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3.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xml"/>
  <Override PartName="/xl/charts/chart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Users\dcoro\Work Folders\Desktop\PaulNetworks\REFCL T2\PTRM\"/>
    </mc:Choice>
  </mc:AlternateContent>
  <bookViews>
    <workbookView xWindow="7425" yWindow="315" windowWidth="20895" windowHeight="11535" tabRatio="598" activeTab="7"/>
  </bookViews>
  <sheets>
    <sheet name="Intro" sheetId="7941" r:id="rId1"/>
    <sheet name="DMS input" sheetId="7952" r:id="rId2"/>
    <sheet name="PTRM input" sheetId="1" r:id="rId3"/>
    <sheet name="WACC" sheetId="2" r:id="rId4"/>
    <sheet name="Assets" sheetId="18" r:id="rId5"/>
    <sheet name="Analysis" sheetId="24" r:id="rId6"/>
    <sheet name="Forecast revenues" sheetId="7942" r:id="rId7"/>
    <sheet name="X factors" sheetId="7943" r:id="rId8"/>
    <sheet name="Revenue summary" sheetId="7946" r:id="rId9"/>
    <sheet name="Equity raising costs" sheetId="7945" r:id="rId10"/>
    <sheet name="Chart 1-Revenue" sheetId="7947" r:id="rId11"/>
    <sheet name="Chart 2-Price path" sheetId="7948" r:id="rId12"/>
    <sheet name="Chart 3-Building blocks" sheetId="7949" r:id="rId13"/>
  </sheets>
  <definedNames>
    <definedName name="A10remlife">'PTRM input'!$L$16</definedName>
    <definedName name="A10stdlife">'PTRM input'!$M$16</definedName>
    <definedName name="A10taxremlife">'PTRM input'!$O$16</definedName>
    <definedName name="A10taxstdlife">'PTRM input'!$P$16</definedName>
    <definedName name="A10taxvalue">'PTRM input'!$N$16</definedName>
    <definedName name="A10value">'PTRM input'!$J$16</definedName>
    <definedName name="A10wipvalue">'PTRM input'!$K$16</definedName>
    <definedName name="A11remlife">'PTRM input'!$L$17</definedName>
    <definedName name="A11stdlife">'PTRM input'!$M$17</definedName>
    <definedName name="A11taxremlife">'PTRM input'!$O$17</definedName>
    <definedName name="A11taxstdlife">'PTRM input'!$P$17</definedName>
    <definedName name="A11taxvalue">'PTRM input'!$N$17</definedName>
    <definedName name="A11value">'PTRM input'!$J$17</definedName>
    <definedName name="A11wipvalue">'PTRM input'!$K$17</definedName>
    <definedName name="A12remlife">'PTRM input'!$L$18</definedName>
    <definedName name="A12stdlife">'PTRM input'!$M$18</definedName>
    <definedName name="A12taxremlife">'PTRM input'!$O$18</definedName>
    <definedName name="A12taxstdlife">'PTRM input'!$P$18</definedName>
    <definedName name="A12taxvalue">'PTRM input'!$N$18</definedName>
    <definedName name="A12value">'PTRM input'!$J$18</definedName>
    <definedName name="A12wipvalue">'PTRM input'!$K$18</definedName>
    <definedName name="A13remlife">'PTRM input'!$L$19</definedName>
    <definedName name="A13stdlife">'PTRM input'!$M$19</definedName>
    <definedName name="A13taxremlife">'PTRM input'!$O$19</definedName>
    <definedName name="A13taxstdlife">'PTRM input'!$P$19</definedName>
    <definedName name="A13taxvalue">'PTRM input'!$N$19</definedName>
    <definedName name="A13value">'PTRM input'!$J$19</definedName>
    <definedName name="A13wipvalue">'PTRM input'!$K$19</definedName>
    <definedName name="A14remlife">'PTRM input'!$L$20</definedName>
    <definedName name="A14stdlife">'PTRM input'!$M$20</definedName>
    <definedName name="A14taxremlife">'PTRM input'!$O$20</definedName>
    <definedName name="A14taxstdlife">'PTRM input'!$P$20</definedName>
    <definedName name="A14taxvalue">'PTRM input'!$N$20</definedName>
    <definedName name="A14value">'PTRM input'!$J$20</definedName>
    <definedName name="A14wipvalue">'PTRM input'!$K$20</definedName>
    <definedName name="A15remlife">'PTRM input'!$L$21</definedName>
    <definedName name="A15stdlife">'PTRM input'!$M$21</definedName>
    <definedName name="A15taxremlife">'PTRM input'!$O$21</definedName>
    <definedName name="A15taxstdlife">'PTRM input'!$P$21</definedName>
    <definedName name="A15taxvalue">'PTRM input'!$N$21</definedName>
    <definedName name="A15value">'PTRM input'!$J$21</definedName>
    <definedName name="A15wipvalue">'PTRM input'!$K$21</definedName>
    <definedName name="A16remlife">'PTRM input'!$L$22</definedName>
    <definedName name="A16stdlife">'PTRM input'!$M$22</definedName>
    <definedName name="A16taxremlife">'PTRM input'!$O$22</definedName>
    <definedName name="A16taxstdlife">'PTRM input'!$P$22</definedName>
    <definedName name="A16taxvalue">'PTRM input'!$N$22</definedName>
    <definedName name="A16value">'PTRM input'!$J$22</definedName>
    <definedName name="A16wipvalue">'PTRM input'!$K$22</definedName>
    <definedName name="A17remlife">'PTRM input'!$L$23</definedName>
    <definedName name="A17stdlife">'PTRM input'!$M$23</definedName>
    <definedName name="A17taxremlife">'PTRM input'!$O$23</definedName>
    <definedName name="A17taxstdlife">'PTRM input'!$P$23</definedName>
    <definedName name="A17taxvalue">'PTRM input'!$N$23</definedName>
    <definedName name="A17value">'PTRM input'!$J$23</definedName>
    <definedName name="A17wipvalue">'PTRM input'!$K$23</definedName>
    <definedName name="A18remlife">'PTRM input'!$L$24</definedName>
    <definedName name="A18stdlife">'PTRM input'!$M$24</definedName>
    <definedName name="A18taxremlife">'PTRM input'!$O$24</definedName>
    <definedName name="A18taxstdlife">'PTRM input'!$P$24</definedName>
    <definedName name="A18taxvalue">'PTRM input'!$N$24</definedName>
    <definedName name="A18value">'PTRM input'!$J$24</definedName>
    <definedName name="A18wipvalue">'PTRM input'!$K$24</definedName>
    <definedName name="A19remlife">'PTRM input'!$L$25</definedName>
    <definedName name="A19stdlife">'PTRM input'!$M$25</definedName>
    <definedName name="A19taxremlife">'PTRM input'!$O$25</definedName>
    <definedName name="A19taxstdlife">'PTRM input'!$P$25</definedName>
    <definedName name="A19taxvalue">'PTRM input'!$N$25</definedName>
    <definedName name="A19value">'PTRM input'!$J$25</definedName>
    <definedName name="A19wipvalue">'PTRM input'!$K$25</definedName>
    <definedName name="A1remlife">'PTRM input'!$L$7</definedName>
    <definedName name="A1stdlife">'PTRM input'!$M$7</definedName>
    <definedName name="A1taxremlife">'PTRM input'!$O$7</definedName>
    <definedName name="A1taxstdlife">'PTRM input'!$P$7</definedName>
    <definedName name="A1taxvalue">'PTRM input'!$N$7</definedName>
    <definedName name="A1value">'PTRM input'!$J$7</definedName>
    <definedName name="A1wipvalue">'PTRM input'!$K$7</definedName>
    <definedName name="A20remlife">'PTRM input'!$L$26</definedName>
    <definedName name="A20stdlife">'PTRM input'!$M$26</definedName>
    <definedName name="A20taxremlife">'PTRM input'!$O$26</definedName>
    <definedName name="A20taxstdlife">'PTRM input'!$P$26</definedName>
    <definedName name="A20taxvalue">'PTRM input'!$N$26</definedName>
    <definedName name="A20value">'PTRM input'!$J$26</definedName>
    <definedName name="A20wipvalue">'PTRM input'!$K$26</definedName>
    <definedName name="A21remlife">'PTRM input'!$L$27</definedName>
    <definedName name="A21stdlife">'PTRM input'!$M$27</definedName>
    <definedName name="A21taxremlife">'PTRM input'!$O$27</definedName>
    <definedName name="A21taxstdlife">'PTRM input'!$P$27</definedName>
    <definedName name="A21taxvalue">'PTRM input'!$N$27</definedName>
    <definedName name="A21value">'PTRM input'!$J$27</definedName>
    <definedName name="A21wipvalue">'PTRM input'!$K$27</definedName>
    <definedName name="A22remlife">'PTRM input'!$L$28</definedName>
    <definedName name="A22stdlife">'PTRM input'!$M$28</definedName>
    <definedName name="A22taxremlife">'PTRM input'!$O$28</definedName>
    <definedName name="A22taxstdlife">'PTRM input'!$P$28</definedName>
    <definedName name="A22taxvalue">'PTRM input'!$N$28</definedName>
    <definedName name="A22value">'PTRM input'!$J$28</definedName>
    <definedName name="A22wipvalue">'PTRM input'!$K$28</definedName>
    <definedName name="A23remlife">'PTRM input'!$L$29</definedName>
    <definedName name="A23stdlife">'PTRM input'!$M$29</definedName>
    <definedName name="A23taxremlife">'PTRM input'!$O$29</definedName>
    <definedName name="A23taxstdlife">'PTRM input'!$P$29</definedName>
    <definedName name="A23taxvalue">'PTRM input'!$N$29</definedName>
    <definedName name="A23value">'PTRM input'!$J$29</definedName>
    <definedName name="A23wipvalue">'PTRM input'!$K$29</definedName>
    <definedName name="A24remlife">'PTRM input'!$L$30</definedName>
    <definedName name="A24stdlife">'PTRM input'!$M$30</definedName>
    <definedName name="A24taxremlife">'PTRM input'!$O$30</definedName>
    <definedName name="A24taxstdlife">'PTRM input'!$P$30</definedName>
    <definedName name="A24taxvalue">'PTRM input'!$N$30</definedName>
    <definedName name="A24value">'PTRM input'!$J$30</definedName>
    <definedName name="A24wipvalue">'PTRM input'!$K$30</definedName>
    <definedName name="A25remlife">'PTRM input'!$L$31</definedName>
    <definedName name="A25stdlife">'PTRM input'!$M$31</definedName>
    <definedName name="A25taxremlife">'PTRM input'!$O$31</definedName>
    <definedName name="A25taxstdlife">'PTRM input'!$P$31</definedName>
    <definedName name="A25taxvalue">'PTRM input'!$N$31</definedName>
    <definedName name="A25value">'PTRM input'!$J$31</definedName>
    <definedName name="A25wipvalue">'PTRM input'!$K$31</definedName>
    <definedName name="A26remlife">'PTRM input'!$L$32</definedName>
    <definedName name="A26stdlife">'PTRM input'!$M$32</definedName>
    <definedName name="A26taxremlife">'PTRM input'!$O$32</definedName>
    <definedName name="A26taxstdlife">'PTRM input'!$P$32</definedName>
    <definedName name="A26taxvalue">'PTRM input'!$N$32</definedName>
    <definedName name="A26value">'PTRM input'!$J$32</definedName>
    <definedName name="A26wipvalue">'PTRM input'!$K$32</definedName>
    <definedName name="A27remlife">'PTRM input'!$L$33</definedName>
    <definedName name="A27stdlife">'PTRM input'!$M$33</definedName>
    <definedName name="A27taxremlife">'PTRM input'!$O$33</definedName>
    <definedName name="A27taxstdlife">'PTRM input'!$P$33</definedName>
    <definedName name="A27taxvalue">'PTRM input'!$N$33</definedName>
    <definedName name="A27value">'PTRM input'!$J$33</definedName>
    <definedName name="A27wipvalue">'PTRM input'!$K$33</definedName>
    <definedName name="A28remlife">'PTRM input'!$L$34</definedName>
    <definedName name="A28stdlife">'PTRM input'!$M$34</definedName>
    <definedName name="A28taxremlife">'PTRM input'!$O$34</definedName>
    <definedName name="A28taxstdlife">'PTRM input'!$P$34</definedName>
    <definedName name="A28taxvalue">'PTRM input'!$N$34</definedName>
    <definedName name="A28value">'PTRM input'!$J$34</definedName>
    <definedName name="A28wipvalue">'PTRM input'!$K$34</definedName>
    <definedName name="A29remlife">'PTRM input'!$L$35</definedName>
    <definedName name="A29stdlife">'PTRM input'!$M$35</definedName>
    <definedName name="A29taxremlife">'PTRM input'!$O$35</definedName>
    <definedName name="A29taxstdlife">'PTRM input'!$P$35</definedName>
    <definedName name="A29taxvalue">'PTRM input'!$N$35</definedName>
    <definedName name="A29value">'PTRM input'!$J$35</definedName>
    <definedName name="A29wipvalue">'PTRM input'!$K$35</definedName>
    <definedName name="A2remlife">'PTRM input'!$L$8</definedName>
    <definedName name="A2stdlife">'PTRM input'!$M$8</definedName>
    <definedName name="A2taxremlife">'PTRM input'!$O$8</definedName>
    <definedName name="A2taxstdlife">'PTRM input'!$P$8</definedName>
    <definedName name="A2taxvalue">'PTRM input'!$N$8</definedName>
    <definedName name="A2value">'PTRM input'!$J$8</definedName>
    <definedName name="A2wipvalue">'PTRM input'!$K$8</definedName>
    <definedName name="A30remlife">'PTRM input'!$L$36</definedName>
    <definedName name="A30stdlife">'PTRM input'!$M$36</definedName>
    <definedName name="A30taxremlife">'PTRM input'!$O$36</definedName>
    <definedName name="A30taxstdlife">'PTRM input'!$P$36</definedName>
    <definedName name="A30taxvalue">'PTRM input'!$N$36</definedName>
    <definedName name="A30value">'PTRM input'!$J$36</definedName>
    <definedName name="A30wipvalue">'PTRM input'!$K$36</definedName>
    <definedName name="A3remlife">'PTRM input'!$L$9</definedName>
    <definedName name="A3stdlife">'PTRM input'!$M$9</definedName>
    <definedName name="A3taxremlife">'PTRM input'!$O$9</definedName>
    <definedName name="A3taxstdlife">'PTRM input'!$P$9</definedName>
    <definedName name="A3taxvalue">'PTRM input'!$N$9</definedName>
    <definedName name="A3value">'PTRM input'!$J$9</definedName>
    <definedName name="A3wipvalue">'PTRM input'!$K$9</definedName>
    <definedName name="A4remlife">'PTRM input'!$L$10</definedName>
    <definedName name="A4stdlife">'PTRM input'!$M$10</definedName>
    <definedName name="A4taxremlife">'PTRM input'!$O$10</definedName>
    <definedName name="A4taxstdlife">'PTRM input'!$P$10</definedName>
    <definedName name="A4taxvalue">'PTRM input'!$N$10</definedName>
    <definedName name="A4value">'PTRM input'!$J$10</definedName>
    <definedName name="A4wipvalue">'PTRM input'!$K$10</definedName>
    <definedName name="A5remlife">'PTRM input'!$L$11</definedName>
    <definedName name="A5stdlife">'PTRM input'!$M$11</definedName>
    <definedName name="A5taxremlife">'PTRM input'!$O$11</definedName>
    <definedName name="A5taxstdlife">'PTRM input'!$P$11</definedName>
    <definedName name="A5taxvalue">'PTRM input'!$N$11</definedName>
    <definedName name="A5value">'PTRM input'!$J$11</definedName>
    <definedName name="A5wipvalue">'PTRM input'!$K$11</definedName>
    <definedName name="A6remlife">'PTRM input'!$L$12</definedName>
    <definedName name="A6stdlife">'PTRM input'!$M$12</definedName>
    <definedName name="A6taxremlife">'PTRM input'!$O$12</definedName>
    <definedName name="A6taxstdlife">'PTRM input'!$P$12</definedName>
    <definedName name="A6taxvalue">'PTRM input'!$N$12</definedName>
    <definedName name="A6value">'PTRM input'!$J$12</definedName>
    <definedName name="A6wipvalue">'PTRM input'!$K$12</definedName>
    <definedName name="A7remlife">'PTRM input'!$L$13</definedName>
    <definedName name="A7stdlife">'PTRM input'!$M$13</definedName>
    <definedName name="A7taxremlife">'PTRM input'!$O$13</definedName>
    <definedName name="A7taxstdlife">'PTRM input'!$P$13</definedName>
    <definedName name="A7taxvalue">'PTRM input'!$N$13</definedName>
    <definedName name="A7value">'PTRM input'!$J$13</definedName>
    <definedName name="A7wipvalue">'PTRM input'!$K$13</definedName>
    <definedName name="A8remlife">'PTRM input'!$L$14</definedName>
    <definedName name="A8stdlife">'PTRM input'!$M$14</definedName>
    <definedName name="A8taxremlife">'PTRM input'!$O$14</definedName>
    <definedName name="A8taxstdlife">'PTRM input'!$P$14</definedName>
    <definedName name="A8taxvalue">'PTRM input'!$N$14</definedName>
    <definedName name="A8value">'PTRM input'!$J$14</definedName>
    <definedName name="A8wipvalue">'PTRM input'!$K$14</definedName>
    <definedName name="A9remlife">'PTRM input'!$L$15</definedName>
    <definedName name="A9stdlife">'PTRM input'!$M$15</definedName>
    <definedName name="A9taxremlife">'PTRM input'!$O$15</definedName>
    <definedName name="A9taxstdlife">'PTRM input'!$P$15</definedName>
    <definedName name="A9taxvalue">'PTRM input'!$N$15</definedName>
    <definedName name="A9value">'PTRM input'!$J$15</definedName>
    <definedName name="A9wipvalue">'PTRM input'!$K$15</definedName>
    <definedName name="anscount" hidden="1">1</definedName>
    <definedName name="Asset1">'PTRM input'!$G$7</definedName>
    <definedName name="Asset10">'PTRM input'!$G$16</definedName>
    <definedName name="Asset11">'PTRM input'!$G$17</definedName>
    <definedName name="Asset12">'PTRM input'!$G$18</definedName>
    <definedName name="Asset13">'PTRM input'!$G$19</definedName>
    <definedName name="Asset14">'PTRM input'!$G$20</definedName>
    <definedName name="Asset15">'PTRM input'!$G$21</definedName>
    <definedName name="Asset16">'PTRM input'!$G$22</definedName>
    <definedName name="Asset17">'PTRM input'!$G$23</definedName>
    <definedName name="Asset18">'PTRM input'!$G$24</definedName>
    <definedName name="Asset19">'PTRM input'!$G$25</definedName>
    <definedName name="Asset2">'PTRM input'!$G$8</definedName>
    <definedName name="Asset20">'PTRM input'!$G$26</definedName>
    <definedName name="Asset21">'PTRM input'!$G$27</definedName>
    <definedName name="Asset22">'PTRM input'!$G$28</definedName>
    <definedName name="Asset23">'PTRM input'!$G$29</definedName>
    <definedName name="Asset24">'PTRM input'!$G$30</definedName>
    <definedName name="Asset25">'PTRM input'!$G$31</definedName>
    <definedName name="Asset26">'PTRM input'!$G$32</definedName>
    <definedName name="Asset27">'PTRM input'!$G$33</definedName>
    <definedName name="Asset28">'PTRM input'!$G$34</definedName>
    <definedName name="Asset29">'PTRM input'!$G$35</definedName>
    <definedName name="Asset3">'PTRM input'!$G$9</definedName>
    <definedName name="Asset30">'PTRM input'!$G$36</definedName>
    <definedName name="Asset4">'PTRM input'!$G$10</definedName>
    <definedName name="Asset5">'PTRM input'!$G$11</definedName>
    <definedName name="Asset6">'PTRM input'!$G$12</definedName>
    <definedName name="Asset7">'PTRM input'!$G$13</definedName>
    <definedName name="Asset8">'PTRM input'!$G$14</definedName>
    <definedName name="Asset9">'PTRM input'!$G$15</definedName>
    <definedName name="Chosen_ERC_approach">'X factors'!$H$16</definedName>
    <definedName name="DMS_50_01_01a">'PTRM input'!$J$7:$K$36</definedName>
    <definedName name="DMS_50_01_01b">'PTRM input'!$L$7:$M$36</definedName>
    <definedName name="DMS_50_01_01c">'PTRM input'!$N$7:$N$36</definedName>
    <definedName name="DMS_50_01_01d">'PTRM input'!$O$7:$P$36</definedName>
    <definedName name="DMS_50_01_02">'PTRM input'!$G$41:$P$70</definedName>
    <definedName name="DMS_50_01_03">'PTRM input'!$G$75:$P$104</definedName>
    <definedName name="DMS_50_01_04">'PTRM input'!$G$109:$P$138</definedName>
    <definedName name="DMS_50_01_05">'PTRM input'!$G$143:$P$172</definedName>
    <definedName name="DMS_50_01_10">'PTRM input'!$G$177:$P$186</definedName>
    <definedName name="DMS_50_01_11">'PTRM input'!$G$191:$P$200</definedName>
    <definedName name="DMS_50_01_12">'PTRM input'!$G$229:$G$233</definedName>
    <definedName name="DMS_50_01_13">'PTRM input'!$F$242:$P$242</definedName>
    <definedName name="DMS_50_02_01">WACC!$G$6:$P$11</definedName>
    <definedName name="DMS_50_02_02">WACC!$G$13:$P$15</definedName>
    <definedName name="DMS_50_02_03">WACC!$G$18:$P$25</definedName>
    <definedName name="DMS_50_02_04">WACC!$G$27:$P$28</definedName>
    <definedName name="DMS_50_03_01">Assets!$G$874:$P$878</definedName>
    <definedName name="DMS_50_03_02">Assets!$G$883:$P$887</definedName>
    <definedName name="DMS_50_04_01">'Revenue summary'!$G$7:$P$11</definedName>
    <definedName name="DMS_50_04_02_01a">'Revenue summary'!$F$17:$P$17</definedName>
    <definedName name="DMS_50_04_02_01b">'Revenue summary'!$G$18:$P$18</definedName>
    <definedName name="DMS_50_04_02_02a">'Revenue summary'!$F$21:$P$21</definedName>
    <definedName name="DMS_50_04_02_02b">'Revenue summary'!$G$22:$P$22</definedName>
    <definedName name="DMS_50_04_02_03a">'Revenue summary'!$F$25:$P$25</definedName>
    <definedName name="DMS_50_04_02_03b">'Revenue summary'!$G$26:$P$26</definedName>
    <definedName name="DMS_50_04_03_01a">'Revenue summary'!$F$56:$P$56</definedName>
    <definedName name="DMS_50_04_03_01b">'Revenue summary'!$G$57:$P$57</definedName>
    <definedName name="DMS_50_04_03_01c">'Revenue summary'!$F$59:$P$59</definedName>
    <definedName name="DMS_50_04_03_01d">'Revenue summary'!$G$60:$P$60</definedName>
    <definedName name="DMS_50_04_03_02a">'Revenue summary'!$F$63:$P$63</definedName>
    <definedName name="DMS_50_04_03_02b">'Revenue summary'!$G$64:$P$64</definedName>
    <definedName name="DMS_50_04_03_02c">'Revenue summary'!$F$66:$P$66</definedName>
    <definedName name="DMS_50_04_03_02d">'Revenue summary'!$G$67:$P$67</definedName>
    <definedName name="DMS_50_04_03_03a">'Revenue summary'!$F$70:$P$70</definedName>
    <definedName name="DMS_50_04_03_03b">'Revenue summary'!$G$71:$P$71</definedName>
    <definedName name="DMS_50_04_03_03c">'Revenue summary'!$F$73:$P$73</definedName>
    <definedName name="DMS_50_04_03_03d">'Revenue summary'!$G$74:$P$74</definedName>
    <definedName name="DMS_assetclassnames">'PTRM input'!$G$7:$I$36</definedName>
    <definedName name="DMS_assetlife">'PTRM input'!$L$6:$M$6</definedName>
    <definedName name="DMS_BuildBlock">'Revenue summary'!$D$7:$D$11</definedName>
    <definedName name="DMS_Constant">WACC!$B$6:$B$11</definedName>
    <definedName name="DMS_DandEcosts">'PTRM input'!$E$229:$E$233</definedName>
    <definedName name="DMS_EnergyFC">'PTRM input'!$E$242</definedName>
    <definedName name="DMS_FCOpex">'PTRM input'!$E$177:$F$186</definedName>
    <definedName name="DMS_formofcontrol">'DMS input'!$C$56</definedName>
    <definedName name="DMS_FRCP_prior">'DMS input'!$C$36</definedName>
    <definedName name="DMS_FRCP_y1">'DMS input'!$C$35</definedName>
    <definedName name="DMS_modeltype">'DMS input'!$C$49</definedName>
    <definedName name="DMS_oassetvalue">'PTRM input'!$J$6:$K$6</definedName>
    <definedName name="DMS_otaxvalue">'PTRM input'!$N$6</definedName>
    <definedName name="DMS_PPArevcap">'Revenue summary'!$D$63:$D$67</definedName>
    <definedName name="DMS_PPArevcap1">'Revenue summary'!$D$63</definedName>
    <definedName name="DMS_PPArevcap2">'Revenue summary'!$D$64</definedName>
    <definedName name="DMS_PPArevcap3">'Revenue summary'!$D$66</definedName>
    <definedName name="DMS_PPArevcap4">'Revenue summary'!$D$67</definedName>
    <definedName name="DMS_PPArevyield">'Revenue summary'!$D$70:$D$74</definedName>
    <definedName name="DMS_PPArevyield1">'Revenue summary'!$D$70</definedName>
    <definedName name="DMS_PPArevyield2">'Revenue summary'!$D$71</definedName>
    <definedName name="DMS_PPArevyield3">'Revenue summary'!$D$73</definedName>
    <definedName name="DMS_PPArevyield4">'Revenue summary'!$D$74</definedName>
    <definedName name="DMS_PPAwapc">'Revenue summary'!$D$56:$D$60</definedName>
    <definedName name="DMS_PPAwapc1">'Revenue summary'!$D$56</definedName>
    <definedName name="DMS_PPAwapc2">'Revenue summary'!$D$57</definedName>
    <definedName name="DMS_PPAwapc3">'Revenue summary'!$D$59</definedName>
    <definedName name="DMS_PPAwapc4">'Revenue summary'!$D$60</definedName>
    <definedName name="DMS_RAB">Assets!$B$874:$B$878</definedName>
    <definedName name="DMS_realdollaryear">'DMS input'!$C$55</definedName>
    <definedName name="DMS_regyearending">'DMS input'!$C$47</definedName>
    <definedName name="DMS_RevAdjust">'PTRM input'!$E$191:$F$200</definedName>
    <definedName name="DMS_RSrevcap">'Revenue summary'!$D$21:$D$22</definedName>
    <definedName name="DMS_RSrevcap1">'Revenue summary'!$D$21</definedName>
    <definedName name="DMS_RSrevcap2">'Revenue summary'!$D$22</definedName>
    <definedName name="DMS_RSrevyield">'Revenue summary'!$D$25:$D$26</definedName>
    <definedName name="DMS_RSrevyield1">'Revenue summary'!$D$25</definedName>
    <definedName name="DMS_RSrevyield2">'Revenue summary'!$D$26</definedName>
    <definedName name="DMS_RSwapc">'Revenue summary'!$D$17:$D$18</definedName>
    <definedName name="DMS_RSwapc1">'Revenue summary'!$D$17</definedName>
    <definedName name="DMS_RSwapc2">'Revenue summary'!$D$18</definedName>
    <definedName name="DMS_TAB">Assets!$B$883:$B$887</definedName>
    <definedName name="DMS_taxassetlife">'PTRM input'!$O$6:$P$6</definedName>
    <definedName name="DMS_TaxRates">WACC!$B$27:$B$28</definedName>
    <definedName name="DMS_TimeVarying">WACC!$B$13:$B$15</definedName>
    <definedName name="DMS_WACCcalc">WACC!$B$18:$B$25</definedName>
    <definedName name="Drc">'PTRM input'!$G$233</definedName>
    <definedName name="Drpc">'PTRM input'!$G$231</definedName>
    <definedName name="Drpt">'PTRM input'!$G$232</definedName>
    <definedName name="Dv">'PTRM input'!$G$219</definedName>
    <definedName name="ERC_Final_Calc">'Equity raising costs'!$Q$54</definedName>
    <definedName name="ERC_Form_Of_Control">'Equity raising costs'!$G$19</definedName>
    <definedName name="ERC_table">'X factors'!$AA$2:$AB$3</definedName>
    <definedName name="ERC_Yr01_Inc">'PTRM input'!$G$70</definedName>
    <definedName name="f">'PTRM input'!$G$216</definedName>
    <definedName name="Form_of_control_reverse_table">'X factors'!$X$2:$Y$4</definedName>
    <definedName name="g">'PTRM input'!$G$218</definedName>
    <definedName name="Icpr">'PTRM input'!$G$229</definedName>
    <definedName name="inf">'PTRM input'!$S$41</definedName>
    <definedName name="NPV_Diff_RevCap">'X factors'!$R$63</definedName>
    <definedName name="NPV_Diff_RevYld">'X factors'!$R$83</definedName>
    <definedName name="NPV_Diff_WAPC">'X factors'!$R$47</definedName>
    <definedName name="P_0_RevCap">'X factors'!$G$63</definedName>
    <definedName name="P_0_RevYld">'X factors'!$G$83</definedName>
    <definedName name="P_0_WAPC">'X factors'!$G$47</definedName>
    <definedName name="_xlnm.Print_Area" localSheetId="5">Analysis!$A$1:$P$169</definedName>
    <definedName name="_xlnm.Print_Area" localSheetId="4">Assets!$A$1:$P$889</definedName>
    <definedName name="_xlnm.Print_Area" localSheetId="10">'Chart 1-Revenue'!$A$1:$N$78</definedName>
    <definedName name="_xlnm.Print_Area" localSheetId="11">'Chart 2-Price path'!$A$1:$N$78</definedName>
    <definedName name="_xlnm.Print_Area" localSheetId="12">'Chart 3-Building blocks'!$A$1:$N$28</definedName>
    <definedName name="_xlnm.Print_Area" localSheetId="1">'DMS input'!$A$1:$I$57</definedName>
    <definedName name="_xlnm.Print_Area" localSheetId="9">'Equity raising costs'!$A$1:$R$55</definedName>
    <definedName name="_xlnm.Print_Area" localSheetId="6">'Forecast revenues'!$A$1:$DL$426</definedName>
    <definedName name="_xlnm.Print_Area" localSheetId="0">Intro!$A$1:$Y$66</definedName>
    <definedName name="_xlnm.Print_Area" localSheetId="2">'PTRM input'!$A$1:$S$380,'PTRM input'!$A$381:$BN$658</definedName>
    <definedName name="_xlnm.Print_Area" localSheetId="8">'Revenue summary'!$A$1:$U$101</definedName>
    <definedName name="_xlnm.Print_Area" localSheetId="3">WACC!$A$1:$S$36</definedName>
    <definedName name="_xlnm.Print_Area" localSheetId="7">'X factors'!$A$1:$U$89</definedName>
    <definedName name="RAB">'PTRM input'!$J$37</definedName>
    <definedName name="Reg_Period_Length">'PTRM input'!$R$7</definedName>
    <definedName name="rvanilla01">WACC!$G$19</definedName>
    <definedName name="rvanilla02">WACC!$H$19</definedName>
    <definedName name="rvanilla03">WACC!$I$19</definedName>
    <definedName name="rvanilla04">WACC!$J$19</definedName>
    <definedName name="rvanilla05">WACC!$K$19</definedName>
    <definedName name="rvanilla06">WACC!$L$19</definedName>
    <definedName name="rvanilla07">WACC!$M$19</definedName>
    <definedName name="rvanilla08">WACC!$N$19</definedName>
    <definedName name="rvanilla09">WACC!$O$19</definedName>
    <definedName name="rvanilla10">WACC!$P$19</definedName>
    <definedName name="Seo">'PTRM input'!$G$230</definedName>
    <definedName name="solver_adj" localSheetId="7" hidden="1">'X factors'!$J$63:$K$63</definedName>
    <definedName name="solver_cvg" localSheetId="7" hidden="1">0.0001</definedName>
    <definedName name="solver_drv" localSheetId="7" hidden="1">1</definedName>
    <definedName name="solver_eng" localSheetId="7" hidden="1">1</definedName>
    <definedName name="solver_est" localSheetId="7" hidden="1">1</definedName>
    <definedName name="solver_itr" localSheetId="7" hidden="1">2147483647</definedName>
    <definedName name="solver_lhs1" localSheetId="7" hidden="1">'X factors'!$R$63</definedName>
    <definedName name="solver_mip" localSheetId="7" hidden="1">2147483647</definedName>
    <definedName name="solver_mni" localSheetId="7" hidden="1">30</definedName>
    <definedName name="solver_mrt" localSheetId="7" hidden="1">0.075</definedName>
    <definedName name="solver_msl" localSheetId="7" hidden="1">2</definedName>
    <definedName name="solver_neg" localSheetId="7" hidden="1">2</definedName>
    <definedName name="solver_nod" localSheetId="7" hidden="1">2147483647</definedName>
    <definedName name="solver_num" localSheetId="7" hidden="1">1</definedName>
    <definedName name="solver_nwt" localSheetId="7" hidden="1">1</definedName>
    <definedName name="solver_opt" localSheetId="7" hidden="1">'X factors'!$R$58</definedName>
    <definedName name="solver_pre" localSheetId="7" hidden="1">0.000001</definedName>
    <definedName name="solver_rbv" localSheetId="7" hidden="1">1</definedName>
    <definedName name="solver_rel1" localSheetId="7" hidden="1">2</definedName>
    <definedName name="solver_rhs1" localSheetId="7" hidden="1">0</definedName>
    <definedName name="solver_rlx" localSheetId="7" hidden="1">2</definedName>
    <definedName name="solver_rsd" localSheetId="7" hidden="1">0</definedName>
    <definedName name="solver_scl" localSheetId="7" hidden="1">1</definedName>
    <definedName name="solver_sho" localSheetId="7" hidden="1">2</definedName>
    <definedName name="solver_ssz" localSheetId="7" hidden="1">100</definedName>
    <definedName name="solver_tim" localSheetId="7" hidden="1">2147483647</definedName>
    <definedName name="solver_tol" localSheetId="7" hidden="1">0.01</definedName>
    <definedName name="solver_typ" localSheetId="7" hidden="1">3</definedName>
    <definedName name="solver_val" localSheetId="7" hidden="1">-0.0275494270820997</definedName>
    <definedName name="solver_ver" localSheetId="7" hidden="1">3</definedName>
    <definedName name="Td">Analysis!$D$88</definedName>
    <definedName name="Td_Cashflow_Calc">WACC!$R$28</definedName>
    <definedName name="Td_Final">WACC!$G$28</definedName>
    <definedName name="Te">Analysis!$D$109</definedName>
    <definedName name="Te_Cashflow_Calc">WACC!$R$27</definedName>
    <definedName name="Te_Final">WACC!$G$27</definedName>
    <definedName name="TradingName" localSheetId="1">'DMS input'!$C$14</definedName>
    <definedName name="vanilla01">WACC!$G$18</definedName>
    <definedName name="vanilla02">WACC!$H$18</definedName>
    <definedName name="vanilla03">WACC!$I$18</definedName>
    <definedName name="vanilla04">WACC!$J$18</definedName>
    <definedName name="vanilla05">WACC!$K$18</definedName>
    <definedName name="vanilla06">WACC!$L$18</definedName>
    <definedName name="vanilla07">WACC!$M$18</definedName>
    <definedName name="vanilla08">WACC!$N$18</definedName>
    <definedName name="vanilla09">WACC!$O$18</definedName>
    <definedName name="vanilla10">WACC!$P$18</definedName>
    <definedName name="X_01_RevCap">'X factors'!$G$63</definedName>
    <definedName name="X_01_RevYld">'X factors'!$G$83</definedName>
    <definedName name="X_01_WAPC">'X factors'!$G$47</definedName>
    <definedName name="X_02_RevCap">'X factors'!$H$63</definedName>
    <definedName name="X_02_RevYld">'X factors'!$H$83</definedName>
    <definedName name="X_02_WAPC">'X factors'!$H$47</definedName>
    <definedName name="X_03_RevCap">'X factors'!$I$63</definedName>
    <definedName name="X_03_RevYld">'X factors'!$I$83</definedName>
    <definedName name="X_03_WAPC">'X factors'!$I$47</definedName>
    <definedName name="X_04_RevCap">'X factors'!$J$63</definedName>
    <definedName name="X_04_RevYld">'X factors'!$J$83</definedName>
    <definedName name="X_04_WAPC">'X factors'!$J$47</definedName>
    <definedName name="X_05_RevCap">'X factors'!$K$63</definedName>
    <definedName name="X_05_RevYld">'X factors'!$K$83</definedName>
    <definedName name="X_05_WAPC">'X factors'!$K$47</definedName>
    <definedName name="X_06_RevCap">'X factors'!$L$63</definedName>
    <definedName name="X_06_RevYld">'X factors'!$L$83</definedName>
    <definedName name="X_06_WAPC">'X factors'!$L$47</definedName>
    <definedName name="X_07_RevCap">'X factors'!$M$63</definedName>
    <definedName name="X_07_RevYld">'X factors'!$M$83</definedName>
    <definedName name="X_07_WAPC">'X factors'!$M$47</definedName>
    <definedName name="X_08_RevCap">'X factors'!$N$63</definedName>
    <definedName name="X_08_RevYld">'X factors'!$N$83</definedName>
    <definedName name="X_08_WAPC">'X factors'!$N$47</definedName>
    <definedName name="X_09_RevCap">'X factors'!$O$63</definedName>
    <definedName name="X_09_RevYld">'X factors'!$O$83</definedName>
    <definedName name="X_09_WAPC">'X factors'!$O$47</definedName>
    <definedName name="X_10_RevCap">'X factors'!$P$63</definedName>
    <definedName name="X_10_RevYld">'X factors'!$P$83</definedName>
    <definedName name="X_10_WAPC">'X factors'!$P$47</definedName>
    <definedName name="X_Factors_RevCap">'X factors'!$G$63:$P$63</definedName>
    <definedName name="X_Factors_RevYld">'X factors'!$G$83:$P$83</definedName>
    <definedName name="X_Factors_WAPC">'X factors'!$G$47:$P$47</definedName>
    <definedName name="Yr_01_Diff_RevCap">'X factors'!$G$57</definedName>
    <definedName name="Yr_01_Diff_RevYld">'X factors'!$G$73</definedName>
    <definedName name="Yr_01_Diff_WAPC">'X factors'!$G$41</definedName>
  </definedNames>
  <calcPr calcId="162913"/>
</workbook>
</file>

<file path=xl/calcChain.xml><?xml version="1.0" encoding="utf-8"?>
<calcChain xmlns="http://schemas.openxmlformats.org/spreadsheetml/2006/main">
  <c r="K63" i="7943" l="1"/>
  <c r="E53" i="1" l="1"/>
  <c r="E52" i="1"/>
  <c r="GJ145" i="7942" l="1"/>
  <c r="GI145" i="7942"/>
  <c r="GH145" i="7942"/>
  <c r="GG145" i="7942"/>
  <c r="GF145" i="7942"/>
  <c r="FY145" i="7942"/>
  <c r="FX145" i="7942"/>
  <c r="FW145" i="7942"/>
  <c r="FV145" i="7942"/>
  <c r="FU145" i="7942"/>
  <c r="FN145" i="7942"/>
  <c r="FM145" i="7942"/>
  <c r="FL145" i="7942"/>
  <c r="FK145" i="7942"/>
  <c r="FJ145" i="7942"/>
  <c r="FC145" i="7942"/>
  <c r="FB145" i="7942"/>
  <c r="FA145" i="7942"/>
  <c r="EZ145" i="7942"/>
  <c r="EY145" i="7942"/>
  <c r="ER145" i="7942"/>
  <c r="EQ145" i="7942"/>
  <c r="EP145" i="7942"/>
  <c r="EO145" i="7942"/>
  <c r="EN145" i="7942"/>
  <c r="EG145" i="7942"/>
  <c r="EF145" i="7942"/>
  <c r="EE145" i="7942"/>
  <c r="ED145" i="7942"/>
  <c r="EC145" i="7942"/>
  <c r="DV145" i="7942"/>
  <c r="DU145" i="7942"/>
  <c r="DT145" i="7942"/>
  <c r="DS145" i="7942"/>
  <c r="DR145" i="7942"/>
  <c r="DK145" i="7942"/>
  <c r="DJ145" i="7942"/>
  <c r="DI145" i="7942"/>
  <c r="DH145" i="7942"/>
  <c r="DG145" i="7942"/>
  <c r="CZ145" i="7942"/>
  <c r="CY145" i="7942"/>
  <c r="CX145" i="7942"/>
  <c r="CW145" i="7942"/>
  <c r="CV145" i="7942"/>
  <c r="CO145" i="7942"/>
  <c r="CN145" i="7942"/>
  <c r="CM145" i="7942"/>
  <c r="CL145" i="7942"/>
  <c r="CK145" i="7942"/>
  <c r="CD145" i="7942"/>
  <c r="CC145" i="7942"/>
  <c r="CB145" i="7942"/>
  <c r="CA145" i="7942"/>
  <c r="BZ145" i="7942"/>
  <c r="BS145" i="7942"/>
  <c r="BR145" i="7942"/>
  <c r="BQ145" i="7942"/>
  <c r="BP145" i="7942"/>
  <c r="BO145" i="7942"/>
  <c r="BH145" i="7942"/>
  <c r="BG145" i="7942"/>
  <c r="BF145" i="7942"/>
  <c r="BE145" i="7942"/>
  <c r="BD145" i="7942"/>
  <c r="AW145" i="7942"/>
  <c r="AV145" i="7942"/>
  <c r="AU145" i="7942"/>
  <c r="AT145" i="7942"/>
  <c r="AS145" i="7942"/>
  <c r="AL145" i="7942"/>
  <c r="AK145" i="7942"/>
  <c r="AJ145" i="7942"/>
  <c r="AI145" i="7942"/>
  <c r="AH145" i="7942"/>
  <c r="AA145" i="7942"/>
  <c r="Z145" i="7942"/>
  <c r="Y145" i="7942"/>
  <c r="X145" i="7942"/>
  <c r="W145" i="7942"/>
  <c r="P145" i="7942"/>
  <c r="O145" i="7942"/>
  <c r="N145" i="7942"/>
  <c r="M145" i="7942"/>
  <c r="L145" i="7942"/>
  <c r="GJ144" i="7942"/>
  <c r="GI144" i="7942"/>
  <c r="GH144" i="7942"/>
  <c r="GG144" i="7942"/>
  <c r="GF144" i="7942"/>
  <c r="FY144" i="7942"/>
  <c r="FX144" i="7942"/>
  <c r="FW144" i="7942"/>
  <c r="FV144" i="7942"/>
  <c r="FU144" i="7942"/>
  <c r="FN144" i="7942"/>
  <c r="FM144" i="7942"/>
  <c r="FL144" i="7942"/>
  <c r="FK144" i="7942"/>
  <c r="FJ144" i="7942"/>
  <c r="FC144" i="7942"/>
  <c r="FB144" i="7942"/>
  <c r="FA144" i="7942"/>
  <c r="EZ144" i="7942"/>
  <c r="EY144" i="7942"/>
  <c r="ER144" i="7942"/>
  <c r="EQ144" i="7942"/>
  <c r="EP144" i="7942"/>
  <c r="EO144" i="7942"/>
  <c r="EN144" i="7942"/>
  <c r="EG144" i="7942"/>
  <c r="EF144" i="7942"/>
  <c r="EE144" i="7942"/>
  <c r="ED144" i="7942"/>
  <c r="EC144" i="7942"/>
  <c r="DV144" i="7942"/>
  <c r="DU144" i="7942"/>
  <c r="DT144" i="7942"/>
  <c r="DS144" i="7942"/>
  <c r="DR144" i="7942"/>
  <c r="DK144" i="7942"/>
  <c r="DJ144" i="7942"/>
  <c r="DI144" i="7942"/>
  <c r="DH144" i="7942"/>
  <c r="DG144" i="7942"/>
  <c r="CZ144" i="7942"/>
  <c r="CY144" i="7942"/>
  <c r="CX144" i="7942"/>
  <c r="CW144" i="7942"/>
  <c r="CV144" i="7942"/>
  <c r="CO144" i="7942"/>
  <c r="CN144" i="7942"/>
  <c r="CM144" i="7942"/>
  <c r="CL144" i="7942"/>
  <c r="CK144" i="7942"/>
  <c r="CD144" i="7942"/>
  <c r="CC144" i="7942"/>
  <c r="CB144" i="7942"/>
  <c r="CA144" i="7942"/>
  <c r="BZ144" i="7942"/>
  <c r="BS144" i="7942"/>
  <c r="BR144" i="7942"/>
  <c r="BQ144" i="7942"/>
  <c r="BP144" i="7942"/>
  <c r="BO144" i="7942"/>
  <c r="BH144" i="7942"/>
  <c r="BG144" i="7942"/>
  <c r="BF144" i="7942"/>
  <c r="BE144" i="7942"/>
  <c r="BD144" i="7942"/>
  <c r="AW144" i="7942"/>
  <c r="AV144" i="7942"/>
  <c r="AU144" i="7942"/>
  <c r="AT144" i="7942"/>
  <c r="AS144" i="7942"/>
  <c r="AL144" i="7942"/>
  <c r="AK144" i="7942"/>
  <c r="AJ144" i="7942"/>
  <c r="AI144" i="7942"/>
  <c r="AH144" i="7942"/>
  <c r="AA144" i="7942"/>
  <c r="Z144" i="7942"/>
  <c r="Y144" i="7942"/>
  <c r="X144" i="7942"/>
  <c r="W144" i="7942"/>
  <c r="P144" i="7942"/>
  <c r="O144" i="7942"/>
  <c r="N144" i="7942"/>
  <c r="M144" i="7942"/>
  <c r="L144" i="7942"/>
  <c r="GJ143" i="7942"/>
  <c r="GI143" i="7942"/>
  <c r="GH143" i="7942"/>
  <c r="GG143" i="7942"/>
  <c r="GF143" i="7942"/>
  <c r="FY143" i="7942"/>
  <c r="FX143" i="7942"/>
  <c r="FW143" i="7942"/>
  <c r="FV143" i="7942"/>
  <c r="FU143" i="7942"/>
  <c r="FN143" i="7942"/>
  <c r="FM143" i="7942"/>
  <c r="FL143" i="7942"/>
  <c r="FK143" i="7942"/>
  <c r="FJ143" i="7942"/>
  <c r="FC143" i="7942"/>
  <c r="FB143" i="7942"/>
  <c r="FA143" i="7942"/>
  <c r="EZ143" i="7942"/>
  <c r="EY143" i="7942"/>
  <c r="ER143" i="7942"/>
  <c r="EQ143" i="7942"/>
  <c r="EP143" i="7942"/>
  <c r="EO143" i="7942"/>
  <c r="EN143" i="7942"/>
  <c r="EG143" i="7942"/>
  <c r="EF143" i="7942"/>
  <c r="EE143" i="7942"/>
  <c r="ED143" i="7942"/>
  <c r="EC143" i="7942"/>
  <c r="DV143" i="7942"/>
  <c r="DU143" i="7942"/>
  <c r="DT143" i="7942"/>
  <c r="DS143" i="7942"/>
  <c r="DR143" i="7942"/>
  <c r="DK143" i="7942"/>
  <c r="DJ143" i="7942"/>
  <c r="DI143" i="7942"/>
  <c r="DH143" i="7942"/>
  <c r="DG143" i="7942"/>
  <c r="CZ143" i="7942"/>
  <c r="CY143" i="7942"/>
  <c r="CX143" i="7942"/>
  <c r="CW143" i="7942"/>
  <c r="CV143" i="7942"/>
  <c r="CO143" i="7942"/>
  <c r="CN143" i="7942"/>
  <c r="CM143" i="7942"/>
  <c r="CL143" i="7942"/>
  <c r="CK143" i="7942"/>
  <c r="CD143" i="7942"/>
  <c r="CC143" i="7942"/>
  <c r="CB143" i="7942"/>
  <c r="CA143" i="7942"/>
  <c r="BZ143" i="7942"/>
  <c r="BS143" i="7942"/>
  <c r="BR143" i="7942"/>
  <c r="BQ143" i="7942"/>
  <c r="BP143" i="7942"/>
  <c r="BO143" i="7942"/>
  <c r="BH143" i="7942"/>
  <c r="BG143" i="7942"/>
  <c r="BF143" i="7942"/>
  <c r="BE143" i="7942"/>
  <c r="BD143" i="7942"/>
  <c r="AW143" i="7942"/>
  <c r="AV143" i="7942"/>
  <c r="AU143" i="7942"/>
  <c r="AT143" i="7942"/>
  <c r="AS143" i="7942"/>
  <c r="AL143" i="7942"/>
  <c r="AK143" i="7942"/>
  <c r="AJ143" i="7942"/>
  <c r="AI143" i="7942"/>
  <c r="AH143" i="7942"/>
  <c r="AA143" i="7942"/>
  <c r="Z143" i="7942"/>
  <c r="Y143" i="7942"/>
  <c r="X143" i="7942"/>
  <c r="W143" i="7942"/>
  <c r="P143" i="7942"/>
  <c r="O143" i="7942"/>
  <c r="N143" i="7942"/>
  <c r="M143" i="7942"/>
  <c r="L143" i="7942"/>
  <c r="GJ142" i="7942"/>
  <c r="GI142" i="7942"/>
  <c r="GH142" i="7942"/>
  <c r="GG142" i="7942"/>
  <c r="GF142" i="7942"/>
  <c r="FY142" i="7942"/>
  <c r="FX142" i="7942"/>
  <c r="FW142" i="7942"/>
  <c r="FV142" i="7942"/>
  <c r="FU142" i="7942"/>
  <c r="FN142" i="7942"/>
  <c r="FM142" i="7942"/>
  <c r="FL142" i="7942"/>
  <c r="FK142" i="7942"/>
  <c r="FJ142" i="7942"/>
  <c r="FC142" i="7942"/>
  <c r="FB142" i="7942"/>
  <c r="FA142" i="7942"/>
  <c r="EZ142" i="7942"/>
  <c r="EY142" i="7942"/>
  <c r="ER142" i="7942"/>
  <c r="EQ142" i="7942"/>
  <c r="EP142" i="7942"/>
  <c r="EO142" i="7942"/>
  <c r="EN142" i="7942"/>
  <c r="EG142" i="7942"/>
  <c r="EF142" i="7942"/>
  <c r="EE142" i="7942"/>
  <c r="ED142" i="7942"/>
  <c r="EC142" i="7942"/>
  <c r="DV142" i="7942"/>
  <c r="DU142" i="7942"/>
  <c r="DT142" i="7942"/>
  <c r="DS142" i="7942"/>
  <c r="DR142" i="7942"/>
  <c r="DK142" i="7942"/>
  <c r="DJ142" i="7942"/>
  <c r="DI142" i="7942"/>
  <c r="DH142" i="7942"/>
  <c r="DG142" i="7942"/>
  <c r="CZ142" i="7942"/>
  <c r="CY142" i="7942"/>
  <c r="CX142" i="7942"/>
  <c r="CW142" i="7942"/>
  <c r="CV142" i="7942"/>
  <c r="CO142" i="7942"/>
  <c r="CN142" i="7942"/>
  <c r="CM142" i="7942"/>
  <c r="CL142" i="7942"/>
  <c r="CK142" i="7942"/>
  <c r="CD142" i="7942"/>
  <c r="CC142" i="7942"/>
  <c r="CB142" i="7942"/>
  <c r="CA142" i="7942"/>
  <c r="BZ142" i="7942"/>
  <c r="BS142" i="7942"/>
  <c r="BR142" i="7942"/>
  <c r="BQ142" i="7942"/>
  <c r="BP142" i="7942"/>
  <c r="BO142" i="7942"/>
  <c r="BH142" i="7942"/>
  <c r="BG142" i="7942"/>
  <c r="BF142" i="7942"/>
  <c r="BE142" i="7942"/>
  <c r="BD142" i="7942"/>
  <c r="AW142" i="7942"/>
  <c r="AV142" i="7942"/>
  <c r="AU142" i="7942"/>
  <c r="AT142" i="7942"/>
  <c r="AS142" i="7942"/>
  <c r="AL142" i="7942"/>
  <c r="AK142" i="7942"/>
  <c r="AJ142" i="7942"/>
  <c r="AI142" i="7942"/>
  <c r="AH142" i="7942"/>
  <c r="AA142" i="7942"/>
  <c r="Z142" i="7942"/>
  <c r="Y142" i="7942"/>
  <c r="X142" i="7942"/>
  <c r="W142" i="7942"/>
  <c r="P142" i="7942"/>
  <c r="O142" i="7942"/>
  <c r="N142" i="7942"/>
  <c r="M142" i="7942"/>
  <c r="L142" i="7942"/>
  <c r="GJ141" i="7942"/>
  <c r="GI141" i="7942"/>
  <c r="GH141" i="7942"/>
  <c r="GG141" i="7942"/>
  <c r="GF141" i="7942"/>
  <c r="FY141" i="7942"/>
  <c r="FX141" i="7942"/>
  <c r="FW141" i="7942"/>
  <c r="FV141" i="7942"/>
  <c r="FU141" i="7942"/>
  <c r="FN141" i="7942"/>
  <c r="FM141" i="7942"/>
  <c r="FL141" i="7942"/>
  <c r="FK141" i="7942"/>
  <c r="FJ141" i="7942"/>
  <c r="FC141" i="7942"/>
  <c r="FB141" i="7942"/>
  <c r="FA141" i="7942"/>
  <c r="EZ141" i="7942"/>
  <c r="EY141" i="7942"/>
  <c r="ER141" i="7942"/>
  <c r="EQ141" i="7942"/>
  <c r="EP141" i="7942"/>
  <c r="EO141" i="7942"/>
  <c r="EN141" i="7942"/>
  <c r="EG141" i="7942"/>
  <c r="EF141" i="7942"/>
  <c r="EE141" i="7942"/>
  <c r="ED141" i="7942"/>
  <c r="EC141" i="7942"/>
  <c r="DV141" i="7942"/>
  <c r="DU141" i="7942"/>
  <c r="DT141" i="7942"/>
  <c r="DS141" i="7942"/>
  <c r="DR141" i="7942"/>
  <c r="DK141" i="7942"/>
  <c r="DJ141" i="7942"/>
  <c r="DI141" i="7942"/>
  <c r="DH141" i="7942"/>
  <c r="DG141" i="7942"/>
  <c r="CZ141" i="7942"/>
  <c r="CY141" i="7942"/>
  <c r="CX141" i="7942"/>
  <c r="CW141" i="7942"/>
  <c r="CV141" i="7942"/>
  <c r="CO141" i="7942"/>
  <c r="CN141" i="7942"/>
  <c r="CM141" i="7942"/>
  <c r="CL141" i="7942"/>
  <c r="CK141" i="7942"/>
  <c r="CD141" i="7942"/>
  <c r="CC141" i="7942"/>
  <c r="CB141" i="7942"/>
  <c r="CA141" i="7942"/>
  <c r="BZ141" i="7942"/>
  <c r="BS141" i="7942"/>
  <c r="BR141" i="7942"/>
  <c r="BQ141" i="7942"/>
  <c r="BP141" i="7942"/>
  <c r="BO141" i="7942"/>
  <c r="BH141" i="7942"/>
  <c r="BG141" i="7942"/>
  <c r="BF141" i="7942"/>
  <c r="BE141" i="7942"/>
  <c r="BD141" i="7942"/>
  <c r="AW141" i="7942"/>
  <c r="AV141" i="7942"/>
  <c r="AU141" i="7942"/>
  <c r="AT141" i="7942"/>
  <c r="AS141" i="7942"/>
  <c r="AL141" i="7942"/>
  <c r="AK141" i="7942"/>
  <c r="AJ141" i="7942"/>
  <c r="AI141" i="7942"/>
  <c r="AH141" i="7942"/>
  <c r="AA141" i="7942"/>
  <c r="Z141" i="7942"/>
  <c r="Y141" i="7942"/>
  <c r="X141" i="7942"/>
  <c r="W141" i="7942"/>
  <c r="P141" i="7942"/>
  <c r="O141" i="7942"/>
  <c r="N141" i="7942"/>
  <c r="M141" i="7942"/>
  <c r="L141" i="7942"/>
  <c r="GJ140" i="7942"/>
  <c r="GI140" i="7942"/>
  <c r="GH140" i="7942"/>
  <c r="GG140" i="7942"/>
  <c r="GF140" i="7942"/>
  <c r="FY140" i="7942"/>
  <c r="FX140" i="7942"/>
  <c r="FW140" i="7942"/>
  <c r="FV140" i="7942"/>
  <c r="FU140" i="7942"/>
  <c r="FN140" i="7942"/>
  <c r="FM140" i="7942"/>
  <c r="FL140" i="7942"/>
  <c r="FK140" i="7942"/>
  <c r="FJ140" i="7942"/>
  <c r="FC140" i="7942"/>
  <c r="FB140" i="7942"/>
  <c r="FA140" i="7942"/>
  <c r="EZ140" i="7942"/>
  <c r="EY140" i="7942"/>
  <c r="ER140" i="7942"/>
  <c r="EQ140" i="7942"/>
  <c r="EP140" i="7942"/>
  <c r="EO140" i="7942"/>
  <c r="EN140" i="7942"/>
  <c r="EG140" i="7942"/>
  <c r="EF140" i="7942"/>
  <c r="EE140" i="7942"/>
  <c r="ED140" i="7942"/>
  <c r="EC140" i="7942"/>
  <c r="DV140" i="7942"/>
  <c r="DU140" i="7942"/>
  <c r="DT140" i="7942"/>
  <c r="DS140" i="7942"/>
  <c r="DR140" i="7942"/>
  <c r="DK140" i="7942"/>
  <c r="DJ140" i="7942"/>
  <c r="DI140" i="7942"/>
  <c r="DH140" i="7942"/>
  <c r="DG140" i="7942"/>
  <c r="CZ140" i="7942"/>
  <c r="CY140" i="7942"/>
  <c r="CX140" i="7942"/>
  <c r="CW140" i="7942"/>
  <c r="CV140" i="7942"/>
  <c r="CO140" i="7942"/>
  <c r="CN140" i="7942"/>
  <c r="CM140" i="7942"/>
  <c r="CL140" i="7942"/>
  <c r="CK140" i="7942"/>
  <c r="CD140" i="7942"/>
  <c r="CC140" i="7942"/>
  <c r="CB140" i="7942"/>
  <c r="CA140" i="7942"/>
  <c r="BZ140" i="7942"/>
  <c r="BS140" i="7942"/>
  <c r="BR140" i="7942"/>
  <c r="BQ140" i="7942"/>
  <c r="BP140" i="7942"/>
  <c r="BO140" i="7942"/>
  <c r="BH140" i="7942"/>
  <c r="BG140" i="7942"/>
  <c r="BF140" i="7942"/>
  <c r="BE140" i="7942"/>
  <c r="BD140" i="7942"/>
  <c r="AW140" i="7942"/>
  <c r="AV140" i="7942"/>
  <c r="AU140" i="7942"/>
  <c r="AT140" i="7942"/>
  <c r="AS140" i="7942"/>
  <c r="AL140" i="7942"/>
  <c r="AK140" i="7942"/>
  <c r="AJ140" i="7942"/>
  <c r="AI140" i="7942"/>
  <c r="AH140" i="7942"/>
  <c r="AA140" i="7942"/>
  <c r="Z140" i="7942"/>
  <c r="Y140" i="7942"/>
  <c r="X140" i="7942"/>
  <c r="W140" i="7942"/>
  <c r="P140" i="7942"/>
  <c r="O140" i="7942"/>
  <c r="N140" i="7942"/>
  <c r="M140" i="7942"/>
  <c r="L140" i="7942"/>
  <c r="GJ139" i="7942"/>
  <c r="GI139" i="7942"/>
  <c r="GH139" i="7942"/>
  <c r="GG139" i="7942"/>
  <c r="GF139" i="7942"/>
  <c r="FY139" i="7942"/>
  <c r="FX139" i="7942"/>
  <c r="FW139" i="7942"/>
  <c r="FV139" i="7942"/>
  <c r="FU139" i="7942"/>
  <c r="FN139" i="7942"/>
  <c r="FM139" i="7942"/>
  <c r="FL139" i="7942"/>
  <c r="FK139" i="7942"/>
  <c r="FJ139" i="7942"/>
  <c r="FC139" i="7942"/>
  <c r="FB139" i="7942"/>
  <c r="FA139" i="7942"/>
  <c r="EZ139" i="7942"/>
  <c r="EY139" i="7942"/>
  <c r="ER139" i="7942"/>
  <c r="EQ139" i="7942"/>
  <c r="EP139" i="7942"/>
  <c r="EO139" i="7942"/>
  <c r="EN139" i="7942"/>
  <c r="EG139" i="7942"/>
  <c r="EF139" i="7942"/>
  <c r="EE139" i="7942"/>
  <c r="ED139" i="7942"/>
  <c r="EC139" i="7942"/>
  <c r="DV139" i="7942"/>
  <c r="DU139" i="7942"/>
  <c r="DT139" i="7942"/>
  <c r="DS139" i="7942"/>
  <c r="DR139" i="7942"/>
  <c r="DK139" i="7942"/>
  <c r="DJ139" i="7942"/>
  <c r="DI139" i="7942"/>
  <c r="DH139" i="7942"/>
  <c r="DG139" i="7942"/>
  <c r="CZ139" i="7942"/>
  <c r="CY139" i="7942"/>
  <c r="CX139" i="7942"/>
  <c r="CW139" i="7942"/>
  <c r="CV139" i="7942"/>
  <c r="CO139" i="7942"/>
  <c r="CN139" i="7942"/>
  <c r="CM139" i="7942"/>
  <c r="CL139" i="7942"/>
  <c r="CK139" i="7942"/>
  <c r="CD139" i="7942"/>
  <c r="CC139" i="7942"/>
  <c r="CB139" i="7942"/>
  <c r="CA139" i="7942"/>
  <c r="BZ139" i="7942"/>
  <c r="BS139" i="7942"/>
  <c r="BR139" i="7942"/>
  <c r="BQ139" i="7942"/>
  <c r="BP139" i="7942"/>
  <c r="BO139" i="7942"/>
  <c r="BH139" i="7942"/>
  <c r="BG139" i="7942"/>
  <c r="BF139" i="7942"/>
  <c r="BE139" i="7942"/>
  <c r="BD139" i="7942"/>
  <c r="AW139" i="7942"/>
  <c r="AV139" i="7942"/>
  <c r="AU139" i="7942"/>
  <c r="AT139" i="7942"/>
  <c r="AS139" i="7942"/>
  <c r="AL139" i="7942"/>
  <c r="AK139" i="7942"/>
  <c r="AJ139" i="7942"/>
  <c r="AI139" i="7942"/>
  <c r="AH139" i="7942"/>
  <c r="AA139" i="7942"/>
  <c r="Z139" i="7942"/>
  <c r="Y139" i="7942"/>
  <c r="X139" i="7942"/>
  <c r="W139" i="7942"/>
  <c r="P139" i="7942"/>
  <c r="O139" i="7942"/>
  <c r="N139" i="7942"/>
  <c r="M139" i="7942"/>
  <c r="L139" i="7942"/>
  <c r="GJ138" i="7942"/>
  <c r="GI138" i="7942"/>
  <c r="GH138" i="7942"/>
  <c r="GG138" i="7942"/>
  <c r="GF138" i="7942"/>
  <c r="FY138" i="7942"/>
  <c r="FX138" i="7942"/>
  <c r="FW138" i="7942"/>
  <c r="FV138" i="7942"/>
  <c r="FU138" i="7942"/>
  <c r="FN138" i="7942"/>
  <c r="FM138" i="7942"/>
  <c r="FL138" i="7942"/>
  <c r="FK138" i="7942"/>
  <c r="FJ138" i="7942"/>
  <c r="FC138" i="7942"/>
  <c r="FB138" i="7942"/>
  <c r="FA138" i="7942"/>
  <c r="EZ138" i="7942"/>
  <c r="EY138" i="7942"/>
  <c r="ER138" i="7942"/>
  <c r="EQ138" i="7942"/>
  <c r="EP138" i="7942"/>
  <c r="EO138" i="7942"/>
  <c r="EN138" i="7942"/>
  <c r="EG138" i="7942"/>
  <c r="EF138" i="7942"/>
  <c r="EE138" i="7942"/>
  <c r="ED138" i="7942"/>
  <c r="EC138" i="7942"/>
  <c r="DV138" i="7942"/>
  <c r="DU138" i="7942"/>
  <c r="DT138" i="7942"/>
  <c r="DS138" i="7942"/>
  <c r="DR138" i="7942"/>
  <c r="DK138" i="7942"/>
  <c r="DJ138" i="7942"/>
  <c r="DI138" i="7942"/>
  <c r="DH138" i="7942"/>
  <c r="DG138" i="7942"/>
  <c r="CZ138" i="7942"/>
  <c r="CY138" i="7942"/>
  <c r="CX138" i="7942"/>
  <c r="CW138" i="7942"/>
  <c r="CV138" i="7942"/>
  <c r="CO138" i="7942"/>
  <c r="CN138" i="7942"/>
  <c r="CM138" i="7942"/>
  <c r="CL138" i="7942"/>
  <c r="CK138" i="7942"/>
  <c r="CD138" i="7942"/>
  <c r="CC138" i="7942"/>
  <c r="CB138" i="7942"/>
  <c r="CA138" i="7942"/>
  <c r="BZ138" i="7942"/>
  <c r="BS138" i="7942"/>
  <c r="BR138" i="7942"/>
  <c r="BQ138" i="7942"/>
  <c r="BP138" i="7942"/>
  <c r="BO138" i="7942"/>
  <c r="BH138" i="7942"/>
  <c r="BG138" i="7942"/>
  <c r="BF138" i="7942"/>
  <c r="BE138" i="7942"/>
  <c r="BD138" i="7942"/>
  <c r="AW138" i="7942"/>
  <c r="AV138" i="7942"/>
  <c r="AU138" i="7942"/>
  <c r="AT138" i="7942"/>
  <c r="AS138" i="7942"/>
  <c r="AL138" i="7942"/>
  <c r="AK138" i="7942"/>
  <c r="AJ138" i="7942"/>
  <c r="AI138" i="7942"/>
  <c r="AH138" i="7942"/>
  <c r="AA138" i="7942"/>
  <c r="Z138" i="7942"/>
  <c r="Y138" i="7942"/>
  <c r="X138" i="7942"/>
  <c r="W138" i="7942"/>
  <c r="P138" i="7942"/>
  <c r="O138" i="7942"/>
  <c r="N138" i="7942"/>
  <c r="M138" i="7942"/>
  <c r="L138" i="7942"/>
  <c r="GJ137" i="7942"/>
  <c r="GI137" i="7942"/>
  <c r="GH137" i="7942"/>
  <c r="GG137" i="7942"/>
  <c r="GF137" i="7942"/>
  <c r="FY137" i="7942"/>
  <c r="FX137" i="7942"/>
  <c r="FW137" i="7942"/>
  <c r="FV137" i="7942"/>
  <c r="FU137" i="7942"/>
  <c r="FN137" i="7942"/>
  <c r="FM137" i="7942"/>
  <c r="FL137" i="7942"/>
  <c r="FK137" i="7942"/>
  <c r="FJ137" i="7942"/>
  <c r="FC137" i="7942"/>
  <c r="FB137" i="7942"/>
  <c r="FA137" i="7942"/>
  <c r="EZ137" i="7942"/>
  <c r="EY137" i="7942"/>
  <c r="ER137" i="7942"/>
  <c r="EQ137" i="7942"/>
  <c r="EP137" i="7942"/>
  <c r="EO137" i="7942"/>
  <c r="EN137" i="7942"/>
  <c r="EG137" i="7942"/>
  <c r="EF137" i="7942"/>
  <c r="EE137" i="7942"/>
  <c r="ED137" i="7942"/>
  <c r="EC137" i="7942"/>
  <c r="DV137" i="7942"/>
  <c r="DU137" i="7942"/>
  <c r="DT137" i="7942"/>
  <c r="DS137" i="7942"/>
  <c r="DR137" i="7942"/>
  <c r="DK137" i="7942"/>
  <c r="DJ137" i="7942"/>
  <c r="DI137" i="7942"/>
  <c r="DH137" i="7942"/>
  <c r="DG137" i="7942"/>
  <c r="CZ137" i="7942"/>
  <c r="CY137" i="7942"/>
  <c r="CX137" i="7942"/>
  <c r="CW137" i="7942"/>
  <c r="CV137" i="7942"/>
  <c r="CO137" i="7942"/>
  <c r="CN137" i="7942"/>
  <c r="CM137" i="7942"/>
  <c r="CL137" i="7942"/>
  <c r="CK137" i="7942"/>
  <c r="CD137" i="7942"/>
  <c r="CC137" i="7942"/>
  <c r="CB137" i="7942"/>
  <c r="CA137" i="7942"/>
  <c r="BZ137" i="7942"/>
  <c r="BS137" i="7942"/>
  <c r="BR137" i="7942"/>
  <c r="BQ137" i="7942"/>
  <c r="BP137" i="7942"/>
  <c r="BO137" i="7942"/>
  <c r="BH137" i="7942"/>
  <c r="BG137" i="7942"/>
  <c r="BF137" i="7942"/>
  <c r="BE137" i="7942"/>
  <c r="BD137" i="7942"/>
  <c r="AW137" i="7942"/>
  <c r="AV137" i="7942"/>
  <c r="AU137" i="7942"/>
  <c r="AT137" i="7942"/>
  <c r="AS137" i="7942"/>
  <c r="AL137" i="7942"/>
  <c r="AK137" i="7942"/>
  <c r="AJ137" i="7942"/>
  <c r="AI137" i="7942"/>
  <c r="AH137" i="7942"/>
  <c r="AA137" i="7942"/>
  <c r="Z137" i="7942"/>
  <c r="Y137" i="7942"/>
  <c r="X137" i="7942"/>
  <c r="W137" i="7942"/>
  <c r="P137" i="7942"/>
  <c r="O137" i="7942"/>
  <c r="N137" i="7942"/>
  <c r="M137" i="7942"/>
  <c r="L137" i="7942"/>
  <c r="GJ136" i="7942"/>
  <c r="GI136" i="7942"/>
  <c r="GH136" i="7942"/>
  <c r="GG136" i="7942"/>
  <c r="GF136" i="7942"/>
  <c r="FY136" i="7942"/>
  <c r="FX136" i="7942"/>
  <c r="FW136" i="7942"/>
  <c r="FV136" i="7942"/>
  <c r="FU136" i="7942"/>
  <c r="FN136" i="7942"/>
  <c r="FM136" i="7942"/>
  <c r="FL136" i="7942"/>
  <c r="FK136" i="7942"/>
  <c r="FJ136" i="7942"/>
  <c r="FC136" i="7942"/>
  <c r="FB136" i="7942"/>
  <c r="FA136" i="7942"/>
  <c r="EZ136" i="7942"/>
  <c r="EY136" i="7942"/>
  <c r="ER136" i="7942"/>
  <c r="EQ136" i="7942"/>
  <c r="EP136" i="7942"/>
  <c r="EO136" i="7942"/>
  <c r="EN136" i="7942"/>
  <c r="EG136" i="7942"/>
  <c r="EF136" i="7942"/>
  <c r="EE136" i="7942"/>
  <c r="ED136" i="7942"/>
  <c r="EC136" i="7942"/>
  <c r="DV136" i="7942"/>
  <c r="DU136" i="7942"/>
  <c r="DT136" i="7942"/>
  <c r="DS136" i="7942"/>
  <c r="DR136" i="7942"/>
  <c r="DK136" i="7942"/>
  <c r="DJ136" i="7942"/>
  <c r="DI136" i="7942"/>
  <c r="DH136" i="7942"/>
  <c r="DG136" i="7942"/>
  <c r="CZ136" i="7942"/>
  <c r="CY136" i="7942"/>
  <c r="CX136" i="7942"/>
  <c r="CW136" i="7942"/>
  <c r="CV136" i="7942"/>
  <c r="CO136" i="7942"/>
  <c r="CN136" i="7942"/>
  <c r="CM136" i="7942"/>
  <c r="CL136" i="7942"/>
  <c r="CK136" i="7942"/>
  <c r="CD136" i="7942"/>
  <c r="CC136" i="7942"/>
  <c r="CB136" i="7942"/>
  <c r="CA136" i="7942"/>
  <c r="BZ136" i="7942"/>
  <c r="BS136" i="7942"/>
  <c r="BR136" i="7942"/>
  <c r="BQ136" i="7942"/>
  <c r="BP136" i="7942"/>
  <c r="BO136" i="7942"/>
  <c r="BH136" i="7942"/>
  <c r="BG136" i="7942"/>
  <c r="BF136" i="7942"/>
  <c r="BE136" i="7942"/>
  <c r="BD136" i="7942"/>
  <c r="AW136" i="7942"/>
  <c r="AV136" i="7942"/>
  <c r="AU136" i="7942"/>
  <c r="AT136" i="7942"/>
  <c r="AS136" i="7942"/>
  <c r="AL136" i="7942"/>
  <c r="AK136" i="7942"/>
  <c r="AJ136" i="7942"/>
  <c r="AI136" i="7942"/>
  <c r="AH136" i="7942"/>
  <c r="AA136" i="7942"/>
  <c r="Z136" i="7942"/>
  <c r="Y136" i="7942"/>
  <c r="X136" i="7942"/>
  <c r="W136" i="7942"/>
  <c r="P136" i="7942"/>
  <c r="O136" i="7942"/>
  <c r="N136" i="7942"/>
  <c r="M136" i="7942"/>
  <c r="L136" i="7942"/>
  <c r="GJ135" i="7942"/>
  <c r="GI135" i="7942"/>
  <c r="GH135" i="7942"/>
  <c r="GG135" i="7942"/>
  <c r="GF135" i="7942"/>
  <c r="FY135" i="7942"/>
  <c r="FX135" i="7942"/>
  <c r="FW135" i="7942"/>
  <c r="FV135" i="7942"/>
  <c r="FU135" i="7942"/>
  <c r="FN135" i="7942"/>
  <c r="FM135" i="7942"/>
  <c r="FL135" i="7942"/>
  <c r="FK135" i="7942"/>
  <c r="FJ135" i="7942"/>
  <c r="FC135" i="7942"/>
  <c r="FB135" i="7942"/>
  <c r="FA135" i="7942"/>
  <c r="EZ135" i="7942"/>
  <c r="EY135" i="7942"/>
  <c r="ER135" i="7942"/>
  <c r="EQ135" i="7942"/>
  <c r="EP135" i="7942"/>
  <c r="EO135" i="7942"/>
  <c r="EN135" i="7942"/>
  <c r="EG135" i="7942"/>
  <c r="EF135" i="7942"/>
  <c r="EE135" i="7942"/>
  <c r="ED135" i="7942"/>
  <c r="EC135" i="7942"/>
  <c r="DV135" i="7942"/>
  <c r="DU135" i="7942"/>
  <c r="DT135" i="7942"/>
  <c r="DS135" i="7942"/>
  <c r="DR135" i="7942"/>
  <c r="DK135" i="7942"/>
  <c r="DJ135" i="7942"/>
  <c r="DI135" i="7942"/>
  <c r="DH135" i="7942"/>
  <c r="DG135" i="7942"/>
  <c r="CZ135" i="7942"/>
  <c r="CY135" i="7942"/>
  <c r="CX135" i="7942"/>
  <c r="CW135" i="7942"/>
  <c r="CV135" i="7942"/>
  <c r="CO135" i="7942"/>
  <c r="CN135" i="7942"/>
  <c r="CM135" i="7942"/>
  <c r="CL135" i="7942"/>
  <c r="CK135" i="7942"/>
  <c r="CD135" i="7942"/>
  <c r="CC135" i="7942"/>
  <c r="CB135" i="7942"/>
  <c r="CA135" i="7942"/>
  <c r="BZ135" i="7942"/>
  <c r="BS135" i="7942"/>
  <c r="BR135" i="7942"/>
  <c r="BQ135" i="7942"/>
  <c r="BP135" i="7942"/>
  <c r="BO135" i="7942"/>
  <c r="BH135" i="7942"/>
  <c r="BG135" i="7942"/>
  <c r="BF135" i="7942"/>
  <c r="BE135" i="7942"/>
  <c r="BD135" i="7942"/>
  <c r="AW135" i="7942"/>
  <c r="AV135" i="7942"/>
  <c r="AU135" i="7942"/>
  <c r="AT135" i="7942"/>
  <c r="AS135" i="7942"/>
  <c r="AL135" i="7942"/>
  <c r="AK135" i="7942"/>
  <c r="AJ135" i="7942"/>
  <c r="AI135" i="7942"/>
  <c r="AH135" i="7942"/>
  <c r="AA135" i="7942"/>
  <c r="Z135" i="7942"/>
  <c r="Y135" i="7942"/>
  <c r="X135" i="7942"/>
  <c r="W135" i="7942"/>
  <c r="P135" i="7942"/>
  <c r="O135" i="7942"/>
  <c r="N135" i="7942"/>
  <c r="M135" i="7942"/>
  <c r="L135" i="7942"/>
  <c r="GJ134" i="7942"/>
  <c r="GI134" i="7942"/>
  <c r="GH134" i="7942"/>
  <c r="GG134" i="7942"/>
  <c r="GF134" i="7942"/>
  <c r="FY134" i="7942"/>
  <c r="FX134" i="7942"/>
  <c r="FW134" i="7942"/>
  <c r="FV134" i="7942"/>
  <c r="FU134" i="7942"/>
  <c r="FN134" i="7942"/>
  <c r="FM134" i="7942"/>
  <c r="FL134" i="7942"/>
  <c r="FK134" i="7942"/>
  <c r="FJ134" i="7942"/>
  <c r="FC134" i="7942"/>
  <c r="FB134" i="7942"/>
  <c r="FA134" i="7942"/>
  <c r="EZ134" i="7942"/>
  <c r="EY134" i="7942"/>
  <c r="ER134" i="7942"/>
  <c r="EQ134" i="7942"/>
  <c r="EP134" i="7942"/>
  <c r="EO134" i="7942"/>
  <c r="EN134" i="7942"/>
  <c r="EG134" i="7942"/>
  <c r="EF134" i="7942"/>
  <c r="EE134" i="7942"/>
  <c r="ED134" i="7942"/>
  <c r="EC134" i="7942"/>
  <c r="DV134" i="7942"/>
  <c r="DU134" i="7942"/>
  <c r="DT134" i="7942"/>
  <c r="DS134" i="7942"/>
  <c r="DR134" i="7942"/>
  <c r="DK134" i="7942"/>
  <c r="DJ134" i="7942"/>
  <c r="DI134" i="7942"/>
  <c r="DH134" i="7942"/>
  <c r="DG134" i="7942"/>
  <c r="CZ134" i="7942"/>
  <c r="CY134" i="7942"/>
  <c r="CX134" i="7942"/>
  <c r="CW134" i="7942"/>
  <c r="CV134" i="7942"/>
  <c r="CO134" i="7942"/>
  <c r="CN134" i="7942"/>
  <c r="CM134" i="7942"/>
  <c r="CL134" i="7942"/>
  <c r="CK134" i="7942"/>
  <c r="CD134" i="7942"/>
  <c r="CC134" i="7942"/>
  <c r="CB134" i="7942"/>
  <c r="CA134" i="7942"/>
  <c r="BZ134" i="7942"/>
  <c r="BS134" i="7942"/>
  <c r="BR134" i="7942"/>
  <c r="BQ134" i="7942"/>
  <c r="BP134" i="7942"/>
  <c r="BO134" i="7942"/>
  <c r="BH134" i="7942"/>
  <c r="BG134" i="7942"/>
  <c r="BF134" i="7942"/>
  <c r="BE134" i="7942"/>
  <c r="BD134" i="7942"/>
  <c r="AW134" i="7942"/>
  <c r="AV134" i="7942"/>
  <c r="AU134" i="7942"/>
  <c r="AT134" i="7942"/>
  <c r="AS134" i="7942"/>
  <c r="AL134" i="7942"/>
  <c r="AK134" i="7942"/>
  <c r="AJ134" i="7942"/>
  <c r="AI134" i="7942"/>
  <c r="AH134" i="7942"/>
  <c r="AA134" i="7942"/>
  <c r="Z134" i="7942"/>
  <c r="Y134" i="7942"/>
  <c r="X134" i="7942"/>
  <c r="W134" i="7942"/>
  <c r="P134" i="7942"/>
  <c r="O134" i="7942"/>
  <c r="N134" i="7942"/>
  <c r="M134" i="7942"/>
  <c r="L134" i="7942"/>
  <c r="GJ133" i="7942"/>
  <c r="GI133" i="7942"/>
  <c r="GH133" i="7942"/>
  <c r="GG133" i="7942"/>
  <c r="GF133" i="7942"/>
  <c r="FY133" i="7942"/>
  <c r="FX133" i="7942"/>
  <c r="FW133" i="7942"/>
  <c r="FV133" i="7942"/>
  <c r="FU133" i="7942"/>
  <c r="FN133" i="7942"/>
  <c r="FM133" i="7942"/>
  <c r="FL133" i="7942"/>
  <c r="FK133" i="7942"/>
  <c r="FJ133" i="7942"/>
  <c r="FC133" i="7942"/>
  <c r="FB133" i="7942"/>
  <c r="FA133" i="7942"/>
  <c r="EZ133" i="7942"/>
  <c r="EY133" i="7942"/>
  <c r="ER133" i="7942"/>
  <c r="EQ133" i="7942"/>
  <c r="EP133" i="7942"/>
  <c r="EO133" i="7942"/>
  <c r="EN133" i="7942"/>
  <c r="EG133" i="7942"/>
  <c r="EF133" i="7942"/>
  <c r="EE133" i="7942"/>
  <c r="ED133" i="7942"/>
  <c r="EC133" i="7942"/>
  <c r="DV133" i="7942"/>
  <c r="DU133" i="7942"/>
  <c r="DT133" i="7942"/>
  <c r="DS133" i="7942"/>
  <c r="DR133" i="7942"/>
  <c r="DK133" i="7942"/>
  <c r="DJ133" i="7942"/>
  <c r="DI133" i="7942"/>
  <c r="DH133" i="7942"/>
  <c r="DG133" i="7942"/>
  <c r="CZ133" i="7942"/>
  <c r="CY133" i="7942"/>
  <c r="CX133" i="7942"/>
  <c r="CW133" i="7942"/>
  <c r="CV133" i="7942"/>
  <c r="CO133" i="7942"/>
  <c r="CN133" i="7942"/>
  <c r="CM133" i="7942"/>
  <c r="CL133" i="7942"/>
  <c r="CK133" i="7942"/>
  <c r="CD133" i="7942"/>
  <c r="CC133" i="7942"/>
  <c r="CB133" i="7942"/>
  <c r="CA133" i="7942"/>
  <c r="BZ133" i="7942"/>
  <c r="BS133" i="7942"/>
  <c r="BR133" i="7942"/>
  <c r="BQ133" i="7942"/>
  <c r="BP133" i="7942"/>
  <c r="BO133" i="7942"/>
  <c r="BH133" i="7942"/>
  <c r="BG133" i="7942"/>
  <c r="BF133" i="7942"/>
  <c r="BE133" i="7942"/>
  <c r="BD133" i="7942"/>
  <c r="AW133" i="7942"/>
  <c r="AV133" i="7942"/>
  <c r="AU133" i="7942"/>
  <c r="AT133" i="7942"/>
  <c r="AS133" i="7942"/>
  <c r="AL133" i="7942"/>
  <c r="AK133" i="7942"/>
  <c r="AJ133" i="7942"/>
  <c r="AI133" i="7942"/>
  <c r="AH133" i="7942"/>
  <c r="AA133" i="7942"/>
  <c r="Z133" i="7942"/>
  <c r="Y133" i="7942"/>
  <c r="X133" i="7942"/>
  <c r="W133" i="7942"/>
  <c r="P133" i="7942"/>
  <c r="O133" i="7942"/>
  <c r="N133" i="7942"/>
  <c r="M133" i="7942"/>
  <c r="L133" i="7942"/>
  <c r="GJ132" i="7942"/>
  <c r="GI132" i="7942"/>
  <c r="GH132" i="7942"/>
  <c r="GG132" i="7942"/>
  <c r="GF132" i="7942"/>
  <c r="FY132" i="7942"/>
  <c r="FX132" i="7942"/>
  <c r="FW132" i="7942"/>
  <c r="FV132" i="7942"/>
  <c r="FU132" i="7942"/>
  <c r="FN132" i="7942"/>
  <c r="FM132" i="7942"/>
  <c r="FL132" i="7942"/>
  <c r="FK132" i="7942"/>
  <c r="FJ132" i="7942"/>
  <c r="FC132" i="7942"/>
  <c r="FB132" i="7942"/>
  <c r="FA132" i="7942"/>
  <c r="EZ132" i="7942"/>
  <c r="EY132" i="7942"/>
  <c r="ER132" i="7942"/>
  <c r="EQ132" i="7942"/>
  <c r="EP132" i="7942"/>
  <c r="EO132" i="7942"/>
  <c r="EN132" i="7942"/>
  <c r="EG132" i="7942"/>
  <c r="EF132" i="7942"/>
  <c r="EE132" i="7942"/>
  <c r="ED132" i="7942"/>
  <c r="EC132" i="7942"/>
  <c r="DV132" i="7942"/>
  <c r="DU132" i="7942"/>
  <c r="DT132" i="7942"/>
  <c r="DS132" i="7942"/>
  <c r="DR132" i="7942"/>
  <c r="DK132" i="7942"/>
  <c r="DJ132" i="7942"/>
  <c r="DI132" i="7942"/>
  <c r="DH132" i="7942"/>
  <c r="DG132" i="7942"/>
  <c r="CZ132" i="7942"/>
  <c r="CY132" i="7942"/>
  <c r="CX132" i="7942"/>
  <c r="CW132" i="7942"/>
  <c r="CV132" i="7942"/>
  <c r="CO132" i="7942"/>
  <c r="CN132" i="7942"/>
  <c r="CM132" i="7942"/>
  <c r="CL132" i="7942"/>
  <c r="CK132" i="7942"/>
  <c r="CD132" i="7942"/>
  <c r="CC132" i="7942"/>
  <c r="CB132" i="7942"/>
  <c r="CA132" i="7942"/>
  <c r="BZ132" i="7942"/>
  <c r="BS132" i="7942"/>
  <c r="BR132" i="7942"/>
  <c r="BQ132" i="7942"/>
  <c r="BP132" i="7942"/>
  <c r="BO132" i="7942"/>
  <c r="BH132" i="7942"/>
  <c r="BG132" i="7942"/>
  <c r="BF132" i="7942"/>
  <c r="BE132" i="7942"/>
  <c r="BD132" i="7942"/>
  <c r="AW132" i="7942"/>
  <c r="AV132" i="7942"/>
  <c r="AU132" i="7942"/>
  <c r="AT132" i="7942"/>
  <c r="AS132" i="7942"/>
  <c r="AL132" i="7942"/>
  <c r="AK132" i="7942"/>
  <c r="AJ132" i="7942"/>
  <c r="AI132" i="7942"/>
  <c r="AH132" i="7942"/>
  <c r="AA132" i="7942"/>
  <c r="Z132" i="7942"/>
  <c r="Y132" i="7942"/>
  <c r="X132" i="7942"/>
  <c r="W132" i="7942"/>
  <c r="P132" i="7942"/>
  <c r="O132" i="7942"/>
  <c r="N132" i="7942"/>
  <c r="M132" i="7942"/>
  <c r="L132" i="7942"/>
  <c r="GJ131" i="7942"/>
  <c r="GI131" i="7942"/>
  <c r="GH131" i="7942"/>
  <c r="GG131" i="7942"/>
  <c r="GF131" i="7942"/>
  <c r="FY131" i="7942"/>
  <c r="FX131" i="7942"/>
  <c r="FW131" i="7942"/>
  <c r="FV131" i="7942"/>
  <c r="FU131" i="7942"/>
  <c r="FN131" i="7942"/>
  <c r="FM131" i="7942"/>
  <c r="FL131" i="7942"/>
  <c r="FK131" i="7942"/>
  <c r="FJ131" i="7942"/>
  <c r="FC131" i="7942"/>
  <c r="FB131" i="7942"/>
  <c r="FA131" i="7942"/>
  <c r="EZ131" i="7942"/>
  <c r="EY131" i="7942"/>
  <c r="ER131" i="7942"/>
  <c r="EQ131" i="7942"/>
  <c r="EP131" i="7942"/>
  <c r="EO131" i="7942"/>
  <c r="EN131" i="7942"/>
  <c r="EG131" i="7942"/>
  <c r="EF131" i="7942"/>
  <c r="EE131" i="7942"/>
  <c r="ED131" i="7942"/>
  <c r="EC131" i="7942"/>
  <c r="DV131" i="7942"/>
  <c r="DU131" i="7942"/>
  <c r="DT131" i="7942"/>
  <c r="DS131" i="7942"/>
  <c r="DR131" i="7942"/>
  <c r="DK131" i="7942"/>
  <c r="DJ131" i="7942"/>
  <c r="DI131" i="7942"/>
  <c r="DH131" i="7942"/>
  <c r="DG131" i="7942"/>
  <c r="CZ131" i="7942"/>
  <c r="CY131" i="7942"/>
  <c r="CX131" i="7942"/>
  <c r="CW131" i="7942"/>
  <c r="CV131" i="7942"/>
  <c r="CO131" i="7942"/>
  <c r="CN131" i="7942"/>
  <c r="CM131" i="7942"/>
  <c r="CL131" i="7942"/>
  <c r="CK131" i="7942"/>
  <c r="CD131" i="7942"/>
  <c r="CC131" i="7942"/>
  <c r="CB131" i="7942"/>
  <c r="CA131" i="7942"/>
  <c r="BZ131" i="7942"/>
  <c r="BS131" i="7942"/>
  <c r="BR131" i="7942"/>
  <c r="BQ131" i="7942"/>
  <c r="BP131" i="7942"/>
  <c r="BO131" i="7942"/>
  <c r="BH131" i="7942"/>
  <c r="BG131" i="7942"/>
  <c r="BF131" i="7942"/>
  <c r="BE131" i="7942"/>
  <c r="BD131" i="7942"/>
  <c r="AW131" i="7942"/>
  <c r="AV131" i="7942"/>
  <c r="AU131" i="7942"/>
  <c r="AT131" i="7942"/>
  <c r="AS131" i="7942"/>
  <c r="AL131" i="7942"/>
  <c r="AK131" i="7942"/>
  <c r="AJ131" i="7942"/>
  <c r="AI131" i="7942"/>
  <c r="AH131" i="7942"/>
  <c r="AA131" i="7942"/>
  <c r="Z131" i="7942"/>
  <c r="Y131" i="7942"/>
  <c r="X131" i="7942"/>
  <c r="W131" i="7942"/>
  <c r="P131" i="7942"/>
  <c r="O131" i="7942"/>
  <c r="N131" i="7942"/>
  <c r="M131" i="7942"/>
  <c r="L131" i="7942"/>
  <c r="GJ130" i="7942"/>
  <c r="GI130" i="7942"/>
  <c r="GH130" i="7942"/>
  <c r="GG130" i="7942"/>
  <c r="GF130" i="7942"/>
  <c r="FY130" i="7942"/>
  <c r="FX130" i="7942"/>
  <c r="FW130" i="7942"/>
  <c r="FV130" i="7942"/>
  <c r="FU130" i="7942"/>
  <c r="FN130" i="7942"/>
  <c r="FM130" i="7942"/>
  <c r="FL130" i="7942"/>
  <c r="FK130" i="7942"/>
  <c r="FJ130" i="7942"/>
  <c r="FC130" i="7942"/>
  <c r="FB130" i="7942"/>
  <c r="FA130" i="7942"/>
  <c r="EZ130" i="7942"/>
  <c r="EY130" i="7942"/>
  <c r="ER130" i="7942"/>
  <c r="EQ130" i="7942"/>
  <c r="EP130" i="7942"/>
  <c r="EO130" i="7942"/>
  <c r="EN130" i="7942"/>
  <c r="EG130" i="7942"/>
  <c r="EF130" i="7942"/>
  <c r="EE130" i="7942"/>
  <c r="ED130" i="7942"/>
  <c r="EC130" i="7942"/>
  <c r="DV130" i="7942"/>
  <c r="DU130" i="7942"/>
  <c r="DT130" i="7942"/>
  <c r="DS130" i="7942"/>
  <c r="DR130" i="7942"/>
  <c r="DK130" i="7942"/>
  <c r="DJ130" i="7942"/>
  <c r="DI130" i="7942"/>
  <c r="DH130" i="7942"/>
  <c r="DG130" i="7942"/>
  <c r="CZ130" i="7942"/>
  <c r="CY130" i="7942"/>
  <c r="CX130" i="7942"/>
  <c r="CW130" i="7942"/>
  <c r="CV130" i="7942"/>
  <c r="CO130" i="7942"/>
  <c r="CN130" i="7942"/>
  <c r="CM130" i="7942"/>
  <c r="CL130" i="7942"/>
  <c r="CK130" i="7942"/>
  <c r="CD130" i="7942"/>
  <c r="CC130" i="7942"/>
  <c r="CB130" i="7942"/>
  <c r="CA130" i="7942"/>
  <c r="BZ130" i="7942"/>
  <c r="BS130" i="7942"/>
  <c r="BR130" i="7942"/>
  <c r="BQ130" i="7942"/>
  <c r="BP130" i="7942"/>
  <c r="BO130" i="7942"/>
  <c r="BH130" i="7942"/>
  <c r="BG130" i="7942"/>
  <c r="BF130" i="7942"/>
  <c r="BE130" i="7942"/>
  <c r="BD130" i="7942"/>
  <c r="AW130" i="7942"/>
  <c r="AV130" i="7942"/>
  <c r="AU130" i="7942"/>
  <c r="AT130" i="7942"/>
  <c r="AS130" i="7942"/>
  <c r="AL130" i="7942"/>
  <c r="AK130" i="7942"/>
  <c r="AJ130" i="7942"/>
  <c r="AI130" i="7942"/>
  <c r="AH130" i="7942"/>
  <c r="AA130" i="7942"/>
  <c r="Z130" i="7942"/>
  <c r="Y130" i="7942"/>
  <c r="X130" i="7942"/>
  <c r="W130" i="7942"/>
  <c r="P130" i="7942"/>
  <c r="O130" i="7942"/>
  <c r="N130" i="7942"/>
  <c r="M130" i="7942"/>
  <c r="L130" i="7942"/>
  <c r="GJ129" i="7942"/>
  <c r="GI129" i="7942"/>
  <c r="GH129" i="7942"/>
  <c r="GG129" i="7942"/>
  <c r="GF129" i="7942"/>
  <c r="FY129" i="7942"/>
  <c r="FX129" i="7942"/>
  <c r="FW129" i="7942"/>
  <c r="FV129" i="7942"/>
  <c r="FU129" i="7942"/>
  <c r="FN129" i="7942"/>
  <c r="FM129" i="7942"/>
  <c r="FL129" i="7942"/>
  <c r="FK129" i="7942"/>
  <c r="FJ129" i="7942"/>
  <c r="FC129" i="7942"/>
  <c r="FB129" i="7942"/>
  <c r="FA129" i="7942"/>
  <c r="EZ129" i="7942"/>
  <c r="EY129" i="7942"/>
  <c r="ER129" i="7942"/>
  <c r="EQ129" i="7942"/>
  <c r="EP129" i="7942"/>
  <c r="EO129" i="7942"/>
  <c r="EN129" i="7942"/>
  <c r="EG129" i="7942"/>
  <c r="EF129" i="7942"/>
  <c r="EE129" i="7942"/>
  <c r="ED129" i="7942"/>
  <c r="EC129" i="7942"/>
  <c r="DV129" i="7942"/>
  <c r="DU129" i="7942"/>
  <c r="DT129" i="7942"/>
  <c r="DS129" i="7942"/>
  <c r="DR129" i="7942"/>
  <c r="DK129" i="7942"/>
  <c r="DJ129" i="7942"/>
  <c r="DI129" i="7942"/>
  <c r="DH129" i="7942"/>
  <c r="DG129" i="7942"/>
  <c r="CZ129" i="7942"/>
  <c r="CY129" i="7942"/>
  <c r="CX129" i="7942"/>
  <c r="CW129" i="7942"/>
  <c r="CV129" i="7942"/>
  <c r="CO129" i="7942"/>
  <c r="CN129" i="7942"/>
  <c r="CM129" i="7942"/>
  <c r="CL129" i="7942"/>
  <c r="CK129" i="7942"/>
  <c r="CD129" i="7942"/>
  <c r="CC129" i="7942"/>
  <c r="CB129" i="7942"/>
  <c r="CA129" i="7942"/>
  <c r="BZ129" i="7942"/>
  <c r="BS129" i="7942"/>
  <c r="BR129" i="7942"/>
  <c r="BQ129" i="7942"/>
  <c r="BP129" i="7942"/>
  <c r="BO129" i="7942"/>
  <c r="BH129" i="7942"/>
  <c r="BG129" i="7942"/>
  <c r="BF129" i="7942"/>
  <c r="BE129" i="7942"/>
  <c r="BD129" i="7942"/>
  <c r="AW129" i="7942"/>
  <c r="AV129" i="7942"/>
  <c r="AU129" i="7942"/>
  <c r="AT129" i="7942"/>
  <c r="AS129" i="7942"/>
  <c r="AL129" i="7942"/>
  <c r="AK129" i="7942"/>
  <c r="AJ129" i="7942"/>
  <c r="AI129" i="7942"/>
  <c r="AH129" i="7942"/>
  <c r="AA129" i="7942"/>
  <c r="Z129" i="7942"/>
  <c r="Y129" i="7942"/>
  <c r="X129" i="7942"/>
  <c r="W129" i="7942"/>
  <c r="P129" i="7942"/>
  <c r="O129" i="7942"/>
  <c r="N129" i="7942"/>
  <c r="M129" i="7942"/>
  <c r="L129" i="7942"/>
  <c r="GJ128" i="7942"/>
  <c r="GI128" i="7942"/>
  <c r="GH128" i="7942"/>
  <c r="GG128" i="7942"/>
  <c r="GF128" i="7942"/>
  <c r="FY128" i="7942"/>
  <c r="FX128" i="7942"/>
  <c r="FW128" i="7942"/>
  <c r="FV128" i="7942"/>
  <c r="FU128" i="7942"/>
  <c r="FN128" i="7942"/>
  <c r="FM128" i="7942"/>
  <c r="FL128" i="7942"/>
  <c r="FK128" i="7942"/>
  <c r="FJ128" i="7942"/>
  <c r="FC128" i="7942"/>
  <c r="FB128" i="7942"/>
  <c r="FA128" i="7942"/>
  <c r="EZ128" i="7942"/>
  <c r="EY128" i="7942"/>
  <c r="ER128" i="7942"/>
  <c r="EQ128" i="7942"/>
  <c r="EP128" i="7942"/>
  <c r="EO128" i="7942"/>
  <c r="EN128" i="7942"/>
  <c r="EG128" i="7942"/>
  <c r="EF128" i="7942"/>
  <c r="EE128" i="7942"/>
  <c r="ED128" i="7942"/>
  <c r="EC128" i="7942"/>
  <c r="DV128" i="7942"/>
  <c r="DU128" i="7942"/>
  <c r="DT128" i="7942"/>
  <c r="DS128" i="7942"/>
  <c r="DR128" i="7942"/>
  <c r="DK128" i="7942"/>
  <c r="DJ128" i="7942"/>
  <c r="DI128" i="7942"/>
  <c r="DH128" i="7942"/>
  <c r="DG128" i="7942"/>
  <c r="CZ128" i="7942"/>
  <c r="CY128" i="7942"/>
  <c r="CX128" i="7942"/>
  <c r="CW128" i="7942"/>
  <c r="CV128" i="7942"/>
  <c r="CO128" i="7942"/>
  <c r="CN128" i="7942"/>
  <c r="CM128" i="7942"/>
  <c r="CL128" i="7942"/>
  <c r="CK128" i="7942"/>
  <c r="CD128" i="7942"/>
  <c r="CC128" i="7942"/>
  <c r="CB128" i="7942"/>
  <c r="CA128" i="7942"/>
  <c r="BZ128" i="7942"/>
  <c r="BS128" i="7942"/>
  <c r="BR128" i="7942"/>
  <c r="BQ128" i="7942"/>
  <c r="BP128" i="7942"/>
  <c r="BO128" i="7942"/>
  <c r="BH128" i="7942"/>
  <c r="BG128" i="7942"/>
  <c r="BF128" i="7942"/>
  <c r="BE128" i="7942"/>
  <c r="BD128" i="7942"/>
  <c r="AW128" i="7942"/>
  <c r="AV128" i="7942"/>
  <c r="AU128" i="7942"/>
  <c r="AT128" i="7942"/>
  <c r="AS128" i="7942"/>
  <c r="AL128" i="7942"/>
  <c r="AK128" i="7942"/>
  <c r="AJ128" i="7942"/>
  <c r="AI128" i="7942"/>
  <c r="AH128" i="7942"/>
  <c r="AA128" i="7942"/>
  <c r="Z128" i="7942"/>
  <c r="Y128" i="7942"/>
  <c r="X128" i="7942"/>
  <c r="W128" i="7942"/>
  <c r="P128" i="7942"/>
  <c r="O128" i="7942"/>
  <c r="N128" i="7942"/>
  <c r="M128" i="7942"/>
  <c r="L128" i="7942"/>
  <c r="GJ127" i="7942"/>
  <c r="GI127" i="7942"/>
  <c r="GH127" i="7942"/>
  <c r="GG127" i="7942"/>
  <c r="GF127" i="7942"/>
  <c r="FY127" i="7942"/>
  <c r="FX127" i="7942"/>
  <c r="FW127" i="7942"/>
  <c r="FV127" i="7942"/>
  <c r="FU127" i="7942"/>
  <c r="FN127" i="7942"/>
  <c r="FM127" i="7942"/>
  <c r="FL127" i="7942"/>
  <c r="FK127" i="7942"/>
  <c r="FJ127" i="7942"/>
  <c r="FC127" i="7942"/>
  <c r="FB127" i="7942"/>
  <c r="FA127" i="7942"/>
  <c r="EZ127" i="7942"/>
  <c r="EY127" i="7942"/>
  <c r="ER127" i="7942"/>
  <c r="EQ127" i="7942"/>
  <c r="EP127" i="7942"/>
  <c r="EO127" i="7942"/>
  <c r="EN127" i="7942"/>
  <c r="EG127" i="7942"/>
  <c r="EF127" i="7942"/>
  <c r="EE127" i="7942"/>
  <c r="ED127" i="7942"/>
  <c r="EC127" i="7942"/>
  <c r="DV127" i="7942"/>
  <c r="DU127" i="7942"/>
  <c r="DT127" i="7942"/>
  <c r="DS127" i="7942"/>
  <c r="DR127" i="7942"/>
  <c r="DK127" i="7942"/>
  <c r="DJ127" i="7942"/>
  <c r="DI127" i="7942"/>
  <c r="DH127" i="7942"/>
  <c r="DG127" i="7942"/>
  <c r="CZ127" i="7942"/>
  <c r="CY127" i="7942"/>
  <c r="CX127" i="7942"/>
  <c r="CW127" i="7942"/>
  <c r="CV127" i="7942"/>
  <c r="CO127" i="7942"/>
  <c r="CN127" i="7942"/>
  <c r="CM127" i="7942"/>
  <c r="CL127" i="7942"/>
  <c r="CK127" i="7942"/>
  <c r="CD127" i="7942"/>
  <c r="CC127" i="7942"/>
  <c r="CB127" i="7942"/>
  <c r="CA127" i="7942"/>
  <c r="BZ127" i="7942"/>
  <c r="BS127" i="7942"/>
  <c r="BR127" i="7942"/>
  <c r="BQ127" i="7942"/>
  <c r="BP127" i="7942"/>
  <c r="BO127" i="7942"/>
  <c r="BH127" i="7942"/>
  <c r="BG127" i="7942"/>
  <c r="BF127" i="7942"/>
  <c r="BE127" i="7942"/>
  <c r="BD127" i="7942"/>
  <c r="AW127" i="7942"/>
  <c r="AV127" i="7942"/>
  <c r="AU127" i="7942"/>
  <c r="AT127" i="7942"/>
  <c r="AS127" i="7942"/>
  <c r="AL127" i="7942"/>
  <c r="AK127" i="7942"/>
  <c r="AJ127" i="7942"/>
  <c r="AI127" i="7942"/>
  <c r="AH127" i="7942"/>
  <c r="AA127" i="7942"/>
  <c r="Z127" i="7942"/>
  <c r="Y127" i="7942"/>
  <c r="X127" i="7942"/>
  <c r="W127" i="7942"/>
  <c r="P127" i="7942"/>
  <c r="O127" i="7942"/>
  <c r="N127" i="7942"/>
  <c r="M127" i="7942"/>
  <c r="L127" i="7942"/>
  <c r="GJ126" i="7942"/>
  <c r="GI126" i="7942"/>
  <c r="GH126" i="7942"/>
  <c r="GG126" i="7942"/>
  <c r="GF126" i="7942"/>
  <c r="FY126" i="7942"/>
  <c r="FX126" i="7942"/>
  <c r="FW126" i="7942"/>
  <c r="FV126" i="7942"/>
  <c r="FU126" i="7942"/>
  <c r="FN126" i="7942"/>
  <c r="FM126" i="7942"/>
  <c r="FL126" i="7942"/>
  <c r="FK126" i="7942"/>
  <c r="FJ126" i="7942"/>
  <c r="FC126" i="7942"/>
  <c r="FB126" i="7942"/>
  <c r="FA126" i="7942"/>
  <c r="EZ126" i="7942"/>
  <c r="EY126" i="7942"/>
  <c r="ER126" i="7942"/>
  <c r="EQ126" i="7942"/>
  <c r="EP126" i="7942"/>
  <c r="EO126" i="7942"/>
  <c r="EN126" i="7942"/>
  <c r="EG126" i="7942"/>
  <c r="EF126" i="7942"/>
  <c r="EE126" i="7942"/>
  <c r="ED126" i="7942"/>
  <c r="EC126" i="7942"/>
  <c r="DV126" i="7942"/>
  <c r="DU126" i="7942"/>
  <c r="DT126" i="7942"/>
  <c r="DS126" i="7942"/>
  <c r="DR126" i="7942"/>
  <c r="DK126" i="7942"/>
  <c r="DJ126" i="7942"/>
  <c r="DI126" i="7942"/>
  <c r="DH126" i="7942"/>
  <c r="DG126" i="7942"/>
  <c r="CZ126" i="7942"/>
  <c r="CY126" i="7942"/>
  <c r="CX126" i="7942"/>
  <c r="CW126" i="7942"/>
  <c r="CV126" i="7942"/>
  <c r="CO126" i="7942"/>
  <c r="CN126" i="7942"/>
  <c r="CM126" i="7942"/>
  <c r="CL126" i="7942"/>
  <c r="CK126" i="7942"/>
  <c r="CD126" i="7942"/>
  <c r="CC126" i="7942"/>
  <c r="CB126" i="7942"/>
  <c r="CA126" i="7942"/>
  <c r="BZ126" i="7942"/>
  <c r="BS126" i="7942"/>
  <c r="BR126" i="7942"/>
  <c r="BQ126" i="7942"/>
  <c r="BP126" i="7942"/>
  <c r="BO126" i="7942"/>
  <c r="BH126" i="7942"/>
  <c r="BG126" i="7942"/>
  <c r="BF126" i="7942"/>
  <c r="BE126" i="7942"/>
  <c r="BD126" i="7942"/>
  <c r="AW126" i="7942"/>
  <c r="AV126" i="7942"/>
  <c r="AU126" i="7942"/>
  <c r="AT126" i="7942"/>
  <c r="AS126" i="7942"/>
  <c r="AL126" i="7942"/>
  <c r="AK126" i="7942"/>
  <c r="AJ126" i="7942"/>
  <c r="AI126" i="7942"/>
  <c r="AH126" i="7942"/>
  <c r="AA126" i="7942"/>
  <c r="Z126" i="7942"/>
  <c r="Y126" i="7942"/>
  <c r="X126" i="7942"/>
  <c r="W126" i="7942"/>
  <c r="P126" i="7942"/>
  <c r="O126" i="7942"/>
  <c r="N126" i="7942"/>
  <c r="M126" i="7942"/>
  <c r="L126" i="7942"/>
  <c r="GJ125" i="7942"/>
  <c r="GI125" i="7942"/>
  <c r="GH125" i="7942"/>
  <c r="GG125" i="7942"/>
  <c r="GF125" i="7942"/>
  <c r="FY125" i="7942"/>
  <c r="FX125" i="7942"/>
  <c r="FW125" i="7942"/>
  <c r="FV125" i="7942"/>
  <c r="FU125" i="7942"/>
  <c r="FN125" i="7942"/>
  <c r="FM125" i="7942"/>
  <c r="FL125" i="7942"/>
  <c r="FK125" i="7942"/>
  <c r="FJ125" i="7942"/>
  <c r="FC125" i="7942"/>
  <c r="FB125" i="7942"/>
  <c r="FA125" i="7942"/>
  <c r="EZ125" i="7942"/>
  <c r="EY125" i="7942"/>
  <c r="ER125" i="7942"/>
  <c r="EQ125" i="7942"/>
  <c r="EP125" i="7942"/>
  <c r="EO125" i="7942"/>
  <c r="EN125" i="7942"/>
  <c r="EG125" i="7942"/>
  <c r="EF125" i="7942"/>
  <c r="EE125" i="7942"/>
  <c r="ED125" i="7942"/>
  <c r="EC125" i="7942"/>
  <c r="DV125" i="7942"/>
  <c r="DU125" i="7942"/>
  <c r="DT125" i="7942"/>
  <c r="DS125" i="7942"/>
  <c r="DR125" i="7942"/>
  <c r="DK125" i="7942"/>
  <c r="DJ125" i="7942"/>
  <c r="DI125" i="7942"/>
  <c r="DH125" i="7942"/>
  <c r="DG125" i="7942"/>
  <c r="CZ125" i="7942"/>
  <c r="CY125" i="7942"/>
  <c r="CX125" i="7942"/>
  <c r="CW125" i="7942"/>
  <c r="CV125" i="7942"/>
  <c r="CO125" i="7942"/>
  <c r="CN125" i="7942"/>
  <c r="CM125" i="7942"/>
  <c r="CL125" i="7942"/>
  <c r="CK125" i="7942"/>
  <c r="CD125" i="7942"/>
  <c r="CC125" i="7942"/>
  <c r="CB125" i="7942"/>
  <c r="CA125" i="7942"/>
  <c r="BZ125" i="7942"/>
  <c r="BS125" i="7942"/>
  <c r="BR125" i="7942"/>
  <c r="BQ125" i="7942"/>
  <c r="BP125" i="7942"/>
  <c r="BO125" i="7942"/>
  <c r="BH125" i="7942"/>
  <c r="BG125" i="7942"/>
  <c r="BF125" i="7942"/>
  <c r="BE125" i="7942"/>
  <c r="BD125" i="7942"/>
  <c r="AW125" i="7942"/>
  <c r="AV125" i="7942"/>
  <c r="AU125" i="7942"/>
  <c r="AT125" i="7942"/>
  <c r="AS125" i="7942"/>
  <c r="AL125" i="7942"/>
  <c r="AK125" i="7942"/>
  <c r="AJ125" i="7942"/>
  <c r="AI125" i="7942"/>
  <c r="AH125" i="7942"/>
  <c r="AA125" i="7942"/>
  <c r="Z125" i="7942"/>
  <c r="Y125" i="7942"/>
  <c r="X125" i="7942"/>
  <c r="W125" i="7942"/>
  <c r="P125" i="7942"/>
  <c r="O125" i="7942"/>
  <c r="N125" i="7942"/>
  <c r="M125" i="7942"/>
  <c r="L125" i="7942"/>
  <c r="GJ124" i="7942"/>
  <c r="GI124" i="7942"/>
  <c r="GH124" i="7942"/>
  <c r="GG124" i="7942"/>
  <c r="GF124" i="7942"/>
  <c r="FY124" i="7942"/>
  <c r="FX124" i="7942"/>
  <c r="FW124" i="7942"/>
  <c r="FV124" i="7942"/>
  <c r="FU124" i="7942"/>
  <c r="FN124" i="7942"/>
  <c r="FM124" i="7942"/>
  <c r="FL124" i="7942"/>
  <c r="FK124" i="7942"/>
  <c r="FJ124" i="7942"/>
  <c r="FC124" i="7942"/>
  <c r="FB124" i="7942"/>
  <c r="FA124" i="7942"/>
  <c r="EZ124" i="7942"/>
  <c r="EY124" i="7942"/>
  <c r="ER124" i="7942"/>
  <c r="EQ124" i="7942"/>
  <c r="EP124" i="7942"/>
  <c r="EO124" i="7942"/>
  <c r="EN124" i="7942"/>
  <c r="EG124" i="7942"/>
  <c r="EF124" i="7942"/>
  <c r="EE124" i="7942"/>
  <c r="ED124" i="7942"/>
  <c r="EC124" i="7942"/>
  <c r="DV124" i="7942"/>
  <c r="DU124" i="7942"/>
  <c r="DT124" i="7942"/>
  <c r="DS124" i="7942"/>
  <c r="DR124" i="7942"/>
  <c r="DK124" i="7942"/>
  <c r="DJ124" i="7942"/>
  <c r="DI124" i="7942"/>
  <c r="DH124" i="7942"/>
  <c r="DG124" i="7942"/>
  <c r="CZ124" i="7942"/>
  <c r="CY124" i="7942"/>
  <c r="CX124" i="7942"/>
  <c r="CW124" i="7942"/>
  <c r="CV124" i="7942"/>
  <c r="CO124" i="7942"/>
  <c r="CN124" i="7942"/>
  <c r="CM124" i="7942"/>
  <c r="CL124" i="7942"/>
  <c r="CK124" i="7942"/>
  <c r="CD124" i="7942"/>
  <c r="CC124" i="7942"/>
  <c r="CB124" i="7942"/>
  <c r="CA124" i="7942"/>
  <c r="BZ124" i="7942"/>
  <c r="BS124" i="7942"/>
  <c r="BR124" i="7942"/>
  <c r="BQ124" i="7942"/>
  <c r="BP124" i="7942"/>
  <c r="BO124" i="7942"/>
  <c r="BH124" i="7942"/>
  <c r="BG124" i="7942"/>
  <c r="BF124" i="7942"/>
  <c r="BE124" i="7942"/>
  <c r="BD124" i="7942"/>
  <c r="AW124" i="7942"/>
  <c r="AV124" i="7942"/>
  <c r="AU124" i="7942"/>
  <c r="AT124" i="7942"/>
  <c r="AS124" i="7942"/>
  <c r="AL124" i="7942"/>
  <c r="AK124" i="7942"/>
  <c r="AJ124" i="7942"/>
  <c r="AI124" i="7942"/>
  <c r="AH124" i="7942"/>
  <c r="AA124" i="7942"/>
  <c r="Z124" i="7942"/>
  <c r="Y124" i="7942"/>
  <c r="X124" i="7942"/>
  <c r="W124" i="7942"/>
  <c r="P124" i="7942"/>
  <c r="O124" i="7942"/>
  <c r="N124" i="7942"/>
  <c r="M124" i="7942"/>
  <c r="L124" i="7942"/>
  <c r="GJ123" i="7942"/>
  <c r="GI123" i="7942"/>
  <c r="GH123" i="7942"/>
  <c r="GG123" i="7942"/>
  <c r="GF123" i="7942"/>
  <c r="FY123" i="7942"/>
  <c r="FX123" i="7942"/>
  <c r="FW123" i="7942"/>
  <c r="FV123" i="7942"/>
  <c r="FU123" i="7942"/>
  <c r="FN123" i="7942"/>
  <c r="FM123" i="7942"/>
  <c r="FL123" i="7942"/>
  <c r="FK123" i="7942"/>
  <c r="FJ123" i="7942"/>
  <c r="FC123" i="7942"/>
  <c r="FB123" i="7942"/>
  <c r="FA123" i="7942"/>
  <c r="EZ123" i="7942"/>
  <c r="EY123" i="7942"/>
  <c r="ER123" i="7942"/>
  <c r="EQ123" i="7942"/>
  <c r="EP123" i="7942"/>
  <c r="EO123" i="7942"/>
  <c r="EN123" i="7942"/>
  <c r="EG123" i="7942"/>
  <c r="EF123" i="7942"/>
  <c r="EE123" i="7942"/>
  <c r="ED123" i="7942"/>
  <c r="EC123" i="7942"/>
  <c r="DV123" i="7942"/>
  <c r="DU123" i="7942"/>
  <c r="DT123" i="7942"/>
  <c r="DS123" i="7942"/>
  <c r="DR123" i="7942"/>
  <c r="DK123" i="7942"/>
  <c r="DJ123" i="7942"/>
  <c r="DI123" i="7942"/>
  <c r="DH123" i="7942"/>
  <c r="DG123" i="7942"/>
  <c r="CZ123" i="7942"/>
  <c r="CY123" i="7942"/>
  <c r="CX123" i="7942"/>
  <c r="CW123" i="7942"/>
  <c r="CV123" i="7942"/>
  <c r="CO123" i="7942"/>
  <c r="CN123" i="7942"/>
  <c r="CM123" i="7942"/>
  <c r="CL123" i="7942"/>
  <c r="CK123" i="7942"/>
  <c r="CD123" i="7942"/>
  <c r="CC123" i="7942"/>
  <c r="CB123" i="7942"/>
  <c r="CA123" i="7942"/>
  <c r="BZ123" i="7942"/>
  <c r="BS123" i="7942"/>
  <c r="BR123" i="7942"/>
  <c r="BQ123" i="7942"/>
  <c r="BP123" i="7942"/>
  <c r="BO123" i="7942"/>
  <c r="BH123" i="7942"/>
  <c r="BG123" i="7942"/>
  <c r="BF123" i="7942"/>
  <c r="BE123" i="7942"/>
  <c r="BD123" i="7942"/>
  <c r="AW123" i="7942"/>
  <c r="AV123" i="7942"/>
  <c r="AU123" i="7942"/>
  <c r="AT123" i="7942"/>
  <c r="AS123" i="7942"/>
  <c r="AL123" i="7942"/>
  <c r="AK123" i="7942"/>
  <c r="AJ123" i="7942"/>
  <c r="AI123" i="7942"/>
  <c r="AH123" i="7942"/>
  <c r="AA123" i="7942"/>
  <c r="Z123" i="7942"/>
  <c r="Y123" i="7942"/>
  <c r="X123" i="7942"/>
  <c r="W123" i="7942"/>
  <c r="P123" i="7942"/>
  <c r="O123" i="7942"/>
  <c r="N123" i="7942"/>
  <c r="M123" i="7942"/>
  <c r="L123" i="7942"/>
  <c r="GJ122" i="7942"/>
  <c r="GI122" i="7942"/>
  <c r="GH122" i="7942"/>
  <c r="GG122" i="7942"/>
  <c r="GF122" i="7942"/>
  <c r="FY122" i="7942"/>
  <c r="FX122" i="7942"/>
  <c r="FW122" i="7942"/>
  <c r="FV122" i="7942"/>
  <c r="FU122" i="7942"/>
  <c r="FN122" i="7942"/>
  <c r="FM122" i="7942"/>
  <c r="FL122" i="7942"/>
  <c r="FK122" i="7942"/>
  <c r="FJ122" i="7942"/>
  <c r="FC122" i="7942"/>
  <c r="FB122" i="7942"/>
  <c r="FA122" i="7942"/>
  <c r="EZ122" i="7942"/>
  <c r="EY122" i="7942"/>
  <c r="ER122" i="7942"/>
  <c r="EQ122" i="7942"/>
  <c r="EP122" i="7942"/>
  <c r="EO122" i="7942"/>
  <c r="EN122" i="7942"/>
  <c r="EG122" i="7942"/>
  <c r="EF122" i="7942"/>
  <c r="EE122" i="7942"/>
  <c r="ED122" i="7942"/>
  <c r="EC122" i="7942"/>
  <c r="DV122" i="7942"/>
  <c r="DU122" i="7942"/>
  <c r="DT122" i="7942"/>
  <c r="DS122" i="7942"/>
  <c r="DR122" i="7942"/>
  <c r="DK122" i="7942"/>
  <c r="DJ122" i="7942"/>
  <c r="DI122" i="7942"/>
  <c r="DH122" i="7942"/>
  <c r="DG122" i="7942"/>
  <c r="CZ122" i="7942"/>
  <c r="CY122" i="7942"/>
  <c r="CX122" i="7942"/>
  <c r="CW122" i="7942"/>
  <c r="CV122" i="7942"/>
  <c r="CO122" i="7942"/>
  <c r="CN122" i="7942"/>
  <c r="CM122" i="7942"/>
  <c r="CL122" i="7942"/>
  <c r="CK122" i="7942"/>
  <c r="CD122" i="7942"/>
  <c r="CC122" i="7942"/>
  <c r="CB122" i="7942"/>
  <c r="CA122" i="7942"/>
  <c r="BZ122" i="7942"/>
  <c r="BS122" i="7942"/>
  <c r="BR122" i="7942"/>
  <c r="BQ122" i="7942"/>
  <c r="BP122" i="7942"/>
  <c r="BO122" i="7942"/>
  <c r="BH122" i="7942"/>
  <c r="BG122" i="7942"/>
  <c r="BF122" i="7942"/>
  <c r="BE122" i="7942"/>
  <c r="BD122" i="7942"/>
  <c r="AW122" i="7942"/>
  <c r="AV122" i="7942"/>
  <c r="AU122" i="7942"/>
  <c r="AT122" i="7942"/>
  <c r="AS122" i="7942"/>
  <c r="AL122" i="7942"/>
  <c r="AK122" i="7942"/>
  <c r="AJ122" i="7942"/>
  <c r="AI122" i="7942"/>
  <c r="AH122" i="7942"/>
  <c r="AA122" i="7942"/>
  <c r="Z122" i="7942"/>
  <c r="Y122" i="7942"/>
  <c r="X122" i="7942"/>
  <c r="W122" i="7942"/>
  <c r="P122" i="7942"/>
  <c r="O122" i="7942"/>
  <c r="N122" i="7942"/>
  <c r="M122" i="7942"/>
  <c r="L122" i="7942"/>
  <c r="GJ121" i="7942"/>
  <c r="GI121" i="7942"/>
  <c r="GH121" i="7942"/>
  <c r="GG121" i="7942"/>
  <c r="GF121" i="7942"/>
  <c r="FY121" i="7942"/>
  <c r="FX121" i="7942"/>
  <c r="FW121" i="7942"/>
  <c r="FV121" i="7942"/>
  <c r="FU121" i="7942"/>
  <c r="FN121" i="7942"/>
  <c r="FM121" i="7942"/>
  <c r="FL121" i="7942"/>
  <c r="FK121" i="7942"/>
  <c r="FJ121" i="7942"/>
  <c r="FC121" i="7942"/>
  <c r="FB121" i="7942"/>
  <c r="FA121" i="7942"/>
  <c r="EZ121" i="7942"/>
  <c r="EY121" i="7942"/>
  <c r="ER121" i="7942"/>
  <c r="EQ121" i="7942"/>
  <c r="EP121" i="7942"/>
  <c r="EO121" i="7942"/>
  <c r="EN121" i="7942"/>
  <c r="EG121" i="7942"/>
  <c r="EF121" i="7942"/>
  <c r="EE121" i="7942"/>
  <c r="ED121" i="7942"/>
  <c r="EC121" i="7942"/>
  <c r="DV121" i="7942"/>
  <c r="DU121" i="7942"/>
  <c r="DT121" i="7942"/>
  <c r="DS121" i="7942"/>
  <c r="DR121" i="7942"/>
  <c r="DK121" i="7942"/>
  <c r="DJ121" i="7942"/>
  <c r="DI121" i="7942"/>
  <c r="DH121" i="7942"/>
  <c r="DG121" i="7942"/>
  <c r="CZ121" i="7942"/>
  <c r="CY121" i="7942"/>
  <c r="CX121" i="7942"/>
  <c r="CW121" i="7942"/>
  <c r="CV121" i="7942"/>
  <c r="CO121" i="7942"/>
  <c r="CN121" i="7942"/>
  <c r="CM121" i="7942"/>
  <c r="CL121" i="7942"/>
  <c r="CK121" i="7942"/>
  <c r="CD121" i="7942"/>
  <c r="CC121" i="7942"/>
  <c r="CB121" i="7942"/>
  <c r="CA121" i="7942"/>
  <c r="BZ121" i="7942"/>
  <c r="BS121" i="7942"/>
  <c r="BR121" i="7942"/>
  <c r="BQ121" i="7942"/>
  <c r="BP121" i="7942"/>
  <c r="BO121" i="7942"/>
  <c r="BH121" i="7942"/>
  <c r="BG121" i="7942"/>
  <c r="BF121" i="7942"/>
  <c r="BE121" i="7942"/>
  <c r="BD121" i="7942"/>
  <c r="AW121" i="7942"/>
  <c r="AV121" i="7942"/>
  <c r="AU121" i="7942"/>
  <c r="AT121" i="7942"/>
  <c r="AS121" i="7942"/>
  <c r="AL121" i="7942"/>
  <c r="AK121" i="7942"/>
  <c r="AJ121" i="7942"/>
  <c r="AI121" i="7942"/>
  <c r="AH121" i="7942"/>
  <c r="AA121" i="7942"/>
  <c r="Z121" i="7942"/>
  <c r="Y121" i="7942"/>
  <c r="X121" i="7942"/>
  <c r="W121" i="7942"/>
  <c r="P121" i="7942"/>
  <c r="O121" i="7942"/>
  <c r="N121" i="7942"/>
  <c r="M121" i="7942"/>
  <c r="L121" i="7942"/>
  <c r="GJ120" i="7942"/>
  <c r="GI120" i="7942"/>
  <c r="GH120" i="7942"/>
  <c r="GG120" i="7942"/>
  <c r="GF120" i="7942"/>
  <c r="FY120" i="7942"/>
  <c r="FX120" i="7942"/>
  <c r="FW120" i="7942"/>
  <c r="FV120" i="7942"/>
  <c r="FU120" i="7942"/>
  <c r="FN120" i="7942"/>
  <c r="FM120" i="7942"/>
  <c r="FL120" i="7942"/>
  <c r="FK120" i="7942"/>
  <c r="FJ120" i="7942"/>
  <c r="FC120" i="7942"/>
  <c r="FB120" i="7942"/>
  <c r="FA120" i="7942"/>
  <c r="EZ120" i="7942"/>
  <c r="EY120" i="7942"/>
  <c r="ER120" i="7942"/>
  <c r="EQ120" i="7942"/>
  <c r="EP120" i="7942"/>
  <c r="EO120" i="7942"/>
  <c r="EN120" i="7942"/>
  <c r="EG120" i="7942"/>
  <c r="EF120" i="7942"/>
  <c r="EE120" i="7942"/>
  <c r="ED120" i="7942"/>
  <c r="EC120" i="7942"/>
  <c r="DV120" i="7942"/>
  <c r="DU120" i="7942"/>
  <c r="DT120" i="7942"/>
  <c r="DS120" i="7942"/>
  <c r="DR120" i="7942"/>
  <c r="DK120" i="7942"/>
  <c r="DJ120" i="7942"/>
  <c r="DI120" i="7942"/>
  <c r="DH120" i="7942"/>
  <c r="DG120" i="7942"/>
  <c r="CZ120" i="7942"/>
  <c r="CY120" i="7942"/>
  <c r="CX120" i="7942"/>
  <c r="CW120" i="7942"/>
  <c r="CV120" i="7942"/>
  <c r="CO120" i="7942"/>
  <c r="CN120" i="7942"/>
  <c r="CM120" i="7942"/>
  <c r="CL120" i="7942"/>
  <c r="CK120" i="7942"/>
  <c r="CD120" i="7942"/>
  <c r="CC120" i="7942"/>
  <c r="CB120" i="7942"/>
  <c r="CA120" i="7942"/>
  <c r="BZ120" i="7942"/>
  <c r="BS120" i="7942"/>
  <c r="BR120" i="7942"/>
  <c r="BQ120" i="7942"/>
  <c r="BP120" i="7942"/>
  <c r="BO120" i="7942"/>
  <c r="BH120" i="7942"/>
  <c r="BG120" i="7942"/>
  <c r="BF120" i="7942"/>
  <c r="BE120" i="7942"/>
  <c r="BD120" i="7942"/>
  <c r="AW120" i="7942"/>
  <c r="AV120" i="7942"/>
  <c r="AU120" i="7942"/>
  <c r="AT120" i="7942"/>
  <c r="AS120" i="7942"/>
  <c r="AL120" i="7942"/>
  <c r="AK120" i="7942"/>
  <c r="AJ120" i="7942"/>
  <c r="AI120" i="7942"/>
  <c r="AH120" i="7942"/>
  <c r="AA120" i="7942"/>
  <c r="Z120" i="7942"/>
  <c r="Y120" i="7942"/>
  <c r="X120" i="7942"/>
  <c r="W120" i="7942"/>
  <c r="P120" i="7942"/>
  <c r="O120" i="7942"/>
  <c r="N120" i="7942"/>
  <c r="M120" i="7942"/>
  <c r="L120" i="7942"/>
  <c r="GJ119" i="7942"/>
  <c r="GI119" i="7942"/>
  <c r="GH119" i="7942"/>
  <c r="GG119" i="7942"/>
  <c r="GF119" i="7942"/>
  <c r="FY119" i="7942"/>
  <c r="FX119" i="7942"/>
  <c r="FW119" i="7942"/>
  <c r="FV119" i="7942"/>
  <c r="FU119" i="7942"/>
  <c r="FN119" i="7942"/>
  <c r="FM119" i="7942"/>
  <c r="FL119" i="7942"/>
  <c r="FK119" i="7942"/>
  <c r="FJ119" i="7942"/>
  <c r="FC119" i="7942"/>
  <c r="FB119" i="7942"/>
  <c r="FA119" i="7942"/>
  <c r="EZ119" i="7942"/>
  <c r="EY119" i="7942"/>
  <c r="ER119" i="7942"/>
  <c r="EQ119" i="7942"/>
  <c r="EP119" i="7942"/>
  <c r="EO119" i="7942"/>
  <c r="EN119" i="7942"/>
  <c r="EG119" i="7942"/>
  <c r="EF119" i="7942"/>
  <c r="EE119" i="7942"/>
  <c r="ED119" i="7942"/>
  <c r="EC119" i="7942"/>
  <c r="DV119" i="7942"/>
  <c r="DU119" i="7942"/>
  <c r="DT119" i="7942"/>
  <c r="DS119" i="7942"/>
  <c r="DR119" i="7942"/>
  <c r="DK119" i="7942"/>
  <c r="DJ119" i="7942"/>
  <c r="DI119" i="7942"/>
  <c r="DH119" i="7942"/>
  <c r="DG119" i="7942"/>
  <c r="CZ119" i="7942"/>
  <c r="CY119" i="7942"/>
  <c r="CX119" i="7942"/>
  <c r="CW119" i="7942"/>
  <c r="CV119" i="7942"/>
  <c r="CO119" i="7942"/>
  <c r="CN119" i="7942"/>
  <c r="CM119" i="7942"/>
  <c r="CL119" i="7942"/>
  <c r="CK119" i="7942"/>
  <c r="CD119" i="7942"/>
  <c r="CC119" i="7942"/>
  <c r="CB119" i="7942"/>
  <c r="CA119" i="7942"/>
  <c r="BZ119" i="7942"/>
  <c r="BS119" i="7942"/>
  <c r="BR119" i="7942"/>
  <c r="BQ119" i="7942"/>
  <c r="BP119" i="7942"/>
  <c r="BO119" i="7942"/>
  <c r="BH119" i="7942"/>
  <c r="BG119" i="7942"/>
  <c r="BF119" i="7942"/>
  <c r="BE119" i="7942"/>
  <c r="BD119" i="7942"/>
  <c r="AW119" i="7942"/>
  <c r="AV119" i="7942"/>
  <c r="AU119" i="7942"/>
  <c r="AT119" i="7942"/>
  <c r="AS119" i="7942"/>
  <c r="AL119" i="7942"/>
  <c r="AK119" i="7942"/>
  <c r="AJ119" i="7942"/>
  <c r="AI119" i="7942"/>
  <c r="AH119" i="7942"/>
  <c r="AA119" i="7942"/>
  <c r="Z119" i="7942"/>
  <c r="Y119" i="7942"/>
  <c r="X119" i="7942"/>
  <c r="W119" i="7942"/>
  <c r="P119" i="7942"/>
  <c r="O119" i="7942"/>
  <c r="N119" i="7942"/>
  <c r="M119" i="7942"/>
  <c r="L119" i="7942"/>
  <c r="GJ118" i="7942"/>
  <c r="GI118" i="7942"/>
  <c r="GH118" i="7942"/>
  <c r="GG118" i="7942"/>
  <c r="GF118" i="7942"/>
  <c r="FY118" i="7942"/>
  <c r="FX118" i="7942"/>
  <c r="FW118" i="7942"/>
  <c r="FV118" i="7942"/>
  <c r="FU118" i="7942"/>
  <c r="FN118" i="7942"/>
  <c r="FM118" i="7942"/>
  <c r="FL118" i="7942"/>
  <c r="FK118" i="7942"/>
  <c r="FJ118" i="7942"/>
  <c r="FC118" i="7942"/>
  <c r="FB118" i="7942"/>
  <c r="FA118" i="7942"/>
  <c r="EZ118" i="7942"/>
  <c r="EY118" i="7942"/>
  <c r="ER118" i="7942"/>
  <c r="EQ118" i="7942"/>
  <c r="EP118" i="7942"/>
  <c r="EO118" i="7942"/>
  <c r="EN118" i="7942"/>
  <c r="EG118" i="7942"/>
  <c r="EF118" i="7942"/>
  <c r="EE118" i="7942"/>
  <c r="ED118" i="7942"/>
  <c r="EC118" i="7942"/>
  <c r="DV118" i="7942"/>
  <c r="DU118" i="7942"/>
  <c r="DT118" i="7942"/>
  <c r="DS118" i="7942"/>
  <c r="DR118" i="7942"/>
  <c r="DK118" i="7942"/>
  <c r="DJ118" i="7942"/>
  <c r="DI118" i="7942"/>
  <c r="DH118" i="7942"/>
  <c r="DG118" i="7942"/>
  <c r="CZ118" i="7942"/>
  <c r="CY118" i="7942"/>
  <c r="CX118" i="7942"/>
  <c r="CW118" i="7942"/>
  <c r="CV118" i="7942"/>
  <c r="CO118" i="7942"/>
  <c r="CN118" i="7942"/>
  <c r="CM118" i="7942"/>
  <c r="CL118" i="7942"/>
  <c r="CK118" i="7942"/>
  <c r="CD118" i="7942"/>
  <c r="CC118" i="7942"/>
  <c r="CB118" i="7942"/>
  <c r="CA118" i="7942"/>
  <c r="BZ118" i="7942"/>
  <c r="BS118" i="7942"/>
  <c r="BR118" i="7942"/>
  <c r="BQ118" i="7942"/>
  <c r="BP118" i="7942"/>
  <c r="BO118" i="7942"/>
  <c r="BH118" i="7942"/>
  <c r="BG118" i="7942"/>
  <c r="BF118" i="7942"/>
  <c r="BE118" i="7942"/>
  <c r="BD118" i="7942"/>
  <c r="AW118" i="7942"/>
  <c r="AV118" i="7942"/>
  <c r="AU118" i="7942"/>
  <c r="AT118" i="7942"/>
  <c r="AS118" i="7942"/>
  <c r="AL118" i="7942"/>
  <c r="AK118" i="7942"/>
  <c r="AJ118" i="7942"/>
  <c r="AI118" i="7942"/>
  <c r="AH118" i="7942"/>
  <c r="AA118" i="7942"/>
  <c r="Z118" i="7942"/>
  <c r="Y118" i="7942"/>
  <c r="X118" i="7942"/>
  <c r="W118" i="7942"/>
  <c r="P118" i="7942"/>
  <c r="O118" i="7942"/>
  <c r="N118" i="7942"/>
  <c r="M118" i="7942"/>
  <c r="L118" i="7942"/>
  <c r="GJ117" i="7942"/>
  <c r="GI117" i="7942"/>
  <c r="GH117" i="7942"/>
  <c r="GG117" i="7942"/>
  <c r="GF117" i="7942"/>
  <c r="FY117" i="7942"/>
  <c r="FX117" i="7942"/>
  <c r="FW117" i="7942"/>
  <c r="FV117" i="7942"/>
  <c r="FU117" i="7942"/>
  <c r="FN117" i="7942"/>
  <c r="FM117" i="7942"/>
  <c r="FL117" i="7942"/>
  <c r="FK117" i="7942"/>
  <c r="FJ117" i="7942"/>
  <c r="FC117" i="7942"/>
  <c r="FB117" i="7942"/>
  <c r="FA117" i="7942"/>
  <c r="EZ117" i="7942"/>
  <c r="EY117" i="7942"/>
  <c r="ER117" i="7942"/>
  <c r="EQ117" i="7942"/>
  <c r="EP117" i="7942"/>
  <c r="EO117" i="7942"/>
  <c r="EN117" i="7942"/>
  <c r="EG117" i="7942"/>
  <c r="EF117" i="7942"/>
  <c r="EE117" i="7942"/>
  <c r="ED117" i="7942"/>
  <c r="EC117" i="7942"/>
  <c r="DV117" i="7942"/>
  <c r="DU117" i="7942"/>
  <c r="DT117" i="7942"/>
  <c r="DS117" i="7942"/>
  <c r="DR117" i="7942"/>
  <c r="DK117" i="7942"/>
  <c r="DJ117" i="7942"/>
  <c r="DI117" i="7942"/>
  <c r="DH117" i="7942"/>
  <c r="DG117" i="7942"/>
  <c r="CZ117" i="7942"/>
  <c r="CY117" i="7942"/>
  <c r="CX117" i="7942"/>
  <c r="CW117" i="7942"/>
  <c r="CV117" i="7942"/>
  <c r="CO117" i="7942"/>
  <c r="CN117" i="7942"/>
  <c r="CM117" i="7942"/>
  <c r="CL117" i="7942"/>
  <c r="CK117" i="7942"/>
  <c r="CD117" i="7942"/>
  <c r="CC117" i="7942"/>
  <c r="CB117" i="7942"/>
  <c r="CA117" i="7942"/>
  <c r="BZ117" i="7942"/>
  <c r="BS117" i="7942"/>
  <c r="BR117" i="7942"/>
  <c r="BQ117" i="7942"/>
  <c r="BP117" i="7942"/>
  <c r="BO117" i="7942"/>
  <c r="BH117" i="7942"/>
  <c r="BG117" i="7942"/>
  <c r="BF117" i="7942"/>
  <c r="BE117" i="7942"/>
  <c r="BD117" i="7942"/>
  <c r="AW117" i="7942"/>
  <c r="AV117" i="7942"/>
  <c r="AU117" i="7942"/>
  <c r="AT117" i="7942"/>
  <c r="AS117" i="7942"/>
  <c r="AL117" i="7942"/>
  <c r="AK117" i="7942"/>
  <c r="AJ117" i="7942"/>
  <c r="AI117" i="7942"/>
  <c r="AH117" i="7942"/>
  <c r="AA117" i="7942"/>
  <c r="Z117" i="7942"/>
  <c r="Y117" i="7942"/>
  <c r="X117" i="7942"/>
  <c r="W117" i="7942"/>
  <c r="P117" i="7942"/>
  <c r="O117" i="7942"/>
  <c r="N117" i="7942"/>
  <c r="M117" i="7942"/>
  <c r="L117" i="7942"/>
  <c r="GJ116" i="7942"/>
  <c r="GI116" i="7942"/>
  <c r="GH116" i="7942"/>
  <c r="GG116" i="7942"/>
  <c r="GF116" i="7942"/>
  <c r="FY116" i="7942"/>
  <c r="FX116" i="7942"/>
  <c r="FW116" i="7942"/>
  <c r="FV116" i="7942"/>
  <c r="FU116" i="7942"/>
  <c r="FN116" i="7942"/>
  <c r="FM116" i="7942"/>
  <c r="FL116" i="7942"/>
  <c r="FK116" i="7942"/>
  <c r="FJ116" i="7942"/>
  <c r="FC116" i="7942"/>
  <c r="FB116" i="7942"/>
  <c r="FA116" i="7942"/>
  <c r="EZ116" i="7942"/>
  <c r="EY116" i="7942"/>
  <c r="ER116" i="7942"/>
  <c r="EQ116" i="7942"/>
  <c r="EP116" i="7942"/>
  <c r="EO116" i="7942"/>
  <c r="EN116" i="7942"/>
  <c r="EG116" i="7942"/>
  <c r="EF116" i="7942"/>
  <c r="EE116" i="7942"/>
  <c r="ED116" i="7942"/>
  <c r="EC116" i="7942"/>
  <c r="DV116" i="7942"/>
  <c r="DU116" i="7942"/>
  <c r="DT116" i="7942"/>
  <c r="DS116" i="7942"/>
  <c r="DR116" i="7942"/>
  <c r="DK116" i="7942"/>
  <c r="DJ116" i="7942"/>
  <c r="DI116" i="7942"/>
  <c r="DH116" i="7942"/>
  <c r="DG116" i="7942"/>
  <c r="CZ116" i="7942"/>
  <c r="CY116" i="7942"/>
  <c r="CX116" i="7942"/>
  <c r="CW116" i="7942"/>
  <c r="CV116" i="7942"/>
  <c r="CO116" i="7942"/>
  <c r="CN116" i="7942"/>
  <c r="CM116" i="7942"/>
  <c r="CL116" i="7942"/>
  <c r="CK116" i="7942"/>
  <c r="CD116" i="7942"/>
  <c r="CC116" i="7942"/>
  <c r="CB116" i="7942"/>
  <c r="CA116" i="7942"/>
  <c r="BZ116" i="7942"/>
  <c r="BS116" i="7942"/>
  <c r="BR116" i="7942"/>
  <c r="BQ116" i="7942"/>
  <c r="BP116" i="7942"/>
  <c r="BO116" i="7942"/>
  <c r="BH116" i="7942"/>
  <c r="BG116" i="7942"/>
  <c r="BF116" i="7942"/>
  <c r="BE116" i="7942"/>
  <c r="BD116" i="7942"/>
  <c r="AW116" i="7942"/>
  <c r="AV116" i="7942"/>
  <c r="AU116" i="7942"/>
  <c r="AT116" i="7942"/>
  <c r="AS116" i="7942"/>
  <c r="AL116" i="7942"/>
  <c r="AK116" i="7942"/>
  <c r="AJ116" i="7942"/>
  <c r="AI116" i="7942"/>
  <c r="AH116" i="7942"/>
  <c r="AA116" i="7942"/>
  <c r="Z116" i="7942"/>
  <c r="Y116" i="7942"/>
  <c r="X116" i="7942"/>
  <c r="W116" i="7942"/>
  <c r="P116" i="7942"/>
  <c r="O116" i="7942"/>
  <c r="N116" i="7942"/>
  <c r="M116" i="7942"/>
  <c r="L116" i="7942"/>
  <c r="GJ115" i="7942"/>
  <c r="GI115" i="7942"/>
  <c r="GH115" i="7942"/>
  <c r="GG115" i="7942"/>
  <c r="GF115" i="7942"/>
  <c r="FY115" i="7942"/>
  <c r="FX115" i="7942"/>
  <c r="FW115" i="7942"/>
  <c r="FV115" i="7942"/>
  <c r="FU115" i="7942"/>
  <c r="FN115" i="7942"/>
  <c r="FM115" i="7942"/>
  <c r="FL115" i="7942"/>
  <c r="FK115" i="7942"/>
  <c r="FJ115" i="7942"/>
  <c r="FC115" i="7942"/>
  <c r="FB115" i="7942"/>
  <c r="FA115" i="7942"/>
  <c r="EZ115" i="7942"/>
  <c r="EY115" i="7942"/>
  <c r="ER115" i="7942"/>
  <c r="EQ115" i="7942"/>
  <c r="EP115" i="7942"/>
  <c r="EO115" i="7942"/>
  <c r="EN115" i="7942"/>
  <c r="EG115" i="7942"/>
  <c r="EF115" i="7942"/>
  <c r="EE115" i="7942"/>
  <c r="ED115" i="7942"/>
  <c r="EC115" i="7942"/>
  <c r="DV115" i="7942"/>
  <c r="DU115" i="7942"/>
  <c r="DT115" i="7942"/>
  <c r="DS115" i="7942"/>
  <c r="DR115" i="7942"/>
  <c r="DK115" i="7942"/>
  <c r="DJ115" i="7942"/>
  <c r="DI115" i="7942"/>
  <c r="DH115" i="7942"/>
  <c r="DG115" i="7942"/>
  <c r="CZ115" i="7942"/>
  <c r="CY115" i="7942"/>
  <c r="CX115" i="7942"/>
  <c r="CW115" i="7942"/>
  <c r="CV115" i="7942"/>
  <c r="CO115" i="7942"/>
  <c r="CN115" i="7942"/>
  <c r="CM115" i="7942"/>
  <c r="CL115" i="7942"/>
  <c r="CK115" i="7942"/>
  <c r="CD115" i="7942"/>
  <c r="CC115" i="7942"/>
  <c r="CB115" i="7942"/>
  <c r="CA115" i="7942"/>
  <c r="BZ115" i="7942"/>
  <c r="BS115" i="7942"/>
  <c r="BR115" i="7942"/>
  <c r="BQ115" i="7942"/>
  <c r="BP115" i="7942"/>
  <c r="BO115" i="7942"/>
  <c r="BH115" i="7942"/>
  <c r="BG115" i="7942"/>
  <c r="BF115" i="7942"/>
  <c r="BE115" i="7942"/>
  <c r="BD115" i="7942"/>
  <c r="AW115" i="7942"/>
  <c r="AV115" i="7942"/>
  <c r="AU115" i="7942"/>
  <c r="AT115" i="7942"/>
  <c r="AS115" i="7942"/>
  <c r="AL115" i="7942"/>
  <c r="AK115" i="7942"/>
  <c r="AJ115" i="7942"/>
  <c r="AI115" i="7942"/>
  <c r="AH115" i="7942"/>
  <c r="AA115" i="7942"/>
  <c r="Z115" i="7942"/>
  <c r="Y115" i="7942"/>
  <c r="X115" i="7942"/>
  <c r="W115" i="7942"/>
  <c r="P115" i="7942"/>
  <c r="O115" i="7942"/>
  <c r="N115" i="7942"/>
  <c r="M115" i="7942"/>
  <c r="L115" i="7942"/>
  <c r="GJ114" i="7942"/>
  <c r="GI114" i="7942"/>
  <c r="GH114" i="7942"/>
  <c r="GG114" i="7942"/>
  <c r="GF114" i="7942"/>
  <c r="FY114" i="7942"/>
  <c r="FX114" i="7942"/>
  <c r="FW114" i="7942"/>
  <c r="FV114" i="7942"/>
  <c r="FU114" i="7942"/>
  <c r="FN114" i="7942"/>
  <c r="FM114" i="7942"/>
  <c r="FL114" i="7942"/>
  <c r="FK114" i="7942"/>
  <c r="FJ114" i="7942"/>
  <c r="FC114" i="7942"/>
  <c r="FB114" i="7942"/>
  <c r="FA114" i="7942"/>
  <c r="EZ114" i="7942"/>
  <c r="EY114" i="7942"/>
  <c r="ER114" i="7942"/>
  <c r="EQ114" i="7942"/>
  <c r="EP114" i="7942"/>
  <c r="EO114" i="7942"/>
  <c r="EN114" i="7942"/>
  <c r="EG114" i="7942"/>
  <c r="EF114" i="7942"/>
  <c r="EE114" i="7942"/>
  <c r="ED114" i="7942"/>
  <c r="EC114" i="7942"/>
  <c r="DV114" i="7942"/>
  <c r="DU114" i="7942"/>
  <c r="DT114" i="7942"/>
  <c r="DS114" i="7942"/>
  <c r="DR114" i="7942"/>
  <c r="DK114" i="7942"/>
  <c r="DJ114" i="7942"/>
  <c r="DI114" i="7942"/>
  <c r="DH114" i="7942"/>
  <c r="DG114" i="7942"/>
  <c r="CZ114" i="7942"/>
  <c r="CY114" i="7942"/>
  <c r="CX114" i="7942"/>
  <c r="CW114" i="7942"/>
  <c r="CV114" i="7942"/>
  <c r="CO114" i="7942"/>
  <c r="CN114" i="7942"/>
  <c r="CM114" i="7942"/>
  <c r="CL114" i="7942"/>
  <c r="CK114" i="7942"/>
  <c r="CD114" i="7942"/>
  <c r="CC114" i="7942"/>
  <c r="CB114" i="7942"/>
  <c r="CA114" i="7942"/>
  <c r="BZ114" i="7942"/>
  <c r="BS114" i="7942"/>
  <c r="BR114" i="7942"/>
  <c r="BQ114" i="7942"/>
  <c r="BP114" i="7942"/>
  <c r="BO114" i="7942"/>
  <c r="BH114" i="7942"/>
  <c r="BG114" i="7942"/>
  <c r="BF114" i="7942"/>
  <c r="BE114" i="7942"/>
  <c r="BD114" i="7942"/>
  <c r="AW114" i="7942"/>
  <c r="AV114" i="7942"/>
  <c r="AU114" i="7942"/>
  <c r="AT114" i="7942"/>
  <c r="AS114" i="7942"/>
  <c r="AL114" i="7942"/>
  <c r="AK114" i="7942"/>
  <c r="AJ114" i="7942"/>
  <c r="AI114" i="7942"/>
  <c r="AH114" i="7942"/>
  <c r="AA114" i="7942"/>
  <c r="Z114" i="7942"/>
  <c r="Y114" i="7942"/>
  <c r="X114" i="7942"/>
  <c r="W114" i="7942"/>
  <c r="P114" i="7942"/>
  <c r="O114" i="7942"/>
  <c r="N114" i="7942"/>
  <c r="M114" i="7942"/>
  <c r="L114" i="7942"/>
  <c r="GJ113" i="7942"/>
  <c r="GI113" i="7942"/>
  <c r="GH113" i="7942"/>
  <c r="GG113" i="7942"/>
  <c r="GF113" i="7942"/>
  <c r="FY113" i="7942"/>
  <c r="FX113" i="7942"/>
  <c r="FW113" i="7942"/>
  <c r="FV113" i="7942"/>
  <c r="FU113" i="7942"/>
  <c r="FN113" i="7942"/>
  <c r="FM113" i="7942"/>
  <c r="FL113" i="7942"/>
  <c r="FK113" i="7942"/>
  <c r="FJ113" i="7942"/>
  <c r="FC113" i="7942"/>
  <c r="FB113" i="7942"/>
  <c r="FA113" i="7942"/>
  <c r="EZ113" i="7942"/>
  <c r="EY113" i="7942"/>
  <c r="ER113" i="7942"/>
  <c r="EQ113" i="7942"/>
  <c r="EP113" i="7942"/>
  <c r="EO113" i="7942"/>
  <c r="EN113" i="7942"/>
  <c r="EG113" i="7942"/>
  <c r="EF113" i="7942"/>
  <c r="EE113" i="7942"/>
  <c r="ED113" i="7942"/>
  <c r="EC113" i="7942"/>
  <c r="DV113" i="7942"/>
  <c r="DU113" i="7942"/>
  <c r="DT113" i="7942"/>
  <c r="DS113" i="7942"/>
  <c r="DR113" i="7942"/>
  <c r="DK113" i="7942"/>
  <c r="DJ113" i="7942"/>
  <c r="DI113" i="7942"/>
  <c r="DH113" i="7942"/>
  <c r="DG113" i="7942"/>
  <c r="CZ113" i="7942"/>
  <c r="CY113" i="7942"/>
  <c r="CX113" i="7942"/>
  <c r="CW113" i="7942"/>
  <c r="CV113" i="7942"/>
  <c r="CO113" i="7942"/>
  <c r="CN113" i="7942"/>
  <c r="CM113" i="7942"/>
  <c r="CL113" i="7942"/>
  <c r="CK113" i="7942"/>
  <c r="CD113" i="7942"/>
  <c r="CC113" i="7942"/>
  <c r="CB113" i="7942"/>
  <c r="CA113" i="7942"/>
  <c r="BZ113" i="7942"/>
  <c r="BS113" i="7942"/>
  <c r="BR113" i="7942"/>
  <c r="BQ113" i="7942"/>
  <c r="BP113" i="7942"/>
  <c r="BO113" i="7942"/>
  <c r="BH113" i="7942"/>
  <c r="BG113" i="7942"/>
  <c r="BF113" i="7942"/>
  <c r="BE113" i="7942"/>
  <c r="BD113" i="7942"/>
  <c r="AW113" i="7942"/>
  <c r="AV113" i="7942"/>
  <c r="AU113" i="7942"/>
  <c r="AT113" i="7942"/>
  <c r="AS113" i="7942"/>
  <c r="AL113" i="7942"/>
  <c r="AK113" i="7942"/>
  <c r="AJ113" i="7942"/>
  <c r="AI113" i="7942"/>
  <c r="AH113" i="7942"/>
  <c r="AA113" i="7942"/>
  <c r="Z113" i="7942"/>
  <c r="Y113" i="7942"/>
  <c r="X113" i="7942"/>
  <c r="W113" i="7942"/>
  <c r="P113" i="7942"/>
  <c r="O113" i="7942"/>
  <c r="N113" i="7942"/>
  <c r="M113" i="7942"/>
  <c r="L113" i="7942"/>
  <c r="GJ112" i="7942"/>
  <c r="GI112" i="7942"/>
  <c r="GH112" i="7942"/>
  <c r="GG112" i="7942"/>
  <c r="GF112" i="7942"/>
  <c r="FY112" i="7942"/>
  <c r="FX112" i="7942"/>
  <c r="FW112" i="7942"/>
  <c r="FV112" i="7942"/>
  <c r="FU112" i="7942"/>
  <c r="FN112" i="7942"/>
  <c r="FM112" i="7942"/>
  <c r="FL112" i="7942"/>
  <c r="FK112" i="7942"/>
  <c r="FJ112" i="7942"/>
  <c r="FC112" i="7942"/>
  <c r="FB112" i="7942"/>
  <c r="FA112" i="7942"/>
  <c r="EZ112" i="7942"/>
  <c r="EY112" i="7942"/>
  <c r="ER112" i="7942"/>
  <c r="EQ112" i="7942"/>
  <c r="EP112" i="7942"/>
  <c r="EO112" i="7942"/>
  <c r="EN112" i="7942"/>
  <c r="EG112" i="7942"/>
  <c r="EF112" i="7942"/>
  <c r="EE112" i="7942"/>
  <c r="ED112" i="7942"/>
  <c r="EC112" i="7942"/>
  <c r="DV112" i="7942"/>
  <c r="DU112" i="7942"/>
  <c r="DT112" i="7942"/>
  <c r="DS112" i="7942"/>
  <c r="DR112" i="7942"/>
  <c r="DK112" i="7942"/>
  <c r="DJ112" i="7942"/>
  <c r="DI112" i="7942"/>
  <c r="DH112" i="7942"/>
  <c r="DG112" i="7942"/>
  <c r="CZ112" i="7942"/>
  <c r="CY112" i="7942"/>
  <c r="CX112" i="7942"/>
  <c r="CW112" i="7942"/>
  <c r="CV112" i="7942"/>
  <c r="CO112" i="7942"/>
  <c r="CN112" i="7942"/>
  <c r="CM112" i="7942"/>
  <c r="CL112" i="7942"/>
  <c r="CK112" i="7942"/>
  <c r="CD112" i="7942"/>
  <c r="CC112" i="7942"/>
  <c r="CB112" i="7942"/>
  <c r="CA112" i="7942"/>
  <c r="BZ112" i="7942"/>
  <c r="BS112" i="7942"/>
  <c r="BR112" i="7942"/>
  <c r="BQ112" i="7942"/>
  <c r="BP112" i="7942"/>
  <c r="BO112" i="7942"/>
  <c r="BH112" i="7942"/>
  <c r="BG112" i="7942"/>
  <c r="BF112" i="7942"/>
  <c r="BE112" i="7942"/>
  <c r="BD112" i="7942"/>
  <c r="AW112" i="7942"/>
  <c r="AV112" i="7942"/>
  <c r="AU112" i="7942"/>
  <c r="AT112" i="7942"/>
  <c r="AS112" i="7942"/>
  <c r="AL112" i="7942"/>
  <c r="AK112" i="7942"/>
  <c r="AJ112" i="7942"/>
  <c r="AI112" i="7942"/>
  <c r="AH112" i="7942"/>
  <c r="AA112" i="7942"/>
  <c r="Z112" i="7942"/>
  <c r="Y112" i="7942"/>
  <c r="X112" i="7942"/>
  <c r="W112" i="7942"/>
  <c r="P112" i="7942"/>
  <c r="O112" i="7942"/>
  <c r="N112" i="7942"/>
  <c r="M112" i="7942"/>
  <c r="L112" i="7942"/>
  <c r="GJ111" i="7942"/>
  <c r="GI111" i="7942"/>
  <c r="GH111" i="7942"/>
  <c r="GG111" i="7942"/>
  <c r="GF111" i="7942"/>
  <c r="FY111" i="7942"/>
  <c r="FX111" i="7942"/>
  <c r="FW111" i="7942"/>
  <c r="FV111" i="7942"/>
  <c r="FU111" i="7942"/>
  <c r="FN111" i="7942"/>
  <c r="FM111" i="7942"/>
  <c r="FL111" i="7942"/>
  <c r="FK111" i="7942"/>
  <c r="FJ111" i="7942"/>
  <c r="FC111" i="7942"/>
  <c r="FB111" i="7942"/>
  <c r="FA111" i="7942"/>
  <c r="EZ111" i="7942"/>
  <c r="EY111" i="7942"/>
  <c r="ER111" i="7942"/>
  <c r="EQ111" i="7942"/>
  <c r="EP111" i="7942"/>
  <c r="EO111" i="7942"/>
  <c r="EN111" i="7942"/>
  <c r="EG111" i="7942"/>
  <c r="EF111" i="7942"/>
  <c r="EE111" i="7942"/>
  <c r="ED111" i="7942"/>
  <c r="EC111" i="7942"/>
  <c r="DV111" i="7942"/>
  <c r="DU111" i="7942"/>
  <c r="DT111" i="7942"/>
  <c r="DS111" i="7942"/>
  <c r="DR111" i="7942"/>
  <c r="DK111" i="7942"/>
  <c r="DJ111" i="7942"/>
  <c r="DI111" i="7942"/>
  <c r="DH111" i="7942"/>
  <c r="DG111" i="7942"/>
  <c r="CZ111" i="7942"/>
  <c r="CY111" i="7942"/>
  <c r="CX111" i="7942"/>
  <c r="CW111" i="7942"/>
  <c r="CV111" i="7942"/>
  <c r="CO111" i="7942"/>
  <c r="CN111" i="7942"/>
  <c r="CM111" i="7942"/>
  <c r="CL111" i="7942"/>
  <c r="CK111" i="7942"/>
  <c r="CD111" i="7942"/>
  <c r="CC111" i="7942"/>
  <c r="CB111" i="7942"/>
  <c r="CA111" i="7942"/>
  <c r="BZ111" i="7942"/>
  <c r="BS111" i="7942"/>
  <c r="BR111" i="7942"/>
  <c r="BQ111" i="7942"/>
  <c r="BP111" i="7942"/>
  <c r="BO111" i="7942"/>
  <c r="BH111" i="7942"/>
  <c r="BG111" i="7942"/>
  <c r="BF111" i="7942"/>
  <c r="BE111" i="7942"/>
  <c r="BD111" i="7942"/>
  <c r="AW111" i="7942"/>
  <c r="AV111" i="7942"/>
  <c r="AU111" i="7942"/>
  <c r="AT111" i="7942"/>
  <c r="AS111" i="7942"/>
  <c r="AL111" i="7942"/>
  <c r="AK111" i="7942"/>
  <c r="AJ111" i="7942"/>
  <c r="AI111" i="7942"/>
  <c r="AH111" i="7942"/>
  <c r="AA111" i="7942"/>
  <c r="Z111" i="7942"/>
  <c r="Y111" i="7942"/>
  <c r="X111" i="7942"/>
  <c r="W111" i="7942"/>
  <c r="P111" i="7942"/>
  <c r="O111" i="7942"/>
  <c r="N111" i="7942"/>
  <c r="M111" i="7942"/>
  <c r="L111" i="7942"/>
  <c r="GJ110" i="7942"/>
  <c r="GI110" i="7942"/>
  <c r="GH110" i="7942"/>
  <c r="GG110" i="7942"/>
  <c r="GF110" i="7942"/>
  <c r="FY110" i="7942"/>
  <c r="FX110" i="7942"/>
  <c r="FW110" i="7942"/>
  <c r="FV110" i="7942"/>
  <c r="FU110" i="7942"/>
  <c r="FN110" i="7942"/>
  <c r="FM110" i="7942"/>
  <c r="FL110" i="7942"/>
  <c r="FK110" i="7942"/>
  <c r="FJ110" i="7942"/>
  <c r="FC110" i="7942"/>
  <c r="FB110" i="7942"/>
  <c r="FA110" i="7942"/>
  <c r="EZ110" i="7942"/>
  <c r="EY110" i="7942"/>
  <c r="ER110" i="7942"/>
  <c r="EQ110" i="7942"/>
  <c r="EP110" i="7942"/>
  <c r="EO110" i="7942"/>
  <c r="EN110" i="7942"/>
  <c r="EG110" i="7942"/>
  <c r="EF110" i="7942"/>
  <c r="EE110" i="7942"/>
  <c r="ED110" i="7942"/>
  <c r="EC110" i="7942"/>
  <c r="DV110" i="7942"/>
  <c r="DU110" i="7942"/>
  <c r="DT110" i="7942"/>
  <c r="DS110" i="7942"/>
  <c r="DR110" i="7942"/>
  <c r="DK110" i="7942"/>
  <c r="DJ110" i="7942"/>
  <c r="DI110" i="7942"/>
  <c r="DH110" i="7942"/>
  <c r="DG110" i="7942"/>
  <c r="CZ110" i="7942"/>
  <c r="CY110" i="7942"/>
  <c r="CX110" i="7942"/>
  <c r="CW110" i="7942"/>
  <c r="CV110" i="7942"/>
  <c r="CO110" i="7942"/>
  <c r="CN110" i="7942"/>
  <c r="CM110" i="7942"/>
  <c r="CL110" i="7942"/>
  <c r="CK110" i="7942"/>
  <c r="CD110" i="7942"/>
  <c r="CC110" i="7942"/>
  <c r="CB110" i="7942"/>
  <c r="CA110" i="7942"/>
  <c r="BZ110" i="7942"/>
  <c r="BS110" i="7942"/>
  <c r="BR110" i="7942"/>
  <c r="BQ110" i="7942"/>
  <c r="BP110" i="7942"/>
  <c r="BO110" i="7942"/>
  <c r="BH110" i="7942"/>
  <c r="BG110" i="7942"/>
  <c r="BF110" i="7942"/>
  <c r="BE110" i="7942"/>
  <c r="BD110" i="7942"/>
  <c r="AW110" i="7942"/>
  <c r="AV110" i="7942"/>
  <c r="AU110" i="7942"/>
  <c r="AT110" i="7942"/>
  <c r="AS110" i="7942"/>
  <c r="AL110" i="7942"/>
  <c r="AK110" i="7942"/>
  <c r="AJ110" i="7942"/>
  <c r="AI110" i="7942"/>
  <c r="AH110" i="7942"/>
  <c r="AA110" i="7942"/>
  <c r="Z110" i="7942"/>
  <c r="Y110" i="7942"/>
  <c r="X110" i="7942"/>
  <c r="W110" i="7942"/>
  <c r="P110" i="7942"/>
  <c r="O110" i="7942"/>
  <c r="N110" i="7942"/>
  <c r="M110" i="7942"/>
  <c r="L110" i="7942"/>
  <c r="GJ109" i="7942"/>
  <c r="GI109" i="7942"/>
  <c r="GH109" i="7942"/>
  <c r="GG109" i="7942"/>
  <c r="GF109" i="7942"/>
  <c r="FY109" i="7942"/>
  <c r="FX109" i="7942"/>
  <c r="FW109" i="7942"/>
  <c r="FV109" i="7942"/>
  <c r="FU109" i="7942"/>
  <c r="FN109" i="7942"/>
  <c r="FM109" i="7942"/>
  <c r="FL109" i="7942"/>
  <c r="FK109" i="7942"/>
  <c r="FJ109" i="7942"/>
  <c r="FC109" i="7942"/>
  <c r="FB109" i="7942"/>
  <c r="FA109" i="7942"/>
  <c r="EZ109" i="7942"/>
  <c r="EY109" i="7942"/>
  <c r="ER109" i="7942"/>
  <c r="EQ109" i="7942"/>
  <c r="EP109" i="7942"/>
  <c r="EO109" i="7942"/>
  <c r="EN109" i="7942"/>
  <c r="EG109" i="7942"/>
  <c r="EF109" i="7942"/>
  <c r="EE109" i="7942"/>
  <c r="ED109" i="7942"/>
  <c r="EC109" i="7942"/>
  <c r="DV109" i="7942"/>
  <c r="DU109" i="7942"/>
  <c r="DT109" i="7942"/>
  <c r="DS109" i="7942"/>
  <c r="DR109" i="7942"/>
  <c r="DK109" i="7942"/>
  <c r="DJ109" i="7942"/>
  <c r="DI109" i="7942"/>
  <c r="DH109" i="7942"/>
  <c r="DG109" i="7942"/>
  <c r="CZ109" i="7942"/>
  <c r="CY109" i="7942"/>
  <c r="CX109" i="7942"/>
  <c r="CW109" i="7942"/>
  <c r="CV109" i="7942"/>
  <c r="CO109" i="7942"/>
  <c r="CN109" i="7942"/>
  <c r="CM109" i="7942"/>
  <c r="CL109" i="7942"/>
  <c r="CK109" i="7942"/>
  <c r="CD109" i="7942"/>
  <c r="CC109" i="7942"/>
  <c r="CB109" i="7942"/>
  <c r="CA109" i="7942"/>
  <c r="BZ109" i="7942"/>
  <c r="BS109" i="7942"/>
  <c r="BR109" i="7942"/>
  <c r="BQ109" i="7942"/>
  <c r="BP109" i="7942"/>
  <c r="BO109" i="7942"/>
  <c r="BH109" i="7942"/>
  <c r="BG109" i="7942"/>
  <c r="BF109" i="7942"/>
  <c r="BE109" i="7942"/>
  <c r="BD109" i="7942"/>
  <c r="AW109" i="7942"/>
  <c r="AV109" i="7942"/>
  <c r="AU109" i="7942"/>
  <c r="AT109" i="7942"/>
  <c r="AS109" i="7942"/>
  <c r="AL109" i="7942"/>
  <c r="AK109" i="7942"/>
  <c r="AJ109" i="7942"/>
  <c r="AI109" i="7942"/>
  <c r="AH109" i="7942"/>
  <c r="AA109" i="7942"/>
  <c r="Z109" i="7942"/>
  <c r="Y109" i="7942"/>
  <c r="X109" i="7942"/>
  <c r="W109" i="7942"/>
  <c r="P109" i="7942"/>
  <c r="O109" i="7942"/>
  <c r="N109" i="7942"/>
  <c r="M109" i="7942"/>
  <c r="L109" i="7942"/>
  <c r="GJ108" i="7942"/>
  <c r="GI108" i="7942"/>
  <c r="GH108" i="7942"/>
  <c r="GG108" i="7942"/>
  <c r="GF108" i="7942"/>
  <c r="FY108" i="7942"/>
  <c r="FX108" i="7942"/>
  <c r="FW108" i="7942"/>
  <c r="FV108" i="7942"/>
  <c r="FU108" i="7942"/>
  <c r="FN108" i="7942"/>
  <c r="FM108" i="7942"/>
  <c r="FL108" i="7942"/>
  <c r="FK108" i="7942"/>
  <c r="FJ108" i="7942"/>
  <c r="FC108" i="7942"/>
  <c r="FB108" i="7942"/>
  <c r="FA108" i="7942"/>
  <c r="EZ108" i="7942"/>
  <c r="EY108" i="7942"/>
  <c r="ER108" i="7942"/>
  <c r="EQ108" i="7942"/>
  <c r="EP108" i="7942"/>
  <c r="EO108" i="7942"/>
  <c r="EN108" i="7942"/>
  <c r="EG108" i="7942"/>
  <c r="EF108" i="7942"/>
  <c r="EE108" i="7942"/>
  <c r="ED108" i="7942"/>
  <c r="EC108" i="7942"/>
  <c r="DV108" i="7942"/>
  <c r="DU108" i="7942"/>
  <c r="DT108" i="7942"/>
  <c r="DS108" i="7942"/>
  <c r="DR108" i="7942"/>
  <c r="DK108" i="7942"/>
  <c r="DJ108" i="7942"/>
  <c r="DI108" i="7942"/>
  <c r="DH108" i="7942"/>
  <c r="DG108" i="7942"/>
  <c r="CZ108" i="7942"/>
  <c r="CY108" i="7942"/>
  <c r="CX108" i="7942"/>
  <c r="CW108" i="7942"/>
  <c r="CV108" i="7942"/>
  <c r="CO108" i="7942"/>
  <c r="CN108" i="7942"/>
  <c r="CM108" i="7942"/>
  <c r="CL108" i="7942"/>
  <c r="CK108" i="7942"/>
  <c r="CD108" i="7942"/>
  <c r="CC108" i="7942"/>
  <c r="CB108" i="7942"/>
  <c r="CA108" i="7942"/>
  <c r="BZ108" i="7942"/>
  <c r="BS108" i="7942"/>
  <c r="BR108" i="7942"/>
  <c r="BQ108" i="7942"/>
  <c r="BP108" i="7942"/>
  <c r="BO108" i="7942"/>
  <c r="BH108" i="7942"/>
  <c r="BG108" i="7942"/>
  <c r="BF108" i="7942"/>
  <c r="BE108" i="7942"/>
  <c r="BD108" i="7942"/>
  <c r="AW108" i="7942"/>
  <c r="AV108" i="7942"/>
  <c r="AU108" i="7942"/>
  <c r="AT108" i="7942"/>
  <c r="AS108" i="7942"/>
  <c r="AL108" i="7942"/>
  <c r="AK108" i="7942"/>
  <c r="AJ108" i="7942"/>
  <c r="AI108" i="7942"/>
  <c r="AH108" i="7942"/>
  <c r="AA108" i="7942"/>
  <c r="Z108" i="7942"/>
  <c r="Y108" i="7942"/>
  <c r="X108" i="7942"/>
  <c r="W108" i="7942"/>
  <c r="P108" i="7942"/>
  <c r="O108" i="7942"/>
  <c r="N108" i="7942"/>
  <c r="M108" i="7942"/>
  <c r="L108" i="7942"/>
  <c r="GJ107" i="7942"/>
  <c r="GI107" i="7942"/>
  <c r="GH107" i="7942"/>
  <c r="GG107" i="7942"/>
  <c r="GF107" i="7942"/>
  <c r="FY107" i="7942"/>
  <c r="FX107" i="7942"/>
  <c r="FW107" i="7942"/>
  <c r="FV107" i="7942"/>
  <c r="FU107" i="7942"/>
  <c r="FN107" i="7942"/>
  <c r="FM107" i="7942"/>
  <c r="FL107" i="7942"/>
  <c r="FK107" i="7942"/>
  <c r="FJ107" i="7942"/>
  <c r="FC107" i="7942"/>
  <c r="FB107" i="7942"/>
  <c r="FA107" i="7942"/>
  <c r="EZ107" i="7942"/>
  <c r="EY107" i="7942"/>
  <c r="ER107" i="7942"/>
  <c r="EQ107" i="7942"/>
  <c r="EP107" i="7942"/>
  <c r="EO107" i="7942"/>
  <c r="EN107" i="7942"/>
  <c r="EG107" i="7942"/>
  <c r="EF107" i="7942"/>
  <c r="EE107" i="7942"/>
  <c r="ED107" i="7942"/>
  <c r="EC107" i="7942"/>
  <c r="DV107" i="7942"/>
  <c r="DU107" i="7942"/>
  <c r="DT107" i="7942"/>
  <c r="DS107" i="7942"/>
  <c r="DR107" i="7942"/>
  <c r="DK107" i="7942"/>
  <c r="DJ107" i="7942"/>
  <c r="DI107" i="7942"/>
  <c r="DH107" i="7942"/>
  <c r="DG107" i="7942"/>
  <c r="CZ107" i="7942"/>
  <c r="CY107" i="7942"/>
  <c r="CX107" i="7942"/>
  <c r="CW107" i="7942"/>
  <c r="CV107" i="7942"/>
  <c r="CO107" i="7942"/>
  <c r="CN107" i="7942"/>
  <c r="CM107" i="7942"/>
  <c r="CL107" i="7942"/>
  <c r="CK107" i="7942"/>
  <c r="CD107" i="7942"/>
  <c r="CC107" i="7942"/>
  <c r="CB107" i="7942"/>
  <c r="CA107" i="7942"/>
  <c r="BZ107" i="7942"/>
  <c r="BS107" i="7942"/>
  <c r="BR107" i="7942"/>
  <c r="BQ107" i="7942"/>
  <c r="BP107" i="7942"/>
  <c r="BO107" i="7942"/>
  <c r="BH107" i="7942"/>
  <c r="BG107" i="7942"/>
  <c r="BF107" i="7942"/>
  <c r="BE107" i="7942"/>
  <c r="BD107" i="7942"/>
  <c r="AW107" i="7942"/>
  <c r="AV107" i="7942"/>
  <c r="AU107" i="7942"/>
  <c r="AT107" i="7942"/>
  <c r="AS107" i="7942"/>
  <c r="AL107" i="7942"/>
  <c r="AK107" i="7942"/>
  <c r="AJ107" i="7942"/>
  <c r="AI107" i="7942"/>
  <c r="AH107" i="7942"/>
  <c r="AA107" i="7942"/>
  <c r="Z107" i="7942"/>
  <c r="Y107" i="7942"/>
  <c r="X107" i="7942"/>
  <c r="W107" i="7942"/>
  <c r="P107" i="7942"/>
  <c r="O107" i="7942"/>
  <c r="N107" i="7942"/>
  <c r="M107" i="7942"/>
  <c r="L107" i="7942"/>
  <c r="GJ106" i="7942"/>
  <c r="GI106" i="7942"/>
  <c r="GH106" i="7942"/>
  <c r="GG106" i="7942"/>
  <c r="GF106" i="7942"/>
  <c r="FY106" i="7942"/>
  <c r="FX106" i="7942"/>
  <c r="FW106" i="7942"/>
  <c r="FV106" i="7942"/>
  <c r="FU106" i="7942"/>
  <c r="FN106" i="7942"/>
  <c r="FM106" i="7942"/>
  <c r="FL106" i="7942"/>
  <c r="FK106" i="7942"/>
  <c r="FJ106" i="7942"/>
  <c r="FC106" i="7942"/>
  <c r="FB106" i="7942"/>
  <c r="FA106" i="7942"/>
  <c r="EZ106" i="7942"/>
  <c r="EY106" i="7942"/>
  <c r="ER106" i="7942"/>
  <c r="EQ106" i="7942"/>
  <c r="EP106" i="7942"/>
  <c r="EO106" i="7942"/>
  <c r="EN106" i="7942"/>
  <c r="EG106" i="7942"/>
  <c r="EF106" i="7942"/>
  <c r="EE106" i="7942"/>
  <c r="ED106" i="7942"/>
  <c r="EC106" i="7942"/>
  <c r="DV106" i="7942"/>
  <c r="DU106" i="7942"/>
  <c r="DT106" i="7942"/>
  <c r="DS106" i="7942"/>
  <c r="DR106" i="7942"/>
  <c r="DK106" i="7942"/>
  <c r="DJ106" i="7942"/>
  <c r="DI106" i="7942"/>
  <c r="DH106" i="7942"/>
  <c r="DG106" i="7942"/>
  <c r="CZ106" i="7942"/>
  <c r="CY106" i="7942"/>
  <c r="CX106" i="7942"/>
  <c r="CW106" i="7942"/>
  <c r="CV106" i="7942"/>
  <c r="CO106" i="7942"/>
  <c r="CN106" i="7942"/>
  <c r="CM106" i="7942"/>
  <c r="CL106" i="7942"/>
  <c r="CK106" i="7942"/>
  <c r="CD106" i="7942"/>
  <c r="CC106" i="7942"/>
  <c r="CB106" i="7942"/>
  <c r="CA106" i="7942"/>
  <c r="BZ106" i="7942"/>
  <c r="BS106" i="7942"/>
  <c r="BR106" i="7942"/>
  <c r="BQ106" i="7942"/>
  <c r="BP106" i="7942"/>
  <c r="BO106" i="7942"/>
  <c r="BH106" i="7942"/>
  <c r="BG106" i="7942"/>
  <c r="BF106" i="7942"/>
  <c r="BE106" i="7942"/>
  <c r="BD106" i="7942"/>
  <c r="AW106" i="7942"/>
  <c r="AV106" i="7942"/>
  <c r="AU106" i="7942"/>
  <c r="AT106" i="7942"/>
  <c r="AS106" i="7942"/>
  <c r="AL106" i="7942"/>
  <c r="AK106" i="7942"/>
  <c r="AJ106" i="7942"/>
  <c r="AI106" i="7942"/>
  <c r="AH106" i="7942"/>
  <c r="AA106" i="7942"/>
  <c r="Z106" i="7942"/>
  <c r="Y106" i="7942"/>
  <c r="X106" i="7942"/>
  <c r="W106" i="7942"/>
  <c r="P106" i="7942"/>
  <c r="O106" i="7942"/>
  <c r="N106" i="7942"/>
  <c r="M106" i="7942"/>
  <c r="L106" i="7942"/>
  <c r="GJ105" i="7942"/>
  <c r="GI105" i="7942"/>
  <c r="GH105" i="7942"/>
  <c r="GG105" i="7942"/>
  <c r="GF105" i="7942"/>
  <c r="FY105" i="7942"/>
  <c r="FX105" i="7942"/>
  <c r="FW105" i="7942"/>
  <c r="FV105" i="7942"/>
  <c r="FU105" i="7942"/>
  <c r="FN105" i="7942"/>
  <c r="FM105" i="7942"/>
  <c r="FL105" i="7942"/>
  <c r="FK105" i="7942"/>
  <c r="FJ105" i="7942"/>
  <c r="FC105" i="7942"/>
  <c r="FB105" i="7942"/>
  <c r="FA105" i="7942"/>
  <c r="EZ105" i="7942"/>
  <c r="EY105" i="7942"/>
  <c r="ER105" i="7942"/>
  <c r="EQ105" i="7942"/>
  <c r="EP105" i="7942"/>
  <c r="EO105" i="7942"/>
  <c r="EN105" i="7942"/>
  <c r="EG105" i="7942"/>
  <c r="EF105" i="7942"/>
  <c r="EE105" i="7942"/>
  <c r="ED105" i="7942"/>
  <c r="EC105" i="7942"/>
  <c r="DV105" i="7942"/>
  <c r="DU105" i="7942"/>
  <c r="DT105" i="7942"/>
  <c r="DS105" i="7942"/>
  <c r="DR105" i="7942"/>
  <c r="DK105" i="7942"/>
  <c r="DJ105" i="7942"/>
  <c r="DI105" i="7942"/>
  <c r="DH105" i="7942"/>
  <c r="DG105" i="7942"/>
  <c r="CZ105" i="7942"/>
  <c r="CY105" i="7942"/>
  <c r="CX105" i="7942"/>
  <c r="CW105" i="7942"/>
  <c r="CV105" i="7942"/>
  <c r="CO105" i="7942"/>
  <c r="CN105" i="7942"/>
  <c r="CM105" i="7942"/>
  <c r="CL105" i="7942"/>
  <c r="CK105" i="7942"/>
  <c r="CD105" i="7942"/>
  <c r="CC105" i="7942"/>
  <c r="CB105" i="7942"/>
  <c r="CA105" i="7942"/>
  <c r="BZ105" i="7942"/>
  <c r="BS105" i="7942"/>
  <c r="BR105" i="7942"/>
  <c r="BQ105" i="7942"/>
  <c r="BP105" i="7942"/>
  <c r="BO105" i="7942"/>
  <c r="BH105" i="7942"/>
  <c r="BG105" i="7942"/>
  <c r="BF105" i="7942"/>
  <c r="BE105" i="7942"/>
  <c r="BD105" i="7942"/>
  <c r="AW105" i="7942"/>
  <c r="AV105" i="7942"/>
  <c r="AU105" i="7942"/>
  <c r="AT105" i="7942"/>
  <c r="AS105" i="7942"/>
  <c r="AL105" i="7942"/>
  <c r="AK105" i="7942"/>
  <c r="AJ105" i="7942"/>
  <c r="AI105" i="7942"/>
  <c r="AH105" i="7942"/>
  <c r="AA105" i="7942"/>
  <c r="Z105" i="7942"/>
  <c r="Y105" i="7942"/>
  <c r="X105" i="7942"/>
  <c r="W105" i="7942"/>
  <c r="P105" i="7942"/>
  <c r="O105" i="7942"/>
  <c r="N105" i="7942"/>
  <c r="M105" i="7942"/>
  <c r="L105" i="7942"/>
  <c r="GJ104" i="7942"/>
  <c r="GI104" i="7942"/>
  <c r="GH104" i="7942"/>
  <c r="GG104" i="7942"/>
  <c r="GF104" i="7942"/>
  <c r="FY104" i="7942"/>
  <c r="FX104" i="7942"/>
  <c r="FW104" i="7942"/>
  <c r="FV104" i="7942"/>
  <c r="FU104" i="7942"/>
  <c r="FN104" i="7942"/>
  <c r="FM104" i="7942"/>
  <c r="FL104" i="7942"/>
  <c r="FK104" i="7942"/>
  <c r="FJ104" i="7942"/>
  <c r="FC104" i="7942"/>
  <c r="FB104" i="7942"/>
  <c r="FA104" i="7942"/>
  <c r="EZ104" i="7942"/>
  <c r="EY104" i="7942"/>
  <c r="ER104" i="7942"/>
  <c r="EQ104" i="7942"/>
  <c r="EP104" i="7942"/>
  <c r="EO104" i="7942"/>
  <c r="EN104" i="7942"/>
  <c r="EG104" i="7942"/>
  <c r="EF104" i="7942"/>
  <c r="EE104" i="7942"/>
  <c r="ED104" i="7942"/>
  <c r="EC104" i="7942"/>
  <c r="DV104" i="7942"/>
  <c r="DU104" i="7942"/>
  <c r="DT104" i="7942"/>
  <c r="DS104" i="7942"/>
  <c r="DR104" i="7942"/>
  <c r="DK104" i="7942"/>
  <c r="DJ104" i="7942"/>
  <c r="DI104" i="7942"/>
  <c r="DH104" i="7942"/>
  <c r="DG104" i="7942"/>
  <c r="CZ104" i="7942"/>
  <c r="CY104" i="7942"/>
  <c r="CX104" i="7942"/>
  <c r="CW104" i="7942"/>
  <c r="CV104" i="7942"/>
  <c r="CO104" i="7942"/>
  <c r="CN104" i="7942"/>
  <c r="CM104" i="7942"/>
  <c r="CL104" i="7942"/>
  <c r="CK104" i="7942"/>
  <c r="CD104" i="7942"/>
  <c r="CC104" i="7942"/>
  <c r="CB104" i="7942"/>
  <c r="CA104" i="7942"/>
  <c r="BZ104" i="7942"/>
  <c r="BS104" i="7942"/>
  <c r="BR104" i="7942"/>
  <c r="BQ104" i="7942"/>
  <c r="BP104" i="7942"/>
  <c r="BO104" i="7942"/>
  <c r="BH104" i="7942"/>
  <c r="BG104" i="7942"/>
  <c r="BF104" i="7942"/>
  <c r="BE104" i="7942"/>
  <c r="BD104" i="7942"/>
  <c r="AW104" i="7942"/>
  <c r="AV104" i="7942"/>
  <c r="AU104" i="7942"/>
  <c r="AT104" i="7942"/>
  <c r="AS104" i="7942"/>
  <c r="AL104" i="7942"/>
  <c r="AK104" i="7942"/>
  <c r="AJ104" i="7942"/>
  <c r="AI104" i="7942"/>
  <c r="AH104" i="7942"/>
  <c r="AA104" i="7942"/>
  <c r="Z104" i="7942"/>
  <c r="Y104" i="7942"/>
  <c r="X104" i="7942"/>
  <c r="W104" i="7942"/>
  <c r="P104" i="7942"/>
  <c r="O104" i="7942"/>
  <c r="N104" i="7942"/>
  <c r="M104" i="7942"/>
  <c r="L104" i="7942"/>
  <c r="GJ103" i="7942"/>
  <c r="GI103" i="7942"/>
  <c r="GH103" i="7942"/>
  <c r="GG103" i="7942"/>
  <c r="GF103" i="7942"/>
  <c r="FY103" i="7942"/>
  <c r="FX103" i="7942"/>
  <c r="FW103" i="7942"/>
  <c r="FV103" i="7942"/>
  <c r="FU103" i="7942"/>
  <c r="FN103" i="7942"/>
  <c r="FM103" i="7942"/>
  <c r="FL103" i="7942"/>
  <c r="FK103" i="7942"/>
  <c r="FJ103" i="7942"/>
  <c r="FC103" i="7942"/>
  <c r="FB103" i="7942"/>
  <c r="FA103" i="7942"/>
  <c r="EZ103" i="7942"/>
  <c r="EY103" i="7942"/>
  <c r="ER103" i="7942"/>
  <c r="EQ103" i="7942"/>
  <c r="EP103" i="7942"/>
  <c r="EO103" i="7942"/>
  <c r="EN103" i="7942"/>
  <c r="EG103" i="7942"/>
  <c r="EF103" i="7942"/>
  <c r="EE103" i="7942"/>
  <c r="ED103" i="7942"/>
  <c r="EC103" i="7942"/>
  <c r="DV103" i="7942"/>
  <c r="DU103" i="7942"/>
  <c r="DT103" i="7942"/>
  <c r="DS103" i="7942"/>
  <c r="DR103" i="7942"/>
  <c r="DK103" i="7942"/>
  <c r="DJ103" i="7942"/>
  <c r="DI103" i="7942"/>
  <c r="DH103" i="7942"/>
  <c r="DG103" i="7942"/>
  <c r="CZ103" i="7942"/>
  <c r="CY103" i="7942"/>
  <c r="CX103" i="7942"/>
  <c r="CW103" i="7942"/>
  <c r="CV103" i="7942"/>
  <c r="CO103" i="7942"/>
  <c r="CN103" i="7942"/>
  <c r="CM103" i="7942"/>
  <c r="CL103" i="7942"/>
  <c r="CK103" i="7942"/>
  <c r="CD103" i="7942"/>
  <c r="CC103" i="7942"/>
  <c r="CB103" i="7942"/>
  <c r="CA103" i="7942"/>
  <c r="BZ103" i="7942"/>
  <c r="BS103" i="7942"/>
  <c r="BR103" i="7942"/>
  <c r="BQ103" i="7942"/>
  <c r="BP103" i="7942"/>
  <c r="BO103" i="7942"/>
  <c r="BH103" i="7942"/>
  <c r="BG103" i="7942"/>
  <c r="BF103" i="7942"/>
  <c r="BE103" i="7942"/>
  <c r="BD103" i="7942"/>
  <c r="AW103" i="7942"/>
  <c r="AV103" i="7942"/>
  <c r="AU103" i="7942"/>
  <c r="AT103" i="7942"/>
  <c r="AS103" i="7942"/>
  <c r="AL103" i="7942"/>
  <c r="AK103" i="7942"/>
  <c r="AJ103" i="7942"/>
  <c r="AI103" i="7942"/>
  <c r="AH103" i="7942"/>
  <c r="AA103" i="7942"/>
  <c r="Z103" i="7942"/>
  <c r="Y103" i="7942"/>
  <c r="X103" i="7942"/>
  <c r="W103" i="7942"/>
  <c r="P103" i="7942"/>
  <c r="O103" i="7942"/>
  <c r="N103" i="7942"/>
  <c r="M103" i="7942"/>
  <c r="L103" i="7942"/>
  <c r="GJ102" i="7942"/>
  <c r="GI102" i="7942"/>
  <c r="GH102" i="7942"/>
  <c r="GG102" i="7942"/>
  <c r="GF102" i="7942"/>
  <c r="FY102" i="7942"/>
  <c r="FX102" i="7942"/>
  <c r="FW102" i="7942"/>
  <c r="FV102" i="7942"/>
  <c r="FU102" i="7942"/>
  <c r="FN102" i="7942"/>
  <c r="FM102" i="7942"/>
  <c r="FL102" i="7942"/>
  <c r="FK102" i="7942"/>
  <c r="FJ102" i="7942"/>
  <c r="FC102" i="7942"/>
  <c r="FB102" i="7942"/>
  <c r="FA102" i="7942"/>
  <c r="EZ102" i="7942"/>
  <c r="EY102" i="7942"/>
  <c r="ER102" i="7942"/>
  <c r="EQ102" i="7942"/>
  <c r="EP102" i="7942"/>
  <c r="EO102" i="7942"/>
  <c r="EN102" i="7942"/>
  <c r="EG102" i="7942"/>
  <c r="EF102" i="7942"/>
  <c r="EE102" i="7942"/>
  <c r="ED102" i="7942"/>
  <c r="EC102" i="7942"/>
  <c r="DV102" i="7942"/>
  <c r="DU102" i="7942"/>
  <c r="DT102" i="7942"/>
  <c r="DS102" i="7942"/>
  <c r="DR102" i="7942"/>
  <c r="DK102" i="7942"/>
  <c r="DJ102" i="7942"/>
  <c r="DI102" i="7942"/>
  <c r="DH102" i="7942"/>
  <c r="DG102" i="7942"/>
  <c r="CZ102" i="7942"/>
  <c r="CY102" i="7942"/>
  <c r="CX102" i="7942"/>
  <c r="CW102" i="7942"/>
  <c r="CV102" i="7942"/>
  <c r="CO102" i="7942"/>
  <c r="CN102" i="7942"/>
  <c r="CM102" i="7942"/>
  <c r="CL102" i="7942"/>
  <c r="CK102" i="7942"/>
  <c r="CD102" i="7942"/>
  <c r="CC102" i="7942"/>
  <c r="CB102" i="7942"/>
  <c r="CA102" i="7942"/>
  <c r="BZ102" i="7942"/>
  <c r="BS102" i="7942"/>
  <c r="BR102" i="7942"/>
  <c r="BQ102" i="7942"/>
  <c r="BP102" i="7942"/>
  <c r="BO102" i="7942"/>
  <c r="BH102" i="7942"/>
  <c r="BG102" i="7942"/>
  <c r="BF102" i="7942"/>
  <c r="BE102" i="7942"/>
  <c r="BD102" i="7942"/>
  <c r="AW102" i="7942"/>
  <c r="AV102" i="7942"/>
  <c r="AU102" i="7942"/>
  <c r="AT102" i="7942"/>
  <c r="AS102" i="7942"/>
  <c r="AL102" i="7942"/>
  <c r="AK102" i="7942"/>
  <c r="AJ102" i="7942"/>
  <c r="AI102" i="7942"/>
  <c r="AH102" i="7942"/>
  <c r="AA102" i="7942"/>
  <c r="Z102" i="7942"/>
  <c r="Y102" i="7942"/>
  <c r="X102" i="7942"/>
  <c r="W102" i="7942"/>
  <c r="P102" i="7942"/>
  <c r="O102" i="7942"/>
  <c r="N102" i="7942"/>
  <c r="M102" i="7942"/>
  <c r="L102" i="7942"/>
  <c r="GJ101" i="7942"/>
  <c r="GI101" i="7942"/>
  <c r="GH101" i="7942"/>
  <c r="GG101" i="7942"/>
  <c r="GF101" i="7942"/>
  <c r="FY101" i="7942"/>
  <c r="FX101" i="7942"/>
  <c r="FW101" i="7942"/>
  <c r="FV101" i="7942"/>
  <c r="FU101" i="7942"/>
  <c r="FN101" i="7942"/>
  <c r="FM101" i="7942"/>
  <c r="FL101" i="7942"/>
  <c r="FK101" i="7942"/>
  <c r="FJ101" i="7942"/>
  <c r="FC101" i="7942"/>
  <c r="FB101" i="7942"/>
  <c r="FA101" i="7942"/>
  <c r="EZ101" i="7942"/>
  <c r="EY101" i="7942"/>
  <c r="ER101" i="7942"/>
  <c r="EQ101" i="7942"/>
  <c r="EP101" i="7942"/>
  <c r="EO101" i="7942"/>
  <c r="EN101" i="7942"/>
  <c r="EG101" i="7942"/>
  <c r="EF101" i="7942"/>
  <c r="EE101" i="7942"/>
  <c r="ED101" i="7942"/>
  <c r="EC101" i="7942"/>
  <c r="DV101" i="7942"/>
  <c r="DU101" i="7942"/>
  <c r="DT101" i="7942"/>
  <c r="DS101" i="7942"/>
  <c r="DR101" i="7942"/>
  <c r="DK101" i="7942"/>
  <c r="DJ101" i="7942"/>
  <c r="DI101" i="7942"/>
  <c r="DH101" i="7942"/>
  <c r="DG101" i="7942"/>
  <c r="CZ101" i="7942"/>
  <c r="CY101" i="7942"/>
  <c r="CX101" i="7942"/>
  <c r="CW101" i="7942"/>
  <c r="CV101" i="7942"/>
  <c r="CO101" i="7942"/>
  <c r="CN101" i="7942"/>
  <c r="CM101" i="7942"/>
  <c r="CL101" i="7942"/>
  <c r="CK101" i="7942"/>
  <c r="CD101" i="7942"/>
  <c r="CC101" i="7942"/>
  <c r="CB101" i="7942"/>
  <c r="CA101" i="7942"/>
  <c r="BZ101" i="7942"/>
  <c r="BS101" i="7942"/>
  <c r="BR101" i="7942"/>
  <c r="BQ101" i="7942"/>
  <c r="BP101" i="7942"/>
  <c r="BO101" i="7942"/>
  <c r="BH101" i="7942"/>
  <c r="BG101" i="7942"/>
  <c r="BF101" i="7942"/>
  <c r="BE101" i="7942"/>
  <c r="BD101" i="7942"/>
  <c r="AW101" i="7942"/>
  <c r="AV101" i="7942"/>
  <c r="AU101" i="7942"/>
  <c r="AT101" i="7942"/>
  <c r="AS101" i="7942"/>
  <c r="AL101" i="7942"/>
  <c r="AK101" i="7942"/>
  <c r="AJ101" i="7942"/>
  <c r="AI101" i="7942"/>
  <c r="AH101" i="7942"/>
  <c r="AA101" i="7942"/>
  <c r="Z101" i="7942"/>
  <c r="Y101" i="7942"/>
  <c r="X101" i="7942"/>
  <c r="W101" i="7942"/>
  <c r="P101" i="7942"/>
  <c r="O101" i="7942"/>
  <c r="N101" i="7942"/>
  <c r="M101" i="7942"/>
  <c r="L101" i="7942"/>
  <c r="GJ100" i="7942"/>
  <c r="GI100" i="7942"/>
  <c r="GH100" i="7942"/>
  <c r="GG100" i="7942"/>
  <c r="GF100" i="7942"/>
  <c r="FY100" i="7942"/>
  <c r="FX100" i="7942"/>
  <c r="FW100" i="7942"/>
  <c r="FV100" i="7942"/>
  <c r="FU100" i="7942"/>
  <c r="FN100" i="7942"/>
  <c r="FM100" i="7942"/>
  <c r="FL100" i="7942"/>
  <c r="FK100" i="7942"/>
  <c r="FJ100" i="7942"/>
  <c r="FC100" i="7942"/>
  <c r="FB100" i="7942"/>
  <c r="FA100" i="7942"/>
  <c r="EZ100" i="7942"/>
  <c r="EY100" i="7942"/>
  <c r="ER100" i="7942"/>
  <c r="EQ100" i="7942"/>
  <c r="EP100" i="7942"/>
  <c r="EO100" i="7942"/>
  <c r="EN100" i="7942"/>
  <c r="EG100" i="7942"/>
  <c r="EF100" i="7942"/>
  <c r="EE100" i="7942"/>
  <c r="ED100" i="7942"/>
  <c r="EC100" i="7942"/>
  <c r="DV100" i="7942"/>
  <c r="DU100" i="7942"/>
  <c r="DT100" i="7942"/>
  <c r="DS100" i="7942"/>
  <c r="DR100" i="7942"/>
  <c r="DK100" i="7942"/>
  <c r="DJ100" i="7942"/>
  <c r="DI100" i="7942"/>
  <c r="DH100" i="7942"/>
  <c r="DG100" i="7942"/>
  <c r="CZ100" i="7942"/>
  <c r="CY100" i="7942"/>
  <c r="CX100" i="7942"/>
  <c r="CW100" i="7942"/>
  <c r="CV100" i="7942"/>
  <c r="CO100" i="7942"/>
  <c r="CN100" i="7942"/>
  <c r="CM100" i="7942"/>
  <c r="CL100" i="7942"/>
  <c r="CK100" i="7942"/>
  <c r="CD100" i="7942"/>
  <c r="CC100" i="7942"/>
  <c r="CB100" i="7942"/>
  <c r="CA100" i="7942"/>
  <c r="BZ100" i="7942"/>
  <c r="BS100" i="7942"/>
  <c r="BR100" i="7942"/>
  <c r="BQ100" i="7942"/>
  <c r="BP100" i="7942"/>
  <c r="BO100" i="7942"/>
  <c r="BH100" i="7942"/>
  <c r="BG100" i="7942"/>
  <c r="BF100" i="7942"/>
  <c r="BE100" i="7942"/>
  <c r="BD100" i="7942"/>
  <c r="AW100" i="7942"/>
  <c r="AV100" i="7942"/>
  <c r="AU100" i="7942"/>
  <c r="AT100" i="7942"/>
  <c r="AS100" i="7942"/>
  <c r="AL100" i="7942"/>
  <c r="AK100" i="7942"/>
  <c r="AJ100" i="7942"/>
  <c r="AI100" i="7942"/>
  <c r="AH100" i="7942"/>
  <c r="AA100" i="7942"/>
  <c r="Z100" i="7942"/>
  <c r="Y100" i="7942"/>
  <c r="X100" i="7942"/>
  <c r="W100" i="7942"/>
  <c r="P100" i="7942"/>
  <c r="O100" i="7942"/>
  <c r="N100" i="7942"/>
  <c r="M100" i="7942"/>
  <c r="L100" i="7942"/>
  <c r="GJ99" i="7942"/>
  <c r="GI99" i="7942"/>
  <c r="GH99" i="7942"/>
  <c r="GG99" i="7942"/>
  <c r="GF99" i="7942"/>
  <c r="FY99" i="7942"/>
  <c r="FX99" i="7942"/>
  <c r="FW99" i="7942"/>
  <c r="FV99" i="7942"/>
  <c r="FU99" i="7942"/>
  <c r="FN99" i="7942"/>
  <c r="FM99" i="7942"/>
  <c r="FL99" i="7942"/>
  <c r="FK99" i="7942"/>
  <c r="FJ99" i="7942"/>
  <c r="FC99" i="7942"/>
  <c r="FB99" i="7942"/>
  <c r="FA99" i="7942"/>
  <c r="EZ99" i="7942"/>
  <c r="EY99" i="7942"/>
  <c r="ER99" i="7942"/>
  <c r="EQ99" i="7942"/>
  <c r="EP99" i="7942"/>
  <c r="EO99" i="7942"/>
  <c r="EN99" i="7942"/>
  <c r="EG99" i="7942"/>
  <c r="EF99" i="7942"/>
  <c r="EE99" i="7942"/>
  <c r="ED99" i="7942"/>
  <c r="EC99" i="7942"/>
  <c r="DV99" i="7942"/>
  <c r="DU99" i="7942"/>
  <c r="DT99" i="7942"/>
  <c r="DS99" i="7942"/>
  <c r="DR99" i="7942"/>
  <c r="DK99" i="7942"/>
  <c r="DJ99" i="7942"/>
  <c r="DI99" i="7942"/>
  <c r="DH99" i="7942"/>
  <c r="DG99" i="7942"/>
  <c r="CZ99" i="7942"/>
  <c r="CY99" i="7942"/>
  <c r="CX99" i="7942"/>
  <c r="CW99" i="7942"/>
  <c r="CV99" i="7942"/>
  <c r="CO99" i="7942"/>
  <c r="CN99" i="7942"/>
  <c r="CM99" i="7942"/>
  <c r="CL99" i="7942"/>
  <c r="CK99" i="7942"/>
  <c r="CD99" i="7942"/>
  <c r="CC99" i="7942"/>
  <c r="CB99" i="7942"/>
  <c r="CA99" i="7942"/>
  <c r="BZ99" i="7942"/>
  <c r="BS99" i="7942"/>
  <c r="BR99" i="7942"/>
  <c r="BQ99" i="7942"/>
  <c r="BP99" i="7942"/>
  <c r="BO99" i="7942"/>
  <c r="BH99" i="7942"/>
  <c r="BG99" i="7942"/>
  <c r="BF99" i="7942"/>
  <c r="BE99" i="7942"/>
  <c r="BD99" i="7942"/>
  <c r="AW99" i="7942"/>
  <c r="AV99" i="7942"/>
  <c r="AU99" i="7942"/>
  <c r="AT99" i="7942"/>
  <c r="AS99" i="7942"/>
  <c r="AL99" i="7942"/>
  <c r="AK99" i="7942"/>
  <c r="AJ99" i="7942"/>
  <c r="AI99" i="7942"/>
  <c r="AH99" i="7942"/>
  <c r="AA99" i="7942"/>
  <c r="Z99" i="7942"/>
  <c r="Y99" i="7942"/>
  <c r="X99" i="7942"/>
  <c r="W99" i="7942"/>
  <c r="P99" i="7942"/>
  <c r="O99" i="7942"/>
  <c r="N99" i="7942"/>
  <c r="M99" i="7942"/>
  <c r="L99" i="7942"/>
  <c r="GJ98" i="7942"/>
  <c r="GI98" i="7942"/>
  <c r="GH98" i="7942"/>
  <c r="GG98" i="7942"/>
  <c r="GF98" i="7942"/>
  <c r="FY98" i="7942"/>
  <c r="FX98" i="7942"/>
  <c r="FW98" i="7942"/>
  <c r="FV98" i="7942"/>
  <c r="FU98" i="7942"/>
  <c r="FN98" i="7942"/>
  <c r="FM98" i="7942"/>
  <c r="FL98" i="7942"/>
  <c r="FK98" i="7942"/>
  <c r="FJ98" i="7942"/>
  <c r="FC98" i="7942"/>
  <c r="FB98" i="7942"/>
  <c r="FA98" i="7942"/>
  <c r="EZ98" i="7942"/>
  <c r="EY98" i="7942"/>
  <c r="ER98" i="7942"/>
  <c r="EQ98" i="7942"/>
  <c r="EP98" i="7942"/>
  <c r="EO98" i="7942"/>
  <c r="EN98" i="7942"/>
  <c r="EG98" i="7942"/>
  <c r="EF98" i="7942"/>
  <c r="EE98" i="7942"/>
  <c r="ED98" i="7942"/>
  <c r="EC98" i="7942"/>
  <c r="DV98" i="7942"/>
  <c r="DU98" i="7942"/>
  <c r="DT98" i="7942"/>
  <c r="DS98" i="7942"/>
  <c r="DR98" i="7942"/>
  <c r="DK98" i="7942"/>
  <c r="DJ98" i="7942"/>
  <c r="DI98" i="7942"/>
  <c r="DH98" i="7942"/>
  <c r="DG98" i="7942"/>
  <c r="CZ98" i="7942"/>
  <c r="CY98" i="7942"/>
  <c r="CX98" i="7942"/>
  <c r="CW98" i="7942"/>
  <c r="CV98" i="7942"/>
  <c r="CO98" i="7942"/>
  <c r="CN98" i="7942"/>
  <c r="CM98" i="7942"/>
  <c r="CL98" i="7942"/>
  <c r="CK98" i="7942"/>
  <c r="CD98" i="7942"/>
  <c r="CC98" i="7942"/>
  <c r="CB98" i="7942"/>
  <c r="CA98" i="7942"/>
  <c r="BZ98" i="7942"/>
  <c r="BS98" i="7942"/>
  <c r="BR98" i="7942"/>
  <c r="BQ98" i="7942"/>
  <c r="BP98" i="7942"/>
  <c r="BO98" i="7942"/>
  <c r="BH98" i="7942"/>
  <c r="BG98" i="7942"/>
  <c r="BF98" i="7942"/>
  <c r="BE98" i="7942"/>
  <c r="BD98" i="7942"/>
  <c r="AW98" i="7942"/>
  <c r="AV98" i="7942"/>
  <c r="AU98" i="7942"/>
  <c r="AT98" i="7942"/>
  <c r="AS98" i="7942"/>
  <c r="AL98" i="7942"/>
  <c r="AK98" i="7942"/>
  <c r="AJ98" i="7942"/>
  <c r="AI98" i="7942"/>
  <c r="AH98" i="7942"/>
  <c r="AA98" i="7942"/>
  <c r="Z98" i="7942"/>
  <c r="Y98" i="7942"/>
  <c r="X98" i="7942"/>
  <c r="W98" i="7942"/>
  <c r="P98" i="7942"/>
  <c r="O98" i="7942"/>
  <c r="N98" i="7942"/>
  <c r="M98" i="7942"/>
  <c r="L98" i="7942"/>
  <c r="GJ97" i="7942"/>
  <c r="GI97" i="7942"/>
  <c r="GH97" i="7942"/>
  <c r="GG97" i="7942"/>
  <c r="GF97" i="7942"/>
  <c r="FY97" i="7942"/>
  <c r="FX97" i="7942"/>
  <c r="FW97" i="7942"/>
  <c r="FV97" i="7942"/>
  <c r="FU97" i="7942"/>
  <c r="FN97" i="7942"/>
  <c r="FM97" i="7942"/>
  <c r="FL97" i="7942"/>
  <c r="FK97" i="7942"/>
  <c r="FJ97" i="7942"/>
  <c r="FC97" i="7942"/>
  <c r="FB97" i="7942"/>
  <c r="FA97" i="7942"/>
  <c r="EZ97" i="7942"/>
  <c r="EY97" i="7942"/>
  <c r="ER97" i="7942"/>
  <c r="EQ97" i="7942"/>
  <c r="EP97" i="7942"/>
  <c r="EO97" i="7942"/>
  <c r="EN97" i="7942"/>
  <c r="EG97" i="7942"/>
  <c r="EF97" i="7942"/>
  <c r="EE97" i="7942"/>
  <c r="ED97" i="7942"/>
  <c r="EC97" i="7942"/>
  <c r="DV97" i="7942"/>
  <c r="DU97" i="7942"/>
  <c r="DT97" i="7942"/>
  <c r="DS97" i="7942"/>
  <c r="DR97" i="7942"/>
  <c r="DK97" i="7942"/>
  <c r="DJ97" i="7942"/>
  <c r="DI97" i="7942"/>
  <c r="DH97" i="7942"/>
  <c r="DG97" i="7942"/>
  <c r="CZ97" i="7942"/>
  <c r="CY97" i="7942"/>
  <c r="CX97" i="7942"/>
  <c r="CW97" i="7942"/>
  <c r="CV97" i="7942"/>
  <c r="CO97" i="7942"/>
  <c r="CN97" i="7942"/>
  <c r="CM97" i="7942"/>
  <c r="CL97" i="7942"/>
  <c r="CK97" i="7942"/>
  <c r="CD97" i="7942"/>
  <c r="CC97" i="7942"/>
  <c r="CB97" i="7942"/>
  <c r="CA97" i="7942"/>
  <c r="BZ97" i="7942"/>
  <c r="BS97" i="7942"/>
  <c r="BR97" i="7942"/>
  <c r="BQ97" i="7942"/>
  <c r="BP97" i="7942"/>
  <c r="BO97" i="7942"/>
  <c r="BH97" i="7942"/>
  <c r="BG97" i="7942"/>
  <c r="BF97" i="7942"/>
  <c r="BE97" i="7942"/>
  <c r="BD97" i="7942"/>
  <c r="AW97" i="7942"/>
  <c r="AV97" i="7942"/>
  <c r="AU97" i="7942"/>
  <c r="AT97" i="7942"/>
  <c r="AS97" i="7942"/>
  <c r="AL97" i="7942"/>
  <c r="AK97" i="7942"/>
  <c r="AJ97" i="7942"/>
  <c r="AI97" i="7942"/>
  <c r="AH97" i="7942"/>
  <c r="AA97" i="7942"/>
  <c r="Z97" i="7942"/>
  <c r="Y97" i="7942"/>
  <c r="X97" i="7942"/>
  <c r="W97" i="7942"/>
  <c r="P97" i="7942"/>
  <c r="O97" i="7942"/>
  <c r="N97" i="7942"/>
  <c r="M97" i="7942"/>
  <c r="L97" i="7942"/>
  <c r="GJ96" i="7942"/>
  <c r="GI96" i="7942"/>
  <c r="GH96" i="7942"/>
  <c r="GG96" i="7942"/>
  <c r="GF96" i="7942"/>
  <c r="FY96" i="7942"/>
  <c r="FX96" i="7942"/>
  <c r="FW96" i="7942"/>
  <c r="FV96" i="7942"/>
  <c r="FU96" i="7942"/>
  <c r="FN96" i="7942"/>
  <c r="FM96" i="7942"/>
  <c r="FL96" i="7942"/>
  <c r="FK96" i="7942"/>
  <c r="FJ96" i="7942"/>
  <c r="FC96" i="7942"/>
  <c r="FB96" i="7942"/>
  <c r="FA96" i="7942"/>
  <c r="EZ96" i="7942"/>
  <c r="EY96" i="7942"/>
  <c r="ER96" i="7942"/>
  <c r="EQ96" i="7942"/>
  <c r="EP96" i="7942"/>
  <c r="EO96" i="7942"/>
  <c r="EN96" i="7942"/>
  <c r="EG96" i="7942"/>
  <c r="EF96" i="7942"/>
  <c r="EE96" i="7942"/>
  <c r="ED96" i="7942"/>
  <c r="EC96" i="7942"/>
  <c r="DV96" i="7942"/>
  <c r="DU96" i="7942"/>
  <c r="DT96" i="7942"/>
  <c r="DS96" i="7942"/>
  <c r="DR96" i="7942"/>
  <c r="DK96" i="7942"/>
  <c r="DJ96" i="7942"/>
  <c r="DI96" i="7942"/>
  <c r="DH96" i="7942"/>
  <c r="DG96" i="7942"/>
  <c r="CZ96" i="7942"/>
  <c r="CY96" i="7942"/>
  <c r="CX96" i="7942"/>
  <c r="CW96" i="7942"/>
  <c r="CV96" i="7942"/>
  <c r="CO96" i="7942"/>
  <c r="CN96" i="7942"/>
  <c r="CM96" i="7942"/>
  <c r="CL96" i="7942"/>
  <c r="CK96" i="7942"/>
  <c r="CD96" i="7942"/>
  <c r="CC96" i="7942"/>
  <c r="CB96" i="7942"/>
  <c r="CA96" i="7942"/>
  <c r="BZ96" i="7942"/>
  <c r="BS96" i="7942"/>
  <c r="BR96" i="7942"/>
  <c r="BQ96" i="7942"/>
  <c r="BP96" i="7942"/>
  <c r="BO96" i="7942"/>
  <c r="BH96" i="7942"/>
  <c r="BG96" i="7942"/>
  <c r="BF96" i="7942"/>
  <c r="BE96" i="7942"/>
  <c r="BD96" i="7942"/>
  <c r="AW96" i="7942"/>
  <c r="AV96" i="7942"/>
  <c r="AU96" i="7942"/>
  <c r="AT96" i="7942"/>
  <c r="AS96" i="7942"/>
  <c r="AL96" i="7942"/>
  <c r="AK96" i="7942"/>
  <c r="AJ96" i="7942"/>
  <c r="AI96" i="7942"/>
  <c r="AH96" i="7942"/>
  <c r="AA96" i="7942"/>
  <c r="Z96" i="7942"/>
  <c r="Y96" i="7942"/>
  <c r="X96" i="7942"/>
  <c r="W96" i="7942"/>
  <c r="P96" i="7942"/>
  <c r="O96" i="7942"/>
  <c r="N96" i="7942"/>
  <c r="M96" i="7942"/>
  <c r="L96" i="7942"/>
  <c r="GJ95" i="7942"/>
  <c r="GI95" i="7942"/>
  <c r="GH95" i="7942"/>
  <c r="GG95" i="7942"/>
  <c r="GF95" i="7942"/>
  <c r="FY95" i="7942"/>
  <c r="FX95" i="7942"/>
  <c r="FW95" i="7942"/>
  <c r="FV95" i="7942"/>
  <c r="FU95" i="7942"/>
  <c r="FN95" i="7942"/>
  <c r="FM95" i="7942"/>
  <c r="FL95" i="7942"/>
  <c r="FK95" i="7942"/>
  <c r="FJ95" i="7942"/>
  <c r="FC95" i="7942"/>
  <c r="FB95" i="7942"/>
  <c r="FA95" i="7942"/>
  <c r="EZ95" i="7942"/>
  <c r="EY95" i="7942"/>
  <c r="ER95" i="7942"/>
  <c r="EQ95" i="7942"/>
  <c r="EP95" i="7942"/>
  <c r="EO95" i="7942"/>
  <c r="EN95" i="7942"/>
  <c r="EG95" i="7942"/>
  <c r="EF95" i="7942"/>
  <c r="EE95" i="7942"/>
  <c r="ED95" i="7942"/>
  <c r="EC95" i="7942"/>
  <c r="DV95" i="7942"/>
  <c r="DU95" i="7942"/>
  <c r="DT95" i="7942"/>
  <c r="DS95" i="7942"/>
  <c r="DR95" i="7942"/>
  <c r="DK95" i="7942"/>
  <c r="DJ95" i="7942"/>
  <c r="DI95" i="7942"/>
  <c r="DH95" i="7942"/>
  <c r="DG95" i="7942"/>
  <c r="CZ95" i="7942"/>
  <c r="CY95" i="7942"/>
  <c r="CX95" i="7942"/>
  <c r="CW95" i="7942"/>
  <c r="CV95" i="7942"/>
  <c r="CO95" i="7942"/>
  <c r="CN95" i="7942"/>
  <c r="CM95" i="7942"/>
  <c r="CL95" i="7942"/>
  <c r="CK95" i="7942"/>
  <c r="CD95" i="7942"/>
  <c r="CC95" i="7942"/>
  <c r="CB95" i="7942"/>
  <c r="CA95" i="7942"/>
  <c r="BZ95" i="7942"/>
  <c r="BS95" i="7942"/>
  <c r="BR95" i="7942"/>
  <c r="BQ95" i="7942"/>
  <c r="BP95" i="7942"/>
  <c r="BO95" i="7942"/>
  <c r="BH95" i="7942"/>
  <c r="BG95" i="7942"/>
  <c r="BF95" i="7942"/>
  <c r="BE95" i="7942"/>
  <c r="BD95" i="7942"/>
  <c r="AW95" i="7942"/>
  <c r="AV95" i="7942"/>
  <c r="AU95" i="7942"/>
  <c r="AT95" i="7942"/>
  <c r="AS95" i="7942"/>
  <c r="AL95" i="7942"/>
  <c r="AK95" i="7942"/>
  <c r="AJ95" i="7942"/>
  <c r="AI95" i="7942"/>
  <c r="AH95" i="7942"/>
  <c r="AA95" i="7942"/>
  <c r="Z95" i="7942"/>
  <c r="Y95" i="7942"/>
  <c r="X95" i="7942"/>
  <c r="W95" i="7942"/>
  <c r="P95" i="7942"/>
  <c r="O95" i="7942"/>
  <c r="N95" i="7942"/>
  <c r="M95" i="7942"/>
  <c r="L95" i="7942"/>
  <c r="GJ94" i="7942"/>
  <c r="GI94" i="7942"/>
  <c r="GH94" i="7942"/>
  <c r="GG94" i="7942"/>
  <c r="GF94" i="7942"/>
  <c r="FY94" i="7942"/>
  <c r="FX94" i="7942"/>
  <c r="FW94" i="7942"/>
  <c r="FV94" i="7942"/>
  <c r="FU94" i="7942"/>
  <c r="FN94" i="7942"/>
  <c r="FM94" i="7942"/>
  <c r="FL94" i="7942"/>
  <c r="FK94" i="7942"/>
  <c r="FJ94" i="7942"/>
  <c r="FC94" i="7942"/>
  <c r="FB94" i="7942"/>
  <c r="FA94" i="7942"/>
  <c r="EZ94" i="7942"/>
  <c r="EY94" i="7942"/>
  <c r="ER94" i="7942"/>
  <c r="EQ94" i="7942"/>
  <c r="EP94" i="7942"/>
  <c r="EO94" i="7942"/>
  <c r="EN94" i="7942"/>
  <c r="EG94" i="7942"/>
  <c r="EF94" i="7942"/>
  <c r="EE94" i="7942"/>
  <c r="ED94" i="7942"/>
  <c r="EC94" i="7942"/>
  <c r="DV94" i="7942"/>
  <c r="DU94" i="7942"/>
  <c r="DT94" i="7942"/>
  <c r="DS94" i="7942"/>
  <c r="DR94" i="7942"/>
  <c r="DK94" i="7942"/>
  <c r="DJ94" i="7942"/>
  <c r="DI94" i="7942"/>
  <c r="DH94" i="7942"/>
  <c r="DG94" i="7942"/>
  <c r="CZ94" i="7942"/>
  <c r="CY94" i="7942"/>
  <c r="CX94" i="7942"/>
  <c r="CW94" i="7942"/>
  <c r="CV94" i="7942"/>
  <c r="CO94" i="7942"/>
  <c r="CN94" i="7942"/>
  <c r="CM94" i="7942"/>
  <c r="CL94" i="7942"/>
  <c r="CK94" i="7942"/>
  <c r="CD94" i="7942"/>
  <c r="CC94" i="7942"/>
  <c r="CB94" i="7942"/>
  <c r="CA94" i="7942"/>
  <c r="BZ94" i="7942"/>
  <c r="BS94" i="7942"/>
  <c r="BR94" i="7942"/>
  <c r="BQ94" i="7942"/>
  <c r="BP94" i="7942"/>
  <c r="BO94" i="7942"/>
  <c r="BH94" i="7942"/>
  <c r="BG94" i="7942"/>
  <c r="BF94" i="7942"/>
  <c r="BE94" i="7942"/>
  <c r="BD94" i="7942"/>
  <c r="AW94" i="7942"/>
  <c r="AV94" i="7942"/>
  <c r="AU94" i="7942"/>
  <c r="AT94" i="7942"/>
  <c r="AS94" i="7942"/>
  <c r="AL94" i="7942"/>
  <c r="AK94" i="7942"/>
  <c r="AJ94" i="7942"/>
  <c r="AI94" i="7942"/>
  <c r="AH94" i="7942"/>
  <c r="AA94" i="7942"/>
  <c r="Z94" i="7942"/>
  <c r="Y94" i="7942"/>
  <c r="X94" i="7942"/>
  <c r="W94" i="7942"/>
  <c r="P94" i="7942"/>
  <c r="O94" i="7942"/>
  <c r="N94" i="7942"/>
  <c r="M94" i="7942"/>
  <c r="L94" i="7942"/>
  <c r="GJ93" i="7942"/>
  <c r="GI93" i="7942"/>
  <c r="GH93" i="7942"/>
  <c r="GG93" i="7942"/>
  <c r="GF93" i="7942"/>
  <c r="FY93" i="7942"/>
  <c r="FX93" i="7942"/>
  <c r="FW93" i="7942"/>
  <c r="FV93" i="7942"/>
  <c r="FU93" i="7942"/>
  <c r="FN93" i="7942"/>
  <c r="FM93" i="7942"/>
  <c r="FL93" i="7942"/>
  <c r="FK93" i="7942"/>
  <c r="FJ93" i="7942"/>
  <c r="FC93" i="7942"/>
  <c r="FB93" i="7942"/>
  <c r="FA93" i="7942"/>
  <c r="EZ93" i="7942"/>
  <c r="EY93" i="7942"/>
  <c r="ER93" i="7942"/>
  <c r="EQ93" i="7942"/>
  <c r="EP93" i="7942"/>
  <c r="EO93" i="7942"/>
  <c r="EN93" i="7942"/>
  <c r="EG93" i="7942"/>
  <c r="EF93" i="7942"/>
  <c r="EE93" i="7942"/>
  <c r="ED93" i="7942"/>
  <c r="EC93" i="7942"/>
  <c r="DV93" i="7942"/>
  <c r="DU93" i="7942"/>
  <c r="DT93" i="7942"/>
  <c r="DS93" i="7942"/>
  <c r="DR93" i="7942"/>
  <c r="DK93" i="7942"/>
  <c r="DJ93" i="7942"/>
  <c r="DI93" i="7942"/>
  <c r="DH93" i="7942"/>
  <c r="DG93" i="7942"/>
  <c r="CZ93" i="7942"/>
  <c r="CY93" i="7942"/>
  <c r="CX93" i="7942"/>
  <c r="CW93" i="7942"/>
  <c r="CV93" i="7942"/>
  <c r="CO93" i="7942"/>
  <c r="CN93" i="7942"/>
  <c r="CM93" i="7942"/>
  <c r="CL93" i="7942"/>
  <c r="CK93" i="7942"/>
  <c r="CD93" i="7942"/>
  <c r="CC93" i="7942"/>
  <c r="CB93" i="7942"/>
  <c r="CA93" i="7942"/>
  <c r="BZ93" i="7942"/>
  <c r="BS93" i="7942"/>
  <c r="BR93" i="7942"/>
  <c r="BQ93" i="7942"/>
  <c r="BP93" i="7942"/>
  <c r="BO93" i="7942"/>
  <c r="BH93" i="7942"/>
  <c r="BG93" i="7942"/>
  <c r="BF93" i="7942"/>
  <c r="BE93" i="7942"/>
  <c r="BD93" i="7942"/>
  <c r="AW93" i="7942"/>
  <c r="AV93" i="7942"/>
  <c r="AU93" i="7942"/>
  <c r="AT93" i="7942"/>
  <c r="AS93" i="7942"/>
  <c r="AL93" i="7942"/>
  <c r="AK93" i="7942"/>
  <c r="AJ93" i="7942"/>
  <c r="AI93" i="7942"/>
  <c r="AH93" i="7942"/>
  <c r="AA93" i="7942"/>
  <c r="Z93" i="7942"/>
  <c r="Y93" i="7942"/>
  <c r="X93" i="7942"/>
  <c r="W93" i="7942"/>
  <c r="P93" i="7942"/>
  <c r="O93" i="7942"/>
  <c r="N93" i="7942"/>
  <c r="M93" i="7942"/>
  <c r="L93" i="7942"/>
  <c r="GJ92" i="7942"/>
  <c r="GI92" i="7942"/>
  <c r="GH92" i="7942"/>
  <c r="GG92" i="7942"/>
  <c r="GF92" i="7942"/>
  <c r="FY92" i="7942"/>
  <c r="FX92" i="7942"/>
  <c r="FW92" i="7942"/>
  <c r="FV92" i="7942"/>
  <c r="FU92" i="7942"/>
  <c r="FN92" i="7942"/>
  <c r="FM92" i="7942"/>
  <c r="FL92" i="7942"/>
  <c r="FK92" i="7942"/>
  <c r="FJ92" i="7942"/>
  <c r="FC92" i="7942"/>
  <c r="FB92" i="7942"/>
  <c r="FA92" i="7942"/>
  <c r="EZ92" i="7942"/>
  <c r="EY92" i="7942"/>
  <c r="ER92" i="7942"/>
  <c r="EQ92" i="7942"/>
  <c r="EP92" i="7942"/>
  <c r="EO92" i="7942"/>
  <c r="EN92" i="7942"/>
  <c r="EG92" i="7942"/>
  <c r="EF92" i="7942"/>
  <c r="EE92" i="7942"/>
  <c r="ED92" i="7942"/>
  <c r="EC92" i="7942"/>
  <c r="DV92" i="7942"/>
  <c r="DU92" i="7942"/>
  <c r="DT92" i="7942"/>
  <c r="DS92" i="7942"/>
  <c r="DR92" i="7942"/>
  <c r="DK92" i="7942"/>
  <c r="DJ92" i="7942"/>
  <c r="DI92" i="7942"/>
  <c r="DH92" i="7942"/>
  <c r="DG92" i="7942"/>
  <c r="CZ92" i="7942"/>
  <c r="CY92" i="7942"/>
  <c r="CX92" i="7942"/>
  <c r="CW92" i="7942"/>
  <c r="CV92" i="7942"/>
  <c r="CO92" i="7942"/>
  <c r="CN92" i="7942"/>
  <c r="CM92" i="7942"/>
  <c r="CL92" i="7942"/>
  <c r="CK92" i="7942"/>
  <c r="CD92" i="7942"/>
  <c r="CC92" i="7942"/>
  <c r="CB92" i="7942"/>
  <c r="CA92" i="7942"/>
  <c r="BZ92" i="7942"/>
  <c r="BS92" i="7942"/>
  <c r="BR92" i="7942"/>
  <c r="BQ92" i="7942"/>
  <c r="BP92" i="7942"/>
  <c r="BO92" i="7942"/>
  <c r="BH92" i="7942"/>
  <c r="BG92" i="7942"/>
  <c r="BF92" i="7942"/>
  <c r="BE92" i="7942"/>
  <c r="BD92" i="7942"/>
  <c r="AW92" i="7942"/>
  <c r="AV92" i="7942"/>
  <c r="AU92" i="7942"/>
  <c r="AT92" i="7942"/>
  <c r="AS92" i="7942"/>
  <c r="AL92" i="7942"/>
  <c r="AK92" i="7942"/>
  <c r="AJ92" i="7942"/>
  <c r="AI92" i="7942"/>
  <c r="AH92" i="7942"/>
  <c r="AA92" i="7942"/>
  <c r="Z92" i="7942"/>
  <c r="Y92" i="7942"/>
  <c r="X92" i="7942"/>
  <c r="W92" i="7942"/>
  <c r="P92" i="7942"/>
  <c r="O92" i="7942"/>
  <c r="N92" i="7942"/>
  <c r="M92" i="7942"/>
  <c r="L92" i="7942"/>
  <c r="GJ91" i="7942"/>
  <c r="GI91" i="7942"/>
  <c r="GH91" i="7942"/>
  <c r="GG91" i="7942"/>
  <c r="GF91" i="7942"/>
  <c r="FY91" i="7942"/>
  <c r="FX91" i="7942"/>
  <c r="FW91" i="7942"/>
  <c r="FV91" i="7942"/>
  <c r="FU91" i="7942"/>
  <c r="FN91" i="7942"/>
  <c r="FM91" i="7942"/>
  <c r="FL91" i="7942"/>
  <c r="FK91" i="7942"/>
  <c r="FJ91" i="7942"/>
  <c r="FC91" i="7942"/>
  <c r="FB91" i="7942"/>
  <c r="FA91" i="7942"/>
  <c r="EZ91" i="7942"/>
  <c r="EY91" i="7942"/>
  <c r="ER91" i="7942"/>
  <c r="EQ91" i="7942"/>
  <c r="EP91" i="7942"/>
  <c r="EO91" i="7942"/>
  <c r="EN91" i="7942"/>
  <c r="EG91" i="7942"/>
  <c r="EF91" i="7942"/>
  <c r="EE91" i="7942"/>
  <c r="ED91" i="7942"/>
  <c r="EC91" i="7942"/>
  <c r="DV91" i="7942"/>
  <c r="DU91" i="7942"/>
  <c r="DT91" i="7942"/>
  <c r="DS91" i="7942"/>
  <c r="DR91" i="7942"/>
  <c r="DK91" i="7942"/>
  <c r="DJ91" i="7942"/>
  <c r="DI91" i="7942"/>
  <c r="DH91" i="7942"/>
  <c r="DG91" i="7942"/>
  <c r="CZ91" i="7942"/>
  <c r="CY91" i="7942"/>
  <c r="CX91" i="7942"/>
  <c r="CW91" i="7942"/>
  <c r="CV91" i="7942"/>
  <c r="CO91" i="7942"/>
  <c r="CN91" i="7942"/>
  <c r="CM91" i="7942"/>
  <c r="CL91" i="7942"/>
  <c r="CK91" i="7942"/>
  <c r="CD91" i="7942"/>
  <c r="CC91" i="7942"/>
  <c r="CB91" i="7942"/>
  <c r="CA91" i="7942"/>
  <c r="BZ91" i="7942"/>
  <c r="BS91" i="7942"/>
  <c r="BR91" i="7942"/>
  <c r="BQ91" i="7942"/>
  <c r="BP91" i="7942"/>
  <c r="BO91" i="7942"/>
  <c r="BH91" i="7942"/>
  <c r="BG91" i="7942"/>
  <c r="BF91" i="7942"/>
  <c r="BE91" i="7942"/>
  <c r="BD91" i="7942"/>
  <c r="AW91" i="7942"/>
  <c r="AV91" i="7942"/>
  <c r="AU91" i="7942"/>
  <c r="AT91" i="7942"/>
  <c r="AS91" i="7942"/>
  <c r="AL91" i="7942"/>
  <c r="AK91" i="7942"/>
  <c r="AJ91" i="7942"/>
  <c r="AI91" i="7942"/>
  <c r="AH91" i="7942"/>
  <c r="AA91" i="7942"/>
  <c r="Z91" i="7942"/>
  <c r="Y91" i="7942"/>
  <c r="X91" i="7942"/>
  <c r="W91" i="7942"/>
  <c r="P91" i="7942"/>
  <c r="O91" i="7942"/>
  <c r="N91" i="7942"/>
  <c r="M91" i="7942"/>
  <c r="L91" i="7942"/>
  <c r="GJ90" i="7942"/>
  <c r="GI90" i="7942"/>
  <c r="GH90" i="7942"/>
  <c r="GG90" i="7942"/>
  <c r="GF90" i="7942"/>
  <c r="FY90" i="7942"/>
  <c r="FX90" i="7942"/>
  <c r="FW90" i="7942"/>
  <c r="FV90" i="7942"/>
  <c r="FU90" i="7942"/>
  <c r="FN90" i="7942"/>
  <c r="FM90" i="7942"/>
  <c r="FL90" i="7942"/>
  <c r="FK90" i="7942"/>
  <c r="FJ90" i="7942"/>
  <c r="FC90" i="7942"/>
  <c r="FB90" i="7942"/>
  <c r="FA90" i="7942"/>
  <c r="EZ90" i="7942"/>
  <c r="EY90" i="7942"/>
  <c r="ER90" i="7942"/>
  <c r="EQ90" i="7942"/>
  <c r="EP90" i="7942"/>
  <c r="EO90" i="7942"/>
  <c r="EN90" i="7942"/>
  <c r="EG90" i="7942"/>
  <c r="EF90" i="7942"/>
  <c r="EE90" i="7942"/>
  <c r="ED90" i="7942"/>
  <c r="EC90" i="7942"/>
  <c r="DV90" i="7942"/>
  <c r="DU90" i="7942"/>
  <c r="DT90" i="7942"/>
  <c r="DS90" i="7942"/>
  <c r="DR90" i="7942"/>
  <c r="DK90" i="7942"/>
  <c r="DJ90" i="7942"/>
  <c r="DI90" i="7942"/>
  <c r="DH90" i="7942"/>
  <c r="DG90" i="7942"/>
  <c r="CZ90" i="7942"/>
  <c r="CY90" i="7942"/>
  <c r="CX90" i="7942"/>
  <c r="CW90" i="7942"/>
  <c r="CV90" i="7942"/>
  <c r="CO90" i="7942"/>
  <c r="CN90" i="7942"/>
  <c r="CM90" i="7942"/>
  <c r="CL90" i="7942"/>
  <c r="CK90" i="7942"/>
  <c r="CD90" i="7942"/>
  <c r="CC90" i="7942"/>
  <c r="CB90" i="7942"/>
  <c r="CA90" i="7942"/>
  <c r="BZ90" i="7942"/>
  <c r="BS90" i="7942"/>
  <c r="BR90" i="7942"/>
  <c r="BQ90" i="7942"/>
  <c r="BP90" i="7942"/>
  <c r="BO90" i="7942"/>
  <c r="BH90" i="7942"/>
  <c r="BG90" i="7942"/>
  <c r="BF90" i="7942"/>
  <c r="BE90" i="7942"/>
  <c r="BD90" i="7942"/>
  <c r="AW90" i="7942"/>
  <c r="AV90" i="7942"/>
  <c r="AU90" i="7942"/>
  <c r="AT90" i="7942"/>
  <c r="AS90" i="7942"/>
  <c r="AL90" i="7942"/>
  <c r="AK90" i="7942"/>
  <c r="AJ90" i="7942"/>
  <c r="AI90" i="7942"/>
  <c r="AH90" i="7942"/>
  <c r="AA90" i="7942"/>
  <c r="Z90" i="7942"/>
  <c r="Y90" i="7942"/>
  <c r="X90" i="7942"/>
  <c r="W90" i="7942"/>
  <c r="P90" i="7942"/>
  <c r="O90" i="7942"/>
  <c r="N90" i="7942"/>
  <c r="M90" i="7942"/>
  <c r="L90" i="7942"/>
  <c r="GJ89" i="7942"/>
  <c r="GI89" i="7942"/>
  <c r="GH89" i="7942"/>
  <c r="GG89" i="7942"/>
  <c r="GF89" i="7942"/>
  <c r="FY89" i="7942"/>
  <c r="FX89" i="7942"/>
  <c r="FW89" i="7942"/>
  <c r="FV89" i="7942"/>
  <c r="FU89" i="7942"/>
  <c r="FN89" i="7942"/>
  <c r="FM89" i="7942"/>
  <c r="FL89" i="7942"/>
  <c r="FK89" i="7942"/>
  <c r="FJ89" i="7942"/>
  <c r="FC89" i="7942"/>
  <c r="FB89" i="7942"/>
  <c r="FA89" i="7942"/>
  <c r="EZ89" i="7942"/>
  <c r="EY89" i="7942"/>
  <c r="ER89" i="7942"/>
  <c r="EQ89" i="7942"/>
  <c r="EP89" i="7942"/>
  <c r="EO89" i="7942"/>
  <c r="EN89" i="7942"/>
  <c r="EG89" i="7942"/>
  <c r="EF89" i="7942"/>
  <c r="EE89" i="7942"/>
  <c r="ED89" i="7942"/>
  <c r="EC89" i="7942"/>
  <c r="DV89" i="7942"/>
  <c r="DU89" i="7942"/>
  <c r="DT89" i="7942"/>
  <c r="DS89" i="7942"/>
  <c r="DR89" i="7942"/>
  <c r="DK89" i="7942"/>
  <c r="DJ89" i="7942"/>
  <c r="DI89" i="7942"/>
  <c r="DH89" i="7942"/>
  <c r="DG89" i="7942"/>
  <c r="CZ89" i="7942"/>
  <c r="CY89" i="7942"/>
  <c r="CX89" i="7942"/>
  <c r="CW89" i="7942"/>
  <c r="CV89" i="7942"/>
  <c r="CO89" i="7942"/>
  <c r="CN89" i="7942"/>
  <c r="CM89" i="7942"/>
  <c r="CL89" i="7942"/>
  <c r="CK89" i="7942"/>
  <c r="CD89" i="7942"/>
  <c r="CC89" i="7942"/>
  <c r="CB89" i="7942"/>
  <c r="CA89" i="7942"/>
  <c r="BZ89" i="7942"/>
  <c r="BS89" i="7942"/>
  <c r="BR89" i="7942"/>
  <c r="BQ89" i="7942"/>
  <c r="BP89" i="7942"/>
  <c r="BO89" i="7942"/>
  <c r="BH89" i="7942"/>
  <c r="BG89" i="7942"/>
  <c r="BF89" i="7942"/>
  <c r="BE89" i="7942"/>
  <c r="BD89" i="7942"/>
  <c r="AW89" i="7942"/>
  <c r="AV89" i="7942"/>
  <c r="AU89" i="7942"/>
  <c r="AT89" i="7942"/>
  <c r="AS89" i="7942"/>
  <c r="AL89" i="7942"/>
  <c r="AK89" i="7942"/>
  <c r="AJ89" i="7942"/>
  <c r="AI89" i="7942"/>
  <c r="AH89" i="7942"/>
  <c r="AA89" i="7942"/>
  <c r="Z89" i="7942"/>
  <c r="Y89" i="7942"/>
  <c r="X89" i="7942"/>
  <c r="W89" i="7942"/>
  <c r="P89" i="7942"/>
  <c r="O89" i="7942"/>
  <c r="N89" i="7942"/>
  <c r="M89" i="7942"/>
  <c r="L89" i="7942"/>
  <c r="GJ88" i="7942"/>
  <c r="GI88" i="7942"/>
  <c r="GH88" i="7942"/>
  <c r="GG88" i="7942"/>
  <c r="GF88" i="7942"/>
  <c r="FY88" i="7942"/>
  <c r="FX88" i="7942"/>
  <c r="FW88" i="7942"/>
  <c r="FV88" i="7942"/>
  <c r="FU88" i="7942"/>
  <c r="FN88" i="7942"/>
  <c r="FM88" i="7942"/>
  <c r="FL88" i="7942"/>
  <c r="FK88" i="7942"/>
  <c r="FJ88" i="7942"/>
  <c r="FC88" i="7942"/>
  <c r="FB88" i="7942"/>
  <c r="FA88" i="7942"/>
  <c r="EZ88" i="7942"/>
  <c r="EY88" i="7942"/>
  <c r="ER88" i="7942"/>
  <c r="EQ88" i="7942"/>
  <c r="EP88" i="7942"/>
  <c r="EO88" i="7942"/>
  <c r="EN88" i="7942"/>
  <c r="EG88" i="7942"/>
  <c r="EF88" i="7942"/>
  <c r="EE88" i="7942"/>
  <c r="ED88" i="7942"/>
  <c r="EC88" i="7942"/>
  <c r="DV88" i="7942"/>
  <c r="DU88" i="7942"/>
  <c r="DT88" i="7942"/>
  <c r="DS88" i="7942"/>
  <c r="DR88" i="7942"/>
  <c r="DK88" i="7942"/>
  <c r="DJ88" i="7942"/>
  <c r="DI88" i="7942"/>
  <c r="DH88" i="7942"/>
  <c r="DG88" i="7942"/>
  <c r="CZ88" i="7942"/>
  <c r="CY88" i="7942"/>
  <c r="CX88" i="7942"/>
  <c r="CW88" i="7942"/>
  <c r="CV88" i="7942"/>
  <c r="CO88" i="7942"/>
  <c r="CN88" i="7942"/>
  <c r="CM88" i="7942"/>
  <c r="CL88" i="7942"/>
  <c r="CK88" i="7942"/>
  <c r="CD88" i="7942"/>
  <c r="CC88" i="7942"/>
  <c r="CB88" i="7942"/>
  <c r="CA88" i="7942"/>
  <c r="BZ88" i="7942"/>
  <c r="BS88" i="7942"/>
  <c r="BR88" i="7942"/>
  <c r="BQ88" i="7942"/>
  <c r="BP88" i="7942"/>
  <c r="BO88" i="7942"/>
  <c r="BH88" i="7942"/>
  <c r="BG88" i="7942"/>
  <c r="BF88" i="7942"/>
  <c r="BE88" i="7942"/>
  <c r="BD88" i="7942"/>
  <c r="AW88" i="7942"/>
  <c r="AV88" i="7942"/>
  <c r="AU88" i="7942"/>
  <c r="AT88" i="7942"/>
  <c r="AS88" i="7942"/>
  <c r="AL88" i="7942"/>
  <c r="AK88" i="7942"/>
  <c r="AJ88" i="7942"/>
  <c r="AI88" i="7942"/>
  <c r="AH88" i="7942"/>
  <c r="AA88" i="7942"/>
  <c r="Z88" i="7942"/>
  <c r="Y88" i="7942"/>
  <c r="X88" i="7942"/>
  <c r="W88" i="7942"/>
  <c r="P88" i="7942"/>
  <c r="O88" i="7942"/>
  <c r="N88" i="7942"/>
  <c r="M88" i="7942"/>
  <c r="L88" i="7942"/>
  <c r="GJ87" i="7942"/>
  <c r="GI87" i="7942"/>
  <c r="GH87" i="7942"/>
  <c r="GG87" i="7942"/>
  <c r="GF87" i="7942"/>
  <c r="FY87" i="7942"/>
  <c r="FX87" i="7942"/>
  <c r="FW87" i="7942"/>
  <c r="FV87" i="7942"/>
  <c r="FU87" i="7942"/>
  <c r="FN87" i="7942"/>
  <c r="FM87" i="7942"/>
  <c r="FL87" i="7942"/>
  <c r="FK87" i="7942"/>
  <c r="FJ87" i="7942"/>
  <c r="FC87" i="7942"/>
  <c r="FB87" i="7942"/>
  <c r="FA87" i="7942"/>
  <c r="EZ87" i="7942"/>
  <c r="EY87" i="7942"/>
  <c r="ER87" i="7942"/>
  <c r="EQ87" i="7942"/>
  <c r="EP87" i="7942"/>
  <c r="EO87" i="7942"/>
  <c r="EN87" i="7942"/>
  <c r="EG87" i="7942"/>
  <c r="EF87" i="7942"/>
  <c r="EE87" i="7942"/>
  <c r="ED87" i="7942"/>
  <c r="EC87" i="7942"/>
  <c r="DV87" i="7942"/>
  <c r="DU87" i="7942"/>
  <c r="DT87" i="7942"/>
  <c r="DS87" i="7942"/>
  <c r="DR87" i="7942"/>
  <c r="DK87" i="7942"/>
  <c r="DJ87" i="7942"/>
  <c r="DI87" i="7942"/>
  <c r="DH87" i="7942"/>
  <c r="DG87" i="7942"/>
  <c r="CZ87" i="7942"/>
  <c r="CY87" i="7942"/>
  <c r="CX87" i="7942"/>
  <c r="CW87" i="7942"/>
  <c r="CV87" i="7942"/>
  <c r="CO87" i="7942"/>
  <c r="CN87" i="7942"/>
  <c r="CM87" i="7942"/>
  <c r="CL87" i="7942"/>
  <c r="CK87" i="7942"/>
  <c r="CD87" i="7942"/>
  <c r="CC87" i="7942"/>
  <c r="CB87" i="7942"/>
  <c r="CA87" i="7942"/>
  <c r="BZ87" i="7942"/>
  <c r="BS87" i="7942"/>
  <c r="BR87" i="7942"/>
  <c r="BQ87" i="7942"/>
  <c r="BP87" i="7942"/>
  <c r="BO87" i="7942"/>
  <c r="BH87" i="7942"/>
  <c r="BG87" i="7942"/>
  <c r="BF87" i="7942"/>
  <c r="BE87" i="7942"/>
  <c r="BD87" i="7942"/>
  <c r="AW87" i="7942"/>
  <c r="AV87" i="7942"/>
  <c r="AU87" i="7942"/>
  <c r="AT87" i="7942"/>
  <c r="AS87" i="7942"/>
  <c r="AL87" i="7942"/>
  <c r="AK87" i="7942"/>
  <c r="AJ87" i="7942"/>
  <c r="AI87" i="7942"/>
  <c r="AH87" i="7942"/>
  <c r="AA87" i="7942"/>
  <c r="Z87" i="7942"/>
  <c r="Y87" i="7942"/>
  <c r="X87" i="7942"/>
  <c r="W87" i="7942"/>
  <c r="P87" i="7942"/>
  <c r="O87" i="7942"/>
  <c r="N87" i="7942"/>
  <c r="M87" i="7942"/>
  <c r="L87" i="7942"/>
  <c r="GJ86" i="7942"/>
  <c r="GI86" i="7942"/>
  <c r="GH86" i="7942"/>
  <c r="GG86" i="7942"/>
  <c r="GF86" i="7942"/>
  <c r="FY86" i="7942"/>
  <c r="FX86" i="7942"/>
  <c r="FW86" i="7942"/>
  <c r="FV86" i="7942"/>
  <c r="FU86" i="7942"/>
  <c r="FN86" i="7942"/>
  <c r="FM86" i="7942"/>
  <c r="FL86" i="7942"/>
  <c r="FK86" i="7942"/>
  <c r="FJ86" i="7942"/>
  <c r="FC86" i="7942"/>
  <c r="FB86" i="7942"/>
  <c r="FA86" i="7942"/>
  <c r="EZ86" i="7942"/>
  <c r="EY86" i="7942"/>
  <c r="ER86" i="7942"/>
  <c r="EQ86" i="7942"/>
  <c r="EP86" i="7942"/>
  <c r="EO86" i="7942"/>
  <c r="EN86" i="7942"/>
  <c r="EG86" i="7942"/>
  <c r="EF86" i="7942"/>
  <c r="EE86" i="7942"/>
  <c r="ED86" i="7942"/>
  <c r="EC86" i="7942"/>
  <c r="DV86" i="7942"/>
  <c r="DU86" i="7942"/>
  <c r="DT86" i="7942"/>
  <c r="DS86" i="7942"/>
  <c r="DR86" i="7942"/>
  <c r="DK86" i="7942"/>
  <c r="DJ86" i="7942"/>
  <c r="DI86" i="7942"/>
  <c r="DH86" i="7942"/>
  <c r="DG86" i="7942"/>
  <c r="CZ86" i="7942"/>
  <c r="CY86" i="7942"/>
  <c r="CX86" i="7942"/>
  <c r="CW86" i="7942"/>
  <c r="CV86" i="7942"/>
  <c r="CO86" i="7942"/>
  <c r="CN86" i="7942"/>
  <c r="CM86" i="7942"/>
  <c r="CL86" i="7942"/>
  <c r="CK86" i="7942"/>
  <c r="CD86" i="7942"/>
  <c r="CC86" i="7942"/>
  <c r="CB86" i="7942"/>
  <c r="CA86" i="7942"/>
  <c r="BZ86" i="7942"/>
  <c r="BS86" i="7942"/>
  <c r="BR86" i="7942"/>
  <c r="BQ86" i="7942"/>
  <c r="BP86" i="7942"/>
  <c r="BO86" i="7942"/>
  <c r="BH86" i="7942"/>
  <c r="BG86" i="7942"/>
  <c r="BF86" i="7942"/>
  <c r="BE86" i="7942"/>
  <c r="BD86" i="7942"/>
  <c r="AW86" i="7942"/>
  <c r="AV86" i="7942"/>
  <c r="AU86" i="7942"/>
  <c r="AT86" i="7942"/>
  <c r="AS86" i="7942"/>
  <c r="AL86" i="7942"/>
  <c r="AK86" i="7942"/>
  <c r="AJ86" i="7942"/>
  <c r="AI86" i="7942"/>
  <c r="AH86" i="7942"/>
  <c r="AA86" i="7942"/>
  <c r="Z86" i="7942"/>
  <c r="Y86" i="7942"/>
  <c r="X86" i="7942"/>
  <c r="W86" i="7942"/>
  <c r="P86" i="7942"/>
  <c r="O86" i="7942"/>
  <c r="N86" i="7942"/>
  <c r="M86" i="7942"/>
  <c r="L86" i="7942"/>
  <c r="GJ85" i="7942"/>
  <c r="GI85" i="7942"/>
  <c r="GH85" i="7942"/>
  <c r="GG85" i="7942"/>
  <c r="GF85" i="7942"/>
  <c r="FY85" i="7942"/>
  <c r="FX85" i="7942"/>
  <c r="FW85" i="7942"/>
  <c r="FV85" i="7942"/>
  <c r="FU85" i="7942"/>
  <c r="FN85" i="7942"/>
  <c r="FM85" i="7942"/>
  <c r="FL85" i="7942"/>
  <c r="FK85" i="7942"/>
  <c r="FJ85" i="7942"/>
  <c r="FC85" i="7942"/>
  <c r="FB85" i="7942"/>
  <c r="FA85" i="7942"/>
  <c r="EZ85" i="7942"/>
  <c r="EY85" i="7942"/>
  <c r="ER85" i="7942"/>
  <c r="EQ85" i="7942"/>
  <c r="EP85" i="7942"/>
  <c r="EO85" i="7942"/>
  <c r="EN85" i="7942"/>
  <c r="EG85" i="7942"/>
  <c r="EF85" i="7942"/>
  <c r="EE85" i="7942"/>
  <c r="ED85" i="7942"/>
  <c r="EC85" i="7942"/>
  <c r="DV85" i="7942"/>
  <c r="DU85" i="7942"/>
  <c r="DT85" i="7942"/>
  <c r="DS85" i="7942"/>
  <c r="DR85" i="7942"/>
  <c r="DK85" i="7942"/>
  <c r="DJ85" i="7942"/>
  <c r="DI85" i="7942"/>
  <c r="DH85" i="7942"/>
  <c r="DG85" i="7942"/>
  <c r="CZ85" i="7942"/>
  <c r="CY85" i="7942"/>
  <c r="CX85" i="7942"/>
  <c r="CW85" i="7942"/>
  <c r="CV85" i="7942"/>
  <c r="CO85" i="7942"/>
  <c r="CN85" i="7942"/>
  <c r="CM85" i="7942"/>
  <c r="CL85" i="7942"/>
  <c r="CK85" i="7942"/>
  <c r="CD85" i="7942"/>
  <c r="CC85" i="7942"/>
  <c r="CB85" i="7942"/>
  <c r="CA85" i="7942"/>
  <c r="BZ85" i="7942"/>
  <c r="BS85" i="7942"/>
  <c r="BR85" i="7942"/>
  <c r="BQ85" i="7942"/>
  <c r="BP85" i="7942"/>
  <c r="BO85" i="7942"/>
  <c r="BH85" i="7942"/>
  <c r="BG85" i="7942"/>
  <c r="BF85" i="7942"/>
  <c r="BE85" i="7942"/>
  <c r="BD85" i="7942"/>
  <c r="AW85" i="7942"/>
  <c r="AV85" i="7942"/>
  <c r="AU85" i="7942"/>
  <c r="AT85" i="7942"/>
  <c r="AS85" i="7942"/>
  <c r="AL85" i="7942"/>
  <c r="AK85" i="7942"/>
  <c r="AJ85" i="7942"/>
  <c r="AI85" i="7942"/>
  <c r="AH85" i="7942"/>
  <c r="AA85" i="7942"/>
  <c r="Z85" i="7942"/>
  <c r="Y85" i="7942"/>
  <c r="X85" i="7942"/>
  <c r="W85" i="7942"/>
  <c r="P85" i="7942"/>
  <c r="O85" i="7942"/>
  <c r="N85" i="7942"/>
  <c r="M85" i="7942"/>
  <c r="L85" i="7942"/>
  <c r="GJ84" i="7942"/>
  <c r="GI84" i="7942"/>
  <c r="GH84" i="7942"/>
  <c r="GG84" i="7942"/>
  <c r="GF84" i="7942"/>
  <c r="FY84" i="7942"/>
  <c r="FX84" i="7942"/>
  <c r="FW84" i="7942"/>
  <c r="FV84" i="7942"/>
  <c r="FU84" i="7942"/>
  <c r="FN84" i="7942"/>
  <c r="FM84" i="7942"/>
  <c r="FL84" i="7942"/>
  <c r="FK84" i="7942"/>
  <c r="FJ84" i="7942"/>
  <c r="FC84" i="7942"/>
  <c r="FB84" i="7942"/>
  <c r="FA84" i="7942"/>
  <c r="EZ84" i="7942"/>
  <c r="EY84" i="7942"/>
  <c r="ER84" i="7942"/>
  <c r="EQ84" i="7942"/>
  <c r="EP84" i="7942"/>
  <c r="EO84" i="7942"/>
  <c r="EN84" i="7942"/>
  <c r="EG84" i="7942"/>
  <c r="EF84" i="7942"/>
  <c r="EE84" i="7942"/>
  <c r="ED84" i="7942"/>
  <c r="EC84" i="7942"/>
  <c r="DV84" i="7942"/>
  <c r="DU84" i="7942"/>
  <c r="DT84" i="7942"/>
  <c r="DS84" i="7942"/>
  <c r="DR84" i="7942"/>
  <c r="DK84" i="7942"/>
  <c r="DJ84" i="7942"/>
  <c r="DI84" i="7942"/>
  <c r="DH84" i="7942"/>
  <c r="DG84" i="7942"/>
  <c r="CZ84" i="7942"/>
  <c r="CY84" i="7942"/>
  <c r="CX84" i="7942"/>
  <c r="CW84" i="7942"/>
  <c r="CV84" i="7942"/>
  <c r="CO84" i="7942"/>
  <c r="CN84" i="7942"/>
  <c r="CM84" i="7942"/>
  <c r="CL84" i="7942"/>
  <c r="CK84" i="7942"/>
  <c r="CD84" i="7942"/>
  <c r="CC84" i="7942"/>
  <c r="CB84" i="7942"/>
  <c r="CA84" i="7942"/>
  <c r="BZ84" i="7942"/>
  <c r="BS84" i="7942"/>
  <c r="BR84" i="7942"/>
  <c r="BQ84" i="7942"/>
  <c r="BP84" i="7942"/>
  <c r="BO84" i="7942"/>
  <c r="BH84" i="7942"/>
  <c r="BG84" i="7942"/>
  <c r="BF84" i="7942"/>
  <c r="BE84" i="7942"/>
  <c r="BD84" i="7942"/>
  <c r="AW84" i="7942"/>
  <c r="AV84" i="7942"/>
  <c r="AU84" i="7942"/>
  <c r="AT84" i="7942"/>
  <c r="AS84" i="7942"/>
  <c r="AL84" i="7942"/>
  <c r="AK84" i="7942"/>
  <c r="AJ84" i="7942"/>
  <c r="AI84" i="7942"/>
  <c r="AH84" i="7942"/>
  <c r="AA84" i="7942"/>
  <c r="Z84" i="7942"/>
  <c r="Y84" i="7942"/>
  <c r="X84" i="7942"/>
  <c r="W84" i="7942"/>
  <c r="P84" i="7942"/>
  <c r="O84" i="7942"/>
  <c r="N84" i="7942"/>
  <c r="M84" i="7942"/>
  <c r="L84" i="7942"/>
  <c r="GJ83" i="7942"/>
  <c r="GI83" i="7942"/>
  <c r="GH83" i="7942"/>
  <c r="GG83" i="7942"/>
  <c r="GF83" i="7942"/>
  <c r="FY83" i="7942"/>
  <c r="FX83" i="7942"/>
  <c r="FW83" i="7942"/>
  <c r="FV83" i="7942"/>
  <c r="FU83" i="7942"/>
  <c r="FN83" i="7942"/>
  <c r="FM83" i="7942"/>
  <c r="FL83" i="7942"/>
  <c r="FK83" i="7942"/>
  <c r="FJ83" i="7942"/>
  <c r="FC83" i="7942"/>
  <c r="FB83" i="7942"/>
  <c r="FA83" i="7942"/>
  <c r="EZ83" i="7942"/>
  <c r="EY83" i="7942"/>
  <c r="ER83" i="7942"/>
  <c r="EQ83" i="7942"/>
  <c r="EP83" i="7942"/>
  <c r="EO83" i="7942"/>
  <c r="EN83" i="7942"/>
  <c r="EG83" i="7942"/>
  <c r="EF83" i="7942"/>
  <c r="EE83" i="7942"/>
  <c r="ED83" i="7942"/>
  <c r="EC83" i="7942"/>
  <c r="DV83" i="7942"/>
  <c r="DU83" i="7942"/>
  <c r="DT83" i="7942"/>
  <c r="DS83" i="7942"/>
  <c r="DR83" i="7942"/>
  <c r="DK83" i="7942"/>
  <c r="DJ83" i="7942"/>
  <c r="DI83" i="7942"/>
  <c r="DH83" i="7942"/>
  <c r="DG83" i="7942"/>
  <c r="CZ83" i="7942"/>
  <c r="CY83" i="7942"/>
  <c r="CX83" i="7942"/>
  <c r="CW83" i="7942"/>
  <c r="CV83" i="7942"/>
  <c r="CO83" i="7942"/>
  <c r="CN83" i="7942"/>
  <c r="CM83" i="7942"/>
  <c r="CL83" i="7942"/>
  <c r="CK83" i="7942"/>
  <c r="CD83" i="7942"/>
  <c r="CC83" i="7942"/>
  <c r="CB83" i="7942"/>
  <c r="CA83" i="7942"/>
  <c r="BZ83" i="7942"/>
  <c r="BS83" i="7942"/>
  <c r="BR83" i="7942"/>
  <c r="BQ83" i="7942"/>
  <c r="BP83" i="7942"/>
  <c r="BO83" i="7942"/>
  <c r="BH83" i="7942"/>
  <c r="BG83" i="7942"/>
  <c r="BF83" i="7942"/>
  <c r="BE83" i="7942"/>
  <c r="BD83" i="7942"/>
  <c r="AW83" i="7942"/>
  <c r="AV83" i="7942"/>
  <c r="AU83" i="7942"/>
  <c r="AT83" i="7942"/>
  <c r="AS83" i="7942"/>
  <c r="AL83" i="7942"/>
  <c r="AK83" i="7942"/>
  <c r="AJ83" i="7942"/>
  <c r="AI83" i="7942"/>
  <c r="AH83" i="7942"/>
  <c r="AA83" i="7942"/>
  <c r="Z83" i="7942"/>
  <c r="Y83" i="7942"/>
  <c r="X83" i="7942"/>
  <c r="W83" i="7942"/>
  <c r="P83" i="7942"/>
  <c r="O83" i="7942"/>
  <c r="N83" i="7942"/>
  <c r="M83" i="7942"/>
  <c r="L83" i="7942"/>
  <c r="GJ82" i="7942"/>
  <c r="GI82" i="7942"/>
  <c r="GH82" i="7942"/>
  <c r="GG82" i="7942"/>
  <c r="GF82" i="7942"/>
  <c r="FY82" i="7942"/>
  <c r="FX82" i="7942"/>
  <c r="FW82" i="7942"/>
  <c r="FV82" i="7942"/>
  <c r="FU82" i="7942"/>
  <c r="FN82" i="7942"/>
  <c r="FM82" i="7942"/>
  <c r="FL82" i="7942"/>
  <c r="FK82" i="7942"/>
  <c r="FJ82" i="7942"/>
  <c r="FC82" i="7942"/>
  <c r="FB82" i="7942"/>
  <c r="FA82" i="7942"/>
  <c r="EZ82" i="7942"/>
  <c r="EY82" i="7942"/>
  <c r="ER82" i="7942"/>
  <c r="EQ82" i="7942"/>
  <c r="EP82" i="7942"/>
  <c r="EO82" i="7942"/>
  <c r="EN82" i="7942"/>
  <c r="EG82" i="7942"/>
  <c r="EF82" i="7942"/>
  <c r="EE82" i="7942"/>
  <c r="ED82" i="7942"/>
  <c r="EC82" i="7942"/>
  <c r="DV82" i="7942"/>
  <c r="DU82" i="7942"/>
  <c r="DT82" i="7942"/>
  <c r="DS82" i="7942"/>
  <c r="DR82" i="7942"/>
  <c r="DK82" i="7942"/>
  <c r="DJ82" i="7942"/>
  <c r="DI82" i="7942"/>
  <c r="DH82" i="7942"/>
  <c r="DG82" i="7942"/>
  <c r="CZ82" i="7942"/>
  <c r="CY82" i="7942"/>
  <c r="CX82" i="7942"/>
  <c r="CW82" i="7942"/>
  <c r="CV82" i="7942"/>
  <c r="CO82" i="7942"/>
  <c r="CN82" i="7942"/>
  <c r="CM82" i="7942"/>
  <c r="CL82" i="7942"/>
  <c r="CK82" i="7942"/>
  <c r="CD82" i="7942"/>
  <c r="CC82" i="7942"/>
  <c r="CB82" i="7942"/>
  <c r="CA82" i="7942"/>
  <c r="BZ82" i="7942"/>
  <c r="BS82" i="7942"/>
  <c r="BR82" i="7942"/>
  <c r="BQ82" i="7942"/>
  <c r="BP82" i="7942"/>
  <c r="BO82" i="7942"/>
  <c r="BH82" i="7942"/>
  <c r="BG82" i="7942"/>
  <c r="BF82" i="7942"/>
  <c r="BE82" i="7942"/>
  <c r="BD82" i="7942"/>
  <c r="AW82" i="7942"/>
  <c r="AV82" i="7942"/>
  <c r="AU82" i="7942"/>
  <c r="AT82" i="7942"/>
  <c r="AS82" i="7942"/>
  <c r="AL82" i="7942"/>
  <c r="AK82" i="7942"/>
  <c r="AJ82" i="7942"/>
  <c r="AI82" i="7942"/>
  <c r="AH82" i="7942"/>
  <c r="AA82" i="7942"/>
  <c r="Z82" i="7942"/>
  <c r="Y82" i="7942"/>
  <c r="X82" i="7942"/>
  <c r="W82" i="7942"/>
  <c r="P82" i="7942"/>
  <c r="O82" i="7942"/>
  <c r="N82" i="7942"/>
  <c r="M82" i="7942"/>
  <c r="L82" i="7942"/>
  <c r="GJ81" i="7942"/>
  <c r="GI81" i="7942"/>
  <c r="GH81" i="7942"/>
  <c r="GG81" i="7942"/>
  <c r="GF81" i="7942"/>
  <c r="FY81" i="7942"/>
  <c r="FX81" i="7942"/>
  <c r="FW81" i="7942"/>
  <c r="FV81" i="7942"/>
  <c r="FU81" i="7942"/>
  <c r="FN81" i="7942"/>
  <c r="FM81" i="7942"/>
  <c r="FL81" i="7942"/>
  <c r="FK81" i="7942"/>
  <c r="FJ81" i="7942"/>
  <c r="FC81" i="7942"/>
  <c r="FB81" i="7942"/>
  <c r="FA81" i="7942"/>
  <c r="EZ81" i="7942"/>
  <c r="EY81" i="7942"/>
  <c r="ER81" i="7942"/>
  <c r="EQ81" i="7942"/>
  <c r="EP81" i="7942"/>
  <c r="EO81" i="7942"/>
  <c r="EN81" i="7942"/>
  <c r="EG81" i="7942"/>
  <c r="EF81" i="7942"/>
  <c r="EE81" i="7942"/>
  <c r="ED81" i="7942"/>
  <c r="EC81" i="7942"/>
  <c r="DV81" i="7942"/>
  <c r="DU81" i="7942"/>
  <c r="DT81" i="7942"/>
  <c r="DS81" i="7942"/>
  <c r="DR81" i="7942"/>
  <c r="DK81" i="7942"/>
  <c r="DJ81" i="7942"/>
  <c r="DI81" i="7942"/>
  <c r="DH81" i="7942"/>
  <c r="DG81" i="7942"/>
  <c r="CZ81" i="7942"/>
  <c r="CY81" i="7942"/>
  <c r="CX81" i="7942"/>
  <c r="CW81" i="7942"/>
  <c r="CV81" i="7942"/>
  <c r="CO81" i="7942"/>
  <c r="CN81" i="7942"/>
  <c r="CM81" i="7942"/>
  <c r="CL81" i="7942"/>
  <c r="CK81" i="7942"/>
  <c r="CD81" i="7942"/>
  <c r="CC81" i="7942"/>
  <c r="CB81" i="7942"/>
  <c r="CA81" i="7942"/>
  <c r="BZ81" i="7942"/>
  <c r="BS81" i="7942"/>
  <c r="BR81" i="7942"/>
  <c r="BQ81" i="7942"/>
  <c r="BP81" i="7942"/>
  <c r="BO81" i="7942"/>
  <c r="BH81" i="7942"/>
  <c r="BG81" i="7942"/>
  <c r="BF81" i="7942"/>
  <c r="BE81" i="7942"/>
  <c r="BD81" i="7942"/>
  <c r="AW81" i="7942"/>
  <c r="AV81" i="7942"/>
  <c r="AU81" i="7942"/>
  <c r="AT81" i="7942"/>
  <c r="AS81" i="7942"/>
  <c r="AL81" i="7942"/>
  <c r="AK81" i="7942"/>
  <c r="AJ81" i="7942"/>
  <c r="AI81" i="7942"/>
  <c r="AH81" i="7942"/>
  <c r="AA81" i="7942"/>
  <c r="Z81" i="7942"/>
  <c r="Y81" i="7942"/>
  <c r="X81" i="7942"/>
  <c r="W81" i="7942"/>
  <c r="P81" i="7942"/>
  <c r="O81" i="7942"/>
  <c r="N81" i="7942"/>
  <c r="M81" i="7942"/>
  <c r="L81" i="7942"/>
  <c r="GJ80" i="7942"/>
  <c r="GI80" i="7942"/>
  <c r="GH80" i="7942"/>
  <c r="GG80" i="7942"/>
  <c r="GF80" i="7942"/>
  <c r="FY80" i="7942"/>
  <c r="FX80" i="7942"/>
  <c r="FW80" i="7942"/>
  <c r="FV80" i="7942"/>
  <c r="FU80" i="7942"/>
  <c r="FN80" i="7942"/>
  <c r="FM80" i="7942"/>
  <c r="FL80" i="7942"/>
  <c r="FK80" i="7942"/>
  <c r="FJ80" i="7942"/>
  <c r="FC80" i="7942"/>
  <c r="FB80" i="7942"/>
  <c r="FA80" i="7942"/>
  <c r="EZ80" i="7942"/>
  <c r="EY80" i="7942"/>
  <c r="ER80" i="7942"/>
  <c r="EQ80" i="7942"/>
  <c r="EP80" i="7942"/>
  <c r="EO80" i="7942"/>
  <c r="EN80" i="7942"/>
  <c r="EG80" i="7942"/>
  <c r="EF80" i="7942"/>
  <c r="EE80" i="7942"/>
  <c r="ED80" i="7942"/>
  <c r="EC80" i="7942"/>
  <c r="DV80" i="7942"/>
  <c r="DU80" i="7942"/>
  <c r="DT80" i="7942"/>
  <c r="DS80" i="7942"/>
  <c r="DR80" i="7942"/>
  <c r="DK80" i="7942"/>
  <c r="DJ80" i="7942"/>
  <c r="DI80" i="7942"/>
  <c r="DH80" i="7942"/>
  <c r="DG80" i="7942"/>
  <c r="CZ80" i="7942"/>
  <c r="CY80" i="7942"/>
  <c r="CX80" i="7942"/>
  <c r="CW80" i="7942"/>
  <c r="CV80" i="7942"/>
  <c r="CO80" i="7942"/>
  <c r="CN80" i="7942"/>
  <c r="CM80" i="7942"/>
  <c r="CL80" i="7942"/>
  <c r="CK80" i="7942"/>
  <c r="CD80" i="7942"/>
  <c r="CC80" i="7942"/>
  <c r="CB80" i="7942"/>
  <c r="CA80" i="7942"/>
  <c r="BZ80" i="7942"/>
  <c r="BS80" i="7942"/>
  <c r="BR80" i="7942"/>
  <c r="BQ80" i="7942"/>
  <c r="BP80" i="7942"/>
  <c r="BO80" i="7942"/>
  <c r="BH80" i="7942"/>
  <c r="BG80" i="7942"/>
  <c r="BF80" i="7942"/>
  <c r="BE80" i="7942"/>
  <c r="BD80" i="7942"/>
  <c r="AW80" i="7942"/>
  <c r="AV80" i="7942"/>
  <c r="AU80" i="7942"/>
  <c r="AT80" i="7942"/>
  <c r="AS80" i="7942"/>
  <c r="AL80" i="7942"/>
  <c r="AK80" i="7942"/>
  <c r="AJ80" i="7942"/>
  <c r="AI80" i="7942"/>
  <c r="AH80" i="7942"/>
  <c r="AA80" i="7942"/>
  <c r="Z80" i="7942"/>
  <c r="Y80" i="7942"/>
  <c r="X80" i="7942"/>
  <c r="W80" i="7942"/>
  <c r="P80" i="7942"/>
  <c r="O80" i="7942"/>
  <c r="N80" i="7942"/>
  <c r="M80" i="7942"/>
  <c r="L80" i="7942"/>
  <c r="GJ79" i="7942"/>
  <c r="GI79" i="7942"/>
  <c r="GH79" i="7942"/>
  <c r="GG79" i="7942"/>
  <c r="GF79" i="7942"/>
  <c r="FY79" i="7942"/>
  <c r="FX79" i="7942"/>
  <c r="FW79" i="7942"/>
  <c r="FV79" i="7942"/>
  <c r="FU79" i="7942"/>
  <c r="FN79" i="7942"/>
  <c r="FM79" i="7942"/>
  <c r="FL79" i="7942"/>
  <c r="FK79" i="7942"/>
  <c r="FJ79" i="7942"/>
  <c r="FC79" i="7942"/>
  <c r="FB79" i="7942"/>
  <c r="FA79" i="7942"/>
  <c r="EZ79" i="7942"/>
  <c r="EY79" i="7942"/>
  <c r="ER79" i="7942"/>
  <c r="EQ79" i="7942"/>
  <c r="EP79" i="7942"/>
  <c r="EO79" i="7942"/>
  <c r="EN79" i="7942"/>
  <c r="EG79" i="7942"/>
  <c r="EF79" i="7942"/>
  <c r="EE79" i="7942"/>
  <c r="ED79" i="7942"/>
  <c r="EC79" i="7942"/>
  <c r="DV79" i="7942"/>
  <c r="DU79" i="7942"/>
  <c r="DT79" i="7942"/>
  <c r="DS79" i="7942"/>
  <c r="DR79" i="7942"/>
  <c r="DK79" i="7942"/>
  <c r="DJ79" i="7942"/>
  <c r="DI79" i="7942"/>
  <c r="DH79" i="7942"/>
  <c r="DG79" i="7942"/>
  <c r="CZ79" i="7942"/>
  <c r="CY79" i="7942"/>
  <c r="CX79" i="7942"/>
  <c r="CW79" i="7942"/>
  <c r="CV79" i="7942"/>
  <c r="CO79" i="7942"/>
  <c r="CN79" i="7942"/>
  <c r="CM79" i="7942"/>
  <c r="CL79" i="7942"/>
  <c r="CK79" i="7942"/>
  <c r="CD79" i="7942"/>
  <c r="CC79" i="7942"/>
  <c r="CB79" i="7942"/>
  <c r="CA79" i="7942"/>
  <c r="BZ79" i="7942"/>
  <c r="BS79" i="7942"/>
  <c r="BR79" i="7942"/>
  <c r="BQ79" i="7942"/>
  <c r="BP79" i="7942"/>
  <c r="BO79" i="7942"/>
  <c r="BH79" i="7942"/>
  <c r="BG79" i="7942"/>
  <c r="BF79" i="7942"/>
  <c r="BE79" i="7942"/>
  <c r="BD79" i="7942"/>
  <c r="AW79" i="7942"/>
  <c r="AV79" i="7942"/>
  <c r="AU79" i="7942"/>
  <c r="AT79" i="7942"/>
  <c r="AS79" i="7942"/>
  <c r="AL79" i="7942"/>
  <c r="AK79" i="7942"/>
  <c r="AJ79" i="7942"/>
  <c r="AI79" i="7942"/>
  <c r="AH79" i="7942"/>
  <c r="AA79" i="7942"/>
  <c r="Z79" i="7942"/>
  <c r="Y79" i="7942"/>
  <c r="X79" i="7942"/>
  <c r="W79" i="7942"/>
  <c r="P79" i="7942"/>
  <c r="O79" i="7942"/>
  <c r="N79" i="7942"/>
  <c r="M79" i="7942"/>
  <c r="L79" i="7942"/>
  <c r="GJ78" i="7942"/>
  <c r="GI78" i="7942"/>
  <c r="GH78" i="7942"/>
  <c r="GG78" i="7942"/>
  <c r="GF78" i="7942"/>
  <c r="FY78" i="7942"/>
  <c r="FX78" i="7942"/>
  <c r="FW78" i="7942"/>
  <c r="FV78" i="7942"/>
  <c r="FU78" i="7942"/>
  <c r="FN78" i="7942"/>
  <c r="FM78" i="7942"/>
  <c r="FL78" i="7942"/>
  <c r="FK78" i="7942"/>
  <c r="FJ78" i="7942"/>
  <c r="FC78" i="7942"/>
  <c r="FB78" i="7942"/>
  <c r="FA78" i="7942"/>
  <c r="EZ78" i="7942"/>
  <c r="EY78" i="7942"/>
  <c r="ER78" i="7942"/>
  <c r="EQ78" i="7942"/>
  <c r="EP78" i="7942"/>
  <c r="EO78" i="7942"/>
  <c r="EN78" i="7942"/>
  <c r="EG78" i="7942"/>
  <c r="EF78" i="7942"/>
  <c r="EE78" i="7942"/>
  <c r="ED78" i="7942"/>
  <c r="EC78" i="7942"/>
  <c r="DV78" i="7942"/>
  <c r="DU78" i="7942"/>
  <c r="DT78" i="7942"/>
  <c r="DS78" i="7942"/>
  <c r="DR78" i="7942"/>
  <c r="DK78" i="7942"/>
  <c r="DJ78" i="7942"/>
  <c r="DI78" i="7942"/>
  <c r="DH78" i="7942"/>
  <c r="DG78" i="7942"/>
  <c r="CZ78" i="7942"/>
  <c r="CY78" i="7942"/>
  <c r="CX78" i="7942"/>
  <c r="CW78" i="7942"/>
  <c r="CV78" i="7942"/>
  <c r="CO78" i="7942"/>
  <c r="CN78" i="7942"/>
  <c r="CM78" i="7942"/>
  <c r="CL78" i="7942"/>
  <c r="CK78" i="7942"/>
  <c r="CD78" i="7942"/>
  <c r="CC78" i="7942"/>
  <c r="CB78" i="7942"/>
  <c r="CA78" i="7942"/>
  <c r="BZ78" i="7942"/>
  <c r="BS78" i="7942"/>
  <c r="BR78" i="7942"/>
  <c r="BQ78" i="7942"/>
  <c r="BP78" i="7942"/>
  <c r="BO78" i="7942"/>
  <c r="BH78" i="7942"/>
  <c r="BG78" i="7942"/>
  <c r="BF78" i="7942"/>
  <c r="BE78" i="7942"/>
  <c r="BD78" i="7942"/>
  <c r="AW78" i="7942"/>
  <c r="AV78" i="7942"/>
  <c r="AU78" i="7942"/>
  <c r="AT78" i="7942"/>
  <c r="AS78" i="7942"/>
  <c r="AL78" i="7942"/>
  <c r="AK78" i="7942"/>
  <c r="AJ78" i="7942"/>
  <c r="AI78" i="7942"/>
  <c r="AH78" i="7942"/>
  <c r="AA78" i="7942"/>
  <c r="Z78" i="7942"/>
  <c r="Y78" i="7942"/>
  <c r="X78" i="7942"/>
  <c r="W78" i="7942"/>
  <c r="P78" i="7942"/>
  <c r="O78" i="7942"/>
  <c r="N78" i="7942"/>
  <c r="M78" i="7942"/>
  <c r="L78" i="7942"/>
  <c r="GJ77" i="7942"/>
  <c r="GI77" i="7942"/>
  <c r="GH77" i="7942"/>
  <c r="GG77" i="7942"/>
  <c r="GF77" i="7942"/>
  <c r="FY77" i="7942"/>
  <c r="FX77" i="7942"/>
  <c r="FW77" i="7942"/>
  <c r="FV77" i="7942"/>
  <c r="FU77" i="7942"/>
  <c r="FN77" i="7942"/>
  <c r="FM77" i="7942"/>
  <c r="FL77" i="7942"/>
  <c r="FK77" i="7942"/>
  <c r="FJ77" i="7942"/>
  <c r="FC77" i="7942"/>
  <c r="FB77" i="7942"/>
  <c r="FA77" i="7942"/>
  <c r="EZ77" i="7942"/>
  <c r="EY77" i="7942"/>
  <c r="ER77" i="7942"/>
  <c r="EQ77" i="7942"/>
  <c r="EP77" i="7942"/>
  <c r="EO77" i="7942"/>
  <c r="EN77" i="7942"/>
  <c r="EG77" i="7942"/>
  <c r="EF77" i="7942"/>
  <c r="EE77" i="7942"/>
  <c r="ED77" i="7942"/>
  <c r="EC77" i="7942"/>
  <c r="DV77" i="7942"/>
  <c r="DU77" i="7942"/>
  <c r="DT77" i="7942"/>
  <c r="DS77" i="7942"/>
  <c r="DR77" i="7942"/>
  <c r="DK77" i="7942"/>
  <c r="DJ77" i="7942"/>
  <c r="DI77" i="7942"/>
  <c r="DH77" i="7942"/>
  <c r="DG77" i="7942"/>
  <c r="CZ77" i="7942"/>
  <c r="CY77" i="7942"/>
  <c r="CX77" i="7942"/>
  <c r="CW77" i="7942"/>
  <c r="CV77" i="7942"/>
  <c r="CO77" i="7942"/>
  <c r="CN77" i="7942"/>
  <c r="CM77" i="7942"/>
  <c r="CL77" i="7942"/>
  <c r="CK77" i="7942"/>
  <c r="CD77" i="7942"/>
  <c r="CC77" i="7942"/>
  <c r="CB77" i="7942"/>
  <c r="CA77" i="7942"/>
  <c r="BZ77" i="7942"/>
  <c r="BS77" i="7942"/>
  <c r="BR77" i="7942"/>
  <c r="BQ77" i="7942"/>
  <c r="BP77" i="7942"/>
  <c r="BO77" i="7942"/>
  <c r="BH77" i="7942"/>
  <c r="BG77" i="7942"/>
  <c r="BF77" i="7942"/>
  <c r="BE77" i="7942"/>
  <c r="BD77" i="7942"/>
  <c r="AW77" i="7942"/>
  <c r="AV77" i="7942"/>
  <c r="AU77" i="7942"/>
  <c r="AT77" i="7942"/>
  <c r="AS77" i="7942"/>
  <c r="AL77" i="7942"/>
  <c r="AK77" i="7942"/>
  <c r="AJ77" i="7942"/>
  <c r="AI77" i="7942"/>
  <c r="AH77" i="7942"/>
  <c r="AA77" i="7942"/>
  <c r="Z77" i="7942"/>
  <c r="Y77" i="7942"/>
  <c r="X77" i="7942"/>
  <c r="W77" i="7942"/>
  <c r="P77" i="7942"/>
  <c r="O77" i="7942"/>
  <c r="N77" i="7942"/>
  <c r="M77" i="7942"/>
  <c r="L77" i="7942"/>
  <c r="GJ76" i="7942"/>
  <c r="GI76" i="7942"/>
  <c r="GH76" i="7942"/>
  <c r="GG76" i="7942"/>
  <c r="GF76" i="7942"/>
  <c r="FY76" i="7942"/>
  <c r="FX76" i="7942"/>
  <c r="FW76" i="7942"/>
  <c r="FV76" i="7942"/>
  <c r="FU76" i="7942"/>
  <c r="FN76" i="7942"/>
  <c r="FM76" i="7942"/>
  <c r="FL76" i="7942"/>
  <c r="FK76" i="7942"/>
  <c r="FJ76" i="7942"/>
  <c r="FC76" i="7942"/>
  <c r="FB76" i="7942"/>
  <c r="FA76" i="7942"/>
  <c r="EZ76" i="7942"/>
  <c r="EY76" i="7942"/>
  <c r="ER76" i="7942"/>
  <c r="EQ76" i="7942"/>
  <c r="EP76" i="7942"/>
  <c r="EO76" i="7942"/>
  <c r="EN76" i="7942"/>
  <c r="EG76" i="7942"/>
  <c r="EF76" i="7942"/>
  <c r="EE76" i="7942"/>
  <c r="ED76" i="7942"/>
  <c r="EC76" i="7942"/>
  <c r="DV76" i="7942"/>
  <c r="DU76" i="7942"/>
  <c r="DT76" i="7942"/>
  <c r="DS76" i="7942"/>
  <c r="DR76" i="7942"/>
  <c r="DK76" i="7942"/>
  <c r="DJ76" i="7942"/>
  <c r="DI76" i="7942"/>
  <c r="DH76" i="7942"/>
  <c r="DG76" i="7942"/>
  <c r="CZ76" i="7942"/>
  <c r="CY76" i="7942"/>
  <c r="CX76" i="7942"/>
  <c r="CW76" i="7942"/>
  <c r="CV76" i="7942"/>
  <c r="CO76" i="7942"/>
  <c r="CN76" i="7942"/>
  <c r="CM76" i="7942"/>
  <c r="CL76" i="7942"/>
  <c r="CK76" i="7942"/>
  <c r="CD76" i="7942"/>
  <c r="CC76" i="7942"/>
  <c r="CB76" i="7942"/>
  <c r="CA76" i="7942"/>
  <c r="BZ76" i="7942"/>
  <c r="BS76" i="7942"/>
  <c r="BR76" i="7942"/>
  <c r="BQ76" i="7942"/>
  <c r="BP76" i="7942"/>
  <c r="BO76" i="7942"/>
  <c r="BH76" i="7942"/>
  <c r="BG76" i="7942"/>
  <c r="BF76" i="7942"/>
  <c r="BE76" i="7942"/>
  <c r="BD76" i="7942"/>
  <c r="AW76" i="7942"/>
  <c r="AV76" i="7942"/>
  <c r="AU76" i="7942"/>
  <c r="AT76" i="7942"/>
  <c r="AS76" i="7942"/>
  <c r="AL76" i="7942"/>
  <c r="AK76" i="7942"/>
  <c r="AJ76" i="7942"/>
  <c r="AI76" i="7942"/>
  <c r="AH76" i="7942"/>
  <c r="AA76" i="7942"/>
  <c r="Z76" i="7942"/>
  <c r="Y76" i="7942"/>
  <c r="X76" i="7942"/>
  <c r="W76" i="7942"/>
  <c r="P76" i="7942"/>
  <c r="O76" i="7942"/>
  <c r="N76" i="7942"/>
  <c r="M76" i="7942"/>
  <c r="L76" i="7942"/>
  <c r="GJ75" i="7942"/>
  <c r="GI75" i="7942"/>
  <c r="GH75" i="7942"/>
  <c r="GG75" i="7942"/>
  <c r="GF75" i="7942"/>
  <c r="FY75" i="7942"/>
  <c r="FX75" i="7942"/>
  <c r="FW75" i="7942"/>
  <c r="FV75" i="7942"/>
  <c r="FU75" i="7942"/>
  <c r="FN75" i="7942"/>
  <c r="FM75" i="7942"/>
  <c r="FL75" i="7942"/>
  <c r="FK75" i="7942"/>
  <c r="FJ75" i="7942"/>
  <c r="FC75" i="7942"/>
  <c r="FB75" i="7942"/>
  <c r="FA75" i="7942"/>
  <c r="EZ75" i="7942"/>
  <c r="EY75" i="7942"/>
  <c r="ER75" i="7942"/>
  <c r="EQ75" i="7942"/>
  <c r="EP75" i="7942"/>
  <c r="EO75" i="7942"/>
  <c r="EN75" i="7942"/>
  <c r="EG75" i="7942"/>
  <c r="EF75" i="7942"/>
  <c r="EE75" i="7942"/>
  <c r="ED75" i="7942"/>
  <c r="EC75" i="7942"/>
  <c r="DV75" i="7942"/>
  <c r="DU75" i="7942"/>
  <c r="DT75" i="7942"/>
  <c r="DS75" i="7942"/>
  <c r="DR75" i="7942"/>
  <c r="DK75" i="7942"/>
  <c r="DJ75" i="7942"/>
  <c r="DI75" i="7942"/>
  <c r="DH75" i="7942"/>
  <c r="DG75" i="7942"/>
  <c r="CZ75" i="7942"/>
  <c r="CY75" i="7942"/>
  <c r="CX75" i="7942"/>
  <c r="CW75" i="7942"/>
  <c r="CV75" i="7942"/>
  <c r="CO75" i="7942"/>
  <c r="CN75" i="7942"/>
  <c r="CM75" i="7942"/>
  <c r="CL75" i="7942"/>
  <c r="CK75" i="7942"/>
  <c r="CD75" i="7942"/>
  <c r="CC75" i="7942"/>
  <c r="CB75" i="7942"/>
  <c r="CA75" i="7942"/>
  <c r="BZ75" i="7942"/>
  <c r="BS75" i="7942"/>
  <c r="BR75" i="7942"/>
  <c r="BQ75" i="7942"/>
  <c r="BP75" i="7942"/>
  <c r="BO75" i="7942"/>
  <c r="BH75" i="7942"/>
  <c r="BG75" i="7942"/>
  <c r="BF75" i="7942"/>
  <c r="BE75" i="7942"/>
  <c r="BD75" i="7942"/>
  <c r="AW75" i="7942"/>
  <c r="AV75" i="7942"/>
  <c r="AU75" i="7942"/>
  <c r="AT75" i="7942"/>
  <c r="AS75" i="7942"/>
  <c r="AL75" i="7942"/>
  <c r="AK75" i="7942"/>
  <c r="AJ75" i="7942"/>
  <c r="AI75" i="7942"/>
  <c r="AH75" i="7942"/>
  <c r="AA75" i="7942"/>
  <c r="Z75" i="7942"/>
  <c r="Y75" i="7942"/>
  <c r="X75" i="7942"/>
  <c r="W75" i="7942"/>
  <c r="P75" i="7942"/>
  <c r="O75" i="7942"/>
  <c r="N75" i="7942"/>
  <c r="M75" i="7942"/>
  <c r="L75" i="7942"/>
  <c r="GJ74" i="7942"/>
  <c r="GI74" i="7942"/>
  <c r="GH74" i="7942"/>
  <c r="GG74" i="7942"/>
  <c r="GF74" i="7942"/>
  <c r="FY74" i="7942"/>
  <c r="FX74" i="7942"/>
  <c r="FW74" i="7942"/>
  <c r="FV74" i="7942"/>
  <c r="FU74" i="7942"/>
  <c r="FN74" i="7942"/>
  <c r="FM74" i="7942"/>
  <c r="FL74" i="7942"/>
  <c r="FK74" i="7942"/>
  <c r="FJ74" i="7942"/>
  <c r="FC74" i="7942"/>
  <c r="FB74" i="7942"/>
  <c r="FA74" i="7942"/>
  <c r="EZ74" i="7942"/>
  <c r="EY74" i="7942"/>
  <c r="ER74" i="7942"/>
  <c r="EQ74" i="7942"/>
  <c r="EP74" i="7942"/>
  <c r="EO74" i="7942"/>
  <c r="EN74" i="7942"/>
  <c r="EG74" i="7942"/>
  <c r="EF74" i="7942"/>
  <c r="EE74" i="7942"/>
  <c r="ED74" i="7942"/>
  <c r="EC74" i="7942"/>
  <c r="DV74" i="7942"/>
  <c r="DU74" i="7942"/>
  <c r="DT74" i="7942"/>
  <c r="DS74" i="7942"/>
  <c r="DR74" i="7942"/>
  <c r="DK74" i="7942"/>
  <c r="DJ74" i="7942"/>
  <c r="DI74" i="7942"/>
  <c r="DH74" i="7942"/>
  <c r="DG74" i="7942"/>
  <c r="CZ74" i="7942"/>
  <c r="CY74" i="7942"/>
  <c r="CX74" i="7942"/>
  <c r="CW74" i="7942"/>
  <c r="CV74" i="7942"/>
  <c r="CO74" i="7942"/>
  <c r="CN74" i="7942"/>
  <c r="CM74" i="7942"/>
  <c r="CL74" i="7942"/>
  <c r="CK74" i="7942"/>
  <c r="CD74" i="7942"/>
  <c r="CC74" i="7942"/>
  <c r="CB74" i="7942"/>
  <c r="CA74" i="7942"/>
  <c r="BZ74" i="7942"/>
  <c r="BS74" i="7942"/>
  <c r="BR74" i="7942"/>
  <c r="BQ74" i="7942"/>
  <c r="BP74" i="7942"/>
  <c r="BO74" i="7942"/>
  <c r="BH74" i="7942"/>
  <c r="BG74" i="7942"/>
  <c r="BF74" i="7942"/>
  <c r="BE74" i="7942"/>
  <c r="BD74" i="7942"/>
  <c r="AW74" i="7942"/>
  <c r="AV74" i="7942"/>
  <c r="AU74" i="7942"/>
  <c r="AT74" i="7942"/>
  <c r="AS74" i="7942"/>
  <c r="AL74" i="7942"/>
  <c r="AK74" i="7942"/>
  <c r="AJ74" i="7942"/>
  <c r="AI74" i="7942"/>
  <c r="AH74" i="7942"/>
  <c r="AA74" i="7942"/>
  <c r="Z74" i="7942"/>
  <c r="Y74" i="7942"/>
  <c r="X74" i="7942"/>
  <c r="W74" i="7942"/>
  <c r="P74" i="7942"/>
  <c r="O74" i="7942"/>
  <c r="N74" i="7942"/>
  <c r="M74" i="7942"/>
  <c r="L74" i="7942"/>
  <c r="GJ73" i="7942"/>
  <c r="GI73" i="7942"/>
  <c r="GH73" i="7942"/>
  <c r="GG73" i="7942"/>
  <c r="GF73" i="7942"/>
  <c r="FY73" i="7942"/>
  <c r="FX73" i="7942"/>
  <c r="FW73" i="7942"/>
  <c r="FV73" i="7942"/>
  <c r="FU73" i="7942"/>
  <c r="FN73" i="7942"/>
  <c r="FM73" i="7942"/>
  <c r="FL73" i="7942"/>
  <c r="FK73" i="7942"/>
  <c r="FJ73" i="7942"/>
  <c r="FC73" i="7942"/>
  <c r="FB73" i="7942"/>
  <c r="FA73" i="7942"/>
  <c r="EZ73" i="7942"/>
  <c r="EY73" i="7942"/>
  <c r="ER73" i="7942"/>
  <c r="EQ73" i="7942"/>
  <c r="EP73" i="7942"/>
  <c r="EO73" i="7942"/>
  <c r="EN73" i="7942"/>
  <c r="EG73" i="7942"/>
  <c r="EF73" i="7942"/>
  <c r="EE73" i="7942"/>
  <c r="ED73" i="7942"/>
  <c r="EC73" i="7942"/>
  <c r="DV73" i="7942"/>
  <c r="DU73" i="7942"/>
  <c r="DT73" i="7942"/>
  <c r="DS73" i="7942"/>
  <c r="DR73" i="7942"/>
  <c r="DK73" i="7942"/>
  <c r="DJ73" i="7942"/>
  <c r="DI73" i="7942"/>
  <c r="DH73" i="7942"/>
  <c r="DG73" i="7942"/>
  <c r="CZ73" i="7942"/>
  <c r="CY73" i="7942"/>
  <c r="CX73" i="7942"/>
  <c r="CW73" i="7942"/>
  <c r="CV73" i="7942"/>
  <c r="CO73" i="7942"/>
  <c r="CN73" i="7942"/>
  <c r="CM73" i="7942"/>
  <c r="CL73" i="7942"/>
  <c r="CK73" i="7942"/>
  <c r="CD73" i="7942"/>
  <c r="CC73" i="7942"/>
  <c r="CB73" i="7942"/>
  <c r="CA73" i="7942"/>
  <c r="BZ73" i="7942"/>
  <c r="BS73" i="7942"/>
  <c r="BR73" i="7942"/>
  <c r="BQ73" i="7942"/>
  <c r="BP73" i="7942"/>
  <c r="BO73" i="7942"/>
  <c r="BH73" i="7942"/>
  <c r="BG73" i="7942"/>
  <c r="BF73" i="7942"/>
  <c r="BE73" i="7942"/>
  <c r="BD73" i="7942"/>
  <c r="AW73" i="7942"/>
  <c r="AV73" i="7942"/>
  <c r="AU73" i="7942"/>
  <c r="AT73" i="7942"/>
  <c r="AS73" i="7942"/>
  <c r="AL73" i="7942"/>
  <c r="AK73" i="7942"/>
  <c r="AJ73" i="7942"/>
  <c r="AI73" i="7942"/>
  <c r="AH73" i="7942"/>
  <c r="AA73" i="7942"/>
  <c r="Z73" i="7942"/>
  <c r="Y73" i="7942"/>
  <c r="X73" i="7942"/>
  <c r="W73" i="7942"/>
  <c r="P73" i="7942"/>
  <c r="O73" i="7942"/>
  <c r="N73" i="7942"/>
  <c r="M73" i="7942"/>
  <c r="L73" i="7942"/>
  <c r="GJ72" i="7942"/>
  <c r="GI72" i="7942"/>
  <c r="GH72" i="7942"/>
  <c r="GG72" i="7942"/>
  <c r="GF72" i="7942"/>
  <c r="FY72" i="7942"/>
  <c r="FX72" i="7942"/>
  <c r="FW72" i="7942"/>
  <c r="FV72" i="7942"/>
  <c r="FU72" i="7942"/>
  <c r="FN72" i="7942"/>
  <c r="FM72" i="7942"/>
  <c r="FL72" i="7942"/>
  <c r="FK72" i="7942"/>
  <c r="FJ72" i="7942"/>
  <c r="FC72" i="7942"/>
  <c r="FB72" i="7942"/>
  <c r="FA72" i="7942"/>
  <c r="EZ72" i="7942"/>
  <c r="EY72" i="7942"/>
  <c r="ER72" i="7942"/>
  <c r="EQ72" i="7942"/>
  <c r="EP72" i="7942"/>
  <c r="EO72" i="7942"/>
  <c r="EN72" i="7942"/>
  <c r="EG72" i="7942"/>
  <c r="EF72" i="7942"/>
  <c r="EE72" i="7942"/>
  <c r="ED72" i="7942"/>
  <c r="EC72" i="7942"/>
  <c r="DV72" i="7942"/>
  <c r="DU72" i="7942"/>
  <c r="DT72" i="7942"/>
  <c r="DS72" i="7942"/>
  <c r="DR72" i="7942"/>
  <c r="DK72" i="7942"/>
  <c r="DJ72" i="7942"/>
  <c r="DI72" i="7942"/>
  <c r="DH72" i="7942"/>
  <c r="DG72" i="7942"/>
  <c r="CZ72" i="7942"/>
  <c r="CY72" i="7942"/>
  <c r="CX72" i="7942"/>
  <c r="CW72" i="7942"/>
  <c r="CV72" i="7942"/>
  <c r="CO72" i="7942"/>
  <c r="CN72" i="7942"/>
  <c r="CM72" i="7942"/>
  <c r="CL72" i="7942"/>
  <c r="CK72" i="7942"/>
  <c r="CD72" i="7942"/>
  <c r="CC72" i="7942"/>
  <c r="CB72" i="7942"/>
  <c r="CA72" i="7942"/>
  <c r="BZ72" i="7942"/>
  <c r="BS72" i="7942"/>
  <c r="BR72" i="7942"/>
  <c r="BQ72" i="7942"/>
  <c r="BP72" i="7942"/>
  <c r="BO72" i="7942"/>
  <c r="BH72" i="7942"/>
  <c r="BG72" i="7942"/>
  <c r="BF72" i="7942"/>
  <c r="BE72" i="7942"/>
  <c r="BD72" i="7942"/>
  <c r="AW72" i="7942"/>
  <c r="AV72" i="7942"/>
  <c r="AU72" i="7942"/>
  <c r="AT72" i="7942"/>
  <c r="AS72" i="7942"/>
  <c r="AL72" i="7942"/>
  <c r="AK72" i="7942"/>
  <c r="AJ72" i="7942"/>
  <c r="AI72" i="7942"/>
  <c r="AH72" i="7942"/>
  <c r="AA72" i="7942"/>
  <c r="Z72" i="7942"/>
  <c r="Y72" i="7942"/>
  <c r="X72" i="7942"/>
  <c r="W72" i="7942"/>
  <c r="P72" i="7942"/>
  <c r="O72" i="7942"/>
  <c r="N72" i="7942"/>
  <c r="M72" i="7942"/>
  <c r="L72" i="7942"/>
  <c r="GJ71" i="7942"/>
  <c r="GI71" i="7942"/>
  <c r="GH71" i="7942"/>
  <c r="GG71" i="7942"/>
  <c r="GF71" i="7942"/>
  <c r="FY71" i="7942"/>
  <c r="FX71" i="7942"/>
  <c r="FW71" i="7942"/>
  <c r="FV71" i="7942"/>
  <c r="FU71" i="7942"/>
  <c r="FN71" i="7942"/>
  <c r="FM71" i="7942"/>
  <c r="FL71" i="7942"/>
  <c r="FK71" i="7942"/>
  <c r="FJ71" i="7942"/>
  <c r="FC71" i="7942"/>
  <c r="FB71" i="7942"/>
  <c r="FA71" i="7942"/>
  <c r="EZ71" i="7942"/>
  <c r="EY71" i="7942"/>
  <c r="ER71" i="7942"/>
  <c r="EQ71" i="7942"/>
  <c r="EP71" i="7942"/>
  <c r="EO71" i="7942"/>
  <c r="EN71" i="7942"/>
  <c r="EG71" i="7942"/>
  <c r="EF71" i="7942"/>
  <c r="EE71" i="7942"/>
  <c r="ED71" i="7942"/>
  <c r="EC71" i="7942"/>
  <c r="DV71" i="7942"/>
  <c r="DU71" i="7942"/>
  <c r="DT71" i="7942"/>
  <c r="DS71" i="7942"/>
  <c r="DR71" i="7942"/>
  <c r="DK71" i="7942"/>
  <c r="DJ71" i="7942"/>
  <c r="DI71" i="7942"/>
  <c r="DH71" i="7942"/>
  <c r="DG71" i="7942"/>
  <c r="CZ71" i="7942"/>
  <c r="CY71" i="7942"/>
  <c r="CX71" i="7942"/>
  <c r="CW71" i="7942"/>
  <c r="CV71" i="7942"/>
  <c r="CO71" i="7942"/>
  <c r="CN71" i="7942"/>
  <c r="CM71" i="7942"/>
  <c r="CL71" i="7942"/>
  <c r="CK71" i="7942"/>
  <c r="CD71" i="7942"/>
  <c r="CC71" i="7942"/>
  <c r="CB71" i="7942"/>
  <c r="CA71" i="7942"/>
  <c r="BZ71" i="7942"/>
  <c r="BS71" i="7942"/>
  <c r="BR71" i="7942"/>
  <c r="BQ71" i="7942"/>
  <c r="BP71" i="7942"/>
  <c r="BO71" i="7942"/>
  <c r="BH71" i="7942"/>
  <c r="BG71" i="7942"/>
  <c r="BF71" i="7942"/>
  <c r="BE71" i="7942"/>
  <c r="BD71" i="7942"/>
  <c r="AW71" i="7942"/>
  <c r="AV71" i="7942"/>
  <c r="AU71" i="7942"/>
  <c r="AT71" i="7942"/>
  <c r="AS71" i="7942"/>
  <c r="AL71" i="7942"/>
  <c r="AK71" i="7942"/>
  <c r="AJ71" i="7942"/>
  <c r="AI71" i="7942"/>
  <c r="AH71" i="7942"/>
  <c r="AA71" i="7942"/>
  <c r="Z71" i="7942"/>
  <c r="Y71" i="7942"/>
  <c r="X71" i="7942"/>
  <c r="W71" i="7942"/>
  <c r="P71" i="7942"/>
  <c r="O71" i="7942"/>
  <c r="N71" i="7942"/>
  <c r="M71" i="7942"/>
  <c r="L71" i="7942"/>
  <c r="GJ70" i="7942"/>
  <c r="GI70" i="7942"/>
  <c r="GH70" i="7942"/>
  <c r="GG70" i="7942"/>
  <c r="GF70" i="7942"/>
  <c r="FY70" i="7942"/>
  <c r="FX70" i="7942"/>
  <c r="FW70" i="7942"/>
  <c r="FV70" i="7942"/>
  <c r="FU70" i="7942"/>
  <c r="FN70" i="7942"/>
  <c r="FM70" i="7942"/>
  <c r="FL70" i="7942"/>
  <c r="FK70" i="7942"/>
  <c r="FJ70" i="7942"/>
  <c r="FC70" i="7942"/>
  <c r="FB70" i="7942"/>
  <c r="FA70" i="7942"/>
  <c r="EZ70" i="7942"/>
  <c r="EY70" i="7942"/>
  <c r="ER70" i="7942"/>
  <c r="EQ70" i="7942"/>
  <c r="EP70" i="7942"/>
  <c r="EO70" i="7942"/>
  <c r="EN70" i="7942"/>
  <c r="EG70" i="7942"/>
  <c r="EF70" i="7942"/>
  <c r="EE70" i="7942"/>
  <c r="ED70" i="7942"/>
  <c r="EC70" i="7942"/>
  <c r="DV70" i="7942"/>
  <c r="DU70" i="7942"/>
  <c r="DT70" i="7942"/>
  <c r="DS70" i="7942"/>
  <c r="DR70" i="7942"/>
  <c r="DK70" i="7942"/>
  <c r="DJ70" i="7942"/>
  <c r="DI70" i="7942"/>
  <c r="DH70" i="7942"/>
  <c r="DG70" i="7942"/>
  <c r="CZ70" i="7942"/>
  <c r="CY70" i="7942"/>
  <c r="CX70" i="7942"/>
  <c r="CW70" i="7942"/>
  <c r="CV70" i="7942"/>
  <c r="CO70" i="7942"/>
  <c r="CN70" i="7942"/>
  <c r="CM70" i="7942"/>
  <c r="CL70" i="7942"/>
  <c r="CK70" i="7942"/>
  <c r="CD70" i="7942"/>
  <c r="CC70" i="7942"/>
  <c r="CB70" i="7942"/>
  <c r="CA70" i="7942"/>
  <c r="BZ70" i="7942"/>
  <c r="BS70" i="7942"/>
  <c r="BR70" i="7942"/>
  <c r="BQ70" i="7942"/>
  <c r="BP70" i="7942"/>
  <c r="BO70" i="7942"/>
  <c r="BH70" i="7942"/>
  <c r="BG70" i="7942"/>
  <c r="BF70" i="7942"/>
  <c r="BE70" i="7942"/>
  <c r="BD70" i="7942"/>
  <c r="AW70" i="7942"/>
  <c r="AV70" i="7942"/>
  <c r="AU70" i="7942"/>
  <c r="AT70" i="7942"/>
  <c r="AS70" i="7942"/>
  <c r="AL70" i="7942"/>
  <c r="AK70" i="7942"/>
  <c r="AJ70" i="7942"/>
  <c r="AI70" i="7942"/>
  <c r="AH70" i="7942"/>
  <c r="AA70" i="7942"/>
  <c r="Z70" i="7942"/>
  <c r="Y70" i="7942"/>
  <c r="X70" i="7942"/>
  <c r="W70" i="7942"/>
  <c r="P70" i="7942"/>
  <c r="O70" i="7942"/>
  <c r="N70" i="7942"/>
  <c r="M70" i="7942"/>
  <c r="L70" i="7942"/>
  <c r="GJ69" i="7942"/>
  <c r="GI69" i="7942"/>
  <c r="GH69" i="7942"/>
  <c r="GG69" i="7942"/>
  <c r="GF69" i="7942"/>
  <c r="FY69" i="7942"/>
  <c r="FX69" i="7942"/>
  <c r="FW69" i="7942"/>
  <c r="FV69" i="7942"/>
  <c r="FU69" i="7942"/>
  <c r="FN69" i="7942"/>
  <c r="FM69" i="7942"/>
  <c r="FL69" i="7942"/>
  <c r="FK69" i="7942"/>
  <c r="FJ69" i="7942"/>
  <c r="FC69" i="7942"/>
  <c r="FB69" i="7942"/>
  <c r="FA69" i="7942"/>
  <c r="EZ69" i="7942"/>
  <c r="EY69" i="7942"/>
  <c r="ER69" i="7942"/>
  <c r="EQ69" i="7942"/>
  <c r="EP69" i="7942"/>
  <c r="EO69" i="7942"/>
  <c r="EN69" i="7942"/>
  <c r="EG69" i="7942"/>
  <c r="EF69" i="7942"/>
  <c r="EE69" i="7942"/>
  <c r="ED69" i="7942"/>
  <c r="EC69" i="7942"/>
  <c r="DV69" i="7942"/>
  <c r="DU69" i="7942"/>
  <c r="DT69" i="7942"/>
  <c r="DS69" i="7942"/>
  <c r="DR69" i="7942"/>
  <c r="DK69" i="7942"/>
  <c r="DJ69" i="7942"/>
  <c r="DI69" i="7942"/>
  <c r="DH69" i="7942"/>
  <c r="DG69" i="7942"/>
  <c r="CZ69" i="7942"/>
  <c r="CY69" i="7942"/>
  <c r="CX69" i="7942"/>
  <c r="CW69" i="7942"/>
  <c r="CV69" i="7942"/>
  <c r="CO69" i="7942"/>
  <c r="CN69" i="7942"/>
  <c r="CM69" i="7942"/>
  <c r="CL69" i="7942"/>
  <c r="CK69" i="7942"/>
  <c r="CD69" i="7942"/>
  <c r="CC69" i="7942"/>
  <c r="CB69" i="7942"/>
  <c r="CA69" i="7942"/>
  <c r="BZ69" i="7942"/>
  <c r="BS69" i="7942"/>
  <c r="BR69" i="7942"/>
  <c r="BQ69" i="7942"/>
  <c r="BP69" i="7942"/>
  <c r="BO69" i="7942"/>
  <c r="BH69" i="7942"/>
  <c r="BG69" i="7942"/>
  <c r="BF69" i="7942"/>
  <c r="BE69" i="7942"/>
  <c r="BD69" i="7942"/>
  <c r="AW69" i="7942"/>
  <c r="AV69" i="7942"/>
  <c r="AU69" i="7942"/>
  <c r="AT69" i="7942"/>
  <c r="AS69" i="7942"/>
  <c r="AL69" i="7942"/>
  <c r="AK69" i="7942"/>
  <c r="AJ69" i="7942"/>
  <c r="AI69" i="7942"/>
  <c r="AH69" i="7942"/>
  <c r="AA69" i="7942"/>
  <c r="Z69" i="7942"/>
  <c r="Y69" i="7942"/>
  <c r="X69" i="7942"/>
  <c r="W69" i="7942"/>
  <c r="P69" i="7942"/>
  <c r="O69" i="7942"/>
  <c r="N69" i="7942"/>
  <c r="M69" i="7942"/>
  <c r="L69" i="7942"/>
  <c r="GJ68" i="7942"/>
  <c r="GI68" i="7942"/>
  <c r="GH68" i="7942"/>
  <c r="GG68" i="7942"/>
  <c r="GF68" i="7942"/>
  <c r="FY68" i="7942"/>
  <c r="FX68" i="7942"/>
  <c r="FW68" i="7942"/>
  <c r="FV68" i="7942"/>
  <c r="FU68" i="7942"/>
  <c r="FN68" i="7942"/>
  <c r="FM68" i="7942"/>
  <c r="FL68" i="7942"/>
  <c r="FK68" i="7942"/>
  <c r="FJ68" i="7942"/>
  <c r="FC68" i="7942"/>
  <c r="FB68" i="7942"/>
  <c r="FA68" i="7942"/>
  <c r="EZ68" i="7942"/>
  <c r="EY68" i="7942"/>
  <c r="ER68" i="7942"/>
  <c r="EQ68" i="7942"/>
  <c r="EP68" i="7942"/>
  <c r="EO68" i="7942"/>
  <c r="EN68" i="7942"/>
  <c r="EG68" i="7942"/>
  <c r="EF68" i="7942"/>
  <c r="EE68" i="7942"/>
  <c r="ED68" i="7942"/>
  <c r="EC68" i="7942"/>
  <c r="DV68" i="7942"/>
  <c r="DU68" i="7942"/>
  <c r="DT68" i="7942"/>
  <c r="DS68" i="7942"/>
  <c r="DR68" i="7942"/>
  <c r="DK68" i="7942"/>
  <c r="DJ68" i="7942"/>
  <c r="DI68" i="7942"/>
  <c r="DH68" i="7942"/>
  <c r="DG68" i="7942"/>
  <c r="CZ68" i="7942"/>
  <c r="CY68" i="7942"/>
  <c r="CX68" i="7942"/>
  <c r="CW68" i="7942"/>
  <c r="CV68" i="7942"/>
  <c r="CO68" i="7942"/>
  <c r="CN68" i="7942"/>
  <c r="CM68" i="7942"/>
  <c r="CL68" i="7942"/>
  <c r="CK68" i="7942"/>
  <c r="CD68" i="7942"/>
  <c r="CC68" i="7942"/>
  <c r="CB68" i="7942"/>
  <c r="CA68" i="7942"/>
  <c r="BZ68" i="7942"/>
  <c r="BS68" i="7942"/>
  <c r="BR68" i="7942"/>
  <c r="BQ68" i="7942"/>
  <c r="BP68" i="7942"/>
  <c r="BO68" i="7942"/>
  <c r="BH68" i="7942"/>
  <c r="BG68" i="7942"/>
  <c r="BF68" i="7942"/>
  <c r="BE68" i="7942"/>
  <c r="BD68" i="7942"/>
  <c r="AW68" i="7942"/>
  <c r="AV68" i="7942"/>
  <c r="AU68" i="7942"/>
  <c r="AT68" i="7942"/>
  <c r="AS68" i="7942"/>
  <c r="AL68" i="7942"/>
  <c r="AK68" i="7942"/>
  <c r="AJ68" i="7942"/>
  <c r="AI68" i="7942"/>
  <c r="AH68" i="7942"/>
  <c r="AA68" i="7942"/>
  <c r="Z68" i="7942"/>
  <c r="Y68" i="7942"/>
  <c r="X68" i="7942"/>
  <c r="W68" i="7942"/>
  <c r="P68" i="7942"/>
  <c r="O68" i="7942"/>
  <c r="N68" i="7942"/>
  <c r="M68" i="7942"/>
  <c r="L68" i="7942"/>
  <c r="GJ67" i="7942"/>
  <c r="GI67" i="7942"/>
  <c r="GH67" i="7942"/>
  <c r="GG67" i="7942"/>
  <c r="GF67" i="7942"/>
  <c r="FY67" i="7942"/>
  <c r="FX67" i="7942"/>
  <c r="FW67" i="7942"/>
  <c r="FV67" i="7942"/>
  <c r="FU67" i="7942"/>
  <c r="FN67" i="7942"/>
  <c r="FM67" i="7942"/>
  <c r="FL67" i="7942"/>
  <c r="FK67" i="7942"/>
  <c r="FJ67" i="7942"/>
  <c r="FC67" i="7942"/>
  <c r="FB67" i="7942"/>
  <c r="FA67" i="7942"/>
  <c r="EZ67" i="7942"/>
  <c r="EY67" i="7942"/>
  <c r="ER67" i="7942"/>
  <c r="EQ67" i="7942"/>
  <c r="EP67" i="7942"/>
  <c r="EO67" i="7942"/>
  <c r="EN67" i="7942"/>
  <c r="EG67" i="7942"/>
  <c r="EF67" i="7942"/>
  <c r="EE67" i="7942"/>
  <c r="ED67" i="7942"/>
  <c r="EC67" i="7942"/>
  <c r="DV67" i="7942"/>
  <c r="DU67" i="7942"/>
  <c r="DT67" i="7942"/>
  <c r="DS67" i="7942"/>
  <c r="DR67" i="7942"/>
  <c r="DK67" i="7942"/>
  <c r="DJ67" i="7942"/>
  <c r="DI67" i="7942"/>
  <c r="DH67" i="7942"/>
  <c r="DG67" i="7942"/>
  <c r="CZ67" i="7942"/>
  <c r="CY67" i="7942"/>
  <c r="CX67" i="7942"/>
  <c r="CW67" i="7942"/>
  <c r="CV67" i="7942"/>
  <c r="CO67" i="7942"/>
  <c r="CN67" i="7942"/>
  <c r="CM67" i="7942"/>
  <c r="CL67" i="7942"/>
  <c r="CK67" i="7942"/>
  <c r="CD67" i="7942"/>
  <c r="CC67" i="7942"/>
  <c r="CB67" i="7942"/>
  <c r="CA67" i="7942"/>
  <c r="BZ67" i="7942"/>
  <c r="BS67" i="7942"/>
  <c r="BR67" i="7942"/>
  <c r="BQ67" i="7942"/>
  <c r="BP67" i="7942"/>
  <c r="BO67" i="7942"/>
  <c r="BH67" i="7942"/>
  <c r="BG67" i="7942"/>
  <c r="BF67" i="7942"/>
  <c r="BE67" i="7942"/>
  <c r="BD67" i="7942"/>
  <c r="AW67" i="7942"/>
  <c r="AV67" i="7942"/>
  <c r="AU67" i="7942"/>
  <c r="AT67" i="7942"/>
  <c r="AS67" i="7942"/>
  <c r="AL67" i="7942"/>
  <c r="AK67" i="7942"/>
  <c r="AJ67" i="7942"/>
  <c r="AI67" i="7942"/>
  <c r="AH67" i="7942"/>
  <c r="AA67" i="7942"/>
  <c r="Z67" i="7942"/>
  <c r="Y67" i="7942"/>
  <c r="X67" i="7942"/>
  <c r="W67" i="7942"/>
  <c r="P67" i="7942"/>
  <c r="O67" i="7942"/>
  <c r="N67" i="7942"/>
  <c r="M67" i="7942"/>
  <c r="L67" i="7942"/>
  <c r="GJ66" i="7942"/>
  <c r="GI66" i="7942"/>
  <c r="GH66" i="7942"/>
  <c r="GG66" i="7942"/>
  <c r="GF66" i="7942"/>
  <c r="FY66" i="7942"/>
  <c r="FX66" i="7942"/>
  <c r="FW66" i="7942"/>
  <c r="FV66" i="7942"/>
  <c r="FU66" i="7942"/>
  <c r="FN66" i="7942"/>
  <c r="FM66" i="7942"/>
  <c r="FL66" i="7942"/>
  <c r="FK66" i="7942"/>
  <c r="FJ66" i="7942"/>
  <c r="FC66" i="7942"/>
  <c r="FB66" i="7942"/>
  <c r="FA66" i="7942"/>
  <c r="EZ66" i="7942"/>
  <c r="EY66" i="7942"/>
  <c r="ER66" i="7942"/>
  <c r="EQ66" i="7942"/>
  <c r="EP66" i="7942"/>
  <c r="EO66" i="7942"/>
  <c r="EN66" i="7942"/>
  <c r="EG66" i="7942"/>
  <c r="EF66" i="7942"/>
  <c r="EE66" i="7942"/>
  <c r="ED66" i="7942"/>
  <c r="EC66" i="7942"/>
  <c r="DV66" i="7942"/>
  <c r="DU66" i="7942"/>
  <c r="DT66" i="7942"/>
  <c r="DS66" i="7942"/>
  <c r="DR66" i="7942"/>
  <c r="DK66" i="7942"/>
  <c r="DJ66" i="7942"/>
  <c r="DI66" i="7942"/>
  <c r="DH66" i="7942"/>
  <c r="DG66" i="7942"/>
  <c r="CZ66" i="7942"/>
  <c r="CY66" i="7942"/>
  <c r="CX66" i="7942"/>
  <c r="CW66" i="7942"/>
  <c r="CV66" i="7942"/>
  <c r="CO66" i="7942"/>
  <c r="CN66" i="7942"/>
  <c r="CM66" i="7942"/>
  <c r="CL66" i="7942"/>
  <c r="CK66" i="7942"/>
  <c r="CD66" i="7942"/>
  <c r="CC66" i="7942"/>
  <c r="CB66" i="7942"/>
  <c r="CA66" i="7942"/>
  <c r="BZ66" i="7942"/>
  <c r="BS66" i="7942"/>
  <c r="BR66" i="7942"/>
  <c r="BQ66" i="7942"/>
  <c r="BP66" i="7942"/>
  <c r="BO66" i="7942"/>
  <c r="BH66" i="7942"/>
  <c r="BG66" i="7942"/>
  <c r="BF66" i="7942"/>
  <c r="BE66" i="7942"/>
  <c r="BD66" i="7942"/>
  <c r="AW66" i="7942"/>
  <c r="AV66" i="7942"/>
  <c r="AU66" i="7942"/>
  <c r="AT66" i="7942"/>
  <c r="AS66" i="7942"/>
  <c r="AL66" i="7942"/>
  <c r="AK66" i="7942"/>
  <c r="AJ66" i="7942"/>
  <c r="AI66" i="7942"/>
  <c r="AH66" i="7942"/>
  <c r="AA66" i="7942"/>
  <c r="Z66" i="7942"/>
  <c r="Y66" i="7942"/>
  <c r="X66" i="7942"/>
  <c r="W66" i="7942"/>
  <c r="P66" i="7942"/>
  <c r="O66" i="7942"/>
  <c r="N66" i="7942"/>
  <c r="M66" i="7942"/>
  <c r="L66" i="7942"/>
  <c r="GJ65" i="7942"/>
  <c r="GI65" i="7942"/>
  <c r="GH65" i="7942"/>
  <c r="GG65" i="7942"/>
  <c r="GF65" i="7942"/>
  <c r="FY65" i="7942"/>
  <c r="FX65" i="7942"/>
  <c r="FW65" i="7942"/>
  <c r="FV65" i="7942"/>
  <c r="FU65" i="7942"/>
  <c r="FN65" i="7942"/>
  <c r="FM65" i="7942"/>
  <c r="FL65" i="7942"/>
  <c r="FK65" i="7942"/>
  <c r="FJ65" i="7942"/>
  <c r="FC65" i="7942"/>
  <c r="FB65" i="7942"/>
  <c r="FA65" i="7942"/>
  <c r="EZ65" i="7942"/>
  <c r="EY65" i="7942"/>
  <c r="ER65" i="7942"/>
  <c r="EQ65" i="7942"/>
  <c r="EP65" i="7942"/>
  <c r="EO65" i="7942"/>
  <c r="EN65" i="7942"/>
  <c r="EG65" i="7942"/>
  <c r="EF65" i="7942"/>
  <c r="EE65" i="7942"/>
  <c r="ED65" i="7942"/>
  <c r="EC65" i="7942"/>
  <c r="DV65" i="7942"/>
  <c r="DU65" i="7942"/>
  <c r="DT65" i="7942"/>
  <c r="DS65" i="7942"/>
  <c r="DR65" i="7942"/>
  <c r="DK65" i="7942"/>
  <c r="DJ65" i="7942"/>
  <c r="DI65" i="7942"/>
  <c r="DH65" i="7942"/>
  <c r="DG65" i="7942"/>
  <c r="CZ65" i="7942"/>
  <c r="CY65" i="7942"/>
  <c r="CX65" i="7942"/>
  <c r="CW65" i="7942"/>
  <c r="CV65" i="7942"/>
  <c r="CO65" i="7942"/>
  <c r="CN65" i="7942"/>
  <c r="CM65" i="7942"/>
  <c r="CL65" i="7942"/>
  <c r="CK65" i="7942"/>
  <c r="CD65" i="7942"/>
  <c r="CC65" i="7942"/>
  <c r="CB65" i="7942"/>
  <c r="CA65" i="7942"/>
  <c r="BZ65" i="7942"/>
  <c r="BS65" i="7942"/>
  <c r="BR65" i="7942"/>
  <c r="BQ65" i="7942"/>
  <c r="BP65" i="7942"/>
  <c r="BO65" i="7942"/>
  <c r="BH65" i="7942"/>
  <c r="BG65" i="7942"/>
  <c r="BF65" i="7942"/>
  <c r="BE65" i="7942"/>
  <c r="BD65" i="7942"/>
  <c r="AW65" i="7942"/>
  <c r="AV65" i="7942"/>
  <c r="AU65" i="7942"/>
  <c r="AT65" i="7942"/>
  <c r="AS65" i="7942"/>
  <c r="AL65" i="7942"/>
  <c r="AK65" i="7942"/>
  <c r="AJ65" i="7942"/>
  <c r="AI65" i="7942"/>
  <c r="AH65" i="7942"/>
  <c r="AA65" i="7942"/>
  <c r="Z65" i="7942"/>
  <c r="Y65" i="7942"/>
  <c r="X65" i="7942"/>
  <c r="W65" i="7942"/>
  <c r="P65" i="7942"/>
  <c r="O65" i="7942"/>
  <c r="N65" i="7942"/>
  <c r="M65" i="7942"/>
  <c r="L65" i="7942"/>
  <c r="GJ64" i="7942"/>
  <c r="GI64" i="7942"/>
  <c r="GH64" i="7942"/>
  <c r="GG64" i="7942"/>
  <c r="GF64" i="7942"/>
  <c r="FY64" i="7942"/>
  <c r="FX64" i="7942"/>
  <c r="FW64" i="7942"/>
  <c r="FV64" i="7942"/>
  <c r="FU64" i="7942"/>
  <c r="FN64" i="7942"/>
  <c r="FM64" i="7942"/>
  <c r="FL64" i="7942"/>
  <c r="FK64" i="7942"/>
  <c r="FJ64" i="7942"/>
  <c r="FC64" i="7942"/>
  <c r="FB64" i="7942"/>
  <c r="FA64" i="7942"/>
  <c r="EZ64" i="7942"/>
  <c r="EY64" i="7942"/>
  <c r="ER64" i="7942"/>
  <c r="EQ64" i="7942"/>
  <c r="EP64" i="7942"/>
  <c r="EO64" i="7942"/>
  <c r="EN64" i="7942"/>
  <c r="EG64" i="7942"/>
  <c r="EF64" i="7942"/>
  <c r="EE64" i="7942"/>
  <c r="ED64" i="7942"/>
  <c r="EC64" i="7942"/>
  <c r="DV64" i="7942"/>
  <c r="DU64" i="7942"/>
  <c r="DT64" i="7942"/>
  <c r="DS64" i="7942"/>
  <c r="DR64" i="7942"/>
  <c r="DK64" i="7942"/>
  <c r="DJ64" i="7942"/>
  <c r="DI64" i="7942"/>
  <c r="DH64" i="7942"/>
  <c r="DG64" i="7942"/>
  <c r="CZ64" i="7942"/>
  <c r="CY64" i="7942"/>
  <c r="CX64" i="7942"/>
  <c r="CW64" i="7942"/>
  <c r="CV64" i="7942"/>
  <c r="CO64" i="7942"/>
  <c r="CN64" i="7942"/>
  <c r="CM64" i="7942"/>
  <c r="CL64" i="7942"/>
  <c r="CK64" i="7942"/>
  <c r="CD64" i="7942"/>
  <c r="CC64" i="7942"/>
  <c r="CB64" i="7942"/>
  <c r="CA64" i="7942"/>
  <c r="BZ64" i="7942"/>
  <c r="BS64" i="7942"/>
  <c r="BR64" i="7942"/>
  <c r="BQ64" i="7942"/>
  <c r="BP64" i="7942"/>
  <c r="BO64" i="7942"/>
  <c r="BH64" i="7942"/>
  <c r="BG64" i="7942"/>
  <c r="BF64" i="7942"/>
  <c r="BE64" i="7942"/>
  <c r="BD64" i="7942"/>
  <c r="AW64" i="7942"/>
  <c r="AV64" i="7942"/>
  <c r="AU64" i="7942"/>
  <c r="AT64" i="7942"/>
  <c r="AS64" i="7942"/>
  <c r="AL64" i="7942"/>
  <c r="AK64" i="7942"/>
  <c r="AJ64" i="7942"/>
  <c r="AI64" i="7942"/>
  <c r="AH64" i="7942"/>
  <c r="AA64" i="7942"/>
  <c r="Z64" i="7942"/>
  <c r="Y64" i="7942"/>
  <c r="X64" i="7942"/>
  <c r="W64" i="7942"/>
  <c r="P64" i="7942"/>
  <c r="O64" i="7942"/>
  <c r="N64" i="7942"/>
  <c r="M64" i="7942"/>
  <c r="L64" i="7942"/>
  <c r="GJ63" i="7942"/>
  <c r="GI63" i="7942"/>
  <c r="GH63" i="7942"/>
  <c r="GG63" i="7942"/>
  <c r="GF63" i="7942"/>
  <c r="FY63" i="7942"/>
  <c r="FX63" i="7942"/>
  <c r="FW63" i="7942"/>
  <c r="FV63" i="7942"/>
  <c r="FU63" i="7942"/>
  <c r="FN63" i="7942"/>
  <c r="FM63" i="7942"/>
  <c r="FL63" i="7942"/>
  <c r="FK63" i="7942"/>
  <c r="FJ63" i="7942"/>
  <c r="FC63" i="7942"/>
  <c r="FB63" i="7942"/>
  <c r="FA63" i="7942"/>
  <c r="EZ63" i="7942"/>
  <c r="EY63" i="7942"/>
  <c r="ER63" i="7942"/>
  <c r="EQ63" i="7942"/>
  <c r="EP63" i="7942"/>
  <c r="EO63" i="7942"/>
  <c r="EN63" i="7942"/>
  <c r="EG63" i="7942"/>
  <c r="EF63" i="7942"/>
  <c r="EE63" i="7942"/>
  <c r="ED63" i="7942"/>
  <c r="EC63" i="7942"/>
  <c r="DV63" i="7942"/>
  <c r="DU63" i="7942"/>
  <c r="DT63" i="7942"/>
  <c r="DS63" i="7942"/>
  <c r="DR63" i="7942"/>
  <c r="DK63" i="7942"/>
  <c r="DJ63" i="7942"/>
  <c r="DI63" i="7942"/>
  <c r="DH63" i="7942"/>
  <c r="DG63" i="7942"/>
  <c r="CZ63" i="7942"/>
  <c r="CY63" i="7942"/>
  <c r="CX63" i="7942"/>
  <c r="CW63" i="7942"/>
  <c r="CV63" i="7942"/>
  <c r="CO63" i="7942"/>
  <c r="CN63" i="7942"/>
  <c r="CM63" i="7942"/>
  <c r="CL63" i="7942"/>
  <c r="CK63" i="7942"/>
  <c r="CD63" i="7942"/>
  <c r="CC63" i="7942"/>
  <c r="CB63" i="7942"/>
  <c r="CA63" i="7942"/>
  <c r="BZ63" i="7942"/>
  <c r="BS63" i="7942"/>
  <c r="BR63" i="7942"/>
  <c r="BQ63" i="7942"/>
  <c r="BP63" i="7942"/>
  <c r="BO63" i="7942"/>
  <c r="BH63" i="7942"/>
  <c r="BG63" i="7942"/>
  <c r="BF63" i="7942"/>
  <c r="BE63" i="7942"/>
  <c r="BD63" i="7942"/>
  <c r="AW63" i="7942"/>
  <c r="AV63" i="7942"/>
  <c r="AU63" i="7942"/>
  <c r="AT63" i="7942"/>
  <c r="AS63" i="7942"/>
  <c r="AL63" i="7942"/>
  <c r="AK63" i="7942"/>
  <c r="AJ63" i="7942"/>
  <c r="AI63" i="7942"/>
  <c r="AH63" i="7942"/>
  <c r="AA63" i="7942"/>
  <c r="Z63" i="7942"/>
  <c r="Y63" i="7942"/>
  <c r="X63" i="7942"/>
  <c r="W63" i="7942"/>
  <c r="P63" i="7942"/>
  <c r="O63" i="7942"/>
  <c r="N63" i="7942"/>
  <c r="M63" i="7942"/>
  <c r="L63" i="7942"/>
  <c r="GJ62" i="7942"/>
  <c r="GI62" i="7942"/>
  <c r="GH62" i="7942"/>
  <c r="GG62" i="7942"/>
  <c r="GF62" i="7942"/>
  <c r="FY62" i="7942"/>
  <c r="FX62" i="7942"/>
  <c r="FW62" i="7942"/>
  <c r="FV62" i="7942"/>
  <c r="FU62" i="7942"/>
  <c r="FN62" i="7942"/>
  <c r="FM62" i="7942"/>
  <c r="FL62" i="7942"/>
  <c r="FK62" i="7942"/>
  <c r="FJ62" i="7942"/>
  <c r="FC62" i="7942"/>
  <c r="FB62" i="7942"/>
  <c r="FA62" i="7942"/>
  <c r="EZ62" i="7942"/>
  <c r="EY62" i="7942"/>
  <c r="ER62" i="7942"/>
  <c r="EQ62" i="7942"/>
  <c r="EP62" i="7942"/>
  <c r="EO62" i="7942"/>
  <c r="EN62" i="7942"/>
  <c r="EG62" i="7942"/>
  <c r="EF62" i="7942"/>
  <c r="EE62" i="7942"/>
  <c r="ED62" i="7942"/>
  <c r="EC62" i="7942"/>
  <c r="DV62" i="7942"/>
  <c r="DU62" i="7942"/>
  <c r="DT62" i="7942"/>
  <c r="DS62" i="7942"/>
  <c r="DR62" i="7942"/>
  <c r="DK62" i="7942"/>
  <c r="DJ62" i="7942"/>
  <c r="DI62" i="7942"/>
  <c r="DH62" i="7942"/>
  <c r="DG62" i="7942"/>
  <c r="CZ62" i="7942"/>
  <c r="CY62" i="7942"/>
  <c r="CX62" i="7942"/>
  <c r="CW62" i="7942"/>
  <c r="CV62" i="7942"/>
  <c r="CO62" i="7942"/>
  <c r="CN62" i="7942"/>
  <c r="CM62" i="7942"/>
  <c r="CL62" i="7942"/>
  <c r="CK62" i="7942"/>
  <c r="CD62" i="7942"/>
  <c r="CC62" i="7942"/>
  <c r="CB62" i="7942"/>
  <c r="CA62" i="7942"/>
  <c r="BZ62" i="7942"/>
  <c r="BS62" i="7942"/>
  <c r="BR62" i="7942"/>
  <c r="BQ62" i="7942"/>
  <c r="BP62" i="7942"/>
  <c r="BO62" i="7942"/>
  <c r="BH62" i="7942"/>
  <c r="BG62" i="7942"/>
  <c r="BF62" i="7942"/>
  <c r="BE62" i="7942"/>
  <c r="BD62" i="7942"/>
  <c r="AW62" i="7942"/>
  <c r="AV62" i="7942"/>
  <c r="AU62" i="7942"/>
  <c r="AT62" i="7942"/>
  <c r="AS62" i="7942"/>
  <c r="AL62" i="7942"/>
  <c r="AK62" i="7942"/>
  <c r="AJ62" i="7942"/>
  <c r="AI62" i="7942"/>
  <c r="AH62" i="7942"/>
  <c r="AA62" i="7942"/>
  <c r="Z62" i="7942"/>
  <c r="Y62" i="7942"/>
  <c r="X62" i="7942"/>
  <c r="W62" i="7942"/>
  <c r="P62" i="7942"/>
  <c r="O62" i="7942"/>
  <c r="N62" i="7942"/>
  <c r="M62" i="7942"/>
  <c r="L62" i="7942"/>
  <c r="GJ61" i="7942"/>
  <c r="GI61" i="7942"/>
  <c r="GH61" i="7942"/>
  <c r="GG61" i="7942"/>
  <c r="GF61" i="7942"/>
  <c r="FY61" i="7942"/>
  <c r="FX61" i="7942"/>
  <c r="FW61" i="7942"/>
  <c r="FV61" i="7942"/>
  <c r="FU61" i="7942"/>
  <c r="FN61" i="7942"/>
  <c r="FM61" i="7942"/>
  <c r="FL61" i="7942"/>
  <c r="FK61" i="7942"/>
  <c r="FJ61" i="7942"/>
  <c r="FC61" i="7942"/>
  <c r="FB61" i="7942"/>
  <c r="FA61" i="7942"/>
  <c r="EZ61" i="7942"/>
  <c r="EY61" i="7942"/>
  <c r="ER61" i="7942"/>
  <c r="EQ61" i="7942"/>
  <c r="EP61" i="7942"/>
  <c r="EO61" i="7942"/>
  <c r="EN61" i="7942"/>
  <c r="EG61" i="7942"/>
  <c r="EF61" i="7942"/>
  <c r="EE61" i="7942"/>
  <c r="ED61" i="7942"/>
  <c r="EC61" i="7942"/>
  <c r="DV61" i="7942"/>
  <c r="DU61" i="7942"/>
  <c r="DT61" i="7942"/>
  <c r="DS61" i="7942"/>
  <c r="DR61" i="7942"/>
  <c r="DK61" i="7942"/>
  <c r="DJ61" i="7942"/>
  <c r="DI61" i="7942"/>
  <c r="DH61" i="7942"/>
  <c r="DG61" i="7942"/>
  <c r="CZ61" i="7942"/>
  <c r="CY61" i="7942"/>
  <c r="CX61" i="7942"/>
  <c r="CW61" i="7942"/>
  <c r="CV61" i="7942"/>
  <c r="CO61" i="7942"/>
  <c r="CN61" i="7942"/>
  <c r="CM61" i="7942"/>
  <c r="CL61" i="7942"/>
  <c r="CK61" i="7942"/>
  <c r="CD61" i="7942"/>
  <c r="CC61" i="7942"/>
  <c r="CB61" i="7942"/>
  <c r="CA61" i="7942"/>
  <c r="BZ61" i="7942"/>
  <c r="BS61" i="7942"/>
  <c r="BR61" i="7942"/>
  <c r="BQ61" i="7942"/>
  <c r="BP61" i="7942"/>
  <c r="BO61" i="7942"/>
  <c r="BH61" i="7942"/>
  <c r="BG61" i="7942"/>
  <c r="BF61" i="7942"/>
  <c r="BE61" i="7942"/>
  <c r="BD61" i="7942"/>
  <c r="AW61" i="7942"/>
  <c r="AV61" i="7942"/>
  <c r="AU61" i="7942"/>
  <c r="AT61" i="7942"/>
  <c r="AS61" i="7942"/>
  <c r="AL61" i="7942"/>
  <c r="AK61" i="7942"/>
  <c r="AJ61" i="7942"/>
  <c r="AI61" i="7942"/>
  <c r="AH61" i="7942"/>
  <c r="AA61" i="7942"/>
  <c r="Z61" i="7942"/>
  <c r="Y61" i="7942"/>
  <c r="X61" i="7942"/>
  <c r="W61" i="7942"/>
  <c r="P61" i="7942"/>
  <c r="O61" i="7942"/>
  <c r="N61" i="7942"/>
  <c r="M61" i="7942"/>
  <c r="L61" i="7942"/>
  <c r="GJ60" i="7942"/>
  <c r="GI60" i="7942"/>
  <c r="GH60" i="7942"/>
  <c r="GG60" i="7942"/>
  <c r="GF60" i="7942"/>
  <c r="FY60" i="7942"/>
  <c r="FX60" i="7942"/>
  <c r="FW60" i="7942"/>
  <c r="FV60" i="7942"/>
  <c r="FU60" i="7942"/>
  <c r="FN60" i="7942"/>
  <c r="FM60" i="7942"/>
  <c r="FL60" i="7942"/>
  <c r="FK60" i="7942"/>
  <c r="FJ60" i="7942"/>
  <c r="FC60" i="7942"/>
  <c r="FB60" i="7942"/>
  <c r="FA60" i="7942"/>
  <c r="EZ60" i="7942"/>
  <c r="EY60" i="7942"/>
  <c r="ER60" i="7942"/>
  <c r="EQ60" i="7942"/>
  <c r="EP60" i="7942"/>
  <c r="EO60" i="7942"/>
  <c r="EN60" i="7942"/>
  <c r="EG60" i="7942"/>
  <c r="EF60" i="7942"/>
  <c r="EE60" i="7942"/>
  <c r="ED60" i="7942"/>
  <c r="EC60" i="7942"/>
  <c r="DV60" i="7942"/>
  <c r="DU60" i="7942"/>
  <c r="DT60" i="7942"/>
  <c r="DS60" i="7942"/>
  <c r="DR60" i="7942"/>
  <c r="DK60" i="7942"/>
  <c r="DJ60" i="7942"/>
  <c r="DI60" i="7942"/>
  <c r="DH60" i="7942"/>
  <c r="DG60" i="7942"/>
  <c r="CZ60" i="7942"/>
  <c r="CY60" i="7942"/>
  <c r="CX60" i="7942"/>
  <c r="CW60" i="7942"/>
  <c r="CV60" i="7942"/>
  <c r="CO60" i="7942"/>
  <c r="CN60" i="7942"/>
  <c r="CM60" i="7942"/>
  <c r="CL60" i="7942"/>
  <c r="CK60" i="7942"/>
  <c r="CD60" i="7942"/>
  <c r="CC60" i="7942"/>
  <c r="CB60" i="7942"/>
  <c r="CA60" i="7942"/>
  <c r="BZ60" i="7942"/>
  <c r="BS60" i="7942"/>
  <c r="BR60" i="7942"/>
  <c r="BQ60" i="7942"/>
  <c r="BP60" i="7942"/>
  <c r="BO60" i="7942"/>
  <c r="BH60" i="7942"/>
  <c r="BG60" i="7942"/>
  <c r="BF60" i="7942"/>
  <c r="BE60" i="7942"/>
  <c r="BD60" i="7942"/>
  <c r="AW60" i="7942"/>
  <c r="AV60" i="7942"/>
  <c r="AU60" i="7942"/>
  <c r="AT60" i="7942"/>
  <c r="AS60" i="7942"/>
  <c r="AL60" i="7942"/>
  <c r="AK60" i="7942"/>
  <c r="AJ60" i="7942"/>
  <c r="AI60" i="7942"/>
  <c r="AH60" i="7942"/>
  <c r="AA60" i="7942"/>
  <c r="Z60" i="7942"/>
  <c r="Y60" i="7942"/>
  <c r="X60" i="7942"/>
  <c r="W60" i="7942"/>
  <c r="P60" i="7942"/>
  <c r="O60" i="7942"/>
  <c r="N60" i="7942"/>
  <c r="M60" i="7942"/>
  <c r="L60" i="7942"/>
  <c r="GJ59" i="7942"/>
  <c r="GI59" i="7942"/>
  <c r="GH59" i="7942"/>
  <c r="GG59" i="7942"/>
  <c r="GF59" i="7942"/>
  <c r="FY59" i="7942"/>
  <c r="FX59" i="7942"/>
  <c r="FW59" i="7942"/>
  <c r="FV59" i="7942"/>
  <c r="FU59" i="7942"/>
  <c r="FN59" i="7942"/>
  <c r="FM59" i="7942"/>
  <c r="FL59" i="7942"/>
  <c r="FK59" i="7942"/>
  <c r="FJ59" i="7942"/>
  <c r="FC59" i="7942"/>
  <c r="FB59" i="7942"/>
  <c r="FA59" i="7942"/>
  <c r="EZ59" i="7942"/>
  <c r="EY59" i="7942"/>
  <c r="ER59" i="7942"/>
  <c r="EQ59" i="7942"/>
  <c r="EP59" i="7942"/>
  <c r="EO59" i="7942"/>
  <c r="EN59" i="7942"/>
  <c r="EG59" i="7942"/>
  <c r="EF59" i="7942"/>
  <c r="EE59" i="7942"/>
  <c r="ED59" i="7942"/>
  <c r="EC59" i="7942"/>
  <c r="DV59" i="7942"/>
  <c r="DU59" i="7942"/>
  <c r="DT59" i="7942"/>
  <c r="DS59" i="7942"/>
  <c r="DR59" i="7942"/>
  <c r="DK59" i="7942"/>
  <c r="DJ59" i="7942"/>
  <c r="DI59" i="7942"/>
  <c r="DH59" i="7942"/>
  <c r="DG59" i="7942"/>
  <c r="CZ59" i="7942"/>
  <c r="CY59" i="7942"/>
  <c r="CX59" i="7942"/>
  <c r="CW59" i="7942"/>
  <c r="CV59" i="7942"/>
  <c r="CO59" i="7942"/>
  <c r="CN59" i="7942"/>
  <c r="CM59" i="7942"/>
  <c r="CL59" i="7942"/>
  <c r="CK59" i="7942"/>
  <c r="CD59" i="7942"/>
  <c r="CC59" i="7942"/>
  <c r="CB59" i="7942"/>
  <c r="CA59" i="7942"/>
  <c r="BZ59" i="7942"/>
  <c r="BS59" i="7942"/>
  <c r="BR59" i="7942"/>
  <c r="BQ59" i="7942"/>
  <c r="BP59" i="7942"/>
  <c r="BO59" i="7942"/>
  <c r="BH59" i="7942"/>
  <c r="BG59" i="7942"/>
  <c r="BF59" i="7942"/>
  <c r="BE59" i="7942"/>
  <c r="BD59" i="7942"/>
  <c r="AW59" i="7942"/>
  <c r="AV59" i="7942"/>
  <c r="AU59" i="7942"/>
  <c r="AT59" i="7942"/>
  <c r="AS59" i="7942"/>
  <c r="AL59" i="7942"/>
  <c r="AK59" i="7942"/>
  <c r="AJ59" i="7942"/>
  <c r="AI59" i="7942"/>
  <c r="AH59" i="7942"/>
  <c r="AA59" i="7942"/>
  <c r="Z59" i="7942"/>
  <c r="Y59" i="7942"/>
  <c r="X59" i="7942"/>
  <c r="W59" i="7942"/>
  <c r="P59" i="7942"/>
  <c r="O59" i="7942"/>
  <c r="N59" i="7942"/>
  <c r="M59" i="7942"/>
  <c r="L59" i="7942"/>
  <c r="GJ58" i="7942"/>
  <c r="GI58" i="7942"/>
  <c r="GH58" i="7942"/>
  <c r="GG58" i="7942"/>
  <c r="GF58" i="7942"/>
  <c r="FY58" i="7942"/>
  <c r="FX58" i="7942"/>
  <c r="FW58" i="7942"/>
  <c r="FV58" i="7942"/>
  <c r="FU58" i="7942"/>
  <c r="FN58" i="7942"/>
  <c r="FM58" i="7942"/>
  <c r="FL58" i="7942"/>
  <c r="FK58" i="7942"/>
  <c r="FJ58" i="7942"/>
  <c r="FC58" i="7942"/>
  <c r="FB58" i="7942"/>
  <c r="FA58" i="7942"/>
  <c r="EZ58" i="7942"/>
  <c r="EY58" i="7942"/>
  <c r="ER58" i="7942"/>
  <c r="EQ58" i="7942"/>
  <c r="EP58" i="7942"/>
  <c r="EO58" i="7942"/>
  <c r="EN58" i="7942"/>
  <c r="EG58" i="7942"/>
  <c r="EF58" i="7942"/>
  <c r="EE58" i="7942"/>
  <c r="ED58" i="7942"/>
  <c r="EC58" i="7942"/>
  <c r="DV58" i="7942"/>
  <c r="DU58" i="7942"/>
  <c r="DT58" i="7942"/>
  <c r="DS58" i="7942"/>
  <c r="DR58" i="7942"/>
  <c r="DK58" i="7942"/>
  <c r="DJ58" i="7942"/>
  <c r="DI58" i="7942"/>
  <c r="DH58" i="7942"/>
  <c r="DG58" i="7942"/>
  <c r="CZ58" i="7942"/>
  <c r="CY58" i="7942"/>
  <c r="CX58" i="7942"/>
  <c r="CW58" i="7942"/>
  <c r="CV58" i="7942"/>
  <c r="CO58" i="7942"/>
  <c r="CN58" i="7942"/>
  <c r="CM58" i="7942"/>
  <c r="CL58" i="7942"/>
  <c r="CK58" i="7942"/>
  <c r="CD58" i="7942"/>
  <c r="CC58" i="7942"/>
  <c r="CB58" i="7942"/>
  <c r="CA58" i="7942"/>
  <c r="BZ58" i="7942"/>
  <c r="BS58" i="7942"/>
  <c r="BR58" i="7942"/>
  <c r="BQ58" i="7942"/>
  <c r="BP58" i="7942"/>
  <c r="BO58" i="7942"/>
  <c r="BH58" i="7942"/>
  <c r="BG58" i="7942"/>
  <c r="BF58" i="7942"/>
  <c r="BE58" i="7942"/>
  <c r="BD58" i="7942"/>
  <c r="AW58" i="7942"/>
  <c r="AV58" i="7942"/>
  <c r="AU58" i="7942"/>
  <c r="AT58" i="7942"/>
  <c r="AS58" i="7942"/>
  <c r="AL58" i="7942"/>
  <c r="AK58" i="7942"/>
  <c r="AJ58" i="7942"/>
  <c r="AI58" i="7942"/>
  <c r="AH58" i="7942"/>
  <c r="AA58" i="7942"/>
  <c r="Z58" i="7942"/>
  <c r="Y58" i="7942"/>
  <c r="X58" i="7942"/>
  <c r="W58" i="7942"/>
  <c r="P58" i="7942"/>
  <c r="O58" i="7942"/>
  <c r="N58" i="7942"/>
  <c r="M58" i="7942"/>
  <c r="L58" i="7942"/>
  <c r="GJ57" i="7942"/>
  <c r="GI57" i="7942"/>
  <c r="GH57" i="7942"/>
  <c r="GG57" i="7942"/>
  <c r="GF57" i="7942"/>
  <c r="FY57" i="7942"/>
  <c r="FX57" i="7942"/>
  <c r="FW57" i="7942"/>
  <c r="FV57" i="7942"/>
  <c r="FU57" i="7942"/>
  <c r="FN57" i="7942"/>
  <c r="FM57" i="7942"/>
  <c r="FL57" i="7942"/>
  <c r="FK57" i="7942"/>
  <c r="FJ57" i="7942"/>
  <c r="FC57" i="7942"/>
  <c r="FB57" i="7942"/>
  <c r="FA57" i="7942"/>
  <c r="EZ57" i="7942"/>
  <c r="EY57" i="7942"/>
  <c r="ER57" i="7942"/>
  <c r="EQ57" i="7942"/>
  <c r="EP57" i="7942"/>
  <c r="EO57" i="7942"/>
  <c r="EN57" i="7942"/>
  <c r="EG57" i="7942"/>
  <c r="EF57" i="7942"/>
  <c r="EE57" i="7942"/>
  <c r="ED57" i="7942"/>
  <c r="EC57" i="7942"/>
  <c r="DV57" i="7942"/>
  <c r="DU57" i="7942"/>
  <c r="DT57" i="7942"/>
  <c r="DS57" i="7942"/>
  <c r="DR57" i="7942"/>
  <c r="DK57" i="7942"/>
  <c r="DJ57" i="7942"/>
  <c r="DI57" i="7942"/>
  <c r="DH57" i="7942"/>
  <c r="DG57" i="7942"/>
  <c r="CZ57" i="7942"/>
  <c r="CY57" i="7942"/>
  <c r="CX57" i="7942"/>
  <c r="CW57" i="7942"/>
  <c r="CV57" i="7942"/>
  <c r="CO57" i="7942"/>
  <c r="CN57" i="7942"/>
  <c r="CM57" i="7942"/>
  <c r="CL57" i="7942"/>
  <c r="CK57" i="7942"/>
  <c r="CD57" i="7942"/>
  <c r="CC57" i="7942"/>
  <c r="CB57" i="7942"/>
  <c r="CA57" i="7942"/>
  <c r="BZ57" i="7942"/>
  <c r="BS57" i="7942"/>
  <c r="BR57" i="7942"/>
  <c r="BQ57" i="7942"/>
  <c r="BP57" i="7942"/>
  <c r="BO57" i="7942"/>
  <c r="BH57" i="7942"/>
  <c r="BG57" i="7942"/>
  <c r="BF57" i="7942"/>
  <c r="BE57" i="7942"/>
  <c r="BD57" i="7942"/>
  <c r="AW57" i="7942"/>
  <c r="AV57" i="7942"/>
  <c r="AU57" i="7942"/>
  <c r="AT57" i="7942"/>
  <c r="AS57" i="7942"/>
  <c r="AL57" i="7942"/>
  <c r="AK57" i="7942"/>
  <c r="AJ57" i="7942"/>
  <c r="AI57" i="7942"/>
  <c r="AH57" i="7942"/>
  <c r="AA57" i="7942"/>
  <c r="Z57" i="7942"/>
  <c r="Y57" i="7942"/>
  <c r="X57" i="7942"/>
  <c r="W57" i="7942"/>
  <c r="P57" i="7942"/>
  <c r="O57" i="7942"/>
  <c r="N57" i="7942"/>
  <c r="M57" i="7942"/>
  <c r="L57" i="7942"/>
  <c r="GJ56" i="7942"/>
  <c r="GI56" i="7942"/>
  <c r="GH56" i="7942"/>
  <c r="GG56" i="7942"/>
  <c r="GF56" i="7942"/>
  <c r="FY56" i="7942"/>
  <c r="FX56" i="7942"/>
  <c r="FW56" i="7942"/>
  <c r="FV56" i="7942"/>
  <c r="FU56" i="7942"/>
  <c r="FN56" i="7942"/>
  <c r="FM56" i="7942"/>
  <c r="FL56" i="7942"/>
  <c r="FK56" i="7942"/>
  <c r="FJ56" i="7942"/>
  <c r="FC56" i="7942"/>
  <c r="FB56" i="7942"/>
  <c r="FA56" i="7942"/>
  <c r="EZ56" i="7942"/>
  <c r="EY56" i="7942"/>
  <c r="ER56" i="7942"/>
  <c r="EQ56" i="7942"/>
  <c r="EP56" i="7942"/>
  <c r="EO56" i="7942"/>
  <c r="EN56" i="7942"/>
  <c r="EG56" i="7942"/>
  <c r="EF56" i="7942"/>
  <c r="EE56" i="7942"/>
  <c r="ED56" i="7942"/>
  <c r="EC56" i="7942"/>
  <c r="DV56" i="7942"/>
  <c r="DU56" i="7942"/>
  <c r="DT56" i="7942"/>
  <c r="DS56" i="7942"/>
  <c r="DR56" i="7942"/>
  <c r="DK56" i="7942"/>
  <c r="DJ56" i="7942"/>
  <c r="DI56" i="7942"/>
  <c r="DH56" i="7942"/>
  <c r="DG56" i="7942"/>
  <c r="CZ56" i="7942"/>
  <c r="CY56" i="7942"/>
  <c r="CX56" i="7942"/>
  <c r="CW56" i="7942"/>
  <c r="CV56" i="7942"/>
  <c r="CO56" i="7942"/>
  <c r="CN56" i="7942"/>
  <c r="CM56" i="7942"/>
  <c r="CL56" i="7942"/>
  <c r="CK56" i="7942"/>
  <c r="CD56" i="7942"/>
  <c r="CC56" i="7942"/>
  <c r="CB56" i="7942"/>
  <c r="CA56" i="7942"/>
  <c r="BZ56" i="7942"/>
  <c r="BS56" i="7942"/>
  <c r="BR56" i="7942"/>
  <c r="BQ56" i="7942"/>
  <c r="BP56" i="7942"/>
  <c r="BO56" i="7942"/>
  <c r="BH56" i="7942"/>
  <c r="BG56" i="7942"/>
  <c r="BF56" i="7942"/>
  <c r="BE56" i="7942"/>
  <c r="BD56" i="7942"/>
  <c r="AW56" i="7942"/>
  <c r="AV56" i="7942"/>
  <c r="AU56" i="7942"/>
  <c r="AT56" i="7942"/>
  <c r="AS56" i="7942"/>
  <c r="AL56" i="7942"/>
  <c r="AK56" i="7942"/>
  <c r="AJ56" i="7942"/>
  <c r="AI56" i="7942"/>
  <c r="AH56" i="7942"/>
  <c r="AA56" i="7942"/>
  <c r="Z56" i="7942"/>
  <c r="Y56" i="7942"/>
  <c r="X56" i="7942"/>
  <c r="W56" i="7942"/>
  <c r="P56" i="7942"/>
  <c r="O56" i="7942"/>
  <c r="N56" i="7942"/>
  <c r="M56" i="7942"/>
  <c r="L56" i="7942"/>
  <c r="GJ55" i="7942"/>
  <c r="GI55" i="7942"/>
  <c r="GH55" i="7942"/>
  <c r="GG55" i="7942"/>
  <c r="GF55" i="7942"/>
  <c r="FY55" i="7942"/>
  <c r="FX55" i="7942"/>
  <c r="FW55" i="7942"/>
  <c r="FV55" i="7942"/>
  <c r="FU55" i="7942"/>
  <c r="FN55" i="7942"/>
  <c r="FM55" i="7942"/>
  <c r="FL55" i="7942"/>
  <c r="FK55" i="7942"/>
  <c r="FJ55" i="7942"/>
  <c r="FC55" i="7942"/>
  <c r="FB55" i="7942"/>
  <c r="FA55" i="7942"/>
  <c r="EZ55" i="7942"/>
  <c r="EY55" i="7942"/>
  <c r="ER55" i="7942"/>
  <c r="EQ55" i="7942"/>
  <c r="EP55" i="7942"/>
  <c r="EO55" i="7942"/>
  <c r="EN55" i="7942"/>
  <c r="EG55" i="7942"/>
  <c r="EF55" i="7942"/>
  <c r="EE55" i="7942"/>
  <c r="ED55" i="7942"/>
  <c r="EC55" i="7942"/>
  <c r="DV55" i="7942"/>
  <c r="DU55" i="7942"/>
  <c r="DT55" i="7942"/>
  <c r="DS55" i="7942"/>
  <c r="DR55" i="7942"/>
  <c r="DK55" i="7942"/>
  <c r="DJ55" i="7942"/>
  <c r="DI55" i="7942"/>
  <c r="DH55" i="7942"/>
  <c r="DG55" i="7942"/>
  <c r="CZ55" i="7942"/>
  <c r="CY55" i="7942"/>
  <c r="CX55" i="7942"/>
  <c r="CW55" i="7942"/>
  <c r="CV55" i="7942"/>
  <c r="CO55" i="7942"/>
  <c r="CN55" i="7942"/>
  <c r="CM55" i="7942"/>
  <c r="CL55" i="7942"/>
  <c r="CK55" i="7942"/>
  <c r="CD55" i="7942"/>
  <c r="CC55" i="7942"/>
  <c r="CB55" i="7942"/>
  <c r="CA55" i="7942"/>
  <c r="BZ55" i="7942"/>
  <c r="BS55" i="7942"/>
  <c r="BR55" i="7942"/>
  <c r="BQ55" i="7942"/>
  <c r="BP55" i="7942"/>
  <c r="BO55" i="7942"/>
  <c r="BH55" i="7942"/>
  <c r="BG55" i="7942"/>
  <c r="BF55" i="7942"/>
  <c r="BE55" i="7942"/>
  <c r="BD55" i="7942"/>
  <c r="AW55" i="7942"/>
  <c r="AV55" i="7942"/>
  <c r="AU55" i="7942"/>
  <c r="AT55" i="7942"/>
  <c r="AS55" i="7942"/>
  <c r="AL55" i="7942"/>
  <c r="AK55" i="7942"/>
  <c r="AJ55" i="7942"/>
  <c r="AI55" i="7942"/>
  <c r="AH55" i="7942"/>
  <c r="AA55" i="7942"/>
  <c r="Z55" i="7942"/>
  <c r="Y55" i="7942"/>
  <c r="X55" i="7942"/>
  <c r="W55" i="7942"/>
  <c r="P55" i="7942"/>
  <c r="O55" i="7942"/>
  <c r="N55" i="7942"/>
  <c r="M55" i="7942"/>
  <c r="L55" i="7942"/>
  <c r="GJ54" i="7942"/>
  <c r="GI54" i="7942"/>
  <c r="GH54" i="7942"/>
  <c r="GG54" i="7942"/>
  <c r="GF54" i="7942"/>
  <c r="FY54" i="7942"/>
  <c r="FX54" i="7942"/>
  <c r="FW54" i="7942"/>
  <c r="FV54" i="7942"/>
  <c r="FU54" i="7942"/>
  <c r="FN54" i="7942"/>
  <c r="FM54" i="7942"/>
  <c r="FL54" i="7942"/>
  <c r="FK54" i="7942"/>
  <c r="FJ54" i="7942"/>
  <c r="FC54" i="7942"/>
  <c r="FB54" i="7942"/>
  <c r="FA54" i="7942"/>
  <c r="EZ54" i="7942"/>
  <c r="EY54" i="7942"/>
  <c r="ER54" i="7942"/>
  <c r="EQ54" i="7942"/>
  <c r="EP54" i="7942"/>
  <c r="EO54" i="7942"/>
  <c r="EN54" i="7942"/>
  <c r="EG54" i="7942"/>
  <c r="EF54" i="7942"/>
  <c r="EE54" i="7942"/>
  <c r="ED54" i="7942"/>
  <c r="EC54" i="7942"/>
  <c r="DV54" i="7942"/>
  <c r="DU54" i="7942"/>
  <c r="DT54" i="7942"/>
  <c r="DS54" i="7942"/>
  <c r="DR54" i="7942"/>
  <c r="DK54" i="7942"/>
  <c r="DJ54" i="7942"/>
  <c r="DI54" i="7942"/>
  <c r="DH54" i="7942"/>
  <c r="DG54" i="7942"/>
  <c r="CZ54" i="7942"/>
  <c r="CY54" i="7942"/>
  <c r="CX54" i="7942"/>
  <c r="CW54" i="7942"/>
  <c r="CV54" i="7942"/>
  <c r="CO54" i="7942"/>
  <c r="CN54" i="7942"/>
  <c r="CM54" i="7942"/>
  <c r="CL54" i="7942"/>
  <c r="CK54" i="7942"/>
  <c r="CD54" i="7942"/>
  <c r="CC54" i="7942"/>
  <c r="CB54" i="7942"/>
  <c r="CA54" i="7942"/>
  <c r="BZ54" i="7942"/>
  <c r="BS54" i="7942"/>
  <c r="BR54" i="7942"/>
  <c r="BQ54" i="7942"/>
  <c r="BP54" i="7942"/>
  <c r="BO54" i="7942"/>
  <c r="BH54" i="7942"/>
  <c r="BG54" i="7942"/>
  <c r="BF54" i="7942"/>
  <c r="BE54" i="7942"/>
  <c r="BD54" i="7942"/>
  <c r="AW54" i="7942"/>
  <c r="AV54" i="7942"/>
  <c r="AU54" i="7942"/>
  <c r="AT54" i="7942"/>
  <c r="AS54" i="7942"/>
  <c r="AL54" i="7942"/>
  <c r="AK54" i="7942"/>
  <c r="AJ54" i="7942"/>
  <c r="AI54" i="7942"/>
  <c r="AH54" i="7942"/>
  <c r="AA54" i="7942"/>
  <c r="Z54" i="7942"/>
  <c r="Y54" i="7942"/>
  <c r="X54" i="7942"/>
  <c r="W54" i="7942"/>
  <c r="P54" i="7942"/>
  <c r="O54" i="7942"/>
  <c r="N54" i="7942"/>
  <c r="M54" i="7942"/>
  <c r="L54" i="7942"/>
  <c r="GJ53" i="7942"/>
  <c r="GI53" i="7942"/>
  <c r="GH53" i="7942"/>
  <c r="GG53" i="7942"/>
  <c r="GF53" i="7942"/>
  <c r="FY53" i="7942"/>
  <c r="FX53" i="7942"/>
  <c r="FW53" i="7942"/>
  <c r="FV53" i="7942"/>
  <c r="FU53" i="7942"/>
  <c r="FN53" i="7942"/>
  <c r="FM53" i="7942"/>
  <c r="FL53" i="7942"/>
  <c r="FK53" i="7942"/>
  <c r="FJ53" i="7942"/>
  <c r="FC53" i="7942"/>
  <c r="FB53" i="7942"/>
  <c r="FA53" i="7942"/>
  <c r="EZ53" i="7942"/>
  <c r="EY53" i="7942"/>
  <c r="ER53" i="7942"/>
  <c r="EQ53" i="7942"/>
  <c r="EP53" i="7942"/>
  <c r="EO53" i="7942"/>
  <c r="EN53" i="7942"/>
  <c r="EG53" i="7942"/>
  <c r="EF53" i="7942"/>
  <c r="EE53" i="7942"/>
  <c r="ED53" i="7942"/>
  <c r="EC53" i="7942"/>
  <c r="DV53" i="7942"/>
  <c r="DU53" i="7942"/>
  <c r="DT53" i="7942"/>
  <c r="DS53" i="7942"/>
  <c r="DR53" i="7942"/>
  <c r="DK53" i="7942"/>
  <c r="DJ53" i="7942"/>
  <c r="DI53" i="7942"/>
  <c r="DH53" i="7942"/>
  <c r="DG53" i="7942"/>
  <c r="CZ53" i="7942"/>
  <c r="CY53" i="7942"/>
  <c r="CX53" i="7942"/>
  <c r="CW53" i="7942"/>
  <c r="CV53" i="7942"/>
  <c r="CO53" i="7942"/>
  <c r="CN53" i="7942"/>
  <c r="CM53" i="7942"/>
  <c r="CL53" i="7942"/>
  <c r="CK53" i="7942"/>
  <c r="CD53" i="7942"/>
  <c r="CC53" i="7942"/>
  <c r="CB53" i="7942"/>
  <c r="CA53" i="7942"/>
  <c r="BZ53" i="7942"/>
  <c r="BS53" i="7942"/>
  <c r="BR53" i="7942"/>
  <c r="BQ53" i="7942"/>
  <c r="BP53" i="7942"/>
  <c r="BO53" i="7942"/>
  <c r="BH53" i="7942"/>
  <c r="BG53" i="7942"/>
  <c r="BF53" i="7942"/>
  <c r="BE53" i="7942"/>
  <c r="BD53" i="7942"/>
  <c r="AW53" i="7942"/>
  <c r="AV53" i="7942"/>
  <c r="AU53" i="7942"/>
  <c r="AT53" i="7942"/>
  <c r="AS53" i="7942"/>
  <c r="AL53" i="7942"/>
  <c r="AK53" i="7942"/>
  <c r="AJ53" i="7942"/>
  <c r="AI53" i="7942"/>
  <c r="AH53" i="7942"/>
  <c r="AA53" i="7942"/>
  <c r="Z53" i="7942"/>
  <c r="Y53" i="7942"/>
  <c r="X53" i="7942"/>
  <c r="W53" i="7942"/>
  <c r="P53" i="7942"/>
  <c r="O53" i="7942"/>
  <c r="N53" i="7942"/>
  <c r="M53" i="7942"/>
  <c r="L53" i="7942"/>
  <c r="GJ52" i="7942"/>
  <c r="GI52" i="7942"/>
  <c r="GH52" i="7942"/>
  <c r="GG52" i="7942"/>
  <c r="GF52" i="7942"/>
  <c r="FY52" i="7942"/>
  <c r="FX52" i="7942"/>
  <c r="FW52" i="7942"/>
  <c r="FV52" i="7942"/>
  <c r="FU52" i="7942"/>
  <c r="FN52" i="7942"/>
  <c r="FM52" i="7942"/>
  <c r="FL52" i="7942"/>
  <c r="FK52" i="7942"/>
  <c r="FJ52" i="7942"/>
  <c r="FC52" i="7942"/>
  <c r="FB52" i="7942"/>
  <c r="FA52" i="7942"/>
  <c r="EZ52" i="7942"/>
  <c r="EY52" i="7942"/>
  <c r="ER52" i="7942"/>
  <c r="EQ52" i="7942"/>
  <c r="EP52" i="7942"/>
  <c r="EO52" i="7942"/>
  <c r="EN52" i="7942"/>
  <c r="EG52" i="7942"/>
  <c r="EF52" i="7942"/>
  <c r="EE52" i="7942"/>
  <c r="ED52" i="7942"/>
  <c r="EC52" i="7942"/>
  <c r="DV52" i="7942"/>
  <c r="DU52" i="7942"/>
  <c r="DT52" i="7942"/>
  <c r="DS52" i="7942"/>
  <c r="DR52" i="7942"/>
  <c r="DK52" i="7942"/>
  <c r="DJ52" i="7942"/>
  <c r="DI52" i="7942"/>
  <c r="DH52" i="7942"/>
  <c r="DG52" i="7942"/>
  <c r="CZ52" i="7942"/>
  <c r="CY52" i="7942"/>
  <c r="CX52" i="7942"/>
  <c r="CW52" i="7942"/>
  <c r="CV52" i="7942"/>
  <c r="CO52" i="7942"/>
  <c r="CN52" i="7942"/>
  <c r="CM52" i="7942"/>
  <c r="CL52" i="7942"/>
  <c r="CK52" i="7942"/>
  <c r="CD52" i="7942"/>
  <c r="CC52" i="7942"/>
  <c r="CB52" i="7942"/>
  <c r="CA52" i="7942"/>
  <c r="BZ52" i="7942"/>
  <c r="BS52" i="7942"/>
  <c r="BR52" i="7942"/>
  <c r="BQ52" i="7942"/>
  <c r="BP52" i="7942"/>
  <c r="BO52" i="7942"/>
  <c r="BH52" i="7942"/>
  <c r="BG52" i="7942"/>
  <c r="BF52" i="7942"/>
  <c r="BE52" i="7942"/>
  <c r="BD52" i="7942"/>
  <c r="AW52" i="7942"/>
  <c r="AV52" i="7942"/>
  <c r="AU52" i="7942"/>
  <c r="AT52" i="7942"/>
  <c r="AS52" i="7942"/>
  <c r="AL52" i="7942"/>
  <c r="AK52" i="7942"/>
  <c r="AJ52" i="7942"/>
  <c r="AI52" i="7942"/>
  <c r="AH52" i="7942"/>
  <c r="AA52" i="7942"/>
  <c r="Z52" i="7942"/>
  <c r="Y52" i="7942"/>
  <c r="X52" i="7942"/>
  <c r="W52" i="7942"/>
  <c r="P52" i="7942"/>
  <c r="O52" i="7942"/>
  <c r="N52" i="7942"/>
  <c r="M52" i="7942"/>
  <c r="L52" i="7942"/>
  <c r="GJ51" i="7942"/>
  <c r="GI51" i="7942"/>
  <c r="GH51" i="7942"/>
  <c r="GG51" i="7942"/>
  <c r="GF51" i="7942"/>
  <c r="FY51" i="7942"/>
  <c r="FX51" i="7942"/>
  <c r="FW51" i="7942"/>
  <c r="FV51" i="7942"/>
  <c r="FU51" i="7942"/>
  <c r="FN51" i="7942"/>
  <c r="FM51" i="7942"/>
  <c r="FL51" i="7942"/>
  <c r="FK51" i="7942"/>
  <c r="FJ51" i="7942"/>
  <c r="FC51" i="7942"/>
  <c r="FB51" i="7942"/>
  <c r="FA51" i="7942"/>
  <c r="EZ51" i="7942"/>
  <c r="EY51" i="7942"/>
  <c r="ER51" i="7942"/>
  <c r="EQ51" i="7942"/>
  <c r="EP51" i="7942"/>
  <c r="EO51" i="7942"/>
  <c r="EN51" i="7942"/>
  <c r="EG51" i="7942"/>
  <c r="EF51" i="7942"/>
  <c r="EE51" i="7942"/>
  <c r="ED51" i="7942"/>
  <c r="EC51" i="7942"/>
  <c r="DV51" i="7942"/>
  <c r="DU51" i="7942"/>
  <c r="DT51" i="7942"/>
  <c r="DS51" i="7942"/>
  <c r="DR51" i="7942"/>
  <c r="DK51" i="7942"/>
  <c r="DJ51" i="7942"/>
  <c r="DI51" i="7942"/>
  <c r="DH51" i="7942"/>
  <c r="DG51" i="7942"/>
  <c r="CZ51" i="7942"/>
  <c r="CY51" i="7942"/>
  <c r="CX51" i="7942"/>
  <c r="CW51" i="7942"/>
  <c r="CV51" i="7942"/>
  <c r="CO51" i="7942"/>
  <c r="CN51" i="7942"/>
  <c r="CM51" i="7942"/>
  <c r="CL51" i="7942"/>
  <c r="CK51" i="7942"/>
  <c r="CD51" i="7942"/>
  <c r="CC51" i="7942"/>
  <c r="CB51" i="7942"/>
  <c r="CA51" i="7942"/>
  <c r="BZ51" i="7942"/>
  <c r="BS51" i="7942"/>
  <c r="BR51" i="7942"/>
  <c r="BQ51" i="7942"/>
  <c r="BP51" i="7942"/>
  <c r="BO51" i="7942"/>
  <c r="BH51" i="7942"/>
  <c r="BG51" i="7942"/>
  <c r="BF51" i="7942"/>
  <c r="BE51" i="7942"/>
  <c r="BD51" i="7942"/>
  <c r="AW51" i="7942"/>
  <c r="AV51" i="7942"/>
  <c r="AU51" i="7942"/>
  <c r="AT51" i="7942"/>
  <c r="AS51" i="7942"/>
  <c r="AL51" i="7942"/>
  <c r="AK51" i="7942"/>
  <c r="AJ51" i="7942"/>
  <c r="AI51" i="7942"/>
  <c r="AH51" i="7942"/>
  <c r="AA51" i="7942"/>
  <c r="Z51" i="7942"/>
  <c r="Y51" i="7942"/>
  <c r="X51" i="7942"/>
  <c r="W51" i="7942"/>
  <c r="P51" i="7942"/>
  <c r="O51" i="7942"/>
  <c r="N51" i="7942"/>
  <c r="M51" i="7942"/>
  <c r="L51" i="7942"/>
  <c r="GJ50" i="7942"/>
  <c r="GI50" i="7942"/>
  <c r="GH50" i="7942"/>
  <c r="GG50" i="7942"/>
  <c r="GF50" i="7942"/>
  <c r="FY50" i="7942"/>
  <c r="FX50" i="7942"/>
  <c r="FW50" i="7942"/>
  <c r="FV50" i="7942"/>
  <c r="FU50" i="7942"/>
  <c r="FN50" i="7942"/>
  <c r="FM50" i="7942"/>
  <c r="FL50" i="7942"/>
  <c r="FK50" i="7942"/>
  <c r="FJ50" i="7942"/>
  <c r="FC50" i="7942"/>
  <c r="FB50" i="7942"/>
  <c r="FA50" i="7942"/>
  <c r="EZ50" i="7942"/>
  <c r="EY50" i="7942"/>
  <c r="ER50" i="7942"/>
  <c r="EQ50" i="7942"/>
  <c r="EP50" i="7942"/>
  <c r="EO50" i="7942"/>
  <c r="EN50" i="7942"/>
  <c r="EG50" i="7942"/>
  <c r="EF50" i="7942"/>
  <c r="EE50" i="7942"/>
  <c r="ED50" i="7942"/>
  <c r="EC50" i="7942"/>
  <c r="DV50" i="7942"/>
  <c r="DU50" i="7942"/>
  <c r="DT50" i="7942"/>
  <c r="DS50" i="7942"/>
  <c r="DR50" i="7942"/>
  <c r="DK50" i="7942"/>
  <c r="DJ50" i="7942"/>
  <c r="DI50" i="7942"/>
  <c r="DH50" i="7942"/>
  <c r="DG50" i="7942"/>
  <c r="CZ50" i="7942"/>
  <c r="CY50" i="7942"/>
  <c r="CX50" i="7942"/>
  <c r="CW50" i="7942"/>
  <c r="CV50" i="7942"/>
  <c r="CO50" i="7942"/>
  <c r="CN50" i="7942"/>
  <c r="CM50" i="7942"/>
  <c r="CL50" i="7942"/>
  <c r="CK50" i="7942"/>
  <c r="CD50" i="7942"/>
  <c r="CC50" i="7942"/>
  <c r="CB50" i="7942"/>
  <c r="CA50" i="7942"/>
  <c r="BZ50" i="7942"/>
  <c r="BS50" i="7942"/>
  <c r="BR50" i="7942"/>
  <c r="BQ50" i="7942"/>
  <c r="BP50" i="7942"/>
  <c r="BO50" i="7942"/>
  <c r="BH50" i="7942"/>
  <c r="BG50" i="7942"/>
  <c r="BF50" i="7942"/>
  <c r="BE50" i="7942"/>
  <c r="BD50" i="7942"/>
  <c r="AW50" i="7942"/>
  <c r="AV50" i="7942"/>
  <c r="AU50" i="7942"/>
  <c r="AT50" i="7942"/>
  <c r="AS50" i="7942"/>
  <c r="AL50" i="7942"/>
  <c r="AK50" i="7942"/>
  <c r="AJ50" i="7942"/>
  <c r="AI50" i="7942"/>
  <c r="AH50" i="7942"/>
  <c r="AA50" i="7942"/>
  <c r="Z50" i="7942"/>
  <c r="Y50" i="7942"/>
  <c r="X50" i="7942"/>
  <c r="W50" i="7942"/>
  <c r="P50" i="7942"/>
  <c r="O50" i="7942"/>
  <c r="N50" i="7942"/>
  <c r="M50" i="7942"/>
  <c r="L50" i="7942"/>
  <c r="GJ49" i="7942"/>
  <c r="GI49" i="7942"/>
  <c r="GH49" i="7942"/>
  <c r="GG49" i="7942"/>
  <c r="GF49" i="7942"/>
  <c r="FY49" i="7942"/>
  <c r="FX49" i="7942"/>
  <c r="FW49" i="7942"/>
  <c r="FV49" i="7942"/>
  <c r="FU49" i="7942"/>
  <c r="FN49" i="7942"/>
  <c r="FM49" i="7942"/>
  <c r="FL49" i="7942"/>
  <c r="FK49" i="7942"/>
  <c r="FJ49" i="7942"/>
  <c r="FC49" i="7942"/>
  <c r="FB49" i="7942"/>
  <c r="FA49" i="7942"/>
  <c r="EZ49" i="7942"/>
  <c r="EY49" i="7942"/>
  <c r="ER49" i="7942"/>
  <c r="EQ49" i="7942"/>
  <c r="EP49" i="7942"/>
  <c r="EO49" i="7942"/>
  <c r="EN49" i="7942"/>
  <c r="EG49" i="7942"/>
  <c r="EF49" i="7942"/>
  <c r="EE49" i="7942"/>
  <c r="ED49" i="7942"/>
  <c r="EC49" i="7942"/>
  <c r="DV49" i="7942"/>
  <c r="DU49" i="7942"/>
  <c r="DT49" i="7942"/>
  <c r="DS49" i="7942"/>
  <c r="DR49" i="7942"/>
  <c r="DK49" i="7942"/>
  <c r="DJ49" i="7942"/>
  <c r="DI49" i="7942"/>
  <c r="DH49" i="7942"/>
  <c r="DG49" i="7942"/>
  <c r="CZ49" i="7942"/>
  <c r="CY49" i="7942"/>
  <c r="CX49" i="7942"/>
  <c r="CW49" i="7942"/>
  <c r="CV49" i="7942"/>
  <c r="CO49" i="7942"/>
  <c r="CN49" i="7942"/>
  <c r="CM49" i="7942"/>
  <c r="CL49" i="7942"/>
  <c r="CK49" i="7942"/>
  <c r="CD49" i="7942"/>
  <c r="CC49" i="7942"/>
  <c r="CB49" i="7942"/>
  <c r="CA49" i="7942"/>
  <c r="BZ49" i="7942"/>
  <c r="BS49" i="7942"/>
  <c r="BR49" i="7942"/>
  <c r="BQ49" i="7942"/>
  <c r="BP49" i="7942"/>
  <c r="BO49" i="7942"/>
  <c r="BH49" i="7942"/>
  <c r="BG49" i="7942"/>
  <c r="BF49" i="7942"/>
  <c r="BE49" i="7942"/>
  <c r="BD49" i="7942"/>
  <c r="AW49" i="7942"/>
  <c r="AV49" i="7942"/>
  <c r="AU49" i="7942"/>
  <c r="AT49" i="7942"/>
  <c r="AS49" i="7942"/>
  <c r="AL49" i="7942"/>
  <c r="AK49" i="7942"/>
  <c r="AJ49" i="7942"/>
  <c r="AI49" i="7942"/>
  <c r="AH49" i="7942"/>
  <c r="AA49" i="7942"/>
  <c r="Z49" i="7942"/>
  <c r="Y49" i="7942"/>
  <c r="X49" i="7942"/>
  <c r="W49" i="7942"/>
  <c r="P49" i="7942"/>
  <c r="O49" i="7942"/>
  <c r="N49" i="7942"/>
  <c r="M49" i="7942"/>
  <c r="L49" i="7942"/>
  <c r="GJ48" i="7942"/>
  <c r="GI48" i="7942"/>
  <c r="GH48" i="7942"/>
  <c r="GG48" i="7942"/>
  <c r="GF48" i="7942"/>
  <c r="FY48" i="7942"/>
  <c r="FX48" i="7942"/>
  <c r="FW48" i="7942"/>
  <c r="FV48" i="7942"/>
  <c r="FU48" i="7942"/>
  <c r="FN48" i="7942"/>
  <c r="FM48" i="7942"/>
  <c r="FL48" i="7942"/>
  <c r="FK48" i="7942"/>
  <c r="FJ48" i="7942"/>
  <c r="FC48" i="7942"/>
  <c r="FB48" i="7942"/>
  <c r="FA48" i="7942"/>
  <c r="EZ48" i="7942"/>
  <c r="EY48" i="7942"/>
  <c r="ER48" i="7942"/>
  <c r="EQ48" i="7942"/>
  <c r="EP48" i="7942"/>
  <c r="EO48" i="7942"/>
  <c r="EN48" i="7942"/>
  <c r="EG48" i="7942"/>
  <c r="EF48" i="7942"/>
  <c r="EE48" i="7942"/>
  <c r="ED48" i="7942"/>
  <c r="EC48" i="7942"/>
  <c r="DV48" i="7942"/>
  <c r="DU48" i="7942"/>
  <c r="DT48" i="7942"/>
  <c r="DS48" i="7942"/>
  <c r="DR48" i="7942"/>
  <c r="DK48" i="7942"/>
  <c r="DJ48" i="7942"/>
  <c r="DI48" i="7942"/>
  <c r="DH48" i="7942"/>
  <c r="DG48" i="7942"/>
  <c r="CZ48" i="7942"/>
  <c r="CY48" i="7942"/>
  <c r="CX48" i="7942"/>
  <c r="CW48" i="7942"/>
  <c r="CV48" i="7942"/>
  <c r="CO48" i="7942"/>
  <c r="CN48" i="7942"/>
  <c r="CM48" i="7942"/>
  <c r="CL48" i="7942"/>
  <c r="CK48" i="7942"/>
  <c r="CD48" i="7942"/>
  <c r="CC48" i="7942"/>
  <c r="CB48" i="7942"/>
  <c r="CA48" i="7942"/>
  <c r="BZ48" i="7942"/>
  <c r="BS48" i="7942"/>
  <c r="BR48" i="7942"/>
  <c r="BQ48" i="7942"/>
  <c r="BP48" i="7942"/>
  <c r="BO48" i="7942"/>
  <c r="BH48" i="7942"/>
  <c r="BG48" i="7942"/>
  <c r="BF48" i="7942"/>
  <c r="BE48" i="7942"/>
  <c r="BD48" i="7942"/>
  <c r="AW48" i="7942"/>
  <c r="AV48" i="7942"/>
  <c r="AU48" i="7942"/>
  <c r="AT48" i="7942"/>
  <c r="AS48" i="7942"/>
  <c r="AL48" i="7942"/>
  <c r="AK48" i="7942"/>
  <c r="AJ48" i="7942"/>
  <c r="AI48" i="7942"/>
  <c r="AH48" i="7942"/>
  <c r="AA48" i="7942"/>
  <c r="Z48" i="7942"/>
  <c r="Y48" i="7942"/>
  <c r="X48" i="7942"/>
  <c r="W48" i="7942"/>
  <c r="P48" i="7942"/>
  <c r="O48" i="7942"/>
  <c r="N48" i="7942"/>
  <c r="M48" i="7942"/>
  <c r="L48" i="7942"/>
  <c r="GJ47" i="7942"/>
  <c r="GI47" i="7942"/>
  <c r="GH47" i="7942"/>
  <c r="GG47" i="7942"/>
  <c r="GF47" i="7942"/>
  <c r="FY47" i="7942"/>
  <c r="FX47" i="7942"/>
  <c r="FW47" i="7942"/>
  <c r="FV47" i="7942"/>
  <c r="FU47" i="7942"/>
  <c r="FN47" i="7942"/>
  <c r="FM47" i="7942"/>
  <c r="FL47" i="7942"/>
  <c r="FK47" i="7942"/>
  <c r="FJ47" i="7942"/>
  <c r="FC47" i="7942"/>
  <c r="FB47" i="7942"/>
  <c r="FA47" i="7942"/>
  <c r="EZ47" i="7942"/>
  <c r="EY47" i="7942"/>
  <c r="ER47" i="7942"/>
  <c r="EQ47" i="7942"/>
  <c r="EP47" i="7942"/>
  <c r="EO47" i="7942"/>
  <c r="EN47" i="7942"/>
  <c r="EG47" i="7942"/>
  <c r="EF47" i="7942"/>
  <c r="EE47" i="7942"/>
  <c r="ED47" i="7942"/>
  <c r="EC47" i="7942"/>
  <c r="DV47" i="7942"/>
  <c r="DU47" i="7942"/>
  <c r="DT47" i="7942"/>
  <c r="DS47" i="7942"/>
  <c r="DR47" i="7942"/>
  <c r="DK47" i="7942"/>
  <c r="DJ47" i="7942"/>
  <c r="DI47" i="7942"/>
  <c r="DH47" i="7942"/>
  <c r="DG47" i="7942"/>
  <c r="CZ47" i="7942"/>
  <c r="CY47" i="7942"/>
  <c r="CX47" i="7942"/>
  <c r="CW47" i="7942"/>
  <c r="CV47" i="7942"/>
  <c r="CO47" i="7942"/>
  <c r="CN47" i="7942"/>
  <c r="CM47" i="7942"/>
  <c r="CL47" i="7942"/>
  <c r="CK47" i="7942"/>
  <c r="CD47" i="7942"/>
  <c r="CC47" i="7942"/>
  <c r="CB47" i="7942"/>
  <c r="CA47" i="7942"/>
  <c r="BZ47" i="7942"/>
  <c r="BS47" i="7942"/>
  <c r="BR47" i="7942"/>
  <c r="BQ47" i="7942"/>
  <c r="BP47" i="7942"/>
  <c r="BO47" i="7942"/>
  <c r="BH47" i="7942"/>
  <c r="BG47" i="7942"/>
  <c r="BF47" i="7942"/>
  <c r="BE47" i="7942"/>
  <c r="BD47" i="7942"/>
  <c r="AW47" i="7942"/>
  <c r="AV47" i="7942"/>
  <c r="AU47" i="7942"/>
  <c r="AT47" i="7942"/>
  <c r="AS47" i="7942"/>
  <c r="AL47" i="7942"/>
  <c r="AK47" i="7942"/>
  <c r="AJ47" i="7942"/>
  <c r="AI47" i="7942"/>
  <c r="AH47" i="7942"/>
  <c r="AA47" i="7942"/>
  <c r="Z47" i="7942"/>
  <c r="Y47" i="7942"/>
  <c r="X47" i="7942"/>
  <c r="W47" i="7942"/>
  <c r="P47" i="7942"/>
  <c r="O47" i="7942"/>
  <c r="N47" i="7942"/>
  <c r="M47" i="7942"/>
  <c r="L47" i="7942"/>
  <c r="GJ46" i="7942"/>
  <c r="GI46" i="7942"/>
  <c r="GH46" i="7942"/>
  <c r="GG46" i="7942"/>
  <c r="GF46" i="7942"/>
  <c r="FY46" i="7942"/>
  <c r="FX46" i="7942"/>
  <c r="FW46" i="7942"/>
  <c r="FV46" i="7942"/>
  <c r="FU46" i="7942"/>
  <c r="FN46" i="7942"/>
  <c r="FM46" i="7942"/>
  <c r="FL46" i="7942"/>
  <c r="FK46" i="7942"/>
  <c r="FJ46" i="7942"/>
  <c r="FC46" i="7942"/>
  <c r="FB46" i="7942"/>
  <c r="FA46" i="7942"/>
  <c r="EZ46" i="7942"/>
  <c r="EY46" i="7942"/>
  <c r="ER46" i="7942"/>
  <c r="EQ46" i="7942"/>
  <c r="EP46" i="7942"/>
  <c r="EO46" i="7942"/>
  <c r="EN46" i="7942"/>
  <c r="EG46" i="7942"/>
  <c r="EF46" i="7942"/>
  <c r="EE46" i="7942"/>
  <c r="ED46" i="7942"/>
  <c r="EC46" i="7942"/>
  <c r="DV46" i="7942"/>
  <c r="DU46" i="7942"/>
  <c r="DT46" i="7942"/>
  <c r="DS46" i="7942"/>
  <c r="DR46" i="7942"/>
  <c r="DK46" i="7942"/>
  <c r="DJ46" i="7942"/>
  <c r="DI46" i="7942"/>
  <c r="DH46" i="7942"/>
  <c r="DG46" i="7942"/>
  <c r="CZ46" i="7942"/>
  <c r="CY46" i="7942"/>
  <c r="CX46" i="7942"/>
  <c r="CW46" i="7942"/>
  <c r="CV46" i="7942"/>
  <c r="CO46" i="7942"/>
  <c r="CN46" i="7942"/>
  <c r="CM46" i="7942"/>
  <c r="CL46" i="7942"/>
  <c r="CK46" i="7942"/>
  <c r="CD46" i="7942"/>
  <c r="CC46" i="7942"/>
  <c r="CB46" i="7942"/>
  <c r="CA46" i="7942"/>
  <c r="BZ46" i="7942"/>
  <c r="BS46" i="7942"/>
  <c r="BR46" i="7942"/>
  <c r="BQ46" i="7942"/>
  <c r="BP46" i="7942"/>
  <c r="BO46" i="7942"/>
  <c r="BH46" i="7942"/>
  <c r="BG46" i="7942"/>
  <c r="BF46" i="7942"/>
  <c r="BE46" i="7942"/>
  <c r="BD46" i="7942"/>
  <c r="AW46" i="7942"/>
  <c r="AV46" i="7942"/>
  <c r="AU46" i="7942"/>
  <c r="AT46" i="7942"/>
  <c r="AS46" i="7942"/>
  <c r="AL46" i="7942"/>
  <c r="AK46" i="7942"/>
  <c r="AJ46" i="7942"/>
  <c r="AI46" i="7942"/>
  <c r="AH46" i="7942"/>
  <c r="AA46" i="7942"/>
  <c r="Z46" i="7942"/>
  <c r="Y46" i="7942"/>
  <c r="X46" i="7942"/>
  <c r="W46" i="7942"/>
  <c r="P46" i="7942"/>
  <c r="O46" i="7942"/>
  <c r="N46" i="7942"/>
  <c r="M46" i="7942"/>
  <c r="L46" i="7942"/>
  <c r="GJ45" i="7942"/>
  <c r="GI45" i="7942"/>
  <c r="GH45" i="7942"/>
  <c r="GG45" i="7942"/>
  <c r="GF45" i="7942"/>
  <c r="FY45" i="7942"/>
  <c r="FX45" i="7942"/>
  <c r="FW45" i="7942"/>
  <c r="FV45" i="7942"/>
  <c r="FU45" i="7942"/>
  <c r="FN45" i="7942"/>
  <c r="FM45" i="7942"/>
  <c r="FL45" i="7942"/>
  <c r="FK45" i="7942"/>
  <c r="FJ45" i="7942"/>
  <c r="FC45" i="7942"/>
  <c r="FB45" i="7942"/>
  <c r="FA45" i="7942"/>
  <c r="EZ45" i="7942"/>
  <c r="EY45" i="7942"/>
  <c r="ER45" i="7942"/>
  <c r="EQ45" i="7942"/>
  <c r="EP45" i="7942"/>
  <c r="EO45" i="7942"/>
  <c r="EN45" i="7942"/>
  <c r="EG45" i="7942"/>
  <c r="EF45" i="7942"/>
  <c r="EE45" i="7942"/>
  <c r="ED45" i="7942"/>
  <c r="EC45" i="7942"/>
  <c r="DV45" i="7942"/>
  <c r="DU45" i="7942"/>
  <c r="DT45" i="7942"/>
  <c r="DS45" i="7942"/>
  <c r="DR45" i="7942"/>
  <c r="DK45" i="7942"/>
  <c r="DJ45" i="7942"/>
  <c r="DI45" i="7942"/>
  <c r="DH45" i="7942"/>
  <c r="DG45" i="7942"/>
  <c r="CZ45" i="7942"/>
  <c r="CY45" i="7942"/>
  <c r="CX45" i="7942"/>
  <c r="CW45" i="7942"/>
  <c r="CV45" i="7942"/>
  <c r="CO45" i="7942"/>
  <c r="CN45" i="7942"/>
  <c r="CM45" i="7942"/>
  <c r="CL45" i="7942"/>
  <c r="CK45" i="7942"/>
  <c r="CD45" i="7942"/>
  <c r="CC45" i="7942"/>
  <c r="CB45" i="7942"/>
  <c r="CA45" i="7942"/>
  <c r="BZ45" i="7942"/>
  <c r="BS45" i="7942"/>
  <c r="BR45" i="7942"/>
  <c r="BQ45" i="7942"/>
  <c r="BP45" i="7942"/>
  <c r="BO45" i="7942"/>
  <c r="BH45" i="7942"/>
  <c r="BG45" i="7942"/>
  <c r="BF45" i="7942"/>
  <c r="BE45" i="7942"/>
  <c r="BD45" i="7942"/>
  <c r="AW45" i="7942"/>
  <c r="AV45" i="7942"/>
  <c r="AU45" i="7942"/>
  <c r="AT45" i="7942"/>
  <c r="AS45" i="7942"/>
  <c r="AL45" i="7942"/>
  <c r="AK45" i="7942"/>
  <c r="AJ45" i="7942"/>
  <c r="AI45" i="7942"/>
  <c r="AH45" i="7942"/>
  <c r="AA45" i="7942"/>
  <c r="Z45" i="7942"/>
  <c r="Y45" i="7942"/>
  <c r="X45" i="7942"/>
  <c r="W45" i="7942"/>
  <c r="P45" i="7942"/>
  <c r="O45" i="7942"/>
  <c r="N45" i="7942"/>
  <c r="M45" i="7942"/>
  <c r="L45" i="7942"/>
  <c r="GJ44" i="7942"/>
  <c r="GI44" i="7942"/>
  <c r="GH44" i="7942"/>
  <c r="GG44" i="7942"/>
  <c r="GF44" i="7942"/>
  <c r="FY44" i="7942"/>
  <c r="FX44" i="7942"/>
  <c r="FW44" i="7942"/>
  <c r="FV44" i="7942"/>
  <c r="FU44" i="7942"/>
  <c r="FN44" i="7942"/>
  <c r="FM44" i="7942"/>
  <c r="FL44" i="7942"/>
  <c r="FK44" i="7942"/>
  <c r="FJ44" i="7942"/>
  <c r="FC44" i="7942"/>
  <c r="FB44" i="7942"/>
  <c r="FA44" i="7942"/>
  <c r="EZ44" i="7942"/>
  <c r="EY44" i="7942"/>
  <c r="ER44" i="7942"/>
  <c r="EQ44" i="7942"/>
  <c r="EP44" i="7942"/>
  <c r="EO44" i="7942"/>
  <c r="EN44" i="7942"/>
  <c r="EG44" i="7942"/>
  <c r="EF44" i="7942"/>
  <c r="EE44" i="7942"/>
  <c r="ED44" i="7942"/>
  <c r="EC44" i="7942"/>
  <c r="DV44" i="7942"/>
  <c r="DU44" i="7942"/>
  <c r="DT44" i="7942"/>
  <c r="DS44" i="7942"/>
  <c r="DR44" i="7942"/>
  <c r="DK44" i="7942"/>
  <c r="DJ44" i="7942"/>
  <c r="DI44" i="7942"/>
  <c r="DH44" i="7942"/>
  <c r="DG44" i="7942"/>
  <c r="CZ44" i="7942"/>
  <c r="CY44" i="7942"/>
  <c r="CX44" i="7942"/>
  <c r="CW44" i="7942"/>
  <c r="CV44" i="7942"/>
  <c r="CO44" i="7942"/>
  <c r="CN44" i="7942"/>
  <c r="CM44" i="7942"/>
  <c r="CL44" i="7942"/>
  <c r="CK44" i="7942"/>
  <c r="CD44" i="7942"/>
  <c r="CC44" i="7942"/>
  <c r="CB44" i="7942"/>
  <c r="CA44" i="7942"/>
  <c r="BZ44" i="7942"/>
  <c r="BS44" i="7942"/>
  <c r="BR44" i="7942"/>
  <c r="BQ44" i="7942"/>
  <c r="BP44" i="7942"/>
  <c r="BO44" i="7942"/>
  <c r="BH44" i="7942"/>
  <c r="BG44" i="7942"/>
  <c r="BF44" i="7942"/>
  <c r="BE44" i="7942"/>
  <c r="BD44" i="7942"/>
  <c r="AW44" i="7942"/>
  <c r="AV44" i="7942"/>
  <c r="AU44" i="7942"/>
  <c r="AT44" i="7942"/>
  <c r="AS44" i="7942"/>
  <c r="AL44" i="7942"/>
  <c r="AK44" i="7942"/>
  <c r="AJ44" i="7942"/>
  <c r="AI44" i="7942"/>
  <c r="AH44" i="7942"/>
  <c r="AA44" i="7942"/>
  <c r="Z44" i="7942"/>
  <c r="Y44" i="7942"/>
  <c r="X44" i="7942"/>
  <c r="W44" i="7942"/>
  <c r="P44" i="7942"/>
  <c r="O44" i="7942"/>
  <c r="N44" i="7942"/>
  <c r="M44" i="7942"/>
  <c r="L44" i="7942"/>
  <c r="GJ43" i="7942"/>
  <c r="GI43" i="7942"/>
  <c r="GH43" i="7942"/>
  <c r="GG43" i="7942"/>
  <c r="GF43" i="7942"/>
  <c r="FY43" i="7942"/>
  <c r="FX43" i="7942"/>
  <c r="FW43" i="7942"/>
  <c r="FV43" i="7942"/>
  <c r="FU43" i="7942"/>
  <c r="FN43" i="7942"/>
  <c r="FM43" i="7942"/>
  <c r="FL43" i="7942"/>
  <c r="FK43" i="7942"/>
  <c r="FJ43" i="7942"/>
  <c r="FC43" i="7942"/>
  <c r="FB43" i="7942"/>
  <c r="FA43" i="7942"/>
  <c r="EZ43" i="7942"/>
  <c r="EY43" i="7942"/>
  <c r="ER43" i="7942"/>
  <c r="EQ43" i="7942"/>
  <c r="EP43" i="7942"/>
  <c r="EO43" i="7942"/>
  <c r="EN43" i="7942"/>
  <c r="EG43" i="7942"/>
  <c r="EF43" i="7942"/>
  <c r="EE43" i="7942"/>
  <c r="ED43" i="7942"/>
  <c r="EC43" i="7942"/>
  <c r="DV43" i="7942"/>
  <c r="DU43" i="7942"/>
  <c r="DT43" i="7942"/>
  <c r="DS43" i="7942"/>
  <c r="DR43" i="7942"/>
  <c r="DK43" i="7942"/>
  <c r="DJ43" i="7942"/>
  <c r="DI43" i="7942"/>
  <c r="DH43" i="7942"/>
  <c r="DG43" i="7942"/>
  <c r="CZ43" i="7942"/>
  <c r="CY43" i="7942"/>
  <c r="CX43" i="7942"/>
  <c r="CW43" i="7942"/>
  <c r="CV43" i="7942"/>
  <c r="CO43" i="7942"/>
  <c r="CN43" i="7942"/>
  <c r="CM43" i="7942"/>
  <c r="CL43" i="7942"/>
  <c r="CK43" i="7942"/>
  <c r="CD43" i="7942"/>
  <c r="CC43" i="7942"/>
  <c r="CB43" i="7942"/>
  <c r="CA43" i="7942"/>
  <c r="BZ43" i="7942"/>
  <c r="BS43" i="7942"/>
  <c r="BR43" i="7942"/>
  <c r="BQ43" i="7942"/>
  <c r="BP43" i="7942"/>
  <c r="BO43" i="7942"/>
  <c r="BH43" i="7942"/>
  <c r="BG43" i="7942"/>
  <c r="BF43" i="7942"/>
  <c r="BE43" i="7942"/>
  <c r="BD43" i="7942"/>
  <c r="AW43" i="7942"/>
  <c r="AV43" i="7942"/>
  <c r="AU43" i="7942"/>
  <c r="AT43" i="7942"/>
  <c r="AS43" i="7942"/>
  <c r="AL43" i="7942"/>
  <c r="AK43" i="7942"/>
  <c r="AJ43" i="7942"/>
  <c r="AI43" i="7942"/>
  <c r="AH43" i="7942"/>
  <c r="AA43" i="7942"/>
  <c r="Z43" i="7942"/>
  <c r="Y43" i="7942"/>
  <c r="X43" i="7942"/>
  <c r="W43" i="7942"/>
  <c r="P43" i="7942"/>
  <c r="O43" i="7942"/>
  <c r="N43" i="7942"/>
  <c r="M43" i="7942"/>
  <c r="L43" i="7942"/>
  <c r="GJ42" i="7942"/>
  <c r="GI42" i="7942"/>
  <c r="GH42" i="7942"/>
  <c r="GG42" i="7942"/>
  <c r="GF42" i="7942"/>
  <c r="FY42" i="7942"/>
  <c r="FX42" i="7942"/>
  <c r="FW42" i="7942"/>
  <c r="FV42" i="7942"/>
  <c r="FU42" i="7942"/>
  <c r="FN42" i="7942"/>
  <c r="FM42" i="7942"/>
  <c r="FL42" i="7942"/>
  <c r="FK42" i="7942"/>
  <c r="FJ42" i="7942"/>
  <c r="FC42" i="7942"/>
  <c r="FB42" i="7942"/>
  <c r="FA42" i="7942"/>
  <c r="EZ42" i="7942"/>
  <c r="EY42" i="7942"/>
  <c r="ER42" i="7942"/>
  <c r="EQ42" i="7942"/>
  <c r="EP42" i="7942"/>
  <c r="EO42" i="7942"/>
  <c r="EN42" i="7942"/>
  <c r="EG42" i="7942"/>
  <c r="EF42" i="7942"/>
  <c r="EE42" i="7942"/>
  <c r="ED42" i="7942"/>
  <c r="EC42" i="7942"/>
  <c r="DV42" i="7942"/>
  <c r="DU42" i="7942"/>
  <c r="DT42" i="7942"/>
  <c r="DS42" i="7942"/>
  <c r="DR42" i="7942"/>
  <c r="DK42" i="7942"/>
  <c r="DJ42" i="7942"/>
  <c r="DI42" i="7942"/>
  <c r="DH42" i="7942"/>
  <c r="DG42" i="7942"/>
  <c r="CZ42" i="7942"/>
  <c r="CY42" i="7942"/>
  <c r="CX42" i="7942"/>
  <c r="CW42" i="7942"/>
  <c r="CV42" i="7942"/>
  <c r="CO42" i="7942"/>
  <c r="CN42" i="7942"/>
  <c r="CM42" i="7942"/>
  <c r="CL42" i="7942"/>
  <c r="CK42" i="7942"/>
  <c r="CD42" i="7942"/>
  <c r="CC42" i="7942"/>
  <c r="CB42" i="7942"/>
  <c r="CA42" i="7942"/>
  <c r="BZ42" i="7942"/>
  <c r="BS42" i="7942"/>
  <c r="BR42" i="7942"/>
  <c r="BQ42" i="7942"/>
  <c r="BP42" i="7942"/>
  <c r="BO42" i="7942"/>
  <c r="BH42" i="7942"/>
  <c r="BG42" i="7942"/>
  <c r="BF42" i="7942"/>
  <c r="BE42" i="7942"/>
  <c r="BD42" i="7942"/>
  <c r="AW42" i="7942"/>
  <c r="AV42" i="7942"/>
  <c r="AU42" i="7942"/>
  <c r="AT42" i="7942"/>
  <c r="AS42" i="7942"/>
  <c r="AL42" i="7942"/>
  <c r="AK42" i="7942"/>
  <c r="AJ42" i="7942"/>
  <c r="AI42" i="7942"/>
  <c r="AH42" i="7942"/>
  <c r="AA42" i="7942"/>
  <c r="Z42" i="7942"/>
  <c r="Y42" i="7942"/>
  <c r="X42" i="7942"/>
  <c r="W42" i="7942"/>
  <c r="P42" i="7942"/>
  <c r="O42" i="7942"/>
  <c r="N42" i="7942"/>
  <c r="M42" i="7942"/>
  <c r="L42" i="7942"/>
  <c r="GJ41" i="7942"/>
  <c r="GI41" i="7942"/>
  <c r="GH41" i="7942"/>
  <c r="GG41" i="7942"/>
  <c r="GF41" i="7942"/>
  <c r="FY41" i="7942"/>
  <c r="FX41" i="7942"/>
  <c r="FW41" i="7942"/>
  <c r="FV41" i="7942"/>
  <c r="FU41" i="7942"/>
  <c r="FN41" i="7942"/>
  <c r="FM41" i="7942"/>
  <c r="FL41" i="7942"/>
  <c r="FK41" i="7942"/>
  <c r="FJ41" i="7942"/>
  <c r="FC41" i="7942"/>
  <c r="FB41" i="7942"/>
  <c r="FA41" i="7942"/>
  <c r="EZ41" i="7942"/>
  <c r="EY41" i="7942"/>
  <c r="ER41" i="7942"/>
  <c r="EQ41" i="7942"/>
  <c r="EP41" i="7942"/>
  <c r="EO41" i="7942"/>
  <c r="EN41" i="7942"/>
  <c r="EG41" i="7942"/>
  <c r="EF41" i="7942"/>
  <c r="EE41" i="7942"/>
  <c r="ED41" i="7942"/>
  <c r="EC41" i="7942"/>
  <c r="DV41" i="7942"/>
  <c r="DU41" i="7942"/>
  <c r="DT41" i="7942"/>
  <c r="DS41" i="7942"/>
  <c r="DR41" i="7942"/>
  <c r="DK41" i="7942"/>
  <c r="DJ41" i="7942"/>
  <c r="DI41" i="7942"/>
  <c r="DH41" i="7942"/>
  <c r="DG41" i="7942"/>
  <c r="CZ41" i="7942"/>
  <c r="CY41" i="7942"/>
  <c r="CX41" i="7942"/>
  <c r="CW41" i="7942"/>
  <c r="CV41" i="7942"/>
  <c r="CO41" i="7942"/>
  <c r="CN41" i="7942"/>
  <c r="CM41" i="7942"/>
  <c r="CL41" i="7942"/>
  <c r="CK41" i="7942"/>
  <c r="CD41" i="7942"/>
  <c r="CC41" i="7942"/>
  <c r="CB41" i="7942"/>
  <c r="CA41" i="7942"/>
  <c r="BZ41" i="7942"/>
  <c r="BS41" i="7942"/>
  <c r="BR41" i="7942"/>
  <c r="BQ41" i="7942"/>
  <c r="BP41" i="7942"/>
  <c r="BO41" i="7942"/>
  <c r="BH41" i="7942"/>
  <c r="BG41" i="7942"/>
  <c r="BF41" i="7942"/>
  <c r="BE41" i="7942"/>
  <c r="BD41" i="7942"/>
  <c r="AW41" i="7942"/>
  <c r="AV41" i="7942"/>
  <c r="AU41" i="7942"/>
  <c r="AT41" i="7942"/>
  <c r="AS41" i="7942"/>
  <c r="AL41" i="7942"/>
  <c r="AK41" i="7942"/>
  <c r="AJ41" i="7942"/>
  <c r="AI41" i="7942"/>
  <c r="AH41" i="7942"/>
  <c r="AA41" i="7942"/>
  <c r="Z41" i="7942"/>
  <c r="Y41" i="7942"/>
  <c r="X41" i="7942"/>
  <c r="W41" i="7942"/>
  <c r="P41" i="7942"/>
  <c r="O41" i="7942"/>
  <c r="N41" i="7942"/>
  <c r="M41" i="7942"/>
  <c r="L41" i="7942"/>
  <c r="GJ40" i="7942"/>
  <c r="GI40" i="7942"/>
  <c r="GH40" i="7942"/>
  <c r="GG40" i="7942"/>
  <c r="GF40" i="7942"/>
  <c r="FY40" i="7942"/>
  <c r="FX40" i="7942"/>
  <c r="FW40" i="7942"/>
  <c r="FV40" i="7942"/>
  <c r="FU40" i="7942"/>
  <c r="FN40" i="7942"/>
  <c r="FM40" i="7942"/>
  <c r="FL40" i="7942"/>
  <c r="FK40" i="7942"/>
  <c r="FJ40" i="7942"/>
  <c r="FC40" i="7942"/>
  <c r="FB40" i="7942"/>
  <c r="FA40" i="7942"/>
  <c r="EZ40" i="7942"/>
  <c r="EY40" i="7942"/>
  <c r="ER40" i="7942"/>
  <c r="EQ40" i="7942"/>
  <c r="EP40" i="7942"/>
  <c r="EO40" i="7942"/>
  <c r="EN40" i="7942"/>
  <c r="EG40" i="7942"/>
  <c r="EF40" i="7942"/>
  <c r="EE40" i="7942"/>
  <c r="ED40" i="7942"/>
  <c r="EC40" i="7942"/>
  <c r="DV40" i="7942"/>
  <c r="DU40" i="7942"/>
  <c r="DT40" i="7942"/>
  <c r="DS40" i="7942"/>
  <c r="DR40" i="7942"/>
  <c r="DK40" i="7942"/>
  <c r="DJ40" i="7942"/>
  <c r="DI40" i="7942"/>
  <c r="DH40" i="7942"/>
  <c r="DG40" i="7942"/>
  <c r="CZ40" i="7942"/>
  <c r="CY40" i="7942"/>
  <c r="CX40" i="7942"/>
  <c r="CW40" i="7942"/>
  <c r="CV40" i="7942"/>
  <c r="CO40" i="7942"/>
  <c r="CN40" i="7942"/>
  <c r="CM40" i="7942"/>
  <c r="CL40" i="7942"/>
  <c r="CK40" i="7942"/>
  <c r="CD40" i="7942"/>
  <c r="CC40" i="7942"/>
  <c r="CB40" i="7942"/>
  <c r="CA40" i="7942"/>
  <c r="BZ40" i="7942"/>
  <c r="BS40" i="7942"/>
  <c r="BR40" i="7942"/>
  <c r="BQ40" i="7942"/>
  <c r="BP40" i="7942"/>
  <c r="BO40" i="7942"/>
  <c r="BH40" i="7942"/>
  <c r="BG40" i="7942"/>
  <c r="BF40" i="7942"/>
  <c r="BE40" i="7942"/>
  <c r="BD40" i="7942"/>
  <c r="AW40" i="7942"/>
  <c r="AV40" i="7942"/>
  <c r="AU40" i="7942"/>
  <c r="AT40" i="7942"/>
  <c r="AS40" i="7942"/>
  <c r="AL40" i="7942"/>
  <c r="AK40" i="7942"/>
  <c r="AJ40" i="7942"/>
  <c r="AI40" i="7942"/>
  <c r="AH40" i="7942"/>
  <c r="AA40" i="7942"/>
  <c r="Z40" i="7942"/>
  <c r="Y40" i="7942"/>
  <c r="X40" i="7942"/>
  <c r="W40" i="7942"/>
  <c r="P40" i="7942"/>
  <c r="O40" i="7942"/>
  <c r="N40" i="7942"/>
  <c r="M40" i="7942"/>
  <c r="L40" i="7942"/>
  <c r="GJ39" i="7942"/>
  <c r="GI39" i="7942"/>
  <c r="GH39" i="7942"/>
  <c r="GG39" i="7942"/>
  <c r="GF39" i="7942"/>
  <c r="FY39" i="7942"/>
  <c r="FX39" i="7942"/>
  <c r="FW39" i="7942"/>
  <c r="FV39" i="7942"/>
  <c r="FU39" i="7942"/>
  <c r="FN39" i="7942"/>
  <c r="FM39" i="7942"/>
  <c r="FL39" i="7942"/>
  <c r="FK39" i="7942"/>
  <c r="FJ39" i="7942"/>
  <c r="FC39" i="7942"/>
  <c r="FB39" i="7942"/>
  <c r="FA39" i="7942"/>
  <c r="EZ39" i="7942"/>
  <c r="EY39" i="7942"/>
  <c r="ER39" i="7942"/>
  <c r="EQ39" i="7942"/>
  <c r="EP39" i="7942"/>
  <c r="EO39" i="7942"/>
  <c r="EN39" i="7942"/>
  <c r="EG39" i="7942"/>
  <c r="EF39" i="7942"/>
  <c r="EE39" i="7942"/>
  <c r="ED39" i="7942"/>
  <c r="EC39" i="7942"/>
  <c r="DV39" i="7942"/>
  <c r="DU39" i="7942"/>
  <c r="DT39" i="7942"/>
  <c r="DS39" i="7942"/>
  <c r="DR39" i="7942"/>
  <c r="DK39" i="7942"/>
  <c r="DJ39" i="7942"/>
  <c r="DI39" i="7942"/>
  <c r="DH39" i="7942"/>
  <c r="DG39" i="7942"/>
  <c r="CZ39" i="7942"/>
  <c r="CY39" i="7942"/>
  <c r="CX39" i="7942"/>
  <c r="CW39" i="7942"/>
  <c r="CV39" i="7942"/>
  <c r="CO39" i="7942"/>
  <c r="CN39" i="7942"/>
  <c r="CM39" i="7942"/>
  <c r="CL39" i="7942"/>
  <c r="CK39" i="7942"/>
  <c r="CD39" i="7942"/>
  <c r="CC39" i="7942"/>
  <c r="CB39" i="7942"/>
  <c r="CA39" i="7942"/>
  <c r="BZ39" i="7942"/>
  <c r="BS39" i="7942"/>
  <c r="BR39" i="7942"/>
  <c r="BQ39" i="7942"/>
  <c r="BP39" i="7942"/>
  <c r="BO39" i="7942"/>
  <c r="BH39" i="7942"/>
  <c r="BG39" i="7942"/>
  <c r="BF39" i="7942"/>
  <c r="BE39" i="7942"/>
  <c r="BD39" i="7942"/>
  <c r="AW39" i="7942"/>
  <c r="AV39" i="7942"/>
  <c r="AU39" i="7942"/>
  <c r="AT39" i="7942"/>
  <c r="AS39" i="7942"/>
  <c r="AL39" i="7942"/>
  <c r="AK39" i="7942"/>
  <c r="AJ39" i="7942"/>
  <c r="AI39" i="7942"/>
  <c r="AH39" i="7942"/>
  <c r="AA39" i="7942"/>
  <c r="Z39" i="7942"/>
  <c r="Y39" i="7942"/>
  <c r="X39" i="7942"/>
  <c r="W39" i="7942"/>
  <c r="P39" i="7942"/>
  <c r="O39" i="7942"/>
  <c r="N39" i="7942"/>
  <c r="M39" i="7942"/>
  <c r="L39" i="7942"/>
  <c r="GJ38" i="7942"/>
  <c r="GI38" i="7942"/>
  <c r="GH38" i="7942"/>
  <c r="GG38" i="7942"/>
  <c r="GF38" i="7942"/>
  <c r="FY38" i="7942"/>
  <c r="FX38" i="7942"/>
  <c r="FW38" i="7942"/>
  <c r="FV38" i="7942"/>
  <c r="FU38" i="7942"/>
  <c r="FN38" i="7942"/>
  <c r="FM38" i="7942"/>
  <c r="FL38" i="7942"/>
  <c r="FK38" i="7942"/>
  <c r="FJ38" i="7942"/>
  <c r="FC38" i="7942"/>
  <c r="FB38" i="7942"/>
  <c r="FA38" i="7942"/>
  <c r="EZ38" i="7942"/>
  <c r="EY38" i="7942"/>
  <c r="ER38" i="7942"/>
  <c r="EQ38" i="7942"/>
  <c r="EP38" i="7942"/>
  <c r="EO38" i="7942"/>
  <c r="EN38" i="7942"/>
  <c r="EG38" i="7942"/>
  <c r="EF38" i="7942"/>
  <c r="EE38" i="7942"/>
  <c r="ED38" i="7942"/>
  <c r="EC38" i="7942"/>
  <c r="DV38" i="7942"/>
  <c r="DU38" i="7942"/>
  <c r="DT38" i="7942"/>
  <c r="DS38" i="7942"/>
  <c r="DR38" i="7942"/>
  <c r="DK38" i="7942"/>
  <c r="DJ38" i="7942"/>
  <c r="DI38" i="7942"/>
  <c r="DH38" i="7942"/>
  <c r="DG38" i="7942"/>
  <c r="CZ38" i="7942"/>
  <c r="CY38" i="7942"/>
  <c r="CX38" i="7942"/>
  <c r="CW38" i="7942"/>
  <c r="CV38" i="7942"/>
  <c r="CO38" i="7942"/>
  <c r="CN38" i="7942"/>
  <c r="CM38" i="7942"/>
  <c r="CL38" i="7942"/>
  <c r="CK38" i="7942"/>
  <c r="CD38" i="7942"/>
  <c r="CC38" i="7942"/>
  <c r="CB38" i="7942"/>
  <c r="CA38" i="7942"/>
  <c r="BZ38" i="7942"/>
  <c r="BS38" i="7942"/>
  <c r="BR38" i="7942"/>
  <c r="BQ38" i="7942"/>
  <c r="BP38" i="7942"/>
  <c r="BO38" i="7942"/>
  <c r="BH38" i="7942"/>
  <c r="BG38" i="7942"/>
  <c r="BF38" i="7942"/>
  <c r="BE38" i="7942"/>
  <c r="BD38" i="7942"/>
  <c r="AW38" i="7942"/>
  <c r="AV38" i="7942"/>
  <c r="AU38" i="7942"/>
  <c r="AT38" i="7942"/>
  <c r="AS38" i="7942"/>
  <c r="AL38" i="7942"/>
  <c r="AK38" i="7942"/>
  <c r="AJ38" i="7942"/>
  <c r="AI38" i="7942"/>
  <c r="AH38" i="7942"/>
  <c r="AA38" i="7942"/>
  <c r="Z38" i="7942"/>
  <c r="Y38" i="7942"/>
  <c r="X38" i="7942"/>
  <c r="W38" i="7942"/>
  <c r="P38" i="7942"/>
  <c r="O38" i="7942"/>
  <c r="N38" i="7942"/>
  <c r="M38" i="7942"/>
  <c r="L38" i="7942"/>
  <c r="GJ37" i="7942"/>
  <c r="GI37" i="7942"/>
  <c r="GH37" i="7942"/>
  <c r="GG37" i="7942"/>
  <c r="GF37" i="7942"/>
  <c r="FY37" i="7942"/>
  <c r="FX37" i="7942"/>
  <c r="FW37" i="7942"/>
  <c r="FV37" i="7942"/>
  <c r="FU37" i="7942"/>
  <c r="FN37" i="7942"/>
  <c r="FM37" i="7942"/>
  <c r="FL37" i="7942"/>
  <c r="FK37" i="7942"/>
  <c r="FJ37" i="7942"/>
  <c r="FC37" i="7942"/>
  <c r="FB37" i="7942"/>
  <c r="FA37" i="7942"/>
  <c r="EZ37" i="7942"/>
  <c r="EY37" i="7942"/>
  <c r="ER37" i="7942"/>
  <c r="EQ37" i="7942"/>
  <c r="EP37" i="7942"/>
  <c r="EO37" i="7942"/>
  <c r="EN37" i="7942"/>
  <c r="EG37" i="7942"/>
  <c r="EF37" i="7942"/>
  <c r="EE37" i="7942"/>
  <c r="ED37" i="7942"/>
  <c r="EC37" i="7942"/>
  <c r="DV37" i="7942"/>
  <c r="DU37" i="7942"/>
  <c r="DT37" i="7942"/>
  <c r="DS37" i="7942"/>
  <c r="DR37" i="7942"/>
  <c r="DK37" i="7942"/>
  <c r="DJ37" i="7942"/>
  <c r="DI37" i="7942"/>
  <c r="DH37" i="7942"/>
  <c r="DG37" i="7942"/>
  <c r="CZ37" i="7942"/>
  <c r="CY37" i="7942"/>
  <c r="CX37" i="7942"/>
  <c r="CW37" i="7942"/>
  <c r="CV37" i="7942"/>
  <c r="CO37" i="7942"/>
  <c r="CN37" i="7942"/>
  <c r="CM37" i="7942"/>
  <c r="CL37" i="7942"/>
  <c r="CK37" i="7942"/>
  <c r="CD37" i="7942"/>
  <c r="CC37" i="7942"/>
  <c r="CB37" i="7942"/>
  <c r="CA37" i="7942"/>
  <c r="BZ37" i="7942"/>
  <c r="BS37" i="7942"/>
  <c r="BR37" i="7942"/>
  <c r="BQ37" i="7942"/>
  <c r="BP37" i="7942"/>
  <c r="BO37" i="7942"/>
  <c r="BH37" i="7942"/>
  <c r="BG37" i="7942"/>
  <c r="BF37" i="7942"/>
  <c r="BE37" i="7942"/>
  <c r="BD37" i="7942"/>
  <c r="AW37" i="7942"/>
  <c r="AV37" i="7942"/>
  <c r="AU37" i="7942"/>
  <c r="AT37" i="7942"/>
  <c r="AS37" i="7942"/>
  <c r="AL37" i="7942"/>
  <c r="AK37" i="7942"/>
  <c r="AJ37" i="7942"/>
  <c r="AI37" i="7942"/>
  <c r="AH37" i="7942"/>
  <c r="AA37" i="7942"/>
  <c r="Z37" i="7942"/>
  <c r="Y37" i="7942"/>
  <c r="X37" i="7942"/>
  <c r="W37" i="7942"/>
  <c r="P37" i="7942"/>
  <c r="O37" i="7942"/>
  <c r="N37" i="7942"/>
  <c r="M37" i="7942"/>
  <c r="L37" i="7942"/>
  <c r="GJ36" i="7942"/>
  <c r="GI36" i="7942"/>
  <c r="GH36" i="7942"/>
  <c r="GG36" i="7942"/>
  <c r="GF36" i="7942"/>
  <c r="FY36" i="7942"/>
  <c r="FX36" i="7942"/>
  <c r="FW36" i="7942"/>
  <c r="FV36" i="7942"/>
  <c r="FU36" i="7942"/>
  <c r="FN36" i="7942"/>
  <c r="FM36" i="7942"/>
  <c r="FL36" i="7942"/>
  <c r="FK36" i="7942"/>
  <c r="FJ36" i="7942"/>
  <c r="FC36" i="7942"/>
  <c r="FB36" i="7942"/>
  <c r="FA36" i="7942"/>
  <c r="EZ36" i="7942"/>
  <c r="EY36" i="7942"/>
  <c r="ER36" i="7942"/>
  <c r="EQ36" i="7942"/>
  <c r="EP36" i="7942"/>
  <c r="EO36" i="7942"/>
  <c r="EN36" i="7942"/>
  <c r="EG36" i="7942"/>
  <c r="EF36" i="7942"/>
  <c r="EE36" i="7942"/>
  <c r="ED36" i="7942"/>
  <c r="EC36" i="7942"/>
  <c r="DV36" i="7942"/>
  <c r="DU36" i="7942"/>
  <c r="DT36" i="7942"/>
  <c r="DS36" i="7942"/>
  <c r="DR36" i="7942"/>
  <c r="DK36" i="7942"/>
  <c r="DJ36" i="7942"/>
  <c r="DI36" i="7942"/>
  <c r="DH36" i="7942"/>
  <c r="DG36" i="7942"/>
  <c r="CZ36" i="7942"/>
  <c r="CY36" i="7942"/>
  <c r="CX36" i="7942"/>
  <c r="CW36" i="7942"/>
  <c r="CV36" i="7942"/>
  <c r="CO36" i="7942"/>
  <c r="CN36" i="7942"/>
  <c r="CM36" i="7942"/>
  <c r="CL36" i="7942"/>
  <c r="CK36" i="7942"/>
  <c r="CD36" i="7942"/>
  <c r="CC36" i="7942"/>
  <c r="CB36" i="7942"/>
  <c r="CA36" i="7942"/>
  <c r="BZ36" i="7942"/>
  <c r="BS36" i="7942"/>
  <c r="BR36" i="7942"/>
  <c r="BQ36" i="7942"/>
  <c r="BP36" i="7942"/>
  <c r="BO36" i="7942"/>
  <c r="BH36" i="7942"/>
  <c r="BG36" i="7942"/>
  <c r="BF36" i="7942"/>
  <c r="BE36" i="7942"/>
  <c r="BD36" i="7942"/>
  <c r="AW36" i="7942"/>
  <c r="AV36" i="7942"/>
  <c r="AU36" i="7942"/>
  <c r="AT36" i="7942"/>
  <c r="AS36" i="7942"/>
  <c r="AL36" i="7942"/>
  <c r="AK36" i="7942"/>
  <c r="AJ36" i="7942"/>
  <c r="AI36" i="7942"/>
  <c r="AH36" i="7942"/>
  <c r="AA36" i="7942"/>
  <c r="Z36" i="7942"/>
  <c r="Y36" i="7942"/>
  <c r="X36" i="7942"/>
  <c r="W36" i="7942"/>
  <c r="P36" i="7942"/>
  <c r="O36" i="7942"/>
  <c r="N36" i="7942"/>
  <c r="M36" i="7942"/>
  <c r="L36" i="7942"/>
  <c r="GJ35" i="7942"/>
  <c r="GI35" i="7942"/>
  <c r="GH35" i="7942"/>
  <c r="GG35" i="7942"/>
  <c r="GF35" i="7942"/>
  <c r="FY35" i="7942"/>
  <c r="FX35" i="7942"/>
  <c r="FW35" i="7942"/>
  <c r="FV35" i="7942"/>
  <c r="FU35" i="7942"/>
  <c r="FN35" i="7942"/>
  <c r="FM35" i="7942"/>
  <c r="FL35" i="7942"/>
  <c r="FK35" i="7942"/>
  <c r="FJ35" i="7942"/>
  <c r="FC35" i="7942"/>
  <c r="FB35" i="7942"/>
  <c r="FA35" i="7942"/>
  <c r="EZ35" i="7942"/>
  <c r="EY35" i="7942"/>
  <c r="ER35" i="7942"/>
  <c r="EQ35" i="7942"/>
  <c r="EP35" i="7942"/>
  <c r="EO35" i="7942"/>
  <c r="EN35" i="7942"/>
  <c r="EG35" i="7942"/>
  <c r="EF35" i="7942"/>
  <c r="EE35" i="7942"/>
  <c r="ED35" i="7942"/>
  <c r="EC35" i="7942"/>
  <c r="DV35" i="7942"/>
  <c r="DU35" i="7942"/>
  <c r="DT35" i="7942"/>
  <c r="DS35" i="7942"/>
  <c r="DR35" i="7942"/>
  <c r="DK35" i="7942"/>
  <c r="DJ35" i="7942"/>
  <c r="DI35" i="7942"/>
  <c r="DH35" i="7942"/>
  <c r="DG35" i="7942"/>
  <c r="CZ35" i="7942"/>
  <c r="CY35" i="7942"/>
  <c r="CX35" i="7942"/>
  <c r="CW35" i="7942"/>
  <c r="CV35" i="7942"/>
  <c r="CO35" i="7942"/>
  <c r="CN35" i="7942"/>
  <c r="CM35" i="7942"/>
  <c r="CL35" i="7942"/>
  <c r="CK35" i="7942"/>
  <c r="CD35" i="7942"/>
  <c r="CC35" i="7942"/>
  <c r="CB35" i="7942"/>
  <c r="CA35" i="7942"/>
  <c r="BZ35" i="7942"/>
  <c r="BS35" i="7942"/>
  <c r="BR35" i="7942"/>
  <c r="BQ35" i="7942"/>
  <c r="BP35" i="7942"/>
  <c r="BO35" i="7942"/>
  <c r="BH35" i="7942"/>
  <c r="BG35" i="7942"/>
  <c r="BF35" i="7942"/>
  <c r="BE35" i="7942"/>
  <c r="BD35" i="7942"/>
  <c r="AW35" i="7942"/>
  <c r="AV35" i="7942"/>
  <c r="AU35" i="7942"/>
  <c r="AT35" i="7942"/>
  <c r="AS35" i="7942"/>
  <c r="AL35" i="7942"/>
  <c r="AK35" i="7942"/>
  <c r="AJ35" i="7942"/>
  <c r="AI35" i="7942"/>
  <c r="AH35" i="7942"/>
  <c r="AA35" i="7942"/>
  <c r="Z35" i="7942"/>
  <c r="Y35" i="7942"/>
  <c r="X35" i="7942"/>
  <c r="W35" i="7942"/>
  <c r="P35" i="7942"/>
  <c r="O35" i="7942"/>
  <c r="N35" i="7942"/>
  <c r="M35" i="7942"/>
  <c r="L35" i="7942"/>
  <c r="GJ34" i="7942"/>
  <c r="GI34" i="7942"/>
  <c r="GH34" i="7942"/>
  <c r="GG34" i="7942"/>
  <c r="GF34" i="7942"/>
  <c r="FY34" i="7942"/>
  <c r="FX34" i="7942"/>
  <c r="FW34" i="7942"/>
  <c r="FV34" i="7942"/>
  <c r="FU34" i="7942"/>
  <c r="FN34" i="7942"/>
  <c r="FM34" i="7942"/>
  <c r="FL34" i="7942"/>
  <c r="FK34" i="7942"/>
  <c r="FJ34" i="7942"/>
  <c r="FC34" i="7942"/>
  <c r="FB34" i="7942"/>
  <c r="FA34" i="7942"/>
  <c r="EZ34" i="7942"/>
  <c r="EY34" i="7942"/>
  <c r="ER34" i="7942"/>
  <c r="EQ34" i="7942"/>
  <c r="EP34" i="7942"/>
  <c r="EO34" i="7942"/>
  <c r="EN34" i="7942"/>
  <c r="EG34" i="7942"/>
  <c r="EF34" i="7942"/>
  <c r="EE34" i="7942"/>
  <c r="ED34" i="7942"/>
  <c r="EC34" i="7942"/>
  <c r="DV34" i="7942"/>
  <c r="DU34" i="7942"/>
  <c r="DT34" i="7942"/>
  <c r="DS34" i="7942"/>
  <c r="DR34" i="7942"/>
  <c r="DK34" i="7942"/>
  <c r="DJ34" i="7942"/>
  <c r="DI34" i="7942"/>
  <c r="DH34" i="7942"/>
  <c r="DG34" i="7942"/>
  <c r="CZ34" i="7942"/>
  <c r="CY34" i="7942"/>
  <c r="CX34" i="7942"/>
  <c r="CW34" i="7942"/>
  <c r="CV34" i="7942"/>
  <c r="CO34" i="7942"/>
  <c r="CN34" i="7942"/>
  <c r="CM34" i="7942"/>
  <c r="CL34" i="7942"/>
  <c r="CK34" i="7942"/>
  <c r="CD34" i="7942"/>
  <c r="CC34" i="7942"/>
  <c r="CB34" i="7942"/>
  <c r="CA34" i="7942"/>
  <c r="BZ34" i="7942"/>
  <c r="BS34" i="7942"/>
  <c r="BR34" i="7942"/>
  <c r="BQ34" i="7942"/>
  <c r="BP34" i="7942"/>
  <c r="BO34" i="7942"/>
  <c r="BH34" i="7942"/>
  <c r="BG34" i="7942"/>
  <c r="BF34" i="7942"/>
  <c r="BE34" i="7942"/>
  <c r="BD34" i="7942"/>
  <c r="AW34" i="7942"/>
  <c r="AV34" i="7942"/>
  <c r="AU34" i="7942"/>
  <c r="AT34" i="7942"/>
  <c r="AS34" i="7942"/>
  <c r="AL34" i="7942"/>
  <c r="AK34" i="7942"/>
  <c r="AJ34" i="7942"/>
  <c r="AI34" i="7942"/>
  <c r="AH34" i="7942"/>
  <c r="AA34" i="7942"/>
  <c r="Z34" i="7942"/>
  <c r="Y34" i="7942"/>
  <c r="X34" i="7942"/>
  <c r="W34" i="7942"/>
  <c r="P34" i="7942"/>
  <c r="O34" i="7942"/>
  <c r="N34" i="7942"/>
  <c r="M34" i="7942"/>
  <c r="L34" i="7942"/>
  <c r="GJ33" i="7942"/>
  <c r="GI33" i="7942"/>
  <c r="GH33" i="7942"/>
  <c r="GG33" i="7942"/>
  <c r="GF33" i="7942"/>
  <c r="FY33" i="7942"/>
  <c r="FX33" i="7942"/>
  <c r="FW33" i="7942"/>
  <c r="FV33" i="7942"/>
  <c r="FU33" i="7942"/>
  <c r="FN33" i="7942"/>
  <c r="FM33" i="7942"/>
  <c r="FL33" i="7942"/>
  <c r="FK33" i="7942"/>
  <c r="FJ33" i="7942"/>
  <c r="FC33" i="7942"/>
  <c r="FB33" i="7942"/>
  <c r="FA33" i="7942"/>
  <c r="EZ33" i="7942"/>
  <c r="EY33" i="7942"/>
  <c r="ER33" i="7942"/>
  <c r="EQ33" i="7942"/>
  <c r="EP33" i="7942"/>
  <c r="EO33" i="7942"/>
  <c r="EN33" i="7942"/>
  <c r="EG33" i="7942"/>
  <c r="EF33" i="7942"/>
  <c r="EE33" i="7942"/>
  <c r="ED33" i="7942"/>
  <c r="EC33" i="7942"/>
  <c r="DV33" i="7942"/>
  <c r="DU33" i="7942"/>
  <c r="DT33" i="7942"/>
  <c r="DS33" i="7942"/>
  <c r="DR33" i="7942"/>
  <c r="DK33" i="7942"/>
  <c r="DJ33" i="7942"/>
  <c r="DI33" i="7942"/>
  <c r="DH33" i="7942"/>
  <c r="DG33" i="7942"/>
  <c r="CZ33" i="7942"/>
  <c r="CY33" i="7942"/>
  <c r="CX33" i="7942"/>
  <c r="CW33" i="7942"/>
  <c r="CV33" i="7942"/>
  <c r="CO33" i="7942"/>
  <c r="CN33" i="7942"/>
  <c r="CM33" i="7942"/>
  <c r="CL33" i="7942"/>
  <c r="CK33" i="7942"/>
  <c r="CD33" i="7942"/>
  <c r="CC33" i="7942"/>
  <c r="CB33" i="7942"/>
  <c r="CA33" i="7942"/>
  <c r="BZ33" i="7942"/>
  <c r="BS33" i="7942"/>
  <c r="BR33" i="7942"/>
  <c r="BQ33" i="7942"/>
  <c r="BP33" i="7942"/>
  <c r="BO33" i="7942"/>
  <c r="BH33" i="7942"/>
  <c r="BG33" i="7942"/>
  <c r="BF33" i="7942"/>
  <c r="BE33" i="7942"/>
  <c r="BD33" i="7942"/>
  <c r="AW33" i="7942"/>
  <c r="AV33" i="7942"/>
  <c r="AU33" i="7942"/>
  <c r="AT33" i="7942"/>
  <c r="AS33" i="7942"/>
  <c r="AL33" i="7942"/>
  <c r="AK33" i="7942"/>
  <c r="AJ33" i="7942"/>
  <c r="AI33" i="7942"/>
  <c r="AH33" i="7942"/>
  <c r="AA33" i="7942"/>
  <c r="Z33" i="7942"/>
  <c r="Y33" i="7942"/>
  <c r="X33" i="7942"/>
  <c r="W33" i="7942"/>
  <c r="P33" i="7942"/>
  <c r="O33" i="7942"/>
  <c r="N33" i="7942"/>
  <c r="M33" i="7942"/>
  <c r="L33" i="7942"/>
  <c r="GJ32" i="7942"/>
  <c r="GI32" i="7942"/>
  <c r="GH32" i="7942"/>
  <c r="GG32" i="7942"/>
  <c r="GF32" i="7942"/>
  <c r="FY32" i="7942"/>
  <c r="FX32" i="7942"/>
  <c r="FW32" i="7942"/>
  <c r="FV32" i="7942"/>
  <c r="FU32" i="7942"/>
  <c r="FN32" i="7942"/>
  <c r="FM32" i="7942"/>
  <c r="FL32" i="7942"/>
  <c r="FK32" i="7942"/>
  <c r="FJ32" i="7942"/>
  <c r="FC32" i="7942"/>
  <c r="FB32" i="7942"/>
  <c r="FA32" i="7942"/>
  <c r="EZ32" i="7942"/>
  <c r="EY32" i="7942"/>
  <c r="ER32" i="7942"/>
  <c r="EQ32" i="7942"/>
  <c r="EP32" i="7942"/>
  <c r="EO32" i="7942"/>
  <c r="EN32" i="7942"/>
  <c r="EG32" i="7942"/>
  <c r="EF32" i="7942"/>
  <c r="EE32" i="7942"/>
  <c r="ED32" i="7942"/>
  <c r="EC32" i="7942"/>
  <c r="DV32" i="7942"/>
  <c r="DU32" i="7942"/>
  <c r="DT32" i="7942"/>
  <c r="DS32" i="7942"/>
  <c r="DR32" i="7942"/>
  <c r="DK32" i="7942"/>
  <c r="DJ32" i="7942"/>
  <c r="DI32" i="7942"/>
  <c r="DH32" i="7942"/>
  <c r="DG32" i="7942"/>
  <c r="CZ32" i="7942"/>
  <c r="CY32" i="7942"/>
  <c r="CX32" i="7942"/>
  <c r="CW32" i="7942"/>
  <c r="CV32" i="7942"/>
  <c r="CO32" i="7942"/>
  <c r="CN32" i="7942"/>
  <c r="CM32" i="7942"/>
  <c r="CL32" i="7942"/>
  <c r="CK32" i="7942"/>
  <c r="CD32" i="7942"/>
  <c r="CC32" i="7942"/>
  <c r="CB32" i="7942"/>
  <c r="CA32" i="7942"/>
  <c r="BZ32" i="7942"/>
  <c r="BS32" i="7942"/>
  <c r="BR32" i="7942"/>
  <c r="BQ32" i="7942"/>
  <c r="BP32" i="7942"/>
  <c r="BO32" i="7942"/>
  <c r="BH32" i="7942"/>
  <c r="BG32" i="7942"/>
  <c r="BF32" i="7942"/>
  <c r="BE32" i="7942"/>
  <c r="BD32" i="7942"/>
  <c r="AW32" i="7942"/>
  <c r="AV32" i="7942"/>
  <c r="AU32" i="7942"/>
  <c r="AT32" i="7942"/>
  <c r="AS32" i="7942"/>
  <c r="AL32" i="7942"/>
  <c r="AK32" i="7942"/>
  <c r="AJ32" i="7942"/>
  <c r="AI32" i="7942"/>
  <c r="AH32" i="7942"/>
  <c r="AA32" i="7942"/>
  <c r="Z32" i="7942"/>
  <c r="Y32" i="7942"/>
  <c r="X32" i="7942"/>
  <c r="W32" i="7942"/>
  <c r="P32" i="7942"/>
  <c r="O32" i="7942"/>
  <c r="N32" i="7942"/>
  <c r="M32" i="7942"/>
  <c r="L32" i="7942"/>
  <c r="GJ31" i="7942"/>
  <c r="GI31" i="7942"/>
  <c r="GH31" i="7942"/>
  <c r="GG31" i="7942"/>
  <c r="GF31" i="7942"/>
  <c r="FY31" i="7942"/>
  <c r="FX31" i="7942"/>
  <c r="FW31" i="7942"/>
  <c r="FV31" i="7942"/>
  <c r="FU31" i="7942"/>
  <c r="FN31" i="7942"/>
  <c r="FM31" i="7942"/>
  <c r="FL31" i="7942"/>
  <c r="FK31" i="7942"/>
  <c r="FJ31" i="7942"/>
  <c r="FC31" i="7942"/>
  <c r="FB31" i="7942"/>
  <c r="FA31" i="7942"/>
  <c r="EZ31" i="7942"/>
  <c r="EY31" i="7942"/>
  <c r="ER31" i="7942"/>
  <c r="EQ31" i="7942"/>
  <c r="EP31" i="7942"/>
  <c r="EO31" i="7942"/>
  <c r="EN31" i="7942"/>
  <c r="EG31" i="7942"/>
  <c r="EF31" i="7942"/>
  <c r="EE31" i="7942"/>
  <c r="ED31" i="7942"/>
  <c r="EC31" i="7942"/>
  <c r="DV31" i="7942"/>
  <c r="DU31" i="7942"/>
  <c r="DT31" i="7942"/>
  <c r="DS31" i="7942"/>
  <c r="DR31" i="7942"/>
  <c r="DK31" i="7942"/>
  <c r="DJ31" i="7942"/>
  <c r="DI31" i="7942"/>
  <c r="DH31" i="7942"/>
  <c r="DG31" i="7942"/>
  <c r="CZ31" i="7942"/>
  <c r="CY31" i="7942"/>
  <c r="CX31" i="7942"/>
  <c r="CW31" i="7942"/>
  <c r="CV31" i="7942"/>
  <c r="CO31" i="7942"/>
  <c r="CN31" i="7942"/>
  <c r="CM31" i="7942"/>
  <c r="CL31" i="7942"/>
  <c r="CK31" i="7942"/>
  <c r="CD31" i="7942"/>
  <c r="CC31" i="7942"/>
  <c r="CB31" i="7942"/>
  <c r="CA31" i="7942"/>
  <c r="BZ31" i="7942"/>
  <c r="BS31" i="7942"/>
  <c r="BR31" i="7942"/>
  <c r="BQ31" i="7942"/>
  <c r="BP31" i="7942"/>
  <c r="BO31" i="7942"/>
  <c r="BH31" i="7942"/>
  <c r="BG31" i="7942"/>
  <c r="BF31" i="7942"/>
  <c r="BE31" i="7942"/>
  <c r="BD31" i="7942"/>
  <c r="AW31" i="7942"/>
  <c r="AV31" i="7942"/>
  <c r="AU31" i="7942"/>
  <c r="AT31" i="7942"/>
  <c r="AS31" i="7942"/>
  <c r="AL31" i="7942"/>
  <c r="AK31" i="7942"/>
  <c r="AJ31" i="7942"/>
  <c r="AI31" i="7942"/>
  <c r="AH31" i="7942"/>
  <c r="AA31" i="7942"/>
  <c r="Z31" i="7942"/>
  <c r="Y31" i="7942"/>
  <c r="X31" i="7942"/>
  <c r="W31" i="7942"/>
  <c r="P31" i="7942"/>
  <c r="O31" i="7942"/>
  <c r="N31" i="7942"/>
  <c r="M31" i="7942"/>
  <c r="L31" i="7942"/>
  <c r="GJ30" i="7942"/>
  <c r="GI30" i="7942"/>
  <c r="GH30" i="7942"/>
  <c r="GG30" i="7942"/>
  <c r="GF30" i="7942"/>
  <c r="FY30" i="7942"/>
  <c r="FX30" i="7942"/>
  <c r="FW30" i="7942"/>
  <c r="FV30" i="7942"/>
  <c r="FU30" i="7942"/>
  <c r="FN30" i="7942"/>
  <c r="FM30" i="7942"/>
  <c r="FL30" i="7942"/>
  <c r="FK30" i="7942"/>
  <c r="FJ30" i="7942"/>
  <c r="FC30" i="7942"/>
  <c r="FB30" i="7942"/>
  <c r="FA30" i="7942"/>
  <c r="EZ30" i="7942"/>
  <c r="EY30" i="7942"/>
  <c r="ER30" i="7942"/>
  <c r="EQ30" i="7942"/>
  <c r="EP30" i="7942"/>
  <c r="EO30" i="7942"/>
  <c r="EN30" i="7942"/>
  <c r="EG30" i="7942"/>
  <c r="EF30" i="7942"/>
  <c r="EE30" i="7942"/>
  <c r="ED30" i="7942"/>
  <c r="EC30" i="7942"/>
  <c r="DV30" i="7942"/>
  <c r="DU30" i="7942"/>
  <c r="DT30" i="7942"/>
  <c r="DS30" i="7942"/>
  <c r="DR30" i="7942"/>
  <c r="DK30" i="7942"/>
  <c r="DJ30" i="7942"/>
  <c r="DI30" i="7942"/>
  <c r="DH30" i="7942"/>
  <c r="DG30" i="7942"/>
  <c r="CZ30" i="7942"/>
  <c r="CY30" i="7942"/>
  <c r="CX30" i="7942"/>
  <c r="CW30" i="7942"/>
  <c r="CV30" i="7942"/>
  <c r="CO30" i="7942"/>
  <c r="CN30" i="7942"/>
  <c r="CM30" i="7942"/>
  <c r="CL30" i="7942"/>
  <c r="CK30" i="7942"/>
  <c r="CD30" i="7942"/>
  <c r="CC30" i="7942"/>
  <c r="CB30" i="7942"/>
  <c r="CA30" i="7942"/>
  <c r="BZ30" i="7942"/>
  <c r="BS30" i="7942"/>
  <c r="BR30" i="7942"/>
  <c r="BQ30" i="7942"/>
  <c r="BP30" i="7942"/>
  <c r="BO30" i="7942"/>
  <c r="BH30" i="7942"/>
  <c r="BG30" i="7942"/>
  <c r="BF30" i="7942"/>
  <c r="BE30" i="7942"/>
  <c r="BD30" i="7942"/>
  <c r="AW30" i="7942"/>
  <c r="AV30" i="7942"/>
  <c r="AU30" i="7942"/>
  <c r="AT30" i="7942"/>
  <c r="AS30" i="7942"/>
  <c r="AL30" i="7942"/>
  <c r="AK30" i="7942"/>
  <c r="AJ30" i="7942"/>
  <c r="AI30" i="7942"/>
  <c r="AH30" i="7942"/>
  <c r="AA30" i="7942"/>
  <c r="Z30" i="7942"/>
  <c r="Y30" i="7942"/>
  <c r="X30" i="7942"/>
  <c r="W30" i="7942"/>
  <c r="P30" i="7942"/>
  <c r="O30" i="7942"/>
  <c r="N30" i="7942"/>
  <c r="M30" i="7942"/>
  <c r="L30" i="7942"/>
  <c r="GJ29" i="7942"/>
  <c r="GI29" i="7942"/>
  <c r="GH29" i="7942"/>
  <c r="GG29" i="7942"/>
  <c r="GF29" i="7942"/>
  <c r="FY29" i="7942"/>
  <c r="FX29" i="7942"/>
  <c r="FW29" i="7942"/>
  <c r="FV29" i="7942"/>
  <c r="FU29" i="7942"/>
  <c r="FN29" i="7942"/>
  <c r="FM29" i="7942"/>
  <c r="FL29" i="7942"/>
  <c r="FK29" i="7942"/>
  <c r="FJ29" i="7942"/>
  <c r="FC29" i="7942"/>
  <c r="FB29" i="7942"/>
  <c r="FA29" i="7942"/>
  <c r="EZ29" i="7942"/>
  <c r="EY29" i="7942"/>
  <c r="ER29" i="7942"/>
  <c r="EQ29" i="7942"/>
  <c r="EP29" i="7942"/>
  <c r="EO29" i="7942"/>
  <c r="EN29" i="7942"/>
  <c r="EG29" i="7942"/>
  <c r="EF29" i="7942"/>
  <c r="EE29" i="7942"/>
  <c r="ED29" i="7942"/>
  <c r="EC29" i="7942"/>
  <c r="DV29" i="7942"/>
  <c r="DU29" i="7942"/>
  <c r="DT29" i="7942"/>
  <c r="DS29" i="7942"/>
  <c r="DR29" i="7942"/>
  <c r="DK29" i="7942"/>
  <c r="DJ29" i="7942"/>
  <c r="DI29" i="7942"/>
  <c r="DH29" i="7942"/>
  <c r="DG29" i="7942"/>
  <c r="CZ29" i="7942"/>
  <c r="CY29" i="7942"/>
  <c r="CX29" i="7942"/>
  <c r="CW29" i="7942"/>
  <c r="CV29" i="7942"/>
  <c r="CO29" i="7942"/>
  <c r="CN29" i="7942"/>
  <c r="CM29" i="7942"/>
  <c r="CL29" i="7942"/>
  <c r="CK29" i="7942"/>
  <c r="CD29" i="7942"/>
  <c r="CC29" i="7942"/>
  <c r="CB29" i="7942"/>
  <c r="CA29" i="7942"/>
  <c r="BZ29" i="7942"/>
  <c r="BS29" i="7942"/>
  <c r="BR29" i="7942"/>
  <c r="BQ29" i="7942"/>
  <c r="BP29" i="7942"/>
  <c r="BO29" i="7942"/>
  <c r="BH29" i="7942"/>
  <c r="BG29" i="7942"/>
  <c r="BF29" i="7942"/>
  <c r="BE29" i="7942"/>
  <c r="BD29" i="7942"/>
  <c r="AW29" i="7942"/>
  <c r="AV29" i="7942"/>
  <c r="AU29" i="7942"/>
  <c r="AT29" i="7942"/>
  <c r="AS29" i="7942"/>
  <c r="AL29" i="7942"/>
  <c r="AK29" i="7942"/>
  <c r="AJ29" i="7942"/>
  <c r="AI29" i="7942"/>
  <c r="AH29" i="7942"/>
  <c r="AA29" i="7942"/>
  <c r="Z29" i="7942"/>
  <c r="Y29" i="7942"/>
  <c r="X29" i="7942"/>
  <c r="W29" i="7942"/>
  <c r="P29" i="7942"/>
  <c r="O29" i="7942"/>
  <c r="N29" i="7942"/>
  <c r="M29" i="7942"/>
  <c r="L29" i="7942"/>
  <c r="GJ28" i="7942"/>
  <c r="GI28" i="7942"/>
  <c r="GH28" i="7942"/>
  <c r="GG28" i="7942"/>
  <c r="GF28" i="7942"/>
  <c r="FY28" i="7942"/>
  <c r="FX28" i="7942"/>
  <c r="FW28" i="7942"/>
  <c r="FV28" i="7942"/>
  <c r="FU28" i="7942"/>
  <c r="FN28" i="7942"/>
  <c r="FM28" i="7942"/>
  <c r="FL28" i="7942"/>
  <c r="FK28" i="7942"/>
  <c r="FJ28" i="7942"/>
  <c r="FC28" i="7942"/>
  <c r="FB28" i="7942"/>
  <c r="FA28" i="7942"/>
  <c r="EZ28" i="7942"/>
  <c r="EY28" i="7942"/>
  <c r="ER28" i="7942"/>
  <c r="EQ28" i="7942"/>
  <c r="EP28" i="7942"/>
  <c r="EO28" i="7942"/>
  <c r="EN28" i="7942"/>
  <c r="EG28" i="7942"/>
  <c r="EF28" i="7942"/>
  <c r="EE28" i="7942"/>
  <c r="ED28" i="7942"/>
  <c r="EC28" i="7942"/>
  <c r="DV28" i="7942"/>
  <c r="DU28" i="7942"/>
  <c r="DT28" i="7942"/>
  <c r="DS28" i="7942"/>
  <c r="DR28" i="7942"/>
  <c r="DK28" i="7942"/>
  <c r="DJ28" i="7942"/>
  <c r="DI28" i="7942"/>
  <c r="DH28" i="7942"/>
  <c r="DG28" i="7942"/>
  <c r="CZ28" i="7942"/>
  <c r="CY28" i="7942"/>
  <c r="CX28" i="7942"/>
  <c r="CW28" i="7942"/>
  <c r="CV28" i="7942"/>
  <c r="CO28" i="7942"/>
  <c r="CN28" i="7942"/>
  <c r="CM28" i="7942"/>
  <c r="CL28" i="7942"/>
  <c r="CK28" i="7942"/>
  <c r="CD28" i="7942"/>
  <c r="CC28" i="7942"/>
  <c r="CB28" i="7942"/>
  <c r="CA28" i="7942"/>
  <c r="BZ28" i="7942"/>
  <c r="BS28" i="7942"/>
  <c r="BR28" i="7942"/>
  <c r="BQ28" i="7942"/>
  <c r="BP28" i="7942"/>
  <c r="BO28" i="7942"/>
  <c r="BH28" i="7942"/>
  <c r="BG28" i="7942"/>
  <c r="BF28" i="7942"/>
  <c r="BE28" i="7942"/>
  <c r="BD28" i="7942"/>
  <c r="AW28" i="7942"/>
  <c r="AV28" i="7942"/>
  <c r="AU28" i="7942"/>
  <c r="AT28" i="7942"/>
  <c r="AS28" i="7942"/>
  <c r="AL28" i="7942"/>
  <c r="AK28" i="7942"/>
  <c r="AJ28" i="7942"/>
  <c r="AI28" i="7942"/>
  <c r="AH28" i="7942"/>
  <c r="AA28" i="7942"/>
  <c r="Z28" i="7942"/>
  <c r="Y28" i="7942"/>
  <c r="X28" i="7942"/>
  <c r="W28" i="7942"/>
  <c r="P28" i="7942"/>
  <c r="O28" i="7942"/>
  <c r="N28" i="7942"/>
  <c r="M28" i="7942"/>
  <c r="L28" i="7942"/>
  <c r="GJ27" i="7942"/>
  <c r="GI27" i="7942"/>
  <c r="GH27" i="7942"/>
  <c r="GG27" i="7942"/>
  <c r="GF27" i="7942"/>
  <c r="FY27" i="7942"/>
  <c r="FX27" i="7942"/>
  <c r="FW27" i="7942"/>
  <c r="FV27" i="7942"/>
  <c r="FU27" i="7942"/>
  <c r="FN27" i="7942"/>
  <c r="FM27" i="7942"/>
  <c r="FL27" i="7942"/>
  <c r="FK27" i="7942"/>
  <c r="FJ27" i="7942"/>
  <c r="FC27" i="7942"/>
  <c r="FB27" i="7942"/>
  <c r="FA27" i="7942"/>
  <c r="EZ27" i="7942"/>
  <c r="EY27" i="7942"/>
  <c r="ER27" i="7942"/>
  <c r="EQ27" i="7942"/>
  <c r="EP27" i="7942"/>
  <c r="EO27" i="7942"/>
  <c r="EN27" i="7942"/>
  <c r="EG27" i="7942"/>
  <c r="EF27" i="7942"/>
  <c r="EE27" i="7942"/>
  <c r="ED27" i="7942"/>
  <c r="EC27" i="7942"/>
  <c r="DV27" i="7942"/>
  <c r="DU27" i="7942"/>
  <c r="DT27" i="7942"/>
  <c r="DS27" i="7942"/>
  <c r="DR27" i="7942"/>
  <c r="DK27" i="7942"/>
  <c r="DJ27" i="7942"/>
  <c r="DI27" i="7942"/>
  <c r="DH27" i="7942"/>
  <c r="DG27" i="7942"/>
  <c r="CZ27" i="7942"/>
  <c r="CY27" i="7942"/>
  <c r="CX27" i="7942"/>
  <c r="CW27" i="7942"/>
  <c r="CV27" i="7942"/>
  <c r="CO27" i="7942"/>
  <c r="CN27" i="7942"/>
  <c r="CM27" i="7942"/>
  <c r="CL27" i="7942"/>
  <c r="CK27" i="7942"/>
  <c r="CD27" i="7942"/>
  <c r="CC27" i="7942"/>
  <c r="CB27" i="7942"/>
  <c r="CA27" i="7942"/>
  <c r="BZ27" i="7942"/>
  <c r="BS27" i="7942"/>
  <c r="BR27" i="7942"/>
  <c r="BQ27" i="7942"/>
  <c r="BP27" i="7942"/>
  <c r="BO27" i="7942"/>
  <c r="BH27" i="7942"/>
  <c r="BG27" i="7942"/>
  <c r="BF27" i="7942"/>
  <c r="BE27" i="7942"/>
  <c r="BD27" i="7942"/>
  <c r="AW27" i="7942"/>
  <c r="AV27" i="7942"/>
  <c r="AU27" i="7942"/>
  <c r="AT27" i="7942"/>
  <c r="AS27" i="7942"/>
  <c r="AL27" i="7942"/>
  <c r="AK27" i="7942"/>
  <c r="AJ27" i="7942"/>
  <c r="AI27" i="7942"/>
  <c r="AH27" i="7942"/>
  <c r="AA27" i="7942"/>
  <c r="Z27" i="7942"/>
  <c r="Y27" i="7942"/>
  <c r="X27" i="7942"/>
  <c r="W27" i="7942"/>
  <c r="P27" i="7942"/>
  <c r="O27" i="7942"/>
  <c r="N27" i="7942"/>
  <c r="M27" i="7942"/>
  <c r="L27" i="7942"/>
  <c r="GJ26" i="7942"/>
  <c r="GI26" i="7942"/>
  <c r="GH26" i="7942"/>
  <c r="GG26" i="7942"/>
  <c r="GF26" i="7942"/>
  <c r="FY26" i="7942"/>
  <c r="FX26" i="7942"/>
  <c r="FW26" i="7942"/>
  <c r="FV26" i="7942"/>
  <c r="FU26" i="7942"/>
  <c r="FN26" i="7942"/>
  <c r="FM26" i="7942"/>
  <c r="FL26" i="7942"/>
  <c r="FK26" i="7942"/>
  <c r="FJ26" i="7942"/>
  <c r="FC26" i="7942"/>
  <c r="FB26" i="7942"/>
  <c r="FA26" i="7942"/>
  <c r="EZ26" i="7942"/>
  <c r="EY26" i="7942"/>
  <c r="ER26" i="7942"/>
  <c r="EQ26" i="7942"/>
  <c r="EP26" i="7942"/>
  <c r="EO26" i="7942"/>
  <c r="EN26" i="7942"/>
  <c r="EG26" i="7942"/>
  <c r="EF26" i="7942"/>
  <c r="EE26" i="7942"/>
  <c r="ED26" i="7942"/>
  <c r="EC26" i="7942"/>
  <c r="DV26" i="7942"/>
  <c r="DU26" i="7942"/>
  <c r="DT26" i="7942"/>
  <c r="DS26" i="7942"/>
  <c r="DR26" i="7942"/>
  <c r="DK26" i="7942"/>
  <c r="DJ26" i="7942"/>
  <c r="DI26" i="7942"/>
  <c r="DH26" i="7942"/>
  <c r="DG26" i="7942"/>
  <c r="CZ26" i="7942"/>
  <c r="CY26" i="7942"/>
  <c r="CX26" i="7942"/>
  <c r="CW26" i="7942"/>
  <c r="CV26" i="7942"/>
  <c r="CO26" i="7942"/>
  <c r="CN26" i="7942"/>
  <c r="CM26" i="7942"/>
  <c r="CL26" i="7942"/>
  <c r="CK26" i="7942"/>
  <c r="CD26" i="7942"/>
  <c r="CC26" i="7942"/>
  <c r="CB26" i="7942"/>
  <c r="CA26" i="7942"/>
  <c r="BZ26" i="7942"/>
  <c r="BS26" i="7942"/>
  <c r="BR26" i="7942"/>
  <c r="BQ26" i="7942"/>
  <c r="BP26" i="7942"/>
  <c r="BO26" i="7942"/>
  <c r="BH26" i="7942"/>
  <c r="BG26" i="7942"/>
  <c r="BF26" i="7942"/>
  <c r="BE26" i="7942"/>
  <c r="BD26" i="7942"/>
  <c r="AW26" i="7942"/>
  <c r="AV26" i="7942"/>
  <c r="AU26" i="7942"/>
  <c r="AT26" i="7942"/>
  <c r="AS26" i="7942"/>
  <c r="AL26" i="7942"/>
  <c r="AK26" i="7942"/>
  <c r="AJ26" i="7942"/>
  <c r="AI26" i="7942"/>
  <c r="AH26" i="7942"/>
  <c r="AA26" i="7942"/>
  <c r="Z26" i="7942"/>
  <c r="Y26" i="7942"/>
  <c r="X26" i="7942"/>
  <c r="W26" i="7942"/>
  <c r="P26" i="7942"/>
  <c r="O26" i="7942"/>
  <c r="N26" i="7942"/>
  <c r="M26" i="7942"/>
  <c r="L26" i="7942"/>
  <c r="GJ25" i="7942"/>
  <c r="GI25" i="7942"/>
  <c r="GH25" i="7942"/>
  <c r="GG25" i="7942"/>
  <c r="GF25" i="7942"/>
  <c r="FY25" i="7942"/>
  <c r="FX25" i="7942"/>
  <c r="FW25" i="7942"/>
  <c r="FV25" i="7942"/>
  <c r="FU25" i="7942"/>
  <c r="FN25" i="7942"/>
  <c r="FM25" i="7942"/>
  <c r="FL25" i="7942"/>
  <c r="FK25" i="7942"/>
  <c r="FJ25" i="7942"/>
  <c r="FC25" i="7942"/>
  <c r="FB25" i="7942"/>
  <c r="FA25" i="7942"/>
  <c r="EZ25" i="7942"/>
  <c r="EY25" i="7942"/>
  <c r="ER25" i="7942"/>
  <c r="EQ25" i="7942"/>
  <c r="EP25" i="7942"/>
  <c r="EO25" i="7942"/>
  <c r="EN25" i="7942"/>
  <c r="EG25" i="7942"/>
  <c r="EF25" i="7942"/>
  <c r="EE25" i="7942"/>
  <c r="ED25" i="7942"/>
  <c r="EC25" i="7942"/>
  <c r="DV25" i="7942"/>
  <c r="DU25" i="7942"/>
  <c r="DT25" i="7942"/>
  <c r="DS25" i="7942"/>
  <c r="DR25" i="7942"/>
  <c r="DK25" i="7942"/>
  <c r="DJ25" i="7942"/>
  <c r="DI25" i="7942"/>
  <c r="DH25" i="7942"/>
  <c r="DG25" i="7942"/>
  <c r="CZ25" i="7942"/>
  <c r="CY25" i="7942"/>
  <c r="CX25" i="7942"/>
  <c r="CW25" i="7942"/>
  <c r="CV25" i="7942"/>
  <c r="CO25" i="7942"/>
  <c r="CN25" i="7942"/>
  <c r="CM25" i="7942"/>
  <c r="CL25" i="7942"/>
  <c r="CK25" i="7942"/>
  <c r="CD25" i="7942"/>
  <c r="CC25" i="7942"/>
  <c r="CB25" i="7942"/>
  <c r="CA25" i="7942"/>
  <c r="BZ25" i="7942"/>
  <c r="BS25" i="7942"/>
  <c r="BR25" i="7942"/>
  <c r="BQ25" i="7942"/>
  <c r="BP25" i="7942"/>
  <c r="BO25" i="7942"/>
  <c r="BH25" i="7942"/>
  <c r="BG25" i="7942"/>
  <c r="BF25" i="7942"/>
  <c r="BE25" i="7942"/>
  <c r="BD25" i="7942"/>
  <c r="AW25" i="7942"/>
  <c r="AV25" i="7942"/>
  <c r="AU25" i="7942"/>
  <c r="AT25" i="7942"/>
  <c r="AS25" i="7942"/>
  <c r="AL25" i="7942"/>
  <c r="AK25" i="7942"/>
  <c r="AJ25" i="7942"/>
  <c r="AI25" i="7942"/>
  <c r="AH25" i="7942"/>
  <c r="AA25" i="7942"/>
  <c r="Z25" i="7942"/>
  <c r="Y25" i="7942"/>
  <c r="X25" i="7942"/>
  <c r="W25" i="7942"/>
  <c r="P25" i="7942"/>
  <c r="O25" i="7942"/>
  <c r="N25" i="7942"/>
  <c r="M25" i="7942"/>
  <c r="L25" i="7942"/>
  <c r="GJ24" i="7942"/>
  <c r="GI24" i="7942"/>
  <c r="GH24" i="7942"/>
  <c r="GG24" i="7942"/>
  <c r="GF24" i="7942"/>
  <c r="FY24" i="7942"/>
  <c r="FX24" i="7942"/>
  <c r="FW24" i="7942"/>
  <c r="FV24" i="7942"/>
  <c r="FU24" i="7942"/>
  <c r="FN24" i="7942"/>
  <c r="FM24" i="7942"/>
  <c r="FL24" i="7942"/>
  <c r="FK24" i="7942"/>
  <c r="FJ24" i="7942"/>
  <c r="FC24" i="7942"/>
  <c r="FB24" i="7942"/>
  <c r="FA24" i="7942"/>
  <c r="EZ24" i="7942"/>
  <c r="EY24" i="7942"/>
  <c r="ER24" i="7942"/>
  <c r="EQ24" i="7942"/>
  <c r="EP24" i="7942"/>
  <c r="EO24" i="7942"/>
  <c r="EN24" i="7942"/>
  <c r="EG24" i="7942"/>
  <c r="EF24" i="7942"/>
  <c r="EE24" i="7942"/>
  <c r="ED24" i="7942"/>
  <c r="EC24" i="7942"/>
  <c r="DV24" i="7942"/>
  <c r="DU24" i="7942"/>
  <c r="DT24" i="7942"/>
  <c r="DS24" i="7942"/>
  <c r="DR24" i="7942"/>
  <c r="DK24" i="7942"/>
  <c r="DJ24" i="7942"/>
  <c r="DI24" i="7942"/>
  <c r="DH24" i="7942"/>
  <c r="DG24" i="7942"/>
  <c r="CZ24" i="7942"/>
  <c r="CY24" i="7942"/>
  <c r="CX24" i="7942"/>
  <c r="CW24" i="7942"/>
  <c r="CV24" i="7942"/>
  <c r="CO24" i="7942"/>
  <c r="CN24" i="7942"/>
  <c r="CM24" i="7942"/>
  <c r="CL24" i="7942"/>
  <c r="CK24" i="7942"/>
  <c r="CD24" i="7942"/>
  <c r="CC24" i="7942"/>
  <c r="CB24" i="7942"/>
  <c r="CA24" i="7942"/>
  <c r="BZ24" i="7942"/>
  <c r="BS24" i="7942"/>
  <c r="BR24" i="7942"/>
  <c r="BQ24" i="7942"/>
  <c r="BP24" i="7942"/>
  <c r="BO24" i="7942"/>
  <c r="BH24" i="7942"/>
  <c r="BG24" i="7942"/>
  <c r="BF24" i="7942"/>
  <c r="BE24" i="7942"/>
  <c r="BD24" i="7942"/>
  <c r="AW24" i="7942"/>
  <c r="AV24" i="7942"/>
  <c r="AU24" i="7942"/>
  <c r="AT24" i="7942"/>
  <c r="AS24" i="7942"/>
  <c r="AL24" i="7942"/>
  <c r="AK24" i="7942"/>
  <c r="AJ24" i="7942"/>
  <c r="AI24" i="7942"/>
  <c r="AH24" i="7942"/>
  <c r="AA24" i="7942"/>
  <c r="Z24" i="7942"/>
  <c r="Y24" i="7942"/>
  <c r="X24" i="7942"/>
  <c r="W24" i="7942"/>
  <c r="P24" i="7942"/>
  <c r="O24" i="7942"/>
  <c r="N24" i="7942"/>
  <c r="M24" i="7942"/>
  <c r="L24" i="7942"/>
  <c r="GJ23" i="7942"/>
  <c r="GI23" i="7942"/>
  <c r="GH23" i="7942"/>
  <c r="GG23" i="7942"/>
  <c r="GF23" i="7942"/>
  <c r="FY23" i="7942"/>
  <c r="FX23" i="7942"/>
  <c r="FW23" i="7942"/>
  <c r="FV23" i="7942"/>
  <c r="FU23" i="7942"/>
  <c r="FN23" i="7942"/>
  <c r="FM23" i="7942"/>
  <c r="FL23" i="7942"/>
  <c r="FK23" i="7942"/>
  <c r="FJ23" i="7942"/>
  <c r="FC23" i="7942"/>
  <c r="FB23" i="7942"/>
  <c r="FA23" i="7942"/>
  <c r="EZ23" i="7942"/>
  <c r="EY23" i="7942"/>
  <c r="ER23" i="7942"/>
  <c r="EQ23" i="7942"/>
  <c r="EP23" i="7942"/>
  <c r="EO23" i="7942"/>
  <c r="EN23" i="7942"/>
  <c r="EG23" i="7942"/>
  <c r="EF23" i="7942"/>
  <c r="EE23" i="7942"/>
  <c r="ED23" i="7942"/>
  <c r="EC23" i="7942"/>
  <c r="DV23" i="7942"/>
  <c r="DU23" i="7942"/>
  <c r="DT23" i="7942"/>
  <c r="DS23" i="7942"/>
  <c r="DR23" i="7942"/>
  <c r="DK23" i="7942"/>
  <c r="DJ23" i="7942"/>
  <c r="DI23" i="7942"/>
  <c r="DH23" i="7942"/>
  <c r="DG23" i="7942"/>
  <c r="CZ23" i="7942"/>
  <c r="CY23" i="7942"/>
  <c r="CX23" i="7942"/>
  <c r="CW23" i="7942"/>
  <c r="CV23" i="7942"/>
  <c r="CO23" i="7942"/>
  <c r="CN23" i="7942"/>
  <c r="CM23" i="7942"/>
  <c r="CL23" i="7942"/>
  <c r="CK23" i="7942"/>
  <c r="CD23" i="7942"/>
  <c r="CC23" i="7942"/>
  <c r="CB23" i="7942"/>
  <c r="CA23" i="7942"/>
  <c r="BZ23" i="7942"/>
  <c r="BS23" i="7942"/>
  <c r="BR23" i="7942"/>
  <c r="BQ23" i="7942"/>
  <c r="BP23" i="7942"/>
  <c r="BO23" i="7942"/>
  <c r="BH23" i="7942"/>
  <c r="BG23" i="7942"/>
  <c r="BF23" i="7942"/>
  <c r="BE23" i="7942"/>
  <c r="BD23" i="7942"/>
  <c r="AW23" i="7942"/>
  <c r="AV23" i="7942"/>
  <c r="AU23" i="7942"/>
  <c r="AT23" i="7942"/>
  <c r="AS23" i="7942"/>
  <c r="AL23" i="7942"/>
  <c r="AK23" i="7942"/>
  <c r="AJ23" i="7942"/>
  <c r="AI23" i="7942"/>
  <c r="AH23" i="7942"/>
  <c r="AA23" i="7942"/>
  <c r="Z23" i="7942"/>
  <c r="Y23" i="7942"/>
  <c r="X23" i="7942"/>
  <c r="W23" i="7942"/>
  <c r="P23" i="7942"/>
  <c r="O23" i="7942"/>
  <c r="N23" i="7942"/>
  <c r="M23" i="7942"/>
  <c r="L23" i="7942"/>
  <c r="GJ22" i="7942"/>
  <c r="GI22" i="7942"/>
  <c r="GH22" i="7942"/>
  <c r="GG22" i="7942"/>
  <c r="GF22" i="7942"/>
  <c r="FY22" i="7942"/>
  <c r="FX22" i="7942"/>
  <c r="FW22" i="7942"/>
  <c r="FV22" i="7942"/>
  <c r="FU22" i="7942"/>
  <c r="FN22" i="7942"/>
  <c r="FM22" i="7942"/>
  <c r="FL22" i="7942"/>
  <c r="FK22" i="7942"/>
  <c r="FJ22" i="7942"/>
  <c r="FC22" i="7942"/>
  <c r="FB22" i="7942"/>
  <c r="FA22" i="7942"/>
  <c r="EZ22" i="7942"/>
  <c r="EY22" i="7942"/>
  <c r="ER22" i="7942"/>
  <c r="EQ22" i="7942"/>
  <c r="EP22" i="7942"/>
  <c r="EO22" i="7942"/>
  <c r="EN22" i="7942"/>
  <c r="EG22" i="7942"/>
  <c r="EF22" i="7942"/>
  <c r="EE22" i="7942"/>
  <c r="ED22" i="7942"/>
  <c r="EC22" i="7942"/>
  <c r="DV22" i="7942"/>
  <c r="DU22" i="7942"/>
  <c r="DT22" i="7942"/>
  <c r="DS22" i="7942"/>
  <c r="DR22" i="7942"/>
  <c r="DK22" i="7942"/>
  <c r="DJ22" i="7942"/>
  <c r="DI22" i="7942"/>
  <c r="DH22" i="7942"/>
  <c r="DG22" i="7942"/>
  <c r="CZ22" i="7942"/>
  <c r="CY22" i="7942"/>
  <c r="CX22" i="7942"/>
  <c r="CW22" i="7942"/>
  <c r="CV22" i="7942"/>
  <c r="CO22" i="7942"/>
  <c r="CN22" i="7942"/>
  <c r="CM22" i="7942"/>
  <c r="CL22" i="7942"/>
  <c r="CK22" i="7942"/>
  <c r="CD22" i="7942"/>
  <c r="CC22" i="7942"/>
  <c r="CB22" i="7942"/>
  <c r="CA22" i="7942"/>
  <c r="BZ22" i="7942"/>
  <c r="BS22" i="7942"/>
  <c r="BR22" i="7942"/>
  <c r="BQ22" i="7942"/>
  <c r="BP22" i="7942"/>
  <c r="BO22" i="7942"/>
  <c r="BH22" i="7942"/>
  <c r="BG22" i="7942"/>
  <c r="BF22" i="7942"/>
  <c r="BE22" i="7942"/>
  <c r="BD22" i="7942"/>
  <c r="AW22" i="7942"/>
  <c r="AV22" i="7942"/>
  <c r="AU22" i="7942"/>
  <c r="AT22" i="7942"/>
  <c r="AS22" i="7942"/>
  <c r="AL22" i="7942"/>
  <c r="AK22" i="7942"/>
  <c r="AJ22" i="7942"/>
  <c r="AI22" i="7942"/>
  <c r="AH22" i="7942"/>
  <c r="AA22" i="7942"/>
  <c r="Z22" i="7942"/>
  <c r="Y22" i="7942"/>
  <c r="X22" i="7942"/>
  <c r="W22" i="7942"/>
  <c r="P22" i="7942"/>
  <c r="O22" i="7942"/>
  <c r="N22" i="7942"/>
  <c r="M22" i="7942"/>
  <c r="L22" i="7942"/>
  <c r="GJ21" i="7942"/>
  <c r="GI21" i="7942"/>
  <c r="GH21" i="7942"/>
  <c r="GG21" i="7942"/>
  <c r="GF21" i="7942"/>
  <c r="FY21" i="7942"/>
  <c r="FX21" i="7942"/>
  <c r="FW21" i="7942"/>
  <c r="FV21" i="7942"/>
  <c r="FU21" i="7942"/>
  <c r="FN21" i="7942"/>
  <c r="FM21" i="7942"/>
  <c r="FL21" i="7942"/>
  <c r="FK21" i="7942"/>
  <c r="FJ21" i="7942"/>
  <c r="FC21" i="7942"/>
  <c r="FB21" i="7942"/>
  <c r="FA21" i="7942"/>
  <c r="EZ21" i="7942"/>
  <c r="EY21" i="7942"/>
  <c r="ER21" i="7942"/>
  <c r="EQ21" i="7942"/>
  <c r="EP21" i="7942"/>
  <c r="EO21" i="7942"/>
  <c r="EN21" i="7942"/>
  <c r="EG21" i="7942"/>
  <c r="EF21" i="7942"/>
  <c r="EE21" i="7942"/>
  <c r="ED21" i="7942"/>
  <c r="EC21" i="7942"/>
  <c r="DV21" i="7942"/>
  <c r="DU21" i="7942"/>
  <c r="DT21" i="7942"/>
  <c r="DS21" i="7942"/>
  <c r="DR21" i="7942"/>
  <c r="DK21" i="7942"/>
  <c r="DJ21" i="7942"/>
  <c r="DI21" i="7942"/>
  <c r="DH21" i="7942"/>
  <c r="DG21" i="7942"/>
  <c r="CZ21" i="7942"/>
  <c r="CY21" i="7942"/>
  <c r="CX21" i="7942"/>
  <c r="CW21" i="7942"/>
  <c r="CV21" i="7942"/>
  <c r="CO21" i="7942"/>
  <c r="CN21" i="7942"/>
  <c r="CM21" i="7942"/>
  <c r="CL21" i="7942"/>
  <c r="CK21" i="7942"/>
  <c r="CD21" i="7942"/>
  <c r="CC21" i="7942"/>
  <c r="CB21" i="7942"/>
  <c r="CA21" i="7942"/>
  <c r="BZ21" i="7942"/>
  <c r="BS21" i="7942"/>
  <c r="BR21" i="7942"/>
  <c r="BQ21" i="7942"/>
  <c r="BP21" i="7942"/>
  <c r="BO21" i="7942"/>
  <c r="BH21" i="7942"/>
  <c r="BG21" i="7942"/>
  <c r="BF21" i="7942"/>
  <c r="BE21" i="7942"/>
  <c r="BD21" i="7942"/>
  <c r="AW21" i="7942"/>
  <c r="AV21" i="7942"/>
  <c r="AU21" i="7942"/>
  <c r="AT21" i="7942"/>
  <c r="AS21" i="7942"/>
  <c r="AL21" i="7942"/>
  <c r="AK21" i="7942"/>
  <c r="AJ21" i="7942"/>
  <c r="AI21" i="7942"/>
  <c r="AH21" i="7942"/>
  <c r="AA21" i="7942"/>
  <c r="Z21" i="7942"/>
  <c r="Y21" i="7942"/>
  <c r="X21" i="7942"/>
  <c r="W21" i="7942"/>
  <c r="P21" i="7942"/>
  <c r="O21" i="7942"/>
  <c r="N21" i="7942"/>
  <c r="M21" i="7942"/>
  <c r="L21" i="7942"/>
  <c r="GJ20" i="7942"/>
  <c r="GI20" i="7942"/>
  <c r="GH20" i="7942"/>
  <c r="GG20" i="7942"/>
  <c r="GF20" i="7942"/>
  <c r="FY20" i="7942"/>
  <c r="FX20" i="7942"/>
  <c r="FW20" i="7942"/>
  <c r="FV20" i="7942"/>
  <c r="FU20" i="7942"/>
  <c r="FN20" i="7942"/>
  <c r="FM20" i="7942"/>
  <c r="FL20" i="7942"/>
  <c r="FK20" i="7942"/>
  <c r="FJ20" i="7942"/>
  <c r="FC20" i="7942"/>
  <c r="FB20" i="7942"/>
  <c r="FA20" i="7942"/>
  <c r="EZ20" i="7942"/>
  <c r="EY20" i="7942"/>
  <c r="ER20" i="7942"/>
  <c r="EQ20" i="7942"/>
  <c r="EP20" i="7942"/>
  <c r="EO20" i="7942"/>
  <c r="EN20" i="7942"/>
  <c r="EG20" i="7942"/>
  <c r="EF20" i="7942"/>
  <c r="EE20" i="7942"/>
  <c r="ED20" i="7942"/>
  <c r="EC20" i="7942"/>
  <c r="DV20" i="7942"/>
  <c r="DU20" i="7942"/>
  <c r="DT20" i="7942"/>
  <c r="DS20" i="7942"/>
  <c r="DR20" i="7942"/>
  <c r="DK20" i="7942"/>
  <c r="DJ20" i="7942"/>
  <c r="DI20" i="7942"/>
  <c r="DH20" i="7942"/>
  <c r="DG20" i="7942"/>
  <c r="CZ20" i="7942"/>
  <c r="CY20" i="7942"/>
  <c r="CX20" i="7942"/>
  <c r="CW20" i="7942"/>
  <c r="CV20" i="7942"/>
  <c r="CO20" i="7942"/>
  <c r="CN20" i="7942"/>
  <c r="CM20" i="7942"/>
  <c r="CL20" i="7942"/>
  <c r="CK20" i="7942"/>
  <c r="CD20" i="7942"/>
  <c r="CC20" i="7942"/>
  <c r="CB20" i="7942"/>
  <c r="CA20" i="7942"/>
  <c r="BZ20" i="7942"/>
  <c r="BS20" i="7942"/>
  <c r="BR20" i="7942"/>
  <c r="BQ20" i="7942"/>
  <c r="BP20" i="7942"/>
  <c r="BO20" i="7942"/>
  <c r="BH20" i="7942"/>
  <c r="BG20" i="7942"/>
  <c r="BF20" i="7942"/>
  <c r="BE20" i="7942"/>
  <c r="BD20" i="7942"/>
  <c r="AW20" i="7942"/>
  <c r="AV20" i="7942"/>
  <c r="AU20" i="7942"/>
  <c r="AT20" i="7942"/>
  <c r="AS20" i="7942"/>
  <c r="AL20" i="7942"/>
  <c r="AK20" i="7942"/>
  <c r="AJ20" i="7942"/>
  <c r="AI20" i="7942"/>
  <c r="AH20" i="7942"/>
  <c r="AA20" i="7942"/>
  <c r="Z20" i="7942"/>
  <c r="Y20" i="7942"/>
  <c r="X20" i="7942"/>
  <c r="W20" i="7942"/>
  <c r="P20" i="7942"/>
  <c r="O20" i="7942"/>
  <c r="N20" i="7942"/>
  <c r="M20" i="7942"/>
  <c r="L20" i="7942"/>
  <c r="GJ19" i="7942"/>
  <c r="GI19" i="7942"/>
  <c r="GH19" i="7942"/>
  <c r="GG19" i="7942"/>
  <c r="GF19" i="7942"/>
  <c r="FY19" i="7942"/>
  <c r="FX19" i="7942"/>
  <c r="FW19" i="7942"/>
  <c r="FV19" i="7942"/>
  <c r="FU19" i="7942"/>
  <c r="FN19" i="7942"/>
  <c r="FM19" i="7942"/>
  <c r="FL19" i="7942"/>
  <c r="FK19" i="7942"/>
  <c r="FJ19" i="7942"/>
  <c r="FC19" i="7942"/>
  <c r="FB19" i="7942"/>
  <c r="FA19" i="7942"/>
  <c r="EZ19" i="7942"/>
  <c r="EY19" i="7942"/>
  <c r="ER19" i="7942"/>
  <c r="EQ19" i="7942"/>
  <c r="EP19" i="7942"/>
  <c r="EO19" i="7942"/>
  <c r="EN19" i="7942"/>
  <c r="EG19" i="7942"/>
  <c r="EF19" i="7942"/>
  <c r="EE19" i="7942"/>
  <c r="ED19" i="7942"/>
  <c r="EC19" i="7942"/>
  <c r="DV19" i="7942"/>
  <c r="DU19" i="7942"/>
  <c r="DT19" i="7942"/>
  <c r="DS19" i="7942"/>
  <c r="DR19" i="7942"/>
  <c r="DK19" i="7942"/>
  <c r="DJ19" i="7942"/>
  <c r="DI19" i="7942"/>
  <c r="DH19" i="7942"/>
  <c r="DG19" i="7942"/>
  <c r="CZ19" i="7942"/>
  <c r="CY19" i="7942"/>
  <c r="CX19" i="7942"/>
  <c r="CW19" i="7942"/>
  <c r="CV19" i="7942"/>
  <c r="CO19" i="7942"/>
  <c r="CN19" i="7942"/>
  <c r="CM19" i="7942"/>
  <c r="CL19" i="7942"/>
  <c r="CK19" i="7942"/>
  <c r="CD19" i="7942"/>
  <c r="CC19" i="7942"/>
  <c r="CB19" i="7942"/>
  <c r="CA19" i="7942"/>
  <c r="BZ19" i="7942"/>
  <c r="BS19" i="7942"/>
  <c r="BR19" i="7942"/>
  <c r="BQ19" i="7942"/>
  <c r="BP19" i="7942"/>
  <c r="BO19" i="7942"/>
  <c r="BH19" i="7942"/>
  <c r="BG19" i="7942"/>
  <c r="BF19" i="7942"/>
  <c r="BE19" i="7942"/>
  <c r="BD19" i="7942"/>
  <c r="AW19" i="7942"/>
  <c r="AV19" i="7942"/>
  <c r="AU19" i="7942"/>
  <c r="AT19" i="7942"/>
  <c r="AS19" i="7942"/>
  <c r="AL19" i="7942"/>
  <c r="AK19" i="7942"/>
  <c r="AJ19" i="7942"/>
  <c r="AI19" i="7942"/>
  <c r="AH19" i="7942"/>
  <c r="AA19" i="7942"/>
  <c r="Z19" i="7942"/>
  <c r="Y19" i="7942"/>
  <c r="X19" i="7942"/>
  <c r="W19" i="7942"/>
  <c r="P19" i="7942"/>
  <c r="O19" i="7942"/>
  <c r="N19" i="7942"/>
  <c r="M19" i="7942"/>
  <c r="L19" i="7942"/>
  <c r="GJ18" i="7942"/>
  <c r="GI18" i="7942"/>
  <c r="GH18" i="7942"/>
  <c r="GG18" i="7942"/>
  <c r="GF18" i="7942"/>
  <c r="FY18" i="7942"/>
  <c r="FX18" i="7942"/>
  <c r="FW18" i="7942"/>
  <c r="FV18" i="7942"/>
  <c r="FU18" i="7942"/>
  <c r="FN18" i="7942"/>
  <c r="FM18" i="7942"/>
  <c r="FL18" i="7942"/>
  <c r="FK18" i="7942"/>
  <c r="FJ18" i="7942"/>
  <c r="FC18" i="7942"/>
  <c r="FB18" i="7942"/>
  <c r="FA18" i="7942"/>
  <c r="EZ18" i="7942"/>
  <c r="EY18" i="7942"/>
  <c r="ER18" i="7942"/>
  <c r="EQ18" i="7942"/>
  <c r="EP18" i="7942"/>
  <c r="EO18" i="7942"/>
  <c r="EN18" i="7942"/>
  <c r="EG18" i="7942"/>
  <c r="EF18" i="7942"/>
  <c r="EE18" i="7942"/>
  <c r="ED18" i="7942"/>
  <c r="EC18" i="7942"/>
  <c r="DV18" i="7942"/>
  <c r="DU18" i="7942"/>
  <c r="DT18" i="7942"/>
  <c r="DS18" i="7942"/>
  <c r="DR18" i="7942"/>
  <c r="DK18" i="7942"/>
  <c r="DJ18" i="7942"/>
  <c r="DI18" i="7942"/>
  <c r="DH18" i="7942"/>
  <c r="DG18" i="7942"/>
  <c r="CZ18" i="7942"/>
  <c r="CY18" i="7942"/>
  <c r="CX18" i="7942"/>
  <c r="CW18" i="7942"/>
  <c r="CV18" i="7942"/>
  <c r="CO18" i="7942"/>
  <c r="CN18" i="7942"/>
  <c r="CM18" i="7942"/>
  <c r="CL18" i="7942"/>
  <c r="CK18" i="7942"/>
  <c r="CD18" i="7942"/>
  <c r="CC18" i="7942"/>
  <c r="CB18" i="7942"/>
  <c r="CA18" i="7942"/>
  <c r="BZ18" i="7942"/>
  <c r="BS18" i="7942"/>
  <c r="BR18" i="7942"/>
  <c r="BQ18" i="7942"/>
  <c r="BP18" i="7942"/>
  <c r="BO18" i="7942"/>
  <c r="BH18" i="7942"/>
  <c r="BG18" i="7942"/>
  <c r="BF18" i="7942"/>
  <c r="BE18" i="7942"/>
  <c r="BD18" i="7942"/>
  <c r="AW18" i="7942"/>
  <c r="AV18" i="7942"/>
  <c r="AU18" i="7942"/>
  <c r="AT18" i="7942"/>
  <c r="AS18" i="7942"/>
  <c r="AL18" i="7942"/>
  <c r="AK18" i="7942"/>
  <c r="AJ18" i="7942"/>
  <c r="AI18" i="7942"/>
  <c r="AH18" i="7942"/>
  <c r="AA18" i="7942"/>
  <c r="Z18" i="7942"/>
  <c r="Y18" i="7942"/>
  <c r="X18" i="7942"/>
  <c r="W18" i="7942"/>
  <c r="P18" i="7942"/>
  <c r="O18" i="7942"/>
  <c r="N18" i="7942"/>
  <c r="M18" i="7942"/>
  <c r="L18" i="7942"/>
  <c r="GJ17" i="7942"/>
  <c r="GI17" i="7942"/>
  <c r="GH17" i="7942"/>
  <c r="GG17" i="7942"/>
  <c r="GF17" i="7942"/>
  <c r="FY17" i="7942"/>
  <c r="FX17" i="7942"/>
  <c r="FW17" i="7942"/>
  <c r="FV17" i="7942"/>
  <c r="FU17" i="7942"/>
  <c r="FN17" i="7942"/>
  <c r="FM17" i="7942"/>
  <c r="FL17" i="7942"/>
  <c r="FK17" i="7942"/>
  <c r="FJ17" i="7942"/>
  <c r="FC17" i="7942"/>
  <c r="FB17" i="7942"/>
  <c r="FA17" i="7942"/>
  <c r="EZ17" i="7942"/>
  <c r="EY17" i="7942"/>
  <c r="ER17" i="7942"/>
  <c r="EQ17" i="7942"/>
  <c r="EP17" i="7942"/>
  <c r="EO17" i="7942"/>
  <c r="EN17" i="7942"/>
  <c r="EG17" i="7942"/>
  <c r="EF17" i="7942"/>
  <c r="EE17" i="7942"/>
  <c r="ED17" i="7942"/>
  <c r="EC17" i="7942"/>
  <c r="DV17" i="7942"/>
  <c r="DU17" i="7942"/>
  <c r="DT17" i="7942"/>
  <c r="DS17" i="7942"/>
  <c r="DR17" i="7942"/>
  <c r="DK17" i="7942"/>
  <c r="DJ17" i="7942"/>
  <c r="DI17" i="7942"/>
  <c r="DH17" i="7942"/>
  <c r="DG17" i="7942"/>
  <c r="CZ17" i="7942"/>
  <c r="CY17" i="7942"/>
  <c r="CX17" i="7942"/>
  <c r="CW17" i="7942"/>
  <c r="CV17" i="7942"/>
  <c r="CO17" i="7942"/>
  <c r="CN17" i="7942"/>
  <c r="CM17" i="7942"/>
  <c r="CL17" i="7942"/>
  <c r="CK17" i="7942"/>
  <c r="CD17" i="7942"/>
  <c r="CC17" i="7942"/>
  <c r="CB17" i="7942"/>
  <c r="CA17" i="7942"/>
  <c r="BZ17" i="7942"/>
  <c r="BS17" i="7942"/>
  <c r="BR17" i="7942"/>
  <c r="BQ17" i="7942"/>
  <c r="BP17" i="7942"/>
  <c r="BO17" i="7942"/>
  <c r="BH17" i="7942"/>
  <c r="BG17" i="7942"/>
  <c r="BF17" i="7942"/>
  <c r="BE17" i="7942"/>
  <c r="BD17" i="7942"/>
  <c r="AW17" i="7942"/>
  <c r="AV17" i="7942"/>
  <c r="AU17" i="7942"/>
  <c r="AT17" i="7942"/>
  <c r="AS17" i="7942"/>
  <c r="AL17" i="7942"/>
  <c r="AK17" i="7942"/>
  <c r="AJ17" i="7942"/>
  <c r="AI17" i="7942"/>
  <c r="AH17" i="7942"/>
  <c r="AA17" i="7942"/>
  <c r="Z17" i="7942"/>
  <c r="Y17" i="7942"/>
  <c r="X17" i="7942"/>
  <c r="W17" i="7942"/>
  <c r="P17" i="7942"/>
  <c r="O17" i="7942"/>
  <c r="N17" i="7942"/>
  <c r="M17" i="7942"/>
  <c r="L17" i="7942"/>
  <c r="GJ16" i="7942"/>
  <c r="GI16" i="7942"/>
  <c r="GH16" i="7942"/>
  <c r="GG16" i="7942"/>
  <c r="GF16" i="7942"/>
  <c r="FY16" i="7942"/>
  <c r="FX16" i="7942"/>
  <c r="FW16" i="7942"/>
  <c r="FV16" i="7942"/>
  <c r="FU16" i="7942"/>
  <c r="FN16" i="7942"/>
  <c r="FM16" i="7942"/>
  <c r="FL16" i="7942"/>
  <c r="FK16" i="7942"/>
  <c r="FJ16" i="7942"/>
  <c r="FC16" i="7942"/>
  <c r="FB16" i="7942"/>
  <c r="FA16" i="7942"/>
  <c r="EZ16" i="7942"/>
  <c r="EY16" i="7942"/>
  <c r="ER16" i="7942"/>
  <c r="EQ16" i="7942"/>
  <c r="EP16" i="7942"/>
  <c r="EO16" i="7942"/>
  <c r="EN16" i="7942"/>
  <c r="EG16" i="7942"/>
  <c r="EF16" i="7942"/>
  <c r="EE16" i="7942"/>
  <c r="ED16" i="7942"/>
  <c r="EC16" i="7942"/>
  <c r="DV16" i="7942"/>
  <c r="DU16" i="7942"/>
  <c r="DT16" i="7942"/>
  <c r="DS16" i="7942"/>
  <c r="DR16" i="7942"/>
  <c r="DK16" i="7942"/>
  <c r="DJ16" i="7942"/>
  <c r="DI16" i="7942"/>
  <c r="DH16" i="7942"/>
  <c r="DG16" i="7942"/>
  <c r="CZ16" i="7942"/>
  <c r="CY16" i="7942"/>
  <c r="CX16" i="7942"/>
  <c r="CW16" i="7942"/>
  <c r="CV16" i="7942"/>
  <c r="CO16" i="7942"/>
  <c r="CN16" i="7942"/>
  <c r="CM16" i="7942"/>
  <c r="CL16" i="7942"/>
  <c r="CK16" i="7942"/>
  <c r="CD16" i="7942"/>
  <c r="CC16" i="7942"/>
  <c r="CB16" i="7942"/>
  <c r="CA16" i="7942"/>
  <c r="BZ16" i="7942"/>
  <c r="BS16" i="7942"/>
  <c r="BR16" i="7942"/>
  <c r="BQ16" i="7942"/>
  <c r="BP16" i="7942"/>
  <c r="BO16" i="7942"/>
  <c r="BH16" i="7942"/>
  <c r="BG16" i="7942"/>
  <c r="BF16" i="7942"/>
  <c r="BE16" i="7942"/>
  <c r="BD16" i="7942"/>
  <c r="AW16" i="7942"/>
  <c r="AV16" i="7942"/>
  <c r="AU16" i="7942"/>
  <c r="AT16" i="7942"/>
  <c r="AS16" i="7942"/>
  <c r="AL16" i="7942"/>
  <c r="AK16" i="7942"/>
  <c r="AJ16" i="7942"/>
  <c r="AI16" i="7942"/>
  <c r="AH16" i="7942"/>
  <c r="AA16" i="7942"/>
  <c r="Z16" i="7942"/>
  <c r="Y16" i="7942"/>
  <c r="X16" i="7942"/>
  <c r="W16" i="7942"/>
  <c r="P16" i="7942"/>
  <c r="O16" i="7942"/>
  <c r="N16" i="7942"/>
  <c r="M16" i="7942"/>
  <c r="L16" i="7942"/>
  <c r="GJ15" i="7942"/>
  <c r="GI15" i="7942"/>
  <c r="GH15" i="7942"/>
  <c r="GG15" i="7942"/>
  <c r="GF15" i="7942"/>
  <c r="FY15" i="7942"/>
  <c r="FX15" i="7942"/>
  <c r="FW15" i="7942"/>
  <c r="FV15" i="7942"/>
  <c r="FU15" i="7942"/>
  <c r="FN15" i="7942"/>
  <c r="FM15" i="7942"/>
  <c r="FL15" i="7942"/>
  <c r="FK15" i="7942"/>
  <c r="FJ15" i="7942"/>
  <c r="FC15" i="7942"/>
  <c r="FB15" i="7942"/>
  <c r="FA15" i="7942"/>
  <c r="EZ15" i="7942"/>
  <c r="EY15" i="7942"/>
  <c r="ER15" i="7942"/>
  <c r="EQ15" i="7942"/>
  <c r="EP15" i="7942"/>
  <c r="EO15" i="7942"/>
  <c r="EN15" i="7942"/>
  <c r="EG15" i="7942"/>
  <c r="EF15" i="7942"/>
  <c r="EE15" i="7942"/>
  <c r="ED15" i="7942"/>
  <c r="EC15" i="7942"/>
  <c r="DV15" i="7942"/>
  <c r="DU15" i="7942"/>
  <c r="DT15" i="7942"/>
  <c r="DS15" i="7942"/>
  <c r="DR15" i="7942"/>
  <c r="DK15" i="7942"/>
  <c r="DJ15" i="7942"/>
  <c r="DI15" i="7942"/>
  <c r="DH15" i="7942"/>
  <c r="DG15" i="7942"/>
  <c r="CZ15" i="7942"/>
  <c r="CY15" i="7942"/>
  <c r="CX15" i="7942"/>
  <c r="CW15" i="7942"/>
  <c r="CV15" i="7942"/>
  <c r="CO15" i="7942"/>
  <c r="CN15" i="7942"/>
  <c r="CM15" i="7942"/>
  <c r="CL15" i="7942"/>
  <c r="CK15" i="7942"/>
  <c r="CD15" i="7942"/>
  <c r="CC15" i="7942"/>
  <c r="CB15" i="7942"/>
  <c r="CA15" i="7942"/>
  <c r="BZ15" i="7942"/>
  <c r="BS15" i="7942"/>
  <c r="BR15" i="7942"/>
  <c r="BQ15" i="7942"/>
  <c r="BP15" i="7942"/>
  <c r="BO15" i="7942"/>
  <c r="BH15" i="7942"/>
  <c r="BG15" i="7942"/>
  <c r="BF15" i="7942"/>
  <c r="BE15" i="7942"/>
  <c r="BD15" i="7942"/>
  <c r="AW15" i="7942"/>
  <c r="AV15" i="7942"/>
  <c r="AU15" i="7942"/>
  <c r="AT15" i="7942"/>
  <c r="AS15" i="7942"/>
  <c r="AL15" i="7942"/>
  <c r="AK15" i="7942"/>
  <c r="AJ15" i="7942"/>
  <c r="AI15" i="7942"/>
  <c r="AH15" i="7942"/>
  <c r="AA15" i="7942"/>
  <c r="Z15" i="7942"/>
  <c r="Y15" i="7942"/>
  <c r="X15" i="7942"/>
  <c r="W15" i="7942"/>
  <c r="P15" i="7942"/>
  <c r="O15" i="7942"/>
  <c r="N15" i="7942"/>
  <c r="M15" i="7942"/>
  <c r="L15" i="7942"/>
  <c r="GF291" i="7942" l="1"/>
  <c r="FU291" i="7942"/>
  <c r="FJ291" i="7942"/>
  <c r="EY291" i="7942"/>
  <c r="EN291" i="7942"/>
  <c r="EC291" i="7942"/>
  <c r="DR291" i="7942"/>
  <c r="AH291" i="7942"/>
  <c r="FZ152" i="7942"/>
  <c r="GF152" i="7942" s="1"/>
  <c r="FO152" i="7942"/>
  <c r="FU152" i="7942" s="1"/>
  <c r="FD152" i="7942"/>
  <c r="FJ152" i="7942" s="1"/>
  <c r="ES152" i="7942"/>
  <c r="EY152" i="7942" s="1"/>
  <c r="EH152" i="7942"/>
  <c r="EN152" i="7942" s="1"/>
  <c r="DW152" i="7942"/>
  <c r="EC152" i="7942" s="1"/>
  <c r="DL152" i="7942"/>
  <c r="DR152" i="7942" s="1"/>
  <c r="GJ14" i="7942"/>
  <c r="GI14" i="7942"/>
  <c r="GH14" i="7942"/>
  <c r="GG14" i="7942"/>
  <c r="GG146" i="7942" s="1"/>
  <c r="GF14" i="7942"/>
  <c r="FY14" i="7942"/>
  <c r="FX14" i="7942"/>
  <c r="FW14" i="7942"/>
  <c r="FW146" i="7942" s="1"/>
  <c r="FV14" i="7942"/>
  <c r="FU14" i="7942"/>
  <c r="FN14" i="7942"/>
  <c r="FM14" i="7942"/>
  <c r="FM146" i="7942" s="1"/>
  <c r="FL14" i="7942"/>
  <c r="FK14" i="7942"/>
  <c r="FJ14" i="7942"/>
  <c r="FC14" i="7942"/>
  <c r="FC146" i="7942" s="1"/>
  <c r="FB14" i="7942"/>
  <c r="FA14" i="7942"/>
  <c r="EZ14" i="7942"/>
  <c r="EY14" i="7942"/>
  <c r="EY146" i="7942" s="1"/>
  <c r="ER14" i="7942"/>
  <c r="EQ14" i="7942"/>
  <c r="EP14" i="7942"/>
  <c r="EO14" i="7942"/>
  <c r="EO146" i="7942" s="1"/>
  <c r="EN14" i="7942"/>
  <c r="EG14" i="7942"/>
  <c r="EF14" i="7942"/>
  <c r="EE14" i="7942"/>
  <c r="EE146" i="7942" s="1"/>
  <c r="ED14" i="7942"/>
  <c r="EC14" i="7942"/>
  <c r="GJ12" i="7942"/>
  <c r="GI12" i="7942"/>
  <c r="GH12" i="7942"/>
  <c r="GG12" i="7942"/>
  <c r="FY12" i="7942"/>
  <c r="FX12" i="7942"/>
  <c r="FW12" i="7942"/>
  <c r="FV12" i="7942"/>
  <c r="FN12" i="7942"/>
  <c r="FM12" i="7942"/>
  <c r="FL12" i="7942"/>
  <c r="FK12" i="7942"/>
  <c r="FC12" i="7942"/>
  <c r="FB12" i="7942"/>
  <c r="FA12" i="7942"/>
  <c r="EZ12" i="7942"/>
  <c r="ER12" i="7942"/>
  <c r="EQ12" i="7942"/>
  <c r="EP12" i="7942"/>
  <c r="EO12" i="7942"/>
  <c r="EG12" i="7942"/>
  <c r="EF12" i="7942"/>
  <c r="EE12" i="7942"/>
  <c r="ED12" i="7942"/>
  <c r="DV14" i="7942"/>
  <c r="DU14" i="7942"/>
  <c r="DT14" i="7942"/>
  <c r="DS14" i="7942"/>
  <c r="DR14" i="7942"/>
  <c r="DC657" i="1"/>
  <c r="DB657" i="1"/>
  <c r="DA657" i="1"/>
  <c r="CZ657" i="1"/>
  <c r="CY657" i="1"/>
  <c r="CX523" i="1"/>
  <c r="GF12" i="7942" s="1"/>
  <c r="CW657" i="1"/>
  <c r="CV657" i="1"/>
  <c r="CU657" i="1"/>
  <c r="CT657" i="1"/>
  <c r="CS657" i="1"/>
  <c r="CR523" i="1"/>
  <c r="FU12" i="7942" s="1"/>
  <c r="CQ657" i="1"/>
  <c r="CP657" i="1"/>
  <c r="CO657" i="1"/>
  <c r="CN657" i="1"/>
  <c r="CM657" i="1"/>
  <c r="CL523" i="1"/>
  <c r="FJ12" i="7942" s="1"/>
  <c r="CK657" i="1"/>
  <c r="CJ657" i="1"/>
  <c r="CI657" i="1"/>
  <c r="CH657" i="1"/>
  <c r="CG657" i="1"/>
  <c r="CF523" i="1"/>
  <c r="EY12" i="7942" s="1"/>
  <c r="CE657" i="1"/>
  <c r="CD657" i="1"/>
  <c r="CC657" i="1"/>
  <c r="CB657" i="1"/>
  <c r="CA657" i="1"/>
  <c r="BZ523" i="1"/>
  <c r="EN12" i="7942" s="1"/>
  <c r="BY657" i="1"/>
  <c r="BX657" i="1"/>
  <c r="BW657" i="1"/>
  <c r="BV657" i="1"/>
  <c r="BU657" i="1"/>
  <c r="BT523" i="1"/>
  <c r="EC12" i="7942" s="1"/>
  <c r="BS657" i="1"/>
  <c r="BR657" i="1"/>
  <c r="BQ657" i="1"/>
  <c r="BP657" i="1"/>
  <c r="BO657" i="1"/>
  <c r="BN523" i="1"/>
  <c r="DR12" i="7942" s="1"/>
  <c r="DL12" i="7942"/>
  <c r="DM12" i="7942"/>
  <c r="DN12" i="7942"/>
  <c r="DO12" i="7942"/>
  <c r="DP12" i="7942"/>
  <c r="DQ12" i="7942"/>
  <c r="DW12" i="7942"/>
  <c r="DX12" i="7942"/>
  <c r="DY12" i="7942"/>
  <c r="DZ12" i="7942"/>
  <c r="EA12" i="7942"/>
  <c r="EB12" i="7942"/>
  <c r="EH12" i="7942"/>
  <c r="EI12" i="7942"/>
  <c r="EJ12" i="7942"/>
  <c r="EK12" i="7942"/>
  <c r="EL12" i="7942"/>
  <c r="EM12" i="7942"/>
  <c r="ES12" i="7942"/>
  <c r="ET12" i="7942"/>
  <c r="EU12" i="7942"/>
  <c r="EV12" i="7942"/>
  <c r="EW12" i="7942"/>
  <c r="EX12" i="7942"/>
  <c r="FD12" i="7942"/>
  <c r="FE12" i="7942"/>
  <c r="FF12" i="7942"/>
  <c r="FG12" i="7942"/>
  <c r="FH12" i="7942"/>
  <c r="FI12" i="7942"/>
  <c r="FO12" i="7942"/>
  <c r="FP12" i="7942"/>
  <c r="FQ12" i="7942"/>
  <c r="FR12" i="7942"/>
  <c r="FS12" i="7942"/>
  <c r="FT12" i="7942"/>
  <c r="FZ12" i="7942"/>
  <c r="GA12" i="7942"/>
  <c r="GB12" i="7942"/>
  <c r="GC12" i="7942"/>
  <c r="GD12" i="7942"/>
  <c r="GE12" i="7942"/>
  <c r="DK14" i="7942"/>
  <c r="DJ14" i="7942"/>
  <c r="DI14" i="7942"/>
  <c r="DH14" i="7942"/>
  <c r="CZ14" i="7942"/>
  <c r="CY14" i="7942"/>
  <c r="CX14" i="7942"/>
  <c r="CW14" i="7942"/>
  <c r="CO14" i="7942"/>
  <c r="CN14" i="7942"/>
  <c r="CM14" i="7942"/>
  <c r="CL14" i="7942"/>
  <c r="CD14" i="7942"/>
  <c r="CC14" i="7942"/>
  <c r="CB14" i="7942"/>
  <c r="CA14" i="7942"/>
  <c r="BS14" i="7942"/>
  <c r="BR14" i="7942"/>
  <c r="BQ14" i="7942"/>
  <c r="BP14" i="7942"/>
  <c r="BH14" i="7942"/>
  <c r="BG14" i="7942"/>
  <c r="BF14" i="7942"/>
  <c r="BE14" i="7942"/>
  <c r="AW14" i="7942"/>
  <c r="AV14" i="7942"/>
  <c r="AU14" i="7942"/>
  <c r="AT14" i="7942"/>
  <c r="AL14" i="7942"/>
  <c r="AK14" i="7942"/>
  <c r="AJ14" i="7942"/>
  <c r="AI14" i="7942"/>
  <c r="AA14" i="7942"/>
  <c r="Z14" i="7942"/>
  <c r="Y14" i="7942"/>
  <c r="X14" i="7942"/>
  <c r="P14" i="7942"/>
  <c r="O14" i="7942"/>
  <c r="N14" i="7942"/>
  <c r="M14" i="7942"/>
  <c r="EF146" i="7942" l="1"/>
  <c r="EP146" i="7942"/>
  <c r="EZ146" i="7942"/>
  <c r="FJ146" i="7942"/>
  <c r="FN146" i="7942"/>
  <c r="FX146" i="7942"/>
  <c r="GH146" i="7942"/>
  <c r="EC146" i="7942"/>
  <c r="EG146" i="7942"/>
  <c r="EQ146" i="7942"/>
  <c r="FA146" i="7942"/>
  <c r="FK146" i="7942"/>
  <c r="FU146" i="7942"/>
  <c r="FY146" i="7942"/>
  <c r="GI146" i="7942"/>
  <c r="ED146" i="7942"/>
  <c r="EN146" i="7942"/>
  <c r="ER146" i="7942"/>
  <c r="FB146" i="7942"/>
  <c r="FL146" i="7942"/>
  <c r="FV146" i="7942"/>
  <c r="GF146" i="7942"/>
  <c r="GJ146" i="7942"/>
  <c r="DV146" i="7942"/>
  <c r="DS146" i="7942"/>
  <c r="DT146" i="7942"/>
  <c r="DU146" i="7942"/>
  <c r="DR146" i="7942"/>
  <c r="FZ285" i="7942" l="1"/>
  <c r="FO285" i="7942"/>
  <c r="FD285" i="7942"/>
  <c r="ES285" i="7942"/>
  <c r="EH285" i="7942"/>
  <c r="DW285" i="7942"/>
  <c r="DL285" i="7942"/>
  <c r="DA285" i="7942"/>
  <c r="CP285" i="7942"/>
  <c r="CE285" i="7942"/>
  <c r="BT285" i="7942"/>
  <c r="BI285" i="7942"/>
  <c r="AX285" i="7942"/>
  <c r="AM285" i="7942"/>
  <c r="AB285" i="7942"/>
  <c r="Q285" i="7942"/>
  <c r="F285" i="7942"/>
  <c r="FZ284" i="7942"/>
  <c r="FO284" i="7942"/>
  <c r="FD284" i="7942"/>
  <c r="ES284" i="7942"/>
  <c r="EH284" i="7942"/>
  <c r="DW284" i="7942"/>
  <c r="DL284" i="7942"/>
  <c r="DA284" i="7942"/>
  <c r="CP284" i="7942"/>
  <c r="CE284" i="7942"/>
  <c r="BT284" i="7942"/>
  <c r="BI284" i="7942"/>
  <c r="AX284" i="7942"/>
  <c r="AM284" i="7942"/>
  <c r="AB284" i="7942"/>
  <c r="Q284" i="7942"/>
  <c r="F284" i="7942"/>
  <c r="FZ283" i="7942"/>
  <c r="FO283" i="7942"/>
  <c r="FD283" i="7942"/>
  <c r="ES283" i="7942"/>
  <c r="EH283" i="7942"/>
  <c r="DW283" i="7942"/>
  <c r="DL283" i="7942"/>
  <c r="DA283" i="7942"/>
  <c r="CP283" i="7942"/>
  <c r="CE283" i="7942"/>
  <c r="BT283" i="7942"/>
  <c r="BI283" i="7942"/>
  <c r="AX283" i="7942"/>
  <c r="AM283" i="7942"/>
  <c r="AB283" i="7942"/>
  <c r="Q283" i="7942"/>
  <c r="F283" i="7942"/>
  <c r="FZ282" i="7942"/>
  <c r="FO282" i="7942"/>
  <c r="FD282" i="7942"/>
  <c r="ES282" i="7942"/>
  <c r="EH282" i="7942"/>
  <c r="DW282" i="7942"/>
  <c r="DL282" i="7942"/>
  <c r="DA282" i="7942"/>
  <c r="CP282" i="7942"/>
  <c r="CE282" i="7942"/>
  <c r="BT282" i="7942"/>
  <c r="BI282" i="7942"/>
  <c r="AX282" i="7942"/>
  <c r="AM282" i="7942"/>
  <c r="AB282" i="7942"/>
  <c r="Q282" i="7942"/>
  <c r="F282" i="7942"/>
  <c r="FZ281" i="7942"/>
  <c r="FO281" i="7942"/>
  <c r="FD281" i="7942"/>
  <c r="ES281" i="7942"/>
  <c r="EH281" i="7942"/>
  <c r="DW281" i="7942"/>
  <c r="DL281" i="7942"/>
  <c r="DA281" i="7942"/>
  <c r="CP281" i="7942"/>
  <c r="CE281" i="7942"/>
  <c r="BT281" i="7942"/>
  <c r="BI281" i="7942"/>
  <c r="AX281" i="7942"/>
  <c r="AM281" i="7942"/>
  <c r="AB281" i="7942"/>
  <c r="Q281" i="7942"/>
  <c r="F281" i="7942"/>
  <c r="FZ280" i="7942"/>
  <c r="FO280" i="7942"/>
  <c r="FD280" i="7942"/>
  <c r="ES280" i="7942"/>
  <c r="EH280" i="7942"/>
  <c r="DW280" i="7942"/>
  <c r="DL280" i="7942"/>
  <c r="DA280" i="7942"/>
  <c r="CP280" i="7942"/>
  <c r="CE280" i="7942"/>
  <c r="BT280" i="7942"/>
  <c r="BI280" i="7942"/>
  <c r="AX280" i="7942"/>
  <c r="AM280" i="7942"/>
  <c r="AB280" i="7942"/>
  <c r="Q280" i="7942"/>
  <c r="F280" i="7942"/>
  <c r="FZ279" i="7942"/>
  <c r="FO279" i="7942"/>
  <c r="FD279" i="7942"/>
  <c r="ES279" i="7942"/>
  <c r="EH279" i="7942"/>
  <c r="DW279" i="7942"/>
  <c r="DL279" i="7942"/>
  <c r="DA279" i="7942"/>
  <c r="CP279" i="7942"/>
  <c r="CE279" i="7942"/>
  <c r="BT279" i="7942"/>
  <c r="BI279" i="7942"/>
  <c r="AX279" i="7942"/>
  <c r="AM279" i="7942"/>
  <c r="AB279" i="7942"/>
  <c r="Q279" i="7942"/>
  <c r="F279" i="7942"/>
  <c r="FZ278" i="7942"/>
  <c r="FO278" i="7942"/>
  <c r="FD278" i="7942"/>
  <c r="ES278" i="7942"/>
  <c r="EH278" i="7942"/>
  <c r="DW278" i="7942"/>
  <c r="DL278" i="7942"/>
  <c r="DA278" i="7942"/>
  <c r="CP278" i="7942"/>
  <c r="CE278" i="7942"/>
  <c r="BT278" i="7942"/>
  <c r="BI278" i="7942"/>
  <c r="AX278" i="7942"/>
  <c r="AM278" i="7942"/>
  <c r="AB278" i="7942"/>
  <c r="Q278" i="7942"/>
  <c r="F278" i="7942"/>
  <c r="FZ277" i="7942"/>
  <c r="FO277" i="7942"/>
  <c r="FD277" i="7942"/>
  <c r="ES277" i="7942"/>
  <c r="EH277" i="7942"/>
  <c r="DW277" i="7942"/>
  <c r="DL277" i="7942"/>
  <c r="DA277" i="7942"/>
  <c r="CP277" i="7942"/>
  <c r="CE277" i="7942"/>
  <c r="BT277" i="7942"/>
  <c r="BI277" i="7942"/>
  <c r="AX277" i="7942"/>
  <c r="AM277" i="7942"/>
  <c r="AB277" i="7942"/>
  <c r="Q277" i="7942"/>
  <c r="F277" i="7942"/>
  <c r="FZ276" i="7942"/>
  <c r="FO276" i="7942"/>
  <c r="FD276" i="7942"/>
  <c r="ES276" i="7942"/>
  <c r="EH276" i="7942"/>
  <c r="DW276" i="7942"/>
  <c r="DL276" i="7942"/>
  <c r="DA276" i="7942"/>
  <c r="CP276" i="7942"/>
  <c r="CE276" i="7942"/>
  <c r="BT276" i="7942"/>
  <c r="BI276" i="7942"/>
  <c r="AX276" i="7942"/>
  <c r="AM276" i="7942"/>
  <c r="AB276" i="7942"/>
  <c r="Q276" i="7942"/>
  <c r="F276" i="7942"/>
  <c r="FZ275" i="7942"/>
  <c r="FO275" i="7942"/>
  <c r="FD275" i="7942"/>
  <c r="ES275" i="7942"/>
  <c r="EH275" i="7942"/>
  <c r="DW275" i="7942"/>
  <c r="DL275" i="7942"/>
  <c r="DA275" i="7942"/>
  <c r="CP275" i="7942"/>
  <c r="CE275" i="7942"/>
  <c r="BT275" i="7942"/>
  <c r="BI275" i="7942"/>
  <c r="AX275" i="7942"/>
  <c r="AM275" i="7942"/>
  <c r="AB275" i="7942"/>
  <c r="Q275" i="7942"/>
  <c r="F275" i="7942"/>
  <c r="FZ274" i="7942"/>
  <c r="FO274" i="7942"/>
  <c r="FD274" i="7942"/>
  <c r="ES274" i="7942"/>
  <c r="EH274" i="7942"/>
  <c r="DW274" i="7942"/>
  <c r="DL274" i="7942"/>
  <c r="DA274" i="7942"/>
  <c r="CP274" i="7942"/>
  <c r="CE274" i="7942"/>
  <c r="BT274" i="7942"/>
  <c r="BI274" i="7942"/>
  <c r="AX274" i="7942"/>
  <c r="AM274" i="7942"/>
  <c r="AB274" i="7942"/>
  <c r="Q274" i="7942"/>
  <c r="F274" i="7942"/>
  <c r="FZ273" i="7942"/>
  <c r="FO273" i="7942"/>
  <c r="FD273" i="7942"/>
  <c r="ES273" i="7942"/>
  <c r="EH273" i="7942"/>
  <c r="DW273" i="7942"/>
  <c r="DL273" i="7942"/>
  <c r="DA273" i="7942"/>
  <c r="CP273" i="7942"/>
  <c r="CE273" i="7942"/>
  <c r="BT273" i="7942"/>
  <c r="BI273" i="7942"/>
  <c r="AX273" i="7942"/>
  <c r="AM273" i="7942"/>
  <c r="AB273" i="7942"/>
  <c r="Q273" i="7942"/>
  <c r="F273" i="7942"/>
  <c r="FZ272" i="7942"/>
  <c r="FO272" i="7942"/>
  <c r="FD272" i="7942"/>
  <c r="ES272" i="7942"/>
  <c r="EH272" i="7942"/>
  <c r="DW272" i="7942"/>
  <c r="DL272" i="7942"/>
  <c r="DA272" i="7942"/>
  <c r="CP272" i="7942"/>
  <c r="CE272" i="7942"/>
  <c r="BT272" i="7942"/>
  <c r="BI272" i="7942"/>
  <c r="AX272" i="7942"/>
  <c r="AM272" i="7942"/>
  <c r="AB272" i="7942"/>
  <c r="Q272" i="7942"/>
  <c r="F272" i="7942"/>
  <c r="FZ271" i="7942"/>
  <c r="FO271" i="7942"/>
  <c r="FD271" i="7942"/>
  <c r="ES271" i="7942"/>
  <c r="EH271" i="7942"/>
  <c r="DW271" i="7942"/>
  <c r="DL271" i="7942"/>
  <c r="DA271" i="7942"/>
  <c r="CP271" i="7942"/>
  <c r="CE271" i="7942"/>
  <c r="BT271" i="7942"/>
  <c r="BI271" i="7942"/>
  <c r="AX271" i="7942"/>
  <c r="AM271" i="7942"/>
  <c r="AB271" i="7942"/>
  <c r="Q271" i="7942"/>
  <c r="F271" i="7942"/>
  <c r="FZ270" i="7942"/>
  <c r="FO270" i="7942"/>
  <c r="FD270" i="7942"/>
  <c r="ES270" i="7942"/>
  <c r="EH270" i="7942"/>
  <c r="DW270" i="7942"/>
  <c r="DL270" i="7942"/>
  <c r="DA270" i="7942"/>
  <c r="CP270" i="7942"/>
  <c r="CE270" i="7942"/>
  <c r="BT270" i="7942"/>
  <c r="BI270" i="7942"/>
  <c r="AX270" i="7942"/>
  <c r="AM270" i="7942"/>
  <c r="AB270" i="7942"/>
  <c r="Q270" i="7942"/>
  <c r="F270" i="7942"/>
  <c r="FZ269" i="7942"/>
  <c r="FO269" i="7942"/>
  <c r="FD269" i="7942"/>
  <c r="ES269" i="7942"/>
  <c r="EH269" i="7942"/>
  <c r="DW269" i="7942"/>
  <c r="DL269" i="7942"/>
  <c r="DA269" i="7942"/>
  <c r="CP269" i="7942"/>
  <c r="CE269" i="7942"/>
  <c r="BT269" i="7942"/>
  <c r="BI269" i="7942"/>
  <c r="AX269" i="7942"/>
  <c r="AM269" i="7942"/>
  <c r="AB269" i="7942"/>
  <c r="Q269" i="7942"/>
  <c r="F269" i="7942"/>
  <c r="FZ268" i="7942"/>
  <c r="FO268" i="7942"/>
  <c r="FD268" i="7942"/>
  <c r="ES268" i="7942"/>
  <c r="EH268" i="7942"/>
  <c r="DW268" i="7942"/>
  <c r="DL268" i="7942"/>
  <c r="DA268" i="7942"/>
  <c r="CP268" i="7942"/>
  <c r="CE268" i="7942"/>
  <c r="BT268" i="7942"/>
  <c r="BI268" i="7942"/>
  <c r="AX268" i="7942"/>
  <c r="AM268" i="7942"/>
  <c r="AB268" i="7942"/>
  <c r="Q268" i="7942"/>
  <c r="F268" i="7942"/>
  <c r="FZ267" i="7942"/>
  <c r="FO267" i="7942"/>
  <c r="FD267" i="7942"/>
  <c r="ES267" i="7942"/>
  <c r="EH267" i="7942"/>
  <c r="DW267" i="7942"/>
  <c r="DL267" i="7942"/>
  <c r="DA267" i="7942"/>
  <c r="CP267" i="7942"/>
  <c r="CE267" i="7942"/>
  <c r="BT267" i="7942"/>
  <c r="BI267" i="7942"/>
  <c r="AX267" i="7942"/>
  <c r="AM267" i="7942"/>
  <c r="AB267" i="7942"/>
  <c r="Q267" i="7942"/>
  <c r="F267" i="7942"/>
  <c r="FZ266" i="7942"/>
  <c r="FO266" i="7942"/>
  <c r="FD266" i="7942"/>
  <c r="ES266" i="7942"/>
  <c r="EH266" i="7942"/>
  <c r="DW266" i="7942"/>
  <c r="DL266" i="7942"/>
  <c r="DA266" i="7942"/>
  <c r="CP266" i="7942"/>
  <c r="CE266" i="7942"/>
  <c r="BT266" i="7942"/>
  <c r="BI266" i="7942"/>
  <c r="AX266" i="7942"/>
  <c r="AM266" i="7942"/>
  <c r="AB266" i="7942"/>
  <c r="Q266" i="7942"/>
  <c r="F266" i="7942"/>
  <c r="FZ265" i="7942"/>
  <c r="FO265" i="7942"/>
  <c r="FD265" i="7942"/>
  <c r="ES265" i="7942"/>
  <c r="EH265" i="7942"/>
  <c r="DW265" i="7942"/>
  <c r="DL265" i="7942"/>
  <c r="DA265" i="7942"/>
  <c r="CP265" i="7942"/>
  <c r="CE265" i="7942"/>
  <c r="BT265" i="7942"/>
  <c r="BI265" i="7942"/>
  <c r="AX265" i="7942"/>
  <c r="AM265" i="7942"/>
  <c r="AB265" i="7942"/>
  <c r="Q265" i="7942"/>
  <c r="F265" i="7942"/>
  <c r="FZ264" i="7942"/>
  <c r="FO264" i="7942"/>
  <c r="FD264" i="7942"/>
  <c r="ES264" i="7942"/>
  <c r="EH264" i="7942"/>
  <c r="DW264" i="7942"/>
  <c r="DL264" i="7942"/>
  <c r="DA264" i="7942"/>
  <c r="CP264" i="7942"/>
  <c r="CE264" i="7942"/>
  <c r="BT264" i="7942"/>
  <c r="BI264" i="7942"/>
  <c r="AX264" i="7942"/>
  <c r="AM264" i="7942"/>
  <c r="AB264" i="7942"/>
  <c r="Q264" i="7942"/>
  <c r="F264" i="7942"/>
  <c r="FZ263" i="7942"/>
  <c r="FO263" i="7942"/>
  <c r="FD263" i="7942"/>
  <c r="ES263" i="7942"/>
  <c r="EH263" i="7942"/>
  <c r="DW263" i="7942"/>
  <c r="DL263" i="7942"/>
  <c r="DA263" i="7942"/>
  <c r="CP263" i="7942"/>
  <c r="CE263" i="7942"/>
  <c r="BT263" i="7942"/>
  <c r="BI263" i="7942"/>
  <c r="AX263" i="7942"/>
  <c r="AM263" i="7942"/>
  <c r="AB263" i="7942"/>
  <c r="Q263" i="7942"/>
  <c r="F263" i="7942"/>
  <c r="FZ262" i="7942"/>
  <c r="FO262" i="7942"/>
  <c r="FD262" i="7942"/>
  <c r="ES262" i="7942"/>
  <c r="EH262" i="7942"/>
  <c r="DW262" i="7942"/>
  <c r="DL262" i="7942"/>
  <c r="DA262" i="7942"/>
  <c r="CP262" i="7942"/>
  <c r="CE262" i="7942"/>
  <c r="BT262" i="7942"/>
  <c r="BI262" i="7942"/>
  <c r="AX262" i="7942"/>
  <c r="AM262" i="7942"/>
  <c r="AB262" i="7942"/>
  <c r="Q262" i="7942"/>
  <c r="F262" i="7942"/>
  <c r="FZ261" i="7942"/>
  <c r="FO261" i="7942"/>
  <c r="FD261" i="7942"/>
  <c r="ES261" i="7942"/>
  <c r="EH261" i="7942"/>
  <c r="DW261" i="7942"/>
  <c r="DL261" i="7942"/>
  <c r="DA261" i="7942"/>
  <c r="CP261" i="7942"/>
  <c r="CE261" i="7942"/>
  <c r="BT261" i="7942"/>
  <c r="BI261" i="7942"/>
  <c r="AX261" i="7942"/>
  <c r="AM261" i="7942"/>
  <c r="AB261" i="7942"/>
  <c r="Q261" i="7942"/>
  <c r="F261" i="7942"/>
  <c r="FZ260" i="7942"/>
  <c r="FO260" i="7942"/>
  <c r="FD260" i="7942"/>
  <c r="ES260" i="7942"/>
  <c r="EH260" i="7942"/>
  <c r="DW260" i="7942"/>
  <c r="DL260" i="7942"/>
  <c r="DA260" i="7942"/>
  <c r="CP260" i="7942"/>
  <c r="CE260" i="7942"/>
  <c r="BT260" i="7942"/>
  <c r="BI260" i="7942"/>
  <c r="AX260" i="7942"/>
  <c r="AM260" i="7942"/>
  <c r="AB260" i="7942"/>
  <c r="Q260" i="7942"/>
  <c r="F260" i="7942"/>
  <c r="FZ259" i="7942"/>
  <c r="FO259" i="7942"/>
  <c r="FD259" i="7942"/>
  <c r="ES259" i="7942"/>
  <c r="EH259" i="7942"/>
  <c r="DW259" i="7942"/>
  <c r="DL259" i="7942"/>
  <c r="DA259" i="7942"/>
  <c r="CP259" i="7942"/>
  <c r="CE259" i="7942"/>
  <c r="BT259" i="7942"/>
  <c r="BI259" i="7942"/>
  <c r="AX259" i="7942"/>
  <c r="AM259" i="7942"/>
  <c r="AB259" i="7942"/>
  <c r="Q259" i="7942"/>
  <c r="F259" i="7942"/>
  <c r="FZ258" i="7942"/>
  <c r="FO258" i="7942"/>
  <c r="FD258" i="7942"/>
  <c r="ES258" i="7942"/>
  <c r="EH258" i="7942"/>
  <c r="DW258" i="7942"/>
  <c r="DL258" i="7942"/>
  <c r="DA258" i="7942"/>
  <c r="CP258" i="7942"/>
  <c r="CE258" i="7942"/>
  <c r="BT258" i="7942"/>
  <c r="BI258" i="7942"/>
  <c r="AX258" i="7942"/>
  <c r="AM258" i="7942"/>
  <c r="AB258" i="7942"/>
  <c r="Q258" i="7942"/>
  <c r="F258" i="7942"/>
  <c r="FZ257" i="7942"/>
  <c r="FO257" i="7942"/>
  <c r="FD257" i="7942"/>
  <c r="ES257" i="7942"/>
  <c r="EH257" i="7942"/>
  <c r="DW257" i="7942"/>
  <c r="DL257" i="7942"/>
  <c r="DA257" i="7942"/>
  <c r="CP257" i="7942"/>
  <c r="CE257" i="7942"/>
  <c r="BT257" i="7942"/>
  <c r="BI257" i="7942"/>
  <c r="AX257" i="7942"/>
  <c r="AM257" i="7942"/>
  <c r="AB257" i="7942"/>
  <c r="Q257" i="7942"/>
  <c r="F257" i="7942"/>
  <c r="FZ256" i="7942"/>
  <c r="FO256" i="7942"/>
  <c r="FD256" i="7942"/>
  <c r="ES256" i="7942"/>
  <c r="EH256" i="7942"/>
  <c r="DW256" i="7942"/>
  <c r="DL256" i="7942"/>
  <c r="DA256" i="7942"/>
  <c r="CP256" i="7942"/>
  <c r="CE256" i="7942"/>
  <c r="BT256" i="7942"/>
  <c r="BI256" i="7942"/>
  <c r="AX256" i="7942"/>
  <c r="AM256" i="7942"/>
  <c r="AB256" i="7942"/>
  <c r="Q256" i="7942"/>
  <c r="F256" i="7942"/>
  <c r="FZ255" i="7942"/>
  <c r="FO255" i="7942"/>
  <c r="FD255" i="7942"/>
  <c r="ES255" i="7942"/>
  <c r="EH255" i="7942"/>
  <c r="DW255" i="7942"/>
  <c r="DL255" i="7942"/>
  <c r="DA255" i="7942"/>
  <c r="CP255" i="7942"/>
  <c r="CE255" i="7942"/>
  <c r="BT255" i="7942"/>
  <c r="BI255" i="7942"/>
  <c r="AX255" i="7942"/>
  <c r="AM255" i="7942"/>
  <c r="AB255" i="7942"/>
  <c r="Q255" i="7942"/>
  <c r="F255" i="7942"/>
  <c r="FZ254" i="7942"/>
  <c r="FO254" i="7942"/>
  <c r="FD254" i="7942"/>
  <c r="ES254" i="7942"/>
  <c r="EH254" i="7942"/>
  <c r="DW254" i="7942"/>
  <c r="DL254" i="7942"/>
  <c r="DA254" i="7942"/>
  <c r="CP254" i="7942"/>
  <c r="CE254" i="7942"/>
  <c r="BT254" i="7942"/>
  <c r="BI254" i="7942"/>
  <c r="AX254" i="7942"/>
  <c r="AM254" i="7942"/>
  <c r="AB254" i="7942"/>
  <c r="Q254" i="7942"/>
  <c r="F254" i="7942"/>
  <c r="FZ253" i="7942"/>
  <c r="FO253" i="7942"/>
  <c r="FD253" i="7942"/>
  <c r="ES253" i="7942"/>
  <c r="EH253" i="7942"/>
  <c r="DW253" i="7942"/>
  <c r="DL253" i="7942"/>
  <c r="DA253" i="7942"/>
  <c r="CP253" i="7942"/>
  <c r="CE253" i="7942"/>
  <c r="BT253" i="7942"/>
  <c r="BI253" i="7942"/>
  <c r="AX253" i="7942"/>
  <c r="AM253" i="7942"/>
  <c r="AB253" i="7942"/>
  <c r="Q253" i="7942"/>
  <c r="F253" i="7942"/>
  <c r="FZ252" i="7942"/>
  <c r="FO252" i="7942"/>
  <c r="FD252" i="7942"/>
  <c r="ES252" i="7942"/>
  <c r="EH252" i="7942"/>
  <c r="DW252" i="7942"/>
  <c r="DL252" i="7942"/>
  <c r="DA252" i="7942"/>
  <c r="CP252" i="7942"/>
  <c r="CE252" i="7942"/>
  <c r="BT252" i="7942"/>
  <c r="BI252" i="7942"/>
  <c r="AX252" i="7942"/>
  <c r="AM252" i="7942"/>
  <c r="AB252" i="7942"/>
  <c r="Q252" i="7942"/>
  <c r="F252" i="7942"/>
  <c r="FZ251" i="7942"/>
  <c r="FO251" i="7942"/>
  <c r="FD251" i="7942"/>
  <c r="ES251" i="7942"/>
  <c r="EH251" i="7942"/>
  <c r="DW251" i="7942"/>
  <c r="DL251" i="7942"/>
  <c r="DA251" i="7942"/>
  <c r="CP251" i="7942"/>
  <c r="CE251" i="7942"/>
  <c r="BT251" i="7942"/>
  <c r="BI251" i="7942"/>
  <c r="AX251" i="7942"/>
  <c r="AM251" i="7942"/>
  <c r="AB251" i="7942"/>
  <c r="Q251" i="7942"/>
  <c r="F251" i="7942"/>
  <c r="FZ250" i="7942"/>
  <c r="FO250" i="7942"/>
  <c r="FD250" i="7942"/>
  <c r="ES250" i="7942"/>
  <c r="EH250" i="7942"/>
  <c r="DW250" i="7942"/>
  <c r="DL250" i="7942"/>
  <c r="DA250" i="7942"/>
  <c r="CP250" i="7942"/>
  <c r="CE250" i="7942"/>
  <c r="BT250" i="7942"/>
  <c r="BI250" i="7942"/>
  <c r="AX250" i="7942"/>
  <c r="AM250" i="7942"/>
  <c r="AB250" i="7942"/>
  <c r="Q250" i="7942"/>
  <c r="F250" i="7942"/>
  <c r="FZ249" i="7942"/>
  <c r="FO249" i="7942"/>
  <c r="FD249" i="7942"/>
  <c r="ES249" i="7942"/>
  <c r="EH249" i="7942"/>
  <c r="DW249" i="7942"/>
  <c r="DL249" i="7942"/>
  <c r="DA249" i="7942"/>
  <c r="CP249" i="7942"/>
  <c r="CE249" i="7942"/>
  <c r="BT249" i="7942"/>
  <c r="BI249" i="7942"/>
  <c r="AX249" i="7942"/>
  <c r="AM249" i="7942"/>
  <c r="AB249" i="7942"/>
  <c r="Q249" i="7942"/>
  <c r="F249" i="7942"/>
  <c r="FZ248" i="7942"/>
  <c r="FO248" i="7942"/>
  <c r="FD248" i="7942"/>
  <c r="ES248" i="7942"/>
  <c r="EH248" i="7942"/>
  <c r="DW248" i="7942"/>
  <c r="DL248" i="7942"/>
  <c r="DA248" i="7942"/>
  <c r="CP248" i="7942"/>
  <c r="CE248" i="7942"/>
  <c r="BT248" i="7942"/>
  <c r="BI248" i="7942"/>
  <c r="AX248" i="7942"/>
  <c r="AM248" i="7942"/>
  <c r="AB248" i="7942"/>
  <c r="Q248" i="7942"/>
  <c r="F248" i="7942"/>
  <c r="FZ247" i="7942"/>
  <c r="FO247" i="7942"/>
  <c r="FD247" i="7942"/>
  <c r="ES247" i="7942"/>
  <c r="EH247" i="7942"/>
  <c r="DW247" i="7942"/>
  <c r="DL247" i="7942"/>
  <c r="DA247" i="7942"/>
  <c r="CP247" i="7942"/>
  <c r="CE247" i="7942"/>
  <c r="BT247" i="7942"/>
  <c r="BI247" i="7942"/>
  <c r="AX247" i="7942"/>
  <c r="AM247" i="7942"/>
  <c r="AB247" i="7942"/>
  <c r="Q247" i="7942"/>
  <c r="F247" i="7942"/>
  <c r="FZ246" i="7942"/>
  <c r="FO246" i="7942"/>
  <c r="FD246" i="7942"/>
  <c r="ES246" i="7942"/>
  <c r="EH246" i="7942"/>
  <c r="DW246" i="7942"/>
  <c r="DL246" i="7942"/>
  <c r="DA246" i="7942"/>
  <c r="CP246" i="7942"/>
  <c r="CE246" i="7942"/>
  <c r="BT246" i="7942"/>
  <c r="BI246" i="7942"/>
  <c r="AX246" i="7942"/>
  <c r="AM246" i="7942"/>
  <c r="AB246" i="7942"/>
  <c r="Q246" i="7942"/>
  <c r="F246" i="7942"/>
  <c r="FZ245" i="7942"/>
  <c r="FO245" i="7942"/>
  <c r="FD245" i="7942"/>
  <c r="ES245" i="7942"/>
  <c r="EH245" i="7942"/>
  <c r="DW245" i="7942"/>
  <c r="DL245" i="7942"/>
  <c r="DA245" i="7942"/>
  <c r="CP245" i="7942"/>
  <c r="CE245" i="7942"/>
  <c r="BT245" i="7942"/>
  <c r="BI245" i="7942"/>
  <c r="AX245" i="7942"/>
  <c r="AM245" i="7942"/>
  <c r="AB245" i="7942"/>
  <c r="Q245" i="7942"/>
  <c r="F245" i="7942"/>
  <c r="FZ244" i="7942"/>
  <c r="FO244" i="7942"/>
  <c r="FD244" i="7942"/>
  <c r="ES244" i="7942"/>
  <c r="EH244" i="7942"/>
  <c r="DW244" i="7942"/>
  <c r="DL244" i="7942"/>
  <c r="DA244" i="7942"/>
  <c r="CP244" i="7942"/>
  <c r="CE244" i="7942"/>
  <c r="BT244" i="7942"/>
  <c r="BI244" i="7942"/>
  <c r="AX244" i="7942"/>
  <c r="AM244" i="7942"/>
  <c r="AB244" i="7942"/>
  <c r="Q244" i="7942"/>
  <c r="F244" i="7942"/>
  <c r="FZ243" i="7942"/>
  <c r="FO243" i="7942"/>
  <c r="FD243" i="7942"/>
  <c r="ES243" i="7942"/>
  <c r="EH243" i="7942"/>
  <c r="DW243" i="7942"/>
  <c r="DL243" i="7942"/>
  <c r="DA243" i="7942"/>
  <c r="CP243" i="7942"/>
  <c r="CE243" i="7942"/>
  <c r="BT243" i="7942"/>
  <c r="BI243" i="7942"/>
  <c r="AX243" i="7942"/>
  <c r="AM243" i="7942"/>
  <c r="AB243" i="7942"/>
  <c r="Q243" i="7942"/>
  <c r="F243" i="7942"/>
  <c r="FZ242" i="7942"/>
  <c r="FO242" i="7942"/>
  <c r="FD242" i="7942"/>
  <c r="ES242" i="7942"/>
  <c r="EH242" i="7942"/>
  <c r="DW242" i="7942"/>
  <c r="DL242" i="7942"/>
  <c r="DA242" i="7942"/>
  <c r="CP242" i="7942"/>
  <c r="CE242" i="7942"/>
  <c r="BT242" i="7942"/>
  <c r="BI242" i="7942"/>
  <c r="AX242" i="7942"/>
  <c r="AM242" i="7942"/>
  <c r="AB242" i="7942"/>
  <c r="Q242" i="7942"/>
  <c r="F242" i="7942"/>
  <c r="FZ241" i="7942"/>
  <c r="FO241" i="7942"/>
  <c r="FD241" i="7942"/>
  <c r="ES241" i="7942"/>
  <c r="EH241" i="7942"/>
  <c r="DW241" i="7942"/>
  <c r="DL241" i="7942"/>
  <c r="DA241" i="7942"/>
  <c r="CP241" i="7942"/>
  <c r="CE241" i="7942"/>
  <c r="BT241" i="7942"/>
  <c r="BI241" i="7942"/>
  <c r="AX241" i="7942"/>
  <c r="AM241" i="7942"/>
  <c r="AB241" i="7942"/>
  <c r="Q241" i="7942"/>
  <c r="F241" i="7942"/>
  <c r="FZ240" i="7942"/>
  <c r="FO240" i="7942"/>
  <c r="FD240" i="7942"/>
  <c r="ES240" i="7942"/>
  <c r="EH240" i="7942"/>
  <c r="DW240" i="7942"/>
  <c r="DL240" i="7942"/>
  <c r="DA240" i="7942"/>
  <c r="CP240" i="7942"/>
  <c r="CE240" i="7942"/>
  <c r="BT240" i="7942"/>
  <c r="BI240" i="7942"/>
  <c r="AX240" i="7942"/>
  <c r="AM240" i="7942"/>
  <c r="AB240" i="7942"/>
  <c r="Q240" i="7942"/>
  <c r="F240" i="7942"/>
  <c r="FZ239" i="7942"/>
  <c r="FO239" i="7942"/>
  <c r="FD239" i="7942"/>
  <c r="ES239" i="7942"/>
  <c r="EH239" i="7942"/>
  <c r="DW239" i="7942"/>
  <c r="DL239" i="7942"/>
  <c r="DA239" i="7942"/>
  <c r="CP239" i="7942"/>
  <c r="CE239" i="7942"/>
  <c r="BT239" i="7942"/>
  <c r="BI239" i="7942"/>
  <c r="AX239" i="7942"/>
  <c r="AM239" i="7942"/>
  <c r="AB239" i="7942"/>
  <c r="Q239" i="7942"/>
  <c r="F239" i="7942"/>
  <c r="FZ238" i="7942"/>
  <c r="FO238" i="7942"/>
  <c r="FD238" i="7942"/>
  <c r="ES238" i="7942"/>
  <c r="EH238" i="7942"/>
  <c r="DW238" i="7942"/>
  <c r="DL238" i="7942"/>
  <c r="DA238" i="7942"/>
  <c r="CP238" i="7942"/>
  <c r="CE238" i="7942"/>
  <c r="BT238" i="7942"/>
  <c r="BI238" i="7942"/>
  <c r="AX238" i="7942"/>
  <c r="AM238" i="7942"/>
  <c r="AB238" i="7942"/>
  <c r="Q238" i="7942"/>
  <c r="F238" i="7942"/>
  <c r="FZ237" i="7942"/>
  <c r="FO237" i="7942"/>
  <c r="FD237" i="7942"/>
  <c r="ES237" i="7942"/>
  <c r="EH237" i="7942"/>
  <c r="DW237" i="7942"/>
  <c r="DL237" i="7942"/>
  <c r="DA237" i="7942"/>
  <c r="CP237" i="7942"/>
  <c r="CE237" i="7942"/>
  <c r="BT237" i="7942"/>
  <c r="BI237" i="7942"/>
  <c r="AX237" i="7942"/>
  <c r="AM237" i="7942"/>
  <c r="AB237" i="7942"/>
  <c r="Q237" i="7942"/>
  <c r="F237" i="7942"/>
  <c r="FZ236" i="7942"/>
  <c r="FO236" i="7942"/>
  <c r="FD236" i="7942"/>
  <c r="ES236" i="7942"/>
  <c r="EH236" i="7942"/>
  <c r="DW236" i="7942"/>
  <c r="DL236" i="7942"/>
  <c r="DA236" i="7942"/>
  <c r="CP236" i="7942"/>
  <c r="CE236" i="7942"/>
  <c r="BT236" i="7942"/>
  <c r="BI236" i="7942"/>
  <c r="AX236" i="7942"/>
  <c r="AM236" i="7942"/>
  <c r="AB236" i="7942"/>
  <c r="Q236" i="7942"/>
  <c r="F236" i="7942"/>
  <c r="FZ235" i="7942"/>
  <c r="FO235" i="7942"/>
  <c r="FD235" i="7942"/>
  <c r="ES235" i="7942"/>
  <c r="EH235" i="7942"/>
  <c r="DW235" i="7942"/>
  <c r="DL235" i="7942"/>
  <c r="DA235" i="7942"/>
  <c r="CP235" i="7942"/>
  <c r="CE235" i="7942"/>
  <c r="BT235" i="7942"/>
  <c r="BI235" i="7942"/>
  <c r="AX235" i="7942"/>
  <c r="AM235" i="7942"/>
  <c r="AB235" i="7942"/>
  <c r="Q235" i="7942"/>
  <c r="F235" i="7942"/>
  <c r="FZ234" i="7942"/>
  <c r="FO234" i="7942"/>
  <c r="FD234" i="7942"/>
  <c r="ES234" i="7942"/>
  <c r="EH234" i="7942"/>
  <c r="DW234" i="7942"/>
  <c r="DL234" i="7942"/>
  <c r="DA234" i="7942"/>
  <c r="CP234" i="7942"/>
  <c r="CE234" i="7942"/>
  <c r="BT234" i="7942"/>
  <c r="BI234" i="7942"/>
  <c r="AX234" i="7942"/>
  <c r="AM234" i="7942"/>
  <c r="AB234" i="7942"/>
  <c r="Q234" i="7942"/>
  <c r="F234" i="7942"/>
  <c r="FZ233" i="7942"/>
  <c r="FO233" i="7942"/>
  <c r="FD233" i="7942"/>
  <c r="ES233" i="7942"/>
  <c r="EH233" i="7942"/>
  <c r="DW233" i="7942"/>
  <c r="DL233" i="7942"/>
  <c r="DA233" i="7942"/>
  <c r="CP233" i="7942"/>
  <c r="CE233" i="7942"/>
  <c r="BT233" i="7942"/>
  <c r="BI233" i="7942"/>
  <c r="AX233" i="7942"/>
  <c r="AM233" i="7942"/>
  <c r="AB233" i="7942"/>
  <c r="Q233" i="7942"/>
  <c r="F233" i="7942"/>
  <c r="FZ232" i="7942"/>
  <c r="FO232" i="7942"/>
  <c r="FD232" i="7942"/>
  <c r="ES232" i="7942"/>
  <c r="EH232" i="7942"/>
  <c r="DW232" i="7942"/>
  <c r="DL232" i="7942"/>
  <c r="DA232" i="7942"/>
  <c r="CP232" i="7942"/>
  <c r="CE232" i="7942"/>
  <c r="BT232" i="7942"/>
  <c r="BI232" i="7942"/>
  <c r="AX232" i="7942"/>
  <c r="AM232" i="7942"/>
  <c r="AB232" i="7942"/>
  <c r="Q232" i="7942"/>
  <c r="F232" i="7942"/>
  <c r="FZ231" i="7942"/>
  <c r="FO231" i="7942"/>
  <c r="FD231" i="7942"/>
  <c r="ES231" i="7942"/>
  <c r="EH231" i="7942"/>
  <c r="DW231" i="7942"/>
  <c r="DL231" i="7942"/>
  <c r="DA231" i="7942"/>
  <c r="CP231" i="7942"/>
  <c r="CE231" i="7942"/>
  <c r="BT231" i="7942"/>
  <c r="BI231" i="7942"/>
  <c r="AX231" i="7942"/>
  <c r="AM231" i="7942"/>
  <c r="AB231" i="7942"/>
  <c r="Q231" i="7942"/>
  <c r="F231" i="7942"/>
  <c r="FZ230" i="7942"/>
  <c r="FO230" i="7942"/>
  <c r="FD230" i="7942"/>
  <c r="ES230" i="7942"/>
  <c r="EH230" i="7942"/>
  <c r="DW230" i="7942"/>
  <c r="DL230" i="7942"/>
  <c r="DA230" i="7942"/>
  <c r="CP230" i="7942"/>
  <c r="CE230" i="7942"/>
  <c r="BT230" i="7942"/>
  <c r="BI230" i="7942"/>
  <c r="AX230" i="7942"/>
  <c r="AM230" i="7942"/>
  <c r="AB230" i="7942"/>
  <c r="Q230" i="7942"/>
  <c r="F230" i="7942"/>
  <c r="FZ229" i="7942"/>
  <c r="FO229" i="7942"/>
  <c r="FD229" i="7942"/>
  <c r="ES229" i="7942"/>
  <c r="EH229" i="7942"/>
  <c r="DW229" i="7942"/>
  <c r="DL229" i="7942"/>
  <c r="DA229" i="7942"/>
  <c r="CP229" i="7942"/>
  <c r="CE229" i="7942"/>
  <c r="BT229" i="7942"/>
  <c r="BI229" i="7942"/>
  <c r="AX229" i="7942"/>
  <c r="AM229" i="7942"/>
  <c r="AB229" i="7942"/>
  <c r="Q229" i="7942"/>
  <c r="F229" i="7942"/>
  <c r="FZ228" i="7942"/>
  <c r="FO228" i="7942"/>
  <c r="FD228" i="7942"/>
  <c r="ES228" i="7942"/>
  <c r="EH228" i="7942"/>
  <c r="DW228" i="7942"/>
  <c r="DL228" i="7942"/>
  <c r="DA228" i="7942"/>
  <c r="CP228" i="7942"/>
  <c r="CE228" i="7942"/>
  <c r="BT228" i="7942"/>
  <c r="BI228" i="7942"/>
  <c r="AX228" i="7942"/>
  <c r="AM228" i="7942"/>
  <c r="AB228" i="7942"/>
  <c r="Q228" i="7942"/>
  <c r="F228" i="7942"/>
  <c r="FZ227" i="7942"/>
  <c r="FO227" i="7942"/>
  <c r="FD227" i="7942"/>
  <c r="ES227" i="7942"/>
  <c r="EH227" i="7942"/>
  <c r="DW227" i="7942"/>
  <c r="DL227" i="7942"/>
  <c r="DA227" i="7942"/>
  <c r="CP227" i="7942"/>
  <c r="CE227" i="7942"/>
  <c r="BT227" i="7942"/>
  <c r="BI227" i="7942"/>
  <c r="AX227" i="7942"/>
  <c r="AM227" i="7942"/>
  <c r="AB227" i="7942"/>
  <c r="Q227" i="7942"/>
  <c r="F227" i="7942"/>
  <c r="FZ226" i="7942"/>
  <c r="FO226" i="7942"/>
  <c r="FD226" i="7942"/>
  <c r="ES226" i="7942"/>
  <c r="EH226" i="7942"/>
  <c r="DW226" i="7942"/>
  <c r="DL226" i="7942"/>
  <c r="DA226" i="7942"/>
  <c r="CP226" i="7942"/>
  <c r="CE226" i="7942"/>
  <c r="BT226" i="7942"/>
  <c r="BI226" i="7942"/>
  <c r="AX226" i="7942"/>
  <c r="AM226" i="7942"/>
  <c r="AB226" i="7942"/>
  <c r="Q226" i="7942"/>
  <c r="F226" i="7942"/>
  <c r="FZ225" i="7942"/>
  <c r="FO225" i="7942"/>
  <c r="FD225" i="7942"/>
  <c r="ES225" i="7942"/>
  <c r="EH225" i="7942"/>
  <c r="DW225" i="7942"/>
  <c r="DL225" i="7942"/>
  <c r="DA225" i="7942"/>
  <c r="CP225" i="7942"/>
  <c r="CE225" i="7942"/>
  <c r="BT225" i="7942"/>
  <c r="BI225" i="7942"/>
  <c r="AX225" i="7942"/>
  <c r="AM225" i="7942"/>
  <c r="AB225" i="7942"/>
  <c r="Q225" i="7942"/>
  <c r="F225" i="7942"/>
  <c r="FZ224" i="7942"/>
  <c r="FO224" i="7942"/>
  <c r="FD224" i="7942"/>
  <c r="ES224" i="7942"/>
  <c r="EH224" i="7942"/>
  <c r="DW224" i="7942"/>
  <c r="DL224" i="7942"/>
  <c r="DA224" i="7942"/>
  <c r="CP224" i="7942"/>
  <c r="CE224" i="7942"/>
  <c r="BT224" i="7942"/>
  <c r="BI224" i="7942"/>
  <c r="AX224" i="7942"/>
  <c r="AM224" i="7942"/>
  <c r="AB224" i="7942"/>
  <c r="Q224" i="7942"/>
  <c r="F224" i="7942"/>
  <c r="FZ223" i="7942"/>
  <c r="FO223" i="7942"/>
  <c r="FD223" i="7942"/>
  <c r="ES223" i="7942"/>
  <c r="EH223" i="7942"/>
  <c r="DW223" i="7942"/>
  <c r="DL223" i="7942"/>
  <c r="DA223" i="7942"/>
  <c r="CP223" i="7942"/>
  <c r="CE223" i="7942"/>
  <c r="BT223" i="7942"/>
  <c r="BI223" i="7942"/>
  <c r="AX223" i="7942"/>
  <c r="AM223" i="7942"/>
  <c r="AB223" i="7942"/>
  <c r="Q223" i="7942"/>
  <c r="F223" i="7942"/>
  <c r="FZ222" i="7942"/>
  <c r="FO222" i="7942"/>
  <c r="FD222" i="7942"/>
  <c r="ES222" i="7942"/>
  <c r="EH222" i="7942"/>
  <c r="DW222" i="7942"/>
  <c r="DL222" i="7942"/>
  <c r="DA222" i="7942"/>
  <c r="CP222" i="7942"/>
  <c r="CE222" i="7942"/>
  <c r="BT222" i="7942"/>
  <c r="BI222" i="7942"/>
  <c r="AX222" i="7942"/>
  <c r="AM222" i="7942"/>
  <c r="AB222" i="7942"/>
  <c r="Q222" i="7942"/>
  <c r="F222" i="7942"/>
  <c r="FZ221" i="7942"/>
  <c r="FO221" i="7942"/>
  <c r="FD221" i="7942"/>
  <c r="ES221" i="7942"/>
  <c r="EH221" i="7942"/>
  <c r="DW221" i="7942"/>
  <c r="DL221" i="7942"/>
  <c r="DA221" i="7942"/>
  <c r="CP221" i="7942"/>
  <c r="CE221" i="7942"/>
  <c r="BT221" i="7942"/>
  <c r="BI221" i="7942"/>
  <c r="AX221" i="7942"/>
  <c r="AM221" i="7942"/>
  <c r="AB221" i="7942"/>
  <c r="Q221" i="7942"/>
  <c r="F221" i="7942"/>
  <c r="FZ220" i="7942"/>
  <c r="FO220" i="7942"/>
  <c r="FD220" i="7942"/>
  <c r="ES220" i="7942"/>
  <c r="EH220" i="7942"/>
  <c r="DW220" i="7942"/>
  <c r="DL220" i="7942"/>
  <c r="DA220" i="7942"/>
  <c r="CP220" i="7942"/>
  <c r="CE220" i="7942"/>
  <c r="BT220" i="7942"/>
  <c r="BI220" i="7942"/>
  <c r="AX220" i="7942"/>
  <c r="AM220" i="7942"/>
  <c r="AB220" i="7942"/>
  <c r="Q220" i="7942"/>
  <c r="F220" i="7942"/>
  <c r="FZ219" i="7942"/>
  <c r="FO219" i="7942"/>
  <c r="FD219" i="7942"/>
  <c r="ES219" i="7942"/>
  <c r="EH219" i="7942"/>
  <c r="DW219" i="7942"/>
  <c r="DL219" i="7942"/>
  <c r="DA219" i="7942"/>
  <c r="CP219" i="7942"/>
  <c r="CE219" i="7942"/>
  <c r="BT219" i="7942"/>
  <c r="BI219" i="7942"/>
  <c r="AX219" i="7942"/>
  <c r="AM219" i="7942"/>
  <c r="AB219" i="7942"/>
  <c r="Q219" i="7942"/>
  <c r="F219" i="7942"/>
  <c r="FZ218" i="7942"/>
  <c r="FO218" i="7942"/>
  <c r="FD218" i="7942"/>
  <c r="ES218" i="7942"/>
  <c r="EH218" i="7942"/>
  <c r="DW218" i="7942"/>
  <c r="DL218" i="7942"/>
  <c r="DA218" i="7942"/>
  <c r="CP218" i="7942"/>
  <c r="CE218" i="7942"/>
  <c r="BT218" i="7942"/>
  <c r="BI218" i="7942"/>
  <c r="AX218" i="7942"/>
  <c r="AM218" i="7942"/>
  <c r="AB218" i="7942"/>
  <c r="Q218" i="7942"/>
  <c r="F218" i="7942"/>
  <c r="FZ217" i="7942"/>
  <c r="FO217" i="7942"/>
  <c r="FD217" i="7942"/>
  <c r="ES217" i="7942"/>
  <c r="EH217" i="7942"/>
  <c r="DW217" i="7942"/>
  <c r="DL217" i="7942"/>
  <c r="DA217" i="7942"/>
  <c r="CP217" i="7942"/>
  <c r="CE217" i="7942"/>
  <c r="BT217" i="7942"/>
  <c r="BI217" i="7942"/>
  <c r="AX217" i="7942"/>
  <c r="AM217" i="7942"/>
  <c r="AB217" i="7942"/>
  <c r="Q217" i="7942"/>
  <c r="F217" i="7942"/>
  <c r="FZ216" i="7942"/>
  <c r="FO216" i="7942"/>
  <c r="FD216" i="7942"/>
  <c r="ES216" i="7942"/>
  <c r="EH216" i="7942"/>
  <c r="DW216" i="7942"/>
  <c r="DL216" i="7942"/>
  <c r="DA216" i="7942"/>
  <c r="CP216" i="7942"/>
  <c r="CE216" i="7942"/>
  <c r="BT216" i="7942"/>
  <c r="BI216" i="7942"/>
  <c r="AX216" i="7942"/>
  <c r="AM216" i="7942"/>
  <c r="AB216" i="7942"/>
  <c r="Q216" i="7942"/>
  <c r="F216" i="7942"/>
  <c r="FZ215" i="7942"/>
  <c r="FO215" i="7942"/>
  <c r="FD215" i="7942"/>
  <c r="ES215" i="7942"/>
  <c r="EH215" i="7942"/>
  <c r="DW215" i="7942"/>
  <c r="DL215" i="7942"/>
  <c r="DA215" i="7942"/>
  <c r="CP215" i="7942"/>
  <c r="CE215" i="7942"/>
  <c r="BT215" i="7942"/>
  <c r="BI215" i="7942"/>
  <c r="AX215" i="7942"/>
  <c r="AM215" i="7942"/>
  <c r="AB215" i="7942"/>
  <c r="Q215" i="7942"/>
  <c r="F215" i="7942"/>
  <c r="FZ214" i="7942"/>
  <c r="FO214" i="7942"/>
  <c r="FD214" i="7942"/>
  <c r="ES214" i="7942"/>
  <c r="EH214" i="7942"/>
  <c r="DW214" i="7942"/>
  <c r="DL214" i="7942"/>
  <c r="DA214" i="7942"/>
  <c r="CP214" i="7942"/>
  <c r="CE214" i="7942"/>
  <c r="BT214" i="7942"/>
  <c r="BI214" i="7942"/>
  <c r="AX214" i="7942"/>
  <c r="AM214" i="7942"/>
  <c r="AB214" i="7942"/>
  <c r="Q214" i="7942"/>
  <c r="F214" i="7942"/>
  <c r="FZ213" i="7942"/>
  <c r="FO213" i="7942"/>
  <c r="FD213" i="7942"/>
  <c r="ES213" i="7942"/>
  <c r="EH213" i="7942"/>
  <c r="DW213" i="7942"/>
  <c r="DL213" i="7942"/>
  <c r="DA213" i="7942"/>
  <c r="CP213" i="7942"/>
  <c r="CE213" i="7942"/>
  <c r="BT213" i="7942"/>
  <c r="BI213" i="7942"/>
  <c r="AX213" i="7942"/>
  <c r="AM213" i="7942"/>
  <c r="AB213" i="7942"/>
  <c r="Q213" i="7942"/>
  <c r="F213" i="7942"/>
  <c r="FZ212" i="7942"/>
  <c r="FO212" i="7942"/>
  <c r="FD212" i="7942"/>
  <c r="ES212" i="7942"/>
  <c r="EH212" i="7942"/>
  <c r="DW212" i="7942"/>
  <c r="DL212" i="7942"/>
  <c r="DA212" i="7942"/>
  <c r="CP212" i="7942"/>
  <c r="CE212" i="7942"/>
  <c r="BT212" i="7942"/>
  <c r="BI212" i="7942"/>
  <c r="AX212" i="7942"/>
  <c r="AM212" i="7942"/>
  <c r="AB212" i="7942"/>
  <c r="Q212" i="7942"/>
  <c r="F212" i="7942"/>
  <c r="FZ211" i="7942"/>
  <c r="FO211" i="7942"/>
  <c r="FD211" i="7942"/>
  <c r="ES211" i="7942"/>
  <c r="EH211" i="7942"/>
  <c r="DW211" i="7942"/>
  <c r="DL211" i="7942"/>
  <c r="DA211" i="7942"/>
  <c r="CP211" i="7942"/>
  <c r="CE211" i="7942"/>
  <c r="BT211" i="7942"/>
  <c r="BI211" i="7942"/>
  <c r="AX211" i="7942"/>
  <c r="AM211" i="7942"/>
  <c r="AB211" i="7942"/>
  <c r="Q211" i="7942"/>
  <c r="F211" i="7942"/>
  <c r="FZ210" i="7942"/>
  <c r="FO210" i="7942"/>
  <c r="FD210" i="7942"/>
  <c r="ES210" i="7942"/>
  <c r="EH210" i="7942"/>
  <c r="DW210" i="7942"/>
  <c r="DL210" i="7942"/>
  <c r="DA210" i="7942"/>
  <c r="CP210" i="7942"/>
  <c r="CE210" i="7942"/>
  <c r="BT210" i="7942"/>
  <c r="BI210" i="7942"/>
  <c r="AX210" i="7942"/>
  <c r="AM210" i="7942"/>
  <c r="AB210" i="7942"/>
  <c r="Q210" i="7942"/>
  <c r="F210" i="7942"/>
  <c r="FZ209" i="7942"/>
  <c r="FO209" i="7942"/>
  <c r="FD209" i="7942"/>
  <c r="ES209" i="7942"/>
  <c r="EH209" i="7942"/>
  <c r="DW209" i="7942"/>
  <c r="DL209" i="7942"/>
  <c r="DA209" i="7942"/>
  <c r="CP209" i="7942"/>
  <c r="CE209" i="7942"/>
  <c r="BT209" i="7942"/>
  <c r="BI209" i="7942"/>
  <c r="AX209" i="7942"/>
  <c r="AM209" i="7942"/>
  <c r="AB209" i="7942"/>
  <c r="Q209" i="7942"/>
  <c r="F209" i="7942"/>
  <c r="FZ208" i="7942"/>
  <c r="FO208" i="7942"/>
  <c r="FD208" i="7942"/>
  <c r="ES208" i="7942"/>
  <c r="EH208" i="7942"/>
  <c r="DW208" i="7942"/>
  <c r="DL208" i="7942"/>
  <c r="DA208" i="7942"/>
  <c r="CP208" i="7942"/>
  <c r="CE208" i="7942"/>
  <c r="BT208" i="7942"/>
  <c r="BI208" i="7942"/>
  <c r="AX208" i="7942"/>
  <c r="AM208" i="7942"/>
  <c r="AB208" i="7942"/>
  <c r="Q208" i="7942"/>
  <c r="F208" i="7942"/>
  <c r="FZ207" i="7942"/>
  <c r="FO207" i="7942"/>
  <c r="FD207" i="7942"/>
  <c r="ES207" i="7942"/>
  <c r="EH207" i="7942"/>
  <c r="DW207" i="7942"/>
  <c r="DL207" i="7942"/>
  <c r="DA207" i="7942"/>
  <c r="CP207" i="7942"/>
  <c r="CE207" i="7942"/>
  <c r="BT207" i="7942"/>
  <c r="BI207" i="7942"/>
  <c r="AX207" i="7942"/>
  <c r="AM207" i="7942"/>
  <c r="AB207" i="7942"/>
  <c r="Q207" i="7942"/>
  <c r="F207" i="7942"/>
  <c r="FZ206" i="7942"/>
  <c r="FO206" i="7942"/>
  <c r="FD206" i="7942"/>
  <c r="ES206" i="7942"/>
  <c r="EH206" i="7942"/>
  <c r="DW206" i="7942"/>
  <c r="DL206" i="7942"/>
  <c r="DA206" i="7942"/>
  <c r="CP206" i="7942"/>
  <c r="CE206" i="7942"/>
  <c r="BT206" i="7942"/>
  <c r="BI206" i="7942"/>
  <c r="AX206" i="7942"/>
  <c r="AM206" i="7942"/>
  <c r="AB206" i="7942"/>
  <c r="Q206" i="7942"/>
  <c r="F206" i="7942"/>
  <c r="FZ205" i="7942"/>
  <c r="FO205" i="7942"/>
  <c r="FD205" i="7942"/>
  <c r="ES205" i="7942"/>
  <c r="EH205" i="7942"/>
  <c r="DW205" i="7942"/>
  <c r="DL205" i="7942"/>
  <c r="DA205" i="7942"/>
  <c r="CP205" i="7942"/>
  <c r="CE205" i="7942"/>
  <c r="BT205" i="7942"/>
  <c r="BI205" i="7942"/>
  <c r="AX205" i="7942"/>
  <c r="AM205" i="7942"/>
  <c r="AB205" i="7942"/>
  <c r="Q205" i="7942"/>
  <c r="F205" i="7942"/>
  <c r="FZ204" i="7942"/>
  <c r="FO204" i="7942"/>
  <c r="FD204" i="7942"/>
  <c r="ES204" i="7942"/>
  <c r="EH204" i="7942"/>
  <c r="DW204" i="7942"/>
  <c r="DL204" i="7942"/>
  <c r="DA204" i="7942"/>
  <c r="CP204" i="7942"/>
  <c r="CE204" i="7942"/>
  <c r="BT204" i="7942"/>
  <c r="BI204" i="7942"/>
  <c r="AX204" i="7942"/>
  <c r="AM204" i="7942"/>
  <c r="AB204" i="7942"/>
  <c r="Q204" i="7942"/>
  <c r="F204" i="7942"/>
  <c r="FZ203" i="7942"/>
  <c r="FO203" i="7942"/>
  <c r="FD203" i="7942"/>
  <c r="ES203" i="7942"/>
  <c r="EH203" i="7942"/>
  <c r="DW203" i="7942"/>
  <c r="DL203" i="7942"/>
  <c r="DA203" i="7942"/>
  <c r="CP203" i="7942"/>
  <c r="CE203" i="7942"/>
  <c r="BT203" i="7942"/>
  <c r="BI203" i="7942"/>
  <c r="AX203" i="7942"/>
  <c r="AM203" i="7942"/>
  <c r="AB203" i="7942"/>
  <c r="Q203" i="7942"/>
  <c r="F203" i="7942"/>
  <c r="FZ202" i="7942"/>
  <c r="FO202" i="7942"/>
  <c r="FD202" i="7942"/>
  <c r="ES202" i="7942"/>
  <c r="EH202" i="7942"/>
  <c r="DW202" i="7942"/>
  <c r="DL202" i="7942"/>
  <c r="DA202" i="7942"/>
  <c r="CP202" i="7942"/>
  <c r="CE202" i="7942"/>
  <c r="BT202" i="7942"/>
  <c r="BI202" i="7942"/>
  <c r="AX202" i="7942"/>
  <c r="AM202" i="7942"/>
  <c r="AB202" i="7942"/>
  <c r="Q202" i="7942"/>
  <c r="F202" i="7942"/>
  <c r="FZ201" i="7942"/>
  <c r="FO201" i="7942"/>
  <c r="FD201" i="7942"/>
  <c r="ES201" i="7942"/>
  <c r="EH201" i="7942"/>
  <c r="DW201" i="7942"/>
  <c r="DL201" i="7942"/>
  <c r="DA201" i="7942"/>
  <c r="CP201" i="7942"/>
  <c r="CE201" i="7942"/>
  <c r="BT201" i="7942"/>
  <c r="BI201" i="7942"/>
  <c r="AX201" i="7942"/>
  <c r="AM201" i="7942"/>
  <c r="AB201" i="7942"/>
  <c r="Q201" i="7942"/>
  <c r="F201" i="7942"/>
  <c r="FZ200" i="7942"/>
  <c r="FO200" i="7942"/>
  <c r="FD200" i="7942"/>
  <c r="ES200" i="7942"/>
  <c r="EH200" i="7942"/>
  <c r="DW200" i="7942"/>
  <c r="DL200" i="7942"/>
  <c r="DA200" i="7942"/>
  <c r="CP200" i="7942"/>
  <c r="CE200" i="7942"/>
  <c r="BT200" i="7942"/>
  <c r="BI200" i="7942"/>
  <c r="AX200" i="7942"/>
  <c r="AM200" i="7942"/>
  <c r="AB200" i="7942"/>
  <c r="Q200" i="7942"/>
  <c r="F200" i="7942"/>
  <c r="FZ199" i="7942"/>
  <c r="FO199" i="7942"/>
  <c r="FD199" i="7942"/>
  <c r="ES199" i="7942"/>
  <c r="EH199" i="7942"/>
  <c r="DW199" i="7942"/>
  <c r="DL199" i="7942"/>
  <c r="DA199" i="7942"/>
  <c r="CP199" i="7942"/>
  <c r="CE199" i="7942"/>
  <c r="BT199" i="7942"/>
  <c r="BI199" i="7942"/>
  <c r="AX199" i="7942"/>
  <c r="AM199" i="7942"/>
  <c r="AB199" i="7942"/>
  <c r="Q199" i="7942"/>
  <c r="F199" i="7942"/>
  <c r="FZ198" i="7942"/>
  <c r="FO198" i="7942"/>
  <c r="FD198" i="7942"/>
  <c r="ES198" i="7942"/>
  <c r="EH198" i="7942"/>
  <c r="DW198" i="7942"/>
  <c r="DL198" i="7942"/>
  <c r="DA198" i="7942"/>
  <c r="CP198" i="7942"/>
  <c r="CE198" i="7942"/>
  <c r="BT198" i="7942"/>
  <c r="BI198" i="7942"/>
  <c r="AX198" i="7942"/>
  <c r="AM198" i="7942"/>
  <c r="AB198" i="7942"/>
  <c r="Q198" i="7942"/>
  <c r="F198" i="7942"/>
  <c r="FZ197" i="7942"/>
  <c r="FO197" i="7942"/>
  <c r="FD197" i="7942"/>
  <c r="ES197" i="7942"/>
  <c r="EH197" i="7942"/>
  <c r="DW197" i="7942"/>
  <c r="DL197" i="7942"/>
  <c r="DA197" i="7942"/>
  <c r="CP197" i="7942"/>
  <c r="CE197" i="7942"/>
  <c r="BT197" i="7942"/>
  <c r="BI197" i="7942"/>
  <c r="AX197" i="7942"/>
  <c r="AM197" i="7942"/>
  <c r="AB197" i="7942"/>
  <c r="Q197" i="7942"/>
  <c r="F197" i="7942"/>
  <c r="FZ196" i="7942"/>
  <c r="FO196" i="7942"/>
  <c r="FD196" i="7942"/>
  <c r="ES196" i="7942"/>
  <c r="EH196" i="7942"/>
  <c r="DW196" i="7942"/>
  <c r="DL196" i="7942"/>
  <c r="DA196" i="7942"/>
  <c r="CP196" i="7942"/>
  <c r="CE196" i="7942"/>
  <c r="BT196" i="7942"/>
  <c r="BI196" i="7942"/>
  <c r="AX196" i="7942"/>
  <c r="AM196" i="7942"/>
  <c r="AB196" i="7942"/>
  <c r="Q196" i="7942"/>
  <c r="F196" i="7942"/>
  <c r="FZ195" i="7942"/>
  <c r="FO195" i="7942"/>
  <c r="FD195" i="7942"/>
  <c r="ES195" i="7942"/>
  <c r="EH195" i="7942"/>
  <c r="DW195" i="7942"/>
  <c r="DL195" i="7942"/>
  <c r="DA195" i="7942"/>
  <c r="CP195" i="7942"/>
  <c r="CE195" i="7942"/>
  <c r="BT195" i="7942"/>
  <c r="BI195" i="7942"/>
  <c r="AX195" i="7942"/>
  <c r="AM195" i="7942"/>
  <c r="AB195" i="7942"/>
  <c r="Q195" i="7942"/>
  <c r="F195" i="7942"/>
  <c r="FZ194" i="7942"/>
  <c r="FO194" i="7942"/>
  <c r="FD194" i="7942"/>
  <c r="ES194" i="7942"/>
  <c r="EH194" i="7942"/>
  <c r="DW194" i="7942"/>
  <c r="DL194" i="7942"/>
  <c r="DA194" i="7942"/>
  <c r="CP194" i="7942"/>
  <c r="CE194" i="7942"/>
  <c r="BT194" i="7942"/>
  <c r="BI194" i="7942"/>
  <c r="AX194" i="7942"/>
  <c r="AM194" i="7942"/>
  <c r="AB194" i="7942"/>
  <c r="Q194" i="7942"/>
  <c r="F194" i="7942"/>
  <c r="FZ193" i="7942"/>
  <c r="FO193" i="7942"/>
  <c r="FD193" i="7942"/>
  <c r="ES193" i="7942"/>
  <c r="EH193" i="7942"/>
  <c r="DW193" i="7942"/>
  <c r="DL193" i="7942"/>
  <c r="DA193" i="7942"/>
  <c r="CP193" i="7942"/>
  <c r="CE193" i="7942"/>
  <c r="BT193" i="7942"/>
  <c r="BI193" i="7942"/>
  <c r="AX193" i="7942"/>
  <c r="AM193" i="7942"/>
  <c r="AB193" i="7942"/>
  <c r="Q193" i="7942"/>
  <c r="F193" i="7942"/>
  <c r="FZ192" i="7942"/>
  <c r="FO192" i="7942"/>
  <c r="FD192" i="7942"/>
  <c r="ES192" i="7942"/>
  <c r="EH192" i="7942"/>
  <c r="DW192" i="7942"/>
  <c r="DL192" i="7942"/>
  <c r="DA192" i="7942"/>
  <c r="CP192" i="7942"/>
  <c r="CE192" i="7942"/>
  <c r="BT192" i="7942"/>
  <c r="BI192" i="7942"/>
  <c r="AX192" i="7942"/>
  <c r="AM192" i="7942"/>
  <c r="AB192" i="7942"/>
  <c r="Q192" i="7942"/>
  <c r="F192" i="7942"/>
  <c r="FZ191" i="7942"/>
  <c r="FO191" i="7942"/>
  <c r="FD191" i="7942"/>
  <c r="ES191" i="7942"/>
  <c r="EH191" i="7942"/>
  <c r="DW191" i="7942"/>
  <c r="DL191" i="7942"/>
  <c r="DA191" i="7942"/>
  <c r="CP191" i="7942"/>
  <c r="CE191" i="7942"/>
  <c r="BT191" i="7942"/>
  <c r="BI191" i="7942"/>
  <c r="AX191" i="7942"/>
  <c r="AM191" i="7942"/>
  <c r="AB191" i="7942"/>
  <c r="Q191" i="7942"/>
  <c r="F191" i="7942"/>
  <c r="FZ190" i="7942"/>
  <c r="FO190" i="7942"/>
  <c r="FD190" i="7942"/>
  <c r="ES190" i="7942"/>
  <c r="EH190" i="7942"/>
  <c r="DW190" i="7942"/>
  <c r="DL190" i="7942"/>
  <c r="DA190" i="7942"/>
  <c r="CP190" i="7942"/>
  <c r="CE190" i="7942"/>
  <c r="BT190" i="7942"/>
  <c r="BI190" i="7942"/>
  <c r="AX190" i="7942"/>
  <c r="AM190" i="7942"/>
  <c r="AB190" i="7942"/>
  <c r="Q190" i="7942"/>
  <c r="F190" i="7942"/>
  <c r="FZ189" i="7942"/>
  <c r="FO189" i="7942"/>
  <c r="FD189" i="7942"/>
  <c r="ES189" i="7942"/>
  <c r="EH189" i="7942"/>
  <c r="DW189" i="7942"/>
  <c r="DL189" i="7942"/>
  <c r="DA189" i="7942"/>
  <c r="CP189" i="7942"/>
  <c r="CE189" i="7942"/>
  <c r="BT189" i="7942"/>
  <c r="BI189" i="7942"/>
  <c r="AX189" i="7942"/>
  <c r="AM189" i="7942"/>
  <c r="AB189" i="7942"/>
  <c r="Q189" i="7942"/>
  <c r="F189" i="7942"/>
  <c r="FZ188" i="7942"/>
  <c r="FO188" i="7942"/>
  <c r="FD188" i="7942"/>
  <c r="ES188" i="7942"/>
  <c r="EH188" i="7942"/>
  <c r="DW188" i="7942"/>
  <c r="DL188" i="7942"/>
  <c r="DA188" i="7942"/>
  <c r="CP188" i="7942"/>
  <c r="CE188" i="7942"/>
  <c r="BT188" i="7942"/>
  <c r="BI188" i="7942"/>
  <c r="AX188" i="7942"/>
  <c r="AM188" i="7942"/>
  <c r="AB188" i="7942"/>
  <c r="Q188" i="7942"/>
  <c r="F188" i="7942"/>
  <c r="FZ187" i="7942"/>
  <c r="FO187" i="7942"/>
  <c r="FD187" i="7942"/>
  <c r="ES187" i="7942"/>
  <c r="EH187" i="7942"/>
  <c r="DW187" i="7942"/>
  <c r="DL187" i="7942"/>
  <c r="DA187" i="7942"/>
  <c r="CP187" i="7942"/>
  <c r="CE187" i="7942"/>
  <c r="BT187" i="7942"/>
  <c r="BI187" i="7942"/>
  <c r="AX187" i="7942"/>
  <c r="AM187" i="7942"/>
  <c r="AB187" i="7942"/>
  <c r="Q187" i="7942"/>
  <c r="F187" i="7942"/>
  <c r="FZ186" i="7942"/>
  <c r="FO186" i="7942"/>
  <c r="FD186" i="7942"/>
  <c r="ES186" i="7942"/>
  <c r="EH186" i="7942"/>
  <c r="DW186" i="7942"/>
  <c r="DL186" i="7942"/>
  <c r="DA186" i="7942"/>
  <c r="CP186" i="7942"/>
  <c r="CE186" i="7942"/>
  <c r="BT186" i="7942"/>
  <c r="BI186" i="7942"/>
  <c r="AX186" i="7942"/>
  <c r="AM186" i="7942"/>
  <c r="AB186" i="7942"/>
  <c r="Q186" i="7942"/>
  <c r="F186" i="7942"/>
  <c r="FZ185" i="7942"/>
  <c r="FO185" i="7942"/>
  <c r="FD185" i="7942"/>
  <c r="ES185" i="7942"/>
  <c r="EH185" i="7942"/>
  <c r="DW185" i="7942"/>
  <c r="DL185" i="7942"/>
  <c r="DA185" i="7942"/>
  <c r="CP185" i="7942"/>
  <c r="CE185" i="7942"/>
  <c r="BT185" i="7942"/>
  <c r="BI185" i="7942"/>
  <c r="AX185" i="7942"/>
  <c r="AM185" i="7942"/>
  <c r="AB185" i="7942"/>
  <c r="Q185" i="7942"/>
  <c r="F185" i="7942"/>
  <c r="FZ184" i="7942"/>
  <c r="FO184" i="7942"/>
  <c r="FD184" i="7942"/>
  <c r="ES184" i="7942"/>
  <c r="EH184" i="7942"/>
  <c r="DW184" i="7942"/>
  <c r="DL184" i="7942"/>
  <c r="DA184" i="7942"/>
  <c r="CP184" i="7942"/>
  <c r="CE184" i="7942"/>
  <c r="BT184" i="7942"/>
  <c r="BI184" i="7942"/>
  <c r="AX184" i="7942"/>
  <c r="AM184" i="7942"/>
  <c r="AB184" i="7942"/>
  <c r="Q184" i="7942"/>
  <c r="F184" i="7942"/>
  <c r="FZ183" i="7942"/>
  <c r="FO183" i="7942"/>
  <c r="FD183" i="7942"/>
  <c r="ES183" i="7942"/>
  <c r="EH183" i="7942"/>
  <c r="DW183" i="7942"/>
  <c r="DL183" i="7942"/>
  <c r="DA183" i="7942"/>
  <c r="CP183" i="7942"/>
  <c r="CE183" i="7942"/>
  <c r="BT183" i="7942"/>
  <c r="BI183" i="7942"/>
  <c r="AX183" i="7942"/>
  <c r="AM183" i="7942"/>
  <c r="AB183" i="7942"/>
  <c r="Q183" i="7942"/>
  <c r="F183" i="7942"/>
  <c r="FZ182" i="7942"/>
  <c r="FO182" i="7942"/>
  <c r="FD182" i="7942"/>
  <c r="ES182" i="7942"/>
  <c r="EH182" i="7942"/>
  <c r="DW182" i="7942"/>
  <c r="DL182" i="7942"/>
  <c r="DA182" i="7942"/>
  <c r="CP182" i="7942"/>
  <c r="CE182" i="7942"/>
  <c r="BT182" i="7942"/>
  <c r="BI182" i="7942"/>
  <c r="AX182" i="7942"/>
  <c r="AM182" i="7942"/>
  <c r="AB182" i="7942"/>
  <c r="Q182" i="7942"/>
  <c r="F182" i="7942"/>
  <c r="FZ181" i="7942"/>
  <c r="FO181" i="7942"/>
  <c r="FD181" i="7942"/>
  <c r="ES181" i="7942"/>
  <c r="EH181" i="7942"/>
  <c r="DW181" i="7942"/>
  <c r="DL181" i="7942"/>
  <c r="DA181" i="7942"/>
  <c r="CP181" i="7942"/>
  <c r="CE181" i="7942"/>
  <c r="BT181" i="7942"/>
  <c r="BI181" i="7942"/>
  <c r="AX181" i="7942"/>
  <c r="AM181" i="7942"/>
  <c r="AB181" i="7942"/>
  <c r="Q181" i="7942"/>
  <c r="F181" i="7942"/>
  <c r="FZ180" i="7942"/>
  <c r="FO180" i="7942"/>
  <c r="FD180" i="7942"/>
  <c r="ES180" i="7942"/>
  <c r="EH180" i="7942"/>
  <c r="DW180" i="7942"/>
  <c r="DL180" i="7942"/>
  <c r="DA180" i="7942"/>
  <c r="CP180" i="7942"/>
  <c r="CE180" i="7942"/>
  <c r="BT180" i="7942"/>
  <c r="BI180" i="7942"/>
  <c r="AX180" i="7942"/>
  <c r="AM180" i="7942"/>
  <c r="AB180" i="7942"/>
  <c r="Q180" i="7942"/>
  <c r="F180" i="7942"/>
  <c r="FZ179" i="7942"/>
  <c r="FO179" i="7942"/>
  <c r="FD179" i="7942"/>
  <c r="ES179" i="7942"/>
  <c r="EH179" i="7942"/>
  <c r="DW179" i="7942"/>
  <c r="DL179" i="7942"/>
  <c r="DA179" i="7942"/>
  <c r="CP179" i="7942"/>
  <c r="CE179" i="7942"/>
  <c r="BT179" i="7942"/>
  <c r="BI179" i="7942"/>
  <c r="AX179" i="7942"/>
  <c r="AM179" i="7942"/>
  <c r="AB179" i="7942"/>
  <c r="Q179" i="7942"/>
  <c r="F179" i="7942"/>
  <c r="FZ178" i="7942"/>
  <c r="FO178" i="7942"/>
  <c r="FD178" i="7942"/>
  <c r="ES178" i="7942"/>
  <c r="EH178" i="7942"/>
  <c r="DW178" i="7942"/>
  <c r="DL178" i="7942"/>
  <c r="DA178" i="7942"/>
  <c r="CP178" i="7942"/>
  <c r="CE178" i="7942"/>
  <c r="BT178" i="7942"/>
  <c r="BI178" i="7942"/>
  <c r="AX178" i="7942"/>
  <c r="AM178" i="7942"/>
  <c r="AB178" i="7942"/>
  <c r="Q178" i="7942"/>
  <c r="F178" i="7942"/>
  <c r="FZ177" i="7942"/>
  <c r="FO177" i="7942"/>
  <c r="FD177" i="7942"/>
  <c r="ES177" i="7942"/>
  <c r="EH177" i="7942"/>
  <c r="DW177" i="7942"/>
  <c r="DL177" i="7942"/>
  <c r="DA177" i="7942"/>
  <c r="CP177" i="7942"/>
  <c r="CE177" i="7942"/>
  <c r="BT177" i="7942"/>
  <c r="BI177" i="7942"/>
  <c r="AX177" i="7942"/>
  <c r="AM177" i="7942"/>
  <c r="AB177" i="7942"/>
  <c r="Q177" i="7942"/>
  <c r="F177" i="7942"/>
  <c r="FZ176" i="7942"/>
  <c r="FO176" i="7942"/>
  <c r="FD176" i="7942"/>
  <c r="ES176" i="7942"/>
  <c r="EH176" i="7942"/>
  <c r="DW176" i="7942"/>
  <c r="DL176" i="7942"/>
  <c r="DA176" i="7942"/>
  <c r="CP176" i="7942"/>
  <c r="CE176" i="7942"/>
  <c r="BT176" i="7942"/>
  <c r="BI176" i="7942"/>
  <c r="AX176" i="7942"/>
  <c r="AM176" i="7942"/>
  <c r="AB176" i="7942"/>
  <c r="Q176" i="7942"/>
  <c r="F176" i="7942"/>
  <c r="FZ175" i="7942"/>
  <c r="FO175" i="7942"/>
  <c r="FD175" i="7942"/>
  <c r="ES175" i="7942"/>
  <c r="EH175" i="7942"/>
  <c r="DW175" i="7942"/>
  <c r="DL175" i="7942"/>
  <c r="DA175" i="7942"/>
  <c r="CP175" i="7942"/>
  <c r="CE175" i="7942"/>
  <c r="BT175" i="7942"/>
  <c r="BI175" i="7942"/>
  <c r="AX175" i="7942"/>
  <c r="AM175" i="7942"/>
  <c r="AB175" i="7942"/>
  <c r="Q175" i="7942"/>
  <c r="F175" i="7942"/>
  <c r="FZ174" i="7942"/>
  <c r="FO174" i="7942"/>
  <c r="FD174" i="7942"/>
  <c r="ES174" i="7942"/>
  <c r="EH174" i="7942"/>
  <c r="DW174" i="7942"/>
  <c r="DL174" i="7942"/>
  <c r="DA174" i="7942"/>
  <c r="CP174" i="7942"/>
  <c r="CE174" i="7942"/>
  <c r="BT174" i="7942"/>
  <c r="BI174" i="7942"/>
  <c r="AX174" i="7942"/>
  <c r="AM174" i="7942"/>
  <c r="AB174" i="7942"/>
  <c r="Q174" i="7942"/>
  <c r="F174" i="7942"/>
  <c r="FZ173" i="7942"/>
  <c r="FO173" i="7942"/>
  <c r="FD173" i="7942"/>
  <c r="ES173" i="7942"/>
  <c r="EH173" i="7942"/>
  <c r="DW173" i="7942"/>
  <c r="DL173" i="7942"/>
  <c r="DA173" i="7942"/>
  <c r="CP173" i="7942"/>
  <c r="CE173" i="7942"/>
  <c r="BT173" i="7942"/>
  <c r="BI173" i="7942"/>
  <c r="AX173" i="7942"/>
  <c r="AM173" i="7942"/>
  <c r="AB173" i="7942"/>
  <c r="Q173" i="7942"/>
  <c r="F173" i="7942"/>
  <c r="FZ172" i="7942"/>
  <c r="FO172" i="7942"/>
  <c r="FD172" i="7942"/>
  <c r="ES172" i="7942"/>
  <c r="EH172" i="7942"/>
  <c r="DW172" i="7942"/>
  <c r="DL172" i="7942"/>
  <c r="DA172" i="7942"/>
  <c r="CP172" i="7942"/>
  <c r="CE172" i="7942"/>
  <c r="BT172" i="7942"/>
  <c r="BI172" i="7942"/>
  <c r="AX172" i="7942"/>
  <c r="AM172" i="7942"/>
  <c r="AB172" i="7942"/>
  <c r="Q172" i="7942"/>
  <c r="F172" i="7942"/>
  <c r="FZ171" i="7942"/>
  <c r="FO171" i="7942"/>
  <c r="FD171" i="7942"/>
  <c r="ES171" i="7942"/>
  <c r="EH171" i="7942"/>
  <c r="DW171" i="7942"/>
  <c r="DL171" i="7942"/>
  <c r="DA171" i="7942"/>
  <c r="CP171" i="7942"/>
  <c r="CE171" i="7942"/>
  <c r="BT171" i="7942"/>
  <c r="BI171" i="7942"/>
  <c r="AX171" i="7942"/>
  <c r="AM171" i="7942"/>
  <c r="AB171" i="7942"/>
  <c r="Q171" i="7942"/>
  <c r="F171" i="7942"/>
  <c r="FZ170" i="7942"/>
  <c r="FO170" i="7942"/>
  <c r="FD170" i="7942"/>
  <c r="ES170" i="7942"/>
  <c r="EH170" i="7942"/>
  <c r="DW170" i="7942"/>
  <c r="DL170" i="7942"/>
  <c r="DA170" i="7942"/>
  <c r="CP170" i="7942"/>
  <c r="CE170" i="7942"/>
  <c r="BT170" i="7942"/>
  <c r="BI170" i="7942"/>
  <c r="AX170" i="7942"/>
  <c r="AM170" i="7942"/>
  <c r="AB170" i="7942"/>
  <c r="Q170" i="7942"/>
  <c r="F170" i="7942"/>
  <c r="FZ169" i="7942"/>
  <c r="FO169" i="7942"/>
  <c r="FD169" i="7942"/>
  <c r="ES169" i="7942"/>
  <c r="EH169" i="7942"/>
  <c r="DW169" i="7942"/>
  <c r="DL169" i="7942"/>
  <c r="DA169" i="7942"/>
  <c r="CP169" i="7942"/>
  <c r="CE169" i="7942"/>
  <c r="BT169" i="7942"/>
  <c r="BI169" i="7942"/>
  <c r="AX169" i="7942"/>
  <c r="AM169" i="7942"/>
  <c r="AB169" i="7942"/>
  <c r="Q169" i="7942"/>
  <c r="F169" i="7942"/>
  <c r="FZ168" i="7942"/>
  <c r="FO168" i="7942"/>
  <c r="FD168" i="7942"/>
  <c r="ES168" i="7942"/>
  <c r="EH168" i="7942"/>
  <c r="DW168" i="7942"/>
  <c r="DL168" i="7942"/>
  <c r="DA168" i="7942"/>
  <c r="CP168" i="7942"/>
  <c r="CE168" i="7942"/>
  <c r="BT168" i="7942"/>
  <c r="BI168" i="7942"/>
  <c r="AX168" i="7942"/>
  <c r="AM168" i="7942"/>
  <c r="AB168" i="7942"/>
  <c r="Q168" i="7942"/>
  <c r="F168" i="7942"/>
  <c r="FZ167" i="7942"/>
  <c r="FO167" i="7942"/>
  <c r="FD167" i="7942"/>
  <c r="ES167" i="7942"/>
  <c r="EH167" i="7942"/>
  <c r="DW167" i="7942"/>
  <c r="DL167" i="7942"/>
  <c r="DA167" i="7942"/>
  <c r="CP167" i="7942"/>
  <c r="CE167" i="7942"/>
  <c r="BT167" i="7942"/>
  <c r="BI167" i="7942"/>
  <c r="AX167" i="7942"/>
  <c r="AM167" i="7942"/>
  <c r="AB167" i="7942"/>
  <c r="Q167" i="7942"/>
  <c r="F167" i="7942"/>
  <c r="FZ166" i="7942"/>
  <c r="FO166" i="7942"/>
  <c r="FD166" i="7942"/>
  <c r="ES166" i="7942"/>
  <c r="EH166" i="7942"/>
  <c r="DW166" i="7942"/>
  <c r="DL166" i="7942"/>
  <c r="DA166" i="7942"/>
  <c r="CP166" i="7942"/>
  <c r="CE166" i="7942"/>
  <c r="BT166" i="7942"/>
  <c r="BI166" i="7942"/>
  <c r="AX166" i="7942"/>
  <c r="AM166" i="7942"/>
  <c r="AB166" i="7942"/>
  <c r="Q166" i="7942"/>
  <c r="F166" i="7942"/>
  <c r="FZ165" i="7942"/>
  <c r="FO165" i="7942"/>
  <c r="FD165" i="7942"/>
  <c r="ES165" i="7942"/>
  <c r="EH165" i="7942"/>
  <c r="DW165" i="7942"/>
  <c r="DL165" i="7942"/>
  <c r="DA165" i="7942"/>
  <c r="CP165" i="7942"/>
  <c r="CE165" i="7942"/>
  <c r="BT165" i="7942"/>
  <c r="BI165" i="7942"/>
  <c r="AX165" i="7942"/>
  <c r="AM165" i="7942"/>
  <c r="AB165" i="7942"/>
  <c r="Q165" i="7942"/>
  <c r="F165" i="7942"/>
  <c r="FZ164" i="7942"/>
  <c r="FO164" i="7942"/>
  <c r="FD164" i="7942"/>
  <c r="ES164" i="7942"/>
  <c r="EH164" i="7942"/>
  <c r="DW164" i="7942"/>
  <c r="DL164" i="7942"/>
  <c r="DA164" i="7942"/>
  <c r="CP164" i="7942"/>
  <c r="CE164" i="7942"/>
  <c r="BT164" i="7942"/>
  <c r="BI164" i="7942"/>
  <c r="AX164" i="7942"/>
  <c r="AM164" i="7942"/>
  <c r="AB164" i="7942"/>
  <c r="Q164" i="7942"/>
  <c r="F164" i="7942"/>
  <c r="FZ163" i="7942"/>
  <c r="FO163" i="7942"/>
  <c r="FD163" i="7942"/>
  <c r="ES163" i="7942"/>
  <c r="EH163" i="7942"/>
  <c r="DW163" i="7942"/>
  <c r="DL163" i="7942"/>
  <c r="DA163" i="7942"/>
  <c r="CP163" i="7942"/>
  <c r="CE163" i="7942"/>
  <c r="BT163" i="7942"/>
  <c r="BI163" i="7942"/>
  <c r="AX163" i="7942"/>
  <c r="AM163" i="7942"/>
  <c r="AB163" i="7942"/>
  <c r="Q163" i="7942"/>
  <c r="F163" i="7942"/>
  <c r="FZ162" i="7942"/>
  <c r="FO162" i="7942"/>
  <c r="FD162" i="7942"/>
  <c r="ES162" i="7942"/>
  <c r="EH162" i="7942"/>
  <c r="DW162" i="7942"/>
  <c r="DL162" i="7942"/>
  <c r="DA162" i="7942"/>
  <c r="CP162" i="7942"/>
  <c r="CE162" i="7942"/>
  <c r="BT162" i="7942"/>
  <c r="BI162" i="7942"/>
  <c r="AX162" i="7942"/>
  <c r="AM162" i="7942"/>
  <c r="AB162" i="7942"/>
  <c r="Q162" i="7942"/>
  <c r="F162" i="7942"/>
  <c r="FZ161" i="7942"/>
  <c r="FO161" i="7942"/>
  <c r="FD161" i="7942"/>
  <c r="ES161" i="7942"/>
  <c r="EH161" i="7942"/>
  <c r="DW161" i="7942"/>
  <c r="DL161" i="7942"/>
  <c r="DA161" i="7942"/>
  <c r="CP161" i="7942"/>
  <c r="CE161" i="7942"/>
  <c r="BT161" i="7942"/>
  <c r="BI161" i="7942"/>
  <c r="AX161" i="7942"/>
  <c r="AM161" i="7942"/>
  <c r="AB161" i="7942"/>
  <c r="Q161" i="7942"/>
  <c r="F161" i="7942"/>
  <c r="FZ160" i="7942"/>
  <c r="FO160" i="7942"/>
  <c r="FD160" i="7942"/>
  <c r="ES160" i="7942"/>
  <c r="EH160" i="7942"/>
  <c r="DW160" i="7942"/>
  <c r="DL160" i="7942"/>
  <c r="DA160" i="7942"/>
  <c r="CP160" i="7942"/>
  <c r="CE160" i="7942"/>
  <c r="BT160" i="7942"/>
  <c r="BI160" i="7942"/>
  <c r="AX160" i="7942"/>
  <c r="AM160" i="7942"/>
  <c r="AB160" i="7942"/>
  <c r="Q160" i="7942"/>
  <c r="F160" i="7942"/>
  <c r="FZ159" i="7942"/>
  <c r="FO159" i="7942"/>
  <c r="FD159" i="7942"/>
  <c r="ES159" i="7942"/>
  <c r="EH159" i="7942"/>
  <c r="DW159" i="7942"/>
  <c r="DL159" i="7942"/>
  <c r="DA159" i="7942"/>
  <c r="CP159" i="7942"/>
  <c r="CE159" i="7942"/>
  <c r="BT159" i="7942"/>
  <c r="BI159" i="7942"/>
  <c r="AX159" i="7942"/>
  <c r="AM159" i="7942"/>
  <c r="AB159" i="7942"/>
  <c r="Q159" i="7942"/>
  <c r="F159" i="7942"/>
  <c r="FZ158" i="7942"/>
  <c r="FO158" i="7942"/>
  <c r="FD158" i="7942"/>
  <c r="ES158" i="7942"/>
  <c r="EH158" i="7942"/>
  <c r="DW158" i="7942"/>
  <c r="DL158" i="7942"/>
  <c r="DA158" i="7942"/>
  <c r="CP158" i="7942"/>
  <c r="CE158" i="7942"/>
  <c r="BT158" i="7942"/>
  <c r="BI158" i="7942"/>
  <c r="AX158" i="7942"/>
  <c r="AM158" i="7942"/>
  <c r="AB158" i="7942"/>
  <c r="Q158" i="7942"/>
  <c r="F158" i="7942"/>
  <c r="FZ157" i="7942"/>
  <c r="FO157" i="7942"/>
  <c r="FD157" i="7942"/>
  <c r="ES157" i="7942"/>
  <c r="EH157" i="7942"/>
  <c r="DW157" i="7942"/>
  <c r="DL157" i="7942"/>
  <c r="DA157" i="7942"/>
  <c r="CP157" i="7942"/>
  <c r="CE157" i="7942"/>
  <c r="BT157" i="7942"/>
  <c r="BI157" i="7942"/>
  <c r="AX157" i="7942"/>
  <c r="AM157" i="7942"/>
  <c r="AB157" i="7942"/>
  <c r="Q157" i="7942"/>
  <c r="F157" i="7942"/>
  <c r="FZ156" i="7942"/>
  <c r="FO156" i="7942"/>
  <c r="FD156" i="7942"/>
  <c r="ES156" i="7942"/>
  <c r="EH156" i="7942"/>
  <c r="DW156" i="7942"/>
  <c r="DL156" i="7942"/>
  <c r="DA156" i="7942"/>
  <c r="CP156" i="7942"/>
  <c r="CE156" i="7942"/>
  <c r="BT156" i="7942"/>
  <c r="BI156" i="7942"/>
  <c r="AX156" i="7942"/>
  <c r="AM156" i="7942"/>
  <c r="AB156" i="7942"/>
  <c r="Q156" i="7942"/>
  <c r="F156" i="7942"/>
  <c r="FZ155" i="7942"/>
  <c r="FO155" i="7942"/>
  <c r="FD155" i="7942"/>
  <c r="ES155" i="7942"/>
  <c r="EH155" i="7942"/>
  <c r="DW155" i="7942"/>
  <c r="DL155" i="7942"/>
  <c r="DA155" i="7942"/>
  <c r="CP155" i="7942"/>
  <c r="CE155" i="7942"/>
  <c r="BT155" i="7942"/>
  <c r="BI155" i="7942"/>
  <c r="AX155" i="7942"/>
  <c r="AM155" i="7942"/>
  <c r="AB155" i="7942"/>
  <c r="Q155" i="7942"/>
  <c r="F155" i="7942"/>
  <c r="FZ154" i="7942"/>
  <c r="FO154" i="7942"/>
  <c r="FD154" i="7942"/>
  <c r="ES154" i="7942"/>
  <c r="EH154" i="7942"/>
  <c r="DW154" i="7942"/>
  <c r="DL154" i="7942"/>
  <c r="E516" i="1"/>
  <c r="E515" i="1"/>
  <c r="E514" i="1"/>
  <c r="E513" i="1"/>
  <c r="E512" i="1"/>
  <c r="E511" i="1"/>
  <c r="E510" i="1"/>
  <c r="E509" i="1"/>
  <c r="E508" i="1"/>
  <c r="E507" i="1"/>
  <c r="E506" i="1"/>
  <c r="E505" i="1"/>
  <c r="E504" i="1"/>
  <c r="E503" i="1"/>
  <c r="E502" i="1"/>
  <c r="E501" i="1"/>
  <c r="E500" i="1"/>
  <c r="E499" i="1"/>
  <c r="E498" i="1"/>
  <c r="E497" i="1"/>
  <c r="E496" i="1"/>
  <c r="E495" i="1"/>
  <c r="E494" i="1"/>
  <c r="E493" i="1"/>
  <c r="E492" i="1"/>
  <c r="E491" i="1"/>
  <c r="E490" i="1"/>
  <c r="E489" i="1"/>
  <c r="E488" i="1"/>
  <c r="E487" i="1"/>
  <c r="E486" i="1"/>
  <c r="E485" i="1"/>
  <c r="E484" i="1"/>
  <c r="E483" i="1"/>
  <c r="E482" i="1"/>
  <c r="E481" i="1"/>
  <c r="E480" i="1"/>
  <c r="E479" i="1"/>
  <c r="E478" i="1"/>
  <c r="E477" i="1"/>
  <c r="E476" i="1"/>
  <c r="E475" i="1"/>
  <c r="E474" i="1"/>
  <c r="E473" i="1"/>
  <c r="E472" i="1"/>
  <c r="E471" i="1"/>
  <c r="E470" i="1"/>
  <c r="E469" i="1"/>
  <c r="E468" i="1"/>
  <c r="E467" i="1"/>
  <c r="E466" i="1"/>
  <c r="E465" i="1"/>
  <c r="E464" i="1"/>
  <c r="E463" i="1"/>
  <c r="E462" i="1"/>
  <c r="E461" i="1"/>
  <c r="E460" i="1"/>
  <c r="E459" i="1"/>
  <c r="E458" i="1"/>
  <c r="E457" i="1"/>
  <c r="E456" i="1"/>
  <c r="E455" i="1"/>
  <c r="E454" i="1"/>
  <c r="E453" i="1"/>
  <c r="E452" i="1"/>
  <c r="E451" i="1"/>
  <c r="E450" i="1"/>
  <c r="E449" i="1"/>
  <c r="E448" i="1"/>
  <c r="E447" i="1"/>
  <c r="E446" i="1"/>
  <c r="E445" i="1"/>
  <c r="E444" i="1"/>
  <c r="E443" i="1"/>
  <c r="E442" i="1"/>
  <c r="E441" i="1"/>
  <c r="E440" i="1"/>
  <c r="E439" i="1"/>
  <c r="E438" i="1"/>
  <c r="E437" i="1"/>
  <c r="E436" i="1"/>
  <c r="E435" i="1"/>
  <c r="E434" i="1"/>
  <c r="E433" i="1"/>
  <c r="E432" i="1"/>
  <c r="E431" i="1"/>
  <c r="E430" i="1"/>
  <c r="E429" i="1"/>
  <c r="E428" i="1"/>
  <c r="E427" i="1"/>
  <c r="E426" i="1"/>
  <c r="E425" i="1"/>
  <c r="E424" i="1"/>
  <c r="E423" i="1"/>
  <c r="E422" i="1"/>
  <c r="E421" i="1"/>
  <c r="E420" i="1"/>
  <c r="E419" i="1"/>
  <c r="E418" i="1"/>
  <c r="E417" i="1"/>
  <c r="E416" i="1"/>
  <c r="E415" i="1"/>
  <c r="E414" i="1"/>
  <c r="E413" i="1"/>
  <c r="E412" i="1"/>
  <c r="E411" i="1"/>
  <c r="E410" i="1"/>
  <c r="E409" i="1"/>
  <c r="E408" i="1"/>
  <c r="E407" i="1"/>
  <c r="E406" i="1"/>
  <c r="E405" i="1"/>
  <c r="E404" i="1"/>
  <c r="E403" i="1"/>
  <c r="E402" i="1"/>
  <c r="E401" i="1"/>
  <c r="E400" i="1"/>
  <c r="E399" i="1"/>
  <c r="E398" i="1"/>
  <c r="E397" i="1"/>
  <c r="E396" i="1"/>
  <c r="E395" i="1"/>
  <c r="E394" i="1"/>
  <c r="E393" i="1"/>
  <c r="E392" i="1"/>
  <c r="E391" i="1"/>
  <c r="E390" i="1"/>
  <c r="E389" i="1"/>
  <c r="E388" i="1"/>
  <c r="E387" i="1"/>
  <c r="E386" i="1"/>
  <c r="E16" i="7942" l="1"/>
  <c r="E156" i="7942" s="1"/>
  <c r="E527" i="1"/>
  <c r="E24" i="7942"/>
  <c r="E164" i="7942" s="1"/>
  <c r="E535" i="1"/>
  <c r="E36" i="7942"/>
  <c r="E176" i="7942" s="1"/>
  <c r="E547" i="1"/>
  <c r="E52" i="7942"/>
  <c r="E331" i="7942" s="1"/>
  <c r="E563" i="1"/>
  <c r="E64" i="7942"/>
  <c r="E343" i="7942" s="1"/>
  <c r="E575" i="1"/>
  <c r="E80" i="7942"/>
  <c r="E220" i="7942" s="1"/>
  <c r="E591" i="1"/>
  <c r="E92" i="7942"/>
  <c r="E232" i="7942" s="1"/>
  <c r="E603" i="1"/>
  <c r="E100" i="7942"/>
  <c r="E379" i="7942" s="1"/>
  <c r="E611" i="1"/>
  <c r="E112" i="7942"/>
  <c r="E391" i="7942" s="1"/>
  <c r="E623" i="1"/>
  <c r="E120" i="7942"/>
  <c r="E260" i="7942" s="1"/>
  <c r="E631" i="1"/>
  <c r="E132" i="7942"/>
  <c r="E272" i="7942" s="1"/>
  <c r="E643" i="1"/>
  <c r="E144" i="7942"/>
  <c r="E284" i="7942" s="1"/>
  <c r="E655" i="1"/>
  <c r="E15" i="7942"/>
  <c r="E155" i="7942" s="1"/>
  <c r="E526" i="1"/>
  <c r="E19" i="7942"/>
  <c r="E159" i="7942" s="1"/>
  <c r="E530" i="1"/>
  <c r="E23" i="7942"/>
  <c r="E302" i="7942" s="1"/>
  <c r="E534" i="1"/>
  <c r="E27" i="7942"/>
  <c r="E167" i="7942" s="1"/>
  <c r="E538" i="1"/>
  <c r="E31" i="7942"/>
  <c r="E171" i="7942" s="1"/>
  <c r="E542" i="1"/>
  <c r="E35" i="7942"/>
  <c r="E175" i="7942" s="1"/>
  <c r="E546" i="1"/>
  <c r="E39" i="7942"/>
  <c r="E179" i="7942" s="1"/>
  <c r="E550" i="1"/>
  <c r="E43" i="7942"/>
  <c r="E183" i="7942" s="1"/>
  <c r="E554" i="1"/>
  <c r="E47" i="7942"/>
  <c r="E187" i="7942" s="1"/>
  <c r="E558" i="1"/>
  <c r="E51" i="7942"/>
  <c r="E191" i="7942" s="1"/>
  <c r="E562" i="1"/>
  <c r="E55" i="7942"/>
  <c r="E334" i="7942" s="1"/>
  <c r="E566" i="1"/>
  <c r="E59" i="7942"/>
  <c r="E199" i="7942" s="1"/>
  <c r="E570" i="1"/>
  <c r="E63" i="7942"/>
  <c r="E203" i="7942" s="1"/>
  <c r="E574" i="1"/>
  <c r="E67" i="7942"/>
  <c r="E207" i="7942" s="1"/>
  <c r="E578" i="1"/>
  <c r="E71" i="7942"/>
  <c r="E211" i="7942" s="1"/>
  <c r="E582" i="1"/>
  <c r="E75" i="7942"/>
  <c r="E215" i="7942" s="1"/>
  <c r="E586" i="1"/>
  <c r="E79" i="7942"/>
  <c r="E219" i="7942" s="1"/>
  <c r="E590" i="1"/>
  <c r="E83" i="7942"/>
  <c r="E223" i="7942" s="1"/>
  <c r="E594" i="1"/>
  <c r="E87" i="7942"/>
  <c r="E366" i="7942" s="1"/>
  <c r="E598" i="1"/>
  <c r="E91" i="7942"/>
  <c r="E231" i="7942" s="1"/>
  <c r="E602" i="1"/>
  <c r="E95" i="7942"/>
  <c r="E235" i="7942" s="1"/>
  <c r="E606" i="1"/>
  <c r="E99" i="7942"/>
  <c r="E239" i="7942" s="1"/>
  <c r="E610" i="1"/>
  <c r="E103" i="7942"/>
  <c r="E243" i="7942" s="1"/>
  <c r="E614" i="1"/>
  <c r="E107" i="7942"/>
  <c r="E247" i="7942" s="1"/>
  <c r="E618" i="1"/>
  <c r="E111" i="7942"/>
  <c r="E251" i="7942" s="1"/>
  <c r="E622" i="1"/>
  <c r="E115" i="7942"/>
  <c r="E255" i="7942" s="1"/>
  <c r="E626" i="1"/>
  <c r="E119" i="7942"/>
  <c r="E398" i="7942" s="1"/>
  <c r="E630" i="1"/>
  <c r="E123" i="7942"/>
  <c r="E263" i="7942" s="1"/>
  <c r="E634" i="1"/>
  <c r="E127" i="7942"/>
  <c r="E267" i="7942" s="1"/>
  <c r="E638" i="1"/>
  <c r="E131" i="7942"/>
  <c r="E271" i="7942" s="1"/>
  <c r="E642" i="1"/>
  <c r="E135" i="7942"/>
  <c r="E275" i="7942" s="1"/>
  <c r="E646" i="1"/>
  <c r="E139" i="7942"/>
  <c r="E279" i="7942" s="1"/>
  <c r="E650" i="1"/>
  <c r="E143" i="7942"/>
  <c r="E283" i="7942" s="1"/>
  <c r="E654" i="1"/>
  <c r="E28" i="7942"/>
  <c r="E539" i="1"/>
  <c r="E44" i="7942"/>
  <c r="E184" i="7942" s="1"/>
  <c r="E555" i="1"/>
  <c r="E48" i="7942"/>
  <c r="E327" i="7942" s="1"/>
  <c r="E559" i="1"/>
  <c r="E60" i="7942"/>
  <c r="E200" i="7942" s="1"/>
  <c r="E571" i="1"/>
  <c r="E72" i="7942"/>
  <c r="E351" i="7942" s="1"/>
  <c r="E583" i="1"/>
  <c r="E84" i="7942"/>
  <c r="E224" i="7942" s="1"/>
  <c r="E595" i="1"/>
  <c r="E96" i="7942"/>
  <c r="E607" i="1"/>
  <c r="E108" i="7942"/>
  <c r="E248" i="7942" s="1"/>
  <c r="E619" i="1"/>
  <c r="E116" i="7942"/>
  <c r="E256" i="7942" s="1"/>
  <c r="E627" i="1"/>
  <c r="E124" i="7942"/>
  <c r="E264" i="7942" s="1"/>
  <c r="E635" i="1"/>
  <c r="E136" i="7942"/>
  <c r="E647" i="1"/>
  <c r="E140" i="7942"/>
  <c r="E280" i="7942" s="1"/>
  <c r="E651" i="1"/>
  <c r="E17" i="7942"/>
  <c r="E296" i="7942" s="1"/>
  <c r="E528" i="1"/>
  <c r="E21" i="7942"/>
  <c r="E161" i="7942" s="1"/>
  <c r="E532" i="1"/>
  <c r="E25" i="7942"/>
  <c r="E304" i="7942" s="1"/>
  <c r="E536" i="1"/>
  <c r="E29" i="7942"/>
  <c r="E169" i="7942" s="1"/>
  <c r="E540" i="1"/>
  <c r="E33" i="7942"/>
  <c r="E312" i="7942" s="1"/>
  <c r="E544" i="1"/>
  <c r="E37" i="7942"/>
  <c r="E316" i="7942" s="1"/>
  <c r="E548" i="1"/>
  <c r="E41" i="7942"/>
  <c r="E320" i="7942" s="1"/>
  <c r="E552" i="1"/>
  <c r="E45" i="7942"/>
  <c r="E324" i="7942" s="1"/>
  <c r="E556" i="1"/>
  <c r="E49" i="7942"/>
  <c r="E328" i="7942" s="1"/>
  <c r="E560" i="1"/>
  <c r="E53" i="7942"/>
  <c r="E193" i="7942" s="1"/>
  <c r="E564" i="1"/>
  <c r="E57" i="7942"/>
  <c r="E336" i="7942" s="1"/>
  <c r="E568" i="1"/>
  <c r="E61" i="7942"/>
  <c r="E340" i="7942" s="1"/>
  <c r="E572" i="1"/>
  <c r="E65" i="7942"/>
  <c r="E344" i="7942" s="1"/>
  <c r="E576" i="1"/>
  <c r="E69" i="7942"/>
  <c r="E209" i="7942" s="1"/>
  <c r="E580" i="1"/>
  <c r="E73" i="7942"/>
  <c r="E352" i="7942" s="1"/>
  <c r="E584" i="1"/>
  <c r="E77" i="7942"/>
  <c r="E217" i="7942" s="1"/>
  <c r="E588" i="1"/>
  <c r="E81" i="7942"/>
  <c r="E360" i="7942" s="1"/>
  <c r="E592" i="1"/>
  <c r="E85" i="7942"/>
  <c r="E225" i="7942" s="1"/>
  <c r="E596" i="1"/>
  <c r="E89" i="7942"/>
  <c r="E368" i="7942" s="1"/>
  <c r="E600" i="1"/>
  <c r="E93" i="7942"/>
  <c r="E372" i="7942" s="1"/>
  <c r="E604" i="1"/>
  <c r="E97" i="7942"/>
  <c r="E376" i="7942" s="1"/>
  <c r="E608" i="1"/>
  <c r="E101" i="7942"/>
  <c r="E380" i="7942" s="1"/>
  <c r="E612" i="1"/>
  <c r="E105" i="7942"/>
  <c r="E384" i="7942" s="1"/>
  <c r="E616" i="1"/>
  <c r="E109" i="7942"/>
  <c r="E388" i="7942" s="1"/>
  <c r="E620" i="1"/>
  <c r="E113" i="7942"/>
  <c r="E392" i="7942" s="1"/>
  <c r="E624" i="1"/>
  <c r="E117" i="7942"/>
  <c r="E257" i="7942" s="1"/>
  <c r="E628" i="1"/>
  <c r="E121" i="7942"/>
  <c r="E400" i="7942" s="1"/>
  <c r="E632" i="1"/>
  <c r="E125" i="7942"/>
  <c r="E265" i="7942" s="1"/>
  <c r="E636" i="1"/>
  <c r="E129" i="7942"/>
  <c r="E408" i="7942" s="1"/>
  <c r="E640" i="1"/>
  <c r="E133" i="7942"/>
  <c r="E273" i="7942" s="1"/>
  <c r="E644" i="1"/>
  <c r="E137" i="7942"/>
  <c r="E416" i="7942" s="1"/>
  <c r="E648" i="1"/>
  <c r="E141" i="7942"/>
  <c r="E420" i="7942" s="1"/>
  <c r="E652" i="1"/>
  <c r="E145" i="7942"/>
  <c r="E424" i="7942" s="1"/>
  <c r="E656" i="1"/>
  <c r="E20" i="7942"/>
  <c r="E160" i="7942" s="1"/>
  <c r="E531" i="1"/>
  <c r="E32" i="7942"/>
  <c r="E172" i="7942" s="1"/>
  <c r="E543" i="1"/>
  <c r="E40" i="7942"/>
  <c r="E319" i="7942" s="1"/>
  <c r="E551" i="1"/>
  <c r="E56" i="7942"/>
  <c r="E335" i="7942" s="1"/>
  <c r="E567" i="1"/>
  <c r="E68" i="7942"/>
  <c r="E347" i="7942" s="1"/>
  <c r="E579" i="1"/>
  <c r="E76" i="7942"/>
  <c r="E355" i="7942" s="1"/>
  <c r="E587" i="1"/>
  <c r="E88" i="7942"/>
  <c r="E228" i="7942" s="1"/>
  <c r="E599" i="1"/>
  <c r="E104" i="7942"/>
  <c r="E244" i="7942" s="1"/>
  <c r="E615" i="1"/>
  <c r="E128" i="7942"/>
  <c r="E268" i="7942" s="1"/>
  <c r="E639" i="1"/>
  <c r="E18" i="7942"/>
  <c r="E297" i="7942" s="1"/>
  <c r="E529" i="1"/>
  <c r="E22" i="7942"/>
  <c r="E301" i="7942" s="1"/>
  <c r="E533" i="1"/>
  <c r="E26" i="7942"/>
  <c r="E305" i="7942" s="1"/>
  <c r="E537" i="1"/>
  <c r="E30" i="7942"/>
  <c r="E309" i="7942" s="1"/>
  <c r="E541" i="1"/>
  <c r="E34" i="7942"/>
  <c r="E313" i="7942" s="1"/>
  <c r="E545" i="1"/>
  <c r="E38" i="7942"/>
  <c r="E317" i="7942" s="1"/>
  <c r="E549" i="1"/>
  <c r="E42" i="7942"/>
  <c r="E321" i="7942" s="1"/>
  <c r="E553" i="1"/>
  <c r="E46" i="7942"/>
  <c r="E325" i="7942" s="1"/>
  <c r="E557" i="1"/>
  <c r="E50" i="7942"/>
  <c r="E329" i="7942" s="1"/>
  <c r="E561" i="1"/>
  <c r="E54" i="7942"/>
  <c r="E333" i="7942" s="1"/>
  <c r="E565" i="1"/>
  <c r="E58" i="7942"/>
  <c r="E337" i="7942" s="1"/>
  <c r="E569" i="1"/>
  <c r="E62" i="7942"/>
  <c r="E341" i="7942" s="1"/>
  <c r="E573" i="1"/>
  <c r="E66" i="7942"/>
  <c r="E345" i="7942" s="1"/>
  <c r="E577" i="1"/>
  <c r="E70" i="7942"/>
  <c r="E349" i="7942" s="1"/>
  <c r="E581" i="1"/>
  <c r="E74" i="7942"/>
  <c r="E353" i="7942" s="1"/>
  <c r="E585" i="1"/>
  <c r="E78" i="7942"/>
  <c r="E357" i="7942" s="1"/>
  <c r="E589" i="1"/>
  <c r="E82" i="7942"/>
  <c r="E361" i="7942" s="1"/>
  <c r="E593" i="1"/>
  <c r="E86" i="7942"/>
  <c r="E365" i="7942" s="1"/>
  <c r="E597" i="1"/>
  <c r="E90" i="7942"/>
  <c r="E369" i="7942" s="1"/>
  <c r="E601" i="1"/>
  <c r="E94" i="7942"/>
  <c r="E373" i="7942" s="1"/>
  <c r="E605" i="1"/>
  <c r="E98" i="7942"/>
  <c r="E377" i="7942" s="1"/>
  <c r="E609" i="1"/>
  <c r="E102" i="7942"/>
  <c r="E381" i="7942" s="1"/>
  <c r="E613" i="1"/>
  <c r="E106" i="7942"/>
  <c r="E385" i="7942" s="1"/>
  <c r="E617" i="1"/>
  <c r="E110" i="7942"/>
  <c r="E389" i="7942" s="1"/>
  <c r="E621" i="1"/>
  <c r="E114" i="7942"/>
  <c r="E393" i="7942" s="1"/>
  <c r="E625" i="1"/>
  <c r="E118" i="7942"/>
  <c r="E397" i="7942" s="1"/>
  <c r="E629" i="1"/>
  <c r="E122" i="7942"/>
  <c r="E401" i="7942" s="1"/>
  <c r="E633" i="1"/>
  <c r="E126" i="7942"/>
  <c r="E405" i="7942" s="1"/>
  <c r="E637" i="1"/>
  <c r="E130" i="7942"/>
  <c r="E409" i="7942" s="1"/>
  <c r="E641" i="1"/>
  <c r="E134" i="7942"/>
  <c r="E413" i="7942" s="1"/>
  <c r="E645" i="1"/>
  <c r="E138" i="7942"/>
  <c r="E417" i="7942" s="1"/>
  <c r="E649" i="1"/>
  <c r="E142" i="7942"/>
  <c r="E421" i="7942" s="1"/>
  <c r="E653" i="1"/>
  <c r="E157" i="7942"/>
  <c r="E356" i="7942"/>
  <c r="E298" i="7942"/>
  <c r="E163" i="7942"/>
  <c r="E306" i="7942"/>
  <c r="E310" i="7942"/>
  <c r="E314" i="7942"/>
  <c r="E322" i="7942"/>
  <c r="E330" i="7942"/>
  <c r="E195" i="7942"/>
  <c r="E338" i="7942"/>
  <c r="E342" i="7942"/>
  <c r="E346" i="7942"/>
  <c r="E354" i="7942"/>
  <c r="E362" i="7942"/>
  <c r="E227" i="7942"/>
  <c r="E370" i="7942"/>
  <c r="E374" i="7942"/>
  <c r="E378" i="7942"/>
  <c r="E386" i="7942"/>
  <c r="E394" i="7942"/>
  <c r="E259" i="7942"/>
  <c r="E402" i="7942"/>
  <c r="E406" i="7942"/>
  <c r="E410" i="7942"/>
  <c r="E418" i="7942"/>
  <c r="E295" i="7942"/>
  <c r="E168" i="7942"/>
  <c r="E307" i="7942"/>
  <c r="E315" i="7942"/>
  <c r="E188" i="7942"/>
  <c r="E192" i="7942"/>
  <c r="E204" i="7942"/>
  <c r="E212" i="7942"/>
  <c r="E363" i="7942"/>
  <c r="E236" i="7942"/>
  <c r="E375" i="7942"/>
  <c r="E240" i="7942"/>
  <c r="E252" i="7942"/>
  <c r="E395" i="7942"/>
  <c r="E403" i="7942"/>
  <c r="E276" i="7942"/>
  <c r="E415" i="7942"/>
  <c r="E387" i="7942" l="1"/>
  <c r="E339" i="7942"/>
  <c r="E323" i="7942"/>
  <c r="E414" i="7942"/>
  <c r="E382" i="7942"/>
  <c r="E350" i="7942"/>
  <c r="E318" i="7942"/>
  <c r="E185" i="7942"/>
  <c r="E411" i="7942"/>
  <c r="E371" i="7942"/>
  <c r="E419" i="7942"/>
  <c r="E422" i="7942"/>
  <c r="E390" i="7942"/>
  <c r="E358" i="7942"/>
  <c r="E326" i="7942"/>
  <c r="E294" i="7942"/>
  <c r="E180" i="7942"/>
  <c r="E407" i="7942"/>
  <c r="E396" i="7942"/>
  <c r="E308" i="7942"/>
  <c r="E197" i="7942"/>
  <c r="E216" i="7942"/>
  <c r="E241" i="7942"/>
  <c r="E367" i="7942"/>
  <c r="E299" i="7942"/>
  <c r="E364" i="7942"/>
  <c r="E189" i="7942"/>
  <c r="E300" i="7942"/>
  <c r="E383" i="7942"/>
  <c r="E208" i="7942"/>
  <c r="E249" i="7942"/>
  <c r="E348" i="7942"/>
  <c r="E177" i="7942"/>
  <c r="E186" i="7942"/>
  <c r="E281" i="7942"/>
  <c r="E170" i="7942"/>
  <c r="E242" i="7942"/>
  <c r="E404" i="7942"/>
  <c r="E233" i="7942"/>
  <c r="E205" i="7942"/>
  <c r="E196" i="7942"/>
  <c r="E210" i="7942"/>
  <c r="E229" i="7942"/>
  <c r="E201" i="7942"/>
  <c r="E173" i="7942"/>
  <c r="E311" i="7942"/>
  <c r="E178" i="7942"/>
  <c r="E412" i="7942"/>
  <c r="E237" i="7942"/>
  <c r="E221" i="7942"/>
  <c r="E332" i="7942"/>
  <c r="E181" i="7942"/>
  <c r="E253" i="7942"/>
  <c r="E213" i="7942"/>
  <c r="E165" i="7942"/>
  <c r="E202" i="7942"/>
  <c r="E226" i="7942"/>
  <c r="E234" i="7942"/>
  <c r="E194" i="7942"/>
  <c r="E162" i="7942"/>
  <c r="E245" i="7942"/>
  <c r="E266" i="7942"/>
  <c r="E274" i="7942"/>
  <c r="E258" i="7942"/>
  <c r="E282" i="7942"/>
  <c r="E250" i="7942"/>
  <c r="E218" i="7942"/>
  <c r="E285" i="7942"/>
  <c r="E269" i="7942"/>
  <c r="E270" i="7942"/>
  <c r="E254" i="7942"/>
  <c r="E238" i="7942"/>
  <c r="E222" i="7942"/>
  <c r="E206" i="7942"/>
  <c r="E190" i="7942"/>
  <c r="E174" i="7942"/>
  <c r="E158" i="7942"/>
  <c r="E277" i="7942"/>
  <c r="E278" i="7942"/>
  <c r="E262" i="7942"/>
  <c r="E246" i="7942"/>
  <c r="E230" i="7942"/>
  <c r="E214" i="7942"/>
  <c r="E198" i="7942"/>
  <c r="E182" i="7942"/>
  <c r="E166" i="7942"/>
  <c r="E261" i="7942"/>
  <c r="E423" i="7942"/>
  <c r="E399" i="7942"/>
  <c r="E359" i="7942"/>
  <c r="E303" i="7942"/>
  <c r="E5" i="1" l="1"/>
  <c r="B2" i="7952"/>
  <c r="F2" i="7945" l="1"/>
  <c r="H153" i="24" l="1"/>
  <c r="I153" i="24" s="1"/>
  <c r="F150" i="24"/>
  <c r="F149" i="24"/>
  <c r="F148" i="24"/>
  <c r="F146" i="24"/>
  <c r="Q12" i="7942" l="1"/>
  <c r="F12" i="7942"/>
  <c r="C47" i="7952" l="1"/>
  <c r="E2" i="1" l="1"/>
  <c r="F56" i="24"/>
  <c r="G212" i="1"/>
  <c r="T200" i="1" l="1"/>
  <c r="T199" i="1"/>
  <c r="T198" i="1"/>
  <c r="T197" i="1"/>
  <c r="T196" i="1"/>
  <c r="T195" i="1"/>
  <c r="T194" i="1"/>
  <c r="T193" i="1"/>
  <c r="T192" i="1"/>
  <c r="T191" i="1"/>
  <c r="F106" i="24" l="1"/>
  <c r="L204" i="1" l="1"/>
  <c r="M204" i="1"/>
  <c r="N204" i="1"/>
  <c r="O204" i="1"/>
  <c r="P204" i="1"/>
  <c r="H202" i="1"/>
  <c r="I202" i="1"/>
  <c r="J202" i="1"/>
  <c r="K202" i="1"/>
  <c r="L202" i="1"/>
  <c r="M202" i="1"/>
  <c r="N202" i="1"/>
  <c r="O202" i="1"/>
  <c r="P202" i="1"/>
  <c r="G202" i="1"/>
  <c r="P203" i="1"/>
  <c r="O203" i="1"/>
  <c r="N203" i="1"/>
  <c r="M203" i="1"/>
  <c r="L203" i="1"/>
  <c r="L201" i="1"/>
  <c r="M201" i="1"/>
  <c r="N201" i="1"/>
  <c r="O201" i="1"/>
  <c r="P201" i="1"/>
  <c r="C2" i="7949" l="1"/>
  <c r="C2" i="7948"/>
  <c r="C2" i="7947"/>
  <c r="C2" i="7946"/>
  <c r="D2" i="7943"/>
  <c r="E2" i="7942"/>
  <c r="B2" i="24"/>
  <c r="B2" i="18"/>
  <c r="B2" i="2"/>
  <c r="G41" i="7946" l="1"/>
  <c r="H41" i="7946" s="1"/>
  <c r="G18" i="7946"/>
  <c r="I41" i="7946" l="1"/>
  <c r="J41" i="7946" s="1"/>
  <c r="H18" i="7946"/>
  <c r="K41" i="7946" l="1"/>
  <c r="I18" i="7946"/>
  <c r="J18" i="7946" s="1"/>
  <c r="L41" i="7946" l="1"/>
  <c r="M41" i="7946" s="1"/>
  <c r="K18" i="7946"/>
  <c r="N41" i="7946" l="1"/>
  <c r="O41" i="7946" s="1"/>
  <c r="P41" i="7946" s="1"/>
  <c r="L18" i="7946"/>
  <c r="M18" i="7946" s="1"/>
  <c r="N18" i="7946" s="1"/>
  <c r="O18" i="7946" l="1"/>
  <c r="P18" i="7946" s="1"/>
  <c r="E215" i="1" l="1"/>
  <c r="E208" i="1"/>
  <c r="E190" i="1"/>
  <c r="E176" i="1"/>
  <c r="E142" i="1"/>
  <c r="E108" i="1"/>
  <c r="E74" i="1"/>
  <c r="D60" i="7943" l="1"/>
  <c r="P205" i="1"/>
  <c r="O205" i="1"/>
  <c r="N205" i="1"/>
  <c r="M205" i="1"/>
  <c r="L205" i="1"/>
  <c r="G49" i="7946" l="1"/>
  <c r="G26" i="7946"/>
  <c r="H26" i="7946" l="1"/>
  <c r="I26" i="7946" s="1"/>
  <c r="H49" i="7946"/>
  <c r="I49" i="7946" s="1"/>
  <c r="J49" i="7946" l="1"/>
  <c r="J26" i="7946"/>
  <c r="K26" i="7946" s="1"/>
  <c r="F4" i="7945"/>
  <c r="K49" i="7946" l="1"/>
  <c r="L49" i="7946" s="1"/>
  <c r="L26" i="7946"/>
  <c r="M26" i="7946" s="1"/>
  <c r="E49" i="1"/>
  <c r="M49" i="7946" l="1"/>
  <c r="N26" i="7946"/>
  <c r="O26" i="7946" s="1"/>
  <c r="P26" i="7946" s="1"/>
  <c r="DG291" i="7942"/>
  <c r="CV291" i="7942"/>
  <c r="CK291" i="7942"/>
  <c r="BZ291" i="7942"/>
  <c r="BO291" i="7942"/>
  <c r="BD291" i="7942"/>
  <c r="AS291" i="7942"/>
  <c r="W291" i="7942"/>
  <c r="L291" i="7942"/>
  <c r="DG14" i="7942"/>
  <c r="CV14" i="7942"/>
  <c r="CK14" i="7942"/>
  <c r="BZ14" i="7942"/>
  <c r="BO14" i="7942"/>
  <c r="BD14" i="7942"/>
  <c r="AS14" i="7942"/>
  <c r="AH14" i="7942"/>
  <c r="BH523" i="1"/>
  <c r="DG12" i="7942" s="1"/>
  <c r="BB523" i="1"/>
  <c r="CV12" i="7942" s="1"/>
  <c r="AV523" i="1"/>
  <c r="CK12" i="7942" s="1"/>
  <c r="AP523" i="1"/>
  <c r="BZ12" i="7942" s="1"/>
  <c r="AJ523" i="1"/>
  <c r="BO12" i="7942" s="1"/>
  <c r="AD523" i="1"/>
  <c r="BD12" i="7942" s="1"/>
  <c r="X523" i="1"/>
  <c r="AS12" i="7942" s="1"/>
  <c r="R523" i="1"/>
  <c r="AH12" i="7942" s="1"/>
  <c r="L523" i="1"/>
  <c r="W12" i="7942" s="1"/>
  <c r="F523" i="1"/>
  <c r="L12" i="7942" s="1"/>
  <c r="W14" i="7942"/>
  <c r="L14" i="7942"/>
  <c r="I657" i="1"/>
  <c r="G657" i="1"/>
  <c r="BI657" i="1"/>
  <c r="BC657" i="1"/>
  <c r="AQ657" i="1"/>
  <c r="AE657" i="1"/>
  <c r="Y657" i="1"/>
  <c r="S657" i="1"/>
  <c r="K657" i="1"/>
  <c r="J657" i="1"/>
  <c r="H657" i="1"/>
  <c r="N49" i="7946" l="1"/>
  <c r="Z657" i="1"/>
  <c r="AH146" i="7942"/>
  <c r="BZ146" i="7942"/>
  <c r="CV146" i="7942"/>
  <c r="DG146" i="7942"/>
  <c r="AF657" i="1"/>
  <c r="AL657" i="1"/>
  <c r="AK657" i="1"/>
  <c r="AR657" i="1"/>
  <c r="AX657" i="1"/>
  <c r="AW657" i="1"/>
  <c r="BD657" i="1"/>
  <c r="BK657" i="1"/>
  <c r="BJ657" i="1"/>
  <c r="AA657" i="1"/>
  <c r="U657" i="1"/>
  <c r="T657" i="1"/>
  <c r="M657" i="1"/>
  <c r="L242" i="1" l="1"/>
  <c r="M242" i="1"/>
  <c r="CL146" i="7942"/>
  <c r="BE146" i="7942"/>
  <c r="AI146" i="7942"/>
  <c r="CA146" i="7942"/>
  <c r="AT146" i="7942"/>
  <c r="DI146" i="7942"/>
  <c r="AJ146" i="7942"/>
  <c r="CW146" i="7942"/>
  <c r="DH146" i="7942"/>
  <c r="CK146" i="7942"/>
  <c r="BP146" i="7942"/>
  <c r="BO146" i="7942"/>
  <c r="AU146" i="7942"/>
  <c r="O49" i="7946"/>
  <c r="P49" i="7946" s="1"/>
  <c r="BD146" i="7942"/>
  <c r="AS146" i="7942"/>
  <c r="AG657" i="1"/>
  <c r="AM657" i="1"/>
  <c r="AO657" i="1"/>
  <c r="AN657" i="1"/>
  <c r="AS657" i="1"/>
  <c r="AY657" i="1"/>
  <c r="BE657" i="1"/>
  <c r="BM657" i="1"/>
  <c r="BL657" i="1"/>
  <c r="AC657" i="1"/>
  <c r="AB657" i="1"/>
  <c r="W657" i="1"/>
  <c r="V657" i="1"/>
  <c r="N657" i="1"/>
  <c r="N242" i="1" l="1"/>
  <c r="AL146" i="7942"/>
  <c r="BR146" i="7942"/>
  <c r="AV146" i="7942"/>
  <c r="CX146" i="7942"/>
  <c r="BS146" i="7942"/>
  <c r="AW146" i="7942"/>
  <c r="CM146" i="7942"/>
  <c r="BQ146" i="7942"/>
  <c r="DK146" i="7942"/>
  <c r="AK146" i="7942"/>
  <c r="DJ146" i="7942"/>
  <c r="CB146" i="7942"/>
  <c r="BF146" i="7942"/>
  <c r="AH657" i="1"/>
  <c r="AI657" i="1"/>
  <c r="AU657" i="1"/>
  <c r="AT657" i="1"/>
  <c r="BA657" i="1"/>
  <c r="AZ657" i="1"/>
  <c r="BG657" i="1"/>
  <c r="BF657" i="1"/>
  <c r="O657" i="1"/>
  <c r="H28" i="2"/>
  <c r="H27" i="2"/>
  <c r="I27" i="2" s="1"/>
  <c r="J27" i="2" s="1"/>
  <c r="K27" i="2" s="1"/>
  <c r="L27" i="2" s="1"/>
  <c r="M27" i="2" s="1"/>
  <c r="N27" i="2" s="1"/>
  <c r="O27" i="2" s="1"/>
  <c r="P27" i="2" s="1"/>
  <c r="F13" i="24"/>
  <c r="G13" i="2"/>
  <c r="H13" i="2" s="1"/>
  <c r="G3" i="18"/>
  <c r="P151" i="1"/>
  <c r="O151" i="1"/>
  <c r="N151" i="1"/>
  <c r="M151" i="1"/>
  <c r="L151" i="1"/>
  <c r="P150" i="1"/>
  <c r="O150" i="1"/>
  <c r="N150" i="1"/>
  <c r="M150" i="1"/>
  <c r="L150" i="1"/>
  <c r="BI154" i="7942"/>
  <c r="G154" i="1"/>
  <c r="G155" i="1"/>
  <c r="G156" i="1"/>
  <c r="G157" i="1"/>
  <c r="G158" i="1"/>
  <c r="G159" i="1"/>
  <c r="G160" i="1"/>
  <c r="G161" i="1"/>
  <c r="G162" i="1"/>
  <c r="G163" i="1"/>
  <c r="G164" i="1"/>
  <c r="G165" i="1"/>
  <c r="G166" i="1"/>
  <c r="G167" i="1"/>
  <c r="G168" i="1"/>
  <c r="G169" i="1"/>
  <c r="G170" i="1"/>
  <c r="G171" i="1"/>
  <c r="H156" i="1"/>
  <c r="H157" i="1"/>
  <c r="H158" i="1"/>
  <c r="H159" i="1"/>
  <c r="H160" i="1"/>
  <c r="H161" i="1"/>
  <c r="H162" i="1"/>
  <c r="H163" i="1"/>
  <c r="H164" i="1"/>
  <c r="H165" i="1"/>
  <c r="H166" i="1"/>
  <c r="H167" i="1"/>
  <c r="H168" i="1"/>
  <c r="H169" i="1"/>
  <c r="H170" i="1"/>
  <c r="H171" i="1"/>
  <c r="H172" i="1"/>
  <c r="I154" i="1"/>
  <c r="I155" i="1"/>
  <c r="I156" i="1"/>
  <c r="I157" i="1"/>
  <c r="I158" i="1"/>
  <c r="I159" i="1"/>
  <c r="I160" i="1"/>
  <c r="I161" i="1"/>
  <c r="I162" i="1"/>
  <c r="I163" i="1"/>
  <c r="I164" i="1"/>
  <c r="I165" i="1"/>
  <c r="I166" i="1"/>
  <c r="I167" i="1"/>
  <c r="I168" i="1"/>
  <c r="I169" i="1"/>
  <c r="I170" i="1"/>
  <c r="I171" i="1"/>
  <c r="I172" i="1"/>
  <c r="J154" i="1"/>
  <c r="J155" i="1"/>
  <c r="J156" i="1"/>
  <c r="J157" i="1"/>
  <c r="J158" i="1"/>
  <c r="J159" i="1"/>
  <c r="J160" i="1"/>
  <c r="J161" i="1"/>
  <c r="J162" i="1"/>
  <c r="J163" i="1"/>
  <c r="J164" i="1"/>
  <c r="J165" i="1"/>
  <c r="J166" i="1"/>
  <c r="J167" i="1"/>
  <c r="J168" i="1"/>
  <c r="J169" i="1"/>
  <c r="J170" i="1"/>
  <c r="J171" i="1"/>
  <c r="J172" i="1"/>
  <c r="K154" i="1"/>
  <c r="K155" i="1"/>
  <c r="K156" i="1"/>
  <c r="K157" i="1"/>
  <c r="K158" i="1"/>
  <c r="K159" i="1"/>
  <c r="K160" i="1"/>
  <c r="K161" i="1"/>
  <c r="K162" i="1"/>
  <c r="K163" i="1"/>
  <c r="K164" i="1"/>
  <c r="K165" i="1"/>
  <c r="K166" i="1"/>
  <c r="K167" i="1"/>
  <c r="K168" i="1"/>
  <c r="K169" i="1"/>
  <c r="K170" i="1"/>
  <c r="K171" i="1"/>
  <c r="K172" i="1"/>
  <c r="L152" i="1"/>
  <c r="L153" i="1"/>
  <c r="L154" i="1"/>
  <c r="L155" i="1"/>
  <c r="L156" i="1"/>
  <c r="L157" i="1"/>
  <c r="L158" i="1"/>
  <c r="L159" i="1"/>
  <c r="L160" i="1"/>
  <c r="L161" i="1"/>
  <c r="L162" i="1"/>
  <c r="L163" i="1"/>
  <c r="L164" i="1"/>
  <c r="L165" i="1"/>
  <c r="L166" i="1"/>
  <c r="L167" i="1"/>
  <c r="L168" i="1"/>
  <c r="L169" i="1"/>
  <c r="L170" i="1"/>
  <c r="L171" i="1"/>
  <c r="L172" i="1"/>
  <c r="L149" i="1"/>
  <c r="L143" i="1"/>
  <c r="L144" i="1"/>
  <c r="L145" i="1"/>
  <c r="L146" i="1"/>
  <c r="L147" i="1"/>
  <c r="L148" i="1"/>
  <c r="M152" i="1"/>
  <c r="M153" i="1"/>
  <c r="M154" i="1"/>
  <c r="M155" i="1"/>
  <c r="M156" i="1"/>
  <c r="M157" i="1"/>
  <c r="M158" i="1"/>
  <c r="M159" i="1"/>
  <c r="M160" i="1"/>
  <c r="M161" i="1"/>
  <c r="M162" i="1"/>
  <c r="M163" i="1"/>
  <c r="M164" i="1"/>
  <c r="M165" i="1"/>
  <c r="M166" i="1"/>
  <c r="M167" i="1"/>
  <c r="M168" i="1"/>
  <c r="M169" i="1"/>
  <c r="M170" i="1"/>
  <c r="M171" i="1"/>
  <c r="M172" i="1"/>
  <c r="M149" i="1"/>
  <c r="M143" i="1"/>
  <c r="M144" i="1"/>
  <c r="M145" i="1"/>
  <c r="M146" i="1"/>
  <c r="M147" i="1"/>
  <c r="M148" i="1"/>
  <c r="N152" i="1"/>
  <c r="N153" i="1"/>
  <c r="N154" i="1"/>
  <c r="N155" i="1"/>
  <c r="N156" i="1"/>
  <c r="N157" i="1"/>
  <c r="N158" i="1"/>
  <c r="N159" i="1"/>
  <c r="N160" i="1"/>
  <c r="N161" i="1"/>
  <c r="N162" i="1"/>
  <c r="N163" i="1"/>
  <c r="N164" i="1"/>
  <c r="N165" i="1"/>
  <c r="N166" i="1"/>
  <c r="N167" i="1"/>
  <c r="N168" i="1"/>
  <c r="N169" i="1"/>
  <c r="N170" i="1"/>
  <c r="N171" i="1"/>
  <c r="N172" i="1"/>
  <c r="N149" i="1"/>
  <c r="N143" i="1"/>
  <c r="N144" i="1"/>
  <c r="N145" i="1"/>
  <c r="N146" i="1"/>
  <c r="N147" i="1"/>
  <c r="N148" i="1"/>
  <c r="O152" i="1"/>
  <c r="O153" i="1"/>
  <c r="O154" i="1"/>
  <c r="O155" i="1"/>
  <c r="O156" i="1"/>
  <c r="O157" i="1"/>
  <c r="O158" i="1"/>
  <c r="O159" i="1"/>
  <c r="O160" i="1"/>
  <c r="O161" i="1"/>
  <c r="O162" i="1"/>
  <c r="O163" i="1"/>
  <c r="O164" i="1"/>
  <c r="O165" i="1"/>
  <c r="O166" i="1"/>
  <c r="O167" i="1"/>
  <c r="O168" i="1"/>
  <c r="O169" i="1"/>
  <c r="O170" i="1"/>
  <c r="O171" i="1"/>
  <c r="O172" i="1"/>
  <c r="O149" i="1"/>
  <c r="O143" i="1"/>
  <c r="O144" i="1"/>
  <c r="O145" i="1"/>
  <c r="O146" i="1"/>
  <c r="O147" i="1"/>
  <c r="O148" i="1"/>
  <c r="P152" i="1"/>
  <c r="P153" i="1"/>
  <c r="P154" i="1"/>
  <c r="P155" i="1"/>
  <c r="P156" i="1"/>
  <c r="P157" i="1"/>
  <c r="P158" i="1"/>
  <c r="P159" i="1"/>
  <c r="P160" i="1"/>
  <c r="P161" i="1"/>
  <c r="P162" i="1"/>
  <c r="P163" i="1"/>
  <c r="P164" i="1"/>
  <c r="P165" i="1"/>
  <c r="P166" i="1"/>
  <c r="P167" i="1"/>
  <c r="P168" i="1"/>
  <c r="P169" i="1"/>
  <c r="P170" i="1"/>
  <c r="P171" i="1"/>
  <c r="P172" i="1"/>
  <c r="P149" i="1"/>
  <c r="P143" i="1"/>
  <c r="P144" i="1"/>
  <c r="P145" i="1"/>
  <c r="P146" i="1"/>
  <c r="P147" i="1"/>
  <c r="P148" i="1"/>
  <c r="K37" i="1"/>
  <c r="F71" i="24"/>
  <c r="L139" i="1"/>
  <c r="M139" i="1"/>
  <c r="N139" i="1"/>
  <c r="O139" i="1"/>
  <c r="P139" i="1"/>
  <c r="Q70" i="24"/>
  <c r="Q133" i="24" s="1"/>
  <c r="R70" i="24"/>
  <c r="R133" i="24" s="1"/>
  <c r="S70" i="24"/>
  <c r="S133" i="24" s="1"/>
  <c r="T70" i="24"/>
  <c r="T133" i="24" s="1"/>
  <c r="U70" i="24"/>
  <c r="U133" i="24" s="1"/>
  <c r="V70" i="24"/>
  <c r="V133" i="24" s="1"/>
  <c r="W70" i="24"/>
  <c r="W133" i="24" s="1"/>
  <c r="X70" i="24"/>
  <c r="X133" i="24" s="1"/>
  <c r="Y70" i="24"/>
  <c r="Y133" i="24" s="1"/>
  <c r="Z70" i="24"/>
  <c r="Z133" i="24" s="1"/>
  <c r="AA70" i="24"/>
  <c r="AA133" i="24" s="1"/>
  <c r="AB70" i="24"/>
  <c r="AB133" i="24" s="1"/>
  <c r="AC70" i="24"/>
  <c r="AC133" i="24" s="1"/>
  <c r="AD70" i="24"/>
  <c r="AD133" i="24" s="1"/>
  <c r="AE70" i="24"/>
  <c r="AE133" i="24" s="1"/>
  <c r="AF70" i="24"/>
  <c r="AF133" i="24" s="1"/>
  <c r="AG70" i="24"/>
  <c r="AG133" i="24" s="1"/>
  <c r="AH70" i="24"/>
  <c r="AH133" i="24" s="1"/>
  <c r="AI70" i="24"/>
  <c r="AI133" i="24" s="1"/>
  <c r="AJ70" i="24"/>
  <c r="AJ133" i="24" s="1"/>
  <c r="AK70" i="24"/>
  <c r="AK133" i="24" s="1"/>
  <c r="AL70" i="24"/>
  <c r="AL133" i="24" s="1"/>
  <c r="AM70" i="24"/>
  <c r="AM133" i="24" s="1"/>
  <c r="AN70" i="24"/>
  <c r="AN133" i="24" s="1"/>
  <c r="AO70" i="24"/>
  <c r="AO133" i="24" s="1"/>
  <c r="AP70" i="24"/>
  <c r="AP133" i="24" s="1"/>
  <c r="AQ70" i="24"/>
  <c r="AQ133" i="24" s="1"/>
  <c r="AR70" i="24"/>
  <c r="AR133" i="24" s="1"/>
  <c r="AS70" i="24"/>
  <c r="AS133" i="24" s="1"/>
  <c r="AT70" i="24"/>
  <c r="AT133" i="24" s="1"/>
  <c r="AU70" i="24"/>
  <c r="AU133" i="24" s="1"/>
  <c r="AV70" i="24"/>
  <c r="AV133" i="24" s="1"/>
  <c r="AW70" i="24"/>
  <c r="AW133" i="24" s="1"/>
  <c r="AX70" i="24"/>
  <c r="AX133" i="24" s="1"/>
  <c r="AY70" i="24"/>
  <c r="AY133" i="24" s="1"/>
  <c r="AZ70" i="24"/>
  <c r="AZ133" i="24" s="1"/>
  <c r="BA70" i="24"/>
  <c r="BA133" i="24" s="1"/>
  <c r="BB70" i="24"/>
  <c r="BB133" i="24" s="1"/>
  <c r="BC70" i="24"/>
  <c r="BC133" i="24" s="1"/>
  <c r="BD70" i="24"/>
  <c r="BD133" i="24" s="1"/>
  <c r="BE70" i="24"/>
  <c r="BE133" i="24" s="1"/>
  <c r="BF70" i="24"/>
  <c r="BF133" i="24" s="1"/>
  <c r="BG70" i="24"/>
  <c r="BG133" i="24" s="1"/>
  <c r="BH70" i="24"/>
  <c r="BH133" i="24" s="1"/>
  <c r="BI70" i="24"/>
  <c r="BI133" i="24" s="1"/>
  <c r="Q66" i="24"/>
  <c r="R66" i="24"/>
  <c r="S66" i="24"/>
  <c r="T66" i="24"/>
  <c r="U66" i="24"/>
  <c r="V66" i="24"/>
  <c r="W66" i="24"/>
  <c r="X66" i="24"/>
  <c r="Y66" i="24"/>
  <c r="Z66" i="24"/>
  <c r="AA66" i="24"/>
  <c r="AB66" i="24"/>
  <c r="AC66" i="24"/>
  <c r="AD66" i="24"/>
  <c r="AE66" i="24"/>
  <c r="AF66" i="24"/>
  <c r="AG66" i="24"/>
  <c r="AH66" i="24"/>
  <c r="AI66" i="24"/>
  <c r="AJ66" i="24"/>
  <c r="AK66" i="24"/>
  <c r="AL66" i="24"/>
  <c r="AM66" i="24"/>
  <c r="AN66" i="24"/>
  <c r="AO66" i="24"/>
  <c r="AP66" i="24"/>
  <c r="AQ66" i="24"/>
  <c r="AR66" i="24"/>
  <c r="AS66" i="24"/>
  <c r="AT66" i="24"/>
  <c r="AU66" i="24"/>
  <c r="AV66" i="24"/>
  <c r="AW66" i="24"/>
  <c r="AX66" i="24"/>
  <c r="AY66" i="24"/>
  <c r="AZ66" i="24"/>
  <c r="BA66" i="24"/>
  <c r="BB66" i="24"/>
  <c r="BC66" i="24"/>
  <c r="BD66" i="24"/>
  <c r="BE66" i="24"/>
  <c r="BF66" i="24"/>
  <c r="BG66" i="24"/>
  <c r="BH66" i="24"/>
  <c r="BI66" i="24"/>
  <c r="F154" i="7942"/>
  <c r="Q154" i="7942"/>
  <c r="AB154" i="7942"/>
  <c r="AM154" i="7942"/>
  <c r="AX154" i="7942"/>
  <c r="BT154" i="7942"/>
  <c r="CE154" i="7942"/>
  <c r="CP154" i="7942"/>
  <c r="DA154" i="7942"/>
  <c r="M71" i="1"/>
  <c r="C739" i="18"/>
  <c r="B727" i="18" s="1"/>
  <c r="C869" i="18"/>
  <c r="B857" i="18" s="1"/>
  <c r="C856" i="18"/>
  <c r="B844" i="18" s="1"/>
  <c r="C843" i="18"/>
  <c r="B831" i="18" s="1"/>
  <c r="C830" i="18"/>
  <c r="B818" i="18" s="1"/>
  <c r="C817" i="18"/>
  <c r="B805" i="18" s="1"/>
  <c r="C804" i="18"/>
  <c r="B792" i="18" s="1"/>
  <c r="C791" i="18"/>
  <c r="B779" i="18" s="1"/>
  <c r="C778" i="18"/>
  <c r="B766" i="18" s="1"/>
  <c r="C765" i="18"/>
  <c r="B753" i="18" s="1"/>
  <c r="C752" i="18"/>
  <c r="B740" i="18" s="1"/>
  <c r="C374" i="18"/>
  <c r="B362" i="18" s="1"/>
  <c r="C387" i="18"/>
  <c r="B375" i="18" s="1"/>
  <c r="C400" i="18"/>
  <c r="C413" i="18"/>
  <c r="B401" i="18" s="1"/>
  <c r="C426" i="18"/>
  <c r="B414" i="18" s="1"/>
  <c r="C439" i="18"/>
  <c r="B427" i="18" s="1"/>
  <c r="C452" i="18"/>
  <c r="B440" i="18" s="1"/>
  <c r="C465" i="18"/>
  <c r="B453" i="18" s="1"/>
  <c r="C361" i="18"/>
  <c r="B349" i="18" s="1"/>
  <c r="C348" i="18"/>
  <c r="B336" i="18" s="1"/>
  <c r="B388" i="18"/>
  <c r="C71" i="18"/>
  <c r="C70" i="18"/>
  <c r="C69" i="18"/>
  <c r="C68" i="18"/>
  <c r="C67" i="18"/>
  <c r="C66" i="18"/>
  <c r="C65" i="18"/>
  <c r="C64" i="18"/>
  <c r="C63" i="18"/>
  <c r="C62" i="18"/>
  <c r="C61" i="18"/>
  <c r="C60" i="18"/>
  <c r="C59" i="18"/>
  <c r="C58" i="18"/>
  <c r="C57" i="18"/>
  <c r="C56" i="18"/>
  <c r="C55" i="18"/>
  <c r="C54" i="18"/>
  <c r="C53" i="18"/>
  <c r="C52" i="18"/>
  <c r="C51" i="18"/>
  <c r="C50" i="18"/>
  <c r="C49" i="18"/>
  <c r="C48" i="18"/>
  <c r="C47" i="18"/>
  <c r="C46" i="18"/>
  <c r="C45" i="18"/>
  <c r="C44" i="18"/>
  <c r="C43" i="18"/>
  <c r="C42" i="18"/>
  <c r="C40" i="18"/>
  <c r="C39" i="18"/>
  <c r="C38" i="18"/>
  <c r="C37" i="18"/>
  <c r="C36" i="18"/>
  <c r="C35" i="18"/>
  <c r="C34" i="18"/>
  <c r="C33" i="18"/>
  <c r="C32" i="18"/>
  <c r="C31" i="18"/>
  <c r="C30" i="18"/>
  <c r="C29" i="18"/>
  <c r="C11" i="18"/>
  <c r="C12" i="18"/>
  <c r="C13" i="18"/>
  <c r="C14" i="18"/>
  <c r="C15" i="18"/>
  <c r="C16" i="18"/>
  <c r="C17" i="18"/>
  <c r="C18" i="18"/>
  <c r="C19" i="18"/>
  <c r="C20" i="18"/>
  <c r="C21" i="18"/>
  <c r="C22" i="18"/>
  <c r="C23" i="18"/>
  <c r="C24" i="18"/>
  <c r="C25" i="18"/>
  <c r="C26" i="18"/>
  <c r="C27" i="18"/>
  <c r="C28" i="18"/>
  <c r="E172" i="1"/>
  <c r="E171" i="1"/>
  <c r="E170" i="1"/>
  <c r="E169" i="1"/>
  <c r="E168" i="1"/>
  <c r="E167" i="1"/>
  <c r="E166" i="1"/>
  <c r="E165" i="1"/>
  <c r="E164" i="1"/>
  <c r="E163" i="1"/>
  <c r="E162" i="1"/>
  <c r="E161" i="1"/>
  <c r="E160" i="1"/>
  <c r="E159" i="1"/>
  <c r="E158" i="1"/>
  <c r="E157" i="1"/>
  <c r="E156" i="1"/>
  <c r="E155" i="1"/>
  <c r="E154" i="1"/>
  <c r="E153" i="1"/>
  <c r="E152" i="1"/>
  <c r="E151" i="1"/>
  <c r="E150" i="1"/>
  <c r="E149" i="1"/>
  <c r="E148" i="1"/>
  <c r="E147" i="1"/>
  <c r="E146" i="1"/>
  <c r="E145" i="1"/>
  <c r="E144" i="1"/>
  <c r="E143" i="1"/>
  <c r="E138" i="1"/>
  <c r="E137" i="1"/>
  <c r="E136" i="1"/>
  <c r="E135" i="1"/>
  <c r="E134" i="1"/>
  <c r="E133" i="1"/>
  <c r="E132" i="1"/>
  <c r="E131" i="1"/>
  <c r="E130" i="1"/>
  <c r="E129" i="1"/>
  <c r="E128" i="1"/>
  <c r="E127" i="1"/>
  <c r="E126" i="1"/>
  <c r="E125" i="1"/>
  <c r="E124" i="1"/>
  <c r="E123" i="1"/>
  <c r="E122" i="1"/>
  <c r="E121" i="1"/>
  <c r="E120" i="1"/>
  <c r="E119" i="1"/>
  <c r="E118" i="1"/>
  <c r="E117" i="1"/>
  <c r="E116" i="1"/>
  <c r="E115" i="1"/>
  <c r="E114" i="1"/>
  <c r="E113" i="1"/>
  <c r="E112" i="1"/>
  <c r="E111" i="1"/>
  <c r="E110" i="1"/>
  <c r="E109" i="1"/>
  <c r="G40" i="1"/>
  <c r="H40" i="1" s="1"/>
  <c r="E104" i="1"/>
  <c r="E103" i="1"/>
  <c r="E102" i="1"/>
  <c r="E101" i="1"/>
  <c r="E100" i="1"/>
  <c r="E99" i="1"/>
  <c r="E98" i="1"/>
  <c r="E97" i="1"/>
  <c r="E96" i="1"/>
  <c r="E95" i="1"/>
  <c r="E94" i="1"/>
  <c r="E93" i="1"/>
  <c r="E92" i="1"/>
  <c r="E91" i="1"/>
  <c r="E90" i="1"/>
  <c r="E89" i="1"/>
  <c r="E88" i="1"/>
  <c r="E87" i="1"/>
  <c r="E86" i="1"/>
  <c r="E85" i="1"/>
  <c r="E84" i="1"/>
  <c r="E83" i="1"/>
  <c r="E82" i="1"/>
  <c r="E70" i="1"/>
  <c r="E69" i="1"/>
  <c r="E68" i="1"/>
  <c r="E67" i="1"/>
  <c r="E65" i="1"/>
  <c r="E66" i="1"/>
  <c r="E64" i="1"/>
  <c r="E63" i="1"/>
  <c r="E62" i="1"/>
  <c r="E61" i="1"/>
  <c r="E60" i="1"/>
  <c r="E59" i="1"/>
  <c r="E58" i="1"/>
  <c r="E57" i="1"/>
  <c r="E56" i="1"/>
  <c r="E55" i="1"/>
  <c r="E54" i="1"/>
  <c r="E51" i="1"/>
  <c r="E50" i="1"/>
  <c r="E385" i="1"/>
  <c r="E525" i="1" s="1"/>
  <c r="L105" i="1"/>
  <c r="M105" i="1"/>
  <c r="N105" i="1"/>
  <c r="O105" i="1"/>
  <c r="P105" i="1"/>
  <c r="F11" i="7943"/>
  <c r="DA152" i="7942"/>
  <c r="DG152" i="7942" s="1"/>
  <c r="CP152" i="7942"/>
  <c r="CV152" i="7942" s="1"/>
  <c r="CE152" i="7942"/>
  <c r="CK152" i="7942" s="1"/>
  <c r="BT152" i="7942"/>
  <c r="BZ152" i="7942" s="1"/>
  <c r="BI152" i="7942"/>
  <c r="BO152" i="7942" s="1"/>
  <c r="AX152" i="7942"/>
  <c r="BD152" i="7942" s="1"/>
  <c r="AM152" i="7942"/>
  <c r="AS152" i="7942" s="1"/>
  <c r="AB152" i="7942"/>
  <c r="AH152" i="7942" s="1"/>
  <c r="Q152" i="7942"/>
  <c r="W152" i="7942" s="1"/>
  <c r="F152" i="7942"/>
  <c r="L152" i="7942" s="1"/>
  <c r="DA12" i="7942"/>
  <c r="CP12" i="7942"/>
  <c r="CE12" i="7942"/>
  <c r="BT12" i="7942"/>
  <c r="BI12" i="7942"/>
  <c r="AX12" i="7942"/>
  <c r="AM12" i="7942"/>
  <c r="AB12" i="7942"/>
  <c r="F147" i="24"/>
  <c r="C88" i="18"/>
  <c r="B76" i="18" s="1"/>
  <c r="C101" i="18"/>
  <c r="B89" i="18" s="1"/>
  <c r="C114" i="18"/>
  <c r="B102" i="18" s="1"/>
  <c r="C127" i="18"/>
  <c r="B115" i="18" s="1"/>
  <c r="C140" i="18"/>
  <c r="B128" i="18" s="1"/>
  <c r="C153" i="18"/>
  <c r="B141" i="18" s="1"/>
  <c r="C166" i="18"/>
  <c r="B154" i="18" s="1"/>
  <c r="C179" i="18"/>
  <c r="B167" i="18" s="1"/>
  <c r="C192" i="18"/>
  <c r="B180" i="18" s="1"/>
  <c r="C205" i="18"/>
  <c r="B193" i="18" s="1"/>
  <c r="C218" i="18"/>
  <c r="B206" i="18" s="1"/>
  <c r="C231" i="18"/>
  <c r="B219" i="18" s="1"/>
  <c r="C244" i="18"/>
  <c r="B232" i="18" s="1"/>
  <c r="C257" i="18"/>
  <c r="B245" i="18" s="1"/>
  <c r="C270" i="18"/>
  <c r="B258" i="18" s="1"/>
  <c r="C283" i="18"/>
  <c r="B271" i="18" s="1"/>
  <c r="C296" i="18"/>
  <c r="B284" i="18" s="1"/>
  <c r="C309" i="18"/>
  <c r="B297" i="18" s="1"/>
  <c r="C322" i="18"/>
  <c r="B310" i="18" s="1"/>
  <c r="C335" i="18"/>
  <c r="B323" i="18" s="1"/>
  <c r="F475" i="18"/>
  <c r="C492" i="18"/>
  <c r="B480" i="18" s="1"/>
  <c r="C505" i="18"/>
  <c r="B493" i="18" s="1"/>
  <c r="C518" i="18"/>
  <c r="B506" i="18" s="1"/>
  <c r="C531" i="18"/>
  <c r="B519" i="18" s="1"/>
  <c r="C544" i="18"/>
  <c r="B532" i="18" s="1"/>
  <c r="C557" i="18"/>
  <c r="B545" i="18" s="1"/>
  <c r="C570" i="18"/>
  <c r="B558" i="18" s="1"/>
  <c r="C583" i="18"/>
  <c r="B571" i="18" s="1"/>
  <c r="C596" i="18"/>
  <c r="B584" i="18" s="1"/>
  <c r="C609" i="18"/>
  <c r="B597" i="18" s="1"/>
  <c r="C622" i="18"/>
  <c r="B610" i="18" s="1"/>
  <c r="C635" i="18"/>
  <c r="B623" i="18" s="1"/>
  <c r="C648" i="18"/>
  <c r="B636" i="18" s="1"/>
  <c r="C661" i="18"/>
  <c r="B649" i="18" s="1"/>
  <c r="C674" i="18"/>
  <c r="B662" i="18" s="1"/>
  <c r="C687" i="18"/>
  <c r="B675" i="18" s="1"/>
  <c r="C700" i="18"/>
  <c r="B688" i="18" s="1"/>
  <c r="C713" i="18"/>
  <c r="B701" i="18" s="1"/>
  <c r="C726" i="18"/>
  <c r="B714" i="18" s="1"/>
  <c r="E41" i="1"/>
  <c r="E42" i="1"/>
  <c r="E43" i="1"/>
  <c r="E44" i="1"/>
  <c r="E45" i="1"/>
  <c r="E46" i="1"/>
  <c r="E47" i="1"/>
  <c r="E48" i="1"/>
  <c r="L71" i="1"/>
  <c r="N71" i="1"/>
  <c r="O71" i="1"/>
  <c r="P71" i="1"/>
  <c r="E75" i="1"/>
  <c r="E76" i="1"/>
  <c r="E77" i="1"/>
  <c r="E78" i="1"/>
  <c r="E79" i="1"/>
  <c r="E80" i="1"/>
  <c r="E81" i="1"/>
  <c r="O242" i="1" l="1"/>
  <c r="I40" i="1"/>
  <c r="J40" i="1" s="1"/>
  <c r="K40" i="1" s="1"/>
  <c r="L40" i="1" s="1"/>
  <c r="M40" i="1" s="1"/>
  <c r="N40" i="1" s="1"/>
  <c r="O40" i="1" s="1"/>
  <c r="P40" i="1" s="1"/>
  <c r="H4" i="18"/>
  <c r="H3" i="18"/>
  <c r="I3" i="18" s="1"/>
  <c r="I206" i="18" s="1"/>
  <c r="G206" i="18"/>
  <c r="G218" i="18" s="1"/>
  <c r="P242" i="1"/>
  <c r="CN146" i="7942"/>
  <c r="BH146" i="7942"/>
  <c r="CO146" i="7942"/>
  <c r="BG146" i="7942"/>
  <c r="CY146" i="7942"/>
  <c r="CC146" i="7942"/>
  <c r="CZ146" i="7942"/>
  <c r="CD146" i="7942"/>
  <c r="I28" i="2"/>
  <c r="C35" i="7952"/>
  <c r="C48" i="7952" s="1"/>
  <c r="G401" i="18"/>
  <c r="G297" i="18"/>
  <c r="H297" i="18" s="1"/>
  <c r="G349" i="18"/>
  <c r="G361" i="18" s="1"/>
  <c r="G245" i="18"/>
  <c r="G257" i="18" s="1"/>
  <c r="G4" i="18"/>
  <c r="G597" i="18"/>
  <c r="H597" i="18" s="1"/>
  <c r="G427" i="18"/>
  <c r="G439" i="18" s="1"/>
  <c r="G375" i="18"/>
  <c r="H375" i="18" s="1"/>
  <c r="G323" i="18"/>
  <c r="G271" i="18"/>
  <c r="H271" i="18" s="1"/>
  <c r="G844" i="18"/>
  <c r="G856" i="18" s="1"/>
  <c r="G831" i="18"/>
  <c r="G818" i="18"/>
  <c r="H818" i="18" s="1"/>
  <c r="G805" i="18"/>
  <c r="G792" i="18"/>
  <c r="G804" i="18" s="1"/>
  <c r="G779" i="18"/>
  <c r="G766" i="18"/>
  <c r="H766" i="18" s="1"/>
  <c r="G753" i="18"/>
  <c r="G740" i="18"/>
  <c r="G752" i="18" s="1"/>
  <c r="G727" i="18"/>
  <c r="G714" i="18"/>
  <c r="H714" i="18" s="1"/>
  <c r="G701" i="18"/>
  <c r="G688" i="18"/>
  <c r="G700" i="18" s="1"/>
  <c r="G675" i="18"/>
  <c r="G662" i="18"/>
  <c r="H662" i="18" s="1"/>
  <c r="G649" i="18"/>
  <c r="G636" i="18"/>
  <c r="G648" i="18" s="1"/>
  <c r="G623" i="18"/>
  <c r="G610" i="18"/>
  <c r="H610" i="18" s="1"/>
  <c r="G584" i="18"/>
  <c r="G440" i="18"/>
  <c r="G452" i="18" s="1"/>
  <c r="G414" i="18"/>
  <c r="G426" i="18" s="1"/>
  <c r="G388" i="18"/>
  <c r="G400" i="18" s="1"/>
  <c r="G362" i="18"/>
  <c r="G374" i="18" s="1"/>
  <c r="G336" i="18"/>
  <c r="G348" i="18" s="1"/>
  <c r="G310" i="18"/>
  <c r="G322" i="18" s="1"/>
  <c r="G284" i="18"/>
  <c r="G296" i="18" s="1"/>
  <c r="G258" i="18"/>
  <c r="G270" i="18" s="1"/>
  <c r="G142" i="1"/>
  <c r="G190" i="1"/>
  <c r="M173" i="1"/>
  <c r="O173" i="1"/>
  <c r="P173" i="1"/>
  <c r="N173" i="1"/>
  <c r="L173" i="1"/>
  <c r="G53" i="24"/>
  <c r="E14" i="7942"/>
  <c r="Q657" i="1"/>
  <c r="P657" i="1"/>
  <c r="I13" i="2"/>
  <c r="I53" i="24" s="1"/>
  <c r="H53" i="24"/>
  <c r="G241" i="1"/>
  <c r="G4" i="2"/>
  <c r="G208" i="1"/>
  <c r="G221" i="1"/>
  <c r="G176" i="1"/>
  <c r="G74" i="1"/>
  <c r="G108" i="1" s="1"/>
  <c r="H584" i="18" l="1"/>
  <c r="H649" i="18"/>
  <c r="H701" i="18"/>
  <c r="H753" i="18"/>
  <c r="I753" i="18" s="1"/>
  <c r="H805" i="18"/>
  <c r="H623" i="18"/>
  <c r="H675" i="18"/>
  <c r="H727" i="18"/>
  <c r="I727" i="18" s="1"/>
  <c r="H779" i="18"/>
  <c r="H831" i="18"/>
  <c r="H323" i="18"/>
  <c r="H401" i="18"/>
  <c r="I401" i="18" s="1"/>
  <c r="G739" i="18"/>
  <c r="H206" i="18"/>
  <c r="G387" i="18"/>
  <c r="G791" i="18"/>
  <c r="G843" i="18"/>
  <c r="G726" i="18"/>
  <c r="G283" i="18"/>
  <c r="G596" i="18"/>
  <c r="H284" i="18"/>
  <c r="I284" i="18" s="1"/>
  <c r="J28" i="2"/>
  <c r="G4" i="7942"/>
  <c r="F241" i="1"/>
  <c r="H245" i="18"/>
  <c r="I245" i="18" s="1"/>
  <c r="G309" i="18"/>
  <c r="G622" i="18"/>
  <c r="G778" i="18"/>
  <c r="D35" i="7952"/>
  <c r="H844" i="18"/>
  <c r="I844" i="18" s="1"/>
  <c r="H349" i="18"/>
  <c r="I349" i="18" s="1"/>
  <c r="G413" i="18"/>
  <c r="I805" i="18"/>
  <c r="I779" i="18"/>
  <c r="H636" i="18"/>
  <c r="I636" i="18" s="1"/>
  <c r="H792" i="18"/>
  <c r="I792" i="18" s="1"/>
  <c r="G335" i="18"/>
  <c r="H427" i="18"/>
  <c r="I427" i="18" s="1"/>
  <c r="I701" i="18"/>
  <c r="H740" i="18"/>
  <c r="I740" i="18" s="1"/>
  <c r="H688" i="18"/>
  <c r="I688" i="18" s="1"/>
  <c r="I714" i="18"/>
  <c r="I584" i="18"/>
  <c r="I649" i="18"/>
  <c r="I675" i="18"/>
  <c r="G661" i="18"/>
  <c r="G713" i="18"/>
  <c r="G687" i="18"/>
  <c r="H258" i="18"/>
  <c r="I258" i="18" s="1"/>
  <c r="H362" i="18"/>
  <c r="I362" i="18" s="1"/>
  <c r="I597" i="18"/>
  <c r="I623" i="18"/>
  <c r="I831" i="18"/>
  <c r="G609" i="18"/>
  <c r="G817" i="18"/>
  <c r="I323" i="18"/>
  <c r="G765" i="18"/>
  <c r="G635" i="18"/>
  <c r="H310" i="18"/>
  <c r="I310" i="18" s="1"/>
  <c r="H414" i="18"/>
  <c r="I414" i="18" s="1"/>
  <c r="I610" i="18"/>
  <c r="I766" i="18"/>
  <c r="H440" i="18"/>
  <c r="I440" i="18" s="1"/>
  <c r="I818" i="18"/>
  <c r="G674" i="18"/>
  <c r="G830" i="18"/>
  <c r="I662" i="18"/>
  <c r="H388" i="18"/>
  <c r="I388" i="18" s="1"/>
  <c r="H336" i="18"/>
  <c r="I336" i="18" s="1"/>
  <c r="J3" i="18"/>
  <c r="J206" i="18" s="1"/>
  <c r="E35" i="7952"/>
  <c r="H190" i="1"/>
  <c r="G4" i="7946"/>
  <c r="F247" i="1"/>
  <c r="J13" i="2"/>
  <c r="J53" i="24" s="1"/>
  <c r="E293" i="7942"/>
  <c r="E154" i="7942"/>
  <c r="I271" i="18"/>
  <c r="I297" i="18"/>
  <c r="I375" i="18"/>
  <c r="E521" i="1"/>
  <c r="G384" i="1"/>
  <c r="M384" i="1" s="1"/>
  <c r="S384" i="1" s="1"/>
  <c r="Y384" i="1" s="1"/>
  <c r="AE384" i="1" s="1"/>
  <c r="AK384" i="1" s="1"/>
  <c r="AQ384" i="1" s="1"/>
  <c r="AW384" i="1" s="1"/>
  <c r="BC384" i="1" s="1"/>
  <c r="BI384" i="1" s="1"/>
  <c r="BO384" i="1" s="1"/>
  <c r="BU384" i="1" s="1"/>
  <c r="CA384" i="1" s="1"/>
  <c r="CG384" i="1" s="1"/>
  <c r="CM384" i="1" s="1"/>
  <c r="CS384" i="1" s="1"/>
  <c r="CY384" i="1" s="1"/>
  <c r="G4" i="7943"/>
  <c r="H4" i="2"/>
  <c r="H208" i="1"/>
  <c r="H221" i="1"/>
  <c r="H142" i="1"/>
  <c r="H74" i="1"/>
  <c r="H108" i="1" s="1"/>
  <c r="H241" i="1"/>
  <c r="H176" i="1"/>
  <c r="AA146" i="7942" l="1"/>
  <c r="FP153" i="7942"/>
  <c r="DX153" i="7942"/>
  <c r="GA153" i="7942"/>
  <c r="EI153" i="7942"/>
  <c r="ET153" i="7942"/>
  <c r="FE153" i="7942"/>
  <c r="DM153" i="7942"/>
  <c r="FP13" i="7942"/>
  <c r="ET13" i="7942"/>
  <c r="DX13" i="7942"/>
  <c r="GA13" i="7942"/>
  <c r="FE13" i="7942"/>
  <c r="EI13" i="7942"/>
  <c r="DM13" i="7942"/>
  <c r="K28" i="2"/>
  <c r="C36" i="7952"/>
  <c r="F211" i="1"/>
  <c r="J349" i="18"/>
  <c r="E189" i="1"/>
  <c r="C55" i="7952"/>
  <c r="J323" i="18"/>
  <c r="J375" i="18"/>
  <c r="J610" i="18"/>
  <c r="J362" i="18"/>
  <c r="J584" i="18"/>
  <c r="J401" i="18"/>
  <c r="J297" i="18"/>
  <c r="J427" i="18"/>
  <c r="C28" i="7946"/>
  <c r="C76" i="7946"/>
  <c r="C37" i="7946"/>
  <c r="F4" i="7942"/>
  <c r="BI13" i="7942" s="1"/>
  <c r="E244" i="1"/>
  <c r="E235" i="1"/>
  <c r="I4" i="18"/>
  <c r="H4" i="7946"/>
  <c r="H4" i="7942"/>
  <c r="J310" i="18"/>
  <c r="J649" i="18"/>
  <c r="J818" i="18"/>
  <c r="J753" i="18"/>
  <c r="J766" i="18"/>
  <c r="J388" i="18"/>
  <c r="J336" i="18"/>
  <c r="J727" i="18"/>
  <c r="J805" i="18"/>
  <c r="J831" i="18"/>
  <c r="J440" i="18"/>
  <c r="K3" i="18"/>
  <c r="K206" i="18" s="1"/>
  <c r="J245" i="18"/>
  <c r="J414" i="18"/>
  <c r="J662" i="18"/>
  <c r="J675" i="18"/>
  <c r="J779" i="18"/>
  <c r="J701" i="18"/>
  <c r="J284" i="18"/>
  <c r="J258" i="18"/>
  <c r="K258" i="18" s="1"/>
  <c r="J714" i="18"/>
  <c r="J623" i="18"/>
  <c r="J597" i="18"/>
  <c r="F35" i="7952"/>
  <c r="I190" i="1"/>
  <c r="K13" i="2"/>
  <c r="K53" i="24" s="1"/>
  <c r="D24" i="7943"/>
  <c r="F67" i="7943"/>
  <c r="F51" i="7943"/>
  <c r="F4" i="7946"/>
  <c r="E73" i="1"/>
  <c r="E175" i="1"/>
  <c r="E39" i="1"/>
  <c r="E107" i="1"/>
  <c r="E141" i="1"/>
  <c r="G4" i="24"/>
  <c r="G4" i="7945"/>
  <c r="DB153" i="7942"/>
  <c r="CQ153" i="7942"/>
  <c r="CF153" i="7942"/>
  <c r="CQ292" i="7942"/>
  <c r="BU292" i="7942"/>
  <c r="AY292" i="7942"/>
  <c r="AC292" i="7942"/>
  <c r="G292" i="7942"/>
  <c r="G153" i="7942"/>
  <c r="BU153" i="7942"/>
  <c r="BJ153" i="7942"/>
  <c r="AY153" i="7942"/>
  <c r="AN153" i="7942"/>
  <c r="AC153" i="7942"/>
  <c r="R153" i="7942"/>
  <c r="DB292" i="7942"/>
  <c r="CF292" i="7942"/>
  <c r="BJ292" i="7942"/>
  <c r="AN292" i="7942"/>
  <c r="R292" i="7942"/>
  <c r="J271" i="18"/>
  <c r="CQ13" i="7942"/>
  <c r="BU13" i="7942"/>
  <c r="AY13" i="7942"/>
  <c r="AC13" i="7942"/>
  <c r="DB13" i="7942"/>
  <c r="CF13" i="7942"/>
  <c r="BJ13" i="7942"/>
  <c r="AN13" i="7942"/>
  <c r="R13" i="7942"/>
  <c r="J844" i="18"/>
  <c r="J740" i="18"/>
  <c r="J636" i="18"/>
  <c r="J792" i="18"/>
  <c r="J688" i="18"/>
  <c r="F384" i="1"/>
  <c r="L384" i="1" s="1"/>
  <c r="R384" i="1" s="1"/>
  <c r="X384" i="1" s="1"/>
  <c r="AD384" i="1" s="1"/>
  <c r="AJ384" i="1" s="1"/>
  <c r="AP384" i="1" s="1"/>
  <c r="AV384" i="1" s="1"/>
  <c r="BB384" i="1" s="1"/>
  <c r="BH384" i="1" s="1"/>
  <c r="BN384" i="1" s="1"/>
  <c r="BT384" i="1" s="1"/>
  <c r="BZ384" i="1" s="1"/>
  <c r="CF384" i="1" s="1"/>
  <c r="CL384" i="1" s="1"/>
  <c r="CR384" i="1" s="1"/>
  <c r="CX384" i="1" s="1"/>
  <c r="G247" i="1"/>
  <c r="H247" i="1" s="1"/>
  <c r="I247" i="1" s="1"/>
  <c r="J247" i="1" s="1"/>
  <c r="K247" i="1" s="1"/>
  <c r="L247" i="1" s="1"/>
  <c r="M247" i="1" s="1"/>
  <c r="N247" i="1" s="1"/>
  <c r="O247" i="1" s="1"/>
  <c r="P247" i="1" s="1"/>
  <c r="Q247" i="1" s="1"/>
  <c r="R247" i="1" s="1"/>
  <c r="S247" i="1" s="1"/>
  <c r="T247" i="1" s="1"/>
  <c r="U247" i="1" s="1"/>
  <c r="V247" i="1" s="1"/>
  <c r="F4" i="18"/>
  <c r="F4" i="7943"/>
  <c r="H384" i="1"/>
  <c r="N384" i="1" s="1"/>
  <c r="T384" i="1" s="1"/>
  <c r="Z384" i="1" s="1"/>
  <c r="AF384" i="1" s="1"/>
  <c r="AL384" i="1" s="1"/>
  <c r="AR384" i="1" s="1"/>
  <c r="AX384" i="1" s="1"/>
  <c r="BD384" i="1" s="1"/>
  <c r="BJ384" i="1" s="1"/>
  <c r="BP384" i="1" s="1"/>
  <c r="BV384" i="1" s="1"/>
  <c r="CB384" i="1" s="1"/>
  <c r="CH384" i="1" s="1"/>
  <c r="CN384" i="1" s="1"/>
  <c r="CT384" i="1" s="1"/>
  <c r="CZ384" i="1" s="1"/>
  <c r="H4" i="7943"/>
  <c r="I241" i="1"/>
  <c r="I74" i="1"/>
  <c r="I108" i="1" s="1"/>
  <c r="I176" i="1"/>
  <c r="I4" i="2"/>
  <c r="I208" i="1"/>
  <c r="I221" i="1"/>
  <c r="I142" i="1"/>
  <c r="G13" i="7942"/>
  <c r="I183" i="18"/>
  <c r="I196" i="18"/>
  <c r="J184" i="18"/>
  <c r="J197" i="18"/>
  <c r="CE153" i="7942" l="1"/>
  <c r="B73" i="18"/>
  <c r="F38" i="7945"/>
  <c r="F46" i="7945"/>
  <c r="GB153" i="7942"/>
  <c r="EJ153" i="7942"/>
  <c r="EU153" i="7942"/>
  <c r="FF153" i="7942"/>
  <c r="DN153" i="7942"/>
  <c r="FQ153" i="7942"/>
  <c r="DY153" i="7942"/>
  <c r="FD153" i="7942"/>
  <c r="DL153" i="7942"/>
  <c r="FO153" i="7942"/>
  <c r="DW153" i="7942"/>
  <c r="FZ153" i="7942"/>
  <c r="EH153" i="7942"/>
  <c r="ES153" i="7942"/>
  <c r="DA13" i="7942"/>
  <c r="FO13" i="7942"/>
  <c r="ES13" i="7942"/>
  <c r="DW13" i="7942"/>
  <c r="FZ13" i="7942"/>
  <c r="FD13" i="7942"/>
  <c r="EH13" i="7942"/>
  <c r="DL13" i="7942"/>
  <c r="GB13" i="7942"/>
  <c r="FF13" i="7942"/>
  <c r="EJ13" i="7942"/>
  <c r="DN13" i="7942"/>
  <c r="FQ13" i="7942"/>
  <c r="EU13" i="7942"/>
  <c r="DY13" i="7942"/>
  <c r="F292" i="7942"/>
  <c r="K375" i="18"/>
  <c r="L28" i="2"/>
  <c r="BT13" i="7942"/>
  <c r="AB153" i="7942"/>
  <c r="CP292" i="7942"/>
  <c r="BI292" i="7942"/>
  <c r="AB13" i="7942"/>
  <c r="Q13" i="7942"/>
  <c r="BT153" i="7942"/>
  <c r="AX292" i="7942"/>
  <c r="AM153" i="7942"/>
  <c r="Q292" i="7942"/>
  <c r="DA292" i="7942"/>
  <c r="CP13" i="7942"/>
  <c r="AX13" i="7942"/>
  <c r="CE13" i="7942"/>
  <c r="AM13" i="7942"/>
  <c r="F153" i="7942"/>
  <c r="AX153" i="7942"/>
  <c r="CP153" i="7942"/>
  <c r="AB292" i="7942"/>
  <c r="BT292" i="7942"/>
  <c r="Q153" i="7942"/>
  <c r="BI153" i="7942"/>
  <c r="DA153" i="7942"/>
  <c r="AM292" i="7942"/>
  <c r="CE292" i="7942"/>
  <c r="K271" i="18"/>
  <c r="I4" i="7946"/>
  <c r="I4" i="7942"/>
  <c r="J4" i="18"/>
  <c r="K427" i="18"/>
  <c r="K610" i="18"/>
  <c r="K297" i="18"/>
  <c r="K401" i="18"/>
  <c r="K284" i="18"/>
  <c r="K245" i="18"/>
  <c r="K323" i="18"/>
  <c r="K310" i="18"/>
  <c r="K766" i="18"/>
  <c r="L3" i="18"/>
  <c r="L206" i="18" s="1"/>
  <c r="K336" i="18"/>
  <c r="K818" i="18"/>
  <c r="K597" i="18"/>
  <c r="K701" i="18"/>
  <c r="L701" i="18" s="1"/>
  <c r="K805" i="18"/>
  <c r="K623" i="18"/>
  <c r="K727" i="18"/>
  <c r="K831" i="18"/>
  <c r="K662" i="18"/>
  <c r="K440" i="18"/>
  <c r="K414" i="18"/>
  <c r="K714" i="18"/>
  <c r="K649" i="18"/>
  <c r="K753" i="18"/>
  <c r="K779" i="18"/>
  <c r="L779" i="18" s="1"/>
  <c r="K675" i="18"/>
  <c r="K349" i="18"/>
  <c r="K584" i="18"/>
  <c r="K362" i="18"/>
  <c r="K388" i="18"/>
  <c r="L13" i="2"/>
  <c r="L53" i="24" s="1"/>
  <c r="J190" i="1"/>
  <c r="F4" i="24"/>
  <c r="H4" i="24"/>
  <c r="H4" i="7945"/>
  <c r="DC153" i="7942"/>
  <c r="CR153" i="7942"/>
  <c r="CG153" i="7942"/>
  <c r="BV153" i="7942"/>
  <c r="BK153" i="7942"/>
  <c r="AZ153" i="7942"/>
  <c r="AO153" i="7942"/>
  <c r="AD153" i="7942"/>
  <c r="S153" i="7942"/>
  <c r="DC292" i="7942"/>
  <c r="CG292" i="7942"/>
  <c r="BK292" i="7942"/>
  <c r="AO292" i="7942"/>
  <c r="S292" i="7942"/>
  <c r="CR292" i="7942"/>
  <c r="BV292" i="7942"/>
  <c r="AZ292" i="7942"/>
  <c r="AD292" i="7942"/>
  <c r="H292" i="7942"/>
  <c r="H153" i="7942"/>
  <c r="DC13" i="7942"/>
  <c r="CG13" i="7942"/>
  <c r="BK13" i="7942"/>
  <c r="AO13" i="7942"/>
  <c r="S13" i="7942"/>
  <c r="CR13" i="7942"/>
  <c r="BV13" i="7942"/>
  <c r="AZ13" i="7942"/>
  <c r="AD13" i="7942"/>
  <c r="K740" i="18"/>
  <c r="K636" i="18"/>
  <c r="K844" i="18"/>
  <c r="K688" i="18"/>
  <c r="K792" i="18"/>
  <c r="I384" i="1"/>
  <c r="O384" i="1" s="1"/>
  <c r="U384" i="1" s="1"/>
  <c r="AA384" i="1" s="1"/>
  <c r="AG384" i="1" s="1"/>
  <c r="AM384" i="1" s="1"/>
  <c r="AS384" i="1" s="1"/>
  <c r="AY384" i="1" s="1"/>
  <c r="BE384" i="1" s="1"/>
  <c r="BK384" i="1" s="1"/>
  <c r="BQ384" i="1" s="1"/>
  <c r="BW384" i="1" s="1"/>
  <c r="CC384" i="1" s="1"/>
  <c r="CI384" i="1" s="1"/>
  <c r="CO384" i="1" s="1"/>
  <c r="CU384" i="1" s="1"/>
  <c r="DA384" i="1" s="1"/>
  <c r="I4" i="7943"/>
  <c r="H13" i="7942"/>
  <c r="F13" i="7942"/>
  <c r="J4" i="2"/>
  <c r="J208" i="1"/>
  <c r="J221" i="1"/>
  <c r="J142" i="1"/>
  <c r="J241" i="1"/>
  <c r="J176" i="1"/>
  <c r="J74" i="1"/>
  <c r="J108" i="1" s="1"/>
  <c r="H51" i="7943"/>
  <c r="H67" i="7943"/>
  <c r="K184" i="18"/>
  <c r="K197" i="18"/>
  <c r="L197" i="18" s="1"/>
  <c r="J196" i="18"/>
  <c r="J183" i="18"/>
  <c r="K183" i="18" s="1"/>
  <c r="L183" i="18" s="1"/>
  <c r="K185" i="18"/>
  <c r="K198" i="18"/>
  <c r="L740" i="18" l="1"/>
  <c r="L636" i="18"/>
  <c r="L649" i="18"/>
  <c r="L727" i="18"/>
  <c r="L336" i="18"/>
  <c r="EV153" i="7942"/>
  <c r="FG153" i="7942"/>
  <c r="DO153" i="7942"/>
  <c r="FR153" i="7942"/>
  <c r="DZ153" i="7942"/>
  <c r="GC153" i="7942"/>
  <c r="EK153" i="7942"/>
  <c r="GC13" i="7942"/>
  <c r="FG13" i="7942"/>
  <c r="EK13" i="7942"/>
  <c r="DO13" i="7942"/>
  <c r="FR13" i="7942"/>
  <c r="EV13" i="7942"/>
  <c r="DZ13" i="7942"/>
  <c r="M28" i="2"/>
  <c r="M13" i="2"/>
  <c r="M53" i="24" s="1"/>
  <c r="G35" i="7952"/>
  <c r="L198" i="18"/>
  <c r="L185" i="18"/>
  <c r="J4" i="7946"/>
  <c r="J4" i="7942"/>
  <c r="K4" i="18"/>
  <c r="L184" i="18"/>
  <c r="L844" i="18"/>
  <c r="L271" i="18"/>
  <c r="L349" i="18"/>
  <c r="L675" i="18"/>
  <c r="L753" i="18"/>
  <c r="L440" i="18"/>
  <c r="L662" i="18"/>
  <c r="L831" i="18"/>
  <c r="L623" i="18"/>
  <c r="L805" i="18"/>
  <c r="L597" i="18"/>
  <c r="L818" i="18"/>
  <c r="L284" i="18"/>
  <c r="L245" i="18"/>
  <c r="L414" i="18"/>
  <c r="L258" i="18"/>
  <c r="L388" i="18"/>
  <c r="L714" i="18"/>
  <c r="L427" i="18"/>
  <c r="L323" i="18"/>
  <c r="M3" i="18"/>
  <c r="M206" i="18" s="1"/>
  <c r="L310" i="18"/>
  <c r="L362" i="18"/>
  <c r="L584" i="18"/>
  <c r="L766" i="18"/>
  <c r="L610" i="18"/>
  <c r="L401" i="18"/>
  <c r="L375" i="18"/>
  <c r="L297" i="18"/>
  <c r="K190" i="1"/>
  <c r="G215" i="1"/>
  <c r="I4" i="24"/>
  <c r="I4" i="7945"/>
  <c r="DD153" i="7942"/>
  <c r="CS153" i="7942"/>
  <c r="CH153" i="7942"/>
  <c r="CS292" i="7942"/>
  <c r="BW292" i="7942"/>
  <c r="BA292" i="7942"/>
  <c r="AE292" i="7942"/>
  <c r="I292" i="7942"/>
  <c r="I153" i="7942"/>
  <c r="BW153" i="7942"/>
  <c r="BL153" i="7942"/>
  <c r="BA153" i="7942"/>
  <c r="AP153" i="7942"/>
  <c r="AE153" i="7942"/>
  <c r="T153" i="7942"/>
  <c r="DD292" i="7942"/>
  <c r="CH292" i="7942"/>
  <c r="BL292" i="7942"/>
  <c r="AP292" i="7942"/>
  <c r="T292" i="7942"/>
  <c r="CS13" i="7942"/>
  <c r="BW13" i="7942"/>
  <c r="BA13" i="7942"/>
  <c r="AE13" i="7942"/>
  <c r="DD13" i="7942"/>
  <c r="CH13" i="7942"/>
  <c r="BL13" i="7942"/>
  <c r="AP13" i="7942"/>
  <c r="T13" i="7942"/>
  <c r="L688" i="18"/>
  <c r="L792" i="18"/>
  <c r="J384" i="1"/>
  <c r="P384" i="1" s="1"/>
  <c r="V384" i="1" s="1"/>
  <c r="AB384" i="1" s="1"/>
  <c r="AH384" i="1" s="1"/>
  <c r="AN384" i="1" s="1"/>
  <c r="AT384" i="1" s="1"/>
  <c r="AZ384" i="1" s="1"/>
  <c r="BF384" i="1" s="1"/>
  <c r="BL384" i="1" s="1"/>
  <c r="BR384" i="1" s="1"/>
  <c r="BX384" i="1" s="1"/>
  <c r="CD384" i="1" s="1"/>
  <c r="CJ384" i="1" s="1"/>
  <c r="CP384" i="1" s="1"/>
  <c r="CV384" i="1" s="1"/>
  <c r="DB384" i="1" s="1"/>
  <c r="J4" i="7943"/>
  <c r="I13" i="7942"/>
  <c r="K4" i="2"/>
  <c r="K208" i="1"/>
  <c r="K221" i="1"/>
  <c r="K142" i="1"/>
  <c r="K241" i="1"/>
  <c r="K176" i="1"/>
  <c r="K74" i="1"/>
  <c r="K108" i="1" s="1"/>
  <c r="I51" i="7943"/>
  <c r="I67" i="7943"/>
  <c r="M183" i="18"/>
  <c r="K196" i="18"/>
  <c r="L186" i="18"/>
  <c r="L199" i="18"/>
  <c r="M199" i="18" s="1"/>
  <c r="N13" i="2" l="1"/>
  <c r="M310" i="18"/>
  <c r="L146" i="7942"/>
  <c r="FH153" i="7942"/>
  <c r="DP153" i="7942"/>
  <c r="FS153" i="7942"/>
  <c r="EA153" i="7942"/>
  <c r="GD153" i="7942"/>
  <c r="EL153" i="7942"/>
  <c r="EW153" i="7942"/>
  <c r="FS13" i="7942"/>
  <c r="EW13" i="7942"/>
  <c r="EA13" i="7942"/>
  <c r="GD13" i="7942"/>
  <c r="FH13" i="7942"/>
  <c r="EL13" i="7942"/>
  <c r="DP13" i="7942"/>
  <c r="N28" i="2"/>
  <c r="M184" i="18"/>
  <c r="H35" i="7952"/>
  <c r="M297" i="18"/>
  <c r="M844" i="18"/>
  <c r="M186" i="18"/>
  <c r="M198" i="18"/>
  <c r="M688" i="18"/>
  <c r="M636" i="18"/>
  <c r="M375" i="18"/>
  <c r="M271" i="18"/>
  <c r="M740" i="18"/>
  <c r="K4" i="7946"/>
  <c r="K4" i="7942"/>
  <c r="L4" i="18"/>
  <c r="M362" i="18"/>
  <c r="M197" i="18"/>
  <c r="M818" i="18"/>
  <c r="M401" i="18"/>
  <c r="M805" i="18"/>
  <c r="M701" i="18"/>
  <c r="M597" i="18"/>
  <c r="M831" i="18"/>
  <c r="M727" i="18"/>
  <c r="M623" i="18"/>
  <c r="M753" i="18"/>
  <c r="M649" i="18"/>
  <c r="M779" i="18"/>
  <c r="M675" i="18"/>
  <c r="M258" i="18"/>
  <c r="M414" i="18"/>
  <c r="M284" i="18"/>
  <c r="M349" i="18"/>
  <c r="M336" i="18"/>
  <c r="M427" i="18"/>
  <c r="M662" i="18"/>
  <c r="M610" i="18"/>
  <c r="M584" i="18"/>
  <c r="N3" i="18"/>
  <c r="N206" i="18" s="1"/>
  <c r="M440" i="18"/>
  <c r="M766" i="18"/>
  <c r="M245" i="18"/>
  <c r="M388" i="18"/>
  <c r="M323" i="18"/>
  <c r="N323" i="18" s="1"/>
  <c r="M714" i="18"/>
  <c r="M185" i="18"/>
  <c r="L190" i="1"/>
  <c r="J4" i="24"/>
  <c r="J4" i="7945"/>
  <c r="DE153" i="7942"/>
  <c r="CT153" i="7942"/>
  <c r="CI153" i="7942"/>
  <c r="BX153" i="7942"/>
  <c r="BM153" i="7942"/>
  <c r="BB153" i="7942"/>
  <c r="AQ153" i="7942"/>
  <c r="AF153" i="7942"/>
  <c r="U153" i="7942"/>
  <c r="DE292" i="7942"/>
  <c r="CI292" i="7942"/>
  <c r="BM292" i="7942"/>
  <c r="AQ292" i="7942"/>
  <c r="U292" i="7942"/>
  <c r="CT292" i="7942"/>
  <c r="BX292" i="7942"/>
  <c r="BB292" i="7942"/>
  <c r="AF292" i="7942"/>
  <c r="J292" i="7942"/>
  <c r="J153" i="7942"/>
  <c r="DE13" i="7942"/>
  <c r="CI13" i="7942"/>
  <c r="BM13" i="7942"/>
  <c r="AQ13" i="7942"/>
  <c r="U13" i="7942"/>
  <c r="CT13" i="7942"/>
  <c r="BX13" i="7942"/>
  <c r="BB13" i="7942"/>
  <c r="AF13" i="7942"/>
  <c r="M792" i="18"/>
  <c r="K4" i="7943"/>
  <c r="K384" i="1"/>
  <c r="J67" i="7943"/>
  <c r="J51" i="7943"/>
  <c r="L4" i="2"/>
  <c r="L208" i="1"/>
  <c r="L221" i="1"/>
  <c r="L223" i="1" s="1"/>
  <c r="L241" i="1"/>
  <c r="L74" i="1"/>
  <c r="L108" i="1" s="1"/>
  <c r="L176" i="1"/>
  <c r="L142" i="1"/>
  <c r="J13" i="7942"/>
  <c r="L196" i="18"/>
  <c r="M187" i="18"/>
  <c r="N187" i="18" s="1"/>
  <c r="M200" i="18"/>
  <c r="O13" i="2"/>
  <c r="N53" i="24"/>
  <c r="M146" i="7942" l="1"/>
  <c r="N146" i="7942"/>
  <c r="FT153" i="7942"/>
  <c r="EB153" i="7942"/>
  <c r="GE153" i="7942"/>
  <c r="EM153" i="7942"/>
  <c r="EX153" i="7942"/>
  <c r="FI153" i="7942"/>
  <c r="DQ153" i="7942"/>
  <c r="FT13" i="7942"/>
  <c r="EX13" i="7942"/>
  <c r="EB13" i="7942"/>
  <c r="GE13" i="7942"/>
  <c r="FI13" i="7942"/>
  <c r="EM13" i="7942"/>
  <c r="DQ13" i="7942"/>
  <c r="O28" i="2"/>
  <c r="I35" i="7952"/>
  <c r="J35" i="7952" s="1"/>
  <c r="N688" i="18"/>
  <c r="L4" i="7946"/>
  <c r="L4" i="7942"/>
  <c r="M4" i="18"/>
  <c r="N200" i="18"/>
  <c r="N792" i="18"/>
  <c r="N714" i="18"/>
  <c r="N388" i="18"/>
  <c r="N245" i="18"/>
  <c r="N440" i="18"/>
  <c r="N610" i="18"/>
  <c r="N375" i="18"/>
  <c r="N727" i="18"/>
  <c r="N401" i="18"/>
  <c r="N701" i="18"/>
  <c r="N623" i="18"/>
  <c r="N831" i="18"/>
  <c r="N675" i="18"/>
  <c r="N779" i="18"/>
  <c r="O3" i="18"/>
  <c r="O206" i="18" s="1"/>
  <c r="N414" i="18"/>
  <c r="N310" i="18"/>
  <c r="N662" i="18"/>
  <c r="N297" i="18"/>
  <c r="N597" i="18"/>
  <c r="N649" i="18"/>
  <c r="N844" i="18"/>
  <c r="N258" i="18"/>
  <c r="N362" i="18"/>
  <c r="N766" i="18"/>
  <c r="N818" i="18"/>
  <c r="N349" i="18"/>
  <c r="N805" i="18"/>
  <c r="N753" i="18"/>
  <c r="N740" i="18"/>
  <c r="N197" i="18"/>
  <c r="N584" i="18"/>
  <c r="N185" i="18"/>
  <c r="O185" i="18" s="1"/>
  <c r="N427" i="18"/>
  <c r="N336" i="18"/>
  <c r="N284" i="18"/>
  <c r="N271" i="18"/>
  <c r="N186" i="18"/>
  <c r="N636" i="18"/>
  <c r="N199" i="18"/>
  <c r="N183" i="18"/>
  <c r="N184" i="18"/>
  <c r="N198" i="18"/>
  <c r="O198" i="18" s="1"/>
  <c r="M190" i="1"/>
  <c r="K4" i="24"/>
  <c r="K4" i="7945"/>
  <c r="Q384" i="1"/>
  <c r="W384" i="1" s="1"/>
  <c r="AC384" i="1" s="1"/>
  <c r="AI384" i="1" s="1"/>
  <c r="AO384" i="1" s="1"/>
  <c r="AU384" i="1" s="1"/>
  <c r="BA384" i="1" s="1"/>
  <c r="BG384" i="1" s="1"/>
  <c r="BM384" i="1" s="1"/>
  <c r="BS384" i="1" s="1"/>
  <c r="BY384" i="1" s="1"/>
  <c r="CE384" i="1" s="1"/>
  <c r="CK384" i="1" s="1"/>
  <c r="CQ384" i="1" s="1"/>
  <c r="CW384" i="1" s="1"/>
  <c r="DC384" i="1" s="1"/>
  <c r="F524" i="1"/>
  <c r="L524" i="1" s="1"/>
  <c r="R524" i="1" s="1"/>
  <c r="X524" i="1" s="1"/>
  <c r="AD524" i="1" s="1"/>
  <c r="AJ524" i="1" s="1"/>
  <c r="AP524" i="1" s="1"/>
  <c r="AV524" i="1" s="1"/>
  <c r="BB524" i="1" s="1"/>
  <c r="BH524" i="1" s="1"/>
  <c r="BN524" i="1" s="1"/>
  <c r="BT524" i="1" s="1"/>
  <c r="BZ524" i="1" s="1"/>
  <c r="CF524" i="1" s="1"/>
  <c r="CL524" i="1" s="1"/>
  <c r="CR524" i="1" s="1"/>
  <c r="CX524" i="1" s="1"/>
  <c r="G524" i="1"/>
  <c r="M524" i="1" s="1"/>
  <c r="S524" i="1" s="1"/>
  <c r="Y524" i="1" s="1"/>
  <c r="AE524" i="1" s="1"/>
  <c r="AK524" i="1" s="1"/>
  <c r="AQ524" i="1" s="1"/>
  <c r="AW524" i="1" s="1"/>
  <c r="BC524" i="1" s="1"/>
  <c r="BI524" i="1" s="1"/>
  <c r="BO524" i="1" s="1"/>
  <c r="BU524" i="1" s="1"/>
  <c r="DF153" i="7942"/>
  <c r="CU153" i="7942"/>
  <c r="CJ153" i="7942"/>
  <c r="CU292" i="7942"/>
  <c r="BY292" i="7942"/>
  <c r="BC292" i="7942"/>
  <c r="AG292" i="7942"/>
  <c r="K292" i="7942"/>
  <c r="K153" i="7942"/>
  <c r="BY153" i="7942"/>
  <c r="BN153" i="7942"/>
  <c r="BC153" i="7942"/>
  <c r="AR153" i="7942"/>
  <c r="AG153" i="7942"/>
  <c r="V153" i="7942"/>
  <c r="DF292" i="7942"/>
  <c r="CJ292" i="7942"/>
  <c r="BN292" i="7942"/>
  <c r="AR292" i="7942"/>
  <c r="V292" i="7942"/>
  <c r="CU13" i="7942"/>
  <c r="BY13" i="7942"/>
  <c r="BC13" i="7942"/>
  <c r="AG13" i="7942"/>
  <c r="DF13" i="7942"/>
  <c r="CJ13" i="7942"/>
  <c r="BN13" i="7942"/>
  <c r="AR13" i="7942"/>
  <c r="V13" i="7942"/>
  <c r="K51" i="7943"/>
  <c r="K67" i="7943"/>
  <c r="K13" i="7942"/>
  <c r="M4" i="2"/>
  <c r="M208" i="1"/>
  <c r="M221" i="1"/>
  <c r="M223" i="1" s="1"/>
  <c r="M142" i="1"/>
  <c r="M241" i="1"/>
  <c r="M74" i="1"/>
  <c r="M108" i="1" s="1"/>
  <c r="M176" i="1"/>
  <c r="L4" i="7943"/>
  <c r="M196" i="18"/>
  <c r="N188" i="18"/>
  <c r="O188" i="18" s="1"/>
  <c r="N201" i="18"/>
  <c r="O201" i="18" s="1"/>
  <c r="O187" i="18"/>
  <c r="O53" i="24"/>
  <c r="P13" i="2"/>
  <c r="EC13" i="7942" l="1"/>
  <c r="CA524" i="1"/>
  <c r="GF153" i="7942"/>
  <c r="EN153" i="7942"/>
  <c r="EY153" i="7942"/>
  <c r="FJ153" i="7942"/>
  <c r="DR153" i="7942"/>
  <c r="FU153" i="7942"/>
  <c r="EC153" i="7942"/>
  <c r="DG13" i="7942"/>
  <c r="DR13" i="7942"/>
  <c r="P28" i="2"/>
  <c r="K35" i="7952"/>
  <c r="L35" i="7952" s="1"/>
  <c r="O584" i="18"/>
  <c r="M4" i="7946"/>
  <c r="M4" i="7942"/>
  <c r="N4" i="18"/>
  <c r="O200" i="18"/>
  <c r="O310" i="18"/>
  <c r="O688" i="18"/>
  <c r="O271" i="18"/>
  <c r="O714" i="18"/>
  <c r="O779" i="18"/>
  <c r="O675" i="18"/>
  <c r="O701" i="18"/>
  <c r="O323" i="18"/>
  <c r="P3" i="18"/>
  <c r="P206" i="18" s="1"/>
  <c r="O336" i="18"/>
  <c r="O440" i="18"/>
  <c r="O818" i="18"/>
  <c r="O427" i="18"/>
  <c r="O388" i="18"/>
  <c r="O362" i="18"/>
  <c r="O597" i="18"/>
  <c r="O297" i="18"/>
  <c r="O649" i="18"/>
  <c r="O753" i="18"/>
  <c r="P753" i="18" s="1"/>
  <c r="O831" i="18"/>
  <c r="O727" i="18"/>
  <c r="O186" i="18"/>
  <c r="O184" i="18"/>
  <c r="O349" i="18"/>
  <c r="O610" i="18"/>
  <c r="O284" i="18"/>
  <c r="O245" i="18"/>
  <c r="P245" i="18" s="1"/>
  <c r="O258" i="18"/>
  <c r="O414" i="18"/>
  <c r="O662" i="18"/>
  <c r="O766" i="18"/>
  <c r="O805" i="18"/>
  <c r="O375" i="18"/>
  <c r="P375" i="18" s="1"/>
  <c r="O623" i="18"/>
  <c r="O401" i="18"/>
  <c r="O844" i="18"/>
  <c r="O183" i="18"/>
  <c r="O197" i="18"/>
  <c r="O199" i="18"/>
  <c r="P199" i="18" s="1"/>
  <c r="O740" i="18"/>
  <c r="O636" i="18"/>
  <c r="O792" i="18"/>
  <c r="N190" i="1"/>
  <c r="L4" i="24"/>
  <c r="L4" i="7945"/>
  <c r="DG153" i="7942"/>
  <c r="CV153" i="7942"/>
  <c r="CK153" i="7942"/>
  <c r="BZ153" i="7942"/>
  <c r="BO153" i="7942"/>
  <c r="BD153" i="7942"/>
  <c r="AS153" i="7942"/>
  <c r="AH153" i="7942"/>
  <c r="W153" i="7942"/>
  <c r="DG292" i="7942"/>
  <c r="CK292" i="7942"/>
  <c r="BO292" i="7942"/>
  <c r="AS292" i="7942"/>
  <c r="W292" i="7942"/>
  <c r="CV292" i="7942"/>
  <c r="BZ292" i="7942"/>
  <c r="BD292" i="7942"/>
  <c r="AH292" i="7942"/>
  <c r="L292" i="7942"/>
  <c r="L153" i="7942"/>
  <c r="L13" i="7942"/>
  <c r="AH13" i="7942"/>
  <c r="BD13" i="7942"/>
  <c r="BZ13" i="7942"/>
  <c r="CV13" i="7942"/>
  <c r="W13" i="7942"/>
  <c r="AS13" i="7942"/>
  <c r="BO13" i="7942"/>
  <c r="CK13" i="7942"/>
  <c r="H524" i="1"/>
  <c r="N524" i="1" s="1"/>
  <c r="T524" i="1" s="1"/>
  <c r="Z524" i="1" s="1"/>
  <c r="AF524" i="1" s="1"/>
  <c r="AL524" i="1" s="1"/>
  <c r="AR524" i="1" s="1"/>
  <c r="AX524" i="1" s="1"/>
  <c r="BD524" i="1" s="1"/>
  <c r="BJ524" i="1" s="1"/>
  <c r="BP524" i="1" s="1"/>
  <c r="BV524" i="1" s="1"/>
  <c r="M4" i="7943"/>
  <c r="L51" i="7943"/>
  <c r="L67" i="7943"/>
  <c r="N4" i="2"/>
  <c r="N208" i="1"/>
  <c r="N221" i="1"/>
  <c r="N223" i="1" s="1"/>
  <c r="N142" i="1"/>
  <c r="N241" i="1"/>
  <c r="N74" i="1"/>
  <c r="N108" i="1" s="1"/>
  <c r="N176" i="1"/>
  <c r="N196" i="18"/>
  <c r="O189" i="18"/>
  <c r="O202" i="18"/>
  <c r="P202" i="18" s="1"/>
  <c r="R53" i="24"/>
  <c r="P53" i="24"/>
  <c r="BG53" i="24"/>
  <c r="BC53" i="24"/>
  <c r="AY53" i="24"/>
  <c r="AU53" i="24"/>
  <c r="AQ53" i="24"/>
  <c r="AM53" i="24"/>
  <c r="AI53" i="24"/>
  <c r="AE53" i="24"/>
  <c r="AA53" i="24"/>
  <c r="W53" i="24"/>
  <c r="S53" i="24"/>
  <c r="Q53" i="24"/>
  <c r="BF53" i="24"/>
  <c r="BB53" i="24"/>
  <c r="AX53" i="24"/>
  <c r="AT53" i="24"/>
  <c r="AP53" i="24"/>
  <c r="AL53" i="24"/>
  <c r="AH53" i="24"/>
  <c r="AD53" i="24"/>
  <c r="Z53" i="24"/>
  <c r="V53" i="24"/>
  <c r="BI53" i="24"/>
  <c r="BE53" i="24"/>
  <c r="BA53" i="24"/>
  <c r="AW53" i="24"/>
  <c r="AS53" i="24"/>
  <c r="AO53" i="24"/>
  <c r="AK53" i="24"/>
  <c r="AG53" i="24"/>
  <c r="AC53" i="24"/>
  <c r="Y53" i="24"/>
  <c r="U53" i="24"/>
  <c r="BH53" i="24"/>
  <c r="BD53" i="24"/>
  <c r="AZ53" i="24"/>
  <c r="AV53" i="24"/>
  <c r="AR53" i="24"/>
  <c r="AN53" i="24"/>
  <c r="AJ53" i="24"/>
  <c r="AF53" i="24"/>
  <c r="AB53" i="24"/>
  <c r="X53" i="24"/>
  <c r="T53" i="24"/>
  <c r="P649" i="18" l="1"/>
  <c r="P388" i="18"/>
  <c r="O146" i="7942"/>
  <c r="W146" i="7942"/>
  <c r="P427" i="18"/>
  <c r="CB524" i="1"/>
  <c r="ED13" i="7942"/>
  <c r="CG524" i="1"/>
  <c r="EN13" i="7942"/>
  <c r="EZ153" i="7942"/>
  <c r="FK153" i="7942"/>
  <c r="DS153" i="7942"/>
  <c r="FV153" i="7942"/>
  <c r="ED153" i="7942"/>
  <c r="GG153" i="7942"/>
  <c r="EO153" i="7942"/>
  <c r="DH13" i="7942"/>
  <c r="DS13" i="7942"/>
  <c r="O4" i="18"/>
  <c r="N4" i="7946"/>
  <c r="N4" i="7942"/>
  <c r="P187" i="18"/>
  <c r="P189" i="18"/>
  <c r="P201" i="18"/>
  <c r="P197" i="18"/>
  <c r="P183" i="18"/>
  <c r="P844" i="18"/>
  <c r="P623" i="18"/>
  <c r="P662" i="18"/>
  <c r="P186" i="18"/>
  <c r="P818" i="18"/>
  <c r="P200" i="18"/>
  <c r="P188" i="18"/>
  <c r="P198" i="18"/>
  <c r="P184" i="18"/>
  <c r="P701" i="18"/>
  <c r="P336" i="18"/>
  <c r="P323" i="18"/>
  <c r="P258" i="18"/>
  <c r="P805" i="18"/>
  <c r="P597" i="18"/>
  <c r="P349" i="18"/>
  <c r="P714" i="18"/>
  <c r="P401" i="18"/>
  <c r="P831" i="18"/>
  <c r="P297" i="18"/>
  <c r="P727" i="18"/>
  <c r="P779" i="18"/>
  <c r="P740" i="18"/>
  <c r="P185" i="18"/>
  <c r="P675" i="18"/>
  <c r="Q3" i="18"/>
  <c r="Q206" i="18" s="1"/>
  <c r="P310" i="18"/>
  <c r="P440" i="18"/>
  <c r="P284" i="18"/>
  <c r="P766" i="18"/>
  <c r="Q766" i="18" s="1"/>
  <c r="P414" i="18"/>
  <c r="P362" i="18"/>
  <c r="P271" i="18"/>
  <c r="P610" i="18"/>
  <c r="P584" i="18"/>
  <c r="P792" i="18"/>
  <c r="P636" i="18"/>
  <c r="P688" i="18"/>
  <c r="O190" i="1"/>
  <c r="M4" i="24"/>
  <c r="M4" i="7945"/>
  <c r="I524" i="1"/>
  <c r="O524" i="1" s="1"/>
  <c r="U524" i="1" s="1"/>
  <c r="AA524" i="1" s="1"/>
  <c r="AG524" i="1" s="1"/>
  <c r="AM524" i="1" s="1"/>
  <c r="AS524" i="1" s="1"/>
  <c r="AY524" i="1" s="1"/>
  <c r="BE524" i="1" s="1"/>
  <c r="BK524" i="1" s="1"/>
  <c r="BQ524" i="1" s="1"/>
  <c r="BW524" i="1" s="1"/>
  <c r="CW13" i="7942"/>
  <c r="DH153" i="7942"/>
  <c r="CW153" i="7942"/>
  <c r="CL153" i="7942"/>
  <c r="CW292" i="7942"/>
  <c r="CA292" i="7942"/>
  <c r="BE292" i="7942"/>
  <c r="AI292" i="7942"/>
  <c r="M292" i="7942"/>
  <c r="M153" i="7942"/>
  <c r="CA153" i="7942"/>
  <c r="BP153" i="7942"/>
  <c r="BE153" i="7942"/>
  <c r="AT153" i="7942"/>
  <c r="AI153" i="7942"/>
  <c r="X153" i="7942"/>
  <c r="DH292" i="7942"/>
  <c r="CL292" i="7942"/>
  <c r="BP292" i="7942"/>
  <c r="AT292" i="7942"/>
  <c r="X292" i="7942"/>
  <c r="M13" i="7942"/>
  <c r="AI13" i="7942"/>
  <c r="BE13" i="7942"/>
  <c r="CA13" i="7942"/>
  <c r="X13" i="7942"/>
  <c r="AT13" i="7942"/>
  <c r="BP13" i="7942"/>
  <c r="CL13" i="7942"/>
  <c r="Q202" i="18"/>
  <c r="O4" i="2"/>
  <c r="O208" i="1"/>
  <c r="O221" i="1"/>
  <c r="O223" i="1" s="1"/>
  <c r="O74" i="1"/>
  <c r="O108" i="1" s="1"/>
  <c r="O176" i="1"/>
  <c r="O241" i="1"/>
  <c r="O142" i="1"/>
  <c r="N4" i="7943"/>
  <c r="M67" i="7943"/>
  <c r="M51" i="7943"/>
  <c r="O196" i="18"/>
  <c r="P203" i="18"/>
  <c r="P190" i="18"/>
  <c r="Q792" i="18" l="1"/>
  <c r="P146" i="7942"/>
  <c r="X146" i="7942"/>
  <c r="Q440" i="18"/>
  <c r="EE13" i="7942"/>
  <c r="CC524" i="1"/>
  <c r="CM524" i="1"/>
  <c r="EY13" i="7942"/>
  <c r="CH524" i="1"/>
  <c r="EO13" i="7942"/>
  <c r="FL153" i="7942"/>
  <c r="DT153" i="7942"/>
  <c r="FW153" i="7942"/>
  <c r="EE153" i="7942"/>
  <c r="GH153" i="7942"/>
  <c r="EP153" i="7942"/>
  <c r="FA153" i="7942"/>
  <c r="DI13" i="7942"/>
  <c r="DT13" i="7942"/>
  <c r="O4" i="7946"/>
  <c r="O4" i="7942"/>
  <c r="P190" i="1"/>
  <c r="P4" i="18"/>
  <c r="Q189" i="18"/>
  <c r="Q199" i="18"/>
  <c r="Q701" i="18"/>
  <c r="Q427" i="18"/>
  <c r="Q197" i="18"/>
  <c r="Q188" i="18"/>
  <c r="Q388" i="18"/>
  <c r="Q336" i="18"/>
  <c r="Q818" i="18"/>
  <c r="Q649" i="18"/>
  <c r="Q362" i="18"/>
  <c r="Q597" i="18"/>
  <c r="Q675" i="18"/>
  <c r="Q831" i="18"/>
  <c r="Q271" i="18"/>
  <c r="Q727" i="18"/>
  <c r="Q183" i="18"/>
  <c r="Q245" i="18"/>
  <c r="Q740" i="18"/>
  <c r="Q185" i="18"/>
  <c r="Q844" i="18"/>
  <c r="R3" i="18"/>
  <c r="R206" i="18" s="1"/>
  <c r="Q323" i="18"/>
  <c r="Q284" i="18"/>
  <c r="Q662" i="18"/>
  <c r="Q623" i="18"/>
  <c r="Q258" i="18"/>
  <c r="Q753" i="18"/>
  <c r="Q805" i="18"/>
  <c r="Q714" i="18"/>
  <c r="Q610" i="18"/>
  <c r="Q401" i="18"/>
  <c r="Q186" i="18"/>
  <c r="Q198" i="18"/>
  <c r="Q584" i="18"/>
  <c r="Q779" i="18"/>
  <c r="Q375" i="18"/>
  <c r="Q184" i="18"/>
  <c r="Q688" i="18"/>
  <c r="R688" i="18" s="1"/>
  <c r="Q636" i="18"/>
  <c r="Q297" i="18"/>
  <c r="Q200" i="18"/>
  <c r="Q201" i="18"/>
  <c r="Q187" i="18"/>
  <c r="Q414" i="18"/>
  <c r="Q310" i="18"/>
  <c r="Q349" i="18"/>
  <c r="N4" i="24"/>
  <c r="N4" i="7945"/>
  <c r="J524" i="1"/>
  <c r="P524" i="1" s="1"/>
  <c r="V524" i="1" s="1"/>
  <c r="AB524" i="1" s="1"/>
  <c r="AH524" i="1" s="1"/>
  <c r="AN524" i="1" s="1"/>
  <c r="AT524" i="1" s="1"/>
  <c r="AZ524" i="1" s="1"/>
  <c r="BF524" i="1" s="1"/>
  <c r="BL524" i="1" s="1"/>
  <c r="BR524" i="1" s="1"/>
  <c r="BX524" i="1" s="1"/>
  <c r="DI153" i="7942"/>
  <c r="CX153" i="7942"/>
  <c r="CM153" i="7942"/>
  <c r="CB153" i="7942"/>
  <c r="BQ153" i="7942"/>
  <c r="BF153" i="7942"/>
  <c r="AU153" i="7942"/>
  <c r="AJ153" i="7942"/>
  <c r="Y153" i="7942"/>
  <c r="DI292" i="7942"/>
  <c r="CM292" i="7942"/>
  <c r="BQ292" i="7942"/>
  <c r="AU292" i="7942"/>
  <c r="Y292" i="7942"/>
  <c r="CX292" i="7942"/>
  <c r="CB292" i="7942"/>
  <c r="BF292" i="7942"/>
  <c r="AJ292" i="7942"/>
  <c r="N292" i="7942"/>
  <c r="N153" i="7942"/>
  <c r="Y13" i="7942"/>
  <c r="AU13" i="7942"/>
  <c r="BQ13" i="7942"/>
  <c r="CM13" i="7942"/>
  <c r="N13" i="7942"/>
  <c r="AJ13" i="7942"/>
  <c r="BF13" i="7942"/>
  <c r="CB13" i="7942"/>
  <c r="CX13" i="7942"/>
  <c r="N51" i="7943"/>
  <c r="N67" i="7943"/>
  <c r="O4" i="7943"/>
  <c r="P4" i="2"/>
  <c r="P208" i="1"/>
  <c r="P221" i="1"/>
  <c r="P223" i="1" s="1"/>
  <c r="P241" i="1"/>
  <c r="P74" i="1"/>
  <c r="P108" i="1" s="1"/>
  <c r="P176" i="1"/>
  <c r="P142" i="1"/>
  <c r="P196" i="18"/>
  <c r="Q203" i="18"/>
  <c r="Q190" i="18"/>
  <c r="Q191" i="18"/>
  <c r="Q204" i="18"/>
  <c r="R204" i="18" s="1"/>
  <c r="R401" i="18" l="1"/>
  <c r="Y146" i="7942"/>
  <c r="Q4" i="18"/>
  <c r="R714" i="18"/>
  <c r="R323" i="18"/>
  <c r="FJ13" i="7942"/>
  <c r="CS524" i="1"/>
  <c r="EP13" i="7942"/>
  <c r="CI524" i="1"/>
  <c r="EF13" i="7942"/>
  <c r="CD524" i="1"/>
  <c r="CN524" i="1"/>
  <c r="EZ13" i="7942"/>
  <c r="FX153" i="7942"/>
  <c r="EF153" i="7942"/>
  <c r="GI153" i="7942"/>
  <c r="EQ153" i="7942"/>
  <c r="FB153" i="7942"/>
  <c r="FM153" i="7942"/>
  <c r="DU153" i="7942"/>
  <c r="DJ13" i="7942"/>
  <c r="DU13" i="7942"/>
  <c r="R4" i="18"/>
  <c r="P4" i="7946"/>
  <c r="P4" i="7942"/>
  <c r="R188" i="18"/>
  <c r="R200" i="18"/>
  <c r="R792" i="18"/>
  <c r="R701" i="18"/>
  <c r="R199" i="18"/>
  <c r="S3" i="18"/>
  <c r="S206" i="18" s="1"/>
  <c r="R245" i="18"/>
  <c r="R440" i="18"/>
  <c r="R336" i="18"/>
  <c r="R388" i="18"/>
  <c r="R284" i="18"/>
  <c r="R675" i="18"/>
  <c r="R297" i="18"/>
  <c r="R185" i="18"/>
  <c r="S185" i="18" s="1"/>
  <c r="R805" i="18"/>
  <c r="R623" i="18"/>
  <c r="R610" i="18"/>
  <c r="R844" i="18"/>
  <c r="R184" i="18"/>
  <c r="R198" i="18"/>
  <c r="R727" i="18"/>
  <c r="R831" i="18"/>
  <c r="R187" i="18"/>
  <c r="R201" i="18"/>
  <c r="R310" i="18"/>
  <c r="R427" i="18"/>
  <c r="R375" i="18"/>
  <c r="R349" i="18"/>
  <c r="R414" i="18"/>
  <c r="R766" i="18"/>
  <c r="R258" i="18"/>
  <c r="R649" i="18"/>
  <c r="R271" i="18"/>
  <c r="R186" i="18"/>
  <c r="R779" i="18"/>
  <c r="R584" i="18"/>
  <c r="R202" i="18"/>
  <c r="R636" i="18"/>
  <c r="R740" i="18"/>
  <c r="R362" i="18"/>
  <c r="R818" i="18"/>
  <c r="R753" i="18"/>
  <c r="R662" i="18"/>
  <c r="R183" i="18"/>
  <c r="R597" i="18"/>
  <c r="R197" i="18"/>
  <c r="R189" i="18"/>
  <c r="O4" i="24"/>
  <c r="O4" i="7945"/>
  <c r="CY13" i="7942"/>
  <c r="DJ153" i="7942"/>
  <c r="CY153" i="7942"/>
  <c r="CN153" i="7942"/>
  <c r="CY292" i="7942"/>
  <c r="CC292" i="7942"/>
  <c r="BG292" i="7942"/>
  <c r="AK292" i="7942"/>
  <c r="O292" i="7942"/>
  <c r="O153" i="7942"/>
  <c r="CC153" i="7942"/>
  <c r="BR153" i="7942"/>
  <c r="BG153" i="7942"/>
  <c r="AV153" i="7942"/>
  <c r="AK153" i="7942"/>
  <c r="Z153" i="7942"/>
  <c r="DJ292" i="7942"/>
  <c r="CN292" i="7942"/>
  <c r="BR292" i="7942"/>
  <c r="AV292" i="7942"/>
  <c r="Z292" i="7942"/>
  <c r="Z13" i="7942"/>
  <c r="AV13" i="7942"/>
  <c r="BR13" i="7942"/>
  <c r="CN13" i="7942"/>
  <c r="O13" i="7942"/>
  <c r="AK13" i="7942"/>
  <c r="BG13" i="7942"/>
  <c r="CC13" i="7942"/>
  <c r="K524" i="1"/>
  <c r="Q524" i="1" s="1"/>
  <c r="W524" i="1" s="1"/>
  <c r="AC524" i="1" s="1"/>
  <c r="AI524" i="1" s="1"/>
  <c r="AO524" i="1" s="1"/>
  <c r="AU524" i="1" s="1"/>
  <c r="BA524" i="1" s="1"/>
  <c r="BG524" i="1" s="1"/>
  <c r="BM524" i="1" s="1"/>
  <c r="BS524" i="1" s="1"/>
  <c r="BY524" i="1" s="1"/>
  <c r="S204" i="18"/>
  <c r="O67" i="7943"/>
  <c r="O51" i="7943"/>
  <c r="P4" i="7943"/>
  <c r="P4" i="7945"/>
  <c r="Q196" i="18"/>
  <c r="R203" i="18"/>
  <c r="R190" i="18"/>
  <c r="R191" i="18"/>
  <c r="S375" i="18" l="1"/>
  <c r="S766" i="18"/>
  <c r="Q4" i="24"/>
  <c r="Z146" i="7942"/>
  <c r="FA13" i="7942"/>
  <c r="CO524" i="1"/>
  <c r="FK13" i="7942"/>
  <c r="CT524" i="1"/>
  <c r="EG13" i="7942"/>
  <c r="CE524" i="1"/>
  <c r="EQ13" i="7942"/>
  <c r="CJ524" i="1"/>
  <c r="FU13" i="7942"/>
  <c r="CY524" i="1"/>
  <c r="GF13" i="7942" s="1"/>
  <c r="GJ153" i="7942"/>
  <c r="ER153" i="7942"/>
  <c r="FC153" i="7942"/>
  <c r="FN153" i="7942"/>
  <c r="DV153" i="7942"/>
  <c r="FY153" i="7942"/>
  <c r="EG153" i="7942"/>
  <c r="DK13" i="7942"/>
  <c r="DV13" i="7942"/>
  <c r="S190" i="18"/>
  <c r="S203" i="18"/>
  <c r="S349" i="18"/>
  <c r="S187" i="18"/>
  <c r="S727" i="18"/>
  <c r="S184" i="18"/>
  <c r="R4" i="24"/>
  <c r="S4" i="18"/>
  <c r="S805" i="18"/>
  <c r="S284" i="18"/>
  <c r="S199" i="18"/>
  <c r="S688" i="18"/>
  <c r="S792" i="18"/>
  <c r="S740" i="18"/>
  <c r="S201" i="18"/>
  <c r="T3" i="18"/>
  <c r="T206" i="18" s="1"/>
  <c r="S818" i="18"/>
  <c r="S245" i="18"/>
  <c r="S323" i="18"/>
  <c r="S388" i="18"/>
  <c r="S362" i="18"/>
  <c r="S714" i="18"/>
  <c r="S414" i="18"/>
  <c r="S753" i="18"/>
  <c r="S197" i="18"/>
  <c r="S649" i="18"/>
  <c r="S779" i="18"/>
  <c r="S258" i="18"/>
  <c r="S186" i="18"/>
  <c r="S188" i="18"/>
  <c r="S584" i="18"/>
  <c r="S198" i="18"/>
  <c r="S183" i="18"/>
  <c r="S200" i="18"/>
  <c r="T200" i="18" s="1"/>
  <c r="S189" i="18"/>
  <c r="T189" i="18" s="1"/>
  <c r="S623" i="18"/>
  <c r="S610" i="18"/>
  <c r="S831" i="18"/>
  <c r="S636" i="18"/>
  <c r="S202" i="18"/>
  <c r="S701" i="18"/>
  <c r="S310" i="18"/>
  <c r="S440" i="18"/>
  <c r="S427" i="18"/>
  <c r="S662" i="18"/>
  <c r="S336" i="18"/>
  <c r="S597" i="18"/>
  <c r="S401" i="18"/>
  <c r="S271" i="18"/>
  <c r="S297" i="18"/>
  <c r="S675" i="18"/>
  <c r="S844" i="18"/>
  <c r="DK153" i="7942"/>
  <c r="CZ153" i="7942"/>
  <c r="CO153" i="7942"/>
  <c r="CD153" i="7942"/>
  <c r="BS153" i="7942"/>
  <c r="BH153" i="7942"/>
  <c r="AW153" i="7942"/>
  <c r="AL153" i="7942"/>
  <c r="AA153" i="7942"/>
  <c r="DK292" i="7942"/>
  <c r="CO292" i="7942"/>
  <c r="BS292" i="7942"/>
  <c r="AW292" i="7942"/>
  <c r="AA292" i="7942"/>
  <c r="CZ292" i="7942"/>
  <c r="CD292" i="7942"/>
  <c r="BH292" i="7942"/>
  <c r="AL292" i="7942"/>
  <c r="P292" i="7942"/>
  <c r="P153" i="7942"/>
  <c r="P13" i="7942"/>
  <c r="AL13" i="7942"/>
  <c r="BH13" i="7942"/>
  <c r="CD13" i="7942"/>
  <c r="CZ13" i="7942"/>
  <c r="AA13" i="7942"/>
  <c r="AW13" i="7942"/>
  <c r="BS13" i="7942"/>
  <c r="CO13" i="7942"/>
  <c r="P51" i="7943"/>
  <c r="P67" i="7943"/>
  <c r="P4" i="24"/>
  <c r="R196" i="18"/>
  <c r="T203" i="18"/>
  <c r="S191" i="18"/>
  <c r="T440" i="18" l="1"/>
  <c r="CP524" i="1"/>
  <c r="FB13" i="7942"/>
  <c r="CZ524" i="1"/>
  <c r="GG13" i="7942" s="1"/>
  <c r="FV13" i="7942"/>
  <c r="CK524" i="1"/>
  <c r="ER13" i="7942"/>
  <c r="FL13" i="7942"/>
  <c r="CU524" i="1"/>
  <c r="T190" i="18"/>
  <c r="S4" i="24"/>
  <c r="T4" i="18"/>
  <c r="T191" i="18"/>
  <c r="T740" i="18"/>
  <c r="T187" i="18"/>
  <c r="T792" i="18"/>
  <c r="T201" i="18"/>
  <c r="T662" i="18"/>
  <c r="T375" i="18"/>
  <c r="T186" i="18"/>
  <c r="U3" i="18"/>
  <c r="U206" i="18" s="1"/>
  <c r="T310" i="18"/>
  <c r="T427" i="18"/>
  <c r="T336" i="18"/>
  <c r="T349" i="18"/>
  <c r="T323" i="18"/>
  <c r="T766" i="18"/>
  <c r="T714" i="18"/>
  <c r="T185" i="18"/>
  <c r="T753" i="18"/>
  <c r="T362" i="18"/>
  <c r="T805" i="18"/>
  <c r="T258" i="18"/>
  <c r="T197" i="18"/>
  <c r="T623" i="18"/>
  <c r="T271" i="18"/>
  <c r="T297" i="18"/>
  <c r="T675" i="18"/>
  <c r="T779" i="18"/>
  <c r="T844" i="18"/>
  <c r="T198" i="18"/>
  <c r="T584" i="18"/>
  <c r="T202" i="18"/>
  <c r="T199" i="18"/>
  <c r="U199" i="18" s="1"/>
  <c r="T818" i="18"/>
  <c r="T245" i="18"/>
  <c r="T284" i="18"/>
  <c r="T414" i="18"/>
  <c r="T610" i="18"/>
  <c r="T401" i="18"/>
  <c r="T188" i="18"/>
  <c r="U188" i="18" s="1"/>
  <c r="T727" i="18"/>
  <c r="T649" i="18"/>
  <c r="T831" i="18"/>
  <c r="T701" i="18"/>
  <c r="T184" i="18"/>
  <c r="T688" i="18"/>
  <c r="T636" i="18"/>
  <c r="T597" i="18"/>
  <c r="T183" i="18"/>
  <c r="T388" i="18"/>
  <c r="T204" i="18"/>
  <c r="Q46" i="24"/>
  <c r="S196" i="18"/>
  <c r="U203" i="18"/>
  <c r="U610" i="18" l="1"/>
  <c r="U753" i="18"/>
  <c r="U310" i="18"/>
  <c r="FW13" i="7942"/>
  <c r="DA524" i="1"/>
  <c r="GH13" i="7942" s="1"/>
  <c r="CQ524" i="1"/>
  <c r="FC13" i="7942"/>
  <c r="FM13" i="7942"/>
  <c r="CV524" i="1"/>
  <c r="U190" i="18"/>
  <c r="T4" i="24"/>
  <c r="U4" i="18"/>
  <c r="U197" i="18"/>
  <c r="U185" i="18"/>
  <c r="U766" i="18"/>
  <c r="U191" i="18"/>
  <c r="U740" i="18"/>
  <c r="U189" i="18"/>
  <c r="U792" i="18"/>
  <c r="U183" i="18"/>
  <c r="U204" i="18"/>
  <c r="U375" i="18"/>
  <c r="U662" i="18"/>
  <c r="U349" i="18"/>
  <c r="U388" i="18"/>
  <c r="U336" i="18"/>
  <c r="U323" i="18"/>
  <c r="U597" i="18"/>
  <c r="U414" i="18"/>
  <c r="U714" i="18"/>
  <c r="U258" i="18"/>
  <c r="U184" i="18"/>
  <c r="U805" i="18"/>
  <c r="U688" i="18"/>
  <c r="U401" i="18"/>
  <c r="U201" i="18"/>
  <c r="U779" i="18"/>
  <c r="U727" i="18"/>
  <c r="U844" i="18"/>
  <c r="U198" i="18"/>
  <c r="U831" i="18"/>
  <c r="U187" i="18"/>
  <c r="U818" i="18"/>
  <c r="U440" i="18"/>
  <c r="U245" i="18"/>
  <c r="U362" i="18"/>
  <c r="U200" i="18"/>
  <c r="U675" i="18"/>
  <c r="U584" i="18"/>
  <c r="V3" i="18"/>
  <c r="V206" i="18" s="1"/>
  <c r="U284" i="18"/>
  <c r="U297" i="18"/>
  <c r="U271" i="18"/>
  <c r="U649" i="18"/>
  <c r="U623" i="18"/>
  <c r="U701" i="18"/>
  <c r="U202" i="18"/>
  <c r="U636" i="18"/>
  <c r="U186" i="18"/>
  <c r="U427" i="18"/>
  <c r="R46" i="24"/>
  <c r="T196" i="18"/>
  <c r="FN13" i="7942" l="1"/>
  <c r="CW524" i="1"/>
  <c r="FX13" i="7942"/>
  <c r="DB524" i="1"/>
  <c r="GI13" i="7942" s="1"/>
  <c r="V202" i="18"/>
  <c r="V4" i="18"/>
  <c r="U4" i="24"/>
  <c r="V190" i="18"/>
  <c r="V203" i="18"/>
  <c r="V191" i="18"/>
  <c r="V200" i="18"/>
  <c r="V201" i="18"/>
  <c r="V184" i="18"/>
  <c r="V597" i="18"/>
  <c r="V336" i="18"/>
  <c r="V349" i="18"/>
  <c r="V204" i="18"/>
  <c r="V740" i="18"/>
  <c r="V197" i="18"/>
  <c r="V310" i="18"/>
  <c r="V662" i="18"/>
  <c r="V818" i="18"/>
  <c r="V766" i="18"/>
  <c r="V245" i="18"/>
  <c r="V284" i="18"/>
  <c r="V688" i="18"/>
  <c r="V414" i="18"/>
  <c r="V188" i="18"/>
  <c r="V362" i="18"/>
  <c r="V805" i="18"/>
  <c r="V675" i="18"/>
  <c r="V297" i="18"/>
  <c r="V186" i="18"/>
  <c r="V779" i="18"/>
  <c r="V623" i="18"/>
  <c r="V185" i="18"/>
  <c r="V183" i="18"/>
  <c r="W3" i="18"/>
  <c r="W206" i="18" s="1"/>
  <c r="V388" i="18"/>
  <c r="V427" i="18"/>
  <c r="V375" i="18"/>
  <c r="V753" i="18"/>
  <c r="V610" i="18"/>
  <c r="V258" i="18"/>
  <c r="V714" i="18"/>
  <c r="V401" i="18"/>
  <c r="V199" i="18"/>
  <c r="W199" i="18" s="1"/>
  <c r="V271" i="18"/>
  <c r="V727" i="18"/>
  <c r="V649" i="18"/>
  <c r="V792" i="18"/>
  <c r="V831" i="18"/>
  <c r="V187" i="18"/>
  <c r="V701" i="18"/>
  <c r="V198" i="18"/>
  <c r="V584" i="18"/>
  <c r="V189" i="18"/>
  <c r="V636" i="18"/>
  <c r="V440" i="18"/>
  <c r="V844" i="18"/>
  <c r="V323" i="18"/>
  <c r="S46" i="24"/>
  <c r="U196" i="18"/>
  <c r="FY13" i="7942" l="1"/>
  <c r="DC524" i="1"/>
  <c r="GJ13" i="7942" s="1"/>
  <c r="W203" i="18"/>
  <c r="W190" i="18"/>
  <c r="W4" i="18"/>
  <c r="V4" i="24"/>
  <c r="W198" i="18"/>
  <c r="W187" i="18"/>
  <c r="W375" i="18"/>
  <c r="W186" i="18"/>
  <c r="W310" i="18"/>
  <c r="W662" i="18"/>
  <c r="W388" i="18"/>
  <c r="W323" i="18"/>
  <c r="W284" i="18"/>
  <c r="W200" i="18"/>
  <c r="W688" i="18"/>
  <c r="W753" i="18"/>
  <c r="W610" i="18"/>
  <c r="W714" i="18"/>
  <c r="W362" i="18"/>
  <c r="W805" i="18"/>
  <c r="W623" i="18"/>
  <c r="W727" i="18"/>
  <c r="W401" i="18"/>
  <c r="W202" i="18"/>
  <c r="W204" i="18"/>
  <c r="W831" i="18"/>
  <c r="W183" i="18"/>
  <c r="W636" i="18"/>
  <c r="W188" i="18"/>
  <c r="W766" i="18"/>
  <c r="X3" i="18"/>
  <c r="X206" i="18" s="1"/>
  <c r="W427" i="18"/>
  <c r="W440" i="18"/>
  <c r="W349" i="18"/>
  <c r="W597" i="18"/>
  <c r="X597" i="18" s="1"/>
  <c r="W336" i="18"/>
  <c r="W184" i="18"/>
  <c r="X184" i="18" s="1"/>
  <c r="W245" i="18"/>
  <c r="W197" i="18"/>
  <c r="W414" i="18"/>
  <c r="W258" i="18"/>
  <c r="W201" i="18"/>
  <c r="X201" i="18" s="1"/>
  <c r="W297" i="18"/>
  <c r="W189" i="18"/>
  <c r="X189" i="18" s="1"/>
  <c r="W675" i="18"/>
  <c r="W271" i="18"/>
  <c r="W649" i="18"/>
  <c r="W701" i="18"/>
  <c r="W185" i="18"/>
  <c r="X185" i="18" s="1"/>
  <c r="W740" i="18"/>
  <c r="W818" i="18"/>
  <c r="W844" i="18"/>
  <c r="X844" i="18" s="1"/>
  <c r="W779" i="18"/>
  <c r="W584" i="18"/>
  <c r="W191" i="18"/>
  <c r="X191" i="18" s="1"/>
  <c r="W792" i="18"/>
  <c r="T46" i="24"/>
  <c r="V196" i="18"/>
  <c r="X203" i="18" l="1"/>
  <c r="X190" i="18"/>
  <c r="W4" i="24"/>
  <c r="X4" i="18"/>
  <c r="X740" i="18"/>
  <c r="X197" i="18"/>
  <c r="X183" i="18"/>
  <c r="X805" i="18"/>
  <c r="X610" i="18"/>
  <c r="X388" i="18"/>
  <c r="X662" i="18"/>
  <c r="X427" i="18"/>
  <c r="X714" i="18"/>
  <c r="X198" i="18"/>
  <c r="X440" i="18"/>
  <c r="X818" i="18"/>
  <c r="X766" i="18"/>
  <c r="X349" i="18"/>
  <c r="X245" i="18"/>
  <c r="X199" i="18"/>
  <c r="X258" i="18"/>
  <c r="X414" i="18"/>
  <c r="X271" i="18"/>
  <c r="X727" i="18"/>
  <c r="X792" i="18"/>
  <c r="X649" i="18"/>
  <c r="X831" i="18"/>
  <c r="X701" i="18"/>
  <c r="X188" i="18"/>
  <c r="X187" i="18"/>
  <c r="Y3" i="18"/>
  <c r="Y206" i="18" s="1"/>
  <c r="X310" i="18"/>
  <c r="X375" i="18"/>
  <c r="X336" i="18"/>
  <c r="X200" i="18"/>
  <c r="X688" i="18"/>
  <c r="X284" i="18"/>
  <c r="X186" i="18"/>
  <c r="Y186" i="18" s="1"/>
  <c r="X362" i="18"/>
  <c r="X401" i="18"/>
  <c r="X675" i="18"/>
  <c r="X623" i="18"/>
  <c r="X779" i="18"/>
  <c r="X297" i="18"/>
  <c r="X202" i="18"/>
  <c r="X204" i="18"/>
  <c r="X584" i="18"/>
  <c r="X636" i="18"/>
  <c r="X753" i="18"/>
  <c r="X323" i="18"/>
  <c r="U46" i="24"/>
  <c r="W196" i="18"/>
  <c r="Y190" i="18" l="1"/>
  <c r="Y4" i="18"/>
  <c r="X4" i="24"/>
  <c r="Y188" i="18"/>
  <c r="Y184" i="18"/>
  <c r="Y440" i="18"/>
  <c r="Y323" i="18"/>
  <c r="Y401" i="18"/>
  <c r="Y740" i="18"/>
  <c r="Y187" i="18"/>
  <c r="Y185" i="18"/>
  <c r="Y388" i="18"/>
  <c r="Y375" i="18"/>
  <c r="Y597" i="18"/>
  <c r="Y766" i="18"/>
  <c r="Y200" i="18"/>
  <c r="Y349" i="18"/>
  <c r="Y245" i="18"/>
  <c r="Y199" i="18"/>
  <c r="Y610" i="18"/>
  <c r="Y284" i="18"/>
  <c r="Y414" i="18"/>
  <c r="Y258" i="18"/>
  <c r="Y362" i="18"/>
  <c r="Y297" i="18"/>
  <c r="Y271" i="18"/>
  <c r="Y779" i="18"/>
  <c r="Y675" i="18"/>
  <c r="Y727" i="18"/>
  <c r="Y204" i="18"/>
  <c r="Y701" i="18"/>
  <c r="Y831" i="18"/>
  <c r="Y584" i="18"/>
  <c r="Y197" i="18"/>
  <c r="Y189" i="18"/>
  <c r="Y662" i="18"/>
  <c r="Y191" i="18"/>
  <c r="Z3" i="18"/>
  <c r="Z206" i="18" s="1"/>
  <c r="Y427" i="18"/>
  <c r="Y753" i="18"/>
  <c r="Y336" i="18"/>
  <c r="Y805" i="18"/>
  <c r="Y201" i="18"/>
  <c r="Y714" i="18"/>
  <c r="Y844" i="18"/>
  <c r="Y202" i="18"/>
  <c r="Y623" i="18"/>
  <c r="Y649" i="18"/>
  <c r="Y183" i="18"/>
  <c r="Z183" i="18" s="1"/>
  <c r="Y198" i="18"/>
  <c r="Y636" i="18"/>
  <c r="Y818" i="18"/>
  <c r="Y203" i="18"/>
  <c r="Y688" i="18"/>
  <c r="Y310" i="18"/>
  <c r="Y792" i="18"/>
  <c r="V46" i="24"/>
  <c r="X196" i="18"/>
  <c r="Z4" i="18" l="1"/>
  <c r="Y4" i="24"/>
  <c r="Z198" i="18"/>
  <c r="Z204" i="18"/>
  <c r="Z610" i="18"/>
  <c r="Z375" i="18"/>
  <c r="Z427" i="18"/>
  <c r="Z187" i="18"/>
  <c r="Z414" i="18"/>
  <c r="AA3" i="18"/>
  <c r="AA206" i="18" s="1"/>
  <c r="Z388" i="18"/>
  <c r="Z597" i="18"/>
  <c r="Z753" i="18"/>
  <c r="Z336" i="18"/>
  <c r="Z284" i="18"/>
  <c r="Z201" i="18"/>
  <c r="Z740" i="18"/>
  <c r="Z844" i="18"/>
  <c r="Z714" i="18"/>
  <c r="Z401" i="18"/>
  <c r="Z271" i="18"/>
  <c r="Z202" i="18"/>
  <c r="Z623" i="18"/>
  <c r="Z649" i="18"/>
  <c r="Z701" i="18"/>
  <c r="Z831" i="18"/>
  <c r="Z310" i="18"/>
  <c r="Z186" i="18"/>
  <c r="AA186" i="18" s="1"/>
  <c r="Z184" i="18"/>
  <c r="AA184" i="18" s="1"/>
  <c r="Z688" i="18"/>
  <c r="Z185" i="18"/>
  <c r="AA185" i="18" s="1"/>
  <c r="Z636" i="18"/>
  <c r="Z203" i="18"/>
  <c r="Z818" i="18"/>
  <c r="Z349" i="18"/>
  <c r="Z200" i="18"/>
  <c r="AA200" i="18" s="1"/>
  <c r="Z189" i="18"/>
  <c r="AA189" i="18" s="1"/>
  <c r="Z245" i="18"/>
  <c r="Z805" i="18"/>
  <c r="Z199" i="18"/>
  <c r="Z362" i="18"/>
  <c r="Z258" i="18"/>
  <c r="Z297" i="18"/>
  <c r="Z675" i="18"/>
  <c r="Z779" i="18"/>
  <c r="Z727" i="18"/>
  <c r="Z584" i="18"/>
  <c r="Z191" i="18"/>
  <c r="AA191" i="18" s="1"/>
  <c r="Z662" i="18"/>
  <c r="Z792" i="18"/>
  <c r="Z188" i="18"/>
  <c r="AA188" i="18" s="1"/>
  <c r="Z197" i="18"/>
  <c r="Z766" i="18"/>
  <c r="Z323" i="18"/>
  <c r="Z440" i="18"/>
  <c r="Z190" i="18"/>
  <c r="AA190" i="18" s="1"/>
  <c r="W46" i="24"/>
  <c r="Y196" i="18"/>
  <c r="AA636" i="18" l="1"/>
  <c r="AA844" i="18"/>
  <c r="AA4" i="18"/>
  <c r="Z4" i="24"/>
  <c r="AA818" i="18"/>
  <c r="AA610" i="18"/>
  <c r="AA375" i="18"/>
  <c r="AA197" i="18"/>
  <c r="AA766" i="18"/>
  <c r="AA323" i="18"/>
  <c r="AA688" i="18"/>
  <c r="AA258" i="18"/>
  <c r="AA623" i="18"/>
  <c r="AA831" i="18"/>
  <c r="AA183" i="18"/>
  <c r="AA198" i="18"/>
  <c r="AA662" i="18"/>
  <c r="AA388" i="18"/>
  <c r="AA740" i="18"/>
  <c r="AA792" i="18"/>
  <c r="AA199" i="18"/>
  <c r="AA284" i="18"/>
  <c r="AA201" i="18"/>
  <c r="AA714" i="18"/>
  <c r="AA414" i="18"/>
  <c r="AA271" i="18"/>
  <c r="AA202" i="18"/>
  <c r="AA649" i="18"/>
  <c r="AA675" i="18"/>
  <c r="AA204" i="18"/>
  <c r="AA727" i="18"/>
  <c r="AA701" i="18"/>
  <c r="AA203" i="18"/>
  <c r="AA440" i="18"/>
  <c r="AB3" i="18"/>
  <c r="AB206" i="18" s="1"/>
  <c r="AA310" i="18"/>
  <c r="AA427" i="18"/>
  <c r="AA597" i="18"/>
  <c r="AA336" i="18"/>
  <c r="AA753" i="18"/>
  <c r="AA349" i="18"/>
  <c r="AA245" i="18"/>
  <c r="AA805" i="18"/>
  <c r="AA362" i="18"/>
  <c r="AA297" i="18"/>
  <c r="AA401" i="18"/>
  <c r="AA779" i="18"/>
  <c r="AA584" i="18"/>
  <c r="AA187" i="18"/>
  <c r="X46" i="24"/>
  <c r="Z196" i="18"/>
  <c r="AB4" i="18" l="1"/>
  <c r="AA4" i="24"/>
  <c r="AB204" i="18"/>
  <c r="AB636" i="18"/>
  <c r="AB844" i="18"/>
  <c r="AB184" i="18"/>
  <c r="AB197" i="18"/>
  <c r="AB188" i="18"/>
  <c r="AB198" i="18"/>
  <c r="AB375" i="18"/>
  <c r="AB185" i="18"/>
  <c r="AB310" i="18"/>
  <c r="AB388" i="18"/>
  <c r="AB610" i="18"/>
  <c r="AB597" i="18"/>
  <c r="AB336" i="18"/>
  <c r="AB740" i="18"/>
  <c r="AB284" i="18"/>
  <c r="AB714" i="18"/>
  <c r="AB414" i="18"/>
  <c r="AB401" i="18"/>
  <c r="AB297" i="18"/>
  <c r="AB202" i="18"/>
  <c r="AB649" i="18"/>
  <c r="AB623" i="18"/>
  <c r="AB271" i="18"/>
  <c r="AB779" i="18"/>
  <c r="AB584" i="18"/>
  <c r="AB701" i="18"/>
  <c r="AB818" i="18"/>
  <c r="AB186" i="18"/>
  <c r="AB190" i="18"/>
  <c r="AB191" i="18"/>
  <c r="AC3" i="18"/>
  <c r="AC206" i="18" s="1"/>
  <c r="AB662" i="18"/>
  <c r="AB323" i="18"/>
  <c r="AB189" i="18"/>
  <c r="AB187" i="18"/>
  <c r="AB753" i="18"/>
  <c r="AB349" i="18"/>
  <c r="AB805" i="18"/>
  <c r="AB792" i="18"/>
  <c r="AB245" i="18"/>
  <c r="AB201" i="18"/>
  <c r="AB362" i="18"/>
  <c r="AB258" i="18"/>
  <c r="AB727" i="18"/>
  <c r="AB675" i="18"/>
  <c r="AB831" i="18"/>
  <c r="AB440" i="18"/>
  <c r="AB427" i="18"/>
  <c r="AB199" i="18"/>
  <c r="AB200" i="18"/>
  <c r="AB203" i="18"/>
  <c r="AB183" i="18"/>
  <c r="AB688" i="18"/>
  <c r="AB766" i="18"/>
  <c r="Y46" i="24"/>
  <c r="AA196" i="18"/>
  <c r="AC200" i="18" l="1"/>
  <c r="AC4" i="18"/>
  <c r="AB4" i="24"/>
  <c r="AC662" i="18"/>
  <c r="AC636" i="18"/>
  <c r="AC203" i="18"/>
  <c r="AD3" i="18"/>
  <c r="AD206" i="18" s="1"/>
  <c r="AC310" i="18"/>
  <c r="AC818" i="18"/>
  <c r="AC766" i="18"/>
  <c r="AC688" i="18"/>
  <c r="AC388" i="18"/>
  <c r="AC187" i="18"/>
  <c r="AC740" i="18"/>
  <c r="AC349" i="18"/>
  <c r="AC336" i="18"/>
  <c r="AC204" i="18"/>
  <c r="AC199" i="18"/>
  <c r="AC201" i="18"/>
  <c r="AC805" i="18"/>
  <c r="AC362" i="18"/>
  <c r="AC414" i="18"/>
  <c r="AC401" i="18"/>
  <c r="AC271" i="18"/>
  <c r="AC649" i="18"/>
  <c r="AC727" i="18"/>
  <c r="AC584" i="18"/>
  <c r="AC831" i="18"/>
  <c r="AC183" i="18"/>
  <c r="AC197" i="18"/>
  <c r="AC184" i="18"/>
  <c r="AC191" i="18"/>
  <c r="AC186" i="18"/>
  <c r="AD186" i="18" s="1"/>
  <c r="AC190" i="18"/>
  <c r="AD190" i="18" s="1"/>
  <c r="AC185" i="18"/>
  <c r="AC440" i="18"/>
  <c r="AC188" i="18"/>
  <c r="AC427" i="18"/>
  <c r="AC323" i="18"/>
  <c r="AC610" i="18"/>
  <c r="AC189" i="18"/>
  <c r="AC597" i="18"/>
  <c r="AC753" i="18"/>
  <c r="AC792" i="18"/>
  <c r="AC245" i="18"/>
  <c r="AC284" i="18"/>
  <c r="AC258" i="18"/>
  <c r="AC714" i="18"/>
  <c r="AC297" i="18"/>
  <c r="AC675" i="18"/>
  <c r="AC623" i="18"/>
  <c r="AC779" i="18"/>
  <c r="AC202" i="18"/>
  <c r="AD202" i="18" s="1"/>
  <c r="AC701" i="18"/>
  <c r="AC375" i="18"/>
  <c r="AC198" i="18"/>
  <c r="AC844" i="18"/>
  <c r="Z46" i="24"/>
  <c r="AB196" i="18"/>
  <c r="AD610" i="18" l="1"/>
  <c r="AD4" i="18"/>
  <c r="AC4" i="24"/>
  <c r="AD198" i="18"/>
  <c r="AD188" i="18"/>
  <c r="AD191" i="18"/>
  <c r="AD740" i="18"/>
  <c r="AD187" i="18"/>
  <c r="AD766" i="18"/>
  <c r="AD310" i="18"/>
  <c r="AD636" i="18"/>
  <c r="AD203" i="18"/>
  <c r="AD200" i="18"/>
  <c r="AE3" i="18"/>
  <c r="AE206" i="18" s="1"/>
  <c r="AD183" i="18"/>
  <c r="AD184" i="18"/>
  <c r="AD662" i="18"/>
  <c r="AD197" i="18"/>
  <c r="AD818" i="18"/>
  <c r="AD388" i="18"/>
  <c r="AD597" i="18"/>
  <c r="AD189" i="18"/>
  <c r="AD349" i="18"/>
  <c r="AD805" i="18"/>
  <c r="AD201" i="18"/>
  <c r="AD245" i="18"/>
  <c r="AD199" i="18"/>
  <c r="AD258" i="18"/>
  <c r="AD714" i="18"/>
  <c r="AD271" i="18"/>
  <c r="AD623" i="18"/>
  <c r="AD727" i="18"/>
  <c r="AD831" i="18"/>
  <c r="AD427" i="18"/>
  <c r="AD440" i="18"/>
  <c r="AD844" i="18"/>
  <c r="AD336" i="18"/>
  <c r="AD753" i="18"/>
  <c r="AD284" i="18"/>
  <c r="AD362" i="18"/>
  <c r="AD701" i="18"/>
  <c r="AD185" i="18"/>
  <c r="AD375" i="18"/>
  <c r="AD688" i="18"/>
  <c r="AD323" i="18"/>
  <c r="AD792" i="18"/>
  <c r="AD204" i="18"/>
  <c r="AD414" i="18"/>
  <c r="AD401" i="18"/>
  <c r="AD779" i="18"/>
  <c r="AD297" i="18"/>
  <c r="AD649" i="18"/>
  <c r="AD675" i="18"/>
  <c r="AD584" i="18"/>
  <c r="AA46" i="24"/>
  <c r="AC196" i="18"/>
  <c r="AE844" i="18" l="1"/>
  <c r="AD4" i="24"/>
  <c r="AE4" i="18"/>
  <c r="AE440" i="18"/>
  <c r="AE388" i="18"/>
  <c r="AE187" i="18"/>
  <c r="AE203" i="18"/>
  <c r="AF3" i="18"/>
  <c r="AF206" i="18" s="1"/>
  <c r="AE185" i="18"/>
  <c r="AE184" i="18"/>
  <c r="AE662" i="18"/>
  <c r="AE818" i="18"/>
  <c r="AE766" i="18"/>
  <c r="AE323" i="18"/>
  <c r="AE189" i="18"/>
  <c r="AE336" i="18"/>
  <c r="AE245" i="18"/>
  <c r="AE201" i="18"/>
  <c r="AE792" i="18"/>
  <c r="AE714" i="18"/>
  <c r="AE258" i="18"/>
  <c r="AE414" i="18"/>
  <c r="AE202" i="18"/>
  <c r="AE190" i="18"/>
  <c r="AE297" i="18"/>
  <c r="AE779" i="18"/>
  <c r="AE271" i="18"/>
  <c r="AE727" i="18"/>
  <c r="AE675" i="18"/>
  <c r="AE623" i="18"/>
  <c r="AE831" i="18"/>
  <c r="AE701" i="18"/>
  <c r="AE198" i="18"/>
  <c r="AE188" i="18"/>
  <c r="AE427" i="18"/>
  <c r="AE740" i="18"/>
  <c r="AE191" i="18"/>
  <c r="AE597" i="18"/>
  <c r="AE349" i="18"/>
  <c r="AE753" i="18"/>
  <c r="AE284" i="18"/>
  <c r="AE805" i="18"/>
  <c r="AE204" i="18"/>
  <c r="AE401" i="18"/>
  <c r="AE186" i="18"/>
  <c r="AE375" i="18"/>
  <c r="AE200" i="18"/>
  <c r="AE636" i="18"/>
  <c r="AE688" i="18"/>
  <c r="AE610" i="18"/>
  <c r="AE199" i="18"/>
  <c r="AE362" i="18"/>
  <c r="AE649" i="18"/>
  <c r="AE584" i="18"/>
  <c r="AE310" i="18"/>
  <c r="AE197" i="18"/>
  <c r="AE183" i="18"/>
  <c r="AB46" i="24"/>
  <c r="AD196" i="18"/>
  <c r="AF191" i="18" l="1"/>
  <c r="AF188" i="18"/>
  <c r="AF190" i="18"/>
  <c r="AF766" i="18"/>
  <c r="AF636" i="18"/>
  <c r="AF200" i="18"/>
  <c r="AF198" i="18"/>
  <c r="AF4" i="18"/>
  <c r="AE4" i="24"/>
  <c r="AF818" i="18"/>
  <c r="AF323" i="18"/>
  <c r="AF440" i="18"/>
  <c r="AF203" i="18"/>
  <c r="AF427" i="18"/>
  <c r="AF792" i="18"/>
  <c r="AF183" i="18"/>
  <c r="AF197" i="18"/>
  <c r="AF184" i="18"/>
  <c r="AF310" i="18"/>
  <c r="AF662" i="18"/>
  <c r="AF186" i="18"/>
  <c r="AF688" i="18"/>
  <c r="AF187" i="18"/>
  <c r="AF740" i="18"/>
  <c r="AF753" i="18"/>
  <c r="AF349" i="18"/>
  <c r="AF204" i="18"/>
  <c r="AF284" i="18"/>
  <c r="AF201" i="18"/>
  <c r="AF258" i="18"/>
  <c r="AF714" i="18"/>
  <c r="AF362" i="18"/>
  <c r="AF202" i="18"/>
  <c r="AF401" i="18"/>
  <c r="AF271" i="18"/>
  <c r="AF623" i="18"/>
  <c r="AF649" i="18"/>
  <c r="AF584" i="18"/>
  <c r="AF831" i="18"/>
  <c r="AG3" i="18"/>
  <c r="AG206" i="18" s="1"/>
  <c r="AF375" i="18"/>
  <c r="AF610" i="18"/>
  <c r="AF844" i="18"/>
  <c r="AF597" i="18"/>
  <c r="AF245" i="18"/>
  <c r="AF727" i="18"/>
  <c r="AF297" i="18"/>
  <c r="AF779" i="18"/>
  <c r="AF388" i="18"/>
  <c r="AF185" i="18"/>
  <c r="AF189" i="18"/>
  <c r="AF336" i="18"/>
  <c r="AF199" i="18"/>
  <c r="AF805" i="18"/>
  <c r="AF414" i="18"/>
  <c r="AF675" i="18"/>
  <c r="AF701" i="18"/>
  <c r="AC46" i="24"/>
  <c r="AE196" i="18"/>
  <c r="AG844" i="18" l="1"/>
  <c r="AG610" i="18"/>
  <c r="AG4" i="18"/>
  <c r="AF4" i="24"/>
  <c r="AG204" i="18"/>
  <c r="AG186" i="18"/>
  <c r="AG203" i="18"/>
  <c r="AG310" i="18"/>
  <c r="AG740" i="18"/>
  <c r="AG597" i="18"/>
  <c r="AG271" i="18"/>
  <c r="AG297" i="18"/>
  <c r="AG831" i="18"/>
  <c r="AG200" i="18"/>
  <c r="AG191" i="18"/>
  <c r="AG440" i="18"/>
  <c r="AH3" i="18"/>
  <c r="AH206" i="18" s="1"/>
  <c r="AG183" i="18"/>
  <c r="AG185" i="18"/>
  <c r="AH185" i="18" s="1"/>
  <c r="AG375" i="18"/>
  <c r="AG197" i="18"/>
  <c r="AH197" i="18" s="1"/>
  <c r="AG188" i="18"/>
  <c r="AG184" i="18"/>
  <c r="AG766" i="18"/>
  <c r="AG688" i="18"/>
  <c r="AG189" i="18"/>
  <c r="AG792" i="18"/>
  <c r="AG753" i="18"/>
  <c r="AG284" i="18"/>
  <c r="AG805" i="18"/>
  <c r="AG201" i="18"/>
  <c r="AG362" i="18"/>
  <c r="AG414" i="18"/>
  <c r="AG202" i="18"/>
  <c r="AG258" i="18"/>
  <c r="AG623" i="18"/>
  <c r="AG727" i="18"/>
  <c r="AG779" i="18"/>
  <c r="AG675" i="18"/>
  <c r="AG701" i="18"/>
  <c r="AG818" i="18"/>
  <c r="AG190" i="18"/>
  <c r="AH190" i="18" s="1"/>
  <c r="AG198" i="18"/>
  <c r="AH198" i="18" s="1"/>
  <c r="AG662" i="18"/>
  <c r="AG388" i="18"/>
  <c r="AG187" i="18"/>
  <c r="AG336" i="18"/>
  <c r="AG349" i="18"/>
  <c r="AG245" i="18"/>
  <c r="AG199" i="18"/>
  <c r="AG714" i="18"/>
  <c r="AG649" i="18"/>
  <c r="AG401" i="18"/>
  <c r="AG584" i="18"/>
  <c r="AG323" i="18"/>
  <c r="AG636" i="18"/>
  <c r="AG427" i="18"/>
  <c r="AD46" i="24"/>
  <c r="AF196" i="18"/>
  <c r="AH183" i="18" l="1"/>
  <c r="AG4" i="24"/>
  <c r="AH4" i="18"/>
  <c r="AH766" i="18"/>
  <c r="AH188" i="18"/>
  <c r="AH440" i="18"/>
  <c r="AH310" i="18"/>
  <c r="AH203" i="18"/>
  <c r="AH818" i="18"/>
  <c r="AH427" i="18"/>
  <c r="AH662" i="18"/>
  <c r="AH323" i="18"/>
  <c r="AH610" i="18"/>
  <c r="AH688" i="18"/>
  <c r="AH191" i="18"/>
  <c r="AH740" i="18"/>
  <c r="AH189" i="18"/>
  <c r="AH597" i="18"/>
  <c r="AH336" i="18"/>
  <c r="AH202" i="18"/>
  <c r="AH199" i="18"/>
  <c r="AH245" i="18"/>
  <c r="AH258" i="18"/>
  <c r="AH414" i="18"/>
  <c r="AH362" i="18"/>
  <c r="AH401" i="18"/>
  <c r="AH675" i="18"/>
  <c r="AH271" i="18"/>
  <c r="AH623" i="18"/>
  <c r="AH779" i="18"/>
  <c r="AH186" i="18"/>
  <c r="AH792" i="18"/>
  <c r="AH375" i="18"/>
  <c r="AI3" i="18"/>
  <c r="AI206" i="18" s="1"/>
  <c r="AH184" i="18"/>
  <c r="AH200" i="18"/>
  <c r="AH388" i="18"/>
  <c r="AH187" i="18"/>
  <c r="AH844" i="18"/>
  <c r="AH204" i="18"/>
  <c r="AH349" i="18"/>
  <c r="AH753" i="18"/>
  <c r="AH201" i="18"/>
  <c r="AH284" i="18"/>
  <c r="AH805" i="18"/>
  <c r="AH636" i="18"/>
  <c r="AH714" i="18"/>
  <c r="AH297" i="18"/>
  <c r="AH649" i="18"/>
  <c r="AH727" i="18"/>
  <c r="AH701" i="18"/>
  <c r="AH584" i="18"/>
  <c r="AH831" i="18"/>
  <c r="AE46" i="24"/>
  <c r="AG196" i="18"/>
  <c r="AI204" i="18" l="1"/>
  <c r="AI844" i="18"/>
  <c r="AI4" i="18"/>
  <c r="AH4" i="24"/>
  <c r="AI191" i="18"/>
  <c r="AI662" i="18"/>
  <c r="AI440" i="18"/>
  <c r="AI203" i="18"/>
  <c r="AI183" i="18"/>
  <c r="AI375" i="18"/>
  <c r="AI198" i="18"/>
  <c r="AI388" i="18"/>
  <c r="AI187" i="18"/>
  <c r="AI740" i="18"/>
  <c r="AI792" i="18"/>
  <c r="AI189" i="18"/>
  <c r="AI349" i="18"/>
  <c r="AI753" i="18"/>
  <c r="AI336" i="18"/>
  <c r="AI245" i="18"/>
  <c r="AI201" i="18"/>
  <c r="AI202" i="18"/>
  <c r="AI636" i="18"/>
  <c r="AI362" i="18"/>
  <c r="AI297" i="18"/>
  <c r="AI675" i="18"/>
  <c r="AI401" i="18"/>
  <c r="AI779" i="18"/>
  <c r="AI623" i="18"/>
  <c r="AI831" i="18"/>
  <c r="AI584" i="18"/>
  <c r="AI185" i="18"/>
  <c r="AI188" i="18"/>
  <c r="AI766" i="18"/>
  <c r="AJ3" i="18"/>
  <c r="AJ206" i="18" s="1"/>
  <c r="AI310" i="18"/>
  <c r="AI186" i="18"/>
  <c r="AJ186" i="18" s="1"/>
  <c r="AI200" i="18"/>
  <c r="AI184" i="18"/>
  <c r="AI427" i="18"/>
  <c r="AI610" i="18"/>
  <c r="AI323" i="18"/>
  <c r="AI688" i="18"/>
  <c r="AI597" i="18"/>
  <c r="AI284" i="18"/>
  <c r="AI805" i="18"/>
  <c r="AI199" i="18"/>
  <c r="AI258" i="18"/>
  <c r="AI414" i="18"/>
  <c r="AI714" i="18"/>
  <c r="AI727" i="18"/>
  <c r="AI271" i="18"/>
  <c r="AI649" i="18"/>
  <c r="AI701" i="18"/>
  <c r="AI197" i="18"/>
  <c r="AI190" i="18"/>
  <c r="AI818" i="18"/>
  <c r="AF46" i="24"/>
  <c r="AH196" i="18"/>
  <c r="AI4" i="24" l="1"/>
  <c r="AJ4" i="18"/>
  <c r="AJ199" i="18"/>
  <c r="AJ200" i="18"/>
  <c r="AJ191" i="18"/>
  <c r="AJ662" i="18"/>
  <c r="AJ203" i="18"/>
  <c r="AK3" i="18"/>
  <c r="AK206" i="18" s="1"/>
  <c r="AJ440" i="18"/>
  <c r="AJ183" i="18"/>
  <c r="AK183" i="18" s="1"/>
  <c r="AJ188" i="18"/>
  <c r="AJ185" i="18"/>
  <c r="AJ818" i="18"/>
  <c r="AJ427" i="18"/>
  <c r="AJ610" i="18"/>
  <c r="AJ844" i="18"/>
  <c r="AJ792" i="18"/>
  <c r="AJ190" i="18"/>
  <c r="AK190" i="18" s="1"/>
  <c r="AJ753" i="18"/>
  <c r="AJ349" i="18"/>
  <c r="AJ284" i="18"/>
  <c r="AJ805" i="18"/>
  <c r="AJ245" i="18"/>
  <c r="AJ201" i="18"/>
  <c r="AJ714" i="18"/>
  <c r="AJ401" i="18"/>
  <c r="AJ701" i="18"/>
  <c r="AJ204" i="18"/>
  <c r="AK204" i="18" s="1"/>
  <c r="AJ197" i="18"/>
  <c r="AJ766" i="18"/>
  <c r="AJ310" i="18"/>
  <c r="AJ184" i="18"/>
  <c r="AJ388" i="18"/>
  <c r="AJ187" i="18"/>
  <c r="AJ688" i="18"/>
  <c r="AJ740" i="18"/>
  <c r="AJ189" i="18"/>
  <c r="AJ597" i="18"/>
  <c r="AJ336" i="18"/>
  <c r="AJ636" i="18"/>
  <c r="AJ258" i="18"/>
  <c r="AJ362" i="18"/>
  <c r="AJ271" i="18"/>
  <c r="AJ297" i="18"/>
  <c r="AJ623" i="18"/>
  <c r="AJ649" i="18"/>
  <c r="AJ675" i="18"/>
  <c r="AJ779" i="18"/>
  <c r="AJ727" i="18"/>
  <c r="AJ831" i="18"/>
  <c r="AJ375" i="18"/>
  <c r="AJ414" i="18"/>
  <c r="AJ584" i="18"/>
  <c r="AJ323" i="18"/>
  <c r="AJ202" i="18"/>
  <c r="AJ198" i="18"/>
  <c r="AG46" i="24"/>
  <c r="AI196" i="18"/>
  <c r="AK184" i="18" l="1"/>
  <c r="AK197" i="18"/>
  <c r="AK4" i="18"/>
  <c r="AJ4" i="24"/>
  <c r="AK188" i="18"/>
  <c r="AK818" i="18"/>
  <c r="AK199" i="18"/>
  <c r="AK323" i="18"/>
  <c r="AK203" i="18"/>
  <c r="AK375" i="18"/>
  <c r="AK200" i="18"/>
  <c r="AK740" i="18"/>
  <c r="AK189" i="18"/>
  <c r="AK336" i="18"/>
  <c r="AK258" i="18"/>
  <c r="AK623" i="18"/>
  <c r="AK675" i="18"/>
  <c r="AK701" i="18"/>
  <c r="AK440" i="18"/>
  <c r="AL3" i="18"/>
  <c r="AL206" i="18" s="1"/>
  <c r="AK185" i="18"/>
  <c r="AL185" i="18" s="1"/>
  <c r="AK186" i="18"/>
  <c r="AK766" i="18"/>
  <c r="AK427" i="18"/>
  <c r="AK610" i="18"/>
  <c r="AK388" i="18"/>
  <c r="AK191" i="18"/>
  <c r="AK187" i="18"/>
  <c r="AK792" i="18"/>
  <c r="AK202" i="18"/>
  <c r="AK597" i="18"/>
  <c r="AK753" i="18"/>
  <c r="AK284" i="18"/>
  <c r="AK245" i="18"/>
  <c r="AK805" i="18"/>
  <c r="AK362" i="18"/>
  <c r="AK414" i="18"/>
  <c r="AK297" i="18"/>
  <c r="AK271" i="18"/>
  <c r="AK649" i="18"/>
  <c r="AK727" i="18"/>
  <c r="AK584" i="18"/>
  <c r="AK662" i="18"/>
  <c r="AK310" i="18"/>
  <c r="AK844" i="18"/>
  <c r="AK688" i="18"/>
  <c r="AK349" i="18"/>
  <c r="AK636" i="18"/>
  <c r="AK201" i="18"/>
  <c r="AK714" i="18"/>
  <c r="AK401" i="18"/>
  <c r="AK779" i="18"/>
  <c r="AK831" i="18"/>
  <c r="AK198" i="18"/>
  <c r="AH46" i="24"/>
  <c r="AJ196" i="18"/>
  <c r="AL191" i="18" l="1"/>
  <c r="AL610" i="18"/>
  <c r="AL4" i="18"/>
  <c r="AK4" i="24"/>
  <c r="AL186" i="18"/>
  <c r="AL203" i="18"/>
  <c r="AL662" i="18"/>
  <c r="AL184" i="18"/>
  <c r="AL199" i="18"/>
  <c r="AL323" i="18"/>
  <c r="AL388" i="18"/>
  <c r="AL187" i="18"/>
  <c r="AL688" i="18"/>
  <c r="AL792" i="18"/>
  <c r="AL204" i="18"/>
  <c r="AL189" i="18"/>
  <c r="AL753" i="18"/>
  <c r="AL284" i="18"/>
  <c r="AL805" i="18"/>
  <c r="AL245" i="18"/>
  <c r="AL201" i="18"/>
  <c r="AL258" i="18"/>
  <c r="AL714" i="18"/>
  <c r="AL362" i="18"/>
  <c r="AL401" i="18"/>
  <c r="AL623" i="18"/>
  <c r="AL727" i="18"/>
  <c r="AL649" i="18"/>
  <c r="AL584" i="18"/>
  <c r="AL831" i="18"/>
  <c r="AL701" i="18"/>
  <c r="AL197" i="18"/>
  <c r="AL198" i="18"/>
  <c r="AL818" i="18"/>
  <c r="AL766" i="18"/>
  <c r="AL740" i="18"/>
  <c r="AL597" i="18"/>
  <c r="AL349" i="18"/>
  <c r="AL414" i="18"/>
  <c r="AL297" i="18"/>
  <c r="AL779" i="18"/>
  <c r="AL310" i="18"/>
  <c r="AL200" i="18"/>
  <c r="AL375" i="18"/>
  <c r="AL188" i="18"/>
  <c r="AL183" i="18"/>
  <c r="AM3" i="18"/>
  <c r="AM206" i="18" s="1"/>
  <c r="AL440" i="18"/>
  <c r="AL427" i="18"/>
  <c r="AL190" i="18"/>
  <c r="AL844" i="18"/>
  <c r="AL202" i="18"/>
  <c r="AL336" i="18"/>
  <c r="AL636" i="18"/>
  <c r="AL675" i="18"/>
  <c r="AL271" i="18"/>
  <c r="AI46" i="24"/>
  <c r="AK196" i="18"/>
  <c r="AL4" i="24" l="1"/>
  <c r="AM4" i="18"/>
  <c r="AM187" i="18"/>
  <c r="AM203" i="18"/>
  <c r="AM610" i="18"/>
  <c r="AM188" i="18"/>
  <c r="AM183" i="18"/>
  <c r="AN3" i="18"/>
  <c r="AN206" i="18" s="1"/>
  <c r="AM440" i="18"/>
  <c r="AM375" i="18"/>
  <c r="AM186" i="18"/>
  <c r="AM310" i="18"/>
  <c r="AM662" i="18"/>
  <c r="AM191" i="18"/>
  <c r="AM323" i="18"/>
  <c r="AM427" i="18"/>
  <c r="AM190" i="18"/>
  <c r="AM844" i="18"/>
  <c r="AM202" i="18"/>
  <c r="AM597" i="18"/>
  <c r="AM189" i="18"/>
  <c r="AM336" i="18"/>
  <c r="AM349" i="18"/>
  <c r="AM753" i="18"/>
  <c r="AM245" i="18"/>
  <c r="AM201" i="18"/>
  <c r="AM636" i="18"/>
  <c r="AM414" i="18"/>
  <c r="AM362" i="18"/>
  <c r="AM675" i="18"/>
  <c r="AM297" i="18"/>
  <c r="AM779" i="18"/>
  <c r="AM701" i="18"/>
  <c r="AM831" i="18"/>
  <c r="AM199" i="18"/>
  <c r="AM792" i="18"/>
  <c r="AM185" i="18"/>
  <c r="AM818" i="18"/>
  <c r="AM184" i="18"/>
  <c r="AM200" i="18"/>
  <c r="AM766" i="18"/>
  <c r="AM388" i="18"/>
  <c r="AM688" i="18"/>
  <c r="AM204" i="18"/>
  <c r="AM740" i="18"/>
  <c r="AM805" i="18"/>
  <c r="AM284" i="18"/>
  <c r="AM258" i="18"/>
  <c r="AM714" i="18"/>
  <c r="AM649" i="18"/>
  <c r="AM401" i="18"/>
  <c r="AM271" i="18"/>
  <c r="AM727" i="18"/>
  <c r="AM623" i="18"/>
  <c r="AM584" i="18"/>
  <c r="AM198" i="18"/>
  <c r="AM197" i="18"/>
  <c r="AJ46" i="24"/>
  <c r="AL196" i="18"/>
  <c r="AM4" i="24" l="1"/>
  <c r="AN4" i="18"/>
  <c r="AN184" i="18"/>
  <c r="AN185" i="18"/>
  <c r="AN199" i="18"/>
  <c r="AN191" i="18"/>
  <c r="AN186" i="18"/>
  <c r="AN427" i="18"/>
  <c r="AN818" i="18"/>
  <c r="AN662" i="18"/>
  <c r="AN310" i="18"/>
  <c r="AN203" i="18"/>
  <c r="AN200" i="18"/>
  <c r="AN323" i="18"/>
  <c r="AN388" i="18"/>
  <c r="AN792" i="18"/>
  <c r="AN688" i="18"/>
  <c r="AN740" i="18"/>
  <c r="AN336" i="18"/>
  <c r="AN349" i="18"/>
  <c r="AN284" i="18"/>
  <c r="AN201" i="18"/>
  <c r="AN636" i="18"/>
  <c r="AN258" i="18"/>
  <c r="AN362" i="18"/>
  <c r="AN401" i="18"/>
  <c r="AN675" i="18"/>
  <c r="AN779" i="18"/>
  <c r="AN623" i="18"/>
  <c r="AN727" i="18"/>
  <c r="AN297" i="18"/>
  <c r="AN584" i="18"/>
  <c r="AN831" i="18"/>
  <c r="AN701" i="18"/>
  <c r="AN197" i="18"/>
  <c r="AN375" i="18"/>
  <c r="AN183" i="18"/>
  <c r="AN440" i="18"/>
  <c r="AN188" i="18"/>
  <c r="AO3" i="18"/>
  <c r="AO206" i="18" s="1"/>
  <c r="AN198" i="18"/>
  <c r="AO198" i="18" s="1"/>
  <c r="AN610" i="18"/>
  <c r="AN766" i="18"/>
  <c r="AO766" i="18" s="1"/>
  <c r="AN844" i="18"/>
  <c r="AO844" i="18" s="1"/>
  <c r="AN190" i="18"/>
  <c r="AN204" i="18"/>
  <c r="AN202" i="18"/>
  <c r="AN189" i="18"/>
  <c r="AN597" i="18"/>
  <c r="AN753" i="18"/>
  <c r="AN805" i="18"/>
  <c r="AN245" i="18"/>
  <c r="AN414" i="18"/>
  <c r="AN714" i="18"/>
  <c r="AN649" i="18"/>
  <c r="AN271" i="18"/>
  <c r="AN187" i="18"/>
  <c r="AK46" i="24"/>
  <c r="AM196" i="18"/>
  <c r="AN4" i="24" l="1"/>
  <c r="AO4" i="18"/>
  <c r="AO200" i="18"/>
  <c r="AO199" i="18"/>
  <c r="AO203" i="18"/>
  <c r="AO185" i="18"/>
  <c r="AO188" i="18"/>
  <c r="AO183" i="18"/>
  <c r="AP3" i="18"/>
  <c r="AP206" i="18" s="1"/>
  <c r="AO440" i="18"/>
  <c r="AO375" i="18"/>
  <c r="AO818" i="18"/>
  <c r="AO184" i="18"/>
  <c r="AP184" i="18" s="1"/>
  <c r="AO610" i="18"/>
  <c r="AO427" i="18"/>
  <c r="AO323" i="18"/>
  <c r="AO187" i="18"/>
  <c r="AO388" i="18"/>
  <c r="AO204" i="18"/>
  <c r="AO597" i="18"/>
  <c r="AO189" i="18"/>
  <c r="AO349" i="18"/>
  <c r="AO245" i="18"/>
  <c r="AO284" i="18"/>
  <c r="AO201" i="18"/>
  <c r="AO258" i="18"/>
  <c r="AO414" i="18"/>
  <c r="AO714" i="18"/>
  <c r="AO297" i="18"/>
  <c r="AO779" i="18"/>
  <c r="AO623" i="18"/>
  <c r="AO675" i="18"/>
  <c r="AO701" i="18"/>
  <c r="AO584" i="18"/>
  <c r="AO186" i="18"/>
  <c r="AO792" i="18"/>
  <c r="AO197" i="18"/>
  <c r="AO662" i="18"/>
  <c r="AO310" i="18"/>
  <c r="AO191" i="18"/>
  <c r="AP191" i="18" s="1"/>
  <c r="AO190" i="18"/>
  <c r="AO740" i="18"/>
  <c r="AO202" i="18"/>
  <c r="AO336" i="18"/>
  <c r="AO753" i="18"/>
  <c r="AO636" i="18"/>
  <c r="AO805" i="18"/>
  <c r="AO362" i="18"/>
  <c r="AO401" i="18"/>
  <c r="AO271" i="18"/>
  <c r="AO649" i="18"/>
  <c r="AO727" i="18"/>
  <c r="AO831" i="18"/>
  <c r="AO688" i="18"/>
  <c r="AL46" i="24"/>
  <c r="AN196" i="18"/>
  <c r="AP204" i="18" l="1"/>
  <c r="AP4" i="18"/>
  <c r="AO4" i="24"/>
  <c r="AP203" i="18"/>
  <c r="AP440" i="18"/>
  <c r="AP185" i="18"/>
  <c r="AP187" i="18"/>
  <c r="AP388" i="18"/>
  <c r="AP740" i="18"/>
  <c r="AP189" i="18"/>
  <c r="AP336" i="18"/>
  <c r="AP284" i="18"/>
  <c r="AP245" i="18"/>
  <c r="AP201" i="18"/>
  <c r="AP636" i="18"/>
  <c r="AP714" i="18"/>
  <c r="AP675" i="18"/>
  <c r="AP649" i="18"/>
  <c r="AP271" i="18"/>
  <c r="AP779" i="18"/>
  <c r="AP831" i="18"/>
  <c r="AP584" i="18"/>
  <c r="AP200" i="18"/>
  <c r="AP427" i="18"/>
  <c r="AP186" i="18"/>
  <c r="AP183" i="18"/>
  <c r="AP197" i="18"/>
  <c r="AQ3" i="18"/>
  <c r="AQ206" i="18" s="1"/>
  <c r="AP188" i="18"/>
  <c r="AP375" i="18"/>
  <c r="AP198" i="18"/>
  <c r="AP610" i="18"/>
  <c r="AQ610" i="18" s="1"/>
  <c r="AP766" i="18"/>
  <c r="AP310" i="18"/>
  <c r="AP323" i="18"/>
  <c r="AP844" i="18"/>
  <c r="AQ844" i="18" s="1"/>
  <c r="AP792" i="18"/>
  <c r="AP688" i="18"/>
  <c r="AP190" i="18"/>
  <c r="AP202" i="18"/>
  <c r="AP597" i="18"/>
  <c r="AP753" i="18"/>
  <c r="AP349" i="18"/>
  <c r="AP805" i="18"/>
  <c r="AP414" i="18"/>
  <c r="AP362" i="18"/>
  <c r="AP258" i="18"/>
  <c r="AP401" i="18"/>
  <c r="AP297" i="18"/>
  <c r="AP623" i="18"/>
  <c r="AP727" i="18"/>
  <c r="AP701" i="18"/>
  <c r="AP199" i="18"/>
  <c r="AP662" i="18"/>
  <c r="AP818" i="18"/>
  <c r="AM46" i="24"/>
  <c r="AO196" i="18"/>
  <c r="AP4" i="24" l="1"/>
  <c r="AQ4" i="18"/>
  <c r="AQ202" i="18"/>
  <c r="AQ766" i="18"/>
  <c r="AQ688" i="18"/>
  <c r="AQ662" i="18"/>
  <c r="AQ203" i="18"/>
  <c r="AQ427" i="18"/>
  <c r="AQ200" i="18"/>
  <c r="AQ375" i="18"/>
  <c r="AQ185" i="18"/>
  <c r="AQ183" i="18"/>
  <c r="AQ188" i="18"/>
  <c r="AQ186" i="18"/>
  <c r="AQ191" i="18"/>
  <c r="AQ323" i="18"/>
  <c r="AQ792" i="18"/>
  <c r="AQ189" i="18"/>
  <c r="AQ349" i="18"/>
  <c r="AQ753" i="18"/>
  <c r="AQ284" i="18"/>
  <c r="AQ201" i="18"/>
  <c r="AQ714" i="18"/>
  <c r="AQ258" i="18"/>
  <c r="AQ362" i="18"/>
  <c r="AQ401" i="18"/>
  <c r="AQ779" i="18"/>
  <c r="AQ649" i="18"/>
  <c r="AQ727" i="18"/>
  <c r="AQ584" i="18"/>
  <c r="AQ831" i="18"/>
  <c r="AQ818" i="18"/>
  <c r="AQ198" i="18"/>
  <c r="AQ184" i="18"/>
  <c r="AQ440" i="18"/>
  <c r="AR3" i="18"/>
  <c r="AR206" i="18" s="1"/>
  <c r="AQ197" i="18"/>
  <c r="AQ310" i="18"/>
  <c r="AQ187" i="18"/>
  <c r="AQ199" i="18"/>
  <c r="AR199" i="18" s="1"/>
  <c r="AQ388" i="18"/>
  <c r="AQ204" i="18"/>
  <c r="AQ190" i="18"/>
  <c r="AQ740" i="18"/>
  <c r="AQ597" i="18"/>
  <c r="AQ336" i="18"/>
  <c r="AQ636" i="18"/>
  <c r="AQ805" i="18"/>
  <c r="AQ245" i="18"/>
  <c r="AQ414" i="18"/>
  <c r="AQ297" i="18"/>
  <c r="AQ271" i="18"/>
  <c r="AQ623" i="18"/>
  <c r="AQ675" i="18"/>
  <c r="AQ701" i="18"/>
  <c r="AN46" i="24"/>
  <c r="AP196" i="18"/>
  <c r="AR204" i="18" l="1"/>
  <c r="AR187" i="18"/>
  <c r="AR4" i="18"/>
  <c r="AQ4" i="24"/>
  <c r="AR189" i="18"/>
  <c r="AR310" i="18"/>
  <c r="AR203" i="18"/>
  <c r="AR185" i="18"/>
  <c r="AS3" i="18"/>
  <c r="AS206" i="18" s="1"/>
  <c r="AR440" i="18"/>
  <c r="AR662" i="18"/>
  <c r="AR186" i="18"/>
  <c r="AR198" i="18"/>
  <c r="AR183" i="18"/>
  <c r="AR200" i="18"/>
  <c r="AR191" i="18"/>
  <c r="AS191" i="18" s="1"/>
  <c r="AR844" i="18"/>
  <c r="AR388" i="18"/>
  <c r="AR740" i="18"/>
  <c r="AR349" i="18"/>
  <c r="AR753" i="18"/>
  <c r="AR336" i="18"/>
  <c r="AR284" i="18"/>
  <c r="AR362" i="18"/>
  <c r="AR414" i="18"/>
  <c r="AR297" i="18"/>
  <c r="AR401" i="18"/>
  <c r="AR649" i="18"/>
  <c r="AR623" i="18"/>
  <c r="AR779" i="18"/>
  <c r="AR831" i="18"/>
  <c r="AR688" i="18"/>
  <c r="AR427" i="18"/>
  <c r="AR792" i="18"/>
  <c r="AR190" i="18"/>
  <c r="AR245" i="18"/>
  <c r="AR636" i="18"/>
  <c r="AR805" i="18"/>
  <c r="AR201" i="18"/>
  <c r="AR258" i="18"/>
  <c r="AR584" i="18"/>
  <c r="AR202" i="18"/>
  <c r="AR610" i="18"/>
  <c r="AR188" i="18"/>
  <c r="AR184" i="18"/>
  <c r="AR197" i="18"/>
  <c r="AR375" i="18"/>
  <c r="AR818" i="18"/>
  <c r="AR766" i="18"/>
  <c r="AS766" i="18" s="1"/>
  <c r="AR597" i="18"/>
  <c r="AR714" i="18"/>
  <c r="AR271" i="18"/>
  <c r="AR727" i="18"/>
  <c r="AR675" i="18"/>
  <c r="AR701" i="18"/>
  <c r="AR323" i="18"/>
  <c r="AO46" i="24"/>
  <c r="AQ196" i="18"/>
  <c r="AS4" i="18" l="1"/>
  <c r="AR4" i="24"/>
  <c r="AS388" i="18"/>
  <c r="AS203" i="18"/>
  <c r="AS198" i="18"/>
  <c r="AS184" i="18"/>
  <c r="AS185" i="18"/>
  <c r="AS440" i="18"/>
  <c r="AS200" i="18"/>
  <c r="AS818" i="18"/>
  <c r="AS610" i="18"/>
  <c r="AS427" i="18"/>
  <c r="AS199" i="18"/>
  <c r="AS844" i="18"/>
  <c r="AS688" i="18"/>
  <c r="AS792" i="18"/>
  <c r="AS190" i="18"/>
  <c r="AS349" i="18"/>
  <c r="AS245" i="18"/>
  <c r="AS414" i="18"/>
  <c r="AS258" i="18"/>
  <c r="AS401" i="18"/>
  <c r="AS649" i="18"/>
  <c r="AS623" i="18"/>
  <c r="AS727" i="18"/>
  <c r="AS779" i="18"/>
  <c r="AS701" i="18"/>
  <c r="AS323" i="18"/>
  <c r="AS188" i="18"/>
  <c r="AS186" i="18"/>
  <c r="AS183" i="18"/>
  <c r="AS375" i="18"/>
  <c r="AS197" i="18"/>
  <c r="AT3" i="18"/>
  <c r="AT206" i="18" s="1"/>
  <c r="AS662" i="18"/>
  <c r="AS310" i="18"/>
  <c r="AS187" i="18"/>
  <c r="AS740" i="18"/>
  <c r="AS189" i="18"/>
  <c r="AT189" i="18" s="1"/>
  <c r="AS597" i="18"/>
  <c r="AS336" i="18"/>
  <c r="AS753" i="18"/>
  <c r="AS805" i="18"/>
  <c r="AS284" i="18"/>
  <c r="AS636" i="18"/>
  <c r="AT636" i="18" s="1"/>
  <c r="AS201" i="18"/>
  <c r="AT201" i="18" s="1"/>
  <c r="AS714" i="18"/>
  <c r="AS362" i="18"/>
  <c r="AS297" i="18"/>
  <c r="AS675" i="18"/>
  <c r="AS271" i="18"/>
  <c r="AS584" i="18"/>
  <c r="AS831" i="18"/>
  <c r="AS202" i="18"/>
  <c r="AS204" i="18"/>
  <c r="AP46" i="24"/>
  <c r="AR196" i="18"/>
  <c r="AS4" i="24" l="1"/>
  <c r="AT4" i="18"/>
  <c r="AT310" i="18"/>
  <c r="AT766" i="18"/>
  <c r="AT818" i="18"/>
  <c r="AT188" i="18"/>
  <c r="AT185" i="18"/>
  <c r="AT198" i="18"/>
  <c r="AT183" i="18"/>
  <c r="AU3" i="18"/>
  <c r="AU206" i="18" s="1"/>
  <c r="AT440" i="18"/>
  <c r="AT191" i="18"/>
  <c r="AT844" i="18"/>
  <c r="AT792" i="18"/>
  <c r="AT597" i="18"/>
  <c r="AT349" i="18"/>
  <c r="AT753" i="18"/>
  <c r="AT362" i="18"/>
  <c r="AT414" i="18"/>
  <c r="AT401" i="18"/>
  <c r="AT271" i="18"/>
  <c r="AT623" i="18"/>
  <c r="AT727" i="18"/>
  <c r="AT779" i="18"/>
  <c r="AT584" i="18"/>
  <c r="AT701" i="18"/>
  <c r="AT831" i="18"/>
  <c r="AT427" i="18"/>
  <c r="AT203" i="18"/>
  <c r="AU203" i="18" s="1"/>
  <c r="AT200" i="18"/>
  <c r="AT186" i="18"/>
  <c r="AT197" i="18"/>
  <c r="AT184" i="18"/>
  <c r="AT610" i="18"/>
  <c r="AT662" i="18"/>
  <c r="AT375" i="18"/>
  <c r="AT323" i="18"/>
  <c r="AT187" i="18"/>
  <c r="AT688" i="18"/>
  <c r="AT204" i="18"/>
  <c r="AT388" i="18"/>
  <c r="AT202" i="18"/>
  <c r="AT740" i="18"/>
  <c r="AT336" i="18"/>
  <c r="AT245" i="18"/>
  <c r="AT284" i="18"/>
  <c r="AT805" i="18"/>
  <c r="AT714" i="18"/>
  <c r="AT258" i="18"/>
  <c r="AT297" i="18"/>
  <c r="AT649" i="18"/>
  <c r="AT675" i="18"/>
  <c r="AT190" i="18"/>
  <c r="AT199" i="18"/>
  <c r="AQ46" i="24"/>
  <c r="AS196" i="18"/>
  <c r="AU4" i="18" l="1"/>
  <c r="AT4" i="24"/>
  <c r="AU190" i="18"/>
  <c r="AU199" i="18"/>
  <c r="AU440" i="18"/>
  <c r="AU388" i="18"/>
  <c r="AU753" i="18"/>
  <c r="AU284" i="18"/>
  <c r="AU714" i="18"/>
  <c r="AU401" i="18"/>
  <c r="AU623" i="18"/>
  <c r="AU701" i="18"/>
  <c r="AU188" i="18"/>
  <c r="AU200" i="18"/>
  <c r="AU375" i="18"/>
  <c r="AU662" i="18"/>
  <c r="AU610" i="18"/>
  <c r="AU197" i="18"/>
  <c r="AU183" i="18"/>
  <c r="AV3" i="18"/>
  <c r="AV206" i="18" s="1"/>
  <c r="AU818" i="18"/>
  <c r="AU427" i="18"/>
  <c r="AU844" i="18"/>
  <c r="AU688" i="18"/>
  <c r="AU792" i="18"/>
  <c r="AU349" i="18"/>
  <c r="AU245" i="18"/>
  <c r="AU805" i="18"/>
  <c r="AU258" i="18"/>
  <c r="AU362" i="18"/>
  <c r="AU271" i="18"/>
  <c r="AU649" i="18"/>
  <c r="AU779" i="18"/>
  <c r="AU727" i="18"/>
  <c r="AU831" i="18"/>
  <c r="AU201" i="18"/>
  <c r="AU310" i="18"/>
  <c r="AU189" i="18"/>
  <c r="AV189" i="18" s="1"/>
  <c r="AU198" i="18"/>
  <c r="AU184" i="18"/>
  <c r="AU185" i="18"/>
  <c r="AU186" i="18"/>
  <c r="AU766" i="18"/>
  <c r="AU323" i="18"/>
  <c r="AU202" i="18"/>
  <c r="AU740" i="18"/>
  <c r="AU597" i="18"/>
  <c r="AU336" i="18"/>
  <c r="AU414" i="18"/>
  <c r="AU297" i="18"/>
  <c r="AU675" i="18"/>
  <c r="AU584" i="18"/>
  <c r="AU636" i="18"/>
  <c r="AU204" i="18"/>
  <c r="AU187" i="18"/>
  <c r="AU191" i="18"/>
  <c r="AR46" i="24"/>
  <c r="AT196" i="18"/>
  <c r="AV636" i="18" l="1"/>
  <c r="AU4" i="24"/>
  <c r="AV4" i="18"/>
  <c r="AV201" i="18"/>
  <c r="AV323" i="18"/>
  <c r="AV199" i="18"/>
  <c r="AV200" i="18"/>
  <c r="AV186" i="18"/>
  <c r="AV198" i="18"/>
  <c r="AV610" i="18"/>
  <c r="AV188" i="18"/>
  <c r="AV184" i="18"/>
  <c r="AV766" i="18"/>
  <c r="AV191" i="18"/>
  <c r="AV187" i="18"/>
  <c r="AV204" i="18"/>
  <c r="AV844" i="18"/>
  <c r="AV190" i="18"/>
  <c r="AV792" i="18"/>
  <c r="AV597" i="18"/>
  <c r="AV349" i="18"/>
  <c r="AV245" i="18"/>
  <c r="AV284" i="18"/>
  <c r="AV714" i="18"/>
  <c r="AV258" i="18"/>
  <c r="AV271" i="18"/>
  <c r="AV623" i="18"/>
  <c r="AV649" i="18"/>
  <c r="AV675" i="18"/>
  <c r="AV584" i="18"/>
  <c r="AV427" i="18"/>
  <c r="AV197" i="18"/>
  <c r="AV183" i="18"/>
  <c r="AV310" i="18"/>
  <c r="AV662" i="18"/>
  <c r="AV818" i="18"/>
  <c r="AW3" i="18"/>
  <c r="AW206" i="18" s="1"/>
  <c r="AV440" i="18"/>
  <c r="AV375" i="18"/>
  <c r="AV388" i="18"/>
  <c r="AV688" i="18"/>
  <c r="AV740" i="18"/>
  <c r="AV753" i="18"/>
  <c r="AV414" i="18"/>
  <c r="AV401" i="18"/>
  <c r="AV297" i="18"/>
  <c r="AV203" i="18"/>
  <c r="AV727" i="18"/>
  <c r="AV831" i="18"/>
  <c r="AV701" i="18"/>
  <c r="AV185" i="18"/>
  <c r="AV202" i="18"/>
  <c r="AV336" i="18"/>
  <c r="AV805" i="18"/>
  <c r="AV362" i="18"/>
  <c r="AV779" i="18"/>
  <c r="AS46" i="24"/>
  <c r="AU196" i="18"/>
  <c r="AW4" i="18" l="1"/>
  <c r="AV4" i="24"/>
  <c r="AW191" i="18"/>
  <c r="AW200" i="18"/>
  <c r="AW766" i="18"/>
  <c r="AW188" i="18"/>
  <c r="AW610" i="18"/>
  <c r="AW310" i="18"/>
  <c r="AW336" i="18"/>
  <c r="AW714" i="18"/>
  <c r="AW258" i="18"/>
  <c r="AW401" i="18"/>
  <c r="AW198" i="18"/>
  <c r="AW197" i="18"/>
  <c r="AW183" i="18"/>
  <c r="AW185" i="18"/>
  <c r="AW818" i="18"/>
  <c r="AW375" i="18"/>
  <c r="AW184" i="18"/>
  <c r="AX3" i="18"/>
  <c r="AX206" i="18" s="1"/>
  <c r="AW427" i="18"/>
  <c r="AW199" i="18"/>
  <c r="AW388" i="18"/>
  <c r="AW688" i="18"/>
  <c r="AW189" i="18"/>
  <c r="AW597" i="18"/>
  <c r="AW349" i="18"/>
  <c r="AW753" i="18"/>
  <c r="AW245" i="18"/>
  <c r="AW805" i="18"/>
  <c r="AW414" i="18"/>
  <c r="AW362" i="18"/>
  <c r="AW203" i="18"/>
  <c r="AW623" i="18"/>
  <c r="AW727" i="18"/>
  <c r="AW779" i="18"/>
  <c r="AW271" i="18"/>
  <c r="AW584" i="18"/>
  <c r="AW831" i="18"/>
  <c r="AW636" i="18"/>
  <c r="AW792" i="18"/>
  <c r="AW440" i="18"/>
  <c r="AW186" i="18"/>
  <c r="AW662" i="18"/>
  <c r="AW323" i="18"/>
  <c r="AW204" i="18"/>
  <c r="AW190" i="18"/>
  <c r="AW202" i="18"/>
  <c r="AW740" i="18"/>
  <c r="AW284" i="18"/>
  <c r="AW297" i="18"/>
  <c r="AW649" i="18"/>
  <c r="AW675" i="18"/>
  <c r="AW701" i="18"/>
  <c r="AW201" i="18"/>
  <c r="AW844" i="18"/>
  <c r="AW187" i="18"/>
  <c r="AT46" i="24"/>
  <c r="AV196" i="18"/>
  <c r="AX201" i="18" l="1"/>
  <c r="AW4" i="24"/>
  <c r="AX4" i="18"/>
  <c r="AX323" i="18"/>
  <c r="AX199" i="18"/>
  <c r="AX388" i="18"/>
  <c r="AX191" i="18"/>
  <c r="AX188" i="18"/>
  <c r="AX185" i="18"/>
  <c r="AX198" i="18"/>
  <c r="AX610" i="18"/>
  <c r="AX662" i="18"/>
  <c r="AX440" i="18"/>
  <c r="AX375" i="18"/>
  <c r="AX818" i="18"/>
  <c r="AX310" i="18"/>
  <c r="AX792" i="18"/>
  <c r="AX688" i="18"/>
  <c r="AX189" i="18"/>
  <c r="AX636" i="18"/>
  <c r="AX753" i="18"/>
  <c r="AX336" i="18"/>
  <c r="AX245" i="18"/>
  <c r="AX805" i="18"/>
  <c r="AX203" i="18"/>
  <c r="AX362" i="18"/>
  <c r="AX297" i="18"/>
  <c r="AX727" i="18"/>
  <c r="AX779" i="18"/>
  <c r="AX831" i="18"/>
  <c r="AX701" i="18"/>
  <c r="AX200" i="18"/>
  <c r="AX197" i="18"/>
  <c r="AX427" i="18"/>
  <c r="AX186" i="18"/>
  <c r="AX184" i="18"/>
  <c r="AX183" i="18"/>
  <c r="AY3" i="18"/>
  <c r="AY206" i="18" s="1"/>
  <c r="AX766" i="18"/>
  <c r="AX204" i="18"/>
  <c r="AX844" i="18"/>
  <c r="AX190" i="18"/>
  <c r="AX202" i="18"/>
  <c r="AX740" i="18"/>
  <c r="AX597" i="18"/>
  <c r="AX349" i="18"/>
  <c r="AX284" i="18"/>
  <c r="AX714" i="18"/>
  <c r="AX258" i="18"/>
  <c r="AX414" i="18"/>
  <c r="AX271" i="18"/>
  <c r="AX649" i="18"/>
  <c r="AX623" i="18"/>
  <c r="AX401" i="18"/>
  <c r="AX675" i="18"/>
  <c r="AX584" i="18"/>
  <c r="AX187" i="18"/>
  <c r="AU46" i="24"/>
  <c r="AW196" i="18"/>
  <c r="AX4" i="24" l="1"/>
  <c r="AY4" i="18"/>
  <c r="AY844" i="18"/>
  <c r="AY201" i="18"/>
  <c r="AY323" i="18"/>
  <c r="AY185" i="18"/>
  <c r="AY184" i="18"/>
  <c r="AY766" i="18"/>
  <c r="AY190" i="18"/>
  <c r="AY202" i="18"/>
  <c r="AY336" i="18"/>
  <c r="AY349" i="18"/>
  <c r="AY805" i="18"/>
  <c r="AY203" i="18"/>
  <c r="AY258" i="18"/>
  <c r="AY271" i="18"/>
  <c r="AY623" i="18"/>
  <c r="AY727" i="18"/>
  <c r="AY401" i="18"/>
  <c r="AY584" i="18"/>
  <c r="AY701" i="18"/>
  <c r="AY197" i="18"/>
  <c r="AY200" i="18"/>
  <c r="AY183" i="18"/>
  <c r="AY610" i="18"/>
  <c r="AY662" i="18"/>
  <c r="AY440" i="18"/>
  <c r="AY191" i="18"/>
  <c r="AY198" i="18"/>
  <c r="AY186" i="18"/>
  <c r="AY188" i="18"/>
  <c r="AY818" i="18"/>
  <c r="AY375" i="18"/>
  <c r="AY310" i="18"/>
  <c r="AY388" i="18"/>
  <c r="AY753" i="18"/>
  <c r="AY284" i="18"/>
  <c r="AY245" i="18"/>
  <c r="AY362" i="18"/>
  <c r="AY414" i="18"/>
  <c r="AY675" i="18"/>
  <c r="AY779" i="18"/>
  <c r="AY649" i="18"/>
  <c r="AY297" i="18"/>
  <c r="AY427" i="18"/>
  <c r="AY187" i="18"/>
  <c r="AY199" i="18"/>
  <c r="AZ3" i="18"/>
  <c r="AZ206" i="18" s="1"/>
  <c r="AY204" i="18"/>
  <c r="AY792" i="18"/>
  <c r="AY189" i="18"/>
  <c r="AY740" i="18"/>
  <c r="AY597" i="18"/>
  <c r="AY714" i="18"/>
  <c r="AY831" i="18"/>
  <c r="AY636" i="18"/>
  <c r="AY688" i="18"/>
  <c r="AV46" i="24"/>
  <c r="AX196" i="18"/>
  <c r="AZ4" i="18" l="1"/>
  <c r="AY4" i="24"/>
  <c r="AZ189" i="18"/>
  <c r="AZ414" i="18"/>
  <c r="AZ190" i="18"/>
  <c r="AZ184" i="18"/>
  <c r="AZ197" i="18"/>
  <c r="AZ610" i="18"/>
  <c r="AZ818" i="18"/>
  <c r="AZ187" i="18"/>
  <c r="AZ427" i="18"/>
  <c r="AZ662" i="18"/>
  <c r="AZ440" i="18"/>
  <c r="AZ844" i="18"/>
  <c r="AZ201" i="18"/>
  <c r="AZ202" i="18"/>
  <c r="AZ753" i="18"/>
  <c r="AZ805" i="18"/>
  <c r="AZ675" i="18"/>
  <c r="AZ623" i="18"/>
  <c r="AZ701" i="18"/>
  <c r="AZ188" i="18"/>
  <c r="AZ186" i="18"/>
  <c r="AZ185" i="18"/>
  <c r="AZ198" i="18"/>
  <c r="AZ183" i="18"/>
  <c r="AZ375" i="18"/>
  <c r="AZ310" i="18"/>
  <c r="AZ199" i="18"/>
  <c r="BA3" i="18"/>
  <c r="BA206" i="18" s="1"/>
  <c r="AZ191" i="18"/>
  <c r="AZ323" i="18"/>
  <c r="AZ792" i="18"/>
  <c r="AZ740" i="18"/>
  <c r="AZ597" i="18"/>
  <c r="AZ336" i="18"/>
  <c r="AZ284" i="18"/>
  <c r="AZ714" i="18"/>
  <c r="BA714" i="18" s="1"/>
  <c r="AZ203" i="18"/>
  <c r="BA203" i="18" s="1"/>
  <c r="AZ362" i="18"/>
  <c r="AZ727" i="18"/>
  <c r="AZ271" i="18"/>
  <c r="AZ779" i="18"/>
  <c r="AZ831" i="18"/>
  <c r="AZ584" i="18"/>
  <c r="AZ688" i="18"/>
  <c r="AZ766" i="18"/>
  <c r="AZ200" i="18"/>
  <c r="AZ204" i="18"/>
  <c r="AZ349" i="18"/>
  <c r="AZ245" i="18"/>
  <c r="AZ258" i="18"/>
  <c r="AZ297" i="18"/>
  <c r="AZ401" i="18"/>
  <c r="AZ649" i="18"/>
  <c r="AZ636" i="18"/>
  <c r="AZ388" i="18"/>
  <c r="AW46" i="24"/>
  <c r="AY196" i="18"/>
  <c r="BA4" i="18" l="1"/>
  <c r="AZ4" i="24"/>
  <c r="BA284" i="18"/>
  <c r="BA414" i="18"/>
  <c r="BA191" i="18"/>
  <c r="BA199" i="18"/>
  <c r="BB3" i="18"/>
  <c r="BB206" i="18" s="1"/>
  <c r="BA375" i="18"/>
  <c r="BA188" i="18"/>
  <c r="BA200" i="18"/>
  <c r="BA183" i="18"/>
  <c r="BA323" i="18"/>
  <c r="BA310" i="18"/>
  <c r="BA198" i="18"/>
  <c r="BA440" i="18"/>
  <c r="BA204" i="18"/>
  <c r="BA202" i="18"/>
  <c r="BA336" i="18"/>
  <c r="BA245" i="18"/>
  <c r="BA258" i="18"/>
  <c r="BA401" i="18"/>
  <c r="BA779" i="18"/>
  <c r="BA584" i="18"/>
  <c r="BA701" i="18"/>
  <c r="BA844" i="18"/>
  <c r="BA597" i="18"/>
  <c r="BA349" i="18"/>
  <c r="BA805" i="18"/>
  <c r="BA297" i="18"/>
  <c r="BA675" i="18"/>
  <c r="BA271" i="18"/>
  <c r="BA649" i="18"/>
  <c r="BA831" i="18"/>
  <c r="BA792" i="18"/>
  <c r="BA187" i="18"/>
  <c r="BA186" i="18"/>
  <c r="BA197" i="18"/>
  <c r="BA610" i="18"/>
  <c r="BA662" i="18"/>
  <c r="BA427" i="18"/>
  <c r="BA184" i="18"/>
  <c r="BA185" i="18"/>
  <c r="BA766" i="18"/>
  <c r="BA818" i="18"/>
  <c r="BA388" i="18"/>
  <c r="BA688" i="18"/>
  <c r="BA190" i="18"/>
  <c r="BA189" i="18"/>
  <c r="BA636" i="18"/>
  <c r="BA740" i="18"/>
  <c r="BA753" i="18"/>
  <c r="BA362" i="18"/>
  <c r="BA623" i="18"/>
  <c r="BA727" i="18"/>
  <c r="BA201" i="18"/>
  <c r="AX46" i="24"/>
  <c r="AZ196" i="18"/>
  <c r="BB4" i="18" l="1"/>
  <c r="BA4" i="24"/>
  <c r="BB388" i="18"/>
  <c r="BB362" i="18"/>
  <c r="BB401" i="18"/>
  <c r="BB258" i="18"/>
  <c r="BB375" i="18"/>
  <c r="BB662" i="18"/>
  <c r="BB188" i="18"/>
  <c r="BB199" i="18"/>
  <c r="BB187" i="18"/>
  <c r="BB185" i="18"/>
  <c r="BB184" i="18"/>
  <c r="BB323" i="18"/>
  <c r="BB610" i="18"/>
  <c r="BB766" i="18"/>
  <c r="BB818" i="18"/>
  <c r="BB310" i="18"/>
  <c r="BB200" i="18"/>
  <c r="BB197" i="18"/>
  <c r="BB204" i="18"/>
  <c r="BB190" i="18"/>
  <c r="BB792" i="18"/>
  <c r="BB201" i="18"/>
  <c r="BB202" i="18"/>
  <c r="BB336" i="18"/>
  <c r="BB649" i="18"/>
  <c r="BB203" i="18"/>
  <c r="BB191" i="18"/>
  <c r="BB198" i="18"/>
  <c r="BB183" i="18"/>
  <c r="BB427" i="18"/>
  <c r="BB186" i="18"/>
  <c r="BC3" i="18"/>
  <c r="BC206" i="18" s="1"/>
  <c r="BB688" i="18"/>
  <c r="BB189" i="18"/>
  <c r="BB636" i="18"/>
  <c r="BB740" i="18"/>
  <c r="BB349" i="18"/>
  <c r="BB245" i="18"/>
  <c r="BB271" i="18"/>
  <c r="BB297" i="18"/>
  <c r="BB675" i="18"/>
  <c r="BB727" i="18"/>
  <c r="BB623" i="18"/>
  <c r="BB701" i="18"/>
  <c r="BB584" i="18"/>
  <c r="BB714" i="18"/>
  <c r="BC714" i="18" s="1"/>
  <c r="BB414" i="18"/>
  <c r="BB284" i="18"/>
  <c r="BB440" i="18"/>
  <c r="BB844" i="18"/>
  <c r="BB597" i="18"/>
  <c r="BB753" i="18"/>
  <c r="BB805" i="18"/>
  <c r="BB779" i="18"/>
  <c r="BB831" i="18"/>
  <c r="AY46" i="24"/>
  <c r="BA196" i="18"/>
  <c r="BC4" i="18" l="1"/>
  <c r="BB4" i="24"/>
  <c r="BC636" i="18"/>
  <c r="BC297" i="18"/>
  <c r="BC401" i="18"/>
  <c r="BC258" i="18"/>
  <c r="BC185" i="18"/>
  <c r="BC187" i="18"/>
  <c r="BC199" i="18"/>
  <c r="BC766" i="18"/>
  <c r="BC688" i="18"/>
  <c r="BC189" i="18"/>
  <c r="BC623" i="18"/>
  <c r="BC701" i="18"/>
  <c r="BC204" i="18"/>
  <c r="BC197" i="18"/>
  <c r="BC183" i="18"/>
  <c r="BC191" i="18"/>
  <c r="BD3" i="18"/>
  <c r="BD206" i="18" s="1"/>
  <c r="BC323" i="18"/>
  <c r="BC198" i="18"/>
  <c r="BC200" i="18"/>
  <c r="BC610" i="18"/>
  <c r="BC375" i="18"/>
  <c r="BC792" i="18"/>
  <c r="BC190" i="18"/>
  <c r="BD190" i="18" s="1"/>
  <c r="BC201" i="18"/>
  <c r="BC202" i="18"/>
  <c r="BC284" i="18"/>
  <c r="BC597" i="18"/>
  <c r="BC336" i="18"/>
  <c r="BC203" i="18"/>
  <c r="BD203" i="18" s="1"/>
  <c r="BC805" i="18"/>
  <c r="BC727" i="18"/>
  <c r="BC271" i="18"/>
  <c r="BC675" i="18"/>
  <c r="BC584" i="18"/>
  <c r="BC831" i="18"/>
  <c r="BC388" i="18"/>
  <c r="BC362" i="18"/>
  <c r="BC184" i="18"/>
  <c r="BC186" i="18"/>
  <c r="BC818" i="18"/>
  <c r="BC310" i="18"/>
  <c r="BC427" i="18"/>
  <c r="BC188" i="18"/>
  <c r="BC662" i="18"/>
  <c r="BC440" i="18"/>
  <c r="BC844" i="18"/>
  <c r="BC740" i="18"/>
  <c r="BC349" i="18"/>
  <c r="BC753" i="18"/>
  <c r="BC779" i="18"/>
  <c r="BC649" i="18"/>
  <c r="BC414" i="18"/>
  <c r="BC245" i="18"/>
  <c r="AZ46" i="24"/>
  <c r="BB196" i="18"/>
  <c r="BD844" i="18" l="1"/>
  <c r="BD336" i="18"/>
  <c r="BD4" i="18"/>
  <c r="BC4" i="24"/>
  <c r="BD284" i="18"/>
  <c r="BD201" i="18"/>
  <c r="BD362" i="18"/>
  <c r="BD245" i="18"/>
  <c r="BD714" i="18"/>
  <c r="BD297" i="18"/>
  <c r="BD349" i="18"/>
  <c r="BD191" i="18"/>
  <c r="BD188" i="18"/>
  <c r="BD186" i="18"/>
  <c r="BD198" i="18"/>
  <c r="BD187" i="18"/>
  <c r="BD388" i="18"/>
  <c r="BD199" i="18"/>
  <c r="BD185" i="18"/>
  <c r="BD184" i="18"/>
  <c r="BD183" i="18"/>
  <c r="BD323" i="18"/>
  <c r="BD202" i="18"/>
  <c r="BD753" i="18"/>
  <c r="BD271" i="18"/>
  <c r="BD727" i="18"/>
  <c r="BD258" i="18"/>
  <c r="BD200" i="18"/>
  <c r="BD818" i="18"/>
  <c r="BD375" i="18"/>
  <c r="BD766" i="18"/>
  <c r="BD440" i="18"/>
  <c r="BD310" i="18"/>
  <c r="BD427" i="18"/>
  <c r="BD805" i="18"/>
  <c r="BD649" i="18"/>
  <c r="BD779" i="18"/>
  <c r="BD701" i="18"/>
  <c r="BD414" i="18"/>
  <c r="BD792" i="18"/>
  <c r="BD197" i="18"/>
  <c r="BE3" i="18"/>
  <c r="BE206" i="18" s="1"/>
  <c r="BD610" i="18"/>
  <c r="BD662" i="18"/>
  <c r="BD204" i="18"/>
  <c r="BE204" i="18" s="1"/>
  <c r="BD688" i="18"/>
  <c r="BD189" i="18"/>
  <c r="BD636" i="18"/>
  <c r="BD740" i="18"/>
  <c r="BD597" i="18"/>
  <c r="BD623" i="18"/>
  <c r="BD675" i="18"/>
  <c r="BD831" i="18"/>
  <c r="BD584" i="18"/>
  <c r="BD401" i="18"/>
  <c r="BA46" i="24"/>
  <c r="BC196" i="18"/>
  <c r="BE4" i="18" l="1"/>
  <c r="BD4" i="24"/>
  <c r="BE401" i="18"/>
  <c r="BE258" i="18"/>
  <c r="BE284" i="18"/>
  <c r="BE186" i="18"/>
  <c r="BE185" i="18"/>
  <c r="BE427" i="18"/>
  <c r="BE610" i="18"/>
  <c r="BE662" i="18"/>
  <c r="BE818" i="18"/>
  <c r="BE199" i="18"/>
  <c r="BE440" i="18"/>
  <c r="BE201" i="18"/>
  <c r="BE675" i="18"/>
  <c r="BE779" i="18"/>
  <c r="BE191" i="18"/>
  <c r="BE200" i="18"/>
  <c r="BE197" i="18"/>
  <c r="BE323" i="18"/>
  <c r="BF3" i="18"/>
  <c r="BF206" i="18" s="1"/>
  <c r="BE388" i="18"/>
  <c r="BE188" i="18"/>
  <c r="BE198" i="18"/>
  <c r="BE184" i="18"/>
  <c r="BE375" i="18"/>
  <c r="BE766" i="18"/>
  <c r="BE310" i="18"/>
  <c r="BE844" i="18"/>
  <c r="BE792" i="18"/>
  <c r="BE688" i="18"/>
  <c r="BE189" i="18"/>
  <c r="BE636" i="18"/>
  <c r="BE597" i="18"/>
  <c r="BE727" i="18"/>
  <c r="BE649" i="18"/>
  <c r="BE584" i="18"/>
  <c r="BE701" i="18"/>
  <c r="BE297" i="18"/>
  <c r="BE336" i="18"/>
  <c r="BE349" i="18"/>
  <c r="BE187" i="18"/>
  <c r="BE183" i="18"/>
  <c r="BE190" i="18"/>
  <c r="BE414" i="18"/>
  <c r="BE740" i="18"/>
  <c r="BE753" i="18"/>
  <c r="BE805" i="18"/>
  <c r="BE623" i="18"/>
  <c r="BE831" i="18"/>
  <c r="BE245" i="18"/>
  <c r="BE714" i="18"/>
  <c r="BE203" i="18"/>
  <c r="BE362" i="18"/>
  <c r="BE271" i="18"/>
  <c r="BE202" i="18"/>
  <c r="BB46" i="24"/>
  <c r="BD196" i="18"/>
  <c r="BF336" i="18" l="1"/>
  <c r="BF636" i="18"/>
  <c r="BF4" i="18"/>
  <c r="BE4" i="24"/>
  <c r="BF844" i="18"/>
  <c r="BF414" i="18"/>
  <c r="BF297" i="18"/>
  <c r="BF201" i="18"/>
  <c r="BF362" i="18"/>
  <c r="BF245" i="18"/>
  <c r="BF401" i="18"/>
  <c r="BF198" i="18"/>
  <c r="BG3" i="18"/>
  <c r="BG206" i="18" s="1"/>
  <c r="BF818" i="18"/>
  <c r="BF323" i="18"/>
  <c r="BF191" i="18"/>
  <c r="BF185" i="18"/>
  <c r="BF183" i="18"/>
  <c r="BF440" i="18"/>
  <c r="BF388" i="18"/>
  <c r="BF189" i="18"/>
  <c r="BF740" i="18"/>
  <c r="BF597" i="18"/>
  <c r="BF727" i="18"/>
  <c r="BF649" i="18"/>
  <c r="BF623" i="18"/>
  <c r="BF258" i="18"/>
  <c r="BF792" i="18"/>
  <c r="BF204" i="18"/>
  <c r="BF271" i="18"/>
  <c r="BF349" i="18"/>
  <c r="BF186" i="18"/>
  <c r="BF197" i="18"/>
  <c r="BF610" i="18"/>
  <c r="BF200" i="18"/>
  <c r="BF199" i="18"/>
  <c r="BF184" i="18"/>
  <c r="BF766" i="18"/>
  <c r="BF310" i="18"/>
  <c r="BF375" i="18"/>
  <c r="BF188" i="18"/>
  <c r="BF187" i="18"/>
  <c r="BF190" i="18"/>
  <c r="BG190" i="18" s="1"/>
  <c r="BF688" i="18"/>
  <c r="BF202" i="18"/>
  <c r="BF714" i="18"/>
  <c r="BF203" i="18"/>
  <c r="BF779" i="18"/>
  <c r="BF675" i="18"/>
  <c r="BF701" i="18"/>
  <c r="BF584" i="18"/>
  <c r="BF662" i="18"/>
  <c r="BF427" i="18"/>
  <c r="BF753" i="18"/>
  <c r="BF805" i="18"/>
  <c r="BF831" i="18"/>
  <c r="BF284" i="18"/>
  <c r="BC46" i="24"/>
  <c r="BE196" i="18"/>
  <c r="BF4" i="24" l="1"/>
  <c r="BG4" i="18"/>
  <c r="BG714" i="18"/>
  <c r="BG401" i="18"/>
  <c r="BG844" i="18"/>
  <c r="BG191" i="18"/>
  <c r="BG183" i="18"/>
  <c r="BH3" i="18"/>
  <c r="BH206" i="18" s="1"/>
  <c r="BG375" i="18"/>
  <c r="BG388" i="18"/>
  <c r="BG427" i="18"/>
  <c r="BG440" i="18"/>
  <c r="BG204" i="18"/>
  <c r="BG187" i="18"/>
  <c r="BG200" i="18"/>
  <c r="BG792" i="18"/>
  <c r="BG201" i="18"/>
  <c r="BH201" i="18" s="1"/>
  <c r="BG189" i="18"/>
  <c r="BH189" i="18" s="1"/>
  <c r="BG284" i="18"/>
  <c r="BG414" i="18"/>
  <c r="BG258" i="18"/>
  <c r="BG362" i="18"/>
  <c r="BG203" i="18"/>
  <c r="BH203" i="18" s="1"/>
  <c r="BG597" i="18"/>
  <c r="BG753" i="18"/>
  <c r="BG805" i="18"/>
  <c r="BG623" i="18"/>
  <c r="BG675" i="18"/>
  <c r="BG727" i="18"/>
  <c r="BG779" i="18"/>
  <c r="BG831" i="18"/>
  <c r="BG701" i="18"/>
  <c r="BG584" i="18"/>
  <c r="BG271" i="18"/>
  <c r="BG636" i="18"/>
  <c r="BG297" i="18"/>
  <c r="BG310" i="18"/>
  <c r="BG688" i="18"/>
  <c r="BG649" i="18"/>
  <c r="BG245" i="18"/>
  <c r="BG197" i="18"/>
  <c r="BG186" i="18"/>
  <c r="BG185" i="18"/>
  <c r="BG610" i="18"/>
  <c r="BG662" i="18"/>
  <c r="BG188" i="18"/>
  <c r="BG766" i="18"/>
  <c r="BG199" i="18"/>
  <c r="BG198" i="18"/>
  <c r="BG184" i="18"/>
  <c r="BG818" i="18"/>
  <c r="BG323" i="18"/>
  <c r="BG202" i="18"/>
  <c r="BH202" i="18" s="1"/>
  <c r="BG349" i="18"/>
  <c r="BG740" i="18"/>
  <c r="BG336" i="18"/>
  <c r="BD46" i="24"/>
  <c r="BF196" i="18"/>
  <c r="BG4" i="24" l="1"/>
  <c r="BH4" i="18"/>
  <c r="BH271" i="18"/>
  <c r="BH362" i="18"/>
  <c r="BH258" i="18"/>
  <c r="BH688" i="18"/>
  <c r="BH414" i="18"/>
  <c r="BH349" i="18"/>
  <c r="BH188" i="18"/>
  <c r="BH185" i="18"/>
  <c r="BH197" i="18"/>
  <c r="BH610" i="18"/>
  <c r="BH191" i="18"/>
  <c r="BH187" i="18"/>
  <c r="BH184" i="18"/>
  <c r="BI3" i="18"/>
  <c r="BI206" i="18" s="1"/>
  <c r="BH766" i="18"/>
  <c r="BH818" i="18"/>
  <c r="BH844" i="18"/>
  <c r="BH427" i="18"/>
  <c r="BH636" i="18"/>
  <c r="BH284" i="18"/>
  <c r="BH714" i="18"/>
  <c r="BH245" i="18"/>
  <c r="BH297" i="18"/>
  <c r="BH597" i="18"/>
  <c r="BH753" i="18"/>
  <c r="BH805" i="18"/>
  <c r="BH675" i="18"/>
  <c r="BH779" i="18"/>
  <c r="BH649" i="18"/>
  <c r="BH727" i="18"/>
  <c r="BH831" i="18"/>
  <c r="BH584" i="18"/>
  <c r="BH190" i="18"/>
  <c r="BH792" i="18"/>
  <c r="BH186" i="18"/>
  <c r="BH198" i="18"/>
  <c r="BH183" i="18"/>
  <c r="BH440" i="18"/>
  <c r="BH204" i="18"/>
  <c r="BH200" i="18"/>
  <c r="BH199" i="18"/>
  <c r="BH388" i="18"/>
  <c r="BH323" i="18"/>
  <c r="BH310" i="18"/>
  <c r="BH662" i="18"/>
  <c r="BH375" i="18"/>
  <c r="BH336" i="18"/>
  <c r="BH740" i="18"/>
  <c r="BH623" i="18"/>
  <c r="BH701" i="18"/>
  <c r="BH401" i="18"/>
  <c r="BE46" i="24"/>
  <c r="BG196" i="18"/>
  <c r="BI336" i="18" l="1"/>
  <c r="BI636" i="18"/>
  <c r="BI4" i="18"/>
  <c r="BH4" i="24"/>
  <c r="BI714" i="18"/>
  <c r="BI401" i="18"/>
  <c r="BI297" i="18"/>
  <c r="BI245" i="18"/>
  <c r="BI187" i="18"/>
  <c r="BI766" i="18"/>
  <c r="BI844" i="18"/>
  <c r="BI310" i="18"/>
  <c r="BI191" i="18"/>
  <c r="BI190" i="18"/>
  <c r="BI200" i="18"/>
  <c r="BI197" i="18"/>
  <c r="BI183" i="18"/>
  <c r="BI185" i="18"/>
  <c r="BI610" i="18"/>
  <c r="BI662" i="18"/>
  <c r="BI388" i="18"/>
  <c r="BI188" i="18"/>
  <c r="BI198" i="18"/>
  <c r="BI440" i="18"/>
  <c r="BI375" i="18"/>
  <c r="BI189" i="18"/>
  <c r="BI202" i="18"/>
  <c r="BI414" i="18"/>
  <c r="BI204" i="18"/>
  <c r="BI184" i="18"/>
  <c r="BI186" i="18"/>
  <c r="BI323" i="18"/>
  <c r="BI199" i="18"/>
  <c r="BI818" i="18"/>
  <c r="BI427" i="18"/>
  <c r="BI284" i="18"/>
  <c r="BI362" i="18"/>
  <c r="BI203" i="18"/>
  <c r="BI597" i="18"/>
  <c r="BI753" i="18"/>
  <c r="BI649" i="18"/>
  <c r="BI623" i="18"/>
  <c r="BI779" i="18"/>
  <c r="BI584" i="18"/>
  <c r="BI831" i="18"/>
  <c r="BI688" i="18"/>
  <c r="BI349" i="18"/>
  <c r="BI258" i="18"/>
  <c r="BI792" i="18"/>
  <c r="BI201" i="18"/>
  <c r="BI740" i="18"/>
  <c r="BI805" i="18"/>
  <c r="BI727" i="18"/>
  <c r="BI675" i="18"/>
  <c r="BI701" i="18"/>
  <c r="BI271" i="18"/>
  <c r="BF46" i="24"/>
  <c r="BH196" i="18"/>
  <c r="BI4" i="24" l="1"/>
  <c r="BG46" i="24"/>
  <c r="BI196" i="18"/>
  <c r="BH46" i="24" l="1"/>
  <c r="BI46" i="24" l="1"/>
  <c r="H195" i="18"/>
  <c r="I195" i="18" l="1"/>
  <c r="J195" i="18" l="1"/>
  <c r="K195" i="18" s="1"/>
  <c r="L195" i="18" l="1"/>
  <c r="M195" i="18" l="1"/>
  <c r="N195" i="18" l="1"/>
  <c r="O195" i="18" l="1"/>
  <c r="P195" i="18" l="1"/>
  <c r="Q195" i="18" l="1"/>
  <c r="R195" i="18" l="1"/>
  <c r="S195" i="18" l="1"/>
  <c r="T195" i="18" l="1"/>
  <c r="U195" i="18" l="1"/>
  <c r="V195" i="18" l="1"/>
  <c r="W195" i="18" l="1"/>
  <c r="X195" i="18" l="1"/>
  <c r="Y195" i="18" l="1"/>
  <c r="Z195" i="18" l="1"/>
  <c r="AA195" i="18" l="1"/>
  <c r="AB195" i="18" l="1"/>
  <c r="AC195" i="18" l="1"/>
  <c r="AD195" i="18" l="1"/>
  <c r="AE195" i="18" l="1"/>
  <c r="AF195" i="18" l="1"/>
  <c r="AG195" i="18" l="1"/>
  <c r="AH195" i="18" l="1"/>
  <c r="AI195" i="18" l="1"/>
  <c r="AJ195" i="18" l="1"/>
  <c r="AK195" i="18" l="1"/>
  <c r="AL195" i="18" l="1"/>
  <c r="AM195" i="18" l="1"/>
  <c r="AN195" i="18" l="1"/>
  <c r="AO195" i="18" l="1"/>
  <c r="AP195" i="18" l="1"/>
  <c r="AQ195" i="18" l="1"/>
  <c r="AR195" i="18" l="1"/>
  <c r="AS195" i="18" l="1"/>
  <c r="AT195" i="18" l="1"/>
  <c r="AU195" i="18" l="1"/>
  <c r="AV195" i="18" l="1"/>
  <c r="AW195" i="18" l="1"/>
  <c r="AX195" i="18" l="1"/>
  <c r="AY195" i="18" l="1"/>
  <c r="AZ195" i="18" l="1"/>
  <c r="BA195" i="18" l="1"/>
  <c r="BB195" i="18" l="1"/>
  <c r="BC195" i="18" l="1"/>
  <c r="BD195" i="18" l="1"/>
  <c r="BE195" i="18" l="1"/>
  <c r="BF195" i="18" l="1"/>
  <c r="BG195" i="18" l="1"/>
  <c r="BH195" i="18" l="1"/>
  <c r="BI195" i="18" s="1"/>
  <c r="J153" i="24" l="1"/>
  <c r="H182" i="18" l="1"/>
  <c r="M182" i="18"/>
  <c r="AX182" i="18"/>
  <c r="AV182" i="18"/>
  <c r="AJ182" i="18"/>
  <c r="AR182" i="18"/>
  <c r="AZ182" i="18"/>
  <c r="AY182" i="18"/>
  <c r="AO182" i="18"/>
  <c r="S182" i="18"/>
  <c r="X182" i="18"/>
  <c r="AT182" i="18"/>
  <c r="W182" i="18"/>
  <c r="AL182" i="18"/>
  <c r="AQ182" i="18"/>
  <c r="L182" i="18"/>
  <c r="P182" i="18"/>
  <c r="T182" i="18"/>
  <c r="Y182" i="18"/>
  <c r="AU182" i="18"/>
  <c r="AP182" i="18"/>
  <c r="AE182" i="18"/>
  <c r="AN182" i="18"/>
  <c r="V182" i="18"/>
  <c r="Z182" i="18"/>
  <c r="AG182" i="18"/>
  <c r="AD182" i="18"/>
  <c r="AB182" i="18"/>
  <c r="R182" i="18"/>
  <c r="Q182" i="18"/>
  <c r="O182" i="18"/>
  <c r="K182" i="18"/>
  <c r="AS182" i="18"/>
  <c r="AC182" i="18"/>
  <c r="U182" i="18"/>
  <c r="AM182" i="18"/>
  <c r="AH182" i="18"/>
  <c r="AW182" i="18"/>
  <c r="AK182" i="18"/>
  <c r="AI182" i="18"/>
  <c r="AF182" i="18"/>
  <c r="AA182" i="18"/>
  <c r="I182" i="18"/>
  <c r="J182" i="18"/>
  <c r="BA182" i="18" l="1"/>
  <c r="BB182" i="18" l="1"/>
  <c r="BC182" i="18" l="1"/>
  <c r="BD182" i="18" s="1"/>
  <c r="BE182" i="18" l="1"/>
  <c r="BF182" i="18" l="1"/>
  <c r="BG182" i="18" l="1"/>
  <c r="BH182" i="18" l="1"/>
  <c r="BI182" i="18" l="1"/>
  <c r="G172" i="1" l="1"/>
  <c r="FO70" i="7942" l="1"/>
  <c r="FO349" i="7942" s="1"/>
  <c r="FO62" i="7942"/>
  <c r="FO341" i="7942" s="1"/>
  <c r="Q35" i="7942"/>
  <c r="Q314" i="7942" s="1"/>
  <c r="FO94" i="7942"/>
  <c r="FO373" i="7942" s="1"/>
  <c r="FD98" i="7942"/>
  <c r="FD377" i="7942" s="1"/>
  <c r="Q129" i="7942"/>
  <c r="Q408" i="7942" s="1"/>
  <c r="FO121" i="7942"/>
  <c r="FO400" i="7942" s="1"/>
  <c r="FO89" i="7942"/>
  <c r="FO368" i="7942" s="1"/>
  <c r="FO25" i="7942"/>
  <c r="FO304" i="7942" s="1"/>
  <c r="FD93" i="7942"/>
  <c r="FD372" i="7942" s="1"/>
  <c r="FD29" i="7942"/>
  <c r="FD308" i="7942" s="1"/>
  <c r="FO134" i="7942"/>
  <c r="FO413" i="7942" s="1"/>
  <c r="FO86" i="7942"/>
  <c r="FO365" i="7942" s="1"/>
  <c r="FO30" i="7942"/>
  <c r="FO309" i="7942" s="1"/>
  <c r="AM67" i="7942"/>
  <c r="AM346" i="7942" s="1"/>
  <c r="Q91" i="7942"/>
  <c r="Q370" i="7942" s="1"/>
  <c r="FO145" i="7942"/>
  <c r="FO424" i="7942" s="1"/>
  <c r="FO113" i="7942"/>
  <c r="FO392" i="7942" s="1"/>
  <c r="FO81" i="7942"/>
  <c r="FO360" i="7942" s="1"/>
  <c r="FO49" i="7942"/>
  <c r="FO328" i="7942" s="1"/>
  <c r="FO17" i="7942"/>
  <c r="FO296" i="7942" s="1"/>
  <c r="FD117" i="7942"/>
  <c r="FD396" i="7942" s="1"/>
  <c r="FD85" i="7942"/>
  <c r="FD364" i="7942" s="1"/>
  <c r="FD53" i="7942"/>
  <c r="FD332" i="7942" s="1"/>
  <c r="FD21" i="7942"/>
  <c r="FD300" i="7942" s="1"/>
  <c r="ES121" i="7942"/>
  <c r="ES400" i="7942" s="1"/>
  <c r="ES89" i="7942"/>
  <c r="ES368" i="7942" s="1"/>
  <c r="ES57" i="7942"/>
  <c r="ES336" i="7942" s="1"/>
  <c r="ES25" i="7942"/>
  <c r="ES304" i="7942" s="1"/>
  <c r="DW125" i="7942"/>
  <c r="DW404" i="7942" s="1"/>
  <c r="DW93" i="7942"/>
  <c r="DW372" i="7942" s="1"/>
  <c r="DW61" i="7942"/>
  <c r="DW340" i="7942" s="1"/>
  <c r="DW29" i="7942"/>
  <c r="DW308" i="7942" s="1"/>
  <c r="DL129" i="7942"/>
  <c r="DL408" i="7942" s="1"/>
  <c r="DL97" i="7942"/>
  <c r="DL376" i="7942" s="1"/>
  <c r="DL65" i="7942"/>
  <c r="DL344" i="7942" s="1"/>
  <c r="DL33" i="7942"/>
  <c r="DL312" i="7942" s="1"/>
  <c r="DA133" i="7942"/>
  <c r="DA412" i="7942" s="1"/>
  <c r="DA101" i="7942"/>
  <c r="DA380" i="7942" s="1"/>
  <c r="DA69" i="7942"/>
  <c r="DA348" i="7942" s="1"/>
  <c r="DA37" i="7942"/>
  <c r="DA316" i="7942" s="1"/>
  <c r="CE143" i="7942"/>
  <c r="CE422" i="7942" s="1"/>
  <c r="CE111" i="7942"/>
  <c r="CE390" i="7942" s="1"/>
  <c r="CE73" i="7942"/>
  <c r="CE352" i="7942" s="1"/>
  <c r="CE41" i="7942"/>
  <c r="CE320" i="7942" s="1"/>
  <c r="BT141" i="7942"/>
  <c r="BT420" i="7942" s="1"/>
  <c r="BT109" i="7942"/>
  <c r="BT388" i="7942" s="1"/>
  <c r="BT77" i="7942"/>
  <c r="BT356" i="7942" s="1"/>
  <c r="BT45" i="7942"/>
  <c r="BT324" i="7942" s="1"/>
  <c r="BI145" i="7942"/>
  <c r="BI424" i="7942" s="1"/>
  <c r="BI113" i="7942"/>
  <c r="BI392" i="7942" s="1"/>
  <c r="BI81" i="7942"/>
  <c r="BI360" i="7942" s="1"/>
  <c r="BI49" i="7942"/>
  <c r="BI328" i="7942" s="1"/>
  <c r="BI17" i="7942"/>
  <c r="BI296" i="7942" s="1"/>
  <c r="AX117" i="7942"/>
  <c r="AX396" i="7942" s="1"/>
  <c r="AX85" i="7942"/>
  <c r="AX364" i="7942" s="1"/>
  <c r="AX53" i="7942"/>
  <c r="AX332" i="7942" s="1"/>
  <c r="AX21" i="7942"/>
  <c r="AX300" i="7942" s="1"/>
  <c r="AM127" i="7942"/>
  <c r="AM406" i="7942" s="1"/>
  <c r="AM89" i="7942"/>
  <c r="AM368" i="7942" s="1"/>
  <c r="AM57" i="7942"/>
  <c r="AM336" i="7942" s="1"/>
  <c r="AM43" i="7942"/>
  <c r="AM322" i="7942" s="1"/>
  <c r="Q63" i="7942"/>
  <c r="Q342" i="7942" s="1"/>
  <c r="FO137" i="7942"/>
  <c r="FO416" i="7942" s="1"/>
  <c r="FO105" i="7942"/>
  <c r="FO384" i="7942" s="1"/>
  <c r="FO73" i="7942"/>
  <c r="FO352" i="7942" s="1"/>
  <c r="FO41" i="7942"/>
  <c r="FO320" i="7942" s="1"/>
  <c r="FD141" i="7942"/>
  <c r="FD420" i="7942" s="1"/>
  <c r="FD109" i="7942"/>
  <c r="FD388" i="7942" s="1"/>
  <c r="FD77" i="7942"/>
  <c r="FD356" i="7942" s="1"/>
  <c r="FD45" i="7942"/>
  <c r="FD324" i="7942" s="1"/>
  <c r="ES145" i="7942"/>
  <c r="ES424" i="7942" s="1"/>
  <c r="ES113" i="7942"/>
  <c r="ES392" i="7942" s="1"/>
  <c r="ES81" i="7942"/>
  <c r="ES360" i="7942" s="1"/>
  <c r="ES49" i="7942"/>
  <c r="ES328" i="7942" s="1"/>
  <c r="ES17" i="7942"/>
  <c r="ES296" i="7942" s="1"/>
  <c r="DW117" i="7942"/>
  <c r="DW396" i="7942" s="1"/>
  <c r="DW85" i="7942"/>
  <c r="DW364" i="7942" s="1"/>
  <c r="DW53" i="7942"/>
  <c r="DW332" i="7942" s="1"/>
  <c r="DW21" i="7942"/>
  <c r="DW300" i="7942" s="1"/>
  <c r="DL121" i="7942"/>
  <c r="DL400" i="7942" s="1"/>
  <c r="DL89" i="7942"/>
  <c r="DL368" i="7942" s="1"/>
  <c r="DL57" i="7942"/>
  <c r="DL336" i="7942" s="1"/>
  <c r="DL25" i="7942"/>
  <c r="DL304" i="7942" s="1"/>
  <c r="DA125" i="7942"/>
  <c r="DA404" i="7942" s="1"/>
  <c r="DA93" i="7942"/>
  <c r="DA372" i="7942" s="1"/>
  <c r="DA61" i="7942"/>
  <c r="DA340" i="7942" s="1"/>
  <c r="DA29" i="7942"/>
  <c r="DA308" i="7942" s="1"/>
  <c r="CE135" i="7942"/>
  <c r="CE414" i="7942" s="1"/>
  <c r="CE97" i="7942"/>
  <c r="CE376" i="7942" s="1"/>
  <c r="CE65" i="7942"/>
  <c r="CE344" i="7942" s="1"/>
  <c r="CE33" i="7942"/>
  <c r="CE312" i="7942" s="1"/>
  <c r="BT133" i="7942"/>
  <c r="BT412" i="7942" s="1"/>
  <c r="BT101" i="7942"/>
  <c r="BT380" i="7942" s="1"/>
  <c r="BT69" i="7942"/>
  <c r="BT348" i="7942" s="1"/>
  <c r="BT37" i="7942"/>
  <c r="BT316" i="7942" s="1"/>
  <c r="BI137" i="7942"/>
  <c r="BI416" i="7942" s="1"/>
  <c r="BI105" i="7942"/>
  <c r="BI384" i="7942" s="1"/>
  <c r="BI73" i="7942"/>
  <c r="BI352" i="7942" s="1"/>
  <c r="BI41" i="7942"/>
  <c r="BI320" i="7942" s="1"/>
  <c r="AX141" i="7942"/>
  <c r="AX420" i="7942" s="1"/>
  <c r="AX109" i="7942"/>
  <c r="AX388" i="7942" s="1"/>
  <c r="AX77" i="7942"/>
  <c r="AX356" i="7942" s="1"/>
  <c r="AX45" i="7942"/>
  <c r="AX324" i="7942" s="1"/>
  <c r="AM109" i="7942"/>
  <c r="AM388" i="7942" s="1"/>
  <c r="AM119" i="7942"/>
  <c r="AM398" i="7942" s="1"/>
  <c r="AM81" i="7942"/>
  <c r="AM360" i="7942" s="1"/>
  <c r="AM49" i="7942"/>
  <c r="AM328" i="7942" s="1"/>
  <c r="FO110" i="7942"/>
  <c r="FO389" i="7942" s="1"/>
  <c r="FD130" i="7942"/>
  <c r="FD409" i="7942" s="1"/>
  <c r="AM19" i="7942"/>
  <c r="AM298" i="7942" s="1"/>
  <c r="FO129" i="7942"/>
  <c r="FO408" i="7942" s="1"/>
  <c r="FO97" i="7942"/>
  <c r="FO376" i="7942" s="1"/>
  <c r="FO65" i="7942"/>
  <c r="FO344" i="7942" s="1"/>
  <c r="FO33" i="7942"/>
  <c r="FO312" i="7942" s="1"/>
  <c r="FD133" i="7942"/>
  <c r="FD412" i="7942" s="1"/>
  <c r="FD101" i="7942"/>
  <c r="FD380" i="7942" s="1"/>
  <c r="FD69" i="7942"/>
  <c r="FD348" i="7942" s="1"/>
  <c r="FD37" i="7942"/>
  <c r="FD316" i="7942" s="1"/>
  <c r="ES137" i="7942"/>
  <c r="ES416" i="7942" s="1"/>
  <c r="ES105" i="7942"/>
  <c r="ES384" i="7942" s="1"/>
  <c r="ES73" i="7942"/>
  <c r="ES352" i="7942" s="1"/>
  <c r="ES41" i="7942"/>
  <c r="ES320" i="7942" s="1"/>
  <c r="DW141" i="7942"/>
  <c r="DW420" i="7942" s="1"/>
  <c r="DW109" i="7942"/>
  <c r="DW388" i="7942" s="1"/>
  <c r="DW77" i="7942"/>
  <c r="DW356" i="7942" s="1"/>
  <c r="DW45" i="7942"/>
  <c r="DW324" i="7942" s="1"/>
  <c r="DL145" i="7942"/>
  <c r="DL424" i="7942" s="1"/>
  <c r="DL113" i="7942"/>
  <c r="DL392" i="7942" s="1"/>
  <c r="DL81" i="7942"/>
  <c r="DL360" i="7942" s="1"/>
  <c r="DL49" i="7942"/>
  <c r="DL328" i="7942" s="1"/>
  <c r="DL17" i="7942"/>
  <c r="DL296" i="7942" s="1"/>
  <c r="DA117" i="7942"/>
  <c r="DA396" i="7942" s="1"/>
  <c r="DA85" i="7942"/>
  <c r="DA364" i="7942" s="1"/>
  <c r="DA53" i="7942"/>
  <c r="DA332" i="7942" s="1"/>
  <c r="DA21" i="7942"/>
  <c r="DA300" i="7942" s="1"/>
  <c r="CE127" i="7942"/>
  <c r="CE406" i="7942" s="1"/>
  <c r="CE89" i="7942"/>
  <c r="CE368" i="7942" s="1"/>
  <c r="CE57" i="7942"/>
  <c r="CE336" i="7942" s="1"/>
  <c r="CE25" i="7942"/>
  <c r="CE304" i="7942" s="1"/>
  <c r="BT125" i="7942"/>
  <c r="BT404" i="7942" s="1"/>
  <c r="BT93" i="7942"/>
  <c r="BT372" i="7942" s="1"/>
  <c r="BT61" i="7942"/>
  <c r="BT340" i="7942" s="1"/>
  <c r="BT29" i="7942"/>
  <c r="BT308" i="7942" s="1"/>
  <c r="BI129" i="7942"/>
  <c r="BI408" i="7942" s="1"/>
  <c r="BI97" i="7942"/>
  <c r="BI376" i="7942" s="1"/>
  <c r="BI65" i="7942"/>
  <c r="BI344" i="7942" s="1"/>
  <c r="BI33" i="7942"/>
  <c r="BI312" i="7942" s="1"/>
  <c r="AX133" i="7942"/>
  <c r="AX412" i="7942" s="1"/>
  <c r="AX101" i="7942"/>
  <c r="AX380" i="7942" s="1"/>
  <c r="AX69" i="7942"/>
  <c r="AX348" i="7942" s="1"/>
  <c r="AX37" i="7942"/>
  <c r="AX316" i="7942" s="1"/>
  <c r="AM143" i="7942"/>
  <c r="AM422" i="7942" s="1"/>
  <c r="AM111" i="7942"/>
  <c r="AM390" i="7942" s="1"/>
  <c r="AM73" i="7942"/>
  <c r="AM352" i="7942" s="1"/>
  <c r="AM41" i="7942"/>
  <c r="AM320" i="7942" s="1"/>
  <c r="FO118" i="7942"/>
  <c r="FO397" i="7942" s="1"/>
  <c r="FO46" i="7942"/>
  <c r="FO325" i="7942" s="1"/>
  <c r="F137" i="7942"/>
  <c r="F416" i="7942" s="1"/>
  <c r="FO57" i="7942"/>
  <c r="FO336" i="7942" s="1"/>
  <c r="FD125" i="7942"/>
  <c r="FD404" i="7942" s="1"/>
  <c r="FD61" i="7942"/>
  <c r="FD340" i="7942" s="1"/>
  <c r="ES129" i="7942"/>
  <c r="ES408" i="7942" s="1"/>
  <c r="ES97" i="7942"/>
  <c r="ES376" i="7942" s="1"/>
  <c r="ES65" i="7942"/>
  <c r="ES344" i="7942" s="1"/>
  <c r="ES33" i="7942"/>
  <c r="ES312" i="7942" s="1"/>
  <c r="DW133" i="7942"/>
  <c r="DW412" i="7942" s="1"/>
  <c r="DW101" i="7942"/>
  <c r="DW380" i="7942" s="1"/>
  <c r="DW69" i="7942"/>
  <c r="DW348" i="7942" s="1"/>
  <c r="DW37" i="7942"/>
  <c r="DW316" i="7942" s="1"/>
  <c r="DL137" i="7942"/>
  <c r="DL416" i="7942" s="1"/>
  <c r="DL105" i="7942"/>
  <c r="DL384" i="7942" s="1"/>
  <c r="DL73" i="7942"/>
  <c r="DL352" i="7942" s="1"/>
  <c r="DL41" i="7942"/>
  <c r="DL320" i="7942" s="1"/>
  <c r="DA141" i="7942"/>
  <c r="DA420" i="7942" s="1"/>
  <c r="DA109" i="7942"/>
  <c r="DA388" i="7942" s="1"/>
  <c r="DA77" i="7942"/>
  <c r="DA356" i="7942" s="1"/>
  <c r="DA45" i="7942"/>
  <c r="DA324" i="7942" s="1"/>
  <c r="CE109" i="7942"/>
  <c r="CE388" i="7942" s="1"/>
  <c r="CE119" i="7942"/>
  <c r="CE398" i="7942" s="1"/>
  <c r="CE81" i="7942"/>
  <c r="CE360" i="7942" s="1"/>
  <c r="CE49" i="7942"/>
  <c r="CE328" i="7942" s="1"/>
  <c r="CE17" i="7942"/>
  <c r="CE296" i="7942" s="1"/>
  <c r="BT117" i="7942"/>
  <c r="BT396" i="7942" s="1"/>
  <c r="BT85" i="7942"/>
  <c r="BT364" i="7942" s="1"/>
  <c r="BT53" i="7942"/>
  <c r="BT332" i="7942" s="1"/>
  <c r="BT21" i="7942"/>
  <c r="BT300" i="7942" s="1"/>
  <c r="BI121" i="7942"/>
  <c r="BI400" i="7942" s="1"/>
  <c r="BI89" i="7942"/>
  <c r="BI368" i="7942" s="1"/>
  <c r="BI57" i="7942"/>
  <c r="BI336" i="7942" s="1"/>
  <c r="BI25" i="7942"/>
  <c r="BI304" i="7942" s="1"/>
  <c r="AX125" i="7942"/>
  <c r="AX404" i="7942" s="1"/>
  <c r="AX93" i="7942"/>
  <c r="AX372" i="7942" s="1"/>
  <c r="AX61" i="7942"/>
  <c r="AX340" i="7942" s="1"/>
  <c r="AX29" i="7942"/>
  <c r="AX308" i="7942" s="1"/>
  <c r="AM135" i="7942"/>
  <c r="AM414" i="7942" s="1"/>
  <c r="AM97" i="7942"/>
  <c r="AM376" i="7942" s="1"/>
  <c r="AM65" i="7942"/>
  <c r="AM344" i="7942" s="1"/>
  <c r="AM33" i="7942"/>
  <c r="AM312" i="7942" s="1"/>
  <c r="AM25" i="7942"/>
  <c r="AM304" i="7942" s="1"/>
  <c r="FO82" i="7942"/>
  <c r="FO361" i="7942" s="1"/>
  <c r="FO18" i="7942"/>
  <c r="FO297" i="7942" s="1"/>
  <c r="FD110" i="7942"/>
  <c r="FD389" i="7942" s="1"/>
  <c r="FD78" i="7942"/>
  <c r="FD357" i="7942" s="1"/>
  <c r="FD46" i="7942"/>
  <c r="FD325" i="7942" s="1"/>
  <c r="ES114" i="7942"/>
  <c r="ES393" i="7942" s="1"/>
  <c r="ES82" i="7942"/>
  <c r="ES361" i="7942" s="1"/>
  <c r="ES50" i="7942"/>
  <c r="ES329" i="7942" s="1"/>
  <c r="ES18" i="7942"/>
  <c r="ES297" i="7942" s="1"/>
  <c r="DW118" i="7942"/>
  <c r="DW397" i="7942" s="1"/>
  <c r="DW86" i="7942"/>
  <c r="DW365" i="7942" s="1"/>
  <c r="DW54" i="7942"/>
  <c r="DW333" i="7942" s="1"/>
  <c r="DW22" i="7942"/>
  <c r="DW301" i="7942" s="1"/>
  <c r="DL122" i="7942"/>
  <c r="DL401" i="7942" s="1"/>
  <c r="DL90" i="7942"/>
  <c r="DL369" i="7942" s="1"/>
  <c r="DL58" i="7942"/>
  <c r="DL337" i="7942" s="1"/>
  <c r="DL26" i="7942"/>
  <c r="DL305" i="7942" s="1"/>
  <c r="DA126" i="7942"/>
  <c r="DA405" i="7942" s="1"/>
  <c r="DA94" i="7942"/>
  <c r="DA373" i="7942" s="1"/>
  <c r="DA62" i="7942"/>
  <c r="DA341" i="7942" s="1"/>
  <c r="DA30" i="7942"/>
  <c r="DA309" i="7942" s="1"/>
  <c r="CE136" i="7942"/>
  <c r="CE415" i="7942" s="1"/>
  <c r="CE98" i="7942"/>
  <c r="CE377" i="7942" s="1"/>
  <c r="CE66" i="7942"/>
  <c r="CE345" i="7942" s="1"/>
  <c r="CE34" i="7942"/>
  <c r="CE313" i="7942" s="1"/>
  <c r="BT134" i="7942"/>
  <c r="BT413" i="7942" s="1"/>
  <c r="BT102" i="7942"/>
  <c r="BT381" i="7942" s="1"/>
  <c r="BT70" i="7942"/>
  <c r="BT349" i="7942" s="1"/>
  <c r="BT38" i="7942"/>
  <c r="BT317" i="7942" s="1"/>
  <c r="BI138" i="7942"/>
  <c r="BI417" i="7942" s="1"/>
  <c r="BI106" i="7942"/>
  <c r="BI385" i="7942" s="1"/>
  <c r="BI74" i="7942"/>
  <c r="BI353" i="7942" s="1"/>
  <c r="BI42" i="7942"/>
  <c r="BI321" i="7942" s="1"/>
  <c r="AX142" i="7942"/>
  <c r="AX421" i="7942" s="1"/>
  <c r="AX110" i="7942"/>
  <c r="AX389" i="7942" s="1"/>
  <c r="AX78" i="7942"/>
  <c r="AX357" i="7942" s="1"/>
  <c r="AX46" i="7942"/>
  <c r="AX325" i="7942" s="1"/>
  <c r="AM120" i="7942"/>
  <c r="AM399" i="7942" s="1"/>
  <c r="AM82" i="7942"/>
  <c r="AM361" i="7942" s="1"/>
  <c r="AM50" i="7942"/>
  <c r="AM18" i="7942"/>
  <c r="AM297" i="7942" s="1"/>
  <c r="Q124" i="7942"/>
  <c r="Q403" i="7942" s="1"/>
  <c r="Q86" i="7942"/>
  <c r="Q365" i="7942" s="1"/>
  <c r="Q54" i="7942"/>
  <c r="Q333" i="7942" s="1"/>
  <c r="Q22" i="7942"/>
  <c r="Q301" i="7942" s="1"/>
  <c r="F86" i="7942"/>
  <c r="F365" i="7942" s="1"/>
  <c r="DA63" i="7942"/>
  <c r="DA342" i="7942" s="1"/>
  <c r="CE99" i="7942"/>
  <c r="CE378" i="7942" s="1"/>
  <c r="BT139" i="7942"/>
  <c r="BT418" i="7942" s="1"/>
  <c r="BT51" i="7942"/>
  <c r="BT330" i="7942" s="1"/>
  <c r="BI51" i="7942"/>
  <c r="BI330" i="7942" s="1"/>
  <c r="AX51" i="7942"/>
  <c r="AX330" i="7942" s="1"/>
  <c r="Q119" i="7942"/>
  <c r="Q398" i="7942" s="1"/>
  <c r="Q81" i="7942"/>
  <c r="Q360" i="7942" s="1"/>
  <c r="Q49" i="7942"/>
  <c r="Q328" i="7942" s="1"/>
  <c r="Q17" i="7942"/>
  <c r="Q296" i="7942" s="1"/>
  <c r="F50" i="7942"/>
  <c r="BI36" i="7942"/>
  <c r="BI315" i="7942" s="1"/>
  <c r="AX108" i="7942"/>
  <c r="AX387" i="7942" s="1"/>
  <c r="AX52" i="7942"/>
  <c r="AX331" i="7942" s="1"/>
  <c r="AM134" i="7942"/>
  <c r="AM413" i="7942" s="1"/>
  <c r="AM80" i="7942"/>
  <c r="AM359" i="7942" s="1"/>
  <c r="AM24" i="7942"/>
  <c r="AM303" i="7942" s="1"/>
  <c r="Q114" i="7942"/>
  <c r="Q393" i="7942" s="1"/>
  <c r="Q52" i="7942"/>
  <c r="Q331" i="7942" s="1"/>
  <c r="F103" i="7942"/>
  <c r="F382" i="7942" s="1"/>
  <c r="FO130" i="7942"/>
  <c r="FO409" i="7942" s="1"/>
  <c r="FO74" i="7942"/>
  <c r="FO353" i="7942" s="1"/>
  <c r="FD126" i="7942"/>
  <c r="FD405" i="7942" s="1"/>
  <c r="Q141" i="7942"/>
  <c r="Q420" i="7942" s="1"/>
  <c r="Q15" i="7942"/>
  <c r="Q294" i="7942" s="1"/>
  <c r="FO125" i="7942"/>
  <c r="FO404" i="7942" s="1"/>
  <c r="FO93" i="7942"/>
  <c r="FO372" i="7942" s="1"/>
  <c r="FO61" i="7942"/>
  <c r="FO340" i="7942" s="1"/>
  <c r="FO29" i="7942"/>
  <c r="FO308" i="7942" s="1"/>
  <c r="FD129" i="7942"/>
  <c r="FD408" i="7942" s="1"/>
  <c r="FD97" i="7942"/>
  <c r="FD376" i="7942" s="1"/>
  <c r="FD65" i="7942"/>
  <c r="FD344" i="7942" s="1"/>
  <c r="FD33" i="7942"/>
  <c r="FD312" i="7942" s="1"/>
  <c r="ES133" i="7942"/>
  <c r="ES412" i="7942" s="1"/>
  <c r="ES101" i="7942"/>
  <c r="ES380" i="7942" s="1"/>
  <c r="ES69" i="7942"/>
  <c r="ES348" i="7942" s="1"/>
  <c r="ES37" i="7942"/>
  <c r="ES316" i="7942" s="1"/>
  <c r="DW137" i="7942"/>
  <c r="DW416" i="7942" s="1"/>
  <c r="DW105" i="7942"/>
  <c r="DW384" i="7942" s="1"/>
  <c r="DW73" i="7942"/>
  <c r="DW352" i="7942" s="1"/>
  <c r="DW41" i="7942"/>
  <c r="DW320" i="7942" s="1"/>
  <c r="DL141" i="7942"/>
  <c r="DL420" i="7942" s="1"/>
  <c r="DL109" i="7942"/>
  <c r="DL388" i="7942" s="1"/>
  <c r="DL77" i="7942"/>
  <c r="DL356" i="7942" s="1"/>
  <c r="DL45" i="7942"/>
  <c r="DL324" i="7942" s="1"/>
  <c r="DA145" i="7942"/>
  <c r="DA424" i="7942" s="1"/>
  <c r="DA113" i="7942"/>
  <c r="DA392" i="7942" s="1"/>
  <c r="DA81" i="7942"/>
  <c r="DA360" i="7942" s="1"/>
  <c r="DA49" i="7942"/>
  <c r="DA328" i="7942" s="1"/>
  <c r="DA17" i="7942"/>
  <c r="DA296" i="7942" s="1"/>
  <c r="CE123" i="7942"/>
  <c r="CE402" i="7942" s="1"/>
  <c r="CE85" i="7942"/>
  <c r="CE364" i="7942" s="1"/>
  <c r="CE53" i="7942"/>
  <c r="CE332" i="7942" s="1"/>
  <c r="CE21" i="7942"/>
  <c r="CE300" i="7942" s="1"/>
  <c r="BT121" i="7942"/>
  <c r="BT400" i="7942" s="1"/>
  <c r="BT89" i="7942"/>
  <c r="BT368" i="7942" s="1"/>
  <c r="BT57" i="7942"/>
  <c r="BT336" i="7942" s="1"/>
  <c r="BT25" i="7942"/>
  <c r="BT304" i="7942" s="1"/>
  <c r="BI125" i="7942"/>
  <c r="BI404" i="7942" s="1"/>
  <c r="BI93" i="7942"/>
  <c r="BI372" i="7942" s="1"/>
  <c r="BI61" i="7942"/>
  <c r="BI340" i="7942" s="1"/>
  <c r="BI29" i="7942"/>
  <c r="BI308" i="7942" s="1"/>
  <c r="AX129" i="7942"/>
  <c r="AX408" i="7942" s="1"/>
  <c r="AX97" i="7942"/>
  <c r="AX376" i="7942" s="1"/>
  <c r="AX65" i="7942"/>
  <c r="AX344" i="7942" s="1"/>
  <c r="AX33" i="7942"/>
  <c r="AX312" i="7942" s="1"/>
  <c r="AM139" i="7942"/>
  <c r="AM418" i="7942" s="1"/>
  <c r="AM101" i="7942"/>
  <c r="AM380" i="7942" s="1"/>
  <c r="AM69" i="7942"/>
  <c r="AM348" i="7942" s="1"/>
  <c r="AM37" i="7942"/>
  <c r="AM316" i="7942" s="1"/>
  <c r="FO126" i="7942"/>
  <c r="FO405" i="7942" s="1"/>
  <c r="FO38" i="7942"/>
  <c r="FO317" i="7942" s="1"/>
  <c r="FD114" i="7942"/>
  <c r="FD393" i="7942" s="1"/>
  <c r="FD74" i="7942"/>
  <c r="FD353" i="7942" s="1"/>
  <c r="FD42" i="7942"/>
  <c r="FD321" i="7942" s="1"/>
  <c r="ES142" i="7942"/>
  <c r="ES421" i="7942" s="1"/>
  <c r="ES110" i="7942"/>
  <c r="ES389" i="7942" s="1"/>
  <c r="ES78" i="7942"/>
  <c r="ES357" i="7942" s="1"/>
  <c r="ES46" i="7942"/>
  <c r="ES325" i="7942" s="1"/>
  <c r="DW114" i="7942"/>
  <c r="DW393" i="7942" s="1"/>
  <c r="DW82" i="7942"/>
  <c r="DW361" i="7942" s="1"/>
  <c r="DW50" i="7942"/>
  <c r="DW329" i="7942" s="1"/>
  <c r="DW18" i="7942"/>
  <c r="DW297" i="7942" s="1"/>
  <c r="DL118" i="7942"/>
  <c r="DL397" i="7942" s="1"/>
  <c r="DL86" i="7942"/>
  <c r="DL365" i="7942" s="1"/>
  <c r="DL54" i="7942"/>
  <c r="DL333" i="7942" s="1"/>
  <c r="DL22" i="7942"/>
  <c r="DL301" i="7942" s="1"/>
  <c r="DA122" i="7942"/>
  <c r="DA401" i="7942" s="1"/>
  <c r="DA90" i="7942"/>
  <c r="DA369" i="7942" s="1"/>
  <c r="DA58" i="7942"/>
  <c r="DA337" i="7942" s="1"/>
  <c r="DA26" i="7942"/>
  <c r="DA305" i="7942" s="1"/>
  <c r="CE132" i="7942"/>
  <c r="CE411" i="7942" s="1"/>
  <c r="CE94" i="7942"/>
  <c r="CE373" i="7942" s="1"/>
  <c r="CE62" i="7942"/>
  <c r="CE341" i="7942" s="1"/>
  <c r="CE30" i="7942"/>
  <c r="CE309" i="7942" s="1"/>
  <c r="BT130" i="7942"/>
  <c r="BT409" i="7942" s="1"/>
  <c r="BT98" i="7942"/>
  <c r="BT377" i="7942" s="1"/>
  <c r="BT66" i="7942"/>
  <c r="BT345" i="7942" s="1"/>
  <c r="BT34" i="7942"/>
  <c r="BT313" i="7942" s="1"/>
  <c r="BI134" i="7942"/>
  <c r="BI413" i="7942" s="1"/>
  <c r="BI102" i="7942"/>
  <c r="BI381" i="7942" s="1"/>
  <c r="BI70" i="7942"/>
  <c r="BI349" i="7942" s="1"/>
  <c r="BI38" i="7942"/>
  <c r="BI317" i="7942" s="1"/>
  <c r="AX138" i="7942"/>
  <c r="AX417" i="7942" s="1"/>
  <c r="AX106" i="7942"/>
  <c r="AX385" i="7942" s="1"/>
  <c r="AX74" i="7942"/>
  <c r="AX353" i="7942" s="1"/>
  <c r="AX42" i="7942"/>
  <c r="AX321" i="7942" s="1"/>
  <c r="AM106" i="7942"/>
  <c r="AM385" i="7942" s="1"/>
  <c r="AM116" i="7942"/>
  <c r="AM395" i="7942" s="1"/>
  <c r="AM78" i="7942"/>
  <c r="AM357" i="7942" s="1"/>
  <c r="AM46" i="7942"/>
  <c r="AM325" i="7942" s="1"/>
  <c r="Q120" i="7942"/>
  <c r="Q399" i="7942" s="1"/>
  <c r="Q82" i="7942"/>
  <c r="Q361" i="7942" s="1"/>
  <c r="Q50" i="7942"/>
  <c r="Q329" i="7942" s="1"/>
  <c r="Q18" i="7942"/>
  <c r="Q297" i="7942" s="1"/>
  <c r="F51" i="7942"/>
  <c r="F330" i="7942" s="1"/>
  <c r="DA51" i="7942"/>
  <c r="DA330" i="7942" s="1"/>
  <c r="CE87" i="7942"/>
  <c r="CE366" i="7942" s="1"/>
  <c r="BT131" i="7942"/>
  <c r="BT410" i="7942" s="1"/>
  <c r="BT27" i="7942"/>
  <c r="BT306" i="7942" s="1"/>
  <c r="BI27" i="7942"/>
  <c r="BI306" i="7942" s="1"/>
  <c r="AX27" i="7942"/>
  <c r="AX306" i="7942" s="1"/>
  <c r="Q123" i="7942"/>
  <c r="Q402" i="7942" s="1"/>
  <c r="Q85" i="7942"/>
  <c r="Q364" i="7942" s="1"/>
  <c r="Q53" i="7942"/>
  <c r="Q332" i="7942" s="1"/>
  <c r="Q21" i="7942"/>
  <c r="Q300" i="7942" s="1"/>
  <c r="F74" i="7942"/>
  <c r="F353" i="7942" s="1"/>
  <c r="BI44" i="7942"/>
  <c r="BI323" i="7942" s="1"/>
  <c r="AX112" i="7942"/>
  <c r="AX391" i="7942" s="1"/>
  <c r="AX60" i="7942"/>
  <c r="AX339" i="7942" s="1"/>
  <c r="AM142" i="7942"/>
  <c r="AM421" i="7942" s="1"/>
  <c r="AM84" i="7942"/>
  <c r="AM363" i="7942" s="1"/>
  <c r="AM32" i="7942"/>
  <c r="AM311" i="7942" s="1"/>
  <c r="Q118" i="7942"/>
  <c r="Q397" i="7942" s="1"/>
  <c r="Q60" i="7942"/>
  <c r="Q339" i="7942" s="1"/>
  <c r="F117" i="7942"/>
  <c r="F396" i="7942" s="1"/>
  <c r="FO135" i="7942"/>
  <c r="FO414" i="7942" s="1"/>
  <c r="FO83" i="7942"/>
  <c r="FO362" i="7942" s="1"/>
  <c r="FO31" i="7942"/>
  <c r="FO310" i="7942" s="1"/>
  <c r="FD107" i="7942"/>
  <c r="FD386" i="7942" s="1"/>
  <c r="FD47" i="7942"/>
  <c r="FD326" i="7942" s="1"/>
  <c r="ES111" i="7942"/>
  <c r="ES390" i="7942" s="1"/>
  <c r="ES79" i="7942"/>
  <c r="ES358" i="7942" s="1"/>
  <c r="ES47" i="7942"/>
  <c r="ES326" i="7942" s="1"/>
  <c r="ES15" i="7942"/>
  <c r="ES294" i="7942" s="1"/>
  <c r="DW115" i="7942"/>
  <c r="DW394" i="7942" s="1"/>
  <c r="DW83" i="7942"/>
  <c r="DW362" i="7942" s="1"/>
  <c r="DW51" i="7942"/>
  <c r="DW330" i="7942" s="1"/>
  <c r="DW19" i="7942"/>
  <c r="DW298" i="7942" s="1"/>
  <c r="DL119" i="7942"/>
  <c r="DL398" i="7942" s="1"/>
  <c r="DL87" i="7942"/>
  <c r="DL366" i="7942" s="1"/>
  <c r="DL55" i="7942"/>
  <c r="DL334" i="7942" s="1"/>
  <c r="DL23" i="7942"/>
  <c r="DL302" i="7942" s="1"/>
  <c r="DA123" i="7942"/>
  <c r="DA402" i="7942" s="1"/>
  <c r="DA83" i="7942"/>
  <c r="DA362" i="7942" s="1"/>
  <c r="DA39" i="7942"/>
  <c r="DA318" i="7942" s="1"/>
  <c r="CE129" i="7942"/>
  <c r="CE408" i="7942" s="1"/>
  <c r="CE71" i="7942"/>
  <c r="CE350" i="7942" s="1"/>
  <c r="CE19" i="7942"/>
  <c r="CE298" i="7942" s="1"/>
  <c r="BT103" i="7942"/>
  <c r="BT382" i="7942" s="1"/>
  <c r="BT47" i="7942"/>
  <c r="BT326" i="7942" s="1"/>
  <c r="BI119" i="7942"/>
  <c r="BI398" i="7942" s="1"/>
  <c r="BI47" i="7942"/>
  <c r="BI326" i="7942" s="1"/>
  <c r="AX107" i="7942"/>
  <c r="AX386" i="7942" s="1"/>
  <c r="AX39" i="7942"/>
  <c r="AX318" i="7942" s="1"/>
  <c r="AM99" i="7942"/>
  <c r="AM378" i="7942" s="1"/>
  <c r="AM51" i="7942"/>
  <c r="AM330" i="7942" s="1"/>
  <c r="Q113" i="7942"/>
  <c r="Q392" i="7942" s="1"/>
  <c r="Q31" i="7942"/>
  <c r="Q310" i="7942" s="1"/>
  <c r="FO140" i="7942"/>
  <c r="FO419" i="7942" s="1"/>
  <c r="FO108" i="7942"/>
  <c r="FO387" i="7942" s="1"/>
  <c r="FO76" i="7942"/>
  <c r="FO355" i="7942" s="1"/>
  <c r="FO44" i="7942"/>
  <c r="FO323" i="7942" s="1"/>
  <c r="FD144" i="7942"/>
  <c r="FD423" i="7942" s="1"/>
  <c r="FD112" i="7942"/>
  <c r="FD391" i="7942" s="1"/>
  <c r="FD80" i="7942"/>
  <c r="FD359" i="7942" s="1"/>
  <c r="FD48" i="7942"/>
  <c r="FD327" i="7942" s="1"/>
  <c r="FD16" i="7942"/>
  <c r="FD295" i="7942" s="1"/>
  <c r="ES116" i="7942"/>
  <c r="ES395" i="7942" s="1"/>
  <c r="ES84" i="7942"/>
  <c r="ES363" i="7942" s="1"/>
  <c r="ES52" i="7942"/>
  <c r="ES331" i="7942" s="1"/>
  <c r="ES20" i="7942"/>
  <c r="ES299" i="7942" s="1"/>
  <c r="DW120" i="7942"/>
  <c r="DW399" i="7942" s="1"/>
  <c r="DW88" i="7942"/>
  <c r="DW367" i="7942" s="1"/>
  <c r="DW56" i="7942"/>
  <c r="DW335" i="7942" s="1"/>
  <c r="DW24" i="7942"/>
  <c r="DW303" i="7942" s="1"/>
  <c r="DL124" i="7942"/>
  <c r="DL403" i="7942" s="1"/>
  <c r="DL92" i="7942"/>
  <c r="DL371" i="7942" s="1"/>
  <c r="DL60" i="7942"/>
  <c r="DL339" i="7942" s="1"/>
  <c r="DL28" i="7942"/>
  <c r="DL307" i="7942" s="1"/>
  <c r="DA128" i="7942"/>
  <c r="DA407" i="7942" s="1"/>
  <c r="DA96" i="7942"/>
  <c r="DA375" i="7942" s="1"/>
  <c r="DA64" i="7942"/>
  <c r="DA343" i="7942" s="1"/>
  <c r="DA32" i="7942"/>
  <c r="DA311" i="7942" s="1"/>
  <c r="CE138" i="7942"/>
  <c r="CE417" i="7942" s="1"/>
  <c r="CE100" i="7942"/>
  <c r="CE379" i="7942" s="1"/>
  <c r="CE68" i="7942"/>
  <c r="CE347" i="7942" s="1"/>
  <c r="CE36" i="7942"/>
  <c r="CE315" i="7942" s="1"/>
  <c r="BT136" i="7942"/>
  <c r="BT415" i="7942" s="1"/>
  <c r="BT104" i="7942"/>
  <c r="BT383" i="7942" s="1"/>
  <c r="BT72" i="7942"/>
  <c r="BT351" i="7942" s="1"/>
  <c r="BT40" i="7942"/>
  <c r="BT319" i="7942" s="1"/>
  <c r="BI140" i="7942"/>
  <c r="BI419" i="7942" s="1"/>
  <c r="BI108" i="7942"/>
  <c r="BI387" i="7942" s="1"/>
  <c r="BI76" i="7942"/>
  <c r="BI355" i="7942" s="1"/>
  <c r="BI16" i="7942"/>
  <c r="BI295" i="7942" s="1"/>
  <c r="AX76" i="7942"/>
  <c r="AX355" i="7942" s="1"/>
  <c r="AM138" i="7942"/>
  <c r="AM417" i="7942" s="1"/>
  <c r="AM48" i="7942"/>
  <c r="AM327" i="7942" s="1"/>
  <c r="Q96" i="7942"/>
  <c r="Q375" i="7942" s="1"/>
  <c r="Q16" i="7942"/>
  <c r="Q295" i="7942" s="1"/>
  <c r="FO111" i="7942"/>
  <c r="FO390" i="7942" s="1"/>
  <c r="FO27" i="7942"/>
  <c r="FO306" i="7942" s="1"/>
  <c r="FD83" i="7942"/>
  <c r="FD362" i="7942" s="1"/>
  <c r="FD19" i="7942"/>
  <c r="FD298" i="7942" s="1"/>
  <c r="BI139" i="7942"/>
  <c r="BI418" i="7942" s="1"/>
  <c r="BI35" i="7942"/>
  <c r="BI314" i="7942" s="1"/>
  <c r="AX59" i="7942"/>
  <c r="AX338" i="7942" s="1"/>
  <c r="AM103" i="7942"/>
  <c r="AM382" i="7942" s="1"/>
  <c r="Q103" i="7942"/>
  <c r="Q382" i="7942" s="1"/>
  <c r="F116" i="7942"/>
  <c r="F395" i="7942" s="1"/>
  <c r="FO99" i="7942"/>
  <c r="FO378" i="7942" s="1"/>
  <c r="FO47" i="7942"/>
  <c r="FO326" i="7942" s="1"/>
  <c r="FD127" i="7942"/>
  <c r="FD406" i="7942" s="1"/>
  <c r="FD75" i="7942"/>
  <c r="FD354" i="7942" s="1"/>
  <c r="ES123" i="7942"/>
  <c r="ES402" i="7942" s="1"/>
  <c r="ES91" i="7942"/>
  <c r="ES370" i="7942" s="1"/>
  <c r="ES59" i="7942"/>
  <c r="ES338" i="7942" s="1"/>
  <c r="ES27" i="7942"/>
  <c r="ES306" i="7942" s="1"/>
  <c r="DW127" i="7942"/>
  <c r="DW406" i="7942" s="1"/>
  <c r="DW95" i="7942"/>
  <c r="DW374" i="7942" s="1"/>
  <c r="DW63" i="7942"/>
  <c r="DW342" i="7942" s="1"/>
  <c r="DW31" i="7942"/>
  <c r="DW310" i="7942" s="1"/>
  <c r="DL131" i="7942"/>
  <c r="DL410" i="7942" s="1"/>
  <c r="DL99" i="7942"/>
  <c r="DL378" i="7942" s="1"/>
  <c r="DL67" i="7942"/>
  <c r="DL346" i="7942" s="1"/>
  <c r="DL35" i="7942"/>
  <c r="DL314" i="7942" s="1"/>
  <c r="DA135" i="7942"/>
  <c r="DA414" i="7942" s="1"/>
  <c r="DA99" i="7942"/>
  <c r="DA378" i="7942" s="1"/>
  <c r="DA55" i="7942"/>
  <c r="DA334" i="7942" s="1"/>
  <c r="CE107" i="7942"/>
  <c r="CE386" i="7942" s="1"/>
  <c r="CE91" i="7942"/>
  <c r="CE370" i="7942" s="1"/>
  <c r="CE39" i="7942"/>
  <c r="CE318" i="7942" s="1"/>
  <c r="BT123" i="7942"/>
  <c r="BT402" i="7942" s="1"/>
  <c r="BT71" i="7942"/>
  <c r="BT350" i="7942" s="1"/>
  <c r="BI143" i="7942"/>
  <c r="BI422" i="7942" s="1"/>
  <c r="BI75" i="7942"/>
  <c r="BI354" i="7942" s="1"/>
  <c r="AX131" i="7942"/>
  <c r="AX410" i="7942" s="1"/>
  <c r="AX63" i="7942"/>
  <c r="AX342" i="7942" s="1"/>
  <c r="AM125" i="7942"/>
  <c r="AM404" i="7942" s="1"/>
  <c r="AM71" i="7942"/>
  <c r="AM350" i="7942" s="1"/>
  <c r="Q145" i="7942"/>
  <c r="Q424" i="7942" s="1"/>
  <c r="Q59" i="7942"/>
  <c r="Q338" i="7942" s="1"/>
  <c r="F38" i="7942"/>
  <c r="F317" i="7942" s="1"/>
  <c r="FO120" i="7942"/>
  <c r="FO399" i="7942" s="1"/>
  <c r="FO88" i="7942"/>
  <c r="FO367" i="7942" s="1"/>
  <c r="FO56" i="7942"/>
  <c r="FO335" i="7942" s="1"/>
  <c r="FO24" i="7942"/>
  <c r="FO303" i="7942" s="1"/>
  <c r="FD124" i="7942"/>
  <c r="FD403" i="7942" s="1"/>
  <c r="FD92" i="7942"/>
  <c r="FD371" i="7942" s="1"/>
  <c r="FD60" i="7942"/>
  <c r="FD339" i="7942" s="1"/>
  <c r="FD28" i="7942"/>
  <c r="FD307" i="7942" s="1"/>
  <c r="ES128" i="7942"/>
  <c r="ES407" i="7942" s="1"/>
  <c r="ES96" i="7942"/>
  <c r="ES375" i="7942" s="1"/>
  <c r="ES64" i="7942"/>
  <c r="ES343" i="7942" s="1"/>
  <c r="ES32" i="7942"/>
  <c r="ES311" i="7942" s="1"/>
  <c r="DW132" i="7942"/>
  <c r="DW411" i="7942" s="1"/>
  <c r="DW100" i="7942"/>
  <c r="DW379" i="7942" s="1"/>
  <c r="DW68" i="7942"/>
  <c r="DW347" i="7942" s="1"/>
  <c r="DW36" i="7942"/>
  <c r="DW315" i="7942" s="1"/>
  <c r="DL136" i="7942"/>
  <c r="DL415" i="7942" s="1"/>
  <c r="DL104" i="7942"/>
  <c r="DL383" i="7942" s="1"/>
  <c r="DL72" i="7942"/>
  <c r="DL351" i="7942" s="1"/>
  <c r="DL40" i="7942"/>
  <c r="DL319" i="7942" s="1"/>
  <c r="DA140" i="7942"/>
  <c r="DA419" i="7942" s="1"/>
  <c r="DA108" i="7942"/>
  <c r="DA387" i="7942" s="1"/>
  <c r="DA76" i="7942"/>
  <c r="DA355" i="7942" s="1"/>
  <c r="DA44" i="7942"/>
  <c r="DA323" i="7942" s="1"/>
  <c r="CE108" i="7942"/>
  <c r="CE387" i="7942" s="1"/>
  <c r="CE118" i="7942"/>
  <c r="CE397" i="7942" s="1"/>
  <c r="CE80" i="7942"/>
  <c r="CE359" i="7942" s="1"/>
  <c r="CE48" i="7942"/>
  <c r="CE327" i="7942" s="1"/>
  <c r="CE16" i="7942"/>
  <c r="CE295" i="7942" s="1"/>
  <c r="BT116" i="7942"/>
  <c r="BT395" i="7942" s="1"/>
  <c r="BT84" i="7942"/>
  <c r="BT363" i="7942" s="1"/>
  <c r="BT52" i="7942"/>
  <c r="BT331" i="7942" s="1"/>
  <c r="BT20" i="7942"/>
  <c r="BT299" i="7942" s="1"/>
  <c r="BI120" i="7942"/>
  <c r="BI399" i="7942" s="1"/>
  <c r="BI88" i="7942"/>
  <c r="BI367" i="7942" s="1"/>
  <c r="BI40" i="7942"/>
  <c r="BI319" i="7942" s="1"/>
  <c r="AM17" i="7942"/>
  <c r="AM296" i="7942" s="1"/>
  <c r="FO66" i="7942"/>
  <c r="FO345" i="7942" s="1"/>
  <c r="FD142" i="7942"/>
  <c r="FD421" i="7942" s="1"/>
  <c r="FD102" i="7942"/>
  <c r="FD381" i="7942" s="1"/>
  <c r="FD70" i="7942"/>
  <c r="FD349" i="7942" s="1"/>
  <c r="FD38" i="7942"/>
  <c r="FD317" i="7942" s="1"/>
  <c r="ES138" i="7942"/>
  <c r="ES417" i="7942" s="1"/>
  <c r="ES106" i="7942"/>
  <c r="ES385" i="7942" s="1"/>
  <c r="ES74" i="7942"/>
  <c r="ES353" i="7942" s="1"/>
  <c r="ES42" i="7942"/>
  <c r="ES321" i="7942" s="1"/>
  <c r="DW142" i="7942"/>
  <c r="DW421" i="7942" s="1"/>
  <c r="DW110" i="7942"/>
  <c r="DW389" i="7942" s="1"/>
  <c r="DW78" i="7942"/>
  <c r="DW357" i="7942" s="1"/>
  <c r="DW46" i="7942"/>
  <c r="DW325" i="7942" s="1"/>
  <c r="DL114" i="7942"/>
  <c r="DL393" i="7942" s="1"/>
  <c r="DL82" i="7942"/>
  <c r="DL361" i="7942" s="1"/>
  <c r="DL50" i="7942"/>
  <c r="DL329" i="7942" s="1"/>
  <c r="DL18" i="7942"/>
  <c r="DL297" i="7942" s="1"/>
  <c r="DA118" i="7942"/>
  <c r="DA397" i="7942" s="1"/>
  <c r="DA86" i="7942"/>
  <c r="DA365" i="7942" s="1"/>
  <c r="DA54" i="7942"/>
  <c r="DA333" i="7942" s="1"/>
  <c r="DA22" i="7942"/>
  <c r="DA301" i="7942" s="1"/>
  <c r="CE128" i="7942"/>
  <c r="CE407" i="7942" s="1"/>
  <c r="CE90" i="7942"/>
  <c r="CE369" i="7942" s="1"/>
  <c r="CE58" i="7942"/>
  <c r="CE337" i="7942" s="1"/>
  <c r="CE26" i="7942"/>
  <c r="CE305" i="7942" s="1"/>
  <c r="BT126" i="7942"/>
  <c r="BT405" i="7942" s="1"/>
  <c r="BT94" i="7942"/>
  <c r="BT373" i="7942" s="1"/>
  <c r="BT62" i="7942"/>
  <c r="BT341" i="7942" s="1"/>
  <c r="BT30" i="7942"/>
  <c r="BT309" i="7942" s="1"/>
  <c r="BI130" i="7942"/>
  <c r="BI409" i="7942" s="1"/>
  <c r="BI98" i="7942"/>
  <c r="BI377" i="7942" s="1"/>
  <c r="BI66" i="7942"/>
  <c r="BI345" i="7942" s="1"/>
  <c r="BI34" i="7942"/>
  <c r="BI313" i="7942" s="1"/>
  <c r="AX134" i="7942"/>
  <c r="AX413" i="7942" s="1"/>
  <c r="AX102" i="7942"/>
  <c r="AX381" i="7942" s="1"/>
  <c r="AX70" i="7942"/>
  <c r="AX349" i="7942" s="1"/>
  <c r="AX38" i="7942"/>
  <c r="AX317" i="7942" s="1"/>
  <c r="AM144" i="7942"/>
  <c r="AM423" i="7942" s="1"/>
  <c r="AM112" i="7942"/>
  <c r="AM391" i="7942" s="1"/>
  <c r="AM74" i="7942"/>
  <c r="AM353" i="7942" s="1"/>
  <c r="AM42" i="7942"/>
  <c r="AM321" i="7942" s="1"/>
  <c r="Q107" i="7942"/>
  <c r="Q386" i="7942" s="1"/>
  <c r="Q116" i="7942"/>
  <c r="Q395" i="7942" s="1"/>
  <c r="Q78" i="7942"/>
  <c r="Q357" i="7942" s="1"/>
  <c r="Q46" i="7942"/>
  <c r="Q325" i="7942" s="1"/>
  <c r="F30" i="7942"/>
  <c r="F309" i="7942" s="1"/>
  <c r="DA35" i="7942"/>
  <c r="DA314" i="7942" s="1"/>
  <c r="CE75" i="7942"/>
  <c r="CE354" i="7942" s="1"/>
  <c r="BT119" i="7942"/>
  <c r="BT398" i="7942" s="1"/>
  <c r="BT23" i="7942"/>
  <c r="BT302" i="7942" s="1"/>
  <c r="BI15" i="7942"/>
  <c r="BI294" i="7942" s="1"/>
  <c r="Q143" i="7942"/>
  <c r="Q422" i="7942" s="1"/>
  <c r="Q111" i="7942"/>
  <c r="Q390" i="7942" s="1"/>
  <c r="Q73" i="7942"/>
  <c r="Q352" i="7942" s="1"/>
  <c r="Q41" i="7942"/>
  <c r="Q320" i="7942" s="1"/>
  <c r="F105" i="7942"/>
  <c r="F384" i="7942" s="1"/>
  <c r="F25" i="7942"/>
  <c r="F304" i="7942" s="1"/>
  <c r="BI20" i="7942"/>
  <c r="BI299" i="7942" s="1"/>
  <c r="AX92" i="7942"/>
  <c r="AX371" i="7942" s="1"/>
  <c r="AX40" i="7942"/>
  <c r="AX319" i="7942" s="1"/>
  <c r="AM122" i="7942"/>
  <c r="AM401" i="7942" s="1"/>
  <c r="AM64" i="7942"/>
  <c r="AM343" i="7942" s="1"/>
  <c r="Q109" i="7942"/>
  <c r="Q388" i="7942" s="1"/>
  <c r="Q92" i="7942"/>
  <c r="Q371" i="7942" s="1"/>
  <c r="Q40" i="7942"/>
  <c r="Q319" i="7942" s="1"/>
  <c r="F39" i="7942"/>
  <c r="F318" i="7942" s="1"/>
  <c r="FO114" i="7942"/>
  <c r="FO393" i="7942" s="1"/>
  <c r="FO58" i="7942"/>
  <c r="FO337" i="7942" s="1"/>
  <c r="AM141" i="7942"/>
  <c r="AM420" i="7942" s="1"/>
  <c r="Q117" i="7942"/>
  <c r="Q396" i="7942" s="1"/>
  <c r="F62" i="7942"/>
  <c r="F341" i="7942" s="1"/>
  <c r="FO117" i="7942"/>
  <c r="FO396" i="7942" s="1"/>
  <c r="FO85" i="7942"/>
  <c r="FO364" i="7942" s="1"/>
  <c r="FO53" i="7942"/>
  <c r="FO332" i="7942" s="1"/>
  <c r="FO21" i="7942"/>
  <c r="FO300" i="7942" s="1"/>
  <c r="FD121" i="7942"/>
  <c r="FD400" i="7942" s="1"/>
  <c r="FD89" i="7942"/>
  <c r="FD368" i="7942" s="1"/>
  <c r="FD57" i="7942"/>
  <c r="FD336" i="7942" s="1"/>
  <c r="FD25" i="7942"/>
  <c r="FD304" i="7942" s="1"/>
  <c r="ES125" i="7942"/>
  <c r="ES404" i="7942" s="1"/>
  <c r="ES93" i="7942"/>
  <c r="ES372" i="7942" s="1"/>
  <c r="ES61" i="7942"/>
  <c r="ES340" i="7942" s="1"/>
  <c r="ES29" i="7942"/>
  <c r="ES308" i="7942" s="1"/>
  <c r="DW129" i="7942"/>
  <c r="DW408" i="7942" s="1"/>
  <c r="DW97" i="7942"/>
  <c r="DW376" i="7942" s="1"/>
  <c r="DW65" i="7942"/>
  <c r="DW344" i="7942" s="1"/>
  <c r="DW33" i="7942"/>
  <c r="DW312" i="7942" s="1"/>
  <c r="DL133" i="7942"/>
  <c r="DL412" i="7942" s="1"/>
  <c r="DL101" i="7942"/>
  <c r="DL380" i="7942" s="1"/>
  <c r="DL69" i="7942"/>
  <c r="DL348" i="7942" s="1"/>
  <c r="DL37" i="7942"/>
  <c r="DL316" i="7942" s="1"/>
  <c r="DA137" i="7942"/>
  <c r="DA416" i="7942" s="1"/>
  <c r="DA105" i="7942"/>
  <c r="DA384" i="7942" s="1"/>
  <c r="DA73" i="7942"/>
  <c r="DA352" i="7942" s="1"/>
  <c r="DA41" i="7942"/>
  <c r="DA320" i="7942" s="1"/>
  <c r="CE105" i="7942"/>
  <c r="CE384" i="7942" s="1"/>
  <c r="CE115" i="7942"/>
  <c r="CE394" i="7942" s="1"/>
  <c r="CE77" i="7942"/>
  <c r="CE356" i="7942" s="1"/>
  <c r="CE45" i="7942"/>
  <c r="CE324" i="7942" s="1"/>
  <c r="BT145" i="7942"/>
  <c r="BT424" i="7942" s="1"/>
  <c r="BT113" i="7942"/>
  <c r="BT392" i="7942" s="1"/>
  <c r="BT81" i="7942"/>
  <c r="BT360" i="7942" s="1"/>
  <c r="BT49" i="7942"/>
  <c r="BT328" i="7942" s="1"/>
  <c r="BT17" i="7942"/>
  <c r="BT296" i="7942" s="1"/>
  <c r="BI117" i="7942"/>
  <c r="BI396" i="7942" s="1"/>
  <c r="BI85" i="7942"/>
  <c r="BI364" i="7942" s="1"/>
  <c r="BI53" i="7942"/>
  <c r="BI332" i="7942" s="1"/>
  <c r="BI21" i="7942"/>
  <c r="BI300" i="7942" s="1"/>
  <c r="AX121" i="7942"/>
  <c r="AX400" i="7942" s="1"/>
  <c r="AX89" i="7942"/>
  <c r="AX368" i="7942" s="1"/>
  <c r="AX57" i="7942"/>
  <c r="AX336" i="7942" s="1"/>
  <c r="AX25" i="7942"/>
  <c r="AX304" i="7942" s="1"/>
  <c r="AM131" i="7942"/>
  <c r="AM410" i="7942" s="1"/>
  <c r="AM93" i="7942"/>
  <c r="AM372" i="7942" s="1"/>
  <c r="AM61" i="7942"/>
  <c r="AM340" i="7942" s="1"/>
  <c r="AM29" i="7942"/>
  <c r="AM308" i="7942" s="1"/>
  <c r="FO102" i="7942"/>
  <c r="FO381" i="7942" s="1"/>
  <c r="FO22" i="7942"/>
  <c r="FO301" i="7942" s="1"/>
  <c r="FD106" i="7942"/>
  <c r="FD385" i="7942" s="1"/>
  <c r="FD66" i="7942"/>
  <c r="FD345" i="7942" s="1"/>
  <c r="FD34" i="7942"/>
  <c r="FD313" i="7942" s="1"/>
  <c r="ES134" i="7942"/>
  <c r="ES413" i="7942" s="1"/>
  <c r="ES102" i="7942"/>
  <c r="ES381" i="7942" s="1"/>
  <c r="ES70" i="7942"/>
  <c r="ES349" i="7942" s="1"/>
  <c r="ES38" i="7942"/>
  <c r="ES317" i="7942" s="1"/>
  <c r="DW138" i="7942"/>
  <c r="DW417" i="7942" s="1"/>
  <c r="DW106" i="7942"/>
  <c r="DW385" i="7942" s="1"/>
  <c r="DW74" i="7942"/>
  <c r="DW353" i="7942" s="1"/>
  <c r="DW42" i="7942"/>
  <c r="DW321" i="7942" s="1"/>
  <c r="DL142" i="7942"/>
  <c r="DL421" i="7942" s="1"/>
  <c r="DL110" i="7942"/>
  <c r="DL389" i="7942" s="1"/>
  <c r="DL78" i="7942"/>
  <c r="DL357" i="7942" s="1"/>
  <c r="DL46" i="7942"/>
  <c r="DL325" i="7942" s="1"/>
  <c r="DA114" i="7942"/>
  <c r="DA393" i="7942" s="1"/>
  <c r="DA82" i="7942"/>
  <c r="DA361" i="7942" s="1"/>
  <c r="DA50" i="7942"/>
  <c r="DA329" i="7942" s="1"/>
  <c r="DA18" i="7942"/>
  <c r="DA297" i="7942" s="1"/>
  <c r="CE124" i="7942"/>
  <c r="CE403" i="7942" s="1"/>
  <c r="CE86" i="7942"/>
  <c r="CE365" i="7942" s="1"/>
  <c r="CE54" i="7942"/>
  <c r="CE333" i="7942" s="1"/>
  <c r="CE22" i="7942"/>
  <c r="CE301" i="7942" s="1"/>
  <c r="BT122" i="7942"/>
  <c r="BT401" i="7942" s="1"/>
  <c r="BT90" i="7942"/>
  <c r="BT369" i="7942" s="1"/>
  <c r="BT58" i="7942"/>
  <c r="BT337" i="7942" s="1"/>
  <c r="BT26" i="7942"/>
  <c r="BT305" i="7942" s="1"/>
  <c r="BI126" i="7942"/>
  <c r="BI405" i="7942" s="1"/>
  <c r="BI94" i="7942"/>
  <c r="BI373" i="7942" s="1"/>
  <c r="BI62" i="7942"/>
  <c r="BI341" i="7942" s="1"/>
  <c r="BI30" i="7942"/>
  <c r="BI309" i="7942" s="1"/>
  <c r="AX130" i="7942"/>
  <c r="AX409" i="7942" s="1"/>
  <c r="AX98" i="7942"/>
  <c r="AX377" i="7942" s="1"/>
  <c r="AX66" i="7942"/>
  <c r="AX345" i="7942" s="1"/>
  <c r="AX34" i="7942"/>
  <c r="AX313" i="7942" s="1"/>
  <c r="AM140" i="7942"/>
  <c r="AM419" i="7942" s="1"/>
  <c r="AM102" i="7942"/>
  <c r="AM381" i="7942" s="1"/>
  <c r="AM70" i="7942"/>
  <c r="AM349" i="7942" s="1"/>
  <c r="AM38" i="7942"/>
  <c r="AM317" i="7942" s="1"/>
  <c r="Q144" i="7942"/>
  <c r="Q423" i="7942" s="1"/>
  <c r="Q112" i="7942"/>
  <c r="Q391" i="7942" s="1"/>
  <c r="Q74" i="7942"/>
  <c r="Q353" i="7942" s="1"/>
  <c r="Q42" i="7942"/>
  <c r="Q321" i="7942" s="1"/>
  <c r="F106" i="7942"/>
  <c r="F385" i="7942" s="1"/>
  <c r="F26" i="7942"/>
  <c r="F305" i="7942" s="1"/>
  <c r="DA23" i="7942"/>
  <c r="DA302" i="7942" s="1"/>
  <c r="CE67" i="7942"/>
  <c r="CE346" i="7942" s="1"/>
  <c r="BT111" i="7942"/>
  <c r="BT390" i="7942" s="1"/>
  <c r="BI135" i="7942"/>
  <c r="BI414" i="7942" s="1"/>
  <c r="AX135" i="7942"/>
  <c r="AX414" i="7942" s="1"/>
  <c r="Q106" i="7942"/>
  <c r="Q385" i="7942" s="1"/>
  <c r="Q115" i="7942"/>
  <c r="Q394" i="7942" s="1"/>
  <c r="Q77" i="7942"/>
  <c r="Q356" i="7942" s="1"/>
  <c r="Q45" i="7942"/>
  <c r="Q324" i="7942" s="1"/>
  <c r="F15" i="7942"/>
  <c r="F294" i="7942" s="1"/>
  <c r="F29" i="7942"/>
  <c r="F308" i="7942" s="1"/>
  <c r="BI28" i="7942"/>
  <c r="BI307" i="7942" s="1"/>
  <c r="AX100" i="7942"/>
  <c r="AX379" i="7942" s="1"/>
  <c r="AX48" i="7942"/>
  <c r="AX327" i="7942" s="1"/>
  <c r="AM126" i="7942"/>
  <c r="AM405" i="7942" s="1"/>
  <c r="AM72" i="7942"/>
  <c r="AM351" i="7942" s="1"/>
  <c r="AM16" i="7942"/>
  <c r="AM295" i="7942" s="1"/>
  <c r="Q100" i="7942"/>
  <c r="Q379" i="7942" s="1"/>
  <c r="Q48" i="7942"/>
  <c r="Q327" i="7942" s="1"/>
  <c r="F64" i="7942"/>
  <c r="F343" i="7942" s="1"/>
  <c r="FO119" i="7942"/>
  <c r="FO398" i="7942" s="1"/>
  <c r="FO67" i="7942"/>
  <c r="FO346" i="7942" s="1"/>
  <c r="FO15" i="7942"/>
  <c r="FO294" i="7942" s="1"/>
  <c r="FD95" i="7942"/>
  <c r="FD374" i="7942" s="1"/>
  <c r="FD39" i="7942"/>
  <c r="FD318" i="7942" s="1"/>
  <c r="ES103" i="7942"/>
  <c r="ES382" i="7942" s="1"/>
  <c r="ES71" i="7942"/>
  <c r="ES350" i="7942" s="1"/>
  <c r="ES39" i="7942"/>
  <c r="ES318" i="7942" s="1"/>
  <c r="DW139" i="7942"/>
  <c r="DW418" i="7942" s="1"/>
  <c r="DW107" i="7942"/>
  <c r="DW386" i="7942" s="1"/>
  <c r="DW75" i="7942"/>
  <c r="DW354" i="7942" s="1"/>
  <c r="DW43" i="7942"/>
  <c r="DW322" i="7942" s="1"/>
  <c r="DL143" i="7942"/>
  <c r="DL422" i="7942" s="1"/>
  <c r="DL111" i="7942"/>
  <c r="DL390" i="7942" s="1"/>
  <c r="DL79" i="7942"/>
  <c r="DL358" i="7942" s="1"/>
  <c r="DL47" i="7942"/>
  <c r="DL326" i="7942" s="1"/>
  <c r="DL15" i="7942"/>
  <c r="DL294" i="7942" s="1"/>
  <c r="DA115" i="7942"/>
  <c r="DA394" i="7942" s="1"/>
  <c r="DA71" i="7942"/>
  <c r="DA350" i="7942" s="1"/>
  <c r="DA27" i="7942"/>
  <c r="DA306" i="7942" s="1"/>
  <c r="CE113" i="7942"/>
  <c r="CE392" i="7942" s="1"/>
  <c r="CE59" i="7942"/>
  <c r="CE338" i="7942" s="1"/>
  <c r="BT143" i="7942"/>
  <c r="BT422" i="7942" s="1"/>
  <c r="BT91" i="7942"/>
  <c r="BT370" i="7942" s="1"/>
  <c r="BT39" i="7942"/>
  <c r="BT318" i="7942" s="1"/>
  <c r="BI103" i="7942"/>
  <c r="BI382" i="7942" s="1"/>
  <c r="BI31" i="7942"/>
  <c r="BI310" i="7942" s="1"/>
  <c r="AX91" i="7942"/>
  <c r="AX370" i="7942" s="1"/>
  <c r="AX23" i="7942"/>
  <c r="AX302" i="7942" s="1"/>
  <c r="AM87" i="7942"/>
  <c r="AM366" i="7942" s="1"/>
  <c r="AM35" i="7942"/>
  <c r="AM314" i="7942" s="1"/>
  <c r="Q87" i="7942"/>
  <c r="Q366" i="7942" s="1"/>
  <c r="F107" i="7942"/>
  <c r="F386" i="7942" s="1"/>
  <c r="FO132" i="7942"/>
  <c r="FO411" i="7942" s="1"/>
  <c r="FO100" i="7942"/>
  <c r="FO379" i="7942" s="1"/>
  <c r="FO68" i="7942"/>
  <c r="FO347" i="7942" s="1"/>
  <c r="FO36" i="7942"/>
  <c r="FO315" i="7942" s="1"/>
  <c r="FD136" i="7942"/>
  <c r="FD415" i="7942" s="1"/>
  <c r="FD104" i="7942"/>
  <c r="FD383" i="7942" s="1"/>
  <c r="FD72" i="7942"/>
  <c r="FD351" i="7942" s="1"/>
  <c r="FD40" i="7942"/>
  <c r="FD319" i="7942" s="1"/>
  <c r="ES140" i="7942"/>
  <c r="ES419" i="7942" s="1"/>
  <c r="ES108" i="7942"/>
  <c r="ES387" i="7942" s="1"/>
  <c r="ES76" i="7942"/>
  <c r="ES355" i="7942" s="1"/>
  <c r="ES44" i="7942"/>
  <c r="ES323" i="7942" s="1"/>
  <c r="DW144" i="7942"/>
  <c r="DW423" i="7942" s="1"/>
  <c r="DW112" i="7942"/>
  <c r="DW391" i="7942" s="1"/>
  <c r="DW80" i="7942"/>
  <c r="DW359" i="7942" s="1"/>
  <c r="DW48" i="7942"/>
  <c r="DW327" i="7942" s="1"/>
  <c r="DW16" i="7942"/>
  <c r="DW295" i="7942" s="1"/>
  <c r="DL116" i="7942"/>
  <c r="DL395" i="7942" s="1"/>
  <c r="DL84" i="7942"/>
  <c r="DL363" i="7942" s="1"/>
  <c r="DL52" i="7942"/>
  <c r="DL331" i="7942" s="1"/>
  <c r="DL20" i="7942"/>
  <c r="DL299" i="7942" s="1"/>
  <c r="DA120" i="7942"/>
  <c r="DA399" i="7942" s="1"/>
  <c r="DA88" i="7942"/>
  <c r="DA367" i="7942" s="1"/>
  <c r="DA56" i="7942"/>
  <c r="DA335" i="7942" s="1"/>
  <c r="DA24" i="7942"/>
  <c r="DA303" i="7942" s="1"/>
  <c r="CE130" i="7942"/>
  <c r="CE409" i="7942" s="1"/>
  <c r="CE92" i="7942"/>
  <c r="CE371" i="7942" s="1"/>
  <c r="CE60" i="7942"/>
  <c r="CE339" i="7942" s="1"/>
  <c r="CE28" i="7942"/>
  <c r="CE307" i="7942" s="1"/>
  <c r="BT128" i="7942"/>
  <c r="BT407" i="7942" s="1"/>
  <c r="BT96" i="7942"/>
  <c r="BT375" i="7942" s="1"/>
  <c r="BT64" i="7942"/>
  <c r="BT343" i="7942" s="1"/>
  <c r="BT32" i="7942"/>
  <c r="BT311" i="7942" s="1"/>
  <c r="BI132" i="7942"/>
  <c r="BI411" i="7942" s="1"/>
  <c r="BI100" i="7942"/>
  <c r="BI379" i="7942" s="1"/>
  <c r="BI68" i="7942"/>
  <c r="BI347" i="7942" s="1"/>
  <c r="AX132" i="7942"/>
  <c r="AX411" i="7942" s="1"/>
  <c r="AX56" i="7942"/>
  <c r="AX335" i="7942" s="1"/>
  <c r="AM118" i="7942"/>
  <c r="AM397" i="7942" s="1"/>
  <c r="AM28" i="7942"/>
  <c r="AM307" i="7942" s="1"/>
  <c r="Q76" i="7942"/>
  <c r="Q355" i="7942" s="1"/>
  <c r="F113" i="7942"/>
  <c r="F392" i="7942" s="1"/>
  <c r="FO91" i="7942"/>
  <c r="FO370" i="7942" s="1"/>
  <c r="FD139" i="7942"/>
  <c r="FD418" i="7942" s="1"/>
  <c r="FD63" i="7942"/>
  <c r="FD342" i="7942" s="1"/>
  <c r="ES143" i="7942"/>
  <c r="ES422" i="7942" s="1"/>
  <c r="BI115" i="7942"/>
  <c r="BI394" i="7942" s="1"/>
  <c r="AX139" i="7942"/>
  <c r="AX418" i="7942" s="1"/>
  <c r="AX35" i="7942"/>
  <c r="AX314" i="7942" s="1"/>
  <c r="AM83" i="7942"/>
  <c r="AM362" i="7942" s="1"/>
  <c r="Q83" i="7942"/>
  <c r="Q362" i="7942" s="1"/>
  <c r="F18" i="7942"/>
  <c r="F297" i="7942" s="1"/>
  <c r="FO87" i="7942"/>
  <c r="FO366" i="7942" s="1"/>
  <c r="FO39" i="7942"/>
  <c r="FO318" i="7942" s="1"/>
  <c r="FD111" i="7942"/>
  <c r="FD390" i="7942" s="1"/>
  <c r="FD55" i="7942"/>
  <c r="FD334" i="7942" s="1"/>
  <c r="ES115" i="7942"/>
  <c r="ES394" i="7942" s="1"/>
  <c r="ES83" i="7942"/>
  <c r="ES362" i="7942" s="1"/>
  <c r="ES51" i="7942"/>
  <c r="ES330" i="7942" s="1"/>
  <c r="ES19" i="7942"/>
  <c r="ES298" i="7942" s="1"/>
  <c r="DW119" i="7942"/>
  <c r="DW398" i="7942" s="1"/>
  <c r="DW87" i="7942"/>
  <c r="DW366" i="7942" s="1"/>
  <c r="DW55" i="7942"/>
  <c r="DW334" i="7942" s="1"/>
  <c r="DW23" i="7942"/>
  <c r="DW302" i="7942" s="1"/>
  <c r="DL123" i="7942"/>
  <c r="DL402" i="7942" s="1"/>
  <c r="DL91" i="7942"/>
  <c r="DL370" i="7942" s="1"/>
  <c r="DL59" i="7942"/>
  <c r="DL338" i="7942" s="1"/>
  <c r="DL27" i="7942"/>
  <c r="DL306" i="7942" s="1"/>
  <c r="DA127" i="7942"/>
  <c r="DA406" i="7942" s="1"/>
  <c r="DA91" i="7942"/>
  <c r="DA370" i="7942" s="1"/>
  <c r="DA43" i="7942"/>
  <c r="DA322" i="7942" s="1"/>
  <c r="CE137" i="7942"/>
  <c r="CE416" i="7942" s="1"/>
  <c r="CE79" i="7942"/>
  <c r="CE358" i="7942" s="1"/>
  <c r="CE27" i="7942"/>
  <c r="CE306" i="7942" s="1"/>
  <c r="BT107" i="7942"/>
  <c r="BT386" i="7942" s="1"/>
  <c r="BT59" i="7942"/>
  <c r="BT338" i="7942" s="1"/>
  <c r="BI123" i="7942"/>
  <c r="BI402" i="7942" s="1"/>
  <c r="BI55" i="7942"/>
  <c r="BI334" i="7942" s="1"/>
  <c r="AX119" i="7942"/>
  <c r="AX398" i="7942" s="1"/>
  <c r="AX47" i="7942"/>
  <c r="AX326" i="7942" s="1"/>
  <c r="AM113" i="7942"/>
  <c r="AM392" i="7942" s="1"/>
  <c r="AM59" i="7942"/>
  <c r="AM338" i="7942" s="1"/>
  <c r="Q121" i="7942"/>
  <c r="Q400" i="7942" s="1"/>
  <c r="Q39" i="7942"/>
  <c r="Q318" i="7942" s="1"/>
  <c r="FO144" i="7942"/>
  <c r="FO423" i="7942" s="1"/>
  <c r="FO112" i="7942"/>
  <c r="FO391" i="7942" s="1"/>
  <c r="FO80" i="7942"/>
  <c r="FO359" i="7942" s="1"/>
  <c r="FO48" i="7942"/>
  <c r="FO327" i="7942" s="1"/>
  <c r="FO16" i="7942"/>
  <c r="FO295" i="7942" s="1"/>
  <c r="FD116" i="7942"/>
  <c r="FD395" i="7942" s="1"/>
  <c r="FD84" i="7942"/>
  <c r="FD363" i="7942" s="1"/>
  <c r="FD52" i="7942"/>
  <c r="FD331" i="7942" s="1"/>
  <c r="FD20" i="7942"/>
  <c r="FD299" i="7942" s="1"/>
  <c r="ES120" i="7942"/>
  <c r="ES399" i="7942" s="1"/>
  <c r="ES88" i="7942"/>
  <c r="ES367" i="7942" s="1"/>
  <c r="ES56" i="7942"/>
  <c r="ES335" i="7942" s="1"/>
  <c r="ES24" i="7942"/>
  <c r="ES303" i="7942" s="1"/>
  <c r="DW124" i="7942"/>
  <c r="DW403" i="7942" s="1"/>
  <c r="DW92" i="7942"/>
  <c r="DW371" i="7942" s="1"/>
  <c r="DW60" i="7942"/>
  <c r="DW339" i="7942" s="1"/>
  <c r="DW28" i="7942"/>
  <c r="DW307" i="7942" s="1"/>
  <c r="DL128" i="7942"/>
  <c r="DL407" i="7942" s="1"/>
  <c r="DL96" i="7942"/>
  <c r="DL375" i="7942" s="1"/>
  <c r="DL64" i="7942"/>
  <c r="DL343" i="7942" s="1"/>
  <c r="DL32" i="7942"/>
  <c r="DL311" i="7942" s="1"/>
  <c r="DA132" i="7942"/>
  <c r="DA411" i="7942" s="1"/>
  <c r="DA100" i="7942"/>
  <c r="DA379" i="7942" s="1"/>
  <c r="DA68" i="7942"/>
  <c r="DA347" i="7942" s="1"/>
  <c r="DA36" i="7942"/>
  <c r="DA315" i="7942" s="1"/>
  <c r="CE142" i="7942"/>
  <c r="CE421" i="7942" s="1"/>
  <c r="CE110" i="7942"/>
  <c r="CE389" i="7942" s="1"/>
  <c r="CE72" i="7942"/>
  <c r="CE351" i="7942" s="1"/>
  <c r="CE40" i="7942"/>
  <c r="CE319" i="7942" s="1"/>
  <c r="BT140" i="7942"/>
  <c r="BT419" i="7942" s="1"/>
  <c r="BT108" i="7942"/>
  <c r="BT387" i="7942" s="1"/>
  <c r="BT76" i="7942"/>
  <c r="BT355" i="7942" s="1"/>
  <c r="BT44" i="7942"/>
  <c r="BT323" i="7942" s="1"/>
  <c r="BI144" i="7942"/>
  <c r="BI423" i="7942" s="1"/>
  <c r="BI112" i="7942"/>
  <c r="BI391" i="7942" s="1"/>
  <c r="BI80" i="7942"/>
  <c r="BI359" i="7942" s="1"/>
  <c r="BI24" i="7942"/>
  <c r="BI303" i="7942" s="1"/>
  <c r="FO122" i="7942"/>
  <c r="FO401" i="7942" s="1"/>
  <c r="FO50" i="7942"/>
  <c r="FO329" i="7942" s="1"/>
  <c r="FD134" i="7942"/>
  <c r="FD413" i="7942" s="1"/>
  <c r="FD94" i="7942"/>
  <c r="FD373" i="7942" s="1"/>
  <c r="FD62" i="7942"/>
  <c r="FD341" i="7942" s="1"/>
  <c r="FD30" i="7942"/>
  <c r="FD309" i="7942" s="1"/>
  <c r="ES130" i="7942"/>
  <c r="ES409" i="7942" s="1"/>
  <c r="ES98" i="7942"/>
  <c r="ES377" i="7942" s="1"/>
  <c r="ES66" i="7942"/>
  <c r="ES345" i="7942" s="1"/>
  <c r="ES34" i="7942"/>
  <c r="ES313" i="7942" s="1"/>
  <c r="DW134" i="7942"/>
  <c r="DW413" i="7942" s="1"/>
  <c r="DW102" i="7942"/>
  <c r="DW381" i="7942" s="1"/>
  <c r="DW70" i="7942"/>
  <c r="DW349" i="7942" s="1"/>
  <c r="DW38" i="7942"/>
  <c r="DW317" i="7942" s="1"/>
  <c r="DL138" i="7942"/>
  <c r="DL417" i="7942" s="1"/>
  <c r="DL106" i="7942"/>
  <c r="DL385" i="7942" s="1"/>
  <c r="DL74" i="7942"/>
  <c r="DL353" i="7942" s="1"/>
  <c r="DL42" i="7942"/>
  <c r="DL321" i="7942" s="1"/>
  <c r="DA142" i="7942"/>
  <c r="DA421" i="7942" s="1"/>
  <c r="DA110" i="7942"/>
  <c r="DA389" i="7942" s="1"/>
  <c r="DA78" i="7942"/>
  <c r="DA357" i="7942" s="1"/>
  <c r="DA46" i="7942"/>
  <c r="DA325" i="7942" s="1"/>
  <c r="CE120" i="7942"/>
  <c r="CE399" i="7942" s="1"/>
  <c r="CE82" i="7942"/>
  <c r="CE361" i="7942" s="1"/>
  <c r="CE50" i="7942"/>
  <c r="CE329" i="7942" s="1"/>
  <c r="CE18" i="7942"/>
  <c r="CE297" i="7942" s="1"/>
  <c r="BT118" i="7942"/>
  <c r="BT397" i="7942" s="1"/>
  <c r="BT86" i="7942"/>
  <c r="BT365" i="7942" s="1"/>
  <c r="BT54" i="7942"/>
  <c r="BT333" i="7942" s="1"/>
  <c r="BT22" i="7942"/>
  <c r="BT301" i="7942" s="1"/>
  <c r="BI122" i="7942"/>
  <c r="BI401" i="7942" s="1"/>
  <c r="BI90" i="7942"/>
  <c r="BI369" i="7942" s="1"/>
  <c r="BI58" i="7942"/>
  <c r="BI337" i="7942" s="1"/>
  <c r="BI26" i="7942"/>
  <c r="BI305" i="7942" s="1"/>
  <c r="AX126" i="7942"/>
  <c r="AX405" i="7942" s="1"/>
  <c r="AX94" i="7942"/>
  <c r="AX373" i="7942" s="1"/>
  <c r="AX62" i="7942"/>
  <c r="AX341" i="7942" s="1"/>
  <c r="AX30" i="7942"/>
  <c r="AX309" i="7942" s="1"/>
  <c r="AM136" i="7942"/>
  <c r="AM415" i="7942" s="1"/>
  <c r="AM98" i="7942"/>
  <c r="AM377" i="7942" s="1"/>
  <c r="AM66" i="7942"/>
  <c r="AM345" i="7942" s="1"/>
  <c r="AM34" i="7942"/>
  <c r="AM313" i="7942" s="1"/>
  <c r="Q140" i="7942"/>
  <c r="Q419" i="7942" s="1"/>
  <c r="Q102" i="7942"/>
  <c r="Q381" i="7942" s="1"/>
  <c r="Q70" i="7942"/>
  <c r="Q349" i="7942" s="1"/>
  <c r="Q38" i="7942"/>
  <c r="Q317" i="7942" s="1"/>
  <c r="F136" i="7942"/>
  <c r="F415" i="7942" s="1"/>
  <c r="F17" i="7942"/>
  <c r="F296" i="7942" s="1"/>
  <c r="CE145" i="7942"/>
  <c r="CE424" i="7942" s="1"/>
  <c r="CE55" i="7942"/>
  <c r="CE334" i="7942" s="1"/>
  <c r="BT99" i="7942"/>
  <c r="BT378" i="7942" s="1"/>
  <c r="BI111" i="7942"/>
  <c r="BI390" i="7942" s="1"/>
  <c r="AX115" i="7942"/>
  <c r="AX394" i="7942" s="1"/>
  <c r="Q135" i="7942"/>
  <c r="Q414" i="7942" s="1"/>
  <c r="Q97" i="7942"/>
  <c r="Q376" i="7942" s="1"/>
  <c r="Q65" i="7942"/>
  <c r="Q344" i="7942" s="1"/>
  <c r="Q33" i="7942"/>
  <c r="Q312" i="7942" s="1"/>
  <c r="F114" i="7942"/>
  <c r="F393" i="7942" s="1"/>
  <c r="BI64" i="7942"/>
  <c r="BI343" i="7942" s="1"/>
  <c r="AX136" i="7942"/>
  <c r="AX415" i="7942" s="1"/>
  <c r="AX80" i="7942"/>
  <c r="AX359" i="7942" s="1"/>
  <c r="AX28" i="7942"/>
  <c r="AX307" i="7942" s="1"/>
  <c r="AM100" i="7942"/>
  <c r="AM379" i="7942" s="1"/>
  <c r="AM52" i="7942"/>
  <c r="AM331" i="7942" s="1"/>
  <c r="Q138" i="7942"/>
  <c r="Q417" i="7942" s="1"/>
  <c r="Q80" i="7942"/>
  <c r="Q359" i="7942" s="1"/>
  <c r="Q28" i="7942"/>
  <c r="Q307" i="7942" s="1"/>
  <c r="FO98" i="7942"/>
  <c r="FO377" i="7942" s="1"/>
  <c r="FO42" i="7942"/>
  <c r="FO321" i="7942" s="1"/>
  <c r="AM55" i="7942"/>
  <c r="AM334" i="7942" s="1"/>
  <c r="Q75" i="7942"/>
  <c r="Q354" i="7942" s="1"/>
  <c r="FO141" i="7942"/>
  <c r="FO420" i="7942" s="1"/>
  <c r="FO109" i="7942"/>
  <c r="FO388" i="7942" s="1"/>
  <c r="FO77" i="7942"/>
  <c r="FO356" i="7942" s="1"/>
  <c r="FO45" i="7942"/>
  <c r="FO324" i="7942" s="1"/>
  <c r="FD145" i="7942"/>
  <c r="FD424" i="7942" s="1"/>
  <c r="FD113" i="7942"/>
  <c r="FD392" i="7942" s="1"/>
  <c r="FD81" i="7942"/>
  <c r="FD360" i="7942" s="1"/>
  <c r="FD49" i="7942"/>
  <c r="FD328" i="7942" s="1"/>
  <c r="FD17" i="7942"/>
  <c r="FD296" i="7942" s="1"/>
  <c r="ES117" i="7942"/>
  <c r="ES396" i="7942" s="1"/>
  <c r="ES85" i="7942"/>
  <c r="ES364" i="7942" s="1"/>
  <c r="ES53" i="7942"/>
  <c r="ES332" i="7942" s="1"/>
  <c r="ES21" i="7942"/>
  <c r="ES300" i="7942" s="1"/>
  <c r="DW121" i="7942"/>
  <c r="DW400" i="7942" s="1"/>
  <c r="DW89" i="7942"/>
  <c r="DW368" i="7942" s="1"/>
  <c r="DW57" i="7942"/>
  <c r="DW336" i="7942" s="1"/>
  <c r="DW25" i="7942"/>
  <c r="DW304" i="7942" s="1"/>
  <c r="DL125" i="7942"/>
  <c r="DL404" i="7942" s="1"/>
  <c r="DL93" i="7942"/>
  <c r="DL372" i="7942" s="1"/>
  <c r="DL61" i="7942"/>
  <c r="DL340" i="7942" s="1"/>
  <c r="DL29" i="7942"/>
  <c r="DL308" i="7942" s="1"/>
  <c r="DA129" i="7942"/>
  <c r="DA408" i="7942" s="1"/>
  <c r="DA97" i="7942"/>
  <c r="DA376" i="7942" s="1"/>
  <c r="DA65" i="7942"/>
  <c r="DA344" i="7942" s="1"/>
  <c r="DA33" i="7942"/>
  <c r="DA312" i="7942" s="1"/>
  <c r="CE139" i="7942"/>
  <c r="CE418" i="7942" s="1"/>
  <c r="CE101" i="7942"/>
  <c r="CE380" i="7942" s="1"/>
  <c r="CE69" i="7942"/>
  <c r="CE348" i="7942" s="1"/>
  <c r="CE37" i="7942"/>
  <c r="CE316" i="7942" s="1"/>
  <c r="BT137" i="7942"/>
  <c r="BT416" i="7942" s="1"/>
  <c r="BT105" i="7942"/>
  <c r="BT384" i="7942" s="1"/>
  <c r="BT73" i="7942"/>
  <c r="BT352" i="7942" s="1"/>
  <c r="BT41" i="7942"/>
  <c r="BT320" i="7942" s="1"/>
  <c r="BI141" i="7942"/>
  <c r="BI420" i="7942" s="1"/>
  <c r="BI109" i="7942"/>
  <c r="BI388" i="7942" s="1"/>
  <c r="BI77" i="7942"/>
  <c r="BI356" i="7942" s="1"/>
  <c r="BI45" i="7942"/>
  <c r="BI324" i="7942" s="1"/>
  <c r="AX145" i="7942"/>
  <c r="AX424" i="7942" s="1"/>
  <c r="AX113" i="7942"/>
  <c r="AX392" i="7942" s="1"/>
  <c r="AX81" i="7942"/>
  <c r="AX360" i="7942" s="1"/>
  <c r="AX49" i="7942"/>
  <c r="AX328" i="7942" s="1"/>
  <c r="AX17" i="7942"/>
  <c r="AX296" i="7942" s="1"/>
  <c r="AM123" i="7942"/>
  <c r="AM402" i="7942" s="1"/>
  <c r="AM85" i="7942"/>
  <c r="AM364" i="7942" s="1"/>
  <c r="AM53" i="7942"/>
  <c r="AM332" i="7942" s="1"/>
  <c r="AM21" i="7942"/>
  <c r="AM300" i="7942" s="1"/>
  <c r="FO78" i="7942"/>
  <c r="FO357" i="7942" s="1"/>
  <c r="FD138" i="7942"/>
  <c r="FD417" i="7942" s="1"/>
  <c r="FD90" i="7942"/>
  <c r="FD369" i="7942" s="1"/>
  <c r="FD58" i="7942"/>
  <c r="FD337" i="7942" s="1"/>
  <c r="FD26" i="7942"/>
  <c r="FD305" i="7942" s="1"/>
  <c r="ES126" i="7942"/>
  <c r="ES405" i="7942" s="1"/>
  <c r="ES94" i="7942"/>
  <c r="ES373" i="7942" s="1"/>
  <c r="ES62" i="7942"/>
  <c r="ES341" i="7942" s="1"/>
  <c r="ES30" i="7942"/>
  <c r="ES309" i="7942" s="1"/>
  <c r="DW130" i="7942"/>
  <c r="DW409" i="7942" s="1"/>
  <c r="DW98" i="7942"/>
  <c r="DW377" i="7942" s="1"/>
  <c r="DW66" i="7942"/>
  <c r="DW345" i="7942" s="1"/>
  <c r="DW34" i="7942"/>
  <c r="DW313" i="7942" s="1"/>
  <c r="DL134" i="7942"/>
  <c r="DL413" i="7942" s="1"/>
  <c r="DL102" i="7942"/>
  <c r="DL381" i="7942" s="1"/>
  <c r="DL70" i="7942"/>
  <c r="DL349" i="7942" s="1"/>
  <c r="DL38" i="7942"/>
  <c r="DL317" i="7942" s="1"/>
  <c r="DA138" i="7942"/>
  <c r="DA417" i="7942" s="1"/>
  <c r="DA106" i="7942"/>
  <c r="DA385" i="7942" s="1"/>
  <c r="DA74" i="7942"/>
  <c r="DA353" i="7942" s="1"/>
  <c r="DA42" i="7942"/>
  <c r="DA321" i="7942" s="1"/>
  <c r="CE106" i="7942"/>
  <c r="CE385" i="7942" s="1"/>
  <c r="CE116" i="7942"/>
  <c r="CE395" i="7942" s="1"/>
  <c r="CE78" i="7942"/>
  <c r="CE357" i="7942" s="1"/>
  <c r="CE46" i="7942"/>
  <c r="CE325" i="7942" s="1"/>
  <c r="BT114" i="7942"/>
  <c r="BT393" i="7942" s="1"/>
  <c r="BT82" i="7942"/>
  <c r="BT361" i="7942" s="1"/>
  <c r="BT50" i="7942"/>
  <c r="BT329" i="7942" s="1"/>
  <c r="BT18" i="7942"/>
  <c r="BT297" i="7942" s="1"/>
  <c r="BI118" i="7942"/>
  <c r="BI397" i="7942" s="1"/>
  <c r="BI86" i="7942"/>
  <c r="BI365" i="7942" s="1"/>
  <c r="BI54" i="7942"/>
  <c r="BI333" i="7942" s="1"/>
  <c r="BI22" i="7942"/>
  <c r="BI301" i="7942" s="1"/>
  <c r="AX122" i="7942"/>
  <c r="AX401" i="7942" s="1"/>
  <c r="AX90" i="7942"/>
  <c r="AX369" i="7942" s="1"/>
  <c r="AX58" i="7942"/>
  <c r="AX337" i="7942" s="1"/>
  <c r="AX26" i="7942"/>
  <c r="AX305" i="7942" s="1"/>
  <c r="AM132" i="7942"/>
  <c r="AM411" i="7942" s="1"/>
  <c r="AM94" i="7942"/>
  <c r="AM373" i="7942" s="1"/>
  <c r="AM62" i="7942"/>
  <c r="AM341" i="7942" s="1"/>
  <c r="AM30" i="7942"/>
  <c r="AM309" i="7942" s="1"/>
  <c r="Q136" i="7942"/>
  <c r="Q415" i="7942" s="1"/>
  <c r="Q98" i="7942"/>
  <c r="Q377" i="7942" s="1"/>
  <c r="Q66" i="7942"/>
  <c r="Q345" i="7942" s="1"/>
  <c r="Q34" i="7942"/>
  <c r="Q313" i="7942" s="1"/>
  <c r="F115" i="7942"/>
  <c r="F394" i="7942" s="1"/>
  <c r="DA107" i="7942"/>
  <c r="DA386" i="7942" s="1"/>
  <c r="CE133" i="7942"/>
  <c r="CE412" i="7942" s="1"/>
  <c r="CE47" i="7942"/>
  <c r="CE326" i="7942" s="1"/>
  <c r="BT87" i="7942"/>
  <c r="BT366" i="7942" s="1"/>
  <c r="BI95" i="7942"/>
  <c r="BI374" i="7942" s="1"/>
  <c r="AX95" i="7942"/>
  <c r="AX374" i="7942" s="1"/>
  <c r="Q139" i="7942"/>
  <c r="Q418" i="7942" s="1"/>
  <c r="Q101" i="7942"/>
  <c r="Q380" i="7942" s="1"/>
  <c r="Q69" i="7942"/>
  <c r="Q348" i="7942" s="1"/>
  <c r="Q37" i="7942"/>
  <c r="Q316" i="7942" s="1"/>
  <c r="F135" i="7942"/>
  <c r="F414" i="7942" s="1"/>
  <c r="F16" i="7942"/>
  <c r="F295" i="7942" s="1"/>
  <c r="AX144" i="7942"/>
  <c r="AX423" i="7942" s="1"/>
  <c r="AX88" i="7942"/>
  <c r="AX367" i="7942" s="1"/>
  <c r="AX32" i="7942"/>
  <c r="AX311" i="7942" s="1"/>
  <c r="AM114" i="7942"/>
  <c r="AM393" i="7942" s="1"/>
  <c r="AM56" i="7942"/>
  <c r="AM335" i="7942" s="1"/>
  <c r="Q105" i="7942"/>
  <c r="Q384" i="7942" s="1"/>
  <c r="Q88" i="7942"/>
  <c r="Q367" i="7942" s="1"/>
  <c r="Q32" i="7942"/>
  <c r="Q311" i="7942" s="1"/>
  <c r="F19" i="7942"/>
  <c r="F298" i="7942" s="1"/>
  <c r="FO107" i="7942"/>
  <c r="FO386" i="7942" s="1"/>
  <c r="FO55" i="7942"/>
  <c r="FO334" i="7942" s="1"/>
  <c r="FD135" i="7942"/>
  <c r="FD414" i="7942" s="1"/>
  <c r="FD79" i="7942"/>
  <c r="FD358" i="7942" s="1"/>
  <c r="ES127" i="7942"/>
  <c r="ES406" i="7942" s="1"/>
  <c r="ES95" i="7942"/>
  <c r="ES374" i="7942" s="1"/>
  <c r="ES63" i="7942"/>
  <c r="ES342" i="7942" s="1"/>
  <c r="ES31" i="7942"/>
  <c r="ES310" i="7942" s="1"/>
  <c r="DW131" i="7942"/>
  <c r="DW410" i="7942" s="1"/>
  <c r="DW99" i="7942"/>
  <c r="DW378" i="7942" s="1"/>
  <c r="DW67" i="7942"/>
  <c r="DW346" i="7942" s="1"/>
  <c r="DW35" i="7942"/>
  <c r="DW314" i="7942" s="1"/>
  <c r="DL135" i="7942"/>
  <c r="DL414" i="7942" s="1"/>
  <c r="DL103" i="7942"/>
  <c r="DL382" i="7942" s="1"/>
  <c r="DL71" i="7942"/>
  <c r="DL350" i="7942" s="1"/>
  <c r="DL39" i="7942"/>
  <c r="DL318" i="7942" s="1"/>
  <c r="DA139" i="7942"/>
  <c r="DA418" i="7942" s="1"/>
  <c r="DA103" i="7942"/>
  <c r="DA382" i="7942" s="1"/>
  <c r="DA59" i="7942"/>
  <c r="DA338" i="7942" s="1"/>
  <c r="DA15" i="7942"/>
  <c r="DA294" i="7942" s="1"/>
  <c r="CE95" i="7942"/>
  <c r="CE374" i="7942" s="1"/>
  <c r="CE43" i="7942"/>
  <c r="CE322" i="7942" s="1"/>
  <c r="BT127" i="7942"/>
  <c r="BT406" i="7942" s="1"/>
  <c r="BT79" i="7942"/>
  <c r="BT358" i="7942" s="1"/>
  <c r="BT19" i="7942"/>
  <c r="BT298" i="7942" s="1"/>
  <c r="BI83" i="7942"/>
  <c r="BI362" i="7942" s="1"/>
  <c r="AX143" i="7942"/>
  <c r="AX422" i="7942" s="1"/>
  <c r="AX75" i="7942"/>
  <c r="AX354" i="7942" s="1"/>
  <c r="AM137" i="7942"/>
  <c r="AM416" i="7942" s="1"/>
  <c r="AM75" i="7942"/>
  <c r="AM354" i="7942" s="1"/>
  <c r="AM15" i="7942"/>
  <c r="AM294" i="7942" s="1"/>
  <c r="Q71" i="7942"/>
  <c r="Q350" i="7942" s="1"/>
  <c r="F102" i="7942"/>
  <c r="F381" i="7942" s="1"/>
  <c r="FO124" i="7942"/>
  <c r="FO403" i="7942" s="1"/>
  <c r="FO92" i="7942"/>
  <c r="FO371" i="7942" s="1"/>
  <c r="FO60" i="7942"/>
  <c r="FO339" i="7942" s="1"/>
  <c r="FO28" i="7942"/>
  <c r="FO307" i="7942" s="1"/>
  <c r="FD128" i="7942"/>
  <c r="FD407" i="7942" s="1"/>
  <c r="FD96" i="7942"/>
  <c r="FD375" i="7942" s="1"/>
  <c r="FD64" i="7942"/>
  <c r="FD343" i="7942" s="1"/>
  <c r="FD32" i="7942"/>
  <c r="FD311" i="7942" s="1"/>
  <c r="ES132" i="7942"/>
  <c r="ES411" i="7942" s="1"/>
  <c r="ES100" i="7942"/>
  <c r="ES379" i="7942" s="1"/>
  <c r="ES68" i="7942"/>
  <c r="ES347" i="7942" s="1"/>
  <c r="ES36" i="7942"/>
  <c r="ES315" i="7942" s="1"/>
  <c r="DW136" i="7942"/>
  <c r="DW415" i="7942" s="1"/>
  <c r="DW104" i="7942"/>
  <c r="DW383" i="7942" s="1"/>
  <c r="DW72" i="7942"/>
  <c r="DW351" i="7942" s="1"/>
  <c r="DW40" i="7942"/>
  <c r="DW319" i="7942" s="1"/>
  <c r="DL140" i="7942"/>
  <c r="DL419" i="7942" s="1"/>
  <c r="DL108" i="7942"/>
  <c r="DL387" i="7942" s="1"/>
  <c r="DL76" i="7942"/>
  <c r="DL355" i="7942" s="1"/>
  <c r="DL44" i="7942"/>
  <c r="DL323" i="7942" s="1"/>
  <c r="DA144" i="7942"/>
  <c r="DA423" i="7942" s="1"/>
  <c r="DA112" i="7942"/>
  <c r="DA391" i="7942" s="1"/>
  <c r="DA80" i="7942"/>
  <c r="DA359" i="7942" s="1"/>
  <c r="DA48" i="7942"/>
  <c r="DA327" i="7942" s="1"/>
  <c r="DA16" i="7942"/>
  <c r="DA295" i="7942" s="1"/>
  <c r="CE122" i="7942"/>
  <c r="CE401" i="7942" s="1"/>
  <c r="CE84" i="7942"/>
  <c r="CE363" i="7942" s="1"/>
  <c r="CE52" i="7942"/>
  <c r="CE331" i="7942" s="1"/>
  <c r="CE20" i="7942"/>
  <c r="CE299" i="7942" s="1"/>
  <c r="BT120" i="7942"/>
  <c r="BT399" i="7942" s="1"/>
  <c r="BT88" i="7942"/>
  <c r="BT367" i="7942" s="1"/>
  <c r="BT56" i="7942"/>
  <c r="BT335" i="7942" s="1"/>
  <c r="BT24" i="7942"/>
  <c r="BT303" i="7942" s="1"/>
  <c r="BI124" i="7942"/>
  <c r="BI403" i="7942" s="1"/>
  <c r="BI92" i="7942"/>
  <c r="BI371" i="7942" s="1"/>
  <c r="BI52" i="7942"/>
  <c r="BI331" i="7942" s="1"/>
  <c r="AX116" i="7942"/>
  <c r="AX395" i="7942" s="1"/>
  <c r="AX36" i="7942"/>
  <c r="AX315" i="7942" s="1"/>
  <c r="AM88" i="7942"/>
  <c r="AM367" i="7942" s="1"/>
  <c r="Q142" i="7942"/>
  <c r="Q421" i="7942" s="1"/>
  <c r="Q56" i="7942"/>
  <c r="Q335" i="7942" s="1"/>
  <c r="F28" i="7942"/>
  <c r="F307" i="7942" s="1"/>
  <c r="FO71" i="7942"/>
  <c r="FO350" i="7942" s="1"/>
  <c r="FD123" i="7942"/>
  <c r="FD402" i="7942" s="1"/>
  <c r="FD35" i="7942"/>
  <c r="FD314" i="7942" s="1"/>
  <c r="ES135" i="7942"/>
  <c r="ES414" i="7942" s="1"/>
  <c r="BI87" i="7942"/>
  <c r="BI366" i="7942" s="1"/>
  <c r="AX111" i="7942"/>
  <c r="AX390" i="7942" s="1"/>
  <c r="AM145" i="7942"/>
  <c r="AM424" i="7942" s="1"/>
  <c r="AM31" i="7942"/>
  <c r="AM310" i="7942" s="1"/>
  <c r="Q55" i="7942"/>
  <c r="Q334" i="7942" s="1"/>
  <c r="FO127" i="7942"/>
  <c r="FO406" i="7942" s="1"/>
  <c r="FO75" i="7942"/>
  <c r="FO354" i="7942" s="1"/>
  <c r="FO23" i="7942"/>
  <c r="FO302" i="7942" s="1"/>
  <c r="FD99" i="7942"/>
  <c r="FD378" i="7942" s="1"/>
  <c r="FD43" i="7942"/>
  <c r="FD322" i="7942" s="1"/>
  <c r="ES107" i="7942"/>
  <c r="ES386" i="7942" s="1"/>
  <c r="ES75" i="7942"/>
  <c r="ES354" i="7942" s="1"/>
  <c r="ES43" i="7942"/>
  <c r="ES322" i="7942" s="1"/>
  <c r="DW143" i="7942"/>
  <c r="DW422" i="7942" s="1"/>
  <c r="DW111" i="7942"/>
  <c r="DW390" i="7942" s="1"/>
  <c r="DW79" i="7942"/>
  <c r="DW358" i="7942" s="1"/>
  <c r="DW47" i="7942"/>
  <c r="DW326" i="7942" s="1"/>
  <c r="DW15" i="7942"/>
  <c r="DW294" i="7942" s="1"/>
  <c r="DL115" i="7942"/>
  <c r="DL394" i="7942" s="1"/>
  <c r="DL83" i="7942"/>
  <c r="DL362" i="7942" s="1"/>
  <c r="DL51" i="7942"/>
  <c r="DL330" i="7942" s="1"/>
  <c r="DL19" i="7942"/>
  <c r="DL298" i="7942" s="1"/>
  <c r="DA119" i="7942"/>
  <c r="DA398" i="7942" s="1"/>
  <c r="DA79" i="7942"/>
  <c r="DA358" i="7942" s="1"/>
  <c r="DA31" i="7942"/>
  <c r="DA310" i="7942" s="1"/>
  <c r="CE121" i="7942"/>
  <c r="CE400" i="7942" s="1"/>
  <c r="CE63" i="7942"/>
  <c r="CE342" i="7942" s="1"/>
  <c r="CE15" i="7942"/>
  <c r="CE294" i="7942" s="1"/>
  <c r="BT95" i="7942"/>
  <c r="BT374" i="7942" s="1"/>
  <c r="BT43" i="7942"/>
  <c r="BT322" i="7942" s="1"/>
  <c r="BI107" i="7942"/>
  <c r="BI386" i="7942" s="1"/>
  <c r="BI39" i="7942"/>
  <c r="BI318" i="7942" s="1"/>
  <c r="AX103" i="7942"/>
  <c r="AX382" i="7942" s="1"/>
  <c r="AX31" i="7942"/>
  <c r="AX310" i="7942" s="1"/>
  <c r="AM95" i="7942"/>
  <c r="AM374" i="7942" s="1"/>
  <c r="AM39" i="7942"/>
  <c r="AM318" i="7942" s="1"/>
  <c r="Q99" i="7942"/>
  <c r="Q378" i="7942" s="1"/>
  <c r="Q19" i="7942"/>
  <c r="Q298" i="7942" s="1"/>
  <c r="FO136" i="7942"/>
  <c r="FO415" i="7942" s="1"/>
  <c r="FO104" i="7942"/>
  <c r="FO383" i="7942" s="1"/>
  <c r="FO72" i="7942"/>
  <c r="FO351" i="7942" s="1"/>
  <c r="FO40" i="7942"/>
  <c r="FO319" i="7942" s="1"/>
  <c r="FD140" i="7942"/>
  <c r="FD419" i="7942" s="1"/>
  <c r="FD108" i="7942"/>
  <c r="FD387" i="7942" s="1"/>
  <c r="FD76" i="7942"/>
  <c r="FD355" i="7942" s="1"/>
  <c r="FD44" i="7942"/>
  <c r="FD323" i="7942" s="1"/>
  <c r="ES144" i="7942"/>
  <c r="ES423" i="7942" s="1"/>
  <c r="ES112" i="7942"/>
  <c r="ES391" i="7942" s="1"/>
  <c r="ES80" i="7942"/>
  <c r="ES359" i="7942" s="1"/>
  <c r="ES48" i="7942"/>
  <c r="ES327" i="7942" s="1"/>
  <c r="ES16" i="7942"/>
  <c r="ES295" i="7942" s="1"/>
  <c r="DW116" i="7942"/>
  <c r="DW395" i="7942" s="1"/>
  <c r="DW84" i="7942"/>
  <c r="DW363" i="7942" s="1"/>
  <c r="DW52" i="7942"/>
  <c r="DW331" i="7942" s="1"/>
  <c r="DW20" i="7942"/>
  <c r="DW299" i="7942" s="1"/>
  <c r="DL120" i="7942"/>
  <c r="DL399" i="7942" s="1"/>
  <c r="DL88" i="7942"/>
  <c r="DL367" i="7942" s="1"/>
  <c r="DL56" i="7942"/>
  <c r="DL335" i="7942" s="1"/>
  <c r="DL24" i="7942"/>
  <c r="DL303" i="7942" s="1"/>
  <c r="DA124" i="7942"/>
  <c r="DA403" i="7942" s="1"/>
  <c r="DA92" i="7942"/>
  <c r="DA371" i="7942" s="1"/>
  <c r="DA60" i="7942"/>
  <c r="DA339" i="7942" s="1"/>
  <c r="DA28" i="7942"/>
  <c r="DA307" i="7942" s="1"/>
  <c r="CE134" i="7942"/>
  <c r="CE413" i="7942" s="1"/>
  <c r="CE96" i="7942"/>
  <c r="CE375" i="7942" s="1"/>
  <c r="CE64" i="7942"/>
  <c r="CE343" i="7942" s="1"/>
  <c r="CE32" i="7942"/>
  <c r="CE311" i="7942" s="1"/>
  <c r="BT132" i="7942"/>
  <c r="BT411" i="7942" s="1"/>
  <c r="BT100" i="7942"/>
  <c r="BT379" i="7942" s="1"/>
  <c r="BT68" i="7942"/>
  <c r="BT347" i="7942" s="1"/>
  <c r="BT36" i="7942"/>
  <c r="BT315" i="7942" s="1"/>
  <c r="BI136" i="7942"/>
  <c r="BI415" i="7942" s="1"/>
  <c r="BI104" i="7942"/>
  <c r="BI383" i="7942" s="1"/>
  <c r="BI72" i="7942"/>
  <c r="BI351" i="7942" s="1"/>
  <c r="AX104" i="7942"/>
  <c r="AX383" i="7942" s="1"/>
  <c r="FO106" i="7942"/>
  <c r="FO385" i="7942" s="1"/>
  <c r="FO34" i="7942"/>
  <c r="FO313" i="7942" s="1"/>
  <c r="FD118" i="7942"/>
  <c r="FD397" i="7942" s="1"/>
  <c r="FD86" i="7942"/>
  <c r="FD365" i="7942" s="1"/>
  <c r="FD54" i="7942"/>
  <c r="FD333" i="7942" s="1"/>
  <c r="FD22" i="7942"/>
  <c r="FD301" i="7942" s="1"/>
  <c r="ES122" i="7942"/>
  <c r="ES401" i="7942" s="1"/>
  <c r="ES90" i="7942"/>
  <c r="ES369" i="7942" s="1"/>
  <c r="ES58" i="7942"/>
  <c r="ES337" i="7942" s="1"/>
  <c r="ES26" i="7942"/>
  <c r="ES305" i="7942" s="1"/>
  <c r="DW126" i="7942"/>
  <c r="DW405" i="7942" s="1"/>
  <c r="DW94" i="7942"/>
  <c r="DW373" i="7942" s="1"/>
  <c r="DW62" i="7942"/>
  <c r="DW341" i="7942" s="1"/>
  <c r="DW30" i="7942"/>
  <c r="DW309" i="7942" s="1"/>
  <c r="DL130" i="7942"/>
  <c r="DL409" i="7942" s="1"/>
  <c r="DL98" i="7942"/>
  <c r="DL377" i="7942" s="1"/>
  <c r="DL66" i="7942"/>
  <c r="DL345" i="7942" s="1"/>
  <c r="DL34" i="7942"/>
  <c r="DL313" i="7942" s="1"/>
  <c r="DA134" i="7942"/>
  <c r="DA413" i="7942" s="1"/>
  <c r="DA102" i="7942"/>
  <c r="DA381" i="7942" s="1"/>
  <c r="DA70" i="7942"/>
  <c r="DA349" i="7942" s="1"/>
  <c r="DA38" i="7942"/>
  <c r="DA317" i="7942" s="1"/>
  <c r="CE144" i="7942"/>
  <c r="CE423" i="7942" s="1"/>
  <c r="CE112" i="7942"/>
  <c r="CE391" i="7942" s="1"/>
  <c r="CE74" i="7942"/>
  <c r="CE353" i="7942" s="1"/>
  <c r="CE42" i="7942"/>
  <c r="CE321" i="7942" s="1"/>
  <c r="BT142" i="7942"/>
  <c r="BT421" i="7942" s="1"/>
  <c r="BT110" i="7942"/>
  <c r="BT389" i="7942" s="1"/>
  <c r="BT78" i="7942"/>
  <c r="BT357" i="7942" s="1"/>
  <c r="BT46" i="7942"/>
  <c r="BT325" i="7942" s="1"/>
  <c r="BI114" i="7942"/>
  <c r="BI393" i="7942" s="1"/>
  <c r="BI82" i="7942"/>
  <c r="BI361" i="7942" s="1"/>
  <c r="BI50" i="7942"/>
  <c r="BI329" i="7942" s="1"/>
  <c r="BI18" i="7942"/>
  <c r="BI297" i="7942" s="1"/>
  <c r="AX118" i="7942"/>
  <c r="AX397" i="7942" s="1"/>
  <c r="AX86" i="7942"/>
  <c r="AX365" i="7942" s="1"/>
  <c r="AX54" i="7942"/>
  <c r="AX333" i="7942" s="1"/>
  <c r="AX22" i="7942"/>
  <c r="AX301" i="7942" s="1"/>
  <c r="AM128" i="7942"/>
  <c r="AM407" i="7942" s="1"/>
  <c r="AM90" i="7942"/>
  <c r="AM369" i="7942" s="1"/>
  <c r="AM58" i="7942"/>
  <c r="AM337" i="7942" s="1"/>
  <c r="AM26" i="7942"/>
  <c r="AM305" i="7942" s="1"/>
  <c r="Q132" i="7942"/>
  <c r="Q411" i="7942" s="1"/>
  <c r="Q94" i="7942"/>
  <c r="Q373" i="7942" s="1"/>
  <c r="Q62" i="7942"/>
  <c r="Q341" i="7942" s="1"/>
  <c r="Q30" i="7942"/>
  <c r="Q309" i="7942" s="1"/>
  <c r="F111" i="7942"/>
  <c r="F390" i="7942" s="1"/>
  <c r="DA87" i="7942"/>
  <c r="DA366" i="7942" s="1"/>
  <c r="CE125" i="7942"/>
  <c r="CE404" i="7942" s="1"/>
  <c r="CE35" i="7942"/>
  <c r="CE314" i="7942" s="1"/>
  <c r="BT75" i="7942"/>
  <c r="BT354" i="7942" s="1"/>
  <c r="BI79" i="7942"/>
  <c r="BI358" i="7942" s="1"/>
  <c r="AX79" i="7942"/>
  <c r="AX358" i="7942" s="1"/>
  <c r="Q127" i="7942"/>
  <c r="Q406" i="7942" s="1"/>
  <c r="Q89" i="7942"/>
  <c r="Q368" i="7942" s="1"/>
  <c r="Q57" i="7942"/>
  <c r="Q336" i="7942" s="1"/>
  <c r="Q25" i="7942"/>
  <c r="Q304" i="7942" s="1"/>
  <c r="F100" i="7942"/>
  <c r="F379" i="7942" s="1"/>
  <c r="BI48" i="7942"/>
  <c r="BI327" i="7942" s="1"/>
  <c r="AX120" i="7942"/>
  <c r="AX399" i="7942" s="1"/>
  <c r="AX68" i="7942"/>
  <c r="AX347" i="7942" s="1"/>
  <c r="AM104" i="7942"/>
  <c r="AM383" i="7942" s="1"/>
  <c r="AM92" i="7942"/>
  <c r="AM371" i="7942" s="1"/>
  <c r="AM36" i="7942"/>
  <c r="AM315" i="7942" s="1"/>
  <c r="Q126" i="7942"/>
  <c r="Q405" i="7942" s="1"/>
  <c r="Q68" i="7942"/>
  <c r="Q347" i="7942" s="1"/>
  <c r="F20" i="7942"/>
  <c r="F299" i="7942" s="1"/>
  <c r="FO138" i="7942"/>
  <c r="FO417" i="7942" s="1"/>
  <c r="FO90" i="7942"/>
  <c r="FO369" i="7942" s="1"/>
  <c r="FO26" i="7942"/>
  <c r="FO305" i="7942" s="1"/>
  <c r="AM27" i="7942"/>
  <c r="AM306" i="7942" s="1"/>
  <c r="Q47" i="7942"/>
  <c r="Q326" i="7942" s="1"/>
  <c r="FO133" i="7942"/>
  <c r="FO412" i="7942" s="1"/>
  <c r="FO101" i="7942"/>
  <c r="FO380" i="7942" s="1"/>
  <c r="FO69" i="7942"/>
  <c r="FO348" i="7942" s="1"/>
  <c r="FO37" i="7942"/>
  <c r="FO316" i="7942" s="1"/>
  <c r="FD137" i="7942"/>
  <c r="FD416" i="7942" s="1"/>
  <c r="FD105" i="7942"/>
  <c r="FD384" i="7942" s="1"/>
  <c r="FD73" i="7942"/>
  <c r="FD352" i="7942" s="1"/>
  <c r="FD41" i="7942"/>
  <c r="FD320" i="7942" s="1"/>
  <c r="ES141" i="7942"/>
  <c r="ES420" i="7942" s="1"/>
  <c r="ES109" i="7942"/>
  <c r="ES388" i="7942" s="1"/>
  <c r="ES77" i="7942"/>
  <c r="ES356" i="7942" s="1"/>
  <c r="ES45" i="7942"/>
  <c r="ES324" i="7942" s="1"/>
  <c r="DW145" i="7942"/>
  <c r="DW424" i="7942" s="1"/>
  <c r="DW113" i="7942"/>
  <c r="DW392" i="7942" s="1"/>
  <c r="DW81" i="7942"/>
  <c r="DW360" i="7942" s="1"/>
  <c r="DW49" i="7942"/>
  <c r="DW328" i="7942" s="1"/>
  <c r="DW17" i="7942"/>
  <c r="DW296" i="7942" s="1"/>
  <c r="DL117" i="7942"/>
  <c r="DL396" i="7942" s="1"/>
  <c r="DL85" i="7942"/>
  <c r="DL364" i="7942" s="1"/>
  <c r="DL53" i="7942"/>
  <c r="DL332" i="7942" s="1"/>
  <c r="DL21" i="7942"/>
  <c r="DL300" i="7942" s="1"/>
  <c r="DA121" i="7942"/>
  <c r="DA400" i="7942" s="1"/>
  <c r="DA89" i="7942"/>
  <c r="DA368" i="7942" s="1"/>
  <c r="DA57" i="7942"/>
  <c r="DA336" i="7942" s="1"/>
  <c r="DA25" i="7942"/>
  <c r="DA304" i="7942" s="1"/>
  <c r="CE131" i="7942"/>
  <c r="CE410" i="7942" s="1"/>
  <c r="CE93" i="7942"/>
  <c r="CE372" i="7942" s="1"/>
  <c r="CE61" i="7942"/>
  <c r="CE340" i="7942" s="1"/>
  <c r="CE29" i="7942"/>
  <c r="CE308" i="7942" s="1"/>
  <c r="BT129" i="7942"/>
  <c r="BT408" i="7942" s="1"/>
  <c r="BT97" i="7942"/>
  <c r="BT376" i="7942" s="1"/>
  <c r="BT65" i="7942"/>
  <c r="BT344" i="7942" s="1"/>
  <c r="BT33" i="7942"/>
  <c r="BT312" i="7942" s="1"/>
  <c r="BI133" i="7942"/>
  <c r="BI412" i="7942" s="1"/>
  <c r="BI101" i="7942"/>
  <c r="BI380" i="7942" s="1"/>
  <c r="BI69" i="7942"/>
  <c r="BI348" i="7942" s="1"/>
  <c r="BI37" i="7942"/>
  <c r="BI316" i="7942" s="1"/>
  <c r="AX137" i="7942"/>
  <c r="AX416" i="7942" s="1"/>
  <c r="AX105" i="7942"/>
  <c r="AX384" i="7942" s="1"/>
  <c r="AX73" i="7942"/>
  <c r="AX352" i="7942" s="1"/>
  <c r="AX41" i="7942"/>
  <c r="AX320" i="7942" s="1"/>
  <c r="AM105" i="7942"/>
  <c r="AM384" i="7942" s="1"/>
  <c r="AM115" i="7942"/>
  <c r="AM394" i="7942" s="1"/>
  <c r="AM77" i="7942"/>
  <c r="AM356" i="7942" s="1"/>
  <c r="AM45" i="7942"/>
  <c r="AM324" i="7942" s="1"/>
  <c r="FO142" i="7942"/>
  <c r="FO421" i="7942" s="1"/>
  <c r="FO54" i="7942"/>
  <c r="FO333" i="7942" s="1"/>
  <c r="FD122" i="7942"/>
  <c r="FD401" i="7942" s="1"/>
  <c r="FD82" i="7942"/>
  <c r="FD361" i="7942" s="1"/>
  <c r="FD50" i="7942"/>
  <c r="FD329" i="7942" s="1"/>
  <c r="FD18" i="7942"/>
  <c r="FD297" i="7942" s="1"/>
  <c r="ES118" i="7942"/>
  <c r="ES397" i="7942" s="1"/>
  <c r="ES86" i="7942"/>
  <c r="ES365" i="7942" s="1"/>
  <c r="ES54" i="7942"/>
  <c r="ES333" i="7942" s="1"/>
  <c r="ES22" i="7942"/>
  <c r="ES301" i="7942" s="1"/>
  <c r="DW122" i="7942"/>
  <c r="DW401" i="7942" s="1"/>
  <c r="DW90" i="7942"/>
  <c r="DW369" i="7942" s="1"/>
  <c r="DW58" i="7942"/>
  <c r="DW337" i="7942" s="1"/>
  <c r="DW26" i="7942"/>
  <c r="DW305" i="7942" s="1"/>
  <c r="DL126" i="7942"/>
  <c r="DL405" i="7942" s="1"/>
  <c r="DL94" i="7942"/>
  <c r="DL373" i="7942" s="1"/>
  <c r="DL62" i="7942"/>
  <c r="DL341" i="7942" s="1"/>
  <c r="DL30" i="7942"/>
  <c r="DL309" i="7942" s="1"/>
  <c r="DA130" i="7942"/>
  <c r="DA409" i="7942" s="1"/>
  <c r="DA98" i="7942"/>
  <c r="DA377" i="7942" s="1"/>
  <c r="DA66" i="7942"/>
  <c r="DA345" i="7942" s="1"/>
  <c r="DA34" i="7942"/>
  <c r="DA313" i="7942" s="1"/>
  <c r="CE140" i="7942"/>
  <c r="CE419" i="7942" s="1"/>
  <c r="CE102" i="7942"/>
  <c r="CE381" i="7942" s="1"/>
  <c r="CE70" i="7942"/>
  <c r="CE349" i="7942" s="1"/>
  <c r="CE38" i="7942"/>
  <c r="CE317" i="7942" s="1"/>
  <c r="BT138" i="7942"/>
  <c r="BT417" i="7942" s="1"/>
  <c r="BT106" i="7942"/>
  <c r="BT385" i="7942" s="1"/>
  <c r="BT74" i="7942"/>
  <c r="BT353" i="7942" s="1"/>
  <c r="BT42" i="7942"/>
  <c r="BT321" i="7942" s="1"/>
  <c r="BI142" i="7942"/>
  <c r="BI421" i="7942" s="1"/>
  <c r="BI110" i="7942"/>
  <c r="BI389" i="7942" s="1"/>
  <c r="BI78" i="7942"/>
  <c r="BI357" i="7942" s="1"/>
  <c r="BI46" i="7942"/>
  <c r="BI325" i="7942" s="1"/>
  <c r="AX114" i="7942"/>
  <c r="AX393" i="7942" s="1"/>
  <c r="AX82" i="7942"/>
  <c r="AX361" i="7942" s="1"/>
  <c r="AX50" i="7942"/>
  <c r="AX329" i="7942" s="1"/>
  <c r="AX18" i="7942"/>
  <c r="AX297" i="7942" s="1"/>
  <c r="AM124" i="7942"/>
  <c r="AM403" i="7942" s="1"/>
  <c r="AM86" i="7942"/>
  <c r="AM365" i="7942" s="1"/>
  <c r="AM54" i="7942"/>
  <c r="AM333" i="7942" s="1"/>
  <c r="AM22" i="7942"/>
  <c r="AM301" i="7942" s="1"/>
  <c r="Q128" i="7942"/>
  <c r="Q407" i="7942" s="1"/>
  <c r="Q90" i="7942"/>
  <c r="Q369" i="7942" s="1"/>
  <c r="Q58" i="7942"/>
  <c r="Q337" i="7942" s="1"/>
  <c r="Q26" i="7942"/>
  <c r="Q305" i="7942" s="1"/>
  <c r="F101" i="7942"/>
  <c r="F380" i="7942" s="1"/>
  <c r="DA75" i="7942"/>
  <c r="DA354" i="7942" s="1"/>
  <c r="CE117" i="7942"/>
  <c r="CE396" i="7942" s="1"/>
  <c r="CE23" i="7942"/>
  <c r="CE302" i="7942" s="1"/>
  <c r="BT63" i="7942"/>
  <c r="BT342" i="7942" s="1"/>
  <c r="BI63" i="7942"/>
  <c r="BI342" i="7942" s="1"/>
  <c r="AX67" i="7942"/>
  <c r="AX346" i="7942" s="1"/>
  <c r="Q131" i="7942"/>
  <c r="Q410" i="7942" s="1"/>
  <c r="Q93" i="7942"/>
  <c r="Q372" i="7942" s="1"/>
  <c r="Q61" i="7942"/>
  <c r="Q340" i="7942" s="1"/>
  <c r="Q29" i="7942"/>
  <c r="Q308" i="7942" s="1"/>
  <c r="F110" i="7942"/>
  <c r="F389" i="7942" s="1"/>
  <c r="BI56" i="7942"/>
  <c r="BI335" i="7942" s="1"/>
  <c r="AX128" i="7942"/>
  <c r="AX407" i="7942" s="1"/>
  <c r="AX72" i="7942"/>
  <c r="AX351" i="7942" s="1"/>
  <c r="AX20" i="7942"/>
  <c r="AX299" i="7942" s="1"/>
  <c r="AM96" i="7942"/>
  <c r="AM375" i="7942" s="1"/>
  <c r="AM44" i="7942"/>
  <c r="AM323" i="7942" s="1"/>
  <c r="Q134" i="7942"/>
  <c r="Q413" i="7942" s="1"/>
  <c r="Q72" i="7942"/>
  <c r="Q351" i="7942" s="1"/>
  <c r="Q20" i="7942"/>
  <c r="Q299" i="7942" s="1"/>
  <c r="FO143" i="7942"/>
  <c r="FO422" i="7942" s="1"/>
  <c r="FO95" i="7942"/>
  <c r="FO374" i="7942" s="1"/>
  <c r="FO43" i="7942"/>
  <c r="FO322" i="7942" s="1"/>
  <c r="FD119" i="7942"/>
  <c r="FD398" i="7942" s="1"/>
  <c r="FD59" i="7942"/>
  <c r="FD338" i="7942" s="1"/>
  <c r="ES119" i="7942"/>
  <c r="ES398" i="7942" s="1"/>
  <c r="ES87" i="7942"/>
  <c r="ES366" i="7942" s="1"/>
  <c r="ES55" i="7942"/>
  <c r="ES334" i="7942" s="1"/>
  <c r="ES23" i="7942"/>
  <c r="ES302" i="7942" s="1"/>
  <c r="DW123" i="7942"/>
  <c r="DW402" i="7942" s="1"/>
  <c r="DW91" i="7942"/>
  <c r="DW370" i="7942" s="1"/>
  <c r="DW59" i="7942"/>
  <c r="DW338" i="7942" s="1"/>
  <c r="DW27" i="7942"/>
  <c r="DW306" i="7942" s="1"/>
  <c r="DL127" i="7942"/>
  <c r="DL406" i="7942" s="1"/>
  <c r="DL95" i="7942"/>
  <c r="DL374" i="7942" s="1"/>
  <c r="DL63" i="7942"/>
  <c r="DL342" i="7942" s="1"/>
  <c r="DL31" i="7942"/>
  <c r="DL310" i="7942" s="1"/>
  <c r="DA131" i="7942"/>
  <c r="DA410" i="7942" s="1"/>
  <c r="DA95" i="7942"/>
  <c r="DA374" i="7942" s="1"/>
  <c r="DA47" i="7942"/>
  <c r="DA326" i="7942" s="1"/>
  <c r="CE141" i="7942"/>
  <c r="CE420" i="7942" s="1"/>
  <c r="CE83" i="7942"/>
  <c r="CE362" i="7942" s="1"/>
  <c r="CE31" i="7942"/>
  <c r="CE310" i="7942" s="1"/>
  <c r="BT115" i="7942"/>
  <c r="BT394" i="7942" s="1"/>
  <c r="BT67" i="7942"/>
  <c r="BT346" i="7942" s="1"/>
  <c r="BI131" i="7942"/>
  <c r="BI410" i="7942" s="1"/>
  <c r="BI67" i="7942"/>
  <c r="BI346" i="7942" s="1"/>
  <c r="AX123" i="7942"/>
  <c r="AX402" i="7942" s="1"/>
  <c r="AX55" i="7942"/>
  <c r="AX334" i="7942" s="1"/>
  <c r="AM121" i="7942"/>
  <c r="AM400" i="7942" s="1"/>
  <c r="AM63" i="7942"/>
  <c r="AM342" i="7942" s="1"/>
  <c r="Q137" i="7942"/>
  <c r="Q416" i="7942" s="1"/>
  <c r="Q51" i="7942"/>
  <c r="Q330" i="7942" s="1"/>
  <c r="F27" i="7942"/>
  <c r="F306" i="7942" s="1"/>
  <c r="FO116" i="7942"/>
  <c r="FO395" i="7942" s="1"/>
  <c r="FO84" i="7942"/>
  <c r="FO363" i="7942" s="1"/>
  <c r="FO52" i="7942"/>
  <c r="FO331" i="7942" s="1"/>
  <c r="FO20" i="7942"/>
  <c r="FO299" i="7942" s="1"/>
  <c r="FD120" i="7942"/>
  <c r="FD399" i="7942" s="1"/>
  <c r="FD88" i="7942"/>
  <c r="FD367" i="7942" s="1"/>
  <c r="FD56" i="7942"/>
  <c r="FD335" i="7942" s="1"/>
  <c r="FD24" i="7942"/>
  <c r="FD303" i="7942" s="1"/>
  <c r="ES124" i="7942"/>
  <c r="ES403" i="7942" s="1"/>
  <c r="ES92" i="7942"/>
  <c r="ES371" i="7942" s="1"/>
  <c r="ES60" i="7942"/>
  <c r="ES339" i="7942" s="1"/>
  <c r="ES28" i="7942"/>
  <c r="ES307" i="7942" s="1"/>
  <c r="DW128" i="7942"/>
  <c r="DW407" i="7942" s="1"/>
  <c r="DW96" i="7942"/>
  <c r="DW375" i="7942" s="1"/>
  <c r="DW64" i="7942"/>
  <c r="DW343" i="7942" s="1"/>
  <c r="DW32" i="7942"/>
  <c r="DW311" i="7942" s="1"/>
  <c r="DL132" i="7942"/>
  <c r="DL411" i="7942" s="1"/>
  <c r="DL100" i="7942"/>
  <c r="DL379" i="7942" s="1"/>
  <c r="DL68" i="7942"/>
  <c r="DL347" i="7942" s="1"/>
  <c r="DL36" i="7942"/>
  <c r="DL315" i="7942" s="1"/>
  <c r="DA136" i="7942"/>
  <c r="DA415" i="7942" s="1"/>
  <c r="DA104" i="7942"/>
  <c r="DA383" i="7942" s="1"/>
  <c r="DA72" i="7942"/>
  <c r="DA351" i="7942" s="1"/>
  <c r="DA40" i="7942"/>
  <c r="DA319" i="7942" s="1"/>
  <c r="CE104" i="7942"/>
  <c r="CE383" i="7942" s="1"/>
  <c r="CE114" i="7942"/>
  <c r="CE393" i="7942" s="1"/>
  <c r="CE76" i="7942"/>
  <c r="CE355" i="7942" s="1"/>
  <c r="CE44" i="7942"/>
  <c r="CE323" i="7942" s="1"/>
  <c r="BT144" i="7942"/>
  <c r="BT423" i="7942" s="1"/>
  <c r="BT112" i="7942"/>
  <c r="BT391" i="7942" s="1"/>
  <c r="BT80" i="7942"/>
  <c r="BT359" i="7942" s="1"/>
  <c r="BT48" i="7942"/>
  <c r="BT327" i="7942" s="1"/>
  <c r="BT16" i="7942"/>
  <c r="BT295" i="7942" s="1"/>
  <c r="BI116" i="7942"/>
  <c r="BI395" i="7942" s="1"/>
  <c r="BI84" i="7942"/>
  <c r="BI363" i="7942" s="1"/>
  <c r="BI32" i="7942"/>
  <c r="BI311" i="7942" s="1"/>
  <c r="AX96" i="7942"/>
  <c r="AX375" i="7942" s="1"/>
  <c r="AX16" i="7942"/>
  <c r="AX295" i="7942" s="1"/>
  <c r="AM68" i="7942"/>
  <c r="AM347" i="7942" s="1"/>
  <c r="Q122" i="7942"/>
  <c r="Q401" i="7942" s="1"/>
  <c r="Q36" i="7942"/>
  <c r="Q315" i="7942" s="1"/>
  <c r="FO131" i="7942"/>
  <c r="FO410" i="7942" s="1"/>
  <c r="FO51" i="7942"/>
  <c r="FO330" i="7942" s="1"/>
  <c r="FD103" i="7942"/>
  <c r="FD382" i="7942" s="1"/>
  <c r="FD27" i="7942"/>
  <c r="FD306" i="7942" s="1"/>
  <c r="BT35" i="7942"/>
  <c r="BT314" i="7942" s="1"/>
  <c r="BI59" i="7942"/>
  <c r="BI338" i="7942" s="1"/>
  <c r="AX87" i="7942"/>
  <c r="AX366" i="7942" s="1"/>
  <c r="AM129" i="7942"/>
  <c r="AM408" i="7942" s="1"/>
  <c r="Q133" i="7942"/>
  <c r="Q412" i="7942" s="1"/>
  <c r="Q27" i="7942"/>
  <c r="Q306" i="7942" s="1"/>
  <c r="FO115" i="7942"/>
  <c r="FO394" i="7942" s="1"/>
  <c r="FO59" i="7942"/>
  <c r="FO338" i="7942" s="1"/>
  <c r="FD143" i="7942"/>
  <c r="FD422" i="7942" s="1"/>
  <c r="FD87" i="7942"/>
  <c r="FD366" i="7942" s="1"/>
  <c r="ES131" i="7942"/>
  <c r="ES410" i="7942" s="1"/>
  <c r="ES99" i="7942"/>
  <c r="ES378" i="7942" s="1"/>
  <c r="ES67" i="7942"/>
  <c r="ES346" i="7942" s="1"/>
  <c r="ES35" i="7942"/>
  <c r="ES314" i="7942" s="1"/>
  <c r="DW135" i="7942"/>
  <c r="DW414" i="7942" s="1"/>
  <c r="DW103" i="7942"/>
  <c r="DW382" i="7942" s="1"/>
  <c r="DW71" i="7942"/>
  <c r="DW350" i="7942" s="1"/>
  <c r="DW39" i="7942"/>
  <c r="DW318" i="7942" s="1"/>
  <c r="DL139" i="7942"/>
  <c r="DL418" i="7942" s="1"/>
  <c r="DL107" i="7942"/>
  <c r="DL386" i="7942" s="1"/>
  <c r="DL75" i="7942"/>
  <c r="DL354" i="7942" s="1"/>
  <c r="DL43" i="7942"/>
  <c r="DL322" i="7942" s="1"/>
  <c r="DA143" i="7942"/>
  <c r="DA422" i="7942" s="1"/>
  <c r="DA111" i="7942"/>
  <c r="DA390" i="7942" s="1"/>
  <c r="DA67" i="7942"/>
  <c r="DA346" i="7942" s="1"/>
  <c r="DA19" i="7942"/>
  <c r="DA298" i="7942" s="1"/>
  <c r="CE103" i="7942"/>
  <c r="CE382" i="7942" s="1"/>
  <c r="CE51" i="7942"/>
  <c r="CE330" i="7942" s="1"/>
  <c r="BT135" i="7942"/>
  <c r="BT414" i="7942" s="1"/>
  <c r="BT83" i="7942"/>
  <c r="BT362" i="7942" s="1"/>
  <c r="BT31" i="7942"/>
  <c r="BT310" i="7942" s="1"/>
  <c r="BI91" i="7942"/>
  <c r="BI370" i="7942" s="1"/>
  <c r="BI23" i="7942"/>
  <c r="BI302" i="7942" s="1"/>
  <c r="AX83" i="7942"/>
  <c r="AX362" i="7942" s="1"/>
  <c r="AM107" i="7942"/>
  <c r="AM386" i="7942" s="1"/>
  <c r="AM79" i="7942"/>
  <c r="AM358" i="7942" s="1"/>
  <c r="AM23" i="7942"/>
  <c r="AM302" i="7942" s="1"/>
  <c r="Q79" i="7942"/>
  <c r="Q358" i="7942" s="1"/>
  <c r="F112" i="7942"/>
  <c r="F391" i="7942" s="1"/>
  <c r="FO128" i="7942"/>
  <c r="FO407" i="7942" s="1"/>
  <c r="FO96" i="7942"/>
  <c r="FO375" i="7942" s="1"/>
  <c r="FO64" i="7942"/>
  <c r="FO343" i="7942" s="1"/>
  <c r="FO32" i="7942"/>
  <c r="FO311" i="7942" s="1"/>
  <c r="FD132" i="7942"/>
  <c r="FD411" i="7942" s="1"/>
  <c r="FD100" i="7942"/>
  <c r="FD379" i="7942" s="1"/>
  <c r="FD68" i="7942"/>
  <c r="FD347" i="7942" s="1"/>
  <c r="FD36" i="7942"/>
  <c r="FD315" i="7942" s="1"/>
  <c r="ES136" i="7942"/>
  <c r="ES415" i="7942" s="1"/>
  <c r="ES104" i="7942"/>
  <c r="ES383" i="7942" s="1"/>
  <c r="ES72" i="7942"/>
  <c r="ES351" i="7942" s="1"/>
  <c r="ES40" i="7942"/>
  <c r="ES319" i="7942" s="1"/>
  <c r="DW140" i="7942"/>
  <c r="DW419" i="7942" s="1"/>
  <c r="DW108" i="7942"/>
  <c r="DW387" i="7942" s="1"/>
  <c r="DW76" i="7942"/>
  <c r="DW355" i="7942" s="1"/>
  <c r="DW44" i="7942"/>
  <c r="DW323" i="7942" s="1"/>
  <c r="DL144" i="7942"/>
  <c r="DL423" i="7942" s="1"/>
  <c r="DL112" i="7942"/>
  <c r="DL391" i="7942" s="1"/>
  <c r="DL80" i="7942"/>
  <c r="DL359" i="7942" s="1"/>
  <c r="DL48" i="7942"/>
  <c r="DL327" i="7942" s="1"/>
  <c r="DL16" i="7942"/>
  <c r="DL295" i="7942" s="1"/>
  <c r="DA116" i="7942"/>
  <c r="DA395" i="7942" s="1"/>
  <c r="DA84" i="7942"/>
  <c r="DA363" i="7942" s="1"/>
  <c r="DA52" i="7942"/>
  <c r="DA331" i="7942" s="1"/>
  <c r="DA20" i="7942"/>
  <c r="DA299" i="7942" s="1"/>
  <c r="CE126" i="7942"/>
  <c r="CE405" i="7942" s="1"/>
  <c r="CE88" i="7942"/>
  <c r="CE367" i="7942" s="1"/>
  <c r="CE56" i="7942"/>
  <c r="CE335" i="7942" s="1"/>
  <c r="CE24" i="7942"/>
  <c r="CE303" i="7942" s="1"/>
  <c r="BT124" i="7942"/>
  <c r="BT403" i="7942" s="1"/>
  <c r="BT92" i="7942"/>
  <c r="BT371" i="7942" s="1"/>
  <c r="BT60" i="7942"/>
  <c r="BT339" i="7942" s="1"/>
  <c r="BT28" i="7942"/>
  <c r="BT307" i="7942" s="1"/>
  <c r="BI128" i="7942"/>
  <c r="BI407" i="7942" s="1"/>
  <c r="BI96" i="7942"/>
  <c r="BI375" i="7942" s="1"/>
  <c r="BI60" i="7942"/>
  <c r="BI339" i="7942" s="1"/>
  <c r="AX24" i="7942"/>
  <c r="AX303" i="7942" s="1"/>
  <c r="AM76" i="7942"/>
  <c r="AM355" i="7942" s="1"/>
  <c r="Q130" i="7942"/>
  <c r="Q409" i="7942" s="1"/>
  <c r="Q44" i="7942"/>
  <c r="Q323" i="7942" s="1"/>
  <c r="FO139" i="7942"/>
  <c r="FO418" i="7942" s="1"/>
  <c r="FO63" i="7942"/>
  <c r="FO342" i="7942" s="1"/>
  <c r="FD115" i="7942"/>
  <c r="FD394" i="7942" s="1"/>
  <c r="FD31" i="7942"/>
  <c r="FD310" i="7942" s="1"/>
  <c r="BT15" i="7942"/>
  <c r="BT294" i="7942" s="1"/>
  <c r="BI43" i="7942"/>
  <c r="BI322" i="7942" s="1"/>
  <c r="AX71" i="7942"/>
  <c r="AX350" i="7942" s="1"/>
  <c r="AM117" i="7942"/>
  <c r="AM396" i="7942" s="1"/>
  <c r="Q125" i="7942"/>
  <c r="Q404" i="7942" s="1"/>
  <c r="Q23" i="7942"/>
  <c r="Q302" i="7942" s="1"/>
  <c r="AX15" i="7942"/>
  <c r="AX294" i="7942" s="1"/>
  <c r="F37" i="7942"/>
  <c r="F316" i="7942" s="1"/>
  <c r="F57" i="7942"/>
  <c r="F336" i="7942" s="1"/>
  <c r="F76" i="7942"/>
  <c r="F355" i="7942" s="1"/>
  <c r="F93" i="7942"/>
  <c r="F372" i="7942" s="1"/>
  <c r="F127" i="7942"/>
  <c r="F406" i="7942" s="1"/>
  <c r="AB30" i="7942"/>
  <c r="AB309" i="7942" s="1"/>
  <c r="AB46" i="7942"/>
  <c r="AB325" i="7942" s="1"/>
  <c r="AB62" i="7942"/>
  <c r="AB341" i="7942" s="1"/>
  <c r="AB78" i="7942"/>
  <c r="AB357" i="7942" s="1"/>
  <c r="AB94" i="7942"/>
  <c r="AB373" i="7942" s="1"/>
  <c r="AB110" i="7942"/>
  <c r="AB389" i="7942" s="1"/>
  <c r="AB126" i="7942"/>
  <c r="AB405" i="7942" s="1"/>
  <c r="AB142" i="7942"/>
  <c r="AB421" i="7942" s="1"/>
  <c r="CP26" i="7942"/>
  <c r="CP305" i="7942" s="1"/>
  <c r="CP42" i="7942"/>
  <c r="CP321" i="7942" s="1"/>
  <c r="CP58" i="7942"/>
  <c r="CP337" i="7942" s="1"/>
  <c r="CP74" i="7942"/>
  <c r="CP353" i="7942" s="1"/>
  <c r="CP90" i="7942"/>
  <c r="CP369" i="7942" s="1"/>
  <c r="CP106" i="7942"/>
  <c r="CP385" i="7942" s="1"/>
  <c r="CP122" i="7942"/>
  <c r="CP401" i="7942" s="1"/>
  <c r="CP138" i="7942"/>
  <c r="CP417" i="7942" s="1"/>
  <c r="EH22" i="7942"/>
  <c r="EH301" i="7942" s="1"/>
  <c r="EH38" i="7942"/>
  <c r="EH317" i="7942" s="1"/>
  <c r="EH54" i="7942"/>
  <c r="EH333" i="7942" s="1"/>
  <c r="EH70" i="7942"/>
  <c r="EH349" i="7942" s="1"/>
  <c r="EH86" i="7942"/>
  <c r="EH365" i="7942" s="1"/>
  <c r="EH102" i="7942"/>
  <c r="EH381" i="7942" s="1"/>
  <c r="EH118" i="7942"/>
  <c r="EH397" i="7942" s="1"/>
  <c r="EH134" i="7942"/>
  <c r="EH413" i="7942" s="1"/>
  <c r="FZ18" i="7942"/>
  <c r="FZ297" i="7942" s="1"/>
  <c r="FZ34" i="7942"/>
  <c r="FZ313" i="7942" s="1"/>
  <c r="FZ50" i="7942"/>
  <c r="FZ329" i="7942" s="1"/>
  <c r="FZ66" i="7942"/>
  <c r="FZ345" i="7942" s="1"/>
  <c r="FZ82" i="7942"/>
  <c r="FZ361" i="7942" s="1"/>
  <c r="FZ98" i="7942"/>
  <c r="FZ377" i="7942" s="1"/>
  <c r="FZ114" i="7942"/>
  <c r="FZ393" i="7942" s="1"/>
  <c r="FZ130" i="7942"/>
  <c r="FZ409" i="7942" s="1"/>
  <c r="F24" i="7942"/>
  <c r="F303" i="7942" s="1"/>
  <c r="F48" i="7942"/>
  <c r="F327" i="7942" s="1"/>
  <c r="F68" i="7942"/>
  <c r="F347" i="7942" s="1"/>
  <c r="F85" i="7942"/>
  <c r="F364" i="7942" s="1"/>
  <c r="F120" i="7942"/>
  <c r="F399" i="7942" s="1"/>
  <c r="F139" i="7942"/>
  <c r="F418" i="7942" s="1"/>
  <c r="AB23" i="7942"/>
  <c r="AB302" i="7942" s="1"/>
  <c r="AB39" i="7942"/>
  <c r="AB318" i="7942" s="1"/>
  <c r="AB55" i="7942"/>
  <c r="AB334" i="7942" s="1"/>
  <c r="AB71" i="7942"/>
  <c r="AB350" i="7942" s="1"/>
  <c r="AB87" i="7942"/>
  <c r="AB366" i="7942" s="1"/>
  <c r="AB103" i="7942"/>
  <c r="AB382" i="7942" s="1"/>
  <c r="AB119" i="7942"/>
  <c r="AB398" i="7942" s="1"/>
  <c r="AB135" i="7942"/>
  <c r="AB414" i="7942" s="1"/>
  <c r="CP19" i="7942"/>
  <c r="CP298" i="7942" s="1"/>
  <c r="CP35" i="7942"/>
  <c r="CP314" i="7942" s="1"/>
  <c r="CP51" i="7942"/>
  <c r="CP330" i="7942" s="1"/>
  <c r="CP67" i="7942"/>
  <c r="CP346" i="7942" s="1"/>
  <c r="CP83" i="7942"/>
  <c r="CP362" i="7942" s="1"/>
  <c r="CP99" i="7942"/>
  <c r="CP378" i="7942" s="1"/>
  <c r="CP115" i="7942"/>
  <c r="CP394" i="7942" s="1"/>
  <c r="CP131" i="7942"/>
  <c r="CP410" i="7942" s="1"/>
  <c r="EH15" i="7942"/>
  <c r="EH294" i="7942" s="1"/>
  <c r="EH31" i="7942"/>
  <c r="EH310" i="7942" s="1"/>
  <c r="EH47" i="7942"/>
  <c r="EH326" i="7942" s="1"/>
  <c r="EH63" i="7942"/>
  <c r="EH342" i="7942" s="1"/>
  <c r="EH79" i="7942"/>
  <c r="EH358" i="7942" s="1"/>
  <c r="EH95" i="7942"/>
  <c r="EH374" i="7942" s="1"/>
  <c r="EH111" i="7942"/>
  <c r="EH390" i="7942" s="1"/>
  <c r="EH127" i="7942"/>
  <c r="EH406" i="7942" s="1"/>
  <c r="EH143" i="7942"/>
  <c r="EH422" i="7942" s="1"/>
  <c r="FZ27" i="7942"/>
  <c r="FZ306" i="7942" s="1"/>
  <c r="FZ43" i="7942"/>
  <c r="FZ322" i="7942" s="1"/>
  <c r="FZ59" i="7942"/>
  <c r="FZ338" i="7942" s="1"/>
  <c r="FZ75" i="7942"/>
  <c r="FZ354" i="7942" s="1"/>
  <c r="FZ91" i="7942"/>
  <c r="FZ370" i="7942" s="1"/>
  <c r="FZ107" i="7942"/>
  <c r="FZ386" i="7942" s="1"/>
  <c r="FZ123" i="7942"/>
  <c r="FZ402" i="7942" s="1"/>
  <c r="FZ139" i="7942"/>
  <c r="FZ418" i="7942" s="1"/>
  <c r="F35" i="7942"/>
  <c r="F314" i="7942" s="1"/>
  <c r="F55" i="7942"/>
  <c r="F334" i="7942" s="1"/>
  <c r="F73" i="7942"/>
  <c r="F352" i="7942" s="1"/>
  <c r="F91" i="7942"/>
  <c r="F370" i="7942" s="1"/>
  <c r="F125" i="7942"/>
  <c r="F404" i="7942" s="1"/>
  <c r="F144" i="7942"/>
  <c r="F423" i="7942" s="1"/>
  <c r="AB28" i="7942"/>
  <c r="AB307" i="7942" s="1"/>
  <c r="AB44" i="7942"/>
  <c r="AB323" i="7942" s="1"/>
  <c r="AB60" i="7942"/>
  <c r="AB339" i="7942" s="1"/>
  <c r="AB76" i="7942"/>
  <c r="AB355" i="7942" s="1"/>
  <c r="AB92" i="7942"/>
  <c r="AB371" i="7942" s="1"/>
  <c r="AB108" i="7942"/>
  <c r="AB387" i="7942" s="1"/>
  <c r="AB124" i="7942"/>
  <c r="AB403" i="7942" s="1"/>
  <c r="AB140" i="7942"/>
  <c r="AB419" i="7942" s="1"/>
  <c r="CP24" i="7942"/>
  <c r="CP303" i="7942" s="1"/>
  <c r="CP40" i="7942"/>
  <c r="CP319" i="7942" s="1"/>
  <c r="CP56" i="7942"/>
  <c r="CP335" i="7942" s="1"/>
  <c r="CP72" i="7942"/>
  <c r="CP351" i="7942" s="1"/>
  <c r="CP88" i="7942"/>
  <c r="CP367" i="7942" s="1"/>
  <c r="CP104" i="7942"/>
  <c r="CP383" i="7942" s="1"/>
  <c r="CP120" i="7942"/>
  <c r="CP399" i="7942" s="1"/>
  <c r="CP136" i="7942"/>
  <c r="CP415" i="7942" s="1"/>
  <c r="EH20" i="7942"/>
  <c r="EH299" i="7942" s="1"/>
  <c r="EH36" i="7942"/>
  <c r="EH315" i="7942" s="1"/>
  <c r="EH52" i="7942"/>
  <c r="EH331" i="7942" s="1"/>
  <c r="EH68" i="7942"/>
  <c r="EH347" i="7942" s="1"/>
  <c r="EH84" i="7942"/>
  <c r="EH363" i="7942" s="1"/>
  <c r="EH100" i="7942"/>
  <c r="EH379" i="7942" s="1"/>
  <c r="EH116" i="7942"/>
  <c r="EH395" i="7942" s="1"/>
  <c r="EH132" i="7942"/>
  <c r="EH411" i="7942" s="1"/>
  <c r="FZ16" i="7942"/>
  <c r="FZ295" i="7942" s="1"/>
  <c r="FZ32" i="7942"/>
  <c r="FZ311" i="7942" s="1"/>
  <c r="FZ48" i="7942"/>
  <c r="FZ327" i="7942" s="1"/>
  <c r="FZ64" i="7942"/>
  <c r="FZ343" i="7942" s="1"/>
  <c r="FZ80" i="7942"/>
  <c r="FZ359" i="7942" s="1"/>
  <c r="FZ96" i="7942"/>
  <c r="FZ375" i="7942" s="1"/>
  <c r="FZ112" i="7942"/>
  <c r="FZ391" i="7942" s="1"/>
  <c r="FZ128" i="7942"/>
  <c r="FZ407" i="7942" s="1"/>
  <c r="FZ144" i="7942"/>
  <c r="FZ423" i="7942" s="1"/>
  <c r="F42" i="7942"/>
  <c r="F321" i="7942" s="1"/>
  <c r="F60" i="7942"/>
  <c r="F339" i="7942" s="1"/>
  <c r="F79" i="7942"/>
  <c r="F358" i="7942" s="1"/>
  <c r="F96" i="7942"/>
  <c r="F375" i="7942" s="1"/>
  <c r="F130" i="7942"/>
  <c r="F409" i="7942" s="1"/>
  <c r="AB17" i="7942"/>
  <c r="AB296" i="7942" s="1"/>
  <c r="AB33" i="7942"/>
  <c r="AB312" i="7942" s="1"/>
  <c r="AB49" i="7942"/>
  <c r="AB328" i="7942" s="1"/>
  <c r="AB65" i="7942"/>
  <c r="AB344" i="7942" s="1"/>
  <c r="AB81" i="7942"/>
  <c r="AB360" i="7942" s="1"/>
  <c r="AB97" i="7942"/>
  <c r="AB376" i="7942" s="1"/>
  <c r="AB113" i="7942"/>
  <c r="AB392" i="7942" s="1"/>
  <c r="AB129" i="7942"/>
  <c r="AB408" i="7942" s="1"/>
  <c r="AB145" i="7942"/>
  <c r="AB424" i="7942" s="1"/>
  <c r="CP29" i="7942"/>
  <c r="CP308" i="7942" s="1"/>
  <c r="CP45" i="7942"/>
  <c r="CP324" i="7942" s="1"/>
  <c r="CP61" i="7942"/>
  <c r="CP340" i="7942" s="1"/>
  <c r="CP77" i="7942"/>
  <c r="CP356" i="7942" s="1"/>
  <c r="CP93" i="7942"/>
  <c r="CP372" i="7942" s="1"/>
  <c r="CP109" i="7942"/>
  <c r="CP388" i="7942" s="1"/>
  <c r="CP125" i="7942"/>
  <c r="CP404" i="7942" s="1"/>
  <c r="CP141" i="7942"/>
  <c r="CP420" i="7942" s="1"/>
  <c r="EH25" i="7942"/>
  <c r="EH304" i="7942" s="1"/>
  <c r="EH41" i="7942"/>
  <c r="EH320" i="7942" s="1"/>
  <c r="EH57" i="7942"/>
  <c r="EH336" i="7942" s="1"/>
  <c r="EH73" i="7942"/>
  <c r="EH352" i="7942" s="1"/>
  <c r="EH89" i="7942"/>
  <c r="EH368" i="7942" s="1"/>
  <c r="EH105" i="7942"/>
  <c r="EH384" i="7942" s="1"/>
  <c r="EH121" i="7942"/>
  <c r="EH400" i="7942" s="1"/>
  <c r="EH137" i="7942"/>
  <c r="EH416" i="7942" s="1"/>
  <c r="FZ21" i="7942"/>
  <c r="FZ300" i="7942" s="1"/>
  <c r="FZ37" i="7942"/>
  <c r="FZ316" i="7942" s="1"/>
  <c r="FZ53" i="7942"/>
  <c r="FZ332" i="7942" s="1"/>
  <c r="FZ69" i="7942"/>
  <c r="FZ348" i="7942" s="1"/>
  <c r="FZ85" i="7942"/>
  <c r="FZ364" i="7942" s="1"/>
  <c r="FZ101" i="7942"/>
  <c r="FZ380" i="7942" s="1"/>
  <c r="FZ117" i="7942"/>
  <c r="FZ396" i="7942" s="1"/>
  <c r="FZ133" i="7942"/>
  <c r="FZ412" i="7942" s="1"/>
  <c r="AX84" i="7942"/>
  <c r="AX363" i="7942" s="1"/>
  <c r="AM108" i="7942"/>
  <c r="AM387" i="7942" s="1"/>
  <c r="AM60" i="7942"/>
  <c r="AM339" i="7942" s="1"/>
  <c r="Q110" i="7942"/>
  <c r="Q389" i="7942" s="1"/>
  <c r="Q24" i="7942"/>
  <c r="Q303" i="7942" s="1"/>
  <c r="FO123" i="7942"/>
  <c r="FO402" i="7942" s="1"/>
  <c r="FO35" i="7942"/>
  <c r="FO314" i="7942" s="1"/>
  <c r="FD91" i="7942"/>
  <c r="FD370" i="7942" s="1"/>
  <c r="FD23" i="7942"/>
  <c r="FD302" i="7942" s="1"/>
  <c r="BI127" i="7942"/>
  <c r="BI406" i="7942" s="1"/>
  <c r="BI19" i="7942"/>
  <c r="BI298" i="7942" s="1"/>
  <c r="AX43" i="7942"/>
  <c r="AX322" i="7942" s="1"/>
  <c r="AM91" i="7942"/>
  <c r="AM370" i="7942" s="1"/>
  <c r="Q95" i="7942"/>
  <c r="Q374" i="7942" s="1"/>
  <c r="F98" i="7942"/>
  <c r="F377" i="7942" s="1"/>
  <c r="Q104" i="7942"/>
  <c r="Q383" i="7942" s="1"/>
  <c r="F43" i="7942"/>
  <c r="F322" i="7942" s="1"/>
  <c r="F61" i="7942"/>
  <c r="F340" i="7942" s="1"/>
  <c r="F80" i="7942"/>
  <c r="F359" i="7942" s="1"/>
  <c r="F97" i="7942"/>
  <c r="F376" i="7942" s="1"/>
  <c r="F131" i="7942"/>
  <c r="F410" i="7942" s="1"/>
  <c r="AB18" i="7942"/>
  <c r="AB297" i="7942" s="1"/>
  <c r="AB34" i="7942"/>
  <c r="AB313" i="7942" s="1"/>
  <c r="AB50" i="7942"/>
  <c r="AB329" i="7942" s="1"/>
  <c r="AB66" i="7942"/>
  <c r="AB345" i="7942" s="1"/>
  <c r="AB82" i="7942"/>
  <c r="AB361" i="7942" s="1"/>
  <c r="AB98" i="7942"/>
  <c r="AB377" i="7942" s="1"/>
  <c r="AB114" i="7942"/>
  <c r="AB393" i="7942" s="1"/>
  <c r="AB130" i="7942"/>
  <c r="AB409" i="7942" s="1"/>
  <c r="CP30" i="7942"/>
  <c r="CP309" i="7942" s="1"/>
  <c r="CP46" i="7942"/>
  <c r="CP325" i="7942" s="1"/>
  <c r="CP62" i="7942"/>
  <c r="CP341" i="7942" s="1"/>
  <c r="CP78" i="7942"/>
  <c r="CP357" i="7942" s="1"/>
  <c r="CP94" i="7942"/>
  <c r="CP373" i="7942" s="1"/>
  <c r="CP110" i="7942"/>
  <c r="CP389" i="7942" s="1"/>
  <c r="CP126" i="7942"/>
  <c r="CP405" i="7942" s="1"/>
  <c r="CP142" i="7942"/>
  <c r="CP421" i="7942" s="1"/>
  <c r="EH26" i="7942"/>
  <c r="EH305" i="7942" s="1"/>
  <c r="EH42" i="7942"/>
  <c r="EH321" i="7942" s="1"/>
  <c r="EH58" i="7942"/>
  <c r="EH337" i="7942" s="1"/>
  <c r="EH74" i="7942"/>
  <c r="EH353" i="7942" s="1"/>
  <c r="EH90" i="7942"/>
  <c r="EH369" i="7942" s="1"/>
  <c r="EH106" i="7942"/>
  <c r="EH385" i="7942" s="1"/>
  <c r="EH122" i="7942"/>
  <c r="EH401" i="7942" s="1"/>
  <c r="EH138" i="7942"/>
  <c r="EH417" i="7942" s="1"/>
  <c r="FZ22" i="7942"/>
  <c r="FZ301" i="7942" s="1"/>
  <c r="FZ38" i="7942"/>
  <c r="FZ317" i="7942" s="1"/>
  <c r="FZ54" i="7942"/>
  <c r="FZ333" i="7942" s="1"/>
  <c r="FZ70" i="7942"/>
  <c r="FZ349" i="7942" s="1"/>
  <c r="FZ86" i="7942"/>
  <c r="FZ365" i="7942" s="1"/>
  <c r="FZ102" i="7942"/>
  <c r="FZ381" i="7942" s="1"/>
  <c r="FZ118" i="7942"/>
  <c r="FZ397" i="7942" s="1"/>
  <c r="FZ134" i="7942"/>
  <c r="FZ413" i="7942" s="1"/>
  <c r="F34" i="7942"/>
  <c r="F313" i="7942" s="1"/>
  <c r="F54" i="7942"/>
  <c r="F333" i="7942" s="1"/>
  <c r="F72" i="7942"/>
  <c r="F351" i="7942" s="1"/>
  <c r="F90" i="7942"/>
  <c r="F369" i="7942" s="1"/>
  <c r="F124" i="7942"/>
  <c r="F403" i="7942" s="1"/>
  <c r="F143" i="7942"/>
  <c r="F422" i="7942" s="1"/>
  <c r="AB27" i="7942"/>
  <c r="AB306" i="7942" s="1"/>
  <c r="AB43" i="7942"/>
  <c r="AB322" i="7942" s="1"/>
  <c r="AB59" i="7942"/>
  <c r="AB338" i="7942" s="1"/>
  <c r="AB75" i="7942"/>
  <c r="AB354" i="7942" s="1"/>
  <c r="AB91" i="7942"/>
  <c r="AB370" i="7942" s="1"/>
  <c r="AB107" i="7942"/>
  <c r="AB386" i="7942" s="1"/>
  <c r="AB123" i="7942"/>
  <c r="AB402" i="7942" s="1"/>
  <c r="AB139" i="7942"/>
  <c r="AB418" i="7942" s="1"/>
  <c r="CP23" i="7942"/>
  <c r="CP302" i="7942" s="1"/>
  <c r="CP39" i="7942"/>
  <c r="CP318" i="7942" s="1"/>
  <c r="CP55" i="7942"/>
  <c r="CP334" i="7942" s="1"/>
  <c r="CP71" i="7942"/>
  <c r="CP350" i="7942" s="1"/>
  <c r="CP87" i="7942"/>
  <c r="CP366" i="7942" s="1"/>
  <c r="CP103" i="7942"/>
  <c r="CP382" i="7942" s="1"/>
  <c r="CP119" i="7942"/>
  <c r="CP398" i="7942" s="1"/>
  <c r="CP135" i="7942"/>
  <c r="CP414" i="7942" s="1"/>
  <c r="EH19" i="7942"/>
  <c r="EH298" i="7942" s="1"/>
  <c r="EH35" i="7942"/>
  <c r="EH314" i="7942" s="1"/>
  <c r="EH51" i="7942"/>
  <c r="EH330" i="7942" s="1"/>
  <c r="EH67" i="7942"/>
  <c r="EH346" i="7942" s="1"/>
  <c r="EH83" i="7942"/>
  <c r="EH362" i="7942" s="1"/>
  <c r="EH99" i="7942"/>
  <c r="EH378" i="7942" s="1"/>
  <c r="EH115" i="7942"/>
  <c r="EH394" i="7942" s="1"/>
  <c r="EH131" i="7942"/>
  <c r="EH410" i="7942" s="1"/>
  <c r="FZ15" i="7942"/>
  <c r="FZ294" i="7942" s="1"/>
  <c r="FZ31" i="7942"/>
  <c r="FZ310" i="7942" s="1"/>
  <c r="FZ47" i="7942"/>
  <c r="FZ326" i="7942" s="1"/>
  <c r="FZ63" i="7942"/>
  <c r="FZ342" i="7942" s="1"/>
  <c r="FZ79" i="7942"/>
  <c r="FZ358" i="7942" s="1"/>
  <c r="FZ95" i="7942"/>
  <c r="FZ374" i="7942" s="1"/>
  <c r="FZ111" i="7942"/>
  <c r="FZ390" i="7942" s="1"/>
  <c r="FZ127" i="7942"/>
  <c r="FZ406" i="7942" s="1"/>
  <c r="FZ143" i="7942"/>
  <c r="FZ422" i="7942" s="1"/>
  <c r="F41" i="7942"/>
  <c r="F320" i="7942" s="1"/>
  <c r="F59" i="7942"/>
  <c r="F338" i="7942" s="1"/>
  <c r="F78" i="7942"/>
  <c r="F357" i="7942" s="1"/>
  <c r="F95" i="7942"/>
  <c r="F374" i="7942" s="1"/>
  <c r="F129" i="7942"/>
  <c r="F408" i="7942" s="1"/>
  <c r="AB16" i="7942"/>
  <c r="AB295" i="7942" s="1"/>
  <c r="AB32" i="7942"/>
  <c r="AB311" i="7942" s="1"/>
  <c r="AB48" i="7942"/>
  <c r="AB327" i="7942" s="1"/>
  <c r="AB64" i="7942"/>
  <c r="AB343" i="7942" s="1"/>
  <c r="AB80" i="7942"/>
  <c r="AB359" i="7942" s="1"/>
  <c r="AB96" i="7942"/>
  <c r="AB375" i="7942" s="1"/>
  <c r="AB112" i="7942"/>
  <c r="AB391" i="7942" s="1"/>
  <c r="AB128" i="7942"/>
  <c r="AB407" i="7942" s="1"/>
  <c r="AB144" i="7942"/>
  <c r="AB423" i="7942" s="1"/>
  <c r="CP28" i="7942"/>
  <c r="CP307" i="7942" s="1"/>
  <c r="CP44" i="7942"/>
  <c r="CP323" i="7942" s="1"/>
  <c r="CP60" i="7942"/>
  <c r="CP339" i="7942" s="1"/>
  <c r="CP76" i="7942"/>
  <c r="CP355" i="7942" s="1"/>
  <c r="CP92" i="7942"/>
  <c r="CP371" i="7942" s="1"/>
  <c r="CP108" i="7942"/>
  <c r="CP387" i="7942" s="1"/>
  <c r="CP124" i="7942"/>
  <c r="CP403" i="7942" s="1"/>
  <c r="CP140" i="7942"/>
  <c r="CP419" i="7942" s="1"/>
  <c r="EH24" i="7942"/>
  <c r="EH303" i="7942" s="1"/>
  <c r="EH40" i="7942"/>
  <c r="EH319" i="7942" s="1"/>
  <c r="EH56" i="7942"/>
  <c r="EH335" i="7942" s="1"/>
  <c r="EH72" i="7942"/>
  <c r="EH351" i="7942" s="1"/>
  <c r="EH88" i="7942"/>
  <c r="EH367" i="7942" s="1"/>
  <c r="EH104" i="7942"/>
  <c r="EH383" i="7942" s="1"/>
  <c r="EH120" i="7942"/>
  <c r="EH399" i="7942" s="1"/>
  <c r="EH136" i="7942"/>
  <c r="EH415" i="7942" s="1"/>
  <c r="FZ20" i="7942"/>
  <c r="FZ299" i="7942" s="1"/>
  <c r="FZ36" i="7942"/>
  <c r="FZ315" i="7942" s="1"/>
  <c r="FZ52" i="7942"/>
  <c r="FZ331" i="7942" s="1"/>
  <c r="FZ68" i="7942"/>
  <c r="FZ347" i="7942" s="1"/>
  <c r="FZ84" i="7942"/>
  <c r="FZ363" i="7942" s="1"/>
  <c r="FZ100" i="7942"/>
  <c r="FZ379" i="7942" s="1"/>
  <c r="FZ116" i="7942"/>
  <c r="FZ395" i="7942" s="1"/>
  <c r="FZ132" i="7942"/>
  <c r="FZ411" i="7942" s="1"/>
  <c r="F22" i="7942"/>
  <c r="F301" i="7942" s="1"/>
  <c r="F46" i="7942"/>
  <c r="F325" i="7942" s="1"/>
  <c r="F66" i="7942"/>
  <c r="F345" i="7942" s="1"/>
  <c r="F83" i="7942"/>
  <c r="F362" i="7942" s="1"/>
  <c r="F118" i="7942"/>
  <c r="F397" i="7942" s="1"/>
  <c r="F134" i="7942"/>
  <c r="F413" i="7942" s="1"/>
  <c r="AB21" i="7942"/>
  <c r="AB300" i="7942" s="1"/>
  <c r="AB37" i="7942"/>
  <c r="AB316" i="7942" s="1"/>
  <c r="AB53" i="7942"/>
  <c r="AB332" i="7942" s="1"/>
  <c r="AB69" i="7942"/>
  <c r="AB348" i="7942" s="1"/>
  <c r="AB85" i="7942"/>
  <c r="AB364" i="7942" s="1"/>
  <c r="AB101" i="7942"/>
  <c r="AB380" i="7942" s="1"/>
  <c r="AB117" i="7942"/>
  <c r="AB396" i="7942" s="1"/>
  <c r="AB133" i="7942"/>
  <c r="AB412" i="7942" s="1"/>
  <c r="CP17" i="7942"/>
  <c r="CP296" i="7942" s="1"/>
  <c r="CP33" i="7942"/>
  <c r="CP312" i="7942" s="1"/>
  <c r="CP49" i="7942"/>
  <c r="CP328" i="7942" s="1"/>
  <c r="CP65" i="7942"/>
  <c r="CP344" i="7942" s="1"/>
  <c r="CP81" i="7942"/>
  <c r="CP360" i="7942" s="1"/>
  <c r="CP97" i="7942"/>
  <c r="CP376" i="7942" s="1"/>
  <c r="CP113" i="7942"/>
  <c r="CP392" i="7942" s="1"/>
  <c r="CP129" i="7942"/>
  <c r="CP408" i="7942" s="1"/>
  <c r="CP145" i="7942"/>
  <c r="CP424" i="7942" s="1"/>
  <c r="EH29" i="7942"/>
  <c r="EH308" i="7942" s="1"/>
  <c r="EH45" i="7942"/>
  <c r="EH324" i="7942" s="1"/>
  <c r="EH61" i="7942"/>
  <c r="EH340" i="7942" s="1"/>
  <c r="EH77" i="7942"/>
  <c r="EH356" i="7942" s="1"/>
  <c r="EH93" i="7942"/>
  <c r="EH372" i="7942" s="1"/>
  <c r="EH109" i="7942"/>
  <c r="EH388" i="7942" s="1"/>
  <c r="EH125" i="7942"/>
  <c r="EH404" i="7942" s="1"/>
  <c r="EH141" i="7942"/>
  <c r="EH420" i="7942" s="1"/>
  <c r="FZ25" i="7942"/>
  <c r="FZ304" i="7942" s="1"/>
  <c r="FZ41" i="7942"/>
  <c r="FZ320" i="7942" s="1"/>
  <c r="FZ57" i="7942"/>
  <c r="FZ336" i="7942" s="1"/>
  <c r="FZ73" i="7942"/>
  <c r="FZ352" i="7942" s="1"/>
  <c r="FZ89" i="7942"/>
  <c r="FZ368" i="7942" s="1"/>
  <c r="FZ105" i="7942"/>
  <c r="FZ384" i="7942" s="1"/>
  <c r="FZ121" i="7942"/>
  <c r="FZ400" i="7942" s="1"/>
  <c r="FZ137" i="7942"/>
  <c r="FZ416" i="7942" s="1"/>
  <c r="AX140" i="7942"/>
  <c r="AX419" i="7942" s="1"/>
  <c r="AX64" i="7942"/>
  <c r="AX343" i="7942" s="1"/>
  <c r="AM130" i="7942"/>
  <c r="AM409" i="7942" s="1"/>
  <c r="AM40" i="7942"/>
  <c r="AM319" i="7942" s="1"/>
  <c r="Q84" i="7942"/>
  <c r="Q363" i="7942" s="1"/>
  <c r="F104" i="7942"/>
  <c r="F383" i="7942" s="1"/>
  <c r="FO103" i="7942"/>
  <c r="FO382" i="7942" s="1"/>
  <c r="FO19" i="7942"/>
  <c r="FO298" i="7942" s="1"/>
  <c r="FD71" i="7942"/>
  <c r="FD350" i="7942" s="1"/>
  <c r="ES139" i="7942"/>
  <c r="ES418" i="7942" s="1"/>
  <c r="BI99" i="7942"/>
  <c r="BI378" i="7942" s="1"/>
  <c r="AX127" i="7942"/>
  <c r="AX406" i="7942" s="1"/>
  <c r="AX19" i="7942"/>
  <c r="AX298" i="7942" s="1"/>
  <c r="AM47" i="7942"/>
  <c r="AM326" i="7942" s="1"/>
  <c r="Q67" i="7942"/>
  <c r="Q346" i="7942" s="1"/>
  <c r="FD67" i="7942"/>
  <c r="FD346" i="7942" s="1"/>
  <c r="F23" i="7942"/>
  <c r="F302" i="7942" s="1"/>
  <c r="F47" i="7942"/>
  <c r="F326" i="7942" s="1"/>
  <c r="F67" i="7942"/>
  <c r="F346" i="7942" s="1"/>
  <c r="F84" i="7942"/>
  <c r="F363" i="7942" s="1"/>
  <c r="F119" i="7942"/>
  <c r="F398" i="7942" s="1"/>
  <c r="F138" i="7942"/>
  <c r="F417" i="7942" s="1"/>
  <c r="AB22" i="7942"/>
  <c r="AB301" i="7942" s="1"/>
  <c r="AB38" i="7942"/>
  <c r="AB317" i="7942" s="1"/>
  <c r="AB54" i="7942"/>
  <c r="AB333" i="7942" s="1"/>
  <c r="AB70" i="7942"/>
  <c r="AB349" i="7942" s="1"/>
  <c r="AB86" i="7942"/>
  <c r="AB365" i="7942" s="1"/>
  <c r="AB102" i="7942"/>
  <c r="AB381" i="7942" s="1"/>
  <c r="AB118" i="7942"/>
  <c r="AB397" i="7942" s="1"/>
  <c r="AB134" i="7942"/>
  <c r="AB413" i="7942" s="1"/>
  <c r="CP18" i="7942"/>
  <c r="CP297" i="7942" s="1"/>
  <c r="CP34" i="7942"/>
  <c r="CP313" i="7942" s="1"/>
  <c r="CP50" i="7942"/>
  <c r="CP329" i="7942" s="1"/>
  <c r="CP66" i="7942"/>
  <c r="CP345" i="7942" s="1"/>
  <c r="CP82" i="7942"/>
  <c r="CP361" i="7942" s="1"/>
  <c r="CP98" i="7942"/>
  <c r="CP377" i="7942" s="1"/>
  <c r="CP114" i="7942"/>
  <c r="CP393" i="7942" s="1"/>
  <c r="CP130" i="7942"/>
  <c r="CP409" i="7942" s="1"/>
  <c r="EH30" i="7942"/>
  <c r="EH309" i="7942" s="1"/>
  <c r="EH46" i="7942"/>
  <c r="EH325" i="7942" s="1"/>
  <c r="EH62" i="7942"/>
  <c r="EH341" i="7942" s="1"/>
  <c r="EH78" i="7942"/>
  <c r="EH357" i="7942" s="1"/>
  <c r="EH94" i="7942"/>
  <c r="EH373" i="7942" s="1"/>
  <c r="EH110" i="7942"/>
  <c r="EH389" i="7942" s="1"/>
  <c r="EH126" i="7942"/>
  <c r="EH405" i="7942" s="1"/>
  <c r="EH142" i="7942"/>
  <c r="EH421" i="7942" s="1"/>
  <c r="FZ26" i="7942"/>
  <c r="FZ305" i="7942" s="1"/>
  <c r="FZ42" i="7942"/>
  <c r="FZ321" i="7942" s="1"/>
  <c r="FZ58" i="7942"/>
  <c r="FZ337" i="7942" s="1"/>
  <c r="FZ74" i="7942"/>
  <c r="FZ353" i="7942" s="1"/>
  <c r="FZ90" i="7942"/>
  <c r="FZ369" i="7942" s="1"/>
  <c r="FZ106" i="7942"/>
  <c r="FZ385" i="7942" s="1"/>
  <c r="FZ122" i="7942"/>
  <c r="FZ401" i="7942" s="1"/>
  <c r="FZ138" i="7942"/>
  <c r="FZ417" i="7942" s="1"/>
  <c r="F40" i="7942"/>
  <c r="F319" i="7942" s="1"/>
  <c r="F58" i="7942"/>
  <c r="F337" i="7942" s="1"/>
  <c r="F77" i="7942"/>
  <c r="F356" i="7942" s="1"/>
  <c r="F94" i="7942"/>
  <c r="F373" i="7942" s="1"/>
  <c r="F128" i="7942"/>
  <c r="F407" i="7942" s="1"/>
  <c r="AB15" i="7942"/>
  <c r="AB294" i="7942" s="1"/>
  <c r="AB31" i="7942"/>
  <c r="AB310" i="7942" s="1"/>
  <c r="AB47" i="7942"/>
  <c r="AB326" i="7942" s="1"/>
  <c r="AB63" i="7942"/>
  <c r="AB342" i="7942" s="1"/>
  <c r="AB79" i="7942"/>
  <c r="AB358" i="7942" s="1"/>
  <c r="AB95" i="7942"/>
  <c r="AB374" i="7942" s="1"/>
  <c r="AB111" i="7942"/>
  <c r="AB390" i="7942" s="1"/>
  <c r="AB127" i="7942"/>
  <c r="AB406" i="7942" s="1"/>
  <c r="AB143" i="7942"/>
  <c r="AB422" i="7942" s="1"/>
  <c r="CP27" i="7942"/>
  <c r="CP306" i="7942" s="1"/>
  <c r="CP43" i="7942"/>
  <c r="CP322" i="7942" s="1"/>
  <c r="CP59" i="7942"/>
  <c r="CP338" i="7942" s="1"/>
  <c r="CP75" i="7942"/>
  <c r="CP354" i="7942" s="1"/>
  <c r="CP91" i="7942"/>
  <c r="CP370" i="7942" s="1"/>
  <c r="CP107" i="7942"/>
  <c r="CP386" i="7942" s="1"/>
  <c r="CP123" i="7942"/>
  <c r="CP402" i="7942" s="1"/>
  <c r="CP139" i="7942"/>
  <c r="CP418" i="7942" s="1"/>
  <c r="EH23" i="7942"/>
  <c r="EH302" i="7942" s="1"/>
  <c r="EH39" i="7942"/>
  <c r="EH318" i="7942" s="1"/>
  <c r="EH55" i="7942"/>
  <c r="EH334" i="7942" s="1"/>
  <c r="EH71" i="7942"/>
  <c r="EH350" i="7942" s="1"/>
  <c r="EH87" i="7942"/>
  <c r="EH366" i="7942" s="1"/>
  <c r="EH103" i="7942"/>
  <c r="EH382" i="7942" s="1"/>
  <c r="EH119" i="7942"/>
  <c r="EH398" i="7942" s="1"/>
  <c r="EH135" i="7942"/>
  <c r="EH414" i="7942" s="1"/>
  <c r="FZ19" i="7942"/>
  <c r="FZ298" i="7942" s="1"/>
  <c r="FZ35" i="7942"/>
  <c r="FZ314" i="7942" s="1"/>
  <c r="FZ51" i="7942"/>
  <c r="FZ330" i="7942" s="1"/>
  <c r="FZ67" i="7942"/>
  <c r="FZ346" i="7942" s="1"/>
  <c r="FZ83" i="7942"/>
  <c r="FZ362" i="7942" s="1"/>
  <c r="FZ99" i="7942"/>
  <c r="FZ378" i="7942" s="1"/>
  <c r="FZ115" i="7942"/>
  <c r="FZ394" i="7942" s="1"/>
  <c r="FZ131" i="7942"/>
  <c r="FZ410" i="7942" s="1"/>
  <c r="F21" i="7942"/>
  <c r="F300" i="7942" s="1"/>
  <c r="F45" i="7942"/>
  <c r="F324" i="7942" s="1"/>
  <c r="F65" i="7942"/>
  <c r="F344" i="7942" s="1"/>
  <c r="F82" i="7942"/>
  <c r="F361" i="7942" s="1"/>
  <c r="F109" i="7942"/>
  <c r="F388" i="7942" s="1"/>
  <c r="F133" i="7942"/>
  <c r="F412" i="7942" s="1"/>
  <c r="AB20" i="7942"/>
  <c r="AB299" i="7942" s="1"/>
  <c r="AB36" i="7942"/>
  <c r="AB315" i="7942" s="1"/>
  <c r="AB52" i="7942"/>
  <c r="AB331" i="7942" s="1"/>
  <c r="AB68" i="7942"/>
  <c r="AB347" i="7942" s="1"/>
  <c r="AB84" i="7942"/>
  <c r="AB363" i="7942" s="1"/>
  <c r="AB100" i="7942"/>
  <c r="AB379" i="7942" s="1"/>
  <c r="AB116" i="7942"/>
  <c r="AB395" i="7942" s="1"/>
  <c r="AB132" i="7942"/>
  <c r="AB411" i="7942" s="1"/>
  <c r="CP16" i="7942"/>
  <c r="CP295" i="7942" s="1"/>
  <c r="CP32" i="7942"/>
  <c r="CP311" i="7942" s="1"/>
  <c r="CP48" i="7942"/>
  <c r="CP327" i="7942" s="1"/>
  <c r="CP64" i="7942"/>
  <c r="CP343" i="7942" s="1"/>
  <c r="CP80" i="7942"/>
  <c r="CP359" i="7942" s="1"/>
  <c r="CP96" i="7942"/>
  <c r="CP375" i="7942" s="1"/>
  <c r="CP112" i="7942"/>
  <c r="CP391" i="7942" s="1"/>
  <c r="CP128" i="7942"/>
  <c r="CP407" i="7942" s="1"/>
  <c r="CP144" i="7942"/>
  <c r="CP423" i="7942" s="1"/>
  <c r="EH28" i="7942"/>
  <c r="EH307" i="7942" s="1"/>
  <c r="EH44" i="7942"/>
  <c r="EH323" i="7942" s="1"/>
  <c r="EH60" i="7942"/>
  <c r="EH339" i="7942" s="1"/>
  <c r="EH76" i="7942"/>
  <c r="EH355" i="7942" s="1"/>
  <c r="EH92" i="7942"/>
  <c r="EH371" i="7942" s="1"/>
  <c r="EH108" i="7942"/>
  <c r="EH387" i="7942" s="1"/>
  <c r="EH124" i="7942"/>
  <c r="EH403" i="7942" s="1"/>
  <c r="EH140" i="7942"/>
  <c r="EH419" i="7942" s="1"/>
  <c r="FZ24" i="7942"/>
  <c r="FZ303" i="7942" s="1"/>
  <c r="FZ40" i="7942"/>
  <c r="FZ319" i="7942" s="1"/>
  <c r="FZ56" i="7942"/>
  <c r="FZ335" i="7942" s="1"/>
  <c r="FZ72" i="7942"/>
  <c r="FZ351" i="7942" s="1"/>
  <c r="FZ88" i="7942"/>
  <c r="FZ367" i="7942" s="1"/>
  <c r="FZ104" i="7942"/>
  <c r="FZ383" i="7942" s="1"/>
  <c r="FZ120" i="7942"/>
  <c r="FZ399" i="7942" s="1"/>
  <c r="FZ136" i="7942"/>
  <c r="FZ415" i="7942" s="1"/>
  <c r="F32" i="7942"/>
  <c r="F311" i="7942" s="1"/>
  <c r="F52" i="7942"/>
  <c r="F331" i="7942" s="1"/>
  <c r="F70" i="7942"/>
  <c r="F349" i="7942" s="1"/>
  <c r="F88" i="7942"/>
  <c r="F367" i="7942" s="1"/>
  <c r="F122" i="7942"/>
  <c r="F401" i="7942" s="1"/>
  <c r="F141" i="7942"/>
  <c r="F420" i="7942" s="1"/>
  <c r="AB25" i="7942"/>
  <c r="AB304" i="7942" s="1"/>
  <c r="AB41" i="7942"/>
  <c r="AB320" i="7942" s="1"/>
  <c r="AB57" i="7942"/>
  <c r="AB336" i="7942" s="1"/>
  <c r="AB73" i="7942"/>
  <c r="AB352" i="7942" s="1"/>
  <c r="AB89" i="7942"/>
  <c r="AB368" i="7942" s="1"/>
  <c r="AB105" i="7942"/>
  <c r="AB384" i="7942" s="1"/>
  <c r="AB121" i="7942"/>
  <c r="AB400" i="7942" s="1"/>
  <c r="AB137" i="7942"/>
  <c r="AB416" i="7942" s="1"/>
  <c r="CP21" i="7942"/>
  <c r="CP300" i="7942" s="1"/>
  <c r="CP37" i="7942"/>
  <c r="CP316" i="7942" s="1"/>
  <c r="CP53" i="7942"/>
  <c r="CP332" i="7942" s="1"/>
  <c r="CP69" i="7942"/>
  <c r="CP348" i="7942" s="1"/>
  <c r="CP85" i="7942"/>
  <c r="CP364" i="7942" s="1"/>
  <c r="CP101" i="7942"/>
  <c r="CP380" i="7942" s="1"/>
  <c r="CP117" i="7942"/>
  <c r="CP396" i="7942" s="1"/>
  <c r="CP133" i="7942"/>
  <c r="CP412" i="7942" s="1"/>
  <c r="EH17" i="7942"/>
  <c r="EH296" i="7942" s="1"/>
  <c r="EH33" i="7942"/>
  <c r="EH312" i="7942" s="1"/>
  <c r="EH49" i="7942"/>
  <c r="EH328" i="7942" s="1"/>
  <c r="EH65" i="7942"/>
  <c r="EH344" i="7942" s="1"/>
  <c r="EH81" i="7942"/>
  <c r="EH360" i="7942" s="1"/>
  <c r="EH97" i="7942"/>
  <c r="EH376" i="7942" s="1"/>
  <c r="EH113" i="7942"/>
  <c r="EH392" i="7942" s="1"/>
  <c r="EH129" i="7942"/>
  <c r="EH408" i="7942" s="1"/>
  <c r="EH145" i="7942"/>
  <c r="EH424" i="7942" s="1"/>
  <c r="FZ29" i="7942"/>
  <c r="FZ308" i="7942" s="1"/>
  <c r="FZ45" i="7942"/>
  <c r="FZ324" i="7942" s="1"/>
  <c r="FZ61" i="7942"/>
  <c r="FZ340" i="7942" s="1"/>
  <c r="FZ77" i="7942"/>
  <c r="FZ356" i="7942" s="1"/>
  <c r="FZ93" i="7942"/>
  <c r="FZ372" i="7942" s="1"/>
  <c r="FZ109" i="7942"/>
  <c r="FZ388" i="7942" s="1"/>
  <c r="FZ125" i="7942"/>
  <c r="FZ404" i="7942" s="1"/>
  <c r="FZ141" i="7942"/>
  <c r="FZ420" i="7942" s="1"/>
  <c r="AX124" i="7942"/>
  <c r="AX403" i="7942" s="1"/>
  <c r="AX44" i="7942"/>
  <c r="AX323" i="7942" s="1"/>
  <c r="AM110" i="7942"/>
  <c r="AM389" i="7942" s="1"/>
  <c r="AM20" i="7942"/>
  <c r="AM299" i="7942" s="1"/>
  <c r="Q64" i="7942"/>
  <c r="Q343" i="7942" s="1"/>
  <c r="F99" i="7942"/>
  <c r="F378" i="7942" s="1"/>
  <c r="FO79" i="7942"/>
  <c r="FO358" i="7942" s="1"/>
  <c r="FD131" i="7942"/>
  <c r="FD410" i="7942" s="1"/>
  <c r="FD51" i="7942"/>
  <c r="FD330" i="7942" s="1"/>
  <c r="BT55" i="7942"/>
  <c r="BT334" i="7942" s="1"/>
  <c r="BI71" i="7942"/>
  <c r="BI350" i="7942" s="1"/>
  <c r="AX99" i="7942"/>
  <c r="AX378" i="7942" s="1"/>
  <c r="AM133" i="7942"/>
  <c r="AM412" i="7942" s="1"/>
  <c r="Q108" i="7942"/>
  <c r="Q387" i="7942" s="1"/>
  <c r="Q43" i="7942"/>
  <c r="Q322" i="7942" s="1"/>
  <c r="FD15" i="7942"/>
  <c r="FD294" i="7942" s="1"/>
  <c r="F33" i="7942"/>
  <c r="F312" i="7942" s="1"/>
  <c r="F53" i="7942"/>
  <c r="F332" i="7942" s="1"/>
  <c r="F71" i="7942"/>
  <c r="F350" i="7942" s="1"/>
  <c r="F89" i="7942"/>
  <c r="F368" i="7942" s="1"/>
  <c r="F123" i="7942"/>
  <c r="F402" i="7942" s="1"/>
  <c r="F142" i="7942"/>
  <c r="F421" i="7942" s="1"/>
  <c r="AB26" i="7942"/>
  <c r="AB305" i="7942" s="1"/>
  <c r="AB42" i="7942"/>
  <c r="AB321" i="7942" s="1"/>
  <c r="AB58" i="7942"/>
  <c r="AB337" i="7942" s="1"/>
  <c r="AB74" i="7942"/>
  <c r="AB353" i="7942" s="1"/>
  <c r="AB90" i="7942"/>
  <c r="AB369" i="7942" s="1"/>
  <c r="AB106" i="7942"/>
  <c r="AB385" i="7942" s="1"/>
  <c r="AB122" i="7942"/>
  <c r="AB401" i="7942" s="1"/>
  <c r="AB138" i="7942"/>
  <c r="AB417" i="7942" s="1"/>
  <c r="CP22" i="7942"/>
  <c r="CP301" i="7942" s="1"/>
  <c r="CP38" i="7942"/>
  <c r="CP317" i="7942" s="1"/>
  <c r="CP54" i="7942"/>
  <c r="CP333" i="7942" s="1"/>
  <c r="CP70" i="7942"/>
  <c r="CP349" i="7942" s="1"/>
  <c r="CP86" i="7942"/>
  <c r="CP365" i="7942" s="1"/>
  <c r="CP102" i="7942"/>
  <c r="CP381" i="7942" s="1"/>
  <c r="CP118" i="7942"/>
  <c r="CP397" i="7942" s="1"/>
  <c r="CP134" i="7942"/>
  <c r="CP413" i="7942" s="1"/>
  <c r="EH18" i="7942"/>
  <c r="EH297" i="7942" s="1"/>
  <c r="EH34" i="7942"/>
  <c r="EH313" i="7942" s="1"/>
  <c r="EH50" i="7942"/>
  <c r="EH329" i="7942" s="1"/>
  <c r="EH66" i="7942"/>
  <c r="EH345" i="7942" s="1"/>
  <c r="EH82" i="7942"/>
  <c r="EH361" i="7942" s="1"/>
  <c r="EH98" i="7942"/>
  <c r="EH377" i="7942" s="1"/>
  <c r="EH114" i="7942"/>
  <c r="EH393" i="7942" s="1"/>
  <c r="EH130" i="7942"/>
  <c r="EH409" i="7942" s="1"/>
  <c r="FZ30" i="7942"/>
  <c r="FZ309" i="7942" s="1"/>
  <c r="FZ46" i="7942"/>
  <c r="FZ325" i="7942" s="1"/>
  <c r="FZ62" i="7942"/>
  <c r="FZ341" i="7942" s="1"/>
  <c r="FZ78" i="7942"/>
  <c r="FZ357" i="7942" s="1"/>
  <c r="FZ94" i="7942"/>
  <c r="FZ373" i="7942" s="1"/>
  <c r="FZ110" i="7942"/>
  <c r="FZ389" i="7942" s="1"/>
  <c r="FZ126" i="7942"/>
  <c r="FZ405" i="7942" s="1"/>
  <c r="FZ142" i="7942"/>
  <c r="FZ421" i="7942" s="1"/>
  <c r="F44" i="7942"/>
  <c r="F323" i="7942" s="1"/>
  <c r="F63" i="7942"/>
  <c r="F342" i="7942" s="1"/>
  <c r="F81" i="7942"/>
  <c r="F360" i="7942" s="1"/>
  <c r="F108" i="7942"/>
  <c r="F387" i="7942" s="1"/>
  <c r="F132" i="7942"/>
  <c r="F411" i="7942" s="1"/>
  <c r="AB19" i="7942"/>
  <c r="AB298" i="7942" s="1"/>
  <c r="AB35" i="7942"/>
  <c r="AB314" i="7942" s="1"/>
  <c r="AB51" i="7942"/>
  <c r="AB330" i="7942" s="1"/>
  <c r="AB67" i="7942"/>
  <c r="AB346" i="7942" s="1"/>
  <c r="AB83" i="7942"/>
  <c r="AB362" i="7942" s="1"/>
  <c r="AB99" i="7942"/>
  <c r="AB378" i="7942" s="1"/>
  <c r="AB115" i="7942"/>
  <c r="AB394" i="7942" s="1"/>
  <c r="AB131" i="7942"/>
  <c r="AB410" i="7942" s="1"/>
  <c r="CP15" i="7942"/>
  <c r="CP294" i="7942" s="1"/>
  <c r="CP31" i="7942"/>
  <c r="CP310" i="7942" s="1"/>
  <c r="CP47" i="7942"/>
  <c r="CP326" i="7942" s="1"/>
  <c r="CP63" i="7942"/>
  <c r="CP342" i="7942" s="1"/>
  <c r="CP79" i="7942"/>
  <c r="CP358" i="7942" s="1"/>
  <c r="CP95" i="7942"/>
  <c r="CP374" i="7942" s="1"/>
  <c r="CP111" i="7942"/>
  <c r="CP390" i="7942" s="1"/>
  <c r="CP127" i="7942"/>
  <c r="CP406" i="7942" s="1"/>
  <c r="CP143" i="7942"/>
  <c r="CP422" i="7942" s="1"/>
  <c r="EH27" i="7942"/>
  <c r="EH306" i="7942" s="1"/>
  <c r="EH43" i="7942"/>
  <c r="EH322" i="7942" s="1"/>
  <c r="EH59" i="7942"/>
  <c r="EH338" i="7942" s="1"/>
  <c r="EH75" i="7942"/>
  <c r="EH354" i="7942" s="1"/>
  <c r="EH91" i="7942"/>
  <c r="EH370" i="7942" s="1"/>
  <c r="EH107" i="7942"/>
  <c r="EH386" i="7942" s="1"/>
  <c r="EH123" i="7942"/>
  <c r="EH402" i="7942" s="1"/>
  <c r="EH139" i="7942"/>
  <c r="EH418" i="7942" s="1"/>
  <c r="FZ23" i="7942"/>
  <c r="FZ302" i="7942" s="1"/>
  <c r="FZ39" i="7942"/>
  <c r="FZ318" i="7942" s="1"/>
  <c r="FZ55" i="7942"/>
  <c r="FZ334" i="7942" s="1"/>
  <c r="FZ71" i="7942"/>
  <c r="FZ350" i="7942" s="1"/>
  <c r="FZ87" i="7942"/>
  <c r="FZ366" i="7942" s="1"/>
  <c r="FZ103" i="7942"/>
  <c r="FZ382" i="7942" s="1"/>
  <c r="FZ119" i="7942"/>
  <c r="FZ398" i="7942" s="1"/>
  <c r="FZ135" i="7942"/>
  <c r="FZ414" i="7942" s="1"/>
  <c r="F31" i="7942"/>
  <c r="F310" i="7942" s="1"/>
  <c r="F49" i="7942"/>
  <c r="F328" i="7942" s="1"/>
  <c r="F69" i="7942"/>
  <c r="F348" i="7942" s="1"/>
  <c r="F87" i="7942"/>
  <c r="F366" i="7942" s="1"/>
  <c r="F121" i="7942"/>
  <c r="F400" i="7942" s="1"/>
  <c r="F140" i="7942"/>
  <c r="F419" i="7942" s="1"/>
  <c r="AB24" i="7942"/>
  <c r="AB303" i="7942" s="1"/>
  <c r="AB40" i="7942"/>
  <c r="AB319" i="7942" s="1"/>
  <c r="AB56" i="7942"/>
  <c r="AB335" i="7942" s="1"/>
  <c r="AB72" i="7942"/>
  <c r="AB351" i="7942" s="1"/>
  <c r="AB88" i="7942"/>
  <c r="AB367" i="7942" s="1"/>
  <c r="AB104" i="7942"/>
  <c r="AB383" i="7942" s="1"/>
  <c r="AB120" i="7942"/>
  <c r="AB399" i="7942" s="1"/>
  <c r="AB136" i="7942"/>
  <c r="AB415" i="7942" s="1"/>
  <c r="CP20" i="7942"/>
  <c r="CP299" i="7942" s="1"/>
  <c r="CP36" i="7942"/>
  <c r="CP315" i="7942" s="1"/>
  <c r="CP52" i="7942"/>
  <c r="CP331" i="7942" s="1"/>
  <c r="CP68" i="7942"/>
  <c r="CP347" i="7942" s="1"/>
  <c r="CP84" i="7942"/>
  <c r="CP363" i="7942" s="1"/>
  <c r="CP100" i="7942"/>
  <c r="CP379" i="7942" s="1"/>
  <c r="CP116" i="7942"/>
  <c r="CP395" i="7942" s="1"/>
  <c r="CP132" i="7942"/>
  <c r="CP411" i="7942" s="1"/>
  <c r="EH16" i="7942"/>
  <c r="EH295" i="7942" s="1"/>
  <c r="EH32" i="7942"/>
  <c r="EH311" i="7942" s="1"/>
  <c r="EH48" i="7942"/>
  <c r="EH327" i="7942" s="1"/>
  <c r="EH64" i="7942"/>
  <c r="EH343" i="7942" s="1"/>
  <c r="EH80" i="7942"/>
  <c r="EH359" i="7942" s="1"/>
  <c r="EH96" i="7942"/>
  <c r="EH375" i="7942" s="1"/>
  <c r="EH112" i="7942"/>
  <c r="EH391" i="7942" s="1"/>
  <c r="EH128" i="7942"/>
  <c r="EH407" i="7942" s="1"/>
  <c r="EH144" i="7942"/>
  <c r="EH423" i="7942" s="1"/>
  <c r="FZ28" i="7942"/>
  <c r="FZ307" i="7942" s="1"/>
  <c r="FZ44" i="7942"/>
  <c r="FZ323" i="7942" s="1"/>
  <c r="FZ60" i="7942"/>
  <c r="FZ339" i="7942" s="1"/>
  <c r="FZ76" i="7942"/>
  <c r="FZ355" i="7942" s="1"/>
  <c r="FZ92" i="7942"/>
  <c r="FZ371" i="7942" s="1"/>
  <c r="FZ108" i="7942"/>
  <c r="FZ387" i="7942" s="1"/>
  <c r="FZ124" i="7942"/>
  <c r="FZ403" i="7942" s="1"/>
  <c r="FZ140" i="7942"/>
  <c r="FZ419" i="7942" s="1"/>
  <c r="F36" i="7942"/>
  <c r="F315" i="7942" s="1"/>
  <c r="F56" i="7942"/>
  <c r="F335" i="7942" s="1"/>
  <c r="F75" i="7942"/>
  <c r="F354" i="7942" s="1"/>
  <c r="F92" i="7942"/>
  <c r="F371" i="7942" s="1"/>
  <c r="F126" i="7942"/>
  <c r="F405" i="7942" s="1"/>
  <c r="F145" i="7942"/>
  <c r="F424" i="7942" s="1"/>
  <c r="AB29" i="7942"/>
  <c r="AB308" i="7942" s="1"/>
  <c r="AB45" i="7942"/>
  <c r="AB324" i="7942" s="1"/>
  <c r="AB61" i="7942"/>
  <c r="AB340" i="7942" s="1"/>
  <c r="AB77" i="7942"/>
  <c r="AB356" i="7942" s="1"/>
  <c r="AB93" i="7942"/>
  <c r="AB372" i="7942" s="1"/>
  <c r="AB109" i="7942"/>
  <c r="AB388" i="7942" s="1"/>
  <c r="AB125" i="7942"/>
  <c r="AB404" i="7942" s="1"/>
  <c r="AB141" i="7942"/>
  <c r="AB420" i="7942" s="1"/>
  <c r="CP25" i="7942"/>
  <c r="CP304" i="7942" s="1"/>
  <c r="CP41" i="7942"/>
  <c r="CP320" i="7942" s="1"/>
  <c r="CP57" i="7942"/>
  <c r="CP336" i="7942" s="1"/>
  <c r="CP73" i="7942"/>
  <c r="CP352" i="7942" s="1"/>
  <c r="CP89" i="7942"/>
  <c r="CP368" i="7942" s="1"/>
  <c r="CP105" i="7942"/>
  <c r="CP384" i="7942" s="1"/>
  <c r="CP121" i="7942"/>
  <c r="CP400" i="7942" s="1"/>
  <c r="CP137" i="7942"/>
  <c r="CP416" i="7942" s="1"/>
  <c r="EH21" i="7942"/>
  <c r="EH300" i="7942" s="1"/>
  <c r="EH37" i="7942"/>
  <c r="EH316" i="7942" s="1"/>
  <c r="EH53" i="7942"/>
  <c r="EH332" i="7942" s="1"/>
  <c r="EH69" i="7942"/>
  <c r="EH348" i="7942" s="1"/>
  <c r="EH85" i="7942"/>
  <c r="EH364" i="7942" s="1"/>
  <c r="EH101" i="7942"/>
  <c r="EH380" i="7942" s="1"/>
  <c r="EH117" i="7942"/>
  <c r="EH396" i="7942" s="1"/>
  <c r="EH133" i="7942"/>
  <c r="EH412" i="7942" s="1"/>
  <c r="FZ17" i="7942"/>
  <c r="FZ296" i="7942" s="1"/>
  <c r="FZ33" i="7942"/>
  <c r="FZ312" i="7942" s="1"/>
  <c r="FZ49" i="7942"/>
  <c r="FZ328" i="7942" s="1"/>
  <c r="FZ65" i="7942"/>
  <c r="FZ344" i="7942" s="1"/>
  <c r="FZ81" i="7942"/>
  <c r="FZ360" i="7942" s="1"/>
  <c r="FZ97" i="7942"/>
  <c r="FZ376" i="7942" s="1"/>
  <c r="FZ113" i="7942"/>
  <c r="FZ392" i="7942" s="1"/>
  <c r="FZ129" i="7942"/>
  <c r="FZ408" i="7942" s="1"/>
  <c r="FZ145" i="7942"/>
  <c r="FZ424" i="7942" s="1"/>
  <c r="F329" i="7942" l="1"/>
  <c r="AM329" i="7942"/>
  <c r="GA145" i="7942"/>
  <c r="GA129" i="7942"/>
  <c r="GA113" i="7942"/>
  <c r="GA97" i="7942"/>
  <c r="GA81" i="7942"/>
  <c r="GA65" i="7942"/>
  <c r="GA49" i="7942"/>
  <c r="GA33" i="7942"/>
  <c r="GA17" i="7942"/>
  <c r="EI133" i="7942"/>
  <c r="EI117" i="7942"/>
  <c r="EI101" i="7942"/>
  <c r="EI85" i="7942"/>
  <c r="EI69" i="7942"/>
  <c r="EI53" i="7942"/>
  <c r="EI37" i="7942"/>
  <c r="EI21" i="7942"/>
  <c r="CQ137" i="7942"/>
  <c r="CQ121" i="7942"/>
  <c r="CQ105" i="7942"/>
  <c r="CQ89" i="7942"/>
  <c r="CQ73" i="7942"/>
  <c r="CQ57" i="7942"/>
  <c r="CQ41" i="7942"/>
  <c r="CQ25" i="7942"/>
  <c r="AC141" i="7942"/>
  <c r="AC125" i="7942"/>
  <c r="AC109" i="7942"/>
  <c r="AC93" i="7942"/>
  <c r="AC77" i="7942"/>
  <c r="AC61" i="7942"/>
  <c r="AC45" i="7942"/>
  <c r="AC29" i="7942"/>
  <c r="G145" i="7942"/>
  <c r="G126" i="7942"/>
  <c r="G92" i="7942"/>
  <c r="G75" i="7942"/>
  <c r="G56" i="7942"/>
  <c r="G36" i="7942"/>
  <c r="GA140" i="7942"/>
  <c r="GA124" i="7942"/>
  <c r="GA108" i="7942"/>
  <c r="GA92" i="7942"/>
  <c r="GA76" i="7942"/>
  <c r="GA60" i="7942"/>
  <c r="GA44" i="7942"/>
  <c r="GA28" i="7942"/>
  <c r="EI144" i="7942"/>
  <c r="EI128" i="7942"/>
  <c r="EI112" i="7942"/>
  <c r="EI96" i="7942"/>
  <c r="EI80" i="7942"/>
  <c r="EI64" i="7942"/>
  <c r="EI48" i="7942"/>
  <c r="EI32" i="7942"/>
  <c r="EI16" i="7942"/>
  <c r="CQ132" i="7942"/>
  <c r="CQ116" i="7942"/>
  <c r="CQ100" i="7942"/>
  <c r="CQ84" i="7942"/>
  <c r="CQ68" i="7942"/>
  <c r="CQ52" i="7942"/>
  <c r="CQ36" i="7942"/>
  <c r="CQ20" i="7942"/>
  <c r="AC136" i="7942"/>
  <c r="AC120" i="7942"/>
  <c r="AC104" i="7942"/>
  <c r="AC88" i="7942"/>
  <c r="AC72" i="7942"/>
  <c r="AC56" i="7942"/>
  <c r="AC40" i="7942"/>
  <c r="AC24" i="7942"/>
  <c r="G140" i="7942"/>
  <c r="G121" i="7942"/>
  <c r="G87" i="7942"/>
  <c r="G69" i="7942"/>
  <c r="G49" i="7942"/>
  <c r="G31" i="7942"/>
  <c r="GA135" i="7942"/>
  <c r="GA119" i="7942"/>
  <c r="GA103" i="7942"/>
  <c r="GA87" i="7942"/>
  <c r="GA71" i="7942"/>
  <c r="GA55" i="7942"/>
  <c r="GA39" i="7942"/>
  <c r="GA23" i="7942"/>
  <c r="EI139" i="7942"/>
  <c r="EI123" i="7942"/>
  <c r="EI107" i="7942"/>
  <c r="EI91" i="7942"/>
  <c r="EI75" i="7942"/>
  <c r="EI59" i="7942"/>
  <c r="EI43" i="7942"/>
  <c r="EI27" i="7942"/>
  <c r="CQ143" i="7942"/>
  <c r="CQ127" i="7942"/>
  <c r="CQ111" i="7942"/>
  <c r="CQ95" i="7942"/>
  <c r="CQ79" i="7942"/>
  <c r="CQ63" i="7942"/>
  <c r="CQ47" i="7942"/>
  <c r="CQ31" i="7942"/>
  <c r="CQ15" i="7942"/>
  <c r="AC131" i="7942"/>
  <c r="AC115" i="7942"/>
  <c r="AC99" i="7942"/>
  <c r="AC83" i="7942"/>
  <c r="AC67" i="7942"/>
  <c r="AC51" i="7942"/>
  <c r="AC35" i="7942"/>
  <c r="AC19" i="7942"/>
  <c r="G132" i="7942"/>
  <c r="G108" i="7942"/>
  <c r="G81" i="7942"/>
  <c r="G63" i="7942"/>
  <c r="G44" i="7942"/>
  <c r="GA142" i="7942"/>
  <c r="GA126" i="7942"/>
  <c r="GA110" i="7942"/>
  <c r="GA94" i="7942"/>
  <c r="GA78" i="7942"/>
  <c r="GA62" i="7942"/>
  <c r="GA46" i="7942"/>
  <c r="GA30" i="7942"/>
  <c r="FZ14" i="7942"/>
  <c r="CX517" i="1"/>
  <c r="EI130" i="7942"/>
  <c r="EI114" i="7942"/>
  <c r="EI98" i="7942"/>
  <c r="EI82" i="7942"/>
  <c r="EI66" i="7942"/>
  <c r="EI50" i="7942"/>
  <c r="EI34" i="7942"/>
  <c r="EI18" i="7942"/>
  <c r="CQ134" i="7942"/>
  <c r="CQ118" i="7942"/>
  <c r="CQ102" i="7942"/>
  <c r="CQ86" i="7942"/>
  <c r="CQ70" i="7942"/>
  <c r="CQ54" i="7942"/>
  <c r="CQ38" i="7942"/>
  <c r="CQ22" i="7942"/>
  <c r="AC138" i="7942"/>
  <c r="AC122" i="7942"/>
  <c r="AC106" i="7942"/>
  <c r="AC90" i="7942"/>
  <c r="AC74" i="7942"/>
  <c r="AC58" i="7942"/>
  <c r="AC42" i="7942"/>
  <c r="AC26" i="7942"/>
  <c r="G142" i="7942"/>
  <c r="G123" i="7942"/>
  <c r="G89" i="7942"/>
  <c r="G71" i="7942"/>
  <c r="G53" i="7942"/>
  <c r="G33" i="7942"/>
  <c r="FE15" i="7942"/>
  <c r="R43" i="7942"/>
  <c r="R108" i="7942"/>
  <c r="AN133" i="7942"/>
  <c r="AY99" i="7942"/>
  <c r="BJ71" i="7942"/>
  <c r="BU55" i="7942"/>
  <c r="FE51" i="7942"/>
  <c r="FE131" i="7942"/>
  <c r="FP79" i="7942"/>
  <c r="G99" i="7942"/>
  <c r="R64" i="7942"/>
  <c r="AN20" i="7942"/>
  <c r="AN110" i="7942"/>
  <c r="AY44" i="7942"/>
  <c r="AY124" i="7942"/>
  <c r="GA141" i="7942"/>
  <c r="GA125" i="7942"/>
  <c r="GA109" i="7942"/>
  <c r="GA93" i="7942"/>
  <c r="GA77" i="7942"/>
  <c r="GA61" i="7942"/>
  <c r="GA45" i="7942"/>
  <c r="GA29" i="7942"/>
  <c r="EI145" i="7942"/>
  <c r="EI129" i="7942"/>
  <c r="EI113" i="7942"/>
  <c r="EI97" i="7942"/>
  <c r="EI81" i="7942"/>
  <c r="EI65" i="7942"/>
  <c r="EI49" i="7942"/>
  <c r="EI33" i="7942"/>
  <c r="EI17" i="7942"/>
  <c r="CQ133" i="7942"/>
  <c r="CQ117" i="7942"/>
  <c r="CQ101" i="7942"/>
  <c r="CQ85" i="7942"/>
  <c r="CQ69" i="7942"/>
  <c r="CQ53" i="7942"/>
  <c r="CQ37" i="7942"/>
  <c r="CQ21" i="7942"/>
  <c r="AC137" i="7942"/>
  <c r="AC121" i="7942"/>
  <c r="AC105" i="7942"/>
  <c r="AC89" i="7942"/>
  <c r="AC73" i="7942"/>
  <c r="AC57" i="7942"/>
  <c r="AC41" i="7942"/>
  <c r="AC25" i="7942"/>
  <c r="G141" i="7942"/>
  <c r="G122" i="7942"/>
  <c r="G88" i="7942"/>
  <c r="G70" i="7942"/>
  <c r="G52" i="7942"/>
  <c r="G32" i="7942"/>
  <c r="GA136" i="7942"/>
  <c r="GA120" i="7942"/>
  <c r="GA104" i="7942"/>
  <c r="GA88" i="7942"/>
  <c r="GA72" i="7942"/>
  <c r="GA56" i="7942"/>
  <c r="GA40" i="7942"/>
  <c r="GA24" i="7942"/>
  <c r="EI140" i="7942"/>
  <c r="EI124" i="7942"/>
  <c r="EI108" i="7942"/>
  <c r="EI92" i="7942"/>
  <c r="EI76" i="7942"/>
  <c r="EI60" i="7942"/>
  <c r="EI44" i="7942"/>
  <c r="EI28" i="7942"/>
  <c r="CQ144" i="7942"/>
  <c r="CQ128" i="7942"/>
  <c r="CQ112" i="7942"/>
  <c r="CQ96" i="7942"/>
  <c r="CQ80" i="7942"/>
  <c r="CQ64" i="7942"/>
  <c r="CQ48" i="7942"/>
  <c r="CQ32" i="7942"/>
  <c r="CQ16" i="7942"/>
  <c r="AC132" i="7942"/>
  <c r="AC116" i="7942"/>
  <c r="AC100" i="7942"/>
  <c r="AC84" i="7942"/>
  <c r="AC68" i="7942"/>
  <c r="AC52" i="7942"/>
  <c r="AC36" i="7942"/>
  <c r="AC20" i="7942"/>
  <c r="G133" i="7942"/>
  <c r="G109" i="7942"/>
  <c r="G82" i="7942"/>
  <c r="G65" i="7942"/>
  <c r="G45" i="7942"/>
  <c r="G21" i="7942"/>
  <c r="GA131" i="7942"/>
  <c r="GA115" i="7942"/>
  <c r="GA99" i="7942"/>
  <c r="GA83" i="7942"/>
  <c r="GA67" i="7942"/>
  <c r="GA51" i="7942"/>
  <c r="GA35" i="7942"/>
  <c r="GA19" i="7942"/>
  <c r="EI135" i="7942"/>
  <c r="EI119" i="7942"/>
  <c r="EI103" i="7942"/>
  <c r="EI87" i="7942"/>
  <c r="EI71" i="7942"/>
  <c r="EI55" i="7942"/>
  <c r="EI39" i="7942"/>
  <c r="EI23" i="7942"/>
  <c r="CQ139" i="7942"/>
  <c r="CQ123" i="7942"/>
  <c r="CQ107" i="7942"/>
  <c r="CQ91" i="7942"/>
  <c r="CQ75" i="7942"/>
  <c r="CQ59" i="7942"/>
  <c r="CQ43" i="7942"/>
  <c r="CQ27" i="7942"/>
  <c r="AC143" i="7942"/>
  <c r="AC127" i="7942"/>
  <c r="AC111" i="7942"/>
  <c r="AC95" i="7942"/>
  <c r="AC79" i="7942"/>
  <c r="AC63" i="7942"/>
  <c r="AC47" i="7942"/>
  <c r="AC31" i="7942"/>
  <c r="AC15" i="7942"/>
  <c r="G128" i="7942"/>
  <c r="G94" i="7942"/>
  <c r="G77" i="7942"/>
  <c r="G58" i="7942"/>
  <c r="G40" i="7942"/>
  <c r="GA138" i="7942"/>
  <c r="GA122" i="7942"/>
  <c r="GA106" i="7942"/>
  <c r="GA90" i="7942"/>
  <c r="GA74" i="7942"/>
  <c r="GA58" i="7942"/>
  <c r="GA42" i="7942"/>
  <c r="GA26" i="7942"/>
  <c r="EI142" i="7942"/>
  <c r="EI126" i="7942"/>
  <c r="EI110" i="7942"/>
  <c r="EI94" i="7942"/>
  <c r="EI78" i="7942"/>
  <c r="EI62" i="7942"/>
  <c r="EI46" i="7942"/>
  <c r="EI30" i="7942"/>
  <c r="EH14" i="7942"/>
  <c r="BZ517" i="1"/>
  <c r="CQ130" i="7942"/>
  <c r="CQ114" i="7942"/>
  <c r="CQ98" i="7942"/>
  <c r="CQ82" i="7942"/>
  <c r="CQ66" i="7942"/>
  <c r="CQ50" i="7942"/>
  <c r="CQ34" i="7942"/>
  <c r="CQ18" i="7942"/>
  <c r="AC134" i="7942"/>
  <c r="AC118" i="7942"/>
  <c r="AC102" i="7942"/>
  <c r="AC86" i="7942"/>
  <c r="AC70" i="7942"/>
  <c r="AC54" i="7942"/>
  <c r="AC38" i="7942"/>
  <c r="AC22" i="7942"/>
  <c r="G138" i="7942"/>
  <c r="G119" i="7942"/>
  <c r="G84" i="7942"/>
  <c r="G67" i="7942"/>
  <c r="G47" i="7942"/>
  <c r="G23" i="7942"/>
  <c r="FE67" i="7942"/>
  <c r="R67" i="7942"/>
  <c r="AN47" i="7942"/>
  <c r="AY19" i="7942"/>
  <c r="AY127" i="7942"/>
  <c r="BJ99" i="7942"/>
  <c r="ET139" i="7942"/>
  <c r="FE71" i="7942"/>
  <c r="FP19" i="7942"/>
  <c r="FP103" i="7942"/>
  <c r="G104" i="7942"/>
  <c r="R84" i="7942"/>
  <c r="AN40" i="7942"/>
  <c r="AN130" i="7942"/>
  <c r="AY64" i="7942"/>
  <c r="AY140" i="7942"/>
  <c r="GA137" i="7942"/>
  <c r="GA121" i="7942"/>
  <c r="GA105" i="7942"/>
  <c r="GA89" i="7942"/>
  <c r="GA73" i="7942"/>
  <c r="GA57" i="7942"/>
  <c r="GA41" i="7942"/>
  <c r="GA25" i="7942"/>
  <c r="EI141" i="7942"/>
  <c r="EI125" i="7942"/>
  <c r="EI109" i="7942"/>
  <c r="EI93" i="7942"/>
  <c r="EI77" i="7942"/>
  <c r="EI61" i="7942"/>
  <c r="EI45" i="7942"/>
  <c r="EI29" i="7942"/>
  <c r="CQ145" i="7942"/>
  <c r="CQ129" i="7942"/>
  <c r="CQ113" i="7942"/>
  <c r="CQ97" i="7942"/>
  <c r="CQ81" i="7942"/>
  <c r="CQ65" i="7942"/>
  <c r="CQ49" i="7942"/>
  <c r="CQ33" i="7942"/>
  <c r="CQ17" i="7942"/>
  <c r="AC133" i="7942"/>
  <c r="AC117" i="7942"/>
  <c r="AC101" i="7942"/>
  <c r="AC85" i="7942"/>
  <c r="AC69" i="7942"/>
  <c r="AC53" i="7942"/>
  <c r="AC37" i="7942"/>
  <c r="AC21" i="7942"/>
  <c r="G134" i="7942"/>
  <c r="G118" i="7942"/>
  <c r="G83" i="7942"/>
  <c r="G66" i="7942"/>
  <c r="G46" i="7942"/>
  <c r="G22" i="7942"/>
  <c r="GA132" i="7942"/>
  <c r="GA116" i="7942"/>
  <c r="GA100" i="7942"/>
  <c r="GA84" i="7942"/>
  <c r="GA68" i="7942"/>
  <c r="GA52" i="7942"/>
  <c r="GA36" i="7942"/>
  <c r="GA20" i="7942"/>
  <c r="EI136" i="7942"/>
  <c r="EI120" i="7942"/>
  <c r="EI104" i="7942"/>
  <c r="EI88" i="7942"/>
  <c r="EI72" i="7942"/>
  <c r="EI56" i="7942"/>
  <c r="EI40" i="7942"/>
  <c r="EI24" i="7942"/>
  <c r="CQ140" i="7942"/>
  <c r="CQ124" i="7942"/>
  <c r="CQ108" i="7942"/>
  <c r="CQ92" i="7942"/>
  <c r="CQ76" i="7942"/>
  <c r="CQ60" i="7942"/>
  <c r="CQ44" i="7942"/>
  <c r="CQ28" i="7942"/>
  <c r="AC144" i="7942"/>
  <c r="AC128" i="7942"/>
  <c r="AC112" i="7942"/>
  <c r="AC96" i="7942"/>
  <c r="AC80" i="7942"/>
  <c r="AC64" i="7942"/>
  <c r="AC48" i="7942"/>
  <c r="AC32" i="7942"/>
  <c r="AC16" i="7942"/>
  <c r="G129" i="7942"/>
  <c r="G95" i="7942"/>
  <c r="G78" i="7942"/>
  <c r="G59" i="7942"/>
  <c r="G41" i="7942"/>
  <c r="GA143" i="7942"/>
  <c r="GA127" i="7942"/>
  <c r="GA111" i="7942"/>
  <c r="GA95" i="7942"/>
  <c r="GA79" i="7942"/>
  <c r="GA63" i="7942"/>
  <c r="GA47" i="7942"/>
  <c r="GA31" i="7942"/>
  <c r="GA15" i="7942"/>
  <c r="EI131" i="7942"/>
  <c r="EI115" i="7942"/>
  <c r="EI99" i="7942"/>
  <c r="EI83" i="7942"/>
  <c r="EI67" i="7942"/>
  <c r="EI51" i="7942"/>
  <c r="EI35" i="7942"/>
  <c r="EI19" i="7942"/>
  <c r="CQ135" i="7942"/>
  <c r="CQ119" i="7942"/>
  <c r="CQ103" i="7942"/>
  <c r="CQ87" i="7942"/>
  <c r="CQ71" i="7942"/>
  <c r="CQ55" i="7942"/>
  <c r="CQ39" i="7942"/>
  <c r="CQ23" i="7942"/>
  <c r="AC139" i="7942"/>
  <c r="AC123" i="7942"/>
  <c r="AC107" i="7942"/>
  <c r="AC91" i="7942"/>
  <c r="AC75" i="7942"/>
  <c r="AC59" i="7942"/>
  <c r="AC43" i="7942"/>
  <c r="AC27" i="7942"/>
  <c r="G143" i="7942"/>
  <c r="G124" i="7942"/>
  <c r="G90" i="7942"/>
  <c r="G72" i="7942"/>
  <c r="G54" i="7942"/>
  <c r="G34" i="7942"/>
  <c r="GA134" i="7942"/>
  <c r="GA118" i="7942"/>
  <c r="GA102" i="7942"/>
  <c r="GA86" i="7942"/>
  <c r="GA70" i="7942"/>
  <c r="GA54" i="7942"/>
  <c r="GA38" i="7942"/>
  <c r="GA22" i="7942"/>
  <c r="EI138" i="7942"/>
  <c r="EI122" i="7942"/>
  <c r="EI106" i="7942"/>
  <c r="EI90" i="7942"/>
  <c r="EI74" i="7942"/>
  <c r="EI58" i="7942"/>
  <c r="EI42" i="7942"/>
  <c r="EI26" i="7942"/>
  <c r="CQ142" i="7942"/>
  <c r="CQ126" i="7942"/>
  <c r="CQ110" i="7942"/>
  <c r="CQ94" i="7942"/>
  <c r="CQ78" i="7942"/>
  <c r="CQ62" i="7942"/>
  <c r="CQ46" i="7942"/>
  <c r="CQ30" i="7942"/>
  <c r="BB517" i="1"/>
  <c r="CP14" i="7942"/>
  <c r="AC130" i="7942"/>
  <c r="AC114" i="7942"/>
  <c r="AC98" i="7942"/>
  <c r="AC82" i="7942"/>
  <c r="AC66" i="7942"/>
  <c r="AC50" i="7942"/>
  <c r="AC34" i="7942"/>
  <c r="AC18" i="7942"/>
  <c r="G131" i="7942"/>
  <c r="G97" i="7942"/>
  <c r="G80" i="7942"/>
  <c r="G61" i="7942"/>
  <c r="G43" i="7942"/>
  <c r="R104" i="7942"/>
  <c r="G98" i="7942"/>
  <c r="R95" i="7942"/>
  <c r="AN91" i="7942"/>
  <c r="AY43" i="7942"/>
  <c r="BJ19" i="7942"/>
  <c r="BJ127" i="7942"/>
  <c r="FE23" i="7942"/>
  <c r="FE91" i="7942"/>
  <c r="FP35" i="7942"/>
  <c r="FP123" i="7942"/>
  <c r="R24" i="7942"/>
  <c r="R110" i="7942"/>
  <c r="AN60" i="7942"/>
  <c r="AN108" i="7942"/>
  <c r="AY84" i="7942"/>
  <c r="GA133" i="7942"/>
  <c r="GA117" i="7942"/>
  <c r="GA101" i="7942"/>
  <c r="GA85" i="7942"/>
  <c r="GA69" i="7942"/>
  <c r="GA53" i="7942"/>
  <c r="GA37" i="7942"/>
  <c r="GA21" i="7942"/>
  <c r="EI137" i="7942"/>
  <c r="EI121" i="7942"/>
  <c r="EI105" i="7942"/>
  <c r="EI89" i="7942"/>
  <c r="EI73" i="7942"/>
  <c r="EI57" i="7942"/>
  <c r="EI41" i="7942"/>
  <c r="EI25" i="7942"/>
  <c r="CQ141" i="7942"/>
  <c r="CQ125" i="7942"/>
  <c r="CQ109" i="7942"/>
  <c r="CQ93" i="7942"/>
  <c r="CQ77" i="7942"/>
  <c r="CQ61" i="7942"/>
  <c r="CQ45" i="7942"/>
  <c r="CQ29" i="7942"/>
  <c r="AC145" i="7942"/>
  <c r="AC129" i="7942"/>
  <c r="AC113" i="7942"/>
  <c r="AC97" i="7942"/>
  <c r="AC81" i="7942"/>
  <c r="AC65" i="7942"/>
  <c r="AC49" i="7942"/>
  <c r="AC33" i="7942"/>
  <c r="AC17" i="7942"/>
  <c r="G130" i="7942"/>
  <c r="G96" i="7942"/>
  <c r="G79" i="7942"/>
  <c r="G60" i="7942"/>
  <c r="G42" i="7942"/>
  <c r="GA144" i="7942"/>
  <c r="GA128" i="7942"/>
  <c r="GA112" i="7942"/>
  <c r="GA96" i="7942"/>
  <c r="GA80" i="7942"/>
  <c r="GA64" i="7942"/>
  <c r="GA48" i="7942"/>
  <c r="GA32" i="7942"/>
  <c r="GA16" i="7942"/>
  <c r="EI132" i="7942"/>
  <c r="EI116" i="7942"/>
  <c r="EI100" i="7942"/>
  <c r="EI84" i="7942"/>
  <c r="EI68" i="7942"/>
  <c r="EI52" i="7942"/>
  <c r="EI36" i="7942"/>
  <c r="EI20" i="7942"/>
  <c r="CQ136" i="7942"/>
  <c r="CQ120" i="7942"/>
  <c r="CQ104" i="7942"/>
  <c r="CQ88" i="7942"/>
  <c r="CQ72" i="7942"/>
  <c r="CQ56" i="7942"/>
  <c r="CQ40" i="7942"/>
  <c r="CQ24" i="7942"/>
  <c r="AC140" i="7942"/>
  <c r="AC124" i="7942"/>
  <c r="AC108" i="7942"/>
  <c r="AC92" i="7942"/>
  <c r="AC76" i="7942"/>
  <c r="AC60" i="7942"/>
  <c r="AC44" i="7942"/>
  <c r="AC28" i="7942"/>
  <c r="G144" i="7942"/>
  <c r="G125" i="7942"/>
  <c r="G91" i="7942"/>
  <c r="G73" i="7942"/>
  <c r="G55" i="7942"/>
  <c r="G35" i="7942"/>
  <c r="GA139" i="7942"/>
  <c r="GA123" i="7942"/>
  <c r="GA107" i="7942"/>
  <c r="GA91" i="7942"/>
  <c r="GA75" i="7942"/>
  <c r="GA59" i="7942"/>
  <c r="GA43" i="7942"/>
  <c r="GA27" i="7942"/>
  <c r="EI143" i="7942"/>
  <c r="EI127" i="7942"/>
  <c r="EI111" i="7942"/>
  <c r="EI95" i="7942"/>
  <c r="EI79" i="7942"/>
  <c r="EI63" i="7942"/>
  <c r="EI47" i="7942"/>
  <c r="EI31" i="7942"/>
  <c r="EI15" i="7942"/>
  <c r="CQ131" i="7942"/>
  <c r="CQ115" i="7942"/>
  <c r="CQ99" i="7942"/>
  <c r="CQ83" i="7942"/>
  <c r="CQ67" i="7942"/>
  <c r="CQ51" i="7942"/>
  <c r="CQ35" i="7942"/>
  <c r="CQ19" i="7942"/>
  <c r="AC135" i="7942"/>
  <c r="AC119" i="7942"/>
  <c r="AC103" i="7942"/>
  <c r="AC87" i="7942"/>
  <c r="AC71" i="7942"/>
  <c r="AC55" i="7942"/>
  <c r="AC39" i="7942"/>
  <c r="AC23" i="7942"/>
  <c r="G139" i="7942"/>
  <c r="G120" i="7942"/>
  <c r="G85" i="7942"/>
  <c r="G68" i="7942"/>
  <c r="G48" i="7942"/>
  <c r="G24" i="7942"/>
  <c r="GA130" i="7942"/>
  <c r="GA114" i="7942"/>
  <c r="GA98" i="7942"/>
  <c r="GA82" i="7942"/>
  <c r="GA66" i="7942"/>
  <c r="GA50" i="7942"/>
  <c r="GA34" i="7942"/>
  <c r="GA18" i="7942"/>
  <c r="EI134" i="7942"/>
  <c r="EI118" i="7942"/>
  <c r="EI102" i="7942"/>
  <c r="EI86" i="7942"/>
  <c r="EI70" i="7942"/>
  <c r="EI54" i="7942"/>
  <c r="EI38" i="7942"/>
  <c r="EI22" i="7942"/>
  <c r="CQ138" i="7942"/>
  <c r="CQ122" i="7942"/>
  <c r="CQ106" i="7942"/>
  <c r="CQ90" i="7942"/>
  <c r="CQ74" i="7942"/>
  <c r="CQ58" i="7942"/>
  <c r="CQ42" i="7942"/>
  <c r="CQ26" i="7942"/>
  <c r="AC142" i="7942"/>
  <c r="AC126" i="7942"/>
  <c r="AC110" i="7942"/>
  <c r="AC94" i="7942"/>
  <c r="AC78" i="7942"/>
  <c r="AC62" i="7942"/>
  <c r="AC46" i="7942"/>
  <c r="AC30" i="7942"/>
  <c r="R517" i="1"/>
  <c r="AB14" i="7942"/>
  <c r="G127" i="7942"/>
  <c r="G93" i="7942"/>
  <c r="G76" i="7942"/>
  <c r="G57" i="7942"/>
  <c r="G37" i="7942"/>
  <c r="AY15" i="7942"/>
  <c r="R23" i="7942"/>
  <c r="R125" i="7942"/>
  <c r="AN117" i="7942"/>
  <c r="AY71" i="7942"/>
  <c r="BJ43" i="7942"/>
  <c r="BU15" i="7942"/>
  <c r="FE31" i="7942"/>
  <c r="FE115" i="7942"/>
  <c r="FP63" i="7942"/>
  <c r="FP139" i="7942"/>
  <c r="R44" i="7942"/>
  <c r="R130" i="7942"/>
  <c r="AN76" i="7942"/>
  <c r="AY24" i="7942"/>
  <c r="BJ60" i="7942"/>
  <c r="BJ96" i="7942"/>
  <c r="BJ128" i="7942"/>
  <c r="BU28" i="7942"/>
  <c r="BU60" i="7942"/>
  <c r="BU92" i="7942"/>
  <c r="BU124" i="7942"/>
  <c r="CF24" i="7942"/>
  <c r="CF56" i="7942"/>
  <c r="CF88" i="7942"/>
  <c r="CF126" i="7942"/>
  <c r="DB20" i="7942"/>
  <c r="DB52" i="7942"/>
  <c r="DB84" i="7942"/>
  <c r="DB116" i="7942"/>
  <c r="DM16" i="7942"/>
  <c r="DM48" i="7942"/>
  <c r="DM80" i="7942"/>
  <c r="DM112" i="7942"/>
  <c r="DM144" i="7942"/>
  <c r="DX44" i="7942"/>
  <c r="DX76" i="7942"/>
  <c r="DX108" i="7942"/>
  <c r="DX140" i="7942"/>
  <c r="ET40" i="7942"/>
  <c r="ET72" i="7942"/>
  <c r="ET104" i="7942"/>
  <c r="ET136" i="7942"/>
  <c r="FE36" i="7942"/>
  <c r="FE68" i="7942"/>
  <c r="FE100" i="7942"/>
  <c r="FE132" i="7942"/>
  <c r="FP32" i="7942"/>
  <c r="FP64" i="7942"/>
  <c r="FP96" i="7942"/>
  <c r="FP128" i="7942"/>
  <c r="G112" i="7942"/>
  <c r="R79" i="7942"/>
  <c r="AN23" i="7942"/>
  <c r="AN79" i="7942"/>
  <c r="AN107" i="7942"/>
  <c r="AY83" i="7942"/>
  <c r="BJ23" i="7942"/>
  <c r="BJ91" i="7942"/>
  <c r="BU31" i="7942"/>
  <c r="BU83" i="7942"/>
  <c r="BU135" i="7942"/>
  <c r="CF51" i="7942"/>
  <c r="CF103" i="7942"/>
  <c r="DB19" i="7942"/>
  <c r="DB67" i="7942"/>
  <c r="DB111" i="7942"/>
  <c r="DB143" i="7942"/>
  <c r="DM43" i="7942"/>
  <c r="DM75" i="7942"/>
  <c r="DM107" i="7942"/>
  <c r="DM139" i="7942"/>
  <c r="DX39" i="7942"/>
  <c r="DX71" i="7942"/>
  <c r="DX103" i="7942"/>
  <c r="DX135" i="7942"/>
  <c r="ET35" i="7942"/>
  <c r="ET67" i="7942"/>
  <c r="ET99" i="7942"/>
  <c r="ET131" i="7942"/>
  <c r="FE87" i="7942"/>
  <c r="FE143" i="7942"/>
  <c r="FP59" i="7942"/>
  <c r="FP115" i="7942"/>
  <c r="R27" i="7942"/>
  <c r="R133" i="7942"/>
  <c r="AN129" i="7942"/>
  <c r="AY87" i="7942"/>
  <c r="BJ59" i="7942"/>
  <c r="BU35" i="7942"/>
  <c r="FE27" i="7942"/>
  <c r="FE103" i="7942"/>
  <c r="FP51" i="7942"/>
  <c r="FP131" i="7942"/>
  <c r="R36" i="7942"/>
  <c r="R122" i="7942"/>
  <c r="AN68" i="7942"/>
  <c r="AY16" i="7942"/>
  <c r="AY96" i="7942"/>
  <c r="BJ32" i="7942"/>
  <c r="BJ84" i="7942"/>
  <c r="BJ116" i="7942"/>
  <c r="BU16" i="7942"/>
  <c r="BU48" i="7942"/>
  <c r="BU80" i="7942"/>
  <c r="BU112" i="7942"/>
  <c r="BU144" i="7942"/>
  <c r="CF44" i="7942"/>
  <c r="CF76" i="7942"/>
  <c r="CF114" i="7942"/>
  <c r="CF104" i="7942"/>
  <c r="DB40" i="7942"/>
  <c r="DB72" i="7942"/>
  <c r="DB104" i="7942"/>
  <c r="DB136" i="7942"/>
  <c r="DM36" i="7942"/>
  <c r="DM68" i="7942"/>
  <c r="DM100" i="7942"/>
  <c r="DM132" i="7942"/>
  <c r="DX32" i="7942"/>
  <c r="DX64" i="7942"/>
  <c r="DX96" i="7942"/>
  <c r="DX128" i="7942"/>
  <c r="ET28" i="7942"/>
  <c r="ET60" i="7942"/>
  <c r="ET92" i="7942"/>
  <c r="ET124" i="7942"/>
  <c r="FE24" i="7942"/>
  <c r="FE56" i="7942"/>
  <c r="FE88" i="7942"/>
  <c r="FE120" i="7942"/>
  <c r="FP20" i="7942"/>
  <c r="FP52" i="7942"/>
  <c r="FP84" i="7942"/>
  <c r="FP116" i="7942"/>
  <c r="G27" i="7942"/>
  <c r="R51" i="7942"/>
  <c r="R137" i="7942"/>
  <c r="AN63" i="7942"/>
  <c r="AN121" i="7942"/>
  <c r="AY55" i="7942"/>
  <c r="AY123" i="7942"/>
  <c r="BJ67" i="7942"/>
  <c r="BJ131" i="7942"/>
  <c r="BU67" i="7942"/>
  <c r="BU115" i="7942"/>
  <c r="CF31" i="7942"/>
  <c r="CF83" i="7942"/>
  <c r="CF141" i="7942"/>
  <c r="DB47" i="7942"/>
  <c r="DB95" i="7942"/>
  <c r="DB131" i="7942"/>
  <c r="DM31" i="7942"/>
  <c r="DM63" i="7942"/>
  <c r="DM95" i="7942"/>
  <c r="DM127" i="7942"/>
  <c r="DX27" i="7942"/>
  <c r="DX59" i="7942"/>
  <c r="DX91" i="7942"/>
  <c r="DX123" i="7942"/>
  <c r="ET23" i="7942"/>
  <c r="ET55" i="7942"/>
  <c r="ET87" i="7942"/>
  <c r="ET119" i="7942"/>
  <c r="FE59" i="7942"/>
  <c r="FE119" i="7942"/>
  <c r="FP43" i="7942"/>
  <c r="FP95" i="7942"/>
  <c r="FP143" i="7942"/>
  <c r="R20" i="7942"/>
  <c r="R72" i="7942"/>
  <c r="R134" i="7942"/>
  <c r="AN44" i="7942"/>
  <c r="AN96" i="7942"/>
  <c r="AY20" i="7942"/>
  <c r="AY72" i="7942"/>
  <c r="AY128" i="7942"/>
  <c r="BJ56" i="7942"/>
  <c r="G110" i="7942"/>
  <c r="R29" i="7942"/>
  <c r="R61" i="7942"/>
  <c r="R93" i="7942"/>
  <c r="R131" i="7942"/>
  <c r="AY67" i="7942"/>
  <c r="BJ63" i="7942"/>
  <c r="BU63" i="7942"/>
  <c r="CF23" i="7942"/>
  <c r="CF117" i="7942"/>
  <c r="DB75" i="7942"/>
  <c r="G101" i="7942"/>
  <c r="R26" i="7942"/>
  <c r="R58" i="7942"/>
  <c r="R90" i="7942"/>
  <c r="R128" i="7942"/>
  <c r="AN22" i="7942"/>
  <c r="AN54" i="7942"/>
  <c r="AN86" i="7942"/>
  <c r="AN124" i="7942"/>
  <c r="AY18" i="7942"/>
  <c r="AY50" i="7942"/>
  <c r="AY82" i="7942"/>
  <c r="AY114" i="7942"/>
  <c r="AJ517" i="1"/>
  <c r="BI14" i="7942"/>
  <c r="BJ46" i="7942"/>
  <c r="BJ78" i="7942"/>
  <c r="BJ110" i="7942"/>
  <c r="BJ142" i="7942"/>
  <c r="BU42" i="7942"/>
  <c r="BU74" i="7942"/>
  <c r="BU106" i="7942"/>
  <c r="BU138" i="7942"/>
  <c r="CF38" i="7942"/>
  <c r="CF70" i="7942"/>
  <c r="CF102" i="7942"/>
  <c r="CF140" i="7942"/>
  <c r="DB34" i="7942"/>
  <c r="DB66" i="7942"/>
  <c r="DB98" i="7942"/>
  <c r="DB130" i="7942"/>
  <c r="DM30" i="7942"/>
  <c r="DM62" i="7942"/>
  <c r="DM94" i="7942"/>
  <c r="DM126" i="7942"/>
  <c r="DX26" i="7942"/>
  <c r="DX58" i="7942"/>
  <c r="DX90" i="7942"/>
  <c r="DX122" i="7942"/>
  <c r="ET22" i="7942"/>
  <c r="ET54" i="7942"/>
  <c r="ET86" i="7942"/>
  <c r="ET118" i="7942"/>
  <c r="FE18" i="7942"/>
  <c r="FE50" i="7942"/>
  <c r="FE82" i="7942"/>
  <c r="FE122" i="7942"/>
  <c r="FP54" i="7942"/>
  <c r="FP142" i="7942"/>
  <c r="AN45" i="7942"/>
  <c r="AN77" i="7942"/>
  <c r="AN115" i="7942"/>
  <c r="AN105" i="7942"/>
  <c r="AY41" i="7942"/>
  <c r="AY73" i="7942"/>
  <c r="AY105" i="7942"/>
  <c r="AY137" i="7942"/>
  <c r="BJ37" i="7942"/>
  <c r="BJ69" i="7942"/>
  <c r="BJ101" i="7942"/>
  <c r="BJ133" i="7942"/>
  <c r="BU33" i="7942"/>
  <c r="BU65" i="7942"/>
  <c r="BU97" i="7942"/>
  <c r="BU129" i="7942"/>
  <c r="CF29" i="7942"/>
  <c r="CF61" i="7942"/>
  <c r="CF93" i="7942"/>
  <c r="CF131" i="7942"/>
  <c r="DB25" i="7942"/>
  <c r="DB57" i="7942"/>
  <c r="DB89" i="7942"/>
  <c r="DB121" i="7942"/>
  <c r="DM21" i="7942"/>
  <c r="DM53" i="7942"/>
  <c r="DM85" i="7942"/>
  <c r="DM117" i="7942"/>
  <c r="DX17" i="7942"/>
  <c r="DX49" i="7942"/>
  <c r="DX81" i="7942"/>
  <c r="DX113" i="7942"/>
  <c r="DX145" i="7942"/>
  <c r="ET45" i="7942"/>
  <c r="ET77" i="7942"/>
  <c r="ET109" i="7942"/>
  <c r="ET141" i="7942"/>
  <c r="FE41" i="7942"/>
  <c r="FE73" i="7942"/>
  <c r="FE105" i="7942"/>
  <c r="FE137" i="7942"/>
  <c r="FP37" i="7942"/>
  <c r="FP69" i="7942"/>
  <c r="FP101" i="7942"/>
  <c r="FP133" i="7942"/>
  <c r="R47" i="7942"/>
  <c r="AN27" i="7942"/>
  <c r="FP26" i="7942"/>
  <c r="FP90" i="7942"/>
  <c r="FP138" i="7942"/>
  <c r="G20" i="7942"/>
  <c r="R68" i="7942"/>
  <c r="R126" i="7942"/>
  <c r="AN36" i="7942"/>
  <c r="AN92" i="7942"/>
  <c r="AN104" i="7942"/>
  <c r="AY68" i="7942"/>
  <c r="AY120" i="7942"/>
  <c r="BJ48" i="7942"/>
  <c r="G100" i="7942"/>
  <c r="R25" i="7942"/>
  <c r="R57" i="7942"/>
  <c r="R89" i="7942"/>
  <c r="R127" i="7942"/>
  <c r="AY79" i="7942"/>
  <c r="BJ79" i="7942"/>
  <c r="BU75" i="7942"/>
  <c r="CF35" i="7942"/>
  <c r="CF125" i="7942"/>
  <c r="DB87" i="7942"/>
  <c r="G111" i="7942"/>
  <c r="R30" i="7942"/>
  <c r="R62" i="7942"/>
  <c r="R94" i="7942"/>
  <c r="R132" i="7942"/>
  <c r="AN26" i="7942"/>
  <c r="AN58" i="7942"/>
  <c r="AN90" i="7942"/>
  <c r="AN128" i="7942"/>
  <c r="AY22" i="7942"/>
  <c r="AY54" i="7942"/>
  <c r="AY86" i="7942"/>
  <c r="AY118" i="7942"/>
  <c r="BJ18" i="7942"/>
  <c r="BJ50" i="7942"/>
  <c r="BJ82" i="7942"/>
  <c r="BJ114" i="7942"/>
  <c r="AP517" i="1"/>
  <c r="BT14" i="7942"/>
  <c r="BU46" i="7942"/>
  <c r="BU78" i="7942"/>
  <c r="BU110" i="7942"/>
  <c r="BU142" i="7942"/>
  <c r="CF42" i="7942"/>
  <c r="CF74" i="7942"/>
  <c r="CF112" i="7942"/>
  <c r="CF144" i="7942"/>
  <c r="DB38" i="7942"/>
  <c r="DB70" i="7942"/>
  <c r="DB102" i="7942"/>
  <c r="DB134" i="7942"/>
  <c r="DM34" i="7942"/>
  <c r="DM66" i="7942"/>
  <c r="DM98" i="7942"/>
  <c r="DM130" i="7942"/>
  <c r="DX30" i="7942"/>
  <c r="DX62" i="7942"/>
  <c r="DX94" i="7942"/>
  <c r="DX126" i="7942"/>
  <c r="ET26" i="7942"/>
  <c r="ET58" i="7942"/>
  <c r="ET90" i="7942"/>
  <c r="ET122" i="7942"/>
  <c r="FE22" i="7942"/>
  <c r="FE54" i="7942"/>
  <c r="FE86" i="7942"/>
  <c r="FE118" i="7942"/>
  <c r="FP34" i="7942"/>
  <c r="FP106" i="7942"/>
  <c r="AY104" i="7942"/>
  <c r="BJ72" i="7942"/>
  <c r="BJ104" i="7942"/>
  <c r="BJ136" i="7942"/>
  <c r="BU36" i="7942"/>
  <c r="BU68" i="7942"/>
  <c r="BU100" i="7942"/>
  <c r="BU132" i="7942"/>
  <c r="CF32" i="7942"/>
  <c r="CF64" i="7942"/>
  <c r="CF96" i="7942"/>
  <c r="CF134" i="7942"/>
  <c r="DB28" i="7942"/>
  <c r="DB60" i="7942"/>
  <c r="DB92" i="7942"/>
  <c r="DB124" i="7942"/>
  <c r="DM24" i="7942"/>
  <c r="DM56" i="7942"/>
  <c r="DM88" i="7942"/>
  <c r="DM120" i="7942"/>
  <c r="DX20" i="7942"/>
  <c r="DX52" i="7942"/>
  <c r="DX84" i="7942"/>
  <c r="DX116" i="7942"/>
  <c r="ET16" i="7942"/>
  <c r="ET48" i="7942"/>
  <c r="ET80" i="7942"/>
  <c r="ET112" i="7942"/>
  <c r="ET144" i="7942"/>
  <c r="FE44" i="7942"/>
  <c r="FE76" i="7942"/>
  <c r="FE108" i="7942"/>
  <c r="FE140" i="7942"/>
  <c r="FP40" i="7942"/>
  <c r="FP72" i="7942"/>
  <c r="FP104" i="7942"/>
  <c r="FP136" i="7942"/>
  <c r="R19" i="7942"/>
  <c r="R99" i="7942"/>
  <c r="AN39" i="7942"/>
  <c r="AN95" i="7942"/>
  <c r="AY31" i="7942"/>
  <c r="AY103" i="7942"/>
  <c r="BJ39" i="7942"/>
  <c r="BJ107" i="7942"/>
  <c r="BU43" i="7942"/>
  <c r="BU95" i="7942"/>
  <c r="CF15" i="7942"/>
  <c r="CF63" i="7942"/>
  <c r="CF121" i="7942"/>
  <c r="DB31" i="7942"/>
  <c r="DB79" i="7942"/>
  <c r="DB119" i="7942"/>
  <c r="DM19" i="7942"/>
  <c r="DM51" i="7942"/>
  <c r="DM83" i="7942"/>
  <c r="DM115" i="7942"/>
  <c r="DX15" i="7942"/>
  <c r="DX47" i="7942"/>
  <c r="DX79" i="7942"/>
  <c r="DX111" i="7942"/>
  <c r="DX143" i="7942"/>
  <c r="ET43" i="7942"/>
  <c r="ET75" i="7942"/>
  <c r="ET107" i="7942"/>
  <c r="FE43" i="7942"/>
  <c r="FE99" i="7942"/>
  <c r="FP23" i="7942"/>
  <c r="FP75" i="7942"/>
  <c r="FP127" i="7942"/>
  <c r="R55" i="7942"/>
  <c r="AN31" i="7942"/>
  <c r="AN145" i="7942"/>
  <c r="AY111" i="7942"/>
  <c r="BJ87" i="7942"/>
  <c r="ET135" i="7942"/>
  <c r="FE35" i="7942"/>
  <c r="FE123" i="7942"/>
  <c r="FP71" i="7942"/>
  <c r="G28" i="7942"/>
  <c r="R56" i="7942"/>
  <c r="R142" i="7942"/>
  <c r="AN88" i="7942"/>
  <c r="AY36" i="7942"/>
  <c r="AY116" i="7942"/>
  <c r="BJ52" i="7942"/>
  <c r="BJ92" i="7942"/>
  <c r="BJ124" i="7942"/>
  <c r="BU24" i="7942"/>
  <c r="BU56" i="7942"/>
  <c r="BU88" i="7942"/>
  <c r="BU120" i="7942"/>
  <c r="CF20" i="7942"/>
  <c r="CF52" i="7942"/>
  <c r="CF84" i="7942"/>
  <c r="CF122" i="7942"/>
  <c r="DB16" i="7942"/>
  <c r="DB48" i="7942"/>
  <c r="DB80" i="7942"/>
  <c r="DB112" i="7942"/>
  <c r="DB144" i="7942"/>
  <c r="DM44" i="7942"/>
  <c r="DM76" i="7942"/>
  <c r="DM108" i="7942"/>
  <c r="DM140" i="7942"/>
  <c r="DX40" i="7942"/>
  <c r="DX72" i="7942"/>
  <c r="DX104" i="7942"/>
  <c r="DX136" i="7942"/>
  <c r="ET36" i="7942"/>
  <c r="ET68" i="7942"/>
  <c r="ET100" i="7942"/>
  <c r="ET132" i="7942"/>
  <c r="FE32" i="7942"/>
  <c r="FE64" i="7942"/>
  <c r="FE96" i="7942"/>
  <c r="FE128" i="7942"/>
  <c r="FP28" i="7942"/>
  <c r="FP60" i="7942"/>
  <c r="FP92" i="7942"/>
  <c r="FP124" i="7942"/>
  <c r="G102" i="7942"/>
  <c r="R71" i="7942"/>
  <c r="AN15" i="7942"/>
  <c r="AN75" i="7942"/>
  <c r="AN137" i="7942"/>
  <c r="AY75" i="7942"/>
  <c r="AY143" i="7942"/>
  <c r="BJ83" i="7942"/>
  <c r="BU19" i="7942"/>
  <c r="BU79" i="7942"/>
  <c r="BU127" i="7942"/>
  <c r="CF43" i="7942"/>
  <c r="CF95" i="7942"/>
  <c r="DB15" i="7942"/>
  <c r="DB59" i="7942"/>
  <c r="DB103" i="7942"/>
  <c r="DB139" i="7942"/>
  <c r="DM39" i="7942"/>
  <c r="DM71" i="7942"/>
  <c r="DM103" i="7942"/>
  <c r="DM135" i="7942"/>
  <c r="DX35" i="7942"/>
  <c r="DX67" i="7942"/>
  <c r="DX99" i="7942"/>
  <c r="DX131" i="7942"/>
  <c r="ET31" i="7942"/>
  <c r="ET63" i="7942"/>
  <c r="ET95" i="7942"/>
  <c r="ET127" i="7942"/>
  <c r="FE79" i="7942"/>
  <c r="FE135" i="7942"/>
  <c r="FP55" i="7942"/>
  <c r="FP107" i="7942"/>
  <c r="G19" i="7942"/>
  <c r="R32" i="7942"/>
  <c r="R88" i="7942"/>
  <c r="R105" i="7942"/>
  <c r="AN56" i="7942"/>
  <c r="AN114" i="7942"/>
  <c r="AY32" i="7942"/>
  <c r="AY88" i="7942"/>
  <c r="AY144" i="7942"/>
  <c r="G16" i="7942"/>
  <c r="G135" i="7942"/>
  <c r="R37" i="7942"/>
  <c r="R69" i="7942"/>
  <c r="R101" i="7942"/>
  <c r="R139" i="7942"/>
  <c r="AY95" i="7942"/>
  <c r="BJ95" i="7942"/>
  <c r="BU87" i="7942"/>
  <c r="CF47" i="7942"/>
  <c r="CF133" i="7942"/>
  <c r="DB107" i="7942"/>
  <c r="G115" i="7942"/>
  <c r="R34" i="7942"/>
  <c r="R66" i="7942"/>
  <c r="R98" i="7942"/>
  <c r="R136" i="7942"/>
  <c r="AN30" i="7942"/>
  <c r="AN62" i="7942"/>
  <c r="AN94" i="7942"/>
  <c r="AN132" i="7942"/>
  <c r="AY26" i="7942"/>
  <c r="AY58" i="7942"/>
  <c r="AY90" i="7942"/>
  <c r="AY122" i="7942"/>
  <c r="BJ22" i="7942"/>
  <c r="BJ54" i="7942"/>
  <c r="BJ86" i="7942"/>
  <c r="BJ118" i="7942"/>
  <c r="BU18" i="7942"/>
  <c r="BU50" i="7942"/>
  <c r="BU82" i="7942"/>
  <c r="BU114" i="7942"/>
  <c r="AV517" i="1"/>
  <c r="CE14" i="7942"/>
  <c r="CF46" i="7942"/>
  <c r="CF78" i="7942"/>
  <c r="CF116" i="7942"/>
  <c r="CF106" i="7942"/>
  <c r="DB42" i="7942"/>
  <c r="DB74" i="7942"/>
  <c r="DB106" i="7942"/>
  <c r="DB138" i="7942"/>
  <c r="DM38" i="7942"/>
  <c r="DM70" i="7942"/>
  <c r="DM102" i="7942"/>
  <c r="DM134" i="7942"/>
  <c r="DX34" i="7942"/>
  <c r="DX66" i="7942"/>
  <c r="DX98" i="7942"/>
  <c r="DX130" i="7942"/>
  <c r="ET30" i="7942"/>
  <c r="ET62" i="7942"/>
  <c r="ET94" i="7942"/>
  <c r="ET126" i="7942"/>
  <c r="FE26" i="7942"/>
  <c r="FE58" i="7942"/>
  <c r="FE90" i="7942"/>
  <c r="FE138" i="7942"/>
  <c r="FP78" i="7942"/>
  <c r="AN21" i="7942"/>
  <c r="AN53" i="7942"/>
  <c r="AN85" i="7942"/>
  <c r="AN123" i="7942"/>
  <c r="AY17" i="7942"/>
  <c r="AY49" i="7942"/>
  <c r="AY81" i="7942"/>
  <c r="AY113" i="7942"/>
  <c r="AY145" i="7942"/>
  <c r="BJ45" i="7942"/>
  <c r="BJ77" i="7942"/>
  <c r="BJ109" i="7942"/>
  <c r="BJ141" i="7942"/>
  <c r="BU41" i="7942"/>
  <c r="BU73" i="7942"/>
  <c r="BU105" i="7942"/>
  <c r="BU137" i="7942"/>
  <c r="CF37" i="7942"/>
  <c r="CF69" i="7942"/>
  <c r="CF101" i="7942"/>
  <c r="CF139" i="7942"/>
  <c r="DB33" i="7942"/>
  <c r="DB65" i="7942"/>
  <c r="DB97" i="7942"/>
  <c r="DB129" i="7942"/>
  <c r="DM29" i="7942"/>
  <c r="DM61" i="7942"/>
  <c r="DM93" i="7942"/>
  <c r="DM125" i="7942"/>
  <c r="DX25" i="7942"/>
  <c r="DX57" i="7942"/>
  <c r="DX89" i="7942"/>
  <c r="DX121" i="7942"/>
  <c r="ET21" i="7942"/>
  <c r="ET53" i="7942"/>
  <c r="ET85" i="7942"/>
  <c r="ET117" i="7942"/>
  <c r="FE17" i="7942"/>
  <c r="FE49" i="7942"/>
  <c r="FE81" i="7942"/>
  <c r="FE113" i="7942"/>
  <c r="FE145" i="7942"/>
  <c r="FP45" i="7942"/>
  <c r="FP77" i="7942"/>
  <c r="FP109" i="7942"/>
  <c r="FP141" i="7942"/>
  <c r="R75" i="7942"/>
  <c r="AN55" i="7942"/>
  <c r="FP42" i="7942"/>
  <c r="FP98" i="7942"/>
  <c r="F517" i="1"/>
  <c r="F14" i="7942"/>
  <c r="R28" i="7942"/>
  <c r="R80" i="7942"/>
  <c r="R138" i="7942"/>
  <c r="AN52" i="7942"/>
  <c r="AN100" i="7942"/>
  <c r="AY28" i="7942"/>
  <c r="AY80" i="7942"/>
  <c r="AY136" i="7942"/>
  <c r="BJ64" i="7942"/>
  <c r="G114" i="7942"/>
  <c r="R33" i="7942"/>
  <c r="R65" i="7942"/>
  <c r="R97" i="7942"/>
  <c r="R135" i="7942"/>
  <c r="AY115" i="7942"/>
  <c r="BJ111" i="7942"/>
  <c r="BU99" i="7942"/>
  <c r="CF55" i="7942"/>
  <c r="CF145" i="7942"/>
  <c r="G17" i="7942"/>
  <c r="G136" i="7942"/>
  <c r="R38" i="7942"/>
  <c r="R70" i="7942"/>
  <c r="R102" i="7942"/>
  <c r="R140" i="7942"/>
  <c r="AN34" i="7942"/>
  <c r="AN66" i="7942"/>
  <c r="AN98" i="7942"/>
  <c r="AN136" i="7942"/>
  <c r="AY30" i="7942"/>
  <c r="AY62" i="7942"/>
  <c r="AY94" i="7942"/>
  <c r="AY126" i="7942"/>
  <c r="BJ26" i="7942"/>
  <c r="BJ58" i="7942"/>
  <c r="BJ90" i="7942"/>
  <c r="BJ122" i="7942"/>
  <c r="BU22" i="7942"/>
  <c r="BU54" i="7942"/>
  <c r="BU86" i="7942"/>
  <c r="BU118" i="7942"/>
  <c r="CF18" i="7942"/>
  <c r="CF50" i="7942"/>
  <c r="CF82" i="7942"/>
  <c r="CF120" i="7942"/>
  <c r="BH517" i="1"/>
  <c r="DA14" i="7942"/>
  <c r="DB46" i="7942"/>
  <c r="DB78" i="7942"/>
  <c r="DB110" i="7942"/>
  <c r="DB142" i="7942"/>
  <c r="DM42" i="7942"/>
  <c r="DM74" i="7942"/>
  <c r="DM106" i="7942"/>
  <c r="DM138" i="7942"/>
  <c r="DX38" i="7942"/>
  <c r="DX70" i="7942"/>
  <c r="DX102" i="7942"/>
  <c r="DX134" i="7942"/>
  <c r="ET34" i="7942"/>
  <c r="ET66" i="7942"/>
  <c r="ET98" i="7942"/>
  <c r="ET130" i="7942"/>
  <c r="FE30" i="7942"/>
  <c r="FE62" i="7942"/>
  <c r="FE94" i="7942"/>
  <c r="FE134" i="7942"/>
  <c r="FP50" i="7942"/>
  <c r="FP122" i="7942"/>
  <c r="BJ24" i="7942"/>
  <c r="BJ80" i="7942"/>
  <c r="BJ112" i="7942"/>
  <c r="BJ144" i="7942"/>
  <c r="BU44" i="7942"/>
  <c r="BU76" i="7942"/>
  <c r="BU108" i="7942"/>
  <c r="BU140" i="7942"/>
  <c r="CF40" i="7942"/>
  <c r="CF72" i="7942"/>
  <c r="CF110" i="7942"/>
  <c r="CF142" i="7942"/>
  <c r="DB36" i="7942"/>
  <c r="DB68" i="7942"/>
  <c r="DB100" i="7942"/>
  <c r="DB132" i="7942"/>
  <c r="DM32" i="7942"/>
  <c r="DM64" i="7942"/>
  <c r="DM96" i="7942"/>
  <c r="DM128" i="7942"/>
  <c r="DX28" i="7942"/>
  <c r="DX60" i="7942"/>
  <c r="DX92" i="7942"/>
  <c r="DX124" i="7942"/>
  <c r="ET24" i="7942"/>
  <c r="ET56" i="7942"/>
  <c r="ET88" i="7942"/>
  <c r="ET120" i="7942"/>
  <c r="FE20" i="7942"/>
  <c r="FE52" i="7942"/>
  <c r="FE84" i="7942"/>
  <c r="FE116" i="7942"/>
  <c r="FP16" i="7942"/>
  <c r="FP48" i="7942"/>
  <c r="FP80" i="7942"/>
  <c r="FP112" i="7942"/>
  <c r="FP144" i="7942"/>
  <c r="R39" i="7942"/>
  <c r="R121" i="7942"/>
  <c r="AN59" i="7942"/>
  <c r="AN113" i="7942"/>
  <c r="AY47" i="7942"/>
  <c r="AY119" i="7942"/>
  <c r="BJ55" i="7942"/>
  <c r="BJ123" i="7942"/>
  <c r="BU59" i="7942"/>
  <c r="BU107" i="7942"/>
  <c r="CF27" i="7942"/>
  <c r="CF79" i="7942"/>
  <c r="CF137" i="7942"/>
  <c r="DB43" i="7942"/>
  <c r="DB91" i="7942"/>
  <c r="DB127" i="7942"/>
  <c r="DM27" i="7942"/>
  <c r="DM59" i="7942"/>
  <c r="DM91" i="7942"/>
  <c r="DM123" i="7942"/>
  <c r="DX23" i="7942"/>
  <c r="DX55" i="7942"/>
  <c r="DX87" i="7942"/>
  <c r="DX119" i="7942"/>
  <c r="ET19" i="7942"/>
  <c r="ET51" i="7942"/>
  <c r="ET83" i="7942"/>
  <c r="ET115" i="7942"/>
  <c r="FE55" i="7942"/>
  <c r="FE111" i="7942"/>
  <c r="FP39" i="7942"/>
  <c r="FP87" i="7942"/>
  <c r="G18" i="7942"/>
  <c r="R83" i="7942"/>
  <c r="AN83" i="7942"/>
  <c r="AY35" i="7942"/>
  <c r="AY139" i="7942"/>
  <c r="BJ115" i="7942"/>
  <c r="ET143" i="7942"/>
  <c r="FE63" i="7942"/>
  <c r="FE139" i="7942"/>
  <c r="FP91" i="7942"/>
  <c r="G113" i="7942"/>
  <c r="R76" i="7942"/>
  <c r="AN28" i="7942"/>
  <c r="AN118" i="7942"/>
  <c r="AY56" i="7942"/>
  <c r="AY132" i="7942"/>
  <c r="BJ68" i="7942"/>
  <c r="BJ100" i="7942"/>
  <c r="BJ132" i="7942"/>
  <c r="BU32" i="7942"/>
  <c r="BU64" i="7942"/>
  <c r="BU96" i="7942"/>
  <c r="BU128" i="7942"/>
  <c r="CF28" i="7942"/>
  <c r="CF60" i="7942"/>
  <c r="CF92" i="7942"/>
  <c r="CF130" i="7942"/>
  <c r="DB24" i="7942"/>
  <c r="DB56" i="7942"/>
  <c r="DB88" i="7942"/>
  <c r="DB120" i="7942"/>
  <c r="DM20" i="7942"/>
  <c r="DM52" i="7942"/>
  <c r="DM84" i="7942"/>
  <c r="DM116" i="7942"/>
  <c r="DX16" i="7942"/>
  <c r="DX48" i="7942"/>
  <c r="DX80" i="7942"/>
  <c r="DX112" i="7942"/>
  <c r="DX144" i="7942"/>
  <c r="ET44" i="7942"/>
  <c r="ET76" i="7942"/>
  <c r="ET108" i="7942"/>
  <c r="ET140" i="7942"/>
  <c r="FE40" i="7942"/>
  <c r="FE72" i="7942"/>
  <c r="FE104" i="7942"/>
  <c r="FE136" i="7942"/>
  <c r="FP36" i="7942"/>
  <c r="FP68" i="7942"/>
  <c r="FP100" i="7942"/>
  <c r="FP132" i="7942"/>
  <c r="G107" i="7942"/>
  <c r="R87" i="7942"/>
  <c r="AN35" i="7942"/>
  <c r="AN87" i="7942"/>
  <c r="AY23" i="7942"/>
  <c r="AY91" i="7942"/>
  <c r="BJ31" i="7942"/>
  <c r="BJ103" i="7942"/>
  <c r="BU39" i="7942"/>
  <c r="BU91" i="7942"/>
  <c r="BU143" i="7942"/>
  <c r="CF59" i="7942"/>
  <c r="CF113" i="7942"/>
  <c r="DB27" i="7942"/>
  <c r="DB71" i="7942"/>
  <c r="DB115" i="7942"/>
  <c r="DM15" i="7942"/>
  <c r="DM47" i="7942"/>
  <c r="DM79" i="7942"/>
  <c r="DM111" i="7942"/>
  <c r="DM143" i="7942"/>
  <c r="DX43" i="7942"/>
  <c r="DX75" i="7942"/>
  <c r="DX107" i="7942"/>
  <c r="DX139" i="7942"/>
  <c r="ET39" i="7942"/>
  <c r="ET71" i="7942"/>
  <c r="ET103" i="7942"/>
  <c r="FE39" i="7942"/>
  <c r="FE95" i="7942"/>
  <c r="FP15" i="7942"/>
  <c r="FP67" i="7942"/>
  <c r="FP119" i="7942"/>
  <c r="G64" i="7942"/>
  <c r="R48" i="7942"/>
  <c r="R100" i="7942"/>
  <c r="AN16" i="7942"/>
  <c r="AN72" i="7942"/>
  <c r="AN126" i="7942"/>
  <c r="AY48" i="7942"/>
  <c r="AY100" i="7942"/>
  <c r="BJ28" i="7942"/>
  <c r="G29" i="7942"/>
  <c r="G15" i="7942"/>
  <c r="R45" i="7942"/>
  <c r="R77" i="7942"/>
  <c r="R115" i="7942"/>
  <c r="R106" i="7942"/>
  <c r="AY135" i="7942"/>
  <c r="BJ135" i="7942"/>
  <c r="BU111" i="7942"/>
  <c r="CF67" i="7942"/>
  <c r="DB23" i="7942"/>
  <c r="G26" i="7942"/>
  <c r="G106" i="7942"/>
  <c r="R42" i="7942"/>
  <c r="R74" i="7942"/>
  <c r="R112" i="7942"/>
  <c r="R144" i="7942"/>
  <c r="AN38" i="7942"/>
  <c r="AN70" i="7942"/>
  <c r="AN102" i="7942"/>
  <c r="AN140" i="7942"/>
  <c r="AY34" i="7942"/>
  <c r="AY66" i="7942"/>
  <c r="AY98" i="7942"/>
  <c r="AY130" i="7942"/>
  <c r="BJ30" i="7942"/>
  <c r="BJ62" i="7942"/>
  <c r="BJ94" i="7942"/>
  <c r="BJ126" i="7942"/>
  <c r="BU26" i="7942"/>
  <c r="BU58" i="7942"/>
  <c r="BU90" i="7942"/>
  <c r="BU122" i="7942"/>
  <c r="CF22" i="7942"/>
  <c r="CF54" i="7942"/>
  <c r="CF86" i="7942"/>
  <c r="CF124" i="7942"/>
  <c r="DB18" i="7942"/>
  <c r="DB50" i="7942"/>
  <c r="DB82" i="7942"/>
  <c r="DB114" i="7942"/>
  <c r="DL14" i="7942"/>
  <c r="BN517" i="1"/>
  <c r="DM46" i="7942"/>
  <c r="DM78" i="7942"/>
  <c r="DM110" i="7942"/>
  <c r="DM142" i="7942"/>
  <c r="DX42" i="7942"/>
  <c r="DX74" i="7942"/>
  <c r="DX106" i="7942"/>
  <c r="DX138" i="7942"/>
  <c r="ET38" i="7942"/>
  <c r="ET70" i="7942"/>
  <c r="ET102" i="7942"/>
  <c r="ET134" i="7942"/>
  <c r="FE34" i="7942"/>
  <c r="FE66" i="7942"/>
  <c r="FE106" i="7942"/>
  <c r="FP22" i="7942"/>
  <c r="FP102" i="7942"/>
  <c r="AN29" i="7942"/>
  <c r="AN61" i="7942"/>
  <c r="AN93" i="7942"/>
  <c r="AN131" i="7942"/>
  <c r="AY25" i="7942"/>
  <c r="AY57" i="7942"/>
  <c r="AY89" i="7942"/>
  <c r="AY121" i="7942"/>
  <c r="BJ21" i="7942"/>
  <c r="BJ53" i="7942"/>
  <c r="BJ85" i="7942"/>
  <c r="BJ117" i="7942"/>
  <c r="BU17" i="7942"/>
  <c r="BU49" i="7942"/>
  <c r="BU81" i="7942"/>
  <c r="BU113" i="7942"/>
  <c r="BU145" i="7942"/>
  <c r="CF45" i="7942"/>
  <c r="CF77" i="7942"/>
  <c r="CF115" i="7942"/>
  <c r="CF105" i="7942"/>
  <c r="DB41" i="7942"/>
  <c r="DB73" i="7942"/>
  <c r="DB105" i="7942"/>
  <c r="DB137" i="7942"/>
  <c r="DM37" i="7942"/>
  <c r="DM69" i="7942"/>
  <c r="DM101" i="7942"/>
  <c r="DM133" i="7942"/>
  <c r="DX33" i="7942"/>
  <c r="DX65" i="7942"/>
  <c r="DX97" i="7942"/>
  <c r="DX129" i="7942"/>
  <c r="ET29" i="7942"/>
  <c r="ET61" i="7942"/>
  <c r="ET93" i="7942"/>
  <c r="ET125" i="7942"/>
  <c r="FE25" i="7942"/>
  <c r="FE57" i="7942"/>
  <c r="FE89" i="7942"/>
  <c r="FE121" i="7942"/>
  <c r="FP21" i="7942"/>
  <c r="FP53" i="7942"/>
  <c r="FP85" i="7942"/>
  <c r="FP117" i="7942"/>
  <c r="G62" i="7942"/>
  <c r="R117" i="7942"/>
  <c r="AN141" i="7942"/>
  <c r="FP58" i="7942"/>
  <c r="FP114" i="7942"/>
  <c r="G39" i="7942"/>
  <c r="R40" i="7942"/>
  <c r="R92" i="7942"/>
  <c r="R109" i="7942"/>
  <c r="AN64" i="7942"/>
  <c r="AN122" i="7942"/>
  <c r="AY40" i="7942"/>
  <c r="AY92" i="7942"/>
  <c r="BJ20" i="7942"/>
  <c r="G25" i="7942"/>
  <c r="G105" i="7942"/>
  <c r="R41" i="7942"/>
  <c r="R73" i="7942"/>
  <c r="R111" i="7942"/>
  <c r="R143" i="7942"/>
  <c r="BJ15" i="7942"/>
  <c r="BU23" i="7942"/>
  <c r="BU119" i="7942"/>
  <c r="CF75" i="7942"/>
  <c r="DB35" i="7942"/>
  <c r="G30" i="7942"/>
  <c r="L517" i="1"/>
  <c r="Q14" i="7942"/>
  <c r="R46" i="7942"/>
  <c r="R78" i="7942"/>
  <c r="R116" i="7942"/>
  <c r="R107" i="7942"/>
  <c r="AN42" i="7942"/>
  <c r="AN74" i="7942"/>
  <c r="AN112" i="7942"/>
  <c r="AN144" i="7942"/>
  <c r="AY38" i="7942"/>
  <c r="AY70" i="7942"/>
  <c r="AY102" i="7942"/>
  <c r="AY134" i="7942"/>
  <c r="BJ34" i="7942"/>
  <c r="BJ66" i="7942"/>
  <c r="BJ98" i="7942"/>
  <c r="BJ130" i="7942"/>
  <c r="BU30" i="7942"/>
  <c r="BU62" i="7942"/>
  <c r="BU94" i="7942"/>
  <c r="BU126" i="7942"/>
  <c r="CF26" i="7942"/>
  <c r="CF58" i="7942"/>
  <c r="CF90" i="7942"/>
  <c r="CF128" i="7942"/>
  <c r="DB22" i="7942"/>
  <c r="DB54" i="7942"/>
  <c r="DB86" i="7942"/>
  <c r="DB118" i="7942"/>
  <c r="DM18" i="7942"/>
  <c r="DM50" i="7942"/>
  <c r="DM82" i="7942"/>
  <c r="DM114" i="7942"/>
  <c r="DW14" i="7942"/>
  <c r="BT517" i="1"/>
  <c r="DX46" i="7942"/>
  <c r="DX78" i="7942"/>
  <c r="DX110" i="7942"/>
  <c r="DX142" i="7942"/>
  <c r="ET42" i="7942"/>
  <c r="ET74" i="7942"/>
  <c r="ET106" i="7942"/>
  <c r="ET138" i="7942"/>
  <c r="FE38" i="7942"/>
  <c r="FE70" i="7942"/>
  <c r="FE102" i="7942"/>
  <c r="FE142" i="7942"/>
  <c r="FP66" i="7942"/>
  <c r="AN17" i="7942"/>
  <c r="BJ40" i="7942"/>
  <c r="BJ88" i="7942"/>
  <c r="BJ120" i="7942"/>
  <c r="BU20" i="7942"/>
  <c r="BU52" i="7942"/>
  <c r="BU84" i="7942"/>
  <c r="BU116" i="7942"/>
  <c r="CF16" i="7942"/>
  <c r="CF48" i="7942"/>
  <c r="CF80" i="7942"/>
  <c r="CF118" i="7942"/>
  <c r="CF108" i="7942"/>
  <c r="DB44" i="7942"/>
  <c r="DB76" i="7942"/>
  <c r="DB108" i="7942"/>
  <c r="DB140" i="7942"/>
  <c r="DM40" i="7942"/>
  <c r="DM72" i="7942"/>
  <c r="DM104" i="7942"/>
  <c r="DM136" i="7942"/>
  <c r="DX36" i="7942"/>
  <c r="DX68" i="7942"/>
  <c r="DX100" i="7942"/>
  <c r="DX132" i="7942"/>
  <c r="ET32" i="7942"/>
  <c r="ET64" i="7942"/>
  <c r="ET96" i="7942"/>
  <c r="ET128" i="7942"/>
  <c r="FE28" i="7942"/>
  <c r="FE60" i="7942"/>
  <c r="FE92" i="7942"/>
  <c r="FE124" i="7942"/>
  <c r="FP24" i="7942"/>
  <c r="FP56" i="7942"/>
  <c r="FP88" i="7942"/>
  <c r="FP120" i="7942"/>
  <c r="G38" i="7942"/>
  <c r="R59" i="7942"/>
  <c r="R145" i="7942"/>
  <c r="AN71" i="7942"/>
  <c r="AN125" i="7942"/>
  <c r="AY63" i="7942"/>
  <c r="AY131" i="7942"/>
  <c r="BJ75" i="7942"/>
  <c r="BJ143" i="7942"/>
  <c r="BU71" i="7942"/>
  <c r="BU123" i="7942"/>
  <c r="CF39" i="7942"/>
  <c r="CF91" i="7942"/>
  <c r="CF107" i="7942"/>
  <c r="DB55" i="7942"/>
  <c r="DB99" i="7942"/>
  <c r="DB135" i="7942"/>
  <c r="DM35" i="7942"/>
  <c r="DM67" i="7942"/>
  <c r="DM99" i="7942"/>
  <c r="DM131" i="7942"/>
  <c r="DX31" i="7942"/>
  <c r="DX63" i="7942"/>
  <c r="DX95" i="7942"/>
  <c r="DX127" i="7942"/>
  <c r="ET27" i="7942"/>
  <c r="ET59" i="7942"/>
  <c r="ET91" i="7942"/>
  <c r="ET123" i="7942"/>
  <c r="FE75" i="7942"/>
  <c r="FE127" i="7942"/>
  <c r="FP47" i="7942"/>
  <c r="FP99" i="7942"/>
  <c r="G116" i="7942"/>
  <c r="R103" i="7942"/>
  <c r="AN103" i="7942"/>
  <c r="AY59" i="7942"/>
  <c r="BJ35" i="7942"/>
  <c r="BJ139" i="7942"/>
  <c r="FE19" i="7942"/>
  <c r="FE83" i="7942"/>
  <c r="FP27" i="7942"/>
  <c r="FP111" i="7942"/>
  <c r="R16" i="7942"/>
  <c r="R96" i="7942"/>
  <c r="AN48" i="7942"/>
  <c r="AN138" i="7942"/>
  <c r="AY76" i="7942"/>
  <c r="BJ16" i="7942"/>
  <c r="BJ76" i="7942"/>
  <c r="BJ108" i="7942"/>
  <c r="BJ140" i="7942"/>
  <c r="BU40" i="7942"/>
  <c r="BU72" i="7942"/>
  <c r="BU104" i="7942"/>
  <c r="BU136" i="7942"/>
  <c r="CF36" i="7942"/>
  <c r="CF68" i="7942"/>
  <c r="CF100" i="7942"/>
  <c r="CF138" i="7942"/>
  <c r="DB32" i="7942"/>
  <c r="DB64" i="7942"/>
  <c r="DB96" i="7942"/>
  <c r="DB128" i="7942"/>
  <c r="DM28" i="7942"/>
  <c r="DM60" i="7942"/>
  <c r="DM92" i="7942"/>
  <c r="DM124" i="7942"/>
  <c r="DX24" i="7942"/>
  <c r="DX56" i="7942"/>
  <c r="DX88" i="7942"/>
  <c r="DX120" i="7942"/>
  <c r="ET20" i="7942"/>
  <c r="ET52" i="7942"/>
  <c r="ET84" i="7942"/>
  <c r="ET116" i="7942"/>
  <c r="FE16" i="7942"/>
  <c r="FE48" i="7942"/>
  <c r="FE80" i="7942"/>
  <c r="FE112" i="7942"/>
  <c r="FE144" i="7942"/>
  <c r="FP44" i="7942"/>
  <c r="FP76" i="7942"/>
  <c r="FP108" i="7942"/>
  <c r="FP140" i="7942"/>
  <c r="R31" i="7942"/>
  <c r="R113" i="7942"/>
  <c r="AN51" i="7942"/>
  <c r="AN99" i="7942"/>
  <c r="AY39" i="7942"/>
  <c r="AY107" i="7942"/>
  <c r="BJ47" i="7942"/>
  <c r="BJ119" i="7942"/>
  <c r="BU47" i="7942"/>
  <c r="BU103" i="7942"/>
  <c r="CF19" i="7942"/>
  <c r="CF71" i="7942"/>
  <c r="CF129" i="7942"/>
  <c r="DB39" i="7942"/>
  <c r="DB83" i="7942"/>
  <c r="DB123" i="7942"/>
  <c r="DM23" i="7942"/>
  <c r="DM55" i="7942"/>
  <c r="DM87" i="7942"/>
  <c r="DM119" i="7942"/>
  <c r="DX19" i="7942"/>
  <c r="DX51" i="7942"/>
  <c r="DX83" i="7942"/>
  <c r="DX115" i="7942"/>
  <c r="ET15" i="7942"/>
  <c r="ET47" i="7942"/>
  <c r="ET79" i="7942"/>
  <c r="ET111" i="7942"/>
  <c r="FE47" i="7942"/>
  <c r="FE107" i="7942"/>
  <c r="FP31" i="7942"/>
  <c r="FP83" i="7942"/>
  <c r="FP135" i="7942"/>
  <c r="G117" i="7942"/>
  <c r="R60" i="7942"/>
  <c r="R118" i="7942"/>
  <c r="AN32" i="7942"/>
  <c r="AN84" i="7942"/>
  <c r="AN142" i="7942"/>
  <c r="AY60" i="7942"/>
  <c r="AY112" i="7942"/>
  <c r="BJ44" i="7942"/>
  <c r="G74" i="7942"/>
  <c r="R21" i="7942"/>
  <c r="R53" i="7942"/>
  <c r="R85" i="7942"/>
  <c r="R123" i="7942"/>
  <c r="AY27" i="7942"/>
  <c r="BJ27" i="7942"/>
  <c r="BU27" i="7942"/>
  <c r="BU131" i="7942"/>
  <c r="CF87" i="7942"/>
  <c r="DB51" i="7942"/>
  <c r="G51" i="7942"/>
  <c r="R18" i="7942"/>
  <c r="R50" i="7942"/>
  <c r="R82" i="7942"/>
  <c r="R120" i="7942"/>
  <c r="X517" i="1"/>
  <c r="AM14" i="7942"/>
  <c r="AN46" i="7942"/>
  <c r="AN78" i="7942"/>
  <c r="AN116" i="7942"/>
  <c r="AN106" i="7942"/>
  <c r="AY42" i="7942"/>
  <c r="AY74" i="7942"/>
  <c r="AY106" i="7942"/>
  <c r="AY138" i="7942"/>
  <c r="BJ38" i="7942"/>
  <c r="BJ70" i="7942"/>
  <c r="BJ102" i="7942"/>
  <c r="BJ134" i="7942"/>
  <c r="BU34" i="7942"/>
  <c r="BU66" i="7942"/>
  <c r="BU98" i="7942"/>
  <c r="BU130" i="7942"/>
  <c r="CF30" i="7942"/>
  <c r="CF62" i="7942"/>
  <c r="CF94" i="7942"/>
  <c r="CF132" i="7942"/>
  <c r="DB26" i="7942"/>
  <c r="DB58" i="7942"/>
  <c r="DB90" i="7942"/>
  <c r="DB122" i="7942"/>
  <c r="DM22" i="7942"/>
  <c r="DM54" i="7942"/>
  <c r="DM86" i="7942"/>
  <c r="DM118" i="7942"/>
  <c r="DX18" i="7942"/>
  <c r="DX50" i="7942"/>
  <c r="DX82" i="7942"/>
  <c r="DX114" i="7942"/>
  <c r="ES14" i="7942"/>
  <c r="CF517" i="1"/>
  <c r="ET46" i="7942"/>
  <c r="ET78" i="7942"/>
  <c r="ET110" i="7942"/>
  <c r="ET142" i="7942"/>
  <c r="FE42" i="7942"/>
  <c r="FE74" i="7942"/>
  <c r="FE114" i="7942"/>
  <c r="FP38" i="7942"/>
  <c r="FP126" i="7942"/>
  <c r="AN37" i="7942"/>
  <c r="AN69" i="7942"/>
  <c r="AN101" i="7942"/>
  <c r="AN139" i="7942"/>
  <c r="AY33" i="7942"/>
  <c r="AY65" i="7942"/>
  <c r="AY97" i="7942"/>
  <c r="AY129" i="7942"/>
  <c r="BJ29" i="7942"/>
  <c r="BJ61" i="7942"/>
  <c r="BJ93" i="7942"/>
  <c r="BJ125" i="7942"/>
  <c r="BU25" i="7942"/>
  <c r="BU57" i="7942"/>
  <c r="BU89" i="7942"/>
  <c r="BU121" i="7942"/>
  <c r="CF21" i="7942"/>
  <c r="CF53" i="7942"/>
  <c r="CF85" i="7942"/>
  <c r="CF123" i="7942"/>
  <c r="DB17" i="7942"/>
  <c r="DB49" i="7942"/>
  <c r="DB81" i="7942"/>
  <c r="DB113" i="7942"/>
  <c r="DB145" i="7942"/>
  <c r="DM45" i="7942"/>
  <c r="DM77" i="7942"/>
  <c r="DM109" i="7942"/>
  <c r="DM141" i="7942"/>
  <c r="DX41" i="7942"/>
  <c r="DX73" i="7942"/>
  <c r="DX105" i="7942"/>
  <c r="DX137" i="7942"/>
  <c r="ET37" i="7942"/>
  <c r="ET69" i="7942"/>
  <c r="ET101" i="7942"/>
  <c r="ET133" i="7942"/>
  <c r="FE33" i="7942"/>
  <c r="FE65" i="7942"/>
  <c r="FE97" i="7942"/>
  <c r="FE129" i="7942"/>
  <c r="FP29" i="7942"/>
  <c r="FP61" i="7942"/>
  <c r="FP93" i="7942"/>
  <c r="FP125" i="7942"/>
  <c r="R15" i="7942"/>
  <c r="R141" i="7942"/>
  <c r="FE126" i="7942"/>
  <c r="FP74" i="7942"/>
  <c r="FP130" i="7942"/>
  <c r="G103" i="7942"/>
  <c r="R52" i="7942"/>
  <c r="R114" i="7942"/>
  <c r="AN24" i="7942"/>
  <c r="AN80" i="7942"/>
  <c r="AN134" i="7942"/>
  <c r="AY52" i="7942"/>
  <c r="AY108" i="7942"/>
  <c r="BJ36" i="7942"/>
  <c r="G50" i="7942"/>
  <c r="R17" i="7942"/>
  <c r="R49" i="7942"/>
  <c r="R81" i="7942"/>
  <c r="R119" i="7942"/>
  <c r="AY51" i="7942"/>
  <c r="BJ51" i="7942"/>
  <c r="BU51" i="7942"/>
  <c r="BU139" i="7942"/>
  <c r="CF99" i="7942"/>
  <c r="DB63" i="7942"/>
  <c r="G86" i="7942"/>
  <c r="R22" i="7942"/>
  <c r="R54" i="7942"/>
  <c r="R86" i="7942"/>
  <c r="R124" i="7942"/>
  <c r="AN18" i="7942"/>
  <c r="AN50" i="7942"/>
  <c r="AN82" i="7942"/>
  <c r="AN120" i="7942"/>
  <c r="AD517" i="1"/>
  <c r="AX14" i="7942"/>
  <c r="AY46" i="7942"/>
  <c r="AY78" i="7942"/>
  <c r="AY110" i="7942"/>
  <c r="AY142" i="7942"/>
  <c r="BJ42" i="7942"/>
  <c r="BJ74" i="7942"/>
  <c r="BJ106" i="7942"/>
  <c r="BJ138" i="7942"/>
  <c r="BU38" i="7942"/>
  <c r="BU70" i="7942"/>
  <c r="BU102" i="7942"/>
  <c r="BU134" i="7942"/>
  <c r="CF34" i="7942"/>
  <c r="CF66" i="7942"/>
  <c r="CF98" i="7942"/>
  <c r="CF136" i="7942"/>
  <c r="DB30" i="7942"/>
  <c r="DB62" i="7942"/>
  <c r="DB94" i="7942"/>
  <c r="DB126" i="7942"/>
  <c r="DM26" i="7942"/>
  <c r="DM58" i="7942"/>
  <c r="DM90" i="7942"/>
  <c r="DM122" i="7942"/>
  <c r="DX22" i="7942"/>
  <c r="DX54" i="7942"/>
  <c r="DX86" i="7942"/>
  <c r="DX118" i="7942"/>
  <c r="ET18" i="7942"/>
  <c r="ET50" i="7942"/>
  <c r="ET82" i="7942"/>
  <c r="ET114" i="7942"/>
  <c r="FD14" i="7942"/>
  <c r="CL517" i="1"/>
  <c r="FE46" i="7942"/>
  <c r="FE78" i="7942"/>
  <c r="FE110" i="7942"/>
  <c r="FP18" i="7942"/>
  <c r="FP82" i="7942"/>
  <c r="AN25" i="7942"/>
  <c r="AN33" i="7942"/>
  <c r="AN65" i="7942"/>
  <c r="AN97" i="7942"/>
  <c r="AN135" i="7942"/>
  <c r="AY29" i="7942"/>
  <c r="AY61" i="7942"/>
  <c r="AY93" i="7942"/>
  <c r="AY125" i="7942"/>
  <c r="BJ25" i="7942"/>
  <c r="BJ57" i="7942"/>
  <c r="BJ89" i="7942"/>
  <c r="BJ121" i="7942"/>
  <c r="BU21" i="7942"/>
  <c r="BU53" i="7942"/>
  <c r="BU85" i="7942"/>
  <c r="BU117" i="7942"/>
  <c r="CF17" i="7942"/>
  <c r="CF49" i="7942"/>
  <c r="CF81" i="7942"/>
  <c r="CF119" i="7942"/>
  <c r="CF109" i="7942"/>
  <c r="DB45" i="7942"/>
  <c r="DB77" i="7942"/>
  <c r="DB109" i="7942"/>
  <c r="DB141" i="7942"/>
  <c r="DM41" i="7942"/>
  <c r="DM73" i="7942"/>
  <c r="DM105" i="7942"/>
  <c r="DM137" i="7942"/>
  <c r="DX37" i="7942"/>
  <c r="DX69" i="7942"/>
  <c r="DX101" i="7942"/>
  <c r="DX133" i="7942"/>
  <c r="ET33" i="7942"/>
  <c r="ET65" i="7942"/>
  <c r="ET97" i="7942"/>
  <c r="ET129" i="7942"/>
  <c r="FE61" i="7942"/>
  <c r="FE125" i="7942"/>
  <c r="FP57" i="7942"/>
  <c r="G137" i="7942"/>
  <c r="FP46" i="7942"/>
  <c r="FP118" i="7942"/>
  <c r="AN41" i="7942"/>
  <c r="AN73" i="7942"/>
  <c r="AN111" i="7942"/>
  <c r="AN143" i="7942"/>
  <c r="AY37" i="7942"/>
  <c r="AY69" i="7942"/>
  <c r="AY101" i="7942"/>
  <c r="AY133" i="7942"/>
  <c r="BJ33" i="7942"/>
  <c r="BJ65" i="7942"/>
  <c r="BJ97" i="7942"/>
  <c r="BJ129" i="7942"/>
  <c r="BU29" i="7942"/>
  <c r="BU61" i="7942"/>
  <c r="BU93" i="7942"/>
  <c r="BU125" i="7942"/>
  <c r="CF25" i="7942"/>
  <c r="CF57" i="7942"/>
  <c r="CF89" i="7942"/>
  <c r="CF127" i="7942"/>
  <c r="DB21" i="7942"/>
  <c r="DB53" i="7942"/>
  <c r="DB85" i="7942"/>
  <c r="DB117" i="7942"/>
  <c r="DM17" i="7942"/>
  <c r="DM49" i="7942"/>
  <c r="DM81" i="7942"/>
  <c r="DM113" i="7942"/>
  <c r="DM145" i="7942"/>
  <c r="DX45" i="7942"/>
  <c r="DX77" i="7942"/>
  <c r="DX109" i="7942"/>
  <c r="DX141" i="7942"/>
  <c r="ET41" i="7942"/>
  <c r="ET73" i="7942"/>
  <c r="ET105" i="7942"/>
  <c r="ET137" i="7942"/>
  <c r="FE37" i="7942"/>
  <c r="FE69" i="7942"/>
  <c r="FE101" i="7942"/>
  <c r="FE133" i="7942"/>
  <c r="FP33" i="7942"/>
  <c r="FP65" i="7942"/>
  <c r="FP97" i="7942"/>
  <c r="FP129" i="7942"/>
  <c r="AN19" i="7942"/>
  <c r="FE130" i="7942"/>
  <c r="FP110" i="7942"/>
  <c r="AN49" i="7942"/>
  <c r="AN81" i="7942"/>
  <c r="AN119" i="7942"/>
  <c r="AN109" i="7942"/>
  <c r="AY45" i="7942"/>
  <c r="AY77" i="7942"/>
  <c r="AY109" i="7942"/>
  <c r="AY141" i="7942"/>
  <c r="BJ41" i="7942"/>
  <c r="BJ73" i="7942"/>
  <c r="BJ105" i="7942"/>
  <c r="BJ137" i="7942"/>
  <c r="BU37" i="7942"/>
  <c r="BU69" i="7942"/>
  <c r="BU101" i="7942"/>
  <c r="BU133" i="7942"/>
  <c r="CF33" i="7942"/>
  <c r="CF65" i="7942"/>
  <c r="CF97" i="7942"/>
  <c r="CF135" i="7942"/>
  <c r="DB29" i="7942"/>
  <c r="DB61" i="7942"/>
  <c r="DB93" i="7942"/>
  <c r="DB125" i="7942"/>
  <c r="DM25" i="7942"/>
  <c r="DM57" i="7942"/>
  <c r="DM89" i="7942"/>
  <c r="DM121" i="7942"/>
  <c r="DX21" i="7942"/>
  <c r="DX53" i="7942"/>
  <c r="DX85" i="7942"/>
  <c r="DX117" i="7942"/>
  <c r="ET17" i="7942"/>
  <c r="ET49" i="7942"/>
  <c r="ET81" i="7942"/>
  <c r="ET113" i="7942"/>
  <c r="ET145" i="7942"/>
  <c r="FE45" i="7942"/>
  <c r="FE77" i="7942"/>
  <c r="FE109" i="7942"/>
  <c r="FE141" i="7942"/>
  <c r="FP41" i="7942"/>
  <c r="FP73" i="7942"/>
  <c r="FP105" i="7942"/>
  <c r="FP137" i="7942"/>
  <c r="R63" i="7942"/>
  <c r="AN43" i="7942"/>
  <c r="FO14" i="7942"/>
  <c r="CR517" i="1"/>
  <c r="AN57" i="7942"/>
  <c r="AN89" i="7942"/>
  <c r="AN127" i="7942"/>
  <c r="AY21" i="7942"/>
  <c r="AY53" i="7942"/>
  <c r="AY85" i="7942"/>
  <c r="AY117" i="7942"/>
  <c r="BJ17" i="7942"/>
  <c r="BJ49" i="7942"/>
  <c r="BJ81" i="7942"/>
  <c r="BJ113" i="7942"/>
  <c r="BJ145" i="7942"/>
  <c r="BU45" i="7942"/>
  <c r="BU77" i="7942"/>
  <c r="BU109" i="7942"/>
  <c r="BU141" i="7942"/>
  <c r="CF41" i="7942"/>
  <c r="CF73" i="7942"/>
  <c r="CF111" i="7942"/>
  <c r="CF143" i="7942"/>
  <c r="DB37" i="7942"/>
  <c r="DB69" i="7942"/>
  <c r="DB101" i="7942"/>
  <c r="DB133" i="7942"/>
  <c r="DM33" i="7942"/>
  <c r="DM65" i="7942"/>
  <c r="DM97" i="7942"/>
  <c r="DM129" i="7942"/>
  <c r="DX29" i="7942"/>
  <c r="DX61" i="7942"/>
  <c r="DX93" i="7942"/>
  <c r="DX125" i="7942"/>
  <c r="ET25" i="7942"/>
  <c r="ET57" i="7942"/>
  <c r="ET89" i="7942"/>
  <c r="ET121" i="7942"/>
  <c r="FE21" i="7942"/>
  <c r="FE53" i="7942"/>
  <c r="FE85" i="7942"/>
  <c r="FE117" i="7942"/>
  <c r="FP17" i="7942"/>
  <c r="FP49" i="7942"/>
  <c r="FP81" i="7942"/>
  <c r="FP113" i="7942"/>
  <c r="FP145" i="7942"/>
  <c r="R91" i="7942"/>
  <c r="AN67" i="7942"/>
  <c r="FP30" i="7942"/>
  <c r="FP86" i="7942"/>
  <c r="FP134" i="7942"/>
  <c r="FE29" i="7942"/>
  <c r="FE93" i="7942"/>
  <c r="FP25" i="7942"/>
  <c r="FP89" i="7942"/>
  <c r="FP121" i="7942"/>
  <c r="R129" i="7942"/>
  <c r="FE98" i="7942"/>
  <c r="FP94" i="7942"/>
  <c r="R35" i="7942"/>
  <c r="FP62" i="7942"/>
  <c r="FP70" i="7942"/>
  <c r="F242" i="1" l="1"/>
  <c r="FQ70" i="7942"/>
  <c r="FQ62" i="7942"/>
  <c r="S35" i="7942"/>
  <c r="FQ94" i="7942"/>
  <c r="FF98" i="7942"/>
  <c r="S129" i="7942"/>
  <c r="FQ121" i="7942"/>
  <c r="FQ89" i="7942"/>
  <c r="FQ25" i="7942"/>
  <c r="FF93" i="7942"/>
  <c r="FF29" i="7942"/>
  <c r="FQ134" i="7942"/>
  <c r="FQ86" i="7942"/>
  <c r="FQ30" i="7942"/>
  <c r="AO67" i="7942"/>
  <c r="S91" i="7942"/>
  <c r="FQ145" i="7942"/>
  <c r="FQ113" i="7942"/>
  <c r="FQ81" i="7942"/>
  <c r="FQ49" i="7942"/>
  <c r="FQ17" i="7942"/>
  <c r="FF117" i="7942"/>
  <c r="FF85" i="7942"/>
  <c r="FF53" i="7942"/>
  <c r="FF21" i="7942"/>
  <c r="EU121" i="7942"/>
  <c r="EU89" i="7942"/>
  <c r="EU57" i="7942"/>
  <c r="EU25" i="7942"/>
  <c r="DY125" i="7942"/>
  <c r="DY93" i="7942"/>
  <c r="DY61" i="7942"/>
  <c r="DY29" i="7942"/>
  <c r="DN129" i="7942"/>
  <c r="DN97" i="7942"/>
  <c r="DN65" i="7942"/>
  <c r="DN33" i="7942"/>
  <c r="DC133" i="7942"/>
  <c r="DC101" i="7942"/>
  <c r="DC69" i="7942"/>
  <c r="DC37" i="7942"/>
  <c r="CG143" i="7942"/>
  <c r="CG111" i="7942"/>
  <c r="CG73" i="7942"/>
  <c r="CG41" i="7942"/>
  <c r="BV141" i="7942"/>
  <c r="BV109" i="7942"/>
  <c r="BV77" i="7942"/>
  <c r="BV45" i="7942"/>
  <c r="BK145" i="7942"/>
  <c r="BK113" i="7942"/>
  <c r="BK81" i="7942"/>
  <c r="BK49" i="7942"/>
  <c r="BK17" i="7942"/>
  <c r="AZ117" i="7942"/>
  <c r="AZ85" i="7942"/>
  <c r="AZ53" i="7942"/>
  <c r="AZ21" i="7942"/>
  <c r="AO127" i="7942"/>
  <c r="AO89" i="7942"/>
  <c r="AO57" i="7942"/>
  <c r="FO293" i="7942"/>
  <c r="FO425" i="7942" s="1"/>
  <c r="FO146" i="7942"/>
  <c r="FP14" i="7942"/>
  <c r="CS517" i="1"/>
  <c r="AO43" i="7942"/>
  <c r="S63" i="7942"/>
  <c r="FQ137" i="7942"/>
  <c r="FQ105" i="7942"/>
  <c r="FQ73" i="7942"/>
  <c r="FQ41" i="7942"/>
  <c r="FF141" i="7942"/>
  <c r="FF109" i="7942"/>
  <c r="FF77" i="7942"/>
  <c r="FF45" i="7942"/>
  <c r="EU145" i="7942"/>
  <c r="EU113" i="7942"/>
  <c r="EU81" i="7942"/>
  <c r="EU49" i="7942"/>
  <c r="EU17" i="7942"/>
  <c r="DY117" i="7942"/>
  <c r="DY85" i="7942"/>
  <c r="DY53" i="7942"/>
  <c r="DY21" i="7942"/>
  <c r="DN121" i="7942"/>
  <c r="DN89" i="7942"/>
  <c r="DN57" i="7942"/>
  <c r="DN25" i="7942"/>
  <c r="DC125" i="7942"/>
  <c r="DC93" i="7942"/>
  <c r="DC61" i="7942"/>
  <c r="DC29" i="7942"/>
  <c r="CG135" i="7942"/>
  <c r="CG97" i="7942"/>
  <c r="CG65" i="7942"/>
  <c r="CG33" i="7942"/>
  <c r="BV133" i="7942"/>
  <c r="BV101" i="7942"/>
  <c r="BV69" i="7942"/>
  <c r="BV37" i="7942"/>
  <c r="BK137" i="7942"/>
  <c r="BK105" i="7942"/>
  <c r="BK73" i="7942"/>
  <c r="BK41" i="7942"/>
  <c r="AZ141" i="7942"/>
  <c r="AZ109" i="7942"/>
  <c r="AZ77" i="7942"/>
  <c r="AZ45" i="7942"/>
  <c r="AO109" i="7942"/>
  <c r="AO119" i="7942"/>
  <c r="AO81" i="7942"/>
  <c r="AO49" i="7942"/>
  <c r="FQ110" i="7942"/>
  <c r="FF130" i="7942"/>
  <c r="AO19" i="7942"/>
  <c r="FQ129" i="7942"/>
  <c r="FQ97" i="7942"/>
  <c r="FQ65" i="7942"/>
  <c r="FQ33" i="7942"/>
  <c r="FF133" i="7942"/>
  <c r="FF101" i="7942"/>
  <c r="FF69" i="7942"/>
  <c r="FF37" i="7942"/>
  <c r="EU137" i="7942"/>
  <c r="EU105" i="7942"/>
  <c r="EU73" i="7942"/>
  <c r="EU41" i="7942"/>
  <c r="DY141" i="7942"/>
  <c r="DY109" i="7942"/>
  <c r="DY77" i="7942"/>
  <c r="DY45" i="7942"/>
  <c r="DN145" i="7942"/>
  <c r="DN113" i="7942"/>
  <c r="DN81" i="7942"/>
  <c r="DN49" i="7942"/>
  <c r="DN17" i="7942"/>
  <c r="DC117" i="7942"/>
  <c r="DC85" i="7942"/>
  <c r="DC53" i="7942"/>
  <c r="DC21" i="7942"/>
  <c r="CG127" i="7942"/>
  <c r="CG89" i="7942"/>
  <c r="CG57" i="7942"/>
  <c r="CG25" i="7942"/>
  <c r="BV125" i="7942"/>
  <c r="BV93" i="7942"/>
  <c r="BV61" i="7942"/>
  <c r="BV29" i="7942"/>
  <c r="BK129" i="7942"/>
  <c r="BK97" i="7942"/>
  <c r="BK65" i="7942"/>
  <c r="BK33" i="7942"/>
  <c r="AZ133" i="7942"/>
  <c r="AZ101" i="7942"/>
  <c r="AZ69" i="7942"/>
  <c r="AZ37" i="7942"/>
  <c r="AO143" i="7942"/>
  <c r="AO111" i="7942"/>
  <c r="AO73" i="7942"/>
  <c r="AO41" i="7942"/>
  <c r="FQ118" i="7942"/>
  <c r="FQ46" i="7942"/>
  <c r="H137" i="7942"/>
  <c r="FQ57" i="7942"/>
  <c r="FF125" i="7942"/>
  <c r="FF61" i="7942"/>
  <c r="EU129" i="7942"/>
  <c r="EU97" i="7942"/>
  <c r="EU65" i="7942"/>
  <c r="EU33" i="7942"/>
  <c r="DY133" i="7942"/>
  <c r="DY101" i="7942"/>
  <c r="DY69" i="7942"/>
  <c r="DY37" i="7942"/>
  <c r="DN137" i="7942"/>
  <c r="DN105" i="7942"/>
  <c r="DN73" i="7942"/>
  <c r="DN41" i="7942"/>
  <c r="DC141" i="7942"/>
  <c r="DC109" i="7942"/>
  <c r="DC77" i="7942"/>
  <c r="DC45" i="7942"/>
  <c r="CG109" i="7942"/>
  <c r="CG119" i="7942"/>
  <c r="CG81" i="7942"/>
  <c r="CG49" i="7942"/>
  <c r="CG17" i="7942"/>
  <c r="BV117" i="7942"/>
  <c r="BV85" i="7942"/>
  <c r="BV53" i="7942"/>
  <c r="BV21" i="7942"/>
  <c r="BK121" i="7942"/>
  <c r="BK89" i="7942"/>
  <c r="BK57" i="7942"/>
  <c r="BK25" i="7942"/>
  <c r="AZ125" i="7942"/>
  <c r="AZ93" i="7942"/>
  <c r="AZ61" i="7942"/>
  <c r="AZ29" i="7942"/>
  <c r="AO135" i="7942"/>
  <c r="AO97" i="7942"/>
  <c r="AO65" i="7942"/>
  <c r="AO33" i="7942"/>
  <c r="AO25" i="7942"/>
  <c r="FQ82" i="7942"/>
  <c r="FQ18" i="7942"/>
  <c r="FF110" i="7942"/>
  <c r="FF78" i="7942"/>
  <c r="FF46" i="7942"/>
  <c r="FD293" i="7942"/>
  <c r="FD425" i="7942" s="1"/>
  <c r="FD146" i="7942"/>
  <c r="FE14" i="7942"/>
  <c r="CM517" i="1"/>
  <c r="EU114" i="7942"/>
  <c r="EU82" i="7942"/>
  <c r="EU50" i="7942"/>
  <c r="EU18" i="7942"/>
  <c r="DY118" i="7942"/>
  <c r="DY86" i="7942"/>
  <c r="DY54" i="7942"/>
  <c r="DY22" i="7942"/>
  <c r="DN122" i="7942"/>
  <c r="DN90" i="7942"/>
  <c r="DN58" i="7942"/>
  <c r="DN26" i="7942"/>
  <c r="DC126" i="7942"/>
  <c r="DC94" i="7942"/>
  <c r="DC62" i="7942"/>
  <c r="DC30" i="7942"/>
  <c r="CG136" i="7942"/>
  <c r="CG98" i="7942"/>
  <c r="CG66" i="7942"/>
  <c r="CG34" i="7942"/>
  <c r="BV134" i="7942"/>
  <c r="BV102" i="7942"/>
  <c r="BV70" i="7942"/>
  <c r="BV38" i="7942"/>
  <c r="BK138" i="7942"/>
  <c r="BK106" i="7942"/>
  <c r="BK74" i="7942"/>
  <c r="BK42" i="7942"/>
  <c r="AZ142" i="7942"/>
  <c r="AZ110" i="7942"/>
  <c r="AZ78" i="7942"/>
  <c r="AZ46" i="7942"/>
  <c r="AX293" i="7942"/>
  <c r="AX425" i="7942" s="1"/>
  <c r="AX146" i="7942"/>
  <c r="AY14" i="7942"/>
  <c r="AE517" i="1"/>
  <c r="AO120" i="7942"/>
  <c r="AO82" i="7942"/>
  <c r="AO50" i="7942"/>
  <c r="AO18" i="7942"/>
  <c r="S124" i="7942"/>
  <c r="S86" i="7942"/>
  <c r="S54" i="7942"/>
  <c r="S22" i="7942"/>
  <c r="H86" i="7942"/>
  <c r="DC63" i="7942"/>
  <c r="CG99" i="7942"/>
  <c r="BV139" i="7942"/>
  <c r="BV51" i="7942"/>
  <c r="BK51" i="7942"/>
  <c r="AZ51" i="7942"/>
  <c r="S119" i="7942"/>
  <c r="S81" i="7942"/>
  <c r="S49" i="7942"/>
  <c r="S17" i="7942"/>
  <c r="H50" i="7942"/>
  <c r="BK36" i="7942"/>
  <c r="AZ108" i="7942"/>
  <c r="AZ52" i="7942"/>
  <c r="AO134" i="7942"/>
  <c r="AO80" i="7942"/>
  <c r="AO24" i="7942"/>
  <c r="S114" i="7942"/>
  <c r="S52" i="7942"/>
  <c r="H103" i="7942"/>
  <c r="FQ130" i="7942"/>
  <c r="FQ74" i="7942"/>
  <c r="FF126" i="7942"/>
  <c r="S141" i="7942"/>
  <c r="S15" i="7942"/>
  <c r="FQ125" i="7942"/>
  <c r="FQ93" i="7942"/>
  <c r="FQ61" i="7942"/>
  <c r="FQ29" i="7942"/>
  <c r="FF129" i="7942"/>
  <c r="FF97" i="7942"/>
  <c r="FF65" i="7942"/>
  <c r="FF33" i="7942"/>
  <c r="EU133" i="7942"/>
  <c r="EU101" i="7942"/>
  <c r="EU69" i="7942"/>
  <c r="EU37" i="7942"/>
  <c r="DY137" i="7942"/>
  <c r="DY105" i="7942"/>
  <c r="DY73" i="7942"/>
  <c r="DY41" i="7942"/>
  <c r="DN141" i="7942"/>
  <c r="DN109" i="7942"/>
  <c r="DN77" i="7942"/>
  <c r="DN45" i="7942"/>
  <c r="DC145" i="7942"/>
  <c r="DC113" i="7942"/>
  <c r="DC81" i="7942"/>
  <c r="DC49" i="7942"/>
  <c r="DC17" i="7942"/>
  <c r="CG123" i="7942"/>
  <c r="CG85" i="7942"/>
  <c r="CG53" i="7942"/>
  <c r="CG21" i="7942"/>
  <c r="BV121" i="7942"/>
  <c r="BV89" i="7942"/>
  <c r="BV57" i="7942"/>
  <c r="BV25" i="7942"/>
  <c r="BK125" i="7942"/>
  <c r="BK93" i="7942"/>
  <c r="BK61" i="7942"/>
  <c r="BK29" i="7942"/>
  <c r="AZ129" i="7942"/>
  <c r="AZ97" i="7942"/>
  <c r="AZ65" i="7942"/>
  <c r="AZ33" i="7942"/>
  <c r="AO139" i="7942"/>
  <c r="AO101" i="7942"/>
  <c r="AO69" i="7942"/>
  <c r="AO37" i="7942"/>
  <c r="FQ126" i="7942"/>
  <c r="FQ38" i="7942"/>
  <c r="FF114" i="7942"/>
  <c r="FF74" i="7942"/>
  <c r="FF42" i="7942"/>
  <c r="EU142" i="7942"/>
  <c r="EU110" i="7942"/>
  <c r="EU78" i="7942"/>
  <c r="EU46" i="7942"/>
  <c r="ES293" i="7942"/>
  <c r="ES425" i="7942" s="1"/>
  <c r="ES146" i="7942"/>
  <c r="ET14" i="7942"/>
  <c r="CG517" i="1"/>
  <c r="DY114" i="7942"/>
  <c r="DY82" i="7942"/>
  <c r="DY50" i="7942"/>
  <c r="DY18" i="7942"/>
  <c r="DN118" i="7942"/>
  <c r="DN86" i="7942"/>
  <c r="DN54" i="7942"/>
  <c r="DN22" i="7942"/>
  <c r="DC122" i="7942"/>
  <c r="DC90" i="7942"/>
  <c r="DC58" i="7942"/>
  <c r="DC26" i="7942"/>
  <c r="CG132" i="7942"/>
  <c r="CG94" i="7942"/>
  <c r="CG62" i="7942"/>
  <c r="CG30" i="7942"/>
  <c r="BV130" i="7942"/>
  <c r="BV98" i="7942"/>
  <c r="BV66" i="7942"/>
  <c r="BV34" i="7942"/>
  <c r="BK134" i="7942"/>
  <c r="BK102" i="7942"/>
  <c r="BK70" i="7942"/>
  <c r="BK38" i="7942"/>
  <c r="AZ138" i="7942"/>
  <c r="AZ106" i="7942"/>
  <c r="AZ74" i="7942"/>
  <c r="AZ42" i="7942"/>
  <c r="AO106" i="7942"/>
  <c r="AO116" i="7942"/>
  <c r="AO78" i="7942"/>
  <c r="AO46" i="7942"/>
  <c r="AM146" i="7942"/>
  <c r="AM293" i="7942"/>
  <c r="AM425" i="7942" s="1"/>
  <c r="AN14" i="7942"/>
  <c r="Y517" i="1"/>
  <c r="S120" i="7942"/>
  <c r="S82" i="7942"/>
  <c r="S50" i="7942"/>
  <c r="S18" i="7942"/>
  <c r="H51" i="7942"/>
  <c r="DC51" i="7942"/>
  <c r="CG87" i="7942"/>
  <c r="BV131" i="7942"/>
  <c r="BV27" i="7942"/>
  <c r="BK27" i="7942"/>
  <c r="AZ27" i="7942"/>
  <c r="S123" i="7942"/>
  <c r="S85" i="7942"/>
  <c r="S53" i="7942"/>
  <c r="S21" i="7942"/>
  <c r="H74" i="7942"/>
  <c r="BK44" i="7942"/>
  <c r="AZ112" i="7942"/>
  <c r="AZ60" i="7942"/>
  <c r="AO142" i="7942"/>
  <c r="AO84" i="7942"/>
  <c r="AO32" i="7942"/>
  <c r="S118" i="7942"/>
  <c r="S60" i="7942"/>
  <c r="H117" i="7942"/>
  <c r="FQ135" i="7942"/>
  <c r="FQ83" i="7942"/>
  <c r="FQ31" i="7942"/>
  <c r="FF107" i="7942"/>
  <c r="FF47" i="7942"/>
  <c r="EU111" i="7942"/>
  <c r="EU79" i="7942"/>
  <c r="EU47" i="7942"/>
  <c r="EU15" i="7942"/>
  <c r="DY115" i="7942"/>
  <c r="DY83" i="7942"/>
  <c r="DY51" i="7942"/>
  <c r="DY19" i="7942"/>
  <c r="DN119" i="7942"/>
  <c r="DN87" i="7942"/>
  <c r="DN55" i="7942"/>
  <c r="DN23" i="7942"/>
  <c r="DC123" i="7942"/>
  <c r="DC83" i="7942"/>
  <c r="DC39" i="7942"/>
  <c r="CG129" i="7942"/>
  <c r="CG71" i="7942"/>
  <c r="CG19" i="7942"/>
  <c r="BV103" i="7942"/>
  <c r="BV47" i="7942"/>
  <c r="BK119" i="7942"/>
  <c r="BK47" i="7942"/>
  <c r="AZ107" i="7942"/>
  <c r="AZ39" i="7942"/>
  <c r="AO99" i="7942"/>
  <c r="AO51" i="7942"/>
  <c r="S113" i="7942"/>
  <c r="S31" i="7942"/>
  <c r="FQ140" i="7942"/>
  <c r="FQ108" i="7942"/>
  <c r="FQ76" i="7942"/>
  <c r="FQ44" i="7942"/>
  <c r="FF144" i="7942"/>
  <c r="FF112" i="7942"/>
  <c r="FF80" i="7942"/>
  <c r="FF48" i="7942"/>
  <c r="FF16" i="7942"/>
  <c r="EU116" i="7942"/>
  <c r="EU84" i="7942"/>
  <c r="EU52" i="7942"/>
  <c r="EU20" i="7942"/>
  <c r="DY120" i="7942"/>
  <c r="DY88" i="7942"/>
  <c r="DY56" i="7942"/>
  <c r="DY24" i="7942"/>
  <c r="DN124" i="7942"/>
  <c r="DN92" i="7942"/>
  <c r="DN60" i="7942"/>
  <c r="DN28" i="7942"/>
  <c r="DC128" i="7942"/>
  <c r="DC96" i="7942"/>
  <c r="DC64" i="7942"/>
  <c r="DC32" i="7942"/>
  <c r="CG138" i="7942"/>
  <c r="CG100" i="7942"/>
  <c r="CG68" i="7942"/>
  <c r="CG36" i="7942"/>
  <c r="BV136" i="7942"/>
  <c r="BV104" i="7942"/>
  <c r="BV72" i="7942"/>
  <c r="BV40" i="7942"/>
  <c r="BK140" i="7942"/>
  <c r="BK108" i="7942"/>
  <c r="BK76" i="7942"/>
  <c r="BK16" i="7942"/>
  <c r="AZ76" i="7942"/>
  <c r="AO138" i="7942"/>
  <c r="AO48" i="7942"/>
  <c r="S96" i="7942"/>
  <c r="S16" i="7942"/>
  <c r="FQ111" i="7942"/>
  <c r="FQ27" i="7942"/>
  <c r="FF83" i="7942"/>
  <c r="FF19" i="7942"/>
  <c r="BK139" i="7942"/>
  <c r="BK35" i="7942"/>
  <c r="AZ59" i="7942"/>
  <c r="AO103" i="7942"/>
  <c r="S103" i="7942"/>
  <c r="H116" i="7942"/>
  <c r="FQ99" i="7942"/>
  <c r="FQ47" i="7942"/>
  <c r="FF127" i="7942"/>
  <c r="FF75" i="7942"/>
  <c r="EU123" i="7942"/>
  <c r="EU91" i="7942"/>
  <c r="EU59" i="7942"/>
  <c r="EU27" i="7942"/>
  <c r="DY127" i="7942"/>
  <c r="DY95" i="7942"/>
  <c r="DY63" i="7942"/>
  <c r="DY31" i="7942"/>
  <c r="DN131" i="7942"/>
  <c r="DN99" i="7942"/>
  <c r="DN67" i="7942"/>
  <c r="DN35" i="7942"/>
  <c r="DC135" i="7942"/>
  <c r="DC99" i="7942"/>
  <c r="DC55" i="7942"/>
  <c r="CG107" i="7942"/>
  <c r="CG91" i="7942"/>
  <c r="CG39" i="7942"/>
  <c r="BV123" i="7942"/>
  <c r="BV71" i="7942"/>
  <c r="BK143" i="7942"/>
  <c r="BK75" i="7942"/>
  <c r="AZ131" i="7942"/>
  <c r="AZ63" i="7942"/>
  <c r="AO125" i="7942"/>
  <c r="AO71" i="7942"/>
  <c r="S145" i="7942"/>
  <c r="S59" i="7942"/>
  <c r="H38" i="7942"/>
  <c r="FQ120" i="7942"/>
  <c r="FQ88" i="7942"/>
  <c r="FQ56" i="7942"/>
  <c r="FQ24" i="7942"/>
  <c r="FF124" i="7942"/>
  <c r="FF92" i="7942"/>
  <c r="FF60" i="7942"/>
  <c r="FF28" i="7942"/>
  <c r="EU128" i="7942"/>
  <c r="EU96" i="7942"/>
  <c r="EU64" i="7942"/>
  <c r="EU32" i="7942"/>
  <c r="DY132" i="7942"/>
  <c r="DY100" i="7942"/>
  <c r="DY68" i="7942"/>
  <c r="DY36" i="7942"/>
  <c r="DN136" i="7942"/>
  <c r="DN104" i="7942"/>
  <c r="DN72" i="7942"/>
  <c r="DN40" i="7942"/>
  <c r="DC140" i="7942"/>
  <c r="DC108" i="7942"/>
  <c r="DC76" i="7942"/>
  <c r="DC44" i="7942"/>
  <c r="CG108" i="7942"/>
  <c r="CG118" i="7942"/>
  <c r="CG80" i="7942"/>
  <c r="CG48" i="7942"/>
  <c r="CG16" i="7942"/>
  <c r="BV116" i="7942"/>
  <c r="BV84" i="7942"/>
  <c r="BV52" i="7942"/>
  <c r="BV20" i="7942"/>
  <c r="BK120" i="7942"/>
  <c r="BK88" i="7942"/>
  <c r="BK40" i="7942"/>
  <c r="AO17" i="7942"/>
  <c r="FQ66" i="7942"/>
  <c r="FF142" i="7942"/>
  <c r="FF102" i="7942"/>
  <c r="FF70" i="7942"/>
  <c r="FF38" i="7942"/>
  <c r="EU138" i="7942"/>
  <c r="EU106" i="7942"/>
  <c r="EU74" i="7942"/>
  <c r="EU42" i="7942"/>
  <c r="DY142" i="7942"/>
  <c r="DY110" i="7942"/>
  <c r="DY78" i="7942"/>
  <c r="DY46" i="7942"/>
  <c r="DW293" i="7942"/>
  <c r="DW425" i="7942" s="1"/>
  <c r="DW146" i="7942"/>
  <c r="DX14" i="7942"/>
  <c r="BU517" i="1"/>
  <c r="DN114" i="7942"/>
  <c r="DN82" i="7942"/>
  <c r="DN50" i="7942"/>
  <c r="DN18" i="7942"/>
  <c r="DC118" i="7942"/>
  <c r="DC86" i="7942"/>
  <c r="DC54" i="7942"/>
  <c r="DC22" i="7942"/>
  <c r="CG128" i="7942"/>
  <c r="CG90" i="7942"/>
  <c r="CG58" i="7942"/>
  <c r="CG26" i="7942"/>
  <c r="BV126" i="7942"/>
  <c r="BV94" i="7942"/>
  <c r="BV62" i="7942"/>
  <c r="BV30" i="7942"/>
  <c r="BK130" i="7942"/>
  <c r="BK98" i="7942"/>
  <c r="BK66" i="7942"/>
  <c r="BK34" i="7942"/>
  <c r="AZ134" i="7942"/>
  <c r="AZ102" i="7942"/>
  <c r="AZ70" i="7942"/>
  <c r="AZ38" i="7942"/>
  <c r="AO144" i="7942"/>
  <c r="AO112" i="7942"/>
  <c r="AO74" i="7942"/>
  <c r="AO42" i="7942"/>
  <c r="S107" i="7942"/>
  <c r="S116" i="7942"/>
  <c r="S78" i="7942"/>
  <c r="S46" i="7942"/>
  <c r="Q293" i="7942"/>
  <c r="Q425" i="7942" s="1"/>
  <c r="Q146" i="7942"/>
  <c r="R14" i="7942"/>
  <c r="M517" i="1"/>
  <c r="H30" i="7942"/>
  <c r="DC35" i="7942"/>
  <c r="CG75" i="7942"/>
  <c r="BV119" i="7942"/>
  <c r="BV23" i="7942"/>
  <c r="BK15" i="7942"/>
  <c r="S143" i="7942"/>
  <c r="S111" i="7942"/>
  <c r="S73" i="7942"/>
  <c r="S41" i="7942"/>
  <c r="H105" i="7942"/>
  <c r="H25" i="7942"/>
  <c r="BK20" i="7942"/>
  <c r="AZ92" i="7942"/>
  <c r="AZ40" i="7942"/>
  <c r="AO122" i="7942"/>
  <c r="AO64" i="7942"/>
  <c r="S109" i="7942"/>
  <c r="S92" i="7942"/>
  <c r="S40" i="7942"/>
  <c r="H39" i="7942"/>
  <c r="FQ114" i="7942"/>
  <c r="FQ58" i="7942"/>
  <c r="AO141" i="7942"/>
  <c r="S117" i="7942"/>
  <c r="H62" i="7942"/>
  <c r="FQ117" i="7942"/>
  <c r="FQ85" i="7942"/>
  <c r="FQ53" i="7942"/>
  <c r="FQ21" i="7942"/>
  <c r="FF121" i="7942"/>
  <c r="FF89" i="7942"/>
  <c r="FF57" i="7942"/>
  <c r="FF25" i="7942"/>
  <c r="EU125" i="7942"/>
  <c r="EU93" i="7942"/>
  <c r="EU61" i="7942"/>
  <c r="EU29" i="7942"/>
  <c r="DY129" i="7942"/>
  <c r="DY97" i="7942"/>
  <c r="DY65" i="7942"/>
  <c r="DY33" i="7942"/>
  <c r="DN133" i="7942"/>
  <c r="DN101" i="7942"/>
  <c r="DN69" i="7942"/>
  <c r="DN37" i="7942"/>
  <c r="DC137" i="7942"/>
  <c r="DC105" i="7942"/>
  <c r="DC73" i="7942"/>
  <c r="DC41" i="7942"/>
  <c r="CG105" i="7942"/>
  <c r="CG115" i="7942"/>
  <c r="CG77" i="7942"/>
  <c r="CG45" i="7942"/>
  <c r="BV145" i="7942"/>
  <c r="BV113" i="7942"/>
  <c r="BV81" i="7942"/>
  <c r="BV49" i="7942"/>
  <c r="BV17" i="7942"/>
  <c r="BK117" i="7942"/>
  <c r="BK85" i="7942"/>
  <c r="BK53" i="7942"/>
  <c r="BK21" i="7942"/>
  <c r="AZ121" i="7942"/>
  <c r="AZ89" i="7942"/>
  <c r="AZ57" i="7942"/>
  <c r="AZ25" i="7942"/>
  <c r="AO131" i="7942"/>
  <c r="AO93" i="7942"/>
  <c r="AO61" i="7942"/>
  <c r="AO29" i="7942"/>
  <c r="FQ102" i="7942"/>
  <c r="FQ22" i="7942"/>
  <c r="FF106" i="7942"/>
  <c r="FF66" i="7942"/>
  <c r="FF34" i="7942"/>
  <c r="EU134" i="7942"/>
  <c r="EU102" i="7942"/>
  <c r="EU70" i="7942"/>
  <c r="EU38" i="7942"/>
  <c r="DY138" i="7942"/>
  <c r="DY106" i="7942"/>
  <c r="DY74" i="7942"/>
  <c r="DY42" i="7942"/>
  <c r="DN142" i="7942"/>
  <c r="DN110" i="7942"/>
  <c r="DN78" i="7942"/>
  <c r="DN46" i="7942"/>
  <c r="DL293" i="7942"/>
  <c r="DL425" i="7942" s="1"/>
  <c r="DL146" i="7942"/>
  <c r="DM14" i="7942"/>
  <c r="BO517" i="1"/>
  <c r="DC114" i="7942"/>
  <c r="DC82" i="7942"/>
  <c r="DC50" i="7942"/>
  <c r="DC18" i="7942"/>
  <c r="CG124" i="7942"/>
  <c r="CG86" i="7942"/>
  <c r="CG54" i="7942"/>
  <c r="CG22" i="7942"/>
  <c r="BV122" i="7942"/>
  <c r="BV90" i="7942"/>
  <c r="BV58" i="7942"/>
  <c r="BV26" i="7942"/>
  <c r="BK126" i="7942"/>
  <c r="BK94" i="7942"/>
  <c r="BK62" i="7942"/>
  <c r="BK30" i="7942"/>
  <c r="AZ130" i="7942"/>
  <c r="AZ98" i="7942"/>
  <c r="AZ66" i="7942"/>
  <c r="AZ34" i="7942"/>
  <c r="AO140" i="7942"/>
  <c r="AO102" i="7942"/>
  <c r="AO70" i="7942"/>
  <c r="AO38" i="7942"/>
  <c r="S144" i="7942"/>
  <c r="S112" i="7942"/>
  <c r="S74" i="7942"/>
  <c r="S42" i="7942"/>
  <c r="H106" i="7942"/>
  <c r="H26" i="7942"/>
  <c r="DC23" i="7942"/>
  <c r="CG67" i="7942"/>
  <c r="BV111" i="7942"/>
  <c r="BK135" i="7942"/>
  <c r="AZ135" i="7942"/>
  <c r="S106" i="7942"/>
  <c r="S115" i="7942"/>
  <c r="S77" i="7942"/>
  <c r="S45" i="7942"/>
  <c r="H15" i="7942"/>
  <c r="H29" i="7942"/>
  <c r="BK28" i="7942"/>
  <c r="AZ100" i="7942"/>
  <c r="AZ48" i="7942"/>
  <c r="AO126" i="7942"/>
  <c r="AO72" i="7942"/>
  <c r="AO16" i="7942"/>
  <c r="S100" i="7942"/>
  <c r="S48" i="7942"/>
  <c r="H64" i="7942"/>
  <c r="FQ119" i="7942"/>
  <c r="FQ67" i="7942"/>
  <c r="FQ15" i="7942"/>
  <c r="FF95" i="7942"/>
  <c r="FF39" i="7942"/>
  <c r="EU103" i="7942"/>
  <c r="EU71" i="7942"/>
  <c r="EU39" i="7942"/>
  <c r="DY139" i="7942"/>
  <c r="DY107" i="7942"/>
  <c r="DY75" i="7942"/>
  <c r="DY43" i="7942"/>
  <c r="DN143" i="7942"/>
  <c r="DN111" i="7942"/>
  <c r="DN79" i="7942"/>
  <c r="DN47" i="7942"/>
  <c r="DN15" i="7942"/>
  <c r="DC115" i="7942"/>
  <c r="DC71" i="7942"/>
  <c r="DC27" i="7942"/>
  <c r="CG113" i="7942"/>
  <c r="CG59" i="7942"/>
  <c r="BV143" i="7942"/>
  <c r="BV91" i="7942"/>
  <c r="BV39" i="7942"/>
  <c r="BK103" i="7942"/>
  <c r="BK31" i="7942"/>
  <c r="AZ91" i="7942"/>
  <c r="AZ23" i="7942"/>
  <c r="AO87" i="7942"/>
  <c r="AO35" i="7942"/>
  <c r="S87" i="7942"/>
  <c r="H107" i="7942"/>
  <c r="FQ132" i="7942"/>
  <c r="FQ100" i="7942"/>
  <c r="FQ68" i="7942"/>
  <c r="FQ36" i="7942"/>
  <c r="FF136" i="7942"/>
  <c r="FF104" i="7942"/>
  <c r="FF72" i="7942"/>
  <c r="FF40" i="7942"/>
  <c r="EU140" i="7942"/>
  <c r="EU108" i="7942"/>
  <c r="EU76" i="7942"/>
  <c r="EU44" i="7942"/>
  <c r="DY144" i="7942"/>
  <c r="DY112" i="7942"/>
  <c r="DY80" i="7942"/>
  <c r="DY48" i="7942"/>
  <c r="DY16" i="7942"/>
  <c r="DN116" i="7942"/>
  <c r="DN84" i="7942"/>
  <c r="DN52" i="7942"/>
  <c r="DN20" i="7942"/>
  <c r="DC120" i="7942"/>
  <c r="DC88" i="7942"/>
  <c r="DC56" i="7942"/>
  <c r="DC24" i="7942"/>
  <c r="CG130" i="7942"/>
  <c r="CG92" i="7942"/>
  <c r="CG60" i="7942"/>
  <c r="CG28" i="7942"/>
  <c r="BV128" i="7942"/>
  <c r="BV96" i="7942"/>
  <c r="BV64" i="7942"/>
  <c r="BV32" i="7942"/>
  <c r="BK132" i="7942"/>
  <c r="BK100" i="7942"/>
  <c r="BK68" i="7942"/>
  <c r="AZ132" i="7942"/>
  <c r="AZ56" i="7942"/>
  <c r="AO118" i="7942"/>
  <c r="AO28" i="7942"/>
  <c r="S76" i="7942"/>
  <c r="H113" i="7942"/>
  <c r="FQ91" i="7942"/>
  <c r="FF139" i="7942"/>
  <c r="FF63" i="7942"/>
  <c r="EU143" i="7942"/>
  <c r="BK115" i="7942"/>
  <c r="AZ139" i="7942"/>
  <c r="AZ35" i="7942"/>
  <c r="AO83" i="7942"/>
  <c r="S83" i="7942"/>
  <c r="H18" i="7942"/>
  <c r="FQ87" i="7942"/>
  <c r="FQ39" i="7942"/>
  <c r="FF111" i="7942"/>
  <c r="FF55" i="7942"/>
  <c r="EU115" i="7942"/>
  <c r="EU83" i="7942"/>
  <c r="EU51" i="7942"/>
  <c r="EU19" i="7942"/>
  <c r="DY119" i="7942"/>
  <c r="DY87" i="7942"/>
  <c r="DY55" i="7942"/>
  <c r="DY23" i="7942"/>
  <c r="DN123" i="7942"/>
  <c r="DN91" i="7942"/>
  <c r="DN59" i="7942"/>
  <c r="DN27" i="7942"/>
  <c r="DC127" i="7942"/>
  <c r="DC91" i="7942"/>
  <c r="DC43" i="7942"/>
  <c r="CG137" i="7942"/>
  <c r="CG79" i="7942"/>
  <c r="CG27" i="7942"/>
  <c r="BV107" i="7942"/>
  <c r="BV59" i="7942"/>
  <c r="BK123" i="7942"/>
  <c r="BK55" i="7942"/>
  <c r="AZ119" i="7942"/>
  <c r="AZ47" i="7942"/>
  <c r="AO113" i="7942"/>
  <c r="AO59" i="7942"/>
  <c r="S121" i="7942"/>
  <c r="S39" i="7942"/>
  <c r="FQ144" i="7942"/>
  <c r="FQ112" i="7942"/>
  <c r="FQ80" i="7942"/>
  <c r="FQ48" i="7942"/>
  <c r="FQ16" i="7942"/>
  <c r="FF116" i="7942"/>
  <c r="FF84" i="7942"/>
  <c r="FF52" i="7942"/>
  <c r="FF20" i="7942"/>
  <c r="EU120" i="7942"/>
  <c r="EU88" i="7942"/>
  <c r="EU56" i="7942"/>
  <c r="EU24" i="7942"/>
  <c r="DY124" i="7942"/>
  <c r="DY92" i="7942"/>
  <c r="DY60" i="7942"/>
  <c r="DY28" i="7942"/>
  <c r="DN128" i="7942"/>
  <c r="DN96" i="7942"/>
  <c r="DN64" i="7942"/>
  <c r="DN32" i="7942"/>
  <c r="DC132" i="7942"/>
  <c r="DC100" i="7942"/>
  <c r="DC68" i="7942"/>
  <c r="DC36" i="7942"/>
  <c r="CG142" i="7942"/>
  <c r="CG110" i="7942"/>
  <c r="CG72" i="7942"/>
  <c r="CG40" i="7942"/>
  <c r="BV140" i="7942"/>
  <c r="BV108" i="7942"/>
  <c r="BV76" i="7942"/>
  <c r="BV44" i="7942"/>
  <c r="BK144" i="7942"/>
  <c r="BK112" i="7942"/>
  <c r="BK80" i="7942"/>
  <c r="BK24" i="7942"/>
  <c r="FQ122" i="7942"/>
  <c r="FQ50" i="7942"/>
  <c r="FF134" i="7942"/>
  <c r="FF94" i="7942"/>
  <c r="FF62" i="7942"/>
  <c r="FF30" i="7942"/>
  <c r="EU130" i="7942"/>
  <c r="EU98" i="7942"/>
  <c r="EU66" i="7942"/>
  <c r="EU34" i="7942"/>
  <c r="DY134" i="7942"/>
  <c r="DY102" i="7942"/>
  <c r="DY70" i="7942"/>
  <c r="DY38" i="7942"/>
  <c r="DN138" i="7942"/>
  <c r="DN106" i="7942"/>
  <c r="DN74" i="7942"/>
  <c r="DN42" i="7942"/>
  <c r="DC142" i="7942"/>
  <c r="DC110" i="7942"/>
  <c r="DC78" i="7942"/>
  <c r="DC46" i="7942"/>
  <c r="DA293" i="7942"/>
  <c r="DA425" i="7942" s="1"/>
  <c r="DA146" i="7942"/>
  <c r="DB14" i="7942"/>
  <c r="BI517" i="1"/>
  <c r="CG120" i="7942"/>
  <c r="CG82" i="7942"/>
  <c r="CG50" i="7942"/>
  <c r="CG18" i="7942"/>
  <c r="BV118" i="7942"/>
  <c r="BV86" i="7942"/>
  <c r="BV54" i="7942"/>
  <c r="BV22" i="7942"/>
  <c r="BK122" i="7942"/>
  <c r="BK90" i="7942"/>
  <c r="BK58" i="7942"/>
  <c r="BK26" i="7942"/>
  <c r="AZ126" i="7942"/>
  <c r="AZ94" i="7942"/>
  <c r="AZ62" i="7942"/>
  <c r="AZ30" i="7942"/>
  <c r="AO136" i="7942"/>
  <c r="AO98" i="7942"/>
  <c r="AO66" i="7942"/>
  <c r="AO34" i="7942"/>
  <c r="S140" i="7942"/>
  <c r="S102" i="7942"/>
  <c r="S70" i="7942"/>
  <c r="S38" i="7942"/>
  <c r="H136" i="7942"/>
  <c r="H17" i="7942"/>
  <c r="CG145" i="7942"/>
  <c r="CG55" i="7942"/>
  <c r="BV99" i="7942"/>
  <c r="BK111" i="7942"/>
  <c r="AZ115" i="7942"/>
  <c r="S135" i="7942"/>
  <c r="S97" i="7942"/>
  <c r="S65" i="7942"/>
  <c r="S33" i="7942"/>
  <c r="H114" i="7942"/>
  <c r="BK64" i="7942"/>
  <c r="AZ136" i="7942"/>
  <c r="AZ80" i="7942"/>
  <c r="AZ28" i="7942"/>
  <c r="AO100" i="7942"/>
  <c r="AO52" i="7942"/>
  <c r="S138" i="7942"/>
  <c r="S80" i="7942"/>
  <c r="S28" i="7942"/>
  <c r="F146" i="7942"/>
  <c r="F293" i="7942"/>
  <c r="G14" i="7942"/>
  <c r="G517" i="1"/>
  <c r="FQ98" i="7942"/>
  <c r="FQ42" i="7942"/>
  <c r="AO55" i="7942"/>
  <c r="S75" i="7942"/>
  <c r="FQ141" i="7942"/>
  <c r="FQ109" i="7942"/>
  <c r="FQ77" i="7942"/>
  <c r="FQ45" i="7942"/>
  <c r="FF145" i="7942"/>
  <c r="FF113" i="7942"/>
  <c r="FF81" i="7942"/>
  <c r="FF49" i="7942"/>
  <c r="FF17" i="7942"/>
  <c r="EU117" i="7942"/>
  <c r="EU85" i="7942"/>
  <c r="EU53" i="7942"/>
  <c r="EU21" i="7942"/>
  <c r="DY121" i="7942"/>
  <c r="DY89" i="7942"/>
  <c r="DY57" i="7942"/>
  <c r="DY25" i="7942"/>
  <c r="DN125" i="7942"/>
  <c r="DN93" i="7942"/>
  <c r="DN61" i="7942"/>
  <c r="DN29" i="7942"/>
  <c r="DC129" i="7942"/>
  <c r="DC97" i="7942"/>
  <c r="DC65" i="7942"/>
  <c r="DC33" i="7942"/>
  <c r="CG139" i="7942"/>
  <c r="CG101" i="7942"/>
  <c r="CG69" i="7942"/>
  <c r="CG37" i="7942"/>
  <c r="BV137" i="7942"/>
  <c r="BV105" i="7942"/>
  <c r="BV73" i="7942"/>
  <c r="BV41" i="7942"/>
  <c r="BK141" i="7942"/>
  <c r="BK109" i="7942"/>
  <c r="BK77" i="7942"/>
  <c r="BK45" i="7942"/>
  <c r="AZ145" i="7942"/>
  <c r="AZ113" i="7942"/>
  <c r="AZ81" i="7942"/>
  <c r="AZ49" i="7942"/>
  <c r="AZ17" i="7942"/>
  <c r="AO123" i="7942"/>
  <c r="AO85" i="7942"/>
  <c r="AO53" i="7942"/>
  <c r="AO21" i="7942"/>
  <c r="FQ78" i="7942"/>
  <c r="FF138" i="7942"/>
  <c r="FF90" i="7942"/>
  <c r="FF58" i="7942"/>
  <c r="FF26" i="7942"/>
  <c r="EU126" i="7942"/>
  <c r="EU94" i="7942"/>
  <c r="EU62" i="7942"/>
  <c r="EU30" i="7942"/>
  <c r="DY130" i="7942"/>
  <c r="DY98" i="7942"/>
  <c r="DY66" i="7942"/>
  <c r="DY34" i="7942"/>
  <c r="DN134" i="7942"/>
  <c r="DN102" i="7942"/>
  <c r="DN70" i="7942"/>
  <c r="DN38" i="7942"/>
  <c r="DC138" i="7942"/>
  <c r="DC106" i="7942"/>
  <c r="DC74" i="7942"/>
  <c r="DC42" i="7942"/>
  <c r="CG106" i="7942"/>
  <c r="CG116" i="7942"/>
  <c r="CG78" i="7942"/>
  <c r="CG46" i="7942"/>
  <c r="CE293" i="7942"/>
  <c r="CE425" i="7942" s="1"/>
  <c r="CE146" i="7942"/>
  <c r="CF14" i="7942"/>
  <c r="AW517" i="1"/>
  <c r="BV114" i="7942"/>
  <c r="BV82" i="7942"/>
  <c r="BV50" i="7942"/>
  <c r="BV18" i="7942"/>
  <c r="BK118" i="7942"/>
  <c r="BK86" i="7942"/>
  <c r="BK54" i="7942"/>
  <c r="BK22" i="7942"/>
  <c r="AZ122" i="7942"/>
  <c r="AZ90" i="7942"/>
  <c r="AZ58" i="7942"/>
  <c r="AZ26" i="7942"/>
  <c r="AO132" i="7942"/>
  <c r="AO94" i="7942"/>
  <c r="AO62" i="7942"/>
  <c r="AO30" i="7942"/>
  <c r="S136" i="7942"/>
  <c r="S98" i="7942"/>
  <c r="S66" i="7942"/>
  <c r="S34" i="7942"/>
  <c r="H115" i="7942"/>
  <c r="DC107" i="7942"/>
  <c r="CG133" i="7942"/>
  <c r="CG47" i="7942"/>
  <c r="BV87" i="7942"/>
  <c r="BK95" i="7942"/>
  <c r="AZ95" i="7942"/>
  <c r="S139" i="7942"/>
  <c r="S101" i="7942"/>
  <c r="S69" i="7942"/>
  <c r="S37" i="7942"/>
  <c r="H135" i="7942"/>
  <c r="H16" i="7942"/>
  <c r="AZ144" i="7942"/>
  <c r="AZ88" i="7942"/>
  <c r="AZ32" i="7942"/>
  <c r="AO114" i="7942"/>
  <c r="AO56" i="7942"/>
  <c r="S105" i="7942"/>
  <c r="S88" i="7942"/>
  <c r="S32" i="7942"/>
  <c r="H19" i="7942"/>
  <c r="FQ107" i="7942"/>
  <c r="FQ55" i="7942"/>
  <c r="FF135" i="7942"/>
  <c r="FF79" i="7942"/>
  <c r="EU127" i="7942"/>
  <c r="EU95" i="7942"/>
  <c r="EU63" i="7942"/>
  <c r="EU31" i="7942"/>
  <c r="DY131" i="7942"/>
  <c r="DY99" i="7942"/>
  <c r="DY67" i="7942"/>
  <c r="DY35" i="7942"/>
  <c r="DN135" i="7942"/>
  <c r="DN103" i="7942"/>
  <c r="DN71" i="7942"/>
  <c r="DN39" i="7942"/>
  <c r="DC139" i="7942"/>
  <c r="DC103" i="7942"/>
  <c r="DC59" i="7942"/>
  <c r="DC15" i="7942"/>
  <c r="CG95" i="7942"/>
  <c r="CG43" i="7942"/>
  <c r="BV127" i="7942"/>
  <c r="BV79" i="7942"/>
  <c r="BV19" i="7942"/>
  <c r="BK83" i="7942"/>
  <c r="AZ143" i="7942"/>
  <c r="AZ75" i="7942"/>
  <c r="AO137" i="7942"/>
  <c r="AO75" i="7942"/>
  <c r="AO15" i="7942"/>
  <c r="S71" i="7942"/>
  <c r="H102" i="7942"/>
  <c r="FQ124" i="7942"/>
  <c r="FQ92" i="7942"/>
  <c r="FQ60" i="7942"/>
  <c r="FQ28" i="7942"/>
  <c r="FF128" i="7942"/>
  <c r="FF96" i="7942"/>
  <c r="FF64" i="7942"/>
  <c r="FF32" i="7942"/>
  <c r="EU132" i="7942"/>
  <c r="EU100" i="7942"/>
  <c r="EU68" i="7942"/>
  <c r="EU36" i="7942"/>
  <c r="DY136" i="7942"/>
  <c r="DY104" i="7942"/>
  <c r="DY72" i="7942"/>
  <c r="DY40" i="7942"/>
  <c r="DN140" i="7942"/>
  <c r="DN108" i="7942"/>
  <c r="DN76" i="7942"/>
  <c r="DN44" i="7942"/>
  <c r="DC144" i="7942"/>
  <c r="DC112" i="7942"/>
  <c r="DC80" i="7942"/>
  <c r="DC48" i="7942"/>
  <c r="DC16" i="7942"/>
  <c r="CG122" i="7942"/>
  <c r="CG84" i="7942"/>
  <c r="CG52" i="7942"/>
  <c r="CG20" i="7942"/>
  <c r="BV120" i="7942"/>
  <c r="BV88" i="7942"/>
  <c r="BV56" i="7942"/>
  <c r="BV24" i="7942"/>
  <c r="BK124" i="7942"/>
  <c r="BK92" i="7942"/>
  <c r="BK52" i="7942"/>
  <c r="AZ116" i="7942"/>
  <c r="AZ36" i="7942"/>
  <c r="AO88" i="7942"/>
  <c r="S142" i="7942"/>
  <c r="S56" i="7942"/>
  <c r="H28" i="7942"/>
  <c r="FQ71" i="7942"/>
  <c r="FF123" i="7942"/>
  <c r="FF35" i="7942"/>
  <c r="EU135" i="7942"/>
  <c r="BK87" i="7942"/>
  <c r="AZ111" i="7942"/>
  <c r="AO145" i="7942"/>
  <c r="AO31" i="7942"/>
  <c r="S55" i="7942"/>
  <c r="FQ127" i="7942"/>
  <c r="FQ75" i="7942"/>
  <c r="FQ23" i="7942"/>
  <c r="FF99" i="7942"/>
  <c r="FF43" i="7942"/>
  <c r="EU107" i="7942"/>
  <c r="EU75" i="7942"/>
  <c r="EU43" i="7942"/>
  <c r="DY143" i="7942"/>
  <c r="DY111" i="7942"/>
  <c r="DY79" i="7942"/>
  <c r="DY47" i="7942"/>
  <c r="DY15" i="7942"/>
  <c r="DN115" i="7942"/>
  <c r="DN83" i="7942"/>
  <c r="DN51" i="7942"/>
  <c r="DN19" i="7942"/>
  <c r="DC119" i="7942"/>
  <c r="DC79" i="7942"/>
  <c r="DC31" i="7942"/>
  <c r="CG121" i="7942"/>
  <c r="CG63" i="7942"/>
  <c r="CG15" i="7942"/>
  <c r="BV95" i="7942"/>
  <c r="BV43" i="7942"/>
  <c r="BK107" i="7942"/>
  <c r="BK39" i="7942"/>
  <c r="AZ103" i="7942"/>
  <c r="AZ31" i="7942"/>
  <c r="AO95" i="7942"/>
  <c r="AO39" i="7942"/>
  <c r="S99" i="7942"/>
  <c r="S19" i="7942"/>
  <c r="FQ136" i="7942"/>
  <c r="FQ104" i="7942"/>
  <c r="FQ72" i="7942"/>
  <c r="FQ40" i="7942"/>
  <c r="FF140" i="7942"/>
  <c r="FF108" i="7942"/>
  <c r="FF76" i="7942"/>
  <c r="FF44" i="7942"/>
  <c r="EU144" i="7942"/>
  <c r="EU112" i="7942"/>
  <c r="EU80" i="7942"/>
  <c r="EU48" i="7942"/>
  <c r="EU16" i="7942"/>
  <c r="DY116" i="7942"/>
  <c r="DY84" i="7942"/>
  <c r="DY52" i="7942"/>
  <c r="DY20" i="7942"/>
  <c r="DN120" i="7942"/>
  <c r="DN88" i="7942"/>
  <c r="DN56" i="7942"/>
  <c r="DN24" i="7942"/>
  <c r="DC124" i="7942"/>
  <c r="DC92" i="7942"/>
  <c r="DC60" i="7942"/>
  <c r="DC28" i="7942"/>
  <c r="CG134" i="7942"/>
  <c r="CG96" i="7942"/>
  <c r="CG64" i="7942"/>
  <c r="CG32" i="7942"/>
  <c r="BV132" i="7942"/>
  <c r="BV100" i="7942"/>
  <c r="BV68" i="7942"/>
  <c r="BV36" i="7942"/>
  <c r="BK136" i="7942"/>
  <c r="BK104" i="7942"/>
  <c r="BK72" i="7942"/>
  <c r="AZ104" i="7942"/>
  <c r="FQ106" i="7942"/>
  <c r="FQ34" i="7942"/>
  <c r="FF118" i="7942"/>
  <c r="FF86" i="7942"/>
  <c r="FF54" i="7942"/>
  <c r="FF22" i="7942"/>
  <c r="EU122" i="7942"/>
  <c r="EU90" i="7942"/>
  <c r="EU58" i="7942"/>
  <c r="EU26" i="7942"/>
  <c r="DY126" i="7942"/>
  <c r="DY94" i="7942"/>
  <c r="DY62" i="7942"/>
  <c r="DY30" i="7942"/>
  <c r="DN130" i="7942"/>
  <c r="DN98" i="7942"/>
  <c r="DN66" i="7942"/>
  <c r="DN34" i="7942"/>
  <c r="DC134" i="7942"/>
  <c r="DC102" i="7942"/>
  <c r="DC70" i="7942"/>
  <c r="DC38" i="7942"/>
  <c r="CG144" i="7942"/>
  <c r="CG112" i="7942"/>
  <c r="CG74" i="7942"/>
  <c r="CG42" i="7942"/>
  <c r="BV142" i="7942"/>
  <c r="BV110" i="7942"/>
  <c r="BV78" i="7942"/>
  <c r="BV46" i="7942"/>
  <c r="BT146" i="7942"/>
  <c r="BT293" i="7942"/>
  <c r="BT425" i="7942" s="1"/>
  <c r="BU14" i="7942"/>
  <c r="AQ517" i="1"/>
  <c r="BK114" i="7942"/>
  <c r="BK82" i="7942"/>
  <c r="BK50" i="7942"/>
  <c r="BK18" i="7942"/>
  <c r="AZ118" i="7942"/>
  <c r="AZ86" i="7942"/>
  <c r="AZ54" i="7942"/>
  <c r="AZ22" i="7942"/>
  <c r="AO128" i="7942"/>
  <c r="AO90" i="7942"/>
  <c r="AO58" i="7942"/>
  <c r="AO26" i="7942"/>
  <c r="S132" i="7942"/>
  <c r="S94" i="7942"/>
  <c r="S62" i="7942"/>
  <c r="S30" i="7942"/>
  <c r="H111" i="7942"/>
  <c r="DC87" i="7942"/>
  <c r="CG125" i="7942"/>
  <c r="CG35" i="7942"/>
  <c r="BV75" i="7942"/>
  <c r="BK79" i="7942"/>
  <c r="AZ79" i="7942"/>
  <c r="S127" i="7942"/>
  <c r="S89" i="7942"/>
  <c r="S57" i="7942"/>
  <c r="S25" i="7942"/>
  <c r="H100" i="7942"/>
  <c r="BK48" i="7942"/>
  <c r="AZ120" i="7942"/>
  <c r="AZ68" i="7942"/>
  <c r="AO104" i="7942"/>
  <c r="AO92" i="7942"/>
  <c r="AO36" i="7942"/>
  <c r="S126" i="7942"/>
  <c r="S68" i="7942"/>
  <c r="H20" i="7942"/>
  <c r="FQ138" i="7942"/>
  <c r="FQ90" i="7942"/>
  <c r="FQ26" i="7942"/>
  <c r="AO27" i="7942"/>
  <c r="S47" i="7942"/>
  <c r="FQ133" i="7942"/>
  <c r="FQ101" i="7942"/>
  <c r="FQ69" i="7942"/>
  <c r="FQ37" i="7942"/>
  <c r="FF137" i="7942"/>
  <c r="FF105" i="7942"/>
  <c r="FF73" i="7942"/>
  <c r="FF41" i="7942"/>
  <c r="EU141" i="7942"/>
  <c r="EU109" i="7942"/>
  <c r="EU77" i="7942"/>
  <c r="EU45" i="7942"/>
  <c r="DY145" i="7942"/>
  <c r="DY113" i="7942"/>
  <c r="DY81" i="7942"/>
  <c r="DY49" i="7942"/>
  <c r="DY17" i="7942"/>
  <c r="DN117" i="7942"/>
  <c r="DN85" i="7942"/>
  <c r="DN53" i="7942"/>
  <c r="DN21" i="7942"/>
  <c r="DC121" i="7942"/>
  <c r="DC89" i="7942"/>
  <c r="DC57" i="7942"/>
  <c r="DC25" i="7942"/>
  <c r="CG131" i="7942"/>
  <c r="CG93" i="7942"/>
  <c r="CG61" i="7942"/>
  <c r="CG29" i="7942"/>
  <c r="BV129" i="7942"/>
  <c r="BV97" i="7942"/>
  <c r="BV65" i="7942"/>
  <c r="BV33" i="7942"/>
  <c r="BK133" i="7942"/>
  <c r="BK101" i="7942"/>
  <c r="BK69" i="7942"/>
  <c r="BK37" i="7942"/>
  <c r="AZ137" i="7942"/>
  <c r="AZ105" i="7942"/>
  <c r="AZ73" i="7942"/>
  <c r="AZ41" i="7942"/>
  <c r="AO105" i="7942"/>
  <c r="AO115" i="7942"/>
  <c r="AO77" i="7942"/>
  <c r="AO45" i="7942"/>
  <c r="FQ142" i="7942"/>
  <c r="FQ54" i="7942"/>
  <c r="FF122" i="7942"/>
  <c r="FF82" i="7942"/>
  <c r="FF50" i="7942"/>
  <c r="FF18" i="7942"/>
  <c r="EU118" i="7942"/>
  <c r="EU86" i="7942"/>
  <c r="EU54" i="7942"/>
  <c r="EU22" i="7942"/>
  <c r="DY122" i="7942"/>
  <c r="DY90" i="7942"/>
  <c r="DY58" i="7942"/>
  <c r="DY26" i="7942"/>
  <c r="DN126" i="7942"/>
  <c r="DN94" i="7942"/>
  <c r="DN62" i="7942"/>
  <c r="DN30" i="7942"/>
  <c r="DC130" i="7942"/>
  <c r="DC98" i="7942"/>
  <c r="DC66" i="7942"/>
  <c r="DC34" i="7942"/>
  <c r="CG140" i="7942"/>
  <c r="CG102" i="7942"/>
  <c r="CG70" i="7942"/>
  <c r="CG38" i="7942"/>
  <c r="BV138" i="7942"/>
  <c r="BV106" i="7942"/>
  <c r="BV74" i="7942"/>
  <c r="BV42" i="7942"/>
  <c r="BK142" i="7942"/>
  <c r="BK110" i="7942"/>
  <c r="BK78" i="7942"/>
  <c r="BK46" i="7942"/>
  <c r="BI293" i="7942"/>
  <c r="BI425" i="7942" s="1"/>
  <c r="BI146" i="7942"/>
  <c r="BJ14" i="7942"/>
  <c r="AK517" i="1"/>
  <c r="AZ114" i="7942"/>
  <c r="AZ82" i="7942"/>
  <c r="AZ50" i="7942"/>
  <c r="AZ18" i="7942"/>
  <c r="AO124" i="7942"/>
  <c r="AO86" i="7942"/>
  <c r="AO54" i="7942"/>
  <c r="AO22" i="7942"/>
  <c r="S128" i="7942"/>
  <c r="S90" i="7942"/>
  <c r="S58" i="7942"/>
  <c r="S26" i="7942"/>
  <c r="H101" i="7942"/>
  <c r="DC75" i="7942"/>
  <c r="CG117" i="7942"/>
  <c r="CG23" i="7942"/>
  <c r="BV63" i="7942"/>
  <c r="BK63" i="7942"/>
  <c r="AZ67" i="7942"/>
  <c r="S131" i="7942"/>
  <c r="S93" i="7942"/>
  <c r="S61" i="7942"/>
  <c r="S29" i="7942"/>
  <c r="H110" i="7942"/>
  <c r="BK56" i="7942"/>
  <c r="AZ128" i="7942"/>
  <c r="AZ72" i="7942"/>
  <c r="AZ20" i="7942"/>
  <c r="AO96" i="7942"/>
  <c r="AO44" i="7942"/>
  <c r="S134" i="7942"/>
  <c r="S72" i="7942"/>
  <c r="S20" i="7942"/>
  <c r="FQ143" i="7942"/>
  <c r="FQ95" i="7942"/>
  <c r="FQ43" i="7942"/>
  <c r="FF119" i="7942"/>
  <c r="FF59" i="7942"/>
  <c r="EU119" i="7942"/>
  <c r="EU87" i="7942"/>
  <c r="EU55" i="7942"/>
  <c r="EU23" i="7942"/>
  <c r="DY123" i="7942"/>
  <c r="DY91" i="7942"/>
  <c r="DY59" i="7942"/>
  <c r="DY27" i="7942"/>
  <c r="DN127" i="7942"/>
  <c r="DN95" i="7942"/>
  <c r="DN63" i="7942"/>
  <c r="DN31" i="7942"/>
  <c r="DC131" i="7942"/>
  <c r="DC95" i="7942"/>
  <c r="DC47" i="7942"/>
  <c r="CG141" i="7942"/>
  <c r="CG83" i="7942"/>
  <c r="CG31" i="7942"/>
  <c r="BV115" i="7942"/>
  <c r="BV67" i="7942"/>
  <c r="BK131" i="7942"/>
  <c r="BK67" i="7942"/>
  <c r="AZ123" i="7942"/>
  <c r="AZ55" i="7942"/>
  <c r="AO121" i="7942"/>
  <c r="AO63" i="7942"/>
  <c r="S137" i="7942"/>
  <c r="S51" i="7942"/>
  <c r="H27" i="7942"/>
  <c r="FQ116" i="7942"/>
  <c r="FQ84" i="7942"/>
  <c r="FQ52" i="7942"/>
  <c r="FQ20" i="7942"/>
  <c r="FF120" i="7942"/>
  <c r="FF88" i="7942"/>
  <c r="FF56" i="7942"/>
  <c r="FF24" i="7942"/>
  <c r="EU124" i="7942"/>
  <c r="EU92" i="7942"/>
  <c r="EU60" i="7942"/>
  <c r="EU28" i="7942"/>
  <c r="DY128" i="7942"/>
  <c r="DY96" i="7942"/>
  <c r="DY64" i="7942"/>
  <c r="DY32" i="7942"/>
  <c r="DN132" i="7942"/>
  <c r="DN100" i="7942"/>
  <c r="DN68" i="7942"/>
  <c r="DN36" i="7942"/>
  <c r="DC136" i="7942"/>
  <c r="DC104" i="7942"/>
  <c r="DC72" i="7942"/>
  <c r="DC40" i="7942"/>
  <c r="CG104" i="7942"/>
  <c r="CG114" i="7942"/>
  <c r="CG76" i="7942"/>
  <c r="CG44" i="7942"/>
  <c r="BV144" i="7942"/>
  <c r="BV112" i="7942"/>
  <c r="BV80" i="7942"/>
  <c r="BV48" i="7942"/>
  <c r="BV16" i="7942"/>
  <c r="BK116" i="7942"/>
  <c r="BK84" i="7942"/>
  <c r="BK32" i="7942"/>
  <c r="AZ96" i="7942"/>
  <c r="AZ16" i="7942"/>
  <c r="AO68" i="7942"/>
  <c r="S122" i="7942"/>
  <c r="S36" i="7942"/>
  <c r="FQ131" i="7942"/>
  <c r="FQ51" i="7942"/>
  <c r="FF103" i="7942"/>
  <c r="FF27" i="7942"/>
  <c r="BV35" i="7942"/>
  <c r="BK59" i="7942"/>
  <c r="AZ87" i="7942"/>
  <c r="AO129" i="7942"/>
  <c r="S133" i="7942"/>
  <c r="S27" i="7942"/>
  <c r="FQ115" i="7942"/>
  <c r="FQ59" i="7942"/>
  <c r="FF143" i="7942"/>
  <c r="FF87" i="7942"/>
  <c r="EU131" i="7942"/>
  <c r="EU99" i="7942"/>
  <c r="EU67" i="7942"/>
  <c r="EU35" i="7942"/>
  <c r="DY135" i="7942"/>
  <c r="DY103" i="7942"/>
  <c r="DY71" i="7942"/>
  <c r="DY39" i="7942"/>
  <c r="DN139" i="7942"/>
  <c r="DN107" i="7942"/>
  <c r="DN75" i="7942"/>
  <c r="DN43" i="7942"/>
  <c r="DC143" i="7942"/>
  <c r="DC111" i="7942"/>
  <c r="DC67" i="7942"/>
  <c r="DC19" i="7942"/>
  <c r="CG103" i="7942"/>
  <c r="CG51" i="7942"/>
  <c r="BV135" i="7942"/>
  <c r="BV83" i="7942"/>
  <c r="BV31" i="7942"/>
  <c r="BK91" i="7942"/>
  <c r="BK23" i="7942"/>
  <c r="AZ83" i="7942"/>
  <c r="AO107" i="7942"/>
  <c r="AO79" i="7942"/>
  <c r="AO23" i="7942"/>
  <c r="S79" i="7942"/>
  <c r="H112" i="7942"/>
  <c r="FQ128" i="7942"/>
  <c r="FQ96" i="7942"/>
  <c r="FQ64" i="7942"/>
  <c r="FQ32" i="7942"/>
  <c r="FF132" i="7942"/>
  <c r="FF100" i="7942"/>
  <c r="FF68" i="7942"/>
  <c r="FF36" i="7942"/>
  <c r="EU136" i="7942"/>
  <c r="EU104" i="7942"/>
  <c r="EU72" i="7942"/>
  <c r="EU40" i="7942"/>
  <c r="DY140" i="7942"/>
  <c r="DY108" i="7942"/>
  <c r="DY76" i="7942"/>
  <c r="DY44" i="7942"/>
  <c r="DN144" i="7942"/>
  <c r="DN112" i="7942"/>
  <c r="DN80" i="7942"/>
  <c r="DN48" i="7942"/>
  <c r="DN16" i="7942"/>
  <c r="DC116" i="7942"/>
  <c r="DC84" i="7942"/>
  <c r="DC52" i="7942"/>
  <c r="DC20" i="7942"/>
  <c r="CG126" i="7942"/>
  <c r="CG88" i="7942"/>
  <c r="CG56" i="7942"/>
  <c r="CG24" i="7942"/>
  <c r="BV124" i="7942"/>
  <c r="BV92" i="7942"/>
  <c r="BV60" i="7942"/>
  <c r="BV28" i="7942"/>
  <c r="BK128" i="7942"/>
  <c r="BK96" i="7942"/>
  <c r="BK60" i="7942"/>
  <c r="AZ24" i="7942"/>
  <c r="AO76" i="7942"/>
  <c r="S130" i="7942"/>
  <c r="S44" i="7942"/>
  <c r="FQ139" i="7942"/>
  <c r="FQ63" i="7942"/>
  <c r="FF115" i="7942"/>
  <c r="FF31" i="7942"/>
  <c r="BV15" i="7942"/>
  <c r="BK43" i="7942"/>
  <c r="AZ71" i="7942"/>
  <c r="AO117" i="7942"/>
  <c r="S125" i="7942"/>
  <c r="S23" i="7942"/>
  <c r="AZ15" i="7942"/>
  <c r="H37" i="7942"/>
  <c r="H57" i="7942"/>
  <c r="H76" i="7942"/>
  <c r="H93" i="7942"/>
  <c r="H127" i="7942"/>
  <c r="AB293" i="7942"/>
  <c r="AB425" i="7942" s="1"/>
  <c r="AB146" i="7942"/>
  <c r="AC14" i="7942"/>
  <c r="S517" i="1"/>
  <c r="AD30" i="7942"/>
  <c r="AD46" i="7942"/>
  <c r="AD62" i="7942"/>
  <c r="AD78" i="7942"/>
  <c r="AD94" i="7942"/>
  <c r="AD110" i="7942"/>
  <c r="AD126" i="7942"/>
  <c r="AD142" i="7942"/>
  <c r="CR26" i="7942"/>
  <c r="CR42" i="7942"/>
  <c r="CR58" i="7942"/>
  <c r="CR74" i="7942"/>
  <c r="CR90" i="7942"/>
  <c r="CR106" i="7942"/>
  <c r="CR122" i="7942"/>
  <c r="CR138" i="7942"/>
  <c r="EJ22" i="7942"/>
  <c r="EJ38" i="7942"/>
  <c r="EJ54" i="7942"/>
  <c r="EJ70" i="7942"/>
  <c r="EJ86" i="7942"/>
  <c r="EJ102" i="7942"/>
  <c r="EJ118" i="7942"/>
  <c r="EJ134" i="7942"/>
  <c r="GB18" i="7942"/>
  <c r="GB34" i="7942"/>
  <c r="GB50" i="7942"/>
  <c r="GB66" i="7942"/>
  <c r="GB82" i="7942"/>
  <c r="GB98" i="7942"/>
  <c r="GB114" i="7942"/>
  <c r="GB130" i="7942"/>
  <c r="H24" i="7942"/>
  <c r="H48" i="7942"/>
  <c r="H68" i="7942"/>
  <c r="H85" i="7942"/>
  <c r="H120" i="7942"/>
  <c r="H139" i="7942"/>
  <c r="AD23" i="7942"/>
  <c r="AD39" i="7942"/>
  <c r="AD55" i="7942"/>
  <c r="AD71" i="7942"/>
  <c r="AD87" i="7942"/>
  <c r="AD103" i="7942"/>
  <c r="AD119" i="7942"/>
  <c r="AD135" i="7942"/>
  <c r="CR19" i="7942"/>
  <c r="CR35" i="7942"/>
  <c r="CR51" i="7942"/>
  <c r="CR67" i="7942"/>
  <c r="CR83" i="7942"/>
  <c r="CR99" i="7942"/>
  <c r="CR115" i="7942"/>
  <c r="CR131" i="7942"/>
  <c r="EJ15" i="7942"/>
  <c r="EJ31" i="7942"/>
  <c r="EJ47" i="7942"/>
  <c r="EJ63" i="7942"/>
  <c r="EJ79" i="7942"/>
  <c r="EJ95" i="7942"/>
  <c r="EJ111" i="7942"/>
  <c r="EJ127" i="7942"/>
  <c r="EJ143" i="7942"/>
  <c r="GB27" i="7942"/>
  <c r="GB43" i="7942"/>
  <c r="GB59" i="7942"/>
  <c r="GB75" i="7942"/>
  <c r="GB91" i="7942"/>
  <c r="GB107" i="7942"/>
  <c r="GB123" i="7942"/>
  <c r="GB139" i="7942"/>
  <c r="H35" i="7942"/>
  <c r="H55" i="7942"/>
  <c r="H73" i="7942"/>
  <c r="H91" i="7942"/>
  <c r="H125" i="7942"/>
  <c r="H144" i="7942"/>
  <c r="AD28" i="7942"/>
  <c r="AD44" i="7942"/>
  <c r="AD60" i="7942"/>
  <c r="AD76" i="7942"/>
  <c r="AD92" i="7942"/>
  <c r="AD108" i="7942"/>
  <c r="AD124" i="7942"/>
  <c r="AD140" i="7942"/>
  <c r="CR24" i="7942"/>
  <c r="CR40" i="7942"/>
  <c r="CR56" i="7942"/>
  <c r="CR72" i="7942"/>
  <c r="CR88" i="7942"/>
  <c r="CR104" i="7942"/>
  <c r="CR120" i="7942"/>
  <c r="CR136" i="7942"/>
  <c r="EJ20" i="7942"/>
  <c r="EJ36" i="7942"/>
  <c r="EJ52" i="7942"/>
  <c r="EJ68" i="7942"/>
  <c r="EJ84" i="7942"/>
  <c r="EJ100" i="7942"/>
  <c r="EJ116" i="7942"/>
  <c r="EJ132" i="7942"/>
  <c r="GB16" i="7942"/>
  <c r="GB32" i="7942"/>
  <c r="GB48" i="7942"/>
  <c r="GB64" i="7942"/>
  <c r="GB80" i="7942"/>
  <c r="GB96" i="7942"/>
  <c r="GB112" i="7942"/>
  <c r="GB128" i="7942"/>
  <c r="GB144" i="7942"/>
  <c r="H42" i="7942"/>
  <c r="H60" i="7942"/>
  <c r="H79" i="7942"/>
  <c r="H96" i="7942"/>
  <c r="H130" i="7942"/>
  <c r="AD17" i="7942"/>
  <c r="AD33" i="7942"/>
  <c r="AD49" i="7942"/>
  <c r="AD65" i="7942"/>
  <c r="AD81" i="7942"/>
  <c r="AD97" i="7942"/>
  <c r="AD113" i="7942"/>
  <c r="AD129" i="7942"/>
  <c r="AD145" i="7942"/>
  <c r="CR29" i="7942"/>
  <c r="CR45" i="7942"/>
  <c r="CR61" i="7942"/>
  <c r="CR77" i="7942"/>
  <c r="CR93" i="7942"/>
  <c r="CR109" i="7942"/>
  <c r="CR125" i="7942"/>
  <c r="CR141" i="7942"/>
  <c r="EJ25" i="7942"/>
  <c r="EJ41" i="7942"/>
  <c r="EJ57" i="7942"/>
  <c r="EJ73" i="7942"/>
  <c r="EJ89" i="7942"/>
  <c r="EJ105" i="7942"/>
  <c r="EJ121" i="7942"/>
  <c r="EJ137" i="7942"/>
  <c r="GB21" i="7942"/>
  <c r="GB37" i="7942"/>
  <c r="GB53" i="7942"/>
  <c r="GB69" i="7942"/>
  <c r="GB85" i="7942"/>
  <c r="GB101" i="7942"/>
  <c r="GB117" i="7942"/>
  <c r="GB133" i="7942"/>
  <c r="AZ84" i="7942"/>
  <c r="AO108" i="7942"/>
  <c r="AO60" i="7942"/>
  <c r="S110" i="7942"/>
  <c r="S24" i="7942"/>
  <c r="FQ123" i="7942"/>
  <c r="FQ35" i="7942"/>
  <c r="FF91" i="7942"/>
  <c r="FF23" i="7942"/>
  <c r="BK127" i="7942"/>
  <c r="BK19" i="7942"/>
  <c r="AZ43" i="7942"/>
  <c r="AO91" i="7942"/>
  <c r="S95" i="7942"/>
  <c r="H98" i="7942"/>
  <c r="S104" i="7942"/>
  <c r="H43" i="7942"/>
  <c r="H61" i="7942"/>
  <c r="H80" i="7942"/>
  <c r="H97" i="7942"/>
  <c r="H131" i="7942"/>
  <c r="AD18" i="7942"/>
  <c r="AD34" i="7942"/>
  <c r="AD50" i="7942"/>
  <c r="AD66" i="7942"/>
  <c r="AD82" i="7942"/>
  <c r="AD98" i="7942"/>
  <c r="AD114" i="7942"/>
  <c r="AD130" i="7942"/>
  <c r="CP146" i="7942"/>
  <c r="CP293" i="7942"/>
  <c r="CP425" i="7942" s="1"/>
  <c r="CQ14" i="7942"/>
  <c r="BC517" i="1"/>
  <c r="CR30" i="7942"/>
  <c r="CR46" i="7942"/>
  <c r="CR62" i="7942"/>
  <c r="CR78" i="7942"/>
  <c r="CR94" i="7942"/>
  <c r="CR110" i="7942"/>
  <c r="CR126" i="7942"/>
  <c r="CR142" i="7942"/>
  <c r="EJ26" i="7942"/>
  <c r="EJ42" i="7942"/>
  <c r="EJ58" i="7942"/>
  <c r="EJ74" i="7942"/>
  <c r="EJ90" i="7942"/>
  <c r="EJ106" i="7942"/>
  <c r="EJ122" i="7942"/>
  <c r="EJ138" i="7942"/>
  <c r="GB22" i="7942"/>
  <c r="GB38" i="7942"/>
  <c r="GB54" i="7942"/>
  <c r="GB70" i="7942"/>
  <c r="GB86" i="7942"/>
  <c r="GB102" i="7942"/>
  <c r="GB118" i="7942"/>
  <c r="GB134" i="7942"/>
  <c r="H34" i="7942"/>
  <c r="H54" i="7942"/>
  <c r="H72" i="7942"/>
  <c r="H90" i="7942"/>
  <c r="H124" i="7942"/>
  <c r="H143" i="7942"/>
  <c r="AD27" i="7942"/>
  <c r="AD43" i="7942"/>
  <c r="AD59" i="7942"/>
  <c r="AD75" i="7942"/>
  <c r="AD91" i="7942"/>
  <c r="AD107" i="7942"/>
  <c r="AD123" i="7942"/>
  <c r="AD139" i="7942"/>
  <c r="CR23" i="7942"/>
  <c r="CR39" i="7942"/>
  <c r="CR55" i="7942"/>
  <c r="CR71" i="7942"/>
  <c r="CR87" i="7942"/>
  <c r="CR103" i="7942"/>
  <c r="CR119" i="7942"/>
  <c r="CR135" i="7942"/>
  <c r="EJ19" i="7942"/>
  <c r="EJ35" i="7942"/>
  <c r="EJ51" i="7942"/>
  <c r="EJ67" i="7942"/>
  <c r="EJ83" i="7942"/>
  <c r="EJ99" i="7942"/>
  <c r="EJ115" i="7942"/>
  <c r="EJ131" i="7942"/>
  <c r="GB15" i="7942"/>
  <c r="GB31" i="7942"/>
  <c r="GB47" i="7942"/>
  <c r="GB63" i="7942"/>
  <c r="GB79" i="7942"/>
  <c r="GB95" i="7942"/>
  <c r="GB111" i="7942"/>
  <c r="GB127" i="7942"/>
  <c r="GB143" i="7942"/>
  <c r="H41" i="7942"/>
  <c r="H59" i="7942"/>
  <c r="H78" i="7942"/>
  <c r="H95" i="7942"/>
  <c r="H129" i="7942"/>
  <c r="AD16" i="7942"/>
  <c r="AD32" i="7942"/>
  <c r="AD48" i="7942"/>
  <c r="AD64" i="7942"/>
  <c r="AD80" i="7942"/>
  <c r="AD96" i="7942"/>
  <c r="AD112" i="7942"/>
  <c r="AD128" i="7942"/>
  <c r="AD144" i="7942"/>
  <c r="CR28" i="7942"/>
  <c r="CR44" i="7942"/>
  <c r="CR60" i="7942"/>
  <c r="CR76" i="7942"/>
  <c r="CR92" i="7942"/>
  <c r="CR108" i="7942"/>
  <c r="CR124" i="7942"/>
  <c r="CR140" i="7942"/>
  <c r="EJ24" i="7942"/>
  <c r="EJ40" i="7942"/>
  <c r="EJ56" i="7942"/>
  <c r="EJ72" i="7942"/>
  <c r="EJ88" i="7942"/>
  <c r="EJ104" i="7942"/>
  <c r="EJ120" i="7942"/>
  <c r="EJ136" i="7942"/>
  <c r="GB20" i="7942"/>
  <c r="GB36" i="7942"/>
  <c r="GB52" i="7942"/>
  <c r="GB68" i="7942"/>
  <c r="GB84" i="7942"/>
  <c r="GB100" i="7942"/>
  <c r="GB116" i="7942"/>
  <c r="GB132" i="7942"/>
  <c r="H22" i="7942"/>
  <c r="H46" i="7942"/>
  <c r="H66" i="7942"/>
  <c r="H83" i="7942"/>
  <c r="H118" i="7942"/>
  <c r="H134" i="7942"/>
  <c r="AD21" i="7942"/>
  <c r="AD37" i="7942"/>
  <c r="AD53" i="7942"/>
  <c r="AD69" i="7942"/>
  <c r="AD85" i="7942"/>
  <c r="AD101" i="7942"/>
  <c r="AD117" i="7942"/>
  <c r="AD133" i="7942"/>
  <c r="CR17" i="7942"/>
  <c r="CR33" i="7942"/>
  <c r="CR49" i="7942"/>
  <c r="CR65" i="7942"/>
  <c r="CR81" i="7942"/>
  <c r="CR97" i="7942"/>
  <c r="CR113" i="7942"/>
  <c r="CR129" i="7942"/>
  <c r="CR145" i="7942"/>
  <c r="EJ29" i="7942"/>
  <c r="EJ45" i="7942"/>
  <c r="EJ61" i="7942"/>
  <c r="EJ77" i="7942"/>
  <c r="EJ93" i="7942"/>
  <c r="EJ109" i="7942"/>
  <c r="EJ125" i="7942"/>
  <c r="EJ141" i="7942"/>
  <c r="GB25" i="7942"/>
  <c r="GB41" i="7942"/>
  <c r="GB57" i="7942"/>
  <c r="GB73" i="7942"/>
  <c r="GB89" i="7942"/>
  <c r="GB105" i="7942"/>
  <c r="GB121" i="7942"/>
  <c r="GB137" i="7942"/>
  <c r="AZ140" i="7942"/>
  <c r="AZ64" i="7942"/>
  <c r="AO130" i="7942"/>
  <c r="AO40" i="7942"/>
  <c r="S84" i="7942"/>
  <c r="H104" i="7942"/>
  <c r="FQ103" i="7942"/>
  <c r="FQ19" i="7942"/>
  <c r="FF71" i="7942"/>
  <c r="EU139" i="7942"/>
  <c r="BK99" i="7942"/>
  <c r="AZ127" i="7942"/>
  <c r="AZ19" i="7942"/>
  <c r="AO47" i="7942"/>
  <c r="S67" i="7942"/>
  <c r="FF67" i="7942"/>
  <c r="H23" i="7942"/>
  <c r="H47" i="7942"/>
  <c r="H67" i="7942"/>
  <c r="H84" i="7942"/>
  <c r="H119" i="7942"/>
  <c r="H138" i="7942"/>
  <c r="AD22" i="7942"/>
  <c r="AD38" i="7942"/>
  <c r="AD54" i="7942"/>
  <c r="AD70" i="7942"/>
  <c r="AD86" i="7942"/>
  <c r="AD102" i="7942"/>
  <c r="AD118" i="7942"/>
  <c r="AD134" i="7942"/>
  <c r="CR18" i="7942"/>
  <c r="CR34" i="7942"/>
  <c r="CR50" i="7942"/>
  <c r="CR66" i="7942"/>
  <c r="CR82" i="7942"/>
  <c r="CR98" i="7942"/>
  <c r="CR114" i="7942"/>
  <c r="CR130" i="7942"/>
  <c r="EH293" i="7942"/>
  <c r="EH425" i="7942" s="1"/>
  <c r="EH146" i="7942"/>
  <c r="CA517" i="1"/>
  <c r="EI14" i="7942"/>
  <c r="EJ30" i="7942"/>
  <c r="EJ46" i="7942"/>
  <c r="EJ62" i="7942"/>
  <c r="EJ78" i="7942"/>
  <c r="EJ94" i="7942"/>
  <c r="EJ110" i="7942"/>
  <c r="EJ126" i="7942"/>
  <c r="EJ142" i="7942"/>
  <c r="GB26" i="7942"/>
  <c r="GB42" i="7942"/>
  <c r="GB58" i="7942"/>
  <c r="GB74" i="7942"/>
  <c r="GB90" i="7942"/>
  <c r="GB106" i="7942"/>
  <c r="GB122" i="7942"/>
  <c r="GB138" i="7942"/>
  <c r="H40" i="7942"/>
  <c r="H58" i="7942"/>
  <c r="H77" i="7942"/>
  <c r="H94" i="7942"/>
  <c r="H128" i="7942"/>
  <c r="AD15" i="7942"/>
  <c r="AD31" i="7942"/>
  <c r="AD47" i="7942"/>
  <c r="AD63" i="7942"/>
  <c r="AD79" i="7942"/>
  <c r="AD95" i="7942"/>
  <c r="AD111" i="7942"/>
  <c r="AD127" i="7942"/>
  <c r="AD143" i="7942"/>
  <c r="CR27" i="7942"/>
  <c r="CR43" i="7942"/>
  <c r="CR59" i="7942"/>
  <c r="CR75" i="7942"/>
  <c r="CR91" i="7942"/>
  <c r="CR107" i="7942"/>
  <c r="CR123" i="7942"/>
  <c r="CR139" i="7942"/>
  <c r="EJ23" i="7942"/>
  <c r="EJ39" i="7942"/>
  <c r="EJ55" i="7942"/>
  <c r="EJ71" i="7942"/>
  <c r="EJ87" i="7942"/>
  <c r="EJ103" i="7942"/>
  <c r="EJ119" i="7942"/>
  <c r="EJ135" i="7942"/>
  <c r="GB19" i="7942"/>
  <c r="GB35" i="7942"/>
  <c r="GB51" i="7942"/>
  <c r="GB67" i="7942"/>
  <c r="GB83" i="7942"/>
  <c r="GB99" i="7942"/>
  <c r="GB115" i="7942"/>
  <c r="GB131" i="7942"/>
  <c r="H21" i="7942"/>
  <c r="H45" i="7942"/>
  <c r="H65" i="7942"/>
  <c r="H82" i="7942"/>
  <c r="H109" i="7942"/>
  <c r="H133" i="7942"/>
  <c r="AD20" i="7942"/>
  <c r="AD36" i="7942"/>
  <c r="AD52" i="7942"/>
  <c r="AD68" i="7942"/>
  <c r="AD84" i="7942"/>
  <c r="AD100" i="7942"/>
  <c r="AD116" i="7942"/>
  <c r="AD132" i="7942"/>
  <c r="CR16" i="7942"/>
  <c r="CR32" i="7942"/>
  <c r="CR48" i="7942"/>
  <c r="CR64" i="7942"/>
  <c r="CR80" i="7942"/>
  <c r="CR96" i="7942"/>
  <c r="CR112" i="7942"/>
  <c r="CR128" i="7942"/>
  <c r="CR144" i="7942"/>
  <c r="EJ28" i="7942"/>
  <c r="EJ44" i="7942"/>
  <c r="EJ60" i="7942"/>
  <c r="EJ76" i="7942"/>
  <c r="EJ92" i="7942"/>
  <c r="EJ108" i="7942"/>
  <c r="EJ124" i="7942"/>
  <c r="EJ140" i="7942"/>
  <c r="GB24" i="7942"/>
  <c r="GB40" i="7942"/>
  <c r="GB56" i="7942"/>
  <c r="GB72" i="7942"/>
  <c r="GB88" i="7942"/>
  <c r="GB104" i="7942"/>
  <c r="GB120" i="7942"/>
  <c r="GB136" i="7942"/>
  <c r="H32" i="7942"/>
  <c r="H52" i="7942"/>
  <c r="H70" i="7942"/>
  <c r="H88" i="7942"/>
  <c r="H122" i="7942"/>
  <c r="H141" i="7942"/>
  <c r="AD25" i="7942"/>
  <c r="AD41" i="7942"/>
  <c r="AD57" i="7942"/>
  <c r="AD73" i="7942"/>
  <c r="AD89" i="7942"/>
  <c r="AD105" i="7942"/>
  <c r="AD121" i="7942"/>
  <c r="AD137" i="7942"/>
  <c r="CR21" i="7942"/>
  <c r="CR37" i="7942"/>
  <c r="CR53" i="7942"/>
  <c r="CR69" i="7942"/>
  <c r="CR85" i="7942"/>
  <c r="CR101" i="7942"/>
  <c r="CR117" i="7942"/>
  <c r="CR133" i="7942"/>
  <c r="EJ17" i="7942"/>
  <c r="EJ33" i="7942"/>
  <c r="EJ49" i="7942"/>
  <c r="EJ65" i="7942"/>
  <c r="EJ81" i="7942"/>
  <c r="EJ97" i="7942"/>
  <c r="EJ113" i="7942"/>
  <c r="EJ129" i="7942"/>
  <c r="EJ145" i="7942"/>
  <c r="GB29" i="7942"/>
  <c r="GB45" i="7942"/>
  <c r="GB61" i="7942"/>
  <c r="GB77" i="7942"/>
  <c r="GB93" i="7942"/>
  <c r="GB109" i="7942"/>
  <c r="GB125" i="7942"/>
  <c r="GB141" i="7942"/>
  <c r="AZ124" i="7942"/>
  <c r="AZ44" i="7942"/>
  <c r="AO110" i="7942"/>
  <c r="AO20" i="7942"/>
  <c r="S64" i="7942"/>
  <c r="H99" i="7942"/>
  <c r="FQ79" i="7942"/>
  <c r="FF131" i="7942"/>
  <c r="FF51" i="7942"/>
  <c r="BV55" i="7942"/>
  <c r="BK71" i="7942"/>
  <c r="AZ99" i="7942"/>
  <c r="AO133" i="7942"/>
  <c r="S108" i="7942"/>
  <c r="S43" i="7942"/>
  <c r="FF15" i="7942"/>
  <c r="H33" i="7942"/>
  <c r="H53" i="7942"/>
  <c r="H71" i="7942"/>
  <c r="H89" i="7942"/>
  <c r="H123" i="7942"/>
  <c r="H142" i="7942"/>
  <c r="AD26" i="7942"/>
  <c r="AD42" i="7942"/>
  <c r="AD58" i="7942"/>
  <c r="AD74" i="7942"/>
  <c r="AD90" i="7942"/>
  <c r="AD106" i="7942"/>
  <c r="AD122" i="7942"/>
  <c r="AD138" i="7942"/>
  <c r="CR22" i="7942"/>
  <c r="CR38" i="7942"/>
  <c r="CR54" i="7942"/>
  <c r="CR70" i="7942"/>
  <c r="CR86" i="7942"/>
  <c r="CR102" i="7942"/>
  <c r="CR118" i="7942"/>
  <c r="CR134" i="7942"/>
  <c r="EJ18" i="7942"/>
  <c r="EJ34" i="7942"/>
  <c r="EJ50" i="7942"/>
  <c r="EJ66" i="7942"/>
  <c r="EJ82" i="7942"/>
  <c r="EJ98" i="7942"/>
  <c r="EJ114" i="7942"/>
  <c r="EJ130" i="7942"/>
  <c r="FZ146" i="7942"/>
  <c r="FZ293" i="7942"/>
  <c r="FZ425" i="7942" s="1"/>
  <c r="GA14" i="7942"/>
  <c r="CY517" i="1"/>
  <c r="GB30" i="7942"/>
  <c r="GB46" i="7942"/>
  <c r="GB62" i="7942"/>
  <c r="GB78" i="7942"/>
  <c r="GB94" i="7942"/>
  <c r="GB110" i="7942"/>
  <c r="GB126" i="7942"/>
  <c r="GB142" i="7942"/>
  <c r="H44" i="7942"/>
  <c r="H63" i="7942"/>
  <c r="H81" i="7942"/>
  <c r="H108" i="7942"/>
  <c r="H132" i="7942"/>
  <c r="AD19" i="7942"/>
  <c r="AD35" i="7942"/>
  <c r="AD51" i="7942"/>
  <c r="AD67" i="7942"/>
  <c r="AD83" i="7942"/>
  <c r="AD99" i="7942"/>
  <c r="AD115" i="7942"/>
  <c r="AD131" i="7942"/>
  <c r="CR15" i="7942"/>
  <c r="CR31" i="7942"/>
  <c r="CR47" i="7942"/>
  <c r="CR63" i="7942"/>
  <c r="CR79" i="7942"/>
  <c r="CR95" i="7942"/>
  <c r="CR111" i="7942"/>
  <c r="CR127" i="7942"/>
  <c r="CR143" i="7942"/>
  <c r="EJ27" i="7942"/>
  <c r="EJ43" i="7942"/>
  <c r="EJ59" i="7942"/>
  <c r="EJ75" i="7942"/>
  <c r="EJ91" i="7942"/>
  <c r="EJ107" i="7942"/>
  <c r="EJ123" i="7942"/>
  <c r="EJ139" i="7942"/>
  <c r="GB23" i="7942"/>
  <c r="GB39" i="7942"/>
  <c r="GB55" i="7942"/>
  <c r="GB71" i="7942"/>
  <c r="GB87" i="7942"/>
  <c r="GB103" i="7942"/>
  <c r="GB119" i="7942"/>
  <c r="GB135" i="7942"/>
  <c r="H31" i="7942"/>
  <c r="H49" i="7942"/>
  <c r="H69" i="7942"/>
  <c r="H87" i="7942"/>
  <c r="H121" i="7942"/>
  <c r="H140" i="7942"/>
  <c r="AD24" i="7942"/>
  <c r="AD40" i="7942"/>
  <c r="AD56" i="7942"/>
  <c r="AD72" i="7942"/>
  <c r="AD88" i="7942"/>
  <c r="AD104" i="7942"/>
  <c r="AD120" i="7942"/>
  <c r="AD136" i="7942"/>
  <c r="CR20" i="7942"/>
  <c r="CR36" i="7942"/>
  <c r="CR52" i="7942"/>
  <c r="CR68" i="7942"/>
  <c r="CR84" i="7942"/>
  <c r="CR100" i="7942"/>
  <c r="CR116" i="7942"/>
  <c r="CR132" i="7942"/>
  <c r="EJ16" i="7942"/>
  <c r="EJ32" i="7942"/>
  <c r="EJ48" i="7942"/>
  <c r="EJ64" i="7942"/>
  <c r="EJ80" i="7942"/>
  <c r="EJ96" i="7942"/>
  <c r="EJ112" i="7942"/>
  <c r="EJ128" i="7942"/>
  <c r="EJ144" i="7942"/>
  <c r="GB28" i="7942"/>
  <c r="GB44" i="7942"/>
  <c r="GB60" i="7942"/>
  <c r="GB76" i="7942"/>
  <c r="GB92" i="7942"/>
  <c r="GB108" i="7942"/>
  <c r="GB124" i="7942"/>
  <c r="GB140" i="7942"/>
  <c r="H36" i="7942"/>
  <c r="H56" i="7942"/>
  <c r="H75" i="7942"/>
  <c r="H92" i="7942"/>
  <c r="H126" i="7942"/>
  <c r="H145" i="7942"/>
  <c r="AD29" i="7942"/>
  <c r="AD45" i="7942"/>
  <c r="AD61" i="7942"/>
  <c r="AD77" i="7942"/>
  <c r="AD93" i="7942"/>
  <c r="AD109" i="7942"/>
  <c r="AD125" i="7942"/>
  <c r="AD141" i="7942"/>
  <c r="CR25" i="7942"/>
  <c r="CR41" i="7942"/>
  <c r="CR57" i="7942"/>
  <c r="CR73" i="7942"/>
  <c r="CR89" i="7942"/>
  <c r="CR105" i="7942"/>
  <c r="CR121" i="7942"/>
  <c r="CR137" i="7942"/>
  <c r="EJ21" i="7942"/>
  <c r="EJ37" i="7942"/>
  <c r="EJ53" i="7942"/>
  <c r="EJ69" i="7942"/>
  <c r="EJ85" i="7942"/>
  <c r="EJ101" i="7942"/>
  <c r="EJ117" i="7942"/>
  <c r="EJ133" i="7942"/>
  <c r="GB17" i="7942"/>
  <c r="GB33" i="7942"/>
  <c r="GB49" i="7942"/>
  <c r="GB65" i="7942"/>
  <c r="GB81" i="7942"/>
  <c r="GB97" i="7942"/>
  <c r="GB113" i="7942"/>
  <c r="GB129" i="7942"/>
  <c r="GB145" i="7942"/>
  <c r="F425" i="7942" l="1"/>
  <c r="F7" i="7942" s="1"/>
  <c r="F76" i="7943"/>
  <c r="G242" i="1"/>
  <c r="BU146" i="7942"/>
  <c r="R146" i="7942"/>
  <c r="FE146" i="7942"/>
  <c r="GA146" i="7942"/>
  <c r="CQ146" i="7942"/>
  <c r="AC146" i="7942"/>
  <c r="CF146" i="7942"/>
  <c r="DB146" i="7942"/>
  <c r="AY146" i="7942"/>
  <c r="EI146" i="7942"/>
  <c r="DM146" i="7942"/>
  <c r="FP146" i="7942"/>
  <c r="BJ146" i="7942"/>
  <c r="G146" i="7942"/>
  <c r="DX146" i="7942"/>
  <c r="AN146" i="7942"/>
  <c r="ET146" i="7942"/>
  <c r="GC145" i="7942"/>
  <c r="GC129" i="7942"/>
  <c r="GC113" i="7942"/>
  <c r="GC97" i="7942"/>
  <c r="GC81" i="7942"/>
  <c r="GC65" i="7942"/>
  <c r="GC49" i="7942"/>
  <c r="GC33" i="7942"/>
  <c r="GC17" i="7942"/>
  <c r="EK133" i="7942"/>
  <c r="EK117" i="7942"/>
  <c r="EK101" i="7942"/>
  <c r="EK85" i="7942"/>
  <c r="EK69" i="7942"/>
  <c r="EK53" i="7942"/>
  <c r="EK37" i="7942"/>
  <c r="EK21" i="7942"/>
  <c r="CS137" i="7942"/>
  <c r="CS121" i="7942"/>
  <c r="CS105" i="7942"/>
  <c r="CS89" i="7942"/>
  <c r="CS73" i="7942"/>
  <c r="CS57" i="7942"/>
  <c r="CS41" i="7942"/>
  <c r="CS25" i="7942"/>
  <c r="AE141" i="7942"/>
  <c r="AE125" i="7942"/>
  <c r="AE109" i="7942"/>
  <c r="AE93" i="7942"/>
  <c r="AE77" i="7942"/>
  <c r="AE61" i="7942"/>
  <c r="AE45" i="7942"/>
  <c r="AE29" i="7942"/>
  <c r="I145" i="7942"/>
  <c r="I126" i="7942"/>
  <c r="I92" i="7942"/>
  <c r="I75" i="7942"/>
  <c r="I56" i="7942"/>
  <c r="I36" i="7942"/>
  <c r="GC140" i="7942"/>
  <c r="GC124" i="7942"/>
  <c r="GC108" i="7942"/>
  <c r="GC92" i="7942"/>
  <c r="GC76" i="7942"/>
  <c r="GC60" i="7942"/>
  <c r="GC44" i="7942"/>
  <c r="GC28" i="7942"/>
  <c r="EK144" i="7942"/>
  <c r="EK128" i="7942"/>
  <c r="EK112" i="7942"/>
  <c r="EK96" i="7942"/>
  <c r="EK80" i="7942"/>
  <c r="EK64" i="7942"/>
  <c r="EK48" i="7942"/>
  <c r="EK32" i="7942"/>
  <c r="EK16" i="7942"/>
  <c r="CS132" i="7942"/>
  <c r="CS116" i="7942"/>
  <c r="CS100" i="7942"/>
  <c r="CS84" i="7942"/>
  <c r="CS68" i="7942"/>
  <c r="CS52" i="7942"/>
  <c r="CS36" i="7942"/>
  <c r="CS20" i="7942"/>
  <c r="AE136" i="7942"/>
  <c r="AE120" i="7942"/>
  <c r="AE104" i="7942"/>
  <c r="AE88" i="7942"/>
  <c r="AE72" i="7942"/>
  <c r="AE56" i="7942"/>
  <c r="AE40" i="7942"/>
  <c r="AE24" i="7942"/>
  <c r="I140" i="7942"/>
  <c r="I121" i="7942"/>
  <c r="I87" i="7942"/>
  <c r="I69" i="7942"/>
  <c r="I49" i="7942"/>
  <c r="I31" i="7942"/>
  <c r="GC135" i="7942"/>
  <c r="GC119" i="7942"/>
  <c r="GC103" i="7942"/>
  <c r="GC87" i="7942"/>
  <c r="GC71" i="7942"/>
  <c r="GC55" i="7942"/>
  <c r="GC39" i="7942"/>
  <c r="GC23" i="7942"/>
  <c r="EK139" i="7942"/>
  <c r="EK123" i="7942"/>
  <c r="EK107" i="7942"/>
  <c r="EK91" i="7942"/>
  <c r="EK75" i="7942"/>
  <c r="EK59" i="7942"/>
  <c r="EK43" i="7942"/>
  <c r="EK27" i="7942"/>
  <c r="CS143" i="7942"/>
  <c r="CS127" i="7942"/>
  <c r="CS111" i="7942"/>
  <c r="CS95" i="7942"/>
  <c r="CS79" i="7942"/>
  <c r="CS63" i="7942"/>
  <c r="CS47" i="7942"/>
  <c r="CS31" i="7942"/>
  <c r="CS15" i="7942"/>
  <c r="AE131" i="7942"/>
  <c r="AE115" i="7942"/>
  <c r="AE99" i="7942"/>
  <c r="AE83" i="7942"/>
  <c r="AE67" i="7942"/>
  <c r="AE51" i="7942"/>
  <c r="AE35" i="7942"/>
  <c r="AE19" i="7942"/>
  <c r="I132" i="7942"/>
  <c r="I108" i="7942"/>
  <c r="I81" i="7942"/>
  <c r="I63" i="7942"/>
  <c r="I44" i="7942"/>
  <c r="GC142" i="7942"/>
  <c r="GC126" i="7942"/>
  <c r="GC110" i="7942"/>
  <c r="GC94" i="7942"/>
  <c r="GC78" i="7942"/>
  <c r="GC62" i="7942"/>
  <c r="GC46" i="7942"/>
  <c r="GC30" i="7942"/>
  <c r="GB14" i="7942"/>
  <c r="CZ517" i="1"/>
  <c r="EK130" i="7942"/>
  <c r="EK114" i="7942"/>
  <c r="EK98" i="7942"/>
  <c r="EK82" i="7942"/>
  <c r="EK66" i="7942"/>
  <c r="EK50" i="7942"/>
  <c r="EK34" i="7942"/>
  <c r="EK18" i="7942"/>
  <c r="CS134" i="7942"/>
  <c r="CS118" i="7942"/>
  <c r="CS102" i="7942"/>
  <c r="CS86" i="7942"/>
  <c r="CS70" i="7942"/>
  <c r="CS54" i="7942"/>
  <c r="CS38" i="7942"/>
  <c r="CS22" i="7942"/>
  <c r="AE138" i="7942"/>
  <c r="AE122" i="7942"/>
  <c r="AE106" i="7942"/>
  <c r="AE90" i="7942"/>
  <c r="AE74" i="7942"/>
  <c r="AE58" i="7942"/>
  <c r="AE42" i="7942"/>
  <c r="AE26" i="7942"/>
  <c r="I142" i="7942"/>
  <c r="I123" i="7942"/>
  <c r="I89" i="7942"/>
  <c r="I71" i="7942"/>
  <c r="I53" i="7942"/>
  <c r="I33" i="7942"/>
  <c r="FG15" i="7942"/>
  <c r="T43" i="7942"/>
  <c r="T108" i="7942"/>
  <c r="AP133" i="7942"/>
  <c r="BA99" i="7942"/>
  <c r="BL71" i="7942"/>
  <c r="BW55" i="7942"/>
  <c r="FG51" i="7942"/>
  <c r="FG131" i="7942"/>
  <c r="FR79" i="7942"/>
  <c r="I99" i="7942"/>
  <c r="T64" i="7942"/>
  <c r="AP20" i="7942"/>
  <c r="AP110" i="7942"/>
  <c r="BA44" i="7942"/>
  <c r="BA124" i="7942"/>
  <c r="GC141" i="7942"/>
  <c r="GC125" i="7942"/>
  <c r="GC109" i="7942"/>
  <c r="GC93" i="7942"/>
  <c r="GC77" i="7942"/>
  <c r="GC61" i="7942"/>
  <c r="GC45" i="7942"/>
  <c r="GC29" i="7942"/>
  <c r="EK145" i="7942"/>
  <c r="EK129" i="7942"/>
  <c r="EK113" i="7942"/>
  <c r="EK97" i="7942"/>
  <c r="EK81" i="7942"/>
  <c r="EK65" i="7942"/>
  <c r="EK49" i="7942"/>
  <c r="EK33" i="7942"/>
  <c r="EK17" i="7942"/>
  <c r="CS133" i="7942"/>
  <c r="CS117" i="7942"/>
  <c r="CS101" i="7942"/>
  <c r="CS85" i="7942"/>
  <c r="CS69" i="7942"/>
  <c r="CS53" i="7942"/>
  <c r="CS37" i="7942"/>
  <c r="CS21" i="7942"/>
  <c r="AE137" i="7942"/>
  <c r="AE121" i="7942"/>
  <c r="AE105" i="7942"/>
  <c r="AE89" i="7942"/>
  <c r="AE73" i="7942"/>
  <c r="AE57" i="7942"/>
  <c r="AE41" i="7942"/>
  <c r="AE25" i="7942"/>
  <c r="I141" i="7942"/>
  <c r="I122" i="7942"/>
  <c r="I88" i="7942"/>
  <c r="I70" i="7942"/>
  <c r="I52" i="7942"/>
  <c r="I32" i="7942"/>
  <c r="GC136" i="7942"/>
  <c r="GC120" i="7942"/>
  <c r="GC104" i="7942"/>
  <c r="GC88" i="7942"/>
  <c r="GC72" i="7942"/>
  <c r="GC56" i="7942"/>
  <c r="GC40" i="7942"/>
  <c r="GC24" i="7942"/>
  <c r="EK140" i="7942"/>
  <c r="EK124" i="7942"/>
  <c r="EK108" i="7942"/>
  <c r="EK92" i="7942"/>
  <c r="EK76" i="7942"/>
  <c r="EK60" i="7942"/>
  <c r="EK44" i="7942"/>
  <c r="EK28" i="7942"/>
  <c r="CS144" i="7942"/>
  <c r="CS128" i="7942"/>
  <c r="CS112" i="7942"/>
  <c r="CS96" i="7942"/>
  <c r="CS80" i="7942"/>
  <c r="CS64" i="7942"/>
  <c r="CS48" i="7942"/>
  <c r="CS32" i="7942"/>
  <c r="CS16" i="7942"/>
  <c r="AE132" i="7942"/>
  <c r="AE116" i="7942"/>
  <c r="AE100" i="7942"/>
  <c r="AE84" i="7942"/>
  <c r="AE68" i="7942"/>
  <c r="AE52" i="7942"/>
  <c r="AE36" i="7942"/>
  <c r="AE20" i="7942"/>
  <c r="I133" i="7942"/>
  <c r="I109" i="7942"/>
  <c r="I82" i="7942"/>
  <c r="I65" i="7942"/>
  <c r="I45" i="7942"/>
  <c r="I21" i="7942"/>
  <c r="GC131" i="7942"/>
  <c r="GC115" i="7942"/>
  <c r="GC99" i="7942"/>
  <c r="GC83" i="7942"/>
  <c r="GC67" i="7942"/>
  <c r="GC51" i="7942"/>
  <c r="GC35" i="7942"/>
  <c r="GC19" i="7942"/>
  <c r="EK135" i="7942"/>
  <c r="EK119" i="7942"/>
  <c r="EK103" i="7942"/>
  <c r="EK87" i="7942"/>
  <c r="EK71" i="7942"/>
  <c r="EK55" i="7942"/>
  <c r="EK39" i="7942"/>
  <c r="EK23" i="7942"/>
  <c r="CS139" i="7942"/>
  <c r="CS123" i="7942"/>
  <c r="CS107" i="7942"/>
  <c r="CS91" i="7942"/>
  <c r="CS75" i="7942"/>
  <c r="CS59" i="7942"/>
  <c r="CS43" i="7942"/>
  <c r="CS27" i="7942"/>
  <c r="AE143" i="7942"/>
  <c r="AE127" i="7942"/>
  <c r="AE111" i="7942"/>
  <c r="AE95" i="7942"/>
  <c r="AE79" i="7942"/>
  <c r="AE63" i="7942"/>
  <c r="AE47" i="7942"/>
  <c r="AE31" i="7942"/>
  <c r="AE15" i="7942"/>
  <c r="I128" i="7942"/>
  <c r="I94" i="7942"/>
  <c r="I77" i="7942"/>
  <c r="I58" i="7942"/>
  <c r="I40" i="7942"/>
  <c r="GC138" i="7942"/>
  <c r="GC122" i="7942"/>
  <c r="GC106" i="7942"/>
  <c r="GC90" i="7942"/>
  <c r="GC74" i="7942"/>
  <c r="GC58" i="7942"/>
  <c r="GC42" i="7942"/>
  <c r="GC26" i="7942"/>
  <c r="EK142" i="7942"/>
  <c r="EK126" i="7942"/>
  <c r="EK110" i="7942"/>
  <c r="EK94" i="7942"/>
  <c r="EK78" i="7942"/>
  <c r="EK62" i="7942"/>
  <c r="EK46" i="7942"/>
  <c r="EK30" i="7942"/>
  <c r="EJ14" i="7942"/>
  <c r="CB517" i="1"/>
  <c r="CS130" i="7942"/>
  <c r="CS114" i="7942"/>
  <c r="CS98" i="7942"/>
  <c r="CS82" i="7942"/>
  <c r="CS66" i="7942"/>
  <c r="CS50" i="7942"/>
  <c r="CS34" i="7942"/>
  <c r="CS18" i="7942"/>
  <c r="AE134" i="7942"/>
  <c r="AE118" i="7942"/>
  <c r="AE102" i="7942"/>
  <c r="AE86" i="7942"/>
  <c r="AE70" i="7942"/>
  <c r="AE54" i="7942"/>
  <c r="AE38" i="7942"/>
  <c r="AE22" i="7942"/>
  <c r="I138" i="7942"/>
  <c r="I119" i="7942"/>
  <c r="I84" i="7942"/>
  <c r="I67" i="7942"/>
  <c r="I47" i="7942"/>
  <c r="I23" i="7942"/>
  <c r="FG67" i="7942"/>
  <c r="T67" i="7942"/>
  <c r="AP47" i="7942"/>
  <c r="BA19" i="7942"/>
  <c r="BA127" i="7942"/>
  <c r="BL99" i="7942"/>
  <c r="EV139" i="7942"/>
  <c r="FG71" i="7942"/>
  <c r="FR19" i="7942"/>
  <c r="FR103" i="7942"/>
  <c r="I104" i="7942"/>
  <c r="T84" i="7942"/>
  <c r="AP40" i="7942"/>
  <c r="AP130" i="7942"/>
  <c r="BA64" i="7942"/>
  <c r="BA140" i="7942"/>
  <c r="GC137" i="7942"/>
  <c r="GC121" i="7942"/>
  <c r="GC105" i="7942"/>
  <c r="GC89" i="7942"/>
  <c r="GC73" i="7942"/>
  <c r="GC57" i="7942"/>
  <c r="GC41" i="7942"/>
  <c r="GC25" i="7942"/>
  <c r="EK141" i="7942"/>
  <c r="EK125" i="7942"/>
  <c r="EK109" i="7942"/>
  <c r="EK93" i="7942"/>
  <c r="EK77" i="7942"/>
  <c r="EK61" i="7942"/>
  <c r="EK45" i="7942"/>
  <c r="EK29" i="7942"/>
  <c r="CS145" i="7942"/>
  <c r="CS129" i="7942"/>
  <c r="CS113" i="7942"/>
  <c r="CS97" i="7942"/>
  <c r="CS81" i="7942"/>
  <c r="CS65" i="7942"/>
  <c r="CS49" i="7942"/>
  <c r="CS33" i="7942"/>
  <c r="CS17" i="7942"/>
  <c r="AE133" i="7942"/>
  <c r="AE117" i="7942"/>
  <c r="AE101" i="7942"/>
  <c r="AE85" i="7942"/>
  <c r="AE69" i="7942"/>
  <c r="AE53" i="7942"/>
  <c r="AE37" i="7942"/>
  <c r="AE21" i="7942"/>
  <c r="I134" i="7942"/>
  <c r="I118" i="7942"/>
  <c r="I83" i="7942"/>
  <c r="I66" i="7942"/>
  <c r="I46" i="7942"/>
  <c r="I22" i="7942"/>
  <c r="GC132" i="7942"/>
  <c r="GC116" i="7942"/>
  <c r="GC100" i="7942"/>
  <c r="GC84" i="7942"/>
  <c r="GC68" i="7942"/>
  <c r="GC52" i="7942"/>
  <c r="GC36" i="7942"/>
  <c r="GC20" i="7942"/>
  <c r="EK136" i="7942"/>
  <c r="EK120" i="7942"/>
  <c r="EK104" i="7942"/>
  <c r="EK88" i="7942"/>
  <c r="EK72" i="7942"/>
  <c r="EK56" i="7942"/>
  <c r="EK40" i="7942"/>
  <c r="EK24" i="7942"/>
  <c r="CS140" i="7942"/>
  <c r="CS124" i="7942"/>
  <c r="CS108" i="7942"/>
  <c r="CS92" i="7942"/>
  <c r="CS76" i="7942"/>
  <c r="CS60" i="7942"/>
  <c r="CS44" i="7942"/>
  <c r="CS28" i="7942"/>
  <c r="AE144" i="7942"/>
  <c r="AE128" i="7942"/>
  <c r="AE112" i="7942"/>
  <c r="AE96" i="7942"/>
  <c r="AE80" i="7942"/>
  <c r="AE64" i="7942"/>
  <c r="AE48" i="7942"/>
  <c r="AE32" i="7942"/>
  <c r="AE16" i="7942"/>
  <c r="I129" i="7942"/>
  <c r="I95" i="7942"/>
  <c r="I78" i="7942"/>
  <c r="I59" i="7942"/>
  <c r="I41" i="7942"/>
  <c r="GC143" i="7942"/>
  <c r="GC127" i="7942"/>
  <c r="GC111" i="7942"/>
  <c r="GC95" i="7942"/>
  <c r="GC79" i="7942"/>
  <c r="GC63" i="7942"/>
  <c r="GC47" i="7942"/>
  <c r="GC31" i="7942"/>
  <c r="GC15" i="7942"/>
  <c r="EK131" i="7942"/>
  <c r="EK115" i="7942"/>
  <c r="EK99" i="7942"/>
  <c r="EK83" i="7942"/>
  <c r="EK67" i="7942"/>
  <c r="EK51" i="7942"/>
  <c r="EK35" i="7942"/>
  <c r="EK19" i="7942"/>
  <c r="CS135" i="7942"/>
  <c r="CS119" i="7942"/>
  <c r="CS103" i="7942"/>
  <c r="CS87" i="7942"/>
  <c r="CS71" i="7942"/>
  <c r="CS55" i="7942"/>
  <c r="CS39" i="7942"/>
  <c r="CS23" i="7942"/>
  <c r="AE139" i="7942"/>
  <c r="AE123" i="7942"/>
  <c r="AE107" i="7942"/>
  <c r="AE91" i="7942"/>
  <c r="AE75" i="7942"/>
  <c r="AE59" i="7942"/>
  <c r="AE43" i="7942"/>
  <c r="AE27" i="7942"/>
  <c r="I143" i="7942"/>
  <c r="I124" i="7942"/>
  <c r="I90" i="7942"/>
  <c r="I72" i="7942"/>
  <c r="I54" i="7942"/>
  <c r="I34" i="7942"/>
  <c r="GC134" i="7942"/>
  <c r="GC118" i="7942"/>
  <c r="GC102" i="7942"/>
  <c r="GC86" i="7942"/>
  <c r="GC70" i="7942"/>
  <c r="GC54" i="7942"/>
  <c r="GC38" i="7942"/>
  <c r="GC22" i="7942"/>
  <c r="EK138" i="7942"/>
  <c r="EK122" i="7942"/>
  <c r="EK106" i="7942"/>
  <c r="EK90" i="7942"/>
  <c r="EK74" i="7942"/>
  <c r="EK58" i="7942"/>
  <c r="EK42" i="7942"/>
  <c r="EK26" i="7942"/>
  <c r="CS142" i="7942"/>
  <c r="CS126" i="7942"/>
  <c r="CS110" i="7942"/>
  <c r="CS94" i="7942"/>
  <c r="CS78" i="7942"/>
  <c r="CS62" i="7942"/>
  <c r="CS46" i="7942"/>
  <c r="CS30" i="7942"/>
  <c r="BD517" i="1"/>
  <c r="CR14" i="7942"/>
  <c r="AE130" i="7942"/>
  <c r="AE114" i="7942"/>
  <c r="AE98" i="7942"/>
  <c r="AE82" i="7942"/>
  <c r="AE66" i="7942"/>
  <c r="AE50" i="7942"/>
  <c r="AE34" i="7942"/>
  <c r="AE18" i="7942"/>
  <c r="I131" i="7942"/>
  <c r="I97" i="7942"/>
  <c r="I80" i="7942"/>
  <c r="I61" i="7942"/>
  <c r="I43" i="7942"/>
  <c r="T104" i="7942"/>
  <c r="I98" i="7942"/>
  <c r="T95" i="7942"/>
  <c r="AP91" i="7942"/>
  <c r="BA43" i="7942"/>
  <c r="BL19" i="7942"/>
  <c r="BL127" i="7942"/>
  <c r="FG23" i="7942"/>
  <c r="FG91" i="7942"/>
  <c r="FR35" i="7942"/>
  <c r="FR123" i="7942"/>
  <c r="T24" i="7942"/>
  <c r="T110" i="7942"/>
  <c r="AP60" i="7942"/>
  <c r="AP108" i="7942"/>
  <c r="BA84" i="7942"/>
  <c r="GC133" i="7942"/>
  <c r="GC117" i="7942"/>
  <c r="GC101" i="7942"/>
  <c r="GC85" i="7942"/>
  <c r="GC69" i="7942"/>
  <c r="GC53" i="7942"/>
  <c r="GC37" i="7942"/>
  <c r="GC21" i="7942"/>
  <c r="EK137" i="7942"/>
  <c r="EK121" i="7942"/>
  <c r="EK105" i="7942"/>
  <c r="EK89" i="7942"/>
  <c r="EK73" i="7942"/>
  <c r="EK57" i="7942"/>
  <c r="EK41" i="7942"/>
  <c r="EK25" i="7942"/>
  <c r="CS141" i="7942"/>
  <c r="CS125" i="7942"/>
  <c r="CS109" i="7942"/>
  <c r="CS93" i="7942"/>
  <c r="CS77" i="7942"/>
  <c r="CS61" i="7942"/>
  <c r="CS45" i="7942"/>
  <c r="CS29" i="7942"/>
  <c r="AE145" i="7942"/>
  <c r="AE129" i="7942"/>
  <c r="AE113" i="7942"/>
  <c r="AE97" i="7942"/>
  <c r="AE81" i="7942"/>
  <c r="AE65" i="7942"/>
  <c r="AE49" i="7942"/>
  <c r="AE33" i="7942"/>
  <c r="AE17" i="7942"/>
  <c r="I130" i="7942"/>
  <c r="I96" i="7942"/>
  <c r="I79" i="7942"/>
  <c r="I60" i="7942"/>
  <c r="I42" i="7942"/>
  <c r="GC144" i="7942"/>
  <c r="GC128" i="7942"/>
  <c r="GC112" i="7942"/>
  <c r="GC96" i="7942"/>
  <c r="GC80" i="7942"/>
  <c r="GC64" i="7942"/>
  <c r="GC48" i="7942"/>
  <c r="GC32" i="7942"/>
  <c r="GC16" i="7942"/>
  <c r="EK132" i="7942"/>
  <c r="EK116" i="7942"/>
  <c r="EK100" i="7942"/>
  <c r="EK84" i="7942"/>
  <c r="EK68" i="7942"/>
  <c r="EK52" i="7942"/>
  <c r="EK36" i="7942"/>
  <c r="EK20" i="7942"/>
  <c r="CS136" i="7942"/>
  <c r="CS120" i="7942"/>
  <c r="CS104" i="7942"/>
  <c r="CS88" i="7942"/>
  <c r="CS72" i="7942"/>
  <c r="CS56" i="7942"/>
  <c r="CS40" i="7942"/>
  <c r="CS24" i="7942"/>
  <c r="AE140" i="7942"/>
  <c r="AE124" i="7942"/>
  <c r="AE108" i="7942"/>
  <c r="AE92" i="7942"/>
  <c r="AE76" i="7942"/>
  <c r="AE60" i="7942"/>
  <c r="AE44" i="7942"/>
  <c r="AE28" i="7942"/>
  <c r="I144" i="7942"/>
  <c r="I125" i="7942"/>
  <c r="I91" i="7942"/>
  <c r="I73" i="7942"/>
  <c r="I55" i="7942"/>
  <c r="I35" i="7942"/>
  <c r="GC139" i="7942"/>
  <c r="GC123" i="7942"/>
  <c r="GC107" i="7942"/>
  <c r="GC91" i="7942"/>
  <c r="GC75" i="7942"/>
  <c r="GC59" i="7942"/>
  <c r="GC43" i="7942"/>
  <c r="GC27" i="7942"/>
  <c r="EK143" i="7942"/>
  <c r="EK127" i="7942"/>
  <c r="EK111" i="7942"/>
  <c r="EK95" i="7942"/>
  <c r="EK79" i="7942"/>
  <c r="EK63" i="7942"/>
  <c r="EK47" i="7942"/>
  <c r="EK31" i="7942"/>
  <c r="EK15" i="7942"/>
  <c r="CS131" i="7942"/>
  <c r="CS115" i="7942"/>
  <c r="CS99" i="7942"/>
  <c r="CS83" i="7942"/>
  <c r="CS67" i="7942"/>
  <c r="CS51" i="7942"/>
  <c r="CS35" i="7942"/>
  <c r="CS19" i="7942"/>
  <c r="AE135" i="7942"/>
  <c r="AE119" i="7942"/>
  <c r="AE103" i="7942"/>
  <c r="AE87" i="7942"/>
  <c r="AE71" i="7942"/>
  <c r="AE55" i="7942"/>
  <c r="AE39" i="7942"/>
  <c r="AE23" i="7942"/>
  <c r="I139" i="7942"/>
  <c r="I120" i="7942"/>
  <c r="I85" i="7942"/>
  <c r="I68" i="7942"/>
  <c r="I48" i="7942"/>
  <c r="I24" i="7942"/>
  <c r="GC130" i="7942"/>
  <c r="GC114" i="7942"/>
  <c r="GC98" i="7942"/>
  <c r="GC82" i="7942"/>
  <c r="GC66" i="7942"/>
  <c r="GC50" i="7942"/>
  <c r="GC34" i="7942"/>
  <c r="GC18" i="7942"/>
  <c r="EK134" i="7942"/>
  <c r="EK118" i="7942"/>
  <c r="EK102" i="7942"/>
  <c r="EK86" i="7942"/>
  <c r="EK70" i="7942"/>
  <c r="EK54" i="7942"/>
  <c r="EK38" i="7942"/>
  <c r="EK22" i="7942"/>
  <c r="CS138" i="7942"/>
  <c r="CS122" i="7942"/>
  <c r="CS106" i="7942"/>
  <c r="CS90" i="7942"/>
  <c r="CS74" i="7942"/>
  <c r="CS58" i="7942"/>
  <c r="CS42" i="7942"/>
  <c r="CS26" i="7942"/>
  <c r="AE142" i="7942"/>
  <c r="AE126" i="7942"/>
  <c r="AE110" i="7942"/>
  <c r="AE94" i="7942"/>
  <c r="AE78" i="7942"/>
  <c r="AE62" i="7942"/>
  <c r="AE46" i="7942"/>
  <c r="AE30" i="7942"/>
  <c r="AD14" i="7942"/>
  <c r="T517" i="1"/>
  <c r="I127" i="7942"/>
  <c r="I93" i="7942"/>
  <c r="I76" i="7942"/>
  <c r="I57" i="7942"/>
  <c r="I37" i="7942"/>
  <c r="BA15" i="7942"/>
  <c r="T23" i="7942"/>
  <c r="T125" i="7942"/>
  <c r="AP117" i="7942"/>
  <c r="BA71" i="7942"/>
  <c r="BL43" i="7942"/>
  <c r="BW15" i="7942"/>
  <c r="FG31" i="7942"/>
  <c r="FG115" i="7942"/>
  <c r="FR63" i="7942"/>
  <c r="FR139" i="7942"/>
  <c r="T44" i="7942"/>
  <c r="T130" i="7942"/>
  <c r="AP76" i="7942"/>
  <c r="BA24" i="7942"/>
  <c r="BL60" i="7942"/>
  <c r="BL96" i="7942"/>
  <c r="BL128" i="7942"/>
  <c r="BW28" i="7942"/>
  <c r="BW60" i="7942"/>
  <c r="BW92" i="7942"/>
  <c r="BW124" i="7942"/>
  <c r="CH24" i="7942"/>
  <c r="CH56" i="7942"/>
  <c r="CH88" i="7942"/>
  <c r="CH126" i="7942"/>
  <c r="DD20" i="7942"/>
  <c r="DD52" i="7942"/>
  <c r="DD84" i="7942"/>
  <c r="DD116" i="7942"/>
  <c r="DO16" i="7942"/>
  <c r="DO48" i="7942"/>
  <c r="DO80" i="7942"/>
  <c r="DO112" i="7942"/>
  <c r="DO144" i="7942"/>
  <c r="DZ44" i="7942"/>
  <c r="DZ76" i="7942"/>
  <c r="DZ108" i="7942"/>
  <c r="DZ140" i="7942"/>
  <c r="EV40" i="7942"/>
  <c r="EV72" i="7942"/>
  <c r="EV104" i="7942"/>
  <c r="EV136" i="7942"/>
  <c r="FG36" i="7942"/>
  <c r="FG68" i="7942"/>
  <c r="FG100" i="7942"/>
  <c r="FG132" i="7942"/>
  <c r="FR32" i="7942"/>
  <c r="FR64" i="7942"/>
  <c r="FR96" i="7942"/>
  <c r="FR128" i="7942"/>
  <c r="I112" i="7942"/>
  <c r="T79" i="7942"/>
  <c r="AP23" i="7942"/>
  <c r="AP79" i="7942"/>
  <c r="AP107" i="7942"/>
  <c r="BA83" i="7942"/>
  <c r="BL23" i="7942"/>
  <c r="BL91" i="7942"/>
  <c r="BW31" i="7942"/>
  <c r="BW83" i="7942"/>
  <c r="BW135" i="7942"/>
  <c r="CH51" i="7942"/>
  <c r="CH103" i="7942"/>
  <c r="DD19" i="7942"/>
  <c r="DD67" i="7942"/>
  <c r="DD111" i="7942"/>
  <c r="DD143" i="7942"/>
  <c r="DO43" i="7942"/>
  <c r="DO75" i="7942"/>
  <c r="DO107" i="7942"/>
  <c r="DO139" i="7942"/>
  <c r="DZ39" i="7942"/>
  <c r="DZ71" i="7942"/>
  <c r="DZ103" i="7942"/>
  <c r="DZ135" i="7942"/>
  <c r="EV35" i="7942"/>
  <c r="EV67" i="7942"/>
  <c r="EV99" i="7942"/>
  <c r="EV131" i="7942"/>
  <c r="FG87" i="7942"/>
  <c r="FG143" i="7942"/>
  <c r="FR59" i="7942"/>
  <c r="FR115" i="7942"/>
  <c r="T27" i="7942"/>
  <c r="T133" i="7942"/>
  <c r="AP129" i="7942"/>
  <c r="BA87" i="7942"/>
  <c r="BL59" i="7942"/>
  <c r="BW35" i="7942"/>
  <c r="FG27" i="7942"/>
  <c r="FG103" i="7942"/>
  <c r="FR51" i="7942"/>
  <c r="FR131" i="7942"/>
  <c r="T36" i="7942"/>
  <c r="T122" i="7942"/>
  <c r="AP68" i="7942"/>
  <c r="BA16" i="7942"/>
  <c r="BA96" i="7942"/>
  <c r="BL32" i="7942"/>
  <c r="BL84" i="7942"/>
  <c r="BL116" i="7942"/>
  <c r="BW16" i="7942"/>
  <c r="BW48" i="7942"/>
  <c r="BW80" i="7942"/>
  <c r="BW112" i="7942"/>
  <c r="BW144" i="7942"/>
  <c r="CH44" i="7942"/>
  <c r="CH76" i="7942"/>
  <c r="CH114" i="7942"/>
  <c r="CH104" i="7942"/>
  <c r="DD40" i="7942"/>
  <c r="DD72" i="7942"/>
  <c r="DD104" i="7942"/>
  <c r="DD136" i="7942"/>
  <c r="DO36" i="7942"/>
  <c r="DO68" i="7942"/>
  <c r="DO100" i="7942"/>
  <c r="DO132" i="7942"/>
  <c r="DZ32" i="7942"/>
  <c r="DZ64" i="7942"/>
  <c r="DZ96" i="7942"/>
  <c r="DZ128" i="7942"/>
  <c r="EV28" i="7942"/>
  <c r="EV60" i="7942"/>
  <c r="EV92" i="7942"/>
  <c r="EV124" i="7942"/>
  <c r="FG24" i="7942"/>
  <c r="FG56" i="7942"/>
  <c r="FG88" i="7942"/>
  <c r="FG120" i="7942"/>
  <c r="FR20" i="7942"/>
  <c r="FR52" i="7942"/>
  <c r="FR84" i="7942"/>
  <c r="FR116" i="7942"/>
  <c r="I27" i="7942"/>
  <c r="T51" i="7942"/>
  <c r="T137" i="7942"/>
  <c r="AP63" i="7942"/>
  <c r="AP121" i="7942"/>
  <c r="BA55" i="7942"/>
  <c r="BA123" i="7942"/>
  <c r="BL67" i="7942"/>
  <c r="BL131" i="7942"/>
  <c r="BW67" i="7942"/>
  <c r="BW115" i="7942"/>
  <c r="CH31" i="7942"/>
  <c r="CH83" i="7942"/>
  <c r="CH141" i="7942"/>
  <c r="DD47" i="7942"/>
  <c r="DD95" i="7942"/>
  <c r="DD131" i="7942"/>
  <c r="DO31" i="7942"/>
  <c r="DO63" i="7942"/>
  <c r="DO95" i="7942"/>
  <c r="DO127" i="7942"/>
  <c r="DZ27" i="7942"/>
  <c r="DZ59" i="7942"/>
  <c r="DZ91" i="7942"/>
  <c r="DZ123" i="7942"/>
  <c r="EV23" i="7942"/>
  <c r="EV55" i="7942"/>
  <c r="EV87" i="7942"/>
  <c r="EV119" i="7942"/>
  <c r="FG59" i="7942"/>
  <c r="FG119" i="7942"/>
  <c r="FR43" i="7942"/>
  <c r="FR95" i="7942"/>
  <c r="FR143" i="7942"/>
  <c r="T20" i="7942"/>
  <c r="T72" i="7942"/>
  <c r="T134" i="7942"/>
  <c r="AP44" i="7942"/>
  <c r="AP96" i="7942"/>
  <c r="BA20" i="7942"/>
  <c r="BA72" i="7942"/>
  <c r="BA128" i="7942"/>
  <c r="BL56" i="7942"/>
  <c r="I110" i="7942"/>
  <c r="T29" i="7942"/>
  <c r="T61" i="7942"/>
  <c r="T93" i="7942"/>
  <c r="T131" i="7942"/>
  <c r="BA67" i="7942"/>
  <c r="BL63" i="7942"/>
  <c r="BW63" i="7942"/>
  <c r="CH23" i="7942"/>
  <c r="CH117" i="7942"/>
  <c r="DD75" i="7942"/>
  <c r="I101" i="7942"/>
  <c r="T26" i="7942"/>
  <c r="T58" i="7942"/>
  <c r="T90" i="7942"/>
  <c r="T128" i="7942"/>
  <c r="AP22" i="7942"/>
  <c r="AP54" i="7942"/>
  <c r="AP86" i="7942"/>
  <c r="AP124" i="7942"/>
  <c r="BA18" i="7942"/>
  <c r="BA50" i="7942"/>
  <c r="BA82" i="7942"/>
  <c r="BA114" i="7942"/>
  <c r="BK14" i="7942"/>
  <c r="AL517" i="1"/>
  <c r="BL46" i="7942"/>
  <c r="BL78" i="7942"/>
  <c r="BL110" i="7942"/>
  <c r="BL142" i="7942"/>
  <c r="BW42" i="7942"/>
  <c r="BW74" i="7942"/>
  <c r="BW106" i="7942"/>
  <c r="BW138" i="7942"/>
  <c r="CH38" i="7942"/>
  <c r="CH70" i="7942"/>
  <c r="CH102" i="7942"/>
  <c r="CH140" i="7942"/>
  <c r="DD34" i="7942"/>
  <c r="DD66" i="7942"/>
  <c r="DD98" i="7942"/>
  <c r="DD130" i="7942"/>
  <c r="DO30" i="7942"/>
  <c r="DO62" i="7942"/>
  <c r="DO94" i="7942"/>
  <c r="DO126" i="7942"/>
  <c r="DZ26" i="7942"/>
  <c r="DZ58" i="7942"/>
  <c r="DZ90" i="7942"/>
  <c r="DZ122" i="7942"/>
  <c r="EV22" i="7942"/>
  <c r="EV54" i="7942"/>
  <c r="EV86" i="7942"/>
  <c r="EV118" i="7942"/>
  <c r="FG18" i="7942"/>
  <c r="FG50" i="7942"/>
  <c r="FG82" i="7942"/>
  <c r="FG122" i="7942"/>
  <c r="FR54" i="7942"/>
  <c r="FR142" i="7942"/>
  <c r="AP45" i="7942"/>
  <c r="AP77" i="7942"/>
  <c r="AP115" i="7942"/>
  <c r="AP105" i="7942"/>
  <c r="BA41" i="7942"/>
  <c r="BA73" i="7942"/>
  <c r="BA105" i="7942"/>
  <c r="BA137" i="7942"/>
  <c r="BL37" i="7942"/>
  <c r="BL69" i="7942"/>
  <c r="BL101" i="7942"/>
  <c r="BL133" i="7942"/>
  <c r="BW33" i="7942"/>
  <c r="BW65" i="7942"/>
  <c r="BW97" i="7942"/>
  <c r="BW129" i="7942"/>
  <c r="CH29" i="7942"/>
  <c r="CH61" i="7942"/>
  <c r="CH93" i="7942"/>
  <c r="CH131" i="7942"/>
  <c r="DD25" i="7942"/>
  <c r="DD57" i="7942"/>
  <c r="DD89" i="7942"/>
  <c r="DD121" i="7942"/>
  <c r="DO21" i="7942"/>
  <c r="DO53" i="7942"/>
  <c r="DO85" i="7942"/>
  <c r="DO117" i="7942"/>
  <c r="DZ17" i="7942"/>
  <c r="DZ49" i="7942"/>
  <c r="DZ81" i="7942"/>
  <c r="DZ113" i="7942"/>
  <c r="DZ145" i="7942"/>
  <c r="EV45" i="7942"/>
  <c r="EV77" i="7942"/>
  <c r="EV109" i="7942"/>
  <c r="EV141" i="7942"/>
  <c r="FG41" i="7942"/>
  <c r="FG73" i="7942"/>
  <c r="FG105" i="7942"/>
  <c r="FG137" i="7942"/>
  <c r="FR37" i="7942"/>
  <c r="FR69" i="7942"/>
  <c r="FR101" i="7942"/>
  <c r="FR133" i="7942"/>
  <c r="T47" i="7942"/>
  <c r="AP27" i="7942"/>
  <c r="FR26" i="7942"/>
  <c r="FR90" i="7942"/>
  <c r="FR138" i="7942"/>
  <c r="I20" i="7942"/>
  <c r="T68" i="7942"/>
  <c r="T126" i="7942"/>
  <c r="AP36" i="7942"/>
  <c r="AP92" i="7942"/>
  <c r="AP104" i="7942"/>
  <c r="BA68" i="7942"/>
  <c r="BA120" i="7942"/>
  <c r="BL48" i="7942"/>
  <c r="I100" i="7942"/>
  <c r="T25" i="7942"/>
  <c r="T57" i="7942"/>
  <c r="T89" i="7942"/>
  <c r="T127" i="7942"/>
  <c r="BA79" i="7942"/>
  <c r="BL79" i="7942"/>
  <c r="BW75" i="7942"/>
  <c r="CH35" i="7942"/>
  <c r="CH125" i="7942"/>
  <c r="DD87" i="7942"/>
  <c r="I111" i="7942"/>
  <c r="T30" i="7942"/>
  <c r="T62" i="7942"/>
  <c r="T94" i="7942"/>
  <c r="T132" i="7942"/>
  <c r="AP26" i="7942"/>
  <c r="AP58" i="7942"/>
  <c r="AP90" i="7942"/>
  <c r="AP128" i="7942"/>
  <c r="BA22" i="7942"/>
  <c r="BA54" i="7942"/>
  <c r="BA86" i="7942"/>
  <c r="BA118" i="7942"/>
  <c r="BL18" i="7942"/>
  <c r="BL50" i="7942"/>
  <c r="BL82" i="7942"/>
  <c r="BL114" i="7942"/>
  <c r="AR517" i="1"/>
  <c r="BV14" i="7942"/>
  <c r="BW46" i="7942"/>
  <c r="BW78" i="7942"/>
  <c r="BW110" i="7942"/>
  <c r="BW142" i="7942"/>
  <c r="CH42" i="7942"/>
  <c r="CH74" i="7942"/>
  <c r="CH112" i="7942"/>
  <c r="CH144" i="7942"/>
  <c r="DD38" i="7942"/>
  <c r="DD70" i="7942"/>
  <c r="DD102" i="7942"/>
  <c r="DD134" i="7942"/>
  <c r="DO34" i="7942"/>
  <c r="DO66" i="7942"/>
  <c r="DO98" i="7942"/>
  <c r="DO130" i="7942"/>
  <c r="DZ30" i="7942"/>
  <c r="DZ62" i="7942"/>
  <c r="DZ94" i="7942"/>
  <c r="DZ126" i="7942"/>
  <c r="EV26" i="7942"/>
  <c r="EV58" i="7942"/>
  <c r="EV90" i="7942"/>
  <c r="EV122" i="7942"/>
  <c r="FG22" i="7942"/>
  <c r="FG54" i="7942"/>
  <c r="FG86" i="7942"/>
  <c r="FG118" i="7942"/>
  <c r="FR34" i="7942"/>
  <c r="FR106" i="7942"/>
  <c r="BA104" i="7942"/>
  <c r="BL72" i="7942"/>
  <c r="BL104" i="7942"/>
  <c r="BL136" i="7942"/>
  <c r="BW36" i="7942"/>
  <c r="BW68" i="7942"/>
  <c r="BW100" i="7942"/>
  <c r="BW132" i="7942"/>
  <c r="CH32" i="7942"/>
  <c r="CH64" i="7942"/>
  <c r="CH96" i="7942"/>
  <c r="CH134" i="7942"/>
  <c r="DD28" i="7942"/>
  <c r="DD60" i="7942"/>
  <c r="DD92" i="7942"/>
  <c r="DD124" i="7942"/>
  <c r="DO24" i="7942"/>
  <c r="DO56" i="7942"/>
  <c r="DO88" i="7942"/>
  <c r="DO120" i="7942"/>
  <c r="DZ20" i="7942"/>
  <c r="DZ52" i="7942"/>
  <c r="DZ84" i="7942"/>
  <c r="DZ116" i="7942"/>
  <c r="EV16" i="7942"/>
  <c r="EV48" i="7942"/>
  <c r="EV80" i="7942"/>
  <c r="EV112" i="7942"/>
  <c r="EV144" i="7942"/>
  <c r="FG44" i="7942"/>
  <c r="FG76" i="7942"/>
  <c r="FG108" i="7942"/>
  <c r="FG140" i="7942"/>
  <c r="FR40" i="7942"/>
  <c r="FR72" i="7942"/>
  <c r="FR104" i="7942"/>
  <c r="FR136" i="7942"/>
  <c r="T19" i="7942"/>
  <c r="T99" i="7942"/>
  <c r="AP39" i="7942"/>
  <c r="AP95" i="7942"/>
  <c r="BA31" i="7942"/>
  <c r="BA103" i="7942"/>
  <c r="BL39" i="7942"/>
  <c r="BL107" i="7942"/>
  <c r="BW43" i="7942"/>
  <c r="BW95" i="7942"/>
  <c r="CH15" i="7942"/>
  <c r="CH63" i="7942"/>
  <c r="CH121" i="7942"/>
  <c r="DD31" i="7942"/>
  <c r="DD79" i="7942"/>
  <c r="DD119" i="7942"/>
  <c r="DO19" i="7942"/>
  <c r="DO51" i="7942"/>
  <c r="DO83" i="7942"/>
  <c r="DO115" i="7942"/>
  <c r="DZ15" i="7942"/>
  <c r="DZ47" i="7942"/>
  <c r="DZ79" i="7942"/>
  <c r="DZ111" i="7942"/>
  <c r="DZ143" i="7942"/>
  <c r="EV43" i="7942"/>
  <c r="EV75" i="7942"/>
  <c r="EV107" i="7942"/>
  <c r="FG43" i="7942"/>
  <c r="FG99" i="7942"/>
  <c r="FR23" i="7942"/>
  <c r="FR75" i="7942"/>
  <c r="FR127" i="7942"/>
  <c r="T55" i="7942"/>
  <c r="AP31" i="7942"/>
  <c r="AP145" i="7942"/>
  <c r="BA111" i="7942"/>
  <c r="BL87" i="7942"/>
  <c r="EV135" i="7942"/>
  <c r="FG35" i="7942"/>
  <c r="FG123" i="7942"/>
  <c r="FR71" i="7942"/>
  <c r="I28" i="7942"/>
  <c r="T56" i="7942"/>
  <c r="T142" i="7942"/>
  <c r="AP88" i="7942"/>
  <c r="BA36" i="7942"/>
  <c r="BA116" i="7942"/>
  <c r="BL52" i="7942"/>
  <c r="BL92" i="7942"/>
  <c r="BL124" i="7942"/>
  <c r="BW24" i="7942"/>
  <c r="BW56" i="7942"/>
  <c r="BW88" i="7942"/>
  <c r="BW120" i="7942"/>
  <c r="CH20" i="7942"/>
  <c r="CH52" i="7942"/>
  <c r="CH84" i="7942"/>
  <c r="CH122" i="7942"/>
  <c r="DD16" i="7942"/>
  <c r="DD48" i="7942"/>
  <c r="DD80" i="7942"/>
  <c r="DD112" i="7942"/>
  <c r="DD144" i="7942"/>
  <c r="DO44" i="7942"/>
  <c r="DO76" i="7942"/>
  <c r="DO108" i="7942"/>
  <c r="DO140" i="7942"/>
  <c r="DZ40" i="7942"/>
  <c r="DZ72" i="7942"/>
  <c r="DZ104" i="7942"/>
  <c r="DZ136" i="7942"/>
  <c r="EV36" i="7942"/>
  <c r="EV68" i="7942"/>
  <c r="EV100" i="7942"/>
  <c r="EV132" i="7942"/>
  <c r="FG32" i="7942"/>
  <c r="FG64" i="7942"/>
  <c r="FG96" i="7942"/>
  <c r="FG128" i="7942"/>
  <c r="FR28" i="7942"/>
  <c r="FR60" i="7942"/>
  <c r="FR92" i="7942"/>
  <c r="FR124" i="7942"/>
  <c r="I102" i="7942"/>
  <c r="T71" i="7942"/>
  <c r="AP15" i="7942"/>
  <c r="AP75" i="7942"/>
  <c r="AP137" i="7942"/>
  <c r="BA75" i="7942"/>
  <c r="BA143" i="7942"/>
  <c r="BL83" i="7942"/>
  <c r="BW19" i="7942"/>
  <c r="BW79" i="7942"/>
  <c r="BW127" i="7942"/>
  <c r="CH43" i="7942"/>
  <c r="CH95" i="7942"/>
  <c r="DD15" i="7942"/>
  <c r="DD59" i="7942"/>
  <c r="DD103" i="7942"/>
  <c r="DD139" i="7942"/>
  <c r="DO39" i="7942"/>
  <c r="DO71" i="7942"/>
  <c r="DO103" i="7942"/>
  <c r="DO135" i="7942"/>
  <c r="DZ35" i="7942"/>
  <c r="DZ67" i="7942"/>
  <c r="DZ99" i="7942"/>
  <c r="DZ131" i="7942"/>
  <c r="EV31" i="7942"/>
  <c r="EV63" i="7942"/>
  <c r="EV95" i="7942"/>
  <c r="EV127" i="7942"/>
  <c r="FG79" i="7942"/>
  <c r="FG135" i="7942"/>
  <c r="FR55" i="7942"/>
  <c r="FR107" i="7942"/>
  <c r="I19" i="7942"/>
  <c r="T32" i="7942"/>
  <c r="T88" i="7942"/>
  <c r="T105" i="7942"/>
  <c r="AP56" i="7942"/>
  <c r="AP114" i="7942"/>
  <c r="BA32" i="7942"/>
  <c r="BA88" i="7942"/>
  <c r="BA144" i="7942"/>
  <c r="I16" i="7942"/>
  <c r="I135" i="7942"/>
  <c r="T37" i="7942"/>
  <c r="T69" i="7942"/>
  <c r="T101" i="7942"/>
  <c r="T139" i="7942"/>
  <c r="BA95" i="7942"/>
  <c r="BL95" i="7942"/>
  <c r="BW87" i="7942"/>
  <c r="CH47" i="7942"/>
  <c r="CH133" i="7942"/>
  <c r="DD107" i="7942"/>
  <c r="I115" i="7942"/>
  <c r="T34" i="7942"/>
  <c r="T66" i="7942"/>
  <c r="T98" i="7942"/>
  <c r="T136" i="7942"/>
  <c r="AP30" i="7942"/>
  <c r="AP62" i="7942"/>
  <c r="AP94" i="7942"/>
  <c r="AP132" i="7942"/>
  <c r="BA26" i="7942"/>
  <c r="BA58" i="7942"/>
  <c r="BA90" i="7942"/>
  <c r="BA122" i="7942"/>
  <c r="BL22" i="7942"/>
  <c r="BL54" i="7942"/>
  <c r="BL86" i="7942"/>
  <c r="BL118" i="7942"/>
  <c r="BW18" i="7942"/>
  <c r="BW50" i="7942"/>
  <c r="BW82" i="7942"/>
  <c r="BW114" i="7942"/>
  <c r="CG14" i="7942"/>
  <c r="AX517" i="1"/>
  <c r="CH46" i="7942"/>
  <c r="CH78" i="7942"/>
  <c r="CH116" i="7942"/>
  <c r="CH106" i="7942"/>
  <c r="DD42" i="7942"/>
  <c r="DD74" i="7942"/>
  <c r="DD106" i="7942"/>
  <c r="DD138" i="7942"/>
  <c r="DO38" i="7942"/>
  <c r="DO70" i="7942"/>
  <c r="DO102" i="7942"/>
  <c r="DO134" i="7942"/>
  <c r="DZ34" i="7942"/>
  <c r="DZ66" i="7942"/>
  <c r="DZ98" i="7942"/>
  <c r="DZ130" i="7942"/>
  <c r="EV30" i="7942"/>
  <c r="EV62" i="7942"/>
  <c r="EV94" i="7942"/>
  <c r="EV126" i="7942"/>
  <c r="FG26" i="7942"/>
  <c r="FG58" i="7942"/>
  <c r="FG90" i="7942"/>
  <c r="FG138" i="7942"/>
  <c r="FR78" i="7942"/>
  <c r="AP21" i="7942"/>
  <c r="AP53" i="7942"/>
  <c r="AP85" i="7942"/>
  <c r="AP123" i="7942"/>
  <c r="BA17" i="7942"/>
  <c r="BA49" i="7942"/>
  <c r="BA81" i="7942"/>
  <c r="BA113" i="7942"/>
  <c r="BA145" i="7942"/>
  <c r="BL45" i="7942"/>
  <c r="BL77" i="7942"/>
  <c r="BL109" i="7942"/>
  <c r="BL141" i="7942"/>
  <c r="BW41" i="7942"/>
  <c r="BW73" i="7942"/>
  <c r="BW105" i="7942"/>
  <c r="BW137" i="7942"/>
  <c r="CH37" i="7942"/>
  <c r="CH69" i="7942"/>
  <c r="CH101" i="7942"/>
  <c r="CH139" i="7942"/>
  <c r="DD33" i="7942"/>
  <c r="DD65" i="7942"/>
  <c r="DD97" i="7942"/>
  <c r="DD129" i="7942"/>
  <c r="DO29" i="7942"/>
  <c r="DO61" i="7942"/>
  <c r="DO93" i="7942"/>
  <c r="DO125" i="7942"/>
  <c r="DZ25" i="7942"/>
  <c r="DZ57" i="7942"/>
  <c r="DZ89" i="7942"/>
  <c r="DZ121" i="7942"/>
  <c r="EV21" i="7942"/>
  <c r="EV53" i="7942"/>
  <c r="EV85" i="7942"/>
  <c r="EV117" i="7942"/>
  <c r="FG17" i="7942"/>
  <c r="FG49" i="7942"/>
  <c r="FG81" i="7942"/>
  <c r="FG113" i="7942"/>
  <c r="FG145" i="7942"/>
  <c r="FR45" i="7942"/>
  <c r="FR77" i="7942"/>
  <c r="FR109" i="7942"/>
  <c r="FR141" i="7942"/>
  <c r="T75" i="7942"/>
  <c r="AP55" i="7942"/>
  <c r="FR42" i="7942"/>
  <c r="FR98" i="7942"/>
  <c r="H14" i="7942"/>
  <c r="H517" i="1"/>
  <c r="T28" i="7942"/>
  <c r="T80" i="7942"/>
  <c r="T138" i="7942"/>
  <c r="AP52" i="7942"/>
  <c r="AP100" i="7942"/>
  <c r="BA28" i="7942"/>
  <c r="BA80" i="7942"/>
  <c r="BA136" i="7942"/>
  <c r="BL64" i="7942"/>
  <c r="I114" i="7942"/>
  <c r="T33" i="7942"/>
  <c r="T65" i="7942"/>
  <c r="T97" i="7942"/>
  <c r="T135" i="7942"/>
  <c r="BA115" i="7942"/>
  <c r="BL111" i="7942"/>
  <c r="BW99" i="7942"/>
  <c r="CH55" i="7942"/>
  <c r="CH145" i="7942"/>
  <c r="I17" i="7942"/>
  <c r="I136" i="7942"/>
  <c r="T38" i="7942"/>
  <c r="T70" i="7942"/>
  <c r="T102" i="7942"/>
  <c r="T140" i="7942"/>
  <c r="AP34" i="7942"/>
  <c r="AP66" i="7942"/>
  <c r="AP98" i="7942"/>
  <c r="AP136" i="7942"/>
  <c r="BA30" i="7942"/>
  <c r="BA62" i="7942"/>
  <c r="BA94" i="7942"/>
  <c r="BA126" i="7942"/>
  <c r="BL26" i="7942"/>
  <c r="BL58" i="7942"/>
  <c r="BL90" i="7942"/>
  <c r="BL122" i="7942"/>
  <c r="BW22" i="7942"/>
  <c r="BW54" i="7942"/>
  <c r="BW86" i="7942"/>
  <c r="BW118" i="7942"/>
  <c r="CH18" i="7942"/>
  <c r="CH50" i="7942"/>
  <c r="CH82" i="7942"/>
  <c r="CH120" i="7942"/>
  <c r="DC14" i="7942"/>
  <c r="BJ517" i="1"/>
  <c r="DD46" i="7942"/>
  <c r="DD78" i="7942"/>
  <c r="DD110" i="7942"/>
  <c r="DD142" i="7942"/>
  <c r="DO42" i="7942"/>
  <c r="DO74" i="7942"/>
  <c r="DO106" i="7942"/>
  <c r="DO138" i="7942"/>
  <c r="DZ38" i="7942"/>
  <c r="DZ70" i="7942"/>
  <c r="DZ102" i="7942"/>
  <c r="DZ134" i="7942"/>
  <c r="EV34" i="7942"/>
  <c r="EV66" i="7942"/>
  <c r="EV98" i="7942"/>
  <c r="EV130" i="7942"/>
  <c r="FG30" i="7942"/>
  <c r="FG62" i="7942"/>
  <c r="FG94" i="7942"/>
  <c r="FG134" i="7942"/>
  <c r="FR50" i="7942"/>
  <c r="FR122" i="7942"/>
  <c r="BL24" i="7942"/>
  <c r="BL80" i="7942"/>
  <c r="BL112" i="7942"/>
  <c r="BL144" i="7942"/>
  <c r="BW44" i="7942"/>
  <c r="BW76" i="7942"/>
  <c r="BW108" i="7942"/>
  <c r="BW140" i="7942"/>
  <c r="CH40" i="7942"/>
  <c r="CH72" i="7942"/>
  <c r="CH110" i="7942"/>
  <c r="CH142" i="7942"/>
  <c r="DD36" i="7942"/>
  <c r="DD68" i="7942"/>
  <c r="DD100" i="7942"/>
  <c r="DD132" i="7942"/>
  <c r="DO32" i="7942"/>
  <c r="DO64" i="7942"/>
  <c r="DO96" i="7942"/>
  <c r="DO128" i="7942"/>
  <c r="DZ28" i="7942"/>
  <c r="DZ60" i="7942"/>
  <c r="DZ92" i="7942"/>
  <c r="DZ124" i="7942"/>
  <c r="EV24" i="7942"/>
  <c r="EV56" i="7942"/>
  <c r="EV88" i="7942"/>
  <c r="EV120" i="7942"/>
  <c r="FG20" i="7942"/>
  <c r="FG52" i="7942"/>
  <c r="FG84" i="7942"/>
  <c r="FG116" i="7942"/>
  <c r="FR16" i="7942"/>
  <c r="FR48" i="7942"/>
  <c r="FR80" i="7942"/>
  <c r="FR112" i="7942"/>
  <c r="FR144" i="7942"/>
  <c r="T39" i="7942"/>
  <c r="T121" i="7942"/>
  <c r="AP59" i="7942"/>
  <c r="AP113" i="7942"/>
  <c r="BA47" i="7942"/>
  <c r="BA119" i="7942"/>
  <c r="BL55" i="7942"/>
  <c r="BL123" i="7942"/>
  <c r="BW59" i="7942"/>
  <c r="BW107" i="7942"/>
  <c r="CH27" i="7942"/>
  <c r="CH79" i="7942"/>
  <c r="CH137" i="7942"/>
  <c r="DD43" i="7942"/>
  <c r="DD91" i="7942"/>
  <c r="DD127" i="7942"/>
  <c r="DO27" i="7942"/>
  <c r="DO59" i="7942"/>
  <c r="DO91" i="7942"/>
  <c r="DO123" i="7942"/>
  <c r="DZ23" i="7942"/>
  <c r="DZ55" i="7942"/>
  <c r="DZ87" i="7942"/>
  <c r="DZ119" i="7942"/>
  <c r="EV19" i="7942"/>
  <c r="EV51" i="7942"/>
  <c r="EV83" i="7942"/>
  <c r="EV115" i="7942"/>
  <c r="FG55" i="7942"/>
  <c r="FG111" i="7942"/>
  <c r="FR39" i="7942"/>
  <c r="FR87" i="7942"/>
  <c r="I18" i="7942"/>
  <c r="T83" i="7942"/>
  <c r="AP83" i="7942"/>
  <c r="BA35" i="7942"/>
  <c r="BA139" i="7942"/>
  <c r="BL115" i="7942"/>
  <c r="EV143" i="7942"/>
  <c r="FG63" i="7942"/>
  <c r="FG139" i="7942"/>
  <c r="FR91" i="7942"/>
  <c r="I113" i="7942"/>
  <c r="T76" i="7942"/>
  <c r="AP28" i="7942"/>
  <c r="AP118" i="7942"/>
  <c r="BA56" i="7942"/>
  <c r="BA132" i="7942"/>
  <c r="BL68" i="7942"/>
  <c r="BL100" i="7942"/>
  <c r="BL132" i="7942"/>
  <c r="BW32" i="7942"/>
  <c r="BW64" i="7942"/>
  <c r="BW96" i="7942"/>
  <c r="BW128" i="7942"/>
  <c r="CH28" i="7942"/>
  <c r="CH60" i="7942"/>
  <c r="CH92" i="7942"/>
  <c r="CH130" i="7942"/>
  <c r="DD24" i="7942"/>
  <c r="DD56" i="7942"/>
  <c r="DD88" i="7942"/>
  <c r="DD120" i="7942"/>
  <c r="DO20" i="7942"/>
  <c r="DO52" i="7942"/>
  <c r="DO84" i="7942"/>
  <c r="DO116" i="7942"/>
  <c r="DZ16" i="7942"/>
  <c r="DZ48" i="7942"/>
  <c r="DZ80" i="7942"/>
  <c r="DZ112" i="7942"/>
  <c r="DZ144" i="7942"/>
  <c r="EV44" i="7942"/>
  <c r="EV76" i="7942"/>
  <c r="EV108" i="7942"/>
  <c r="EV140" i="7942"/>
  <c r="FG40" i="7942"/>
  <c r="FG72" i="7942"/>
  <c r="FG104" i="7942"/>
  <c r="FG136" i="7942"/>
  <c r="FR36" i="7942"/>
  <c r="FR68" i="7942"/>
  <c r="FR100" i="7942"/>
  <c r="FR132" i="7942"/>
  <c r="I107" i="7942"/>
  <c r="T87" i="7942"/>
  <c r="AP35" i="7942"/>
  <c r="AP87" i="7942"/>
  <c r="BA23" i="7942"/>
  <c r="BA91" i="7942"/>
  <c r="BL31" i="7942"/>
  <c r="BL103" i="7942"/>
  <c r="BW39" i="7942"/>
  <c r="BW91" i="7942"/>
  <c r="BW143" i="7942"/>
  <c r="CH59" i="7942"/>
  <c r="CH113" i="7942"/>
  <c r="DD27" i="7942"/>
  <c r="DD71" i="7942"/>
  <c r="DD115" i="7942"/>
  <c r="DO15" i="7942"/>
  <c r="DO47" i="7942"/>
  <c r="DO79" i="7942"/>
  <c r="DO111" i="7942"/>
  <c r="DO143" i="7942"/>
  <c r="DZ43" i="7942"/>
  <c r="DZ75" i="7942"/>
  <c r="DZ107" i="7942"/>
  <c r="DZ139" i="7942"/>
  <c r="EV39" i="7942"/>
  <c r="EV71" i="7942"/>
  <c r="EV103" i="7942"/>
  <c r="FG39" i="7942"/>
  <c r="FG95" i="7942"/>
  <c r="FR15" i="7942"/>
  <c r="FR67" i="7942"/>
  <c r="FR119" i="7942"/>
  <c r="I64" i="7942"/>
  <c r="T48" i="7942"/>
  <c r="T100" i="7942"/>
  <c r="AP16" i="7942"/>
  <c r="AP72" i="7942"/>
  <c r="AP126" i="7942"/>
  <c r="BA48" i="7942"/>
  <c r="BA100" i="7942"/>
  <c r="BL28" i="7942"/>
  <c r="I29" i="7942"/>
  <c r="I15" i="7942"/>
  <c r="T45" i="7942"/>
  <c r="T77" i="7942"/>
  <c r="T115" i="7942"/>
  <c r="T106" i="7942"/>
  <c r="BA135" i="7942"/>
  <c r="BL135" i="7942"/>
  <c r="BW111" i="7942"/>
  <c r="CH67" i="7942"/>
  <c r="DD23" i="7942"/>
  <c r="I26" i="7942"/>
  <c r="I106" i="7942"/>
  <c r="T42" i="7942"/>
  <c r="T74" i="7942"/>
  <c r="T112" i="7942"/>
  <c r="T144" i="7942"/>
  <c r="AP38" i="7942"/>
  <c r="AP70" i="7942"/>
  <c r="AP102" i="7942"/>
  <c r="AP140" i="7942"/>
  <c r="BA34" i="7942"/>
  <c r="BA66" i="7942"/>
  <c r="BA98" i="7942"/>
  <c r="BA130" i="7942"/>
  <c r="BL30" i="7942"/>
  <c r="BL62" i="7942"/>
  <c r="BL94" i="7942"/>
  <c r="BL126" i="7942"/>
  <c r="BW26" i="7942"/>
  <c r="BW58" i="7942"/>
  <c r="BW90" i="7942"/>
  <c r="BW122" i="7942"/>
  <c r="CH22" i="7942"/>
  <c r="CH54" i="7942"/>
  <c r="CH86" i="7942"/>
  <c r="CH124" i="7942"/>
  <c r="DD18" i="7942"/>
  <c r="DD50" i="7942"/>
  <c r="DD82" i="7942"/>
  <c r="DD114" i="7942"/>
  <c r="BP517" i="1"/>
  <c r="DN14" i="7942"/>
  <c r="DO46" i="7942"/>
  <c r="DO78" i="7942"/>
  <c r="DO110" i="7942"/>
  <c r="DO142" i="7942"/>
  <c r="DZ42" i="7942"/>
  <c r="DZ74" i="7942"/>
  <c r="DZ106" i="7942"/>
  <c r="DZ138" i="7942"/>
  <c r="EV38" i="7942"/>
  <c r="EV70" i="7942"/>
  <c r="EV102" i="7942"/>
  <c r="EV134" i="7942"/>
  <c r="FG34" i="7942"/>
  <c r="FG66" i="7942"/>
  <c r="FG106" i="7942"/>
  <c r="FR22" i="7942"/>
  <c r="FR102" i="7942"/>
  <c r="AP29" i="7942"/>
  <c r="AP61" i="7942"/>
  <c r="AP93" i="7942"/>
  <c r="AP131" i="7942"/>
  <c r="BA25" i="7942"/>
  <c r="BA57" i="7942"/>
  <c r="BA89" i="7942"/>
  <c r="BA121" i="7942"/>
  <c r="BL21" i="7942"/>
  <c r="BL53" i="7942"/>
  <c r="BL85" i="7942"/>
  <c r="BL117" i="7942"/>
  <c r="BW17" i="7942"/>
  <c r="BW49" i="7942"/>
  <c r="BW81" i="7942"/>
  <c r="BW113" i="7942"/>
  <c r="BW145" i="7942"/>
  <c r="CH45" i="7942"/>
  <c r="CH77" i="7942"/>
  <c r="CH115" i="7942"/>
  <c r="CH105" i="7942"/>
  <c r="DD41" i="7942"/>
  <c r="DD73" i="7942"/>
  <c r="DD105" i="7942"/>
  <c r="DD137" i="7942"/>
  <c r="DO37" i="7942"/>
  <c r="DO69" i="7942"/>
  <c r="DO101" i="7942"/>
  <c r="DO133" i="7942"/>
  <c r="DZ33" i="7942"/>
  <c r="DZ65" i="7942"/>
  <c r="DZ97" i="7942"/>
  <c r="DZ129" i="7942"/>
  <c r="EV29" i="7942"/>
  <c r="EV61" i="7942"/>
  <c r="EV93" i="7942"/>
  <c r="EV125" i="7942"/>
  <c r="FG25" i="7942"/>
  <c r="FG57" i="7942"/>
  <c r="FG89" i="7942"/>
  <c r="FG121" i="7942"/>
  <c r="FR21" i="7942"/>
  <c r="FR53" i="7942"/>
  <c r="FR85" i="7942"/>
  <c r="FR117" i="7942"/>
  <c r="I62" i="7942"/>
  <c r="T117" i="7942"/>
  <c r="AP141" i="7942"/>
  <c r="FR58" i="7942"/>
  <c r="FR114" i="7942"/>
  <c r="I39" i="7942"/>
  <c r="T40" i="7942"/>
  <c r="T92" i="7942"/>
  <c r="T109" i="7942"/>
  <c r="AP64" i="7942"/>
  <c r="AP122" i="7942"/>
  <c r="BA40" i="7942"/>
  <c r="BA92" i="7942"/>
  <c r="BL20" i="7942"/>
  <c r="I25" i="7942"/>
  <c r="I105" i="7942"/>
  <c r="T41" i="7942"/>
  <c r="T73" i="7942"/>
  <c r="T111" i="7942"/>
  <c r="T143" i="7942"/>
  <c r="BL15" i="7942"/>
  <c r="BW23" i="7942"/>
  <c r="BW119" i="7942"/>
  <c r="CH75" i="7942"/>
  <c r="DD35" i="7942"/>
  <c r="I30" i="7942"/>
  <c r="S14" i="7942"/>
  <c r="N517" i="1"/>
  <c r="T46" i="7942"/>
  <c r="T78" i="7942"/>
  <c r="T116" i="7942"/>
  <c r="T107" i="7942"/>
  <c r="AP42" i="7942"/>
  <c r="AP74" i="7942"/>
  <c r="AP112" i="7942"/>
  <c r="AP144" i="7942"/>
  <c r="BA38" i="7942"/>
  <c r="BA70" i="7942"/>
  <c r="BA102" i="7942"/>
  <c r="BA134" i="7942"/>
  <c r="BL34" i="7942"/>
  <c r="BL66" i="7942"/>
  <c r="BL98" i="7942"/>
  <c r="BL130" i="7942"/>
  <c r="BW30" i="7942"/>
  <c r="BW62" i="7942"/>
  <c r="BW94" i="7942"/>
  <c r="BW126" i="7942"/>
  <c r="CH26" i="7942"/>
  <c r="CH58" i="7942"/>
  <c r="CH90" i="7942"/>
  <c r="CH128" i="7942"/>
  <c r="DD22" i="7942"/>
  <c r="DD54" i="7942"/>
  <c r="DD86" i="7942"/>
  <c r="DD118" i="7942"/>
  <c r="DO18" i="7942"/>
  <c r="DO50" i="7942"/>
  <c r="DO82" i="7942"/>
  <c r="DO114" i="7942"/>
  <c r="DY14" i="7942"/>
  <c r="BV517" i="1"/>
  <c r="DZ46" i="7942"/>
  <c r="DZ78" i="7942"/>
  <c r="DZ110" i="7942"/>
  <c r="DZ142" i="7942"/>
  <c r="EV42" i="7942"/>
  <c r="EV74" i="7942"/>
  <c r="EV106" i="7942"/>
  <c r="EV138" i="7942"/>
  <c r="FG38" i="7942"/>
  <c r="FG70" i="7942"/>
  <c r="FG102" i="7942"/>
  <c r="FG142" i="7942"/>
  <c r="FR66" i="7942"/>
  <c r="AP17" i="7942"/>
  <c r="BL40" i="7942"/>
  <c r="BL88" i="7942"/>
  <c r="BL120" i="7942"/>
  <c r="BW20" i="7942"/>
  <c r="BW52" i="7942"/>
  <c r="BW84" i="7942"/>
  <c r="BW116" i="7942"/>
  <c r="CH16" i="7942"/>
  <c r="CH48" i="7942"/>
  <c r="CH80" i="7942"/>
  <c r="CH118" i="7942"/>
  <c r="CH108" i="7942"/>
  <c r="DD44" i="7942"/>
  <c r="DD76" i="7942"/>
  <c r="DD108" i="7942"/>
  <c r="DD140" i="7942"/>
  <c r="DO40" i="7942"/>
  <c r="DO72" i="7942"/>
  <c r="DO104" i="7942"/>
  <c r="DO136" i="7942"/>
  <c r="DZ36" i="7942"/>
  <c r="DZ68" i="7942"/>
  <c r="DZ100" i="7942"/>
  <c r="DZ132" i="7942"/>
  <c r="EV32" i="7942"/>
  <c r="EV64" i="7942"/>
  <c r="EV96" i="7942"/>
  <c r="EV128" i="7942"/>
  <c r="FG28" i="7942"/>
  <c r="FG60" i="7942"/>
  <c r="FG92" i="7942"/>
  <c r="FG124" i="7942"/>
  <c r="FR24" i="7942"/>
  <c r="FR56" i="7942"/>
  <c r="FR88" i="7942"/>
  <c r="FR120" i="7942"/>
  <c r="I38" i="7942"/>
  <c r="T59" i="7942"/>
  <c r="T145" i="7942"/>
  <c r="AP71" i="7942"/>
  <c r="AP125" i="7942"/>
  <c r="BA63" i="7942"/>
  <c r="BA131" i="7942"/>
  <c r="BL75" i="7942"/>
  <c r="BL143" i="7942"/>
  <c r="BW71" i="7942"/>
  <c r="BW123" i="7942"/>
  <c r="CH39" i="7942"/>
  <c r="CH91" i="7942"/>
  <c r="CH107" i="7942"/>
  <c r="DD55" i="7942"/>
  <c r="DD99" i="7942"/>
  <c r="DD135" i="7942"/>
  <c r="DO35" i="7942"/>
  <c r="DO67" i="7942"/>
  <c r="DO99" i="7942"/>
  <c r="DO131" i="7942"/>
  <c r="DZ31" i="7942"/>
  <c r="DZ63" i="7942"/>
  <c r="DZ95" i="7942"/>
  <c r="DZ127" i="7942"/>
  <c r="EV27" i="7942"/>
  <c r="EV59" i="7942"/>
  <c r="EV91" i="7942"/>
  <c r="EV123" i="7942"/>
  <c r="FG75" i="7942"/>
  <c r="FG127" i="7942"/>
  <c r="FR47" i="7942"/>
  <c r="FR99" i="7942"/>
  <c r="I116" i="7942"/>
  <c r="T103" i="7942"/>
  <c r="AP103" i="7942"/>
  <c r="BA59" i="7942"/>
  <c r="BL35" i="7942"/>
  <c r="BL139" i="7942"/>
  <c r="FG19" i="7942"/>
  <c r="FG83" i="7942"/>
  <c r="FR27" i="7942"/>
  <c r="FR111" i="7942"/>
  <c r="T16" i="7942"/>
  <c r="T96" i="7942"/>
  <c r="AP48" i="7942"/>
  <c r="AP138" i="7942"/>
  <c r="BA76" i="7942"/>
  <c r="BL16" i="7942"/>
  <c r="BL76" i="7942"/>
  <c r="BL108" i="7942"/>
  <c r="BL140" i="7942"/>
  <c r="BW40" i="7942"/>
  <c r="BW72" i="7942"/>
  <c r="BW104" i="7942"/>
  <c r="BW136" i="7942"/>
  <c r="CH36" i="7942"/>
  <c r="CH68" i="7942"/>
  <c r="CH100" i="7942"/>
  <c r="CH138" i="7942"/>
  <c r="DD32" i="7942"/>
  <c r="DD64" i="7942"/>
  <c r="DD96" i="7942"/>
  <c r="DD128" i="7942"/>
  <c r="DO28" i="7942"/>
  <c r="DO60" i="7942"/>
  <c r="DO92" i="7942"/>
  <c r="DO124" i="7942"/>
  <c r="DZ24" i="7942"/>
  <c r="DZ56" i="7942"/>
  <c r="DZ88" i="7942"/>
  <c r="DZ120" i="7942"/>
  <c r="EV20" i="7942"/>
  <c r="EV52" i="7942"/>
  <c r="EV84" i="7942"/>
  <c r="EV116" i="7942"/>
  <c r="FG16" i="7942"/>
  <c r="FG48" i="7942"/>
  <c r="FG80" i="7942"/>
  <c r="FG112" i="7942"/>
  <c r="FG144" i="7942"/>
  <c r="FR44" i="7942"/>
  <c r="FR76" i="7942"/>
  <c r="FR108" i="7942"/>
  <c r="FR140" i="7942"/>
  <c r="T31" i="7942"/>
  <c r="T113" i="7942"/>
  <c r="AP51" i="7942"/>
  <c r="AP99" i="7942"/>
  <c r="BA39" i="7942"/>
  <c r="BA107" i="7942"/>
  <c r="BL47" i="7942"/>
  <c r="BL119" i="7942"/>
  <c r="BW47" i="7942"/>
  <c r="BW103" i="7942"/>
  <c r="CH19" i="7942"/>
  <c r="CH71" i="7942"/>
  <c r="CH129" i="7942"/>
  <c r="DD39" i="7942"/>
  <c r="DD83" i="7942"/>
  <c r="DD123" i="7942"/>
  <c r="DO23" i="7942"/>
  <c r="DO55" i="7942"/>
  <c r="DO87" i="7942"/>
  <c r="DO119" i="7942"/>
  <c r="DZ19" i="7942"/>
  <c r="DZ51" i="7942"/>
  <c r="DZ83" i="7942"/>
  <c r="DZ115" i="7942"/>
  <c r="EV15" i="7942"/>
  <c r="EV47" i="7942"/>
  <c r="EV79" i="7942"/>
  <c r="EV111" i="7942"/>
  <c r="FG47" i="7942"/>
  <c r="FG107" i="7942"/>
  <c r="FR31" i="7942"/>
  <c r="FR83" i="7942"/>
  <c r="FR135" i="7942"/>
  <c r="I117" i="7942"/>
  <c r="T60" i="7942"/>
  <c r="T118" i="7942"/>
  <c r="AP32" i="7942"/>
  <c r="AP84" i="7942"/>
  <c r="AP142" i="7942"/>
  <c r="BA60" i="7942"/>
  <c r="BA112" i="7942"/>
  <c r="BL44" i="7942"/>
  <c r="I74" i="7942"/>
  <c r="T21" i="7942"/>
  <c r="T53" i="7942"/>
  <c r="T85" i="7942"/>
  <c r="T123" i="7942"/>
  <c r="BA27" i="7942"/>
  <c r="BL27" i="7942"/>
  <c r="BW27" i="7942"/>
  <c r="BW131" i="7942"/>
  <c r="CH87" i="7942"/>
  <c r="DD51" i="7942"/>
  <c r="I51" i="7942"/>
  <c r="T18" i="7942"/>
  <c r="T50" i="7942"/>
  <c r="T82" i="7942"/>
  <c r="T120" i="7942"/>
  <c r="AO14" i="7942"/>
  <c r="Z517" i="1"/>
  <c r="AP46" i="7942"/>
  <c r="AP78" i="7942"/>
  <c r="AP116" i="7942"/>
  <c r="AP106" i="7942"/>
  <c r="BA42" i="7942"/>
  <c r="BA74" i="7942"/>
  <c r="BA106" i="7942"/>
  <c r="BA138" i="7942"/>
  <c r="BL38" i="7942"/>
  <c r="BL70" i="7942"/>
  <c r="BL102" i="7942"/>
  <c r="BL134" i="7942"/>
  <c r="BW34" i="7942"/>
  <c r="BW66" i="7942"/>
  <c r="BW98" i="7942"/>
  <c r="BW130" i="7942"/>
  <c r="CH30" i="7942"/>
  <c r="CH62" i="7942"/>
  <c r="CH94" i="7942"/>
  <c r="CH132" i="7942"/>
  <c r="DD26" i="7942"/>
  <c r="DD58" i="7942"/>
  <c r="DD90" i="7942"/>
  <c r="DD122" i="7942"/>
  <c r="DO22" i="7942"/>
  <c r="DO54" i="7942"/>
  <c r="DO86" i="7942"/>
  <c r="DO118" i="7942"/>
  <c r="DZ18" i="7942"/>
  <c r="DZ50" i="7942"/>
  <c r="DZ82" i="7942"/>
  <c r="DZ114" i="7942"/>
  <c r="EU14" i="7942"/>
  <c r="CH517" i="1"/>
  <c r="EV46" i="7942"/>
  <c r="EV78" i="7942"/>
  <c r="EV110" i="7942"/>
  <c r="EV142" i="7942"/>
  <c r="FG42" i="7942"/>
  <c r="FG74" i="7942"/>
  <c r="FG114" i="7942"/>
  <c r="FR38" i="7942"/>
  <c r="FR126" i="7942"/>
  <c r="AP37" i="7942"/>
  <c r="AP69" i="7942"/>
  <c r="AP101" i="7942"/>
  <c r="AP139" i="7942"/>
  <c r="BA33" i="7942"/>
  <c r="BA65" i="7942"/>
  <c r="BA97" i="7942"/>
  <c r="BA129" i="7942"/>
  <c r="BL29" i="7942"/>
  <c r="BL61" i="7942"/>
  <c r="BL93" i="7942"/>
  <c r="BL125" i="7942"/>
  <c r="BW25" i="7942"/>
  <c r="BW57" i="7942"/>
  <c r="BW89" i="7942"/>
  <c r="BW121" i="7942"/>
  <c r="CH21" i="7942"/>
  <c r="CH53" i="7942"/>
  <c r="CH85" i="7942"/>
  <c r="CH123" i="7942"/>
  <c r="DD17" i="7942"/>
  <c r="DD49" i="7942"/>
  <c r="DD81" i="7942"/>
  <c r="DD113" i="7942"/>
  <c r="DD145" i="7942"/>
  <c r="DO45" i="7942"/>
  <c r="DO77" i="7942"/>
  <c r="DO109" i="7942"/>
  <c r="DO141" i="7942"/>
  <c r="DZ41" i="7942"/>
  <c r="DZ73" i="7942"/>
  <c r="DZ105" i="7942"/>
  <c r="DZ137" i="7942"/>
  <c r="EV37" i="7942"/>
  <c r="EV69" i="7942"/>
  <c r="EV101" i="7942"/>
  <c r="EV133" i="7942"/>
  <c r="FG33" i="7942"/>
  <c r="FG65" i="7942"/>
  <c r="FG97" i="7942"/>
  <c r="FG129" i="7942"/>
  <c r="FR29" i="7942"/>
  <c r="FR61" i="7942"/>
  <c r="FR93" i="7942"/>
  <c r="FR125" i="7942"/>
  <c r="T15" i="7942"/>
  <c r="T141" i="7942"/>
  <c r="FG126" i="7942"/>
  <c r="FR74" i="7942"/>
  <c r="FR130" i="7942"/>
  <c r="I103" i="7942"/>
  <c r="T52" i="7942"/>
  <c r="T114" i="7942"/>
  <c r="AP24" i="7942"/>
  <c r="AP80" i="7942"/>
  <c r="AP134" i="7942"/>
  <c r="BA52" i="7942"/>
  <c r="BA108" i="7942"/>
  <c r="BL36" i="7942"/>
  <c r="I50" i="7942"/>
  <c r="T17" i="7942"/>
  <c r="T49" i="7942"/>
  <c r="T81" i="7942"/>
  <c r="T119" i="7942"/>
  <c r="BA51" i="7942"/>
  <c r="BL51" i="7942"/>
  <c r="BW51" i="7942"/>
  <c r="BW139" i="7942"/>
  <c r="CH99" i="7942"/>
  <c r="DD63" i="7942"/>
  <c r="I86" i="7942"/>
  <c r="T22" i="7942"/>
  <c r="T54" i="7942"/>
  <c r="T86" i="7942"/>
  <c r="T124" i="7942"/>
  <c r="AP18" i="7942"/>
  <c r="AP50" i="7942"/>
  <c r="AP82" i="7942"/>
  <c r="AP120" i="7942"/>
  <c r="AZ14" i="7942"/>
  <c r="AF517" i="1"/>
  <c r="BA46" i="7942"/>
  <c r="BA78" i="7942"/>
  <c r="BA110" i="7942"/>
  <c r="BA142" i="7942"/>
  <c r="BL42" i="7942"/>
  <c r="BL74" i="7942"/>
  <c r="BL106" i="7942"/>
  <c r="BL138" i="7942"/>
  <c r="BW38" i="7942"/>
  <c r="BW70" i="7942"/>
  <c r="BW102" i="7942"/>
  <c r="BW134" i="7942"/>
  <c r="CH34" i="7942"/>
  <c r="CH66" i="7942"/>
  <c r="CH98" i="7942"/>
  <c r="CH136" i="7942"/>
  <c r="DD30" i="7942"/>
  <c r="DD62" i="7942"/>
  <c r="DD94" i="7942"/>
  <c r="DD126" i="7942"/>
  <c r="DO26" i="7942"/>
  <c r="DO58" i="7942"/>
  <c r="DO90" i="7942"/>
  <c r="DO122" i="7942"/>
  <c r="DZ22" i="7942"/>
  <c r="DZ54" i="7942"/>
  <c r="DZ86" i="7942"/>
  <c r="DZ118" i="7942"/>
  <c r="EV18" i="7942"/>
  <c r="EV50" i="7942"/>
  <c r="EV82" i="7942"/>
  <c r="EV114" i="7942"/>
  <c r="FF14" i="7942"/>
  <c r="CN517" i="1"/>
  <c r="FG46" i="7942"/>
  <c r="FG78" i="7942"/>
  <c r="FG110" i="7942"/>
  <c r="FR18" i="7942"/>
  <c r="FR82" i="7942"/>
  <c r="AP25" i="7942"/>
  <c r="AP33" i="7942"/>
  <c r="AP65" i="7942"/>
  <c r="AP97" i="7942"/>
  <c r="AP135" i="7942"/>
  <c r="BA29" i="7942"/>
  <c r="BA61" i="7942"/>
  <c r="BA93" i="7942"/>
  <c r="BA125" i="7942"/>
  <c r="BL25" i="7942"/>
  <c r="BL57" i="7942"/>
  <c r="BL89" i="7942"/>
  <c r="BL121" i="7942"/>
  <c r="BW21" i="7942"/>
  <c r="BW53" i="7942"/>
  <c r="BW85" i="7942"/>
  <c r="BW117" i="7942"/>
  <c r="CH17" i="7942"/>
  <c r="CH49" i="7942"/>
  <c r="CH81" i="7942"/>
  <c r="CH119" i="7942"/>
  <c r="CH109" i="7942"/>
  <c r="DD45" i="7942"/>
  <c r="DD77" i="7942"/>
  <c r="DD109" i="7942"/>
  <c r="DD141" i="7942"/>
  <c r="DO41" i="7942"/>
  <c r="DO73" i="7942"/>
  <c r="DO105" i="7942"/>
  <c r="DO137" i="7942"/>
  <c r="DZ37" i="7942"/>
  <c r="DZ69" i="7942"/>
  <c r="DZ101" i="7942"/>
  <c r="DZ133" i="7942"/>
  <c r="EV33" i="7942"/>
  <c r="EV65" i="7942"/>
  <c r="EV97" i="7942"/>
  <c r="EV129" i="7942"/>
  <c r="FG61" i="7942"/>
  <c r="FG125" i="7942"/>
  <c r="FR57" i="7942"/>
  <c r="I137" i="7942"/>
  <c r="FR46" i="7942"/>
  <c r="FR118" i="7942"/>
  <c r="AP41" i="7942"/>
  <c r="AP73" i="7942"/>
  <c r="AP111" i="7942"/>
  <c r="AP143" i="7942"/>
  <c r="BA37" i="7942"/>
  <c r="BA69" i="7942"/>
  <c r="BA101" i="7942"/>
  <c r="BA133" i="7942"/>
  <c r="BL33" i="7942"/>
  <c r="BL65" i="7942"/>
  <c r="BL97" i="7942"/>
  <c r="BL129" i="7942"/>
  <c r="BW29" i="7942"/>
  <c r="BW61" i="7942"/>
  <c r="BW93" i="7942"/>
  <c r="BW125" i="7942"/>
  <c r="CH25" i="7942"/>
  <c r="CH57" i="7942"/>
  <c r="CH89" i="7942"/>
  <c r="CH127" i="7942"/>
  <c r="DD21" i="7942"/>
  <c r="DD53" i="7942"/>
  <c r="DD85" i="7942"/>
  <c r="DD117" i="7942"/>
  <c r="DO17" i="7942"/>
  <c r="DO49" i="7942"/>
  <c r="DO81" i="7942"/>
  <c r="DO113" i="7942"/>
  <c r="DO145" i="7942"/>
  <c r="DZ45" i="7942"/>
  <c r="DZ77" i="7942"/>
  <c r="DZ109" i="7942"/>
  <c r="DZ141" i="7942"/>
  <c r="EV41" i="7942"/>
  <c r="EV73" i="7942"/>
  <c r="EV105" i="7942"/>
  <c r="EV137" i="7942"/>
  <c r="FG37" i="7942"/>
  <c r="FG69" i="7942"/>
  <c r="FG101" i="7942"/>
  <c r="FG133" i="7942"/>
  <c r="FR33" i="7942"/>
  <c r="FR65" i="7942"/>
  <c r="FR97" i="7942"/>
  <c r="FR129" i="7942"/>
  <c r="AP19" i="7942"/>
  <c r="FG130" i="7942"/>
  <c r="FR110" i="7942"/>
  <c r="AP49" i="7942"/>
  <c r="AP81" i="7942"/>
  <c r="AP119" i="7942"/>
  <c r="AP109" i="7942"/>
  <c r="BA45" i="7942"/>
  <c r="BA77" i="7942"/>
  <c r="BA109" i="7942"/>
  <c r="BA141" i="7942"/>
  <c r="BL41" i="7942"/>
  <c r="BL73" i="7942"/>
  <c r="BL105" i="7942"/>
  <c r="BL137" i="7942"/>
  <c r="BW37" i="7942"/>
  <c r="BW69" i="7942"/>
  <c r="BW101" i="7942"/>
  <c r="BW133" i="7942"/>
  <c r="CH33" i="7942"/>
  <c r="CH65" i="7942"/>
  <c r="CH97" i="7942"/>
  <c r="CH135" i="7942"/>
  <c r="DD29" i="7942"/>
  <c r="DD61" i="7942"/>
  <c r="DD93" i="7942"/>
  <c r="DD125" i="7942"/>
  <c r="DO25" i="7942"/>
  <c r="DO57" i="7942"/>
  <c r="DO89" i="7942"/>
  <c r="DO121" i="7942"/>
  <c r="DZ21" i="7942"/>
  <c r="DZ53" i="7942"/>
  <c r="DZ85" i="7942"/>
  <c r="DZ117" i="7942"/>
  <c r="EV17" i="7942"/>
  <c r="EV49" i="7942"/>
  <c r="EV81" i="7942"/>
  <c r="EV113" i="7942"/>
  <c r="EV145" i="7942"/>
  <c r="FG45" i="7942"/>
  <c r="FG77" i="7942"/>
  <c r="FG109" i="7942"/>
  <c r="FG141" i="7942"/>
  <c r="FR41" i="7942"/>
  <c r="FR73" i="7942"/>
  <c r="FR105" i="7942"/>
  <c r="FR137" i="7942"/>
  <c r="T63" i="7942"/>
  <c r="AP43" i="7942"/>
  <c r="CT517" i="1"/>
  <c r="FQ14" i="7942"/>
  <c r="AP57" i="7942"/>
  <c r="AP89" i="7942"/>
  <c r="AP127" i="7942"/>
  <c r="BA21" i="7942"/>
  <c r="BA53" i="7942"/>
  <c r="BA85" i="7942"/>
  <c r="BA117" i="7942"/>
  <c r="BL17" i="7942"/>
  <c r="BL49" i="7942"/>
  <c r="BL81" i="7942"/>
  <c r="BL113" i="7942"/>
  <c r="BL145" i="7942"/>
  <c r="BW45" i="7942"/>
  <c r="BW77" i="7942"/>
  <c r="BW109" i="7942"/>
  <c r="BW141" i="7942"/>
  <c r="CH41" i="7942"/>
  <c r="CH73" i="7942"/>
  <c r="CH111" i="7942"/>
  <c r="CH143" i="7942"/>
  <c r="DD37" i="7942"/>
  <c r="DD69" i="7942"/>
  <c r="DD101" i="7942"/>
  <c r="DD133" i="7942"/>
  <c r="DO33" i="7942"/>
  <c r="DO65" i="7942"/>
  <c r="DO97" i="7942"/>
  <c r="DO129" i="7942"/>
  <c r="DZ29" i="7942"/>
  <c r="DZ61" i="7942"/>
  <c r="DZ93" i="7942"/>
  <c r="DZ125" i="7942"/>
  <c r="EV25" i="7942"/>
  <c r="EV57" i="7942"/>
  <c r="EV89" i="7942"/>
  <c r="EV121" i="7942"/>
  <c r="FG21" i="7942"/>
  <c r="FG53" i="7942"/>
  <c r="FG85" i="7942"/>
  <c r="FG117" i="7942"/>
  <c r="FR17" i="7942"/>
  <c r="FR49" i="7942"/>
  <c r="FR81" i="7942"/>
  <c r="FR113" i="7942"/>
  <c r="FR145" i="7942"/>
  <c r="T91" i="7942"/>
  <c r="AP67" i="7942"/>
  <c r="FR30" i="7942"/>
  <c r="FR86" i="7942"/>
  <c r="FR134" i="7942"/>
  <c r="FG29" i="7942"/>
  <c r="FG93" i="7942"/>
  <c r="FR25" i="7942"/>
  <c r="FR89" i="7942"/>
  <c r="FR121" i="7942"/>
  <c r="T129" i="7942"/>
  <c r="FG98" i="7942"/>
  <c r="FR94" i="7942"/>
  <c r="T35" i="7942"/>
  <c r="FR62" i="7942"/>
  <c r="FR70" i="7942"/>
  <c r="F39" i="7943" l="1"/>
  <c r="F44" i="7943"/>
  <c r="F56" i="7946" s="1"/>
  <c r="F53" i="7946"/>
  <c r="F78" i="7946"/>
  <c r="G76" i="7943"/>
  <c r="AO146" i="7942"/>
  <c r="S146" i="7942"/>
  <c r="H146" i="7942"/>
  <c r="CG146" i="7942"/>
  <c r="FQ146" i="7942"/>
  <c r="H242" i="1"/>
  <c r="CR146" i="7942"/>
  <c r="FF146" i="7942"/>
  <c r="BV146" i="7942"/>
  <c r="BK146" i="7942"/>
  <c r="AD146" i="7942"/>
  <c r="EJ146" i="7942"/>
  <c r="GB146" i="7942"/>
  <c r="AZ146" i="7942"/>
  <c r="EU146" i="7942"/>
  <c r="DY146" i="7942"/>
  <c r="DN146" i="7942"/>
  <c r="DC146" i="7942"/>
  <c r="FS70" i="7942"/>
  <c r="FS62" i="7942"/>
  <c r="U35" i="7942"/>
  <c r="FS94" i="7942"/>
  <c r="FH98" i="7942"/>
  <c r="U129" i="7942"/>
  <c r="FS121" i="7942"/>
  <c r="FS89" i="7942"/>
  <c r="FS25" i="7942"/>
  <c r="FH93" i="7942"/>
  <c r="FH29" i="7942"/>
  <c r="FS134" i="7942"/>
  <c r="FS86" i="7942"/>
  <c r="FS30" i="7942"/>
  <c r="AQ67" i="7942"/>
  <c r="U91" i="7942"/>
  <c r="FS145" i="7942"/>
  <c r="FS113" i="7942"/>
  <c r="FS81" i="7942"/>
  <c r="FS49" i="7942"/>
  <c r="FS17" i="7942"/>
  <c r="FH117" i="7942"/>
  <c r="FH85" i="7942"/>
  <c r="FH53" i="7942"/>
  <c r="FH21" i="7942"/>
  <c r="EW121" i="7942"/>
  <c r="EW89" i="7942"/>
  <c r="EW57" i="7942"/>
  <c r="EW25" i="7942"/>
  <c r="EA125" i="7942"/>
  <c r="EA93" i="7942"/>
  <c r="EA61" i="7942"/>
  <c r="EA29" i="7942"/>
  <c r="DP129" i="7942"/>
  <c r="DP97" i="7942"/>
  <c r="DP65" i="7942"/>
  <c r="DP33" i="7942"/>
  <c r="DE133" i="7942"/>
  <c r="DE101" i="7942"/>
  <c r="DE69" i="7942"/>
  <c r="DE37" i="7942"/>
  <c r="CI143" i="7942"/>
  <c r="CI111" i="7942"/>
  <c r="CI73" i="7942"/>
  <c r="CI41" i="7942"/>
  <c r="BX141" i="7942"/>
  <c r="BX109" i="7942"/>
  <c r="BX77" i="7942"/>
  <c r="BX45" i="7942"/>
  <c r="BM145" i="7942"/>
  <c r="BM113" i="7942"/>
  <c r="BM81" i="7942"/>
  <c r="BM49" i="7942"/>
  <c r="BM17" i="7942"/>
  <c r="BB117" i="7942"/>
  <c r="BB85" i="7942"/>
  <c r="BB53" i="7942"/>
  <c r="BB21" i="7942"/>
  <c r="AQ127" i="7942"/>
  <c r="AQ89" i="7942"/>
  <c r="AQ57" i="7942"/>
  <c r="FR14" i="7942"/>
  <c r="CU517" i="1"/>
  <c r="AQ43" i="7942"/>
  <c r="U63" i="7942"/>
  <c r="FS137" i="7942"/>
  <c r="FS105" i="7942"/>
  <c r="FS73" i="7942"/>
  <c r="FS41" i="7942"/>
  <c r="FH141" i="7942"/>
  <c r="FH109" i="7942"/>
  <c r="FH77" i="7942"/>
  <c r="FH45" i="7942"/>
  <c r="EW145" i="7942"/>
  <c r="EW113" i="7942"/>
  <c r="EW81" i="7942"/>
  <c r="EW49" i="7942"/>
  <c r="EW17" i="7942"/>
  <c r="EA117" i="7942"/>
  <c r="EA85" i="7942"/>
  <c r="EA53" i="7942"/>
  <c r="EA21" i="7942"/>
  <c r="DP121" i="7942"/>
  <c r="DP89" i="7942"/>
  <c r="DP57" i="7942"/>
  <c r="DP25" i="7942"/>
  <c r="DE125" i="7942"/>
  <c r="DE93" i="7942"/>
  <c r="DE61" i="7942"/>
  <c r="DE29" i="7942"/>
  <c r="CI135" i="7942"/>
  <c r="CI97" i="7942"/>
  <c r="CI65" i="7942"/>
  <c r="CI33" i="7942"/>
  <c r="BX133" i="7942"/>
  <c r="BX101" i="7942"/>
  <c r="BX69" i="7942"/>
  <c r="BX37" i="7942"/>
  <c r="BM137" i="7942"/>
  <c r="BM105" i="7942"/>
  <c r="BM73" i="7942"/>
  <c r="BM41" i="7942"/>
  <c r="BB141" i="7942"/>
  <c r="BB109" i="7942"/>
  <c r="BB77" i="7942"/>
  <c r="BB45" i="7942"/>
  <c r="AQ109" i="7942"/>
  <c r="AQ119" i="7942"/>
  <c r="AQ81" i="7942"/>
  <c r="AQ49" i="7942"/>
  <c r="FS110" i="7942"/>
  <c r="FH130" i="7942"/>
  <c r="AQ19" i="7942"/>
  <c r="FS129" i="7942"/>
  <c r="FS97" i="7942"/>
  <c r="FS65" i="7942"/>
  <c r="FS33" i="7942"/>
  <c r="FH133" i="7942"/>
  <c r="FH101" i="7942"/>
  <c r="FH69" i="7942"/>
  <c r="FH37" i="7942"/>
  <c r="EW137" i="7942"/>
  <c r="EW105" i="7942"/>
  <c r="EW73" i="7942"/>
  <c r="EW41" i="7942"/>
  <c r="EA141" i="7942"/>
  <c r="EA109" i="7942"/>
  <c r="EA77" i="7942"/>
  <c r="EA45" i="7942"/>
  <c r="DP145" i="7942"/>
  <c r="DP113" i="7942"/>
  <c r="DP81" i="7942"/>
  <c r="DP49" i="7942"/>
  <c r="DP17" i="7942"/>
  <c r="DE117" i="7942"/>
  <c r="DE85" i="7942"/>
  <c r="DE53" i="7942"/>
  <c r="DE21" i="7942"/>
  <c r="CI127" i="7942"/>
  <c r="CI89" i="7942"/>
  <c r="CI57" i="7942"/>
  <c r="CI25" i="7942"/>
  <c r="BX125" i="7942"/>
  <c r="BX93" i="7942"/>
  <c r="BX61" i="7942"/>
  <c r="BX29" i="7942"/>
  <c r="BM129" i="7942"/>
  <c r="BM97" i="7942"/>
  <c r="BM65" i="7942"/>
  <c r="BM33" i="7942"/>
  <c r="BB133" i="7942"/>
  <c r="BB101" i="7942"/>
  <c r="BB69" i="7942"/>
  <c r="BB37" i="7942"/>
  <c r="AQ143" i="7942"/>
  <c r="AQ111" i="7942"/>
  <c r="AQ73" i="7942"/>
  <c r="AQ41" i="7942"/>
  <c r="FS118" i="7942"/>
  <c r="FS46" i="7942"/>
  <c r="J137" i="7942"/>
  <c r="FS57" i="7942"/>
  <c r="FH125" i="7942"/>
  <c r="FH61" i="7942"/>
  <c r="EW129" i="7942"/>
  <c r="EW97" i="7942"/>
  <c r="EW65" i="7942"/>
  <c r="EW33" i="7942"/>
  <c r="EA133" i="7942"/>
  <c r="EA101" i="7942"/>
  <c r="EA69" i="7942"/>
  <c r="EA37" i="7942"/>
  <c r="DP137" i="7942"/>
  <c r="DP105" i="7942"/>
  <c r="DP73" i="7942"/>
  <c r="DP41" i="7942"/>
  <c r="DE141" i="7942"/>
  <c r="DE109" i="7942"/>
  <c r="DE77" i="7942"/>
  <c r="DE45" i="7942"/>
  <c r="CI109" i="7942"/>
  <c r="CI119" i="7942"/>
  <c r="CI81" i="7942"/>
  <c r="CI49" i="7942"/>
  <c r="CI17" i="7942"/>
  <c r="BX117" i="7942"/>
  <c r="BX85" i="7942"/>
  <c r="BX53" i="7942"/>
  <c r="BX21" i="7942"/>
  <c r="BM121" i="7942"/>
  <c r="BM89" i="7942"/>
  <c r="BM57" i="7942"/>
  <c r="BM25" i="7942"/>
  <c r="BB125" i="7942"/>
  <c r="BB93" i="7942"/>
  <c r="BB61" i="7942"/>
  <c r="BB29" i="7942"/>
  <c r="AQ135" i="7942"/>
  <c r="AQ97" i="7942"/>
  <c r="AQ65" i="7942"/>
  <c r="AQ33" i="7942"/>
  <c r="AQ25" i="7942"/>
  <c r="FS82" i="7942"/>
  <c r="FS18" i="7942"/>
  <c r="FH110" i="7942"/>
  <c r="FH78" i="7942"/>
  <c r="FH46" i="7942"/>
  <c r="FG14" i="7942"/>
  <c r="CO517" i="1"/>
  <c r="EW114" i="7942"/>
  <c r="EW82" i="7942"/>
  <c r="EW50" i="7942"/>
  <c r="EW18" i="7942"/>
  <c r="EA118" i="7942"/>
  <c r="EA86" i="7942"/>
  <c r="EA54" i="7942"/>
  <c r="EA22" i="7942"/>
  <c r="DP122" i="7942"/>
  <c r="DP90" i="7942"/>
  <c r="DP58" i="7942"/>
  <c r="DP26" i="7942"/>
  <c r="DE126" i="7942"/>
  <c r="DE94" i="7942"/>
  <c r="DE62" i="7942"/>
  <c r="DE30" i="7942"/>
  <c r="CI136" i="7942"/>
  <c r="CI98" i="7942"/>
  <c r="CI66" i="7942"/>
  <c r="CI34" i="7942"/>
  <c r="BX134" i="7942"/>
  <c r="BX102" i="7942"/>
  <c r="BX70" i="7942"/>
  <c r="BX38" i="7942"/>
  <c r="BM138" i="7942"/>
  <c r="BM106" i="7942"/>
  <c r="BM74" i="7942"/>
  <c r="BM42" i="7942"/>
  <c r="BB142" i="7942"/>
  <c r="BB110" i="7942"/>
  <c r="BB78" i="7942"/>
  <c r="BB46" i="7942"/>
  <c r="BA14" i="7942"/>
  <c r="AG517" i="1"/>
  <c r="AQ120" i="7942"/>
  <c r="AQ82" i="7942"/>
  <c r="AQ50" i="7942"/>
  <c r="AQ18" i="7942"/>
  <c r="U124" i="7942"/>
  <c r="U86" i="7942"/>
  <c r="U54" i="7942"/>
  <c r="U22" i="7942"/>
  <c r="J86" i="7942"/>
  <c r="DE63" i="7942"/>
  <c r="CI99" i="7942"/>
  <c r="BX139" i="7942"/>
  <c r="BX51" i="7942"/>
  <c r="BM51" i="7942"/>
  <c r="BB51" i="7942"/>
  <c r="U119" i="7942"/>
  <c r="U81" i="7942"/>
  <c r="U49" i="7942"/>
  <c r="U17" i="7942"/>
  <c r="J50" i="7942"/>
  <c r="BM36" i="7942"/>
  <c r="BB108" i="7942"/>
  <c r="BB52" i="7942"/>
  <c r="AQ134" i="7942"/>
  <c r="AQ80" i="7942"/>
  <c r="AQ24" i="7942"/>
  <c r="U114" i="7942"/>
  <c r="U52" i="7942"/>
  <c r="J103" i="7942"/>
  <c r="FS130" i="7942"/>
  <c r="FS74" i="7942"/>
  <c r="FH126" i="7942"/>
  <c r="U141" i="7942"/>
  <c r="U15" i="7942"/>
  <c r="FS125" i="7942"/>
  <c r="FS93" i="7942"/>
  <c r="FS61" i="7942"/>
  <c r="FS29" i="7942"/>
  <c r="FH129" i="7942"/>
  <c r="FH97" i="7942"/>
  <c r="FH65" i="7942"/>
  <c r="FH33" i="7942"/>
  <c r="EW133" i="7942"/>
  <c r="EW101" i="7942"/>
  <c r="EW69" i="7942"/>
  <c r="EW37" i="7942"/>
  <c r="EA137" i="7942"/>
  <c r="EA105" i="7942"/>
  <c r="EA73" i="7942"/>
  <c r="EA41" i="7942"/>
  <c r="DP141" i="7942"/>
  <c r="DP109" i="7942"/>
  <c r="DP77" i="7942"/>
  <c r="DP45" i="7942"/>
  <c r="DE145" i="7942"/>
  <c r="DE113" i="7942"/>
  <c r="DE81" i="7942"/>
  <c r="DE49" i="7942"/>
  <c r="DE17" i="7942"/>
  <c r="CI123" i="7942"/>
  <c r="CI85" i="7942"/>
  <c r="CI53" i="7942"/>
  <c r="CI21" i="7942"/>
  <c r="BX121" i="7942"/>
  <c r="BX89" i="7942"/>
  <c r="BX57" i="7942"/>
  <c r="BX25" i="7942"/>
  <c r="BM125" i="7942"/>
  <c r="BM93" i="7942"/>
  <c r="BM61" i="7942"/>
  <c r="BM29" i="7942"/>
  <c r="BB129" i="7942"/>
  <c r="BB97" i="7942"/>
  <c r="BB65" i="7942"/>
  <c r="BB33" i="7942"/>
  <c r="AQ139" i="7942"/>
  <c r="AQ101" i="7942"/>
  <c r="AQ69" i="7942"/>
  <c r="AQ37" i="7942"/>
  <c r="FS126" i="7942"/>
  <c r="FS38" i="7942"/>
  <c r="FH114" i="7942"/>
  <c r="FH74" i="7942"/>
  <c r="FH42" i="7942"/>
  <c r="EW142" i="7942"/>
  <c r="EW110" i="7942"/>
  <c r="EW78" i="7942"/>
  <c r="EW46" i="7942"/>
  <c r="CI517" i="1"/>
  <c r="EV14" i="7942"/>
  <c r="EA114" i="7942"/>
  <c r="EA82" i="7942"/>
  <c r="EA50" i="7942"/>
  <c r="EA18" i="7942"/>
  <c r="DP118" i="7942"/>
  <c r="DP86" i="7942"/>
  <c r="DP54" i="7942"/>
  <c r="DP22" i="7942"/>
  <c r="DE122" i="7942"/>
  <c r="DE90" i="7942"/>
  <c r="DE58" i="7942"/>
  <c r="DE26" i="7942"/>
  <c r="CI132" i="7942"/>
  <c r="CI94" i="7942"/>
  <c r="CI62" i="7942"/>
  <c r="CI30" i="7942"/>
  <c r="BX130" i="7942"/>
  <c r="BX98" i="7942"/>
  <c r="BX66" i="7942"/>
  <c r="BX34" i="7942"/>
  <c r="BM134" i="7942"/>
  <c r="BM102" i="7942"/>
  <c r="BM70" i="7942"/>
  <c r="BM38" i="7942"/>
  <c r="BB138" i="7942"/>
  <c r="BB106" i="7942"/>
  <c r="BB74" i="7942"/>
  <c r="BB42" i="7942"/>
  <c r="AQ106" i="7942"/>
  <c r="AQ116" i="7942"/>
  <c r="AQ78" i="7942"/>
  <c r="AQ46" i="7942"/>
  <c r="AP14" i="7942"/>
  <c r="AA517" i="1"/>
  <c r="U120" i="7942"/>
  <c r="U82" i="7942"/>
  <c r="U50" i="7942"/>
  <c r="U18" i="7942"/>
  <c r="J51" i="7942"/>
  <c r="DE51" i="7942"/>
  <c r="CI87" i="7942"/>
  <c r="BX131" i="7942"/>
  <c r="BX27" i="7942"/>
  <c r="BM27" i="7942"/>
  <c r="BB27" i="7942"/>
  <c r="U123" i="7942"/>
  <c r="U85" i="7942"/>
  <c r="U53" i="7942"/>
  <c r="U21" i="7942"/>
  <c r="J74" i="7942"/>
  <c r="BM44" i="7942"/>
  <c r="BB112" i="7942"/>
  <c r="BB60" i="7942"/>
  <c r="AQ142" i="7942"/>
  <c r="AQ84" i="7942"/>
  <c r="AQ32" i="7942"/>
  <c r="U118" i="7942"/>
  <c r="U60" i="7942"/>
  <c r="J117" i="7942"/>
  <c r="FS135" i="7942"/>
  <c r="FS83" i="7942"/>
  <c r="FS31" i="7942"/>
  <c r="FH107" i="7942"/>
  <c r="FH47" i="7942"/>
  <c r="EW111" i="7942"/>
  <c r="EW79" i="7942"/>
  <c r="EW47" i="7942"/>
  <c r="EW15" i="7942"/>
  <c r="EA115" i="7942"/>
  <c r="EA83" i="7942"/>
  <c r="EA51" i="7942"/>
  <c r="EA19" i="7942"/>
  <c r="DP119" i="7942"/>
  <c r="DP87" i="7942"/>
  <c r="DP55" i="7942"/>
  <c r="DP23" i="7942"/>
  <c r="DE123" i="7942"/>
  <c r="DE83" i="7942"/>
  <c r="DE39" i="7942"/>
  <c r="CI129" i="7942"/>
  <c r="CI71" i="7942"/>
  <c r="CI19" i="7942"/>
  <c r="BX103" i="7942"/>
  <c r="BX47" i="7942"/>
  <c r="BM119" i="7942"/>
  <c r="BM47" i="7942"/>
  <c r="BB107" i="7942"/>
  <c r="BB39" i="7942"/>
  <c r="AQ99" i="7942"/>
  <c r="AQ51" i="7942"/>
  <c r="U113" i="7942"/>
  <c r="U31" i="7942"/>
  <c r="FS140" i="7942"/>
  <c r="FS108" i="7942"/>
  <c r="FS76" i="7942"/>
  <c r="FS44" i="7942"/>
  <c r="FH144" i="7942"/>
  <c r="FH112" i="7942"/>
  <c r="FH80" i="7942"/>
  <c r="FH48" i="7942"/>
  <c r="FH16" i="7942"/>
  <c r="EW116" i="7942"/>
  <c r="EW84" i="7942"/>
  <c r="EW52" i="7942"/>
  <c r="EW20" i="7942"/>
  <c r="EA120" i="7942"/>
  <c r="EA88" i="7942"/>
  <c r="EA56" i="7942"/>
  <c r="EA24" i="7942"/>
  <c r="DP124" i="7942"/>
  <c r="DP92" i="7942"/>
  <c r="DP60" i="7942"/>
  <c r="DP28" i="7942"/>
  <c r="DE128" i="7942"/>
  <c r="DE96" i="7942"/>
  <c r="DE64" i="7942"/>
  <c r="DE32" i="7942"/>
  <c r="CI138" i="7942"/>
  <c r="CI100" i="7942"/>
  <c r="CI68" i="7942"/>
  <c r="CI36" i="7942"/>
  <c r="BX136" i="7942"/>
  <c r="BX104" i="7942"/>
  <c r="BX72" i="7942"/>
  <c r="BX40" i="7942"/>
  <c r="BM140" i="7942"/>
  <c r="BM108" i="7942"/>
  <c r="BM76" i="7942"/>
  <c r="BM16" i="7942"/>
  <c r="BB76" i="7942"/>
  <c r="AQ138" i="7942"/>
  <c r="AQ48" i="7942"/>
  <c r="U96" i="7942"/>
  <c r="U16" i="7942"/>
  <c r="FS111" i="7942"/>
  <c r="FS27" i="7942"/>
  <c r="FH83" i="7942"/>
  <c r="FH19" i="7942"/>
  <c r="BM139" i="7942"/>
  <c r="BM35" i="7942"/>
  <c r="BB59" i="7942"/>
  <c r="AQ103" i="7942"/>
  <c r="U103" i="7942"/>
  <c r="J116" i="7942"/>
  <c r="FS99" i="7942"/>
  <c r="FS47" i="7942"/>
  <c r="FH127" i="7942"/>
  <c r="FH75" i="7942"/>
  <c r="EW123" i="7942"/>
  <c r="EW91" i="7942"/>
  <c r="EW59" i="7942"/>
  <c r="EW27" i="7942"/>
  <c r="EA127" i="7942"/>
  <c r="EA95" i="7942"/>
  <c r="EA63" i="7942"/>
  <c r="EA31" i="7942"/>
  <c r="DP131" i="7942"/>
  <c r="DP99" i="7942"/>
  <c r="DP67" i="7942"/>
  <c r="DP35" i="7942"/>
  <c r="DE135" i="7942"/>
  <c r="DE99" i="7942"/>
  <c r="DE55" i="7942"/>
  <c r="CI107" i="7942"/>
  <c r="CI91" i="7942"/>
  <c r="CI39" i="7942"/>
  <c r="BX123" i="7942"/>
  <c r="BX71" i="7942"/>
  <c r="BM143" i="7942"/>
  <c r="BM75" i="7942"/>
  <c r="BB131" i="7942"/>
  <c r="BB63" i="7942"/>
  <c r="AQ125" i="7942"/>
  <c r="AQ71" i="7942"/>
  <c r="U145" i="7942"/>
  <c r="U59" i="7942"/>
  <c r="J38" i="7942"/>
  <c r="FS120" i="7942"/>
  <c r="FS88" i="7942"/>
  <c r="FS56" i="7942"/>
  <c r="FS24" i="7942"/>
  <c r="FH124" i="7942"/>
  <c r="FH92" i="7942"/>
  <c r="FH60" i="7942"/>
  <c r="FH28" i="7942"/>
  <c r="EW128" i="7942"/>
  <c r="EW96" i="7942"/>
  <c r="EW64" i="7942"/>
  <c r="EW32" i="7942"/>
  <c r="EA132" i="7942"/>
  <c r="EA100" i="7942"/>
  <c r="EA68" i="7942"/>
  <c r="EA36" i="7942"/>
  <c r="DP136" i="7942"/>
  <c r="DP104" i="7942"/>
  <c r="DP72" i="7942"/>
  <c r="DP40" i="7942"/>
  <c r="DE140" i="7942"/>
  <c r="DE108" i="7942"/>
  <c r="DE76" i="7942"/>
  <c r="DE44" i="7942"/>
  <c r="CI108" i="7942"/>
  <c r="CI118" i="7942"/>
  <c r="CI80" i="7942"/>
  <c r="CI48" i="7942"/>
  <c r="CI16" i="7942"/>
  <c r="BX116" i="7942"/>
  <c r="BX84" i="7942"/>
  <c r="BX52" i="7942"/>
  <c r="BX20" i="7942"/>
  <c r="BM120" i="7942"/>
  <c r="BM88" i="7942"/>
  <c r="BM40" i="7942"/>
  <c r="AQ17" i="7942"/>
  <c r="FS66" i="7942"/>
  <c r="FH142" i="7942"/>
  <c r="FH102" i="7942"/>
  <c r="FH70" i="7942"/>
  <c r="FH38" i="7942"/>
  <c r="EW138" i="7942"/>
  <c r="EW106" i="7942"/>
  <c r="EW74" i="7942"/>
  <c r="EW42" i="7942"/>
  <c r="EA142" i="7942"/>
  <c r="EA110" i="7942"/>
  <c r="EA78" i="7942"/>
  <c r="EA46" i="7942"/>
  <c r="BW517" i="1"/>
  <c r="DZ14" i="7942"/>
  <c r="DP114" i="7942"/>
  <c r="DP82" i="7942"/>
  <c r="DP50" i="7942"/>
  <c r="DP18" i="7942"/>
  <c r="DE118" i="7942"/>
  <c r="DE86" i="7942"/>
  <c r="DE54" i="7942"/>
  <c r="DE22" i="7942"/>
  <c r="CI128" i="7942"/>
  <c r="CI90" i="7942"/>
  <c r="CI58" i="7942"/>
  <c r="CI26" i="7942"/>
  <c r="BX126" i="7942"/>
  <c r="BX94" i="7942"/>
  <c r="BX62" i="7942"/>
  <c r="BX30" i="7942"/>
  <c r="BM130" i="7942"/>
  <c r="BM98" i="7942"/>
  <c r="BM66" i="7942"/>
  <c r="BM34" i="7942"/>
  <c r="BB134" i="7942"/>
  <c r="BB102" i="7942"/>
  <c r="BB70" i="7942"/>
  <c r="BB38" i="7942"/>
  <c r="AQ144" i="7942"/>
  <c r="AQ112" i="7942"/>
  <c r="AQ74" i="7942"/>
  <c r="AQ42" i="7942"/>
  <c r="U107" i="7942"/>
  <c r="U116" i="7942"/>
  <c r="U78" i="7942"/>
  <c r="U46" i="7942"/>
  <c r="T14" i="7942"/>
  <c r="O517" i="1"/>
  <c r="J30" i="7942"/>
  <c r="DE35" i="7942"/>
  <c r="CI75" i="7942"/>
  <c r="BX119" i="7942"/>
  <c r="BX23" i="7942"/>
  <c r="BM15" i="7942"/>
  <c r="U143" i="7942"/>
  <c r="U111" i="7942"/>
  <c r="U73" i="7942"/>
  <c r="U41" i="7942"/>
  <c r="J105" i="7942"/>
  <c r="J25" i="7942"/>
  <c r="BM20" i="7942"/>
  <c r="BB92" i="7942"/>
  <c r="BB40" i="7942"/>
  <c r="AQ122" i="7942"/>
  <c r="AQ64" i="7942"/>
  <c r="U109" i="7942"/>
  <c r="U92" i="7942"/>
  <c r="U40" i="7942"/>
  <c r="J39" i="7942"/>
  <c r="FS114" i="7942"/>
  <c r="FS58" i="7942"/>
  <c r="AQ141" i="7942"/>
  <c r="U117" i="7942"/>
  <c r="J62" i="7942"/>
  <c r="FS117" i="7942"/>
  <c r="FS85" i="7942"/>
  <c r="FS53" i="7942"/>
  <c r="FS21" i="7942"/>
  <c r="FH121" i="7942"/>
  <c r="FH89" i="7942"/>
  <c r="FH57" i="7942"/>
  <c r="FH25" i="7942"/>
  <c r="EW125" i="7942"/>
  <c r="EW93" i="7942"/>
  <c r="EW61" i="7942"/>
  <c r="EW29" i="7942"/>
  <c r="EA129" i="7942"/>
  <c r="EA97" i="7942"/>
  <c r="EA65" i="7942"/>
  <c r="EA33" i="7942"/>
  <c r="DP133" i="7942"/>
  <c r="DP101" i="7942"/>
  <c r="DP69" i="7942"/>
  <c r="DP37" i="7942"/>
  <c r="DE137" i="7942"/>
  <c r="DE105" i="7942"/>
  <c r="DE73" i="7942"/>
  <c r="DE41" i="7942"/>
  <c r="CI105" i="7942"/>
  <c r="CI115" i="7942"/>
  <c r="CI77" i="7942"/>
  <c r="CI45" i="7942"/>
  <c r="BX145" i="7942"/>
  <c r="BX113" i="7942"/>
  <c r="BX81" i="7942"/>
  <c r="BX49" i="7942"/>
  <c r="BX17" i="7942"/>
  <c r="BM117" i="7942"/>
  <c r="BM85" i="7942"/>
  <c r="BM53" i="7942"/>
  <c r="BM21" i="7942"/>
  <c r="BB121" i="7942"/>
  <c r="BB89" i="7942"/>
  <c r="BB57" i="7942"/>
  <c r="BB25" i="7942"/>
  <c r="AQ131" i="7942"/>
  <c r="AQ93" i="7942"/>
  <c r="AQ61" i="7942"/>
  <c r="AQ29" i="7942"/>
  <c r="FS102" i="7942"/>
  <c r="FS22" i="7942"/>
  <c r="FH106" i="7942"/>
  <c r="FH66" i="7942"/>
  <c r="FH34" i="7942"/>
  <c r="EW134" i="7942"/>
  <c r="EW102" i="7942"/>
  <c r="EW70" i="7942"/>
  <c r="EW38" i="7942"/>
  <c r="EA138" i="7942"/>
  <c r="EA106" i="7942"/>
  <c r="EA74" i="7942"/>
  <c r="EA42" i="7942"/>
  <c r="DP142" i="7942"/>
  <c r="DP110" i="7942"/>
  <c r="DP78" i="7942"/>
  <c r="DP46" i="7942"/>
  <c r="DO14" i="7942"/>
  <c r="BQ517" i="1"/>
  <c r="DE114" i="7942"/>
  <c r="DE82" i="7942"/>
  <c r="DE50" i="7942"/>
  <c r="DE18" i="7942"/>
  <c r="CI124" i="7942"/>
  <c r="CI86" i="7942"/>
  <c r="CI54" i="7942"/>
  <c r="CI22" i="7942"/>
  <c r="BX122" i="7942"/>
  <c r="BX90" i="7942"/>
  <c r="BX58" i="7942"/>
  <c r="BX26" i="7942"/>
  <c r="BM126" i="7942"/>
  <c r="BM94" i="7942"/>
  <c r="BM62" i="7942"/>
  <c r="BM30" i="7942"/>
  <c r="BB130" i="7942"/>
  <c r="BB98" i="7942"/>
  <c r="BB66" i="7942"/>
  <c r="BB34" i="7942"/>
  <c r="AQ140" i="7942"/>
  <c r="AQ102" i="7942"/>
  <c r="AQ70" i="7942"/>
  <c r="AQ38" i="7942"/>
  <c r="U144" i="7942"/>
  <c r="U112" i="7942"/>
  <c r="U74" i="7942"/>
  <c r="U42" i="7942"/>
  <c r="J106" i="7942"/>
  <c r="J26" i="7942"/>
  <c r="DE23" i="7942"/>
  <c r="CI67" i="7942"/>
  <c r="BX111" i="7942"/>
  <c r="BM135" i="7942"/>
  <c r="BB135" i="7942"/>
  <c r="U106" i="7942"/>
  <c r="U115" i="7942"/>
  <c r="U77" i="7942"/>
  <c r="U45" i="7942"/>
  <c r="J15" i="7942"/>
  <c r="J29" i="7942"/>
  <c r="BM28" i="7942"/>
  <c r="BB100" i="7942"/>
  <c r="BB48" i="7942"/>
  <c r="AQ126" i="7942"/>
  <c r="AQ72" i="7942"/>
  <c r="AQ16" i="7942"/>
  <c r="U100" i="7942"/>
  <c r="U48" i="7942"/>
  <c r="J64" i="7942"/>
  <c r="FS119" i="7942"/>
  <c r="FS67" i="7942"/>
  <c r="FS15" i="7942"/>
  <c r="FH95" i="7942"/>
  <c r="FH39" i="7942"/>
  <c r="EW103" i="7942"/>
  <c r="EW71" i="7942"/>
  <c r="EW39" i="7942"/>
  <c r="EA139" i="7942"/>
  <c r="EA107" i="7942"/>
  <c r="EA75" i="7942"/>
  <c r="EA43" i="7942"/>
  <c r="DP143" i="7942"/>
  <c r="DP111" i="7942"/>
  <c r="DP79" i="7942"/>
  <c r="DP47" i="7942"/>
  <c r="DP15" i="7942"/>
  <c r="DE115" i="7942"/>
  <c r="DE71" i="7942"/>
  <c r="DE27" i="7942"/>
  <c r="CI113" i="7942"/>
  <c r="CI59" i="7942"/>
  <c r="BX143" i="7942"/>
  <c r="BX91" i="7942"/>
  <c r="BX39" i="7942"/>
  <c r="BM103" i="7942"/>
  <c r="BM31" i="7942"/>
  <c r="BB91" i="7942"/>
  <c r="BB23" i="7942"/>
  <c r="AQ87" i="7942"/>
  <c r="AQ35" i="7942"/>
  <c r="U87" i="7942"/>
  <c r="J107" i="7942"/>
  <c r="FS132" i="7942"/>
  <c r="FS100" i="7942"/>
  <c r="FS68" i="7942"/>
  <c r="FS36" i="7942"/>
  <c r="FH136" i="7942"/>
  <c r="FH104" i="7942"/>
  <c r="FH72" i="7942"/>
  <c r="FH40" i="7942"/>
  <c r="EW140" i="7942"/>
  <c r="EW108" i="7942"/>
  <c r="EW76" i="7942"/>
  <c r="EW44" i="7942"/>
  <c r="EA144" i="7942"/>
  <c r="EA112" i="7942"/>
  <c r="EA80" i="7942"/>
  <c r="EA48" i="7942"/>
  <c r="EA16" i="7942"/>
  <c r="DP116" i="7942"/>
  <c r="DP84" i="7942"/>
  <c r="DP52" i="7942"/>
  <c r="DP20" i="7942"/>
  <c r="DE120" i="7942"/>
  <c r="DE88" i="7942"/>
  <c r="DE56" i="7942"/>
  <c r="DE24" i="7942"/>
  <c r="CI130" i="7942"/>
  <c r="CI92" i="7942"/>
  <c r="CI60" i="7942"/>
  <c r="CI28" i="7942"/>
  <c r="BX128" i="7942"/>
  <c r="BX96" i="7942"/>
  <c r="BX64" i="7942"/>
  <c r="BX32" i="7942"/>
  <c r="BM132" i="7942"/>
  <c r="BM100" i="7942"/>
  <c r="BM68" i="7942"/>
  <c r="BB132" i="7942"/>
  <c r="BB56" i="7942"/>
  <c r="AQ118" i="7942"/>
  <c r="AQ28" i="7942"/>
  <c r="U76" i="7942"/>
  <c r="J113" i="7942"/>
  <c r="FS91" i="7942"/>
  <c r="FH139" i="7942"/>
  <c r="FH63" i="7942"/>
  <c r="EW143" i="7942"/>
  <c r="BM115" i="7942"/>
  <c r="BB139" i="7942"/>
  <c r="BB35" i="7942"/>
  <c r="AQ83" i="7942"/>
  <c r="U83" i="7942"/>
  <c r="J18" i="7942"/>
  <c r="FS87" i="7942"/>
  <c r="FS39" i="7942"/>
  <c r="FH111" i="7942"/>
  <c r="FH55" i="7942"/>
  <c r="EW115" i="7942"/>
  <c r="EW83" i="7942"/>
  <c r="EW51" i="7942"/>
  <c r="EW19" i="7942"/>
  <c r="EA119" i="7942"/>
  <c r="EA87" i="7942"/>
  <c r="EA55" i="7942"/>
  <c r="EA23" i="7942"/>
  <c r="DP123" i="7942"/>
  <c r="DP91" i="7942"/>
  <c r="DP59" i="7942"/>
  <c r="DP27" i="7942"/>
  <c r="DE127" i="7942"/>
  <c r="DE91" i="7942"/>
  <c r="DE43" i="7942"/>
  <c r="CI137" i="7942"/>
  <c r="CI79" i="7942"/>
  <c r="CI27" i="7942"/>
  <c r="BX107" i="7942"/>
  <c r="BX59" i="7942"/>
  <c r="BM123" i="7942"/>
  <c r="BM55" i="7942"/>
  <c r="BB119" i="7942"/>
  <c r="BB47" i="7942"/>
  <c r="AQ113" i="7942"/>
  <c r="AQ59" i="7942"/>
  <c r="U121" i="7942"/>
  <c r="U39" i="7942"/>
  <c r="FS144" i="7942"/>
  <c r="FS112" i="7942"/>
  <c r="FS80" i="7942"/>
  <c r="FS48" i="7942"/>
  <c r="FS16" i="7942"/>
  <c r="FH116" i="7942"/>
  <c r="FH84" i="7942"/>
  <c r="FH52" i="7942"/>
  <c r="FH20" i="7942"/>
  <c r="EW120" i="7942"/>
  <c r="EW88" i="7942"/>
  <c r="EW56" i="7942"/>
  <c r="EW24" i="7942"/>
  <c r="EA124" i="7942"/>
  <c r="EA92" i="7942"/>
  <c r="EA60" i="7942"/>
  <c r="EA28" i="7942"/>
  <c r="DP128" i="7942"/>
  <c r="DP96" i="7942"/>
  <c r="DP64" i="7942"/>
  <c r="DP32" i="7942"/>
  <c r="DE132" i="7942"/>
  <c r="DE100" i="7942"/>
  <c r="DE68" i="7942"/>
  <c r="DE36" i="7942"/>
  <c r="CI142" i="7942"/>
  <c r="CI110" i="7942"/>
  <c r="CI72" i="7942"/>
  <c r="CI40" i="7942"/>
  <c r="BX140" i="7942"/>
  <c r="BX108" i="7942"/>
  <c r="BX76" i="7942"/>
  <c r="BX44" i="7942"/>
  <c r="BM144" i="7942"/>
  <c r="BM112" i="7942"/>
  <c r="BM80" i="7942"/>
  <c r="BM24" i="7942"/>
  <c r="FS122" i="7942"/>
  <c r="FS50" i="7942"/>
  <c r="FH134" i="7942"/>
  <c r="FH94" i="7942"/>
  <c r="FH62" i="7942"/>
  <c r="FH30" i="7942"/>
  <c r="EW130" i="7942"/>
  <c r="EW98" i="7942"/>
  <c r="EW66" i="7942"/>
  <c r="EW34" i="7942"/>
  <c r="EA134" i="7942"/>
  <c r="EA102" i="7942"/>
  <c r="EA70" i="7942"/>
  <c r="EA38" i="7942"/>
  <c r="DP138" i="7942"/>
  <c r="DP106" i="7942"/>
  <c r="DP74" i="7942"/>
  <c r="DP42" i="7942"/>
  <c r="DE142" i="7942"/>
  <c r="DE110" i="7942"/>
  <c r="DE78" i="7942"/>
  <c r="DE46" i="7942"/>
  <c r="DD14" i="7942"/>
  <c r="BK517" i="1"/>
  <c r="CI120" i="7942"/>
  <c r="CI82" i="7942"/>
  <c r="CI50" i="7942"/>
  <c r="CI18" i="7942"/>
  <c r="BX118" i="7942"/>
  <c r="BX86" i="7942"/>
  <c r="BX54" i="7942"/>
  <c r="BX22" i="7942"/>
  <c r="BM122" i="7942"/>
  <c r="BM90" i="7942"/>
  <c r="BM58" i="7942"/>
  <c r="BM26" i="7942"/>
  <c r="BB126" i="7942"/>
  <c r="BB94" i="7942"/>
  <c r="BB62" i="7942"/>
  <c r="BB30" i="7942"/>
  <c r="AQ136" i="7942"/>
  <c r="AQ98" i="7942"/>
  <c r="AQ66" i="7942"/>
  <c r="AQ34" i="7942"/>
  <c r="U140" i="7942"/>
  <c r="U102" i="7942"/>
  <c r="U70" i="7942"/>
  <c r="U38" i="7942"/>
  <c r="J136" i="7942"/>
  <c r="J17" i="7942"/>
  <c r="CI145" i="7942"/>
  <c r="CI55" i="7942"/>
  <c r="BX99" i="7942"/>
  <c r="BM111" i="7942"/>
  <c r="BB115" i="7942"/>
  <c r="U135" i="7942"/>
  <c r="U97" i="7942"/>
  <c r="U65" i="7942"/>
  <c r="U33" i="7942"/>
  <c r="J114" i="7942"/>
  <c r="BM64" i="7942"/>
  <c r="BB136" i="7942"/>
  <c r="BB80" i="7942"/>
  <c r="BB28" i="7942"/>
  <c r="AQ100" i="7942"/>
  <c r="AQ52" i="7942"/>
  <c r="U138" i="7942"/>
  <c r="U80" i="7942"/>
  <c r="U28" i="7942"/>
  <c r="I14" i="7942"/>
  <c r="I517" i="1"/>
  <c r="FS98" i="7942"/>
  <c r="FS42" i="7942"/>
  <c r="AQ55" i="7942"/>
  <c r="U75" i="7942"/>
  <c r="FS141" i="7942"/>
  <c r="FS109" i="7942"/>
  <c r="FS77" i="7942"/>
  <c r="FS45" i="7942"/>
  <c r="FH145" i="7942"/>
  <c r="FH113" i="7942"/>
  <c r="FH81" i="7942"/>
  <c r="FH49" i="7942"/>
  <c r="FH17" i="7942"/>
  <c r="EW117" i="7942"/>
  <c r="EW85" i="7942"/>
  <c r="EW53" i="7942"/>
  <c r="EW21" i="7942"/>
  <c r="EA121" i="7942"/>
  <c r="EA89" i="7942"/>
  <c r="EA57" i="7942"/>
  <c r="EA25" i="7942"/>
  <c r="DP125" i="7942"/>
  <c r="DP93" i="7942"/>
  <c r="DP61" i="7942"/>
  <c r="DP29" i="7942"/>
  <c r="DE129" i="7942"/>
  <c r="DE97" i="7942"/>
  <c r="DE65" i="7942"/>
  <c r="DE33" i="7942"/>
  <c r="CI139" i="7942"/>
  <c r="CI101" i="7942"/>
  <c r="CI69" i="7942"/>
  <c r="CI37" i="7942"/>
  <c r="BX137" i="7942"/>
  <c r="BX105" i="7942"/>
  <c r="BX73" i="7942"/>
  <c r="BX41" i="7942"/>
  <c r="BM141" i="7942"/>
  <c r="BM109" i="7942"/>
  <c r="BM77" i="7942"/>
  <c r="BM45" i="7942"/>
  <c r="BB145" i="7942"/>
  <c r="BB113" i="7942"/>
  <c r="BB81" i="7942"/>
  <c r="BB49" i="7942"/>
  <c r="BB17" i="7942"/>
  <c r="AQ123" i="7942"/>
  <c r="AQ85" i="7942"/>
  <c r="AQ53" i="7942"/>
  <c r="AQ21" i="7942"/>
  <c r="FS78" i="7942"/>
  <c r="FH138" i="7942"/>
  <c r="FH90" i="7942"/>
  <c r="FH58" i="7942"/>
  <c r="FH26" i="7942"/>
  <c r="EW126" i="7942"/>
  <c r="EW94" i="7942"/>
  <c r="EW62" i="7942"/>
  <c r="EW30" i="7942"/>
  <c r="EA130" i="7942"/>
  <c r="EA98" i="7942"/>
  <c r="EA66" i="7942"/>
  <c r="EA34" i="7942"/>
  <c r="DP134" i="7942"/>
  <c r="DP102" i="7942"/>
  <c r="DP70" i="7942"/>
  <c r="DP38" i="7942"/>
  <c r="DE138" i="7942"/>
  <c r="DE106" i="7942"/>
  <c r="DE74" i="7942"/>
  <c r="DE42" i="7942"/>
  <c r="CI106" i="7942"/>
  <c r="CI116" i="7942"/>
  <c r="CI78" i="7942"/>
  <c r="CI46" i="7942"/>
  <c r="CH14" i="7942"/>
  <c r="AY517" i="1"/>
  <c r="BX114" i="7942"/>
  <c r="BX82" i="7942"/>
  <c r="BX50" i="7942"/>
  <c r="BX18" i="7942"/>
  <c r="BM118" i="7942"/>
  <c r="BM86" i="7942"/>
  <c r="BM54" i="7942"/>
  <c r="BM22" i="7942"/>
  <c r="BB122" i="7942"/>
  <c r="BB90" i="7942"/>
  <c r="BB58" i="7942"/>
  <c r="BB26" i="7942"/>
  <c r="AQ132" i="7942"/>
  <c r="AQ94" i="7942"/>
  <c r="AQ62" i="7942"/>
  <c r="AQ30" i="7942"/>
  <c r="U136" i="7942"/>
  <c r="U98" i="7942"/>
  <c r="U66" i="7942"/>
  <c r="U34" i="7942"/>
  <c r="J115" i="7942"/>
  <c r="DE107" i="7942"/>
  <c r="CI133" i="7942"/>
  <c r="CI47" i="7942"/>
  <c r="BX87" i="7942"/>
  <c r="BM95" i="7942"/>
  <c r="BB95" i="7942"/>
  <c r="U139" i="7942"/>
  <c r="U101" i="7942"/>
  <c r="U69" i="7942"/>
  <c r="U37" i="7942"/>
  <c r="J135" i="7942"/>
  <c r="J16" i="7942"/>
  <c r="BB144" i="7942"/>
  <c r="BB88" i="7942"/>
  <c r="BB32" i="7942"/>
  <c r="AQ114" i="7942"/>
  <c r="AQ56" i="7942"/>
  <c r="U105" i="7942"/>
  <c r="U88" i="7942"/>
  <c r="U32" i="7942"/>
  <c r="J19" i="7942"/>
  <c r="FS107" i="7942"/>
  <c r="FS55" i="7942"/>
  <c r="FH135" i="7942"/>
  <c r="FH79" i="7942"/>
  <c r="EW127" i="7942"/>
  <c r="EW95" i="7942"/>
  <c r="EW63" i="7942"/>
  <c r="EW31" i="7942"/>
  <c r="EA131" i="7942"/>
  <c r="EA99" i="7942"/>
  <c r="EA67" i="7942"/>
  <c r="EA35" i="7942"/>
  <c r="DP135" i="7942"/>
  <c r="DP103" i="7942"/>
  <c r="DP71" i="7942"/>
  <c r="DP39" i="7942"/>
  <c r="DE139" i="7942"/>
  <c r="DE103" i="7942"/>
  <c r="DE59" i="7942"/>
  <c r="DE15" i="7942"/>
  <c r="CI95" i="7942"/>
  <c r="CI43" i="7942"/>
  <c r="BX127" i="7942"/>
  <c r="BX79" i="7942"/>
  <c r="BX19" i="7942"/>
  <c r="BM83" i="7942"/>
  <c r="BB143" i="7942"/>
  <c r="BB75" i="7942"/>
  <c r="AQ137" i="7942"/>
  <c r="AQ75" i="7942"/>
  <c r="AQ15" i="7942"/>
  <c r="U71" i="7942"/>
  <c r="J102" i="7942"/>
  <c r="FS124" i="7942"/>
  <c r="FS92" i="7942"/>
  <c r="FS60" i="7942"/>
  <c r="FS28" i="7942"/>
  <c r="FH128" i="7942"/>
  <c r="FH96" i="7942"/>
  <c r="FH64" i="7942"/>
  <c r="FH32" i="7942"/>
  <c r="EW132" i="7942"/>
  <c r="EW100" i="7942"/>
  <c r="EW68" i="7942"/>
  <c r="EW36" i="7942"/>
  <c r="EA136" i="7942"/>
  <c r="EA104" i="7942"/>
  <c r="EA72" i="7942"/>
  <c r="EA40" i="7942"/>
  <c r="DP140" i="7942"/>
  <c r="DP108" i="7942"/>
  <c r="DP76" i="7942"/>
  <c r="DP44" i="7942"/>
  <c r="DE144" i="7942"/>
  <c r="DE112" i="7942"/>
  <c r="DE80" i="7942"/>
  <c r="DE48" i="7942"/>
  <c r="DE16" i="7942"/>
  <c r="CI122" i="7942"/>
  <c r="CI84" i="7942"/>
  <c r="CI52" i="7942"/>
  <c r="CI20" i="7942"/>
  <c r="BX120" i="7942"/>
  <c r="BX88" i="7942"/>
  <c r="BX56" i="7942"/>
  <c r="BX24" i="7942"/>
  <c r="BM124" i="7942"/>
  <c r="BM92" i="7942"/>
  <c r="BM52" i="7942"/>
  <c r="BB116" i="7942"/>
  <c r="BB36" i="7942"/>
  <c r="AQ88" i="7942"/>
  <c r="U142" i="7942"/>
  <c r="U56" i="7942"/>
  <c r="J28" i="7942"/>
  <c r="FS71" i="7942"/>
  <c r="FH123" i="7942"/>
  <c r="FH35" i="7942"/>
  <c r="EW135" i="7942"/>
  <c r="BM87" i="7942"/>
  <c r="BB111" i="7942"/>
  <c r="AQ145" i="7942"/>
  <c r="AQ31" i="7942"/>
  <c r="U55" i="7942"/>
  <c r="FS127" i="7942"/>
  <c r="FS75" i="7942"/>
  <c r="FS23" i="7942"/>
  <c r="FH99" i="7942"/>
  <c r="FH43" i="7942"/>
  <c r="EW107" i="7942"/>
  <c r="EW75" i="7942"/>
  <c r="EW43" i="7942"/>
  <c r="EA143" i="7942"/>
  <c r="EA111" i="7942"/>
  <c r="EA79" i="7942"/>
  <c r="EA47" i="7942"/>
  <c r="EA15" i="7942"/>
  <c r="DP115" i="7942"/>
  <c r="DP83" i="7942"/>
  <c r="DP51" i="7942"/>
  <c r="DP19" i="7942"/>
  <c r="DE119" i="7942"/>
  <c r="DE79" i="7942"/>
  <c r="DE31" i="7942"/>
  <c r="CI121" i="7942"/>
  <c r="CI63" i="7942"/>
  <c r="CI15" i="7942"/>
  <c r="BX95" i="7942"/>
  <c r="BX43" i="7942"/>
  <c r="BM107" i="7942"/>
  <c r="BM39" i="7942"/>
  <c r="BB103" i="7942"/>
  <c r="BB31" i="7942"/>
  <c r="AQ95" i="7942"/>
  <c r="AQ39" i="7942"/>
  <c r="U99" i="7942"/>
  <c r="U19" i="7942"/>
  <c r="FS136" i="7942"/>
  <c r="FS104" i="7942"/>
  <c r="FS72" i="7942"/>
  <c r="FS40" i="7942"/>
  <c r="FH140" i="7942"/>
  <c r="FH108" i="7942"/>
  <c r="FH76" i="7942"/>
  <c r="FH44" i="7942"/>
  <c r="EW144" i="7942"/>
  <c r="EW112" i="7942"/>
  <c r="EW80" i="7942"/>
  <c r="EW48" i="7942"/>
  <c r="EW16" i="7942"/>
  <c r="EA116" i="7942"/>
  <c r="EA84" i="7942"/>
  <c r="EA52" i="7942"/>
  <c r="EA20" i="7942"/>
  <c r="DP120" i="7942"/>
  <c r="DP88" i="7942"/>
  <c r="DP56" i="7942"/>
  <c r="DP24" i="7942"/>
  <c r="DE124" i="7942"/>
  <c r="DE92" i="7942"/>
  <c r="DE60" i="7942"/>
  <c r="DE28" i="7942"/>
  <c r="CI134" i="7942"/>
  <c r="CI96" i="7942"/>
  <c r="CI64" i="7942"/>
  <c r="CI32" i="7942"/>
  <c r="BX132" i="7942"/>
  <c r="BX100" i="7942"/>
  <c r="BX68" i="7942"/>
  <c r="BX36" i="7942"/>
  <c r="BM136" i="7942"/>
  <c r="BM104" i="7942"/>
  <c r="BM72" i="7942"/>
  <c r="BB104" i="7942"/>
  <c r="FS106" i="7942"/>
  <c r="FS34" i="7942"/>
  <c r="FH118" i="7942"/>
  <c r="FH86" i="7942"/>
  <c r="FH54" i="7942"/>
  <c r="FH22" i="7942"/>
  <c r="EW122" i="7942"/>
  <c r="EW90" i="7942"/>
  <c r="EW58" i="7942"/>
  <c r="EW26" i="7942"/>
  <c r="EA126" i="7942"/>
  <c r="EA94" i="7942"/>
  <c r="EA62" i="7942"/>
  <c r="EA30" i="7942"/>
  <c r="DP130" i="7942"/>
  <c r="DP98" i="7942"/>
  <c r="DP66" i="7942"/>
  <c r="DP34" i="7942"/>
  <c r="DE134" i="7942"/>
  <c r="DE102" i="7942"/>
  <c r="DE70" i="7942"/>
  <c r="DE38" i="7942"/>
  <c r="CI144" i="7942"/>
  <c r="CI112" i="7942"/>
  <c r="CI74" i="7942"/>
  <c r="CI42" i="7942"/>
  <c r="BX142" i="7942"/>
  <c r="BX110" i="7942"/>
  <c r="BX78" i="7942"/>
  <c r="BX46" i="7942"/>
  <c r="BW14" i="7942"/>
  <c r="AS517" i="1"/>
  <c r="BM114" i="7942"/>
  <c r="BM82" i="7942"/>
  <c r="BM50" i="7942"/>
  <c r="BM18" i="7942"/>
  <c r="BB118" i="7942"/>
  <c r="BB86" i="7942"/>
  <c r="BB54" i="7942"/>
  <c r="BB22" i="7942"/>
  <c r="AQ128" i="7942"/>
  <c r="AQ90" i="7942"/>
  <c r="AQ58" i="7942"/>
  <c r="AQ26" i="7942"/>
  <c r="U132" i="7942"/>
  <c r="U94" i="7942"/>
  <c r="U62" i="7942"/>
  <c r="U30" i="7942"/>
  <c r="J111" i="7942"/>
  <c r="DE87" i="7942"/>
  <c r="CI125" i="7942"/>
  <c r="CI35" i="7942"/>
  <c r="BX75" i="7942"/>
  <c r="BM79" i="7942"/>
  <c r="BB79" i="7942"/>
  <c r="U127" i="7942"/>
  <c r="U89" i="7942"/>
  <c r="U57" i="7942"/>
  <c r="U25" i="7942"/>
  <c r="J100" i="7942"/>
  <c r="BM48" i="7942"/>
  <c r="BB120" i="7942"/>
  <c r="BB68" i="7942"/>
  <c r="AQ104" i="7942"/>
  <c r="AQ92" i="7942"/>
  <c r="AQ36" i="7942"/>
  <c r="U126" i="7942"/>
  <c r="U68" i="7942"/>
  <c r="J20" i="7942"/>
  <c r="FS138" i="7942"/>
  <c r="FS90" i="7942"/>
  <c r="FS26" i="7942"/>
  <c r="AQ27" i="7942"/>
  <c r="U47" i="7942"/>
  <c r="FS133" i="7942"/>
  <c r="FS101" i="7942"/>
  <c r="FS69" i="7942"/>
  <c r="FS37" i="7942"/>
  <c r="FH137" i="7942"/>
  <c r="FH105" i="7942"/>
  <c r="FH73" i="7942"/>
  <c r="FH41" i="7942"/>
  <c r="EW141" i="7942"/>
  <c r="EW109" i="7942"/>
  <c r="EW77" i="7942"/>
  <c r="EW45" i="7942"/>
  <c r="EA145" i="7942"/>
  <c r="EA113" i="7942"/>
  <c r="EA81" i="7942"/>
  <c r="EA49" i="7942"/>
  <c r="EA17" i="7942"/>
  <c r="DP117" i="7942"/>
  <c r="DP85" i="7942"/>
  <c r="DP53" i="7942"/>
  <c r="DP21" i="7942"/>
  <c r="DE121" i="7942"/>
  <c r="DE89" i="7942"/>
  <c r="DE57" i="7942"/>
  <c r="DE25" i="7942"/>
  <c r="CI131" i="7942"/>
  <c r="CI93" i="7942"/>
  <c r="CI61" i="7942"/>
  <c r="CI29" i="7942"/>
  <c r="BX129" i="7942"/>
  <c r="BX97" i="7942"/>
  <c r="BX65" i="7942"/>
  <c r="BX33" i="7942"/>
  <c r="BM133" i="7942"/>
  <c r="BM101" i="7942"/>
  <c r="BM69" i="7942"/>
  <c r="BM37" i="7942"/>
  <c r="BB137" i="7942"/>
  <c r="BB105" i="7942"/>
  <c r="BB73" i="7942"/>
  <c r="BB41" i="7942"/>
  <c r="AQ105" i="7942"/>
  <c r="AQ115" i="7942"/>
  <c r="AQ77" i="7942"/>
  <c r="AQ45" i="7942"/>
  <c r="FS142" i="7942"/>
  <c r="FS54" i="7942"/>
  <c r="FH122" i="7942"/>
  <c r="FH82" i="7942"/>
  <c r="FH50" i="7942"/>
  <c r="FH18" i="7942"/>
  <c r="EW118" i="7942"/>
  <c r="EW86" i="7942"/>
  <c r="EW54" i="7942"/>
  <c r="EW22" i="7942"/>
  <c r="EA122" i="7942"/>
  <c r="EA90" i="7942"/>
  <c r="EA58" i="7942"/>
  <c r="EA26" i="7942"/>
  <c r="DP126" i="7942"/>
  <c r="DP94" i="7942"/>
  <c r="DP62" i="7942"/>
  <c r="DP30" i="7942"/>
  <c r="DE130" i="7942"/>
  <c r="DE98" i="7942"/>
  <c r="DE66" i="7942"/>
  <c r="DE34" i="7942"/>
  <c r="CI140" i="7942"/>
  <c r="CI102" i="7942"/>
  <c r="CI70" i="7942"/>
  <c r="CI38" i="7942"/>
  <c r="BX138" i="7942"/>
  <c r="BX106" i="7942"/>
  <c r="BX74" i="7942"/>
  <c r="BX42" i="7942"/>
  <c r="BM142" i="7942"/>
  <c r="BM110" i="7942"/>
  <c r="BM78" i="7942"/>
  <c r="BM46" i="7942"/>
  <c r="BL14" i="7942"/>
  <c r="AM517" i="1"/>
  <c r="BB114" i="7942"/>
  <c r="BB82" i="7942"/>
  <c r="BB50" i="7942"/>
  <c r="BB18" i="7942"/>
  <c r="AQ124" i="7942"/>
  <c r="AQ86" i="7942"/>
  <c r="AQ54" i="7942"/>
  <c r="AQ22" i="7942"/>
  <c r="U128" i="7942"/>
  <c r="U90" i="7942"/>
  <c r="U58" i="7942"/>
  <c r="U26" i="7942"/>
  <c r="J101" i="7942"/>
  <c r="DE75" i="7942"/>
  <c r="CI117" i="7942"/>
  <c r="CI23" i="7942"/>
  <c r="BX63" i="7942"/>
  <c r="BM63" i="7942"/>
  <c r="BB67" i="7942"/>
  <c r="U131" i="7942"/>
  <c r="U93" i="7942"/>
  <c r="U61" i="7942"/>
  <c r="U29" i="7942"/>
  <c r="J110" i="7942"/>
  <c r="BM56" i="7942"/>
  <c r="BB128" i="7942"/>
  <c r="BB72" i="7942"/>
  <c r="BB20" i="7942"/>
  <c r="AQ96" i="7942"/>
  <c r="AQ44" i="7942"/>
  <c r="U134" i="7942"/>
  <c r="U72" i="7942"/>
  <c r="U20" i="7942"/>
  <c r="FS143" i="7942"/>
  <c r="FS95" i="7942"/>
  <c r="FS43" i="7942"/>
  <c r="FH119" i="7942"/>
  <c r="FH59" i="7942"/>
  <c r="EW119" i="7942"/>
  <c r="EW87" i="7942"/>
  <c r="EW55" i="7942"/>
  <c r="EW23" i="7942"/>
  <c r="EA123" i="7942"/>
  <c r="EA91" i="7942"/>
  <c r="EA59" i="7942"/>
  <c r="EA27" i="7942"/>
  <c r="DP127" i="7942"/>
  <c r="DP95" i="7942"/>
  <c r="DP63" i="7942"/>
  <c r="DP31" i="7942"/>
  <c r="DE131" i="7942"/>
  <c r="DE95" i="7942"/>
  <c r="DE47" i="7942"/>
  <c r="CI141" i="7942"/>
  <c r="CI83" i="7942"/>
  <c r="CI31" i="7942"/>
  <c r="BX115" i="7942"/>
  <c r="BX67" i="7942"/>
  <c r="BM131" i="7942"/>
  <c r="BM67" i="7942"/>
  <c r="BB123" i="7942"/>
  <c r="BB55" i="7942"/>
  <c r="AQ121" i="7942"/>
  <c r="AQ63" i="7942"/>
  <c r="U137" i="7942"/>
  <c r="U51" i="7942"/>
  <c r="J27" i="7942"/>
  <c r="FS116" i="7942"/>
  <c r="FS84" i="7942"/>
  <c r="FS52" i="7942"/>
  <c r="FS20" i="7942"/>
  <c r="FH120" i="7942"/>
  <c r="FH88" i="7942"/>
  <c r="FH56" i="7942"/>
  <c r="FH24" i="7942"/>
  <c r="EW124" i="7942"/>
  <c r="EW92" i="7942"/>
  <c r="EW60" i="7942"/>
  <c r="EW28" i="7942"/>
  <c r="EA128" i="7942"/>
  <c r="EA96" i="7942"/>
  <c r="EA64" i="7942"/>
  <c r="EA32" i="7942"/>
  <c r="DP132" i="7942"/>
  <c r="DP100" i="7942"/>
  <c r="DP68" i="7942"/>
  <c r="DP36" i="7942"/>
  <c r="DE136" i="7942"/>
  <c r="DE104" i="7942"/>
  <c r="DE72" i="7942"/>
  <c r="DE40" i="7942"/>
  <c r="CI104" i="7942"/>
  <c r="CI114" i="7942"/>
  <c r="CI76" i="7942"/>
  <c r="CI44" i="7942"/>
  <c r="BX144" i="7942"/>
  <c r="BX112" i="7942"/>
  <c r="BX80" i="7942"/>
  <c r="BX48" i="7942"/>
  <c r="BX16" i="7942"/>
  <c r="BM116" i="7942"/>
  <c r="BM84" i="7942"/>
  <c r="BM32" i="7942"/>
  <c r="BB96" i="7942"/>
  <c r="BB16" i="7942"/>
  <c r="AQ68" i="7942"/>
  <c r="U122" i="7942"/>
  <c r="U36" i="7942"/>
  <c r="FS131" i="7942"/>
  <c r="FS51" i="7942"/>
  <c r="FH103" i="7942"/>
  <c r="FH27" i="7942"/>
  <c r="BX35" i="7942"/>
  <c r="BM59" i="7942"/>
  <c r="BB87" i="7942"/>
  <c r="AQ129" i="7942"/>
  <c r="U133" i="7942"/>
  <c r="U27" i="7942"/>
  <c r="FS115" i="7942"/>
  <c r="FS59" i="7942"/>
  <c r="FH143" i="7942"/>
  <c r="FH87" i="7942"/>
  <c r="EW131" i="7942"/>
  <c r="EW99" i="7942"/>
  <c r="EW67" i="7942"/>
  <c r="EW35" i="7942"/>
  <c r="EA135" i="7942"/>
  <c r="EA103" i="7942"/>
  <c r="EA71" i="7942"/>
  <c r="EA39" i="7942"/>
  <c r="DP139" i="7942"/>
  <c r="DP107" i="7942"/>
  <c r="DP75" i="7942"/>
  <c r="DP43" i="7942"/>
  <c r="DE143" i="7942"/>
  <c r="DE111" i="7942"/>
  <c r="DE67" i="7942"/>
  <c r="DE19" i="7942"/>
  <c r="CI103" i="7942"/>
  <c r="CI51" i="7942"/>
  <c r="BX135" i="7942"/>
  <c r="BX83" i="7942"/>
  <c r="BX31" i="7942"/>
  <c r="BM91" i="7942"/>
  <c r="BM23" i="7942"/>
  <c r="BB83" i="7942"/>
  <c r="AQ107" i="7942"/>
  <c r="AQ79" i="7942"/>
  <c r="AQ23" i="7942"/>
  <c r="U79" i="7942"/>
  <c r="J112" i="7942"/>
  <c r="FS128" i="7942"/>
  <c r="FS96" i="7942"/>
  <c r="FS64" i="7942"/>
  <c r="FS32" i="7942"/>
  <c r="FH132" i="7942"/>
  <c r="FH100" i="7942"/>
  <c r="FH68" i="7942"/>
  <c r="FH36" i="7942"/>
  <c r="EW136" i="7942"/>
  <c r="EW104" i="7942"/>
  <c r="EW72" i="7942"/>
  <c r="EW40" i="7942"/>
  <c r="EA140" i="7942"/>
  <c r="EA108" i="7942"/>
  <c r="EA76" i="7942"/>
  <c r="EA44" i="7942"/>
  <c r="DP144" i="7942"/>
  <c r="DP112" i="7942"/>
  <c r="DP80" i="7942"/>
  <c r="DP48" i="7942"/>
  <c r="DP16" i="7942"/>
  <c r="DE116" i="7942"/>
  <c r="DE84" i="7942"/>
  <c r="DE52" i="7942"/>
  <c r="DE20" i="7942"/>
  <c r="CI126" i="7942"/>
  <c r="CI88" i="7942"/>
  <c r="CI56" i="7942"/>
  <c r="CI24" i="7942"/>
  <c r="BX124" i="7942"/>
  <c r="BX92" i="7942"/>
  <c r="BX60" i="7942"/>
  <c r="BX28" i="7942"/>
  <c r="BM128" i="7942"/>
  <c r="BM96" i="7942"/>
  <c r="BM60" i="7942"/>
  <c r="BB24" i="7942"/>
  <c r="AQ76" i="7942"/>
  <c r="U130" i="7942"/>
  <c r="U44" i="7942"/>
  <c r="FS139" i="7942"/>
  <c r="FS63" i="7942"/>
  <c r="FH115" i="7942"/>
  <c r="FH31" i="7942"/>
  <c r="BX15" i="7942"/>
  <c r="BM43" i="7942"/>
  <c r="BB71" i="7942"/>
  <c r="AQ117" i="7942"/>
  <c r="U125" i="7942"/>
  <c r="U23" i="7942"/>
  <c r="BB15" i="7942"/>
  <c r="J37" i="7942"/>
  <c r="J57" i="7942"/>
  <c r="J76" i="7942"/>
  <c r="J93" i="7942"/>
  <c r="J127" i="7942"/>
  <c r="AE14" i="7942"/>
  <c r="U517" i="1"/>
  <c r="AF30" i="7942"/>
  <c r="AF46" i="7942"/>
  <c r="AF62" i="7942"/>
  <c r="AF78" i="7942"/>
  <c r="AF94" i="7942"/>
  <c r="AF110" i="7942"/>
  <c r="AF126" i="7942"/>
  <c r="AF142" i="7942"/>
  <c r="CT26" i="7942"/>
  <c r="CT42" i="7942"/>
  <c r="CT58" i="7942"/>
  <c r="CT74" i="7942"/>
  <c r="CT90" i="7942"/>
  <c r="CT106" i="7942"/>
  <c r="CT122" i="7942"/>
  <c r="CT138" i="7942"/>
  <c r="EL22" i="7942"/>
  <c r="EL38" i="7942"/>
  <c r="EL54" i="7942"/>
  <c r="EL70" i="7942"/>
  <c r="EL86" i="7942"/>
  <c r="EL102" i="7942"/>
  <c r="EL118" i="7942"/>
  <c r="EL134" i="7942"/>
  <c r="GD18" i="7942"/>
  <c r="GD34" i="7942"/>
  <c r="GD50" i="7942"/>
  <c r="GD66" i="7942"/>
  <c r="GD82" i="7942"/>
  <c r="GD98" i="7942"/>
  <c r="GD114" i="7942"/>
  <c r="GD130" i="7942"/>
  <c r="J24" i="7942"/>
  <c r="J48" i="7942"/>
  <c r="J68" i="7942"/>
  <c r="J85" i="7942"/>
  <c r="J120" i="7942"/>
  <c r="J139" i="7942"/>
  <c r="AF23" i="7942"/>
  <c r="AF39" i="7942"/>
  <c r="AF55" i="7942"/>
  <c r="AF71" i="7942"/>
  <c r="AF87" i="7942"/>
  <c r="AF103" i="7942"/>
  <c r="AF119" i="7942"/>
  <c r="AF135" i="7942"/>
  <c r="CT19" i="7942"/>
  <c r="CT35" i="7942"/>
  <c r="CT51" i="7942"/>
  <c r="CT67" i="7942"/>
  <c r="CT83" i="7942"/>
  <c r="CT99" i="7942"/>
  <c r="CT115" i="7942"/>
  <c r="CT131" i="7942"/>
  <c r="EL15" i="7942"/>
  <c r="EL31" i="7942"/>
  <c r="EL47" i="7942"/>
  <c r="EL63" i="7942"/>
  <c r="EL79" i="7942"/>
  <c r="EL95" i="7942"/>
  <c r="EL111" i="7942"/>
  <c r="EL127" i="7942"/>
  <c r="EL143" i="7942"/>
  <c r="GD27" i="7942"/>
  <c r="GD43" i="7942"/>
  <c r="GD59" i="7942"/>
  <c r="GD75" i="7942"/>
  <c r="GD91" i="7942"/>
  <c r="GD107" i="7942"/>
  <c r="GD123" i="7942"/>
  <c r="GD139" i="7942"/>
  <c r="J35" i="7942"/>
  <c r="J55" i="7942"/>
  <c r="J73" i="7942"/>
  <c r="J91" i="7942"/>
  <c r="J125" i="7942"/>
  <c r="J144" i="7942"/>
  <c r="AF28" i="7942"/>
  <c r="AF44" i="7942"/>
  <c r="AF60" i="7942"/>
  <c r="AF76" i="7942"/>
  <c r="AF92" i="7942"/>
  <c r="AF108" i="7942"/>
  <c r="AF124" i="7942"/>
  <c r="AF140" i="7942"/>
  <c r="CT24" i="7942"/>
  <c r="CT40" i="7942"/>
  <c r="CT56" i="7942"/>
  <c r="CT72" i="7942"/>
  <c r="CT88" i="7942"/>
  <c r="CT104" i="7942"/>
  <c r="CT120" i="7942"/>
  <c r="CT136" i="7942"/>
  <c r="EL20" i="7942"/>
  <c r="EL36" i="7942"/>
  <c r="EL52" i="7942"/>
  <c r="EL68" i="7942"/>
  <c r="EL84" i="7942"/>
  <c r="EL100" i="7942"/>
  <c r="EL116" i="7942"/>
  <c r="EL132" i="7942"/>
  <c r="GD16" i="7942"/>
  <c r="GD32" i="7942"/>
  <c r="GD48" i="7942"/>
  <c r="GD64" i="7942"/>
  <c r="GD80" i="7942"/>
  <c r="GD96" i="7942"/>
  <c r="GD112" i="7942"/>
  <c r="GD128" i="7942"/>
  <c r="GD144" i="7942"/>
  <c r="J42" i="7942"/>
  <c r="J60" i="7942"/>
  <c r="J79" i="7942"/>
  <c r="J96" i="7942"/>
  <c r="J130" i="7942"/>
  <c r="AF17" i="7942"/>
  <c r="AF33" i="7942"/>
  <c r="AF49" i="7942"/>
  <c r="AF65" i="7942"/>
  <c r="AF81" i="7942"/>
  <c r="AF97" i="7942"/>
  <c r="AF113" i="7942"/>
  <c r="AF129" i="7942"/>
  <c r="AF145" i="7942"/>
  <c r="CT29" i="7942"/>
  <c r="CT45" i="7942"/>
  <c r="CT61" i="7942"/>
  <c r="CT77" i="7942"/>
  <c r="CT93" i="7942"/>
  <c r="CT109" i="7942"/>
  <c r="CT125" i="7942"/>
  <c r="CT141" i="7942"/>
  <c r="EL25" i="7942"/>
  <c r="EL41" i="7942"/>
  <c r="EL57" i="7942"/>
  <c r="EL73" i="7942"/>
  <c r="EL89" i="7942"/>
  <c r="EL105" i="7942"/>
  <c r="EL121" i="7942"/>
  <c r="EL137" i="7942"/>
  <c r="GD21" i="7942"/>
  <c r="GD37" i="7942"/>
  <c r="GD53" i="7942"/>
  <c r="GD69" i="7942"/>
  <c r="GD85" i="7942"/>
  <c r="GD101" i="7942"/>
  <c r="GD117" i="7942"/>
  <c r="GD133" i="7942"/>
  <c r="BB84" i="7942"/>
  <c r="AQ108" i="7942"/>
  <c r="AQ60" i="7942"/>
  <c r="U110" i="7942"/>
  <c r="U24" i="7942"/>
  <c r="FS123" i="7942"/>
  <c r="FS35" i="7942"/>
  <c r="FH91" i="7942"/>
  <c r="FH23" i="7942"/>
  <c r="BM127" i="7942"/>
  <c r="BM19" i="7942"/>
  <c r="BB43" i="7942"/>
  <c r="AQ91" i="7942"/>
  <c r="U95" i="7942"/>
  <c r="J98" i="7942"/>
  <c r="U104" i="7942"/>
  <c r="J43" i="7942"/>
  <c r="J61" i="7942"/>
  <c r="J80" i="7942"/>
  <c r="J97" i="7942"/>
  <c r="J131" i="7942"/>
  <c r="AF18" i="7942"/>
  <c r="AF34" i="7942"/>
  <c r="AF50" i="7942"/>
  <c r="AF66" i="7942"/>
  <c r="AF82" i="7942"/>
  <c r="AF98" i="7942"/>
  <c r="AF114" i="7942"/>
  <c r="AF130" i="7942"/>
  <c r="CS14" i="7942"/>
  <c r="BE517" i="1"/>
  <c r="CT30" i="7942"/>
  <c r="CT46" i="7942"/>
  <c r="CT62" i="7942"/>
  <c r="CT78" i="7942"/>
  <c r="CT94" i="7942"/>
  <c r="CT110" i="7942"/>
  <c r="CT126" i="7942"/>
  <c r="CT142" i="7942"/>
  <c r="EL26" i="7942"/>
  <c r="EL42" i="7942"/>
  <c r="EL58" i="7942"/>
  <c r="EL74" i="7942"/>
  <c r="EL90" i="7942"/>
  <c r="EL106" i="7942"/>
  <c r="EL122" i="7942"/>
  <c r="EL138" i="7942"/>
  <c r="GD22" i="7942"/>
  <c r="GD38" i="7942"/>
  <c r="GD54" i="7942"/>
  <c r="GD70" i="7942"/>
  <c r="GD86" i="7942"/>
  <c r="GD102" i="7942"/>
  <c r="GD118" i="7942"/>
  <c r="GD134" i="7942"/>
  <c r="J34" i="7942"/>
  <c r="J54" i="7942"/>
  <c r="J72" i="7942"/>
  <c r="J90" i="7942"/>
  <c r="J124" i="7942"/>
  <c r="J143" i="7942"/>
  <c r="AF27" i="7942"/>
  <c r="AF43" i="7942"/>
  <c r="AF59" i="7942"/>
  <c r="AF75" i="7942"/>
  <c r="AF91" i="7942"/>
  <c r="AF107" i="7942"/>
  <c r="AF123" i="7942"/>
  <c r="AF139" i="7942"/>
  <c r="CT23" i="7942"/>
  <c r="CT39" i="7942"/>
  <c r="CT55" i="7942"/>
  <c r="CT71" i="7942"/>
  <c r="CT87" i="7942"/>
  <c r="CT103" i="7942"/>
  <c r="CT119" i="7942"/>
  <c r="CT135" i="7942"/>
  <c r="EL19" i="7942"/>
  <c r="EL35" i="7942"/>
  <c r="EL51" i="7942"/>
  <c r="EL67" i="7942"/>
  <c r="EL83" i="7942"/>
  <c r="EL99" i="7942"/>
  <c r="EL115" i="7942"/>
  <c r="EL131" i="7942"/>
  <c r="GD15" i="7942"/>
  <c r="GD31" i="7942"/>
  <c r="GD47" i="7942"/>
  <c r="GD63" i="7942"/>
  <c r="GD79" i="7942"/>
  <c r="GD95" i="7942"/>
  <c r="GD111" i="7942"/>
  <c r="GD127" i="7942"/>
  <c r="GD143" i="7942"/>
  <c r="J41" i="7942"/>
  <c r="J59" i="7942"/>
  <c r="J78" i="7942"/>
  <c r="J95" i="7942"/>
  <c r="J129" i="7942"/>
  <c r="AF16" i="7942"/>
  <c r="AF32" i="7942"/>
  <c r="AF48" i="7942"/>
  <c r="AF64" i="7942"/>
  <c r="AF80" i="7942"/>
  <c r="AF96" i="7942"/>
  <c r="AF112" i="7942"/>
  <c r="AF128" i="7942"/>
  <c r="AF144" i="7942"/>
  <c r="CT28" i="7942"/>
  <c r="CT44" i="7942"/>
  <c r="CT60" i="7942"/>
  <c r="CT76" i="7942"/>
  <c r="CT92" i="7942"/>
  <c r="CT108" i="7942"/>
  <c r="CT124" i="7942"/>
  <c r="CT140" i="7942"/>
  <c r="EL24" i="7942"/>
  <c r="EL40" i="7942"/>
  <c r="EL56" i="7942"/>
  <c r="EL72" i="7942"/>
  <c r="EL88" i="7942"/>
  <c r="EL104" i="7942"/>
  <c r="EL120" i="7942"/>
  <c r="EL136" i="7942"/>
  <c r="GD20" i="7942"/>
  <c r="GD36" i="7942"/>
  <c r="GD52" i="7942"/>
  <c r="GD68" i="7942"/>
  <c r="GD84" i="7942"/>
  <c r="GD100" i="7942"/>
  <c r="GD116" i="7942"/>
  <c r="GD132" i="7942"/>
  <c r="J22" i="7942"/>
  <c r="J46" i="7942"/>
  <c r="J66" i="7942"/>
  <c r="J83" i="7942"/>
  <c r="J118" i="7942"/>
  <c r="J134" i="7942"/>
  <c r="AF21" i="7942"/>
  <c r="AF37" i="7942"/>
  <c r="AF53" i="7942"/>
  <c r="AF69" i="7942"/>
  <c r="AF85" i="7942"/>
  <c r="AF101" i="7942"/>
  <c r="AF117" i="7942"/>
  <c r="AF133" i="7942"/>
  <c r="CT17" i="7942"/>
  <c r="CT33" i="7942"/>
  <c r="CT49" i="7942"/>
  <c r="CT65" i="7942"/>
  <c r="CT81" i="7942"/>
  <c r="CT97" i="7942"/>
  <c r="CT113" i="7942"/>
  <c r="CT129" i="7942"/>
  <c r="CT145" i="7942"/>
  <c r="EL29" i="7942"/>
  <c r="EL45" i="7942"/>
  <c r="EL61" i="7942"/>
  <c r="EL77" i="7942"/>
  <c r="EL93" i="7942"/>
  <c r="EL109" i="7942"/>
  <c r="EL125" i="7942"/>
  <c r="EL141" i="7942"/>
  <c r="GD25" i="7942"/>
  <c r="GD41" i="7942"/>
  <c r="GD57" i="7942"/>
  <c r="GD73" i="7942"/>
  <c r="GD89" i="7942"/>
  <c r="GD105" i="7942"/>
  <c r="GD121" i="7942"/>
  <c r="GD137" i="7942"/>
  <c r="BB140" i="7942"/>
  <c r="BB64" i="7942"/>
  <c r="AQ130" i="7942"/>
  <c r="AQ40" i="7942"/>
  <c r="U84" i="7942"/>
  <c r="J104" i="7942"/>
  <c r="FS103" i="7942"/>
  <c r="FS19" i="7942"/>
  <c r="FH71" i="7942"/>
  <c r="EW139" i="7942"/>
  <c r="BM99" i="7942"/>
  <c r="BB127" i="7942"/>
  <c r="BB19" i="7942"/>
  <c r="AQ47" i="7942"/>
  <c r="U67" i="7942"/>
  <c r="FH67" i="7942"/>
  <c r="J23" i="7942"/>
  <c r="J47" i="7942"/>
  <c r="J67" i="7942"/>
  <c r="J84" i="7942"/>
  <c r="J119" i="7942"/>
  <c r="J138" i="7942"/>
  <c r="AF22" i="7942"/>
  <c r="AF38" i="7942"/>
  <c r="AF54" i="7942"/>
  <c r="AF70" i="7942"/>
  <c r="AF86" i="7942"/>
  <c r="AF102" i="7942"/>
  <c r="AF118" i="7942"/>
  <c r="AF134" i="7942"/>
  <c r="CT18" i="7942"/>
  <c r="CT34" i="7942"/>
  <c r="CT50" i="7942"/>
  <c r="CT66" i="7942"/>
  <c r="CT82" i="7942"/>
  <c r="CT98" i="7942"/>
  <c r="CT114" i="7942"/>
  <c r="CT130" i="7942"/>
  <c r="CC517" i="1"/>
  <c r="EK14" i="7942"/>
  <c r="EL30" i="7942"/>
  <c r="EL46" i="7942"/>
  <c r="EL62" i="7942"/>
  <c r="EL78" i="7942"/>
  <c r="EL94" i="7942"/>
  <c r="EL110" i="7942"/>
  <c r="EL126" i="7942"/>
  <c r="EL142" i="7942"/>
  <c r="GD26" i="7942"/>
  <c r="GD42" i="7942"/>
  <c r="GD58" i="7942"/>
  <c r="GD74" i="7942"/>
  <c r="GD90" i="7942"/>
  <c r="GD106" i="7942"/>
  <c r="GD122" i="7942"/>
  <c r="GD138" i="7942"/>
  <c r="J40" i="7942"/>
  <c r="J58" i="7942"/>
  <c r="J77" i="7942"/>
  <c r="J94" i="7942"/>
  <c r="J128" i="7942"/>
  <c r="AF15" i="7942"/>
  <c r="AF31" i="7942"/>
  <c r="AF47" i="7942"/>
  <c r="AF63" i="7942"/>
  <c r="AF79" i="7942"/>
  <c r="AF95" i="7942"/>
  <c r="AF111" i="7942"/>
  <c r="AF127" i="7942"/>
  <c r="AF143" i="7942"/>
  <c r="CT27" i="7942"/>
  <c r="CT43" i="7942"/>
  <c r="CT59" i="7942"/>
  <c r="CT75" i="7942"/>
  <c r="CT91" i="7942"/>
  <c r="CT107" i="7942"/>
  <c r="CT123" i="7942"/>
  <c r="CT139" i="7942"/>
  <c r="EL23" i="7942"/>
  <c r="EL39" i="7942"/>
  <c r="EL55" i="7942"/>
  <c r="EL71" i="7942"/>
  <c r="EL87" i="7942"/>
  <c r="EL103" i="7942"/>
  <c r="EL119" i="7942"/>
  <c r="EL135" i="7942"/>
  <c r="GD19" i="7942"/>
  <c r="GD35" i="7942"/>
  <c r="GD51" i="7942"/>
  <c r="GD67" i="7942"/>
  <c r="GD83" i="7942"/>
  <c r="GD99" i="7942"/>
  <c r="GD115" i="7942"/>
  <c r="GD131" i="7942"/>
  <c r="J21" i="7942"/>
  <c r="J45" i="7942"/>
  <c r="J65" i="7942"/>
  <c r="J82" i="7942"/>
  <c r="J109" i="7942"/>
  <c r="J133" i="7942"/>
  <c r="AF20" i="7942"/>
  <c r="AF36" i="7942"/>
  <c r="AF52" i="7942"/>
  <c r="AF68" i="7942"/>
  <c r="AF84" i="7942"/>
  <c r="AF100" i="7942"/>
  <c r="AF116" i="7942"/>
  <c r="AF132" i="7942"/>
  <c r="CT16" i="7942"/>
  <c r="CT32" i="7942"/>
  <c r="CT48" i="7942"/>
  <c r="CT64" i="7942"/>
  <c r="CT80" i="7942"/>
  <c r="CT96" i="7942"/>
  <c r="CT112" i="7942"/>
  <c r="CT128" i="7942"/>
  <c r="CT144" i="7942"/>
  <c r="EL28" i="7942"/>
  <c r="EL44" i="7942"/>
  <c r="EL60" i="7942"/>
  <c r="EL76" i="7942"/>
  <c r="EL92" i="7942"/>
  <c r="EL108" i="7942"/>
  <c r="EL124" i="7942"/>
  <c r="EL140" i="7942"/>
  <c r="GD24" i="7942"/>
  <c r="GD40" i="7942"/>
  <c r="GD56" i="7942"/>
  <c r="GD72" i="7942"/>
  <c r="GD88" i="7942"/>
  <c r="GD104" i="7942"/>
  <c r="GD120" i="7942"/>
  <c r="GD136" i="7942"/>
  <c r="J32" i="7942"/>
  <c r="J52" i="7942"/>
  <c r="J70" i="7942"/>
  <c r="J88" i="7942"/>
  <c r="J122" i="7942"/>
  <c r="J141" i="7942"/>
  <c r="AF25" i="7942"/>
  <c r="AF41" i="7942"/>
  <c r="AF57" i="7942"/>
  <c r="AF73" i="7942"/>
  <c r="AF89" i="7942"/>
  <c r="AF105" i="7942"/>
  <c r="AF121" i="7942"/>
  <c r="AF137" i="7942"/>
  <c r="CT21" i="7942"/>
  <c r="CT37" i="7942"/>
  <c r="CT53" i="7942"/>
  <c r="CT69" i="7942"/>
  <c r="CT85" i="7942"/>
  <c r="CT101" i="7942"/>
  <c r="CT117" i="7942"/>
  <c r="CT133" i="7942"/>
  <c r="EL17" i="7942"/>
  <c r="EL33" i="7942"/>
  <c r="EL49" i="7942"/>
  <c r="EL65" i="7942"/>
  <c r="EL81" i="7942"/>
  <c r="EL97" i="7942"/>
  <c r="EL113" i="7942"/>
  <c r="EL129" i="7942"/>
  <c r="EL145" i="7942"/>
  <c r="GD29" i="7942"/>
  <c r="GD45" i="7942"/>
  <c r="GD61" i="7942"/>
  <c r="GD77" i="7942"/>
  <c r="GD93" i="7942"/>
  <c r="GD109" i="7942"/>
  <c r="GD125" i="7942"/>
  <c r="GD141" i="7942"/>
  <c r="BB124" i="7942"/>
  <c r="BB44" i="7942"/>
  <c r="AQ110" i="7942"/>
  <c r="AQ20" i="7942"/>
  <c r="U64" i="7942"/>
  <c r="J99" i="7942"/>
  <c r="FS79" i="7942"/>
  <c r="FH131" i="7942"/>
  <c r="FH51" i="7942"/>
  <c r="BX55" i="7942"/>
  <c r="BM71" i="7942"/>
  <c r="BB99" i="7942"/>
  <c r="AQ133" i="7942"/>
  <c r="U108" i="7942"/>
  <c r="U43" i="7942"/>
  <c r="FH15" i="7942"/>
  <c r="J33" i="7942"/>
  <c r="J53" i="7942"/>
  <c r="J71" i="7942"/>
  <c r="J89" i="7942"/>
  <c r="J123" i="7942"/>
  <c r="J142" i="7942"/>
  <c r="AF26" i="7942"/>
  <c r="AF42" i="7942"/>
  <c r="AF58" i="7942"/>
  <c r="AF74" i="7942"/>
  <c r="AF90" i="7942"/>
  <c r="AF106" i="7942"/>
  <c r="AF122" i="7942"/>
  <c r="AF138" i="7942"/>
  <c r="CT22" i="7942"/>
  <c r="CT38" i="7942"/>
  <c r="CT54" i="7942"/>
  <c r="CT70" i="7942"/>
  <c r="CT86" i="7942"/>
  <c r="CT102" i="7942"/>
  <c r="CT118" i="7942"/>
  <c r="CT134" i="7942"/>
  <c r="EL18" i="7942"/>
  <c r="EL34" i="7942"/>
  <c r="EL50" i="7942"/>
  <c r="EL66" i="7942"/>
  <c r="EL82" i="7942"/>
  <c r="EL98" i="7942"/>
  <c r="EL114" i="7942"/>
  <c r="EL130" i="7942"/>
  <c r="DA517" i="1"/>
  <c r="GC14" i="7942"/>
  <c r="GD30" i="7942"/>
  <c r="GD46" i="7942"/>
  <c r="GD62" i="7942"/>
  <c r="GD78" i="7942"/>
  <c r="GD94" i="7942"/>
  <c r="GD110" i="7942"/>
  <c r="GD126" i="7942"/>
  <c r="GD142" i="7942"/>
  <c r="J44" i="7942"/>
  <c r="J63" i="7942"/>
  <c r="J81" i="7942"/>
  <c r="J108" i="7942"/>
  <c r="J132" i="7942"/>
  <c r="AF19" i="7942"/>
  <c r="AF35" i="7942"/>
  <c r="AF51" i="7942"/>
  <c r="AF67" i="7942"/>
  <c r="AF83" i="7942"/>
  <c r="AF99" i="7942"/>
  <c r="AF115" i="7942"/>
  <c r="AF131" i="7942"/>
  <c r="CT15" i="7942"/>
  <c r="CT31" i="7942"/>
  <c r="CT47" i="7942"/>
  <c r="CT63" i="7942"/>
  <c r="CT79" i="7942"/>
  <c r="CT95" i="7942"/>
  <c r="CT111" i="7942"/>
  <c r="CT127" i="7942"/>
  <c r="CT143" i="7942"/>
  <c r="EL27" i="7942"/>
  <c r="EL43" i="7942"/>
  <c r="EL59" i="7942"/>
  <c r="EL75" i="7942"/>
  <c r="EL91" i="7942"/>
  <c r="EL107" i="7942"/>
  <c r="EL123" i="7942"/>
  <c r="EL139" i="7942"/>
  <c r="GD23" i="7942"/>
  <c r="GD39" i="7942"/>
  <c r="GD55" i="7942"/>
  <c r="GD71" i="7942"/>
  <c r="GD87" i="7942"/>
  <c r="GD103" i="7942"/>
  <c r="GD119" i="7942"/>
  <c r="GD135" i="7942"/>
  <c r="J31" i="7942"/>
  <c r="J49" i="7942"/>
  <c r="J69" i="7942"/>
  <c r="J87" i="7942"/>
  <c r="J121" i="7942"/>
  <c r="J140" i="7942"/>
  <c r="AF24" i="7942"/>
  <c r="AF40" i="7942"/>
  <c r="AF56" i="7942"/>
  <c r="AF72" i="7942"/>
  <c r="AF88" i="7942"/>
  <c r="AF104" i="7942"/>
  <c r="AF120" i="7942"/>
  <c r="AF136" i="7942"/>
  <c r="CT20" i="7942"/>
  <c r="CT36" i="7942"/>
  <c r="CT52" i="7942"/>
  <c r="CT68" i="7942"/>
  <c r="CT84" i="7942"/>
  <c r="CT100" i="7942"/>
  <c r="CT116" i="7942"/>
  <c r="CT132" i="7942"/>
  <c r="EL16" i="7942"/>
  <c r="EL32" i="7942"/>
  <c r="EL48" i="7942"/>
  <c r="EL64" i="7942"/>
  <c r="EL80" i="7942"/>
  <c r="EL96" i="7942"/>
  <c r="EL112" i="7942"/>
  <c r="EL128" i="7942"/>
  <c r="EL144" i="7942"/>
  <c r="GD28" i="7942"/>
  <c r="GD44" i="7942"/>
  <c r="GD60" i="7942"/>
  <c r="GD76" i="7942"/>
  <c r="GD92" i="7942"/>
  <c r="GD108" i="7942"/>
  <c r="GD124" i="7942"/>
  <c r="GD140" i="7942"/>
  <c r="J36" i="7942"/>
  <c r="J56" i="7942"/>
  <c r="J75" i="7942"/>
  <c r="J92" i="7942"/>
  <c r="J126" i="7942"/>
  <c r="J145" i="7942"/>
  <c r="AF29" i="7942"/>
  <c r="AF45" i="7942"/>
  <c r="AF61" i="7942"/>
  <c r="AF77" i="7942"/>
  <c r="AF93" i="7942"/>
  <c r="AF109" i="7942"/>
  <c r="AF125" i="7942"/>
  <c r="AF141" i="7942"/>
  <c r="CT25" i="7942"/>
  <c r="CT41" i="7942"/>
  <c r="CT57" i="7942"/>
  <c r="CT73" i="7942"/>
  <c r="CT89" i="7942"/>
  <c r="CT105" i="7942"/>
  <c r="CT121" i="7942"/>
  <c r="CT137" i="7942"/>
  <c r="EL21" i="7942"/>
  <c r="EL37" i="7942"/>
  <c r="EL53" i="7942"/>
  <c r="EL69" i="7942"/>
  <c r="EL85" i="7942"/>
  <c r="EL101" i="7942"/>
  <c r="EL117" i="7942"/>
  <c r="EL133" i="7942"/>
  <c r="GD17" i="7942"/>
  <c r="GD33" i="7942"/>
  <c r="GD49" i="7942"/>
  <c r="GD65" i="7942"/>
  <c r="GD81" i="7942"/>
  <c r="GD97" i="7942"/>
  <c r="GD113" i="7942"/>
  <c r="GD129" i="7942"/>
  <c r="GD145" i="7942"/>
  <c r="G237" i="1" l="1"/>
  <c r="G238" i="1" s="1"/>
  <c r="F78" i="7943" s="1"/>
  <c r="H76" i="7943"/>
  <c r="G53" i="7946"/>
  <c r="G78" i="7946"/>
  <c r="CS146" i="7942"/>
  <c r="F81" i="7946"/>
  <c r="F84" i="7946" s="1"/>
  <c r="F59" i="7946"/>
  <c r="AP146" i="7942"/>
  <c r="CH146" i="7942"/>
  <c r="I146" i="7942"/>
  <c r="DO146" i="7942"/>
  <c r="T146" i="7942"/>
  <c r="DZ146" i="7942"/>
  <c r="EV146" i="7942"/>
  <c r="I242" i="1"/>
  <c r="BW146" i="7942"/>
  <c r="DD146" i="7942"/>
  <c r="BA146" i="7942"/>
  <c r="GC146" i="7942"/>
  <c r="EK146" i="7942"/>
  <c r="AE146" i="7942"/>
  <c r="BL146" i="7942"/>
  <c r="FG146" i="7942"/>
  <c r="FR146" i="7942"/>
  <c r="CX656" i="1"/>
  <c r="GE145" i="7942"/>
  <c r="CX640" i="1"/>
  <c r="GE129" i="7942"/>
  <c r="GE113" i="7942"/>
  <c r="CX624" i="1"/>
  <c r="GE97" i="7942"/>
  <c r="CX608" i="1"/>
  <c r="GE81" i="7942"/>
  <c r="CX592" i="1"/>
  <c r="GE65" i="7942"/>
  <c r="CX576" i="1"/>
  <c r="GE49" i="7942"/>
  <c r="CX560" i="1"/>
  <c r="GE33" i="7942"/>
  <c r="CX544" i="1"/>
  <c r="CX528" i="1"/>
  <c r="GE17" i="7942"/>
  <c r="BZ644" i="1"/>
  <c r="EM133" i="7942"/>
  <c r="EM117" i="7942"/>
  <c r="BZ628" i="1"/>
  <c r="BZ612" i="1"/>
  <c r="EM101" i="7942"/>
  <c r="EM85" i="7942"/>
  <c r="BZ596" i="1"/>
  <c r="EM69" i="7942"/>
  <c r="BZ580" i="1"/>
  <c r="EM53" i="7942"/>
  <c r="BZ564" i="1"/>
  <c r="EM37" i="7942"/>
  <c r="BZ548" i="1"/>
  <c r="EM21" i="7942"/>
  <c r="BZ532" i="1"/>
  <c r="CU137" i="7942"/>
  <c r="BB648" i="1"/>
  <c r="CU121" i="7942"/>
  <c r="BB632" i="1"/>
  <c r="CU105" i="7942"/>
  <c r="BB616" i="1"/>
  <c r="CU89" i="7942"/>
  <c r="BB600" i="1"/>
  <c r="CU73" i="7942"/>
  <c r="BB584" i="1"/>
  <c r="CU57" i="7942"/>
  <c r="BB568" i="1"/>
  <c r="CU41" i="7942"/>
  <c r="BB552" i="1"/>
  <c r="CU25" i="7942"/>
  <c r="BB536" i="1"/>
  <c r="AG141" i="7942"/>
  <c r="R652" i="1"/>
  <c r="AG125" i="7942"/>
  <c r="R636" i="1"/>
  <c r="AG109" i="7942"/>
  <c r="R620" i="1"/>
  <c r="AG93" i="7942"/>
  <c r="R604" i="1"/>
  <c r="AG77" i="7942"/>
  <c r="R588" i="1"/>
  <c r="R572" i="1"/>
  <c r="AG61" i="7942"/>
  <c r="R556" i="1"/>
  <c r="AG45" i="7942"/>
  <c r="AG29" i="7942"/>
  <c r="R540" i="1"/>
  <c r="F656" i="1"/>
  <c r="K145" i="7942"/>
  <c r="K126" i="7942"/>
  <c r="F637" i="1"/>
  <c r="K92" i="7942"/>
  <c r="F603" i="1"/>
  <c r="K75" i="7942"/>
  <c r="F586" i="1"/>
  <c r="K56" i="7942"/>
  <c r="F567" i="1"/>
  <c r="K36" i="7942"/>
  <c r="F547" i="1"/>
  <c r="GE140" i="7942"/>
  <c r="CX651" i="1"/>
  <c r="GE124" i="7942"/>
  <c r="CX635" i="1"/>
  <c r="GE108" i="7942"/>
  <c r="CX619" i="1"/>
  <c r="GE92" i="7942"/>
  <c r="CX603" i="1"/>
  <c r="GE76" i="7942"/>
  <c r="CX587" i="1"/>
  <c r="GE60" i="7942"/>
  <c r="CX571" i="1"/>
  <c r="GE44" i="7942"/>
  <c r="CX555" i="1"/>
  <c r="CX539" i="1"/>
  <c r="GE28" i="7942"/>
  <c r="EM144" i="7942"/>
  <c r="BZ655" i="1"/>
  <c r="EM128" i="7942"/>
  <c r="BZ639" i="1"/>
  <c r="BZ623" i="1"/>
  <c r="EM112" i="7942"/>
  <c r="BZ607" i="1"/>
  <c r="EM96" i="7942"/>
  <c r="EM80" i="7942"/>
  <c r="BZ591" i="1"/>
  <c r="BZ575" i="1"/>
  <c r="EM64" i="7942"/>
  <c r="EM48" i="7942"/>
  <c r="BZ559" i="1"/>
  <c r="EM32" i="7942"/>
  <c r="BZ543" i="1"/>
  <c r="BZ527" i="1"/>
  <c r="EM16" i="7942"/>
  <c r="CU132" i="7942"/>
  <c r="BB643" i="1"/>
  <c r="BB627" i="1"/>
  <c r="CU116" i="7942"/>
  <c r="CU100" i="7942"/>
  <c r="BB611" i="1"/>
  <c r="CU84" i="7942"/>
  <c r="BB595" i="1"/>
  <c r="CU68" i="7942"/>
  <c r="BB579" i="1"/>
  <c r="CU52" i="7942"/>
  <c r="BB563" i="1"/>
  <c r="CU36" i="7942"/>
  <c r="BB547" i="1"/>
  <c r="BB531" i="1"/>
  <c r="CU20" i="7942"/>
  <c r="AG136" i="7942"/>
  <c r="R647" i="1"/>
  <c r="AG120" i="7942"/>
  <c r="R631" i="1"/>
  <c r="AG104" i="7942"/>
  <c r="R615" i="1"/>
  <c r="AG88" i="7942"/>
  <c r="R599" i="1"/>
  <c r="R583" i="1"/>
  <c r="AG72" i="7942"/>
  <c r="R567" i="1"/>
  <c r="AG56" i="7942"/>
  <c r="AG40" i="7942"/>
  <c r="R551" i="1"/>
  <c r="AG24" i="7942"/>
  <c r="R535" i="1"/>
  <c r="K140" i="7942"/>
  <c r="F651" i="1"/>
  <c r="K121" i="7942"/>
  <c r="F632" i="1"/>
  <c r="K87" i="7942"/>
  <c r="F598" i="1"/>
  <c r="F580" i="1"/>
  <c r="K69" i="7942"/>
  <c r="K49" i="7942"/>
  <c r="F560" i="1"/>
  <c r="F542" i="1"/>
  <c r="K31" i="7942"/>
  <c r="CX646" i="1"/>
  <c r="GE135" i="7942"/>
  <c r="GE119" i="7942"/>
  <c r="CX630" i="1"/>
  <c r="CX614" i="1"/>
  <c r="GE103" i="7942"/>
  <c r="GE87" i="7942"/>
  <c r="CX598" i="1"/>
  <c r="GE71" i="7942"/>
  <c r="CX582" i="1"/>
  <c r="CX566" i="1"/>
  <c r="GE55" i="7942"/>
  <c r="GE39" i="7942"/>
  <c r="CX550" i="1"/>
  <c r="CX534" i="1"/>
  <c r="GE23" i="7942"/>
  <c r="EM139" i="7942"/>
  <c r="BZ650" i="1"/>
  <c r="EM123" i="7942"/>
  <c r="BZ634" i="1"/>
  <c r="EM107" i="7942"/>
  <c r="BZ618" i="1"/>
  <c r="EM91" i="7942"/>
  <c r="BZ602" i="1"/>
  <c r="EM75" i="7942"/>
  <c r="BZ586" i="1"/>
  <c r="EM59" i="7942"/>
  <c r="BZ570" i="1"/>
  <c r="EM43" i="7942"/>
  <c r="BZ554" i="1"/>
  <c r="EM27" i="7942"/>
  <c r="BZ538" i="1"/>
  <c r="CU143" i="7942"/>
  <c r="BB654" i="1"/>
  <c r="CU127" i="7942"/>
  <c r="BB638" i="1"/>
  <c r="CU111" i="7942"/>
  <c r="BB622" i="1"/>
  <c r="CU95" i="7942"/>
  <c r="BB606" i="1"/>
  <c r="CU79" i="7942"/>
  <c r="BB590" i="1"/>
  <c r="CU63" i="7942"/>
  <c r="BB574" i="1"/>
  <c r="CU47" i="7942"/>
  <c r="BB558" i="1"/>
  <c r="CU31" i="7942"/>
  <c r="BB542" i="1"/>
  <c r="BB526" i="1"/>
  <c r="CU15" i="7942"/>
  <c r="AG131" i="7942"/>
  <c r="R642" i="1"/>
  <c r="AG115" i="7942"/>
  <c r="R626" i="1"/>
  <c r="AG99" i="7942"/>
  <c r="R610" i="1"/>
  <c r="AG83" i="7942"/>
  <c r="R594" i="1"/>
  <c r="AG67" i="7942"/>
  <c r="R578" i="1"/>
  <c r="AG51" i="7942"/>
  <c r="R562" i="1"/>
  <c r="AG35" i="7942"/>
  <c r="R546" i="1"/>
  <c r="AG19" i="7942"/>
  <c r="R530" i="1"/>
  <c r="F643" i="1"/>
  <c r="K132" i="7942"/>
  <c r="K108" i="7942"/>
  <c r="F619" i="1"/>
  <c r="K81" i="7942"/>
  <c r="F592" i="1"/>
  <c r="K63" i="7942"/>
  <c r="F574" i="1"/>
  <c r="K44" i="7942"/>
  <c r="F555" i="1"/>
  <c r="CX653" i="1"/>
  <c r="GE142" i="7942"/>
  <c r="CX637" i="1"/>
  <c r="GE126" i="7942"/>
  <c r="GE110" i="7942"/>
  <c r="CX621" i="1"/>
  <c r="CX605" i="1"/>
  <c r="GE94" i="7942"/>
  <c r="CX589" i="1"/>
  <c r="GE78" i="7942"/>
  <c r="GE62" i="7942"/>
  <c r="CX573" i="1"/>
  <c r="GE46" i="7942"/>
  <c r="CX557" i="1"/>
  <c r="GE30" i="7942"/>
  <c r="CX541" i="1"/>
  <c r="GD14" i="7942"/>
  <c r="DB517" i="1"/>
  <c r="BZ641" i="1"/>
  <c r="EM130" i="7942"/>
  <c r="BZ625" i="1"/>
  <c r="EM114" i="7942"/>
  <c r="BZ609" i="1"/>
  <c r="EM98" i="7942"/>
  <c r="EM82" i="7942"/>
  <c r="BZ593" i="1"/>
  <c r="EM66" i="7942"/>
  <c r="BZ577" i="1"/>
  <c r="EM50" i="7942"/>
  <c r="BZ561" i="1"/>
  <c r="EM34" i="7942"/>
  <c r="BZ545" i="1"/>
  <c r="BZ529" i="1"/>
  <c r="EM18" i="7942"/>
  <c r="CU134" i="7942"/>
  <c r="BB645" i="1"/>
  <c r="CU118" i="7942"/>
  <c r="BB629" i="1"/>
  <c r="CU102" i="7942"/>
  <c r="BB613" i="1"/>
  <c r="BB597" i="1"/>
  <c r="CU86" i="7942"/>
  <c r="CU70" i="7942"/>
  <c r="BB581" i="1"/>
  <c r="CU54" i="7942"/>
  <c r="BB565" i="1"/>
  <c r="CU38" i="7942"/>
  <c r="BB549" i="1"/>
  <c r="CU22" i="7942"/>
  <c r="BB533" i="1"/>
  <c r="AG138" i="7942"/>
  <c r="R649" i="1"/>
  <c r="AG122" i="7942"/>
  <c r="R633" i="1"/>
  <c r="AG106" i="7942"/>
  <c r="R617" i="1"/>
  <c r="AG90" i="7942"/>
  <c r="R601" i="1"/>
  <c r="R585" i="1"/>
  <c r="AG74" i="7942"/>
  <c r="AG58" i="7942"/>
  <c r="R569" i="1"/>
  <c r="AG42" i="7942"/>
  <c r="R553" i="1"/>
  <c r="AG26" i="7942"/>
  <c r="R537" i="1"/>
  <c r="K142" i="7942"/>
  <c r="F653" i="1"/>
  <c r="K123" i="7942"/>
  <c r="F634" i="1"/>
  <c r="F600" i="1"/>
  <c r="K89" i="7942"/>
  <c r="K71" i="7942"/>
  <c r="F582" i="1"/>
  <c r="K53" i="7942"/>
  <c r="F564" i="1"/>
  <c r="K33" i="7942"/>
  <c r="F544" i="1"/>
  <c r="FI15" i="7942"/>
  <c r="CL526" i="1"/>
  <c r="L554" i="1"/>
  <c r="V43" i="7942"/>
  <c r="V108" i="7942"/>
  <c r="L619" i="1"/>
  <c r="AD610" i="1"/>
  <c r="BC99" i="7942"/>
  <c r="BN71" i="7942"/>
  <c r="AJ582" i="1"/>
  <c r="BY55" i="7942"/>
  <c r="AP566" i="1"/>
  <c r="CL562" i="1"/>
  <c r="FI51" i="7942"/>
  <c r="FI131" i="7942"/>
  <c r="CL642" i="1"/>
  <c r="FT79" i="7942"/>
  <c r="CR590" i="1"/>
  <c r="K99" i="7942"/>
  <c r="F610" i="1"/>
  <c r="V64" i="7942"/>
  <c r="L575" i="1"/>
  <c r="AD555" i="1"/>
  <c r="BC44" i="7942"/>
  <c r="BC124" i="7942"/>
  <c r="AD635" i="1"/>
  <c r="CX652" i="1"/>
  <c r="GE141" i="7942"/>
  <c r="CX636" i="1"/>
  <c r="GE125" i="7942"/>
  <c r="GE109" i="7942"/>
  <c r="CX620" i="1"/>
  <c r="CX604" i="1"/>
  <c r="GE93" i="7942"/>
  <c r="GE77" i="7942"/>
  <c r="CX588" i="1"/>
  <c r="CX572" i="1"/>
  <c r="GE61" i="7942"/>
  <c r="GE45" i="7942"/>
  <c r="CX556" i="1"/>
  <c r="GE29" i="7942"/>
  <c r="CX540" i="1"/>
  <c r="BZ656" i="1"/>
  <c r="EM145" i="7942"/>
  <c r="BZ640" i="1"/>
  <c r="EM129" i="7942"/>
  <c r="EM113" i="7942"/>
  <c r="BZ624" i="1"/>
  <c r="EM97" i="7942"/>
  <c r="BZ608" i="1"/>
  <c r="EM81" i="7942"/>
  <c r="BZ592" i="1"/>
  <c r="BZ576" i="1"/>
  <c r="EM65" i="7942"/>
  <c r="EM49" i="7942"/>
  <c r="BZ560" i="1"/>
  <c r="EM33" i="7942"/>
  <c r="BZ544" i="1"/>
  <c r="EM17" i="7942"/>
  <c r="BZ528" i="1"/>
  <c r="CU133" i="7942"/>
  <c r="BB644" i="1"/>
  <c r="CU117" i="7942"/>
  <c r="BB628" i="1"/>
  <c r="BB612" i="1"/>
  <c r="CU101" i="7942"/>
  <c r="CU85" i="7942"/>
  <c r="BB596" i="1"/>
  <c r="CU69" i="7942"/>
  <c r="BB580" i="1"/>
  <c r="BB564" i="1"/>
  <c r="CU53" i="7942"/>
  <c r="CU37" i="7942"/>
  <c r="BB548" i="1"/>
  <c r="CU21" i="7942"/>
  <c r="BB532" i="1"/>
  <c r="AG137" i="7942"/>
  <c r="R648" i="1"/>
  <c r="R632" i="1"/>
  <c r="AG121" i="7942"/>
  <c r="AG105" i="7942"/>
  <c r="R616" i="1"/>
  <c r="AG89" i="7942"/>
  <c r="R600" i="1"/>
  <c r="AG73" i="7942"/>
  <c r="R584" i="1"/>
  <c r="AG57" i="7942"/>
  <c r="R568" i="1"/>
  <c r="AG41" i="7942"/>
  <c r="R552" i="1"/>
  <c r="AG25" i="7942"/>
  <c r="R536" i="1"/>
  <c r="F652" i="1"/>
  <c r="K141" i="7942"/>
  <c r="K122" i="7942"/>
  <c r="F633" i="1"/>
  <c r="K88" i="7942"/>
  <c r="F599" i="1"/>
  <c r="F581" i="1"/>
  <c r="K70" i="7942"/>
  <c r="K52" i="7942"/>
  <c r="F563" i="1"/>
  <c r="K32" i="7942"/>
  <c r="F543" i="1"/>
  <c r="CX647" i="1"/>
  <c r="GE136" i="7942"/>
  <c r="GE120" i="7942"/>
  <c r="CX631" i="1"/>
  <c r="GE104" i="7942"/>
  <c r="CX615" i="1"/>
  <c r="GE88" i="7942"/>
  <c r="CX599" i="1"/>
  <c r="GE72" i="7942"/>
  <c r="CX583" i="1"/>
  <c r="GE56" i="7942"/>
  <c r="CX567" i="1"/>
  <c r="GE40" i="7942"/>
  <c r="CX551" i="1"/>
  <c r="GE24" i="7942"/>
  <c r="CX535" i="1"/>
  <c r="EM140" i="7942"/>
  <c r="BZ651" i="1"/>
  <c r="EM124" i="7942"/>
  <c r="BZ635" i="1"/>
  <c r="BZ619" i="1"/>
  <c r="EM108" i="7942"/>
  <c r="EM92" i="7942"/>
  <c r="BZ603" i="1"/>
  <c r="EM76" i="7942"/>
  <c r="BZ587" i="1"/>
  <c r="BZ571" i="1"/>
  <c r="EM60" i="7942"/>
  <c r="EM44" i="7942"/>
  <c r="BZ555" i="1"/>
  <c r="EM28" i="7942"/>
  <c r="BZ539" i="1"/>
  <c r="CU144" i="7942"/>
  <c r="BB655" i="1"/>
  <c r="BB639" i="1"/>
  <c r="CU128" i="7942"/>
  <c r="CU112" i="7942"/>
  <c r="BB623" i="1"/>
  <c r="CU96" i="7942"/>
  <c r="BB607" i="1"/>
  <c r="CU80" i="7942"/>
  <c r="BB591" i="1"/>
  <c r="BB575" i="1"/>
  <c r="CU64" i="7942"/>
  <c r="CU48" i="7942"/>
  <c r="BB559" i="1"/>
  <c r="CU32" i="7942"/>
  <c r="BB543" i="1"/>
  <c r="CU16" i="7942"/>
  <c r="BB527" i="1"/>
  <c r="AG132" i="7942"/>
  <c r="R643" i="1"/>
  <c r="AG116" i="7942"/>
  <c r="R627" i="1"/>
  <c r="AG100" i="7942"/>
  <c r="R611" i="1"/>
  <c r="R595" i="1"/>
  <c r="AG84" i="7942"/>
  <c r="AG68" i="7942"/>
  <c r="R579" i="1"/>
  <c r="R563" i="1"/>
  <c r="AG52" i="7942"/>
  <c r="AG36" i="7942"/>
  <c r="R547" i="1"/>
  <c r="AG20" i="7942"/>
  <c r="R531" i="1"/>
  <c r="K133" i="7942"/>
  <c r="F644" i="1"/>
  <c r="F620" i="1"/>
  <c r="K109" i="7942"/>
  <c r="K82" i="7942"/>
  <c r="F593" i="1"/>
  <c r="K65" i="7942"/>
  <c r="F576" i="1"/>
  <c r="K45" i="7942"/>
  <c r="F556" i="1"/>
  <c r="F532" i="1"/>
  <c r="K21" i="7942"/>
  <c r="CX642" i="1"/>
  <c r="GE131" i="7942"/>
  <c r="GE115" i="7942"/>
  <c r="CX626" i="1"/>
  <c r="CX610" i="1"/>
  <c r="GE99" i="7942"/>
  <c r="GE83" i="7942"/>
  <c r="CX594" i="1"/>
  <c r="GE67" i="7942"/>
  <c r="CX578" i="1"/>
  <c r="GE51" i="7942"/>
  <c r="CX562" i="1"/>
  <c r="GE35" i="7942"/>
  <c r="CX546" i="1"/>
  <c r="CX530" i="1"/>
  <c r="GE19" i="7942"/>
  <c r="BZ646" i="1"/>
  <c r="EM135" i="7942"/>
  <c r="EM119" i="7942"/>
  <c r="BZ630" i="1"/>
  <c r="EM103" i="7942"/>
  <c r="BZ614" i="1"/>
  <c r="EM87" i="7942"/>
  <c r="BZ598" i="1"/>
  <c r="EM71" i="7942"/>
  <c r="BZ582" i="1"/>
  <c r="BZ566" i="1"/>
  <c r="EM55" i="7942"/>
  <c r="BZ550" i="1"/>
  <c r="EM39" i="7942"/>
  <c r="EM23" i="7942"/>
  <c r="BZ534" i="1"/>
  <c r="BB650" i="1"/>
  <c r="CU139" i="7942"/>
  <c r="CU123" i="7942"/>
  <c r="BB634" i="1"/>
  <c r="CU107" i="7942"/>
  <c r="BB618" i="1"/>
  <c r="CU91" i="7942"/>
  <c r="BB602" i="1"/>
  <c r="CU75" i="7942"/>
  <c r="BB586" i="1"/>
  <c r="CU59" i="7942"/>
  <c r="BB570" i="1"/>
  <c r="BB554" i="1"/>
  <c r="CU43" i="7942"/>
  <c r="CU27" i="7942"/>
  <c r="BB538" i="1"/>
  <c r="AG143" i="7942"/>
  <c r="R654" i="1"/>
  <c r="AG127" i="7942"/>
  <c r="R638" i="1"/>
  <c r="AG111" i="7942"/>
  <c r="R622" i="1"/>
  <c r="AG95" i="7942"/>
  <c r="R606" i="1"/>
  <c r="R590" i="1"/>
  <c r="AG79" i="7942"/>
  <c r="R574" i="1"/>
  <c r="AG63" i="7942"/>
  <c r="AG47" i="7942"/>
  <c r="R558" i="1"/>
  <c r="R542" i="1"/>
  <c r="AG31" i="7942"/>
  <c r="AG15" i="7942"/>
  <c r="R526" i="1"/>
  <c r="K128" i="7942"/>
  <c r="F639" i="1"/>
  <c r="K94" i="7942"/>
  <c r="F605" i="1"/>
  <c r="K77" i="7942"/>
  <c r="F588" i="1"/>
  <c r="K58" i="7942"/>
  <c r="F569" i="1"/>
  <c r="F551" i="1"/>
  <c r="K40" i="7942"/>
  <c r="CX649" i="1"/>
  <c r="GE138" i="7942"/>
  <c r="GE122" i="7942"/>
  <c r="CX633" i="1"/>
  <c r="GE106" i="7942"/>
  <c r="CX617" i="1"/>
  <c r="GE90" i="7942"/>
  <c r="CX601" i="1"/>
  <c r="CX585" i="1"/>
  <c r="GE74" i="7942"/>
  <c r="CX569" i="1"/>
  <c r="GE58" i="7942"/>
  <c r="CX553" i="1"/>
  <c r="GE42" i="7942"/>
  <c r="GE26" i="7942"/>
  <c r="CX537" i="1"/>
  <c r="EM142" i="7942"/>
  <c r="BZ653" i="1"/>
  <c r="EM126" i="7942"/>
  <c r="BZ637" i="1"/>
  <c r="BZ621" i="1"/>
  <c r="EM110" i="7942"/>
  <c r="BZ605" i="1"/>
  <c r="EM94" i="7942"/>
  <c r="EM78" i="7942"/>
  <c r="BZ589" i="1"/>
  <c r="EM62" i="7942"/>
  <c r="BZ573" i="1"/>
  <c r="EM46" i="7942"/>
  <c r="BZ557" i="1"/>
  <c r="EM30" i="7942"/>
  <c r="BZ541" i="1"/>
  <c r="EL14" i="7942"/>
  <c r="CD517" i="1"/>
  <c r="CU130" i="7942"/>
  <c r="BB641" i="1"/>
  <c r="CU114" i="7942"/>
  <c r="BB625" i="1"/>
  <c r="CU98" i="7942"/>
  <c r="BB609" i="1"/>
  <c r="BB593" i="1"/>
  <c r="CU82" i="7942"/>
  <c r="BB577" i="1"/>
  <c r="CU66" i="7942"/>
  <c r="BB561" i="1"/>
  <c r="CU50" i="7942"/>
  <c r="CU34" i="7942"/>
  <c r="BB545" i="1"/>
  <c r="CU18" i="7942"/>
  <c r="BB529" i="1"/>
  <c r="AG134" i="7942"/>
  <c r="R645" i="1"/>
  <c r="AG118" i="7942"/>
  <c r="R629" i="1"/>
  <c r="R613" i="1"/>
  <c r="AG102" i="7942"/>
  <c r="AG86" i="7942"/>
  <c r="R597" i="1"/>
  <c r="AG70" i="7942"/>
  <c r="R581" i="1"/>
  <c r="AG54" i="7942"/>
  <c r="R565" i="1"/>
  <c r="R549" i="1"/>
  <c r="AG38" i="7942"/>
  <c r="R533" i="1"/>
  <c r="AG22" i="7942"/>
  <c r="K138" i="7942"/>
  <c r="F649" i="1"/>
  <c r="K119" i="7942"/>
  <c r="F630" i="1"/>
  <c r="K84" i="7942"/>
  <c r="F595" i="1"/>
  <c r="K67" i="7942"/>
  <c r="F578" i="1"/>
  <c r="F558" i="1"/>
  <c r="K47" i="7942"/>
  <c r="K23" i="7942"/>
  <c r="F534" i="1"/>
  <c r="FI67" i="7942"/>
  <c r="CL578" i="1"/>
  <c r="V67" i="7942"/>
  <c r="L578" i="1"/>
  <c r="BC19" i="7942"/>
  <c r="AD530" i="1"/>
  <c r="BC127" i="7942"/>
  <c r="AD638" i="1"/>
  <c r="BN99" i="7942"/>
  <c r="AJ610" i="1"/>
  <c r="CF650" i="1"/>
  <c r="EX139" i="7942"/>
  <c r="FI71" i="7942"/>
  <c r="CL582" i="1"/>
  <c r="CR530" i="1"/>
  <c r="FT19" i="7942"/>
  <c r="FT103" i="7942"/>
  <c r="CR614" i="1"/>
  <c r="F615" i="1"/>
  <c r="K104" i="7942"/>
  <c r="V84" i="7942"/>
  <c r="L595" i="1"/>
  <c r="BC64" i="7942"/>
  <c r="AD575" i="1"/>
  <c r="BC140" i="7942"/>
  <c r="AD651" i="1"/>
  <c r="CX648" i="1"/>
  <c r="GE137" i="7942"/>
  <c r="GE121" i="7942"/>
  <c r="CX632" i="1"/>
  <c r="GE105" i="7942"/>
  <c r="CX616" i="1"/>
  <c r="CX600" i="1"/>
  <c r="GE89" i="7942"/>
  <c r="CX584" i="1"/>
  <c r="GE73" i="7942"/>
  <c r="GE57" i="7942"/>
  <c r="CX568" i="1"/>
  <c r="GE41" i="7942"/>
  <c r="CX552" i="1"/>
  <c r="GE25" i="7942"/>
  <c r="CX536" i="1"/>
  <c r="BZ652" i="1"/>
  <c r="EM141" i="7942"/>
  <c r="BZ636" i="1"/>
  <c r="EM125" i="7942"/>
  <c r="EM109" i="7942"/>
  <c r="BZ620" i="1"/>
  <c r="EM93" i="7942"/>
  <c r="BZ604" i="1"/>
  <c r="BZ588" i="1"/>
  <c r="EM77" i="7942"/>
  <c r="EM61" i="7942"/>
  <c r="BZ572" i="1"/>
  <c r="BZ556" i="1"/>
  <c r="EM45" i="7942"/>
  <c r="EM29" i="7942"/>
  <c r="BZ540" i="1"/>
  <c r="BB656" i="1"/>
  <c r="CU145" i="7942"/>
  <c r="CU129" i="7942"/>
  <c r="BB640" i="1"/>
  <c r="BB624" i="1"/>
  <c r="CU113" i="7942"/>
  <c r="BB608" i="1"/>
  <c r="CU97" i="7942"/>
  <c r="CU81" i="7942"/>
  <c r="BB592" i="1"/>
  <c r="CU65" i="7942"/>
  <c r="BB576" i="1"/>
  <c r="BB560" i="1"/>
  <c r="CU49" i="7942"/>
  <c r="CU33" i="7942"/>
  <c r="BB544" i="1"/>
  <c r="BB528" i="1"/>
  <c r="CU17" i="7942"/>
  <c r="AG133" i="7942"/>
  <c r="R644" i="1"/>
  <c r="R628" i="1"/>
  <c r="AG117" i="7942"/>
  <c r="AG101" i="7942"/>
  <c r="R612" i="1"/>
  <c r="AG85" i="7942"/>
  <c r="R596" i="1"/>
  <c r="R580" i="1"/>
  <c r="AG69" i="7942"/>
  <c r="AG53" i="7942"/>
  <c r="R564" i="1"/>
  <c r="AG37" i="7942"/>
  <c r="R548" i="1"/>
  <c r="R532" i="1"/>
  <c r="AG21" i="7942"/>
  <c r="K134" i="7942"/>
  <c r="F645" i="1"/>
  <c r="K118" i="7942"/>
  <c r="F629" i="1"/>
  <c r="K83" i="7942"/>
  <c r="F594" i="1"/>
  <c r="K66" i="7942"/>
  <c r="F577" i="1"/>
  <c r="F557" i="1"/>
  <c r="K46" i="7942"/>
  <c r="K22" i="7942"/>
  <c r="F533" i="1"/>
  <c r="CX643" i="1"/>
  <c r="GE132" i="7942"/>
  <c r="GE116" i="7942"/>
  <c r="CX627" i="1"/>
  <c r="GE100" i="7942"/>
  <c r="CX611" i="1"/>
  <c r="GE84" i="7942"/>
  <c r="CX595" i="1"/>
  <c r="GE68" i="7942"/>
  <c r="CX579" i="1"/>
  <c r="GE52" i="7942"/>
  <c r="CX563" i="1"/>
  <c r="GE36" i="7942"/>
  <c r="CX547" i="1"/>
  <c r="CX531" i="1"/>
  <c r="GE20" i="7942"/>
  <c r="EM136" i="7942"/>
  <c r="BZ647" i="1"/>
  <c r="EM120" i="7942"/>
  <c r="BZ631" i="1"/>
  <c r="BZ615" i="1"/>
  <c r="EM104" i="7942"/>
  <c r="EM88" i="7942"/>
  <c r="BZ599" i="1"/>
  <c r="EM72" i="7942"/>
  <c r="BZ583" i="1"/>
  <c r="EM56" i="7942"/>
  <c r="BZ567" i="1"/>
  <c r="EM40" i="7942"/>
  <c r="BZ551" i="1"/>
  <c r="EM24" i="7942"/>
  <c r="BZ535" i="1"/>
  <c r="CU140" i="7942"/>
  <c r="BB651" i="1"/>
  <c r="CU124" i="7942"/>
  <c r="BB635" i="1"/>
  <c r="BB619" i="1"/>
  <c r="CU108" i="7942"/>
  <c r="CU92" i="7942"/>
  <c r="BB603" i="1"/>
  <c r="BB587" i="1"/>
  <c r="CU76" i="7942"/>
  <c r="CU60" i="7942"/>
  <c r="BB571" i="1"/>
  <c r="CU44" i="7942"/>
  <c r="BB555" i="1"/>
  <c r="CU28" i="7942"/>
  <c r="BB539" i="1"/>
  <c r="AG144" i="7942"/>
  <c r="R655" i="1"/>
  <c r="AG128" i="7942"/>
  <c r="R639" i="1"/>
  <c r="AG112" i="7942"/>
  <c r="R623" i="1"/>
  <c r="AG96" i="7942"/>
  <c r="R607" i="1"/>
  <c r="AG80" i="7942"/>
  <c r="R591" i="1"/>
  <c r="AG64" i="7942"/>
  <c r="R575" i="1"/>
  <c r="AG48" i="7942"/>
  <c r="R559" i="1"/>
  <c r="AG32" i="7942"/>
  <c r="R543" i="1"/>
  <c r="R527" i="1"/>
  <c r="AG16" i="7942"/>
  <c r="K129" i="7942"/>
  <c r="F640" i="1"/>
  <c r="F606" i="1"/>
  <c r="K95" i="7942"/>
  <c r="K78" i="7942"/>
  <c r="F589" i="1"/>
  <c r="K59" i="7942"/>
  <c r="F570" i="1"/>
  <c r="K41" i="7942"/>
  <c r="F552" i="1"/>
  <c r="CX654" i="1"/>
  <c r="GE143" i="7942"/>
  <c r="CX638" i="1"/>
  <c r="GE127" i="7942"/>
  <c r="GE111" i="7942"/>
  <c r="CX622" i="1"/>
  <c r="CX606" i="1"/>
  <c r="GE95" i="7942"/>
  <c r="GE79" i="7942"/>
  <c r="CX590" i="1"/>
  <c r="CX574" i="1"/>
  <c r="GE63" i="7942"/>
  <c r="GE47" i="7942"/>
  <c r="CX558" i="1"/>
  <c r="GE31" i="7942"/>
  <c r="CX542" i="1"/>
  <c r="GE15" i="7942"/>
  <c r="CX526" i="1"/>
  <c r="BZ642" i="1"/>
  <c r="EM131" i="7942"/>
  <c r="EM115" i="7942"/>
  <c r="BZ626" i="1"/>
  <c r="EM99" i="7942"/>
  <c r="BZ610" i="1"/>
  <c r="EM83" i="7942"/>
  <c r="BZ594" i="1"/>
  <c r="EM67" i="7942"/>
  <c r="BZ578" i="1"/>
  <c r="EM51" i="7942"/>
  <c r="BZ562" i="1"/>
  <c r="EM35" i="7942"/>
  <c r="BZ546" i="1"/>
  <c r="EM19" i="7942"/>
  <c r="BZ530" i="1"/>
  <c r="CU135" i="7942"/>
  <c r="BB646" i="1"/>
  <c r="CU119" i="7942"/>
  <c r="BB630" i="1"/>
  <c r="CU103" i="7942"/>
  <c r="BB614" i="1"/>
  <c r="BB598" i="1"/>
  <c r="CU87" i="7942"/>
  <c r="CU71" i="7942"/>
  <c r="BB582" i="1"/>
  <c r="CU55" i="7942"/>
  <c r="BB566" i="1"/>
  <c r="CU39" i="7942"/>
  <c r="BB550" i="1"/>
  <c r="BB534" i="1"/>
  <c r="CU23" i="7942"/>
  <c r="AG139" i="7942"/>
  <c r="R650" i="1"/>
  <c r="AG123" i="7942"/>
  <c r="R634" i="1"/>
  <c r="AG107" i="7942"/>
  <c r="R618" i="1"/>
  <c r="AG91" i="7942"/>
  <c r="R602" i="1"/>
  <c r="AG75" i="7942"/>
  <c r="R586" i="1"/>
  <c r="AG59" i="7942"/>
  <c r="R570" i="1"/>
  <c r="AG43" i="7942"/>
  <c r="R554" i="1"/>
  <c r="AG27" i="7942"/>
  <c r="R538" i="1"/>
  <c r="K143" i="7942"/>
  <c r="F654" i="1"/>
  <c r="K124" i="7942"/>
  <c r="F635" i="1"/>
  <c r="F601" i="1"/>
  <c r="K90" i="7942"/>
  <c r="K72" i="7942"/>
  <c r="F583" i="1"/>
  <c r="K54" i="7942"/>
  <c r="F565" i="1"/>
  <c r="F545" i="1"/>
  <c r="K34" i="7942"/>
  <c r="CX645" i="1"/>
  <c r="GE134" i="7942"/>
  <c r="GE118" i="7942"/>
  <c r="CX629" i="1"/>
  <c r="GE102" i="7942"/>
  <c r="CX613" i="1"/>
  <c r="GE86" i="7942"/>
  <c r="CX597" i="1"/>
  <c r="GE70" i="7942"/>
  <c r="CX581" i="1"/>
  <c r="GE54" i="7942"/>
  <c r="CX565" i="1"/>
  <c r="GE38" i="7942"/>
  <c r="CX549" i="1"/>
  <c r="CX533" i="1"/>
  <c r="GE22" i="7942"/>
  <c r="BZ649" i="1"/>
  <c r="EM138" i="7942"/>
  <c r="BZ633" i="1"/>
  <c r="EM122" i="7942"/>
  <c r="EM106" i="7942"/>
  <c r="BZ617" i="1"/>
  <c r="EM90" i="7942"/>
  <c r="BZ601" i="1"/>
  <c r="EM74" i="7942"/>
  <c r="BZ585" i="1"/>
  <c r="EM58" i="7942"/>
  <c r="BZ569" i="1"/>
  <c r="EM42" i="7942"/>
  <c r="BZ553" i="1"/>
  <c r="EM26" i="7942"/>
  <c r="BZ537" i="1"/>
  <c r="CU142" i="7942"/>
  <c r="BB653" i="1"/>
  <c r="BB637" i="1"/>
  <c r="CU126" i="7942"/>
  <c r="CU110" i="7942"/>
  <c r="BB621" i="1"/>
  <c r="CU94" i="7942"/>
  <c r="BB605" i="1"/>
  <c r="BB589" i="1"/>
  <c r="CU78" i="7942"/>
  <c r="CU62" i="7942"/>
  <c r="BB573" i="1"/>
  <c r="CU46" i="7942"/>
  <c r="BB557" i="1"/>
  <c r="CU30" i="7942"/>
  <c r="BB541" i="1"/>
  <c r="BF517" i="1"/>
  <c r="CT14" i="7942"/>
  <c r="R641" i="1"/>
  <c r="AG130" i="7942"/>
  <c r="AG114" i="7942"/>
  <c r="R625" i="1"/>
  <c r="AG98" i="7942"/>
  <c r="R609" i="1"/>
  <c r="R593" i="1"/>
  <c r="AG82" i="7942"/>
  <c r="AG66" i="7942"/>
  <c r="R577" i="1"/>
  <c r="AG50" i="7942"/>
  <c r="R561" i="1"/>
  <c r="AG34" i="7942"/>
  <c r="R545" i="1"/>
  <c r="AG18" i="7942"/>
  <c r="R529" i="1"/>
  <c r="F642" i="1"/>
  <c r="K131" i="7942"/>
  <c r="F608" i="1"/>
  <c r="K97" i="7942"/>
  <c r="K80" i="7942"/>
  <c r="F591" i="1"/>
  <c r="K61" i="7942"/>
  <c r="F572" i="1"/>
  <c r="K43" i="7942"/>
  <c r="F554" i="1"/>
  <c r="V104" i="7942"/>
  <c r="L615" i="1"/>
  <c r="K98" i="7942"/>
  <c r="F609" i="1"/>
  <c r="L606" i="1"/>
  <c r="V95" i="7942"/>
  <c r="AD554" i="1"/>
  <c r="BC43" i="7942"/>
  <c r="BN19" i="7942"/>
  <c r="AJ530" i="1"/>
  <c r="BN127" i="7942"/>
  <c r="AJ638" i="1"/>
  <c r="CL534" i="1"/>
  <c r="FI23" i="7942"/>
  <c r="FI91" i="7942"/>
  <c r="CL602" i="1"/>
  <c r="FT35" i="7942"/>
  <c r="CR546" i="1"/>
  <c r="FT123" i="7942"/>
  <c r="CR634" i="1"/>
  <c r="V24" i="7942"/>
  <c r="L535" i="1"/>
  <c r="V110" i="7942"/>
  <c r="L621" i="1"/>
  <c r="AD595" i="1"/>
  <c r="BC84" i="7942"/>
  <c r="CX644" i="1"/>
  <c r="GE133" i="7942"/>
  <c r="GE117" i="7942"/>
  <c r="CX628" i="1"/>
  <c r="GE101" i="7942"/>
  <c r="CX612" i="1"/>
  <c r="GE85" i="7942"/>
  <c r="CX596" i="1"/>
  <c r="GE69" i="7942"/>
  <c r="CX580" i="1"/>
  <c r="GE53" i="7942"/>
  <c r="CX564" i="1"/>
  <c r="GE37" i="7942"/>
  <c r="CX548" i="1"/>
  <c r="CX532" i="1"/>
  <c r="GE21" i="7942"/>
  <c r="BZ648" i="1"/>
  <c r="EM137" i="7942"/>
  <c r="EM121" i="7942"/>
  <c r="BZ632" i="1"/>
  <c r="EM105" i="7942"/>
  <c r="BZ616" i="1"/>
  <c r="EM89" i="7942"/>
  <c r="BZ600" i="1"/>
  <c r="BZ584" i="1"/>
  <c r="EM73" i="7942"/>
  <c r="BZ568" i="1"/>
  <c r="EM57" i="7942"/>
  <c r="EM41" i="7942"/>
  <c r="BZ552" i="1"/>
  <c r="EM25" i="7942"/>
  <c r="BZ536" i="1"/>
  <c r="BB652" i="1"/>
  <c r="CU141" i="7942"/>
  <c r="CU125" i="7942"/>
  <c r="BB636" i="1"/>
  <c r="BB620" i="1"/>
  <c r="CU109" i="7942"/>
  <c r="CU93" i="7942"/>
  <c r="BB604" i="1"/>
  <c r="BB588" i="1"/>
  <c r="CU77" i="7942"/>
  <c r="CU61" i="7942"/>
  <c r="BB572" i="1"/>
  <c r="BB556" i="1"/>
  <c r="CU45" i="7942"/>
  <c r="CU29" i="7942"/>
  <c r="BB540" i="1"/>
  <c r="AG145" i="7942"/>
  <c r="R656" i="1"/>
  <c r="AG129" i="7942"/>
  <c r="R640" i="1"/>
  <c r="AG113" i="7942"/>
  <c r="R624" i="1"/>
  <c r="AG97" i="7942"/>
  <c r="R608" i="1"/>
  <c r="R592" i="1"/>
  <c r="AG81" i="7942"/>
  <c r="AG65" i="7942"/>
  <c r="R576" i="1"/>
  <c r="R560" i="1"/>
  <c r="AG49" i="7942"/>
  <c r="AG33" i="7942"/>
  <c r="R544" i="1"/>
  <c r="AG17" i="7942"/>
  <c r="R528" i="1"/>
  <c r="K130" i="7942"/>
  <c r="F641" i="1"/>
  <c r="F607" i="1"/>
  <c r="K96" i="7942"/>
  <c r="K79" i="7942"/>
  <c r="F590" i="1"/>
  <c r="F571" i="1"/>
  <c r="K60" i="7942"/>
  <c r="F553" i="1"/>
  <c r="K42" i="7942"/>
  <c r="CX655" i="1"/>
  <c r="GE144" i="7942"/>
  <c r="GE128" i="7942"/>
  <c r="CX639" i="1"/>
  <c r="GE112" i="7942"/>
  <c r="CX623" i="1"/>
  <c r="GE96" i="7942"/>
  <c r="CX607" i="1"/>
  <c r="CX591" i="1"/>
  <c r="GE80" i="7942"/>
  <c r="GE64" i="7942"/>
  <c r="CX575" i="1"/>
  <c r="CX559" i="1"/>
  <c r="GE48" i="7942"/>
  <c r="CX543" i="1"/>
  <c r="GE32" i="7942"/>
  <c r="CX527" i="1"/>
  <c r="GE16" i="7942"/>
  <c r="BZ643" i="1"/>
  <c r="EM132" i="7942"/>
  <c r="EM116" i="7942"/>
  <c r="BZ627" i="1"/>
  <c r="BZ611" i="1"/>
  <c r="EM100" i="7942"/>
  <c r="EM84" i="7942"/>
  <c r="BZ595" i="1"/>
  <c r="EM68" i="7942"/>
  <c r="BZ579" i="1"/>
  <c r="BZ563" i="1"/>
  <c r="EM52" i="7942"/>
  <c r="EM36" i="7942"/>
  <c r="BZ547" i="1"/>
  <c r="BZ531" i="1"/>
  <c r="EM20" i="7942"/>
  <c r="BB647" i="1"/>
  <c r="CU136" i="7942"/>
  <c r="CU120" i="7942"/>
  <c r="BB631" i="1"/>
  <c r="CU104" i="7942"/>
  <c r="BB615" i="1"/>
  <c r="CU88" i="7942"/>
  <c r="BB599" i="1"/>
  <c r="BB583" i="1"/>
  <c r="CU72" i="7942"/>
  <c r="CU56" i="7942"/>
  <c r="BB567" i="1"/>
  <c r="CU40" i="7942"/>
  <c r="BB551" i="1"/>
  <c r="CU24" i="7942"/>
  <c r="BB535" i="1"/>
  <c r="AG140" i="7942"/>
  <c r="R651" i="1"/>
  <c r="AG124" i="7942"/>
  <c r="R635" i="1"/>
  <c r="AG108" i="7942"/>
  <c r="R619" i="1"/>
  <c r="AG92" i="7942"/>
  <c r="R603" i="1"/>
  <c r="AG76" i="7942"/>
  <c r="R587" i="1"/>
  <c r="AG60" i="7942"/>
  <c r="R571" i="1"/>
  <c r="AG44" i="7942"/>
  <c r="R555" i="1"/>
  <c r="AG28" i="7942"/>
  <c r="R539" i="1"/>
  <c r="K144" i="7942"/>
  <c r="F655" i="1"/>
  <c r="F636" i="1"/>
  <c r="K125" i="7942"/>
  <c r="K91" i="7942"/>
  <c r="F602" i="1"/>
  <c r="F584" i="1"/>
  <c r="K73" i="7942"/>
  <c r="F566" i="1"/>
  <c r="K55" i="7942"/>
  <c r="K35" i="7942"/>
  <c r="F546" i="1"/>
  <c r="GE139" i="7942"/>
  <c r="CX650" i="1"/>
  <c r="CX634" i="1"/>
  <c r="GE123" i="7942"/>
  <c r="GE107" i="7942"/>
  <c r="CX618" i="1"/>
  <c r="CX602" i="1"/>
  <c r="GE91" i="7942"/>
  <c r="GE75" i="7942"/>
  <c r="CX586" i="1"/>
  <c r="CX570" i="1"/>
  <c r="GE59" i="7942"/>
  <c r="GE43" i="7942"/>
  <c r="CX554" i="1"/>
  <c r="GE27" i="7942"/>
  <c r="CX538" i="1"/>
  <c r="BZ654" i="1"/>
  <c r="EM143" i="7942"/>
  <c r="EM127" i="7942"/>
  <c r="BZ638" i="1"/>
  <c r="EM111" i="7942"/>
  <c r="BZ622" i="1"/>
  <c r="EM95" i="7942"/>
  <c r="BZ606" i="1"/>
  <c r="EM79" i="7942"/>
  <c r="BZ590" i="1"/>
  <c r="EM63" i="7942"/>
  <c r="BZ574" i="1"/>
  <c r="EM47" i="7942"/>
  <c r="BZ558" i="1"/>
  <c r="BZ542" i="1"/>
  <c r="EM31" i="7942"/>
  <c r="BZ526" i="1"/>
  <c r="EM15" i="7942"/>
  <c r="CU131" i="7942"/>
  <c r="BB642" i="1"/>
  <c r="CU115" i="7942"/>
  <c r="BB626" i="1"/>
  <c r="BB610" i="1"/>
  <c r="CU99" i="7942"/>
  <c r="CU83" i="7942"/>
  <c r="BB594" i="1"/>
  <c r="CU67" i="7942"/>
  <c r="BB578" i="1"/>
  <c r="CU51" i="7942"/>
  <c r="BB562" i="1"/>
  <c r="CU35" i="7942"/>
  <c r="BB546" i="1"/>
  <c r="BB530" i="1"/>
  <c r="CU19" i="7942"/>
  <c r="AG135" i="7942"/>
  <c r="R646" i="1"/>
  <c r="AG119" i="7942"/>
  <c r="R630" i="1"/>
  <c r="AG103" i="7942"/>
  <c r="R614" i="1"/>
  <c r="AG87" i="7942"/>
  <c r="R598" i="1"/>
  <c r="AG71" i="7942"/>
  <c r="R582" i="1"/>
  <c r="R566" i="1"/>
  <c r="AG55" i="7942"/>
  <c r="AG39" i="7942"/>
  <c r="R550" i="1"/>
  <c r="AG23" i="7942"/>
  <c r="R534" i="1"/>
  <c r="K139" i="7942"/>
  <c r="F650" i="1"/>
  <c r="K120" i="7942"/>
  <c r="F631" i="1"/>
  <c r="F596" i="1"/>
  <c r="K85" i="7942"/>
  <c r="F579" i="1"/>
  <c r="K68" i="7942"/>
  <c r="K48" i="7942"/>
  <c r="F559" i="1"/>
  <c r="K24" i="7942"/>
  <c r="F535" i="1"/>
  <c r="CX641" i="1"/>
  <c r="GE130" i="7942"/>
  <c r="CX625" i="1"/>
  <c r="GE114" i="7942"/>
  <c r="GE98" i="7942"/>
  <c r="CX609" i="1"/>
  <c r="GE82" i="7942"/>
  <c r="CX593" i="1"/>
  <c r="CX577" i="1"/>
  <c r="GE66" i="7942"/>
  <c r="GE50" i="7942"/>
  <c r="CX561" i="1"/>
  <c r="GE34" i="7942"/>
  <c r="CX545" i="1"/>
  <c r="CX529" i="1"/>
  <c r="GE18" i="7942"/>
  <c r="BZ645" i="1"/>
  <c r="EM134" i="7942"/>
  <c r="BZ629" i="1"/>
  <c r="EM118" i="7942"/>
  <c r="EM102" i="7942"/>
  <c r="BZ613" i="1"/>
  <c r="EM86" i="7942"/>
  <c r="BZ597" i="1"/>
  <c r="EM70" i="7942"/>
  <c r="BZ581" i="1"/>
  <c r="EM54" i="7942"/>
  <c r="BZ565" i="1"/>
  <c r="EM38" i="7942"/>
  <c r="BZ549" i="1"/>
  <c r="EM22" i="7942"/>
  <c r="BZ533" i="1"/>
  <c r="CU138" i="7942"/>
  <c r="BB649" i="1"/>
  <c r="CU122" i="7942"/>
  <c r="BB633" i="1"/>
  <c r="CU106" i="7942"/>
  <c r="BB617" i="1"/>
  <c r="CU90" i="7942"/>
  <c r="BB601" i="1"/>
  <c r="CU74" i="7942"/>
  <c r="BB585" i="1"/>
  <c r="CU58" i="7942"/>
  <c r="BB569" i="1"/>
  <c r="BB553" i="1"/>
  <c r="CU42" i="7942"/>
  <c r="CU26" i="7942"/>
  <c r="BB537" i="1"/>
  <c r="AG142" i="7942"/>
  <c r="R653" i="1"/>
  <c r="AG126" i="7942"/>
  <c r="R637" i="1"/>
  <c r="R621" i="1"/>
  <c r="AG110" i="7942"/>
  <c r="R605" i="1"/>
  <c r="AG94" i="7942"/>
  <c r="AG78" i="7942"/>
  <c r="R589" i="1"/>
  <c r="AG62" i="7942"/>
  <c r="R573" i="1"/>
  <c r="AG46" i="7942"/>
  <c r="R557" i="1"/>
  <c r="AG30" i="7942"/>
  <c r="R541" i="1"/>
  <c r="AF14" i="7942"/>
  <c r="V517" i="1"/>
  <c r="K127" i="7942"/>
  <c r="F638" i="1"/>
  <c r="F604" i="1"/>
  <c r="K93" i="7942"/>
  <c r="F587" i="1"/>
  <c r="K76" i="7942"/>
  <c r="K57" i="7942"/>
  <c r="F568" i="1"/>
  <c r="F548" i="1"/>
  <c r="K37" i="7942"/>
  <c r="AD526" i="1"/>
  <c r="BC15" i="7942"/>
  <c r="V23" i="7942"/>
  <c r="L534" i="1"/>
  <c r="V125" i="7942"/>
  <c r="L636" i="1"/>
  <c r="BC71" i="7942"/>
  <c r="AD582" i="1"/>
  <c r="BN43" i="7942"/>
  <c r="AJ554" i="1"/>
  <c r="BY15" i="7942"/>
  <c r="AP526" i="1"/>
  <c r="FI31" i="7942"/>
  <c r="CL542" i="1"/>
  <c r="FI115" i="7942"/>
  <c r="CL626" i="1"/>
  <c r="FT63" i="7942"/>
  <c r="CR574" i="1"/>
  <c r="CR650" i="1"/>
  <c r="FT139" i="7942"/>
  <c r="V44" i="7942"/>
  <c r="L555" i="1"/>
  <c r="L641" i="1"/>
  <c r="V130" i="7942"/>
  <c r="BC24" i="7942"/>
  <c r="AD535" i="1"/>
  <c r="AJ571" i="1"/>
  <c r="BN60" i="7942"/>
  <c r="AJ607" i="1"/>
  <c r="BN96" i="7942"/>
  <c r="BN128" i="7942"/>
  <c r="AJ639" i="1"/>
  <c r="AP539" i="1"/>
  <c r="BY28" i="7942"/>
  <c r="AP571" i="1"/>
  <c r="BY60" i="7942"/>
  <c r="AP603" i="1"/>
  <c r="BY92" i="7942"/>
  <c r="BY124" i="7942"/>
  <c r="AP635" i="1"/>
  <c r="CJ24" i="7942"/>
  <c r="AV535" i="1"/>
  <c r="CJ56" i="7942"/>
  <c r="AV567" i="1"/>
  <c r="CJ88" i="7942"/>
  <c r="AV599" i="1"/>
  <c r="CJ126" i="7942"/>
  <c r="AV637" i="1"/>
  <c r="DF20" i="7942"/>
  <c r="BH531" i="1"/>
  <c r="BH563" i="1"/>
  <c r="DF52" i="7942"/>
  <c r="DF84" i="7942"/>
  <c r="BH595" i="1"/>
  <c r="DF116" i="7942"/>
  <c r="BH627" i="1"/>
  <c r="DQ16" i="7942"/>
  <c r="BN527" i="1"/>
  <c r="DQ48" i="7942"/>
  <c r="BN559" i="1"/>
  <c r="BN591" i="1"/>
  <c r="DQ80" i="7942"/>
  <c r="DQ112" i="7942"/>
  <c r="BN623" i="1"/>
  <c r="BN655" i="1"/>
  <c r="DQ144" i="7942"/>
  <c r="EB44" i="7942"/>
  <c r="BT555" i="1"/>
  <c r="EB76" i="7942"/>
  <c r="BT587" i="1"/>
  <c r="BT619" i="1"/>
  <c r="EB108" i="7942"/>
  <c r="BT651" i="1"/>
  <c r="EB140" i="7942"/>
  <c r="CF551" i="1"/>
  <c r="EX40" i="7942"/>
  <c r="EX72" i="7942"/>
  <c r="CF583" i="1"/>
  <c r="CF615" i="1"/>
  <c r="EX104" i="7942"/>
  <c r="CF647" i="1"/>
  <c r="EX136" i="7942"/>
  <c r="FI36" i="7942"/>
  <c r="CL547" i="1"/>
  <c r="FI68" i="7942"/>
  <c r="CL579" i="1"/>
  <c r="FI100" i="7942"/>
  <c r="CL611" i="1"/>
  <c r="CL643" i="1"/>
  <c r="FI132" i="7942"/>
  <c r="FT32" i="7942"/>
  <c r="CR543" i="1"/>
  <c r="CR575" i="1"/>
  <c r="FT64" i="7942"/>
  <c r="FT96" i="7942"/>
  <c r="CR607" i="1"/>
  <c r="FT128" i="7942"/>
  <c r="CR639" i="1"/>
  <c r="K112" i="7942"/>
  <c r="F623" i="1"/>
  <c r="L590" i="1"/>
  <c r="V79" i="7942"/>
  <c r="BC83" i="7942"/>
  <c r="AD594" i="1"/>
  <c r="AJ534" i="1"/>
  <c r="BN23" i="7942"/>
  <c r="BN91" i="7942"/>
  <c r="AJ602" i="1"/>
  <c r="BY31" i="7942"/>
  <c r="AP542" i="1"/>
  <c r="BY83" i="7942"/>
  <c r="AP594" i="1"/>
  <c r="BY135" i="7942"/>
  <c r="AP646" i="1"/>
  <c r="AV562" i="1"/>
  <c r="CJ51" i="7942"/>
  <c r="CJ103" i="7942"/>
  <c r="AV614" i="1"/>
  <c r="DF19" i="7942"/>
  <c r="BH530" i="1"/>
  <c r="DF67" i="7942"/>
  <c r="BH578" i="1"/>
  <c r="BH622" i="1"/>
  <c r="DF111" i="7942"/>
  <c r="DF143" i="7942"/>
  <c r="BH654" i="1"/>
  <c r="BN554" i="1"/>
  <c r="DQ43" i="7942"/>
  <c r="DQ75" i="7942"/>
  <c r="BN586" i="1"/>
  <c r="DQ107" i="7942"/>
  <c r="BN618" i="1"/>
  <c r="BN650" i="1"/>
  <c r="DQ139" i="7942"/>
  <c r="EB39" i="7942"/>
  <c r="BT550" i="1"/>
  <c r="BT582" i="1"/>
  <c r="EB71" i="7942"/>
  <c r="EB103" i="7942"/>
  <c r="BT614" i="1"/>
  <c r="BT646" i="1"/>
  <c r="EB135" i="7942"/>
  <c r="EX35" i="7942"/>
  <c r="CF546" i="1"/>
  <c r="EX67" i="7942"/>
  <c r="CF578" i="1"/>
  <c r="EX99" i="7942"/>
  <c r="CF610" i="1"/>
  <c r="CF642" i="1"/>
  <c r="EX131" i="7942"/>
  <c r="FI87" i="7942"/>
  <c r="CL598" i="1"/>
  <c r="FI143" i="7942"/>
  <c r="CL654" i="1"/>
  <c r="FT59" i="7942"/>
  <c r="CR570" i="1"/>
  <c r="FT115" i="7942"/>
  <c r="CR626" i="1"/>
  <c r="V27" i="7942"/>
  <c r="L538" i="1"/>
  <c r="V133" i="7942"/>
  <c r="L644" i="1"/>
  <c r="BC87" i="7942"/>
  <c r="AD598" i="1"/>
  <c r="AJ570" i="1"/>
  <c r="BN59" i="7942"/>
  <c r="AP546" i="1"/>
  <c r="BY35" i="7942"/>
  <c r="FI27" i="7942"/>
  <c r="CL538" i="1"/>
  <c r="CL614" i="1"/>
  <c r="FI103" i="7942"/>
  <c r="FT51" i="7942"/>
  <c r="CR562" i="1"/>
  <c r="FT131" i="7942"/>
  <c r="CR642" i="1"/>
  <c r="V36" i="7942"/>
  <c r="L547" i="1"/>
  <c r="L633" i="1"/>
  <c r="V122" i="7942"/>
  <c r="AD527" i="1"/>
  <c r="BC16" i="7942"/>
  <c r="BC96" i="7942"/>
  <c r="AD607" i="1"/>
  <c r="BN32" i="7942"/>
  <c r="AJ543" i="1"/>
  <c r="BN84" i="7942"/>
  <c r="AJ595" i="1"/>
  <c r="AJ627" i="1"/>
  <c r="BN116" i="7942"/>
  <c r="BY16" i="7942"/>
  <c r="AP527" i="1"/>
  <c r="BY48" i="7942"/>
  <c r="AP559" i="1"/>
  <c r="BY80" i="7942"/>
  <c r="AP591" i="1"/>
  <c r="BY112" i="7942"/>
  <c r="AP623" i="1"/>
  <c r="BY144" i="7942"/>
  <c r="AP655" i="1"/>
  <c r="CJ44" i="7942"/>
  <c r="AV555" i="1"/>
  <c r="CJ76" i="7942"/>
  <c r="AV587" i="1"/>
  <c r="CJ114" i="7942"/>
  <c r="AV625" i="1"/>
  <c r="CJ104" i="7942"/>
  <c r="AV615" i="1"/>
  <c r="BH551" i="1"/>
  <c r="DF40" i="7942"/>
  <c r="DF72" i="7942"/>
  <c r="BH583" i="1"/>
  <c r="DF104" i="7942"/>
  <c r="BH615" i="1"/>
  <c r="DF136" i="7942"/>
  <c r="BH647" i="1"/>
  <c r="DQ36" i="7942"/>
  <c r="BN547" i="1"/>
  <c r="DQ68" i="7942"/>
  <c r="BN579" i="1"/>
  <c r="DQ100" i="7942"/>
  <c r="BN611" i="1"/>
  <c r="BN643" i="1"/>
  <c r="DQ132" i="7942"/>
  <c r="EB32" i="7942"/>
  <c r="BT543" i="1"/>
  <c r="EB64" i="7942"/>
  <c r="BT575" i="1"/>
  <c r="EB96" i="7942"/>
  <c r="BT607" i="1"/>
  <c r="EB128" i="7942"/>
  <c r="BT639" i="1"/>
  <c r="EX28" i="7942"/>
  <c r="CF539" i="1"/>
  <c r="CF571" i="1"/>
  <c r="EX60" i="7942"/>
  <c r="CF603" i="1"/>
  <c r="EX92" i="7942"/>
  <c r="CF635" i="1"/>
  <c r="EX124" i="7942"/>
  <c r="CL535" i="1"/>
  <c r="FI24" i="7942"/>
  <c r="FI56" i="7942"/>
  <c r="CL567" i="1"/>
  <c r="CL599" i="1"/>
  <c r="FI88" i="7942"/>
  <c r="CL631" i="1"/>
  <c r="FI120" i="7942"/>
  <c r="CR531" i="1"/>
  <c r="FT20" i="7942"/>
  <c r="FT52" i="7942"/>
  <c r="CR563" i="1"/>
  <c r="FT84" i="7942"/>
  <c r="CR595" i="1"/>
  <c r="FT116" i="7942"/>
  <c r="CR627" i="1"/>
  <c r="F538" i="1"/>
  <c r="K27" i="7942"/>
  <c r="V51" i="7942"/>
  <c r="L562" i="1"/>
  <c r="V137" i="7942"/>
  <c r="L648" i="1"/>
  <c r="AD566" i="1"/>
  <c r="BC55" i="7942"/>
  <c r="BC123" i="7942"/>
  <c r="AD634" i="1"/>
  <c r="AJ578" i="1"/>
  <c r="BN67" i="7942"/>
  <c r="AJ642" i="1"/>
  <c r="BN131" i="7942"/>
  <c r="BY67" i="7942"/>
  <c r="AP578" i="1"/>
  <c r="BY115" i="7942"/>
  <c r="AP626" i="1"/>
  <c r="CJ31" i="7942"/>
  <c r="AV542" i="1"/>
  <c r="AV594" i="1"/>
  <c r="CJ83" i="7942"/>
  <c r="CJ141" i="7942"/>
  <c r="AV652" i="1"/>
  <c r="DF47" i="7942"/>
  <c r="BH558" i="1"/>
  <c r="DF95" i="7942"/>
  <c r="BH606" i="1"/>
  <c r="DF131" i="7942"/>
  <c r="BH642" i="1"/>
  <c r="DQ31" i="7942"/>
  <c r="BN542" i="1"/>
  <c r="BN574" i="1"/>
  <c r="DQ63" i="7942"/>
  <c r="DQ95" i="7942"/>
  <c r="BN606" i="1"/>
  <c r="BN638" i="1"/>
  <c r="DQ127" i="7942"/>
  <c r="BT538" i="1"/>
  <c r="EB27" i="7942"/>
  <c r="EB59" i="7942"/>
  <c r="BT570" i="1"/>
  <c r="BT602" i="1"/>
  <c r="EB91" i="7942"/>
  <c r="EB123" i="7942"/>
  <c r="BT634" i="1"/>
  <c r="EX23" i="7942"/>
  <c r="CF534" i="1"/>
  <c r="CF566" i="1"/>
  <c r="EX55" i="7942"/>
  <c r="EX87" i="7942"/>
  <c r="CF598" i="1"/>
  <c r="EX119" i="7942"/>
  <c r="CF630" i="1"/>
  <c r="FI59" i="7942"/>
  <c r="CL570" i="1"/>
  <c r="FI119" i="7942"/>
  <c r="CL630" i="1"/>
  <c r="FT43" i="7942"/>
  <c r="CR554" i="1"/>
  <c r="FT95" i="7942"/>
  <c r="CR606" i="1"/>
  <c r="CR654" i="1"/>
  <c r="FT143" i="7942"/>
  <c r="L531" i="1"/>
  <c r="V20" i="7942"/>
  <c r="V72" i="7942"/>
  <c r="L583" i="1"/>
  <c r="V134" i="7942"/>
  <c r="L645" i="1"/>
  <c r="AD531" i="1"/>
  <c r="BC20" i="7942"/>
  <c r="BC72" i="7942"/>
  <c r="AD583" i="1"/>
  <c r="BC128" i="7942"/>
  <c r="AD639" i="1"/>
  <c r="BN56" i="7942"/>
  <c r="AJ567" i="1"/>
  <c r="K110" i="7942"/>
  <c r="F621" i="1"/>
  <c r="L540" i="1"/>
  <c r="V29" i="7942"/>
  <c r="V61" i="7942"/>
  <c r="L572" i="1"/>
  <c r="V93" i="7942"/>
  <c r="L604" i="1"/>
  <c r="V131" i="7942"/>
  <c r="L642" i="1"/>
  <c r="AD578" i="1"/>
  <c r="BC67" i="7942"/>
  <c r="BN63" i="7942"/>
  <c r="AJ574" i="1"/>
  <c r="BY63" i="7942"/>
  <c r="AP574" i="1"/>
  <c r="CJ23" i="7942"/>
  <c r="AV534" i="1"/>
  <c r="CJ117" i="7942"/>
  <c r="AV628" i="1"/>
  <c r="DF75" i="7942"/>
  <c r="BH586" i="1"/>
  <c r="F612" i="1"/>
  <c r="K101" i="7942"/>
  <c r="V26" i="7942"/>
  <c r="L537" i="1"/>
  <c r="V58" i="7942"/>
  <c r="L569" i="1"/>
  <c r="V90" i="7942"/>
  <c r="L601" i="1"/>
  <c r="V128" i="7942"/>
  <c r="L639" i="1"/>
  <c r="BC18" i="7942"/>
  <c r="AD529" i="1"/>
  <c r="BC50" i="7942"/>
  <c r="AD561" i="1"/>
  <c r="BC82" i="7942"/>
  <c r="AD593" i="1"/>
  <c r="AD625" i="1"/>
  <c r="BC114" i="7942"/>
  <c r="BM14" i="7942"/>
  <c r="AN517" i="1"/>
  <c r="BN46" i="7942"/>
  <c r="AJ557" i="1"/>
  <c r="BN78" i="7942"/>
  <c r="AJ589" i="1"/>
  <c r="BN110" i="7942"/>
  <c r="AJ621" i="1"/>
  <c r="BN142" i="7942"/>
  <c r="AJ653" i="1"/>
  <c r="BY42" i="7942"/>
  <c r="AP553" i="1"/>
  <c r="BY74" i="7942"/>
  <c r="AP585" i="1"/>
  <c r="BY106" i="7942"/>
  <c r="AP617" i="1"/>
  <c r="BY138" i="7942"/>
  <c r="AP649" i="1"/>
  <c r="CJ38" i="7942"/>
  <c r="AV549" i="1"/>
  <c r="AV581" i="1"/>
  <c r="CJ70" i="7942"/>
  <c r="AV613" i="1"/>
  <c r="CJ102" i="7942"/>
  <c r="AV651" i="1"/>
  <c r="CJ140" i="7942"/>
  <c r="DF34" i="7942"/>
  <c r="BH545" i="1"/>
  <c r="DF66" i="7942"/>
  <c r="BH577" i="1"/>
  <c r="DF98" i="7942"/>
  <c r="BH609" i="1"/>
  <c r="BH641" i="1"/>
  <c r="DF130" i="7942"/>
  <c r="BN541" i="1"/>
  <c r="DQ30" i="7942"/>
  <c r="DQ62" i="7942"/>
  <c r="BN573" i="1"/>
  <c r="DQ94" i="7942"/>
  <c r="BN605" i="1"/>
  <c r="BN637" i="1"/>
  <c r="DQ126" i="7942"/>
  <c r="EB26" i="7942"/>
  <c r="BT537" i="1"/>
  <c r="EB58" i="7942"/>
  <c r="BT569" i="1"/>
  <c r="EB90" i="7942"/>
  <c r="BT601" i="1"/>
  <c r="EB122" i="7942"/>
  <c r="BT633" i="1"/>
  <c r="CF533" i="1"/>
  <c r="EX22" i="7942"/>
  <c r="EX54" i="7942"/>
  <c r="CF565" i="1"/>
  <c r="CF597" i="1"/>
  <c r="EX86" i="7942"/>
  <c r="EX118" i="7942"/>
  <c r="CF629" i="1"/>
  <c r="FI18" i="7942"/>
  <c r="CL529" i="1"/>
  <c r="FI50" i="7942"/>
  <c r="CL561" i="1"/>
  <c r="FI82" i="7942"/>
  <c r="CL593" i="1"/>
  <c r="FI122" i="7942"/>
  <c r="CL633" i="1"/>
  <c r="CR565" i="1"/>
  <c r="FT54" i="7942"/>
  <c r="CR653" i="1"/>
  <c r="FT142" i="7942"/>
  <c r="AD552" i="1"/>
  <c r="BC41" i="7942"/>
  <c r="BC73" i="7942"/>
  <c r="AD584" i="1"/>
  <c r="BC105" i="7942"/>
  <c r="AD616" i="1"/>
  <c r="BC137" i="7942"/>
  <c r="AD648" i="1"/>
  <c r="BN37" i="7942"/>
  <c r="AJ548" i="1"/>
  <c r="BN69" i="7942"/>
  <c r="AJ580" i="1"/>
  <c r="BN101" i="7942"/>
  <c r="AJ612" i="1"/>
  <c r="AJ644" i="1"/>
  <c r="BN133" i="7942"/>
  <c r="BY33" i="7942"/>
  <c r="AP544" i="1"/>
  <c r="AP576" i="1"/>
  <c r="BY65" i="7942"/>
  <c r="BY97" i="7942"/>
  <c r="AP608" i="1"/>
  <c r="BY129" i="7942"/>
  <c r="AP640" i="1"/>
  <c r="AV540" i="1"/>
  <c r="CJ29" i="7942"/>
  <c r="CJ61" i="7942"/>
  <c r="AV572" i="1"/>
  <c r="CJ93" i="7942"/>
  <c r="AV604" i="1"/>
  <c r="CJ131" i="7942"/>
  <c r="AV642" i="1"/>
  <c r="DF25" i="7942"/>
  <c r="BH536" i="1"/>
  <c r="DF57" i="7942"/>
  <c r="BH568" i="1"/>
  <c r="DF89" i="7942"/>
  <c r="BH600" i="1"/>
  <c r="BH632" i="1"/>
  <c r="DF121" i="7942"/>
  <c r="BN532" i="1"/>
  <c r="DQ21" i="7942"/>
  <c r="BN564" i="1"/>
  <c r="DQ53" i="7942"/>
  <c r="DQ85" i="7942"/>
  <c r="BN596" i="1"/>
  <c r="BN628" i="1"/>
  <c r="DQ117" i="7942"/>
  <c r="BT528" i="1"/>
  <c r="EB17" i="7942"/>
  <c r="EB49" i="7942"/>
  <c r="BT560" i="1"/>
  <c r="EB81" i="7942"/>
  <c r="BT592" i="1"/>
  <c r="EB113" i="7942"/>
  <c r="BT624" i="1"/>
  <c r="EB145" i="7942"/>
  <c r="BT656" i="1"/>
  <c r="EX45" i="7942"/>
  <c r="CF556" i="1"/>
  <c r="EX77" i="7942"/>
  <c r="CF588" i="1"/>
  <c r="CF620" i="1"/>
  <c r="EX109" i="7942"/>
  <c r="EX141" i="7942"/>
  <c r="CF652" i="1"/>
  <c r="FI41" i="7942"/>
  <c r="CL552" i="1"/>
  <c r="CL584" i="1"/>
  <c r="FI73" i="7942"/>
  <c r="FI105" i="7942"/>
  <c r="CL616" i="1"/>
  <c r="CL648" i="1"/>
  <c r="FI137" i="7942"/>
  <c r="FT37" i="7942"/>
  <c r="CR548" i="1"/>
  <c r="CR580" i="1"/>
  <c r="FT69" i="7942"/>
  <c r="CR612" i="1"/>
  <c r="FT101" i="7942"/>
  <c r="CR644" i="1"/>
  <c r="FT133" i="7942"/>
  <c r="V47" i="7942"/>
  <c r="L558" i="1"/>
  <c r="FT26" i="7942"/>
  <c r="CR537" i="1"/>
  <c r="CR601" i="1"/>
  <c r="FT90" i="7942"/>
  <c r="FT138" i="7942"/>
  <c r="CR649" i="1"/>
  <c r="F531" i="1"/>
  <c r="K20" i="7942"/>
  <c r="L579" i="1"/>
  <c r="V68" i="7942"/>
  <c r="L637" i="1"/>
  <c r="V126" i="7942"/>
  <c r="BC68" i="7942"/>
  <c r="AD579" i="1"/>
  <c r="AD631" i="1"/>
  <c r="BC120" i="7942"/>
  <c r="BN48" i="7942"/>
  <c r="AJ559" i="1"/>
  <c r="K100" i="7942"/>
  <c r="F611" i="1"/>
  <c r="V25" i="7942"/>
  <c r="L536" i="1"/>
  <c r="V57" i="7942"/>
  <c r="L568" i="1"/>
  <c r="V89" i="7942"/>
  <c r="L600" i="1"/>
  <c r="V127" i="7942"/>
  <c r="L638" i="1"/>
  <c r="BC79" i="7942"/>
  <c r="AD590" i="1"/>
  <c r="AJ590" i="1"/>
  <c r="BN79" i="7942"/>
  <c r="BY75" i="7942"/>
  <c r="AP586" i="1"/>
  <c r="CJ35" i="7942"/>
  <c r="AV546" i="1"/>
  <c r="CJ125" i="7942"/>
  <c r="AV636" i="1"/>
  <c r="BH598" i="1"/>
  <c r="DF87" i="7942"/>
  <c r="K111" i="7942"/>
  <c r="F622" i="1"/>
  <c r="L541" i="1"/>
  <c r="V30" i="7942"/>
  <c r="L573" i="1"/>
  <c r="V62" i="7942"/>
  <c r="L605" i="1"/>
  <c r="V94" i="7942"/>
  <c r="V132" i="7942"/>
  <c r="L643" i="1"/>
  <c r="BC22" i="7942"/>
  <c r="AD533" i="1"/>
  <c r="BC54" i="7942"/>
  <c r="AD565" i="1"/>
  <c r="BC86" i="7942"/>
  <c r="AD597" i="1"/>
  <c r="BC118" i="7942"/>
  <c r="AD629" i="1"/>
  <c r="BN18" i="7942"/>
  <c r="AJ529" i="1"/>
  <c r="BN50" i="7942"/>
  <c r="AJ561" i="1"/>
  <c r="AJ593" i="1"/>
  <c r="BN82" i="7942"/>
  <c r="BN114" i="7942"/>
  <c r="AJ625" i="1"/>
  <c r="AT517" i="1"/>
  <c r="BX14" i="7942"/>
  <c r="BY46" i="7942"/>
  <c r="AP557" i="1"/>
  <c r="BY78" i="7942"/>
  <c r="AP589" i="1"/>
  <c r="BY110" i="7942"/>
  <c r="AP621" i="1"/>
  <c r="BY142" i="7942"/>
  <c r="AP653" i="1"/>
  <c r="AV553" i="1"/>
  <c r="CJ42" i="7942"/>
  <c r="CJ74" i="7942"/>
  <c r="AV585" i="1"/>
  <c r="CJ112" i="7942"/>
  <c r="AV623" i="1"/>
  <c r="CJ144" i="7942"/>
  <c r="AV655" i="1"/>
  <c r="BH549" i="1"/>
  <c r="DF38" i="7942"/>
  <c r="DF70" i="7942"/>
  <c r="BH581" i="1"/>
  <c r="DF102" i="7942"/>
  <c r="BH613" i="1"/>
  <c r="DF134" i="7942"/>
  <c r="BH645" i="1"/>
  <c r="DQ34" i="7942"/>
  <c r="BN545" i="1"/>
  <c r="DQ66" i="7942"/>
  <c r="BN577" i="1"/>
  <c r="DQ98" i="7942"/>
  <c r="BN609" i="1"/>
  <c r="DQ130" i="7942"/>
  <c r="BN641" i="1"/>
  <c r="BT541" i="1"/>
  <c r="EB30" i="7942"/>
  <c r="BT573" i="1"/>
  <c r="EB62" i="7942"/>
  <c r="EB94" i="7942"/>
  <c r="BT605" i="1"/>
  <c r="EB126" i="7942"/>
  <c r="BT637" i="1"/>
  <c r="EX26" i="7942"/>
  <c r="CF537" i="1"/>
  <c r="CF569" i="1"/>
  <c r="EX58" i="7942"/>
  <c r="EX90" i="7942"/>
  <c r="CF601" i="1"/>
  <c r="CF633" i="1"/>
  <c r="EX122" i="7942"/>
  <c r="FI22" i="7942"/>
  <c r="CL533" i="1"/>
  <c r="CL565" i="1"/>
  <c r="FI54" i="7942"/>
  <c r="FI86" i="7942"/>
  <c r="CL597" i="1"/>
  <c r="FI118" i="7942"/>
  <c r="CL629" i="1"/>
  <c r="CR545" i="1"/>
  <c r="FT34" i="7942"/>
  <c r="FT106" i="7942"/>
  <c r="CR617" i="1"/>
  <c r="BC104" i="7942"/>
  <c r="AD615" i="1"/>
  <c r="AJ583" i="1"/>
  <c r="BN72" i="7942"/>
  <c r="BN104" i="7942"/>
  <c r="AJ615" i="1"/>
  <c r="BN136" i="7942"/>
  <c r="AJ647" i="1"/>
  <c r="AP547" i="1"/>
  <c r="BY36" i="7942"/>
  <c r="AP579" i="1"/>
  <c r="BY68" i="7942"/>
  <c r="AP611" i="1"/>
  <c r="BY100" i="7942"/>
  <c r="BY132" i="7942"/>
  <c r="AP643" i="1"/>
  <c r="CJ32" i="7942"/>
  <c r="AV543" i="1"/>
  <c r="AV575" i="1"/>
  <c r="CJ64" i="7942"/>
  <c r="CJ96" i="7942"/>
  <c r="AV607" i="1"/>
  <c r="CJ134" i="7942"/>
  <c r="AV645" i="1"/>
  <c r="DF28" i="7942"/>
  <c r="BH539" i="1"/>
  <c r="DF60" i="7942"/>
  <c r="BH571" i="1"/>
  <c r="DF92" i="7942"/>
  <c r="BH603" i="1"/>
  <c r="DF124" i="7942"/>
  <c r="BH635" i="1"/>
  <c r="DQ24" i="7942"/>
  <c r="BN535" i="1"/>
  <c r="DQ56" i="7942"/>
  <c r="BN567" i="1"/>
  <c r="DQ88" i="7942"/>
  <c r="BN599" i="1"/>
  <c r="DQ120" i="7942"/>
  <c r="BN631" i="1"/>
  <c r="EB20" i="7942"/>
  <c r="BT531" i="1"/>
  <c r="BT563" i="1"/>
  <c r="EB52" i="7942"/>
  <c r="EB84" i="7942"/>
  <c r="BT595" i="1"/>
  <c r="EB116" i="7942"/>
  <c r="BT627" i="1"/>
  <c r="CF527" i="1"/>
  <c r="EX16" i="7942"/>
  <c r="EX48" i="7942"/>
  <c r="CF559" i="1"/>
  <c r="CF591" i="1"/>
  <c r="EX80" i="7942"/>
  <c r="CF623" i="1"/>
  <c r="EX112" i="7942"/>
  <c r="CF655" i="1"/>
  <c r="EX144" i="7942"/>
  <c r="FI44" i="7942"/>
  <c r="CL555" i="1"/>
  <c r="FI76" i="7942"/>
  <c r="CL587" i="1"/>
  <c r="FI108" i="7942"/>
  <c r="CL619" i="1"/>
  <c r="FI140" i="7942"/>
  <c r="CL651" i="1"/>
  <c r="CR551" i="1"/>
  <c r="FT40" i="7942"/>
  <c r="FT72" i="7942"/>
  <c r="CR583" i="1"/>
  <c r="CR615" i="1"/>
  <c r="FT104" i="7942"/>
  <c r="FT136" i="7942"/>
  <c r="CR647" i="1"/>
  <c r="L530" i="1"/>
  <c r="V19" i="7942"/>
  <c r="V99" i="7942"/>
  <c r="L610" i="1"/>
  <c r="BC31" i="7942"/>
  <c r="AD542" i="1"/>
  <c r="BC103" i="7942"/>
  <c r="AD614" i="1"/>
  <c r="BN39" i="7942"/>
  <c r="AJ550" i="1"/>
  <c r="BN107" i="7942"/>
  <c r="AJ618" i="1"/>
  <c r="AP554" i="1"/>
  <c r="BY43" i="7942"/>
  <c r="AP606" i="1"/>
  <c r="BY95" i="7942"/>
  <c r="AV526" i="1"/>
  <c r="CJ15" i="7942"/>
  <c r="CJ63" i="7942"/>
  <c r="AV574" i="1"/>
  <c r="CJ121" i="7942"/>
  <c r="AV632" i="1"/>
  <c r="BH542" i="1"/>
  <c r="DF31" i="7942"/>
  <c r="DF79" i="7942"/>
  <c r="BH590" i="1"/>
  <c r="DF119" i="7942"/>
  <c r="BH630" i="1"/>
  <c r="BN530" i="1"/>
  <c r="DQ19" i="7942"/>
  <c r="DQ51" i="7942"/>
  <c r="BN562" i="1"/>
  <c r="DQ83" i="7942"/>
  <c r="BN594" i="1"/>
  <c r="DQ115" i="7942"/>
  <c r="BN626" i="1"/>
  <c r="BT526" i="1"/>
  <c r="EB15" i="7942"/>
  <c r="BT558" i="1"/>
  <c r="EB47" i="7942"/>
  <c r="EB79" i="7942"/>
  <c r="BT590" i="1"/>
  <c r="EB111" i="7942"/>
  <c r="BT622" i="1"/>
  <c r="BT654" i="1"/>
  <c r="EB143" i="7942"/>
  <c r="EX43" i="7942"/>
  <c r="CF554" i="1"/>
  <c r="CF586" i="1"/>
  <c r="EX75" i="7942"/>
  <c r="EX107" i="7942"/>
  <c r="CF618" i="1"/>
  <c r="FI43" i="7942"/>
  <c r="CL554" i="1"/>
  <c r="FI99" i="7942"/>
  <c r="CL610" i="1"/>
  <c r="FT23" i="7942"/>
  <c r="CR534" i="1"/>
  <c r="FT75" i="7942"/>
  <c r="CR586" i="1"/>
  <c r="FT127" i="7942"/>
  <c r="CR638" i="1"/>
  <c r="V55" i="7942"/>
  <c r="L566" i="1"/>
  <c r="BC111" i="7942"/>
  <c r="AD622" i="1"/>
  <c r="AJ598" i="1"/>
  <c r="BN87" i="7942"/>
  <c r="CF646" i="1"/>
  <c r="EX135" i="7942"/>
  <c r="CL546" i="1"/>
  <c r="FI35" i="7942"/>
  <c r="FI123" i="7942"/>
  <c r="CL634" i="1"/>
  <c r="FT71" i="7942"/>
  <c r="CR582" i="1"/>
  <c r="K28" i="7942"/>
  <c r="F539" i="1"/>
  <c r="V56" i="7942"/>
  <c r="L567" i="1"/>
  <c r="V142" i="7942"/>
  <c r="L653" i="1"/>
  <c r="BC36" i="7942"/>
  <c r="AD547" i="1"/>
  <c r="BC116" i="7942"/>
  <c r="AD627" i="1"/>
  <c r="BN52" i="7942"/>
  <c r="AJ563" i="1"/>
  <c r="BN92" i="7942"/>
  <c r="AJ603" i="1"/>
  <c r="BN124" i="7942"/>
  <c r="AJ635" i="1"/>
  <c r="AP535" i="1"/>
  <c r="BY24" i="7942"/>
  <c r="AP567" i="1"/>
  <c r="BY56" i="7942"/>
  <c r="AP599" i="1"/>
  <c r="BY88" i="7942"/>
  <c r="AP631" i="1"/>
  <c r="BY120" i="7942"/>
  <c r="AV531" i="1"/>
  <c r="CJ20" i="7942"/>
  <c r="CJ52" i="7942"/>
  <c r="AV563" i="1"/>
  <c r="CJ84" i="7942"/>
  <c r="AV595" i="1"/>
  <c r="CJ122" i="7942"/>
  <c r="AV633" i="1"/>
  <c r="BH527" i="1"/>
  <c r="DF16" i="7942"/>
  <c r="BH559" i="1"/>
  <c r="DF48" i="7942"/>
  <c r="DF80" i="7942"/>
  <c r="BH591" i="1"/>
  <c r="DF112" i="7942"/>
  <c r="BH623" i="1"/>
  <c r="DF144" i="7942"/>
  <c r="BH655" i="1"/>
  <c r="DQ44" i="7942"/>
  <c r="BN555" i="1"/>
  <c r="DQ76" i="7942"/>
  <c r="BN587" i="1"/>
  <c r="DQ108" i="7942"/>
  <c r="BN619" i="1"/>
  <c r="BN651" i="1"/>
  <c r="DQ140" i="7942"/>
  <c r="EB40" i="7942"/>
  <c r="BT551" i="1"/>
  <c r="EB72" i="7942"/>
  <c r="BT583" i="1"/>
  <c r="EB104" i="7942"/>
  <c r="BT615" i="1"/>
  <c r="EB136" i="7942"/>
  <c r="BT647" i="1"/>
  <c r="EX36" i="7942"/>
  <c r="CF547" i="1"/>
  <c r="CF579" i="1"/>
  <c r="EX68" i="7942"/>
  <c r="EX100" i="7942"/>
  <c r="CF611" i="1"/>
  <c r="EX132" i="7942"/>
  <c r="CF643" i="1"/>
  <c r="FI32" i="7942"/>
  <c r="CL543" i="1"/>
  <c r="FI64" i="7942"/>
  <c r="CL575" i="1"/>
  <c r="FI96" i="7942"/>
  <c r="CL607" i="1"/>
  <c r="FI128" i="7942"/>
  <c r="CL639" i="1"/>
  <c r="FT28" i="7942"/>
  <c r="CR539" i="1"/>
  <c r="CR571" i="1"/>
  <c r="FT60" i="7942"/>
  <c r="FT92" i="7942"/>
  <c r="CR603" i="1"/>
  <c r="CR635" i="1"/>
  <c r="FT124" i="7942"/>
  <c r="F613" i="1"/>
  <c r="K102" i="7942"/>
  <c r="L582" i="1"/>
  <c r="V71" i="7942"/>
  <c r="BC75" i="7942"/>
  <c r="AD586" i="1"/>
  <c r="AD654" i="1"/>
  <c r="BC143" i="7942"/>
  <c r="AJ594" i="1"/>
  <c r="BN83" i="7942"/>
  <c r="BY19" i="7942"/>
  <c r="AP530" i="1"/>
  <c r="BY79" i="7942"/>
  <c r="AP590" i="1"/>
  <c r="BY127" i="7942"/>
  <c r="AP638" i="1"/>
  <c r="CJ43" i="7942"/>
  <c r="AV554" i="1"/>
  <c r="CJ95" i="7942"/>
  <c r="AV606" i="1"/>
  <c r="BH526" i="1"/>
  <c r="DF15" i="7942"/>
  <c r="DF59" i="7942"/>
  <c r="BH570" i="1"/>
  <c r="DF103" i="7942"/>
  <c r="BH614" i="1"/>
  <c r="DF139" i="7942"/>
  <c r="BH650" i="1"/>
  <c r="DQ39" i="7942"/>
  <c r="BN550" i="1"/>
  <c r="DQ71" i="7942"/>
  <c r="BN582" i="1"/>
  <c r="DQ103" i="7942"/>
  <c r="BN614" i="1"/>
  <c r="BN646" i="1"/>
  <c r="DQ135" i="7942"/>
  <c r="EB35" i="7942"/>
  <c r="BT546" i="1"/>
  <c r="BT578" i="1"/>
  <c r="EB67" i="7942"/>
  <c r="EB99" i="7942"/>
  <c r="BT610" i="1"/>
  <c r="BT642" i="1"/>
  <c r="EB131" i="7942"/>
  <c r="EX31" i="7942"/>
  <c r="CF542" i="1"/>
  <c r="EX63" i="7942"/>
  <c r="CF574" i="1"/>
  <c r="EX95" i="7942"/>
  <c r="CF606" i="1"/>
  <c r="CF638" i="1"/>
  <c r="EX127" i="7942"/>
  <c r="FI79" i="7942"/>
  <c r="CL590" i="1"/>
  <c r="CL646" i="1"/>
  <c r="FI135" i="7942"/>
  <c r="FT55" i="7942"/>
  <c r="CR566" i="1"/>
  <c r="FT107" i="7942"/>
  <c r="CR618" i="1"/>
  <c r="F530" i="1"/>
  <c r="K19" i="7942"/>
  <c r="V32" i="7942"/>
  <c r="L543" i="1"/>
  <c r="L599" i="1"/>
  <c r="V88" i="7942"/>
  <c r="L616" i="1"/>
  <c r="V105" i="7942"/>
  <c r="BC32" i="7942"/>
  <c r="AD543" i="1"/>
  <c r="BC88" i="7942"/>
  <c r="AD599" i="1"/>
  <c r="BC144" i="7942"/>
  <c r="AD655" i="1"/>
  <c r="K16" i="7942"/>
  <c r="F527" i="1"/>
  <c r="K135" i="7942"/>
  <c r="F646" i="1"/>
  <c r="L548" i="1"/>
  <c r="V37" i="7942"/>
  <c r="V69" i="7942"/>
  <c r="L580" i="1"/>
  <c r="V101" i="7942"/>
  <c r="L612" i="1"/>
  <c r="V139" i="7942"/>
  <c r="L650" i="1"/>
  <c r="AD606" i="1"/>
  <c r="BC95" i="7942"/>
  <c r="AJ606" i="1"/>
  <c r="BN95" i="7942"/>
  <c r="BY87" i="7942"/>
  <c r="AP598" i="1"/>
  <c r="AV558" i="1"/>
  <c r="CJ47" i="7942"/>
  <c r="CJ133" i="7942"/>
  <c r="AV644" i="1"/>
  <c r="DF107" i="7942"/>
  <c r="BH618" i="1"/>
  <c r="F626" i="1"/>
  <c r="K115" i="7942"/>
  <c r="V34" i="7942"/>
  <c r="L545" i="1"/>
  <c r="V66" i="7942"/>
  <c r="L577" i="1"/>
  <c r="V98" i="7942"/>
  <c r="L609" i="1"/>
  <c r="V136" i="7942"/>
  <c r="L647" i="1"/>
  <c r="BC26" i="7942"/>
  <c r="AD537" i="1"/>
  <c r="BC58" i="7942"/>
  <c r="AD569" i="1"/>
  <c r="BC90" i="7942"/>
  <c r="AD601" i="1"/>
  <c r="BC122" i="7942"/>
  <c r="AD633" i="1"/>
  <c r="AJ533" i="1"/>
  <c r="BN22" i="7942"/>
  <c r="BN54" i="7942"/>
  <c r="AJ565" i="1"/>
  <c r="AJ597" i="1"/>
  <c r="BN86" i="7942"/>
  <c r="AJ629" i="1"/>
  <c r="BN118" i="7942"/>
  <c r="AP529" i="1"/>
  <c r="BY18" i="7942"/>
  <c r="BY50" i="7942"/>
  <c r="AP561" i="1"/>
  <c r="BY82" i="7942"/>
  <c r="AP593" i="1"/>
  <c r="AP625" i="1"/>
  <c r="BY114" i="7942"/>
  <c r="AZ517" i="1"/>
  <c r="CI14" i="7942"/>
  <c r="CJ46" i="7942"/>
  <c r="AV557" i="1"/>
  <c r="CJ78" i="7942"/>
  <c r="AV589" i="1"/>
  <c r="AV627" i="1"/>
  <c r="CJ116" i="7942"/>
  <c r="CJ106" i="7942"/>
  <c r="AV617" i="1"/>
  <c r="DF42" i="7942"/>
  <c r="BH553" i="1"/>
  <c r="DF74" i="7942"/>
  <c r="BH585" i="1"/>
  <c r="DF106" i="7942"/>
  <c r="BH617" i="1"/>
  <c r="BH649" i="1"/>
  <c r="DF138" i="7942"/>
  <c r="BN549" i="1"/>
  <c r="DQ38" i="7942"/>
  <c r="DQ70" i="7942"/>
  <c r="BN581" i="1"/>
  <c r="BN613" i="1"/>
  <c r="DQ102" i="7942"/>
  <c r="BN645" i="1"/>
  <c r="DQ134" i="7942"/>
  <c r="EB34" i="7942"/>
  <c r="BT545" i="1"/>
  <c r="EB66" i="7942"/>
  <c r="BT577" i="1"/>
  <c r="EB98" i="7942"/>
  <c r="BT609" i="1"/>
  <c r="BT641" i="1"/>
  <c r="EB130" i="7942"/>
  <c r="EX30" i="7942"/>
  <c r="CF541" i="1"/>
  <c r="EX62" i="7942"/>
  <c r="CF573" i="1"/>
  <c r="CF605" i="1"/>
  <c r="EX94" i="7942"/>
  <c r="EX126" i="7942"/>
  <c r="CF637" i="1"/>
  <c r="FI26" i="7942"/>
  <c r="CL537" i="1"/>
  <c r="FI58" i="7942"/>
  <c r="CL569" i="1"/>
  <c r="FI90" i="7942"/>
  <c r="CL601" i="1"/>
  <c r="CL649" i="1"/>
  <c r="FI138" i="7942"/>
  <c r="FT78" i="7942"/>
  <c r="CR589" i="1"/>
  <c r="AD528" i="1"/>
  <c r="BC17" i="7942"/>
  <c r="BC49" i="7942"/>
  <c r="AD560" i="1"/>
  <c r="BC81" i="7942"/>
  <c r="AD592" i="1"/>
  <c r="BC113" i="7942"/>
  <c r="AD624" i="1"/>
  <c r="BC145" i="7942"/>
  <c r="AD656" i="1"/>
  <c r="BN45" i="7942"/>
  <c r="AJ556" i="1"/>
  <c r="BN77" i="7942"/>
  <c r="AJ588" i="1"/>
  <c r="AJ620" i="1"/>
  <c r="BN109" i="7942"/>
  <c r="AJ652" i="1"/>
  <c r="BN141" i="7942"/>
  <c r="BY41" i="7942"/>
  <c r="AP552" i="1"/>
  <c r="BY73" i="7942"/>
  <c r="AP584" i="1"/>
  <c r="BY105" i="7942"/>
  <c r="AP616" i="1"/>
  <c r="AP648" i="1"/>
  <c r="BY137" i="7942"/>
  <c r="CJ37" i="7942"/>
  <c r="AV548" i="1"/>
  <c r="CJ69" i="7942"/>
  <c r="AV580" i="1"/>
  <c r="CJ101" i="7942"/>
  <c r="AV612" i="1"/>
  <c r="AV650" i="1"/>
  <c r="CJ139" i="7942"/>
  <c r="DF33" i="7942"/>
  <c r="BH544" i="1"/>
  <c r="DF65" i="7942"/>
  <c r="BH576" i="1"/>
  <c r="DF97" i="7942"/>
  <c r="BH608" i="1"/>
  <c r="BH640" i="1"/>
  <c r="DF129" i="7942"/>
  <c r="DQ29" i="7942"/>
  <c r="BN540" i="1"/>
  <c r="DQ61" i="7942"/>
  <c r="BN572" i="1"/>
  <c r="DQ93" i="7942"/>
  <c r="BN604" i="1"/>
  <c r="BN636" i="1"/>
  <c r="DQ125" i="7942"/>
  <c r="EB25" i="7942"/>
  <c r="BT536" i="1"/>
  <c r="EB57" i="7942"/>
  <c r="BT568" i="1"/>
  <c r="EB89" i="7942"/>
  <c r="BT600" i="1"/>
  <c r="EB121" i="7942"/>
  <c r="BT632" i="1"/>
  <c r="EX21" i="7942"/>
  <c r="CF532" i="1"/>
  <c r="EX53" i="7942"/>
  <c r="CF564" i="1"/>
  <c r="EX85" i="7942"/>
  <c r="CF596" i="1"/>
  <c r="EX117" i="7942"/>
  <c r="CF628" i="1"/>
  <c r="CL528" i="1"/>
  <c r="FI17" i="7942"/>
  <c r="FI49" i="7942"/>
  <c r="CL560" i="1"/>
  <c r="FI81" i="7942"/>
  <c r="CL592" i="1"/>
  <c r="FI113" i="7942"/>
  <c r="CL624" i="1"/>
  <c r="CL656" i="1"/>
  <c r="FI145" i="7942"/>
  <c r="FT45" i="7942"/>
  <c r="CR556" i="1"/>
  <c r="CR588" i="1"/>
  <c r="FT77" i="7942"/>
  <c r="CR620" i="1"/>
  <c r="FT109" i="7942"/>
  <c r="CR652" i="1"/>
  <c r="FT141" i="7942"/>
  <c r="V75" i="7942"/>
  <c r="L586" i="1"/>
  <c r="FT42" i="7942"/>
  <c r="CR553" i="1"/>
  <c r="CR609" i="1"/>
  <c r="FT98" i="7942"/>
  <c r="J517" i="1"/>
  <c r="J14" i="7942"/>
  <c r="F55" i="7943"/>
  <c r="V28" i="7942"/>
  <c r="L539" i="1"/>
  <c r="L591" i="1"/>
  <c r="V80" i="7942"/>
  <c r="V138" i="7942"/>
  <c r="L649" i="1"/>
  <c r="BC28" i="7942"/>
  <c r="AD539" i="1"/>
  <c r="BC80" i="7942"/>
  <c r="AD591" i="1"/>
  <c r="AD647" i="1"/>
  <c r="BC136" i="7942"/>
  <c r="BN64" i="7942"/>
  <c r="AJ575" i="1"/>
  <c r="K114" i="7942"/>
  <c r="F625" i="1"/>
  <c r="L544" i="1"/>
  <c r="V33" i="7942"/>
  <c r="V65" i="7942"/>
  <c r="L576" i="1"/>
  <c r="L608" i="1"/>
  <c r="V97" i="7942"/>
  <c r="V135" i="7942"/>
  <c r="L646" i="1"/>
  <c r="AD626" i="1"/>
  <c r="BC115" i="7942"/>
  <c r="BN111" i="7942"/>
  <c r="AJ622" i="1"/>
  <c r="AP610" i="1"/>
  <c r="BY99" i="7942"/>
  <c r="CJ55" i="7942"/>
  <c r="AV566" i="1"/>
  <c r="CJ145" i="7942"/>
  <c r="AV656" i="1"/>
  <c r="F528" i="1"/>
  <c r="K17" i="7942"/>
  <c r="K136" i="7942"/>
  <c r="F647" i="1"/>
  <c r="V38" i="7942"/>
  <c r="L549" i="1"/>
  <c r="V70" i="7942"/>
  <c r="L581" i="1"/>
  <c r="V102" i="7942"/>
  <c r="L613" i="1"/>
  <c r="L651" i="1"/>
  <c r="V140" i="7942"/>
  <c r="BC30" i="7942"/>
  <c r="AD541" i="1"/>
  <c r="AD573" i="1"/>
  <c r="BC62" i="7942"/>
  <c r="AD605" i="1"/>
  <c r="BC94" i="7942"/>
  <c r="BC126" i="7942"/>
  <c r="AD637" i="1"/>
  <c r="AJ537" i="1"/>
  <c r="BN26" i="7942"/>
  <c r="BN58" i="7942"/>
  <c r="AJ569" i="1"/>
  <c r="BN90" i="7942"/>
  <c r="AJ601" i="1"/>
  <c r="BN122" i="7942"/>
  <c r="AJ633" i="1"/>
  <c r="BY22" i="7942"/>
  <c r="AP533" i="1"/>
  <c r="BY54" i="7942"/>
  <c r="AP565" i="1"/>
  <c r="BY86" i="7942"/>
  <c r="AP597" i="1"/>
  <c r="BY118" i="7942"/>
  <c r="AP629" i="1"/>
  <c r="CJ18" i="7942"/>
  <c r="AV529" i="1"/>
  <c r="AV561" i="1"/>
  <c r="CJ50" i="7942"/>
  <c r="AV593" i="1"/>
  <c r="CJ82" i="7942"/>
  <c r="CJ120" i="7942"/>
  <c r="AV631" i="1"/>
  <c r="DE14" i="7942"/>
  <c r="BL517" i="1"/>
  <c r="DF46" i="7942"/>
  <c r="BH557" i="1"/>
  <c r="BH589" i="1"/>
  <c r="DF78" i="7942"/>
  <c r="DF110" i="7942"/>
  <c r="BH621" i="1"/>
  <c r="DF142" i="7942"/>
  <c r="BH653" i="1"/>
  <c r="DQ42" i="7942"/>
  <c r="BN553" i="1"/>
  <c r="DQ74" i="7942"/>
  <c r="BN585" i="1"/>
  <c r="DQ106" i="7942"/>
  <c r="BN617" i="1"/>
  <c r="BN649" i="1"/>
  <c r="DQ138" i="7942"/>
  <c r="EB38" i="7942"/>
  <c r="BT549" i="1"/>
  <c r="BT581" i="1"/>
  <c r="EB70" i="7942"/>
  <c r="EB102" i="7942"/>
  <c r="BT613" i="1"/>
  <c r="BT645" i="1"/>
  <c r="EB134" i="7942"/>
  <c r="EX34" i="7942"/>
  <c r="CF545" i="1"/>
  <c r="EX66" i="7942"/>
  <c r="CF577" i="1"/>
  <c r="CF609" i="1"/>
  <c r="EX98" i="7942"/>
  <c r="CF641" i="1"/>
  <c r="EX130" i="7942"/>
  <c r="CL541" i="1"/>
  <c r="FI30" i="7942"/>
  <c r="FI62" i="7942"/>
  <c r="CL573" i="1"/>
  <c r="FI94" i="7942"/>
  <c r="CL605" i="1"/>
  <c r="FI134" i="7942"/>
  <c r="CL645" i="1"/>
  <c r="FT50" i="7942"/>
  <c r="CR561" i="1"/>
  <c r="CR633" i="1"/>
  <c r="FT122" i="7942"/>
  <c r="BN24" i="7942"/>
  <c r="AJ535" i="1"/>
  <c r="BN80" i="7942"/>
  <c r="AJ591" i="1"/>
  <c r="AJ623" i="1"/>
  <c r="BN112" i="7942"/>
  <c r="BN144" i="7942"/>
  <c r="AJ655" i="1"/>
  <c r="BY44" i="7942"/>
  <c r="AP555" i="1"/>
  <c r="AP587" i="1"/>
  <c r="BY76" i="7942"/>
  <c r="BY108" i="7942"/>
  <c r="AP619" i="1"/>
  <c r="BY140" i="7942"/>
  <c r="AP651" i="1"/>
  <c r="CJ40" i="7942"/>
  <c r="AV551" i="1"/>
  <c r="CJ72" i="7942"/>
  <c r="AV583" i="1"/>
  <c r="CJ110" i="7942"/>
  <c r="AV621" i="1"/>
  <c r="AV653" i="1"/>
  <c r="CJ142" i="7942"/>
  <c r="DF36" i="7942"/>
  <c r="BH547" i="1"/>
  <c r="DF68" i="7942"/>
  <c r="BH579" i="1"/>
  <c r="BH611" i="1"/>
  <c r="DF100" i="7942"/>
  <c r="DF132" i="7942"/>
  <c r="BH643" i="1"/>
  <c r="DQ32" i="7942"/>
  <c r="BN543" i="1"/>
  <c r="DQ64" i="7942"/>
  <c r="BN575" i="1"/>
  <c r="DQ96" i="7942"/>
  <c r="BN607" i="1"/>
  <c r="DQ128" i="7942"/>
  <c r="BN639" i="1"/>
  <c r="EB28" i="7942"/>
  <c r="BT539" i="1"/>
  <c r="EB60" i="7942"/>
  <c r="BT571" i="1"/>
  <c r="EB92" i="7942"/>
  <c r="BT603" i="1"/>
  <c r="BT635" i="1"/>
  <c r="EB124" i="7942"/>
  <c r="EX24" i="7942"/>
  <c r="CF535" i="1"/>
  <c r="EX56" i="7942"/>
  <c r="CF567" i="1"/>
  <c r="EX88" i="7942"/>
  <c r="CF599" i="1"/>
  <c r="EX120" i="7942"/>
  <c r="CF631" i="1"/>
  <c r="FI20" i="7942"/>
  <c r="CL531" i="1"/>
  <c r="FI52" i="7942"/>
  <c r="CL563" i="1"/>
  <c r="FI84" i="7942"/>
  <c r="CL595" i="1"/>
  <c r="FI116" i="7942"/>
  <c r="CL627" i="1"/>
  <c r="CR527" i="1"/>
  <c r="FT16" i="7942"/>
  <c r="FT48" i="7942"/>
  <c r="CR559" i="1"/>
  <c r="CR591" i="1"/>
  <c r="FT80" i="7942"/>
  <c r="FT112" i="7942"/>
  <c r="CR623" i="1"/>
  <c r="CR655" i="1"/>
  <c r="FT144" i="7942"/>
  <c r="L550" i="1"/>
  <c r="V39" i="7942"/>
  <c r="L632" i="1"/>
  <c r="V121" i="7942"/>
  <c r="BC47" i="7942"/>
  <c r="AD558" i="1"/>
  <c r="BC119" i="7942"/>
  <c r="AD630" i="1"/>
  <c r="AJ566" i="1"/>
  <c r="BN55" i="7942"/>
  <c r="BN123" i="7942"/>
  <c r="AJ634" i="1"/>
  <c r="BY59" i="7942"/>
  <c r="AP570" i="1"/>
  <c r="BY107" i="7942"/>
  <c r="AP618" i="1"/>
  <c r="AV538" i="1"/>
  <c r="CJ27" i="7942"/>
  <c r="CJ79" i="7942"/>
  <c r="AV590" i="1"/>
  <c r="CJ137" i="7942"/>
  <c r="AV648" i="1"/>
  <c r="DF43" i="7942"/>
  <c r="BH554" i="1"/>
  <c r="BH602" i="1"/>
  <c r="DF91" i="7942"/>
  <c r="DF127" i="7942"/>
  <c r="BH638" i="1"/>
  <c r="DQ27" i="7942"/>
  <c r="BN538" i="1"/>
  <c r="BN570" i="1"/>
  <c r="DQ59" i="7942"/>
  <c r="DQ91" i="7942"/>
  <c r="BN602" i="1"/>
  <c r="DQ123" i="7942"/>
  <c r="BN634" i="1"/>
  <c r="EB23" i="7942"/>
  <c r="BT534" i="1"/>
  <c r="EB55" i="7942"/>
  <c r="BT566" i="1"/>
  <c r="EB87" i="7942"/>
  <c r="BT598" i="1"/>
  <c r="EB119" i="7942"/>
  <c r="BT630" i="1"/>
  <c r="EX19" i="7942"/>
  <c r="CF530" i="1"/>
  <c r="EX51" i="7942"/>
  <c r="CF562" i="1"/>
  <c r="EX83" i="7942"/>
  <c r="CF594" i="1"/>
  <c r="EX115" i="7942"/>
  <c r="CF626" i="1"/>
  <c r="FI55" i="7942"/>
  <c r="CL566" i="1"/>
  <c r="CL622" i="1"/>
  <c r="FI111" i="7942"/>
  <c r="FT39" i="7942"/>
  <c r="CR550" i="1"/>
  <c r="FT87" i="7942"/>
  <c r="CR598" i="1"/>
  <c r="F529" i="1"/>
  <c r="K18" i="7942"/>
  <c r="L594" i="1"/>
  <c r="V83" i="7942"/>
  <c r="BC35" i="7942"/>
  <c r="AD546" i="1"/>
  <c r="BC139" i="7942"/>
  <c r="AD650" i="1"/>
  <c r="AJ626" i="1"/>
  <c r="BN115" i="7942"/>
  <c r="CF654" i="1"/>
  <c r="EX143" i="7942"/>
  <c r="CL574" i="1"/>
  <c r="FI63" i="7942"/>
  <c r="CL650" i="1"/>
  <c r="FI139" i="7942"/>
  <c r="CR602" i="1"/>
  <c r="FT91" i="7942"/>
  <c r="K113" i="7942"/>
  <c r="F624" i="1"/>
  <c r="V76" i="7942"/>
  <c r="L587" i="1"/>
  <c r="AD567" i="1"/>
  <c r="BC56" i="7942"/>
  <c r="BC132" i="7942"/>
  <c r="AD643" i="1"/>
  <c r="BN68" i="7942"/>
  <c r="AJ579" i="1"/>
  <c r="BN100" i="7942"/>
  <c r="AJ611" i="1"/>
  <c r="BN132" i="7942"/>
  <c r="AJ643" i="1"/>
  <c r="AP543" i="1"/>
  <c r="BY32" i="7942"/>
  <c r="BY64" i="7942"/>
  <c r="AP575" i="1"/>
  <c r="BY96" i="7942"/>
  <c r="AP607" i="1"/>
  <c r="BY128" i="7942"/>
  <c r="AP639" i="1"/>
  <c r="CJ28" i="7942"/>
  <c r="AV539" i="1"/>
  <c r="CJ60" i="7942"/>
  <c r="AV571" i="1"/>
  <c r="CJ92" i="7942"/>
  <c r="AV603" i="1"/>
  <c r="AV641" i="1"/>
  <c r="CJ130" i="7942"/>
  <c r="DF24" i="7942"/>
  <c r="BH535" i="1"/>
  <c r="DF56" i="7942"/>
  <c r="BH567" i="1"/>
  <c r="BH599" i="1"/>
  <c r="DF88" i="7942"/>
  <c r="DF120" i="7942"/>
  <c r="BH631" i="1"/>
  <c r="DQ20" i="7942"/>
  <c r="BN531" i="1"/>
  <c r="BN563" i="1"/>
  <c r="DQ52" i="7942"/>
  <c r="DQ84" i="7942"/>
  <c r="BN595" i="1"/>
  <c r="DQ116" i="7942"/>
  <c r="BN627" i="1"/>
  <c r="BT527" i="1"/>
  <c r="EB16" i="7942"/>
  <c r="BT559" i="1"/>
  <c r="EB48" i="7942"/>
  <c r="EB80" i="7942"/>
  <c r="BT591" i="1"/>
  <c r="EB112" i="7942"/>
  <c r="BT623" i="1"/>
  <c r="BT655" i="1"/>
  <c r="EB144" i="7942"/>
  <c r="EX44" i="7942"/>
  <c r="CF555" i="1"/>
  <c r="EX76" i="7942"/>
  <c r="CF587" i="1"/>
  <c r="EX108" i="7942"/>
  <c r="CF619" i="1"/>
  <c r="CF651" i="1"/>
  <c r="EX140" i="7942"/>
  <c r="CL551" i="1"/>
  <c r="FI40" i="7942"/>
  <c r="FI72" i="7942"/>
  <c r="CL583" i="1"/>
  <c r="FI104" i="7942"/>
  <c r="CL615" i="1"/>
  <c r="CL647" i="1"/>
  <c r="FI136" i="7942"/>
  <c r="FT36" i="7942"/>
  <c r="CR547" i="1"/>
  <c r="FT68" i="7942"/>
  <c r="CR579" i="1"/>
  <c r="FT100" i="7942"/>
  <c r="CR611" i="1"/>
  <c r="FT132" i="7942"/>
  <c r="CR643" i="1"/>
  <c r="K107" i="7942"/>
  <c r="F618" i="1"/>
  <c r="V87" i="7942"/>
  <c r="L598" i="1"/>
  <c r="AD534" i="1"/>
  <c r="BC23" i="7942"/>
  <c r="BC91" i="7942"/>
  <c r="AD602" i="1"/>
  <c r="BN31" i="7942"/>
  <c r="AJ542" i="1"/>
  <c r="AJ614" i="1"/>
  <c r="BN103" i="7942"/>
  <c r="AP550" i="1"/>
  <c r="BY39" i="7942"/>
  <c r="BY91" i="7942"/>
  <c r="AP602" i="1"/>
  <c r="BY143" i="7942"/>
  <c r="AP654" i="1"/>
  <c r="CJ59" i="7942"/>
  <c r="AV570" i="1"/>
  <c r="CJ113" i="7942"/>
  <c r="AV624" i="1"/>
  <c r="BH538" i="1"/>
  <c r="DF27" i="7942"/>
  <c r="DF71" i="7942"/>
  <c r="BH582" i="1"/>
  <c r="DF115" i="7942"/>
  <c r="BH626" i="1"/>
  <c r="DQ15" i="7942"/>
  <c r="BN526" i="1"/>
  <c r="DQ47" i="7942"/>
  <c r="BN558" i="1"/>
  <c r="DQ79" i="7942"/>
  <c r="BN590" i="1"/>
  <c r="BN622" i="1"/>
  <c r="DQ111" i="7942"/>
  <c r="BN654" i="1"/>
  <c r="DQ143" i="7942"/>
  <c r="EB43" i="7942"/>
  <c r="BT554" i="1"/>
  <c r="EB75" i="7942"/>
  <c r="BT586" i="1"/>
  <c r="BT618" i="1"/>
  <c r="EB107" i="7942"/>
  <c r="EB139" i="7942"/>
  <c r="BT650" i="1"/>
  <c r="EX39" i="7942"/>
  <c r="CF550" i="1"/>
  <c r="EX71" i="7942"/>
  <c r="CF582" i="1"/>
  <c r="CF614" i="1"/>
  <c r="EX103" i="7942"/>
  <c r="FI39" i="7942"/>
  <c r="CL550" i="1"/>
  <c r="FI95" i="7942"/>
  <c r="CL606" i="1"/>
  <c r="CR526" i="1"/>
  <c r="FT15" i="7942"/>
  <c r="CR578" i="1"/>
  <c r="FT67" i="7942"/>
  <c r="FT119" i="7942"/>
  <c r="CR630" i="1"/>
  <c r="K64" i="7942"/>
  <c r="F575" i="1"/>
  <c r="V48" i="7942"/>
  <c r="L559" i="1"/>
  <c r="V100" i="7942"/>
  <c r="L611" i="1"/>
  <c r="BC48" i="7942"/>
  <c r="AD559" i="1"/>
  <c r="BC100" i="7942"/>
  <c r="AD611" i="1"/>
  <c r="AJ539" i="1"/>
  <c r="BN28" i="7942"/>
  <c r="K29" i="7942"/>
  <c r="F540" i="1"/>
  <c r="K15" i="7942"/>
  <c r="F526" i="1"/>
  <c r="V45" i="7942"/>
  <c r="L556" i="1"/>
  <c r="V77" i="7942"/>
  <c r="L588" i="1"/>
  <c r="V115" i="7942"/>
  <c r="L626" i="1"/>
  <c r="L617" i="1"/>
  <c r="V106" i="7942"/>
  <c r="BC135" i="7942"/>
  <c r="AD646" i="1"/>
  <c r="BN135" i="7942"/>
  <c r="AJ646" i="1"/>
  <c r="BY111" i="7942"/>
  <c r="AP622" i="1"/>
  <c r="CJ67" i="7942"/>
  <c r="AV578" i="1"/>
  <c r="DF23" i="7942"/>
  <c r="BH534" i="1"/>
  <c r="F537" i="1"/>
  <c r="K26" i="7942"/>
  <c r="F617" i="1"/>
  <c r="K106" i="7942"/>
  <c r="V42" i="7942"/>
  <c r="L553" i="1"/>
  <c r="L585" i="1"/>
  <c r="V74" i="7942"/>
  <c r="L623" i="1"/>
  <c r="V112" i="7942"/>
  <c r="V144" i="7942"/>
  <c r="L655" i="1"/>
  <c r="BC34" i="7942"/>
  <c r="AD545" i="1"/>
  <c r="BC66" i="7942"/>
  <c r="AD577" i="1"/>
  <c r="BC98" i="7942"/>
  <c r="AD609" i="1"/>
  <c r="BC130" i="7942"/>
  <c r="AD641" i="1"/>
  <c r="BN30" i="7942"/>
  <c r="AJ541" i="1"/>
  <c r="BN62" i="7942"/>
  <c r="AJ573" i="1"/>
  <c r="BN94" i="7942"/>
  <c r="AJ605" i="1"/>
  <c r="BN126" i="7942"/>
  <c r="AJ637" i="1"/>
  <c r="BY26" i="7942"/>
  <c r="AP537" i="1"/>
  <c r="BY58" i="7942"/>
  <c r="AP569" i="1"/>
  <c r="BY90" i="7942"/>
  <c r="AP601" i="1"/>
  <c r="AP633" i="1"/>
  <c r="BY122" i="7942"/>
  <c r="AV533" i="1"/>
  <c r="CJ22" i="7942"/>
  <c r="CJ54" i="7942"/>
  <c r="AV565" i="1"/>
  <c r="CJ86" i="7942"/>
  <c r="AV597" i="1"/>
  <c r="AV635" i="1"/>
  <c r="CJ124" i="7942"/>
  <c r="DF18" i="7942"/>
  <c r="BH529" i="1"/>
  <c r="DF50" i="7942"/>
  <c r="BH561" i="1"/>
  <c r="DF82" i="7942"/>
  <c r="BH593" i="1"/>
  <c r="DF114" i="7942"/>
  <c r="BH625" i="1"/>
  <c r="DP14" i="7942"/>
  <c r="BR517" i="1"/>
  <c r="BN557" i="1"/>
  <c r="DQ46" i="7942"/>
  <c r="DQ78" i="7942"/>
  <c r="BN589" i="1"/>
  <c r="DQ110" i="7942"/>
  <c r="BN621" i="1"/>
  <c r="DQ142" i="7942"/>
  <c r="BN653" i="1"/>
  <c r="BT553" i="1"/>
  <c r="EB42" i="7942"/>
  <c r="EB74" i="7942"/>
  <c r="BT585" i="1"/>
  <c r="BT617" i="1"/>
  <c r="EB106" i="7942"/>
  <c r="BT649" i="1"/>
  <c r="EB138" i="7942"/>
  <c r="EX38" i="7942"/>
  <c r="CF549" i="1"/>
  <c r="EX70" i="7942"/>
  <c r="CF581" i="1"/>
  <c r="EX102" i="7942"/>
  <c r="CF613" i="1"/>
  <c r="CF645" i="1"/>
  <c r="EX134" i="7942"/>
  <c r="FI34" i="7942"/>
  <c r="CL545" i="1"/>
  <c r="FI66" i="7942"/>
  <c r="CL577" i="1"/>
  <c r="FI106" i="7942"/>
  <c r="CL617" i="1"/>
  <c r="CR533" i="1"/>
  <c r="FT22" i="7942"/>
  <c r="CR613" i="1"/>
  <c r="FT102" i="7942"/>
  <c r="AD536" i="1"/>
  <c r="BC25" i="7942"/>
  <c r="AD568" i="1"/>
  <c r="BC57" i="7942"/>
  <c r="BC89" i="7942"/>
  <c r="AD600" i="1"/>
  <c r="BC121" i="7942"/>
  <c r="AD632" i="1"/>
  <c r="AJ532" i="1"/>
  <c r="BN21" i="7942"/>
  <c r="AJ564" i="1"/>
  <c r="BN53" i="7942"/>
  <c r="AJ596" i="1"/>
  <c r="BN85" i="7942"/>
  <c r="BN117" i="7942"/>
  <c r="AJ628" i="1"/>
  <c r="BY17" i="7942"/>
  <c r="AP528" i="1"/>
  <c r="AP560" i="1"/>
  <c r="BY49" i="7942"/>
  <c r="BY81" i="7942"/>
  <c r="AP592" i="1"/>
  <c r="BY113" i="7942"/>
  <c r="AP624" i="1"/>
  <c r="BY145" i="7942"/>
  <c r="AP656" i="1"/>
  <c r="CJ45" i="7942"/>
  <c r="AV556" i="1"/>
  <c r="CJ77" i="7942"/>
  <c r="AV588" i="1"/>
  <c r="CJ115" i="7942"/>
  <c r="AV626" i="1"/>
  <c r="AV616" i="1"/>
  <c r="CJ105" i="7942"/>
  <c r="DF41" i="7942"/>
  <c r="BH552" i="1"/>
  <c r="BH584" i="1"/>
  <c r="DF73" i="7942"/>
  <c r="DF105" i="7942"/>
  <c r="BH616" i="1"/>
  <c r="DF137" i="7942"/>
  <c r="BH648" i="1"/>
  <c r="DQ37" i="7942"/>
  <c r="BN548" i="1"/>
  <c r="BN580" i="1"/>
  <c r="DQ69" i="7942"/>
  <c r="DQ101" i="7942"/>
  <c r="BN612" i="1"/>
  <c r="BN644" i="1"/>
  <c r="DQ133" i="7942"/>
  <c r="EB33" i="7942"/>
  <c r="BT544" i="1"/>
  <c r="EB65" i="7942"/>
  <c r="BT576" i="1"/>
  <c r="BT608" i="1"/>
  <c r="EB97" i="7942"/>
  <c r="BT640" i="1"/>
  <c r="EB129" i="7942"/>
  <c r="CF540" i="1"/>
  <c r="EX29" i="7942"/>
  <c r="CF572" i="1"/>
  <c r="EX61" i="7942"/>
  <c r="EX93" i="7942"/>
  <c r="CF604" i="1"/>
  <c r="CF636" i="1"/>
  <c r="EX125" i="7942"/>
  <c r="FI25" i="7942"/>
  <c r="CL536" i="1"/>
  <c r="FI57" i="7942"/>
  <c r="CL568" i="1"/>
  <c r="FI89" i="7942"/>
  <c r="CL600" i="1"/>
  <c r="FI121" i="7942"/>
  <c r="CL632" i="1"/>
  <c r="CR532" i="1"/>
  <c r="FT21" i="7942"/>
  <c r="FT53" i="7942"/>
  <c r="CR564" i="1"/>
  <c r="FT85" i="7942"/>
  <c r="CR596" i="1"/>
  <c r="FT117" i="7942"/>
  <c r="CR628" i="1"/>
  <c r="K62" i="7942"/>
  <c r="F573" i="1"/>
  <c r="V117" i="7942"/>
  <c r="L628" i="1"/>
  <c r="FT58" i="7942"/>
  <c r="CR569" i="1"/>
  <c r="CR625" i="1"/>
  <c r="FT114" i="7942"/>
  <c r="K39" i="7942"/>
  <c r="F550" i="1"/>
  <c r="V40" i="7942"/>
  <c r="L551" i="1"/>
  <c r="V92" i="7942"/>
  <c r="L603" i="1"/>
  <c r="V109" i="7942"/>
  <c r="L620" i="1"/>
  <c r="BC40" i="7942"/>
  <c r="AD551" i="1"/>
  <c r="AD603" i="1"/>
  <c r="BC92" i="7942"/>
  <c r="BN20" i="7942"/>
  <c r="AJ531" i="1"/>
  <c r="F536" i="1"/>
  <c r="K25" i="7942"/>
  <c r="K105" i="7942"/>
  <c r="F616" i="1"/>
  <c r="L552" i="1"/>
  <c r="V41" i="7942"/>
  <c r="V73" i="7942"/>
  <c r="L584" i="1"/>
  <c r="V111" i="7942"/>
  <c r="L622" i="1"/>
  <c r="L654" i="1"/>
  <c r="V143" i="7942"/>
  <c r="BN15" i="7942"/>
  <c r="AJ526" i="1"/>
  <c r="BY23" i="7942"/>
  <c r="AP534" i="1"/>
  <c r="BY119" i="7942"/>
  <c r="AP630" i="1"/>
  <c r="CJ75" i="7942"/>
  <c r="AV586" i="1"/>
  <c r="DF35" i="7942"/>
  <c r="BH546" i="1"/>
  <c r="F541" i="1"/>
  <c r="K30" i="7942"/>
  <c r="U14" i="7942"/>
  <c r="P517" i="1"/>
  <c r="V46" i="7942"/>
  <c r="L557" i="1"/>
  <c r="V78" i="7942"/>
  <c r="L589" i="1"/>
  <c r="V116" i="7942"/>
  <c r="L627" i="1"/>
  <c r="V107" i="7942"/>
  <c r="L618" i="1"/>
  <c r="BC38" i="7942"/>
  <c r="AD549" i="1"/>
  <c r="BC70" i="7942"/>
  <c r="AD581" i="1"/>
  <c r="BC102" i="7942"/>
  <c r="AD613" i="1"/>
  <c r="BC134" i="7942"/>
  <c r="AD645" i="1"/>
  <c r="BN34" i="7942"/>
  <c r="AJ545" i="1"/>
  <c r="BN66" i="7942"/>
  <c r="AJ577" i="1"/>
  <c r="BN98" i="7942"/>
  <c r="AJ609" i="1"/>
  <c r="BN130" i="7942"/>
  <c r="AJ641" i="1"/>
  <c r="AP541" i="1"/>
  <c r="BY30" i="7942"/>
  <c r="BY62" i="7942"/>
  <c r="AP573" i="1"/>
  <c r="AP605" i="1"/>
  <c r="BY94" i="7942"/>
  <c r="AP637" i="1"/>
  <c r="BY126" i="7942"/>
  <c r="CJ26" i="7942"/>
  <c r="AV537" i="1"/>
  <c r="CJ58" i="7942"/>
  <c r="AV569" i="1"/>
  <c r="CJ90" i="7942"/>
  <c r="AV601" i="1"/>
  <c r="CJ128" i="7942"/>
  <c r="AV639" i="1"/>
  <c r="BH533" i="1"/>
  <c r="DF22" i="7942"/>
  <c r="DF54" i="7942"/>
  <c r="BH565" i="1"/>
  <c r="DF86" i="7942"/>
  <c r="BH597" i="1"/>
  <c r="BH629" i="1"/>
  <c r="DF118" i="7942"/>
  <c r="DQ18" i="7942"/>
  <c r="BN529" i="1"/>
  <c r="DQ50" i="7942"/>
  <c r="BN561" i="1"/>
  <c r="DQ82" i="7942"/>
  <c r="BN593" i="1"/>
  <c r="DQ114" i="7942"/>
  <c r="BN625" i="1"/>
  <c r="EA14" i="7942"/>
  <c r="BX517" i="1"/>
  <c r="BT557" i="1"/>
  <c r="EB46" i="7942"/>
  <c r="EB78" i="7942"/>
  <c r="BT589" i="1"/>
  <c r="EB110" i="7942"/>
  <c r="BT621" i="1"/>
  <c r="EB142" i="7942"/>
  <c r="BT653" i="1"/>
  <c r="CF553" i="1"/>
  <c r="EX42" i="7942"/>
  <c r="EX74" i="7942"/>
  <c r="CF585" i="1"/>
  <c r="CF617" i="1"/>
  <c r="EX106" i="7942"/>
  <c r="CF649" i="1"/>
  <c r="EX138" i="7942"/>
  <c r="FI38" i="7942"/>
  <c r="CL549" i="1"/>
  <c r="FI70" i="7942"/>
  <c r="CL581" i="1"/>
  <c r="FI102" i="7942"/>
  <c r="CL613" i="1"/>
  <c r="CL653" i="1"/>
  <c r="FI142" i="7942"/>
  <c r="FT66" i="7942"/>
  <c r="CR577" i="1"/>
  <c r="BN40" i="7942"/>
  <c r="AJ551" i="1"/>
  <c r="AJ599" i="1"/>
  <c r="BN88" i="7942"/>
  <c r="BN120" i="7942"/>
  <c r="AJ631" i="1"/>
  <c r="BY20" i="7942"/>
  <c r="AP531" i="1"/>
  <c r="BY52" i="7942"/>
  <c r="AP563" i="1"/>
  <c r="BY84" i="7942"/>
  <c r="AP595" i="1"/>
  <c r="BY116" i="7942"/>
  <c r="AP627" i="1"/>
  <c r="AV527" i="1"/>
  <c r="CJ16" i="7942"/>
  <c r="CJ48" i="7942"/>
  <c r="AV559" i="1"/>
  <c r="AV591" i="1"/>
  <c r="CJ80" i="7942"/>
  <c r="CJ118" i="7942"/>
  <c r="AV629" i="1"/>
  <c r="AV619" i="1"/>
  <c r="CJ108" i="7942"/>
  <c r="DF44" i="7942"/>
  <c r="BH555" i="1"/>
  <c r="DF76" i="7942"/>
  <c r="BH587" i="1"/>
  <c r="BH619" i="1"/>
  <c r="DF108" i="7942"/>
  <c r="DF140" i="7942"/>
  <c r="BH651" i="1"/>
  <c r="DQ40" i="7942"/>
  <c r="BN551" i="1"/>
  <c r="DQ72" i="7942"/>
  <c r="BN583" i="1"/>
  <c r="DQ104" i="7942"/>
  <c r="BN615" i="1"/>
  <c r="DQ136" i="7942"/>
  <c r="BN647" i="1"/>
  <c r="EB36" i="7942"/>
  <c r="BT547" i="1"/>
  <c r="BT579" i="1"/>
  <c r="EB68" i="7942"/>
  <c r="EB100" i="7942"/>
  <c r="BT611" i="1"/>
  <c r="BT643" i="1"/>
  <c r="EB132" i="7942"/>
  <c r="EX32" i="7942"/>
  <c r="CF543" i="1"/>
  <c r="EX64" i="7942"/>
  <c r="CF575" i="1"/>
  <c r="EX96" i="7942"/>
  <c r="CF607" i="1"/>
  <c r="EX128" i="7942"/>
  <c r="CF639" i="1"/>
  <c r="FI28" i="7942"/>
  <c r="CL539" i="1"/>
  <c r="FI60" i="7942"/>
  <c r="CL571" i="1"/>
  <c r="FI92" i="7942"/>
  <c r="CL603" i="1"/>
  <c r="FI124" i="7942"/>
  <c r="CL635" i="1"/>
  <c r="FT24" i="7942"/>
  <c r="CR535" i="1"/>
  <c r="FT56" i="7942"/>
  <c r="CR567" i="1"/>
  <c r="FT88" i="7942"/>
  <c r="CR599" i="1"/>
  <c r="FT120" i="7942"/>
  <c r="CR631" i="1"/>
  <c r="K38" i="7942"/>
  <c r="F549" i="1"/>
  <c r="L570" i="1"/>
  <c r="V59" i="7942"/>
  <c r="V145" i="7942"/>
  <c r="L656" i="1"/>
  <c r="AD574" i="1"/>
  <c r="BC63" i="7942"/>
  <c r="BC131" i="7942"/>
  <c r="AD642" i="1"/>
  <c r="BN75" i="7942"/>
  <c r="AJ586" i="1"/>
  <c r="BN143" i="7942"/>
  <c r="AJ654" i="1"/>
  <c r="BY71" i="7942"/>
  <c r="AP582" i="1"/>
  <c r="BY123" i="7942"/>
  <c r="AP634" i="1"/>
  <c r="CJ39" i="7942"/>
  <c r="AV550" i="1"/>
  <c r="CJ91" i="7942"/>
  <c r="AV602" i="1"/>
  <c r="CJ107" i="7942"/>
  <c r="AV618" i="1"/>
  <c r="DF55" i="7942"/>
  <c r="BH566" i="1"/>
  <c r="DF99" i="7942"/>
  <c r="BH610" i="1"/>
  <c r="DF135" i="7942"/>
  <c r="BH646" i="1"/>
  <c r="DQ35" i="7942"/>
  <c r="BN546" i="1"/>
  <c r="DQ67" i="7942"/>
  <c r="BN578" i="1"/>
  <c r="DQ99" i="7942"/>
  <c r="BN610" i="1"/>
  <c r="BN642" i="1"/>
  <c r="DQ131" i="7942"/>
  <c r="BT542" i="1"/>
  <c r="EB31" i="7942"/>
  <c r="EB63" i="7942"/>
  <c r="BT574" i="1"/>
  <c r="BT606" i="1"/>
  <c r="EB95" i="7942"/>
  <c r="BT638" i="1"/>
  <c r="EB127" i="7942"/>
  <c r="CF538" i="1"/>
  <c r="EX27" i="7942"/>
  <c r="EX59" i="7942"/>
  <c r="CF570" i="1"/>
  <c r="EX91" i="7942"/>
  <c r="CF602" i="1"/>
  <c r="EX123" i="7942"/>
  <c r="CF634" i="1"/>
  <c r="CL586" i="1"/>
  <c r="FI75" i="7942"/>
  <c r="FI127" i="7942"/>
  <c r="CL638" i="1"/>
  <c r="FT47" i="7942"/>
  <c r="CR558" i="1"/>
  <c r="FT99" i="7942"/>
  <c r="CR610" i="1"/>
  <c r="K116" i="7942"/>
  <c r="F627" i="1"/>
  <c r="V103" i="7942"/>
  <c r="L614" i="1"/>
  <c r="AD570" i="1"/>
  <c r="BC59" i="7942"/>
  <c r="AJ546" i="1"/>
  <c r="BN35" i="7942"/>
  <c r="BN139" i="7942"/>
  <c r="AJ650" i="1"/>
  <c r="CL530" i="1"/>
  <c r="FI19" i="7942"/>
  <c r="CL594" i="1"/>
  <c r="FI83" i="7942"/>
  <c r="FT27" i="7942"/>
  <c r="CR538" i="1"/>
  <c r="CR622" i="1"/>
  <c r="FT111" i="7942"/>
  <c r="L527" i="1"/>
  <c r="V16" i="7942"/>
  <c r="L607" i="1"/>
  <c r="V96" i="7942"/>
  <c r="BC76" i="7942"/>
  <c r="AD587" i="1"/>
  <c r="AJ527" i="1"/>
  <c r="BN16" i="7942"/>
  <c r="BN76" i="7942"/>
  <c r="AJ587" i="1"/>
  <c r="BN108" i="7942"/>
  <c r="AJ619" i="1"/>
  <c r="BN140" i="7942"/>
  <c r="AJ651" i="1"/>
  <c r="BY40" i="7942"/>
  <c r="AP551" i="1"/>
  <c r="AP583" i="1"/>
  <c r="BY72" i="7942"/>
  <c r="BY104" i="7942"/>
  <c r="AP615" i="1"/>
  <c r="BY136" i="7942"/>
  <c r="AP647" i="1"/>
  <c r="CJ36" i="7942"/>
  <c r="AV547" i="1"/>
  <c r="CJ68" i="7942"/>
  <c r="AV579" i="1"/>
  <c r="CJ100" i="7942"/>
  <c r="AV611" i="1"/>
  <c r="CJ138" i="7942"/>
  <c r="AV649" i="1"/>
  <c r="DF32" i="7942"/>
  <c r="BH543" i="1"/>
  <c r="BH575" i="1"/>
  <c r="DF64" i="7942"/>
  <c r="BH607" i="1"/>
  <c r="DF96" i="7942"/>
  <c r="DF128" i="7942"/>
  <c r="BH639" i="1"/>
  <c r="DQ28" i="7942"/>
  <c r="BN539" i="1"/>
  <c r="BN571" i="1"/>
  <c r="DQ60" i="7942"/>
  <c r="DQ92" i="7942"/>
  <c r="BN603" i="1"/>
  <c r="DQ124" i="7942"/>
  <c r="BN635" i="1"/>
  <c r="EB24" i="7942"/>
  <c r="BT535" i="1"/>
  <c r="BT567" i="1"/>
  <c r="EB56" i="7942"/>
  <c r="BT599" i="1"/>
  <c r="EB88" i="7942"/>
  <c r="EB120" i="7942"/>
  <c r="BT631" i="1"/>
  <c r="CF531" i="1"/>
  <c r="EX20" i="7942"/>
  <c r="EX52" i="7942"/>
  <c r="CF563" i="1"/>
  <c r="EX84" i="7942"/>
  <c r="CF595" i="1"/>
  <c r="EX116" i="7942"/>
  <c r="CF627" i="1"/>
  <c r="FI16" i="7942"/>
  <c r="CL527" i="1"/>
  <c r="FI48" i="7942"/>
  <c r="CL559" i="1"/>
  <c r="CL591" i="1"/>
  <c r="FI80" i="7942"/>
  <c r="FI112" i="7942"/>
  <c r="CL623" i="1"/>
  <c r="CL655" i="1"/>
  <c r="FI144" i="7942"/>
  <c r="FT44" i="7942"/>
  <c r="CR555" i="1"/>
  <c r="FT76" i="7942"/>
  <c r="CR587" i="1"/>
  <c r="FT108" i="7942"/>
  <c r="CR619" i="1"/>
  <c r="CR651" i="1"/>
  <c r="FT140" i="7942"/>
  <c r="V31" i="7942"/>
  <c r="L542" i="1"/>
  <c r="V113" i="7942"/>
  <c r="L624" i="1"/>
  <c r="AD550" i="1"/>
  <c r="BC39" i="7942"/>
  <c r="BC107" i="7942"/>
  <c r="AD618" i="1"/>
  <c r="AJ558" i="1"/>
  <c r="BN47" i="7942"/>
  <c r="AJ630" i="1"/>
  <c r="BN119" i="7942"/>
  <c r="BY47" i="7942"/>
  <c r="AP558" i="1"/>
  <c r="BY103" i="7942"/>
  <c r="AP614" i="1"/>
  <c r="CJ19" i="7942"/>
  <c r="AV530" i="1"/>
  <c r="AV582" i="1"/>
  <c r="CJ71" i="7942"/>
  <c r="CJ129" i="7942"/>
  <c r="AV640" i="1"/>
  <c r="DF39" i="7942"/>
  <c r="BH550" i="1"/>
  <c r="DF83" i="7942"/>
  <c r="BH594" i="1"/>
  <c r="DF123" i="7942"/>
  <c r="BH634" i="1"/>
  <c r="DQ23" i="7942"/>
  <c r="BN534" i="1"/>
  <c r="DQ55" i="7942"/>
  <c r="BN566" i="1"/>
  <c r="BN598" i="1"/>
  <c r="DQ87" i="7942"/>
  <c r="BN630" i="1"/>
  <c r="DQ119" i="7942"/>
  <c r="EB19" i="7942"/>
  <c r="BT530" i="1"/>
  <c r="EB51" i="7942"/>
  <c r="BT562" i="1"/>
  <c r="EB83" i="7942"/>
  <c r="BT594" i="1"/>
  <c r="EB115" i="7942"/>
  <c r="BT626" i="1"/>
  <c r="EX15" i="7942"/>
  <c r="CF526" i="1"/>
  <c r="EX47" i="7942"/>
  <c r="CF558" i="1"/>
  <c r="CF590" i="1"/>
  <c r="EX79" i="7942"/>
  <c r="EX111" i="7942"/>
  <c r="CF622" i="1"/>
  <c r="FI47" i="7942"/>
  <c r="CL558" i="1"/>
  <c r="FI107" i="7942"/>
  <c r="CL618" i="1"/>
  <c r="FT31" i="7942"/>
  <c r="CR542" i="1"/>
  <c r="FT83" i="7942"/>
  <c r="CR594" i="1"/>
  <c r="CR646" i="1"/>
  <c r="FT135" i="7942"/>
  <c r="F628" i="1"/>
  <c r="K117" i="7942"/>
  <c r="L571" i="1"/>
  <c r="V60" i="7942"/>
  <c r="L629" i="1"/>
  <c r="V118" i="7942"/>
  <c r="AD571" i="1"/>
  <c r="BC60" i="7942"/>
  <c r="AD623" i="1"/>
  <c r="BC112" i="7942"/>
  <c r="BN44" i="7942"/>
  <c r="AJ555" i="1"/>
  <c r="F585" i="1"/>
  <c r="K74" i="7942"/>
  <c r="V21" i="7942"/>
  <c r="L532" i="1"/>
  <c r="V53" i="7942"/>
  <c r="L564" i="1"/>
  <c r="V85" i="7942"/>
  <c r="L596" i="1"/>
  <c r="L634" i="1"/>
  <c r="V123" i="7942"/>
  <c r="BC27" i="7942"/>
  <c r="AD538" i="1"/>
  <c r="BN27" i="7942"/>
  <c r="AJ538" i="1"/>
  <c r="BY27" i="7942"/>
  <c r="AP538" i="1"/>
  <c r="AP642" i="1"/>
  <c r="BY131" i="7942"/>
  <c r="CJ87" i="7942"/>
  <c r="AV598" i="1"/>
  <c r="DF51" i="7942"/>
  <c r="BH562" i="1"/>
  <c r="K51" i="7942"/>
  <c r="F562" i="1"/>
  <c r="V18" i="7942"/>
  <c r="L529" i="1"/>
  <c r="V50" i="7942"/>
  <c r="L561" i="1"/>
  <c r="V82" i="7942"/>
  <c r="L593" i="1"/>
  <c r="L631" i="1"/>
  <c r="V120" i="7942"/>
  <c r="AQ14" i="7942"/>
  <c r="AB517" i="1"/>
  <c r="BC42" i="7942"/>
  <c r="AD553" i="1"/>
  <c r="BC74" i="7942"/>
  <c r="AD585" i="1"/>
  <c r="BC106" i="7942"/>
  <c r="AD617" i="1"/>
  <c r="BC138" i="7942"/>
  <c r="AD649" i="1"/>
  <c r="BN38" i="7942"/>
  <c r="AJ549" i="1"/>
  <c r="AJ581" i="1"/>
  <c r="BN70" i="7942"/>
  <c r="AJ613" i="1"/>
  <c r="BN102" i="7942"/>
  <c r="AJ645" i="1"/>
  <c r="BN134" i="7942"/>
  <c r="AP545" i="1"/>
  <c r="BY34" i="7942"/>
  <c r="BY66" i="7942"/>
  <c r="AP577" i="1"/>
  <c r="BY98" i="7942"/>
  <c r="AP609" i="1"/>
  <c r="BY130" i="7942"/>
  <c r="AP641" i="1"/>
  <c r="CJ30" i="7942"/>
  <c r="AV541" i="1"/>
  <c r="CJ62" i="7942"/>
  <c r="AV573" i="1"/>
  <c r="CJ94" i="7942"/>
  <c r="AV605" i="1"/>
  <c r="AV643" i="1"/>
  <c r="CJ132" i="7942"/>
  <c r="DF26" i="7942"/>
  <c r="BH537" i="1"/>
  <c r="DF58" i="7942"/>
  <c r="BH569" i="1"/>
  <c r="DF90" i="7942"/>
  <c r="BH601" i="1"/>
  <c r="DF122" i="7942"/>
  <c r="BH633" i="1"/>
  <c r="DQ22" i="7942"/>
  <c r="BN533" i="1"/>
  <c r="BN565" i="1"/>
  <c r="DQ54" i="7942"/>
  <c r="BN597" i="1"/>
  <c r="DQ86" i="7942"/>
  <c r="DQ118" i="7942"/>
  <c r="BN629" i="1"/>
  <c r="BT529" i="1"/>
  <c r="EB18" i="7942"/>
  <c r="EB50" i="7942"/>
  <c r="BT561" i="1"/>
  <c r="EB82" i="7942"/>
  <c r="BT593" i="1"/>
  <c r="BT625" i="1"/>
  <c r="EB114" i="7942"/>
  <c r="EW14" i="7942"/>
  <c r="CJ517" i="1"/>
  <c r="EX46" i="7942"/>
  <c r="CF557" i="1"/>
  <c r="CF589" i="1"/>
  <c r="EX78" i="7942"/>
  <c r="EX110" i="7942"/>
  <c r="CF621" i="1"/>
  <c r="CF653" i="1"/>
  <c r="EX142" i="7942"/>
  <c r="CL553" i="1"/>
  <c r="FI42" i="7942"/>
  <c r="CL585" i="1"/>
  <c r="FI74" i="7942"/>
  <c r="FI114" i="7942"/>
  <c r="CL625" i="1"/>
  <c r="FT38" i="7942"/>
  <c r="CR549" i="1"/>
  <c r="FT126" i="7942"/>
  <c r="CR637" i="1"/>
  <c r="BC33" i="7942"/>
  <c r="AD544" i="1"/>
  <c r="BC65" i="7942"/>
  <c r="AD576" i="1"/>
  <c r="BC97" i="7942"/>
  <c r="AD608" i="1"/>
  <c r="BC129" i="7942"/>
  <c r="AD640" i="1"/>
  <c r="BN29" i="7942"/>
  <c r="AJ540" i="1"/>
  <c r="BN61" i="7942"/>
  <c r="AJ572" i="1"/>
  <c r="BN93" i="7942"/>
  <c r="AJ604" i="1"/>
  <c r="BN125" i="7942"/>
  <c r="AJ636" i="1"/>
  <c r="BY25" i="7942"/>
  <c r="AP536" i="1"/>
  <c r="AP568" i="1"/>
  <c r="BY57" i="7942"/>
  <c r="BY89" i="7942"/>
  <c r="AP600" i="1"/>
  <c r="BY121" i="7942"/>
  <c r="AP632" i="1"/>
  <c r="CJ21" i="7942"/>
  <c r="AV532" i="1"/>
  <c r="CJ53" i="7942"/>
  <c r="AV564" i="1"/>
  <c r="CJ85" i="7942"/>
  <c r="AV596" i="1"/>
  <c r="AV634" i="1"/>
  <c r="CJ123" i="7942"/>
  <c r="DF17" i="7942"/>
  <c r="BH528" i="1"/>
  <c r="DF49" i="7942"/>
  <c r="BH560" i="1"/>
  <c r="BH592" i="1"/>
  <c r="DF81" i="7942"/>
  <c r="DF113" i="7942"/>
  <c r="BH624" i="1"/>
  <c r="DF145" i="7942"/>
  <c r="BH656" i="1"/>
  <c r="DQ45" i="7942"/>
  <c r="BN556" i="1"/>
  <c r="DQ77" i="7942"/>
  <c r="BN588" i="1"/>
  <c r="DQ109" i="7942"/>
  <c r="BN620" i="1"/>
  <c r="DQ141" i="7942"/>
  <c r="BN652" i="1"/>
  <c r="EB41" i="7942"/>
  <c r="BT552" i="1"/>
  <c r="EB73" i="7942"/>
  <c r="BT584" i="1"/>
  <c r="EB105" i="7942"/>
  <c r="BT616" i="1"/>
  <c r="BT648" i="1"/>
  <c r="EB137" i="7942"/>
  <c r="EX37" i="7942"/>
  <c r="CF548" i="1"/>
  <c r="EX69" i="7942"/>
  <c r="CF580" i="1"/>
  <c r="EX101" i="7942"/>
  <c r="CF612" i="1"/>
  <c r="EX133" i="7942"/>
  <c r="CF644" i="1"/>
  <c r="FI33" i="7942"/>
  <c r="CL544" i="1"/>
  <c r="FI65" i="7942"/>
  <c r="CL576" i="1"/>
  <c r="FI97" i="7942"/>
  <c r="CL608" i="1"/>
  <c r="CL640" i="1"/>
  <c r="FI129" i="7942"/>
  <c r="FT29" i="7942"/>
  <c r="CR540" i="1"/>
  <c r="FT61" i="7942"/>
  <c r="CR572" i="1"/>
  <c r="CR604" i="1"/>
  <c r="FT93" i="7942"/>
  <c r="FT125" i="7942"/>
  <c r="CR636" i="1"/>
  <c r="V15" i="7942"/>
  <c r="L526" i="1"/>
  <c r="V141" i="7942"/>
  <c r="L652" i="1"/>
  <c r="FI126" i="7942"/>
  <c r="CL637" i="1"/>
  <c r="CR585" i="1"/>
  <c r="FT74" i="7942"/>
  <c r="CR641" i="1"/>
  <c r="FT130" i="7942"/>
  <c r="K103" i="7942"/>
  <c r="F614" i="1"/>
  <c r="V52" i="7942"/>
  <c r="L563" i="1"/>
  <c r="V114" i="7942"/>
  <c r="L625" i="1"/>
  <c r="AD563" i="1"/>
  <c r="BC52" i="7942"/>
  <c r="BC108" i="7942"/>
  <c r="AD619" i="1"/>
  <c r="BN36" i="7942"/>
  <c r="AJ547" i="1"/>
  <c r="K50" i="7942"/>
  <c r="F561" i="1"/>
  <c r="V17" i="7942"/>
  <c r="L528" i="1"/>
  <c r="V49" i="7942"/>
  <c r="L560" i="1"/>
  <c r="L592" i="1"/>
  <c r="V81" i="7942"/>
  <c r="V119" i="7942"/>
  <c r="L630" i="1"/>
  <c r="AD562" i="1"/>
  <c r="BC51" i="7942"/>
  <c r="BN51" i="7942"/>
  <c r="AJ562" i="1"/>
  <c r="AP562" i="1"/>
  <c r="BY51" i="7942"/>
  <c r="AP650" i="1"/>
  <c r="BY139" i="7942"/>
  <c r="CJ99" i="7942"/>
  <c r="AV610" i="1"/>
  <c r="DF63" i="7942"/>
  <c r="BH574" i="1"/>
  <c r="K86" i="7942"/>
  <c r="F597" i="1"/>
  <c r="V22" i="7942"/>
  <c r="L533" i="1"/>
  <c r="V54" i="7942"/>
  <c r="L565" i="1"/>
  <c r="V86" i="7942"/>
  <c r="L597" i="1"/>
  <c r="V124" i="7942"/>
  <c r="L635" i="1"/>
  <c r="BB14" i="7942"/>
  <c r="AH517" i="1"/>
  <c r="BC46" i="7942"/>
  <c r="AD557" i="1"/>
  <c r="BC78" i="7942"/>
  <c r="AD589" i="1"/>
  <c r="BC110" i="7942"/>
  <c r="AD621" i="1"/>
  <c r="AD653" i="1"/>
  <c r="BC142" i="7942"/>
  <c r="BN42" i="7942"/>
  <c r="AJ553" i="1"/>
  <c r="BN74" i="7942"/>
  <c r="AJ585" i="1"/>
  <c r="AJ617" i="1"/>
  <c r="BN106" i="7942"/>
  <c r="AJ649" i="1"/>
  <c r="BN138" i="7942"/>
  <c r="BY38" i="7942"/>
  <c r="AP549" i="1"/>
  <c r="BY70" i="7942"/>
  <c r="AP581" i="1"/>
  <c r="AP613" i="1"/>
  <c r="BY102" i="7942"/>
  <c r="BY134" i="7942"/>
  <c r="AP645" i="1"/>
  <c r="AV545" i="1"/>
  <c r="CJ34" i="7942"/>
  <c r="CJ66" i="7942"/>
  <c r="AV577" i="1"/>
  <c r="AV609" i="1"/>
  <c r="CJ98" i="7942"/>
  <c r="CJ136" i="7942"/>
  <c r="AV647" i="1"/>
  <c r="DF30" i="7942"/>
  <c r="BH541" i="1"/>
  <c r="BH573" i="1"/>
  <c r="DF62" i="7942"/>
  <c r="BH605" i="1"/>
  <c r="DF94" i="7942"/>
  <c r="DF126" i="7942"/>
  <c r="BH637" i="1"/>
  <c r="DQ26" i="7942"/>
  <c r="BN537" i="1"/>
  <c r="DQ58" i="7942"/>
  <c r="BN569" i="1"/>
  <c r="BN601" i="1"/>
  <c r="DQ90" i="7942"/>
  <c r="BN633" i="1"/>
  <c r="DQ122" i="7942"/>
  <c r="BT533" i="1"/>
  <c r="EB22" i="7942"/>
  <c r="BT565" i="1"/>
  <c r="EB54" i="7942"/>
  <c r="EB86" i="7942"/>
  <c r="BT597" i="1"/>
  <c r="EB118" i="7942"/>
  <c r="BT629" i="1"/>
  <c r="CF529" i="1"/>
  <c r="EX18" i="7942"/>
  <c r="EX50" i="7942"/>
  <c r="CF561" i="1"/>
  <c r="CF593" i="1"/>
  <c r="EX82" i="7942"/>
  <c r="EX114" i="7942"/>
  <c r="CF625" i="1"/>
  <c r="CP517" i="1"/>
  <c r="FH14" i="7942"/>
  <c r="FI46" i="7942"/>
  <c r="CL557" i="1"/>
  <c r="CL589" i="1"/>
  <c r="FI78" i="7942"/>
  <c r="FI110" i="7942"/>
  <c r="CL621" i="1"/>
  <c r="FT18" i="7942"/>
  <c r="CR529" i="1"/>
  <c r="FT82" i="7942"/>
  <c r="CR593" i="1"/>
  <c r="AD540" i="1"/>
  <c r="BC29" i="7942"/>
  <c r="BC61" i="7942"/>
  <c r="AD572" i="1"/>
  <c r="BC93" i="7942"/>
  <c r="AD604" i="1"/>
  <c r="BC125" i="7942"/>
  <c r="AD636" i="1"/>
  <c r="BN25" i="7942"/>
  <c r="AJ536" i="1"/>
  <c r="BN57" i="7942"/>
  <c r="AJ568" i="1"/>
  <c r="BN89" i="7942"/>
  <c r="AJ600" i="1"/>
  <c r="BN121" i="7942"/>
  <c r="AJ632" i="1"/>
  <c r="AP532" i="1"/>
  <c r="BY21" i="7942"/>
  <c r="BY53" i="7942"/>
  <c r="AP564" i="1"/>
  <c r="BY85" i="7942"/>
  <c r="AP596" i="1"/>
  <c r="BY117" i="7942"/>
  <c r="AP628" i="1"/>
  <c r="AV528" i="1"/>
  <c r="CJ17" i="7942"/>
  <c r="AV560" i="1"/>
  <c r="CJ49" i="7942"/>
  <c r="AV592" i="1"/>
  <c r="CJ81" i="7942"/>
  <c r="CJ119" i="7942"/>
  <c r="AV630" i="1"/>
  <c r="CJ109" i="7942"/>
  <c r="AV620" i="1"/>
  <c r="BH556" i="1"/>
  <c r="DF45" i="7942"/>
  <c r="DF77" i="7942"/>
  <c r="BH588" i="1"/>
  <c r="DF109" i="7942"/>
  <c r="BH620" i="1"/>
  <c r="BH652" i="1"/>
  <c r="DF141" i="7942"/>
  <c r="DQ41" i="7942"/>
  <c r="BN552" i="1"/>
  <c r="DQ73" i="7942"/>
  <c r="BN584" i="1"/>
  <c r="DQ105" i="7942"/>
  <c r="BN616" i="1"/>
  <c r="DQ137" i="7942"/>
  <c r="BN648" i="1"/>
  <c r="EB37" i="7942"/>
  <c r="BT548" i="1"/>
  <c r="EB69" i="7942"/>
  <c r="BT580" i="1"/>
  <c r="BT612" i="1"/>
  <c r="EB101" i="7942"/>
  <c r="EB133" i="7942"/>
  <c r="BT644" i="1"/>
  <c r="CF544" i="1"/>
  <c r="EX33" i="7942"/>
  <c r="EX65" i="7942"/>
  <c r="CF576" i="1"/>
  <c r="EX97" i="7942"/>
  <c r="CF608" i="1"/>
  <c r="EX129" i="7942"/>
  <c r="CF640" i="1"/>
  <c r="FI61" i="7942"/>
  <c r="CL572" i="1"/>
  <c r="FI125" i="7942"/>
  <c r="CL636" i="1"/>
  <c r="FT57" i="7942"/>
  <c r="CR568" i="1"/>
  <c r="K137" i="7942"/>
  <c r="F648" i="1"/>
  <c r="FT46" i="7942"/>
  <c r="CR557" i="1"/>
  <c r="FT118" i="7942"/>
  <c r="CR629" i="1"/>
  <c r="BC37" i="7942"/>
  <c r="AD548" i="1"/>
  <c r="BC69" i="7942"/>
  <c r="AD580" i="1"/>
  <c r="AD612" i="1"/>
  <c r="BC101" i="7942"/>
  <c r="BC133" i="7942"/>
  <c r="AD644" i="1"/>
  <c r="BN33" i="7942"/>
  <c r="AJ544" i="1"/>
  <c r="BN65" i="7942"/>
  <c r="AJ576" i="1"/>
  <c r="BN97" i="7942"/>
  <c r="AJ608" i="1"/>
  <c r="BN129" i="7942"/>
  <c r="AJ640" i="1"/>
  <c r="BY29" i="7942"/>
  <c r="AP540" i="1"/>
  <c r="AP572" i="1"/>
  <c r="BY61" i="7942"/>
  <c r="BY93" i="7942"/>
  <c r="AP604" i="1"/>
  <c r="BY125" i="7942"/>
  <c r="AP636" i="1"/>
  <c r="AV536" i="1"/>
  <c r="CJ25" i="7942"/>
  <c r="CJ57" i="7942"/>
  <c r="AV568" i="1"/>
  <c r="AV600" i="1"/>
  <c r="CJ89" i="7942"/>
  <c r="AV638" i="1"/>
  <c r="CJ127" i="7942"/>
  <c r="DF21" i="7942"/>
  <c r="BH532" i="1"/>
  <c r="DF53" i="7942"/>
  <c r="BH564" i="1"/>
  <c r="DF85" i="7942"/>
  <c r="BH596" i="1"/>
  <c r="BH628" i="1"/>
  <c r="DF117" i="7942"/>
  <c r="DQ17" i="7942"/>
  <c r="BN528" i="1"/>
  <c r="DQ49" i="7942"/>
  <c r="BN560" i="1"/>
  <c r="DQ81" i="7942"/>
  <c r="BN592" i="1"/>
  <c r="DQ113" i="7942"/>
  <c r="BN624" i="1"/>
  <c r="BN656" i="1"/>
  <c r="DQ145" i="7942"/>
  <c r="EB45" i="7942"/>
  <c r="BT556" i="1"/>
  <c r="EB77" i="7942"/>
  <c r="BT588" i="1"/>
  <c r="EB109" i="7942"/>
  <c r="BT620" i="1"/>
  <c r="BT652" i="1"/>
  <c r="EB141" i="7942"/>
  <c r="EX41" i="7942"/>
  <c r="CF552" i="1"/>
  <c r="EX73" i="7942"/>
  <c r="CF584" i="1"/>
  <c r="CF616" i="1"/>
  <c r="EX105" i="7942"/>
  <c r="EX137" i="7942"/>
  <c r="CF648" i="1"/>
  <c r="FI37" i="7942"/>
  <c r="CL548" i="1"/>
  <c r="FI69" i="7942"/>
  <c r="CL580" i="1"/>
  <c r="CL612" i="1"/>
  <c r="FI101" i="7942"/>
  <c r="FI133" i="7942"/>
  <c r="CL644" i="1"/>
  <c r="FT33" i="7942"/>
  <c r="CR544" i="1"/>
  <c r="FT65" i="7942"/>
  <c r="CR576" i="1"/>
  <c r="FT97" i="7942"/>
  <c r="CR608" i="1"/>
  <c r="FT129" i="7942"/>
  <c r="CR640" i="1"/>
  <c r="CL641" i="1"/>
  <c r="FI130" i="7942"/>
  <c r="FT110" i="7942"/>
  <c r="CR621" i="1"/>
  <c r="BC45" i="7942"/>
  <c r="AD556" i="1"/>
  <c r="BC77" i="7942"/>
  <c r="AD588" i="1"/>
  <c r="BC109" i="7942"/>
  <c r="AD620" i="1"/>
  <c r="BC141" i="7942"/>
  <c r="AD652" i="1"/>
  <c r="BN41" i="7942"/>
  <c r="AJ552" i="1"/>
  <c r="BN73" i="7942"/>
  <c r="AJ584" i="1"/>
  <c r="AJ616" i="1"/>
  <c r="BN105" i="7942"/>
  <c r="BN137" i="7942"/>
  <c r="AJ648" i="1"/>
  <c r="BY37" i="7942"/>
  <c r="AP548" i="1"/>
  <c r="BY69" i="7942"/>
  <c r="AP580" i="1"/>
  <c r="BY101" i="7942"/>
  <c r="AP612" i="1"/>
  <c r="BY133" i="7942"/>
  <c r="AP644" i="1"/>
  <c r="CJ33" i="7942"/>
  <c r="AV544" i="1"/>
  <c r="CJ65" i="7942"/>
  <c r="AV576" i="1"/>
  <c r="CJ97" i="7942"/>
  <c r="AV608" i="1"/>
  <c r="CJ135" i="7942"/>
  <c r="AV646" i="1"/>
  <c r="DF29" i="7942"/>
  <c r="BH540" i="1"/>
  <c r="DF61" i="7942"/>
  <c r="BH572" i="1"/>
  <c r="BH604" i="1"/>
  <c r="DF93" i="7942"/>
  <c r="DF125" i="7942"/>
  <c r="BH636" i="1"/>
  <c r="BN536" i="1"/>
  <c r="DQ25" i="7942"/>
  <c r="BN568" i="1"/>
  <c r="DQ57" i="7942"/>
  <c r="DQ89" i="7942"/>
  <c r="BN600" i="1"/>
  <c r="DQ121" i="7942"/>
  <c r="BN632" i="1"/>
  <c r="EB21" i="7942"/>
  <c r="BT532" i="1"/>
  <c r="EB53" i="7942"/>
  <c r="BT564" i="1"/>
  <c r="EB85" i="7942"/>
  <c r="BT596" i="1"/>
  <c r="BT628" i="1"/>
  <c r="EB117" i="7942"/>
  <c r="CF528" i="1"/>
  <c r="EX17" i="7942"/>
  <c r="EX49" i="7942"/>
  <c r="CF560" i="1"/>
  <c r="EX81" i="7942"/>
  <c r="CF592" i="1"/>
  <c r="EX113" i="7942"/>
  <c r="CF624" i="1"/>
  <c r="CF656" i="1"/>
  <c r="EX145" i="7942"/>
  <c r="FI45" i="7942"/>
  <c r="CL556" i="1"/>
  <c r="FI77" i="7942"/>
  <c r="CL588" i="1"/>
  <c r="CL620" i="1"/>
  <c r="FI109" i="7942"/>
  <c r="CL652" i="1"/>
  <c r="FI141" i="7942"/>
  <c r="FT41" i="7942"/>
  <c r="CR552" i="1"/>
  <c r="FT73" i="7942"/>
  <c r="CR584" i="1"/>
  <c r="FT105" i="7942"/>
  <c r="CR616" i="1"/>
  <c r="CR648" i="1"/>
  <c r="FT137" i="7942"/>
  <c r="L574" i="1"/>
  <c r="V63" i="7942"/>
  <c r="CV517" i="1"/>
  <c r="FS14" i="7942"/>
  <c r="AD532" i="1"/>
  <c r="BC21" i="7942"/>
  <c r="BC53" i="7942"/>
  <c r="AD564" i="1"/>
  <c r="AD596" i="1"/>
  <c r="BC85" i="7942"/>
  <c r="BC117" i="7942"/>
  <c r="AD628" i="1"/>
  <c r="BN17" i="7942"/>
  <c r="AJ528" i="1"/>
  <c r="BN49" i="7942"/>
  <c r="AJ560" i="1"/>
  <c r="BN81" i="7942"/>
  <c r="AJ592" i="1"/>
  <c r="BN113" i="7942"/>
  <c r="AJ624" i="1"/>
  <c r="BN145" i="7942"/>
  <c r="AJ656" i="1"/>
  <c r="BY45" i="7942"/>
  <c r="AP556" i="1"/>
  <c r="BY77" i="7942"/>
  <c r="AP588" i="1"/>
  <c r="BY109" i="7942"/>
  <c r="AP620" i="1"/>
  <c r="BY141" i="7942"/>
  <c r="AP652" i="1"/>
  <c r="AV552" i="1"/>
  <c r="CJ41" i="7942"/>
  <c r="CJ73" i="7942"/>
  <c r="AV584" i="1"/>
  <c r="AV622" i="1"/>
  <c r="CJ111" i="7942"/>
  <c r="CJ143" i="7942"/>
  <c r="AV654" i="1"/>
  <c r="DF37" i="7942"/>
  <c r="BH548" i="1"/>
  <c r="DF69" i="7942"/>
  <c r="BH580" i="1"/>
  <c r="DF101" i="7942"/>
  <c r="BH612" i="1"/>
  <c r="DF133" i="7942"/>
  <c r="BH644" i="1"/>
  <c r="DQ33" i="7942"/>
  <c r="BN544" i="1"/>
  <c r="DQ65" i="7942"/>
  <c r="BN576" i="1"/>
  <c r="DQ97" i="7942"/>
  <c r="BN608" i="1"/>
  <c r="BN640" i="1"/>
  <c r="DQ129" i="7942"/>
  <c r="BT540" i="1"/>
  <c r="EB29" i="7942"/>
  <c r="EB61" i="7942"/>
  <c r="BT572" i="1"/>
  <c r="BT604" i="1"/>
  <c r="EB93" i="7942"/>
  <c r="BT636" i="1"/>
  <c r="EB125" i="7942"/>
  <c r="EX25" i="7942"/>
  <c r="CF536" i="1"/>
  <c r="CF568" i="1"/>
  <c r="EX57" i="7942"/>
  <c r="EX89" i="7942"/>
  <c r="CF600" i="1"/>
  <c r="CF632" i="1"/>
  <c r="EX121" i="7942"/>
  <c r="CL532" i="1"/>
  <c r="FI21" i="7942"/>
  <c r="FI53" i="7942"/>
  <c r="CL564" i="1"/>
  <c r="CL596" i="1"/>
  <c r="FI85" i="7942"/>
  <c r="FI117" i="7942"/>
  <c r="CL628" i="1"/>
  <c r="FT17" i="7942"/>
  <c r="CR528" i="1"/>
  <c r="CR560" i="1"/>
  <c r="FT49" i="7942"/>
  <c r="FT81" i="7942"/>
  <c r="CR592" i="1"/>
  <c r="FT113" i="7942"/>
  <c r="CR624" i="1"/>
  <c r="FT145" i="7942"/>
  <c r="CR656" i="1"/>
  <c r="L602" i="1"/>
  <c r="V91" i="7942"/>
  <c r="FT30" i="7942"/>
  <c r="CR541" i="1"/>
  <c r="FT86" i="7942"/>
  <c r="CR597" i="1"/>
  <c r="CR645" i="1"/>
  <c r="FT134" i="7942"/>
  <c r="CL540" i="1"/>
  <c r="FI29" i="7942"/>
  <c r="FI93" i="7942"/>
  <c r="CL604" i="1"/>
  <c r="FT25" i="7942"/>
  <c r="CR536" i="1"/>
  <c r="FT89" i="7942"/>
  <c r="CR600" i="1"/>
  <c r="FT121" i="7942"/>
  <c r="CR632" i="1"/>
  <c r="L640" i="1"/>
  <c r="V129" i="7942"/>
  <c r="CL609" i="1"/>
  <c r="FI98" i="7942"/>
  <c r="FT94" i="7942"/>
  <c r="CR605" i="1"/>
  <c r="V35" i="7942"/>
  <c r="L546" i="1"/>
  <c r="CR573" i="1"/>
  <c r="FT62" i="7942"/>
  <c r="FT70" i="7942"/>
  <c r="CR581" i="1"/>
  <c r="F12" i="7946" l="1"/>
  <c r="F35" i="7946" s="1"/>
  <c r="F60" i="7943"/>
  <c r="I76" i="7943"/>
  <c r="H53" i="7946"/>
  <c r="H78" i="7946"/>
  <c r="AF146" i="7942"/>
  <c r="J146" i="7942"/>
  <c r="CT146" i="7942"/>
  <c r="FS146" i="7942"/>
  <c r="FH146" i="7942"/>
  <c r="EA146" i="7942"/>
  <c r="U146" i="7942"/>
  <c r="DP146" i="7942"/>
  <c r="DE146" i="7942"/>
  <c r="BM146" i="7942"/>
  <c r="EL146" i="7942"/>
  <c r="GD146" i="7942"/>
  <c r="BB146" i="7942"/>
  <c r="EW146" i="7942"/>
  <c r="AQ146" i="7942"/>
  <c r="CI146" i="7942"/>
  <c r="BX146" i="7942"/>
  <c r="J242" i="1"/>
  <c r="X578" i="1"/>
  <c r="AR67" i="7942"/>
  <c r="AR127" i="7942"/>
  <c r="X638" i="1"/>
  <c r="X600" i="1"/>
  <c r="AR89" i="7942"/>
  <c r="X568" i="1"/>
  <c r="AR57" i="7942"/>
  <c r="FT14" i="7942"/>
  <c r="CW517" i="1"/>
  <c r="CR525" i="1"/>
  <c r="CR657" i="1" s="1"/>
  <c r="AR43" i="7942"/>
  <c r="X554" i="1"/>
  <c r="AR109" i="7942"/>
  <c r="X620" i="1"/>
  <c r="AR119" i="7942"/>
  <c r="X630" i="1"/>
  <c r="AR81" i="7942"/>
  <c r="X592" i="1"/>
  <c r="X560" i="1"/>
  <c r="AR49" i="7942"/>
  <c r="X530" i="1"/>
  <c r="AR19" i="7942"/>
  <c r="AR143" i="7942"/>
  <c r="X654" i="1"/>
  <c r="AR111" i="7942"/>
  <c r="X622" i="1"/>
  <c r="AR73" i="7942"/>
  <c r="X584" i="1"/>
  <c r="AR41" i="7942"/>
  <c r="X552" i="1"/>
  <c r="AR135" i="7942"/>
  <c r="X646" i="1"/>
  <c r="AR97" i="7942"/>
  <c r="X608" i="1"/>
  <c r="X576" i="1"/>
  <c r="AR65" i="7942"/>
  <c r="AR33" i="7942"/>
  <c r="X544" i="1"/>
  <c r="AR25" i="7942"/>
  <c r="X536" i="1"/>
  <c r="CL525" i="1"/>
  <c r="CL657" i="1" s="1"/>
  <c r="FI14" i="7942"/>
  <c r="CQ517" i="1"/>
  <c r="BC14" i="7942"/>
  <c r="AI517" i="1"/>
  <c r="AD525" i="1"/>
  <c r="AD657" i="1" s="1"/>
  <c r="X631" i="1"/>
  <c r="AR120" i="7942"/>
  <c r="AR82" i="7942"/>
  <c r="X593" i="1"/>
  <c r="AR50" i="7942"/>
  <c r="X561" i="1"/>
  <c r="AR18" i="7942"/>
  <c r="X529" i="1"/>
  <c r="AR134" i="7942"/>
  <c r="X645" i="1"/>
  <c r="X591" i="1"/>
  <c r="AR80" i="7942"/>
  <c r="AR24" i="7942"/>
  <c r="X535" i="1"/>
  <c r="AR139" i="7942"/>
  <c r="X650" i="1"/>
  <c r="AR101" i="7942"/>
  <c r="X612" i="1"/>
  <c r="AR69" i="7942"/>
  <c r="X580" i="1"/>
  <c r="AR37" i="7942"/>
  <c r="X548" i="1"/>
  <c r="CK517" i="1"/>
  <c r="CF525" i="1"/>
  <c r="CF657" i="1" s="1"/>
  <c r="EX14" i="7942"/>
  <c r="AR106" i="7942"/>
  <c r="X617" i="1"/>
  <c r="X627" i="1"/>
  <c r="AR116" i="7942"/>
  <c r="AR78" i="7942"/>
  <c r="X589" i="1"/>
  <c r="AR46" i="7942"/>
  <c r="X557" i="1"/>
  <c r="AR14" i="7942"/>
  <c r="AC517" i="1"/>
  <c r="X525" i="1"/>
  <c r="AR142" i="7942"/>
  <c r="X653" i="1"/>
  <c r="AR84" i="7942"/>
  <c r="X595" i="1"/>
  <c r="AR32" i="7942"/>
  <c r="X543" i="1"/>
  <c r="AR99" i="7942"/>
  <c r="X610" i="1"/>
  <c r="AR51" i="7942"/>
  <c r="X562" i="1"/>
  <c r="AR138" i="7942"/>
  <c r="X649" i="1"/>
  <c r="AR48" i="7942"/>
  <c r="X559" i="1"/>
  <c r="X614" i="1"/>
  <c r="AR103" i="7942"/>
  <c r="AR125" i="7942"/>
  <c r="X636" i="1"/>
  <c r="AR71" i="7942"/>
  <c r="X582" i="1"/>
  <c r="X528" i="1"/>
  <c r="AR17" i="7942"/>
  <c r="BY517" i="1"/>
  <c r="BT525" i="1"/>
  <c r="BT657" i="1" s="1"/>
  <c r="EB14" i="7942"/>
  <c r="AR144" i="7942"/>
  <c r="X655" i="1"/>
  <c r="AR112" i="7942"/>
  <c r="X623" i="1"/>
  <c r="X585" i="1"/>
  <c r="AR74" i="7942"/>
  <c r="AR42" i="7942"/>
  <c r="X553" i="1"/>
  <c r="L525" i="1"/>
  <c r="L657" i="1" s="1"/>
  <c r="V14" i="7942"/>
  <c r="Q517" i="1"/>
  <c r="AR122" i="7942"/>
  <c r="X633" i="1"/>
  <c r="AR64" i="7942"/>
  <c r="X575" i="1"/>
  <c r="AR141" i="7942"/>
  <c r="X652" i="1"/>
  <c r="X642" i="1"/>
  <c r="AR131" i="7942"/>
  <c r="X604" i="1"/>
  <c r="AR93" i="7942"/>
  <c r="AR61" i="7942"/>
  <c r="X572" i="1"/>
  <c r="AR29" i="7942"/>
  <c r="X540" i="1"/>
  <c r="BN525" i="1"/>
  <c r="BN657" i="1" s="1"/>
  <c r="BS517" i="1"/>
  <c r="DQ14" i="7942"/>
  <c r="AR140" i="7942"/>
  <c r="X651" i="1"/>
  <c r="AR102" i="7942"/>
  <c r="X613" i="1"/>
  <c r="AR70" i="7942"/>
  <c r="X581" i="1"/>
  <c r="AR38" i="7942"/>
  <c r="X549" i="1"/>
  <c r="AR126" i="7942"/>
  <c r="X637" i="1"/>
  <c r="AR72" i="7942"/>
  <c r="X583" i="1"/>
  <c r="AR16" i="7942"/>
  <c r="X527" i="1"/>
  <c r="X598" i="1"/>
  <c r="AR87" i="7942"/>
  <c r="AR35" i="7942"/>
  <c r="X546" i="1"/>
  <c r="AR118" i="7942"/>
  <c r="X629" i="1"/>
  <c r="X539" i="1"/>
  <c r="AR28" i="7942"/>
  <c r="AR83" i="7942"/>
  <c r="X594" i="1"/>
  <c r="AR113" i="7942"/>
  <c r="X624" i="1"/>
  <c r="AR59" i="7942"/>
  <c r="X570" i="1"/>
  <c r="BM517" i="1"/>
  <c r="BH525" i="1"/>
  <c r="BH657" i="1" s="1"/>
  <c r="DF14" i="7942"/>
  <c r="AR136" i="7942"/>
  <c r="X647" i="1"/>
  <c r="X609" i="1"/>
  <c r="AR98" i="7942"/>
  <c r="AR66" i="7942"/>
  <c r="X577" i="1"/>
  <c r="AR34" i="7942"/>
  <c r="X545" i="1"/>
  <c r="AR100" i="7942"/>
  <c r="X611" i="1"/>
  <c r="X563" i="1"/>
  <c r="AR52" i="7942"/>
  <c r="F73" i="7946"/>
  <c r="F98" i="7946" s="1"/>
  <c r="F71" i="7943"/>
  <c r="F80" i="7943"/>
  <c r="F70" i="7946" s="1"/>
  <c r="F95" i="7946" s="1"/>
  <c r="K517" i="1"/>
  <c r="F525" i="1"/>
  <c r="K14" i="7942"/>
  <c r="AR55" i="7942"/>
  <c r="X566" i="1"/>
  <c r="AR123" i="7942"/>
  <c r="X634" i="1"/>
  <c r="AR85" i="7942"/>
  <c r="X596" i="1"/>
  <c r="AR53" i="7942"/>
  <c r="X564" i="1"/>
  <c r="AR21" i="7942"/>
  <c r="X532" i="1"/>
  <c r="CJ14" i="7942"/>
  <c r="BA517" i="1"/>
  <c r="AV525" i="1"/>
  <c r="AV657" i="1" s="1"/>
  <c r="AR132" i="7942"/>
  <c r="X643" i="1"/>
  <c r="AR94" i="7942"/>
  <c r="X605" i="1"/>
  <c r="AR62" i="7942"/>
  <c r="X573" i="1"/>
  <c r="X541" i="1"/>
  <c r="AR30" i="7942"/>
  <c r="X625" i="1"/>
  <c r="AR114" i="7942"/>
  <c r="AR56" i="7942"/>
  <c r="X567" i="1"/>
  <c r="AR137" i="7942"/>
  <c r="X648" i="1"/>
  <c r="X586" i="1"/>
  <c r="AR75" i="7942"/>
  <c r="X526" i="1"/>
  <c r="AR15" i="7942"/>
  <c r="AR88" i="7942"/>
  <c r="X599" i="1"/>
  <c r="X656" i="1"/>
  <c r="AR145" i="7942"/>
  <c r="AR31" i="7942"/>
  <c r="X542" i="1"/>
  <c r="AR95" i="7942"/>
  <c r="X606" i="1"/>
  <c r="AR39" i="7942"/>
  <c r="X550" i="1"/>
  <c r="AU517" i="1"/>
  <c r="AP525" i="1"/>
  <c r="AP657" i="1" s="1"/>
  <c r="BY14" i="7942"/>
  <c r="AR128" i="7942"/>
  <c r="X639" i="1"/>
  <c r="AR90" i="7942"/>
  <c r="X601" i="1"/>
  <c r="AR58" i="7942"/>
  <c r="X569" i="1"/>
  <c r="AR26" i="7942"/>
  <c r="X537" i="1"/>
  <c r="AR104" i="7942"/>
  <c r="X615" i="1"/>
  <c r="AR92" i="7942"/>
  <c r="X603" i="1"/>
  <c r="AR36" i="7942"/>
  <c r="X547" i="1"/>
  <c r="AR27" i="7942"/>
  <c r="X538" i="1"/>
  <c r="X616" i="1"/>
  <c r="AR105" i="7942"/>
  <c r="AR115" i="7942"/>
  <c r="X626" i="1"/>
  <c r="AR77" i="7942"/>
  <c r="X588" i="1"/>
  <c r="AR45" i="7942"/>
  <c r="X556" i="1"/>
  <c r="AJ525" i="1"/>
  <c r="AJ657" i="1" s="1"/>
  <c r="BN14" i="7942"/>
  <c r="AO517" i="1"/>
  <c r="AR124" i="7942"/>
  <c r="X635" i="1"/>
  <c r="AR86" i="7942"/>
  <c r="X597" i="1"/>
  <c r="X565" i="1"/>
  <c r="AR54" i="7942"/>
  <c r="AR22" i="7942"/>
  <c r="X533" i="1"/>
  <c r="X607" i="1"/>
  <c r="AR96" i="7942"/>
  <c r="X555" i="1"/>
  <c r="AR44" i="7942"/>
  <c r="X632" i="1"/>
  <c r="AR121" i="7942"/>
  <c r="AR63" i="7942"/>
  <c r="X574" i="1"/>
  <c r="AR68" i="7942"/>
  <c r="X579" i="1"/>
  <c r="AR129" i="7942"/>
  <c r="X640" i="1"/>
  <c r="AR107" i="7942"/>
  <c r="X618" i="1"/>
  <c r="AR79" i="7942"/>
  <c r="X590" i="1"/>
  <c r="AR23" i="7942"/>
  <c r="X534" i="1"/>
  <c r="X587" i="1"/>
  <c r="AR76" i="7942"/>
  <c r="AR117" i="7942"/>
  <c r="X628" i="1"/>
  <c r="AG14" i="7942"/>
  <c r="W517" i="1"/>
  <c r="R525" i="1"/>
  <c r="R657" i="1" s="1"/>
  <c r="AR108" i="7942"/>
  <c r="X619" i="1"/>
  <c r="X571" i="1"/>
  <c r="AR60" i="7942"/>
  <c r="X602" i="1"/>
  <c r="AR91" i="7942"/>
  <c r="BB525" i="1"/>
  <c r="BB657" i="1" s="1"/>
  <c r="CU14" i="7942"/>
  <c r="BG517" i="1"/>
  <c r="X641" i="1"/>
  <c r="AR130" i="7942"/>
  <c r="AR40" i="7942"/>
  <c r="X551" i="1"/>
  <c r="AR47" i="7942"/>
  <c r="X558" i="1"/>
  <c r="BZ525" i="1"/>
  <c r="BZ657" i="1" s="1"/>
  <c r="CE517" i="1"/>
  <c r="EM14" i="7942"/>
  <c r="AR110" i="7942"/>
  <c r="X621" i="1"/>
  <c r="AR20" i="7942"/>
  <c r="X531" i="1"/>
  <c r="AR133" i="7942"/>
  <c r="X644" i="1"/>
  <c r="GE14" i="7942"/>
  <c r="DC517" i="1"/>
  <c r="CX525" i="1"/>
  <c r="CX657" i="1" s="1"/>
  <c r="F63" i="7946" l="1"/>
  <c r="F88" i="7946" s="1"/>
  <c r="F25" i="7946"/>
  <c r="F17" i="7946"/>
  <c r="F21" i="7946"/>
  <c r="F657" i="1"/>
  <c r="J76" i="7943"/>
  <c r="J53" i="7946" s="1"/>
  <c r="I53" i="7946"/>
  <c r="I78" i="7946"/>
  <c r="K242" i="1"/>
  <c r="V146" i="7942"/>
  <c r="EM146" i="7942"/>
  <c r="AG146" i="7942"/>
  <c r="BY146" i="7942"/>
  <c r="K146" i="7942"/>
  <c r="AR146" i="7942"/>
  <c r="BC146" i="7942"/>
  <c r="FT146" i="7942"/>
  <c r="GE146" i="7942"/>
  <c r="CJ146" i="7942"/>
  <c r="DQ146" i="7942"/>
  <c r="EB146" i="7942"/>
  <c r="EX146" i="7942"/>
  <c r="CU146" i="7942"/>
  <c r="BN146" i="7942"/>
  <c r="DF146" i="7942"/>
  <c r="X657" i="1"/>
  <c r="FI146" i="7942"/>
  <c r="F40" i="7946"/>
  <c r="F44" i="7946"/>
  <c r="F48" i="7946"/>
  <c r="F66" i="7946" l="1"/>
  <c r="F91" i="7946" s="1"/>
  <c r="J78" i="7946"/>
  <c r="K76" i="7943"/>
  <c r="L76" i="7943" s="1"/>
  <c r="L78" i="7946" s="1"/>
  <c r="K78" i="7946" l="1"/>
  <c r="M76" i="7943"/>
  <c r="M78" i="7946" s="1"/>
  <c r="K53" i="7946"/>
  <c r="L53" i="7946"/>
  <c r="N76" i="7943" l="1"/>
  <c r="O76" i="7943" s="1"/>
  <c r="O53" i="7946" s="1"/>
  <c r="M53" i="7946"/>
  <c r="P76" i="7943" l="1"/>
  <c r="P78" i="7946" s="1"/>
  <c r="O78" i="7946"/>
  <c r="N53" i="7946"/>
  <c r="N78" i="7946"/>
  <c r="P53" i="7946" l="1"/>
  <c r="I223" i="1" l="1"/>
  <c r="H223" i="1"/>
  <c r="K223" i="1"/>
  <c r="J223" i="1"/>
  <c r="I7" i="2" l="1"/>
  <c r="M7" i="2"/>
  <c r="O7" i="2"/>
  <c r="P7" i="2"/>
  <c r="H7" i="2"/>
  <c r="N7" i="2"/>
  <c r="L7" i="2"/>
  <c r="G7" i="2"/>
  <c r="J7" i="2"/>
  <c r="K7" i="2"/>
  <c r="D58" i="24" l="1"/>
  <c r="D35" i="24"/>
  <c r="I10" i="2" l="1"/>
  <c r="G10" i="2"/>
  <c r="K10" i="2"/>
  <c r="P10" i="2"/>
  <c r="N10" i="2"/>
  <c r="O10" i="2"/>
  <c r="H217" i="1"/>
  <c r="J10" i="2"/>
  <c r="H10" i="2"/>
  <c r="M10" i="2"/>
  <c r="L10" i="2"/>
  <c r="J105" i="1"/>
  <c r="I105" i="1"/>
  <c r="G105" i="1"/>
  <c r="H105" i="1"/>
  <c r="K105" i="1"/>
  <c r="G14" i="2"/>
  <c r="G223" i="1"/>
  <c r="N9" i="2"/>
  <c r="N8" i="2" s="1"/>
  <c r="I9" i="2"/>
  <c r="H9" i="2"/>
  <c r="G9" i="2"/>
  <c r="L9" i="2"/>
  <c r="L8" i="2" s="1"/>
  <c r="M9" i="2"/>
  <c r="M8" i="2" s="1"/>
  <c r="O9" i="2"/>
  <c r="O8" i="2" s="1"/>
  <c r="P9" i="2"/>
  <c r="P8" i="2" s="1"/>
  <c r="J9" i="2"/>
  <c r="K9" i="2"/>
  <c r="AC187" i="7942"/>
  <c r="FP164" i="7942"/>
  <c r="DB246" i="7942"/>
  <c r="BJ262" i="7942"/>
  <c r="AY177" i="7942"/>
  <c r="GA244" i="7942"/>
  <c r="DM257" i="7942"/>
  <c r="AY195" i="7942"/>
  <c r="GA178" i="7942"/>
  <c r="ET210" i="7942"/>
  <c r="AC171" i="7942"/>
  <c r="CF261" i="7942"/>
  <c r="FP258" i="7942"/>
  <c r="FP167" i="7942"/>
  <c r="AY250" i="7942"/>
  <c r="DM239" i="7942"/>
  <c r="ET173" i="7942"/>
  <c r="FP253" i="7942"/>
  <c r="BU209" i="7942"/>
  <c r="R255" i="7942"/>
  <c r="ET256" i="7942"/>
  <c r="ET172" i="7942"/>
  <c r="FE272" i="7942"/>
  <c r="BJ184" i="7942"/>
  <c r="AC177" i="7942"/>
  <c r="ET155" i="7942"/>
  <c r="FP189" i="7942"/>
  <c r="CF267" i="7942"/>
  <c r="AN236" i="7942"/>
  <c r="DX214" i="7942"/>
  <c r="BJ179" i="7942"/>
  <c r="R214" i="7942"/>
  <c r="G270" i="7942"/>
  <c r="DX236" i="7942"/>
  <c r="GA277" i="7942"/>
  <c r="AY192" i="7942"/>
  <c r="DM192" i="7942"/>
  <c r="DB207" i="7942"/>
  <c r="AC154" i="7942"/>
  <c r="AY240" i="7942"/>
  <c r="ET281" i="7942"/>
  <c r="FP228" i="7942"/>
  <c r="CF246" i="7942"/>
  <c r="EI159" i="7942"/>
  <c r="FP195" i="7942"/>
  <c r="DX168" i="7942"/>
  <c r="FP279" i="7942"/>
  <c r="DM166" i="7942"/>
  <c r="R193" i="7942"/>
  <c r="DX249" i="7942"/>
  <c r="DB285" i="7942"/>
  <c r="DM281" i="7942"/>
  <c r="CQ161" i="7942"/>
  <c r="CF168" i="7942"/>
  <c r="ET225" i="7942"/>
  <c r="CQ224" i="7942"/>
  <c r="DM228" i="7942"/>
  <c r="BJ174" i="7942"/>
  <c r="GA164" i="7942"/>
  <c r="AY186" i="7942"/>
  <c r="AN199" i="7942"/>
  <c r="AY155" i="7942"/>
  <c r="CQ253" i="7942"/>
  <c r="EI174" i="7942"/>
  <c r="ET163" i="7942"/>
  <c r="BJ247" i="7942"/>
  <c r="GA229" i="7942"/>
  <c r="CF229" i="7942"/>
  <c r="R156" i="7942"/>
  <c r="AC248" i="7942"/>
  <c r="ET178" i="7942"/>
  <c r="EI275" i="7942"/>
  <c r="R162" i="7942"/>
  <c r="EI220" i="7942"/>
  <c r="G266" i="7942"/>
  <c r="AY263" i="7942"/>
  <c r="DM199" i="7942"/>
  <c r="EI278" i="7942"/>
  <c r="DB259" i="7942"/>
  <c r="GA190" i="7942"/>
  <c r="EI183" i="7942"/>
  <c r="AC261" i="7942"/>
  <c r="CF250" i="7942"/>
  <c r="AY159" i="7942"/>
  <c r="DM244" i="7942"/>
  <c r="CF164" i="7942"/>
  <c r="ET187" i="7942"/>
  <c r="G172" i="7942"/>
  <c r="FE189" i="7942"/>
  <c r="DM212" i="7942"/>
  <c r="AN183" i="7942"/>
  <c r="AC253" i="7942"/>
  <c r="R242" i="7942"/>
  <c r="FP166" i="7942"/>
  <c r="G179" i="7942"/>
  <c r="AN284" i="7942"/>
  <c r="DB163" i="7942"/>
  <c r="CF163" i="7942"/>
  <c r="AY259" i="7942"/>
  <c r="BU267" i="7942"/>
  <c r="ET188" i="7942"/>
  <c r="AN281" i="7942"/>
  <c r="FP199" i="7942"/>
  <c r="FP183" i="7942"/>
  <c r="GA240" i="7942"/>
  <c r="G190" i="7942"/>
  <c r="GA281" i="7942"/>
  <c r="AC170" i="7942"/>
  <c r="BU276" i="7942"/>
  <c r="ET233" i="7942"/>
  <c r="DB169" i="7942"/>
  <c r="R155" i="7942"/>
  <c r="DM194" i="7942"/>
  <c r="CF264" i="7942"/>
  <c r="DM160" i="7942"/>
  <c r="G187" i="7942"/>
  <c r="EI266" i="7942"/>
  <c r="AY200" i="7942"/>
  <c r="CF218" i="7942"/>
  <c r="G193" i="7942"/>
  <c r="CQ208" i="7942"/>
  <c r="R247" i="7942"/>
  <c r="DM241" i="7942"/>
  <c r="DM197" i="7942"/>
  <c r="CF167" i="7942"/>
  <c r="FE166" i="7942"/>
  <c r="GA224" i="7942"/>
  <c r="EI168" i="7942"/>
  <c r="FE217" i="7942"/>
  <c r="ET270" i="7942"/>
  <c r="AY207" i="7942"/>
  <c r="R196" i="7942"/>
  <c r="AC208" i="7942"/>
  <c r="EI219" i="7942"/>
  <c r="AC243" i="7942"/>
  <c r="DM283" i="7942"/>
  <c r="EI157" i="7942"/>
  <c r="FP179" i="7942"/>
  <c r="GA175" i="7942"/>
  <c r="AY283" i="7942"/>
  <c r="ET235" i="7942"/>
  <c r="GA284" i="7942"/>
  <c r="ET236" i="7942"/>
  <c r="DB257" i="7942"/>
  <c r="G201" i="7942"/>
  <c r="G195" i="7942"/>
  <c r="GA171" i="7942"/>
  <c r="G272" i="7942"/>
  <c r="BU199" i="7942"/>
  <c r="FP207" i="7942"/>
  <c r="FP265" i="7942"/>
  <c r="CF216" i="7942"/>
  <c r="DB267" i="7942"/>
  <c r="R173" i="7942"/>
  <c r="BU220" i="7942"/>
  <c r="DX179" i="7942"/>
  <c r="CQ220" i="7942"/>
  <c r="AN276" i="7942"/>
  <c r="AC162" i="7942"/>
  <c r="ET161" i="7942"/>
  <c r="CQ285" i="7942"/>
  <c r="FE155" i="7942"/>
  <c r="G275" i="7942"/>
  <c r="FP284" i="7942"/>
  <c r="CF198" i="7942"/>
  <c r="FP238" i="7942"/>
  <c r="FE247" i="7942"/>
  <c r="FE182" i="7942"/>
  <c r="FP234" i="7942"/>
  <c r="FP180" i="7942"/>
  <c r="G169" i="7942"/>
  <c r="R222" i="7942"/>
  <c r="CQ196" i="7942"/>
  <c r="CQ275" i="7942"/>
  <c r="FE210" i="7942"/>
  <c r="DB242" i="7942"/>
  <c r="AY172" i="7942"/>
  <c r="AN187" i="7942"/>
  <c r="DB252" i="7942"/>
  <c r="DB161" i="7942"/>
  <c r="GA172" i="7942"/>
  <c r="AN198" i="7942"/>
  <c r="R283" i="7942"/>
  <c r="FE282" i="7942"/>
  <c r="CF259" i="7942"/>
  <c r="DM234" i="7942"/>
  <c r="R239" i="7942"/>
  <c r="AC205" i="7942"/>
  <c r="ET217" i="7942"/>
  <c r="DM156" i="7942"/>
  <c r="R237" i="7942"/>
  <c r="AN189" i="7942"/>
  <c r="DM204" i="7942"/>
  <c r="DM251" i="7942"/>
  <c r="R262" i="7942"/>
  <c r="AN197" i="7942"/>
  <c r="R216" i="7942"/>
  <c r="AY167" i="7942"/>
  <c r="R200" i="7942"/>
  <c r="CF233" i="7942"/>
  <c r="DB224" i="7942"/>
  <c r="DX193" i="7942"/>
  <c r="AY242" i="7942"/>
  <c r="BJ156" i="7942"/>
  <c r="CF172" i="7942"/>
  <c r="DM258" i="7942"/>
  <c r="DB209" i="7942"/>
  <c r="FP272" i="7942"/>
  <c r="DM162" i="7942"/>
  <c r="DM158" i="7942"/>
  <c r="DX230" i="7942"/>
  <c r="BU214" i="7942"/>
  <c r="FP233" i="7942"/>
  <c r="AC237" i="7942"/>
  <c r="AN235" i="7942"/>
  <c r="AN227" i="7942"/>
  <c r="CQ264" i="7942"/>
  <c r="AN167" i="7942"/>
  <c r="ET273" i="7942"/>
  <c r="DX235" i="7942"/>
  <c r="AY246" i="7942"/>
  <c r="FP194" i="7942"/>
  <c r="BU194" i="7942"/>
  <c r="AY236" i="7942"/>
  <c r="AY247" i="7942"/>
  <c r="AC223" i="7942"/>
  <c r="BU154" i="7942"/>
  <c r="AN207" i="7942"/>
  <c r="GA280" i="7942"/>
  <c r="DM256" i="7942"/>
  <c r="FP240" i="7942"/>
  <c r="BU203" i="7942"/>
  <c r="ET179" i="7942"/>
  <c r="AC235" i="7942"/>
  <c r="R182" i="7942"/>
  <c r="CF237" i="7942"/>
  <c r="DM282" i="7942"/>
  <c r="AY179" i="7942"/>
  <c r="CF176" i="7942"/>
  <c r="BJ193" i="7942"/>
  <c r="G244" i="7942"/>
  <c r="BU216" i="7942"/>
  <c r="CQ260" i="7942"/>
  <c r="G226" i="7942"/>
  <c r="BU275" i="7942"/>
  <c r="DX268" i="7942"/>
  <c r="DB170" i="7942"/>
  <c r="DM180" i="7942"/>
  <c r="FE241" i="7942"/>
  <c r="DB167" i="7942"/>
  <c r="AC202" i="7942"/>
  <c r="ET169" i="7942"/>
  <c r="AY285" i="7942"/>
  <c r="G178" i="7942"/>
  <c r="G162" i="7942"/>
  <c r="DM164" i="7942"/>
  <c r="AN184" i="7942"/>
  <c r="CF280" i="7942"/>
  <c r="ET192" i="7942"/>
  <c r="DB264" i="7942"/>
  <c r="G227" i="7942"/>
  <c r="R251" i="7942"/>
  <c r="G261" i="7942"/>
  <c r="BU202" i="7942"/>
  <c r="AY166" i="7942"/>
  <c r="BU171" i="7942"/>
  <c r="DB244" i="7942"/>
  <c r="G246" i="7942"/>
  <c r="BU174" i="7942"/>
  <c r="DB155" i="7942"/>
  <c r="FE231" i="7942"/>
  <c r="CQ210" i="7942"/>
  <c r="DB203" i="7942"/>
  <c r="AN229" i="7942"/>
  <c r="DM243" i="7942"/>
  <c r="AN241" i="7942"/>
  <c r="EI283" i="7942"/>
  <c r="BU246" i="7942"/>
  <c r="FE233" i="7942"/>
  <c r="ET261" i="7942"/>
  <c r="EI185" i="7942"/>
  <c r="FE283" i="7942"/>
  <c r="CF236" i="7942"/>
  <c r="AN206" i="7942"/>
  <c r="CQ235" i="7942"/>
  <c r="CF225" i="7942"/>
  <c r="AN265" i="7942"/>
  <c r="BU186" i="7942"/>
  <c r="CF188" i="7942"/>
  <c r="DX186" i="7942"/>
  <c r="EI179" i="7942"/>
  <c r="DM155" i="7942"/>
  <c r="FP175" i="7942"/>
  <c r="ET182" i="7942"/>
  <c r="ET208" i="7942"/>
  <c r="BU258" i="7942"/>
  <c r="BU239" i="7942"/>
  <c r="FP190" i="7942"/>
  <c r="FE170" i="7942"/>
  <c r="GA271" i="7942"/>
  <c r="AC178" i="7942"/>
  <c r="DB222" i="7942"/>
  <c r="BJ230" i="7942"/>
  <c r="DX255" i="7942"/>
  <c r="GA216" i="7942"/>
  <c r="EI194" i="7942"/>
  <c r="AC232" i="7942"/>
  <c r="BU284" i="7942"/>
  <c r="CQ279" i="7942"/>
  <c r="CF180" i="7942"/>
  <c r="GA227" i="7942"/>
  <c r="AN267" i="7942"/>
  <c r="DX233" i="7942"/>
  <c r="G230" i="7942"/>
  <c r="CF242" i="7942"/>
  <c r="R277" i="7942"/>
  <c r="CQ179" i="7942"/>
  <c r="BJ227" i="7942"/>
  <c r="AC188" i="7942"/>
  <c r="EI190" i="7942"/>
  <c r="G189" i="7942"/>
  <c r="R159" i="7942"/>
  <c r="R179" i="7942"/>
  <c r="DM175" i="7942"/>
  <c r="DM203" i="7942"/>
  <c r="GA204" i="7942"/>
  <c r="EI203" i="7942"/>
  <c r="R176" i="7942"/>
  <c r="GA230" i="7942"/>
  <c r="G154" i="7942"/>
  <c r="AN158" i="7942"/>
  <c r="AC165" i="7942"/>
  <c r="FE203" i="7942"/>
  <c r="GA191" i="7942"/>
  <c r="AC163" i="7942"/>
  <c r="GA176" i="7942"/>
  <c r="CQ252" i="7942"/>
  <c r="AN253" i="7942"/>
  <c r="CF205" i="7942"/>
  <c r="FE273" i="7942"/>
  <c r="G205" i="7942"/>
  <c r="AN157" i="7942"/>
  <c r="EI193" i="7942"/>
  <c r="ET241" i="7942"/>
  <c r="EI173" i="7942"/>
  <c r="AN263" i="7942"/>
  <c r="AY201" i="7942"/>
  <c r="AC174" i="7942"/>
  <c r="CF222" i="7942"/>
  <c r="AY164" i="7942"/>
  <c r="EI170" i="7942"/>
  <c r="FP182" i="7942"/>
  <c r="AN188" i="7942"/>
  <c r="FE186" i="7942"/>
  <c r="FP246" i="7942"/>
  <c r="R206" i="7942"/>
  <c r="GA279" i="7942"/>
  <c r="CQ225" i="7942"/>
  <c r="CQ215" i="7942"/>
  <c r="FP186" i="7942"/>
  <c r="AC196" i="7942"/>
  <c r="DX229" i="7942"/>
  <c r="AY276" i="7942"/>
  <c r="AC270" i="7942"/>
  <c r="EI262" i="7942"/>
  <c r="AC236" i="7942"/>
  <c r="FE246" i="7942"/>
  <c r="AC275" i="7942"/>
  <c r="R168" i="7942"/>
  <c r="ET186" i="7942"/>
  <c r="FE215" i="7942"/>
  <c r="G202" i="7942"/>
  <c r="DM262" i="7942"/>
  <c r="GA245" i="7942"/>
  <c r="CF184" i="7942"/>
  <c r="FP270" i="7942"/>
  <c r="EI175" i="7942"/>
  <c r="BU241" i="7942"/>
  <c r="AC167" i="7942"/>
  <c r="AN160" i="7942"/>
  <c r="R233" i="7942"/>
  <c r="AY273" i="7942"/>
  <c r="DM268" i="7942"/>
  <c r="G221" i="7942"/>
  <c r="CF238" i="7942"/>
  <c r="AY258" i="7942"/>
  <c r="AC190" i="7942"/>
  <c r="DX264" i="7942"/>
  <c r="FE251" i="7942"/>
  <c r="CQ177" i="7942"/>
  <c r="BJ205" i="7942"/>
  <c r="FE196" i="7942"/>
  <c r="AY233" i="7942"/>
  <c r="M6" i="2"/>
  <c r="EI229" i="7942"/>
  <c r="ET238" i="7942"/>
  <c r="CQ213" i="7942"/>
  <c r="FP285" i="7942"/>
  <c r="FE159" i="7942"/>
  <c r="R284" i="7942"/>
  <c r="BJ231" i="7942"/>
  <c r="FP263" i="7942"/>
  <c r="AN178" i="7942"/>
  <c r="BJ188" i="7942"/>
  <c r="DB245" i="7942"/>
  <c r="DX162" i="7942"/>
  <c r="G186" i="7942"/>
  <c r="AY173" i="7942"/>
  <c r="EI271" i="7942"/>
  <c r="ET160" i="7942"/>
  <c r="G156" i="7942"/>
  <c r="DM201" i="7942"/>
  <c r="AC284" i="7942"/>
  <c r="FE271" i="7942"/>
  <c r="R248" i="7942"/>
  <c r="BJ192" i="7942"/>
  <c r="DM215" i="7942"/>
  <c r="ET222" i="7942"/>
  <c r="GA205" i="7942"/>
  <c r="AN190" i="7942"/>
  <c r="DM167" i="7942"/>
  <c r="DB278" i="7942"/>
  <c r="AN212" i="7942"/>
  <c r="CF266" i="7942"/>
  <c r="CF256" i="7942"/>
  <c r="K6" i="2"/>
  <c r="G198" i="7942"/>
  <c r="DM265" i="7942"/>
  <c r="ET240" i="7942"/>
  <c r="DB269" i="7942"/>
  <c r="G228" i="7942"/>
  <c r="DX274" i="7942"/>
  <c r="FE162" i="7942"/>
  <c r="GA166" i="7942"/>
  <c r="CF232" i="7942"/>
  <c r="BU170" i="7942"/>
  <c r="DB238" i="7942"/>
  <c r="AC173" i="7942"/>
  <c r="DM170" i="7942"/>
  <c r="GA219" i="7942"/>
  <c r="AN219" i="7942"/>
  <c r="G166" i="7942"/>
  <c r="BU262" i="7942"/>
  <c r="DB233" i="7942"/>
  <c r="CF210" i="7942"/>
  <c r="R195" i="7942"/>
  <c r="BJ250" i="7942"/>
  <c r="BU168" i="7942"/>
  <c r="FE262" i="7942"/>
  <c r="BU207" i="7942"/>
  <c r="EI269" i="7942"/>
  <c r="DX240" i="7942"/>
  <c r="CF247" i="7942"/>
  <c r="AN261" i="7942"/>
  <c r="AN264" i="7942"/>
  <c r="G219" i="7942"/>
  <c r="R202" i="7942"/>
  <c r="CF189" i="7942"/>
  <c r="G277" i="7942"/>
  <c r="BU166" i="7942"/>
  <c r="FP184" i="7942"/>
  <c r="CF170" i="7942"/>
  <c r="BU225" i="7942"/>
  <c r="BU260" i="7942"/>
  <c r="CQ226" i="7942"/>
  <c r="GA163" i="7942"/>
  <c r="DB181" i="7942"/>
  <c r="EI216" i="7942"/>
  <c r="R190" i="7942"/>
  <c r="AY163" i="7942"/>
  <c r="G210" i="7942"/>
  <c r="R278" i="7942"/>
  <c r="FP242" i="7942"/>
  <c r="AN272" i="7942"/>
  <c r="ET162" i="7942"/>
  <c r="R172" i="7942"/>
  <c r="AY272" i="7942"/>
  <c r="AN202" i="7942"/>
  <c r="AN176" i="7942"/>
  <c r="GA156" i="7942"/>
  <c r="BU271" i="7942"/>
  <c r="FP176" i="7942"/>
  <c r="ET218" i="7942"/>
  <c r="AN282" i="7942"/>
  <c r="FP178" i="7942"/>
  <c r="AC258" i="7942"/>
  <c r="CF258" i="7942"/>
  <c r="R257" i="7942"/>
  <c r="G236" i="7942"/>
  <c r="GA198" i="7942"/>
  <c r="BU162" i="7942"/>
  <c r="CF155" i="7942"/>
  <c r="EI257" i="7942"/>
  <c r="R266" i="7942"/>
  <c r="AC159" i="7942"/>
  <c r="DX220" i="7942"/>
  <c r="DB281" i="7942"/>
  <c r="AY281" i="7942"/>
  <c r="ET167" i="7942"/>
  <c r="DB165" i="7942"/>
  <c r="CQ218" i="7942"/>
  <c r="DB249" i="7942"/>
  <c r="CQ206" i="7942"/>
  <c r="FP235" i="7942"/>
  <c r="DX192" i="7942"/>
  <c r="AY270" i="7942"/>
  <c r="AN220" i="7942"/>
  <c r="G245" i="7942"/>
  <c r="AC175" i="7942"/>
  <c r="R258" i="7942"/>
  <c r="G214" i="7942"/>
  <c r="BJ224" i="7942"/>
  <c r="GA249" i="7942"/>
  <c r="DX227" i="7942"/>
  <c r="DM186" i="7942"/>
  <c r="ET239" i="7942"/>
  <c r="CF185" i="7942"/>
  <c r="AY252" i="7942"/>
  <c r="BU182" i="7942"/>
  <c r="AN279" i="7942"/>
  <c r="DX176" i="7942"/>
  <c r="BJ201" i="7942"/>
  <c r="DM202" i="7942"/>
  <c r="DX196" i="7942"/>
  <c r="BJ255" i="7942"/>
  <c r="DX279" i="7942"/>
  <c r="CF257" i="7942"/>
  <c r="DM229" i="7942"/>
  <c r="CF165" i="7942"/>
  <c r="FP260" i="7942"/>
  <c r="DB166" i="7942"/>
  <c r="ET175" i="7942"/>
  <c r="BJ248" i="7942"/>
  <c r="AY264" i="7942"/>
  <c r="DM252" i="7942"/>
  <c r="BJ167" i="7942"/>
  <c r="R280" i="7942"/>
  <c r="DB193" i="7942"/>
  <c r="DM154" i="7942"/>
  <c r="AN174" i="7942"/>
  <c r="G251" i="7942"/>
  <c r="DX222" i="7942"/>
  <c r="EI198" i="7942"/>
  <c r="AY197" i="7942"/>
  <c r="AC225" i="7942"/>
  <c r="DB258" i="7942"/>
  <c r="R235" i="7942"/>
  <c r="DB215" i="7942"/>
  <c r="AY209" i="7942"/>
  <c r="R275" i="7942"/>
  <c r="AN255" i="7942"/>
  <c r="R225" i="7942"/>
  <c r="CQ222" i="7942"/>
  <c r="CQ274" i="7942"/>
  <c r="DX170" i="7942"/>
  <c r="AY241" i="7942"/>
  <c r="BJ177" i="7942"/>
  <c r="EI242" i="7942"/>
  <c r="DB239" i="7942"/>
  <c r="R158" i="7942"/>
  <c r="GA213" i="7942"/>
  <c r="DM195" i="7942"/>
  <c r="EI243" i="7942"/>
  <c r="DM219" i="7942"/>
  <c r="FE274" i="7942"/>
  <c r="ET265" i="7942"/>
  <c r="ET204" i="7942"/>
  <c r="DB210" i="7942"/>
  <c r="AC201" i="7942"/>
  <c r="AC282" i="7942"/>
  <c r="ET209" i="7942"/>
  <c r="DX254" i="7942"/>
  <c r="AC274" i="7942"/>
  <c r="GA154" i="7942"/>
  <c r="BU206" i="7942"/>
  <c r="FE281" i="7942"/>
  <c r="FE177" i="7942"/>
  <c r="FP169" i="7942"/>
  <c r="AC246" i="7942"/>
  <c r="DX215" i="7942"/>
  <c r="DX197" i="7942"/>
  <c r="AN211" i="7942"/>
  <c r="BJ213" i="7942"/>
  <c r="G231" i="7942"/>
  <c r="ET220" i="7942"/>
  <c r="FP163" i="7942"/>
  <c r="AC249" i="7942"/>
  <c r="CF226" i="7942"/>
  <c r="CF166" i="7942"/>
  <c r="R221" i="7942"/>
  <c r="L6" i="2"/>
  <c r="AC184" i="7942"/>
  <c r="AY184" i="7942"/>
  <c r="GA261" i="7942"/>
  <c r="CQ170" i="7942"/>
  <c r="FE223" i="7942"/>
  <c r="AY244" i="7942"/>
  <c r="CQ178" i="7942"/>
  <c r="ET237" i="7942"/>
  <c r="DX185" i="7942"/>
  <c r="AC200" i="7942"/>
  <c r="ET201" i="7942"/>
  <c r="FE179" i="7942"/>
  <c r="EI206" i="7942"/>
  <c r="DX164" i="7942"/>
  <c r="FP262" i="7942"/>
  <c r="ET228" i="7942"/>
  <c r="CF244" i="7942"/>
  <c r="R243" i="7942"/>
  <c r="AY284" i="7942"/>
  <c r="BU263" i="7942"/>
  <c r="BU256" i="7942"/>
  <c r="AY213" i="7942"/>
  <c r="ET283" i="7942"/>
  <c r="DX210" i="7942"/>
  <c r="R205" i="7942"/>
  <c r="AY248" i="7942"/>
  <c r="FP281" i="7942"/>
  <c r="AY188" i="7942"/>
  <c r="GA268" i="7942"/>
  <c r="FE270" i="7942"/>
  <c r="FE250" i="7942"/>
  <c r="BU160" i="7942"/>
  <c r="DB262" i="7942"/>
  <c r="BJ235" i="7942"/>
  <c r="CF221" i="7942"/>
  <c r="CQ282" i="7942"/>
  <c r="CF228" i="7942"/>
  <c r="BU183" i="7942"/>
  <c r="BJ176" i="7942"/>
  <c r="FP247" i="7942"/>
  <c r="FP202" i="7942"/>
  <c r="AN259" i="7942"/>
  <c r="G258" i="7942"/>
  <c r="AC216" i="7942"/>
  <c r="AC240" i="7942"/>
  <c r="CF206" i="7942"/>
  <c r="GA218" i="7942"/>
  <c r="BJ185" i="7942"/>
  <c r="AY181" i="7942"/>
  <c r="CF203" i="7942"/>
  <c r="DX159" i="7942"/>
  <c r="EI251" i="7942"/>
  <c r="CF192" i="7942"/>
  <c r="FE169" i="7942"/>
  <c r="BU277" i="7942"/>
  <c r="EI165" i="7942"/>
  <c r="G269" i="7942"/>
  <c r="AY262" i="7942"/>
  <c r="DX187" i="7942"/>
  <c r="AY204" i="7942"/>
  <c r="R167" i="7942"/>
  <c r="R259" i="7942"/>
  <c r="DB206" i="7942"/>
  <c r="EI248" i="7942"/>
  <c r="G242" i="7942"/>
  <c r="FE167" i="7942"/>
  <c r="FE208" i="7942"/>
  <c r="DM198" i="7942"/>
  <c r="FE276" i="7942"/>
  <c r="DX212" i="7942"/>
  <c r="BU272" i="7942"/>
  <c r="R218" i="7942"/>
  <c r="R285" i="7942"/>
  <c r="R181" i="7942"/>
  <c r="BJ161" i="7942"/>
  <c r="FP160" i="7942"/>
  <c r="EI171" i="7942"/>
  <c r="CF269" i="7942"/>
  <c r="CF177" i="7942"/>
  <c r="CQ168" i="7942"/>
  <c r="DB225" i="7942"/>
  <c r="CQ186" i="7942"/>
  <c r="AY162" i="7942"/>
  <c r="DB179" i="7942"/>
  <c r="CQ164" i="7942"/>
  <c r="AN201" i="7942"/>
  <c r="CF175" i="7942"/>
  <c r="AC262" i="7942"/>
  <c r="FE240" i="7942"/>
  <c r="CF223" i="7942"/>
  <c r="GA239" i="7942"/>
  <c r="DX206" i="7942"/>
  <c r="FP154" i="7942"/>
  <c r="CQ236" i="7942"/>
  <c r="AN182" i="7942"/>
  <c r="CF285" i="7942"/>
  <c r="FE165" i="7942"/>
  <c r="DM277" i="7942"/>
  <c r="GA214" i="7942"/>
  <c r="FP177" i="7942"/>
  <c r="FP159" i="7942"/>
  <c r="DM221" i="7942"/>
  <c r="AC285" i="7942"/>
  <c r="CF178" i="7942"/>
  <c r="BJ215" i="7942"/>
  <c r="DM214" i="7942"/>
  <c r="EI282" i="7942"/>
  <c r="ET176" i="7942"/>
  <c r="DX245" i="7942"/>
  <c r="ET253" i="7942"/>
  <c r="EI276" i="7942"/>
  <c r="AN155" i="7942"/>
  <c r="BJ180" i="7942"/>
  <c r="EI181" i="7942"/>
  <c r="GA231" i="7942"/>
  <c r="R227" i="7942"/>
  <c r="BU217" i="7942"/>
  <c r="BJ274" i="7942"/>
  <c r="EI161" i="7942"/>
  <c r="BU192" i="7942"/>
  <c r="DB156" i="7942"/>
  <c r="AN254" i="7942"/>
  <c r="N6" i="2"/>
  <c r="CQ232" i="7942"/>
  <c r="GA267" i="7942"/>
  <c r="CQ184" i="7942"/>
  <c r="FE234" i="7942"/>
  <c r="CQ214" i="7942"/>
  <c r="GA212" i="7942"/>
  <c r="AY202" i="7942"/>
  <c r="BU156" i="7942"/>
  <c r="BU205" i="7942"/>
  <c r="CQ190" i="7942"/>
  <c r="DB226" i="7942"/>
  <c r="FP239" i="7942"/>
  <c r="CF208" i="7942"/>
  <c r="CF271" i="7942"/>
  <c r="AY274" i="7942"/>
  <c r="DB237" i="7942"/>
  <c r="BU222" i="7942"/>
  <c r="BJ276" i="7942"/>
  <c r="R188" i="7942"/>
  <c r="AN169" i="7942"/>
  <c r="AN164" i="7942"/>
  <c r="FP251" i="7942"/>
  <c r="DX234" i="7942"/>
  <c r="CQ211" i="7942"/>
  <c r="DM210" i="7942"/>
  <c r="GA235" i="7942"/>
  <c r="DB197" i="7942"/>
  <c r="G252" i="7942"/>
  <c r="BU245" i="7942"/>
  <c r="EI224" i="7942"/>
  <c r="FP230" i="7942"/>
  <c r="FE207" i="7942"/>
  <c r="R228" i="7942"/>
  <c r="CQ205" i="7942"/>
  <c r="DB199" i="7942"/>
  <c r="BJ218" i="7942"/>
  <c r="FP197" i="7942"/>
  <c r="CQ172" i="7942"/>
  <c r="BJ245" i="7942"/>
  <c r="AC257" i="7942"/>
  <c r="AC197" i="7942"/>
  <c r="ET158" i="7942"/>
  <c r="AY183" i="7942"/>
  <c r="G248" i="7942"/>
  <c r="DB229" i="7942"/>
  <c r="EI158" i="7942"/>
  <c r="R203" i="7942"/>
  <c r="AN221" i="7942"/>
  <c r="AC281" i="7942"/>
  <c r="DX160" i="7942"/>
  <c r="AY268" i="7942"/>
  <c r="GA186" i="7942"/>
  <c r="BU189" i="7942"/>
  <c r="AN234" i="7942"/>
  <c r="R194" i="7942"/>
  <c r="CF231" i="7942"/>
  <c r="FP171" i="7942"/>
  <c r="G175" i="7942"/>
  <c r="BJ226" i="7942"/>
  <c r="GA275" i="7942"/>
  <c r="EI211" i="7942"/>
  <c r="DB266" i="7942"/>
  <c r="ET244" i="7942"/>
  <c r="AC221" i="7942"/>
  <c r="BU243" i="7942"/>
  <c r="FP249" i="7942"/>
  <c r="DX217" i="7942"/>
  <c r="FE226" i="7942"/>
  <c r="CQ243" i="7942"/>
  <c r="DX225" i="7942"/>
  <c r="AY277" i="7942"/>
  <c r="ET264" i="7942"/>
  <c r="AC211" i="7942"/>
  <c r="AN193" i="7942"/>
  <c r="CQ221" i="7942"/>
  <c r="BJ181" i="7942"/>
  <c r="DM181" i="7942"/>
  <c r="R256" i="7942"/>
  <c r="CF211" i="7942"/>
  <c r="AY243" i="7942"/>
  <c r="CQ272" i="7942"/>
  <c r="GA226" i="7942"/>
  <c r="DX211" i="7942"/>
  <c r="BU185" i="7942"/>
  <c r="FE256" i="7942"/>
  <c r="DX195" i="7942"/>
  <c r="FE275" i="7942"/>
  <c r="AN247" i="7942"/>
  <c r="FP227" i="7942"/>
  <c r="BJ272" i="7942"/>
  <c r="BJ232" i="7942"/>
  <c r="R207" i="7942"/>
  <c r="BU211" i="7942"/>
  <c r="G267" i="7942"/>
  <c r="AN186" i="7942"/>
  <c r="GA274" i="7942"/>
  <c r="DB253" i="7942"/>
  <c r="R191" i="7942"/>
  <c r="DX188" i="7942"/>
  <c r="EI237" i="7942"/>
  <c r="EI234" i="7942"/>
  <c r="CF230" i="7942"/>
  <c r="CQ258" i="7942"/>
  <c r="DM211" i="7942"/>
  <c r="AC263" i="7942"/>
  <c r="BU279" i="7942"/>
  <c r="BU164" i="7942"/>
  <c r="G161" i="7942"/>
  <c r="CF243" i="7942"/>
  <c r="BU253" i="7942"/>
  <c r="FP205" i="7942"/>
  <c r="R215" i="7942"/>
  <c r="G209" i="7942"/>
  <c r="FP244" i="7942"/>
  <c r="DX199" i="7942"/>
  <c r="DM267" i="7942"/>
  <c r="DX177" i="7942"/>
  <c r="FE181" i="7942"/>
  <c r="EI255" i="7942"/>
  <c r="DX157" i="7942"/>
  <c r="AN208" i="7942"/>
  <c r="DX284" i="7942"/>
  <c r="AN224" i="7942"/>
  <c r="BU250" i="7942"/>
  <c r="BJ206" i="7942"/>
  <c r="ET249" i="7942"/>
  <c r="BJ261" i="7942"/>
  <c r="CQ237" i="7942"/>
  <c r="AY157" i="7942"/>
  <c r="FP283" i="7942"/>
  <c r="CQ240" i="7942"/>
  <c r="EI164" i="7942"/>
  <c r="FE280" i="7942"/>
  <c r="CQ266" i="7942"/>
  <c r="R211" i="7942"/>
  <c r="AY185" i="7942"/>
  <c r="FP198" i="7942"/>
  <c r="ET254" i="7942"/>
  <c r="DX278" i="7942"/>
  <c r="BJ254" i="7942"/>
  <c r="DM200" i="7942"/>
  <c r="GA184" i="7942"/>
  <c r="BU191" i="7942"/>
  <c r="BJ279" i="7942"/>
  <c r="DB171" i="7942"/>
  <c r="CQ284" i="7942"/>
  <c r="DB212" i="7942"/>
  <c r="R178" i="7942"/>
  <c r="AY256" i="7942"/>
  <c r="FP268" i="7942"/>
  <c r="FP165" i="7942"/>
  <c r="BJ283" i="7942"/>
  <c r="AY178" i="7942"/>
  <c r="ET168" i="7942"/>
  <c r="GA157" i="7942"/>
  <c r="DB217" i="7942"/>
  <c r="R185" i="7942"/>
  <c r="R189" i="7942"/>
  <c r="AN239" i="7942"/>
  <c r="R261" i="7942"/>
  <c r="G276" i="7942"/>
  <c r="DB172" i="7942"/>
  <c r="BU165" i="7942"/>
  <c r="DB168" i="7942"/>
  <c r="GA158" i="7942"/>
  <c r="AC267" i="7942"/>
  <c r="DB265" i="7942"/>
  <c r="BJ240" i="7942"/>
  <c r="AY227" i="7942"/>
  <c r="ET277" i="7942"/>
  <c r="CF248" i="7942"/>
  <c r="ET242" i="7942"/>
  <c r="ET263" i="7942"/>
  <c r="R177" i="7942"/>
  <c r="BU240" i="7942"/>
  <c r="CQ163" i="7942"/>
  <c r="CF158" i="7942"/>
  <c r="CQ280" i="7942"/>
  <c r="DB176" i="7942"/>
  <c r="DX271" i="7942"/>
  <c r="EI239" i="7942"/>
  <c r="DB219" i="7942"/>
  <c r="AC278" i="7942"/>
  <c r="AC168" i="7942"/>
  <c r="CQ193" i="7942"/>
  <c r="DM183" i="7942"/>
  <c r="EI277" i="7942"/>
  <c r="EI232" i="7942"/>
  <c r="DX232" i="7942"/>
  <c r="BU187" i="7942"/>
  <c r="G229" i="7942"/>
  <c r="AY214" i="7942"/>
  <c r="AY165" i="7942"/>
  <c r="CF254" i="7942"/>
  <c r="GA272" i="7942"/>
  <c r="GA189" i="7942"/>
  <c r="G260" i="7942"/>
  <c r="AN194" i="7942"/>
  <c r="ET229" i="7942"/>
  <c r="EI169" i="7942"/>
  <c r="BJ157" i="7942"/>
  <c r="DM232" i="7942"/>
  <c r="FP229" i="7942"/>
  <c r="GA201" i="7942"/>
  <c r="DX261" i="7942"/>
  <c r="FE243" i="7942"/>
  <c r="AY267" i="7942"/>
  <c r="CQ244" i="7942"/>
  <c r="GA185" i="7942"/>
  <c r="FP223" i="7942"/>
  <c r="DB177" i="7942"/>
  <c r="BJ216" i="7942"/>
  <c r="DX184" i="7942"/>
  <c r="FE228" i="7942"/>
  <c r="AN156" i="7942"/>
  <c r="AC255" i="7942"/>
  <c r="DM285" i="7942"/>
  <c r="G278" i="7942"/>
  <c r="DM189" i="7942"/>
  <c r="GA273" i="7942"/>
  <c r="AY203" i="7942"/>
  <c r="DM208" i="7942"/>
  <c r="EI214" i="7942"/>
  <c r="BJ196" i="7942"/>
  <c r="AY249" i="7942"/>
  <c r="BU282" i="7942"/>
  <c r="AC186" i="7942"/>
  <c r="DM240" i="7942"/>
  <c r="DM249" i="7942"/>
  <c r="ET255" i="7942"/>
  <c r="EI217" i="7942"/>
  <c r="FP218" i="7942"/>
  <c r="DM185" i="7942"/>
  <c r="AC193" i="7942"/>
  <c r="AN283" i="7942"/>
  <c r="AN173" i="7942"/>
  <c r="ET164" i="7942"/>
  <c r="BU268" i="7942"/>
  <c r="EI256" i="7942"/>
  <c r="CQ227" i="7942"/>
  <c r="BJ251" i="7942"/>
  <c r="AY156" i="7942"/>
  <c r="CQ256" i="7942"/>
  <c r="DB208" i="7942"/>
  <c r="DX262" i="7942"/>
  <c r="G284" i="7942"/>
  <c r="AC172" i="7942"/>
  <c r="CQ187" i="7942"/>
  <c r="BJ214" i="7942"/>
  <c r="CF249" i="7942"/>
  <c r="DB282" i="7942"/>
  <c r="DB180" i="7942"/>
  <c r="CQ255" i="7942"/>
  <c r="DX251" i="7942"/>
  <c r="FE236" i="7942"/>
  <c r="G241" i="7942"/>
  <c r="ET234" i="7942"/>
  <c r="ET278" i="7942"/>
  <c r="EI273" i="7942"/>
  <c r="EI189" i="7942"/>
  <c r="AN210" i="7942"/>
  <c r="ET181" i="7942"/>
  <c r="DB162" i="7942"/>
  <c r="FP216" i="7942"/>
  <c r="AY257" i="7942"/>
  <c r="DM193" i="7942"/>
  <c r="DB250" i="7942"/>
  <c r="G158" i="7942"/>
  <c r="CQ180" i="7942"/>
  <c r="BU157" i="7942"/>
  <c r="G239" i="7942"/>
  <c r="FE227" i="7942"/>
  <c r="CQ223" i="7942"/>
  <c r="GA251" i="7942"/>
  <c r="GA203" i="7942"/>
  <c r="FE235" i="7942"/>
  <c r="AY282" i="7942"/>
  <c r="G185" i="7942"/>
  <c r="AN216" i="7942"/>
  <c r="DM259" i="7942"/>
  <c r="AN242" i="7942"/>
  <c r="R231" i="7942"/>
  <c r="DM223" i="7942"/>
  <c r="AC181" i="7942"/>
  <c r="DM218" i="7942"/>
  <c r="DM235" i="7942"/>
  <c r="CQ249" i="7942"/>
  <c r="ET285" i="7942"/>
  <c r="FE232" i="7942"/>
  <c r="DM273" i="7942"/>
  <c r="DB190" i="7942"/>
  <c r="ET243" i="7942"/>
  <c r="AY275" i="7942"/>
  <c r="AY265" i="7942"/>
  <c r="BU179" i="7942"/>
  <c r="AN185" i="7942"/>
  <c r="AC183" i="7942"/>
  <c r="R245" i="7942"/>
  <c r="AC276" i="7942"/>
  <c r="R208" i="7942"/>
  <c r="FP277" i="7942"/>
  <c r="EI176" i="7942"/>
  <c r="FE185" i="7942"/>
  <c r="AY232" i="7942"/>
  <c r="G238" i="7942"/>
  <c r="DX183" i="7942"/>
  <c r="G191" i="7942"/>
  <c r="AC242" i="7942"/>
  <c r="AY161" i="7942"/>
  <c r="GA260" i="7942"/>
  <c r="GA247" i="7942"/>
  <c r="R220" i="7942"/>
  <c r="DX191" i="7942"/>
  <c r="AY217" i="7942"/>
  <c r="DB247" i="7942"/>
  <c r="G262" i="7942"/>
  <c r="ET246" i="7942"/>
  <c r="BJ259" i="7942"/>
  <c r="AC157" i="7942"/>
  <c r="AY168" i="7942"/>
  <c r="DX276" i="7942"/>
  <c r="DX269" i="7942"/>
  <c r="AC252" i="7942"/>
  <c r="EI252" i="7942"/>
  <c r="AY229" i="7942"/>
  <c r="DB182" i="7942"/>
  <c r="ET180" i="7942"/>
  <c r="DM161" i="7942"/>
  <c r="CF160" i="7942"/>
  <c r="DM248" i="7942"/>
  <c r="BJ260" i="7942"/>
  <c r="FE161" i="7942"/>
  <c r="G194" i="7942"/>
  <c r="BU177" i="7942"/>
  <c r="DM196" i="7942"/>
  <c r="R169" i="7942"/>
  <c r="CQ165" i="7942"/>
  <c r="FP280" i="7942"/>
  <c r="AN196" i="7942"/>
  <c r="GA169" i="7942"/>
  <c r="BJ175" i="7942"/>
  <c r="BU178" i="7942"/>
  <c r="BU235" i="7942"/>
  <c r="AN192" i="7942"/>
  <c r="AN245" i="7942"/>
  <c r="ET184" i="7942"/>
  <c r="CQ194" i="7942"/>
  <c r="EI186" i="7942"/>
  <c r="FP201" i="7942"/>
  <c r="AN266" i="7942"/>
  <c r="DB254" i="7942"/>
  <c r="BU249" i="7942"/>
  <c r="AN240" i="7942"/>
  <c r="FE253" i="7942"/>
  <c r="DM177" i="7942"/>
  <c r="DM284" i="7942"/>
  <c r="DM253" i="7942"/>
  <c r="BJ199" i="7942"/>
  <c r="AC271" i="7942"/>
  <c r="G157" i="7942"/>
  <c r="BJ229" i="7942"/>
  <c r="DB230" i="7942"/>
  <c r="GA222" i="7942"/>
  <c r="GA241" i="7942"/>
  <c r="CF251" i="7942"/>
  <c r="BU184" i="7942"/>
  <c r="G233" i="7942"/>
  <c r="AC231" i="7942"/>
  <c r="AN204" i="7942"/>
  <c r="FE220" i="7942"/>
  <c r="BU269" i="7942"/>
  <c r="GA282" i="7942"/>
  <c r="CQ268" i="7942"/>
  <c r="CF219" i="7942"/>
  <c r="DB280" i="7942"/>
  <c r="DB235" i="7942"/>
  <c r="R166" i="7942"/>
  <c r="CQ158" i="7942"/>
  <c r="EI263" i="7942"/>
  <c r="CF240" i="7942"/>
  <c r="BJ222" i="7942"/>
  <c r="DX156" i="7942"/>
  <c r="GA266" i="7942"/>
  <c r="FP259" i="7942"/>
  <c r="BJ264" i="7942"/>
  <c r="BJ183" i="7942"/>
  <c r="R187" i="7942"/>
  <c r="EI221" i="7942"/>
  <c r="GA225" i="7942"/>
  <c r="ET214" i="7942"/>
  <c r="EI253" i="7942"/>
  <c r="DX231" i="7942"/>
  <c r="EI187" i="7942"/>
  <c r="AY280" i="7942"/>
  <c r="DM236" i="7942"/>
  <c r="CQ273" i="7942"/>
  <c r="AC195" i="7942"/>
  <c r="DX209" i="7942"/>
  <c r="AN230" i="7942"/>
  <c r="DB221" i="7942"/>
  <c r="R212" i="7942"/>
  <c r="DM266" i="7942"/>
  <c r="BU255" i="7942"/>
  <c r="AY225" i="7942"/>
  <c r="AC260" i="7942"/>
  <c r="DM190" i="7942"/>
  <c r="CF260" i="7942"/>
  <c r="AN244" i="7942"/>
  <c r="G257" i="7942"/>
  <c r="EI285" i="7942"/>
  <c r="FP209" i="7942"/>
  <c r="CQ261" i="7942"/>
  <c r="AN280" i="7942"/>
  <c r="AN181" i="7942"/>
  <c r="BU219" i="7942"/>
  <c r="ET195" i="7942"/>
  <c r="ET230" i="7942"/>
  <c r="R264" i="7942"/>
  <c r="GA170" i="7942"/>
  <c r="ET156" i="7942"/>
  <c r="EI166" i="7942"/>
  <c r="EI218" i="7942"/>
  <c r="DX263" i="7942"/>
  <c r="BJ238" i="7942"/>
  <c r="FP193" i="7942"/>
  <c r="G192" i="7942"/>
  <c r="AC239" i="7942"/>
  <c r="FP231" i="7942"/>
  <c r="AC179" i="7942"/>
  <c r="DX174" i="7942"/>
  <c r="CF169" i="7942"/>
  <c r="EI235" i="7942"/>
  <c r="DX226" i="7942"/>
  <c r="EI274" i="7942"/>
  <c r="G273" i="7942"/>
  <c r="AC191" i="7942"/>
  <c r="G196" i="7942"/>
  <c r="CF213" i="7942"/>
  <c r="BU188" i="7942"/>
  <c r="DM274" i="7942"/>
  <c r="BJ186" i="7942"/>
  <c r="ET250" i="7942"/>
  <c r="FP278" i="7942"/>
  <c r="BJ160" i="7942"/>
  <c r="DB186" i="7942"/>
  <c r="AN203" i="7942"/>
  <c r="GA285" i="7942"/>
  <c r="EI191" i="7942"/>
  <c r="CQ277" i="7942"/>
  <c r="EI280" i="7942"/>
  <c r="CQ230" i="7942"/>
  <c r="G200" i="7942"/>
  <c r="EI284" i="7942"/>
  <c r="R204" i="7942"/>
  <c r="GA179" i="7942"/>
  <c r="AN175" i="7942"/>
  <c r="G199" i="7942"/>
  <c r="AC218" i="7942"/>
  <c r="CF278" i="7942"/>
  <c r="CF191" i="7942"/>
  <c r="DX198" i="7942"/>
  <c r="AC224" i="7942"/>
  <c r="AY170" i="7942"/>
  <c r="DX201" i="7942"/>
  <c r="GA211" i="7942"/>
  <c r="BU261" i="7942"/>
  <c r="ET269" i="7942"/>
  <c r="GA256" i="7942"/>
  <c r="GA162" i="7942"/>
  <c r="BJ162" i="7942"/>
  <c r="BU212" i="7942"/>
  <c r="ET231" i="7942"/>
  <c r="AY187" i="7942"/>
  <c r="DB201" i="7942"/>
  <c r="BU285" i="7942"/>
  <c r="BJ219" i="7942"/>
  <c r="DB204" i="7942"/>
  <c r="DM233" i="7942"/>
  <c r="CQ281" i="7942"/>
  <c r="CF182" i="7942"/>
  <c r="AC238" i="7942"/>
  <c r="CF282" i="7942"/>
  <c r="BJ284" i="7942"/>
  <c r="BJ280" i="7942"/>
  <c r="DM263" i="7942"/>
  <c r="DX169" i="7942"/>
  <c r="BJ256" i="7942"/>
  <c r="R263" i="7942"/>
  <c r="DX270" i="7942"/>
  <c r="DM264" i="7942"/>
  <c r="CQ203" i="7942"/>
  <c r="DB279" i="7942"/>
  <c r="FE261" i="7942"/>
  <c r="AY221" i="7942"/>
  <c r="EI222" i="7942"/>
  <c r="DM246" i="7942"/>
  <c r="AY196" i="7942"/>
  <c r="BJ187" i="7942"/>
  <c r="BU213" i="7942"/>
  <c r="CF217" i="7942"/>
  <c r="AN162" i="7942"/>
  <c r="R180" i="7942"/>
  <c r="ET275" i="7942"/>
  <c r="FP172" i="7942"/>
  <c r="GA228" i="7942"/>
  <c r="AC203" i="7942"/>
  <c r="FP211" i="7942"/>
  <c r="FE268" i="7942"/>
  <c r="DX247" i="7942"/>
  <c r="EI270" i="7942"/>
  <c r="CF275" i="7942"/>
  <c r="G234" i="7942"/>
  <c r="FE160" i="7942"/>
  <c r="R282" i="7942"/>
  <c r="DB191" i="7942"/>
  <c r="CF200" i="7942"/>
  <c r="BJ208" i="7942"/>
  <c r="BJ182" i="7942"/>
  <c r="BU242" i="7942"/>
  <c r="DX267" i="7942"/>
  <c r="GA161" i="7942"/>
  <c r="DM269" i="7942"/>
  <c r="BU265" i="7942"/>
  <c r="ET274" i="7942"/>
  <c r="DB198" i="7942"/>
  <c r="FE278" i="7942"/>
  <c r="BJ189" i="7942"/>
  <c r="ET213" i="7942"/>
  <c r="GA259" i="7942"/>
  <c r="AN273" i="7942"/>
  <c r="ET215" i="7942"/>
  <c r="GA174" i="7942"/>
  <c r="AN232" i="7942"/>
  <c r="FE219" i="7942"/>
  <c r="G256" i="7942"/>
  <c r="GA187" i="7942"/>
  <c r="CF194" i="7942"/>
  <c r="DX272" i="7942"/>
  <c r="AY169" i="7942"/>
  <c r="BU198" i="7942"/>
  <c r="BJ265" i="7942"/>
  <c r="AY176" i="7942"/>
  <c r="FE199" i="7942"/>
  <c r="G171" i="7942"/>
  <c r="GA221" i="7942"/>
  <c r="FP157" i="7942"/>
  <c r="CF196" i="7942"/>
  <c r="CF281" i="7942"/>
  <c r="AY266" i="7942"/>
  <c r="R260" i="7942"/>
  <c r="R164" i="7942"/>
  <c r="FE229" i="7942"/>
  <c r="AC222" i="7942"/>
  <c r="AC245" i="7942"/>
  <c r="EI231" i="7942"/>
  <c r="CF239" i="7942"/>
  <c r="CF214" i="7942"/>
  <c r="DB202" i="7942"/>
  <c r="BU273" i="7942"/>
  <c r="DM209" i="7942"/>
  <c r="CQ154" i="7942"/>
  <c r="FE257" i="7942"/>
  <c r="FE198" i="7942"/>
  <c r="FP220" i="7942"/>
  <c r="R165" i="7942"/>
  <c r="DX260" i="7942"/>
  <c r="CQ212" i="7942"/>
  <c r="AC233" i="7942"/>
  <c r="FP241" i="7942"/>
  <c r="CQ241" i="7942"/>
  <c r="CQ217" i="7942"/>
  <c r="ET183" i="7942"/>
  <c r="FE174" i="7942"/>
  <c r="GA262" i="7942"/>
  <c r="FE216" i="7942"/>
  <c r="AY223" i="7942"/>
  <c r="AN275" i="7942"/>
  <c r="DX182" i="7942"/>
  <c r="BJ253" i="7942"/>
  <c r="CQ254" i="7942"/>
  <c r="DB227" i="7942"/>
  <c r="BJ278" i="7942"/>
  <c r="AC164" i="7942"/>
  <c r="DX154" i="7942"/>
  <c r="DM271" i="7942"/>
  <c r="BJ211" i="7942"/>
  <c r="GA200" i="7942"/>
  <c r="FP173" i="7942"/>
  <c r="CQ159" i="7942"/>
  <c r="R267" i="7942"/>
  <c r="ET219" i="7942"/>
  <c r="FE258" i="7942"/>
  <c r="AN233" i="7942"/>
  <c r="AC185" i="7942"/>
  <c r="DM260" i="7942"/>
  <c r="BJ244" i="7942"/>
  <c r="AN177" i="7942"/>
  <c r="BU167" i="7942"/>
  <c r="BJ242" i="7942"/>
  <c r="DB248" i="7942"/>
  <c r="ET211" i="7942"/>
  <c r="FP254" i="7942"/>
  <c r="CF234" i="7942"/>
  <c r="BJ236" i="7942"/>
  <c r="BU181" i="7942"/>
  <c r="CF154" i="7942"/>
  <c r="BU158" i="7942"/>
  <c r="DM216" i="7942"/>
  <c r="FP188" i="7942"/>
  <c r="ET271" i="7942"/>
  <c r="CQ174" i="7942"/>
  <c r="GA246" i="7942"/>
  <c r="AY189" i="7942"/>
  <c r="AC198" i="7942"/>
  <c r="EI177" i="7942"/>
  <c r="DB261" i="7942"/>
  <c r="AN213" i="7942"/>
  <c r="FP226" i="7942"/>
  <c r="CQ209" i="7942"/>
  <c r="BJ191" i="7942"/>
  <c r="FP252" i="7942"/>
  <c r="CF209" i="7942"/>
  <c r="FP225" i="7942"/>
  <c r="G282" i="7942"/>
  <c r="GA232" i="7942"/>
  <c r="AN231" i="7942"/>
  <c r="FP250" i="7942"/>
  <c r="CF235" i="7942"/>
  <c r="DB216" i="7942"/>
  <c r="DM178" i="7942"/>
  <c r="AY211" i="7942"/>
  <c r="FE269" i="7942"/>
  <c r="FP161" i="7942"/>
  <c r="CQ200" i="7942"/>
  <c r="G168" i="7942"/>
  <c r="AN256" i="7942"/>
  <c r="BJ258" i="7942"/>
  <c r="ET189" i="7942"/>
  <c r="AY245" i="7942"/>
  <c r="AC209" i="7942"/>
  <c r="DM168" i="7942"/>
  <c r="GA183" i="7942"/>
  <c r="FP185" i="7942"/>
  <c r="CF199" i="7942"/>
  <c r="AN225" i="7942"/>
  <c r="BJ239" i="7942"/>
  <c r="FE260" i="7942"/>
  <c r="BJ203" i="7942"/>
  <c r="FE259" i="7942"/>
  <c r="DM238" i="7942"/>
  <c r="G264" i="7942"/>
  <c r="ET272" i="7942"/>
  <c r="G184" i="7942"/>
  <c r="DB174" i="7942"/>
  <c r="BJ217" i="7942"/>
  <c r="DX200" i="7942"/>
  <c r="EI209" i="7942"/>
  <c r="DX256" i="7942"/>
  <c r="R183" i="7942"/>
  <c r="AN217" i="7942"/>
  <c r="G281" i="7942"/>
  <c r="CQ238" i="7942"/>
  <c r="ET166" i="7942"/>
  <c r="FP276" i="7942"/>
  <c r="AC226" i="7942"/>
  <c r="R246" i="7942"/>
  <c r="DX258" i="7942"/>
  <c r="EI244" i="7942"/>
  <c r="P6" i="2"/>
  <c r="AY255" i="7942"/>
  <c r="CF241" i="7942"/>
  <c r="DM206" i="7942"/>
  <c r="GA252" i="7942"/>
  <c r="BU280" i="7942"/>
  <c r="CF227" i="7942"/>
  <c r="GA233" i="7942"/>
  <c r="GA188" i="7942"/>
  <c r="CQ263" i="7942"/>
  <c r="G271" i="7942"/>
  <c r="FP282" i="7942"/>
  <c r="BJ204" i="7942"/>
  <c r="DX223" i="7942"/>
  <c r="CQ250" i="7942"/>
  <c r="DM172" i="7942"/>
  <c r="AC277" i="7942"/>
  <c r="FE255" i="7942"/>
  <c r="FP217" i="7942"/>
  <c r="AN223" i="7942"/>
  <c r="DX216" i="7942"/>
  <c r="AY219" i="7942"/>
  <c r="GA257" i="7942"/>
  <c r="R226" i="7942"/>
  <c r="FE214" i="7942"/>
  <c r="AY158" i="7942"/>
  <c r="FE154" i="7942"/>
  <c r="DM275" i="7942"/>
  <c r="CF174" i="7942"/>
  <c r="DB223" i="7942"/>
  <c r="AC194" i="7942"/>
  <c r="BJ178" i="7942"/>
  <c r="G253" i="7942"/>
  <c r="AN215" i="7942"/>
  <c r="FE221" i="7942"/>
  <c r="R272" i="7942"/>
  <c r="EI240" i="7942"/>
  <c r="FE245" i="7942"/>
  <c r="DM176" i="7942"/>
  <c r="DB228" i="7942"/>
  <c r="AY171" i="7942"/>
  <c r="BU229" i="7942"/>
  <c r="CQ219" i="7942"/>
  <c r="AY193" i="7942"/>
  <c r="BJ285" i="7942"/>
  <c r="AN205" i="7942"/>
  <c r="G220" i="7942"/>
  <c r="DX190" i="7942"/>
  <c r="AY230" i="7942"/>
  <c r="ET266" i="7942"/>
  <c r="FE202" i="7942"/>
  <c r="CQ160" i="7942"/>
  <c r="AN214" i="7942"/>
  <c r="ET252" i="7942"/>
  <c r="AY251" i="7942"/>
  <c r="DX180" i="7942"/>
  <c r="CF265" i="7942"/>
  <c r="AY180" i="7942"/>
  <c r="AC212" i="7942"/>
  <c r="EI162" i="7942"/>
  <c r="DX239" i="7942"/>
  <c r="ET282" i="7942"/>
  <c r="CF190" i="7942"/>
  <c r="CF156" i="7942"/>
  <c r="AN171" i="7942"/>
  <c r="DM261" i="7942"/>
  <c r="FP257" i="7942"/>
  <c r="DX181" i="7942"/>
  <c r="FP271" i="7942"/>
  <c r="BU234" i="7942"/>
  <c r="FE237" i="7942"/>
  <c r="DM270" i="7942"/>
  <c r="G174" i="7942"/>
  <c r="GA258" i="7942"/>
  <c r="CQ239" i="7942"/>
  <c r="GA278" i="7942"/>
  <c r="BJ282" i="7942"/>
  <c r="ET170" i="7942"/>
  <c r="FP269" i="7942"/>
  <c r="ET216" i="7942"/>
  <c r="BJ234" i="7942"/>
  <c r="AY198" i="7942"/>
  <c r="BU251" i="7942"/>
  <c r="FE212" i="7942"/>
  <c r="FE239" i="7942"/>
  <c r="R230" i="7942"/>
  <c r="G259" i="7942"/>
  <c r="FE157" i="7942"/>
  <c r="R274" i="7942"/>
  <c r="DX219" i="7942"/>
  <c r="BU281" i="7942"/>
  <c r="GA206" i="7942"/>
  <c r="DX205" i="7942"/>
  <c r="R157" i="7942"/>
  <c r="DB154" i="7942"/>
  <c r="AY261" i="7942"/>
  <c r="AN257" i="7942"/>
  <c r="CF283" i="7942"/>
  <c r="DM254" i="7942"/>
  <c r="DM207" i="7942"/>
  <c r="AY199" i="7942"/>
  <c r="ET258" i="7942"/>
  <c r="DX242" i="7942"/>
  <c r="G197" i="7942"/>
  <c r="G163" i="7942"/>
  <c r="CQ207" i="7942"/>
  <c r="DM188" i="7942"/>
  <c r="DX175" i="7942"/>
  <c r="DB276" i="7942"/>
  <c r="CQ278" i="7942"/>
  <c r="AC169" i="7942"/>
  <c r="AC265" i="7942"/>
  <c r="FE222" i="7942"/>
  <c r="EI188" i="7942"/>
  <c r="G249" i="7942"/>
  <c r="BU266" i="7942"/>
  <c r="AY206" i="7942"/>
  <c r="FP224" i="7942"/>
  <c r="BJ257" i="7942"/>
  <c r="G263" i="7942"/>
  <c r="FP200" i="7942"/>
  <c r="EI267" i="7942"/>
  <c r="GA155" i="7942"/>
  <c r="AN269" i="7942"/>
  <c r="DB213" i="7942"/>
  <c r="DM159" i="7942"/>
  <c r="DX277" i="7942"/>
  <c r="AC219" i="7942"/>
  <c r="R229" i="7942"/>
  <c r="DX237" i="7942"/>
  <c r="BJ210" i="7942"/>
  <c r="BU274" i="7942"/>
  <c r="CF272" i="7942"/>
  <c r="CQ231" i="7942"/>
  <c r="ET221" i="7942"/>
  <c r="DX155" i="7942"/>
  <c r="FP208" i="7942"/>
  <c r="DX275" i="7942"/>
  <c r="EI241" i="7942"/>
  <c r="ET268" i="7942"/>
  <c r="G222" i="7942"/>
  <c r="ET284" i="7942"/>
  <c r="R238" i="7942"/>
  <c r="R160" i="7942"/>
  <c r="FP181" i="7942"/>
  <c r="AY231" i="7942"/>
  <c r="AN228" i="7942"/>
  <c r="G216" i="7942"/>
  <c r="AY238" i="7942"/>
  <c r="CF245" i="7942"/>
  <c r="GA181" i="7942"/>
  <c r="G237" i="7942"/>
  <c r="GA207" i="7942"/>
  <c r="DB274" i="7942"/>
  <c r="DB195" i="7942"/>
  <c r="CF284" i="7942"/>
  <c r="CQ245" i="7942"/>
  <c r="CF262" i="7942"/>
  <c r="FE209" i="7942"/>
  <c r="DM227" i="7942"/>
  <c r="AY254" i="7942"/>
  <c r="BJ225" i="7942"/>
  <c r="AY235" i="7942"/>
  <c r="ET248" i="7942"/>
  <c r="CQ283" i="7942"/>
  <c r="DM280" i="7942"/>
  <c r="G283" i="7942"/>
  <c r="I6" i="2"/>
  <c r="DB270" i="7942"/>
  <c r="DB200" i="7942"/>
  <c r="BU231" i="7942"/>
  <c r="BJ268" i="7942"/>
  <c r="G235" i="7942"/>
  <c r="FP168" i="7942"/>
  <c r="G160" i="7942"/>
  <c r="CQ257" i="7942"/>
  <c r="R252" i="7942"/>
  <c r="AY190" i="7942"/>
  <c r="CQ176" i="7942"/>
  <c r="BU283" i="7942"/>
  <c r="CQ162" i="7942"/>
  <c r="EI272" i="7942"/>
  <c r="AC254" i="7942"/>
  <c r="FE171" i="7942"/>
  <c r="BU172" i="7942"/>
  <c r="FE211" i="7942"/>
  <c r="R154" i="7942"/>
  <c r="AN237" i="7942"/>
  <c r="AN195" i="7942"/>
  <c r="DB273" i="7942"/>
  <c r="DM226" i="7942"/>
  <c r="CF270" i="7942"/>
  <c r="AY191" i="7942"/>
  <c r="CQ204" i="7942"/>
  <c r="EI215" i="7942"/>
  <c r="BJ209" i="7942"/>
  <c r="BJ159" i="7942"/>
  <c r="AN161" i="7942"/>
  <c r="CQ202" i="7942"/>
  <c r="R268" i="7942"/>
  <c r="FE168" i="7942"/>
  <c r="DB196" i="7942"/>
  <c r="GA173" i="7942"/>
  <c r="EI208" i="7942"/>
  <c r="FP255" i="7942"/>
  <c r="FP236" i="7942"/>
  <c r="AY182" i="7942"/>
  <c r="ET199" i="7942"/>
  <c r="DB241" i="7942"/>
  <c r="G274" i="7942"/>
  <c r="R249" i="7942"/>
  <c r="CQ251" i="7942"/>
  <c r="AN168" i="7942"/>
  <c r="AN251" i="7942"/>
  <c r="G180" i="7942"/>
  <c r="GA264" i="7942"/>
  <c r="EI264" i="7942"/>
  <c r="AC220" i="7942"/>
  <c r="FE197" i="7942"/>
  <c r="BJ223" i="7942"/>
  <c r="DM217" i="7942"/>
  <c r="CF195" i="7942"/>
  <c r="DM255" i="7942"/>
  <c r="FE195" i="7942"/>
  <c r="AN252" i="7942"/>
  <c r="EI197" i="7942"/>
  <c r="FE191" i="7942"/>
  <c r="BU257" i="7942"/>
  <c r="FE254" i="7942"/>
  <c r="GA269" i="7942"/>
  <c r="AY215" i="7942"/>
  <c r="G212" i="7942"/>
  <c r="EI245" i="7942"/>
  <c r="BJ241" i="7942"/>
  <c r="CQ166" i="7942"/>
  <c r="G254" i="7942"/>
  <c r="CQ216" i="7942"/>
  <c r="BU208" i="7942"/>
  <c r="DX166" i="7942"/>
  <c r="AN249" i="7942"/>
  <c r="BU264" i="7942"/>
  <c r="AC247" i="7942"/>
  <c r="FP170" i="7942"/>
  <c r="R209" i="7942"/>
  <c r="GA192" i="7942"/>
  <c r="GA195" i="7942"/>
  <c r="AY237" i="7942"/>
  <c r="CF204" i="7942"/>
  <c r="EI279" i="7942"/>
  <c r="DX204" i="7942"/>
  <c r="AC166" i="7942"/>
  <c r="G188" i="7942"/>
  <c r="AN243" i="7942"/>
  <c r="DX163" i="7942"/>
  <c r="G164" i="7942"/>
  <c r="EI238" i="7942"/>
  <c r="CQ173" i="7942"/>
  <c r="FP158" i="7942"/>
  <c r="BJ273" i="7942"/>
  <c r="DX257" i="7942"/>
  <c r="BU247" i="7942"/>
  <c r="CQ189" i="7942"/>
  <c r="FP245" i="7942"/>
  <c r="ET267" i="7942"/>
  <c r="DM272" i="7942"/>
  <c r="G243" i="7942"/>
  <c r="DB159" i="7942"/>
  <c r="FE242" i="7942"/>
  <c r="BU201" i="7942"/>
  <c r="BU227" i="7942"/>
  <c r="AN258" i="7942"/>
  <c r="EI204" i="7942"/>
  <c r="G173" i="7942"/>
  <c r="BJ263" i="7942"/>
  <c r="FE279" i="7942"/>
  <c r="DM242" i="7942"/>
  <c r="FP221" i="7942"/>
  <c r="CQ167" i="7942"/>
  <c r="AN277" i="7942"/>
  <c r="CQ181" i="7942"/>
  <c r="G203" i="7942"/>
  <c r="AC269" i="7942"/>
  <c r="CF186" i="7942"/>
  <c r="ET245" i="7942"/>
  <c r="BU230" i="7942"/>
  <c r="BJ277" i="7942"/>
  <c r="GA177" i="7942"/>
  <c r="EI201" i="7942"/>
  <c r="BJ172" i="7942"/>
  <c r="ET262" i="7942"/>
  <c r="DX281" i="7942"/>
  <c r="GA199" i="7942"/>
  <c r="EI200" i="7942"/>
  <c r="BU196" i="7942"/>
  <c r="ET280" i="7942"/>
  <c r="FE180" i="7942"/>
  <c r="DB158" i="7942"/>
  <c r="G155" i="7942"/>
  <c r="AY174" i="7942"/>
  <c r="G183" i="7942"/>
  <c r="AC206" i="7942"/>
  <c r="GA210" i="7942"/>
  <c r="CQ228" i="7942"/>
  <c r="FE205" i="7942"/>
  <c r="AY269" i="7942"/>
  <c r="DB255" i="7942"/>
  <c r="CF273" i="7942"/>
  <c r="CF197" i="7942"/>
  <c r="EI268" i="7942"/>
  <c r="AC189" i="7942"/>
  <c r="AC199" i="7942"/>
  <c r="DM205" i="7942"/>
  <c r="CQ270" i="7942"/>
  <c r="DM224" i="7942"/>
  <c r="ET257" i="7942"/>
  <c r="CQ155" i="7942"/>
  <c r="FP219" i="7942"/>
  <c r="DM222" i="7942"/>
  <c r="DX250" i="7942"/>
  <c r="CQ248" i="7942"/>
  <c r="CQ229" i="7942"/>
  <c r="GA253" i="7942"/>
  <c r="GA243" i="7942"/>
  <c r="BJ237" i="7942"/>
  <c r="DM278" i="7942"/>
  <c r="DM184" i="7942"/>
  <c r="ET224" i="7942"/>
  <c r="BJ271" i="7942"/>
  <c r="ET226" i="7942"/>
  <c r="FE164" i="7942"/>
  <c r="R253" i="7942"/>
  <c r="EI163" i="7942"/>
  <c r="CQ246" i="7942"/>
  <c r="DB184" i="7942"/>
  <c r="GA223" i="7942"/>
  <c r="ET223" i="7942"/>
  <c r="ET202" i="7942"/>
  <c r="DX228" i="7942"/>
  <c r="AC180" i="7942"/>
  <c r="AC268" i="7942"/>
  <c r="EI212" i="7942"/>
  <c r="ET194" i="7942"/>
  <c r="CF212" i="7942"/>
  <c r="AN268" i="7942"/>
  <c r="R174" i="7942"/>
  <c r="BJ171" i="7942"/>
  <c r="BJ190" i="7942"/>
  <c r="AC264" i="7942"/>
  <c r="BJ164" i="7942"/>
  <c r="DX194" i="7942"/>
  <c r="DM231" i="7942"/>
  <c r="BU210" i="7942"/>
  <c r="EI213" i="7942"/>
  <c r="DB232" i="7942"/>
  <c r="R197" i="7942"/>
  <c r="BU232" i="7942"/>
  <c r="ET203" i="7942"/>
  <c r="BJ200" i="7942"/>
  <c r="EI227" i="7942"/>
  <c r="DX280" i="7942"/>
  <c r="AC214" i="7942"/>
  <c r="FE285" i="7942"/>
  <c r="R236" i="7942"/>
  <c r="BU195" i="7942"/>
  <c r="BJ169" i="7942"/>
  <c r="DM165" i="7942"/>
  <c r="DM169" i="7942"/>
  <c r="FE175" i="7942"/>
  <c r="BJ198" i="7942"/>
  <c r="AY271" i="7942"/>
  <c r="BJ275" i="7942"/>
  <c r="CQ191" i="7942"/>
  <c r="GA209" i="7942"/>
  <c r="EI246" i="7942"/>
  <c r="DM220" i="7942"/>
  <c r="DX178" i="7942"/>
  <c r="AN165" i="7942"/>
  <c r="GA168" i="7942"/>
  <c r="AC161" i="7942"/>
  <c r="G280" i="7942"/>
  <c r="G265" i="7942"/>
  <c r="AN166" i="7942"/>
  <c r="EI205" i="7942"/>
  <c r="BU226" i="7942"/>
  <c r="G250" i="7942"/>
  <c r="AN200" i="7942"/>
  <c r="BJ173" i="7942"/>
  <c r="R198" i="7942"/>
  <c r="EI265" i="7942"/>
  <c r="BU252" i="7942"/>
  <c r="DB256" i="7942"/>
  <c r="DX203" i="7942"/>
  <c r="DM182" i="7942"/>
  <c r="R210" i="7942"/>
  <c r="G225" i="7942"/>
  <c r="R244" i="7942"/>
  <c r="EI226" i="7942"/>
  <c r="DM179" i="7942"/>
  <c r="FP256" i="7942"/>
  <c r="GA193" i="7942"/>
  <c r="DB185" i="7942"/>
  <c r="R265" i="7942"/>
  <c r="DB251" i="7942"/>
  <c r="GA270" i="7942"/>
  <c r="DB211" i="7942"/>
  <c r="EI281" i="7942"/>
  <c r="FP210" i="7942"/>
  <c r="BU161" i="7942"/>
  <c r="GA208" i="7942"/>
  <c r="DM213" i="7942"/>
  <c r="BJ221" i="7942"/>
  <c r="DX238" i="7942"/>
  <c r="CF268" i="7942"/>
  <c r="DX243" i="7942"/>
  <c r="AC213" i="7942"/>
  <c r="EI258" i="7942"/>
  <c r="BU197" i="7942"/>
  <c r="BJ163" i="7942"/>
  <c r="CF276" i="7942"/>
  <c r="FE190" i="7942"/>
  <c r="GA167" i="7942"/>
  <c r="FE201" i="7942"/>
  <c r="AN179" i="7942"/>
  <c r="DB178" i="7942"/>
  <c r="CQ198" i="7942"/>
  <c r="CF183" i="7942"/>
  <c r="FE156" i="7942"/>
  <c r="ET191" i="7942"/>
  <c r="AY160" i="7942"/>
  <c r="DM174" i="7942"/>
  <c r="AY224" i="7942"/>
  <c r="BJ220" i="7942"/>
  <c r="H6" i="2"/>
  <c r="ET206" i="7942"/>
  <c r="BU221" i="7942"/>
  <c r="FP267" i="7942"/>
  <c r="G6" i="2"/>
  <c r="GA165" i="7942"/>
  <c r="ET198" i="7942"/>
  <c r="G213" i="7942"/>
  <c r="R270" i="7942"/>
  <c r="CF179" i="7942"/>
  <c r="DB263" i="7942"/>
  <c r="EI223" i="7942"/>
  <c r="DM230" i="7942"/>
  <c r="FE238" i="7942"/>
  <c r="GA248" i="7942"/>
  <c r="O6" i="2"/>
  <c r="AC228" i="7942"/>
  <c r="FE264" i="7942"/>
  <c r="BJ269" i="7942"/>
  <c r="EI247" i="7942"/>
  <c r="FE173" i="7942"/>
  <c r="DB234" i="7942"/>
  <c r="EI178" i="7942"/>
  <c r="ET177" i="7942"/>
  <c r="BJ170" i="7942"/>
  <c r="R213" i="7942"/>
  <c r="DX285" i="7942"/>
  <c r="DM276" i="7942"/>
  <c r="BU169" i="7942"/>
  <c r="R281" i="7942"/>
  <c r="EI225" i="7942"/>
  <c r="FE284" i="7942"/>
  <c r="AN250" i="7942"/>
  <c r="BJ246" i="7942"/>
  <c r="DM191" i="7942"/>
  <c r="FE184" i="7942"/>
  <c r="EI182" i="7942"/>
  <c r="G224" i="7942"/>
  <c r="AN172" i="7942"/>
  <c r="DB157" i="7942"/>
  <c r="AN271" i="7942"/>
  <c r="CF255" i="7942"/>
  <c r="CQ201" i="7942"/>
  <c r="R240" i="7942"/>
  <c r="FP203" i="7942"/>
  <c r="BJ195" i="7942"/>
  <c r="AY218" i="7942"/>
  <c r="AN270" i="7942"/>
  <c r="CF252" i="7942"/>
  <c r="R224" i="7942"/>
  <c r="FP204" i="7942"/>
  <c r="ET227" i="7942"/>
  <c r="CQ242" i="7942"/>
  <c r="FP274" i="7942"/>
  <c r="R223" i="7942"/>
  <c r="GA202" i="7942"/>
  <c r="G215" i="7942"/>
  <c r="AC182" i="7942"/>
  <c r="GA182" i="7942"/>
  <c r="G218" i="7942"/>
  <c r="AC210" i="7942"/>
  <c r="BU159" i="7942"/>
  <c r="FE224" i="7942"/>
  <c r="DB189" i="7942"/>
  <c r="ET260" i="7942"/>
  <c r="ET185" i="7942"/>
  <c r="DM250" i="7942"/>
  <c r="R192" i="7942"/>
  <c r="AN159" i="7942"/>
  <c r="DB173" i="7942"/>
  <c r="EI156" i="7942"/>
  <c r="DB187" i="7942"/>
  <c r="GA237" i="7942"/>
  <c r="ET159" i="7942"/>
  <c r="BU238" i="7942"/>
  <c r="EI172" i="7942"/>
  <c r="CF201" i="7942"/>
  <c r="AN191" i="7942"/>
  <c r="FE176" i="7942"/>
  <c r="DM279" i="7942"/>
  <c r="FE200" i="7942"/>
  <c r="FP162" i="7942"/>
  <c r="AC244" i="7942"/>
  <c r="DB160" i="7942"/>
  <c r="EI192" i="7942"/>
  <c r="CQ182" i="7942"/>
  <c r="EI154" i="7942"/>
  <c r="CQ267" i="7942"/>
  <c r="FP214" i="7942"/>
  <c r="CF220" i="7942"/>
  <c r="BJ249" i="7942"/>
  <c r="AY210" i="7942"/>
  <c r="AC192" i="7942"/>
  <c r="BU180" i="7942"/>
  <c r="DM245" i="7942"/>
  <c r="ET193" i="7942"/>
  <c r="GA194" i="7942"/>
  <c r="G204" i="7942"/>
  <c r="DX248" i="7942"/>
  <c r="G247" i="7942"/>
  <c r="AC156" i="7942"/>
  <c r="AN238" i="7942"/>
  <c r="FP192" i="7942"/>
  <c r="AC273" i="7942"/>
  <c r="EI250" i="7942"/>
  <c r="FP222" i="7942"/>
  <c r="DB240" i="7942"/>
  <c r="DB275" i="7942"/>
  <c r="BU215" i="7942"/>
  <c r="CQ185" i="7942"/>
  <c r="DB192" i="7942"/>
  <c r="FP215" i="7942"/>
  <c r="ET154" i="7942"/>
  <c r="AY239" i="7942"/>
  <c r="FP156" i="7942"/>
  <c r="DX189" i="7942"/>
  <c r="G181" i="7942"/>
  <c r="AY226" i="7942"/>
  <c r="ET200" i="7942"/>
  <c r="GA220" i="7942"/>
  <c r="FP174" i="7942"/>
  <c r="BU218" i="7942"/>
  <c r="AN248" i="7942"/>
  <c r="CF161" i="7942"/>
  <c r="AC160" i="7942"/>
  <c r="FE244" i="7942"/>
  <c r="R219" i="7942"/>
  <c r="DB243" i="7942"/>
  <c r="DB231" i="7942"/>
  <c r="DB284" i="7942"/>
  <c r="DB214" i="7942"/>
  <c r="D6" i="18"/>
  <c r="AY279" i="7942"/>
  <c r="EI207" i="7942"/>
  <c r="R199" i="7942"/>
  <c r="R186" i="7942"/>
  <c r="AN163" i="7942"/>
  <c r="FE252" i="7942"/>
  <c r="EI249" i="7942"/>
  <c r="ET157" i="7942"/>
  <c r="GA215" i="7942"/>
  <c r="BJ281" i="7942"/>
  <c r="FE263" i="7942"/>
  <c r="G182" i="7942"/>
  <c r="AY234" i="7942"/>
  <c r="CQ233" i="7942"/>
  <c r="CQ175" i="7942"/>
  <c r="CF171" i="7942"/>
  <c r="AC279" i="7942"/>
  <c r="AY208" i="7942"/>
  <c r="FE265" i="7942"/>
  <c r="FE206" i="7942"/>
  <c r="AC234" i="7942"/>
  <c r="AC251" i="7942"/>
  <c r="DM225" i="7942"/>
  <c r="CF157" i="7942"/>
  <c r="FE267" i="7942"/>
  <c r="BJ267" i="7942"/>
  <c r="BU176" i="7942"/>
  <c r="ET197" i="7942"/>
  <c r="R163" i="7942"/>
  <c r="EI210" i="7942"/>
  <c r="EI167" i="7942"/>
  <c r="AN226" i="7942"/>
  <c r="AC217" i="7942"/>
  <c r="FE187" i="7942"/>
  <c r="BU224" i="7942"/>
  <c r="G268" i="7942"/>
  <c r="FE178" i="7942"/>
  <c r="CF162" i="7942"/>
  <c r="R217" i="7942"/>
  <c r="BJ233" i="7942"/>
  <c r="AY216" i="7942"/>
  <c r="CF187" i="7942"/>
  <c r="DB194" i="7942"/>
  <c r="ET232" i="7942"/>
  <c r="CF274" i="7942"/>
  <c r="DB277" i="7942"/>
  <c r="BU173" i="7942"/>
  <c r="FE266" i="7942"/>
  <c r="AC229" i="7942"/>
  <c r="CQ259" i="7942"/>
  <c r="G285" i="7942"/>
  <c r="GA197" i="7942"/>
  <c r="G167" i="7942"/>
  <c r="DX167" i="7942"/>
  <c r="DX165" i="7942"/>
  <c r="ET259" i="7942"/>
  <c r="BU248" i="7942"/>
  <c r="DX173" i="7942"/>
  <c r="DM157" i="7942"/>
  <c r="R273" i="7942"/>
  <c r="GA255" i="7942"/>
  <c r="DB272" i="7942"/>
  <c r="BJ252" i="7942"/>
  <c r="DB260" i="7942"/>
  <c r="CQ265" i="7942"/>
  <c r="BU204" i="7942"/>
  <c r="DX208" i="7942"/>
  <c r="AY222" i="7942"/>
  <c r="CQ188" i="7942"/>
  <c r="EI196" i="7942"/>
  <c r="AC266" i="7942"/>
  <c r="FE204" i="7942"/>
  <c r="G279" i="7942"/>
  <c r="AN170" i="7942"/>
  <c r="CQ262" i="7942"/>
  <c r="EI259" i="7942"/>
  <c r="CQ171" i="7942"/>
  <c r="DB175" i="7942"/>
  <c r="BU223" i="7942"/>
  <c r="CF181" i="7942"/>
  <c r="CQ156" i="7942"/>
  <c r="DX218" i="7942"/>
  <c r="ET276" i="7942"/>
  <c r="BJ270" i="7942"/>
  <c r="AC204" i="7942"/>
  <c r="DX213" i="7942"/>
  <c r="DX252" i="7942"/>
  <c r="GA276" i="7942"/>
  <c r="BU200" i="7942"/>
  <c r="R241" i="7942"/>
  <c r="DB188" i="7942"/>
  <c r="G159" i="7942"/>
  <c r="DX283" i="7942"/>
  <c r="FE188" i="7942"/>
  <c r="CQ169" i="7942"/>
  <c r="ET171" i="7942"/>
  <c r="AC158" i="7942"/>
  <c r="DX224" i="7942"/>
  <c r="AC272" i="7942"/>
  <c r="BJ155" i="7942"/>
  <c r="GA250" i="7942"/>
  <c r="CQ195" i="7942"/>
  <c r="DB271" i="7942"/>
  <c r="CF193" i="7942"/>
  <c r="G176" i="7942"/>
  <c r="DB220" i="7942"/>
  <c r="AN278" i="7942"/>
  <c r="AC283" i="7942"/>
  <c r="DB218" i="7942"/>
  <c r="G217" i="7942"/>
  <c r="AN209" i="7942"/>
  <c r="DM171" i="7942"/>
  <c r="EI254" i="7942"/>
  <c r="AN218" i="7942"/>
  <c r="G240" i="7942"/>
  <c r="AC250" i="7942"/>
  <c r="DM173" i="7942"/>
  <c r="BU270" i="7942"/>
  <c r="AY205" i="7942"/>
  <c r="FE183" i="7942"/>
  <c r="BU155" i="7942"/>
  <c r="FE158" i="7942"/>
  <c r="FP206" i="7942"/>
  <c r="AN260" i="7942"/>
  <c r="R175" i="7942"/>
  <c r="DM237" i="7942"/>
  <c r="G207" i="7942"/>
  <c r="FP248" i="7942"/>
  <c r="G177" i="7942"/>
  <c r="DB164" i="7942"/>
  <c r="ET279" i="7942"/>
  <c r="ET205" i="7942"/>
  <c r="G211" i="7942"/>
  <c r="FE172" i="7942"/>
  <c r="FP191" i="7942"/>
  <c r="GA196" i="7942"/>
  <c r="AN285" i="7942"/>
  <c r="CF277" i="7942"/>
  <c r="FP187" i="7942"/>
  <c r="GA234" i="7942"/>
  <c r="J6" i="2"/>
  <c r="DX259" i="7942"/>
  <c r="ET165" i="7942"/>
  <c r="BU259" i="7942"/>
  <c r="BU175" i="7942"/>
  <c r="FP261" i="7942"/>
  <c r="FP196" i="7942"/>
  <c r="BU244" i="7942"/>
  <c r="R171" i="7942"/>
  <c r="BJ212" i="7942"/>
  <c r="ET212" i="7942"/>
  <c r="BU228" i="7942"/>
  <c r="AN154" i="7942"/>
  <c r="AC207" i="7942"/>
  <c r="AN222" i="7942"/>
  <c r="R250" i="7942"/>
  <c r="EI228" i="7942"/>
  <c r="BU193" i="7942"/>
  <c r="G223" i="7942"/>
  <c r="DB205" i="7942"/>
  <c r="FP273" i="7942"/>
  <c r="AY253" i="7942"/>
  <c r="CQ197" i="7942"/>
  <c r="DX202" i="7942"/>
  <c r="GA283" i="7942"/>
  <c r="BU190" i="7942"/>
  <c r="AC280" i="7942"/>
  <c r="FE213" i="7942"/>
  <c r="DB183" i="7942"/>
  <c r="FE194" i="7942"/>
  <c r="DX265" i="7942"/>
  <c r="BU278" i="7942"/>
  <c r="FP212" i="7942"/>
  <c r="AN274" i="7942"/>
  <c r="FP213" i="7942"/>
  <c r="ET207" i="7942"/>
  <c r="FP155" i="7942"/>
  <c r="ET196" i="7942"/>
  <c r="BJ154" i="7942"/>
  <c r="G255" i="7942"/>
  <c r="FE163" i="7942"/>
  <c r="AN180" i="7942"/>
  <c r="FP232" i="7942"/>
  <c r="AC215" i="7942"/>
  <c r="R232" i="7942"/>
  <c r="GA242" i="7942"/>
  <c r="EI155" i="7942"/>
  <c r="AC259" i="7942"/>
  <c r="AN262" i="7942"/>
  <c r="G206" i="7942"/>
  <c r="R201" i="7942"/>
  <c r="CQ269" i="7942"/>
  <c r="GA238" i="7942"/>
  <c r="GA236" i="7942"/>
  <c r="DB236" i="7942"/>
  <c r="CF159" i="7942"/>
  <c r="DX253" i="7942"/>
  <c r="CQ271" i="7942"/>
  <c r="AC230" i="7942"/>
  <c r="EI160" i="7942"/>
  <c r="AC256" i="7942"/>
  <c r="R184" i="7942"/>
  <c r="EI195" i="7942"/>
  <c r="AC227" i="7942"/>
  <c r="DM247" i="7942"/>
  <c r="GA254" i="7942"/>
  <c r="R161" i="7942"/>
  <c r="DM163" i="7942"/>
  <c r="CF207" i="7942"/>
  <c r="R276" i="7942"/>
  <c r="GA217" i="7942"/>
  <c r="FE249" i="7942"/>
  <c r="G170" i="7942"/>
  <c r="FE218" i="7942"/>
  <c r="CF173" i="7942"/>
  <c r="EI236" i="7942"/>
  <c r="EI184" i="7942"/>
  <c r="CF279" i="7942"/>
  <c r="EI199" i="7942"/>
  <c r="G208" i="7942"/>
  <c r="BJ197" i="7942"/>
  <c r="DX221" i="7942"/>
  <c r="G232" i="7942"/>
  <c r="CF215" i="7942"/>
  <c r="CQ199" i="7942"/>
  <c r="AC155" i="7942"/>
  <c r="AY278" i="7942"/>
  <c r="BJ168" i="7942"/>
  <c r="BJ207" i="7942"/>
  <c r="CF253" i="7942"/>
  <c r="AY194" i="7942"/>
  <c r="BJ166" i="7942"/>
  <c r="GA159" i="7942"/>
  <c r="AY228" i="7942"/>
  <c r="BU236" i="7942"/>
  <c r="EI180" i="7942"/>
  <c r="FE248" i="7942"/>
  <c r="AY212" i="7942"/>
  <c r="DX172" i="7942"/>
  <c r="BU163" i="7942"/>
  <c r="R269" i="7942"/>
  <c r="DX282" i="7942"/>
  <c r="ET247" i="7942"/>
  <c r="ET251" i="7942"/>
  <c r="G165" i="7942"/>
  <c r="DX246" i="7942"/>
  <c r="CQ234" i="7942"/>
  <c r="GA160" i="7942"/>
  <c r="DB283" i="7942"/>
  <c r="EI202" i="7942"/>
  <c r="AY175" i="7942"/>
  <c r="CQ247" i="7942"/>
  <c r="CQ183" i="7942"/>
  <c r="AY260" i="7942"/>
  <c r="CF224" i="7942"/>
  <c r="ET190" i="7942"/>
  <c r="BJ194" i="7942"/>
  <c r="AY154" i="7942"/>
  <c r="BU233" i="7942"/>
  <c r="CQ276" i="7942"/>
  <c r="EI233" i="7942"/>
  <c r="GA263" i="7942"/>
  <c r="DX158" i="7942"/>
  <c r="R170" i="7942"/>
  <c r="DM187" i="7942"/>
  <c r="EI230" i="7942"/>
  <c r="FE230" i="7942"/>
  <c r="BU237" i="7942"/>
  <c r="CF263" i="7942"/>
  <c r="FP275" i="7942"/>
  <c r="DX273" i="7942"/>
  <c r="AN246" i="7942"/>
  <c r="EI260" i="7942"/>
  <c r="DX241" i="7942"/>
  <c r="FE225" i="7942"/>
  <c r="FE192" i="7942"/>
  <c r="BJ202" i="7942"/>
  <c r="ET174" i="7942"/>
  <c r="CQ192" i="7942"/>
  <c r="GA265" i="7942"/>
  <c r="FP237" i="7942"/>
  <c r="AY220" i="7942"/>
  <c r="AC176" i="7942"/>
  <c r="DX244" i="7942"/>
  <c r="FP243" i="7942"/>
  <c r="EI261" i="7942"/>
  <c r="FE277" i="7942"/>
  <c r="BJ243" i="7942"/>
  <c r="DX161" i="7942"/>
  <c r="DB268" i="7942"/>
  <c r="DX266" i="7942"/>
  <c r="CQ157" i="7942"/>
  <c r="CF202" i="7942"/>
  <c r="BJ266" i="7942"/>
  <c r="BJ165" i="7942"/>
  <c r="AC241" i="7942"/>
  <c r="R254" i="7942"/>
  <c r="FP266" i="7942"/>
  <c r="DX207" i="7942"/>
  <c r="DX171" i="7942"/>
  <c r="GA180" i="7942"/>
  <c r="BJ158" i="7942"/>
  <c r="FP264" i="7942"/>
  <c r="BU254" i="7942"/>
  <c r="R271" i="7942"/>
  <c r="BJ228" i="7942"/>
  <c r="R279" i="7942"/>
  <c r="FE193" i="7942"/>
  <c r="R234" i="7942"/>
  <c r="K8" i="2" l="1"/>
  <c r="I8" i="2"/>
  <c r="J8" i="2"/>
  <c r="H8" i="2"/>
  <c r="D19" i="24"/>
  <c r="G8" i="2"/>
  <c r="G20" i="2" s="1"/>
  <c r="G21" i="2" s="1"/>
  <c r="G224" i="1"/>
  <c r="D25" i="7943"/>
  <c r="Q106" i="1"/>
  <c r="G10" i="24"/>
  <c r="H14" i="2"/>
  <c r="E157" i="24"/>
  <c r="D25" i="24"/>
  <c r="R418" i="7942"/>
  <c r="S279" i="7942"/>
  <c r="FP403" i="7942"/>
  <c r="FQ264" i="7942"/>
  <c r="DX346" i="7942"/>
  <c r="DY207" i="7942"/>
  <c r="BK165" i="7942"/>
  <c r="BJ304" i="7942"/>
  <c r="DX405" i="7942"/>
  <c r="DY266" i="7942"/>
  <c r="FF277" i="7942"/>
  <c r="FE416" i="7942"/>
  <c r="AD176" i="7942"/>
  <c r="AC315" i="7942"/>
  <c r="CQ331" i="7942"/>
  <c r="CR192" i="7942"/>
  <c r="FE364" i="7942"/>
  <c r="FF225" i="7942"/>
  <c r="DX412" i="7942"/>
  <c r="DY273" i="7942"/>
  <c r="FE369" i="7942"/>
  <c r="FF230" i="7942"/>
  <c r="DY158" i="7942"/>
  <c r="DX297" i="7942"/>
  <c r="BV233" i="7942"/>
  <c r="BU372" i="7942"/>
  <c r="CG224" i="7942"/>
  <c r="CF363" i="7942"/>
  <c r="AZ175" i="7942"/>
  <c r="AY314" i="7942"/>
  <c r="CR234" i="7942"/>
  <c r="CQ373" i="7942"/>
  <c r="ET386" i="7942"/>
  <c r="EU247" i="7942"/>
  <c r="DX311" i="7942"/>
  <c r="DY172" i="7942"/>
  <c r="BV236" i="7942"/>
  <c r="BU375" i="7942"/>
  <c r="AZ194" i="7942"/>
  <c r="AY333" i="7942"/>
  <c r="AZ278" i="7942"/>
  <c r="AY417" i="7942"/>
  <c r="H232" i="7942"/>
  <c r="G371" i="7942"/>
  <c r="EJ199" i="7942"/>
  <c r="EI338" i="7942"/>
  <c r="CF312" i="7942"/>
  <c r="CG173" i="7942"/>
  <c r="GB217" i="7942"/>
  <c r="GA356" i="7942"/>
  <c r="DN163" i="7942"/>
  <c r="DM302" i="7942"/>
  <c r="AD227" i="7942"/>
  <c r="AC366" i="7942"/>
  <c r="EI299" i="7942"/>
  <c r="EJ160" i="7942"/>
  <c r="CG159" i="7942"/>
  <c r="CF298" i="7942"/>
  <c r="CR269" i="7942"/>
  <c r="CQ408" i="7942"/>
  <c r="AC398" i="7942"/>
  <c r="AD259" i="7942"/>
  <c r="AD215" i="7942"/>
  <c r="AC354" i="7942"/>
  <c r="G394" i="7942"/>
  <c r="H255" i="7942"/>
  <c r="ET346" i="7942"/>
  <c r="EU207" i="7942"/>
  <c r="BU417" i="7942"/>
  <c r="BV278" i="7942"/>
  <c r="FF213" i="7942"/>
  <c r="FE352" i="7942"/>
  <c r="DX341" i="7942"/>
  <c r="DY202" i="7942"/>
  <c r="DB344" i="7942"/>
  <c r="DC205" i="7942"/>
  <c r="R389" i="7942"/>
  <c r="S250" i="7942"/>
  <c r="BV228" i="7942"/>
  <c r="BU367" i="7942"/>
  <c r="BU383" i="7942"/>
  <c r="BV244" i="7942"/>
  <c r="BU398" i="7942"/>
  <c r="BV259" i="7942"/>
  <c r="GA373" i="7942"/>
  <c r="GB234" i="7942"/>
  <c r="GB196" i="7942"/>
  <c r="GA335" i="7942"/>
  <c r="ET344" i="7942"/>
  <c r="EU205" i="7942"/>
  <c r="FQ248" i="7942"/>
  <c r="FP387" i="7942"/>
  <c r="AO260" i="7942"/>
  <c r="AN399" i="7942"/>
  <c r="FE322" i="7942"/>
  <c r="FF183" i="7942"/>
  <c r="AD250" i="7942"/>
  <c r="AC389" i="7942"/>
  <c r="DN171" i="7942"/>
  <c r="DM310" i="7942"/>
  <c r="AC422" i="7942"/>
  <c r="AD283" i="7942"/>
  <c r="CF332" i="7942"/>
  <c r="CG193" i="7942"/>
  <c r="BK155" i="7942"/>
  <c r="BJ294" i="7942"/>
  <c r="ET310" i="7942"/>
  <c r="EU171" i="7942"/>
  <c r="H159" i="7942"/>
  <c r="G298" i="7942"/>
  <c r="GA415" i="7942"/>
  <c r="GB276" i="7942"/>
  <c r="BJ409" i="7942"/>
  <c r="BK270" i="7942"/>
  <c r="CF320" i="7942"/>
  <c r="CG181" i="7942"/>
  <c r="EI398" i="7942"/>
  <c r="EJ259" i="7942"/>
  <c r="FF204" i="7942"/>
  <c r="FE343" i="7942"/>
  <c r="AZ222" i="7942"/>
  <c r="AY361" i="7942"/>
  <c r="DC260" i="7942"/>
  <c r="DB399" i="7942"/>
  <c r="R412" i="7942"/>
  <c r="S273" i="7942"/>
  <c r="EU259" i="7942"/>
  <c r="ET398" i="7942"/>
  <c r="GA336" i="7942"/>
  <c r="GB197" i="7942"/>
  <c r="FE405" i="7942"/>
  <c r="FF266" i="7942"/>
  <c r="ET371" i="7942"/>
  <c r="EU232" i="7942"/>
  <c r="BK233" i="7942"/>
  <c r="BJ372" i="7942"/>
  <c r="G407" i="7942"/>
  <c r="H268" i="7942"/>
  <c r="AO226" i="7942"/>
  <c r="AN365" i="7942"/>
  <c r="ET336" i="7942"/>
  <c r="EU197" i="7942"/>
  <c r="CF296" i="7942"/>
  <c r="CG157" i="7942"/>
  <c r="FF206" i="7942"/>
  <c r="FE345" i="7942"/>
  <c r="CG171" i="7942"/>
  <c r="CF310" i="7942"/>
  <c r="G321" i="7942"/>
  <c r="H182" i="7942"/>
  <c r="EU157" i="7942"/>
  <c r="ET296" i="7942"/>
  <c r="S186" i="7942"/>
  <c r="R325" i="7942"/>
  <c r="AU6" i="18"/>
  <c r="G6" i="18"/>
  <c r="AP6" i="18"/>
  <c r="BI6" i="18"/>
  <c r="H6" i="18"/>
  <c r="O6" i="18"/>
  <c r="V6" i="18"/>
  <c r="Z6" i="18"/>
  <c r="I6" i="18"/>
  <c r="P6" i="18"/>
  <c r="BC6" i="18"/>
  <c r="K6" i="18"/>
  <c r="AY6" i="18"/>
  <c r="AZ6" i="18"/>
  <c r="BG6" i="18"/>
  <c r="AA6" i="18"/>
  <c r="AW6" i="18"/>
  <c r="AE6" i="18"/>
  <c r="J6" i="18"/>
  <c r="BD6" i="18"/>
  <c r="AC6" i="18"/>
  <c r="N6" i="18"/>
  <c r="Y6" i="18"/>
  <c r="AX6" i="18"/>
  <c r="AJ6" i="18"/>
  <c r="AG6" i="18"/>
  <c r="BA6" i="18"/>
  <c r="AL6" i="18"/>
  <c r="BF6" i="18"/>
  <c r="AB6" i="18"/>
  <c r="AO6" i="18"/>
  <c r="AQ6" i="18"/>
  <c r="AH6" i="18"/>
  <c r="L6" i="18"/>
  <c r="AR6" i="18"/>
  <c r="AS6" i="18"/>
  <c r="U6" i="18"/>
  <c r="Q6" i="18"/>
  <c r="T6" i="18"/>
  <c r="AV6" i="18"/>
  <c r="AT6" i="18"/>
  <c r="M6" i="18"/>
  <c r="X6" i="18"/>
  <c r="BH6" i="18"/>
  <c r="BE6" i="18"/>
  <c r="W6" i="18"/>
  <c r="AD6" i="18"/>
  <c r="BB6" i="18"/>
  <c r="AI6" i="18"/>
  <c r="AM6" i="18"/>
  <c r="AF6" i="18"/>
  <c r="AK6" i="18"/>
  <c r="AN6" i="18"/>
  <c r="R6" i="18"/>
  <c r="S6" i="18"/>
  <c r="DC243" i="7942"/>
  <c r="DB382" i="7942"/>
  <c r="CG161" i="7942"/>
  <c r="CF300" i="7942"/>
  <c r="GB220" i="7942"/>
  <c r="GA359" i="7942"/>
  <c r="DY189" i="7942"/>
  <c r="DX328" i="7942"/>
  <c r="FP354" i="7942"/>
  <c r="FQ215" i="7942"/>
  <c r="DC275" i="7942"/>
  <c r="DB414" i="7942"/>
  <c r="AD273" i="7942"/>
  <c r="AC412" i="7942"/>
  <c r="H247" i="7942"/>
  <c r="G386" i="7942"/>
  <c r="ET332" i="7942"/>
  <c r="EU193" i="7942"/>
  <c r="AY349" i="7942"/>
  <c r="AZ210" i="7942"/>
  <c r="CR267" i="7942"/>
  <c r="CQ406" i="7942"/>
  <c r="DC160" i="7942"/>
  <c r="DB299" i="7942"/>
  <c r="DM418" i="7942"/>
  <c r="DN279" i="7942"/>
  <c r="EI311" i="7942"/>
  <c r="EJ172" i="7942"/>
  <c r="DC187" i="7942"/>
  <c r="DB326" i="7942"/>
  <c r="S192" i="7942"/>
  <c r="R331" i="7942"/>
  <c r="DC189" i="7942"/>
  <c r="DB328" i="7942"/>
  <c r="G357" i="7942"/>
  <c r="H218" i="7942"/>
  <c r="GA341" i="7942"/>
  <c r="GB202" i="7942"/>
  <c r="EU227" i="7942"/>
  <c r="ET366" i="7942"/>
  <c r="AN409" i="7942"/>
  <c r="AO270" i="7942"/>
  <c r="R379" i="7942"/>
  <c r="S240" i="7942"/>
  <c r="DC157" i="7942"/>
  <c r="DB296" i="7942"/>
  <c r="FF184" i="7942"/>
  <c r="FE323" i="7942"/>
  <c r="FF284" i="7942"/>
  <c r="FE423" i="7942"/>
  <c r="DM415" i="7942"/>
  <c r="DN276" i="7942"/>
  <c r="EU177" i="7942"/>
  <c r="ET316" i="7942"/>
  <c r="EI386" i="7942"/>
  <c r="EJ247" i="7942"/>
  <c r="O10" i="7943"/>
  <c r="O11" i="2"/>
  <c r="EI362" i="7942"/>
  <c r="EJ223" i="7942"/>
  <c r="H213" i="7942"/>
  <c r="G352" i="7942"/>
  <c r="FQ267" i="7942"/>
  <c r="FP406" i="7942"/>
  <c r="BJ359" i="7942"/>
  <c r="BK220" i="7942"/>
  <c r="EU191" i="7942"/>
  <c r="ET330" i="7942"/>
  <c r="DC178" i="7942"/>
  <c r="DB317" i="7942"/>
  <c r="FE329" i="7942"/>
  <c r="FF190" i="7942"/>
  <c r="EJ258" i="7942"/>
  <c r="EI397" i="7942"/>
  <c r="DY238" i="7942"/>
  <c r="DX377" i="7942"/>
  <c r="BV161" i="7942"/>
  <c r="BU300" i="7942"/>
  <c r="GA409" i="7942"/>
  <c r="GB270" i="7942"/>
  <c r="GB193" i="7942"/>
  <c r="GA332" i="7942"/>
  <c r="R383" i="7942"/>
  <c r="S244" i="7942"/>
  <c r="DX342" i="7942"/>
  <c r="DY203" i="7942"/>
  <c r="R337" i="7942"/>
  <c r="S198" i="7942"/>
  <c r="BU365" i="7942"/>
  <c r="BV226" i="7942"/>
  <c r="G419" i="7942"/>
  <c r="H280" i="7942"/>
  <c r="DY178" i="7942"/>
  <c r="DX317" i="7942"/>
  <c r="CQ330" i="7942"/>
  <c r="CR191" i="7942"/>
  <c r="FE314" i="7942"/>
  <c r="FF175" i="7942"/>
  <c r="BU334" i="7942"/>
  <c r="BV195" i="7942"/>
  <c r="DY280" i="7942"/>
  <c r="DX419" i="7942"/>
  <c r="BU371" i="7942"/>
  <c r="BV232" i="7942"/>
  <c r="BV210" i="7942"/>
  <c r="BU349" i="7942"/>
  <c r="AC403" i="7942"/>
  <c r="AD264" i="7942"/>
  <c r="AO268" i="7942"/>
  <c r="AN407" i="7942"/>
  <c r="AC407" i="7942"/>
  <c r="AD268" i="7942"/>
  <c r="ET362" i="7942"/>
  <c r="EU223" i="7942"/>
  <c r="EI302" i="7942"/>
  <c r="EJ163" i="7942"/>
  <c r="BJ410" i="7942"/>
  <c r="BK271" i="7942"/>
  <c r="BJ376" i="7942"/>
  <c r="BK237" i="7942"/>
  <c r="CQ387" i="7942"/>
  <c r="CR248" i="7942"/>
  <c r="CQ294" i="7942"/>
  <c r="CR155" i="7942"/>
  <c r="DM344" i="7942"/>
  <c r="DN205" i="7942"/>
  <c r="CG197" i="7942"/>
  <c r="CF336" i="7942"/>
  <c r="FE344" i="7942"/>
  <c r="FF205" i="7942"/>
  <c r="G322" i="7942"/>
  <c r="H183" i="7942"/>
  <c r="FF180" i="7942"/>
  <c r="FE319" i="7942"/>
  <c r="GA338" i="7942"/>
  <c r="GB199" i="7942"/>
  <c r="EI340" i="7942"/>
  <c r="EJ201" i="7942"/>
  <c r="ET384" i="7942"/>
  <c r="EU245" i="7942"/>
  <c r="CQ320" i="7942"/>
  <c r="CR181" i="7942"/>
  <c r="DN242" i="7942"/>
  <c r="DM381" i="7942"/>
  <c r="EI343" i="7942"/>
  <c r="EJ204" i="7942"/>
  <c r="FE381" i="7942"/>
  <c r="FF242" i="7942"/>
  <c r="EU267" i="7942"/>
  <c r="ET406" i="7942"/>
  <c r="DX396" i="7942"/>
  <c r="DY257" i="7942"/>
  <c r="EJ238" i="7942"/>
  <c r="EI377" i="7942"/>
  <c r="G327" i="7942"/>
  <c r="H188" i="7942"/>
  <c r="CG204" i="7942"/>
  <c r="CF343" i="7942"/>
  <c r="R348" i="7942"/>
  <c r="S209" i="7942"/>
  <c r="AO249" i="7942"/>
  <c r="AN388" i="7942"/>
  <c r="H254" i="7942"/>
  <c r="G393" i="7942"/>
  <c r="H212" i="7942"/>
  <c r="G351" i="7942"/>
  <c r="BU396" i="7942"/>
  <c r="BV257" i="7942"/>
  <c r="FE334" i="7942"/>
  <c r="FF195" i="7942"/>
  <c r="BJ362" i="7942"/>
  <c r="BK223" i="7942"/>
  <c r="GA403" i="7942"/>
  <c r="GB264" i="7942"/>
  <c r="CR251" i="7942"/>
  <c r="CQ390" i="7942"/>
  <c r="EU199" i="7942"/>
  <c r="ET338" i="7942"/>
  <c r="EI347" i="7942"/>
  <c r="EJ208" i="7942"/>
  <c r="R407" i="7942"/>
  <c r="S268" i="7942"/>
  <c r="BJ348" i="7942"/>
  <c r="BK209" i="7942"/>
  <c r="CG270" i="7942"/>
  <c r="CF409" i="7942"/>
  <c r="AO237" i="7942"/>
  <c r="AN376" i="7942"/>
  <c r="FF171" i="7942"/>
  <c r="FE310" i="7942"/>
  <c r="BU422" i="7942"/>
  <c r="BV283" i="7942"/>
  <c r="CR257" i="7942"/>
  <c r="CQ396" i="7942"/>
  <c r="BJ407" i="7942"/>
  <c r="BK268" i="7942"/>
  <c r="I10" i="7943"/>
  <c r="I11" i="2"/>
  <c r="ET387" i="7942"/>
  <c r="EU248" i="7942"/>
  <c r="DM366" i="7942"/>
  <c r="DN227" i="7942"/>
  <c r="CG284" i="7942"/>
  <c r="CF423" i="7942"/>
  <c r="H237" i="7942"/>
  <c r="G376" i="7942"/>
  <c r="G355" i="7942"/>
  <c r="H216" i="7942"/>
  <c r="R299" i="7942"/>
  <c r="S160" i="7942"/>
  <c r="EU268" i="7942"/>
  <c r="ET407" i="7942"/>
  <c r="DY155" i="7942"/>
  <c r="DX294" i="7942"/>
  <c r="BU413" i="7942"/>
  <c r="BV274" i="7942"/>
  <c r="AC358" i="7942"/>
  <c r="AD219" i="7942"/>
  <c r="AN408" i="7942"/>
  <c r="AO269" i="7942"/>
  <c r="G402" i="7942"/>
  <c r="H263" i="7942"/>
  <c r="BV266" i="7942"/>
  <c r="BU405" i="7942"/>
  <c r="AD265" i="7942"/>
  <c r="AC404" i="7942"/>
  <c r="DX314" i="7942"/>
  <c r="DY175" i="7942"/>
  <c r="H197" i="7942"/>
  <c r="G336" i="7942"/>
  <c r="DM346" i="7942"/>
  <c r="DN207" i="7942"/>
  <c r="AZ261" i="7942"/>
  <c r="AY400" i="7942"/>
  <c r="GB206" i="7942"/>
  <c r="GA345" i="7942"/>
  <c r="FF157" i="7942"/>
  <c r="FE296" i="7942"/>
  <c r="FF239" i="7942"/>
  <c r="FE378" i="7942"/>
  <c r="BK234" i="7942"/>
  <c r="BJ373" i="7942"/>
  <c r="BK282" i="7942"/>
  <c r="BJ421" i="7942"/>
  <c r="H174" i="7942"/>
  <c r="G313" i="7942"/>
  <c r="FQ271" i="7942"/>
  <c r="FP410" i="7942"/>
  <c r="AO171" i="7942"/>
  <c r="AN310" i="7942"/>
  <c r="DX378" i="7942"/>
  <c r="DY239" i="7942"/>
  <c r="CG265" i="7942"/>
  <c r="CF404" i="7942"/>
  <c r="AO214" i="7942"/>
  <c r="AN353" i="7942"/>
  <c r="AZ230" i="7942"/>
  <c r="AY369" i="7942"/>
  <c r="BJ424" i="7942"/>
  <c r="BK285" i="7942"/>
  <c r="AY310" i="7942"/>
  <c r="AZ171" i="7942"/>
  <c r="EJ240" i="7942"/>
  <c r="EI379" i="7942"/>
  <c r="G392" i="7942"/>
  <c r="H253" i="7942"/>
  <c r="CF313" i="7942"/>
  <c r="CG174" i="7942"/>
  <c r="FF214" i="7942"/>
  <c r="FE353" i="7942"/>
  <c r="DX355" i="7942"/>
  <c r="DY216" i="7942"/>
  <c r="AC416" i="7942"/>
  <c r="AD277" i="7942"/>
  <c r="BJ343" i="7942"/>
  <c r="BK204" i="7942"/>
  <c r="GA327" i="7942"/>
  <c r="GB188" i="7942"/>
  <c r="GB252" i="7942"/>
  <c r="GA391" i="7942"/>
  <c r="P10" i="7943"/>
  <c r="P11" i="2"/>
  <c r="AC365" i="7942"/>
  <c r="AD226" i="7942"/>
  <c r="G420" i="7942"/>
  <c r="H281" i="7942"/>
  <c r="EJ209" i="7942"/>
  <c r="EI348" i="7942"/>
  <c r="G323" i="7942"/>
  <c r="H184" i="7942"/>
  <c r="FE398" i="7942"/>
  <c r="FF259" i="7942"/>
  <c r="AN364" i="7942"/>
  <c r="AO225" i="7942"/>
  <c r="DN168" i="7942"/>
  <c r="DM307" i="7942"/>
  <c r="BK258" i="7942"/>
  <c r="BJ397" i="7942"/>
  <c r="FP300" i="7942"/>
  <c r="FQ161" i="7942"/>
  <c r="DC216" i="7942"/>
  <c r="DB355" i="7942"/>
  <c r="GB232" i="7942"/>
  <c r="GA371" i="7942"/>
  <c r="FQ252" i="7942"/>
  <c r="FP391" i="7942"/>
  <c r="AN352" i="7942"/>
  <c r="AO213" i="7942"/>
  <c r="AZ189" i="7942"/>
  <c r="AY328" i="7942"/>
  <c r="FP327" i="7942"/>
  <c r="FQ188" i="7942"/>
  <c r="BV181" i="7942"/>
  <c r="BU320" i="7942"/>
  <c r="ET350" i="7942"/>
  <c r="EU211" i="7942"/>
  <c r="AN316" i="7942"/>
  <c r="AO177" i="7942"/>
  <c r="AO233" i="7942"/>
  <c r="AN372" i="7942"/>
  <c r="CR159" i="7942"/>
  <c r="CQ298" i="7942"/>
  <c r="DN271" i="7942"/>
  <c r="DM410" i="7942"/>
  <c r="DB366" i="7942"/>
  <c r="DC227" i="7942"/>
  <c r="AN414" i="7942"/>
  <c r="AO275" i="7942"/>
  <c r="FF174" i="7942"/>
  <c r="FE313" i="7942"/>
  <c r="FP380" i="7942"/>
  <c r="FQ241" i="7942"/>
  <c r="S165" i="7942"/>
  <c r="R304" i="7942"/>
  <c r="CR154" i="7942"/>
  <c r="CQ293" i="7942"/>
  <c r="CF353" i="7942"/>
  <c r="CG214" i="7942"/>
  <c r="AD222" i="7942"/>
  <c r="AC361" i="7942"/>
  <c r="AY405" i="7942"/>
  <c r="AZ266" i="7942"/>
  <c r="GA360" i="7942"/>
  <c r="GB221" i="7942"/>
  <c r="BJ404" i="7942"/>
  <c r="BK265" i="7942"/>
  <c r="CG194" i="7942"/>
  <c r="CF333" i="7942"/>
  <c r="AO232" i="7942"/>
  <c r="AN371" i="7942"/>
  <c r="GA398" i="7942"/>
  <c r="GB259" i="7942"/>
  <c r="DB337" i="7942"/>
  <c r="DC198" i="7942"/>
  <c r="GB161" i="7942"/>
  <c r="GA300" i="7942"/>
  <c r="BK208" i="7942"/>
  <c r="BJ347" i="7942"/>
  <c r="FE299" i="7942"/>
  <c r="FF160" i="7942"/>
  <c r="DY247" i="7942"/>
  <c r="DX386" i="7942"/>
  <c r="GB228" i="7942"/>
  <c r="GA367" i="7942"/>
  <c r="AN301" i="7942"/>
  <c r="AO162" i="7942"/>
  <c r="AY335" i="7942"/>
  <c r="AZ196" i="7942"/>
  <c r="FE400" i="7942"/>
  <c r="FF261" i="7942"/>
  <c r="DX409" i="7942"/>
  <c r="DY270" i="7942"/>
  <c r="DN263" i="7942"/>
  <c r="DM402" i="7942"/>
  <c r="AD238" i="7942"/>
  <c r="AC377" i="7942"/>
  <c r="DB343" i="7942"/>
  <c r="DC204" i="7942"/>
  <c r="AZ187" i="7942"/>
  <c r="AY326" i="7942"/>
  <c r="GB162" i="7942"/>
  <c r="GA301" i="7942"/>
  <c r="GB211" i="7942"/>
  <c r="GA350" i="7942"/>
  <c r="DX337" i="7942"/>
  <c r="DY198" i="7942"/>
  <c r="G338" i="7942"/>
  <c r="H199" i="7942"/>
  <c r="EJ284" i="7942"/>
  <c r="EI423" i="7942"/>
  <c r="CR277" i="7942"/>
  <c r="CQ416" i="7942"/>
  <c r="DB325" i="7942"/>
  <c r="DC186" i="7942"/>
  <c r="BJ325" i="7942"/>
  <c r="BK186" i="7942"/>
  <c r="H196" i="7942"/>
  <c r="G335" i="7942"/>
  <c r="DY226" i="7942"/>
  <c r="DX365" i="7942"/>
  <c r="AD179" i="7942"/>
  <c r="AC318" i="7942"/>
  <c r="FP332" i="7942"/>
  <c r="FQ193" i="7942"/>
  <c r="EJ166" i="7942"/>
  <c r="EI305" i="7942"/>
  <c r="ET369" i="7942"/>
  <c r="EU230" i="7942"/>
  <c r="AN419" i="7942"/>
  <c r="AO280" i="7942"/>
  <c r="G396" i="7942"/>
  <c r="H257" i="7942"/>
  <c r="AC399" i="7942"/>
  <c r="AD260" i="7942"/>
  <c r="S212" i="7942"/>
  <c r="R351" i="7942"/>
  <c r="AD195" i="7942"/>
  <c r="AC334" i="7942"/>
  <c r="EI326" i="7942"/>
  <c r="EJ187" i="7942"/>
  <c r="GA364" i="7942"/>
  <c r="GB225" i="7942"/>
  <c r="BJ403" i="7942"/>
  <c r="BK264" i="7942"/>
  <c r="BK222" i="7942"/>
  <c r="BJ361" i="7942"/>
  <c r="R305" i="7942"/>
  <c r="S166" i="7942"/>
  <c r="CQ407" i="7942"/>
  <c r="CR268" i="7942"/>
  <c r="AO204" i="7942"/>
  <c r="AN343" i="7942"/>
  <c r="CF390" i="7942"/>
  <c r="CG251" i="7942"/>
  <c r="BK229" i="7942"/>
  <c r="BJ368" i="7942"/>
  <c r="DM392" i="7942"/>
  <c r="DN253" i="7942"/>
  <c r="AO240" i="7942"/>
  <c r="AN379" i="7942"/>
  <c r="FP340" i="7942"/>
  <c r="FQ201" i="7942"/>
  <c r="AO245" i="7942"/>
  <c r="AN384" i="7942"/>
  <c r="BJ314" i="7942"/>
  <c r="BK175" i="7942"/>
  <c r="CR165" i="7942"/>
  <c r="CQ304" i="7942"/>
  <c r="H194" i="7942"/>
  <c r="G333" i="7942"/>
  <c r="CF299" i="7942"/>
  <c r="CG160" i="7942"/>
  <c r="AY368" i="7942"/>
  <c r="AZ229" i="7942"/>
  <c r="DY276" i="7942"/>
  <c r="DX415" i="7942"/>
  <c r="ET385" i="7942"/>
  <c r="EU246" i="7942"/>
  <c r="DY191" i="7942"/>
  <c r="DX330" i="7942"/>
  <c r="GB260" i="7942"/>
  <c r="GA399" i="7942"/>
  <c r="DY183" i="7942"/>
  <c r="DX322" i="7942"/>
  <c r="EJ176" i="7942"/>
  <c r="EI315" i="7942"/>
  <c r="R384" i="7942"/>
  <c r="S245" i="7942"/>
  <c r="AY404" i="7942"/>
  <c r="AZ265" i="7942"/>
  <c r="DM412" i="7942"/>
  <c r="DN273" i="7942"/>
  <c r="DM374" i="7942"/>
  <c r="DN235" i="7942"/>
  <c r="S231" i="7942"/>
  <c r="R370" i="7942"/>
  <c r="H185" i="7942"/>
  <c r="G324" i="7942"/>
  <c r="GA390" i="7942"/>
  <c r="GB251" i="7942"/>
  <c r="BU296" i="7942"/>
  <c r="BV157" i="7942"/>
  <c r="DN193" i="7942"/>
  <c r="DM332" i="7942"/>
  <c r="ET320" i="7942"/>
  <c r="EU181" i="7942"/>
  <c r="ET417" i="7942"/>
  <c r="EU278" i="7942"/>
  <c r="DY251" i="7942"/>
  <c r="DX390" i="7942"/>
  <c r="CF388" i="7942"/>
  <c r="CG249" i="7942"/>
  <c r="G423" i="7942"/>
  <c r="H284" i="7942"/>
  <c r="AZ156" i="7942"/>
  <c r="AY295" i="7942"/>
  <c r="BU407" i="7942"/>
  <c r="BV268" i="7942"/>
  <c r="AD193" i="7942"/>
  <c r="AC332" i="7942"/>
  <c r="ET394" i="7942"/>
  <c r="EU255" i="7942"/>
  <c r="BU421" i="7942"/>
  <c r="BV282" i="7942"/>
  <c r="DN208" i="7942"/>
  <c r="DM347" i="7942"/>
  <c r="H278" i="7942"/>
  <c r="G417" i="7942"/>
  <c r="FF228" i="7942"/>
  <c r="FE367" i="7942"/>
  <c r="FP362" i="7942"/>
  <c r="FQ223" i="7942"/>
  <c r="FE382" i="7942"/>
  <c r="FF243" i="7942"/>
  <c r="DN232" i="7942"/>
  <c r="DM371" i="7942"/>
  <c r="AN333" i="7942"/>
  <c r="AO194" i="7942"/>
  <c r="CG254" i="7942"/>
  <c r="CF393" i="7942"/>
  <c r="BU326" i="7942"/>
  <c r="BV187" i="7942"/>
  <c r="DM322" i="7942"/>
  <c r="DN183" i="7942"/>
  <c r="DC219" i="7942"/>
  <c r="DB358" i="7942"/>
  <c r="CQ419" i="7942"/>
  <c r="CR280" i="7942"/>
  <c r="R316" i="7942"/>
  <c r="S177" i="7942"/>
  <c r="ET416" i="7942"/>
  <c r="EU277" i="7942"/>
  <c r="AC406" i="7942"/>
  <c r="AD267" i="7942"/>
  <c r="DC172" i="7942"/>
  <c r="DB311" i="7942"/>
  <c r="R328" i="7942"/>
  <c r="S189" i="7942"/>
  <c r="EU168" i="7942"/>
  <c r="ET307" i="7942"/>
  <c r="FQ165" i="7942"/>
  <c r="FP304" i="7942"/>
  <c r="DC212" i="7942"/>
  <c r="DB351" i="7942"/>
  <c r="BV191" i="7942"/>
  <c r="BU330" i="7942"/>
  <c r="DX417" i="7942"/>
  <c r="DY278" i="7942"/>
  <c r="S211" i="7942"/>
  <c r="R350" i="7942"/>
  <c r="CQ379" i="7942"/>
  <c r="CR240" i="7942"/>
  <c r="BK261" i="7942"/>
  <c r="BJ400" i="7942"/>
  <c r="AN363" i="7942"/>
  <c r="AO224" i="7942"/>
  <c r="EI394" i="7942"/>
  <c r="EJ255" i="7942"/>
  <c r="DX338" i="7942"/>
  <c r="DY199" i="7942"/>
  <c r="FP344" i="7942"/>
  <c r="FQ205" i="7942"/>
  <c r="BU303" i="7942"/>
  <c r="BV164" i="7942"/>
  <c r="CQ397" i="7942"/>
  <c r="CR258" i="7942"/>
  <c r="DY188" i="7942"/>
  <c r="DX327" i="7942"/>
  <c r="AO186" i="7942"/>
  <c r="AN325" i="7942"/>
  <c r="BK232" i="7942"/>
  <c r="BJ371" i="7942"/>
  <c r="FF275" i="7942"/>
  <c r="FE414" i="7942"/>
  <c r="DY211" i="7942"/>
  <c r="DX350" i="7942"/>
  <c r="CF350" i="7942"/>
  <c r="CG211" i="7942"/>
  <c r="CR221" i="7942"/>
  <c r="CQ360" i="7942"/>
  <c r="AY416" i="7942"/>
  <c r="AZ277" i="7942"/>
  <c r="DY217" i="7942"/>
  <c r="DX356" i="7942"/>
  <c r="EU244" i="7942"/>
  <c r="ET383" i="7942"/>
  <c r="BJ365" i="7942"/>
  <c r="BK226" i="7942"/>
  <c r="R333" i="7942"/>
  <c r="S194" i="7942"/>
  <c r="AZ268" i="7942"/>
  <c r="AY407" i="7942"/>
  <c r="R342" i="7942"/>
  <c r="S203" i="7942"/>
  <c r="AZ183" i="7942"/>
  <c r="AY322" i="7942"/>
  <c r="BJ384" i="7942"/>
  <c r="BK245" i="7942"/>
  <c r="DC199" i="7942"/>
  <c r="DB338" i="7942"/>
  <c r="FP369" i="7942"/>
  <c r="FQ230" i="7942"/>
  <c r="DC197" i="7942"/>
  <c r="DB336" i="7942"/>
  <c r="DY234" i="7942"/>
  <c r="DX373" i="7942"/>
  <c r="S188" i="7942"/>
  <c r="R327" i="7942"/>
  <c r="AZ274" i="7942"/>
  <c r="AY413" i="7942"/>
  <c r="DB365" i="7942"/>
  <c r="DC226" i="7942"/>
  <c r="AY341" i="7942"/>
  <c r="AZ202" i="7942"/>
  <c r="CQ323" i="7942"/>
  <c r="CR184" i="7942"/>
  <c r="AO254" i="7942"/>
  <c r="AN393" i="7942"/>
  <c r="BJ413" i="7942"/>
  <c r="BK274" i="7942"/>
  <c r="EI320" i="7942"/>
  <c r="EJ181" i="7942"/>
  <c r="EU253" i="7942"/>
  <c r="ET392" i="7942"/>
  <c r="DM353" i="7942"/>
  <c r="DN214" i="7942"/>
  <c r="DN221" i="7942"/>
  <c r="DM360" i="7942"/>
  <c r="DN277" i="7942"/>
  <c r="DM416" i="7942"/>
  <c r="CQ375" i="7942"/>
  <c r="CR236" i="7942"/>
  <c r="CF362" i="7942"/>
  <c r="CG223" i="7942"/>
  <c r="AO201" i="7942"/>
  <c r="AN340" i="7942"/>
  <c r="CR186" i="7942"/>
  <c r="CQ325" i="7942"/>
  <c r="CF408" i="7942"/>
  <c r="CG269" i="7942"/>
  <c r="R320" i="7942"/>
  <c r="S181" i="7942"/>
  <c r="DY212" i="7942"/>
  <c r="DX351" i="7942"/>
  <c r="FE306" i="7942"/>
  <c r="FF167" i="7942"/>
  <c r="S259" i="7942"/>
  <c r="R398" i="7942"/>
  <c r="AZ262" i="7942"/>
  <c r="AY401" i="7942"/>
  <c r="FE308" i="7942"/>
  <c r="FF169" i="7942"/>
  <c r="CG203" i="7942"/>
  <c r="CF342" i="7942"/>
  <c r="CF345" i="7942"/>
  <c r="CG206" i="7942"/>
  <c r="AO259" i="7942"/>
  <c r="AN398" i="7942"/>
  <c r="BU322" i="7942"/>
  <c r="BV183" i="7942"/>
  <c r="BK235" i="7942"/>
  <c r="BJ374" i="7942"/>
  <c r="FF270" i="7942"/>
  <c r="FE409" i="7942"/>
  <c r="AZ248" i="7942"/>
  <c r="AY387" i="7942"/>
  <c r="AY352" i="7942"/>
  <c r="AZ213" i="7942"/>
  <c r="R382" i="7942"/>
  <c r="S243" i="7942"/>
  <c r="DX303" i="7942"/>
  <c r="DY164" i="7942"/>
  <c r="AD200" i="7942"/>
  <c r="AC339" i="7942"/>
  <c r="AZ244" i="7942"/>
  <c r="AY383" i="7942"/>
  <c r="AY323" i="7942"/>
  <c r="AZ184" i="7942"/>
  <c r="CF305" i="7942"/>
  <c r="CG166" i="7942"/>
  <c r="EU220" i="7942"/>
  <c r="ET359" i="7942"/>
  <c r="DX336" i="7942"/>
  <c r="DY197" i="7942"/>
  <c r="FE316" i="7942"/>
  <c r="FF177" i="7942"/>
  <c r="AC413" i="7942"/>
  <c r="AD274" i="7942"/>
  <c r="AD201" i="7942"/>
  <c r="AC340" i="7942"/>
  <c r="FE413" i="7942"/>
  <c r="FF274" i="7942"/>
  <c r="GA352" i="7942"/>
  <c r="GB213" i="7942"/>
  <c r="BJ316" i="7942"/>
  <c r="BK177" i="7942"/>
  <c r="CQ361" i="7942"/>
  <c r="CR222" i="7942"/>
  <c r="AY348" i="7942"/>
  <c r="AZ209" i="7942"/>
  <c r="AD225" i="7942"/>
  <c r="AC364" i="7942"/>
  <c r="H251" i="7942"/>
  <c r="G390" i="7942"/>
  <c r="S280" i="7942"/>
  <c r="R419" i="7942"/>
  <c r="BK248" i="7942"/>
  <c r="BJ387" i="7942"/>
  <c r="CG165" i="7942"/>
  <c r="CF304" i="7942"/>
  <c r="BJ394" i="7942"/>
  <c r="BK255" i="7942"/>
  <c r="DX315" i="7942"/>
  <c r="DY176" i="7942"/>
  <c r="CF324" i="7942"/>
  <c r="CG185" i="7942"/>
  <c r="GA388" i="7942"/>
  <c r="GB249" i="7942"/>
  <c r="AD175" i="7942"/>
  <c r="AC314" i="7942"/>
  <c r="DY192" i="7942"/>
  <c r="DX331" i="7942"/>
  <c r="CR218" i="7942"/>
  <c r="CQ357" i="7942"/>
  <c r="DB420" i="7942"/>
  <c r="DC281" i="7942"/>
  <c r="EI396" i="7942"/>
  <c r="EJ257" i="7942"/>
  <c r="G375" i="7942"/>
  <c r="H236" i="7942"/>
  <c r="FQ178" i="7942"/>
  <c r="FP317" i="7942"/>
  <c r="BV271" i="7942"/>
  <c r="BU410" i="7942"/>
  <c r="AY411" i="7942"/>
  <c r="AZ272" i="7942"/>
  <c r="FQ242" i="7942"/>
  <c r="FP381" i="7942"/>
  <c r="S190" i="7942"/>
  <c r="R329" i="7942"/>
  <c r="CQ365" i="7942"/>
  <c r="CR226" i="7942"/>
  <c r="FQ184" i="7942"/>
  <c r="FP323" i="7942"/>
  <c r="R341" i="7942"/>
  <c r="S202" i="7942"/>
  <c r="CF386" i="7942"/>
  <c r="CG247" i="7942"/>
  <c r="FE401" i="7942"/>
  <c r="FF262" i="7942"/>
  <c r="CG210" i="7942"/>
  <c r="CF349" i="7942"/>
  <c r="AN358" i="7942"/>
  <c r="AO219" i="7942"/>
  <c r="DB377" i="7942"/>
  <c r="DC238" i="7942"/>
  <c r="FE301" i="7942"/>
  <c r="FF162" i="7942"/>
  <c r="ET379" i="7942"/>
  <c r="EU240" i="7942"/>
  <c r="CG256" i="7942"/>
  <c r="CF395" i="7942"/>
  <c r="DN167" i="7942"/>
  <c r="DM306" i="7942"/>
  <c r="DM354" i="7942"/>
  <c r="DN215" i="7942"/>
  <c r="AC423" i="7942"/>
  <c r="AD284" i="7942"/>
  <c r="EI410" i="7942"/>
  <c r="EJ271" i="7942"/>
  <c r="DB384" i="7942"/>
  <c r="DC245" i="7942"/>
  <c r="BK231" i="7942"/>
  <c r="BJ370" i="7942"/>
  <c r="CQ352" i="7942"/>
  <c r="CR213" i="7942"/>
  <c r="AZ233" i="7942"/>
  <c r="AY372" i="7942"/>
  <c r="FF251" i="7942"/>
  <c r="FE390" i="7942"/>
  <c r="CF377" i="7942"/>
  <c r="CG238" i="7942"/>
  <c r="R372" i="7942"/>
  <c r="S233" i="7942"/>
  <c r="EI314" i="7942"/>
  <c r="EJ175" i="7942"/>
  <c r="DM401" i="7942"/>
  <c r="DN262" i="7942"/>
  <c r="R307" i="7942"/>
  <c r="S168" i="7942"/>
  <c r="EJ262" i="7942"/>
  <c r="EI401" i="7942"/>
  <c r="AC335" i="7942"/>
  <c r="AD196" i="7942"/>
  <c r="GA418" i="7942"/>
  <c r="GB279" i="7942"/>
  <c r="AO188" i="7942"/>
  <c r="AN327" i="7942"/>
  <c r="CF361" i="7942"/>
  <c r="CG222" i="7942"/>
  <c r="EJ173" i="7942"/>
  <c r="EI312" i="7942"/>
  <c r="H205" i="7942"/>
  <c r="G344" i="7942"/>
  <c r="CR252" i="7942"/>
  <c r="CQ391" i="7942"/>
  <c r="FF203" i="7942"/>
  <c r="FE342" i="7942"/>
  <c r="GA369" i="7942"/>
  <c r="GB230" i="7942"/>
  <c r="DN203" i="7942"/>
  <c r="DM342" i="7942"/>
  <c r="H189" i="7942"/>
  <c r="G328" i="7942"/>
  <c r="CQ318" i="7942"/>
  <c r="CR179" i="7942"/>
  <c r="DY233" i="7942"/>
  <c r="DX372" i="7942"/>
  <c r="CR279" i="7942"/>
  <c r="CQ418" i="7942"/>
  <c r="GB216" i="7942"/>
  <c r="GA355" i="7942"/>
  <c r="AC317" i="7942"/>
  <c r="AD178" i="7942"/>
  <c r="BV239" i="7942"/>
  <c r="BU378" i="7942"/>
  <c r="FQ175" i="7942"/>
  <c r="FP314" i="7942"/>
  <c r="CF327" i="7942"/>
  <c r="CG188" i="7942"/>
  <c r="CR235" i="7942"/>
  <c r="CQ374" i="7942"/>
  <c r="EI324" i="7942"/>
  <c r="EJ185" i="7942"/>
  <c r="EJ283" i="7942"/>
  <c r="EI422" i="7942"/>
  <c r="DB342" i="7942"/>
  <c r="DC203" i="7942"/>
  <c r="BU313" i="7942"/>
  <c r="BV174" i="7942"/>
  <c r="AZ166" i="7942"/>
  <c r="AY305" i="7942"/>
  <c r="G366" i="7942"/>
  <c r="H227" i="7942"/>
  <c r="AO184" i="7942"/>
  <c r="AN323" i="7942"/>
  <c r="AZ285" i="7942"/>
  <c r="AY424" i="7942"/>
  <c r="FF241" i="7942"/>
  <c r="FE380" i="7942"/>
  <c r="BU414" i="7942"/>
  <c r="BV275" i="7942"/>
  <c r="H244" i="7942"/>
  <c r="G383" i="7942"/>
  <c r="DN282" i="7942"/>
  <c r="DM421" i="7942"/>
  <c r="EU179" i="7942"/>
  <c r="ET318" i="7942"/>
  <c r="GA419" i="7942"/>
  <c r="GB280" i="7942"/>
  <c r="AZ247" i="7942"/>
  <c r="AY386" i="7942"/>
  <c r="FP333" i="7942"/>
  <c r="FQ194" i="7942"/>
  <c r="AO167" i="7942"/>
  <c r="AN306" i="7942"/>
  <c r="AD237" i="7942"/>
  <c r="AC376" i="7942"/>
  <c r="DM297" i="7942"/>
  <c r="DN158" i="7942"/>
  <c r="DN258" i="7942"/>
  <c r="DM397" i="7942"/>
  <c r="DX332" i="7942"/>
  <c r="DY193" i="7942"/>
  <c r="AZ167" i="7942"/>
  <c r="AY306" i="7942"/>
  <c r="DN251" i="7942"/>
  <c r="DM390" i="7942"/>
  <c r="DN156" i="7942"/>
  <c r="DM295" i="7942"/>
  <c r="DM373" i="7942"/>
  <c r="DN234" i="7942"/>
  <c r="AN337" i="7942"/>
  <c r="AO198" i="7942"/>
  <c r="AN326" i="7942"/>
  <c r="AO187" i="7942"/>
  <c r="CQ414" i="7942"/>
  <c r="CR275" i="7942"/>
  <c r="FQ180" i="7942"/>
  <c r="FP319" i="7942"/>
  <c r="FQ238" i="7942"/>
  <c r="FP377" i="7942"/>
  <c r="FF155" i="7942"/>
  <c r="FE294" i="7942"/>
  <c r="AO276" i="7942"/>
  <c r="AN415" i="7942"/>
  <c r="R312" i="7942"/>
  <c r="S173" i="7942"/>
  <c r="FQ207" i="7942"/>
  <c r="FP346" i="7942"/>
  <c r="G334" i="7942"/>
  <c r="H195" i="7942"/>
  <c r="GB284" i="7942"/>
  <c r="GA423" i="7942"/>
  <c r="FQ179" i="7942"/>
  <c r="FP318" i="7942"/>
  <c r="EJ219" i="7942"/>
  <c r="EI358" i="7942"/>
  <c r="EU270" i="7942"/>
  <c r="ET409" i="7942"/>
  <c r="FE305" i="7942"/>
  <c r="FF166" i="7942"/>
  <c r="S247" i="7942"/>
  <c r="R386" i="7942"/>
  <c r="AY339" i="7942"/>
  <c r="AZ200" i="7942"/>
  <c r="CF403" i="7942"/>
  <c r="CG264" i="7942"/>
  <c r="ET372" i="7942"/>
  <c r="EU233" i="7942"/>
  <c r="G329" i="7942"/>
  <c r="H190" i="7942"/>
  <c r="AO281" i="7942"/>
  <c r="AN420" i="7942"/>
  <c r="CF302" i="7942"/>
  <c r="CG163" i="7942"/>
  <c r="FQ166" i="7942"/>
  <c r="FP305" i="7942"/>
  <c r="DN212" i="7942"/>
  <c r="DM351" i="7942"/>
  <c r="CG164" i="7942"/>
  <c r="CF303" i="7942"/>
  <c r="AC400" i="7942"/>
  <c r="AD261" i="7942"/>
  <c r="EJ278" i="7942"/>
  <c r="EI417" i="7942"/>
  <c r="EJ220" i="7942"/>
  <c r="EI359" i="7942"/>
  <c r="AC387" i="7942"/>
  <c r="AD248" i="7942"/>
  <c r="BK247" i="7942"/>
  <c r="BJ386" i="7942"/>
  <c r="AZ155" i="7942"/>
  <c r="AY294" i="7942"/>
  <c r="BK174" i="7942"/>
  <c r="BJ313" i="7942"/>
  <c r="CG168" i="7942"/>
  <c r="CF307" i="7942"/>
  <c r="DY249" i="7942"/>
  <c r="DX388" i="7942"/>
  <c r="DX307" i="7942"/>
  <c r="DY168" i="7942"/>
  <c r="FP367" i="7942"/>
  <c r="FQ228" i="7942"/>
  <c r="DC207" i="7942"/>
  <c r="DB346" i="7942"/>
  <c r="DY236" i="7942"/>
  <c r="DX375" i="7942"/>
  <c r="DY214" i="7942"/>
  <c r="DX353" i="7942"/>
  <c r="ET294" i="7942"/>
  <c r="EU155" i="7942"/>
  <c r="ET311" i="7942"/>
  <c r="EU172" i="7942"/>
  <c r="FP392" i="7942"/>
  <c r="FQ253" i="7942"/>
  <c r="FQ167" i="7942"/>
  <c r="FP306" i="7942"/>
  <c r="EU210" i="7942"/>
  <c r="ET349" i="7942"/>
  <c r="GB244" i="7942"/>
  <c r="GA383" i="7942"/>
  <c r="FQ164" i="7942"/>
  <c r="FP303" i="7942"/>
  <c r="BK228" i="7942"/>
  <c r="BJ367" i="7942"/>
  <c r="BK158" i="7942"/>
  <c r="BJ297" i="7942"/>
  <c r="FQ266" i="7942"/>
  <c r="FP405" i="7942"/>
  <c r="BK266" i="7942"/>
  <c r="BJ405" i="7942"/>
  <c r="DB407" i="7942"/>
  <c r="DC268" i="7942"/>
  <c r="EI400" i="7942"/>
  <c r="EJ261" i="7942"/>
  <c r="AY359" i="7942"/>
  <c r="AZ220" i="7942"/>
  <c r="ET313" i="7942"/>
  <c r="EU174" i="7942"/>
  <c r="DX380" i="7942"/>
  <c r="DY241" i="7942"/>
  <c r="FP414" i="7942"/>
  <c r="FQ275" i="7942"/>
  <c r="EI369" i="7942"/>
  <c r="EJ230" i="7942"/>
  <c r="GA402" i="7942"/>
  <c r="GB263" i="7942"/>
  <c r="AZ154" i="7942"/>
  <c r="AY293" i="7942"/>
  <c r="AZ260" i="7942"/>
  <c r="AY399" i="7942"/>
  <c r="EI341" i="7942"/>
  <c r="EJ202" i="7942"/>
  <c r="DY246" i="7942"/>
  <c r="DX385" i="7942"/>
  <c r="DY282" i="7942"/>
  <c r="DX421" i="7942"/>
  <c r="AZ212" i="7942"/>
  <c r="AY351" i="7942"/>
  <c r="AY367" i="7942"/>
  <c r="AZ228" i="7942"/>
  <c r="CF392" i="7942"/>
  <c r="CG253" i="7942"/>
  <c r="AD155" i="7942"/>
  <c r="AC294" i="7942"/>
  <c r="DX360" i="7942"/>
  <c r="DY221" i="7942"/>
  <c r="CG279" i="7942"/>
  <c r="CF418" i="7942"/>
  <c r="FE357" i="7942"/>
  <c r="FF218" i="7942"/>
  <c r="S276" i="7942"/>
  <c r="R415" i="7942"/>
  <c r="S161" i="7942"/>
  <c r="R300" i="7942"/>
  <c r="EI334" i="7942"/>
  <c r="EJ195" i="7942"/>
  <c r="AC369" i="7942"/>
  <c r="AD230" i="7942"/>
  <c r="DB375" i="7942"/>
  <c r="DC236" i="7942"/>
  <c r="S201" i="7942"/>
  <c r="R340" i="7942"/>
  <c r="EI294" i="7942"/>
  <c r="EJ155" i="7942"/>
  <c r="FP371" i="7942"/>
  <c r="FQ232" i="7942"/>
  <c r="BJ293" i="7942"/>
  <c r="BK154" i="7942"/>
  <c r="FP352" i="7942"/>
  <c r="FQ213" i="7942"/>
  <c r="DX404" i="7942"/>
  <c r="DY265" i="7942"/>
  <c r="AC419" i="7942"/>
  <c r="AD280" i="7942"/>
  <c r="CQ336" i="7942"/>
  <c r="CR197" i="7942"/>
  <c r="H223" i="7942"/>
  <c r="G362" i="7942"/>
  <c r="AN361" i="7942"/>
  <c r="AO222" i="7942"/>
  <c r="ET351" i="7942"/>
  <c r="EU212" i="7942"/>
  <c r="FP335" i="7942"/>
  <c r="FQ196" i="7942"/>
  <c r="ET304" i="7942"/>
  <c r="EU165" i="7942"/>
  <c r="FP326" i="7942"/>
  <c r="FQ187" i="7942"/>
  <c r="FQ191" i="7942"/>
  <c r="FP330" i="7942"/>
  <c r="ET418" i="7942"/>
  <c r="EU279" i="7942"/>
  <c r="G346" i="7942"/>
  <c r="H207" i="7942"/>
  <c r="FP345" i="7942"/>
  <c r="FQ206" i="7942"/>
  <c r="AZ205" i="7942"/>
  <c r="AY344" i="7942"/>
  <c r="H240" i="7942"/>
  <c r="G379" i="7942"/>
  <c r="AO209" i="7942"/>
  <c r="AN348" i="7942"/>
  <c r="AO278" i="7942"/>
  <c r="AN417" i="7942"/>
  <c r="DB410" i="7942"/>
  <c r="DC271" i="7942"/>
  <c r="AD272" i="7942"/>
  <c r="AC411" i="7942"/>
  <c r="CR169" i="7942"/>
  <c r="CQ308" i="7942"/>
  <c r="DC188" i="7942"/>
  <c r="DB327" i="7942"/>
  <c r="DX391" i="7942"/>
  <c r="DY252" i="7942"/>
  <c r="ET415" i="7942"/>
  <c r="EU276" i="7942"/>
  <c r="BU362" i="7942"/>
  <c r="BV223" i="7942"/>
  <c r="CQ401" i="7942"/>
  <c r="CR262" i="7942"/>
  <c r="AD266" i="7942"/>
  <c r="AC405" i="7942"/>
  <c r="DY208" i="7942"/>
  <c r="DX347" i="7942"/>
  <c r="BJ391" i="7942"/>
  <c r="BK252" i="7942"/>
  <c r="DN157" i="7942"/>
  <c r="DM296" i="7942"/>
  <c r="DY165" i="7942"/>
  <c r="DX304" i="7942"/>
  <c r="H285" i="7942"/>
  <c r="G424" i="7942"/>
  <c r="BU312" i="7942"/>
  <c r="BV173" i="7942"/>
  <c r="DB333" i="7942"/>
  <c r="DC194" i="7942"/>
  <c r="R356" i="7942"/>
  <c r="S217" i="7942"/>
  <c r="BU363" i="7942"/>
  <c r="BV224" i="7942"/>
  <c r="EI306" i="7942"/>
  <c r="EJ167" i="7942"/>
  <c r="BU315" i="7942"/>
  <c r="BV176" i="7942"/>
  <c r="DN225" i="7942"/>
  <c r="DM364" i="7942"/>
  <c r="FF265" i="7942"/>
  <c r="FE404" i="7942"/>
  <c r="CR175" i="7942"/>
  <c r="CQ314" i="7942"/>
  <c r="FF263" i="7942"/>
  <c r="FE402" i="7942"/>
  <c r="EI388" i="7942"/>
  <c r="EJ249" i="7942"/>
  <c r="S199" i="7942"/>
  <c r="R338" i="7942"/>
  <c r="DB353" i="7942"/>
  <c r="DC214" i="7942"/>
  <c r="R358" i="7942"/>
  <c r="S219" i="7942"/>
  <c r="AN387" i="7942"/>
  <c r="AO248" i="7942"/>
  <c r="EU200" i="7942"/>
  <c r="ET339" i="7942"/>
  <c r="FP295" i="7942"/>
  <c r="FQ156" i="7942"/>
  <c r="DB331" i="7942"/>
  <c r="DC192" i="7942"/>
  <c r="DC240" i="7942"/>
  <c r="DB379" i="7942"/>
  <c r="FP331" i="7942"/>
  <c r="FQ192" i="7942"/>
  <c r="DX387" i="7942"/>
  <c r="DY248" i="7942"/>
  <c r="DM384" i="7942"/>
  <c r="DN245" i="7942"/>
  <c r="BK249" i="7942"/>
  <c r="BJ388" i="7942"/>
  <c r="EI293" i="7942"/>
  <c r="EJ154" i="7942"/>
  <c r="AC383" i="7942"/>
  <c r="AD244" i="7942"/>
  <c r="FF176" i="7942"/>
  <c r="FE315" i="7942"/>
  <c r="BU377" i="7942"/>
  <c r="BV238" i="7942"/>
  <c r="EI295" i="7942"/>
  <c r="EJ156" i="7942"/>
  <c r="DN250" i="7942"/>
  <c r="DM389" i="7942"/>
  <c r="FE363" i="7942"/>
  <c r="FF224" i="7942"/>
  <c r="GB182" i="7942"/>
  <c r="GA321" i="7942"/>
  <c r="R362" i="7942"/>
  <c r="S223" i="7942"/>
  <c r="FQ204" i="7942"/>
  <c r="FP343" i="7942"/>
  <c r="AZ218" i="7942"/>
  <c r="AY357" i="7942"/>
  <c r="CR201" i="7942"/>
  <c r="CQ340" i="7942"/>
  <c r="AN311" i="7942"/>
  <c r="AO172" i="7942"/>
  <c r="DM330" i="7942"/>
  <c r="DN191" i="7942"/>
  <c r="EJ225" i="7942"/>
  <c r="EI364" i="7942"/>
  <c r="DX424" i="7942"/>
  <c r="DY285" i="7942"/>
  <c r="EI317" i="7942"/>
  <c r="EJ178" i="7942"/>
  <c r="BK269" i="7942"/>
  <c r="BJ408" i="7942"/>
  <c r="GA387" i="7942"/>
  <c r="GB248" i="7942"/>
  <c r="DC263" i="7942"/>
  <c r="DB402" i="7942"/>
  <c r="EU198" i="7942"/>
  <c r="ET337" i="7942"/>
  <c r="BU360" i="7942"/>
  <c r="BV221" i="7942"/>
  <c r="AZ224" i="7942"/>
  <c r="AY363" i="7942"/>
  <c r="FF156" i="7942"/>
  <c r="FE295" i="7942"/>
  <c r="AO179" i="7942"/>
  <c r="AN318" i="7942"/>
  <c r="CG276" i="7942"/>
  <c r="CF415" i="7942"/>
  <c r="AD213" i="7942"/>
  <c r="AC352" i="7942"/>
  <c r="BJ360" i="7942"/>
  <c r="BK221" i="7942"/>
  <c r="FP349" i="7942"/>
  <c r="FQ210" i="7942"/>
  <c r="DB390" i="7942"/>
  <c r="DC251" i="7942"/>
  <c r="FQ256" i="7942"/>
  <c r="FP395" i="7942"/>
  <c r="G364" i="7942"/>
  <c r="H225" i="7942"/>
  <c r="DB395" i="7942"/>
  <c r="DC256" i="7942"/>
  <c r="BJ312" i="7942"/>
  <c r="BK173" i="7942"/>
  <c r="EJ205" i="7942"/>
  <c r="EI344" i="7942"/>
  <c r="AD161" i="7942"/>
  <c r="AC300" i="7942"/>
  <c r="DM359" i="7942"/>
  <c r="DN220" i="7942"/>
  <c r="BK275" i="7942"/>
  <c r="BJ414" i="7942"/>
  <c r="DN169" i="7942"/>
  <c r="DM308" i="7942"/>
  <c r="S236" i="7942"/>
  <c r="R375" i="7942"/>
  <c r="EI366" i="7942"/>
  <c r="EJ227" i="7942"/>
  <c r="R336" i="7942"/>
  <c r="S197" i="7942"/>
  <c r="DN231" i="7942"/>
  <c r="DM370" i="7942"/>
  <c r="BK190" i="7942"/>
  <c r="BJ329" i="7942"/>
  <c r="CG212" i="7942"/>
  <c r="CF351" i="7942"/>
  <c r="AC319" i="7942"/>
  <c r="AD180" i="7942"/>
  <c r="GB223" i="7942"/>
  <c r="GA362" i="7942"/>
  <c r="S253" i="7942"/>
  <c r="R392" i="7942"/>
  <c r="EU224" i="7942"/>
  <c r="ET363" i="7942"/>
  <c r="GB243" i="7942"/>
  <c r="GA382" i="7942"/>
  <c r="DY250" i="7942"/>
  <c r="DX389" i="7942"/>
  <c r="EU257" i="7942"/>
  <c r="ET396" i="7942"/>
  <c r="AD199" i="7942"/>
  <c r="AC338" i="7942"/>
  <c r="CF412" i="7942"/>
  <c r="CG273" i="7942"/>
  <c r="CQ367" i="7942"/>
  <c r="CR228" i="7942"/>
  <c r="AZ174" i="7942"/>
  <c r="AY313" i="7942"/>
  <c r="EU280" i="7942"/>
  <c r="ET419" i="7942"/>
  <c r="DY281" i="7942"/>
  <c r="DX420" i="7942"/>
  <c r="GB177" i="7942"/>
  <c r="GA316" i="7942"/>
  <c r="CG186" i="7942"/>
  <c r="CF325" i="7942"/>
  <c r="AN416" i="7942"/>
  <c r="AO277" i="7942"/>
  <c r="FF279" i="7942"/>
  <c r="FE418" i="7942"/>
  <c r="AN397" i="7942"/>
  <c r="AO258" i="7942"/>
  <c r="DC159" i="7942"/>
  <c r="DB298" i="7942"/>
  <c r="FQ245" i="7942"/>
  <c r="FP384" i="7942"/>
  <c r="BK273" i="7942"/>
  <c r="BJ412" i="7942"/>
  <c r="G303" i="7942"/>
  <c r="H164" i="7942"/>
  <c r="AD166" i="7942"/>
  <c r="AC305" i="7942"/>
  <c r="AY376" i="7942"/>
  <c r="AZ237" i="7942"/>
  <c r="FP309" i="7942"/>
  <c r="FQ170" i="7942"/>
  <c r="DY166" i="7942"/>
  <c r="DX305" i="7942"/>
  <c r="CQ305" i="7942"/>
  <c r="CR166" i="7942"/>
  <c r="AY354" i="7942"/>
  <c r="AZ215" i="7942"/>
  <c r="FE330" i="7942"/>
  <c r="FF191" i="7942"/>
  <c r="DN255" i="7942"/>
  <c r="DM394" i="7942"/>
  <c r="FE336" i="7942"/>
  <c r="FF197" i="7942"/>
  <c r="H180" i="7942"/>
  <c r="G319" i="7942"/>
  <c r="R388" i="7942"/>
  <c r="S249" i="7942"/>
  <c r="AZ182" i="7942"/>
  <c r="AY321" i="7942"/>
  <c r="GA312" i="7942"/>
  <c r="GB173" i="7942"/>
  <c r="CR202" i="7942"/>
  <c r="CQ341" i="7942"/>
  <c r="EJ215" i="7942"/>
  <c r="EI354" i="7942"/>
  <c r="DM365" i="7942"/>
  <c r="DN226" i="7942"/>
  <c r="R293" i="7942"/>
  <c r="S154" i="7942"/>
  <c r="AC393" i="7942"/>
  <c r="AD254" i="7942"/>
  <c r="CQ315" i="7942"/>
  <c r="CR176" i="7942"/>
  <c r="G299" i="7942"/>
  <c r="H160" i="7942"/>
  <c r="BV231" i="7942"/>
  <c r="BU370" i="7942"/>
  <c r="H283" i="7942"/>
  <c r="G422" i="7942"/>
  <c r="AY374" i="7942"/>
  <c r="AZ235" i="7942"/>
  <c r="FF209" i="7942"/>
  <c r="FE348" i="7942"/>
  <c r="DC195" i="7942"/>
  <c r="DB334" i="7942"/>
  <c r="GB181" i="7942"/>
  <c r="GA320" i="7942"/>
  <c r="AN367" i="7942"/>
  <c r="AO228" i="7942"/>
  <c r="R377" i="7942"/>
  <c r="S238" i="7942"/>
  <c r="EI380" i="7942"/>
  <c r="EJ241" i="7942"/>
  <c r="EU221" i="7942"/>
  <c r="ET360" i="7942"/>
  <c r="BK210" i="7942"/>
  <c r="BJ349" i="7942"/>
  <c r="DY277" i="7942"/>
  <c r="DX416" i="7942"/>
  <c r="GA294" i="7942"/>
  <c r="GB155" i="7942"/>
  <c r="BK257" i="7942"/>
  <c r="BJ396" i="7942"/>
  <c r="H249" i="7942"/>
  <c r="G388" i="7942"/>
  <c r="AD169" i="7942"/>
  <c r="AC308" i="7942"/>
  <c r="DM327" i="7942"/>
  <c r="DN188" i="7942"/>
  <c r="DY242" i="7942"/>
  <c r="DX381" i="7942"/>
  <c r="DM393" i="7942"/>
  <c r="DN254" i="7942"/>
  <c r="DB293" i="7942"/>
  <c r="DC154" i="7942"/>
  <c r="BV281" i="7942"/>
  <c r="BU420" i="7942"/>
  <c r="H259" i="7942"/>
  <c r="G398" i="7942"/>
  <c r="FE351" i="7942"/>
  <c r="FF212" i="7942"/>
  <c r="ET355" i="7942"/>
  <c r="EU216" i="7942"/>
  <c r="GB278" i="7942"/>
  <c r="GA417" i="7942"/>
  <c r="DM409" i="7942"/>
  <c r="DN270" i="7942"/>
  <c r="DY181" i="7942"/>
  <c r="DX320" i="7942"/>
  <c r="CG156" i="7942"/>
  <c r="CF295" i="7942"/>
  <c r="EJ162" i="7942"/>
  <c r="EI301" i="7942"/>
  <c r="DX319" i="7942"/>
  <c r="DY180" i="7942"/>
  <c r="CQ299" i="7942"/>
  <c r="CR160" i="7942"/>
  <c r="DY190" i="7942"/>
  <c r="DX329" i="7942"/>
  <c r="AZ193" i="7942"/>
  <c r="AY332" i="7942"/>
  <c r="DC228" i="7942"/>
  <c r="DB367" i="7942"/>
  <c r="R411" i="7942"/>
  <c r="S272" i="7942"/>
  <c r="BJ317" i="7942"/>
  <c r="BK178" i="7942"/>
  <c r="DN275" i="7942"/>
  <c r="DM414" i="7942"/>
  <c r="S226" i="7942"/>
  <c r="R365" i="7942"/>
  <c r="AN362" i="7942"/>
  <c r="AO223" i="7942"/>
  <c r="DN172" i="7942"/>
  <c r="DM311" i="7942"/>
  <c r="FP421" i="7942"/>
  <c r="FQ282" i="7942"/>
  <c r="GA372" i="7942"/>
  <c r="GB233" i="7942"/>
  <c r="DN206" i="7942"/>
  <c r="DM345" i="7942"/>
  <c r="EI383" i="7942"/>
  <c r="EJ244" i="7942"/>
  <c r="FP415" i="7942"/>
  <c r="FQ276" i="7942"/>
  <c r="AN356" i="7942"/>
  <c r="AO217" i="7942"/>
  <c r="DX339" i="7942"/>
  <c r="DY200" i="7942"/>
  <c r="EU272" i="7942"/>
  <c r="ET411" i="7942"/>
  <c r="BJ342" i="7942"/>
  <c r="BK203" i="7942"/>
  <c r="CG199" i="7942"/>
  <c r="CF338" i="7942"/>
  <c r="AC348" i="7942"/>
  <c r="AD209" i="7942"/>
  <c r="AN395" i="7942"/>
  <c r="AO256" i="7942"/>
  <c r="FF269" i="7942"/>
  <c r="FE408" i="7942"/>
  <c r="CF374" i="7942"/>
  <c r="CG235" i="7942"/>
  <c r="H282" i="7942"/>
  <c r="G421" i="7942"/>
  <c r="BK191" i="7942"/>
  <c r="BJ330" i="7942"/>
  <c r="DB400" i="7942"/>
  <c r="DC261" i="7942"/>
  <c r="GB246" i="7942"/>
  <c r="GA385" i="7942"/>
  <c r="DN216" i="7942"/>
  <c r="DM355" i="7942"/>
  <c r="BJ375" i="7942"/>
  <c r="BK236" i="7942"/>
  <c r="DC248" i="7942"/>
  <c r="DB387" i="7942"/>
  <c r="BJ383" i="7942"/>
  <c r="BK244" i="7942"/>
  <c r="FE397" i="7942"/>
  <c r="FF258" i="7942"/>
  <c r="FP312" i="7942"/>
  <c r="FQ173" i="7942"/>
  <c r="DX293" i="7942"/>
  <c r="DY154" i="7942"/>
  <c r="CR254" i="7942"/>
  <c r="CQ393" i="7942"/>
  <c r="AY362" i="7942"/>
  <c r="AZ223" i="7942"/>
  <c r="EU183" i="7942"/>
  <c r="ET322" i="7942"/>
  <c r="AD233" i="7942"/>
  <c r="AC372" i="7942"/>
  <c r="FP359" i="7942"/>
  <c r="FQ220" i="7942"/>
  <c r="DN209" i="7942"/>
  <c r="DM348" i="7942"/>
  <c r="CG239" i="7942"/>
  <c r="CF378" i="7942"/>
  <c r="FF229" i="7942"/>
  <c r="FE368" i="7942"/>
  <c r="CG281" i="7942"/>
  <c r="CF420" i="7942"/>
  <c r="G310" i="7942"/>
  <c r="H171" i="7942"/>
  <c r="BU337" i="7942"/>
  <c r="BV198" i="7942"/>
  <c r="GA326" i="7942"/>
  <c r="GB187" i="7942"/>
  <c r="GB174" i="7942"/>
  <c r="GA313" i="7942"/>
  <c r="EU213" i="7942"/>
  <c r="ET352" i="7942"/>
  <c r="ET413" i="7942"/>
  <c r="EU274" i="7942"/>
  <c r="DY267" i="7942"/>
  <c r="DX406" i="7942"/>
  <c r="CG200" i="7942"/>
  <c r="CF339" i="7942"/>
  <c r="H234" i="7942"/>
  <c r="G373" i="7942"/>
  <c r="FE407" i="7942"/>
  <c r="FF268" i="7942"/>
  <c r="FQ172" i="7942"/>
  <c r="FP311" i="7942"/>
  <c r="CF356" i="7942"/>
  <c r="CG217" i="7942"/>
  <c r="DN246" i="7942"/>
  <c r="DM385" i="7942"/>
  <c r="DC279" i="7942"/>
  <c r="DB418" i="7942"/>
  <c r="S263" i="7942"/>
  <c r="R402" i="7942"/>
  <c r="BJ419" i="7942"/>
  <c r="BK280" i="7942"/>
  <c r="CF321" i="7942"/>
  <c r="CG182" i="7942"/>
  <c r="BJ358" i="7942"/>
  <c r="BK219" i="7942"/>
  <c r="ET370" i="7942"/>
  <c r="EU231" i="7942"/>
  <c r="GA395" i="7942"/>
  <c r="GB256" i="7942"/>
  <c r="DY201" i="7942"/>
  <c r="DX340" i="7942"/>
  <c r="CG191" i="7942"/>
  <c r="CF330" i="7942"/>
  <c r="AN314" i="7942"/>
  <c r="AO175" i="7942"/>
  <c r="G339" i="7942"/>
  <c r="H200" i="7942"/>
  <c r="EJ191" i="7942"/>
  <c r="EI330" i="7942"/>
  <c r="BJ299" i="7942"/>
  <c r="BK160" i="7942"/>
  <c r="DM413" i="7942"/>
  <c r="DN274" i="7942"/>
  <c r="AD191" i="7942"/>
  <c r="AC330" i="7942"/>
  <c r="EJ235" i="7942"/>
  <c r="EI374" i="7942"/>
  <c r="FQ231" i="7942"/>
  <c r="FP370" i="7942"/>
  <c r="BJ377" i="7942"/>
  <c r="BK238" i="7942"/>
  <c r="EU156" i="7942"/>
  <c r="ET295" i="7942"/>
  <c r="EU195" i="7942"/>
  <c r="ET334" i="7942"/>
  <c r="CQ400" i="7942"/>
  <c r="CR261" i="7942"/>
  <c r="AN383" i="7942"/>
  <c r="AO244" i="7942"/>
  <c r="AY364" i="7942"/>
  <c r="AZ225" i="7942"/>
  <c r="DC221" i="7942"/>
  <c r="DB360" i="7942"/>
  <c r="CQ412" i="7942"/>
  <c r="CR273" i="7942"/>
  <c r="DX370" i="7942"/>
  <c r="DY231" i="7942"/>
  <c r="EI360" i="7942"/>
  <c r="EJ221" i="7942"/>
  <c r="FQ259" i="7942"/>
  <c r="FP398" i="7942"/>
  <c r="CF379" i="7942"/>
  <c r="CG240" i="7942"/>
  <c r="DC235" i="7942"/>
  <c r="DB374" i="7942"/>
  <c r="GB282" i="7942"/>
  <c r="GA421" i="7942"/>
  <c r="AD231" i="7942"/>
  <c r="AC370" i="7942"/>
  <c r="GA380" i="7942"/>
  <c r="GB241" i="7942"/>
  <c r="G296" i="7942"/>
  <c r="H157" i="7942"/>
  <c r="DN284" i="7942"/>
  <c r="DM423" i="7942"/>
  <c r="BU388" i="7942"/>
  <c r="BV249" i="7942"/>
  <c r="EJ186" i="7942"/>
  <c r="EI325" i="7942"/>
  <c r="AO192" i="7942"/>
  <c r="AN331" i="7942"/>
  <c r="GA308" i="7942"/>
  <c r="GB169" i="7942"/>
  <c r="S169" i="7942"/>
  <c r="R308" i="7942"/>
  <c r="FE300" i="7942"/>
  <c r="FF161" i="7942"/>
  <c r="DN161" i="7942"/>
  <c r="DM300" i="7942"/>
  <c r="EI391" i="7942"/>
  <c r="EJ252" i="7942"/>
  <c r="AY307" i="7942"/>
  <c r="AZ168" i="7942"/>
  <c r="H262" i="7942"/>
  <c r="G401" i="7942"/>
  <c r="R359" i="7942"/>
  <c r="S220" i="7942"/>
  <c r="AY300" i="7942"/>
  <c r="AZ161" i="7942"/>
  <c r="G377" i="7942"/>
  <c r="H238" i="7942"/>
  <c r="FQ277" i="7942"/>
  <c r="FP416" i="7942"/>
  <c r="AC322" i="7942"/>
  <c r="AD183" i="7942"/>
  <c r="AY414" i="7942"/>
  <c r="AZ275" i="7942"/>
  <c r="FE371" i="7942"/>
  <c r="FF232" i="7942"/>
  <c r="DN218" i="7942"/>
  <c r="DM357" i="7942"/>
  <c r="AO242" i="7942"/>
  <c r="AN381" i="7942"/>
  <c r="AZ282" i="7942"/>
  <c r="AY421" i="7942"/>
  <c r="CR223" i="7942"/>
  <c r="CQ362" i="7942"/>
  <c r="CR180" i="7942"/>
  <c r="CQ319" i="7942"/>
  <c r="AZ257" i="7942"/>
  <c r="AY396" i="7942"/>
  <c r="AN349" i="7942"/>
  <c r="AO210" i="7942"/>
  <c r="ET373" i="7942"/>
  <c r="EU234" i="7942"/>
  <c r="CQ394" i="7942"/>
  <c r="CR255" i="7942"/>
  <c r="BK214" i="7942"/>
  <c r="BJ353" i="7942"/>
  <c r="DY262" i="7942"/>
  <c r="DX401" i="7942"/>
  <c r="BK251" i="7942"/>
  <c r="BJ390" i="7942"/>
  <c r="EU164" i="7942"/>
  <c r="ET303" i="7942"/>
  <c r="DN185" i="7942"/>
  <c r="DM324" i="7942"/>
  <c r="DN249" i="7942"/>
  <c r="DM388" i="7942"/>
  <c r="AY388" i="7942"/>
  <c r="AZ249" i="7942"/>
  <c r="AY342" i="7942"/>
  <c r="AZ203" i="7942"/>
  <c r="DM424" i="7942"/>
  <c r="DN285" i="7942"/>
  <c r="DY184" i="7942"/>
  <c r="DX323" i="7942"/>
  <c r="GB185" i="7942"/>
  <c r="GA324" i="7942"/>
  <c r="DY261" i="7942"/>
  <c r="DX400" i="7942"/>
  <c r="BK157" i="7942"/>
  <c r="BJ296" i="7942"/>
  <c r="G399" i="7942"/>
  <c r="H260" i="7942"/>
  <c r="AZ165" i="7942"/>
  <c r="AY304" i="7942"/>
  <c r="DX371" i="7942"/>
  <c r="DY232" i="7942"/>
  <c r="CQ332" i="7942"/>
  <c r="CR193" i="7942"/>
  <c r="EJ239" i="7942"/>
  <c r="EI378" i="7942"/>
  <c r="CG158" i="7942"/>
  <c r="CF297" i="7942"/>
  <c r="EU263" i="7942"/>
  <c r="ET402" i="7942"/>
  <c r="AZ227" i="7942"/>
  <c r="AY366" i="7942"/>
  <c r="GB158" i="7942"/>
  <c r="GA297" i="7942"/>
  <c r="G415" i="7942"/>
  <c r="H276" i="7942"/>
  <c r="S185" i="7942"/>
  <c r="R324" i="7942"/>
  <c r="FP407" i="7942"/>
  <c r="FQ268" i="7942"/>
  <c r="CR284" i="7942"/>
  <c r="CQ423" i="7942"/>
  <c r="GB184" i="7942"/>
  <c r="GA323" i="7942"/>
  <c r="ET393" i="7942"/>
  <c r="EU254" i="7942"/>
  <c r="CR266" i="7942"/>
  <c r="CQ405" i="7942"/>
  <c r="FP422" i="7942"/>
  <c r="FQ283" i="7942"/>
  <c r="ET388" i="7942"/>
  <c r="EU249" i="7942"/>
  <c r="DY284" i="7942"/>
  <c r="DX423" i="7942"/>
  <c r="FE320" i="7942"/>
  <c r="FF181" i="7942"/>
  <c r="FQ244" i="7942"/>
  <c r="FP383" i="7942"/>
  <c r="BV253" i="7942"/>
  <c r="BU392" i="7942"/>
  <c r="BV279" i="7942"/>
  <c r="BU418" i="7942"/>
  <c r="CF369" i="7942"/>
  <c r="CG230" i="7942"/>
  <c r="R330" i="7942"/>
  <c r="S191" i="7942"/>
  <c r="H267" i="7942"/>
  <c r="G406" i="7942"/>
  <c r="BJ411" i="7942"/>
  <c r="BK272" i="7942"/>
  <c r="DX334" i="7942"/>
  <c r="DY195" i="7942"/>
  <c r="GB226" i="7942"/>
  <c r="GA365" i="7942"/>
  <c r="S256" i="7942"/>
  <c r="R395" i="7942"/>
  <c r="AO193" i="7942"/>
  <c r="AN332" i="7942"/>
  <c r="DY225" i="7942"/>
  <c r="DX364" i="7942"/>
  <c r="FQ249" i="7942"/>
  <c r="FP388" i="7942"/>
  <c r="DC266" i="7942"/>
  <c r="DB405" i="7942"/>
  <c r="G314" i="7942"/>
  <c r="H175" i="7942"/>
  <c r="AO234" i="7942"/>
  <c r="AN373" i="7942"/>
  <c r="DY160" i="7942"/>
  <c r="DX299" i="7942"/>
  <c r="EI297" i="7942"/>
  <c r="EJ158" i="7942"/>
  <c r="EU158" i="7942"/>
  <c r="ET297" i="7942"/>
  <c r="CQ311" i="7942"/>
  <c r="CR172" i="7942"/>
  <c r="CR205" i="7942"/>
  <c r="CQ344" i="7942"/>
  <c r="EJ224" i="7942"/>
  <c r="EI363" i="7942"/>
  <c r="GA374" i="7942"/>
  <c r="GB235" i="7942"/>
  <c r="FP390" i="7942"/>
  <c r="FQ251" i="7942"/>
  <c r="BK276" i="7942"/>
  <c r="BJ415" i="7942"/>
  <c r="CF410" i="7942"/>
  <c r="CG271" i="7942"/>
  <c r="CR190" i="7942"/>
  <c r="CQ329" i="7942"/>
  <c r="GA351" i="7942"/>
  <c r="GB212" i="7942"/>
  <c r="GA406" i="7942"/>
  <c r="GB267" i="7942"/>
  <c r="DB295" i="7942"/>
  <c r="DC156" i="7942"/>
  <c r="BV217" i="7942"/>
  <c r="BU356" i="7942"/>
  <c r="BJ319" i="7942"/>
  <c r="BK180" i="7942"/>
  <c r="DX384" i="7942"/>
  <c r="DY245" i="7942"/>
  <c r="BK215" i="7942"/>
  <c r="BJ354" i="7942"/>
  <c r="FP298" i="7942"/>
  <c r="FQ159" i="7942"/>
  <c r="FF165" i="7942"/>
  <c r="FE304" i="7942"/>
  <c r="FP293" i="7942"/>
  <c r="FQ154" i="7942"/>
  <c r="FF240" i="7942"/>
  <c r="FE379" i="7942"/>
  <c r="CQ303" i="7942"/>
  <c r="CR164" i="7942"/>
  <c r="DB364" i="7942"/>
  <c r="DC225" i="7942"/>
  <c r="EJ171" i="7942"/>
  <c r="EI310" i="7942"/>
  <c r="R424" i="7942"/>
  <c r="S285" i="7942"/>
  <c r="FE415" i="7942"/>
  <c r="FF276" i="7942"/>
  <c r="H242" i="7942"/>
  <c r="G381" i="7942"/>
  <c r="R306" i="7942"/>
  <c r="S167" i="7942"/>
  <c r="G408" i="7942"/>
  <c r="H269" i="7942"/>
  <c r="CF331" i="7942"/>
  <c r="CG192" i="7942"/>
  <c r="AY320" i="7942"/>
  <c r="AZ181" i="7942"/>
  <c r="AC379" i="7942"/>
  <c r="AD240" i="7942"/>
  <c r="FP341" i="7942"/>
  <c r="FQ202" i="7942"/>
  <c r="CG228" i="7942"/>
  <c r="CF367" i="7942"/>
  <c r="DC262" i="7942"/>
  <c r="DB401" i="7942"/>
  <c r="GB268" i="7942"/>
  <c r="GA407" i="7942"/>
  <c r="R344" i="7942"/>
  <c r="S205" i="7942"/>
  <c r="BU395" i="7942"/>
  <c r="BV256" i="7942"/>
  <c r="CG244" i="7942"/>
  <c r="CF383" i="7942"/>
  <c r="EI345" i="7942"/>
  <c r="EJ206" i="7942"/>
  <c r="DX324" i="7942"/>
  <c r="DY185" i="7942"/>
  <c r="FF223" i="7942"/>
  <c r="FE362" i="7942"/>
  <c r="AD184" i="7942"/>
  <c r="AC323" i="7942"/>
  <c r="CF365" i="7942"/>
  <c r="CG226" i="7942"/>
  <c r="G370" i="7942"/>
  <c r="H231" i="7942"/>
  <c r="DY215" i="7942"/>
  <c r="DX354" i="7942"/>
  <c r="FF281" i="7942"/>
  <c r="FE420" i="7942"/>
  <c r="DX393" i="7942"/>
  <c r="DY254" i="7942"/>
  <c r="DC210" i="7942"/>
  <c r="DB349" i="7942"/>
  <c r="DN219" i="7942"/>
  <c r="DM358" i="7942"/>
  <c r="R297" i="7942"/>
  <c r="S158" i="7942"/>
  <c r="AZ241" i="7942"/>
  <c r="AY380" i="7942"/>
  <c r="R364" i="7942"/>
  <c r="S225" i="7942"/>
  <c r="DC215" i="7942"/>
  <c r="DB354" i="7942"/>
  <c r="AY336" i="7942"/>
  <c r="AZ197" i="7942"/>
  <c r="AN313" i="7942"/>
  <c r="AO174" i="7942"/>
  <c r="BJ306" i="7942"/>
  <c r="BK167" i="7942"/>
  <c r="EU175" i="7942"/>
  <c r="ET314" i="7942"/>
  <c r="DM368" i="7942"/>
  <c r="DN229" i="7942"/>
  <c r="DX335" i="7942"/>
  <c r="DY196" i="7942"/>
  <c r="AO279" i="7942"/>
  <c r="AN418" i="7942"/>
  <c r="EU239" i="7942"/>
  <c r="ET378" i="7942"/>
  <c r="BK224" i="7942"/>
  <c r="BJ363" i="7942"/>
  <c r="H245" i="7942"/>
  <c r="G384" i="7942"/>
  <c r="FP374" i="7942"/>
  <c r="FQ235" i="7942"/>
  <c r="DC165" i="7942"/>
  <c r="DB304" i="7942"/>
  <c r="DY220" i="7942"/>
  <c r="DX359" i="7942"/>
  <c r="CG155" i="7942"/>
  <c r="CF294" i="7942"/>
  <c r="R396" i="7942"/>
  <c r="S257" i="7942"/>
  <c r="AN421" i="7942"/>
  <c r="AO282" i="7942"/>
  <c r="GA295" i="7942"/>
  <c r="GB156" i="7942"/>
  <c r="S172" i="7942"/>
  <c r="R311" i="7942"/>
  <c r="S278" i="7942"/>
  <c r="R417" i="7942"/>
  <c r="EI355" i="7942"/>
  <c r="EJ216" i="7942"/>
  <c r="BV260" i="7942"/>
  <c r="BU399" i="7942"/>
  <c r="BV166" i="7942"/>
  <c r="BU305" i="7942"/>
  <c r="H219" i="7942"/>
  <c r="G358" i="7942"/>
  <c r="DX379" i="7942"/>
  <c r="DY240" i="7942"/>
  <c r="BU307" i="7942"/>
  <c r="BV168" i="7942"/>
  <c r="DB372" i="7942"/>
  <c r="DC233" i="7942"/>
  <c r="GB219" i="7942"/>
  <c r="GA358" i="7942"/>
  <c r="BV170" i="7942"/>
  <c r="BU309" i="7942"/>
  <c r="DX413" i="7942"/>
  <c r="DY274" i="7942"/>
  <c r="DN265" i="7942"/>
  <c r="DM404" i="7942"/>
  <c r="CF405" i="7942"/>
  <c r="CG266" i="7942"/>
  <c r="AO190" i="7942"/>
  <c r="AN329" i="7942"/>
  <c r="BK192" i="7942"/>
  <c r="BJ331" i="7942"/>
  <c r="DM340" i="7942"/>
  <c r="DN201" i="7942"/>
  <c r="AZ173" i="7942"/>
  <c r="AY312" i="7942"/>
  <c r="BJ327" i="7942"/>
  <c r="BK188" i="7942"/>
  <c r="R423" i="7942"/>
  <c r="S284" i="7942"/>
  <c r="EU238" i="7942"/>
  <c r="ET377" i="7942"/>
  <c r="FE335" i="7942"/>
  <c r="FF196" i="7942"/>
  <c r="DX403" i="7942"/>
  <c r="DY264" i="7942"/>
  <c r="H221" i="7942"/>
  <c r="G360" i="7942"/>
  <c r="AN299" i="7942"/>
  <c r="AO160" i="7942"/>
  <c r="FQ270" i="7942"/>
  <c r="FP409" i="7942"/>
  <c r="G341" i="7942"/>
  <c r="H202" i="7942"/>
  <c r="AD275" i="7942"/>
  <c r="AC414" i="7942"/>
  <c r="AD270" i="7942"/>
  <c r="AC409" i="7942"/>
  <c r="FQ186" i="7942"/>
  <c r="FP325" i="7942"/>
  <c r="S206" i="7942"/>
  <c r="R345" i="7942"/>
  <c r="FQ182" i="7942"/>
  <c r="FP321" i="7942"/>
  <c r="AC313" i="7942"/>
  <c r="AD174" i="7942"/>
  <c r="ET380" i="7942"/>
  <c r="EU241" i="7942"/>
  <c r="FF273" i="7942"/>
  <c r="FE412" i="7942"/>
  <c r="GB176" i="7942"/>
  <c r="GA315" i="7942"/>
  <c r="AD165" i="7942"/>
  <c r="AC304" i="7942"/>
  <c r="R315" i="7942"/>
  <c r="S176" i="7942"/>
  <c r="DN175" i="7942"/>
  <c r="DM314" i="7942"/>
  <c r="EJ190" i="7942"/>
  <c r="EI329" i="7942"/>
  <c r="S277" i="7942"/>
  <c r="R416" i="7942"/>
  <c r="AN406" i="7942"/>
  <c r="AO267" i="7942"/>
  <c r="BU423" i="7942"/>
  <c r="BV284" i="7942"/>
  <c r="DX394" i="7942"/>
  <c r="DY255" i="7942"/>
  <c r="GA410" i="7942"/>
  <c r="GB271" i="7942"/>
  <c r="BU397" i="7942"/>
  <c r="BV258" i="7942"/>
  <c r="DN155" i="7942"/>
  <c r="DM294" i="7942"/>
  <c r="BU325" i="7942"/>
  <c r="BV186" i="7942"/>
  <c r="AN345" i="7942"/>
  <c r="AO206" i="7942"/>
  <c r="EU261" i="7942"/>
  <c r="ET400" i="7942"/>
  <c r="AN380" i="7942"/>
  <c r="AO241" i="7942"/>
  <c r="CR210" i="7942"/>
  <c r="CQ349" i="7942"/>
  <c r="G385" i="7942"/>
  <c r="H246" i="7942"/>
  <c r="BU341" i="7942"/>
  <c r="BV202" i="7942"/>
  <c r="DC264" i="7942"/>
  <c r="DB403" i="7942"/>
  <c r="DN164" i="7942"/>
  <c r="DM303" i="7942"/>
  <c r="EU169" i="7942"/>
  <c r="ET308" i="7942"/>
  <c r="DN180" i="7942"/>
  <c r="DM319" i="7942"/>
  <c r="G365" i="7942"/>
  <c r="H226" i="7942"/>
  <c r="BJ332" i="7942"/>
  <c r="BK193" i="7942"/>
  <c r="CG237" i="7942"/>
  <c r="CF376" i="7942"/>
  <c r="BV203" i="7942"/>
  <c r="BU342" i="7942"/>
  <c r="AN346" i="7942"/>
  <c r="AO207" i="7942"/>
  <c r="AZ236" i="7942"/>
  <c r="AY375" i="7942"/>
  <c r="AZ246" i="7942"/>
  <c r="AY385" i="7942"/>
  <c r="CQ403" i="7942"/>
  <c r="CR264" i="7942"/>
  <c r="FQ233" i="7942"/>
  <c r="FP372" i="7942"/>
  <c r="DM301" i="7942"/>
  <c r="DN162" i="7942"/>
  <c r="CG172" i="7942"/>
  <c r="CF311" i="7942"/>
  <c r="DC224" i="7942"/>
  <c r="DB363" i="7942"/>
  <c r="S216" i="7942"/>
  <c r="R355" i="7942"/>
  <c r="DM343" i="7942"/>
  <c r="DN204" i="7942"/>
  <c r="ET356" i="7942"/>
  <c r="EU217" i="7942"/>
  <c r="CF398" i="7942"/>
  <c r="CG259" i="7942"/>
  <c r="GB172" i="7942"/>
  <c r="GA311" i="7942"/>
  <c r="AZ172" i="7942"/>
  <c r="AY311" i="7942"/>
  <c r="CQ335" i="7942"/>
  <c r="CR196" i="7942"/>
  <c r="FQ234" i="7942"/>
  <c r="FP373" i="7942"/>
  <c r="CF337" i="7942"/>
  <c r="CG198" i="7942"/>
  <c r="CR285" i="7942"/>
  <c r="CQ424" i="7942"/>
  <c r="CQ359" i="7942"/>
  <c r="CR220" i="7942"/>
  <c r="DB406" i="7942"/>
  <c r="DC267" i="7942"/>
  <c r="BU338" i="7942"/>
  <c r="BV199" i="7942"/>
  <c r="H201" i="7942"/>
  <c r="G340" i="7942"/>
  <c r="ET374" i="7942"/>
  <c r="EU235" i="7942"/>
  <c r="EI296" i="7942"/>
  <c r="EJ157" i="7942"/>
  <c r="AC347" i="7942"/>
  <c r="AD208" i="7942"/>
  <c r="FE356" i="7942"/>
  <c r="FF217" i="7942"/>
  <c r="CF306" i="7942"/>
  <c r="CG167" i="7942"/>
  <c r="CQ347" i="7942"/>
  <c r="CR208" i="7942"/>
  <c r="EJ266" i="7942"/>
  <c r="EI405" i="7942"/>
  <c r="DM333" i="7942"/>
  <c r="DN194" i="7942"/>
  <c r="BU415" i="7942"/>
  <c r="BV276" i="7942"/>
  <c r="GA379" i="7942"/>
  <c r="GB240" i="7942"/>
  <c r="ET327" i="7942"/>
  <c r="EU188" i="7942"/>
  <c r="DB302" i="7942"/>
  <c r="DC163" i="7942"/>
  <c r="R381" i="7942"/>
  <c r="S242" i="7942"/>
  <c r="FF189" i="7942"/>
  <c r="FE328" i="7942"/>
  <c r="DN244" i="7942"/>
  <c r="DM383" i="7942"/>
  <c r="EJ183" i="7942"/>
  <c r="EI322" i="7942"/>
  <c r="DN199" i="7942"/>
  <c r="DM338" i="7942"/>
  <c r="R301" i="7942"/>
  <c r="S162" i="7942"/>
  <c r="R295" i="7942"/>
  <c r="S156" i="7942"/>
  <c r="EU163" i="7942"/>
  <c r="ET302" i="7942"/>
  <c r="AN338" i="7942"/>
  <c r="AO199" i="7942"/>
  <c r="DN228" i="7942"/>
  <c r="DM367" i="7942"/>
  <c r="CR161" i="7942"/>
  <c r="CQ300" i="7942"/>
  <c r="S193" i="7942"/>
  <c r="R332" i="7942"/>
  <c r="FQ195" i="7942"/>
  <c r="FP334" i="7942"/>
  <c r="ET420" i="7942"/>
  <c r="EU281" i="7942"/>
  <c r="DN192" i="7942"/>
  <c r="DM331" i="7942"/>
  <c r="G409" i="7942"/>
  <c r="H270" i="7942"/>
  <c r="AO236" i="7942"/>
  <c r="AN375" i="7942"/>
  <c r="AC316" i="7942"/>
  <c r="AD177" i="7942"/>
  <c r="ET395" i="7942"/>
  <c r="EU256" i="7942"/>
  <c r="ET312" i="7942"/>
  <c r="EU173" i="7942"/>
  <c r="FP397" i="7942"/>
  <c r="FQ258" i="7942"/>
  <c r="GA317" i="7942"/>
  <c r="GB178" i="7942"/>
  <c r="AZ177" i="7942"/>
  <c r="AY316" i="7942"/>
  <c r="AC326" i="7942"/>
  <c r="AD187" i="7942"/>
  <c r="R373" i="7942"/>
  <c r="S234" i="7942"/>
  <c r="R410" i="7942"/>
  <c r="S271" i="7942"/>
  <c r="GB180" i="7942"/>
  <c r="GA319" i="7942"/>
  <c r="R393" i="7942"/>
  <c r="S254" i="7942"/>
  <c r="CF341" i="7942"/>
  <c r="CG202" i="7942"/>
  <c r="DX300" i="7942"/>
  <c r="DY161" i="7942"/>
  <c r="FQ243" i="7942"/>
  <c r="FP382" i="7942"/>
  <c r="FQ237" i="7942"/>
  <c r="FP376" i="7942"/>
  <c r="BJ341" i="7942"/>
  <c r="BK202" i="7942"/>
  <c r="EI399" i="7942"/>
  <c r="EJ260" i="7942"/>
  <c r="CG263" i="7942"/>
  <c r="CF402" i="7942"/>
  <c r="DM326" i="7942"/>
  <c r="DN187" i="7942"/>
  <c r="EJ233" i="7942"/>
  <c r="EI372" i="7942"/>
  <c r="BK194" i="7942"/>
  <c r="BJ333" i="7942"/>
  <c r="CR183" i="7942"/>
  <c r="CQ322" i="7942"/>
  <c r="DB422" i="7942"/>
  <c r="DC283" i="7942"/>
  <c r="G304" i="7942"/>
  <c r="H165" i="7942"/>
  <c r="R408" i="7942"/>
  <c r="S269" i="7942"/>
  <c r="FE387" i="7942"/>
  <c r="FF248" i="7942"/>
  <c r="GA298" i="7942"/>
  <c r="GB159" i="7942"/>
  <c r="BJ346" i="7942"/>
  <c r="BK207" i="7942"/>
  <c r="CR199" i="7942"/>
  <c r="CQ338" i="7942"/>
  <c r="BJ336" i="7942"/>
  <c r="BK197" i="7942"/>
  <c r="EJ184" i="7942"/>
  <c r="EI323" i="7942"/>
  <c r="H170" i="7942"/>
  <c r="G309" i="7942"/>
  <c r="GA393" i="7942"/>
  <c r="GB254" i="7942"/>
  <c r="R323" i="7942"/>
  <c r="S184" i="7942"/>
  <c r="CQ410" i="7942"/>
  <c r="CR271" i="7942"/>
  <c r="GA375" i="7942"/>
  <c r="GB236" i="7942"/>
  <c r="G345" i="7942"/>
  <c r="H206" i="7942"/>
  <c r="GA381" i="7942"/>
  <c r="GB242" i="7942"/>
  <c r="AN319" i="7942"/>
  <c r="AO180" i="7942"/>
  <c r="EU196" i="7942"/>
  <c r="ET335" i="7942"/>
  <c r="AN413" i="7942"/>
  <c r="AO274" i="7942"/>
  <c r="FE333" i="7942"/>
  <c r="FF194" i="7942"/>
  <c r="BV190" i="7942"/>
  <c r="BU329" i="7942"/>
  <c r="AY392" i="7942"/>
  <c r="AZ253" i="7942"/>
  <c r="BU332" i="7942"/>
  <c r="BV193" i="7942"/>
  <c r="AD207" i="7942"/>
  <c r="AC346" i="7942"/>
  <c r="BJ351" i="7942"/>
  <c r="BK212" i="7942"/>
  <c r="FP400" i="7942"/>
  <c r="FQ261" i="7942"/>
  <c r="DX398" i="7942"/>
  <c r="DY259" i="7942"/>
  <c r="CF416" i="7942"/>
  <c r="CG277" i="7942"/>
  <c r="FF172" i="7942"/>
  <c r="FE311" i="7942"/>
  <c r="DC164" i="7942"/>
  <c r="DB303" i="7942"/>
  <c r="DN237" i="7942"/>
  <c r="DM376" i="7942"/>
  <c r="FE297" i="7942"/>
  <c r="FF158" i="7942"/>
  <c r="BV270" i="7942"/>
  <c r="BU409" i="7942"/>
  <c r="AO218" i="7942"/>
  <c r="AN357" i="7942"/>
  <c r="H217" i="7942"/>
  <c r="G356" i="7942"/>
  <c r="DB359" i="7942"/>
  <c r="DC220" i="7942"/>
  <c r="CQ334" i="7942"/>
  <c r="CR195" i="7942"/>
  <c r="DY224" i="7942"/>
  <c r="DX363" i="7942"/>
  <c r="FE327" i="7942"/>
  <c r="FF188" i="7942"/>
  <c r="R380" i="7942"/>
  <c r="S241" i="7942"/>
  <c r="DX352" i="7942"/>
  <c r="DY213" i="7942"/>
  <c r="DX357" i="7942"/>
  <c r="DY218" i="7942"/>
  <c r="DC175" i="7942"/>
  <c r="DB314" i="7942"/>
  <c r="AO170" i="7942"/>
  <c r="AN309" i="7942"/>
  <c r="EJ196" i="7942"/>
  <c r="EI335" i="7942"/>
  <c r="BV204" i="7942"/>
  <c r="BU343" i="7942"/>
  <c r="DB411" i="7942"/>
  <c r="DC272" i="7942"/>
  <c r="DY173" i="7942"/>
  <c r="DX312" i="7942"/>
  <c r="DY167" i="7942"/>
  <c r="DX306" i="7942"/>
  <c r="CQ398" i="7942"/>
  <c r="CR259" i="7942"/>
  <c r="DB416" i="7942"/>
  <c r="DC277" i="7942"/>
  <c r="CG187" i="7942"/>
  <c r="CF326" i="7942"/>
  <c r="CG162" i="7942"/>
  <c r="CF301" i="7942"/>
  <c r="FF187" i="7942"/>
  <c r="FE326" i="7942"/>
  <c r="EJ210" i="7942"/>
  <c r="EI349" i="7942"/>
  <c r="BK267" i="7942"/>
  <c r="BJ406" i="7942"/>
  <c r="AC390" i="7942"/>
  <c r="AD251" i="7942"/>
  <c r="AY347" i="7942"/>
  <c r="AZ208" i="7942"/>
  <c r="CR233" i="7942"/>
  <c r="CQ372" i="7942"/>
  <c r="BK281" i="7942"/>
  <c r="BJ420" i="7942"/>
  <c r="FF252" i="7942"/>
  <c r="FE391" i="7942"/>
  <c r="EJ207" i="7942"/>
  <c r="EI346" i="7942"/>
  <c r="DB423" i="7942"/>
  <c r="DC284" i="7942"/>
  <c r="FF244" i="7942"/>
  <c r="FE383" i="7942"/>
  <c r="BV218" i="7942"/>
  <c r="BU357" i="7942"/>
  <c r="AY365" i="7942"/>
  <c r="AZ226" i="7942"/>
  <c r="AZ239" i="7942"/>
  <c r="AY378" i="7942"/>
  <c r="CQ324" i="7942"/>
  <c r="CR185" i="7942"/>
  <c r="FP361" i="7942"/>
  <c r="FQ222" i="7942"/>
  <c r="AO238" i="7942"/>
  <c r="AN377" i="7942"/>
  <c r="G343" i="7942"/>
  <c r="H204" i="7942"/>
  <c r="BU319" i="7942"/>
  <c r="BV180" i="7942"/>
  <c r="CF359" i="7942"/>
  <c r="CG220" i="7942"/>
  <c r="CR182" i="7942"/>
  <c r="CQ321" i="7942"/>
  <c r="FP301" i="7942"/>
  <c r="FQ162" i="7942"/>
  <c r="AO191" i="7942"/>
  <c r="AN330" i="7942"/>
  <c r="EU159" i="7942"/>
  <c r="ET298" i="7942"/>
  <c r="DC173" i="7942"/>
  <c r="DB312" i="7942"/>
  <c r="ET324" i="7942"/>
  <c r="EU185" i="7942"/>
  <c r="BU298" i="7942"/>
  <c r="BV159" i="7942"/>
  <c r="AC321" i="7942"/>
  <c r="AD182" i="7942"/>
  <c r="FP413" i="7942"/>
  <c r="FQ274" i="7942"/>
  <c r="R363" i="7942"/>
  <c r="S224" i="7942"/>
  <c r="BK195" i="7942"/>
  <c r="BJ334" i="7942"/>
  <c r="CG255" i="7942"/>
  <c r="CF394" i="7942"/>
  <c r="G363" i="7942"/>
  <c r="H224" i="7942"/>
  <c r="BK246" i="7942"/>
  <c r="BJ385" i="7942"/>
  <c r="R420" i="7942"/>
  <c r="S281" i="7942"/>
  <c r="S213" i="7942"/>
  <c r="R352" i="7942"/>
  <c r="DB373" i="7942"/>
  <c r="DC234" i="7942"/>
  <c r="FF264" i="7942"/>
  <c r="FE403" i="7942"/>
  <c r="FE377" i="7942"/>
  <c r="FF238" i="7942"/>
  <c r="CF318" i="7942"/>
  <c r="CG179" i="7942"/>
  <c r="GB165" i="7942"/>
  <c r="GA304" i="7942"/>
  <c r="EU206" i="7942"/>
  <c r="ET345" i="7942"/>
  <c r="DM313" i="7942"/>
  <c r="DN174" i="7942"/>
  <c r="CG183" i="7942"/>
  <c r="CF322" i="7942"/>
  <c r="FF201" i="7942"/>
  <c r="FE340" i="7942"/>
  <c r="BK163" i="7942"/>
  <c r="BJ302" i="7942"/>
  <c r="DY243" i="7942"/>
  <c r="DX382" i="7942"/>
  <c r="DM352" i="7942"/>
  <c r="DN213" i="7942"/>
  <c r="EI420" i="7942"/>
  <c r="EJ281" i="7942"/>
  <c r="R404" i="7942"/>
  <c r="S265" i="7942"/>
  <c r="DN179" i="7942"/>
  <c r="DM318" i="7942"/>
  <c r="S210" i="7942"/>
  <c r="R349" i="7942"/>
  <c r="BU391" i="7942"/>
  <c r="BV252" i="7942"/>
  <c r="AN339" i="7942"/>
  <c r="AO200" i="7942"/>
  <c r="AN305" i="7942"/>
  <c r="AO166" i="7942"/>
  <c r="GB168" i="7942"/>
  <c r="GA307" i="7942"/>
  <c r="EJ246" i="7942"/>
  <c r="EI385" i="7942"/>
  <c r="AZ271" i="7942"/>
  <c r="AY410" i="7942"/>
  <c r="DM304" i="7942"/>
  <c r="DN165" i="7942"/>
  <c r="FE424" i="7942"/>
  <c r="FF285" i="7942"/>
  <c r="BK200" i="7942"/>
  <c r="BJ339" i="7942"/>
  <c r="DC232" i="7942"/>
  <c r="DB371" i="7942"/>
  <c r="DX333" i="7942"/>
  <c r="DY194" i="7942"/>
  <c r="BK171" i="7942"/>
  <c r="BJ310" i="7942"/>
  <c r="EU194" i="7942"/>
  <c r="ET333" i="7942"/>
  <c r="DX367" i="7942"/>
  <c r="DY228" i="7942"/>
  <c r="DC184" i="7942"/>
  <c r="DB323" i="7942"/>
  <c r="FF164" i="7942"/>
  <c r="FE303" i="7942"/>
  <c r="DM323" i="7942"/>
  <c r="DN184" i="7942"/>
  <c r="GA392" i="7942"/>
  <c r="GB253" i="7942"/>
  <c r="DN222" i="7942"/>
  <c r="DM361" i="7942"/>
  <c r="DM363" i="7942"/>
  <c r="DN224" i="7942"/>
  <c r="AC328" i="7942"/>
  <c r="AD189" i="7942"/>
  <c r="DC255" i="7942"/>
  <c r="DB394" i="7942"/>
  <c r="GA349" i="7942"/>
  <c r="GB210" i="7942"/>
  <c r="G294" i="7942"/>
  <c r="H155" i="7942"/>
  <c r="BV196" i="7942"/>
  <c r="BU335" i="7942"/>
  <c r="EU262" i="7942"/>
  <c r="ET401" i="7942"/>
  <c r="BK277" i="7942"/>
  <c r="BJ416" i="7942"/>
  <c r="AC408" i="7942"/>
  <c r="AD269" i="7942"/>
  <c r="CQ306" i="7942"/>
  <c r="CR167" i="7942"/>
  <c r="BK263" i="7942"/>
  <c r="BJ402" i="7942"/>
  <c r="BU366" i="7942"/>
  <c r="BV227" i="7942"/>
  <c r="H243" i="7942"/>
  <c r="G382" i="7942"/>
  <c r="CR189" i="7942"/>
  <c r="CQ328" i="7942"/>
  <c r="FP297" i="7942"/>
  <c r="FQ158" i="7942"/>
  <c r="DY163" i="7942"/>
  <c r="DX302" i="7942"/>
  <c r="DX343" i="7942"/>
  <c r="DY204" i="7942"/>
  <c r="GB195" i="7942"/>
  <c r="GA334" i="7942"/>
  <c r="AD247" i="7942"/>
  <c r="AC386" i="7942"/>
  <c r="BU347" i="7942"/>
  <c r="BV208" i="7942"/>
  <c r="BK241" i="7942"/>
  <c r="BJ380" i="7942"/>
  <c r="GB269" i="7942"/>
  <c r="GA408" i="7942"/>
  <c r="EJ197" i="7942"/>
  <c r="EI336" i="7942"/>
  <c r="CF334" i="7942"/>
  <c r="CG195" i="7942"/>
  <c r="AC359" i="7942"/>
  <c r="AD220" i="7942"/>
  <c r="AO251" i="7942"/>
  <c r="AN390" i="7942"/>
  <c r="G413" i="7942"/>
  <c r="H274" i="7942"/>
  <c r="FP375" i="7942"/>
  <c r="FQ236" i="7942"/>
  <c r="DB335" i="7942"/>
  <c r="DC196" i="7942"/>
  <c r="AO161" i="7942"/>
  <c r="AN300" i="7942"/>
  <c r="CQ343" i="7942"/>
  <c r="CR204" i="7942"/>
  <c r="DC273" i="7942"/>
  <c r="DB412" i="7942"/>
  <c r="FF211" i="7942"/>
  <c r="FE350" i="7942"/>
  <c r="EI411" i="7942"/>
  <c r="EJ272" i="7942"/>
  <c r="AZ190" i="7942"/>
  <c r="AY329" i="7942"/>
  <c r="FQ168" i="7942"/>
  <c r="FP307" i="7942"/>
  <c r="DC200" i="7942"/>
  <c r="DB339" i="7942"/>
  <c r="DN280" i="7942"/>
  <c r="DM419" i="7942"/>
  <c r="BK225" i="7942"/>
  <c r="BJ364" i="7942"/>
  <c r="CG262" i="7942"/>
  <c r="CF401" i="7942"/>
  <c r="DB413" i="7942"/>
  <c r="DC274" i="7942"/>
  <c r="CG245" i="7942"/>
  <c r="CF384" i="7942"/>
  <c r="AZ231" i="7942"/>
  <c r="AY370" i="7942"/>
  <c r="ET423" i="7942"/>
  <c r="EU284" i="7942"/>
  <c r="DY275" i="7942"/>
  <c r="DX414" i="7942"/>
  <c r="CQ370" i="7942"/>
  <c r="CR231" i="7942"/>
  <c r="DY237" i="7942"/>
  <c r="DX376" i="7942"/>
  <c r="DM298" i="7942"/>
  <c r="DN159" i="7942"/>
  <c r="EJ267" i="7942"/>
  <c r="EI406" i="7942"/>
  <c r="FP363" i="7942"/>
  <c r="FQ224" i="7942"/>
  <c r="EI327" i="7942"/>
  <c r="EJ188" i="7942"/>
  <c r="CQ417" i="7942"/>
  <c r="CR278" i="7942"/>
  <c r="CR207" i="7942"/>
  <c r="CQ346" i="7942"/>
  <c r="EU258" i="7942"/>
  <c r="ET397" i="7942"/>
  <c r="CG283" i="7942"/>
  <c r="CF422" i="7942"/>
  <c r="S157" i="7942"/>
  <c r="R296" i="7942"/>
  <c r="DX358" i="7942"/>
  <c r="DY219" i="7942"/>
  <c r="R369" i="7942"/>
  <c r="S230" i="7942"/>
  <c r="BU390" i="7942"/>
  <c r="BV251" i="7942"/>
  <c r="FQ269" i="7942"/>
  <c r="FP408" i="7942"/>
  <c r="CR239" i="7942"/>
  <c r="CQ378" i="7942"/>
  <c r="FF237" i="7942"/>
  <c r="FE376" i="7942"/>
  <c r="FP396" i="7942"/>
  <c r="FQ257" i="7942"/>
  <c r="CG190" i="7942"/>
  <c r="CF329" i="7942"/>
  <c r="AC351" i="7942"/>
  <c r="AD212" i="7942"/>
  <c r="AY390" i="7942"/>
  <c r="AZ251" i="7942"/>
  <c r="FE341" i="7942"/>
  <c r="FF202" i="7942"/>
  <c r="H220" i="7942"/>
  <c r="G359" i="7942"/>
  <c r="CQ358" i="7942"/>
  <c r="CR219" i="7942"/>
  <c r="DM315" i="7942"/>
  <c r="DN176" i="7942"/>
  <c r="FE360" i="7942"/>
  <c r="FF221" i="7942"/>
  <c r="AC333" i="7942"/>
  <c r="AD194" i="7942"/>
  <c r="FE293" i="7942"/>
  <c r="FF154" i="7942"/>
  <c r="GB257" i="7942"/>
  <c r="GA396" i="7942"/>
  <c r="FQ217" i="7942"/>
  <c r="FP356" i="7942"/>
  <c r="CQ389" i="7942"/>
  <c r="CR250" i="7942"/>
  <c r="G410" i="7942"/>
  <c r="H271" i="7942"/>
  <c r="CF366" i="7942"/>
  <c r="CG227" i="7942"/>
  <c r="CG241" i="7942"/>
  <c r="CF380" i="7942"/>
  <c r="DY258" i="7942"/>
  <c r="DX397" i="7942"/>
  <c r="ET305" i="7942"/>
  <c r="EU166" i="7942"/>
  <c r="R322" i="7942"/>
  <c r="S183" i="7942"/>
  <c r="BK217" i="7942"/>
  <c r="BJ356" i="7942"/>
  <c r="G403" i="7942"/>
  <c r="H264" i="7942"/>
  <c r="FF260" i="7942"/>
  <c r="FE399" i="7942"/>
  <c r="FP324" i="7942"/>
  <c r="FQ185" i="7942"/>
  <c r="AY384" i="7942"/>
  <c r="AZ245" i="7942"/>
  <c r="G307" i="7942"/>
  <c r="H168" i="7942"/>
  <c r="AZ211" i="7942"/>
  <c r="AY350" i="7942"/>
  <c r="FP389" i="7942"/>
  <c r="FQ250" i="7942"/>
  <c r="FP364" i="7942"/>
  <c r="FQ225" i="7942"/>
  <c r="CQ348" i="7942"/>
  <c r="CR209" i="7942"/>
  <c r="EI316" i="7942"/>
  <c r="EJ177" i="7942"/>
  <c r="CR174" i="7942"/>
  <c r="CQ313" i="7942"/>
  <c r="BU297" i="7942"/>
  <c r="BV158" i="7942"/>
  <c r="CG234" i="7942"/>
  <c r="CF373" i="7942"/>
  <c r="BK242" i="7942"/>
  <c r="BJ381" i="7942"/>
  <c r="DM399" i="7942"/>
  <c r="DN260" i="7942"/>
  <c r="ET358" i="7942"/>
  <c r="EU219" i="7942"/>
  <c r="GB200" i="7942"/>
  <c r="GA339" i="7942"/>
  <c r="AC303" i="7942"/>
  <c r="AD164" i="7942"/>
  <c r="BJ392" i="7942"/>
  <c r="BK253" i="7942"/>
  <c r="FE355" i="7942"/>
  <c r="FF216" i="7942"/>
  <c r="CR217" i="7942"/>
  <c r="CQ356" i="7942"/>
  <c r="CR212" i="7942"/>
  <c r="CQ351" i="7942"/>
  <c r="FF198" i="7942"/>
  <c r="FE337" i="7942"/>
  <c r="BV273" i="7942"/>
  <c r="BU412" i="7942"/>
  <c r="EJ231" i="7942"/>
  <c r="EI370" i="7942"/>
  <c r="R303" i="7942"/>
  <c r="S164" i="7942"/>
  <c r="CG196" i="7942"/>
  <c r="CF335" i="7942"/>
  <c r="FF199" i="7942"/>
  <c r="FE338" i="7942"/>
  <c r="AY308" i="7942"/>
  <c r="AZ169" i="7942"/>
  <c r="G395" i="7942"/>
  <c r="H256" i="7942"/>
  <c r="EU215" i="7942"/>
  <c r="ET354" i="7942"/>
  <c r="BJ328" i="7942"/>
  <c r="BK189" i="7942"/>
  <c r="BV265" i="7942"/>
  <c r="BU404" i="7942"/>
  <c r="BU381" i="7942"/>
  <c r="BV242" i="7942"/>
  <c r="DC191" i="7942"/>
  <c r="DB330" i="7942"/>
  <c r="CG275" i="7942"/>
  <c r="CF414" i="7942"/>
  <c r="FQ211" i="7942"/>
  <c r="FP350" i="7942"/>
  <c r="ET414" i="7942"/>
  <c r="EU275" i="7942"/>
  <c r="BV213" i="7942"/>
  <c r="BU352" i="7942"/>
  <c r="EJ222" i="7942"/>
  <c r="EI361" i="7942"/>
  <c r="CQ342" i="7942"/>
  <c r="CR203" i="7942"/>
  <c r="BK256" i="7942"/>
  <c r="BJ395" i="7942"/>
  <c r="BJ423" i="7942"/>
  <c r="BK284" i="7942"/>
  <c r="CR281" i="7942"/>
  <c r="CQ420" i="7942"/>
  <c r="BV285" i="7942"/>
  <c r="BU424" i="7942"/>
  <c r="BV212" i="7942"/>
  <c r="BU351" i="7942"/>
  <c r="EU269" i="7942"/>
  <c r="ET408" i="7942"/>
  <c r="AY309" i="7942"/>
  <c r="AZ170" i="7942"/>
  <c r="CF417" i="7942"/>
  <c r="CG278" i="7942"/>
  <c r="GB179" i="7942"/>
  <c r="GA318" i="7942"/>
  <c r="CR230" i="7942"/>
  <c r="CQ369" i="7942"/>
  <c r="GB285" i="7942"/>
  <c r="GA424" i="7942"/>
  <c r="FP417" i="7942"/>
  <c r="FQ278" i="7942"/>
  <c r="BV188" i="7942"/>
  <c r="BU327" i="7942"/>
  <c r="H273" i="7942"/>
  <c r="G412" i="7942"/>
  <c r="CG169" i="7942"/>
  <c r="CF308" i="7942"/>
  <c r="AC378" i="7942"/>
  <c r="AD239" i="7942"/>
  <c r="DX402" i="7942"/>
  <c r="DY263" i="7942"/>
  <c r="GB170" i="7942"/>
  <c r="GA309" i="7942"/>
  <c r="BU358" i="7942"/>
  <c r="BV219" i="7942"/>
  <c r="FQ209" i="7942"/>
  <c r="FP348" i="7942"/>
  <c r="CF399" i="7942"/>
  <c r="CG260" i="7942"/>
  <c r="BV255" i="7942"/>
  <c r="BU394" i="7942"/>
  <c r="AN369" i="7942"/>
  <c r="AO230" i="7942"/>
  <c r="DN236" i="7942"/>
  <c r="DM375" i="7942"/>
  <c r="EJ253" i="7942"/>
  <c r="EI392" i="7942"/>
  <c r="R326" i="7942"/>
  <c r="S187" i="7942"/>
  <c r="GB266" i="7942"/>
  <c r="GA405" i="7942"/>
  <c r="EJ263" i="7942"/>
  <c r="EI402" i="7942"/>
  <c r="DB419" i="7942"/>
  <c r="DC280" i="7942"/>
  <c r="BU408" i="7942"/>
  <c r="BV269" i="7942"/>
  <c r="G372" i="7942"/>
  <c r="H233" i="7942"/>
  <c r="GA361" i="7942"/>
  <c r="GB222" i="7942"/>
  <c r="AC410" i="7942"/>
  <c r="AD271" i="7942"/>
  <c r="DN177" i="7942"/>
  <c r="DM316" i="7942"/>
  <c r="DC254" i="7942"/>
  <c r="DB393" i="7942"/>
  <c r="CR194" i="7942"/>
  <c r="CQ333" i="7942"/>
  <c r="BU374" i="7942"/>
  <c r="BV235" i="7942"/>
  <c r="AN335" i="7942"/>
  <c r="AO196" i="7942"/>
  <c r="DM335" i="7942"/>
  <c r="DN196" i="7942"/>
  <c r="BK260" i="7942"/>
  <c r="BJ399" i="7942"/>
  <c r="EU180" i="7942"/>
  <c r="ET319" i="7942"/>
  <c r="AC391" i="7942"/>
  <c r="AD252" i="7942"/>
  <c r="AC296" i="7942"/>
  <c r="AD157" i="7942"/>
  <c r="DB386" i="7942"/>
  <c r="DC247" i="7942"/>
  <c r="AC381" i="7942"/>
  <c r="AD242" i="7942"/>
  <c r="AZ232" i="7942"/>
  <c r="AY371" i="7942"/>
  <c r="S208" i="7942"/>
  <c r="R347" i="7942"/>
  <c r="AN324" i="7942"/>
  <c r="AO185" i="7942"/>
  <c r="EU243" i="7942"/>
  <c r="ET382" i="7942"/>
  <c r="EU285" i="7942"/>
  <c r="ET424" i="7942"/>
  <c r="AC320" i="7942"/>
  <c r="AD181" i="7942"/>
  <c r="DM398" i="7942"/>
  <c r="DN259" i="7942"/>
  <c r="FE374" i="7942"/>
  <c r="FF235" i="7942"/>
  <c r="FE366" i="7942"/>
  <c r="FF227" i="7942"/>
  <c r="H158" i="7942"/>
  <c r="G297" i="7942"/>
  <c r="FP355" i="7942"/>
  <c r="FQ216" i="7942"/>
  <c r="EJ189" i="7942"/>
  <c r="EI328" i="7942"/>
  <c r="H241" i="7942"/>
  <c r="G380" i="7942"/>
  <c r="DC180" i="7942"/>
  <c r="DB319" i="7942"/>
  <c r="CQ326" i="7942"/>
  <c r="CR187" i="7942"/>
  <c r="DC208" i="7942"/>
  <c r="DB347" i="7942"/>
  <c r="CQ366" i="7942"/>
  <c r="CR227" i="7942"/>
  <c r="AO173" i="7942"/>
  <c r="AN312" i="7942"/>
  <c r="FP357" i="7942"/>
  <c r="FQ218" i="7942"/>
  <c r="DM379" i="7942"/>
  <c r="DN240" i="7942"/>
  <c r="BK196" i="7942"/>
  <c r="BJ335" i="7942"/>
  <c r="GB273" i="7942"/>
  <c r="GA412" i="7942"/>
  <c r="AC394" i="7942"/>
  <c r="AD255" i="7942"/>
  <c r="BJ355" i="7942"/>
  <c r="BK216" i="7942"/>
  <c r="CR244" i="7942"/>
  <c r="CQ383" i="7942"/>
  <c r="GB201" i="7942"/>
  <c r="GA340" i="7942"/>
  <c r="EJ169" i="7942"/>
  <c r="EI308" i="7942"/>
  <c r="GA328" i="7942"/>
  <c r="GB189" i="7942"/>
  <c r="AZ214" i="7942"/>
  <c r="AY353" i="7942"/>
  <c r="EJ232" i="7942"/>
  <c r="EI371" i="7942"/>
  <c r="AD168" i="7942"/>
  <c r="AC307" i="7942"/>
  <c r="DX410" i="7942"/>
  <c r="DY271" i="7942"/>
  <c r="CR163" i="7942"/>
  <c r="CQ302" i="7942"/>
  <c r="EU242" i="7942"/>
  <c r="ET381" i="7942"/>
  <c r="BK240" i="7942"/>
  <c r="BJ379" i="7942"/>
  <c r="DC168" i="7942"/>
  <c r="DB307" i="7942"/>
  <c r="S261" i="7942"/>
  <c r="R400" i="7942"/>
  <c r="DC217" i="7942"/>
  <c r="DB356" i="7942"/>
  <c r="AZ178" i="7942"/>
  <c r="AY317" i="7942"/>
  <c r="AY395" i="7942"/>
  <c r="AZ256" i="7942"/>
  <c r="DB310" i="7942"/>
  <c r="DC171" i="7942"/>
  <c r="DM339" i="7942"/>
  <c r="DN200" i="7942"/>
  <c r="FQ198" i="7942"/>
  <c r="FP337" i="7942"/>
  <c r="FF280" i="7942"/>
  <c r="FE419" i="7942"/>
  <c r="AY296" i="7942"/>
  <c r="AZ157" i="7942"/>
  <c r="BJ345" i="7942"/>
  <c r="BK206" i="7942"/>
  <c r="AN347" i="7942"/>
  <c r="AO208" i="7942"/>
  <c r="DY177" i="7942"/>
  <c r="DX316" i="7942"/>
  <c r="H209" i="7942"/>
  <c r="G348" i="7942"/>
  <c r="CG243" i="7942"/>
  <c r="CF382" i="7942"/>
  <c r="AD263" i="7942"/>
  <c r="AC402" i="7942"/>
  <c r="EI373" i="7942"/>
  <c r="EJ234" i="7942"/>
  <c r="DB392" i="7942"/>
  <c r="DC253" i="7942"/>
  <c r="BV211" i="7942"/>
  <c r="BU350" i="7942"/>
  <c r="FP366" i="7942"/>
  <c r="FQ227" i="7942"/>
  <c r="FE395" i="7942"/>
  <c r="FF256" i="7942"/>
  <c r="CR272" i="7942"/>
  <c r="CQ411" i="7942"/>
  <c r="DM320" i="7942"/>
  <c r="DN181" i="7942"/>
  <c r="AC350" i="7942"/>
  <c r="AD211" i="7942"/>
  <c r="CR243" i="7942"/>
  <c r="CQ382" i="7942"/>
  <c r="BV243" i="7942"/>
  <c r="BU382" i="7942"/>
  <c r="EI350" i="7942"/>
  <c r="EJ211" i="7942"/>
  <c r="FQ171" i="7942"/>
  <c r="FP310" i="7942"/>
  <c r="BU328" i="7942"/>
  <c r="BV189" i="7942"/>
  <c r="AD281" i="7942"/>
  <c r="AC420" i="7942"/>
  <c r="DC229" i="7942"/>
  <c r="DB368" i="7942"/>
  <c r="AD197" i="7942"/>
  <c r="AC336" i="7942"/>
  <c r="FP336" i="7942"/>
  <c r="FQ197" i="7942"/>
  <c r="R367" i="7942"/>
  <c r="S228" i="7942"/>
  <c r="BU384" i="7942"/>
  <c r="BV245" i="7942"/>
  <c r="DN210" i="7942"/>
  <c r="DM349" i="7942"/>
  <c r="AO164" i="7942"/>
  <c r="AN303" i="7942"/>
  <c r="BU361" i="7942"/>
  <c r="BV222" i="7942"/>
  <c r="CF347" i="7942"/>
  <c r="CG208" i="7942"/>
  <c r="BU344" i="7942"/>
  <c r="BV205" i="7942"/>
  <c r="CQ353" i="7942"/>
  <c r="CR214" i="7942"/>
  <c r="CR232" i="7942"/>
  <c r="CQ371" i="7942"/>
  <c r="BV192" i="7942"/>
  <c r="BU331" i="7942"/>
  <c r="R366" i="7942"/>
  <c r="S227" i="7942"/>
  <c r="AN294" i="7942"/>
  <c r="AO155" i="7942"/>
  <c r="ET315" i="7942"/>
  <c r="EU176" i="7942"/>
  <c r="CG178" i="7942"/>
  <c r="CF317" i="7942"/>
  <c r="FP316" i="7942"/>
  <c r="FQ177" i="7942"/>
  <c r="CF424" i="7942"/>
  <c r="CG285" i="7942"/>
  <c r="DY206" i="7942"/>
  <c r="DX345" i="7942"/>
  <c r="AC401" i="7942"/>
  <c r="AD262" i="7942"/>
  <c r="DC179" i="7942"/>
  <c r="DB318" i="7942"/>
  <c r="CQ307" i="7942"/>
  <c r="CR168" i="7942"/>
  <c r="FQ160" i="7942"/>
  <c r="FP299" i="7942"/>
  <c r="S218" i="7942"/>
  <c r="R357" i="7942"/>
  <c r="DN198" i="7942"/>
  <c r="DM337" i="7942"/>
  <c r="EJ248" i="7942"/>
  <c r="EI387" i="7942"/>
  <c r="AZ204" i="7942"/>
  <c r="AY343" i="7942"/>
  <c r="EJ165" i="7942"/>
  <c r="EI304" i="7942"/>
  <c r="EJ251" i="7942"/>
  <c r="EI390" i="7942"/>
  <c r="BJ324" i="7942"/>
  <c r="BK185" i="7942"/>
  <c r="AD216" i="7942"/>
  <c r="AC355" i="7942"/>
  <c r="FP386" i="7942"/>
  <c r="FQ247" i="7942"/>
  <c r="CQ421" i="7942"/>
  <c r="CR282" i="7942"/>
  <c r="BU299" i="7942"/>
  <c r="BV160" i="7942"/>
  <c r="AY327" i="7942"/>
  <c r="AZ188" i="7942"/>
  <c r="DX349" i="7942"/>
  <c r="DY210" i="7942"/>
  <c r="BU402" i="7942"/>
  <c r="BV263" i="7942"/>
  <c r="EU228" i="7942"/>
  <c r="ET367" i="7942"/>
  <c r="FE318" i="7942"/>
  <c r="FF179" i="7942"/>
  <c r="EU237" i="7942"/>
  <c r="ET376" i="7942"/>
  <c r="CR170" i="7942"/>
  <c r="CQ309" i="7942"/>
  <c r="L10" i="7943"/>
  <c r="L11" i="2"/>
  <c r="AC388" i="7942"/>
  <c r="AD249" i="7942"/>
  <c r="BK213" i="7942"/>
  <c r="BJ352" i="7942"/>
  <c r="AD246" i="7942"/>
  <c r="AC385" i="7942"/>
  <c r="BU345" i="7942"/>
  <c r="BV206" i="7942"/>
  <c r="ET348" i="7942"/>
  <c r="EU209" i="7942"/>
  <c r="ET343" i="7942"/>
  <c r="EU204" i="7942"/>
  <c r="EI382" i="7942"/>
  <c r="EJ243" i="7942"/>
  <c r="DB378" i="7942"/>
  <c r="DC239" i="7942"/>
  <c r="DX309" i="7942"/>
  <c r="DY170" i="7942"/>
  <c r="AO255" i="7942"/>
  <c r="AN394" i="7942"/>
  <c r="R374" i="7942"/>
  <c r="S235" i="7942"/>
  <c r="EJ198" i="7942"/>
  <c r="EI337" i="7942"/>
  <c r="DM293" i="7942"/>
  <c r="DN154" i="7942"/>
  <c r="DN252" i="7942"/>
  <c r="DM391" i="7942"/>
  <c r="DB305" i="7942"/>
  <c r="DC166" i="7942"/>
  <c r="CF396" i="7942"/>
  <c r="CG257" i="7942"/>
  <c r="DN202" i="7942"/>
  <c r="DM341" i="7942"/>
  <c r="BV182" i="7942"/>
  <c r="BU321" i="7942"/>
  <c r="DN186" i="7942"/>
  <c r="DM325" i="7942"/>
  <c r="H214" i="7942"/>
  <c r="G353" i="7942"/>
  <c r="AN359" i="7942"/>
  <c r="AO220" i="7942"/>
  <c r="CR206" i="7942"/>
  <c r="CQ345" i="7942"/>
  <c r="EU167" i="7942"/>
  <c r="ET306" i="7942"/>
  <c r="AC298" i="7942"/>
  <c r="AD159" i="7942"/>
  <c r="BU301" i="7942"/>
  <c r="BV162" i="7942"/>
  <c r="CF397" i="7942"/>
  <c r="CG258" i="7942"/>
  <c r="EU218" i="7942"/>
  <c r="ET357" i="7942"/>
  <c r="AN315" i="7942"/>
  <c r="AO176" i="7942"/>
  <c r="EU162" i="7942"/>
  <c r="ET301" i="7942"/>
  <c r="H210" i="7942"/>
  <c r="G349" i="7942"/>
  <c r="DB320" i="7942"/>
  <c r="DC181" i="7942"/>
  <c r="BV225" i="7942"/>
  <c r="BU364" i="7942"/>
  <c r="G416" i="7942"/>
  <c r="H277" i="7942"/>
  <c r="AN403" i="7942"/>
  <c r="AO264" i="7942"/>
  <c r="EI408" i="7942"/>
  <c r="EJ269" i="7942"/>
  <c r="BK250" i="7942"/>
  <c r="BJ389" i="7942"/>
  <c r="BV262" i="7942"/>
  <c r="BU401" i="7942"/>
  <c r="DM309" i="7942"/>
  <c r="DN170" i="7942"/>
  <c r="CF371" i="7942"/>
  <c r="CG232" i="7942"/>
  <c r="H228" i="7942"/>
  <c r="G367" i="7942"/>
  <c r="G337" i="7942"/>
  <c r="H198" i="7942"/>
  <c r="AO212" i="7942"/>
  <c r="AN351" i="7942"/>
  <c r="GB205" i="7942"/>
  <c r="GA344" i="7942"/>
  <c r="S248" i="7942"/>
  <c r="R387" i="7942"/>
  <c r="G295" i="7942"/>
  <c r="H156" i="7942"/>
  <c r="G325" i="7942"/>
  <c r="H186" i="7942"/>
  <c r="AO178" i="7942"/>
  <c r="AN317" i="7942"/>
  <c r="FE298" i="7942"/>
  <c r="FF159" i="7942"/>
  <c r="EJ229" i="7942"/>
  <c r="EI368" i="7942"/>
  <c r="BK205" i="7942"/>
  <c r="BJ344" i="7942"/>
  <c r="AC329" i="7942"/>
  <c r="AD190" i="7942"/>
  <c r="DM407" i="7942"/>
  <c r="DN268" i="7942"/>
  <c r="AD167" i="7942"/>
  <c r="AC306" i="7942"/>
  <c r="CF323" i="7942"/>
  <c r="CG184" i="7942"/>
  <c r="FF215" i="7942"/>
  <c r="FE354" i="7942"/>
  <c r="FF246" i="7942"/>
  <c r="FE385" i="7942"/>
  <c r="AZ276" i="7942"/>
  <c r="AY415" i="7942"/>
  <c r="CQ354" i="7942"/>
  <c r="CR215" i="7942"/>
  <c r="FP385" i="7942"/>
  <c r="FQ246" i="7942"/>
  <c r="EI309" i="7942"/>
  <c r="EJ170" i="7942"/>
  <c r="AY340" i="7942"/>
  <c r="AZ201" i="7942"/>
  <c r="EI332" i="7942"/>
  <c r="EJ193" i="7942"/>
  <c r="CG205" i="7942"/>
  <c r="CF344" i="7942"/>
  <c r="AD163" i="7942"/>
  <c r="AC302" i="7942"/>
  <c r="AN297" i="7942"/>
  <c r="AO158" i="7942"/>
  <c r="EI342" i="7942"/>
  <c r="EJ203" i="7942"/>
  <c r="R318" i="7942"/>
  <c r="S179" i="7942"/>
  <c r="AC327" i="7942"/>
  <c r="AD188" i="7942"/>
  <c r="CG242" i="7942"/>
  <c r="CF381" i="7942"/>
  <c r="GB227" i="7942"/>
  <c r="GA366" i="7942"/>
  <c r="AD232" i="7942"/>
  <c r="AC371" i="7942"/>
  <c r="BK230" i="7942"/>
  <c r="BJ369" i="7942"/>
  <c r="FF170" i="7942"/>
  <c r="FE309" i="7942"/>
  <c r="ET347" i="7942"/>
  <c r="EU208" i="7942"/>
  <c r="EI318" i="7942"/>
  <c r="EJ179" i="7942"/>
  <c r="AN404" i="7942"/>
  <c r="AO265" i="7942"/>
  <c r="CG236" i="7942"/>
  <c r="CF375" i="7942"/>
  <c r="FE372" i="7942"/>
  <c r="FF233" i="7942"/>
  <c r="DN243" i="7942"/>
  <c r="DM382" i="7942"/>
  <c r="FE370" i="7942"/>
  <c r="FF231" i="7942"/>
  <c r="DC244" i="7942"/>
  <c r="DB383" i="7942"/>
  <c r="G400" i="7942"/>
  <c r="H261" i="7942"/>
  <c r="ET331" i="7942"/>
  <c r="EU192" i="7942"/>
  <c r="H162" i="7942"/>
  <c r="G301" i="7942"/>
  <c r="AC341" i="7942"/>
  <c r="AD202" i="7942"/>
  <c r="DB309" i="7942"/>
  <c r="DC170" i="7942"/>
  <c r="CR260" i="7942"/>
  <c r="CQ399" i="7942"/>
  <c r="CF315" i="7942"/>
  <c r="CG176" i="7942"/>
  <c r="S182" i="7942"/>
  <c r="R321" i="7942"/>
  <c r="FP379" i="7942"/>
  <c r="FQ240" i="7942"/>
  <c r="BV154" i="7942"/>
  <c r="BU293" i="7942"/>
  <c r="BV194" i="7942"/>
  <c r="BU333" i="7942"/>
  <c r="DY235" i="7942"/>
  <c r="DX374" i="7942"/>
  <c r="AO227" i="7942"/>
  <c r="AN366" i="7942"/>
  <c r="BU353" i="7942"/>
  <c r="BV214" i="7942"/>
  <c r="FQ272" i="7942"/>
  <c r="FP411" i="7942"/>
  <c r="BJ295" i="7942"/>
  <c r="BK156" i="7942"/>
  <c r="CF372" i="7942"/>
  <c r="CG233" i="7942"/>
  <c r="AO197" i="7942"/>
  <c r="AN336" i="7942"/>
  <c r="AN328" i="7942"/>
  <c r="AO189" i="7942"/>
  <c r="AD205" i="7942"/>
  <c r="AC344" i="7942"/>
  <c r="FE421" i="7942"/>
  <c r="FF282" i="7942"/>
  <c r="DB300" i="7942"/>
  <c r="DC161" i="7942"/>
  <c r="DC242" i="7942"/>
  <c r="DB381" i="7942"/>
  <c r="S222" i="7942"/>
  <c r="R361" i="7942"/>
  <c r="FF182" i="7942"/>
  <c r="FE321" i="7942"/>
  <c r="FQ284" i="7942"/>
  <c r="FP423" i="7942"/>
  <c r="EU161" i="7942"/>
  <c r="ET300" i="7942"/>
  <c r="DY179" i="7942"/>
  <c r="DX318" i="7942"/>
  <c r="CG216" i="7942"/>
  <c r="CF355" i="7942"/>
  <c r="G411" i="7942"/>
  <c r="H272" i="7942"/>
  <c r="DC257" i="7942"/>
  <c r="DB396" i="7942"/>
  <c r="AZ283" i="7942"/>
  <c r="AY422" i="7942"/>
  <c r="DM422" i="7942"/>
  <c r="DN283" i="7942"/>
  <c r="R335" i="7942"/>
  <c r="S196" i="7942"/>
  <c r="EI307" i="7942"/>
  <c r="EJ168" i="7942"/>
  <c r="DM336" i="7942"/>
  <c r="DN197" i="7942"/>
  <c r="G332" i="7942"/>
  <c r="H193" i="7942"/>
  <c r="G326" i="7942"/>
  <c r="H187" i="7942"/>
  <c r="R294" i="7942"/>
  <c r="S155" i="7942"/>
  <c r="AC309" i="7942"/>
  <c r="AD170" i="7942"/>
  <c r="FQ183" i="7942"/>
  <c r="FP322" i="7942"/>
  <c r="BU406" i="7942"/>
  <c r="BV267" i="7942"/>
  <c r="AN423" i="7942"/>
  <c r="AO284" i="7942"/>
  <c r="AC392" i="7942"/>
  <c r="AD253" i="7942"/>
  <c r="G311" i="7942"/>
  <c r="H172" i="7942"/>
  <c r="AY298" i="7942"/>
  <c r="AZ159" i="7942"/>
  <c r="GA329" i="7942"/>
  <c r="GB190" i="7942"/>
  <c r="AZ263" i="7942"/>
  <c r="AY402" i="7942"/>
  <c r="EI414" i="7942"/>
  <c r="EJ275" i="7942"/>
  <c r="CF368" i="7942"/>
  <c r="CG229" i="7942"/>
  <c r="EI313" i="7942"/>
  <c r="EJ174" i="7942"/>
  <c r="AY325" i="7942"/>
  <c r="AZ186" i="7942"/>
  <c r="CR224" i="7942"/>
  <c r="CQ363" i="7942"/>
  <c r="DM420" i="7942"/>
  <c r="DN281" i="7942"/>
  <c r="DN166" i="7942"/>
  <c r="DM305" i="7942"/>
  <c r="EI298" i="7942"/>
  <c r="EJ159" i="7942"/>
  <c r="AZ240" i="7942"/>
  <c r="AY379" i="7942"/>
  <c r="AY331" i="7942"/>
  <c r="AZ192" i="7942"/>
  <c r="S214" i="7942"/>
  <c r="R353" i="7942"/>
  <c r="CF406" i="7942"/>
  <c r="CG267" i="7942"/>
  <c r="BJ323" i="7942"/>
  <c r="BK184" i="7942"/>
  <c r="S255" i="7942"/>
  <c r="R394" i="7942"/>
  <c r="DN239" i="7942"/>
  <c r="DM378" i="7942"/>
  <c r="CF400" i="7942"/>
  <c r="CG261" i="7942"/>
  <c r="AY334" i="7942"/>
  <c r="AZ195" i="7942"/>
  <c r="BJ401" i="7942"/>
  <c r="BK262" i="7942"/>
  <c r="FF193" i="7942"/>
  <c r="FE332" i="7942"/>
  <c r="BV254" i="7942"/>
  <c r="BU393" i="7942"/>
  <c r="DX310" i="7942"/>
  <c r="DY171" i="7942"/>
  <c r="AC380" i="7942"/>
  <c r="AD241" i="7942"/>
  <c r="CQ296" i="7942"/>
  <c r="CR157" i="7942"/>
  <c r="BJ382" i="7942"/>
  <c r="BK243" i="7942"/>
  <c r="DX383" i="7942"/>
  <c r="DY244" i="7942"/>
  <c r="GA404" i="7942"/>
  <c r="GB265" i="7942"/>
  <c r="FE331" i="7942"/>
  <c r="FF192" i="7942"/>
  <c r="AO246" i="7942"/>
  <c r="AN385" i="7942"/>
  <c r="BU376" i="7942"/>
  <c r="BV237" i="7942"/>
  <c r="S170" i="7942"/>
  <c r="R309" i="7942"/>
  <c r="CQ415" i="7942"/>
  <c r="CR276" i="7942"/>
  <c r="EU190" i="7942"/>
  <c r="ET329" i="7942"/>
  <c r="CQ386" i="7942"/>
  <c r="CR247" i="7942"/>
  <c r="GB160" i="7942"/>
  <c r="GA299" i="7942"/>
  <c r="EU251" i="7942"/>
  <c r="ET390" i="7942"/>
  <c r="BV163" i="7942"/>
  <c r="BU302" i="7942"/>
  <c r="EJ180" i="7942"/>
  <c r="EI319" i="7942"/>
  <c r="BJ305" i="7942"/>
  <c r="BK166" i="7942"/>
  <c r="BK168" i="7942"/>
  <c r="BJ307" i="7942"/>
  <c r="CG215" i="7942"/>
  <c r="CF354" i="7942"/>
  <c r="G347" i="7942"/>
  <c r="H208" i="7942"/>
  <c r="EI375" i="7942"/>
  <c r="EJ236" i="7942"/>
  <c r="FF249" i="7942"/>
  <c r="FE388" i="7942"/>
  <c r="CG207" i="7942"/>
  <c r="CF346" i="7942"/>
  <c r="DM386" i="7942"/>
  <c r="DN247" i="7942"/>
  <c r="AD256" i="7942"/>
  <c r="AC395" i="7942"/>
  <c r="DX392" i="7942"/>
  <c r="DY253" i="7942"/>
  <c r="GA377" i="7942"/>
  <c r="GB238" i="7942"/>
  <c r="AN401" i="7942"/>
  <c r="AO262" i="7942"/>
  <c r="R371" i="7942"/>
  <c r="S232" i="7942"/>
  <c r="FF163" i="7942"/>
  <c r="FE302" i="7942"/>
  <c r="FQ155" i="7942"/>
  <c r="FP294" i="7942"/>
  <c r="FQ212" i="7942"/>
  <c r="FP351" i="7942"/>
  <c r="DB322" i="7942"/>
  <c r="DC183" i="7942"/>
  <c r="GB283" i="7942"/>
  <c r="GA422" i="7942"/>
  <c r="FQ273" i="7942"/>
  <c r="FP412" i="7942"/>
  <c r="EI367" i="7942"/>
  <c r="EJ228" i="7942"/>
  <c r="AN293" i="7942"/>
  <c r="AO154" i="7942"/>
  <c r="S171" i="7942"/>
  <c r="R310" i="7942"/>
  <c r="BU314" i="7942"/>
  <c r="BV175" i="7942"/>
  <c r="J10" i="7943"/>
  <c r="J11" i="2"/>
  <c r="AO285" i="7942"/>
  <c r="AN424" i="7942"/>
  <c r="H211" i="7942"/>
  <c r="G350" i="7942"/>
  <c r="G316" i="7942"/>
  <c r="H177" i="7942"/>
  <c r="R314" i="7942"/>
  <c r="S175" i="7942"/>
  <c r="BV155" i="7942"/>
  <c r="BU294" i="7942"/>
  <c r="DM312" i="7942"/>
  <c r="DN173" i="7942"/>
  <c r="EI393" i="7942"/>
  <c r="EJ254" i="7942"/>
  <c r="DC218" i="7942"/>
  <c r="DB357" i="7942"/>
  <c r="G315" i="7942"/>
  <c r="H176" i="7942"/>
  <c r="GA389" i="7942"/>
  <c r="GB250" i="7942"/>
  <c r="AD158" i="7942"/>
  <c r="AC297" i="7942"/>
  <c r="DX422" i="7942"/>
  <c r="DY283" i="7942"/>
  <c r="BV200" i="7942"/>
  <c r="BU339" i="7942"/>
  <c r="AC343" i="7942"/>
  <c r="AD204" i="7942"/>
  <c r="CR156" i="7942"/>
  <c r="CQ295" i="7942"/>
  <c r="CR171" i="7942"/>
  <c r="CQ310" i="7942"/>
  <c r="G418" i="7942"/>
  <c r="H279" i="7942"/>
  <c r="CR188" i="7942"/>
  <c r="CQ327" i="7942"/>
  <c r="CQ404" i="7942"/>
  <c r="CR265" i="7942"/>
  <c r="GB255" i="7942"/>
  <c r="GA394" i="7942"/>
  <c r="BU387" i="7942"/>
  <c r="BV248" i="7942"/>
  <c r="G306" i="7942"/>
  <c r="H167" i="7942"/>
  <c r="AC368" i="7942"/>
  <c r="AD229" i="7942"/>
  <c r="CF413" i="7942"/>
  <c r="CG274" i="7942"/>
  <c r="AZ216" i="7942"/>
  <c r="AY355" i="7942"/>
  <c r="FF178" i="7942"/>
  <c r="FE317" i="7942"/>
  <c r="AC356" i="7942"/>
  <c r="AD217" i="7942"/>
  <c r="S163" i="7942"/>
  <c r="R302" i="7942"/>
  <c r="FF267" i="7942"/>
  <c r="FE406" i="7942"/>
  <c r="AC373" i="7942"/>
  <c r="AD234" i="7942"/>
  <c r="AC418" i="7942"/>
  <c r="AD279" i="7942"/>
  <c r="AZ234" i="7942"/>
  <c r="AY373" i="7942"/>
  <c r="GA354" i="7942"/>
  <c r="GB215" i="7942"/>
  <c r="AN302" i="7942"/>
  <c r="AO163" i="7942"/>
  <c r="AZ279" i="7942"/>
  <c r="AY418" i="7942"/>
  <c r="DC231" i="7942"/>
  <c r="DB370" i="7942"/>
  <c r="AD160" i="7942"/>
  <c r="AC299" i="7942"/>
  <c r="FQ174" i="7942"/>
  <c r="FP313" i="7942"/>
  <c r="G320" i="7942"/>
  <c r="H181" i="7942"/>
  <c r="ET293" i="7942"/>
  <c r="EU154" i="7942"/>
  <c r="BV215" i="7942"/>
  <c r="BU354" i="7942"/>
  <c r="EI389" i="7942"/>
  <c r="EJ250" i="7942"/>
  <c r="AC295" i="7942"/>
  <c r="AD156" i="7942"/>
  <c r="GB194" i="7942"/>
  <c r="GA333" i="7942"/>
  <c r="AC331" i="7942"/>
  <c r="AD192" i="7942"/>
  <c r="FQ214" i="7942"/>
  <c r="FP353" i="7942"/>
  <c r="EI331" i="7942"/>
  <c r="EJ192" i="7942"/>
  <c r="FE339" i="7942"/>
  <c r="FF200" i="7942"/>
  <c r="CG201" i="7942"/>
  <c r="CF340" i="7942"/>
  <c r="GA376" i="7942"/>
  <c r="GB237" i="7942"/>
  <c r="AN298" i="7942"/>
  <c r="AO159" i="7942"/>
  <c r="EU260" i="7942"/>
  <c r="ET399" i="7942"/>
  <c r="AD210" i="7942"/>
  <c r="AC349" i="7942"/>
  <c r="H215" i="7942"/>
  <c r="G354" i="7942"/>
  <c r="CR242" i="7942"/>
  <c r="CQ381" i="7942"/>
  <c r="CG252" i="7942"/>
  <c r="CF391" i="7942"/>
  <c r="FP342" i="7942"/>
  <c r="FQ203" i="7942"/>
  <c r="AN410" i="7942"/>
  <c r="AO271" i="7942"/>
  <c r="EI321" i="7942"/>
  <c r="EJ182" i="7942"/>
  <c r="AN389" i="7942"/>
  <c r="AO250" i="7942"/>
  <c r="BU308" i="7942"/>
  <c r="BV169" i="7942"/>
  <c r="BK170" i="7942"/>
  <c r="BJ309" i="7942"/>
  <c r="FE312" i="7942"/>
  <c r="FF173" i="7942"/>
  <c r="AC367" i="7942"/>
  <c r="AD228" i="7942"/>
  <c r="DM369" i="7942"/>
  <c r="DN230" i="7942"/>
  <c r="R409" i="7942"/>
  <c r="S270" i="7942"/>
  <c r="G10" i="7943"/>
  <c r="G15" i="2"/>
  <c r="G11" i="2"/>
  <c r="G6" i="24"/>
  <c r="H10" i="7943"/>
  <c r="H11" i="2"/>
  <c r="AZ160" i="7942"/>
  <c r="AY299" i="7942"/>
  <c r="CQ337" i="7942"/>
  <c r="CR198" i="7942"/>
  <c r="GB167" i="7942"/>
  <c r="GA306" i="7942"/>
  <c r="BU336" i="7942"/>
  <c r="BV197" i="7942"/>
  <c r="CF407" i="7942"/>
  <c r="CG268" i="7942"/>
  <c r="GB208" i="7942"/>
  <c r="GA347" i="7942"/>
  <c r="DC211" i="7942"/>
  <c r="DB350" i="7942"/>
  <c r="DB324" i="7942"/>
  <c r="DC185" i="7942"/>
  <c r="EI365" i="7942"/>
  <c r="EJ226" i="7942"/>
  <c r="DM321" i="7942"/>
  <c r="DN182" i="7942"/>
  <c r="EI404" i="7942"/>
  <c r="EJ265" i="7942"/>
  <c r="G389" i="7942"/>
  <c r="H250" i="7942"/>
  <c r="G404" i="7942"/>
  <c r="H265" i="7942"/>
  <c r="AN304" i="7942"/>
  <c r="AO165" i="7942"/>
  <c r="GB209" i="7942"/>
  <c r="GA348" i="7942"/>
  <c r="BJ337" i="7942"/>
  <c r="BK198" i="7942"/>
  <c r="BJ308" i="7942"/>
  <c r="BK169" i="7942"/>
  <c r="AC353" i="7942"/>
  <c r="AD214" i="7942"/>
  <c r="ET342" i="7942"/>
  <c r="EU203" i="7942"/>
  <c r="EJ213" i="7942"/>
  <c r="EI352" i="7942"/>
  <c r="BK164" i="7942"/>
  <c r="BJ303" i="7942"/>
  <c r="R313" i="7942"/>
  <c r="S174" i="7942"/>
  <c r="EJ212" i="7942"/>
  <c r="EI351" i="7942"/>
  <c r="ET341" i="7942"/>
  <c r="EU202" i="7942"/>
  <c r="CR246" i="7942"/>
  <c r="CQ385" i="7942"/>
  <c r="EU226" i="7942"/>
  <c r="ET365" i="7942"/>
  <c r="DM417" i="7942"/>
  <c r="DN278" i="7942"/>
  <c r="CR229" i="7942"/>
  <c r="CQ368" i="7942"/>
  <c r="FP358" i="7942"/>
  <c r="FQ219" i="7942"/>
  <c r="CQ409" i="7942"/>
  <c r="CR270" i="7942"/>
  <c r="EI407" i="7942"/>
  <c r="EJ268" i="7942"/>
  <c r="AZ269" i="7942"/>
  <c r="AY408" i="7942"/>
  <c r="AC345" i="7942"/>
  <c r="AD206" i="7942"/>
  <c r="DC158" i="7942"/>
  <c r="DB297" i="7942"/>
  <c r="EI339" i="7942"/>
  <c r="EJ200" i="7942"/>
  <c r="BJ311" i="7942"/>
  <c r="BK172" i="7942"/>
  <c r="BU369" i="7942"/>
  <c r="BV230" i="7942"/>
  <c r="G342" i="7942"/>
  <c r="H203" i="7942"/>
  <c r="FQ221" i="7942"/>
  <c r="FP360" i="7942"/>
  <c r="H173" i="7942"/>
  <c r="G312" i="7942"/>
  <c r="BU340" i="7942"/>
  <c r="BV201" i="7942"/>
  <c r="DN272" i="7942"/>
  <c r="DM411" i="7942"/>
  <c r="BU386" i="7942"/>
  <c r="BV247" i="7942"/>
  <c r="CR173" i="7942"/>
  <c r="CQ312" i="7942"/>
  <c r="AN382" i="7942"/>
  <c r="AO243" i="7942"/>
  <c r="EI418" i="7942"/>
  <c r="EJ279" i="7942"/>
  <c r="GA331" i="7942"/>
  <c r="GB192" i="7942"/>
  <c r="BU403" i="7942"/>
  <c r="BV264" i="7942"/>
  <c r="CQ355" i="7942"/>
  <c r="CR216" i="7942"/>
  <c r="EI384" i="7942"/>
  <c r="EJ245" i="7942"/>
  <c r="FE393" i="7942"/>
  <c r="FF254" i="7942"/>
  <c r="AN391" i="7942"/>
  <c r="AO252" i="7942"/>
  <c r="DM356" i="7942"/>
  <c r="DN217" i="7942"/>
  <c r="EJ264" i="7942"/>
  <c r="EI403" i="7942"/>
  <c r="AO168" i="7942"/>
  <c r="AN307" i="7942"/>
  <c r="DB380" i="7942"/>
  <c r="DC241" i="7942"/>
  <c r="FQ255" i="7942"/>
  <c r="FP394" i="7942"/>
  <c r="FF168" i="7942"/>
  <c r="FE307" i="7942"/>
  <c r="BK159" i="7942"/>
  <c r="BJ298" i="7942"/>
  <c r="AY330" i="7942"/>
  <c r="AZ191" i="7942"/>
  <c r="AN334" i="7942"/>
  <c r="AO195" i="7942"/>
  <c r="BU311" i="7942"/>
  <c r="BV172" i="7942"/>
  <c r="CR162" i="7942"/>
  <c r="CQ301" i="7942"/>
  <c r="R391" i="7942"/>
  <c r="S252" i="7942"/>
  <c r="G374" i="7942"/>
  <c r="H235" i="7942"/>
  <c r="DB409" i="7942"/>
  <c r="DC270" i="7942"/>
  <c r="CR283" i="7942"/>
  <c r="CQ422" i="7942"/>
  <c r="AZ254" i="7942"/>
  <c r="AY393" i="7942"/>
  <c r="CR245" i="7942"/>
  <c r="CQ384" i="7942"/>
  <c r="GB207" i="7942"/>
  <c r="GA346" i="7942"/>
  <c r="AY377" i="7942"/>
  <c r="AZ238" i="7942"/>
  <c r="FP320" i="7942"/>
  <c r="FQ181" i="7942"/>
  <c r="G361" i="7942"/>
  <c r="H222" i="7942"/>
  <c r="FQ208" i="7942"/>
  <c r="FP347" i="7942"/>
  <c r="CG272" i="7942"/>
  <c r="CF411" i="7942"/>
  <c r="R368" i="7942"/>
  <c r="S229" i="7942"/>
  <c r="DB352" i="7942"/>
  <c r="DC213" i="7942"/>
  <c r="FQ200" i="7942"/>
  <c r="FP339" i="7942"/>
  <c r="AZ206" i="7942"/>
  <c r="AY345" i="7942"/>
  <c r="FE361" i="7942"/>
  <c r="FF222" i="7942"/>
  <c r="DB415" i="7942"/>
  <c r="DC276" i="7942"/>
  <c r="H163" i="7942"/>
  <c r="G302" i="7942"/>
  <c r="AY338" i="7942"/>
  <c r="AZ199" i="7942"/>
  <c r="AO257" i="7942"/>
  <c r="AN396" i="7942"/>
  <c r="DY205" i="7942"/>
  <c r="DX344" i="7942"/>
  <c r="S274" i="7942"/>
  <c r="R413" i="7942"/>
  <c r="AZ198" i="7942"/>
  <c r="AY337" i="7942"/>
  <c r="EU170" i="7942"/>
  <c r="ET309" i="7942"/>
  <c r="GA397" i="7942"/>
  <c r="GB258" i="7942"/>
  <c r="BU373" i="7942"/>
  <c r="BV234" i="7942"/>
  <c r="DN261" i="7942"/>
  <c r="DM400" i="7942"/>
  <c r="EU282" i="7942"/>
  <c r="ET421" i="7942"/>
  <c r="AY319" i="7942"/>
  <c r="AZ180" i="7942"/>
  <c r="ET391" i="7942"/>
  <c r="EU252" i="7942"/>
  <c r="EU266" i="7942"/>
  <c r="ET405" i="7942"/>
  <c r="AN344" i="7942"/>
  <c r="AO205" i="7942"/>
  <c r="BU368" i="7942"/>
  <c r="BV229" i="7942"/>
  <c r="FE384" i="7942"/>
  <c r="FF245" i="7942"/>
  <c r="AN354" i="7942"/>
  <c r="AO215" i="7942"/>
  <c r="DC223" i="7942"/>
  <c r="DB362" i="7942"/>
  <c r="AY297" i="7942"/>
  <c r="AZ158" i="7942"/>
  <c r="AZ219" i="7942"/>
  <c r="AY358" i="7942"/>
  <c r="FE394" i="7942"/>
  <c r="FF255" i="7942"/>
  <c r="DY223" i="7942"/>
  <c r="DX362" i="7942"/>
  <c r="CR263" i="7942"/>
  <c r="CQ402" i="7942"/>
  <c r="BU419" i="7942"/>
  <c r="BV280" i="7942"/>
  <c r="AZ255" i="7942"/>
  <c r="AY394" i="7942"/>
  <c r="S246" i="7942"/>
  <c r="R385" i="7942"/>
  <c r="CQ377" i="7942"/>
  <c r="CR238" i="7942"/>
  <c r="DX395" i="7942"/>
  <c r="DY256" i="7942"/>
  <c r="DB313" i="7942"/>
  <c r="DC174" i="7942"/>
  <c r="DM377" i="7942"/>
  <c r="DN238" i="7942"/>
  <c r="BK239" i="7942"/>
  <c r="BJ378" i="7942"/>
  <c r="GB183" i="7942"/>
  <c r="GA322" i="7942"/>
  <c r="ET328" i="7942"/>
  <c r="EU189" i="7942"/>
  <c r="CQ339" i="7942"/>
  <c r="CR200" i="7942"/>
  <c r="DM317" i="7942"/>
  <c r="DN178" i="7942"/>
  <c r="AN370" i="7942"/>
  <c r="AO231" i="7942"/>
  <c r="CG209" i="7942"/>
  <c r="CF348" i="7942"/>
  <c r="FQ226" i="7942"/>
  <c r="FP365" i="7942"/>
  <c r="AD198" i="7942"/>
  <c r="AC337" i="7942"/>
  <c r="ET410" i="7942"/>
  <c r="EU271" i="7942"/>
  <c r="CG154" i="7942"/>
  <c r="CF293" i="7942"/>
  <c r="FP393" i="7942"/>
  <c r="FQ254" i="7942"/>
  <c r="BU306" i="7942"/>
  <c r="BV167" i="7942"/>
  <c r="AC324" i="7942"/>
  <c r="AD185" i="7942"/>
  <c r="S267" i="7942"/>
  <c r="R406" i="7942"/>
  <c r="BJ350" i="7942"/>
  <c r="BK211" i="7942"/>
  <c r="BK278" i="7942"/>
  <c r="BJ417" i="7942"/>
  <c r="DY182" i="7942"/>
  <c r="DX321" i="7942"/>
  <c r="GA401" i="7942"/>
  <c r="GB262" i="7942"/>
  <c r="CQ380" i="7942"/>
  <c r="CR241" i="7942"/>
  <c r="DY260" i="7942"/>
  <c r="DX399" i="7942"/>
  <c r="FF257" i="7942"/>
  <c r="FE396" i="7942"/>
  <c r="DC202" i="7942"/>
  <c r="DB341" i="7942"/>
  <c r="AC384" i="7942"/>
  <c r="AD245" i="7942"/>
  <c r="S260" i="7942"/>
  <c r="R399" i="7942"/>
  <c r="FQ157" i="7942"/>
  <c r="FP296" i="7942"/>
  <c r="AY315" i="7942"/>
  <c r="AZ176" i="7942"/>
  <c r="DY272" i="7942"/>
  <c r="DX411" i="7942"/>
  <c r="FF219" i="7942"/>
  <c r="FE358" i="7942"/>
  <c r="AN412" i="7942"/>
  <c r="AO273" i="7942"/>
  <c r="FE417" i="7942"/>
  <c r="FF278" i="7942"/>
  <c r="DN269" i="7942"/>
  <c r="DM408" i="7942"/>
  <c r="BK182" i="7942"/>
  <c r="BJ321" i="7942"/>
  <c r="S282" i="7942"/>
  <c r="R421" i="7942"/>
  <c r="EJ270" i="7942"/>
  <c r="EI409" i="7942"/>
  <c r="AC342" i="7942"/>
  <c r="AD203" i="7942"/>
  <c r="R319" i="7942"/>
  <c r="S180" i="7942"/>
  <c r="BJ326" i="7942"/>
  <c r="BK187" i="7942"/>
  <c r="AZ221" i="7942"/>
  <c r="AY360" i="7942"/>
  <c r="DN264" i="7942"/>
  <c r="DM403" i="7942"/>
  <c r="DY169" i="7942"/>
  <c r="DX308" i="7942"/>
  <c r="CG282" i="7942"/>
  <c r="CF421" i="7942"/>
  <c r="DM372" i="7942"/>
  <c r="DN233" i="7942"/>
  <c r="DB340" i="7942"/>
  <c r="DC201" i="7942"/>
  <c r="BJ301" i="7942"/>
  <c r="BK162" i="7942"/>
  <c r="BV261" i="7942"/>
  <c r="BU400" i="7942"/>
  <c r="AC363" i="7942"/>
  <c r="AD224" i="7942"/>
  <c r="AC357" i="7942"/>
  <c r="AD218" i="7942"/>
  <c r="R343" i="7942"/>
  <c r="S204" i="7942"/>
  <c r="EJ280" i="7942"/>
  <c r="EI419" i="7942"/>
  <c r="AN342" i="7942"/>
  <c r="AO203" i="7942"/>
  <c r="EU250" i="7942"/>
  <c r="ET389" i="7942"/>
  <c r="CG213" i="7942"/>
  <c r="CF352" i="7942"/>
  <c r="EJ274" i="7942"/>
  <c r="EI413" i="7942"/>
  <c r="DX313" i="7942"/>
  <c r="DY174" i="7942"/>
  <c r="H192" i="7942"/>
  <c r="G331" i="7942"/>
  <c r="EJ218" i="7942"/>
  <c r="EI357" i="7942"/>
  <c r="R403" i="7942"/>
  <c r="S264" i="7942"/>
  <c r="AO181" i="7942"/>
  <c r="AN320" i="7942"/>
  <c r="EI424" i="7942"/>
  <c r="EJ285" i="7942"/>
  <c r="DM329" i="7942"/>
  <c r="DN190" i="7942"/>
  <c r="DN266" i="7942"/>
  <c r="DM405" i="7942"/>
  <c r="DY209" i="7942"/>
  <c r="DX348" i="7942"/>
  <c r="AY419" i="7942"/>
  <c r="AZ280" i="7942"/>
  <c r="EU214" i="7942"/>
  <c r="ET353" i="7942"/>
  <c r="BK183" i="7942"/>
  <c r="BJ322" i="7942"/>
  <c r="DY156" i="7942"/>
  <c r="DX295" i="7942"/>
  <c r="CQ297" i="7942"/>
  <c r="CR158" i="7942"/>
  <c r="CG219" i="7942"/>
  <c r="CF358" i="7942"/>
  <c r="FE359" i="7942"/>
  <c r="FF220" i="7942"/>
  <c r="BU323" i="7942"/>
  <c r="BV184" i="7942"/>
  <c r="DC230" i="7942"/>
  <c r="DB369" i="7942"/>
  <c r="BJ338" i="7942"/>
  <c r="BK199" i="7942"/>
  <c r="FE392" i="7942"/>
  <c r="FF253" i="7942"/>
  <c r="AO266" i="7942"/>
  <c r="AN405" i="7942"/>
  <c r="ET323" i="7942"/>
  <c r="EU184" i="7942"/>
  <c r="BV178" i="7942"/>
  <c r="BU317" i="7942"/>
  <c r="FQ280" i="7942"/>
  <c r="FP419" i="7942"/>
  <c r="BV177" i="7942"/>
  <c r="BU316" i="7942"/>
  <c r="DN248" i="7942"/>
  <c r="DM387" i="7942"/>
  <c r="DB321" i="7942"/>
  <c r="DC182" i="7942"/>
  <c r="DX408" i="7942"/>
  <c r="DY269" i="7942"/>
  <c r="BJ398" i="7942"/>
  <c r="BK259" i="7942"/>
  <c r="AZ217" i="7942"/>
  <c r="AY356" i="7942"/>
  <c r="GB247" i="7942"/>
  <c r="GA386" i="7942"/>
  <c r="H191" i="7942"/>
  <c r="G330" i="7942"/>
  <c r="FE324" i="7942"/>
  <c r="FF185" i="7942"/>
  <c r="AD276" i="7942"/>
  <c r="AC415" i="7942"/>
  <c r="BU318" i="7942"/>
  <c r="BV179" i="7942"/>
  <c r="DC190" i="7942"/>
  <c r="DB329" i="7942"/>
  <c r="CQ388" i="7942"/>
  <c r="CR249" i="7942"/>
  <c r="DM362" i="7942"/>
  <c r="DN223" i="7942"/>
  <c r="AN355" i="7942"/>
  <c r="AO216" i="7942"/>
  <c r="GB203" i="7942"/>
  <c r="GA342" i="7942"/>
  <c r="H239" i="7942"/>
  <c r="G378" i="7942"/>
  <c r="DC250" i="7942"/>
  <c r="DB389" i="7942"/>
  <c r="DB301" i="7942"/>
  <c r="DC162" i="7942"/>
  <c r="EI412" i="7942"/>
  <c r="EJ273" i="7942"/>
  <c r="FF236" i="7942"/>
  <c r="FE375" i="7942"/>
  <c r="DB421" i="7942"/>
  <c r="DC282" i="7942"/>
  <c r="AC311" i="7942"/>
  <c r="AD172" i="7942"/>
  <c r="CQ395" i="7942"/>
  <c r="CR256" i="7942"/>
  <c r="EJ256" i="7942"/>
  <c r="EI395" i="7942"/>
  <c r="AN422" i="7942"/>
  <c r="AO283" i="7942"/>
  <c r="EJ217" i="7942"/>
  <c r="EI356" i="7942"/>
  <c r="AD186" i="7942"/>
  <c r="AC325" i="7942"/>
  <c r="EJ214" i="7942"/>
  <c r="EI353" i="7942"/>
  <c r="DN189" i="7942"/>
  <c r="DM328" i="7942"/>
  <c r="AO156" i="7942"/>
  <c r="AN295" i="7942"/>
  <c r="DC177" i="7942"/>
  <c r="DB316" i="7942"/>
  <c r="AY406" i="7942"/>
  <c r="AZ267" i="7942"/>
  <c r="FP368" i="7942"/>
  <c r="FQ229" i="7942"/>
  <c r="ET368" i="7942"/>
  <c r="EU229" i="7942"/>
  <c r="GB272" i="7942"/>
  <c r="GA411" i="7942"/>
  <c r="H229" i="7942"/>
  <c r="G368" i="7942"/>
  <c r="EJ277" i="7942"/>
  <c r="EI416" i="7942"/>
  <c r="AC417" i="7942"/>
  <c r="AD278" i="7942"/>
  <c r="DB315" i="7942"/>
  <c r="DC176" i="7942"/>
  <c r="BV240" i="7942"/>
  <c r="BU379" i="7942"/>
  <c r="CF387" i="7942"/>
  <c r="CG248" i="7942"/>
  <c r="DB404" i="7942"/>
  <c r="DC265" i="7942"/>
  <c r="BU304" i="7942"/>
  <c r="BV165" i="7942"/>
  <c r="AN378" i="7942"/>
  <c r="AO239" i="7942"/>
  <c r="GA296" i="7942"/>
  <c r="GB157" i="7942"/>
  <c r="BK283" i="7942"/>
  <c r="BJ422" i="7942"/>
  <c r="R317" i="7942"/>
  <c r="S178" i="7942"/>
  <c r="BJ418" i="7942"/>
  <c r="BK279" i="7942"/>
  <c r="BJ393" i="7942"/>
  <c r="BK254" i="7942"/>
  <c r="AZ185" i="7942"/>
  <c r="AY324" i="7942"/>
  <c r="EJ164" i="7942"/>
  <c r="EI303" i="7942"/>
  <c r="CR237" i="7942"/>
  <c r="CQ376" i="7942"/>
  <c r="BV250" i="7942"/>
  <c r="BU389" i="7942"/>
  <c r="DX296" i="7942"/>
  <c r="DY157" i="7942"/>
  <c r="DM406" i="7942"/>
  <c r="DN267" i="7942"/>
  <c r="R354" i="7942"/>
  <c r="S215" i="7942"/>
  <c r="H161" i="7942"/>
  <c r="G300" i="7942"/>
  <c r="DM350" i="7942"/>
  <c r="DN211" i="7942"/>
  <c r="EJ237" i="7942"/>
  <c r="EI376" i="7942"/>
  <c r="GB274" i="7942"/>
  <c r="GA413" i="7942"/>
  <c r="S207" i="7942"/>
  <c r="R346" i="7942"/>
  <c r="AO247" i="7942"/>
  <c r="AN386" i="7942"/>
  <c r="BV185" i="7942"/>
  <c r="BU324" i="7942"/>
  <c r="AZ243" i="7942"/>
  <c r="AY382" i="7942"/>
  <c r="BJ320" i="7942"/>
  <c r="BK181" i="7942"/>
  <c r="EU264" i="7942"/>
  <c r="ET403" i="7942"/>
  <c r="FE365" i="7942"/>
  <c r="FF226" i="7942"/>
  <c r="AC360" i="7942"/>
  <c r="AD221" i="7942"/>
  <c r="GA414" i="7942"/>
  <c r="GB275" i="7942"/>
  <c r="CG231" i="7942"/>
  <c r="CF370" i="7942"/>
  <c r="GB186" i="7942"/>
  <c r="GA325" i="7942"/>
  <c r="AO221" i="7942"/>
  <c r="AN360" i="7942"/>
  <c r="G387" i="7942"/>
  <c r="H248" i="7942"/>
  <c r="AC396" i="7942"/>
  <c r="AD257" i="7942"/>
  <c r="BJ357" i="7942"/>
  <c r="BK218" i="7942"/>
  <c r="FE346" i="7942"/>
  <c r="FF207" i="7942"/>
  <c r="H252" i="7942"/>
  <c r="G391" i="7942"/>
  <c r="CR211" i="7942"/>
  <c r="CQ350" i="7942"/>
  <c r="AN308" i="7942"/>
  <c r="AO169" i="7942"/>
  <c r="DB376" i="7942"/>
  <c r="DC237" i="7942"/>
  <c r="FQ239" i="7942"/>
  <c r="FP378" i="7942"/>
  <c r="BV156" i="7942"/>
  <c r="BU295" i="7942"/>
  <c r="FE373" i="7942"/>
  <c r="FF234" i="7942"/>
  <c r="N10" i="7943"/>
  <c r="N11" i="2"/>
  <c r="EI300" i="7942"/>
  <c r="EJ161" i="7942"/>
  <c r="GA370" i="7942"/>
  <c r="GB231" i="7942"/>
  <c r="EJ276" i="7942"/>
  <c r="EI415" i="7942"/>
  <c r="EI421" i="7942"/>
  <c r="EJ282" i="7942"/>
  <c r="AC424" i="7942"/>
  <c r="AD285" i="7942"/>
  <c r="GB214" i="7942"/>
  <c r="GA353" i="7942"/>
  <c r="AN321" i="7942"/>
  <c r="AO182" i="7942"/>
  <c r="GB239" i="7942"/>
  <c r="GA378" i="7942"/>
  <c r="CG175" i="7942"/>
  <c r="CF314" i="7942"/>
  <c r="AY301" i="7942"/>
  <c r="AZ162" i="7942"/>
  <c r="CF316" i="7942"/>
  <c r="CG177" i="7942"/>
  <c r="BJ300" i="7942"/>
  <c r="BK161" i="7942"/>
  <c r="BU411" i="7942"/>
  <c r="BV272" i="7942"/>
  <c r="FE347" i="7942"/>
  <c r="FF208" i="7942"/>
  <c r="DC206" i="7942"/>
  <c r="DB345" i="7942"/>
  <c r="DY187" i="7942"/>
  <c r="DX326" i="7942"/>
  <c r="BV277" i="7942"/>
  <c r="BU416" i="7942"/>
  <c r="DY159" i="7942"/>
  <c r="DX298" i="7942"/>
  <c r="GB218" i="7942"/>
  <c r="GA357" i="7942"/>
  <c r="G397" i="7942"/>
  <c r="H258" i="7942"/>
  <c r="BK176" i="7942"/>
  <c r="BJ315" i="7942"/>
  <c r="CG221" i="7942"/>
  <c r="CF360" i="7942"/>
  <c r="FF250" i="7942"/>
  <c r="FE389" i="7942"/>
  <c r="FP420" i="7942"/>
  <c r="FQ281" i="7942"/>
  <c r="EU283" i="7942"/>
  <c r="ET422" i="7942"/>
  <c r="AZ284" i="7942"/>
  <c r="AY423" i="7942"/>
  <c r="FP401" i="7942"/>
  <c r="FQ262" i="7942"/>
  <c r="EU201" i="7942"/>
  <c r="ET340" i="7942"/>
  <c r="CR178" i="7942"/>
  <c r="CQ317" i="7942"/>
  <c r="GA400" i="7942"/>
  <c r="GB261" i="7942"/>
  <c r="S221" i="7942"/>
  <c r="R360" i="7942"/>
  <c r="FQ163" i="7942"/>
  <c r="FP302" i="7942"/>
  <c r="AO211" i="7942"/>
  <c r="AN350" i="7942"/>
  <c r="FP308" i="7942"/>
  <c r="FQ169" i="7942"/>
  <c r="GB154" i="7942"/>
  <c r="GA293" i="7942"/>
  <c r="AC421" i="7942"/>
  <c r="AD282" i="7942"/>
  <c r="ET404" i="7942"/>
  <c r="EU265" i="7942"/>
  <c r="DN195" i="7942"/>
  <c r="DM334" i="7942"/>
  <c r="EJ242" i="7942"/>
  <c r="EI381" i="7942"/>
  <c r="CQ413" i="7942"/>
  <c r="CR274" i="7942"/>
  <c r="R414" i="7942"/>
  <c r="S275" i="7942"/>
  <c r="DB397" i="7942"/>
  <c r="DC258" i="7942"/>
  <c r="DY222" i="7942"/>
  <c r="DX361" i="7942"/>
  <c r="DC193" i="7942"/>
  <c r="DB332" i="7942"/>
  <c r="AZ264" i="7942"/>
  <c r="AY403" i="7942"/>
  <c r="FQ260" i="7942"/>
  <c r="FP399" i="7942"/>
  <c r="DX418" i="7942"/>
  <c r="DY279" i="7942"/>
  <c r="BJ340" i="7942"/>
  <c r="BK201" i="7942"/>
  <c r="AY391" i="7942"/>
  <c r="AZ252" i="7942"/>
  <c r="DX366" i="7942"/>
  <c r="DY227" i="7942"/>
  <c r="S258" i="7942"/>
  <c r="R397" i="7942"/>
  <c r="AZ270" i="7942"/>
  <c r="AY409" i="7942"/>
  <c r="DC249" i="7942"/>
  <c r="DB388" i="7942"/>
  <c r="AZ281" i="7942"/>
  <c r="AY420" i="7942"/>
  <c r="R405" i="7942"/>
  <c r="S266" i="7942"/>
  <c r="GA337" i="7942"/>
  <c r="GB198" i="7942"/>
  <c r="AD258" i="7942"/>
  <c r="AC397" i="7942"/>
  <c r="FQ176" i="7942"/>
  <c r="FP315" i="7942"/>
  <c r="AN341" i="7942"/>
  <c r="AO202" i="7942"/>
  <c r="AN411" i="7942"/>
  <c r="AO272" i="7942"/>
  <c r="AZ163" i="7942"/>
  <c r="AY302" i="7942"/>
  <c r="GB163" i="7942"/>
  <c r="GA302" i="7942"/>
  <c r="CF309" i="7942"/>
  <c r="CG170" i="7942"/>
  <c r="CG189" i="7942"/>
  <c r="CF328" i="7942"/>
  <c r="AO261" i="7942"/>
  <c r="AN400" i="7942"/>
  <c r="BU346" i="7942"/>
  <c r="BV207" i="7942"/>
  <c r="R334" i="7942"/>
  <c r="S195" i="7942"/>
  <c r="G305" i="7942"/>
  <c r="H166" i="7942"/>
  <c r="AC312" i="7942"/>
  <c r="AD173" i="7942"/>
  <c r="GA305" i="7942"/>
  <c r="GB166" i="7942"/>
  <c r="DC269" i="7942"/>
  <c r="DB408" i="7942"/>
  <c r="K10" i="7943"/>
  <c r="K11" i="2"/>
  <c r="DB417" i="7942"/>
  <c r="DC278" i="7942"/>
  <c r="EU222" i="7942"/>
  <c r="ET361" i="7942"/>
  <c r="FE410" i="7942"/>
  <c r="FF271" i="7942"/>
  <c r="EU160" i="7942"/>
  <c r="ET299" i="7942"/>
  <c r="DX301" i="7942"/>
  <c r="DY162" i="7942"/>
  <c r="FQ263" i="7942"/>
  <c r="FP402" i="7942"/>
  <c r="FP424" i="7942"/>
  <c r="FQ285" i="7942"/>
  <c r="M10" i="7943"/>
  <c r="M11" i="2"/>
  <c r="CR177" i="7942"/>
  <c r="CQ316" i="7942"/>
  <c r="AZ258" i="7942"/>
  <c r="AY397" i="7942"/>
  <c r="AY412" i="7942"/>
  <c r="AZ273" i="7942"/>
  <c r="BV241" i="7942"/>
  <c r="BU380" i="7942"/>
  <c r="GA384" i="7942"/>
  <c r="GB245" i="7942"/>
  <c r="ET325" i="7942"/>
  <c r="EU186" i="7942"/>
  <c r="AD236" i="7942"/>
  <c r="AC375" i="7942"/>
  <c r="DX368" i="7942"/>
  <c r="DY229" i="7942"/>
  <c r="CR225" i="7942"/>
  <c r="CQ364" i="7942"/>
  <c r="FF186" i="7942"/>
  <c r="FE325" i="7942"/>
  <c r="AY303" i="7942"/>
  <c r="AZ164" i="7942"/>
  <c r="AO263" i="7942"/>
  <c r="AN402" i="7942"/>
  <c r="AN296" i="7942"/>
  <c r="AO157" i="7942"/>
  <c r="AO253" i="7942"/>
  <c r="AN392" i="7942"/>
  <c r="GA330" i="7942"/>
  <c r="GB191" i="7942"/>
  <c r="H154" i="7942"/>
  <c r="G293" i="7942"/>
  <c r="GA343" i="7942"/>
  <c r="GB204" i="7942"/>
  <c r="S159" i="7942"/>
  <c r="R298" i="7942"/>
  <c r="BK227" i="7942"/>
  <c r="BJ366" i="7942"/>
  <c r="G369" i="7942"/>
  <c r="H230" i="7942"/>
  <c r="CF319" i="7942"/>
  <c r="CG180" i="7942"/>
  <c r="EJ194" i="7942"/>
  <c r="EI333" i="7942"/>
  <c r="DB361" i="7942"/>
  <c r="DC222" i="7942"/>
  <c r="FP329" i="7942"/>
  <c r="FQ190" i="7942"/>
  <c r="ET321" i="7942"/>
  <c r="EU182" i="7942"/>
  <c r="DY186" i="7942"/>
  <c r="DX325" i="7942"/>
  <c r="CG225" i="7942"/>
  <c r="CF364" i="7942"/>
  <c r="FF283" i="7942"/>
  <c r="FE422" i="7942"/>
  <c r="BU385" i="7942"/>
  <c r="BV246" i="7942"/>
  <c r="AN368" i="7942"/>
  <c r="AO229" i="7942"/>
  <c r="DB294" i="7942"/>
  <c r="DC155" i="7942"/>
  <c r="BV171" i="7942"/>
  <c r="BU310" i="7942"/>
  <c r="S251" i="7942"/>
  <c r="R390" i="7942"/>
  <c r="CG280" i="7942"/>
  <c r="CF419" i="7942"/>
  <c r="H178" i="7942"/>
  <c r="G317" i="7942"/>
  <c r="DC167" i="7942"/>
  <c r="DB306" i="7942"/>
  <c r="DY268" i="7942"/>
  <c r="DX407" i="7942"/>
  <c r="BU355" i="7942"/>
  <c r="BV216" i="7942"/>
  <c r="AZ179" i="7942"/>
  <c r="AY318" i="7942"/>
  <c r="AC374" i="7942"/>
  <c r="AD235" i="7942"/>
  <c r="DM395" i="7942"/>
  <c r="DN256" i="7942"/>
  <c r="AC362" i="7942"/>
  <c r="AD223" i="7942"/>
  <c r="EU273" i="7942"/>
  <c r="ET412" i="7942"/>
  <c r="AN374" i="7942"/>
  <c r="AO235" i="7942"/>
  <c r="DY230" i="7942"/>
  <c r="DX369" i="7942"/>
  <c r="DC209" i="7942"/>
  <c r="DB348" i="7942"/>
  <c r="AY381" i="7942"/>
  <c r="AZ242" i="7942"/>
  <c r="S200" i="7942"/>
  <c r="R339" i="7942"/>
  <c r="R401" i="7942"/>
  <c r="S262" i="7942"/>
  <c r="R376" i="7942"/>
  <c r="S237" i="7942"/>
  <c r="S239" i="7942"/>
  <c r="R378" i="7942"/>
  <c r="R422" i="7942"/>
  <c r="S283" i="7942"/>
  <c r="DC252" i="7942"/>
  <c r="DB391" i="7942"/>
  <c r="FE349" i="7942"/>
  <c r="FF210" i="7942"/>
  <c r="H169" i="7942"/>
  <c r="G308" i="7942"/>
  <c r="FE386" i="7942"/>
  <c r="FF247" i="7942"/>
  <c r="G414" i="7942"/>
  <c r="H275" i="7942"/>
  <c r="AC301" i="7942"/>
  <c r="AD162" i="7942"/>
  <c r="BV220" i="7942"/>
  <c r="BU359" i="7942"/>
  <c r="FQ265" i="7942"/>
  <c r="FP404" i="7942"/>
  <c r="GB171" i="7942"/>
  <c r="GA310" i="7942"/>
  <c r="ET375" i="7942"/>
  <c r="EU236" i="7942"/>
  <c r="GA314" i="7942"/>
  <c r="GB175" i="7942"/>
  <c r="AC382" i="7942"/>
  <c r="AD243" i="7942"/>
  <c r="AY346" i="7942"/>
  <c r="AZ207" i="7942"/>
  <c r="GA363" i="7942"/>
  <c r="GB224" i="7942"/>
  <c r="DN241" i="7942"/>
  <c r="DM380" i="7942"/>
  <c r="CG218" i="7942"/>
  <c r="CF357" i="7942"/>
  <c r="DN160" i="7942"/>
  <c r="DM299" i="7942"/>
  <c r="DB308" i="7942"/>
  <c r="DC169" i="7942"/>
  <c r="GA420" i="7942"/>
  <c r="GB281" i="7942"/>
  <c r="FP338" i="7942"/>
  <c r="FQ199" i="7942"/>
  <c r="AY398" i="7942"/>
  <c r="AZ259" i="7942"/>
  <c r="G318" i="7942"/>
  <c r="H179" i="7942"/>
  <c r="AO183" i="7942"/>
  <c r="AN322" i="7942"/>
  <c r="EU187" i="7942"/>
  <c r="ET326" i="7942"/>
  <c r="CG250" i="7942"/>
  <c r="CF389" i="7942"/>
  <c r="DB398" i="7942"/>
  <c r="DC259" i="7942"/>
  <c r="H266" i="7942"/>
  <c r="G405" i="7942"/>
  <c r="ET317" i="7942"/>
  <c r="EU178" i="7942"/>
  <c r="GA368" i="7942"/>
  <c r="GB229" i="7942"/>
  <c r="CQ392" i="7942"/>
  <c r="CR253" i="7942"/>
  <c r="GB164" i="7942"/>
  <c r="GA303" i="7942"/>
  <c r="EU225" i="7942"/>
  <c r="ET364" i="7942"/>
  <c r="DB424" i="7942"/>
  <c r="DC285" i="7942"/>
  <c r="FQ279" i="7942"/>
  <c r="FP418" i="7942"/>
  <c r="CG246" i="7942"/>
  <c r="CF385" i="7942"/>
  <c r="AC293" i="7942"/>
  <c r="AD154" i="7942"/>
  <c r="GA416" i="7942"/>
  <c r="GB277" i="7942"/>
  <c r="BJ318" i="7942"/>
  <c r="BK179" i="7942"/>
  <c r="FP328" i="7942"/>
  <c r="FQ189" i="7942"/>
  <c r="FF272" i="7942"/>
  <c r="FE411" i="7942"/>
  <c r="BV209" i="7942"/>
  <c r="BU348" i="7942"/>
  <c r="AZ250" i="7942"/>
  <c r="AY389" i="7942"/>
  <c r="AD171" i="7942"/>
  <c r="AC310" i="7942"/>
  <c r="DM396" i="7942"/>
  <c r="DN257" i="7942"/>
  <c r="DB385" i="7942"/>
  <c r="DC246" i="7942"/>
  <c r="H22" i="2" l="1"/>
  <c r="H23" i="2" s="1"/>
  <c r="H15" i="2"/>
  <c r="H19" i="2" s="1"/>
  <c r="H20" i="2"/>
  <c r="H21" i="2" s="1"/>
  <c r="H10" i="24"/>
  <c r="I14" i="2"/>
  <c r="G22" i="2"/>
  <c r="G18" i="2"/>
  <c r="D18" i="24"/>
  <c r="H18" i="2"/>
  <c r="AC425" i="7942"/>
  <c r="EV225" i="7942"/>
  <c r="EU364" i="7942"/>
  <c r="FQ404" i="7942"/>
  <c r="FR265" i="7942"/>
  <c r="CH280" i="7942"/>
  <c r="CG419" i="7942"/>
  <c r="DZ186" i="7942"/>
  <c r="DY325" i="7942"/>
  <c r="S298" i="7942"/>
  <c r="T159" i="7942"/>
  <c r="I154" i="7942"/>
  <c r="H293" i="7942"/>
  <c r="AP253" i="7942"/>
  <c r="AO392" i="7942"/>
  <c r="AP263" i="7942"/>
  <c r="AO402" i="7942"/>
  <c r="BA258" i="7942"/>
  <c r="AZ397" i="7942"/>
  <c r="FQ424" i="7942"/>
  <c r="FR285" i="7942"/>
  <c r="DZ162" i="7942"/>
  <c r="DY301" i="7942"/>
  <c r="FG271" i="7942"/>
  <c r="FF410" i="7942"/>
  <c r="DC417" i="7942"/>
  <c r="DD278" i="7942"/>
  <c r="DC408" i="7942"/>
  <c r="DD269" i="7942"/>
  <c r="AO400" i="7942"/>
  <c r="AP261" i="7942"/>
  <c r="AZ302" i="7942"/>
  <c r="BA163" i="7942"/>
  <c r="AD397" i="7942"/>
  <c r="AE258" i="7942"/>
  <c r="DD249" i="7942"/>
  <c r="DC388" i="7942"/>
  <c r="T258" i="7942"/>
  <c r="S397" i="7942"/>
  <c r="BA264" i="7942"/>
  <c r="AZ403" i="7942"/>
  <c r="DY361" i="7942"/>
  <c r="DZ222" i="7942"/>
  <c r="EJ381" i="7942"/>
  <c r="EK242" i="7942"/>
  <c r="GC154" i="7942"/>
  <c r="GB293" i="7942"/>
  <c r="AP211" i="7942"/>
  <c r="AO350" i="7942"/>
  <c r="T221" i="7942"/>
  <c r="S360" i="7942"/>
  <c r="CR317" i="7942"/>
  <c r="CS178" i="7942"/>
  <c r="EV283" i="7942"/>
  <c r="EU422" i="7942"/>
  <c r="FF389" i="7942"/>
  <c r="FG250" i="7942"/>
  <c r="BK315" i="7942"/>
  <c r="BL176" i="7942"/>
  <c r="GB357" i="7942"/>
  <c r="GC218" i="7942"/>
  <c r="BV416" i="7942"/>
  <c r="BW277" i="7942"/>
  <c r="DC345" i="7942"/>
  <c r="DD206" i="7942"/>
  <c r="CG314" i="7942"/>
  <c r="CH175" i="7942"/>
  <c r="EK276" i="7942"/>
  <c r="EJ415" i="7942"/>
  <c r="DD237" i="7942"/>
  <c r="DC376" i="7942"/>
  <c r="FG207" i="7942"/>
  <c r="FF346" i="7942"/>
  <c r="AD396" i="7942"/>
  <c r="AE257" i="7942"/>
  <c r="AD360" i="7942"/>
  <c r="AE221" i="7942"/>
  <c r="DO211" i="7942"/>
  <c r="DN350" i="7942"/>
  <c r="T215" i="7942"/>
  <c r="S354" i="7942"/>
  <c r="DZ157" i="7942"/>
  <c r="DY296" i="7942"/>
  <c r="BK418" i="7942"/>
  <c r="BL279" i="7942"/>
  <c r="AP239" i="7942"/>
  <c r="AO378" i="7942"/>
  <c r="DC404" i="7942"/>
  <c r="DD265" i="7942"/>
  <c r="AE278" i="7942"/>
  <c r="AD417" i="7942"/>
  <c r="EU368" i="7942"/>
  <c r="EV229" i="7942"/>
  <c r="BA267" i="7942"/>
  <c r="AZ406" i="7942"/>
  <c r="AE172" i="7942"/>
  <c r="AD311" i="7942"/>
  <c r="DD162" i="7942"/>
  <c r="DC301" i="7942"/>
  <c r="AP216" i="7942"/>
  <c r="AO355" i="7942"/>
  <c r="CR388" i="7942"/>
  <c r="CS249" i="7942"/>
  <c r="BW179" i="7942"/>
  <c r="BV318" i="7942"/>
  <c r="FG185" i="7942"/>
  <c r="FF324" i="7942"/>
  <c r="BL259" i="7942"/>
  <c r="BK398" i="7942"/>
  <c r="DD182" i="7942"/>
  <c r="DC321" i="7942"/>
  <c r="BL199" i="7942"/>
  <c r="BK338" i="7942"/>
  <c r="BV323" i="7942"/>
  <c r="BW184" i="7942"/>
  <c r="DN329" i="7942"/>
  <c r="DO190" i="7942"/>
  <c r="DZ174" i="7942"/>
  <c r="DY313" i="7942"/>
  <c r="AP203" i="7942"/>
  <c r="AO342" i="7942"/>
  <c r="T204" i="7942"/>
  <c r="S343" i="7942"/>
  <c r="AE224" i="7942"/>
  <c r="AD363" i="7942"/>
  <c r="BK301" i="7942"/>
  <c r="BL162" i="7942"/>
  <c r="DN372" i="7942"/>
  <c r="DO233" i="7942"/>
  <c r="S319" i="7942"/>
  <c r="T180" i="7942"/>
  <c r="FG278" i="7942"/>
  <c r="FF417" i="7942"/>
  <c r="AZ315" i="7942"/>
  <c r="BA176" i="7942"/>
  <c r="GC262" i="7942"/>
  <c r="GB401" i="7942"/>
  <c r="BW167" i="7942"/>
  <c r="BV306" i="7942"/>
  <c r="CF425" i="7942"/>
  <c r="DO178" i="7942"/>
  <c r="DN317" i="7942"/>
  <c r="EV189" i="7942"/>
  <c r="EU328" i="7942"/>
  <c r="DC313" i="7942"/>
  <c r="DD174" i="7942"/>
  <c r="CR377" i="7942"/>
  <c r="CS238" i="7942"/>
  <c r="FF394" i="7942"/>
  <c r="FG255" i="7942"/>
  <c r="AZ297" i="7942"/>
  <c r="BA158" i="7942"/>
  <c r="AP215" i="7942"/>
  <c r="AO354" i="7942"/>
  <c r="BV368" i="7942"/>
  <c r="BW229" i="7942"/>
  <c r="AZ319" i="7942"/>
  <c r="BA180" i="7942"/>
  <c r="GB397" i="7942"/>
  <c r="GC258" i="7942"/>
  <c r="BA199" i="7942"/>
  <c r="AZ338" i="7942"/>
  <c r="DC415" i="7942"/>
  <c r="DD276" i="7942"/>
  <c r="DD213" i="7942"/>
  <c r="DC352" i="7942"/>
  <c r="I222" i="7942"/>
  <c r="H361" i="7942"/>
  <c r="AZ377" i="7942"/>
  <c r="BA238" i="7942"/>
  <c r="I235" i="7942"/>
  <c r="H374" i="7942"/>
  <c r="AO334" i="7942"/>
  <c r="AP195" i="7942"/>
  <c r="DN356" i="7942"/>
  <c r="DO217" i="7942"/>
  <c r="FF393" i="7942"/>
  <c r="FG254" i="7942"/>
  <c r="CS216" i="7942"/>
  <c r="CR355" i="7942"/>
  <c r="GC192" i="7942"/>
  <c r="GB331" i="7942"/>
  <c r="AO382" i="7942"/>
  <c r="AP243" i="7942"/>
  <c r="BV386" i="7942"/>
  <c r="BW247" i="7942"/>
  <c r="BV340" i="7942"/>
  <c r="BW201" i="7942"/>
  <c r="BV369" i="7942"/>
  <c r="BW230" i="7942"/>
  <c r="EK200" i="7942"/>
  <c r="EJ339" i="7942"/>
  <c r="AD345" i="7942"/>
  <c r="AE206" i="7942"/>
  <c r="EJ407" i="7942"/>
  <c r="EK268" i="7942"/>
  <c r="FR219" i="7942"/>
  <c r="FQ358" i="7942"/>
  <c r="DO278" i="7942"/>
  <c r="DN417" i="7942"/>
  <c r="EV203" i="7942"/>
  <c r="EU342" i="7942"/>
  <c r="BL169" i="7942"/>
  <c r="BK308" i="7942"/>
  <c r="I265" i="7942"/>
  <c r="H404" i="7942"/>
  <c r="EK265" i="7942"/>
  <c r="EJ404" i="7942"/>
  <c r="EK226" i="7942"/>
  <c r="EJ365" i="7942"/>
  <c r="CG407" i="7942"/>
  <c r="CH268" i="7942"/>
  <c r="G11" i="7943"/>
  <c r="H11" i="7943" s="1"/>
  <c r="I11" i="7943" s="1"/>
  <c r="J11" i="7943" s="1"/>
  <c r="K11" i="7943" s="1"/>
  <c r="L11" i="7943" s="1"/>
  <c r="M11" i="7943" s="1"/>
  <c r="N11" i="7943" s="1"/>
  <c r="O11" i="7943" s="1"/>
  <c r="P11" i="7943" s="1"/>
  <c r="G78" i="7943"/>
  <c r="G59" i="7946"/>
  <c r="CR381" i="7942"/>
  <c r="CS242" i="7942"/>
  <c r="AE210" i="7942"/>
  <c r="AD349" i="7942"/>
  <c r="CH201" i="7942"/>
  <c r="CG340" i="7942"/>
  <c r="BW215" i="7942"/>
  <c r="BV354" i="7942"/>
  <c r="AE160" i="7942"/>
  <c r="AD299" i="7942"/>
  <c r="BA279" i="7942"/>
  <c r="AZ418" i="7942"/>
  <c r="FF406" i="7942"/>
  <c r="FG267" i="7942"/>
  <c r="AZ355" i="7942"/>
  <c r="BA216" i="7942"/>
  <c r="CS156" i="7942"/>
  <c r="CR295" i="7942"/>
  <c r="BW200" i="7942"/>
  <c r="BV339" i="7942"/>
  <c r="AD297" i="7942"/>
  <c r="AE158" i="7942"/>
  <c r="BW155" i="7942"/>
  <c r="BV294" i="7942"/>
  <c r="AP285" i="7942"/>
  <c r="AO424" i="7942"/>
  <c r="EK228" i="7942"/>
  <c r="EJ367" i="7942"/>
  <c r="AO401" i="7942"/>
  <c r="AP262" i="7942"/>
  <c r="DY392" i="7942"/>
  <c r="DZ253" i="7942"/>
  <c r="DN386" i="7942"/>
  <c r="DO247" i="7942"/>
  <c r="I208" i="7942"/>
  <c r="H347" i="7942"/>
  <c r="CR386" i="7942"/>
  <c r="CS247" i="7942"/>
  <c r="CR415" i="7942"/>
  <c r="CS276" i="7942"/>
  <c r="BV376" i="7942"/>
  <c r="BW237" i="7942"/>
  <c r="FF331" i="7942"/>
  <c r="FG192" i="7942"/>
  <c r="DZ244" i="7942"/>
  <c r="DY383" i="7942"/>
  <c r="CS157" i="7942"/>
  <c r="CR296" i="7942"/>
  <c r="DZ171" i="7942"/>
  <c r="DY310" i="7942"/>
  <c r="BA195" i="7942"/>
  <c r="AZ334" i="7942"/>
  <c r="BK323" i="7942"/>
  <c r="BL184" i="7942"/>
  <c r="EJ313" i="7942"/>
  <c r="EK174" i="7942"/>
  <c r="EK275" i="7942"/>
  <c r="EJ414" i="7942"/>
  <c r="GC190" i="7942"/>
  <c r="GB329" i="7942"/>
  <c r="H311" i="7942"/>
  <c r="I172" i="7942"/>
  <c r="AP284" i="7942"/>
  <c r="AO423" i="7942"/>
  <c r="S294" i="7942"/>
  <c r="T155" i="7942"/>
  <c r="H332" i="7942"/>
  <c r="I193" i="7942"/>
  <c r="EJ307" i="7942"/>
  <c r="EK168" i="7942"/>
  <c r="DO283" i="7942"/>
  <c r="DN422" i="7942"/>
  <c r="FF421" i="7942"/>
  <c r="FG282" i="7942"/>
  <c r="AP189" i="7942"/>
  <c r="AO328" i="7942"/>
  <c r="CH233" i="7942"/>
  <c r="CG372" i="7942"/>
  <c r="FQ379" i="7942"/>
  <c r="FR240" i="7942"/>
  <c r="CG315" i="7942"/>
  <c r="CH176" i="7942"/>
  <c r="DD170" i="7942"/>
  <c r="DC309" i="7942"/>
  <c r="H400" i="7942"/>
  <c r="I261" i="7942"/>
  <c r="FF370" i="7942"/>
  <c r="FG231" i="7942"/>
  <c r="FF372" i="7942"/>
  <c r="FG233" i="7942"/>
  <c r="AP265" i="7942"/>
  <c r="AO404" i="7942"/>
  <c r="EV208" i="7942"/>
  <c r="EU347" i="7942"/>
  <c r="AD327" i="7942"/>
  <c r="AE188" i="7942"/>
  <c r="EJ342" i="7942"/>
  <c r="EK203" i="7942"/>
  <c r="EJ332" i="7942"/>
  <c r="EK193" i="7942"/>
  <c r="EK170" i="7942"/>
  <c r="EJ309" i="7942"/>
  <c r="CR354" i="7942"/>
  <c r="CS215" i="7942"/>
  <c r="CG323" i="7942"/>
  <c r="CH184" i="7942"/>
  <c r="DO268" i="7942"/>
  <c r="DN407" i="7942"/>
  <c r="FF298" i="7942"/>
  <c r="FG159" i="7942"/>
  <c r="H325" i="7942"/>
  <c r="I186" i="7942"/>
  <c r="DO170" i="7942"/>
  <c r="DN309" i="7942"/>
  <c r="AO403" i="7942"/>
  <c r="AP264" i="7942"/>
  <c r="AP176" i="7942"/>
  <c r="AO315" i="7942"/>
  <c r="CG397" i="7942"/>
  <c r="CH258" i="7942"/>
  <c r="AD298" i="7942"/>
  <c r="AE159" i="7942"/>
  <c r="CG396" i="7942"/>
  <c r="CH257" i="7942"/>
  <c r="DC378" i="7942"/>
  <c r="DD239" i="7942"/>
  <c r="EU343" i="7942"/>
  <c r="EV204" i="7942"/>
  <c r="BW206" i="7942"/>
  <c r="BV345" i="7942"/>
  <c r="EU376" i="7942"/>
  <c r="EV237" i="7942"/>
  <c r="EU367" i="7942"/>
  <c r="EV228" i="7942"/>
  <c r="EJ304" i="7942"/>
  <c r="EK165" i="7942"/>
  <c r="EJ387" i="7942"/>
  <c r="EK248" i="7942"/>
  <c r="T218" i="7942"/>
  <c r="S357" i="7942"/>
  <c r="CG317" i="7942"/>
  <c r="CH178" i="7942"/>
  <c r="BW192" i="7942"/>
  <c r="BV331" i="7942"/>
  <c r="AO303" i="7942"/>
  <c r="AP164" i="7942"/>
  <c r="DC368" i="7942"/>
  <c r="DD229" i="7942"/>
  <c r="CR382" i="7942"/>
  <c r="CS243" i="7942"/>
  <c r="BW211" i="7942"/>
  <c r="BV350" i="7942"/>
  <c r="CH243" i="7942"/>
  <c r="CG382" i="7942"/>
  <c r="DZ177" i="7942"/>
  <c r="DY316" i="7942"/>
  <c r="FF419" i="7942"/>
  <c r="FG280" i="7942"/>
  <c r="DD217" i="7942"/>
  <c r="DC356" i="7942"/>
  <c r="DC307" i="7942"/>
  <c r="DD168" i="7942"/>
  <c r="EU381" i="7942"/>
  <c r="EV242" i="7942"/>
  <c r="EJ371" i="7942"/>
  <c r="EK232" i="7942"/>
  <c r="GC201" i="7942"/>
  <c r="GB340" i="7942"/>
  <c r="GB412" i="7942"/>
  <c r="GC273" i="7942"/>
  <c r="AP173" i="7942"/>
  <c r="AO312" i="7942"/>
  <c r="DC347" i="7942"/>
  <c r="DD208" i="7942"/>
  <c r="DC319" i="7942"/>
  <c r="DD180" i="7942"/>
  <c r="EK189" i="7942"/>
  <c r="EJ328" i="7942"/>
  <c r="I158" i="7942"/>
  <c r="H297" i="7942"/>
  <c r="EV243" i="7942"/>
  <c r="EU382" i="7942"/>
  <c r="T208" i="7942"/>
  <c r="S347" i="7942"/>
  <c r="EV180" i="7942"/>
  <c r="EU319" i="7942"/>
  <c r="DD254" i="7942"/>
  <c r="DC393" i="7942"/>
  <c r="GB405" i="7942"/>
  <c r="GC266" i="7942"/>
  <c r="EJ392" i="7942"/>
  <c r="EK253" i="7942"/>
  <c r="CG308" i="7942"/>
  <c r="CH169" i="7942"/>
  <c r="BW188" i="7942"/>
  <c r="BV327" i="7942"/>
  <c r="GC285" i="7942"/>
  <c r="GB424" i="7942"/>
  <c r="GB318" i="7942"/>
  <c r="GC179" i="7942"/>
  <c r="BV351" i="7942"/>
  <c r="BW212" i="7942"/>
  <c r="CR420" i="7942"/>
  <c r="CS281" i="7942"/>
  <c r="BL256" i="7942"/>
  <c r="BK395" i="7942"/>
  <c r="EJ361" i="7942"/>
  <c r="EK222" i="7942"/>
  <c r="CH275" i="7942"/>
  <c r="CG414" i="7942"/>
  <c r="FG199" i="7942"/>
  <c r="FF338" i="7942"/>
  <c r="BV412" i="7942"/>
  <c r="BW273" i="7942"/>
  <c r="CS212" i="7942"/>
  <c r="CR351" i="7942"/>
  <c r="BK381" i="7942"/>
  <c r="BL242" i="7942"/>
  <c r="BA211" i="7942"/>
  <c r="AZ350" i="7942"/>
  <c r="FF399" i="7942"/>
  <c r="FG260" i="7942"/>
  <c r="BK356" i="7942"/>
  <c r="BL217" i="7942"/>
  <c r="CG380" i="7942"/>
  <c r="CH241" i="7942"/>
  <c r="FQ356" i="7942"/>
  <c r="FR217" i="7942"/>
  <c r="FE425" i="7942"/>
  <c r="CR378" i="7942"/>
  <c r="CS239" i="7942"/>
  <c r="CG422" i="7942"/>
  <c r="CH283" i="7942"/>
  <c r="CS207" i="7942"/>
  <c r="CR346" i="7942"/>
  <c r="EJ406" i="7942"/>
  <c r="EK267" i="7942"/>
  <c r="DZ237" i="7942"/>
  <c r="DY376" i="7942"/>
  <c r="DZ275" i="7942"/>
  <c r="DY414" i="7942"/>
  <c r="BA231" i="7942"/>
  <c r="AZ370" i="7942"/>
  <c r="BK364" i="7942"/>
  <c r="BL225" i="7942"/>
  <c r="DD200" i="7942"/>
  <c r="DC339" i="7942"/>
  <c r="BA190" i="7942"/>
  <c r="AZ329" i="7942"/>
  <c r="FG211" i="7942"/>
  <c r="FF350" i="7942"/>
  <c r="EK197" i="7942"/>
  <c r="EJ336" i="7942"/>
  <c r="BK380" i="7942"/>
  <c r="BL241" i="7942"/>
  <c r="AE247" i="7942"/>
  <c r="AD386" i="7942"/>
  <c r="I243" i="7942"/>
  <c r="H382" i="7942"/>
  <c r="BL263" i="7942"/>
  <c r="BK402" i="7942"/>
  <c r="EV262" i="7942"/>
  <c r="EU401" i="7942"/>
  <c r="DC394" i="7942"/>
  <c r="DD255" i="7942"/>
  <c r="FF303" i="7942"/>
  <c r="FG164" i="7942"/>
  <c r="BK310" i="7942"/>
  <c r="BL171" i="7942"/>
  <c r="DD232" i="7942"/>
  <c r="DC371" i="7942"/>
  <c r="AZ410" i="7942"/>
  <c r="BA271" i="7942"/>
  <c r="GC168" i="7942"/>
  <c r="GB307" i="7942"/>
  <c r="S349" i="7942"/>
  <c r="T210" i="7942"/>
  <c r="BK302" i="7942"/>
  <c r="BL163" i="7942"/>
  <c r="CG322" i="7942"/>
  <c r="CH183" i="7942"/>
  <c r="EU345" i="7942"/>
  <c r="EV206" i="7942"/>
  <c r="FF403" i="7942"/>
  <c r="FG264" i="7942"/>
  <c r="S352" i="7942"/>
  <c r="T213" i="7942"/>
  <c r="BK385" i="7942"/>
  <c r="BL246" i="7942"/>
  <c r="CH255" i="7942"/>
  <c r="CG394" i="7942"/>
  <c r="EV159" i="7942"/>
  <c r="EU298" i="7942"/>
  <c r="BA239" i="7942"/>
  <c r="AZ378" i="7942"/>
  <c r="BW218" i="7942"/>
  <c r="BV357" i="7942"/>
  <c r="FG252" i="7942"/>
  <c r="FF391" i="7942"/>
  <c r="CR372" i="7942"/>
  <c r="CS233" i="7942"/>
  <c r="EK210" i="7942"/>
  <c r="EJ349" i="7942"/>
  <c r="CG301" i="7942"/>
  <c r="CH162" i="7942"/>
  <c r="DY306" i="7942"/>
  <c r="DZ167" i="7942"/>
  <c r="EJ335" i="7942"/>
  <c r="EK196" i="7942"/>
  <c r="DD175" i="7942"/>
  <c r="DC314" i="7942"/>
  <c r="I217" i="7942"/>
  <c r="H356" i="7942"/>
  <c r="BW270" i="7942"/>
  <c r="BV409" i="7942"/>
  <c r="DO237" i="7942"/>
  <c r="DN376" i="7942"/>
  <c r="FG172" i="7942"/>
  <c r="FF311" i="7942"/>
  <c r="BV329" i="7942"/>
  <c r="BW190" i="7942"/>
  <c r="EK184" i="7942"/>
  <c r="EJ323" i="7942"/>
  <c r="CR338" i="7942"/>
  <c r="CS199" i="7942"/>
  <c r="BL194" i="7942"/>
  <c r="BK333" i="7942"/>
  <c r="FR237" i="7942"/>
  <c r="FQ376" i="7942"/>
  <c r="FQ397" i="7942"/>
  <c r="FR258" i="7942"/>
  <c r="EU395" i="7942"/>
  <c r="EV256" i="7942"/>
  <c r="AP199" i="7942"/>
  <c r="AO338" i="7942"/>
  <c r="T156" i="7942"/>
  <c r="S295" i="7942"/>
  <c r="S381" i="7942"/>
  <c r="T242" i="7942"/>
  <c r="EU327" i="7942"/>
  <c r="EV188" i="7942"/>
  <c r="BW276" i="7942"/>
  <c r="BV415" i="7942"/>
  <c r="CH167" i="7942"/>
  <c r="CG306" i="7942"/>
  <c r="AE208" i="7942"/>
  <c r="AD347" i="7942"/>
  <c r="EU374" i="7942"/>
  <c r="EV235" i="7942"/>
  <c r="BV338" i="7942"/>
  <c r="BW199" i="7942"/>
  <c r="CR359" i="7942"/>
  <c r="CS220" i="7942"/>
  <c r="CG337" i="7942"/>
  <c r="CH198" i="7942"/>
  <c r="CS196" i="7942"/>
  <c r="CR335" i="7942"/>
  <c r="EU356" i="7942"/>
  <c r="EV217" i="7942"/>
  <c r="AP207" i="7942"/>
  <c r="AO346" i="7942"/>
  <c r="H365" i="7942"/>
  <c r="I226" i="7942"/>
  <c r="I246" i="7942"/>
  <c r="H385" i="7942"/>
  <c r="AO380" i="7942"/>
  <c r="AP241" i="7942"/>
  <c r="AO345" i="7942"/>
  <c r="AP206" i="7942"/>
  <c r="GB410" i="7942"/>
  <c r="GC271" i="7942"/>
  <c r="BW284" i="7942"/>
  <c r="BV423" i="7942"/>
  <c r="AD313" i="7942"/>
  <c r="AE174" i="7942"/>
  <c r="I202" i="7942"/>
  <c r="H341" i="7942"/>
  <c r="AP160" i="7942"/>
  <c r="AO299" i="7942"/>
  <c r="DZ264" i="7942"/>
  <c r="DY403" i="7942"/>
  <c r="BK327" i="7942"/>
  <c r="BL188" i="7942"/>
  <c r="DO201" i="7942"/>
  <c r="DN340" i="7942"/>
  <c r="DC372" i="7942"/>
  <c r="DD233" i="7942"/>
  <c r="DZ240" i="7942"/>
  <c r="DY379" i="7942"/>
  <c r="EK216" i="7942"/>
  <c r="EJ355" i="7942"/>
  <c r="AP282" i="7942"/>
  <c r="AO421" i="7942"/>
  <c r="DZ196" i="7942"/>
  <c r="DY335" i="7942"/>
  <c r="AO313" i="7942"/>
  <c r="AP174" i="7942"/>
  <c r="DZ254" i="7942"/>
  <c r="DY393" i="7942"/>
  <c r="CG365" i="7942"/>
  <c r="CH226" i="7942"/>
  <c r="EJ345" i="7942"/>
  <c r="EK206" i="7942"/>
  <c r="BW256" i="7942"/>
  <c r="BV395" i="7942"/>
  <c r="AD379" i="7942"/>
  <c r="AE240" i="7942"/>
  <c r="CH192" i="7942"/>
  <c r="CG331" i="7942"/>
  <c r="S306" i="7942"/>
  <c r="T167" i="7942"/>
  <c r="FF415" i="7942"/>
  <c r="FG276" i="7942"/>
  <c r="CR303" i="7942"/>
  <c r="CS164" i="7942"/>
  <c r="FR154" i="7942"/>
  <c r="FQ293" i="7942"/>
  <c r="FR159" i="7942"/>
  <c r="FQ298" i="7942"/>
  <c r="DY384" i="7942"/>
  <c r="DZ245" i="7942"/>
  <c r="GB406" i="7942"/>
  <c r="GC267" i="7942"/>
  <c r="GC235" i="7942"/>
  <c r="GB374" i="7942"/>
  <c r="I175" i="7942"/>
  <c r="H314" i="7942"/>
  <c r="BL272" i="7942"/>
  <c r="BK411" i="7942"/>
  <c r="S330" i="7942"/>
  <c r="T191" i="7942"/>
  <c r="FR283" i="7942"/>
  <c r="FQ422" i="7942"/>
  <c r="EU393" i="7942"/>
  <c r="EV254" i="7942"/>
  <c r="DY371" i="7942"/>
  <c r="DZ232" i="7942"/>
  <c r="I260" i="7942"/>
  <c r="H399" i="7942"/>
  <c r="BA203" i="7942"/>
  <c r="AZ342" i="7942"/>
  <c r="CS255" i="7942"/>
  <c r="CR394" i="7942"/>
  <c r="AO349" i="7942"/>
  <c r="AP210" i="7942"/>
  <c r="BA275" i="7942"/>
  <c r="AZ414" i="7942"/>
  <c r="AZ300" i="7942"/>
  <c r="BA161" i="7942"/>
  <c r="EK252" i="7942"/>
  <c r="EJ391" i="7942"/>
  <c r="FG161" i="7942"/>
  <c r="FF300" i="7942"/>
  <c r="GC169" i="7942"/>
  <c r="GB308" i="7942"/>
  <c r="GC241" i="7942"/>
  <c r="GB380" i="7942"/>
  <c r="CG379" i="7942"/>
  <c r="CH240" i="7942"/>
  <c r="EK221" i="7942"/>
  <c r="EJ360" i="7942"/>
  <c r="CR412" i="7942"/>
  <c r="CS273" i="7942"/>
  <c r="BA225" i="7942"/>
  <c r="AZ364" i="7942"/>
  <c r="CR400" i="7942"/>
  <c r="CS261" i="7942"/>
  <c r="BK299" i="7942"/>
  <c r="BL160" i="7942"/>
  <c r="H339" i="7942"/>
  <c r="I200" i="7942"/>
  <c r="GB395" i="7942"/>
  <c r="GC256" i="7942"/>
  <c r="BK358" i="7942"/>
  <c r="BL219" i="7942"/>
  <c r="BK419" i="7942"/>
  <c r="BL280" i="7942"/>
  <c r="CH217" i="7942"/>
  <c r="CG356" i="7942"/>
  <c r="FF407" i="7942"/>
  <c r="FG268" i="7942"/>
  <c r="EV274" i="7942"/>
  <c r="EU413" i="7942"/>
  <c r="BV337" i="7942"/>
  <c r="BW198" i="7942"/>
  <c r="FQ359" i="7942"/>
  <c r="FR220" i="7942"/>
  <c r="FR173" i="7942"/>
  <c r="FQ312" i="7942"/>
  <c r="BL244" i="7942"/>
  <c r="BK383" i="7942"/>
  <c r="BL236" i="7942"/>
  <c r="BK375" i="7942"/>
  <c r="CG374" i="7942"/>
  <c r="CH235" i="7942"/>
  <c r="AP256" i="7942"/>
  <c r="AO395" i="7942"/>
  <c r="AP217" i="7942"/>
  <c r="AO356" i="7942"/>
  <c r="EJ383" i="7942"/>
  <c r="EK244" i="7942"/>
  <c r="GB372" i="7942"/>
  <c r="GC233" i="7942"/>
  <c r="BL178" i="7942"/>
  <c r="BK317" i="7942"/>
  <c r="DZ180" i="7942"/>
  <c r="DY319" i="7942"/>
  <c r="DN409" i="7942"/>
  <c r="DO270" i="7942"/>
  <c r="EU355" i="7942"/>
  <c r="EV216" i="7942"/>
  <c r="DC293" i="7942"/>
  <c r="DD154" i="7942"/>
  <c r="S377" i="7942"/>
  <c r="T238" i="7942"/>
  <c r="H299" i="7942"/>
  <c r="I160" i="7942"/>
  <c r="AD393" i="7942"/>
  <c r="AE254" i="7942"/>
  <c r="DN365" i="7942"/>
  <c r="DO226" i="7942"/>
  <c r="AZ354" i="7942"/>
  <c r="BA215" i="7942"/>
  <c r="AZ376" i="7942"/>
  <c r="BA237" i="7942"/>
  <c r="I164" i="7942"/>
  <c r="H303" i="7942"/>
  <c r="AO397" i="7942"/>
  <c r="AP258" i="7942"/>
  <c r="AP277" i="7942"/>
  <c r="AO416" i="7942"/>
  <c r="CR367" i="7942"/>
  <c r="CS228" i="7942"/>
  <c r="EJ366" i="7942"/>
  <c r="EK227" i="7942"/>
  <c r="DO220" i="7942"/>
  <c r="DN359" i="7942"/>
  <c r="DC395" i="7942"/>
  <c r="DD256" i="7942"/>
  <c r="FQ349" i="7942"/>
  <c r="FR210" i="7942"/>
  <c r="GB387" i="7942"/>
  <c r="GC248" i="7942"/>
  <c r="EJ317" i="7942"/>
  <c r="EK178" i="7942"/>
  <c r="AO311" i="7942"/>
  <c r="AP172" i="7942"/>
  <c r="T223" i="7942"/>
  <c r="S362" i="7942"/>
  <c r="FF363" i="7942"/>
  <c r="FG224" i="7942"/>
  <c r="EJ295" i="7942"/>
  <c r="EK156" i="7942"/>
  <c r="EJ293" i="7942"/>
  <c r="EK154" i="7942"/>
  <c r="DN384" i="7942"/>
  <c r="DO245" i="7942"/>
  <c r="FR192" i="7942"/>
  <c r="FQ331" i="7942"/>
  <c r="DC331" i="7942"/>
  <c r="DD192" i="7942"/>
  <c r="T219" i="7942"/>
  <c r="S358" i="7942"/>
  <c r="BV315" i="7942"/>
  <c r="BW176" i="7942"/>
  <c r="BV363" i="7942"/>
  <c r="BW224" i="7942"/>
  <c r="DC333" i="7942"/>
  <c r="DD194" i="7942"/>
  <c r="CR401" i="7942"/>
  <c r="CS262" i="7942"/>
  <c r="EV276" i="7942"/>
  <c r="EU415" i="7942"/>
  <c r="FR206" i="7942"/>
  <c r="FQ345" i="7942"/>
  <c r="EV279" i="7942"/>
  <c r="EU418" i="7942"/>
  <c r="FQ326" i="7942"/>
  <c r="FR187" i="7942"/>
  <c r="FR196" i="7942"/>
  <c r="FQ335" i="7942"/>
  <c r="AO361" i="7942"/>
  <c r="AP222" i="7942"/>
  <c r="CR336" i="7942"/>
  <c r="CS197" i="7942"/>
  <c r="DZ265" i="7942"/>
  <c r="DY404" i="7942"/>
  <c r="BK293" i="7942"/>
  <c r="BL154" i="7942"/>
  <c r="EK155" i="7942"/>
  <c r="EJ294" i="7942"/>
  <c r="DD236" i="7942"/>
  <c r="DC375" i="7942"/>
  <c r="EK195" i="7942"/>
  <c r="EJ334" i="7942"/>
  <c r="AZ367" i="7942"/>
  <c r="BA228" i="7942"/>
  <c r="EK202" i="7942"/>
  <c r="EJ341" i="7942"/>
  <c r="AY425" i="7942"/>
  <c r="EJ369" i="7942"/>
  <c r="EK230" i="7942"/>
  <c r="DZ241" i="7942"/>
  <c r="DY380" i="7942"/>
  <c r="BA220" i="7942"/>
  <c r="AZ359" i="7942"/>
  <c r="DC407" i="7942"/>
  <c r="DD268" i="7942"/>
  <c r="EV172" i="7942"/>
  <c r="EU311" i="7942"/>
  <c r="DY307" i="7942"/>
  <c r="DZ168" i="7942"/>
  <c r="AE248" i="7942"/>
  <c r="AD387" i="7942"/>
  <c r="EU372" i="7942"/>
  <c r="EV233" i="7942"/>
  <c r="AZ339" i="7942"/>
  <c r="BA200" i="7942"/>
  <c r="FG166" i="7942"/>
  <c r="FF305" i="7942"/>
  <c r="CR414" i="7942"/>
  <c r="CS275" i="7942"/>
  <c r="AP198" i="7942"/>
  <c r="AO337" i="7942"/>
  <c r="FQ333" i="7942"/>
  <c r="FR194" i="7942"/>
  <c r="GB419" i="7942"/>
  <c r="GC280" i="7942"/>
  <c r="BV414" i="7942"/>
  <c r="BW275" i="7942"/>
  <c r="I227" i="7942"/>
  <c r="H366" i="7942"/>
  <c r="BW174" i="7942"/>
  <c r="BV313" i="7942"/>
  <c r="AD317" i="7942"/>
  <c r="AE178" i="7942"/>
  <c r="CS179" i="7942"/>
  <c r="CR318" i="7942"/>
  <c r="CG361" i="7942"/>
  <c r="CH222" i="7942"/>
  <c r="GB418" i="7942"/>
  <c r="GC279" i="7942"/>
  <c r="DO262" i="7942"/>
  <c r="DN401" i="7942"/>
  <c r="S372" i="7942"/>
  <c r="T233" i="7942"/>
  <c r="CS213" i="7942"/>
  <c r="CR352" i="7942"/>
  <c r="DD245" i="7942"/>
  <c r="DC384" i="7942"/>
  <c r="AE284" i="7942"/>
  <c r="AD423" i="7942"/>
  <c r="EV240" i="7942"/>
  <c r="EU379" i="7942"/>
  <c r="DD238" i="7942"/>
  <c r="DC377" i="7942"/>
  <c r="CH247" i="7942"/>
  <c r="CG386" i="7942"/>
  <c r="BA272" i="7942"/>
  <c r="AZ411" i="7942"/>
  <c r="EJ396" i="7942"/>
  <c r="EK257" i="7942"/>
  <c r="CG324" i="7942"/>
  <c r="CH185" i="7942"/>
  <c r="BL255" i="7942"/>
  <c r="BK394" i="7942"/>
  <c r="AZ348" i="7942"/>
  <c r="BA209" i="7942"/>
  <c r="BK316" i="7942"/>
  <c r="BL177" i="7942"/>
  <c r="FF413" i="7942"/>
  <c r="FG274" i="7942"/>
  <c r="AE274" i="7942"/>
  <c r="AD413" i="7942"/>
  <c r="DZ197" i="7942"/>
  <c r="DY336" i="7942"/>
  <c r="CG305" i="7942"/>
  <c r="CH166" i="7942"/>
  <c r="DZ164" i="7942"/>
  <c r="DY303" i="7942"/>
  <c r="AZ352" i="7942"/>
  <c r="BA213" i="7942"/>
  <c r="BW183" i="7942"/>
  <c r="BV322" i="7942"/>
  <c r="CH206" i="7942"/>
  <c r="CG345" i="7942"/>
  <c r="FG169" i="7942"/>
  <c r="FF308" i="7942"/>
  <c r="CG408" i="7942"/>
  <c r="CH269" i="7942"/>
  <c r="CS236" i="7942"/>
  <c r="CR375" i="7942"/>
  <c r="BL274" i="7942"/>
  <c r="BK413" i="7942"/>
  <c r="CR323" i="7942"/>
  <c r="CS184" i="7942"/>
  <c r="DD226" i="7942"/>
  <c r="DC365" i="7942"/>
  <c r="BL226" i="7942"/>
  <c r="BK365" i="7942"/>
  <c r="BW164" i="7942"/>
  <c r="BV303" i="7942"/>
  <c r="DZ199" i="7942"/>
  <c r="DY338" i="7942"/>
  <c r="AP224" i="7942"/>
  <c r="AO363" i="7942"/>
  <c r="CR379" i="7942"/>
  <c r="CS240" i="7942"/>
  <c r="DZ278" i="7942"/>
  <c r="DY417" i="7942"/>
  <c r="EU416" i="7942"/>
  <c r="EV277" i="7942"/>
  <c r="CS280" i="7942"/>
  <c r="CR419" i="7942"/>
  <c r="DO183" i="7942"/>
  <c r="DN322" i="7942"/>
  <c r="FR223" i="7942"/>
  <c r="FQ362" i="7942"/>
  <c r="BV421" i="7942"/>
  <c r="BW282" i="7942"/>
  <c r="CG388" i="7942"/>
  <c r="CH249" i="7942"/>
  <c r="EV278" i="7942"/>
  <c r="EU417" i="7942"/>
  <c r="GB390" i="7942"/>
  <c r="GC251" i="7942"/>
  <c r="DN412" i="7942"/>
  <c r="DO273" i="7942"/>
  <c r="T245" i="7942"/>
  <c r="S384" i="7942"/>
  <c r="CG299" i="7942"/>
  <c r="CH160" i="7942"/>
  <c r="S305" i="7942"/>
  <c r="T166" i="7942"/>
  <c r="BL264" i="7942"/>
  <c r="BK403" i="7942"/>
  <c r="EJ326" i="7942"/>
  <c r="EK187" i="7942"/>
  <c r="H396" i="7942"/>
  <c r="I257" i="7942"/>
  <c r="EV230" i="7942"/>
  <c r="EU369" i="7942"/>
  <c r="FR193" i="7942"/>
  <c r="FQ332" i="7942"/>
  <c r="BL186" i="7942"/>
  <c r="BK325" i="7942"/>
  <c r="H338" i="7942"/>
  <c r="I199" i="7942"/>
  <c r="DY409" i="7942"/>
  <c r="DZ270" i="7942"/>
  <c r="AZ335" i="7942"/>
  <c r="BA196" i="7942"/>
  <c r="FF299" i="7942"/>
  <c r="FG160" i="7942"/>
  <c r="GB398" i="7942"/>
  <c r="GC259" i="7942"/>
  <c r="GB360" i="7942"/>
  <c r="GC221" i="7942"/>
  <c r="CQ425" i="7942"/>
  <c r="FR241" i="7942"/>
  <c r="FQ380" i="7942"/>
  <c r="AP275" i="7942"/>
  <c r="AO414" i="7942"/>
  <c r="EV211" i="7942"/>
  <c r="EU350" i="7942"/>
  <c r="FQ327" i="7942"/>
  <c r="FR188" i="7942"/>
  <c r="AP213" i="7942"/>
  <c r="AO352" i="7942"/>
  <c r="FR161" i="7942"/>
  <c r="FQ300" i="7942"/>
  <c r="FF398" i="7942"/>
  <c r="FG259" i="7942"/>
  <c r="AE226" i="7942"/>
  <c r="AD365" i="7942"/>
  <c r="GB391" i="7942"/>
  <c r="GC252" i="7942"/>
  <c r="EK240" i="7942"/>
  <c r="EJ379" i="7942"/>
  <c r="AO353" i="7942"/>
  <c r="AP214" i="7942"/>
  <c r="FR271" i="7942"/>
  <c r="FQ410" i="7942"/>
  <c r="BL282" i="7942"/>
  <c r="BK421" i="7942"/>
  <c r="FG239" i="7942"/>
  <c r="FF378" i="7942"/>
  <c r="GB345" i="7942"/>
  <c r="GC206" i="7942"/>
  <c r="BV405" i="7942"/>
  <c r="BW266" i="7942"/>
  <c r="EU407" i="7942"/>
  <c r="EV268" i="7942"/>
  <c r="CH284" i="7942"/>
  <c r="CG423" i="7942"/>
  <c r="T268" i="7942"/>
  <c r="S407" i="7942"/>
  <c r="GB403" i="7942"/>
  <c r="GC264" i="7942"/>
  <c r="FG195" i="7942"/>
  <c r="FF334" i="7942"/>
  <c r="EK204" i="7942"/>
  <c r="EJ343" i="7942"/>
  <c r="CS181" i="7942"/>
  <c r="CR320" i="7942"/>
  <c r="EK201" i="7942"/>
  <c r="EJ340" i="7942"/>
  <c r="FG205" i="7942"/>
  <c r="FF344" i="7942"/>
  <c r="DN344" i="7942"/>
  <c r="DO205" i="7942"/>
  <c r="CR387" i="7942"/>
  <c r="CS248" i="7942"/>
  <c r="BK410" i="7942"/>
  <c r="BL271" i="7942"/>
  <c r="EU362" i="7942"/>
  <c r="EV223" i="7942"/>
  <c r="FG175" i="7942"/>
  <c r="FF314" i="7942"/>
  <c r="BV365" i="7942"/>
  <c r="BW226" i="7942"/>
  <c r="DZ203" i="7942"/>
  <c r="DY342" i="7942"/>
  <c r="BL220" i="7942"/>
  <c r="BK359" i="7942"/>
  <c r="EV177" i="7942"/>
  <c r="EU316" i="7942"/>
  <c r="FG284" i="7942"/>
  <c r="FF423" i="7942"/>
  <c r="DD157" i="7942"/>
  <c r="DC296" i="7942"/>
  <c r="DC328" i="7942"/>
  <c r="DD189" i="7942"/>
  <c r="DC326" i="7942"/>
  <c r="DD187" i="7942"/>
  <c r="CR406" i="7942"/>
  <c r="CS267" i="7942"/>
  <c r="AD412" i="7942"/>
  <c r="AE273" i="7942"/>
  <c r="GB359" i="7942"/>
  <c r="GC220" i="7942"/>
  <c r="DC382" i="7942"/>
  <c r="DD243" i="7942"/>
  <c r="I182" i="7942"/>
  <c r="H321" i="7942"/>
  <c r="EU336" i="7942"/>
  <c r="EV197" i="7942"/>
  <c r="H407" i="7942"/>
  <c r="I268" i="7942"/>
  <c r="EV232" i="7942"/>
  <c r="EU371" i="7942"/>
  <c r="GC197" i="7942"/>
  <c r="GB336" i="7942"/>
  <c r="S412" i="7942"/>
  <c r="T273" i="7942"/>
  <c r="EK259" i="7942"/>
  <c r="EJ398" i="7942"/>
  <c r="BL270" i="7942"/>
  <c r="BK409" i="7942"/>
  <c r="AE283" i="7942"/>
  <c r="AD422" i="7942"/>
  <c r="EU344" i="7942"/>
  <c r="EV205" i="7942"/>
  <c r="GC234" i="7942"/>
  <c r="GB373" i="7942"/>
  <c r="BW244" i="7942"/>
  <c r="BV383" i="7942"/>
  <c r="T250" i="7942"/>
  <c r="S389" i="7942"/>
  <c r="DZ202" i="7942"/>
  <c r="DY341" i="7942"/>
  <c r="BV417" i="7942"/>
  <c r="BW278" i="7942"/>
  <c r="H394" i="7942"/>
  <c r="I255" i="7942"/>
  <c r="AE259" i="7942"/>
  <c r="AD398" i="7942"/>
  <c r="EU386" i="7942"/>
  <c r="EV247" i="7942"/>
  <c r="FG230" i="7942"/>
  <c r="FF369" i="7942"/>
  <c r="FG225" i="7942"/>
  <c r="FF364" i="7942"/>
  <c r="DY405" i="7942"/>
  <c r="DZ266" i="7942"/>
  <c r="DY346" i="7942"/>
  <c r="DZ207" i="7942"/>
  <c r="S418" i="7942"/>
  <c r="T279" i="7942"/>
  <c r="CG357" i="7942"/>
  <c r="CH218" i="7942"/>
  <c r="DC306" i="7942"/>
  <c r="DD167" i="7942"/>
  <c r="FF325" i="7942"/>
  <c r="FG186" i="7942"/>
  <c r="DC385" i="7942"/>
  <c r="DD246" i="7942"/>
  <c r="FR189" i="7942"/>
  <c r="FQ328" i="7942"/>
  <c r="GB416" i="7942"/>
  <c r="GC277" i="7942"/>
  <c r="DC424" i="7942"/>
  <c r="DD285" i="7942"/>
  <c r="GC229" i="7942"/>
  <c r="GB368" i="7942"/>
  <c r="BA259" i="7942"/>
  <c r="AZ398" i="7942"/>
  <c r="GC281" i="7942"/>
  <c r="GB420" i="7942"/>
  <c r="AZ346" i="7942"/>
  <c r="BA207" i="7942"/>
  <c r="GB314" i="7942"/>
  <c r="GC175" i="7942"/>
  <c r="H414" i="7942"/>
  <c r="I275" i="7942"/>
  <c r="S401" i="7942"/>
  <c r="T262" i="7942"/>
  <c r="BA242" i="7942"/>
  <c r="AZ381" i="7942"/>
  <c r="DO256" i="7942"/>
  <c r="DN395" i="7942"/>
  <c r="DC294" i="7942"/>
  <c r="DD155" i="7942"/>
  <c r="BV385" i="7942"/>
  <c r="BW246" i="7942"/>
  <c r="EV182" i="7942"/>
  <c r="EU321" i="7942"/>
  <c r="DD222" i="7942"/>
  <c r="DC361" i="7942"/>
  <c r="CG319" i="7942"/>
  <c r="CH180" i="7942"/>
  <c r="GB343" i="7942"/>
  <c r="GC204" i="7942"/>
  <c r="GC191" i="7942"/>
  <c r="GB330" i="7942"/>
  <c r="AP157" i="7942"/>
  <c r="AO296" i="7942"/>
  <c r="AZ303" i="7942"/>
  <c r="BA164" i="7942"/>
  <c r="GB384" i="7942"/>
  <c r="GC245" i="7942"/>
  <c r="BA273" i="7942"/>
  <c r="AZ412" i="7942"/>
  <c r="GC166" i="7942"/>
  <c r="GB305" i="7942"/>
  <c r="H305" i="7942"/>
  <c r="I166" i="7942"/>
  <c r="BV346" i="7942"/>
  <c r="BW207" i="7942"/>
  <c r="AP272" i="7942"/>
  <c r="AO411" i="7942"/>
  <c r="GB337" i="7942"/>
  <c r="GC198" i="7942"/>
  <c r="DZ227" i="7942"/>
  <c r="DY366" i="7942"/>
  <c r="BK340" i="7942"/>
  <c r="BL201" i="7942"/>
  <c r="DD258" i="7942"/>
  <c r="DC397" i="7942"/>
  <c r="CS274" i="7942"/>
  <c r="CR413" i="7942"/>
  <c r="AE282" i="7942"/>
  <c r="AD421" i="7942"/>
  <c r="FQ308" i="7942"/>
  <c r="FR169" i="7942"/>
  <c r="GB400" i="7942"/>
  <c r="GC261" i="7942"/>
  <c r="FQ420" i="7942"/>
  <c r="FR281" i="7942"/>
  <c r="I258" i="7942"/>
  <c r="H397" i="7942"/>
  <c r="FF347" i="7942"/>
  <c r="FG208" i="7942"/>
  <c r="BL161" i="7942"/>
  <c r="BK300" i="7942"/>
  <c r="AZ301" i="7942"/>
  <c r="BA162" i="7942"/>
  <c r="EJ421" i="7942"/>
  <c r="EK282" i="7942"/>
  <c r="GC231" i="7942"/>
  <c r="GB370" i="7942"/>
  <c r="BV295" i="7942"/>
  <c r="BW156" i="7942"/>
  <c r="CR350" i="7942"/>
  <c r="CS211" i="7942"/>
  <c r="AP221" i="7942"/>
  <c r="AO360" i="7942"/>
  <c r="CG370" i="7942"/>
  <c r="CH231" i="7942"/>
  <c r="EU403" i="7942"/>
  <c r="EV264" i="7942"/>
  <c r="BA243" i="7942"/>
  <c r="AZ382" i="7942"/>
  <c r="AP247" i="7942"/>
  <c r="AO386" i="7942"/>
  <c r="GB413" i="7942"/>
  <c r="GC274" i="7942"/>
  <c r="CR376" i="7942"/>
  <c r="CS237" i="7942"/>
  <c r="BA185" i="7942"/>
  <c r="AZ324" i="7942"/>
  <c r="BK422" i="7942"/>
  <c r="BL283" i="7942"/>
  <c r="BV379" i="7942"/>
  <c r="BW240" i="7942"/>
  <c r="H368" i="7942"/>
  <c r="I229" i="7942"/>
  <c r="AO295" i="7942"/>
  <c r="AP156" i="7942"/>
  <c r="EK214" i="7942"/>
  <c r="EJ353" i="7942"/>
  <c r="EJ356" i="7942"/>
  <c r="EK217" i="7942"/>
  <c r="EK256" i="7942"/>
  <c r="EJ395" i="7942"/>
  <c r="FG236" i="7942"/>
  <c r="FF375" i="7942"/>
  <c r="I239" i="7942"/>
  <c r="H378" i="7942"/>
  <c r="GB386" i="7942"/>
  <c r="GC247" i="7942"/>
  <c r="BW177" i="7942"/>
  <c r="BV316" i="7942"/>
  <c r="BV317" i="7942"/>
  <c r="BW178" i="7942"/>
  <c r="AP266" i="7942"/>
  <c r="AO405" i="7942"/>
  <c r="CG358" i="7942"/>
  <c r="CH219" i="7942"/>
  <c r="DZ156" i="7942"/>
  <c r="DY295" i="7942"/>
  <c r="EU353" i="7942"/>
  <c r="EV214" i="7942"/>
  <c r="DZ209" i="7942"/>
  <c r="DY348" i="7942"/>
  <c r="AO320" i="7942"/>
  <c r="AP181" i="7942"/>
  <c r="EJ357" i="7942"/>
  <c r="EK218" i="7942"/>
  <c r="CG352" i="7942"/>
  <c r="CH213" i="7942"/>
  <c r="DY308" i="7942"/>
  <c r="DZ169" i="7942"/>
  <c r="BA221" i="7942"/>
  <c r="AZ360" i="7942"/>
  <c r="EJ409" i="7942"/>
  <c r="EK270" i="7942"/>
  <c r="BK321" i="7942"/>
  <c r="BL182" i="7942"/>
  <c r="FF358" i="7942"/>
  <c r="FG219" i="7942"/>
  <c r="T260" i="7942"/>
  <c r="S399" i="7942"/>
  <c r="DC341" i="7942"/>
  <c r="DD202" i="7942"/>
  <c r="DZ260" i="7942"/>
  <c r="DY399" i="7942"/>
  <c r="BK417" i="7942"/>
  <c r="BL278" i="7942"/>
  <c r="S406" i="7942"/>
  <c r="T267" i="7942"/>
  <c r="CG293" i="7942"/>
  <c r="CH154" i="7942"/>
  <c r="AE198" i="7942"/>
  <c r="AD337" i="7942"/>
  <c r="CH209" i="7942"/>
  <c r="CG348" i="7942"/>
  <c r="BL239" i="7942"/>
  <c r="BK378" i="7942"/>
  <c r="BA255" i="7942"/>
  <c r="AZ394" i="7942"/>
  <c r="CS263" i="7942"/>
  <c r="CR402" i="7942"/>
  <c r="EU405" i="7942"/>
  <c r="EV266" i="7942"/>
  <c r="DO261" i="7942"/>
  <c r="DN400" i="7942"/>
  <c r="BA198" i="7942"/>
  <c r="AZ337" i="7942"/>
  <c r="DZ205" i="7942"/>
  <c r="DY344" i="7942"/>
  <c r="BA206" i="7942"/>
  <c r="AZ345" i="7942"/>
  <c r="CG411" i="7942"/>
  <c r="CH272" i="7942"/>
  <c r="CR384" i="7942"/>
  <c r="CS245" i="7942"/>
  <c r="CR422" i="7942"/>
  <c r="CS283" i="7942"/>
  <c r="CR301" i="7942"/>
  <c r="CS162" i="7942"/>
  <c r="BK298" i="7942"/>
  <c r="BL159" i="7942"/>
  <c r="FQ394" i="7942"/>
  <c r="FR255" i="7942"/>
  <c r="AO307" i="7942"/>
  <c r="AP168" i="7942"/>
  <c r="FQ360" i="7942"/>
  <c r="FR221" i="7942"/>
  <c r="CS246" i="7942"/>
  <c r="CR385" i="7942"/>
  <c r="EJ351" i="7942"/>
  <c r="EK212" i="7942"/>
  <c r="BL164" i="7942"/>
  <c r="BK303" i="7942"/>
  <c r="GB348" i="7942"/>
  <c r="GC209" i="7942"/>
  <c r="DC350" i="7942"/>
  <c r="DD211" i="7942"/>
  <c r="GB306" i="7942"/>
  <c r="GC167" i="7942"/>
  <c r="BA160" i="7942"/>
  <c r="AZ299" i="7942"/>
  <c r="G7" i="24"/>
  <c r="H6" i="24"/>
  <c r="I6" i="24" s="1"/>
  <c r="J6" i="24" s="1"/>
  <c r="K6" i="24" s="1"/>
  <c r="L6" i="24" s="1"/>
  <c r="M6" i="24" s="1"/>
  <c r="N6" i="24" s="1"/>
  <c r="O6" i="24" s="1"/>
  <c r="P6" i="24" s="1"/>
  <c r="Q6" i="24" s="1"/>
  <c r="R6" i="24" s="1"/>
  <c r="S6" i="24" s="1"/>
  <c r="T6" i="24" s="1"/>
  <c r="U6" i="24" s="1"/>
  <c r="V6" i="24" s="1"/>
  <c r="W6" i="24" s="1"/>
  <c r="X6" i="24" s="1"/>
  <c r="Y6" i="24" s="1"/>
  <c r="Z6" i="24" s="1"/>
  <c r="AA6" i="24" s="1"/>
  <c r="AB6" i="24" s="1"/>
  <c r="AC6" i="24" s="1"/>
  <c r="AD6" i="24" s="1"/>
  <c r="AE6" i="24" s="1"/>
  <c r="AF6" i="24" s="1"/>
  <c r="AG6" i="24" s="1"/>
  <c r="AH6" i="24" s="1"/>
  <c r="AI6" i="24" s="1"/>
  <c r="AJ6" i="24" s="1"/>
  <c r="AK6" i="24" s="1"/>
  <c r="AL6" i="24" s="1"/>
  <c r="AM6" i="24" s="1"/>
  <c r="AN6" i="24" s="1"/>
  <c r="AO6" i="24" s="1"/>
  <c r="AP6" i="24" s="1"/>
  <c r="AQ6" i="24" s="1"/>
  <c r="AR6" i="24" s="1"/>
  <c r="AS6" i="24" s="1"/>
  <c r="AT6" i="24" s="1"/>
  <c r="AU6" i="24" s="1"/>
  <c r="AV6" i="24" s="1"/>
  <c r="AW6" i="24" s="1"/>
  <c r="AX6" i="24" s="1"/>
  <c r="AY6" i="24" s="1"/>
  <c r="AZ6" i="24" s="1"/>
  <c r="BA6" i="24" s="1"/>
  <c r="BB6" i="24" s="1"/>
  <c r="BC6" i="24" s="1"/>
  <c r="BD6" i="24" s="1"/>
  <c r="BE6" i="24" s="1"/>
  <c r="BF6" i="24" s="1"/>
  <c r="BG6" i="24" s="1"/>
  <c r="BH6" i="24" s="1"/>
  <c r="BI6" i="24" s="1"/>
  <c r="S409" i="7942"/>
  <c r="T270" i="7942"/>
  <c r="AD367" i="7942"/>
  <c r="AE228" i="7942"/>
  <c r="AO389" i="7942"/>
  <c r="AP250" i="7942"/>
  <c r="AP271" i="7942"/>
  <c r="AO410" i="7942"/>
  <c r="GC237" i="7942"/>
  <c r="GB376" i="7942"/>
  <c r="FG200" i="7942"/>
  <c r="FF339" i="7942"/>
  <c r="EK250" i="7942"/>
  <c r="EJ389" i="7942"/>
  <c r="EU293" i="7942"/>
  <c r="EV154" i="7942"/>
  <c r="AO302" i="7942"/>
  <c r="AP163" i="7942"/>
  <c r="AD373" i="7942"/>
  <c r="AE234" i="7942"/>
  <c r="CG413" i="7942"/>
  <c r="CH274" i="7942"/>
  <c r="H306" i="7942"/>
  <c r="I167" i="7942"/>
  <c r="AE204" i="7942"/>
  <c r="AD343" i="7942"/>
  <c r="DY422" i="7942"/>
  <c r="DZ283" i="7942"/>
  <c r="GC250" i="7942"/>
  <c r="GB389" i="7942"/>
  <c r="DO173" i="7942"/>
  <c r="DN312" i="7942"/>
  <c r="S314" i="7942"/>
  <c r="T175" i="7942"/>
  <c r="T171" i="7942"/>
  <c r="S310" i="7942"/>
  <c r="GB422" i="7942"/>
  <c r="GC283" i="7942"/>
  <c r="FQ351" i="7942"/>
  <c r="FR212" i="7942"/>
  <c r="FG163" i="7942"/>
  <c r="FF302" i="7942"/>
  <c r="FG249" i="7942"/>
  <c r="FF388" i="7942"/>
  <c r="BK307" i="7942"/>
  <c r="BL168" i="7942"/>
  <c r="EJ319" i="7942"/>
  <c r="EK180" i="7942"/>
  <c r="EV251" i="7942"/>
  <c r="EU390" i="7942"/>
  <c r="FF332" i="7942"/>
  <c r="FG193" i="7942"/>
  <c r="DO239" i="7942"/>
  <c r="DN378" i="7942"/>
  <c r="T214" i="7942"/>
  <c r="S353" i="7942"/>
  <c r="AZ379" i="7942"/>
  <c r="BA240" i="7942"/>
  <c r="DO166" i="7942"/>
  <c r="DN305" i="7942"/>
  <c r="CS224" i="7942"/>
  <c r="CR363" i="7942"/>
  <c r="FQ322" i="7942"/>
  <c r="FR183" i="7942"/>
  <c r="DC396" i="7942"/>
  <c r="DD257" i="7942"/>
  <c r="CG355" i="7942"/>
  <c r="CH216" i="7942"/>
  <c r="EV161" i="7942"/>
  <c r="EU300" i="7942"/>
  <c r="FF321" i="7942"/>
  <c r="FG182" i="7942"/>
  <c r="DD242" i="7942"/>
  <c r="DC381" i="7942"/>
  <c r="FR272" i="7942"/>
  <c r="FQ411" i="7942"/>
  <c r="AO366" i="7942"/>
  <c r="AP227" i="7942"/>
  <c r="BW194" i="7942"/>
  <c r="BV333" i="7942"/>
  <c r="H301" i="7942"/>
  <c r="I162" i="7942"/>
  <c r="BK369" i="7942"/>
  <c r="BL230" i="7942"/>
  <c r="GB366" i="7942"/>
  <c r="GC227" i="7942"/>
  <c r="AE163" i="7942"/>
  <c r="AD302" i="7942"/>
  <c r="FG246" i="7942"/>
  <c r="FF385" i="7942"/>
  <c r="BK344" i="7942"/>
  <c r="BL205" i="7942"/>
  <c r="S387" i="7942"/>
  <c r="T248" i="7942"/>
  <c r="AP212" i="7942"/>
  <c r="AO351" i="7942"/>
  <c r="I228" i="7942"/>
  <c r="H367" i="7942"/>
  <c r="BK389" i="7942"/>
  <c r="BL250" i="7942"/>
  <c r="BW225" i="7942"/>
  <c r="BV364" i="7942"/>
  <c r="I210" i="7942"/>
  <c r="H349" i="7942"/>
  <c r="CR345" i="7942"/>
  <c r="CS206" i="7942"/>
  <c r="H353" i="7942"/>
  <c r="I214" i="7942"/>
  <c r="BW182" i="7942"/>
  <c r="BV321" i="7942"/>
  <c r="DO252" i="7942"/>
  <c r="DN391" i="7942"/>
  <c r="EK198" i="7942"/>
  <c r="EJ337" i="7942"/>
  <c r="AP255" i="7942"/>
  <c r="AO394" i="7942"/>
  <c r="BL213" i="7942"/>
  <c r="BK352" i="7942"/>
  <c r="FF318" i="7942"/>
  <c r="FG179" i="7942"/>
  <c r="BV402" i="7942"/>
  <c r="BW263" i="7942"/>
  <c r="AZ327" i="7942"/>
  <c r="BA188" i="7942"/>
  <c r="CS282" i="7942"/>
  <c r="CR421" i="7942"/>
  <c r="FQ316" i="7942"/>
  <c r="FR177" i="7942"/>
  <c r="EV176" i="7942"/>
  <c r="EU315" i="7942"/>
  <c r="T227" i="7942"/>
  <c r="S366" i="7942"/>
  <c r="BV344" i="7942"/>
  <c r="BW205" i="7942"/>
  <c r="BW222" i="7942"/>
  <c r="BV361" i="7942"/>
  <c r="S367" i="7942"/>
  <c r="T228" i="7942"/>
  <c r="AE211" i="7942"/>
  <c r="AD350" i="7942"/>
  <c r="FQ366" i="7942"/>
  <c r="FR227" i="7942"/>
  <c r="DD253" i="7942"/>
  <c r="DC392" i="7942"/>
  <c r="AO347" i="7942"/>
  <c r="AP208" i="7942"/>
  <c r="BA157" i="7942"/>
  <c r="AZ296" i="7942"/>
  <c r="DD171" i="7942"/>
  <c r="DC310" i="7942"/>
  <c r="AD394" i="7942"/>
  <c r="AE255" i="7942"/>
  <c r="FQ357" i="7942"/>
  <c r="FR218" i="7942"/>
  <c r="CR366" i="7942"/>
  <c r="CS227" i="7942"/>
  <c r="CR326" i="7942"/>
  <c r="CS187" i="7942"/>
  <c r="FR216" i="7942"/>
  <c r="FQ355" i="7942"/>
  <c r="FG227" i="7942"/>
  <c r="FF366" i="7942"/>
  <c r="DN398" i="7942"/>
  <c r="DO259" i="7942"/>
  <c r="AO324" i="7942"/>
  <c r="AP185" i="7942"/>
  <c r="DC386" i="7942"/>
  <c r="DD247" i="7942"/>
  <c r="AD391" i="7942"/>
  <c r="AE252" i="7942"/>
  <c r="AO335" i="7942"/>
  <c r="AP196" i="7942"/>
  <c r="GC222" i="7942"/>
  <c r="GB361" i="7942"/>
  <c r="BV408" i="7942"/>
  <c r="BW269" i="7942"/>
  <c r="T187" i="7942"/>
  <c r="S326" i="7942"/>
  <c r="AE239" i="7942"/>
  <c r="AD378" i="7942"/>
  <c r="FR278" i="7942"/>
  <c r="FQ417" i="7942"/>
  <c r="CG417" i="7942"/>
  <c r="CH278" i="7942"/>
  <c r="BK423" i="7942"/>
  <c r="BL284" i="7942"/>
  <c r="CS203" i="7942"/>
  <c r="CR342" i="7942"/>
  <c r="BA169" i="7942"/>
  <c r="AZ308" i="7942"/>
  <c r="BL253" i="7942"/>
  <c r="BK392" i="7942"/>
  <c r="DN399" i="7942"/>
  <c r="DO260" i="7942"/>
  <c r="CR348" i="7942"/>
  <c r="CS209" i="7942"/>
  <c r="FQ389" i="7942"/>
  <c r="FR250" i="7942"/>
  <c r="H307" i="7942"/>
  <c r="I168" i="7942"/>
  <c r="FQ324" i="7942"/>
  <c r="FR185" i="7942"/>
  <c r="H403" i="7942"/>
  <c r="I264" i="7942"/>
  <c r="S322" i="7942"/>
  <c r="T183" i="7942"/>
  <c r="CG366" i="7942"/>
  <c r="CH227" i="7942"/>
  <c r="CS250" i="7942"/>
  <c r="CR389" i="7942"/>
  <c r="AD333" i="7942"/>
  <c r="AE194" i="7942"/>
  <c r="DO176" i="7942"/>
  <c r="DN315" i="7942"/>
  <c r="BA251" i="7942"/>
  <c r="AZ390" i="7942"/>
  <c r="S369" i="7942"/>
  <c r="T230" i="7942"/>
  <c r="CR417" i="7942"/>
  <c r="CS278" i="7942"/>
  <c r="FR224" i="7942"/>
  <c r="FQ363" i="7942"/>
  <c r="DO159" i="7942"/>
  <c r="DN298" i="7942"/>
  <c r="CS231" i="7942"/>
  <c r="CR370" i="7942"/>
  <c r="EU423" i="7942"/>
  <c r="EV284" i="7942"/>
  <c r="EK272" i="7942"/>
  <c r="EJ411" i="7942"/>
  <c r="FR236" i="7942"/>
  <c r="FQ375" i="7942"/>
  <c r="CH195" i="7942"/>
  <c r="CG334" i="7942"/>
  <c r="BW208" i="7942"/>
  <c r="BV347" i="7942"/>
  <c r="BV366" i="7942"/>
  <c r="BW227" i="7942"/>
  <c r="CS167" i="7942"/>
  <c r="CR306" i="7942"/>
  <c r="GB349" i="7942"/>
  <c r="GC210" i="7942"/>
  <c r="AE189" i="7942"/>
  <c r="AD328" i="7942"/>
  <c r="DN323" i="7942"/>
  <c r="DO184" i="7942"/>
  <c r="DY333" i="7942"/>
  <c r="DZ194" i="7942"/>
  <c r="DN304" i="7942"/>
  <c r="DO165" i="7942"/>
  <c r="AP166" i="7942"/>
  <c r="AO305" i="7942"/>
  <c r="BV391" i="7942"/>
  <c r="BW252" i="7942"/>
  <c r="EK281" i="7942"/>
  <c r="EJ420" i="7942"/>
  <c r="DN313" i="7942"/>
  <c r="DO174" i="7942"/>
  <c r="FF377" i="7942"/>
  <c r="FG238" i="7942"/>
  <c r="DD234" i="7942"/>
  <c r="DC373" i="7942"/>
  <c r="T281" i="7942"/>
  <c r="S420" i="7942"/>
  <c r="I224" i="7942"/>
  <c r="H363" i="7942"/>
  <c r="FQ413" i="7942"/>
  <c r="FR274" i="7942"/>
  <c r="BV298" i="7942"/>
  <c r="BW159" i="7942"/>
  <c r="BV319" i="7942"/>
  <c r="BW180" i="7942"/>
  <c r="CS185" i="7942"/>
  <c r="CR324" i="7942"/>
  <c r="BA226" i="7942"/>
  <c r="AZ365" i="7942"/>
  <c r="AZ347" i="7942"/>
  <c r="BA208" i="7942"/>
  <c r="CS259" i="7942"/>
  <c r="CR398" i="7942"/>
  <c r="DY357" i="7942"/>
  <c r="DZ218" i="7942"/>
  <c r="S380" i="7942"/>
  <c r="T241" i="7942"/>
  <c r="DD220" i="7942"/>
  <c r="DC359" i="7942"/>
  <c r="FF297" i="7942"/>
  <c r="FG158" i="7942"/>
  <c r="CH277" i="7942"/>
  <c r="CG416" i="7942"/>
  <c r="FR261" i="7942"/>
  <c r="FQ400" i="7942"/>
  <c r="BA253" i="7942"/>
  <c r="AZ392" i="7942"/>
  <c r="FG194" i="7942"/>
  <c r="FF333" i="7942"/>
  <c r="GB381" i="7942"/>
  <c r="GC242" i="7942"/>
  <c r="GC236" i="7942"/>
  <c r="GB375" i="7942"/>
  <c r="T184" i="7942"/>
  <c r="S323" i="7942"/>
  <c r="BK336" i="7942"/>
  <c r="BL197" i="7942"/>
  <c r="BK346" i="7942"/>
  <c r="BL207" i="7942"/>
  <c r="FG248" i="7942"/>
  <c r="FF387" i="7942"/>
  <c r="I165" i="7942"/>
  <c r="H304" i="7942"/>
  <c r="BK341" i="7942"/>
  <c r="BL202" i="7942"/>
  <c r="CG341" i="7942"/>
  <c r="CH202" i="7942"/>
  <c r="S373" i="7942"/>
  <c r="T234" i="7942"/>
  <c r="BA177" i="7942"/>
  <c r="AZ316" i="7942"/>
  <c r="AP236" i="7942"/>
  <c r="AO375" i="7942"/>
  <c r="DO192" i="7942"/>
  <c r="DN331" i="7942"/>
  <c r="FR195" i="7942"/>
  <c r="FQ334" i="7942"/>
  <c r="CS161" i="7942"/>
  <c r="CR300" i="7942"/>
  <c r="DN338" i="7942"/>
  <c r="DO199" i="7942"/>
  <c r="DO244" i="7942"/>
  <c r="DN383" i="7942"/>
  <c r="EJ405" i="7942"/>
  <c r="EK266" i="7942"/>
  <c r="GB311" i="7942"/>
  <c r="GC172" i="7942"/>
  <c r="T216" i="7942"/>
  <c r="S355" i="7942"/>
  <c r="CH172" i="7942"/>
  <c r="CG311" i="7942"/>
  <c r="FR233" i="7942"/>
  <c r="FQ372" i="7942"/>
  <c r="AZ385" i="7942"/>
  <c r="BA246" i="7942"/>
  <c r="CG376" i="7942"/>
  <c r="CH237" i="7942"/>
  <c r="EV169" i="7942"/>
  <c r="EU308" i="7942"/>
  <c r="DC403" i="7942"/>
  <c r="DD264" i="7942"/>
  <c r="DO155" i="7942"/>
  <c r="DN294" i="7942"/>
  <c r="T277" i="7942"/>
  <c r="S416" i="7942"/>
  <c r="DO175" i="7942"/>
  <c r="DN314" i="7942"/>
  <c r="AD304" i="7942"/>
  <c r="AE165" i="7942"/>
  <c r="FF412" i="7942"/>
  <c r="FG273" i="7942"/>
  <c r="S345" i="7942"/>
  <c r="T206" i="7942"/>
  <c r="AD409" i="7942"/>
  <c r="AE270" i="7942"/>
  <c r="EV238" i="7942"/>
  <c r="EU377" i="7942"/>
  <c r="AO329" i="7942"/>
  <c r="AP190" i="7942"/>
  <c r="DO265" i="7942"/>
  <c r="DN404" i="7942"/>
  <c r="BV309" i="7942"/>
  <c r="BW170" i="7942"/>
  <c r="BV305" i="7942"/>
  <c r="BW166" i="7942"/>
  <c r="S311" i="7942"/>
  <c r="T172" i="7942"/>
  <c r="CH155" i="7942"/>
  <c r="CG294" i="7942"/>
  <c r="DD165" i="7942"/>
  <c r="DC304" i="7942"/>
  <c r="I245" i="7942"/>
  <c r="H384" i="7942"/>
  <c r="EU378" i="7942"/>
  <c r="EV239" i="7942"/>
  <c r="EU314" i="7942"/>
  <c r="EV175" i="7942"/>
  <c r="DD215" i="7942"/>
  <c r="DC354" i="7942"/>
  <c r="AZ380" i="7942"/>
  <c r="BA241" i="7942"/>
  <c r="DO219" i="7942"/>
  <c r="DN358" i="7942"/>
  <c r="DZ215" i="7942"/>
  <c r="DY354" i="7942"/>
  <c r="FF362" i="7942"/>
  <c r="FG223" i="7942"/>
  <c r="GC268" i="7942"/>
  <c r="GB407" i="7942"/>
  <c r="CH228" i="7942"/>
  <c r="CG367" i="7942"/>
  <c r="EK171" i="7942"/>
  <c r="EJ310" i="7942"/>
  <c r="FP425" i="7942"/>
  <c r="BW217" i="7942"/>
  <c r="BV356" i="7942"/>
  <c r="CR329" i="7942"/>
  <c r="CS190" i="7942"/>
  <c r="BK415" i="7942"/>
  <c r="BL276" i="7942"/>
  <c r="CS205" i="7942"/>
  <c r="CR344" i="7942"/>
  <c r="EU297" i="7942"/>
  <c r="EV158" i="7942"/>
  <c r="DY299" i="7942"/>
  <c r="DZ160" i="7942"/>
  <c r="FR249" i="7942"/>
  <c r="FQ388" i="7942"/>
  <c r="AP193" i="7942"/>
  <c r="AO332" i="7942"/>
  <c r="GC226" i="7942"/>
  <c r="GB365" i="7942"/>
  <c r="BW279" i="7942"/>
  <c r="BV418" i="7942"/>
  <c r="FR244" i="7942"/>
  <c r="FQ383" i="7942"/>
  <c r="DY423" i="7942"/>
  <c r="DZ284" i="7942"/>
  <c r="CS284" i="7942"/>
  <c r="CR423" i="7942"/>
  <c r="S324" i="7942"/>
  <c r="T185" i="7942"/>
  <c r="GC158" i="7942"/>
  <c r="GB297" i="7942"/>
  <c r="EV263" i="7942"/>
  <c r="EU402" i="7942"/>
  <c r="EK239" i="7942"/>
  <c r="EJ378" i="7942"/>
  <c r="DZ261" i="7942"/>
  <c r="DY400" i="7942"/>
  <c r="DZ184" i="7942"/>
  <c r="DY323" i="7942"/>
  <c r="DO249" i="7942"/>
  <c r="DN388" i="7942"/>
  <c r="EU303" i="7942"/>
  <c r="EV164" i="7942"/>
  <c r="DY401" i="7942"/>
  <c r="DZ262" i="7942"/>
  <c r="CR319" i="7942"/>
  <c r="CS180" i="7942"/>
  <c r="BA282" i="7942"/>
  <c r="AZ421" i="7942"/>
  <c r="DN357" i="7942"/>
  <c r="DO218" i="7942"/>
  <c r="FQ416" i="7942"/>
  <c r="FR277" i="7942"/>
  <c r="I262" i="7942"/>
  <c r="H401" i="7942"/>
  <c r="EK186" i="7942"/>
  <c r="EJ325" i="7942"/>
  <c r="DO284" i="7942"/>
  <c r="DN423" i="7942"/>
  <c r="GB421" i="7942"/>
  <c r="GC282" i="7942"/>
  <c r="EU295" i="7942"/>
  <c r="EV156" i="7942"/>
  <c r="FQ370" i="7942"/>
  <c r="FR231" i="7942"/>
  <c r="AD330" i="7942"/>
  <c r="AE191" i="7942"/>
  <c r="CH191" i="7942"/>
  <c r="CG330" i="7942"/>
  <c r="DD279" i="7942"/>
  <c r="DC418" i="7942"/>
  <c r="CH200" i="7942"/>
  <c r="CG339" i="7942"/>
  <c r="GC174" i="7942"/>
  <c r="GB313" i="7942"/>
  <c r="CH281" i="7942"/>
  <c r="CG420" i="7942"/>
  <c r="CG378" i="7942"/>
  <c r="CH239" i="7942"/>
  <c r="EV183" i="7942"/>
  <c r="EU322" i="7942"/>
  <c r="CS254" i="7942"/>
  <c r="CR393" i="7942"/>
  <c r="GC246" i="7942"/>
  <c r="GB385" i="7942"/>
  <c r="BK330" i="7942"/>
  <c r="BL191" i="7942"/>
  <c r="CG338" i="7942"/>
  <c r="CH199" i="7942"/>
  <c r="EV272" i="7942"/>
  <c r="EU411" i="7942"/>
  <c r="DO172" i="7942"/>
  <c r="DN311" i="7942"/>
  <c r="T226" i="7942"/>
  <c r="S365" i="7942"/>
  <c r="DC367" i="7942"/>
  <c r="DD228" i="7942"/>
  <c r="DY329" i="7942"/>
  <c r="DZ190" i="7942"/>
  <c r="CH156" i="7942"/>
  <c r="CG295" i="7942"/>
  <c r="I259" i="7942"/>
  <c r="H398" i="7942"/>
  <c r="DB425" i="7942"/>
  <c r="DZ242" i="7942"/>
  <c r="DY381" i="7942"/>
  <c r="AE169" i="7942"/>
  <c r="AD308" i="7942"/>
  <c r="BL257" i="7942"/>
  <c r="BK396" i="7942"/>
  <c r="DY416" i="7942"/>
  <c r="DZ277" i="7942"/>
  <c r="EV221" i="7942"/>
  <c r="EU360" i="7942"/>
  <c r="GB320" i="7942"/>
  <c r="GC181" i="7942"/>
  <c r="FF348" i="7942"/>
  <c r="FG209" i="7942"/>
  <c r="H422" i="7942"/>
  <c r="I283" i="7942"/>
  <c r="CR341" i="7942"/>
  <c r="CS202" i="7942"/>
  <c r="BA182" i="7942"/>
  <c r="AZ321" i="7942"/>
  <c r="H319" i="7942"/>
  <c r="I180" i="7942"/>
  <c r="DO255" i="7942"/>
  <c r="DN394" i="7942"/>
  <c r="DY305" i="7942"/>
  <c r="DZ166" i="7942"/>
  <c r="FR245" i="7942"/>
  <c r="FQ384" i="7942"/>
  <c r="GB316" i="7942"/>
  <c r="GC177" i="7942"/>
  <c r="EU419" i="7942"/>
  <c r="EV280" i="7942"/>
  <c r="AE199" i="7942"/>
  <c r="AD338" i="7942"/>
  <c r="DY389" i="7942"/>
  <c r="DZ250" i="7942"/>
  <c r="EV224" i="7942"/>
  <c r="EU363" i="7942"/>
  <c r="GC223" i="7942"/>
  <c r="GB362" i="7942"/>
  <c r="CG351" i="7942"/>
  <c r="CH212" i="7942"/>
  <c r="DN370" i="7942"/>
  <c r="DO231" i="7942"/>
  <c r="DN308" i="7942"/>
  <c r="DO169" i="7942"/>
  <c r="EJ344" i="7942"/>
  <c r="EK205" i="7942"/>
  <c r="FQ395" i="7942"/>
  <c r="FR256" i="7942"/>
  <c r="AD352" i="7942"/>
  <c r="AE213" i="7942"/>
  <c r="AP179" i="7942"/>
  <c r="AO318" i="7942"/>
  <c r="AZ363" i="7942"/>
  <c r="BA224" i="7942"/>
  <c r="EU337" i="7942"/>
  <c r="EV198" i="7942"/>
  <c r="EK225" i="7942"/>
  <c r="EJ364" i="7942"/>
  <c r="BA218" i="7942"/>
  <c r="AZ357" i="7942"/>
  <c r="FF315" i="7942"/>
  <c r="FG176" i="7942"/>
  <c r="EI425" i="7942"/>
  <c r="EV200" i="7942"/>
  <c r="EU339" i="7942"/>
  <c r="T199" i="7942"/>
  <c r="S338" i="7942"/>
  <c r="FG263" i="7942"/>
  <c r="FF402" i="7942"/>
  <c r="FG265" i="7942"/>
  <c r="FF404" i="7942"/>
  <c r="H424" i="7942"/>
  <c r="I285" i="7942"/>
  <c r="DN296" i="7942"/>
  <c r="DO157" i="7942"/>
  <c r="DY347" i="7942"/>
  <c r="DZ208" i="7942"/>
  <c r="DD188" i="7942"/>
  <c r="DC327" i="7942"/>
  <c r="AE272" i="7942"/>
  <c r="AD411" i="7942"/>
  <c r="AP278" i="7942"/>
  <c r="AO417" i="7942"/>
  <c r="H379" i="7942"/>
  <c r="I240" i="7942"/>
  <c r="BJ425" i="7942"/>
  <c r="T276" i="7942"/>
  <c r="S415" i="7942"/>
  <c r="CH279" i="7942"/>
  <c r="CG418" i="7942"/>
  <c r="AE155" i="7942"/>
  <c r="AD294" i="7942"/>
  <c r="DY421" i="7942"/>
  <c r="DZ282" i="7942"/>
  <c r="AZ293" i="7942"/>
  <c r="BA154" i="7942"/>
  <c r="FR266" i="7942"/>
  <c r="FQ405" i="7942"/>
  <c r="BK367" i="7942"/>
  <c r="BL228" i="7942"/>
  <c r="GC244" i="7942"/>
  <c r="GB383" i="7942"/>
  <c r="FQ306" i="7942"/>
  <c r="FR167" i="7942"/>
  <c r="DY353" i="7942"/>
  <c r="DZ214" i="7942"/>
  <c r="DD207" i="7942"/>
  <c r="DC346" i="7942"/>
  <c r="CG307" i="7942"/>
  <c r="CH168" i="7942"/>
  <c r="AZ294" i="7942"/>
  <c r="BA155" i="7942"/>
  <c r="EK278" i="7942"/>
  <c r="EJ417" i="7942"/>
  <c r="CG303" i="7942"/>
  <c r="CH164" i="7942"/>
  <c r="FR166" i="7942"/>
  <c r="FQ305" i="7942"/>
  <c r="AO420" i="7942"/>
  <c r="AP281" i="7942"/>
  <c r="EK219" i="7942"/>
  <c r="EJ358" i="7942"/>
  <c r="GC284" i="7942"/>
  <c r="GB423" i="7942"/>
  <c r="FR207" i="7942"/>
  <c r="FQ346" i="7942"/>
  <c r="AP276" i="7942"/>
  <c r="AO415" i="7942"/>
  <c r="FR238" i="7942"/>
  <c r="FQ377" i="7942"/>
  <c r="DN295" i="7942"/>
  <c r="DO156" i="7942"/>
  <c r="BA167" i="7942"/>
  <c r="AZ306" i="7942"/>
  <c r="DO258" i="7942"/>
  <c r="DN397" i="7942"/>
  <c r="AE237" i="7942"/>
  <c r="AD376" i="7942"/>
  <c r="DN421" i="7942"/>
  <c r="DO282" i="7942"/>
  <c r="AZ424" i="7942"/>
  <c r="BA285" i="7942"/>
  <c r="EJ422" i="7942"/>
  <c r="EK283" i="7942"/>
  <c r="CS235" i="7942"/>
  <c r="CR374" i="7942"/>
  <c r="FR175" i="7942"/>
  <c r="FQ314" i="7942"/>
  <c r="CS279" i="7942"/>
  <c r="CR418" i="7942"/>
  <c r="DN342" i="7942"/>
  <c r="DO203" i="7942"/>
  <c r="FG203" i="7942"/>
  <c r="FF342" i="7942"/>
  <c r="H344" i="7942"/>
  <c r="I205" i="7942"/>
  <c r="EJ401" i="7942"/>
  <c r="EK262" i="7942"/>
  <c r="FG251" i="7942"/>
  <c r="FF390" i="7942"/>
  <c r="DN306" i="7942"/>
  <c r="DO167" i="7942"/>
  <c r="CH210" i="7942"/>
  <c r="CG349" i="7942"/>
  <c r="FQ323" i="7942"/>
  <c r="FR184" i="7942"/>
  <c r="T190" i="7942"/>
  <c r="S329" i="7942"/>
  <c r="FQ317" i="7942"/>
  <c r="FR178" i="7942"/>
  <c r="CR357" i="7942"/>
  <c r="CS218" i="7942"/>
  <c r="AE175" i="7942"/>
  <c r="AD314" i="7942"/>
  <c r="BK387" i="7942"/>
  <c r="BL248" i="7942"/>
  <c r="I251" i="7942"/>
  <c r="H390" i="7942"/>
  <c r="AZ383" i="7942"/>
  <c r="BA244" i="7942"/>
  <c r="FG270" i="7942"/>
  <c r="FF409" i="7942"/>
  <c r="S398" i="7942"/>
  <c r="T259" i="7942"/>
  <c r="DY351" i="7942"/>
  <c r="DZ212" i="7942"/>
  <c r="AP201" i="7942"/>
  <c r="AO340" i="7942"/>
  <c r="DO221" i="7942"/>
  <c r="DN360" i="7942"/>
  <c r="EU392" i="7942"/>
  <c r="EV253" i="7942"/>
  <c r="T188" i="7942"/>
  <c r="S327" i="7942"/>
  <c r="DD197" i="7942"/>
  <c r="DC336" i="7942"/>
  <c r="DC338" i="7942"/>
  <c r="DD199" i="7942"/>
  <c r="BA183" i="7942"/>
  <c r="AZ322" i="7942"/>
  <c r="BA268" i="7942"/>
  <c r="AZ407" i="7942"/>
  <c r="DZ217" i="7942"/>
  <c r="DY356" i="7942"/>
  <c r="CR360" i="7942"/>
  <c r="CS221" i="7942"/>
  <c r="DZ211" i="7942"/>
  <c r="DY350" i="7942"/>
  <c r="BL232" i="7942"/>
  <c r="BK371" i="7942"/>
  <c r="DZ188" i="7942"/>
  <c r="DY327" i="7942"/>
  <c r="DC351" i="7942"/>
  <c r="DD212" i="7942"/>
  <c r="EU307" i="7942"/>
  <c r="EV168" i="7942"/>
  <c r="DD172" i="7942"/>
  <c r="DC311" i="7942"/>
  <c r="CH254" i="7942"/>
  <c r="CG393" i="7942"/>
  <c r="DN371" i="7942"/>
  <c r="DO232" i="7942"/>
  <c r="I278" i="7942"/>
  <c r="H417" i="7942"/>
  <c r="AD332" i="7942"/>
  <c r="AE193" i="7942"/>
  <c r="AZ295" i="7942"/>
  <c r="BA156" i="7942"/>
  <c r="DO193" i="7942"/>
  <c r="DN332" i="7942"/>
  <c r="T231" i="7942"/>
  <c r="S370" i="7942"/>
  <c r="DZ183" i="7942"/>
  <c r="DY322" i="7942"/>
  <c r="DY330" i="7942"/>
  <c r="DZ191" i="7942"/>
  <c r="DY415" i="7942"/>
  <c r="DZ276" i="7942"/>
  <c r="CR304" i="7942"/>
  <c r="CS165" i="7942"/>
  <c r="AP245" i="7942"/>
  <c r="AO384" i="7942"/>
  <c r="AP240" i="7942"/>
  <c r="AO379" i="7942"/>
  <c r="BK368" i="7942"/>
  <c r="BL229" i="7942"/>
  <c r="AO343" i="7942"/>
  <c r="AP204" i="7942"/>
  <c r="S351" i="7942"/>
  <c r="T212" i="7942"/>
  <c r="DY365" i="7942"/>
  <c r="DZ226" i="7942"/>
  <c r="CR416" i="7942"/>
  <c r="CS277" i="7942"/>
  <c r="GB350" i="7942"/>
  <c r="GC211" i="7942"/>
  <c r="AZ326" i="7942"/>
  <c r="BA187" i="7942"/>
  <c r="AD377" i="7942"/>
  <c r="AE238" i="7942"/>
  <c r="GC228" i="7942"/>
  <c r="GB367" i="7942"/>
  <c r="GB300" i="7942"/>
  <c r="GC161" i="7942"/>
  <c r="CH194" i="7942"/>
  <c r="CG333" i="7942"/>
  <c r="AE222" i="7942"/>
  <c r="AD361" i="7942"/>
  <c r="CS154" i="7942"/>
  <c r="CR293" i="7942"/>
  <c r="DO271" i="7942"/>
  <c r="DN410" i="7942"/>
  <c r="AO372" i="7942"/>
  <c r="AP233" i="7942"/>
  <c r="GB371" i="7942"/>
  <c r="GC232" i="7942"/>
  <c r="DO168" i="7942"/>
  <c r="DN307" i="7942"/>
  <c r="EJ348" i="7942"/>
  <c r="EK209" i="7942"/>
  <c r="GC188" i="7942"/>
  <c r="GB327" i="7942"/>
  <c r="AE277" i="7942"/>
  <c r="AD416" i="7942"/>
  <c r="H392" i="7942"/>
  <c r="I253" i="7942"/>
  <c r="BA171" i="7942"/>
  <c r="AZ310" i="7942"/>
  <c r="I263" i="7942"/>
  <c r="H402" i="7942"/>
  <c r="AE219" i="7942"/>
  <c r="AD358" i="7942"/>
  <c r="T160" i="7942"/>
  <c r="S299" i="7942"/>
  <c r="DO227" i="7942"/>
  <c r="DN366" i="7942"/>
  <c r="CR396" i="7942"/>
  <c r="CS257" i="7942"/>
  <c r="FF310" i="7942"/>
  <c r="FG171" i="7942"/>
  <c r="CH270" i="7942"/>
  <c r="CG409" i="7942"/>
  <c r="EV199" i="7942"/>
  <c r="EU338" i="7942"/>
  <c r="H351" i="7942"/>
  <c r="I212" i="7942"/>
  <c r="AO388" i="7942"/>
  <c r="AP249" i="7942"/>
  <c r="CH204" i="7942"/>
  <c r="CG343" i="7942"/>
  <c r="EJ377" i="7942"/>
  <c r="EK238" i="7942"/>
  <c r="EV267" i="7942"/>
  <c r="EU406" i="7942"/>
  <c r="FF319" i="7942"/>
  <c r="FG180" i="7942"/>
  <c r="AO407" i="7942"/>
  <c r="AP268" i="7942"/>
  <c r="BW210" i="7942"/>
  <c r="BV349" i="7942"/>
  <c r="DZ280" i="7942"/>
  <c r="DY419" i="7942"/>
  <c r="DY317" i="7942"/>
  <c r="DZ178" i="7942"/>
  <c r="GB332" i="7942"/>
  <c r="GC193" i="7942"/>
  <c r="BW161" i="7942"/>
  <c r="BV300" i="7942"/>
  <c r="EJ397" i="7942"/>
  <c r="EK258" i="7942"/>
  <c r="DD178" i="7942"/>
  <c r="DC317" i="7942"/>
  <c r="H352" i="7942"/>
  <c r="I213" i="7942"/>
  <c r="EK247" i="7942"/>
  <c r="EJ386" i="7942"/>
  <c r="DN415" i="7942"/>
  <c r="DO276" i="7942"/>
  <c r="S379" i="7942"/>
  <c r="T240" i="7942"/>
  <c r="I218" i="7942"/>
  <c r="H357" i="7942"/>
  <c r="EK172" i="7942"/>
  <c r="EJ311" i="7942"/>
  <c r="BA210" i="7942"/>
  <c r="AZ349" i="7942"/>
  <c r="S325" i="7942"/>
  <c r="T186" i="7942"/>
  <c r="FF345" i="7942"/>
  <c r="FG206" i="7942"/>
  <c r="BA222" i="7942"/>
  <c r="AZ361" i="7942"/>
  <c r="H298" i="7942"/>
  <c r="I159" i="7942"/>
  <c r="BK294" i="7942"/>
  <c r="BL155" i="7942"/>
  <c r="AD389" i="7942"/>
  <c r="AE250" i="7942"/>
  <c r="AO399" i="7942"/>
  <c r="AP260" i="7942"/>
  <c r="CG298" i="7942"/>
  <c r="CH159" i="7942"/>
  <c r="AE227" i="7942"/>
  <c r="AD366" i="7942"/>
  <c r="GC217" i="7942"/>
  <c r="GB356" i="7942"/>
  <c r="EK199" i="7942"/>
  <c r="EJ338" i="7942"/>
  <c r="AZ417" i="7942"/>
  <c r="BA278" i="7942"/>
  <c r="BW236" i="7942"/>
  <c r="BV375" i="7942"/>
  <c r="BA175" i="7942"/>
  <c r="AZ314" i="7942"/>
  <c r="BW233" i="7942"/>
  <c r="BV372" i="7942"/>
  <c r="AD315" i="7942"/>
  <c r="AE176" i="7942"/>
  <c r="AZ389" i="7942"/>
  <c r="BA250" i="7942"/>
  <c r="EU326" i="7942"/>
  <c r="EV187" i="7942"/>
  <c r="DD209" i="7942"/>
  <c r="DC348" i="7942"/>
  <c r="BW241" i="7942"/>
  <c r="BV380" i="7942"/>
  <c r="AD310" i="7942"/>
  <c r="AE171" i="7942"/>
  <c r="BV348" i="7942"/>
  <c r="BW209" i="7942"/>
  <c r="CG385" i="7942"/>
  <c r="CH246" i="7942"/>
  <c r="GC164" i="7942"/>
  <c r="GB303" i="7942"/>
  <c r="H405" i="7942"/>
  <c r="I266" i="7942"/>
  <c r="CH250" i="7942"/>
  <c r="CG389" i="7942"/>
  <c r="AO322" i="7942"/>
  <c r="AP183" i="7942"/>
  <c r="DN299" i="7942"/>
  <c r="DO160" i="7942"/>
  <c r="DO241" i="7942"/>
  <c r="DN380" i="7942"/>
  <c r="GB310" i="7942"/>
  <c r="GC171" i="7942"/>
  <c r="BW220" i="7942"/>
  <c r="BV359" i="7942"/>
  <c r="H308" i="7942"/>
  <c r="I169" i="7942"/>
  <c r="DC391" i="7942"/>
  <c r="DD252" i="7942"/>
  <c r="S378" i="7942"/>
  <c r="T239" i="7942"/>
  <c r="DZ230" i="7942"/>
  <c r="DY369" i="7942"/>
  <c r="EU412" i="7942"/>
  <c r="EV273" i="7942"/>
  <c r="BA179" i="7942"/>
  <c r="AZ318" i="7942"/>
  <c r="DZ268" i="7942"/>
  <c r="DY407" i="7942"/>
  <c r="I178" i="7942"/>
  <c r="H317" i="7942"/>
  <c r="S390" i="7942"/>
  <c r="T251" i="7942"/>
  <c r="CH225" i="7942"/>
  <c r="CG364" i="7942"/>
  <c r="BL227" i="7942"/>
  <c r="BK366" i="7942"/>
  <c r="CR364" i="7942"/>
  <c r="CS225" i="7942"/>
  <c r="AE236" i="7942"/>
  <c r="AD375" i="7942"/>
  <c r="CS177" i="7942"/>
  <c r="CR316" i="7942"/>
  <c r="CG328" i="7942"/>
  <c r="CH189" i="7942"/>
  <c r="GB302" i="7942"/>
  <c r="GC163" i="7942"/>
  <c r="FQ315" i="7942"/>
  <c r="FR176" i="7942"/>
  <c r="AZ420" i="7942"/>
  <c r="BA281" i="7942"/>
  <c r="AZ409" i="7942"/>
  <c r="BA270" i="7942"/>
  <c r="FR260" i="7942"/>
  <c r="FQ399" i="7942"/>
  <c r="DC332" i="7942"/>
  <c r="DD193" i="7942"/>
  <c r="DN334" i="7942"/>
  <c r="DO195" i="7942"/>
  <c r="FR163" i="7942"/>
  <c r="FQ302" i="7942"/>
  <c r="EV201" i="7942"/>
  <c r="EU340" i="7942"/>
  <c r="BA284" i="7942"/>
  <c r="AZ423" i="7942"/>
  <c r="CH221" i="7942"/>
  <c r="CG360" i="7942"/>
  <c r="DZ159" i="7942"/>
  <c r="DY298" i="7942"/>
  <c r="DZ187" i="7942"/>
  <c r="DY326" i="7942"/>
  <c r="GB378" i="7942"/>
  <c r="GC239" i="7942"/>
  <c r="GB353" i="7942"/>
  <c r="GC214" i="7942"/>
  <c r="FF373" i="7942"/>
  <c r="FG234" i="7942"/>
  <c r="AO308" i="7942"/>
  <c r="AP169" i="7942"/>
  <c r="BL218" i="7942"/>
  <c r="BK357" i="7942"/>
  <c r="I248" i="7942"/>
  <c r="H387" i="7942"/>
  <c r="GC275" i="7942"/>
  <c r="GB414" i="7942"/>
  <c r="FF365" i="7942"/>
  <c r="FG226" i="7942"/>
  <c r="BK320" i="7942"/>
  <c r="BL181" i="7942"/>
  <c r="DO267" i="7942"/>
  <c r="DN406" i="7942"/>
  <c r="BK393" i="7942"/>
  <c r="BL254" i="7942"/>
  <c r="S317" i="7942"/>
  <c r="T178" i="7942"/>
  <c r="GB296" i="7942"/>
  <c r="GC157" i="7942"/>
  <c r="BV304" i="7942"/>
  <c r="BW165" i="7942"/>
  <c r="CH248" i="7942"/>
  <c r="CG387" i="7942"/>
  <c r="DC315" i="7942"/>
  <c r="DD176" i="7942"/>
  <c r="FQ368" i="7942"/>
  <c r="FR229" i="7942"/>
  <c r="AP283" i="7942"/>
  <c r="AO422" i="7942"/>
  <c r="CS256" i="7942"/>
  <c r="CR395" i="7942"/>
  <c r="DD282" i="7942"/>
  <c r="DC421" i="7942"/>
  <c r="EJ412" i="7942"/>
  <c r="EK273" i="7942"/>
  <c r="DN362" i="7942"/>
  <c r="DO223" i="7942"/>
  <c r="DZ269" i="7942"/>
  <c r="DY408" i="7942"/>
  <c r="EV184" i="7942"/>
  <c r="EU323" i="7942"/>
  <c r="FF392" i="7942"/>
  <c r="FG253" i="7942"/>
  <c r="FF359" i="7942"/>
  <c r="FG220" i="7942"/>
  <c r="CS158" i="7942"/>
  <c r="CR297" i="7942"/>
  <c r="AZ419" i="7942"/>
  <c r="BA280" i="7942"/>
  <c r="EJ424" i="7942"/>
  <c r="EK285" i="7942"/>
  <c r="T264" i="7942"/>
  <c r="S403" i="7942"/>
  <c r="AE218" i="7942"/>
  <c r="AD357" i="7942"/>
  <c r="DD201" i="7942"/>
  <c r="DC340" i="7942"/>
  <c r="BL187" i="7942"/>
  <c r="BK326" i="7942"/>
  <c r="AE203" i="7942"/>
  <c r="AD342" i="7942"/>
  <c r="AO412" i="7942"/>
  <c r="AP273" i="7942"/>
  <c r="AE245" i="7942"/>
  <c r="AD384" i="7942"/>
  <c r="CR380" i="7942"/>
  <c r="CS241" i="7942"/>
  <c r="BL211" i="7942"/>
  <c r="BK350" i="7942"/>
  <c r="AD324" i="7942"/>
  <c r="AE185" i="7942"/>
  <c r="FR254" i="7942"/>
  <c r="FQ393" i="7942"/>
  <c r="EV271" i="7942"/>
  <c r="EU410" i="7942"/>
  <c r="AP231" i="7942"/>
  <c r="AO370" i="7942"/>
  <c r="CR339" i="7942"/>
  <c r="CS200" i="7942"/>
  <c r="DO238" i="7942"/>
  <c r="DN377" i="7942"/>
  <c r="DZ256" i="7942"/>
  <c r="DY395" i="7942"/>
  <c r="BV419" i="7942"/>
  <c r="BW280" i="7942"/>
  <c r="FF384" i="7942"/>
  <c r="FG245" i="7942"/>
  <c r="AO344" i="7942"/>
  <c r="AP205" i="7942"/>
  <c r="EV252" i="7942"/>
  <c r="EU391" i="7942"/>
  <c r="BV373" i="7942"/>
  <c r="BW234" i="7942"/>
  <c r="FF361" i="7942"/>
  <c r="FG222" i="7942"/>
  <c r="S368" i="7942"/>
  <c r="T229" i="7942"/>
  <c r="FR181" i="7942"/>
  <c r="FQ320" i="7942"/>
  <c r="DC409" i="7942"/>
  <c r="DD270" i="7942"/>
  <c r="T252" i="7942"/>
  <c r="S391" i="7942"/>
  <c r="BV311" i="7942"/>
  <c r="BW172" i="7942"/>
  <c r="AZ330" i="7942"/>
  <c r="BA191" i="7942"/>
  <c r="DD241" i="7942"/>
  <c r="DC380" i="7942"/>
  <c r="AO391" i="7942"/>
  <c r="AP252" i="7942"/>
  <c r="EJ384" i="7942"/>
  <c r="EK245" i="7942"/>
  <c r="BV403" i="7942"/>
  <c r="BW264" i="7942"/>
  <c r="EJ418" i="7942"/>
  <c r="EK279" i="7942"/>
  <c r="H342" i="7942"/>
  <c r="I203" i="7942"/>
  <c r="BK311" i="7942"/>
  <c r="BL172" i="7942"/>
  <c r="CS270" i="7942"/>
  <c r="CR409" i="7942"/>
  <c r="EV202" i="7942"/>
  <c r="EU341" i="7942"/>
  <c r="T174" i="7942"/>
  <c r="S313" i="7942"/>
  <c r="AD353" i="7942"/>
  <c r="AE214" i="7942"/>
  <c r="BL198" i="7942"/>
  <c r="BK337" i="7942"/>
  <c r="AO304" i="7942"/>
  <c r="AP165" i="7942"/>
  <c r="I250" i="7942"/>
  <c r="H389" i="7942"/>
  <c r="DN321" i="7942"/>
  <c r="DO182" i="7942"/>
  <c r="DD185" i="7942"/>
  <c r="DC324" i="7942"/>
  <c r="BV336" i="7942"/>
  <c r="BW197" i="7942"/>
  <c r="CS198" i="7942"/>
  <c r="CR337" i="7942"/>
  <c r="G19" i="2"/>
  <c r="BK309" i="7942"/>
  <c r="BL170" i="7942"/>
  <c r="CH252" i="7942"/>
  <c r="CG391" i="7942"/>
  <c r="H354" i="7942"/>
  <c r="I215" i="7942"/>
  <c r="EU399" i="7942"/>
  <c r="EV260" i="7942"/>
  <c r="FQ353" i="7942"/>
  <c r="FR214" i="7942"/>
  <c r="GB333" i="7942"/>
  <c r="GC194" i="7942"/>
  <c r="ET425" i="7942"/>
  <c r="FR174" i="7942"/>
  <c r="FQ313" i="7942"/>
  <c r="DD231" i="7942"/>
  <c r="DC370" i="7942"/>
  <c r="AZ373" i="7942"/>
  <c r="BA234" i="7942"/>
  <c r="T163" i="7942"/>
  <c r="S302" i="7942"/>
  <c r="FF317" i="7942"/>
  <c r="FG178" i="7942"/>
  <c r="GB394" i="7942"/>
  <c r="GC255" i="7942"/>
  <c r="CR327" i="7942"/>
  <c r="CS188" i="7942"/>
  <c r="CR310" i="7942"/>
  <c r="CS171" i="7942"/>
  <c r="DC357" i="7942"/>
  <c r="DD218" i="7942"/>
  <c r="H350" i="7942"/>
  <c r="I211" i="7942"/>
  <c r="BV314" i="7942"/>
  <c r="BW175" i="7942"/>
  <c r="AP154" i="7942"/>
  <c r="AO293" i="7942"/>
  <c r="DC322" i="7942"/>
  <c r="DD183" i="7942"/>
  <c r="T232" i="7942"/>
  <c r="S371" i="7942"/>
  <c r="GC238" i="7942"/>
  <c r="GB377" i="7942"/>
  <c r="EK236" i="7942"/>
  <c r="EJ375" i="7942"/>
  <c r="BL166" i="7942"/>
  <c r="BK305" i="7942"/>
  <c r="GB404" i="7942"/>
  <c r="GC265" i="7942"/>
  <c r="BK382" i="7942"/>
  <c r="BL243" i="7942"/>
  <c r="AE241" i="7942"/>
  <c r="AD380" i="7942"/>
  <c r="BL262" i="7942"/>
  <c r="BK401" i="7942"/>
  <c r="CH261" i="7942"/>
  <c r="CG400" i="7942"/>
  <c r="CH267" i="7942"/>
  <c r="CG406" i="7942"/>
  <c r="BA192" i="7942"/>
  <c r="AZ331" i="7942"/>
  <c r="EK159" i="7942"/>
  <c r="EJ298" i="7942"/>
  <c r="DN420" i="7942"/>
  <c r="DO281" i="7942"/>
  <c r="BA186" i="7942"/>
  <c r="AZ325" i="7942"/>
  <c r="CH229" i="7942"/>
  <c r="CG368" i="7942"/>
  <c r="BA159" i="7942"/>
  <c r="AZ298" i="7942"/>
  <c r="AE253" i="7942"/>
  <c r="AD392" i="7942"/>
  <c r="BV406" i="7942"/>
  <c r="BW267" i="7942"/>
  <c r="AE170" i="7942"/>
  <c r="AD309" i="7942"/>
  <c r="I187" i="7942"/>
  <c r="H326" i="7942"/>
  <c r="DN336" i="7942"/>
  <c r="DO197" i="7942"/>
  <c r="T196" i="7942"/>
  <c r="S335" i="7942"/>
  <c r="I272" i="7942"/>
  <c r="H411" i="7942"/>
  <c r="DD161" i="7942"/>
  <c r="DC300" i="7942"/>
  <c r="BK295" i="7942"/>
  <c r="BL156" i="7942"/>
  <c r="BV353" i="7942"/>
  <c r="BW214" i="7942"/>
  <c r="BU425" i="7942"/>
  <c r="AD341" i="7942"/>
  <c r="AE202" i="7942"/>
  <c r="EV192" i="7942"/>
  <c r="EU331" i="7942"/>
  <c r="EK179" i="7942"/>
  <c r="EJ318" i="7942"/>
  <c r="S318" i="7942"/>
  <c r="T179" i="7942"/>
  <c r="AP158" i="7942"/>
  <c r="AO297" i="7942"/>
  <c r="BA201" i="7942"/>
  <c r="AZ340" i="7942"/>
  <c r="FQ385" i="7942"/>
  <c r="FR246" i="7942"/>
  <c r="AD329" i="7942"/>
  <c r="AE190" i="7942"/>
  <c r="I156" i="7942"/>
  <c r="H295" i="7942"/>
  <c r="H337" i="7942"/>
  <c r="I198" i="7942"/>
  <c r="CG371" i="7942"/>
  <c r="CH232" i="7942"/>
  <c r="EJ408" i="7942"/>
  <c r="EK269" i="7942"/>
  <c r="I277" i="7942"/>
  <c r="H416" i="7942"/>
  <c r="DC320" i="7942"/>
  <c r="DD181" i="7942"/>
  <c r="BV301" i="7942"/>
  <c r="BW162" i="7942"/>
  <c r="AP220" i="7942"/>
  <c r="AO359" i="7942"/>
  <c r="DD166" i="7942"/>
  <c r="DC305" i="7942"/>
  <c r="DN293" i="7942"/>
  <c r="DO154" i="7942"/>
  <c r="T235" i="7942"/>
  <c r="S374" i="7942"/>
  <c r="DY309" i="7942"/>
  <c r="DZ170" i="7942"/>
  <c r="EJ382" i="7942"/>
  <c r="EK243" i="7942"/>
  <c r="EV209" i="7942"/>
  <c r="EU348" i="7942"/>
  <c r="AD388" i="7942"/>
  <c r="AE249" i="7942"/>
  <c r="CS170" i="7942"/>
  <c r="CR309" i="7942"/>
  <c r="AE216" i="7942"/>
  <c r="AD355" i="7942"/>
  <c r="EJ390" i="7942"/>
  <c r="EK251" i="7942"/>
  <c r="AZ343" i="7942"/>
  <c r="BA204" i="7942"/>
  <c r="DO198" i="7942"/>
  <c r="DN337" i="7942"/>
  <c r="FR160" i="7942"/>
  <c r="FQ299" i="7942"/>
  <c r="DC318" i="7942"/>
  <c r="DD179" i="7942"/>
  <c r="DY345" i="7942"/>
  <c r="DZ206" i="7942"/>
  <c r="CS232" i="7942"/>
  <c r="CR371" i="7942"/>
  <c r="DN349" i="7942"/>
  <c r="DO210" i="7942"/>
  <c r="AE197" i="7942"/>
  <c r="AD336" i="7942"/>
  <c r="AD420" i="7942"/>
  <c r="AE281" i="7942"/>
  <c r="FR171" i="7942"/>
  <c r="FQ310" i="7942"/>
  <c r="BW243" i="7942"/>
  <c r="BV382" i="7942"/>
  <c r="CR411" i="7942"/>
  <c r="CS272" i="7942"/>
  <c r="AD402" i="7942"/>
  <c r="AE263" i="7942"/>
  <c r="H348" i="7942"/>
  <c r="I209" i="7942"/>
  <c r="FQ337" i="7942"/>
  <c r="FR198" i="7942"/>
  <c r="AZ317" i="7942"/>
  <c r="BA178" i="7942"/>
  <c r="T261" i="7942"/>
  <c r="S400" i="7942"/>
  <c r="BK379" i="7942"/>
  <c r="BL240" i="7942"/>
  <c r="CR302" i="7942"/>
  <c r="CS163" i="7942"/>
  <c r="AD307" i="7942"/>
  <c r="AE168" i="7942"/>
  <c r="BA214" i="7942"/>
  <c r="AZ353" i="7942"/>
  <c r="EJ308" i="7942"/>
  <c r="EK169" i="7942"/>
  <c r="CR383" i="7942"/>
  <c r="CS244" i="7942"/>
  <c r="BL196" i="7942"/>
  <c r="BK335" i="7942"/>
  <c r="H380" i="7942"/>
  <c r="I241" i="7942"/>
  <c r="EU424" i="7942"/>
  <c r="EV285" i="7942"/>
  <c r="BA232" i="7942"/>
  <c r="AZ371" i="7942"/>
  <c r="BL260" i="7942"/>
  <c r="BK399" i="7942"/>
  <c r="CR333" i="7942"/>
  <c r="CS194" i="7942"/>
  <c r="DN316" i="7942"/>
  <c r="DO177" i="7942"/>
  <c r="EK263" i="7942"/>
  <c r="EJ402" i="7942"/>
  <c r="DO236" i="7942"/>
  <c r="DN375" i="7942"/>
  <c r="BW255" i="7942"/>
  <c r="BV394" i="7942"/>
  <c r="FQ348" i="7942"/>
  <c r="FR209" i="7942"/>
  <c r="GB309" i="7942"/>
  <c r="GC170" i="7942"/>
  <c r="H412" i="7942"/>
  <c r="I273" i="7942"/>
  <c r="CR369" i="7942"/>
  <c r="CS230" i="7942"/>
  <c r="EV269" i="7942"/>
  <c r="EU408" i="7942"/>
  <c r="BW285" i="7942"/>
  <c r="BV424" i="7942"/>
  <c r="BW213" i="7942"/>
  <c r="BV352" i="7942"/>
  <c r="FR211" i="7942"/>
  <c r="FQ350" i="7942"/>
  <c r="DD191" i="7942"/>
  <c r="DC330" i="7942"/>
  <c r="BV404" i="7942"/>
  <c r="BW265" i="7942"/>
  <c r="EU354" i="7942"/>
  <c r="EV215" i="7942"/>
  <c r="CG335" i="7942"/>
  <c r="CH196" i="7942"/>
  <c r="EK231" i="7942"/>
  <c r="EJ370" i="7942"/>
  <c r="FG198" i="7942"/>
  <c r="FF337" i="7942"/>
  <c r="CR356" i="7942"/>
  <c r="CS217" i="7942"/>
  <c r="GB339" i="7942"/>
  <c r="GC200" i="7942"/>
  <c r="CG373" i="7942"/>
  <c r="CH234" i="7942"/>
  <c r="CR313" i="7942"/>
  <c r="CS174" i="7942"/>
  <c r="DY397" i="7942"/>
  <c r="DZ258" i="7942"/>
  <c r="GC257" i="7942"/>
  <c r="GB396" i="7942"/>
  <c r="H359" i="7942"/>
  <c r="I220" i="7942"/>
  <c r="CG329" i="7942"/>
  <c r="CH190" i="7942"/>
  <c r="FF376" i="7942"/>
  <c r="FG237" i="7942"/>
  <c r="FQ408" i="7942"/>
  <c r="FR269" i="7942"/>
  <c r="S296" i="7942"/>
  <c r="T157" i="7942"/>
  <c r="EU397" i="7942"/>
  <c r="EV258" i="7942"/>
  <c r="CG384" i="7942"/>
  <c r="CH245" i="7942"/>
  <c r="CH262" i="7942"/>
  <c r="CG401" i="7942"/>
  <c r="DN419" i="7942"/>
  <c r="DO280" i="7942"/>
  <c r="FQ307" i="7942"/>
  <c r="FR168" i="7942"/>
  <c r="DD273" i="7942"/>
  <c r="DC412" i="7942"/>
  <c r="AO300" i="7942"/>
  <c r="AP161" i="7942"/>
  <c r="AP251" i="7942"/>
  <c r="AO390" i="7942"/>
  <c r="GB408" i="7942"/>
  <c r="GC269" i="7942"/>
  <c r="GC195" i="7942"/>
  <c r="GB334" i="7942"/>
  <c r="DY302" i="7942"/>
  <c r="DZ163" i="7942"/>
  <c r="CS189" i="7942"/>
  <c r="CR328" i="7942"/>
  <c r="BK416" i="7942"/>
  <c r="BL277" i="7942"/>
  <c r="BV335" i="7942"/>
  <c r="BW196" i="7942"/>
  <c r="DO222" i="7942"/>
  <c r="DN361" i="7942"/>
  <c r="DC323" i="7942"/>
  <c r="DD184" i="7942"/>
  <c r="EU333" i="7942"/>
  <c r="EV194" i="7942"/>
  <c r="BL200" i="7942"/>
  <c r="BK339" i="7942"/>
  <c r="EK246" i="7942"/>
  <c r="EJ385" i="7942"/>
  <c r="DO179" i="7942"/>
  <c r="DN318" i="7942"/>
  <c r="DZ243" i="7942"/>
  <c r="DY382" i="7942"/>
  <c r="FG201" i="7942"/>
  <c r="FF340" i="7942"/>
  <c r="GB304" i="7942"/>
  <c r="GC165" i="7942"/>
  <c r="BL195" i="7942"/>
  <c r="BK334" i="7942"/>
  <c r="DC312" i="7942"/>
  <c r="DD173" i="7942"/>
  <c r="AP191" i="7942"/>
  <c r="AO330" i="7942"/>
  <c r="CR321" i="7942"/>
  <c r="CS182" i="7942"/>
  <c r="AO377" i="7942"/>
  <c r="AP238" i="7942"/>
  <c r="FG244" i="7942"/>
  <c r="FF383" i="7942"/>
  <c r="EJ346" i="7942"/>
  <c r="EK207" i="7942"/>
  <c r="BL281" i="7942"/>
  <c r="BK420" i="7942"/>
  <c r="BL267" i="7942"/>
  <c r="BK406" i="7942"/>
  <c r="FF326" i="7942"/>
  <c r="FG187" i="7942"/>
  <c r="CH187" i="7942"/>
  <c r="CG326" i="7942"/>
  <c r="DY312" i="7942"/>
  <c r="DZ173" i="7942"/>
  <c r="BW204" i="7942"/>
  <c r="BV343" i="7942"/>
  <c r="AP170" i="7942"/>
  <c r="AO309" i="7942"/>
  <c r="DZ224" i="7942"/>
  <c r="DY363" i="7942"/>
  <c r="AP218" i="7942"/>
  <c r="AO357" i="7942"/>
  <c r="DC303" i="7942"/>
  <c r="DD164" i="7942"/>
  <c r="AE207" i="7942"/>
  <c r="AD346" i="7942"/>
  <c r="EU335" i="7942"/>
  <c r="EV196" i="7942"/>
  <c r="I170" i="7942"/>
  <c r="H309" i="7942"/>
  <c r="CS183" i="7942"/>
  <c r="CR322" i="7942"/>
  <c r="EK233" i="7942"/>
  <c r="EJ372" i="7942"/>
  <c r="CH263" i="7942"/>
  <c r="CG402" i="7942"/>
  <c r="FQ382" i="7942"/>
  <c r="FR243" i="7942"/>
  <c r="GC180" i="7942"/>
  <c r="GB319" i="7942"/>
  <c r="AD326" i="7942"/>
  <c r="AE187" i="7942"/>
  <c r="GC178" i="7942"/>
  <c r="GB317" i="7942"/>
  <c r="EV173" i="7942"/>
  <c r="EU312" i="7942"/>
  <c r="AD316" i="7942"/>
  <c r="AE177" i="7942"/>
  <c r="H409" i="7942"/>
  <c r="I270" i="7942"/>
  <c r="EV281" i="7942"/>
  <c r="EU420" i="7942"/>
  <c r="T162" i="7942"/>
  <c r="S301" i="7942"/>
  <c r="DD163" i="7942"/>
  <c r="DC302" i="7942"/>
  <c r="GC240" i="7942"/>
  <c r="GB379" i="7942"/>
  <c r="DN333" i="7942"/>
  <c r="DO194" i="7942"/>
  <c r="CS208" i="7942"/>
  <c r="CR347" i="7942"/>
  <c r="FG217" i="7942"/>
  <c r="FF356" i="7942"/>
  <c r="EJ296" i="7942"/>
  <c r="EK157" i="7942"/>
  <c r="DC406" i="7942"/>
  <c r="DD267" i="7942"/>
  <c r="CH259" i="7942"/>
  <c r="CG398" i="7942"/>
  <c r="DO204" i="7942"/>
  <c r="DN343" i="7942"/>
  <c r="DN301" i="7942"/>
  <c r="DO162" i="7942"/>
  <c r="CS264" i="7942"/>
  <c r="CR403" i="7942"/>
  <c r="BL193" i="7942"/>
  <c r="BK332" i="7942"/>
  <c r="BV341" i="7942"/>
  <c r="BW202" i="7942"/>
  <c r="BV325" i="7942"/>
  <c r="BW186" i="7942"/>
  <c r="BW258" i="7942"/>
  <c r="BV397" i="7942"/>
  <c r="DZ255" i="7942"/>
  <c r="DY394" i="7942"/>
  <c r="AP267" i="7942"/>
  <c r="AO406" i="7942"/>
  <c r="T176" i="7942"/>
  <c r="S315" i="7942"/>
  <c r="EV241" i="7942"/>
  <c r="EU380" i="7942"/>
  <c r="FG196" i="7942"/>
  <c r="FF335" i="7942"/>
  <c r="T284" i="7942"/>
  <c r="S423" i="7942"/>
  <c r="CH266" i="7942"/>
  <c r="CG405" i="7942"/>
  <c r="DZ274" i="7942"/>
  <c r="DY413" i="7942"/>
  <c r="BV307" i="7942"/>
  <c r="BW168" i="7942"/>
  <c r="GC156" i="7942"/>
  <c r="GB295" i="7942"/>
  <c r="S396" i="7942"/>
  <c r="T257" i="7942"/>
  <c r="FQ374" i="7942"/>
  <c r="FR235" i="7942"/>
  <c r="DN368" i="7942"/>
  <c r="DO229" i="7942"/>
  <c r="BL167" i="7942"/>
  <c r="BK306" i="7942"/>
  <c r="BA197" i="7942"/>
  <c r="AZ336" i="7942"/>
  <c r="S364" i="7942"/>
  <c r="T225" i="7942"/>
  <c r="S297" i="7942"/>
  <c r="T158" i="7942"/>
  <c r="I231" i="7942"/>
  <c r="H370" i="7942"/>
  <c r="DZ185" i="7942"/>
  <c r="DY324" i="7942"/>
  <c r="S344" i="7942"/>
  <c r="T205" i="7942"/>
  <c r="FR202" i="7942"/>
  <c r="FQ341" i="7942"/>
  <c r="BA181" i="7942"/>
  <c r="AZ320" i="7942"/>
  <c r="I269" i="7942"/>
  <c r="H408" i="7942"/>
  <c r="S424" i="7942"/>
  <c r="T285" i="7942"/>
  <c r="DC364" i="7942"/>
  <c r="DD225" i="7942"/>
  <c r="BL180" i="7942"/>
  <c r="BK319" i="7942"/>
  <c r="DC295" i="7942"/>
  <c r="DD156" i="7942"/>
  <c r="GC212" i="7942"/>
  <c r="GB351" i="7942"/>
  <c r="CG410" i="7942"/>
  <c r="CH271" i="7942"/>
  <c r="FQ390" i="7942"/>
  <c r="FR251" i="7942"/>
  <c r="CR311" i="7942"/>
  <c r="CS172" i="7942"/>
  <c r="EJ297" i="7942"/>
  <c r="EK158" i="7942"/>
  <c r="DZ195" i="7942"/>
  <c r="DY334" i="7942"/>
  <c r="CG369" i="7942"/>
  <c r="CH230" i="7942"/>
  <c r="FF320" i="7942"/>
  <c r="FG181" i="7942"/>
  <c r="EU388" i="7942"/>
  <c r="EV249" i="7942"/>
  <c r="FR268" i="7942"/>
  <c r="FQ407" i="7942"/>
  <c r="H415" i="7942"/>
  <c r="I276" i="7942"/>
  <c r="CS193" i="7942"/>
  <c r="CR332" i="7942"/>
  <c r="DO285" i="7942"/>
  <c r="DN424" i="7942"/>
  <c r="AZ388" i="7942"/>
  <c r="BA249" i="7942"/>
  <c r="EU373" i="7942"/>
  <c r="EV234" i="7942"/>
  <c r="FG232" i="7942"/>
  <c r="FF371" i="7942"/>
  <c r="AE183" i="7942"/>
  <c r="AD322" i="7942"/>
  <c r="I238" i="7942"/>
  <c r="H377" i="7942"/>
  <c r="S359" i="7942"/>
  <c r="T220" i="7942"/>
  <c r="AZ307" i="7942"/>
  <c r="BA168" i="7942"/>
  <c r="BW249" i="7942"/>
  <c r="BV388" i="7942"/>
  <c r="I157" i="7942"/>
  <c r="H296" i="7942"/>
  <c r="DZ231" i="7942"/>
  <c r="DY370" i="7942"/>
  <c r="AP244" i="7942"/>
  <c r="AO383" i="7942"/>
  <c r="BK377" i="7942"/>
  <c r="BL238" i="7942"/>
  <c r="DO274" i="7942"/>
  <c r="DN413" i="7942"/>
  <c r="AO314" i="7942"/>
  <c r="AP175" i="7942"/>
  <c r="EU370" i="7942"/>
  <c r="EV231" i="7942"/>
  <c r="CG321" i="7942"/>
  <c r="CH182" i="7942"/>
  <c r="GB326" i="7942"/>
  <c r="GC187" i="7942"/>
  <c r="I171" i="7942"/>
  <c r="H310" i="7942"/>
  <c r="AZ362" i="7942"/>
  <c r="BA223" i="7942"/>
  <c r="DZ154" i="7942"/>
  <c r="DY293" i="7942"/>
  <c r="FF397" i="7942"/>
  <c r="FG258" i="7942"/>
  <c r="DD261" i="7942"/>
  <c r="DC400" i="7942"/>
  <c r="AE209" i="7942"/>
  <c r="AD348" i="7942"/>
  <c r="BK342" i="7942"/>
  <c r="BL203" i="7942"/>
  <c r="DZ200" i="7942"/>
  <c r="DY339" i="7942"/>
  <c r="FQ415" i="7942"/>
  <c r="FR276" i="7942"/>
  <c r="FQ421" i="7942"/>
  <c r="FR282" i="7942"/>
  <c r="AP223" i="7942"/>
  <c r="AO362" i="7942"/>
  <c r="S411" i="7942"/>
  <c r="T272" i="7942"/>
  <c r="CR299" i="7942"/>
  <c r="CS160" i="7942"/>
  <c r="FG212" i="7942"/>
  <c r="FF351" i="7942"/>
  <c r="DO254" i="7942"/>
  <c r="DN393" i="7942"/>
  <c r="DN327" i="7942"/>
  <c r="DO188" i="7942"/>
  <c r="GC155" i="7942"/>
  <c r="GB294" i="7942"/>
  <c r="EK241" i="7942"/>
  <c r="EJ380" i="7942"/>
  <c r="AO367" i="7942"/>
  <c r="AP228" i="7942"/>
  <c r="BA235" i="7942"/>
  <c r="AZ374" i="7942"/>
  <c r="CR315" i="7942"/>
  <c r="CS176" i="7942"/>
  <c r="S293" i="7942"/>
  <c r="T154" i="7942"/>
  <c r="GC173" i="7942"/>
  <c r="GB312" i="7942"/>
  <c r="S388" i="7942"/>
  <c r="T249" i="7942"/>
  <c r="FF336" i="7942"/>
  <c r="FG197" i="7942"/>
  <c r="FG191" i="7942"/>
  <c r="FF330" i="7942"/>
  <c r="CS166" i="7942"/>
  <c r="CR305" i="7942"/>
  <c r="FR170" i="7942"/>
  <c r="FQ309" i="7942"/>
  <c r="CG412" i="7942"/>
  <c r="CH273" i="7942"/>
  <c r="AD319" i="7942"/>
  <c r="AE180" i="7942"/>
  <c r="T197" i="7942"/>
  <c r="S336" i="7942"/>
  <c r="BK312" i="7942"/>
  <c r="BL173" i="7942"/>
  <c r="I225" i="7942"/>
  <c r="H364" i="7942"/>
  <c r="DD251" i="7942"/>
  <c r="DC390" i="7942"/>
  <c r="BK360" i="7942"/>
  <c r="BL221" i="7942"/>
  <c r="BW221" i="7942"/>
  <c r="BV360" i="7942"/>
  <c r="DY424" i="7942"/>
  <c r="DZ285" i="7942"/>
  <c r="DN330" i="7942"/>
  <c r="DO191" i="7942"/>
  <c r="BV377" i="7942"/>
  <c r="BW238" i="7942"/>
  <c r="AD383" i="7942"/>
  <c r="AE244" i="7942"/>
  <c r="DZ248" i="7942"/>
  <c r="DY387" i="7942"/>
  <c r="FR156" i="7942"/>
  <c r="FQ295" i="7942"/>
  <c r="AO387" i="7942"/>
  <c r="AP248" i="7942"/>
  <c r="DC353" i="7942"/>
  <c r="DD214" i="7942"/>
  <c r="EJ388" i="7942"/>
  <c r="EK249" i="7942"/>
  <c r="EJ306" i="7942"/>
  <c r="EK167" i="7942"/>
  <c r="S356" i="7942"/>
  <c r="T217" i="7942"/>
  <c r="BV312" i="7942"/>
  <c r="BW173" i="7942"/>
  <c r="BK391" i="7942"/>
  <c r="BL252" i="7942"/>
  <c r="BW223" i="7942"/>
  <c r="BV362" i="7942"/>
  <c r="DZ252" i="7942"/>
  <c r="DY391" i="7942"/>
  <c r="DD271" i="7942"/>
  <c r="DC410" i="7942"/>
  <c r="H346" i="7942"/>
  <c r="I207" i="7942"/>
  <c r="EU304" i="7942"/>
  <c r="EV165" i="7942"/>
  <c r="EU351" i="7942"/>
  <c r="EV212" i="7942"/>
  <c r="AD419" i="7942"/>
  <c r="AE280" i="7942"/>
  <c r="FR213" i="7942"/>
  <c r="FQ352" i="7942"/>
  <c r="FQ371" i="7942"/>
  <c r="FR232" i="7942"/>
  <c r="AE230" i="7942"/>
  <c r="AD369" i="7942"/>
  <c r="FG218" i="7942"/>
  <c r="FF357" i="7942"/>
  <c r="DZ221" i="7942"/>
  <c r="DY360" i="7942"/>
  <c r="CG392" i="7942"/>
  <c r="CH253" i="7942"/>
  <c r="GB402" i="7942"/>
  <c r="GC263" i="7942"/>
  <c r="FQ414" i="7942"/>
  <c r="FR275" i="7942"/>
  <c r="EU313" i="7942"/>
  <c r="EV174" i="7942"/>
  <c r="EK261" i="7942"/>
  <c r="EJ400" i="7942"/>
  <c r="FQ392" i="7942"/>
  <c r="FR253" i="7942"/>
  <c r="EV155" i="7942"/>
  <c r="EU294" i="7942"/>
  <c r="FQ367" i="7942"/>
  <c r="FR228" i="7942"/>
  <c r="AE261" i="7942"/>
  <c r="AD400" i="7942"/>
  <c r="CG302" i="7942"/>
  <c r="CH163" i="7942"/>
  <c r="I190" i="7942"/>
  <c r="H329" i="7942"/>
  <c r="CG403" i="7942"/>
  <c r="CH264" i="7942"/>
  <c r="I195" i="7942"/>
  <c r="H334" i="7942"/>
  <c r="S312" i="7942"/>
  <c r="T173" i="7942"/>
  <c r="AP187" i="7942"/>
  <c r="AO326" i="7942"/>
  <c r="DN373" i="7942"/>
  <c r="DO234" i="7942"/>
  <c r="DZ193" i="7942"/>
  <c r="DY332" i="7942"/>
  <c r="DN297" i="7942"/>
  <c r="DO158" i="7942"/>
  <c r="DC342" i="7942"/>
  <c r="DD203" i="7942"/>
  <c r="EK185" i="7942"/>
  <c r="EJ324" i="7942"/>
  <c r="CG327" i="7942"/>
  <c r="CH188" i="7942"/>
  <c r="GB369" i="7942"/>
  <c r="GC230" i="7942"/>
  <c r="AD335" i="7942"/>
  <c r="AE196" i="7942"/>
  <c r="T168" i="7942"/>
  <c r="S307" i="7942"/>
  <c r="EK175" i="7942"/>
  <c r="EJ314" i="7942"/>
  <c r="CH238" i="7942"/>
  <c r="CG377" i="7942"/>
  <c r="EJ410" i="7942"/>
  <c r="EK271" i="7942"/>
  <c r="DN354" i="7942"/>
  <c r="DO215" i="7942"/>
  <c r="FG162" i="7942"/>
  <c r="FF301" i="7942"/>
  <c r="AO358" i="7942"/>
  <c r="AP219" i="7942"/>
  <c r="FF401" i="7942"/>
  <c r="FG262" i="7942"/>
  <c r="S341" i="7942"/>
  <c r="T202" i="7942"/>
  <c r="CR365" i="7942"/>
  <c r="CS226" i="7942"/>
  <c r="I236" i="7942"/>
  <c r="H375" i="7942"/>
  <c r="DC420" i="7942"/>
  <c r="DD281" i="7942"/>
  <c r="GC249" i="7942"/>
  <c r="GB388" i="7942"/>
  <c r="DY315" i="7942"/>
  <c r="DZ176" i="7942"/>
  <c r="CR361" i="7942"/>
  <c r="CS222" i="7942"/>
  <c r="GC213" i="7942"/>
  <c r="GB352" i="7942"/>
  <c r="FF316" i="7942"/>
  <c r="FG177" i="7942"/>
  <c r="AZ323" i="7942"/>
  <c r="BA184" i="7942"/>
  <c r="S382" i="7942"/>
  <c r="T243" i="7942"/>
  <c r="FF306" i="7942"/>
  <c r="FG167" i="7942"/>
  <c r="T181" i="7942"/>
  <c r="S320" i="7942"/>
  <c r="CG362" i="7942"/>
  <c r="CH223" i="7942"/>
  <c r="DN353" i="7942"/>
  <c r="DO214" i="7942"/>
  <c r="EJ320" i="7942"/>
  <c r="EK181" i="7942"/>
  <c r="BA202" i="7942"/>
  <c r="AZ341" i="7942"/>
  <c r="FQ369" i="7942"/>
  <c r="FR230" i="7942"/>
  <c r="BK384" i="7942"/>
  <c r="BL245" i="7942"/>
  <c r="S342" i="7942"/>
  <c r="T203" i="7942"/>
  <c r="S333" i="7942"/>
  <c r="T194" i="7942"/>
  <c r="BA277" i="7942"/>
  <c r="AZ416" i="7942"/>
  <c r="CH211" i="7942"/>
  <c r="CG350" i="7942"/>
  <c r="CS258" i="7942"/>
  <c r="CR397" i="7942"/>
  <c r="FR205" i="7942"/>
  <c r="FQ344" i="7942"/>
  <c r="EJ394" i="7942"/>
  <c r="EK255" i="7942"/>
  <c r="S328" i="7942"/>
  <c r="T189" i="7942"/>
  <c r="AD406" i="7942"/>
  <c r="AE267" i="7942"/>
  <c r="S316" i="7942"/>
  <c r="T177" i="7942"/>
  <c r="BW187" i="7942"/>
  <c r="BV326" i="7942"/>
  <c r="AP194" i="7942"/>
  <c r="AO333" i="7942"/>
  <c r="FF382" i="7942"/>
  <c r="FG243" i="7942"/>
  <c r="EU394" i="7942"/>
  <c r="EV255" i="7942"/>
  <c r="BW268" i="7942"/>
  <c r="BV407" i="7942"/>
  <c r="I284" i="7942"/>
  <c r="H423" i="7942"/>
  <c r="EU320" i="7942"/>
  <c r="EV181" i="7942"/>
  <c r="BW157" i="7942"/>
  <c r="BV296" i="7942"/>
  <c r="DO235" i="7942"/>
  <c r="DN374" i="7942"/>
  <c r="AZ404" i="7942"/>
  <c r="BA265" i="7942"/>
  <c r="EV246" i="7942"/>
  <c r="EU385" i="7942"/>
  <c r="BA229" i="7942"/>
  <c r="AZ368" i="7942"/>
  <c r="BK314" i="7942"/>
  <c r="BL175" i="7942"/>
  <c r="FR201" i="7942"/>
  <c r="FQ340" i="7942"/>
  <c r="DO253" i="7942"/>
  <c r="DN392" i="7942"/>
  <c r="CG390" i="7942"/>
  <c r="CH251" i="7942"/>
  <c r="CR407" i="7942"/>
  <c r="CS268" i="7942"/>
  <c r="GC225" i="7942"/>
  <c r="GB364" i="7942"/>
  <c r="AE260" i="7942"/>
  <c r="AD399" i="7942"/>
  <c r="AP280" i="7942"/>
  <c r="AO419" i="7942"/>
  <c r="DD186" i="7942"/>
  <c r="DC325" i="7942"/>
  <c r="DZ198" i="7942"/>
  <c r="DY337" i="7942"/>
  <c r="DC343" i="7942"/>
  <c r="DD204" i="7942"/>
  <c r="FF400" i="7942"/>
  <c r="FG261" i="7942"/>
  <c r="AO301" i="7942"/>
  <c r="AP162" i="7942"/>
  <c r="DD198" i="7942"/>
  <c r="DC337" i="7942"/>
  <c r="BL265" i="7942"/>
  <c r="BK404" i="7942"/>
  <c r="BA266" i="7942"/>
  <c r="AZ405" i="7942"/>
  <c r="CG353" i="7942"/>
  <c r="CH214" i="7942"/>
  <c r="DD227" i="7942"/>
  <c r="DC366" i="7942"/>
  <c r="AO316" i="7942"/>
  <c r="AP177" i="7942"/>
  <c r="AP225" i="7942"/>
  <c r="AO364" i="7942"/>
  <c r="I184" i="7942"/>
  <c r="H323" i="7942"/>
  <c r="H420" i="7942"/>
  <c r="I281" i="7942"/>
  <c r="FF353" i="7942"/>
  <c r="FG214" i="7942"/>
  <c r="AZ369" i="7942"/>
  <c r="BA230" i="7942"/>
  <c r="CH265" i="7942"/>
  <c r="CG404" i="7942"/>
  <c r="AO310" i="7942"/>
  <c r="AP171" i="7942"/>
  <c r="I174" i="7942"/>
  <c r="H313" i="7942"/>
  <c r="BK373" i="7942"/>
  <c r="BL234" i="7942"/>
  <c r="FG157" i="7942"/>
  <c r="FF296" i="7942"/>
  <c r="AZ400" i="7942"/>
  <c r="BA261" i="7942"/>
  <c r="H336" i="7942"/>
  <c r="I197" i="7942"/>
  <c r="AE265" i="7942"/>
  <c r="AD404" i="7942"/>
  <c r="DZ155" i="7942"/>
  <c r="DY294" i="7942"/>
  <c r="H376" i="7942"/>
  <c r="I237" i="7942"/>
  <c r="BK407" i="7942"/>
  <c r="BL268" i="7942"/>
  <c r="BW283" i="7942"/>
  <c r="BV422" i="7942"/>
  <c r="BL209" i="7942"/>
  <c r="BK348" i="7942"/>
  <c r="EK208" i="7942"/>
  <c r="EJ347" i="7942"/>
  <c r="BK362" i="7942"/>
  <c r="BL223" i="7942"/>
  <c r="BW257" i="7942"/>
  <c r="BV396" i="7942"/>
  <c r="T209" i="7942"/>
  <c r="S348" i="7942"/>
  <c r="I188" i="7942"/>
  <c r="H327" i="7942"/>
  <c r="DZ257" i="7942"/>
  <c r="DY396" i="7942"/>
  <c r="FF381" i="7942"/>
  <c r="FG242" i="7942"/>
  <c r="EV245" i="7942"/>
  <c r="EU384" i="7942"/>
  <c r="GB338" i="7942"/>
  <c r="GC199" i="7942"/>
  <c r="H322" i="7942"/>
  <c r="I183" i="7942"/>
  <c r="CR294" i="7942"/>
  <c r="CS155" i="7942"/>
  <c r="BK376" i="7942"/>
  <c r="BL237" i="7942"/>
  <c r="EJ302" i="7942"/>
  <c r="EK163" i="7942"/>
  <c r="AE268" i="7942"/>
  <c r="AD407" i="7942"/>
  <c r="AE264" i="7942"/>
  <c r="AD403" i="7942"/>
  <c r="BV371" i="7942"/>
  <c r="BW232" i="7942"/>
  <c r="BV334" i="7942"/>
  <c r="BW195" i="7942"/>
  <c r="CR330" i="7942"/>
  <c r="CS191" i="7942"/>
  <c r="H419" i="7942"/>
  <c r="I280" i="7942"/>
  <c r="S337" i="7942"/>
  <c r="T198" i="7942"/>
  <c r="S383" i="7942"/>
  <c r="T244" i="7942"/>
  <c r="GB409" i="7942"/>
  <c r="GC270" i="7942"/>
  <c r="FF329" i="7942"/>
  <c r="FG190" i="7942"/>
  <c r="EJ362" i="7942"/>
  <c r="EK223" i="7942"/>
  <c r="FG184" i="7942"/>
  <c r="FF323" i="7942"/>
  <c r="EV227" i="7942"/>
  <c r="EU366" i="7942"/>
  <c r="S331" i="7942"/>
  <c r="T192" i="7942"/>
  <c r="DD160" i="7942"/>
  <c r="DC299" i="7942"/>
  <c r="I247" i="7942"/>
  <c r="H386" i="7942"/>
  <c r="DC414" i="7942"/>
  <c r="DD275" i="7942"/>
  <c r="DY328" i="7942"/>
  <c r="DZ189" i="7942"/>
  <c r="CH161" i="7942"/>
  <c r="CG300" i="7942"/>
  <c r="G7" i="18"/>
  <c r="CH157" i="7942"/>
  <c r="CG296" i="7942"/>
  <c r="FF405" i="7942"/>
  <c r="FG266" i="7942"/>
  <c r="CG320" i="7942"/>
  <c r="CH181" i="7942"/>
  <c r="GC276" i="7942"/>
  <c r="GB415" i="7942"/>
  <c r="EU310" i="7942"/>
  <c r="EV171" i="7942"/>
  <c r="CG332" i="7942"/>
  <c r="CH193" i="7942"/>
  <c r="FF322" i="7942"/>
  <c r="FG183" i="7942"/>
  <c r="BV398" i="7942"/>
  <c r="BW259" i="7942"/>
  <c r="DC344" i="7942"/>
  <c r="DD205" i="7942"/>
  <c r="EV207" i="7942"/>
  <c r="EU346" i="7942"/>
  <c r="EK160" i="7942"/>
  <c r="EJ299" i="7942"/>
  <c r="CH173" i="7942"/>
  <c r="CG312" i="7942"/>
  <c r="DY311" i="7942"/>
  <c r="DZ172" i="7942"/>
  <c r="DZ273" i="7942"/>
  <c r="DY412" i="7942"/>
  <c r="CR331" i="7942"/>
  <c r="CS192" i="7942"/>
  <c r="FR264" i="7942"/>
  <c r="FQ403" i="7942"/>
  <c r="FG272" i="7942"/>
  <c r="FF411" i="7942"/>
  <c r="FR279" i="7942"/>
  <c r="FQ418" i="7942"/>
  <c r="S339" i="7942"/>
  <c r="T200" i="7942"/>
  <c r="BV310" i="7942"/>
  <c r="BW171" i="7942"/>
  <c r="FG283" i="7942"/>
  <c r="FF422" i="7942"/>
  <c r="EJ333" i="7942"/>
  <c r="EK194" i="7942"/>
  <c r="DN396" i="7942"/>
  <c r="DO257" i="7942"/>
  <c r="BL179" i="7942"/>
  <c r="BK318" i="7942"/>
  <c r="AD293" i="7942"/>
  <c r="AE154" i="7942"/>
  <c r="CR392" i="7942"/>
  <c r="CS253" i="7942"/>
  <c r="EU317" i="7942"/>
  <c r="EV178" i="7942"/>
  <c r="DC398" i="7942"/>
  <c r="DD259" i="7942"/>
  <c r="I179" i="7942"/>
  <c r="H318" i="7942"/>
  <c r="FR199" i="7942"/>
  <c r="FQ338" i="7942"/>
  <c r="DC308" i="7942"/>
  <c r="DD169" i="7942"/>
  <c r="GC224" i="7942"/>
  <c r="GB363" i="7942"/>
  <c r="AE243" i="7942"/>
  <c r="AD382" i="7942"/>
  <c r="EU375" i="7942"/>
  <c r="EV236" i="7942"/>
  <c r="AE162" i="7942"/>
  <c r="AD301" i="7942"/>
  <c r="FF386" i="7942"/>
  <c r="FG247" i="7942"/>
  <c r="FG210" i="7942"/>
  <c r="FF349" i="7942"/>
  <c r="T283" i="7942"/>
  <c r="S422" i="7942"/>
  <c r="S376" i="7942"/>
  <c r="T237" i="7942"/>
  <c r="AP235" i="7942"/>
  <c r="AO374" i="7942"/>
  <c r="AD362" i="7942"/>
  <c r="AE223" i="7942"/>
  <c r="AD374" i="7942"/>
  <c r="AE235" i="7942"/>
  <c r="BW216" i="7942"/>
  <c r="BV355" i="7942"/>
  <c r="AP229" i="7942"/>
  <c r="AO368" i="7942"/>
  <c r="FR190" i="7942"/>
  <c r="FQ329" i="7942"/>
  <c r="I230" i="7942"/>
  <c r="H369" i="7942"/>
  <c r="G425" i="7942"/>
  <c r="DZ229" i="7942"/>
  <c r="DY368" i="7942"/>
  <c r="EV186" i="7942"/>
  <c r="EU325" i="7942"/>
  <c r="FR263" i="7942"/>
  <c r="FQ402" i="7942"/>
  <c r="EV160" i="7942"/>
  <c r="EU299" i="7942"/>
  <c r="EU361" i="7942"/>
  <c r="EV222" i="7942"/>
  <c r="AD312" i="7942"/>
  <c r="AE173" i="7942"/>
  <c r="S334" i="7942"/>
  <c r="T195" i="7942"/>
  <c r="CH170" i="7942"/>
  <c r="CG309" i="7942"/>
  <c r="AO341" i="7942"/>
  <c r="AP202" i="7942"/>
  <c r="T266" i="7942"/>
  <c r="S405" i="7942"/>
  <c r="AZ391" i="7942"/>
  <c r="BA252" i="7942"/>
  <c r="DY418" i="7942"/>
  <c r="DZ279" i="7942"/>
  <c r="T275" i="7942"/>
  <c r="S414" i="7942"/>
  <c r="EU404" i="7942"/>
  <c r="EV265" i="7942"/>
  <c r="GA425" i="7942"/>
  <c r="FQ401" i="7942"/>
  <c r="FR262" i="7942"/>
  <c r="BW272" i="7942"/>
  <c r="BV411" i="7942"/>
  <c r="CG316" i="7942"/>
  <c r="CH177" i="7942"/>
  <c r="AO321" i="7942"/>
  <c r="AP182" i="7942"/>
  <c r="AD424" i="7942"/>
  <c r="AE285" i="7942"/>
  <c r="EJ300" i="7942"/>
  <c r="EK161" i="7942"/>
  <c r="FR239" i="7942"/>
  <c r="FQ378" i="7942"/>
  <c r="H391" i="7942"/>
  <c r="I252" i="7942"/>
  <c r="GB325" i="7942"/>
  <c r="GC186" i="7942"/>
  <c r="BW185" i="7942"/>
  <c r="BV324" i="7942"/>
  <c r="S346" i="7942"/>
  <c r="T207" i="7942"/>
  <c r="EK237" i="7942"/>
  <c r="EJ376" i="7942"/>
  <c r="H300" i="7942"/>
  <c r="I161" i="7942"/>
  <c r="BV389" i="7942"/>
  <c r="BW250" i="7942"/>
  <c r="EJ303" i="7942"/>
  <c r="EK164" i="7942"/>
  <c r="EK277" i="7942"/>
  <c r="EJ416" i="7942"/>
  <c r="GB411" i="7942"/>
  <c r="GC272" i="7942"/>
  <c r="DD177" i="7942"/>
  <c r="DC316" i="7942"/>
  <c r="DN328" i="7942"/>
  <c r="DO189" i="7942"/>
  <c r="AE186" i="7942"/>
  <c r="AD325" i="7942"/>
  <c r="DD250" i="7942"/>
  <c r="DC389" i="7942"/>
  <c r="GC203" i="7942"/>
  <c r="GB342" i="7942"/>
  <c r="DC329" i="7942"/>
  <c r="DD190" i="7942"/>
  <c r="AD415" i="7942"/>
  <c r="AE276" i="7942"/>
  <c r="I191" i="7942"/>
  <c r="H330" i="7942"/>
  <c r="BA217" i="7942"/>
  <c r="AZ356" i="7942"/>
  <c r="DN387" i="7942"/>
  <c r="DO248" i="7942"/>
  <c r="FQ419" i="7942"/>
  <c r="FR280" i="7942"/>
  <c r="DD230" i="7942"/>
  <c r="DC369" i="7942"/>
  <c r="BK322" i="7942"/>
  <c r="BL183" i="7942"/>
  <c r="DN405" i="7942"/>
  <c r="DO266" i="7942"/>
  <c r="H331" i="7942"/>
  <c r="I192" i="7942"/>
  <c r="EJ413" i="7942"/>
  <c r="EK274" i="7942"/>
  <c r="EV250" i="7942"/>
  <c r="EU389" i="7942"/>
  <c r="EJ419" i="7942"/>
  <c r="EK280" i="7942"/>
  <c r="BV400" i="7942"/>
  <c r="BW261" i="7942"/>
  <c r="CH282" i="7942"/>
  <c r="CG421" i="7942"/>
  <c r="DN403" i="7942"/>
  <c r="DO264" i="7942"/>
  <c r="S421" i="7942"/>
  <c r="T282" i="7942"/>
  <c r="DN408" i="7942"/>
  <c r="DO269" i="7942"/>
  <c r="DZ272" i="7942"/>
  <c r="DY411" i="7942"/>
  <c r="FR157" i="7942"/>
  <c r="FQ296" i="7942"/>
  <c r="FF396" i="7942"/>
  <c r="FG257" i="7942"/>
  <c r="DY321" i="7942"/>
  <c r="DZ182" i="7942"/>
  <c r="FQ365" i="7942"/>
  <c r="FR226" i="7942"/>
  <c r="GC183" i="7942"/>
  <c r="GB322" i="7942"/>
  <c r="S385" i="7942"/>
  <c r="T246" i="7942"/>
  <c r="DZ223" i="7942"/>
  <c r="DY362" i="7942"/>
  <c r="AZ358" i="7942"/>
  <c r="BA219" i="7942"/>
  <c r="DC362" i="7942"/>
  <c r="DD223" i="7942"/>
  <c r="EU421" i="7942"/>
  <c r="EV282" i="7942"/>
  <c r="EU309" i="7942"/>
  <c r="EV170" i="7942"/>
  <c r="S413" i="7942"/>
  <c r="T274" i="7942"/>
  <c r="AP257" i="7942"/>
  <c r="AO396" i="7942"/>
  <c r="H302" i="7942"/>
  <c r="I163" i="7942"/>
  <c r="FR200" i="7942"/>
  <c r="FQ339" i="7942"/>
  <c r="FQ347" i="7942"/>
  <c r="FR208" i="7942"/>
  <c r="GC207" i="7942"/>
  <c r="GB346" i="7942"/>
  <c r="BA254" i="7942"/>
  <c r="AZ393" i="7942"/>
  <c r="FF307" i="7942"/>
  <c r="FG168" i="7942"/>
  <c r="EJ403" i="7942"/>
  <c r="EK264" i="7942"/>
  <c r="CS173" i="7942"/>
  <c r="CR312" i="7942"/>
  <c r="DN411" i="7942"/>
  <c r="DO272" i="7942"/>
  <c r="I173" i="7942"/>
  <c r="H312" i="7942"/>
  <c r="DD158" i="7942"/>
  <c r="DC297" i="7942"/>
  <c r="AZ408" i="7942"/>
  <c r="BA269" i="7942"/>
  <c r="CS229" i="7942"/>
  <c r="CR368" i="7942"/>
  <c r="EV226" i="7942"/>
  <c r="EU365" i="7942"/>
  <c r="EK213" i="7942"/>
  <c r="EJ352" i="7942"/>
  <c r="GC208" i="7942"/>
  <c r="GB347" i="7942"/>
  <c r="DO230" i="7942"/>
  <c r="DN369" i="7942"/>
  <c r="FF312" i="7942"/>
  <c r="FG173" i="7942"/>
  <c r="BW169" i="7942"/>
  <c r="BV308" i="7942"/>
  <c r="EK182" i="7942"/>
  <c r="EJ321" i="7942"/>
  <c r="FQ342" i="7942"/>
  <c r="FR203" i="7942"/>
  <c r="AP159" i="7942"/>
  <c r="AO298" i="7942"/>
  <c r="EK192" i="7942"/>
  <c r="EJ331" i="7942"/>
  <c r="AD331" i="7942"/>
  <c r="AE192" i="7942"/>
  <c r="AE156" i="7942"/>
  <c r="AD295" i="7942"/>
  <c r="I181" i="7942"/>
  <c r="H320" i="7942"/>
  <c r="GB354" i="7942"/>
  <c r="GC215" i="7942"/>
  <c r="AD418" i="7942"/>
  <c r="AE279" i="7942"/>
  <c r="AE217" i="7942"/>
  <c r="AD356" i="7942"/>
  <c r="AE229" i="7942"/>
  <c r="AD368" i="7942"/>
  <c r="BW248" i="7942"/>
  <c r="BV387" i="7942"/>
  <c r="CS265" i="7942"/>
  <c r="CR404" i="7942"/>
  <c r="I279" i="7942"/>
  <c r="H418" i="7942"/>
  <c r="H315" i="7942"/>
  <c r="I176" i="7942"/>
  <c r="EK254" i="7942"/>
  <c r="EJ393" i="7942"/>
  <c r="H316" i="7942"/>
  <c r="I177" i="7942"/>
  <c r="AN425" i="7942"/>
  <c r="FQ412" i="7942"/>
  <c r="FR273" i="7942"/>
  <c r="FR155" i="7942"/>
  <c r="FQ294" i="7942"/>
  <c r="AE256" i="7942"/>
  <c r="AD395" i="7942"/>
  <c r="CG346" i="7942"/>
  <c r="CH207" i="7942"/>
  <c r="CH215" i="7942"/>
  <c r="CG354" i="7942"/>
  <c r="BW163" i="7942"/>
  <c r="BV302" i="7942"/>
  <c r="GC160" i="7942"/>
  <c r="GB299" i="7942"/>
  <c r="EU329" i="7942"/>
  <c r="EV190" i="7942"/>
  <c r="S309" i="7942"/>
  <c r="T170" i="7942"/>
  <c r="AP246" i="7942"/>
  <c r="AO385" i="7942"/>
  <c r="BW254" i="7942"/>
  <c r="BV393" i="7942"/>
  <c r="S394" i="7942"/>
  <c r="T255" i="7942"/>
  <c r="BA263" i="7942"/>
  <c r="AZ402" i="7942"/>
  <c r="BA283" i="7942"/>
  <c r="AZ422" i="7942"/>
  <c r="DY318" i="7942"/>
  <c r="DZ179" i="7942"/>
  <c r="FR284" i="7942"/>
  <c r="FQ423" i="7942"/>
  <c r="S361" i="7942"/>
  <c r="T222" i="7942"/>
  <c r="AD344" i="7942"/>
  <c r="AE205" i="7942"/>
  <c r="AP197" i="7942"/>
  <c r="AO336" i="7942"/>
  <c r="DZ235" i="7942"/>
  <c r="DY374" i="7942"/>
  <c r="BW154" i="7942"/>
  <c r="BV293" i="7942"/>
  <c r="T182" i="7942"/>
  <c r="S321" i="7942"/>
  <c r="CR399" i="7942"/>
  <c r="CS260" i="7942"/>
  <c r="DC383" i="7942"/>
  <c r="DD244" i="7942"/>
  <c r="DO243" i="7942"/>
  <c r="DN382" i="7942"/>
  <c r="CH236" i="7942"/>
  <c r="CG375" i="7942"/>
  <c r="FG170" i="7942"/>
  <c r="FF309" i="7942"/>
  <c r="AD371" i="7942"/>
  <c r="AE232" i="7942"/>
  <c r="CG381" i="7942"/>
  <c r="CH242" i="7942"/>
  <c r="CH205" i="7942"/>
  <c r="CG344" i="7942"/>
  <c r="AZ415" i="7942"/>
  <c r="BA276" i="7942"/>
  <c r="FF354" i="7942"/>
  <c r="FG215" i="7942"/>
  <c r="AD306" i="7942"/>
  <c r="AE167" i="7942"/>
  <c r="EJ368" i="7942"/>
  <c r="EK229" i="7942"/>
  <c r="AP178" i="7942"/>
  <c r="AO317" i="7942"/>
  <c r="GB344" i="7942"/>
  <c r="GC205" i="7942"/>
  <c r="BW262" i="7942"/>
  <c r="BV401" i="7942"/>
  <c r="EV162" i="7942"/>
  <c r="EU301" i="7942"/>
  <c r="EU357" i="7942"/>
  <c r="EV218" i="7942"/>
  <c r="EV167" i="7942"/>
  <c r="EU306" i="7942"/>
  <c r="DO186" i="7942"/>
  <c r="DN325" i="7942"/>
  <c r="DO202" i="7942"/>
  <c r="DN341" i="7942"/>
  <c r="DM425" i="7942"/>
  <c r="AD385" i="7942"/>
  <c r="AE246" i="7942"/>
  <c r="DY349" i="7942"/>
  <c r="DZ210" i="7942"/>
  <c r="BW160" i="7942"/>
  <c r="BV299" i="7942"/>
  <c r="FR247" i="7942"/>
  <c r="FQ386" i="7942"/>
  <c r="BK324" i="7942"/>
  <c r="BL185" i="7942"/>
  <c r="CR307" i="7942"/>
  <c r="CS168" i="7942"/>
  <c r="AE262" i="7942"/>
  <c r="AD401" i="7942"/>
  <c r="CH285" i="7942"/>
  <c r="CG424" i="7942"/>
  <c r="AO294" i="7942"/>
  <c r="AP155" i="7942"/>
  <c r="CR353" i="7942"/>
  <c r="CS214" i="7942"/>
  <c r="CH208" i="7942"/>
  <c r="CG347" i="7942"/>
  <c r="BW245" i="7942"/>
  <c r="BV384" i="7942"/>
  <c r="FQ336" i="7942"/>
  <c r="FR197" i="7942"/>
  <c r="BW189" i="7942"/>
  <c r="BV328" i="7942"/>
  <c r="EK211" i="7942"/>
  <c r="EJ350" i="7942"/>
  <c r="DN320" i="7942"/>
  <c r="DO181" i="7942"/>
  <c r="FF395" i="7942"/>
  <c r="FG256" i="7942"/>
  <c r="EJ373" i="7942"/>
  <c r="EK234" i="7942"/>
  <c r="BL206" i="7942"/>
  <c r="BK345" i="7942"/>
  <c r="DN339" i="7942"/>
  <c r="DO200" i="7942"/>
  <c r="AZ395" i="7942"/>
  <c r="BA256" i="7942"/>
  <c r="DZ271" i="7942"/>
  <c r="DY410" i="7942"/>
  <c r="GC189" i="7942"/>
  <c r="GB328" i="7942"/>
  <c r="BL216" i="7942"/>
  <c r="BK355" i="7942"/>
  <c r="DO240" i="7942"/>
  <c r="DN379" i="7942"/>
  <c r="FF374" i="7942"/>
  <c r="FG235" i="7942"/>
  <c r="AD320" i="7942"/>
  <c r="AE181" i="7942"/>
  <c r="AE242" i="7942"/>
  <c r="AD381" i="7942"/>
  <c r="AD296" i="7942"/>
  <c r="AE157" i="7942"/>
  <c r="DN335" i="7942"/>
  <c r="DO196" i="7942"/>
  <c r="BV374" i="7942"/>
  <c r="BW235" i="7942"/>
  <c r="AD410" i="7942"/>
  <c r="AE271" i="7942"/>
  <c r="H372" i="7942"/>
  <c r="I233" i="7942"/>
  <c r="DD280" i="7942"/>
  <c r="DC419" i="7942"/>
  <c r="AP230" i="7942"/>
  <c r="AO369" i="7942"/>
  <c r="CH260" i="7942"/>
  <c r="CG399" i="7942"/>
  <c r="BW219" i="7942"/>
  <c r="BV358" i="7942"/>
  <c r="DZ263" i="7942"/>
  <c r="DY402" i="7942"/>
  <c r="AZ309" i="7942"/>
  <c r="BA170" i="7942"/>
  <c r="EV275" i="7942"/>
  <c r="EU414" i="7942"/>
  <c r="BW242" i="7942"/>
  <c r="BV381" i="7942"/>
  <c r="BK328" i="7942"/>
  <c r="BL189" i="7942"/>
  <c r="I256" i="7942"/>
  <c r="H395" i="7942"/>
  <c r="T164" i="7942"/>
  <c r="S303" i="7942"/>
  <c r="FG216" i="7942"/>
  <c r="FF355" i="7942"/>
  <c r="AE164" i="7942"/>
  <c r="AD303" i="7942"/>
  <c r="EU358" i="7942"/>
  <c r="EV219" i="7942"/>
  <c r="BV297" i="7942"/>
  <c r="BW158" i="7942"/>
  <c r="EK177" i="7942"/>
  <c r="EJ316" i="7942"/>
  <c r="FQ364" i="7942"/>
  <c r="FR225" i="7942"/>
  <c r="BA245" i="7942"/>
  <c r="AZ384" i="7942"/>
  <c r="EU305" i="7942"/>
  <c r="EV166" i="7942"/>
  <c r="I271" i="7942"/>
  <c r="H410" i="7942"/>
  <c r="FG154" i="7942"/>
  <c r="FF293" i="7942"/>
  <c r="FG221" i="7942"/>
  <c r="FF360" i="7942"/>
  <c r="CS219" i="7942"/>
  <c r="CR358" i="7942"/>
  <c r="FF341" i="7942"/>
  <c r="FG202" i="7942"/>
  <c r="AE212" i="7942"/>
  <c r="AD351" i="7942"/>
  <c r="FR257" i="7942"/>
  <c r="FQ396" i="7942"/>
  <c r="BW251" i="7942"/>
  <c r="BV390" i="7942"/>
  <c r="DZ219" i="7942"/>
  <c r="DY358" i="7942"/>
  <c r="EJ327" i="7942"/>
  <c r="EK188" i="7942"/>
  <c r="DD274" i="7942"/>
  <c r="DC413" i="7942"/>
  <c r="CS204" i="7942"/>
  <c r="CR343" i="7942"/>
  <c r="DC335" i="7942"/>
  <c r="DD196" i="7942"/>
  <c r="I274" i="7942"/>
  <c r="H413" i="7942"/>
  <c r="AD359" i="7942"/>
  <c r="AE220" i="7942"/>
  <c r="DY343" i="7942"/>
  <c r="DZ204" i="7942"/>
  <c r="FQ297" i="7942"/>
  <c r="FR158" i="7942"/>
  <c r="AD408" i="7942"/>
  <c r="AE269" i="7942"/>
  <c r="I155" i="7942"/>
  <c r="H294" i="7942"/>
  <c r="DN363" i="7942"/>
  <c r="DO224" i="7942"/>
  <c r="GC253" i="7942"/>
  <c r="GB392" i="7942"/>
  <c r="DZ228" i="7942"/>
  <c r="DY367" i="7942"/>
  <c r="FG285" i="7942"/>
  <c r="FF424" i="7942"/>
  <c r="AO339" i="7942"/>
  <c r="AP200" i="7942"/>
  <c r="T265" i="7942"/>
  <c r="S404" i="7942"/>
  <c r="DN352" i="7942"/>
  <c r="DO213" i="7942"/>
  <c r="CH179" i="7942"/>
  <c r="CG318" i="7942"/>
  <c r="S363" i="7942"/>
  <c r="T224" i="7942"/>
  <c r="AE182" i="7942"/>
  <c r="AD321" i="7942"/>
  <c r="EU324" i="7942"/>
  <c r="EV185" i="7942"/>
  <c r="FQ301" i="7942"/>
  <c r="FR162" i="7942"/>
  <c r="CH220" i="7942"/>
  <c r="CG359" i="7942"/>
  <c r="H343" i="7942"/>
  <c r="I204" i="7942"/>
  <c r="FQ361" i="7942"/>
  <c r="FR222" i="7942"/>
  <c r="DD284" i="7942"/>
  <c r="DC423" i="7942"/>
  <c r="AD390" i="7942"/>
  <c r="AE251" i="7942"/>
  <c r="DD277" i="7942"/>
  <c r="DC416" i="7942"/>
  <c r="DD272" i="7942"/>
  <c r="DC411" i="7942"/>
  <c r="DY352" i="7942"/>
  <c r="DZ213" i="7942"/>
  <c r="FF327" i="7942"/>
  <c r="FG188" i="7942"/>
  <c r="CR334" i="7942"/>
  <c r="CS195" i="7942"/>
  <c r="DY398" i="7942"/>
  <c r="DZ259" i="7942"/>
  <c r="BL212" i="7942"/>
  <c r="BK351" i="7942"/>
  <c r="BV332" i="7942"/>
  <c r="BW193" i="7942"/>
  <c r="AP274" i="7942"/>
  <c r="AO413" i="7942"/>
  <c r="AO319" i="7942"/>
  <c r="AP180" i="7942"/>
  <c r="H345" i="7942"/>
  <c r="I206" i="7942"/>
  <c r="CR410" i="7942"/>
  <c r="CS271" i="7942"/>
  <c r="GB393" i="7942"/>
  <c r="GC254" i="7942"/>
  <c r="GC159" i="7942"/>
  <c r="GB298" i="7942"/>
  <c r="T269" i="7942"/>
  <c r="S408" i="7942"/>
  <c r="DC422" i="7942"/>
  <c r="DD283" i="7942"/>
  <c r="DN326" i="7942"/>
  <c r="DO187" i="7942"/>
  <c r="EK260" i="7942"/>
  <c r="EJ399" i="7942"/>
  <c r="DY300" i="7942"/>
  <c r="DZ161" i="7942"/>
  <c r="S393" i="7942"/>
  <c r="T254" i="7942"/>
  <c r="S410" i="7942"/>
  <c r="T271" i="7942"/>
  <c r="T193" i="7942"/>
  <c r="S332" i="7942"/>
  <c r="DN367" i="7942"/>
  <c r="DO228" i="7942"/>
  <c r="EU302" i="7942"/>
  <c r="EV163" i="7942"/>
  <c r="EK183" i="7942"/>
  <c r="EJ322" i="7942"/>
  <c r="FG189" i="7942"/>
  <c r="FF328" i="7942"/>
  <c r="H340" i="7942"/>
  <c r="I201" i="7942"/>
  <c r="CS285" i="7942"/>
  <c r="CR424" i="7942"/>
  <c r="FR234" i="7942"/>
  <c r="FQ373" i="7942"/>
  <c r="BA172" i="7942"/>
  <c r="AZ311" i="7942"/>
  <c r="DD224" i="7942"/>
  <c r="DC363" i="7942"/>
  <c r="AZ375" i="7942"/>
  <c r="BA236" i="7942"/>
  <c r="BV342" i="7942"/>
  <c r="BW203" i="7942"/>
  <c r="DN319" i="7942"/>
  <c r="DO180" i="7942"/>
  <c r="DN303" i="7942"/>
  <c r="DO164" i="7942"/>
  <c r="CS210" i="7942"/>
  <c r="CR349" i="7942"/>
  <c r="EU400" i="7942"/>
  <c r="EV261" i="7942"/>
  <c r="EJ329" i="7942"/>
  <c r="EK190" i="7942"/>
  <c r="GC176" i="7942"/>
  <c r="GB315" i="7942"/>
  <c r="FR182" i="7942"/>
  <c r="FQ321" i="7942"/>
  <c r="FQ325" i="7942"/>
  <c r="FR186" i="7942"/>
  <c r="AE275" i="7942"/>
  <c r="AD414" i="7942"/>
  <c r="FR270" i="7942"/>
  <c r="FQ409" i="7942"/>
  <c r="I221" i="7942"/>
  <c r="H360" i="7942"/>
  <c r="BA173" i="7942"/>
  <c r="AZ312" i="7942"/>
  <c r="BL192" i="7942"/>
  <c r="BK331" i="7942"/>
  <c r="GC219" i="7942"/>
  <c r="GB358" i="7942"/>
  <c r="I219" i="7942"/>
  <c r="H358" i="7942"/>
  <c r="BV399" i="7942"/>
  <c r="BW260" i="7942"/>
  <c r="T278" i="7942"/>
  <c r="S417" i="7942"/>
  <c r="DZ220" i="7942"/>
  <c r="DY359" i="7942"/>
  <c r="BL224" i="7942"/>
  <c r="BK363" i="7942"/>
  <c r="AO418" i="7942"/>
  <c r="AP279" i="7942"/>
  <c r="DC349" i="7942"/>
  <c r="DD210" i="7942"/>
  <c r="FF420" i="7942"/>
  <c r="FG281" i="7942"/>
  <c r="AD323" i="7942"/>
  <c r="AE184" i="7942"/>
  <c r="CG383" i="7942"/>
  <c r="CH244" i="7942"/>
  <c r="DC401" i="7942"/>
  <c r="DD262" i="7942"/>
  <c r="I242" i="7942"/>
  <c r="H381" i="7942"/>
  <c r="FG240" i="7942"/>
  <c r="FF379" i="7942"/>
  <c r="FG165" i="7942"/>
  <c r="FF304" i="7942"/>
  <c r="BL215" i="7942"/>
  <c r="BK354" i="7942"/>
  <c r="EK224" i="7942"/>
  <c r="EJ363" i="7942"/>
  <c r="AO373" i="7942"/>
  <c r="AP234" i="7942"/>
  <c r="DC405" i="7942"/>
  <c r="DD266" i="7942"/>
  <c r="DY364" i="7942"/>
  <c r="DZ225" i="7942"/>
  <c r="S395" i="7942"/>
  <c r="T256" i="7942"/>
  <c r="I267" i="7942"/>
  <c r="H406" i="7942"/>
  <c r="BW253" i="7942"/>
  <c r="BV392" i="7942"/>
  <c r="CR405" i="7942"/>
  <c r="CS266" i="7942"/>
  <c r="GB323" i="7942"/>
  <c r="GC184" i="7942"/>
  <c r="BA227" i="7942"/>
  <c r="AZ366" i="7942"/>
  <c r="CG297" i="7942"/>
  <c r="CH158" i="7942"/>
  <c r="BA165" i="7942"/>
  <c r="AZ304" i="7942"/>
  <c r="BK296" i="7942"/>
  <c r="BL157" i="7942"/>
  <c r="GB324" i="7942"/>
  <c r="GC185" i="7942"/>
  <c r="DO185" i="7942"/>
  <c r="DN324" i="7942"/>
  <c r="BL251" i="7942"/>
  <c r="BK390" i="7942"/>
  <c r="BK353" i="7942"/>
  <c r="BL214" i="7942"/>
  <c r="AZ396" i="7942"/>
  <c r="BA257" i="7942"/>
  <c r="CS223" i="7942"/>
  <c r="CR362" i="7942"/>
  <c r="AP242" i="7942"/>
  <c r="AO381" i="7942"/>
  <c r="DN300" i="7942"/>
  <c r="DO161" i="7942"/>
  <c r="T169" i="7942"/>
  <c r="S308" i="7942"/>
  <c r="AP192" i="7942"/>
  <c r="AO331" i="7942"/>
  <c r="AE231" i="7942"/>
  <c r="AD370" i="7942"/>
  <c r="DC374" i="7942"/>
  <c r="DD235" i="7942"/>
  <c r="FQ398" i="7942"/>
  <c r="FR259" i="7942"/>
  <c r="DD221" i="7942"/>
  <c r="DC360" i="7942"/>
  <c r="EU334" i="7942"/>
  <c r="EV195" i="7942"/>
  <c r="EK235" i="7942"/>
  <c r="EJ374" i="7942"/>
  <c r="EK191" i="7942"/>
  <c r="EJ330" i="7942"/>
  <c r="DZ201" i="7942"/>
  <c r="DY340" i="7942"/>
  <c r="S402" i="7942"/>
  <c r="T263" i="7942"/>
  <c r="DO246" i="7942"/>
  <c r="DN385" i="7942"/>
  <c r="FR172" i="7942"/>
  <c r="FQ311" i="7942"/>
  <c r="H373" i="7942"/>
  <c r="I234" i="7942"/>
  <c r="DZ267" i="7942"/>
  <c r="DY406" i="7942"/>
  <c r="EU352" i="7942"/>
  <c r="EV213" i="7942"/>
  <c r="FF368" i="7942"/>
  <c r="FG229" i="7942"/>
  <c r="DO209" i="7942"/>
  <c r="DN348" i="7942"/>
  <c r="AD372" i="7942"/>
  <c r="AE233" i="7942"/>
  <c r="DX425" i="7942"/>
  <c r="DC387" i="7942"/>
  <c r="DD248" i="7942"/>
  <c r="DO216" i="7942"/>
  <c r="DN355" i="7942"/>
  <c r="H421" i="7942"/>
  <c r="I282" i="7942"/>
  <c r="FF408" i="7942"/>
  <c r="FG269" i="7942"/>
  <c r="DO206" i="7942"/>
  <c r="DN345" i="7942"/>
  <c r="DO275" i="7942"/>
  <c r="DN414" i="7942"/>
  <c r="BA193" i="7942"/>
  <c r="AZ332" i="7942"/>
  <c r="EK162" i="7942"/>
  <c r="EJ301" i="7942"/>
  <c r="DZ181" i="7942"/>
  <c r="DY320" i="7942"/>
  <c r="GC278" i="7942"/>
  <c r="GB417" i="7942"/>
  <c r="BV420" i="7942"/>
  <c r="BW281" i="7942"/>
  <c r="H388" i="7942"/>
  <c r="I249" i="7942"/>
  <c r="BK349" i="7942"/>
  <c r="BL210" i="7942"/>
  <c r="DD195" i="7942"/>
  <c r="DC334" i="7942"/>
  <c r="BV370" i="7942"/>
  <c r="BW231" i="7942"/>
  <c r="R425" i="7942"/>
  <c r="EJ354" i="7942"/>
  <c r="EK215" i="7942"/>
  <c r="AE166" i="7942"/>
  <c r="AD305" i="7942"/>
  <c r="BL273" i="7942"/>
  <c r="BK412" i="7942"/>
  <c r="DC298" i="7942"/>
  <c r="DD159" i="7942"/>
  <c r="FG279" i="7942"/>
  <c r="FF418" i="7942"/>
  <c r="CG325" i="7942"/>
  <c r="CH186" i="7942"/>
  <c r="DY420" i="7942"/>
  <c r="DZ281" i="7942"/>
  <c r="AZ313" i="7942"/>
  <c r="BA174" i="7942"/>
  <c r="EU396" i="7942"/>
  <c r="EV257" i="7942"/>
  <c r="GC243" i="7942"/>
  <c r="GB382" i="7942"/>
  <c r="T253" i="7942"/>
  <c r="S392" i="7942"/>
  <c r="BL190" i="7942"/>
  <c r="BK329" i="7942"/>
  <c r="S375" i="7942"/>
  <c r="T236" i="7942"/>
  <c r="BL275" i="7942"/>
  <c r="BK414" i="7942"/>
  <c r="AD300" i="7942"/>
  <c r="AE161" i="7942"/>
  <c r="CG415" i="7942"/>
  <c r="CH276" i="7942"/>
  <c r="FG156" i="7942"/>
  <c r="FF295" i="7942"/>
  <c r="DC402" i="7942"/>
  <c r="DD263" i="7942"/>
  <c r="BK408" i="7942"/>
  <c r="BL269" i="7942"/>
  <c r="CS201" i="7942"/>
  <c r="CR340" i="7942"/>
  <c r="FQ343" i="7942"/>
  <c r="FR204" i="7942"/>
  <c r="GC182" i="7942"/>
  <c r="GB321" i="7942"/>
  <c r="DN389" i="7942"/>
  <c r="DO250" i="7942"/>
  <c r="BK388" i="7942"/>
  <c r="BL249" i="7942"/>
  <c r="DC379" i="7942"/>
  <c r="DD240" i="7942"/>
  <c r="CS175" i="7942"/>
  <c r="CR314" i="7942"/>
  <c r="DO225" i="7942"/>
  <c r="DN364" i="7942"/>
  <c r="DY304" i="7942"/>
  <c r="DZ165" i="7942"/>
  <c r="AD405" i="7942"/>
  <c r="AE266" i="7942"/>
  <c r="CS169" i="7942"/>
  <c r="CR308" i="7942"/>
  <c r="AO348" i="7942"/>
  <c r="AP209" i="7942"/>
  <c r="BA205" i="7942"/>
  <c r="AZ344" i="7942"/>
  <c r="FR191" i="7942"/>
  <c r="FQ330" i="7942"/>
  <c r="I223" i="7942"/>
  <c r="H362" i="7942"/>
  <c r="T201" i="7942"/>
  <c r="S340" i="7942"/>
  <c r="T161" i="7942"/>
  <c r="S300" i="7942"/>
  <c r="BA212" i="7942"/>
  <c r="AZ351" i="7942"/>
  <c r="DZ246" i="7942"/>
  <c r="DY385" i="7942"/>
  <c r="BA260" i="7942"/>
  <c r="AZ399" i="7942"/>
  <c r="BL266" i="7942"/>
  <c r="BK405" i="7942"/>
  <c r="BL158" i="7942"/>
  <c r="BK297" i="7942"/>
  <c r="FR164" i="7942"/>
  <c r="FQ303" i="7942"/>
  <c r="EV210" i="7942"/>
  <c r="EU349" i="7942"/>
  <c r="DZ236" i="7942"/>
  <c r="DY375" i="7942"/>
  <c r="DZ249" i="7942"/>
  <c r="DY388" i="7942"/>
  <c r="BL174" i="7942"/>
  <c r="BK313" i="7942"/>
  <c r="BK386" i="7942"/>
  <c r="BL247" i="7942"/>
  <c r="EJ359" i="7942"/>
  <c r="EK220" i="7942"/>
  <c r="DO212" i="7942"/>
  <c r="DN351" i="7942"/>
  <c r="T247" i="7942"/>
  <c r="S386" i="7942"/>
  <c r="EV270" i="7942"/>
  <c r="EU409" i="7942"/>
  <c r="FR179" i="7942"/>
  <c r="FQ318" i="7942"/>
  <c r="FG155" i="7942"/>
  <c r="FF294" i="7942"/>
  <c r="FR180" i="7942"/>
  <c r="FQ319" i="7942"/>
  <c r="DN390" i="7942"/>
  <c r="DO251" i="7942"/>
  <c r="AO306" i="7942"/>
  <c r="AP167" i="7942"/>
  <c r="BA247" i="7942"/>
  <c r="AZ386" i="7942"/>
  <c r="EU318" i="7942"/>
  <c r="EV179" i="7942"/>
  <c r="H383" i="7942"/>
  <c r="I244" i="7942"/>
  <c r="FF380" i="7942"/>
  <c r="FG241" i="7942"/>
  <c r="AP184" i="7942"/>
  <c r="AO323" i="7942"/>
  <c r="BA166" i="7942"/>
  <c r="AZ305" i="7942"/>
  <c r="BW239" i="7942"/>
  <c r="BV378" i="7942"/>
  <c r="GB355" i="7942"/>
  <c r="GC216" i="7942"/>
  <c r="DY372" i="7942"/>
  <c r="DZ233" i="7942"/>
  <c r="H328" i="7942"/>
  <c r="I189" i="7942"/>
  <c r="CS252" i="7942"/>
  <c r="CR391" i="7942"/>
  <c r="EJ312" i="7942"/>
  <c r="EK173" i="7942"/>
  <c r="AO327" i="7942"/>
  <c r="AP188" i="7942"/>
  <c r="AZ372" i="7942"/>
  <c r="BA233" i="7942"/>
  <c r="BK370" i="7942"/>
  <c r="BL231" i="7942"/>
  <c r="CG395" i="7942"/>
  <c r="CH256" i="7942"/>
  <c r="FR242" i="7942"/>
  <c r="FQ381" i="7942"/>
  <c r="BV410" i="7942"/>
  <c r="BW271" i="7942"/>
  <c r="DZ192" i="7942"/>
  <c r="DY331" i="7942"/>
  <c r="CH165" i="7942"/>
  <c r="CG304" i="7942"/>
  <c r="S419" i="7942"/>
  <c r="T280" i="7942"/>
  <c r="AE225" i="7942"/>
  <c r="AD364" i="7942"/>
  <c r="AE201" i="7942"/>
  <c r="AD340" i="7942"/>
  <c r="EU359" i="7942"/>
  <c r="EV220" i="7942"/>
  <c r="AE200" i="7942"/>
  <c r="AD339" i="7942"/>
  <c r="AZ387" i="7942"/>
  <c r="BA248" i="7942"/>
  <c r="BL235" i="7942"/>
  <c r="BK374" i="7942"/>
  <c r="AO398" i="7942"/>
  <c r="AP259" i="7942"/>
  <c r="CG342" i="7942"/>
  <c r="CH203" i="7942"/>
  <c r="BA262" i="7942"/>
  <c r="AZ401" i="7942"/>
  <c r="CS186" i="7942"/>
  <c r="CR325" i="7942"/>
  <c r="DN416" i="7942"/>
  <c r="DO277" i="7942"/>
  <c r="AP254" i="7942"/>
  <c r="AO393" i="7942"/>
  <c r="BA274" i="7942"/>
  <c r="AZ413" i="7942"/>
  <c r="DZ234" i="7942"/>
  <c r="DY373" i="7942"/>
  <c r="EU383" i="7942"/>
  <c r="EV244" i="7942"/>
  <c r="FF414" i="7942"/>
  <c r="FG275" i="7942"/>
  <c r="AO325" i="7942"/>
  <c r="AP186" i="7942"/>
  <c r="BL261" i="7942"/>
  <c r="BK400" i="7942"/>
  <c r="T211" i="7942"/>
  <c r="S350" i="7942"/>
  <c r="BV330" i="7942"/>
  <c r="BW191" i="7942"/>
  <c r="FR165" i="7942"/>
  <c r="FQ304" i="7942"/>
  <c r="DC358" i="7942"/>
  <c r="DD219" i="7942"/>
  <c r="FG228" i="7942"/>
  <c r="FF367" i="7942"/>
  <c r="DN347" i="7942"/>
  <c r="DO208" i="7942"/>
  <c r="DY390" i="7942"/>
  <c r="DZ251" i="7942"/>
  <c r="I185" i="7942"/>
  <c r="H324" i="7942"/>
  <c r="EJ315" i="7942"/>
  <c r="EK176" i="7942"/>
  <c r="GC260" i="7942"/>
  <c r="GB399" i="7942"/>
  <c r="I194" i="7942"/>
  <c r="H333" i="7942"/>
  <c r="BL222" i="7942"/>
  <c r="BK361" i="7942"/>
  <c r="AE195" i="7942"/>
  <c r="AD334" i="7942"/>
  <c r="EK166" i="7942"/>
  <c r="EJ305" i="7942"/>
  <c r="AD318" i="7942"/>
  <c r="AE179" i="7942"/>
  <c r="I196" i="7942"/>
  <c r="H335" i="7942"/>
  <c r="EK284" i="7942"/>
  <c r="EJ423" i="7942"/>
  <c r="GB301" i="7942"/>
  <c r="GC162" i="7942"/>
  <c r="DN402" i="7942"/>
  <c r="DO263" i="7942"/>
  <c r="DY386" i="7942"/>
  <c r="DZ247" i="7942"/>
  <c r="BK347" i="7942"/>
  <c r="BL208" i="7942"/>
  <c r="AO371" i="7942"/>
  <c r="AP232" i="7942"/>
  <c r="T165" i="7942"/>
  <c r="S304" i="7942"/>
  <c r="FF313" i="7942"/>
  <c r="FG174" i="7942"/>
  <c r="CR298" i="7942"/>
  <c r="CS159" i="7942"/>
  <c r="BW181" i="7942"/>
  <c r="BV320" i="7942"/>
  <c r="BA189" i="7942"/>
  <c r="AZ328" i="7942"/>
  <c r="FR252" i="7942"/>
  <c r="FQ391" i="7942"/>
  <c r="DD216" i="7942"/>
  <c r="DC355" i="7942"/>
  <c r="BL258" i="7942"/>
  <c r="BK397" i="7942"/>
  <c r="BL204" i="7942"/>
  <c r="BK343" i="7942"/>
  <c r="DY355" i="7942"/>
  <c r="DZ216" i="7942"/>
  <c r="CH174" i="7942"/>
  <c r="CG313" i="7942"/>
  <c r="BK424" i="7942"/>
  <c r="BL285" i="7942"/>
  <c r="DZ239" i="7942"/>
  <c r="DY378" i="7942"/>
  <c r="DN346" i="7942"/>
  <c r="DO207" i="7942"/>
  <c r="DY314" i="7942"/>
  <c r="DZ175" i="7942"/>
  <c r="AP269" i="7942"/>
  <c r="AO408" i="7942"/>
  <c r="BW274" i="7942"/>
  <c r="BV413" i="7942"/>
  <c r="H355" i="7942"/>
  <c r="I216" i="7942"/>
  <c r="EV248" i="7942"/>
  <c r="EU387" i="7942"/>
  <c r="AP237" i="7942"/>
  <c r="AO376" i="7942"/>
  <c r="CR390" i="7942"/>
  <c r="CS251" i="7942"/>
  <c r="I254" i="7942"/>
  <c r="H393" i="7942"/>
  <c r="DO242" i="7942"/>
  <c r="DN381" i="7942"/>
  <c r="CG336" i="7942"/>
  <c r="CH197" i="7942"/>
  <c r="DZ238" i="7942"/>
  <c r="DY377" i="7942"/>
  <c r="EU330" i="7942"/>
  <c r="EV191" i="7942"/>
  <c r="FR267" i="7942"/>
  <c r="FQ406" i="7942"/>
  <c r="AP270" i="7942"/>
  <c r="AO409" i="7942"/>
  <c r="GB341" i="7942"/>
  <c r="GC202" i="7942"/>
  <c r="DN418" i="7942"/>
  <c r="DO279" i="7942"/>
  <c r="EU332" i="7942"/>
  <c r="EV193" i="7942"/>
  <c r="FR215" i="7942"/>
  <c r="FQ354" i="7942"/>
  <c r="EU296" i="7942"/>
  <c r="EV157" i="7942"/>
  <c r="CH171" i="7942"/>
  <c r="CG310" i="7942"/>
  <c r="AP226" i="7942"/>
  <c r="AO365" i="7942"/>
  <c r="BL233" i="7942"/>
  <c r="BK372" i="7942"/>
  <c r="EU398" i="7942"/>
  <c r="EV259" i="7942"/>
  <c r="DC399" i="7942"/>
  <c r="DD260" i="7942"/>
  <c r="FG204" i="7942"/>
  <c r="FF343" i="7942"/>
  <c r="DN310" i="7942"/>
  <c r="DO171" i="7942"/>
  <c r="FR248" i="7942"/>
  <c r="FQ387" i="7942"/>
  <c r="GB335" i="7942"/>
  <c r="GC196" i="7942"/>
  <c r="BV367" i="7942"/>
  <c r="BW228" i="7942"/>
  <c r="FG213" i="7942"/>
  <c r="FF352" i="7942"/>
  <c r="AE215" i="7942"/>
  <c r="AD354" i="7942"/>
  <c r="CR408" i="7942"/>
  <c r="CS269" i="7942"/>
  <c r="DN302" i="7942"/>
  <c r="DO163" i="7942"/>
  <c r="H371" i="7942"/>
  <c r="I232" i="7942"/>
  <c r="AZ333" i="7942"/>
  <c r="BA194" i="7942"/>
  <c r="CR373" i="7942"/>
  <c r="CS234" i="7942"/>
  <c r="CH224" i="7942"/>
  <c r="CG363" i="7942"/>
  <c r="DY297" i="7942"/>
  <c r="DZ158" i="7942"/>
  <c r="FG277" i="7942"/>
  <c r="FF416" i="7942"/>
  <c r="BL165" i="7942"/>
  <c r="BK304" i="7942"/>
  <c r="I300" i="18" l="1"/>
  <c r="J300" i="18" s="1"/>
  <c r="H29" i="18"/>
  <c r="H25" i="2"/>
  <c r="I430" i="18"/>
  <c r="J430" i="18" s="1"/>
  <c r="H38" i="18"/>
  <c r="H30" i="18"/>
  <c r="I209" i="18"/>
  <c r="J209" i="18" s="1"/>
  <c r="K209" i="18" s="1"/>
  <c r="L209" i="18" s="1"/>
  <c r="I443" i="18"/>
  <c r="J443" i="18" s="1"/>
  <c r="K443" i="18" s="1"/>
  <c r="L443" i="18" s="1"/>
  <c r="M443" i="18" s="1"/>
  <c r="N443" i="18" s="1"/>
  <c r="H36" i="18"/>
  <c r="I404" i="18"/>
  <c r="J404" i="18" s="1"/>
  <c r="K404" i="18" s="1"/>
  <c r="L404" i="18" s="1"/>
  <c r="H40" i="18"/>
  <c r="H34" i="18"/>
  <c r="I326" i="18"/>
  <c r="J326" i="18" s="1"/>
  <c r="K326" i="18" s="1"/>
  <c r="H24" i="18"/>
  <c r="H31" i="18"/>
  <c r="I339" i="18"/>
  <c r="J339" i="18" s="1"/>
  <c r="K339" i="18" s="1"/>
  <c r="I365" i="18"/>
  <c r="J365" i="18" s="1"/>
  <c r="K365" i="18" s="1"/>
  <c r="L365" i="18" s="1"/>
  <c r="H26" i="18"/>
  <c r="I287" i="18"/>
  <c r="J287" i="18" s="1"/>
  <c r="I313" i="18"/>
  <c r="J313" i="18" s="1"/>
  <c r="I352" i="18"/>
  <c r="J352" i="18" s="1"/>
  <c r="I248" i="18"/>
  <c r="J248" i="18" s="1"/>
  <c r="H33" i="18"/>
  <c r="H28" i="18"/>
  <c r="H35" i="18"/>
  <c r="H25" i="18"/>
  <c r="H39" i="18"/>
  <c r="I274" i="18"/>
  <c r="J274" i="18" s="1"/>
  <c r="H37" i="18"/>
  <c r="I417" i="18"/>
  <c r="J417" i="18" s="1"/>
  <c r="K417" i="18" s="1"/>
  <c r="L417" i="18" s="1"/>
  <c r="I391" i="18"/>
  <c r="J391" i="18" s="1"/>
  <c r="I261" i="18"/>
  <c r="J261" i="18" s="1"/>
  <c r="K261" i="18" s="1"/>
  <c r="L261" i="18" s="1"/>
  <c r="I378" i="18"/>
  <c r="J378" i="18" s="1"/>
  <c r="K378" i="18" s="1"/>
  <c r="H32" i="18"/>
  <c r="H27" i="18"/>
  <c r="H24" i="2"/>
  <c r="G24" i="2"/>
  <c r="G23" i="2"/>
  <c r="G25" i="2" s="1"/>
  <c r="I10" i="24"/>
  <c r="J14" i="2"/>
  <c r="I22" i="2"/>
  <c r="I20" i="2"/>
  <c r="I21" i="2" s="1"/>
  <c r="I15" i="2"/>
  <c r="I19" i="2" s="1"/>
  <c r="J392" i="18" s="1"/>
  <c r="K392" i="18" s="1"/>
  <c r="I18" i="2"/>
  <c r="H7" i="7943"/>
  <c r="H11" i="24"/>
  <c r="G11" i="24"/>
  <c r="G12" i="24" s="1"/>
  <c r="G7" i="7943"/>
  <c r="G8" i="7943" s="1"/>
  <c r="BM165" i="7942"/>
  <c r="BL304" i="7942"/>
  <c r="FH213" i="7942"/>
  <c r="FG352" i="7942"/>
  <c r="CH310" i="7942"/>
  <c r="CI171" i="7942"/>
  <c r="I393" i="7942"/>
  <c r="J254" i="7942"/>
  <c r="I355" i="7942"/>
  <c r="J216" i="7942"/>
  <c r="DP207" i="7942"/>
  <c r="DO346" i="7942"/>
  <c r="EA216" i="7942"/>
  <c r="DZ355" i="7942"/>
  <c r="AQ232" i="7942"/>
  <c r="AP371" i="7942"/>
  <c r="GC301" i="7942"/>
  <c r="GD162" i="7942"/>
  <c r="DE219" i="7942"/>
  <c r="DD358" i="7942"/>
  <c r="CI203" i="7942"/>
  <c r="CH342" i="7942"/>
  <c r="BL370" i="7942"/>
  <c r="BM231" i="7942"/>
  <c r="DZ372" i="7942"/>
  <c r="EA233" i="7942"/>
  <c r="I383" i="7942"/>
  <c r="J244" i="7942"/>
  <c r="DO390" i="7942"/>
  <c r="DP251" i="7942"/>
  <c r="FS164" i="7942"/>
  <c r="FR303" i="7942"/>
  <c r="BM158" i="7942"/>
  <c r="BL297" i="7942"/>
  <c r="BB212" i="7942"/>
  <c r="BA351" i="7942"/>
  <c r="DO385" i="7942"/>
  <c r="DP246" i="7942"/>
  <c r="DD360" i="7942"/>
  <c r="DE221" i="7942"/>
  <c r="AP331" i="7942"/>
  <c r="AQ192" i="7942"/>
  <c r="BW392" i="7942"/>
  <c r="BX253" i="7942"/>
  <c r="J242" i="7942"/>
  <c r="I381" i="7942"/>
  <c r="EA220" i="7942"/>
  <c r="DZ359" i="7942"/>
  <c r="BA312" i="7942"/>
  <c r="BB173" i="7942"/>
  <c r="FS234" i="7942"/>
  <c r="FR373" i="7942"/>
  <c r="EA161" i="7942"/>
  <c r="DZ300" i="7942"/>
  <c r="J206" i="7942"/>
  <c r="I345" i="7942"/>
  <c r="DZ352" i="7942"/>
  <c r="EA213" i="7942"/>
  <c r="FR301" i="7942"/>
  <c r="FS162" i="7942"/>
  <c r="DD335" i="7942"/>
  <c r="DE196" i="7942"/>
  <c r="FH202" i="7942"/>
  <c r="FG341" i="7942"/>
  <c r="BA309" i="7942"/>
  <c r="BB170" i="7942"/>
  <c r="BX235" i="7942"/>
  <c r="BW374" i="7942"/>
  <c r="AE320" i="7942"/>
  <c r="AF181" i="7942"/>
  <c r="FR336" i="7942"/>
  <c r="FS197" i="7942"/>
  <c r="AQ155" i="7942"/>
  <c r="AP294" i="7942"/>
  <c r="BM185" i="7942"/>
  <c r="BL324" i="7942"/>
  <c r="AF246" i="7942"/>
  <c r="AE385" i="7942"/>
  <c r="EW167" i="7942"/>
  <c r="EV306" i="7942"/>
  <c r="CH375" i="7942"/>
  <c r="CI236" i="7942"/>
  <c r="U182" i="7942"/>
  <c r="T321" i="7942"/>
  <c r="BB283" i="7942"/>
  <c r="BA422" i="7942"/>
  <c r="EW190" i="7942"/>
  <c r="EV329" i="7942"/>
  <c r="CI207" i="7942"/>
  <c r="CH346" i="7942"/>
  <c r="GD215" i="7942"/>
  <c r="GC354" i="7942"/>
  <c r="FS203" i="7942"/>
  <c r="FR342" i="7942"/>
  <c r="DP272" i="7942"/>
  <c r="DO411" i="7942"/>
  <c r="EK403" i="7942"/>
  <c r="EL264" i="7942"/>
  <c r="FS208" i="7942"/>
  <c r="FR347" i="7942"/>
  <c r="I302" i="7942"/>
  <c r="J163" i="7942"/>
  <c r="U274" i="7942"/>
  <c r="T413" i="7942"/>
  <c r="EV421" i="7942"/>
  <c r="EW282" i="7942"/>
  <c r="BA358" i="7942"/>
  <c r="BB219" i="7942"/>
  <c r="T385" i="7942"/>
  <c r="U246" i="7942"/>
  <c r="FR365" i="7942"/>
  <c r="FS226" i="7942"/>
  <c r="FG396" i="7942"/>
  <c r="FH257" i="7942"/>
  <c r="T421" i="7942"/>
  <c r="U282" i="7942"/>
  <c r="EK419" i="7942"/>
  <c r="EL280" i="7942"/>
  <c r="EL274" i="7942"/>
  <c r="EK413" i="7942"/>
  <c r="DP266" i="7942"/>
  <c r="DO405" i="7942"/>
  <c r="DO387" i="7942"/>
  <c r="DP248" i="7942"/>
  <c r="DE190" i="7942"/>
  <c r="DD329" i="7942"/>
  <c r="DO328" i="7942"/>
  <c r="DP189" i="7942"/>
  <c r="GC411" i="7942"/>
  <c r="GD272" i="7942"/>
  <c r="EL164" i="7942"/>
  <c r="EK303" i="7942"/>
  <c r="J161" i="7942"/>
  <c r="I300" i="7942"/>
  <c r="T346" i="7942"/>
  <c r="U207" i="7942"/>
  <c r="GD186" i="7942"/>
  <c r="GC325" i="7942"/>
  <c r="BW411" i="7942"/>
  <c r="BX272" i="7942"/>
  <c r="EV404" i="7942"/>
  <c r="EW265" i="7942"/>
  <c r="DZ418" i="7942"/>
  <c r="EA279" i="7942"/>
  <c r="AF173" i="7942"/>
  <c r="AE312" i="7942"/>
  <c r="DZ368" i="7942"/>
  <c r="EA229" i="7942"/>
  <c r="J230" i="7942"/>
  <c r="I369" i="7942"/>
  <c r="AQ229" i="7942"/>
  <c r="AP368" i="7942"/>
  <c r="AP374" i="7942"/>
  <c r="AQ235" i="7942"/>
  <c r="T422" i="7942"/>
  <c r="U283" i="7942"/>
  <c r="GC363" i="7942"/>
  <c r="GD224" i="7942"/>
  <c r="FR338" i="7942"/>
  <c r="FS199" i="7942"/>
  <c r="BM179" i="7942"/>
  <c r="BL318" i="7942"/>
  <c r="EL194" i="7942"/>
  <c r="EK333" i="7942"/>
  <c r="BX171" i="7942"/>
  <c r="BW310" i="7942"/>
  <c r="CS331" i="7942"/>
  <c r="CT192" i="7942"/>
  <c r="DZ311" i="7942"/>
  <c r="EA172" i="7942"/>
  <c r="DE205" i="7942"/>
  <c r="DD344" i="7942"/>
  <c r="FH183" i="7942"/>
  <c r="FG322" i="7942"/>
  <c r="EV310" i="7942"/>
  <c r="EW171" i="7942"/>
  <c r="CH320" i="7942"/>
  <c r="CI181" i="7942"/>
  <c r="DE275" i="7942"/>
  <c r="DD414" i="7942"/>
  <c r="AE403" i="7942"/>
  <c r="AF264" i="7942"/>
  <c r="J188" i="7942"/>
  <c r="I327" i="7942"/>
  <c r="BW396" i="7942"/>
  <c r="BX257" i="7942"/>
  <c r="EL208" i="7942"/>
  <c r="EK347" i="7942"/>
  <c r="BW422" i="7942"/>
  <c r="BX283" i="7942"/>
  <c r="AE404" i="7942"/>
  <c r="AF265" i="7942"/>
  <c r="AP364" i="7942"/>
  <c r="AQ225" i="7942"/>
  <c r="DD366" i="7942"/>
  <c r="DE227" i="7942"/>
  <c r="BA405" i="7942"/>
  <c r="BB266" i="7942"/>
  <c r="DE198" i="7942"/>
  <c r="DD337" i="7942"/>
  <c r="DZ337" i="7942"/>
  <c r="EA198" i="7942"/>
  <c r="AQ280" i="7942"/>
  <c r="AP419" i="7942"/>
  <c r="GD225" i="7942"/>
  <c r="GC364" i="7942"/>
  <c r="FR340" i="7942"/>
  <c r="FS201" i="7942"/>
  <c r="BB229" i="7942"/>
  <c r="BA368" i="7942"/>
  <c r="BX157" i="7942"/>
  <c r="BW296" i="7942"/>
  <c r="J284" i="7942"/>
  <c r="I423" i="7942"/>
  <c r="AQ194" i="7942"/>
  <c r="AP333" i="7942"/>
  <c r="FR344" i="7942"/>
  <c r="FS205" i="7942"/>
  <c r="CH350" i="7942"/>
  <c r="CI211" i="7942"/>
  <c r="BB202" i="7942"/>
  <c r="BA341" i="7942"/>
  <c r="U181" i="7942"/>
  <c r="T320" i="7942"/>
  <c r="GC388" i="7942"/>
  <c r="GD249" i="7942"/>
  <c r="J236" i="7942"/>
  <c r="I375" i="7942"/>
  <c r="CI238" i="7942"/>
  <c r="CH377" i="7942"/>
  <c r="T307" i="7942"/>
  <c r="U168" i="7942"/>
  <c r="EK324" i="7942"/>
  <c r="EL185" i="7942"/>
  <c r="EW174" i="7942"/>
  <c r="EV313" i="7942"/>
  <c r="GC402" i="7942"/>
  <c r="GD263" i="7942"/>
  <c r="EW212" i="7942"/>
  <c r="EV351" i="7942"/>
  <c r="J207" i="7942"/>
  <c r="I346" i="7942"/>
  <c r="BM252" i="7942"/>
  <c r="BL391" i="7942"/>
  <c r="T356" i="7942"/>
  <c r="U217" i="7942"/>
  <c r="EK388" i="7942"/>
  <c r="EL249" i="7942"/>
  <c r="AP387" i="7942"/>
  <c r="AQ248" i="7942"/>
  <c r="BX238" i="7942"/>
  <c r="BW377" i="7942"/>
  <c r="DZ424" i="7942"/>
  <c r="EA285" i="7942"/>
  <c r="BM221" i="7942"/>
  <c r="BL360" i="7942"/>
  <c r="CH412" i="7942"/>
  <c r="CI273" i="7942"/>
  <c r="FH197" i="7942"/>
  <c r="FG336" i="7942"/>
  <c r="CT176" i="7942"/>
  <c r="CS315" i="7942"/>
  <c r="AP367" i="7942"/>
  <c r="AQ228" i="7942"/>
  <c r="CT160" i="7942"/>
  <c r="CS299" i="7942"/>
  <c r="FR415" i="7942"/>
  <c r="FS276" i="7942"/>
  <c r="BM203" i="7942"/>
  <c r="BL342" i="7942"/>
  <c r="DY425" i="7942"/>
  <c r="CH321" i="7942"/>
  <c r="CI182" i="7942"/>
  <c r="AQ175" i="7942"/>
  <c r="AP314" i="7942"/>
  <c r="BL377" i="7942"/>
  <c r="BM238" i="7942"/>
  <c r="U220" i="7942"/>
  <c r="T359" i="7942"/>
  <c r="EW234" i="7942"/>
  <c r="EV373" i="7942"/>
  <c r="J276" i="7942"/>
  <c r="I415" i="7942"/>
  <c r="EW249" i="7942"/>
  <c r="EV388" i="7942"/>
  <c r="CI230" i="7942"/>
  <c r="CH369" i="7942"/>
  <c r="EK297" i="7942"/>
  <c r="EL158" i="7942"/>
  <c r="FS251" i="7942"/>
  <c r="FR390" i="7942"/>
  <c r="T424" i="7942"/>
  <c r="U285" i="7942"/>
  <c r="T344" i="7942"/>
  <c r="U205" i="7942"/>
  <c r="U225" i="7942"/>
  <c r="T364" i="7942"/>
  <c r="FS235" i="7942"/>
  <c r="FR374" i="7942"/>
  <c r="BW341" i="7942"/>
  <c r="BX202" i="7942"/>
  <c r="DD406" i="7942"/>
  <c r="DE267" i="7942"/>
  <c r="DP194" i="7942"/>
  <c r="DO333" i="7942"/>
  <c r="AF177" i="7942"/>
  <c r="AE316" i="7942"/>
  <c r="FS243" i="7942"/>
  <c r="FR382" i="7942"/>
  <c r="EA173" i="7942"/>
  <c r="DZ312" i="7942"/>
  <c r="FG326" i="7942"/>
  <c r="FH187" i="7942"/>
  <c r="CS321" i="7942"/>
  <c r="CT182" i="7942"/>
  <c r="DD312" i="7942"/>
  <c r="DE173" i="7942"/>
  <c r="GD165" i="7942"/>
  <c r="GC304" i="7942"/>
  <c r="EV333" i="7942"/>
  <c r="EW194" i="7942"/>
  <c r="BM277" i="7942"/>
  <c r="BL416" i="7942"/>
  <c r="DZ302" i="7942"/>
  <c r="EA163" i="7942"/>
  <c r="GC408" i="7942"/>
  <c r="GD269" i="7942"/>
  <c r="AQ161" i="7942"/>
  <c r="AP300" i="7942"/>
  <c r="FS168" i="7942"/>
  <c r="FR307" i="7942"/>
  <c r="EV397" i="7942"/>
  <c r="EW258" i="7942"/>
  <c r="FR408" i="7942"/>
  <c r="FS269" i="7942"/>
  <c r="CH329" i="7942"/>
  <c r="CI190" i="7942"/>
  <c r="CS313" i="7942"/>
  <c r="CT174" i="7942"/>
  <c r="GD200" i="7942"/>
  <c r="GC339" i="7942"/>
  <c r="CH335" i="7942"/>
  <c r="CI196" i="7942"/>
  <c r="BX265" i="7942"/>
  <c r="BW404" i="7942"/>
  <c r="CS369" i="7942"/>
  <c r="CT230" i="7942"/>
  <c r="GC309" i="7942"/>
  <c r="GD170" i="7942"/>
  <c r="CS333" i="7942"/>
  <c r="CT194" i="7942"/>
  <c r="I380" i="7942"/>
  <c r="J241" i="7942"/>
  <c r="CS383" i="7942"/>
  <c r="CT244" i="7942"/>
  <c r="CS302" i="7942"/>
  <c r="CT163" i="7942"/>
  <c r="FS198" i="7942"/>
  <c r="FR337" i="7942"/>
  <c r="AF263" i="7942"/>
  <c r="AE402" i="7942"/>
  <c r="AF281" i="7942"/>
  <c r="AE420" i="7942"/>
  <c r="DO349" i="7942"/>
  <c r="DP210" i="7942"/>
  <c r="EA206" i="7942"/>
  <c r="DZ345" i="7942"/>
  <c r="BB204" i="7942"/>
  <c r="BA343" i="7942"/>
  <c r="EW209" i="7942"/>
  <c r="EV348" i="7942"/>
  <c r="DN425" i="7942"/>
  <c r="AQ220" i="7942"/>
  <c r="AP359" i="7942"/>
  <c r="BB201" i="7942"/>
  <c r="BA340" i="7942"/>
  <c r="EW192" i="7942"/>
  <c r="EV331" i="7942"/>
  <c r="BX214" i="7942"/>
  <c r="BW353" i="7942"/>
  <c r="BW406" i="7942"/>
  <c r="BX267" i="7942"/>
  <c r="BL372" i="7942"/>
  <c r="BM233" i="7942"/>
  <c r="FR354" i="7942"/>
  <c r="FS215" i="7942"/>
  <c r="AP409" i="7942"/>
  <c r="AQ270" i="7942"/>
  <c r="AQ237" i="7942"/>
  <c r="AP376" i="7942"/>
  <c r="BM285" i="7942"/>
  <c r="BL424" i="7942"/>
  <c r="FH174" i="7942"/>
  <c r="FG313" i="7942"/>
  <c r="EA247" i="7942"/>
  <c r="DZ386" i="7942"/>
  <c r="DO347" i="7942"/>
  <c r="DP208" i="7942"/>
  <c r="BX191" i="7942"/>
  <c r="BW330" i="7942"/>
  <c r="FH275" i="7942"/>
  <c r="FG414" i="7942"/>
  <c r="U280" i="7942"/>
  <c r="T419" i="7942"/>
  <c r="AQ188" i="7942"/>
  <c r="AP327" i="7942"/>
  <c r="BL313" i="7942"/>
  <c r="BM174" i="7942"/>
  <c r="EA236" i="7942"/>
  <c r="DZ375" i="7942"/>
  <c r="BB260" i="7942"/>
  <c r="BA399" i="7942"/>
  <c r="U201" i="7942"/>
  <c r="T340" i="7942"/>
  <c r="FS191" i="7942"/>
  <c r="FR330" i="7942"/>
  <c r="DO364" i="7942"/>
  <c r="DP225" i="7942"/>
  <c r="FG295" i="7942"/>
  <c r="FH156" i="7942"/>
  <c r="U253" i="7942"/>
  <c r="T392" i="7942"/>
  <c r="FH279" i="7942"/>
  <c r="FG418" i="7942"/>
  <c r="BL412" i="7942"/>
  <c r="BM273" i="7942"/>
  <c r="I388" i="7942"/>
  <c r="J249" i="7942"/>
  <c r="FH269" i="7942"/>
  <c r="FG408" i="7942"/>
  <c r="DO348" i="7942"/>
  <c r="DP209" i="7942"/>
  <c r="EA201" i="7942"/>
  <c r="DZ340" i="7942"/>
  <c r="EL235" i="7942"/>
  <c r="EK374" i="7942"/>
  <c r="CT223" i="7942"/>
  <c r="CS362" i="7942"/>
  <c r="DP185" i="7942"/>
  <c r="DO324" i="7942"/>
  <c r="EK363" i="7942"/>
  <c r="EL224" i="7942"/>
  <c r="FG304" i="7942"/>
  <c r="FH165" i="7942"/>
  <c r="GC358" i="7942"/>
  <c r="GD219" i="7942"/>
  <c r="FS270" i="7942"/>
  <c r="FR409" i="7942"/>
  <c r="GD176" i="7942"/>
  <c r="GC315" i="7942"/>
  <c r="DE224" i="7942"/>
  <c r="DD363" i="7942"/>
  <c r="EL183" i="7942"/>
  <c r="EK322" i="7942"/>
  <c r="T410" i="7942"/>
  <c r="U271" i="7942"/>
  <c r="DO326" i="7942"/>
  <c r="DP187" i="7942"/>
  <c r="GD254" i="7942"/>
  <c r="GC393" i="7942"/>
  <c r="CS334" i="7942"/>
  <c r="CT195" i="7942"/>
  <c r="J204" i="7942"/>
  <c r="I343" i="7942"/>
  <c r="FS158" i="7942"/>
  <c r="FR297" i="7942"/>
  <c r="AE359" i="7942"/>
  <c r="AF220" i="7942"/>
  <c r="EV358" i="7942"/>
  <c r="EW219" i="7942"/>
  <c r="I372" i="7942"/>
  <c r="J233" i="7942"/>
  <c r="AF157" i="7942"/>
  <c r="AE296" i="7942"/>
  <c r="BA395" i="7942"/>
  <c r="BB256" i="7942"/>
  <c r="FG395" i="7942"/>
  <c r="FH256" i="7942"/>
  <c r="DP202" i="7942"/>
  <c r="DO341" i="7942"/>
  <c r="EW162" i="7942"/>
  <c r="EV301" i="7942"/>
  <c r="CH344" i="7942"/>
  <c r="CI205" i="7942"/>
  <c r="DZ374" i="7942"/>
  <c r="EA235" i="7942"/>
  <c r="FS284" i="7942"/>
  <c r="FR423" i="7942"/>
  <c r="BB194" i="7942"/>
  <c r="BA333" i="7942"/>
  <c r="DP163" i="7942"/>
  <c r="DO302" i="7942"/>
  <c r="BX228" i="7942"/>
  <c r="BW367" i="7942"/>
  <c r="EW259" i="7942"/>
  <c r="EV398" i="7942"/>
  <c r="EW157" i="7942"/>
  <c r="EV296" i="7942"/>
  <c r="EV332" i="7942"/>
  <c r="EW193" i="7942"/>
  <c r="GD202" i="7942"/>
  <c r="GC341" i="7942"/>
  <c r="CS390" i="7942"/>
  <c r="CT251" i="7942"/>
  <c r="I33" i="18"/>
  <c r="AP408" i="7942"/>
  <c r="AQ269" i="7942"/>
  <c r="BL397" i="7942"/>
  <c r="BM258" i="7942"/>
  <c r="FS252" i="7942"/>
  <c r="FR391" i="7942"/>
  <c r="BW320" i="7942"/>
  <c r="BX181" i="7942"/>
  <c r="I335" i="7942"/>
  <c r="J196" i="7942"/>
  <c r="EK305" i="7942"/>
  <c r="EL166" i="7942"/>
  <c r="BM222" i="7942"/>
  <c r="BL361" i="7942"/>
  <c r="GD260" i="7942"/>
  <c r="GC399" i="7942"/>
  <c r="I324" i="7942"/>
  <c r="J185" i="7942"/>
  <c r="BL400" i="7942"/>
  <c r="BM261" i="7942"/>
  <c r="EA234" i="7942"/>
  <c r="DZ373" i="7942"/>
  <c r="AP393" i="7942"/>
  <c r="AQ254" i="7942"/>
  <c r="CT186" i="7942"/>
  <c r="CS325" i="7942"/>
  <c r="BL374" i="7942"/>
  <c r="BM235" i="7942"/>
  <c r="AE339" i="7942"/>
  <c r="AF200" i="7942"/>
  <c r="AF201" i="7942"/>
  <c r="AE340" i="7942"/>
  <c r="EA192" i="7942"/>
  <c r="DZ331" i="7942"/>
  <c r="FS242" i="7942"/>
  <c r="FR381" i="7942"/>
  <c r="CS391" i="7942"/>
  <c r="CT252" i="7942"/>
  <c r="BX239" i="7942"/>
  <c r="BW378" i="7942"/>
  <c r="AQ184" i="7942"/>
  <c r="AP323" i="7942"/>
  <c r="BB247" i="7942"/>
  <c r="BA386" i="7942"/>
  <c r="FG294" i="7942"/>
  <c r="FH155" i="7942"/>
  <c r="EW270" i="7942"/>
  <c r="EV409" i="7942"/>
  <c r="BL386" i="7942"/>
  <c r="BM247" i="7942"/>
  <c r="EA165" i="7942"/>
  <c r="DZ304" i="7942"/>
  <c r="BL388" i="7942"/>
  <c r="BM249" i="7942"/>
  <c r="DE263" i="7942"/>
  <c r="DD402" i="7942"/>
  <c r="CI276" i="7942"/>
  <c r="CH415" i="7942"/>
  <c r="BB174" i="7942"/>
  <c r="BA313" i="7942"/>
  <c r="CI186" i="7942"/>
  <c r="CH325" i="7942"/>
  <c r="DE159" i="7942"/>
  <c r="DD298" i="7942"/>
  <c r="DD334" i="7942"/>
  <c r="DE195" i="7942"/>
  <c r="GC417" i="7942"/>
  <c r="GD278" i="7942"/>
  <c r="EL162" i="7942"/>
  <c r="EK301" i="7942"/>
  <c r="DP275" i="7942"/>
  <c r="DO414" i="7942"/>
  <c r="DO355" i="7942"/>
  <c r="DP216" i="7942"/>
  <c r="AF233" i="7942"/>
  <c r="AE372" i="7942"/>
  <c r="FG368" i="7942"/>
  <c r="FH229" i="7942"/>
  <c r="T402" i="7942"/>
  <c r="U263" i="7942"/>
  <c r="EW195" i="7942"/>
  <c r="EV334" i="7942"/>
  <c r="FR398" i="7942"/>
  <c r="FS259" i="7942"/>
  <c r="BB257" i="7942"/>
  <c r="BA396" i="7942"/>
  <c r="GD185" i="7942"/>
  <c r="GC324" i="7942"/>
  <c r="CT266" i="7942"/>
  <c r="CS405" i="7942"/>
  <c r="DZ364" i="7942"/>
  <c r="EA225" i="7942"/>
  <c r="AQ234" i="7942"/>
  <c r="AP373" i="7942"/>
  <c r="DE262" i="7942"/>
  <c r="DD401" i="7942"/>
  <c r="AF184" i="7942"/>
  <c r="AE323" i="7942"/>
  <c r="DD349" i="7942"/>
  <c r="DE210" i="7942"/>
  <c r="EK329" i="7942"/>
  <c r="EL190" i="7942"/>
  <c r="DP180" i="7942"/>
  <c r="DO319" i="7942"/>
  <c r="BA375" i="7942"/>
  <c r="BB236" i="7942"/>
  <c r="EV302" i="7942"/>
  <c r="EW163" i="7942"/>
  <c r="U269" i="7942"/>
  <c r="T408" i="7942"/>
  <c r="AP413" i="7942"/>
  <c r="AQ274" i="7942"/>
  <c r="BL351" i="7942"/>
  <c r="BM212" i="7942"/>
  <c r="DD416" i="7942"/>
  <c r="DE277" i="7942"/>
  <c r="DD423" i="7942"/>
  <c r="DE284" i="7942"/>
  <c r="AF182" i="7942"/>
  <c r="AE321" i="7942"/>
  <c r="CI179" i="7942"/>
  <c r="CH318" i="7942"/>
  <c r="U265" i="7942"/>
  <c r="T404" i="7942"/>
  <c r="FH285" i="7942"/>
  <c r="FG424" i="7942"/>
  <c r="GC392" i="7942"/>
  <c r="GD253" i="7942"/>
  <c r="I294" i="7942"/>
  <c r="J155" i="7942"/>
  <c r="DE274" i="7942"/>
  <c r="DD413" i="7942"/>
  <c r="EA219" i="7942"/>
  <c r="DZ358" i="7942"/>
  <c r="FR396" i="7942"/>
  <c r="FS257" i="7942"/>
  <c r="FG360" i="7942"/>
  <c r="FH221" i="7942"/>
  <c r="J271" i="7942"/>
  <c r="I410" i="7942"/>
  <c r="BB245" i="7942"/>
  <c r="BA384" i="7942"/>
  <c r="EL177" i="7942"/>
  <c r="EK316" i="7942"/>
  <c r="FH216" i="7942"/>
  <c r="FG355" i="7942"/>
  <c r="I395" i="7942"/>
  <c r="J256" i="7942"/>
  <c r="BW381" i="7942"/>
  <c r="BX242" i="7942"/>
  <c r="BW358" i="7942"/>
  <c r="BX219" i="7942"/>
  <c r="AP369" i="7942"/>
  <c r="AQ230" i="7942"/>
  <c r="DO379" i="7942"/>
  <c r="DP240" i="7942"/>
  <c r="GC328" i="7942"/>
  <c r="GD189" i="7942"/>
  <c r="BM206" i="7942"/>
  <c r="BL345" i="7942"/>
  <c r="EK350" i="7942"/>
  <c r="EL211" i="7942"/>
  <c r="CI208" i="7942"/>
  <c r="CH347" i="7942"/>
  <c r="AE401" i="7942"/>
  <c r="AF262" i="7942"/>
  <c r="BX160" i="7942"/>
  <c r="BW299" i="7942"/>
  <c r="EV357" i="7942"/>
  <c r="EW218" i="7942"/>
  <c r="AF167" i="7942"/>
  <c r="AE306" i="7942"/>
  <c r="BA415" i="7942"/>
  <c r="BB276" i="7942"/>
  <c r="CI242" i="7942"/>
  <c r="CH381" i="7942"/>
  <c r="CS399" i="7942"/>
  <c r="CT260" i="7942"/>
  <c r="BV425" i="7942"/>
  <c r="T361" i="7942"/>
  <c r="U222" i="7942"/>
  <c r="EA179" i="7942"/>
  <c r="DZ318" i="7942"/>
  <c r="AQ246" i="7942"/>
  <c r="AP385" i="7942"/>
  <c r="BW302" i="7942"/>
  <c r="BX163" i="7942"/>
  <c r="FR294" i="7942"/>
  <c r="FS155" i="7942"/>
  <c r="EK393" i="7942"/>
  <c r="EL254" i="7942"/>
  <c r="I418" i="7942"/>
  <c r="J279" i="7942"/>
  <c r="BX248" i="7942"/>
  <c r="BW387" i="7942"/>
  <c r="AE356" i="7942"/>
  <c r="AF217" i="7942"/>
  <c r="AF156" i="7942"/>
  <c r="AE295" i="7942"/>
  <c r="EL192" i="7942"/>
  <c r="EK331" i="7942"/>
  <c r="BX169" i="7942"/>
  <c r="BW308" i="7942"/>
  <c r="DO369" i="7942"/>
  <c r="DP230" i="7942"/>
  <c r="EK352" i="7942"/>
  <c r="EL213" i="7942"/>
  <c r="CS368" i="7942"/>
  <c r="CT229" i="7942"/>
  <c r="DD297" i="7942"/>
  <c r="DE158" i="7942"/>
  <c r="BB254" i="7942"/>
  <c r="BA393" i="7942"/>
  <c r="DZ411" i="7942"/>
  <c r="EA272" i="7942"/>
  <c r="CH421" i="7942"/>
  <c r="CI282" i="7942"/>
  <c r="DE230" i="7942"/>
  <c r="DD369" i="7942"/>
  <c r="J191" i="7942"/>
  <c r="I330" i="7942"/>
  <c r="DD389" i="7942"/>
  <c r="DE250" i="7942"/>
  <c r="FS239" i="7942"/>
  <c r="FR378" i="7942"/>
  <c r="AF285" i="7942"/>
  <c r="AE424" i="7942"/>
  <c r="CI177" i="7942"/>
  <c r="CH316" i="7942"/>
  <c r="FR401" i="7942"/>
  <c r="FS262" i="7942"/>
  <c r="U266" i="7942"/>
  <c r="T405" i="7942"/>
  <c r="CI170" i="7942"/>
  <c r="CH309" i="7942"/>
  <c r="EV299" i="7942"/>
  <c r="EW160" i="7942"/>
  <c r="G7" i="7942"/>
  <c r="AF223" i="7942"/>
  <c r="AE362" i="7942"/>
  <c r="U237" i="7942"/>
  <c r="T376" i="7942"/>
  <c r="DE169" i="7942"/>
  <c r="DD308" i="7942"/>
  <c r="EW178" i="7942"/>
  <c r="EV317" i="7942"/>
  <c r="AF154" i="7942"/>
  <c r="AE293" i="7942"/>
  <c r="DP257" i="7942"/>
  <c r="DO396" i="7942"/>
  <c r="FS279" i="7942"/>
  <c r="FR418" i="7942"/>
  <c r="EK299" i="7942"/>
  <c r="EL160" i="7942"/>
  <c r="CI157" i="7942"/>
  <c r="CH296" i="7942"/>
  <c r="CH300" i="7942"/>
  <c r="CI161" i="7942"/>
  <c r="DE160" i="7942"/>
  <c r="DD299" i="7942"/>
  <c r="EW227" i="7942"/>
  <c r="EV366" i="7942"/>
  <c r="EK362" i="7942"/>
  <c r="EL223" i="7942"/>
  <c r="GC409" i="7942"/>
  <c r="GD270" i="7942"/>
  <c r="U198" i="7942"/>
  <c r="T337" i="7942"/>
  <c r="CT191" i="7942"/>
  <c r="CS330" i="7942"/>
  <c r="BX232" i="7942"/>
  <c r="BW371" i="7942"/>
  <c r="BM237" i="7942"/>
  <c r="BL376" i="7942"/>
  <c r="J183" i="7942"/>
  <c r="I322" i="7942"/>
  <c r="BM223" i="7942"/>
  <c r="BL362" i="7942"/>
  <c r="BL407" i="7942"/>
  <c r="BM268" i="7942"/>
  <c r="I336" i="7942"/>
  <c r="J197" i="7942"/>
  <c r="FH214" i="7942"/>
  <c r="FG353" i="7942"/>
  <c r="AP316" i="7942"/>
  <c r="AQ177" i="7942"/>
  <c r="CI214" i="7942"/>
  <c r="CH353" i="7942"/>
  <c r="AP301" i="7942"/>
  <c r="AQ162" i="7942"/>
  <c r="DE204" i="7942"/>
  <c r="DD343" i="7942"/>
  <c r="CS407" i="7942"/>
  <c r="CT268" i="7942"/>
  <c r="BM175" i="7942"/>
  <c r="BL314" i="7942"/>
  <c r="EV320" i="7942"/>
  <c r="EW181" i="7942"/>
  <c r="FG382" i="7942"/>
  <c r="FH243" i="7942"/>
  <c r="AF267" i="7942"/>
  <c r="AE406" i="7942"/>
  <c r="EL255" i="7942"/>
  <c r="EK394" i="7942"/>
  <c r="U203" i="7942"/>
  <c r="T342" i="7942"/>
  <c r="FS230" i="7942"/>
  <c r="FR369" i="7942"/>
  <c r="EK320" i="7942"/>
  <c r="EL181" i="7942"/>
  <c r="CI223" i="7942"/>
  <c r="CH362" i="7942"/>
  <c r="FG306" i="7942"/>
  <c r="FH167" i="7942"/>
  <c r="BB184" i="7942"/>
  <c r="BA323" i="7942"/>
  <c r="DZ315" i="7942"/>
  <c r="EA176" i="7942"/>
  <c r="DD420" i="7942"/>
  <c r="DE281" i="7942"/>
  <c r="CS365" i="7942"/>
  <c r="CT226" i="7942"/>
  <c r="FH262" i="7942"/>
  <c r="FG401" i="7942"/>
  <c r="EL271" i="7942"/>
  <c r="EK410" i="7942"/>
  <c r="AE335" i="7942"/>
  <c r="AF196" i="7942"/>
  <c r="CH327" i="7942"/>
  <c r="CI188" i="7942"/>
  <c r="DD342" i="7942"/>
  <c r="DE203" i="7942"/>
  <c r="EA221" i="7942"/>
  <c r="DZ360" i="7942"/>
  <c r="AF230" i="7942"/>
  <c r="AE369" i="7942"/>
  <c r="FS213" i="7942"/>
  <c r="FR352" i="7942"/>
  <c r="EA252" i="7942"/>
  <c r="DZ391" i="7942"/>
  <c r="EA248" i="7942"/>
  <c r="DZ387" i="7942"/>
  <c r="I364" i="7942"/>
  <c r="J225" i="7942"/>
  <c r="T336" i="7942"/>
  <c r="U197" i="7942"/>
  <c r="CS305" i="7942"/>
  <c r="CT166" i="7942"/>
  <c r="GD173" i="7942"/>
  <c r="GC312" i="7942"/>
  <c r="GC294" i="7942"/>
  <c r="GD155" i="7942"/>
  <c r="DO393" i="7942"/>
  <c r="DP254" i="7942"/>
  <c r="AQ223" i="7942"/>
  <c r="AP362" i="7942"/>
  <c r="DE261" i="7942"/>
  <c r="DD400" i="7942"/>
  <c r="DZ293" i="7942"/>
  <c r="EA154" i="7942"/>
  <c r="I310" i="7942"/>
  <c r="J171" i="7942"/>
  <c r="DZ370" i="7942"/>
  <c r="EA231" i="7942"/>
  <c r="BW388" i="7942"/>
  <c r="BX249" i="7942"/>
  <c r="AE322" i="7942"/>
  <c r="AF183" i="7942"/>
  <c r="DP285" i="7942"/>
  <c r="DO424" i="7942"/>
  <c r="GD212" i="7942"/>
  <c r="GC351" i="7942"/>
  <c r="BL319" i="7942"/>
  <c r="BM180" i="7942"/>
  <c r="BB181" i="7942"/>
  <c r="BA320" i="7942"/>
  <c r="I370" i="7942"/>
  <c r="J231" i="7942"/>
  <c r="BL306" i="7942"/>
  <c r="BM167" i="7942"/>
  <c r="GC295" i="7942"/>
  <c r="GD156" i="7942"/>
  <c r="DZ413" i="7942"/>
  <c r="EA274" i="7942"/>
  <c r="U284" i="7942"/>
  <c r="T423" i="7942"/>
  <c r="EV380" i="7942"/>
  <c r="EW241" i="7942"/>
  <c r="AP406" i="7942"/>
  <c r="AQ267" i="7942"/>
  <c r="BW397" i="7942"/>
  <c r="BX258" i="7942"/>
  <c r="CT264" i="7942"/>
  <c r="CS403" i="7942"/>
  <c r="DP204" i="7942"/>
  <c r="DO343" i="7942"/>
  <c r="FG356" i="7942"/>
  <c r="FH217" i="7942"/>
  <c r="DD302" i="7942"/>
  <c r="DE163" i="7942"/>
  <c r="EW281" i="7942"/>
  <c r="EV420" i="7942"/>
  <c r="GC317" i="7942"/>
  <c r="GD178" i="7942"/>
  <c r="FG416" i="7942"/>
  <c r="FH277" i="7942"/>
  <c r="FG343" i="7942"/>
  <c r="FH204" i="7942"/>
  <c r="EA238" i="7942"/>
  <c r="DZ377" i="7942"/>
  <c r="DZ314" i="7942"/>
  <c r="EA175" i="7942"/>
  <c r="CS298" i="7942"/>
  <c r="CT159" i="7942"/>
  <c r="BL347" i="7942"/>
  <c r="BM208" i="7942"/>
  <c r="EK315" i="7942"/>
  <c r="EL176" i="7942"/>
  <c r="EW244" i="7942"/>
  <c r="EV383" i="7942"/>
  <c r="DO416" i="7942"/>
  <c r="DP277" i="7942"/>
  <c r="BB248" i="7942"/>
  <c r="BA387" i="7942"/>
  <c r="BX271" i="7942"/>
  <c r="BW410" i="7942"/>
  <c r="BB233" i="7942"/>
  <c r="BA372" i="7942"/>
  <c r="I328" i="7942"/>
  <c r="J189" i="7942"/>
  <c r="AQ167" i="7942"/>
  <c r="AP306" i="7942"/>
  <c r="DO351" i="7942"/>
  <c r="DP212" i="7942"/>
  <c r="EA249" i="7942"/>
  <c r="DZ388" i="7942"/>
  <c r="EA246" i="7942"/>
  <c r="DZ385" i="7942"/>
  <c r="I362" i="7942"/>
  <c r="J223" i="7942"/>
  <c r="CT169" i="7942"/>
  <c r="CS308" i="7942"/>
  <c r="CS340" i="7942"/>
  <c r="CT201" i="7942"/>
  <c r="BL329" i="7942"/>
  <c r="BM190" i="7942"/>
  <c r="BX231" i="7942"/>
  <c r="BW370" i="7942"/>
  <c r="BX281" i="7942"/>
  <c r="BW420" i="7942"/>
  <c r="J282" i="7942"/>
  <c r="I421" i="7942"/>
  <c r="DZ406" i="7942"/>
  <c r="EA267" i="7942"/>
  <c r="AF231" i="7942"/>
  <c r="AE370" i="7942"/>
  <c r="AQ242" i="7942"/>
  <c r="AP381" i="7942"/>
  <c r="BM251" i="7942"/>
  <c r="BL390" i="7942"/>
  <c r="BB165" i="7942"/>
  <c r="BA304" i="7942"/>
  <c r="J267" i="7942"/>
  <c r="I406" i="7942"/>
  <c r="FG379" i="7942"/>
  <c r="FH240" i="7942"/>
  <c r="BL363" i="7942"/>
  <c r="BM224" i="7942"/>
  <c r="J219" i="7942"/>
  <c r="I358" i="7942"/>
  <c r="I360" i="7942"/>
  <c r="J221" i="7942"/>
  <c r="AF275" i="7942"/>
  <c r="AE414" i="7942"/>
  <c r="CT285" i="7942"/>
  <c r="CS424" i="7942"/>
  <c r="U254" i="7942"/>
  <c r="T393" i="7942"/>
  <c r="AP319" i="7942"/>
  <c r="AQ180" i="7942"/>
  <c r="EA259" i="7942"/>
  <c r="DZ398" i="7942"/>
  <c r="FS222" i="7942"/>
  <c r="FR361" i="7942"/>
  <c r="EW185" i="7942"/>
  <c r="EV324" i="7942"/>
  <c r="DO352" i="7942"/>
  <c r="DP213" i="7942"/>
  <c r="DP224" i="7942"/>
  <c r="DO363" i="7942"/>
  <c r="DZ343" i="7942"/>
  <c r="EA204" i="7942"/>
  <c r="EL188" i="7942"/>
  <c r="EK327" i="7942"/>
  <c r="FF425" i="7942"/>
  <c r="FR364" i="7942"/>
  <c r="FS225" i="7942"/>
  <c r="AP317" i="7942"/>
  <c r="AQ178" i="7942"/>
  <c r="FH170" i="7942"/>
  <c r="FG309" i="7942"/>
  <c r="U170" i="7942"/>
  <c r="T309" i="7942"/>
  <c r="FS273" i="7942"/>
  <c r="FR412" i="7942"/>
  <c r="J177" i="7942"/>
  <c r="I316" i="7942"/>
  <c r="I315" i="7942"/>
  <c r="J176" i="7942"/>
  <c r="AF279" i="7942"/>
  <c r="AE418" i="7942"/>
  <c r="AF192" i="7942"/>
  <c r="AE331" i="7942"/>
  <c r="FG312" i="7942"/>
  <c r="FH173" i="7942"/>
  <c r="BA408" i="7942"/>
  <c r="BB269" i="7942"/>
  <c r="FG307" i="7942"/>
  <c r="FH168" i="7942"/>
  <c r="EV309" i="7942"/>
  <c r="EW170" i="7942"/>
  <c r="DE223" i="7942"/>
  <c r="DD362" i="7942"/>
  <c r="DZ321" i="7942"/>
  <c r="EA182" i="7942"/>
  <c r="DO408" i="7942"/>
  <c r="DP269" i="7942"/>
  <c r="DO403" i="7942"/>
  <c r="DP264" i="7942"/>
  <c r="BX261" i="7942"/>
  <c r="BW400" i="7942"/>
  <c r="I331" i="7942"/>
  <c r="J192" i="7942"/>
  <c r="BL322" i="7942"/>
  <c r="BM183" i="7942"/>
  <c r="FR419" i="7942"/>
  <c r="FS280" i="7942"/>
  <c r="AE415" i="7942"/>
  <c r="AF276" i="7942"/>
  <c r="BX250" i="7942"/>
  <c r="BW389" i="7942"/>
  <c r="I391" i="7942"/>
  <c r="J252" i="7942"/>
  <c r="BB252" i="7942"/>
  <c r="BA391" i="7942"/>
  <c r="AQ202" i="7942"/>
  <c r="AP341" i="7942"/>
  <c r="U195" i="7942"/>
  <c r="T334" i="7942"/>
  <c r="EW222" i="7942"/>
  <c r="EV361" i="7942"/>
  <c r="EV325" i="7942"/>
  <c r="EW186" i="7942"/>
  <c r="FS190" i="7942"/>
  <c r="FR329" i="7942"/>
  <c r="BW355" i="7942"/>
  <c r="BX216" i="7942"/>
  <c r="FG349" i="7942"/>
  <c r="FH210" i="7942"/>
  <c r="AE301" i="7942"/>
  <c r="AF162" i="7942"/>
  <c r="AF243" i="7942"/>
  <c r="AE382" i="7942"/>
  <c r="I318" i="7942"/>
  <c r="J179" i="7942"/>
  <c r="AD425" i="7942"/>
  <c r="T339" i="7942"/>
  <c r="U200" i="7942"/>
  <c r="BW398" i="7942"/>
  <c r="BX259" i="7942"/>
  <c r="CI193" i="7942"/>
  <c r="CH332" i="7942"/>
  <c r="FG405" i="7942"/>
  <c r="FH266" i="7942"/>
  <c r="H612" i="18"/>
  <c r="H622" i="18" s="1"/>
  <c r="H768" i="18"/>
  <c r="H778" i="18" s="1"/>
  <c r="H794" i="18"/>
  <c r="H755" i="18"/>
  <c r="H846" i="18"/>
  <c r="H856" i="18" s="1"/>
  <c r="H638" i="18"/>
  <c r="H648" i="18" s="1"/>
  <c r="H820" i="18"/>
  <c r="H830" i="18" s="1"/>
  <c r="H703" i="18"/>
  <c r="I703" i="18" s="1"/>
  <c r="H729" i="18"/>
  <c r="H739" i="18" s="1"/>
  <c r="H833" i="18"/>
  <c r="H843" i="18" s="1"/>
  <c r="H586" i="18"/>
  <c r="H596" i="18" s="1"/>
  <c r="H651" i="18"/>
  <c r="H661" i="18" s="1"/>
  <c r="H625" i="18"/>
  <c r="H635" i="18" s="1"/>
  <c r="H677" i="18"/>
  <c r="I677" i="18" s="1"/>
  <c r="H7" i="18"/>
  <c r="H61" i="18" s="1"/>
  <c r="H690" i="18"/>
  <c r="H700" i="18" s="1"/>
  <c r="H664" i="18"/>
  <c r="I664" i="18" s="1"/>
  <c r="H781" i="18"/>
  <c r="H791" i="18" s="1"/>
  <c r="H807" i="18"/>
  <c r="H817" i="18" s="1"/>
  <c r="H599" i="18"/>
  <c r="H609" i="18" s="1"/>
  <c r="H742" i="18"/>
  <c r="H752" i="18" s="1"/>
  <c r="H716" i="18"/>
  <c r="H726" i="18" s="1"/>
  <c r="EA189" i="7942"/>
  <c r="DZ328" i="7942"/>
  <c r="U192" i="7942"/>
  <c r="T331" i="7942"/>
  <c r="AE407" i="7942"/>
  <c r="AF268" i="7942"/>
  <c r="EW245" i="7942"/>
  <c r="EV384" i="7942"/>
  <c r="EA257" i="7942"/>
  <c r="DZ396" i="7942"/>
  <c r="T348" i="7942"/>
  <c r="U209" i="7942"/>
  <c r="BL348" i="7942"/>
  <c r="BM209" i="7942"/>
  <c r="DZ294" i="7942"/>
  <c r="EA155" i="7942"/>
  <c r="FH157" i="7942"/>
  <c r="FG296" i="7942"/>
  <c r="I313" i="7942"/>
  <c r="J174" i="7942"/>
  <c r="CI265" i="7942"/>
  <c r="CH404" i="7942"/>
  <c r="J184" i="7942"/>
  <c r="I323" i="7942"/>
  <c r="BL404" i="7942"/>
  <c r="BM265" i="7942"/>
  <c r="DE186" i="7942"/>
  <c r="DD325" i="7942"/>
  <c r="AE399" i="7942"/>
  <c r="AF260" i="7942"/>
  <c r="DP253" i="7942"/>
  <c r="DO392" i="7942"/>
  <c r="EW246" i="7942"/>
  <c r="EV385" i="7942"/>
  <c r="DO374" i="7942"/>
  <c r="DP235" i="7942"/>
  <c r="BX268" i="7942"/>
  <c r="BW407" i="7942"/>
  <c r="BX187" i="7942"/>
  <c r="BW326" i="7942"/>
  <c r="CS397" i="7942"/>
  <c r="CT258" i="7942"/>
  <c r="BB277" i="7942"/>
  <c r="BA416" i="7942"/>
  <c r="GD213" i="7942"/>
  <c r="GC352" i="7942"/>
  <c r="FH162" i="7942"/>
  <c r="FG301" i="7942"/>
  <c r="EK314" i="7942"/>
  <c r="EL175" i="7942"/>
  <c r="DZ332" i="7942"/>
  <c r="EA193" i="7942"/>
  <c r="AP326" i="7942"/>
  <c r="AQ187" i="7942"/>
  <c r="I334" i="7942"/>
  <c r="J195" i="7942"/>
  <c r="I329" i="7942"/>
  <c r="J190" i="7942"/>
  <c r="AF261" i="7942"/>
  <c r="AE400" i="7942"/>
  <c r="EV294" i="7942"/>
  <c r="EW155" i="7942"/>
  <c r="FR414" i="7942"/>
  <c r="FS275" i="7942"/>
  <c r="CI253" i="7942"/>
  <c r="CH392" i="7942"/>
  <c r="FR371" i="7942"/>
  <c r="FS232" i="7942"/>
  <c r="AE419" i="7942"/>
  <c r="AF280" i="7942"/>
  <c r="EW165" i="7942"/>
  <c r="EV304" i="7942"/>
  <c r="BX173" i="7942"/>
  <c r="BW312" i="7942"/>
  <c r="EL167" i="7942"/>
  <c r="EK306" i="7942"/>
  <c r="DE214" i="7942"/>
  <c r="DD353" i="7942"/>
  <c r="AF244" i="7942"/>
  <c r="AE383" i="7942"/>
  <c r="DO330" i="7942"/>
  <c r="DP191" i="7942"/>
  <c r="BM173" i="7942"/>
  <c r="BL312" i="7942"/>
  <c r="AE319" i="7942"/>
  <c r="AF180" i="7942"/>
  <c r="U249" i="7942"/>
  <c r="T388" i="7942"/>
  <c r="T293" i="7942"/>
  <c r="U154" i="7942"/>
  <c r="DO327" i="7942"/>
  <c r="DP188" i="7942"/>
  <c r="T411" i="7942"/>
  <c r="U272" i="7942"/>
  <c r="FR421" i="7942"/>
  <c r="FS282" i="7942"/>
  <c r="FG397" i="7942"/>
  <c r="FH258" i="7942"/>
  <c r="BB223" i="7942"/>
  <c r="BA362" i="7942"/>
  <c r="GC326" i="7942"/>
  <c r="GD187" i="7942"/>
  <c r="EV370" i="7942"/>
  <c r="EW231" i="7942"/>
  <c r="BA307" i="7942"/>
  <c r="BB168" i="7942"/>
  <c r="BA388" i="7942"/>
  <c r="BB249" i="7942"/>
  <c r="FH181" i="7942"/>
  <c r="FG320" i="7942"/>
  <c r="CS311" i="7942"/>
  <c r="CT172" i="7942"/>
  <c r="CH410" i="7942"/>
  <c r="CI271" i="7942"/>
  <c r="DD295" i="7942"/>
  <c r="DE156" i="7942"/>
  <c r="DD364" i="7942"/>
  <c r="DE225" i="7942"/>
  <c r="U158" i="7942"/>
  <c r="T297" i="7942"/>
  <c r="DP229" i="7942"/>
  <c r="DO368" i="7942"/>
  <c r="U257" i="7942"/>
  <c r="T396" i="7942"/>
  <c r="BX168" i="7942"/>
  <c r="BW307" i="7942"/>
  <c r="BX186" i="7942"/>
  <c r="BW325" i="7942"/>
  <c r="DO301" i="7942"/>
  <c r="DP162" i="7942"/>
  <c r="EK296" i="7942"/>
  <c r="EL157" i="7942"/>
  <c r="I409" i="7942"/>
  <c r="J270" i="7942"/>
  <c r="AF187" i="7942"/>
  <c r="AE326" i="7942"/>
  <c r="BM166" i="7942"/>
  <c r="BL305" i="7942"/>
  <c r="GC377" i="7942"/>
  <c r="GD238" i="7942"/>
  <c r="FS174" i="7942"/>
  <c r="FR313" i="7942"/>
  <c r="FR353" i="7942"/>
  <c r="FS214" i="7942"/>
  <c r="I354" i="7942"/>
  <c r="J215" i="7942"/>
  <c r="BM170" i="7942"/>
  <c r="BL309" i="7942"/>
  <c r="CT198" i="7942"/>
  <c r="CS337" i="7942"/>
  <c r="DE185" i="7942"/>
  <c r="DD324" i="7942"/>
  <c r="J250" i="7942"/>
  <c r="I389" i="7942"/>
  <c r="BL337" i="7942"/>
  <c r="BM198" i="7942"/>
  <c r="T313" i="7942"/>
  <c r="U174" i="7942"/>
  <c r="CT270" i="7942"/>
  <c r="CS409" i="7942"/>
  <c r="T391" i="7942"/>
  <c r="U252" i="7942"/>
  <c r="FR320" i="7942"/>
  <c r="FS181" i="7942"/>
  <c r="EW252" i="7942"/>
  <c r="EV391" i="7942"/>
  <c r="DZ395" i="7942"/>
  <c r="EA256" i="7942"/>
  <c r="EV410" i="7942"/>
  <c r="EW271" i="7942"/>
  <c r="BL326" i="7942"/>
  <c r="BM187" i="7942"/>
  <c r="AF218" i="7942"/>
  <c r="AE357" i="7942"/>
  <c r="CT158" i="7942"/>
  <c r="CS297" i="7942"/>
  <c r="DZ408" i="7942"/>
  <c r="EA269" i="7942"/>
  <c r="CT256" i="7942"/>
  <c r="CS395" i="7942"/>
  <c r="CI248" i="7942"/>
  <c r="CH387" i="7942"/>
  <c r="GD275" i="7942"/>
  <c r="GC414" i="7942"/>
  <c r="BL357" i="7942"/>
  <c r="BM218" i="7942"/>
  <c r="DZ298" i="7942"/>
  <c r="EA159" i="7942"/>
  <c r="BA423" i="7942"/>
  <c r="BB284" i="7942"/>
  <c r="FS163" i="7942"/>
  <c r="FR302" i="7942"/>
  <c r="T390" i="7942"/>
  <c r="U251" i="7942"/>
  <c r="EV412" i="7942"/>
  <c r="EW273" i="7942"/>
  <c r="U239" i="7942"/>
  <c r="T378" i="7942"/>
  <c r="J169" i="7942"/>
  <c r="I308" i="7942"/>
  <c r="GD171" i="7942"/>
  <c r="GC310" i="7942"/>
  <c r="DO299" i="7942"/>
  <c r="DP160" i="7942"/>
  <c r="BX209" i="7942"/>
  <c r="BW348" i="7942"/>
  <c r="CH363" i="7942"/>
  <c r="CI224" i="7942"/>
  <c r="AE354" i="7942"/>
  <c r="AF215" i="7942"/>
  <c r="FR387" i="7942"/>
  <c r="FS248" i="7942"/>
  <c r="AP365" i="7942"/>
  <c r="AQ226" i="7942"/>
  <c r="FS267" i="7942"/>
  <c r="FR406" i="7942"/>
  <c r="DP242" i="7942"/>
  <c r="DO381" i="7942"/>
  <c r="DO402" i="7942"/>
  <c r="DP263" i="7942"/>
  <c r="AE318" i="7942"/>
  <c r="AF179" i="7942"/>
  <c r="DZ390" i="7942"/>
  <c r="EA251" i="7942"/>
  <c r="AP325" i="7942"/>
  <c r="AQ186" i="7942"/>
  <c r="AP398" i="7942"/>
  <c r="AQ259" i="7942"/>
  <c r="EW220" i="7942"/>
  <c r="EV359" i="7942"/>
  <c r="CI256" i="7942"/>
  <c r="CH395" i="7942"/>
  <c r="EK312" i="7942"/>
  <c r="EL173" i="7942"/>
  <c r="GC355" i="7942"/>
  <c r="GD216" i="7942"/>
  <c r="FG380" i="7942"/>
  <c r="FH241" i="7942"/>
  <c r="EW179" i="7942"/>
  <c r="EV318" i="7942"/>
  <c r="EW210" i="7942"/>
  <c r="EV349" i="7942"/>
  <c r="BL405" i="7942"/>
  <c r="BM266" i="7942"/>
  <c r="U161" i="7942"/>
  <c r="T300" i="7942"/>
  <c r="BA344" i="7942"/>
  <c r="BB205" i="7942"/>
  <c r="CT175" i="7942"/>
  <c r="CS314" i="7942"/>
  <c r="GC321" i="7942"/>
  <c r="GD182" i="7942"/>
  <c r="BM275" i="7942"/>
  <c r="BL414" i="7942"/>
  <c r="GD243" i="7942"/>
  <c r="GC382" i="7942"/>
  <c r="AE305" i="7942"/>
  <c r="AF166" i="7942"/>
  <c r="BL349" i="7942"/>
  <c r="BM210" i="7942"/>
  <c r="DE248" i="7942"/>
  <c r="DD387" i="7942"/>
  <c r="FR311" i="7942"/>
  <c r="FS172" i="7942"/>
  <c r="EL191" i="7942"/>
  <c r="EK330" i="7942"/>
  <c r="T308" i="7942"/>
  <c r="U169" i="7942"/>
  <c r="BB227" i="7942"/>
  <c r="BA366" i="7942"/>
  <c r="BL354" i="7942"/>
  <c r="BM215" i="7942"/>
  <c r="U278" i="7942"/>
  <c r="T417" i="7942"/>
  <c r="BL331" i="7942"/>
  <c r="BM192" i="7942"/>
  <c r="FR321" i="7942"/>
  <c r="FS182" i="7942"/>
  <c r="CS349" i="7942"/>
  <c r="CT210" i="7942"/>
  <c r="BB172" i="7942"/>
  <c r="BA311" i="7942"/>
  <c r="FG328" i="7942"/>
  <c r="FH189" i="7942"/>
  <c r="U193" i="7942"/>
  <c r="T332" i="7942"/>
  <c r="DD422" i="7942"/>
  <c r="DE283" i="7942"/>
  <c r="CS410" i="7942"/>
  <c r="CT271" i="7942"/>
  <c r="BW332" i="7942"/>
  <c r="BX193" i="7942"/>
  <c r="FH188" i="7942"/>
  <c r="FG327" i="7942"/>
  <c r="AF251" i="7942"/>
  <c r="AE390" i="7942"/>
  <c r="U224" i="7942"/>
  <c r="T363" i="7942"/>
  <c r="AQ200" i="7942"/>
  <c r="AP339" i="7942"/>
  <c r="AE408" i="7942"/>
  <c r="AF269" i="7942"/>
  <c r="EV305" i="7942"/>
  <c r="EW166" i="7942"/>
  <c r="BW297" i="7942"/>
  <c r="BX158" i="7942"/>
  <c r="BL328" i="7942"/>
  <c r="BM189" i="7942"/>
  <c r="AE410" i="7942"/>
  <c r="AF271" i="7942"/>
  <c r="DO335" i="7942"/>
  <c r="DP196" i="7942"/>
  <c r="FH235" i="7942"/>
  <c r="FG374" i="7942"/>
  <c r="DP200" i="7942"/>
  <c r="DO339" i="7942"/>
  <c r="EL234" i="7942"/>
  <c r="EK373" i="7942"/>
  <c r="DP181" i="7942"/>
  <c r="DO320" i="7942"/>
  <c r="CS353" i="7942"/>
  <c r="CT214" i="7942"/>
  <c r="CT168" i="7942"/>
  <c r="CS307" i="7942"/>
  <c r="DZ349" i="7942"/>
  <c r="EA210" i="7942"/>
  <c r="DO325" i="7942"/>
  <c r="DP186" i="7942"/>
  <c r="BW401" i="7942"/>
  <c r="BX262" i="7942"/>
  <c r="DO382" i="7942"/>
  <c r="DP243" i="7942"/>
  <c r="BX154" i="7942"/>
  <c r="BW293" i="7942"/>
  <c r="AQ197" i="7942"/>
  <c r="AP336" i="7942"/>
  <c r="BA402" i="7942"/>
  <c r="BB263" i="7942"/>
  <c r="EA158" i="7942"/>
  <c r="DZ297" i="7942"/>
  <c r="CS373" i="7942"/>
  <c r="CT234" i="7942"/>
  <c r="I371" i="7942"/>
  <c r="J232" i="7942"/>
  <c r="CT269" i="7942"/>
  <c r="CS408" i="7942"/>
  <c r="GD196" i="7942"/>
  <c r="GC335" i="7942"/>
  <c r="DP171" i="7942"/>
  <c r="DO310" i="7942"/>
  <c r="DE260" i="7942"/>
  <c r="DD399" i="7942"/>
  <c r="DP279" i="7942"/>
  <c r="DO418" i="7942"/>
  <c r="EV330" i="7942"/>
  <c r="EW191" i="7942"/>
  <c r="CH336" i="7942"/>
  <c r="CI197" i="7942"/>
  <c r="EV387" i="7942"/>
  <c r="EW248" i="7942"/>
  <c r="BW413" i="7942"/>
  <c r="BX274" i="7942"/>
  <c r="EA239" i="7942"/>
  <c r="DZ378" i="7942"/>
  <c r="CI174" i="7942"/>
  <c r="CH313" i="7942"/>
  <c r="BL343" i="7942"/>
  <c r="BM204" i="7942"/>
  <c r="DD355" i="7942"/>
  <c r="DE216" i="7942"/>
  <c r="BA328" i="7942"/>
  <c r="BB189" i="7942"/>
  <c r="U165" i="7942"/>
  <c r="T304" i="7942"/>
  <c r="EL284" i="7942"/>
  <c r="EK423" i="7942"/>
  <c r="AE334" i="7942"/>
  <c r="AF195" i="7942"/>
  <c r="I333" i="7942"/>
  <c r="J194" i="7942"/>
  <c r="FH228" i="7942"/>
  <c r="FG367" i="7942"/>
  <c r="FR304" i="7942"/>
  <c r="FS165" i="7942"/>
  <c r="U211" i="7942"/>
  <c r="T350" i="7942"/>
  <c r="BA413" i="7942"/>
  <c r="BB274" i="7942"/>
  <c r="BB262" i="7942"/>
  <c r="BA401" i="7942"/>
  <c r="AF225" i="7942"/>
  <c r="AE364" i="7942"/>
  <c r="CH304" i="7942"/>
  <c r="CI165" i="7942"/>
  <c r="BA305" i="7942"/>
  <c r="BB166" i="7942"/>
  <c r="FR319" i="7942"/>
  <c r="FS180" i="7942"/>
  <c r="FS179" i="7942"/>
  <c r="FR318" i="7942"/>
  <c r="U247" i="7942"/>
  <c r="T386" i="7942"/>
  <c r="EK359" i="7942"/>
  <c r="EL220" i="7942"/>
  <c r="AP348" i="7942"/>
  <c r="AQ209" i="7942"/>
  <c r="AE405" i="7942"/>
  <c r="AF266" i="7942"/>
  <c r="DD379" i="7942"/>
  <c r="DE240" i="7942"/>
  <c r="DP250" i="7942"/>
  <c r="DO389" i="7942"/>
  <c r="FS204" i="7942"/>
  <c r="FR343" i="7942"/>
  <c r="BM269" i="7942"/>
  <c r="BL408" i="7942"/>
  <c r="AF161" i="7942"/>
  <c r="AE300" i="7942"/>
  <c r="T375" i="7942"/>
  <c r="U236" i="7942"/>
  <c r="EW257" i="7942"/>
  <c r="EV396" i="7942"/>
  <c r="EA281" i="7942"/>
  <c r="DZ420" i="7942"/>
  <c r="EL215" i="7942"/>
  <c r="EK354" i="7942"/>
  <c r="EA181" i="7942"/>
  <c r="DZ320" i="7942"/>
  <c r="BB193" i="7942"/>
  <c r="BA332" i="7942"/>
  <c r="DP206" i="7942"/>
  <c r="DO345" i="7942"/>
  <c r="EV352" i="7942"/>
  <c r="EW213" i="7942"/>
  <c r="J234" i="7942"/>
  <c r="I373" i="7942"/>
  <c r="DE235" i="7942"/>
  <c r="DD374" i="7942"/>
  <c r="DO300" i="7942"/>
  <c r="DP161" i="7942"/>
  <c r="BM214" i="7942"/>
  <c r="BL353" i="7942"/>
  <c r="BM157" i="7942"/>
  <c r="BL296" i="7942"/>
  <c r="CH297" i="7942"/>
  <c r="CI158" i="7942"/>
  <c r="GC323" i="7942"/>
  <c r="GD184" i="7942"/>
  <c r="T395" i="7942"/>
  <c r="U256" i="7942"/>
  <c r="DD405" i="7942"/>
  <c r="DE266" i="7942"/>
  <c r="CH383" i="7942"/>
  <c r="CI244" i="7942"/>
  <c r="FG420" i="7942"/>
  <c r="FH281" i="7942"/>
  <c r="AQ279" i="7942"/>
  <c r="AP418" i="7942"/>
  <c r="BW399" i="7942"/>
  <c r="BX260" i="7942"/>
  <c r="FS186" i="7942"/>
  <c r="FR325" i="7942"/>
  <c r="EV400" i="7942"/>
  <c r="EW261" i="7942"/>
  <c r="DP164" i="7942"/>
  <c r="DO303" i="7942"/>
  <c r="BW342" i="7942"/>
  <c r="BX203" i="7942"/>
  <c r="I340" i="7942"/>
  <c r="J201" i="7942"/>
  <c r="DP228" i="7942"/>
  <c r="DO367" i="7942"/>
  <c r="EL260" i="7942"/>
  <c r="EK399" i="7942"/>
  <c r="GC298" i="7942"/>
  <c r="GD159" i="7942"/>
  <c r="DE272" i="7942"/>
  <c r="DD411" i="7942"/>
  <c r="CH359" i="7942"/>
  <c r="CI220" i="7942"/>
  <c r="EA228" i="7942"/>
  <c r="DZ367" i="7942"/>
  <c r="I413" i="7942"/>
  <c r="J274" i="7942"/>
  <c r="CT204" i="7942"/>
  <c r="CS343" i="7942"/>
  <c r="BW390" i="7942"/>
  <c r="BX251" i="7942"/>
  <c r="AF212" i="7942"/>
  <c r="AE351" i="7942"/>
  <c r="CS358" i="7942"/>
  <c r="CT219" i="7942"/>
  <c r="FH154" i="7942"/>
  <c r="FG293" i="7942"/>
  <c r="AF164" i="7942"/>
  <c r="AE303" i="7942"/>
  <c r="U164" i="7942"/>
  <c r="T303" i="7942"/>
  <c r="EW275" i="7942"/>
  <c r="EV414" i="7942"/>
  <c r="DZ402" i="7942"/>
  <c r="EA263" i="7942"/>
  <c r="CH399" i="7942"/>
  <c r="CI260" i="7942"/>
  <c r="DD419" i="7942"/>
  <c r="DE280" i="7942"/>
  <c r="AE381" i="7942"/>
  <c r="AF242" i="7942"/>
  <c r="BM216" i="7942"/>
  <c r="BL355" i="7942"/>
  <c r="EA271" i="7942"/>
  <c r="DZ410" i="7942"/>
  <c r="BW328" i="7942"/>
  <c r="BX189" i="7942"/>
  <c r="BW384" i="7942"/>
  <c r="BX245" i="7942"/>
  <c r="CI285" i="7942"/>
  <c r="CH424" i="7942"/>
  <c r="FS247" i="7942"/>
  <c r="FR386" i="7942"/>
  <c r="GC344" i="7942"/>
  <c r="GD205" i="7942"/>
  <c r="EK368" i="7942"/>
  <c r="EL229" i="7942"/>
  <c r="FH215" i="7942"/>
  <c r="FG354" i="7942"/>
  <c r="AE371" i="7942"/>
  <c r="AF232" i="7942"/>
  <c r="DE244" i="7942"/>
  <c r="DD383" i="7942"/>
  <c r="AE344" i="7942"/>
  <c r="AF205" i="7942"/>
  <c r="U255" i="7942"/>
  <c r="T394" i="7942"/>
  <c r="BW393" i="7942"/>
  <c r="BX254" i="7942"/>
  <c r="GD160" i="7942"/>
  <c r="GC299" i="7942"/>
  <c r="CI215" i="7942"/>
  <c r="CH354" i="7942"/>
  <c r="AF256" i="7942"/>
  <c r="AE395" i="7942"/>
  <c r="CT265" i="7942"/>
  <c r="CS404" i="7942"/>
  <c r="AF229" i="7942"/>
  <c r="AE368" i="7942"/>
  <c r="I320" i="7942"/>
  <c r="J181" i="7942"/>
  <c r="AQ159" i="7942"/>
  <c r="AP298" i="7942"/>
  <c r="EK321" i="7942"/>
  <c r="EL182" i="7942"/>
  <c r="GD208" i="7942"/>
  <c r="GC347" i="7942"/>
  <c r="EW226" i="7942"/>
  <c r="EV365" i="7942"/>
  <c r="J173" i="7942"/>
  <c r="I312" i="7942"/>
  <c r="CS312" i="7942"/>
  <c r="CT173" i="7942"/>
  <c r="GD207" i="7942"/>
  <c r="GC346" i="7942"/>
  <c r="FS200" i="7942"/>
  <c r="FR339" i="7942"/>
  <c r="AQ257" i="7942"/>
  <c r="AP396" i="7942"/>
  <c r="EA223" i="7942"/>
  <c r="DZ362" i="7942"/>
  <c r="GD183" i="7942"/>
  <c r="GC322" i="7942"/>
  <c r="FS157" i="7942"/>
  <c r="FR296" i="7942"/>
  <c r="EV389" i="7942"/>
  <c r="EW250" i="7942"/>
  <c r="BB217" i="7942"/>
  <c r="BA356" i="7942"/>
  <c r="GD203" i="7942"/>
  <c r="GC342" i="7942"/>
  <c r="AE325" i="7942"/>
  <c r="AF186" i="7942"/>
  <c r="DD316" i="7942"/>
  <c r="DE177" i="7942"/>
  <c r="EK416" i="7942"/>
  <c r="EL277" i="7942"/>
  <c r="EL237" i="7942"/>
  <c r="EK376" i="7942"/>
  <c r="BX185" i="7942"/>
  <c r="BW324" i="7942"/>
  <c r="EL161" i="7942"/>
  <c r="EK300" i="7942"/>
  <c r="AP321" i="7942"/>
  <c r="AQ182" i="7942"/>
  <c r="U275" i="7942"/>
  <c r="T414" i="7942"/>
  <c r="FS263" i="7942"/>
  <c r="FR402" i="7942"/>
  <c r="AF235" i="7942"/>
  <c r="AE374" i="7942"/>
  <c r="FG386" i="7942"/>
  <c r="FH247" i="7942"/>
  <c r="EV375" i="7942"/>
  <c r="EW236" i="7942"/>
  <c r="DE259" i="7942"/>
  <c r="DD398" i="7942"/>
  <c r="CT253" i="7942"/>
  <c r="CS392" i="7942"/>
  <c r="FH283" i="7942"/>
  <c r="FG422" i="7942"/>
  <c r="FG411" i="7942"/>
  <c r="FH272" i="7942"/>
  <c r="FS264" i="7942"/>
  <c r="FR403" i="7942"/>
  <c r="EA273" i="7942"/>
  <c r="DZ412" i="7942"/>
  <c r="CH312" i="7942"/>
  <c r="CI173" i="7942"/>
  <c r="EV346" i="7942"/>
  <c r="EW207" i="7942"/>
  <c r="GD276" i="7942"/>
  <c r="GC415" i="7942"/>
  <c r="I386" i="7942"/>
  <c r="J247" i="7942"/>
  <c r="FH184" i="7942"/>
  <c r="FG323" i="7942"/>
  <c r="FH190" i="7942"/>
  <c r="FG329" i="7942"/>
  <c r="T383" i="7942"/>
  <c r="U244" i="7942"/>
  <c r="I419" i="7942"/>
  <c r="J280" i="7942"/>
  <c r="BX195" i="7942"/>
  <c r="BW334" i="7942"/>
  <c r="EK302" i="7942"/>
  <c r="EL163" i="7942"/>
  <c r="CT155" i="7942"/>
  <c r="CS294" i="7942"/>
  <c r="GD199" i="7942"/>
  <c r="GC338" i="7942"/>
  <c r="FG381" i="7942"/>
  <c r="FH242" i="7942"/>
  <c r="J237" i="7942"/>
  <c r="I376" i="7942"/>
  <c r="BB261" i="7942"/>
  <c r="BA400" i="7942"/>
  <c r="BL373" i="7942"/>
  <c r="BM234" i="7942"/>
  <c r="AQ171" i="7942"/>
  <c r="AP310" i="7942"/>
  <c r="BA369" i="7942"/>
  <c r="BB230" i="7942"/>
  <c r="J281" i="7942"/>
  <c r="I420" i="7942"/>
  <c r="FG400" i="7942"/>
  <c r="FH261" i="7942"/>
  <c r="CI251" i="7942"/>
  <c r="CH390" i="7942"/>
  <c r="BB265" i="7942"/>
  <c r="BA404" i="7942"/>
  <c r="EV394" i="7942"/>
  <c r="EW255" i="7942"/>
  <c r="T316" i="7942"/>
  <c r="U177" i="7942"/>
  <c r="T328" i="7942"/>
  <c r="U189" i="7942"/>
  <c r="T333" i="7942"/>
  <c r="U194" i="7942"/>
  <c r="BL384" i="7942"/>
  <c r="BM245" i="7942"/>
  <c r="DO353" i="7942"/>
  <c r="DP214" i="7942"/>
  <c r="T382" i="7942"/>
  <c r="U243" i="7942"/>
  <c r="FH177" i="7942"/>
  <c r="FG316" i="7942"/>
  <c r="CS361" i="7942"/>
  <c r="CT222" i="7942"/>
  <c r="U202" i="7942"/>
  <c r="T341" i="7942"/>
  <c r="AP358" i="7942"/>
  <c r="AQ219" i="7942"/>
  <c r="DP215" i="7942"/>
  <c r="DO354" i="7942"/>
  <c r="GD230" i="7942"/>
  <c r="GC369" i="7942"/>
  <c r="DO297" i="7942"/>
  <c r="DP158" i="7942"/>
  <c r="DP234" i="7942"/>
  <c r="DO373" i="7942"/>
  <c r="U173" i="7942"/>
  <c r="T312" i="7942"/>
  <c r="CH403" i="7942"/>
  <c r="CI264" i="7942"/>
  <c r="CH302" i="7942"/>
  <c r="CI163" i="7942"/>
  <c r="FS228" i="7942"/>
  <c r="FR367" i="7942"/>
  <c r="FR392" i="7942"/>
  <c r="FS253" i="7942"/>
  <c r="EK400" i="7942"/>
  <c r="EL261" i="7942"/>
  <c r="FH218" i="7942"/>
  <c r="FG357" i="7942"/>
  <c r="DE271" i="7942"/>
  <c r="DD410" i="7942"/>
  <c r="BX223" i="7942"/>
  <c r="BW362" i="7942"/>
  <c r="FS156" i="7942"/>
  <c r="FR295" i="7942"/>
  <c r="BW360" i="7942"/>
  <c r="BX221" i="7942"/>
  <c r="DD390" i="7942"/>
  <c r="DE251" i="7942"/>
  <c r="FS170" i="7942"/>
  <c r="FR309" i="7942"/>
  <c r="FH191" i="7942"/>
  <c r="FG330" i="7942"/>
  <c r="S425" i="7942"/>
  <c r="BA374" i="7942"/>
  <c r="BB235" i="7942"/>
  <c r="EL241" i="7942"/>
  <c r="EK380" i="7942"/>
  <c r="FH212" i="7942"/>
  <c r="FG351" i="7942"/>
  <c r="DZ339" i="7942"/>
  <c r="EA200" i="7942"/>
  <c r="AE348" i="7942"/>
  <c r="AF209" i="7942"/>
  <c r="DP274" i="7942"/>
  <c r="DO413" i="7942"/>
  <c r="AQ244" i="7942"/>
  <c r="AP383" i="7942"/>
  <c r="I296" i="7942"/>
  <c r="J157" i="7942"/>
  <c r="J238" i="7942"/>
  <c r="I377" i="7942"/>
  <c r="FG371" i="7942"/>
  <c r="FH232" i="7942"/>
  <c r="CT193" i="7942"/>
  <c r="CS332" i="7942"/>
  <c r="FR407" i="7942"/>
  <c r="FS268" i="7942"/>
  <c r="EA195" i="7942"/>
  <c r="DZ334" i="7942"/>
  <c r="I408" i="7942"/>
  <c r="J269" i="7942"/>
  <c r="FS202" i="7942"/>
  <c r="FR341" i="7942"/>
  <c r="DZ324" i="7942"/>
  <c r="EA185" i="7942"/>
  <c r="BB197" i="7942"/>
  <c r="BA336" i="7942"/>
  <c r="CI266" i="7942"/>
  <c r="CH405" i="7942"/>
  <c r="FG335" i="7942"/>
  <c r="FH196" i="7942"/>
  <c r="U176" i="7942"/>
  <c r="T315" i="7942"/>
  <c r="EA255" i="7942"/>
  <c r="DZ394" i="7942"/>
  <c r="BM193" i="7942"/>
  <c r="BL332" i="7942"/>
  <c r="CI259" i="7942"/>
  <c r="CH398" i="7942"/>
  <c r="CS347" i="7942"/>
  <c r="CT208" i="7942"/>
  <c r="GC379" i="7942"/>
  <c r="GD240" i="7942"/>
  <c r="U162" i="7942"/>
  <c r="T301" i="7942"/>
  <c r="EV312" i="7942"/>
  <c r="EW173" i="7942"/>
  <c r="BX241" i="7942"/>
  <c r="BW380" i="7942"/>
  <c r="AF176" i="7942"/>
  <c r="AE315" i="7942"/>
  <c r="BB278" i="7942"/>
  <c r="BA417" i="7942"/>
  <c r="CH298" i="7942"/>
  <c r="CI159" i="7942"/>
  <c r="AE389" i="7942"/>
  <c r="AF250" i="7942"/>
  <c r="J159" i="7942"/>
  <c r="I298" i="7942"/>
  <c r="FG345" i="7942"/>
  <c r="FH206" i="7942"/>
  <c r="DP276" i="7942"/>
  <c r="DO415" i="7942"/>
  <c r="J213" i="7942"/>
  <c r="I352" i="7942"/>
  <c r="EL258" i="7942"/>
  <c r="EK397" i="7942"/>
  <c r="GD193" i="7942"/>
  <c r="GC332" i="7942"/>
  <c r="AP407" i="7942"/>
  <c r="AQ268" i="7942"/>
  <c r="J212" i="7942"/>
  <c r="I351" i="7942"/>
  <c r="CS396" i="7942"/>
  <c r="CT257" i="7942"/>
  <c r="DP227" i="7942"/>
  <c r="DO366" i="7942"/>
  <c r="AE358" i="7942"/>
  <c r="AF219" i="7942"/>
  <c r="BA310" i="7942"/>
  <c r="BB171" i="7942"/>
  <c r="AE416" i="7942"/>
  <c r="AF277" i="7942"/>
  <c r="DP271" i="7942"/>
  <c r="DO410" i="7942"/>
  <c r="AF222" i="7942"/>
  <c r="AE361" i="7942"/>
  <c r="AQ240" i="7942"/>
  <c r="AP379" i="7942"/>
  <c r="T370" i="7942"/>
  <c r="U231" i="7942"/>
  <c r="I417" i="7942"/>
  <c r="J278" i="7942"/>
  <c r="CI254" i="7942"/>
  <c r="CH393" i="7942"/>
  <c r="EA188" i="7942"/>
  <c r="DZ327" i="7942"/>
  <c r="EA211" i="7942"/>
  <c r="DZ350" i="7942"/>
  <c r="DZ356" i="7942"/>
  <c r="EA217" i="7942"/>
  <c r="BA322" i="7942"/>
  <c r="BB183" i="7942"/>
  <c r="DE197" i="7942"/>
  <c r="DD336" i="7942"/>
  <c r="AP340" i="7942"/>
  <c r="AQ201" i="7942"/>
  <c r="T329" i="7942"/>
  <c r="U190" i="7942"/>
  <c r="CH349" i="7942"/>
  <c r="CI210" i="7942"/>
  <c r="FG390" i="7942"/>
  <c r="FH251" i="7942"/>
  <c r="FR314" i="7942"/>
  <c r="FS175" i="7942"/>
  <c r="DO397" i="7942"/>
  <c r="DP258" i="7942"/>
  <c r="AQ276" i="7942"/>
  <c r="AP415" i="7942"/>
  <c r="GD284" i="7942"/>
  <c r="GC423" i="7942"/>
  <c r="DD346" i="7942"/>
  <c r="DE207" i="7942"/>
  <c r="EA282" i="7942"/>
  <c r="DZ421" i="7942"/>
  <c r="AQ278" i="7942"/>
  <c r="AP417" i="7942"/>
  <c r="DE188" i="7942"/>
  <c r="DD327" i="7942"/>
  <c r="FG404" i="7942"/>
  <c r="FH265" i="7942"/>
  <c r="T338" i="7942"/>
  <c r="U199" i="7942"/>
  <c r="FH176" i="7942"/>
  <c r="FG315" i="7942"/>
  <c r="BA363" i="7942"/>
  <c r="BB224" i="7942"/>
  <c r="AE352" i="7942"/>
  <c r="AF213" i="7942"/>
  <c r="EK344" i="7942"/>
  <c r="EL205" i="7942"/>
  <c r="DP231" i="7942"/>
  <c r="DO370" i="7942"/>
  <c r="DZ389" i="7942"/>
  <c r="EA250" i="7942"/>
  <c r="EW280" i="7942"/>
  <c r="EV419" i="7942"/>
  <c r="J283" i="7942"/>
  <c r="I422" i="7942"/>
  <c r="GD181" i="7942"/>
  <c r="GC320" i="7942"/>
  <c r="EA277" i="7942"/>
  <c r="DZ416" i="7942"/>
  <c r="CI156" i="7942"/>
  <c r="CH295" i="7942"/>
  <c r="DO311" i="7942"/>
  <c r="DP172" i="7942"/>
  <c r="GD246" i="7942"/>
  <c r="GC385" i="7942"/>
  <c r="EV322" i="7942"/>
  <c r="EW183" i="7942"/>
  <c r="CH420" i="7942"/>
  <c r="CI281" i="7942"/>
  <c r="CI200" i="7942"/>
  <c r="CH339" i="7942"/>
  <c r="CI191" i="7942"/>
  <c r="CH330" i="7942"/>
  <c r="EL186" i="7942"/>
  <c r="EK325" i="7942"/>
  <c r="BB282" i="7942"/>
  <c r="BA421" i="7942"/>
  <c r="DP249" i="7942"/>
  <c r="DO388" i="7942"/>
  <c r="DZ400" i="7942"/>
  <c r="EA261" i="7942"/>
  <c r="EW263" i="7942"/>
  <c r="EV402" i="7942"/>
  <c r="BX279" i="7942"/>
  <c r="BW418" i="7942"/>
  <c r="AQ193" i="7942"/>
  <c r="AP332" i="7942"/>
  <c r="CS344" i="7942"/>
  <c r="CT205" i="7942"/>
  <c r="BB241" i="7942"/>
  <c r="BA380" i="7942"/>
  <c r="EV314" i="7942"/>
  <c r="EW175" i="7942"/>
  <c r="BW305" i="7942"/>
  <c r="BX166" i="7942"/>
  <c r="T345" i="7942"/>
  <c r="U206" i="7942"/>
  <c r="AF165" i="7942"/>
  <c r="AE304" i="7942"/>
  <c r="DE264" i="7942"/>
  <c r="DD403" i="7942"/>
  <c r="CH376" i="7942"/>
  <c r="CI237" i="7942"/>
  <c r="EL266" i="7942"/>
  <c r="EK405" i="7942"/>
  <c r="DP199" i="7942"/>
  <c r="DO338" i="7942"/>
  <c r="FH248" i="7942"/>
  <c r="FG387" i="7942"/>
  <c r="GD236" i="7942"/>
  <c r="GC375" i="7942"/>
  <c r="FH194" i="7942"/>
  <c r="FG333" i="7942"/>
  <c r="FS261" i="7942"/>
  <c r="FR400" i="7942"/>
  <c r="CS398" i="7942"/>
  <c r="CT259" i="7942"/>
  <c r="BA365" i="7942"/>
  <c r="BB226" i="7942"/>
  <c r="U281" i="7942"/>
  <c r="T420" i="7942"/>
  <c r="EL281" i="7942"/>
  <c r="EK420" i="7942"/>
  <c r="AQ166" i="7942"/>
  <c r="AP305" i="7942"/>
  <c r="AF189" i="7942"/>
  <c r="AE328" i="7942"/>
  <c r="CT167" i="7942"/>
  <c r="CS306" i="7942"/>
  <c r="BX208" i="7942"/>
  <c r="BW347" i="7942"/>
  <c r="FR375" i="7942"/>
  <c r="FS236" i="7942"/>
  <c r="DP159" i="7942"/>
  <c r="DO298" i="7942"/>
  <c r="BB251" i="7942"/>
  <c r="BA390" i="7942"/>
  <c r="BM253" i="7942"/>
  <c r="BL392" i="7942"/>
  <c r="CT203" i="7942"/>
  <c r="CS342" i="7942"/>
  <c r="AF239" i="7942"/>
  <c r="AE378" i="7942"/>
  <c r="FR355" i="7942"/>
  <c r="FS216" i="7942"/>
  <c r="BB157" i="7942"/>
  <c r="BA296" i="7942"/>
  <c r="DD392" i="7942"/>
  <c r="DE253" i="7942"/>
  <c r="AF211" i="7942"/>
  <c r="AE350" i="7942"/>
  <c r="BX222" i="7942"/>
  <c r="BW361" i="7942"/>
  <c r="T366" i="7942"/>
  <c r="U227" i="7942"/>
  <c r="AP394" i="7942"/>
  <c r="AQ255" i="7942"/>
  <c r="DO391" i="7942"/>
  <c r="DP252" i="7942"/>
  <c r="J210" i="7942"/>
  <c r="I349" i="7942"/>
  <c r="AQ212" i="7942"/>
  <c r="AP351" i="7942"/>
  <c r="AF163" i="7942"/>
  <c r="AE302" i="7942"/>
  <c r="BW333" i="7942"/>
  <c r="BX194" i="7942"/>
  <c r="FR411" i="7942"/>
  <c r="FS272" i="7942"/>
  <c r="DP166" i="7942"/>
  <c r="DO305" i="7942"/>
  <c r="T353" i="7942"/>
  <c r="U214" i="7942"/>
  <c r="FH193" i="7942"/>
  <c r="FG332" i="7942"/>
  <c r="EL180" i="7942"/>
  <c r="EK319" i="7942"/>
  <c r="FS212" i="7942"/>
  <c r="FR351" i="7942"/>
  <c r="GC389" i="7942"/>
  <c r="GD250" i="7942"/>
  <c r="AF204" i="7942"/>
  <c r="AE343" i="7942"/>
  <c r="EK389" i="7942"/>
  <c r="EL250" i="7942"/>
  <c r="GD237" i="7942"/>
  <c r="GC376" i="7942"/>
  <c r="BB160" i="7942"/>
  <c r="BA299" i="7942"/>
  <c r="BM164" i="7942"/>
  <c r="BL303" i="7942"/>
  <c r="CT246" i="7942"/>
  <c r="CS385" i="7942"/>
  <c r="EA205" i="7942"/>
  <c r="DZ344" i="7942"/>
  <c r="DP261" i="7942"/>
  <c r="DO400" i="7942"/>
  <c r="CS402" i="7942"/>
  <c r="CT263" i="7942"/>
  <c r="BL378" i="7942"/>
  <c r="BM239" i="7942"/>
  <c r="AE337" i="7942"/>
  <c r="AF198" i="7942"/>
  <c r="DZ399" i="7942"/>
  <c r="EA260" i="7942"/>
  <c r="U260" i="7942"/>
  <c r="T399" i="7942"/>
  <c r="BB221" i="7942"/>
  <c r="BA360" i="7942"/>
  <c r="FG375" i="7942"/>
  <c r="FH236" i="7942"/>
  <c r="BB185" i="7942"/>
  <c r="BA324" i="7942"/>
  <c r="BB243" i="7942"/>
  <c r="BA382" i="7942"/>
  <c r="GC370" i="7942"/>
  <c r="GD231" i="7942"/>
  <c r="CS413" i="7942"/>
  <c r="CT274" i="7942"/>
  <c r="GC305" i="7942"/>
  <c r="GD166" i="7942"/>
  <c r="AQ157" i="7942"/>
  <c r="AP296" i="7942"/>
  <c r="DE222" i="7942"/>
  <c r="DD361" i="7942"/>
  <c r="DO395" i="7942"/>
  <c r="DP256" i="7942"/>
  <c r="GD281" i="7942"/>
  <c r="GC420" i="7942"/>
  <c r="GC368" i="7942"/>
  <c r="GD229" i="7942"/>
  <c r="FG369" i="7942"/>
  <c r="FH230" i="7942"/>
  <c r="AF259" i="7942"/>
  <c r="AE398" i="7942"/>
  <c r="U250" i="7942"/>
  <c r="T389" i="7942"/>
  <c r="GD234" i="7942"/>
  <c r="GC373" i="7942"/>
  <c r="AF283" i="7942"/>
  <c r="AE422" i="7942"/>
  <c r="EL259" i="7942"/>
  <c r="EK398" i="7942"/>
  <c r="GD197" i="7942"/>
  <c r="GC336" i="7942"/>
  <c r="J182" i="7942"/>
  <c r="I321" i="7942"/>
  <c r="FH284" i="7942"/>
  <c r="FG423" i="7942"/>
  <c r="BL359" i="7942"/>
  <c r="BM220" i="7942"/>
  <c r="FH205" i="7942"/>
  <c r="FG344" i="7942"/>
  <c r="CS320" i="7942"/>
  <c r="CT181" i="7942"/>
  <c r="FG334" i="7942"/>
  <c r="FH195" i="7942"/>
  <c r="U268" i="7942"/>
  <c r="T407" i="7942"/>
  <c r="BM282" i="7942"/>
  <c r="BL421" i="7942"/>
  <c r="AF226" i="7942"/>
  <c r="AE365" i="7942"/>
  <c r="FS161" i="7942"/>
  <c r="FR300" i="7942"/>
  <c r="AQ275" i="7942"/>
  <c r="AP414" i="7942"/>
  <c r="GD221" i="7942"/>
  <c r="GC360" i="7942"/>
  <c r="FG299" i="7942"/>
  <c r="FH160" i="7942"/>
  <c r="EA270" i="7942"/>
  <c r="DZ409" i="7942"/>
  <c r="EK326" i="7942"/>
  <c r="EL187" i="7942"/>
  <c r="T305" i="7942"/>
  <c r="U166" i="7942"/>
  <c r="GD251" i="7942"/>
  <c r="GC390" i="7942"/>
  <c r="CH388" i="7942"/>
  <c r="CI249" i="7942"/>
  <c r="CH408" i="7942"/>
  <c r="CI269" i="7942"/>
  <c r="BA352" i="7942"/>
  <c r="BB213" i="7942"/>
  <c r="CH305" i="7942"/>
  <c r="CI166" i="7942"/>
  <c r="BM177" i="7942"/>
  <c r="BL316" i="7942"/>
  <c r="EL257" i="7942"/>
  <c r="EK396" i="7942"/>
  <c r="U233" i="7942"/>
  <c r="T372" i="7942"/>
  <c r="GD279" i="7942"/>
  <c r="GC418" i="7942"/>
  <c r="BX275" i="7942"/>
  <c r="BW414" i="7942"/>
  <c r="FS194" i="7942"/>
  <c r="FR333" i="7942"/>
  <c r="CT275" i="7942"/>
  <c r="CS414" i="7942"/>
  <c r="BB200" i="7942"/>
  <c r="BA339" i="7942"/>
  <c r="DD407" i="7942"/>
  <c r="DE268" i="7942"/>
  <c r="DE236" i="7942"/>
  <c r="DD375" i="7942"/>
  <c r="BK425" i="7942"/>
  <c r="FR335" i="7942"/>
  <c r="FS196" i="7942"/>
  <c r="EW279" i="7942"/>
  <c r="EV418" i="7942"/>
  <c r="EW276" i="7942"/>
  <c r="EV415" i="7942"/>
  <c r="T362" i="7942"/>
  <c r="U223" i="7942"/>
  <c r="DP220" i="7942"/>
  <c r="DO359" i="7942"/>
  <c r="DC425" i="7942"/>
  <c r="BM178" i="7942"/>
  <c r="BL317" i="7942"/>
  <c r="AP395" i="7942"/>
  <c r="AQ256" i="7942"/>
  <c r="BM236" i="7942"/>
  <c r="BL375" i="7942"/>
  <c r="FR312" i="7942"/>
  <c r="FS173" i="7942"/>
  <c r="BB225" i="7942"/>
  <c r="BA364" i="7942"/>
  <c r="EL221" i="7942"/>
  <c r="EK360" i="7942"/>
  <c r="GC380" i="7942"/>
  <c r="GD241" i="7942"/>
  <c r="FG300" i="7942"/>
  <c r="FH161" i="7942"/>
  <c r="BB203" i="7942"/>
  <c r="BA342" i="7942"/>
  <c r="FS283" i="7942"/>
  <c r="FR422" i="7942"/>
  <c r="BL411" i="7942"/>
  <c r="BM272" i="7942"/>
  <c r="GD235" i="7942"/>
  <c r="GC374" i="7942"/>
  <c r="FS154" i="7942"/>
  <c r="FR293" i="7942"/>
  <c r="CI192" i="7942"/>
  <c r="CH331" i="7942"/>
  <c r="BW395" i="7942"/>
  <c r="BX256" i="7942"/>
  <c r="AP421" i="7942"/>
  <c r="AQ282" i="7942"/>
  <c r="DZ379" i="7942"/>
  <c r="EA240" i="7942"/>
  <c r="DP201" i="7942"/>
  <c r="DO340" i="7942"/>
  <c r="EA264" i="7942"/>
  <c r="DZ403" i="7942"/>
  <c r="I341" i="7942"/>
  <c r="J202" i="7942"/>
  <c r="BX284" i="7942"/>
  <c r="BW423" i="7942"/>
  <c r="I385" i="7942"/>
  <c r="J246" i="7942"/>
  <c r="AQ207" i="7942"/>
  <c r="AP346" i="7942"/>
  <c r="CS335" i="7942"/>
  <c r="CT196" i="7942"/>
  <c r="CI167" i="7942"/>
  <c r="CH306" i="7942"/>
  <c r="U156" i="7942"/>
  <c r="T295" i="7942"/>
  <c r="CS338" i="7942"/>
  <c r="CT199" i="7942"/>
  <c r="BW329" i="7942"/>
  <c r="BX190" i="7942"/>
  <c r="EK335" i="7942"/>
  <c r="EL196" i="7942"/>
  <c r="CI162" i="7942"/>
  <c r="CH301" i="7942"/>
  <c r="CT233" i="7942"/>
  <c r="CS372" i="7942"/>
  <c r="BL385" i="7942"/>
  <c r="BM246" i="7942"/>
  <c r="FG403" i="7942"/>
  <c r="FH264" i="7942"/>
  <c r="CI183" i="7942"/>
  <c r="CH322" i="7942"/>
  <c r="T349" i="7942"/>
  <c r="U210" i="7942"/>
  <c r="BB271" i="7942"/>
  <c r="BA410" i="7942"/>
  <c r="BL310" i="7942"/>
  <c r="BM171" i="7942"/>
  <c r="DD394" i="7942"/>
  <c r="DE255" i="7942"/>
  <c r="BM225" i="7942"/>
  <c r="BL364" i="7942"/>
  <c r="EK406" i="7942"/>
  <c r="EL267" i="7942"/>
  <c r="CH422" i="7942"/>
  <c r="CI283" i="7942"/>
  <c r="CH414" i="7942"/>
  <c r="CI275" i="7942"/>
  <c r="BM256" i="7942"/>
  <c r="BL395" i="7942"/>
  <c r="GC424" i="7942"/>
  <c r="GD285" i="7942"/>
  <c r="EV319" i="7942"/>
  <c r="EW180" i="7942"/>
  <c r="EV382" i="7942"/>
  <c r="EW243" i="7942"/>
  <c r="EL189" i="7942"/>
  <c r="EK328" i="7942"/>
  <c r="CH382" i="7942"/>
  <c r="CI243" i="7942"/>
  <c r="BX206" i="7942"/>
  <c r="BW345" i="7942"/>
  <c r="AP315" i="7942"/>
  <c r="AQ176" i="7942"/>
  <c r="DO309" i="7942"/>
  <c r="DP170" i="7942"/>
  <c r="EL170" i="7942"/>
  <c r="EK309" i="7942"/>
  <c r="EV347" i="7942"/>
  <c r="EW208" i="7942"/>
  <c r="CH372" i="7942"/>
  <c r="CI233" i="7942"/>
  <c r="EL275" i="7942"/>
  <c r="EK414" i="7942"/>
  <c r="DZ310" i="7942"/>
  <c r="EA171" i="7942"/>
  <c r="DZ383" i="7942"/>
  <c r="EA244" i="7942"/>
  <c r="AQ285" i="7942"/>
  <c r="AP424" i="7942"/>
  <c r="CT156" i="7942"/>
  <c r="CS295" i="7942"/>
  <c r="AF160" i="7942"/>
  <c r="AE299" i="7942"/>
  <c r="CH340" i="7942"/>
  <c r="CI201" i="7942"/>
  <c r="EL226" i="7942"/>
  <c r="EK365" i="7942"/>
  <c r="J265" i="7942"/>
  <c r="I404" i="7942"/>
  <c r="EW203" i="7942"/>
  <c r="EV342" i="7942"/>
  <c r="FR358" i="7942"/>
  <c r="FS219" i="7942"/>
  <c r="GD192" i="7942"/>
  <c r="GC331" i="7942"/>
  <c r="DE213" i="7942"/>
  <c r="DD352" i="7942"/>
  <c r="BB199" i="7942"/>
  <c r="BA338" i="7942"/>
  <c r="AP354" i="7942"/>
  <c r="AQ215" i="7942"/>
  <c r="DP178" i="7942"/>
  <c r="DO317" i="7942"/>
  <c r="DO372" i="7942"/>
  <c r="DP233" i="7942"/>
  <c r="DP190" i="7942"/>
  <c r="DO329" i="7942"/>
  <c r="EW229" i="7942"/>
  <c r="EV368" i="7942"/>
  <c r="DE265" i="7942"/>
  <c r="DD404" i="7942"/>
  <c r="BL418" i="7942"/>
  <c r="BM279" i="7942"/>
  <c r="AE360" i="7942"/>
  <c r="AF221" i="7942"/>
  <c r="DD345" i="7942"/>
  <c r="DE206" i="7942"/>
  <c r="GC357" i="7942"/>
  <c r="GD218" i="7942"/>
  <c r="FG389" i="7942"/>
  <c r="FH250" i="7942"/>
  <c r="CT178" i="7942"/>
  <c r="CS317" i="7942"/>
  <c r="EK381" i="7942"/>
  <c r="EL242" i="7942"/>
  <c r="BB163" i="7942"/>
  <c r="BA302" i="7942"/>
  <c r="DE269" i="7942"/>
  <c r="DD408" i="7942"/>
  <c r="DD417" i="7942"/>
  <c r="DE278" i="7942"/>
  <c r="T298" i="7942"/>
  <c r="U159" i="7942"/>
  <c r="EK372" i="7942"/>
  <c r="EL233" i="7942"/>
  <c r="J170" i="7942"/>
  <c r="I309" i="7942"/>
  <c r="AF207" i="7942"/>
  <c r="AE346" i="7942"/>
  <c r="AQ218" i="7942"/>
  <c r="AP357" i="7942"/>
  <c r="AQ170" i="7942"/>
  <c r="AP309" i="7942"/>
  <c r="BM281" i="7942"/>
  <c r="BL420" i="7942"/>
  <c r="FG383" i="7942"/>
  <c r="FH244" i="7942"/>
  <c r="EA243" i="7942"/>
  <c r="DZ382" i="7942"/>
  <c r="EK385" i="7942"/>
  <c r="EL246" i="7942"/>
  <c r="DO361" i="7942"/>
  <c r="DP222" i="7942"/>
  <c r="CI262" i="7942"/>
  <c r="CH401" i="7942"/>
  <c r="GC396" i="7942"/>
  <c r="GD257" i="7942"/>
  <c r="FG337" i="7942"/>
  <c r="FH198" i="7942"/>
  <c r="FS211" i="7942"/>
  <c r="FR350" i="7942"/>
  <c r="BW424" i="7942"/>
  <c r="BX285" i="7942"/>
  <c r="BW394" i="7942"/>
  <c r="BX255" i="7942"/>
  <c r="EL263" i="7942"/>
  <c r="EK402" i="7942"/>
  <c r="BA371" i="7942"/>
  <c r="BB232" i="7942"/>
  <c r="BB214" i="7942"/>
  <c r="BA353" i="7942"/>
  <c r="U261" i="7942"/>
  <c r="T400" i="7942"/>
  <c r="BX243" i="7942"/>
  <c r="BW382" i="7942"/>
  <c r="FR299" i="7942"/>
  <c r="FS160" i="7942"/>
  <c r="AF216" i="7942"/>
  <c r="AE355" i="7942"/>
  <c r="AE388" i="7942"/>
  <c r="AF249" i="7942"/>
  <c r="EL243" i="7942"/>
  <c r="EK382" i="7942"/>
  <c r="BW301" i="7942"/>
  <c r="BX162" i="7942"/>
  <c r="CI232" i="7942"/>
  <c r="CH371" i="7942"/>
  <c r="FS246" i="7942"/>
  <c r="FR385" i="7942"/>
  <c r="AF202" i="7942"/>
  <c r="AE341" i="7942"/>
  <c r="DD300" i="7942"/>
  <c r="DE161" i="7942"/>
  <c r="U196" i="7942"/>
  <c r="T335" i="7942"/>
  <c r="J187" i="7942"/>
  <c r="I326" i="7942"/>
  <c r="BB159" i="7942"/>
  <c r="BA298" i="7942"/>
  <c r="BA325" i="7942"/>
  <c r="BB186" i="7942"/>
  <c r="EK298" i="7942"/>
  <c r="EL159" i="7942"/>
  <c r="CH406" i="7942"/>
  <c r="CI267" i="7942"/>
  <c r="BM262" i="7942"/>
  <c r="BL401" i="7942"/>
  <c r="GD265" i="7942"/>
  <c r="GC404" i="7942"/>
  <c r="AO425" i="7942"/>
  <c r="I350" i="7942"/>
  <c r="J211" i="7942"/>
  <c r="CS310" i="7942"/>
  <c r="CT171" i="7942"/>
  <c r="GC394" i="7942"/>
  <c r="GD255" i="7942"/>
  <c r="BW336" i="7942"/>
  <c r="BX197" i="7942"/>
  <c r="DP182" i="7942"/>
  <c r="DO321" i="7942"/>
  <c r="AP304" i="7942"/>
  <c r="AQ165" i="7942"/>
  <c r="AF214" i="7942"/>
  <c r="AE353" i="7942"/>
  <c r="BL311" i="7942"/>
  <c r="BM172" i="7942"/>
  <c r="EK418" i="7942"/>
  <c r="EL279" i="7942"/>
  <c r="EL245" i="7942"/>
  <c r="EK384" i="7942"/>
  <c r="BX172" i="7942"/>
  <c r="BW311" i="7942"/>
  <c r="DD409" i="7942"/>
  <c r="DE270" i="7942"/>
  <c r="T368" i="7942"/>
  <c r="U229" i="7942"/>
  <c r="BW373" i="7942"/>
  <c r="BX234" i="7942"/>
  <c r="AQ205" i="7942"/>
  <c r="AP344" i="7942"/>
  <c r="BX280" i="7942"/>
  <c r="BW419" i="7942"/>
  <c r="BA419" i="7942"/>
  <c r="BB280" i="7942"/>
  <c r="FH220" i="7942"/>
  <c r="FG359" i="7942"/>
  <c r="DO362" i="7942"/>
  <c r="DP223" i="7942"/>
  <c r="DE176" i="7942"/>
  <c r="DD315" i="7942"/>
  <c r="BW304" i="7942"/>
  <c r="BX165" i="7942"/>
  <c r="U178" i="7942"/>
  <c r="T317" i="7942"/>
  <c r="FG365" i="7942"/>
  <c r="FH226" i="7942"/>
  <c r="AQ169" i="7942"/>
  <c r="AP308" i="7942"/>
  <c r="GC353" i="7942"/>
  <c r="GD214" i="7942"/>
  <c r="DO334" i="7942"/>
  <c r="DP195" i="7942"/>
  <c r="BB281" i="7942"/>
  <c r="BA420" i="7942"/>
  <c r="GD163" i="7942"/>
  <c r="GC302" i="7942"/>
  <c r="AF236" i="7942"/>
  <c r="AE375" i="7942"/>
  <c r="BL366" i="7942"/>
  <c r="BM227" i="7942"/>
  <c r="EA268" i="7942"/>
  <c r="DZ407" i="7942"/>
  <c r="CH389" i="7942"/>
  <c r="CI250" i="7942"/>
  <c r="GD164" i="7942"/>
  <c r="GC303" i="7942"/>
  <c r="BB250" i="7942"/>
  <c r="BA389" i="7942"/>
  <c r="BA314" i="7942"/>
  <c r="BB175" i="7942"/>
  <c r="GD217" i="7942"/>
  <c r="GC356" i="7942"/>
  <c r="BA349" i="7942"/>
  <c r="BB210" i="7942"/>
  <c r="I357" i="7942"/>
  <c r="J218" i="7942"/>
  <c r="DZ419" i="7942"/>
  <c r="EA280" i="7942"/>
  <c r="EV406" i="7942"/>
  <c r="EW267" i="7942"/>
  <c r="CI204" i="7942"/>
  <c r="CH343" i="7942"/>
  <c r="CI270" i="7942"/>
  <c r="CH409" i="7942"/>
  <c r="J253" i="7942"/>
  <c r="I392" i="7942"/>
  <c r="AP372" i="7942"/>
  <c r="AQ233" i="7942"/>
  <c r="CR425" i="7942"/>
  <c r="BA326" i="7942"/>
  <c r="BB187" i="7942"/>
  <c r="CS416" i="7942"/>
  <c r="CT277" i="7942"/>
  <c r="T351" i="7942"/>
  <c r="U212" i="7942"/>
  <c r="BL368" i="7942"/>
  <c r="BM229" i="7942"/>
  <c r="DZ415" i="7942"/>
  <c r="EA276" i="7942"/>
  <c r="AE332" i="7942"/>
  <c r="AF193" i="7942"/>
  <c r="DP232" i="7942"/>
  <c r="DO371" i="7942"/>
  <c r="DD351" i="7942"/>
  <c r="DE212" i="7942"/>
  <c r="CT221" i="7942"/>
  <c r="CS360" i="7942"/>
  <c r="DE199" i="7942"/>
  <c r="DD338" i="7942"/>
  <c r="DZ351" i="7942"/>
  <c r="EA212" i="7942"/>
  <c r="FR317" i="7942"/>
  <c r="FS178" i="7942"/>
  <c r="FS184" i="7942"/>
  <c r="FR323" i="7942"/>
  <c r="DO306" i="7942"/>
  <c r="DP167" i="7942"/>
  <c r="EL262" i="7942"/>
  <c r="EK401" i="7942"/>
  <c r="BA424" i="7942"/>
  <c r="BB285" i="7942"/>
  <c r="CI168" i="7942"/>
  <c r="CH307" i="7942"/>
  <c r="EA214" i="7942"/>
  <c r="DZ353" i="7942"/>
  <c r="FR405" i="7942"/>
  <c r="FS266" i="7942"/>
  <c r="CH418" i="7942"/>
  <c r="CI279" i="7942"/>
  <c r="I379" i="7942"/>
  <c r="J240" i="7942"/>
  <c r="DZ347" i="7942"/>
  <c r="EA208" i="7942"/>
  <c r="I424" i="7942"/>
  <c r="J285" i="7942"/>
  <c r="EK364" i="7942"/>
  <c r="EL225" i="7942"/>
  <c r="GD223" i="7942"/>
  <c r="GC362" i="7942"/>
  <c r="FS245" i="7942"/>
  <c r="FR384" i="7942"/>
  <c r="DP255" i="7942"/>
  <c r="DO394" i="7942"/>
  <c r="BA321" i="7942"/>
  <c r="BB182" i="7942"/>
  <c r="AE308" i="7942"/>
  <c r="AF169" i="7942"/>
  <c r="DZ329" i="7942"/>
  <c r="EA190" i="7942"/>
  <c r="BL330" i="7942"/>
  <c r="BM191" i="7942"/>
  <c r="CI239" i="7942"/>
  <c r="CH378" i="7942"/>
  <c r="AF191" i="7942"/>
  <c r="AE330" i="7942"/>
  <c r="EW156" i="7942"/>
  <c r="EV295" i="7942"/>
  <c r="DP218" i="7942"/>
  <c r="DO357" i="7942"/>
  <c r="CS319" i="7942"/>
  <c r="CT180" i="7942"/>
  <c r="EV303" i="7942"/>
  <c r="EW164" i="7942"/>
  <c r="EV297" i="7942"/>
  <c r="EW158" i="7942"/>
  <c r="BM276" i="7942"/>
  <c r="BL415" i="7942"/>
  <c r="EL171" i="7942"/>
  <c r="EK310" i="7942"/>
  <c r="GC407" i="7942"/>
  <c r="GD268" i="7942"/>
  <c r="EA215" i="7942"/>
  <c r="DZ354" i="7942"/>
  <c r="I384" i="7942"/>
  <c r="J245" i="7942"/>
  <c r="CI155" i="7942"/>
  <c r="CH294" i="7942"/>
  <c r="DO404" i="7942"/>
  <c r="DP265" i="7942"/>
  <c r="EV377" i="7942"/>
  <c r="EW238" i="7942"/>
  <c r="U277" i="7942"/>
  <c r="T416" i="7942"/>
  <c r="FR372" i="7942"/>
  <c r="FS233" i="7942"/>
  <c r="U216" i="7942"/>
  <c r="T355" i="7942"/>
  <c r="FS195" i="7942"/>
  <c r="FR334" i="7942"/>
  <c r="AQ236" i="7942"/>
  <c r="AP375" i="7942"/>
  <c r="CH341" i="7942"/>
  <c r="CI202" i="7942"/>
  <c r="BL346" i="7942"/>
  <c r="BM207" i="7942"/>
  <c r="GC381" i="7942"/>
  <c r="GD242" i="7942"/>
  <c r="EA218" i="7942"/>
  <c r="DZ357" i="7942"/>
  <c r="BA347" i="7942"/>
  <c r="BB208" i="7942"/>
  <c r="BW298" i="7942"/>
  <c r="BX159" i="7942"/>
  <c r="DP174" i="7942"/>
  <c r="DO313" i="7942"/>
  <c r="BX252" i="7942"/>
  <c r="BW391" i="7942"/>
  <c r="DO304" i="7942"/>
  <c r="DP165" i="7942"/>
  <c r="DP184" i="7942"/>
  <c r="DO323" i="7942"/>
  <c r="GD210" i="7942"/>
  <c r="GC349" i="7942"/>
  <c r="BX227" i="7942"/>
  <c r="BW366" i="7942"/>
  <c r="T369" i="7942"/>
  <c r="U230" i="7942"/>
  <c r="T322" i="7942"/>
  <c r="U183" i="7942"/>
  <c r="FS185" i="7942"/>
  <c r="FR324" i="7942"/>
  <c r="FR389" i="7942"/>
  <c r="FS250" i="7942"/>
  <c r="DO399" i="7942"/>
  <c r="DP260" i="7942"/>
  <c r="BL423" i="7942"/>
  <c r="BM284" i="7942"/>
  <c r="AE391" i="7942"/>
  <c r="AF252" i="7942"/>
  <c r="AQ185" i="7942"/>
  <c r="AP324" i="7942"/>
  <c r="CS326" i="7942"/>
  <c r="CT187" i="7942"/>
  <c r="FS218" i="7942"/>
  <c r="FR357" i="7942"/>
  <c r="AP347" i="7942"/>
  <c r="AQ208" i="7942"/>
  <c r="FR366" i="7942"/>
  <c r="FS227" i="7942"/>
  <c r="U228" i="7942"/>
  <c r="T367" i="7942"/>
  <c r="BX205" i="7942"/>
  <c r="BW344" i="7942"/>
  <c r="BW402" i="7942"/>
  <c r="BX263" i="7942"/>
  <c r="CT206" i="7942"/>
  <c r="CS345" i="7942"/>
  <c r="U248" i="7942"/>
  <c r="T387" i="7942"/>
  <c r="GC366" i="7942"/>
  <c r="GD227" i="7942"/>
  <c r="I301" i="7942"/>
  <c r="J162" i="7942"/>
  <c r="AQ227" i="7942"/>
  <c r="AP366" i="7942"/>
  <c r="DD396" i="7942"/>
  <c r="DE257" i="7942"/>
  <c r="BB240" i="7942"/>
  <c r="BA379" i="7942"/>
  <c r="FH249" i="7942"/>
  <c r="FG388" i="7942"/>
  <c r="T310" i="7942"/>
  <c r="U171" i="7942"/>
  <c r="EA283" i="7942"/>
  <c r="DZ422" i="7942"/>
  <c r="J167" i="7942"/>
  <c r="I306" i="7942"/>
  <c r="AE373" i="7942"/>
  <c r="AF234" i="7942"/>
  <c r="EW154" i="7942"/>
  <c r="EV293" i="7942"/>
  <c r="AF228" i="7942"/>
  <c r="AE367" i="7942"/>
  <c r="GC306" i="7942"/>
  <c r="GD167" i="7942"/>
  <c r="GC348" i="7942"/>
  <c r="GD209" i="7942"/>
  <c r="EL212" i="7942"/>
  <c r="EK351" i="7942"/>
  <c r="FS221" i="7942"/>
  <c r="FR360" i="7942"/>
  <c r="FR394" i="7942"/>
  <c r="FS255" i="7942"/>
  <c r="CS301" i="7942"/>
  <c r="CT162" i="7942"/>
  <c r="CT245" i="7942"/>
  <c r="CS384" i="7942"/>
  <c r="EV405" i="7942"/>
  <c r="EW266" i="7942"/>
  <c r="CI154" i="7942"/>
  <c r="CH293" i="7942"/>
  <c r="BL417" i="7942"/>
  <c r="BM278" i="7942"/>
  <c r="DD341" i="7942"/>
  <c r="DE202" i="7942"/>
  <c r="FG358" i="7942"/>
  <c r="FH219" i="7942"/>
  <c r="EK409" i="7942"/>
  <c r="EL270" i="7942"/>
  <c r="DZ308" i="7942"/>
  <c r="EA169" i="7942"/>
  <c r="EL218" i="7942"/>
  <c r="EK357" i="7942"/>
  <c r="J229" i="7942"/>
  <c r="I368" i="7942"/>
  <c r="BL422" i="7942"/>
  <c r="BM283" i="7942"/>
  <c r="CT237" i="7942"/>
  <c r="CS376" i="7942"/>
  <c r="EV403" i="7942"/>
  <c r="EW264" i="7942"/>
  <c r="BX156" i="7942"/>
  <c r="BW295" i="7942"/>
  <c r="EL282" i="7942"/>
  <c r="EK421" i="7942"/>
  <c r="GC400" i="7942"/>
  <c r="GD261" i="7942"/>
  <c r="J166" i="7942"/>
  <c r="I305" i="7942"/>
  <c r="BA303" i="7942"/>
  <c r="BB164" i="7942"/>
  <c r="CI180" i="7942"/>
  <c r="CH319" i="7942"/>
  <c r="DD294" i="7942"/>
  <c r="DE155" i="7942"/>
  <c r="J275" i="7942"/>
  <c r="I414" i="7942"/>
  <c r="BA346" i="7942"/>
  <c r="BB207" i="7942"/>
  <c r="DE285" i="7942"/>
  <c r="DD424" i="7942"/>
  <c r="FG325" i="7942"/>
  <c r="FH186" i="7942"/>
  <c r="CH357" i="7942"/>
  <c r="CI218" i="7942"/>
  <c r="EA207" i="7942"/>
  <c r="DZ346" i="7942"/>
  <c r="EW247" i="7942"/>
  <c r="EV386" i="7942"/>
  <c r="I394" i="7942"/>
  <c r="J255" i="7942"/>
  <c r="EW205" i="7942"/>
  <c r="EV344" i="7942"/>
  <c r="U273" i="7942"/>
  <c r="T412" i="7942"/>
  <c r="EV336" i="7942"/>
  <c r="EW197" i="7942"/>
  <c r="DD382" i="7942"/>
  <c r="DE243" i="7942"/>
  <c r="AF273" i="7942"/>
  <c r="AE412" i="7942"/>
  <c r="DE187" i="7942"/>
  <c r="DD326" i="7942"/>
  <c r="BM271" i="7942"/>
  <c r="BL410" i="7942"/>
  <c r="DO344" i="7942"/>
  <c r="DP205" i="7942"/>
  <c r="GC403" i="7942"/>
  <c r="GD264" i="7942"/>
  <c r="BW405" i="7942"/>
  <c r="BX266" i="7942"/>
  <c r="FG398" i="7942"/>
  <c r="FH259" i="7942"/>
  <c r="BL325" i="7942"/>
  <c r="BM186" i="7942"/>
  <c r="EV369" i="7942"/>
  <c r="EW230" i="7942"/>
  <c r="U245" i="7942"/>
  <c r="T384" i="7942"/>
  <c r="FR362" i="7942"/>
  <c r="FS223" i="7942"/>
  <c r="CS419" i="7942"/>
  <c r="CT280" i="7942"/>
  <c r="EA278" i="7942"/>
  <c r="DZ417" i="7942"/>
  <c r="AQ224" i="7942"/>
  <c r="AP363" i="7942"/>
  <c r="BX164" i="7942"/>
  <c r="BW303" i="7942"/>
  <c r="DE226" i="7942"/>
  <c r="DD365" i="7942"/>
  <c r="BL413" i="7942"/>
  <c r="BM274" i="7942"/>
  <c r="CI206" i="7942"/>
  <c r="CH345" i="7942"/>
  <c r="AE413" i="7942"/>
  <c r="AF274" i="7942"/>
  <c r="BL394" i="7942"/>
  <c r="BM255" i="7942"/>
  <c r="CH386" i="7942"/>
  <c r="CI247" i="7942"/>
  <c r="EW240" i="7942"/>
  <c r="EV379" i="7942"/>
  <c r="DD384" i="7942"/>
  <c r="DE245" i="7942"/>
  <c r="CS318" i="7942"/>
  <c r="CT179" i="7942"/>
  <c r="BX174" i="7942"/>
  <c r="BW313" i="7942"/>
  <c r="AF248" i="7942"/>
  <c r="AE387" i="7942"/>
  <c r="EV311" i="7942"/>
  <c r="EW172" i="7942"/>
  <c r="DZ380" i="7942"/>
  <c r="EA241" i="7942"/>
  <c r="AP361" i="7942"/>
  <c r="AQ222" i="7942"/>
  <c r="FR326" i="7942"/>
  <c r="FS187" i="7942"/>
  <c r="CT262" i="7942"/>
  <c r="CS401" i="7942"/>
  <c r="BX224" i="7942"/>
  <c r="BW363" i="7942"/>
  <c r="EL154" i="7942"/>
  <c r="EK293" i="7942"/>
  <c r="FG363" i="7942"/>
  <c r="FH224" i="7942"/>
  <c r="AQ172" i="7942"/>
  <c r="AP311" i="7942"/>
  <c r="GD248" i="7942"/>
  <c r="GC387" i="7942"/>
  <c r="DD395" i="7942"/>
  <c r="DE256" i="7942"/>
  <c r="EL227" i="7942"/>
  <c r="EK366" i="7942"/>
  <c r="BB215" i="7942"/>
  <c r="BA354" i="7942"/>
  <c r="AE393" i="7942"/>
  <c r="AF254" i="7942"/>
  <c r="U238" i="7942"/>
  <c r="T377" i="7942"/>
  <c r="EW216" i="7942"/>
  <c r="EV355" i="7942"/>
  <c r="GC372" i="7942"/>
  <c r="GD233" i="7942"/>
  <c r="CI235" i="7942"/>
  <c r="CH374" i="7942"/>
  <c r="FR359" i="7942"/>
  <c r="FS220" i="7942"/>
  <c r="BM219" i="7942"/>
  <c r="BL358" i="7942"/>
  <c r="J200" i="7942"/>
  <c r="I339" i="7942"/>
  <c r="CS400" i="7942"/>
  <c r="CT261" i="7942"/>
  <c r="CT273" i="7942"/>
  <c r="CS412" i="7942"/>
  <c r="CH379" i="7942"/>
  <c r="CI240" i="7942"/>
  <c r="EW254" i="7942"/>
  <c r="EV393" i="7942"/>
  <c r="U191" i="7942"/>
  <c r="T330" i="7942"/>
  <c r="GD267" i="7942"/>
  <c r="GC406" i="7942"/>
  <c r="CS303" i="7942"/>
  <c r="CT164" i="7942"/>
  <c r="T306" i="7942"/>
  <c r="U167" i="7942"/>
  <c r="AF240" i="7942"/>
  <c r="AE379" i="7942"/>
  <c r="EL206" i="7942"/>
  <c r="EK345" i="7942"/>
  <c r="DE233" i="7942"/>
  <c r="DD372" i="7942"/>
  <c r="BL327" i="7942"/>
  <c r="BM188" i="7942"/>
  <c r="AF174" i="7942"/>
  <c r="AE313" i="7942"/>
  <c r="GC410" i="7942"/>
  <c r="GD271" i="7942"/>
  <c r="AP380" i="7942"/>
  <c r="AQ241" i="7942"/>
  <c r="J226" i="7942"/>
  <c r="I365" i="7942"/>
  <c r="EW217" i="7942"/>
  <c r="EV356" i="7942"/>
  <c r="CH337" i="7942"/>
  <c r="CI198" i="7942"/>
  <c r="BW338" i="7942"/>
  <c r="BX199" i="7942"/>
  <c r="T381" i="7942"/>
  <c r="U242" i="7942"/>
  <c r="FS258" i="7942"/>
  <c r="FR397" i="7942"/>
  <c r="FR376" i="7942"/>
  <c r="FS237" i="7942"/>
  <c r="DP237" i="7942"/>
  <c r="DO376" i="7942"/>
  <c r="I356" i="7942"/>
  <c r="J217" i="7942"/>
  <c r="BX218" i="7942"/>
  <c r="BW357" i="7942"/>
  <c r="EW159" i="7942"/>
  <c r="EV298" i="7942"/>
  <c r="BM263" i="7942"/>
  <c r="BL402" i="7942"/>
  <c r="AE386" i="7942"/>
  <c r="AF247" i="7942"/>
  <c r="EK336" i="7942"/>
  <c r="EL197" i="7942"/>
  <c r="BA329" i="7942"/>
  <c r="BB190" i="7942"/>
  <c r="DZ414" i="7942"/>
  <c r="EA275" i="7942"/>
  <c r="FR356" i="7942"/>
  <c r="FS217" i="7942"/>
  <c r="BL356" i="7942"/>
  <c r="BM217" i="7942"/>
  <c r="EK361" i="7942"/>
  <c r="EL222" i="7942"/>
  <c r="CT281" i="7942"/>
  <c r="CS420" i="7942"/>
  <c r="GC318" i="7942"/>
  <c r="GD179" i="7942"/>
  <c r="EL253" i="7942"/>
  <c r="EK392" i="7942"/>
  <c r="DE180" i="7942"/>
  <c r="DD319" i="7942"/>
  <c r="EW242" i="7942"/>
  <c r="EV381" i="7942"/>
  <c r="DE229" i="7942"/>
  <c r="DD368" i="7942"/>
  <c r="EK304" i="7942"/>
  <c r="EL165" i="7942"/>
  <c r="EW237" i="7942"/>
  <c r="EV376" i="7942"/>
  <c r="EW204" i="7942"/>
  <c r="EV343" i="7942"/>
  <c r="CH396" i="7942"/>
  <c r="CI257" i="7942"/>
  <c r="CI258" i="7942"/>
  <c r="CH397" i="7942"/>
  <c r="AQ264" i="7942"/>
  <c r="AP403" i="7942"/>
  <c r="J186" i="7942"/>
  <c r="I325" i="7942"/>
  <c r="CT215" i="7942"/>
  <c r="CS354" i="7942"/>
  <c r="EL193" i="7942"/>
  <c r="EK332" i="7942"/>
  <c r="AF188" i="7942"/>
  <c r="AE327" i="7942"/>
  <c r="FH231" i="7942"/>
  <c r="FG370" i="7942"/>
  <c r="FR379" i="7942"/>
  <c r="FS240" i="7942"/>
  <c r="J193" i="7942"/>
  <c r="I332" i="7942"/>
  <c r="EL174" i="7942"/>
  <c r="EK313" i="7942"/>
  <c r="FH192" i="7942"/>
  <c r="FG331" i="7942"/>
  <c r="CS415" i="7942"/>
  <c r="CT276" i="7942"/>
  <c r="EA253" i="7942"/>
  <c r="DZ392" i="7942"/>
  <c r="BA355" i="7942"/>
  <c r="BB216" i="7942"/>
  <c r="G60" i="7946"/>
  <c r="G84" i="7946"/>
  <c r="G85" i="7946" s="1"/>
  <c r="H59" i="7946"/>
  <c r="H84" i="7946" s="1"/>
  <c r="CH407" i="7942"/>
  <c r="CI268" i="7942"/>
  <c r="EL268" i="7942"/>
  <c r="EK407" i="7942"/>
  <c r="BW340" i="7942"/>
  <c r="BX201" i="7942"/>
  <c r="AQ243" i="7942"/>
  <c r="AP382" i="7942"/>
  <c r="DO356" i="7942"/>
  <c r="DP217" i="7942"/>
  <c r="DE276" i="7942"/>
  <c r="DD415" i="7942"/>
  <c r="GC397" i="7942"/>
  <c r="GD258" i="7942"/>
  <c r="BW368" i="7942"/>
  <c r="BX229" i="7942"/>
  <c r="BA297" i="7942"/>
  <c r="BB158" i="7942"/>
  <c r="CS377" i="7942"/>
  <c r="CT238" i="7942"/>
  <c r="GC401" i="7942"/>
  <c r="GD262" i="7942"/>
  <c r="FG417" i="7942"/>
  <c r="FH278" i="7942"/>
  <c r="AE363" i="7942"/>
  <c r="AF224" i="7942"/>
  <c r="AQ203" i="7942"/>
  <c r="AP342" i="7942"/>
  <c r="BL338" i="7942"/>
  <c r="BM199" i="7942"/>
  <c r="BM259" i="7942"/>
  <c r="BL398" i="7942"/>
  <c r="BW318" i="7942"/>
  <c r="BX179" i="7942"/>
  <c r="AP355" i="7942"/>
  <c r="AQ216" i="7942"/>
  <c r="AF172" i="7942"/>
  <c r="AE311" i="7942"/>
  <c r="T354" i="7942"/>
  <c r="U215" i="7942"/>
  <c r="FG346" i="7942"/>
  <c r="FH207" i="7942"/>
  <c r="EK415" i="7942"/>
  <c r="EL276" i="7942"/>
  <c r="AQ211" i="7942"/>
  <c r="AP350" i="7942"/>
  <c r="BB264" i="7942"/>
  <c r="BA403" i="7942"/>
  <c r="DD388" i="7942"/>
  <c r="DE249" i="7942"/>
  <c r="DZ301" i="7942"/>
  <c r="EA162" i="7942"/>
  <c r="BA397" i="7942"/>
  <c r="BB258" i="7942"/>
  <c r="AQ253" i="7942"/>
  <c r="AP392" i="7942"/>
  <c r="CH419" i="7942"/>
  <c r="CI280" i="7942"/>
  <c r="EV364" i="7942"/>
  <c r="EW225" i="7942"/>
  <c r="EV335" i="7942"/>
  <c r="EW196" i="7942"/>
  <c r="DE164" i="7942"/>
  <c r="DD303" i="7942"/>
  <c r="EL207" i="7942"/>
  <c r="EK346" i="7942"/>
  <c r="AQ238" i="7942"/>
  <c r="AP377" i="7942"/>
  <c r="DD323" i="7942"/>
  <c r="DE184" i="7942"/>
  <c r="BW335" i="7942"/>
  <c r="BX196" i="7942"/>
  <c r="DP280" i="7942"/>
  <c r="DO419" i="7942"/>
  <c r="CH384" i="7942"/>
  <c r="CI245" i="7942"/>
  <c r="U157" i="7942"/>
  <c r="T296" i="7942"/>
  <c r="FG376" i="7942"/>
  <c r="FH237" i="7942"/>
  <c r="J220" i="7942"/>
  <c r="I359" i="7942"/>
  <c r="DZ397" i="7942"/>
  <c r="EA258" i="7942"/>
  <c r="CI234" i="7942"/>
  <c r="CH373" i="7942"/>
  <c r="CT217" i="7942"/>
  <c r="CS356" i="7942"/>
  <c r="EV354" i="7942"/>
  <c r="EW215" i="7942"/>
  <c r="I412" i="7942"/>
  <c r="J273" i="7942"/>
  <c r="FS209" i="7942"/>
  <c r="FR348" i="7942"/>
  <c r="DO316" i="7942"/>
  <c r="DP177" i="7942"/>
  <c r="EW285" i="7942"/>
  <c r="EV424" i="7942"/>
  <c r="EK308" i="7942"/>
  <c r="EL169" i="7942"/>
  <c r="AE307" i="7942"/>
  <c r="AF168" i="7942"/>
  <c r="BL379" i="7942"/>
  <c r="BM240" i="7942"/>
  <c r="BB178" i="7942"/>
  <c r="BA317" i="7942"/>
  <c r="I348" i="7942"/>
  <c r="J209" i="7942"/>
  <c r="CT272" i="7942"/>
  <c r="CS411" i="7942"/>
  <c r="DD318" i="7942"/>
  <c r="DE179" i="7942"/>
  <c r="EL251" i="7942"/>
  <c r="EK390" i="7942"/>
  <c r="U235" i="7942"/>
  <c r="T374" i="7942"/>
  <c r="DE166" i="7942"/>
  <c r="DD305" i="7942"/>
  <c r="J277" i="7942"/>
  <c r="I416" i="7942"/>
  <c r="J156" i="7942"/>
  <c r="I295" i="7942"/>
  <c r="AP297" i="7942"/>
  <c r="AQ158" i="7942"/>
  <c r="EK318" i="7942"/>
  <c r="EL179" i="7942"/>
  <c r="BL295" i="7942"/>
  <c r="BM156" i="7942"/>
  <c r="DO336" i="7942"/>
  <c r="DP197" i="7942"/>
  <c r="DO420" i="7942"/>
  <c r="DP281" i="7942"/>
  <c r="AF241" i="7942"/>
  <c r="AE380" i="7942"/>
  <c r="EK375" i="7942"/>
  <c r="EL236" i="7942"/>
  <c r="T371" i="7942"/>
  <c r="U232" i="7942"/>
  <c r="AQ154" i="7942"/>
  <c r="AP293" i="7942"/>
  <c r="U163" i="7942"/>
  <c r="T302" i="7942"/>
  <c r="DE231" i="7942"/>
  <c r="DD370" i="7942"/>
  <c r="GC333" i="7942"/>
  <c r="GD194" i="7942"/>
  <c r="EW260" i="7942"/>
  <c r="EV399" i="7942"/>
  <c r="G34" i="18"/>
  <c r="G65" i="18" s="1"/>
  <c r="G31" i="18"/>
  <c r="G62" i="18" s="1"/>
  <c r="G40" i="18"/>
  <c r="G71" i="18" s="1"/>
  <c r="H429" i="18"/>
  <c r="H439" i="18" s="1"/>
  <c r="G30" i="18"/>
  <c r="G61" i="18" s="1"/>
  <c r="G38" i="18"/>
  <c r="G69" i="18" s="1"/>
  <c r="H351" i="18"/>
  <c r="H361" i="18" s="1"/>
  <c r="G27" i="18"/>
  <c r="G58" i="18" s="1"/>
  <c r="H442" i="18"/>
  <c r="H452" i="18" s="1"/>
  <c r="G36" i="18"/>
  <c r="G67" i="18" s="1"/>
  <c r="H299" i="18"/>
  <c r="H309" i="18" s="1"/>
  <c r="G32" i="18"/>
  <c r="G63" i="18" s="1"/>
  <c r="G23" i="18"/>
  <c r="G54" i="18" s="1"/>
  <c r="G33" i="18"/>
  <c r="G64" i="18" s="1"/>
  <c r="G28" i="18"/>
  <c r="G59" i="18" s="1"/>
  <c r="H364" i="18"/>
  <c r="H374" i="18" s="1"/>
  <c r="H325" i="18"/>
  <c r="H335" i="18" s="1"/>
  <c r="H338" i="18"/>
  <c r="H348" i="18" s="1"/>
  <c r="G35" i="18"/>
  <c r="G66" i="18" s="1"/>
  <c r="H234" i="18"/>
  <c r="G39" i="18"/>
  <c r="G70" i="18" s="1"/>
  <c r="G24" i="18"/>
  <c r="G55" i="18" s="1"/>
  <c r="G29" i="18"/>
  <c r="G60" i="18" s="1"/>
  <c r="H247" i="18"/>
  <c r="H257" i="18" s="1"/>
  <c r="G37" i="18"/>
  <c r="G68" i="18" s="1"/>
  <c r="H416" i="18"/>
  <c r="H426" i="18" s="1"/>
  <c r="H260" i="18"/>
  <c r="H270" i="18" s="1"/>
  <c r="H286" i="18"/>
  <c r="H296" i="18" s="1"/>
  <c r="H312" i="18"/>
  <c r="H322" i="18" s="1"/>
  <c r="H208" i="18"/>
  <c r="H218" i="18" s="1"/>
  <c r="H273" i="18"/>
  <c r="H283" i="18" s="1"/>
  <c r="H377" i="18"/>
  <c r="H387" i="18" s="1"/>
  <c r="G26" i="18"/>
  <c r="G57" i="18" s="1"/>
  <c r="H221" i="18"/>
  <c r="G25" i="18"/>
  <c r="G56" i="18" s="1"/>
  <c r="H403" i="18"/>
  <c r="H413" i="18" s="1"/>
  <c r="G22" i="18"/>
  <c r="G53" i="18" s="1"/>
  <c r="H390" i="18"/>
  <c r="H400" i="18" s="1"/>
  <c r="EW202" i="7942"/>
  <c r="EV341" i="7942"/>
  <c r="DD380" i="7942"/>
  <c r="DE241" i="7942"/>
  <c r="DO377" i="7942"/>
  <c r="DP238" i="7942"/>
  <c r="AP370" i="7942"/>
  <c r="AQ231" i="7942"/>
  <c r="FR393" i="7942"/>
  <c r="FS254" i="7942"/>
  <c r="BM211" i="7942"/>
  <c r="BL350" i="7942"/>
  <c r="AE384" i="7942"/>
  <c r="AF245" i="7942"/>
  <c r="AF203" i="7942"/>
  <c r="AE342" i="7942"/>
  <c r="DE201" i="7942"/>
  <c r="DD340" i="7942"/>
  <c r="T403" i="7942"/>
  <c r="U264" i="7942"/>
  <c r="EW184" i="7942"/>
  <c r="EV323" i="7942"/>
  <c r="DD421" i="7942"/>
  <c r="DE282" i="7942"/>
  <c r="AP422" i="7942"/>
  <c r="AQ283" i="7942"/>
  <c r="DP267" i="7942"/>
  <c r="DO406" i="7942"/>
  <c r="I387" i="7942"/>
  <c r="J248" i="7942"/>
  <c r="EA187" i="7942"/>
  <c r="DZ326" i="7942"/>
  <c r="CI221" i="7942"/>
  <c r="CH360" i="7942"/>
  <c r="EV340" i="7942"/>
  <c r="EW201" i="7942"/>
  <c r="FS260" i="7942"/>
  <c r="FR399" i="7942"/>
  <c r="CT225" i="7942"/>
  <c r="CS364" i="7942"/>
  <c r="DD391" i="7942"/>
  <c r="DE252" i="7942"/>
  <c r="AP322" i="7942"/>
  <c r="AQ183" i="7942"/>
  <c r="J266" i="7942"/>
  <c r="I405" i="7942"/>
  <c r="CH385" i="7942"/>
  <c r="CI246" i="7942"/>
  <c r="AF171" i="7942"/>
  <c r="AE310" i="7942"/>
  <c r="DD348" i="7942"/>
  <c r="DE209" i="7942"/>
  <c r="AQ260" i="7942"/>
  <c r="AP399" i="7942"/>
  <c r="BL294" i="7942"/>
  <c r="BM155" i="7942"/>
  <c r="T325" i="7942"/>
  <c r="U186" i="7942"/>
  <c r="U240" i="7942"/>
  <c r="T379" i="7942"/>
  <c r="EA178" i="7942"/>
  <c r="DZ317" i="7942"/>
  <c r="FG319" i="7942"/>
  <c r="FH180" i="7942"/>
  <c r="EK377" i="7942"/>
  <c r="EL238" i="7942"/>
  <c r="AP388" i="7942"/>
  <c r="AQ249" i="7942"/>
  <c r="FH171" i="7942"/>
  <c r="FG310" i="7942"/>
  <c r="U160" i="7942"/>
  <c r="T299" i="7942"/>
  <c r="I402" i="7942"/>
  <c r="J263" i="7942"/>
  <c r="GD188" i="7942"/>
  <c r="GC327" i="7942"/>
  <c r="DO307" i="7942"/>
  <c r="DP168" i="7942"/>
  <c r="CS293" i="7942"/>
  <c r="CT154" i="7942"/>
  <c r="CH333" i="7942"/>
  <c r="CI194" i="7942"/>
  <c r="GC367" i="7942"/>
  <c r="GD228" i="7942"/>
  <c r="AP384" i="7942"/>
  <c r="AQ245" i="7942"/>
  <c r="DZ322" i="7942"/>
  <c r="EA183" i="7942"/>
  <c r="DP193" i="7942"/>
  <c r="DO332" i="7942"/>
  <c r="DE172" i="7942"/>
  <c r="DD311" i="7942"/>
  <c r="BL371" i="7942"/>
  <c r="BM232" i="7942"/>
  <c r="BB268" i="7942"/>
  <c r="BA407" i="7942"/>
  <c r="U188" i="7942"/>
  <c r="T327" i="7942"/>
  <c r="DO360" i="7942"/>
  <c r="DP221" i="7942"/>
  <c r="FH270" i="7942"/>
  <c r="FG409" i="7942"/>
  <c r="J251" i="7942"/>
  <c r="I390" i="7942"/>
  <c r="AE314" i="7942"/>
  <c r="AF175" i="7942"/>
  <c r="FG342" i="7942"/>
  <c r="FH203" i="7942"/>
  <c r="CS418" i="7942"/>
  <c r="CT279" i="7942"/>
  <c r="CT235" i="7942"/>
  <c r="CS374" i="7942"/>
  <c r="AE376" i="7942"/>
  <c r="AF237" i="7942"/>
  <c r="BB167" i="7942"/>
  <c r="BA306" i="7942"/>
  <c r="FS238" i="7942"/>
  <c r="FR377" i="7942"/>
  <c r="FR346" i="7942"/>
  <c r="FS207" i="7942"/>
  <c r="EK358" i="7942"/>
  <c r="EL219" i="7942"/>
  <c r="FS166" i="7942"/>
  <c r="FR305" i="7942"/>
  <c r="EK417" i="7942"/>
  <c r="EL278" i="7942"/>
  <c r="GD244" i="7942"/>
  <c r="GC383" i="7942"/>
  <c r="BL367" i="7942"/>
  <c r="BM228" i="7942"/>
  <c r="BB154" i="7942"/>
  <c r="BA293" i="7942"/>
  <c r="AF272" i="7942"/>
  <c r="AE411" i="7942"/>
  <c r="FH263" i="7942"/>
  <c r="FG402" i="7942"/>
  <c r="EW200" i="7942"/>
  <c r="EV339" i="7942"/>
  <c r="EV337" i="7942"/>
  <c r="EW198" i="7942"/>
  <c r="FR395" i="7942"/>
  <c r="FS256" i="7942"/>
  <c r="DO308" i="7942"/>
  <c r="DP169" i="7942"/>
  <c r="CH351" i="7942"/>
  <c r="CI212" i="7942"/>
  <c r="GC316" i="7942"/>
  <c r="GD177" i="7942"/>
  <c r="DZ305" i="7942"/>
  <c r="EA166" i="7942"/>
  <c r="I319" i="7942"/>
  <c r="J180" i="7942"/>
  <c r="CS341" i="7942"/>
  <c r="CT202" i="7942"/>
  <c r="FH209" i="7942"/>
  <c r="FG348" i="7942"/>
  <c r="J259" i="7942"/>
  <c r="I398" i="7942"/>
  <c r="T365" i="7942"/>
  <c r="U226" i="7942"/>
  <c r="EW272" i="7942"/>
  <c r="EV411" i="7942"/>
  <c r="CS393" i="7942"/>
  <c r="CT254" i="7942"/>
  <c r="GD174" i="7942"/>
  <c r="GC313" i="7942"/>
  <c r="DE279" i="7942"/>
  <c r="DD418" i="7942"/>
  <c r="DP284" i="7942"/>
  <c r="DO423" i="7942"/>
  <c r="I401" i="7942"/>
  <c r="J262" i="7942"/>
  <c r="EA184" i="7942"/>
  <c r="DZ323" i="7942"/>
  <c r="EK378" i="7942"/>
  <c r="EL239" i="7942"/>
  <c r="GD158" i="7942"/>
  <c r="GC297" i="7942"/>
  <c r="CS423" i="7942"/>
  <c r="CT284" i="7942"/>
  <c r="FR383" i="7942"/>
  <c r="FS244" i="7942"/>
  <c r="GC365" i="7942"/>
  <c r="GD226" i="7942"/>
  <c r="FS249" i="7942"/>
  <c r="FR388" i="7942"/>
  <c r="BW356" i="7942"/>
  <c r="BX217" i="7942"/>
  <c r="FG362" i="7942"/>
  <c r="FH223" i="7942"/>
  <c r="EW239" i="7942"/>
  <c r="EV378" i="7942"/>
  <c r="U172" i="7942"/>
  <c r="T311" i="7942"/>
  <c r="BW309" i="7942"/>
  <c r="BX170" i="7942"/>
  <c r="AQ190" i="7942"/>
  <c r="AP329" i="7942"/>
  <c r="AE409" i="7942"/>
  <c r="AF270" i="7942"/>
  <c r="FG412" i="7942"/>
  <c r="FH273" i="7942"/>
  <c r="BB246" i="7942"/>
  <c r="BA385" i="7942"/>
  <c r="GC311" i="7942"/>
  <c r="GD172" i="7942"/>
  <c r="I304" i="7942"/>
  <c r="J165" i="7942"/>
  <c r="U184" i="7942"/>
  <c r="T323" i="7942"/>
  <c r="BA392" i="7942"/>
  <c r="BB253" i="7942"/>
  <c r="CI277" i="7942"/>
  <c r="CH416" i="7942"/>
  <c r="DD359" i="7942"/>
  <c r="DE220" i="7942"/>
  <c r="CS324" i="7942"/>
  <c r="CT185" i="7942"/>
  <c r="J224" i="7942"/>
  <c r="I363" i="7942"/>
  <c r="DE234" i="7942"/>
  <c r="DD373" i="7942"/>
  <c r="CI195" i="7942"/>
  <c r="CH334" i="7942"/>
  <c r="EK411" i="7942"/>
  <c r="EL272" i="7942"/>
  <c r="CT231" i="7942"/>
  <c r="CS370" i="7942"/>
  <c r="FR363" i="7942"/>
  <c r="FS224" i="7942"/>
  <c r="DP176" i="7942"/>
  <c r="DO315" i="7942"/>
  <c r="CT250" i="7942"/>
  <c r="CS389" i="7942"/>
  <c r="BA308" i="7942"/>
  <c r="BB169" i="7942"/>
  <c r="FR417" i="7942"/>
  <c r="FS278" i="7942"/>
  <c r="T326" i="7942"/>
  <c r="U187" i="7942"/>
  <c r="GD222" i="7942"/>
  <c r="GC361" i="7942"/>
  <c r="FG366" i="7942"/>
  <c r="FH227" i="7942"/>
  <c r="DE171" i="7942"/>
  <c r="DD310" i="7942"/>
  <c r="EW176" i="7942"/>
  <c r="EV315" i="7942"/>
  <c r="CS421" i="7942"/>
  <c r="CT282" i="7942"/>
  <c r="BM213" i="7942"/>
  <c r="BL352" i="7942"/>
  <c r="EL198" i="7942"/>
  <c r="EK337" i="7942"/>
  <c r="BW321" i="7942"/>
  <c r="BX182" i="7942"/>
  <c r="BW364" i="7942"/>
  <c r="BX225" i="7942"/>
  <c r="J228" i="7942"/>
  <c r="I367" i="7942"/>
  <c r="FH246" i="7942"/>
  <c r="FG385" i="7942"/>
  <c r="DD381" i="7942"/>
  <c r="DE242" i="7942"/>
  <c r="EV300" i="7942"/>
  <c r="EW161" i="7942"/>
  <c r="CT224" i="7942"/>
  <c r="CS363" i="7942"/>
  <c r="DO378" i="7942"/>
  <c r="DP239" i="7942"/>
  <c r="BL307" i="7942"/>
  <c r="BM168" i="7942"/>
  <c r="GC422" i="7942"/>
  <c r="GD283" i="7942"/>
  <c r="DP173" i="7942"/>
  <c r="DO312" i="7942"/>
  <c r="EU425" i="7942"/>
  <c r="FG339" i="7942"/>
  <c r="FH200" i="7942"/>
  <c r="AQ271" i="7942"/>
  <c r="AP410" i="7942"/>
  <c r="H7" i="24"/>
  <c r="G41" i="24"/>
  <c r="BB206" i="7942"/>
  <c r="BA345" i="7942"/>
  <c r="BA337" i="7942"/>
  <c r="BB198" i="7942"/>
  <c r="BA394" i="7942"/>
  <c r="BB255" i="7942"/>
  <c r="CH348" i="7942"/>
  <c r="CI209" i="7942"/>
  <c r="CG425" i="7942"/>
  <c r="EA209" i="7942"/>
  <c r="DZ348" i="7942"/>
  <c r="DZ295" i="7942"/>
  <c r="EA156" i="7942"/>
  <c r="AQ266" i="7942"/>
  <c r="AP405" i="7942"/>
  <c r="BX177" i="7942"/>
  <c r="BW316" i="7942"/>
  <c r="I378" i="7942"/>
  <c r="J239" i="7942"/>
  <c r="EK395" i="7942"/>
  <c r="EL256" i="7942"/>
  <c r="EK353" i="7942"/>
  <c r="EL214" i="7942"/>
  <c r="AP386" i="7942"/>
  <c r="AQ247" i="7942"/>
  <c r="AP360" i="7942"/>
  <c r="AQ221" i="7942"/>
  <c r="BL300" i="7942"/>
  <c r="BM161" i="7942"/>
  <c r="I397" i="7942"/>
  <c r="J258" i="7942"/>
  <c r="AE421" i="7942"/>
  <c r="AF282" i="7942"/>
  <c r="DD397" i="7942"/>
  <c r="DE258" i="7942"/>
  <c r="EA227" i="7942"/>
  <c r="DZ366" i="7942"/>
  <c r="AP411" i="7942"/>
  <c r="AQ272" i="7942"/>
  <c r="BB273" i="7942"/>
  <c r="BA412" i="7942"/>
  <c r="GD191" i="7942"/>
  <c r="GC330" i="7942"/>
  <c r="EW182" i="7942"/>
  <c r="EV321" i="7942"/>
  <c r="BA381" i="7942"/>
  <c r="BB242" i="7942"/>
  <c r="BB259" i="7942"/>
  <c r="BA398" i="7942"/>
  <c r="FS189" i="7942"/>
  <c r="FR328" i="7942"/>
  <c r="FG364" i="7942"/>
  <c r="FH225" i="7942"/>
  <c r="DZ341" i="7942"/>
  <c r="EA202" i="7942"/>
  <c r="BW383" i="7942"/>
  <c r="BX244" i="7942"/>
  <c r="BM270" i="7942"/>
  <c r="BL409" i="7942"/>
  <c r="EV371" i="7942"/>
  <c r="EW232" i="7942"/>
  <c r="DD296" i="7942"/>
  <c r="DE157" i="7942"/>
  <c r="EW177" i="7942"/>
  <c r="EV316" i="7942"/>
  <c r="EA203" i="7942"/>
  <c r="DZ342" i="7942"/>
  <c r="FG314" i="7942"/>
  <c r="FH175" i="7942"/>
  <c r="EL201" i="7942"/>
  <c r="EK340" i="7942"/>
  <c r="EK343" i="7942"/>
  <c r="EL204" i="7942"/>
  <c r="CH423" i="7942"/>
  <c r="CI284" i="7942"/>
  <c r="FG378" i="7942"/>
  <c r="FH239" i="7942"/>
  <c r="FR410" i="7942"/>
  <c r="FS271" i="7942"/>
  <c r="EK379" i="7942"/>
  <c r="EL240" i="7942"/>
  <c r="AP352" i="7942"/>
  <c r="AQ213" i="7942"/>
  <c r="EW211" i="7942"/>
  <c r="EV350" i="7942"/>
  <c r="FS241" i="7942"/>
  <c r="FR380" i="7942"/>
  <c r="GC398" i="7942"/>
  <c r="GD259" i="7942"/>
  <c r="BB196" i="7942"/>
  <c r="BA335" i="7942"/>
  <c r="J199" i="7942"/>
  <c r="I338" i="7942"/>
  <c r="I396" i="7942"/>
  <c r="J257" i="7942"/>
  <c r="CI160" i="7942"/>
  <c r="CH299" i="7942"/>
  <c r="DP273" i="7942"/>
  <c r="DO412" i="7942"/>
  <c r="BW421" i="7942"/>
  <c r="BX282" i="7942"/>
  <c r="EW277" i="7942"/>
  <c r="EV416" i="7942"/>
  <c r="CT240" i="7942"/>
  <c r="CS379" i="7942"/>
  <c r="CT184" i="7942"/>
  <c r="CS323" i="7942"/>
  <c r="FG413" i="7942"/>
  <c r="FH274" i="7942"/>
  <c r="BA348" i="7942"/>
  <c r="BB209" i="7942"/>
  <c r="CI185" i="7942"/>
  <c r="CH324" i="7942"/>
  <c r="CH361" i="7942"/>
  <c r="CI222" i="7942"/>
  <c r="AE317" i="7942"/>
  <c r="AF178" i="7942"/>
  <c r="GC419" i="7942"/>
  <c r="GD280" i="7942"/>
  <c r="EW233" i="7942"/>
  <c r="EV372" i="7942"/>
  <c r="DZ307" i="7942"/>
  <c r="EA168" i="7942"/>
  <c r="EL230" i="7942"/>
  <c r="EK369" i="7942"/>
  <c r="EL202" i="7942"/>
  <c r="EK341" i="7942"/>
  <c r="EL195" i="7942"/>
  <c r="EK334" i="7942"/>
  <c r="EL155" i="7942"/>
  <c r="EK294" i="7942"/>
  <c r="EA265" i="7942"/>
  <c r="DZ404" i="7942"/>
  <c r="FS206" i="7942"/>
  <c r="FR345" i="7942"/>
  <c r="T358" i="7942"/>
  <c r="U219" i="7942"/>
  <c r="FR331" i="7942"/>
  <c r="FS192" i="7942"/>
  <c r="EJ425" i="7942"/>
  <c r="AQ277" i="7942"/>
  <c r="AP416" i="7942"/>
  <c r="I303" i="7942"/>
  <c r="J164" i="7942"/>
  <c r="EA180" i="7942"/>
  <c r="DZ319" i="7942"/>
  <c r="AQ217" i="7942"/>
  <c r="AP356" i="7942"/>
  <c r="BL383" i="7942"/>
  <c r="BM244" i="7942"/>
  <c r="EW274" i="7942"/>
  <c r="EV413" i="7942"/>
  <c r="CI217" i="7942"/>
  <c r="CH356" i="7942"/>
  <c r="GD169" i="7942"/>
  <c r="GC308" i="7942"/>
  <c r="EK391" i="7942"/>
  <c r="EL252" i="7942"/>
  <c r="BB275" i="7942"/>
  <c r="BA414" i="7942"/>
  <c r="CT255" i="7942"/>
  <c r="CS394" i="7942"/>
  <c r="I399" i="7942"/>
  <c r="J260" i="7942"/>
  <c r="I314" i="7942"/>
  <c r="J175" i="7942"/>
  <c r="FS159" i="7942"/>
  <c r="FR298" i="7942"/>
  <c r="DZ393" i="7942"/>
  <c r="EA254" i="7942"/>
  <c r="EA196" i="7942"/>
  <c r="DZ335" i="7942"/>
  <c r="EK355" i="7942"/>
  <c r="EL216" i="7942"/>
  <c r="AP299" i="7942"/>
  <c r="AQ160" i="7942"/>
  <c r="AE347" i="7942"/>
  <c r="AF208" i="7942"/>
  <c r="BW415" i="7942"/>
  <c r="BX276" i="7942"/>
  <c r="AQ199" i="7942"/>
  <c r="AP338" i="7942"/>
  <c r="DZ306" i="7942"/>
  <c r="EA167" i="7942"/>
  <c r="T352" i="7942"/>
  <c r="U213" i="7942"/>
  <c r="EV345" i="7942"/>
  <c r="EW206" i="7942"/>
  <c r="BL302" i="7942"/>
  <c r="BM163" i="7942"/>
  <c r="FH164" i="7942"/>
  <c r="FG303" i="7942"/>
  <c r="BM241" i="7942"/>
  <c r="BL380" i="7942"/>
  <c r="CS378" i="7942"/>
  <c r="CT239" i="7942"/>
  <c r="BB211" i="7942"/>
  <c r="BA350" i="7942"/>
  <c r="CT212" i="7942"/>
  <c r="CS351" i="7942"/>
  <c r="FH199" i="7942"/>
  <c r="FG338" i="7942"/>
  <c r="BX188" i="7942"/>
  <c r="BW327" i="7942"/>
  <c r="DD393" i="7942"/>
  <c r="DE254" i="7942"/>
  <c r="T347" i="7942"/>
  <c r="U208" i="7942"/>
  <c r="J158" i="7942"/>
  <c r="I297" i="7942"/>
  <c r="AQ173" i="7942"/>
  <c r="AP312" i="7942"/>
  <c r="GD201" i="7942"/>
  <c r="GC340" i="7942"/>
  <c r="DE217" i="7942"/>
  <c r="DD356" i="7942"/>
  <c r="EA177" i="7942"/>
  <c r="DZ316" i="7942"/>
  <c r="BW350" i="7942"/>
  <c r="BX211" i="7942"/>
  <c r="BW331" i="7942"/>
  <c r="BX192" i="7942"/>
  <c r="U218" i="7942"/>
  <c r="T357" i="7942"/>
  <c r="DP268" i="7942"/>
  <c r="DO407" i="7942"/>
  <c r="AP404" i="7942"/>
  <c r="AQ265" i="7942"/>
  <c r="DE170" i="7942"/>
  <c r="DD309" i="7942"/>
  <c r="AQ189" i="7942"/>
  <c r="AP328" i="7942"/>
  <c r="DP283" i="7942"/>
  <c r="DO422" i="7942"/>
  <c r="AQ284" i="7942"/>
  <c r="AP423" i="7942"/>
  <c r="GD190" i="7942"/>
  <c r="GC329" i="7942"/>
  <c r="BB195" i="7942"/>
  <c r="BA334" i="7942"/>
  <c r="CT157" i="7942"/>
  <c r="CS296" i="7942"/>
  <c r="J208" i="7942"/>
  <c r="I347" i="7942"/>
  <c r="EL228" i="7942"/>
  <c r="EK367" i="7942"/>
  <c r="BX155" i="7942"/>
  <c r="BW294" i="7942"/>
  <c r="BX200" i="7942"/>
  <c r="BW339" i="7942"/>
  <c r="BA418" i="7942"/>
  <c r="BB279" i="7942"/>
  <c r="BW354" i="7942"/>
  <c r="BX215" i="7942"/>
  <c r="AF210" i="7942"/>
  <c r="AE349" i="7942"/>
  <c r="G80" i="7943"/>
  <c r="H78" i="7943"/>
  <c r="H73" i="7946" s="1"/>
  <c r="H98" i="7946" s="1"/>
  <c r="G73" i="7946"/>
  <c r="EL265" i="7942"/>
  <c r="EK404" i="7942"/>
  <c r="BL308" i="7942"/>
  <c r="BM169" i="7942"/>
  <c r="DO417" i="7942"/>
  <c r="DP278" i="7942"/>
  <c r="EL200" i="7942"/>
  <c r="EK339" i="7942"/>
  <c r="CS355" i="7942"/>
  <c r="CT216" i="7942"/>
  <c r="I374" i="7942"/>
  <c r="J235" i="7942"/>
  <c r="I361" i="7942"/>
  <c r="J222" i="7942"/>
  <c r="EV328" i="7942"/>
  <c r="EW189" i="7942"/>
  <c r="BA315" i="7942"/>
  <c r="BB176" i="7942"/>
  <c r="T319" i="7942"/>
  <c r="U180" i="7942"/>
  <c r="BM162" i="7942"/>
  <c r="BL301" i="7942"/>
  <c r="BX184" i="7942"/>
  <c r="BW323" i="7942"/>
  <c r="CT249" i="7942"/>
  <c r="CS388" i="7942"/>
  <c r="AF257" i="7942"/>
  <c r="AE396" i="7942"/>
  <c r="CI175" i="7942"/>
  <c r="CH314" i="7942"/>
  <c r="BW416" i="7942"/>
  <c r="BX277" i="7942"/>
  <c r="BL315" i="7942"/>
  <c r="BM176" i="7942"/>
  <c r="GB425" i="7942"/>
  <c r="DZ361" i="7942"/>
  <c r="EA222" i="7942"/>
  <c r="AE397" i="7942"/>
  <c r="AF258" i="7942"/>
  <c r="AP400" i="7942"/>
  <c r="AQ261" i="7942"/>
  <c r="FR424" i="7942"/>
  <c r="FS285" i="7942"/>
  <c r="H425" i="7942"/>
  <c r="FR404" i="7942"/>
  <c r="FS265" i="7942"/>
  <c r="GC319" i="7942"/>
  <c r="GD180" i="7942"/>
  <c r="CH402" i="7942"/>
  <c r="CI263" i="7942"/>
  <c r="CT183" i="7942"/>
  <c r="CS322" i="7942"/>
  <c r="DZ363" i="7942"/>
  <c r="EA224" i="7942"/>
  <c r="BW343" i="7942"/>
  <c r="BX204" i="7942"/>
  <c r="CI187" i="7942"/>
  <c r="CH326" i="7942"/>
  <c r="BM267" i="7942"/>
  <c r="BL406" i="7942"/>
  <c r="AQ191" i="7942"/>
  <c r="AP330" i="7942"/>
  <c r="BM195" i="7942"/>
  <c r="BL334" i="7942"/>
  <c r="FH201" i="7942"/>
  <c r="FG340" i="7942"/>
  <c r="DP179" i="7942"/>
  <c r="DO318" i="7942"/>
  <c r="BL339" i="7942"/>
  <c r="BM200" i="7942"/>
  <c r="CT189" i="7942"/>
  <c r="CS328" i="7942"/>
  <c r="GC334" i="7942"/>
  <c r="GD195" i="7942"/>
  <c r="AQ251" i="7942"/>
  <c r="AP390" i="7942"/>
  <c r="DE273" i="7942"/>
  <c r="DD412" i="7942"/>
  <c r="EL231" i="7942"/>
  <c r="EK370" i="7942"/>
  <c r="DE191" i="7942"/>
  <c r="DD330" i="7942"/>
  <c r="BW352" i="7942"/>
  <c r="BX213" i="7942"/>
  <c r="EW269" i="7942"/>
  <c r="EV408" i="7942"/>
  <c r="DP236" i="7942"/>
  <c r="DO375" i="7942"/>
  <c r="BM260" i="7942"/>
  <c r="BL399" i="7942"/>
  <c r="BM196" i="7942"/>
  <c r="BL335" i="7942"/>
  <c r="FR310" i="7942"/>
  <c r="FS171" i="7942"/>
  <c r="AE336" i="7942"/>
  <c r="AF197" i="7942"/>
  <c r="CS371" i="7942"/>
  <c r="CT232" i="7942"/>
  <c r="DO337" i="7942"/>
  <c r="DP198" i="7942"/>
  <c r="CT170" i="7942"/>
  <c r="CS309" i="7942"/>
  <c r="EA170" i="7942"/>
  <c r="DZ309" i="7942"/>
  <c r="DO293" i="7942"/>
  <c r="DP154" i="7942"/>
  <c r="DD320" i="7942"/>
  <c r="DE181" i="7942"/>
  <c r="EL269" i="7942"/>
  <c r="EK408" i="7942"/>
  <c r="J198" i="7942"/>
  <c r="I337" i="7942"/>
  <c r="AF190" i="7942"/>
  <c r="AE329" i="7942"/>
  <c r="T318" i="7942"/>
  <c r="U179" i="7942"/>
  <c r="I411" i="7942"/>
  <c r="J272" i="7942"/>
  <c r="AE309" i="7942"/>
  <c r="AF170" i="7942"/>
  <c r="AE392" i="7942"/>
  <c r="AF253" i="7942"/>
  <c r="CI229" i="7942"/>
  <c r="CH368" i="7942"/>
  <c r="BB192" i="7942"/>
  <c r="BA331" i="7942"/>
  <c r="CI261" i="7942"/>
  <c r="CH400" i="7942"/>
  <c r="BL382" i="7942"/>
  <c r="BM243" i="7942"/>
  <c r="DE183" i="7942"/>
  <c r="DD322" i="7942"/>
  <c r="BX175" i="7942"/>
  <c r="BW314" i="7942"/>
  <c r="DE218" i="7942"/>
  <c r="DD357" i="7942"/>
  <c r="CS327" i="7942"/>
  <c r="CT188" i="7942"/>
  <c r="FH178" i="7942"/>
  <c r="FG317" i="7942"/>
  <c r="BB234" i="7942"/>
  <c r="BA373" i="7942"/>
  <c r="CH391" i="7942"/>
  <c r="CI252" i="7942"/>
  <c r="J203" i="7942"/>
  <c r="I342" i="7942"/>
  <c r="BW403" i="7942"/>
  <c r="BX264" i="7942"/>
  <c r="AP391" i="7942"/>
  <c r="AQ252" i="7942"/>
  <c r="BB191" i="7942"/>
  <c r="BA330" i="7942"/>
  <c r="FG361" i="7942"/>
  <c r="FH222" i="7942"/>
  <c r="FH245" i="7942"/>
  <c r="FG384" i="7942"/>
  <c r="CT200" i="7942"/>
  <c r="CS339" i="7942"/>
  <c r="AF185" i="7942"/>
  <c r="AE324" i="7942"/>
  <c r="CT241" i="7942"/>
  <c r="CS380" i="7942"/>
  <c r="AP412" i="7942"/>
  <c r="AQ273" i="7942"/>
  <c r="EL285" i="7942"/>
  <c r="EK424" i="7942"/>
  <c r="FH253" i="7942"/>
  <c r="FG392" i="7942"/>
  <c r="EK412" i="7942"/>
  <c r="EL273" i="7942"/>
  <c r="FR368" i="7942"/>
  <c r="FS229" i="7942"/>
  <c r="GC296" i="7942"/>
  <c r="GD157" i="7942"/>
  <c r="BL393" i="7942"/>
  <c r="BM254" i="7942"/>
  <c r="BL320" i="7942"/>
  <c r="BM181" i="7942"/>
  <c r="FG373" i="7942"/>
  <c r="FH234" i="7942"/>
  <c r="GD239" i="7942"/>
  <c r="GC378" i="7942"/>
  <c r="DD332" i="7942"/>
  <c r="DE193" i="7942"/>
  <c r="BA409" i="7942"/>
  <c r="BB270" i="7942"/>
  <c r="FR315" i="7942"/>
  <c r="FS176" i="7942"/>
  <c r="CI189" i="7942"/>
  <c r="CH328" i="7942"/>
  <c r="CT177" i="7942"/>
  <c r="CS316" i="7942"/>
  <c r="CI225" i="7942"/>
  <c r="CH364" i="7942"/>
  <c r="I317" i="7942"/>
  <c r="J178" i="7942"/>
  <c r="BA318" i="7942"/>
  <c r="BB179" i="7942"/>
  <c r="EA230" i="7942"/>
  <c r="DZ369" i="7942"/>
  <c r="BX220" i="7942"/>
  <c r="BW359" i="7942"/>
  <c r="DO380" i="7942"/>
  <c r="DP241" i="7942"/>
  <c r="EV326" i="7942"/>
  <c r="EW187" i="7942"/>
  <c r="BW372" i="7942"/>
  <c r="BX233" i="7942"/>
  <c r="BW375" i="7942"/>
  <c r="BX236" i="7942"/>
  <c r="EK338" i="7942"/>
  <c r="EL199" i="7942"/>
  <c r="AF227" i="7942"/>
  <c r="AE366" i="7942"/>
  <c r="BA361" i="7942"/>
  <c r="BB222" i="7942"/>
  <c r="EL172" i="7942"/>
  <c r="EK311" i="7942"/>
  <c r="EL247" i="7942"/>
  <c r="EK386" i="7942"/>
  <c r="DE178" i="7942"/>
  <c r="DD317" i="7942"/>
  <c r="BW300" i="7942"/>
  <c r="BX161" i="7942"/>
  <c r="BX210" i="7942"/>
  <c r="BW349" i="7942"/>
  <c r="EV338" i="7942"/>
  <c r="EW199" i="7942"/>
  <c r="EK348" i="7942"/>
  <c r="EL209" i="7942"/>
  <c r="GC371" i="7942"/>
  <c r="GD232" i="7942"/>
  <c r="GC300" i="7942"/>
  <c r="GD161" i="7942"/>
  <c r="AF238" i="7942"/>
  <c r="AE377" i="7942"/>
  <c r="GD211" i="7942"/>
  <c r="GC350" i="7942"/>
  <c r="EA226" i="7942"/>
  <c r="DZ365" i="7942"/>
  <c r="AP343" i="7942"/>
  <c r="AQ204" i="7942"/>
  <c r="CS304" i="7942"/>
  <c r="CT165" i="7942"/>
  <c r="EA191" i="7942"/>
  <c r="DZ330" i="7942"/>
  <c r="BB156" i="7942"/>
  <c r="BA295" i="7942"/>
  <c r="EV307" i="7942"/>
  <c r="EW168" i="7942"/>
  <c r="EW253" i="7942"/>
  <c r="EV392" i="7942"/>
  <c r="U259" i="7942"/>
  <c r="T398" i="7942"/>
  <c r="BA383" i="7942"/>
  <c r="BB244" i="7942"/>
  <c r="BL387" i="7942"/>
  <c r="BM248" i="7942"/>
  <c r="CS357" i="7942"/>
  <c r="CT218" i="7942"/>
  <c r="J205" i="7942"/>
  <c r="I344" i="7942"/>
  <c r="DP203" i="7942"/>
  <c r="DO342" i="7942"/>
  <c r="EK422" i="7942"/>
  <c r="EL283" i="7942"/>
  <c r="DP282" i="7942"/>
  <c r="DO421" i="7942"/>
  <c r="DP156" i="7942"/>
  <c r="DO295" i="7942"/>
  <c r="AP420" i="7942"/>
  <c r="AQ281" i="7942"/>
  <c r="CH303" i="7942"/>
  <c r="CI164" i="7942"/>
  <c r="BA294" i="7942"/>
  <c r="BB155" i="7942"/>
  <c r="FS167" i="7942"/>
  <c r="FR306" i="7942"/>
  <c r="AZ425" i="7942"/>
  <c r="AE294" i="7942"/>
  <c r="AF155" i="7942"/>
  <c r="U276" i="7942"/>
  <c r="T415" i="7942"/>
  <c r="DP157" i="7942"/>
  <c r="DO296" i="7942"/>
  <c r="BA357" i="7942"/>
  <c r="BB218" i="7942"/>
  <c r="AP318" i="7942"/>
  <c r="AQ179" i="7942"/>
  <c r="EW224" i="7942"/>
  <c r="EV363" i="7942"/>
  <c r="AF199" i="7942"/>
  <c r="AE338" i="7942"/>
  <c r="EV360" i="7942"/>
  <c r="EW221" i="7942"/>
  <c r="BL396" i="7942"/>
  <c r="BM257" i="7942"/>
  <c r="DZ381" i="7942"/>
  <c r="EA242" i="7942"/>
  <c r="DD367" i="7942"/>
  <c r="DE228" i="7942"/>
  <c r="CH338" i="7942"/>
  <c r="CI199" i="7942"/>
  <c r="FS231" i="7942"/>
  <c r="FR370" i="7942"/>
  <c r="GC421" i="7942"/>
  <c r="GD282" i="7942"/>
  <c r="FS277" i="7942"/>
  <c r="FR416" i="7942"/>
  <c r="DZ401" i="7942"/>
  <c r="EA262" i="7942"/>
  <c r="T324" i="7942"/>
  <c r="U185" i="7942"/>
  <c r="DZ423" i="7942"/>
  <c r="EA284" i="7942"/>
  <c r="DZ299" i="7942"/>
  <c r="EA160" i="7942"/>
  <c r="CS329" i="7942"/>
  <c r="CT190" i="7942"/>
  <c r="CH367" i="7942"/>
  <c r="CI228" i="7942"/>
  <c r="DP219" i="7942"/>
  <c r="DO358" i="7942"/>
  <c r="DD354" i="7942"/>
  <c r="DE215" i="7942"/>
  <c r="DE165" i="7942"/>
  <c r="DD304" i="7942"/>
  <c r="DO314" i="7942"/>
  <c r="DP175" i="7942"/>
  <c r="DO294" i="7942"/>
  <c r="DP155" i="7942"/>
  <c r="EV308" i="7942"/>
  <c r="EW169" i="7942"/>
  <c r="CH311" i="7942"/>
  <c r="CI172" i="7942"/>
  <c r="DP244" i="7942"/>
  <c r="DO383" i="7942"/>
  <c r="CS300" i="7942"/>
  <c r="CT161" i="7942"/>
  <c r="DO331" i="7942"/>
  <c r="DP192" i="7942"/>
  <c r="BB177" i="7942"/>
  <c r="BA316" i="7942"/>
  <c r="T373" i="7942"/>
  <c r="U234" i="7942"/>
  <c r="BL341" i="7942"/>
  <c r="BM202" i="7942"/>
  <c r="BL336" i="7942"/>
  <c r="BM197" i="7942"/>
  <c r="FG297" i="7942"/>
  <c r="FH158" i="7942"/>
  <c r="U241" i="7942"/>
  <c r="T380" i="7942"/>
  <c r="BX180" i="7942"/>
  <c r="BW319" i="7942"/>
  <c r="FS274" i="7942"/>
  <c r="FR413" i="7942"/>
  <c r="FG377" i="7942"/>
  <c r="FH238" i="7942"/>
  <c r="DZ333" i="7942"/>
  <c r="EA194" i="7942"/>
  <c r="EW284" i="7942"/>
  <c r="EV423" i="7942"/>
  <c r="CS417" i="7942"/>
  <c r="CT278" i="7942"/>
  <c r="AE333" i="7942"/>
  <c r="AF194" i="7942"/>
  <c r="CH366" i="7942"/>
  <c r="CI227" i="7942"/>
  <c r="I403" i="7942"/>
  <c r="J264" i="7942"/>
  <c r="I307" i="7942"/>
  <c r="J168" i="7942"/>
  <c r="CT209" i="7942"/>
  <c r="CS348" i="7942"/>
  <c r="CI278" i="7942"/>
  <c r="CH417" i="7942"/>
  <c r="BW408" i="7942"/>
  <c r="BX269" i="7942"/>
  <c r="AQ196" i="7942"/>
  <c r="AP335" i="7942"/>
  <c r="DD386" i="7942"/>
  <c r="DE247" i="7942"/>
  <c r="DP259" i="7942"/>
  <c r="DO398" i="7942"/>
  <c r="CS366" i="7942"/>
  <c r="CT227" i="7942"/>
  <c r="AF255" i="7942"/>
  <c r="AE394" i="7942"/>
  <c r="FR316" i="7942"/>
  <c r="FS177" i="7942"/>
  <c r="BB188" i="7942"/>
  <c r="BA327" i="7942"/>
  <c r="FH179" i="7942"/>
  <c r="FG318" i="7942"/>
  <c r="I353" i="7942"/>
  <c r="J214" i="7942"/>
  <c r="BL389" i="7942"/>
  <c r="BM250" i="7942"/>
  <c r="BL344" i="7942"/>
  <c r="BM205" i="7942"/>
  <c r="BM230" i="7942"/>
  <c r="BL369" i="7942"/>
  <c r="FG321" i="7942"/>
  <c r="FH182" i="7942"/>
  <c r="CI216" i="7942"/>
  <c r="CH355" i="7942"/>
  <c r="FS183" i="7942"/>
  <c r="FR322" i="7942"/>
  <c r="EW251" i="7942"/>
  <c r="EV390" i="7942"/>
  <c r="FG302" i="7942"/>
  <c r="FH163" i="7942"/>
  <c r="U175" i="7942"/>
  <c r="T314" i="7942"/>
  <c r="CH413" i="7942"/>
  <c r="CI274" i="7942"/>
  <c r="AQ163" i="7942"/>
  <c r="AP302" i="7942"/>
  <c r="AQ250" i="7942"/>
  <c r="AP389" i="7942"/>
  <c r="U270" i="7942"/>
  <c r="T409" i="7942"/>
  <c r="DE211" i="7942"/>
  <c r="DD350" i="7942"/>
  <c r="AP307" i="7942"/>
  <c r="AQ168" i="7942"/>
  <c r="BM159" i="7942"/>
  <c r="BL298" i="7942"/>
  <c r="CT283" i="7942"/>
  <c r="CS422" i="7942"/>
  <c r="CH411" i="7942"/>
  <c r="CI272" i="7942"/>
  <c r="U267" i="7942"/>
  <c r="T406" i="7942"/>
  <c r="BM182" i="7942"/>
  <c r="BL321" i="7942"/>
  <c r="CH352" i="7942"/>
  <c r="CI213" i="7942"/>
  <c r="AP320" i="7942"/>
  <c r="AQ181" i="7942"/>
  <c r="EW214" i="7942"/>
  <c r="EV353" i="7942"/>
  <c r="CI219" i="7942"/>
  <c r="CH358" i="7942"/>
  <c r="BW317" i="7942"/>
  <c r="BX178" i="7942"/>
  <c r="GC386" i="7942"/>
  <c r="GD247" i="7942"/>
  <c r="EK356" i="7942"/>
  <c r="EL217" i="7942"/>
  <c r="AQ156" i="7942"/>
  <c r="AP295" i="7942"/>
  <c r="BX240" i="7942"/>
  <c r="BW379" i="7942"/>
  <c r="GD274" i="7942"/>
  <c r="GC413" i="7942"/>
  <c r="CI231" i="7942"/>
  <c r="CH370" i="7942"/>
  <c r="CT211" i="7942"/>
  <c r="CS350" i="7942"/>
  <c r="BB162" i="7942"/>
  <c r="BA301" i="7942"/>
  <c r="FG347" i="7942"/>
  <c r="FH208" i="7942"/>
  <c r="FR420" i="7942"/>
  <c r="FS281" i="7942"/>
  <c r="FR308" i="7942"/>
  <c r="FS169" i="7942"/>
  <c r="BL340" i="7942"/>
  <c r="BM201" i="7942"/>
  <c r="GC337" i="7942"/>
  <c r="GD198" i="7942"/>
  <c r="BX207" i="7942"/>
  <c r="BW346" i="7942"/>
  <c r="GC384" i="7942"/>
  <c r="GD245" i="7942"/>
  <c r="GD204" i="7942"/>
  <c r="GC343" i="7942"/>
  <c r="BX246" i="7942"/>
  <c r="BW385" i="7942"/>
  <c r="T401" i="7942"/>
  <c r="U262" i="7942"/>
  <c r="GD175" i="7942"/>
  <c r="GC314" i="7942"/>
  <c r="GC416" i="7942"/>
  <c r="GD277" i="7942"/>
  <c r="DD385" i="7942"/>
  <c r="DE246" i="7942"/>
  <c r="DE167" i="7942"/>
  <c r="DD306" i="7942"/>
  <c r="U279" i="7942"/>
  <c r="T418" i="7942"/>
  <c r="DZ405" i="7942"/>
  <c r="EA266" i="7942"/>
  <c r="BX278" i="7942"/>
  <c r="BW417" i="7942"/>
  <c r="I407" i="7942"/>
  <c r="J268" i="7942"/>
  <c r="GD220" i="7942"/>
  <c r="GC359" i="7942"/>
  <c r="CS406" i="7942"/>
  <c r="CT267" i="7942"/>
  <c r="DD328" i="7942"/>
  <c r="DE189" i="7942"/>
  <c r="BW365" i="7942"/>
  <c r="BX226" i="7942"/>
  <c r="EW223" i="7942"/>
  <c r="EV362" i="7942"/>
  <c r="CS387" i="7942"/>
  <c r="CT248" i="7942"/>
  <c r="EW268" i="7942"/>
  <c r="EV407" i="7942"/>
  <c r="GC345" i="7942"/>
  <c r="GD206" i="7942"/>
  <c r="AP353" i="7942"/>
  <c r="AQ214" i="7942"/>
  <c r="GD252" i="7942"/>
  <c r="GC391" i="7942"/>
  <c r="FS188" i="7942"/>
  <c r="FR327" i="7942"/>
  <c r="FS193" i="7942"/>
  <c r="FR332" i="7942"/>
  <c r="BM264" i="7942"/>
  <c r="BL403" i="7942"/>
  <c r="EV417" i="7942"/>
  <c r="EW278" i="7942"/>
  <c r="DO322" i="7942"/>
  <c r="DP183" i="7942"/>
  <c r="EA199" i="7942"/>
  <c r="DZ338" i="7942"/>
  <c r="BL365" i="7942"/>
  <c r="BM226" i="7942"/>
  <c r="CS375" i="7942"/>
  <c r="CT236" i="7942"/>
  <c r="FH169" i="7942"/>
  <c r="FG308" i="7942"/>
  <c r="BX183" i="7942"/>
  <c r="BW322" i="7942"/>
  <c r="EA164" i="7942"/>
  <c r="DZ303" i="7942"/>
  <c r="EA197" i="7942"/>
  <c r="DZ336" i="7942"/>
  <c r="BA411" i="7942"/>
  <c r="BB272" i="7942"/>
  <c r="DE238" i="7942"/>
  <c r="DD377" i="7942"/>
  <c r="AF284" i="7942"/>
  <c r="AE423" i="7942"/>
  <c r="CS352" i="7942"/>
  <c r="CT213" i="7942"/>
  <c r="DP262" i="7942"/>
  <c r="DO401" i="7942"/>
  <c r="J227" i="7942"/>
  <c r="I366" i="7942"/>
  <c r="AQ198" i="7942"/>
  <c r="AP337" i="7942"/>
  <c r="FG305" i="7942"/>
  <c r="FH166" i="7942"/>
  <c r="BB220" i="7942"/>
  <c r="BA359" i="7942"/>
  <c r="BA367" i="7942"/>
  <c r="BB228" i="7942"/>
  <c r="BM154" i="7942"/>
  <c r="BL293" i="7942"/>
  <c r="CT197" i="7942"/>
  <c r="CS336" i="7942"/>
  <c r="DD333" i="7942"/>
  <c r="DE194" i="7942"/>
  <c r="BX176" i="7942"/>
  <c r="BW315" i="7942"/>
  <c r="DE192" i="7942"/>
  <c r="DD331" i="7942"/>
  <c r="DO384" i="7942"/>
  <c r="DP245" i="7942"/>
  <c r="EL156" i="7942"/>
  <c r="EK295" i="7942"/>
  <c r="EK317" i="7942"/>
  <c r="EL178" i="7942"/>
  <c r="FS210" i="7942"/>
  <c r="FR349" i="7942"/>
  <c r="CS367" i="7942"/>
  <c r="CT228" i="7942"/>
  <c r="AQ258" i="7942"/>
  <c r="AP397" i="7942"/>
  <c r="BA376" i="7942"/>
  <c r="BB237" i="7942"/>
  <c r="DP226" i="7942"/>
  <c r="DO365" i="7942"/>
  <c r="J160" i="7942"/>
  <c r="I299" i="7942"/>
  <c r="DD293" i="7942"/>
  <c r="DE154" i="7942"/>
  <c r="DP270" i="7942"/>
  <c r="DO409" i="7942"/>
  <c r="EL244" i="7942"/>
  <c r="EK383" i="7942"/>
  <c r="BX198" i="7942"/>
  <c r="BW337" i="7942"/>
  <c r="FH268" i="7942"/>
  <c r="FG407" i="7942"/>
  <c r="BL419" i="7942"/>
  <c r="BM280" i="7942"/>
  <c r="GC395" i="7942"/>
  <c r="GD256" i="7942"/>
  <c r="BL299" i="7942"/>
  <c r="BM160" i="7942"/>
  <c r="BA300" i="7942"/>
  <c r="BB161" i="7942"/>
  <c r="AQ210" i="7942"/>
  <c r="AP349" i="7942"/>
  <c r="DZ371" i="7942"/>
  <c r="EA232" i="7942"/>
  <c r="DZ384" i="7942"/>
  <c r="EA245" i="7942"/>
  <c r="FQ425" i="7942"/>
  <c r="FG415" i="7942"/>
  <c r="FH276" i="7942"/>
  <c r="CI226" i="7942"/>
  <c r="CH365" i="7942"/>
  <c r="AQ174" i="7942"/>
  <c r="AP313" i="7942"/>
  <c r="AP345" i="7942"/>
  <c r="AQ206" i="7942"/>
  <c r="CT220" i="7942"/>
  <c r="CS359" i="7942"/>
  <c r="EW235" i="7942"/>
  <c r="EV374" i="7942"/>
  <c r="EW188" i="7942"/>
  <c r="EV327" i="7942"/>
  <c r="EW256" i="7942"/>
  <c r="EV395" i="7942"/>
  <c r="BL333" i="7942"/>
  <c r="BM194" i="7942"/>
  <c r="EK323" i="7942"/>
  <c r="EL184" i="7942"/>
  <c r="FH172" i="7942"/>
  <c r="FG311" i="7942"/>
  <c r="BW409" i="7942"/>
  <c r="BX270" i="7942"/>
  <c r="DD314" i="7942"/>
  <c r="DE175" i="7942"/>
  <c r="EL210" i="7942"/>
  <c r="EK349" i="7942"/>
  <c r="FH252" i="7942"/>
  <c r="FG391" i="7942"/>
  <c r="BB239" i="7942"/>
  <c r="BA378" i="7942"/>
  <c r="CH394" i="7942"/>
  <c r="CI255" i="7942"/>
  <c r="GD168" i="7942"/>
  <c r="GC307" i="7942"/>
  <c r="DE232" i="7942"/>
  <c r="DD371" i="7942"/>
  <c r="EW262" i="7942"/>
  <c r="EV401" i="7942"/>
  <c r="I382" i="7942"/>
  <c r="J243" i="7942"/>
  <c r="FG350" i="7942"/>
  <c r="FH211" i="7942"/>
  <c r="DD339" i="7942"/>
  <c r="DE200" i="7942"/>
  <c r="BB231" i="7942"/>
  <c r="BA370" i="7942"/>
  <c r="EA237" i="7942"/>
  <c r="DZ376" i="7942"/>
  <c r="CS346" i="7942"/>
  <c r="CT207" i="7942"/>
  <c r="CH380" i="7942"/>
  <c r="CI241" i="7942"/>
  <c r="FH260" i="7942"/>
  <c r="FG399" i="7942"/>
  <c r="BM242" i="7942"/>
  <c r="BL381" i="7942"/>
  <c r="BW412" i="7942"/>
  <c r="BX273" i="7942"/>
  <c r="BX212" i="7942"/>
  <c r="BW351" i="7942"/>
  <c r="CH308" i="7942"/>
  <c r="CI169" i="7942"/>
  <c r="GC405" i="7942"/>
  <c r="GD266" i="7942"/>
  <c r="DD347" i="7942"/>
  <c r="DE208" i="7942"/>
  <c r="GC412" i="7942"/>
  <c r="GD273" i="7942"/>
  <c r="EL232" i="7942"/>
  <c r="EK371" i="7942"/>
  <c r="DE168" i="7942"/>
  <c r="DD307" i="7942"/>
  <c r="FH280" i="7942"/>
  <c r="FG419" i="7942"/>
  <c r="CT243" i="7942"/>
  <c r="CS382" i="7942"/>
  <c r="AP303" i="7942"/>
  <c r="AQ164" i="7942"/>
  <c r="CI178" i="7942"/>
  <c r="CH317" i="7942"/>
  <c r="EK387" i="7942"/>
  <c r="EL248" i="7942"/>
  <c r="EV367" i="7942"/>
  <c r="EW228" i="7942"/>
  <c r="DD378" i="7942"/>
  <c r="DE239" i="7942"/>
  <c r="AE298" i="7942"/>
  <c r="AF159" i="7942"/>
  <c r="FH159" i="7942"/>
  <c r="FG298" i="7942"/>
  <c r="CI184" i="7942"/>
  <c r="CH323" i="7942"/>
  <c r="EK342" i="7942"/>
  <c r="EL203" i="7942"/>
  <c r="FG372" i="7942"/>
  <c r="FH233" i="7942"/>
  <c r="I400" i="7942"/>
  <c r="J261" i="7942"/>
  <c r="CH315" i="7942"/>
  <c r="CI176" i="7942"/>
  <c r="FH282" i="7942"/>
  <c r="FG421" i="7942"/>
  <c r="EK307" i="7942"/>
  <c r="EL168" i="7942"/>
  <c r="T294" i="7942"/>
  <c r="U155" i="7942"/>
  <c r="J172" i="7942"/>
  <c r="I311" i="7942"/>
  <c r="BL323" i="7942"/>
  <c r="BM184" i="7942"/>
  <c r="BW376" i="7942"/>
  <c r="BX237" i="7942"/>
  <c r="CS386" i="7942"/>
  <c r="CT247" i="7942"/>
  <c r="DP247" i="7942"/>
  <c r="DO386" i="7942"/>
  <c r="AQ262" i="7942"/>
  <c r="AP401" i="7942"/>
  <c r="AE297" i="7942"/>
  <c r="AF158" i="7942"/>
  <c r="FG406" i="7942"/>
  <c r="FH267" i="7942"/>
  <c r="CS381" i="7942"/>
  <c r="CT242" i="7942"/>
  <c r="AF206" i="7942"/>
  <c r="AE345" i="7942"/>
  <c r="BW369" i="7942"/>
  <c r="BX230" i="7942"/>
  <c r="BW386" i="7942"/>
  <c r="BX247" i="7942"/>
  <c r="FG393" i="7942"/>
  <c r="FH254" i="7942"/>
  <c r="AQ195" i="7942"/>
  <c r="AP334" i="7942"/>
  <c r="BB238" i="7942"/>
  <c r="BA377" i="7942"/>
  <c r="BA319" i="7942"/>
  <c r="BB180" i="7942"/>
  <c r="FG394" i="7942"/>
  <c r="FH255" i="7942"/>
  <c r="DD313" i="7942"/>
  <c r="DE174" i="7942"/>
  <c r="BW306" i="7942"/>
  <c r="BX167" i="7942"/>
  <c r="U204" i="7942"/>
  <c r="T343" i="7942"/>
  <c r="DZ313" i="7942"/>
  <c r="EA174" i="7942"/>
  <c r="DD321" i="7942"/>
  <c r="DE182" i="7942"/>
  <c r="FH185" i="7942"/>
  <c r="FG324" i="7942"/>
  <c r="DE162" i="7942"/>
  <c r="DD301" i="7942"/>
  <c r="BB267" i="7942"/>
  <c r="BA406" i="7942"/>
  <c r="AE417" i="7942"/>
  <c r="AF278" i="7942"/>
  <c r="AQ239" i="7942"/>
  <c r="AP378" i="7942"/>
  <c r="EA157" i="7942"/>
  <c r="DZ296" i="7942"/>
  <c r="DP211" i="7942"/>
  <c r="DO350" i="7942"/>
  <c r="DE237" i="7942"/>
  <c r="DD376" i="7942"/>
  <c r="EV422" i="7942"/>
  <c r="EW283" i="7942"/>
  <c r="T360" i="7942"/>
  <c r="U221" i="7942"/>
  <c r="GC293" i="7942"/>
  <c r="GD154" i="7942"/>
  <c r="T397" i="7942"/>
  <c r="U258" i="7942"/>
  <c r="FG410" i="7942"/>
  <c r="FH271" i="7942"/>
  <c r="AP402" i="7942"/>
  <c r="AQ263" i="7942"/>
  <c r="J154" i="7942"/>
  <c r="I293" i="7942"/>
  <c r="EA186" i="7942"/>
  <c r="DZ325" i="7942"/>
  <c r="I416" i="18" l="1"/>
  <c r="I638" i="18"/>
  <c r="H63" i="18"/>
  <c r="H56" i="18"/>
  <c r="H59" i="18"/>
  <c r="H62" i="18"/>
  <c r="H71" i="18"/>
  <c r="H69" i="18"/>
  <c r="H58" i="18"/>
  <c r="H68" i="18"/>
  <c r="H70" i="18"/>
  <c r="H66" i="18"/>
  <c r="H64" i="18"/>
  <c r="H57" i="18"/>
  <c r="H55" i="18"/>
  <c r="H65" i="18"/>
  <c r="H67" i="18"/>
  <c r="H60" i="18"/>
  <c r="J379" i="18"/>
  <c r="K379" i="18" s="1"/>
  <c r="L379" i="18" s="1"/>
  <c r="K300" i="18"/>
  <c r="J314" i="18"/>
  <c r="K314" i="18" s="1"/>
  <c r="I27" i="18"/>
  <c r="J249" i="18"/>
  <c r="K249" i="18" s="1"/>
  <c r="L249" i="18" s="1"/>
  <c r="M249" i="18" s="1"/>
  <c r="K352" i="18"/>
  <c r="L352" i="18" s="1"/>
  <c r="M365" i="18"/>
  <c r="N365" i="18" s="1"/>
  <c r="O365" i="18" s="1"/>
  <c r="P365" i="18" s="1"/>
  <c r="Q365" i="18" s="1"/>
  <c r="R365" i="18" s="1"/>
  <c r="S365" i="18" s="1"/>
  <c r="T365" i="18" s="1"/>
  <c r="U365" i="18" s="1"/>
  <c r="V365" i="18" s="1"/>
  <c r="W365" i="18" s="1"/>
  <c r="X365" i="18" s="1"/>
  <c r="Y365" i="18" s="1"/>
  <c r="Z365" i="18" s="1"/>
  <c r="AA365" i="18" s="1"/>
  <c r="AB365" i="18" s="1"/>
  <c r="AC365" i="18" s="1"/>
  <c r="AD365" i="18" s="1"/>
  <c r="AE365" i="18" s="1"/>
  <c r="AF365" i="18" s="1"/>
  <c r="AG365" i="18" s="1"/>
  <c r="AH365" i="18" s="1"/>
  <c r="AI365" i="18" s="1"/>
  <c r="AJ365" i="18" s="1"/>
  <c r="AK365" i="18" s="1"/>
  <c r="AL365" i="18" s="1"/>
  <c r="AM365" i="18" s="1"/>
  <c r="AN365" i="18" s="1"/>
  <c r="AO365" i="18" s="1"/>
  <c r="AP365" i="18" s="1"/>
  <c r="AQ365" i="18" s="1"/>
  <c r="AR365" i="18" s="1"/>
  <c r="AS365" i="18" s="1"/>
  <c r="AT365" i="18" s="1"/>
  <c r="AU365" i="18" s="1"/>
  <c r="AV365" i="18" s="1"/>
  <c r="AW365" i="18" s="1"/>
  <c r="AX365" i="18" s="1"/>
  <c r="AY365" i="18" s="1"/>
  <c r="AZ365" i="18" s="1"/>
  <c r="BA365" i="18" s="1"/>
  <c r="BB365" i="18" s="1"/>
  <c r="BC365" i="18" s="1"/>
  <c r="BD365" i="18" s="1"/>
  <c r="BE365" i="18" s="1"/>
  <c r="BF365" i="18" s="1"/>
  <c r="BG365" i="18" s="1"/>
  <c r="BH365" i="18" s="1"/>
  <c r="BI365" i="18" s="1"/>
  <c r="M209" i="18"/>
  <c r="N209" i="18" s="1"/>
  <c r="L339" i="18"/>
  <c r="M339" i="18" s="1"/>
  <c r="N339" i="18" s="1"/>
  <c r="O339" i="18" s="1"/>
  <c r="P339" i="18" s="1"/>
  <c r="Q339" i="18" s="1"/>
  <c r="R339" i="18" s="1"/>
  <c r="S339" i="18" s="1"/>
  <c r="T339" i="18" s="1"/>
  <c r="U339" i="18" s="1"/>
  <c r="V339" i="18" s="1"/>
  <c r="W339" i="18" s="1"/>
  <c r="X339" i="18" s="1"/>
  <c r="Y339" i="18" s="1"/>
  <c r="Z339" i="18" s="1"/>
  <c r="AA339" i="18" s="1"/>
  <c r="AB339" i="18" s="1"/>
  <c r="AC339" i="18" s="1"/>
  <c r="AD339" i="18" s="1"/>
  <c r="AE339" i="18" s="1"/>
  <c r="AF339" i="18" s="1"/>
  <c r="AG339" i="18" s="1"/>
  <c r="AH339" i="18" s="1"/>
  <c r="AI339" i="18" s="1"/>
  <c r="AJ339" i="18" s="1"/>
  <c r="AK339" i="18" s="1"/>
  <c r="AL339" i="18" s="1"/>
  <c r="AM339" i="18" s="1"/>
  <c r="AN339" i="18" s="1"/>
  <c r="AO339" i="18" s="1"/>
  <c r="AP339" i="18" s="1"/>
  <c r="AQ339" i="18" s="1"/>
  <c r="AR339" i="18" s="1"/>
  <c r="AS339" i="18" s="1"/>
  <c r="AT339" i="18" s="1"/>
  <c r="AU339" i="18" s="1"/>
  <c r="AV339" i="18" s="1"/>
  <c r="AW339" i="18" s="1"/>
  <c r="AX339" i="18" s="1"/>
  <c r="AY339" i="18" s="1"/>
  <c r="AZ339" i="18" s="1"/>
  <c r="BA339" i="18" s="1"/>
  <c r="BB339" i="18" s="1"/>
  <c r="BC339" i="18" s="1"/>
  <c r="BD339" i="18" s="1"/>
  <c r="BE339" i="18" s="1"/>
  <c r="BF339" i="18" s="1"/>
  <c r="BG339" i="18" s="1"/>
  <c r="BH339" i="18" s="1"/>
  <c r="BI339" i="18" s="1"/>
  <c r="L326" i="18"/>
  <c r="M326" i="18" s="1"/>
  <c r="N326" i="18" s="1"/>
  <c r="M404" i="18"/>
  <c r="N404" i="18" s="1"/>
  <c r="O404" i="18" s="1"/>
  <c r="P404" i="18" s="1"/>
  <c r="Q404" i="18" s="1"/>
  <c r="R404" i="18" s="1"/>
  <c r="S404" i="18" s="1"/>
  <c r="T404" i="18" s="1"/>
  <c r="U404" i="18" s="1"/>
  <c r="V404" i="18" s="1"/>
  <c r="W404" i="18" s="1"/>
  <c r="X404" i="18" s="1"/>
  <c r="Y404" i="18" s="1"/>
  <c r="Z404" i="18" s="1"/>
  <c r="AA404" i="18" s="1"/>
  <c r="AB404" i="18" s="1"/>
  <c r="AC404" i="18" s="1"/>
  <c r="AD404" i="18" s="1"/>
  <c r="AE404" i="18" s="1"/>
  <c r="AF404" i="18" s="1"/>
  <c r="AG404" i="18" s="1"/>
  <c r="AH404" i="18" s="1"/>
  <c r="AI404" i="18" s="1"/>
  <c r="AJ404" i="18" s="1"/>
  <c r="AK404" i="18" s="1"/>
  <c r="AL404" i="18" s="1"/>
  <c r="AM404" i="18" s="1"/>
  <c r="AN404" i="18" s="1"/>
  <c r="AO404" i="18" s="1"/>
  <c r="AP404" i="18" s="1"/>
  <c r="AQ404" i="18" s="1"/>
  <c r="AR404" i="18" s="1"/>
  <c r="AS404" i="18" s="1"/>
  <c r="AT404" i="18" s="1"/>
  <c r="AU404" i="18" s="1"/>
  <c r="AV404" i="18" s="1"/>
  <c r="AW404" i="18" s="1"/>
  <c r="AX404" i="18" s="1"/>
  <c r="AY404" i="18" s="1"/>
  <c r="AZ404" i="18" s="1"/>
  <c r="BA404" i="18" s="1"/>
  <c r="BB404" i="18" s="1"/>
  <c r="BC404" i="18" s="1"/>
  <c r="BD404" i="18" s="1"/>
  <c r="BE404" i="18" s="1"/>
  <c r="BF404" i="18" s="1"/>
  <c r="BG404" i="18" s="1"/>
  <c r="BH404" i="18" s="1"/>
  <c r="BI404" i="18" s="1"/>
  <c r="O443" i="18"/>
  <c r="P443" i="18" s="1"/>
  <c r="Q443" i="18" s="1"/>
  <c r="R443" i="18" s="1"/>
  <c r="S443" i="18" s="1"/>
  <c r="T443" i="18" s="1"/>
  <c r="U443" i="18" s="1"/>
  <c r="V443" i="18" s="1"/>
  <c r="W443" i="18" s="1"/>
  <c r="X443" i="18" s="1"/>
  <c r="Y443" i="18" s="1"/>
  <c r="Z443" i="18" s="1"/>
  <c r="AA443" i="18" s="1"/>
  <c r="AB443" i="18" s="1"/>
  <c r="AC443" i="18" s="1"/>
  <c r="AD443" i="18" s="1"/>
  <c r="AE443" i="18" s="1"/>
  <c r="AF443" i="18" s="1"/>
  <c r="AG443" i="18" s="1"/>
  <c r="AH443" i="18" s="1"/>
  <c r="AI443" i="18" s="1"/>
  <c r="AJ443" i="18" s="1"/>
  <c r="AK443" i="18" s="1"/>
  <c r="AL443" i="18" s="1"/>
  <c r="AM443" i="18" s="1"/>
  <c r="AN443" i="18" s="1"/>
  <c r="AO443" i="18" s="1"/>
  <c r="AP443" i="18" s="1"/>
  <c r="AQ443" i="18" s="1"/>
  <c r="AR443" i="18" s="1"/>
  <c r="AS443" i="18" s="1"/>
  <c r="AT443" i="18" s="1"/>
  <c r="AU443" i="18" s="1"/>
  <c r="AV443" i="18" s="1"/>
  <c r="AW443" i="18" s="1"/>
  <c r="AX443" i="18" s="1"/>
  <c r="AY443" i="18" s="1"/>
  <c r="AZ443" i="18" s="1"/>
  <c r="BA443" i="18" s="1"/>
  <c r="BB443" i="18" s="1"/>
  <c r="BC443" i="18" s="1"/>
  <c r="BD443" i="18" s="1"/>
  <c r="BE443" i="18" s="1"/>
  <c r="BF443" i="18" s="1"/>
  <c r="BG443" i="18" s="1"/>
  <c r="BH443" i="18" s="1"/>
  <c r="BI443" i="18" s="1"/>
  <c r="I32" i="18"/>
  <c r="K287" i="18"/>
  <c r="L287" i="18" s="1"/>
  <c r="K274" i="18"/>
  <c r="L274" i="18" s="1"/>
  <c r="M274" i="18" s="1"/>
  <c r="I40" i="18"/>
  <c r="J223" i="18"/>
  <c r="K223" i="18" s="1"/>
  <c r="K391" i="18"/>
  <c r="L391" i="18" s="1"/>
  <c r="K313" i="18"/>
  <c r="L313" i="18" s="1"/>
  <c r="J340" i="18"/>
  <c r="K340" i="18" s="1"/>
  <c r="L340" i="18" s="1"/>
  <c r="J301" i="18"/>
  <c r="K301" i="18" s="1"/>
  <c r="L301" i="18" s="1"/>
  <c r="I31" i="18"/>
  <c r="I39" i="18"/>
  <c r="I35" i="18"/>
  <c r="I23" i="18"/>
  <c r="J210" i="18"/>
  <c r="K210" i="18" s="1"/>
  <c r="I26" i="18"/>
  <c r="J353" i="18"/>
  <c r="K353" i="18" s="1"/>
  <c r="L353" i="18" s="1"/>
  <c r="K248" i="18"/>
  <c r="L248" i="18" s="1"/>
  <c r="M248" i="18" s="1"/>
  <c r="N248" i="18" s="1"/>
  <c r="J366" i="18"/>
  <c r="K366" i="18" s="1"/>
  <c r="I29" i="18"/>
  <c r="J262" i="18"/>
  <c r="K262" i="18" s="1"/>
  <c r="L262" i="18" s="1"/>
  <c r="M262" i="18" s="1"/>
  <c r="N262" i="18" s="1"/>
  <c r="O262" i="18" s="1"/>
  <c r="J275" i="18"/>
  <c r="K275" i="18" s="1"/>
  <c r="J418" i="18"/>
  <c r="K418" i="18" s="1"/>
  <c r="I24" i="18"/>
  <c r="I38" i="18"/>
  <c r="J444" i="18"/>
  <c r="K444" i="18" s="1"/>
  <c r="I30" i="18"/>
  <c r="I36" i="18"/>
  <c r="M417" i="18"/>
  <c r="N417" i="18" s="1"/>
  <c r="L378" i="18"/>
  <c r="M378" i="18" s="1"/>
  <c r="N378" i="18" s="1"/>
  <c r="I426" i="18"/>
  <c r="J288" i="18"/>
  <c r="K288" i="18" s="1"/>
  <c r="J327" i="18"/>
  <c r="K327" i="18" s="1"/>
  <c r="J431" i="18"/>
  <c r="K431" i="18" s="1"/>
  <c r="J405" i="18"/>
  <c r="K405" i="18" s="1"/>
  <c r="I25" i="18"/>
  <c r="J236" i="18"/>
  <c r="K236" i="18" s="1"/>
  <c r="I22" i="18"/>
  <c r="I37" i="18"/>
  <c r="I34" i="18"/>
  <c r="I28" i="18"/>
  <c r="I729" i="18"/>
  <c r="I325" i="18"/>
  <c r="I335" i="18" s="1"/>
  <c r="I247" i="18"/>
  <c r="I257" i="18" s="1"/>
  <c r="GC425" i="7942"/>
  <c r="I299" i="18"/>
  <c r="J299" i="18" s="1"/>
  <c r="I846" i="18"/>
  <c r="I586" i="18"/>
  <c r="J586" i="18" s="1"/>
  <c r="K586" i="18" s="1"/>
  <c r="L586" i="18" s="1"/>
  <c r="I781" i="18"/>
  <c r="J781" i="18" s="1"/>
  <c r="H8" i="7943"/>
  <c r="I651" i="18"/>
  <c r="L392" i="18"/>
  <c r="M392" i="18" s="1"/>
  <c r="I833" i="18"/>
  <c r="J833" i="18" s="1"/>
  <c r="K833" i="18" s="1"/>
  <c r="L314" i="18"/>
  <c r="M314" i="18" s="1"/>
  <c r="N314" i="18" s="1"/>
  <c r="O314" i="18" s="1"/>
  <c r="P314" i="18" s="1"/>
  <c r="Q314" i="18" s="1"/>
  <c r="R314" i="18" s="1"/>
  <c r="S314" i="18" s="1"/>
  <c r="T314" i="18" s="1"/>
  <c r="U314" i="18" s="1"/>
  <c r="V314" i="18" s="1"/>
  <c r="W314" i="18" s="1"/>
  <c r="X314" i="18" s="1"/>
  <c r="Y314" i="18" s="1"/>
  <c r="Z314" i="18" s="1"/>
  <c r="AA314" i="18" s="1"/>
  <c r="AB314" i="18" s="1"/>
  <c r="AC314" i="18" s="1"/>
  <c r="AD314" i="18" s="1"/>
  <c r="AE314" i="18" s="1"/>
  <c r="AF314" i="18" s="1"/>
  <c r="AG314" i="18" s="1"/>
  <c r="AH314" i="18" s="1"/>
  <c r="AI314" i="18" s="1"/>
  <c r="AJ314" i="18" s="1"/>
  <c r="AK314" i="18" s="1"/>
  <c r="AL314" i="18" s="1"/>
  <c r="AM314" i="18" s="1"/>
  <c r="AN314" i="18" s="1"/>
  <c r="AO314" i="18" s="1"/>
  <c r="AP314" i="18" s="1"/>
  <c r="AQ314" i="18" s="1"/>
  <c r="AR314" i="18" s="1"/>
  <c r="AS314" i="18" s="1"/>
  <c r="AT314" i="18" s="1"/>
  <c r="AU314" i="18" s="1"/>
  <c r="AV314" i="18" s="1"/>
  <c r="AW314" i="18" s="1"/>
  <c r="AX314" i="18" s="1"/>
  <c r="AY314" i="18" s="1"/>
  <c r="AZ314" i="18" s="1"/>
  <c r="BA314" i="18" s="1"/>
  <c r="BB314" i="18" s="1"/>
  <c r="BC314" i="18" s="1"/>
  <c r="BD314" i="18" s="1"/>
  <c r="BE314" i="18" s="1"/>
  <c r="BF314" i="18" s="1"/>
  <c r="BG314" i="18" s="1"/>
  <c r="BH314" i="18" s="1"/>
  <c r="BI314" i="18" s="1"/>
  <c r="I273" i="18"/>
  <c r="I221" i="18"/>
  <c r="I820" i="18"/>
  <c r="I78" i="7943"/>
  <c r="I73" i="7946" s="1"/>
  <c r="I98" i="7946" s="1"/>
  <c r="I599" i="18"/>
  <c r="I690" i="18"/>
  <c r="N249" i="18"/>
  <c r="O249" i="18" s="1"/>
  <c r="P249" i="18" s="1"/>
  <c r="Q249" i="18" s="1"/>
  <c r="I312" i="18"/>
  <c r="I322" i="18" s="1"/>
  <c r="I377" i="18"/>
  <c r="I351" i="18"/>
  <c r="I338" i="18"/>
  <c r="I403" i="18"/>
  <c r="I413" i="18" s="1"/>
  <c r="I286" i="18"/>
  <c r="I296" i="18" s="1"/>
  <c r="J416" i="18"/>
  <c r="I442" i="18"/>
  <c r="I452" i="18" s="1"/>
  <c r="I260" i="18"/>
  <c r="J260" i="18" s="1"/>
  <c r="I390" i="18"/>
  <c r="I400" i="18" s="1"/>
  <c r="I208" i="18"/>
  <c r="I218" i="18" s="1"/>
  <c r="O326" i="18"/>
  <c r="P326" i="18" s="1"/>
  <c r="I7" i="7943"/>
  <c r="I11" i="24"/>
  <c r="J10" i="24"/>
  <c r="K14" i="2"/>
  <c r="J20" i="2"/>
  <c r="J21" i="2" s="1"/>
  <c r="J15" i="2"/>
  <c r="J19" i="2" s="1"/>
  <c r="J22" i="2"/>
  <c r="J18" i="2"/>
  <c r="H12" i="24"/>
  <c r="G13" i="24"/>
  <c r="I24" i="2"/>
  <c r="I23" i="2"/>
  <c r="I25" i="2" s="1"/>
  <c r="I59" i="7946"/>
  <c r="I84" i="7946" s="1"/>
  <c r="J293" i="7942"/>
  <c r="K154" i="7942"/>
  <c r="BC267" i="7942"/>
  <c r="BB406" i="7942"/>
  <c r="I425" i="7942"/>
  <c r="FH410" i="7942"/>
  <c r="FI271" i="7942"/>
  <c r="GE154" i="7942"/>
  <c r="GD293" i="7942"/>
  <c r="EX283" i="7942"/>
  <c r="EW422" i="7942"/>
  <c r="EA313" i="7942"/>
  <c r="EB174" i="7942"/>
  <c r="BY167" i="7942"/>
  <c r="BX306" i="7942"/>
  <c r="FH394" i="7942"/>
  <c r="FI255" i="7942"/>
  <c r="FH393" i="7942"/>
  <c r="FI254" i="7942"/>
  <c r="BX369" i="7942"/>
  <c r="BY230" i="7942"/>
  <c r="FI267" i="7942"/>
  <c r="FH406" i="7942"/>
  <c r="CT386" i="7942"/>
  <c r="CU247" i="7942"/>
  <c r="J311" i="7942"/>
  <c r="K172" i="7942"/>
  <c r="CJ184" i="7942"/>
  <c r="CI323" i="7942"/>
  <c r="CJ178" i="7942"/>
  <c r="CI317" i="7942"/>
  <c r="CU243" i="7942"/>
  <c r="CT382" i="7942"/>
  <c r="DF168" i="7942"/>
  <c r="DE307" i="7942"/>
  <c r="BX351" i="7942"/>
  <c r="BY212" i="7942"/>
  <c r="BN242" i="7942"/>
  <c r="BM381" i="7942"/>
  <c r="EB237" i="7942"/>
  <c r="EA376" i="7942"/>
  <c r="DE371" i="7942"/>
  <c r="DF232" i="7942"/>
  <c r="FI252" i="7942"/>
  <c r="FH391" i="7942"/>
  <c r="FI172" i="7942"/>
  <c r="FH311" i="7942"/>
  <c r="BN184" i="7942"/>
  <c r="BM323" i="7942"/>
  <c r="U294" i="7942"/>
  <c r="V155" i="7942"/>
  <c r="J400" i="7942"/>
  <c r="K261" i="7942"/>
  <c r="EM203" i="7942"/>
  <c r="EL342" i="7942"/>
  <c r="DE378" i="7942"/>
  <c r="DF239" i="7942"/>
  <c r="EL387" i="7942"/>
  <c r="EM248" i="7942"/>
  <c r="AR164" i="7942"/>
  <c r="AQ303" i="7942"/>
  <c r="DE347" i="7942"/>
  <c r="DF208" i="7942"/>
  <c r="CJ169" i="7942"/>
  <c r="CI308" i="7942"/>
  <c r="BY273" i="7942"/>
  <c r="BX412" i="7942"/>
  <c r="CU207" i="7942"/>
  <c r="CT346" i="7942"/>
  <c r="FH350" i="7942"/>
  <c r="FI211" i="7942"/>
  <c r="BX409" i="7942"/>
  <c r="BY270" i="7942"/>
  <c r="EM184" i="7942"/>
  <c r="EL323" i="7942"/>
  <c r="AR206" i="7942"/>
  <c r="AQ345" i="7942"/>
  <c r="FH407" i="7942"/>
  <c r="FI268" i="7942"/>
  <c r="EL383" i="7942"/>
  <c r="EM244" i="7942"/>
  <c r="DD425" i="7942"/>
  <c r="DP365" i="7942"/>
  <c r="DQ226" i="7942"/>
  <c r="AQ397" i="7942"/>
  <c r="AR258" i="7942"/>
  <c r="FS349" i="7942"/>
  <c r="FT210" i="7942"/>
  <c r="EL295" i="7942"/>
  <c r="EM156" i="7942"/>
  <c r="DE331" i="7942"/>
  <c r="DF192" i="7942"/>
  <c r="BN154" i="7942"/>
  <c r="BM293" i="7942"/>
  <c r="BB359" i="7942"/>
  <c r="BC220" i="7942"/>
  <c r="AQ378" i="7942"/>
  <c r="AR239" i="7942"/>
  <c r="BB377" i="7942"/>
  <c r="BC238" i="7942"/>
  <c r="AQ402" i="7942"/>
  <c r="AR263" i="7942"/>
  <c r="V258" i="7942"/>
  <c r="U397" i="7942"/>
  <c r="V221" i="7942"/>
  <c r="U360" i="7942"/>
  <c r="AG278" i="7942"/>
  <c r="AF417" i="7942"/>
  <c r="DE321" i="7942"/>
  <c r="DF182" i="7942"/>
  <c r="DE313" i="7942"/>
  <c r="DF174" i="7942"/>
  <c r="BC180" i="7942"/>
  <c r="BB319" i="7942"/>
  <c r="BX386" i="7942"/>
  <c r="BY247" i="7942"/>
  <c r="CT381" i="7942"/>
  <c r="CU242" i="7942"/>
  <c r="AG158" i="7942"/>
  <c r="AF297" i="7942"/>
  <c r="BY237" i="7942"/>
  <c r="BX376" i="7942"/>
  <c r="FH421" i="7942"/>
  <c r="FI282" i="7942"/>
  <c r="FH298" i="7942"/>
  <c r="FI159" i="7942"/>
  <c r="FH419" i="7942"/>
  <c r="FI280" i="7942"/>
  <c r="EL371" i="7942"/>
  <c r="EM232" i="7942"/>
  <c r="FI260" i="7942"/>
  <c r="FH399" i="7942"/>
  <c r="BC231" i="7942"/>
  <c r="BB370" i="7942"/>
  <c r="EW401" i="7942"/>
  <c r="EX262" i="7942"/>
  <c r="GD307" i="7942"/>
  <c r="GE168" i="7942"/>
  <c r="BB378" i="7942"/>
  <c r="BC239" i="7942"/>
  <c r="EL349" i="7942"/>
  <c r="EM210" i="7942"/>
  <c r="DP350" i="7942"/>
  <c r="DQ211" i="7942"/>
  <c r="FH324" i="7942"/>
  <c r="FI185" i="7942"/>
  <c r="AQ401" i="7942"/>
  <c r="AR262" i="7942"/>
  <c r="EA325" i="7942"/>
  <c r="EB186" i="7942"/>
  <c r="DF237" i="7942"/>
  <c r="DE376" i="7942"/>
  <c r="EA296" i="7942"/>
  <c r="EB157" i="7942"/>
  <c r="DF162" i="7942"/>
  <c r="DE301" i="7942"/>
  <c r="V204" i="7942"/>
  <c r="U343" i="7942"/>
  <c r="AQ334" i="7942"/>
  <c r="AR195" i="7942"/>
  <c r="AG206" i="7942"/>
  <c r="AF345" i="7942"/>
  <c r="DQ247" i="7942"/>
  <c r="DP386" i="7942"/>
  <c r="EL307" i="7942"/>
  <c r="EM168" i="7942"/>
  <c r="CJ176" i="7942"/>
  <c r="CI315" i="7942"/>
  <c r="FI233" i="7942"/>
  <c r="FH372" i="7942"/>
  <c r="AG159" i="7942"/>
  <c r="AF298" i="7942"/>
  <c r="EX228" i="7942"/>
  <c r="EW367" i="7942"/>
  <c r="GE273" i="7942"/>
  <c r="GD412" i="7942"/>
  <c r="GE266" i="7942"/>
  <c r="GD405" i="7942"/>
  <c r="CI380" i="7942"/>
  <c r="CJ241" i="7942"/>
  <c r="DE339" i="7942"/>
  <c r="DF200" i="7942"/>
  <c r="K243" i="7942"/>
  <c r="J382" i="7942"/>
  <c r="CJ255" i="7942"/>
  <c r="CI394" i="7942"/>
  <c r="DE314" i="7942"/>
  <c r="DF175" i="7942"/>
  <c r="BN194" i="7942"/>
  <c r="BM333" i="7942"/>
  <c r="FH415" i="7942"/>
  <c r="FI276" i="7942"/>
  <c r="AR210" i="7942"/>
  <c r="AQ349" i="7942"/>
  <c r="BY198" i="7942"/>
  <c r="BX337" i="7942"/>
  <c r="DP409" i="7942"/>
  <c r="DQ270" i="7942"/>
  <c r="K160" i="7942"/>
  <c r="J299" i="7942"/>
  <c r="BY176" i="7942"/>
  <c r="BX315" i="7942"/>
  <c r="CU197" i="7942"/>
  <c r="CT336" i="7942"/>
  <c r="K227" i="7942"/>
  <c r="J366" i="7942"/>
  <c r="DE377" i="7942"/>
  <c r="DF238" i="7942"/>
  <c r="EB197" i="7942"/>
  <c r="EA336" i="7942"/>
  <c r="BX322" i="7942"/>
  <c r="BY183" i="7942"/>
  <c r="EA338" i="7942"/>
  <c r="EB199" i="7942"/>
  <c r="FT193" i="7942"/>
  <c r="FS332" i="7942"/>
  <c r="AQ353" i="7942"/>
  <c r="AR214" i="7942"/>
  <c r="DF189" i="7942"/>
  <c r="DE328" i="7942"/>
  <c r="GD314" i="7942"/>
  <c r="GE175" i="7942"/>
  <c r="BX385" i="7942"/>
  <c r="BY246" i="7942"/>
  <c r="GE198" i="7942"/>
  <c r="GD337" i="7942"/>
  <c r="FS308" i="7942"/>
  <c r="FT169" i="7942"/>
  <c r="FI208" i="7942"/>
  <c r="FH347" i="7942"/>
  <c r="GD386" i="7942"/>
  <c r="GE247" i="7942"/>
  <c r="AR181" i="7942"/>
  <c r="AQ320" i="7942"/>
  <c r="CI411" i="7942"/>
  <c r="CJ272" i="7942"/>
  <c r="CJ274" i="7942"/>
  <c r="CI413" i="7942"/>
  <c r="FH302" i="7942"/>
  <c r="FI163" i="7942"/>
  <c r="FI182" i="7942"/>
  <c r="FH321" i="7942"/>
  <c r="BM344" i="7942"/>
  <c r="BN205" i="7942"/>
  <c r="K214" i="7942"/>
  <c r="J353" i="7942"/>
  <c r="K168" i="7942"/>
  <c r="J307" i="7942"/>
  <c r="CI366" i="7942"/>
  <c r="CJ227" i="7942"/>
  <c r="CU278" i="7942"/>
  <c r="CT417" i="7942"/>
  <c r="EA333" i="7942"/>
  <c r="EB194" i="7942"/>
  <c r="BM336" i="7942"/>
  <c r="BN197" i="7942"/>
  <c r="U373" i="7942"/>
  <c r="V234" i="7942"/>
  <c r="BC177" i="7942"/>
  <c r="BB316" i="7942"/>
  <c r="DF165" i="7942"/>
  <c r="DE304" i="7942"/>
  <c r="DQ219" i="7942"/>
  <c r="DP358" i="7942"/>
  <c r="EW363" i="7942"/>
  <c r="EX224" i="7942"/>
  <c r="U415" i="7942"/>
  <c r="V276" i="7942"/>
  <c r="CI303" i="7942"/>
  <c r="CJ164" i="7942"/>
  <c r="EL422" i="7942"/>
  <c r="EM283" i="7942"/>
  <c r="BN248" i="7942"/>
  <c r="BM387" i="7942"/>
  <c r="EW307" i="7942"/>
  <c r="EX168" i="7942"/>
  <c r="AR204" i="7942"/>
  <c r="AQ343" i="7942"/>
  <c r="GE161" i="7942"/>
  <c r="GD300" i="7942"/>
  <c r="EL348" i="7942"/>
  <c r="EM209" i="7942"/>
  <c r="BY236" i="7942"/>
  <c r="BX375" i="7942"/>
  <c r="BY220" i="7942"/>
  <c r="BX359" i="7942"/>
  <c r="CI364" i="7942"/>
  <c r="CJ225" i="7942"/>
  <c r="CJ189" i="7942"/>
  <c r="CI328" i="7942"/>
  <c r="GE239" i="7942"/>
  <c r="GD378" i="7942"/>
  <c r="EM285" i="7942"/>
  <c r="EL424" i="7942"/>
  <c r="CT380" i="7942"/>
  <c r="CU241" i="7942"/>
  <c r="CU200" i="7942"/>
  <c r="CT339" i="7942"/>
  <c r="K203" i="7942"/>
  <c r="J342" i="7942"/>
  <c r="BC234" i="7942"/>
  <c r="BB373" i="7942"/>
  <c r="BX314" i="7942"/>
  <c r="BY175" i="7942"/>
  <c r="CI400" i="7942"/>
  <c r="CJ261" i="7942"/>
  <c r="CJ229" i="7942"/>
  <c r="CI368" i="7942"/>
  <c r="K198" i="7942"/>
  <c r="J337" i="7942"/>
  <c r="EA309" i="7942"/>
  <c r="EB170" i="7942"/>
  <c r="BM335" i="7942"/>
  <c r="BN196" i="7942"/>
  <c r="DP375" i="7942"/>
  <c r="DQ236" i="7942"/>
  <c r="EL370" i="7942"/>
  <c r="EM231" i="7942"/>
  <c r="AQ390" i="7942"/>
  <c r="AR251" i="7942"/>
  <c r="CU189" i="7942"/>
  <c r="CT328" i="7942"/>
  <c r="DQ179" i="7942"/>
  <c r="DP318" i="7942"/>
  <c r="BN195" i="7942"/>
  <c r="BM334" i="7942"/>
  <c r="BN267" i="7942"/>
  <c r="BM406" i="7942"/>
  <c r="CT322" i="7942"/>
  <c r="CU183" i="7942"/>
  <c r="H7" i="7942"/>
  <c r="BY277" i="7942"/>
  <c r="BX416" i="7942"/>
  <c r="U319" i="7942"/>
  <c r="V180" i="7942"/>
  <c r="EW328" i="7942"/>
  <c r="EX189" i="7942"/>
  <c r="K235" i="7942"/>
  <c r="J374" i="7942"/>
  <c r="BM308" i="7942"/>
  <c r="BN169" i="7942"/>
  <c r="L300" i="18"/>
  <c r="M300" i="18" s="1"/>
  <c r="N300" i="18" s="1"/>
  <c r="BX354" i="7942"/>
  <c r="BY215" i="7942"/>
  <c r="BX331" i="7942"/>
  <c r="BY192" i="7942"/>
  <c r="DE393" i="7942"/>
  <c r="DF254" i="7942"/>
  <c r="BM302" i="7942"/>
  <c r="BN163" i="7942"/>
  <c r="U352" i="7942"/>
  <c r="V213" i="7942"/>
  <c r="AG208" i="7942"/>
  <c r="AF347" i="7942"/>
  <c r="EM216" i="7942"/>
  <c r="EL355" i="7942"/>
  <c r="EB254" i="7942"/>
  <c r="EA393" i="7942"/>
  <c r="J314" i="7942"/>
  <c r="K175" i="7942"/>
  <c r="EM252" i="7942"/>
  <c r="EL391" i="7942"/>
  <c r="BM383" i="7942"/>
  <c r="BN244" i="7942"/>
  <c r="FT206" i="7942"/>
  <c r="FS345" i="7942"/>
  <c r="EM155" i="7942"/>
  <c r="EL294" i="7942"/>
  <c r="EL341" i="7942"/>
  <c r="EM202" i="7942"/>
  <c r="EW372" i="7942"/>
  <c r="EX233" i="7942"/>
  <c r="CI324" i="7942"/>
  <c r="CJ185" i="7942"/>
  <c r="CU240" i="7942"/>
  <c r="CT379" i="7942"/>
  <c r="CI299" i="7942"/>
  <c r="CJ160" i="7942"/>
  <c r="J338" i="7942"/>
  <c r="K199" i="7942"/>
  <c r="EX211" i="7942"/>
  <c r="EW350" i="7942"/>
  <c r="EM240" i="7942"/>
  <c r="EL379" i="7942"/>
  <c r="FI239" i="7942"/>
  <c r="FH378" i="7942"/>
  <c r="EL343" i="7942"/>
  <c r="EM204" i="7942"/>
  <c r="FH314" i="7942"/>
  <c r="FI175" i="7942"/>
  <c r="EW371" i="7942"/>
  <c r="EX232" i="7942"/>
  <c r="BY244" i="7942"/>
  <c r="BX383" i="7942"/>
  <c r="FH364" i="7942"/>
  <c r="FI225" i="7942"/>
  <c r="BB381" i="7942"/>
  <c r="BC242" i="7942"/>
  <c r="AQ405" i="7942"/>
  <c r="AR266" i="7942"/>
  <c r="EA348" i="7942"/>
  <c r="EB209" i="7942"/>
  <c r="BC255" i="7942"/>
  <c r="BB394" i="7942"/>
  <c r="H41" i="24"/>
  <c r="I7" i="24"/>
  <c r="GD422" i="7942"/>
  <c r="GE283" i="7942"/>
  <c r="DQ239" i="7942"/>
  <c r="DP378" i="7942"/>
  <c r="EW300" i="7942"/>
  <c r="EX161" i="7942"/>
  <c r="BX364" i="7942"/>
  <c r="BY225" i="7942"/>
  <c r="CU282" i="7942"/>
  <c r="CT421" i="7942"/>
  <c r="FS417" i="7942"/>
  <c r="FT278" i="7942"/>
  <c r="FS363" i="7942"/>
  <c r="FT224" i="7942"/>
  <c r="EL411" i="7942"/>
  <c r="EM272" i="7942"/>
  <c r="CU185" i="7942"/>
  <c r="CT324" i="7942"/>
  <c r="AG270" i="7942"/>
  <c r="AF409" i="7942"/>
  <c r="BX309" i="7942"/>
  <c r="BY170" i="7942"/>
  <c r="BY217" i="7942"/>
  <c r="BX356" i="7942"/>
  <c r="GE226" i="7942"/>
  <c r="GD365" i="7942"/>
  <c r="CU284" i="7942"/>
  <c r="CT423" i="7942"/>
  <c r="EM239" i="7942"/>
  <c r="EL378" i="7942"/>
  <c r="K262" i="7942"/>
  <c r="J401" i="7942"/>
  <c r="CU254" i="7942"/>
  <c r="CT393" i="7942"/>
  <c r="U365" i="7942"/>
  <c r="V226" i="7942"/>
  <c r="K180" i="7942"/>
  <c r="J319" i="7942"/>
  <c r="GE177" i="7942"/>
  <c r="GD316" i="7942"/>
  <c r="DQ169" i="7942"/>
  <c r="DP308" i="7942"/>
  <c r="EW337" i="7942"/>
  <c r="EX198" i="7942"/>
  <c r="BA425" i="7942"/>
  <c r="EM278" i="7942"/>
  <c r="EL417" i="7942"/>
  <c r="EL358" i="7942"/>
  <c r="EM219" i="7942"/>
  <c r="AF376" i="7942"/>
  <c r="AG237" i="7942"/>
  <c r="CU279" i="7942"/>
  <c r="CT418" i="7942"/>
  <c r="AG175" i="7942"/>
  <c r="AF314" i="7942"/>
  <c r="BM371" i="7942"/>
  <c r="BN232" i="7942"/>
  <c r="AQ384" i="7942"/>
  <c r="AR245" i="7942"/>
  <c r="CJ194" i="7942"/>
  <c r="CI333" i="7942"/>
  <c r="DQ168" i="7942"/>
  <c r="DP307" i="7942"/>
  <c r="J402" i="7942"/>
  <c r="K263" i="7942"/>
  <c r="EM238" i="7942"/>
  <c r="EL377" i="7942"/>
  <c r="U325" i="7942"/>
  <c r="V186" i="7942"/>
  <c r="DE348" i="7942"/>
  <c r="DF209" i="7942"/>
  <c r="DE391" i="7942"/>
  <c r="DF252" i="7942"/>
  <c r="K248" i="7942"/>
  <c r="J387" i="7942"/>
  <c r="AQ422" i="7942"/>
  <c r="AR283" i="7942"/>
  <c r="AG245" i="7942"/>
  <c r="AF384" i="7942"/>
  <c r="FT254" i="7942"/>
  <c r="FS393" i="7942"/>
  <c r="DQ238" i="7942"/>
  <c r="DP377" i="7942"/>
  <c r="AP425" i="7942"/>
  <c r="EL375" i="7942"/>
  <c r="EM236" i="7942"/>
  <c r="DQ197" i="7942"/>
  <c r="DP336" i="7942"/>
  <c r="EL318" i="7942"/>
  <c r="EM179" i="7942"/>
  <c r="AG168" i="7942"/>
  <c r="AF307" i="7942"/>
  <c r="EX215" i="7942"/>
  <c r="EW354" i="7942"/>
  <c r="DE323" i="7942"/>
  <c r="DF184" i="7942"/>
  <c r="EX196" i="7942"/>
  <c r="EW335" i="7942"/>
  <c r="AR211" i="7942"/>
  <c r="AQ350" i="7942"/>
  <c r="AF311" i="7942"/>
  <c r="AG172" i="7942"/>
  <c r="H85" i="7946"/>
  <c r="K193" i="7942"/>
  <c r="J332" i="7942"/>
  <c r="FH370" i="7942"/>
  <c r="FI231" i="7942"/>
  <c r="EL332" i="7942"/>
  <c r="EM193" i="7942"/>
  <c r="K186" i="7942"/>
  <c r="J325" i="7942"/>
  <c r="CI397" i="7942"/>
  <c r="CJ258" i="7942"/>
  <c r="EW343" i="7942"/>
  <c r="EX204" i="7942"/>
  <c r="EW381" i="7942"/>
  <c r="EX242" i="7942"/>
  <c r="EM253" i="7942"/>
  <c r="EL392" i="7942"/>
  <c r="CT420" i="7942"/>
  <c r="CU281" i="7942"/>
  <c r="BM402" i="7942"/>
  <c r="BN263" i="7942"/>
  <c r="BY218" i="7942"/>
  <c r="BX357" i="7942"/>
  <c r="DQ237" i="7942"/>
  <c r="DP376" i="7942"/>
  <c r="V242" i="7942"/>
  <c r="U381" i="7942"/>
  <c r="CJ198" i="7942"/>
  <c r="CI337" i="7942"/>
  <c r="GD410" i="7942"/>
  <c r="GE271" i="7942"/>
  <c r="BN188" i="7942"/>
  <c r="BM327" i="7942"/>
  <c r="V167" i="7942"/>
  <c r="U306" i="7942"/>
  <c r="FS359" i="7942"/>
  <c r="FT220" i="7942"/>
  <c r="GE233" i="7942"/>
  <c r="GD372" i="7942"/>
  <c r="DE395" i="7942"/>
  <c r="DF256" i="7942"/>
  <c r="EK425" i="7942"/>
  <c r="AQ361" i="7942"/>
  <c r="AR222" i="7942"/>
  <c r="BY174" i="7942"/>
  <c r="BX313" i="7942"/>
  <c r="BX303" i="7942"/>
  <c r="BY164" i="7942"/>
  <c r="EB278" i="7942"/>
  <c r="EA417" i="7942"/>
  <c r="EX188" i="7942"/>
  <c r="EW327" i="7942"/>
  <c r="CT359" i="7942"/>
  <c r="CU220" i="7942"/>
  <c r="AQ313" i="7942"/>
  <c r="AR174" i="7942"/>
  <c r="EB232" i="7942"/>
  <c r="EA371" i="7942"/>
  <c r="BB300" i="7942"/>
  <c r="BC161" i="7942"/>
  <c r="GE256" i="7942"/>
  <c r="GD395" i="7942"/>
  <c r="DF154" i="7942"/>
  <c r="DE293" i="7942"/>
  <c r="DE333" i="7942"/>
  <c r="DF194" i="7942"/>
  <c r="BL425" i="7942"/>
  <c r="BB411" i="7942"/>
  <c r="BC272" i="7942"/>
  <c r="BN226" i="7942"/>
  <c r="BM365" i="7942"/>
  <c r="DQ183" i="7942"/>
  <c r="DP322" i="7942"/>
  <c r="EW407" i="7942"/>
  <c r="EX268" i="7942"/>
  <c r="EX223" i="7942"/>
  <c r="EW362" i="7942"/>
  <c r="GE220" i="7942"/>
  <c r="GD359" i="7942"/>
  <c r="BY278" i="7942"/>
  <c r="BX417" i="7942"/>
  <c r="U418" i="7942"/>
  <c r="V279" i="7942"/>
  <c r="GE277" i="7942"/>
  <c r="GD416" i="7942"/>
  <c r="U401" i="7942"/>
  <c r="V262" i="7942"/>
  <c r="CT350" i="7942"/>
  <c r="CU211" i="7942"/>
  <c r="GE274" i="7942"/>
  <c r="GD413" i="7942"/>
  <c r="AQ295" i="7942"/>
  <c r="AR156" i="7942"/>
  <c r="CJ219" i="7942"/>
  <c r="CI358" i="7942"/>
  <c r="BM321" i="7942"/>
  <c r="BN182" i="7942"/>
  <c r="BN159" i="7942"/>
  <c r="BM298" i="7942"/>
  <c r="DE350" i="7942"/>
  <c r="DF211" i="7942"/>
  <c r="AQ389" i="7942"/>
  <c r="AR250" i="7942"/>
  <c r="FT183" i="7942"/>
  <c r="FS322" i="7942"/>
  <c r="BB327" i="7942"/>
  <c r="BC188" i="7942"/>
  <c r="AF394" i="7942"/>
  <c r="AG255" i="7942"/>
  <c r="DP398" i="7942"/>
  <c r="DQ259" i="7942"/>
  <c r="AR196" i="7942"/>
  <c r="AQ335" i="7942"/>
  <c r="CJ278" i="7942"/>
  <c r="CI417" i="7942"/>
  <c r="FS413" i="7942"/>
  <c r="FT274" i="7942"/>
  <c r="U380" i="7942"/>
  <c r="V241" i="7942"/>
  <c r="DP331" i="7942"/>
  <c r="DQ192" i="7942"/>
  <c r="EX169" i="7942"/>
  <c r="EW308" i="7942"/>
  <c r="DP314" i="7942"/>
  <c r="DQ175" i="7942"/>
  <c r="DF215" i="7942"/>
  <c r="DE354" i="7942"/>
  <c r="CJ228" i="7942"/>
  <c r="CI367" i="7942"/>
  <c r="EB160" i="7942"/>
  <c r="EA299" i="7942"/>
  <c r="U324" i="7942"/>
  <c r="V185" i="7942"/>
  <c r="DE367" i="7942"/>
  <c r="DF228" i="7942"/>
  <c r="BN257" i="7942"/>
  <c r="BM396" i="7942"/>
  <c r="AR179" i="7942"/>
  <c r="AQ318" i="7942"/>
  <c r="AG155" i="7942"/>
  <c r="AF294" i="7942"/>
  <c r="FS306" i="7942"/>
  <c r="FT167" i="7942"/>
  <c r="DQ156" i="7942"/>
  <c r="DP295" i="7942"/>
  <c r="J344" i="7942"/>
  <c r="K205" i="7942"/>
  <c r="V259" i="7942"/>
  <c r="U398" i="7942"/>
  <c r="EB191" i="7942"/>
  <c r="EA330" i="7942"/>
  <c r="GD350" i="7942"/>
  <c r="GE211" i="7942"/>
  <c r="BY210" i="7942"/>
  <c r="BX349" i="7942"/>
  <c r="DE317" i="7942"/>
  <c r="DF178" i="7942"/>
  <c r="EL311" i="7942"/>
  <c r="EM172" i="7942"/>
  <c r="AG227" i="7942"/>
  <c r="AF366" i="7942"/>
  <c r="DQ241" i="7942"/>
  <c r="DP380" i="7942"/>
  <c r="J317" i="7942"/>
  <c r="K178" i="7942"/>
  <c r="FS315" i="7942"/>
  <c r="FT176" i="7942"/>
  <c r="DE332" i="7942"/>
  <c r="DF193" i="7942"/>
  <c r="FH373" i="7942"/>
  <c r="FI234" i="7942"/>
  <c r="BN254" i="7942"/>
  <c r="BM393" i="7942"/>
  <c r="FS368" i="7942"/>
  <c r="FT229" i="7942"/>
  <c r="AR273" i="7942"/>
  <c r="AQ412" i="7942"/>
  <c r="BX403" i="7942"/>
  <c r="BY264" i="7942"/>
  <c r="CJ252" i="7942"/>
  <c r="CI391" i="7942"/>
  <c r="AG253" i="7942"/>
  <c r="AF392" i="7942"/>
  <c r="K272" i="7942"/>
  <c r="J411" i="7942"/>
  <c r="DP293" i="7942"/>
  <c r="DQ154" i="7942"/>
  <c r="CT371" i="7942"/>
  <c r="CU232" i="7942"/>
  <c r="FS310" i="7942"/>
  <c r="FT171" i="7942"/>
  <c r="GE195" i="7942"/>
  <c r="GD334" i="7942"/>
  <c r="BN200" i="7942"/>
  <c r="BM339" i="7942"/>
  <c r="EB224" i="7942"/>
  <c r="EA363" i="7942"/>
  <c r="CJ263" i="7942"/>
  <c r="CI402" i="7942"/>
  <c r="FS404" i="7942"/>
  <c r="FT265" i="7942"/>
  <c r="FS424" i="7942"/>
  <c r="FT285" i="7942"/>
  <c r="AF397" i="7942"/>
  <c r="AG258" i="7942"/>
  <c r="AF396" i="7942"/>
  <c r="AG257" i="7942"/>
  <c r="BY184" i="7942"/>
  <c r="BX323" i="7942"/>
  <c r="EM200" i="7942"/>
  <c r="EL339" i="7942"/>
  <c r="M261" i="18"/>
  <c r="K430" i="18"/>
  <c r="L430" i="18" s="1"/>
  <c r="O417" i="18"/>
  <c r="G25" i="7946"/>
  <c r="H80" i="7943"/>
  <c r="BX339" i="7942"/>
  <c r="BY200" i="7942"/>
  <c r="EL367" i="7942"/>
  <c r="EM228" i="7942"/>
  <c r="CT296" i="7942"/>
  <c r="CU157" i="7942"/>
  <c r="GD329" i="7942"/>
  <c r="GE190" i="7942"/>
  <c r="DQ283" i="7942"/>
  <c r="DP422" i="7942"/>
  <c r="DE309" i="7942"/>
  <c r="DF170" i="7942"/>
  <c r="DP407" i="7942"/>
  <c r="DQ268" i="7942"/>
  <c r="EA316" i="7942"/>
  <c r="EB177" i="7942"/>
  <c r="GD340" i="7942"/>
  <c r="GE201" i="7942"/>
  <c r="J297" i="7942"/>
  <c r="K158" i="7942"/>
  <c r="FH338" i="7942"/>
  <c r="FI199" i="7942"/>
  <c r="BC211" i="7942"/>
  <c r="BB350" i="7942"/>
  <c r="BM380" i="7942"/>
  <c r="BN241" i="7942"/>
  <c r="AQ338" i="7942"/>
  <c r="AR199" i="7942"/>
  <c r="CU255" i="7942"/>
  <c r="CT394" i="7942"/>
  <c r="CI356" i="7942"/>
  <c r="CJ217" i="7942"/>
  <c r="EA319" i="7942"/>
  <c r="EB180" i="7942"/>
  <c r="AQ416" i="7942"/>
  <c r="AR277" i="7942"/>
  <c r="V219" i="7942"/>
  <c r="U358" i="7942"/>
  <c r="EA307" i="7942"/>
  <c r="EB168" i="7942"/>
  <c r="GE280" i="7942"/>
  <c r="GD419" i="7942"/>
  <c r="CJ222" i="7942"/>
  <c r="CI361" i="7942"/>
  <c r="BC209" i="7942"/>
  <c r="BB348" i="7942"/>
  <c r="K257" i="7942"/>
  <c r="J396" i="7942"/>
  <c r="AR213" i="7942"/>
  <c r="AQ352" i="7942"/>
  <c r="EX177" i="7942"/>
  <c r="EW316" i="7942"/>
  <c r="FS328" i="7942"/>
  <c r="FT189" i="7942"/>
  <c r="GE191" i="7942"/>
  <c r="GD330" i="7942"/>
  <c r="AG282" i="7942"/>
  <c r="AF421" i="7942"/>
  <c r="BN161" i="7942"/>
  <c r="BM300" i="7942"/>
  <c r="AR247" i="7942"/>
  <c r="AQ386" i="7942"/>
  <c r="EM256" i="7942"/>
  <c r="EL395" i="7942"/>
  <c r="EB156" i="7942"/>
  <c r="EA295" i="7942"/>
  <c r="BC206" i="7942"/>
  <c r="BB345" i="7942"/>
  <c r="FH385" i="7942"/>
  <c r="FI246" i="7942"/>
  <c r="EM198" i="7942"/>
  <c r="EL337" i="7942"/>
  <c r="DE310" i="7942"/>
  <c r="DF171" i="7942"/>
  <c r="GD361" i="7942"/>
  <c r="GE222" i="7942"/>
  <c r="CT389" i="7942"/>
  <c r="CU250" i="7942"/>
  <c r="DF234" i="7942"/>
  <c r="DE373" i="7942"/>
  <c r="CI416" i="7942"/>
  <c r="CJ277" i="7942"/>
  <c r="V184" i="7942"/>
  <c r="U323" i="7942"/>
  <c r="BB385" i="7942"/>
  <c r="BC246" i="7942"/>
  <c r="EX239" i="7942"/>
  <c r="EW378" i="7942"/>
  <c r="DF279" i="7942"/>
  <c r="DE418" i="7942"/>
  <c r="FH348" i="7942"/>
  <c r="FI209" i="7942"/>
  <c r="FI263" i="7942"/>
  <c r="FH402" i="7942"/>
  <c r="BB293" i="7942"/>
  <c r="BC154" i="7942"/>
  <c r="FS377" i="7942"/>
  <c r="FT238" i="7942"/>
  <c r="FI270" i="7942"/>
  <c r="FH409" i="7942"/>
  <c r="V188" i="7942"/>
  <c r="U327" i="7942"/>
  <c r="DQ193" i="7942"/>
  <c r="DP332" i="7942"/>
  <c r="FH310" i="7942"/>
  <c r="FI171" i="7942"/>
  <c r="EA317" i="7942"/>
  <c r="EB178" i="7942"/>
  <c r="AQ399" i="7942"/>
  <c r="AR260" i="7942"/>
  <c r="AF310" i="7942"/>
  <c r="AG171" i="7942"/>
  <c r="K266" i="7942"/>
  <c r="J405" i="7942"/>
  <c r="FS399" i="7942"/>
  <c r="FT260" i="7942"/>
  <c r="CJ221" i="7942"/>
  <c r="CI360" i="7942"/>
  <c r="EX184" i="7942"/>
  <c r="EW323" i="7942"/>
  <c r="DE340" i="7942"/>
  <c r="DF201" i="7942"/>
  <c r="EW341" i="7942"/>
  <c r="EX202" i="7942"/>
  <c r="EX260" i="7942"/>
  <c r="EW399" i="7942"/>
  <c r="DF231" i="7942"/>
  <c r="DE370" i="7942"/>
  <c r="AR154" i="7942"/>
  <c r="AQ293" i="7942"/>
  <c r="K156" i="7942"/>
  <c r="J295" i="7942"/>
  <c r="DF166" i="7942"/>
  <c r="DE305" i="7942"/>
  <c r="EM251" i="7942"/>
  <c r="EL390" i="7942"/>
  <c r="CU272" i="7942"/>
  <c r="CT411" i="7942"/>
  <c r="BB317" i="7942"/>
  <c r="BC178" i="7942"/>
  <c r="EX285" i="7942"/>
  <c r="EW424" i="7942"/>
  <c r="FT209" i="7942"/>
  <c r="FS348" i="7942"/>
  <c r="CI373" i="7942"/>
  <c r="CJ234" i="7942"/>
  <c r="K220" i="7942"/>
  <c r="J359" i="7942"/>
  <c r="V157" i="7942"/>
  <c r="U296" i="7942"/>
  <c r="DQ280" i="7942"/>
  <c r="DP419" i="7942"/>
  <c r="EM207" i="7942"/>
  <c r="EL346" i="7942"/>
  <c r="EW364" i="7942"/>
  <c r="EX225" i="7942"/>
  <c r="EB162" i="7942"/>
  <c r="EA301" i="7942"/>
  <c r="EL415" i="7942"/>
  <c r="EM276" i="7942"/>
  <c r="U354" i="7942"/>
  <c r="V215" i="7942"/>
  <c r="AQ355" i="7942"/>
  <c r="AR216" i="7942"/>
  <c r="FI278" i="7942"/>
  <c r="FH417" i="7942"/>
  <c r="CT377" i="7942"/>
  <c r="CU238" i="7942"/>
  <c r="BX368" i="7942"/>
  <c r="BY229" i="7942"/>
  <c r="H60" i="7946"/>
  <c r="EA392" i="7942"/>
  <c r="EB253" i="7942"/>
  <c r="FH331" i="7942"/>
  <c r="FI192" i="7942"/>
  <c r="FS379" i="7942"/>
  <c r="FT240" i="7942"/>
  <c r="CI396" i="7942"/>
  <c r="CJ257" i="7942"/>
  <c r="GD318" i="7942"/>
  <c r="GE179" i="7942"/>
  <c r="EL361" i="7942"/>
  <c r="EM222" i="7942"/>
  <c r="FS356" i="7942"/>
  <c r="FT217" i="7942"/>
  <c r="BB329" i="7942"/>
  <c r="BC190" i="7942"/>
  <c r="AF386" i="7942"/>
  <c r="AG247" i="7942"/>
  <c r="K217" i="7942"/>
  <c r="J356" i="7942"/>
  <c r="FT237" i="7942"/>
  <c r="FS376" i="7942"/>
  <c r="J365" i="7942"/>
  <c r="K226" i="7942"/>
  <c r="EM206" i="7942"/>
  <c r="EL345" i="7942"/>
  <c r="GE267" i="7942"/>
  <c r="GD406" i="7942"/>
  <c r="EX254" i="7942"/>
  <c r="EW393" i="7942"/>
  <c r="CT412" i="7942"/>
  <c r="CU273" i="7942"/>
  <c r="K200" i="7942"/>
  <c r="J339" i="7942"/>
  <c r="U377" i="7942"/>
  <c r="V238" i="7942"/>
  <c r="BC215" i="7942"/>
  <c r="BB354" i="7942"/>
  <c r="AQ311" i="7942"/>
  <c r="AR172" i="7942"/>
  <c r="EM154" i="7942"/>
  <c r="EL293" i="7942"/>
  <c r="CT401" i="7942"/>
  <c r="CU262" i="7942"/>
  <c r="CU179" i="7942"/>
  <c r="CT318" i="7942"/>
  <c r="BN255" i="7942"/>
  <c r="BM394" i="7942"/>
  <c r="CU280" i="7942"/>
  <c r="CT419" i="7942"/>
  <c r="BM325" i="7942"/>
  <c r="BN186" i="7942"/>
  <c r="EW403" i="7942"/>
  <c r="EX264" i="7942"/>
  <c r="BN283" i="7942"/>
  <c r="BM422" i="7942"/>
  <c r="EM270" i="7942"/>
  <c r="EL409" i="7942"/>
  <c r="DF202" i="7942"/>
  <c r="DE341" i="7942"/>
  <c r="CH425" i="7942"/>
  <c r="AR198" i="7942"/>
  <c r="AQ337" i="7942"/>
  <c r="DP401" i="7942"/>
  <c r="DQ262" i="7942"/>
  <c r="AF423" i="7942"/>
  <c r="AG284" i="7942"/>
  <c r="EA303" i="7942"/>
  <c r="EB164" i="7942"/>
  <c r="FH308" i="7942"/>
  <c r="FI169" i="7942"/>
  <c r="BM403" i="7942"/>
  <c r="BN264" i="7942"/>
  <c r="FS327" i="7942"/>
  <c r="FT188" i="7942"/>
  <c r="GD345" i="7942"/>
  <c r="GE206" i="7942"/>
  <c r="CT387" i="7942"/>
  <c r="CU248" i="7942"/>
  <c r="BX365" i="7942"/>
  <c r="BY226" i="7942"/>
  <c r="CT406" i="7942"/>
  <c r="CU267" i="7942"/>
  <c r="J407" i="7942"/>
  <c r="K268" i="7942"/>
  <c r="EB266" i="7942"/>
  <c r="EA405" i="7942"/>
  <c r="GE204" i="7942"/>
  <c r="GD343" i="7942"/>
  <c r="BN201" i="7942"/>
  <c r="BM340" i="7942"/>
  <c r="FT281" i="7942"/>
  <c r="FS420" i="7942"/>
  <c r="EL356" i="7942"/>
  <c r="EM217" i="7942"/>
  <c r="BX317" i="7942"/>
  <c r="BY178" i="7942"/>
  <c r="CI352" i="7942"/>
  <c r="CJ213" i="7942"/>
  <c r="AR168" i="7942"/>
  <c r="AQ307" i="7942"/>
  <c r="BN250" i="7942"/>
  <c r="BM389" i="7942"/>
  <c r="FS316" i="7942"/>
  <c r="FT177" i="7942"/>
  <c r="CU227" i="7942"/>
  <c r="CT366" i="7942"/>
  <c r="DF247" i="7942"/>
  <c r="DE386" i="7942"/>
  <c r="BY269" i="7942"/>
  <c r="BX408" i="7942"/>
  <c r="K264" i="7942"/>
  <c r="J403" i="7942"/>
  <c r="AG194" i="7942"/>
  <c r="AF333" i="7942"/>
  <c r="FI238" i="7942"/>
  <c r="FH377" i="7942"/>
  <c r="FH297" i="7942"/>
  <c r="FI158" i="7942"/>
  <c r="BM341" i="7942"/>
  <c r="BN202" i="7942"/>
  <c r="DQ244" i="7942"/>
  <c r="DP383" i="7942"/>
  <c r="FS416" i="7942"/>
  <c r="FT277" i="7942"/>
  <c r="FS370" i="7942"/>
  <c r="FT231" i="7942"/>
  <c r="AG199" i="7942"/>
  <c r="AF338" i="7942"/>
  <c r="DQ157" i="7942"/>
  <c r="DP296" i="7942"/>
  <c r="BB294" i="7942"/>
  <c r="BC155" i="7942"/>
  <c r="AR281" i="7942"/>
  <c r="AQ420" i="7942"/>
  <c r="CU218" i="7942"/>
  <c r="CT357" i="7942"/>
  <c r="BC244" i="7942"/>
  <c r="BB383" i="7942"/>
  <c r="CT304" i="7942"/>
  <c r="CU165" i="7942"/>
  <c r="GD371" i="7942"/>
  <c r="GE232" i="7942"/>
  <c r="EW338" i="7942"/>
  <c r="EX199" i="7942"/>
  <c r="BY161" i="7942"/>
  <c r="BX300" i="7942"/>
  <c r="BB361" i="7942"/>
  <c r="BC222" i="7942"/>
  <c r="EL338" i="7942"/>
  <c r="EM199" i="7942"/>
  <c r="BX372" i="7942"/>
  <c r="BY233" i="7942"/>
  <c r="EX187" i="7942"/>
  <c r="EW326" i="7942"/>
  <c r="EA369" i="7942"/>
  <c r="EB230" i="7942"/>
  <c r="CT316" i="7942"/>
  <c r="CU177" i="7942"/>
  <c r="FH392" i="7942"/>
  <c r="FI253" i="7942"/>
  <c r="AG185" i="7942"/>
  <c r="AF324" i="7942"/>
  <c r="FH384" i="7942"/>
  <c r="FI245" i="7942"/>
  <c r="BB330" i="7942"/>
  <c r="BC191" i="7942"/>
  <c r="FI178" i="7942"/>
  <c r="FH317" i="7942"/>
  <c r="DF218" i="7942"/>
  <c r="DE357" i="7942"/>
  <c r="DF183" i="7942"/>
  <c r="DE322" i="7942"/>
  <c r="BB331" i="7942"/>
  <c r="BC192" i="7942"/>
  <c r="AG190" i="7942"/>
  <c r="AF329" i="7942"/>
  <c r="EL408" i="7942"/>
  <c r="EM269" i="7942"/>
  <c r="DO425" i="7942"/>
  <c r="CU170" i="7942"/>
  <c r="CT309" i="7942"/>
  <c r="BM399" i="7942"/>
  <c r="BN260" i="7942"/>
  <c r="EW408" i="7942"/>
  <c r="EX269" i="7942"/>
  <c r="DF191" i="7942"/>
  <c r="DE330" i="7942"/>
  <c r="DE412" i="7942"/>
  <c r="DF273" i="7942"/>
  <c r="FH340" i="7942"/>
  <c r="FI201" i="7942"/>
  <c r="AQ330" i="7942"/>
  <c r="AR191" i="7942"/>
  <c r="CJ187" i="7942"/>
  <c r="CI326" i="7942"/>
  <c r="BM315" i="7942"/>
  <c r="BN176" i="7942"/>
  <c r="BC176" i="7942"/>
  <c r="BB315" i="7942"/>
  <c r="J361" i="7942"/>
  <c r="K222" i="7942"/>
  <c r="CU216" i="7942"/>
  <c r="CT355" i="7942"/>
  <c r="DQ278" i="7942"/>
  <c r="DP417" i="7942"/>
  <c r="BC279" i="7942"/>
  <c r="BB418" i="7942"/>
  <c r="AR265" i="7942"/>
  <c r="AQ404" i="7942"/>
  <c r="BY211" i="7942"/>
  <c r="BX350" i="7942"/>
  <c r="V208" i="7942"/>
  <c r="U347" i="7942"/>
  <c r="CU239" i="7942"/>
  <c r="CT378" i="7942"/>
  <c r="EW345" i="7942"/>
  <c r="EX206" i="7942"/>
  <c r="EB167" i="7942"/>
  <c r="EA306" i="7942"/>
  <c r="BX415" i="7942"/>
  <c r="BY276" i="7942"/>
  <c r="AQ299" i="7942"/>
  <c r="AR160" i="7942"/>
  <c r="K260" i="7942"/>
  <c r="J399" i="7942"/>
  <c r="K164" i="7942"/>
  <c r="J303" i="7942"/>
  <c r="EA404" i="7942"/>
  <c r="EB265" i="7942"/>
  <c r="EL334" i="7942"/>
  <c r="EM195" i="7942"/>
  <c r="EM230" i="7942"/>
  <c r="EL369" i="7942"/>
  <c r="CT323" i="7942"/>
  <c r="CU184" i="7942"/>
  <c r="EW416" i="7942"/>
  <c r="EX277" i="7942"/>
  <c r="DQ273" i="7942"/>
  <c r="DP412" i="7942"/>
  <c r="BB335" i="7942"/>
  <c r="BC196" i="7942"/>
  <c r="FS380" i="7942"/>
  <c r="FT241" i="7942"/>
  <c r="FT271" i="7942"/>
  <c r="FS410" i="7942"/>
  <c r="CI423" i="7942"/>
  <c r="CJ284" i="7942"/>
  <c r="DF157" i="7942"/>
  <c r="DE296" i="7942"/>
  <c r="EB202" i="7942"/>
  <c r="EA341" i="7942"/>
  <c r="EB227" i="7942"/>
  <c r="EA366" i="7942"/>
  <c r="BX316" i="7942"/>
  <c r="BY177" i="7942"/>
  <c r="CJ209" i="7942"/>
  <c r="CI348" i="7942"/>
  <c r="BC198" i="7942"/>
  <c r="BB337" i="7942"/>
  <c r="AQ410" i="7942"/>
  <c r="AR271" i="7942"/>
  <c r="BN168" i="7942"/>
  <c r="BM307" i="7942"/>
  <c r="DE381" i="7942"/>
  <c r="DF242" i="7942"/>
  <c r="BX321" i="7942"/>
  <c r="BY182" i="7942"/>
  <c r="FH366" i="7942"/>
  <c r="FI227" i="7942"/>
  <c r="V187" i="7942"/>
  <c r="U326" i="7942"/>
  <c r="BC169" i="7942"/>
  <c r="BB308" i="7942"/>
  <c r="DF220" i="7942"/>
  <c r="DE359" i="7942"/>
  <c r="BC253" i="7942"/>
  <c r="BB392" i="7942"/>
  <c r="J304" i="7942"/>
  <c r="K165" i="7942"/>
  <c r="GD311" i="7942"/>
  <c r="GE172" i="7942"/>
  <c r="FH412" i="7942"/>
  <c r="FI273" i="7942"/>
  <c r="FI223" i="7942"/>
  <c r="FH362" i="7942"/>
  <c r="FS383" i="7942"/>
  <c r="FT244" i="7942"/>
  <c r="CU202" i="7942"/>
  <c r="CT341" i="7942"/>
  <c r="EA305" i="7942"/>
  <c r="EB166" i="7942"/>
  <c r="CJ212" i="7942"/>
  <c r="CI351" i="7942"/>
  <c r="FS395" i="7942"/>
  <c r="FT256" i="7942"/>
  <c r="BM367" i="7942"/>
  <c r="BN228" i="7942"/>
  <c r="FS346" i="7942"/>
  <c r="FT207" i="7942"/>
  <c r="FI203" i="7942"/>
  <c r="FH342" i="7942"/>
  <c r="DQ221" i="7942"/>
  <c r="DP360" i="7942"/>
  <c r="EB183" i="7942"/>
  <c r="EA322" i="7942"/>
  <c r="GD367" i="7942"/>
  <c r="GE228" i="7942"/>
  <c r="CT293" i="7942"/>
  <c r="CU154" i="7942"/>
  <c r="AQ388" i="7942"/>
  <c r="AR249" i="7942"/>
  <c r="FH319" i="7942"/>
  <c r="FI180" i="7942"/>
  <c r="BM294" i="7942"/>
  <c r="BN155" i="7942"/>
  <c r="CJ246" i="7942"/>
  <c r="CI385" i="7942"/>
  <c r="AQ322" i="7942"/>
  <c r="AR183" i="7942"/>
  <c r="EX201" i="7942"/>
  <c r="EW340" i="7942"/>
  <c r="DE421" i="7942"/>
  <c r="DF282" i="7942"/>
  <c r="U403" i="7942"/>
  <c r="V264" i="7942"/>
  <c r="AQ370" i="7942"/>
  <c r="AR231" i="7942"/>
  <c r="DE380" i="7942"/>
  <c r="DF241" i="7942"/>
  <c r="GE194" i="7942"/>
  <c r="GD333" i="7942"/>
  <c r="V232" i="7942"/>
  <c r="U371" i="7942"/>
  <c r="DP420" i="7942"/>
  <c r="DQ281" i="7942"/>
  <c r="BM295" i="7942"/>
  <c r="BN156" i="7942"/>
  <c r="AR158" i="7942"/>
  <c r="AQ297" i="7942"/>
  <c r="DE318" i="7942"/>
  <c r="DF179" i="7942"/>
  <c r="J348" i="7942"/>
  <c r="K209" i="7942"/>
  <c r="BN240" i="7942"/>
  <c r="BM379" i="7942"/>
  <c r="EM169" i="7942"/>
  <c r="EL308" i="7942"/>
  <c r="DP316" i="7942"/>
  <c r="DQ177" i="7942"/>
  <c r="J412" i="7942"/>
  <c r="K273" i="7942"/>
  <c r="EA397" i="7942"/>
  <c r="EB258" i="7942"/>
  <c r="FH376" i="7942"/>
  <c r="FI237" i="7942"/>
  <c r="CI384" i="7942"/>
  <c r="CJ245" i="7942"/>
  <c r="BX335" i="7942"/>
  <c r="BY196" i="7942"/>
  <c r="AR253" i="7942"/>
  <c r="AQ392" i="7942"/>
  <c r="BC264" i="7942"/>
  <c r="BB403" i="7942"/>
  <c r="BN259" i="7942"/>
  <c r="BM398" i="7942"/>
  <c r="AQ342" i="7942"/>
  <c r="AR203" i="7942"/>
  <c r="DF276" i="7942"/>
  <c r="DE415" i="7942"/>
  <c r="AR243" i="7942"/>
  <c r="AQ382" i="7942"/>
  <c r="EM268" i="7942"/>
  <c r="EL407" i="7942"/>
  <c r="BC216" i="7942"/>
  <c r="BB355" i="7942"/>
  <c r="CT415" i="7942"/>
  <c r="CU276" i="7942"/>
  <c r="EM174" i="7942"/>
  <c r="EL313" i="7942"/>
  <c r="AF327" i="7942"/>
  <c r="AG188" i="7942"/>
  <c r="CU215" i="7942"/>
  <c r="CT354" i="7942"/>
  <c r="AQ403" i="7942"/>
  <c r="AR264" i="7942"/>
  <c r="EX237" i="7942"/>
  <c r="EW376" i="7942"/>
  <c r="DE368" i="7942"/>
  <c r="DF229" i="7942"/>
  <c r="DE319" i="7942"/>
  <c r="DF180" i="7942"/>
  <c r="EW298" i="7942"/>
  <c r="EX159" i="7942"/>
  <c r="BY199" i="7942"/>
  <c r="BX338" i="7942"/>
  <c r="AR241" i="7942"/>
  <c r="AQ380" i="7942"/>
  <c r="CT303" i="7942"/>
  <c r="CU164" i="7942"/>
  <c r="CJ240" i="7942"/>
  <c r="CI379" i="7942"/>
  <c r="CU261" i="7942"/>
  <c r="CT400" i="7942"/>
  <c r="AF393" i="7942"/>
  <c r="AG254" i="7942"/>
  <c r="FI224" i="7942"/>
  <c r="FH363" i="7942"/>
  <c r="FT187" i="7942"/>
  <c r="FS326" i="7942"/>
  <c r="EB241" i="7942"/>
  <c r="EA380" i="7942"/>
  <c r="AG248" i="7942"/>
  <c r="AF387" i="7942"/>
  <c r="EX240" i="7942"/>
  <c r="EW379" i="7942"/>
  <c r="CJ206" i="7942"/>
  <c r="CI345" i="7942"/>
  <c r="DE365" i="7942"/>
  <c r="DF226" i="7942"/>
  <c r="AQ363" i="7942"/>
  <c r="AR224" i="7942"/>
  <c r="U384" i="7942"/>
  <c r="V245" i="7942"/>
  <c r="EX256" i="7942"/>
  <c r="EW395" i="7942"/>
  <c r="EW374" i="7942"/>
  <c r="EX235" i="7942"/>
  <c r="CI365" i="7942"/>
  <c r="CJ226" i="7942"/>
  <c r="EA384" i="7942"/>
  <c r="EB245" i="7942"/>
  <c r="BM299" i="7942"/>
  <c r="BN160" i="7942"/>
  <c r="BM419" i="7942"/>
  <c r="BN280" i="7942"/>
  <c r="BC237" i="7942"/>
  <c r="BB376" i="7942"/>
  <c r="CT367" i="7942"/>
  <c r="CU228" i="7942"/>
  <c r="EL317" i="7942"/>
  <c r="EM178" i="7942"/>
  <c r="DP384" i="7942"/>
  <c r="DQ245" i="7942"/>
  <c r="BC228" i="7942"/>
  <c r="BB367" i="7942"/>
  <c r="FH305" i="7942"/>
  <c r="FI166" i="7942"/>
  <c r="CT352" i="7942"/>
  <c r="CU213" i="7942"/>
  <c r="CU236" i="7942"/>
  <c r="CT375" i="7942"/>
  <c r="EX278" i="7942"/>
  <c r="EW417" i="7942"/>
  <c r="GE252" i="7942"/>
  <c r="GD391" i="7942"/>
  <c r="DE306" i="7942"/>
  <c r="DF167" i="7942"/>
  <c r="DE385" i="7942"/>
  <c r="DF246" i="7942"/>
  <c r="GD384" i="7942"/>
  <c r="GE245" i="7942"/>
  <c r="BY207" i="7942"/>
  <c r="BX346" i="7942"/>
  <c r="BB301" i="7942"/>
  <c r="BC162" i="7942"/>
  <c r="CJ231" i="7942"/>
  <c r="CI370" i="7942"/>
  <c r="BY240" i="7942"/>
  <c r="BX379" i="7942"/>
  <c r="EX214" i="7942"/>
  <c r="EW353" i="7942"/>
  <c r="U406" i="7942"/>
  <c r="V267" i="7942"/>
  <c r="CU283" i="7942"/>
  <c r="CT422" i="7942"/>
  <c r="U409" i="7942"/>
  <c r="V270" i="7942"/>
  <c r="AQ302" i="7942"/>
  <c r="AR163" i="7942"/>
  <c r="U314" i="7942"/>
  <c r="V175" i="7942"/>
  <c r="EW390" i="7942"/>
  <c r="EX251" i="7942"/>
  <c r="CJ216" i="7942"/>
  <c r="CI355" i="7942"/>
  <c r="BN230" i="7942"/>
  <c r="BM369" i="7942"/>
  <c r="FH318" i="7942"/>
  <c r="FI179" i="7942"/>
  <c r="CT348" i="7942"/>
  <c r="CU209" i="7942"/>
  <c r="EX284" i="7942"/>
  <c r="EW423" i="7942"/>
  <c r="BX319" i="7942"/>
  <c r="BY180" i="7942"/>
  <c r="CU161" i="7942"/>
  <c r="CT300" i="7942"/>
  <c r="CI311" i="7942"/>
  <c r="CJ172" i="7942"/>
  <c r="DP294" i="7942"/>
  <c r="DQ155" i="7942"/>
  <c r="CU190" i="7942"/>
  <c r="CT329" i="7942"/>
  <c r="EB284" i="7942"/>
  <c r="EA423" i="7942"/>
  <c r="EA401" i="7942"/>
  <c r="EB262" i="7942"/>
  <c r="GD421" i="7942"/>
  <c r="GE282" i="7942"/>
  <c r="CI338" i="7942"/>
  <c r="CJ199" i="7942"/>
  <c r="EA381" i="7942"/>
  <c r="EB242" i="7942"/>
  <c r="EW360" i="7942"/>
  <c r="EX221" i="7942"/>
  <c r="BB357" i="7942"/>
  <c r="BC218" i="7942"/>
  <c r="DP421" i="7942"/>
  <c r="DQ282" i="7942"/>
  <c r="DQ203" i="7942"/>
  <c r="DP342" i="7942"/>
  <c r="EW392" i="7942"/>
  <c r="EX253" i="7942"/>
  <c r="BC156" i="7942"/>
  <c r="BB295" i="7942"/>
  <c r="EA365" i="7942"/>
  <c r="EB226" i="7942"/>
  <c r="AG238" i="7942"/>
  <c r="AF377" i="7942"/>
  <c r="EM247" i="7942"/>
  <c r="EL386" i="7942"/>
  <c r="BC179" i="7942"/>
  <c r="BB318" i="7942"/>
  <c r="BC270" i="7942"/>
  <c r="BB409" i="7942"/>
  <c r="BM320" i="7942"/>
  <c r="BN181" i="7942"/>
  <c r="GD296" i="7942"/>
  <c r="GE157" i="7942"/>
  <c r="EL412" i="7942"/>
  <c r="EM273" i="7942"/>
  <c r="FI222" i="7942"/>
  <c r="FH361" i="7942"/>
  <c r="AR252" i="7942"/>
  <c r="AQ391" i="7942"/>
  <c r="CT327" i="7942"/>
  <c r="CU188" i="7942"/>
  <c r="BM382" i="7942"/>
  <c r="BN243" i="7942"/>
  <c r="AF309" i="7942"/>
  <c r="AG170" i="7942"/>
  <c r="V179" i="7942"/>
  <c r="U318" i="7942"/>
  <c r="DF181" i="7942"/>
  <c r="DE320" i="7942"/>
  <c r="DP337" i="7942"/>
  <c r="DQ198" i="7942"/>
  <c r="AG197" i="7942"/>
  <c r="AF336" i="7942"/>
  <c r="BY213" i="7942"/>
  <c r="BX352" i="7942"/>
  <c r="BY204" i="7942"/>
  <c r="BX343" i="7942"/>
  <c r="GE180" i="7942"/>
  <c r="GD319" i="7942"/>
  <c r="AQ400" i="7942"/>
  <c r="AR261" i="7942"/>
  <c r="EA361" i="7942"/>
  <c r="EB222" i="7942"/>
  <c r="CI314" i="7942"/>
  <c r="CJ175" i="7942"/>
  <c r="CT388" i="7942"/>
  <c r="CU249" i="7942"/>
  <c r="BN162" i="7942"/>
  <c r="BM301" i="7942"/>
  <c r="EL404" i="7942"/>
  <c r="EM265" i="7942"/>
  <c r="G98" i="7946"/>
  <c r="G99" i="7946" s="1"/>
  <c r="G74" i="7946"/>
  <c r="G70" i="7946"/>
  <c r="AF349" i="7942"/>
  <c r="AG210" i="7942"/>
  <c r="BY155" i="7942"/>
  <c r="BX294" i="7942"/>
  <c r="K208" i="7942"/>
  <c r="J347" i="7942"/>
  <c r="BC195" i="7942"/>
  <c r="BB334" i="7942"/>
  <c r="AQ423" i="7942"/>
  <c r="AR284" i="7942"/>
  <c r="AQ328" i="7942"/>
  <c r="AR189" i="7942"/>
  <c r="V218" i="7942"/>
  <c r="U357" i="7942"/>
  <c r="DE356" i="7942"/>
  <c r="DF217" i="7942"/>
  <c r="AQ312" i="7942"/>
  <c r="AR173" i="7942"/>
  <c r="BY188" i="7942"/>
  <c r="BX327" i="7942"/>
  <c r="CU212" i="7942"/>
  <c r="CT351" i="7942"/>
  <c r="FH303" i="7942"/>
  <c r="FI164" i="7942"/>
  <c r="EB196" i="7942"/>
  <c r="EA335" i="7942"/>
  <c r="FT159" i="7942"/>
  <c r="FS298" i="7942"/>
  <c r="BB414" i="7942"/>
  <c r="BC275" i="7942"/>
  <c r="GE169" i="7942"/>
  <c r="GD308" i="7942"/>
  <c r="EW413" i="7942"/>
  <c r="EX274" i="7942"/>
  <c r="AR217" i="7942"/>
  <c r="AQ356" i="7942"/>
  <c r="FT192" i="7942"/>
  <c r="FS331" i="7942"/>
  <c r="AG178" i="7942"/>
  <c r="AF317" i="7942"/>
  <c r="FH413" i="7942"/>
  <c r="FI274" i="7942"/>
  <c r="BY282" i="7942"/>
  <c r="BX421" i="7942"/>
  <c r="GD398" i="7942"/>
  <c r="GE259" i="7942"/>
  <c r="EL340" i="7942"/>
  <c r="EM201" i="7942"/>
  <c r="EA342" i="7942"/>
  <c r="EB203" i="7942"/>
  <c r="BM409" i="7942"/>
  <c r="BN270" i="7942"/>
  <c r="BC259" i="7942"/>
  <c r="BB398" i="7942"/>
  <c r="EX182" i="7942"/>
  <c r="EW321" i="7942"/>
  <c r="BC273" i="7942"/>
  <c r="BB412" i="7942"/>
  <c r="AR272" i="7942"/>
  <c r="AQ411" i="7942"/>
  <c r="DF258" i="7942"/>
  <c r="DE397" i="7942"/>
  <c r="J397" i="7942"/>
  <c r="K258" i="7942"/>
  <c r="AR221" i="7942"/>
  <c r="AQ360" i="7942"/>
  <c r="EM214" i="7942"/>
  <c r="EL353" i="7942"/>
  <c r="K239" i="7942"/>
  <c r="J378" i="7942"/>
  <c r="FI200" i="7942"/>
  <c r="FH339" i="7942"/>
  <c r="DP312" i="7942"/>
  <c r="DQ173" i="7942"/>
  <c r="CT363" i="7942"/>
  <c r="CU224" i="7942"/>
  <c r="K228" i="7942"/>
  <c r="J367" i="7942"/>
  <c r="BN213" i="7942"/>
  <c r="BM352" i="7942"/>
  <c r="EW315" i="7942"/>
  <c r="EX176" i="7942"/>
  <c r="DQ176" i="7942"/>
  <c r="DP315" i="7942"/>
  <c r="CU231" i="7942"/>
  <c r="CT370" i="7942"/>
  <c r="CI334" i="7942"/>
  <c r="CJ195" i="7942"/>
  <c r="J363" i="7942"/>
  <c r="K224" i="7942"/>
  <c r="AR190" i="7942"/>
  <c r="AQ329" i="7942"/>
  <c r="V172" i="7942"/>
  <c r="U311" i="7942"/>
  <c r="FT249" i="7942"/>
  <c r="FS388" i="7942"/>
  <c r="GD297" i="7942"/>
  <c r="GE158" i="7942"/>
  <c r="EB184" i="7942"/>
  <c r="EA323" i="7942"/>
  <c r="DQ284" i="7942"/>
  <c r="DP423" i="7942"/>
  <c r="GD313" i="7942"/>
  <c r="GE174" i="7942"/>
  <c r="EX272" i="7942"/>
  <c r="EW411" i="7942"/>
  <c r="K259" i="7942"/>
  <c r="J398" i="7942"/>
  <c r="EW339" i="7942"/>
  <c r="EX200" i="7942"/>
  <c r="AG272" i="7942"/>
  <c r="AF411" i="7942"/>
  <c r="GE244" i="7942"/>
  <c r="GD383" i="7942"/>
  <c r="FS305" i="7942"/>
  <c r="FT166" i="7942"/>
  <c r="BB306" i="7942"/>
  <c r="BC167" i="7942"/>
  <c r="CT374" i="7942"/>
  <c r="CU235" i="7942"/>
  <c r="K251" i="7942"/>
  <c r="J390" i="7942"/>
  <c r="BB407" i="7942"/>
  <c r="BC268" i="7942"/>
  <c r="DF172" i="7942"/>
  <c r="DE311" i="7942"/>
  <c r="CS425" i="7942"/>
  <c r="GD327" i="7942"/>
  <c r="GE188" i="7942"/>
  <c r="V160" i="7942"/>
  <c r="U299" i="7942"/>
  <c r="U379" i="7942"/>
  <c r="V240" i="7942"/>
  <c r="CU225" i="7942"/>
  <c r="CT364" i="7942"/>
  <c r="EA326" i="7942"/>
  <c r="EB187" i="7942"/>
  <c r="DP406" i="7942"/>
  <c r="DQ267" i="7942"/>
  <c r="AG203" i="7942"/>
  <c r="AF342" i="7942"/>
  <c r="BM350" i="7942"/>
  <c r="BN211" i="7942"/>
  <c r="I234" i="18"/>
  <c r="J234" i="18" s="1"/>
  <c r="I364" i="18"/>
  <c r="I429" i="18"/>
  <c r="U302" i="7942"/>
  <c r="V163" i="7942"/>
  <c r="AF380" i="7942"/>
  <c r="AG241" i="7942"/>
  <c r="J416" i="7942"/>
  <c r="K277" i="7942"/>
  <c r="U374" i="7942"/>
  <c r="V235" i="7942"/>
  <c r="CT356" i="7942"/>
  <c r="CU217" i="7942"/>
  <c r="AQ377" i="7942"/>
  <c r="AR238" i="7942"/>
  <c r="DF164" i="7942"/>
  <c r="DE303" i="7942"/>
  <c r="CJ280" i="7942"/>
  <c r="CI419" i="7942"/>
  <c r="BC258" i="7942"/>
  <c r="BB397" i="7942"/>
  <c r="DE388" i="7942"/>
  <c r="DF249" i="7942"/>
  <c r="FI207" i="7942"/>
  <c r="FH346" i="7942"/>
  <c r="BX318" i="7942"/>
  <c r="BY179" i="7942"/>
  <c r="BM338" i="7942"/>
  <c r="BN199" i="7942"/>
  <c r="AF363" i="7942"/>
  <c r="AG224" i="7942"/>
  <c r="GD401" i="7942"/>
  <c r="GE262" i="7942"/>
  <c r="BB297" i="7942"/>
  <c r="BC158" i="7942"/>
  <c r="GE258" i="7942"/>
  <c r="GD397" i="7942"/>
  <c r="DQ217" i="7942"/>
  <c r="DP356" i="7942"/>
  <c r="BX340" i="7942"/>
  <c r="BY201" i="7942"/>
  <c r="CI407" i="7942"/>
  <c r="CJ268" i="7942"/>
  <c r="EM165" i="7942"/>
  <c r="EL304" i="7942"/>
  <c r="BN217" i="7942"/>
  <c r="BM356" i="7942"/>
  <c r="EB275" i="7942"/>
  <c r="EA414" i="7942"/>
  <c r="EL336" i="7942"/>
  <c r="EM197" i="7942"/>
  <c r="FS397" i="7942"/>
  <c r="FT258" i="7942"/>
  <c r="EW356" i="7942"/>
  <c r="EX217" i="7942"/>
  <c r="AF313" i="7942"/>
  <c r="AG174" i="7942"/>
  <c r="DE372" i="7942"/>
  <c r="DF233" i="7942"/>
  <c r="AF379" i="7942"/>
  <c r="AG240" i="7942"/>
  <c r="U330" i="7942"/>
  <c r="V191" i="7942"/>
  <c r="BM358" i="7942"/>
  <c r="BN219" i="7942"/>
  <c r="CI374" i="7942"/>
  <c r="CJ235" i="7942"/>
  <c r="EX216" i="7942"/>
  <c r="EW355" i="7942"/>
  <c r="EL366" i="7942"/>
  <c r="EM227" i="7942"/>
  <c r="GD387" i="7942"/>
  <c r="GE248" i="7942"/>
  <c r="BX363" i="7942"/>
  <c r="BY224" i="7942"/>
  <c r="EW311" i="7942"/>
  <c r="EX172" i="7942"/>
  <c r="DF245" i="7942"/>
  <c r="DE384" i="7942"/>
  <c r="CJ247" i="7942"/>
  <c r="CI386" i="7942"/>
  <c r="AF413" i="7942"/>
  <c r="AG274" i="7942"/>
  <c r="BM413" i="7942"/>
  <c r="BN274" i="7942"/>
  <c r="FS362" i="7942"/>
  <c r="FT223" i="7942"/>
  <c r="EW369" i="7942"/>
  <c r="EX230" i="7942"/>
  <c r="FI259" i="7942"/>
  <c r="FH398" i="7942"/>
  <c r="BX405" i="7942"/>
  <c r="BY266" i="7942"/>
  <c r="DQ205" i="7942"/>
  <c r="DP344" i="7942"/>
  <c r="DF243" i="7942"/>
  <c r="DE382" i="7942"/>
  <c r="K255" i="7942"/>
  <c r="J394" i="7942"/>
  <c r="GE264" i="7942"/>
  <c r="GD403" i="7942"/>
  <c r="EX197" i="7942"/>
  <c r="EW336" i="7942"/>
  <c r="BC207" i="7942"/>
  <c r="BB346" i="7942"/>
  <c r="DF155" i="7942"/>
  <c r="DE294" i="7942"/>
  <c r="BC164" i="7942"/>
  <c r="BB303" i="7942"/>
  <c r="GE261" i="7942"/>
  <c r="GD400" i="7942"/>
  <c r="EB169" i="7942"/>
  <c r="EA308" i="7942"/>
  <c r="FH358" i="7942"/>
  <c r="FI219" i="7942"/>
  <c r="BM417" i="7942"/>
  <c r="BN278" i="7942"/>
  <c r="EW405" i="7942"/>
  <c r="EX266" i="7942"/>
  <c r="CT301" i="7942"/>
  <c r="CU162" i="7942"/>
  <c r="GD348" i="7942"/>
  <c r="GE209" i="7942"/>
  <c r="AG234" i="7942"/>
  <c r="AF373" i="7942"/>
  <c r="GE227" i="7942"/>
  <c r="GD366" i="7942"/>
  <c r="FS366" i="7942"/>
  <c r="FT227" i="7942"/>
  <c r="BN284" i="7942"/>
  <c r="BM423" i="7942"/>
  <c r="FS389" i="7942"/>
  <c r="FT250" i="7942"/>
  <c r="U322" i="7942"/>
  <c r="V183" i="7942"/>
  <c r="BY159" i="7942"/>
  <c r="BX298" i="7942"/>
  <c r="BN207" i="7942"/>
  <c r="BM346" i="7942"/>
  <c r="DQ265" i="7942"/>
  <c r="DP404" i="7942"/>
  <c r="K245" i="7942"/>
  <c r="J384" i="7942"/>
  <c r="GD407" i="7942"/>
  <c r="GE268" i="7942"/>
  <c r="EX164" i="7942"/>
  <c r="EW303" i="7942"/>
  <c r="BM330" i="7942"/>
  <c r="BN191" i="7942"/>
  <c r="AF308" i="7942"/>
  <c r="AG169" i="7942"/>
  <c r="J424" i="7942"/>
  <c r="K285" i="7942"/>
  <c r="K240" i="7942"/>
  <c r="J379" i="7942"/>
  <c r="FT266" i="7942"/>
  <c r="FS405" i="7942"/>
  <c r="CI307" i="7942"/>
  <c r="CJ168" i="7942"/>
  <c r="EL401" i="7942"/>
  <c r="EM262" i="7942"/>
  <c r="FT184" i="7942"/>
  <c r="FS323" i="7942"/>
  <c r="CT360" i="7942"/>
  <c r="CU221" i="7942"/>
  <c r="DP371" i="7942"/>
  <c r="DQ232" i="7942"/>
  <c r="EA419" i="7942"/>
  <c r="EB280" i="7942"/>
  <c r="BB349" i="7942"/>
  <c r="BC210" i="7942"/>
  <c r="BC175" i="7942"/>
  <c r="BB314" i="7942"/>
  <c r="BB389" i="7942"/>
  <c r="BC250" i="7942"/>
  <c r="GD303" i="7942"/>
  <c r="GE164" i="7942"/>
  <c r="EB268" i="7942"/>
  <c r="EA407" i="7942"/>
  <c r="AF375" i="7942"/>
  <c r="AG236" i="7942"/>
  <c r="BC281" i="7942"/>
  <c r="BB420" i="7942"/>
  <c r="AR205" i="7942"/>
  <c r="AQ344" i="7942"/>
  <c r="BX311" i="7942"/>
  <c r="BY172" i="7942"/>
  <c r="AF353" i="7942"/>
  <c r="AG214" i="7942"/>
  <c r="DP321" i="7942"/>
  <c r="DQ182" i="7942"/>
  <c r="CJ267" i="7942"/>
  <c r="CI406" i="7942"/>
  <c r="BC186" i="7942"/>
  <c r="BB325" i="7942"/>
  <c r="DE300" i="7942"/>
  <c r="DF161" i="7942"/>
  <c r="BX301" i="7942"/>
  <c r="BY162" i="7942"/>
  <c r="AF388" i="7942"/>
  <c r="AG249" i="7942"/>
  <c r="FS299" i="7942"/>
  <c r="FT160" i="7942"/>
  <c r="BC232" i="7942"/>
  <c r="BB371" i="7942"/>
  <c r="BX394" i="7942"/>
  <c r="BY255" i="7942"/>
  <c r="GD396" i="7942"/>
  <c r="GE257" i="7942"/>
  <c r="DQ222" i="7942"/>
  <c r="DP361" i="7942"/>
  <c r="DF269" i="7942"/>
  <c r="DE408" i="7942"/>
  <c r="EX229" i="7942"/>
  <c r="EW368" i="7942"/>
  <c r="DF213" i="7942"/>
  <c r="DE352" i="7942"/>
  <c r="K265" i="7942"/>
  <c r="J404" i="7942"/>
  <c r="CJ201" i="7942"/>
  <c r="CI340" i="7942"/>
  <c r="EB244" i="7942"/>
  <c r="EA383" i="7942"/>
  <c r="EL414" i="7942"/>
  <c r="EM275" i="7942"/>
  <c r="BY206" i="7942"/>
  <c r="BX345" i="7942"/>
  <c r="EM189" i="7942"/>
  <c r="EL328" i="7942"/>
  <c r="BN256" i="7942"/>
  <c r="BM395" i="7942"/>
  <c r="BM364" i="7942"/>
  <c r="BN225" i="7942"/>
  <c r="CT372" i="7942"/>
  <c r="CU233" i="7942"/>
  <c r="CU196" i="7942"/>
  <c r="CT335" i="7942"/>
  <c r="K246" i="7942"/>
  <c r="J385" i="7942"/>
  <c r="K202" i="7942"/>
  <c r="J341" i="7942"/>
  <c r="AQ421" i="7942"/>
  <c r="AR282" i="7942"/>
  <c r="FI161" i="7942"/>
  <c r="FH300" i="7942"/>
  <c r="FS312" i="7942"/>
  <c r="FT173" i="7942"/>
  <c r="AQ395" i="7942"/>
  <c r="AR256" i="7942"/>
  <c r="EW418" i="7942"/>
  <c r="EX279" i="7942"/>
  <c r="CJ166" i="7942"/>
  <c r="CI305" i="7942"/>
  <c r="CI408" i="7942"/>
  <c r="CJ269" i="7942"/>
  <c r="EM187" i="7942"/>
  <c r="EL326" i="7942"/>
  <c r="FH299" i="7942"/>
  <c r="FI160" i="7942"/>
  <c r="CT320" i="7942"/>
  <c r="CU181" i="7942"/>
  <c r="BM359" i="7942"/>
  <c r="BN220" i="7942"/>
  <c r="GE229" i="7942"/>
  <c r="GD368" i="7942"/>
  <c r="DQ256" i="7942"/>
  <c r="DP395" i="7942"/>
  <c r="BB324" i="7942"/>
  <c r="BC185" i="7942"/>
  <c r="BC221" i="7942"/>
  <c r="BB360" i="7942"/>
  <c r="DP400" i="7942"/>
  <c r="DQ261" i="7942"/>
  <c r="CT385" i="7942"/>
  <c r="CU246" i="7942"/>
  <c r="BC160" i="7942"/>
  <c r="BB299" i="7942"/>
  <c r="EL319" i="7942"/>
  <c r="EM180" i="7942"/>
  <c r="U353" i="7942"/>
  <c r="V214" i="7942"/>
  <c r="FS411" i="7942"/>
  <c r="FT272" i="7942"/>
  <c r="AQ394" i="7942"/>
  <c r="AR255" i="7942"/>
  <c r="DE392" i="7942"/>
  <c r="DF253" i="7942"/>
  <c r="FT216" i="7942"/>
  <c r="FS355" i="7942"/>
  <c r="FS375" i="7942"/>
  <c r="FT236" i="7942"/>
  <c r="CT398" i="7942"/>
  <c r="CU259" i="7942"/>
  <c r="EL405" i="7942"/>
  <c r="EM266" i="7942"/>
  <c r="DE403" i="7942"/>
  <c r="DF264" i="7942"/>
  <c r="BY279" i="7942"/>
  <c r="BX418" i="7942"/>
  <c r="BC282" i="7942"/>
  <c r="BB421" i="7942"/>
  <c r="CI330" i="7942"/>
  <c r="CJ191" i="7942"/>
  <c r="GE246" i="7942"/>
  <c r="GD385" i="7942"/>
  <c r="CI295" i="7942"/>
  <c r="CJ156" i="7942"/>
  <c r="GE181" i="7942"/>
  <c r="GD320" i="7942"/>
  <c r="EW419" i="7942"/>
  <c r="EX280" i="7942"/>
  <c r="DP370" i="7942"/>
  <c r="DQ231" i="7942"/>
  <c r="FH315" i="7942"/>
  <c r="FI176" i="7942"/>
  <c r="AQ417" i="7942"/>
  <c r="AR278" i="7942"/>
  <c r="GE284" i="7942"/>
  <c r="GD423" i="7942"/>
  <c r="DF197" i="7942"/>
  <c r="DE336" i="7942"/>
  <c r="EB188" i="7942"/>
  <c r="EA327" i="7942"/>
  <c r="AR240" i="7942"/>
  <c r="AQ379" i="7942"/>
  <c r="DQ271" i="7942"/>
  <c r="DP410" i="7942"/>
  <c r="DP366" i="7942"/>
  <c r="DQ227" i="7942"/>
  <c r="J351" i="7942"/>
  <c r="K212" i="7942"/>
  <c r="GE193" i="7942"/>
  <c r="GD332" i="7942"/>
  <c r="K213" i="7942"/>
  <c r="J352" i="7942"/>
  <c r="BC278" i="7942"/>
  <c r="BB417" i="7942"/>
  <c r="BX380" i="7942"/>
  <c r="BY241" i="7942"/>
  <c r="V162" i="7942"/>
  <c r="U301" i="7942"/>
  <c r="BM332" i="7942"/>
  <c r="BN193" i="7942"/>
  <c r="V176" i="7942"/>
  <c r="U315" i="7942"/>
  <c r="CI405" i="7942"/>
  <c r="CJ266" i="7942"/>
  <c r="DP413" i="7942"/>
  <c r="DQ274" i="7942"/>
  <c r="EL380" i="7942"/>
  <c r="EM241" i="7942"/>
  <c r="DF251" i="7942"/>
  <c r="DE390" i="7942"/>
  <c r="EM261" i="7942"/>
  <c r="EL400" i="7942"/>
  <c r="CI403" i="7942"/>
  <c r="CJ264" i="7942"/>
  <c r="AR219" i="7942"/>
  <c r="AQ358" i="7942"/>
  <c r="CT361" i="7942"/>
  <c r="CU222" i="7942"/>
  <c r="U382" i="7942"/>
  <c r="V243" i="7942"/>
  <c r="BN245" i="7942"/>
  <c r="BM384" i="7942"/>
  <c r="V189" i="7942"/>
  <c r="U328" i="7942"/>
  <c r="EW394" i="7942"/>
  <c r="EX255" i="7942"/>
  <c r="FH381" i="7942"/>
  <c r="FI242" i="7942"/>
  <c r="V244" i="7942"/>
  <c r="U383" i="7942"/>
  <c r="CJ173" i="7942"/>
  <c r="CI312" i="7942"/>
  <c r="CT392" i="7942"/>
  <c r="CU253" i="7942"/>
  <c r="AF374" i="7942"/>
  <c r="AG235" i="7942"/>
  <c r="U414" i="7942"/>
  <c r="V275" i="7942"/>
  <c r="EL300" i="7942"/>
  <c r="EM161" i="7942"/>
  <c r="EM237" i="7942"/>
  <c r="EL376" i="7942"/>
  <c r="GD342" i="7942"/>
  <c r="GE203" i="7942"/>
  <c r="GD322" i="7942"/>
  <c r="GE183" i="7942"/>
  <c r="AQ396" i="7942"/>
  <c r="AR257" i="7942"/>
  <c r="GD346" i="7942"/>
  <c r="GE207" i="7942"/>
  <c r="K173" i="7942"/>
  <c r="J312" i="7942"/>
  <c r="GD347" i="7942"/>
  <c r="GE208" i="7942"/>
  <c r="AQ298" i="7942"/>
  <c r="AR159" i="7942"/>
  <c r="AG229" i="7942"/>
  <c r="AF368" i="7942"/>
  <c r="AF395" i="7942"/>
  <c r="AG256" i="7942"/>
  <c r="GD299" i="7942"/>
  <c r="GE160" i="7942"/>
  <c r="V255" i="7942"/>
  <c r="U394" i="7942"/>
  <c r="DF244" i="7942"/>
  <c r="DE383" i="7942"/>
  <c r="FI215" i="7942"/>
  <c r="FH354" i="7942"/>
  <c r="CI424" i="7942"/>
  <c r="CJ285" i="7942"/>
  <c r="BN216" i="7942"/>
  <c r="BM355" i="7942"/>
  <c r="U303" i="7942"/>
  <c r="V164" i="7942"/>
  <c r="FH293" i="7942"/>
  <c r="FI154" i="7942"/>
  <c r="AF351" i="7942"/>
  <c r="AG212" i="7942"/>
  <c r="CT343" i="7942"/>
  <c r="CU204" i="7942"/>
  <c r="EA367" i="7942"/>
  <c r="EB228" i="7942"/>
  <c r="DF272" i="7942"/>
  <c r="DE411" i="7942"/>
  <c r="EM260" i="7942"/>
  <c r="EL399" i="7942"/>
  <c r="BX342" i="7942"/>
  <c r="BY203" i="7942"/>
  <c r="EX261" i="7942"/>
  <c r="EW400" i="7942"/>
  <c r="BY260" i="7942"/>
  <c r="BX399" i="7942"/>
  <c r="FI281" i="7942"/>
  <c r="FH420" i="7942"/>
  <c r="DF266" i="7942"/>
  <c r="DE405" i="7942"/>
  <c r="GE184" i="7942"/>
  <c r="GD323" i="7942"/>
  <c r="DQ161" i="7942"/>
  <c r="DP300" i="7942"/>
  <c r="U375" i="7942"/>
  <c r="V236" i="7942"/>
  <c r="AG266" i="7942"/>
  <c r="AF405" i="7942"/>
  <c r="FT179" i="7942"/>
  <c r="FS318" i="7942"/>
  <c r="AG225" i="7942"/>
  <c r="AF364" i="7942"/>
  <c r="EL423" i="7942"/>
  <c r="EM284" i="7942"/>
  <c r="EA378" i="7942"/>
  <c r="EB239" i="7942"/>
  <c r="DF260" i="7942"/>
  <c r="DE399" i="7942"/>
  <c r="GD335" i="7942"/>
  <c r="GE196" i="7942"/>
  <c r="EB158" i="7942"/>
  <c r="EA297" i="7942"/>
  <c r="DP382" i="7942"/>
  <c r="DQ243" i="7942"/>
  <c r="DP325" i="7942"/>
  <c r="DQ186" i="7942"/>
  <c r="DQ196" i="7942"/>
  <c r="DP335" i="7942"/>
  <c r="BM328" i="7942"/>
  <c r="BN189" i="7942"/>
  <c r="EX166" i="7942"/>
  <c r="EW305" i="7942"/>
  <c r="BY193" i="7942"/>
  <c r="BX332" i="7942"/>
  <c r="DF283" i="7942"/>
  <c r="DE422" i="7942"/>
  <c r="GE243" i="7942"/>
  <c r="GD382" i="7942"/>
  <c r="GE216" i="7942"/>
  <c r="GD355" i="7942"/>
  <c r="AQ398" i="7942"/>
  <c r="AR259" i="7942"/>
  <c r="EB251" i="7942"/>
  <c r="EA390" i="7942"/>
  <c r="DQ263" i="7942"/>
  <c r="DP402" i="7942"/>
  <c r="FS387" i="7942"/>
  <c r="FT248" i="7942"/>
  <c r="CI363" i="7942"/>
  <c r="CJ224" i="7942"/>
  <c r="BY209" i="7942"/>
  <c r="BX348" i="7942"/>
  <c r="GD310" i="7942"/>
  <c r="GE171" i="7942"/>
  <c r="U378" i="7942"/>
  <c r="V239" i="7942"/>
  <c r="CJ248" i="7942"/>
  <c r="CI387" i="7942"/>
  <c r="AG218" i="7942"/>
  <c r="AF357" i="7942"/>
  <c r="EW391" i="7942"/>
  <c r="EX252" i="7942"/>
  <c r="J389" i="7942"/>
  <c r="K250" i="7942"/>
  <c r="CT337" i="7942"/>
  <c r="CU198" i="7942"/>
  <c r="FT174" i="7942"/>
  <c r="FS313" i="7942"/>
  <c r="BN166" i="7942"/>
  <c r="BM305" i="7942"/>
  <c r="K270" i="7942"/>
  <c r="J409" i="7942"/>
  <c r="DQ162" i="7942"/>
  <c r="DP301" i="7942"/>
  <c r="DF225" i="7942"/>
  <c r="DE364" i="7942"/>
  <c r="CJ271" i="7942"/>
  <c r="CI410" i="7942"/>
  <c r="BB307" i="7942"/>
  <c r="BC168" i="7942"/>
  <c r="GD326" i="7942"/>
  <c r="GE187" i="7942"/>
  <c r="FI258" i="7942"/>
  <c r="FH397" i="7942"/>
  <c r="U411" i="7942"/>
  <c r="V272" i="7942"/>
  <c r="U293" i="7942"/>
  <c r="V154" i="7942"/>
  <c r="AG180" i="7942"/>
  <c r="AF319" i="7942"/>
  <c r="DP330" i="7942"/>
  <c r="DQ191" i="7942"/>
  <c r="AF419" i="7942"/>
  <c r="AG280" i="7942"/>
  <c r="GD352" i="7942"/>
  <c r="GE213" i="7942"/>
  <c r="BY268" i="7942"/>
  <c r="BX407" i="7942"/>
  <c r="EW385" i="7942"/>
  <c r="EX246" i="7942"/>
  <c r="CJ265" i="7942"/>
  <c r="CI404" i="7942"/>
  <c r="FH296" i="7942"/>
  <c r="FI157" i="7942"/>
  <c r="EA396" i="7942"/>
  <c r="EB257" i="7942"/>
  <c r="EA328" i="7942"/>
  <c r="EB189" i="7942"/>
  <c r="BN271" i="7942"/>
  <c r="BM410" i="7942"/>
  <c r="AF412" i="7942"/>
  <c r="AG273" i="7942"/>
  <c r="EW344" i="7942"/>
  <c r="EX205" i="7942"/>
  <c r="EW386" i="7942"/>
  <c r="EX247" i="7942"/>
  <c r="CI357" i="7942"/>
  <c r="CJ218" i="7942"/>
  <c r="BX295" i="7942"/>
  <c r="BY156" i="7942"/>
  <c r="CU237" i="7942"/>
  <c r="CT376" i="7942"/>
  <c r="K229" i="7942"/>
  <c r="J368" i="7942"/>
  <c r="FT221" i="7942"/>
  <c r="FS360" i="7942"/>
  <c r="AF367" i="7942"/>
  <c r="AG228" i="7942"/>
  <c r="EA422" i="7942"/>
  <c r="EB283" i="7942"/>
  <c r="FI249" i="7942"/>
  <c r="FH388" i="7942"/>
  <c r="BC240" i="7942"/>
  <c r="BB379" i="7942"/>
  <c r="AQ366" i="7942"/>
  <c r="AR227" i="7942"/>
  <c r="CU206" i="7942"/>
  <c r="CT345" i="7942"/>
  <c r="BY205" i="7942"/>
  <c r="BX344" i="7942"/>
  <c r="FT218" i="7942"/>
  <c r="FS357" i="7942"/>
  <c r="AR185" i="7942"/>
  <c r="AQ324" i="7942"/>
  <c r="BX366" i="7942"/>
  <c r="BY227" i="7942"/>
  <c r="DQ184" i="7942"/>
  <c r="DP323" i="7942"/>
  <c r="BY252" i="7942"/>
  <c r="BX391" i="7942"/>
  <c r="EB218" i="7942"/>
  <c r="EA357" i="7942"/>
  <c r="AR236" i="7942"/>
  <c r="AQ375" i="7942"/>
  <c r="U355" i="7942"/>
  <c r="V216" i="7942"/>
  <c r="U416" i="7942"/>
  <c r="V277" i="7942"/>
  <c r="BM415" i="7942"/>
  <c r="BN276" i="7942"/>
  <c r="DP357" i="7942"/>
  <c r="DQ218" i="7942"/>
  <c r="AF330" i="7942"/>
  <c r="AG191" i="7942"/>
  <c r="DP394" i="7942"/>
  <c r="DQ255" i="7942"/>
  <c r="GE223" i="7942"/>
  <c r="GD362" i="7942"/>
  <c r="BB424" i="7942"/>
  <c r="BC285" i="7942"/>
  <c r="DP306" i="7942"/>
  <c r="DQ167" i="7942"/>
  <c r="FS317" i="7942"/>
  <c r="FT178" i="7942"/>
  <c r="DE351" i="7942"/>
  <c r="DF212" i="7942"/>
  <c r="AF332" i="7942"/>
  <c r="AG193" i="7942"/>
  <c r="BM368" i="7942"/>
  <c r="BN229" i="7942"/>
  <c r="CU277" i="7942"/>
  <c r="CT416" i="7942"/>
  <c r="K253" i="7942"/>
  <c r="J392" i="7942"/>
  <c r="CI343" i="7942"/>
  <c r="CJ204" i="7942"/>
  <c r="CJ250" i="7942"/>
  <c r="CI389" i="7942"/>
  <c r="BM366" i="7942"/>
  <c r="BN227" i="7942"/>
  <c r="DQ195" i="7942"/>
  <c r="DP334" i="7942"/>
  <c r="BY234" i="7942"/>
  <c r="BX373" i="7942"/>
  <c r="DE409" i="7942"/>
  <c r="DF270" i="7942"/>
  <c r="BM311" i="7942"/>
  <c r="BN172" i="7942"/>
  <c r="AQ304" i="7942"/>
  <c r="AR165" i="7942"/>
  <c r="BX336" i="7942"/>
  <c r="BY197" i="7942"/>
  <c r="CT310" i="7942"/>
  <c r="CU171" i="7942"/>
  <c r="K187" i="7942"/>
  <c r="J326" i="7942"/>
  <c r="FS385" i="7942"/>
  <c r="FT246" i="7942"/>
  <c r="V261" i="7942"/>
  <c r="U400" i="7942"/>
  <c r="FS350" i="7942"/>
  <c r="FT211" i="7942"/>
  <c r="EA382" i="7942"/>
  <c r="EB243" i="7942"/>
  <c r="BM420" i="7942"/>
  <c r="BN281" i="7942"/>
  <c r="AQ357" i="7942"/>
  <c r="AR218" i="7942"/>
  <c r="K170" i="7942"/>
  <c r="J309" i="7942"/>
  <c r="DF278" i="7942"/>
  <c r="DE417" i="7942"/>
  <c r="GE218" i="7942"/>
  <c r="GD357" i="7942"/>
  <c r="AF360" i="7942"/>
  <c r="AG221" i="7942"/>
  <c r="CT295" i="7942"/>
  <c r="CU156" i="7942"/>
  <c r="CJ233" i="7942"/>
  <c r="CI372" i="7942"/>
  <c r="AR176" i="7942"/>
  <c r="AQ315" i="7942"/>
  <c r="CI382" i="7942"/>
  <c r="CJ243" i="7942"/>
  <c r="EX243" i="7942"/>
  <c r="EW382" i="7942"/>
  <c r="GE285" i="7942"/>
  <c r="GD424" i="7942"/>
  <c r="CI414" i="7942"/>
  <c r="CJ275" i="7942"/>
  <c r="EL406" i="7942"/>
  <c r="EM267" i="7942"/>
  <c r="DF255" i="7942"/>
  <c r="DE394" i="7942"/>
  <c r="BN246" i="7942"/>
  <c r="BM385" i="7942"/>
  <c r="BX329" i="7942"/>
  <c r="BY190" i="7942"/>
  <c r="U295" i="7942"/>
  <c r="V156" i="7942"/>
  <c r="DP340" i="7942"/>
  <c r="DQ201" i="7942"/>
  <c r="CJ192" i="7942"/>
  <c r="CI331" i="7942"/>
  <c r="GD374" i="7942"/>
  <c r="GE235" i="7942"/>
  <c r="FT283" i="7942"/>
  <c r="FS422" i="7942"/>
  <c r="EL360" i="7942"/>
  <c r="EM221" i="7942"/>
  <c r="FT196" i="7942"/>
  <c r="FS335" i="7942"/>
  <c r="DF236" i="7942"/>
  <c r="DE375" i="7942"/>
  <c r="BB339" i="7942"/>
  <c r="BC200" i="7942"/>
  <c r="FT194" i="7942"/>
  <c r="FS333" i="7942"/>
  <c r="GE279" i="7942"/>
  <c r="GD418" i="7942"/>
  <c r="EL396" i="7942"/>
  <c r="EM257" i="7942"/>
  <c r="GD390" i="7942"/>
  <c r="GE251" i="7942"/>
  <c r="AR275" i="7942"/>
  <c r="AQ414" i="7942"/>
  <c r="AG226" i="7942"/>
  <c r="AF365" i="7942"/>
  <c r="U407" i="7942"/>
  <c r="V268" i="7942"/>
  <c r="K182" i="7942"/>
  <c r="J321" i="7942"/>
  <c r="EM259" i="7942"/>
  <c r="EL398" i="7942"/>
  <c r="GE234" i="7942"/>
  <c r="GD373" i="7942"/>
  <c r="AF398" i="7942"/>
  <c r="AG259" i="7942"/>
  <c r="AR157" i="7942"/>
  <c r="AQ296" i="7942"/>
  <c r="CT413" i="7942"/>
  <c r="CU274" i="7942"/>
  <c r="FH375" i="7942"/>
  <c r="FI236" i="7942"/>
  <c r="AG198" i="7942"/>
  <c r="AF337" i="7942"/>
  <c r="CT402" i="7942"/>
  <c r="CU263" i="7942"/>
  <c r="AF302" i="7942"/>
  <c r="AG163" i="7942"/>
  <c r="K210" i="7942"/>
  <c r="J349" i="7942"/>
  <c r="BX361" i="7942"/>
  <c r="BY222" i="7942"/>
  <c r="CT342" i="7942"/>
  <c r="CU203" i="7942"/>
  <c r="BB390" i="7942"/>
  <c r="BC251" i="7942"/>
  <c r="CT306" i="7942"/>
  <c r="CU167" i="7942"/>
  <c r="AR166" i="7942"/>
  <c r="AQ305" i="7942"/>
  <c r="U420" i="7942"/>
  <c r="V281" i="7942"/>
  <c r="FH333" i="7942"/>
  <c r="FI194" i="7942"/>
  <c r="FI248" i="7942"/>
  <c r="FH387" i="7942"/>
  <c r="CI376" i="7942"/>
  <c r="CJ237" i="7942"/>
  <c r="BY166" i="7942"/>
  <c r="BX305" i="7942"/>
  <c r="EW322" i="7942"/>
  <c r="EX183" i="7942"/>
  <c r="DQ172" i="7942"/>
  <c r="DP311" i="7942"/>
  <c r="EA389" i="7942"/>
  <c r="EB250" i="7942"/>
  <c r="EM205" i="7942"/>
  <c r="EL344" i="7942"/>
  <c r="BC224" i="7942"/>
  <c r="BB363" i="7942"/>
  <c r="U338" i="7942"/>
  <c r="V199" i="7942"/>
  <c r="DF207" i="7942"/>
  <c r="DE346" i="7942"/>
  <c r="FS314" i="7942"/>
  <c r="FT175" i="7942"/>
  <c r="CI349" i="7942"/>
  <c r="CJ210" i="7942"/>
  <c r="AQ340" i="7942"/>
  <c r="AR201" i="7942"/>
  <c r="BB322" i="7942"/>
  <c r="BC183" i="7942"/>
  <c r="U370" i="7942"/>
  <c r="V231" i="7942"/>
  <c r="AG277" i="7942"/>
  <c r="AF416" i="7942"/>
  <c r="AF358" i="7942"/>
  <c r="AG219" i="7942"/>
  <c r="CU257" i="7942"/>
  <c r="CT396" i="7942"/>
  <c r="AR268" i="7942"/>
  <c r="AQ407" i="7942"/>
  <c r="CI298" i="7942"/>
  <c r="CJ159" i="7942"/>
  <c r="EX173" i="7942"/>
  <c r="EW312" i="7942"/>
  <c r="GE240" i="7942"/>
  <c r="GD379" i="7942"/>
  <c r="FI196" i="7942"/>
  <c r="FH335" i="7942"/>
  <c r="AF348" i="7942"/>
  <c r="AG209" i="7942"/>
  <c r="BC235" i="7942"/>
  <c r="BB374" i="7942"/>
  <c r="FI191" i="7942"/>
  <c r="FH330" i="7942"/>
  <c r="FT156" i="7942"/>
  <c r="FS295" i="7942"/>
  <c r="DE410" i="7942"/>
  <c r="DF271" i="7942"/>
  <c r="FT228" i="7942"/>
  <c r="FS367" i="7942"/>
  <c r="DP373" i="7942"/>
  <c r="DQ234" i="7942"/>
  <c r="GD369" i="7942"/>
  <c r="GE230" i="7942"/>
  <c r="CI390" i="7942"/>
  <c r="CJ251" i="7942"/>
  <c r="K281" i="7942"/>
  <c r="J420" i="7942"/>
  <c r="AR171" i="7942"/>
  <c r="AQ310" i="7942"/>
  <c r="BC261" i="7942"/>
  <c r="BB400" i="7942"/>
  <c r="CU155" i="7942"/>
  <c r="CT294" i="7942"/>
  <c r="BX334" i="7942"/>
  <c r="BY195" i="7942"/>
  <c r="FI184" i="7942"/>
  <c r="FH323" i="7942"/>
  <c r="GD415" i="7942"/>
  <c r="GE276" i="7942"/>
  <c r="FT264" i="7942"/>
  <c r="FS403" i="7942"/>
  <c r="FI247" i="7942"/>
  <c r="FH386" i="7942"/>
  <c r="AR182" i="7942"/>
  <c r="AQ321" i="7942"/>
  <c r="EL416" i="7942"/>
  <c r="EM277" i="7942"/>
  <c r="AG186" i="7942"/>
  <c r="AF325" i="7942"/>
  <c r="CU173" i="7942"/>
  <c r="CT312" i="7942"/>
  <c r="EL321" i="7942"/>
  <c r="EM182" i="7942"/>
  <c r="K181" i="7942"/>
  <c r="J320" i="7942"/>
  <c r="BX393" i="7942"/>
  <c r="BY254" i="7942"/>
  <c r="AF344" i="7942"/>
  <c r="AG205" i="7942"/>
  <c r="AF371" i="7942"/>
  <c r="AG232" i="7942"/>
  <c r="EM229" i="7942"/>
  <c r="EL368" i="7942"/>
  <c r="BX384" i="7942"/>
  <c r="BY245" i="7942"/>
  <c r="AG242" i="7942"/>
  <c r="AF381" i="7942"/>
  <c r="CJ260" i="7942"/>
  <c r="CI399" i="7942"/>
  <c r="CU219" i="7942"/>
  <c r="CT358" i="7942"/>
  <c r="BY251" i="7942"/>
  <c r="BX390" i="7942"/>
  <c r="J413" i="7942"/>
  <c r="K274" i="7942"/>
  <c r="CI359" i="7942"/>
  <c r="CJ220" i="7942"/>
  <c r="GD298" i="7942"/>
  <c r="GE159" i="7942"/>
  <c r="DQ228" i="7942"/>
  <c r="DP367" i="7942"/>
  <c r="BN157" i="7942"/>
  <c r="BM296" i="7942"/>
  <c r="J373" i="7942"/>
  <c r="K234" i="7942"/>
  <c r="DQ206" i="7942"/>
  <c r="DP345" i="7942"/>
  <c r="EB181" i="7942"/>
  <c r="EA320" i="7942"/>
  <c r="EA420" i="7942"/>
  <c r="EB281" i="7942"/>
  <c r="BM408" i="7942"/>
  <c r="BN269" i="7942"/>
  <c r="DQ250" i="7942"/>
  <c r="DP389" i="7942"/>
  <c r="FS319" i="7942"/>
  <c r="FT180" i="7942"/>
  <c r="CI304" i="7942"/>
  <c r="CJ165" i="7942"/>
  <c r="AF334" i="7942"/>
  <c r="AG195" i="7942"/>
  <c r="DF216" i="7942"/>
  <c r="DE355" i="7942"/>
  <c r="BY274" i="7942"/>
  <c r="BX413" i="7942"/>
  <c r="CJ197" i="7942"/>
  <c r="CI336" i="7942"/>
  <c r="CU234" i="7942"/>
  <c r="CT373" i="7942"/>
  <c r="AR197" i="7942"/>
  <c r="AQ336" i="7942"/>
  <c r="CT307" i="7942"/>
  <c r="CU168" i="7942"/>
  <c r="DQ181" i="7942"/>
  <c r="DP320" i="7942"/>
  <c r="DP339" i="7942"/>
  <c r="DQ200" i="7942"/>
  <c r="AR200" i="7942"/>
  <c r="AQ339" i="7942"/>
  <c r="AG251" i="7942"/>
  <c r="AF390" i="7942"/>
  <c r="FT182" i="7942"/>
  <c r="FS321" i="7942"/>
  <c r="AG166" i="7942"/>
  <c r="AF305" i="7942"/>
  <c r="EW318" i="7942"/>
  <c r="EX179" i="7942"/>
  <c r="CI395" i="7942"/>
  <c r="CJ256" i="7942"/>
  <c r="FS406" i="7942"/>
  <c r="FT267" i="7942"/>
  <c r="DP299" i="7942"/>
  <c r="DQ160" i="7942"/>
  <c r="EX273" i="7942"/>
  <c r="EW412" i="7942"/>
  <c r="EB159" i="7942"/>
  <c r="EA298" i="7942"/>
  <c r="BM326" i="7942"/>
  <c r="BN187" i="7942"/>
  <c r="EB256" i="7942"/>
  <c r="EA395" i="7942"/>
  <c r="FT181" i="7942"/>
  <c r="FS320" i="7942"/>
  <c r="BM337" i="7942"/>
  <c r="BN198" i="7942"/>
  <c r="FS353" i="7942"/>
  <c r="FT214" i="7942"/>
  <c r="GE238" i="7942"/>
  <c r="GD377" i="7942"/>
  <c r="BY168" i="7942"/>
  <c r="BX307" i="7942"/>
  <c r="DQ229" i="7942"/>
  <c r="DP368" i="7942"/>
  <c r="FI181" i="7942"/>
  <c r="FH320" i="7942"/>
  <c r="T425" i="7942"/>
  <c r="DE353" i="7942"/>
  <c r="DF214" i="7942"/>
  <c r="BX312" i="7942"/>
  <c r="BY173" i="7942"/>
  <c r="CJ253" i="7942"/>
  <c r="CI392" i="7942"/>
  <c r="K195" i="7942"/>
  <c r="J334" i="7942"/>
  <c r="EA332" i="7942"/>
  <c r="EB193" i="7942"/>
  <c r="DQ235" i="7942"/>
  <c r="DP374" i="7942"/>
  <c r="J313" i="7942"/>
  <c r="K174" i="7942"/>
  <c r="EB155" i="7942"/>
  <c r="EA294" i="7942"/>
  <c r="V209" i="7942"/>
  <c r="U348" i="7942"/>
  <c r="J729" i="18"/>
  <c r="FT255" i="7942"/>
  <c r="FS394" i="7942"/>
  <c r="GD306" i="7942"/>
  <c r="GE167" i="7942"/>
  <c r="EV425" i="7942"/>
  <c r="U310" i="7942"/>
  <c r="V171" i="7942"/>
  <c r="DF257" i="7942"/>
  <c r="DE396" i="7942"/>
  <c r="K162" i="7942"/>
  <c r="J301" i="7942"/>
  <c r="BX402" i="7942"/>
  <c r="BY263" i="7942"/>
  <c r="AQ347" i="7942"/>
  <c r="AR208" i="7942"/>
  <c r="CU187" i="7942"/>
  <c r="CT326" i="7942"/>
  <c r="AF391" i="7942"/>
  <c r="AG252" i="7942"/>
  <c r="DP399" i="7942"/>
  <c r="DQ260" i="7942"/>
  <c r="U369" i="7942"/>
  <c r="V230" i="7942"/>
  <c r="DQ165" i="7942"/>
  <c r="DP304" i="7942"/>
  <c r="BB347" i="7942"/>
  <c r="BC208" i="7942"/>
  <c r="GD381" i="7942"/>
  <c r="GE242" i="7942"/>
  <c r="CJ202" i="7942"/>
  <c r="CI341" i="7942"/>
  <c r="FS372" i="7942"/>
  <c r="FT233" i="7942"/>
  <c r="EX238" i="7942"/>
  <c r="EW377" i="7942"/>
  <c r="EW297" i="7942"/>
  <c r="EX158" i="7942"/>
  <c r="CU180" i="7942"/>
  <c r="CT319" i="7942"/>
  <c r="EA329" i="7942"/>
  <c r="EB190" i="7942"/>
  <c r="BB321" i="7942"/>
  <c r="BC182" i="7942"/>
  <c r="EL364" i="7942"/>
  <c r="EM225" i="7942"/>
  <c r="EA347" i="7942"/>
  <c r="EB208" i="7942"/>
  <c r="CJ279" i="7942"/>
  <c r="CI418" i="7942"/>
  <c r="EB214" i="7942"/>
  <c r="EA353" i="7942"/>
  <c r="DE338" i="7942"/>
  <c r="DF199" i="7942"/>
  <c r="AR233" i="7942"/>
  <c r="AQ372" i="7942"/>
  <c r="EX267" i="7942"/>
  <c r="EW406" i="7942"/>
  <c r="K218" i="7942"/>
  <c r="J357" i="7942"/>
  <c r="GE163" i="7942"/>
  <c r="GD302" i="7942"/>
  <c r="AR169" i="7942"/>
  <c r="AQ308" i="7942"/>
  <c r="U317" i="7942"/>
  <c r="V178" i="7942"/>
  <c r="DF176" i="7942"/>
  <c r="DE315" i="7942"/>
  <c r="FI220" i="7942"/>
  <c r="FH359" i="7942"/>
  <c r="BX419" i="7942"/>
  <c r="BY280" i="7942"/>
  <c r="EL384" i="7942"/>
  <c r="EM245" i="7942"/>
  <c r="EL298" i="7942"/>
  <c r="EM159" i="7942"/>
  <c r="BY285" i="7942"/>
  <c r="BX424" i="7942"/>
  <c r="FH337" i="7942"/>
  <c r="FI198" i="7942"/>
  <c r="EM246" i="7942"/>
  <c r="EL385" i="7942"/>
  <c r="FI244" i="7942"/>
  <c r="FH383" i="7942"/>
  <c r="EM233" i="7942"/>
  <c r="EL372" i="7942"/>
  <c r="BB302" i="7942"/>
  <c r="BC163" i="7942"/>
  <c r="CU178" i="7942"/>
  <c r="CT317" i="7942"/>
  <c r="DE404" i="7942"/>
  <c r="DF265" i="7942"/>
  <c r="DP329" i="7942"/>
  <c r="DQ190" i="7942"/>
  <c r="DP317" i="7942"/>
  <c r="DQ178" i="7942"/>
  <c r="BB338" i="7942"/>
  <c r="BC199" i="7942"/>
  <c r="GD331" i="7942"/>
  <c r="GE192" i="7942"/>
  <c r="EX203" i="7942"/>
  <c r="EW342" i="7942"/>
  <c r="EL365" i="7942"/>
  <c r="EM226" i="7942"/>
  <c r="EB171" i="7942"/>
  <c r="EA310" i="7942"/>
  <c r="EL309" i="7942"/>
  <c r="EM170" i="7942"/>
  <c r="BB410" i="7942"/>
  <c r="BC271" i="7942"/>
  <c r="CJ183" i="7942"/>
  <c r="CI322" i="7942"/>
  <c r="CJ162" i="7942"/>
  <c r="CI301" i="7942"/>
  <c r="EA379" i="7942"/>
  <c r="EB240" i="7942"/>
  <c r="BX395" i="7942"/>
  <c r="BY256" i="7942"/>
  <c r="FR425" i="7942"/>
  <c r="BN272" i="7942"/>
  <c r="BM411" i="7942"/>
  <c r="GE241" i="7942"/>
  <c r="GD380" i="7942"/>
  <c r="DQ220" i="7942"/>
  <c r="DP359" i="7942"/>
  <c r="EX276" i="7942"/>
  <c r="EW415" i="7942"/>
  <c r="DF268" i="7942"/>
  <c r="DE407" i="7942"/>
  <c r="BB352" i="7942"/>
  <c r="BC213" i="7942"/>
  <c r="CJ249" i="7942"/>
  <c r="CI388" i="7942"/>
  <c r="U305" i="7942"/>
  <c r="V166" i="7942"/>
  <c r="FH334" i="7942"/>
  <c r="FI195" i="7942"/>
  <c r="FH369" i="7942"/>
  <c r="FI230" i="7942"/>
  <c r="BB382" i="7942"/>
  <c r="BC243" i="7942"/>
  <c r="V260" i="7942"/>
  <c r="U399" i="7942"/>
  <c r="EB205" i="7942"/>
  <c r="EA344" i="7942"/>
  <c r="BM303" i="7942"/>
  <c r="BN164" i="7942"/>
  <c r="GD376" i="7942"/>
  <c r="GE237" i="7942"/>
  <c r="AG204" i="7942"/>
  <c r="AF343" i="7942"/>
  <c r="FT212" i="7942"/>
  <c r="FS351" i="7942"/>
  <c r="FI193" i="7942"/>
  <c r="FH332" i="7942"/>
  <c r="BX333" i="7942"/>
  <c r="BY194" i="7942"/>
  <c r="DP391" i="7942"/>
  <c r="DQ252" i="7942"/>
  <c r="V227" i="7942"/>
  <c r="U366" i="7942"/>
  <c r="BB365" i="7942"/>
  <c r="BC226" i="7942"/>
  <c r="DP338" i="7942"/>
  <c r="DQ199" i="7942"/>
  <c r="AG165" i="7942"/>
  <c r="AF304" i="7942"/>
  <c r="BC241" i="7942"/>
  <c r="BB380" i="7942"/>
  <c r="AR193" i="7942"/>
  <c r="AQ332" i="7942"/>
  <c r="EX263" i="7942"/>
  <c r="EW402" i="7942"/>
  <c r="DQ249" i="7942"/>
  <c r="DP388" i="7942"/>
  <c r="EL325" i="7942"/>
  <c r="EM186" i="7942"/>
  <c r="CI339" i="7942"/>
  <c r="CJ200" i="7942"/>
  <c r="EA416" i="7942"/>
  <c r="EB277" i="7942"/>
  <c r="K283" i="7942"/>
  <c r="J422" i="7942"/>
  <c r="DE327" i="7942"/>
  <c r="DF188" i="7942"/>
  <c r="EA421" i="7942"/>
  <c r="EB282" i="7942"/>
  <c r="AQ415" i="7942"/>
  <c r="AR276" i="7942"/>
  <c r="EA350" i="7942"/>
  <c r="EB211" i="7942"/>
  <c r="CI393" i="7942"/>
  <c r="CJ254" i="7942"/>
  <c r="AF361" i="7942"/>
  <c r="AG222" i="7942"/>
  <c r="EL397" i="7942"/>
  <c r="EM258" i="7942"/>
  <c r="DQ276" i="7942"/>
  <c r="DP415" i="7942"/>
  <c r="J298" i="7942"/>
  <c r="K159" i="7942"/>
  <c r="AG176" i="7942"/>
  <c r="AF315" i="7942"/>
  <c r="CJ259" i="7942"/>
  <c r="CI398" i="7942"/>
  <c r="EB255" i="7942"/>
  <c r="EA394" i="7942"/>
  <c r="BB336" i="7942"/>
  <c r="BC197" i="7942"/>
  <c r="FT202" i="7942"/>
  <c r="FS341" i="7942"/>
  <c r="EA334" i="7942"/>
  <c r="EB195" i="7942"/>
  <c r="CU193" i="7942"/>
  <c r="CT332" i="7942"/>
  <c r="K238" i="7942"/>
  <c r="J377" i="7942"/>
  <c r="AQ383" i="7942"/>
  <c r="AR244" i="7942"/>
  <c r="FH351" i="7942"/>
  <c r="FI212" i="7942"/>
  <c r="BY221" i="7942"/>
  <c r="BX360" i="7942"/>
  <c r="FS392" i="7942"/>
  <c r="FT253" i="7942"/>
  <c r="CJ163" i="7942"/>
  <c r="CI302" i="7942"/>
  <c r="DQ158" i="7942"/>
  <c r="DP297" i="7942"/>
  <c r="DP353" i="7942"/>
  <c r="DQ214" i="7942"/>
  <c r="U333" i="7942"/>
  <c r="V194" i="7942"/>
  <c r="V177" i="7942"/>
  <c r="U316" i="7942"/>
  <c r="FH400" i="7942"/>
  <c r="FI261" i="7942"/>
  <c r="BB369" i="7942"/>
  <c r="BC230" i="7942"/>
  <c r="BM373" i="7942"/>
  <c r="BN234" i="7942"/>
  <c r="EL302" i="7942"/>
  <c r="EM163" i="7942"/>
  <c r="K280" i="7942"/>
  <c r="J419" i="7942"/>
  <c r="J386" i="7942"/>
  <c r="K247" i="7942"/>
  <c r="EW346" i="7942"/>
  <c r="EX207" i="7942"/>
  <c r="FI283" i="7942"/>
  <c r="FH422" i="7942"/>
  <c r="DF259" i="7942"/>
  <c r="DE398" i="7942"/>
  <c r="FT263" i="7942"/>
  <c r="FS402" i="7942"/>
  <c r="BY185" i="7942"/>
  <c r="BX324" i="7942"/>
  <c r="BC217" i="7942"/>
  <c r="BB356" i="7942"/>
  <c r="FS296" i="7942"/>
  <c r="FT157" i="7942"/>
  <c r="EA362" i="7942"/>
  <c r="EB223" i="7942"/>
  <c r="FS339" i="7942"/>
  <c r="FT200" i="7942"/>
  <c r="EX226" i="7942"/>
  <c r="EW365" i="7942"/>
  <c r="CU265" i="7942"/>
  <c r="CT404" i="7942"/>
  <c r="CI354" i="7942"/>
  <c r="CJ215" i="7942"/>
  <c r="FS386" i="7942"/>
  <c r="FT247" i="7942"/>
  <c r="EA410" i="7942"/>
  <c r="EB271" i="7942"/>
  <c r="EW414" i="7942"/>
  <c r="EX275" i="7942"/>
  <c r="AG164" i="7942"/>
  <c r="AF303" i="7942"/>
  <c r="K201" i="7942"/>
  <c r="J340" i="7942"/>
  <c r="CJ244" i="7942"/>
  <c r="CI383" i="7942"/>
  <c r="U395" i="7942"/>
  <c r="V256" i="7942"/>
  <c r="CJ158" i="7942"/>
  <c r="CI297" i="7942"/>
  <c r="EW352" i="7942"/>
  <c r="EX213" i="7942"/>
  <c r="DF240" i="7942"/>
  <c r="DE379" i="7942"/>
  <c r="AR209" i="7942"/>
  <c r="AQ348" i="7942"/>
  <c r="V247" i="7942"/>
  <c r="U386" i="7942"/>
  <c r="BB401" i="7942"/>
  <c r="BC262" i="7942"/>
  <c r="U350" i="7942"/>
  <c r="V211" i="7942"/>
  <c r="FH367" i="7942"/>
  <c r="FI228" i="7942"/>
  <c r="V165" i="7942"/>
  <c r="U304" i="7942"/>
  <c r="CI313" i="7942"/>
  <c r="CJ174" i="7942"/>
  <c r="DQ279" i="7942"/>
  <c r="DP418" i="7942"/>
  <c r="DP310" i="7942"/>
  <c r="DQ171" i="7942"/>
  <c r="CT408" i="7942"/>
  <c r="CU269" i="7942"/>
  <c r="BC263" i="7942"/>
  <c r="BB402" i="7942"/>
  <c r="BW425" i="7942"/>
  <c r="BY262" i="7942"/>
  <c r="BX401" i="7942"/>
  <c r="EA349" i="7942"/>
  <c r="EB210" i="7942"/>
  <c r="CU214" i="7942"/>
  <c r="CT353" i="7942"/>
  <c r="AG271" i="7942"/>
  <c r="AF410" i="7942"/>
  <c r="BX297" i="7942"/>
  <c r="BY158" i="7942"/>
  <c r="AG269" i="7942"/>
  <c r="AF408" i="7942"/>
  <c r="CU271" i="7942"/>
  <c r="CT410" i="7942"/>
  <c r="U332" i="7942"/>
  <c r="V193" i="7942"/>
  <c r="BB311" i="7942"/>
  <c r="BC172" i="7942"/>
  <c r="U417" i="7942"/>
  <c r="V278" i="7942"/>
  <c r="BC227" i="7942"/>
  <c r="BB366" i="7942"/>
  <c r="EL330" i="7942"/>
  <c r="EM191" i="7942"/>
  <c r="DE387" i="7942"/>
  <c r="DF248" i="7942"/>
  <c r="BM414" i="7942"/>
  <c r="BN275" i="7942"/>
  <c r="CU175" i="7942"/>
  <c r="CT314" i="7942"/>
  <c r="V161" i="7942"/>
  <c r="U300" i="7942"/>
  <c r="FH380" i="7942"/>
  <c r="FI241" i="7942"/>
  <c r="EM173" i="7942"/>
  <c r="EL312" i="7942"/>
  <c r="AQ325" i="7942"/>
  <c r="AR186" i="7942"/>
  <c r="AG179" i="7942"/>
  <c r="AF318" i="7942"/>
  <c r="AR226" i="7942"/>
  <c r="AQ365" i="7942"/>
  <c r="AG215" i="7942"/>
  <c r="AF354" i="7942"/>
  <c r="K169" i="7942"/>
  <c r="J308" i="7942"/>
  <c r="FS302" i="7942"/>
  <c r="FT163" i="7942"/>
  <c r="GD414" i="7942"/>
  <c r="GE275" i="7942"/>
  <c r="CU256" i="7942"/>
  <c r="CT395" i="7942"/>
  <c r="CT297" i="7942"/>
  <c r="CU158" i="7942"/>
  <c r="CU270" i="7942"/>
  <c r="CT409" i="7942"/>
  <c r="DF185" i="7942"/>
  <c r="DE324" i="7942"/>
  <c r="BN170" i="7942"/>
  <c r="BM309" i="7942"/>
  <c r="EM157" i="7942"/>
  <c r="EL296" i="7942"/>
  <c r="DF156" i="7942"/>
  <c r="DE295" i="7942"/>
  <c r="CT311" i="7942"/>
  <c r="CU172" i="7942"/>
  <c r="BC249" i="7942"/>
  <c r="BB388" i="7942"/>
  <c r="EW370" i="7942"/>
  <c r="EX231" i="7942"/>
  <c r="FT282" i="7942"/>
  <c r="FS421" i="7942"/>
  <c r="DP327" i="7942"/>
  <c r="DQ188" i="7942"/>
  <c r="FT232" i="7942"/>
  <c r="FS371" i="7942"/>
  <c r="FS414" i="7942"/>
  <c r="FT275" i="7942"/>
  <c r="AF400" i="7942"/>
  <c r="AG261" i="7942"/>
  <c r="FH301" i="7942"/>
  <c r="FI162" i="7942"/>
  <c r="BB416" i="7942"/>
  <c r="BC277" i="7942"/>
  <c r="BX326" i="7942"/>
  <c r="BY187" i="7942"/>
  <c r="DQ253" i="7942"/>
  <c r="DP392" i="7942"/>
  <c r="DE325" i="7942"/>
  <c r="DF186" i="7942"/>
  <c r="J323" i="7942"/>
  <c r="K184" i="7942"/>
  <c r="EX245" i="7942"/>
  <c r="EW384" i="7942"/>
  <c r="U331" i="7942"/>
  <c r="V192" i="7942"/>
  <c r="H687" i="18"/>
  <c r="J677" i="18"/>
  <c r="K677" i="18" s="1"/>
  <c r="H804" i="18"/>
  <c r="I794" i="18"/>
  <c r="J318" i="7942"/>
  <c r="K179" i="7942"/>
  <c r="AG162" i="7942"/>
  <c r="AF301" i="7942"/>
  <c r="BX355" i="7942"/>
  <c r="BY216" i="7942"/>
  <c r="FT280" i="7942"/>
  <c r="FS419" i="7942"/>
  <c r="J331" i="7942"/>
  <c r="K192" i="7942"/>
  <c r="DQ264" i="7942"/>
  <c r="DP403" i="7942"/>
  <c r="EB182" i="7942"/>
  <c r="EA321" i="7942"/>
  <c r="EX170" i="7942"/>
  <c r="EW309" i="7942"/>
  <c r="BB408" i="7942"/>
  <c r="BC269" i="7942"/>
  <c r="J315" i="7942"/>
  <c r="K176" i="7942"/>
  <c r="DF187" i="7942"/>
  <c r="DE326" i="7942"/>
  <c r="V273" i="7942"/>
  <c r="U412" i="7942"/>
  <c r="EA346" i="7942"/>
  <c r="EB207" i="7942"/>
  <c r="FI186" i="7942"/>
  <c r="FH325" i="7942"/>
  <c r="DE424" i="7942"/>
  <c r="DF285" i="7942"/>
  <c r="K275" i="7942"/>
  <c r="J414" i="7942"/>
  <c r="CI319" i="7942"/>
  <c r="CJ180" i="7942"/>
  <c r="J305" i="7942"/>
  <c r="K166" i="7942"/>
  <c r="EM282" i="7942"/>
  <c r="EL421" i="7942"/>
  <c r="EL357" i="7942"/>
  <c r="EM218" i="7942"/>
  <c r="CJ154" i="7942"/>
  <c r="CI293" i="7942"/>
  <c r="CU245" i="7942"/>
  <c r="CT384" i="7942"/>
  <c r="EL351" i="7942"/>
  <c r="EM212" i="7942"/>
  <c r="EW293" i="7942"/>
  <c r="EX154" i="7942"/>
  <c r="J306" i="7942"/>
  <c r="K167" i="7942"/>
  <c r="V248" i="7942"/>
  <c r="U387" i="7942"/>
  <c r="U367" i="7942"/>
  <c r="V228" i="7942"/>
  <c r="FT185" i="7942"/>
  <c r="FS324" i="7942"/>
  <c r="GE210" i="7942"/>
  <c r="GD349" i="7942"/>
  <c r="DP313" i="7942"/>
  <c r="DQ174" i="7942"/>
  <c r="FS334" i="7942"/>
  <c r="FT195" i="7942"/>
  <c r="CJ155" i="7942"/>
  <c r="CI294" i="7942"/>
  <c r="EA354" i="7942"/>
  <c r="EB215" i="7942"/>
  <c r="EM171" i="7942"/>
  <c r="EL310" i="7942"/>
  <c r="EX156" i="7942"/>
  <c r="EW295" i="7942"/>
  <c r="CI378" i="7942"/>
  <c r="CJ239" i="7942"/>
  <c r="FS384" i="7942"/>
  <c r="FT245" i="7942"/>
  <c r="EB212" i="7942"/>
  <c r="EA351" i="7942"/>
  <c r="EA415" i="7942"/>
  <c r="EB276" i="7942"/>
  <c r="U351" i="7942"/>
  <c r="V212" i="7942"/>
  <c r="BB326" i="7942"/>
  <c r="BC187" i="7942"/>
  <c r="CJ270" i="7942"/>
  <c r="CI409" i="7942"/>
  <c r="GD356" i="7942"/>
  <c r="GE217" i="7942"/>
  <c r="GD353" i="7942"/>
  <c r="GE214" i="7942"/>
  <c r="FH365" i="7942"/>
  <c r="FI226" i="7942"/>
  <c r="BY165" i="7942"/>
  <c r="BX304" i="7942"/>
  <c r="DP362" i="7942"/>
  <c r="DQ223" i="7942"/>
  <c r="BB419" i="7942"/>
  <c r="BC280" i="7942"/>
  <c r="V229" i="7942"/>
  <c r="U368" i="7942"/>
  <c r="EL418" i="7942"/>
  <c r="EM279" i="7942"/>
  <c r="GE255" i="7942"/>
  <c r="GD394" i="7942"/>
  <c r="K211" i="7942"/>
  <c r="J350" i="7942"/>
  <c r="GE265" i="7942"/>
  <c r="GD404" i="7942"/>
  <c r="BM401" i="7942"/>
  <c r="BN262" i="7942"/>
  <c r="BC159" i="7942"/>
  <c r="BB298" i="7942"/>
  <c r="V196" i="7942"/>
  <c r="U335" i="7942"/>
  <c r="AG202" i="7942"/>
  <c r="AF341" i="7942"/>
  <c r="CI371" i="7942"/>
  <c r="CJ232" i="7942"/>
  <c r="EL382" i="7942"/>
  <c r="EM243" i="7942"/>
  <c r="AF355" i="7942"/>
  <c r="AG216" i="7942"/>
  <c r="BX382" i="7942"/>
  <c r="BY243" i="7942"/>
  <c r="BB353" i="7942"/>
  <c r="BC214" i="7942"/>
  <c r="EL402" i="7942"/>
  <c r="EM263" i="7942"/>
  <c r="CJ262" i="7942"/>
  <c r="CI401" i="7942"/>
  <c r="AR170" i="7942"/>
  <c r="AQ309" i="7942"/>
  <c r="AG207" i="7942"/>
  <c r="AF346" i="7942"/>
  <c r="U298" i="7942"/>
  <c r="V159" i="7942"/>
  <c r="EL381" i="7942"/>
  <c r="EM242" i="7942"/>
  <c r="FH389" i="7942"/>
  <c r="FI250" i="7942"/>
  <c r="DE345" i="7942"/>
  <c r="DF206" i="7942"/>
  <c r="BN279" i="7942"/>
  <c r="BM418" i="7942"/>
  <c r="DQ233" i="7942"/>
  <c r="DP372" i="7942"/>
  <c r="AQ354" i="7942"/>
  <c r="AR215" i="7942"/>
  <c r="FT219" i="7942"/>
  <c r="FS358" i="7942"/>
  <c r="AG160" i="7942"/>
  <c r="AF299" i="7942"/>
  <c r="AR285" i="7942"/>
  <c r="AQ424" i="7942"/>
  <c r="EW347" i="7942"/>
  <c r="EX208" i="7942"/>
  <c r="DQ170" i="7942"/>
  <c r="DP309" i="7942"/>
  <c r="EW319" i="7942"/>
  <c r="EX180" i="7942"/>
  <c r="CI422" i="7942"/>
  <c r="CJ283" i="7942"/>
  <c r="BM310" i="7942"/>
  <c r="BN171" i="7942"/>
  <c r="V210" i="7942"/>
  <c r="U349" i="7942"/>
  <c r="FI264" i="7942"/>
  <c r="FH403" i="7942"/>
  <c r="EL335" i="7942"/>
  <c r="EM196" i="7942"/>
  <c r="CU199" i="7942"/>
  <c r="CT338" i="7942"/>
  <c r="CJ167" i="7942"/>
  <c r="CI306" i="7942"/>
  <c r="AR207" i="7942"/>
  <c r="AQ346" i="7942"/>
  <c r="BY284" i="7942"/>
  <c r="BX423" i="7942"/>
  <c r="EA403" i="7942"/>
  <c r="EB264" i="7942"/>
  <c r="FS293" i="7942"/>
  <c r="FT154" i="7942"/>
  <c r="BC203" i="7942"/>
  <c r="BB342" i="7942"/>
  <c r="BB364" i="7942"/>
  <c r="BC225" i="7942"/>
  <c r="BM375" i="7942"/>
  <c r="BN236" i="7942"/>
  <c r="BM317" i="7942"/>
  <c r="BN178" i="7942"/>
  <c r="V223" i="7942"/>
  <c r="U362" i="7942"/>
  <c r="CT414" i="7942"/>
  <c r="CU275" i="7942"/>
  <c r="BX414" i="7942"/>
  <c r="BY275" i="7942"/>
  <c r="U372" i="7942"/>
  <c r="V233" i="7942"/>
  <c r="BM316" i="7942"/>
  <c r="BN177" i="7942"/>
  <c r="EA409" i="7942"/>
  <c r="EB270" i="7942"/>
  <c r="GE221" i="7942"/>
  <c r="GD360" i="7942"/>
  <c r="FT161" i="7942"/>
  <c r="FS300" i="7942"/>
  <c r="BM421" i="7942"/>
  <c r="BN282" i="7942"/>
  <c r="FI205" i="7942"/>
  <c r="FH344" i="7942"/>
  <c r="FH423" i="7942"/>
  <c r="FI284" i="7942"/>
  <c r="GE197" i="7942"/>
  <c r="GD336" i="7942"/>
  <c r="AG283" i="7942"/>
  <c r="AF422" i="7942"/>
  <c r="U389" i="7942"/>
  <c r="V250" i="7942"/>
  <c r="GD420" i="7942"/>
  <c r="GE281" i="7942"/>
  <c r="DF222" i="7942"/>
  <c r="DE361" i="7942"/>
  <c r="GE166" i="7942"/>
  <c r="GD305" i="7942"/>
  <c r="GE231" i="7942"/>
  <c r="GD370" i="7942"/>
  <c r="EA399" i="7942"/>
  <c r="EB260" i="7942"/>
  <c r="BM378" i="7942"/>
  <c r="BN239" i="7942"/>
  <c r="EL389" i="7942"/>
  <c r="EM250" i="7942"/>
  <c r="GD389" i="7942"/>
  <c r="GE250" i="7942"/>
  <c r="DP305" i="7942"/>
  <c r="DQ166" i="7942"/>
  <c r="AQ351" i="7942"/>
  <c r="AR212" i="7942"/>
  <c r="AG211" i="7942"/>
  <c r="AF350" i="7942"/>
  <c r="BB296" i="7942"/>
  <c r="BC157" i="7942"/>
  <c r="AG239" i="7942"/>
  <c r="AF378" i="7942"/>
  <c r="BM392" i="7942"/>
  <c r="BN253" i="7942"/>
  <c r="DP298" i="7942"/>
  <c r="DQ159" i="7942"/>
  <c r="BY208" i="7942"/>
  <c r="BX347" i="7942"/>
  <c r="AG189" i="7942"/>
  <c r="AF328" i="7942"/>
  <c r="EM281" i="7942"/>
  <c r="EL420" i="7942"/>
  <c r="FT261" i="7942"/>
  <c r="FS400" i="7942"/>
  <c r="GD375" i="7942"/>
  <c r="GE236" i="7942"/>
  <c r="V206" i="7942"/>
  <c r="U345" i="7942"/>
  <c r="EW314" i="7942"/>
  <c r="EX175" i="7942"/>
  <c r="CT344" i="7942"/>
  <c r="CU205" i="7942"/>
  <c r="EA400" i="7942"/>
  <c r="EB261" i="7942"/>
  <c r="CI420" i="7942"/>
  <c r="CJ281" i="7942"/>
  <c r="AF352" i="7942"/>
  <c r="AG213" i="7942"/>
  <c r="FH404" i="7942"/>
  <c r="FI265" i="7942"/>
  <c r="DP397" i="7942"/>
  <c r="DQ258" i="7942"/>
  <c r="FH390" i="7942"/>
  <c r="FI251" i="7942"/>
  <c r="U329" i="7942"/>
  <c r="V190" i="7942"/>
  <c r="EA356" i="7942"/>
  <c r="EB217" i="7942"/>
  <c r="K278" i="7942"/>
  <c r="J417" i="7942"/>
  <c r="BC171" i="7942"/>
  <c r="BB310" i="7942"/>
  <c r="FH345" i="7942"/>
  <c r="FI206" i="7942"/>
  <c r="AG250" i="7942"/>
  <c r="AF389" i="7942"/>
  <c r="CU208" i="7942"/>
  <c r="CT347" i="7942"/>
  <c r="EA324" i="7942"/>
  <c r="EB185" i="7942"/>
  <c r="J408" i="7942"/>
  <c r="K269" i="7942"/>
  <c r="FT268" i="7942"/>
  <c r="FS407" i="7942"/>
  <c r="FH371" i="7942"/>
  <c r="FI232" i="7942"/>
  <c r="K157" i="7942"/>
  <c r="J296" i="7942"/>
  <c r="EB200" i="7942"/>
  <c r="EA339" i="7942"/>
  <c r="FT170" i="7942"/>
  <c r="FS309" i="7942"/>
  <c r="BX362" i="7942"/>
  <c r="BY223" i="7942"/>
  <c r="FI218" i="7942"/>
  <c r="FH357" i="7942"/>
  <c r="U312" i="7942"/>
  <c r="V173" i="7942"/>
  <c r="DQ215" i="7942"/>
  <c r="DP354" i="7942"/>
  <c r="V202" i="7942"/>
  <c r="U341" i="7942"/>
  <c r="FH316" i="7942"/>
  <c r="FI177" i="7942"/>
  <c r="BC265" i="7942"/>
  <c r="BB404" i="7942"/>
  <c r="K237" i="7942"/>
  <c r="J376" i="7942"/>
  <c r="GD338" i="7942"/>
  <c r="GE199" i="7942"/>
  <c r="FI190" i="7942"/>
  <c r="FH329" i="7942"/>
  <c r="EB273" i="7942"/>
  <c r="EA412" i="7942"/>
  <c r="FI272" i="7942"/>
  <c r="FH411" i="7942"/>
  <c r="EW375" i="7942"/>
  <c r="EX236" i="7942"/>
  <c r="DE316" i="7942"/>
  <c r="DF177" i="7942"/>
  <c r="EW389" i="7942"/>
  <c r="EX250" i="7942"/>
  <c r="GE205" i="7942"/>
  <c r="GD344" i="7942"/>
  <c r="BY189" i="7942"/>
  <c r="BX328" i="7942"/>
  <c r="DF280" i="7942"/>
  <c r="DE419" i="7942"/>
  <c r="EB263" i="7942"/>
  <c r="EA402" i="7942"/>
  <c r="FG425" i="7942"/>
  <c r="DP303" i="7942"/>
  <c r="DQ164" i="7942"/>
  <c r="FS325" i="7942"/>
  <c r="FT186" i="7942"/>
  <c r="AQ418" i="7942"/>
  <c r="AR279" i="7942"/>
  <c r="BM353" i="7942"/>
  <c r="BN214" i="7942"/>
  <c r="DF235" i="7942"/>
  <c r="DE374" i="7942"/>
  <c r="BB332" i="7942"/>
  <c r="BC193" i="7942"/>
  <c r="EL354" i="7942"/>
  <c r="EM215" i="7942"/>
  <c r="EX257" i="7942"/>
  <c r="EW396" i="7942"/>
  <c r="AG161" i="7942"/>
  <c r="AF300" i="7942"/>
  <c r="FS343" i="7942"/>
  <c r="FT204" i="7942"/>
  <c r="EL359" i="7942"/>
  <c r="EM220" i="7942"/>
  <c r="BC166" i="7942"/>
  <c r="BB305" i="7942"/>
  <c r="BC274" i="7942"/>
  <c r="BB413" i="7942"/>
  <c r="FT165" i="7942"/>
  <c r="FS304" i="7942"/>
  <c r="K194" i="7942"/>
  <c r="J333" i="7942"/>
  <c r="BC189" i="7942"/>
  <c r="BB328" i="7942"/>
  <c r="BM343" i="7942"/>
  <c r="BN204" i="7942"/>
  <c r="EX248" i="7942"/>
  <c r="EW387" i="7942"/>
  <c r="EX191" i="7942"/>
  <c r="EW330" i="7942"/>
  <c r="J371" i="7942"/>
  <c r="K232" i="7942"/>
  <c r="BX293" i="7942"/>
  <c r="BY154" i="7942"/>
  <c r="EM234" i="7942"/>
  <c r="EL373" i="7942"/>
  <c r="FH374" i="7942"/>
  <c r="FI235" i="7942"/>
  <c r="V224" i="7942"/>
  <c r="U363" i="7942"/>
  <c r="FH327" i="7942"/>
  <c r="FI188" i="7942"/>
  <c r="FI189" i="7942"/>
  <c r="FH328" i="7942"/>
  <c r="CT349" i="7942"/>
  <c r="CU210" i="7942"/>
  <c r="BM331" i="7942"/>
  <c r="BN192" i="7942"/>
  <c r="BN215" i="7942"/>
  <c r="BM354" i="7942"/>
  <c r="V169" i="7942"/>
  <c r="U308" i="7942"/>
  <c r="FT172" i="7942"/>
  <c r="FS311" i="7942"/>
  <c r="BN210" i="7942"/>
  <c r="BM349" i="7942"/>
  <c r="GD321" i="7942"/>
  <c r="GE182" i="7942"/>
  <c r="BB344" i="7942"/>
  <c r="BC205" i="7942"/>
  <c r="BN266" i="7942"/>
  <c r="BM405" i="7942"/>
  <c r="EW349" i="7942"/>
  <c r="EX210" i="7942"/>
  <c r="EW359" i="7942"/>
  <c r="EX220" i="7942"/>
  <c r="DQ242" i="7942"/>
  <c r="DP381" i="7942"/>
  <c r="U390" i="7942"/>
  <c r="V251" i="7942"/>
  <c r="BB423" i="7942"/>
  <c r="BC284" i="7942"/>
  <c r="BM357" i="7942"/>
  <c r="BN218" i="7942"/>
  <c r="EB269" i="7942"/>
  <c r="EA408" i="7942"/>
  <c r="EW410" i="7942"/>
  <c r="EX271" i="7942"/>
  <c r="U391" i="7942"/>
  <c r="V252" i="7942"/>
  <c r="U313" i="7942"/>
  <c r="V174" i="7942"/>
  <c r="K215" i="7942"/>
  <c r="J354" i="7942"/>
  <c r="AG187" i="7942"/>
  <c r="AF326" i="7942"/>
  <c r="BY186" i="7942"/>
  <c r="BX325" i="7942"/>
  <c r="U396" i="7942"/>
  <c r="V257" i="7942"/>
  <c r="U297" i="7942"/>
  <c r="V158" i="7942"/>
  <c r="BB362" i="7942"/>
  <c r="BC223" i="7942"/>
  <c r="V249" i="7942"/>
  <c r="U388" i="7942"/>
  <c r="BN173" i="7942"/>
  <c r="BM312" i="7942"/>
  <c r="AF383" i="7942"/>
  <c r="AG244" i="7942"/>
  <c r="EL306" i="7942"/>
  <c r="EM167" i="7942"/>
  <c r="EX165" i="7942"/>
  <c r="EW304" i="7942"/>
  <c r="EW294" i="7942"/>
  <c r="EX155" i="7942"/>
  <c r="J329" i="7942"/>
  <c r="K190" i="7942"/>
  <c r="AR187" i="7942"/>
  <c r="AQ326" i="7942"/>
  <c r="EL314" i="7942"/>
  <c r="EM175" i="7942"/>
  <c r="CT397" i="7942"/>
  <c r="CU258" i="7942"/>
  <c r="AG260" i="7942"/>
  <c r="AF399" i="7942"/>
  <c r="BN265" i="7942"/>
  <c r="BM404" i="7942"/>
  <c r="BM348" i="7942"/>
  <c r="BN209" i="7942"/>
  <c r="AG268" i="7942"/>
  <c r="AF407" i="7942"/>
  <c r="J638" i="18"/>
  <c r="K638" i="18" s="1"/>
  <c r="H674" i="18"/>
  <c r="J664" i="18"/>
  <c r="H713" i="18"/>
  <c r="J703" i="18"/>
  <c r="H765" i="18"/>
  <c r="I755" i="18"/>
  <c r="J755" i="18" s="1"/>
  <c r="FI170" i="7942"/>
  <c r="FH309" i="7942"/>
  <c r="EB204" i="7942"/>
  <c r="EA343" i="7942"/>
  <c r="DP352" i="7942"/>
  <c r="DQ213" i="7942"/>
  <c r="AR180" i="7942"/>
  <c r="AQ319" i="7942"/>
  <c r="CU285" i="7942"/>
  <c r="CT424" i="7942"/>
  <c r="J406" i="7942"/>
  <c r="K267" i="7942"/>
  <c r="BN251" i="7942"/>
  <c r="BM390" i="7942"/>
  <c r="AG231" i="7942"/>
  <c r="AF370" i="7942"/>
  <c r="K282" i="7942"/>
  <c r="J421" i="7942"/>
  <c r="BY231" i="7942"/>
  <c r="BX370" i="7942"/>
  <c r="DP351" i="7942"/>
  <c r="DQ212" i="7942"/>
  <c r="J328" i="7942"/>
  <c r="K189" i="7942"/>
  <c r="DP416" i="7942"/>
  <c r="DQ277" i="7942"/>
  <c r="EM176" i="7942"/>
  <c r="EL315" i="7942"/>
  <c r="CU159" i="7942"/>
  <c r="CT298" i="7942"/>
  <c r="FH416" i="7942"/>
  <c r="FI277" i="7942"/>
  <c r="DP343" i="7942"/>
  <c r="DQ204" i="7942"/>
  <c r="BB320" i="7942"/>
  <c r="BC181" i="7942"/>
  <c r="GE212" i="7942"/>
  <c r="GD351" i="7942"/>
  <c r="DZ425" i="7942"/>
  <c r="AQ362" i="7942"/>
  <c r="AR223" i="7942"/>
  <c r="EB252" i="7942"/>
  <c r="EA391" i="7942"/>
  <c r="AF369" i="7942"/>
  <c r="AG230" i="7942"/>
  <c r="DF203" i="7942"/>
  <c r="DE342" i="7942"/>
  <c r="AF335" i="7942"/>
  <c r="AG196" i="7942"/>
  <c r="DF281" i="7942"/>
  <c r="DE420" i="7942"/>
  <c r="FH382" i="7942"/>
  <c r="FI243" i="7942"/>
  <c r="BN268" i="7942"/>
  <c r="BM407" i="7942"/>
  <c r="EM223" i="7942"/>
  <c r="EL362" i="7942"/>
  <c r="G44" i="7943"/>
  <c r="CI309" i="7942"/>
  <c r="CJ170" i="7942"/>
  <c r="AF424" i="7942"/>
  <c r="AG285" i="7942"/>
  <c r="DE369" i="7942"/>
  <c r="DF230" i="7942"/>
  <c r="BY169" i="7942"/>
  <c r="BX308" i="7942"/>
  <c r="AG156" i="7942"/>
  <c r="AF295" i="7942"/>
  <c r="BY248" i="7942"/>
  <c r="BX387" i="7942"/>
  <c r="U361" i="7942"/>
  <c r="V222" i="7942"/>
  <c r="FI216" i="7942"/>
  <c r="FH355" i="7942"/>
  <c r="BB384" i="7942"/>
  <c r="BC245" i="7942"/>
  <c r="EA358" i="7942"/>
  <c r="EB219" i="7942"/>
  <c r="FH424" i="7942"/>
  <c r="FI285" i="7942"/>
  <c r="CI318" i="7942"/>
  <c r="CJ179" i="7942"/>
  <c r="U408" i="7942"/>
  <c r="V269" i="7942"/>
  <c r="AG184" i="7942"/>
  <c r="AF323" i="7942"/>
  <c r="AQ373" i="7942"/>
  <c r="AR234" i="7942"/>
  <c r="CU266" i="7942"/>
  <c r="CT405" i="7942"/>
  <c r="BB396" i="7942"/>
  <c r="BC257" i="7942"/>
  <c r="EW334" i="7942"/>
  <c r="EX195" i="7942"/>
  <c r="EL301" i="7942"/>
  <c r="EM162" i="7942"/>
  <c r="CI325" i="7942"/>
  <c r="CJ186" i="7942"/>
  <c r="CI415" i="7942"/>
  <c r="CJ276" i="7942"/>
  <c r="BM386" i="7942"/>
  <c r="BN247" i="7942"/>
  <c r="FH294" i="7942"/>
  <c r="FI155" i="7942"/>
  <c r="CT391" i="7942"/>
  <c r="CU252" i="7942"/>
  <c r="AF339" i="7942"/>
  <c r="AG200" i="7942"/>
  <c r="J324" i="7942"/>
  <c r="K185" i="7942"/>
  <c r="J335" i="7942"/>
  <c r="K196" i="7942"/>
  <c r="AR269" i="7942"/>
  <c r="AQ408" i="7942"/>
  <c r="GE202" i="7942"/>
  <c r="GD341" i="7942"/>
  <c r="EX157" i="7942"/>
  <c r="EW296" i="7942"/>
  <c r="BY228" i="7942"/>
  <c r="BX367" i="7942"/>
  <c r="BB333" i="7942"/>
  <c r="BC194" i="7942"/>
  <c r="CI344" i="7942"/>
  <c r="CJ205" i="7942"/>
  <c r="BC256" i="7942"/>
  <c r="BB395" i="7942"/>
  <c r="J372" i="7942"/>
  <c r="K233" i="7942"/>
  <c r="AG220" i="7942"/>
  <c r="AF359" i="7942"/>
  <c r="U410" i="7942"/>
  <c r="V271" i="7942"/>
  <c r="GD358" i="7942"/>
  <c r="GE219" i="7942"/>
  <c r="EL363" i="7942"/>
  <c r="EM224" i="7942"/>
  <c r="BN273" i="7942"/>
  <c r="BM412" i="7942"/>
  <c r="DQ225" i="7942"/>
  <c r="DP364" i="7942"/>
  <c r="EA375" i="7942"/>
  <c r="EB236" i="7942"/>
  <c r="U419" i="7942"/>
  <c r="V280" i="7942"/>
  <c r="BY191" i="7942"/>
  <c r="BX330" i="7942"/>
  <c r="EB247" i="7942"/>
  <c r="EA386" i="7942"/>
  <c r="BN285" i="7942"/>
  <c r="BM424" i="7942"/>
  <c r="EX192" i="7942"/>
  <c r="EW331" i="7942"/>
  <c r="AR220" i="7942"/>
  <c r="AQ359" i="7942"/>
  <c r="BC204" i="7942"/>
  <c r="BB343" i="7942"/>
  <c r="AF402" i="7942"/>
  <c r="AG263" i="7942"/>
  <c r="BX404" i="7942"/>
  <c r="BY265" i="7942"/>
  <c r="GE200" i="7942"/>
  <c r="GD339" i="7942"/>
  <c r="AQ300" i="7942"/>
  <c r="AR161" i="7942"/>
  <c r="FS382" i="7942"/>
  <c r="FT243" i="7942"/>
  <c r="BX341" i="7942"/>
  <c r="BY202" i="7942"/>
  <c r="U424" i="7942"/>
  <c r="V285" i="7942"/>
  <c r="EL297" i="7942"/>
  <c r="EM158" i="7942"/>
  <c r="BM377" i="7942"/>
  <c r="BN238" i="7942"/>
  <c r="CJ182" i="7942"/>
  <c r="CI321" i="7942"/>
  <c r="BN203" i="7942"/>
  <c r="BM342" i="7942"/>
  <c r="CT299" i="7942"/>
  <c r="CU160" i="7942"/>
  <c r="CU176" i="7942"/>
  <c r="CT315" i="7942"/>
  <c r="J346" i="7942"/>
  <c r="K207" i="7942"/>
  <c r="CI377" i="7942"/>
  <c r="CJ238" i="7942"/>
  <c r="BC202" i="7942"/>
  <c r="BB341" i="7942"/>
  <c r="K284" i="7942"/>
  <c r="J423" i="7942"/>
  <c r="BC229" i="7942"/>
  <c r="BB368" i="7942"/>
  <c r="GE225" i="7942"/>
  <c r="GD364" i="7942"/>
  <c r="EW310" i="7942"/>
  <c r="EX171" i="7942"/>
  <c r="CU192" i="7942"/>
  <c r="CT331" i="7942"/>
  <c r="FS338" i="7942"/>
  <c r="FT199" i="7942"/>
  <c r="U422" i="7942"/>
  <c r="V283" i="7942"/>
  <c r="EA368" i="7942"/>
  <c r="EB229" i="7942"/>
  <c r="EA418" i="7942"/>
  <c r="EB279" i="7942"/>
  <c r="BY272" i="7942"/>
  <c r="BX411" i="7942"/>
  <c r="U346" i="7942"/>
  <c r="V207" i="7942"/>
  <c r="DQ189" i="7942"/>
  <c r="DP328" i="7942"/>
  <c r="DP387" i="7942"/>
  <c r="DQ248" i="7942"/>
  <c r="U421" i="7942"/>
  <c r="V282" i="7942"/>
  <c r="FT226" i="7942"/>
  <c r="FS365" i="7942"/>
  <c r="BC219" i="7942"/>
  <c r="BB358" i="7942"/>
  <c r="V182" i="7942"/>
  <c r="U321" i="7942"/>
  <c r="EW306" i="7942"/>
  <c r="EX167" i="7942"/>
  <c r="BN185" i="7942"/>
  <c r="BM324" i="7942"/>
  <c r="BX374" i="7942"/>
  <c r="BY235" i="7942"/>
  <c r="FI202" i="7942"/>
  <c r="FH341" i="7942"/>
  <c r="J345" i="7942"/>
  <c r="K206" i="7942"/>
  <c r="BY253" i="7942"/>
  <c r="BX392" i="7942"/>
  <c r="DF221" i="7942"/>
  <c r="DE360" i="7942"/>
  <c r="DQ251" i="7942"/>
  <c r="DP390" i="7942"/>
  <c r="EA372" i="7942"/>
  <c r="EB233" i="7942"/>
  <c r="GD301" i="7942"/>
  <c r="GE162" i="7942"/>
  <c r="K216" i="7942"/>
  <c r="J355" i="7942"/>
  <c r="CJ171" i="7942"/>
  <c r="CI310" i="7942"/>
  <c r="J599" i="18"/>
  <c r="J690" i="18"/>
  <c r="I742" i="18"/>
  <c r="J651" i="18"/>
  <c r="I768" i="18"/>
  <c r="CJ193" i="7942"/>
  <c r="CI332" i="7942"/>
  <c r="EW361" i="7942"/>
  <c r="EX222" i="7942"/>
  <c r="AR202" i="7942"/>
  <c r="AQ341" i="7942"/>
  <c r="BY250" i="7942"/>
  <c r="BX389" i="7942"/>
  <c r="AG192" i="7942"/>
  <c r="AF331" i="7942"/>
  <c r="FT273" i="7942"/>
  <c r="FS412" i="7942"/>
  <c r="AQ317" i="7942"/>
  <c r="AR178" i="7942"/>
  <c r="FS361" i="7942"/>
  <c r="FT222" i="7942"/>
  <c r="FH379" i="7942"/>
  <c r="FI240" i="7942"/>
  <c r="EB267" i="7942"/>
  <c r="EA406" i="7942"/>
  <c r="BN190" i="7942"/>
  <c r="BM329" i="7942"/>
  <c r="BY271" i="7942"/>
  <c r="BX410" i="7942"/>
  <c r="EB238" i="7942"/>
  <c r="EA377" i="7942"/>
  <c r="FH356" i="7942"/>
  <c r="FI217" i="7942"/>
  <c r="AQ406" i="7942"/>
  <c r="AR267" i="7942"/>
  <c r="GD295" i="7942"/>
  <c r="GE156" i="7942"/>
  <c r="K231" i="7942"/>
  <c r="J370" i="7942"/>
  <c r="BN180" i="7942"/>
  <c r="BM319" i="7942"/>
  <c r="BY249" i="7942"/>
  <c r="BX388" i="7942"/>
  <c r="J310" i="7942"/>
  <c r="K171" i="7942"/>
  <c r="DP393" i="7942"/>
  <c r="DQ254" i="7942"/>
  <c r="U336" i="7942"/>
  <c r="V197" i="7942"/>
  <c r="FI262" i="7942"/>
  <c r="FH401" i="7942"/>
  <c r="BB323" i="7942"/>
  <c r="BC184" i="7942"/>
  <c r="CI362" i="7942"/>
  <c r="CJ223" i="7942"/>
  <c r="FS369" i="7942"/>
  <c r="FT230" i="7942"/>
  <c r="EM255" i="7942"/>
  <c r="EL394" i="7942"/>
  <c r="BM314" i="7942"/>
  <c r="BN175" i="7942"/>
  <c r="DF204" i="7942"/>
  <c r="DE343" i="7942"/>
  <c r="CI353" i="7942"/>
  <c r="CJ214" i="7942"/>
  <c r="FI214" i="7942"/>
  <c r="FH353" i="7942"/>
  <c r="K183" i="7942"/>
  <c r="J322" i="7942"/>
  <c r="BY232" i="7942"/>
  <c r="BX371" i="7942"/>
  <c r="V198" i="7942"/>
  <c r="U337" i="7942"/>
  <c r="DE299" i="7942"/>
  <c r="DF160" i="7942"/>
  <c r="CJ157" i="7942"/>
  <c r="CI296" i="7942"/>
  <c r="DP396" i="7942"/>
  <c r="DQ257" i="7942"/>
  <c r="EX178" i="7942"/>
  <c r="EW317" i="7942"/>
  <c r="V237" i="7942"/>
  <c r="U376" i="7942"/>
  <c r="EX160" i="7942"/>
  <c r="EW299" i="7942"/>
  <c r="CJ282" i="7942"/>
  <c r="CI421" i="7942"/>
  <c r="CU229" i="7942"/>
  <c r="CT368" i="7942"/>
  <c r="DP369" i="7942"/>
  <c r="DQ230" i="7942"/>
  <c r="AG217" i="7942"/>
  <c r="AF356" i="7942"/>
  <c r="J418" i="7942"/>
  <c r="K279" i="7942"/>
  <c r="FT155" i="7942"/>
  <c r="FS294" i="7942"/>
  <c r="DQ240" i="7942"/>
  <c r="DP379" i="7942"/>
  <c r="BY219" i="7942"/>
  <c r="BX358" i="7942"/>
  <c r="K256" i="7942"/>
  <c r="J395" i="7942"/>
  <c r="FS396" i="7942"/>
  <c r="FT257" i="7942"/>
  <c r="GE253" i="7942"/>
  <c r="GD392" i="7942"/>
  <c r="DE416" i="7942"/>
  <c r="DF277" i="7942"/>
  <c r="AQ413" i="7942"/>
  <c r="AR274" i="7942"/>
  <c r="EX163" i="7942"/>
  <c r="EW302" i="7942"/>
  <c r="DE349" i="7942"/>
  <c r="DF210" i="7942"/>
  <c r="EB225" i="7942"/>
  <c r="EA364" i="7942"/>
  <c r="FT259" i="7942"/>
  <c r="FS398" i="7942"/>
  <c r="U402" i="7942"/>
  <c r="V263" i="7942"/>
  <c r="GE278" i="7942"/>
  <c r="GD417" i="7942"/>
  <c r="AQ323" i="7942"/>
  <c r="AR184" i="7942"/>
  <c r="EA331" i="7942"/>
  <c r="EB192" i="7942"/>
  <c r="CU186" i="7942"/>
  <c r="CT325" i="7942"/>
  <c r="EA373" i="7942"/>
  <c r="EB234" i="7942"/>
  <c r="BM361" i="7942"/>
  <c r="BN222" i="7942"/>
  <c r="FS391" i="7942"/>
  <c r="FT252" i="7942"/>
  <c r="CU251" i="7942"/>
  <c r="CT390" i="7942"/>
  <c r="EW332" i="7942"/>
  <c r="EX193" i="7942"/>
  <c r="FS423" i="7942"/>
  <c r="FT284" i="7942"/>
  <c r="DQ202" i="7942"/>
  <c r="DP341" i="7942"/>
  <c r="K204" i="7942"/>
  <c r="J343" i="7942"/>
  <c r="GD393" i="7942"/>
  <c r="GE254" i="7942"/>
  <c r="EL322" i="7942"/>
  <c r="EM183" i="7942"/>
  <c r="GE176" i="7942"/>
  <c r="GD315" i="7942"/>
  <c r="CU223" i="7942"/>
  <c r="CT362" i="7942"/>
  <c r="EA340" i="7942"/>
  <c r="EB201" i="7942"/>
  <c r="FI269" i="7942"/>
  <c r="FH408" i="7942"/>
  <c r="U392" i="7942"/>
  <c r="V253" i="7942"/>
  <c r="V201" i="7942"/>
  <c r="U340" i="7942"/>
  <c r="BN174" i="7942"/>
  <c r="BM313" i="7942"/>
  <c r="DP347" i="7942"/>
  <c r="DQ208" i="7942"/>
  <c r="FS354" i="7942"/>
  <c r="FT215" i="7942"/>
  <c r="CT383" i="7942"/>
  <c r="CU244" i="7942"/>
  <c r="CU194" i="7942"/>
  <c r="CT333" i="7942"/>
  <c r="CT369" i="7942"/>
  <c r="CU230" i="7942"/>
  <c r="CI335" i="7942"/>
  <c r="CJ196" i="7942"/>
  <c r="CU174" i="7942"/>
  <c r="CT313" i="7942"/>
  <c r="FS408" i="7942"/>
  <c r="FT269" i="7942"/>
  <c r="GE269" i="7942"/>
  <c r="GD408" i="7942"/>
  <c r="CT321" i="7942"/>
  <c r="CU182" i="7942"/>
  <c r="DP333" i="7942"/>
  <c r="DQ194" i="7942"/>
  <c r="U364" i="7942"/>
  <c r="V225" i="7942"/>
  <c r="EX249" i="7942"/>
  <c r="EW388" i="7942"/>
  <c r="EX234" i="7942"/>
  <c r="EW373" i="7942"/>
  <c r="FT276" i="7942"/>
  <c r="FS415" i="7942"/>
  <c r="AR228" i="7942"/>
  <c r="AQ367" i="7942"/>
  <c r="EL388" i="7942"/>
  <c r="EM249" i="7942"/>
  <c r="V168" i="7942"/>
  <c r="U307" i="7942"/>
  <c r="CI350" i="7942"/>
  <c r="CJ211" i="7942"/>
  <c r="FT201" i="7942"/>
  <c r="FS340" i="7942"/>
  <c r="DE366" i="7942"/>
  <c r="DF227" i="7942"/>
  <c r="AF404" i="7942"/>
  <c r="AG265" i="7942"/>
  <c r="DE414" i="7942"/>
  <c r="DF275" i="7942"/>
  <c r="DF205" i="7942"/>
  <c r="DE344" i="7942"/>
  <c r="EL333" i="7942"/>
  <c r="EM194" i="7942"/>
  <c r="AR229" i="7942"/>
  <c r="AQ368" i="7942"/>
  <c r="EM164" i="7942"/>
  <c r="EL303" i="7942"/>
  <c r="EL413" i="7942"/>
  <c r="EM274" i="7942"/>
  <c r="V274" i="7942"/>
  <c r="U413" i="7942"/>
  <c r="FT208" i="7942"/>
  <c r="FS347" i="7942"/>
  <c r="DQ272" i="7942"/>
  <c r="DP411" i="7942"/>
  <c r="GE215" i="7942"/>
  <c r="GD354" i="7942"/>
  <c r="EX190" i="7942"/>
  <c r="EW329" i="7942"/>
  <c r="CJ236" i="7942"/>
  <c r="CI375" i="7942"/>
  <c r="AG181" i="7942"/>
  <c r="AF320" i="7942"/>
  <c r="BB309" i="7942"/>
  <c r="BC170" i="7942"/>
  <c r="DE335" i="7942"/>
  <c r="DF196" i="7942"/>
  <c r="EB213" i="7942"/>
  <c r="EA352" i="7942"/>
  <c r="FT234" i="7942"/>
  <c r="FS373" i="7942"/>
  <c r="EA359" i="7942"/>
  <c r="EB220" i="7942"/>
  <c r="BB351" i="7942"/>
  <c r="BC212" i="7942"/>
  <c r="CJ203" i="7942"/>
  <c r="CI342" i="7942"/>
  <c r="EB216" i="7942"/>
  <c r="EA355" i="7942"/>
  <c r="BN165" i="7942"/>
  <c r="BM304" i="7942"/>
  <c r="K781" i="18"/>
  <c r="FH405" i="7942"/>
  <c r="FI266" i="7942"/>
  <c r="BX398" i="7942"/>
  <c r="BY259" i="7942"/>
  <c r="U339" i="7942"/>
  <c r="V200" i="7942"/>
  <c r="FI210" i="7942"/>
  <c r="FH349" i="7942"/>
  <c r="EW325" i="7942"/>
  <c r="EX186" i="7942"/>
  <c r="K252" i="7942"/>
  <c r="J391" i="7942"/>
  <c r="AF415" i="7942"/>
  <c r="AG276" i="7942"/>
  <c r="BN183" i="7942"/>
  <c r="BM322" i="7942"/>
  <c r="DQ269" i="7942"/>
  <c r="DP408" i="7942"/>
  <c r="FI168" i="7942"/>
  <c r="FH307" i="7942"/>
  <c r="FH312" i="7942"/>
  <c r="FI173" i="7942"/>
  <c r="AF414" i="7942"/>
  <c r="AG275" i="7942"/>
  <c r="K219" i="7942"/>
  <c r="J358" i="7942"/>
  <c r="BC165" i="7942"/>
  <c r="BB304" i="7942"/>
  <c r="AR242" i="7942"/>
  <c r="AQ381" i="7942"/>
  <c r="BX420" i="7942"/>
  <c r="BY281" i="7942"/>
  <c r="CT308" i="7942"/>
  <c r="CU169" i="7942"/>
  <c r="EA385" i="7942"/>
  <c r="EB246" i="7942"/>
  <c r="BM347" i="7942"/>
  <c r="BN208" i="7942"/>
  <c r="EA314" i="7942"/>
  <c r="EB175" i="7942"/>
  <c r="FH343" i="7942"/>
  <c r="FI204" i="7942"/>
  <c r="EW420" i="7942"/>
  <c r="EX281" i="7942"/>
  <c r="CT403" i="7942"/>
  <c r="CU264" i="7942"/>
  <c r="U423" i="7942"/>
  <c r="V284" i="7942"/>
  <c r="DP424" i="7942"/>
  <c r="DQ285" i="7942"/>
  <c r="DF261" i="7942"/>
  <c r="DE400" i="7942"/>
  <c r="GD312" i="7942"/>
  <c r="GE173" i="7942"/>
  <c r="EB248" i="7942"/>
  <c r="EA387" i="7942"/>
  <c r="FS352" i="7942"/>
  <c r="FT213" i="7942"/>
  <c r="EB221" i="7942"/>
  <c r="EA360" i="7942"/>
  <c r="CI327" i="7942"/>
  <c r="CJ188" i="7942"/>
  <c r="CU226" i="7942"/>
  <c r="CT365" i="7942"/>
  <c r="EA315" i="7942"/>
  <c r="EB176" i="7942"/>
  <c r="FI167" i="7942"/>
  <c r="FH306" i="7942"/>
  <c r="EM181" i="7942"/>
  <c r="EL320" i="7942"/>
  <c r="EX181" i="7942"/>
  <c r="EW320" i="7942"/>
  <c r="CU268" i="7942"/>
  <c r="CT407" i="7942"/>
  <c r="AQ301" i="7942"/>
  <c r="AR162" i="7942"/>
  <c r="AR177" i="7942"/>
  <c r="AQ316" i="7942"/>
  <c r="J336" i="7942"/>
  <c r="K197" i="7942"/>
  <c r="GD409" i="7942"/>
  <c r="GE270" i="7942"/>
  <c r="CJ161" i="7942"/>
  <c r="CI300" i="7942"/>
  <c r="EM160" i="7942"/>
  <c r="EL299" i="7942"/>
  <c r="FT279" i="7942"/>
  <c r="FS418" i="7942"/>
  <c r="AE425" i="7942"/>
  <c r="U405" i="7942"/>
  <c r="V266" i="7942"/>
  <c r="CI316" i="7942"/>
  <c r="CJ177" i="7942"/>
  <c r="FT239" i="7942"/>
  <c r="FS378" i="7942"/>
  <c r="J330" i="7942"/>
  <c r="K191" i="7942"/>
  <c r="BC254" i="7942"/>
  <c r="BB393" i="7942"/>
  <c r="EM192" i="7942"/>
  <c r="EL331" i="7942"/>
  <c r="AR246" i="7942"/>
  <c r="AQ385" i="7942"/>
  <c r="CI381" i="7942"/>
  <c r="CJ242" i="7942"/>
  <c r="AG167" i="7942"/>
  <c r="AF306" i="7942"/>
  <c r="BX299" i="7942"/>
  <c r="BY160" i="7942"/>
  <c r="CJ208" i="7942"/>
  <c r="CI347" i="7942"/>
  <c r="BM345" i="7942"/>
  <c r="BN206" i="7942"/>
  <c r="EL316" i="7942"/>
  <c r="EM177" i="7942"/>
  <c r="J410" i="7942"/>
  <c r="K271" i="7942"/>
  <c r="DE413" i="7942"/>
  <c r="DF274" i="7942"/>
  <c r="V265" i="7942"/>
  <c r="U404" i="7942"/>
  <c r="AG182" i="7942"/>
  <c r="AF321" i="7942"/>
  <c r="DQ180" i="7942"/>
  <c r="DP319" i="7942"/>
  <c r="DE401" i="7942"/>
  <c r="DF262" i="7942"/>
  <c r="GD324" i="7942"/>
  <c r="GE185" i="7942"/>
  <c r="AF372" i="7942"/>
  <c r="AG233" i="7942"/>
  <c r="DP414" i="7942"/>
  <c r="DQ275" i="7942"/>
  <c r="DF159" i="7942"/>
  <c r="DE298" i="7942"/>
  <c r="BB313" i="7942"/>
  <c r="BC174" i="7942"/>
  <c r="DF263" i="7942"/>
  <c r="DE402" i="7942"/>
  <c r="EA304" i="7942"/>
  <c r="EB165" i="7942"/>
  <c r="BN235" i="7942"/>
  <c r="BM374" i="7942"/>
  <c r="AR254" i="7942"/>
  <c r="AQ393" i="7942"/>
  <c r="BM400" i="7942"/>
  <c r="BN261" i="7942"/>
  <c r="EM166" i="7942"/>
  <c r="EL305" i="7942"/>
  <c r="BY181" i="7942"/>
  <c r="BX320" i="7942"/>
  <c r="BM397" i="7942"/>
  <c r="BN258" i="7942"/>
  <c r="EW398" i="7942"/>
  <c r="EX259" i="7942"/>
  <c r="DQ163" i="7942"/>
  <c r="DP302" i="7942"/>
  <c r="EB235" i="7942"/>
  <c r="EA374" i="7942"/>
  <c r="FH395" i="7942"/>
  <c r="FI256" i="7942"/>
  <c r="EX219" i="7942"/>
  <c r="EW358" i="7942"/>
  <c r="CT334" i="7942"/>
  <c r="CU195" i="7942"/>
  <c r="DQ187" i="7942"/>
  <c r="DP326" i="7942"/>
  <c r="FH304" i="7942"/>
  <c r="FI165" i="7942"/>
  <c r="DQ209" i="7942"/>
  <c r="DP348" i="7942"/>
  <c r="K249" i="7942"/>
  <c r="J388" i="7942"/>
  <c r="FI156" i="7942"/>
  <c r="FH295" i="7942"/>
  <c r="AR188" i="7942"/>
  <c r="AQ327" i="7942"/>
  <c r="FH414" i="7942"/>
  <c r="FI275" i="7942"/>
  <c r="FI174" i="7942"/>
  <c r="FH313" i="7942"/>
  <c r="AQ376" i="7942"/>
  <c r="AR237" i="7942"/>
  <c r="BX353" i="7942"/>
  <c r="BY214" i="7942"/>
  <c r="BB340" i="7942"/>
  <c r="BC201" i="7942"/>
  <c r="EA345" i="7942"/>
  <c r="EB206" i="7942"/>
  <c r="AF420" i="7942"/>
  <c r="AG281" i="7942"/>
  <c r="FS337" i="7942"/>
  <c r="FT198" i="7942"/>
  <c r="FS307" i="7942"/>
  <c r="FT168" i="7942"/>
  <c r="BN277" i="7942"/>
  <c r="BM416" i="7942"/>
  <c r="GD304" i="7942"/>
  <c r="GE165" i="7942"/>
  <c r="EB173" i="7942"/>
  <c r="EA312" i="7942"/>
  <c r="DF267" i="7942"/>
  <c r="DE406" i="7942"/>
  <c r="V205" i="7942"/>
  <c r="U344" i="7942"/>
  <c r="FH336" i="7942"/>
  <c r="FI197" i="7942"/>
  <c r="BM360" i="7942"/>
  <c r="BN221" i="7942"/>
  <c r="BY238" i="7942"/>
  <c r="BX377" i="7942"/>
  <c r="BN252" i="7942"/>
  <c r="BM391" i="7942"/>
  <c r="EX212" i="7942"/>
  <c r="EW351" i="7942"/>
  <c r="EX174" i="7942"/>
  <c r="EW313" i="7942"/>
  <c r="J375" i="7942"/>
  <c r="K236" i="7942"/>
  <c r="U320" i="7942"/>
  <c r="V181" i="7942"/>
  <c r="AQ333" i="7942"/>
  <c r="AR194" i="7942"/>
  <c r="BY157" i="7942"/>
  <c r="BX296" i="7942"/>
  <c r="AQ419" i="7942"/>
  <c r="AR280" i="7942"/>
  <c r="DE337" i="7942"/>
  <c r="DF198" i="7942"/>
  <c r="EM208" i="7942"/>
  <c r="EL347" i="7942"/>
  <c r="J327" i="7942"/>
  <c r="K188" i="7942"/>
  <c r="CJ181" i="7942"/>
  <c r="CI320" i="7942"/>
  <c r="EB172" i="7942"/>
  <c r="EA311" i="7942"/>
  <c r="GE224" i="7942"/>
  <c r="GD363" i="7942"/>
  <c r="AQ374" i="7942"/>
  <c r="AR235" i="7942"/>
  <c r="EW404" i="7942"/>
  <c r="EX265" i="7942"/>
  <c r="GE272" i="7942"/>
  <c r="GD411" i="7942"/>
  <c r="EL419" i="7942"/>
  <c r="EM280" i="7942"/>
  <c r="FH396" i="7942"/>
  <c r="FI257" i="7942"/>
  <c r="U385" i="7942"/>
  <c r="V246" i="7942"/>
  <c r="EW421" i="7942"/>
  <c r="EX282" i="7942"/>
  <c r="K163" i="7942"/>
  <c r="J302" i="7942"/>
  <c r="EM264" i="7942"/>
  <c r="EL403" i="7942"/>
  <c r="BB422" i="7942"/>
  <c r="BC283" i="7942"/>
  <c r="AG246" i="7942"/>
  <c r="AF385" i="7942"/>
  <c r="AR155" i="7942"/>
  <c r="AQ294" i="7942"/>
  <c r="EB161" i="7942"/>
  <c r="EA300" i="7942"/>
  <c r="BB312" i="7942"/>
  <c r="BC173" i="7942"/>
  <c r="AR192" i="7942"/>
  <c r="AQ331" i="7942"/>
  <c r="DQ246" i="7942"/>
  <c r="DP385" i="7942"/>
  <c r="K244" i="7942"/>
  <c r="J383" i="7942"/>
  <c r="BN231" i="7942"/>
  <c r="BM370" i="7942"/>
  <c r="K254" i="7942"/>
  <c r="J393" i="7942"/>
  <c r="J846" i="18"/>
  <c r="I795" i="18"/>
  <c r="J795" i="18" s="1"/>
  <c r="I691" i="18"/>
  <c r="J691" i="18" s="1"/>
  <c r="K691" i="18" s="1"/>
  <c r="L691" i="18" s="1"/>
  <c r="I613" i="18"/>
  <c r="J613" i="18" s="1"/>
  <c r="K613" i="18" s="1"/>
  <c r="I743" i="18"/>
  <c r="I600" i="18"/>
  <c r="I730" i="18"/>
  <c r="I717" i="18"/>
  <c r="J717" i="18" s="1"/>
  <c r="K717" i="18" s="1"/>
  <c r="L717" i="18" s="1"/>
  <c r="M717" i="18" s="1"/>
  <c r="I821" i="18"/>
  <c r="J821" i="18" s="1"/>
  <c r="I587" i="18"/>
  <c r="I652" i="18"/>
  <c r="J652" i="18" s="1"/>
  <c r="K652" i="18" s="1"/>
  <c r="L652" i="18" s="1"/>
  <c r="M652" i="18" s="1"/>
  <c r="I769" i="18"/>
  <c r="J769" i="18" s="1"/>
  <c r="K769" i="18" s="1"/>
  <c r="I782" i="18"/>
  <c r="I791" i="18" s="1"/>
  <c r="I847" i="18"/>
  <c r="J847" i="18" s="1"/>
  <c r="K847" i="18" s="1"/>
  <c r="L847" i="18" s="1"/>
  <c r="I756" i="18"/>
  <c r="J756" i="18" s="1"/>
  <c r="I834" i="18"/>
  <c r="J834" i="18" s="1"/>
  <c r="I704" i="18"/>
  <c r="I7" i="18"/>
  <c r="I64" i="18" s="1"/>
  <c r="I808" i="18"/>
  <c r="J808" i="18" s="1"/>
  <c r="K808" i="18" s="1"/>
  <c r="I678" i="18"/>
  <c r="I687" i="18" s="1"/>
  <c r="I665" i="18"/>
  <c r="I807" i="18"/>
  <c r="I625" i="18"/>
  <c r="I716" i="18"/>
  <c r="I612" i="18"/>
  <c r="AF382" i="7942"/>
  <c r="AG243" i="7942"/>
  <c r="FS329" i="7942"/>
  <c r="FT190" i="7942"/>
  <c r="U334" i="7942"/>
  <c r="V195" i="7942"/>
  <c r="BC252" i="7942"/>
  <c r="BB391" i="7942"/>
  <c r="BY261" i="7942"/>
  <c r="BX400" i="7942"/>
  <c r="DE362" i="7942"/>
  <c r="DF223" i="7942"/>
  <c r="AF418" i="7942"/>
  <c r="AG279" i="7942"/>
  <c r="K177" i="7942"/>
  <c r="J316" i="7942"/>
  <c r="V170" i="7942"/>
  <c r="U309" i="7942"/>
  <c r="FS364" i="7942"/>
  <c r="FT225" i="7942"/>
  <c r="EM188" i="7942"/>
  <c r="EL327" i="7942"/>
  <c r="DP363" i="7942"/>
  <c r="DQ224" i="7942"/>
  <c r="EW324" i="7942"/>
  <c r="EX185" i="7942"/>
  <c r="EB259" i="7942"/>
  <c r="EA398" i="7942"/>
  <c r="U393" i="7942"/>
  <c r="V254" i="7942"/>
  <c r="K221" i="7942"/>
  <c r="J360" i="7942"/>
  <c r="BM363" i="7942"/>
  <c r="BN224" i="7942"/>
  <c r="CU201" i="7942"/>
  <c r="CT340" i="7942"/>
  <c r="K223" i="7942"/>
  <c r="J362" i="7942"/>
  <c r="EA388" i="7942"/>
  <c r="EB249" i="7942"/>
  <c r="AR167" i="7942"/>
  <c r="AQ306" i="7942"/>
  <c r="BB372" i="7942"/>
  <c r="BC233" i="7942"/>
  <c r="BC248" i="7942"/>
  <c r="BB387" i="7942"/>
  <c r="EX244" i="7942"/>
  <c r="EW383" i="7942"/>
  <c r="GE178" i="7942"/>
  <c r="GD317" i="7942"/>
  <c r="DF163" i="7942"/>
  <c r="DE302" i="7942"/>
  <c r="BY258" i="7942"/>
  <c r="BX397" i="7942"/>
  <c r="EX241" i="7942"/>
  <c r="EW380" i="7942"/>
  <c r="EA413" i="7942"/>
  <c r="EB274" i="7942"/>
  <c r="BN167" i="7942"/>
  <c r="BM306" i="7942"/>
  <c r="AF322" i="7942"/>
  <c r="AG183" i="7942"/>
  <c r="EB231" i="7942"/>
  <c r="EA370" i="7942"/>
  <c r="EA293" i="7942"/>
  <c r="EB154" i="7942"/>
  <c r="GE155" i="7942"/>
  <c r="GD294" i="7942"/>
  <c r="CU166" i="7942"/>
  <c r="CT305" i="7942"/>
  <c r="K225" i="7942"/>
  <c r="J364" i="7942"/>
  <c r="EM271" i="7942"/>
  <c r="EL410" i="7942"/>
  <c r="U342" i="7942"/>
  <c r="V203" i="7942"/>
  <c r="AF406" i="7942"/>
  <c r="AG267" i="7942"/>
  <c r="BN223" i="7942"/>
  <c r="BM362" i="7942"/>
  <c r="BM376" i="7942"/>
  <c r="BN237" i="7942"/>
  <c r="CU191" i="7942"/>
  <c r="CT330" i="7942"/>
  <c r="EX227" i="7942"/>
  <c r="EW366" i="7942"/>
  <c r="AG154" i="7942"/>
  <c r="AF293" i="7942"/>
  <c r="DE308" i="7942"/>
  <c r="DF169" i="7942"/>
  <c r="AF362" i="7942"/>
  <c r="AG223" i="7942"/>
  <c r="FT262" i="7942"/>
  <c r="FS401" i="7942"/>
  <c r="DE389" i="7942"/>
  <c r="DF250" i="7942"/>
  <c r="EA411" i="7942"/>
  <c r="EB272" i="7942"/>
  <c r="DE297" i="7942"/>
  <c r="DF158" i="7942"/>
  <c r="EL352" i="7942"/>
  <c r="EM213" i="7942"/>
  <c r="EL393" i="7942"/>
  <c r="EM254" i="7942"/>
  <c r="BY163" i="7942"/>
  <c r="BX302" i="7942"/>
  <c r="EB179" i="7942"/>
  <c r="EA318" i="7942"/>
  <c r="CU260" i="7942"/>
  <c r="CT399" i="7942"/>
  <c r="BB415" i="7942"/>
  <c r="BC276" i="7942"/>
  <c r="EX218" i="7942"/>
  <c r="EW357" i="7942"/>
  <c r="AF401" i="7942"/>
  <c r="AG262" i="7942"/>
  <c r="EM211" i="7942"/>
  <c r="EL350" i="7942"/>
  <c r="GE189" i="7942"/>
  <c r="GD328" i="7942"/>
  <c r="AQ369" i="7942"/>
  <c r="AR230" i="7942"/>
  <c r="BX381" i="7942"/>
  <c r="BY242" i="7942"/>
  <c r="FI221" i="7942"/>
  <c r="FH360" i="7942"/>
  <c r="J294" i="7942"/>
  <c r="K155" i="7942"/>
  <c r="DF284" i="7942"/>
  <c r="DE423" i="7942"/>
  <c r="BN212" i="7942"/>
  <c r="BM351" i="7942"/>
  <c r="BC236" i="7942"/>
  <c r="BB375" i="7942"/>
  <c r="EM190" i="7942"/>
  <c r="EL329" i="7942"/>
  <c r="FH368" i="7942"/>
  <c r="FI229" i="7942"/>
  <c r="DP355" i="7942"/>
  <c r="DQ216" i="7942"/>
  <c r="DF195" i="7942"/>
  <c r="DE334" i="7942"/>
  <c r="BN249" i="7942"/>
  <c r="BM388" i="7942"/>
  <c r="EX270" i="7942"/>
  <c r="EW409" i="7942"/>
  <c r="BC247" i="7942"/>
  <c r="BB386" i="7942"/>
  <c r="BX378" i="7942"/>
  <c r="BY239" i="7942"/>
  <c r="FT242" i="7942"/>
  <c r="FS381" i="7942"/>
  <c r="AG201" i="7942"/>
  <c r="AF340" i="7942"/>
  <c r="GD399" i="7942"/>
  <c r="GE260" i="7942"/>
  <c r="L327" i="18"/>
  <c r="EX162" i="7942"/>
  <c r="EW301" i="7942"/>
  <c r="AF296" i="7942"/>
  <c r="AG157" i="7942"/>
  <c r="FS297" i="7942"/>
  <c r="FT158" i="7942"/>
  <c r="DF224" i="7942"/>
  <c r="DE363" i="7942"/>
  <c r="FT270" i="7942"/>
  <c r="FS409" i="7942"/>
  <c r="DQ185" i="7942"/>
  <c r="DP324" i="7942"/>
  <c r="EM235" i="7942"/>
  <c r="EL374" i="7942"/>
  <c r="FH418" i="7942"/>
  <c r="FI279" i="7942"/>
  <c r="FT191" i="7942"/>
  <c r="FS330" i="7942"/>
  <c r="BC260" i="7942"/>
  <c r="BB399" i="7942"/>
  <c r="AR270" i="7942"/>
  <c r="AQ409" i="7942"/>
  <c r="BN233" i="7942"/>
  <c r="BM372" i="7942"/>
  <c r="BX406" i="7942"/>
  <c r="BY267" i="7942"/>
  <c r="EX209" i="7942"/>
  <c r="EW348" i="7942"/>
  <c r="DP349" i="7942"/>
  <c r="DQ210" i="7942"/>
  <c r="CT302" i="7942"/>
  <c r="CU163" i="7942"/>
  <c r="K241" i="7942"/>
  <c r="J380" i="7942"/>
  <c r="GD309" i="7942"/>
  <c r="GE170" i="7942"/>
  <c r="CI329" i="7942"/>
  <c r="CJ190" i="7942"/>
  <c r="EX258" i="7942"/>
  <c r="EW397" i="7942"/>
  <c r="EB163" i="7942"/>
  <c r="EA302" i="7942"/>
  <c r="EX194" i="7942"/>
  <c r="EW333" i="7942"/>
  <c r="DE312" i="7942"/>
  <c r="DF173" i="7942"/>
  <c r="FH326" i="7942"/>
  <c r="FI187" i="7942"/>
  <c r="AG177" i="7942"/>
  <c r="AF316" i="7942"/>
  <c r="FS374" i="7942"/>
  <c r="FT235" i="7942"/>
  <c r="FS390" i="7942"/>
  <c r="FT251" i="7942"/>
  <c r="CJ230" i="7942"/>
  <c r="CI369" i="7942"/>
  <c r="J415" i="7942"/>
  <c r="K276" i="7942"/>
  <c r="U359" i="7942"/>
  <c r="V220" i="7942"/>
  <c r="AQ314" i="7942"/>
  <c r="AR175" i="7942"/>
  <c r="CJ273" i="7942"/>
  <c r="CI412" i="7942"/>
  <c r="EB285" i="7942"/>
  <c r="EA424" i="7942"/>
  <c r="AR248" i="7942"/>
  <c r="AQ387" i="7942"/>
  <c r="V217" i="7942"/>
  <c r="U356" i="7942"/>
  <c r="GD402" i="7942"/>
  <c r="GE263" i="7942"/>
  <c r="EM185" i="7942"/>
  <c r="EL324" i="7942"/>
  <c r="GD388" i="7942"/>
  <c r="GE249" i="7942"/>
  <c r="FT205" i="7942"/>
  <c r="FS344" i="7942"/>
  <c r="EA337" i="7942"/>
  <c r="EB198" i="7942"/>
  <c r="BB405" i="7942"/>
  <c r="BC266" i="7942"/>
  <c r="AQ364" i="7942"/>
  <c r="AR225" i="7942"/>
  <c r="BY283" i="7942"/>
  <c r="BX422" i="7942"/>
  <c r="BX396" i="7942"/>
  <c r="BY257" i="7942"/>
  <c r="AG264" i="7942"/>
  <c r="AF403" i="7942"/>
  <c r="FH322" i="7942"/>
  <c r="FI183" i="7942"/>
  <c r="BY171" i="7942"/>
  <c r="BX310" i="7942"/>
  <c r="BN179" i="7942"/>
  <c r="BM318" i="7942"/>
  <c r="K230" i="7942"/>
  <c r="J369" i="7942"/>
  <c r="AF312" i="7942"/>
  <c r="AG173" i="7942"/>
  <c r="GE186" i="7942"/>
  <c r="GD325" i="7942"/>
  <c r="J300" i="7942"/>
  <c r="K161" i="7942"/>
  <c r="DF190" i="7942"/>
  <c r="DE329" i="7942"/>
  <c r="DQ266" i="7942"/>
  <c r="DP405" i="7942"/>
  <c r="FT203" i="7942"/>
  <c r="FS342" i="7942"/>
  <c r="CJ207" i="7942"/>
  <c r="CI346" i="7942"/>
  <c r="FS336" i="7942"/>
  <c r="FT197" i="7942"/>
  <c r="FT162" i="7942"/>
  <c r="FS301" i="7942"/>
  <c r="K242" i="7942"/>
  <c r="J381" i="7942"/>
  <c r="BN158" i="7942"/>
  <c r="BM297" i="7942"/>
  <c r="FS303" i="7942"/>
  <c r="FT164" i="7942"/>
  <c r="DF219" i="7942"/>
  <c r="DE358" i="7942"/>
  <c r="AQ371" i="7942"/>
  <c r="AR232" i="7942"/>
  <c r="DP346" i="7942"/>
  <c r="DQ207" i="7942"/>
  <c r="FH352" i="7942"/>
  <c r="FI213" i="7942"/>
  <c r="M352" i="18" l="1"/>
  <c r="N352" i="18" s="1"/>
  <c r="O352" i="18" s="1"/>
  <c r="P352" i="18" s="1"/>
  <c r="Q352" i="18" s="1"/>
  <c r="R352" i="18" s="1"/>
  <c r="S352" i="18" s="1"/>
  <c r="T352" i="18" s="1"/>
  <c r="U352" i="18" s="1"/>
  <c r="V352" i="18" s="1"/>
  <c r="W352" i="18" s="1"/>
  <c r="X352" i="18" s="1"/>
  <c r="Y352" i="18" s="1"/>
  <c r="Z352" i="18" s="1"/>
  <c r="AA352" i="18" s="1"/>
  <c r="AB352" i="18" s="1"/>
  <c r="AC352" i="18" s="1"/>
  <c r="AD352" i="18" s="1"/>
  <c r="AE352" i="18" s="1"/>
  <c r="AF352" i="18" s="1"/>
  <c r="AG352" i="18" s="1"/>
  <c r="AH352" i="18" s="1"/>
  <c r="AI352" i="18" s="1"/>
  <c r="AJ352" i="18" s="1"/>
  <c r="AK352" i="18" s="1"/>
  <c r="AL352" i="18" s="1"/>
  <c r="AM352" i="18" s="1"/>
  <c r="AN352" i="18" s="1"/>
  <c r="AO352" i="18" s="1"/>
  <c r="AP352" i="18" s="1"/>
  <c r="AQ352" i="18" s="1"/>
  <c r="AR352" i="18" s="1"/>
  <c r="AS352" i="18" s="1"/>
  <c r="AT352" i="18" s="1"/>
  <c r="AU352" i="18" s="1"/>
  <c r="AV352" i="18" s="1"/>
  <c r="AW352" i="18" s="1"/>
  <c r="AX352" i="18" s="1"/>
  <c r="AY352" i="18" s="1"/>
  <c r="AZ352" i="18" s="1"/>
  <c r="BA352" i="18" s="1"/>
  <c r="BB352" i="18" s="1"/>
  <c r="BC352" i="18" s="1"/>
  <c r="BD352" i="18" s="1"/>
  <c r="BE352" i="18" s="1"/>
  <c r="BF352" i="18" s="1"/>
  <c r="BG352" i="18" s="1"/>
  <c r="BH352" i="18" s="1"/>
  <c r="BI352" i="18" s="1"/>
  <c r="L405" i="18"/>
  <c r="M405" i="18" s="1"/>
  <c r="N405" i="18" s="1"/>
  <c r="O405" i="18" s="1"/>
  <c r="J312" i="18"/>
  <c r="K312" i="18" s="1"/>
  <c r="N274" i="18"/>
  <c r="I596" i="18"/>
  <c r="I609" i="18"/>
  <c r="H25" i="7946"/>
  <c r="H48" i="7946" s="1"/>
  <c r="I69" i="18"/>
  <c r="K756" i="18"/>
  <c r="M379" i="18"/>
  <c r="N379" i="18" s="1"/>
  <c r="I309" i="18"/>
  <c r="J78" i="7943"/>
  <c r="K78" i="7943" s="1"/>
  <c r="L78" i="7943" s="1"/>
  <c r="L73" i="7946" s="1"/>
  <c r="L98" i="7946" s="1"/>
  <c r="M287" i="18"/>
  <c r="N287" i="18" s="1"/>
  <c r="O287" i="18" s="1"/>
  <c r="P287" i="18" s="1"/>
  <c r="Q287" i="18" s="1"/>
  <c r="L223" i="18"/>
  <c r="M223" i="18" s="1"/>
  <c r="L418" i="18"/>
  <c r="M418" i="18" s="1"/>
  <c r="N418" i="18" s="1"/>
  <c r="M391" i="18"/>
  <c r="N391" i="18" s="1"/>
  <c r="O391" i="18" s="1"/>
  <c r="L431" i="18"/>
  <c r="M431" i="18" s="1"/>
  <c r="N431" i="18" s="1"/>
  <c r="O431" i="18" s="1"/>
  <c r="I8" i="7943"/>
  <c r="L366" i="18"/>
  <c r="M366" i="18" s="1"/>
  <c r="N366" i="18" s="1"/>
  <c r="O366" i="18" s="1"/>
  <c r="M313" i="18"/>
  <c r="N313" i="18" s="1"/>
  <c r="O313" i="18" s="1"/>
  <c r="P313" i="18" s="1"/>
  <c r="L444" i="18"/>
  <c r="M444" i="18" s="1"/>
  <c r="J247" i="18"/>
  <c r="J257" i="18" s="1"/>
  <c r="L210" i="18"/>
  <c r="M210" i="18" s="1"/>
  <c r="O378" i="18"/>
  <c r="P378" i="18" s="1"/>
  <c r="Q378" i="18" s="1"/>
  <c r="R378" i="18" s="1"/>
  <c r="L288" i="18"/>
  <c r="M288" i="18" s="1"/>
  <c r="N288" i="18" s="1"/>
  <c r="O288" i="18" s="1"/>
  <c r="P288" i="18" s="1"/>
  <c r="Q288" i="18" s="1"/>
  <c r="R288" i="18" s="1"/>
  <c r="S288" i="18" s="1"/>
  <c r="T288" i="18" s="1"/>
  <c r="U288" i="18" s="1"/>
  <c r="V288" i="18" s="1"/>
  <c r="W288" i="18" s="1"/>
  <c r="X288" i="18" s="1"/>
  <c r="Y288" i="18" s="1"/>
  <c r="Z288" i="18" s="1"/>
  <c r="AA288" i="18" s="1"/>
  <c r="AB288" i="18" s="1"/>
  <c r="AC288" i="18" s="1"/>
  <c r="AD288" i="18" s="1"/>
  <c r="AE288" i="18" s="1"/>
  <c r="AF288" i="18" s="1"/>
  <c r="AG288" i="18" s="1"/>
  <c r="AH288" i="18" s="1"/>
  <c r="AI288" i="18" s="1"/>
  <c r="AJ288" i="18" s="1"/>
  <c r="AK288" i="18" s="1"/>
  <c r="AL288" i="18" s="1"/>
  <c r="AM288" i="18" s="1"/>
  <c r="AN288" i="18" s="1"/>
  <c r="AO288" i="18" s="1"/>
  <c r="AP288" i="18" s="1"/>
  <c r="AQ288" i="18" s="1"/>
  <c r="AR288" i="18" s="1"/>
  <c r="AS288" i="18" s="1"/>
  <c r="AT288" i="18" s="1"/>
  <c r="AU288" i="18" s="1"/>
  <c r="AV288" i="18" s="1"/>
  <c r="AW288" i="18" s="1"/>
  <c r="AX288" i="18" s="1"/>
  <c r="AY288" i="18" s="1"/>
  <c r="AZ288" i="18" s="1"/>
  <c r="BA288" i="18" s="1"/>
  <c r="BB288" i="18" s="1"/>
  <c r="BC288" i="18" s="1"/>
  <c r="BD288" i="18" s="1"/>
  <c r="BE288" i="18" s="1"/>
  <c r="BF288" i="18" s="1"/>
  <c r="BG288" i="18" s="1"/>
  <c r="BH288" i="18" s="1"/>
  <c r="BI288" i="18" s="1"/>
  <c r="L275" i="18"/>
  <c r="M275" i="18" s="1"/>
  <c r="J286" i="18"/>
  <c r="N392" i="18"/>
  <c r="O392" i="18" s="1"/>
  <c r="P262" i="18"/>
  <c r="Q262" i="18" s="1"/>
  <c r="R262" i="18" s="1"/>
  <c r="S262" i="18" s="1"/>
  <c r="T262" i="18" s="1"/>
  <c r="U262" i="18" s="1"/>
  <c r="V262" i="18" s="1"/>
  <c r="W262" i="18" s="1"/>
  <c r="X262" i="18" s="1"/>
  <c r="Y262" i="18" s="1"/>
  <c r="Z262" i="18" s="1"/>
  <c r="AA262" i="18" s="1"/>
  <c r="AB262" i="18" s="1"/>
  <c r="AC262" i="18" s="1"/>
  <c r="AD262" i="18" s="1"/>
  <c r="AE262" i="18" s="1"/>
  <c r="AF262" i="18" s="1"/>
  <c r="AG262" i="18" s="1"/>
  <c r="AH262" i="18" s="1"/>
  <c r="AI262" i="18" s="1"/>
  <c r="AJ262" i="18" s="1"/>
  <c r="AK262" i="18" s="1"/>
  <c r="AL262" i="18" s="1"/>
  <c r="AM262" i="18" s="1"/>
  <c r="AN262" i="18" s="1"/>
  <c r="AO262" i="18" s="1"/>
  <c r="AP262" i="18" s="1"/>
  <c r="AQ262" i="18" s="1"/>
  <c r="AR262" i="18" s="1"/>
  <c r="AS262" i="18" s="1"/>
  <c r="AT262" i="18" s="1"/>
  <c r="AU262" i="18" s="1"/>
  <c r="AV262" i="18" s="1"/>
  <c r="AW262" i="18" s="1"/>
  <c r="AX262" i="18" s="1"/>
  <c r="AY262" i="18" s="1"/>
  <c r="AZ262" i="18" s="1"/>
  <c r="BA262" i="18" s="1"/>
  <c r="BB262" i="18" s="1"/>
  <c r="BC262" i="18" s="1"/>
  <c r="BD262" i="18" s="1"/>
  <c r="BE262" i="18" s="1"/>
  <c r="BF262" i="18" s="1"/>
  <c r="BG262" i="18" s="1"/>
  <c r="BH262" i="18" s="1"/>
  <c r="BI262" i="18" s="1"/>
  <c r="J325" i="18"/>
  <c r="J335" i="18" s="1"/>
  <c r="M340" i="18"/>
  <c r="N340" i="18" s="1"/>
  <c r="M301" i="18"/>
  <c r="N301" i="18" s="1"/>
  <c r="O301" i="18" s="1"/>
  <c r="P301" i="18" s="1"/>
  <c r="Q301" i="18" s="1"/>
  <c r="R301" i="18" s="1"/>
  <c r="M353" i="18"/>
  <c r="N353" i="18" s="1"/>
  <c r="R249" i="18"/>
  <c r="S249" i="18" s="1"/>
  <c r="T249" i="18" s="1"/>
  <c r="U249" i="18" s="1"/>
  <c r="V249" i="18" s="1"/>
  <c r="W249" i="18" s="1"/>
  <c r="X249" i="18" s="1"/>
  <c r="Y249" i="18" s="1"/>
  <c r="Z249" i="18" s="1"/>
  <c r="AA249" i="18" s="1"/>
  <c r="AB249" i="18" s="1"/>
  <c r="AC249" i="18" s="1"/>
  <c r="AD249" i="18" s="1"/>
  <c r="AE249" i="18" s="1"/>
  <c r="AF249" i="18" s="1"/>
  <c r="AG249" i="18" s="1"/>
  <c r="AH249" i="18" s="1"/>
  <c r="AI249" i="18" s="1"/>
  <c r="AJ249" i="18" s="1"/>
  <c r="AK249" i="18" s="1"/>
  <c r="AL249" i="18" s="1"/>
  <c r="AM249" i="18" s="1"/>
  <c r="AN249" i="18" s="1"/>
  <c r="AO249" i="18" s="1"/>
  <c r="AP249" i="18" s="1"/>
  <c r="AQ249" i="18" s="1"/>
  <c r="AR249" i="18" s="1"/>
  <c r="AS249" i="18" s="1"/>
  <c r="AT249" i="18" s="1"/>
  <c r="AU249" i="18" s="1"/>
  <c r="AV249" i="18" s="1"/>
  <c r="AW249" i="18" s="1"/>
  <c r="AX249" i="18" s="1"/>
  <c r="AY249" i="18" s="1"/>
  <c r="AZ249" i="18" s="1"/>
  <c r="BA249" i="18" s="1"/>
  <c r="BB249" i="18" s="1"/>
  <c r="BC249" i="18" s="1"/>
  <c r="BD249" i="18" s="1"/>
  <c r="BE249" i="18" s="1"/>
  <c r="BF249" i="18" s="1"/>
  <c r="BG249" i="18" s="1"/>
  <c r="BH249" i="18" s="1"/>
  <c r="BI249" i="18" s="1"/>
  <c r="L236" i="18"/>
  <c r="M236" i="18" s="1"/>
  <c r="J600" i="18"/>
  <c r="K600" i="18" s="1"/>
  <c r="J390" i="18"/>
  <c r="K390" i="18" s="1"/>
  <c r="M430" i="18"/>
  <c r="N430" i="18" s="1"/>
  <c r="I270" i="18"/>
  <c r="J208" i="18"/>
  <c r="J218" i="18" s="1"/>
  <c r="J587" i="18"/>
  <c r="J221" i="18"/>
  <c r="J403" i="18"/>
  <c r="I55" i="18"/>
  <c r="L756" i="18"/>
  <c r="M756" i="18" s="1"/>
  <c r="J678" i="18"/>
  <c r="K678" i="18" s="1"/>
  <c r="I752" i="18"/>
  <c r="L613" i="18"/>
  <c r="M613" i="18" s="1"/>
  <c r="L833" i="18"/>
  <c r="M833" i="18" s="1"/>
  <c r="K834" i="18"/>
  <c r="J820" i="18"/>
  <c r="K820" i="18" s="1"/>
  <c r="L820" i="18" s="1"/>
  <c r="I283" i="18"/>
  <c r="J273" i="18"/>
  <c r="N652" i="18"/>
  <c r="O652" i="18" s="1"/>
  <c r="P652" i="18" s="1"/>
  <c r="M691" i="18"/>
  <c r="N691" i="18" s="1"/>
  <c r="O691" i="18" s="1"/>
  <c r="P691" i="18" s="1"/>
  <c r="Q691" i="18" s="1"/>
  <c r="R691" i="18" s="1"/>
  <c r="S691" i="18" s="1"/>
  <c r="T691" i="18" s="1"/>
  <c r="U691" i="18" s="1"/>
  <c r="V691" i="18" s="1"/>
  <c r="W691" i="18" s="1"/>
  <c r="X691" i="18" s="1"/>
  <c r="Y691" i="18" s="1"/>
  <c r="K821" i="18"/>
  <c r="L821" i="18" s="1"/>
  <c r="J442" i="18"/>
  <c r="J452" i="18" s="1"/>
  <c r="I830" i="18"/>
  <c r="I85" i="7946"/>
  <c r="I60" i="7946"/>
  <c r="J59" i="7946"/>
  <c r="J84" i="7946" s="1"/>
  <c r="O274" i="18"/>
  <c r="P274" i="18" s="1"/>
  <c r="Q274" i="18" s="1"/>
  <c r="R274" i="18" s="1"/>
  <c r="S274" i="18" s="1"/>
  <c r="T274" i="18" s="1"/>
  <c r="I361" i="18"/>
  <c r="J351" i="18"/>
  <c r="P391" i="18"/>
  <c r="Q391" i="18" s="1"/>
  <c r="I387" i="18"/>
  <c r="J377" i="18"/>
  <c r="I348" i="18"/>
  <c r="J338" i="18"/>
  <c r="Q326" i="18"/>
  <c r="R326" i="18" s="1"/>
  <c r="S326" i="18" s="1"/>
  <c r="J40" i="18"/>
  <c r="J34" i="18"/>
  <c r="K380" i="18"/>
  <c r="L380" i="18" s="1"/>
  <c r="M380" i="18" s="1"/>
  <c r="J22" i="18"/>
  <c r="J32" i="18"/>
  <c r="J33" i="18"/>
  <c r="K250" i="18"/>
  <c r="L250" i="18" s="1"/>
  <c r="M250" i="18" s="1"/>
  <c r="K302" i="18"/>
  <c r="K432" i="18"/>
  <c r="L432" i="18" s="1"/>
  <c r="M432" i="18" s="1"/>
  <c r="N432" i="18" s="1"/>
  <c r="O432" i="18" s="1"/>
  <c r="J37" i="18"/>
  <c r="J36" i="18"/>
  <c r="K263" i="18"/>
  <c r="K237" i="18"/>
  <c r="K224" i="18"/>
  <c r="L224" i="18" s="1"/>
  <c r="M224" i="18" s="1"/>
  <c r="K315" i="18"/>
  <c r="L315" i="18" s="1"/>
  <c r="M315" i="18" s="1"/>
  <c r="K276" i="18"/>
  <c r="K406" i="18"/>
  <c r="L406" i="18" s="1"/>
  <c r="M406" i="18" s="1"/>
  <c r="N406" i="18" s="1"/>
  <c r="J28" i="18"/>
  <c r="J31" i="18"/>
  <c r="K289" i="18"/>
  <c r="L289" i="18" s="1"/>
  <c r="M289" i="18" s="1"/>
  <c r="N289" i="18" s="1"/>
  <c r="J39" i="18"/>
  <c r="K341" i="18"/>
  <c r="L341" i="18" s="1"/>
  <c r="M341" i="18" s="1"/>
  <c r="K328" i="18"/>
  <c r="J27" i="18"/>
  <c r="J23" i="18"/>
  <c r="J38" i="18"/>
  <c r="K419" i="18"/>
  <c r="L419" i="18" s="1"/>
  <c r="J25" i="18"/>
  <c r="K354" i="18"/>
  <c r="L354" i="18" s="1"/>
  <c r="M354" i="18" s="1"/>
  <c r="N354" i="18" s="1"/>
  <c r="O354" i="18" s="1"/>
  <c r="P354" i="18" s="1"/>
  <c r="Q354" i="18" s="1"/>
  <c r="R354" i="18" s="1"/>
  <c r="S354" i="18" s="1"/>
  <c r="T354" i="18" s="1"/>
  <c r="U354" i="18" s="1"/>
  <c r="V354" i="18" s="1"/>
  <c r="W354" i="18" s="1"/>
  <c r="X354" i="18" s="1"/>
  <c r="Y354" i="18" s="1"/>
  <c r="Z354" i="18" s="1"/>
  <c r="AA354" i="18" s="1"/>
  <c r="AB354" i="18" s="1"/>
  <c r="AC354" i="18" s="1"/>
  <c r="AD354" i="18" s="1"/>
  <c r="AE354" i="18" s="1"/>
  <c r="AF354" i="18" s="1"/>
  <c r="AG354" i="18" s="1"/>
  <c r="AH354" i="18" s="1"/>
  <c r="AI354" i="18" s="1"/>
  <c r="AJ354" i="18" s="1"/>
  <c r="AK354" i="18" s="1"/>
  <c r="AL354" i="18" s="1"/>
  <c r="AM354" i="18" s="1"/>
  <c r="AN354" i="18" s="1"/>
  <c r="AO354" i="18" s="1"/>
  <c r="AP354" i="18" s="1"/>
  <c r="AQ354" i="18" s="1"/>
  <c r="AR354" i="18" s="1"/>
  <c r="AS354" i="18" s="1"/>
  <c r="AT354" i="18" s="1"/>
  <c r="AU354" i="18" s="1"/>
  <c r="AV354" i="18" s="1"/>
  <c r="AW354" i="18" s="1"/>
  <c r="AX354" i="18" s="1"/>
  <c r="AY354" i="18" s="1"/>
  <c r="AZ354" i="18" s="1"/>
  <c r="BA354" i="18" s="1"/>
  <c r="BB354" i="18" s="1"/>
  <c r="BC354" i="18" s="1"/>
  <c r="BD354" i="18" s="1"/>
  <c r="BE354" i="18" s="1"/>
  <c r="BF354" i="18" s="1"/>
  <c r="BG354" i="18" s="1"/>
  <c r="BH354" i="18" s="1"/>
  <c r="BI354" i="18" s="1"/>
  <c r="J26" i="18"/>
  <c r="K367" i="18"/>
  <c r="K445" i="18"/>
  <c r="K393" i="18"/>
  <c r="L393" i="18" s="1"/>
  <c r="J35" i="18"/>
  <c r="J29" i="18"/>
  <c r="J30" i="18"/>
  <c r="K211" i="18"/>
  <c r="L211" i="18" s="1"/>
  <c r="J24" i="18"/>
  <c r="K416" i="18"/>
  <c r="J426" i="18"/>
  <c r="I12" i="24"/>
  <c r="H13" i="24"/>
  <c r="J11" i="24"/>
  <c r="J7" i="7943"/>
  <c r="L14" i="2"/>
  <c r="K10" i="24"/>
  <c r="K20" i="2"/>
  <c r="K21" i="2" s="1"/>
  <c r="K15" i="2"/>
  <c r="K19" i="2" s="1"/>
  <c r="K18" i="2"/>
  <c r="K22" i="2"/>
  <c r="J24" i="2"/>
  <c r="J23" i="2"/>
  <c r="J25" i="2" s="1"/>
  <c r="DR207" i="7942"/>
  <c r="DQ346" i="7942"/>
  <c r="K381" i="7942"/>
  <c r="L242" i="7942"/>
  <c r="CJ346" i="7942"/>
  <c r="CK207" i="7942"/>
  <c r="DQ405" i="7942"/>
  <c r="DR266" i="7942"/>
  <c r="BN318" i="7942"/>
  <c r="BO179" i="7942"/>
  <c r="BY310" i="7942"/>
  <c r="BZ171" i="7942"/>
  <c r="AH264" i="7942"/>
  <c r="AG403" i="7942"/>
  <c r="BY422" i="7942"/>
  <c r="BZ283" i="7942"/>
  <c r="FT344" i="7942"/>
  <c r="FU205" i="7942"/>
  <c r="EM324" i="7942"/>
  <c r="EN185" i="7942"/>
  <c r="AR314" i="7942"/>
  <c r="AS175" i="7942"/>
  <c r="L276" i="7942"/>
  <c r="K415" i="7942"/>
  <c r="FU251" i="7942"/>
  <c r="FT390" i="7942"/>
  <c r="DG173" i="7942"/>
  <c r="DF312" i="7942"/>
  <c r="CK190" i="7942"/>
  <c r="CJ329" i="7942"/>
  <c r="DR210" i="7942"/>
  <c r="DQ349" i="7942"/>
  <c r="EX348" i="7942"/>
  <c r="EY209" i="7942"/>
  <c r="FI418" i="7942"/>
  <c r="FJ279" i="7942"/>
  <c r="AG296" i="7942"/>
  <c r="AH157" i="7942"/>
  <c r="AG340" i="7942"/>
  <c r="AH201" i="7942"/>
  <c r="EX409" i="7942"/>
  <c r="EY270" i="7942"/>
  <c r="DG195" i="7942"/>
  <c r="DF334" i="7942"/>
  <c r="BC375" i="7942"/>
  <c r="BD236" i="7942"/>
  <c r="DG284" i="7942"/>
  <c r="DF423" i="7942"/>
  <c r="FJ221" i="7942"/>
  <c r="FI360" i="7942"/>
  <c r="EN211" i="7942"/>
  <c r="EM350" i="7942"/>
  <c r="EY218" i="7942"/>
  <c r="EX357" i="7942"/>
  <c r="CU399" i="7942"/>
  <c r="CV260" i="7942"/>
  <c r="EM352" i="7942"/>
  <c r="EN213" i="7942"/>
  <c r="EC272" i="7942"/>
  <c r="EB411" i="7942"/>
  <c r="DF308" i="7942"/>
  <c r="DG169" i="7942"/>
  <c r="V342" i="7942"/>
  <c r="W203" i="7942"/>
  <c r="CU305" i="7942"/>
  <c r="CV166" i="7942"/>
  <c r="EA425" i="7942"/>
  <c r="BY397" i="7942"/>
  <c r="BZ258" i="7942"/>
  <c r="GE317" i="7942"/>
  <c r="GF178" i="7942"/>
  <c r="BD233" i="7942"/>
  <c r="BC372" i="7942"/>
  <c r="EB388" i="7942"/>
  <c r="EC249" i="7942"/>
  <c r="EC259" i="7942"/>
  <c r="EB398" i="7942"/>
  <c r="AH279" i="7942"/>
  <c r="AG418" i="7942"/>
  <c r="V334" i="7942"/>
  <c r="W195" i="7942"/>
  <c r="AH243" i="7942"/>
  <c r="AG382" i="7942"/>
  <c r="I817" i="18"/>
  <c r="K587" i="18"/>
  <c r="J665" i="18"/>
  <c r="I674" i="18"/>
  <c r="J679" i="18"/>
  <c r="K679" i="18" s="1"/>
  <c r="L679" i="18" s="1"/>
  <c r="M679" i="18" s="1"/>
  <c r="J783" i="18"/>
  <c r="K783" i="18" s="1"/>
  <c r="J835" i="18"/>
  <c r="J843" i="18" s="1"/>
  <c r="J627" i="18"/>
  <c r="J588" i="18"/>
  <c r="K588" i="18" s="1"/>
  <c r="L588" i="18" s="1"/>
  <c r="M588" i="18" s="1"/>
  <c r="J796" i="18"/>
  <c r="K796" i="18" s="1"/>
  <c r="J718" i="18"/>
  <c r="J614" i="18"/>
  <c r="J809" i="18"/>
  <c r="K809" i="18" s="1"/>
  <c r="J666" i="18"/>
  <c r="K666" i="18" s="1"/>
  <c r="L666" i="18" s="1"/>
  <c r="J822" i="18"/>
  <c r="J830" i="18" s="1"/>
  <c r="J848" i="18"/>
  <c r="K848" i="18" s="1"/>
  <c r="L848" i="18" s="1"/>
  <c r="M848" i="18" s="1"/>
  <c r="J744" i="18"/>
  <c r="K744" i="18" s="1"/>
  <c r="L744" i="18" s="1"/>
  <c r="J731" i="18"/>
  <c r="K731" i="18" s="1"/>
  <c r="J601" i="18"/>
  <c r="J7" i="18"/>
  <c r="J757" i="18"/>
  <c r="K757" i="18" s="1"/>
  <c r="J653" i="18"/>
  <c r="J661" i="18" s="1"/>
  <c r="J640" i="18"/>
  <c r="J705" i="18"/>
  <c r="J770" i="18"/>
  <c r="K770" i="18" s="1"/>
  <c r="J692" i="18"/>
  <c r="K692" i="18" s="1"/>
  <c r="K822" i="18"/>
  <c r="L822" i="18" s="1"/>
  <c r="M847" i="18"/>
  <c r="I622" i="18"/>
  <c r="AS192" i="7942"/>
  <c r="AR331" i="7942"/>
  <c r="BD283" i="7942"/>
  <c r="BC422" i="7942"/>
  <c r="W246" i="7942"/>
  <c r="V385" i="7942"/>
  <c r="EN280" i="7942"/>
  <c r="EM419" i="7942"/>
  <c r="EY265" i="7942"/>
  <c r="EX404" i="7942"/>
  <c r="EC172" i="7942"/>
  <c r="EB311" i="7942"/>
  <c r="K327" i="7942"/>
  <c r="L188" i="7942"/>
  <c r="DF337" i="7942"/>
  <c r="DG198" i="7942"/>
  <c r="V320" i="7942"/>
  <c r="W181" i="7942"/>
  <c r="EX351" i="7942"/>
  <c r="EY212" i="7942"/>
  <c r="BZ238" i="7942"/>
  <c r="BY377" i="7942"/>
  <c r="DG267" i="7942"/>
  <c r="DF406" i="7942"/>
  <c r="BD201" i="7942"/>
  <c r="BC340" i="7942"/>
  <c r="AS237" i="7942"/>
  <c r="AR376" i="7942"/>
  <c r="FJ275" i="7942"/>
  <c r="FI414" i="7942"/>
  <c r="FI295" i="7942"/>
  <c r="FJ156" i="7942"/>
  <c r="DQ348" i="7942"/>
  <c r="DR209" i="7942"/>
  <c r="EY259" i="7942"/>
  <c r="EX398" i="7942"/>
  <c r="I65" i="18"/>
  <c r="I60" i="18"/>
  <c r="BZ181" i="7942"/>
  <c r="BY320" i="7942"/>
  <c r="BN374" i="7942"/>
  <c r="BO235" i="7942"/>
  <c r="EB304" i="7942"/>
  <c r="EC165" i="7942"/>
  <c r="BC313" i="7942"/>
  <c r="BD174" i="7942"/>
  <c r="DQ414" i="7942"/>
  <c r="DR275" i="7942"/>
  <c r="GF185" i="7942"/>
  <c r="GE324" i="7942"/>
  <c r="L271" i="7942"/>
  <c r="K410" i="7942"/>
  <c r="BN345" i="7942"/>
  <c r="BO206" i="7942"/>
  <c r="BZ160" i="7942"/>
  <c r="BY299" i="7942"/>
  <c r="CJ381" i="7942"/>
  <c r="CK242" i="7942"/>
  <c r="K330" i="7942"/>
  <c r="L191" i="7942"/>
  <c r="CJ316" i="7942"/>
  <c r="CK177" i="7942"/>
  <c r="FU279" i="7942"/>
  <c r="FT418" i="7942"/>
  <c r="CJ300" i="7942"/>
  <c r="CK161" i="7942"/>
  <c r="EX320" i="7942"/>
  <c r="EY181" i="7942"/>
  <c r="FJ167" i="7942"/>
  <c r="FI306" i="7942"/>
  <c r="CV226" i="7942"/>
  <c r="CU365" i="7942"/>
  <c r="CV169" i="7942"/>
  <c r="CU308" i="7942"/>
  <c r="DR269" i="7942"/>
  <c r="DQ408" i="7942"/>
  <c r="BN304" i="7942"/>
  <c r="BO165" i="7942"/>
  <c r="CK203" i="7942"/>
  <c r="CJ342" i="7942"/>
  <c r="EB359" i="7942"/>
  <c r="EC220" i="7942"/>
  <c r="EB352" i="7942"/>
  <c r="EC213" i="7942"/>
  <c r="CJ375" i="7942"/>
  <c r="CK236" i="7942"/>
  <c r="EM413" i="7942"/>
  <c r="EN274" i="7942"/>
  <c r="AG404" i="7942"/>
  <c r="AH265" i="7942"/>
  <c r="AR367" i="7942"/>
  <c r="AS228" i="7942"/>
  <c r="EY234" i="7942"/>
  <c r="EX373" i="7942"/>
  <c r="CU369" i="7942"/>
  <c r="CV230" i="7942"/>
  <c r="CU383" i="7942"/>
  <c r="CV244" i="7942"/>
  <c r="FU215" i="7942"/>
  <c r="FT354" i="7942"/>
  <c r="W201" i="7942"/>
  <c r="V340" i="7942"/>
  <c r="FJ269" i="7942"/>
  <c r="FI408" i="7942"/>
  <c r="CV223" i="7942"/>
  <c r="CU362" i="7942"/>
  <c r="DQ341" i="7942"/>
  <c r="DR202" i="7942"/>
  <c r="FU252" i="7942"/>
  <c r="FT391" i="7942"/>
  <c r="EB373" i="7942"/>
  <c r="EC234" i="7942"/>
  <c r="EB331" i="7942"/>
  <c r="EC192" i="7942"/>
  <c r="V402" i="7942"/>
  <c r="W263" i="7942"/>
  <c r="BZ219" i="7942"/>
  <c r="BY358" i="7942"/>
  <c r="AH217" i="7942"/>
  <c r="AG356" i="7942"/>
  <c r="CU368" i="7942"/>
  <c r="CV229" i="7942"/>
  <c r="EX299" i="7942"/>
  <c r="EY160" i="7942"/>
  <c r="EX317" i="7942"/>
  <c r="EY178" i="7942"/>
  <c r="DF299" i="7942"/>
  <c r="DG160" i="7942"/>
  <c r="CJ362" i="7942"/>
  <c r="CK223" i="7942"/>
  <c r="BZ249" i="7942"/>
  <c r="BY388" i="7942"/>
  <c r="L231" i="7942"/>
  <c r="K370" i="7942"/>
  <c r="BY410" i="7942"/>
  <c r="BZ271" i="7942"/>
  <c r="EY222" i="7942"/>
  <c r="EX361" i="7942"/>
  <c r="K651" i="18"/>
  <c r="L651" i="18" s="1"/>
  <c r="J742" i="18"/>
  <c r="K690" i="18"/>
  <c r="CK171" i="7942"/>
  <c r="CJ310" i="7942"/>
  <c r="DQ390" i="7942"/>
  <c r="DR251" i="7942"/>
  <c r="DF360" i="7942"/>
  <c r="DG221" i="7942"/>
  <c r="DR248" i="7942"/>
  <c r="DQ387" i="7942"/>
  <c r="W207" i="7942"/>
  <c r="V346" i="7942"/>
  <c r="EB418" i="7942"/>
  <c r="EC279" i="7942"/>
  <c r="V422" i="7942"/>
  <c r="W283" i="7942"/>
  <c r="GE364" i="7942"/>
  <c r="GF225" i="7942"/>
  <c r="K423" i="7942"/>
  <c r="L284" i="7942"/>
  <c r="CV176" i="7942"/>
  <c r="CU315" i="7942"/>
  <c r="BO203" i="7942"/>
  <c r="BN342" i="7942"/>
  <c r="BC343" i="7942"/>
  <c r="BD204" i="7942"/>
  <c r="AS220" i="7942"/>
  <c r="AR359" i="7942"/>
  <c r="GE358" i="7942"/>
  <c r="GF219" i="7942"/>
  <c r="BC333" i="7942"/>
  <c r="BD194" i="7942"/>
  <c r="I57" i="18"/>
  <c r="I62" i="18"/>
  <c r="K335" i="7942"/>
  <c r="L196" i="7942"/>
  <c r="AH200" i="7942"/>
  <c r="AG339" i="7942"/>
  <c r="FJ155" i="7942"/>
  <c r="FI294" i="7942"/>
  <c r="CK276" i="7942"/>
  <c r="CJ415" i="7942"/>
  <c r="EM301" i="7942"/>
  <c r="EN162" i="7942"/>
  <c r="BD257" i="7942"/>
  <c r="BC396" i="7942"/>
  <c r="AS234" i="7942"/>
  <c r="AR373" i="7942"/>
  <c r="AG424" i="7942"/>
  <c r="AH285" i="7942"/>
  <c r="FJ243" i="7942"/>
  <c r="FI382" i="7942"/>
  <c r="AH196" i="7942"/>
  <c r="AG335" i="7942"/>
  <c r="AH230" i="7942"/>
  <c r="AG369" i="7942"/>
  <c r="AR362" i="7942"/>
  <c r="AS223" i="7942"/>
  <c r="GE351" i="7942"/>
  <c r="GF212" i="7942"/>
  <c r="DR277" i="7942"/>
  <c r="DQ416" i="7942"/>
  <c r="DQ351" i="7942"/>
  <c r="DR212" i="7942"/>
  <c r="FJ170" i="7942"/>
  <c r="FI309" i="7942"/>
  <c r="CV258" i="7942"/>
  <c r="CU397" i="7942"/>
  <c r="EY155" i="7942"/>
  <c r="EX294" i="7942"/>
  <c r="AH244" i="7942"/>
  <c r="AG383" i="7942"/>
  <c r="W158" i="7942"/>
  <c r="V297" i="7942"/>
  <c r="V391" i="7942"/>
  <c r="W252" i="7942"/>
  <c r="BC423" i="7942"/>
  <c r="BD284" i="7942"/>
  <c r="DR242" i="7942"/>
  <c r="DQ381" i="7942"/>
  <c r="BN405" i="7942"/>
  <c r="BO266" i="7942"/>
  <c r="FU172" i="7942"/>
  <c r="FT311" i="7942"/>
  <c r="BO215" i="7942"/>
  <c r="BN354" i="7942"/>
  <c r="BX425" i="7942"/>
  <c r="BO204" i="7942"/>
  <c r="BN343" i="7942"/>
  <c r="EN220" i="7942"/>
  <c r="EM359" i="7942"/>
  <c r="EY257" i="7942"/>
  <c r="EX396" i="7942"/>
  <c r="FJ190" i="7942"/>
  <c r="FI329" i="7942"/>
  <c r="L237" i="7942"/>
  <c r="K376" i="7942"/>
  <c r="DR215" i="7942"/>
  <c r="DQ354" i="7942"/>
  <c r="EC200" i="7942"/>
  <c r="EB339" i="7942"/>
  <c r="CV208" i="7942"/>
  <c r="CU347" i="7942"/>
  <c r="EC217" i="7942"/>
  <c r="EB356" i="7942"/>
  <c r="FJ251" i="7942"/>
  <c r="FI390" i="7942"/>
  <c r="EM420" i="7942"/>
  <c r="EN281" i="7942"/>
  <c r="BY347" i="7942"/>
  <c r="BZ208" i="7942"/>
  <c r="GF250" i="7942"/>
  <c r="GE389" i="7942"/>
  <c r="BO239" i="7942"/>
  <c r="BN378" i="7942"/>
  <c r="W250" i="7942"/>
  <c r="V389" i="7942"/>
  <c r="EB409" i="7942"/>
  <c r="EC270" i="7942"/>
  <c r="V372" i="7942"/>
  <c r="W233" i="7942"/>
  <c r="CV275" i="7942"/>
  <c r="CU414" i="7942"/>
  <c r="BN317" i="7942"/>
  <c r="BO178" i="7942"/>
  <c r="BD225" i="7942"/>
  <c r="BC364" i="7942"/>
  <c r="FT293" i="7942"/>
  <c r="FU154" i="7942"/>
  <c r="DF358" i="7942"/>
  <c r="DG219" i="7942"/>
  <c r="FU162" i="7942"/>
  <c r="FT301" i="7942"/>
  <c r="BY396" i="7942"/>
  <c r="BZ257" i="7942"/>
  <c r="AR364" i="7942"/>
  <c r="AS225" i="7942"/>
  <c r="EC198" i="7942"/>
  <c r="EB337" i="7942"/>
  <c r="GF249" i="7942"/>
  <c r="GE388" i="7942"/>
  <c r="W217" i="7942"/>
  <c r="V356" i="7942"/>
  <c r="EB424" i="7942"/>
  <c r="EC285" i="7942"/>
  <c r="AG316" i="7942"/>
  <c r="AH177" i="7942"/>
  <c r="EC163" i="7942"/>
  <c r="EB302" i="7942"/>
  <c r="K380" i="7942"/>
  <c r="L241" i="7942"/>
  <c r="BY406" i="7942"/>
  <c r="BZ267" i="7942"/>
  <c r="BO233" i="7942"/>
  <c r="BN372" i="7942"/>
  <c r="BD260" i="7942"/>
  <c r="BC399" i="7942"/>
  <c r="DR185" i="7942"/>
  <c r="DQ324" i="7942"/>
  <c r="DG224" i="7942"/>
  <c r="DF363" i="7942"/>
  <c r="M327" i="18"/>
  <c r="GE399" i="7942"/>
  <c r="GF260" i="7942"/>
  <c r="DQ355" i="7942"/>
  <c r="DR216" i="7942"/>
  <c r="L155" i="7942"/>
  <c r="K294" i="7942"/>
  <c r="BZ242" i="7942"/>
  <c r="BY381" i="7942"/>
  <c r="AH262" i="7942"/>
  <c r="AG401" i="7942"/>
  <c r="BD276" i="7942"/>
  <c r="BC415" i="7942"/>
  <c r="FT401" i="7942"/>
  <c r="FU262" i="7942"/>
  <c r="CV191" i="7942"/>
  <c r="CU330" i="7942"/>
  <c r="BO223" i="7942"/>
  <c r="BN362" i="7942"/>
  <c r="EX383" i="7942"/>
  <c r="EY244" i="7942"/>
  <c r="CU340" i="7942"/>
  <c r="CV201" i="7942"/>
  <c r="K360" i="7942"/>
  <c r="L221" i="7942"/>
  <c r="W254" i="7942"/>
  <c r="V393" i="7942"/>
  <c r="EX324" i="7942"/>
  <c r="EY185" i="7942"/>
  <c r="W170" i="7942"/>
  <c r="V309" i="7942"/>
  <c r="BZ261" i="7942"/>
  <c r="BY400" i="7942"/>
  <c r="J612" i="18"/>
  <c r="K612" i="18" s="1"/>
  <c r="L834" i="18"/>
  <c r="M834" i="18" s="1"/>
  <c r="L769" i="18"/>
  <c r="L808" i="18"/>
  <c r="M808" i="18" s="1"/>
  <c r="J704" i="18"/>
  <c r="I713" i="18"/>
  <c r="J743" i="18"/>
  <c r="L600" i="18"/>
  <c r="K795" i="18"/>
  <c r="K393" i="7942"/>
  <c r="L254" i="7942"/>
  <c r="K383" i="7942"/>
  <c r="L244" i="7942"/>
  <c r="BC312" i="7942"/>
  <c r="BD173" i="7942"/>
  <c r="AR294" i="7942"/>
  <c r="AS155" i="7942"/>
  <c r="L163" i="7942"/>
  <c r="K302" i="7942"/>
  <c r="GE363" i="7942"/>
  <c r="GF224" i="7942"/>
  <c r="BY296" i="7942"/>
  <c r="BZ157" i="7942"/>
  <c r="BO221" i="7942"/>
  <c r="BN360" i="7942"/>
  <c r="FT337" i="7942"/>
  <c r="FU198" i="7942"/>
  <c r="EB345" i="7942"/>
  <c r="EC206" i="7942"/>
  <c r="FI304" i="7942"/>
  <c r="FJ165" i="7942"/>
  <c r="I54" i="18"/>
  <c r="BN397" i="7942"/>
  <c r="BO258" i="7942"/>
  <c r="DQ319" i="7942"/>
  <c r="DR180" i="7942"/>
  <c r="V404" i="7942"/>
  <c r="W265" i="7942"/>
  <c r="AS246" i="7942"/>
  <c r="AR385" i="7942"/>
  <c r="EM331" i="7942"/>
  <c r="EN192" i="7942"/>
  <c r="GE409" i="7942"/>
  <c r="GF270" i="7942"/>
  <c r="EB315" i="7942"/>
  <c r="EC176" i="7942"/>
  <c r="CK188" i="7942"/>
  <c r="CJ327" i="7942"/>
  <c r="W284" i="7942"/>
  <c r="V423" i="7942"/>
  <c r="EX420" i="7942"/>
  <c r="EY281" i="7942"/>
  <c r="EB314" i="7942"/>
  <c r="EC175" i="7942"/>
  <c r="AS242" i="7942"/>
  <c r="AR381" i="7942"/>
  <c r="K358" i="7942"/>
  <c r="L219" i="7942"/>
  <c r="BZ259" i="7942"/>
  <c r="BY398" i="7942"/>
  <c r="J807" i="18"/>
  <c r="K807" i="18" s="1"/>
  <c r="I856" i="18"/>
  <c r="DF335" i="7942"/>
  <c r="DG196" i="7942"/>
  <c r="GE354" i="7942"/>
  <c r="GF215" i="7942"/>
  <c r="FU208" i="7942"/>
  <c r="FT347" i="7942"/>
  <c r="AS229" i="7942"/>
  <c r="AR368" i="7942"/>
  <c r="EM333" i="7942"/>
  <c r="EN194" i="7942"/>
  <c r="DG205" i="7942"/>
  <c r="DF344" i="7942"/>
  <c r="FU201" i="7942"/>
  <c r="FT340" i="7942"/>
  <c r="V307" i="7942"/>
  <c r="W168" i="7942"/>
  <c r="EM388" i="7942"/>
  <c r="EN249" i="7942"/>
  <c r="DQ333" i="7942"/>
  <c r="DR194" i="7942"/>
  <c r="GF269" i="7942"/>
  <c r="GE408" i="7942"/>
  <c r="CV174" i="7942"/>
  <c r="CU313" i="7942"/>
  <c r="BN313" i="7942"/>
  <c r="BO174" i="7942"/>
  <c r="W253" i="7942"/>
  <c r="V392" i="7942"/>
  <c r="EC201" i="7942"/>
  <c r="EB340" i="7942"/>
  <c r="FT423" i="7942"/>
  <c r="FU284" i="7942"/>
  <c r="CV251" i="7942"/>
  <c r="CU390" i="7942"/>
  <c r="EB364" i="7942"/>
  <c r="EC225" i="7942"/>
  <c r="EX302" i="7942"/>
  <c r="EY163" i="7942"/>
  <c r="AS274" i="7942"/>
  <c r="AR413" i="7942"/>
  <c r="FT294" i="7942"/>
  <c r="FU155" i="7942"/>
  <c r="K418" i="7942"/>
  <c r="L279" i="7942"/>
  <c r="DR230" i="7942"/>
  <c r="DQ369" i="7942"/>
  <c r="DQ396" i="7942"/>
  <c r="DR257" i="7942"/>
  <c r="BY371" i="7942"/>
  <c r="BZ232" i="7942"/>
  <c r="FJ214" i="7942"/>
  <c r="FI353" i="7942"/>
  <c r="DG204" i="7942"/>
  <c r="DF343" i="7942"/>
  <c r="EN255" i="7942"/>
  <c r="EM394" i="7942"/>
  <c r="FJ262" i="7942"/>
  <c r="FI401" i="7942"/>
  <c r="V336" i="7942"/>
  <c r="W197" i="7942"/>
  <c r="K310" i="7942"/>
  <c r="L171" i="7942"/>
  <c r="GE295" i="7942"/>
  <c r="GF156" i="7942"/>
  <c r="FJ217" i="7942"/>
  <c r="FI356" i="7942"/>
  <c r="EB406" i="7942"/>
  <c r="EC267" i="7942"/>
  <c r="AR317" i="7942"/>
  <c r="AS178" i="7942"/>
  <c r="FT412" i="7942"/>
  <c r="FU273" i="7942"/>
  <c r="BZ250" i="7942"/>
  <c r="BY389" i="7942"/>
  <c r="L638" i="18"/>
  <c r="EC233" i="7942"/>
  <c r="EB372" i="7942"/>
  <c r="FT365" i="7942"/>
  <c r="FU226" i="7942"/>
  <c r="L207" i="7942"/>
  <c r="K346" i="7942"/>
  <c r="CU299" i="7942"/>
  <c r="CV160" i="7942"/>
  <c r="EN158" i="7942"/>
  <c r="EM297" i="7942"/>
  <c r="BZ202" i="7942"/>
  <c r="BY341" i="7942"/>
  <c r="FT382" i="7942"/>
  <c r="FU243" i="7942"/>
  <c r="AG402" i="7942"/>
  <c r="AH263" i="7942"/>
  <c r="BO285" i="7942"/>
  <c r="BN424" i="7942"/>
  <c r="BY330" i="7942"/>
  <c r="BZ191" i="7942"/>
  <c r="BO273" i="7942"/>
  <c r="BN412" i="7942"/>
  <c r="AG359" i="7942"/>
  <c r="AH220" i="7942"/>
  <c r="BD256" i="7942"/>
  <c r="BC395" i="7942"/>
  <c r="EY157" i="7942"/>
  <c r="EX296" i="7942"/>
  <c r="I68" i="18"/>
  <c r="I71" i="18"/>
  <c r="CK179" i="7942"/>
  <c r="CJ318" i="7942"/>
  <c r="EB358" i="7942"/>
  <c r="EC219" i="7942"/>
  <c r="BY387" i="7942"/>
  <c r="BZ248" i="7942"/>
  <c r="BY308" i="7942"/>
  <c r="BZ169" i="7942"/>
  <c r="H44" i="7943"/>
  <c r="G17" i="7946"/>
  <c r="EN223" i="7942"/>
  <c r="EM362" i="7942"/>
  <c r="BC320" i="7942"/>
  <c r="BD181" i="7942"/>
  <c r="CU298" i="7942"/>
  <c r="CV159" i="7942"/>
  <c r="K421" i="7942"/>
  <c r="L282" i="7942"/>
  <c r="BN390" i="7942"/>
  <c r="BO251" i="7942"/>
  <c r="CU424" i="7942"/>
  <c r="CV285" i="7942"/>
  <c r="I765" i="18"/>
  <c r="K755" i="18"/>
  <c r="L755" i="18" s="1"/>
  <c r="AH268" i="7942"/>
  <c r="AG407" i="7942"/>
  <c r="BO265" i="7942"/>
  <c r="BN404" i="7942"/>
  <c r="AR326" i="7942"/>
  <c r="AS187" i="7942"/>
  <c r="EY165" i="7942"/>
  <c r="EX304" i="7942"/>
  <c r="W249" i="7942"/>
  <c r="V388" i="7942"/>
  <c r="BY325" i="7942"/>
  <c r="BZ186" i="7942"/>
  <c r="K354" i="7942"/>
  <c r="L215" i="7942"/>
  <c r="EC269" i="7942"/>
  <c r="EB408" i="7942"/>
  <c r="EX359" i="7942"/>
  <c r="EY220" i="7942"/>
  <c r="BD205" i="7942"/>
  <c r="BC344" i="7942"/>
  <c r="BO192" i="7942"/>
  <c r="BN331" i="7942"/>
  <c r="EY191" i="7942"/>
  <c r="EX330" i="7942"/>
  <c r="K333" i="7942"/>
  <c r="L194" i="7942"/>
  <c r="BC413" i="7942"/>
  <c r="BD274" i="7942"/>
  <c r="EM354" i="7942"/>
  <c r="EN215" i="7942"/>
  <c r="AS279" i="7942"/>
  <c r="AR418" i="7942"/>
  <c r="DQ303" i="7942"/>
  <c r="DR164" i="7942"/>
  <c r="EC263" i="7942"/>
  <c r="EB402" i="7942"/>
  <c r="BY328" i="7942"/>
  <c r="BZ189" i="7942"/>
  <c r="EX389" i="7942"/>
  <c r="EY250" i="7942"/>
  <c r="EX375" i="7942"/>
  <c r="EY236" i="7942"/>
  <c r="FJ272" i="7942"/>
  <c r="FI411" i="7942"/>
  <c r="GF199" i="7942"/>
  <c r="GE338" i="7942"/>
  <c r="W173" i="7942"/>
  <c r="V312" i="7942"/>
  <c r="EB324" i="7942"/>
  <c r="EC185" i="7942"/>
  <c r="AH250" i="7942"/>
  <c r="AG389" i="7942"/>
  <c r="BC310" i="7942"/>
  <c r="BD171" i="7942"/>
  <c r="FI404" i="7942"/>
  <c r="FJ265" i="7942"/>
  <c r="CK281" i="7942"/>
  <c r="CJ420" i="7942"/>
  <c r="CV205" i="7942"/>
  <c r="CU344" i="7942"/>
  <c r="DR159" i="7942"/>
  <c r="DQ298" i="7942"/>
  <c r="DR166" i="7942"/>
  <c r="DQ305" i="7942"/>
  <c r="GE370" i="7942"/>
  <c r="GF231" i="7942"/>
  <c r="DG222" i="7942"/>
  <c r="DF361" i="7942"/>
  <c r="GE336" i="7942"/>
  <c r="GF197" i="7942"/>
  <c r="FJ205" i="7942"/>
  <c r="FI344" i="7942"/>
  <c r="FT300" i="7942"/>
  <c r="FU161" i="7942"/>
  <c r="FS425" i="7942"/>
  <c r="BY423" i="7942"/>
  <c r="BZ284" i="7942"/>
  <c r="CJ306" i="7942"/>
  <c r="CK167" i="7942"/>
  <c r="FJ213" i="7942"/>
  <c r="FI352" i="7942"/>
  <c r="AS232" i="7942"/>
  <c r="AR371" i="7942"/>
  <c r="FU164" i="7942"/>
  <c r="FT303" i="7942"/>
  <c r="BO158" i="7942"/>
  <c r="BN297" i="7942"/>
  <c r="FT336" i="7942"/>
  <c r="FU197" i="7942"/>
  <c r="FT342" i="7942"/>
  <c r="FU203" i="7942"/>
  <c r="DG190" i="7942"/>
  <c r="DF329" i="7942"/>
  <c r="GF186" i="7942"/>
  <c r="GE325" i="7942"/>
  <c r="K369" i="7942"/>
  <c r="L230" i="7942"/>
  <c r="FJ183" i="7942"/>
  <c r="FI322" i="7942"/>
  <c r="GF263" i="7942"/>
  <c r="GE402" i="7942"/>
  <c r="V359" i="7942"/>
  <c r="W220" i="7942"/>
  <c r="FT374" i="7942"/>
  <c r="FU235" i="7942"/>
  <c r="FI326" i="7942"/>
  <c r="FJ187" i="7942"/>
  <c r="GE309" i="7942"/>
  <c r="GF170" i="7942"/>
  <c r="CV163" i="7942"/>
  <c r="CU302" i="7942"/>
  <c r="FU158" i="7942"/>
  <c r="FT297" i="7942"/>
  <c r="FT381" i="7942"/>
  <c r="FU242" i="7942"/>
  <c r="BD247" i="7942"/>
  <c r="BC386" i="7942"/>
  <c r="BN388" i="7942"/>
  <c r="BO249" i="7942"/>
  <c r="EM329" i="7942"/>
  <c r="EN190" i="7942"/>
  <c r="BO212" i="7942"/>
  <c r="BN351" i="7942"/>
  <c r="GF189" i="7942"/>
  <c r="GE328" i="7942"/>
  <c r="EC179" i="7942"/>
  <c r="EB318" i="7942"/>
  <c r="EM393" i="7942"/>
  <c r="EN254" i="7942"/>
  <c r="DG158" i="7942"/>
  <c r="DF297" i="7942"/>
  <c r="DF389" i="7942"/>
  <c r="DG250" i="7942"/>
  <c r="AH223" i="7942"/>
  <c r="AG362" i="7942"/>
  <c r="AF425" i="7942"/>
  <c r="BO237" i="7942"/>
  <c r="BN376" i="7942"/>
  <c r="AG406" i="7942"/>
  <c r="AH267" i="7942"/>
  <c r="K364" i="7942"/>
  <c r="L225" i="7942"/>
  <c r="GF155" i="7942"/>
  <c r="GE294" i="7942"/>
  <c r="EB370" i="7942"/>
  <c r="EC231" i="7942"/>
  <c r="BO167" i="7942"/>
  <c r="BN306" i="7942"/>
  <c r="EY241" i="7942"/>
  <c r="EX380" i="7942"/>
  <c r="DG163" i="7942"/>
  <c r="DF302" i="7942"/>
  <c r="BO224" i="7942"/>
  <c r="BN363" i="7942"/>
  <c r="EM327" i="7942"/>
  <c r="EN188" i="7942"/>
  <c r="DF362" i="7942"/>
  <c r="DG223" i="7942"/>
  <c r="FT329" i="7942"/>
  <c r="FU190" i="7942"/>
  <c r="J716" i="18"/>
  <c r="N717" i="18"/>
  <c r="I726" i="18"/>
  <c r="DQ385" i="7942"/>
  <c r="DR246" i="7942"/>
  <c r="EY282" i="7942"/>
  <c r="EX421" i="7942"/>
  <c r="FJ257" i="7942"/>
  <c r="FI396" i="7942"/>
  <c r="AS235" i="7942"/>
  <c r="AR374" i="7942"/>
  <c r="CJ320" i="7942"/>
  <c r="CK181" i="7942"/>
  <c r="AS280" i="7942"/>
  <c r="AR419" i="7942"/>
  <c r="AR333" i="7942"/>
  <c r="AS194" i="7942"/>
  <c r="K375" i="7942"/>
  <c r="L236" i="7942"/>
  <c r="EX313" i="7942"/>
  <c r="EY174" i="7942"/>
  <c r="BO252" i="7942"/>
  <c r="BN391" i="7942"/>
  <c r="W205" i="7942"/>
  <c r="V344" i="7942"/>
  <c r="EB312" i="7942"/>
  <c r="EC173" i="7942"/>
  <c r="BN416" i="7942"/>
  <c r="BO277" i="7942"/>
  <c r="BZ214" i="7942"/>
  <c r="BY353" i="7942"/>
  <c r="K388" i="7942"/>
  <c r="L249" i="7942"/>
  <c r="DQ326" i="7942"/>
  <c r="DR187" i="7942"/>
  <c r="EY219" i="7942"/>
  <c r="EX358" i="7942"/>
  <c r="EB374" i="7942"/>
  <c r="EC235" i="7942"/>
  <c r="I67" i="18"/>
  <c r="I66" i="18"/>
  <c r="EM305" i="7942"/>
  <c r="EN166" i="7942"/>
  <c r="AR393" i="7942"/>
  <c r="AS254" i="7942"/>
  <c r="AG372" i="7942"/>
  <c r="AH233" i="7942"/>
  <c r="DF401" i="7942"/>
  <c r="DG262" i="7942"/>
  <c r="DG274" i="7942"/>
  <c r="DF413" i="7942"/>
  <c r="EN177" i="7942"/>
  <c r="EM316" i="7942"/>
  <c r="V405" i="7942"/>
  <c r="W266" i="7942"/>
  <c r="EM299" i="7942"/>
  <c r="EN160" i="7942"/>
  <c r="AS177" i="7942"/>
  <c r="AR316" i="7942"/>
  <c r="CV268" i="7942"/>
  <c r="CU407" i="7942"/>
  <c r="EN181" i="7942"/>
  <c r="EM320" i="7942"/>
  <c r="EC221" i="7942"/>
  <c r="EB360" i="7942"/>
  <c r="EB387" i="7942"/>
  <c r="EC248" i="7942"/>
  <c r="DG261" i="7942"/>
  <c r="DF400" i="7942"/>
  <c r="EB385" i="7942"/>
  <c r="EC246" i="7942"/>
  <c r="BY420" i="7942"/>
  <c r="BZ281" i="7942"/>
  <c r="AG414" i="7942"/>
  <c r="AH275" i="7942"/>
  <c r="FI307" i="7942"/>
  <c r="FJ168" i="7942"/>
  <c r="BN322" i="7942"/>
  <c r="BO183" i="7942"/>
  <c r="L252" i="7942"/>
  <c r="K391" i="7942"/>
  <c r="FI349" i="7942"/>
  <c r="FJ210" i="7942"/>
  <c r="W200" i="7942"/>
  <c r="V339" i="7942"/>
  <c r="L781" i="18"/>
  <c r="EC216" i="7942"/>
  <c r="EB355" i="7942"/>
  <c r="BD212" i="7942"/>
  <c r="BC351" i="7942"/>
  <c r="AG320" i="7942"/>
  <c r="AH181" i="7942"/>
  <c r="DF414" i="7942"/>
  <c r="DG275" i="7942"/>
  <c r="DF366" i="7942"/>
  <c r="DG227" i="7942"/>
  <c r="CJ350" i="7942"/>
  <c r="CK211" i="7942"/>
  <c r="FU276" i="7942"/>
  <c r="FT415" i="7942"/>
  <c r="EY249" i="7942"/>
  <c r="EX388" i="7942"/>
  <c r="CV182" i="7942"/>
  <c r="CU321" i="7942"/>
  <c r="FT408" i="7942"/>
  <c r="FU269" i="7942"/>
  <c r="CJ335" i="7942"/>
  <c r="CK196" i="7942"/>
  <c r="DQ347" i="7942"/>
  <c r="DR208" i="7942"/>
  <c r="GF176" i="7942"/>
  <c r="GE315" i="7942"/>
  <c r="L204" i="7942"/>
  <c r="K343" i="7942"/>
  <c r="EY193" i="7942"/>
  <c r="EX332" i="7942"/>
  <c r="I61" i="18"/>
  <c r="I58" i="18"/>
  <c r="BO222" i="7942"/>
  <c r="BN361" i="7942"/>
  <c r="AR323" i="7942"/>
  <c r="AS184" i="7942"/>
  <c r="DF349" i="7942"/>
  <c r="DG210" i="7942"/>
  <c r="GF253" i="7942"/>
  <c r="GE392" i="7942"/>
  <c r="K395" i="7942"/>
  <c r="L256" i="7942"/>
  <c r="DR240" i="7942"/>
  <c r="DQ379" i="7942"/>
  <c r="CJ421" i="7942"/>
  <c r="CK282" i="7942"/>
  <c r="W237" i="7942"/>
  <c r="V376" i="7942"/>
  <c r="CK214" i="7942"/>
  <c r="CJ353" i="7942"/>
  <c r="BN314" i="7942"/>
  <c r="BO175" i="7942"/>
  <c r="FT369" i="7942"/>
  <c r="FU230" i="7942"/>
  <c r="BC323" i="7942"/>
  <c r="BD184" i="7942"/>
  <c r="BN319" i="7942"/>
  <c r="BO180" i="7942"/>
  <c r="EB377" i="7942"/>
  <c r="EC238" i="7942"/>
  <c r="FJ240" i="7942"/>
  <c r="FI379" i="7942"/>
  <c r="CK193" i="7942"/>
  <c r="CJ332" i="7942"/>
  <c r="K355" i="7942"/>
  <c r="L216" i="7942"/>
  <c r="BZ253" i="7942"/>
  <c r="BY392" i="7942"/>
  <c r="FJ202" i="7942"/>
  <c r="FI341" i="7942"/>
  <c r="BO185" i="7942"/>
  <c r="BN324" i="7942"/>
  <c r="W182" i="7942"/>
  <c r="V321" i="7942"/>
  <c r="V421" i="7942"/>
  <c r="W282" i="7942"/>
  <c r="EC229" i="7942"/>
  <c r="EB368" i="7942"/>
  <c r="FU199" i="7942"/>
  <c r="FT338" i="7942"/>
  <c r="CU331" i="7942"/>
  <c r="CV192" i="7942"/>
  <c r="BC368" i="7942"/>
  <c r="BD229" i="7942"/>
  <c r="BC341" i="7942"/>
  <c r="BD202" i="7942"/>
  <c r="CJ321" i="7942"/>
  <c r="CK182" i="7942"/>
  <c r="GF200" i="7942"/>
  <c r="GE339" i="7942"/>
  <c r="EY192" i="7942"/>
  <c r="EX331" i="7942"/>
  <c r="V419" i="7942"/>
  <c r="W280" i="7942"/>
  <c r="EC236" i="7942"/>
  <c r="EB375" i="7942"/>
  <c r="EN224" i="7942"/>
  <c r="EM363" i="7942"/>
  <c r="V410" i="7942"/>
  <c r="W271" i="7942"/>
  <c r="L233" i="7942"/>
  <c r="K372" i="7942"/>
  <c r="CK205" i="7942"/>
  <c r="CJ344" i="7942"/>
  <c r="I53" i="18"/>
  <c r="K324" i="7942"/>
  <c r="L185" i="7942"/>
  <c r="CV252" i="7942"/>
  <c r="CU391" i="7942"/>
  <c r="BO247" i="7942"/>
  <c r="BN386" i="7942"/>
  <c r="CJ325" i="7942"/>
  <c r="CK186" i="7942"/>
  <c r="EY195" i="7942"/>
  <c r="EX334" i="7942"/>
  <c r="FI355" i="7942"/>
  <c r="FJ216" i="7942"/>
  <c r="DG230" i="7942"/>
  <c r="DF369" i="7942"/>
  <c r="CK170" i="7942"/>
  <c r="CJ309" i="7942"/>
  <c r="FI416" i="7942"/>
  <c r="FJ277" i="7942"/>
  <c r="L189" i="7942"/>
  <c r="K328" i="7942"/>
  <c r="L267" i="7942"/>
  <c r="K406" i="7942"/>
  <c r="AR319" i="7942"/>
  <c r="AS180" i="7942"/>
  <c r="EC204" i="7942"/>
  <c r="EB343" i="7942"/>
  <c r="K664" i="18"/>
  <c r="BN348" i="7942"/>
  <c r="BO209" i="7942"/>
  <c r="EN175" i="7942"/>
  <c r="EM314" i="7942"/>
  <c r="K329" i="7942"/>
  <c r="L190" i="7942"/>
  <c r="EM306" i="7942"/>
  <c r="EN167" i="7942"/>
  <c r="BD223" i="7942"/>
  <c r="BC362" i="7942"/>
  <c r="W257" i="7942"/>
  <c r="V396" i="7942"/>
  <c r="V313" i="7942"/>
  <c r="W174" i="7942"/>
  <c r="EX410" i="7942"/>
  <c r="EY271" i="7942"/>
  <c r="BN357" i="7942"/>
  <c r="BO218" i="7942"/>
  <c r="W251" i="7942"/>
  <c r="V390" i="7942"/>
  <c r="BO210" i="7942"/>
  <c r="BN349" i="7942"/>
  <c r="V308" i="7942"/>
  <c r="W169" i="7942"/>
  <c r="FI328" i="7942"/>
  <c r="FJ189" i="7942"/>
  <c r="W224" i="7942"/>
  <c r="V363" i="7942"/>
  <c r="EN234" i="7942"/>
  <c r="EM373" i="7942"/>
  <c r="L232" i="7942"/>
  <c r="K371" i="7942"/>
  <c r="AG300" i="7942"/>
  <c r="AH161" i="7942"/>
  <c r="DF374" i="7942"/>
  <c r="DG235" i="7942"/>
  <c r="EB412" i="7942"/>
  <c r="EC273" i="7942"/>
  <c r="BC404" i="7942"/>
  <c r="BD265" i="7942"/>
  <c r="V341" i="7942"/>
  <c r="W202" i="7942"/>
  <c r="FI357" i="7942"/>
  <c r="FJ218" i="7942"/>
  <c r="FU170" i="7942"/>
  <c r="FT309" i="7942"/>
  <c r="L157" i="7942"/>
  <c r="K296" i="7942"/>
  <c r="FT407" i="7942"/>
  <c r="FU268" i="7942"/>
  <c r="FI345" i="7942"/>
  <c r="FJ206" i="7942"/>
  <c r="W190" i="7942"/>
  <c r="V329" i="7942"/>
  <c r="DQ397" i="7942"/>
  <c r="DR258" i="7942"/>
  <c r="W206" i="7942"/>
  <c r="V345" i="7942"/>
  <c r="FU261" i="7942"/>
  <c r="FT400" i="7942"/>
  <c r="AH189" i="7942"/>
  <c r="AG328" i="7942"/>
  <c r="AH239" i="7942"/>
  <c r="AG378" i="7942"/>
  <c r="AG350" i="7942"/>
  <c r="AH211" i="7942"/>
  <c r="EM389" i="7942"/>
  <c r="EN250" i="7942"/>
  <c r="EB399" i="7942"/>
  <c r="EC260" i="7942"/>
  <c r="GE420" i="7942"/>
  <c r="GF281" i="7942"/>
  <c r="FJ284" i="7942"/>
  <c r="FI423" i="7942"/>
  <c r="BN421" i="7942"/>
  <c r="BO282" i="7942"/>
  <c r="BN316" i="7942"/>
  <c r="BO177" i="7942"/>
  <c r="BZ275" i="7942"/>
  <c r="BY414" i="7942"/>
  <c r="BO236" i="7942"/>
  <c r="BN375" i="7942"/>
  <c r="EC264" i="7942"/>
  <c r="EB403" i="7942"/>
  <c r="L161" i="7942"/>
  <c r="K300" i="7942"/>
  <c r="AG312" i="7942"/>
  <c r="AH173" i="7942"/>
  <c r="BC405" i="7942"/>
  <c r="BD266" i="7942"/>
  <c r="AR387" i="7942"/>
  <c r="AS248" i="7942"/>
  <c r="CK273" i="7942"/>
  <c r="CJ412" i="7942"/>
  <c r="CK230" i="7942"/>
  <c r="CJ369" i="7942"/>
  <c r="EY194" i="7942"/>
  <c r="EX333" i="7942"/>
  <c r="EY258" i="7942"/>
  <c r="EX397" i="7942"/>
  <c r="AR409" i="7942"/>
  <c r="AS270" i="7942"/>
  <c r="FU191" i="7942"/>
  <c r="FT330" i="7942"/>
  <c r="EM374" i="7942"/>
  <c r="EN235" i="7942"/>
  <c r="FT409" i="7942"/>
  <c r="FU270" i="7942"/>
  <c r="EX301" i="7942"/>
  <c r="EY162" i="7942"/>
  <c r="BZ239" i="7942"/>
  <c r="BY378" i="7942"/>
  <c r="FJ229" i="7942"/>
  <c r="FI368" i="7942"/>
  <c r="AS230" i="7942"/>
  <c r="AR369" i="7942"/>
  <c r="BZ163" i="7942"/>
  <c r="BY302" i="7942"/>
  <c r="AG293" i="7942"/>
  <c r="AH154" i="7942"/>
  <c r="EX366" i="7942"/>
  <c r="EY227" i="7942"/>
  <c r="EM410" i="7942"/>
  <c r="EN271" i="7942"/>
  <c r="EB293" i="7942"/>
  <c r="EC154" i="7942"/>
  <c r="AH183" i="7942"/>
  <c r="AG322" i="7942"/>
  <c r="EB413" i="7942"/>
  <c r="EC274" i="7942"/>
  <c r="BD248" i="7942"/>
  <c r="BC387" i="7942"/>
  <c r="AS167" i="7942"/>
  <c r="AR306" i="7942"/>
  <c r="K362" i="7942"/>
  <c r="L223" i="7942"/>
  <c r="DQ363" i="7942"/>
  <c r="DR224" i="7942"/>
  <c r="FU225" i="7942"/>
  <c r="FT364" i="7942"/>
  <c r="K316" i="7942"/>
  <c r="L177" i="7942"/>
  <c r="BD252" i="7942"/>
  <c r="BC391" i="7942"/>
  <c r="J625" i="18"/>
  <c r="K625" i="18" s="1"/>
  <c r="J782" i="18"/>
  <c r="J730" i="18"/>
  <c r="I739" i="18"/>
  <c r="K846" i="18"/>
  <c r="L846" i="18" s="1"/>
  <c r="BN370" i="7942"/>
  <c r="BO231" i="7942"/>
  <c r="EB300" i="7942"/>
  <c r="EC161" i="7942"/>
  <c r="AG385" i="7942"/>
  <c r="AH246" i="7942"/>
  <c r="EM403" i="7942"/>
  <c r="EN264" i="7942"/>
  <c r="GE411" i="7942"/>
  <c r="GF272" i="7942"/>
  <c r="EN208" i="7942"/>
  <c r="EM347" i="7942"/>
  <c r="FI336" i="7942"/>
  <c r="FJ197" i="7942"/>
  <c r="GF165" i="7942"/>
  <c r="GE304" i="7942"/>
  <c r="FU168" i="7942"/>
  <c r="FT307" i="7942"/>
  <c r="AG420" i="7942"/>
  <c r="AH281" i="7942"/>
  <c r="FI313" i="7942"/>
  <c r="FJ174" i="7942"/>
  <c r="AR327" i="7942"/>
  <c r="AS188" i="7942"/>
  <c r="CV195" i="7942"/>
  <c r="CU334" i="7942"/>
  <c r="FI395" i="7942"/>
  <c r="FJ256" i="7942"/>
  <c r="DR163" i="7942"/>
  <c r="DQ302" i="7942"/>
  <c r="I59" i="18"/>
  <c r="I56" i="18"/>
  <c r="BN400" i="7942"/>
  <c r="BO261" i="7942"/>
  <c r="DG263" i="7942"/>
  <c r="DF402" i="7942"/>
  <c r="DG159" i="7942"/>
  <c r="DF298" i="7942"/>
  <c r="AG321" i="7942"/>
  <c r="AH182" i="7942"/>
  <c r="CK208" i="7942"/>
  <c r="CJ347" i="7942"/>
  <c r="AH167" i="7942"/>
  <c r="AG306" i="7942"/>
  <c r="BC393" i="7942"/>
  <c r="BD254" i="7942"/>
  <c r="FT378" i="7942"/>
  <c r="FU239" i="7942"/>
  <c r="L197" i="7942"/>
  <c r="K336" i="7942"/>
  <c r="AR301" i="7942"/>
  <c r="AS162" i="7942"/>
  <c r="FU213" i="7942"/>
  <c r="FT352" i="7942"/>
  <c r="GF173" i="7942"/>
  <c r="GE312" i="7942"/>
  <c r="DR285" i="7942"/>
  <c r="DQ424" i="7942"/>
  <c r="CV264" i="7942"/>
  <c r="CU403" i="7942"/>
  <c r="FJ204" i="7942"/>
  <c r="FI343" i="7942"/>
  <c r="BO208" i="7942"/>
  <c r="BN347" i="7942"/>
  <c r="BC304" i="7942"/>
  <c r="BD165" i="7942"/>
  <c r="FJ173" i="7942"/>
  <c r="FI312" i="7942"/>
  <c r="AH276" i="7942"/>
  <c r="AG415" i="7942"/>
  <c r="EX325" i="7942"/>
  <c r="EY186" i="7942"/>
  <c r="FJ266" i="7942"/>
  <c r="FI405" i="7942"/>
  <c r="I661" i="18"/>
  <c r="FU234" i="7942"/>
  <c r="FT373" i="7942"/>
  <c r="BC309" i="7942"/>
  <c r="BD170" i="7942"/>
  <c r="EX329" i="7942"/>
  <c r="EY190" i="7942"/>
  <c r="DQ411" i="7942"/>
  <c r="DR272" i="7942"/>
  <c r="W274" i="7942"/>
  <c r="V413" i="7942"/>
  <c r="EM303" i="7942"/>
  <c r="EN164" i="7942"/>
  <c r="W225" i="7942"/>
  <c r="V364" i="7942"/>
  <c r="CU333" i="7942"/>
  <c r="CV194" i="7942"/>
  <c r="EM322" i="7942"/>
  <c r="EN183" i="7942"/>
  <c r="GF254" i="7942"/>
  <c r="GE393" i="7942"/>
  <c r="I63" i="18"/>
  <c r="CU325" i="7942"/>
  <c r="CV186" i="7942"/>
  <c r="GE417" i="7942"/>
  <c r="GF278" i="7942"/>
  <c r="FT398" i="7942"/>
  <c r="FU259" i="7942"/>
  <c r="DF416" i="7942"/>
  <c r="DG277" i="7942"/>
  <c r="FT396" i="7942"/>
  <c r="FU257" i="7942"/>
  <c r="CK157" i="7942"/>
  <c r="CJ296" i="7942"/>
  <c r="V337" i="7942"/>
  <c r="W198" i="7942"/>
  <c r="L183" i="7942"/>
  <c r="K322" i="7942"/>
  <c r="DR254" i="7942"/>
  <c r="DQ393" i="7942"/>
  <c r="AS267" i="7942"/>
  <c r="AR406" i="7942"/>
  <c r="BN329" i="7942"/>
  <c r="BO190" i="7942"/>
  <c r="FT361" i="7942"/>
  <c r="FU222" i="7942"/>
  <c r="AG331" i="7942"/>
  <c r="AH192" i="7942"/>
  <c r="AS202" i="7942"/>
  <c r="AR341" i="7942"/>
  <c r="I778" i="18"/>
  <c r="J768" i="18"/>
  <c r="K768" i="18" s="1"/>
  <c r="I843" i="18"/>
  <c r="K599" i="18"/>
  <c r="L599" i="18" s="1"/>
  <c r="M586" i="18"/>
  <c r="N586" i="18" s="1"/>
  <c r="GF162" i="7942"/>
  <c r="GE301" i="7942"/>
  <c r="K345" i="7942"/>
  <c r="L206" i="7942"/>
  <c r="BZ235" i="7942"/>
  <c r="BY374" i="7942"/>
  <c r="EY167" i="7942"/>
  <c r="EX306" i="7942"/>
  <c r="BC358" i="7942"/>
  <c r="BD219" i="7942"/>
  <c r="DR189" i="7942"/>
  <c r="DQ328" i="7942"/>
  <c r="BY411" i="7942"/>
  <c r="BZ272" i="7942"/>
  <c r="EY171" i="7942"/>
  <c r="EX310" i="7942"/>
  <c r="CK238" i="7942"/>
  <c r="CJ377" i="7942"/>
  <c r="BN377" i="7942"/>
  <c r="BO238" i="7942"/>
  <c r="W285" i="7942"/>
  <c r="V424" i="7942"/>
  <c r="AS161" i="7942"/>
  <c r="AR300" i="7942"/>
  <c r="BZ265" i="7942"/>
  <c r="BY404" i="7942"/>
  <c r="EB386" i="7942"/>
  <c r="EC247" i="7942"/>
  <c r="DR225" i="7942"/>
  <c r="DQ364" i="7942"/>
  <c r="BZ228" i="7942"/>
  <c r="BY367" i="7942"/>
  <c r="GE341" i="7942"/>
  <c r="GF202" i="7942"/>
  <c r="I70" i="18"/>
  <c r="AS269" i="7942"/>
  <c r="AR408" i="7942"/>
  <c r="CV266" i="7942"/>
  <c r="CU405" i="7942"/>
  <c r="AH184" i="7942"/>
  <c r="AG323" i="7942"/>
  <c r="V408" i="7942"/>
  <c r="W269" i="7942"/>
  <c r="FJ285" i="7942"/>
  <c r="FI424" i="7942"/>
  <c r="BC384" i="7942"/>
  <c r="BD245" i="7942"/>
  <c r="W222" i="7942"/>
  <c r="V361" i="7942"/>
  <c r="AH156" i="7942"/>
  <c r="AG295" i="7942"/>
  <c r="BN407" i="7942"/>
  <c r="BO268" i="7942"/>
  <c r="DF420" i="7942"/>
  <c r="DG281" i="7942"/>
  <c r="DG203" i="7942"/>
  <c r="DF342" i="7942"/>
  <c r="EC252" i="7942"/>
  <c r="EB391" i="7942"/>
  <c r="DQ343" i="7942"/>
  <c r="DR204" i="7942"/>
  <c r="EM315" i="7942"/>
  <c r="EN176" i="7942"/>
  <c r="BY370" i="7942"/>
  <c r="BZ231" i="7942"/>
  <c r="AH231" i="7942"/>
  <c r="AG370" i="7942"/>
  <c r="DQ352" i="7942"/>
  <c r="DR213" i="7942"/>
  <c r="K703" i="18"/>
  <c r="I700" i="18"/>
  <c r="AH260" i="7942"/>
  <c r="AG399" i="7942"/>
  <c r="BO173" i="7942"/>
  <c r="BN312" i="7942"/>
  <c r="AG326" i="7942"/>
  <c r="AH187" i="7942"/>
  <c r="EX349" i="7942"/>
  <c r="EY210" i="7942"/>
  <c r="GF182" i="7942"/>
  <c r="GE321" i="7942"/>
  <c r="CU349" i="7942"/>
  <c r="CV210" i="7942"/>
  <c r="FJ188" i="7942"/>
  <c r="FI327" i="7942"/>
  <c r="FI374" i="7942"/>
  <c r="FJ235" i="7942"/>
  <c r="BZ154" i="7942"/>
  <c r="BY293" i="7942"/>
  <c r="EY248" i="7942"/>
  <c r="EX387" i="7942"/>
  <c r="BC328" i="7942"/>
  <c r="BD189" i="7942"/>
  <c r="FU165" i="7942"/>
  <c r="FT304" i="7942"/>
  <c r="BC305" i="7942"/>
  <c r="BD166" i="7942"/>
  <c r="FT343" i="7942"/>
  <c r="FU204" i="7942"/>
  <c r="BD193" i="7942"/>
  <c r="BC332" i="7942"/>
  <c r="BN353" i="7942"/>
  <c r="BO214" i="7942"/>
  <c r="FU186" i="7942"/>
  <c r="FT325" i="7942"/>
  <c r="DG280" i="7942"/>
  <c r="DF419" i="7942"/>
  <c r="GE344" i="7942"/>
  <c r="GF205" i="7942"/>
  <c r="DF316" i="7942"/>
  <c r="DG177" i="7942"/>
  <c r="FI316" i="7942"/>
  <c r="FJ177" i="7942"/>
  <c r="BZ223" i="7942"/>
  <c r="BY362" i="7942"/>
  <c r="FJ232" i="7942"/>
  <c r="FI371" i="7942"/>
  <c r="L269" i="7942"/>
  <c r="K408" i="7942"/>
  <c r="K417" i="7942"/>
  <c r="L278" i="7942"/>
  <c r="AG352" i="7942"/>
  <c r="AH213" i="7942"/>
  <c r="EC261" i="7942"/>
  <c r="EB400" i="7942"/>
  <c r="EY175" i="7942"/>
  <c r="EX314" i="7942"/>
  <c r="GF236" i="7942"/>
  <c r="GE375" i="7942"/>
  <c r="BN392" i="7942"/>
  <c r="BO253" i="7942"/>
  <c r="BC296" i="7942"/>
  <c r="BD157" i="7942"/>
  <c r="AR351" i="7942"/>
  <c r="AS212" i="7942"/>
  <c r="GF166" i="7942"/>
  <c r="GE305" i="7942"/>
  <c r="AG422" i="7942"/>
  <c r="AH283" i="7942"/>
  <c r="GE360" i="7942"/>
  <c r="GF221" i="7942"/>
  <c r="W223" i="7942"/>
  <c r="V362" i="7942"/>
  <c r="BC342" i="7942"/>
  <c r="BD203" i="7942"/>
  <c r="AR346" i="7942"/>
  <c r="AS207" i="7942"/>
  <c r="V349" i="7942"/>
  <c r="W210" i="7942"/>
  <c r="DQ309" i="7942"/>
  <c r="DR170" i="7942"/>
  <c r="AS285" i="7942"/>
  <c r="AR424" i="7942"/>
  <c r="FU219" i="7942"/>
  <c r="FT358" i="7942"/>
  <c r="DR233" i="7942"/>
  <c r="DQ372" i="7942"/>
  <c r="AG346" i="7942"/>
  <c r="AH207" i="7942"/>
  <c r="CK262" i="7942"/>
  <c r="CJ401" i="7942"/>
  <c r="V335" i="7942"/>
  <c r="W196" i="7942"/>
  <c r="GF265" i="7942"/>
  <c r="GE404" i="7942"/>
  <c r="GE394" i="7942"/>
  <c r="GF255" i="7942"/>
  <c r="V368" i="7942"/>
  <c r="W229" i="7942"/>
  <c r="CJ409" i="7942"/>
  <c r="CK270" i="7942"/>
  <c r="EC212" i="7942"/>
  <c r="EB351" i="7942"/>
  <c r="CJ378" i="7942"/>
  <c r="CK239" i="7942"/>
  <c r="DQ313" i="7942"/>
  <c r="DR174" i="7942"/>
  <c r="L167" i="7942"/>
  <c r="K306" i="7942"/>
  <c r="EN212" i="7942"/>
  <c r="EM351" i="7942"/>
  <c r="CI425" i="7942"/>
  <c r="DF326" i="7942"/>
  <c r="DG187" i="7942"/>
  <c r="EC182" i="7942"/>
  <c r="EB321" i="7942"/>
  <c r="EY245" i="7942"/>
  <c r="EX384" i="7942"/>
  <c r="FU275" i="7942"/>
  <c r="FT414" i="7942"/>
  <c r="DQ327" i="7942"/>
  <c r="DR188" i="7942"/>
  <c r="EX370" i="7942"/>
  <c r="EY231" i="7942"/>
  <c r="CU311" i="7942"/>
  <c r="CV172" i="7942"/>
  <c r="FT302" i="7942"/>
  <c r="FU163" i="7942"/>
  <c r="AR325" i="7942"/>
  <c r="AS186" i="7942"/>
  <c r="FJ241" i="7942"/>
  <c r="FI380" i="7942"/>
  <c r="DF387" i="7942"/>
  <c r="DG248" i="7942"/>
  <c r="BD172" i="7942"/>
  <c r="BC311" i="7942"/>
  <c r="BY297" i="7942"/>
  <c r="BZ158" i="7942"/>
  <c r="BD263" i="7942"/>
  <c r="BC402" i="7942"/>
  <c r="DQ418" i="7942"/>
  <c r="DR279" i="7942"/>
  <c r="W165" i="7942"/>
  <c r="V304" i="7942"/>
  <c r="W247" i="7942"/>
  <c r="V386" i="7942"/>
  <c r="AR348" i="7942"/>
  <c r="AS209" i="7942"/>
  <c r="K340" i="7942"/>
  <c r="L201" i="7942"/>
  <c r="CK215" i="7942"/>
  <c r="CJ354" i="7942"/>
  <c r="EC223" i="7942"/>
  <c r="EB362" i="7942"/>
  <c r="L247" i="7942"/>
  <c r="K386" i="7942"/>
  <c r="EM302" i="7942"/>
  <c r="EN163" i="7942"/>
  <c r="BD230" i="7942"/>
  <c r="BC369" i="7942"/>
  <c r="DQ353" i="7942"/>
  <c r="DR214" i="7942"/>
  <c r="FJ212" i="7942"/>
  <c r="FI351" i="7942"/>
  <c r="EC195" i="7942"/>
  <c r="EB334" i="7942"/>
  <c r="BC336" i="7942"/>
  <c r="BD197" i="7942"/>
  <c r="L159" i="7942"/>
  <c r="K298" i="7942"/>
  <c r="EN258" i="7942"/>
  <c r="EM397" i="7942"/>
  <c r="CJ393" i="7942"/>
  <c r="CK254" i="7942"/>
  <c r="AR415" i="7942"/>
  <c r="AS276" i="7942"/>
  <c r="DF327" i="7942"/>
  <c r="DG188" i="7942"/>
  <c r="EC277" i="7942"/>
  <c r="EB416" i="7942"/>
  <c r="EN186" i="7942"/>
  <c r="EM325" i="7942"/>
  <c r="DR199" i="7942"/>
  <c r="DQ338" i="7942"/>
  <c r="BY333" i="7942"/>
  <c r="BZ194" i="7942"/>
  <c r="GE376" i="7942"/>
  <c r="GF237" i="7942"/>
  <c r="BD243" i="7942"/>
  <c r="BC382" i="7942"/>
  <c r="FI369" i="7942"/>
  <c r="FJ230" i="7942"/>
  <c r="W166" i="7942"/>
  <c r="V305" i="7942"/>
  <c r="BD213" i="7942"/>
  <c r="BC352" i="7942"/>
  <c r="BC410" i="7942"/>
  <c r="BD271" i="7942"/>
  <c r="BD199" i="7942"/>
  <c r="BC338" i="7942"/>
  <c r="DR190" i="7942"/>
  <c r="DQ329" i="7942"/>
  <c r="FI383" i="7942"/>
  <c r="FJ244" i="7942"/>
  <c r="FI359" i="7942"/>
  <c r="FJ220" i="7942"/>
  <c r="GF163" i="7942"/>
  <c r="GE302" i="7942"/>
  <c r="EB347" i="7942"/>
  <c r="EC208" i="7942"/>
  <c r="BD182" i="7942"/>
  <c r="BC321" i="7942"/>
  <c r="BD208" i="7942"/>
  <c r="BC347" i="7942"/>
  <c r="V369" i="7942"/>
  <c r="W230" i="7942"/>
  <c r="AH252" i="7942"/>
  <c r="AG391" i="7942"/>
  <c r="AR347" i="7942"/>
  <c r="AS208" i="7942"/>
  <c r="W171" i="7942"/>
  <c r="V310" i="7942"/>
  <c r="L174" i="7942"/>
  <c r="K313" i="7942"/>
  <c r="EC193" i="7942"/>
  <c r="EB332" i="7942"/>
  <c r="FT320" i="7942"/>
  <c r="FU181" i="7942"/>
  <c r="EX412" i="7942"/>
  <c r="EY273" i="7942"/>
  <c r="FU267" i="7942"/>
  <c r="FT406" i="7942"/>
  <c r="EY179" i="7942"/>
  <c r="EX318" i="7942"/>
  <c r="AH251" i="7942"/>
  <c r="AG390" i="7942"/>
  <c r="CV234" i="7942"/>
  <c r="CU373" i="7942"/>
  <c r="BY413" i="7942"/>
  <c r="BZ274" i="7942"/>
  <c r="DQ389" i="7942"/>
  <c r="DR250" i="7942"/>
  <c r="DQ345" i="7942"/>
  <c r="DR206" i="7942"/>
  <c r="BO157" i="7942"/>
  <c r="BN296" i="7942"/>
  <c r="GE298" i="7942"/>
  <c r="GF159" i="7942"/>
  <c r="K413" i="7942"/>
  <c r="L274" i="7942"/>
  <c r="AH205" i="7942"/>
  <c r="AG344" i="7942"/>
  <c r="BY393" i="7942"/>
  <c r="BZ254" i="7942"/>
  <c r="EM321" i="7942"/>
  <c r="EN182" i="7942"/>
  <c r="FT403" i="7942"/>
  <c r="FU264" i="7942"/>
  <c r="FI323" i="7942"/>
  <c r="FJ184" i="7942"/>
  <c r="CU294" i="7942"/>
  <c r="CV155" i="7942"/>
  <c r="AS171" i="7942"/>
  <c r="AR310" i="7942"/>
  <c r="CV257" i="7942"/>
  <c r="CU396" i="7942"/>
  <c r="AG416" i="7942"/>
  <c r="AH277" i="7942"/>
  <c r="DG207" i="7942"/>
  <c r="DF346" i="7942"/>
  <c r="EB389" i="7942"/>
  <c r="EC250" i="7942"/>
  <c r="EY183" i="7942"/>
  <c r="EX322" i="7942"/>
  <c r="CK237" i="7942"/>
  <c r="CJ376" i="7942"/>
  <c r="FI333" i="7942"/>
  <c r="FJ194" i="7942"/>
  <c r="BC390" i="7942"/>
  <c r="BD251" i="7942"/>
  <c r="BZ222" i="7942"/>
  <c r="BY361" i="7942"/>
  <c r="AH163" i="7942"/>
  <c r="AG302" i="7942"/>
  <c r="AH198" i="7942"/>
  <c r="AG337" i="7942"/>
  <c r="EN259" i="7942"/>
  <c r="EM398" i="7942"/>
  <c r="AS275" i="7942"/>
  <c r="AR414" i="7942"/>
  <c r="FT333" i="7942"/>
  <c r="FU194" i="7942"/>
  <c r="FT335" i="7942"/>
  <c r="FU196" i="7942"/>
  <c r="FU283" i="7942"/>
  <c r="FT422" i="7942"/>
  <c r="CJ331" i="7942"/>
  <c r="CK192" i="7942"/>
  <c r="BN385" i="7942"/>
  <c r="BO246" i="7942"/>
  <c r="GF285" i="7942"/>
  <c r="GE424" i="7942"/>
  <c r="CK233" i="7942"/>
  <c r="CJ372" i="7942"/>
  <c r="GE357" i="7942"/>
  <c r="GF218" i="7942"/>
  <c r="K309" i="7942"/>
  <c r="L170" i="7942"/>
  <c r="BY373" i="7942"/>
  <c r="BZ234" i="7942"/>
  <c r="K392" i="7942"/>
  <c r="L253" i="7942"/>
  <c r="AH191" i="7942"/>
  <c r="AG330" i="7942"/>
  <c r="BO276" i="7942"/>
  <c r="BN415" i="7942"/>
  <c r="V355" i="7942"/>
  <c r="W216" i="7942"/>
  <c r="BZ252" i="7942"/>
  <c r="BY391" i="7942"/>
  <c r="FU218" i="7942"/>
  <c r="FT357" i="7942"/>
  <c r="CV206" i="7942"/>
  <c r="CU345" i="7942"/>
  <c r="BD240" i="7942"/>
  <c r="BC379" i="7942"/>
  <c r="FU221" i="7942"/>
  <c r="FT360" i="7942"/>
  <c r="CU376" i="7942"/>
  <c r="CV237" i="7942"/>
  <c r="CJ357" i="7942"/>
  <c r="CK218" i="7942"/>
  <c r="EY247" i="7942"/>
  <c r="EX386" i="7942"/>
  <c r="AH273" i="7942"/>
  <c r="AG412" i="7942"/>
  <c r="U425" i="7942"/>
  <c r="FJ258" i="7942"/>
  <c r="FI397" i="7942"/>
  <c r="DF364" i="7942"/>
  <c r="DG225" i="7942"/>
  <c r="L270" i="7942"/>
  <c r="K409" i="7942"/>
  <c r="K389" i="7942"/>
  <c r="L250" i="7942"/>
  <c r="V378" i="7942"/>
  <c r="W239" i="7942"/>
  <c r="FU248" i="7942"/>
  <c r="FT387" i="7942"/>
  <c r="DR243" i="7942"/>
  <c r="DQ382" i="7942"/>
  <c r="EM423" i="7942"/>
  <c r="EN284" i="7942"/>
  <c r="BY342" i="7942"/>
  <c r="BZ203" i="7942"/>
  <c r="DF411" i="7942"/>
  <c r="DG272" i="7942"/>
  <c r="FH425" i="7942"/>
  <c r="BN355" i="7942"/>
  <c r="BO216" i="7942"/>
  <c r="FJ215" i="7942"/>
  <c r="FI354" i="7942"/>
  <c r="W255" i="7942"/>
  <c r="V394" i="7942"/>
  <c r="AH256" i="7942"/>
  <c r="AG395" i="7942"/>
  <c r="AR298" i="7942"/>
  <c r="AS159" i="7942"/>
  <c r="AS257" i="7942"/>
  <c r="AR396" i="7942"/>
  <c r="GE342" i="7942"/>
  <c r="GF203" i="7942"/>
  <c r="EN161" i="7942"/>
  <c r="EM300" i="7942"/>
  <c r="AH235" i="7942"/>
  <c r="AG374" i="7942"/>
  <c r="CK173" i="7942"/>
  <c r="CJ312" i="7942"/>
  <c r="V328" i="7942"/>
  <c r="W189" i="7942"/>
  <c r="AS219" i="7942"/>
  <c r="AR358" i="7942"/>
  <c r="DQ413" i="7942"/>
  <c r="DR274" i="7942"/>
  <c r="BD278" i="7942"/>
  <c r="BC417" i="7942"/>
  <c r="GE332" i="7942"/>
  <c r="GF193" i="7942"/>
  <c r="AS240" i="7942"/>
  <c r="AR379" i="7942"/>
  <c r="DG197" i="7942"/>
  <c r="DF336" i="7942"/>
  <c r="GF181" i="7942"/>
  <c r="GE320" i="7942"/>
  <c r="GE385" i="7942"/>
  <c r="GF246" i="7942"/>
  <c r="BC421" i="7942"/>
  <c r="BD282" i="7942"/>
  <c r="DR261" i="7942"/>
  <c r="DQ400" i="7942"/>
  <c r="BD185" i="7942"/>
  <c r="BC324" i="7942"/>
  <c r="EX418" i="7942"/>
  <c r="EY279" i="7942"/>
  <c r="FT312" i="7942"/>
  <c r="FU173" i="7942"/>
  <c r="AS282" i="7942"/>
  <c r="AR421" i="7942"/>
  <c r="EN189" i="7942"/>
  <c r="EM328" i="7942"/>
  <c r="DR222" i="7942"/>
  <c r="DQ361" i="7942"/>
  <c r="BD186" i="7942"/>
  <c r="BC325" i="7942"/>
  <c r="AH214" i="7942"/>
  <c r="AG353" i="7942"/>
  <c r="AG375" i="7942"/>
  <c r="AH236" i="7942"/>
  <c r="GE303" i="7942"/>
  <c r="GF164" i="7942"/>
  <c r="FU184" i="7942"/>
  <c r="FT323" i="7942"/>
  <c r="FU266" i="7942"/>
  <c r="FT405" i="7942"/>
  <c r="DQ404" i="7942"/>
  <c r="DR265" i="7942"/>
  <c r="FT389" i="7942"/>
  <c r="FU250" i="7942"/>
  <c r="FT366" i="7942"/>
  <c r="FU227" i="7942"/>
  <c r="GF261" i="7942"/>
  <c r="GE400" i="7942"/>
  <c r="EX336" i="7942"/>
  <c r="EY197" i="7942"/>
  <c r="FU223" i="7942"/>
  <c r="FT362" i="7942"/>
  <c r="AG413" i="7942"/>
  <c r="AH274" i="7942"/>
  <c r="GE387" i="7942"/>
  <c r="GF248" i="7942"/>
  <c r="BO219" i="7942"/>
  <c r="BN358" i="7942"/>
  <c r="AG379" i="7942"/>
  <c r="AH240" i="7942"/>
  <c r="AG313" i="7942"/>
  <c r="AH174" i="7942"/>
  <c r="FU258" i="7942"/>
  <c r="FT397" i="7942"/>
  <c r="EM336" i="7942"/>
  <c r="EN197" i="7942"/>
  <c r="DR217" i="7942"/>
  <c r="DQ356" i="7942"/>
  <c r="BC397" i="7942"/>
  <c r="BD258" i="7942"/>
  <c r="W163" i="7942"/>
  <c r="V302" i="7942"/>
  <c r="K234" i="18"/>
  <c r="L234" i="18" s="1"/>
  <c r="BO211" i="7942"/>
  <c r="BN350" i="7942"/>
  <c r="DR267" i="7942"/>
  <c r="DQ406" i="7942"/>
  <c r="V299" i="7942"/>
  <c r="W160" i="7942"/>
  <c r="BD167" i="7942"/>
  <c r="BC306" i="7942"/>
  <c r="AG411" i="7942"/>
  <c r="AH272" i="7942"/>
  <c r="K398" i="7942"/>
  <c r="L259" i="7942"/>
  <c r="EB323" i="7942"/>
  <c r="EC184" i="7942"/>
  <c r="FU249" i="7942"/>
  <c r="FT388" i="7942"/>
  <c r="AS190" i="7942"/>
  <c r="AR329" i="7942"/>
  <c r="K363" i="7942"/>
  <c r="L224" i="7942"/>
  <c r="EY176" i="7942"/>
  <c r="EX315" i="7942"/>
  <c r="L239" i="7942"/>
  <c r="K378" i="7942"/>
  <c r="AR360" i="7942"/>
  <c r="AS221" i="7942"/>
  <c r="DF397" i="7942"/>
  <c r="DG258" i="7942"/>
  <c r="BD273" i="7942"/>
  <c r="BC412" i="7942"/>
  <c r="BD259" i="7942"/>
  <c r="BC398" i="7942"/>
  <c r="BN409" i="7942"/>
  <c r="BO270" i="7942"/>
  <c r="EM340" i="7942"/>
  <c r="EN201" i="7942"/>
  <c r="GF259" i="7942"/>
  <c r="GE398" i="7942"/>
  <c r="FI413" i="7942"/>
  <c r="FJ274" i="7942"/>
  <c r="CU351" i="7942"/>
  <c r="CV212" i="7942"/>
  <c r="W218" i="7942"/>
  <c r="V357" i="7942"/>
  <c r="G95" i="7946"/>
  <c r="G96" i="7946" s="1"/>
  <c r="H70" i="7946"/>
  <c r="H95" i="7946" s="1"/>
  <c r="G71" i="7946"/>
  <c r="DR198" i="7942"/>
  <c r="DQ337" i="7942"/>
  <c r="FJ222" i="7942"/>
  <c r="FI361" i="7942"/>
  <c r="BD270" i="7942"/>
  <c r="BC409" i="7942"/>
  <c r="CV190" i="7942"/>
  <c r="CU329" i="7942"/>
  <c r="BZ180" i="7942"/>
  <c r="BY319" i="7942"/>
  <c r="CV209" i="7942"/>
  <c r="CU348" i="7942"/>
  <c r="CU422" i="7942"/>
  <c r="CV283" i="7942"/>
  <c r="EX353" i="7942"/>
  <c r="EY214" i="7942"/>
  <c r="CJ370" i="7942"/>
  <c r="CK231" i="7942"/>
  <c r="BZ207" i="7942"/>
  <c r="BY346" i="7942"/>
  <c r="CU375" i="7942"/>
  <c r="CV236" i="7942"/>
  <c r="EM317" i="7942"/>
  <c r="EN178" i="7942"/>
  <c r="BN299" i="7942"/>
  <c r="BO160" i="7942"/>
  <c r="CJ365" i="7942"/>
  <c r="CK226" i="7942"/>
  <c r="EX379" i="7942"/>
  <c r="EY240" i="7942"/>
  <c r="FU187" i="7942"/>
  <c r="FT326" i="7942"/>
  <c r="CK240" i="7942"/>
  <c r="CJ379" i="7942"/>
  <c r="AR380" i="7942"/>
  <c r="AS241" i="7942"/>
  <c r="AR382" i="7942"/>
  <c r="AS243" i="7942"/>
  <c r="BC403" i="7942"/>
  <c r="BD264" i="7942"/>
  <c r="BY335" i="7942"/>
  <c r="BZ196" i="7942"/>
  <c r="FI376" i="7942"/>
  <c r="FJ237" i="7942"/>
  <c r="K412" i="7942"/>
  <c r="L273" i="7942"/>
  <c r="L209" i="7942"/>
  <c r="K348" i="7942"/>
  <c r="DQ420" i="7942"/>
  <c r="DR281" i="7942"/>
  <c r="EY201" i="7942"/>
  <c r="EX340" i="7942"/>
  <c r="CK246" i="7942"/>
  <c r="CJ385" i="7942"/>
  <c r="DR221" i="7942"/>
  <c r="DQ360" i="7942"/>
  <c r="CJ351" i="7942"/>
  <c r="CK212" i="7942"/>
  <c r="CV202" i="7942"/>
  <c r="CU341" i="7942"/>
  <c r="FI362" i="7942"/>
  <c r="FJ223" i="7942"/>
  <c r="DF359" i="7942"/>
  <c r="DG220" i="7942"/>
  <c r="V326" i="7942"/>
  <c r="W187" i="7942"/>
  <c r="BY316" i="7942"/>
  <c r="BZ177" i="7942"/>
  <c r="EC202" i="7942"/>
  <c r="EB341" i="7942"/>
  <c r="FT380" i="7942"/>
  <c r="FU241" i="7942"/>
  <c r="CU323" i="7942"/>
  <c r="CV184" i="7942"/>
  <c r="EM369" i="7942"/>
  <c r="EN230" i="7942"/>
  <c r="L260" i="7942"/>
  <c r="K399" i="7942"/>
  <c r="EX345" i="7942"/>
  <c r="EY206" i="7942"/>
  <c r="CV216" i="7942"/>
  <c r="CU355" i="7942"/>
  <c r="BC315" i="7942"/>
  <c r="BD176" i="7942"/>
  <c r="CU309" i="7942"/>
  <c r="CV170" i="7942"/>
  <c r="FJ245" i="7942"/>
  <c r="FI384" i="7942"/>
  <c r="FI392" i="7942"/>
  <c r="FJ253" i="7942"/>
  <c r="EC230" i="7942"/>
  <c r="EB369" i="7942"/>
  <c r="EY187" i="7942"/>
  <c r="EX326" i="7942"/>
  <c r="CV218" i="7942"/>
  <c r="CU357" i="7942"/>
  <c r="FT370" i="7942"/>
  <c r="FU231" i="7942"/>
  <c r="FI297" i="7942"/>
  <c r="FJ158" i="7942"/>
  <c r="AS168" i="7942"/>
  <c r="AR307" i="7942"/>
  <c r="FU281" i="7942"/>
  <c r="FT420" i="7942"/>
  <c r="DF341" i="7942"/>
  <c r="DG202" i="7942"/>
  <c r="BN422" i="7942"/>
  <c r="BO283" i="7942"/>
  <c r="BO255" i="7942"/>
  <c r="BN394" i="7942"/>
  <c r="GE406" i="7942"/>
  <c r="GF267" i="7942"/>
  <c r="FU237" i="7942"/>
  <c r="FT376" i="7942"/>
  <c r="FJ192" i="7942"/>
  <c r="FI331" i="7942"/>
  <c r="CU377" i="7942"/>
  <c r="CV238" i="7942"/>
  <c r="AR355" i="7942"/>
  <c r="AS216" i="7942"/>
  <c r="EN276" i="7942"/>
  <c r="EM415" i="7942"/>
  <c r="CK234" i="7942"/>
  <c r="CJ373" i="7942"/>
  <c r="AS154" i="7942"/>
  <c r="AR293" i="7942"/>
  <c r="EY260" i="7942"/>
  <c r="EX399" i="7942"/>
  <c r="EX323" i="7942"/>
  <c r="EY184" i="7942"/>
  <c r="EC178" i="7942"/>
  <c r="EB317" i="7942"/>
  <c r="BB425" i="7942"/>
  <c r="EX378" i="7942"/>
  <c r="EY239" i="7942"/>
  <c r="CJ416" i="7942"/>
  <c r="CK277" i="7942"/>
  <c r="CV250" i="7942"/>
  <c r="CU389" i="7942"/>
  <c r="DF310" i="7942"/>
  <c r="DG171" i="7942"/>
  <c r="FI385" i="7942"/>
  <c r="FJ246" i="7942"/>
  <c r="BD211" i="7942"/>
  <c r="BC350" i="7942"/>
  <c r="CV157" i="7942"/>
  <c r="CU296" i="7942"/>
  <c r="BY339" i="7942"/>
  <c r="BZ200" i="7942"/>
  <c r="G48" i="7946"/>
  <c r="N261" i="18"/>
  <c r="BZ184" i="7942"/>
  <c r="BY323" i="7942"/>
  <c r="FU285" i="7942"/>
  <c r="FT424" i="7942"/>
  <c r="FU171" i="7942"/>
  <c r="FT310" i="7942"/>
  <c r="DQ293" i="7942"/>
  <c r="DR154" i="7942"/>
  <c r="CK252" i="7942"/>
  <c r="CJ391" i="7942"/>
  <c r="AR412" i="7942"/>
  <c r="AS273" i="7942"/>
  <c r="BO254" i="7942"/>
  <c r="BN393" i="7942"/>
  <c r="AG366" i="7942"/>
  <c r="AH227" i="7942"/>
  <c r="W259" i="7942"/>
  <c r="V398" i="7942"/>
  <c r="DR156" i="7942"/>
  <c r="DQ295" i="7942"/>
  <c r="DF367" i="7942"/>
  <c r="DG228" i="7942"/>
  <c r="FT413" i="7942"/>
  <c r="FU274" i="7942"/>
  <c r="AH255" i="7942"/>
  <c r="AG394" i="7942"/>
  <c r="BN298" i="7942"/>
  <c r="BO159" i="7942"/>
  <c r="CJ358" i="7942"/>
  <c r="CK219" i="7942"/>
  <c r="GF274" i="7942"/>
  <c r="GE413" i="7942"/>
  <c r="GF277" i="7942"/>
  <c r="GE416" i="7942"/>
  <c r="BO226" i="7942"/>
  <c r="BN365" i="7942"/>
  <c r="GF256" i="7942"/>
  <c r="GE395" i="7942"/>
  <c r="EC232" i="7942"/>
  <c r="EB371" i="7942"/>
  <c r="EC278" i="7942"/>
  <c r="EB417" i="7942"/>
  <c r="BZ174" i="7942"/>
  <c r="BY313" i="7942"/>
  <c r="GE372" i="7942"/>
  <c r="GF233" i="7942"/>
  <c r="V306" i="7942"/>
  <c r="W167" i="7942"/>
  <c r="W242" i="7942"/>
  <c r="V381" i="7942"/>
  <c r="CV281" i="7942"/>
  <c r="CU420" i="7942"/>
  <c r="EX381" i="7942"/>
  <c r="EY242" i="7942"/>
  <c r="CJ397" i="7942"/>
  <c r="CK258" i="7942"/>
  <c r="EM332" i="7942"/>
  <c r="EN193" i="7942"/>
  <c r="K59" i="7946"/>
  <c r="AH168" i="7942"/>
  <c r="AG307" i="7942"/>
  <c r="DR197" i="7942"/>
  <c r="DQ336" i="7942"/>
  <c r="EN236" i="7942"/>
  <c r="EM375" i="7942"/>
  <c r="J296" i="18"/>
  <c r="K286" i="18"/>
  <c r="AR422" i="7942"/>
  <c r="AS283" i="7942"/>
  <c r="DG252" i="7942"/>
  <c r="DF391" i="7942"/>
  <c r="EM377" i="7942"/>
  <c r="EN238" i="7942"/>
  <c r="DR168" i="7942"/>
  <c r="DQ307" i="7942"/>
  <c r="AG314" i="7942"/>
  <c r="AH175" i="7942"/>
  <c r="EN278" i="7942"/>
  <c r="EM417" i="7942"/>
  <c r="BZ170" i="7942"/>
  <c r="BY309" i="7942"/>
  <c r="EN272" i="7942"/>
  <c r="EM411" i="7942"/>
  <c r="FU278" i="7942"/>
  <c r="FT417" i="7942"/>
  <c r="BZ225" i="7942"/>
  <c r="BY364" i="7942"/>
  <c r="AR405" i="7942"/>
  <c r="AS266" i="7942"/>
  <c r="EN240" i="7942"/>
  <c r="EM379" i="7942"/>
  <c r="CJ299" i="7942"/>
  <c r="CK160" i="7942"/>
  <c r="CK185" i="7942"/>
  <c r="CJ324" i="7942"/>
  <c r="EM294" i="7942"/>
  <c r="EN155" i="7942"/>
  <c r="EM355" i="7942"/>
  <c r="EN216" i="7942"/>
  <c r="BO163" i="7942"/>
  <c r="BN302" i="7942"/>
  <c r="BZ192" i="7942"/>
  <c r="BY331" i="7942"/>
  <c r="BY416" i="7942"/>
  <c r="BZ277" i="7942"/>
  <c r="BO267" i="7942"/>
  <c r="BN406" i="7942"/>
  <c r="DQ318" i="7942"/>
  <c r="DR179" i="7942"/>
  <c r="CK229" i="7942"/>
  <c r="CJ368" i="7942"/>
  <c r="BZ236" i="7942"/>
  <c r="BY375" i="7942"/>
  <c r="GE300" i="7942"/>
  <c r="GF161" i="7942"/>
  <c r="EX363" i="7942"/>
  <c r="EY224" i="7942"/>
  <c r="V373" i="7942"/>
  <c r="W234" i="7942"/>
  <c r="EB333" i="7942"/>
  <c r="EC194" i="7942"/>
  <c r="CJ366" i="7942"/>
  <c r="CK227" i="7942"/>
  <c r="FI302" i="7942"/>
  <c r="FJ163" i="7942"/>
  <c r="CK272" i="7942"/>
  <c r="CJ411" i="7942"/>
  <c r="GE386" i="7942"/>
  <c r="GF247" i="7942"/>
  <c r="FT308" i="7942"/>
  <c r="FU169" i="7942"/>
  <c r="BY385" i="7942"/>
  <c r="BZ246" i="7942"/>
  <c r="DG189" i="7942"/>
  <c r="DF328" i="7942"/>
  <c r="EC199" i="7942"/>
  <c r="EB338" i="7942"/>
  <c r="DQ409" i="7942"/>
  <c r="DR270" i="7942"/>
  <c r="DF314" i="7942"/>
  <c r="DG175" i="7942"/>
  <c r="CK241" i="7942"/>
  <c r="CJ380" i="7942"/>
  <c r="AH206" i="7942"/>
  <c r="AG345" i="7942"/>
  <c r="W204" i="7942"/>
  <c r="V343" i="7942"/>
  <c r="FI324" i="7942"/>
  <c r="FJ185" i="7942"/>
  <c r="FI399" i="7942"/>
  <c r="FJ260" i="7942"/>
  <c r="BY376" i="7942"/>
  <c r="BZ237" i="7942"/>
  <c r="AH278" i="7942"/>
  <c r="AG417" i="7942"/>
  <c r="V397" i="7942"/>
  <c r="W258" i="7942"/>
  <c r="BO154" i="7942"/>
  <c r="BN293" i="7942"/>
  <c r="EM383" i="7942"/>
  <c r="EN244" i="7942"/>
  <c r="EM323" i="7942"/>
  <c r="EN184" i="7942"/>
  <c r="BY412" i="7942"/>
  <c r="BZ273" i="7942"/>
  <c r="EN203" i="7942"/>
  <c r="EM342" i="7942"/>
  <c r="DF371" i="7942"/>
  <c r="DG232" i="7942"/>
  <c r="K311" i="7942"/>
  <c r="L172" i="7942"/>
  <c r="BY369" i="7942"/>
  <c r="BZ230" i="7942"/>
  <c r="FJ255" i="7942"/>
  <c r="FI394" i="7942"/>
  <c r="EB313" i="7942"/>
  <c r="EC174" i="7942"/>
  <c r="GD425" i="7942"/>
  <c r="I7" i="7942"/>
  <c r="BC406" i="7942"/>
  <c r="BD267" i="7942"/>
  <c r="BO171" i="7942"/>
  <c r="BN310" i="7942"/>
  <c r="EY180" i="7942"/>
  <c r="EX319" i="7942"/>
  <c r="EX347" i="7942"/>
  <c r="EY208" i="7942"/>
  <c r="AS215" i="7942"/>
  <c r="AR354" i="7942"/>
  <c r="FI389" i="7942"/>
  <c r="FJ250" i="7942"/>
  <c r="V298" i="7942"/>
  <c r="W159" i="7942"/>
  <c r="EN263" i="7942"/>
  <c r="EM402" i="7942"/>
  <c r="BZ243" i="7942"/>
  <c r="BY382" i="7942"/>
  <c r="EN243" i="7942"/>
  <c r="EM382" i="7942"/>
  <c r="EN279" i="7942"/>
  <c r="EM418" i="7942"/>
  <c r="BC419" i="7942"/>
  <c r="BD280" i="7942"/>
  <c r="GE353" i="7942"/>
  <c r="GF214" i="7942"/>
  <c r="GF217" i="7942"/>
  <c r="GE356" i="7942"/>
  <c r="BC326" i="7942"/>
  <c r="BD187" i="7942"/>
  <c r="EB415" i="7942"/>
  <c r="EC276" i="7942"/>
  <c r="EN171" i="7942"/>
  <c r="EM310" i="7942"/>
  <c r="CJ294" i="7942"/>
  <c r="CK155" i="7942"/>
  <c r="FT324" i="7942"/>
  <c r="FU185" i="7942"/>
  <c r="W248" i="7942"/>
  <c r="V387" i="7942"/>
  <c r="CJ293" i="7942"/>
  <c r="CK154" i="7942"/>
  <c r="EN282" i="7942"/>
  <c r="EM421" i="7942"/>
  <c r="L275" i="7942"/>
  <c r="K414" i="7942"/>
  <c r="FJ186" i="7942"/>
  <c r="FI325" i="7942"/>
  <c r="K315" i="7942"/>
  <c r="L176" i="7942"/>
  <c r="J794" i="18"/>
  <c r="I804" i="18"/>
  <c r="W192" i="7942"/>
  <c r="V331" i="7942"/>
  <c r="L184" i="7942"/>
  <c r="K323" i="7942"/>
  <c r="BC416" i="7942"/>
  <c r="BD277" i="7942"/>
  <c r="AG400" i="7942"/>
  <c r="AH261" i="7942"/>
  <c r="EN157" i="7942"/>
  <c r="EM296" i="7942"/>
  <c r="BN309" i="7942"/>
  <c r="BO170" i="7942"/>
  <c r="CV270" i="7942"/>
  <c r="CU409" i="7942"/>
  <c r="CV256" i="7942"/>
  <c r="CU395" i="7942"/>
  <c r="AS226" i="7942"/>
  <c r="AR365" i="7942"/>
  <c r="CU314" i="7942"/>
  <c r="CV175" i="7942"/>
  <c r="BC366" i="7942"/>
  <c r="BD227" i="7942"/>
  <c r="CV271" i="7942"/>
  <c r="CU410" i="7942"/>
  <c r="CV214" i="7942"/>
  <c r="CU353" i="7942"/>
  <c r="BY401" i="7942"/>
  <c r="BZ262" i="7942"/>
  <c r="DR171" i="7942"/>
  <c r="DQ310" i="7942"/>
  <c r="CJ313" i="7942"/>
  <c r="CK174" i="7942"/>
  <c r="FI367" i="7942"/>
  <c r="FJ228" i="7942"/>
  <c r="BD262" i="7942"/>
  <c r="BC401" i="7942"/>
  <c r="EC271" i="7942"/>
  <c r="EB410" i="7942"/>
  <c r="EY226" i="7942"/>
  <c r="EX365" i="7942"/>
  <c r="BD217" i="7942"/>
  <c r="BC356" i="7942"/>
  <c r="FT402" i="7942"/>
  <c r="FU263" i="7942"/>
  <c r="FI422" i="7942"/>
  <c r="FJ283" i="7942"/>
  <c r="V316" i="7942"/>
  <c r="W177" i="7942"/>
  <c r="CK163" i="7942"/>
  <c r="CJ302" i="7942"/>
  <c r="K377" i="7942"/>
  <c r="L238" i="7942"/>
  <c r="CK259" i="7942"/>
  <c r="CJ398" i="7942"/>
  <c r="EX402" i="7942"/>
  <c r="EY263" i="7942"/>
  <c r="BD241" i="7942"/>
  <c r="BC380" i="7942"/>
  <c r="W227" i="7942"/>
  <c r="V366" i="7942"/>
  <c r="FU212" i="7942"/>
  <c r="FT351" i="7942"/>
  <c r="EC205" i="7942"/>
  <c r="EB344" i="7942"/>
  <c r="EY276" i="7942"/>
  <c r="EX415" i="7942"/>
  <c r="GE380" i="7942"/>
  <c r="GF241" i="7942"/>
  <c r="BY395" i="7942"/>
  <c r="BZ256" i="7942"/>
  <c r="CK162" i="7942"/>
  <c r="CJ301" i="7942"/>
  <c r="EC171" i="7942"/>
  <c r="EB310" i="7942"/>
  <c r="EX342" i="7942"/>
  <c r="EY203" i="7942"/>
  <c r="CU317" i="7942"/>
  <c r="CV178" i="7942"/>
  <c r="BZ280" i="7942"/>
  <c r="BY419" i="7942"/>
  <c r="K357" i="7942"/>
  <c r="L218" i="7942"/>
  <c r="AS233" i="7942"/>
  <c r="AR372" i="7942"/>
  <c r="EC214" i="7942"/>
  <c r="EB353" i="7942"/>
  <c r="CU319" i="7942"/>
  <c r="CV180" i="7942"/>
  <c r="EX377" i="7942"/>
  <c r="EY238" i="7942"/>
  <c r="CK202" i="7942"/>
  <c r="CJ341" i="7942"/>
  <c r="K301" i="7942"/>
  <c r="L162" i="7942"/>
  <c r="V348" i="7942"/>
  <c r="W209" i="7942"/>
  <c r="DF353" i="7942"/>
  <c r="DG214" i="7942"/>
  <c r="FI320" i="7942"/>
  <c r="FJ181" i="7942"/>
  <c r="BZ168" i="7942"/>
  <c r="BY307" i="7942"/>
  <c r="BN337" i="7942"/>
  <c r="BO198" i="7942"/>
  <c r="DR160" i="7942"/>
  <c r="DQ299" i="7942"/>
  <c r="FT321" i="7942"/>
  <c r="FU182" i="7942"/>
  <c r="CK165" i="7942"/>
  <c r="CJ304" i="7942"/>
  <c r="BO269" i="7942"/>
  <c r="BN408" i="7942"/>
  <c r="L234" i="7942"/>
  <c r="K373" i="7942"/>
  <c r="CU358" i="7942"/>
  <c r="CV219" i="7942"/>
  <c r="AG381" i="7942"/>
  <c r="AH242" i="7942"/>
  <c r="EM368" i="7942"/>
  <c r="EN229" i="7942"/>
  <c r="AH186" i="7942"/>
  <c r="AG325" i="7942"/>
  <c r="AS182" i="7942"/>
  <c r="AR321" i="7942"/>
  <c r="GE415" i="7942"/>
  <c r="GF276" i="7942"/>
  <c r="BZ195" i="7942"/>
  <c r="BY334" i="7942"/>
  <c r="GF230" i="7942"/>
  <c r="GE369" i="7942"/>
  <c r="FT295" i="7942"/>
  <c r="FU156" i="7942"/>
  <c r="BC374" i="7942"/>
  <c r="BD235" i="7942"/>
  <c r="FJ196" i="7942"/>
  <c r="FI335" i="7942"/>
  <c r="EX312" i="7942"/>
  <c r="EY173" i="7942"/>
  <c r="AG358" i="7942"/>
  <c r="AH219" i="7942"/>
  <c r="W231" i="7942"/>
  <c r="V370" i="7942"/>
  <c r="AS201" i="7942"/>
  <c r="AR340" i="7942"/>
  <c r="FU175" i="7942"/>
  <c r="FT314" i="7942"/>
  <c r="BC363" i="7942"/>
  <c r="BD224" i="7942"/>
  <c r="AS166" i="7942"/>
  <c r="AR305" i="7942"/>
  <c r="CU402" i="7942"/>
  <c r="CV263" i="7942"/>
  <c r="FJ236" i="7942"/>
  <c r="FI375" i="7942"/>
  <c r="GF251" i="7942"/>
  <c r="GE390" i="7942"/>
  <c r="BC339" i="7942"/>
  <c r="BD200" i="7942"/>
  <c r="EN221" i="7942"/>
  <c r="EM360" i="7942"/>
  <c r="GE374" i="7942"/>
  <c r="GF235" i="7942"/>
  <c r="DR201" i="7942"/>
  <c r="DQ340" i="7942"/>
  <c r="BY329" i="7942"/>
  <c r="BZ190" i="7942"/>
  <c r="CK275" i="7942"/>
  <c r="CJ414" i="7942"/>
  <c r="AG360" i="7942"/>
  <c r="AH221" i="7942"/>
  <c r="AS218" i="7942"/>
  <c r="AR357" i="7942"/>
  <c r="EC243" i="7942"/>
  <c r="EB382" i="7942"/>
  <c r="CU310" i="7942"/>
  <c r="CV171" i="7942"/>
  <c r="AS165" i="7942"/>
  <c r="AR304" i="7942"/>
  <c r="DG270" i="7942"/>
  <c r="DF409" i="7942"/>
  <c r="CK204" i="7942"/>
  <c r="CJ343" i="7942"/>
  <c r="AH193" i="7942"/>
  <c r="AG332" i="7942"/>
  <c r="FT317" i="7942"/>
  <c r="FU178" i="7942"/>
  <c r="BD285" i="7942"/>
  <c r="BC424" i="7942"/>
  <c r="GF223" i="7942"/>
  <c r="GE362" i="7942"/>
  <c r="AS227" i="7942"/>
  <c r="AR366" i="7942"/>
  <c r="AH228" i="7942"/>
  <c r="AG367" i="7942"/>
  <c r="BY295" i="7942"/>
  <c r="BZ156" i="7942"/>
  <c r="EB396" i="7942"/>
  <c r="EC257" i="7942"/>
  <c r="AH280" i="7942"/>
  <c r="AG419" i="7942"/>
  <c r="V411" i="7942"/>
  <c r="W272" i="7942"/>
  <c r="GE326" i="7942"/>
  <c r="GF187" i="7942"/>
  <c r="FU174" i="7942"/>
  <c r="FT313" i="7942"/>
  <c r="AG357" i="7942"/>
  <c r="AH218" i="7942"/>
  <c r="BZ209" i="7942"/>
  <c r="BY348" i="7942"/>
  <c r="EB390" i="7942"/>
  <c r="EC251" i="7942"/>
  <c r="GF216" i="7942"/>
  <c r="GE355" i="7942"/>
  <c r="DF422" i="7942"/>
  <c r="DG283" i="7942"/>
  <c r="EY166" i="7942"/>
  <c r="EX305" i="7942"/>
  <c r="DR196" i="7942"/>
  <c r="DQ335" i="7942"/>
  <c r="EC158" i="7942"/>
  <c r="EB297" i="7942"/>
  <c r="DG260" i="7942"/>
  <c r="DF399" i="7942"/>
  <c r="FT318" i="7942"/>
  <c r="FU179" i="7942"/>
  <c r="AG405" i="7942"/>
  <c r="AH266" i="7942"/>
  <c r="DR161" i="7942"/>
  <c r="DQ300" i="7942"/>
  <c r="DG266" i="7942"/>
  <c r="DF405" i="7942"/>
  <c r="BZ260" i="7942"/>
  <c r="BY399" i="7942"/>
  <c r="EC228" i="7942"/>
  <c r="EB367" i="7942"/>
  <c r="AG351" i="7942"/>
  <c r="AH212" i="7942"/>
  <c r="V303" i="7942"/>
  <c r="W164" i="7942"/>
  <c r="CK285" i="7942"/>
  <c r="CJ424" i="7942"/>
  <c r="L173" i="7942"/>
  <c r="K312" i="7942"/>
  <c r="EY255" i="7942"/>
  <c r="EX394" i="7942"/>
  <c r="CV222" i="7942"/>
  <c r="CU361" i="7942"/>
  <c r="CK264" i="7942"/>
  <c r="CJ403" i="7942"/>
  <c r="DG251" i="7942"/>
  <c r="DF390" i="7942"/>
  <c r="V315" i="7942"/>
  <c r="W176" i="7942"/>
  <c r="V301" i="7942"/>
  <c r="W162" i="7942"/>
  <c r="BY380" i="7942"/>
  <c r="BZ241" i="7942"/>
  <c r="L212" i="7942"/>
  <c r="K351" i="7942"/>
  <c r="FI315" i="7942"/>
  <c r="FJ176" i="7942"/>
  <c r="EY280" i="7942"/>
  <c r="EX419" i="7942"/>
  <c r="CK156" i="7942"/>
  <c r="CJ295" i="7942"/>
  <c r="CK191" i="7942"/>
  <c r="CJ330" i="7942"/>
  <c r="EN266" i="7942"/>
  <c r="EM405" i="7942"/>
  <c r="CU398" i="7942"/>
  <c r="CV259" i="7942"/>
  <c r="AS255" i="7942"/>
  <c r="AR394" i="7942"/>
  <c r="W214" i="7942"/>
  <c r="V353" i="7942"/>
  <c r="BD160" i="7942"/>
  <c r="BC299" i="7942"/>
  <c r="GF229" i="7942"/>
  <c r="GE368" i="7942"/>
  <c r="CU320" i="7942"/>
  <c r="CV181" i="7942"/>
  <c r="L246" i="7942"/>
  <c r="K385" i="7942"/>
  <c r="CV233" i="7942"/>
  <c r="CU372" i="7942"/>
  <c r="CJ340" i="7942"/>
  <c r="CK201" i="7942"/>
  <c r="DF352" i="7942"/>
  <c r="DG213" i="7942"/>
  <c r="DF408" i="7942"/>
  <c r="DG269" i="7942"/>
  <c r="GF257" i="7942"/>
  <c r="GE396" i="7942"/>
  <c r="AH249" i="7942"/>
  <c r="AG388" i="7942"/>
  <c r="DG161" i="7942"/>
  <c r="DF300" i="7942"/>
  <c r="AS205" i="7942"/>
  <c r="AR344" i="7942"/>
  <c r="BD250" i="7942"/>
  <c r="BC389" i="7942"/>
  <c r="EB419" i="7942"/>
  <c r="EC280" i="7942"/>
  <c r="CV221" i="7942"/>
  <c r="CU360" i="7942"/>
  <c r="EN262" i="7942"/>
  <c r="EM401" i="7942"/>
  <c r="AH169" i="7942"/>
  <c r="AG308" i="7942"/>
  <c r="BY298" i="7942"/>
  <c r="BZ159" i="7942"/>
  <c r="CU301" i="7942"/>
  <c r="CV162" i="7942"/>
  <c r="BN417" i="7942"/>
  <c r="BO278" i="7942"/>
  <c r="BD164" i="7942"/>
  <c r="BC303" i="7942"/>
  <c r="BC346" i="7942"/>
  <c r="BD207" i="7942"/>
  <c r="L255" i="7942"/>
  <c r="K394" i="7942"/>
  <c r="DQ344" i="7942"/>
  <c r="DR205" i="7942"/>
  <c r="FI398" i="7942"/>
  <c r="FJ259" i="7942"/>
  <c r="DG245" i="7942"/>
  <c r="DF384" i="7942"/>
  <c r="EX355" i="7942"/>
  <c r="EY216" i="7942"/>
  <c r="BN356" i="7942"/>
  <c r="BO217" i="7942"/>
  <c r="BZ201" i="7942"/>
  <c r="BY340" i="7942"/>
  <c r="GE401" i="7942"/>
  <c r="GF262" i="7942"/>
  <c r="BO199" i="7942"/>
  <c r="BN338" i="7942"/>
  <c r="CU356" i="7942"/>
  <c r="CV217" i="7942"/>
  <c r="K416" i="7942"/>
  <c r="L277" i="7942"/>
  <c r="CV225" i="7942"/>
  <c r="CU364" i="7942"/>
  <c r="V379" i="7942"/>
  <c r="W240" i="7942"/>
  <c r="GE327" i="7942"/>
  <c r="GF188" i="7942"/>
  <c r="DG172" i="7942"/>
  <c r="DF311" i="7942"/>
  <c r="L251" i="7942"/>
  <c r="K390" i="7942"/>
  <c r="GF244" i="7942"/>
  <c r="GE383" i="7942"/>
  <c r="EX339" i="7942"/>
  <c r="EY200" i="7942"/>
  <c r="GF158" i="7942"/>
  <c r="GE297" i="7942"/>
  <c r="CV231" i="7942"/>
  <c r="CU370" i="7942"/>
  <c r="L228" i="7942"/>
  <c r="K367" i="7942"/>
  <c r="K397" i="7942"/>
  <c r="L258" i="7942"/>
  <c r="AS217" i="7942"/>
  <c r="AR356" i="7942"/>
  <c r="GF169" i="7942"/>
  <c r="GE308" i="7942"/>
  <c r="FU159" i="7942"/>
  <c r="FT298" i="7942"/>
  <c r="FI303" i="7942"/>
  <c r="FJ164" i="7942"/>
  <c r="DF356" i="7942"/>
  <c r="DG217" i="7942"/>
  <c r="AR328" i="7942"/>
  <c r="AS189" i="7942"/>
  <c r="BY294" i="7942"/>
  <c r="BZ155" i="7942"/>
  <c r="H74" i="7946"/>
  <c r="I74" i="7946" s="1"/>
  <c r="CJ314" i="7942"/>
  <c r="CK175" i="7942"/>
  <c r="AS261" i="7942"/>
  <c r="AR400" i="7942"/>
  <c r="GF180" i="7942"/>
  <c r="GE319" i="7942"/>
  <c r="BY352" i="7942"/>
  <c r="BZ213" i="7942"/>
  <c r="W179" i="7942"/>
  <c r="V318" i="7942"/>
  <c r="BO243" i="7942"/>
  <c r="BN382" i="7942"/>
  <c r="EM412" i="7942"/>
  <c r="EN273" i="7942"/>
  <c r="BO181" i="7942"/>
  <c r="BN320" i="7942"/>
  <c r="AH238" i="7942"/>
  <c r="AG377" i="7942"/>
  <c r="BD156" i="7942"/>
  <c r="BC295" i="7942"/>
  <c r="DR203" i="7942"/>
  <c r="DQ342" i="7942"/>
  <c r="BD218" i="7942"/>
  <c r="BC357" i="7942"/>
  <c r="EC242" i="7942"/>
  <c r="EB381" i="7942"/>
  <c r="GF282" i="7942"/>
  <c r="GE421" i="7942"/>
  <c r="DR155" i="7942"/>
  <c r="DQ294" i="7942"/>
  <c r="BO230" i="7942"/>
  <c r="BN369" i="7942"/>
  <c r="W175" i="7942"/>
  <c r="V314" i="7942"/>
  <c r="W270" i="7942"/>
  <c r="V409" i="7942"/>
  <c r="W267" i="7942"/>
  <c r="V406" i="7942"/>
  <c r="BC301" i="7942"/>
  <c r="BD162" i="7942"/>
  <c r="DF385" i="7942"/>
  <c r="DG246" i="7942"/>
  <c r="CU352" i="7942"/>
  <c r="CV213" i="7942"/>
  <c r="BC367" i="7942"/>
  <c r="BD228" i="7942"/>
  <c r="BD237" i="7942"/>
  <c r="BC376" i="7942"/>
  <c r="EY256" i="7942"/>
  <c r="EX395" i="7942"/>
  <c r="AS224" i="7942"/>
  <c r="AR363" i="7942"/>
  <c r="CV164" i="7942"/>
  <c r="CU303" i="7942"/>
  <c r="DF319" i="7942"/>
  <c r="DG180" i="7942"/>
  <c r="AR392" i="7942"/>
  <c r="AS253" i="7942"/>
  <c r="EN169" i="7942"/>
  <c r="EM308" i="7942"/>
  <c r="AR297" i="7942"/>
  <c r="AS158" i="7942"/>
  <c r="GE333" i="7942"/>
  <c r="GF194" i="7942"/>
  <c r="J270" i="18"/>
  <c r="K260" i="18"/>
  <c r="AR370" i="7942"/>
  <c r="AS231" i="7942"/>
  <c r="DF421" i="7942"/>
  <c r="DG282" i="7942"/>
  <c r="AS183" i="7942"/>
  <c r="AR322" i="7942"/>
  <c r="FI319" i="7942"/>
  <c r="FJ180" i="7942"/>
  <c r="CV154" i="7942"/>
  <c r="CU293" i="7942"/>
  <c r="FT395" i="7942"/>
  <c r="FU256" i="7942"/>
  <c r="EB305" i="7942"/>
  <c r="EC166" i="7942"/>
  <c r="FU244" i="7942"/>
  <c r="FT383" i="7942"/>
  <c r="FI412" i="7942"/>
  <c r="FJ273" i="7942"/>
  <c r="FJ227" i="7942"/>
  <c r="FI366" i="7942"/>
  <c r="DG242" i="7942"/>
  <c r="DF381" i="7942"/>
  <c r="BO168" i="7942"/>
  <c r="BN307" i="7942"/>
  <c r="BD198" i="7942"/>
  <c r="BC337" i="7942"/>
  <c r="DR273" i="7942"/>
  <c r="DQ412" i="7942"/>
  <c r="EM334" i="7942"/>
  <c r="EN195" i="7942"/>
  <c r="AR299" i="7942"/>
  <c r="AS160" i="7942"/>
  <c r="V347" i="7942"/>
  <c r="W208" i="7942"/>
  <c r="AR404" i="7942"/>
  <c r="AS265" i="7942"/>
  <c r="L222" i="7942"/>
  <c r="K361" i="7942"/>
  <c r="BO176" i="7942"/>
  <c r="BN315" i="7942"/>
  <c r="FJ201" i="7942"/>
  <c r="FI340" i="7942"/>
  <c r="BO260" i="7942"/>
  <c r="BN399" i="7942"/>
  <c r="AG329" i="7942"/>
  <c r="AH190" i="7942"/>
  <c r="DF322" i="7942"/>
  <c r="DG183" i="7942"/>
  <c r="FJ178" i="7942"/>
  <c r="FI317" i="7942"/>
  <c r="EM338" i="7942"/>
  <c r="EN199" i="7942"/>
  <c r="GF232" i="7942"/>
  <c r="GE371" i="7942"/>
  <c r="DR157" i="7942"/>
  <c r="DQ296" i="7942"/>
  <c r="DQ383" i="7942"/>
  <c r="DR244" i="7942"/>
  <c r="AH194" i="7942"/>
  <c r="AG333" i="7942"/>
  <c r="BY408" i="7942"/>
  <c r="BZ269" i="7942"/>
  <c r="CU366" i="7942"/>
  <c r="CV227" i="7942"/>
  <c r="BN389" i="7942"/>
  <c r="BO250" i="7942"/>
  <c r="CK213" i="7942"/>
  <c r="CJ352" i="7942"/>
  <c r="EN217" i="7942"/>
  <c r="EM356" i="7942"/>
  <c r="CU406" i="7942"/>
  <c r="CV267" i="7942"/>
  <c r="CU387" i="7942"/>
  <c r="CV248" i="7942"/>
  <c r="FU188" i="7942"/>
  <c r="FT327" i="7942"/>
  <c r="FJ169" i="7942"/>
  <c r="FI308" i="7942"/>
  <c r="AG423" i="7942"/>
  <c r="AH284" i="7942"/>
  <c r="EX403" i="7942"/>
  <c r="EY264" i="7942"/>
  <c r="EL425" i="7942"/>
  <c r="BC329" i="7942"/>
  <c r="BD190" i="7942"/>
  <c r="EM361" i="7942"/>
  <c r="EN222" i="7942"/>
  <c r="CJ396" i="7942"/>
  <c r="CK257" i="7942"/>
  <c r="EM346" i="7942"/>
  <c r="EN207" i="7942"/>
  <c r="V296" i="7942"/>
  <c r="W157" i="7942"/>
  <c r="EY285" i="7942"/>
  <c r="EX424" i="7942"/>
  <c r="CU411" i="7942"/>
  <c r="CV272" i="7942"/>
  <c r="DF305" i="7942"/>
  <c r="DG166" i="7942"/>
  <c r="DF340" i="7942"/>
  <c r="DG201" i="7942"/>
  <c r="DR193" i="7942"/>
  <c r="DQ332" i="7942"/>
  <c r="FI409" i="7942"/>
  <c r="FJ270" i="7942"/>
  <c r="BD246" i="7942"/>
  <c r="BC385" i="7942"/>
  <c r="BD206" i="7942"/>
  <c r="BC345" i="7942"/>
  <c r="EN256" i="7942"/>
  <c r="EM395" i="7942"/>
  <c r="BN300" i="7942"/>
  <c r="BO161" i="7942"/>
  <c r="AR352" i="7942"/>
  <c r="AS213" i="7942"/>
  <c r="BC348" i="7942"/>
  <c r="BD209" i="7942"/>
  <c r="GE419" i="7942"/>
  <c r="GF280" i="7942"/>
  <c r="EC180" i="7942"/>
  <c r="EB319" i="7942"/>
  <c r="BO241" i="7942"/>
  <c r="BN380" i="7942"/>
  <c r="FJ199" i="7942"/>
  <c r="FI338" i="7942"/>
  <c r="GF201" i="7942"/>
  <c r="GE340" i="7942"/>
  <c r="DQ407" i="7942"/>
  <c r="DR268" i="7942"/>
  <c r="AG396" i="7942"/>
  <c r="AH257" i="7942"/>
  <c r="CK263" i="7942"/>
  <c r="CJ402" i="7942"/>
  <c r="BN339" i="7942"/>
  <c r="BO200" i="7942"/>
  <c r="DP425" i="7942"/>
  <c r="AG392" i="7942"/>
  <c r="AH253" i="7942"/>
  <c r="BY403" i="7942"/>
  <c r="BZ264" i="7942"/>
  <c r="FU229" i="7942"/>
  <c r="FT368" i="7942"/>
  <c r="FI373" i="7942"/>
  <c r="FJ234" i="7942"/>
  <c r="FT315" i="7942"/>
  <c r="FU176" i="7942"/>
  <c r="EN172" i="7942"/>
  <c r="EM311" i="7942"/>
  <c r="K344" i="7942"/>
  <c r="L205" i="7942"/>
  <c r="FU167" i="7942"/>
  <c r="FT306" i="7942"/>
  <c r="AS179" i="7942"/>
  <c r="AR318" i="7942"/>
  <c r="EC160" i="7942"/>
  <c r="EB299" i="7942"/>
  <c r="DG215" i="7942"/>
  <c r="DF354" i="7942"/>
  <c r="EY169" i="7942"/>
  <c r="EX308" i="7942"/>
  <c r="AR335" i="7942"/>
  <c r="AS196" i="7942"/>
  <c r="FT322" i="7942"/>
  <c r="FU183" i="7942"/>
  <c r="DF350" i="7942"/>
  <c r="DG211" i="7942"/>
  <c r="BN321" i="7942"/>
  <c r="BO182" i="7942"/>
  <c r="AS156" i="7942"/>
  <c r="AR295" i="7942"/>
  <c r="CU350" i="7942"/>
  <c r="CV211" i="7942"/>
  <c r="W262" i="7942"/>
  <c r="V401" i="7942"/>
  <c r="BY417" i="7942"/>
  <c r="BZ278" i="7942"/>
  <c r="EX362" i="7942"/>
  <c r="EY223" i="7942"/>
  <c r="BC411" i="7942"/>
  <c r="BD272" i="7942"/>
  <c r="DE425" i="7942"/>
  <c r="BC300" i="7942"/>
  <c r="BD161" i="7942"/>
  <c r="AS174" i="7942"/>
  <c r="AR313" i="7942"/>
  <c r="BY303" i="7942"/>
  <c r="BZ164" i="7942"/>
  <c r="DG256" i="7942"/>
  <c r="DF395" i="7942"/>
  <c r="FU220" i="7942"/>
  <c r="FT359" i="7942"/>
  <c r="BY357" i="7942"/>
  <c r="BZ218" i="7942"/>
  <c r="L193" i="7942"/>
  <c r="K332" i="7942"/>
  <c r="EM318" i="7942"/>
  <c r="EN179" i="7942"/>
  <c r="FT393" i="7942"/>
  <c r="FU254" i="7942"/>
  <c r="DG209" i="7942"/>
  <c r="DF348" i="7942"/>
  <c r="W186" i="7942"/>
  <c r="V325" i="7942"/>
  <c r="L263" i="7942"/>
  <c r="K402" i="7942"/>
  <c r="BN371" i="7942"/>
  <c r="BO232" i="7942"/>
  <c r="EN219" i="7942"/>
  <c r="EM358" i="7942"/>
  <c r="DR169" i="7942"/>
  <c r="DQ308" i="7942"/>
  <c r="L180" i="7942"/>
  <c r="K319" i="7942"/>
  <c r="CV254" i="7942"/>
  <c r="CU393" i="7942"/>
  <c r="EM378" i="7942"/>
  <c r="EN239" i="7942"/>
  <c r="GE365" i="7942"/>
  <c r="GF226" i="7942"/>
  <c r="DR239" i="7942"/>
  <c r="DQ378" i="7942"/>
  <c r="J7" i="24"/>
  <c r="I41" i="24"/>
  <c r="BC394" i="7942"/>
  <c r="BD255" i="7942"/>
  <c r="FI314" i="7942"/>
  <c r="FJ175" i="7942"/>
  <c r="EY211" i="7942"/>
  <c r="EX350" i="7942"/>
  <c r="EM341" i="7942"/>
  <c r="EN202" i="7942"/>
  <c r="V319" i="7942"/>
  <c r="W180" i="7942"/>
  <c r="CV183" i="7942"/>
  <c r="CU322" i="7942"/>
  <c r="EN231" i="7942"/>
  <c r="EM370" i="7942"/>
  <c r="BN335" i="7942"/>
  <c r="BO196" i="7942"/>
  <c r="CJ400" i="7942"/>
  <c r="CK261" i="7942"/>
  <c r="BC373" i="7942"/>
  <c r="BD234" i="7942"/>
  <c r="CV200" i="7942"/>
  <c r="CU339" i="7942"/>
  <c r="EM424" i="7942"/>
  <c r="EN285" i="7942"/>
  <c r="CK189" i="7942"/>
  <c r="CJ328" i="7942"/>
  <c r="BZ220" i="7942"/>
  <c r="BY359" i="7942"/>
  <c r="EN209" i="7942"/>
  <c r="EM348" i="7942"/>
  <c r="CK164" i="7942"/>
  <c r="CJ303" i="7942"/>
  <c r="DF304" i="7942"/>
  <c r="DG165" i="7942"/>
  <c r="K353" i="7942"/>
  <c r="L214" i="7942"/>
  <c r="FI321" i="7942"/>
  <c r="FJ182" i="7942"/>
  <c r="AR353" i="7942"/>
  <c r="AS214" i="7942"/>
  <c r="EC197" i="7942"/>
  <c r="EB336" i="7942"/>
  <c r="L227" i="7942"/>
  <c r="K366" i="7942"/>
  <c r="BZ176" i="7942"/>
  <c r="BY315" i="7942"/>
  <c r="AR349" i="7942"/>
  <c r="AS210" i="7942"/>
  <c r="L243" i="7942"/>
  <c r="K382" i="7942"/>
  <c r="GF273" i="7942"/>
  <c r="GE412" i="7942"/>
  <c r="AH159" i="7942"/>
  <c r="AG298" i="7942"/>
  <c r="CK176" i="7942"/>
  <c r="CJ315" i="7942"/>
  <c r="DQ386" i="7942"/>
  <c r="DR247" i="7942"/>
  <c r="AS195" i="7942"/>
  <c r="AR334" i="7942"/>
  <c r="K299" i="18"/>
  <c r="EM349" i="7942"/>
  <c r="EN210" i="7942"/>
  <c r="GF168" i="7942"/>
  <c r="GE307" i="7942"/>
  <c r="EM371" i="7942"/>
  <c r="EN232" i="7942"/>
  <c r="FJ159" i="7942"/>
  <c r="FI298" i="7942"/>
  <c r="DG182" i="7942"/>
  <c r="DF321" i="7942"/>
  <c r="AR402" i="7942"/>
  <c r="AS263" i="7942"/>
  <c r="AS239" i="7942"/>
  <c r="AR378" i="7942"/>
  <c r="BC359" i="7942"/>
  <c r="BD220" i="7942"/>
  <c r="DG192" i="7942"/>
  <c r="DF331" i="7942"/>
  <c r="FU210" i="7942"/>
  <c r="FT349" i="7942"/>
  <c r="DR226" i="7942"/>
  <c r="DQ365" i="7942"/>
  <c r="AR345" i="7942"/>
  <c r="AS206" i="7942"/>
  <c r="BZ270" i="7942"/>
  <c r="BY409" i="7942"/>
  <c r="DG239" i="7942"/>
  <c r="DF378" i="7942"/>
  <c r="L261" i="7942"/>
  <c r="K400" i="7942"/>
  <c r="FI311" i="7942"/>
  <c r="FJ172" i="7942"/>
  <c r="BN381" i="7942"/>
  <c r="BO242" i="7942"/>
  <c r="DF307" i="7942"/>
  <c r="DG168" i="7942"/>
  <c r="CK178" i="7942"/>
  <c r="CJ317" i="7942"/>
  <c r="O248" i="18"/>
  <c r="P248" i="18" s="1"/>
  <c r="GF154" i="7942"/>
  <c r="GE293" i="7942"/>
  <c r="K293" i="7942"/>
  <c r="L154" i="7942"/>
  <c r="CV199" i="7942"/>
  <c r="CU338" i="7942"/>
  <c r="FI403" i="7942"/>
  <c r="FJ264" i="7942"/>
  <c r="AH160" i="7942"/>
  <c r="AG299" i="7942"/>
  <c r="BN418" i="7942"/>
  <c r="BO279" i="7942"/>
  <c r="AS170" i="7942"/>
  <c r="AR309" i="7942"/>
  <c r="AG341" i="7942"/>
  <c r="AH202" i="7942"/>
  <c r="BD159" i="7942"/>
  <c r="BC298" i="7942"/>
  <c r="L211" i="7942"/>
  <c r="K350" i="7942"/>
  <c r="BY304" i="7942"/>
  <c r="BZ165" i="7942"/>
  <c r="FU245" i="7942"/>
  <c r="FT384" i="7942"/>
  <c r="EB354" i="7942"/>
  <c r="EC215" i="7942"/>
  <c r="FU195" i="7942"/>
  <c r="FT334" i="7942"/>
  <c r="V367" i="7942"/>
  <c r="W228" i="7942"/>
  <c r="EY154" i="7942"/>
  <c r="EX293" i="7942"/>
  <c r="EM357" i="7942"/>
  <c r="EN218" i="7942"/>
  <c r="K305" i="7942"/>
  <c r="L166" i="7942"/>
  <c r="CK180" i="7942"/>
  <c r="CJ319" i="7942"/>
  <c r="DF424" i="7942"/>
  <c r="DG285" i="7942"/>
  <c r="V412" i="7942"/>
  <c r="W273" i="7942"/>
  <c r="EX309" i="7942"/>
  <c r="EY170" i="7942"/>
  <c r="DR264" i="7942"/>
  <c r="DQ403" i="7942"/>
  <c r="FU280" i="7942"/>
  <c r="FT419" i="7942"/>
  <c r="AG301" i="7942"/>
  <c r="AH162" i="7942"/>
  <c r="L677" i="18"/>
  <c r="DR253" i="7942"/>
  <c r="DQ392" i="7942"/>
  <c r="CV158" i="7942"/>
  <c r="CU297" i="7942"/>
  <c r="GE414" i="7942"/>
  <c r="GF275" i="7942"/>
  <c r="BN414" i="7942"/>
  <c r="BO275" i="7942"/>
  <c r="EN191" i="7942"/>
  <c r="EM330" i="7942"/>
  <c r="V417" i="7942"/>
  <c r="W278" i="7942"/>
  <c r="W193" i="7942"/>
  <c r="V332" i="7942"/>
  <c r="EC210" i="7942"/>
  <c r="EB349" i="7942"/>
  <c r="DF379" i="7942"/>
  <c r="DG240" i="7942"/>
  <c r="CJ297" i="7942"/>
  <c r="CK158" i="7942"/>
  <c r="CJ383" i="7942"/>
  <c r="CK244" i="7942"/>
  <c r="AH164" i="7942"/>
  <c r="AG303" i="7942"/>
  <c r="FT339" i="7942"/>
  <c r="FU200" i="7942"/>
  <c r="FU157" i="7942"/>
  <c r="FT296" i="7942"/>
  <c r="EY207" i="7942"/>
  <c r="EX346" i="7942"/>
  <c r="BN373" i="7942"/>
  <c r="BO234" i="7942"/>
  <c r="FJ261" i="7942"/>
  <c r="FI400" i="7942"/>
  <c r="V333" i="7942"/>
  <c r="W194" i="7942"/>
  <c r="FT392" i="7942"/>
  <c r="FU253" i="7942"/>
  <c r="AR383" i="7942"/>
  <c r="AS244" i="7942"/>
  <c r="AH222" i="7942"/>
  <c r="AG361" i="7942"/>
  <c r="EB350" i="7942"/>
  <c r="EC211" i="7942"/>
  <c r="EB421" i="7942"/>
  <c r="EC282" i="7942"/>
  <c r="CK200" i="7942"/>
  <c r="CJ339" i="7942"/>
  <c r="BC365" i="7942"/>
  <c r="BD226" i="7942"/>
  <c r="DQ391" i="7942"/>
  <c r="DR252" i="7942"/>
  <c r="BN303" i="7942"/>
  <c r="BO164" i="7942"/>
  <c r="FI334" i="7942"/>
  <c r="FJ195" i="7942"/>
  <c r="EN170" i="7942"/>
  <c r="EM309" i="7942"/>
  <c r="EN226" i="7942"/>
  <c r="EM365" i="7942"/>
  <c r="GF192" i="7942"/>
  <c r="GE331" i="7942"/>
  <c r="DR178" i="7942"/>
  <c r="DQ317" i="7942"/>
  <c r="DG265" i="7942"/>
  <c r="DF404" i="7942"/>
  <c r="BC302" i="7942"/>
  <c r="BD163" i="7942"/>
  <c r="EN233" i="7942"/>
  <c r="EM372" i="7942"/>
  <c r="EN246" i="7942"/>
  <c r="EM385" i="7942"/>
  <c r="BY424" i="7942"/>
  <c r="BZ285" i="7942"/>
  <c r="DF315" i="7942"/>
  <c r="DG176" i="7942"/>
  <c r="AS169" i="7942"/>
  <c r="AR308" i="7942"/>
  <c r="DG199" i="7942"/>
  <c r="DF338" i="7942"/>
  <c r="EN225" i="7942"/>
  <c r="EM364" i="7942"/>
  <c r="EB329" i="7942"/>
  <c r="EC190" i="7942"/>
  <c r="EY158" i="7942"/>
  <c r="EX297" i="7942"/>
  <c r="FT372" i="7942"/>
  <c r="FU233" i="7942"/>
  <c r="GF242" i="7942"/>
  <c r="GE381" i="7942"/>
  <c r="DQ399" i="7942"/>
  <c r="DR260" i="7942"/>
  <c r="BY402" i="7942"/>
  <c r="BZ263" i="7942"/>
  <c r="FT394" i="7942"/>
  <c r="FU255" i="7942"/>
  <c r="K729" i="18"/>
  <c r="CK253" i="7942"/>
  <c r="CJ392" i="7942"/>
  <c r="GF238" i="7942"/>
  <c r="GE377" i="7942"/>
  <c r="EC256" i="7942"/>
  <c r="EB395" i="7942"/>
  <c r="EC159" i="7942"/>
  <c r="EB298" i="7942"/>
  <c r="CK256" i="7942"/>
  <c r="CJ395" i="7942"/>
  <c r="AS200" i="7942"/>
  <c r="AR339" i="7942"/>
  <c r="DR181" i="7942"/>
  <c r="DQ320" i="7942"/>
  <c r="AR336" i="7942"/>
  <c r="AS197" i="7942"/>
  <c r="CJ336" i="7942"/>
  <c r="CK197" i="7942"/>
  <c r="DF355" i="7942"/>
  <c r="DG216" i="7942"/>
  <c r="EC181" i="7942"/>
  <c r="EB320" i="7942"/>
  <c r="DQ367" i="7942"/>
  <c r="DR228" i="7942"/>
  <c r="CJ359" i="7942"/>
  <c r="CK220" i="7942"/>
  <c r="BZ245" i="7942"/>
  <c r="BY384" i="7942"/>
  <c r="AG371" i="7942"/>
  <c r="AH232" i="7942"/>
  <c r="EN277" i="7942"/>
  <c r="EM416" i="7942"/>
  <c r="BD261" i="7942"/>
  <c r="BC400" i="7942"/>
  <c r="K420" i="7942"/>
  <c r="L281" i="7942"/>
  <c r="FU228" i="7942"/>
  <c r="FT367" i="7942"/>
  <c r="DG271" i="7942"/>
  <c r="DF410" i="7942"/>
  <c r="AG348" i="7942"/>
  <c r="AH209" i="7942"/>
  <c r="AR407" i="7942"/>
  <c r="AS268" i="7942"/>
  <c r="W199" i="7942"/>
  <c r="V338" i="7942"/>
  <c r="V420" i="7942"/>
  <c r="W281" i="7942"/>
  <c r="CV167" i="7942"/>
  <c r="CU306" i="7942"/>
  <c r="CV203" i="7942"/>
  <c r="CU342" i="7942"/>
  <c r="AS157" i="7942"/>
  <c r="AR296" i="7942"/>
  <c r="GE373" i="7942"/>
  <c r="GF234" i="7942"/>
  <c r="K321" i="7942"/>
  <c r="L182" i="7942"/>
  <c r="AH226" i="7942"/>
  <c r="AG365" i="7942"/>
  <c r="GE418" i="7942"/>
  <c r="GF279" i="7942"/>
  <c r="DG236" i="7942"/>
  <c r="DF375" i="7942"/>
  <c r="DG255" i="7942"/>
  <c r="DF394" i="7942"/>
  <c r="EY243" i="7942"/>
  <c r="EX382" i="7942"/>
  <c r="AR315" i="7942"/>
  <c r="AS176" i="7942"/>
  <c r="DG278" i="7942"/>
  <c r="DF417" i="7942"/>
  <c r="W261" i="7942"/>
  <c r="V400" i="7942"/>
  <c r="L187" i="7942"/>
  <c r="K326" i="7942"/>
  <c r="DQ334" i="7942"/>
  <c r="DR195" i="7942"/>
  <c r="CK250" i="7942"/>
  <c r="CJ389" i="7942"/>
  <c r="CU416" i="7942"/>
  <c r="CV277" i="7942"/>
  <c r="DQ394" i="7942"/>
  <c r="DR255" i="7942"/>
  <c r="DQ357" i="7942"/>
  <c r="DR218" i="7942"/>
  <c r="W277" i="7942"/>
  <c r="V416" i="7942"/>
  <c r="EB357" i="7942"/>
  <c r="EC218" i="7942"/>
  <c r="DR184" i="7942"/>
  <c r="DQ323" i="7942"/>
  <c r="AS185" i="7942"/>
  <c r="AR324" i="7942"/>
  <c r="BZ205" i="7942"/>
  <c r="BY344" i="7942"/>
  <c r="FJ249" i="7942"/>
  <c r="FI388" i="7942"/>
  <c r="L229" i="7942"/>
  <c r="K368" i="7942"/>
  <c r="EX344" i="7942"/>
  <c r="EY205" i="7942"/>
  <c r="CK265" i="7942"/>
  <c r="CJ404" i="7942"/>
  <c r="BZ268" i="7942"/>
  <c r="BY407" i="7942"/>
  <c r="AH180" i="7942"/>
  <c r="AG319" i="7942"/>
  <c r="CK271" i="7942"/>
  <c r="CJ410" i="7942"/>
  <c r="DR162" i="7942"/>
  <c r="DQ301" i="7942"/>
  <c r="CU337" i="7942"/>
  <c r="CV198" i="7942"/>
  <c r="EX391" i="7942"/>
  <c r="EY252" i="7942"/>
  <c r="GE310" i="7942"/>
  <c r="GF171" i="7942"/>
  <c r="CJ363" i="7942"/>
  <c r="CK224" i="7942"/>
  <c r="AR398" i="7942"/>
  <c r="AS259" i="7942"/>
  <c r="BN328" i="7942"/>
  <c r="BO189" i="7942"/>
  <c r="DR186" i="7942"/>
  <c r="DQ325" i="7942"/>
  <c r="GE335" i="7942"/>
  <c r="GF196" i="7942"/>
  <c r="EB378" i="7942"/>
  <c r="EC239" i="7942"/>
  <c r="W236" i="7942"/>
  <c r="V375" i="7942"/>
  <c r="EM399" i="7942"/>
  <c r="EN260" i="7942"/>
  <c r="DF383" i="7942"/>
  <c r="DG244" i="7942"/>
  <c r="GF160" i="7942"/>
  <c r="GE299" i="7942"/>
  <c r="GE347" i="7942"/>
  <c r="GF208" i="7942"/>
  <c r="GE346" i="7942"/>
  <c r="GF207" i="7942"/>
  <c r="GF183" i="7942"/>
  <c r="GE322" i="7942"/>
  <c r="W275" i="7942"/>
  <c r="V414" i="7942"/>
  <c r="CU392" i="7942"/>
  <c r="CV253" i="7942"/>
  <c r="V383" i="7942"/>
  <c r="W244" i="7942"/>
  <c r="BN384" i="7942"/>
  <c r="BO245" i="7942"/>
  <c r="EM380" i="7942"/>
  <c r="EN241" i="7942"/>
  <c r="CJ405" i="7942"/>
  <c r="CK266" i="7942"/>
  <c r="BO193" i="7942"/>
  <c r="BN332" i="7942"/>
  <c r="L213" i="7942"/>
  <c r="K352" i="7942"/>
  <c r="DQ410" i="7942"/>
  <c r="DR271" i="7942"/>
  <c r="EC188" i="7942"/>
  <c r="EB327" i="7942"/>
  <c r="GF284" i="7942"/>
  <c r="GE423" i="7942"/>
  <c r="BY418" i="7942"/>
  <c r="BZ279" i="7942"/>
  <c r="FU216" i="7942"/>
  <c r="FT355" i="7942"/>
  <c r="EN180" i="7942"/>
  <c r="EM319" i="7942"/>
  <c r="CV246" i="7942"/>
  <c r="CU385" i="7942"/>
  <c r="EN187" i="7942"/>
  <c r="EM326" i="7942"/>
  <c r="CK166" i="7942"/>
  <c r="CJ305" i="7942"/>
  <c r="AR395" i="7942"/>
  <c r="AS256" i="7942"/>
  <c r="BO256" i="7942"/>
  <c r="BN395" i="7942"/>
  <c r="BZ206" i="7942"/>
  <c r="BY345" i="7942"/>
  <c r="BC371" i="7942"/>
  <c r="BD232" i="7942"/>
  <c r="CK267" i="7942"/>
  <c r="CJ406" i="7942"/>
  <c r="DR182" i="7942"/>
  <c r="DQ321" i="7942"/>
  <c r="BZ172" i="7942"/>
  <c r="BY311" i="7942"/>
  <c r="BC314" i="7942"/>
  <c r="BD175" i="7942"/>
  <c r="L240" i="7942"/>
  <c r="K379" i="7942"/>
  <c r="EY164" i="7942"/>
  <c r="EX303" i="7942"/>
  <c r="K384" i="7942"/>
  <c r="L245" i="7942"/>
  <c r="W183" i="7942"/>
  <c r="V322" i="7942"/>
  <c r="AG373" i="7942"/>
  <c r="AH234" i="7942"/>
  <c r="EC169" i="7942"/>
  <c r="EB308" i="7942"/>
  <c r="GF264" i="7942"/>
  <c r="GE403" i="7942"/>
  <c r="BY405" i="7942"/>
  <c r="BZ266" i="7942"/>
  <c r="EX369" i="7942"/>
  <c r="EY230" i="7942"/>
  <c r="BN413" i="7942"/>
  <c r="BO274" i="7942"/>
  <c r="EY172" i="7942"/>
  <c r="EX311" i="7942"/>
  <c r="BY363" i="7942"/>
  <c r="BZ224" i="7942"/>
  <c r="EN227" i="7942"/>
  <c r="EM366" i="7942"/>
  <c r="CK235" i="7942"/>
  <c r="CJ374" i="7942"/>
  <c r="V330" i="7942"/>
  <c r="W191" i="7942"/>
  <c r="DG233" i="7942"/>
  <c r="DF372" i="7942"/>
  <c r="EX356" i="7942"/>
  <c r="EY217" i="7942"/>
  <c r="GE397" i="7942"/>
  <c r="GF258" i="7942"/>
  <c r="FI346" i="7942"/>
  <c r="FJ207" i="7942"/>
  <c r="CJ419" i="7942"/>
  <c r="CK280" i="7942"/>
  <c r="DF303" i="7942"/>
  <c r="DG164" i="7942"/>
  <c r="AG380" i="7942"/>
  <c r="AH241" i="7942"/>
  <c r="I439" i="18"/>
  <c r="J429" i="18"/>
  <c r="J439" i="18" s="1"/>
  <c r="EB326" i="7942"/>
  <c r="EC187" i="7942"/>
  <c r="BD268" i="7942"/>
  <c r="BC407" i="7942"/>
  <c r="CU374" i="7942"/>
  <c r="CV235" i="7942"/>
  <c r="FT305" i="7942"/>
  <c r="FU166" i="7942"/>
  <c r="EY272" i="7942"/>
  <c r="EX411" i="7942"/>
  <c r="DR284" i="7942"/>
  <c r="DQ423" i="7942"/>
  <c r="W172" i="7942"/>
  <c r="V311" i="7942"/>
  <c r="CJ334" i="7942"/>
  <c r="CK195" i="7942"/>
  <c r="CV224" i="7942"/>
  <c r="CU363" i="7942"/>
  <c r="FJ200" i="7942"/>
  <c r="FI339" i="7942"/>
  <c r="EM353" i="7942"/>
  <c r="EN214" i="7942"/>
  <c r="AR411" i="7942"/>
  <c r="AS272" i="7942"/>
  <c r="EY182" i="7942"/>
  <c r="EX321" i="7942"/>
  <c r="EB342" i="7942"/>
  <c r="EC203" i="7942"/>
  <c r="EX413" i="7942"/>
  <c r="EY274" i="7942"/>
  <c r="BD275" i="7942"/>
  <c r="BC414" i="7942"/>
  <c r="BZ188" i="7942"/>
  <c r="BY327" i="7942"/>
  <c r="BD195" i="7942"/>
  <c r="BC334" i="7942"/>
  <c r="AG349" i="7942"/>
  <c r="AH210" i="7942"/>
  <c r="H99" i="7946"/>
  <c r="BO162" i="7942"/>
  <c r="BN301" i="7942"/>
  <c r="AG309" i="7942"/>
  <c r="AH170" i="7942"/>
  <c r="AS252" i="7942"/>
  <c r="AR391" i="7942"/>
  <c r="BD179" i="7942"/>
  <c r="BC318" i="7942"/>
  <c r="EC226" i="7942"/>
  <c r="EB365" i="7942"/>
  <c r="EY253" i="7942"/>
  <c r="EX392" i="7942"/>
  <c r="DQ421" i="7942"/>
  <c r="DR282" i="7942"/>
  <c r="EB423" i="7942"/>
  <c r="EC284" i="7942"/>
  <c r="CU300" i="7942"/>
  <c r="CV161" i="7942"/>
  <c r="FJ179" i="7942"/>
  <c r="FI318" i="7942"/>
  <c r="BY379" i="7942"/>
  <c r="BZ240" i="7942"/>
  <c r="EX417" i="7942"/>
  <c r="EY278" i="7942"/>
  <c r="DQ384" i="7942"/>
  <c r="DR245" i="7942"/>
  <c r="CU367" i="7942"/>
  <c r="CV228" i="7942"/>
  <c r="BO280" i="7942"/>
  <c r="BN419" i="7942"/>
  <c r="EB384" i="7942"/>
  <c r="EC245" i="7942"/>
  <c r="EX374" i="7942"/>
  <c r="EY235" i="7942"/>
  <c r="CJ345" i="7942"/>
  <c r="CK206" i="7942"/>
  <c r="AH248" i="7942"/>
  <c r="AG387" i="7942"/>
  <c r="EC241" i="7942"/>
  <c r="EB380" i="7942"/>
  <c r="FJ224" i="7942"/>
  <c r="FI363" i="7942"/>
  <c r="CV261" i="7942"/>
  <c r="CU400" i="7942"/>
  <c r="BY338" i="7942"/>
  <c r="BZ199" i="7942"/>
  <c r="EX376" i="7942"/>
  <c r="EY237" i="7942"/>
  <c r="CU354" i="7942"/>
  <c r="CV215" i="7942"/>
  <c r="EN174" i="7942"/>
  <c r="EM313" i="7942"/>
  <c r="BD216" i="7942"/>
  <c r="BC355" i="7942"/>
  <c r="EN268" i="7942"/>
  <c r="EM407" i="7942"/>
  <c r="DF415" i="7942"/>
  <c r="DG276" i="7942"/>
  <c r="BO259" i="7942"/>
  <c r="BN398" i="7942"/>
  <c r="CJ384" i="7942"/>
  <c r="CK245" i="7942"/>
  <c r="EC258" i="7942"/>
  <c r="EB397" i="7942"/>
  <c r="DR177" i="7942"/>
  <c r="DQ316" i="7942"/>
  <c r="DG179" i="7942"/>
  <c r="DF318" i="7942"/>
  <c r="BN295" i="7942"/>
  <c r="BO156" i="7942"/>
  <c r="CT425" i="7942"/>
  <c r="EC183" i="7942"/>
  <c r="EB322" i="7942"/>
  <c r="FJ203" i="7942"/>
  <c r="FI342" i="7942"/>
  <c r="BC392" i="7942"/>
  <c r="BD253" i="7942"/>
  <c r="BC308" i="7942"/>
  <c r="BD169" i="7942"/>
  <c r="AR410" i="7942"/>
  <c r="AS271" i="7942"/>
  <c r="DF296" i="7942"/>
  <c r="DG157" i="7942"/>
  <c r="FU271" i="7942"/>
  <c r="FT410" i="7942"/>
  <c r="BD196" i="7942"/>
  <c r="BC335" i="7942"/>
  <c r="EY277" i="7942"/>
  <c r="EX416" i="7942"/>
  <c r="K303" i="7942"/>
  <c r="L164" i="7942"/>
  <c r="BC418" i="7942"/>
  <c r="BD279" i="7942"/>
  <c r="DR278" i="7942"/>
  <c r="DQ417" i="7942"/>
  <c r="CK187" i="7942"/>
  <c r="CJ326" i="7942"/>
  <c r="DF330" i="7942"/>
  <c r="DG191" i="7942"/>
  <c r="EM408" i="7942"/>
  <c r="EN269" i="7942"/>
  <c r="BD192" i="7942"/>
  <c r="BC331" i="7942"/>
  <c r="BD191" i="7942"/>
  <c r="BC330" i="7942"/>
  <c r="CV177" i="7942"/>
  <c r="CU316" i="7942"/>
  <c r="BY300" i="7942"/>
  <c r="BZ161" i="7942"/>
  <c r="BD244" i="7942"/>
  <c r="BC383" i="7942"/>
  <c r="AR420" i="7942"/>
  <c r="AS281" i="7942"/>
  <c r="FU277" i="7942"/>
  <c r="FT416" i="7942"/>
  <c r="BO202" i="7942"/>
  <c r="BN341" i="7942"/>
  <c r="FT316" i="7942"/>
  <c r="FU177" i="7942"/>
  <c r="BO201" i="7942"/>
  <c r="BN340" i="7942"/>
  <c r="EC266" i="7942"/>
  <c r="EB405" i="7942"/>
  <c r="AR337" i="7942"/>
  <c r="AS198" i="7942"/>
  <c r="EM409" i="7942"/>
  <c r="EN270" i="7942"/>
  <c r="CU419" i="7942"/>
  <c r="CV280" i="7942"/>
  <c r="CU318" i="7942"/>
  <c r="CV179" i="7942"/>
  <c r="EN154" i="7942"/>
  <c r="EM293" i="7942"/>
  <c r="BC354" i="7942"/>
  <c r="BD215" i="7942"/>
  <c r="K339" i="7942"/>
  <c r="L200" i="7942"/>
  <c r="EX393" i="7942"/>
  <c r="EY254" i="7942"/>
  <c r="EN206" i="7942"/>
  <c r="EM345" i="7942"/>
  <c r="L217" i="7942"/>
  <c r="K356" i="7942"/>
  <c r="EC253" i="7942"/>
  <c r="EB392" i="7942"/>
  <c r="BY368" i="7942"/>
  <c r="BZ229" i="7942"/>
  <c r="V354" i="7942"/>
  <c r="W215" i="7942"/>
  <c r="EB301" i="7942"/>
  <c r="EC162" i="7942"/>
  <c r="BD178" i="7942"/>
  <c r="BC317" i="7942"/>
  <c r="DG231" i="7942"/>
  <c r="DF370" i="7942"/>
  <c r="CK221" i="7942"/>
  <c r="CJ360" i="7942"/>
  <c r="K405" i="7942"/>
  <c r="L266" i="7942"/>
  <c r="AR399" i="7942"/>
  <c r="AS260" i="7942"/>
  <c r="FI310" i="7942"/>
  <c r="FJ171" i="7942"/>
  <c r="FU238" i="7942"/>
  <c r="FT377" i="7942"/>
  <c r="FJ263" i="7942"/>
  <c r="FI402" i="7942"/>
  <c r="DF418" i="7942"/>
  <c r="DG279" i="7942"/>
  <c r="GF222" i="7942"/>
  <c r="GE361" i="7942"/>
  <c r="GE330" i="7942"/>
  <c r="GF191" i="7942"/>
  <c r="EX316" i="7942"/>
  <c r="EY177" i="7942"/>
  <c r="EC168" i="7942"/>
  <c r="EB307" i="7942"/>
  <c r="W219" i="7942"/>
  <c r="V358" i="7942"/>
  <c r="CU394" i="7942"/>
  <c r="CV255" i="7942"/>
  <c r="DQ422" i="7942"/>
  <c r="DR283" i="7942"/>
  <c r="EM367" i="7942"/>
  <c r="EN228" i="7942"/>
  <c r="I80" i="7943"/>
  <c r="P417" i="18"/>
  <c r="EN200" i="7942"/>
  <c r="EM339" i="7942"/>
  <c r="FT404" i="7942"/>
  <c r="FU265" i="7942"/>
  <c r="CU371" i="7942"/>
  <c r="CV232" i="7942"/>
  <c r="DR241" i="7942"/>
  <c r="DQ380" i="7942"/>
  <c r="BZ210" i="7942"/>
  <c r="BY349" i="7942"/>
  <c r="EB330" i="7942"/>
  <c r="EC191" i="7942"/>
  <c r="W185" i="7942"/>
  <c r="V324" i="7942"/>
  <c r="DQ314" i="7942"/>
  <c r="DR175" i="7942"/>
  <c r="DQ331" i="7942"/>
  <c r="DR192" i="7942"/>
  <c r="W241" i="7942"/>
  <c r="V380" i="7942"/>
  <c r="DQ398" i="7942"/>
  <c r="DR259" i="7942"/>
  <c r="BC327" i="7942"/>
  <c r="BD188" i="7942"/>
  <c r="W279" i="7942"/>
  <c r="V418" i="7942"/>
  <c r="EY268" i="7942"/>
  <c r="EX407" i="7942"/>
  <c r="DQ322" i="7942"/>
  <c r="DR183" i="7942"/>
  <c r="DG154" i="7942"/>
  <c r="DF293" i="7942"/>
  <c r="EY188" i="7942"/>
  <c r="EX327" i="7942"/>
  <c r="AS222" i="7942"/>
  <c r="AR361" i="7942"/>
  <c r="BN327" i="7942"/>
  <c r="BO188" i="7942"/>
  <c r="CJ337" i="7942"/>
  <c r="CK198" i="7942"/>
  <c r="BN402" i="7942"/>
  <c r="BO263" i="7942"/>
  <c r="EY204" i="7942"/>
  <c r="EX343" i="7942"/>
  <c r="FI370" i="7942"/>
  <c r="FJ231" i="7942"/>
  <c r="AR350" i="7942"/>
  <c r="AS211" i="7942"/>
  <c r="EX335" i="7942"/>
  <c r="EY196" i="7942"/>
  <c r="EX354" i="7942"/>
  <c r="EY215" i="7942"/>
  <c r="CK194" i="7942"/>
  <c r="CJ333" i="7942"/>
  <c r="CU418" i="7942"/>
  <c r="CV279" i="7942"/>
  <c r="EY198" i="7942"/>
  <c r="EX337" i="7942"/>
  <c r="W226" i="7942"/>
  <c r="V365" i="7942"/>
  <c r="FT363" i="7942"/>
  <c r="FU224" i="7942"/>
  <c r="EY161" i="7942"/>
  <c r="EX300" i="7942"/>
  <c r="GE422" i="7942"/>
  <c r="GF283" i="7942"/>
  <c r="EC209" i="7942"/>
  <c r="EB348" i="7942"/>
  <c r="BZ244" i="7942"/>
  <c r="BY383" i="7942"/>
  <c r="FI378" i="7942"/>
  <c r="FJ239" i="7942"/>
  <c r="L199" i="7942"/>
  <c r="K338" i="7942"/>
  <c r="EX372" i="7942"/>
  <c r="EY233" i="7942"/>
  <c r="FT345" i="7942"/>
  <c r="FU206" i="7942"/>
  <c r="EM391" i="7942"/>
  <c r="EN252" i="7942"/>
  <c r="EC254" i="7942"/>
  <c r="EB393" i="7942"/>
  <c r="AH208" i="7942"/>
  <c r="AG347" i="7942"/>
  <c r="V352" i="7942"/>
  <c r="W213" i="7942"/>
  <c r="DG254" i="7942"/>
  <c r="DF393" i="7942"/>
  <c r="L235" i="7942"/>
  <c r="K374" i="7942"/>
  <c r="BO195" i="7942"/>
  <c r="BN334" i="7942"/>
  <c r="CV189" i="7942"/>
  <c r="CU328" i="7942"/>
  <c r="K337" i="7942"/>
  <c r="L198" i="7942"/>
  <c r="BY314" i="7942"/>
  <c r="BZ175" i="7942"/>
  <c r="CU380" i="7942"/>
  <c r="CV241" i="7942"/>
  <c r="CK225" i="7942"/>
  <c r="CJ364" i="7942"/>
  <c r="AR343" i="7942"/>
  <c r="AS204" i="7942"/>
  <c r="BN387" i="7942"/>
  <c r="BO248" i="7942"/>
  <c r="W276" i="7942"/>
  <c r="V415" i="7942"/>
  <c r="BO197" i="7942"/>
  <c r="BN336" i="7942"/>
  <c r="BN344" i="7942"/>
  <c r="BO205" i="7942"/>
  <c r="GE314" i="7942"/>
  <c r="GF175" i="7942"/>
  <c r="BY322" i="7942"/>
  <c r="BZ183" i="7942"/>
  <c r="DF377" i="7942"/>
  <c r="DG238" i="7942"/>
  <c r="FI415" i="7942"/>
  <c r="FJ276" i="7942"/>
  <c r="DG200" i="7942"/>
  <c r="DF339" i="7942"/>
  <c r="EN168" i="7942"/>
  <c r="EM307" i="7942"/>
  <c r="DG162" i="7942"/>
  <c r="DF301" i="7942"/>
  <c r="DF376" i="7942"/>
  <c r="DG237" i="7942"/>
  <c r="AS262" i="7942"/>
  <c r="AR401" i="7942"/>
  <c r="DR211" i="7942"/>
  <c r="DQ350" i="7942"/>
  <c r="BD231" i="7942"/>
  <c r="BC370" i="7942"/>
  <c r="AG297" i="7942"/>
  <c r="AH158" i="7942"/>
  <c r="O209" i="18"/>
  <c r="P209" i="18" s="1"/>
  <c r="Q209" i="18" s="1"/>
  <c r="BD180" i="7942"/>
  <c r="BC319" i="7942"/>
  <c r="W221" i="7942"/>
  <c r="V360" i="7942"/>
  <c r="FI407" i="7942"/>
  <c r="FJ268" i="7942"/>
  <c r="CV207" i="7942"/>
  <c r="CU346" i="7942"/>
  <c r="CJ308" i="7942"/>
  <c r="CK169" i="7942"/>
  <c r="AS164" i="7942"/>
  <c r="AR303" i="7942"/>
  <c r="BO184" i="7942"/>
  <c r="BN323" i="7942"/>
  <c r="BZ212" i="7942"/>
  <c r="BY351" i="7942"/>
  <c r="FI406" i="7942"/>
  <c r="FJ267" i="7942"/>
  <c r="FI393" i="7942"/>
  <c r="FJ254" i="7942"/>
  <c r="FJ271" i="7942"/>
  <c r="FI410" i="7942"/>
  <c r="J425" i="7942"/>
  <c r="EN196" i="7942"/>
  <c r="EM335" i="7942"/>
  <c r="CK283" i="7942"/>
  <c r="CJ422" i="7942"/>
  <c r="DF345" i="7942"/>
  <c r="DG206" i="7942"/>
  <c r="EN242" i="7942"/>
  <c r="EM381" i="7942"/>
  <c r="BD214" i="7942"/>
  <c r="BC353" i="7942"/>
  <c r="AH216" i="7942"/>
  <c r="AG355" i="7942"/>
  <c r="CK232" i="7942"/>
  <c r="CJ371" i="7942"/>
  <c r="BO262" i="7942"/>
  <c r="BN401" i="7942"/>
  <c r="DQ362" i="7942"/>
  <c r="DR223" i="7942"/>
  <c r="FI365" i="7942"/>
  <c r="FJ226" i="7942"/>
  <c r="W212" i="7942"/>
  <c r="V351" i="7942"/>
  <c r="EY156" i="7942"/>
  <c r="EX295" i="7942"/>
  <c r="GE349" i="7942"/>
  <c r="GF210" i="7942"/>
  <c r="EW425" i="7942"/>
  <c r="CV245" i="7942"/>
  <c r="CU384" i="7942"/>
  <c r="EC207" i="7942"/>
  <c r="EB346" i="7942"/>
  <c r="BD269" i="7942"/>
  <c r="BC408" i="7942"/>
  <c r="K331" i="7942"/>
  <c r="L192" i="7942"/>
  <c r="BZ216" i="7942"/>
  <c r="BY355" i="7942"/>
  <c r="K318" i="7942"/>
  <c r="L179" i="7942"/>
  <c r="DF325" i="7942"/>
  <c r="DG186" i="7942"/>
  <c r="BY326" i="7942"/>
  <c r="BZ187" i="7942"/>
  <c r="FJ162" i="7942"/>
  <c r="FI301" i="7942"/>
  <c r="FU232" i="7942"/>
  <c r="FT371" i="7942"/>
  <c r="FT421" i="7942"/>
  <c r="FU282" i="7942"/>
  <c r="BD249" i="7942"/>
  <c r="BC388" i="7942"/>
  <c r="DG156" i="7942"/>
  <c r="DF295" i="7942"/>
  <c r="DF324" i="7942"/>
  <c r="DG185" i="7942"/>
  <c r="L169" i="7942"/>
  <c r="K308" i="7942"/>
  <c r="AG354" i="7942"/>
  <c r="AH215" i="7942"/>
  <c r="AH179" i="7942"/>
  <c r="AG318" i="7942"/>
  <c r="EM312" i="7942"/>
  <c r="EN173" i="7942"/>
  <c r="V300" i="7942"/>
  <c r="W161" i="7942"/>
  <c r="AH269" i="7942"/>
  <c r="AG408" i="7942"/>
  <c r="AG410" i="7942"/>
  <c r="AH271" i="7942"/>
  <c r="CV269" i="7942"/>
  <c r="CU408" i="7942"/>
  <c r="V350" i="7942"/>
  <c r="W211" i="7942"/>
  <c r="EY213" i="7942"/>
  <c r="EX352" i="7942"/>
  <c r="W256" i="7942"/>
  <c r="V395" i="7942"/>
  <c r="EY275" i="7942"/>
  <c r="EX414" i="7942"/>
  <c r="FU247" i="7942"/>
  <c r="FT386" i="7942"/>
  <c r="CV265" i="7942"/>
  <c r="CU404" i="7942"/>
  <c r="BY324" i="7942"/>
  <c r="BZ185" i="7942"/>
  <c r="DF398" i="7942"/>
  <c r="DG259" i="7942"/>
  <c r="K419" i="7942"/>
  <c r="L280" i="7942"/>
  <c r="DQ297" i="7942"/>
  <c r="DR158" i="7942"/>
  <c r="BY360" i="7942"/>
  <c r="BZ221" i="7942"/>
  <c r="CU332" i="7942"/>
  <c r="CV193" i="7942"/>
  <c r="FU202" i="7942"/>
  <c r="FT341" i="7942"/>
  <c r="EC255" i="7942"/>
  <c r="EB394" i="7942"/>
  <c r="AG315" i="7942"/>
  <c r="AH176" i="7942"/>
  <c r="DQ415" i="7942"/>
  <c r="DR276" i="7942"/>
  <c r="L283" i="7942"/>
  <c r="K422" i="7942"/>
  <c r="DQ388" i="7942"/>
  <c r="DR249" i="7942"/>
  <c r="AR332" i="7942"/>
  <c r="AS193" i="7942"/>
  <c r="AH165" i="7942"/>
  <c r="AG304" i="7942"/>
  <c r="FI332" i="7942"/>
  <c r="FJ193" i="7942"/>
  <c r="AG343" i="7942"/>
  <c r="AH204" i="7942"/>
  <c r="W260" i="7942"/>
  <c r="V399" i="7942"/>
  <c r="CK249" i="7942"/>
  <c r="CJ388" i="7942"/>
  <c r="DF407" i="7942"/>
  <c r="DG268" i="7942"/>
  <c r="DQ359" i="7942"/>
  <c r="DR220" i="7942"/>
  <c r="BN411" i="7942"/>
  <c r="BO272" i="7942"/>
  <c r="EC240" i="7942"/>
  <c r="EB379" i="7942"/>
  <c r="CK183" i="7942"/>
  <c r="CJ322" i="7942"/>
  <c r="FJ198" i="7942"/>
  <c r="FI337" i="7942"/>
  <c r="EM298" i="7942"/>
  <c r="EN159" i="7942"/>
  <c r="EN245" i="7942"/>
  <c r="EM384" i="7942"/>
  <c r="V317" i="7942"/>
  <c r="W178" i="7942"/>
  <c r="EY267" i="7942"/>
  <c r="EX406" i="7942"/>
  <c r="CK279" i="7942"/>
  <c r="CJ418" i="7942"/>
  <c r="DQ304" i="7942"/>
  <c r="DR165" i="7942"/>
  <c r="CU326" i="7942"/>
  <c r="CV187" i="7942"/>
  <c r="DG257" i="7942"/>
  <c r="DF396" i="7942"/>
  <c r="GF167" i="7942"/>
  <c r="GE306" i="7942"/>
  <c r="EC155" i="7942"/>
  <c r="EB294" i="7942"/>
  <c r="DQ374" i="7942"/>
  <c r="DR235" i="7942"/>
  <c r="K334" i="7942"/>
  <c r="L195" i="7942"/>
  <c r="BZ173" i="7942"/>
  <c r="BY312" i="7942"/>
  <c r="DR229" i="7942"/>
  <c r="DQ368" i="7942"/>
  <c r="FU214" i="7942"/>
  <c r="FT353" i="7942"/>
  <c r="BO187" i="7942"/>
  <c r="BN326" i="7942"/>
  <c r="AG305" i="7942"/>
  <c r="AH166" i="7942"/>
  <c r="DR200" i="7942"/>
  <c r="DQ339" i="7942"/>
  <c r="CV168" i="7942"/>
  <c r="CU307" i="7942"/>
  <c r="AG334" i="7942"/>
  <c r="AH195" i="7942"/>
  <c r="FU180" i="7942"/>
  <c r="FT319" i="7942"/>
  <c r="EB420" i="7942"/>
  <c r="EC281" i="7942"/>
  <c r="BZ251" i="7942"/>
  <c r="BY390" i="7942"/>
  <c r="CJ399" i="7942"/>
  <c r="CK260" i="7942"/>
  <c r="K320" i="7942"/>
  <c r="L181" i="7942"/>
  <c r="CV173" i="7942"/>
  <c r="CU312" i="7942"/>
  <c r="FJ247" i="7942"/>
  <c r="FI386" i="7942"/>
  <c r="CK251" i="7942"/>
  <c r="CJ390" i="7942"/>
  <c r="DQ373" i="7942"/>
  <c r="DR234" i="7942"/>
  <c r="FJ191" i="7942"/>
  <c r="FI330" i="7942"/>
  <c r="GE379" i="7942"/>
  <c r="GF240" i="7942"/>
  <c r="CJ298" i="7942"/>
  <c r="CK159" i="7942"/>
  <c r="BC322" i="7942"/>
  <c r="BD183" i="7942"/>
  <c r="CK210" i="7942"/>
  <c r="CJ349" i="7942"/>
  <c r="EM344" i="7942"/>
  <c r="EN205" i="7942"/>
  <c r="DR172" i="7942"/>
  <c r="DQ311" i="7942"/>
  <c r="BY305" i="7942"/>
  <c r="BZ166" i="7942"/>
  <c r="FI387" i="7942"/>
  <c r="FJ248" i="7942"/>
  <c r="L210" i="7942"/>
  <c r="K349" i="7942"/>
  <c r="CU413" i="7942"/>
  <c r="CV274" i="7942"/>
  <c r="AH259" i="7942"/>
  <c r="AG398" i="7942"/>
  <c r="V407" i="7942"/>
  <c r="W268" i="7942"/>
  <c r="EM396" i="7942"/>
  <c r="EN257" i="7942"/>
  <c r="V295" i="7942"/>
  <c r="W156" i="7942"/>
  <c r="EN267" i="7942"/>
  <c r="EM406" i="7942"/>
  <c r="CJ382" i="7942"/>
  <c r="CK243" i="7942"/>
  <c r="CV156" i="7942"/>
  <c r="CU295" i="7942"/>
  <c r="BO281" i="7942"/>
  <c r="BN420" i="7942"/>
  <c r="FT350" i="7942"/>
  <c r="FU211" i="7942"/>
  <c r="FU246" i="7942"/>
  <c r="FT385" i="7942"/>
  <c r="BY336" i="7942"/>
  <c r="BZ197" i="7942"/>
  <c r="BO172" i="7942"/>
  <c r="BN311" i="7942"/>
  <c r="BO227" i="7942"/>
  <c r="BN366" i="7942"/>
  <c r="BN368" i="7942"/>
  <c r="BO229" i="7942"/>
  <c r="DG212" i="7942"/>
  <c r="DF351" i="7942"/>
  <c r="DR167" i="7942"/>
  <c r="DQ306" i="7942"/>
  <c r="AS236" i="7942"/>
  <c r="AR375" i="7942"/>
  <c r="BY366" i="7942"/>
  <c r="BZ227" i="7942"/>
  <c r="EB422" i="7942"/>
  <c r="EC283" i="7942"/>
  <c r="BN410" i="7942"/>
  <c r="BO271" i="7942"/>
  <c r="EB328" i="7942"/>
  <c r="EC189" i="7942"/>
  <c r="FJ157" i="7942"/>
  <c r="FI296" i="7942"/>
  <c r="EY246" i="7942"/>
  <c r="EX385" i="7942"/>
  <c r="GE352" i="7942"/>
  <c r="GF213" i="7942"/>
  <c r="DQ330" i="7942"/>
  <c r="DR191" i="7942"/>
  <c r="W154" i="7942"/>
  <c r="V293" i="7942"/>
  <c r="BC307" i="7942"/>
  <c r="BD168" i="7942"/>
  <c r="BN305" i="7942"/>
  <c r="BO166" i="7942"/>
  <c r="CJ387" i="7942"/>
  <c r="CK248" i="7942"/>
  <c r="DR263" i="7942"/>
  <c r="DQ402" i="7942"/>
  <c r="GE382" i="7942"/>
  <c r="GF243" i="7942"/>
  <c r="BZ193" i="7942"/>
  <c r="BY332" i="7942"/>
  <c r="AG364" i="7942"/>
  <c r="AH225" i="7942"/>
  <c r="GE323" i="7942"/>
  <c r="GF184" i="7942"/>
  <c r="FI420" i="7942"/>
  <c r="FJ281" i="7942"/>
  <c r="EY261" i="7942"/>
  <c r="EX400" i="7942"/>
  <c r="CV204" i="7942"/>
  <c r="CU343" i="7942"/>
  <c r="FJ154" i="7942"/>
  <c r="FI293" i="7942"/>
  <c r="AG368" i="7942"/>
  <c r="AH229" i="7942"/>
  <c r="EN237" i="7942"/>
  <c r="EM376" i="7942"/>
  <c r="FI381" i="7942"/>
  <c r="FJ242" i="7942"/>
  <c r="W243" i="7942"/>
  <c r="V382" i="7942"/>
  <c r="EN261" i="7942"/>
  <c r="EM400" i="7942"/>
  <c r="DQ366" i="7942"/>
  <c r="DR227" i="7942"/>
  <c r="AS278" i="7942"/>
  <c r="AR417" i="7942"/>
  <c r="DR231" i="7942"/>
  <c r="DQ370" i="7942"/>
  <c r="DF403" i="7942"/>
  <c r="DG264" i="7942"/>
  <c r="FT375" i="7942"/>
  <c r="FU236" i="7942"/>
  <c r="DG253" i="7942"/>
  <c r="DF392" i="7942"/>
  <c r="FU272" i="7942"/>
  <c r="FT411" i="7942"/>
  <c r="BC360" i="7942"/>
  <c r="BD221" i="7942"/>
  <c r="DQ395" i="7942"/>
  <c r="DR256" i="7942"/>
  <c r="BO220" i="7942"/>
  <c r="BN359" i="7942"/>
  <c r="FJ160" i="7942"/>
  <c r="FI299" i="7942"/>
  <c r="CK269" i="7942"/>
  <c r="CJ408" i="7942"/>
  <c r="FI300" i="7942"/>
  <c r="FJ161" i="7942"/>
  <c r="K341" i="7942"/>
  <c r="L202" i="7942"/>
  <c r="CV196" i="7942"/>
  <c r="CU335" i="7942"/>
  <c r="BN364" i="7942"/>
  <c r="BO225" i="7942"/>
  <c r="EN275" i="7942"/>
  <c r="EM414" i="7942"/>
  <c r="EC244" i="7942"/>
  <c r="EB383" i="7942"/>
  <c r="K404" i="7942"/>
  <c r="L265" i="7942"/>
  <c r="EY229" i="7942"/>
  <c r="EX368" i="7942"/>
  <c r="BZ255" i="7942"/>
  <c r="BY394" i="7942"/>
  <c r="FU160" i="7942"/>
  <c r="FT299" i="7942"/>
  <c r="BY301" i="7942"/>
  <c r="BZ162" i="7942"/>
  <c r="BD281" i="7942"/>
  <c r="BC420" i="7942"/>
  <c r="EB407" i="7942"/>
  <c r="EC268" i="7942"/>
  <c r="BD210" i="7942"/>
  <c r="BC349" i="7942"/>
  <c r="DQ371" i="7942"/>
  <c r="DR232" i="7942"/>
  <c r="CJ307" i="7942"/>
  <c r="CK168" i="7942"/>
  <c r="L285" i="7942"/>
  <c r="K424" i="7942"/>
  <c r="BO191" i="7942"/>
  <c r="BN330" i="7942"/>
  <c r="GF268" i="7942"/>
  <c r="GE407" i="7942"/>
  <c r="BO207" i="7942"/>
  <c r="BN346" i="7942"/>
  <c r="BO284" i="7942"/>
  <c r="BN423" i="7942"/>
  <c r="GF227" i="7942"/>
  <c r="GE366" i="7942"/>
  <c r="GF209" i="7942"/>
  <c r="GE348" i="7942"/>
  <c r="EX405" i="7942"/>
  <c r="EY266" i="7942"/>
  <c r="FJ219" i="7942"/>
  <c r="FI358" i="7942"/>
  <c r="DF294" i="7942"/>
  <c r="DG155" i="7942"/>
  <c r="DG243" i="7942"/>
  <c r="DF382" i="7942"/>
  <c r="CJ386" i="7942"/>
  <c r="CK247" i="7942"/>
  <c r="EC275" i="7942"/>
  <c r="EB414" i="7942"/>
  <c r="EN165" i="7942"/>
  <c r="EM304" i="7942"/>
  <c r="CJ407" i="7942"/>
  <c r="CK268" i="7942"/>
  <c r="BD158" i="7942"/>
  <c r="BC297" i="7942"/>
  <c r="AG363" i="7942"/>
  <c r="AH224" i="7942"/>
  <c r="BY318" i="7942"/>
  <c r="BZ179" i="7942"/>
  <c r="DF388" i="7942"/>
  <c r="DG249" i="7942"/>
  <c r="AR377" i="7942"/>
  <c r="AS238" i="7942"/>
  <c r="V374" i="7942"/>
  <c r="W235" i="7942"/>
  <c r="J364" i="18"/>
  <c r="I374" i="18"/>
  <c r="AG342" i="7942"/>
  <c r="AH203" i="7942"/>
  <c r="GF174" i="7942"/>
  <c r="GE313" i="7942"/>
  <c r="DQ315" i="7942"/>
  <c r="DR176" i="7942"/>
  <c r="BO213" i="7942"/>
  <c r="BN352" i="7942"/>
  <c r="DQ312" i="7942"/>
  <c r="DR173" i="7942"/>
  <c r="BZ282" i="7942"/>
  <c r="BY421" i="7942"/>
  <c r="AH178" i="7942"/>
  <c r="AG317" i="7942"/>
  <c r="FU192" i="7942"/>
  <c r="FT331" i="7942"/>
  <c r="EC196" i="7942"/>
  <c r="EB335" i="7942"/>
  <c r="AS173" i="7942"/>
  <c r="AR312" i="7942"/>
  <c r="AS284" i="7942"/>
  <c r="AR423" i="7942"/>
  <c r="L208" i="7942"/>
  <c r="K347" i="7942"/>
  <c r="O300" i="18"/>
  <c r="EN265" i="7942"/>
  <c r="EM404" i="7942"/>
  <c r="CV249" i="7942"/>
  <c r="CU388" i="7942"/>
  <c r="EB361" i="7942"/>
  <c r="EC222" i="7942"/>
  <c r="BY343" i="7942"/>
  <c r="BZ204" i="7942"/>
  <c r="AH197" i="7942"/>
  <c r="AG336" i="7942"/>
  <c r="DG181" i="7942"/>
  <c r="DF320" i="7942"/>
  <c r="CU327" i="7942"/>
  <c r="CV188" i="7942"/>
  <c r="GF157" i="7942"/>
  <c r="GE296" i="7942"/>
  <c r="EM386" i="7942"/>
  <c r="EN247" i="7942"/>
  <c r="EX360" i="7942"/>
  <c r="EY221" i="7942"/>
  <c r="CK199" i="7942"/>
  <c r="CJ338" i="7942"/>
  <c r="EB401" i="7942"/>
  <c r="EC262" i="7942"/>
  <c r="CK172" i="7942"/>
  <c r="CJ311" i="7942"/>
  <c r="EY284" i="7942"/>
  <c r="EX423" i="7942"/>
  <c r="CK216" i="7942"/>
  <c r="CJ355" i="7942"/>
  <c r="EX390" i="7942"/>
  <c r="EY251" i="7942"/>
  <c r="AR302" i="7942"/>
  <c r="AS163" i="7942"/>
  <c r="GF245" i="7942"/>
  <c r="GE384" i="7942"/>
  <c r="DF306" i="7942"/>
  <c r="DG167" i="7942"/>
  <c r="GF252" i="7942"/>
  <c r="GE391" i="7942"/>
  <c r="FI305" i="7942"/>
  <c r="FJ166" i="7942"/>
  <c r="W245" i="7942"/>
  <c r="V384" i="7942"/>
  <c r="DF365" i="7942"/>
  <c r="DG226" i="7942"/>
  <c r="AH254" i="7942"/>
  <c r="AG393" i="7942"/>
  <c r="EX298" i="7942"/>
  <c r="EY159" i="7942"/>
  <c r="DF368" i="7942"/>
  <c r="DG229" i="7942"/>
  <c r="AS264" i="7942"/>
  <c r="AR403" i="7942"/>
  <c r="AH188" i="7942"/>
  <c r="AG327" i="7942"/>
  <c r="CV276" i="7942"/>
  <c r="CU415" i="7942"/>
  <c r="AS203" i="7942"/>
  <c r="AR342" i="7942"/>
  <c r="BO240" i="7942"/>
  <c r="BN379" i="7942"/>
  <c r="W232" i="7942"/>
  <c r="V371" i="7942"/>
  <c r="J309" i="18"/>
  <c r="DF380" i="7942"/>
  <c r="DG241" i="7942"/>
  <c r="W264" i="7942"/>
  <c r="V403" i="7942"/>
  <c r="BN294" i="7942"/>
  <c r="BO155" i="7942"/>
  <c r="AS249" i="7942"/>
  <c r="AR388" i="7942"/>
  <c r="GE367" i="7942"/>
  <c r="GF228" i="7942"/>
  <c r="FU207" i="7942"/>
  <c r="FT346" i="7942"/>
  <c r="BN367" i="7942"/>
  <c r="BO228" i="7942"/>
  <c r="GE311" i="7942"/>
  <c r="GF172" i="7942"/>
  <c r="K304" i="7942"/>
  <c r="L165" i="7942"/>
  <c r="BZ182" i="7942"/>
  <c r="BY321" i="7942"/>
  <c r="CK209" i="7942"/>
  <c r="CJ348" i="7942"/>
  <c r="EC227" i="7942"/>
  <c r="EB366" i="7942"/>
  <c r="CJ423" i="7942"/>
  <c r="CK284" i="7942"/>
  <c r="EC265" i="7942"/>
  <c r="EB404" i="7942"/>
  <c r="BZ276" i="7942"/>
  <c r="BY415" i="7942"/>
  <c r="EB306" i="7942"/>
  <c r="EC167" i="7942"/>
  <c r="CU378" i="7942"/>
  <c r="CV239" i="7942"/>
  <c r="BY350" i="7942"/>
  <c r="BZ211" i="7942"/>
  <c r="AR330" i="7942"/>
  <c r="AS191" i="7942"/>
  <c r="DG273" i="7942"/>
  <c r="DF412" i="7942"/>
  <c r="EX408" i="7942"/>
  <c r="EY269" i="7942"/>
  <c r="DF357" i="7942"/>
  <c r="DG218" i="7942"/>
  <c r="AH185" i="7942"/>
  <c r="AG324" i="7942"/>
  <c r="BZ233" i="7942"/>
  <c r="BY372" i="7942"/>
  <c r="BD222" i="7942"/>
  <c r="BC361" i="7942"/>
  <c r="EY199" i="7942"/>
  <c r="EX338" i="7942"/>
  <c r="CU304" i="7942"/>
  <c r="CV165" i="7942"/>
  <c r="BD155" i="7942"/>
  <c r="BC294" i="7942"/>
  <c r="AG338" i="7942"/>
  <c r="AH199" i="7942"/>
  <c r="FI377" i="7942"/>
  <c r="FJ238" i="7942"/>
  <c r="L264" i="7942"/>
  <c r="K403" i="7942"/>
  <c r="DF386" i="7942"/>
  <c r="DG247" i="7942"/>
  <c r="BZ178" i="7942"/>
  <c r="BY317" i="7942"/>
  <c r="GF204" i="7942"/>
  <c r="GE343" i="7942"/>
  <c r="L268" i="7942"/>
  <c r="K407" i="7942"/>
  <c r="BY365" i="7942"/>
  <c r="BZ226" i="7942"/>
  <c r="GE345" i="7942"/>
  <c r="GF206" i="7942"/>
  <c r="BN403" i="7942"/>
  <c r="BO264" i="7942"/>
  <c r="EB303" i="7942"/>
  <c r="EC164" i="7942"/>
  <c r="DQ401" i="7942"/>
  <c r="DR262" i="7942"/>
  <c r="BO186" i="7942"/>
  <c r="BN325" i="7942"/>
  <c r="CV262" i="7942"/>
  <c r="CU401" i="7942"/>
  <c r="AS172" i="7942"/>
  <c r="AR311" i="7942"/>
  <c r="V377" i="7942"/>
  <c r="W238" i="7942"/>
  <c r="CU412" i="7942"/>
  <c r="CV273" i="7942"/>
  <c r="L226" i="7942"/>
  <c r="K365" i="7942"/>
  <c r="AH247" i="7942"/>
  <c r="AG386" i="7942"/>
  <c r="FT356" i="7942"/>
  <c r="FU217" i="7942"/>
  <c r="GF179" i="7942"/>
  <c r="GE318" i="7942"/>
  <c r="FT379" i="7942"/>
  <c r="FU240" i="7942"/>
  <c r="FJ278" i="7942"/>
  <c r="FI417" i="7942"/>
  <c r="EY225" i="7942"/>
  <c r="EX364" i="7942"/>
  <c r="DR280" i="7942"/>
  <c r="DQ419" i="7942"/>
  <c r="K359" i="7942"/>
  <c r="L220" i="7942"/>
  <c r="FT348" i="7942"/>
  <c r="FU209" i="7942"/>
  <c r="EN251" i="7942"/>
  <c r="EM390" i="7942"/>
  <c r="L156" i="7942"/>
  <c r="K295" i="7942"/>
  <c r="AQ425" i="7942"/>
  <c r="EX341" i="7942"/>
  <c r="EY202" i="7942"/>
  <c r="FT399" i="7942"/>
  <c r="FU260" i="7942"/>
  <c r="AG310" i="7942"/>
  <c r="AH171" i="7942"/>
  <c r="W188" i="7942"/>
  <c r="V327" i="7942"/>
  <c r="BD154" i="7942"/>
  <c r="BC293" i="7942"/>
  <c r="FI348" i="7942"/>
  <c r="FJ209" i="7942"/>
  <c r="V323" i="7942"/>
  <c r="W184" i="7942"/>
  <c r="DF373" i="7942"/>
  <c r="DG234" i="7942"/>
  <c r="EM337" i="7942"/>
  <c r="EN198" i="7942"/>
  <c r="EC156" i="7942"/>
  <c r="EB295" i="7942"/>
  <c r="AS247" i="7942"/>
  <c r="AR386" i="7942"/>
  <c r="AG421" i="7942"/>
  <c r="AH282" i="7942"/>
  <c r="FU189" i="7942"/>
  <c r="FT328" i="7942"/>
  <c r="L257" i="7942"/>
  <c r="K396" i="7942"/>
  <c r="CK222" i="7942"/>
  <c r="CJ361" i="7942"/>
  <c r="AS277" i="7942"/>
  <c r="AR416" i="7942"/>
  <c r="CJ356" i="7942"/>
  <c r="CK217" i="7942"/>
  <c r="AS199" i="7942"/>
  <c r="AR338" i="7942"/>
  <c r="K297" i="7942"/>
  <c r="L158" i="7942"/>
  <c r="EC177" i="7942"/>
  <c r="EB316" i="7942"/>
  <c r="DG170" i="7942"/>
  <c r="DF309" i="7942"/>
  <c r="GE329" i="7942"/>
  <c r="GF190" i="7942"/>
  <c r="AG397" i="7942"/>
  <c r="AH258" i="7942"/>
  <c r="EB363" i="7942"/>
  <c r="EC224" i="7942"/>
  <c r="GE334" i="7942"/>
  <c r="GF195" i="7942"/>
  <c r="L272" i="7942"/>
  <c r="K411" i="7942"/>
  <c r="DF332" i="7942"/>
  <c r="DG193" i="7942"/>
  <c r="K317" i="7942"/>
  <c r="L178" i="7942"/>
  <c r="DF317" i="7942"/>
  <c r="DG178" i="7942"/>
  <c r="GE350" i="7942"/>
  <c r="GF211" i="7942"/>
  <c r="AH155" i="7942"/>
  <c r="AG294" i="7942"/>
  <c r="BN396" i="7942"/>
  <c r="BO257" i="7942"/>
  <c r="CJ367" i="7942"/>
  <c r="CK228" i="7942"/>
  <c r="CJ417" i="7942"/>
  <c r="CK278" i="7942"/>
  <c r="AS250" i="7942"/>
  <c r="AR389" i="7942"/>
  <c r="GF220" i="7942"/>
  <c r="GE359" i="7942"/>
  <c r="DF333" i="7942"/>
  <c r="DG194" i="7942"/>
  <c r="CV220" i="7942"/>
  <c r="CU359" i="7942"/>
  <c r="GF271" i="7942"/>
  <c r="GE410" i="7942"/>
  <c r="DR237" i="7942"/>
  <c r="DQ376" i="7942"/>
  <c r="EM392" i="7942"/>
  <c r="EN253" i="7942"/>
  <c r="L186" i="7942"/>
  <c r="K325" i="7942"/>
  <c r="AG311" i="7942"/>
  <c r="AH172" i="7942"/>
  <c r="DF323" i="7942"/>
  <c r="DG184" i="7942"/>
  <c r="J322" i="18"/>
  <c r="L312" i="18"/>
  <c r="DR238" i="7942"/>
  <c r="DQ377" i="7942"/>
  <c r="AH245" i="7942"/>
  <c r="AG384" i="7942"/>
  <c r="K387" i="7942"/>
  <c r="L248" i="7942"/>
  <c r="AR384" i="7942"/>
  <c r="AS245" i="7942"/>
  <c r="AG376" i="7942"/>
  <c r="AH237" i="7942"/>
  <c r="GE316" i="7942"/>
  <c r="GF177" i="7942"/>
  <c r="L262" i="7942"/>
  <c r="K401" i="7942"/>
  <c r="CV284" i="7942"/>
  <c r="CU423" i="7942"/>
  <c r="BY356" i="7942"/>
  <c r="BZ217" i="7942"/>
  <c r="AH270" i="7942"/>
  <c r="AG409" i="7942"/>
  <c r="CV185" i="7942"/>
  <c r="CU324" i="7942"/>
  <c r="CU421" i="7942"/>
  <c r="CV282" i="7942"/>
  <c r="BC381" i="7942"/>
  <c r="BD242" i="7942"/>
  <c r="FJ225" i="7942"/>
  <c r="FI364" i="7942"/>
  <c r="EX371" i="7942"/>
  <c r="EY232" i="7942"/>
  <c r="EM343" i="7942"/>
  <c r="EN204" i="7942"/>
  <c r="CU379" i="7942"/>
  <c r="CV240" i="7942"/>
  <c r="BN383" i="7942"/>
  <c r="BO244" i="7942"/>
  <c r="L175" i="7942"/>
  <c r="K314" i="7942"/>
  <c r="BZ215" i="7942"/>
  <c r="BY354" i="7942"/>
  <c r="BO169" i="7942"/>
  <c r="BN308" i="7942"/>
  <c r="EX328" i="7942"/>
  <c r="EY189" i="7942"/>
  <c r="AR390" i="7942"/>
  <c r="AS251" i="7942"/>
  <c r="DQ375" i="7942"/>
  <c r="DR236" i="7942"/>
  <c r="EB309" i="7942"/>
  <c r="EC170" i="7942"/>
  <c r="K342" i="7942"/>
  <c r="L203" i="7942"/>
  <c r="GF239" i="7942"/>
  <c r="GE378" i="7942"/>
  <c r="EY168" i="7942"/>
  <c r="EX307" i="7942"/>
  <c r="EM422" i="7942"/>
  <c r="EN283" i="7942"/>
  <c r="DR219" i="7942"/>
  <c r="DQ358" i="7942"/>
  <c r="BC316" i="7942"/>
  <c r="BD177" i="7942"/>
  <c r="CU417" i="7942"/>
  <c r="CV278" i="7942"/>
  <c r="L168" i="7942"/>
  <c r="K307" i="7942"/>
  <c r="CK274" i="7942"/>
  <c r="CJ413" i="7942"/>
  <c r="AR320" i="7942"/>
  <c r="AS181" i="7942"/>
  <c r="FI347" i="7942"/>
  <c r="FJ208" i="7942"/>
  <c r="GE337" i="7942"/>
  <c r="GF198" i="7942"/>
  <c r="FT332" i="7942"/>
  <c r="FU193" i="7942"/>
  <c r="CU336" i="7942"/>
  <c r="CV197" i="7942"/>
  <c r="L160" i="7942"/>
  <c r="K299" i="7942"/>
  <c r="BZ198" i="7942"/>
  <c r="BY337" i="7942"/>
  <c r="BN333" i="7942"/>
  <c r="BO194" i="7942"/>
  <c r="CJ394" i="7942"/>
  <c r="CK255" i="7942"/>
  <c r="GE405" i="7942"/>
  <c r="GF266" i="7942"/>
  <c r="EX367" i="7942"/>
  <c r="EY228" i="7942"/>
  <c r="FI372" i="7942"/>
  <c r="FJ233" i="7942"/>
  <c r="EB296" i="7942"/>
  <c r="EC157" i="7942"/>
  <c r="EC186" i="7942"/>
  <c r="EB325" i="7942"/>
  <c r="BC378" i="7942"/>
  <c r="BD239" i="7942"/>
  <c r="EY262" i="7942"/>
  <c r="EX401" i="7942"/>
  <c r="FI419" i="7942"/>
  <c r="FJ280" i="7942"/>
  <c r="FI421" i="7942"/>
  <c r="FJ282" i="7942"/>
  <c r="CU381" i="7942"/>
  <c r="CV242" i="7942"/>
  <c r="BZ247" i="7942"/>
  <c r="BY386" i="7942"/>
  <c r="DG174" i="7942"/>
  <c r="DF313" i="7942"/>
  <c r="BC377" i="7942"/>
  <c r="BD238" i="7942"/>
  <c r="BM425" i="7942"/>
  <c r="EN156" i="7942"/>
  <c r="EM295" i="7942"/>
  <c r="AS258" i="7942"/>
  <c r="AR397" i="7942"/>
  <c r="FI350" i="7942"/>
  <c r="FJ211" i="7942"/>
  <c r="DG208" i="7942"/>
  <c r="DF347" i="7942"/>
  <c r="EN248" i="7942"/>
  <c r="EM387" i="7942"/>
  <c r="V294" i="7942"/>
  <c r="W155" i="7942"/>
  <c r="FI391" i="7942"/>
  <c r="FJ252" i="7942"/>
  <c r="EB376" i="7942"/>
  <c r="EC237" i="7942"/>
  <c r="CU382" i="7942"/>
  <c r="CV243" i="7942"/>
  <c r="CJ323" i="7942"/>
  <c r="CK184" i="7942"/>
  <c r="CV247" i="7942"/>
  <c r="CU386" i="7942"/>
  <c r="BZ167" i="7942"/>
  <c r="BY306" i="7942"/>
  <c r="EY283" i="7942"/>
  <c r="EX422" i="7942"/>
  <c r="N756" i="18" l="1"/>
  <c r="P405" i="18"/>
  <c r="Q405" i="18" s="1"/>
  <c r="R405" i="18" s="1"/>
  <c r="S405" i="18" s="1"/>
  <c r="T405" i="18" s="1"/>
  <c r="U405" i="18" s="1"/>
  <c r="V405" i="18" s="1"/>
  <c r="W405" i="18" s="1"/>
  <c r="X405" i="18" s="1"/>
  <c r="Y405" i="18" s="1"/>
  <c r="Z405" i="18" s="1"/>
  <c r="AA405" i="18" s="1"/>
  <c r="AB405" i="18" s="1"/>
  <c r="AC405" i="18" s="1"/>
  <c r="AD405" i="18" s="1"/>
  <c r="AE405" i="18" s="1"/>
  <c r="AF405" i="18" s="1"/>
  <c r="AG405" i="18" s="1"/>
  <c r="AH405" i="18" s="1"/>
  <c r="AI405" i="18" s="1"/>
  <c r="AJ405" i="18" s="1"/>
  <c r="AK405" i="18" s="1"/>
  <c r="AL405" i="18" s="1"/>
  <c r="AM405" i="18" s="1"/>
  <c r="AN405" i="18" s="1"/>
  <c r="AO405" i="18" s="1"/>
  <c r="AP405" i="18" s="1"/>
  <c r="AQ405" i="18" s="1"/>
  <c r="AR405" i="18" s="1"/>
  <c r="AS405" i="18" s="1"/>
  <c r="AT405" i="18" s="1"/>
  <c r="AU405" i="18" s="1"/>
  <c r="AV405" i="18" s="1"/>
  <c r="AW405" i="18" s="1"/>
  <c r="AX405" i="18" s="1"/>
  <c r="AY405" i="18" s="1"/>
  <c r="AZ405" i="18" s="1"/>
  <c r="BA405" i="18" s="1"/>
  <c r="BB405" i="18" s="1"/>
  <c r="BC405" i="18" s="1"/>
  <c r="BD405" i="18" s="1"/>
  <c r="BE405" i="18" s="1"/>
  <c r="BF405" i="18" s="1"/>
  <c r="BG405" i="18" s="1"/>
  <c r="BH405" i="18" s="1"/>
  <c r="BI405" i="18" s="1"/>
  <c r="O430" i="18"/>
  <c r="K325" i="18"/>
  <c r="L325" i="18" s="1"/>
  <c r="J609" i="18"/>
  <c r="N236" i="18"/>
  <c r="O236" i="18" s="1"/>
  <c r="P236" i="18" s="1"/>
  <c r="Q236" i="18" s="1"/>
  <c r="R236" i="18" s="1"/>
  <c r="S236" i="18" s="1"/>
  <c r="T236" i="18" s="1"/>
  <c r="U236" i="18" s="1"/>
  <c r="V236" i="18" s="1"/>
  <c r="W236" i="18" s="1"/>
  <c r="X236" i="18" s="1"/>
  <c r="Y236" i="18" s="1"/>
  <c r="Z236" i="18" s="1"/>
  <c r="AA236" i="18" s="1"/>
  <c r="AB236" i="18" s="1"/>
  <c r="AC236" i="18" s="1"/>
  <c r="AD236" i="18" s="1"/>
  <c r="AE236" i="18" s="1"/>
  <c r="AF236" i="18" s="1"/>
  <c r="AG236" i="18" s="1"/>
  <c r="AH236" i="18" s="1"/>
  <c r="AI236" i="18" s="1"/>
  <c r="AJ236" i="18" s="1"/>
  <c r="AK236" i="18" s="1"/>
  <c r="AL236" i="18" s="1"/>
  <c r="AM236" i="18" s="1"/>
  <c r="AN236" i="18" s="1"/>
  <c r="AO236" i="18" s="1"/>
  <c r="AP236" i="18" s="1"/>
  <c r="AQ236" i="18" s="1"/>
  <c r="AR236" i="18" s="1"/>
  <c r="AS236" i="18" s="1"/>
  <c r="AT236" i="18" s="1"/>
  <c r="AU236" i="18" s="1"/>
  <c r="AV236" i="18" s="1"/>
  <c r="AW236" i="18" s="1"/>
  <c r="AX236" i="18" s="1"/>
  <c r="AY236" i="18" s="1"/>
  <c r="AZ236" i="18" s="1"/>
  <c r="BA236" i="18" s="1"/>
  <c r="BB236" i="18" s="1"/>
  <c r="BC236" i="18" s="1"/>
  <c r="BD236" i="18" s="1"/>
  <c r="BE236" i="18" s="1"/>
  <c r="BF236" i="18" s="1"/>
  <c r="BG236" i="18" s="1"/>
  <c r="BH236" i="18" s="1"/>
  <c r="BI236" i="18" s="1"/>
  <c r="J713" i="18"/>
  <c r="O418" i="18"/>
  <c r="P418" i="18" s="1"/>
  <c r="Q418" i="18" s="1"/>
  <c r="R418" i="18" s="1"/>
  <c r="J739" i="18"/>
  <c r="J700" i="18"/>
  <c r="J856" i="18"/>
  <c r="Q652" i="18"/>
  <c r="J596" i="18"/>
  <c r="J687" i="18"/>
  <c r="J726" i="18"/>
  <c r="L678" i="18"/>
  <c r="N613" i="18"/>
  <c r="O613" i="18" s="1"/>
  <c r="J765" i="18"/>
  <c r="P430" i="18"/>
  <c r="O353" i="18"/>
  <c r="P353" i="18" s="1"/>
  <c r="K247" i="18"/>
  <c r="K257" i="18" s="1"/>
  <c r="N223" i="18"/>
  <c r="O223" i="18" s="1"/>
  <c r="Q313" i="18"/>
  <c r="R313" i="18" s="1"/>
  <c r="S313" i="18" s="1"/>
  <c r="T313" i="18" s="1"/>
  <c r="U313" i="18" s="1"/>
  <c r="V313" i="18" s="1"/>
  <c r="W313" i="18" s="1"/>
  <c r="X313" i="18" s="1"/>
  <c r="Y313" i="18" s="1"/>
  <c r="Z313" i="18" s="1"/>
  <c r="AA313" i="18" s="1"/>
  <c r="AB313" i="18" s="1"/>
  <c r="AC313" i="18" s="1"/>
  <c r="AD313" i="18" s="1"/>
  <c r="AE313" i="18" s="1"/>
  <c r="AF313" i="18" s="1"/>
  <c r="AG313" i="18" s="1"/>
  <c r="AH313" i="18" s="1"/>
  <c r="AI313" i="18" s="1"/>
  <c r="AJ313" i="18" s="1"/>
  <c r="AK313" i="18" s="1"/>
  <c r="AL313" i="18" s="1"/>
  <c r="AM313" i="18" s="1"/>
  <c r="AN313" i="18" s="1"/>
  <c r="AO313" i="18" s="1"/>
  <c r="AP313" i="18" s="1"/>
  <c r="AQ313" i="18" s="1"/>
  <c r="AR313" i="18" s="1"/>
  <c r="AS313" i="18" s="1"/>
  <c r="AT313" i="18" s="1"/>
  <c r="AU313" i="18" s="1"/>
  <c r="AV313" i="18" s="1"/>
  <c r="AW313" i="18" s="1"/>
  <c r="AX313" i="18" s="1"/>
  <c r="AY313" i="18" s="1"/>
  <c r="AZ313" i="18" s="1"/>
  <c r="BA313" i="18" s="1"/>
  <c r="BB313" i="18" s="1"/>
  <c r="BC313" i="18" s="1"/>
  <c r="BD313" i="18" s="1"/>
  <c r="BE313" i="18" s="1"/>
  <c r="BF313" i="18" s="1"/>
  <c r="BG313" i="18" s="1"/>
  <c r="BH313" i="18" s="1"/>
  <c r="BI313" i="18" s="1"/>
  <c r="J73" i="7946"/>
  <c r="J98" i="7946" s="1"/>
  <c r="K322" i="18"/>
  <c r="R287" i="18"/>
  <c r="S287" i="18" s="1"/>
  <c r="T287" i="18" s="1"/>
  <c r="U287" i="18" s="1"/>
  <c r="P392" i="18"/>
  <c r="Q392" i="18" s="1"/>
  <c r="R392" i="18" s="1"/>
  <c r="S392" i="18" s="1"/>
  <c r="T392" i="18" s="1"/>
  <c r="U392" i="18" s="1"/>
  <c r="V392" i="18" s="1"/>
  <c r="W392" i="18" s="1"/>
  <c r="X392" i="18" s="1"/>
  <c r="Y392" i="18" s="1"/>
  <c r="Z392" i="18" s="1"/>
  <c r="AA392" i="18" s="1"/>
  <c r="AB392" i="18" s="1"/>
  <c r="AC392" i="18" s="1"/>
  <c r="AD392" i="18" s="1"/>
  <c r="AE392" i="18" s="1"/>
  <c r="AF392" i="18" s="1"/>
  <c r="AG392" i="18" s="1"/>
  <c r="AH392" i="18" s="1"/>
  <c r="AI392" i="18" s="1"/>
  <c r="AJ392" i="18" s="1"/>
  <c r="AK392" i="18" s="1"/>
  <c r="AL392" i="18" s="1"/>
  <c r="AM392" i="18" s="1"/>
  <c r="AN392" i="18" s="1"/>
  <c r="AO392" i="18" s="1"/>
  <c r="AP392" i="18" s="1"/>
  <c r="AQ392" i="18" s="1"/>
  <c r="AR392" i="18" s="1"/>
  <c r="AS392" i="18" s="1"/>
  <c r="AT392" i="18" s="1"/>
  <c r="AU392" i="18" s="1"/>
  <c r="AV392" i="18" s="1"/>
  <c r="AW392" i="18" s="1"/>
  <c r="AX392" i="18" s="1"/>
  <c r="AY392" i="18" s="1"/>
  <c r="AZ392" i="18" s="1"/>
  <c r="BA392" i="18" s="1"/>
  <c r="BB392" i="18" s="1"/>
  <c r="BC392" i="18" s="1"/>
  <c r="BD392" i="18" s="1"/>
  <c r="BE392" i="18" s="1"/>
  <c r="BF392" i="18" s="1"/>
  <c r="BG392" i="18" s="1"/>
  <c r="BH392" i="18" s="1"/>
  <c r="BI392" i="18" s="1"/>
  <c r="K442" i="18"/>
  <c r="K452" i="18" s="1"/>
  <c r="P366" i="18"/>
  <c r="Q366" i="18" s="1"/>
  <c r="J85" i="7946"/>
  <c r="N210" i="18"/>
  <c r="J8" i="7943"/>
  <c r="J400" i="18"/>
  <c r="O340" i="18"/>
  <c r="P340" i="18" s="1"/>
  <c r="Q340" i="18" s="1"/>
  <c r="R340" i="18" s="1"/>
  <c r="S301" i="18"/>
  <c r="T301" i="18" s="1"/>
  <c r="U301" i="18" s="1"/>
  <c r="V301" i="18" s="1"/>
  <c r="W301" i="18" s="1"/>
  <c r="X301" i="18" s="1"/>
  <c r="Y301" i="18" s="1"/>
  <c r="Z301" i="18" s="1"/>
  <c r="AA301" i="18" s="1"/>
  <c r="AB301" i="18" s="1"/>
  <c r="AC301" i="18" s="1"/>
  <c r="AD301" i="18" s="1"/>
  <c r="AE301" i="18" s="1"/>
  <c r="AF301" i="18" s="1"/>
  <c r="AG301" i="18" s="1"/>
  <c r="AH301" i="18" s="1"/>
  <c r="AI301" i="18" s="1"/>
  <c r="AJ301" i="18" s="1"/>
  <c r="AK301" i="18" s="1"/>
  <c r="AL301" i="18" s="1"/>
  <c r="AM301" i="18" s="1"/>
  <c r="AN301" i="18" s="1"/>
  <c r="AO301" i="18" s="1"/>
  <c r="AP301" i="18" s="1"/>
  <c r="AQ301" i="18" s="1"/>
  <c r="AR301" i="18" s="1"/>
  <c r="AS301" i="18" s="1"/>
  <c r="AT301" i="18" s="1"/>
  <c r="AU301" i="18" s="1"/>
  <c r="AV301" i="18" s="1"/>
  <c r="AW301" i="18" s="1"/>
  <c r="AX301" i="18" s="1"/>
  <c r="AY301" i="18" s="1"/>
  <c r="AZ301" i="18" s="1"/>
  <c r="BA301" i="18" s="1"/>
  <c r="BB301" i="18" s="1"/>
  <c r="BC301" i="18" s="1"/>
  <c r="BD301" i="18" s="1"/>
  <c r="BE301" i="18" s="1"/>
  <c r="BF301" i="18" s="1"/>
  <c r="BG301" i="18" s="1"/>
  <c r="BH301" i="18" s="1"/>
  <c r="BI301" i="18" s="1"/>
  <c r="K208" i="18"/>
  <c r="K218" i="18" s="1"/>
  <c r="N341" i="18"/>
  <c r="O341" i="18" s="1"/>
  <c r="P341" i="18" s="1"/>
  <c r="Q341" i="18" s="1"/>
  <c r="R341" i="18" s="1"/>
  <c r="S341" i="18" s="1"/>
  <c r="T341" i="18" s="1"/>
  <c r="U341" i="18" s="1"/>
  <c r="V341" i="18" s="1"/>
  <c r="W341" i="18" s="1"/>
  <c r="X341" i="18" s="1"/>
  <c r="Y341" i="18" s="1"/>
  <c r="Z341" i="18" s="1"/>
  <c r="AA341" i="18" s="1"/>
  <c r="AB341" i="18" s="1"/>
  <c r="AC341" i="18" s="1"/>
  <c r="AD341" i="18" s="1"/>
  <c r="AE341" i="18" s="1"/>
  <c r="AF341" i="18" s="1"/>
  <c r="AG341" i="18" s="1"/>
  <c r="AH341" i="18" s="1"/>
  <c r="AI341" i="18" s="1"/>
  <c r="AJ341" i="18" s="1"/>
  <c r="AK341" i="18" s="1"/>
  <c r="AL341" i="18" s="1"/>
  <c r="AM341" i="18" s="1"/>
  <c r="AN341" i="18" s="1"/>
  <c r="AO341" i="18" s="1"/>
  <c r="AP341" i="18" s="1"/>
  <c r="AQ341" i="18" s="1"/>
  <c r="AR341" i="18" s="1"/>
  <c r="AS341" i="18" s="1"/>
  <c r="AT341" i="18" s="1"/>
  <c r="AU341" i="18" s="1"/>
  <c r="AV341" i="18" s="1"/>
  <c r="AW341" i="18" s="1"/>
  <c r="AX341" i="18" s="1"/>
  <c r="AY341" i="18" s="1"/>
  <c r="AZ341" i="18" s="1"/>
  <c r="BA341" i="18" s="1"/>
  <c r="BB341" i="18" s="1"/>
  <c r="BC341" i="18" s="1"/>
  <c r="BD341" i="18" s="1"/>
  <c r="BE341" i="18" s="1"/>
  <c r="BF341" i="18" s="1"/>
  <c r="BG341" i="18" s="1"/>
  <c r="BH341" i="18" s="1"/>
  <c r="BI341" i="18" s="1"/>
  <c r="K221" i="18"/>
  <c r="Q248" i="18"/>
  <c r="R248" i="18" s="1"/>
  <c r="S248" i="18" s="1"/>
  <c r="T248" i="18" s="1"/>
  <c r="U248" i="18" s="1"/>
  <c r="V248" i="18" s="1"/>
  <c r="W248" i="18" s="1"/>
  <c r="X248" i="18" s="1"/>
  <c r="Y248" i="18" s="1"/>
  <c r="Z248" i="18" s="1"/>
  <c r="AA248" i="18" s="1"/>
  <c r="AB248" i="18" s="1"/>
  <c r="AC248" i="18" s="1"/>
  <c r="AD248" i="18" s="1"/>
  <c r="AE248" i="18" s="1"/>
  <c r="AF248" i="18" s="1"/>
  <c r="AG248" i="18" s="1"/>
  <c r="AH248" i="18" s="1"/>
  <c r="AI248" i="18" s="1"/>
  <c r="AJ248" i="18" s="1"/>
  <c r="AK248" i="18" s="1"/>
  <c r="AL248" i="18" s="1"/>
  <c r="AM248" i="18" s="1"/>
  <c r="AN248" i="18" s="1"/>
  <c r="AO248" i="18" s="1"/>
  <c r="AP248" i="18" s="1"/>
  <c r="AQ248" i="18" s="1"/>
  <c r="AR248" i="18" s="1"/>
  <c r="AS248" i="18" s="1"/>
  <c r="AT248" i="18" s="1"/>
  <c r="AU248" i="18" s="1"/>
  <c r="AV248" i="18" s="1"/>
  <c r="AW248" i="18" s="1"/>
  <c r="AX248" i="18" s="1"/>
  <c r="AY248" i="18" s="1"/>
  <c r="AZ248" i="18" s="1"/>
  <c r="BA248" i="18" s="1"/>
  <c r="BB248" i="18" s="1"/>
  <c r="BC248" i="18" s="1"/>
  <c r="BD248" i="18" s="1"/>
  <c r="BE248" i="18" s="1"/>
  <c r="BF248" i="18" s="1"/>
  <c r="BG248" i="18" s="1"/>
  <c r="BH248" i="18" s="1"/>
  <c r="BI248" i="18" s="1"/>
  <c r="M419" i="18"/>
  <c r="N419" i="18" s="1"/>
  <c r="K718" i="18"/>
  <c r="L718" i="18" s="1"/>
  <c r="N848" i="18"/>
  <c r="O848" i="18" s="1"/>
  <c r="J413" i="18"/>
  <c r="K403" i="18"/>
  <c r="L403" i="18" s="1"/>
  <c r="L625" i="18"/>
  <c r="M625" i="18" s="1"/>
  <c r="L770" i="18"/>
  <c r="M770" i="18" s="1"/>
  <c r="N770" i="18" s="1"/>
  <c r="M666" i="18"/>
  <c r="N666" i="18" s="1"/>
  <c r="O666" i="18" s="1"/>
  <c r="Z691" i="18"/>
  <c r="AA691" i="18" s="1"/>
  <c r="AB691" i="18" s="1"/>
  <c r="AC691" i="18" s="1"/>
  <c r="AD691" i="18" s="1"/>
  <c r="AE691" i="18" s="1"/>
  <c r="AF691" i="18" s="1"/>
  <c r="AG691" i="18" s="1"/>
  <c r="AH691" i="18" s="1"/>
  <c r="AI691" i="18" s="1"/>
  <c r="AJ691" i="18" s="1"/>
  <c r="AK691" i="18" s="1"/>
  <c r="AL691" i="18" s="1"/>
  <c r="AM691" i="18" s="1"/>
  <c r="AN691" i="18" s="1"/>
  <c r="AO691" i="18" s="1"/>
  <c r="AP691" i="18" s="1"/>
  <c r="AQ691" i="18" s="1"/>
  <c r="AR691" i="18" s="1"/>
  <c r="AS691" i="18" s="1"/>
  <c r="AT691" i="18" s="1"/>
  <c r="AU691" i="18" s="1"/>
  <c r="AV691" i="18" s="1"/>
  <c r="AW691" i="18" s="1"/>
  <c r="AX691" i="18" s="1"/>
  <c r="AY691" i="18" s="1"/>
  <c r="AZ691" i="18" s="1"/>
  <c r="BA691" i="18" s="1"/>
  <c r="BB691" i="18" s="1"/>
  <c r="BC691" i="18" s="1"/>
  <c r="BD691" i="18" s="1"/>
  <c r="BE691" i="18" s="1"/>
  <c r="BF691" i="18" s="1"/>
  <c r="BG691" i="18" s="1"/>
  <c r="BH691" i="18" s="1"/>
  <c r="BI691" i="18" s="1"/>
  <c r="N679" i="18"/>
  <c r="O679" i="18" s="1"/>
  <c r="P679" i="18" s="1"/>
  <c r="N833" i="18"/>
  <c r="O833" i="18" s="1"/>
  <c r="P833" i="18" s="1"/>
  <c r="Q833" i="18" s="1"/>
  <c r="K716" i="18"/>
  <c r="L807" i="18"/>
  <c r="M807" i="18" s="1"/>
  <c r="N807" i="18" s="1"/>
  <c r="L757" i="18"/>
  <c r="M757" i="18" s="1"/>
  <c r="J283" i="18"/>
  <c r="P431" i="18"/>
  <c r="Q431" i="18" s="1"/>
  <c r="R431" i="18" s="1"/>
  <c r="N808" i="18"/>
  <c r="O808" i="18" s="1"/>
  <c r="P808" i="18" s="1"/>
  <c r="L731" i="18"/>
  <c r="M731" i="18" s="1"/>
  <c r="N731" i="18" s="1"/>
  <c r="O731" i="18" s="1"/>
  <c r="L796" i="18"/>
  <c r="M796" i="18" s="1"/>
  <c r="J60" i="7946"/>
  <c r="K60" i="7946" s="1"/>
  <c r="K273" i="18"/>
  <c r="K283" i="18" s="1"/>
  <c r="M820" i="18"/>
  <c r="U274" i="18"/>
  <c r="V274" i="18" s="1"/>
  <c r="W274" i="18" s="1"/>
  <c r="X274" i="18" s="1"/>
  <c r="Y274" i="18" s="1"/>
  <c r="Z274" i="18" s="1"/>
  <c r="AA274" i="18" s="1"/>
  <c r="AB274" i="18" s="1"/>
  <c r="AC274" i="18" s="1"/>
  <c r="AD274" i="18" s="1"/>
  <c r="AE274" i="18" s="1"/>
  <c r="AF274" i="18" s="1"/>
  <c r="AG274" i="18" s="1"/>
  <c r="AH274" i="18" s="1"/>
  <c r="AI274" i="18" s="1"/>
  <c r="AJ274" i="18" s="1"/>
  <c r="AK274" i="18" s="1"/>
  <c r="AL274" i="18" s="1"/>
  <c r="AM274" i="18" s="1"/>
  <c r="AN274" i="18" s="1"/>
  <c r="AO274" i="18" s="1"/>
  <c r="AP274" i="18" s="1"/>
  <c r="AQ274" i="18" s="1"/>
  <c r="AR274" i="18" s="1"/>
  <c r="AS274" i="18" s="1"/>
  <c r="AT274" i="18" s="1"/>
  <c r="AU274" i="18" s="1"/>
  <c r="AV274" i="18" s="1"/>
  <c r="AW274" i="18" s="1"/>
  <c r="AX274" i="18" s="1"/>
  <c r="AY274" i="18" s="1"/>
  <c r="AZ274" i="18" s="1"/>
  <c r="BA274" i="18" s="1"/>
  <c r="BB274" i="18" s="1"/>
  <c r="BC274" i="18" s="1"/>
  <c r="BD274" i="18" s="1"/>
  <c r="BE274" i="18" s="1"/>
  <c r="BF274" i="18" s="1"/>
  <c r="BG274" i="18" s="1"/>
  <c r="BH274" i="18" s="1"/>
  <c r="BI274" i="18" s="1"/>
  <c r="S378" i="18"/>
  <c r="T378" i="18" s="1"/>
  <c r="U378" i="18" s="1"/>
  <c r="V378" i="18" s="1"/>
  <c r="W378" i="18" s="1"/>
  <c r="X378" i="18" s="1"/>
  <c r="Y378" i="18" s="1"/>
  <c r="Z378" i="18" s="1"/>
  <c r="AA378" i="18" s="1"/>
  <c r="AB378" i="18" s="1"/>
  <c r="AC378" i="18" s="1"/>
  <c r="AD378" i="18" s="1"/>
  <c r="AE378" i="18" s="1"/>
  <c r="AF378" i="18" s="1"/>
  <c r="AG378" i="18" s="1"/>
  <c r="AH378" i="18" s="1"/>
  <c r="AI378" i="18" s="1"/>
  <c r="AJ378" i="18" s="1"/>
  <c r="AK378" i="18" s="1"/>
  <c r="AL378" i="18" s="1"/>
  <c r="AM378" i="18" s="1"/>
  <c r="AN378" i="18" s="1"/>
  <c r="AO378" i="18" s="1"/>
  <c r="AP378" i="18" s="1"/>
  <c r="AQ378" i="18" s="1"/>
  <c r="AR378" i="18" s="1"/>
  <c r="AS378" i="18" s="1"/>
  <c r="AT378" i="18" s="1"/>
  <c r="AU378" i="18" s="1"/>
  <c r="AV378" i="18" s="1"/>
  <c r="AW378" i="18" s="1"/>
  <c r="AX378" i="18" s="1"/>
  <c r="AY378" i="18" s="1"/>
  <c r="AZ378" i="18" s="1"/>
  <c r="BA378" i="18" s="1"/>
  <c r="BB378" i="18" s="1"/>
  <c r="BC378" i="18" s="1"/>
  <c r="BD378" i="18" s="1"/>
  <c r="BE378" i="18" s="1"/>
  <c r="BF378" i="18" s="1"/>
  <c r="BG378" i="18" s="1"/>
  <c r="BH378" i="18" s="1"/>
  <c r="BI378" i="18" s="1"/>
  <c r="J387" i="18"/>
  <c r="K377" i="18"/>
  <c r="K387" i="18" s="1"/>
  <c r="J361" i="18"/>
  <c r="K351" i="18"/>
  <c r="M325" i="18"/>
  <c r="J348" i="18"/>
  <c r="K338" i="18"/>
  <c r="M211" i="18"/>
  <c r="N211" i="18" s="1"/>
  <c r="L420" i="18"/>
  <c r="K27" i="18"/>
  <c r="L329" i="18"/>
  <c r="M329" i="18" s="1"/>
  <c r="N329" i="18" s="1"/>
  <c r="O329" i="18" s="1"/>
  <c r="K35" i="18"/>
  <c r="K23" i="18"/>
  <c r="L277" i="18"/>
  <c r="M277" i="18" s="1"/>
  <c r="N277" i="18" s="1"/>
  <c r="O277" i="18" s="1"/>
  <c r="P277" i="18" s="1"/>
  <c r="L290" i="18"/>
  <c r="M290" i="18" s="1"/>
  <c r="L368" i="18"/>
  <c r="M368" i="18" s="1"/>
  <c r="K36" i="18"/>
  <c r="K32" i="18"/>
  <c r="L342" i="18"/>
  <c r="M342" i="18" s="1"/>
  <c r="N342" i="18" s="1"/>
  <c r="O342" i="18" s="1"/>
  <c r="P342" i="18" s="1"/>
  <c r="L446" i="18"/>
  <c r="M446" i="18" s="1"/>
  <c r="L394" i="18"/>
  <c r="M394" i="18" s="1"/>
  <c r="K28" i="18"/>
  <c r="L355" i="18"/>
  <c r="M355" i="18" s="1"/>
  <c r="N355" i="18" s="1"/>
  <c r="K37" i="18"/>
  <c r="K33" i="18"/>
  <c r="L303" i="18"/>
  <c r="M303" i="18" s="1"/>
  <c r="N303" i="18" s="1"/>
  <c r="O303" i="18" s="1"/>
  <c r="P303" i="18" s="1"/>
  <c r="Q303" i="18" s="1"/>
  <c r="R303" i="18" s="1"/>
  <c r="S303" i="18" s="1"/>
  <c r="T303" i="18" s="1"/>
  <c r="U303" i="18" s="1"/>
  <c r="V303" i="18" s="1"/>
  <c r="W303" i="18" s="1"/>
  <c r="X303" i="18" s="1"/>
  <c r="Y303" i="18" s="1"/>
  <c r="Z303" i="18" s="1"/>
  <c r="AA303" i="18" s="1"/>
  <c r="AB303" i="18" s="1"/>
  <c r="AC303" i="18" s="1"/>
  <c r="AD303" i="18" s="1"/>
  <c r="AE303" i="18" s="1"/>
  <c r="AF303" i="18" s="1"/>
  <c r="AG303" i="18" s="1"/>
  <c r="AH303" i="18" s="1"/>
  <c r="AI303" i="18" s="1"/>
  <c r="AJ303" i="18" s="1"/>
  <c r="AK303" i="18" s="1"/>
  <c r="AL303" i="18" s="1"/>
  <c r="AM303" i="18" s="1"/>
  <c r="AN303" i="18" s="1"/>
  <c r="AO303" i="18" s="1"/>
  <c r="AP303" i="18" s="1"/>
  <c r="AQ303" i="18" s="1"/>
  <c r="AR303" i="18" s="1"/>
  <c r="AS303" i="18" s="1"/>
  <c r="AT303" i="18" s="1"/>
  <c r="AU303" i="18" s="1"/>
  <c r="AV303" i="18" s="1"/>
  <c r="AW303" i="18" s="1"/>
  <c r="AX303" i="18" s="1"/>
  <c r="AY303" i="18" s="1"/>
  <c r="AZ303" i="18" s="1"/>
  <c r="BA303" i="18" s="1"/>
  <c r="BB303" i="18" s="1"/>
  <c r="BC303" i="18" s="1"/>
  <c r="BD303" i="18" s="1"/>
  <c r="BE303" i="18" s="1"/>
  <c r="BF303" i="18" s="1"/>
  <c r="BG303" i="18" s="1"/>
  <c r="BH303" i="18" s="1"/>
  <c r="BI303" i="18" s="1"/>
  <c r="K39" i="18"/>
  <c r="K26" i="18"/>
  <c r="L225" i="18"/>
  <c r="L238" i="18"/>
  <c r="L381" i="18"/>
  <c r="L316" i="18"/>
  <c r="M316" i="18" s="1"/>
  <c r="N316" i="18" s="1"/>
  <c r="O316" i="18" s="1"/>
  <c r="P316" i="18" s="1"/>
  <c r="L433" i="18"/>
  <c r="M433" i="18" s="1"/>
  <c r="L251" i="18"/>
  <c r="M251" i="18" s="1"/>
  <c r="N251" i="18" s="1"/>
  <c r="O251" i="18" s="1"/>
  <c r="P251" i="18" s="1"/>
  <c r="L212" i="18"/>
  <c r="M212" i="18" s="1"/>
  <c r="N212" i="18" s="1"/>
  <c r="K30" i="18"/>
  <c r="K34" i="18"/>
  <c r="L407" i="18"/>
  <c r="K38" i="18"/>
  <c r="K24" i="18"/>
  <c r="K25" i="18"/>
  <c r="K40" i="18"/>
  <c r="K31" i="18"/>
  <c r="K22" i="18"/>
  <c r="K29" i="18"/>
  <c r="L264" i="18"/>
  <c r="M264" i="18" s="1"/>
  <c r="N264" i="18" s="1"/>
  <c r="K426" i="18"/>
  <c r="L416" i="18"/>
  <c r="M416" i="18" s="1"/>
  <c r="O289" i="18"/>
  <c r="P289" i="18" s="1"/>
  <c r="Q289" i="18" s="1"/>
  <c r="R289" i="18" s="1"/>
  <c r="S289" i="18" s="1"/>
  <c r="T289" i="18" s="1"/>
  <c r="U289" i="18" s="1"/>
  <c r="V289" i="18" s="1"/>
  <c r="W289" i="18" s="1"/>
  <c r="X289" i="18" s="1"/>
  <c r="Y289" i="18" s="1"/>
  <c r="Z289" i="18" s="1"/>
  <c r="AA289" i="18" s="1"/>
  <c r="AB289" i="18" s="1"/>
  <c r="AC289" i="18" s="1"/>
  <c r="AD289" i="18" s="1"/>
  <c r="AE289" i="18" s="1"/>
  <c r="AF289" i="18" s="1"/>
  <c r="AG289" i="18" s="1"/>
  <c r="AH289" i="18" s="1"/>
  <c r="AI289" i="18" s="1"/>
  <c r="AJ289" i="18" s="1"/>
  <c r="AK289" i="18" s="1"/>
  <c r="AL289" i="18" s="1"/>
  <c r="AM289" i="18" s="1"/>
  <c r="AN289" i="18" s="1"/>
  <c r="AO289" i="18" s="1"/>
  <c r="AP289" i="18" s="1"/>
  <c r="AQ289" i="18" s="1"/>
  <c r="AR289" i="18" s="1"/>
  <c r="AS289" i="18" s="1"/>
  <c r="AT289" i="18" s="1"/>
  <c r="AU289" i="18" s="1"/>
  <c r="AV289" i="18" s="1"/>
  <c r="AW289" i="18" s="1"/>
  <c r="AX289" i="18" s="1"/>
  <c r="AY289" i="18" s="1"/>
  <c r="AZ289" i="18" s="1"/>
  <c r="BA289" i="18" s="1"/>
  <c r="BB289" i="18" s="1"/>
  <c r="BC289" i="18" s="1"/>
  <c r="BD289" i="18" s="1"/>
  <c r="BE289" i="18" s="1"/>
  <c r="BF289" i="18" s="1"/>
  <c r="BG289" i="18" s="1"/>
  <c r="BH289" i="18" s="1"/>
  <c r="BI289" i="18" s="1"/>
  <c r="L276" i="18"/>
  <c r="M276" i="18" s="1"/>
  <c r="N224" i="18"/>
  <c r="L302" i="18"/>
  <c r="M302" i="18" s="1"/>
  <c r="L367" i="18"/>
  <c r="T326" i="18"/>
  <c r="U326" i="18" s="1"/>
  <c r="V326" i="18" s="1"/>
  <c r="W326" i="18" s="1"/>
  <c r="X326" i="18" s="1"/>
  <c r="Y326" i="18" s="1"/>
  <c r="Z326" i="18" s="1"/>
  <c r="AA326" i="18" s="1"/>
  <c r="AB326" i="18" s="1"/>
  <c r="AC326" i="18" s="1"/>
  <c r="AD326" i="18" s="1"/>
  <c r="AE326" i="18" s="1"/>
  <c r="AF326" i="18" s="1"/>
  <c r="AG326" i="18" s="1"/>
  <c r="AH326" i="18" s="1"/>
  <c r="AI326" i="18" s="1"/>
  <c r="AJ326" i="18" s="1"/>
  <c r="AK326" i="18" s="1"/>
  <c r="AL326" i="18" s="1"/>
  <c r="AM326" i="18" s="1"/>
  <c r="AN326" i="18" s="1"/>
  <c r="AO326" i="18" s="1"/>
  <c r="AP326" i="18" s="1"/>
  <c r="AQ326" i="18" s="1"/>
  <c r="AR326" i="18" s="1"/>
  <c r="AS326" i="18" s="1"/>
  <c r="AT326" i="18" s="1"/>
  <c r="AU326" i="18" s="1"/>
  <c r="AV326" i="18" s="1"/>
  <c r="AW326" i="18" s="1"/>
  <c r="AX326" i="18" s="1"/>
  <c r="AY326" i="18" s="1"/>
  <c r="AZ326" i="18" s="1"/>
  <c r="BA326" i="18" s="1"/>
  <c r="BB326" i="18" s="1"/>
  <c r="BC326" i="18" s="1"/>
  <c r="BD326" i="18" s="1"/>
  <c r="BE326" i="18" s="1"/>
  <c r="BF326" i="18" s="1"/>
  <c r="BG326" i="18" s="1"/>
  <c r="BH326" i="18" s="1"/>
  <c r="BI326" i="18" s="1"/>
  <c r="K429" i="18"/>
  <c r="K439" i="18" s="1"/>
  <c r="N444" i="18"/>
  <c r="K24" i="2"/>
  <c r="K23" i="2"/>
  <c r="K25" i="2" s="1"/>
  <c r="M393" i="18"/>
  <c r="N393" i="18" s="1"/>
  <c r="L237" i="18"/>
  <c r="N250" i="18"/>
  <c r="O250" i="18" s="1"/>
  <c r="P250" i="18" s="1"/>
  <c r="Q250" i="18" s="1"/>
  <c r="R250" i="18" s="1"/>
  <c r="S250" i="18" s="1"/>
  <c r="T250" i="18" s="1"/>
  <c r="U250" i="18" s="1"/>
  <c r="V250" i="18" s="1"/>
  <c r="W250" i="18" s="1"/>
  <c r="X250" i="18" s="1"/>
  <c r="Y250" i="18" s="1"/>
  <c r="Z250" i="18" s="1"/>
  <c r="AA250" i="18" s="1"/>
  <c r="AB250" i="18" s="1"/>
  <c r="AC250" i="18" s="1"/>
  <c r="AD250" i="18" s="1"/>
  <c r="AE250" i="18" s="1"/>
  <c r="AF250" i="18" s="1"/>
  <c r="AG250" i="18" s="1"/>
  <c r="AH250" i="18" s="1"/>
  <c r="AI250" i="18" s="1"/>
  <c r="AJ250" i="18" s="1"/>
  <c r="AK250" i="18" s="1"/>
  <c r="AL250" i="18" s="1"/>
  <c r="AM250" i="18" s="1"/>
  <c r="AN250" i="18" s="1"/>
  <c r="AO250" i="18" s="1"/>
  <c r="AP250" i="18" s="1"/>
  <c r="AQ250" i="18" s="1"/>
  <c r="AR250" i="18" s="1"/>
  <c r="AS250" i="18" s="1"/>
  <c r="AT250" i="18" s="1"/>
  <c r="AU250" i="18" s="1"/>
  <c r="AV250" i="18" s="1"/>
  <c r="AW250" i="18" s="1"/>
  <c r="AX250" i="18" s="1"/>
  <c r="AY250" i="18" s="1"/>
  <c r="AZ250" i="18" s="1"/>
  <c r="BA250" i="18" s="1"/>
  <c r="BB250" i="18" s="1"/>
  <c r="BC250" i="18" s="1"/>
  <c r="BD250" i="18" s="1"/>
  <c r="BE250" i="18" s="1"/>
  <c r="BF250" i="18" s="1"/>
  <c r="BG250" i="18" s="1"/>
  <c r="BH250" i="18" s="1"/>
  <c r="BI250" i="18" s="1"/>
  <c r="N380" i="18"/>
  <c r="O380" i="18" s="1"/>
  <c r="R209" i="18"/>
  <c r="S209" i="18" s="1"/>
  <c r="T209" i="18" s="1"/>
  <c r="U209" i="18" s="1"/>
  <c r="V209" i="18" s="1"/>
  <c r="W209" i="18" s="1"/>
  <c r="X209" i="18" s="1"/>
  <c r="Y209" i="18" s="1"/>
  <c r="Z209" i="18" s="1"/>
  <c r="AA209" i="18" s="1"/>
  <c r="AB209" i="18" s="1"/>
  <c r="AC209" i="18" s="1"/>
  <c r="AD209" i="18" s="1"/>
  <c r="AE209" i="18" s="1"/>
  <c r="AF209" i="18" s="1"/>
  <c r="AG209" i="18" s="1"/>
  <c r="AH209" i="18" s="1"/>
  <c r="AI209" i="18" s="1"/>
  <c r="AJ209" i="18" s="1"/>
  <c r="AK209" i="18" s="1"/>
  <c r="AL209" i="18" s="1"/>
  <c r="AM209" i="18" s="1"/>
  <c r="AN209" i="18" s="1"/>
  <c r="AO209" i="18" s="1"/>
  <c r="AP209" i="18" s="1"/>
  <c r="AQ209" i="18" s="1"/>
  <c r="AR209" i="18" s="1"/>
  <c r="AS209" i="18" s="1"/>
  <c r="AT209" i="18" s="1"/>
  <c r="AU209" i="18" s="1"/>
  <c r="AV209" i="18" s="1"/>
  <c r="AW209" i="18" s="1"/>
  <c r="AX209" i="18" s="1"/>
  <c r="AY209" i="18" s="1"/>
  <c r="AZ209" i="18" s="1"/>
  <c r="BA209" i="18" s="1"/>
  <c r="BB209" i="18" s="1"/>
  <c r="BC209" i="18" s="1"/>
  <c r="BD209" i="18" s="1"/>
  <c r="BE209" i="18" s="1"/>
  <c r="BF209" i="18" s="1"/>
  <c r="BG209" i="18" s="1"/>
  <c r="BH209" i="18" s="1"/>
  <c r="BI209" i="18" s="1"/>
  <c r="K7" i="7943"/>
  <c r="K11" i="24"/>
  <c r="L10" i="24"/>
  <c r="M14" i="2"/>
  <c r="L18" i="2"/>
  <c r="L22" i="2"/>
  <c r="L20" i="2"/>
  <c r="L21" i="2" s="1"/>
  <c r="L15" i="2"/>
  <c r="L19" i="2" s="1"/>
  <c r="I13" i="24"/>
  <c r="J12" i="24"/>
  <c r="L263" i="18"/>
  <c r="M263" i="18" s="1"/>
  <c r="N263" i="18" s="1"/>
  <c r="O263" i="18" s="1"/>
  <c r="P263" i="18" s="1"/>
  <c r="L445" i="18"/>
  <c r="M445" i="18" s="1"/>
  <c r="L328" i="18"/>
  <c r="K335" i="18"/>
  <c r="O406" i="18"/>
  <c r="P406" i="18" s="1"/>
  <c r="Q406" i="18" s="1"/>
  <c r="R406" i="18" s="1"/>
  <c r="S406" i="18" s="1"/>
  <c r="T406" i="18" s="1"/>
  <c r="U406" i="18" s="1"/>
  <c r="V406" i="18" s="1"/>
  <c r="W406" i="18" s="1"/>
  <c r="X406" i="18" s="1"/>
  <c r="Y406" i="18" s="1"/>
  <c r="Z406" i="18" s="1"/>
  <c r="AA406" i="18" s="1"/>
  <c r="AB406" i="18" s="1"/>
  <c r="AC406" i="18" s="1"/>
  <c r="AD406" i="18" s="1"/>
  <c r="AE406" i="18" s="1"/>
  <c r="AF406" i="18" s="1"/>
  <c r="AG406" i="18" s="1"/>
  <c r="AH406" i="18" s="1"/>
  <c r="AI406" i="18" s="1"/>
  <c r="AJ406" i="18" s="1"/>
  <c r="AK406" i="18" s="1"/>
  <c r="AL406" i="18" s="1"/>
  <c r="AM406" i="18" s="1"/>
  <c r="AN406" i="18" s="1"/>
  <c r="AO406" i="18" s="1"/>
  <c r="AP406" i="18" s="1"/>
  <c r="AQ406" i="18" s="1"/>
  <c r="AR406" i="18" s="1"/>
  <c r="AS406" i="18" s="1"/>
  <c r="AT406" i="18" s="1"/>
  <c r="AU406" i="18" s="1"/>
  <c r="AV406" i="18" s="1"/>
  <c r="AW406" i="18" s="1"/>
  <c r="AX406" i="18" s="1"/>
  <c r="AY406" i="18" s="1"/>
  <c r="AZ406" i="18" s="1"/>
  <c r="BA406" i="18" s="1"/>
  <c r="BB406" i="18" s="1"/>
  <c r="BC406" i="18" s="1"/>
  <c r="BD406" i="18" s="1"/>
  <c r="BE406" i="18" s="1"/>
  <c r="BF406" i="18" s="1"/>
  <c r="BG406" i="18" s="1"/>
  <c r="BH406" i="18" s="1"/>
  <c r="BI406" i="18" s="1"/>
  <c r="N315" i="18"/>
  <c r="O315" i="18" s="1"/>
  <c r="P432" i="18"/>
  <c r="Q432" i="18" s="1"/>
  <c r="R432" i="18" s="1"/>
  <c r="L783" i="18"/>
  <c r="M744" i="18"/>
  <c r="N744" i="18" s="1"/>
  <c r="N834" i="18"/>
  <c r="FJ350" i="7942"/>
  <c r="FK211" i="7942"/>
  <c r="BZ386" i="7942"/>
  <c r="CA247" i="7942"/>
  <c r="EZ228" i="7942"/>
  <c r="EY367" i="7942"/>
  <c r="CK394" i="7942"/>
  <c r="CL255" i="7942"/>
  <c r="M160" i="7942"/>
  <c r="L299" i="7942"/>
  <c r="CV417" i="7942"/>
  <c r="CW278" i="7942"/>
  <c r="DS236" i="7942"/>
  <c r="DR375" i="7942"/>
  <c r="EZ189" i="7942"/>
  <c r="EY328" i="7942"/>
  <c r="L314" i="7942"/>
  <c r="M175" i="7942"/>
  <c r="EZ232" i="7942"/>
  <c r="EY371" i="7942"/>
  <c r="CW282" i="7942"/>
  <c r="CV421" i="7942"/>
  <c r="GF316" i="7942"/>
  <c r="GG177" i="7942"/>
  <c r="DR377" i="7942"/>
  <c r="DS238" i="7942"/>
  <c r="DG333" i="7942"/>
  <c r="DH194" i="7942"/>
  <c r="GF359" i="7942"/>
  <c r="GG220" i="7942"/>
  <c r="CL278" i="7942"/>
  <c r="CK417" i="7942"/>
  <c r="CL228" i="7942"/>
  <c r="CK367" i="7942"/>
  <c r="GF350" i="7942"/>
  <c r="GG211" i="7942"/>
  <c r="GF334" i="7942"/>
  <c r="GG195" i="7942"/>
  <c r="AI258" i="7942"/>
  <c r="AH397" i="7942"/>
  <c r="DH170" i="7942"/>
  <c r="DG309" i="7942"/>
  <c r="BC425" i="7942"/>
  <c r="L295" i="7942"/>
  <c r="M156" i="7942"/>
  <c r="DS280" i="7942"/>
  <c r="DR419" i="7942"/>
  <c r="AT172" i="7942"/>
  <c r="AS311" i="7942"/>
  <c r="BO325" i="7942"/>
  <c r="BP186" i="7942"/>
  <c r="ED164" i="7942"/>
  <c r="EC303" i="7942"/>
  <c r="GF345" i="7942"/>
  <c r="GG206" i="7942"/>
  <c r="BZ317" i="7942"/>
  <c r="CA178" i="7942"/>
  <c r="L403" i="7942"/>
  <c r="M264" i="7942"/>
  <c r="CV304" i="7942"/>
  <c r="CW165" i="7942"/>
  <c r="AI185" i="7942"/>
  <c r="AH324" i="7942"/>
  <c r="CA211" i="7942"/>
  <c r="BZ350" i="7942"/>
  <c r="ED167" i="7942"/>
  <c r="EC306" i="7942"/>
  <c r="BZ415" i="7942"/>
  <c r="CA276" i="7942"/>
  <c r="CL209" i="7942"/>
  <c r="CK348" i="7942"/>
  <c r="BP228" i="7942"/>
  <c r="BO367" i="7942"/>
  <c r="GG228" i="7942"/>
  <c r="GF367" i="7942"/>
  <c r="BO294" i="7942"/>
  <c r="BP155" i="7942"/>
  <c r="AT203" i="7942"/>
  <c r="AS342" i="7942"/>
  <c r="DG368" i="7942"/>
  <c r="DH229" i="7942"/>
  <c r="AH393" i="7942"/>
  <c r="AI254" i="7942"/>
  <c r="DH226" i="7942"/>
  <c r="DG365" i="7942"/>
  <c r="EZ251" i="7942"/>
  <c r="EY390" i="7942"/>
  <c r="EC401" i="7942"/>
  <c r="ED262" i="7942"/>
  <c r="EY360" i="7942"/>
  <c r="EZ221" i="7942"/>
  <c r="EN386" i="7942"/>
  <c r="EO247" i="7942"/>
  <c r="GG157" i="7942"/>
  <c r="GF296" i="7942"/>
  <c r="DG320" i="7942"/>
  <c r="DH181" i="7942"/>
  <c r="EC361" i="7942"/>
  <c r="ED222" i="7942"/>
  <c r="DR315" i="7942"/>
  <c r="DS176" i="7942"/>
  <c r="CA179" i="7942"/>
  <c r="BZ318" i="7942"/>
  <c r="EC414" i="7942"/>
  <c r="ED275" i="7942"/>
  <c r="DH243" i="7942"/>
  <c r="DG382" i="7942"/>
  <c r="GF366" i="7942"/>
  <c r="GG227" i="7942"/>
  <c r="BP207" i="7942"/>
  <c r="BO346" i="7942"/>
  <c r="BP225" i="7942"/>
  <c r="BO364" i="7942"/>
  <c r="CL269" i="7942"/>
  <c r="CK408" i="7942"/>
  <c r="BO359" i="7942"/>
  <c r="BP220" i="7942"/>
  <c r="DG392" i="7942"/>
  <c r="DH253" i="7942"/>
  <c r="DH264" i="7942"/>
  <c r="DG403" i="7942"/>
  <c r="AI229" i="7942"/>
  <c r="AH368" i="7942"/>
  <c r="FK154" i="7942"/>
  <c r="FJ293" i="7942"/>
  <c r="EY400" i="7942"/>
  <c r="EZ261" i="7942"/>
  <c r="GG243" i="7942"/>
  <c r="GF382" i="7942"/>
  <c r="CL248" i="7942"/>
  <c r="CK387" i="7942"/>
  <c r="W293" i="7942"/>
  <c r="X154" i="7942"/>
  <c r="FJ296" i="7942"/>
  <c r="FK157" i="7942"/>
  <c r="ED283" i="7942"/>
  <c r="EC422" i="7942"/>
  <c r="BO368" i="7942"/>
  <c r="BP229" i="7942"/>
  <c r="BO311" i="7942"/>
  <c r="BP172" i="7942"/>
  <c r="EO267" i="7942"/>
  <c r="EN406" i="7942"/>
  <c r="CW274" i="7942"/>
  <c r="CV413" i="7942"/>
  <c r="DR311" i="7942"/>
  <c r="DS172" i="7942"/>
  <c r="BE183" i="7942"/>
  <c r="BD322" i="7942"/>
  <c r="FJ330" i="7942"/>
  <c r="FK191" i="7942"/>
  <c r="DS234" i="7942"/>
  <c r="DR373" i="7942"/>
  <c r="CV312" i="7942"/>
  <c r="CW173" i="7942"/>
  <c r="CA251" i="7942"/>
  <c r="BZ390" i="7942"/>
  <c r="CV307" i="7942"/>
  <c r="CW168" i="7942"/>
  <c r="FV214" i="7942"/>
  <c r="FU353" i="7942"/>
  <c r="BZ312" i="7942"/>
  <c r="CA173" i="7942"/>
  <c r="DS235" i="7942"/>
  <c r="DR374" i="7942"/>
  <c r="DG396" i="7942"/>
  <c r="DH257" i="7942"/>
  <c r="EO245" i="7942"/>
  <c r="EN384" i="7942"/>
  <c r="EO159" i="7942"/>
  <c r="EN298" i="7942"/>
  <c r="BO411" i="7942"/>
  <c r="BP272" i="7942"/>
  <c r="DG407" i="7942"/>
  <c r="DH268" i="7942"/>
  <c r="CL249" i="7942"/>
  <c r="CK388" i="7942"/>
  <c r="DR388" i="7942"/>
  <c r="DS249" i="7942"/>
  <c r="AI176" i="7942"/>
  <c r="AH315" i="7942"/>
  <c r="CW193" i="7942"/>
  <c r="CV332" i="7942"/>
  <c r="DR297" i="7942"/>
  <c r="DS158" i="7942"/>
  <c r="CV404" i="7942"/>
  <c r="CW265" i="7942"/>
  <c r="FV247" i="7942"/>
  <c r="FU386" i="7942"/>
  <c r="EZ213" i="7942"/>
  <c r="EY352" i="7942"/>
  <c r="AH408" i="7942"/>
  <c r="AI269" i="7942"/>
  <c r="FU421" i="7942"/>
  <c r="FV282" i="7942"/>
  <c r="DH186" i="7942"/>
  <c r="DG325" i="7942"/>
  <c r="BD408" i="7942"/>
  <c r="BE269" i="7942"/>
  <c r="DS223" i="7942"/>
  <c r="DR362" i="7942"/>
  <c r="DG345" i="7942"/>
  <c r="DH206" i="7942"/>
  <c r="CL169" i="7942"/>
  <c r="CK308" i="7942"/>
  <c r="FJ407" i="7942"/>
  <c r="FK268" i="7942"/>
  <c r="BE180" i="7942"/>
  <c r="BD319" i="7942"/>
  <c r="BP197" i="7942"/>
  <c r="BO336" i="7942"/>
  <c r="BP248" i="7942"/>
  <c r="BO387" i="7942"/>
  <c r="BO334" i="7942"/>
  <c r="BP195" i="7942"/>
  <c r="EN391" i="7942"/>
  <c r="EO252" i="7942"/>
  <c r="EZ233" i="7942"/>
  <c r="EY372" i="7942"/>
  <c r="CA244" i="7942"/>
  <c r="BZ383" i="7942"/>
  <c r="EC348" i="7942"/>
  <c r="ED209" i="7942"/>
  <c r="CK333" i="7942"/>
  <c r="CL194" i="7942"/>
  <c r="EY354" i="7942"/>
  <c r="EZ215" i="7942"/>
  <c r="AT211" i="7942"/>
  <c r="AS350" i="7942"/>
  <c r="DG293" i="7942"/>
  <c r="DH154" i="7942"/>
  <c r="DR322" i="7942"/>
  <c r="DS183" i="7942"/>
  <c r="DS259" i="7942"/>
  <c r="DR398" i="7942"/>
  <c r="DS192" i="7942"/>
  <c r="DR331" i="7942"/>
  <c r="CA210" i="7942"/>
  <c r="BZ349" i="7942"/>
  <c r="X219" i="7942"/>
  <c r="W358" i="7942"/>
  <c r="AS399" i="7942"/>
  <c r="AT260" i="7942"/>
  <c r="L405" i="7942"/>
  <c r="M266" i="7942"/>
  <c r="L339" i="7942"/>
  <c r="M200" i="7942"/>
  <c r="EM425" i="7942"/>
  <c r="ED266" i="7942"/>
  <c r="EC405" i="7942"/>
  <c r="BO340" i="7942"/>
  <c r="BP201" i="7942"/>
  <c r="BP202" i="7942"/>
  <c r="BO341" i="7942"/>
  <c r="FV277" i="7942"/>
  <c r="FU416" i="7942"/>
  <c r="DG330" i="7942"/>
  <c r="DH191" i="7942"/>
  <c r="DS278" i="7942"/>
  <c r="DR417" i="7942"/>
  <c r="M164" i="7942"/>
  <c r="L303" i="7942"/>
  <c r="BE196" i="7942"/>
  <c r="BD335" i="7942"/>
  <c r="AT271" i="7942"/>
  <c r="AS410" i="7942"/>
  <c r="DH179" i="7942"/>
  <c r="DG318" i="7942"/>
  <c r="EC397" i="7942"/>
  <c r="ED258" i="7942"/>
  <c r="DG415" i="7942"/>
  <c r="DH276" i="7942"/>
  <c r="EZ237" i="7942"/>
  <c r="EY376" i="7942"/>
  <c r="CV400" i="7942"/>
  <c r="CW261" i="7942"/>
  <c r="ED241" i="7942"/>
  <c r="EC380" i="7942"/>
  <c r="AI248" i="7942"/>
  <c r="AH387" i="7942"/>
  <c r="EY417" i="7942"/>
  <c r="EZ278" i="7942"/>
  <c r="BZ379" i="7942"/>
  <c r="CA240" i="7942"/>
  <c r="ED226" i="7942"/>
  <c r="EC365" i="7942"/>
  <c r="AS391" i="7942"/>
  <c r="AT252" i="7942"/>
  <c r="I99" i="7946"/>
  <c r="BE195" i="7942"/>
  <c r="BD334" i="7942"/>
  <c r="EC342" i="7942"/>
  <c r="ED203" i="7942"/>
  <c r="FJ339" i="7942"/>
  <c r="FK200" i="7942"/>
  <c r="CW224" i="7942"/>
  <c r="CV363" i="7942"/>
  <c r="DR423" i="7942"/>
  <c r="DS284" i="7942"/>
  <c r="FV166" i="7942"/>
  <c r="FU305" i="7942"/>
  <c r="DH164" i="7942"/>
  <c r="DG303" i="7942"/>
  <c r="GF397" i="7942"/>
  <c r="GG258" i="7942"/>
  <c r="DH233" i="7942"/>
  <c r="DG372" i="7942"/>
  <c r="CK374" i="7942"/>
  <c r="CL235" i="7942"/>
  <c r="AH373" i="7942"/>
  <c r="AI234" i="7942"/>
  <c r="X183" i="7942"/>
  <c r="W322" i="7942"/>
  <c r="L384" i="7942"/>
  <c r="M245" i="7942"/>
  <c r="BZ345" i="7942"/>
  <c r="CA206" i="7942"/>
  <c r="CK305" i="7942"/>
  <c r="CL166" i="7942"/>
  <c r="CW246" i="7942"/>
  <c r="CV385" i="7942"/>
  <c r="EC327" i="7942"/>
  <c r="ED188" i="7942"/>
  <c r="M213" i="7942"/>
  <c r="L352" i="7942"/>
  <c r="BP193" i="7942"/>
  <c r="BO332" i="7942"/>
  <c r="W383" i="7942"/>
  <c r="X244" i="7942"/>
  <c r="GF322" i="7942"/>
  <c r="GG183" i="7942"/>
  <c r="W375" i="7942"/>
  <c r="X236" i="7942"/>
  <c r="ED239" i="7942"/>
  <c r="EC378" i="7942"/>
  <c r="BP189" i="7942"/>
  <c r="BO328" i="7942"/>
  <c r="CL224" i="7942"/>
  <c r="CK363" i="7942"/>
  <c r="CL265" i="7942"/>
  <c r="CK404" i="7942"/>
  <c r="DR394" i="7942"/>
  <c r="DS255" i="7942"/>
  <c r="CV416" i="7942"/>
  <c r="CW277" i="7942"/>
  <c r="DS195" i="7942"/>
  <c r="DR334" i="7942"/>
  <c r="EY382" i="7942"/>
  <c r="EZ243" i="7942"/>
  <c r="AH365" i="7942"/>
  <c r="AI226" i="7942"/>
  <c r="CV342" i="7942"/>
  <c r="CW203" i="7942"/>
  <c r="DH271" i="7942"/>
  <c r="DG410" i="7942"/>
  <c r="M281" i="7942"/>
  <c r="L420" i="7942"/>
  <c r="EO277" i="7942"/>
  <c r="EN416" i="7942"/>
  <c r="CA245" i="7942"/>
  <c r="BZ384" i="7942"/>
  <c r="EC320" i="7942"/>
  <c r="ED181" i="7942"/>
  <c r="CL197" i="7942"/>
  <c r="CK336" i="7942"/>
  <c r="CL256" i="7942"/>
  <c r="CK395" i="7942"/>
  <c r="ED256" i="7942"/>
  <c r="EC395" i="7942"/>
  <c r="CL253" i="7942"/>
  <c r="CK392" i="7942"/>
  <c r="L729" i="18"/>
  <c r="FU394" i="7942"/>
  <c r="FV255" i="7942"/>
  <c r="DS260" i="7942"/>
  <c r="DR399" i="7942"/>
  <c r="FV233" i="7942"/>
  <c r="FU372" i="7942"/>
  <c r="EC329" i="7942"/>
  <c r="ED190" i="7942"/>
  <c r="DH176" i="7942"/>
  <c r="DG315" i="7942"/>
  <c r="EN385" i="7942"/>
  <c r="EO246" i="7942"/>
  <c r="DG404" i="7942"/>
  <c r="DH265" i="7942"/>
  <c r="GF331" i="7942"/>
  <c r="GG192" i="7942"/>
  <c r="DR391" i="7942"/>
  <c r="DS252" i="7942"/>
  <c r="FU392" i="7942"/>
  <c r="FV253" i="7942"/>
  <c r="FV200" i="7942"/>
  <c r="FU339" i="7942"/>
  <c r="FU419" i="7942"/>
  <c r="FV280" i="7942"/>
  <c r="CK319" i="7942"/>
  <c r="CL180" i="7942"/>
  <c r="ED215" i="7942"/>
  <c r="EC354" i="7942"/>
  <c r="BZ304" i="7942"/>
  <c r="CA165" i="7942"/>
  <c r="AI202" i="7942"/>
  <c r="AH341" i="7942"/>
  <c r="BO418" i="7942"/>
  <c r="BP279" i="7942"/>
  <c r="GF293" i="7942"/>
  <c r="GG154" i="7942"/>
  <c r="DG378" i="7942"/>
  <c r="DH239" i="7942"/>
  <c r="AS345" i="7942"/>
  <c r="AT206" i="7942"/>
  <c r="BD359" i="7942"/>
  <c r="BE220" i="7942"/>
  <c r="AS402" i="7942"/>
  <c r="AT263" i="7942"/>
  <c r="EO232" i="7942"/>
  <c r="EN371" i="7942"/>
  <c r="EN349" i="7942"/>
  <c r="EO210" i="7942"/>
  <c r="FK182" i="7942"/>
  <c r="FJ321" i="7942"/>
  <c r="CL261" i="7942"/>
  <c r="CK400" i="7942"/>
  <c r="P300" i="18"/>
  <c r="EY350" i="7942"/>
  <c r="EZ211" i="7942"/>
  <c r="CV393" i="7942"/>
  <c r="CW254" i="7942"/>
  <c r="DR308" i="7942"/>
  <c r="DS169" i="7942"/>
  <c r="W325" i="7942"/>
  <c r="X186" i="7942"/>
  <c r="K400" i="18"/>
  <c r="L390" i="18"/>
  <c r="M193" i="7942"/>
  <c r="L332" i="7942"/>
  <c r="CA164" i="7942"/>
  <c r="BZ303" i="7942"/>
  <c r="AS335" i="7942"/>
  <c r="AT196" i="7942"/>
  <c r="FV229" i="7942"/>
  <c r="FU368" i="7942"/>
  <c r="CL263" i="7942"/>
  <c r="CK402" i="7942"/>
  <c r="GG201" i="7942"/>
  <c r="GF340" i="7942"/>
  <c r="BP241" i="7942"/>
  <c r="BO380" i="7942"/>
  <c r="DS193" i="7942"/>
  <c r="DR332" i="7942"/>
  <c r="DH201" i="7942"/>
  <c r="DG340" i="7942"/>
  <c r="CW248" i="7942"/>
  <c r="CV387" i="7942"/>
  <c r="EN356" i="7942"/>
  <c r="EO217" i="7942"/>
  <c r="AI194" i="7942"/>
  <c r="AH333" i="7942"/>
  <c r="L361" i="7942"/>
  <c r="M222" i="7942"/>
  <c r="W347" i="7942"/>
  <c r="X208" i="7942"/>
  <c r="EO195" i="7942"/>
  <c r="EN334" i="7942"/>
  <c r="BE198" i="7942"/>
  <c r="BD337" i="7942"/>
  <c r="FJ366" i="7942"/>
  <c r="FK227" i="7942"/>
  <c r="CU425" i="7942"/>
  <c r="AS370" i="7942"/>
  <c r="AT231" i="7942"/>
  <c r="GF333" i="7942"/>
  <c r="GG194" i="7942"/>
  <c r="AS297" i="7942"/>
  <c r="AT158" i="7942"/>
  <c r="AS392" i="7942"/>
  <c r="AT253" i="7942"/>
  <c r="BD301" i="7942"/>
  <c r="BE162" i="7942"/>
  <c r="GG282" i="7942"/>
  <c r="GF421" i="7942"/>
  <c r="BE218" i="7942"/>
  <c r="BD357" i="7942"/>
  <c r="W318" i="7942"/>
  <c r="X179" i="7942"/>
  <c r="GG180" i="7942"/>
  <c r="GF319" i="7942"/>
  <c r="CA155" i="7942"/>
  <c r="BZ294" i="7942"/>
  <c r="GF297" i="7942"/>
  <c r="GG158" i="7942"/>
  <c r="GF383" i="7942"/>
  <c r="GG244" i="7942"/>
  <c r="DG311" i="7942"/>
  <c r="DH172" i="7942"/>
  <c r="L394" i="7942"/>
  <c r="M255" i="7942"/>
  <c r="CW162" i="7942"/>
  <c r="CV301" i="7942"/>
  <c r="AH388" i="7942"/>
  <c r="AI249" i="7942"/>
  <c r="CV398" i="7942"/>
  <c r="CW259" i="7942"/>
  <c r="EC367" i="7942"/>
  <c r="ED228" i="7942"/>
  <c r="DH283" i="7942"/>
  <c r="DG422" i="7942"/>
  <c r="AI218" i="7942"/>
  <c r="AH357" i="7942"/>
  <c r="X272" i="7942"/>
  <c r="W411" i="7942"/>
  <c r="BZ295" i="7942"/>
  <c r="CA156" i="7942"/>
  <c r="GG223" i="7942"/>
  <c r="GF362" i="7942"/>
  <c r="BE285" i="7942"/>
  <c r="BD424" i="7942"/>
  <c r="AH332" i="7942"/>
  <c r="AI193" i="7942"/>
  <c r="DG409" i="7942"/>
  <c r="DH270" i="7942"/>
  <c r="AI221" i="7942"/>
  <c r="AH360" i="7942"/>
  <c r="CW263" i="7942"/>
  <c r="CV402" i="7942"/>
  <c r="AS305" i="7942"/>
  <c r="AT166" i="7942"/>
  <c r="BD363" i="7942"/>
  <c r="BE224" i="7942"/>
  <c r="AT201" i="7942"/>
  <c r="AS340" i="7942"/>
  <c r="GF415" i="7942"/>
  <c r="GG276" i="7942"/>
  <c r="EC353" i="7942"/>
  <c r="ED214" i="7942"/>
  <c r="EY342" i="7942"/>
  <c r="EZ203" i="7942"/>
  <c r="GG241" i="7942"/>
  <c r="GF380" i="7942"/>
  <c r="CL259" i="7942"/>
  <c r="CK398" i="7942"/>
  <c r="FK283" i="7942"/>
  <c r="FJ422" i="7942"/>
  <c r="BE217" i="7942"/>
  <c r="BD356" i="7942"/>
  <c r="CL174" i="7942"/>
  <c r="CK313" i="7942"/>
  <c r="CV353" i="7942"/>
  <c r="CW214" i="7942"/>
  <c r="BE227" i="7942"/>
  <c r="BD366" i="7942"/>
  <c r="CW256" i="7942"/>
  <c r="CV395" i="7942"/>
  <c r="W331" i="7942"/>
  <c r="X192" i="7942"/>
  <c r="M176" i="7942"/>
  <c r="L315" i="7942"/>
  <c r="CL154" i="7942"/>
  <c r="CK293" i="7942"/>
  <c r="EO171" i="7942"/>
  <c r="EN310" i="7942"/>
  <c r="BD326" i="7942"/>
  <c r="BE187" i="7942"/>
  <c r="BZ382" i="7942"/>
  <c r="CA243" i="7942"/>
  <c r="AS354" i="7942"/>
  <c r="AT215" i="7942"/>
  <c r="BP171" i="7942"/>
  <c r="BO310" i="7942"/>
  <c r="FJ394" i="7942"/>
  <c r="FK255" i="7942"/>
  <c r="CA273" i="7942"/>
  <c r="BZ412" i="7942"/>
  <c r="BO293" i="7942"/>
  <c r="BP154" i="7942"/>
  <c r="AI278" i="7942"/>
  <c r="AH417" i="7942"/>
  <c r="FK185" i="7942"/>
  <c r="FJ324" i="7942"/>
  <c r="DR409" i="7942"/>
  <c r="DS270" i="7942"/>
  <c r="FV169" i="7942"/>
  <c r="FU308" i="7942"/>
  <c r="ED194" i="7942"/>
  <c r="EC333" i="7942"/>
  <c r="DS179" i="7942"/>
  <c r="DR318" i="7942"/>
  <c r="CA192" i="7942"/>
  <c r="BZ331" i="7942"/>
  <c r="FV278" i="7942"/>
  <c r="FU417" i="7942"/>
  <c r="AI175" i="7942"/>
  <c r="AH314" i="7942"/>
  <c r="EN377" i="7942"/>
  <c r="EO238" i="7942"/>
  <c r="DG391" i="7942"/>
  <c r="DH252" i="7942"/>
  <c r="CW281" i="7942"/>
  <c r="CV420" i="7942"/>
  <c r="EC417" i="7942"/>
  <c r="ED278" i="7942"/>
  <c r="GG277" i="7942"/>
  <c r="GF416" i="7942"/>
  <c r="AH394" i="7942"/>
  <c r="AI255" i="7942"/>
  <c r="DG367" i="7942"/>
  <c r="DH228" i="7942"/>
  <c r="DS156" i="7942"/>
  <c r="DR295" i="7942"/>
  <c r="AS412" i="7942"/>
  <c r="AT273" i="7942"/>
  <c r="DS154" i="7942"/>
  <c r="DR293" i="7942"/>
  <c r="DG310" i="7942"/>
  <c r="DH171" i="7942"/>
  <c r="CL277" i="7942"/>
  <c r="CK416" i="7942"/>
  <c r="AR425" i="7942"/>
  <c r="CK373" i="7942"/>
  <c r="CL234" i="7942"/>
  <c r="AS355" i="7942"/>
  <c r="AT216" i="7942"/>
  <c r="BP283" i="7942"/>
  <c r="BO422" i="7942"/>
  <c r="AT168" i="7942"/>
  <c r="AS307" i="7942"/>
  <c r="FK158" i="7942"/>
  <c r="FJ297" i="7942"/>
  <c r="CV357" i="7942"/>
  <c r="CW218" i="7942"/>
  <c r="EC369" i="7942"/>
  <c r="ED230" i="7942"/>
  <c r="FK245" i="7942"/>
  <c r="FJ384" i="7942"/>
  <c r="EC341" i="7942"/>
  <c r="ED202" i="7942"/>
  <c r="DS221" i="7942"/>
  <c r="DR360" i="7942"/>
  <c r="CL246" i="7942"/>
  <c r="CK385" i="7942"/>
  <c r="DR420" i="7942"/>
  <c r="DS281" i="7942"/>
  <c r="M273" i="7942"/>
  <c r="L412" i="7942"/>
  <c r="CA196" i="7942"/>
  <c r="BZ335" i="7942"/>
  <c r="AT243" i="7942"/>
  <c r="AS382" i="7942"/>
  <c r="AT241" i="7942"/>
  <c r="AS380" i="7942"/>
  <c r="EY353" i="7942"/>
  <c r="EZ214" i="7942"/>
  <c r="W357" i="7942"/>
  <c r="X218" i="7942"/>
  <c r="EN340" i="7942"/>
  <c r="EO201" i="7942"/>
  <c r="BD398" i="7942"/>
  <c r="BE259" i="7942"/>
  <c r="M239" i="7942"/>
  <c r="L378" i="7942"/>
  <c r="L363" i="7942"/>
  <c r="M224" i="7942"/>
  <c r="ED184" i="7942"/>
  <c r="EC323" i="7942"/>
  <c r="AI272" i="7942"/>
  <c r="AH411" i="7942"/>
  <c r="AI174" i="7942"/>
  <c r="AH313" i="7942"/>
  <c r="FU389" i="7942"/>
  <c r="FV250" i="7942"/>
  <c r="FU405" i="7942"/>
  <c r="FV266" i="7942"/>
  <c r="FV184" i="7942"/>
  <c r="FU323" i="7942"/>
  <c r="AI236" i="7942"/>
  <c r="AH375" i="7942"/>
  <c r="DR361" i="7942"/>
  <c r="DS222" i="7942"/>
  <c r="AS421" i="7942"/>
  <c r="AT282" i="7942"/>
  <c r="BD324" i="7942"/>
  <c r="BE185" i="7942"/>
  <c r="DG336" i="7942"/>
  <c r="DH197" i="7942"/>
  <c r="DR413" i="7942"/>
  <c r="DS274" i="7942"/>
  <c r="EN300" i="7942"/>
  <c r="EO161" i="7942"/>
  <c r="AS396" i="7942"/>
  <c r="AT257" i="7942"/>
  <c r="AH395" i="7942"/>
  <c r="AI256" i="7942"/>
  <c r="M250" i="7942"/>
  <c r="L389" i="7942"/>
  <c r="EZ247" i="7942"/>
  <c r="EY386" i="7942"/>
  <c r="CL218" i="7942"/>
  <c r="CK357" i="7942"/>
  <c r="BO415" i="7942"/>
  <c r="BP276" i="7942"/>
  <c r="L309" i="7942"/>
  <c r="M170" i="7942"/>
  <c r="BO385" i="7942"/>
  <c r="BP246" i="7942"/>
  <c r="AH337" i="7942"/>
  <c r="AI198" i="7942"/>
  <c r="CA222" i="7942"/>
  <c r="BZ361" i="7942"/>
  <c r="EY322" i="7942"/>
  <c r="EZ183" i="7942"/>
  <c r="AH416" i="7942"/>
  <c r="AI277" i="7942"/>
  <c r="CA254" i="7942"/>
  <c r="BZ393" i="7942"/>
  <c r="GF298" i="7942"/>
  <c r="GG159" i="7942"/>
  <c r="DR345" i="7942"/>
  <c r="DS206" i="7942"/>
  <c r="CA274" i="7942"/>
  <c r="BZ413" i="7942"/>
  <c r="EZ179" i="7942"/>
  <c r="EY318" i="7942"/>
  <c r="M174" i="7942"/>
  <c r="L313" i="7942"/>
  <c r="AI252" i="7942"/>
  <c r="AH391" i="7942"/>
  <c r="BE208" i="7942"/>
  <c r="BD347" i="7942"/>
  <c r="FK244" i="7942"/>
  <c r="FJ383" i="7942"/>
  <c r="X166" i="7942"/>
  <c r="W305" i="7942"/>
  <c r="DR338" i="7942"/>
  <c r="DS199" i="7942"/>
  <c r="EC416" i="7942"/>
  <c r="ED277" i="7942"/>
  <c r="L298" i="7942"/>
  <c r="M159" i="7942"/>
  <c r="ED195" i="7942"/>
  <c r="EC334" i="7942"/>
  <c r="DS214" i="7942"/>
  <c r="DR353" i="7942"/>
  <c r="EN302" i="7942"/>
  <c r="EO163" i="7942"/>
  <c r="DR418" i="7942"/>
  <c r="DS279" i="7942"/>
  <c r="BD402" i="7942"/>
  <c r="BE263" i="7942"/>
  <c r="AS325" i="7942"/>
  <c r="AT186" i="7942"/>
  <c r="CW172" i="7942"/>
  <c r="CV311" i="7942"/>
  <c r="DS188" i="7942"/>
  <c r="DR327" i="7942"/>
  <c r="L306" i="7942"/>
  <c r="M167" i="7942"/>
  <c r="W335" i="7942"/>
  <c r="X196" i="7942"/>
  <c r="AI207" i="7942"/>
  <c r="AH346" i="7942"/>
  <c r="X223" i="7942"/>
  <c r="W362" i="7942"/>
  <c r="AH422" i="7942"/>
  <c r="AI283" i="7942"/>
  <c r="GF305" i="7942"/>
  <c r="GG166" i="7942"/>
  <c r="AT212" i="7942"/>
  <c r="AS351" i="7942"/>
  <c r="BP253" i="7942"/>
  <c r="BO392" i="7942"/>
  <c r="EC400" i="7942"/>
  <c r="ED261" i="7942"/>
  <c r="FK232" i="7942"/>
  <c r="FJ371" i="7942"/>
  <c r="DH280" i="7942"/>
  <c r="DG419" i="7942"/>
  <c r="FV165" i="7942"/>
  <c r="FU304" i="7942"/>
  <c r="EZ248" i="7942"/>
  <c r="EY387" i="7942"/>
  <c r="CA154" i="7942"/>
  <c r="BZ293" i="7942"/>
  <c r="FJ327" i="7942"/>
  <c r="FK188" i="7942"/>
  <c r="AH326" i="7942"/>
  <c r="AI187" i="7942"/>
  <c r="BZ370" i="7942"/>
  <c r="CA231" i="7942"/>
  <c r="DG420" i="7942"/>
  <c r="DH281" i="7942"/>
  <c r="W361" i="7942"/>
  <c r="X222" i="7942"/>
  <c r="FK285" i="7942"/>
  <c r="FJ424" i="7942"/>
  <c r="CA228" i="7942"/>
  <c r="BZ367" i="7942"/>
  <c r="DS225" i="7942"/>
  <c r="DR364" i="7942"/>
  <c r="BZ404" i="7942"/>
  <c r="CA265" i="7942"/>
  <c r="EZ171" i="7942"/>
  <c r="EY310" i="7942"/>
  <c r="CA235" i="7942"/>
  <c r="BZ374" i="7942"/>
  <c r="GG162" i="7942"/>
  <c r="GF301" i="7942"/>
  <c r="AI192" i="7942"/>
  <c r="AH331" i="7942"/>
  <c r="BO329" i="7942"/>
  <c r="BP190" i="7942"/>
  <c r="FV259" i="7942"/>
  <c r="FU398" i="7942"/>
  <c r="CV333" i="7942"/>
  <c r="CW194" i="7942"/>
  <c r="W364" i="7942"/>
  <c r="X225" i="7942"/>
  <c r="EY329" i="7942"/>
  <c r="EZ190" i="7942"/>
  <c r="FJ405" i="7942"/>
  <c r="FK266" i="7942"/>
  <c r="AH415" i="7942"/>
  <c r="AI276" i="7942"/>
  <c r="FJ343" i="7942"/>
  <c r="FK204" i="7942"/>
  <c r="CW264" i="7942"/>
  <c r="CV403" i="7942"/>
  <c r="GF312" i="7942"/>
  <c r="GG173" i="7942"/>
  <c r="AT162" i="7942"/>
  <c r="AS301" i="7942"/>
  <c r="AH306" i="7942"/>
  <c r="AI167" i="7942"/>
  <c r="DS163" i="7942"/>
  <c r="DR302" i="7942"/>
  <c r="CV334" i="7942"/>
  <c r="CW195" i="7942"/>
  <c r="AS327" i="7942"/>
  <c r="AT188" i="7942"/>
  <c r="AI281" i="7942"/>
  <c r="AH420" i="7942"/>
  <c r="EO208" i="7942"/>
  <c r="EN347" i="7942"/>
  <c r="EC413" i="7942"/>
  <c r="ED274" i="7942"/>
  <c r="EC293" i="7942"/>
  <c r="ED154" i="7942"/>
  <c r="AH293" i="7942"/>
  <c r="AI154" i="7942"/>
  <c r="FV191" i="7942"/>
  <c r="FU330" i="7942"/>
  <c r="AT270" i="7942"/>
  <c r="AS409" i="7942"/>
  <c r="CK369" i="7942"/>
  <c r="CL230" i="7942"/>
  <c r="ED264" i="7942"/>
  <c r="EC403" i="7942"/>
  <c r="CA275" i="7942"/>
  <c r="BZ414" i="7942"/>
  <c r="GF420" i="7942"/>
  <c r="GG281" i="7942"/>
  <c r="EO250" i="7942"/>
  <c r="EN389" i="7942"/>
  <c r="AH328" i="7942"/>
  <c r="AI189" i="7942"/>
  <c r="X206" i="7942"/>
  <c r="W345" i="7942"/>
  <c r="FJ357" i="7942"/>
  <c r="FK218" i="7942"/>
  <c r="X224" i="7942"/>
  <c r="W363" i="7942"/>
  <c r="EN306" i="7942"/>
  <c r="EO167" i="7942"/>
  <c r="EN314" i="7942"/>
  <c r="EO175" i="7942"/>
  <c r="L406" i="7942"/>
  <c r="M267" i="7942"/>
  <c r="EZ195" i="7942"/>
  <c r="EY334" i="7942"/>
  <c r="BP247" i="7942"/>
  <c r="BO386" i="7942"/>
  <c r="M233" i="7942"/>
  <c r="L372" i="7942"/>
  <c r="W419" i="7942"/>
  <c r="X280" i="7942"/>
  <c r="BE202" i="7942"/>
  <c r="BD341" i="7942"/>
  <c r="CW192" i="7942"/>
  <c r="CV331" i="7942"/>
  <c r="W421" i="7942"/>
  <c r="X282" i="7942"/>
  <c r="BZ392" i="7942"/>
  <c r="CA253" i="7942"/>
  <c r="CL214" i="7942"/>
  <c r="CK353" i="7942"/>
  <c r="CL282" i="7942"/>
  <c r="CK421" i="7942"/>
  <c r="AT184" i="7942"/>
  <c r="AS323" i="7942"/>
  <c r="M204" i="7942"/>
  <c r="L343" i="7942"/>
  <c r="EZ249" i="7942"/>
  <c r="EY388" i="7942"/>
  <c r="CK350" i="7942"/>
  <c r="CL211" i="7942"/>
  <c r="DH275" i="7942"/>
  <c r="DG414" i="7942"/>
  <c r="AI181" i="7942"/>
  <c r="AH320" i="7942"/>
  <c r="L391" i="7942"/>
  <c r="M252" i="7942"/>
  <c r="EO160" i="7942"/>
  <c r="EN299" i="7942"/>
  <c r="EZ219" i="7942"/>
  <c r="EY358" i="7942"/>
  <c r="L388" i="7942"/>
  <c r="M249" i="7942"/>
  <c r="W344" i="7942"/>
  <c r="X205" i="7942"/>
  <c r="AT194" i="7942"/>
  <c r="AS333" i="7942"/>
  <c r="CL181" i="7942"/>
  <c r="CK320" i="7942"/>
  <c r="AI267" i="7942"/>
  <c r="AH406" i="7942"/>
  <c r="AI223" i="7942"/>
  <c r="AH362" i="7942"/>
  <c r="DH158" i="7942"/>
  <c r="DG297" i="7942"/>
  <c r="ED179" i="7942"/>
  <c r="EC318" i="7942"/>
  <c r="BO351" i="7942"/>
  <c r="BP212" i="7942"/>
  <c r="BE247" i="7942"/>
  <c r="BD386" i="7942"/>
  <c r="FK187" i="7942"/>
  <c r="FJ326" i="7942"/>
  <c r="GG263" i="7942"/>
  <c r="GF402" i="7942"/>
  <c r="DG329" i="7942"/>
  <c r="DH190" i="7942"/>
  <c r="BO297" i="7942"/>
  <c r="BP158" i="7942"/>
  <c r="DS159" i="7942"/>
  <c r="DR298" i="7942"/>
  <c r="X173" i="7942"/>
  <c r="W312" i="7942"/>
  <c r="DS164" i="7942"/>
  <c r="DR303" i="7942"/>
  <c r="EO215" i="7942"/>
  <c r="EN354" i="7942"/>
  <c r="BD413" i="7942"/>
  <c r="BE274" i="7942"/>
  <c r="M215" i="7942"/>
  <c r="L354" i="7942"/>
  <c r="W388" i="7942"/>
  <c r="X249" i="7942"/>
  <c r="M755" i="18"/>
  <c r="EN362" i="7942"/>
  <c r="EO223" i="7942"/>
  <c r="I44" i="7943"/>
  <c r="CA169" i="7942"/>
  <c r="BZ308" i="7942"/>
  <c r="CK318" i="7942"/>
  <c r="CL179" i="7942"/>
  <c r="BO412" i="7942"/>
  <c r="BP273" i="7942"/>
  <c r="AI263" i="7942"/>
  <c r="AH402" i="7942"/>
  <c r="CA202" i="7942"/>
  <c r="BZ341" i="7942"/>
  <c r="FJ356" i="7942"/>
  <c r="FK217" i="7942"/>
  <c r="CA232" i="7942"/>
  <c r="BZ371" i="7942"/>
  <c r="DR369" i="7942"/>
  <c r="DS230" i="7942"/>
  <c r="CV390" i="7942"/>
  <c r="CW251" i="7942"/>
  <c r="X253" i="7942"/>
  <c r="W392" i="7942"/>
  <c r="BP174" i="7942"/>
  <c r="BO313" i="7942"/>
  <c r="EO194" i="7942"/>
  <c r="EN333" i="7942"/>
  <c r="FU347" i="7942"/>
  <c r="FV208" i="7942"/>
  <c r="BZ398" i="7942"/>
  <c r="CA259" i="7942"/>
  <c r="M219" i="7942"/>
  <c r="L358" i="7942"/>
  <c r="EC315" i="7942"/>
  <c r="ED176" i="7942"/>
  <c r="O379" i="18"/>
  <c r="FU337" i="7942"/>
  <c r="FV198" i="7942"/>
  <c r="GF363" i="7942"/>
  <c r="GG224" i="7942"/>
  <c r="AS294" i="7942"/>
  <c r="AT155" i="7942"/>
  <c r="L393" i="7942"/>
  <c r="M254" i="7942"/>
  <c r="L795" i="18"/>
  <c r="M795" i="18" s="1"/>
  <c r="K704" i="18"/>
  <c r="L612" i="18"/>
  <c r="CA261" i="7942"/>
  <c r="BZ400" i="7942"/>
  <c r="BO362" i="7942"/>
  <c r="BP223" i="7942"/>
  <c r="FU401" i="7942"/>
  <c r="FV262" i="7942"/>
  <c r="AI262" i="7942"/>
  <c r="AH401" i="7942"/>
  <c r="L294" i="7942"/>
  <c r="M155" i="7942"/>
  <c r="L380" i="7942"/>
  <c r="M241" i="7942"/>
  <c r="EC424" i="7942"/>
  <c r="ED285" i="7942"/>
  <c r="BZ396" i="7942"/>
  <c r="CA257" i="7942"/>
  <c r="DG358" i="7942"/>
  <c r="DH219" i="7942"/>
  <c r="W372" i="7942"/>
  <c r="X233" i="7942"/>
  <c r="EN420" i="7942"/>
  <c r="EO281" i="7942"/>
  <c r="L376" i="7942"/>
  <c r="M237" i="7942"/>
  <c r="BP204" i="7942"/>
  <c r="BO343" i="7942"/>
  <c r="BP215" i="7942"/>
  <c r="BO354" i="7942"/>
  <c r="DS212" i="7942"/>
  <c r="DR351" i="7942"/>
  <c r="GG212" i="7942"/>
  <c r="GF351" i="7942"/>
  <c r="BE257" i="7942"/>
  <c r="BD396" i="7942"/>
  <c r="CK415" i="7942"/>
  <c r="CL276" i="7942"/>
  <c r="BO342" i="7942"/>
  <c r="BP203" i="7942"/>
  <c r="GF364" i="7942"/>
  <c r="GG225" i="7942"/>
  <c r="EC418" i="7942"/>
  <c r="ED279" i="7942"/>
  <c r="DR390" i="7942"/>
  <c r="DS251" i="7942"/>
  <c r="EZ222" i="7942"/>
  <c r="EY361" i="7942"/>
  <c r="CA249" i="7942"/>
  <c r="BZ388" i="7942"/>
  <c r="CL223" i="7942"/>
  <c r="CK362" i="7942"/>
  <c r="BZ358" i="7942"/>
  <c r="CA219" i="7942"/>
  <c r="FJ408" i="7942"/>
  <c r="FK269" i="7942"/>
  <c r="FV215" i="7942"/>
  <c r="FU354" i="7942"/>
  <c r="CW230" i="7942"/>
  <c r="CV369" i="7942"/>
  <c r="EC359" i="7942"/>
  <c r="ED220" i="7942"/>
  <c r="BP165" i="7942"/>
  <c r="BO304" i="7942"/>
  <c r="DR408" i="7942"/>
  <c r="DS269" i="7942"/>
  <c r="CV308" i="7942"/>
  <c r="CW169" i="7942"/>
  <c r="FK167" i="7942"/>
  <c r="FJ306" i="7942"/>
  <c r="FV279" i="7942"/>
  <c r="FU418" i="7942"/>
  <c r="CK381" i="7942"/>
  <c r="CL242" i="7942"/>
  <c r="BO345" i="7942"/>
  <c r="BP206" i="7942"/>
  <c r="BO374" i="7942"/>
  <c r="BP235" i="7942"/>
  <c r="FK156" i="7942"/>
  <c r="FJ295" i="7942"/>
  <c r="EC311" i="7942"/>
  <c r="ED172" i="7942"/>
  <c r="EZ265" i="7942"/>
  <c r="EY404" i="7942"/>
  <c r="X246" i="7942"/>
  <c r="W385" i="7942"/>
  <c r="N847" i="18"/>
  <c r="O847" i="18" s="1"/>
  <c r="K7" i="18"/>
  <c r="K615" i="18"/>
  <c r="L615" i="18" s="1"/>
  <c r="M615" i="18" s="1"/>
  <c r="N615" i="18" s="1"/>
  <c r="K784" i="18"/>
  <c r="L784" i="18" s="1"/>
  <c r="K589" i="18"/>
  <c r="K596" i="18" s="1"/>
  <c r="K823" i="18"/>
  <c r="K830" i="18" s="1"/>
  <c r="K667" i="18"/>
  <c r="K693" i="18"/>
  <c r="K700" i="18" s="1"/>
  <c r="K628" i="18"/>
  <c r="L628" i="18" s="1"/>
  <c r="M628" i="18" s="1"/>
  <c r="N628" i="18" s="1"/>
  <c r="K810" i="18"/>
  <c r="L810" i="18" s="1"/>
  <c r="K654" i="18"/>
  <c r="K602" i="18"/>
  <c r="L602" i="18" s="1"/>
  <c r="K745" i="18"/>
  <c r="L745" i="18" s="1"/>
  <c r="M745" i="18" s="1"/>
  <c r="K641" i="18"/>
  <c r="L641" i="18" s="1"/>
  <c r="M641" i="18" s="1"/>
  <c r="L654" i="18"/>
  <c r="M654" i="18" s="1"/>
  <c r="K797" i="18"/>
  <c r="L797" i="18" s="1"/>
  <c r="K758" i="18"/>
  <c r="L758" i="18" s="1"/>
  <c r="M758" i="18" s="1"/>
  <c r="N758" i="18" s="1"/>
  <c r="K849" i="18"/>
  <c r="K856" i="18" s="1"/>
  <c r="K719" i="18"/>
  <c r="K732" i="18"/>
  <c r="L732" i="18" s="1"/>
  <c r="M732" i="18" s="1"/>
  <c r="N732" i="18" s="1"/>
  <c r="O732" i="18" s="1"/>
  <c r="P732" i="18" s="1"/>
  <c r="K680" i="18"/>
  <c r="K706" i="18"/>
  <c r="L706" i="18" s="1"/>
  <c r="M706" i="18" s="1"/>
  <c r="K836" i="18"/>
  <c r="L836" i="18" s="1"/>
  <c r="M836" i="18" s="1"/>
  <c r="N836" i="18" s="1"/>
  <c r="O836" i="18" s="1"/>
  <c r="P836" i="18" s="1"/>
  <c r="K771" i="18"/>
  <c r="L771" i="18" s="1"/>
  <c r="J63" i="18"/>
  <c r="J59" i="18"/>
  <c r="J65" i="18"/>
  <c r="J61" i="18"/>
  <c r="J54" i="18"/>
  <c r="J53" i="18"/>
  <c r="J71" i="18"/>
  <c r="J60" i="18"/>
  <c r="J66" i="18"/>
  <c r="J67" i="18"/>
  <c r="J58" i="18"/>
  <c r="J68" i="18"/>
  <c r="J70" i="18"/>
  <c r="J69" i="18"/>
  <c r="J64" i="18"/>
  <c r="J62" i="18"/>
  <c r="J57" i="18"/>
  <c r="J55" i="18"/>
  <c r="J56" i="18"/>
  <c r="K653" i="18"/>
  <c r="J817" i="18"/>
  <c r="M821" i="18"/>
  <c r="L587" i="18"/>
  <c r="M587" i="18" s="1"/>
  <c r="N587" i="18" s="1"/>
  <c r="BD372" i="7942"/>
  <c r="BE233" i="7942"/>
  <c r="EN350" i="7942"/>
  <c r="EO211" i="7942"/>
  <c r="DG423" i="7942"/>
  <c r="DH284" i="7942"/>
  <c r="BE236" i="7942"/>
  <c r="BD375" i="7942"/>
  <c r="FJ418" i="7942"/>
  <c r="FK279" i="7942"/>
  <c r="DS210" i="7942"/>
  <c r="DR349" i="7942"/>
  <c r="DH173" i="7942"/>
  <c r="DG312" i="7942"/>
  <c r="L415" i="7942"/>
  <c r="M276" i="7942"/>
  <c r="AI264" i="7942"/>
  <c r="AH403" i="7942"/>
  <c r="CA171" i="7942"/>
  <c r="BZ310" i="7942"/>
  <c r="DR405" i="7942"/>
  <c r="DS266" i="7942"/>
  <c r="EY422" i="7942"/>
  <c r="EZ283" i="7942"/>
  <c r="CV382" i="7942"/>
  <c r="CW243" i="7942"/>
  <c r="FJ391" i="7942"/>
  <c r="FK252" i="7942"/>
  <c r="EO248" i="7942"/>
  <c r="EN387" i="7942"/>
  <c r="EN295" i="7942"/>
  <c r="EO156" i="7942"/>
  <c r="BD377" i="7942"/>
  <c r="BE238" i="7942"/>
  <c r="CW242" i="7942"/>
  <c r="CV381" i="7942"/>
  <c r="FK282" i="7942"/>
  <c r="FJ421" i="7942"/>
  <c r="ED186" i="7942"/>
  <c r="EC325" i="7942"/>
  <c r="CV336" i="7942"/>
  <c r="CW197" i="7942"/>
  <c r="FU332" i="7942"/>
  <c r="FV193" i="7942"/>
  <c r="FK208" i="7942"/>
  <c r="FJ347" i="7942"/>
  <c r="DS219" i="7942"/>
  <c r="DR358" i="7942"/>
  <c r="GG239" i="7942"/>
  <c r="GF378" i="7942"/>
  <c r="BO383" i="7942"/>
  <c r="BP244" i="7942"/>
  <c r="BD381" i="7942"/>
  <c r="BE242" i="7942"/>
  <c r="AI270" i="7942"/>
  <c r="AH409" i="7942"/>
  <c r="CV423" i="7942"/>
  <c r="CW284" i="7942"/>
  <c r="AH376" i="7942"/>
  <c r="AI237" i="7942"/>
  <c r="AH311" i="7942"/>
  <c r="AI172" i="7942"/>
  <c r="GG271" i="7942"/>
  <c r="GF410" i="7942"/>
  <c r="AI155" i="7942"/>
  <c r="AH294" i="7942"/>
  <c r="L317" i="7942"/>
  <c r="M178" i="7942"/>
  <c r="GG190" i="7942"/>
  <c r="GF329" i="7942"/>
  <c r="AT199" i="7942"/>
  <c r="AS338" i="7942"/>
  <c r="AS416" i="7942"/>
  <c r="AT277" i="7942"/>
  <c r="CL222" i="7942"/>
  <c r="CK361" i="7942"/>
  <c r="FV189" i="7942"/>
  <c r="FU328" i="7942"/>
  <c r="AT247" i="7942"/>
  <c r="AS386" i="7942"/>
  <c r="DG373" i="7942"/>
  <c r="DH234" i="7942"/>
  <c r="BD293" i="7942"/>
  <c r="BE154" i="7942"/>
  <c r="W327" i="7942"/>
  <c r="X188" i="7942"/>
  <c r="AH310" i="7942"/>
  <c r="AI171" i="7942"/>
  <c r="EZ202" i="7942"/>
  <c r="EY341" i="7942"/>
  <c r="M220" i="7942"/>
  <c r="L359" i="7942"/>
  <c r="FK278" i="7942"/>
  <c r="FJ417" i="7942"/>
  <c r="GG179" i="7942"/>
  <c r="GF318" i="7942"/>
  <c r="AH386" i="7942"/>
  <c r="AI247" i="7942"/>
  <c r="W377" i="7942"/>
  <c r="X238" i="7942"/>
  <c r="L407" i="7942"/>
  <c r="M268" i="7942"/>
  <c r="DH247" i="7942"/>
  <c r="DG386" i="7942"/>
  <c r="FJ377" i="7942"/>
  <c r="FK238" i="7942"/>
  <c r="BE222" i="7942"/>
  <c r="BD361" i="7942"/>
  <c r="DH218" i="7942"/>
  <c r="DG357" i="7942"/>
  <c r="CA182" i="7942"/>
  <c r="BZ321" i="7942"/>
  <c r="X264" i="7942"/>
  <c r="W403" i="7942"/>
  <c r="BO379" i="7942"/>
  <c r="BP240" i="7942"/>
  <c r="AH327" i="7942"/>
  <c r="AI188" i="7942"/>
  <c r="GG252" i="7942"/>
  <c r="GF391" i="7942"/>
  <c r="GG245" i="7942"/>
  <c r="GF384" i="7942"/>
  <c r="CK355" i="7942"/>
  <c r="CL216" i="7942"/>
  <c r="CW188" i="7942"/>
  <c r="CV327" i="7942"/>
  <c r="EO265" i="7942"/>
  <c r="EN404" i="7942"/>
  <c r="M208" i="7942"/>
  <c r="L347" i="7942"/>
  <c r="AT173" i="7942"/>
  <c r="AS312" i="7942"/>
  <c r="ED196" i="7942"/>
  <c r="EC335" i="7942"/>
  <c r="CA282" i="7942"/>
  <c r="BZ421" i="7942"/>
  <c r="AI203" i="7942"/>
  <c r="AH342" i="7942"/>
  <c r="K364" i="18"/>
  <c r="L364" i="18" s="1"/>
  <c r="J374" i="18"/>
  <c r="AS377" i="7942"/>
  <c r="AT238" i="7942"/>
  <c r="BD297" i="7942"/>
  <c r="BE158" i="7942"/>
  <c r="CK386" i="7942"/>
  <c r="CL247" i="7942"/>
  <c r="BP191" i="7942"/>
  <c r="BO330" i="7942"/>
  <c r="CK307" i="7942"/>
  <c r="CL168" i="7942"/>
  <c r="BD420" i="7942"/>
  <c r="BE281" i="7942"/>
  <c r="FU299" i="7942"/>
  <c r="FV160" i="7942"/>
  <c r="EY368" i="7942"/>
  <c r="EZ229" i="7942"/>
  <c r="ED244" i="7942"/>
  <c r="EC383" i="7942"/>
  <c r="FK161" i="7942"/>
  <c r="FJ300" i="7942"/>
  <c r="BD360" i="7942"/>
  <c r="BE221" i="7942"/>
  <c r="FU375" i="7942"/>
  <c r="FV236" i="7942"/>
  <c r="AS417" i="7942"/>
  <c r="AT278" i="7942"/>
  <c r="FJ420" i="7942"/>
  <c r="FK281" i="7942"/>
  <c r="AI225" i="7942"/>
  <c r="AH364" i="7942"/>
  <c r="BD307" i="7942"/>
  <c r="BE168" i="7942"/>
  <c r="DR330" i="7942"/>
  <c r="DS191" i="7942"/>
  <c r="ED189" i="7942"/>
  <c r="EC328" i="7942"/>
  <c r="BP271" i="7942"/>
  <c r="BO410" i="7942"/>
  <c r="CA227" i="7942"/>
  <c r="BZ366" i="7942"/>
  <c r="DR306" i="7942"/>
  <c r="DS167" i="7942"/>
  <c r="CA197" i="7942"/>
  <c r="BZ336" i="7942"/>
  <c r="FV246" i="7942"/>
  <c r="FU385" i="7942"/>
  <c r="BO420" i="7942"/>
  <c r="BP281" i="7942"/>
  <c r="CW156" i="7942"/>
  <c r="CV295" i="7942"/>
  <c r="CK382" i="7942"/>
  <c r="CL243" i="7942"/>
  <c r="EO257" i="7942"/>
  <c r="EN396" i="7942"/>
  <c r="BZ305" i="7942"/>
  <c r="CA166" i="7942"/>
  <c r="EO205" i="7942"/>
  <c r="EN344" i="7942"/>
  <c r="GF379" i="7942"/>
  <c r="GG240" i="7942"/>
  <c r="M181" i="7942"/>
  <c r="L320" i="7942"/>
  <c r="CL260" i="7942"/>
  <c r="CK399" i="7942"/>
  <c r="FU319" i="7942"/>
  <c r="FV180" i="7942"/>
  <c r="GG167" i="7942"/>
  <c r="GF306" i="7942"/>
  <c r="CW187" i="7942"/>
  <c r="CV326" i="7942"/>
  <c r="W317" i="7942"/>
  <c r="X178" i="7942"/>
  <c r="FJ332" i="7942"/>
  <c r="FK193" i="7942"/>
  <c r="AI165" i="7942"/>
  <c r="AH304" i="7942"/>
  <c r="EC394" i="7942"/>
  <c r="ED255" i="7942"/>
  <c r="BZ324" i="7942"/>
  <c r="CA185" i="7942"/>
  <c r="CV408" i="7942"/>
  <c r="CW269" i="7942"/>
  <c r="AI271" i="7942"/>
  <c r="AH410" i="7942"/>
  <c r="W300" i="7942"/>
  <c r="X161" i="7942"/>
  <c r="L308" i="7942"/>
  <c r="M169" i="7942"/>
  <c r="DH156" i="7942"/>
  <c r="DG295" i="7942"/>
  <c r="FJ301" i="7942"/>
  <c r="FK162" i="7942"/>
  <c r="M192" i="7942"/>
  <c r="L331" i="7942"/>
  <c r="CW245" i="7942"/>
  <c r="CV384" i="7942"/>
  <c r="EY295" i="7942"/>
  <c r="EZ156" i="7942"/>
  <c r="CL232" i="7942"/>
  <c r="CK371" i="7942"/>
  <c r="BE214" i="7942"/>
  <c r="BD353" i="7942"/>
  <c r="EN335" i="7942"/>
  <c r="EO196" i="7942"/>
  <c r="FJ410" i="7942"/>
  <c r="FK271" i="7942"/>
  <c r="FJ406" i="7942"/>
  <c r="FK267" i="7942"/>
  <c r="CA212" i="7942"/>
  <c r="BZ351" i="7942"/>
  <c r="BP184" i="7942"/>
  <c r="BO323" i="7942"/>
  <c r="AT262" i="7942"/>
  <c r="AS401" i="7942"/>
  <c r="DG301" i="7942"/>
  <c r="DH162" i="7942"/>
  <c r="EN307" i="7942"/>
  <c r="EO168" i="7942"/>
  <c r="CA183" i="7942"/>
  <c r="BZ322" i="7942"/>
  <c r="BO344" i="7942"/>
  <c r="BP205" i="7942"/>
  <c r="W415" i="7942"/>
  <c r="X276" i="7942"/>
  <c r="BZ314" i="7942"/>
  <c r="CA175" i="7942"/>
  <c r="DG393" i="7942"/>
  <c r="DH254" i="7942"/>
  <c r="AH347" i="7942"/>
  <c r="AI208" i="7942"/>
  <c r="FJ378" i="7942"/>
  <c r="FK239" i="7942"/>
  <c r="GG283" i="7942"/>
  <c r="GF422" i="7942"/>
  <c r="EZ161" i="7942"/>
  <c r="EY300" i="7942"/>
  <c r="W365" i="7942"/>
  <c r="X226" i="7942"/>
  <c r="CW279" i="7942"/>
  <c r="CV418" i="7942"/>
  <c r="CK337" i="7942"/>
  <c r="CL198" i="7942"/>
  <c r="W418" i="7942"/>
  <c r="X279" i="7942"/>
  <c r="W324" i="7942"/>
  <c r="X185" i="7942"/>
  <c r="EC330" i="7942"/>
  <c r="ED191" i="7942"/>
  <c r="DS241" i="7942"/>
  <c r="DR380" i="7942"/>
  <c r="EN339" i="7942"/>
  <c r="EO200" i="7942"/>
  <c r="Q417" i="18"/>
  <c r="R417" i="18" s="1"/>
  <c r="CW255" i="7942"/>
  <c r="CV394" i="7942"/>
  <c r="GG191" i="7942"/>
  <c r="GF330" i="7942"/>
  <c r="GF361" i="7942"/>
  <c r="GG222" i="7942"/>
  <c r="FK263" i="7942"/>
  <c r="FJ402" i="7942"/>
  <c r="FU377" i="7942"/>
  <c r="FV238" i="7942"/>
  <c r="DG370" i="7942"/>
  <c r="DH231" i="7942"/>
  <c r="BD317" i="7942"/>
  <c r="BE178" i="7942"/>
  <c r="W354" i="7942"/>
  <c r="X215" i="7942"/>
  <c r="EO206" i="7942"/>
  <c r="EN345" i="7942"/>
  <c r="EO154" i="7942"/>
  <c r="EN293" i="7942"/>
  <c r="CV419" i="7942"/>
  <c r="CW280" i="7942"/>
  <c r="AS337" i="7942"/>
  <c r="AT198" i="7942"/>
  <c r="FV177" i="7942"/>
  <c r="FU316" i="7942"/>
  <c r="BE191" i="7942"/>
  <c r="BD330" i="7942"/>
  <c r="BD331" i="7942"/>
  <c r="BE192" i="7942"/>
  <c r="BE279" i="7942"/>
  <c r="BD418" i="7942"/>
  <c r="BE169" i="7942"/>
  <c r="BD308" i="7942"/>
  <c r="EC322" i="7942"/>
  <c r="ED183" i="7942"/>
  <c r="BO295" i="7942"/>
  <c r="BP156" i="7942"/>
  <c r="CK384" i="7942"/>
  <c r="CL245" i="7942"/>
  <c r="EO174" i="7942"/>
  <c r="EN313" i="7942"/>
  <c r="CA199" i="7942"/>
  <c r="BZ338" i="7942"/>
  <c r="CK345" i="7942"/>
  <c r="CL206" i="7942"/>
  <c r="EY374" i="7942"/>
  <c r="EZ235" i="7942"/>
  <c r="DS245" i="7942"/>
  <c r="DR384" i="7942"/>
  <c r="FJ318" i="7942"/>
  <c r="FK179" i="7942"/>
  <c r="CW161" i="7942"/>
  <c r="CV300" i="7942"/>
  <c r="AH309" i="7942"/>
  <c r="AI170" i="7942"/>
  <c r="EO214" i="7942"/>
  <c r="EN353" i="7942"/>
  <c r="CL195" i="7942"/>
  <c r="CK334" i="7942"/>
  <c r="BE268" i="7942"/>
  <c r="BD407" i="7942"/>
  <c r="EY356" i="7942"/>
  <c r="EZ217" i="7942"/>
  <c r="W330" i="7942"/>
  <c r="X191" i="7942"/>
  <c r="EZ230" i="7942"/>
  <c r="EY369" i="7942"/>
  <c r="M240" i="7942"/>
  <c r="L379" i="7942"/>
  <c r="BZ311" i="7942"/>
  <c r="CA172" i="7942"/>
  <c r="CK406" i="7942"/>
  <c r="CL267" i="7942"/>
  <c r="AS395" i="7942"/>
  <c r="AT256" i="7942"/>
  <c r="BZ418" i="7942"/>
  <c r="CA279" i="7942"/>
  <c r="DR410" i="7942"/>
  <c r="DS271" i="7942"/>
  <c r="CL266" i="7942"/>
  <c r="CK405" i="7942"/>
  <c r="GF346" i="7942"/>
  <c r="GG207" i="7942"/>
  <c r="EO260" i="7942"/>
  <c r="EN399" i="7942"/>
  <c r="EY391" i="7942"/>
  <c r="EZ252" i="7942"/>
  <c r="DS162" i="7942"/>
  <c r="DR301" i="7942"/>
  <c r="AI180" i="7942"/>
  <c r="AH319" i="7942"/>
  <c r="EY344" i="7942"/>
  <c r="EZ205" i="7942"/>
  <c r="FK249" i="7942"/>
  <c r="FJ388" i="7942"/>
  <c r="BZ344" i="7942"/>
  <c r="CA205" i="7942"/>
  <c r="DR323" i="7942"/>
  <c r="DS184" i="7942"/>
  <c r="W416" i="7942"/>
  <c r="X277" i="7942"/>
  <c r="W400" i="7942"/>
  <c r="X261" i="7942"/>
  <c r="AT176" i="7942"/>
  <c r="AS315" i="7942"/>
  <c r="DH236" i="7942"/>
  <c r="DG375" i="7942"/>
  <c r="GF418" i="7942"/>
  <c r="GG279" i="7942"/>
  <c r="L321" i="7942"/>
  <c r="M182" i="7942"/>
  <c r="AT268" i="7942"/>
  <c r="AS407" i="7942"/>
  <c r="AH348" i="7942"/>
  <c r="AI209" i="7942"/>
  <c r="AH371" i="7942"/>
  <c r="AI232" i="7942"/>
  <c r="CL220" i="7942"/>
  <c r="CK359" i="7942"/>
  <c r="DS228" i="7942"/>
  <c r="DR367" i="7942"/>
  <c r="DS181" i="7942"/>
  <c r="DR320" i="7942"/>
  <c r="DG338" i="7942"/>
  <c r="DH199" i="7942"/>
  <c r="CA285" i="7942"/>
  <c r="BZ424" i="7942"/>
  <c r="BE163" i="7942"/>
  <c r="BD302" i="7942"/>
  <c r="EO170" i="7942"/>
  <c r="EN309" i="7942"/>
  <c r="CK339" i="7942"/>
  <c r="CL200" i="7942"/>
  <c r="AT244" i="7942"/>
  <c r="AS383" i="7942"/>
  <c r="FK261" i="7942"/>
  <c r="FJ400" i="7942"/>
  <c r="EY346" i="7942"/>
  <c r="EZ207" i="7942"/>
  <c r="CL244" i="7942"/>
  <c r="CK383" i="7942"/>
  <c r="DG379" i="7942"/>
  <c r="DH240" i="7942"/>
  <c r="W332" i="7942"/>
  <c r="X193" i="7942"/>
  <c r="EO191" i="7942"/>
  <c r="EN330" i="7942"/>
  <c r="CV297" i="7942"/>
  <c r="CW158" i="7942"/>
  <c r="DR392" i="7942"/>
  <c r="DS253" i="7942"/>
  <c r="AI162" i="7942"/>
  <c r="AH301" i="7942"/>
  <c r="DG424" i="7942"/>
  <c r="DH285" i="7942"/>
  <c r="L305" i="7942"/>
  <c r="M166" i="7942"/>
  <c r="EX425" i="7942"/>
  <c r="X228" i="7942"/>
  <c r="W367" i="7942"/>
  <c r="BP242" i="7942"/>
  <c r="BO381" i="7942"/>
  <c r="FU349" i="7942"/>
  <c r="FV210" i="7942"/>
  <c r="R391" i="18"/>
  <c r="S391" i="18" s="1"/>
  <c r="AH298" i="7942"/>
  <c r="AI159" i="7942"/>
  <c r="M243" i="7942"/>
  <c r="L382" i="7942"/>
  <c r="BZ315" i="7942"/>
  <c r="CA176" i="7942"/>
  <c r="EC336" i="7942"/>
  <c r="ED197" i="7942"/>
  <c r="DH165" i="7942"/>
  <c r="DG304" i="7942"/>
  <c r="CK303" i="7942"/>
  <c r="CL164" i="7942"/>
  <c r="CK328" i="7942"/>
  <c r="CL189" i="7942"/>
  <c r="CW200" i="7942"/>
  <c r="CV339" i="7942"/>
  <c r="EO231" i="7942"/>
  <c r="EN370" i="7942"/>
  <c r="EN341" i="7942"/>
  <c r="EO202" i="7942"/>
  <c r="FK175" i="7942"/>
  <c r="FJ314" i="7942"/>
  <c r="EO239" i="7942"/>
  <c r="EN378" i="7942"/>
  <c r="FU393" i="7942"/>
  <c r="FV254" i="7942"/>
  <c r="BZ357" i="7942"/>
  <c r="CA218" i="7942"/>
  <c r="DH256" i="7942"/>
  <c r="DG395" i="7942"/>
  <c r="BE272" i="7942"/>
  <c r="BD411" i="7942"/>
  <c r="BZ417" i="7942"/>
  <c r="CA278" i="7942"/>
  <c r="DG350" i="7942"/>
  <c r="DH211" i="7942"/>
  <c r="DH215" i="7942"/>
  <c r="DG354" i="7942"/>
  <c r="AS318" i="7942"/>
  <c r="AT179" i="7942"/>
  <c r="FU306" i="7942"/>
  <c r="FV167" i="7942"/>
  <c r="EO172" i="7942"/>
  <c r="EN311" i="7942"/>
  <c r="FJ373" i="7942"/>
  <c r="FK234" i="7942"/>
  <c r="CA264" i="7942"/>
  <c r="BZ403" i="7942"/>
  <c r="BO339" i="7942"/>
  <c r="BP200" i="7942"/>
  <c r="K73" i="7946"/>
  <c r="M78" i="7943"/>
  <c r="N78" i="7943" s="1"/>
  <c r="N73" i="7946" s="1"/>
  <c r="N98" i="7946" s="1"/>
  <c r="DR407" i="7942"/>
  <c r="DS268" i="7942"/>
  <c r="BD348" i="7942"/>
  <c r="BE209" i="7942"/>
  <c r="EN395" i="7942"/>
  <c r="EO256" i="7942"/>
  <c r="FK270" i="7942"/>
  <c r="FJ409" i="7942"/>
  <c r="DG305" i="7942"/>
  <c r="DH166" i="7942"/>
  <c r="EO207" i="7942"/>
  <c r="EN346" i="7942"/>
  <c r="EN361" i="7942"/>
  <c r="EO222" i="7942"/>
  <c r="EY403" i="7942"/>
  <c r="EZ264" i="7942"/>
  <c r="FK169" i="7942"/>
  <c r="FJ308" i="7942"/>
  <c r="BP250" i="7942"/>
  <c r="BO389" i="7942"/>
  <c r="CA269" i="7942"/>
  <c r="BZ408" i="7942"/>
  <c r="FK178" i="7942"/>
  <c r="FJ317" i="7942"/>
  <c r="BO399" i="7942"/>
  <c r="BP260" i="7942"/>
  <c r="FV256" i="7942"/>
  <c r="FU395" i="7942"/>
  <c r="CV293" i="7942"/>
  <c r="CW154" i="7942"/>
  <c r="AT183" i="7942"/>
  <c r="AS322" i="7942"/>
  <c r="BD376" i="7942"/>
  <c r="BE237" i="7942"/>
  <c r="X270" i="7942"/>
  <c r="W409" i="7942"/>
  <c r="DR342" i="7942"/>
  <c r="DS203" i="7942"/>
  <c r="AH377" i="7942"/>
  <c r="AI238" i="7942"/>
  <c r="BZ352" i="7942"/>
  <c r="CA213" i="7942"/>
  <c r="AT261" i="7942"/>
  <c r="AS400" i="7942"/>
  <c r="AT189" i="7942"/>
  <c r="AS328" i="7942"/>
  <c r="FK164" i="7942"/>
  <c r="FJ303" i="7942"/>
  <c r="FU298" i="7942"/>
  <c r="FV159" i="7942"/>
  <c r="AT217" i="7942"/>
  <c r="AS356" i="7942"/>
  <c r="L367" i="7942"/>
  <c r="M228" i="7942"/>
  <c r="EZ200" i="7942"/>
  <c r="EY339" i="7942"/>
  <c r="GG188" i="7942"/>
  <c r="GF327" i="7942"/>
  <c r="CW225" i="7942"/>
  <c r="CV364" i="7942"/>
  <c r="M277" i="7942"/>
  <c r="L416" i="7942"/>
  <c r="BO356" i="7942"/>
  <c r="BP217" i="7942"/>
  <c r="EY355" i="7942"/>
  <c r="EZ216" i="7942"/>
  <c r="DR344" i="7942"/>
  <c r="DS205" i="7942"/>
  <c r="BE164" i="7942"/>
  <c r="BD303" i="7942"/>
  <c r="CW221" i="7942"/>
  <c r="CV360" i="7942"/>
  <c r="BE250" i="7942"/>
  <c r="BD389" i="7942"/>
  <c r="DH269" i="7942"/>
  <c r="DG408" i="7942"/>
  <c r="CK340" i="7942"/>
  <c r="CL201" i="7942"/>
  <c r="GF368" i="7942"/>
  <c r="GG229" i="7942"/>
  <c r="W353" i="7942"/>
  <c r="X214" i="7942"/>
  <c r="CK330" i="7942"/>
  <c r="CL191" i="7942"/>
  <c r="EZ280" i="7942"/>
  <c r="EY419" i="7942"/>
  <c r="L351" i="7942"/>
  <c r="M212" i="7942"/>
  <c r="W301" i="7942"/>
  <c r="X162" i="7942"/>
  <c r="CV361" i="7942"/>
  <c r="CW222" i="7942"/>
  <c r="AH351" i="7942"/>
  <c r="AI212" i="7942"/>
  <c r="BZ399" i="7942"/>
  <c r="CA260" i="7942"/>
  <c r="DS161" i="7942"/>
  <c r="DR300" i="7942"/>
  <c r="DG399" i="7942"/>
  <c r="DH260" i="7942"/>
  <c r="DR335" i="7942"/>
  <c r="DS196" i="7942"/>
  <c r="FV178" i="7942"/>
  <c r="FU317" i="7942"/>
  <c r="EC382" i="7942"/>
  <c r="ED243" i="7942"/>
  <c r="DR340" i="7942"/>
  <c r="DS201" i="7942"/>
  <c r="EN360" i="7942"/>
  <c r="EO221" i="7942"/>
  <c r="GG251" i="7942"/>
  <c r="GF390" i="7942"/>
  <c r="FU295" i="7942"/>
  <c r="FV156" i="7942"/>
  <c r="GF369" i="7942"/>
  <c r="GG230" i="7942"/>
  <c r="AS321" i="7942"/>
  <c r="AT182" i="7942"/>
  <c r="EO229" i="7942"/>
  <c r="EN368" i="7942"/>
  <c r="CW219" i="7942"/>
  <c r="CV358" i="7942"/>
  <c r="BO408" i="7942"/>
  <c r="BP269" i="7942"/>
  <c r="FV182" i="7942"/>
  <c r="FU321" i="7942"/>
  <c r="DG353" i="7942"/>
  <c r="DH214" i="7942"/>
  <c r="CV319" i="7942"/>
  <c r="CW180" i="7942"/>
  <c r="CA280" i="7942"/>
  <c r="BZ419" i="7942"/>
  <c r="CL162" i="7942"/>
  <c r="CK301" i="7942"/>
  <c r="FV212" i="7942"/>
  <c r="FU351" i="7942"/>
  <c r="BD380" i="7942"/>
  <c r="BE241" i="7942"/>
  <c r="M238" i="7942"/>
  <c r="L377" i="7942"/>
  <c r="CK302" i="7942"/>
  <c r="CL163" i="7942"/>
  <c r="FV263" i="7942"/>
  <c r="FU402" i="7942"/>
  <c r="BE262" i="7942"/>
  <c r="BD401" i="7942"/>
  <c r="BZ401" i="7942"/>
  <c r="CA262" i="7942"/>
  <c r="AS365" i="7942"/>
  <c r="AT226" i="7942"/>
  <c r="AI261" i="7942"/>
  <c r="AH400" i="7942"/>
  <c r="M677" i="18"/>
  <c r="N677" i="18" s="1"/>
  <c r="M275" i="7942"/>
  <c r="L414" i="7942"/>
  <c r="CJ425" i="7942"/>
  <c r="W387" i="7942"/>
  <c r="X248" i="7942"/>
  <c r="CK294" i="7942"/>
  <c r="CL155" i="7942"/>
  <c r="GG214" i="7942"/>
  <c r="GF353" i="7942"/>
  <c r="FK250" i="7942"/>
  <c r="FJ389" i="7942"/>
  <c r="EC313" i="7942"/>
  <c r="ED174" i="7942"/>
  <c r="CA230" i="7942"/>
  <c r="BZ369" i="7942"/>
  <c r="DH232" i="7942"/>
  <c r="DG371" i="7942"/>
  <c r="EN383" i="7942"/>
  <c r="EO244" i="7942"/>
  <c r="W397" i="7942"/>
  <c r="X258" i="7942"/>
  <c r="CA237" i="7942"/>
  <c r="BZ376" i="7942"/>
  <c r="AI206" i="7942"/>
  <c r="AH345" i="7942"/>
  <c r="CL241" i="7942"/>
  <c r="CK380" i="7942"/>
  <c r="DG328" i="7942"/>
  <c r="DH189" i="7942"/>
  <c r="BZ385" i="7942"/>
  <c r="CA246" i="7942"/>
  <c r="CK411" i="7942"/>
  <c r="CL272" i="7942"/>
  <c r="EO155" i="7942"/>
  <c r="EN294" i="7942"/>
  <c r="AS422" i="7942"/>
  <c r="AT283" i="7942"/>
  <c r="AI168" i="7942"/>
  <c r="AH307" i="7942"/>
  <c r="K84" i="7946"/>
  <c r="S84" i="7946" s="1"/>
  <c r="S85" i="7946" s="1"/>
  <c r="S59" i="7946"/>
  <c r="S60" i="7946" s="1"/>
  <c r="L59" i="7946"/>
  <c r="EO193" i="7942"/>
  <c r="EN332" i="7942"/>
  <c r="EY381" i="7942"/>
  <c r="EZ242" i="7942"/>
  <c r="GF372" i="7942"/>
  <c r="GG233" i="7942"/>
  <c r="ED232" i="7942"/>
  <c r="EC371" i="7942"/>
  <c r="BO298" i="7942"/>
  <c r="BP159" i="7942"/>
  <c r="FV274" i="7942"/>
  <c r="FU413" i="7942"/>
  <c r="DQ425" i="7942"/>
  <c r="FU424" i="7942"/>
  <c r="FV285" i="7942"/>
  <c r="CV296" i="7942"/>
  <c r="CW157" i="7942"/>
  <c r="AT154" i="7942"/>
  <c r="AS293" i="7942"/>
  <c r="FK192" i="7942"/>
  <c r="FJ331" i="7942"/>
  <c r="FV237" i="7942"/>
  <c r="FU376" i="7942"/>
  <c r="GG267" i="7942"/>
  <c r="GF406" i="7942"/>
  <c r="FJ392" i="7942"/>
  <c r="FK253" i="7942"/>
  <c r="CV355" i="7942"/>
  <c r="CW216" i="7942"/>
  <c r="EY345" i="7942"/>
  <c r="EZ206" i="7942"/>
  <c r="CW184" i="7942"/>
  <c r="CV323" i="7942"/>
  <c r="W326" i="7942"/>
  <c r="X187" i="7942"/>
  <c r="FV187" i="7942"/>
  <c r="FU326" i="7942"/>
  <c r="EZ240" i="7942"/>
  <c r="EY379" i="7942"/>
  <c r="CK365" i="7942"/>
  <c r="CL226" i="7942"/>
  <c r="EO178" i="7942"/>
  <c r="EN317" i="7942"/>
  <c r="CW236" i="7942"/>
  <c r="CV375" i="7942"/>
  <c r="BZ346" i="7942"/>
  <c r="CA207" i="7942"/>
  <c r="CA180" i="7942"/>
  <c r="BZ319" i="7942"/>
  <c r="BD409" i="7942"/>
  <c r="BE270" i="7942"/>
  <c r="DS198" i="7942"/>
  <c r="DR337" i="7942"/>
  <c r="I70" i="7946"/>
  <c r="J70" i="7946" s="1"/>
  <c r="J95" i="7946" s="1"/>
  <c r="H96" i="7946"/>
  <c r="CW212" i="7942"/>
  <c r="CV351" i="7942"/>
  <c r="AT221" i="7942"/>
  <c r="AS360" i="7942"/>
  <c r="AT190" i="7942"/>
  <c r="AS329" i="7942"/>
  <c r="BD306" i="7942"/>
  <c r="BE167" i="7942"/>
  <c r="BO350" i="7942"/>
  <c r="BP211" i="7942"/>
  <c r="BO358" i="7942"/>
  <c r="BP219" i="7942"/>
  <c r="FU362" i="7942"/>
  <c r="FV223" i="7942"/>
  <c r="DS265" i="7942"/>
  <c r="DR404" i="7942"/>
  <c r="EN328" i="7942"/>
  <c r="EO189" i="7942"/>
  <c r="FU312" i="7942"/>
  <c r="FV173" i="7942"/>
  <c r="BE282" i="7942"/>
  <c r="BD421" i="7942"/>
  <c r="AT219" i="7942"/>
  <c r="AS358" i="7942"/>
  <c r="CL173" i="7942"/>
  <c r="CK312" i="7942"/>
  <c r="GF342" i="7942"/>
  <c r="GG203" i="7942"/>
  <c r="AT159" i="7942"/>
  <c r="AS298" i="7942"/>
  <c r="FK215" i="7942"/>
  <c r="FJ354" i="7942"/>
  <c r="DG411" i="7942"/>
  <c r="DH272" i="7942"/>
  <c r="FV248" i="7942"/>
  <c r="FU387" i="7942"/>
  <c r="FU360" i="7942"/>
  <c r="FV221" i="7942"/>
  <c r="BD379" i="7942"/>
  <c r="BE240" i="7942"/>
  <c r="FV218" i="7942"/>
  <c r="FU357" i="7942"/>
  <c r="X216" i="7942"/>
  <c r="W355" i="7942"/>
  <c r="GF357" i="7942"/>
  <c r="GG218" i="7942"/>
  <c r="CL233" i="7942"/>
  <c r="CK372" i="7942"/>
  <c r="AT275" i="7942"/>
  <c r="AS414" i="7942"/>
  <c r="BE251" i="7942"/>
  <c r="BD390" i="7942"/>
  <c r="ED250" i="7942"/>
  <c r="EC389" i="7942"/>
  <c r="FJ323" i="7942"/>
  <c r="FK184" i="7942"/>
  <c r="AI205" i="7942"/>
  <c r="AH344" i="7942"/>
  <c r="FV181" i="7942"/>
  <c r="FU320" i="7942"/>
  <c r="X171" i="7942"/>
  <c r="W310" i="7942"/>
  <c r="AS347" i="7942"/>
  <c r="AT208" i="7942"/>
  <c r="W369" i="7942"/>
  <c r="X230" i="7942"/>
  <c r="DR329" i="7942"/>
  <c r="DS190" i="7942"/>
  <c r="FJ369" i="7942"/>
  <c r="FK230" i="7942"/>
  <c r="DG327" i="7942"/>
  <c r="DH188" i="7942"/>
  <c r="AT276" i="7942"/>
  <c r="AS415" i="7942"/>
  <c r="BD336" i="7942"/>
  <c r="BE197" i="7942"/>
  <c r="CL215" i="7942"/>
  <c r="CK354" i="7942"/>
  <c r="AT209" i="7942"/>
  <c r="AS348" i="7942"/>
  <c r="W386" i="7942"/>
  <c r="X247" i="7942"/>
  <c r="CA158" i="7942"/>
  <c r="BZ297" i="7942"/>
  <c r="EC321" i="7942"/>
  <c r="ED182" i="7942"/>
  <c r="EC351" i="7942"/>
  <c r="ED212" i="7942"/>
  <c r="W368" i="7942"/>
  <c r="X229" i="7942"/>
  <c r="FU358" i="7942"/>
  <c r="FV219" i="7942"/>
  <c r="X210" i="7942"/>
  <c r="W349" i="7942"/>
  <c r="BD342" i="7942"/>
  <c r="BE203" i="7942"/>
  <c r="AH352" i="7942"/>
  <c r="AI213" i="7942"/>
  <c r="GF344" i="7942"/>
  <c r="GG205" i="7942"/>
  <c r="BE166" i="7942"/>
  <c r="BD305" i="7942"/>
  <c r="BD328" i="7942"/>
  <c r="BE189" i="7942"/>
  <c r="FK235" i="7942"/>
  <c r="FJ374" i="7942"/>
  <c r="EO176" i="7942"/>
  <c r="EN315" i="7942"/>
  <c r="EC391" i="7942"/>
  <c r="ED252" i="7942"/>
  <c r="AH295" i="7942"/>
  <c r="AI156" i="7942"/>
  <c r="BE245" i="7942"/>
  <c r="BD384" i="7942"/>
  <c r="W408" i="7942"/>
  <c r="X269" i="7942"/>
  <c r="AH323" i="7942"/>
  <c r="AI184" i="7942"/>
  <c r="GF341" i="7942"/>
  <c r="GG202" i="7942"/>
  <c r="DR328" i="7942"/>
  <c r="DS189" i="7942"/>
  <c r="L345" i="7942"/>
  <c r="M206" i="7942"/>
  <c r="M599" i="18"/>
  <c r="AS406" i="7942"/>
  <c r="AT267" i="7942"/>
  <c r="FV257" i="7942"/>
  <c r="FU396" i="7942"/>
  <c r="X274" i="7942"/>
  <c r="W413" i="7942"/>
  <c r="EY325" i="7942"/>
  <c r="EZ186" i="7942"/>
  <c r="BE254" i="7942"/>
  <c r="BD393" i="7942"/>
  <c r="DH159" i="7942"/>
  <c r="DG298" i="7942"/>
  <c r="BP261" i="7942"/>
  <c r="BO400" i="7942"/>
  <c r="FJ395" i="7942"/>
  <c r="FK256" i="7942"/>
  <c r="GG165" i="7942"/>
  <c r="GF304" i="7942"/>
  <c r="EN403" i="7942"/>
  <c r="EO264" i="7942"/>
  <c r="AH385" i="7942"/>
  <c r="AI246" i="7942"/>
  <c r="BE252" i="7942"/>
  <c r="BD391" i="7942"/>
  <c r="AT167" i="7942"/>
  <c r="AS306" i="7942"/>
  <c r="EB425" i="7942"/>
  <c r="EZ227" i="7942"/>
  <c r="EY366" i="7942"/>
  <c r="AG425" i="7942"/>
  <c r="FJ368" i="7942"/>
  <c r="FK229" i="7942"/>
  <c r="EN374" i="7942"/>
  <c r="EO235" i="7942"/>
  <c r="EZ194" i="7942"/>
  <c r="EY333" i="7942"/>
  <c r="BO316" i="7942"/>
  <c r="BP177" i="7942"/>
  <c r="L296" i="7942"/>
  <c r="M157" i="7942"/>
  <c r="W341" i="7942"/>
  <c r="X202" i="7942"/>
  <c r="EC412" i="7942"/>
  <c r="ED273" i="7942"/>
  <c r="DG374" i="7942"/>
  <c r="DH235" i="7942"/>
  <c r="FJ328" i="7942"/>
  <c r="FK189" i="7942"/>
  <c r="EY410" i="7942"/>
  <c r="EZ271" i="7942"/>
  <c r="W396" i="7942"/>
  <c r="X257" i="7942"/>
  <c r="M190" i="7942"/>
  <c r="L329" i="7942"/>
  <c r="BP209" i="7942"/>
  <c r="BO348" i="7942"/>
  <c r="L328" i="7942"/>
  <c r="M189" i="7942"/>
  <c r="CK309" i="7942"/>
  <c r="CL170" i="7942"/>
  <c r="CL186" i="7942"/>
  <c r="CK325" i="7942"/>
  <c r="W410" i="7942"/>
  <c r="X271" i="7942"/>
  <c r="EN363" i="7942"/>
  <c r="EO224" i="7942"/>
  <c r="EZ192" i="7942"/>
  <c r="EY331" i="7942"/>
  <c r="FU338" i="7942"/>
  <c r="FV199" i="7942"/>
  <c r="BP185" i="7942"/>
  <c r="BO324" i="7942"/>
  <c r="BD323" i="7942"/>
  <c r="BE184" i="7942"/>
  <c r="BP175" i="7942"/>
  <c r="BO314" i="7942"/>
  <c r="DS240" i="7942"/>
  <c r="DR379" i="7942"/>
  <c r="GG253" i="7942"/>
  <c r="GF392" i="7942"/>
  <c r="DH210" i="7942"/>
  <c r="DG349" i="7942"/>
  <c r="EZ193" i="7942"/>
  <c r="EY332" i="7942"/>
  <c r="DR347" i="7942"/>
  <c r="DS208" i="7942"/>
  <c r="CL196" i="7942"/>
  <c r="CK335" i="7942"/>
  <c r="ED216" i="7942"/>
  <c r="EC355" i="7942"/>
  <c r="X200" i="7942"/>
  <c r="W339" i="7942"/>
  <c r="FK210" i="7942"/>
  <c r="FJ349" i="7942"/>
  <c r="BO322" i="7942"/>
  <c r="BP183" i="7942"/>
  <c r="BZ420" i="7942"/>
  <c r="CA281" i="7942"/>
  <c r="CW268" i="7942"/>
  <c r="CV407" i="7942"/>
  <c r="X266" i="7942"/>
  <c r="W405" i="7942"/>
  <c r="EN316" i="7942"/>
  <c r="EO177" i="7942"/>
  <c r="DH262" i="7942"/>
  <c r="DG401" i="7942"/>
  <c r="AS393" i="7942"/>
  <c r="AT254" i="7942"/>
  <c r="EC374" i="7942"/>
  <c r="ED235" i="7942"/>
  <c r="DS187" i="7942"/>
  <c r="DR326" i="7942"/>
  <c r="EC312" i="7942"/>
  <c r="ED173" i="7942"/>
  <c r="FJ396" i="7942"/>
  <c r="FK257" i="7942"/>
  <c r="FV190" i="7942"/>
  <c r="FU329" i="7942"/>
  <c r="BP224" i="7942"/>
  <c r="BO363" i="7942"/>
  <c r="DH163" i="7942"/>
  <c r="DG302" i="7942"/>
  <c r="BO306" i="7942"/>
  <c r="BP167" i="7942"/>
  <c r="GF294" i="7942"/>
  <c r="GG155" i="7942"/>
  <c r="DG389" i="7942"/>
  <c r="DH250" i="7942"/>
  <c r="EO254" i="7942"/>
  <c r="EN393" i="7942"/>
  <c r="EO190" i="7942"/>
  <c r="EN329" i="7942"/>
  <c r="FV242" i="7942"/>
  <c r="FU381" i="7942"/>
  <c r="CW163" i="7942"/>
  <c r="CV302" i="7942"/>
  <c r="X220" i="7942"/>
  <c r="W359" i="7942"/>
  <c r="FV203" i="7942"/>
  <c r="FU342" i="7942"/>
  <c r="AT232" i="7942"/>
  <c r="AS371" i="7942"/>
  <c r="CL167" i="7942"/>
  <c r="CK306" i="7942"/>
  <c r="FJ344" i="7942"/>
  <c r="FK205" i="7942"/>
  <c r="DH222" i="7942"/>
  <c r="DG361" i="7942"/>
  <c r="CL281" i="7942"/>
  <c r="CK420" i="7942"/>
  <c r="AI250" i="7942"/>
  <c r="AH389" i="7942"/>
  <c r="FJ411" i="7942"/>
  <c r="FK272" i="7942"/>
  <c r="EY389" i="7942"/>
  <c r="EZ250" i="7942"/>
  <c r="ED263" i="7942"/>
  <c r="EC402" i="7942"/>
  <c r="EZ191" i="7942"/>
  <c r="EY330" i="7942"/>
  <c r="BD344" i="7942"/>
  <c r="BE205" i="7942"/>
  <c r="CA186" i="7942"/>
  <c r="BZ325" i="7942"/>
  <c r="BO404" i="7942"/>
  <c r="BP265" i="7942"/>
  <c r="CW285" i="7942"/>
  <c r="CV424" i="7942"/>
  <c r="M282" i="7942"/>
  <c r="L421" i="7942"/>
  <c r="CW159" i="7942"/>
  <c r="CV298" i="7942"/>
  <c r="G56" i="7946"/>
  <c r="G40" i="7946"/>
  <c r="EC358" i="7942"/>
  <c r="ED219" i="7942"/>
  <c r="BE256" i="7942"/>
  <c r="BD395" i="7942"/>
  <c r="CA250" i="7942"/>
  <c r="BZ389" i="7942"/>
  <c r="AT178" i="7942"/>
  <c r="AS317" i="7942"/>
  <c r="ED267" i="7942"/>
  <c r="EC406" i="7942"/>
  <c r="GG156" i="7942"/>
  <c r="GF295" i="7942"/>
  <c r="X197" i="7942"/>
  <c r="W336" i="7942"/>
  <c r="FK262" i="7942"/>
  <c r="FJ401" i="7942"/>
  <c r="DH204" i="7942"/>
  <c r="DG343" i="7942"/>
  <c r="DR396" i="7942"/>
  <c r="DS257" i="7942"/>
  <c r="L418" i="7942"/>
  <c r="M279" i="7942"/>
  <c r="EC364" i="7942"/>
  <c r="ED225" i="7942"/>
  <c r="FV284" i="7942"/>
  <c r="FU423" i="7942"/>
  <c r="GG269" i="7942"/>
  <c r="GF408" i="7942"/>
  <c r="EO249" i="7942"/>
  <c r="EN388" i="7942"/>
  <c r="FV201" i="7942"/>
  <c r="FU340" i="7942"/>
  <c r="GF354" i="7942"/>
  <c r="GG215" i="7942"/>
  <c r="EC314" i="7942"/>
  <c r="ED175" i="7942"/>
  <c r="W423" i="7942"/>
  <c r="X284" i="7942"/>
  <c r="BP258" i="7942"/>
  <c r="BO397" i="7942"/>
  <c r="BP221" i="7942"/>
  <c r="BO360" i="7942"/>
  <c r="BZ296" i="7942"/>
  <c r="CA157" i="7942"/>
  <c r="M600" i="18"/>
  <c r="N600" i="18" s="1"/>
  <c r="O600" i="18" s="1"/>
  <c r="M678" i="18"/>
  <c r="O756" i="18"/>
  <c r="P756" i="18" s="1"/>
  <c r="Q756" i="18" s="1"/>
  <c r="R756" i="18" s="1"/>
  <c r="X254" i="7942"/>
  <c r="W393" i="7942"/>
  <c r="CV340" i="7942"/>
  <c r="CW201" i="7942"/>
  <c r="DG363" i="7942"/>
  <c r="DH224" i="7942"/>
  <c r="BD399" i="7942"/>
  <c r="BE260" i="7942"/>
  <c r="ED198" i="7942"/>
  <c r="EC337" i="7942"/>
  <c r="FU301" i="7942"/>
  <c r="FV162" i="7942"/>
  <c r="BE225" i="7942"/>
  <c r="BD364" i="7942"/>
  <c r="X250" i="7942"/>
  <c r="W389" i="7942"/>
  <c r="GF389" i="7942"/>
  <c r="GG250" i="7942"/>
  <c r="FK251" i="7942"/>
  <c r="FJ390" i="7942"/>
  <c r="CW208" i="7942"/>
  <c r="CV347" i="7942"/>
  <c r="BD423" i="7942"/>
  <c r="BE284" i="7942"/>
  <c r="W297" i="7942"/>
  <c r="X158" i="7942"/>
  <c r="CV397" i="7942"/>
  <c r="CW258" i="7942"/>
  <c r="AH369" i="7942"/>
  <c r="AI230" i="7942"/>
  <c r="FK243" i="7942"/>
  <c r="FJ382" i="7942"/>
  <c r="AH424" i="7942"/>
  <c r="AI285" i="7942"/>
  <c r="EO162" i="7942"/>
  <c r="EN301" i="7942"/>
  <c r="AH339" i="7942"/>
  <c r="AI200" i="7942"/>
  <c r="GF358" i="7942"/>
  <c r="GG219" i="7942"/>
  <c r="AT220" i="7942"/>
  <c r="AS359" i="7942"/>
  <c r="DS248" i="7942"/>
  <c r="DR387" i="7942"/>
  <c r="J752" i="18"/>
  <c r="K742" i="18"/>
  <c r="EY299" i="7942"/>
  <c r="EZ160" i="7942"/>
  <c r="EC331" i="7942"/>
  <c r="ED192" i="7942"/>
  <c r="DR341" i="7942"/>
  <c r="DS202" i="7942"/>
  <c r="EY373" i="7942"/>
  <c r="EZ234" i="7942"/>
  <c r="EO274" i="7942"/>
  <c r="EN413" i="7942"/>
  <c r="CK375" i="7942"/>
  <c r="CL236" i="7942"/>
  <c r="EZ181" i="7942"/>
  <c r="EY320" i="7942"/>
  <c r="M191" i="7942"/>
  <c r="L330" i="7942"/>
  <c r="BD313" i="7942"/>
  <c r="BE174" i="7942"/>
  <c r="EY398" i="7942"/>
  <c r="EZ259" i="7942"/>
  <c r="AS376" i="7942"/>
  <c r="AT237" i="7942"/>
  <c r="CA238" i="7942"/>
  <c r="BZ377" i="7942"/>
  <c r="W320" i="7942"/>
  <c r="X181" i="7942"/>
  <c r="M188" i="7942"/>
  <c r="L327" i="7942"/>
  <c r="K743" i="18"/>
  <c r="Q679" i="18"/>
  <c r="R679" i="18" s="1"/>
  <c r="S679" i="18" s="1"/>
  <c r="T679" i="18" s="1"/>
  <c r="U679" i="18" s="1"/>
  <c r="V679" i="18" s="1"/>
  <c r="W679" i="18" s="1"/>
  <c r="X679" i="18" s="1"/>
  <c r="Y679" i="18" s="1"/>
  <c r="Z679" i="18" s="1"/>
  <c r="AA679" i="18" s="1"/>
  <c r="AB679" i="18" s="1"/>
  <c r="AC679" i="18" s="1"/>
  <c r="AD679" i="18" s="1"/>
  <c r="AE679" i="18" s="1"/>
  <c r="AF679" i="18" s="1"/>
  <c r="AG679" i="18" s="1"/>
  <c r="AH679" i="18" s="1"/>
  <c r="AI679" i="18" s="1"/>
  <c r="AJ679" i="18" s="1"/>
  <c r="AK679" i="18" s="1"/>
  <c r="AL679" i="18" s="1"/>
  <c r="AM679" i="18" s="1"/>
  <c r="AN679" i="18" s="1"/>
  <c r="AO679" i="18" s="1"/>
  <c r="AP679" i="18" s="1"/>
  <c r="AQ679" i="18" s="1"/>
  <c r="AR679" i="18" s="1"/>
  <c r="AS679" i="18" s="1"/>
  <c r="AT679" i="18" s="1"/>
  <c r="AU679" i="18" s="1"/>
  <c r="AV679" i="18" s="1"/>
  <c r="AW679" i="18" s="1"/>
  <c r="AX679" i="18" s="1"/>
  <c r="AY679" i="18" s="1"/>
  <c r="AZ679" i="18" s="1"/>
  <c r="BA679" i="18" s="1"/>
  <c r="BB679" i="18" s="1"/>
  <c r="BC679" i="18" s="1"/>
  <c r="BD679" i="18" s="1"/>
  <c r="BE679" i="18" s="1"/>
  <c r="BF679" i="18" s="1"/>
  <c r="BG679" i="18" s="1"/>
  <c r="BH679" i="18" s="1"/>
  <c r="BI679" i="18" s="1"/>
  <c r="L809" i="18"/>
  <c r="M809" i="18" s="1"/>
  <c r="J622" i="18"/>
  <c r="K705" i="18"/>
  <c r="AI243" i="7942"/>
  <c r="AH382" i="7942"/>
  <c r="AH418" i="7942"/>
  <c r="AI279" i="7942"/>
  <c r="EC388" i="7942"/>
  <c r="ED249" i="7942"/>
  <c r="GF317" i="7942"/>
  <c r="GG178" i="7942"/>
  <c r="W342" i="7942"/>
  <c r="X203" i="7942"/>
  <c r="AI201" i="7942"/>
  <c r="AH340" i="7942"/>
  <c r="EZ209" i="7942"/>
  <c r="EY348" i="7942"/>
  <c r="AS314" i="7942"/>
  <c r="AT175" i="7942"/>
  <c r="EO185" i="7942"/>
  <c r="EN324" i="7942"/>
  <c r="CA283" i="7942"/>
  <c r="BZ422" i="7942"/>
  <c r="CW247" i="7942"/>
  <c r="CV386" i="7942"/>
  <c r="X155" i="7942"/>
  <c r="W294" i="7942"/>
  <c r="DG313" i="7942"/>
  <c r="DH174" i="7942"/>
  <c r="EZ262" i="7942"/>
  <c r="EY401" i="7942"/>
  <c r="EC296" i="7942"/>
  <c r="ED157" i="7942"/>
  <c r="FJ372" i="7942"/>
  <c r="FK233" i="7942"/>
  <c r="GG266" i="7942"/>
  <c r="GF405" i="7942"/>
  <c r="BP194" i="7942"/>
  <c r="BO333" i="7942"/>
  <c r="BZ337" i="7942"/>
  <c r="CA198" i="7942"/>
  <c r="CL274" i="7942"/>
  <c r="CK413" i="7942"/>
  <c r="BD316" i="7942"/>
  <c r="BE177" i="7942"/>
  <c r="EZ168" i="7942"/>
  <c r="EY307" i="7942"/>
  <c r="L342" i="7942"/>
  <c r="M203" i="7942"/>
  <c r="EC309" i="7942"/>
  <c r="ED170" i="7942"/>
  <c r="AT251" i="7942"/>
  <c r="AS390" i="7942"/>
  <c r="BZ354" i="7942"/>
  <c r="CA215" i="7942"/>
  <c r="EN343" i="7942"/>
  <c r="EO204" i="7942"/>
  <c r="BZ356" i="7942"/>
  <c r="CA217" i="7942"/>
  <c r="AH384" i="7942"/>
  <c r="AI245" i="7942"/>
  <c r="M186" i="7942"/>
  <c r="L325" i="7942"/>
  <c r="DR376" i="7942"/>
  <c r="DS237" i="7942"/>
  <c r="AT250" i="7942"/>
  <c r="AS389" i="7942"/>
  <c r="BP257" i="7942"/>
  <c r="BO396" i="7942"/>
  <c r="DH178" i="7942"/>
  <c r="DG317" i="7942"/>
  <c r="ED224" i="7942"/>
  <c r="EC363" i="7942"/>
  <c r="ED177" i="7942"/>
  <c r="EC316" i="7942"/>
  <c r="CL217" i="7942"/>
  <c r="CK356" i="7942"/>
  <c r="AH421" i="7942"/>
  <c r="AI282" i="7942"/>
  <c r="FK209" i="7942"/>
  <c r="FJ348" i="7942"/>
  <c r="EO251" i="7942"/>
  <c r="EN390" i="7942"/>
  <c r="EY364" i="7942"/>
  <c r="EZ225" i="7942"/>
  <c r="FU379" i="7942"/>
  <c r="FV240" i="7942"/>
  <c r="FV217" i="7942"/>
  <c r="FU356" i="7942"/>
  <c r="L365" i="7942"/>
  <c r="M226" i="7942"/>
  <c r="CV401" i="7942"/>
  <c r="CW262" i="7942"/>
  <c r="DR401" i="7942"/>
  <c r="DS262" i="7942"/>
  <c r="BO403" i="7942"/>
  <c r="BP264" i="7942"/>
  <c r="BZ365" i="7942"/>
  <c r="CA226" i="7942"/>
  <c r="GF343" i="7942"/>
  <c r="GG204" i="7942"/>
  <c r="DH273" i="7942"/>
  <c r="DG412" i="7942"/>
  <c r="CV378" i="7942"/>
  <c r="CW239" i="7942"/>
  <c r="EC404" i="7942"/>
  <c r="ED265" i="7942"/>
  <c r="CL284" i="7942"/>
  <c r="CK423" i="7942"/>
  <c r="EC366" i="7942"/>
  <c r="ED227" i="7942"/>
  <c r="L304" i="7942"/>
  <c r="M165" i="7942"/>
  <c r="GF311" i="7942"/>
  <c r="GG172" i="7942"/>
  <c r="DH241" i="7942"/>
  <c r="DG380" i="7942"/>
  <c r="X232" i="7942"/>
  <c r="W371" i="7942"/>
  <c r="CW276" i="7942"/>
  <c r="CV415" i="7942"/>
  <c r="EY298" i="7942"/>
  <c r="EZ159" i="7942"/>
  <c r="FK166" i="7942"/>
  <c r="FJ305" i="7942"/>
  <c r="DH167" i="7942"/>
  <c r="DG306" i="7942"/>
  <c r="AS302" i="7942"/>
  <c r="AT163" i="7942"/>
  <c r="AI197" i="7942"/>
  <c r="AH336" i="7942"/>
  <c r="DG388" i="7942"/>
  <c r="DH249" i="7942"/>
  <c r="AH363" i="7942"/>
  <c r="AI224" i="7942"/>
  <c r="CL268" i="7942"/>
  <c r="CK407" i="7942"/>
  <c r="EN304" i="7942"/>
  <c r="EO165" i="7942"/>
  <c r="FK219" i="7942"/>
  <c r="FJ358" i="7942"/>
  <c r="GG209" i="7942"/>
  <c r="GF348" i="7942"/>
  <c r="BP284" i="7942"/>
  <c r="BO423" i="7942"/>
  <c r="BD349" i="7942"/>
  <c r="BE210" i="7942"/>
  <c r="ED268" i="7942"/>
  <c r="EC407" i="7942"/>
  <c r="CA162" i="7942"/>
  <c r="BZ301" i="7942"/>
  <c r="M265" i="7942"/>
  <c r="L404" i="7942"/>
  <c r="CV335" i="7942"/>
  <c r="CW196" i="7942"/>
  <c r="FJ299" i="7942"/>
  <c r="FK160" i="7942"/>
  <c r="FV272" i="7942"/>
  <c r="FU411" i="7942"/>
  <c r="X243" i="7942"/>
  <c r="W382" i="7942"/>
  <c r="CW204" i="7942"/>
  <c r="CV343" i="7942"/>
  <c r="BO305" i="7942"/>
  <c r="BP166" i="7942"/>
  <c r="EY385" i="7942"/>
  <c r="EZ246" i="7942"/>
  <c r="BO366" i="7942"/>
  <c r="BP227" i="7942"/>
  <c r="FU350" i="7942"/>
  <c r="FV211" i="7942"/>
  <c r="AH398" i="7942"/>
  <c r="AI259" i="7942"/>
  <c r="M210" i="7942"/>
  <c r="L349" i="7942"/>
  <c r="CK298" i="7942"/>
  <c r="CL159" i="7942"/>
  <c r="FJ386" i="7942"/>
  <c r="FK247" i="7942"/>
  <c r="AH334" i="7942"/>
  <c r="AI195" i="7942"/>
  <c r="DS200" i="7942"/>
  <c r="DR339" i="7942"/>
  <c r="BO326" i="7942"/>
  <c r="BP187" i="7942"/>
  <c r="DR368" i="7942"/>
  <c r="DS229" i="7942"/>
  <c r="M195" i="7942"/>
  <c r="L334" i="7942"/>
  <c r="EY406" i="7942"/>
  <c r="EZ267" i="7942"/>
  <c r="CL183" i="7942"/>
  <c r="CK322" i="7942"/>
  <c r="DS220" i="7942"/>
  <c r="DR359" i="7942"/>
  <c r="X260" i="7942"/>
  <c r="W399" i="7942"/>
  <c r="AS332" i="7942"/>
  <c r="AT193" i="7942"/>
  <c r="DS276" i="7942"/>
  <c r="DR415" i="7942"/>
  <c r="CA221" i="7942"/>
  <c r="BZ360" i="7942"/>
  <c r="L419" i="7942"/>
  <c r="M280" i="7942"/>
  <c r="EZ275" i="7942"/>
  <c r="EY414" i="7942"/>
  <c r="W395" i="7942"/>
  <c r="X256" i="7942"/>
  <c r="X211" i="7942"/>
  <c r="W350" i="7942"/>
  <c r="AH318" i="7942"/>
  <c r="AI179" i="7942"/>
  <c r="DG324" i="7942"/>
  <c r="DH185" i="7942"/>
  <c r="CA187" i="7942"/>
  <c r="BZ326" i="7942"/>
  <c r="CA216" i="7942"/>
  <c r="BZ355" i="7942"/>
  <c r="GF349" i="7942"/>
  <c r="GG210" i="7942"/>
  <c r="FJ365" i="7942"/>
  <c r="FK226" i="7942"/>
  <c r="FK254" i="7942"/>
  <c r="FJ393" i="7942"/>
  <c r="X221" i="7942"/>
  <c r="W360" i="7942"/>
  <c r="DG376" i="7942"/>
  <c r="DH237" i="7942"/>
  <c r="AT204" i="7942"/>
  <c r="AS343" i="7942"/>
  <c r="CL225" i="7942"/>
  <c r="CK364" i="7942"/>
  <c r="CV328" i="7942"/>
  <c r="CW189" i="7942"/>
  <c r="M235" i="7942"/>
  <c r="L374" i="7942"/>
  <c r="W352" i="7942"/>
  <c r="X213" i="7942"/>
  <c r="FV206" i="7942"/>
  <c r="FU345" i="7942"/>
  <c r="FU363" i="7942"/>
  <c r="FV224" i="7942"/>
  <c r="EY335" i="7942"/>
  <c r="EZ196" i="7942"/>
  <c r="EY343" i="7942"/>
  <c r="EZ204" i="7942"/>
  <c r="AT222" i="7942"/>
  <c r="AS361" i="7942"/>
  <c r="EZ188" i="7942"/>
  <c r="EY327" i="7942"/>
  <c r="BD327" i="7942"/>
  <c r="BE188" i="7942"/>
  <c r="DS175" i="7942"/>
  <c r="DR314" i="7942"/>
  <c r="CW232" i="7942"/>
  <c r="CV371" i="7942"/>
  <c r="EN367" i="7942"/>
  <c r="EO228" i="7942"/>
  <c r="DS283" i="7942"/>
  <c r="DR422" i="7942"/>
  <c r="EC307" i="7942"/>
  <c r="ED168" i="7942"/>
  <c r="DG418" i="7942"/>
  <c r="DH279" i="7942"/>
  <c r="FK171" i="7942"/>
  <c r="FJ310" i="7942"/>
  <c r="EC301" i="7942"/>
  <c r="ED162" i="7942"/>
  <c r="ED253" i="7942"/>
  <c r="EC392" i="7942"/>
  <c r="EY393" i="7942"/>
  <c r="EZ254" i="7942"/>
  <c r="BE215" i="7942"/>
  <c r="BD354" i="7942"/>
  <c r="BD383" i="7942"/>
  <c r="BE244" i="7942"/>
  <c r="EO269" i="7942"/>
  <c r="EN408" i="7942"/>
  <c r="EY416" i="7942"/>
  <c r="EZ277" i="7942"/>
  <c r="FU410" i="7942"/>
  <c r="FV271" i="7942"/>
  <c r="DR316" i="7942"/>
  <c r="DS177" i="7942"/>
  <c r="BE216" i="7942"/>
  <c r="BD355" i="7942"/>
  <c r="CW215" i="7942"/>
  <c r="CV354" i="7942"/>
  <c r="FJ363" i="7942"/>
  <c r="FK224" i="7942"/>
  <c r="BP280" i="7942"/>
  <c r="BO419" i="7942"/>
  <c r="EY392" i="7942"/>
  <c r="EZ253" i="7942"/>
  <c r="BE179" i="7942"/>
  <c r="BD318" i="7942"/>
  <c r="AH349" i="7942"/>
  <c r="AI210" i="7942"/>
  <c r="BZ327" i="7942"/>
  <c r="CA188" i="7942"/>
  <c r="BE275" i="7942"/>
  <c r="BD414" i="7942"/>
  <c r="EY321" i="7942"/>
  <c r="EZ182" i="7942"/>
  <c r="X172" i="7942"/>
  <c r="W311" i="7942"/>
  <c r="EZ272" i="7942"/>
  <c r="EY411" i="7942"/>
  <c r="CV374" i="7942"/>
  <c r="CW235" i="7942"/>
  <c r="ED187" i="7942"/>
  <c r="EC326" i="7942"/>
  <c r="FK207" i="7942"/>
  <c r="FJ346" i="7942"/>
  <c r="EN366" i="7942"/>
  <c r="EO227" i="7942"/>
  <c r="EY311" i="7942"/>
  <c r="EZ172" i="7942"/>
  <c r="GF403" i="7942"/>
  <c r="GG264" i="7942"/>
  <c r="BE175" i="7942"/>
  <c r="BD314" i="7942"/>
  <c r="BD371" i="7942"/>
  <c r="BE232" i="7942"/>
  <c r="BP256" i="7942"/>
  <c r="BO395" i="7942"/>
  <c r="EO187" i="7942"/>
  <c r="EN326" i="7942"/>
  <c r="EN319" i="7942"/>
  <c r="EO180" i="7942"/>
  <c r="FU355" i="7942"/>
  <c r="FV216" i="7942"/>
  <c r="GG284" i="7942"/>
  <c r="GF423" i="7942"/>
  <c r="BP245" i="7942"/>
  <c r="BO384" i="7942"/>
  <c r="W414" i="7942"/>
  <c r="X275" i="7942"/>
  <c r="GG160" i="7942"/>
  <c r="GF299" i="7942"/>
  <c r="GG196" i="7942"/>
  <c r="GF335" i="7942"/>
  <c r="AS398" i="7942"/>
  <c r="AT259" i="7942"/>
  <c r="BZ407" i="7942"/>
  <c r="CA268" i="7942"/>
  <c r="ED218" i="7942"/>
  <c r="EC357" i="7942"/>
  <c r="DR357" i="7942"/>
  <c r="DS218" i="7942"/>
  <c r="DG394" i="7942"/>
  <c r="DH255" i="7942"/>
  <c r="AT157" i="7942"/>
  <c r="AS296" i="7942"/>
  <c r="CV306" i="7942"/>
  <c r="CW167" i="7942"/>
  <c r="DG355" i="7942"/>
  <c r="DH216" i="7942"/>
  <c r="AT197" i="7942"/>
  <c r="AS336" i="7942"/>
  <c r="EC298" i="7942"/>
  <c r="ED159" i="7942"/>
  <c r="GG238" i="7942"/>
  <c r="GF377" i="7942"/>
  <c r="M729" i="18"/>
  <c r="CA263" i="7942"/>
  <c r="BZ402" i="7942"/>
  <c r="EO233" i="7942"/>
  <c r="EN372" i="7942"/>
  <c r="DR317" i="7942"/>
  <c r="DS178" i="7942"/>
  <c r="EO226" i="7942"/>
  <c r="EN365" i="7942"/>
  <c r="FK195" i="7942"/>
  <c r="FJ334" i="7942"/>
  <c r="BO303" i="7942"/>
  <c r="BP164" i="7942"/>
  <c r="BE226" i="7942"/>
  <c r="BD365" i="7942"/>
  <c r="EC421" i="7942"/>
  <c r="ED282" i="7942"/>
  <c r="AH361" i="7942"/>
  <c r="AI222" i="7942"/>
  <c r="W333" i="7942"/>
  <c r="X194" i="7942"/>
  <c r="BO373" i="7942"/>
  <c r="BP234" i="7942"/>
  <c r="AH303" i="7942"/>
  <c r="AI164" i="7942"/>
  <c r="X278" i="7942"/>
  <c r="W417" i="7942"/>
  <c r="BP275" i="7942"/>
  <c r="BO414" i="7942"/>
  <c r="GG275" i="7942"/>
  <c r="GF414" i="7942"/>
  <c r="DR403" i="7942"/>
  <c r="DS264" i="7942"/>
  <c r="EY293" i="7942"/>
  <c r="EZ154" i="7942"/>
  <c r="CV338" i="7942"/>
  <c r="CW199" i="7942"/>
  <c r="M154" i="7942"/>
  <c r="L293" i="7942"/>
  <c r="CK317" i="7942"/>
  <c r="CL178" i="7942"/>
  <c r="L400" i="7942"/>
  <c r="M261" i="7942"/>
  <c r="CA270" i="7942"/>
  <c r="BZ409" i="7942"/>
  <c r="L299" i="18"/>
  <c r="K309" i="18"/>
  <c r="DS247" i="7942"/>
  <c r="DR386" i="7942"/>
  <c r="AT210" i="7942"/>
  <c r="AS349" i="7942"/>
  <c r="AS353" i="7942"/>
  <c r="AT214" i="7942"/>
  <c r="M214" i="7942"/>
  <c r="L353" i="7942"/>
  <c r="EN424" i="7942"/>
  <c r="EO285" i="7942"/>
  <c r="BD373" i="7942"/>
  <c r="BE234" i="7942"/>
  <c r="BO335" i="7942"/>
  <c r="BP196" i="7942"/>
  <c r="M180" i="7942"/>
  <c r="L319" i="7942"/>
  <c r="EN358" i="7942"/>
  <c r="EO219" i="7942"/>
  <c r="M263" i="7942"/>
  <c r="L402" i="7942"/>
  <c r="AS313" i="7942"/>
  <c r="AT174" i="7942"/>
  <c r="X262" i="7942"/>
  <c r="W401" i="7942"/>
  <c r="AT156" i="7942"/>
  <c r="AS295" i="7942"/>
  <c r="FV183" i="7942"/>
  <c r="FU322" i="7942"/>
  <c r="L344" i="7942"/>
  <c r="M205" i="7942"/>
  <c r="AH392" i="7942"/>
  <c r="AI253" i="7942"/>
  <c r="AI257" i="7942"/>
  <c r="AH396" i="7942"/>
  <c r="FK199" i="7942"/>
  <c r="FJ338" i="7942"/>
  <c r="EC319" i="7942"/>
  <c r="ED180" i="7942"/>
  <c r="BO300" i="7942"/>
  <c r="BP161" i="7942"/>
  <c r="BD385" i="7942"/>
  <c r="BE246" i="7942"/>
  <c r="EZ285" i="7942"/>
  <c r="EY424" i="7942"/>
  <c r="AI284" i="7942"/>
  <c r="AH423" i="7942"/>
  <c r="CW267" i="7942"/>
  <c r="CV406" i="7942"/>
  <c r="CK352" i="7942"/>
  <c r="CL213" i="7942"/>
  <c r="DS157" i="7942"/>
  <c r="DR296" i="7942"/>
  <c r="GG232" i="7942"/>
  <c r="GF371" i="7942"/>
  <c r="DH183" i="7942"/>
  <c r="DG322" i="7942"/>
  <c r="AI190" i="7942"/>
  <c r="AH329" i="7942"/>
  <c r="BP176" i="7942"/>
  <c r="BO315" i="7942"/>
  <c r="AS404" i="7942"/>
  <c r="AT265" i="7942"/>
  <c r="AT160" i="7942"/>
  <c r="AS299" i="7942"/>
  <c r="DS273" i="7942"/>
  <c r="DR412" i="7942"/>
  <c r="BO307" i="7942"/>
  <c r="BP168" i="7942"/>
  <c r="DH242" i="7942"/>
  <c r="DG381" i="7942"/>
  <c r="FV244" i="7942"/>
  <c r="FU383" i="7942"/>
  <c r="FJ319" i="7942"/>
  <c r="FK180" i="7942"/>
  <c r="DG421" i="7942"/>
  <c r="DH282" i="7942"/>
  <c r="K270" i="18"/>
  <c r="AS363" i="7942"/>
  <c r="AT224" i="7942"/>
  <c r="BE228" i="7942"/>
  <c r="BD367" i="7942"/>
  <c r="DH246" i="7942"/>
  <c r="DG385" i="7942"/>
  <c r="DR294" i="7942"/>
  <c r="DS155" i="7942"/>
  <c r="EC381" i="7942"/>
  <c r="ED242" i="7942"/>
  <c r="BP181" i="7942"/>
  <c r="BO320" i="7942"/>
  <c r="BO382" i="7942"/>
  <c r="BP243" i="7942"/>
  <c r="CL175" i="7942"/>
  <c r="CK314" i="7942"/>
  <c r="L390" i="7942"/>
  <c r="M251" i="7942"/>
  <c r="BP199" i="7942"/>
  <c r="BO338" i="7942"/>
  <c r="BZ340" i="7942"/>
  <c r="CA201" i="7942"/>
  <c r="DH245" i="7942"/>
  <c r="DG384" i="7942"/>
  <c r="BD346" i="7942"/>
  <c r="BE207" i="7942"/>
  <c r="BO417" i="7942"/>
  <c r="BP278" i="7942"/>
  <c r="CA159" i="7942"/>
  <c r="BZ298" i="7942"/>
  <c r="AH308" i="7942"/>
  <c r="AI169" i="7942"/>
  <c r="EC419" i="7942"/>
  <c r="ED280" i="7942"/>
  <c r="AT205" i="7942"/>
  <c r="AS344" i="7942"/>
  <c r="DH161" i="7942"/>
  <c r="DG300" i="7942"/>
  <c r="GG257" i="7942"/>
  <c r="GF396" i="7942"/>
  <c r="CV320" i="7942"/>
  <c r="CW181" i="7942"/>
  <c r="FK176" i="7942"/>
  <c r="FJ315" i="7942"/>
  <c r="CA241" i="7942"/>
  <c r="BZ380" i="7942"/>
  <c r="DH251" i="7942"/>
  <c r="DG390" i="7942"/>
  <c r="M173" i="7942"/>
  <c r="L312" i="7942"/>
  <c r="CL285" i="7942"/>
  <c r="CK424" i="7942"/>
  <c r="AH405" i="7942"/>
  <c r="AI266" i="7942"/>
  <c r="FV179" i="7942"/>
  <c r="FU318" i="7942"/>
  <c r="GG216" i="7942"/>
  <c r="GF355" i="7942"/>
  <c r="GF326" i="7942"/>
  <c r="GG187" i="7942"/>
  <c r="ED257" i="7942"/>
  <c r="EC396" i="7942"/>
  <c r="AS366" i="7942"/>
  <c r="AT227" i="7942"/>
  <c r="CL204" i="7942"/>
  <c r="CK343" i="7942"/>
  <c r="AS304" i="7942"/>
  <c r="AT165" i="7942"/>
  <c r="CK414" i="7942"/>
  <c r="CL275" i="7942"/>
  <c r="GG235" i="7942"/>
  <c r="GF374" i="7942"/>
  <c r="BD339" i="7942"/>
  <c r="BE200" i="7942"/>
  <c r="FV175" i="7942"/>
  <c r="FU314" i="7942"/>
  <c r="X231" i="7942"/>
  <c r="W370" i="7942"/>
  <c r="FK196" i="7942"/>
  <c r="FJ335" i="7942"/>
  <c r="DS160" i="7942"/>
  <c r="DR299" i="7942"/>
  <c r="CA168" i="7942"/>
  <c r="BZ307" i="7942"/>
  <c r="CK341" i="7942"/>
  <c r="CL202" i="7942"/>
  <c r="AT233" i="7942"/>
  <c r="AS372" i="7942"/>
  <c r="CW178" i="7942"/>
  <c r="CV317" i="7942"/>
  <c r="BZ395" i="7942"/>
  <c r="CA256" i="7942"/>
  <c r="EY402" i="7942"/>
  <c r="EZ263" i="7942"/>
  <c r="X177" i="7942"/>
  <c r="W316" i="7942"/>
  <c r="EY365" i="7942"/>
  <c r="EZ226" i="7942"/>
  <c r="EC410" i="7942"/>
  <c r="ED271" i="7942"/>
  <c r="FJ367" i="7942"/>
  <c r="FK228" i="7942"/>
  <c r="CV410" i="7942"/>
  <c r="CW271" i="7942"/>
  <c r="CV314" i="7942"/>
  <c r="CW175" i="7942"/>
  <c r="CV409" i="7942"/>
  <c r="CW270" i="7942"/>
  <c r="EN296" i="7942"/>
  <c r="EO157" i="7942"/>
  <c r="L323" i="7942"/>
  <c r="M184" i="7942"/>
  <c r="K794" i="18"/>
  <c r="FU324" i="7942"/>
  <c r="FV185" i="7942"/>
  <c r="EC415" i="7942"/>
  <c r="ED276" i="7942"/>
  <c r="EN418" i="7942"/>
  <c r="EO279" i="7942"/>
  <c r="EO243" i="7942"/>
  <c r="EN382" i="7942"/>
  <c r="EN402" i="7942"/>
  <c r="EO263" i="7942"/>
  <c r="EZ180" i="7942"/>
  <c r="EY319" i="7942"/>
  <c r="EO184" i="7942"/>
  <c r="EN323" i="7942"/>
  <c r="FJ399" i="7942"/>
  <c r="FK260" i="7942"/>
  <c r="DG314" i="7942"/>
  <c r="DH175" i="7942"/>
  <c r="ED199" i="7942"/>
  <c r="EC338" i="7942"/>
  <c r="GF386" i="7942"/>
  <c r="GG247" i="7942"/>
  <c r="FK163" i="7942"/>
  <c r="FJ302" i="7942"/>
  <c r="CL227" i="7942"/>
  <c r="CK366" i="7942"/>
  <c r="W373" i="7942"/>
  <c r="X234" i="7942"/>
  <c r="BZ375" i="7942"/>
  <c r="CA236" i="7942"/>
  <c r="BZ416" i="7942"/>
  <c r="CA277" i="7942"/>
  <c r="BO302" i="7942"/>
  <c r="BP163" i="7942"/>
  <c r="CK324" i="7942"/>
  <c r="CL185" i="7942"/>
  <c r="EN379" i="7942"/>
  <c r="EO240" i="7942"/>
  <c r="CA225" i="7942"/>
  <c r="BZ364" i="7942"/>
  <c r="EN411" i="7942"/>
  <c r="EO272" i="7942"/>
  <c r="BZ309" i="7942"/>
  <c r="CA170" i="7942"/>
  <c r="L286" i="18"/>
  <c r="M286" i="18" s="1"/>
  <c r="K296" i="18"/>
  <c r="EN375" i="7942"/>
  <c r="EO236" i="7942"/>
  <c r="W381" i="7942"/>
  <c r="X242" i="7942"/>
  <c r="BZ313" i="7942"/>
  <c r="CA174" i="7942"/>
  <c r="BO365" i="7942"/>
  <c r="BP226" i="7942"/>
  <c r="GG274" i="7942"/>
  <c r="GF413" i="7942"/>
  <c r="W398" i="7942"/>
  <c r="X259" i="7942"/>
  <c r="CA200" i="7942"/>
  <c r="BZ339" i="7942"/>
  <c r="BD350" i="7942"/>
  <c r="BE211" i="7942"/>
  <c r="FJ385" i="7942"/>
  <c r="FK246" i="7942"/>
  <c r="EZ239" i="7942"/>
  <c r="EY378" i="7942"/>
  <c r="ED178" i="7942"/>
  <c r="EC317" i="7942"/>
  <c r="CV377" i="7942"/>
  <c r="CW238" i="7942"/>
  <c r="DH202" i="7942"/>
  <c r="DG341" i="7942"/>
  <c r="FV281" i="7942"/>
  <c r="FU420" i="7942"/>
  <c r="EZ187" i="7942"/>
  <c r="EY326" i="7942"/>
  <c r="BE176" i="7942"/>
  <c r="BD315" i="7942"/>
  <c r="L399" i="7942"/>
  <c r="M260" i="7942"/>
  <c r="CA177" i="7942"/>
  <c r="BZ316" i="7942"/>
  <c r="CW202" i="7942"/>
  <c r="CV341" i="7942"/>
  <c r="EZ201" i="7942"/>
  <c r="EY340" i="7942"/>
  <c r="FJ376" i="7942"/>
  <c r="FK237" i="7942"/>
  <c r="BD403" i="7942"/>
  <c r="BE264" i="7942"/>
  <c r="CK370" i="7942"/>
  <c r="CL231" i="7942"/>
  <c r="CW283" i="7942"/>
  <c r="CV422" i="7942"/>
  <c r="CW190" i="7942"/>
  <c r="CV329" i="7942"/>
  <c r="GF398" i="7942"/>
  <c r="GG259" i="7942"/>
  <c r="BO409" i="7942"/>
  <c r="BP270" i="7942"/>
  <c r="BD412" i="7942"/>
  <c r="BE273" i="7942"/>
  <c r="M259" i="7942"/>
  <c r="L398" i="7942"/>
  <c r="W299" i="7942"/>
  <c r="X160" i="7942"/>
  <c r="M234" i="18"/>
  <c r="N234" i="18" s="1"/>
  <c r="EN336" i="7942"/>
  <c r="EO197" i="7942"/>
  <c r="AI240" i="7942"/>
  <c r="AH379" i="7942"/>
  <c r="GF387" i="7942"/>
  <c r="GG248" i="7942"/>
  <c r="AH413" i="7942"/>
  <c r="AI274" i="7942"/>
  <c r="GG261" i="7942"/>
  <c r="GF400" i="7942"/>
  <c r="FU366" i="7942"/>
  <c r="FV227" i="7942"/>
  <c r="GG164" i="7942"/>
  <c r="GF303" i="7942"/>
  <c r="BE186" i="7942"/>
  <c r="BD325" i="7942"/>
  <c r="DS261" i="7942"/>
  <c r="DR400" i="7942"/>
  <c r="GG181" i="7942"/>
  <c r="GF320" i="7942"/>
  <c r="AT240" i="7942"/>
  <c r="AS379" i="7942"/>
  <c r="BD417" i="7942"/>
  <c r="BE278" i="7942"/>
  <c r="W328" i="7942"/>
  <c r="X189" i="7942"/>
  <c r="AI235" i="7942"/>
  <c r="AH374" i="7942"/>
  <c r="BO355" i="7942"/>
  <c r="BP216" i="7942"/>
  <c r="DR382" i="7942"/>
  <c r="DS243" i="7942"/>
  <c r="X239" i="7942"/>
  <c r="W378" i="7942"/>
  <c r="M270" i="7942"/>
  <c r="L409" i="7942"/>
  <c r="FJ397" i="7942"/>
  <c r="FK258" i="7942"/>
  <c r="AI273" i="7942"/>
  <c r="AH412" i="7942"/>
  <c r="CV376" i="7942"/>
  <c r="CW237" i="7942"/>
  <c r="AI191" i="7942"/>
  <c r="AH330" i="7942"/>
  <c r="M253" i="7942"/>
  <c r="L392" i="7942"/>
  <c r="CA234" i="7942"/>
  <c r="BZ373" i="7942"/>
  <c r="FU422" i="7942"/>
  <c r="FV283" i="7942"/>
  <c r="FV194" i="7942"/>
  <c r="FU333" i="7942"/>
  <c r="AH302" i="7942"/>
  <c r="AI163" i="7942"/>
  <c r="CK376" i="7942"/>
  <c r="CL237" i="7942"/>
  <c r="AT171" i="7942"/>
  <c r="AS310" i="7942"/>
  <c r="EN321" i="7942"/>
  <c r="EO182" i="7942"/>
  <c r="M274" i="7942"/>
  <c r="L413" i="7942"/>
  <c r="DR389" i="7942"/>
  <c r="DS250" i="7942"/>
  <c r="FU406" i="7942"/>
  <c r="FV267" i="7942"/>
  <c r="EC332" i="7942"/>
  <c r="ED193" i="7942"/>
  <c r="BD321" i="7942"/>
  <c r="BE182" i="7942"/>
  <c r="GG163" i="7942"/>
  <c r="GF302" i="7942"/>
  <c r="BE213" i="7942"/>
  <c r="BD352" i="7942"/>
  <c r="BE243" i="7942"/>
  <c r="BD382" i="7942"/>
  <c r="EO186" i="7942"/>
  <c r="EN325" i="7942"/>
  <c r="EO258" i="7942"/>
  <c r="EN397" i="7942"/>
  <c r="FJ351" i="7942"/>
  <c r="FK212" i="7942"/>
  <c r="BE172" i="7942"/>
  <c r="BD311" i="7942"/>
  <c r="FU302" i="7942"/>
  <c r="FV163" i="7942"/>
  <c r="EZ231" i="7942"/>
  <c r="EY370" i="7942"/>
  <c r="DH187" i="7942"/>
  <c r="DG326" i="7942"/>
  <c r="EO212" i="7942"/>
  <c r="EN351" i="7942"/>
  <c r="DR313" i="7942"/>
  <c r="DS174" i="7942"/>
  <c r="CL239" i="7942"/>
  <c r="CK378" i="7942"/>
  <c r="CL270" i="7942"/>
  <c r="CK409" i="7942"/>
  <c r="GG265" i="7942"/>
  <c r="GF404" i="7942"/>
  <c r="GG221" i="7942"/>
  <c r="GF360" i="7942"/>
  <c r="BE157" i="7942"/>
  <c r="BD296" i="7942"/>
  <c r="EZ175" i="7942"/>
  <c r="EY314" i="7942"/>
  <c r="M278" i="7942"/>
  <c r="L417" i="7942"/>
  <c r="L408" i="7942"/>
  <c r="M269" i="7942"/>
  <c r="BZ362" i="7942"/>
  <c r="CA223" i="7942"/>
  <c r="DH177" i="7942"/>
  <c r="DG316" i="7942"/>
  <c r="FV186" i="7942"/>
  <c r="FU325" i="7942"/>
  <c r="BE193" i="7942"/>
  <c r="BD332" i="7942"/>
  <c r="GG182" i="7942"/>
  <c r="GF321" i="7942"/>
  <c r="EY349" i="7942"/>
  <c r="EZ210" i="7942"/>
  <c r="DR352" i="7942"/>
  <c r="DS213" i="7942"/>
  <c r="DS204" i="7942"/>
  <c r="DR343" i="7942"/>
  <c r="BO407" i="7942"/>
  <c r="BP268" i="7942"/>
  <c r="AT161" i="7942"/>
  <c r="AS300" i="7942"/>
  <c r="W424" i="7942"/>
  <c r="X285" i="7942"/>
  <c r="CK377" i="7942"/>
  <c r="CL238" i="7942"/>
  <c r="CA272" i="7942"/>
  <c r="BZ411" i="7942"/>
  <c r="BD358" i="7942"/>
  <c r="BE219" i="7942"/>
  <c r="EY306" i="7942"/>
  <c r="EZ167" i="7942"/>
  <c r="AS341" i="7942"/>
  <c r="AT202" i="7942"/>
  <c r="L322" i="7942"/>
  <c r="M183" i="7942"/>
  <c r="CL157" i="7942"/>
  <c r="CK296" i="7942"/>
  <c r="GG278" i="7942"/>
  <c r="GF417" i="7942"/>
  <c r="CW186" i="7942"/>
  <c r="CV325" i="7942"/>
  <c r="GF393" i="7942"/>
  <c r="GG254" i="7942"/>
  <c r="EO164" i="7942"/>
  <c r="EN303" i="7942"/>
  <c r="DS272" i="7942"/>
  <c r="DR411" i="7942"/>
  <c r="BE170" i="7942"/>
  <c r="BD309" i="7942"/>
  <c r="FU373" i="7942"/>
  <c r="FV234" i="7942"/>
  <c r="FJ312" i="7942"/>
  <c r="FK173" i="7942"/>
  <c r="BE165" i="7942"/>
  <c r="BD304" i="7942"/>
  <c r="BO347" i="7942"/>
  <c r="BP208" i="7942"/>
  <c r="DS285" i="7942"/>
  <c r="DR424" i="7942"/>
  <c r="FU352" i="7942"/>
  <c r="FV213" i="7942"/>
  <c r="CL208" i="7942"/>
  <c r="CK347" i="7942"/>
  <c r="FK174" i="7942"/>
  <c r="FJ313" i="7942"/>
  <c r="FK197" i="7942"/>
  <c r="FJ336" i="7942"/>
  <c r="K730" i="18"/>
  <c r="L730" i="18" s="1"/>
  <c r="M730" i="18" s="1"/>
  <c r="L316" i="7942"/>
  <c r="M177" i="7942"/>
  <c r="FV225" i="7942"/>
  <c r="FU364" i="7942"/>
  <c r="L362" i="7942"/>
  <c r="M223" i="7942"/>
  <c r="CK412" i="7942"/>
  <c r="CL273" i="7942"/>
  <c r="L300" i="7942"/>
  <c r="M161" i="7942"/>
  <c r="Q430" i="18"/>
  <c r="BO375" i="7942"/>
  <c r="BP236" i="7942"/>
  <c r="FJ423" i="7942"/>
  <c r="FK284" i="7942"/>
  <c r="EC399" i="7942"/>
  <c r="ED260" i="7942"/>
  <c r="AH378" i="7942"/>
  <c r="AI239" i="7942"/>
  <c r="FV261" i="7942"/>
  <c r="FU400" i="7942"/>
  <c r="X190" i="7942"/>
  <c r="W329" i="7942"/>
  <c r="FV268" i="7942"/>
  <c r="FU407" i="7942"/>
  <c r="M232" i="7942"/>
  <c r="L371" i="7942"/>
  <c r="EO234" i="7942"/>
  <c r="EN373" i="7942"/>
  <c r="BO349" i="7942"/>
  <c r="BP210" i="7942"/>
  <c r="X251" i="7942"/>
  <c r="W390" i="7942"/>
  <c r="L664" i="18"/>
  <c r="EC343" i="7942"/>
  <c r="ED204" i="7942"/>
  <c r="FJ416" i="7942"/>
  <c r="FK277" i="7942"/>
  <c r="FJ355" i="7942"/>
  <c r="FK216" i="7942"/>
  <c r="CW252" i="7942"/>
  <c r="CV391" i="7942"/>
  <c r="CL205" i="7942"/>
  <c r="CK344" i="7942"/>
  <c r="BE229" i="7942"/>
  <c r="BD368" i="7942"/>
  <c r="CK332" i="7942"/>
  <c r="CL193" i="7942"/>
  <c r="EC377" i="7942"/>
  <c r="ED238" i="7942"/>
  <c r="M256" i="7942"/>
  <c r="L395" i="7942"/>
  <c r="GG176" i="7942"/>
  <c r="GF315" i="7942"/>
  <c r="CV321" i="7942"/>
  <c r="CW182" i="7942"/>
  <c r="FV276" i="7942"/>
  <c r="FU415" i="7942"/>
  <c r="DH227" i="7942"/>
  <c r="DG366" i="7942"/>
  <c r="M781" i="18"/>
  <c r="DH261" i="7942"/>
  <c r="DG400" i="7942"/>
  <c r="ED221" i="7942"/>
  <c r="EC360" i="7942"/>
  <c r="BP252" i="7942"/>
  <c r="BO391" i="7942"/>
  <c r="M236" i="7942"/>
  <c r="L375" i="7942"/>
  <c r="DR385" i="7942"/>
  <c r="DS246" i="7942"/>
  <c r="EO188" i="7942"/>
  <c r="EN327" i="7942"/>
  <c r="EC370" i="7942"/>
  <c r="ED231" i="7942"/>
  <c r="L364" i="7942"/>
  <c r="M225" i="7942"/>
  <c r="GF328" i="7942"/>
  <c r="GG189" i="7942"/>
  <c r="FV158" i="7942"/>
  <c r="FU297" i="7942"/>
  <c r="GF309" i="7942"/>
  <c r="GG170" i="7942"/>
  <c r="GF325" i="7942"/>
  <c r="GG186" i="7942"/>
  <c r="FV197" i="7942"/>
  <c r="FU336" i="7942"/>
  <c r="FV161" i="7942"/>
  <c r="FU300" i="7942"/>
  <c r="GG197" i="7942"/>
  <c r="GF336" i="7942"/>
  <c r="GF370" i="7942"/>
  <c r="GG231" i="7942"/>
  <c r="DR305" i="7942"/>
  <c r="DS166" i="7942"/>
  <c r="FK265" i="7942"/>
  <c r="FJ404" i="7942"/>
  <c r="BD310" i="7942"/>
  <c r="BE171" i="7942"/>
  <c r="EC324" i="7942"/>
  <c r="ED185" i="7942"/>
  <c r="GG199" i="7942"/>
  <c r="GF338" i="7942"/>
  <c r="BZ328" i="7942"/>
  <c r="CA189" i="7942"/>
  <c r="L333" i="7942"/>
  <c r="M194" i="7942"/>
  <c r="EY359" i="7942"/>
  <c r="EZ220" i="7942"/>
  <c r="EY304" i="7942"/>
  <c r="EZ165" i="7942"/>
  <c r="AS326" i="7942"/>
  <c r="AT187" i="7942"/>
  <c r="BE181" i="7942"/>
  <c r="BD320" i="7942"/>
  <c r="H17" i="7946"/>
  <c r="BZ387" i="7942"/>
  <c r="CA248" i="7942"/>
  <c r="AH359" i="7942"/>
  <c r="AI220" i="7942"/>
  <c r="BO424" i="7942"/>
  <c r="BP285" i="7942"/>
  <c r="FU382" i="7942"/>
  <c r="FV243" i="7942"/>
  <c r="EN297" i="7942"/>
  <c r="EO158" i="7942"/>
  <c r="M207" i="7942"/>
  <c r="L346" i="7942"/>
  <c r="EC372" i="7942"/>
  <c r="ED233" i="7942"/>
  <c r="L768" i="18"/>
  <c r="FU412" i="7942"/>
  <c r="FV273" i="7942"/>
  <c r="ED201" i="7942"/>
  <c r="EC340" i="7942"/>
  <c r="X168" i="7942"/>
  <c r="W307" i="7942"/>
  <c r="AT229" i="7942"/>
  <c r="AS368" i="7942"/>
  <c r="EZ281" i="7942"/>
  <c r="EY420" i="7942"/>
  <c r="GF409" i="7942"/>
  <c r="GG270" i="7942"/>
  <c r="AS385" i="7942"/>
  <c r="AT246" i="7942"/>
  <c r="DR319" i="7942"/>
  <c r="DS180" i="7942"/>
  <c r="FJ304" i="7942"/>
  <c r="FK165" i="7942"/>
  <c r="ED206" i="7942"/>
  <c r="EC345" i="7942"/>
  <c r="BD312" i="7942"/>
  <c r="BE173" i="7942"/>
  <c r="M244" i="7942"/>
  <c r="L383" i="7942"/>
  <c r="M769" i="18"/>
  <c r="N769" i="18" s="1"/>
  <c r="O769" i="18" s="1"/>
  <c r="P769" i="18" s="1"/>
  <c r="Q769" i="18" s="1"/>
  <c r="R769" i="18" s="1"/>
  <c r="S769" i="18" s="1"/>
  <c r="T769" i="18" s="1"/>
  <c r="O834" i="18"/>
  <c r="P834" i="18" s="1"/>
  <c r="Q834" i="18" s="1"/>
  <c r="R834" i="18" s="1"/>
  <c r="S834" i="18" s="1"/>
  <c r="T834" i="18" s="1"/>
  <c r="U834" i="18" s="1"/>
  <c r="V834" i="18" s="1"/>
  <c r="X170" i="7942"/>
  <c r="W309" i="7942"/>
  <c r="EZ185" i="7942"/>
  <c r="EY324" i="7942"/>
  <c r="CW191" i="7942"/>
  <c r="CV330" i="7942"/>
  <c r="BE276" i="7942"/>
  <c r="BD415" i="7942"/>
  <c r="CA242" i="7942"/>
  <c r="BZ381" i="7942"/>
  <c r="DS216" i="7942"/>
  <c r="DR355" i="7942"/>
  <c r="GG260" i="7942"/>
  <c r="GF399" i="7942"/>
  <c r="BZ406" i="7942"/>
  <c r="CA267" i="7942"/>
  <c r="AI177" i="7942"/>
  <c r="AH316" i="7942"/>
  <c r="AT225" i="7942"/>
  <c r="AS364" i="7942"/>
  <c r="FV154" i="7942"/>
  <c r="FU293" i="7942"/>
  <c r="BO317" i="7942"/>
  <c r="BP178" i="7942"/>
  <c r="EC409" i="7942"/>
  <c r="ED270" i="7942"/>
  <c r="CA208" i="7942"/>
  <c r="BZ347" i="7942"/>
  <c r="DR354" i="7942"/>
  <c r="DS215" i="7942"/>
  <c r="FK190" i="7942"/>
  <c r="FJ329" i="7942"/>
  <c r="EO220" i="7942"/>
  <c r="EN359" i="7942"/>
  <c r="FU311" i="7942"/>
  <c r="FV172" i="7942"/>
  <c r="DS242" i="7942"/>
  <c r="DR381" i="7942"/>
  <c r="AT223" i="7942"/>
  <c r="AS362" i="7942"/>
  <c r="AS373" i="7942"/>
  <c r="AT234" i="7942"/>
  <c r="L335" i="7942"/>
  <c r="M196" i="7942"/>
  <c r="BE194" i="7942"/>
  <c r="BD333" i="7942"/>
  <c r="BD343" i="7942"/>
  <c r="BE204" i="7942"/>
  <c r="CV315" i="7942"/>
  <c r="CW176" i="7942"/>
  <c r="M284" i="7942"/>
  <c r="L423" i="7942"/>
  <c r="X283" i="7942"/>
  <c r="W422" i="7942"/>
  <c r="DH221" i="7942"/>
  <c r="DG360" i="7942"/>
  <c r="M651" i="18"/>
  <c r="M231" i="7942"/>
  <c r="L370" i="7942"/>
  <c r="DH160" i="7942"/>
  <c r="DG299" i="7942"/>
  <c r="AH356" i="7942"/>
  <c r="AI217" i="7942"/>
  <c r="FU391" i="7942"/>
  <c r="FV252" i="7942"/>
  <c r="CW223" i="7942"/>
  <c r="CV362" i="7942"/>
  <c r="W340" i="7942"/>
  <c r="X201" i="7942"/>
  <c r="CV383" i="7942"/>
  <c r="CW244" i="7942"/>
  <c r="AS367" i="7942"/>
  <c r="AT228" i="7942"/>
  <c r="AH404" i="7942"/>
  <c r="AI265" i="7942"/>
  <c r="CW226" i="7942"/>
  <c r="CV365" i="7942"/>
  <c r="GF324" i="7942"/>
  <c r="GG185" i="7942"/>
  <c r="DS209" i="7942"/>
  <c r="DR348" i="7942"/>
  <c r="EY351" i="7942"/>
  <c r="EZ212" i="7942"/>
  <c r="EO280" i="7942"/>
  <c r="EN419" i="7942"/>
  <c r="BD422" i="7942"/>
  <c r="BE283" i="7942"/>
  <c r="AT192" i="7942"/>
  <c r="AS331" i="7942"/>
  <c r="N588" i="18"/>
  <c r="K640" i="18"/>
  <c r="L640" i="18" s="1"/>
  <c r="K614" i="18"/>
  <c r="K601" i="18"/>
  <c r="J674" i="18"/>
  <c r="L692" i="18"/>
  <c r="R652" i="18"/>
  <c r="S652" i="18" s="1"/>
  <c r="T652" i="18" s="1"/>
  <c r="U652" i="18" s="1"/>
  <c r="V652" i="18" s="1"/>
  <c r="W652" i="18" s="1"/>
  <c r="X652" i="18" s="1"/>
  <c r="Y652" i="18" s="1"/>
  <c r="Z652" i="18" s="1"/>
  <c r="AA652" i="18" s="1"/>
  <c r="AB652" i="18" s="1"/>
  <c r="AC652" i="18" s="1"/>
  <c r="AD652" i="18" s="1"/>
  <c r="AE652" i="18" s="1"/>
  <c r="AF652" i="18" s="1"/>
  <c r="AG652" i="18" s="1"/>
  <c r="AH652" i="18" s="1"/>
  <c r="AI652" i="18" s="1"/>
  <c r="AJ652" i="18" s="1"/>
  <c r="AK652" i="18" s="1"/>
  <c r="AL652" i="18" s="1"/>
  <c r="AM652" i="18" s="1"/>
  <c r="AN652" i="18" s="1"/>
  <c r="AO652" i="18" s="1"/>
  <c r="AP652" i="18" s="1"/>
  <c r="AQ652" i="18" s="1"/>
  <c r="AR652" i="18" s="1"/>
  <c r="AS652" i="18" s="1"/>
  <c r="AT652" i="18" s="1"/>
  <c r="AU652" i="18" s="1"/>
  <c r="AV652" i="18" s="1"/>
  <c r="AW652" i="18" s="1"/>
  <c r="AX652" i="18" s="1"/>
  <c r="AY652" i="18" s="1"/>
  <c r="AZ652" i="18" s="1"/>
  <c r="BA652" i="18" s="1"/>
  <c r="BB652" i="18" s="1"/>
  <c r="BC652" i="18" s="1"/>
  <c r="BD652" i="18" s="1"/>
  <c r="BE652" i="18" s="1"/>
  <c r="BF652" i="18" s="1"/>
  <c r="BG652" i="18" s="1"/>
  <c r="BH652" i="18" s="1"/>
  <c r="BI652" i="18" s="1"/>
  <c r="W334" i="7942"/>
  <c r="X195" i="7942"/>
  <c r="ED259" i="7942"/>
  <c r="EC398" i="7942"/>
  <c r="CW166" i="7942"/>
  <c r="CV305" i="7942"/>
  <c r="EC411" i="7942"/>
  <c r="ED272" i="7942"/>
  <c r="EZ218" i="7942"/>
  <c r="EY357" i="7942"/>
  <c r="FJ360" i="7942"/>
  <c r="FK221" i="7942"/>
  <c r="AI157" i="7942"/>
  <c r="AH296" i="7942"/>
  <c r="CK329" i="7942"/>
  <c r="CL190" i="7942"/>
  <c r="FU390" i="7942"/>
  <c r="FV251" i="7942"/>
  <c r="BO318" i="7942"/>
  <c r="BP179" i="7942"/>
  <c r="CK346" i="7942"/>
  <c r="CL207" i="7942"/>
  <c r="L381" i="7942"/>
  <c r="M242" i="7942"/>
  <c r="DS207" i="7942"/>
  <c r="DR346" i="7942"/>
  <c r="CA167" i="7942"/>
  <c r="BZ306" i="7942"/>
  <c r="CK323" i="7942"/>
  <c r="CL184" i="7942"/>
  <c r="EC376" i="7942"/>
  <c r="ED237" i="7942"/>
  <c r="DH208" i="7942"/>
  <c r="DG347" i="7942"/>
  <c r="AT258" i="7942"/>
  <c r="AS397" i="7942"/>
  <c r="FJ419" i="7942"/>
  <c r="FK280" i="7942"/>
  <c r="BE239" i="7942"/>
  <c r="BD378" i="7942"/>
  <c r="GG198" i="7942"/>
  <c r="GF337" i="7942"/>
  <c r="AT181" i="7942"/>
  <c r="AS320" i="7942"/>
  <c r="M168" i="7942"/>
  <c r="L307" i="7942"/>
  <c r="EN422" i="7942"/>
  <c r="EO283" i="7942"/>
  <c r="BO308" i="7942"/>
  <c r="BP169" i="7942"/>
  <c r="CV379" i="7942"/>
  <c r="CW240" i="7942"/>
  <c r="FJ364" i="7942"/>
  <c r="FK225" i="7942"/>
  <c r="CV324" i="7942"/>
  <c r="CW185" i="7942"/>
  <c r="L401" i="7942"/>
  <c r="M262" i="7942"/>
  <c r="AS384" i="7942"/>
  <c r="AT245" i="7942"/>
  <c r="L387" i="7942"/>
  <c r="M248" i="7942"/>
  <c r="M312" i="18"/>
  <c r="DH184" i="7942"/>
  <c r="DG323" i="7942"/>
  <c r="EO253" i="7942"/>
  <c r="EN392" i="7942"/>
  <c r="CV359" i="7942"/>
  <c r="CW220" i="7942"/>
  <c r="DG332" i="7942"/>
  <c r="DH193" i="7942"/>
  <c r="L411" i="7942"/>
  <c r="M272" i="7942"/>
  <c r="L297" i="7942"/>
  <c r="M158" i="7942"/>
  <c r="M257" i="7942"/>
  <c r="L396" i="7942"/>
  <c r="EC295" i="7942"/>
  <c r="ED156" i="7942"/>
  <c r="EN337" i="7942"/>
  <c r="EO198" i="7942"/>
  <c r="W323" i="7942"/>
  <c r="X184" i="7942"/>
  <c r="FU399" i="7942"/>
  <c r="FV260" i="7942"/>
  <c r="FU348" i="7942"/>
  <c r="FV209" i="7942"/>
  <c r="CW273" i="7942"/>
  <c r="CV412" i="7942"/>
  <c r="AH338" i="7942"/>
  <c r="AI199" i="7942"/>
  <c r="BD294" i="7942"/>
  <c r="BE155" i="7942"/>
  <c r="EZ199" i="7942"/>
  <c r="EY338" i="7942"/>
  <c r="BZ372" i="7942"/>
  <c r="CA233" i="7942"/>
  <c r="EZ269" i="7942"/>
  <c r="EY408" i="7942"/>
  <c r="AS330" i="7942"/>
  <c r="AT191" i="7942"/>
  <c r="FU346" i="7942"/>
  <c r="FV207" i="7942"/>
  <c r="AS388" i="7942"/>
  <c r="AT249" i="7942"/>
  <c r="AT264" i="7942"/>
  <c r="AS403" i="7942"/>
  <c r="W384" i="7942"/>
  <c r="X245" i="7942"/>
  <c r="EY423" i="7942"/>
  <c r="EZ284" i="7942"/>
  <c r="CL172" i="7942"/>
  <c r="CK311" i="7942"/>
  <c r="CK338" i="7942"/>
  <c r="CL199" i="7942"/>
  <c r="BZ343" i="7942"/>
  <c r="CA204" i="7942"/>
  <c r="CV388" i="7942"/>
  <c r="CW249" i="7942"/>
  <c r="AT284" i="7942"/>
  <c r="AS423" i="7942"/>
  <c r="FV192" i="7942"/>
  <c r="FU331" i="7942"/>
  <c r="AI178" i="7942"/>
  <c r="AH317" i="7942"/>
  <c r="DS173" i="7942"/>
  <c r="DR312" i="7942"/>
  <c r="BO352" i="7942"/>
  <c r="BP213" i="7942"/>
  <c r="GG174" i="7942"/>
  <c r="GF313" i="7942"/>
  <c r="W374" i="7942"/>
  <c r="X235" i="7942"/>
  <c r="DG294" i="7942"/>
  <c r="DH155" i="7942"/>
  <c r="EY405" i="7942"/>
  <c r="EZ266" i="7942"/>
  <c r="GG268" i="7942"/>
  <c r="GF407" i="7942"/>
  <c r="M285" i="7942"/>
  <c r="L424" i="7942"/>
  <c r="DS232" i="7942"/>
  <c r="DR371" i="7942"/>
  <c r="BZ394" i="7942"/>
  <c r="CA255" i="7942"/>
  <c r="EN414" i="7942"/>
  <c r="EO275" i="7942"/>
  <c r="L341" i="7942"/>
  <c r="M202" i="7942"/>
  <c r="DR395" i="7942"/>
  <c r="DS256" i="7942"/>
  <c r="DR370" i="7942"/>
  <c r="DS231" i="7942"/>
  <c r="DR366" i="7942"/>
  <c r="DS227" i="7942"/>
  <c r="EN400" i="7942"/>
  <c r="EO261" i="7942"/>
  <c r="FJ381" i="7942"/>
  <c r="FK242" i="7942"/>
  <c r="EO237" i="7942"/>
  <c r="EN376" i="7942"/>
  <c r="FI425" i="7942"/>
  <c r="GG184" i="7942"/>
  <c r="GF323" i="7942"/>
  <c r="BZ332" i="7942"/>
  <c r="CA193" i="7942"/>
  <c r="DR402" i="7942"/>
  <c r="DS263" i="7942"/>
  <c r="V425" i="7942"/>
  <c r="GG213" i="7942"/>
  <c r="GF352" i="7942"/>
  <c r="AT236" i="7942"/>
  <c r="AS375" i="7942"/>
  <c r="DH212" i="7942"/>
  <c r="DG351" i="7942"/>
  <c r="W295" i="7942"/>
  <c r="X156" i="7942"/>
  <c r="W407" i="7942"/>
  <c r="X268" i="7942"/>
  <c r="FK248" i="7942"/>
  <c r="FJ387" i="7942"/>
  <c r="CK349" i="7942"/>
  <c r="CL210" i="7942"/>
  <c r="CK390" i="7942"/>
  <c r="CL251" i="7942"/>
  <c r="EC420" i="7942"/>
  <c r="ED281" i="7942"/>
  <c r="AI166" i="7942"/>
  <c r="AH305" i="7942"/>
  <c r="EC294" i="7942"/>
  <c r="ED155" i="7942"/>
  <c r="DR304" i="7942"/>
  <c r="DS165" i="7942"/>
  <c r="CK418" i="7942"/>
  <c r="CL279" i="7942"/>
  <c r="FK198" i="7942"/>
  <c r="FJ337" i="7942"/>
  <c r="EC379" i="7942"/>
  <c r="ED240" i="7942"/>
  <c r="AI204" i="7942"/>
  <c r="AH343" i="7942"/>
  <c r="L422" i="7942"/>
  <c r="M283" i="7942"/>
  <c r="FV202" i="7942"/>
  <c r="FU341" i="7942"/>
  <c r="DG398" i="7942"/>
  <c r="DH259" i="7942"/>
  <c r="EO173" i="7942"/>
  <c r="EN312" i="7942"/>
  <c r="AH354" i="7942"/>
  <c r="AI215" i="7942"/>
  <c r="BD388" i="7942"/>
  <c r="BE249" i="7942"/>
  <c r="FV232" i="7942"/>
  <c r="FU371" i="7942"/>
  <c r="M179" i="7942"/>
  <c r="L318" i="7942"/>
  <c r="ED207" i="7942"/>
  <c r="EC346" i="7942"/>
  <c r="X212" i="7942"/>
  <c r="W351" i="7942"/>
  <c r="BO401" i="7942"/>
  <c r="BP262" i="7942"/>
  <c r="AI216" i="7942"/>
  <c r="AH355" i="7942"/>
  <c r="EO242" i="7942"/>
  <c r="EN381" i="7942"/>
  <c r="CK422" i="7942"/>
  <c r="CL283" i="7942"/>
  <c r="J7" i="7942"/>
  <c r="AS303" i="7942"/>
  <c r="AT164" i="7942"/>
  <c r="CV346" i="7942"/>
  <c r="CW207" i="7942"/>
  <c r="AI158" i="7942"/>
  <c r="AH297" i="7942"/>
  <c r="BE231" i="7942"/>
  <c r="BD370" i="7942"/>
  <c r="DS211" i="7942"/>
  <c r="DR350" i="7942"/>
  <c r="DH200" i="7942"/>
  <c r="DG339" i="7942"/>
  <c r="FJ415" i="7942"/>
  <c r="FK276" i="7942"/>
  <c r="DH238" i="7942"/>
  <c r="DG377" i="7942"/>
  <c r="GG175" i="7942"/>
  <c r="GF314" i="7942"/>
  <c r="CW241" i="7942"/>
  <c r="CV380" i="7942"/>
  <c r="M198" i="7942"/>
  <c r="L337" i="7942"/>
  <c r="EC393" i="7942"/>
  <c r="ED254" i="7942"/>
  <c r="M199" i="7942"/>
  <c r="L338" i="7942"/>
  <c r="EY337" i="7942"/>
  <c r="EZ198" i="7942"/>
  <c r="FK231" i="7942"/>
  <c r="FJ370" i="7942"/>
  <c r="BP263" i="7942"/>
  <c r="BO402" i="7942"/>
  <c r="BO327" i="7942"/>
  <c r="BP188" i="7942"/>
  <c r="DF425" i="7942"/>
  <c r="EZ268" i="7942"/>
  <c r="EY407" i="7942"/>
  <c r="W380" i="7942"/>
  <c r="X241" i="7942"/>
  <c r="FU404" i="7942"/>
  <c r="FV265" i="7942"/>
  <c r="I25" i="7946"/>
  <c r="J80" i="7943"/>
  <c r="EY316" i="7942"/>
  <c r="EZ177" i="7942"/>
  <c r="CL221" i="7942"/>
  <c r="CK360" i="7942"/>
  <c r="CA229" i="7942"/>
  <c r="BZ368" i="7942"/>
  <c r="M217" i="7942"/>
  <c r="L356" i="7942"/>
  <c r="CW179" i="7942"/>
  <c r="CV318" i="7942"/>
  <c r="EO270" i="7942"/>
  <c r="EN409" i="7942"/>
  <c r="AT281" i="7942"/>
  <c r="AS420" i="7942"/>
  <c r="BZ300" i="7942"/>
  <c r="CA161" i="7942"/>
  <c r="CV316" i="7942"/>
  <c r="CW177" i="7942"/>
  <c r="CL187" i="7942"/>
  <c r="CK326" i="7942"/>
  <c r="DG296" i="7942"/>
  <c r="DH157" i="7942"/>
  <c r="BD392" i="7942"/>
  <c r="BE253" i="7942"/>
  <c r="FK203" i="7942"/>
  <c r="FJ342" i="7942"/>
  <c r="BO398" i="7942"/>
  <c r="BP259" i="7942"/>
  <c r="EO268" i="7942"/>
  <c r="EN407" i="7942"/>
  <c r="ED245" i="7942"/>
  <c r="EC384" i="7942"/>
  <c r="CW228" i="7942"/>
  <c r="CV367" i="7942"/>
  <c r="EC423" i="7942"/>
  <c r="ED284" i="7942"/>
  <c r="DS282" i="7942"/>
  <c r="DR421" i="7942"/>
  <c r="BO301" i="7942"/>
  <c r="BP162" i="7942"/>
  <c r="EZ274" i="7942"/>
  <c r="EY413" i="7942"/>
  <c r="AS411" i="7942"/>
  <c r="AT272" i="7942"/>
  <c r="AI241" i="7942"/>
  <c r="AH380" i="7942"/>
  <c r="CK419" i="7942"/>
  <c r="CL280" i="7942"/>
  <c r="BZ363" i="7942"/>
  <c r="CA224" i="7942"/>
  <c r="BP274" i="7942"/>
  <c r="BO413" i="7942"/>
  <c r="CA266" i="7942"/>
  <c r="BZ405" i="7942"/>
  <c r="ED169" i="7942"/>
  <c r="EC308" i="7942"/>
  <c r="EY303" i="7942"/>
  <c r="EZ164" i="7942"/>
  <c r="DS182" i="7942"/>
  <c r="DR321" i="7942"/>
  <c r="EO241" i="7942"/>
  <c r="EN380" i="7942"/>
  <c r="CW253" i="7942"/>
  <c r="CV392" i="7942"/>
  <c r="GF347" i="7942"/>
  <c r="GG208" i="7942"/>
  <c r="DG383" i="7942"/>
  <c r="DH244" i="7942"/>
  <c r="DR325" i="7942"/>
  <c r="DS186" i="7942"/>
  <c r="GG171" i="7942"/>
  <c r="GF310" i="7942"/>
  <c r="CW198" i="7942"/>
  <c r="CV337" i="7942"/>
  <c r="CK410" i="7942"/>
  <c r="CL271" i="7942"/>
  <c r="L368" i="7942"/>
  <c r="M229" i="7942"/>
  <c r="AS324" i="7942"/>
  <c r="AT185" i="7942"/>
  <c r="CL250" i="7942"/>
  <c r="CK389" i="7942"/>
  <c r="M187" i="7942"/>
  <c r="L326" i="7942"/>
  <c r="DG417" i="7942"/>
  <c r="DH278" i="7942"/>
  <c r="GG234" i="7942"/>
  <c r="GF373" i="7942"/>
  <c r="X281" i="7942"/>
  <c r="W420" i="7942"/>
  <c r="X199" i="7942"/>
  <c r="W338" i="7942"/>
  <c r="FU367" i="7942"/>
  <c r="FV228" i="7942"/>
  <c r="BD400" i="7942"/>
  <c r="BE261" i="7942"/>
  <c r="AT200" i="7942"/>
  <c r="AS339" i="7942"/>
  <c r="GF381" i="7942"/>
  <c r="GG242" i="7942"/>
  <c r="EZ158" i="7942"/>
  <c r="EY297" i="7942"/>
  <c r="EO225" i="7942"/>
  <c r="EN364" i="7942"/>
  <c r="AS308" i="7942"/>
  <c r="AT169" i="7942"/>
  <c r="ED211" i="7942"/>
  <c r="EC350" i="7942"/>
  <c r="FU296" i="7942"/>
  <c r="FV157" i="7942"/>
  <c r="CK297" i="7942"/>
  <c r="CL158" i="7942"/>
  <c r="EC349" i="7942"/>
  <c r="ED210" i="7942"/>
  <c r="EZ170" i="7942"/>
  <c r="EY309" i="7942"/>
  <c r="X273" i="7942"/>
  <c r="W412" i="7942"/>
  <c r="EO218" i="7942"/>
  <c r="EN357" i="7942"/>
  <c r="FU334" i="7942"/>
  <c r="FV195" i="7942"/>
  <c r="FU384" i="7942"/>
  <c r="FV245" i="7942"/>
  <c r="M211" i="7942"/>
  <c r="L350" i="7942"/>
  <c r="BD298" i="7942"/>
  <c r="BE159" i="7942"/>
  <c r="AS309" i="7942"/>
  <c r="AT170" i="7942"/>
  <c r="AH299" i="7942"/>
  <c r="AI160" i="7942"/>
  <c r="FJ403" i="7942"/>
  <c r="FK264" i="7942"/>
  <c r="K425" i="7942"/>
  <c r="GE425" i="7942"/>
  <c r="DH168" i="7942"/>
  <c r="DG307" i="7942"/>
  <c r="FJ311" i="7942"/>
  <c r="FK172" i="7942"/>
  <c r="DR365" i="7942"/>
  <c r="DS226" i="7942"/>
  <c r="DH192" i="7942"/>
  <c r="DG331" i="7942"/>
  <c r="AS378" i="7942"/>
  <c r="AT239" i="7942"/>
  <c r="DH182" i="7942"/>
  <c r="DG321" i="7942"/>
  <c r="FJ298" i="7942"/>
  <c r="FK159" i="7942"/>
  <c r="GG168" i="7942"/>
  <c r="GF307" i="7942"/>
  <c r="AT195" i="7942"/>
  <c r="AS334" i="7942"/>
  <c r="CL176" i="7942"/>
  <c r="CK315" i="7942"/>
  <c r="GG273" i="7942"/>
  <c r="GF412" i="7942"/>
  <c r="M227" i="7942"/>
  <c r="L366" i="7942"/>
  <c r="EO209" i="7942"/>
  <c r="EN348" i="7942"/>
  <c r="CA220" i="7942"/>
  <c r="BZ359" i="7942"/>
  <c r="CW183" i="7942"/>
  <c r="CV322" i="7942"/>
  <c r="W319" i="7942"/>
  <c r="X180" i="7942"/>
  <c r="BE255" i="7942"/>
  <c r="BD394" i="7942"/>
  <c r="K7" i="24"/>
  <c r="J41" i="24"/>
  <c r="DS239" i="7942"/>
  <c r="DR378" i="7942"/>
  <c r="GF365" i="7942"/>
  <c r="GG226" i="7942"/>
  <c r="BP232" i="7942"/>
  <c r="BO371" i="7942"/>
  <c r="DG348" i="7942"/>
  <c r="DH209" i="7942"/>
  <c r="EN318" i="7942"/>
  <c r="EO179" i="7942"/>
  <c r="FV220" i="7942"/>
  <c r="FU359" i="7942"/>
  <c r="BD300" i="7942"/>
  <c r="BE161" i="7942"/>
  <c r="EY362" i="7942"/>
  <c r="EZ223" i="7942"/>
  <c r="CV350" i="7942"/>
  <c r="CW211" i="7942"/>
  <c r="BP182" i="7942"/>
  <c r="BO321" i="7942"/>
  <c r="EZ169" i="7942"/>
  <c r="EY308" i="7942"/>
  <c r="EC299" i="7942"/>
  <c r="ED160" i="7942"/>
  <c r="FV176" i="7942"/>
  <c r="FU315" i="7942"/>
  <c r="GF419" i="7942"/>
  <c r="GG280" i="7942"/>
  <c r="AS352" i="7942"/>
  <c r="AT213" i="7942"/>
  <c r="BD345" i="7942"/>
  <c r="BE206" i="7942"/>
  <c r="CW272" i="7942"/>
  <c r="CV411" i="7942"/>
  <c r="W296" i="7942"/>
  <c r="X157" i="7942"/>
  <c r="CL257" i="7942"/>
  <c r="CK396" i="7942"/>
  <c r="BE190" i="7942"/>
  <c r="BD329" i="7942"/>
  <c r="FV188" i="7942"/>
  <c r="FU327" i="7942"/>
  <c r="CV366" i="7942"/>
  <c r="CW227" i="7942"/>
  <c r="DS244" i="7942"/>
  <c r="DR383" i="7942"/>
  <c r="EO199" i="7942"/>
  <c r="EN338" i="7942"/>
  <c r="FK201" i="7942"/>
  <c r="FJ340" i="7942"/>
  <c r="FK273" i="7942"/>
  <c r="FJ412" i="7942"/>
  <c r="EC305" i="7942"/>
  <c r="ED166" i="7942"/>
  <c r="EO169" i="7942"/>
  <c r="EN308" i="7942"/>
  <c r="DH180" i="7942"/>
  <c r="DG319" i="7942"/>
  <c r="CV303" i="7942"/>
  <c r="CW164" i="7942"/>
  <c r="EZ256" i="7942"/>
  <c r="EY395" i="7942"/>
  <c r="CV352" i="7942"/>
  <c r="CW213" i="7942"/>
  <c r="X267" i="7942"/>
  <c r="W406" i="7942"/>
  <c r="W314" i="7942"/>
  <c r="X175" i="7942"/>
  <c r="BP230" i="7942"/>
  <c r="BO369" i="7942"/>
  <c r="BE156" i="7942"/>
  <c r="BD295" i="7942"/>
  <c r="EN412" i="7942"/>
  <c r="EO273" i="7942"/>
  <c r="DH217" i="7942"/>
  <c r="DG356" i="7942"/>
  <c r="GG169" i="7942"/>
  <c r="GF308" i="7942"/>
  <c r="L397" i="7942"/>
  <c r="M258" i="7942"/>
  <c r="CV370" i="7942"/>
  <c r="CW231" i="7942"/>
  <c r="X240" i="7942"/>
  <c r="W379" i="7942"/>
  <c r="CW217" i="7942"/>
  <c r="CV356" i="7942"/>
  <c r="GG262" i="7942"/>
  <c r="GF401" i="7942"/>
  <c r="FK259" i="7942"/>
  <c r="FJ398" i="7942"/>
  <c r="EO262" i="7942"/>
  <c r="EN401" i="7942"/>
  <c r="DH213" i="7942"/>
  <c r="DG352" i="7942"/>
  <c r="CV372" i="7942"/>
  <c r="CW233" i="7942"/>
  <c r="M246" i="7942"/>
  <c r="L385" i="7942"/>
  <c r="BE160" i="7942"/>
  <c r="BD299" i="7942"/>
  <c r="AT255" i="7942"/>
  <c r="AS394" i="7942"/>
  <c r="EO266" i="7942"/>
  <c r="EN405" i="7942"/>
  <c r="CL156" i="7942"/>
  <c r="CK295" i="7942"/>
  <c r="X176" i="7942"/>
  <c r="W315" i="7942"/>
  <c r="CK403" i="7942"/>
  <c r="CL264" i="7942"/>
  <c r="EZ255" i="7942"/>
  <c r="EY394" i="7942"/>
  <c r="X164" i="7942"/>
  <c r="W303" i="7942"/>
  <c r="DG405" i="7942"/>
  <c r="DH266" i="7942"/>
  <c r="EC297" i="7942"/>
  <c r="ED158" i="7942"/>
  <c r="EZ166" i="7942"/>
  <c r="EY305" i="7942"/>
  <c r="ED251" i="7942"/>
  <c r="EC390" i="7942"/>
  <c r="BZ348" i="7942"/>
  <c r="CA209" i="7942"/>
  <c r="FU313" i="7942"/>
  <c r="FV174" i="7942"/>
  <c r="AI280" i="7942"/>
  <c r="AH419" i="7942"/>
  <c r="AH367" i="7942"/>
  <c r="AI228" i="7942"/>
  <c r="CW171" i="7942"/>
  <c r="CV310" i="7942"/>
  <c r="AT218" i="7942"/>
  <c r="AS357" i="7942"/>
  <c r="BZ329" i="7942"/>
  <c r="CA190" i="7942"/>
  <c r="FJ375" i="7942"/>
  <c r="FK236" i="7942"/>
  <c r="AI219" i="7942"/>
  <c r="AH358" i="7942"/>
  <c r="EZ173" i="7942"/>
  <c r="EY312" i="7942"/>
  <c r="BE235" i="7942"/>
  <c r="BD374" i="7942"/>
  <c r="BZ334" i="7942"/>
  <c r="CA195" i="7942"/>
  <c r="AI186" i="7942"/>
  <c r="AH325" i="7942"/>
  <c r="AI242" i="7942"/>
  <c r="AH381" i="7942"/>
  <c r="L373" i="7942"/>
  <c r="M234" i="7942"/>
  <c r="CL165" i="7942"/>
  <c r="CK304" i="7942"/>
  <c r="BP198" i="7942"/>
  <c r="BO337" i="7942"/>
  <c r="FJ320" i="7942"/>
  <c r="FK181" i="7942"/>
  <c r="X209" i="7942"/>
  <c r="W348" i="7942"/>
  <c r="M162" i="7942"/>
  <c r="L301" i="7942"/>
  <c r="EZ238" i="7942"/>
  <c r="EY377" i="7942"/>
  <c r="L357" i="7942"/>
  <c r="M218" i="7942"/>
  <c r="EC310" i="7942"/>
  <c r="ED171" i="7942"/>
  <c r="EZ276" i="7942"/>
  <c r="EY415" i="7942"/>
  <c r="ED205" i="7942"/>
  <c r="EC344" i="7942"/>
  <c r="X227" i="7942"/>
  <c r="W366" i="7942"/>
  <c r="DS171" i="7942"/>
  <c r="DR310" i="7942"/>
  <c r="BO309" i="7942"/>
  <c r="BP170" i="7942"/>
  <c r="BD416" i="7942"/>
  <c r="BE277" i="7942"/>
  <c r="FK186" i="7942"/>
  <c r="FJ325" i="7942"/>
  <c r="EO282" i="7942"/>
  <c r="EN421" i="7942"/>
  <c r="GG217" i="7942"/>
  <c r="GF356" i="7942"/>
  <c r="BE280" i="7942"/>
  <c r="BD419" i="7942"/>
  <c r="X159" i="7942"/>
  <c r="W298" i="7942"/>
  <c r="EZ208" i="7942"/>
  <c r="EY347" i="7942"/>
  <c r="BE267" i="7942"/>
  <c r="BD406" i="7942"/>
  <c r="M172" i="7942"/>
  <c r="L311" i="7942"/>
  <c r="EN342" i="7942"/>
  <c r="EO203" i="7942"/>
  <c r="BN425" i="7942"/>
  <c r="X204" i="7942"/>
  <c r="W343" i="7942"/>
  <c r="EY363" i="7942"/>
  <c r="EZ224" i="7942"/>
  <c r="GF300" i="7942"/>
  <c r="GG161" i="7942"/>
  <c r="CK368" i="7942"/>
  <c r="CL229" i="7942"/>
  <c r="BP267" i="7942"/>
  <c r="BO406" i="7942"/>
  <c r="EN355" i="7942"/>
  <c r="EO216" i="7942"/>
  <c r="CL160" i="7942"/>
  <c r="CK299" i="7942"/>
  <c r="AS405" i="7942"/>
  <c r="AT266" i="7942"/>
  <c r="EN417" i="7942"/>
  <c r="EO278" i="7942"/>
  <c r="DS168" i="7942"/>
  <c r="DR307" i="7942"/>
  <c r="L260" i="18"/>
  <c r="DS197" i="7942"/>
  <c r="DR336" i="7942"/>
  <c r="CL258" i="7942"/>
  <c r="CK397" i="7942"/>
  <c r="W306" i="7942"/>
  <c r="X167" i="7942"/>
  <c r="GF395" i="7942"/>
  <c r="GG256" i="7942"/>
  <c r="CK358" i="7942"/>
  <c r="CL219" i="7942"/>
  <c r="AH366" i="7942"/>
  <c r="AI227" i="7942"/>
  <c r="BP254" i="7942"/>
  <c r="BO393" i="7942"/>
  <c r="CK391" i="7942"/>
  <c r="CL252" i="7942"/>
  <c r="FU310" i="7942"/>
  <c r="FV171" i="7942"/>
  <c r="BZ323" i="7942"/>
  <c r="CA184" i="7942"/>
  <c r="O261" i="18"/>
  <c r="CV389" i="7942"/>
  <c r="CW250" i="7942"/>
  <c r="EZ184" i="7942"/>
  <c r="EY323" i="7942"/>
  <c r="EZ260" i="7942"/>
  <c r="EY399" i="7942"/>
  <c r="EN415" i="7942"/>
  <c r="EO276" i="7942"/>
  <c r="BP255" i="7942"/>
  <c r="BO394" i="7942"/>
  <c r="FV231" i="7942"/>
  <c r="FU370" i="7942"/>
  <c r="CV309" i="7942"/>
  <c r="CW170" i="7942"/>
  <c r="EN369" i="7942"/>
  <c r="EO230" i="7942"/>
  <c r="FV241" i="7942"/>
  <c r="FU380" i="7942"/>
  <c r="DG359" i="7942"/>
  <c r="DH220" i="7942"/>
  <c r="FK223" i="7942"/>
  <c r="FJ362" i="7942"/>
  <c r="CK351" i="7942"/>
  <c r="CL212" i="7942"/>
  <c r="L348" i="7942"/>
  <c r="M209" i="7942"/>
  <c r="CK379" i="7942"/>
  <c r="CL240" i="7942"/>
  <c r="BP160" i="7942"/>
  <c r="BO299" i="7942"/>
  <c r="CV348" i="7942"/>
  <c r="CW209" i="7942"/>
  <c r="FK222" i="7942"/>
  <c r="FJ361" i="7942"/>
  <c r="H71" i="7946"/>
  <c r="FK274" i="7942"/>
  <c r="FJ413" i="7942"/>
  <c r="DH258" i="7942"/>
  <c r="DG397" i="7942"/>
  <c r="EY315" i="7942"/>
  <c r="EZ176" i="7942"/>
  <c r="FV249" i="7942"/>
  <c r="FU388" i="7942"/>
  <c r="DR406" i="7942"/>
  <c r="DS267" i="7942"/>
  <c r="X163" i="7942"/>
  <c r="W302" i="7942"/>
  <c r="BD397" i="7942"/>
  <c r="BE258" i="7942"/>
  <c r="DR356" i="7942"/>
  <c r="DS217" i="7942"/>
  <c r="FU397" i="7942"/>
  <c r="FV258" i="7942"/>
  <c r="EY336" i="7942"/>
  <c r="EZ197" i="7942"/>
  <c r="AI214" i="7942"/>
  <c r="AH353" i="7942"/>
  <c r="EY418" i="7942"/>
  <c r="EZ279" i="7942"/>
  <c r="GF385" i="7942"/>
  <c r="GG246" i="7942"/>
  <c r="GF332" i="7942"/>
  <c r="GG193" i="7942"/>
  <c r="W394" i="7942"/>
  <c r="X255" i="7942"/>
  <c r="BZ342" i="7942"/>
  <c r="CA203" i="7942"/>
  <c r="EN423" i="7942"/>
  <c r="EO284" i="7942"/>
  <c r="DG364" i="7942"/>
  <c r="DH225" i="7942"/>
  <c r="CV345" i="7942"/>
  <c r="CW206" i="7942"/>
  <c r="BZ391" i="7942"/>
  <c r="CA252" i="7942"/>
  <c r="GG285" i="7942"/>
  <c r="GF424" i="7942"/>
  <c r="CL192" i="7942"/>
  <c r="CK331" i="7942"/>
  <c r="FU335" i="7942"/>
  <c r="FV196" i="7942"/>
  <c r="EO259" i="7942"/>
  <c r="EN398" i="7942"/>
  <c r="FJ333" i="7942"/>
  <c r="FK194" i="7942"/>
  <c r="DH207" i="7942"/>
  <c r="DG346" i="7942"/>
  <c r="CV396" i="7942"/>
  <c r="CW257" i="7942"/>
  <c r="CV294" i="7942"/>
  <c r="CW155" i="7942"/>
  <c r="FV264" i="7942"/>
  <c r="FU403" i="7942"/>
  <c r="BP157" i="7942"/>
  <c r="BO296" i="7942"/>
  <c r="CV373" i="7942"/>
  <c r="CW234" i="7942"/>
  <c r="AI251" i="7942"/>
  <c r="AH390" i="7942"/>
  <c r="EZ273" i="7942"/>
  <c r="EY412" i="7942"/>
  <c r="EC347" i="7942"/>
  <c r="ED208" i="7942"/>
  <c r="FJ359" i="7942"/>
  <c r="FK220" i="7942"/>
  <c r="BD338" i="7942"/>
  <c r="BE199" i="7942"/>
  <c r="BD410" i="7942"/>
  <c r="BE271" i="7942"/>
  <c r="GG237" i="7942"/>
  <c r="GF376" i="7942"/>
  <c r="CA194" i="7942"/>
  <c r="BZ333" i="7942"/>
  <c r="CK393" i="7942"/>
  <c r="CL254" i="7942"/>
  <c r="BD369" i="7942"/>
  <c r="BE230" i="7942"/>
  <c r="M247" i="7942"/>
  <c r="L386" i="7942"/>
  <c r="ED223" i="7942"/>
  <c r="EC362" i="7942"/>
  <c r="M201" i="7942"/>
  <c r="L340" i="7942"/>
  <c r="X165" i="7942"/>
  <c r="W304" i="7942"/>
  <c r="DG387" i="7942"/>
  <c r="DH248" i="7942"/>
  <c r="FJ380" i="7942"/>
  <c r="FK241" i="7942"/>
  <c r="FU414" i="7942"/>
  <c r="FV275" i="7942"/>
  <c r="EY384" i="7942"/>
  <c r="EZ245" i="7942"/>
  <c r="GG255" i="7942"/>
  <c r="GF394" i="7942"/>
  <c r="CK401" i="7942"/>
  <c r="CL262" i="7942"/>
  <c r="DS233" i="7942"/>
  <c r="DR372" i="7942"/>
  <c r="AS424" i="7942"/>
  <c r="AT285" i="7942"/>
  <c r="DR309" i="7942"/>
  <c r="DS170" i="7942"/>
  <c r="AS346" i="7942"/>
  <c r="AT207" i="7942"/>
  <c r="GG236" i="7942"/>
  <c r="GF375" i="7942"/>
  <c r="FK177" i="7942"/>
  <c r="FJ316" i="7942"/>
  <c r="BO353" i="7942"/>
  <c r="BP214" i="7942"/>
  <c r="FV204" i="7942"/>
  <c r="FU343" i="7942"/>
  <c r="BY425" i="7942"/>
  <c r="CW210" i="7942"/>
  <c r="CV349" i="7942"/>
  <c r="BO312" i="7942"/>
  <c r="BP173" i="7942"/>
  <c r="AI260" i="7942"/>
  <c r="AH399" i="7942"/>
  <c r="O586" i="18"/>
  <c r="L703" i="18"/>
  <c r="AH370" i="7942"/>
  <c r="AI231" i="7942"/>
  <c r="DG342" i="7942"/>
  <c r="DH203" i="7942"/>
  <c r="CV405" i="7942"/>
  <c r="CW266" i="7942"/>
  <c r="AS408" i="7942"/>
  <c r="AT269" i="7942"/>
  <c r="ED247" i="7942"/>
  <c r="EC386" i="7942"/>
  <c r="BO377" i="7942"/>
  <c r="BP238" i="7942"/>
  <c r="FU361" i="7942"/>
  <c r="FV222" i="7942"/>
  <c r="DR393" i="7942"/>
  <c r="DS254" i="7942"/>
  <c r="W337" i="7942"/>
  <c r="X198" i="7942"/>
  <c r="DG416" i="7942"/>
  <c r="DH277" i="7942"/>
  <c r="EO183" i="7942"/>
  <c r="EN322" i="7942"/>
  <c r="M197" i="7942"/>
  <c r="L336" i="7942"/>
  <c r="FV239" i="7942"/>
  <c r="FU378" i="7942"/>
  <c r="AI182" i="7942"/>
  <c r="AH321" i="7942"/>
  <c r="DH263" i="7942"/>
  <c r="DG402" i="7942"/>
  <c r="FV168" i="7942"/>
  <c r="FU307" i="7942"/>
  <c r="GF411" i="7942"/>
  <c r="GG272" i="7942"/>
  <c r="EC300" i="7942"/>
  <c r="ED161" i="7942"/>
  <c r="BP231" i="7942"/>
  <c r="BO370" i="7942"/>
  <c r="M846" i="18"/>
  <c r="K782" i="18"/>
  <c r="K791" i="18" s="1"/>
  <c r="DR363" i="7942"/>
  <c r="DS224" i="7942"/>
  <c r="BE248" i="7942"/>
  <c r="BD387" i="7942"/>
  <c r="AI183" i="7942"/>
  <c r="AH322" i="7942"/>
  <c r="EO271" i="7942"/>
  <c r="EN410" i="7942"/>
  <c r="BZ302" i="7942"/>
  <c r="CA163" i="7942"/>
  <c r="AT230" i="7942"/>
  <c r="AS369" i="7942"/>
  <c r="CA239" i="7942"/>
  <c r="BZ378" i="7942"/>
  <c r="N275" i="18"/>
  <c r="EY301" i="7942"/>
  <c r="EZ162" i="7942"/>
  <c r="FV270" i="7942"/>
  <c r="FU409" i="7942"/>
  <c r="EY397" i="7942"/>
  <c r="EZ258" i="7942"/>
  <c r="AT248" i="7942"/>
  <c r="AS387" i="7942"/>
  <c r="BD405" i="7942"/>
  <c r="BE266" i="7942"/>
  <c r="AI173" i="7942"/>
  <c r="AH312" i="7942"/>
  <c r="BO421" i="7942"/>
  <c r="BP282" i="7942"/>
  <c r="AI211" i="7942"/>
  <c r="AH350" i="7942"/>
  <c r="DR397" i="7942"/>
  <c r="DS258" i="7942"/>
  <c r="FK206" i="7942"/>
  <c r="FJ345" i="7942"/>
  <c r="FU309" i="7942"/>
  <c r="FV170" i="7942"/>
  <c r="BE265" i="7942"/>
  <c r="BD404" i="7942"/>
  <c r="AI161" i="7942"/>
  <c r="AH300" i="7942"/>
  <c r="X169" i="7942"/>
  <c r="W308" i="7942"/>
  <c r="BP218" i="7942"/>
  <c r="BO357" i="7942"/>
  <c r="X174" i="7942"/>
  <c r="W313" i="7942"/>
  <c r="BD362" i="7942"/>
  <c r="BE223" i="7942"/>
  <c r="AT180" i="7942"/>
  <c r="AS319" i="7942"/>
  <c r="DG369" i="7942"/>
  <c r="DH230" i="7942"/>
  <c r="L324" i="7942"/>
  <c r="M185" i="7942"/>
  <c r="EC375" i="7942"/>
  <c r="ED236" i="7942"/>
  <c r="GF339" i="7942"/>
  <c r="GG200" i="7942"/>
  <c r="CL182" i="7942"/>
  <c r="CK321" i="7942"/>
  <c r="EC368" i="7942"/>
  <c r="ED229" i="7942"/>
  <c r="W321" i="7942"/>
  <c r="X182" i="7942"/>
  <c r="FJ341" i="7942"/>
  <c r="FK202" i="7942"/>
  <c r="L355" i="7942"/>
  <c r="M216" i="7942"/>
  <c r="FK240" i="7942"/>
  <c r="FJ379" i="7942"/>
  <c r="BO319" i="7942"/>
  <c r="BP180" i="7942"/>
  <c r="FV230" i="7942"/>
  <c r="FU369" i="7942"/>
  <c r="X237" i="7942"/>
  <c r="W376" i="7942"/>
  <c r="BO361" i="7942"/>
  <c r="BP222" i="7942"/>
  <c r="FU408" i="7942"/>
  <c r="FV269" i="7942"/>
  <c r="BD351" i="7942"/>
  <c r="BE212" i="7942"/>
  <c r="FK168" i="7942"/>
  <c r="FJ307" i="7942"/>
  <c r="AI275" i="7942"/>
  <c r="AH414" i="7942"/>
  <c r="ED246" i="7942"/>
  <c r="EC385" i="7942"/>
  <c r="EC387" i="7942"/>
  <c r="ED248" i="7942"/>
  <c r="EO181" i="7942"/>
  <c r="EN320" i="7942"/>
  <c r="AS316" i="7942"/>
  <c r="AT177" i="7942"/>
  <c r="DH274" i="7942"/>
  <c r="DG413" i="7942"/>
  <c r="AI233" i="7942"/>
  <c r="AH372" i="7942"/>
  <c r="EO166" i="7942"/>
  <c r="EN305" i="7942"/>
  <c r="CA214" i="7942"/>
  <c r="BZ353" i="7942"/>
  <c r="BO416" i="7942"/>
  <c r="BP277" i="7942"/>
  <c r="EY313" i="7942"/>
  <c r="EZ174" i="7942"/>
  <c r="AT280" i="7942"/>
  <c r="AS419" i="7942"/>
  <c r="AS374" i="7942"/>
  <c r="AT235" i="7942"/>
  <c r="EZ282" i="7942"/>
  <c r="EY421" i="7942"/>
  <c r="O717" i="18"/>
  <c r="L716" i="18"/>
  <c r="DG362" i="7942"/>
  <c r="DH223" i="7942"/>
  <c r="EY380" i="7942"/>
  <c r="EZ241" i="7942"/>
  <c r="BO376" i="7942"/>
  <c r="BP237" i="7942"/>
  <c r="BP249" i="7942"/>
  <c r="BO388" i="7942"/>
  <c r="FU374" i="7942"/>
  <c r="FV235" i="7942"/>
  <c r="FJ322" i="7942"/>
  <c r="FK183" i="7942"/>
  <c r="L369" i="7942"/>
  <c r="M230" i="7942"/>
  <c r="FU303" i="7942"/>
  <c r="FV164" i="7942"/>
  <c r="FJ352" i="7942"/>
  <c r="FK213" i="7942"/>
  <c r="BZ423" i="7942"/>
  <c r="CA284" i="7942"/>
  <c r="CV344" i="7942"/>
  <c r="CW205" i="7942"/>
  <c r="EY375" i="7942"/>
  <c r="EZ236" i="7942"/>
  <c r="AS418" i="7942"/>
  <c r="AT279" i="7942"/>
  <c r="BP192" i="7942"/>
  <c r="BO331" i="7942"/>
  <c r="ED269" i="7942"/>
  <c r="EC408" i="7942"/>
  <c r="AH407" i="7942"/>
  <c r="AI268" i="7942"/>
  <c r="BO390" i="7942"/>
  <c r="BP251" i="7942"/>
  <c r="EY296" i="7942"/>
  <c r="EZ157" i="7942"/>
  <c r="CA191" i="7942"/>
  <c r="BZ330" i="7942"/>
  <c r="CV299" i="7942"/>
  <c r="CW160" i="7942"/>
  <c r="FV226" i="7942"/>
  <c r="FU365" i="7942"/>
  <c r="M638" i="18"/>
  <c r="N638" i="18" s="1"/>
  <c r="L310" i="7942"/>
  <c r="M171" i="7942"/>
  <c r="EO255" i="7942"/>
  <c r="EN394" i="7942"/>
  <c r="FK214" i="7942"/>
  <c r="FJ353" i="7942"/>
  <c r="FU294" i="7942"/>
  <c r="FV155" i="7942"/>
  <c r="AT274" i="7942"/>
  <c r="AS413" i="7942"/>
  <c r="EY302" i="7942"/>
  <c r="EZ163" i="7942"/>
  <c r="CV313" i="7942"/>
  <c r="CW174" i="7942"/>
  <c r="DS194" i="7942"/>
  <c r="DR333" i="7942"/>
  <c r="DH205" i="7942"/>
  <c r="DG344" i="7942"/>
  <c r="DG335" i="7942"/>
  <c r="DH196" i="7942"/>
  <c r="AT242" i="7942"/>
  <c r="AS381" i="7942"/>
  <c r="CL188" i="7942"/>
  <c r="CK327" i="7942"/>
  <c r="EN331" i="7942"/>
  <c r="EO192" i="7942"/>
  <c r="X265" i="7942"/>
  <c r="W404" i="7942"/>
  <c r="L302" i="7942"/>
  <c r="M163" i="7942"/>
  <c r="M221" i="7942"/>
  <c r="L360" i="7942"/>
  <c r="EY383" i="7942"/>
  <c r="EZ244" i="7942"/>
  <c r="N327" i="18"/>
  <c r="O327" i="18" s="1"/>
  <c r="DS185" i="7942"/>
  <c r="DR324" i="7942"/>
  <c r="BO372" i="7942"/>
  <c r="BP233" i="7942"/>
  <c r="EC302" i="7942"/>
  <c r="ED163" i="7942"/>
  <c r="X217" i="7942"/>
  <c r="W356" i="7942"/>
  <c r="GG249" i="7942"/>
  <c r="GF388" i="7942"/>
  <c r="FT425" i="7942"/>
  <c r="CV414" i="7942"/>
  <c r="CW275" i="7942"/>
  <c r="BP239" i="7942"/>
  <c r="BO378" i="7942"/>
  <c r="EC356" i="7942"/>
  <c r="ED217" i="7942"/>
  <c r="EC339" i="7942"/>
  <c r="ED200" i="7942"/>
  <c r="EY396" i="7942"/>
  <c r="EZ257" i="7942"/>
  <c r="BP266" i="7942"/>
  <c r="BO405" i="7942"/>
  <c r="W391" i="7942"/>
  <c r="X252" i="7942"/>
  <c r="AI244" i="7942"/>
  <c r="AH383" i="7942"/>
  <c r="EZ155" i="7942"/>
  <c r="EY294" i="7942"/>
  <c r="FJ309" i="7942"/>
  <c r="FK170" i="7942"/>
  <c r="DS277" i="7942"/>
  <c r="DR416" i="7942"/>
  <c r="AH335" i="7942"/>
  <c r="AI196" i="7942"/>
  <c r="FK155" i="7942"/>
  <c r="FJ294" i="7942"/>
  <c r="W346" i="7942"/>
  <c r="X207" i="7942"/>
  <c r="CK310" i="7942"/>
  <c r="CL171" i="7942"/>
  <c r="L690" i="18"/>
  <c r="CA271" i="7942"/>
  <c r="BZ410" i="7942"/>
  <c r="EY317" i="7942"/>
  <c r="EZ178" i="7942"/>
  <c r="CV368" i="7942"/>
  <c r="CW229" i="7942"/>
  <c r="X263" i="7942"/>
  <c r="W402" i="7942"/>
  <c r="ED234" i="7942"/>
  <c r="EC373" i="7942"/>
  <c r="EC352" i="7942"/>
  <c r="ED213" i="7942"/>
  <c r="CL203" i="7942"/>
  <c r="CK342" i="7942"/>
  <c r="CL161" i="7942"/>
  <c r="CK300" i="7942"/>
  <c r="CK316" i="7942"/>
  <c r="CL177" i="7942"/>
  <c r="BZ299" i="7942"/>
  <c r="CA160" i="7942"/>
  <c r="M271" i="7942"/>
  <c r="L410" i="7942"/>
  <c r="DS275" i="7942"/>
  <c r="DR414" i="7942"/>
  <c r="EC304" i="7942"/>
  <c r="ED165" i="7942"/>
  <c r="BZ320" i="7942"/>
  <c r="CA181" i="7942"/>
  <c r="FJ414" i="7942"/>
  <c r="FK275" i="7942"/>
  <c r="BE201" i="7942"/>
  <c r="BD340" i="7942"/>
  <c r="DG406" i="7942"/>
  <c r="DH267" i="7942"/>
  <c r="DH198" i="7942"/>
  <c r="DG337" i="7942"/>
  <c r="M822" i="18"/>
  <c r="K627" i="18"/>
  <c r="J778" i="18"/>
  <c r="K835" i="18"/>
  <c r="J804" i="18"/>
  <c r="J791" i="18"/>
  <c r="K665" i="18"/>
  <c r="Q808" i="18"/>
  <c r="R808" i="18" s="1"/>
  <c r="S808" i="18" s="1"/>
  <c r="T808" i="18" s="1"/>
  <c r="U808" i="18" s="1"/>
  <c r="V808" i="18" s="1"/>
  <c r="W808" i="18" s="1"/>
  <c r="X808" i="18" s="1"/>
  <c r="Y808" i="18" s="1"/>
  <c r="Z808" i="18" s="1"/>
  <c r="AA808" i="18" s="1"/>
  <c r="AB808" i="18" s="1"/>
  <c r="AC808" i="18" s="1"/>
  <c r="AD808" i="18" s="1"/>
  <c r="AE808" i="18" s="1"/>
  <c r="AF808" i="18" s="1"/>
  <c r="AG808" i="18" s="1"/>
  <c r="AH808" i="18" s="1"/>
  <c r="AI808" i="18" s="1"/>
  <c r="AJ808" i="18" s="1"/>
  <c r="AK808" i="18" s="1"/>
  <c r="AL808" i="18" s="1"/>
  <c r="AM808" i="18" s="1"/>
  <c r="AN808" i="18" s="1"/>
  <c r="AO808" i="18" s="1"/>
  <c r="AP808" i="18" s="1"/>
  <c r="AQ808" i="18" s="1"/>
  <c r="AR808" i="18" s="1"/>
  <c r="AS808" i="18" s="1"/>
  <c r="AT808" i="18" s="1"/>
  <c r="AU808" i="18" s="1"/>
  <c r="AV808" i="18" s="1"/>
  <c r="AW808" i="18" s="1"/>
  <c r="AX808" i="18" s="1"/>
  <c r="AY808" i="18" s="1"/>
  <c r="AZ808" i="18" s="1"/>
  <c r="BA808" i="18" s="1"/>
  <c r="BB808" i="18" s="1"/>
  <c r="BC808" i="18" s="1"/>
  <c r="BD808" i="18" s="1"/>
  <c r="BE808" i="18" s="1"/>
  <c r="BF808" i="18" s="1"/>
  <c r="BG808" i="18" s="1"/>
  <c r="BH808" i="18" s="1"/>
  <c r="BI808" i="18" s="1"/>
  <c r="BZ397" i="7942"/>
  <c r="CA258" i="7942"/>
  <c r="DG308" i="7942"/>
  <c r="DH169" i="7942"/>
  <c r="EO213" i="7942"/>
  <c r="EN352" i="7942"/>
  <c r="CW260" i="7942"/>
  <c r="CV399" i="7942"/>
  <c r="DG334" i="7942"/>
  <c r="DH195" i="7942"/>
  <c r="EY409" i="7942"/>
  <c r="EZ270" i="7942"/>
  <c r="FV205" i="7942"/>
  <c r="FU344" i="7942"/>
  <c r="N796" i="18" l="1"/>
  <c r="O796" i="18" s="1"/>
  <c r="P796" i="18" s="1"/>
  <c r="Q796" i="18"/>
  <c r="R796" i="18" s="1"/>
  <c r="N290" i="18"/>
  <c r="O290" i="18" s="1"/>
  <c r="K713" i="18"/>
  <c r="K726" i="18"/>
  <c r="L247" i="18"/>
  <c r="J74" i="7946"/>
  <c r="K74" i="7946" s="1"/>
  <c r="L74" i="7946" s="1"/>
  <c r="M74" i="7946" s="1"/>
  <c r="N74" i="7946" s="1"/>
  <c r="O74" i="7946" s="1"/>
  <c r="P74" i="7946" s="1"/>
  <c r="L442" i="18"/>
  <c r="M442" i="18" s="1"/>
  <c r="S418" i="18"/>
  <c r="T418" i="18" s="1"/>
  <c r="P848" i="18"/>
  <c r="Q848" i="18" s="1"/>
  <c r="R848" i="18" s="1"/>
  <c r="K622" i="18"/>
  <c r="P613" i="18"/>
  <c r="Q353" i="18"/>
  <c r="R353" i="18" s="1"/>
  <c r="S353" i="18" s="1"/>
  <c r="T353" i="18" s="1"/>
  <c r="U353" i="18" s="1"/>
  <c r="V353" i="18" s="1"/>
  <c r="W353" i="18" s="1"/>
  <c r="X353" i="18" s="1"/>
  <c r="Y353" i="18" s="1"/>
  <c r="Z353" i="18" s="1"/>
  <c r="AA353" i="18" s="1"/>
  <c r="AB353" i="18" s="1"/>
  <c r="AC353" i="18" s="1"/>
  <c r="AD353" i="18" s="1"/>
  <c r="AE353" i="18" s="1"/>
  <c r="AF353" i="18" s="1"/>
  <c r="AG353" i="18" s="1"/>
  <c r="AH353" i="18" s="1"/>
  <c r="AI353" i="18" s="1"/>
  <c r="AJ353" i="18" s="1"/>
  <c r="AK353" i="18" s="1"/>
  <c r="AL353" i="18" s="1"/>
  <c r="AM353" i="18" s="1"/>
  <c r="AN353" i="18" s="1"/>
  <c r="AO353" i="18" s="1"/>
  <c r="AP353" i="18" s="1"/>
  <c r="AQ353" i="18" s="1"/>
  <c r="AR353" i="18" s="1"/>
  <c r="AS353" i="18" s="1"/>
  <c r="AT353" i="18" s="1"/>
  <c r="AU353" i="18" s="1"/>
  <c r="AV353" i="18" s="1"/>
  <c r="AW353" i="18" s="1"/>
  <c r="AX353" i="18" s="1"/>
  <c r="AY353" i="18" s="1"/>
  <c r="AZ353" i="18" s="1"/>
  <c r="BA353" i="18" s="1"/>
  <c r="BB353" i="18" s="1"/>
  <c r="BC353" i="18" s="1"/>
  <c r="BD353" i="18" s="1"/>
  <c r="BE353" i="18" s="1"/>
  <c r="BF353" i="18" s="1"/>
  <c r="BG353" i="18" s="1"/>
  <c r="BH353" i="18" s="1"/>
  <c r="BI353" i="18" s="1"/>
  <c r="J99" i="7946"/>
  <c r="R366" i="18"/>
  <c r="S366" i="18" s="1"/>
  <c r="T366" i="18" s="1"/>
  <c r="U366" i="18" s="1"/>
  <c r="V366" i="18" s="1"/>
  <c r="W366" i="18" s="1"/>
  <c r="X366" i="18" s="1"/>
  <c r="Y366" i="18" s="1"/>
  <c r="Z366" i="18" s="1"/>
  <c r="AA366" i="18" s="1"/>
  <c r="AB366" i="18" s="1"/>
  <c r="AC366" i="18" s="1"/>
  <c r="AD366" i="18" s="1"/>
  <c r="AE366" i="18" s="1"/>
  <c r="AF366" i="18" s="1"/>
  <c r="AG366" i="18" s="1"/>
  <c r="AH366" i="18" s="1"/>
  <c r="AI366" i="18" s="1"/>
  <c r="AJ366" i="18" s="1"/>
  <c r="AK366" i="18" s="1"/>
  <c r="AL366" i="18" s="1"/>
  <c r="AM366" i="18" s="1"/>
  <c r="AN366" i="18" s="1"/>
  <c r="AO366" i="18" s="1"/>
  <c r="AP366" i="18" s="1"/>
  <c r="AQ366" i="18" s="1"/>
  <c r="AR366" i="18" s="1"/>
  <c r="AS366" i="18" s="1"/>
  <c r="AT366" i="18" s="1"/>
  <c r="AU366" i="18" s="1"/>
  <c r="AV366" i="18" s="1"/>
  <c r="AW366" i="18" s="1"/>
  <c r="AX366" i="18" s="1"/>
  <c r="AY366" i="18" s="1"/>
  <c r="AZ366" i="18" s="1"/>
  <c r="BA366" i="18" s="1"/>
  <c r="BB366" i="18" s="1"/>
  <c r="BC366" i="18" s="1"/>
  <c r="BD366" i="18" s="1"/>
  <c r="BE366" i="18" s="1"/>
  <c r="BF366" i="18" s="1"/>
  <c r="BG366" i="18" s="1"/>
  <c r="BH366" i="18" s="1"/>
  <c r="BI366" i="18" s="1"/>
  <c r="P315" i="18"/>
  <c r="Q315" i="18" s="1"/>
  <c r="L322" i="18"/>
  <c r="K8" i="7943"/>
  <c r="N368" i="18"/>
  <c r="O368" i="18" s="1"/>
  <c r="P368" i="18" s="1"/>
  <c r="L221" i="18"/>
  <c r="S431" i="18"/>
  <c r="T431" i="18" s="1"/>
  <c r="U431" i="18" s="1"/>
  <c r="V431" i="18" s="1"/>
  <c r="W431" i="18" s="1"/>
  <c r="X431" i="18" s="1"/>
  <c r="Y431" i="18" s="1"/>
  <c r="Z431" i="18" s="1"/>
  <c r="AA431" i="18" s="1"/>
  <c r="AB431" i="18" s="1"/>
  <c r="AC431" i="18" s="1"/>
  <c r="AD431" i="18" s="1"/>
  <c r="AE431" i="18" s="1"/>
  <c r="AF431" i="18" s="1"/>
  <c r="AG431" i="18" s="1"/>
  <c r="AH431" i="18" s="1"/>
  <c r="AI431" i="18" s="1"/>
  <c r="AJ431" i="18" s="1"/>
  <c r="AK431" i="18" s="1"/>
  <c r="AL431" i="18" s="1"/>
  <c r="AM431" i="18" s="1"/>
  <c r="AN431" i="18" s="1"/>
  <c r="AO431" i="18" s="1"/>
  <c r="AP431" i="18" s="1"/>
  <c r="AQ431" i="18" s="1"/>
  <c r="AR431" i="18" s="1"/>
  <c r="AS431" i="18" s="1"/>
  <c r="AT431" i="18" s="1"/>
  <c r="AU431" i="18" s="1"/>
  <c r="AV431" i="18" s="1"/>
  <c r="AW431" i="18" s="1"/>
  <c r="AX431" i="18" s="1"/>
  <c r="AY431" i="18" s="1"/>
  <c r="AZ431" i="18" s="1"/>
  <c r="BA431" i="18" s="1"/>
  <c r="BB431" i="18" s="1"/>
  <c r="BC431" i="18" s="1"/>
  <c r="BD431" i="18" s="1"/>
  <c r="BE431" i="18" s="1"/>
  <c r="BF431" i="18" s="1"/>
  <c r="BG431" i="18" s="1"/>
  <c r="BH431" i="18" s="1"/>
  <c r="BI431" i="18" s="1"/>
  <c r="K413" i="18"/>
  <c r="O211" i="18"/>
  <c r="P211" i="18" s="1"/>
  <c r="Q211" i="18" s="1"/>
  <c r="R211" i="18" s="1"/>
  <c r="S211" i="18" s="1"/>
  <c r="T211" i="18" s="1"/>
  <c r="P329" i="18"/>
  <c r="Q329" i="18" s="1"/>
  <c r="R329" i="18" s="1"/>
  <c r="S329" i="18" s="1"/>
  <c r="T329" i="18" s="1"/>
  <c r="U329" i="18" s="1"/>
  <c r="V329" i="18" s="1"/>
  <c r="W329" i="18" s="1"/>
  <c r="X329" i="18" s="1"/>
  <c r="Y329" i="18" s="1"/>
  <c r="Z329" i="18" s="1"/>
  <c r="AA329" i="18" s="1"/>
  <c r="AB329" i="18" s="1"/>
  <c r="AC329" i="18" s="1"/>
  <c r="AD329" i="18" s="1"/>
  <c r="AE329" i="18" s="1"/>
  <c r="AF329" i="18" s="1"/>
  <c r="AG329" i="18" s="1"/>
  <c r="AH329" i="18" s="1"/>
  <c r="AI329" i="18" s="1"/>
  <c r="AJ329" i="18" s="1"/>
  <c r="AK329" i="18" s="1"/>
  <c r="AL329" i="18" s="1"/>
  <c r="AM329" i="18" s="1"/>
  <c r="AN329" i="18" s="1"/>
  <c r="AO329" i="18" s="1"/>
  <c r="AP329" i="18" s="1"/>
  <c r="AQ329" i="18" s="1"/>
  <c r="AR329" i="18" s="1"/>
  <c r="AS329" i="18" s="1"/>
  <c r="AT329" i="18" s="1"/>
  <c r="AU329" i="18" s="1"/>
  <c r="AV329" i="18" s="1"/>
  <c r="AW329" i="18" s="1"/>
  <c r="AX329" i="18" s="1"/>
  <c r="AY329" i="18" s="1"/>
  <c r="AZ329" i="18" s="1"/>
  <c r="BA329" i="18" s="1"/>
  <c r="BB329" i="18" s="1"/>
  <c r="BC329" i="18" s="1"/>
  <c r="BD329" i="18" s="1"/>
  <c r="BE329" i="18" s="1"/>
  <c r="BF329" i="18" s="1"/>
  <c r="BG329" i="18" s="1"/>
  <c r="BH329" i="18" s="1"/>
  <c r="BI329" i="18" s="1"/>
  <c r="O210" i="18"/>
  <c r="P210" i="18" s="1"/>
  <c r="Q210" i="18" s="1"/>
  <c r="R210" i="18" s="1"/>
  <c r="S210" i="18" s="1"/>
  <c r="T210" i="18" s="1"/>
  <c r="P380" i="18"/>
  <c r="Q380" i="18" s="1"/>
  <c r="O393" i="18"/>
  <c r="P393" i="18" s="1"/>
  <c r="L208" i="18"/>
  <c r="M208" i="18" s="1"/>
  <c r="N208" i="18" s="1"/>
  <c r="L374" i="18"/>
  <c r="O212" i="18"/>
  <c r="P212" i="18" s="1"/>
  <c r="O419" i="18"/>
  <c r="P419" i="18" s="1"/>
  <c r="I71" i="7946"/>
  <c r="J71" i="7946" s="1"/>
  <c r="K85" i="7946"/>
  <c r="L85" i="7946" s="1"/>
  <c r="M85" i="7946" s="1"/>
  <c r="N85" i="7946" s="1"/>
  <c r="O85" i="7946" s="1"/>
  <c r="P85" i="7946" s="1"/>
  <c r="L849" i="18"/>
  <c r="M849" i="18" s="1"/>
  <c r="L693" i="18"/>
  <c r="M693" i="18" s="1"/>
  <c r="M718" i="18"/>
  <c r="N718" i="18" s="1"/>
  <c r="O718" i="18" s="1"/>
  <c r="P718" i="18" s="1"/>
  <c r="Q718" i="18" s="1"/>
  <c r="R718" i="18" s="1"/>
  <c r="S718" i="18" s="1"/>
  <c r="T718" i="18" s="1"/>
  <c r="U718" i="18" s="1"/>
  <c r="V718" i="18" s="1"/>
  <c r="W718" i="18" s="1"/>
  <c r="X718" i="18" s="1"/>
  <c r="Y718" i="18" s="1"/>
  <c r="Z718" i="18" s="1"/>
  <c r="AA718" i="18" s="1"/>
  <c r="AB718" i="18" s="1"/>
  <c r="AC718" i="18" s="1"/>
  <c r="AD718" i="18" s="1"/>
  <c r="AE718" i="18" s="1"/>
  <c r="AF718" i="18" s="1"/>
  <c r="AG718" i="18" s="1"/>
  <c r="AH718" i="18" s="1"/>
  <c r="AI718" i="18" s="1"/>
  <c r="AJ718" i="18" s="1"/>
  <c r="AK718" i="18" s="1"/>
  <c r="AL718" i="18" s="1"/>
  <c r="AM718" i="18" s="1"/>
  <c r="AN718" i="18" s="1"/>
  <c r="AO718" i="18" s="1"/>
  <c r="AP718" i="18" s="1"/>
  <c r="AQ718" i="18" s="1"/>
  <c r="AR718" i="18" s="1"/>
  <c r="AS718" i="18" s="1"/>
  <c r="AT718" i="18" s="1"/>
  <c r="AU718" i="18" s="1"/>
  <c r="AV718" i="18" s="1"/>
  <c r="AW718" i="18" s="1"/>
  <c r="AX718" i="18" s="1"/>
  <c r="AY718" i="18" s="1"/>
  <c r="AZ718" i="18" s="1"/>
  <c r="BA718" i="18" s="1"/>
  <c r="BB718" i="18" s="1"/>
  <c r="BC718" i="18" s="1"/>
  <c r="BD718" i="18" s="1"/>
  <c r="BE718" i="18" s="1"/>
  <c r="BF718" i="18" s="1"/>
  <c r="BG718" i="18" s="1"/>
  <c r="BH718" i="18" s="1"/>
  <c r="BI718" i="18" s="1"/>
  <c r="L823" i="18"/>
  <c r="M823" i="18" s="1"/>
  <c r="N823" i="18" s="1"/>
  <c r="O823" i="18" s="1"/>
  <c r="S340" i="18"/>
  <c r="L589" i="18"/>
  <c r="M589" i="18" s="1"/>
  <c r="O744" i="18"/>
  <c r="P744" i="18" s="1"/>
  <c r="L413" i="18"/>
  <c r="O770" i="18"/>
  <c r="P770" i="18" s="1"/>
  <c r="N641" i="18"/>
  <c r="O641" i="18" s="1"/>
  <c r="M771" i="18"/>
  <c r="N771" i="18" s="1"/>
  <c r="O771" i="18" s="1"/>
  <c r="N654" i="18"/>
  <c r="O654" i="18" s="1"/>
  <c r="P654" i="18" s="1"/>
  <c r="Q654" i="18" s="1"/>
  <c r="R654" i="18" s="1"/>
  <c r="S654" i="18" s="1"/>
  <c r="T654" i="18" s="1"/>
  <c r="U654" i="18" s="1"/>
  <c r="V654" i="18" s="1"/>
  <c r="N820" i="18"/>
  <c r="O820" i="18" s="1"/>
  <c r="M403" i="18"/>
  <c r="N403" i="18" s="1"/>
  <c r="O403" i="18" s="1"/>
  <c r="P403" i="18" s="1"/>
  <c r="M640" i="18"/>
  <c r="W834" i="18"/>
  <c r="X834" i="18" s="1"/>
  <c r="Y834" i="18" s="1"/>
  <c r="Z834" i="18" s="1"/>
  <c r="AA834" i="18" s="1"/>
  <c r="AB834" i="18" s="1"/>
  <c r="AC834" i="18" s="1"/>
  <c r="AD834" i="18" s="1"/>
  <c r="AE834" i="18" s="1"/>
  <c r="AF834" i="18" s="1"/>
  <c r="AG834" i="18" s="1"/>
  <c r="AH834" i="18" s="1"/>
  <c r="AI834" i="18" s="1"/>
  <c r="AJ834" i="18" s="1"/>
  <c r="AK834" i="18" s="1"/>
  <c r="AL834" i="18" s="1"/>
  <c r="AM834" i="18" s="1"/>
  <c r="AN834" i="18" s="1"/>
  <c r="AO834" i="18" s="1"/>
  <c r="AP834" i="18" s="1"/>
  <c r="AQ834" i="18" s="1"/>
  <c r="AR834" i="18" s="1"/>
  <c r="AS834" i="18" s="1"/>
  <c r="AT834" i="18" s="1"/>
  <c r="AU834" i="18" s="1"/>
  <c r="AV834" i="18" s="1"/>
  <c r="AW834" i="18" s="1"/>
  <c r="AX834" i="18" s="1"/>
  <c r="AY834" i="18" s="1"/>
  <c r="AZ834" i="18" s="1"/>
  <c r="BA834" i="18" s="1"/>
  <c r="BB834" i="18" s="1"/>
  <c r="BC834" i="18" s="1"/>
  <c r="BD834" i="18" s="1"/>
  <c r="BE834" i="18" s="1"/>
  <c r="BF834" i="18" s="1"/>
  <c r="BG834" i="18" s="1"/>
  <c r="BH834" i="18" s="1"/>
  <c r="BI834" i="18" s="1"/>
  <c r="O615" i="18"/>
  <c r="P615" i="18" s="1"/>
  <c r="Q615" i="18" s="1"/>
  <c r="R615" i="18" s="1"/>
  <c r="S615" i="18" s="1"/>
  <c r="T615" i="18" s="1"/>
  <c r="U615" i="18" s="1"/>
  <c r="V615" i="18" s="1"/>
  <c r="W615" i="18" s="1"/>
  <c r="X615" i="18" s="1"/>
  <c r="Y615" i="18" s="1"/>
  <c r="Z615" i="18" s="1"/>
  <c r="AA615" i="18" s="1"/>
  <c r="AB615" i="18" s="1"/>
  <c r="AC615" i="18" s="1"/>
  <c r="AD615" i="18" s="1"/>
  <c r="AE615" i="18" s="1"/>
  <c r="AF615" i="18" s="1"/>
  <c r="AG615" i="18" s="1"/>
  <c r="AH615" i="18" s="1"/>
  <c r="AI615" i="18" s="1"/>
  <c r="AJ615" i="18" s="1"/>
  <c r="AK615" i="18" s="1"/>
  <c r="AL615" i="18" s="1"/>
  <c r="AM615" i="18" s="1"/>
  <c r="AN615" i="18" s="1"/>
  <c r="AO615" i="18" s="1"/>
  <c r="AP615" i="18" s="1"/>
  <c r="AQ615" i="18" s="1"/>
  <c r="AR615" i="18" s="1"/>
  <c r="AS615" i="18" s="1"/>
  <c r="AT615" i="18" s="1"/>
  <c r="AU615" i="18" s="1"/>
  <c r="AV615" i="18" s="1"/>
  <c r="AW615" i="18" s="1"/>
  <c r="AX615" i="18" s="1"/>
  <c r="AY615" i="18" s="1"/>
  <c r="AZ615" i="18" s="1"/>
  <c r="BA615" i="18" s="1"/>
  <c r="BB615" i="18" s="1"/>
  <c r="BC615" i="18" s="1"/>
  <c r="BD615" i="18" s="1"/>
  <c r="BE615" i="18" s="1"/>
  <c r="BF615" i="18" s="1"/>
  <c r="BG615" i="18" s="1"/>
  <c r="BH615" i="18" s="1"/>
  <c r="BI615" i="18" s="1"/>
  <c r="L614" i="18"/>
  <c r="M614" i="18" s="1"/>
  <c r="M797" i="18"/>
  <c r="N757" i="18"/>
  <c r="O757" i="18" s="1"/>
  <c r="P757" i="18" s="1"/>
  <c r="L273" i="18"/>
  <c r="L283" i="18" s="1"/>
  <c r="O587" i="18"/>
  <c r="P587" i="18" s="1"/>
  <c r="P666" i="18"/>
  <c r="K361" i="18"/>
  <c r="L351" i="18"/>
  <c r="L361" i="18" s="1"/>
  <c r="L377" i="18"/>
  <c r="K348" i="18"/>
  <c r="L338" i="18"/>
  <c r="M364" i="18"/>
  <c r="N364" i="18" s="1"/>
  <c r="O364" i="18" s="1"/>
  <c r="N302" i="18"/>
  <c r="O302" i="18" s="1"/>
  <c r="P302" i="18" s="1"/>
  <c r="Q302" i="18" s="1"/>
  <c r="R302" i="18" s="1"/>
  <c r="S302" i="18" s="1"/>
  <c r="T302" i="18" s="1"/>
  <c r="U302" i="18" s="1"/>
  <c r="V302" i="18" s="1"/>
  <c r="W302" i="18" s="1"/>
  <c r="X302" i="18" s="1"/>
  <c r="Y302" i="18" s="1"/>
  <c r="Z302" i="18" s="1"/>
  <c r="AA302" i="18" s="1"/>
  <c r="AB302" i="18" s="1"/>
  <c r="AC302" i="18" s="1"/>
  <c r="AD302" i="18" s="1"/>
  <c r="AE302" i="18" s="1"/>
  <c r="AF302" i="18" s="1"/>
  <c r="AG302" i="18" s="1"/>
  <c r="AH302" i="18" s="1"/>
  <c r="AI302" i="18" s="1"/>
  <c r="AJ302" i="18" s="1"/>
  <c r="AK302" i="18" s="1"/>
  <c r="AL302" i="18" s="1"/>
  <c r="AM302" i="18" s="1"/>
  <c r="AN302" i="18" s="1"/>
  <c r="AO302" i="18" s="1"/>
  <c r="AP302" i="18" s="1"/>
  <c r="AQ302" i="18" s="1"/>
  <c r="AR302" i="18" s="1"/>
  <c r="AS302" i="18" s="1"/>
  <c r="AT302" i="18" s="1"/>
  <c r="AU302" i="18" s="1"/>
  <c r="AV302" i="18" s="1"/>
  <c r="AW302" i="18" s="1"/>
  <c r="AX302" i="18" s="1"/>
  <c r="AY302" i="18" s="1"/>
  <c r="AZ302" i="18" s="1"/>
  <c r="BA302" i="18" s="1"/>
  <c r="BB302" i="18" s="1"/>
  <c r="BC302" i="18" s="1"/>
  <c r="BD302" i="18" s="1"/>
  <c r="BE302" i="18" s="1"/>
  <c r="BF302" i="18" s="1"/>
  <c r="BG302" i="18" s="1"/>
  <c r="BH302" i="18" s="1"/>
  <c r="BI302" i="18" s="1"/>
  <c r="P290" i="18"/>
  <c r="Q290" i="18" s="1"/>
  <c r="R290" i="18" s="1"/>
  <c r="S290" i="18" s="1"/>
  <c r="T290" i="18" s="1"/>
  <c r="U290" i="18" s="1"/>
  <c r="V290" i="18" s="1"/>
  <c r="W290" i="18" s="1"/>
  <c r="X290" i="18" s="1"/>
  <c r="Y290" i="18" s="1"/>
  <c r="Z290" i="18" s="1"/>
  <c r="AA290" i="18" s="1"/>
  <c r="AB290" i="18" s="1"/>
  <c r="AC290" i="18" s="1"/>
  <c r="AD290" i="18" s="1"/>
  <c r="AE290" i="18" s="1"/>
  <c r="AF290" i="18" s="1"/>
  <c r="AG290" i="18" s="1"/>
  <c r="AH290" i="18" s="1"/>
  <c r="AI290" i="18" s="1"/>
  <c r="AJ290" i="18" s="1"/>
  <c r="AK290" i="18" s="1"/>
  <c r="AL290" i="18" s="1"/>
  <c r="AM290" i="18" s="1"/>
  <c r="AN290" i="18" s="1"/>
  <c r="AO290" i="18" s="1"/>
  <c r="AP290" i="18" s="1"/>
  <c r="AQ290" i="18" s="1"/>
  <c r="AR290" i="18" s="1"/>
  <c r="AS290" i="18" s="1"/>
  <c r="AT290" i="18" s="1"/>
  <c r="AU290" i="18" s="1"/>
  <c r="AV290" i="18" s="1"/>
  <c r="AW290" i="18" s="1"/>
  <c r="AX290" i="18" s="1"/>
  <c r="AY290" i="18" s="1"/>
  <c r="AZ290" i="18" s="1"/>
  <c r="BA290" i="18" s="1"/>
  <c r="BB290" i="18" s="1"/>
  <c r="BC290" i="18" s="1"/>
  <c r="BD290" i="18" s="1"/>
  <c r="BE290" i="18" s="1"/>
  <c r="BF290" i="18" s="1"/>
  <c r="BG290" i="18" s="1"/>
  <c r="BH290" i="18" s="1"/>
  <c r="BI290" i="18" s="1"/>
  <c r="N446" i="18"/>
  <c r="M381" i="18"/>
  <c r="N381" i="18" s="1"/>
  <c r="N325" i="18"/>
  <c r="R315" i="18"/>
  <c r="S315" i="18" s="1"/>
  <c r="Q263" i="18"/>
  <c r="R263" i="18" s="1"/>
  <c r="L7" i="7943"/>
  <c r="L11" i="24"/>
  <c r="M237" i="18"/>
  <c r="N237" i="18" s="1"/>
  <c r="O237" i="18" s="1"/>
  <c r="P237" i="18" s="1"/>
  <c r="Q237" i="18" s="1"/>
  <c r="Q368" i="18"/>
  <c r="Q251" i="18"/>
  <c r="M407" i="18"/>
  <c r="N394" i="18"/>
  <c r="O394" i="18" s="1"/>
  <c r="P394" i="18" s="1"/>
  <c r="M225" i="18"/>
  <c r="M238" i="18"/>
  <c r="Q277" i="18"/>
  <c r="R277" i="18" s="1"/>
  <c r="S277" i="18" s="1"/>
  <c r="L452" i="18"/>
  <c r="T391" i="18"/>
  <c r="U391" i="18" s="1"/>
  <c r="V391" i="18" s="1"/>
  <c r="W391" i="18" s="1"/>
  <c r="X391" i="18" s="1"/>
  <c r="Y391" i="18" s="1"/>
  <c r="Z391" i="18" s="1"/>
  <c r="AA391" i="18" s="1"/>
  <c r="AB391" i="18" s="1"/>
  <c r="AC391" i="18" s="1"/>
  <c r="AD391" i="18" s="1"/>
  <c r="AE391" i="18" s="1"/>
  <c r="AF391" i="18" s="1"/>
  <c r="AG391" i="18" s="1"/>
  <c r="AH391" i="18" s="1"/>
  <c r="AI391" i="18" s="1"/>
  <c r="AJ391" i="18" s="1"/>
  <c r="AK391" i="18" s="1"/>
  <c r="AL391" i="18" s="1"/>
  <c r="AM391" i="18" s="1"/>
  <c r="AN391" i="18" s="1"/>
  <c r="AO391" i="18" s="1"/>
  <c r="AP391" i="18" s="1"/>
  <c r="AQ391" i="18" s="1"/>
  <c r="AR391" i="18" s="1"/>
  <c r="AS391" i="18" s="1"/>
  <c r="AT391" i="18" s="1"/>
  <c r="AU391" i="18" s="1"/>
  <c r="AV391" i="18" s="1"/>
  <c r="AW391" i="18" s="1"/>
  <c r="AX391" i="18" s="1"/>
  <c r="AY391" i="18" s="1"/>
  <c r="AZ391" i="18" s="1"/>
  <c r="BA391" i="18" s="1"/>
  <c r="BB391" i="18" s="1"/>
  <c r="BC391" i="18" s="1"/>
  <c r="BD391" i="18" s="1"/>
  <c r="BE391" i="18" s="1"/>
  <c r="BF391" i="18" s="1"/>
  <c r="BG391" i="18" s="1"/>
  <c r="BH391" i="18" s="1"/>
  <c r="BI391" i="18" s="1"/>
  <c r="M328" i="18"/>
  <c r="L335" i="18"/>
  <c r="L257" i="18"/>
  <c r="M247" i="18"/>
  <c r="N247" i="18" s="1"/>
  <c r="O247" i="18" s="1"/>
  <c r="L13" i="18"/>
  <c r="L16" i="18"/>
  <c r="L19" i="18"/>
  <c r="M369" i="18"/>
  <c r="N369" i="18" s="1"/>
  <c r="O369" i="18" s="1"/>
  <c r="L36" i="18"/>
  <c r="L29" i="18"/>
  <c r="L38" i="18"/>
  <c r="L32" i="18"/>
  <c r="M252" i="18"/>
  <c r="N252" i="18" s="1"/>
  <c r="L26" i="18"/>
  <c r="L37" i="18"/>
  <c r="L30" i="18"/>
  <c r="M434" i="18"/>
  <c r="L25" i="18"/>
  <c r="L18" i="18"/>
  <c r="M408" i="18"/>
  <c r="M291" i="18"/>
  <c r="M296" i="18" s="1"/>
  <c r="M421" i="18"/>
  <c r="N421" i="18" s="1"/>
  <c r="O421" i="18" s="1"/>
  <c r="P421" i="18" s="1"/>
  <c r="L28" i="18"/>
  <c r="M447" i="18"/>
  <c r="M317" i="18"/>
  <c r="N317" i="18" s="1"/>
  <c r="M382" i="18"/>
  <c r="N382" i="18" s="1"/>
  <c r="O382" i="18" s="1"/>
  <c r="M356" i="18"/>
  <c r="N356" i="18" s="1"/>
  <c r="O356" i="18" s="1"/>
  <c r="P356" i="18" s="1"/>
  <c r="Q356" i="18" s="1"/>
  <c r="R356" i="18" s="1"/>
  <c r="S356" i="18" s="1"/>
  <c r="T356" i="18" s="1"/>
  <c r="U356" i="18" s="1"/>
  <c r="V356" i="18" s="1"/>
  <c r="W356" i="18" s="1"/>
  <c r="X356" i="18" s="1"/>
  <c r="Y356" i="18" s="1"/>
  <c r="Z356" i="18" s="1"/>
  <c r="AA356" i="18" s="1"/>
  <c r="AB356" i="18" s="1"/>
  <c r="AC356" i="18" s="1"/>
  <c r="AD356" i="18" s="1"/>
  <c r="AE356" i="18" s="1"/>
  <c r="AF356" i="18" s="1"/>
  <c r="AG356" i="18" s="1"/>
  <c r="AH356" i="18" s="1"/>
  <c r="AI356" i="18" s="1"/>
  <c r="AJ356" i="18" s="1"/>
  <c r="AK356" i="18" s="1"/>
  <c r="AL356" i="18" s="1"/>
  <c r="AM356" i="18" s="1"/>
  <c r="AN356" i="18" s="1"/>
  <c r="AO356" i="18" s="1"/>
  <c r="AP356" i="18" s="1"/>
  <c r="AQ356" i="18" s="1"/>
  <c r="AR356" i="18" s="1"/>
  <c r="AS356" i="18" s="1"/>
  <c r="AT356" i="18" s="1"/>
  <c r="AU356" i="18" s="1"/>
  <c r="AV356" i="18" s="1"/>
  <c r="AW356" i="18" s="1"/>
  <c r="AX356" i="18" s="1"/>
  <c r="AY356" i="18" s="1"/>
  <c r="AZ356" i="18" s="1"/>
  <c r="BA356" i="18" s="1"/>
  <c r="BB356" i="18" s="1"/>
  <c r="BC356" i="18" s="1"/>
  <c r="BD356" i="18" s="1"/>
  <c r="BE356" i="18" s="1"/>
  <c r="BF356" i="18" s="1"/>
  <c r="BG356" i="18" s="1"/>
  <c r="BH356" i="18" s="1"/>
  <c r="BI356" i="18" s="1"/>
  <c r="L34" i="18"/>
  <c r="L15" i="18"/>
  <c r="M278" i="18"/>
  <c r="L40" i="18"/>
  <c r="M213" i="18"/>
  <c r="N213" i="18" s="1"/>
  <c r="L27" i="18"/>
  <c r="M265" i="18"/>
  <c r="N265" i="18" s="1"/>
  <c r="O265" i="18" s="1"/>
  <c r="P265" i="18" s="1"/>
  <c r="L31" i="18"/>
  <c r="M304" i="18"/>
  <c r="M330" i="18"/>
  <c r="N330" i="18" s="1"/>
  <c r="O330" i="18" s="1"/>
  <c r="P330" i="18" s="1"/>
  <c r="Q330" i="18" s="1"/>
  <c r="R330" i="18" s="1"/>
  <c r="S330" i="18" s="1"/>
  <c r="T330" i="18" s="1"/>
  <c r="U330" i="18" s="1"/>
  <c r="V330" i="18" s="1"/>
  <c r="W330" i="18" s="1"/>
  <c r="X330" i="18" s="1"/>
  <c r="Y330" i="18" s="1"/>
  <c r="Z330" i="18" s="1"/>
  <c r="AA330" i="18" s="1"/>
  <c r="AB330" i="18" s="1"/>
  <c r="AC330" i="18" s="1"/>
  <c r="AD330" i="18" s="1"/>
  <c r="AE330" i="18" s="1"/>
  <c r="AF330" i="18" s="1"/>
  <c r="AG330" i="18" s="1"/>
  <c r="AH330" i="18" s="1"/>
  <c r="AI330" i="18" s="1"/>
  <c r="AJ330" i="18" s="1"/>
  <c r="AK330" i="18" s="1"/>
  <c r="AL330" i="18" s="1"/>
  <c r="AM330" i="18" s="1"/>
  <c r="AN330" i="18" s="1"/>
  <c r="AO330" i="18" s="1"/>
  <c r="AP330" i="18" s="1"/>
  <c r="AQ330" i="18" s="1"/>
  <c r="AR330" i="18" s="1"/>
  <c r="AS330" i="18" s="1"/>
  <c r="AT330" i="18" s="1"/>
  <c r="AU330" i="18" s="1"/>
  <c r="AV330" i="18" s="1"/>
  <c r="AW330" i="18" s="1"/>
  <c r="AX330" i="18" s="1"/>
  <c r="AY330" i="18" s="1"/>
  <c r="AZ330" i="18" s="1"/>
  <c r="BA330" i="18" s="1"/>
  <c r="BB330" i="18" s="1"/>
  <c r="BC330" i="18" s="1"/>
  <c r="BD330" i="18" s="1"/>
  <c r="BE330" i="18" s="1"/>
  <c r="BF330" i="18" s="1"/>
  <c r="BG330" i="18" s="1"/>
  <c r="BH330" i="18" s="1"/>
  <c r="BI330" i="18" s="1"/>
  <c r="L12" i="18"/>
  <c r="M226" i="18"/>
  <c r="L21" i="18"/>
  <c r="L23" i="18"/>
  <c r="L17" i="18"/>
  <c r="L24" i="18"/>
  <c r="L20" i="18"/>
  <c r="L11" i="18"/>
  <c r="M239" i="18"/>
  <c r="N239" i="18" s="1"/>
  <c r="O239" i="18" s="1"/>
  <c r="P239" i="18" s="1"/>
  <c r="Q239" i="18" s="1"/>
  <c r="L39" i="18"/>
  <c r="L14" i="18"/>
  <c r="M343" i="18"/>
  <c r="L33" i="18"/>
  <c r="M395" i="18"/>
  <c r="N395" i="18" s="1"/>
  <c r="L22" i="18"/>
  <c r="L35" i="18"/>
  <c r="N14" i="2"/>
  <c r="M10" i="24"/>
  <c r="M22" i="2"/>
  <c r="M20" i="2"/>
  <c r="M21" i="2" s="1"/>
  <c r="M18" i="2"/>
  <c r="M15" i="2"/>
  <c r="M19" i="2" s="1"/>
  <c r="O355" i="18"/>
  <c r="Q316" i="18"/>
  <c r="R316" i="18" s="1"/>
  <c r="S316" i="18" s="1"/>
  <c r="T316" i="18" s="1"/>
  <c r="U316" i="18" s="1"/>
  <c r="V316" i="18" s="1"/>
  <c r="W316" i="18" s="1"/>
  <c r="X316" i="18" s="1"/>
  <c r="Y316" i="18" s="1"/>
  <c r="Z316" i="18" s="1"/>
  <c r="AA316" i="18" s="1"/>
  <c r="AB316" i="18" s="1"/>
  <c r="AC316" i="18" s="1"/>
  <c r="AD316" i="18" s="1"/>
  <c r="AE316" i="18" s="1"/>
  <c r="AF316" i="18" s="1"/>
  <c r="AG316" i="18" s="1"/>
  <c r="AH316" i="18" s="1"/>
  <c r="AI316" i="18" s="1"/>
  <c r="AJ316" i="18" s="1"/>
  <c r="AK316" i="18" s="1"/>
  <c r="AL316" i="18" s="1"/>
  <c r="AM316" i="18" s="1"/>
  <c r="AN316" i="18" s="1"/>
  <c r="AO316" i="18" s="1"/>
  <c r="AP316" i="18" s="1"/>
  <c r="AQ316" i="18" s="1"/>
  <c r="AR316" i="18" s="1"/>
  <c r="AS316" i="18" s="1"/>
  <c r="AT316" i="18" s="1"/>
  <c r="AU316" i="18" s="1"/>
  <c r="AV316" i="18" s="1"/>
  <c r="AW316" i="18" s="1"/>
  <c r="AX316" i="18" s="1"/>
  <c r="AY316" i="18" s="1"/>
  <c r="AZ316" i="18" s="1"/>
  <c r="BA316" i="18" s="1"/>
  <c r="BB316" i="18" s="1"/>
  <c r="BC316" i="18" s="1"/>
  <c r="BD316" i="18" s="1"/>
  <c r="BE316" i="18" s="1"/>
  <c r="BF316" i="18" s="1"/>
  <c r="BG316" i="18" s="1"/>
  <c r="BH316" i="18" s="1"/>
  <c r="BI316" i="18" s="1"/>
  <c r="Q342" i="18"/>
  <c r="R342" i="18" s="1"/>
  <c r="S342" i="18" s="1"/>
  <c r="T342" i="18" s="1"/>
  <c r="U342" i="18" s="1"/>
  <c r="V342" i="18" s="1"/>
  <c r="W342" i="18" s="1"/>
  <c r="X342" i="18" s="1"/>
  <c r="Y342" i="18" s="1"/>
  <c r="Z342" i="18" s="1"/>
  <c r="AA342" i="18" s="1"/>
  <c r="AB342" i="18" s="1"/>
  <c r="AC342" i="18" s="1"/>
  <c r="AD342" i="18" s="1"/>
  <c r="AE342" i="18" s="1"/>
  <c r="AF342" i="18" s="1"/>
  <c r="AG342" i="18" s="1"/>
  <c r="AH342" i="18" s="1"/>
  <c r="AI342" i="18" s="1"/>
  <c r="AJ342" i="18" s="1"/>
  <c r="AK342" i="18" s="1"/>
  <c r="AL342" i="18" s="1"/>
  <c r="AM342" i="18" s="1"/>
  <c r="AN342" i="18" s="1"/>
  <c r="AO342" i="18" s="1"/>
  <c r="AP342" i="18" s="1"/>
  <c r="AQ342" i="18" s="1"/>
  <c r="AR342" i="18" s="1"/>
  <c r="AS342" i="18" s="1"/>
  <c r="AT342" i="18" s="1"/>
  <c r="AU342" i="18" s="1"/>
  <c r="AV342" i="18" s="1"/>
  <c r="AW342" i="18" s="1"/>
  <c r="AX342" i="18" s="1"/>
  <c r="AY342" i="18" s="1"/>
  <c r="AZ342" i="18" s="1"/>
  <c r="BA342" i="18" s="1"/>
  <c r="BB342" i="18" s="1"/>
  <c r="BC342" i="18" s="1"/>
  <c r="BD342" i="18" s="1"/>
  <c r="BE342" i="18" s="1"/>
  <c r="BF342" i="18" s="1"/>
  <c r="BG342" i="18" s="1"/>
  <c r="BH342" i="18" s="1"/>
  <c r="BI342" i="18" s="1"/>
  <c r="O444" i="18"/>
  <c r="S432" i="18"/>
  <c r="T432" i="18" s="1"/>
  <c r="U432" i="18" s="1"/>
  <c r="V432" i="18" s="1"/>
  <c r="W432" i="18" s="1"/>
  <c r="X432" i="18" s="1"/>
  <c r="Y432" i="18" s="1"/>
  <c r="Z432" i="18" s="1"/>
  <c r="AA432" i="18" s="1"/>
  <c r="AB432" i="18" s="1"/>
  <c r="AC432" i="18" s="1"/>
  <c r="AD432" i="18" s="1"/>
  <c r="AE432" i="18" s="1"/>
  <c r="AF432" i="18" s="1"/>
  <c r="AG432" i="18" s="1"/>
  <c r="AH432" i="18" s="1"/>
  <c r="AI432" i="18" s="1"/>
  <c r="AJ432" i="18" s="1"/>
  <c r="AK432" i="18" s="1"/>
  <c r="AL432" i="18" s="1"/>
  <c r="AM432" i="18" s="1"/>
  <c r="AN432" i="18" s="1"/>
  <c r="AO432" i="18" s="1"/>
  <c r="AP432" i="18" s="1"/>
  <c r="AQ432" i="18" s="1"/>
  <c r="AR432" i="18" s="1"/>
  <c r="AS432" i="18" s="1"/>
  <c r="AT432" i="18" s="1"/>
  <c r="AU432" i="18" s="1"/>
  <c r="AV432" i="18" s="1"/>
  <c r="AW432" i="18" s="1"/>
  <c r="AX432" i="18" s="1"/>
  <c r="AY432" i="18" s="1"/>
  <c r="AZ432" i="18" s="1"/>
  <c r="BA432" i="18" s="1"/>
  <c r="BB432" i="18" s="1"/>
  <c r="BC432" i="18" s="1"/>
  <c r="BD432" i="18" s="1"/>
  <c r="BE432" i="18" s="1"/>
  <c r="BF432" i="18" s="1"/>
  <c r="BG432" i="18" s="1"/>
  <c r="BH432" i="18" s="1"/>
  <c r="BI432" i="18" s="1"/>
  <c r="N445" i="18"/>
  <c r="O445" i="18" s="1"/>
  <c r="P445" i="18" s="1"/>
  <c r="Q445" i="18" s="1"/>
  <c r="R445" i="18" s="1"/>
  <c r="S445" i="18" s="1"/>
  <c r="T445" i="18" s="1"/>
  <c r="U445" i="18" s="1"/>
  <c r="V445" i="18" s="1"/>
  <c r="W445" i="18" s="1"/>
  <c r="X445" i="18" s="1"/>
  <c r="Y445" i="18" s="1"/>
  <c r="Z445" i="18" s="1"/>
  <c r="AA445" i="18" s="1"/>
  <c r="AB445" i="18" s="1"/>
  <c r="AC445" i="18" s="1"/>
  <c r="AD445" i="18" s="1"/>
  <c r="AE445" i="18" s="1"/>
  <c r="AF445" i="18" s="1"/>
  <c r="AG445" i="18" s="1"/>
  <c r="AH445" i="18" s="1"/>
  <c r="AI445" i="18" s="1"/>
  <c r="AJ445" i="18" s="1"/>
  <c r="AK445" i="18" s="1"/>
  <c r="AL445" i="18" s="1"/>
  <c r="AM445" i="18" s="1"/>
  <c r="AN445" i="18" s="1"/>
  <c r="AO445" i="18" s="1"/>
  <c r="AP445" i="18" s="1"/>
  <c r="AQ445" i="18" s="1"/>
  <c r="AR445" i="18" s="1"/>
  <c r="AS445" i="18" s="1"/>
  <c r="AT445" i="18" s="1"/>
  <c r="AU445" i="18" s="1"/>
  <c r="AV445" i="18" s="1"/>
  <c r="AW445" i="18" s="1"/>
  <c r="AX445" i="18" s="1"/>
  <c r="AY445" i="18" s="1"/>
  <c r="AZ445" i="18" s="1"/>
  <c r="BA445" i="18" s="1"/>
  <c r="BB445" i="18" s="1"/>
  <c r="BC445" i="18" s="1"/>
  <c r="BD445" i="18" s="1"/>
  <c r="BE445" i="18" s="1"/>
  <c r="BF445" i="18" s="1"/>
  <c r="BG445" i="18" s="1"/>
  <c r="BH445" i="18" s="1"/>
  <c r="BI445" i="18" s="1"/>
  <c r="O264" i="18"/>
  <c r="P264" i="18" s="1"/>
  <c r="Q264" i="18" s="1"/>
  <c r="N433" i="18"/>
  <c r="O433" i="18" s="1"/>
  <c r="P433" i="18" s="1"/>
  <c r="Q433" i="18" s="1"/>
  <c r="R433" i="18" s="1"/>
  <c r="S433" i="18" s="1"/>
  <c r="T433" i="18" s="1"/>
  <c r="U433" i="18" s="1"/>
  <c r="V433" i="18" s="1"/>
  <c r="W433" i="18" s="1"/>
  <c r="X433" i="18" s="1"/>
  <c r="Y433" i="18" s="1"/>
  <c r="Z433" i="18" s="1"/>
  <c r="AA433" i="18" s="1"/>
  <c r="AB433" i="18" s="1"/>
  <c r="AC433" i="18" s="1"/>
  <c r="AD433" i="18" s="1"/>
  <c r="AE433" i="18" s="1"/>
  <c r="AF433" i="18" s="1"/>
  <c r="AG433" i="18" s="1"/>
  <c r="AH433" i="18" s="1"/>
  <c r="AI433" i="18" s="1"/>
  <c r="AJ433" i="18" s="1"/>
  <c r="AK433" i="18" s="1"/>
  <c r="AL433" i="18" s="1"/>
  <c r="AM433" i="18" s="1"/>
  <c r="AN433" i="18" s="1"/>
  <c r="AO433" i="18" s="1"/>
  <c r="AP433" i="18" s="1"/>
  <c r="AQ433" i="18" s="1"/>
  <c r="AR433" i="18" s="1"/>
  <c r="AS433" i="18" s="1"/>
  <c r="AT433" i="18" s="1"/>
  <c r="AU433" i="18" s="1"/>
  <c r="AV433" i="18" s="1"/>
  <c r="AW433" i="18" s="1"/>
  <c r="AX433" i="18" s="1"/>
  <c r="AY433" i="18" s="1"/>
  <c r="AZ433" i="18" s="1"/>
  <c r="BA433" i="18" s="1"/>
  <c r="BB433" i="18" s="1"/>
  <c r="BC433" i="18" s="1"/>
  <c r="BD433" i="18" s="1"/>
  <c r="BE433" i="18" s="1"/>
  <c r="BF433" i="18" s="1"/>
  <c r="BG433" i="18" s="1"/>
  <c r="BH433" i="18" s="1"/>
  <c r="BI433" i="18" s="1"/>
  <c r="S417" i="18"/>
  <c r="T417" i="18" s="1"/>
  <c r="K12" i="24"/>
  <c r="J13" i="24"/>
  <c r="L24" i="2"/>
  <c r="L23" i="2"/>
  <c r="L25" i="2" s="1"/>
  <c r="O224" i="18"/>
  <c r="P224" i="18" s="1"/>
  <c r="Q224" i="18" s="1"/>
  <c r="R224" i="18" s="1"/>
  <c r="N276" i="18"/>
  <c r="O276" i="18" s="1"/>
  <c r="M367" i="18"/>
  <c r="N416" i="18"/>
  <c r="O416" i="18" s="1"/>
  <c r="L426" i="18"/>
  <c r="M420" i="18"/>
  <c r="L429" i="18"/>
  <c r="DI195" i="7942"/>
  <c r="DH334" i="7942"/>
  <c r="CX260" i="7942"/>
  <c r="CW399" i="7942"/>
  <c r="L665" i="18"/>
  <c r="M665" i="18" s="1"/>
  <c r="K674" i="18"/>
  <c r="ED304" i="7942"/>
  <c r="EE165" i="7942"/>
  <c r="CW368" i="7942"/>
  <c r="CX229" i="7942"/>
  <c r="CA410" i="7942"/>
  <c r="CB271" i="7942"/>
  <c r="GH249" i="7942"/>
  <c r="GG388" i="7942"/>
  <c r="X356" i="7942"/>
  <c r="Y217" i="7942"/>
  <c r="N221" i="7942"/>
  <c r="M360" i="7942"/>
  <c r="AT381" i="7942"/>
  <c r="AU242" i="7942"/>
  <c r="DI205" i="7942"/>
  <c r="DH344" i="7942"/>
  <c r="N849" i="18"/>
  <c r="O849" i="18" s="1"/>
  <c r="FK414" i="7942"/>
  <c r="FL275" i="7942"/>
  <c r="M410" i="7942"/>
  <c r="N271" i="7942"/>
  <c r="M690" i="18"/>
  <c r="N690" i="18" s="1"/>
  <c r="DS416" i="7942"/>
  <c r="DT277" i="7942"/>
  <c r="FA155" i="7942"/>
  <c r="EZ294" i="7942"/>
  <c r="AJ244" i="7942"/>
  <c r="AI383" i="7942"/>
  <c r="BP405" i="7942"/>
  <c r="BQ266" i="7942"/>
  <c r="EE200" i="7942"/>
  <c r="ED339" i="7942"/>
  <c r="CW414" i="7942"/>
  <c r="CX275" i="7942"/>
  <c r="FA244" i="7942"/>
  <c r="EZ383" i="7942"/>
  <c r="Y265" i="7942"/>
  <c r="X404" i="7942"/>
  <c r="CM188" i="7942"/>
  <c r="CL327" i="7942"/>
  <c r="P731" i="18"/>
  <c r="Q731" i="18" s="1"/>
  <c r="FW205" i="7942"/>
  <c r="FV344" i="7942"/>
  <c r="EZ409" i="7942"/>
  <c r="FA270" i="7942"/>
  <c r="EO352" i="7942"/>
  <c r="EP213" i="7942"/>
  <c r="P847" i="18"/>
  <c r="Q847" i="18" s="1"/>
  <c r="R847" i="18" s="1"/>
  <c r="S847" i="18" s="1"/>
  <c r="T847" i="18" s="1"/>
  <c r="U847" i="18" s="1"/>
  <c r="L627" i="18"/>
  <c r="M627" i="18" s="1"/>
  <c r="N627" i="18" s="1"/>
  <c r="N640" i="18"/>
  <c r="O640" i="18" s="1"/>
  <c r="DH406" i="7942"/>
  <c r="DI267" i="7942"/>
  <c r="BF201" i="7942"/>
  <c r="BE340" i="7942"/>
  <c r="CB181" i="7942"/>
  <c r="CA320" i="7942"/>
  <c r="CB160" i="7942"/>
  <c r="CA299" i="7942"/>
  <c r="CL300" i="7942"/>
  <c r="CM161" i="7942"/>
  <c r="EZ317" i="7942"/>
  <c r="FA178" i="7942"/>
  <c r="CL310" i="7942"/>
  <c r="CM171" i="7942"/>
  <c r="X346" i="7942"/>
  <c r="Y207" i="7942"/>
  <c r="Y252" i="7942"/>
  <c r="X391" i="7942"/>
  <c r="FA257" i="7942"/>
  <c r="EZ396" i="7942"/>
  <c r="ED356" i="7942"/>
  <c r="EE217" i="7942"/>
  <c r="BP378" i="7942"/>
  <c r="BQ239" i="7942"/>
  <c r="DS324" i="7942"/>
  <c r="DT185" i="7942"/>
  <c r="P223" i="18"/>
  <c r="EP192" i="7942"/>
  <c r="EO331" i="7942"/>
  <c r="DI196" i="7942"/>
  <c r="DH335" i="7942"/>
  <c r="N795" i="18"/>
  <c r="DI169" i="7942"/>
  <c r="DH308" i="7942"/>
  <c r="CA397" i="7942"/>
  <c r="CB258" i="7942"/>
  <c r="K843" i="18"/>
  <c r="L835" i="18"/>
  <c r="N822" i="18"/>
  <c r="DI198" i="7942"/>
  <c r="DH337" i="7942"/>
  <c r="DS414" i="7942"/>
  <c r="DT275" i="7942"/>
  <c r="CL316" i="7942"/>
  <c r="CM177" i="7942"/>
  <c r="CL342" i="7942"/>
  <c r="CM203" i="7942"/>
  <c r="ED352" i="7942"/>
  <c r="EE213" i="7942"/>
  <c r="EE234" i="7942"/>
  <c r="ED373" i="7942"/>
  <c r="Y263" i="7942"/>
  <c r="X402" i="7942"/>
  <c r="FK294" i="7942"/>
  <c r="FL155" i="7942"/>
  <c r="AJ196" i="7942"/>
  <c r="AI335" i="7942"/>
  <c r="FK309" i="7942"/>
  <c r="FL170" i="7942"/>
  <c r="EE163" i="7942"/>
  <c r="ED302" i="7942"/>
  <c r="BQ233" i="7942"/>
  <c r="BP372" i="7942"/>
  <c r="P327" i="18"/>
  <c r="Q327" i="18" s="1"/>
  <c r="M302" i="7942"/>
  <c r="N163" i="7942"/>
  <c r="DT194" i="7942"/>
  <c r="DS333" i="7942"/>
  <c r="M810" i="18"/>
  <c r="N810" i="18" s="1"/>
  <c r="O810" i="18" s="1"/>
  <c r="CX205" i="7942"/>
  <c r="CW344" i="7942"/>
  <c r="FL183" i="7942"/>
  <c r="FK322" i="7942"/>
  <c r="FV374" i="7942"/>
  <c r="FW235" i="7942"/>
  <c r="BQ249" i="7942"/>
  <c r="BP388" i="7942"/>
  <c r="BQ237" i="7942"/>
  <c r="BP376" i="7942"/>
  <c r="DI223" i="7942"/>
  <c r="DH362" i="7942"/>
  <c r="AU235" i="7942"/>
  <c r="AT374" i="7942"/>
  <c r="BQ277" i="7942"/>
  <c r="BP416" i="7942"/>
  <c r="CA353" i="7942"/>
  <c r="CB214" i="7942"/>
  <c r="EO305" i="7942"/>
  <c r="EP166" i="7942"/>
  <c r="AI372" i="7942"/>
  <c r="AJ233" i="7942"/>
  <c r="EE246" i="7942"/>
  <c r="ED385" i="7942"/>
  <c r="FV408" i="7942"/>
  <c r="FW269" i="7942"/>
  <c r="BQ180" i="7942"/>
  <c r="BP319" i="7942"/>
  <c r="M355" i="7942"/>
  <c r="N216" i="7942"/>
  <c r="Y169" i="7942"/>
  <c r="X308" i="7942"/>
  <c r="AJ161" i="7942"/>
  <c r="AI300" i="7942"/>
  <c r="AI312" i="7942"/>
  <c r="AJ173" i="7942"/>
  <c r="EZ397" i="7942"/>
  <c r="FA258" i="7942"/>
  <c r="AJ182" i="7942"/>
  <c r="AI321" i="7942"/>
  <c r="M336" i="7942"/>
  <c r="N197" i="7942"/>
  <c r="EE247" i="7942"/>
  <c r="ED386" i="7942"/>
  <c r="AJ231" i="7942"/>
  <c r="AI370" i="7942"/>
  <c r="DS372" i="7942"/>
  <c r="DT233" i="7942"/>
  <c r="GG394" i="7942"/>
  <c r="GH255" i="7942"/>
  <c r="BE410" i="7942"/>
  <c r="BF271" i="7942"/>
  <c r="FL220" i="7942"/>
  <c r="FK359" i="7942"/>
  <c r="EE208" i="7942"/>
  <c r="ED347" i="7942"/>
  <c r="CW373" i="7942"/>
  <c r="CX234" i="7942"/>
  <c r="FV403" i="7942"/>
  <c r="FW264" i="7942"/>
  <c r="EP259" i="7942"/>
  <c r="EO398" i="7942"/>
  <c r="FW196" i="7942"/>
  <c r="FV335" i="7942"/>
  <c r="CX206" i="7942"/>
  <c r="CW345" i="7942"/>
  <c r="DI225" i="7942"/>
  <c r="DH364" i="7942"/>
  <c r="X394" i="7942"/>
  <c r="Y255" i="7942"/>
  <c r="BE397" i="7942"/>
  <c r="BF258" i="7942"/>
  <c r="DH397" i="7942"/>
  <c r="DI258" i="7942"/>
  <c r="FL223" i="7942"/>
  <c r="FK362" i="7942"/>
  <c r="CW389" i="7942"/>
  <c r="CX250" i="7942"/>
  <c r="Y167" i="7942"/>
  <c r="X306" i="7942"/>
  <c r="CM160" i="7942"/>
  <c r="CL299" i="7942"/>
  <c r="CL368" i="7942"/>
  <c r="CM229" i="7942"/>
  <c r="X343" i="7942"/>
  <c r="Y204" i="7942"/>
  <c r="M311" i="7942"/>
  <c r="N172" i="7942"/>
  <c r="EO421" i="7942"/>
  <c r="EP282" i="7942"/>
  <c r="X366" i="7942"/>
  <c r="Y227" i="7942"/>
  <c r="M301" i="7942"/>
  <c r="N162" i="7942"/>
  <c r="X348" i="7942"/>
  <c r="Y209" i="7942"/>
  <c r="CL304" i="7942"/>
  <c r="CM165" i="7942"/>
  <c r="AJ186" i="7942"/>
  <c r="AI325" i="7942"/>
  <c r="EZ394" i="7942"/>
  <c r="FA255" i="7942"/>
  <c r="X315" i="7942"/>
  <c r="Y176" i="7942"/>
  <c r="AU255" i="7942"/>
  <c r="AT394" i="7942"/>
  <c r="BE299" i="7942"/>
  <c r="BF160" i="7942"/>
  <c r="M385" i="7942"/>
  <c r="N246" i="7942"/>
  <c r="EO401" i="7942"/>
  <c r="EP262" i="7942"/>
  <c r="FK398" i="7942"/>
  <c r="FL259" i="7942"/>
  <c r="GG401" i="7942"/>
  <c r="GH262" i="7942"/>
  <c r="CW356" i="7942"/>
  <c r="CX217" i="7942"/>
  <c r="X379" i="7942"/>
  <c r="Y240" i="7942"/>
  <c r="EZ395" i="7942"/>
  <c r="FA256" i="7942"/>
  <c r="DH319" i="7942"/>
  <c r="DI180" i="7942"/>
  <c r="EO308" i="7942"/>
  <c r="EP169" i="7942"/>
  <c r="CX227" i="7942"/>
  <c r="CW366" i="7942"/>
  <c r="BP321" i="7942"/>
  <c r="BQ182" i="7942"/>
  <c r="FV359" i="7942"/>
  <c r="FW220" i="7942"/>
  <c r="GG365" i="7942"/>
  <c r="GH226" i="7942"/>
  <c r="L7" i="24"/>
  <c r="L40" i="24" s="1"/>
  <c r="K41" i="24"/>
  <c r="GH168" i="7942"/>
  <c r="GG307" i="7942"/>
  <c r="AT378" i="7942"/>
  <c r="AU239" i="7942"/>
  <c r="AU170" i="7942"/>
  <c r="AT309" i="7942"/>
  <c r="FW195" i="7942"/>
  <c r="FV334" i="7942"/>
  <c r="ED349" i="7942"/>
  <c r="EE210" i="7942"/>
  <c r="EE211" i="7942"/>
  <c r="ED350" i="7942"/>
  <c r="FA158" i="7942"/>
  <c r="EZ297" i="7942"/>
  <c r="X420" i="7942"/>
  <c r="Y281" i="7942"/>
  <c r="GH234" i="7942"/>
  <c r="GG373" i="7942"/>
  <c r="CM250" i="7942"/>
  <c r="CL389" i="7942"/>
  <c r="CW392" i="7942"/>
  <c r="CX253" i="7942"/>
  <c r="EO380" i="7942"/>
  <c r="EP241" i="7942"/>
  <c r="DT182" i="7942"/>
  <c r="DS321" i="7942"/>
  <c r="EZ303" i="7942"/>
  <c r="FA164" i="7942"/>
  <c r="CB224" i="7942"/>
  <c r="CA363" i="7942"/>
  <c r="CL419" i="7942"/>
  <c r="CM280" i="7942"/>
  <c r="EZ413" i="7942"/>
  <c r="FA274" i="7942"/>
  <c r="CM221" i="7942"/>
  <c r="CL360" i="7942"/>
  <c r="J25" i="7946"/>
  <c r="J48" i="7946" s="1"/>
  <c r="BP402" i="7942"/>
  <c r="BQ263" i="7942"/>
  <c r="N198" i="7942"/>
  <c r="M337" i="7942"/>
  <c r="CW380" i="7942"/>
  <c r="CX241" i="7942"/>
  <c r="GG314" i="7942"/>
  <c r="GH175" i="7942"/>
  <c r="AT303" i="7942"/>
  <c r="AU164" i="7942"/>
  <c r="BP401" i="7942"/>
  <c r="BQ262" i="7942"/>
  <c r="Y212" i="7942"/>
  <c r="X351" i="7942"/>
  <c r="EP173" i="7942"/>
  <c r="EO312" i="7942"/>
  <c r="DS304" i="7942"/>
  <c r="DT165" i="7942"/>
  <c r="ED420" i="7942"/>
  <c r="EE281" i="7942"/>
  <c r="CM210" i="7942"/>
  <c r="CL349" i="7942"/>
  <c r="FK387" i="7942"/>
  <c r="FL248" i="7942"/>
  <c r="DH351" i="7942"/>
  <c r="DI212" i="7942"/>
  <c r="AU236" i="7942"/>
  <c r="AT375" i="7942"/>
  <c r="GH213" i="7942"/>
  <c r="GG352" i="7942"/>
  <c r="FL242" i="7942"/>
  <c r="FK381" i="7942"/>
  <c r="DT231" i="7942"/>
  <c r="DS370" i="7942"/>
  <c r="CA394" i="7942"/>
  <c r="CB255" i="7942"/>
  <c r="EZ405" i="7942"/>
  <c r="FA266" i="7942"/>
  <c r="Y235" i="7942"/>
  <c r="X374" i="7942"/>
  <c r="FW192" i="7942"/>
  <c r="FV331" i="7942"/>
  <c r="AT423" i="7942"/>
  <c r="AU284" i="7942"/>
  <c r="CA343" i="7942"/>
  <c r="CB204" i="7942"/>
  <c r="CM199" i="7942"/>
  <c r="CL338" i="7942"/>
  <c r="EZ423" i="7942"/>
  <c r="FA284" i="7942"/>
  <c r="AT388" i="7942"/>
  <c r="AU249" i="7942"/>
  <c r="AT330" i="7942"/>
  <c r="AU191" i="7942"/>
  <c r="CA372" i="7942"/>
  <c r="CB233" i="7942"/>
  <c r="BE294" i="7942"/>
  <c r="BF155" i="7942"/>
  <c r="FW260" i="7942"/>
  <c r="FV399" i="7942"/>
  <c r="M396" i="7942"/>
  <c r="N257" i="7942"/>
  <c r="FK364" i="7942"/>
  <c r="FL225" i="7942"/>
  <c r="BF239" i="7942"/>
  <c r="BE378" i="7942"/>
  <c r="DH347" i="7942"/>
  <c r="DI208" i="7942"/>
  <c r="BP318" i="7942"/>
  <c r="BQ179" i="7942"/>
  <c r="CM190" i="7942"/>
  <c r="CL329" i="7942"/>
  <c r="EE272" i="7942"/>
  <c r="ED411" i="7942"/>
  <c r="O588" i="18"/>
  <c r="EO419" i="7942"/>
  <c r="EP280" i="7942"/>
  <c r="GG324" i="7942"/>
  <c r="GH185" i="7942"/>
  <c r="Y201" i="7942"/>
  <c r="X340" i="7942"/>
  <c r="AJ217" i="7942"/>
  <c r="AI356" i="7942"/>
  <c r="N651" i="18"/>
  <c r="O651" i="18" s="1"/>
  <c r="BF204" i="7942"/>
  <c r="BE343" i="7942"/>
  <c r="M335" i="7942"/>
  <c r="N196" i="7942"/>
  <c r="DS381" i="7942"/>
  <c r="DT242" i="7942"/>
  <c r="EE270" i="7942"/>
  <c r="ED409" i="7942"/>
  <c r="FU425" i="7942"/>
  <c r="AU225" i="7942"/>
  <c r="AT364" i="7942"/>
  <c r="CB267" i="7942"/>
  <c r="CA406" i="7942"/>
  <c r="BF276" i="7942"/>
  <c r="BE415" i="7942"/>
  <c r="U769" i="18"/>
  <c r="V769" i="18" s="1"/>
  <c r="W769" i="18" s="1"/>
  <c r="X769" i="18" s="1"/>
  <c r="Y769" i="18" s="1"/>
  <c r="Z769" i="18" s="1"/>
  <c r="AA769" i="18" s="1"/>
  <c r="AB769" i="18" s="1"/>
  <c r="AC769" i="18" s="1"/>
  <c r="AD769" i="18" s="1"/>
  <c r="AE769" i="18" s="1"/>
  <c r="AF769" i="18" s="1"/>
  <c r="AG769" i="18" s="1"/>
  <c r="AH769" i="18" s="1"/>
  <c r="AI769" i="18" s="1"/>
  <c r="AJ769" i="18" s="1"/>
  <c r="AK769" i="18" s="1"/>
  <c r="AL769" i="18" s="1"/>
  <c r="AM769" i="18" s="1"/>
  <c r="AN769" i="18" s="1"/>
  <c r="AO769" i="18" s="1"/>
  <c r="AP769" i="18" s="1"/>
  <c r="AQ769" i="18" s="1"/>
  <c r="AR769" i="18" s="1"/>
  <c r="AS769" i="18" s="1"/>
  <c r="AT769" i="18" s="1"/>
  <c r="AU769" i="18" s="1"/>
  <c r="AV769" i="18" s="1"/>
  <c r="AW769" i="18" s="1"/>
  <c r="AX769" i="18" s="1"/>
  <c r="AY769" i="18" s="1"/>
  <c r="AZ769" i="18" s="1"/>
  <c r="BA769" i="18" s="1"/>
  <c r="BB769" i="18" s="1"/>
  <c r="BC769" i="18" s="1"/>
  <c r="BD769" i="18" s="1"/>
  <c r="BE769" i="18" s="1"/>
  <c r="BF769" i="18" s="1"/>
  <c r="BG769" i="18" s="1"/>
  <c r="BH769" i="18" s="1"/>
  <c r="BI769" i="18" s="1"/>
  <c r="BF173" i="7942"/>
  <c r="BE312" i="7942"/>
  <c r="FL165" i="7942"/>
  <c r="FK304" i="7942"/>
  <c r="GH270" i="7942"/>
  <c r="GG409" i="7942"/>
  <c r="N207" i="7942"/>
  <c r="M346" i="7942"/>
  <c r="FV382" i="7942"/>
  <c r="FW243" i="7942"/>
  <c r="CB248" i="7942"/>
  <c r="CA387" i="7942"/>
  <c r="FA220" i="7942"/>
  <c r="EZ359" i="7942"/>
  <c r="N194" i="7942"/>
  <c r="M333" i="7942"/>
  <c r="CB189" i="7942"/>
  <c r="CA328" i="7942"/>
  <c r="FW161" i="7942"/>
  <c r="FV300" i="7942"/>
  <c r="GH186" i="7942"/>
  <c r="GG325" i="7942"/>
  <c r="GG309" i="7942"/>
  <c r="GH170" i="7942"/>
  <c r="ED370" i="7942"/>
  <c r="EE231" i="7942"/>
  <c r="EP188" i="7942"/>
  <c r="EO327" i="7942"/>
  <c r="BP391" i="7942"/>
  <c r="BQ252" i="7942"/>
  <c r="EE221" i="7942"/>
  <c r="ED360" i="7942"/>
  <c r="FV415" i="7942"/>
  <c r="FW276" i="7942"/>
  <c r="CX182" i="7942"/>
  <c r="CW321" i="7942"/>
  <c r="GG315" i="7942"/>
  <c r="GH176" i="7942"/>
  <c r="ED343" i="7942"/>
  <c r="EE204" i="7942"/>
  <c r="M703" i="18"/>
  <c r="N703" i="18" s="1"/>
  <c r="X390" i="7942"/>
  <c r="Y251" i="7942"/>
  <c r="X329" i="7942"/>
  <c r="Y190" i="7942"/>
  <c r="N161" i="7942"/>
  <c r="M300" i="7942"/>
  <c r="M362" i="7942"/>
  <c r="N223" i="7942"/>
  <c r="FV364" i="7942"/>
  <c r="FW225" i="7942"/>
  <c r="FL197" i="7942"/>
  <c r="FK336" i="7942"/>
  <c r="FL174" i="7942"/>
  <c r="FK313" i="7942"/>
  <c r="CL347" i="7942"/>
  <c r="CM208" i="7942"/>
  <c r="BP347" i="7942"/>
  <c r="BQ208" i="7942"/>
  <c r="FW234" i="7942"/>
  <c r="FV373" i="7942"/>
  <c r="CA411" i="7942"/>
  <c r="CB272" i="7942"/>
  <c r="EZ349" i="7942"/>
  <c r="FA210" i="7942"/>
  <c r="CL409" i="7942"/>
  <c r="CM270" i="7942"/>
  <c r="EP212" i="7942"/>
  <c r="EO351" i="7942"/>
  <c r="AT310" i="7942"/>
  <c r="AU171" i="7942"/>
  <c r="CL376" i="7942"/>
  <c r="CM237" i="7942"/>
  <c r="AI302" i="7942"/>
  <c r="AJ163" i="7942"/>
  <c r="M392" i="7942"/>
  <c r="N253" i="7942"/>
  <c r="N270" i="7942"/>
  <c r="M409" i="7942"/>
  <c r="BF278" i="7942"/>
  <c r="BE417" i="7942"/>
  <c r="GG303" i="7942"/>
  <c r="GH164" i="7942"/>
  <c r="FV366" i="7942"/>
  <c r="FW227" i="7942"/>
  <c r="AJ240" i="7942"/>
  <c r="AI379" i="7942"/>
  <c r="M398" i="7942"/>
  <c r="N259" i="7942"/>
  <c r="GH259" i="7942"/>
  <c r="GG398" i="7942"/>
  <c r="CX202" i="7942"/>
  <c r="CW341" i="7942"/>
  <c r="BF176" i="7942"/>
  <c r="BE315" i="7942"/>
  <c r="CW377" i="7942"/>
  <c r="CX238" i="7942"/>
  <c r="BF211" i="7942"/>
  <c r="BE350" i="7942"/>
  <c r="CA339" i="7942"/>
  <c r="CB200" i="7942"/>
  <c r="O234" i="18"/>
  <c r="P234" i="18" s="1"/>
  <c r="Q234" i="18" s="1"/>
  <c r="R234" i="18" s="1"/>
  <c r="CB225" i="7942"/>
  <c r="CA364" i="7942"/>
  <c r="BQ163" i="7942"/>
  <c r="BP302" i="7942"/>
  <c r="CA416" i="7942"/>
  <c r="CB277" i="7942"/>
  <c r="Y234" i="7942"/>
  <c r="X373" i="7942"/>
  <c r="FK302" i="7942"/>
  <c r="FL163" i="7942"/>
  <c r="ED415" i="7942"/>
  <c r="EE276" i="7942"/>
  <c r="FW185" i="7942"/>
  <c r="FV324" i="7942"/>
  <c r="L794" i="18"/>
  <c r="CW409" i="7942"/>
  <c r="CX270" i="7942"/>
  <c r="CX175" i="7942"/>
  <c r="CW314" i="7942"/>
  <c r="FK367" i="7942"/>
  <c r="FL228" i="7942"/>
  <c r="ED410" i="7942"/>
  <c r="EE271" i="7942"/>
  <c r="X316" i="7942"/>
  <c r="Y177" i="7942"/>
  <c r="FA263" i="7942"/>
  <c r="EZ402" i="7942"/>
  <c r="AU233" i="7942"/>
  <c r="AT372" i="7942"/>
  <c r="FK335" i="7942"/>
  <c r="FL196" i="7942"/>
  <c r="FW175" i="7942"/>
  <c r="FV314" i="7942"/>
  <c r="AT304" i="7942"/>
  <c r="AU165" i="7942"/>
  <c r="CL343" i="7942"/>
  <c r="CM204" i="7942"/>
  <c r="CL424" i="7942"/>
  <c r="CM285" i="7942"/>
  <c r="CA380" i="7942"/>
  <c r="CB241" i="7942"/>
  <c r="FL176" i="7942"/>
  <c r="FK315" i="7942"/>
  <c r="EE280" i="7942"/>
  <c r="ED419" i="7942"/>
  <c r="BE346" i="7942"/>
  <c r="BF207" i="7942"/>
  <c r="BP338" i="7942"/>
  <c r="BQ199" i="7942"/>
  <c r="CM175" i="7942"/>
  <c r="CL314" i="7942"/>
  <c r="AU224" i="7942"/>
  <c r="AT363" i="7942"/>
  <c r="FK319" i="7942"/>
  <c r="FL180" i="7942"/>
  <c r="AJ190" i="7942"/>
  <c r="AI329" i="7942"/>
  <c r="GG371" i="7942"/>
  <c r="GH232" i="7942"/>
  <c r="CW406" i="7942"/>
  <c r="CX267" i="7942"/>
  <c r="EZ424" i="7942"/>
  <c r="FA285" i="7942"/>
  <c r="BE385" i="7942"/>
  <c r="BF246" i="7942"/>
  <c r="FW183" i="7942"/>
  <c r="FV322" i="7942"/>
  <c r="AT295" i="7942"/>
  <c r="AU156" i="7942"/>
  <c r="AU174" i="7942"/>
  <c r="AT313" i="7942"/>
  <c r="EP219" i="7942"/>
  <c r="EO358" i="7942"/>
  <c r="N180" i="7942"/>
  <c r="M319" i="7942"/>
  <c r="BE373" i="7942"/>
  <c r="BF234" i="7942"/>
  <c r="M353" i="7942"/>
  <c r="N214" i="7942"/>
  <c r="CM178" i="7942"/>
  <c r="CL317" i="7942"/>
  <c r="BE365" i="7942"/>
  <c r="BF226" i="7942"/>
  <c r="DS317" i="7942"/>
  <c r="DT178" i="7942"/>
  <c r="CA402" i="7942"/>
  <c r="CB263" i="7942"/>
  <c r="GG377" i="7942"/>
  <c r="GH238" i="7942"/>
  <c r="DI216" i="7942"/>
  <c r="DH355" i="7942"/>
  <c r="AT296" i="7942"/>
  <c r="AU157" i="7942"/>
  <c r="ED357" i="7942"/>
  <c r="EE218" i="7942"/>
  <c r="EP180" i="7942"/>
  <c r="EO319" i="7942"/>
  <c r="BE371" i="7942"/>
  <c r="BF232" i="7942"/>
  <c r="X311" i="7942"/>
  <c r="Y172" i="7942"/>
  <c r="BE414" i="7942"/>
  <c r="BF275" i="7942"/>
  <c r="CB188" i="7942"/>
  <c r="CA327" i="7942"/>
  <c r="FA253" i="7942"/>
  <c r="EZ392" i="7942"/>
  <c r="FK363" i="7942"/>
  <c r="FL224" i="7942"/>
  <c r="BF216" i="7942"/>
  <c r="BE355" i="7942"/>
  <c r="EZ416" i="7942"/>
  <c r="FA277" i="7942"/>
  <c r="ED301" i="7942"/>
  <c r="EE162" i="7942"/>
  <c r="EE168" i="7942"/>
  <c r="ED307" i="7942"/>
  <c r="DT175" i="7942"/>
  <c r="DS314" i="7942"/>
  <c r="EZ343" i="7942"/>
  <c r="FA204" i="7942"/>
  <c r="EZ335" i="7942"/>
  <c r="FA196" i="7942"/>
  <c r="M374" i="7942"/>
  <c r="N235" i="7942"/>
  <c r="X360" i="7942"/>
  <c r="Y221" i="7942"/>
  <c r="FK393" i="7942"/>
  <c r="FL254" i="7942"/>
  <c r="FK365" i="7942"/>
  <c r="FL226" i="7942"/>
  <c r="CB216" i="7942"/>
  <c r="CA355" i="7942"/>
  <c r="Y260" i="7942"/>
  <c r="X399" i="7942"/>
  <c r="DS359" i="7942"/>
  <c r="DT220" i="7942"/>
  <c r="CL322" i="7942"/>
  <c r="CM183" i="7942"/>
  <c r="AJ259" i="7942"/>
  <c r="AI398" i="7942"/>
  <c r="FV350" i="7942"/>
  <c r="FW211" i="7942"/>
  <c r="BQ227" i="7942"/>
  <c r="BP366" i="7942"/>
  <c r="FA246" i="7942"/>
  <c r="EZ385" i="7942"/>
  <c r="CW343" i="7942"/>
  <c r="CX204" i="7942"/>
  <c r="FW272" i="7942"/>
  <c r="FV411" i="7942"/>
  <c r="EZ298" i="7942"/>
  <c r="FA159" i="7942"/>
  <c r="DI273" i="7942"/>
  <c r="DH412" i="7942"/>
  <c r="CW401" i="7942"/>
  <c r="CX262" i="7942"/>
  <c r="FK348" i="7942"/>
  <c r="FL209" i="7942"/>
  <c r="BP396" i="7942"/>
  <c r="BQ257" i="7942"/>
  <c r="M325" i="7942"/>
  <c r="N186" i="7942"/>
  <c r="CB215" i="7942"/>
  <c r="CA354" i="7942"/>
  <c r="EE170" i="7942"/>
  <c r="ED309" i="7942"/>
  <c r="FA168" i="7942"/>
  <c r="EZ307" i="7942"/>
  <c r="BE316" i="7942"/>
  <c r="BF177" i="7942"/>
  <c r="FL233" i="7942"/>
  <c r="FK372" i="7942"/>
  <c r="DH313" i="7942"/>
  <c r="DI174" i="7942"/>
  <c r="CA422" i="7942"/>
  <c r="CB283" i="7942"/>
  <c r="AJ201" i="7942"/>
  <c r="AI340" i="7942"/>
  <c r="CA377" i="7942"/>
  <c r="CB238" i="7942"/>
  <c r="FA181" i="7942"/>
  <c r="EZ320" i="7942"/>
  <c r="EE192" i="7942"/>
  <c r="ED331" i="7942"/>
  <c r="FA160" i="7942"/>
  <c r="EZ299" i="7942"/>
  <c r="GG358" i="7942"/>
  <c r="GH219" i="7942"/>
  <c r="FK382" i="7942"/>
  <c r="FL243" i="7942"/>
  <c r="CW397" i="7942"/>
  <c r="CX258" i="7942"/>
  <c r="Y158" i="7942"/>
  <c r="X297" i="7942"/>
  <c r="DI224" i="7942"/>
  <c r="DH363" i="7942"/>
  <c r="BP397" i="7942"/>
  <c r="BQ258" i="7942"/>
  <c r="ED314" i="7942"/>
  <c r="EE175" i="7942"/>
  <c r="GG354" i="7942"/>
  <c r="GH215" i="7942"/>
  <c r="FV423" i="7942"/>
  <c r="FW284" i="7942"/>
  <c r="DH343" i="7942"/>
  <c r="DI204" i="7942"/>
  <c r="CB250" i="7942"/>
  <c r="CA389" i="7942"/>
  <c r="CX159" i="7942"/>
  <c r="CW298" i="7942"/>
  <c r="N282" i="7942"/>
  <c r="M421" i="7942"/>
  <c r="CA325" i="7942"/>
  <c r="CB186" i="7942"/>
  <c r="EZ389" i="7942"/>
  <c r="FA250" i="7942"/>
  <c r="AI389" i="7942"/>
  <c r="AJ250" i="7942"/>
  <c r="CL420" i="7942"/>
  <c r="CM281" i="7942"/>
  <c r="FL205" i="7942"/>
  <c r="FK344" i="7942"/>
  <c r="X359" i="7942"/>
  <c r="Y220" i="7942"/>
  <c r="BQ167" i="7942"/>
  <c r="BP306" i="7942"/>
  <c r="BP363" i="7942"/>
  <c r="BQ224" i="7942"/>
  <c r="DS326" i="7942"/>
  <c r="DT187" i="7942"/>
  <c r="DH401" i="7942"/>
  <c r="DI262" i="7942"/>
  <c r="EO316" i="7942"/>
  <c r="EP177" i="7942"/>
  <c r="X405" i="7942"/>
  <c r="Y266" i="7942"/>
  <c r="Y200" i="7942"/>
  <c r="X339" i="7942"/>
  <c r="EP224" i="7942"/>
  <c r="EO363" i="7942"/>
  <c r="CL309" i="7942"/>
  <c r="CM170" i="7942"/>
  <c r="BP316" i="7942"/>
  <c r="BQ177" i="7942"/>
  <c r="FL229" i="7942"/>
  <c r="FK368" i="7942"/>
  <c r="AT306" i="7942"/>
  <c r="AU167" i="7942"/>
  <c r="BF252" i="7942"/>
  <c r="BE391" i="7942"/>
  <c r="AI385" i="7942"/>
  <c r="AJ246" i="7942"/>
  <c r="M768" i="18"/>
  <c r="DT189" i="7942"/>
  <c r="DS328" i="7942"/>
  <c r="X408" i="7942"/>
  <c r="Y269" i="7942"/>
  <c r="AI295" i="7942"/>
  <c r="AJ156" i="7942"/>
  <c r="FK374" i="7942"/>
  <c r="FL235" i="7942"/>
  <c r="BE305" i="7942"/>
  <c r="BF166" i="7942"/>
  <c r="GH205" i="7942"/>
  <c r="GG344" i="7942"/>
  <c r="CB158" i="7942"/>
  <c r="CA297" i="7942"/>
  <c r="DT190" i="7942"/>
  <c r="DS329" i="7942"/>
  <c r="Y171" i="7942"/>
  <c r="X310" i="7942"/>
  <c r="AI344" i="7942"/>
  <c r="AJ205" i="7942"/>
  <c r="CM233" i="7942"/>
  <c r="CL372" i="7942"/>
  <c r="GG357" i="7942"/>
  <c r="GH218" i="7942"/>
  <c r="X355" i="7942"/>
  <c r="Y216" i="7942"/>
  <c r="FK354" i="7942"/>
  <c r="FL215" i="7942"/>
  <c r="GG342" i="7942"/>
  <c r="GH203" i="7942"/>
  <c r="BE421" i="7942"/>
  <c r="BF282" i="7942"/>
  <c r="BP350" i="7942"/>
  <c r="BQ211" i="7942"/>
  <c r="AU221" i="7942"/>
  <c r="AT360" i="7942"/>
  <c r="I95" i="7946"/>
  <c r="I96" i="7946" s="1"/>
  <c r="K70" i="7946"/>
  <c r="DT198" i="7942"/>
  <c r="DS337" i="7942"/>
  <c r="CX236" i="7942"/>
  <c r="CW375" i="7942"/>
  <c r="FA240" i="7942"/>
  <c r="EZ379" i="7942"/>
  <c r="CW323" i="7942"/>
  <c r="CX184" i="7942"/>
  <c r="CW355" i="7942"/>
  <c r="CX216" i="7942"/>
  <c r="FL253" i="7942"/>
  <c r="FK392" i="7942"/>
  <c r="AU154" i="7942"/>
  <c r="AT293" i="7942"/>
  <c r="L84" i="7946"/>
  <c r="M59" i="7946"/>
  <c r="CM272" i="7942"/>
  <c r="CL411" i="7942"/>
  <c r="DI189" i="7942"/>
  <c r="DH328" i="7942"/>
  <c r="X397" i="7942"/>
  <c r="Y258" i="7942"/>
  <c r="EO383" i="7942"/>
  <c r="EP244" i="7942"/>
  <c r="DI232" i="7942"/>
  <c r="DH371" i="7942"/>
  <c r="CL294" i="7942"/>
  <c r="CM155" i="7942"/>
  <c r="BE401" i="7942"/>
  <c r="BF262" i="7942"/>
  <c r="FV402" i="7942"/>
  <c r="FW263" i="7942"/>
  <c r="CB280" i="7942"/>
  <c r="CA419" i="7942"/>
  <c r="FV295" i="7942"/>
  <c r="FW156" i="7942"/>
  <c r="EO360" i="7942"/>
  <c r="EP221" i="7942"/>
  <c r="FA280" i="7942"/>
  <c r="EZ419" i="7942"/>
  <c r="EZ339" i="7942"/>
  <c r="FA200" i="7942"/>
  <c r="AT356" i="7942"/>
  <c r="AU217" i="7942"/>
  <c r="CV425" i="7942"/>
  <c r="CB269" i="7942"/>
  <c r="CA408" i="7942"/>
  <c r="BE348" i="7942"/>
  <c r="BF209" i="7942"/>
  <c r="S73" i="7946"/>
  <c r="S74" i="7946" s="1"/>
  <c r="K98" i="7946"/>
  <c r="S98" i="7946" s="1"/>
  <c r="S99" i="7946" s="1"/>
  <c r="DH354" i="7942"/>
  <c r="DI215" i="7942"/>
  <c r="DH350" i="7942"/>
  <c r="DI211" i="7942"/>
  <c r="DI256" i="7942"/>
  <c r="DH395" i="7942"/>
  <c r="EO341" i="7942"/>
  <c r="EP202" i="7942"/>
  <c r="CW339" i="7942"/>
  <c r="CX200" i="7942"/>
  <c r="FV349" i="7942"/>
  <c r="FW210" i="7942"/>
  <c r="AI301" i="7942"/>
  <c r="AJ162" i="7942"/>
  <c r="CW297" i="7942"/>
  <c r="CX158" i="7942"/>
  <c r="DI240" i="7942"/>
  <c r="DH379" i="7942"/>
  <c r="FK400" i="7942"/>
  <c r="FL261" i="7942"/>
  <c r="DS320" i="7942"/>
  <c r="DT181" i="7942"/>
  <c r="DS367" i="7942"/>
  <c r="DT228" i="7942"/>
  <c r="CM220" i="7942"/>
  <c r="CL359" i="7942"/>
  <c r="GG418" i="7942"/>
  <c r="GH279" i="7942"/>
  <c r="X400" i="7942"/>
  <c r="Y261" i="7942"/>
  <c r="EO399" i="7942"/>
  <c r="EP260" i="7942"/>
  <c r="AT395" i="7942"/>
  <c r="AU256" i="7942"/>
  <c r="CM267" i="7942"/>
  <c r="CL406" i="7942"/>
  <c r="CA338" i="7942"/>
  <c r="CB199" i="7942"/>
  <c r="CL384" i="7942"/>
  <c r="CM245" i="7942"/>
  <c r="BF279" i="7942"/>
  <c r="BE418" i="7942"/>
  <c r="BE330" i="7942"/>
  <c r="BF191" i="7942"/>
  <c r="ED330" i="7942"/>
  <c r="EE191" i="7942"/>
  <c r="EP168" i="7942"/>
  <c r="EO307" i="7942"/>
  <c r="CA351" i="7942"/>
  <c r="CB212" i="7942"/>
  <c r="CL371" i="7942"/>
  <c r="CM232" i="7942"/>
  <c r="DI156" i="7942"/>
  <c r="DH295" i="7942"/>
  <c r="AI410" i="7942"/>
  <c r="AJ271" i="7942"/>
  <c r="CB185" i="7942"/>
  <c r="CA324" i="7942"/>
  <c r="ED394" i="7942"/>
  <c r="EE255" i="7942"/>
  <c r="CW326" i="7942"/>
  <c r="CX187" i="7942"/>
  <c r="EP205" i="7942"/>
  <c r="EO344" i="7942"/>
  <c r="BQ281" i="7942"/>
  <c r="BP420" i="7942"/>
  <c r="DT167" i="7942"/>
  <c r="DS306" i="7942"/>
  <c r="CB227" i="7942"/>
  <c r="CA366" i="7942"/>
  <c r="FL281" i="7942"/>
  <c r="FK420" i="7942"/>
  <c r="AU278" i="7942"/>
  <c r="AT417" i="7942"/>
  <c r="FA229" i="7942"/>
  <c r="EZ368" i="7942"/>
  <c r="BE420" i="7942"/>
  <c r="BF281" i="7942"/>
  <c r="CM168" i="7942"/>
  <c r="CL307" i="7942"/>
  <c r="BF158" i="7942"/>
  <c r="BE297" i="7942"/>
  <c r="AI342" i="7942"/>
  <c r="AJ203" i="7942"/>
  <c r="CA421" i="7942"/>
  <c r="CB282" i="7942"/>
  <c r="CM216" i="7942"/>
  <c r="CL355" i="7942"/>
  <c r="GG384" i="7942"/>
  <c r="GH245" i="7942"/>
  <c r="DI218" i="7942"/>
  <c r="DH357" i="7942"/>
  <c r="DH386" i="7942"/>
  <c r="DI247" i="7942"/>
  <c r="X377" i="7942"/>
  <c r="Y238" i="7942"/>
  <c r="AJ247" i="7942"/>
  <c r="AI386" i="7942"/>
  <c r="X327" i="7942"/>
  <c r="Y188" i="7942"/>
  <c r="FV328" i="7942"/>
  <c r="FW189" i="7942"/>
  <c r="CL361" i="7942"/>
  <c r="CM222" i="7942"/>
  <c r="AT416" i="7942"/>
  <c r="AU277" i="7942"/>
  <c r="N178" i="7942"/>
  <c r="M317" i="7942"/>
  <c r="AJ237" i="7942"/>
  <c r="AI376" i="7942"/>
  <c r="CW423" i="7942"/>
  <c r="CX284" i="7942"/>
  <c r="BE377" i="7942"/>
  <c r="BF238" i="7942"/>
  <c r="DS405" i="7942"/>
  <c r="DT266" i="7942"/>
  <c r="AJ264" i="7942"/>
  <c r="AI403" i="7942"/>
  <c r="N821" i="18"/>
  <c r="ED311" i="7942"/>
  <c r="EE172" i="7942"/>
  <c r="BQ235" i="7942"/>
  <c r="BP374" i="7942"/>
  <c r="FK306" i="7942"/>
  <c r="FL167" i="7942"/>
  <c r="CW308" i="7942"/>
  <c r="CX169" i="7942"/>
  <c r="ED359" i="7942"/>
  <c r="EE220" i="7942"/>
  <c r="FL269" i="7942"/>
  <c r="FK408" i="7942"/>
  <c r="BQ204" i="7942"/>
  <c r="BP343" i="7942"/>
  <c r="CA396" i="7942"/>
  <c r="CB257" i="7942"/>
  <c r="EE285" i="7942"/>
  <c r="ED424" i="7942"/>
  <c r="FV401" i="7942"/>
  <c r="FW262" i="7942"/>
  <c r="CA400" i="7942"/>
  <c r="CB261" i="7942"/>
  <c r="GH224" i="7942"/>
  <c r="GG363" i="7942"/>
  <c r="CB259" i="7942"/>
  <c r="CA398" i="7942"/>
  <c r="CW390" i="7942"/>
  <c r="CX251" i="7942"/>
  <c r="FL217" i="7942"/>
  <c r="FK356" i="7942"/>
  <c r="BP412" i="7942"/>
  <c r="BQ273" i="7942"/>
  <c r="I17" i="7946"/>
  <c r="J44" i="7943"/>
  <c r="DS303" i="7942"/>
  <c r="DT164" i="7942"/>
  <c r="DT159" i="7942"/>
  <c r="DS298" i="7942"/>
  <c r="BP297" i="7942"/>
  <c r="BQ158" i="7942"/>
  <c r="ED318" i="7942"/>
  <c r="EE179" i="7942"/>
  <c r="DH297" i="7942"/>
  <c r="DI158" i="7942"/>
  <c r="CM181" i="7942"/>
  <c r="CL320" i="7942"/>
  <c r="Y205" i="7942"/>
  <c r="X344" i="7942"/>
  <c r="M388" i="7942"/>
  <c r="N249" i="7942"/>
  <c r="DI275" i="7942"/>
  <c r="DH414" i="7942"/>
  <c r="K817" i="18"/>
  <c r="X419" i="7942"/>
  <c r="Y280" i="7942"/>
  <c r="EO314" i="7942"/>
  <c r="EP175" i="7942"/>
  <c r="X363" i="7942"/>
  <c r="Y224" i="7942"/>
  <c r="Y206" i="7942"/>
  <c r="X345" i="7942"/>
  <c r="CB275" i="7942"/>
  <c r="CA414" i="7942"/>
  <c r="AI293" i="7942"/>
  <c r="AJ154" i="7942"/>
  <c r="ED413" i="7942"/>
  <c r="EE274" i="7942"/>
  <c r="N846" i="18"/>
  <c r="O846" i="18" s="1"/>
  <c r="P846" i="18" s="1"/>
  <c r="Q846" i="18" s="1"/>
  <c r="AJ281" i="7942"/>
  <c r="AI420" i="7942"/>
  <c r="DT163" i="7942"/>
  <c r="DS302" i="7942"/>
  <c r="CW403" i="7942"/>
  <c r="CX264" i="7942"/>
  <c r="AJ276" i="7942"/>
  <c r="AI415" i="7942"/>
  <c r="Y225" i="7942"/>
  <c r="X364" i="7942"/>
  <c r="CX194" i="7942"/>
  <c r="CW333" i="7942"/>
  <c r="DT225" i="7942"/>
  <c r="DS364" i="7942"/>
  <c r="Y222" i="7942"/>
  <c r="X361" i="7942"/>
  <c r="DH420" i="7942"/>
  <c r="DI281" i="7942"/>
  <c r="CB231" i="7942"/>
  <c r="CA370" i="7942"/>
  <c r="AI326" i="7942"/>
  <c r="AJ187" i="7942"/>
  <c r="FL188" i="7942"/>
  <c r="FK327" i="7942"/>
  <c r="ED400" i="7942"/>
  <c r="EE261" i="7942"/>
  <c r="AJ283" i="7942"/>
  <c r="AI422" i="7942"/>
  <c r="N167" i="7942"/>
  <c r="M306" i="7942"/>
  <c r="AU186" i="7942"/>
  <c r="AT325" i="7942"/>
  <c r="DS418" i="7942"/>
  <c r="DT279" i="7942"/>
  <c r="FK383" i="7942"/>
  <c r="FL244" i="7942"/>
  <c r="N174" i="7942"/>
  <c r="M313" i="7942"/>
  <c r="FA179" i="7942"/>
  <c r="EZ318" i="7942"/>
  <c r="CA413" i="7942"/>
  <c r="CB274" i="7942"/>
  <c r="AI337" i="7942"/>
  <c r="AJ198" i="7942"/>
  <c r="AT396" i="7942"/>
  <c r="AU257" i="7942"/>
  <c r="DS413" i="7942"/>
  <c r="DT274" i="7942"/>
  <c r="FV405" i="7942"/>
  <c r="FW266" i="7942"/>
  <c r="AI313" i="7942"/>
  <c r="AJ174" i="7942"/>
  <c r="N224" i="7942"/>
  <c r="M363" i="7942"/>
  <c r="EO340" i="7942"/>
  <c r="EP201" i="7942"/>
  <c r="Y218" i="7942"/>
  <c r="X357" i="7942"/>
  <c r="AT382" i="7942"/>
  <c r="AU243" i="7942"/>
  <c r="DS420" i="7942"/>
  <c r="DT281" i="7942"/>
  <c r="DS360" i="7942"/>
  <c r="DT221" i="7942"/>
  <c r="FK384" i="7942"/>
  <c r="FL245" i="7942"/>
  <c r="AT307" i="7942"/>
  <c r="AU168" i="7942"/>
  <c r="BQ283" i="7942"/>
  <c r="BP422" i="7942"/>
  <c r="DH310" i="7942"/>
  <c r="DI171" i="7942"/>
  <c r="AT412" i="7942"/>
  <c r="AU273" i="7942"/>
  <c r="DH367" i="7942"/>
  <c r="DI228" i="7942"/>
  <c r="ED417" i="7942"/>
  <c r="EE278" i="7942"/>
  <c r="DH391" i="7942"/>
  <c r="DI252" i="7942"/>
  <c r="AI314" i="7942"/>
  <c r="AJ175" i="7942"/>
  <c r="DS409" i="7942"/>
  <c r="DT270" i="7942"/>
  <c r="BO425" i="7942"/>
  <c r="BP310" i="7942"/>
  <c r="BQ171" i="7942"/>
  <c r="CK425" i="7942"/>
  <c r="FL283" i="7942"/>
  <c r="FK422" i="7942"/>
  <c r="CL398" i="7942"/>
  <c r="CM259" i="7942"/>
  <c r="EE214" i="7942"/>
  <c r="ED353" i="7942"/>
  <c r="AU166" i="7942"/>
  <c r="AT305" i="7942"/>
  <c r="AJ193" i="7942"/>
  <c r="AI332" i="7942"/>
  <c r="CB156" i="7942"/>
  <c r="CA295" i="7942"/>
  <c r="CW301" i="7942"/>
  <c r="CX162" i="7942"/>
  <c r="DH311" i="7942"/>
  <c r="DI172" i="7942"/>
  <c r="GG297" i="7942"/>
  <c r="GH158" i="7942"/>
  <c r="CB155" i="7942"/>
  <c r="CA294" i="7942"/>
  <c r="DH340" i="7942"/>
  <c r="DI201" i="7942"/>
  <c r="GH201" i="7942"/>
  <c r="GG340" i="7942"/>
  <c r="AT335" i="7942"/>
  <c r="AU196" i="7942"/>
  <c r="CA303" i="7942"/>
  <c r="CB164" i="7942"/>
  <c r="N193" i="7942"/>
  <c r="M332" i="7942"/>
  <c r="CM261" i="7942"/>
  <c r="CL400" i="7942"/>
  <c r="EO371" i="7942"/>
  <c r="EP232" i="7942"/>
  <c r="CM180" i="7942"/>
  <c r="CL319" i="7942"/>
  <c r="DI176" i="7942"/>
  <c r="DH315" i="7942"/>
  <c r="FV372" i="7942"/>
  <c r="FW233" i="7942"/>
  <c r="CM253" i="7942"/>
  <c r="CL392" i="7942"/>
  <c r="ED320" i="7942"/>
  <c r="EE181" i="7942"/>
  <c r="CB245" i="7942"/>
  <c r="CA384" i="7942"/>
  <c r="AJ226" i="7942"/>
  <c r="AI365" i="7942"/>
  <c r="CM224" i="7942"/>
  <c r="CL363" i="7942"/>
  <c r="X375" i="7942"/>
  <c r="Y236" i="7942"/>
  <c r="Y244" i="7942"/>
  <c r="X383" i="7942"/>
  <c r="M352" i="7942"/>
  <c r="N213" i="7942"/>
  <c r="CX224" i="7942"/>
  <c r="CW363" i="7942"/>
  <c r="AI387" i="7942"/>
  <c r="AJ248" i="7942"/>
  <c r="ED380" i="7942"/>
  <c r="EE241" i="7942"/>
  <c r="AU271" i="7942"/>
  <c r="AT410" i="7942"/>
  <c r="BF196" i="7942"/>
  <c r="BE335" i="7942"/>
  <c r="AT399" i="7942"/>
  <c r="AU260" i="7942"/>
  <c r="DT192" i="7942"/>
  <c r="DS331" i="7942"/>
  <c r="DS398" i="7942"/>
  <c r="DT259" i="7942"/>
  <c r="DG425" i="7942"/>
  <c r="ED348" i="7942"/>
  <c r="EE209" i="7942"/>
  <c r="DI206" i="7942"/>
  <c r="DH345" i="7942"/>
  <c r="CW404" i="7942"/>
  <c r="CX265" i="7942"/>
  <c r="CM249" i="7942"/>
  <c r="CL388" i="7942"/>
  <c r="FW214" i="7942"/>
  <c r="FV353" i="7942"/>
  <c r="DT172" i="7942"/>
  <c r="DS311" i="7942"/>
  <c r="BQ172" i="7942"/>
  <c r="BP311" i="7942"/>
  <c r="FL157" i="7942"/>
  <c r="FK296" i="7942"/>
  <c r="X293" i="7942"/>
  <c r="Y154" i="7942"/>
  <c r="CL387" i="7942"/>
  <c r="CM248" i="7942"/>
  <c r="CL408" i="7942"/>
  <c r="CM269" i="7942"/>
  <c r="BQ207" i="7942"/>
  <c r="BP346" i="7942"/>
  <c r="CA318" i="7942"/>
  <c r="CB179" i="7942"/>
  <c r="GH157" i="7942"/>
  <c r="GG296" i="7942"/>
  <c r="FA251" i="7942"/>
  <c r="EZ390" i="7942"/>
  <c r="DH368" i="7942"/>
  <c r="DI229" i="7942"/>
  <c r="EE167" i="7942"/>
  <c r="ED306" i="7942"/>
  <c r="ED303" i="7942"/>
  <c r="EE164" i="7942"/>
  <c r="AU172" i="7942"/>
  <c r="AT311" i="7942"/>
  <c r="GH211" i="7942"/>
  <c r="GG350" i="7942"/>
  <c r="CM278" i="7942"/>
  <c r="CL417" i="7942"/>
  <c r="GH177" i="7942"/>
  <c r="GG316" i="7942"/>
  <c r="M314" i="7942"/>
  <c r="N175" i="7942"/>
  <c r="EZ367" i="7942"/>
  <c r="FA228" i="7942"/>
  <c r="M783" i="18"/>
  <c r="N783" i="18" s="1"/>
  <c r="AT413" i="7942"/>
  <c r="AU274" i="7942"/>
  <c r="FW155" i="7942"/>
  <c r="FV294" i="7942"/>
  <c r="FL214" i="7942"/>
  <c r="FK353" i="7942"/>
  <c r="O638" i="18"/>
  <c r="P638" i="18" s="1"/>
  <c r="FW226" i="7942"/>
  <c r="FV365" i="7942"/>
  <c r="CB191" i="7942"/>
  <c r="CA330" i="7942"/>
  <c r="EZ296" i="7942"/>
  <c r="FA157" i="7942"/>
  <c r="AJ268" i="7942"/>
  <c r="AI407" i="7942"/>
  <c r="EE269" i="7942"/>
  <c r="ED408" i="7942"/>
  <c r="AU279" i="7942"/>
  <c r="AT418" i="7942"/>
  <c r="FL213" i="7942"/>
  <c r="FK352" i="7942"/>
  <c r="FA241" i="7942"/>
  <c r="EZ380" i="7942"/>
  <c r="FA174" i="7942"/>
  <c r="EZ313" i="7942"/>
  <c r="ED387" i="7942"/>
  <c r="EE248" i="7942"/>
  <c r="FW230" i="7942"/>
  <c r="FV369" i="7942"/>
  <c r="FL240" i="7942"/>
  <c r="FK379" i="7942"/>
  <c r="X321" i="7942"/>
  <c r="Y182" i="7942"/>
  <c r="BF223" i="7942"/>
  <c r="BE362" i="7942"/>
  <c r="X313" i="7942"/>
  <c r="Y174" i="7942"/>
  <c r="BE404" i="7942"/>
  <c r="BF265" i="7942"/>
  <c r="FW170" i="7942"/>
  <c r="FV309" i="7942"/>
  <c r="AT387" i="7942"/>
  <c r="AU248" i="7942"/>
  <c r="O275" i="18"/>
  <c r="P275" i="18" s="1"/>
  <c r="EO410" i="7942"/>
  <c r="EP271" i="7942"/>
  <c r="BE387" i="7942"/>
  <c r="BF248" i="7942"/>
  <c r="DI263" i="7942"/>
  <c r="DH402" i="7942"/>
  <c r="DT254" i="7942"/>
  <c r="DS393" i="7942"/>
  <c r="R833" i="18"/>
  <c r="AU269" i="7942"/>
  <c r="AT408" i="7942"/>
  <c r="AT346" i="7942"/>
  <c r="AU207" i="7942"/>
  <c r="DS309" i="7942"/>
  <c r="DT170" i="7942"/>
  <c r="AU285" i="7942"/>
  <c r="AT424" i="7942"/>
  <c r="CL401" i="7942"/>
  <c r="CM262" i="7942"/>
  <c r="FA245" i="7942"/>
  <c r="EZ384" i="7942"/>
  <c r="FV414" i="7942"/>
  <c r="FW275" i="7942"/>
  <c r="DH387" i="7942"/>
  <c r="DI248" i="7942"/>
  <c r="X304" i="7942"/>
  <c r="Y165" i="7942"/>
  <c r="N247" i="7942"/>
  <c r="M386" i="7942"/>
  <c r="CA333" i="7942"/>
  <c r="CB194" i="7942"/>
  <c r="BQ157" i="7942"/>
  <c r="BP296" i="7942"/>
  <c r="CW294" i="7942"/>
  <c r="CX155" i="7942"/>
  <c r="DH346" i="7942"/>
  <c r="DI207" i="7942"/>
  <c r="EP284" i="7942"/>
  <c r="EO423" i="7942"/>
  <c r="GH246" i="7942"/>
  <c r="GG385" i="7942"/>
  <c r="FW258" i="7942"/>
  <c r="FV397" i="7942"/>
  <c r="DT217" i="7942"/>
  <c r="DS356" i="7942"/>
  <c r="Y163" i="7942"/>
  <c r="X302" i="7942"/>
  <c r="FK413" i="7942"/>
  <c r="FL274" i="7942"/>
  <c r="CM240" i="7942"/>
  <c r="CL379" i="7942"/>
  <c r="M348" i="7942"/>
  <c r="N209" i="7942"/>
  <c r="CM212" i="7942"/>
  <c r="CL351" i="7942"/>
  <c r="DH359" i="7942"/>
  <c r="DI220" i="7942"/>
  <c r="CW309" i="7942"/>
  <c r="CX170" i="7942"/>
  <c r="P261" i="18"/>
  <c r="Q261" i="18" s="1"/>
  <c r="FW171" i="7942"/>
  <c r="FV310" i="7942"/>
  <c r="GG395" i="7942"/>
  <c r="GH256" i="7942"/>
  <c r="BF267" i="7942"/>
  <c r="BE406" i="7942"/>
  <c r="EZ347" i="7942"/>
  <c r="FA208" i="7942"/>
  <c r="X298" i="7942"/>
  <c r="Y159" i="7942"/>
  <c r="BE419" i="7942"/>
  <c r="BF280" i="7942"/>
  <c r="DT171" i="7942"/>
  <c r="DS310" i="7942"/>
  <c r="AI381" i="7942"/>
  <c r="AJ242" i="7942"/>
  <c r="CA334" i="7942"/>
  <c r="CB195" i="7942"/>
  <c r="FA173" i="7942"/>
  <c r="EZ312" i="7942"/>
  <c r="CX171" i="7942"/>
  <c r="CW310" i="7942"/>
  <c r="CA348" i="7942"/>
  <c r="CB209" i="7942"/>
  <c r="EE158" i="7942"/>
  <c r="ED297" i="7942"/>
  <c r="X303" i="7942"/>
  <c r="Y164" i="7942"/>
  <c r="CM264" i="7942"/>
  <c r="CL403" i="7942"/>
  <c r="CL295" i="7942"/>
  <c r="CM156" i="7942"/>
  <c r="CW372" i="7942"/>
  <c r="CX233" i="7942"/>
  <c r="X406" i="7942"/>
  <c r="Y267" i="7942"/>
  <c r="CX213" i="7942"/>
  <c r="CW352" i="7942"/>
  <c r="EP199" i="7942"/>
  <c r="EO338" i="7942"/>
  <c r="CL396" i="7942"/>
  <c r="CM257" i="7942"/>
  <c r="CW411" i="7942"/>
  <c r="CX272" i="7942"/>
  <c r="BF206" i="7942"/>
  <c r="BE345" i="7942"/>
  <c r="GG419" i="7942"/>
  <c r="GH280" i="7942"/>
  <c r="FW176" i="7942"/>
  <c r="FV315" i="7942"/>
  <c r="CX211" i="7942"/>
  <c r="CW350" i="7942"/>
  <c r="DT239" i="7942"/>
  <c r="DS378" i="7942"/>
  <c r="Y180" i="7942"/>
  <c r="X319" i="7942"/>
  <c r="CX183" i="7942"/>
  <c r="CW322" i="7942"/>
  <c r="N227" i="7942"/>
  <c r="M366" i="7942"/>
  <c r="GG412" i="7942"/>
  <c r="GH273" i="7942"/>
  <c r="FL159" i="7942"/>
  <c r="FK298" i="7942"/>
  <c r="DH307" i="7942"/>
  <c r="DI168" i="7942"/>
  <c r="AT339" i="7942"/>
  <c r="AU200" i="7942"/>
  <c r="BE400" i="7942"/>
  <c r="BF261" i="7942"/>
  <c r="AT324" i="7942"/>
  <c r="AU185" i="7942"/>
  <c r="N229" i="7942"/>
  <c r="M368" i="7942"/>
  <c r="GG310" i="7942"/>
  <c r="GH171" i="7942"/>
  <c r="DH383" i="7942"/>
  <c r="DI244" i="7942"/>
  <c r="GG347" i="7942"/>
  <c r="GH208" i="7942"/>
  <c r="BP413" i="7942"/>
  <c r="BQ274" i="7942"/>
  <c r="AJ241" i="7942"/>
  <c r="AI380" i="7942"/>
  <c r="EE245" i="7942"/>
  <c r="ED384" i="7942"/>
  <c r="BF253" i="7942"/>
  <c r="BE392" i="7942"/>
  <c r="DH296" i="7942"/>
  <c r="DI157" i="7942"/>
  <c r="CW316" i="7942"/>
  <c r="CX177" i="7942"/>
  <c r="AT420" i="7942"/>
  <c r="AU281" i="7942"/>
  <c r="CX179" i="7942"/>
  <c r="CW318" i="7942"/>
  <c r="N217" i="7942"/>
  <c r="M356" i="7942"/>
  <c r="EZ316" i="7942"/>
  <c r="FA177" i="7942"/>
  <c r="FW265" i="7942"/>
  <c r="FV404" i="7942"/>
  <c r="BP327" i="7942"/>
  <c r="BQ188" i="7942"/>
  <c r="FK415" i="7942"/>
  <c r="FL276" i="7942"/>
  <c r="BE370" i="7942"/>
  <c r="BF231" i="7942"/>
  <c r="AI297" i="7942"/>
  <c r="AJ158" i="7942"/>
  <c r="CM283" i="7942"/>
  <c r="CL422" i="7942"/>
  <c r="EP242" i="7942"/>
  <c r="EO381" i="7942"/>
  <c r="AI354" i="7942"/>
  <c r="AJ215" i="7942"/>
  <c r="FV341" i="7942"/>
  <c r="FW202" i="7942"/>
  <c r="EE240" i="7942"/>
  <c r="ED379" i="7942"/>
  <c r="FL198" i="7942"/>
  <c r="FK337" i="7942"/>
  <c r="AI305" i="7942"/>
  <c r="AJ166" i="7942"/>
  <c r="Y156" i="7942"/>
  <c r="X295" i="7942"/>
  <c r="DS402" i="7942"/>
  <c r="DT263" i="7942"/>
  <c r="GH184" i="7942"/>
  <c r="GG323" i="7942"/>
  <c r="EO376" i="7942"/>
  <c r="EP237" i="7942"/>
  <c r="N285" i="7942"/>
  <c r="M424" i="7942"/>
  <c r="GG313" i="7942"/>
  <c r="GH174" i="7942"/>
  <c r="AJ178" i="7942"/>
  <c r="AI317" i="7942"/>
  <c r="CW388" i="7942"/>
  <c r="CX249" i="7942"/>
  <c r="Y245" i="7942"/>
  <c r="X384" i="7942"/>
  <c r="CX273" i="7942"/>
  <c r="CW412" i="7942"/>
  <c r="Y184" i="7942"/>
  <c r="X323" i="7942"/>
  <c r="EE156" i="7942"/>
  <c r="ED295" i="7942"/>
  <c r="N158" i="7942"/>
  <c r="M297" i="7942"/>
  <c r="N312" i="18"/>
  <c r="O312" i="18" s="1"/>
  <c r="N248" i="7942"/>
  <c r="M387" i="7942"/>
  <c r="BQ169" i="7942"/>
  <c r="BP308" i="7942"/>
  <c r="EO422" i="7942"/>
  <c r="EP283" i="7942"/>
  <c r="GG337" i="7942"/>
  <c r="GH198" i="7942"/>
  <c r="FL280" i="7942"/>
  <c r="FK419" i="7942"/>
  <c r="CL323" i="7942"/>
  <c r="CM184" i="7942"/>
  <c r="AI296" i="7942"/>
  <c r="AJ157" i="7942"/>
  <c r="CX166" i="7942"/>
  <c r="CW305" i="7942"/>
  <c r="N809" i="18"/>
  <c r="AU228" i="7942"/>
  <c r="AT367" i="7942"/>
  <c r="M370" i="7942"/>
  <c r="N231" i="7942"/>
  <c r="X422" i="7942"/>
  <c r="Y283" i="7942"/>
  <c r="AT373" i="7942"/>
  <c r="AU234" i="7942"/>
  <c r="FW172" i="7942"/>
  <c r="FV311" i="7942"/>
  <c r="FK329" i="7942"/>
  <c r="FL190" i="7942"/>
  <c r="CA347" i="7942"/>
  <c r="CB208" i="7942"/>
  <c r="FW154" i="7942"/>
  <c r="FV293" i="7942"/>
  <c r="CW330" i="7942"/>
  <c r="CX191" i="7942"/>
  <c r="EE206" i="7942"/>
  <c r="ED345" i="7942"/>
  <c r="AT385" i="7942"/>
  <c r="AU246" i="7942"/>
  <c r="Y168" i="7942"/>
  <c r="X307" i="7942"/>
  <c r="EE201" i="7942"/>
  <c r="ED340" i="7942"/>
  <c r="EP158" i="7942"/>
  <c r="EO297" i="7942"/>
  <c r="FA165" i="7942"/>
  <c r="EZ304" i="7942"/>
  <c r="BE310" i="7942"/>
  <c r="BF171" i="7942"/>
  <c r="DS305" i="7942"/>
  <c r="DT166" i="7942"/>
  <c r="GG370" i="7942"/>
  <c r="GH231" i="7942"/>
  <c r="FV297" i="7942"/>
  <c r="FW158" i="7942"/>
  <c r="N236" i="7942"/>
  <c r="M375" i="7942"/>
  <c r="N256" i="7942"/>
  <c r="M395" i="7942"/>
  <c r="ED377" i="7942"/>
  <c r="EE238" i="7942"/>
  <c r="M664" i="18"/>
  <c r="BP349" i="7942"/>
  <c r="BQ210" i="7942"/>
  <c r="EO373" i="7942"/>
  <c r="EP234" i="7942"/>
  <c r="N232" i="7942"/>
  <c r="M371" i="7942"/>
  <c r="ED399" i="7942"/>
  <c r="EE260" i="7942"/>
  <c r="M316" i="7942"/>
  <c r="N177" i="7942"/>
  <c r="DS424" i="7942"/>
  <c r="DT285" i="7942"/>
  <c r="EP164" i="7942"/>
  <c r="EO303" i="7942"/>
  <c r="EZ306" i="7942"/>
  <c r="FA167" i="7942"/>
  <c r="BE358" i="7942"/>
  <c r="BF219" i="7942"/>
  <c r="X424" i="7942"/>
  <c r="Y285" i="7942"/>
  <c r="FW186" i="7942"/>
  <c r="FV325" i="7942"/>
  <c r="CA362" i="7942"/>
  <c r="CB223" i="7942"/>
  <c r="EZ314" i="7942"/>
  <c r="FA175" i="7942"/>
  <c r="GG360" i="7942"/>
  <c r="GH221" i="7942"/>
  <c r="GH265" i="7942"/>
  <c r="GG404" i="7942"/>
  <c r="DT174" i="7942"/>
  <c r="DS313" i="7942"/>
  <c r="GG302" i="7942"/>
  <c r="GH163" i="7942"/>
  <c r="DS389" i="7942"/>
  <c r="DT250" i="7942"/>
  <c r="EP182" i="7942"/>
  <c r="EO321" i="7942"/>
  <c r="FW194" i="7942"/>
  <c r="FV333" i="7942"/>
  <c r="AJ191" i="7942"/>
  <c r="AI330" i="7942"/>
  <c r="FK397" i="7942"/>
  <c r="FL258" i="7942"/>
  <c r="Y189" i="7942"/>
  <c r="X328" i="7942"/>
  <c r="GG320" i="7942"/>
  <c r="GH181" i="7942"/>
  <c r="GG400" i="7942"/>
  <c r="GH261" i="7942"/>
  <c r="GG387" i="7942"/>
  <c r="GH248" i="7942"/>
  <c r="EP197" i="7942"/>
  <c r="EO336" i="7942"/>
  <c r="Y160" i="7942"/>
  <c r="X299" i="7942"/>
  <c r="CX283" i="7942"/>
  <c r="CW422" i="7942"/>
  <c r="BE403" i="7942"/>
  <c r="BF264" i="7942"/>
  <c r="CB177" i="7942"/>
  <c r="CA316" i="7942"/>
  <c r="EZ326" i="7942"/>
  <c r="FA187" i="7942"/>
  <c r="EZ378" i="7942"/>
  <c r="FA239" i="7942"/>
  <c r="X398" i="7942"/>
  <c r="Y259" i="7942"/>
  <c r="CA313" i="7942"/>
  <c r="CB174" i="7942"/>
  <c r="EO411" i="7942"/>
  <c r="EP272" i="7942"/>
  <c r="CL324" i="7942"/>
  <c r="CM185" i="7942"/>
  <c r="GH247" i="7942"/>
  <c r="GG386" i="7942"/>
  <c r="ED338" i="7942"/>
  <c r="EE199" i="7942"/>
  <c r="DI175" i="7942"/>
  <c r="DH314" i="7942"/>
  <c r="FL260" i="7942"/>
  <c r="FK399" i="7942"/>
  <c r="EO382" i="7942"/>
  <c r="EP243" i="7942"/>
  <c r="CA395" i="7942"/>
  <c r="CB256" i="7942"/>
  <c r="CL341" i="7942"/>
  <c r="CM202" i="7942"/>
  <c r="CB168" i="7942"/>
  <c r="CA307" i="7942"/>
  <c r="AU227" i="7942"/>
  <c r="AT366" i="7942"/>
  <c r="GH216" i="7942"/>
  <c r="GG355" i="7942"/>
  <c r="DI251" i="7942"/>
  <c r="DH390" i="7942"/>
  <c r="CX181" i="7942"/>
  <c r="CW320" i="7942"/>
  <c r="DI161" i="7942"/>
  <c r="DH300" i="7942"/>
  <c r="AT344" i="7942"/>
  <c r="AU205" i="7942"/>
  <c r="CA340" i="7942"/>
  <c r="CB201" i="7942"/>
  <c r="ED381" i="7942"/>
  <c r="EE242" i="7942"/>
  <c r="DI242" i="7942"/>
  <c r="DH381" i="7942"/>
  <c r="CL352" i="7942"/>
  <c r="CM213" i="7942"/>
  <c r="EE180" i="7942"/>
  <c r="ED319" i="7942"/>
  <c r="FL199" i="7942"/>
  <c r="FK338" i="7942"/>
  <c r="AU214" i="7942"/>
  <c r="AT353" i="7942"/>
  <c r="AU210" i="7942"/>
  <c r="AT349" i="7942"/>
  <c r="M299" i="18"/>
  <c r="N299" i="18" s="1"/>
  <c r="O299" i="18" s="1"/>
  <c r="L309" i="18"/>
  <c r="CX199" i="7942"/>
  <c r="CW338" i="7942"/>
  <c r="EZ293" i="7942"/>
  <c r="FA154" i="7942"/>
  <c r="GG414" i="7942"/>
  <c r="GH275" i="7942"/>
  <c r="BP414" i="7942"/>
  <c r="BQ275" i="7942"/>
  <c r="AJ164" i="7942"/>
  <c r="AI303" i="7942"/>
  <c r="BP373" i="7942"/>
  <c r="BQ234" i="7942"/>
  <c r="BP303" i="7942"/>
  <c r="BQ164" i="7942"/>
  <c r="EE159" i="7942"/>
  <c r="ED298" i="7942"/>
  <c r="CW306" i="7942"/>
  <c r="CX167" i="7942"/>
  <c r="DT218" i="7942"/>
  <c r="DS357" i="7942"/>
  <c r="AT398" i="7942"/>
  <c r="AU259" i="7942"/>
  <c r="GH160" i="7942"/>
  <c r="GG299" i="7942"/>
  <c r="BP384" i="7942"/>
  <c r="BQ245" i="7942"/>
  <c r="GG423" i="7942"/>
  <c r="GH284" i="7942"/>
  <c r="BF175" i="7942"/>
  <c r="BE314" i="7942"/>
  <c r="FA172" i="7942"/>
  <c r="EZ311" i="7942"/>
  <c r="FK346" i="7942"/>
  <c r="FL207" i="7942"/>
  <c r="BQ280" i="7942"/>
  <c r="BP419" i="7942"/>
  <c r="DS316" i="7942"/>
  <c r="DT177" i="7942"/>
  <c r="BF215" i="7942"/>
  <c r="BE354" i="7942"/>
  <c r="DH418" i="7942"/>
  <c r="DI279" i="7942"/>
  <c r="CX232" i="7942"/>
  <c r="CW371" i="7942"/>
  <c r="FV363" i="7942"/>
  <c r="FW224" i="7942"/>
  <c r="CM225" i="7942"/>
  <c r="CL364" i="7942"/>
  <c r="DH376" i="7942"/>
  <c r="DI237" i="7942"/>
  <c r="X350" i="7942"/>
  <c r="Y211" i="7942"/>
  <c r="EZ414" i="7942"/>
  <c r="FA275" i="7942"/>
  <c r="EZ406" i="7942"/>
  <c r="FA267" i="7942"/>
  <c r="BP326" i="7942"/>
  <c r="BQ187" i="7942"/>
  <c r="FK386" i="7942"/>
  <c r="FL247" i="7942"/>
  <c r="Y243" i="7942"/>
  <c r="X382" i="7942"/>
  <c r="CA301" i="7942"/>
  <c r="CB162" i="7942"/>
  <c r="FL219" i="7942"/>
  <c r="FK358" i="7942"/>
  <c r="DH388" i="7942"/>
  <c r="DI249" i="7942"/>
  <c r="DI167" i="7942"/>
  <c r="DH306" i="7942"/>
  <c r="FK305" i="7942"/>
  <c r="FL166" i="7942"/>
  <c r="CX276" i="7942"/>
  <c r="CW415" i="7942"/>
  <c r="DH380" i="7942"/>
  <c r="DI241" i="7942"/>
  <c r="CM284" i="7942"/>
  <c r="CL423" i="7942"/>
  <c r="CX239" i="7942"/>
  <c r="CW378" i="7942"/>
  <c r="GH204" i="7942"/>
  <c r="GG343" i="7942"/>
  <c r="CA365" i="7942"/>
  <c r="CB226" i="7942"/>
  <c r="DT262" i="7942"/>
  <c r="DS401" i="7942"/>
  <c r="FA225" i="7942"/>
  <c r="EZ364" i="7942"/>
  <c r="EE177" i="7942"/>
  <c r="ED316" i="7942"/>
  <c r="ED363" i="7942"/>
  <c r="EE224" i="7942"/>
  <c r="DS376" i="7942"/>
  <c r="DT237" i="7942"/>
  <c r="AJ245" i="7942"/>
  <c r="AI384" i="7942"/>
  <c r="CB198" i="7942"/>
  <c r="CA337" i="7942"/>
  <c r="BP333" i="7942"/>
  <c r="BQ194" i="7942"/>
  <c r="FA209" i="7942"/>
  <c r="EZ348" i="7942"/>
  <c r="X342" i="7942"/>
  <c r="Y203" i="7942"/>
  <c r="ED388" i="7942"/>
  <c r="EE249" i="7942"/>
  <c r="AJ243" i="7942"/>
  <c r="AI382" i="7942"/>
  <c r="L743" i="18"/>
  <c r="M743" i="18" s="1"/>
  <c r="N743" i="18" s="1"/>
  <c r="O743" i="18" s="1"/>
  <c r="N188" i="7942"/>
  <c r="M327" i="7942"/>
  <c r="BE313" i="7942"/>
  <c r="BF174" i="7942"/>
  <c r="K752" i="18"/>
  <c r="L742" i="18"/>
  <c r="AU220" i="7942"/>
  <c r="AT359" i="7942"/>
  <c r="AJ230" i="7942"/>
  <c r="AI369" i="7942"/>
  <c r="BE423" i="7942"/>
  <c r="BF284" i="7942"/>
  <c r="FL251" i="7942"/>
  <c r="FK390" i="7942"/>
  <c r="FW162" i="7942"/>
  <c r="FV301" i="7942"/>
  <c r="X393" i="7942"/>
  <c r="Y254" i="7942"/>
  <c r="P600" i="18"/>
  <c r="Q600" i="18" s="1"/>
  <c r="BQ221" i="7942"/>
  <c r="BP360" i="7942"/>
  <c r="X423" i="7942"/>
  <c r="Y284" i="7942"/>
  <c r="ED364" i="7942"/>
  <c r="EE225" i="7942"/>
  <c r="M418" i="7942"/>
  <c r="N279" i="7942"/>
  <c r="Y197" i="7942"/>
  <c r="X336" i="7942"/>
  <c r="EE267" i="7942"/>
  <c r="ED406" i="7942"/>
  <c r="BP404" i="7942"/>
  <c r="BQ265" i="7942"/>
  <c r="BE344" i="7942"/>
  <c r="BF205" i="7942"/>
  <c r="ED402" i="7942"/>
  <c r="EE263" i="7942"/>
  <c r="CL306" i="7942"/>
  <c r="CM167" i="7942"/>
  <c r="FW203" i="7942"/>
  <c r="FV342" i="7942"/>
  <c r="EP190" i="7942"/>
  <c r="EO329" i="7942"/>
  <c r="EO393" i="7942"/>
  <c r="EP254" i="7942"/>
  <c r="ED374" i="7942"/>
  <c r="EE235" i="7942"/>
  <c r="ED355" i="7942"/>
  <c r="EE216" i="7942"/>
  <c r="DS347" i="7942"/>
  <c r="DT208" i="7942"/>
  <c r="DS379" i="7942"/>
  <c r="DT240" i="7942"/>
  <c r="BP314" i="7942"/>
  <c r="BQ175" i="7942"/>
  <c r="BP324" i="7942"/>
  <c r="BQ185" i="7942"/>
  <c r="X410" i="7942"/>
  <c r="Y271" i="7942"/>
  <c r="N189" i="7942"/>
  <c r="M328" i="7942"/>
  <c r="BQ209" i="7942"/>
  <c r="BP348" i="7942"/>
  <c r="FA271" i="7942"/>
  <c r="EZ410" i="7942"/>
  <c r="ED412" i="7942"/>
  <c r="EE273" i="7942"/>
  <c r="M296" i="7942"/>
  <c r="N157" i="7942"/>
  <c r="EP235" i="7942"/>
  <c r="EO374" i="7942"/>
  <c r="GH165" i="7942"/>
  <c r="GG304" i="7942"/>
  <c r="FL256" i="7942"/>
  <c r="FK395" i="7942"/>
  <c r="FW257" i="7942"/>
  <c r="FV396" i="7942"/>
  <c r="GH202" i="7942"/>
  <c r="GG341" i="7942"/>
  <c r="EE252" i="7942"/>
  <c r="ED391" i="7942"/>
  <c r="BF189" i="7942"/>
  <c r="BE328" i="7942"/>
  <c r="AI352" i="7942"/>
  <c r="AJ213" i="7942"/>
  <c r="BF203" i="7942"/>
  <c r="BE342" i="7942"/>
  <c r="Y210" i="7942"/>
  <c r="X349" i="7942"/>
  <c r="Y247" i="7942"/>
  <c r="X386" i="7942"/>
  <c r="BF197" i="7942"/>
  <c r="BE336" i="7942"/>
  <c r="AU276" i="7942"/>
  <c r="AT415" i="7942"/>
  <c r="X369" i="7942"/>
  <c r="Y230" i="7942"/>
  <c r="FL184" i="7942"/>
  <c r="FK323" i="7942"/>
  <c r="AT414" i="7942"/>
  <c r="AU275" i="7942"/>
  <c r="FV360" i="7942"/>
  <c r="FW221" i="7942"/>
  <c r="DI272" i="7942"/>
  <c r="DH411" i="7942"/>
  <c r="CL312" i="7942"/>
  <c r="CM173" i="7942"/>
  <c r="FW173" i="7942"/>
  <c r="FV312" i="7942"/>
  <c r="EO328" i="7942"/>
  <c r="EP189" i="7942"/>
  <c r="BQ219" i="7942"/>
  <c r="BP358" i="7942"/>
  <c r="AT329" i="7942"/>
  <c r="AU190" i="7942"/>
  <c r="BF270" i="7942"/>
  <c r="BE409" i="7942"/>
  <c r="CB180" i="7942"/>
  <c r="CA319" i="7942"/>
  <c r="CB207" i="7942"/>
  <c r="CA346" i="7942"/>
  <c r="EP178" i="7942"/>
  <c r="EO317" i="7942"/>
  <c r="Y187" i="7942"/>
  <c r="X326" i="7942"/>
  <c r="FK331" i="7942"/>
  <c r="FL192" i="7942"/>
  <c r="EO332" i="7942"/>
  <c r="EP193" i="7942"/>
  <c r="CM241" i="7942"/>
  <c r="CL380" i="7942"/>
  <c r="AI345" i="7942"/>
  <c r="AJ206" i="7942"/>
  <c r="FK389" i="7942"/>
  <c r="FL250" i="7942"/>
  <c r="GH214" i="7942"/>
  <c r="GG353" i="7942"/>
  <c r="AJ261" i="7942"/>
  <c r="AI400" i="7942"/>
  <c r="CB262" i="7942"/>
  <c r="CA401" i="7942"/>
  <c r="BF241" i="7942"/>
  <c r="BE380" i="7942"/>
  <c r="FV351" i="7942"/>
  <c r="FW212" i="7942"/>
  <c r="CM162" i="7942"/>
  <c r="CL301" i="7942"/>
  <c r="FW182" i="7942"/>
  <c r="FV321" i="7942"/>
  <c r="BP408" i="7942"/>
  <c r="BQ269" i="7942"/>
  <c r="EO368" i="7942"/>
  <c r="EP229" i="7942"/>
  <c r="ED382" i="7942"/>
  <c r="EE243" i="7942"/>
  <c r="DT196" i="7942"/>
  <c r="DS335" i="7942"/>
  <c r="Y162" i="7942"/>
  <c r="X301" i="7942"/>
  <c r="N212" i="7942"/>
  <c r="M351" i="7942"/>
  <c r="CL330" i="7942"/>
  <c r="CM191" i="7942"/>
  <c r="DI269" i="7942"/>
  <c r="DH408" i="7942"/>
  <c r="CW360" i="7942"/>
  <c r="CX221" i="7942"/>
  <c r="DT205" i="7942"/>
  <c r="DS344" i="7942"/>
  <c r="BQ217" i="7942"/>
  <c r="BP356" i="7942"/>
  <c r="N277" i="7942"/>
  <c r="M416" i="7942"/>
  <c r="FV298" i="7942"/>
  <c r="FW159" i="7942"/>
  <c r="FK303" i="7942"/>
  <c r="FL164" i="7942"/>
  <c r="CA352" i="7942"/>
  <c r="CB213" i="7942"/>
  <c r="DT203" i="7942"/>
  <c r="DS342" i="7942"/>
  <c r="Y270" i="7942"/>
  <c r="X409" i="7942"/>
  <c r="BE376" i="7942"/>
  <c r="BF237" i="7942"/>
  <c r="AT322" i="7942"/>
  <c r="AU183" i="7942"/>
  <c r="BQ260" i="7942"/>
  <c r="BP399" i="7942"/>
  <c r="EO361" i="7942"/>
  <c r="EP222" i="7942"/>
  <c r="CB264" i="7942"/>
  <c r="CA403" i="7942"/>
  <c r="EP172" i="7942"/>
  <c r="EO311" i="7942"/>
  <c r="AT318" i="7942"/>
  <c r="AU179" i="7942"/>
  <c r="BF272" i="7942"/>
  <c r="BE411" i="7942"/>
  <c r="FW254" i="7942"/>
  <c r="FV393" i="7942"/>
  <c r="CL328" i="7942"/>
  <c r="CM189" i="7942"/>
  <c r="DH304" i="7942"/>
  <c r="DI165" i="7942"/>
  <c r="CB176" i="7942"/>
  <c r="CA315" i="7942"/>
  <c r="Y228" i="7942"/>
  <c r="X367" i="7942"/>
  <c r="DI285" i="7942"/>
  <c r="DH424" i="7942"/>
  <c r="EO330" i="7942"/>
  <c r="EP191" i="7942"/>
  <c r="FA207" i="7942"/>
  <c r="EZ346" i="7942"/>
  <c r="CB285" i="7942"/>
  <c r="CA424" i="7942"/>
  <c r="AI371" i="7942"/>
  <c r="AJ232" i="7942"/>
  <c r="Y277" i="7942"/>
  <c r="X416" i="7942"/>
  <c r="DT184" i="7942"/>
  <c r="DS323" i="7942"/>
  <c r="FA205" i="7942"/>
  <c r="EZ344" i="7942"/>
  <c r="DT162" i="7942"/>
  <c r="DS301" i="7942"/>
  <c r="GH207" i="7942"/>
  <c r="GG346" i="7942"/>
  <c r="CA418" i="7942"/>
  <c r="CB279" i="7942"/>
  <c r="X330" i="7942"/>
  <c r="Y191" i="7942"/>
  <c r="EP214" i="7942"/>
  <c r="EO353" i="7942"/>
  <c r="FL179" i="7942"/>
  <c r="FK318" i="7942"/>
  <c r="DT245" i="7942"/>
  <c r="DS384" i="7942"/>
  <c r="CL345" i="7942"/>
  <c r="CM206" i="7942"/>
  <c r="EP174" i="7942"/>
  <c r="EO313" i="7942"/>
  <c r="BE331" i="7942"/>
  <c r="BF192" i="7942"/>
  <c r="EO345" i="7942"/>
  <c r="EP206" i="7942"/>
  <c r="Y215" i="7942"/>
  <c r="X354" i="7942"/>
  <c r="BE317" i="7942"/>
  <c r="BF178" i="7942"/>
  <c r="FL263" i="7942"/>
  <c r="FK402" i="7942"/>
  <c r="GG330" i="7942"/>
  <c r="GH191" i="7942"/>
  <c r="DT241" i="7942"/>
  <c r="DS380" i="7942"/>
  <c r="X418" i="7942"/>
  <c r="Y279" i="7942"/>
  <c r="CL337" i="7942"/>
  <c r="CM198" i="7942"/>
  <c r="CW418" i="7942"/>
  <c r="CX279" i="7942"/>
  <c r="Y226" i="7942"/>
  <c r="X365" i="7942"/>
  <c r="AT401" i="7942"/>
  <c r="AU262" i="7942"/>
  <c r="FL267" i="7942"/>
  <c r="FK406" i="7942"/>
  <c r="EO335" i="7942"/>
  <c r="EP196" i="7942"/>
  <c r="CX245" i="7942"/>
  <c r="CW384" i="7942"/>
  <c r="FK301" i="7942"/>
  <c r="FL162" i="7942"/>
  <c r="N169" i="7942"/>
  <c r="M308" i="7942"/>
  <c r="CX269" i="7942"/>
  <c r="CW408" i="7942"/>
  <c r="AI304" i="7942"/>
  <c r="AJ165" i="7942"/>
  <c r="Y178" i="7942"/>
  <c r="X317" i="7942"/>
  <c r="FW180" i="7942"/>
  <c r="FV319" i="7942"/>
  <c r="CA305" i="7942"/>
  <c r="CB166" i="7942"/>
  <c r="DT191" i="7942"/>
  <c r="DS330" i="7942"/>
  <c r="AI364" i="7942"/>
  <c r="AJ225" i="7942"/>
  <c r="BQ191" i="7942"/>
  <c r="BP330" i="7942"/>
  <c r="AT377" i="7942"/>
  <c r="AU238" i="7942"/>
  <c r="K374" i="18"/>
  <c r="EE196" i="7942"/>
  <c r="ED335" i="7942"/>
  <c r="AT312" i="7942"/>
  <c r="AU173" i="7942"/>
  <c r="EO404" i="7942"/>
  <c r="EP265" i="7942"/>
  <c r="CW327" i="7942"/>
  <c r="CX188" i="7942"/>
  <c r="X403" i="7942"/>
  <c r="Y264" i="7942"/>
  <c r="FL238" i="7942"/>
  <c r="FK377" i="7942"/>
  <c r="N268" i="7942"/>
  <c r="M407" i="7942"/>
  <c r="FL278" i="7942"/>
  <c r="FK417" i="7942"/>
  <c r="M359" i="7942"/>
  <c r="N220" i="7942"/>
  <c r="EZ341" i="7942"/>
  <c r="FA202" i="7942"/>
  <c r="BF154" i="7942"/>
  <c r="BE293" i="7942"/>
  <c r="GH190" i="7942"/>
  <c r="GG329" i="7942"/>
  <c r="AJ155" i="7942"/>
  <c r="AI294" i="7942"/>
  <c r="GG410" i="7942"/>
  <c r="GH271" i="7942"/>
  <c r="AI311" i="7942"/>
  <c r="AJ172" i="7942"/>
  <c r="CW336" i="7942"/>
  <c r="CX197" i="7942"/>
  <c r="FL252" i="7942"/>
  <c r="FK391" i="7942"/>
  <c r="N276" i="7942"/>
  <c r="M415" i="7942"/>
  <c r="DH312" i="7942"/>
  <c r="DI173" i="7942"/>
  <c r="EO350" i="7942"/>
  <c r="EP211" i="7942"/>
  <c r="Q836" i="18"/>
  <c r="N706" i="18"/>
  <c r="O706" i="18" s="1"/>
  <c r="P706" i="18" s="1"/>
  <c r="Q706" i="18" s="1"/>
  <c r="R706" i="18" s="1"/>
  <c r="S706" i="18" s="1"/>
  <c r="T706" i="18" s="1"/>
  <c r="U706" i="18" s="1"/>
  <c r="V706" i="18" s="1"/>
  <c r="W706" i="18" s="1"/>
  <c r="X706" i="18" s="1"/>
  <c r="Y706" i="18" s="1"/>
  <c r="Z706" i="18" s="1"/>
  <c r="AA706" i="18" s="1"/>
  <c r="AB706" i="18" s="1"/>
  <c r="AC706" i="18" s="1"/>
  <c r="AD706" i="18" s="1"/>
  <c r="AE706" i="18" s="1"/>
  <c r="AF706" i="18" s="1"/>
  <c r="AG706" i="18" s="1"/>
  <c r="AH706" i="18" s="1"/>
  <c r="AI706" i="18" s="1"/>
  <c r="AJ706" i="18" s="1"/>
  <c r="AK706" i="18" s="1"/>
  <c r="AL706" i="18" s="1"/>
  <c r="AM706" i="18" s="1"/>
  <c r="AN706" i="18" s="1"/>
  <c r="AO706" i="18" s="1"/>
  <c r="AP706" i="18" s="1"/>
  <c r="AQ706" i="18" s="1"/>
  <c r="AR706" i="18" s="1"/>
  <c r="AS706" i="18" s="1"/>
  <c r="AT706" i="18" s="1"/>
  <c r="AU706" i="18" s="1"/>
  <c r="AV706" i="18" s="1"/>
  <c r="AW706" i="18" s="1"/>
  <c r="AX706" i="18" s="1"/>
  <c r="AY706" i="18" s="1"/>
  <c r="AZ706" i="18" s="1"/>
  <c r="BA706" i="18" s="1"/>
  <c r="BB706" i="18" s="1"/>
  <c r="BC706" i="18" s="1"/>
  <c r="BD706" i="18" s="1"/>
  <c r="BE706" i="18" s="1"/>
  <c r="BF706" i="18" s="1"/>
  <c r="BG706" i="18" s="1"/>
  <c r="BH706" i="18" s="1"/>
  <c r="BI706" i="18" s="1"/>
  <c r="N589" i="18"/>
  <c r="O589" i="18" s="1"/>
  <c r="L667" i="18"/>
  <c r="W654" i="18"/>
  <c r="X654" i="18" s="1"/>
  <c r="Y654" i="18" s="1"/>
  <c r="Z654" i="18" s="1"/>
  <c r="AA654" i="18" s="1"/>
  <c r="AB654" i="18" s="1"/>
  <c r="AC654" i="18" s="1"/>
  <c r="AD654" i="18" s="1"/>
  <c r="AE654" i="18" s="1"/>
  <c r="AF654" i="18" s="1"/>
  <c r="AG654" i="18" s="1"/>
  <c r="AH654" i="18" s="1"/>
  <c r="AI654" i="18" s="1"/>
  <c r="AJ654" i="18" s="1"/>
  <c r="AK654" i="18" s="1"/>
  <c r="AL654" i="18" s="1"/>
  <c r="AM654" i="18" s="1"/>
  <c r="AN654" i="18" s="1"/>
  <c r="AO654" i="18" s="1"/>
  <c r="AP654" i="18" s="1"/>
  <c r="AQ654" i="18" s="1"/>
  <c r="AR654" i="18" s="1"/>
  <c r="AS654" i="18" s="1"/>
  <c r="AT654" i="18" s="1"/>
  <c r="AU654" i="18" s="1"/>
  <c r="AV654" i="18" s="1"/>
  <c r="AW654" i="18" s="1"/>
  <c r="AX654" i="18" s="1"/>
  <c r="AY654" i="18" s="1"/>
  <c r="AZ654" i="18" s="1"/>
  <c r="BA654" i="18" s="1"/>
  <c r="BB654" i="18" s="1"/>
  <c r="BC654" i="18" s="1"/>
  <c r="BD654" i="18" s="1"/>
  <c r="BE654" i="18" s="1"/>
  <c r="BF654" i="18" s="1"/>
  <c r="BG654" i="18" s="1"/>
  <c r="BH654" i="18" s="1"/>
  <c r="BI654" i="18" s="1"/>
  <c r="L719" i="18"/>
  <c r="K661" i="18"/>
  <c r="N745" i="18"/>
  <c r="EZ404" i="7942"/>
  <c r="FA265" i="7942"/>
  <c r="FK295" i="7942"/>
  <c r="FL156" i="7942"/>
  <c r="BQ206" i="7942"/>
  <c r="BP345" i="7942"/>
  <c r="DS408" i="7942"/>
  <c r="DT269" i="7942"/>
  <c r="CX230" i="7942"/>
  <c r="CW369" i="7942"/>
  <c r="CB219" i="7942"/>
  <c r="CA358" i="7942"/>
  <c r="CM223" i="7942"/>
  <c r="CL362" i="7942"/>
  <c r="DT251" i="7942"/>
  <c r="DS390" i="7942"/>
  <c r="BE396" i="7942"/>
  <c r="BF257" i="7942"/>
  <c r="DT212" i="7942"/>
  <c r="DS351" i="7942"/>
  <c r="BP354" i="7942"/>
  <c r="BQ215" i="7942"/>
  <c r="M380" i="7942"/>
  <c r="N241" i="7942"/>
  <c r="AI401" i="7942"/>
  <c r="AJ262" i="7942"/>
  <c r="L704" i="18"/>
  <c r="FW198" i="7942"/>
  <c r="FV337" i="7942"/>
  <c r="N219" i="7942"/>
  <c r="M358" i="7942"/>
  <c r="BQ174" i="7942"/>
  <c r="BP313" i="7942"/>
  <c r="Y253" i="7942"/>
  <c r="X392" i="7942"/>
  <c r="DS369" i="7942"/>
  <c r="DT230" i="7942"/>
  <c r="AI402" i="7942"/>
  <c r="AJ263" i="7942"/>
  <c r="EO362" i="7942"/>
  <c r="EP223" i="7942"/>
  <c r="N755" i="18"/>
  <c r="X388" i="7942"/>
  <c r="Y249" i="7942"/>
  <c r="N215" i="7942"/>
  <c r="M354" i="7942"/>
  <c r="BE413" i="7942"/>
  <c r="BF274" i="7942"/>
  <c r="DH329" i="7942"/>
  <c r="DI190" i="7942"/>
  <c r="GH263" i="7942"/>
  <c r="GG402" i="7942"/>
  <c r="BQ212" i="7942"/>
  <c r="BP351" i="7942"/>
  <c r="AJ267" i="7942"/>
  <c r="AI406" i="7942"/>
  <c r="EP160" i="7942"/>
  <c r="EO299" i="7942"/>
  <c r="N252" i="7942"/>
  <c r="M391" i="7942"/>
  <c r="CL350" i="7942"/>
  <c r="CM211" i="7942"/>
  <c r="CM282" i="7942"/>
  <c r="CL421" i="7942"/>
  <c r="CL353" i="7942"/>
  <c r="CM214" i="7942"/>
  <c r="BF202" i="7942"/>
  <c r="BE341" i="7942"/>
  <c r="N233" i="7942"/>
  <c r="M372" i="7942"/>
  <c r="BQ247" i="7942"/>
  <c r="BP386" i="7942"/>
  <c r="FL218" i="7942"/>
  <c r="FK357" i="7942"/>
  <c r="AT409" i="7942"/>
  <c r="AU270" i="7942"/>
  <c r="AH425" i="7942"/>
  <c r="EO347" i="7942"/>
  <c r="EP208" i="7942"/>
  <c r="AJ167" i="7942"/>
  <c r="AI306" i="7942"/>
  <c r="GG312" i="7942"/>
  <c r="GH173" i="7942"/>
  <c r="FK405" i="7942"/>
  <c r="FL266" i="7942"/>
  <c r="FV398" i="7942"/>
  <c r="FW259" i="7942"/>
  <c r="K609" i="18"/>
  <c r="GH162" i="7942"/>
  <c r="GG301" i="7942"/>
  <c r="CB235" i="7942"/>
  <c r="CA374" i="7942"/>
  <c r="CB265" i="7942"/>
  <c r="CA404" i="7942"/>
  <c r="FV304" i="7942"/>
  <c r="FW165" i="7942"/>
  <c r="AU212" i="7942"/>
  <c r="AT351" i="7942"/>
  <c r="AJ207" i="7942"/>
  <c r="AI346" i="7942"/>
  <c r="DS327" i="7942"/>
  <c r="DT188" i="7942"/>
  <c r="DS353" i="7942"/>
  <c r="DT214" i="7942"/>
  <c r="EE195" i="7942"/>
  <c r="ED334" i="7942"/>
  <c r="DT199" i="7942"/>
  <c r="DS338" i="7942"/>
  <c r="BF208" i="7942"/>
  <c r="BE347" i="7942"/>
  <c r="DT206" i="7942"/>
  <c r="DS345" i="7942"/>
  <c r="AJ277" i="7942"/>
  <c r="AI416" i="7942"/>
  <c r="FW184" i="7942"/>
  <c r="FV323" i="7942"/>
  <c r="AJ272" i="7942"/>
  <c r="AI411" i="7942"/>
  <c r="M378" i="7942"/>
  <c r="N239" i="7942"/>
  <c r="AT380" i="7942"/>
  <c r="AU241" i="7942"/>
  <c r="CA335" i="7942"/>
  <c r="CB196" i="7942"/>
  <c r="CL385" i="7942"/>
  <c r="CM246" i="7942"/>
  <c r="ED369" i="7942"/>
  <c r="EE230" i="7942"/>
  <c r="CX218" i="7942"/>
  <c r="CW357" i="7942"/>
  <c r="AT355" i="7942"/>
  <c r="AU216" i="7942"/>
  <c r="CX281" i="7942"/>
  <c r="CW420" i="7942"/>
  <c r="EO377" i="7942"/>
  <c r="EP238" i="7942"/>
  <c r="CA382" i="7942"/>
  <c r="CB243" i="7942"/>
  <c r="CM154" i="7942"/>
  <c r="CL293" i="7942"/>
  <c r="CW395" i="7942"/>
  <c r="CX256" i="7942"/>
  <c r="BF227" i="7942"/>
  <c r="BE366" i="7942"/>
  <c r="CL313" i="7942"/>
  <c r="CM174" i="7942"/>
  <c r="BF217" i="7942"/>
  <c r="BE356" i="7942"/>
  <c r="GH241" i="7942"/>
  <c r="GG380" i="7942"/>
  <c r="FA203" i="7942"/>
  <c r="EZ342" i="7942"/>
  <c r="AJ221" i="7942"/>
  <c r="AI360" i="7942"/>
  <c r="GH223" i="7942"/>
  <c r="GG362" i="7942"/>
  <c r="Y272" i="7942"/>
  <c r="X411" i="7942"/>
  <c r="AJ218" i="7942"/>
  <c r="AI357" i="7942"/>
  <c r="DI283" i="7942"/>
  <c r="DH422" i="7942"/>
  <c r="GH180" i="7942"/>
  <c r="GG319" i="7942"/>
  <c r="GH282" i="7942"/>
  <c r="GG421" i="7942"/>
  <c r="AT297" i="7942"/>
  <c r="AU158" i="7942"/>
  <c r="AT370" i="7942"/>
  <c r="AU231" i="7942"/>
  <c r="Y208" i="7942"/>
  <c r="X347" i="7942"/>
  <c r="EO356" i="7942"/>
  <c r="EP217" i="7942"/>
  <c r="DT169" i="7942"/>
  <c r="DS308" i="7942"/>
  <c r="FA211" i="7942"/>
  <c r="EZ350" i="7942"/>
  <c r="EO349" i="7942"/>
  <c r="EP210" i="7942"/>
  <c r="AU263" i="7942"/>
  <c r="AT402" i="7942"/>
  <c r="AT345" i="7942"/>
  <c r="AU206" i="7942"/>
  <c r="GG293" i="7942"/>
  <c r="GH154" i="7942"/>
  <c r="CA304" i="7942"/>
  <c r="CB165" i="7942"/>
  <c r="FV392" i="7942"/>
  <c r="FW253" i="7942"/>
  <c r="GG331" i="7942"/>
  <c r="GH192" i="7942"/>
  <c r="EP246" i="7942"/>
  <c r="EO385" i="7942"/>
  <c r="ED329" i="7942"/>
  <c r="EE190" i="7942"/>
  <c r="CM197" i="7942"/>
  <c r="CL336" i="7942"/>
  <c r="EZ382" i="7942"/>
  <c r="FA243" i="7942"/>
  <c r="CX277" i="7942"/>
  <c r="CW416" i="7942"/>
  <c r="BQ193" i="7942"/>
  <c r="BP332" i="7942"/>
  <c r="EE188" i="7942"/>
  <c r="ED327" i="7942"/>
  <c r="CM166" i="7942"/>
  <c r="CL305" i="7942"/>
  <c r="CA345" i="7942"/>
  <c r="CB206" i="7942"/>
  <c r="N245" i="7942"/>
  <c r="M384" i="7942"/>
  <c r="DH372" i="7942"/>
  <c r="DI233" i="7942"/>
  <c r="DI164" i="7942"/>
  <c r="DH303" i="7942"/>
  <c r="ED365" i="7942"/>
  <c r="EE226" i="7942"/>
  <c r="CA379" i="7942"/>
  <c r="CB240" i="7942"/>
  <c r="FA278" i="7942"/>
  <c r="EZ417" i="7942"/>
  <c r="CX261" i="7942"/>
  <c r="CW400" i="7942"/>
  <c r="N164" i="7942"/>
  <c r="M303" i="7942"/>
  <c r="DT278" i="7942"/>
  <c r="DS417" i="7942"/>
  <c r="N266" i="7942"/>
  <c r="M405" i="7942"/>
  <c r="Y219" i="7942"/>
  <c r="X358" i="7942"/>
  <c r="DT183" i="7942"/>
  <c r="DS322" i="7942"/>
  <c r="FA215" i="7942"/>
  <c r="EZ354" i="7942"/>
  <c r="CB244" i="7942"/>
  <c r="CA383" i="7942"/>
  <c r="EP252" i="7942"/>
  <c r="EO391" i="7942"/>
  <c r="BP387" i="7942"/>
  <c r="BQ248" i="7942"/>
  <c r="BF180" i="7942"/>
  <c r="BE319" i="7942"/>
  <c r="FV421" i="7942"/>
  <c r="FW282" i="7942"/>
  <c r="DI268" i="7942"/>
  <c r="DH407" i="7942"/>
  <c r="CA312" i="7942"/>
  <c r="CB173" i="7942"/>
  <c r="DS373" i="7942"/>
  <c r="DT234" i="7942"/>
  <c r="CX274" i="7942"/>
  <c r="CW413" i="7942"/>
  <c r="EP267" i="7942"/>
  <c r="EO406" i="7942"/>
  <c r="EE283" i="7942"/>
  <c r="ED422" i="7942"/>
  <c r="W425" i="7942"/>
  <c r="FA261" i="7942"/>
  <c r="EZ400" i="7942"/>
  <c r="AJ229" i="7942"/>
  <c r="AI368" i="7942"/>
  <c r="BP359" i="7942"/>
  <c r="BQ220" i="7942"/>
  <c r="GG366" i="7942"/>
  <c r="GH227" i="7942"/>
  <c r="EE275" i="7942"/>
  <c r="ED414" i="7942"/>
  <c r="DI181" i="7942"/>
  <c r="DH320" i="7942"/>
  <c r="FA221" i="7942"/>
  <c r="EZ360" i="7942"/>
  <c r="AJ254" i="7942"/>
  <c r="AI393" i="7942"/>
  <c r="AU203" i="7942"/>
  <c r="AT342" i="7942"/>
  <c r="GH228" i="7942"/>
  <c r="GG367" i="7942"/>
  <c r="CL348" i="7942"/>
  <c r="CM209" i="7942"/>
  <c r="CW304" i="7942"/>
  <c r="CX165" i="7942"/>
  <c r="M403" i="7942"/>
  <c r="N264" i="7942"/>
  <c r="CA317" i="7942"/>
  <c r="CB178" i="7942"/>
  <c r="GG345" i="7942"/>
  <c r="GH206" i="7942"/>
  <c r="DS419" i="7942"/>
  <c r="DT280" i="7942"/>
  <c r="DI170" i="7942"/>
  <c r="DH309" i="7942"/>
  <c r="AJ258" i="7942"/>
  <c r="AI397" i="7942"/>
  <c r="GH220" i="7942"/>
  <c r="GG359" i="7942"/>
  <c r="FA189" i="7942"/>
  <c r="EZ328" i="7942"/>
  <c r="CW417" i="7942"/>
  <c r="CX278" i="7942"/>
  <c r="CL394" i="7942"/>
  <c r="CM255" i="7942"/>
  <c r="L601" i="18"/>
  <c r="K778" i="18"/>
  <c r="CW313" i="7942"/>
  <c r="CX174" i="7942"/>
  <c r="EZ302" i="7942"/>
  <c r="FA163" i="7942"/>
  <c r="CX160" i="7942"/>
  <c r="CW299" i="7942"/>
  <c r="FA236" i="7942"/>
  <c r="EZ375" i="7942"/>
  <c r="P717" i="18"/>
  <c r="Q717" i="18" s="1"/>
  <c r="R717" i="18" s="1"/>
  <c r="S717" i="18" s="1"/>
  <c r="DI274" i="7942"/>
  <c r="DH413" i="7942"/>
  <c r="EO320" i="7942"/>
  <c r="EP181" i="7942"/>
  <c r="AJ275" i="7942"/>
  <c r="AI414" i="7942"/>
  <c r="FL168" i="7942"/>
  <c r="FK307" i="7942"/>
  <c r="BF212" i="7942"/>
  <c r="BE351" i="7942"/>
  <c r="ED368" i="7942"/>
  <c r="EE229" i="7942"/>
  <c r="CL321" i="7942"/>
  <c r="CM182" i="7942"/>
  <c r="N185" i="7942"/>
  <c r="M324" i="7942"/>
  <c r="FL206" i="7942"/>
  <c r="FK345" i="7942"/>
  <c r="AI350" i="7942"/>
  <c r="AJ211" i="7942"/>
  <c r="BE405" i="7942"/>
  <c r="BF266" i="7942"/>
  <c r="FW270" i="7942"/>
  <c r="FV409" i="7942"/>
  <c r="FA162" i="7942"/>
  <c r="EZ301" i="7942"/>
  <c r="AT369" i="7942"/>
  <c r="AU230" i="7942"/>
  <c r="CB163" i="7942"/>
  <c r="CA302" i="7942"/>
  <c r="DT224" i="7942"/>
  <c r="DS363" i="7942"/>
  <c r="BP370" i="7942"/>
  <c r="BQ231" i="7942"/>
  <c r="FV378" i="7942"/>
  <c r="FW239" i="7942"/>
  <c r="DI277" i="7942"/>
  <c r="DH416" i="7942"/>
  <c r="Y198" i="7942"/>
  <c r="X337" i="7942"/>
  <c r="CX266" i="7942"/>
  <c r="CW405" i="7942"/>
  <c r="DH342" i="7942"/>
  <c r="DI203" i="7942"/>
  <c r="AI399" i="7942"/>
  <c r="AJ260" i="7942"/>
  <c r="FW204" i="7942"/>
  <c r="FV343" i="7942"/>
  <c r="ED362" i="7942"/>
  <c r="EE223" i="7942"/>
  <c r="BE369" i="7942"/>
  <c r="BF230" i="7942"/>
  <c r="CM254" i="7942"/>
  <c r="CL393" i="7942"/>
  <c r="BF199" i="7942"/>
  <c r="BE338" i="7942"/>
  <c r="CX257" i="7942"/>
  <c r="CW396" i="7942"/>
  <c r="FK333" i="7942"/>
  <c r="FL194" i="7942"/>
  <c r="CB252" i="7942"/>
  <c r="CA391" i="7942"/>
  <c r="EZ418" i="7942"/>
  <c r="FA279" i="7942"/>
  <c r="FV388" i="7942"/>
  <c r="FW249" i="7942"/>
  <c r="FK361" i="7942"/>
  <c r="FL222" i="7942"/>
  <c r="CW348" i="7942"/>
  <c r="CX209" i="7942"/>
  <c r="BP299" i="7942"/>
  <c r="BQ160" i="7942"/>
  <c r="FV380" i="7942"/>
  <c r="FW241" i="7942"/>
  <c r="FV370" i="7942"/>
  <c r="FW231" i="7942"/>
  <c r="EZ323" i="7942"/>
  <c r="FA184" i="7942"/>
  <c r="BP393" i="7942"/>
  <c r="BQ254" i="7942"/>
  <c r="AJ227" i="7942"/>
  <c r="AI366" i="7942"/>
  <c r="CL358" i="7942"/>
  <c r="CM219" i="7942"/>
  <c r="DT197" i="7942"/>
  <c r="DS336" i="7942"/>
  <c r="DT168" i="7942"/>
  <c r="DS307" i="7942"/>
  <c r="EP216" i="7942"/>
  <c r="EO355" i="7942"/>
  <c r="EZ363" i="7942"/>
  <c r="FA224" i="7942"/>
  <c r="GH217" i="7942"/>
  <c r="GG356" i="7942"/>
  <c r="FK325" i="7942"/>
  <c r="FL186" i="7942"/>
  <c r="BE416" i="7942"/>
  <c r="BF277" i="7942"/>
  <c r="BP309" i="7942"/>
  <c r="BQ170" i="7942"/>
  <c r="EE205" i="7942"/>
  <c r="ED344" i="7942"/>
  <c r="EZ415" i="7942"/>
  <c r="FA276" i="7942"/>
  <c r="BP337" i="7942"/>
  <c r="BQ198" i="7942"/>
  <c r="FL236" i="7942"/>
  <c r="FK375" i="7942"/>
  <c r="CB190" i="7942"/>
  <c r="CA329" i="7942"/>
  <c r="AJ228" i="7942"/>
  <c r="AI367" i="7942"/>
  <c r="AJ280" i="7942"/>
  <c r="AI419" i="7942"/>
  <c r="ED390" i="7942"/>
  <c r="EE251" i="7942"/>
  <c r="EZ305" i="7942"/>
  <c r="FA166" i="7942"/>
  <c r="GG308" i="7942"/>
  <c r="GH169" i="7942"/>
  <c r="EO412" i="7942"/>
  <c r="EP273" i="7942"/>
  <c r="X314" i="7942"/>
  <c r="Y175" i="7942"/>
  <c r="FL273" i="7942"/>
  <c r="FK412" i="7942"/>
  <c r="X296" i="7942"/>
  <c r="Y157" i="7942"/>
  <c r="FA169" i="7942"/>
  <c r="EZ308" i="7942"/>
  <c r="BE300" i="7942"/>
  <c r="BF161" i="7942"/>
  <c r="EP209" i="7942"/>
  <c r="EO348" i="7942"/>
  <c r="DH331" i="7942"/>
  <c r="DI192" i="7942"/>
  <c r="FK311" i="7942"/>
  <c r="FL172" i="7942"/>
  <c r="AI299" i="7942"/>
  <c r="AJ160" i="7942"/>
  <c r="BF159" i="7942"/>
  <c r="BE298" i="7942"/>
  <c r="FW245" i="7942"/>
  <c r="FV384" i="7942"/>
  <c r="EP218" i="7942"/>
  <c r="EO357" i="7942"/>
  <c r="Y273" i="7942"/>
  <c r="X412" i="7942"/>
  <c r="EZ309" i="7942"/>
  <c r="FA170" i="7942"/>
  <c r="O677" i="18"/>
  <c r="CL297" i="7942"/>
  <c r="CM158" i="7942"/>
  <c r="EO364" i="7942"/>
  <c r="EP225" i="7942"/>
  <c r="Y199" i="7942"/>
  <c r="X338" i="7942"/>
  <c r="N187" i="7942"/>
  <c r="M326" i="7942"/>
  <c r="DT282" i="7942"/>
  <c r="DS421" i="7942"/>
  <c r="EP268" i="7942"/>
  <c r="EO407" i="7942"/>
  <c r="FK342" i="7942"/>
  <c r="FL203" i="7942"/>
  <c r="CL326" i="7942"/>
  <c r="CM187" i="7942"/>
  <c r="CB161" i="7942"/>
  <c r="CA300" i="7942"/>
  <c r="K80" i="7943"/>
  <c r="X380" i="7942"/>
  <c r="Y241" i="7942"/>
  <c r="FL231" i="7942"/>
  <c r="FK370" i="7942"/>
  <c r="FA198" i="7942"/>
  <c r="EZ337" i="7942"/>
  <c r="M338" i="7942"/>
  <c r="N199" i="7942"/>
  <c r="EE254" i="7942"/>
  <c r="ED393" i="7942"/>
  <c r="DI238" i="7942"/>
  <c r="DH377" i="7942"/>
  <c r="CX207" i="7942"/>
  <c r="CW346" i="7942"/>
  <c r="N179" i="7942"/>
  <c r="M318" i="7942"/>
  <c r="FV371" i="7942"/>
  <c r="FW232" i="7942"/>
  <c r="AI343" i="7942"/>
  <c r="AJ204" i="7942"/>
  <c r="CL418" i="7942"/>
  <c r="CM279" i="7942"/>
  <c r="CA332" i="7942"/>
  <c r="CB193" i="7942"/>
  <c r="EO400" i="7942"/>
  <c r="EP261" i="7942"/>
  <c r="DT256" i="7942"/>
  <c r="DS395" i="7942"/>
  <c r="N202" i="7942"/>
  <c r="M341" i="7942"/>
  <c r="EO414" i="7942"/>
  <c r="EP275" i="7942"/>
  <c r="DI155" i="7942"/>
  <c r="DH294" i="7942"/>
  <c r="BQ213" i="7942"/>
  <c r="BP352" i="7942"/>
  <c r="FW207" i="7942"/>
  <c r="FV346" i="7942"/>
  <c r="AI338" i="7942"/>
  <c r="AJ199" i="7942"/>
  <c r="FV348" i="7942"/>
  <c r="FW209" i="7942"/>
  <c r="EP253" i="7942"/>
  <c r="EO392" i="7942"/>
  <c r="DI184" i="7942"/>
  <c r="DH323" i="7942"/>
  <c r="AU245" i="7942"/>
  <c r="AT384" i="7942"/>
  <c r="N262" i="7942"/>
  <c r="M401" i="7942"/>
  <c r="CX185" i="7942"/>
  <c r="CW324" i="7942"/>
  <c r="CW379" i="7942"/>
  <c r="CX240" i="7942"/>
  <c r="AT397" i="7942"/>
  <c r="AU258" i="7942"/>
  <c r="CB167" i="7942"/>
  <c r="CA306" i="7942"/>
  <c r="DS346" i="7942"/>
  <c r="DT207" i="7942"/>
  <c r="CL346" i="7942"/>
  <c r="CM207" i="7942"/>
  <c r="FW251" i="7942"/>
  <c r="FV390" i="7942"/>
  <c r="EZ357" i="7942"/>
  <c r="FA218" i="7942"/>
  <c r="ED398" i="7942"/>
  <c r="EE259" i="7942"/>
  <c r="M692" i="18"/>
  <c r="N692" i="18" s="1"/>
  <c r="O692" i="18" s="1"/>
  <c r="AU192" i="7942"/>
  <c r="AT331" i="7942"/>
  <c r="DS348" i="7942"/>
  <c r="DT209" i="7942"/>
  <c r="CW365" i="7942"/>
  <c r="CX226" i="7942"/>
  <c r="CX244" i="7942"/>
  <c r="CW383" i="7942"/>
  <c r="FW252" i="7942"/>
  <c r="FV391" i="7942"/>
  <c r="CX176" i="7942"/>
  <c r="CW315" i="7942"/>
  <c r="EP220" i="7942"/>
  <c r="EO359" i="7942"/>
  <c r="DT215" i="7942"/>
  <c r="DS354" i="7942"/>
  <c r="BP317" i="7942"/>
  <c r="BQ178" i="7942"/>
  <c r="AI316" i="7942"/>
  <c r="AJ177" i="7942"/>
  <c r="GH260" i="7942"/>
  <c r="GG399" i="7942"/>
  <c r="DT216" i="7942"/>
  <c r="DS355" i="7942"/>
  <c r="CA381" i="7942"/>
  <c r="CB242" i="7942"/>
  <c r="EZ324" i="7942"/>
  <c r="FA185" i="7942"/>
  <c r="Y170" i="7942"/>
  <c r="X309" i="7942"/>
  <c r="DT180" i="7942"/>
  <c r="DS319" i="7942"/>
  <c r="FA281" i="7942"/>
  <c r="EZ420" i="7942"/>
  <c r="AU229" i="7942"/>
  <c r="AT368" i="7942"/>
  <c r="FV412" i="7942"/>
  <c r="FW273" i="7942"/>
  <c r="EE233" i="7942"/>
  <c r="ED372" i="7942"/>
  <c r="BQ285" i="7942"/>
  <c r="BP424" i="7942"/>
  <c r="AJ220" i="7942"/>
  <c r="AI359" i="7942"/>
  <c r="H40" i="7946"/>
  <c r="H56" i="7946"/>
  <c r="H81" i="7946" s="1"/>
  <c r="GH199" i="7942"/>
  <c r="GG338" i="7942"/>
  <c r="FL265" i="7942"/>
  <c r="FK404" i="7942"/>
  <c r="GG336" i="7942"/>
  <c r="GH197" i="7942"/>
  <c r="GH189" i="7942"/>
  <c r="GG328" i="7942"/>
  <c r="M364" i="7942"/>
  <c r="N225" i="7942"/>
  <c r="DI261" i="7942"/>
  <c r="DH400" i="7942"/>
  <c r="DI227" i="7942"/>
  <c r="DH366" i="7942"/>
  <c r="CL332" i="7942"/>
  <c r="CM193" i="7942"/>
  <c r="FL216" i="7942"/>
  <c r="FK355" i="7942"/>
  <c r="FV400" i="7942"/>
  <c r="FW261" i="7942"/>
  <c r="R430" i="18"/>
  <c r="N730" i="18"/>
  <c r="O730" i="18" s="1"/>
  <c r="P730" i="18" s="1"/>
  <c r="Q730" i="18" s="1"/>
  <c r="R730" i="18" s="1"/>
  <c r="S730" i="18" s="1"/>
  <c r="T730" i="18" s="1"/>
  <c r="U730" i="18" s="1"/>
  <c r="V730" i="18" s="1"/>
  <c r="W730" i="18" s="1"/>
  <c r="X730" i="18" s="1"/>
  <c r="Y730" i="18" s="1"/>
  <c r="Z730" i="18" s="1"/>
  <c r="AA730" i="18" s="1"/>
  <c r="AB730" i="18" s="1"/>
  <c r="AC730" i="18" s="1"/>
  <c r="AD730" i="18" s="1"/>
  <c r="AE730" i="18" s="1"/>
  <c r="AF730" i="18" s="1"/>
  <c r="AG730" i="18" s="1"/>
  <c r="AH730" i="18" s="1"/>
  <c r="AI730" i="18" s="1"/>
  <c r="AJ730" i="18" s="1"/>
  <c r="AK730" i="18" s="1"/>
  <c r="AL730" i="18" s="1"/>
  <c r="AM730" i="18" s="1"/>
  <c r="AN730" i="18" s="1"/>
  <c r="AO730" i="18" s="1"/>
  <c r="AP730" i="18" s="1"/>
  <c r="AQ730" i="18" s="1"/>
  <c r="AR730" i="18" s="1"/>
  <c r="AS730" i="18" s="1"/>
  <c r="AT730" i="18" s="1"/>
  <c r="AU730" i="18" s="1"/>
  <c r="AV730" i="18" s="1"/>
  <c r="AW730" i="18" s="1"/>
  <c r="AX730" i="18" s="1"/>
  <c r="AY730" i="18" s="1"/>
  <c r="AZ730" i="18" s="1"/>
  <c r="BA730" i="18" s="1"/>
  <c r="BB730" i="18" s="1"/>
  <c r="BC730" i="18" s="1"/>
  <c r="BD730" i="18" s="1"/>
  <c r="BE730" i="18" s="1"/>
  <c r="BF730" i="18" s="1"/>
  <c r="BG730" i="18" s="1"/>
  <c r="BH730" i="18" s="1"/>
  <c r="BI730" i="18" s="1"/>
  <c r="FW213" i="7942"/>
  <c r="FV352" i="7942"/>
  <c r="FK312" i="7942"/>
  <c r="FL173" i="7942"/>
  <c r="GH254" i="7942"/>
  <c r="GG393" i="7942"/>
  <c r="CM157" i="7942"/>
  <c r="CL296" i="7942"/>
  <c r="AT300" i="7942"/>
  <c r="AU161" i="7942"/>
  <c r="BQ268" i="7942"/>
  <c r="BP407" i="7942"/>
  <c r="DS352" i="7942"/>
  <c r="DT213" i="7942"/>
  <c r="DI177" i="7942"/>
  <c r="DH316" i="7942"/>
  <c r="CM239" i="7942"/>
  <c r="CL378" i="7942"/>
  <c r="DH326" i="7942"/>
  <c r="DI187" i="7942"/>
  <c r="EZ370" i="7942"/>
  <c r="FA231" i="7942"/>
  <c r="BE311" i="7942"/>
  <c r="BF172" i="7942"/>
  <c r="FL212" i="7942"/>
  <c r="FK351" i="7942"/>
  <c r="BE321" i="7942"/>
  <c r="BF182" i="7942"/>
  <c r="FW267" i="7942"/>
  <c r="FV406" i="7942"/>
  <c r="N274" i="7942"/>
  <c r="M413" i="7942"/>
  <c r="FW283" i="7942"/>
  <c r="FV422" i="7942"/>
  <c r="CB234" i="7942"/>
  <c r="CA373" i="7942"/>
  <c r="CX237" i="7942"/>
  <c r="CW376" i="7942"/>
  <c r="AJ273" i="7942"/>
  <c r="AI412" i="7942"/>
  <c r="AI374" i="7942"/>
  <c r="AJ235" i="7942"/>
  <c r="BF186" i="7942"/>
  <c r="BE325" i="7942"/>
  <c r="AJ274" i="7942"/>
  <c r="AI413" i="7942"/>
  <c r="BE412" i="7942"/>
  <c r="BF273" i="7942"/>
  <c r="BQ270" i="7942"/>
  <c r="BP409" i="7942"/>
  <c r="CM231" i="7942"/>
  <c r="CL370" i="7942"/>
  <c r="EZ340" i="7942"/>
  <c r="FA201" i="7942"/>
  <c r="N260" i="7942"/>
  <c r="M399" i="7942"/>
  <c r="DI202" i="7942"/>
  <c r="DH341" i="7942"/>
  <c r="EE178" i="7942"/>
  <c r="ED317" i="7942"/>
  <c r="FK385" i="7942"/>
  <c r="FL246" i="7942"/>
  <c r="BQ226" i="7942"/>
  <c r="BP365" i="7942"/>
  <c r="EP236" i="7942"/>
  <c r="EO375" i="7942"/>
  <c r="N286" i="18"/>
  <c r="O286" i="18" s="1"/>
  <c r="L296" i="18"/>
  <c r="CB236" i="7942"/>
  <c r="CA375" i="7942"/>
  <c r="EP184" i="7942"/>
  <c r="EO323" i="7942"/>
  <c r="EO402" i="7942"/>
  <c r="EP263" i="7942"/>
  <c r="EO418" i="7942"/>
  <c r="EP279" i="7942"/>
  <c r="N184" i="7942"/>
  <c r="M323" i="7942"/>
  <c r="EP157" i="7942"/>
  <c r="EO296" i="7942"/>
  <c r="CX271" i="7942"/>
  <c r="CW410" i="7942"/>
  <c r="FA226" i="7942"/>
  <c r="EZ365" i="7942"/>
  <c r="CW317" i="7942"/>
  <c r="CX178" i="7942"/>
  <c r="X370" i="7942"/>
  <c r="Y231" i="7942"/>
  <c r="BE339" i="7942"/>
  <c r="BF200" i="7942"/>
  <c r="CM275" i="7942"/>
  <c r="CL414" i="7942"/>
  <c r="GH187" i="7942"/>
  <c r="GG326" i="7942"/>
  <c r="FV318" i="7942"/>
  <c r="FW179" i="7942"/>
  <c r="AI308" i="7942"/>
  <c r="AJ169" i="7942"/>
  <c r="BP417" i="7942"/>
  <c r="BQ278" i="7942"/>
  <c r="M390" i="7942"/>
  <c r="N251" i="7942"/>
  <c r="BP320" i="7942"/>
  <c r="BQ181" i="7942"/>
  <c r="DH385" i="7942"/>
  <c r="DI246" i="7942"/>
  <c r="BF228" i="7942"/>
  <c r="BE367" i="7942"/>
  <c r="DH421" i="7942"/>
  <c r="DI282" i="7942"/>
  <c r="BQ168" i="7942"/>
  <c r="BP307" i="7942"/>
  <c r="DT273" i="7942"/>
  <c r="DS412" i="7942"/>
  <c r="AT299" i="7942"/>
  <c r="AU160" i="7942"/>
  <c r="BQ176" i="7942"/>
  <c r="BP315" i="7942"/>
  <c r="DI183" i="7942"/>
  <c r="DH322" i="7942"/>
  <c r="DS296" i="7942"/>
  <c r="DT157" i="7942"/>
  <c r="AJ284" i="7942"/>
  <c r="AI423" i="7942"/>
  <c r="BQ161" i="7942"/>
  <c r="BP300" i="7942"/>
  <c r="AJ257" i="7942"/>
  <c r="AI396" i="7942"/>
  <c r="N205" i="7942"/>
  <c r="M344" i="7942"/>
  <c r="Y262" i="7942"/>
  <c r="X401" i="7942"/>
  <c r="BQ196" i="7942"/>
  <c r="BP335" i="7942"/>
  <c r="EP285" i="7942"/>
  <c r="EO424" i="7942"/>
  <c r="CB270" i="7942"/>
  <c r="CA409" i="7942"/>
  <c r="L425" i="7942"/>
  <c r="EY425" i="7942"/>
  <c r="FL195" i="7942"/>
  <c r="FK334" i="7942"/>
  <c r="N729" i="18"/>
  <c r="K739" i="18"/>
  <c r="DI255" i="7942"/>
  <c r="DH394" i="7942"/>
  <c r="CB268" i="7942"/>
  <c r="CA407" i="7942"/>
  <c r="X414" i="7942"/>
  <c r="Y275" i="7942"/>
  <c r="FW216" i="7942"/>
  <c r="FV355" i="7942"/>
  <c r="EE187" i="7942"/>
  <c r="ED326" i="7942"/>
  <c r="EZ411" i="7942"/>
  <c r="FA272" i="7942"/>
  <c r="CW354" i="7942"/>
  <c r="CX215" i="7942"/>
  <c r="FV410" i="7942"/>
  <c r="FW271" i="7942"/>
  <c r="FA254" i="7942"/>
  <c r="EZ393" i="7942"/>
  <c r="FK310" i="7942"/>
  <c r="FL171" i="7942"/>
  <c r="EP228" i="7942"/>
  <c r="EO367" i="7942"/>
  <c r="FA188" i="7942"/>
  <c r="EZ327" i="7942"/>
  <c r="AU222" i="7942"/>
  <c r="AT361" i="7942"/>
  <c r="FV345" i="7942"/>
  <c r="FW206" i="7942"/>
  <c r="CX189" i="7942"/>
  <c r="CW328" i="7942"/>
  <c r="AU204" i="7942"/>
  <c r="AT343" i="7942"/>
  <c r="GG349" i="7942"/>
  <c r="GH210" i="7942"/>
  <c r="CA326" i="7942"/>
  <c r="CB187" i="7942"/>
  <c r="X395" i="7942"/>
  <c r="Y256" i="7942"/>
  <c r="CA360" i="7942"/>
  <c r="CB221" i="7942"/>
  <c r="DT276" i="7942"/>
  <c r="DS415" i="7942"/>
  <c r="M334" i="7942"/>
  <c r="N195" i="7942"/>
  <c r="AI334" i="7942"/>
  <c r="AJ195" i="7942"/>
  <c r="BE349" i="7942"/>
  <c r="BF210" i="7942"/>
  <c r="CM268" i="7942"/>
  <c r="CL407" i="7942"/>
  <c r="AU163" i="7942"/>
  <c r="AT302" i="7942"/>
  <c r="GH172" i="7942"/>
  <c r="GG311" i="7942"/>
  <c r="M304" i="7942"/>
  <c r="N165" i="7942"/>
  <c r="ED366" i="7942"/>
  <c r="EE227" i="7942"/>
  <c r="EE265" i="7942"/>
  <c r="ED404" i="7942"/>
  <c r="N226" i="7942"/>
  <c r="M365" i="7942"/>
  <c r="FW217" i="7942"/>
  <c r="FV356" i="7942"/>
  <c r="EP251" i="7942"/>
  <c r="EO390" i="7942"/>
  <c r="DH317" i="7942"/>
  <c r="DI178" i="7942"/>
  <c r="AT389" i="7942"/>
  <c r="AU250" i="7942"/>
  <c r="N203" i="7942"/>
  <c r="M342" i="7942"/>
  <c r="CM274" i="7942"/>
  <c r="CL413" i="7942"/>
  <c r="EE157" i="7942"/>
  <c r="ED296" i="7942"/>
  <c r="CX247" i="7942"/>
  <c r="CW386" i="7942"/>
  <c r="EP185" i="7942"/>
  <c r="EO324" i="7942"/>
  <c r="GG317" i="7942"/>
  <c r="GH178" i="7942"/>
  <c r="AJ279" i="7942"/>
  <c r="AI418" i="7942"/>
  <c r="X320" i="7942"/>
  <c r="Y181" i="7942"/>
  <c r="AT376" i="7942"/>
  <c r="AU237" i="7942"/>
  <c r="FA259" i="7942"/>
  <c r="EZ398" i="7942"/>
  <c r="M330" i="7942"/>
  <c r="N191" i="7942"/>
  <c r="CL375" i="7942"/>
  <c r="CM236" i="7942"/>
  <c r="DT202" i="7942"/>
  <c r="DS341" i="7942"/>
  <c r="AI339" i="7942"/>
  <c r="AJ200" i="7942"/>
  <c r="EO301" i="7942"/>
  <c r="EP162" i="7942"/>
  <c r="X389" i="7942"/>
  <c r="Y250" i="7942"/>
  <c r="BE364" i="7942"/>
  <c r="BF225" i="7942"/>
  <c r="EE198" i="7942"/>
  <c r="ED337" i="7942"/>
  <c r="BE399" i="7942"/>
  <c r="BF260" i="7942"/>
  <c r="S756" i="18"/>
  <c r="CB157" i="7942"/>
  <c r="CA296" i="7942"/>
  <c r="FL262" i="7942"/>
  <c r="FK401" i="7942"/>
  <c r="AT317" i="7942"/>
  <c r="AU178" i="7942"/>
  <c r="G81" i="7946"/>
  <c r="G82" i="7946" s="1"/>
  <c r="G57" i="7946"/>
  <c r="CX285" i="7942"/>
  <c r="CW424" i="7942"/>
  <c r="AU232" i="7942"/>
  <c r="AT371" i="7942"/>
  <c r="CW302" i="7942"/>
  <c r="CX163" i="7942"/>
  <c r="DH389" i="7942"/>
  <c r="DI250" i="7942"/>
  <c r="GG294" i="7942"/>
  <c r="GH155" i="7942"/>
  <c r="FV329" i="7942"/>
  <c r="FW190" i="7942"/>
  <c r="M716" i="18"/>
  <c r="EE173" i="7942"/>
  <c r="ED312" i="7942"/>
  <c r="CX268" i="7942"/>
  <c r="CW407" i="7942"/>
  <c r="CB281" i="7942"/>
  <c r="CA420" i="7942"/>
  <c r="FK349" i="7942"/>
  <c r="FL210" i="7942"/>
  <c r="CM196" i="7942"/>
  <c r="CL335" i="7942"/>
  <c r="BE323" i="7942"/>
  <c r="BF184" i="7942"/>
  <c r="CM186" i="7942"/>
  <c r="CL325" i="7942"/>
  <c r="X396" i="7942"/>
  <c r="Y257" i="7942"/>
  <c r="DI235" i="7942"/>
  <c r="DH374" i="7942"/>
  <c r="EZ333" i="7942"/>
  <c r="FA194" i="7942"/>
  <c r="EZ366" i="7942"/>
  <c r="FA227" i="7942"/>
  <c r="EO403" i="7942"/>
  <c r="EP264" i="7942"/>
  <c r="BP400" i="7942"/>
  <c r="BQ261" i="7942"/>
  <c r="DI159" i="7942"/>
  <c r="DH298" i="7942"/>
  <c r="FA186" i="7942"/>
  <c r="EZ325" i="7942"/>
  <c r="AU267" i="7942"/>
  <c r="AT406" i="7942"/>
  <c r="N206" i="7942"/>
  <c r="M345" i="7942"/>
  <c r="EP176" i="7942"/>
  <c r="EO315" i="7942"/>
  <c r="FW219" i="7942"/>
  <c r="FV358" i="7942"/>
  <c r="Y229" i="7942"/>
  <c r="X368" i="7942"/>
  <c r="EE212" i="7942"/>
  <c r="ED351" i="7942"/>
  <c r="ED321" i="7942"/>
  <c r="EE182" i="7942"/>
  <c r="AT348" i="7942"/>
  <c r="AU209" i="7942"/>
  <c r="CM215" i="7942"/>
  <c r="CL354" i="7942"/>
  <c r="DH327" i="7942"/>
  <c r="DI188" i="7942"/>
  <c r="FK369" i="7942"/>
  <c r="FL230" i="7942"/>
  <c r="BF251" i="7942"/>
  <c r="BE390" i="7942"/>
  <c r="FV357" i="7942"/>
  <c r="FW218" i="7942"/>
  <c r="FW248" i="7942"/>
  <c r="FV387" i="7942"/>
  <c r="DT265" i="7942"/>
  <c r="DS404" i="7942"/>
  <c r="BF167" i="7942"/>
  <c r="BE306" i="7942"/>
  <c r="CL365" i="7942"/>
  <c r="CM226" i="7942"/>
  <c r="FV326" i="7942"/>
  <c r="FW187" i="7942"/>
  <c r="CX157" i="7942"/>
  <c r="CW296" i="7942"/>
  <c r="FV413" i="7942"/>
  <c r="FW274" i="7942"/>
  <c r="BP298" i="7942"/>
  <c r="BQ159" i="7942"/>
  <c r="ED371" i="7942"/>
  <c r="EE232" i="7942"/>
  <c r="GG372" i="7942"/>
  <c r="GH233" i="7942"/>
  <c r="FA242" i="7942"/>
  <c r="EZ381" i="7942"/>
  <c r="AI307" i="7942"/>
  <c r="AJ168" i="7942"/>
  <c r="EP155" i="7942"/>
  <c r="EO294" i="7942"/>
  <c r="CB246" i="7942"/>
  <c r="CA385" i="7942"/>
  <c r="CB230" i="7942"/>
  <c r="CA369" i="7942"/>
  <c r="X387" i="7942"/>
  <c r="Y248" i="7942"/>
  <c r="N275" i="7942"/>
  <c r="M414" i="7942"/>
  <c r="AT365" i="7942"/>
  <c r="AU226" i="7942"/>
  <c r="CL302" i="7942"/>
  <c r="CM163" i="7942"/>
  <c r="DI214" i="7942"/>
  <c r="DH353" i="7942"/>
  <c r="AU182" i="7942"/>
  <c r="AT321" i="7942"/>
  <c r="GG369" i="7942"/>
  <c r="GH230" i="7942"/>
  <c r="DT201" i="7942"/>
  <c r="DS340" i="7942"/>
  <c r="FW178" i="7942"/>
  <c r="FV317" i="7942"/>
  <c r="DT161" i="7942"/>
  <c r="DS300" i="7942"/>
  <c r="AI351" i="7942"/>
  <c r="AJ212" i="7942"/>
  <c r="X353" i="7942"/>
  <c r="Y214" i="7942"/>
  <c r="GH229" i="7942"/>
  <c r="GG368" i="7942"/>
  <c r="CM201" i="7942"/>
  <c r="CL340" i="7942"/>
  <c r="CX225" i="7942"/>
  <c r="CW364" i="7942"/>
  <c r="GH188" i="7942"/>
  <c r="GG327" i="7942"/>
  <c r="AT400" i="7942"/>
  <c r="AU261" i="7942"/>
  <c r="FW256" i="7942"/>
  <c r="FV395" i="7942"/>
  <c r="FL178" i="7942"/>
  <c r="FK317" i="7942"/>
  <c r="BQ250" i="7942"/>
  <c r="BP389" i="7942"/>
  <c r="FL169" i="7942"/>
  <c r="FK308" i="7942"/>
  <c r="EZ403" i="7942"/>
  <c r="FA264" i="7942"/>
  <c r="EP207" i="7942"/>
  <c r="EO346" i="7942"/>
  <c r="EP256" i="7942"/>
  <c r="EO395" i="7942"/>
  <c r="BQ200" i="7942"/>
  <c r="BP339" i="7942"/>
  <c r="FK373" i="7942"/>
  <c r="FL234" i="7942"/>
  <c r="FW167" i="7942"/>
  <c r="FV306" i="7942"/>
  <c r="CB278" i="7942"/>
  <c r="CA417" i="7942"/>
  <c r="EP239" i="7942"/>
  <c r="EO378" i="7942"/>
  <c r="FK314" i="7942"/>
  <c r="FL175" i="7942"/>
  <c r="EP231" i="7942"/>
  <c r="EO370" i="7942"/>
  <c r="CL303" i="7942"/>
  <c r="CM164" i="7942"/>
  <c r="EE197" i="7942"/>
  <c r="ED336" i="7942"/>
  <c r="N243" i="7942"/>
  <c r="M382" i="7942"/>
  <c r="BQ242" i="7942"/>
  <c r="BP381" i="7942"/>
  <c r="DT253" i="7942"/>
  <c r="DS392" i="7942"/>
  <c r="X332" i="7942"/>
  <c r="Y193" i="7942"/>
  <c r="AU244" i="7942"/>
  <c r="AT383" i="7942"/>
  <c r="DH338" i="7942"/>
  <c r="DI199" i="7942"/>
  <c r="AJ209" i="7942"/>
  <c r="AI348" i="7942"/>
  <c r="N182" i="7942"/>
  <c r="M321" i="7942"/>
  <c r="FL249" i="7942"/>
  <c r="FK388" i="7942"/>
  <c r="CL405" i="7942"/>
  <c r="CM266" i="7942"/>
  <c r="CA311" i="7942"/>
  <c r="CB172" i="7942"/>
  <c r="EZ369" i="7942"/>
  <c r="FA230" i="7942"/>
  <c r="BE407" i="7942"/>
  <c r="BF268" i="7942"/>
  <c r="CL334" i="7942"/>
  <c r="CM195" i="7942"/>
  <c r="CX161" i="7942"/>
  <c r="CW300" i="7942"/>
  <c r="FA235" i="7942"/>
  <c r="EZ374" i="7942"/>
  <c r="BP295" i="7942"/>
  <c r="BQ156" i="7942"/>
  <c r="EE183" i="7942"/>
  <c r="ED322" i="7942"/>
  <c r="FW177" i="7942"/>
  <c r="FV316" i="7942"/>
  <c r="EN425" i="7942"/>
  <c r="FV377" i="7942"/>
  <c r="FW238" i="7942"/>
  <c r="GG361" i="7942"/>
  <c r="GH222" i="7942"/>
  <c r="EP200" i="7942"/>
  <c r="EO339" i="7942"/>
  <c r="X324" i="7942"/>
  <c r="Y185" i="7942"/>
  <c r="FA161" i="7942"/>
  <c r="EZ300" i="7942"/>
  <c r="GG422" i="7942"/>
  <c r="GH283" i="7942"/>
  <c r="X415" i="7942"/>
  <c r="Y276" i="7942"/>
  <c r="BP344" i="7942"/>
  <c r="BQ205" i="7942"/>
  <c r="CB183" i="7942"/>
  <c r="CA322" i="7942"/>
  <c r="DI162" i="7942"/>
  <c r="DH301" i="7942"/>
  <c r="BF214" i="7942"/>
  <c r="BE353" i="7942"/>
  <c r="FA156" i="7942"/>
  <c r="EZ295" i="7942"/>
  <c r="M331" i="7942"/>
  <c r="N192" i="7942"/>
  <c r="FK332" i="7942"/>
  <c r="FL193" i="7942"/>
  <c r="GG306" i="7942"/>
  <c r="GH167" i="7942"/>
  <c r="GH240" i="7942"/>
  <c r="GG379" i="7942"/>
  <c r="EP257" i="7942"/>
  <c r="EO396" i="7942"/>
  <c r="BP410" i="7942"/>
  <c r="BQ271" i="7942"/>
  <c r="EE189" i="7942"/>
  <c r="ED328" i="7942"/>
  <c r="FW236" i="7942"/>
  <c r="FV375" i="7942"/>
  <c r="BF221" i="7942"/>
  <c r="BE360" i="7942"/>
  <c r="FW160" i="7942"/>
  <c r="FV299" i="7942"/>
  <c r="GG391" i="7942"/>
  <c r="GH252" i="7942"/>
  <c r="AI327" i="7942"/>
  <c r="AJ188" i="7942"/>
  <c r="BQ240" i="7942"/>
  <c r="BP379" i="7942"/>
  <c r="CB182" i="7942"/>
  <c r="CA321" i="7942"/>
  <c r="BF222" i="7942"/>
  <c r="BE361" i="7942"/>
  <c r="AJ171" i="7942"/>
  <c r="AI310" i="7942"/>
  <c r="BD425" i="7942"/>
  <c r="AT386" i="7942"/>
  <c r="AU247" i="7942"/>
  <c r="BE381" i="7942"/>
  <c r="BF242" i="7942"/>
  <c r="GH239" i="7942"/>
  <c r="GG378" i="7942"/>
  <c r="DS358" i="7942"/>
  <c r="DT219" i="7942"/>
  <c r="FK347" i="7942"/>
  <c r="FL208" i="7942"/>
  <c r="EE186" i="7942"/>
  <c r="ED325" i="7942"/>
  <c r="EP156" i="7942"/>
  <c r="EO295" i="7942"/>
  <c r="CA310" i="7942"/>
  <c r="CB171" i="7942"/>
  <c r="FK418" i="7942"/>
  <c r="FL279" i="7942"/>
  <c r="O807" i="18"/>
  <c r="M784" i="18"/>
  <c r="O628" i="18"/>
  <c r="P628" i="18" s="1"/>
  <c r="O758" i="18"/>
  <c r="L680" i="18"/>
  <c r="K687" i="18"/>
  <c r="M602" i="18"/>
  <c r="L850" i="18"/>
  <c r="L798" i="18"/>
  <c r="L746" i="18"/>
  <c r="M746" i="18" s="1"/>
  <c r="N746" i="18" s="1"/>
  <c r="L616" i="18"/>
  <c r="M616" i="18" s="1"/>
  <c r="N616" i="18" s="1"/>
  <c r="O616" i="18" s="1"/>
  <c r="L603" i="18"/>
  <c r="M603" i="18" s="1"/>
  <c r="N603" i="18" s="1"/>
  <c r="O603" i="18" s="1"/>
  <c r="L785" i="18"/>
  <c r="L733" i="18"/>
  <c r="M733" i="18" s="1"/>
  <c r="L824" i="18"/>
  <c r="M824" i="18" s="1"/>
  <c r="L7" i="18"/>
  <c r="L707" i="18"/>
  <c r="M707" i="18" s="1"/>
  <c r="N707" i="18" s="1"/>
  <c r="L772" i="18"/>
  <c r="M772" i="18" s="1"/>
  <c r="L681" i="18"/>
  <c r="L590" i="18"/>
  <c r="M590" i="18" s="1"/>
  <c r="L655" i="18"/>
  <c r="M655" i="18" s="1"/>
  <c r="N655" i="18" s="1"/>
  <c r="O655" i="18" s="1"/>
  <c r="L811" i="18"/>
  <c r="M811" i="18" s="1"/>
  <c r="N811" i="18" s="1"/>
  <c r="L694" i="18"/>
  <c r="L759" i="18"/>
  <c r="L765" i="18" s="1"/>
  <c r="L642" i="18"/>
  <c r="L720" i="18"/>
  <c r="L837" i="18"/>
  <c r="M837" i="18" s="1"/>
  <c r="N837" i="18" s="1"/>
  <c r="L629" i="18"/>
  <c r="M629" i="18" s="1"/>
  <c r="L668" i="18"/>
  <c r="M668" i="18" s="1"/>
  <c r="K71" i="18"/>
  <c r="K58" i="18"/>
  <c r="K60" i="18"/>
  <c r="K56" i="18"/>
  <c r="K53" i="18"/>
  <c r="K55" i="18"/>
  <c r="K62" i="18"/>
  <c r="K69" i="18"/>
  <c r="K65" i="18"/>
  <c r="K64" i="18"/>
  <c r="K63" i="18"/>
  <c r="K61" i="18"/>
  <c r="K68" i="18"/>
  <c r="K57" i="18"/>
  <c r="K59" i="18"/>
  <c r="K67" i="18"/>
  <c r="K70" i="18"/>
  <c r="K54" i="18"/>
  <c r="K66" i="18"/>
  <c r="FW279" i="7942"/>
  <c r="FV418" i="7942"/>
  <c r="CB249" i="7942"/>
  <c r="CA388" i="7942"/>
  <c r="BP342" i="7942"/>
  <c r="BQ203" i="7942"/>
  <c r="CL415" i="7942"/>
  <c r="CM276" i="7942"/>
  <c r="EO420" i="7942"/>
  <c r="EP281" i="7942"/>
  <c r="X372" i="7942"/>
  <c r="Y233" i="7942"/>
  <c r="M294" i="7942"/>
  <c r="N155" i="7942"/>
  <c r="BP362" i="7942"/>
  <c r="BQ223" i="7942"/>
  <c r="M612" i="18"/>
  <c r="AT294" i="7942"/>
  <c r="AU155" i="7942"/>
  <c r="EP194" i="7942"/>
  <c r="EO333" i="7942"/>
  <c r="K765" i="18"/>
  <c r="EP215" i="7942"/>
  <c r="EO354" i="7942"/>
  <c r="AI362" i="7942"/>
  <c r="AJ223" i="7942"/>
  <c r="AT333" i="7942"/>
  <c r="AU194" i="7942"/>
  <c r="FA219" i="7942"/>
  <c r="EZ358" i="7942"/>
  <c r="AI320" i="7942"/>
  <c r="AJ181" i="7942"/>
  <c r="EZ388" i="7942"/>
  <c r="FA249" i="7942"/>
  <c r="CA392" i="7942"/>
  <c r="CB253" i="7942"/>
  <c r="X421" i="7942"/>
  <c r="Y282" i="7942"/>
  <c r="EP167" i="7942"/>
  <c r="EO306" i="7942"/>
  <c r="EO389" i="7942"/>
  <c r="EP250" i="7942"/>
  <c r="ED403" i="7942"/>
  <c r="EE264" i="7942"/>
  <c r="ED293" i="7942"/>
  <c r="EE154" i="7942"/>
  <c r="FK343" i="7942"/>
  <c r="FL204" i="7942"/>
  <c r="BP329" i="7942"/>
  <c r="BQ190" i="7942"/>
  <c r="AI331" i="7942"/>
  <c r="AJ192" i="7942"/>
  <c r="N599" i="18"/>
  <c r="O599" i="18" s="1"/>
  <c r="P586" i="18"/>
  <c r="Q586" i="18" s="1"/>
  <c r="CB228" i="7942"/>
  <c r="CA367" i="7942"/>
  <c r="BZ425" i="7942"/>
  <c r="DH419" i="7942"/>
  <c r="DI280" i="7942"/>
  <c r="GH166" i="7942"/>
  <c r="GG305" i="7942"/>
  <c r="Y223" i="7942"/>
  <c r="X362" i="7942"/>
  <c r="Y196" i="7942"/>
  <c r="X335" i="7942"/>
  <c r="BE402" i="7942"/>
  <c r="BF263" i="7942"/>
  <c r="EP163" i="7942"/>
  <c r="EO302" i="7942"/>
  <c r="Y166" i="7942"/>
  <c r="X305" i="7942"/>
  <c r="BQ246" i="7942"/>
  <c r="BP385" i="7942"/>
  <c r="BP415" i="7942"/>
  <c r="BQ276" i="7942"/>
  <c r="AI395" i="7942"/>
  <c r="AJ256" i="7942"/>
  <c r="EO300" i="7942"/>
  <c r="EP161" i="7942"/>
  <c r="AJ236" i="7942"/>
  <c r="AI375" i="7942"/>
  <c r="BF259" i="7942"/>
  <c r="BE398" i="7942"/>
  <c r="FK297" i="7942"/>
  <c r="FL158" i="7942"/>
  <c r="DR425" i="7942"/>
  <c r="AJ255" i="7942"/>
  <c r="AI394" i="7942"/>
  <c r="EE194" i="7942"/>
  <c r="ED333" i="7942"/>
  <c r="FV308" i="7942"/>
  <c r="FW169" i="7942"/>
  <c r="CB273" i="7942"/>
  <c r="CA412" i="7942"/>
  <c r="EO310" i="7942"/>
  <c r="EP171" i="7942"/>
  <c r="Y192" i="7942"/>
  <c r="X331" i="7942"/>
  <c r="CW353" i="7942"/>
  <c r="CX214" i="7942"/>
  <c r="GH276" i="7942"/>
  <c r="GG415" i="7942"/>
  <c r="AT340" i="7942"/>
  <c r="AU201" i="7942"/>
  <c r="DI270" i="7942"/>
  <c r="DH409" i="7942"/>
  <c r="CX259" i="7942"/>
  <c r="CW398" i="7942"/>
  <c r="GG383" i="7942"/>
  <c r="GH244" i="7942"/>
  <c r="X318" i="7942"/>
  <c r="Y179" i="7942"/>
  <c r="AT392" i="7942"/>
  <c r="AU253" i="7942"/>
  <c r="BE337" i="7942"/>
  <c r="BF198" i="7942"/>
  <c r="EP195" i="7942"/>
  <c r="EO334" i="7942"/>
  <c r="AJ194" i="7942"/>
  <c r="AI333" i="7942"/>
  <c r="CW387" i="7942"/>
  <c r="CX248" i="7942"/>
  <c r="DT193" i="7942"/>
  <c r="DS332" i="7942"/>
  <c r="BP380" i="7942"/>
  <c r="BQ241" i="7942"/>
  <c r="CL402" i="7942"/>
  <c r="CM263" i="7942"/>
  <c r="FW229" i="7942"/>
  <c r="FV368" i="7942"/>
  <c r="Y186" i="7942"/>
  <c r="X325" i="7942"/>
  <c r="GF425" i="7942"/>
  <c r="AJ202" i="7942"/>
  <c r="AI341" i="7942"/>
  <c r="EE215" i="7942"/>
  <c r="ED354" i="7942"/>
  <c r="FV339" i="7942"/>
  <c r="FW200" i="7942"/>
  <c r="DT260" i="7942"/>
  <c r="DS399" i="7942"/>
  <c r="EE256" i="7942"/>
  <c r="ED395" i="7942"/>
  <c r="CL395" i="7942"/>
  <c r="CM256" i="7942"/>
  <c r="EO416" i="7942"/>
  <c r="EP277" i="7942"/>
  <c r="M420" i="7942"/>
  <c r="N281" i="7942"/>
  <c r="DI271" i="7942"/>
  <c r="DH410" i="7942"/>
  <c r="CX203" i="7942"/>
  <c r="CW342" i="7942"/>
  <c r="CM265" i="7942"/>
  <c r="CL404" i="7942"/>
  <c r="GG322" i="7942"/>
  <c r="GH183" i="7942"/>
  <c r="CW385" i="7942"/>
  <c r="CX246" i="7942"/>
  <c r="Y183" i="7942"/>
  <c r="X322" i="7942"/>
  <c r="CL374" i="7942"/>
  <c r="CM235" i="7942"/>
  <c r="FV305" i="7942"/>
  <c r="FW166" i="7942"/>
  <c r="Q300" i="18"/>
  <c r="AT391" i="7942"/>
  <c r="AU252" i="7942"/>
  <c r="FA237" i="7942"/>
  <c r="EZ376" i="7942"/>
  <c r="DI179" i="7942"/>
  <c r="DH318" i="7942"/>
  <c r="DH330" i="7942"/>
  <c r="DI191" i="7942"/>
  <c r="FW277" i="7942"/>
  <c r="FV416" i="7942"/>
  <c r="BP341" i="7942"/>
  <c r="BQ202" i="7942"/>
  <c r="EE266" i="7942"/>
  <c r="ED405" i="7942"/>
  <c r="M339" i="7942"/>
  <c r="N200" i="7942"/>
  <c r="V287" i="18"/>
  <c r="CM194" i="7942"/>
  <c r="CL333" i="7942"/>
  <c r="BQ197" i="7942"/>
  <c r="BP336" i="7942"/>
  <c r="DH325" i="7942"/>
  <c r="DI186" i="7942"/>
  <c r="AI408" i="7942"/>
  <c r="AJ269" i="7942"/>
  <c r="CW332" i="7942"/>
  <c r="CX193" i="7942"/>
  <c r="AI315" i="7942"/>
  <c r="AJ176" i="7942"/>
  <c r="DT235" i="7942"/>
  <c r="DS374" i="7942"/>
  <c r="CW307" i="7942"/>
  <c r="CX168" i="7942"/>
  <c r="CB251" i="7942"/>
  <c r="CA390" i="7942"/>
  <c r="CW312" i="7942"/>
  <c r="CX173" i="7942"/>
  <c r="GG382" i="7942"/>
  <c r="GH243" i="7942"/>
  <c r="FJ425" i="7942"/>
  <c r="DH403" i="7942"/>
  <c r="DI264" i="7942"/>
  <c r="BQ225" i="7942"/>
  <c r="BP364" i="7942"/>
  <c r="DI243" i="7942"/>
  <c r="DH382" i="7942"/>
  <c r="BQ155" i="7942"/>
  <c r="BP294" i="7942"/>
  <c r="CA350" i="7942"/>
  <c r="CB211" i="7942"/>
  <c r="AI324" i="7942"/>
  <c r="AJ185" i="7942"/>
  <c r="M295" i="7942"/>
  <c r="N156" i="7942"/>
  <c r="CM228" i="7942"/>
  <c r="CL367" i="7942"/>
  <c r="DS377" i="7942"/>
  <c r="DT238" i="7942"/>
  <c r="N160" i="7942"/>
  <c r="M299" i="7942"/>
  <c r="CA386" i="7942"/>
  <c r="CB247" i="7942"/>
  <c r="S796" i="18"/>
  <c r="L653" i="18"/>
  <c r="EO394" i="7942"/>
  <c r="EP255" i="7942"/>
  <c r="M310" i="7942"/>
  <c r="N171" i="7942"/>
  <c r="BQ251" i="7942"/>
  <c r="BP390" i="7942"/>
  <c r="BQ192" i="7942"/>
  <c r="BP331" i="7942"/>
  <c r="CB284" i="7942"/>
  <c r="CA423" i="7942"/>
  <c r="FV303" i="7942"/>
  <c r="FW164" i="7942"/>
  <c r="N230" i="7942"/>
  <c r="M369" i="7942"/>
  <c r="FA282" i="7942"/>
  <c r="EZ421" i="7942"/>
  <c r="AU280" i="7942"/>
  <c r="AT419" i="7942"/>
  <c r="AT316" i="7942"/>
  <c r="AU177" i="7942"/>
  <c r="BQ222" i="7942"/>
  <c r="BP361" i="7942"/>
  <c r="X376" i="7942"/>
  <c r="Y237" i="7942"/>
  <c r="FK341" i="7942"/>
  <c r="FL202" i="7942"/>
  <c r="GG339" i="7942"/>
  <c r="GH200" i="7942"/>
  <c r="EE236" i="7942"/>
  <c r="ED375" i="7942"/>
  <c r="DH369" i="7942"/>
  <c r="DI230" i="7942"/>
  <c r="AT319" i="7942"/>
  <c r="AU180" i="7942"/>
  <c r="BQ218" i="7942"/>
  <c r="BP357" i="7942"/>
  <c r="DS397" i="7942"/>
  <c r="DT258" i="7942"/>
  <c r="BQ282" i="7942"/>
  <c r="BP421" i="7942"/>
  <c r="CA378" i="7942"/>
  <c r="CB239" i="7942"/>
  <c r="AJ183" i="7942"/>
  <c r="AI322" i="7942"/>
  <c r="ED300" i="7942"/>
  <c r="EE161" i="7942"/>
  <c r="GH272" i="7942"/>
  <c r="GG411" i="7942"/>
  <c r="FV307" i="7942"/>
  <c r="FW168" i="7942"/>
  <c r="EP183" i="7942"/>
  <c r="EO322" i="7942"/>
  <c r="FV361" i="7942"/>
  <c r="FW222" i="7942"/>
  <c r="BQ238" i="7942"/>
  <c r="BP377" i="7942"/>
  <c r="BQ173" i="7942"/>
  <c r="BP312" i="7942"/>
  <c r="CW349" i="7942"/>
  <c r="CX210" i="7942"/>
  <c r="BQ214" i="7942"/>
  <c r="BP353" i="7942"/>
  <c r="FK316" i="7942"/>
  <c r="FL177" i="7942"/>
  <c r="GH236" i="7942"/>
  <c r="GG375" i="7942"/>
  <c r="FL241" i="7942"/>
  <c r="FK380" i="7942"/>
  <c r="N201" i="7942"/>
  <c r="M340" i="7942"/>
  <c r="GH237" i="7942"/>
  <c r="GG376" i="7942"/>
  <c r="FA273" i="7942"/>
  <c r="EZ412" i="7942"/>
  <c r="AJ251" i="7942"/>
  <c r="AI390" i="7942"/>
  <c r="CL331" i="7942"/>
  <c r="CM192" i="7942"/>
  <c r="GH285" i="7942"/>
  <c r="GG424" i="7942"/>
  <c r="CA342" i="7942"/>
  <c r="CB203" i="7942"/>
  <c r="GG332" i="7942"/>
  <c r="GH193" i="7942"/>
  <c r="AI353" i="7942"/>
  <c r="AJ214" i="7942"/>
  <c r="FA197" i="7942"/>
  <c r="EZ336" i="7942"/>
  <c r="DS406" i="7942"/>
  <c r="DT267" i="7942"/>
  <c r="FA176" i="7942"/>
  <c r="EZ315" i="7942"/>
  <c r="EO369" i="7942"/>
  <c r="EP230" i="7942"/>
  <c r="BQ255" i="7942"/>
  <c r="BP394" i="7942"/>
  <c r="EP276" i="7942"/>
  <c r="EO415" i="7942"/>
  <c r="FA260" i="7942"/>
  <c r="EZ399" i="7942"/>
  <c r="CA323" i="7942"/>
  <c r="CB184" i="7942"/>
  <c r="CL391" i="7942"/>
  <c r="CM252" i="7942"/>
  <c r="CM258" i="7942"/>
  <c r="CL397" i="7942"/>
  <c r="M260" i="18"/>
  <c r="L270" i="18"/>
  <c r="EO417" i="7942"/>
  <c r="EP278" i="7942"/>
  <c r="AT405" i="7942"/>
  <c r="AU266" i="7942"/>
  <c r="BQ267" i="7942"/>
  <c r="BP406" i="7942"/>
  <c r="GH161" i="7942"/>
  <c r="GG300" i="7942"/>
  <c r="EO342" i="7942"/>
  <c r="EP203" i="7942"/>
  <c r="ED310" i="7942"/>
  <c r="EE171" i="7942"/>
  <c r="N218" i="7942"/>
  <c r="M357" i="7942"/>
  <c r="FA238" i="7942"/>
  <c r="EZ377" i="7942"/>
  <c r="FK320" i="7942"/>
  <c r="FL181" i="7942"/>
  <c r="M373" i="7942"/>
  <c r="N234" i="7942"/>
  <c r="BE374" i="7942"/>
  <c r="BF235" i="7942"/>
  <c r="AI358" i="7942"/>
  <c r="AJ219" i="7942"/>
  <c r="AU218" i="7942"/>
  <c r="AT357" i="7942"/>
  <c r="FV313" i="7942"/>
  <c r="FW174" i="7942"/>
  <c r="DH405" i="7942"/>
  <c r="DI266" i="7942"/>
  <c r="EO405" i="7942"/>
  <c r="EP266" i="7942"/>
  <c r="DH352" i="7942"/>
  <c r="DI213" i="7942"/>
  <c r="CW370" i="7942"/>
  <c r="CX231" i="7942"/>
  <c r="M397" i="7942"/>
  <c r="N258" i="7942"/>
  <c r="DI217" i="7942"/>
  <c r="DH356" i="7942"/>
  <c r="BE295" i="7942"/>
  <c r="BF156" i="7942"/>
  <c r="BP369" i="7942"/>
  <c r="BQ230" i="7942"/>
  <c r="CX164" i="7942"/>
  <c r="CW303" i="7942"/>
  <c r="ED305" i="7942"/>
  <c r="EE166" i="7942"/>
  <c r="FK340" i="7942"/>
  <c r="FL201" i="7942"/>
  <c r="DT244" i="7942"/>
  <c r="DS383" i="7942"/>
  <c r="FW188" i="7942"/>
  <c r="FV327" i="7942"/>
  <c r="BF190" i="7942"/>
  <c r="BE329" i="7942"/>
  <c r="AU213" i="7942"/>
  <c r="AT352" i="7942"/>
  <c r="EE160" i="7942"/>
  <c r="ED299" i="7942"/>
  <c r="EZ362" i="7942"/>
  <c r="FA223" i="7942"/>
  <c r="EO318" i="7942"/>
  <c r="EP179" i="7942"/>
  <c r="DI209" i="7942"/>
  <c r="DH348" i="7942"/>
  <c r="BQ232" i="7942"/>
  <c r="BP371" i="7942"/>
  <c r="BF255" i="7942"/>
  <c r="BE394" i="7942"/>
  <c r="CB220" i="7942"/>
  <c r="CA359" i="7942"/>
  <c r="CL315" i="7942"/>
  <c r="CM176" i="7942"/>
  <c r="AU195" i="7942"/>
  <c r="AT334" i="7942"/>
  <c r="DI182" i="7942"/>
  <c r="DH321" i="7942"/>
  <c r="DS365" i="7942"/>
  <c r="DT226" i="7942"/>
  <c r="K7" i="7942"/>
  <c r="FK403" i="7942"/>
  <c r="FL264" i="7942"/>
  <c r="M350" i="7942"/>
  <c r="N211" i="7942"/>
  <c r="FW157" i="7942"/>
  <c r="FV296" i="7942"/>
  <c r="AT308" i="7942"/>
  <c r="AU169" i="7942"/>
  <c r="GG381" i="7942"/>
  <c r="GH242" i="7942"/>
  <c r="FV367" i="7942"/>
  <c r="FW228" i="7942"/>
  <c r="DI278" i="7942"/>
  <c r="DH417" i="7942"/>
  <c r="CL410" i="7942"/>
  <c r="CM271" i="7942"/>
  <c r="CW337" i="7942"/>
  <c r="CX198" i="7942"/>
  <c r="DS325" i="7942"/>
  <c r="DT186" i="7942"/>
  <c r="EE169" i="7942"/>
  <c r="ED308" i="7942"/>
  <c r="CB266" i="7942"/>
  <c r="CA405" i="7942"/>
  <c r="AT411" i="7942"/>
  <c r="AU272" i="7942"/>
  <c r="BP301" i="7942"/>
  <c r="BQ162" i="7942"/>
  <c r="ED423" i="7942"/>
  <c r="EE284" i="7942"/>
  <c r="CW367" i="7942"/>
  <c r="CX228" i="7942"/>
  <c r="BP398" i="7942"/>
  <c r="BQ259" i="7942"/>
  <c r="EO409" i="7942"/>
  <c r="EP270" i="7942"/>
  <c r="CA368" i="7942"/>
  <c r="CB229" i="7942"/>
  <c r="I48" i="7946"/>
  <c r="FA268" i="7942"/>
  <c r="EZ407" i="7942"/>
  <c r="DH339" i="7942"/>
  <c r="DI200" i="7942"/>
  <c r="DT211" i="7942"/>
  <c r="DS350" i="7942"/>
  <c r="AI355" i="7942"/>
  <c r="AJ216" i="7942"/>
  <c r="ED346" i="7942"/>
  <c r="EE207" i="7942"/>
  <c r="BF249" i="7942"/>
  <c r="BE388" i="7942"/>
  <c r="DH398" i="7942"/>
  <c r="DI259" i="7942"/>
  <c r="M422" i="7942"/>
  <c r="N283" i="7942"/>
  <c r="ED294" i="7942"/>
  <c r="EE155" i="7942"/>
  <c r="CM251" i="7942"/>
  <c r="CL390" i="7942"/>
  <c r="Y268" i="7942"/>
  <c r="X407" i="7942"/>
  <c r="DT227" i="7942"/>
  <c r="DS366" i="7942"/>
  <c r="DS371" i="7942"/>
  <c r="DT232" i="7942"/>
  <c r="GH268" i="7942"/>
  <c r="GG407" i="7942"/>
  <c r="DS312" i="7942"/>
  <c r="DT173" i="7942"/>
  <c r="CL311" i="7942"/>
  <c r="CM172" i="7942"/>
  <c r="AU264" i="7942"/>
  <c r="AT403" i="7942"/>
  <c r="FA269" i="7942"/>
  <c r="EZ408" i="7942"/>
  <c r="FA199" i="7942"/>
  <c r="EZ338" i="7942"/>
  <c r="EP198" i="7942"/>
  <c r="EO337" i="7942"/>
  <c r="M411" i="7942"/>
  <c r="N272" i="7942"/>
  <c r="DH332" i="7942"/>
  <c r="DI193" i="7942"/>
  <c r="CW359" i="7942"/>
  <c r="CX220" i="7942"/>
  <c r="M307" i="7942"/>
  <c r="N168" i="7942"/>
  <c r="AT320" i="7942"/>
  <c r="AU181" i="7942"/>
  <c r="ED376" i="7942"/>
  <c r="EE237" i="7942"/>
  <c r="N242" i="7942"/>
  <c r="M381" i="7942"/>
  <c r="FK360" i="7942"/>
  <c r="FL221" i="7942"/>
  <c r="X334" i="7942"/>
  <c r="Y195" i="7942"/>
  <c r="BF283" i="7942"/>
  <c r="BE422" i="7942"/>
  <c r="FA212" i="7942"/>
  <c r="EZ351" i="7942"/>
  <c r="AJ265" i="7942"/>
  <c r="AI404" i="7942"/>
  <c r="CX223" i="7942"/>
  <c r="CW362" i="7942"/>
  <c r="DH299" i="7942"/>
  <c r="DI160" i="7942"/>
  <c r="DH360" i="7942"/>
  <c r="DI221" i="7942"/>
  <c r="M423" i="7942"/>
  <c r="N284" i="7942"/>
  <c r="BE333" i="7942"/>
  <c r="BF194" i="7942"/>
  <c r="AT362" i="7942"/>
  <c r="AU223" i="7942"/>
  <c r="N244" i="7942"/>
  <c r="M383" i="7942"/>
  <c r="BF181" i="7942"/>
  <c r="BE320" i="7942"/>
  <c r="AT326" i="7942"/>
  <c r="AU187" i="7942"/>
  <c r="EE185" i="7942"/>
  <c r="ED324" i="7942"/>
  <c r="FV336" i="7942"/>
  <c r="FW197" i="7942"/>
  <c r="DT246" i="7942"/>
  <c r="DS385" i="7942"/>
  <c r="BF229" i="7942"/>
  <c r="BE368" i="7942"/>
  <c r="CM205" i="7942"/>
  <c r="CL344" i="7942"/>
  <c r="CX252" i="7942"/>
  <c r="CW391" i="7942"/>
  <c r="FK416" i="7942"/>
  <c r="FL277" i="7942"/>
  <c r="FV407" i="7942"/>
  <c r="FW268" i="7942"/>
  <c r="AI378" i="7942"/>
  <c r="AJ239" i="7942"/>
  <c r="FK423" i="7942"/>
  <c r="FL284" i="7942"/>
  <c r="BP375" i="7942"/>
  <c r="BQ236" i="7942"/>
  <c r="CM273" i="7942"/>
  <c r="CL412" i="7942"/>
  <c r="BE304" i="7942"/>
  <c r="BF165" i="7942"/>
  <c r="BF170" i="7942"/>
  <c r="BE309" i="7942"/>
  <c r="DS411" i="7942"/>
  <c r="DT272" i="7942"/>
  <c r="CW325" i="7942"/>
  <c r="CX186" i="7942"/>
  <c r="GG417" i="7942"/>
  <c r="GH278" i="7942"/>
  <c r="N183" i="7942"/>
  <c r="M322" i="7942"/>
  <c r="AT341" i="7942"/>
  <c r="AU202" i="7942"/>
  <c r="CM238" i="7942"/>
  <c r="CL377" i="7942"/>
  <c r="DT204" i="7942"/>
  <c r="DS343" i="7942"/>
  <c r="GH182" i="7942"/>
  <c r="GG321" i="7942"/>
  <c r="BF193" i="7942"/>
  <c r="BE332" i="7942"/>
  <c r="N269" i="7942"/>
  <c r="M408" i="7942"/>
  <c r="M417" i="7942"/>
  <c r="N278" i="7942"/>
  <c r="BF157" i="7942"/>
  <c r="BE296" i="7942"/>
  <c r="FW163" i="7942"/>
  <c r="FV302" i="7942"/>
  <c r="EP258" i="7942"/>
  <c r="EO397" i="7942"/>
  <c r="EP186" i="7942"/>
  <c r="EO325" i="7942"/>
  <c r="BE382" i="7942"/>
  <c r="BF243" i="7942"/>
  <c r="BF213" i="7942"/>
  <c r="BE352" i="7942"/>
  <c r="EE193" i="7942"/>
  <c r="ED332" i="7942"/>
  <c r="X378" i="7942"/>
  <c r="Y239" i="7942"/>
  <c r="DT243" i="7942"/>
  <c r="DS382" i="7942"/>
  <c r="BQ216" i="7942"/>
  <c r="BP355" i="7942"/>
  <c r="AT379" i="7942"/>
  <c r="AU240" i="7942"/>
  <c r="DT261" i="7942"/>
  <c r="DS400" i="7942"/>
  <c r="CW329" i="7942"/>
  <c r="CX190" i="7942"/>
  <c r="FK376" i="7942"/>
  <c r="FL237" i="7942"/>
  <c r="FV420" i="7942"/>
  <c r="FW281" i="7942"/>
  <c r="GG413" i="7942"/>
  <c r="GH274" i="7942"/>
  <c r="Y242" i="7942"/>
  <c r="X381" i="7942"/>
  <c r="CB170" i="7942"/>
  <c r="CA309" i="7942"/>
  <c r="EO379" i="7942"/>
  <c r="EP240" i="7942"/>
  <c r="CM227" i="7942"/>
  <c r="CL366" i="7942"/>
  <c r="FA180" i="7942"/>
  <c r="EZ319" i="7942"/>
  <c r="K804" i="18"/>
  <c r="DS299" i="7942"/>
  <c r="DT160" i="7942"/>
  <c r="GG374" i="7942"/>
  <c r="GH235" i="7942"/>
  <c r="ED396" i="7942"/>
  <c r="EE257" i="7942"/>
  <c r="AJ266" i="7942"/>
  <c r="AI405" i="7942"/>
  <c r="M312" i="7942"/>
  <c r="N173" i="7942"/>
  <c r="GH257" i="7942"/>
  <c r="GG396" i="7942"/>
  <c r="CA298" i="7942"/>
  <c r="CB159" i="7942"/>
  <c r="DH384" i="7942"/>
  <c r="DI245" i="7942"/>
  <c r="BP382" i="7942"/>
  <c r="BQ243" i="7942"/>
  <c r="DS294" i="7942"/>
  <c r="DT155" i="7942"/>
  <c r="FW244" i="7942"/>
  <c r="FV383" i="7942"/>
  <c r="AT404" i="7942"/>
  <c r="AU265" i="7942"/>
  <c r="AI392" i="7942"/>
  <c r="AJ253" i="7942"/>
  <c r="N263" i="7942"/>
  <c r="M402" i="7942"/>
  <c r="DS386" i="7942"/>
  <c r="DT247" i="7942"/>
  <c r="N261" i="7942"/>
  <c r="M400" i="7942"/>
  <c r="M293" i="7942"/>
  <c r="N154" i="7942"/>
  <c r="DS403" i="7942"/>
  <c r="DT264" i="7942"/>
  <c r="Y278" i="7942"/>
  <c r="X417" i="7942"/>
  <c r="X333" i="7942"/>
  <c r="Y194" i="7942"/>
  <c r="AI361" i="7942"/>
  <c r="AJ222" i="7942"/>
  <c r="ED421" i="7942"/>
  <c r="EE282" i="7942"/>
  <c r="EP226" i="7942"/>
  <c r="EO365" i="7942"/>
  <c r="EO372" i="7942"/>
  <c r="EP233" i="7942"/>
  <c r="AU197" i="7942"/>
  <c r="AT336" i="7942"/>
  <c r="GG335" i="7942"/>
  <c r="GH196" i="7942"/>
  <c r="EP187" i="7942"/>
  <c r="EO326" i="7942"/>
  <c r="BQ256" i="7942"/>
  <c r="BP395" i="7942"/>
  <c r="GG403" i="7942"/>
  <c r="GH264" i="7942"/>
  <c r="EP227" i="7942"/>
  <c r="EO366" i="7942"/>
  <c r="CX235" i="7942"/>
  <c r="CW374" i="7942"/>
  <c r="EZ321" i="7942"/>
  <c r="FA182" i="7942"/>
  <c r="AI349" i="7942"/>
  <c r="AJ210" i="7942"/>
  <c r="BE318" i="7942"/>
  <c r="BF179" i="7942"/>
  <c r="EO408" i="7942"/>
  <c r="EP269" i="7942"/>
  <c r="BE383" i="7942"/>
  <c r="BF244" i="7942"/>
  <c r="ED392" i="7942"/>
  <c r="EE253" i="7942"/>
  <c r="DS422" i="7942"/>
  <c r="DT283" i="7942"/>
  <c r="BE327" i="7942"/>
  <c r="BF188" i="7942"/>
  <c r="Y213" i="7942"/>
  <c r="X352" i="7942"/>
  <c r="DH324" i="7942"/>
  <c r="DI185" i="7942"/>
  <c r="AI318" i="7942"/>
  <c r="AJ179" i="7942"/>
  <c r="N280" i="7942"/>
  <c r="M419" i="7942"/>
  <c r="AT332" i="7942"/>
  <c r="AU193" i="7942"/>
  <c r="DS368" i="7942"/>
  <c r="DT229" i="7942"/>
  <c r="DS339" i="7942"/>
  <c r="DT200" i="7942"/>
  <c r="CM159" i="7942"/>
  <c r="CL298" i="7942"/>
  <c r="M349" i="7942"/>
  <c r="N210" i="7942"/>
  <c r="BQ166" i="7942"/>
  <c r="BP305" i="7942"/>
  <c r="FK299" i="7942"/>
  <c r="FL160" i="7942"/>
  <c r="CW335" i="7942"/>
  <c r="CX196" i="7942"/>
  <c r="N265" i="7942"/>
  <c r="M404" i="7942"/>
  <c r="EE268" i="7942"/>
  <c r="ED407" i="7942"/>
  <c r="BP423" i="7942"/>
  <c r="BQ284" i="7942"/>
  <c r="GG348" i="7942"/>
  <c r="GH209" i="7942"/>
  <c r="EP165" i="7942"/>
  <c r="EO304" i="7942"/>
  <c r="AI363" i="7942"/>
  <c r="AJ224" i="7942"/>
  <c r="AJ197" i="7942"/>
  <c r="AI336" i="7942"/>
  <c r="Y232" i="7942"/>
  <c r="X371" i="7942"/>
  <c r="BP403" i="7942"/>
  <c r="BQ264" i="7942"/>
  <c r="FV379" i="7942"/>
  <c r="FW240" i="7942"/>
  <c r="AI421" i="7942"/>
  <c r="AJ282" i="7942"/>
  <c r="CL356" i="7942"/>
  <c r="CM217" i="7942"/>
  <c r="CB217" i="7942"/>
  <c r="CA356" i="7942"/>
  <c r="EO343" i="7942"/>
  <c r="EP204" i="7942"/>
  <c r="AU251" i="7942"/>
  <c r="AT390" i="7942"/>
  <c r="GG405" i="7942"/>
  <c r="GH266" i="7942"/>
  <c r="EZ401" i="7942"/>
  <c r="FA262" i="7942"/>
  <c r="X294" i="7942"/>
  <c r="Y155" i="7942"/>
  <c r="N781" i="18"/>
  <c r="AT314" i="7942"/>
  <c r="AU175" i="7942"/>
  <c r="Q613" i="18"/>
  <c r="EP274" i="7942"/>
  <c r="EO413" i="7942"/>
  <c r="EZ373" i="7942"/>
  <c r="FA234" i="7942"/>
  <c r="DT248" i="7942"/>
  <c r="DS387" i="7942"/>
  <c r="AJ285" i="7942"/>
  <c r="AI424" i="7942"/>
  <c r="CX208" i="7942"/>
  <c r="CW347" i="7942"/>
  <c r="GH250" i="7942"/>
  <c r="GG389" i="7942"/>
  <c r="CW340" i="7942"/>
  <c r="CX201" i="7942"/>
  <c r="N678" i="18"/>
  <c r="FV340" i="7942"/>
  <c r="FW201" i="7942"/>
  <c r="EO388" i="7942"/>
  <c r="EP249" i="7942"/>
  <c r="GH269" i="7942"/>
  <c r="GG408" i="7942"/>
  <c r="DT257" i="7942"/>
  <c r="DS396" i="7942"/>
  <c r="GG295" i="7942"/>
  <c r="GH156" i="7942"/>
  <c r="BF256" i="7942"/>
  <c r="BE395" i="7942"/>
  <c r="EE219" i="7942"/>
  <c r="ED358" i="7942"/>
  <c r="EZ330" i="7942"/>
  <c r="FA191" i="7942"/>
  <c r="FL272" i="7942"/>
  <c r="FK411" i="7942"/>
  <c r="DI222" i="7942"/>
  <c r="DH361" i="7942"/>
  <c r="FV381" i="7942"/>
  <c r="FW242" i="7942"/>
  <c r="DH302" i="7942"/>
  <c r="DI163" i="7942"/>
  <c r="FK396" i="7942"/>
  <c r="FL257" i="7942"/>
  <c r="AT393" i="7942"/>
  <c r="AU254" i="7942"/>
  <c r="BQ183" i="7942"/>
  <c r="BP322" i="7942"/>
  <c r="EZ332" i="7942"/>
  <c r="FA193" i="7942"/>
  <c r="DH349" i="7942"/>
  <c r="DI210" i="7942"/>
  <c r="GG392" i="7942"/>
  <c r="GH253" i="7942"/>
  <c r="FV338" i="7942"/>
  <c r="FW199" i="7942"/>
  <c r="EZ331" i="7942"/>
  <c r="FA192" i="7942"/>
  <c r="N190" i="7942"/>
  <c r="M329" i="7942"/>
  <c r="FK328" i="7942"/>
  <c r="FL189" i="7942"/>
  <c r="Y202" i="7942"/>
  <c r="X341" i="7942"/>
  <c r="BF254" i="7942"/>
  <c r="BE393" i="7942"/>
  <c r="Y274" i="7942"/>
  <c r="X413" i="7942"/>
  <c r="AI323" i="7942"/>
  <c r="AJ184" i="7942"/>
  <c r="BF245" i="7942"/>
  <c r="BE384" i="7942"/>
  <c r="AU208" i="7942"/>
  <c r="AT347" i="7942"/>
  <c r="FW181" i="7942"/>
  <c r="FV320" i="7942"/>
  <c r="ED389" i="7942"/>
  <c r="EE250" i="7942"/>
  <c r="BE379" i="7942"/>
  <c r="BF240" i="7942"/>
  <c r="AU159" i="7942"/>
  <c r="AT298" i="7942"/>
  <c r="AT358" i="7942"/>
  <c r="AU219" i="7942"/>
  <c r="FW223" i="7942"/>
  <c r="FV362" i="7942"/>
  <c r="CX212" i="7942"/>
  <c r="CW351" i="7942"/>
  <c r="FA206" i="7942"/>
  <c r="EZ345" i="7942"/>
  <c r="GH267" i="7942"/>
  <c r="GG406" i="7942"/>
  <c r="FW237" i="7942"/>
  <c r="FV376" i="7942"/>
  <c r="AS425" i="7942"/>
  <c r="FV424" i="7942"/>
  <c r="FW285" i="7942"/>
  <c r="L60" i="7946"/>
  <c r="M60" i="7946" s="1"/>
  <c r="N60" i="7946" s="1"/>
  <c r="AT422" i="7942"/>
  <c r="AU283" i="7942"/>
  <c r="CB237" i="7942"/>
  <c r="CA376" i="7942"/>
  <c r="EE174" i="7942"/>
  <c r="ED313" i="7942"/>
  <c r="M377" i="7942"/>
  <c r="N238" i="7942"/>
  <c r="CW319" i="7942"/>
  <c r="CX180" i="7942"/>
  <c r="CX219" i="7942"/>
  <c r="CW358" i="7942"/>
  <c r="GH251" i="7942"/>
  <c r="GG390" i="7942"/>
  <c r="DH399" i="7942"/>
  <c r="DI260" i="7942"/>
  <c r="CB260" i="7942"/>
  <c r="CA399" i="7942"/>
  <c r="CW361" i="7942"/>
  <c r="CX222" i="7942"/>
  <c r="BF250" i="7942"/>
  <c r="BE389" i="7942"/>
  <c r="BF164" i="7942"/>
  <c r="BE303" i="7942"/>
  <c r="FA216" i="7942"/>
  <c r="EZ355" i="7942"/>
  <c r="M367" i="7942"/>
  <c r="N228" i="7942"/>
  <c r="AT328" i="7942"/>
  <c r="AU189" i="7942"/>
  <c r="AJ238" i="7942"/>
  <c r="AI377" i="7942"/>
  <c r="CX154" i="7942"/>
  <c r="CW293" i="7942"/>
  <c r="DH305" i="7942"/>
  <c r="DI166" i="7942"/>
  <c r="FK409" i="7942"/>
  <c r="FL270" i="7942"/>
  <c r="DS407" i="7942"/>
  <c r="DT268" i="7942"/>
  <c r="M73" i="7946"/>
  <c r="M98" i="7946" s="1"/>
  <c r="O78" i="7943"/>
  <c r="O73" i="7946" s="1"/>
  <c r="O98" i="7946" s="1"/>
  <c r="CA357" i="7942"/>
  <c r="CB218" i="7942"/>
  <c r="AI298" i="7942"/>
  <c r="AJ159" i="7942"/>
  <c r="M305" i="7942"/>
  <c r="N166" i="7942"/>
  <c r="CL383" i="7942"/>
  <c r="CM244" i="7942"/>
  <c r="CM200" i="7942"/>
  <c r="CL339" i="7942"/>
  <c r="EO309" i="7942"/>
  <c r="EP170" i="7942"/>
  <c r="BF163" i="7942"/>
  <c r="BE302" i="7942"/>
  <c r="AT407" i="7942"/>
  <c r="AU268" i="7942"/>
  <c r="DH375" i="7942"/>
  <c r="DI236" i="7942"/>
  <c r="AU176" i="7942"/>
  <c r="AT315" i="7942"/>
  <c r="CA344" i="7942"/>
  <c r="CB205" i="7942"/>
  <c r="AJ180" i="7942"/>
  <c r="AI319" i="7942"/>
  <c r="EZ391" i="7942"/>
  <c r="FA252" i="7942"/>
  <c r="DT271" i="7942"/>
  <c r="DS410" i="7942"/>
  <c r="M379" i="7942"/>
  <c r="N240" i="7942"/>
  <c r="EZ356" i="7942"/>
  <c r="FA217" i="7942"/>
  <c r="AJ170" i="7942"/>
  <c r="AI309" i="7942"/>
  <c r="BF169" i="7942"/>
  <c r="BE308" i="7942"/>
  <c r="AU198" i="7942"/>
  <c r="AT337" i="7942"/>
  <c r="CX280" i="7942"/>
  <c r="CW419" i="7942"/>
  <c r="EP154" i="7942"/>
  <c r="EO293" i="7942"/>
  <c r="DH370" i="7942"/>
  <c r="DI231" i="7942"/>
  <c r="CX255" i="7942"/>
  <c r="CW394" i="7942"/>
  <c r="FL239" i="7942"/>
  <c r="FK378" i="7942"/>
  <c r="AI347" i="7942"/>
  <c r="AJ208" i="7942"/>
  <c r="DH393" i="7942"/>
  <c r="DI254" i="7942"/>
  <c r="CA314" i="7942"/>
  <c r="CB175" i="7942"/>
  <c r="BP323" i="7942"/>
  <c r="BQ184" i="7942"/>
  <c r="FK410" i="7942"/>
  <c r="FL271" i="7942"/>
  <c r="Y161" i="7942"/>
  <c r="X300" i="7942"/>
  <c r="CL399" i="7942"/>
  <c r="CM260" i="7942"/>
  <c r="M320" i="7942"/>
  <c r="N181" i="7942"/>
  <c r="CM243" i="7942"/>
  <c r="CL382" i="7942"/>
  <c r="CW295" i="7942"/>
  <c r="CX156" i="7942"/>
  <c r="FW246" i="7942"/>
  <c r="FV385" i="7942"/>
  <c r="CB197" i="7942"/>
  <c r="CA336" i="7942"/>
  <c r="BF168" i="7942"/>
  <c r="BE307" i="7942"/>
  <c r="FK300" i="7942"/>
  <c r="FL161" i="7942"/>
  <c r="ED383" i="7942"/>
  <c r="EE244" i="7942"/>
  <c r="CM247" i="7942"/>
  <c r="CL386" i="7942"/>
  <c r="N208" i="7942"/>
  <c r="M347" i="7942"/>
  <c r="GH179" i="7942"/>
  <c r="GG318" i="7942"/>
  <c r="DI234" i="7942"/>
  <c r="DH373" i="7942"/>
  <c r="AT338" i="7942"/>
  <c r="AU199" i="7942"/>
  <c r="AJ270" i="7942"/>
  <c r="AI409" i="7942"/>
  <c r="BP383" i="7942"/>
  <c r="BQ244" i="7942"/>
  <c r="FW193" i="7942"/>
  <c r="FV332" i="7942"/>
  <c r="FK421" i="7942"/>
  <c r="FL282" i="7942"/>
  <c r="CX242" i="7942"/>
  <c r="CW381" i="7942"/>
  <c r="EO387" i="7942"/>
  <c r="EP248" i="7942"/>
  <c r="CW382" i="7942"/>
  <c r="CX243" i="7942"/>
  <c r="FA283" i="7942"/>
  <c r="EZ422" i="7942"/>
  <c r="DS349" i="7942"/>
  <c r="DT210" i="7942"/>
  <c r="BE375" i="7942"/>
  <c r="BF236" i="7942"/>
  <c r="DI284" i="7942"/>
  <c r="DH423" i="7942"/>
  <c r="BE372" i="7942"/>
  <c r="BF233" i="7942"/>
  <c r="Q732" i="18"/>
  <c r="L705" i="18"/>
  <c r="Y246" i="7942"/>
  <c r="X385" i="7942"/>
  <c r="CL381" i="7942"/>
  <c r="CM242" i="7942"/>
  <c r="BQ165" i="7942"/>
  <c r="BP304" i="7942"/>
  <c r="FW215" i="7942"/>
  <c r="FV354" i="7942"/>
  <c r="EZ361" i="7942"/>
  <c r="FA222" i="7942"/>
  <c r="EE279" i="7942"/>
  <c r="ED418" i="7942"/>
  <c r="GH225" i="7942"/>
  <c r="GG364" i="7942"/>
  <c r="GG351" i="7942"/>
  <c r="GH212" i="7942"/>
  <c r="N237" i="7942"/>
  <c r="M376" i="7942"/>
  <c r="DI219" i="7942"/>
  <c r="DH358" i="7942"/>
  <c r="N254" i="7942"/>
  <c r="M393" i="7942"/>
  <c r="P379" i="18"/>
  <c r="ED315" i="7942"/>
  <c r="EE176" i="7942"/>
  <c r="FW208" i="7942"/>
  <c r="FV347" i="7942"/>
  <c r="CA371" i="7942"/>
  <c r="CB232" i="7942"/>
  <c r="CB202" i="7942"/>
  <c r="CA341" i="7942"/>
  <c r="CL318" i="7942"/>
  <c r="CM179" i="7942"/>
  <c r="CA308" i="7942"/>
  <c r="CB169" i="7942"/>
  <c r="X312" i="7942"/>
  <c r="Y173" i="7942"/>
  <c r="FK326" i="7942"/>
  <c r="FL187" i="7942"/>
  <c r="BE386" i="7942"/>
  <c r="BF247" i="7942"/>
  <c r="N204" i="7942"/>
  <c r="M343" i="7942"/>
  <c r="AU184" i="7942"/>
  <c r="AT323" i="7942"/>
  <c r="CX192" i="7942"/>
  <c r="CW331" i="7942"/>
  <c r="EZ334" i="7942"/>
  <c r="FA195" i="7942"/>
  <c r="N267" i="7942"/>
  <c r="M406" i="7942"/>
  <c r="AI328" i="7942"/>
  <c r="AJ189" i="7942"/>
  <c r="GH281" i="7942"/>
  <c r="GG420" i="7942"/>
  <c r="CM230" i="7942"/>
  <c r="CL369" i="7942"/>
  <c r="FV330" i="7942"/>
  <c r="FW191" i="7942"/>
  <c r="EC425" i="7942"/>
  <c r="AU188" i="7942"/>
  <c r="AT327" i="7942"/>
  <c r="CW334" i="7942"/>
  <c r="CX195" i="7942"/>
  <c r="AT301" i="7942"/>
  <c r="AU162" i="7942"/>
  <c r="FA190" i="7942"/>
  <c r="EZ329" i="7942"/>
  <c r="EZ310" i="7942"/>
  <c r="FA171" i="7942"/>
  <c r="FL285" i="7942"/>
  <c r="FK424" i="7942"/>
  <c r="CA293" i="7942"/>
  <c r="CB154" i="7942"/>
  <c r="FA248" i="7942"/>
  <c r="EZ387" i="7942"/>
  <c r="FK371" i="7942"/>
  <c r="FL232" i="7942"/>
  <c r="BP392" i="7942"/>
  <c r="BQ253" i="7942"/>
  <c r="CW311" i="7942"/>
  <c r="CX172" i="7942"/>
  <c r="M298" i="7942"/>
  <c r="N159" i="7942"/>
  <c r="EE277" i="7942"/>
  <c r="ED416" i="7942"/>
  <c r="AJ252" i="7942"/>
  <c r="AI391" i="7942"/>
  <c r="GH159" i="7942"/>
  <c r="GG298" i="7942"/>
  <c r="CA393" i="7942"/>
  <c r="CB254" i="7942"/>
  <c r="EZ322" i="7942"/>
  <c r="FA183" i="7942"/>
  <c r="CA361" i="7942"/>
  <c r="CB222" i="7942"/>
  <c r="M309" i="7942"/>
  <c r="N170" i="7942"/>
  <c r="CM218" i="7942"/>
  <c r="CL357" i="7942"/>
  <c r="EZ386" i="7942"/>
  <c r="FA247" i="7942"/>
  <c r="N250" i="7942"/>
  <c r="M389" i="7942"/>
  <c r="DH336" i="7942"/>
  <c r="DI197" i="7942"/>
  <c r="BF185" i="7942"/>
  <c r="BE324" i="7942"/>
  <c r="AU282" i="7942"/>
  <c r="AT421" i="7942"/>
  <c r="DT222" i="7942"/>
  <c r="DS361" i="7942"/>
  <c r="FW250" i="7942"/>
  <c r="FV389" i="7942"/>
  <c r="ED323" i="7942"/>
  <c r="EE184" i="7942"/>
  <c r="EZ353" i="7942"/>
  <c r="FA214" i="7942"/>
  <c r="N273" i="7942"/>
  <c r="M412" i="7942"/>
  <c r="EE202" i="7942"/>
  <c r="ED341" i="7942"/>
  <c r="CL373" i="7942"/>
  <c r="CM234" i="7942"/>
  <c r="CM277" i="7942"/>
  <c r="CL416" i="7942"/>
  <c r="DS293" i="7942"/>
  <c r="DT154" i="7942"/>
  <c r="DT156" i="7942"/>
  <c r="DS295" i="7942"/>
  <c r="GH277" i="7942"/>
  <c r="GG416" i="7942"/>
  <c r="FW278" i="7942"/>
  <c r="FV417" i="7942"/>
  <c r="CA331" i="7942"/>
  <c r="CB192" i="7942"/>
  <c r="DS318" i="7942"/>
  <c r="DT179" i="7942"/>
  <c r="FL185" i="7942"/>
  <c r="FK324" i="7942"/>
  <c r="AJ278" i="7942"/>
  <c r="AI417" i="7942"/>
  <c r="BP293" i="7942"/>
  <c r="BQ154" i="7942"/>
  <c r="FL255" i="7942"/>
  <c r="FK394" i="7942"/>
  <c r="AT354" i="7942"/>
  <c r="AU215" i="7942"/>
  <c r="BF187" i="7942"/>
  <c r="BE326" i="7942"/>
  <c r="M315" i="7942"/>
  <c r="N176" i="7942"/>
  <c r="BE363" i="7942"/>
  <c r="BF224" i="7942"/>
  <c r="CW402" i="7942"/>
  <c r="CX263" i="7942"/>
  <c r="BF285" i="7942"/>
  <c r="BE424" i="7942"/>
  <c r="EE228" i="7942"/>
  <c r="ED367" i="7942"/>
  <c r="AI388" i="7942"/>
  <c r="AJ249" i="7942"/>
  <c r="M394" i="7942"/>
  <c r="N255" i="7942"/>
  <c r="BF218" i="7942"/>
  <c r="BE357" i="7942"/>
  <c r="BF162" i="7942"/>
  <c r="BE301" i="7942"/>
  <c r="GH194" i="7942"/>
  <c r="GG333" i="7942"/>
  <c r="FK366" i="7942"/>
  <c r="FL227" i="7942"/>
  <c r="M361" i="7942"/>
  <c r="N222" i="7942"/>
  <c r="L400" i="18"/>
  <c r="M390" i="18"/>
  <c r="N390" i="18" s="1"/>
  <c r="CX254" i="7942"/>
  <c r="CW393" i="7942"/>
  <c r="FK321" i="7942"/>
  <c r="FL182" i="7942"/>
  <c r="BE359" i="7942"/>
  <c r="BF220" i="7942"/>
  <c r="DI239" i="7942"/>
  <c r="DH378" i="7942"/>
  <c r="BQ279" i="7942"/>
  <c r="BP418" i="7942"/>
  <c r="FW280" i="7942"/>
  <c r="FV419" i="7942"/>
  <c r="DT252" i="7942"/>
  <c r="DS391" i="7942"/>
  <c r="DI265" i="7942"/>
  <c r="DH404" i="7942"/>
  <c r="FV394" i="7942"/>
  <c r="FW255" i="7942"/>
  <c r="DS334" i="7942"/>
  <c r="DT195" i="7942"/>
  <c r="DS394" i="7942"/>
  <c r="DT255" i="7942"/>
  <c r="BP328" i="7942"/>
  <c r="BQ189" i="7942"/>
  <c r="EE239" i="7942"/>
  <c r="ED378" i="7942"/>
  <c r="AJ234" i="7942"/>
  <c r="AI373" i="7942"/>
  <c r="GG397" i="7942"/>
  <c r="GH258" i="7942"/>
  <c r="DS423" i="7942"/>
  <c r="DT284" i="7942"/>
  <c r="FL200" i="7942"/>
  <c r="FK339" i="7942"/>
  <c r="EE203" i="7942"/>
  <c r="ED342" i="7942"/>
  <c r="BE334" i="7942"/>
  <c r="BF195" i="7942"/>
  <c r="DI276" i="7942"/>
  <c r="DH415" i="7942"/>
  <c r="ED397" i="7942"/>
  <c r="EE258" i="7942"/>
  <c r="BP340" i="7942"/>
  <c r="BQ201" i="7942"/>
  <c r="CA349" i="7942"/>
  <c r="CB210" i="7942"/>
  <c r="DH293" i="7942"/>
  <c r="DI154" i="7942"/>
  <c r="AT350" i="7942"/>
  <c r="AU211" i="7942"/>
  <c r="FA233" i="7942"/>
  <c r="EZ372" i="7942"/>
  <c r="BQ195" i="7942"/>
  <c r="BP334" i="7942"/>
  <c r="FL268" i="7942"/>
  <c r="FK407" i="7942"/>
  <c r="CL308" i="7942"/>
  <c r="CM169" i="7942"/>
  <c r="DS362" i="7942"/>
  <c r="DT223" i="7942"/>
  <c r="BF269" i="7942"/>
  <c r="BE408" i="7942"/>
  <c r="EZ352" i="7942"/>
  <c r="FA213" i="7942"/>
  <c r="FW247" i="7942"/>
  <c r="FV386" i="7942"/>
  <c r="DT158" i="7942"/>
  <c r="DS297" i="7942"/>
  <c r="DT249" i="7942"/>
  <c r="DS388" i="7942"/>
  <c r="BQ272" i="7942"/>
  <c r="BP411" i="7942"/>
  <c r="EO298" i="7942"/>
  <c r="EP159" i="7942"/>
  <c r="EP245" i="7942"/>
  <c r="EO384" i="7942"/>
  <c r="DH396" i="7942"/>
  <c r="DI257" i="7942"/>
  <c r="FL191" i="7942"/>
  <c r="FK330" i="7942"/>
  <c r="BE322" i="7942"/>
  <c r="BF183" i="7942"/>
  <c r="BQ229" i="7942"/>
  <c r="BP368" i="7942"/>
  <c r="FK293" i="7942"/>
  <c r="FL154" i="7942"/>
  <c r="DH392" i="7942"/>
  <c r="DI253" i="7942"/>
  <c r="DS315" i="7942"/>
  <c r="DT176" i="7942"/>
  <c r="ED361" i="7942"/>
  <c r="EE222" i="7942"/>
  <c r="EP247" i="7942"/>
  <c r="EO386" i="7942"/>
  <c r="EE262" i="7942"/>
  <c r="ED401" i="7942"/>
  <c r="DH365" i="7942"/>
  <c r="DI226" i="7942"/>
  <c r="BQ228" i="7942"/>
  <c r="BP367" i="7942"/>
  <c r="CA415" i="7942"/>
  <c r="CB276" i="7942"/>
  <c r="BQ186" i="7942"/>
  <c r="BP325" i="7942"/>
  <c r="GG334" i="7942"/>
  <c r="GH195" i="7942"/>
  <c r="DH333" i="7942"/>
  <c r="DI194" i="7942"/>
  <c r="CX282" i="7942"/>
  <c r="CW421" i="7942"/>
  <c r="FA232" i="7942"/>
  <c r="EZ371" i="7942"/>
  <c r="DS375" i="7942"/>
  <c r="DT236" i="7942"/>
  <c r="FL211" i="7942"/>
  <c r="FK350" i="7942"/>
  <c r="N625" i="18"/>
  <c r="L782" i="18"/>
  <c r="M782" i="18" s="1"/>
  <c r="N782" i="18" s="1"/>
  <c r="O782" i="18" s="1"/>
  <c r="P782" i="18" s="1"/>
  <c r="P771" i="18" l="1"/>
  <c r="P640" i="18"/>
  <c r="Q640" i="18" s="1"/>
  <c r="L80" i="7943"/>
  <c r="L25" i="7946" s="1"/>
  <c r="L48" i="7946" s="1"/>
  <c r="U418" i="18"/>
  <c r="V418" i="18" s="1"/>
  <c r="W418" i="18" s="1"/>
  <c r="T717" i="18"/>
  <c r="U717" i="18" s="1"/>
  <c r="V717" i="18" s="1"/>
  <c r="W717" i="18" s="1"/>
  <c r="X717" i="18" s="1"/>
  <c r="Y717" i="18" s="1"/>
  <c r="Z717" i="18" s="1"/>
  <c r="AA717" i="18" s="1"/>
  <c r="AB717" i="18" s="1"/>
  <c r="AC717" i="18" s="1"/>
  <c r="L700" i="18"/>
  <c r="L804" i="18"/>
  <c r="Q587" i="18"/>
  <c r="N614" i="18"/>
  <c r="O614" i="18" s="1"/>
  <c r="N665" i="18"/>
  <c r="O665" i="18" s="1"/>
  <c r="P641" i="18"/>
  <c r="Q641" i="18" s="1"/>
  <c r="U211" i="18"/>
  <c r="V211" i="18" s="1"/>
  <c r="W211" i="18" s="1"/>
  <c r="X211" i="18" s="1"/>
  <c r="Y211" i="18" s="1"/>
  <c r="Z211" i="18" s="1"/>
  <c r="AA211" i="18" s="1"/>
  <c r="AB211" i="18" s="1"/>
  <c r="AC211" i="18" s="1"/>
  <c r="AD211" i="18" s="1"/>
  <c r="AE211" i="18" s="1"/>
  <c r="AF211" i="18" s="1"/>
  <c r="AG211" i="18" s="1"/>
  <c r="AH211" i="18" s="1"/>
  <c r="AI211" i="18" s="1"/>
  <c r="AJ211" i="18" s="1"/>
  <c r="AK211" i="18" s="1"/>
  <c r="AL211" i="18" s="1"/>
  <c r="AM211" i="18" s="1"/>
  <c r="AN211" i="18" s="1"/>
  <c r="AO211" i="18" s="1"/>
  <c r="AP211" i="18" s="1"/>
  <c r="AQ211" i="18" s="1"/>
  <c r="AR211" i="18" s="1"/>
  <c r="AS211" i="18" s="1"/>
  <c r="AT211" i="18" s="1"/>
  <c r="AU211" i="18" s="1"/>
  <c r="AV211" i="18" s="1"/>
  <c r="AW211" i="18" s="1"/>
  <c r="AX211" i="18" s="1"/>
  <c r="AY211" i="18" s="1"/>
  <c r="AZ211" i="18" s="1"/>
  <c r="BA211" i="18" s="1"/>
  <c r="BB211" i="18" s="1"/>
  <c r="BC211" i="18" s="1"/>
  <c r="BD211" i="18" s="1"/>
  <c r="BE211" i="18" s="1"/>
  <c r="BF211" i="18" s="1"/>
  <c r="BG211" i="18" s="1"/>
  <c r="BH211" i="18" s="1"/>
  <c r="BI211" i="18" s="1"/>
  <c r="M221" i="18"/>
  <c r="N221" i="18" s="1"/>
  <c r="L218" i="18"/>
  <c r="L8" i="7943"/>
  <c r="X418" i="18"/>
  <c r="Y418" i="18" s="1"/>
  <c r="Z418" i="18" s="1"/>
  <c r="AA418" i="18" s="1"/>
  <c r="AB418" i="18" s="1"/>
  <c r="AC418" i="18" s="1"/>
  <c r="AD418" i="18" s="1"/>
  <c r="AE418" i="18" s="1"/>
  <c r="AF418" i="18" s="1"/>
  <c r="AG418" i="18" s="1"/>
  <c r="AH418" i="18" s="1"/>
  <c r="AI418" i="18" s="1"/>
  <c r="AJ418" i="18" s="1"/>
  <c r="AK418" i="18" s="1"/>
  <c r="AL418" i="18" s="1"/>
  <c r="AM418" i="18" s="1"/>
  <c r="AN418" i="18" s="1"/>
  <c r="AO418" i="18" s="1"/>
  <c r="AP418" i="18" s="1"/>
  <c r="AQ418" i="18" s="1"/>
  <c r="AR418" i="18" s="1"/>
  <c r="AS418" i="18" s="1"/>
  <c r="AT418" i="18" s="1"/>
  <c r="AU418" i="18" s="1"/>
  <c r="AV418" i="18" s="1"/>
  <c r="AW418" i="18" s="1"/>
  <c r="AX418" i="18" s="1"/>
  <c r="AY418" i="18" s="1"/>
  <c r="AZ418" i="18" s="1"/>
  <c r="BA418" i="18" s="1"/>
  <c r="BB418" i="18" s="1"/>
  <c r="BC418" i="18" s="1"/>
  <c r="BD418" i="18" s="1"/>
  <c r="BE418" i="18" s="1"/>
  <c r="BF418" i="18" s="1"/>
  <c r="BG418" i="18" s="1"/>
  <c r="BH418" i="18" s="1"/>
  <c r="BI418" i="18" s="1"/>
  <c r="Q212" i="18"/>
  <c r="R212" i="18" s="1"/>
  <c r="S212" i="18" s="1"/>
  <c r="T212" i="18" s="1"/>
  <c r="U212" i="18" s="1"/>
  <c r="V212" i="18" s="1"/>
  <c r="W212" i="18" s="1"/>
  <c r="X212" i="18" s="1"/>
  <c r="Y212" i="18" s="1"/>
  <c r="Z212" i="18" s="1"/>
  <c r="AA212" i="18" s="1"/>
  <c r="AB212" i="18" s="1"/>
  <c r="AC212" i="18" s="1"/>
  <c r="AD212" i="18" s="1"/>
  <c r="AE212" i="18" s="1"/>
  <c r="AF212" i="18" s="1"/>
  <c r="AG212" i="18" s="1"/>
  <c r="AH212" i="18" s="1"/>
  <c r="AI212" i="18" s="1"/>
  <c r="AJ212" i="18" s="1"/>
  <c r="AK212" i="18" s="1"/>
  <c r="AL212" i="18" s="1"/>
  <c r="AM212" i="18" s="1"/>
  <c r="AN212" i="18" s="1"/>
  <c r="AO212" i="18" s="1"/>
  <c r="AP212" i="18" s="1"/>
  <c r="AQ212" i="18" s="1"/>
  <c r="AR212" i="18" s="1"/>
  <c r="AS212" i="18" s="1"/>
  <c r="AT212" i="18" s="1"/>
  <c r="AU212" i="18" s="1"/>
  <c r="AV212" i="18" s="1"/>
  <c r="AW212" i="18" s="1"/>
  <c r="AX212" i="18" s="1"/>
  <c r="AY212" i="18" s="1"/>
  <c r="AZ212" i="18" s="1"/>
  <c r="BA212" i="18" s="1"/>
  <c r="BB212" i="18" s="1"/>
  <c r="BC212" i="18" s="1"/>
  <c r="BD212" i="18" s="1"/>
  <c r="BE212" i="18" s="1"/>
  <c r="BF212" i="18" s="1"/>
  <c r="BG212" i="18" s="1"/>
  <c r="BH212" i="18" s="1"/>
  <c r="BI212" i="18" s="1"/>
  <c r="P369" i="18"/>
  <c r="Q369" i="18" s="1"/>
  <c r="R369" i="18" s="1"/>
  <c r="S369" i="18" s="1"/>
  <c r="T369" i="18" s="1"/>
  <c r="U369" i="18" s="1"/>
  <c r="V369" i="18" s="1"/>
  <c r="W369" i="18" s="1"/>
  <c r="X369" i="18" s="1"/>
  <c r="Y369" i="18" s="1"/>
  <c r="Z369" i="18" s="1"/>
  <c r="AA369" i="18" s="1"/>
  <c r="AB369" i="18" s="1"/>
  <c r="AC369" i="18" s="1"/>
  <c r="AD369" i="18" s="1"/>
  <c r="AE369" i="18" s="1"/>
  <c r="AF369" i="18" s="1"/>
  <c r="AG369" i="18" s="1"/>
  <c r="AH369" i="18" s="1"/>
  <c r="AI369" i="18" s="1"/>
  <c r="AJ369" i="18" s="1"/>
  <c r="AK369" i="18" s="1"/>
  <c r="AL369" i="18" s="1"/>
  <c r="AM369" i="18" s="1"/>
  <c r="AN369" i="18" s="1"/>
  <c r="AO369" i="18" s="1"/>
  <c r="AP369" i="18" s="1"/>
  <c r="AQ369" i="18" s="1"/>
  <c r="AR369" i="18" s="1"/>
  <c r="AS369" i="18" s="1"/>
  <c r="AT369" i="18" s="1"/>
  <c r="AU369" i="18" s="1"/>
  <c r="AV369" i="18" s="1"/>
  <c r="AW369" i="18" s="1"/>
  <c r="AX369" i="18" s="1"/>
  <c r="AY369" i="18" s="1"/>
  <c r="AZ369" i="18" s="1"/>
  <c r="BA369" i="18" s="1"/>
  <c r="BB369" i="18" s="1"/>
  <c r="BC369" i="18" s="1"/>
  <c r="BD369" i="18" s="1"/>
  <c r="BE369" i="18" s="1"/>
  <c r="BF369" i="18" s="1"/>
  <c r="BG369" i="18" s="1"/>
  <c r="BH369" i="18" s="1"/>
  <c r="BI369" i="18" s="1"/>
  <c r="K71" i="7946"/>
  <c r="U210" i="18"/>
  <c r="V210" i="18" s="1"/>
  <c r="W210" i="18" s="1"/>
  <c r="X210" i="18" s="1"/>
  <c r="Y210" i="18" s="1"/>
  <c r="Z210" i="18" s="1"/>
  <c r="AA210" i="18" s="1"/>
  <c r="AB210" i="18" s="1"/>
  <c r="AC210" i="18" s="1"/>
  <c r="AD210" i="18" s="1"/>
  <c r="AE210" i="18" s="1"/>
  <c r="AF210" i="18" s="1"/>
  <c r="AG210" i="18" s="1"/>
  <c r="AH210" i="18" s="1"/>
  <c r="AI210" i="18" s="1"/>
  <c r="AJ210" i="18" s="1"/>
  <c r="AK210" i="18" s="1"/>
  <c r="AL210" i="18" s="1"/>
  <c r="AM210" i="18" s="1"/>
  <c r="AN210" i="18" s="1"/>
  <c r="AO210" i="18" s="1"/>
  <c r="AP210" i="18" s="1"/>
  <c r="AQ210" i="18" s="1"/>
  <c r="AR210" i="18" s="1"/>
  <c r="AS210" i="18" s="1"/>
  <c r="AT210" i="18" s="1"/>
  <c r="AU210" i="18" s="1"/>
  <c r="AV210" i="18" s="1"/>
  <c r="AW210" i="18" s="1"/>
  <c r="AX210" i="18" s="1"/>
  <c r="AY210" i="18" s="1"/>
  <c r="AZ210" i="18" s="1"/>
  <c r="BA210" i="18" s="1"/>
  <c r="BB210" i="18" s="1"/>
  <c r="BC210" i="18" s="1"/>
  <c r="BD210" i="18" s="1"/>
  <c r="BE210" i="18" s="1"/>
  <c r="BF210" i="18" s="1"/>
  <c r="BG210" i="18" s="1"/>
  <c r="BH210" i="18" s="1"/>
  <c r="BI210" i="18" s="1"/>
  <c r="Q393" i="18"/>
  <c r="R393" i="18" s="1"/>
  <c r="S393" i="18" s="1"/>
  <c r="T393" i="18" s="1"/>
  <c r="U393" i="18" s="1"/>
  <c r="V393" i="18" s="1"/>
  <c r="W393" i="18" s="1"/>
  <c r="X393" i="18" s="1"/>
  <c r="Y393" i="18" s="1"/>
  <c r="Z393" i="18" s="1"/>
  <c r="AA393" i="18" s="1"/>
  <c r="AB393" i="18" s="1"/>
  <c r="AC393" i="18" s="1"/>
  <c r="AD393" i="18" s="1"/>
  <c r="AE393" i="18" s="1"/>
  <c r="AF393" i="18" s="1"/>
  <c r="AG393" i="18" s="1"/>
  <c r="AH393" i="18" s="1"/>
  <c r="AI393" i="18" s="1"/>
  <c r="AJ393" i="18" s="1"/>
  <c r="AK393" i="18" s="1"/>
  <c r="AL393" i="18" s="1"/>
  <c r="AM393" i="18" s="1"/>
  <c r="AN393" i="18" s="1"/>
  <c r="AO393" i="18" s="1"/>
  <c r="AP393" i="18" s="1"/>
  <c r="AQ393" i="18" s="1"/>
  <c r="AR393" i="18" s="1"/>
  <c r="AS393" i="18" s="1"/>
  <c r="AT393" i="18" s="1"/>
  <c r="AU393" i="18" s="1"/>
  <c r="AV393" i="18" s="1"/>
  <c r="AW393" i="18" s="1"/>
  <c r="AX393" i="18" s="1"/>
  <c r="AY393" i="18" s="1"/>
  <c r="AZ393" i="18" s="1"/>
  <c r="BA393" i="18" s="1"/>
  <c r="BB393" i="18" s="1"/>
  <c r="BC393" i="18" s="1"/>
  <c r="BD393" i="18" s="1"/>
  <c r="BE393" i="18" s="1"/>
  <c r="BF393" i="18" s="1"/>
  <c r="BG393" i="18" s="1"/>
  <c r="BH393" i="18" s="1"/>
  <c r="BI393" i="18" s="1"/>
  <c r="R380" i="18"/>
  <c r="S380" i="18" s="1"/>
  <c r="T380" i="18" s="1"/>
  <c r="U380" i="18" s="1"/>
  <c r="V380" i="18" s="1"/>
  <c r="W380" i="18" s="1"/>
  <c r="M322" i="18"/>
  <c r="Q419" i="18"/>
  <c r="R419" i="18" s="1"/>
  <c r="S263" i="18"/>
  <c r="T263" i="18" s="1"/>
  <c r="U263" i="18" s="1"/>
  <c r="V263" i="18" s="1"/>
  <c r="W263" i="18" s="1"/>
  <c r="X263" i="18" s="1"/>
  <c r="Y263" i="18" s="1"/>
  <c r="Z263" i="18" s="1"/>
  <c r="AA263" i="18" s="1"/>
  <c r="AB263" i="18" s="1"/>
  <c r="AC263" i="18" s="1"/>
  <c r="AD263" i="18" s="1"/>
  <c r="AE263" i="18" s="1"/>
  <c r="AF263" i="18" s="1"/>
  <c r="AG263" i="18" s="1"/>
  <c r="AH263" i="18" s="1"/>
  <c r="AI263" i="18" s="1"/>
  <c r="AJ263" i="18" s="1"/>
  <c r="AK263" i="18" s="1"/>
  <c r="AL263" i="18" s="1"/>
  <c r="AM263" i="18" s="1"/>
  <c r="AN263" i="18" s="1"/>
  <c r="AO263" i="18" s="1"/>
  <c r="AP263" i="18" s="1"/>
  <c r="AQ263" i="18" s="1"/>
  <c r="AR263" i="18" s="1"/>
  <c r="AS263" i="18" s="1"/>
  <c r="AT263" i="18" s="1"/>
  <c r="AU263" i="18" s="1"/>
  <c r="AV263" i="18" s="1"/>
  <c r="AW263" i="18" s="1"/>
  <c r="AX263" i="18" s="1"/>
  <c r="AY263" i="18" s="1"/>
  <c r="AZ263" i="18" s="1"/>
  <c r="BA263" i="18" s="1"/>
  <c r="BB263" i="18" s="1"/>
  <c r="BC263" i="18" s="1"/>
  <c r="BD263" i="18" s="1"/>
  <c r="BE263" i="18" s="1"/>
  <c r="BF263" i="18" s="1"/>
  <c r="BG263" i="18" s="1"/>
  <c r="BH263" i="18" s="1"/>
  <c r="BI263" i="18" s="1"/>
  <c r="R264" i="18"/>
  <c r="S264" i="18" s="1"/>
  <c r="N668" i="18"/>
  <c r="O668" i="18" s="1"/>
  <c r="P668" i="18" s="1"/>
  <c r="O213" i="18"/>
  <c r="P213" i="18" s="1"/>
  <c r="U417" i="18"/>
  <c r="V417" i="18" s="1"/>
  <c r="W417" i="18" s="1"/>
  <c r="X417" i="18" s="1"/>
  <c r="Y417" i="18" s="1"/>
  <c r="Z417" i="18" s="1"/>
  <c r="AA417" i="18" s="1"/>
  <c r="AB417" i="18" s="1"/>
  <c r="AC417" i="18" s="1"/>
  <c r="AD417" i="18" s="1"/>
  <c r="AE417" i="18" s="1"/>
  <c r="AF417" i="18" s="1"/>
  <c r="AG417" i="18" s="1"/>
  <c r="AH417" i="18" s="1"/>
  <c r="AI417" i="18" s="1"/>
  <c r="AJ417" i="18" s="1"/>
  <c r="AK417" i="18" s="1"/>
  <c r="AL417" i="18" s="1"/>
  <c r="AM417" i="18" s="1"/>
  <c r="AN417" i="18" s="1"/>
  <c r="AO417" i="18" s="1"/>
  <c r="AP417" i="18" s="1"/>
  <c r="AQ417" i="18" s="1"/>
  <c r="AR417" i="18" s="1"/>
  <c r="AS417" i="18" s="1"/>
  <c r="AT417" i="18" s="1"/>
  <c r="AU417" i="18" s="1"/>
  <c r="AV417" i="18" s="1"/>
  <c r="AW417" i="18" s="1"/>
  <c r="AX417" i="18" s="1"/>
  <c r="AY417" i="18" s="1"/>
  <c r="AZ417" i="18" s="1"/>
  <c r="BA417" i="18" s="1"/>
  <c r="BB417" i="18" s="1"/>
  <c r="BC417" i="18" s="1"/>
  <c r="BD417" i="18" s="1"/>
  <c r="BE417" i="18" s="1"/>
  <c r="BF417" i="18" s="1"/>
  <c r="BG417" i="18" s="1"/>
  <c r="BH417" i="18" s="1"/>
  <c r="BI417" i="18" s="1"/>
  <c r="M351" i="18"/>
  <c r="L726" i="18"/>
  <c r="L687" i="18"/>
  <c r="P692" i="18"/>
  <c r="P616" i="18"/>
  <c r="T340" i="18"/>
  <c r="U340" i="18" s="1"/>
  <c r="V340" i="18" s="1"/>
  <c r="W340" i="18" s="1"/>
  <c r="X340" i="18" s="1"/>
  <c r="Y340" i="18" s="1"/>
  <c r="Z340" i="18" s="1"/>
  <c r="M798" i="18"/>
  <c r="Q421" i="18"/>
  <c r="R421" i="18" s="1"/>
  <c r="P820" i="18"/>
  <c r="Q820" i="18" s="1"/>
  <c r="Q770" i="18"/>
  <c r="R770" i="18" s="1"/>
  <c r="Q744" i="18"/>
  <c r="R744" i="18" s="1"/>
  <c r="S744" i="18" s="1"/>
  <c r="L622" i="18"/>
  <c r="N590" i="18"/>
  <c r="O590" i="18" s="1"/>
  <c r="Q616" i="18"/>
  <c r="M694" i="18"/>
  <c r="N694" i="18" s="1"/>
  <c r="P603" i="18"/>
  <c r="Q603" i="18" s="1"/>
  <c r="R603" i="18" s="1"/>
  <c r="S603" i="18" s="1"/>
  <c r="T603" i="18" s="1"/>
  <c r="U603" i="18" s="1"/>
  <c r="V603" i="18" s="1"/>
  <c r="W603" i="18" s="1"/>
  <c r="X603" i="18" s="1"/>
  <c r="Y603" i="18" s="1"/>
  <c r="Z603" i="18" s="1"/>
  <c r="AA603" i="18" s="1"/>
  <c r="AB603" i="18" s="1"/>
  <c r="AC603" i="18" s="1"/>
  <c r="AD603" i="18" s="1"/>
  <c r="AE603" i="18" s="1"/>
  <c r="AF603" i="18" s="1"/>
  <c r="AG603" i="18" s="1"/>
  <c r="AH603" i="18" s="1"/>
  <c r="AI603" i="18" s="1"/>
  <c r="AJ603" i="18" s="1"/>
  <c r="AK603" i="18" s="1"/>
  <c r="AL603" i="18" s="1"/>
  <c r="AM603" i="18" s="1"/>
  <c r="AN603" i="18" s="1"/>
  <c r="AO603" i="18" s="1"/>
  <c r="AP603" i="18" s="1"/>
  <c r="AQ603" i="18" s="1"/>
  <c r="AR603" i="18" s="1"/>
  <c r="AS603" i="18" s="1"/>
  <c r="AT603" i="18" s="1"/>
  <c r="AU603" i="18" s="1"/>
  <c r="AV603" i="18" s="1"/>
  <c r="AW603" i="18" s="1"/>
  <c r="AX603" i="18" s="1"/>
  <c r="AY603" i="18" s="1"/>
  <c r="AZ603" i="18" s="1"/>
  <c r="BA603" i="18" s="1"/>
  <c r="BB603" i="18" s="1"/>
  <c r="BC603" i="18" s="1"/>
  <c r="BD603" i="18" s="1"/>
  <c r="BE603" i="18" s="1"/>
  <c r="BF603" i="18" s="1"/>
  <c r="BG603" i="18" s="1"/>
  <c r="BH603" i="18" s="1"/>
  <c r="BI603" i="18" s="1"/>
  <c r="P78" i="7943"/>
  <c r="P73" i="7946" s="1"/>
  <c r="P98" i="7946" s="1"/>
  <c r="O707" i="18"/>
  <c r="P707" i="18" s="1"/>
  <c r="Q707" i="18" s="1"/>
  <c r="N798" i="18"/>
  <c r="O798" i="18" s="1"/>
  <c r="N733" i="18"/>
  <c r="N772" i="18"/>
  <c r="N824" i="18"/>
  <c r="O745" i="18"/>
  <c r="P745" i="18" s="1"/>
  <c r="Q745" i="18" s="1"/>
  <c r="R745" i="18" s="1"/>
  <c r="S745" i="18" s="1"/>
  <c r="S848" i="18"/>
  <c r="O690" i="18"/>
  <c r="P690" i="18" s="1"/>
  <c r="T277" i="18"/>
  <c r="U277" i="18" s="1"/>
  <c r="V277" i="18" s="1"/>
  <c r="W277" i="18" s="1"/>
  <c r="X277" i="18" s="1"/>
  <c r="Y277" i="18" s="1"/>
  <c r="Z277" i="18" s="1"/>
  <c r="AA277" i="18" s="1"/>
  <c r="AB277" i="18" s="1"/>
  <c r="AC277" i="18" s="1"/>
  <c r="AD277" i="18" s="1"/>
  <c r="AE277" i="18" s="1"/>
  <c r="AF277" i="18" s="1"/>
  <c r="AG277" i="18" s="1"/>
  <c r="AH277" i="18" s="1"/>
  <c r="AI277" i="18" s="1"/>
  <c r="AJ277" i="18" s="1"/>
  <c r="AK277" i="18" s="1"/>
  <c r="AL277" i="18" s="1"/>
  <c r="AM277" i="18" s="1"/>
  <c r="AN277" i="18" s="1"/>
  <c r="AO277" i="18" s="1"/>
  <c r="AP277" i="18" s="1"/>
  <c r="AQ277" i="18" s="1"/>
  <c r="AR277" i="18" s="1"/>
  <c r="AS277" i="18" s="1"/>
  <c r="AT277" i="18" s="1"/>
  <c r="AU277" i="18" s="1"/>
  <c r="AV277" i="18" s="1"/>
  <c r="AW277" i="18" s="1"/>
  <c r="AX277" i="18" s="1"/>
  <c r="AY277" i="18" s="1"/>
  <c r="AZ277" i="18" s="1"/>
  <c r="BA277" i="18" s="1"/>
  <c r="BB277" i="18" s="1"/>
  <c r="BC277" i="18" s="1"/>
  <c r="BD277" i="18" s="1"/>
  <c r="BE277" i="18" s="1"/>
  <c r="BF277" i="18" s="1"/>
  <c r="BG277" i="18" s="1"/>
  <c r="BH277" i="18" s="1"/>
  <c r="BI277" i="18" s="1"/>
  <c r="Q666" i="18"/>
  <c r="R666" i="18" s="1"/>
  <c r="S666" i="18" s="1"/>
  <c r="T666" i="18" s="1"/>
  <c r="U666" i="18" s="1"/>
  <c r="V666" i="18" s="1"/>
  <c r="O837" i="18"/>
  <c r="P837" i="18" s="1"/>
  <c r="M785" i="18"/>
  <c r="N785" i="18" s="1"/>
  <c r="M759" i="18"/>
  <c r="P810" i="18"/>
  <c r="Q810" i="18" s="1"/>
  <c r="R810" i="18" s="1"/>
  <c r="S810" i="18" s="1"/>
  <c r="T810" i="18" s="1"/>
  <c r="U810" i="18" s="1"/>
  <c r="V810" i="18" s="1"/>
  <c r="W810" i="18" s="1"/>
  <c r="X810" i="18" s="1"/>
  <c r="Y810" i="18" s="1"/>
  <c r="Z810" i="18" s="1"/>
  <c r="AA810" i="18" s="1"/>
  <c r="AB810" i="18" s="1"/>
  <c r="AC810" i="18" s="1"/>
  <c r="AD810" i="18" s="1"/>
  <c r="AE810" i="18" s="1"/>
  <c r="AF810" i="18" s="1"/>
  <c r="AG810" i="18" s="1"/>
  <c r="AH810" i="18" s="1"/>
  <c r="AI810" i="18" s="1"/>
  <c r="AJ810" i="18" s="1"/>
  <c r="AK810" i="18" s="1"/>
  <c r="AL810" i="18" s="1"/>
  <c r="AM810" i="18" s="1"/>
  <c r="AN810" i="18" s="1"/>
  <c r="AO810" i="18" s="1"/>
  <c r="AP810" i="18" s="1"/>
  <c r="AQ810" i="18" s="1"/>
  <c r="AR810" i="18" s="1"/>
  <c r="AS810" i="18" s="1"/>
  <c r="AT810" i="18" s="1"/>
  <c r="AU810" i="18" s="1"/>
  <c r="AV810" i="18" s="1"/>
  <c r="AW810" i="18" s="1"/>
  <c r="AX810" i="18" s="1"/>
  <c r="AY810" i="18" s="1"/>
  <c r="AZ810" i="18" s="1"/>
  <c r="BA810" i="18" s="1"/>
  <c r="BB810" i="18" s="1"/>
  <c r="BC810" i="18" s="1"/>
  <c r="BD810" i="18" s="1"/>
  <c r="BE810" i="18" s="1"/>
  <c r="BF810" i="18" s="1"/>
  <c r="BG810" i="18" s="1"/>
  <c r="BH810" i="18" s="1"/>
  <c r="BI810" i="18" s="1"/>
  <c r="V847" i="18"/>
  <c r="W847" i="18" s="1"/>
  <c r="X847" i="18" s="1"/>
  <c r="Y847" i="18" s="1"/>
  <c r="Z847" i="18" s="1"/>
  <c r="AA847" i="18" s="1"/>
  <c r="AB847" i="18" s="1"/>
  <c r="AC847" i="18" s="1"/>
  <c r="AD847" i="18" s="1"/>
  <c r="AE847" i="18" s="1"/>
  <c r="AF847" i="18" s="1"/>
  <c r="AG847" i="18" s="1"/>
  <c r="AH847" i="18" s="1"/>
  <c r="AI847" i="18" s="1"/>
  <c r="AJ847" i="18" s="1"/>
  <c r="AK847" i="18" s="1"/>
  <c r="AL847" i="18" s="1"/>
  <c r="AM847" i="18" s="1"/>
  <c r="AN847" i="18" s="1"/>
  <c r="AO847" i="18" s="1"/>
  <c r="AP847" i="18" s="1"/>
  <c r="AQ847" i="18" s="1"/>
  <c r="AR847" i="18" s="1"/>
  <c r="AS847" i="18" s="1"/>
  <c r="AT847" i="18" s="1"/>
  <c r="AU847" i="18" s="1"/>
  <c r="AV847" i="18" s="1"/>
  <c r="AW847" i="18" s="1"/>
  <c r="AX847" i="18" s="1"/>
  <c r="AY847" i="18" s="1"/>
  <c r="AZ847" i="18" s="1"/>
  <c r="BA847" i="18" s="1"/>
  <c r="BB847" i="18" s="1"/>
  <c r="BC847" i="18" s="1"/>
  <c r="BD847" i="18" s="1"/>
  <c r="BE847" i="18" s="1"/>
  <c r="BF847" i="18" s="1"/>
  <c r="BG847" i="18" s="1"/>
  <c r="BH847" i="18" s="1"/>
  <c r="BI847" i="18" s="1"/>
  <c r="N447" i="18"/>
  <c r="O447" i="18" s="1"/>
  <c r="P447" i="18" s="1"/>
  <c r="N797" i="18"/>
  <c r="M273" i="18"/>
  <c r="M283" i="18" s="1"/>
  <c r="O733" i="18"/>
  <c r="R731" i="18"/>
  <c r="S731" i="18" s="1"/>
  <c r="T731" i="18" s="1"/>
  <c r="U731" i="18" s="1"/>
  <c r="M377" i="18"/>
  <c r="M387" i="18" s="1"/>
  <c r="L387" i="18"/>
  <c r="O252" i="18"/>
  <c r="P252" i="18" s="1"/>
  <c r="Q252" i="18" s="1"/>
  <c r="N304" i="18"/>
  <c r="O304" i="18" s="1"/>
  <c r="O446" i="18"/>
  <c r="P446" i="18" s="1"/>
  <c r="Q446" i="18" s="1"/>
  <c r="R446" i="18" s="1"/>
  <c r="S446" i="18" s="1"/>
  <c r="M338" i="18"/>
  <c r="L348" i="18"/>
  <c r="P416" i="18"/>
  <c r="Q416" i="18" s="1"/>
  <c r="O381" i="18"/>
  <c r="P381" i="18" s="1"/>
  <c r="Q381" i="18" s="1"/>
  <c r="O325" i="18"/>
  <c r="P325" i="18" s="1"/>
  <c r="P312" i="18"/>
  <c r="Q312" i="18" s="1"/>
  <c r="R312" i="18" s="1"/>
  <c r="S312" i="18" s="1"/>
  <c r="Q403" i="18"/>
  <c r="R403" i="18" s="1"/>
  <c r="M374" i="18"/>
  <c r="N408" i="18"/>
  <c r="N442" i="18"/>
  <c r="M452" i="18"/>
  <c r="N225" i="18"/>
  <c r="R251" i="18"/>
  <c r="S251" i="18" s="1"/>
  <c r="T251" i="18" s="1"/>
  <c r="U251" i="18" s="1"/>
  <c r="V251" i="18" s="1"/>
  <c r="R237" i="18"/>
  <c r="S237" i="18" s="1"/>
  <c r="T237" i="18" s="1"/>
  <c r="U237" i="18" s="1"/>
  <c r="V237" i="18" s="1"/>
  <c r="W237" i="18" s="1"/>
  <c r="X237" i="18" s="1"/>
  <c r="Y237" i="18" s="1"/>
  <c r="Z237" i="18" s="1"/>
  <c r="AA237" i="18" s="1"/>
  <c r="AB237" i="18" s="1"/>
  <c r="AC237" i="18" s="1"/>
  <c r="AD237" i="18" s="1"/>
  <c r="AE237" i="18" s="1"/>
  <c r="AF237" i="18" s="1"/>
  <c r="AG237" i="18" s="1"/>
  <c r="AH237" i="18" s="1"/>
  <c r="AI237" i="18" s="1"/>
  <c r="AJ237" i="18" s="1"/>
  <c r="AK237" i="18" s="1"/>
  <c r="AL237" i="18" s="1"/>
  <c r="AM237" i="18" s="1"/>
  <c r="AN237" i="18" s="1"/>
  <c r="AO237" i="18" s="1"/>
  <c r="AP237" i="18" s="1"/>
  <c r="AQ237" i="18" s="1"/>
  <c r="AR237" i="18" s="1"/>
  <c r="AS237" i="18" s="1"/>
  <c r="AT237" i="18" s="1"/>
  <c r="AU237" i="18" s="1"/>
  <c r="AV237" i="18" s="1"/>
  <c r="AW237" i="18" s="1"/>
  <c r="AX237" i="18" s="1"/>
  <c r="AY237" i="18" s="1"/>
  <c r="AZ237" i="18" s="1"/>
  <c r="BA237" i="18" s="1"/>
  <c r="BB237" i="18" s="1"/>
  <c r="BC237" i="18" s="1"/>
  <c r="BD237" i="18" s="1"/>
  <c r="BE237" i="18" s="1"/>
  <c r="BF237" i="18" s="1"/>
  <c r="BG237" i="18" s="1"/>
  <c r="BH237" i="18" s="1"/>
  <c r="BI237" i="18" s="1"/>
  <c r="N420" i="18"/>
  <c r="O420" i="18" s="1"/>
  <c r="P420" i="18" s="1"/>
  <c r="P276" i="18"/>
  <c r="Q276" i="18" s="1"/>
  <c r="P444" i="18"/>
  <c r="M218" i="18"/>
  <c r="M24" i="2"/>
  <c r="M23" i="2"/>
  <c r="M25" i="2" s="1"/>
  <c r="N226" i="18"/>
  <c r="N343" i="18"/>
  <c r="P382" i="18"/>
  <c r="Q382" i="18" s="1"/>
  <c r="N278" i="18"/>
  <c r="N434" i="18"/>
  <c r="Q394" i="18"/>
  <c r="R394" i="18" s="1"/>
  <c r="S394" i="18" s="1"/>
  <c r="T394" i="18" s="1"/>
  <c r="U394" i="18" s="1"/>
  <c r="V394" i="18" s="1"/>
  <c r="W394" i="18" s="1"/>
  <c r="X394" i="18" s="1"/>
  <c r="Y394" i="18" s="1"/>
  <c r="Z394" i="18" s="1"/>
  <c r="AA394" i="18" s="1"/>
  <c r="AB394" i="18" s="1"/>
  <c r="AC394" i="18" s="1"/>
  <c r="AD394" i="18" s="1"/>
  <c r="AE394" i="18" s="1"/>
  <c r="AF394" i="18" s="1"/>
  <c r="AG394" i="18" s="1"/>
  <c r="AH394" i="18" s="1"/>
  <c r="AI394" i="18" s="1"/>
  <c r="AJ394" i="18" s="1"/>
  <c r="AK394" i="18" s="1"/>
  <c r="AL394" i="18" s="1"/>
  <c r="AM394" i="18" s="1"/>
  <c r="AN394" i="18" s="1"/>
  <c r="AO394" i="18" s="1"/>
  <c r="AP394" i="18" s="1"/>
  <c r="AQ394" i="18" s="1"/>
  <c r="AR394" i="18" s="1"/>
  <c r="AS394" i="18" s="1"/>
  <c r="AT394" i="18" s="1"/>
  <c r="AU394" i="18" s="1"/>
  <c r="AV394" i="18" s="1"/>
  <c r="AW394" i="18" s="1"/>
  <c r="AX394" i="18" s="1"/>
  <c r="AY394" i="18" s="1"/>
  <c r="AZ394" i="18" s="1"/>
  <c r="BA394" i="18" s="1"/>
  <c r="BB394" i="18" s="1"/>
  <c r="BC394" i="18" s="1"/>
  <c r="BD394" i="18" s="1"/>
  <c r="BE394" i="18" s="1"/>
  <c r="BF394" i="18" s="1"/>
  <c r="BG394" i="18" s="1"/>
  <c r="BH394" i="18" s="1"/>
  <c r="BI394" i="18" s="1"/>
  <c r="N238" i="18"/>
  <c r="M429" i="18"/>
  <c r="N429" i="18" s="1"/>
  <c r="L439" i="18"/>
  <c r="S224" i="18"/>
  <c r="T224" i="18" s="1"/>
  <c r="U224" i="18" s="1"/>
  <c r="V224" i="18" s="1"/>
  <c r="W224" i="18" s="1"/>
  <c r="X224" i="18" s="1"/>
  <c r="Y224" i="18" s="1"/>
  <c r="Z224" i="18" s="1"/>
  <c r="AA224" i="18" s="1"/>
  <c r="AB224" i="18" s="1"/>
  <c r="AC224" i="18" s="1"/>
  <c r="AD224" i="18" s="1"/>
  <c r="AE224" i="18" s="1"/>
  <c r="AF224" i="18" s="1"/>
  <c r="AG224" i="18" s="1"/>
  <c r="AH224" i="18" s="1"/>
  <c r="AI224" i="18" s="1"/>
  <c r="AJ224" i="18" s="1"/>
  <c r="AK224" i="18" s="1"/>
  <c r="AL224" i="18" s="1"/>
  <c r="AM224" i="18" s="1"/>
  <c r="AN224" i="18" s="1"/>
  <c r="AO224" i="18" s="1"/>
  <c r="AP224" i="18" s="1"/>
  <c r="AQ224" i="18" s="1"/>
  <c r="AR224" i="18" s="1"/>
  <c r="AS224" i="18" s="1"/>
  <c r="AT224" i="18" s="1"/>
  <c r="AU224" i="18" s="1"/>
  <c r="AV224" i="18" s="1"/>
  <c r="AW224" i="18" s="1"/>
  <c r="AX224" i="18" s="1"/>
  <c r="AY224" i="18" s="1"/>
  <c r="AZ224" i="18" s="1"/>
  <c r="BA224" i="18" s="1"/>
  <c r="BB224" i="18" s="1"/>
  <c r="BC224" i="18" s="1"/>
  <c r="BD224" i="18" s="1"/>
  <c r="BE224" i="18" s="1"/>
  <c r="BF224" i="18" s="1"/>
  <c r="BG224" i="18" s="1"/>
  <c r="BH224" i="18" s="1"/>
  <c r="BI224" i="18" s="1"/>
  <c r="P355" i="18"/>
  <c r="O208" i="18"/>
  <c r="N266" i="18"/>
  <c r="O266" i="18" s="1"/>
  <c r="M40" i="18"/>
  <c r="M32" i="18"/>
  <c r="N331" i="18"/>
  <c r="O331" i="18" s="1"/>
  <c r="N305" i="18"/>
  <c r="O305" i="18" s="1"/>
  <c r="M27" i="18"/>
  <c r="M28" i="18"/>
  <c r="M36" i="18"/>
  <c r="N344" i="18"/>
  <c r="O344" i="18" s="1"/>
  <c r="P344" i="18" s="1"/>
  <c r="N240" i="18"/>
  <c r="M29" i="18"/>
  <c r="M15" i="18"/>
  <c r="N383" i="18"/>
  <c r="O383" i="18" s="1"/>
  <c r="N435" i="18"/>
  <c r="N370" i="18"/>
  <c r="M21" i="18"/>
  <c r="M18" i="18"/>
  <c r="M34" i="18"/>
  <c r="M24" i="18"/>
  <c r="M16" i="18"/>
  <c r="M33" i="18"/>
  <c r="M14" i="18"/>
  <c r="N279" i="18"/>
  <c r="O279" i="18" s="1"/>
  <c r="M30" i="18"/>
  <c r="N448" i="18"/>
  <c r="O448" i="18" s="1"/>
  <c r="M20" i="18"/>
  <c r="N318" i="18"/>
  <c r="O318" i="18" s="1"/>
  <c r="P318" i="18" s="1"/>
  <c r="Q318" i="18" s="1"/>
  <c r="M23" i="18"/>
  <c r="M22" i="18"/>
  <c r="N396" i="18"/>
  <c r="O396" i="18" s="1"/>
  <c r="M37" i="18"/>
  <c r="M25" i="18"/>
  <c r="M39" i="18"/>
  <c r="M11" i="18"/>
  <c r="N227" i="18"/>
  <c r="O227" i="18" s="1"/>
  <c r="N409" i="18"/>
  <c r="O409" i="18" s="1"/>
  <c r="P409" i="18" s="1"/>
  <c r="Q409" i="18" s="1"/>
  <c r="N422" i="18"/>
  <c r="O422" i="18" s="1"/>
  <c r="M19" i="18"/>
  <c r="M17" i="18"/>
  <c r="M38" i="18"/>
  <c r="N214" i="18"/>
  <c r="M13" i="18"/>
  <c r="M12" i="18"/>
  <c r="M26" i="18"/>
  <c r="N357" i="18"/>
  <c r="O357" i="18" s="1"/>
  <c r="P357" i="18" s="1"/>
  <c r="N292" i="18"/>
  <c r="O292" i="18" s="1"/>
  <c r="M35" i="18"/>
  <c r="N253" i="18"/>
  <c r="O253" i="18" s="1"/>
  <c r="P253" i="18" s="1"/>
  <c r="M31" i="18"/>
  <c r="O240" i="18"/>
  <c r="P240" i="18" s="1"/>
  <c r="Q265" i="18"/>
  <c r="R265" i="18" s="1"/>
  <c r="N291" i="18"/>
  <c r="O317" i="18"/>
  <c r="R368" i="18"/>
  <c r="S368" i="18" s="1"/>
  <c r="M426" i="18"/>
  <c r="N367" i="18"/>
  <c r="O367" i="18" s="1"/>
  <c r="K13" i="24"/>
  <c r="L12" i="24"/>
  <c r="M11" i="24"/>
  <c r="M7" i="7943"/>
  <c r="O14" i="2"/>
  <c r="N10" i="24"/>
  <c r="N20" i="2"/>
  <c r="N21" i="2" s="1"/>
  <c r="N18" i="2"/>
  <c r="N15" i="2"/>
  <c r="N19" i="2" s="1"/>
  <c r="N22" i="2"/>
  <c r="L10" i="18"/>
  <c r="O395" i="18"/>
  <c r="P395" i="18" s="1"/>
  <c r="Q395" i="18" s="1"/>
  <c r="R239" i="18"/>
  <c r="S239" i="18" s="1"/>
  <c r="T239" i="18" s="1"/>
  <c r="U239" i="18" s="1"/>
  <c r="V239" i="18" s="1"/>
  <c r="W239" i="18" s="1"/>
  <c r="X239" i="18" s="1"/>
  <c r="Y239" i="18" s="1"/>
  <c r="Z239" i="18" s="1"/>
  <c r="AA239" i="18" s="1"/>
  <c r="AB239" i="18" s="1"/>
  <c r="AC239" i="18" s="1"/>
  <c r="AD239" i="18" s="1"/>
  <c r="AE239" i="18" s="1"/>
  <c r="AF239" i="18" s="1"/>
  <c r="AG239" i="18" s="1"/>
  <c r="AH239" i="18" s="1"/>
  <c r="AI239" i="18" s="1"/>
  <c r="AJ239" i="18" s="1"/>
  <c r="AK239" i="18" s="1"/>
  <c r="AL239" i="18" s="1"/>
  <c r="AM239" i="18" s="1"/>
  <c r="AN239" i="18" s="1"/>
  <c r="AO239" i="18" s="1"/>
  <c r="AP239" i="18" s="1"/>
  <c r="AQ239" i="18" s="1"/>
  <c r="AR239" i="18" s="1"/>
  <c r="AS239" i="18" s="1"/>
  <c r="AT239" i="18" s="1"/>
  <c r="AU239" i="18" s="1"/>
  <c r="AV239" i="18" s="1"/>
  <c r="AW239" i="18" s="1"/>
  <c r="AX239" i="18" s="1"/>
  <c r="AY239" i="18" s="1"/>
  <c r="AZ239" i="18" s="1"/>
  <c r="BA239" i="18" s="1"/>
  <c r="BB239" i="18" s="1"/>
  <c r="BC239" i="18" s="1"/>
  <c r="BD239" i="18" s="1"/>
  <c r="BE239" i="18" s="1"/>
  <c r="BF239" i="18" s="1"/>
  <c r="BG239" i="18" s="1"/>
  <c r="BH239" i="18" s="1"/>
  <c r="BI239" i="18" s="1"/>
  <c r="M257" i="18"/>
  <c r="P247" i="18"/>
  <c r="Q247" i="18" s="1"/>
  <c r="N328" i="18"/>
  <c r="M335" i="18"/>
  <c r="N407" i="18"/>
  <c r="M413" i="18"/>
  <c r="T315" i="18"/>
  <c r="O60" i="7946"/>
  <c r="P60" i="7946" s="1"/>
  <c r="P733" i="18"/>
  <c r="Q733" i="18" s="1"/>
  <c r="R733" i="18" s="1"/>
  <c r="S733" i="18" s="1"/>
  <c r="T264" i="18"/>
  <c r="U264" i="18" s="1"/>
  <c r="V264" i="18" s="1"/>
  <c r="W264" i="18" s="1"/>
  <c r="X264" i="18" s="1"/>
  <c r="Y264" i="18" s="1"/>
  <c r="Z264" i="18" s="1"/>
  <c r="AA264" i="18" s="1"/>
  <c r="R600" i="18"/>
  <c r="S600" i="18" s="1"/>
  <c r="T600" i="18" s="1"/>
  <c r="U600" i="18" s="1"/>
  <c r="V600" i="18" s="1"/>
  <c r="W600" i="18" s="1"/>
  <c r="X600" i="18" s="1"/>
  <c r="Y600" i="18" s="1"/>
  <c r="Z600" i="18" s="1"/>
  <c r="AA600" i="18" s="1"/>
  <c r="AB600" i="18" s="1"/>
  <c r="AC600" i="18" s="1"/>
  <c r="AD600" i="18" s="1"/>
  <c r="AE600" i="18" s="1"/>
  <c r="AF600" i="18" s="1"/>
  <c r="AG600" i="18" s="1"/>
  <c r="AH600" i="18" s="1"/>
  <c r="AI600" i="18" s="1"/>
  <c r="AJ600" i="18" s="1"/>
  <c r="AK600" i="18" s="1"/>
  <c r="AL600" i="18" s="1"/>
  <c r="AM600" i="18" s="1"/>
  <c r="AN600" i="18" s="1"/>
  <c r="AO600" i="18" s="1"/>
  <c r="AP600" i="18" s="1"/>
  <c r="AQ600" i="18" s="1"/>
  <c r="AR600" i="18" s="1"/>
  <c r="AS600" i="18" s="1"/>
  <c r="AT600" i="18" s="1"/>
  <c r="AU600" i="18" s="1"/>
  <c r="AV600" i="18" s="1"/>
  <c r="AW600" i="18" s="1"/>
  <c r="AX600" i="18" s="1"/>
  <c r="AY600" i="18" s="1"/>
  <c r="AZ600" i="18" s="1"/>
  <c r="BA600" i="18" s="1"/>
  <c r="BB600" i="18" s="1"/>
  <c r="BC600" i="18" s="1"/>
  <c r="BD600" i="18" s="1"/>
  <c r="BE600" i="18" s="1"/>
  <c r="BF600" i="18" s="1"/>
  <c r="BG600" i="18" s="1"/>
  <c r="BH600" i="18" s="1"/>
  <c r="BI600" i="18" s="1"/>
  <c r="O783" i="18"/>
  <c r="P783" i="18" s="1"/>
  <c r="EF222" i="7942"/>
  <c r="EE361" i="7942"/>
  <c r="FW419" i="7942"/>
  <c r="FX280" i="7942"/>
  <c r="BF359" i="7942"/>
  <c r="BG220" i="7942"/>
  <c r="BF301" i="7942"/>
  <c r="BG162" i="7942"/>
  <c r="AV282" i="7942"/>
  <c r="AU421" i="7942"/>
  <c r="N389" i="7942"/>
  <c r="O250" i="7942"/>
  <c r="N309" i="7942"/>
  <c r="O170" i="7942"/>
  <c r="CC254" i="7942"/>
  <c r="CB393" i="7942"/>
  <c r="EE416" i="7942"/>
  <c r="EF277" i="7942"/>
  <c r="CC154" i="7942"/>
  <c r="CB293" i="7942"/>
  <c r="FM285" i="7942"/>
  <c r="FL424" i="7942"/>
  <c r="CX334" i="7942"/>
  <c r="CY195" i="7942"/>
  <c r="AJ328" i="7942"/>
  <c r="AK189" i="7942"/>
  <c r="Y312" i="7942"/>
  <c r="Z173" i="7942"/>
  <c r="CC202" i="7942"/>
  <c r="CB341" i="7942"/>
  <c r="O254" i="7942"/>
  <c r="N393" i="7942"/>
  <c r="N376" i="7942"/>
  <c r="O237" i="7942"/>
  <c r="GI212" i="7942"/>
  <c r="GH351" i="7942"/>
  <c r="EE418" i="7942"/>
  <c r="EF279" i="7942"/>
  <c r="FA361" i="7942"/>
  <c r="FB222" i="7942"/>
  <c r="Z246" i="7942"/>
  <c r="Y385" i="7942"/>
  <c r="BG233" i="7942"/>
  <c r="BF372" i="7942"/>
  <c r="DT349" i="7942"/>
  <c r="DU210" i="7942"/>
  <c r="FB283" i="7942"/>
  <c r="FA422" i="7942"/>
  <c r="FW332" i="7942"/>
  <c r="FX193" i="7942"/>
  <c r="DJ234" i="7942"/>
  <c r="DI373" i="7942"/>
  <c r="CM386" i="7942"/>
  <c r="CN247" i="7942"/>
  <c r="FX246" i="7942"/>
  <c r="FW385" i="7942"/>
  <c r="CM382" i="7942"/>
  <c r="CN243" i="7942"/>
  <c r="N320" i="7942"/>
  <c r="O181" i="7942"/>
  <c r="FL378" i="7942"/>
  <c r="FM239" i="7942"/>
  <c r="EQ154" i="7942"/>
  <c r="EP293" i="7942"/>
  <c r="AU337" i="7942"/>
  <c r="AV198" i="7942"/>
  <c r="BF308" i="7942"/>
  <c r="BG169" i="7942"/>
  <c r="DT410" i="7942"/>
  <c r="DU271" i="7942"/>
  <c r="EQ170" i="7942"/>
  <c r="EP309" i="7942"/>
  <c r="CN244" i="7942"/>
  <c r="CM383" i="7942"/>
  <c r="AJ298" i="7942"/>
  <c r="AK159" i="7942"/>
  <c r="DU268" i="7942"/>
  <c r="DT407" i="7942"/>
  <c r="CW425" i="7942"/>
  <c r="BF389" i="7942"/>
  <c r="BG250" i="7942"/>
  <c r="CB399" i="7942"/>
  <c r="CC260" i="7942"/>
  <c r="GI251" i="7942"/>
  <c r="GH390" i="7942"/>
  <c r="CY180" i="7942"/>
  <c r="CX319" i="7942"/>
  <c r="FW376" i="7942"/>
  <c r="FX237" i="7942"/>
  <c r="Y341" i="7942"/>
  <c r="Z202" i="7942"/>
  <c r="FL328" i="7942"/>
  <c r="FM189" i="7942"/>
  <c r="FA331" i="7942"/>
  <c r="FB192" i="7942"/>
  <c r="FW338" i="7942"/>
  <c r="FX199" i="7942"/>
  <c r="DI349" i="7942"/>
  <c r="DJ210" i="7942"/>
  <c r="BQ322" i="7942"/>
  <c r="BR183" i="7942"/>
  <c r="AU393" i="7942"/>
  <c r="AV254" i="7942"/>
  <c r="BG256" i="7942"/>
  <c r="BF395" i="7942"/>
  <c r="FW340" i="7942"/>
  <c r="FX201" i="7942"/>
  <c r="O678" i="18"/>
  <c r="CY201" i="7942"/>
  <c r="CX340" i="7942"/>
  <c r="AK285" i="7942"/>
  <c r="AJ424" i="7942"/>
  <c r="DT387" i="7942"/>
  <c r="DU248" i="7942"/>
  <c r="AK282" i="7942"/>
  <c r="AJ421" i="7942"/>
  <c r="BR264" i="7942"/>
  <c r="BQ403" i="7942"/>
  <c r="Z232" i="7942"/>
  <c r="Y371" i="7942"/>
  <c r="AJ336" i="7942"/>
  <c r="AK197" i="7942"/>
  <c r="BR284" i="7942"/>
  <c r="BQ423" i="7942"/>
  <c r="EE407" i="7942"/>
  <c r="EF268" i="7942"/>
  <c r="FM160" i="7942"/>
  <c r="FL299" i="7942"/>
  <c r="CM298" i="7942"/>
  <c r="CN159" i="7942"/>
  <c r="EP408" i="7942"/>
  <c r="EQ269" i="7942"/>
  <c r="BF318" i="7942"/>
  <c r="BG179" i="7942"/>
  <c r="FB182" i="7942"/>
  <c r="FA321" i="7942"/>
  <c r="AV197" i="7942"/>
  <c r="AU336" i="7942"/>
  <c r="EF282" i="7942"/>
  <c r="EE421" i="7942"/>
  <c r="Y333" i="7942"/>
  <c r="Z194" i="7942"/>
  <c r="Z278" i="7942"/>
  <c r="Y417" i="7942"/>
  <c r="AK253" i="7942"/>
  <c r="AJ392" i="7942"/>
  <c r="FW383" i="7942"/>
  <c r="FX244" i="7942"/>
  <c r="O173" i="7942"/>
  <c r="N312" i="7942"/>
  <c r="CX329" i="7942"/>
  <c r="CY190" i="7942"/>
  <c r="AU379" i="7942"/>
  <c r="AV240" i="7942"/>
  <c r="EQ258" i="7942"/>
  <c r="EP397" i="7942"/>
  <c r="N322" i="7942"/>
  <c r="O183" i="7942"/>
  <c r="BF304" i="7942"/>
  <c r="BG165" i="7942"/>
  <c r="CM412" i="7942"/>
  <c r="CN273" i="7942"/>
  <c r="FL423" i="7942"/>
  <c r="FM284" i="7942"/>
  <c r="CM344" i="7942"/>
  <c r="CN205" i="7942"/>
  <c r="EE324" i="7942"/>
  <c r="EF185" i="7942"/>
  <c r="BG181" i="7942"/>
  <c r="BF320" i="7942"/>
  <c r="O244" i="7942"/>
  <c r="N383" i="7942"/>
  <c r="BF422" i="7942"/>
  <c r="BG283" i="7942"/>
  <c r="FL360" i="7942"/>
  <c r="FM221" i="7942"/>
  <c r="EF237" i="7942"/>
  <c r="EE376" i="7942"/>
  <c r="N307" i="7942"/>
  <c r="O168" i="7942"/>
  <c r="GH407" i="7942"/>
  <c r="GI268" i="7942"/>
  <c r="DU227" i="7942"/>
  <c r="DT366" i="7942"/>
  <c r="EE294" i="7942"/>
  <c r="EF155" i="7942"/>
  <c r="EF207" i="7942"/>
  <c r="EE346" i="7942"/>
  <c r="AK216" i="7942"/>
  <c r="AJ355" i="7942"/>
  <c r="CC229" i="7942"/>
  <c r="CB368" i="7942"/>
  <c r="EQ270" i="7942"/>
  <c r="EP409" i="7942"/>
  <c r="BR259" i="7942"/>
  <c r="BQ398" i="7942"/>
  <c r="CB405" i="7942"/>
  <c r="CC266" i="7942"/>
  <c r="DI417" i="7942"/>
  <c r="DJ278" i="7942"/>
  <c r="FW296" i="7942"/>
  <c r="FX157" i="7942"/>
  <c r="DI321" i="7942"/>
  <c r="DJ182" i="7942"/>
  <c r="AV195" i="7942"/>
  <c r="AU334" i="7942"/>
  <c r="CB359" i="7942"/>
  <c r="CC220" i="7942"/>
  <c r="EF160" i="7942"/>
  <c r="EE299" i="7942"/>
  <c r="AV213" i="7942"/>
  <c r="AU352" i="7942"/>
  <c r="FM201" i="7942"/>
  <c r="FL340" i="7942"/>
  <c r="BR230" i="7942"/>
  <c r="BQ369" i="7942"/>
  <c r="N397" i="7942"/>
  <c r="O258" i="7942"/>
  <c r="DJ213" i="7942"/>
  <c r="DI352" i="7942"/>
  <c r="AV218" i="7942"/>
  <c r="AU357" i="7942"/>
  <c r="O218" i="7942"/>
  <c r="N357" i="7942"/>
  <c r="EP342" i="7942"/>
  <c r="EQ203" i="7942"/>
  <c r="CC184" i="7942"/>
  <c r="CB323" i="7942"/>
  <c r="EP369" i="7942"/>
  <c r="EQ230" i="7942"/>
  <c r="AK214" i="7942"/>
  <c r="AJ353" i="7942"/>
  <c r="CC203" i="7942"/>
  <c r="CB342" i="7942"/>
  <c r="N340" i="7942"/>
  <c r="O201" i="7942"/>
  <c r="FL380" i="7942"/>
  <c r="FM241" i="7942"/>
  <c r="FM177" i="7942"/>
  <c r="FL316" i="7942"/>
  <c r="BR238" i="7942"/>
  <c r="BQ377" i="7942"/>
  <c r="AV180" i="7942"/>
  <c r="AU319" i="7942"/>
  <c r="FB282" i="7942"/>
  <c r="FA421" i="7942"/>
  <c r="N369" i="7942"/>
  <c r="O230" i="7942"/>
  <c r="CC284" i="7942"/>
  <c r="CB423" i="7942"/>
  <c r="N299" i="7942"/>
  <c r="O160" i="7942"/>
  <c r="CC211" i="7942"/>
  <c r="CB350" i="7942"/>
  <c r="BR155" i="7942"/>
  <c r="BQ294" i="7942"/>
  <c r="CB390" i="7942"/>
  <c r="CC251" i="7942"/>
  <c r="CY193" i="7942"/>
  <c r="CX332" i="7942"/>
  <c r="BQ336" i="7942"/>
  <c r="BR197" i="7942"/>
  <c r="CM333" i="7942"/>
  <c r="CN194" i="7942"/>
  <c r="DJ191" i="7942"/>
  <c r="DI330" i="7942"/>
  <c r="R300" i="18"/>
  <c r="CN235" i="7942"/>
  <c r="CM374" i="7942"/>
  <c r="GI183" i="7942"/>
  <c r="GH322" i="7942"/>
  <c r="O281" i="7942"/>
  <c r="N420" i="7942"/>
  <c r="EE395" i="7942"/>
  <c r="EF256" i="7942"/>
  <c r="FW339" i="7942"/>
  <c r="FX200" i="7942"/>
  <c r="EE354" i="7942"/>
  <c r="EF215" i="7942"/>
  <c r="Z186" i="7942"/>
  <c r="Y325" i="7942"/>
  <c r="AJ333" i="7942"/>
  <c r="AK194" i="7942"/>
  <c r="CY259" i="7942"/>
  <c r="CX398" i="7942"/>
  <c r="GH415" i="7942"/>
  <c r="GI276" i="7942"/>
  <c r="Y331" i="7942"/>
  <c r="Z192" i="7942"/>
  <c r="BF398" i="7942"/>
  <c r="BG259" i="7942"/>
  <c r="EP300" i="7942"/>
  <c r="EQ161" i="7942"/>
  <c r="BR276" i="7942"/>
  <c r="BQ415" i="7942"/>
  <c r="BG263" i="7942"/>
  <c r="BF402" i="7942"/>
  <c r="EF154" i="7942"/>
  <c r="EE293" i="7942"/>
  <c r="EF264" i="7942"/>
  <c r="EE403" i="7942"/>
  <c r="CC253" i="7942"/>
  <c r="CB392" i="7942"/>
  <c r="FA358" i="7942"/>
  <c r="FB219" i="7942"/>
  <c r="CC249" i="7942"/>
  <c r="CB388" i="7942"/>
  <c r="FX279" i="7942"/>
  <c r="FW418" i="7942"/>
  <c r="R616" i="18"/>
  <c r="O811" i="18"/>
  <c r="M734" i="18"/>
  <c r="M739" i="18" s="1"/>
  <c r="M851" i="18"/>
  <c r="M773" i="18"/>
  <c r="N773" i="18" s="1"/>
  <c r="M747" i="18"/>
  <c r="N747" i="18" s="1"/>
  <c r="M760" i="18"/>
  <c r="N760" i="18" s="1"/>
  <c r="M682" i="18"/>
  <c r="N682" i="18" s="1"/>
  <c r="O682" i="18" s="1"/>
  <c r="M656" i="18"/>
  <c r="N656" i="18" s="1"/>
  <c r="M786" i="18"/>
  <c r="N786" i="18" s="1"/>
  <c r="O786" i="18" s="1"/>
  <c r="P786" i="18" s="1"/>
  <c r="M630" i="18"/>
  <c r="N630" i="18" s="1"/>
  <c r="O630" i="18" s="1"/>
  <c r="M799" i="18"/>
  <c r="N799" i="18" s="1"/>
  <c r="M591" i="18"/>
  <c r="N591" i="18" s="1"/>
  <c r="M812" i="18"/>
  <c r="N812" i="18" s="1"/>
  <c r="M838" i="18"/>
  <c r="N838" i="18" s="1"/>
  <c r="M708" i="18"/>
  <c r="N708" i="18" s="1"/>
  <c r="M617" i="18"/>
  <c r="N617" i="18" s="1"/>
  <c r="O617" i="18" s="1"/>
  <c r="P617" i="18" s="1"/>
  <c r="M604" i="18"/>
  <c r="N604" i="18" s="1"/>
  <c r="M695" i="18"/>
  <c r="N695" i="18" s="1"/>
  <c r="O695" i="18" s="1"/>
  <c r="M721" i="18"/>
  <c r="N721" i="18" s="1"/>
  <c r="M669" i="18"/>
  <c r="N669" i="18" s="1"/>
  <c r="M825" i="18"/>
  <c r="N825" i="18" s="1"/>
  <c r="O825" i="18" s="1"/>
  <c r="P825" i="18" s="1"/>
  <c r="M7" i="18"/>
  <c r="M643" i="18"/>
  <c r="N643" i="18" s="1"/>
  <c r="L61" i="18"/>
  <c r="L69" i="18"/>
  <c r="L56" i="18"/>
  <c r="L45" i="18"/>
  <c r="L47" i="18"/>
  <c r="L48" i="18"/>
  <c r="L58" i="18"/>
  <c r="L46" i="18"/>
  <c r="L68" i="18"/>
  <c r="L60" i="18"/>
  <c r="L44" i="18"/>
  <c r="L42" i="18"/>
  <c r="L54" i="18"/>
  <c r="L71" i="18"/>
  <c r="L65" i="18"/>
  <c r="L57" i="18"/>
  <c r="L49" i="18"/>
  <c r="L67" i="18"/>
  <c r="L66" i="18"/>
  <c r="L62" i="18"/>
  <c r="L51" i="18"/>
  <c r="L52" i="18"/>
  <c r="L43" i="18"/>
  <c r="L63" i="18"/>
  <c r="L64" i="18"/>
  <c r="L50" i="18"/>
  <c r="L53" i="18"/>
  <c r="L70" i="18"/>
  <c r="L55" i="18"/>
  <c r="L59" i="18"/>
  <c r="P758" i="18"/>
  <c r="Q758" i="18" s="1"/>
  <c r="N784" i="18"/>
  <c r="O784" i="18" s="1"/>
  <c r="CC171" i="7942"/>
  <c r="CB310" i="7942"/>
  <c r="FL347" i="7942"/>
  <c r="FM208" i="7942"/>
  <c r="AU386" i="7942"/>
  <c r="AV247" i="7942"/>
  <c r="BF361" i="7942"/>
  <c r="BG222" i="7942"/>
  <c r="EF189" i="7942"/>
  <c r="EE328" i="7942"/>
  <c r="BQ410" i="7942"/>
  <c r="BR271" i="7942"/>
  <c r="BF353" i="7942"/>
  <c r="BG214" i="7942"/>
  <c r="DI301" i="7942"/>
  <c r="DJ162" i="7942"/>
  <c r="Z185" i="7942"/>
  <c r="Y324" i="7942"/>
  <c r="FX238" i="7942"/>
  <c r="FW377" i="7942"/>
  <c r="BQ295" i="7942"/>
  <c r="BR156" i="7942"/>
  <c r="FA374" i="7942"/>
  <c r="FB235" i="7942"/>
  <c r="CB311" i="7942"/>
  <c r="CC172" i="7942"/>
  <c r="FL388" i="7942"/>
  <c r="FM249" i="7942"/>
  <c r="N321" i="7942"/>
  <c r="O182" i="7942"/>
  <c r="EE336" i="7942"/>
  <c r="EF197" i="7942"/>
  <c r="CC278" i="7942"/>
  <c r="CB417" i="7942"/>
  <c r="Y353" i="7942"/>
  <c r="Z214" i="7942"/>
  <c r="AJ351" i="7942"/>
  <c r="AK212" i="7942"/>
  <c r="DU161" i="7942"/>
  <c r="DT300" i="7942"/>
  <c r="FW413" i="7942"/>
  <c r="FX274" i="7942"/>
  <c r="CM365" i="7942"/>
  <c r="CN226" i="7942"/>
  <c r="DT404" i="7942"/>
  <c r="DU265" i="7942"/>
  <c r="Y368" i="7942"/>
  <c r="Z229" i="7942"/>
  <c r="BF323" i="7942"/>
  <c r="BG184" i="7942"/>
  <c r="CX407" i="7942"/>
  <c r="CY268" i="7942"/>
  <c r="EF173" i="7942"/>
  <c r="EE312" i="7942"/>
  <c r="Q782" i="18"/>
  <c r="R782" i="18" s="1"/>
  <c r="S782" i="18" s="1"/>
  <c r="T782" i="18" s="1"/>
  <c r="U782" i="18" s="1"/>
  <c r="V782" i="18" s="1"/>
  <c r="W782" i="18" s="1"/>
  <c r="X782" i="18" s="1"/>
  <c r="Y782" i="18" s="1"/>
  <c r="Z782" i="18" s="1"/>
  <c r="AA782" i="18" s="1"/>
  <c r="AB782" i="18" s="1"/>
  <c r="AC782" i="18" s="1"/>
  <c r="AD782" i="18" s="1"/>
  <c r="AE782" i="18" s="1"/>
  <c r="AF782" i="18" s="1"/>
  <c r="AG782" i="18" s="1"/>
  <c r="AH782" i="18" s="1"/>
  <c r="AI782" i="18" s="1"/>
  <c r="AJ782" i="18" s="1"/>
  <c r="AK782" i="18" s="1"/>
  <c r="AL782" i="18" s="1"/>
  <c r="AM782" i="18" s="1"/>
  <c r="AN782" i="18" s="1"/>
  <c r="AO782" i="18" s="1"/>
  <c r="AP782" i="18" s="1"/>
  <c r="AQ782" i="18" s="1"/>
  <c r="AR782" i="18" s="1"/>
  <c r="AS782" i="18" s="1"/>
  <c r="AT782" i="18" s="1"/>
  <c r="AU782" i="18" s="1"/>
  <c r="AV782" i="18" s="1"/>
  <c r="AW782" i="18" s="1"/>
  <c r="AX782" i="18" s="1"/>
  <c r="AY782" i="18" s="1"/>
  <c r="AZ782" i="18" s="1"/>
  <c r="BA782" i="18" s="1"/>
  <c r="BB782" i="18" s="1"/>
  <c r="BC782" i="18" s="1"/>
  <c r="BD782" i="18" s="1"/>
  <c r="BE782" i="18" s="1"/>
  <c r="BF782" i="18" s="1"/>
  <c r="BG782" i="18" s="1"/>
  <c r="BH782" i="18" s="1"/>
  <c r="BI782" i="18" s="1"/>
  <c r="GH294" i="7942"/>
  <c r="GI155" i="7942"/>
  <c r="AU317" i="7942"/>
  <c r="AV178" i="7942"/>
  <c r="Z250" i="7942"/>
  <c r="Y389" i="7942"/>
  <c r="AJ339" i="7942"/>
  <c r="AK200" i="7942"/>
  <c r="CM413" i="7942"/>
  <c r="CN274" i="7942"/>
  <c r="O165" i="7942"/>
  <c r="N304" i="7942"/>
  <c r="AU302" i="7942"/>
  <c r="AV163" i="7942"/>
  <c r="BF349" i="7942"/>
  <c r="BG210" i="7942"/>
  <c r="AJ334" i="7942"/>
  <c r="AK195" i="7942"/>
  <c r="N334" i="7942"/>
  <c r="O195" i="7942"/>
  <c r="CY215" i="7942"/>
  <c r="CX354" i="7942"/>
  <c r="FA411" i="7942"/>
  <c r="FB272" i="7942"/>
  <c r="FW355" i="7942"/>
  <c r="FX216" i="7942"/>
  <c r="BQ300" i="7942"/>
  <c r="BR161" i="7942"/>
  <c r="BR168" i="7942"/>
  <c r="BQ307" i="7942"/>
  <c r="DI385" i="7942"/>
  <c r="DJ246" i="7942"/>
  <c r="BR181" i="7942"/>
  <c r="BQ320" i="7942"/>
  <c r="BR278" i="7942"/>
  <c r="BQ417" i="7942"/>
  <c r="Y370" i="7942"/>
  <c r="Z231" i="7942"/>
  <c r="CY271" i="7942"/>
  <c r="CX410" i="7942"/>
  <c r="O184" i="7942"/>
  <c r="N323" i="7942"/>
  <c r="EQ279" i="7942"/>
  <c r="EP418" i="7942"/>
  <c r="P286" i="18"/>
  <c r="EE317" i="7942"/>
  <c r="EF178" i="7942"/>
  <c r="CY237" i="7942"/>
  <c r="CX376" i="7942"/>
  <c r="BG182" i="7942"/>
  <c r="BF321" i="7942"/>
  <c r="FA370" i="7942"/>
  <c r="FB231" i="7942"/>
  <c r="BR268" i="7942"/>
  <c r="BQ407" i="7942"/>
  <c r="AU300" i="7942"/>
  <c r="AV161" i="7942"/>
  <c r="GH393" i="7942"/>
  <c r="GI254" i="7942"/>
  <c r="FX261" i="7942"/>
  <c r="FW400" i="7942"/>
  <c r="DJ227" i="7942"/>
  <c r="DI366" i="7942"/>
  <c r="DI400" i="7942"/>
  <c r="DJ261" i="7942"/>
  <c r="GH328" i="7942"/>
  <c r="GI189" i="7942"/>
  <c r="FM265" i="7942"/>
  <c r="FL404" i="7942"/>
  <c r="AK220" i="7942"/>
  <c r="AJ359" i="7942"/>
  <c r="EE372" i="7942"/>
  <c r="EF233" i="7942"/>
  <c r="AU368" i="7942"/>
  <c r="AV229" i="7942"/>
  <c r="DT319" i="7942"/>
  <c r="DU180" i="7942"/>
  <c r="Z170" i="7942"/>
  <c r="Y309" i="7942"/>
  <c r="DT355" i="7942"/>
  <c r="DU216" i="7942"/>
  <c r="BQ317" i="7942"/>
  <c r="BR178" i="7942"/>
  <c r="CY244" i="7942"/>
  <c r="CX383" i="7942"/>
  <c r="FB218" i="7942"/>
  <c r="FA357" i="7942"/>
  <c r="FX251" i="7942"/>
  <c r="FW390" i="7942"/>
  <c r="CB306" i="7942"/>
  <c r="CC167" i="7942"/>
  <c r="CY185" i="7942"/>
  <c r="CX324" i="7942"/>
  <c r="AU384" i="7942"/>
  <c r="AV245" i="7942"/>
  <c r="DI294" i="7942"/>
  <c r="DJ155" i="7942"/>
  <c r="EP414" i="7942"/>
  <c r="EQ275" i="7942"/>
  <c r="DT395" i="7942"/>
  <c r="DU256" i="7942"/>
  <c r="EQ261" i="7942"/>
  <c r="EP400" i="7942"/>
  <c r="CM418" i="7942"/>
  <c r="CN279" i="7942"/>
  <c r="O179" i="7942"/>
  <c r="N318" i="7942"/>
  <c r="EE393" i="7942"/>
  <c r="EF254" i="7942"/>
  <c r="FA337" i="7942"/>
  <c r="FB198" i="7942"/>
  <c r="FL342" i="7942"/>
  <c r="FM203" i="7942"/>
  <c r="Z273" i="7942"/>
  <c r="Y412" i="7942"/>
  <c r="FL311" i="7942"/>
  <c r="FM172" i="7942"/>
  <c r="EQ273" i="7942"/>
  <c r="EP412" i="7942"/>
  <c r="GH308" i="7942"/>
  <c r="GI169" i="7942"/>
  <c r="AJ419" i="7942"/>
  <c r="AK280" i="7942"/>
  <c r="FM236" i="7942"/>
  <c r="FL375" i="7942"/>
  <c r="FB276" i="7942"/>
  <c r="FA415" i="7942"/>
  <c r="BG277" i="7942"/>
  <c r="BF416" i="7942"/>
  <c r="FL325" i="7942"/>
  <c r="FM186" i="7942"/>
  <c r="DU168" i="7942"/>
  <c r="DT307" i="7942"/>
  <c r="AK227" i="7942"/>
  <c r="AJ366" i="7942"/>
  <c r="CN254" i="7942"/>
  <c r="CM393" i="7942"/>
  <c r="FX204" i="7942"/>
  <c r="FW343" i="7942"/>
  <c r="DI342" i="7942"/>
  <c r="DJ203" i="7942"/>
  <c r="Y337" i="7942"/>
  <c r="Z198" i="7942"/>
  <c r="DJ277" i="7942"/>
  <c r="DI416" i="7942"/>
  <c r="FX239" i="7942"/>
  <c r="FW378" i="7942"/>
  <c r="DU224" i="7942"/>
  <c r="DT363" i="7942"/>
  <c r="BG266" i="7942"/>
  <c r="BF405" i="7942"/>
  <c r="BF351" i="7942"/>
  <c r="BG212" i="7942"/>
  <c r="L609" i="18"/>
  <c r="CC178" i="7942"/>
  <c r="CB317" i="7942"/>
  <c r="GI228" i="7942"/>
  <c r="GH367" i="7942"/>
  <c r="AJ393" i="7942"/>
  <c r="AK254" i="7942"/>
  <c r="EE414" i="7942"/>
  <c r="EF275" i="7942"/>
  <c r="BQ359" i="7942"/>
  <c r="BR220" i="7942"/>
  <c r="DI407" i="7942"/>
  <c r="DJ268" i="7942"/>
  <c r="DU183" i="7942"/>
  <c r="DT322" i="7942"/>
  <c r="O164" i="7942"/>
  <c r="N303" i="7942"/>
  <c r="L739" i="18"/>
  <c r="EQ246" i="7942"/>
  <c r="EP385" i="7942"/>
  <c r="EP349" i="7942"/>
  <c r="EQ210" i="7942"/>
  <c r="Z208" i="7942"/>
  <c r="Y347" i="7942"/>
  <c r="DJ283" i="7942"/>
  <c r="DI422" i="7942"/>
  <c r="AJ357" i="7942"/>
  <c r="AK218" i="7942"/>
  <c r="FB203" i="7942"/>
  <c r="FA342" i="7942"/>
  <c r="BG217" i="7942"/>
  <c r="BF356" i="7942"/>
  <c r="BG227" i="7942"/>
  <c r="BF366" i="7942"/>
  <c r="EQ238" i="7942"/>
  <c r="EP377" i="7942"/>
  <c r="CY218" i="7942"/>
  <c r="CX357" i="7942"/>
  <c r="AU380" i="7942"/>
  <c r="AV241" i="7942"/>
  <c r="DU206" i="7942"/>
  <c r="DT345" i="7942"/>
  <c r="FX165" i="7942"/>
  <c r="FW304" i="7942"/>
  <c r="GH312" i="7942"/>
  <c r="GI173" i="7942"/>
  <c r="BQ386" i="7942"/>
  <c r="BR247" i="7942"/>
  <c r="BG202" i="7942"/>
  <c r="BF341" i="7942"/>
  <c r="CM350" i="7942"/>
  <c r="CN211" i="7942"/>
  <c r="O215" i="7942"/>
  <c r="N354" i="7942"/>
  <c r="DU230" i="7942"/>
  <c r="DT369" i="7942"/>
  <c r="BG257" i="7942"/>
  <c r="BF396" i="7942"/>
  <c r="CX369" i="7942"/>
  <c r="CY230" i="7942"/>
  <c r="FM156" i="7942"/>
  <c r="FL295" i="7942"/>
  <c r="R732" i="18"/>
  <c r="S732" i="18" s="1"/>
  <c r="T732" i="18" s="1"/>
  <c r="U732" i="18" s="1"/>
  <c r="V732" i="18" s="1"/>
  <c r="W732" i="18" s="1"/>
  <c r="X732" i="18" s="1"/>
  <c r="Y732" i="18" s="1"/>
  <c r="Z732" i="18" s="1"/>
  <c r="AA732" i="18" s="1"/>
  <c r="AB732" i="18" s="1"/>
  <c r="AC732" i="18" s="1"/>
  <c r="AD732" i="18" s="1"/>
  <c r="AE732" i="18" s="1"/>
  <c r="AF732" i="18" s="1"/>
  <c r="AG732" i="18" s="1"/>
  <c r="AH732" i="18" s="1"/>
  <c r="AI732" i="18" s="1"/>
  <c r="AJ732" i="18" s="1"/>
  <c r="AK732" i="18" s="1"/>
  <c r="AL732" i="18" s="1"/>
  <c r="AM732" i="18" s="1"/>
  <c r="AN732" i="18" s="1"/>
  <c r="AO732" i="18" s="1"/>
  <c r="AP732" i="18" s="1"/>
  <c r="AQ732" i="18" s="1"/>
  <c r="AR732" i="18" s="1"/>
  <c r="AS732" i="18" s="1"/>
  <c r="AT732" i="18" s="1"/>
  <c r="AU732" i="18" s="1"/>
  <c r="AV732" i="18" s="1"/>
  <c r="AW732" i="18" s="1"/>
  <c r="AX732" i="18" s="1"/>
  <c r="AY732" i="18" s="1"/>
  <c r="AZ732" i="18" s="1"/>
  <c r="BA732" i="18" s="1"/>
  <c r="BB732" i="18" s="1"/>
  <c r="BC732" i="18" s="1"/>
  <c r="BD732" i="18" s="1"/>
  <c r="BE732" i="18" s="1"/>
  <c r="BF732" i="18" s="1"/>
  <c r="BG732" i="18" s="1"/>
  <c r="BH732" i="18" s="1"/>
  <c r="BI732" i="18" s="1"/>
  <c r="EQ211" i="7942"/>
  <c r="EP350" i="7942"/>
  <c r="GI271" i="7942"/>
  <c r="GH410" i="7942"/>
  <c r="Z264" i="7942"/>
  <c r="Y403" i="7942"/>
  <c r="CY188" i="7942"/>
  <c r="CX327" i="7942"/>
  <c r="EF196" i="7942"/>
  <c r="EE335" i="7942"/>
  <c r="BR191" i="7942"/>
  <c r="BQ330" i="7942"/>
  <c r="AJ304" i="7942"/>
  <c r="AK165" i="7942"/>
  <c r="FL406" i="7942"/>
  <c r="FM267" i="7942"/>
  <c r="AV262" i="7942"/>
  <c r="AU401" i="7942"/>
  <c r="BF331" i="7942"/>
  <c r="BG192" i="7942"/>
  <c r="EP313" i="7942"/>
  <c r="EQ174" i="7942"/>
  <c r="CM345" i="7942"/>
  <c r="CN206" i="7942"/>
  <c r="EQ214" i="7942"/>
  <c r="EP353" i="7942"/>
  <c r="Y330" i="7942"/>
  <c r="Z191" i="7942"/>
  <c r="CB418" i="7942"/>
  <c r="CC279" i="7942"/>
  <c r="DU184" i="7942"/>
  <c r="DT323" i="7942"/>
  <c r="Z277" i="7942"/>
  <c r="Y416" i="7942"/>
  <c r="AK232" i="7942"/>
  <c r="AJ371" i="7942"/>
  <c r="CB424" i="7942"/>
  <c r="CC285" i="7942"/>
  <c r="DI424" i="7942"/>
  <c r="DJ285" i="7942"/>
  <c r="CC176" i="7942"/>
  <c r="CB315" i="7942"/>
  <c r="CB352" i="7942"/>
  <c r="CC213" i="7942"/>
  <c r="DU205" i="7942"/>
  <c r="DT344" i="7942"/>
  <c r="CN191" i="7942"/>
  <c r="CM330" i="7942"/>
  <c r="DT335" i="7942"/>
  <c r="DU196" i="7942"/>
  <c r="FW321" i="7942"/>
  <c r="FX182" i="7942"/>
  <c r="BG241" i="7942"/>
  <c r="BF380" i="7942"/>
  <c r="GH353" i="7942"/>
  <c r="GI214" i="7942"/>
  <c r="CN241" i="7942"/>
  <c r="CM380" i="7942"/>
  <c r="EP332" i="7942"/>
  <c r="EQ193" i="7942"/>
  <c r="Y326" i="7942"/>
  <c r="Z187" i="7942"/>
  <c r="EP317" i="7942"/>
  <c r="EQ178" i="7942"/>
  <c r="CC180" i="7942"/>
  <c r="CB319" i="7942"/>
  <c r="P364" i="18"/>
  <c r="FM184" i="7942"/>
  <c r="FL323" i="7942"/>
  <c r="AU415" i="7942"/>
  <c r="AV276" i="7942"/>
  <c r="BF336" i="7942"/>
  <c r="BG197" i="7942"/>
  <c r="BF328" i="7942"/>
  <c r="BG189" i="7942"/>
  <c r="EE391" i="7942"/>
  <c r="EF252" i="7942"/>
  <c r="BQ314" i="7942"/>
  <c r="BR175" i="7942"/>
  <c r="DU240" i="7942"/>
  <c r="DT379" i="7942"/>
  <c r="EE374" i="7942"/>
  <c r="EF235" i="7942"/>
  <c r="EP393" i="7942"/>
  <c r="EQ254" i="7942"/>
  <c r="FX203" i="7942"/>
  <c r="FW342" i="7942"/>
  <c r="Y336" i="7942"/>
  <c r="Z197" i="7942"/>
  <c r="BQ360" i="7942"/>
  <c r="BR221" i="7942"/>
  <c r="FX162" i="7942"/>
  <c r="FW301" i="7942"/>
  <c r="FL390" i="7942"/>
  <c r="FM251" i="7942"/>
  <c r="AJ369" i="7942"/>
  <c r="AK230" i="7942"/>
  <c r="AU359" i="7942"/>
  <c r="AV220" i="7942"/>
  <c r="N327" i="7942"/>
  <c r="O188" i="7942"/>
  <c r="EE388" i="7942"/>
  <c r="EF249" i="7942"/>
  <c r="FB209" i="7942"/>
  <c r="FA348" i="7942"/>
  <c r="CB337" i="7942"/>
  <c r="CC198" i="7942"/>
  <c r="DI380" i="7942"/>
  <c r="DJ241" i="7942"/>
  <c r="DJ167" i="7942"/>
  <c r="DI306" i="7942"/>
  <c r="DJ249" i="7942"/>
  <c r="DI388" i="7942"/>
  <c r="Z243" i="7942"/>
  <c r="Y382" i="7942"/>
  <c r="BQ326" i="7942"/>
  <c r="BR187" i="7942"/>
  <c r="FB275" i="7942"/>
  <c r="FA414" i="7942"/>
  <c r="Z211" i="7942"/>
  <c r="Y350" i="7942"/>
  <c r="DT316" i="7942"/>
  <c r="DU177" i="7942"/>
  <c r="EZ425" i="7942"/>
  <c r="CX338" i="7942"/>
  <c r="CY199" i="7942"/>
  <c r="EF242" i="7942"/>
  <c r="EE381" i="7942"/>
  <c r="AU344" i="7942"/>
  <c r="AV205" i="7942"/>
  <c r="EP382" i="7942"/>
  <c r="EQ243" i="7942"/>
  <c r="EE338" i="7942"/>
  <c r="EF199" i="7942"/>
  <c r="BF403" i="7942"/>
  <c r="BG264" i="7942"/>
  <c r="GI261" i="7942"/>
  <c r="GH400" i="7942"/>
  <c r="Z189" i="7942"/>
  <c r="Y328" i="7942"/>
  <c r="FM258" i="7942"/>
  <c r="FL397" i="7942"/>
  <c r="GH302" i="7942"/>
  <c r="GI163" i="7942"/>
  <c r="EP303" i="7942"/>
  <c r="EQ164" i="7942"/>
  <c r="O177" i="7942"/>
  <c r="N316" i="7942"/>
  <c r="EE399" i="7942"/>
  <c r="EF260" i="7942"/>
  <c r="EF238" i="7942"/>
  <c r="EE377" i="7942"/>
  <c r="EQ158" i="7942"/>
  <c r="EP297" i="7942"/>
  <c r="FW311" i="7942"/>
  <c r="FX172" i="7942"/>
  <c r="AU373" i="7942"/>
  <c r="AV234" i="7942"/>
  <c r="Y422" i="7942"/>
  <c r="Z283" i="7942"/>
  <c r="O248" i="7942"/>
  <c r="N387" i="7942"/>
  <c r="N297" i="7942"/>
  <c r="O158" i="7942"/>
  <c r="GI174" i="7942"/>
  <c r="GH313" i="7942"/>
  <c r="GH323" i="7942"/>
  <c r="GI184" i="7942"/>
  <c r="DT402" i="7942"/>
  <c r="DU263" i="7942"/>
  <c r="FW341" i="7942"/>
  <c r="FX202" i="7942"/>
  <c r="BG231" i="7942"/>
  <c r="BF370" i="7942"/>
  <c r="FM276" i="7942"/>
  <c r="FL415" i="7942"/>
  <c r="FA316" i="7942"/>
  <c r="FB177" i="7942"/>
  <c r="AV281" i="7942"/>
  <c r="AU420" i="7942"/>
  <c r="EF245" i="7942"/>
  <c r="EE384" i="7942"/>
  <c r="GH412" i="7942"/>
  <c r="GI273" i="7942"/>
  <c r="N366" i="7942"/>
  <c r="O227" i="7942"/>
  <c r="Y319" i="7942"/>
  <c r="Z180" i="7942"/>
  <c r="GH419" i="7942"/>
  <c r="GI280" i="7942"/>
  <c r="Y298" i="7942"/>
  <c r="Z159" i="7942"/>
  <c r="FW310" i="7942"/>
  <c r="FX171" i="7942"/>
  <c r="CM351" i="7942"/>
  <c r="CN212" i="7942"/>
  <c r="Y302" i="7942"/>
  <c r="Z163" i="7942"/>
  <c r="DJ207" i="7942"/>
  <c r="DI346" i="7942"/>
  <c r="Y304" i="7942"/>
  <c r="Z165" i="7942"/>
  <c r="FB245" i="7942"/>
  <c r="FA384" i="7942"/>
  <c r="AV207" i="7942"/>
  <c r="AU346" i="7942"/>
  <c r="DU254" i="7942"/>
  <c r="DT393" i="7942"/>
  <c r="BG265" i="7942"/>
  <c r="BF404" i="7942"/>
  <c r="BF362" i="7942"/>
  <c r="BG223" i="7942"/>
  <c r="FM240" i="7942"/>
  <c r="FL379" i="7942"/>
  <c r="EE387" i="7942"/>
  <c r="EF248" i="7942"/>
  <c r="CB330" i="7942"/>
  <c r="CC191" i="7942"/>
  <c r="FW294" i="7942"/>
  <c r="FX155" i="7942"/>
  <c r="O175" i="7942"/>
  <c r="N314" i="7942"/>
  <c r="CM417" i="7942"/>
  <c r="CN278" i="7942"/>
  <c r="DI368" i="7942"/>
  <c r="DJ229" i="7942"/>
  <c r="FB251" i="7942"/>
  <c r="FA390" i="7942"/>
  <c r="CB318" i="7942"/>
  <c r="CC179" i="7942"/>
  <c r="FL296" i="7942"/>
  <c r="FM157" i="7942"/>
  <c r="BR172" i="7942"/>
  <c r="BQ311" i="7942"/>
  <c r="CY265" i="7942"/>
  <c r="CX404" i="7942"/>
  <c r="DI345" i="7942"/>
  <c r="DJ206" i="7942"/>
  <c r="DT331" i="7942"/>
  <c r="DU192" i="7942"/>
  <c r="GI201" i="7942"/>
  <c r="GH340" i="7942"/>
  <c r="DI340" i="7942"/>
  <c r="DJ201" i="7942"/>
  <c r="CB294" i="7942"/>
  <c r="CC155" i="7942"/>
  <c r="DJ172" i="7942"/>
  <c r="DI311" i="7942"/>
  <c r="AK193" i="7942"/>
  <c r="AJ332" i="7942"/>
  <c r="CN259" i="7942"/>
  <c r="CM398" i="7942"/>
  <c r="BR171" i="7942"/>
  <c r="BQ310" i="7942"/>
  <c r="DI391" i="7942"/>
  <c r="DJ252" i="7942"/>
  <c r="EE417" i="7942"/>
  <c r="EF278" i="7942"/>
  <c r="BR283" i="7942"/>
  <c r="BQ422" i="7942"/>
  <c r="FL384" i="7942"/>
  <c r="FM245" i="7942"/>
  <c r="DT420" i="7942"/>
  <c r="DU281" i="7942"/>
  <c r="AV243" i="7942"/>
  <c r="AU382" i="7942"/>
  <c r="EP340" i="7942"/>
  <c r="EQ201" i="7942"/>
  <c r="FB179" i="7942"/>
  <c r="FA318" i="7942"/>
  <c r="N306" i="7942"/>
  <c r="O167" i="7942"/>
  <c r="EE400" i="7942"/>
  <c r="EF261" i="7942"/>
  <c r="EE413" i="7942"/>
  <c r="EF274" i="7942"/>
  <c r="AK154" i="7942"/>
  <c r="AJ293" i="7942"/>
  <c r="Y419" i="7942"/>
  <c r="Z280" i="7942"/>
  <c r="DJ275" i="7942"/>
  <c r="DI414" i="7942"/>
  <c r="Z205" i="7942"/>
  <c r="Y344" i="7942"/>
  <c r="BR158" i="7942"/>
  <c r="BQ297" i="7942"/>
  <c r="DT298" i="7942"/>
  <c r="DU159" i="7942"/>
  <c r="K44" i="7943"/>
  <c r="CC261" i="7942"/>
  <c r="CB400" i="7942"/>
  <c r="R836" i="18"/>
  <c r="S836" i="18" s="1"/>
  <c r="T836" i="18" s="1"/>
  <c r="U836" i="18" s="1"/>
  <c r="V836" i="18" s="1"/>
  <c r="W836" i="18" s="1"/>
  <c r="X836" i="18" s="1"/>
  <c r="Y836" i="18" s="1"/>
  <c r="Z836" i="18" s="1"/>
  <c r="AA836" i="18" s="1"/>
  <c r="AB836" i="18" s="1"/>
  <c r="AC836" i="18" s="1"/>
  <c r="AD836" i="18" s="1"/>
  <c r="AE836" i="18" s="1"/>
  <c r="AF836" i="18" s="1"/>
  <c r="AG836" i="18" s="1"/>
  <c r="AH836" i="18" s="1"/>
  <c r="AI836" i="18" s="1"/>
  <c r="AJ836" i="18" s="1"/>
  <c r="AK836" i="18" s="1"/>
  <c r="AL836" i="18" s="1"/>
  <c r="AM836" i="18" s="1"/>
  <c r="AN836" i="18" s="1"/>
  <c r="AO836" i="18" s="1"/>
  <c r="AP836" i="18" s="1"/>
  <c r="AQ836" i="18" s="1"/>
  <c r="AR836" i="18" s="1"/>
  <c r="AS836" i="18" s="1"/>
  <c r="AT836" i="18" s="1"/>
  <c r="AU836" i="18" s="1"/>
  <c r="AV836" i="18" s="1"/>
  <c r="AW836" i="18" s="1"/>
  <c r="AX836" i="18" s="1"/>
  <c r="AY836" i="18" s="1"/>
  <c r="AZ836" i="18" s="1"/>
  <c r="BA836" i="18" s="1"/>
  <c r="BB836" i="18" s="1"/>
  <c r="BC836" i="18" s="1"/>
  <c r="BD836" i="18" s="1"/>
  <c r="BE836" i="18" s="1"/>
  <c r="BF836" i="18" s="1"/>
  <c r="BG836" i="18" s="1"/>
  <c r="BH836" i="18" s="1"/>
  <c r="BI836" i="18" s="1"/>
  <c r="O821" i="18"/>
  <c r="P821" i="18" s="1"/>
  <c r="DT405" i="7942"/>
  <c r="DU266" i="7942"/>
  <c r="CY284" i="7942"/>
  <c r="CX423" i="7942"/>
  <c r="AU416" i="7942"/>
  <c r="AV277" i="7942"/>
  <c r="CM361" i="7942"/>
  <c r="CN222" i="7942"/>
  <c r="AK247" i="7942"/>
  <c r="AJ386" i="7942"/>
  <c r="GH384" i="7942"/>
  <c r="GI245" i="7942"/>
  <c r="BF297" i="7942"/>
  <c r="BG158" i="7942"/>
  <c r="DI295" i="7942"/>
  <c r="DJ156" i="7942"/>
  <c r="EQ168" i="7942"/>
  <c r="EP307" i="7942"/>
  <c r="EF191" i="7942"/>
  <c r="EE330" i="7942"/>
  <c r="BG191" i="7942"/>
  <c r="BF330" i="7942"/>
  <c r="CB338" i="7942"/>
  <c r="CC199" i="7942"/>
  <c r="CN267" i="7942"/>
  <c r="CM406" i="7942"/>
  <c r="AU395" i="7942"/>
  <c r="AV256" i="7942"/>
  <c r="EQ260" i="7942"/>
  <c r="EP399" i="7942"/>
  <c r="GI279" i="7942"/>
  <c r="GH418" i="7942"/>
  <c r="DU181" i="7942"/>
  <c r="DT320" i="7942"/>
  <c r="DJ256" i="7942"/>
  <c r="DI395" i="7942"/>
  <c r="BG209" i="7942"/>
  <c r="BF348" i="7942"/>
  <c r="AU356" i="7942"/>
  <c r="AV217" i="7942"/>
  <c r="EP360" i="7942"/>
  <c r="EQ221" i="7942"/>
  <c r="DJ232" i="7942"/>
  <c r="DI371" i="7942"/>
  <c r="EP383" i="7942"/>
  <c r="EQ244" i="7942"/>
  <c r="DI328" i="7942"/>
  <c r="DJ189" i="7942"/>
  <c r="AU293" i="7942"/>
  <c r="AV154" i="7942"/>
  <c r="CY236" i="7942"/>
  <c r="CX375" i="7942"/>
  <c r="DT337" i="7942"/>
  <c r="DU198" i="7942"/>
  <c r="BQ350" i="7942"/>
  <c r="BR211" i="7942"/>
  <c r="BG282" i="7942"/>
  <c r="BF421" i="7942"/>
  <c r="GH342" i="7942"/>
  <c r="GI203" i="7942"/>
  <c r="FM215" i="7942"/>
  <c r="FL354" i="7942"/>
  <c r="Y310" i="7942"/>
  <c r="Z171" i="7942"/>
  <c r="DU190" i="7942"/>
  <c r="DT329" i="7942"/>
  <c r="CC158" i="7942"/>
  <c r="CB297" i="7942"/>
  <c r="BG166" i="7942"/>
  <c r="BF305" i="7942"/>
  <c r="FL374" i="7942"/>
  <c r="FM235" i="7942"/>
  <c r="R846" i="18"/>
  <c r="AU306" i="7942"/>
  <c r="AV167" i="7942"/>
  <c r="Z200" i="7942"/>
  <c r="Y339" i="7942"/>
  <c r="FL344" i="7942"/>
  <c r="FM205" i="7942"/>
  <c r="CY159" i="7942"/>
  <c r="CX298" i="7942"/>
  <c r="DI343" i="7942"/>
  <c r="DJ204" i="7942"/>
  <c r="FX284" i="7942"/>
  <c r="FW423" i="7942"/>
  <c r="GH354" i="7942"/>
  <c r="GI215" i="7942"/>
  <c r="EE331" i="7942"/>
  <c r="EF192" i="7942"/>
  <c r="AJ340" i="7942"/>
  <c r="AK201" i="7942"/>
  <c r="DJ174" i="7942"/>
  <c r="DI313" i="7942"/>
  <c r="BG177" i="7942"/>
  <c r="BF316" i="7942"/>
  <c r="FM209" i="7942"/>
  <c r="FL348" i="7942"/>
  <c r="CY262" i="7942"/>
  <c r="CX401" i="7942"/>
  <c r="FW411" i="7942"/>
  <c r="FX272" i="7942"/>
  <c r="CC216" i="7942"/>
  <c r="CB355" i="7942"/>
  <c r="FL393" i="7942"/>
  <c r="FM254" i="7942"/>
  <c r="Y360" i="7942"/>
  <c r="Z221" i="7942"/>
  <c r="FB196" i="7942"/>
  <c r="FA335" i="7942"/>
  <c r="EF162" i="7942"/>
  <c r="EE301" i="7942"/>
  <c r="Y311" i="7942"/>
  <c r="Z172" i="7942"/>
  <c r="EP319" i="7942"/>
  <c r="EQ180" i="7942"/>
  <c r="EF218" i="7942"/>
  <c r="EE357" i="7942"/>
  <c r="GI238" i="7942"/>
  <c r="GH377" i="7942"/>
  <c r="CN178" i="7942"/>
  <c r="CM317" i="7942"/>
  <c r="N319" i="7942"/>
  <c r="O180" i="7942"/>
  <c r="FM180" i="7942"/>
  <c r="FL319" i="7942"/>
  <c r="FW314" i="7942"/>
  <c r="FX175" i="7942"/>
  <c r="FB263" i="7942"/>
  <c r="FA402" i="7942"/>
  <c r="FX185" i="7942"/>
  <c r="FW324" i="7942"/>
  <c r="EE415" i="7942"/>
  <c r="EF276" i="7942"/>
  <c r="FL302" i="7942"/>
  <c r="FM163" i="7942"/>
  <c r="O259" i="7942"/>
  <c r="N398" i="7942"/>
  <c r="FX227" i="7942"/>
  <c r="FW366" i="7942"/>
  <c r="O253" i="7942"/>
  <c r="N392" i="7942"/>
  <c r="AK163" i="7942"/>
  <c r="AJ302" i="7942"/>
  <c r="FB210" i="7942"/>
  <c r="FA349" i="7942"/>
  <c r="N300" i="7942"/>
  <c r="O161" i="7942"/>
  <c r="EE343" i="7942"/>
  <c r="EF204" i="7942"/>
  <c r="FX276" i="7942"/>
  <c r="FW415" i="7942"/>
  <c r="GI170" i="7942"/>
  <c r="GH309" i="7942"/>
  <c r="O194" i="7942"/>
  <c r="N333" i="7942"/>
  <c r="FM165" i="7942"/>
  <c r="FL304" i="7942"/>
  <c r="O196" i="7942"/>
  <c r="N335" i="7942"/>
  <c r="P651" i="18"/>
  <c r="GI185" i="7942"/>
  <c r="GH324" i="7942"/>
  <c r="EF272" i="7942"/>
  <c r="EE411" i="7942"/>
  <c r="BF294" i="7942"/>
  <c r="BG155" i="7942"/>
  <c r="AV191" i="7942"/>
  <c r="AU330" i="7942"/>
  <c r="CM338" i="7942"/>
  <c r="CN199" i="7942"/>
  <c r="CC255" i="7942"/>
  <c r="CB394" i="7942"/>
  <c r="AV236" i="7942"/>
  <c r="AU375" i="7942"/>
  <c r="DT304" i="7942"/>
  <c r="DU165" i="7942"/>
  <c r="AV164" i="7942"/>
  <c r="AU303" i="7942"/>
  <c r="CN221" i="7942"/>
  <c r="CM360" i="7942"/>
  <c r="FA303" i="7942"/>
  <c r="FB164" i="7942"/>
  <c r="CY253" i="7942"/>
  <c r="CX392" i="7942"/>
  <c r="Z281" i="7942"/>
  <c r="Y420" i="7942"/>
  <c r="AV239" i="7942"/>
  <c r="AU378" i="7942"/>
  <c r="GH365" i="7942"/>
  <c r="GI226" i="7942"/>
  <c r="CX356" i="7942"/>
  <c r="CY217" i="7942"/>
  <c r="AU394" i="7942"/>
  <c r="AV255" i="7942"/>
  <c r="AJ325" i="7942"/>
  <c r="AK186" i="7942"/>
  <c r="Z209" i="7942"/>
  <c r="Y348" i="7942"/>
  <c r="Z204" i="7942"/>
  <c r="Y343" i="7942"/>
  <c r="FM223" i="7942"/>
  <c r="FL362" i="7942"/>
  <c r="DI397" i="7942"/>
  <c r="DJ258" i="7942"/>
  <c r="FW403" i="7942"/>
  <c r="FX264" i="7942"/>
  <c r="EF208" i="7942"/>
  <c r="EE347" i="7942"/>
  <c r="N336" i="7942"/>
  <c r="O197" i="7942"/>
  <c r="EE385" i="7942"/>
  <c r="EF246" i="7942"/>
  <c r="BQ376" i="7942"/>
  <c r="BR237" i="7942"/>
  <c r="BR249" i="7942"/>
  <c r="BQ388" i="7942"/>
  <c r="FM183" i="7942"/>
  <c r="FL322" i="7942"/>
  <c r="CX344" i="7942"/>
  <c r="CY205" i="7942"/>
  <c r="L830" i="18"/>
  <c r="N302" i="7942"/>
  <c r="O163" i="7942"/>
  <c r="DI337" i="7942"/>
  <c r="DJ198" i="7942"/>
  <c r="CN161" i="7942"/>
  <c r="CM300" i="7942"/>
  <c r="DI406" i="7942"/>
  <c r="DJ267" i="7942"/>
  <c r="EQ213" i="7942"/>
  <c r="EP352" i="7942"/>
  <c r="FA409" i="7942"/>
  <c r="FB270" i="7942"/>
  <c r="R613" i="18"/>
  <c r="S613" i="18" s="1"/>
  <c r="T613" i="18" s="1"/>
  <c r="U613" i="18" s="1"/>
  <c r="V613" i="18" s="1"/>
  <c r="W613" i="18" s="1"/>
  <c r="X613" i="18" s="1"/>
  <c r="Y613" i="18" s="1"/>
  <c r="Z613" i="18" s="1"/>
  <c r="AA613" i="18" s="1"/>
  <c r="AB613" i="18" s="1"/>
  <c r="AC613" i="18" s="1"/>
  <c r="AD613" i="18" s="1"/>
  <c r="AE613" i="18" s="1"/>
  <c r="AF613" i="18" s="1"/>
  <c r="AG613" i="18" s="1"/>
  <c r="AH613" i="18" s="1"/>
  <c r="AI613" i="18" s="1"/>
  <c r="AJ613" i="18" s="1"/>
  <c r="AK613" i="18" s="1"/>
  <c r="AL613" i="18" s="1"/>
  <c r="AM613" i="18" s="1"/>
  <c r="AN613" i="18" s="1"/>
  <c r="AO613" i="18" s="1"/>
  <c r="AP613" i="18" s="1"/>
  <c r="AQ613" i="18" s="1"/>
  <c r="AR613" i="18" s="1"/>
  <c r="AS613" i="18" s="1"/>
  <c r="AT613" i="18" s="1"/>
  <c r="AU613" i="18" s="1"/>
  <c r="AV613" i="18" s="1"/>
  <c r="AW613" i="18" s="1"/>
  <c r="AX613" i="18" s="1"/>
  <c r="AY613" i="18" s="1"/>
  <c r="AZ613" i="18" s="1"/>
  <c r="BA613" i="18" s="1"/>
  <c r="BB613" i="18" s="1"/>
  <c r="BC613" i="18" s="1"/>
  <c r="BD613" i="18" s="1"/>
  <c r="BE613" i="18" s="1"/>
  <c r="BF613" i="18" s="1"/>
  <c r="BG613" i="18" s="1"/>
  <c r="BH613" i="18" s="1"/>
  <c r="BI613" i="18" s="1"/>
  <c r="FB244" i="7942"/>
  <c r="FA383" i="7942"/>
  <c r="CX414" i="7942"/>
  <c r="CY275" i="7942"/>
  <c r="BQ405" i="7942"/>
  <c r="BR266" i="7942"/>
  <c r="P589" i="18"/>
  <c r="Q589" i="18" s="1"/>
  <c r="AV242" i="7942"/>
  <c r="AU381" i="7942"/>
  <c r="GI249" i="7942"/>
  <c r="GH388" i="7942"/>
  <c r="CX368" i="7942"/>
  <c r="CY229" i="7942"/>
  <c r="CY260" i="7942"/>
  <c r="CX399" i="7942"/>
  <c r="M835" i="18"/>
  <c r="DI415" i="7942"/>
  <c r="DJ276" i="7942"/>
  <c r="BQ328" i="7942"/>
  <c r="BR189" i="7942"/>
  <c r="FX255" i="7942"/>
  <c r="FW394" i="7942"/>
  <c r="N315" i="7942"/>
  <c r="O176" i="7942"/>
  <c r="BP425" i="7942"/>
  <c r="EF184" i="7942"/>
  <c r="EE323" i="7942"/>
  <c r="DU222" i="7942"/>
  <c r="DT361" i="7942"/>
  <c r="DU236" i="7942"/>
  <c r="DT375" i="7942"/>
  <c r="CX421" i="7942"/>
  <c r="CY282" i="7942"/>
  <c r="BQ325" i="7942"/>
  <c r="BR186" i="7942"/>
  <c r="EP386" i="7942"/>
  <c r="EQ247" i="7942"/>
  <c r="DJ253" i="7942"/>
  <c r="DI392" i="7942"/>
  <c r="FM154" i="7942"/>
  <c r="FL293" i="7942"/>
  <c r="BR229" i="7942"/>
  <c r="BQ368" i="7942"/>
  <c r="BF322" i="7942"/>
  <c r="BG183" i="7942"/>
  <c r="EP384" i="7942"/>
  <c r="EQ245" i="7942"/>
  <c r="DT388" i="7942"/>
  <c r="DU249" i="7942"/>
  <c r="FW386" i="7942"/>
  <c r="FX247" i="7942"/>
  <c r="DT362" i="7942"/>
  <c r="DU223" i="7942"/>
  <c r="BQ334" i="7942"/>
  <c r="BR195" i="7942"/>
  <c r="AV211" i="7942"/>
  <c r="AU350" i="7942"/>
  <c r="DH425" i="7942"/>
  <c r="BR201" i="7942"/>
  <c r="BQ340" i="7942"/>
  <c r="EE397" i="7942"/>
  <c r="EF258" i="7942"/>
  <c r="EE342" i="7942"/>
  <c r="EF203" i="7942"/>
  <c r="AJ373" i="7942"/>
  <c r="AK234" i="7942"/>
  <c r="BQ418" i="7942"/>
  <c r="BR279" i="7942"/>
  <c r="O222" i="7942"/>
  <c r="N361" i="7942"/>
  <c r="GH333" i="7942"/>
  <c r="GI194" i="7942"/>
  <c r="BF363" i="7942"/>
  <c r="BG224" i="7942"/>
  <c r="FL324" i="7942"/>
  <c r="FM185" i="7942"/>
  <c r="DT318" i="7942"/>
  <c r="DU179" i="7942"/>
  <c r="DU154" i="7942"/>
  <c r="DT293" i="7942"/>
  <c r="FA353" i="7942"/>
  <c r="FB214" i="7942"/>
  <c r="DJ197" i="7942"/>
  <c r="DI336" i="7942"/>
  <c r="CB361" i="7942"/>
  <c r="CC222" i="7942"/>
  <c r="GI159" i="7942"/>
  <c r="GH298" i="7942"/>
  <c r="N298" i="7942"/>
  <c r="O159" i="7942"/>
  <c r="CA425" i="7942"/>
  <c r="FA310" i="7942"/>
  <c r="FB171" i="7942"/>
  <c r="FB190" i="7942"/>
  <c r="FA329" i="7942"/>
  <c r="N406" i="7942"/>
  <c r="O267" i="7942"/>
  <c r="CX331" i="7942"/>
  <c r="CY192" i="7942"/>
  <c r="AV184" i="7942"/>
  <c r="AU323" i="7942"/>
  <c r="BG247" i="7942"/>
  <c r="BF386" i="7942"/>
  <c r="CN179" i="7942"/>
  <c r="CM318" i="7942"/>
  <c r="FW347" i="7942"/>
  <c r="FX208" i="7942"/>
  <c r="DI358" i="7942"/>
  <c r="DJ219" i="7942"/>
  <c r="BR165" i="7942"/>
  <c r="BQ304" i="7942"/>
  <c r="M705" i="18"/>
  <c r="CX382" i="7942"/>
  <c r="CY243" i="7942"/>
  <c r="BG168" i="7942"/>
  <c r="BF307" i="7942"/>
  <c r="CY156" i="7942"/>
  <c r="CX295" i="7942"/>
  <c r="CC175" i="7942"/>
  <c r="CB314" i="7942"/>
  <c r="AK208" i="7942"/>
  <c r="AJ347" i="7942"/>
  <c r="CX394" i="7942"/>
  <c r="CY255" i="7942"/>
  <c r="AJ319" i="7942"/>
  <c r="AK180" i="7942"/>
  <c r="CC205" i="7942"/>
  <c r="CB344" i="7942"/>
  <c r="AV268" i="7942"/>
  <c r="AU407" i="7942"/>
  <c r="CC218" i="7942"/>
  <c r="CB357" i="7942"/>
  <c r="CX293" i="7942"/>
  <c r="CY154" i="7942"/>
  <c r="CX361" i="7942"/>
  <c r="CY222" i="7942"/>
  <c r="DI399" i="7942"/>
  <c r="DJ260" i="7942"/>
  <c r="EE313" i="7942"/>
  <c r="EF174" i="7942"/>
  <c r="CX351" i="7942"/>
  <c r="CY212" i="7942"/>
  <c r="AV159" i="7942"/>
  <c r="AU298" i="7942"/>
  <c r="EE389" i="7942"/>
  <c r="EF250" i="7942"/>
  <c r="AU347" i="7942"/>
  <c r="AV208" i="7942"/>
  <c r="AJ323" i="7942"/>
  <c r="AK184" i="7942"/>
  <c r="N329" i="7942"/>
  <c r="O190" i="7942"/>
  <c r="GH392" i="7942"/>
  <c r="GI253" i="7942"/>
  <c r="FM257" i="7942"/>
  <c r="FL396" i="7942"/>
  <c r="FW381" i="7942"/>
  <c r="FX242" i="7942"/>
  <c r="DJ222" i="7942"/>
  <c r="DI361" i="7942"/>
  <c r="FB191" i="7942"/>
  <c r="FA330" i="7942"/>
  <c r="DT396" i="7942"/>
  <c r="DU257" i="7942"/>
  <c r="GI269" i="7942"/>
  <c r="GH408" i="7942"/>
  <c r="GH389" i="7942"/>
  <c r="GI250" i="7942"/>
  <c r="EP413" i="7942"/>
  <c r="EQ274" i="7942"/>
  <c r="FB262" i="7942"/>
  <c r="FA401" i="7942"/>
  <c r="AV251" i="7942"/>
  <c r="AU390" i="7942"/>
  <c r="CC217" i="7942"/>
  <c r="CB356" i="7942"/>
  <c r="BQ305" i="7942"/>
  <c r="BR166" i="7942"/>
  <c r="O210" i="7942"/>
  <c r="N349" i="7942"/>
  <c r="DU200" i="7942"/>
  <c r="DT339" i="7942"/>
  <c r="DI324" i="7942"/>
  <c r="DJ185" i="7942"/>
  <c r="DU283" i="7942"/>
  <c r="DT422" i="7942"/>
  <c r="O154" i="7942"/>
  <c r="N293" i="7942"/>
  <c r="BR243" i="7942"/>
  <c r="BQ382" i="7942"/>
  <c r="CB298" i="7942"/>
  <c r="CC159" i="7942"/>
  <c r="FB180" i="7942"/>
  <c r="FA319" i="7942"/>
  <c r="DT382" i="7942"/>
  <c r="DU243" i="7942"/>
  <c r="EF193" i="7942"/>
  <c r="EE332" i="7942"/>
  <c r="BG157" i="7942"/>
  <c r="BF296" i="7942"/>
  <c r="O269" i="7942"/>
  <c r="N408" i="7942"/>
  <c r="GI182" i="7942"/>
  <c r="GH321" i="7942"/>
  <c r="DT343" i="7942"/>
  <c r="DU204" i="7942"/>
  <c r="AU341" i="7942"/>
  <c r="AV202" i="7942"/>
  <c r="CX325" i="7942"/>
  <c r="CY186" i="7942"/>
  <c r="FX197" i="7942"/>
  <c r="FW336" i="7942"/>
  <c r="AV223" i="7942"/>
  <c r="AU362" i="7942"/>
  <c r="O284" i="7942"/>
  <c r="N423" i="7942"/>
  <c r="CX362" i="7942"/>
  <c r="CY223" i="7942"/>
  <c r="AJ404" i="7942"/>
  <c r="AK265" i="7942"/>
  <c r="FB212" i="7942"/>
  <c r="FA351" i="7942"/>
  <c r="Y334" i="7942"/>
  <c r="Z195" i="7942"/>
  <c r="O242" i="7942"/>
  <c r="N381" i="7942"/>
  <c r="CX359" i="7942"/>
  <c r="CY220" i="7942"/>
  <c r="N411" i="7942"/>
  <c r="O272" i="7942"/>
  <c r="EQ198" i="7942"/>
  <c r="EP337" i="7942"/>
  <c r="FA338" i="7942"/>
  <c r="FB199" i="7942"/>
  <c r="DU232" i="7942"/>
  <c r="DT371" i="7942"/>
  <c r="Y407" i="7942"/>
  <c r="Z268" i="7942"/>
  <c r="N422" i="7942"/>
  <c r="O283" i="7942"/>
  <c r="EE423" i="7942"/>
  <c r="EF284" i="7942"/>
  <c r="BR162" i="7942"/>
  <c r="BQ301" i="7942"/>
  <c r="AV272" i="7942"/>
  <c r="AU411" i="7942"/>
  <c r="DU186" i="7942"/>
  <c r="DT325" i="7942"/>
  <c r="CM410" i="7942"/>
  <c r="CN271" i="7942"/>
  <c r="AU308" i="7942"/>
  <c r="AV169" i="7942"/>
  <c r="O211" i="7942"/>
  <c r="N350" i="7942"/>
  <c r="DT365" i="7942"/>
  <c r="DU226" i="7942"/>
  <c r="BQ371" i="7942"/>
  <c r="BR232" i="7942"/>
  <c r="EQ179" i="7942"/>
  <c r="EP318" i="7942"/>
  <c r="FA362" i="7942"/>
  <c r="FB223" i="7942"/>
  <c r="BG190" i="7942"/>
  <c r="BF329" i="7942"/>
  <c r="DT383" i="7942"/>
  <c r="DU244" i="7942"/>
  <c r="EE305" i="7942"/>
  <c r="EF166" i="7942"/>
  <c r="DI356" i="7942"/>
  <c r="DJ217" i="7942"/>
  <c r="DJ266" i="7942"/>
  <c r="DI405" i="7942"/>
  <c r="FW313" i="7942"/>
  <c r="FX174" i="7942"/>
  <c r="BG235" i="7942"/>
  <c r="BF374" i="7942"/>
  <c r="FM181" i="7942"/>
  <c r="FL320" i="7942"/>
  <c r="EF171" i="7942"/>
  <c r="EE310" i="7942"/>
  <c r="GI161" i="7942"/>
  <c r="GH300" i="7942"/>
  <c r="CM397" i="7942"/>
  <c r="CN258" i="7942"/>
  <c r="FA399" i="7942"/>
  <c r="FB260" i="7942"/>
  <c r="BR214" i="7942"/>
  <c r="BQ353" i="7942"/>
  <c r="BQ312" i="7942"/>
  <c r="BR173" i="7942"/>
  <c r="CC239" i="7942"/>
  <c r="CB378" i="7942"/>
  <c r="GI200" i="7942"/>
  <c r="GH339" i="7942"/>
  <c r="FL341" i="7942"/>
  <c r="FM202" i="7942"/>
  <c r="BR222" i="7942"/>
  <c r="BQ361" i="7942"/>
  <c r="BQ331" i="7942"/>
  <c r="BR192" i="7942"/>
  <c r="BQ390" i="7942"/>
  <c r="BR251" i="7942"/>
  <c r="EQ255" i="7942"/>
  <c r="EP394" i="7942"/>
  <c r="T796" i="18"/>
  <c r="CC247" i="7942"/>
  <c r="CB386" i="7942"/>
  <c r="DJ243" i="7942"/>
  <c r="DI382" i="7942"/>
  <c r="BQ364" i="7942"/>
  <c r="BR225" i="7942"/>
  <c r="CX312" i="7942"/>
  <c r="CY173" i="7942"/>
  <c r="DU235" i="7942"/>
  <c r="DT374" i="7942"/>
  <c r="DI325" i="7942"/>
  <c r="DJ186" i="7942"/>
  <c r="AU391" i="7942"/>
  <c r="AV252" i="7942"/>
  <c r="CN265" i="7942"/>
  <c r="CM404" i="7942"/>
  <c r="CX342" i="7942"/>
  <c r="CY203" i="7942"/>
  <c r="CM395" i="7942"/>
  <c r="CN256" i="7942"/>
  <c r="FW368" i="7942"/>
  <c r="FX229" i="7942"/>
  <c r="BQ380" i="7942"/>
  <c r="BR241" i="7942"/>
  <c r="CY248" i="7942"/>
  <c r="CX387" i="7942"/>
  <c r="BF337" i="7942"/>
  <c r="BG198" i="7942"/>
  <c r="AV253" i="7942"/>
  <c r="AU392" i="7942"/>
  <c r="GI244" i="7942"/>
  <c r="GH383" i="7942"/>
  <c r="CX353" i="7942"/>
  <c r="CY214" i="7942"/>
  <c r="EF194" i="7942"/>
  <c r="EE333" i="7942"/>
  <c r="GH305" i="7942"/>
  <c r="GI166" i="7942"/>
  <c r="CB367" i="7942"/>
  <c r="CC228" i="7942"/>
  <c r="P599" i="18"/>
  <c r="AK192" i="7942"/>
  <c r="AJ331" i="7942"/>
  <c r="ED425" i="7942"/>
  <c r="EP306" i="7942"/>
  <c r="EQ167" i="7942"/>
  <c r="Y421" i="7942"/>
  <c r="Z282" i="7942"/>
  <c r="AJ320" i="7942"/>
  <c r="AK181" i="7942"/>
  <c r="EP333" i="7942"/>
  <c r="EQ194" i="7942"/>
  <c r="AU294" i="7942"/>
  <c r="AV155" i="7942"/>
  <c r="EP420" i="7942"/>
  <c r="EQ281" i="7942"/>
  <c r="Q837" i="18"/>
  <c r="P590" i="18"/>
  <c r="Q590" i="18" s="1"/>
  <c r="R590" i="18" s="1"/>
  <c r="S590" i="18" s="1"/>
  <c r="T590" i="18" s="1"/>
  <c r="U590" i="18" s="1"/>
  <c r="V590" i="18" s="1"/>
  <c r="W590" i="18" s="1"/>
  <c r="X590" i="18" s="1"/>
  <c r="Y590" i="18" s="1"/>
  <c r="Z590" i="18" s="1"/>
  <c r="AA590" i="18" s="1"/>
  <c r="AB590" i="18" s="1"/>
  <c r="AC590" i="18" s="1"/>
  <c r="AD590" i="18" s="1"/>
  <c r="AE590" i="18" s="1"/>
  <c r="AF590" i="18" s="1"/>
  <c r="AG590" i="18" s="1"/>
  <c r="AH590" i="18" s="1"/>
  <c r="AI590" i="18" s="1"/>
  <c r="AJ590" i="18" s="1"/>
  <c r="AK590" i="18" s="1"/>
  <c r="AL590" i="18" s="1"/>
  <c r="AM590" i="18" s="1"/>
  <c r="AN590" i="18" s="1"/>
  <c r="AO590" i="18" s="1"/>
  <c r="AP590" i="18" s="1"/>
  <c r="AQ590" i="18" s="1"/>
  <c r="AR590" i="18" s="1"/>
  <c r="AS590" i="18" s="1"/>
  <c r="AT590" i="18" s="1"/>
  <c r="AU590" i="18" s="1"/>
  <c r="AV590" i="18" s="1"/>
  <c r="AW590" i="18" s="1"/>
  <c r="AX590" i="18" s="1"/>
  <c r="AY590" i="18" s="1"/>
  <c r="AZ590" i="18" s="1"/>
  <c r="BA590" i="18" s="1"/>
  <c r="BB590" i="18" s="1"/>
  <c r="BC590" i="18" s="1"/>
  <c r="BD590" i="18" s="1"/>
  <c r="BE590" i="18" s="1"/>
  <c r="BF590" i="18" s="1"/>
  <c r="BG590" i="18" s="1"/>
  <c r="BH590" i="18" s="1"/>
  <c r="BI590" i="18" s="1"/>
  <c r="N629" i="18"/>
  <c r="O746" i="18"/>
  <c r="L661" i="18"/>
  <c r="M720" i="18"/>
  <c r="Q628" i="18"/>
  <c r="R628" i="18" s="1"/>
  <c r="S628" i="18" s="1"/>
  <c r="T628" i="18" s="1"/>
  <c r="U628" i="18" s="1"/>
  <c r="V628" i="18" s="1"/>
  <c r="W628" i="18" s="1"/>
  <c r="X628" i="18" s="1"/>
  <c r="Y628" i="18" s="1"/>
  <c r="Z628" i="18" s="1"/>
  <c r="AA628" i="18" s="1"/>
  <c r="AB628" i="18" s="1"/>
  <c r="AC628" i="18" s="1"/>
  <c r="AD628" i="18" s="1"/>
  <c r="AE628" i="18" s="1"/>
  <c r="AF628" i="18" s="1"/>
  <c r="AG628" i="18" s="1"/>
  <c r="AH628" i="18" s="1"/>
  <c r="AI628" i="18" s="1"/>
  <c r="AJ628" i="18" s="1"/>
  <c r="AK628" i="18" s="1"/>
  <c r="AL628" i="18" s="1"/>
  <c r="AM628" i="18" s="1"/>
  <c r="AN628" i="18" s="1"/>
  <c r="AO628" i="18" s="1"/>
  <c r="AP628" i="18" s="1"/>
  <c r="AQ628" i="18" s="1"/>
  <c r="AR628" i="18" s="1"/>
  <c r="AS628" i="18" s="1"/>
  <c r="AT628" i="18" s="1"/>
  <c r="AU628" i="18" s="1"/>
  <c r="AV628" i="18" s="1"/>
  <c r="AW628" i="18" s="1"/>
  <c r="AX628" i="18" s="1"/>
  <c r="AY628" i="18" s="1"/>
  <c r="AZ628" i="18" s="1"/>
  <c r="BA628" i="18" s="1"/>
  <c r="BB628" i="18" s="1"/>
  <c r="BC628" i="18" s="1"/>
  <c r="BD628" i="18" s="1"/>
  <c r="BE628" i="18" s="1"/>
  <c r="BF628" i="18" s="1"/>
  <c r="BG628" i="18" s="1"/>
  <c r="BH628" i="18" s="1"/>
  <c r="BI628" i="18" s="1"/>
  <c r="R587" i="18"/>
  <c r="S587" i="18" s="1"/>
  <c r="T587" i="18" s="1"/>
  <c r="U587" i="18" s="1"/>
  <c r="V587" i="18" s="1"/>
  <c r="W587" i="18" s="1"/>
  <c r="X587" i="18" s="1"/>
  <c r="Y587" i="18" s="1"/>
  <c r="Z587" i="18" s="1"/>
  <c r="AA587" i="18" s="1"/>
  <c r="AB587" i="18" s="1"/>
  <c r="AC587" i="18" s="1"/>
  <c r="AD587" i="18" s="1"/>
  <c r="AE587" i="18" s="1"/>
  <c r="AF587" i="18" s="1"/>
  <c r="AG587" i="18" s="1"/>
  <c r="AH587" i="18" s="1"/>
  <c r="AI587" i="18" s="1"/>
  <c r="AJ587" i="18" s="1"/>
  <c r="AK587" i="18" s="1"/>
  <c r="AL587" i="18" s="1"/>
  <c r="AM587" i="18" s="1"/>
  <c r="AN587" i="18" s="1"/>
  <c r="AO587" i="18" s="1"/>
  <c r="AP587" i="18" s="1"/>
  <c r="AQ587" i="18" s="1"/>
  <c r="AR587" i="18" s="1"/>
  <c r="AS587" i="18" s="1"/>
  <c r="AT587" i="18" s="1"/>
  <c r="AU587" i="18" s="1"/>
  <c r="AV587" i="18" s="1"/>
  <c r="AW587" i="18" s="1"/>
  <c r="AX587" i="18" s="1"/>
  <c r="AY587" i="18" s="1"/>
  <c r="AZ587" i="18" s="1"/>
  <c r="BA587" i="18" s="1"/>
  <c r="BB587" i="18" s="1"/>
  <c r="BC587" i="18" s="1"/>
  <c r="BD587" i="18" s="1"/>
  <c r="BE587" i="18" s="1"/>
  <c r="BF587" i="18" s="1"/>
  <c r="BG587" i="18" s="1"/>
  <c r="BH587" i="18" s="1"/>
  <c r="BI587" i="18" s="1"/>
  <c r="GI239" i="7942"/>
  <c r="GH378" i="7942"/>
  <c r="BG242" i="7942"/>
  <c r="BF381" i="7942"/>
  <c r="AK171" i="7942"/>
  <c r="AJ310" i="7942"/>
  <c r="CC182" i="7942"/>
  <c r="CB321" i="7942"/>
  <c r="BQ379" i="7942"/>
  <c r="BR240" i="7942"/>
  <c r="BG221" i="7942"/>
  <c r="BF360" i="7942"/>
  <c r="GI240" i="7942"/>
  <c r="GH379" i="7942"/>
  <c r="GH306" i="7942"/>
  <c r="GI167" i="7942"/>
  <c r="FL332" i="7942"/>
  <c r="FM193" i="7942"/>
  <c r="BR205" i="7942"/>
  <c r="BQ344" i="7942"/>
  <c r="FW316" i="7942"/>
  <c r="FX177" i="7942"/>
  <c r="CN195" i="7942"/>
  <c r="CM334" i="7942"/>
  <c r="FA369" i="7942"/>
  <c r="FB230" i="7942"/>
  <c r="CM405" i="7942"/>
  <c r="CN266" i="7942"/>
  <c r="N382" i="7942"/>
  <c r="O243" i="7942"/>
  <c r="EQ231" i="7942"/>
  <c r="EP370" i="7942"/>
  <c r="EP378" i="7942"/>
  <c r="EQ239" i="7942"/>
  <c r="FW306" i="7942"/>
  <c r="FX167" i="7942"/>
  <c r="BQ339" i="7942"/>
  <c r="BR200" i="7942"/>
  <c r="EQ207" i="7942"/>
  <c r="EP346" i="7942"/>
  <c r="FM169" i="7942"/>
  <c r="FL308" i="7942"/>
  <c r="AV261" i="7942"/>
  <c r="AU400" i="7942"/>
  <c r="GI188" i="7942"/>
  <c r="GH327" i="7942"/>
  <c r="DU201" i="7942"/>
  <c r="DT340" i="7942"/>
  <c r="CM302" i="7942"/>
  <c r="CN163" i="7942"/>
  <c r="O275" i="7942"/>
  <c r="N414" i="7942"/>
  <c r="CC230" i="7942"/>
  <c r="CB369" i="7942"/>
  <c r="EE371" i="7942"/>
  <c r="EF232" i="7942"/>
  <c r="FW326" i="7942"/>
  <c r="FX187" i="7942"/>
  <c r="BF306" i="7942"/>
  <c r="BG167" i="7942"/>
  <c r="DI327" i="7942"/>
  <c r="DJ188" i="7942"/>
  <c r="EE321" i="7942"/>
  <c r="EF182" i="7942"/>
  <c r="N345" i="7942"/>
  <c r="O206" i="7942"/>
  <c r="FA325" i="7942"/>
  <c r="FB186" i="7942"/>
  <c r="DJ159" i="7942"/>
  <c r="DI298" i="7942"/>
  <c r="FA366" i="7942"/>
  <c r="FB227" i="7942"/>
  <c r="Y396" i="7942"/>
  <c r="Z257" i="7942"/>
  <c r="FM210" i="7942"/>
  <c r="FL349" i="7942"/>
  <c r="FL401" i="7942"/>
  <c r="FM262" i="7942"/>
  <c r="EE337" i="7942"/>
  <c r="EF198" i="7942"/>
  <c r="Q638" i="18"/>
  <c r="R638" i="18" s="1"/>
  <c r="EP301" i="7942"/>
  <c r="EQ162" i="7942"/>
  <c r="DU202" i="7942"/>
  <c r="DT341" i="7942"/>
  <c r="N330" i="7942"/>
  <c r="O191" i="7942"/>
  <c r="GI178" i="7942"/>
  <c r="GH317" i="7942"/>
  <c r="EQ185" i="7942"/>
  <c r="EP324" i="7942"/>
  <c r="EE296" i="7942"/>
  <c r="EF157" i="7942"/>
  <c r="AV250" i="7942"/>
  <c r="AU389" i="7942"/>
  <c r="DJ178" i="7942"/>
  <c r="DI317" i="7942"/>
  <c r="N365" i="7942"/>
  <c r="O226" i="7942"/>
  <c r="EE404" i="7942"/>
  <c r="EF265" i="7942"/>
  <c r="CC187" i="7942"/>
  <c r="CB326" i="7942"/>
  <c r="AV204" i="7942"/>
  <c r="AU343" i="7942"/>
  <c r="EQ228" i="7942"/>
  <c r="EP367" i="7942"/>
  <c r="FB254" i="7942"/>
  <c r="FA393" i="7942"/>
  <c r="Y414" i="7942"/>
  <c r="Z275" i="7942"/>
  <c r="EP424" i="7942"/>
  <c r="EQ285" i="7942"/>
  <c r="BQ335" i="7942"/>
  <c r="BR196" i="7942"/>
  <c r="Z262" i="7942"/>
  <c r="Y401" i="7942"/>
  <c r="CM414" i="7942"/>
  <c r="CN275" i="7942"/>
  <c r="FB226" i="7942"/>
  <c r="FA365" i="7942"/>
  <c r="EP375" i="7942"/>
  <c r="EQ236" i="7942"/>
  <c r="BQ365" i="7942"/>
  <c r="BR226" i="7942"/>
  <c r="FL385" i="7942"/>
  <c r="FM246" i="7942"/>
  <c r="DJ202" i="7942"/>
  <c r="DI341" i="7942"/>
  <c r="BQ409" i="7942"/>
  <c r="BR270" i="7942"/>
  <c r="AJ413" i="7942"/>
  <c r="AK274" i="7942"/>
  <c r="AJ374" i="7942"/>
  <c r="AK235" i="7942"/>
  <c r="CC234" i="7942"/>
  <c r="CB373" i="7942"/>
  <c r="FX213" i="7942"/>
  <c r="FW352" i="7942"/>
  <c r="S430" i="18"/>
  <c r="O225" i="7942"/>
  <c r="N364" i="7942"/>
  <c r="GI197" i="7942"/>
  <c r="GH336" i="7942"/>
  <c r="GI199" i="7942"/>
  <c r="GH338" i="7942"/>
  <c r="L778" i="18"/>
  <c r="CC242" i="7942"/>
  <c r="CB381" i="7942"/>
  <c r="Q692" i="18"/>
  <c r="EF259" i="7942"/>
  <c r="EE398" i="7942"/>
  <c r="CM346" i="7942"/>
  <c r="CN207" i="7942"/>
  <c r="CY240" i="7942"/>
  <c r="CX379" i="7942"/>
  <c r="BQ352" i="7942"/>
  <c r="BR213" i="7942"/>
  <c r="CC193" i="7942"/>
  <c r="CB332" i="7942"/>
  <c r="FX232" i="7942"/>
  <c r="FW371" i="7942"/>
  <c r="O199" i="7942"/>
  <c r="N338" i="7942"/>
  <c r="CC161" i="7942"/>
  <c r="CB300" i="7942"/>
  <c r="EQ225" i="7942"/>
  <c r="EP364" i="7942"/>
  <c r="CN158" i="7942"/>
  <c r="CM297" i="7942"/>
  <c r="FB170" i="7942"/>
  <c r="FA309" i="7942"/>
  <c r="BF298" i="7942"/>
  <c r="BG159" i="7942"/>
  <c r="BG161" i="7942"/>
  <c r="BF300" i="7942"/>
  <c r="EE390" i="7942"/>
  <c r="EF251" i="7942"/>
  <c r="CM358" i="7942"/>
  <c r="CN219" i="7942"/>
  <c r="BQ393" i="7942"/>
  <c r="BR254" i="7942"/>
  <c r="CY209" i="7942"/>
  <c r="CX348" i="7942"/>
  <c r="FX249" i="7942"/>
  <c r="FW388" i="7942"/>
  <c r="CX396" i="7942"/>
  <c r="CY257" i="7942"/>
  <c r="BF338" i="7942"/>
  <c r="BG199" i="7942"/>
  <c r="EE362" i="7942"/>
  <c r="EF223" i="7942"/>
  <c r="CX405" i="7942"/>
  <c r="CY266" i="7942"/>
  <c r="FB162" i="7942"/>
  <c r="FA301" i="7942"/>
  <c r="FW409" i="7942"/>
  <c r="FX270" i="7942"/>
  <c r="EE368" i="7942"/>
  <c r="EF229" i="7942"/>
  <c r="FB236" i="7942"/>
  <c r="FA375" i="7942"/>
  <c r="FA328" i="7942"/>
  <c r="FB189" i="7942"/>
  <c r="DJ170" i="7942"/>
  <c r="DI309" i="7942"/>
  <c r="DU280" i="7942"/>
  <c r="DT419" i="7942"/>
  <c r="CM348" i="7942"/>
  <c r="CN209" i="7942"/>
  <c r="FB221" i="7942"/>
  <c r="FA360" i="7942"/>
  <c r="DI320" i="7942"/>
  <c r="DJ181" i="7942"/>
  <c r="GI227" i="7942"/>
  <c r="GH366" i="7942"/>
  <c r="FB261" i="7942"/>
  <c r="FA400" i="7942"/>
  <c r="BF319" i="7942"/>
  <c r="BG180" i="7942"/>
  <c r="EE365" i="7942"/>
  <c r="EF226" i="7942"/>
  <c r="DJ164" i="7942"/>
  <c r="DI303" i="7942"/>
  <c r="N384" i="7942"/>
  <c r="O245" i="7942"/>
  <c r="CN166" i="7942"/>
  <c r="CM305" i="7942"/>
  <c r="EF188" i="7942"/>
  <c r="EE327" i="7942"/>
  <c r="FB243" i="7942"/>
  <c r="FA382" i="7942"/>
  <c r="GI192" i="7942"/>
  <c r="GH331" i="7942"/>
  <c r="FW392" i="7942"/>
  <c r="FX253" i="7942"/>
  <c r="FB211" i="7942"/>
  <c r="FA350" i="7942"/>
  <c r="AU370" i="7942"/>
  <c r="AV231" i="7942"/>
  <c r="AK221" i="7942"/>
  <c r="AJ360" i="7942"/>
  <c r="CN174" i="7942"/>
  <c r="CM313" i="7942"/>
  <c r="CX395" i="7942"/>
  <c r="CY256" i="7942"/>
  <c r="CC243" i="7942"/>
  <c r="CB382" i="7942"/>
  <c r="EF230" i="7942"/>
  <c r="EE369" i="7942"/>
  <c r="CC196" i="7942"/>
  <c r="CB335" i="7942"/>
  <c r="AJ411" i="7942"/>
  <c r="AK272" i="7942"/>
  <c r="FX184" i="7942"/>
  <c r="FW323" i="7942"/>
  <c r="AK277" i="7942"/>
  <c r="AJ416" i="7942"/>
  <c r="BF347" i="7942"/>
  <c r="BG208" i="7942"/>
  <c r="DT338" i="7942"/>
  <c r="DU199" i="7942"/>
  <c r="EF195" i="7942"/>
  <c r="EE334" i="7942"/>
  <c r="DT327" i="7942"/>
  <c r="DU188" i="7942"/>
  <c r="AU351" i="7942"/>
  <c r="AV212" i="7942"/>
  <c r="CB404" i="7942"/>
  <c r="CC265" i="7942"/>
  <c r="CC235" i="7942"/>
  <c r="CB374" i="7942"/>
  <c r="EQ208" i="7942"/>
  <c r="EP347" i="7942"/>
  <c r="FM218" i="7942"/>
  <c r="FL357" i="7942"/>
  <c r="EQ160" i="7942"/>
  <c r="EP299" i="7942"/>
  <c r="GI263" i="7942"/>
  <c r="GH402" i="7942"/>
  <c r="Z249" i="7942"/>
  <c r="Y388" i="7942"/>
  <c r="O755" i="18"/>
  <c r="BQ313" i="7942"/>
  <c r="BR174" i="7942"/>
  <c r="AK262" i="7942"/>
  <c r="AJ401" i="7942"/>
  <c r="DT351" i="7942"/>
  <c r="DU212" i="7942"/>
  <c r="DU251" i="7942"/>
  <c r="DT390" i="7942"/>
  <c r="CB358" i="7942"/>
  <c r="CC219" i="7942"/>
  <c r="DT408" i="7942"/>
  <c r="DU269" i="7942"/>
  <c r="FB265" i="7942"/>
  <c r="FA404" i="7942"/>
  <c r="M719" i="18"/>
  <c r="N719" i="18" s="1"/>
  <c r="FM252" i="7942"/>
  <c r="FL391" i="7942"/>
  <c r="GH329" i="7942"/>
  <c r="GI190" i="7942"/>
  <c r="BE425" i="7942"/>
  <c r="O268" i="7942"/>
  <c r="N407" i="7942"/>
  <c r="FX180" i="7942"/>
  <c r="FW319" i="7942"/>
  <c r="Y317" i="7942"/>
  <c r="Z178" i="7942"/>
  <c r="O169" i="7942"/>
  <c r="N308" i="7942"/>
  <c r="CX384" i="7942"/>
  <c r="CY245" i="7942"/>
  <c r="Y365" i="7942"/>
  <c r="Z226" i="7942"/>
  <c r="DU241" i="7942"/>
  <c r="DT380" i="7942"/>
  <c r="FL318" i="7942"/>
  <c r="FM179" i="7942"/>
  <c r="FX254" i="7942"/>
  <c r="FW393" i="7942"/>
  <c r="BR260" i="7942"/>
  <c r="BQ399" i="7942"/>
  <c r="Y409" i="7942"/>
  <c r="Z270" i="7942"/>
  <c r="O212" i="7942"/>
  <c r="N351" i="7942"/>
  <c r="BQ408" i="7942"/>
  <c r="BR269" i="7942"/>
  <c r="FX212" i="7942"/>
  <c r="FW351" i="7942"/>
  <c r="FM250" i="7942"/>
  <c r="FL389" i="7942"/>
  <c r="AK206" i="7942"/>
  <c r="AJ345" i="7942"/>
  <c r="S234" i="18"/>
  <c r="T234" i="18" s="1"/>
  <c r="FW312" i="7942"/>
  <c r="FX173" i="7942"/>
  <c r="DJ272" i="7942"/>
  <c r="DI411" i="7942"/>
  <c r="Y386" i="7942"/>
  <c r="Z247" i="7942"/>
  <c r="AK213" i="7942"/>
  <c r="AJ352" i="7942"/>
  <c r="EQ235" i="7942"/>
  <c r="EP374" i="7942"/>
  <c r="EE412" i="7942"/>
  <c r="EF273" i="7942"/>
  <c r="FA410" i="7942"/>
  <c r="FB271" i="7942"/>
  <c r="BQ348" i="7942"/>
  <c r="BR209" i="7942"/>
  <c r="CM306" i="7942"/>
  <c r="CN167" i="7942"/>
  <c r="EF263" i="7942"/>
  <c r="EE402" i="7942"/>
  <c r="BR265" i="7942"/>
  <c r="BQ404" i="7942"/>
  <c r="EF267" i="7942"/>
  <c r="EE406" i="7942"/>
  <c r="Y423" i="7942"/>
  <c r="Z284" i="7942"/>
  <c r="BG174" i="7942"/>
  <c r="BF313" i="7942"/>
  <c r="AJ382" i="7942"/>
  <c r="AK243" i="7942"/>
  <c r="BR194" i="7942"/>
  <c r="BQ333" i="7942"/>
  <c r="EF224" i="7942"/>
  <c r="EE363" i="7942"/>
  <c r="FA364" i="7942"/>
  <c r="FB225" i="7942"/>
  <c r="DU262" i="7942"/>
  <c r="DT401" i="7942"/>
  <c r="GI204" i="7942"/>
  <c r="GH343" i="7942"/>
  <c r="CY239" i="7942"/>
  <c r="CX378" i="7942"/>
  <c r="CX415" i="7942"/>
  <c r="CY276" i="7942"/>
  <c r="FL305" i="7942"/>
  <c r="FM166" i="7942"/>
  <c r="DI376" i="7942"/>
  <c r="DJ237" i="7942"/>
  <c r="CM364" i="7942"/>
  <c r="CN225" i="7942"/>
  <c r="CX371" i="7942"/>
  <c r="CY232" i="7942"/>
  <c r="BG215" i="7942"/>
  <c r="BF354" i="7942"/>
  <c r="BQ419" i="7942"/>
  <c r="BR280" i="7942"/>
  <c r="BF314" i="7942"/>
  <c r="BG175" i="7942"/>
  <c r="GI284" i="7942"/>
  <c r="GH423" i="7942"/>
  <c r="GI275" i="7942"/>
  <c r="GH414" i="7942"/>
  <c r="AV210" i="7942"/>
  <c r="AU349" i="7942"/>
  <c r="DI381" i="7942"/>
  <c r="DJ242" i="7942"/>
  <c r="CX320" i="7942"/>
  <c r="CY181" i="7942"/>
  <c r="AU366" i="7942"/>
  <c r="AV227" i="7942"/>
  <c r="CC174" i="7942"/>
  <c r="CB313" i="7942"/>
  <c r="FA378" i="7942"/>
  <c r="FB239" i="7942"/>
  <c r="CC177" i="7942"/>
  <c r="CB316" i="7942"/>
  <c r="EP321" i="7942"/>
  <c r="EQ182" i="7942"/>
  <c r="FX186" i="7942"/>
  <c r="FW325" i="7942"/>
  <c r="DU285" i="7942"/>
  <c r="DT424" i="7942"/>
  <c r="O232" i="7942"/>
  <c r="N371" i="7942"/>
  <c r="BR210" i="7942"/>
  <c r="BQ349" i="7942"/>
  <c r="N395" i="7942"/>
  <c r="O256" i="7942"/>
  <c r="N375" i="7942"/>
  <c r="O236" i="7942"/>
  <c r="GH370" i="7942"/>
  <c r="GI231" i="7942"/>
  <c r="BF310" i="7942"/>
  <c r="BG171" i="7942"/>
  <c r="EE340" i="7942"/>
  <c r="EF201" i="7942"/>
  <c r="FV425" i="7942"/>
  <c r="CX305" i="7942"/>
  <c r="CY166" i="7942"/>
  <c r="CM323" i="7942"/>
  <c r="CN184" i="7942"/>
  <c r="EF156" i="7942"/>
  <c r="EE295" i="7942"/>
  <c r="CY273" i="7942"/>
  <c r="CX412" i="7942"/>
  <c r="AK178" i="7942"/>
  <c r="AJ317" i="7942"/>
  <c r="AK166" i="7942"/>
  <c r="AJ305" i="7942"/>
  <c r="FL337" i="7942"/>
  <c r="FM198" i="7942"/>
  <c r="EQ242" i="7942"/>
  <c r="EP381" i="7942"/>
  <c r="FX265" i="7942"/>
  <c r="FW404" i="7942"/>
  <c r="CX318" i="7942"/>
  <c r="CY179" i="7942"/>
  <c r="BQ413" i="7942"/>
  <c r="BR274" i="7942"/>
  <c r="DJ244" i="7942"/>
  <c r="DI383" i="7942"/>
  <c r="N368" i="7942"/>
  <c r="O229" i="7942"/>
  <c r="DI307" i="7942"/>
  <c r="DJ168" i="7942"/>
  <c r="DT378" i="7942"/>
  <c r="DU239" i="7942"/>
  <c r="CY211" i="7942"/>
  <c r="CX350" i="7942"/>
  <c r="FX176" i="7942"/>
  <c r="FW315" i="7942"/>
  <c r="CX352" i="7942"/>
  <c r="CY213" i="7942"/>
  <c r="CX372" i="7942"/>
  <c r="CY233" i="7942"/>
  <c r="EE297" i="7942"/>
  <c r="EF158" i="7942"/>
  <c r="AK242" i="7942"/>
  <c r="AJ381" i="7942"/>
  <c r="DU171" i="7942"/>
  <c r="DT310" i="7942"/>
  <c r="R261" i="18"/>
  <c r="DJ220" i="7942"/>
  <c r="DI359" i="7942"/>
  <c r="N348" i="7942"/>
  <c r="O209" i="7942"/>
  <c r="CN240" i="7942"/>
  <c r="CM379" i="7942"/>
  <c r="DU217" i="7942"/>
  <c r="DT356" i="7942"/>
  <c r="GI246" i="7942"/>
  <c r="GH385" i="7942"/>
  <c r="EQ284" i="7942"/>
  <c r="EP423" i="7942"/>
  <c r="CB333" i="7942"/>
  <c r="CC194" i="7942"/>
  <c r="FW414" i="7942"/>
  <c r="FX275" i="7942"/>
  <c r="AV269" i="7942"/>
  <c r="AU408" i="7942"/>
  <c r="Y313" i="7942"/>
  <c r="Z174" i="7942"/>
  <c r="Z182" i="7942"/>
  <c r="Y321" i="7942"/>
  <c r="FW369" i="7942"/>
  <c r="FX230" i="7942"/>
  <c r="FB174" i="7942"/>
  <c r="FA313" i="7942"/>
  <c r="FM213" i="7942"/>
  <c r="FL352" i="7942"/>
  <c r="AJ407" i="7942"/>
  <c r="AK268" i="7942"/>
  <c r="FA296" i="7942"/>
  <c r="FB157" i="7942"/>
  <c r="AU413" i="7942"/>
  <c r="AV274" i="7942"/>
  <c r="L817" i="18"/>
  <c r="FA367" i="7942"/>
  <c r="FB228" i="7942"/>
  <c r="GI177" i="7942"/>
  <c r="GH316" i="7942"/>
  <c r="BQ346" i="7942"/>
  <c r="BR207" i="7942"/>
  <c r="Z154" i="7942"/>
  <c r="Y293" i="7942"/>
  <c r="EF209" i="7942"/>
  <c r="EE348" i="7942"/>
  <c r="DU259" i="7942"/>
  <c r="DT398" i="7942"/>
  <c r="AU399" i="7942"/>
  <c r="AV260" i="7942"/>
  <c r="AU410" i="7942"/>
  <c r="AV271" i="7942"/>
  <c r="EF241" i="7942"/>
  <c r="EE380" i="7942"/>
  <c r="Z244" i="7942"/>
  <c r="Y383" i="7942"/>
  <c r="EF181" i="7942"/>
  <c r="EE320" i="7942"/>
  <c r="FW372" i="7942"/>
  <c r="FX233" i="7942"/>
  <c r="DI315" i="7942"/>
  <c r="DJ176" i="7942"/>
  <c r="CN261" i="7942"/>
  <c r="CM400" i="7942"/>
  <c r="CB303" i="7942"/>
  <c r="CC164" i="7942"/>
  <c r="CY162" i="7942"/>
  <c r="CX301" i="7942"/>
  <c r="EE353" i="7942"/>
  <c r="EF214" i="7942"/>
  <c r="Z218" i="7942"/>
  <c r="Y357" i="7942"/>
  <c r="AK174" i="7942"/>
  <c r="AJ313" i="7942"/>
  <c r="FL327" i="7942"/>
  <c r="FM188" i="7942"/>
  <c r="CX333" i="7942"/>
  <c r="CY194" i="7942"/>
  <c r="CX403" i="7942"/>
  <c r="CY264" i="7942"/>
  <c r="AK281" i="7942"/>
  <c r="AJ420" i="7942"/>
  <c r="AI425" i="7942"/>
  <c r="CC275" i="7942"/>
  <c r="CB414" i="7942"/>
  <c r="EP314" i="7942"/>
  <c r="EQ175" i="7942"/>
  <c r="N388" i="7942"/>
  <c r="O249" i="7942"/>
  <c r="DJ158" i="7942"/>
  <c r="DI297" i="7942"/>
  <c r="EE318" i="7942"/>
  <c r="EF179" i="7942"/>
  <c r="FM269" i="7942"/>
  <c r="FL408" i="7942"/>
  <c r="Q771" i="18"/>
  <c r="N693" i="18"/>
  <c r="O178" i="7942"/>
  <c r="N317" i="7942"/>
  <c r="Y377" i="7942"/>
  <c r="Z238" i="7942"/>
  <c r="DJ247" i="7942"/>
  <c r="DI386" i="7942"/>
  <c r="CB421" i="7942"/>
  <c r="CC282" i="7942"/>
  <c r="AU417" i="7942"/>
  <c r="AV278" i="7942"/>
  <c r="CB366" i="7942"/>
  <c r="CC227" i="7942"/>
  <c r="BR281" i="7942"/>
  <c r="BQ420" i="7942"/>
  <c r="CB324" i="7942"/>
  <c r="CC185" i="7942"/>
  <c r="AJ410" i="7942"/>
  <c r="AK271" i="7942"/>
  <c r="CC212" i="7942"/>
  <c r="CB351" i="7942"/>
  <c r="CN245" i="7942"/>
  <c r="CM384" i="7942"/>
  <c r="CY158" i="7942"/>
  <c r="CX297" i="7942"/>
  <c r="CX339" i="7942"/>
  <c r="CY200" i="7942"/>
  <c r="DI354" i="7942"/>
  <c r="DJ215" i="7942"/>
  <c r="CB408" i="7942"/>
  <c r="CC269" i="7942"/>
  <c r="FB280" i="7942"/>
  <c r="FA419" i="7942"/>
  <c r="FX263" i="7942"/>
  <c r="FW402" i="7942"/>
  <c r="BF401" i="7942"/>
  <c r="BG262" i="7942"/>
  <c r="M84" i="7946"/>
  <c r="N59" i="7946"/>
  <c r="Z216" i="7942"/>
  <c r="Y355" i="7942"/>
  <c r="AJ295" i="7942"/>
  <c r="AK156" i="7942"/>
  <c r="DU189" i="7942"/>
  <c r="DT328" i="7942"/>
  <c r="BR177" i="7942"/>
  <c r="BQ316" i="7942"/>
  <c r="EQ224" i="7942"/>
  <c r="EP363" i="7942"/>
  <c r="DI401" i="7942"/>
  <c r="DJ262" i="7942"/>
  <c r="BQ363" i="7942"/>
  <c r="BR224" i="7942"/>
  <c r="CM420" i="7942"/>
  <c r="CN281" i="7942"/>
  <c r="FA389" i="7942"/>
  <c r="FB250" i="7942"/>
  <c r="T756" i="18"/>
  <c r="U756" i="18" s="1"/>
  <c r="V756" i="18" s="1"/>
  <c r="W756" i="18" s="1"/>
  <c r="X756" i="18" s="1"/>
  <c r="Y756" i="18" s="1"/>
  <c r="Z756" i="18" s="1"/>
  <c r="AA756" i="18" s="1"/>
  <c r="AB756" i="18" s="1"/>
  <c r="AC756" i="18" s="1"/>
  <c r="AD756" i="18" s="1"/>
  <c r="AE756" i="18" s="1"/>
  <c r="AF756" i="18" s="1"/>
  <c r="AG756" i="18" s="1"/>
  <c r="AH756" i="18" s="1"/>
  <c r="AI756" i="18" s="1"/>
  <c r="AJ756" i="18" s="1"/>
  <c r="AK756" i="18" s="1"/>
  <c r="AL756" i="18" s="1"/>
  <c r="AM756" i="18" s="1"/>
  <c r="AN756" i="18" s="1"/>
  <c r="AO756" i="18" s="1"/>
  <c r="AP756" i="18" s="1"/>
  <c r="AQ756" i="18" s="1"/>
  <c r="AR756" i="18" s="1"/>
  <c r="AS756" i="18" s="1"/>
  <c r="AT756" i="18" s="1"/>
  <c r="AU756" i="18" s="1"/>
  <c r="AV756" i="18" s="1"/>
  <c r="AW756" i="18" s="1"/>
  <c r="AX756" i="18" s="1"/>
  <c r="AY756" i="18" s="1"/>
  <c r="AZ756" i="18" s="1"/>
  <c r="BA756" i="18" s="1"/>
  <c r="BB756" i="18" s="1"/>
  <c r="BC756" i="18" s="1"/>
  <c r="BD756" i="18" s="1"/>
  <c r="BE756" i="18" s="1"/>
  <c r="BF756" i="18" s="1"/>
  <c r="BG756" i="18" s="1"/>
  <c r="BH756" i="18" s="1"/>
  <c r="BI756" i="18" s="1"/>
  <c r="DI363" i="7942"/>
  <c r="DJ224" i="7942"/>
  <c r="FB160" i="7942"/>
  <c r="FA299" i="7942"/>
  <c r="CC238" i="7942"/>
  <c r="CB377" i="7942"/>
  <c r="CC283" i="7942"/>
  <c r="CB422" i="7942"/>
  <c r="FL372" i="7942"/>
  <c r="FM233" i="7942"/>
  <c r="CB354" i="7942"/>
  <c r="CC215" i="7942"/>
  <c r="BR257" i="7942"/>
  <c r="BQ396" i="7942"/>
  <c r="DI412" i="7942"/>
  <c r="DJ273" i="7942"/>
  <c r="CX343" i="7942"/>
  <c r="CY204" i="7942"/>
  <c r="BQ366" i="7942"/>
  <c r="BR227" i="7942"/>
  <c r="FA416" i="7942"/>
  <c r="FB277" i="7942"/>
  <c r="BG216" i="7942"/>
  <c r="BF355" i="7942"/>
  <c r="CC188" i="7942"/>
  <c r="CB327" i="7942"/>
  <c r="DJ216" i="7942"/>
  <c r="DI355" i="7942"/>
  <c r="CC263" i="7942"/>
  <c r="CB402" i="7942"/>
  <c r="O214" i="7942"/>
  <c r="N353" i="7942"/>
  <c r="AU313" i="7942"/>
  <c r="AV174" i="7942"/>
  <c r="FX183" i="7942"/>
  <c r="FW322" i="7942"/>
  <c r="BF385" i="7942"/>
  <c r="BG246" i="7942"/>
  <c r="CX406" i="7942"/>
  <c r="CY267" i="7942"/>
  <c r="AU363" i="7942"/>
  <c r="AV224" i="7942"/>
  <c r="CN175" i="7942"/>
  <c r="CM314" i="7942"/>
  <c r="BF346" i="7942"/>
  <c r="BG207" i="7942"/>
  <c r="CN285" i="7942"/>
  <c r="CM424" i="7942"/>
  <c r="CM343" i="7942"/>
  <c r="CN204" i="7942"/>
  <c r="Y316" i="7942"/>
  <c r="Z177" i="7942"/>
  <c r="BG211" i="7942"/>
  <c r="BF350" i="7942"/>
  <c r="GH398" i="7942"/>
  <c r="GI259" i="7942"/>
  <c r="AK240" i="7942"/>
  <c r="AJ379" i="7942"/>
  <c r="AU310" i="7942"/>
  <c r="AV171" i="7942"/>
  <c r="CC272" i="7942"/>
  <c r="CB411" i="7942"/>
  <c r="FX234" i="7942"/>
  <c r="FW373" i="7942"/>
  <c r="FL336" i="7942"/>
  <c r="FM197" i="7942"/>
  <c r="Z251" i="7942"/>
  <c r="Y390" i="7942"/>
  <c r="CX321" i="7942"/>
  <c r="CY182" i="7942"/>
  <c r="BR252" i="7942"/>
  <c r="BQ391" i="7942"/>
  <c r="EF231" i="7942"/>
  <c r="EE370" i="7942"/>
  <c r="BG276" i="7942"/>
  <c r="BF415" i="7942"/>
  <c r="AV225" i="7942"/>
  <c r="AU364" i="7942"/>
  <c r="BF343" i="7942"/>
  <c r="BG204" i="7942"/>
  <c r="EP419" i="7942"/>
  <c r="EQ280" i="7942"/>
  <c r="FL364" i="7942"/>
  <c r="FM225" i="7942"/>
  <c r="FX260" i="7942"/>
  <c r="FW399" i="7942"/>
  <c r="AU388" i="7942"/>
  <c r="AV249" i="7942"/>
  <c r="FB284" i="7942"/>
  <c r="FA423" i="7942"/>
  <c r="CB343" i="7942"/>
  <c r="CC204" i="7942"/>
  <c r="AV284" i="7942"/>
  <c r="AU423" i="7942"/>
  <c r="FA405" i="7942"/>
  <c r="FB266" i="7942"/>
  <c r="DJ212" i="7942"/>
  <c r="DI351" i="7942"/>
  <c r="CN210" i="7942"/>
  <c r="CM349" i="7942"/>
  <c r="EF281" i="7942"/>
  <c r="EE420" i="7942"/>
  <c r="GI175" i="7942"/>
  <c r="GH314" i="7942"/>
  <c r="FB158" i="7942"/>
  <c r="FA297" i="7942"/>
  <c r="EF210" i="7942"/>
  <c r="EE349" i="7942"/>
  <c r="FX195" i="7942"/>
  <c r="FW334" i="7942"/>
  <c r="AU309" i="7942"/>
  <c r="AV170" i="7942"/>
  <c r="FX220" i="7942"/>
  <c r="FW359" i="7942"/>
  <c r="FA395" i="7942"/>
  <c r="FB256" i="7942"/>
  <c r="FM259" i="7942"/>
  <c r="FL398" i="7942"/>
  <c r="EQ262" i="7942"/>
  <c r="EP401" i="7942"/>
  <c r="BF299" i="7942"/>
  <c r="BG160" i="7942"/>
  <c r="Y315" i="7942"/>
  <c r="Z176" i="7942"/>
  <c r="CM304" i="7942"/>
  <c r="CN165" i="7942"/>
  <c r="EQ282" i="7942"/>
  <c r="EP421" i="7942"/>
  <c r="N311" i="7942"/>
  <c r="O172" i="7942"/>
  <c r="CM368" i="7942"/>
  <c r="CN229" i="7942"/>
  <c r="Y306" i="7942"/>
  <c r="Z167" i="7942"/>
  <c r="Z255" i="7942"/>
  <c r="Y394" i="7942"/>
  <c r="FX196" i="7942"/>
  <c r="FW335" i="7942"/>
  <c r="GI255" i="7942"/>
  <c r="GH394" i="7942"/>
  <c r="AK182" i="7942"/>
  <c r="AJ321" i="7942"/>
  <c r="FB258" i="7942"/>
  <c r="FA397" i="7942"/>
  <c r="AJ300" i="7942"/>
  <c r="AK161" i="7942"/>
  <c r="BR180" i="7942"/>
  <c r="BQ319" i="7942"/>
  <c r="EP305" i="7942"/>
  <c r="EQ166" i="7942"/>
  <c r="FW374" i="7942"/>
  <c r="FX235" i="7942"/>
  <c r="K99" i="7946"/>
  <c r="L99" i="7946" s="1"/>
  <c r="M99" i="7946" s="1"/>
  <c r="N99" i="7946" s="1"/>
  <c r="O99" i="7946" s="1"/>
  <c r="P99" i="7946" s="1"/>
  <c r="EE302" i="7942"/>
  <c r="EF163" i="7942"/>
  <c r="AK196" i="7942"/>
  <c r="AJ335" i="7942"/>
  <c r="EF234" i="7942"/>
  <c r="EE373" i="7942"/>
  <c r="DT414" i="7942"/>
  <c r="DU275" i="7942"/>
  <c r="Q757" i="18"/>
  <c r="R757" i="18" s="1"/>
  <c r="S757" i="18" s="1"/>
  <c r="O795" i="18"/>
  <c r="FA396" i="7942"/>
  <c r="FB257" i="7942"/>
  <c r="CN171" i="7942"/>
  <c r="CM310" i="7942"/>
  <c r="FB178" i="7942"/>
  <c r="FA317" i="7942"/>
  <c r="CB320" i="7942"/>
  <c r="CC181" i="7942"/>
  <c r="FX205" i="7942"/>
  <c r="FW344" i="7942"/>
  <c r="EE339" i="7942"/>
  <c r="EF200" i="7942"/>
  <c r="FA294" i="7942"/>
  <c r="FB155" i="7942"/>
  <c r="DT416" i="7942"/>
  <c r="DU277" i="7942"/>
  <c r="N410" i="7942"/>
  <c r="O271" i="7942"/>
  <c r="Z217" i="7942"/>
  <c r="Y356" i="7942"/>
  <c r="EF165" i="7942"/>
  <c r="EE304" i="7942"/>
  <c r="DJ195" i="7942"/>
  <c r="DI334" i="7942"/>
  <c r="FL330" i="7942"/>
  <c r="FM191" i="7942"/>
  <c r="DJ154" i="7942"/>
  <c r="DI293" i="7942"/>
  <c r="DU284" i="7942"/>
  <c r="DT423" i="7942"/>
  <c r="DU255" i="7942"/>
  <c r="DT394" i="7942"/>
  <c r="DI404" i="7942"/>
  <c r="DJ265" i="7942"/>
  <c r="CM373" i="7942"/>
  <c r="CN234" i="7942"/>
  <c r="FM211" i="7942"/>
  <c r="FL350" i="7942"/>
  <c r="DI333" i="7942"/>
  <c r="DJ194" i="7942"/>
  <c r="BR228" i="7942"/>
  <c r="BQ367" i="7942"/>
  <c r="DJ226" i="7942"/>
  <c r="DI365" i="7942"/>
  <c r="FK425" i="7942"/>
  <c r="DI396" i="7942"/>
  <c r="DJ257" i="7942"/>
  <c r="EQ159" i="7942"/>
  <c r="EP298" i="7942"/>
  <c r="FA352" i="7942"/>
  <c r="FB213" i="7942"/>
  <c r="BG195" i="7942"/>
  <c r="BF334" i="7942"/>
  <c r="GH397" i="7942"/>
  <c r="GI258" i="7942"/>
  <c r="DT334" i="7942"/>
  <c r="DU195" i="7942"/>
  <c r="CY254" i="7942"/>
  <c r="CX393" i="7942"/>
  <c r="FL366" i="7942"/>
  <c r="FM227" i="7942"/>
  <c r="BG218" i="7942"/>
  <c r="BF357" i="7942"/>
  <c r="N394" i="7942"/>
  <c r="O255" i="7942"/>
  <c r="AJ388" i="7942"/>
  <c r="AK249" i="7942"/>
  <c r="EE367" i="7942"/>
  <c r="EF228" i="7942"/>
  <c r="BF326" i="7942"/>
  <c r="BG187" i="7942"/>
  <c r="FL394" i="7942"/>
  <c r="FM255" i="7942"/>
  <c r="GI277" i="7942"/>
  <c r="GH416" i="7942"/>
  <c r="DT295" i="7942"/>
  <c r="DU156" i="7942"/>
  <c r="DS425" i="7942"/>
  <c r="BG185" i="7942"/>
  <c r="BF324" i="7942"/>
  <c r="CM357" i="7942"/>
  <c r="CN218" i="7942"/>
  <c r="AK252" i="7942"/>
  <c r="AJ391" i="7942"/>
  <c r="CX311" i="7942"/>
  <c r="CY172" i="7942"/>
  <c r="BR253" i="7942"/>
  <c r="BQ392" i="7942"/>
  <c r="AV162" i="7942"/>
  <c r="AU301" i="7942"/>
  <c r="CN230" i="7942"/>
  <c r="CM369" i="7942"/>
  <c r="FB195" i="7942"/>
  <c r="FA334" i="7942"/>
  <c r="FM187" i="7942"/>
  <c r="FL326" i="7942"/>
  <c r="EE315" i="7942"/>
  <c r="EF176" i="7942"/>
  <c r="Q379" i="18"/>
  <c r="GI225" i="7942"/>
  <c r="GH364" i="7942"/>
  <c r="FW354" i="7942"/>
  <c r="FX215" i="7942"/>
  <c r="CM381" i="7942"/>
  <c r="CN242" i="7942"/>
  <c r="BG236" i="7942"/>
  <c r="BF375" i="7942"/>
  <c r="CY242" i="7942"/>
  <c r="CX381" i="7942"/>
  <c r="AK270" i="7942"/>
  <c r="AJ409" i="7942"/>
  <c r="FM161" i="7942"/>
  <c r="FL300" i="7942"/>
  <c r="CC197" i="7942"/>
  <c r="CB336" i="7942"/>
  <c r="CN260" i="7942"/>
  <c r="CM399" i="7942"/>
  <c r="Z161" i="7942"/>
  <c r="Y300" i="7942"/>
  <c r="BR184" i="7942"/>
  <c r="BQ323" i="7942"/>
  <c r="CY280" i="7942"/>
  <c r="CX419" i="7942"/>
  <c r="FB217" i="7942"/>
  <c r="FA356" i="7942"/>
  <c r="N379" i="7942"/>
  <c r="O240" i="7942"/>
  <c r="FA391" i="7942"/>
  <c r="FB252" i="7942"/>
  <c r="FL409" i="7942"/>
  <c r="FM270" i="7942"/>
  <c r="DJ166" i="7942"/>
  <c r="DI305" i="7942"/>
  <c r="AU328" i="7942"/>
  <c r="AV189" i="7942"/>
  <c r="O228" i="7942"/>
  <c r="N367" i="7942"/>
  <c r="FB216" i="7942"/>
  <c r="FA355" i="7942"/>
  <c r="CY219" i="7942"/>
  <c r="CX358" i="7942"/>
  <c r="AU422" i="7942"/>
  <c r="AV283" i="7942"/>
  <c r="FW424" i="7942"/>
  <c r="FX285" i="7942"/>
  <c r="GI267" i="7942"/>
  <c r="GH406" i="7942"/>
  <c r="FX223" i="7942"/>
  <c r="FW362" i="7942"/>
  <c r="AU358" i="7942"/>
  <c r="AV219" i="7942"/>
  <c r="BG240" i="7942"/>
  <c r="BF379" i="7942"/>
  <c r="FW320" i="7942"/>
  <c r="FX181" i="7942"/>
  <c r="BG245" i="7942"/>
  <c r="BF384" i="7942"/>
  <c r="Z274" i="7942"/>
  <c r="Y413" i="7942"/>
  <c r="FB193" i="7942"/>
  <c r="FA332" i="7942"/>
  <c r="EE358" i="7942"/>
  <c r="EF219" i="7942"/>
  <c r="EQ249" i="7942"/>
  <c r="EP388" i="7942"/>
  <c r="FB234" i="7942"/>
  <c r="FA373" i="7942"/>
  <c r="EP343" i="7942"/>
  <c r="EQ204" i="7942"/>
  <c r="FW379" i="7942"/>
  <c r="FX240" i="7942"/>
  <c r="EQ165" i="7942"/>
  <c r="EP304" i="7942"/>
  <c r="GH348" i="7942"/>
  <c r="GI209" i="7942"/>
  <c r="O265" i="7942"/>
  <c r="N404" i="7942"/>
  <c r="CY196" i="7942"/>
  <c r="CX335" i="7942"/>
  <c r="N419" i="7942"/>
  <c r="O280" i="7942"/>
  <c r="Z213" i="7942"/>
  <c r="Y352" i="7942"/>
  <c r="BG188" i="7942"/>
  <c r="BF327" i="7942"/>
  <c r="BG244" i="7942"/>
  <c r="BF383" i="7942"/>
  <c r="EP366" i="7942"/>
  <c r="EQ227" i="7942"/>
  <c r="EP365" i="7942"/>
  <c r="EQ226" i="7942"/>
  <c r="AK222" i="7942"/>
  <c r="AJ361" i="7942"/>
  <c r="M425" i="7942"/>
  <c r="AV265" i="7942"/>
  <c r="AU404" i="7942"/>
  <c r="GI257" i="7942"/>
  <c r="GH396" i="7942"/>
  <c r="GH374" i="7942"/>
  <c r="GI235" i="7942"/>
  <c r="CN227" i="7942"/>
  <c r="CM366" i="7942"/>
  <c r="EQ240" i="7942"/>
  <c r="EP379" i="7942"/>
  <c r="Z242" i="7942"/>
  <c r="Y381" i="7942"/>
  <c r="GI274" i="7942"/>
  <c r="GH413" i="7942"/>
  <c r="FM237" i="7942"/>
  <c r="FL376" i="7942"/>
  <c r="BR216" i="7942"/>
  <c r="BQ355" i="7942"/>
  <c r="BF352" i="7942"/>
  <c r="BG213" i="7942"/>
  <c r="EP325" i="7942"/>
  <c r="EQ186" i="7942"/>
  <c r="FW302" i="7942"/>
  <c r="FX163" i="7942"/>
  <c r="N417" i="7942"/>
  <c r="O278" i="7942"/>
  <c r="CN238" i="7942"/>
  <c r="CM377" i="7942"/>
  <c r="BF309" i="7942"/>
  <c r="BG170" i="7942"/>
  <c r="BR236" i="7942"/>
  <c r="BQ375" i="7942"/>
  <c r="AK239" i="7942"/>
  <c r="AJ378" i="7942"/>
  <c r="FX268" i="7942"/>
  <c r="FW407" i="7942"/>
  <c r="CX391" i="7942"/>
  <c r="CY252" i="7942"/>
  <c r="BF368" i="7942"/>
  <c r="BG229" i="7942"/>
  <c r="DU246" i="7942"/>
  <c r="DT385" i="7942"/>
  <c r="AU326" i="7942"/>
  <c r="AV187" i="7942"/>
  <c r="DI299" i="7942"/>
  <c r="DJ160" i="7942"/>
  <c r="AV181" i="7942"/>
  <c r="AU320" i="7942"/>
  <c r="DU173" i="7942"/>
  <c r="DT312" i="7942"/>
  <c r="DJ200" i="7942"/>
  <c r="DI339" i="7942"/>
  <c r="EE308" i="7942"/>
  <c r="EF169" i="7942"/>
  <c r="BG156" i="7942"/>
  <c r="BF295" i="7942"/>
  <c r="CY231" i="7942"/>
  <c r="CX370" i="7942"/>
  <c r="AJ358" i="7942"/>
  <c r="AK219" i="7942"/>
  <c r="FB238" i="7942"/>
  <c r="FA377" i="7942"/>
  <c r="AV266" i="7942"/>
  <c r="AU405" i="7942"/>
  <c r="EQ278" i="7942"/>
  <c r="EP417" i="7942"/>
  <c r="N260" i="18"/>
  <c r="CN252" i="7942"/>
  <c r="CM391" i="7942"/>
  <c r="FA315" i="7942"/>
  <c r="FB176" i="7942"/>
  <c r="GI193" i="7942"/>
  <c r="GH332" i="7942"/>
  <c r="GI285" i="7942"/>
  <c r="GH424" i="7942"/>
  <c r="AK251" i="7942"/>
  <c r="AJ390" i="7942"/>
  <c r="FB273" i="7942"/>
  <c r="FA412" i="7942"/>
  <c r="CX349" i="7942"/>
  <c r="CY210" i="7942"/>
  <c r="L713" i="18"/>
  <c r="EP322" i="7942"/>
  <c r="EQ183" i="7942"/>
  <c r="FX168" i="7942"/>
  <c r="FW307" i="7942"/>
  <c r="GI272" i="7942"/>
  <c r="GH411" i="7942"/>
  <c r="AJ322" i="7942"/>
  <c r="AK183" i="7942"/>
  <c r="DT397" i="7942"/>
  <c r="DU258" i="7942"/>
  <c r="EF236" i="7942"/>
  <c r="EE375" i="7942"/>
  <c r="Y376" i="7942"/>
  <c r="Z237" i="7942"/>
  <c r="AV177" i="7942"/>
  <c r="AU316" i="7942"/>
  <c r="AU419" i="7942"/>
  <c r="AV280" i="7942"/>
  <c r="FW303" i="7942"/>
  <c r="FX164" i="7942"/>
  <c r="Q275" i="18"/>
  <c r="O156" i="7942"/>
  <c r="N295" i="7942"/>
  <c r="AJ324" i="7942"/>
  <c r="AK185" i="7942"/>
  <c r="DJ264" i="7942"/>
  <c r="DI403" i="7942"/>
  <c r="CX307" i="7942"/>
  <c r="CY168" i="7942"/>
  <c r="AK176" i="7942"/>
  <c r="AJ315" i="7942"/>
  <c r="N339" i="7942"/>
  <c r="O200" i="7942"/>
  <c r="EE405" i="7942"/>
  <c r="EF266" i="7942"/>
  <c r="FX277" i="7942"/>
  <c r="FW416" i="7942"/>
  <c r="DJ179" i="7942"/>
  <c r="DI318" i="7942"/>
  <c r="FB237" i="7942"/>
  <c r="FA376" i="7942"/>
  <c r="EQ277" i="7942"/>
  <c r="EP416" i="7942"/>
  <c r="AJ341" i="7942"/>
  <c r="AK202" i="7942"/>
  <c r="CM402" i="7942"/>
  <c r="CN263" i="7942"/>
  <c r="DT332" i="7942"/>
  <c r="DU193" i="7942"/>
  <c r="EQ195" i="7942"/>
  <c r="EP334" i="7942"/>
  <c r="Y318" i="7942"/>
  <c r="Z179" i="7942"/>
  <c r="DI409" i="7942"/>
  <c r="DJ270" i="7942"/>
  <c r="EQ171" i="7942"/>
  <c r="EP310" i="7942"/>
  <c r="FX169" i="7942"/>
  <c r="FW308" i="7942"/>
  <c r="FL297" i="7942"/>
  <c r="FM158" i="7942"/>
  <c r="AJ395" i="7942"/>
  <c r="AK256" i="7942"/>
  <c r="Z166" i="7942"/>
  <c r="Y305" i="7942"/>
  <c r="EQ163" i="7942"/>
  <c r="EP302" i="7942"/>
  <c r="Z196" i="7942"/>
  <c r="Y335" i="7942"/>
  <c r="EP389" i="7942"/>
  <c r="EQ250" i="7942"/>
  <c r="AJ362" i="7942"/>
  <c r="AK223" i="7942"/>
  <c r="EP354" i="7942"/>
  <c r="EQ215" i="7942"/>
  <c r="N612" i="18"/>
  <c r="O612" i="18" s="1"/>
  <c r="N294" i="7942"/>
  <c r="O155" i="7942"/>
  <c r="CM415" i="7942"/>
  <c r="CN276" i="7942"/>
  <c r="BQ342" i="7942"/>
  <c r="BR203" i="7942"/>
  <c r="P655" i="18"/>
  <c r="Q655" i="18" s="1"/>
  <c r="R655" i="18" s="1"/>
  <c r="M681" i="18"/>
  <c r="N681" i="18" s="1"/>
  <c r="O681" i="18" s="1"/>
  <c r="R707" i="18"/>
  <c r="S707" i="18" s="1"/>
  <c r="T707" i="18" s="1"/>
  <c r="U707" i="18" s="1"/>
  <c r="V707" i="18" s="1"/>
  <c r="W707" i="18" s="1"/>
  <c r="X707" i="18" s="1"/>
  <c r="Y707" i="18" s="1"/>
  <c r="Z707" i="18" s="1"/>
  <c r="AA707" i="18" s="1"/>
  <c r="AB707" i="18" s="1"/>
  <c r="AC707" i="18" s="1"/>
  <c r="AD707" i="18" s="1"/>
  <c r="AE707" i="18" s="1"/>
  <c r="AF707" i="18" s="1"/>
  <c r="AG707" i="18" s="1"/>
  <c r="AH707" i="18" s="1"/>
  <c r="AI707" i="18" s="1"/>
  <c r="AJ707" i="18" s="1"/>
  <c r="AK707" i="18" s="1"/>
  <c r="AL707" i="18" s="1"/>
  <c r="AM707" i="18" s="1"/>
  <c r="AN707" i="18" s="1"/>
  <c r="AO707" i="18" s="1"/>
  <c r="AP707" i="18" s="1"/>
  <c r="AQ707" i="18" s="1"/>
  <c r="AR707" i="18" s="1"/>
  <c r="AS707" i="18" s="1"/>
  <c r="AT707" i="18" s="1"/>
  <c r="AU707" i="18" s="1"/>
  <c r="AV707" i="18" s="1"/>
  <c r="AW707" i="18" s="1"/>
  <c r="AX707" i="18" s="1"/>
  <c r="AY707" i="18" s="1"/>
  <c r="AZ707" i="18" s="1"/>
  <c r="BA707" i="18" s="1"/>
  <c r="BB707" i="18" s="1"/>
  <c r="BC707" i="18" s="1"/>
  <c r="BD707" i="18" s="1"/>
  <c r="BE707" i="18" s="1"/>
  <c r="BF707" i="18" s="1"/>
  <c r="BG707" i="18" s="1"/>
  <c r="BH707" i="18" s="1"/>
  <c r="BI707" i="18" s="1"/>
  <c r="M653" i="18"/>
  <c r="FM279" i="7942"/>
  <c r="FL418" i="7942"/>
  <c r="EF186" i="7942"/>
  <c r="EE325" i="7942"/>
  <c r="DT358" i="7942"/>
  <c r="DU219" i="7942"/>
  <c r="AJ327" i="7942"/>
  <c r="AK188" i="7942"/>
  <c r="FX160" i="7942"/>
  <c r="FW299" i="7942"/>
  <c r="EP396" i="7942"/>
  <c r="EQ257" i="7942"/>
  <c r="FB156" i="7942"/>
  <c r="FA295" i="7942"/>
  <c r="FB161" i="7942"/>
  <c r="FA300" i="7942"/>
  <c r="GI222" i="7942"/>
  <c r="GH361" i="7942"/>
  <c r="DI338" i="7942"/>
  <c r="DJ199" i="7942"/>
  <c r="AU383" i="7942"/>
  <c r="AV244" i="7942"/>
  <c r="Z193" i="7942"/>
  <c r="Y332" i="7942"/>
  <c r="CM303" i="7942"/>
  <c r="CN164" i="7942"/>
  <c r="FL314" i="7942"/>
  <c r="FM175" i="7942"/>
  <c r="FM234" i="7942"/>
  <c r="FL373" i="7942"/>
  <c r="EP395" i="7942"/>
  <c r="EQ256" i="7942"/>
  <c r="FA403" i="7942"/>
  <c r="FB264" i="7942"/>
  <c r="CN201" i="7942"/>
  <c r="CM340" i="7942"/>
  <c r="FW317" i="7942"/>
  <c r="FX178" i="7942"/>
  <c r="AU321" i="7942"/>
  <c r="AV182" i="7942"/>
  <c r="DJ214" i="7942"/>
  <c r="DI353" i="7942"/>
  <c r="AU365" i="7942"/>
  <c r="AV226" i="7942"/>
  <c r="Z248" i="7942"/>
  <c r="Y387" i="7942"/>
  <c r="CB385" i="7942"/>
  <c r="CC246" i="7942"/>
  <c r="AJ307" i="7942"/>
  <c r="AK168" i="7942"/>
  <c r="FW357" i="7942"/>
  <c r="FX218" i="7942"/>
  <c r="AU348" i="7942"/>
  <c r="AV209" i="7942"/>
  <c r="EF212" i="7942"/>
  <c r="EE351" i="7942"/>
  <c r="FX219" i="7942"/>
  <c r="FW358" i="7942"/>
  <c r="EQ176" i="7942"/>
  <c r="EP315" i="7942"/>
  <c r="AU406" i="7942"/>
  <c r="AV267" i="7942"/>
  <c r="BQ400" i="7942"/>
  <c r="BR261" i="7942"/>
  <c r="CM335" i="7942"/>
  <c r="CN196" i="7942"/>
  <c r="CC281" i="7942"/>
  <c r="CB420" i="7942"/>
  <c r="DI389" i="7942"/>
  <c r="DJ250" i="7942"/>
  <c r="AU371" i="7942"/>
  <c r="AV232" i="7942"/>
  <c r="H57" i="7946"/>
  <c r="BF399" i="7942"/>
  <c r="BG260" i="7942"/>
  <c r="BG225" i="7942"/>
  <c r="BF364" i="7942"/>
  <c r="CM375" i="7942"/>
  <c r="CN236" i="7942"/>
  <c r="FB259" i="7942"/>
  <c r="FA398" i="7942"/>
  <c r="CY247" i="7942"/>
  <c r="CX386" i="7942"/>
  <c r="N342" i="7942"/>
  <c r="O203" i="7942"/>
  <c r="FW356" i="7942"/>
  <c r="FX217" i="7942"/>
  <c r="EF227" i="7942"/>
  <c r="EE366" i="7942"/>
  <c r="DT415" i="7942"/>
  <c r="DU276" i="7942"/>
  <c r="GH349" i="7942"/>
  <c r="GI210" i="7942"/>
  <c r="FW345" i="7942"/>
  <c r="FX206" i="7942"/>
  <c r="FM171" i="7942"/>
  <c r="FL310" i="7942"/>
  <c r="FW410" i="7942"/>
  <c r="FX271" i="7942"/>
  <c r="CB407" i="7942"/>
  <c r="CC268" i="7942"/>
  <c r="DI394" i="7942"/>
  <c r="DJ255" i="7942"/>
  <c r="CB409" i="7942"/>
  <c r="CC270" i="7942"/>
  <c r="AK284" i="7942"/>
  <c r="AJ423" i="7942"/>
  <c r="DJ183" i="7942"/>
  <c r="DI322" i="7942"/>
  <c r="BR176" i="7942"/>
  <c r="BQ315" i="7942"/>
  <c r="AU299" i="7942"/>
  <c r="AV160" i="7942"/>
  <c r="DU273" i="7942"/>
  <c r="DT412" i="7942"/>
  <c r="N390" i="7942"/>
  <c r="O251" i="7942"/>
  <c r="FW318" i="7942"/>
  <c r="FX179" i="7942"/>
  <c r="GI187" i="7942"/>
  <c r="GH326" i="7942"/>
  <c r="CX317" i="7942"/>
  <c r="CY178" i="7942"/>
  <c r="EQ157" i="7942"/>
  <c r="EP296" i="7942"/>
  <c r="EQ263" i="7942"/>
  <c r="EP402" i="7942"/>
  <c r="EQ184" i="7942"/>
  <c r="EP323" i="7942"/>
  <c r="CB375" i="7942"/>
  <c r="CC236" i="7942"/>
  <c r="FA340" i="7942"/>
  <c r="FB201" i="7942"/>
  <c r="BF412" i="7942"/>
  <c r="BG273" i="7942"/>
  <c r="BG186" i="7942"/>
  <c r="BF325" i="7942"/>
  <c r="AK273" i="7942"/>
  <c r="AJ412" i="7942"/>
  <c r="FL351" i="7942"/>
  <c r="FM212" i="7942"/>
  <c r="BG172" i="7942"/>
  <c r="BF311" i="7942"/>
  <c r="CN239" i="7942"/>
  <c r="CM378" i="7942"/>
  <c r="DI316" i="7942"/>
  <c r="DJ177" i="7942"/>
  <c r="FM216" i="7942"/>
  <c r="FL355" i="7942"/>
  <c r="CN193" i="7942"/>
  <c r="CM332" i="7942"/>
  <c r="N716" i="18"/>
  <c r="BQ424" i="7942"/>
  <c r="BR285" i="7942"/>
  <c r="FX273" i="7942"/>
  <c r="FW412" i="7942"/>
  <c r="FA420" i="7942"/>
  <c r="FB281" i="7942"/>
  <c r="GI260" i="7942"/>
  <c r="GH399" i="7942"/>
  <c r="AK177" i="7942"/>
  <c r="AJ316" i="7942"/>
  <c r="DU215" i="7942"/>
  <c r="DT354" i="7942"/>
  <c r="EQ220" i="7942"/>
  <c r="EP359" i="7942"/>
  <c r="FW391" i="7942"/>
  <c r="FX252" i="7942"/>
  <c r="AU331" i="7942"/>
  <c r="AV192" i="7942"/>
  <c r="DT346" i="7942"/>
  <c r="DU207" i="7942"/>
  <c r="AU397" i="7942"/>
  <c r="AV258" i="7942"/>
  <c r="N401" i="7942"/>
  <c r="O262" i="7942"/>
  <c r="AJ338" i="7942"/>
  <c r="AK199" i="7942"/>
  <c r="N341" i="7942"/>
  <c r="O202" i="7942"/>
  <c r="AJ343" i="7942"/>
  <c r="AK204" i="7942"/>
  <c r="DJ238" i="7942"/>
  <c r="DI377" i="7942"/>
  <c r="Z241" i="7942"/>
  <c r="Y380" i="7942"/>
  <c r="CM326" i="7942"/>
  <c r="CN187" i="7942"/>
  <c r="O187" i="7942"/>
  <c r="N326" i="7942"/>
  <c r="Z199" i="7942"/>
  <c r="Y338" i="7942"/>
  <c r="EQ218" i="7942"/>
  <c r="EP357" i="7942"/>
  <c r="AK160" i="7942"/>
  <c r="AJ299" i="7942"/>
  <c r="EP348" i="7942"/>
  <c r="EQ209" i="7942"/>
  <c r="FA308" i="7942"/>
  <c r="FB169" i="7942"/>
  <c r="Z175" i="7942"/>
  <c r="Y314" i="7942"/>
  <c r="AJ367" i="7942"/>
  <c r="AK228" i="7942"/>
  <c r="CB329" i="7942"/>
  <c r="CC190" i="7942"/>
  <c r="BQ337" i="7942"/>
  <c r="BR198" i="7942"/>
  <c r="BQ309" i="7942"/>
  <c r="BR170" i="7942"/>
  <c r="FB224" i="7942"/>
  <c r="FA363" i="7942"/>
  <c r="EQ216" i="7942"/>
  <c r="EP355" i="7942"/>
  <c r="FB184" i="7942"/>
  <c r="FA323" i="7942"/>
  <c r="FA418" i="7942"/>
  <c r="FB279" i="7942"/>
  <c r="CB391" i="7942"/>
  <c r="CC252" i="7942"/>
  <c r="FM194" i="7942"/>
  <c r="FL333" i="7942"/>
  <c r="BQ370" i="7942"/>
  <c r="BR231" i="7942"/>
  <c r="CB302" i="7942"/>
  <c r="CC163" i="7942"/>
  <c r="FM206" i="7942"/>
  <c r="FL345" i="7942"/>
  <c r="N324" i="7942"/>
  <c r="O185" i="7942"/>
  <c r="FL307" i="7942"/>
  <c r="FM168" i="7942"/>
  <c r="AK275" i="7942"/>
  <c r="AJ414" i="7942"/>
  <c r="DJ274" i="7942"/>
  <c r="DI413" i="7942"/>
  <c r="FA302" i="7942"/>
  <c r="FB163" i="7942"/>
  <c r="CX417" i="7942"/>
  <c r="CY278" i="7942"/>
  <c r="GI220" i="7942"/>
  <c r="GH359" i="7942"/>
  <c r="GI206" i="7942"/>
  <c r="GH345" i="7942"/>
  <c r="N403" i="7942"/>
  <c r="O264" i="7942"/>
  <c r="CY165" i="7942"/>
  <c r="CX304" i="7942"/>
  <c r="AU342" i="7942"/>
  <c r="AV203" i="7942"/>
  <c r="EQ267" i="7942"/>
  <c r="EP406" i="7942"/>
  <c r="DT373" i="7942"/>
  <c r="DU234" i="7942"/>
  <c r="BQ387" i="7942"/>
  <c r="BR248" i="7942"/>
  <c r="EQ252" i="7942"/>
  <c r="EP391" i="7942"/>
  <c r="CC244" i="7942"/>
  <c r="CB383" i="7942"/>
  <c r="FB215" i="7942"/>
  <c r="FA354" i="7942"/>
  <c r="O266" i="7942"/>
  <c r="N405" i="7942"/>
  <c r="FA417" i="7942"/>
  <c r="FB278" i="7942"/>
  <c r="DI372" i="7942"/>
  <c r="DJ233" i="7942"/>
  <c r="CC206" i="7942"/>
  <c r="CB345" i="7942"/>
  <c r="CX416" i="7942"/>
  <c r="CY277" i="7942"/>
  <c r="O729" i="18"/>
  <c r="CB304" i="7942"/>
  <c r="CC165" i="7942"/>
  <c r="GH293" i="7942"/>
  <c r="GI154" i="7942"/>
  <c r="AU345" i="7942"/>
  <c r="AV206" i="7942"/>
  <c r="CL425" i="7942"/>
  <c r="O239" i="7942"/>
  <c r="N378" i="7942"/>
  <c r="DT353" i="7942"/>
  <c r="DU214" i="7942"/>
  <c r="GH301" i="7942"/>
  <c r="GI162" i="7942"/>
  <c r="O233" i="7942"/>
  <c r="N372" i="7942"/>
  <c r="CM421" i="7942"/>
  <c r="CN282" i="7942"/>
  <c r="N391" i="7942"/>
  <c r="O252" i="7942"/>
  <c r="AK267" i="7942"/>
  <c r="AJ406" i="7942"/>
  <c r="DI329" i="7942"/>
  <c r="DJ190" i="7942"/>
  <c r="EQ223" i="7942"/>
  <c r="EP362" i="7942"/>
  <c r="AJ402" i="7942"/>
  <c r="AK263" i="7942"/>
  <c r="FW337" i="7942"/>
  <c r="FX198" i="7942"/>
  <c r="CN223" i="7942"/>
  <c r="CM362" i="7942"/>
  <c r="O276" i="7942"/>
  <c r="N415" i="7942"/>
  <c r="CY197" i="7942"/>
  <c r="CX336" i="7942"/>
  <c r="AJ311" i="7942"/>
  <c r="AK172" i="7942"/>
  <c r="BF293" i="7942"/>
  <c r="BG154" i="7942"/>
  <c r="N359" i="7942"/>
  <c r="O220" i="7942"/>
  <c r="FM278" i="7942"/>
  <c r="FL417" i="7942"/>
  <c r="AJ364" i="7942"/>
  <c r="AK225" i="7942"/>
  <c r="DT330" i="7942"/>
  <c r="DU191" i="7942"/>
  <c r="FL301" i="7942"/>
  <c r="FM162" i="7942"/>
  <c r="EQ196" i="7942"/>
  <c r="EP335" i="7942"/>
  <c r="CX418" i="7942"/>
  <c r="CY279" i="7942"/>
  <c r="Z279" i="7942"/>
  <c r="Y418" i="7942"/>
  <c r="FL402" i="7942"/>
  <c r="FM263" i="7942"/>
  <c r="Y354" i="7942"/>
  <c r="Z215" i="7942"/>
  <c r="FB205" i="7942"/>
  <c r="FA344" i="7942"/>
  <c r="FA346" i="7942"/>
  <c r="FB207" i="7942"/>
  <c r="Y367" i="7942"/>
  <c r="Z228" i="7942"/>
  <c r="EP311" i="7942"/>
  <c r="EQ172" i="7942"/>
  <c r="CB403" i="7942"/>
  <c r="CC264" i="7942"/>
  <c r="EP361" i="7942"/>
  <c r="EQ222" i="7942"/>
  <c r="BG237" i="7942"/>
  <c r="BF376" i="7942"/>
  <c r="FL303" i="7942"/>
  <c r="FM164" i="7942"/>
  <c r="FX159" i="7942"/>
  <c r="FW298" i="7942"/>
  <c r="BR217" i="7942"/>
  <c r="BQ356" i="7942"/>
  <c r="DJ269" i="7942"/>
  <c r="DI408" i="7942"/>
  <c r="CB401" i="7942"/>
  <c r="CC262" i="7942"/>
  <c r="CC207" i="7942"/>
  <c r="CB346" i="7942"/>
  <c r="BF409" i="7942"/>
  <c r="BG270" i="7942"/>
  <c r="BQ358" i="7942"/>
  <c r="BR219" i="7942"/>
  <c r="CN173" i="7942"/>
  <c r="CM312" i="7942"/>
  <c r="FX221" i="7942"/>
  <c r="FW360" i="7942"/>
  <c r="Z230" i="7942"/>
  <c r="Y369" i="7942"/>
  <c r="BF342" i="7942"/>
  <c r="BG203" i="7942"/>
  <c r="GH341" i="7942"/>
  <c r="GI202" i="7942"/>
  <c r="FW396" i="7942"/>
  <c r="FX257" i="7942"/>
  <c r="Z271" i="7942"/>
  <c r="Y410" i="7942"/>
  <c r="BR185" i="7942"/>
  <c r="BQ324" i="7942"/>
  <c r="DU208" i="7942"/>
  <c r="DT347" i="7942"/>
  <c r="EE355" i="7942"/>
  <c r="EF216" i="7942"/>
  <c r="EP329" i="7942"/>
  <c r="EQ190" i="7942"/>
  <c r="BF423" i="7942"/>
  <c r="BG284" i="7942"/>
  <c r="L752" i="18"/>
  <c r="M742" i="18"/>
  <c r="P743" i="18"/>
  <c r="AK245" i="7942"/>
  <c r="AJ384" i="7942"/>
  <c r="EF177" i="7942"/>
  <c r="EE316" i="7942"/>
  <c r="CB365" i="7942"/>
  <c r="CC226" i="7942"/>
  <c r="FL358" i="7942"/>
  <c r="FM219" i="7942"/>
  <c r="CB301" i="7942"/>
  <c r="CC162" i="7942"/>
  <c r="FL386" i="7942"/>
  <c r="FM247" i="7942"/>
  <c r="DJ279" i="7942"/>
  <c r="DI418" i="7942"/>
  <c r="FL346" i="7942"/>
  <c r="FM207" i="7942"/>
  <c r="GH299" i="7942"/>
  <c r="GI160" i="7942"/>
  <c r="EE298" i="7942"/>
  <c r="EF159" i="7942"/>
  <c r="AJ303" i="7942"/>
  <c r="AK164" i="7942"/>
  <c r="FL338" i="7942"/>
  <c r="FM199" i="7942"/>
  <c r="EF180" i="7942"/>
  <c r="EE319" i="7942"/>
  <c r="CN213" i="7942"/>
  <c r="CM352" i="7942"/>
  <c r="CB340" i="7942"/>
  <c r="CC201" i="7942"/>
  <c r="GH355" i="7942"/>
  <c r="GI216" i="7942"/>
  <c r="CB307" i="7942"/>
  <c r="CC168" i="7942"/>
  <c r="CC256" i="7942"/>
  <c r="CB395" i="7942"/>
  <c r="FA326" i="7942"/>
  <c r="FB187" i="7942"/>
  <c r="GH387" i="7942"/>
  <c r="GI248" i="7942"/>
  <c r="GH320" i="7942"/>
  <c r="GI181" i="7942"/>
  <c r="AK191" i="7942"/>
  <c r="AJ330" i="7942"/>
  <c r="GI221" i="7942"/>
  <c r="GH360" i="7942"/>
  <c r="FB175" i="7942"/>
  <c r="FA314" i="7942"/>
  <c r="FB167" i="7942"/>
  <c r="FA306" i="7942"/>
  <c r="EQ234" i="7942"/>
  <c r="EP373" i="7942"/>
  <c r="N664" i="18"/>
  <c r="Z168" i="7942"/>
  <c r="Y307" i="7942"/>
  <c r="AV246" i="7942"/>
  <c r="AU385" i="7942"/>
  <c r="EE345" i="7942"/>
  <c r="EF206" i="7942"/>
  <c r="CX330" i="7942"/>
  <c r="CY191" i="7942"/>
  <c r="FW293" i="7942"/>
  <c r="FX154" i="7942"/>
  <c r="AV228" i="7942"/>
  <c r="AU367" i="7942"/>
  <c r="O809" i="18"/>
  <c r="FL419" i="7942"/>
  <c r="FM280" i="7942"/>
  <c r="BR169" i="7942"/>
  <c r="BQ308" i="7942"/>
  <c r="CX388" i="7942"/>
  <c r="CY249" i="7942"/>
  <c r="N424" i="7942"/>
  <c r="O285" i="7942"/>
  <c r="EP376" i="7942"/>
  <c r="EQ237" i="7942"/>
  <c r="AJ297" i="7942"/>
  <c r="AK158" i="7942"/>
  <c r="BQ327" i="7942"/>
  <c r="BR188" i="7942"/>
  <c r="CX316" i="7942"/>
  <c r="CY177" i="7942"/>
  <c r="BF392" i="7942"/>
  <c r="BG253" i="7942"/>
  <c r="GH310" i="7942"/>
  <c r="GI171" i="7942"/>
  <c r="AU324" i="7942"/>
  <c r="AV185" i="7942"/>
  <c r="AV200" i="7942"/>
  <c r="AU339" i="7942"/>
  <c r="CY183" i="7942"/>
  <c r="CX322" i="7942"/>
  <c r="CY272" i="7942"/>
  <c r="CX411" i="7942"/>
  <c r="CN257" i="7942"/>
  <c r="CM396" i="7942"/>
  <c r="EP338" i="7942"/>
  <c r="EQ199" i="7942"/>
  <c r="Y406" i="7942"/>
  <c r="Z267" i="7942"/>
  <c r="CN156" i="7942"/>
  <c r="CM295" i="7942"/>
  <c r="CN264" i="7942"/>
  <c r="CM403" i="7942"/>
  <c r="CB348" i="7942"/>
  <c r="CC209" i="7942"/>
  <c r="FA312" i="7942"/>
  <c r="FB173" i="7942"/>
  <c r="BF419" i="7942"/>
  <c r="BG280" i="7942"/>
  <c r="FA347" i="7942"/>
  <c r="FB208" i="7942"/>
  <c r="BF406" i="7942"/>
  <c r="BG267" i="7942"/>
  <c r="CX309" i="7942"/>
  <c r="CY170" i="7942"/>
  <c r="CX294" i="7942"/>
  <c r="CY155" i="7942"/>
  <c r="BR157" i="7942"/>
  <c r="BQ296" i="7942"/>
  <c r="O247" i="7942"/>
  <c r="N386" i="7942"/>
  <c r="AU424" i="7942"/>
  <c r="AV285" i="7942"/>
  <c r="S833" i="18"/>
  <c r="FW365" i="7942"/>
  <c r="FX226" i="7942"/>
  <c r="FL353" i="7942"/>
  <c r="FM214" i="7942"/>
  <c r="AU311" i="7942"/>
  <c r="AV172" i="7942"/>
  <c r="EE306" i="7942"/>
  <c r="EF167" i="7942"/>
  <c r="GH296" i="7942"/>
  <c r="GI157" i="7942"/>
  <c r="X425" i="7942"/>
  <c r="FX214" i="7942"/>
  <c r="FW353" i="7942"/>
  <c r="W287" i="18"/>
  <c r="X287" i="18" s="1"/>
  <c r="Y287" i="18" s="1"/>
  <c r="Z287" i="18" s="1"/>
  <c r="AA287" i="18" s="1"/>
  <c r="AB287" i="18" s="1"/>
  <c r="AC287" i="18" s="1"/>
  <c r="AD287" i="18" s="1"/>
  <c r="AE287" i="18" s="1"/>
  <c r="AF287" i="18" s="1"/>
  <c r="AG287" i="18" s="1"/>
  <c r="AH287" i="18" s="1"/>
  <c r="AI287" i="18" s="1"/>
  <c r="AJ287" i="18" s="1"/>
  <c r="AK287" i="18" s="1"/>
  <c r="AL287" i="18" s="1"/>
  <c r="AM287" i="18" s="1"/>
  <c r="AN287" i="18" s="1"/>
  <c r="AO287" i="18" s="1"/>
  <c r="AP287" i="18" s="1"/>
  <c r="AQ287" i="18" s="1"/>
  <c r="AR287" i="18" s="1"/>
  <c r="AS287" i="18" s="1"/>
  <c r="AT287" i="18" s="1"/>
  <c r="AU287" i="18" s="1"/>
  <c r="AV287" i="18" s="1"/>
  <c r="AW287" i="18" s="1"/>
  <c r="AX287" i="18" s="1"/>
  <c r="AY287" i="18" s="1"/>
  <c r="AZ287" i="18" s="1"/>
  <c r="BA287" i="18" s="1"/>
  <c r="BB287" i="18" s="1"/>
  <c r="BC287" i="18" s="1"/>
  <c r="BD287" i="18" s="1"/>
  <c r="BE287" i="18" s="1"/>
  <c r="BF287" i="18" s="1"/>
  <c r="BG287" i="18" s="1"/>
  <c r="BH287" i="18" s="1"/>
  <c r="BI287" i="18" s="1"/>
  <c r="CY224" i="7942"/>
  <c r="CX363" i="7942"/>
  <c r="N352" i="7942"/>
  <c r="O213" i="7942"/>
  <c r="CN224" i="7942"/>
  <c r="CM363" i="7942"/>
  <c r="AJ365" i="7942"/>
  <c r="AK226" i="7942"/>
  <c r="CM392" i="7942"/>
  <c r="CN253" i="7942"/>
  <c r="EP371" i="7942"/>
  <c r="EQ232" i="7942"/>
  <c r="AV196" i="7942"/>
  <c r="AU335" i="7942"/>
  <c r="GH297" i="7942"/>
  <c r="GI158" i="7942"/>
  <c r="CC156" i="7942"/>
  <c r="CB295" i="7942"/>
  <c r="DU270" i="7942"/>
  <c r="DT409" i="7942"/>
  <c r="AK175" i="7942"/>
  <c r="AJ314" i="7942"/>
  <c r="AV273" i="7942"/>
  <c r="AU412" i="7942"/>
  <c r="AV168" i="7942"/>
  <c r="AU307" i="7942"/>
  <c r="DU221" i="7942"/>
  <c r="DT360" i="7942"/>
  <c r="DT413" i="7942"/>
  <c r="DU274" i="7942"/>
  <c r="AU396" i="7942"/>
  <c r="AV257" i="7942"/>
  <c r="O174" i="7942"/>
  <c r="N313" i="7942"/>
  <c r="DT418" i="7942"/>
  <c r="DU279" i="7942"/>
  <c r="AU325" i="7942"/>
  <c r="AV186" i="7942"/>
  <c r="CC231" i="7942"/>
  <c r="CB370" i="7942"/>
  <c r="Z222" i="7942"/>
  <c r="Y361" i="7942"/>
  <c r="DT364" i="7942"/>
  <c r="DU225" i="7942"/>
  <c r="DU163" i="7942"/>
  <c r="DT302" i="7942"/>
  <c r="Y363" i="7942"/>
  <c r="Z224" i="7942"/>
  <c r="CN181" i="7942"/>
  <c r="CM320" i="7942"/>
  <c r="J17" i="7946"/>
  <c r="BR273" i="7942"/>
  <c r="BQ412" i="7942"/>
  <c r="FL356" i="7942"/>
  <c r="FM217" i="7942"/>
  <c r="FX262" i="7942"/>
  <c r="FW401" i="7942"/>
  <c r="EF285" i="7942"/>
  <c r="EE424" i="7942"/>
  <c r="CX308" i="7942"/>
  <c r="CY169" i="7942"/>
  <c r="BQ374" i="7942"/>
  <c r="BR235" i="7942"/>
  <c r="P823" i="18"/>
  <c r="Q823" i="18" s="1"/>
  <c r="AK264" i="7942"/>
  <c r="AJ403" i="7942"/>
  <c r="FX189" i="7942"/>
  <c r="FW328" i="7942"/>
  <c r="Z188" i="7942"/>
  <c r="Y327" i="7942"/>
  <c r="DI357" i="7942"/>
  <c r="DJ218" i="7942"/>
  <c r="CN168" i="7942"/>
  <c r="CM307" i="7942"/>
  <c r="FB229" i="7942"/>
  <c r="FA368" i="7942"/>
  <c r="FL420" i="7942"/>
  <c r="FM281" i="7942"/>
  <c r="EQ205" i="7942"/>
  <c r="EP344" i="7942"/>
  <c r="EE394" i="7942"/>
  <c r="EF255" i="7942"/>
  <c r="CN232" i="7942"/>
  <c r="CM371" i="7942"/>
  <c r="Y400" i="7942"/>
  <c r="Z261" i="7942"/>
  <c r="DT367" i="7942"/>
  <c r="DU228" i="7942"/>
  <c r="DI379" i="7942"/>
  <c r="DJ240" i="7942"/>
  <c r="EQ202" i="7942"/>
  <c r="EP341" i="7942"/>
  <c r="DJ211" i="7942"/>
  <c r="DI350" i="7942"/>
  <c r="FA339" i="7942"/>
  <c r="FB200" i="7942"/>
  <c r="CB419" i="7942"/>
  <c r="CC280" i="7942"/>
  <c r="CM411" i="7942"/>
  <c r="CN272" i="7942"/>
  <c r="FM253" i="7942"/>
  <c r="FL392" i="7942"/>
  <c r="AU360" i="7942"/>
  <c r="AV221" i="7942"/>
  <c r="CM372" i="7942"/>
  <c r="CN233" i="7942"/>
  <c r="AJ344" i="7942"/>
  <c r="AK205" i="7942"/>
  <c r="BG252" i="7942"/>
  <c r="BF391" i="7942"/>
  <c r="Y405" i="7942"/>
  <c r="Z266" i="7942"/>
  <c r="EP316" i="7942"/>
  <c r="EQ177" i="7942"/>
  <c r="BQ306" i="7942"/>
  <c r="BR167" i="7942"/>
  <c r="Y359" i="7942"/>
  <c r="Z220" i="7942"/>
  <c r="CC186" i="7942"/>
  <c r="CB325" i="7942"/>
  <c r="N421" i="7942"/>
  <c r="O282" i="7942"/>
  <c r="CB389" i="7942"/>
  <c r="CC250" i="7942"/>
  <c r="BR258" i="7942"/>
  <c r="BQ397" i="7942"/>
  <c r="Y297" i="7942"/>
  <c r="Z158" i="7942"/>
  <c r="N325" i="7942"/>
  <c r="O186" i="7942"/>
  <c r="FA385" i="7942"/>
  <c r="FB246" i="7942"/>
  <c r="FW350" i="7942"/>
  <c r="FX211" i="7942"/>
  <c r="AK259" i="7942"/>
  <c r="AJ398" i="7942"/>
  <c r="CM322" i="7942"/>
  <c r="CN183" i="7942"/>
  <c r="Z260" i="7942"/>
  <c r="Y399" i="7942"/>
  <c r="FM226" i="7942"/>
  <c r="FL365" i="7942"/>
  <c r="DT314" i="7942"/>
  <c r="DU175" i="7942"/>
  <c r="EF168" i="7942"/>
  <c r="EE307" i="7942"/>
  <c r="FL363" i="7942"/>
  <c r="FM224" i="7942"/>
  <c r="BF371" i="7942"/>
  <c r="BG232" i="7942"/>
  <c r="AV157" i="7942"/>
  <c r="AU296" i="7942"/>
  <c r="DU178" i="7942"/>
  <c r="DT317" i="7942"/>
  <c r="EQ219" i="7942"/>
  <c r="EP358" i="7942"/>
  <c r="AU295" i="7942"/>
  <c r="AV156" i="7942"/>
  <c r="AJ329" i="7942"/>
  <c r="AK190" i="7942"/>
  <c r="BQ338" i="7942"/>
  <c r="BR199" i="7942"/>
  <c r="FL315" i="7942"/>
  <c r="FM176" i="7942"/>
  <c r="FM196" i="7942"/>
  <c r="FL335" i="7942"/>
  <c r="CX314" i="7942"/>
  <c r="CY175" i="7942"/>
  <c r="CC277" i="7942"/>
  <c r="CB416" i="7942"/>
  <c r="CB339" i="7942"/>
  <c r="CC200" i="7942"/>
  <c r="CX377" i="7942"/>
  <c r="CY238" i="7942"/>
  <c r="BF315" i="7942"/>
  <c r="BG176" i="7942"/>
  <c r="CX341" i="7942"/>
  <c r="CY202" i="7942"/>
  <c r="GI164" i="7942"/>
  <c r="GH303" i="7942"/>
  <c r="BG278" i="7942"/>
  <c r="BF417" i="7942"/>
  <c r="CN237" i="7942"/>
  <c r="CM376" i="7942"/>
  <c r="CN270" i="7942"/>
  <c r="CM409" i="7942"/>
  <c r="CM347" i="7942"/>
  <c r="CN208" i="7942"/>
  <c r="FX225" i="7942"/>
  <c r="FW364" i="7942"/>
  <c r="GI176" i="7942"/>
  <c r="GH315" i="7942"/>
  <c r="EQ188" i="7942"/>
  <c r="EP327" i="7942"/>
  <c r="O207" i="7942"/>
  <c r="N346" i="7942"/>
  <c r="BG173" i="7942"/>
  <c r="BF312" i="7942"/>
  <c r="Q651" i="18"/>
  <c r="R651" i="18" s="1"/>
  <c r="P588" i="18"/>
  <c r="Q588" i="18" s="1"/>
  <c r="DI347" i="7942"/>
  <c r="DJ208" i="7942"/>
  <c r="BG239" i="7942"/>
  <c r="BF378" i="7942"/>
  <c r="N396" i="7942"/>
  <c r="O257" i="7942"/>
  <c r="CC233" i="7942"/>
  <c r="CB372" i="7942"/>
  <c r="FW331" i="7942"/>
  <c r="FX192" i="7942"/>
  <c r="Z235" i="7942"/>
  <c r="Y374" i="7942"/>
  <c r="FL381" i="7942"/>
  <c r="FM242" i="7942"/>
  <c r="EQ173" i="7942"/>
  <c r="EP312" i="7942"/>
  <c r="Y351" i="7942"/>
  <c r="Z212" i="7942"/>
  <c r="O198" i="7942"/>
  <c r="N337" i="7942"/>
  <c r="BR263" i="7942"/>
  <c r="BQ402" i="7942"/>
  <c r="CM419" i="7942"/>
  <c r="CN280" i="7942"/>
  <c r="EQ241" i="7942"/>
  <c r="EP380" i="7942"/>
  <c r="EE350" i="7942"/>
  <c r="EF211" i="7942"/>
  <c r="L41" i="24"/>
  <c r="L49" i="24"/>
  <c r="L32" i="24"/>
  <c r="L163" i="24" s="1"/>
  <c r="M7" i="24"/>
  <c r="M40" i="24" s="1"/>
  <c r="BR182" i="7942"/>
  <c r="BQ321" i="7942"/>
  <c r="CY227" i="7942"/>
  <c r="CX366" i="7942"/>
  <c r="Y379" i="7942"/>
  <c r="Z240" i="7942"/>
  <c r="O162" i="7942"/>
  <c r="N301" i="7942"/>
  <c r="BF397" i="7942"/>
  <c r="BG258" i="7942"/>
  <c r="DI364" i="7942"/>
  <c r="DJ225" i="7942"/>
  <c r="CX345" i="7942"/>
  <c r="CY206" i="7942"/>
  <c r="FL359" i="7942"/>
  <c r="FM220" i="7942"/>
  <c r="O216" i="7942"/>
  <c r="N355" i="7942"/>
  <c r="FW408" i="7942"/>
  <c r="FX269" i="7942"/>
  <c r="BR277" i="7942"/>
  <c r="BQ416" i="7942"/>
  <c r="DT333" i="7942"/>
  <c r="DU194" i="7942"/>
  <c r="FL309" i="7942"/>
  <c r="FM170" i="7942"/>
  <c r="FM155" i="7942"/>
  <c r="FL294" i="7942"/>
  <c r="EE352" i="7942"/>
  <c r="EF213" i="7942"/>
  <c r="CM316" i="7942"/>
  <c r="CN177" i="7942"/>
  <c r="DI308" i="7942"/>
  <c r="DJ169" i="7942"/>
  <c r="M667" i="18"/>
  <c r="EP331" i="7942"/>
  <c r="EQ192" i="7942"/>
  <c r="BR239" i="7942"/>
  <c r="BQ378" i="7942"/>
  <c r="EE356" i="7942"/>
  <c r="EF217" i="7942"/>
  <c r="P665" i="18"/>
  <c r="Q665" i="18" s="1"/>
  <c r="R665" i="18" s="1"/>
  <c r="M794" i="18"/>
  <c r="Z265" i="7942"/>
  <c r="Y404" i="7942"/>
  <c r="FL414" i="7942"/>
  <c r="FM275" i="7942"/>
  <c r="DJ205" i="7942"/>
  <c r="DI344" i="7942"/>
  <c r="N360" i="7942"/>
  <c r="O221" i="7942"/>
  <c r="CB410" i="7942"/>
  <c r="CC271" i="7942"/>
  <c r="FL407" i="7942"/>
  <c r="FM268" i="7942"/>
  <c r="CM416" i="7942"/>
  <c r="CN277" i="7942"/>
  <c r="FM232" i="7942"/>
  <c r="FL371" i="7942"/>
  <c r="O625" i="18"/>
  <c r="FA371" i="7942"/>
  <c r="FB232" i="7942"/>
  <c r="GH334" i="7942"/>
  <c r="GI195" i="7942"/>
  <c r="CB415" i="7942"/>
  <c r="CC276" i="7942"/>
  <c r="EF262" i="7942"/>
  <c r="EE401" i="7942"/>
  <c r="DU176" i="7942"/>
  <c r="DT315" i="7942"/>
  <c r="BR272" i="7942"/>
  <c r="BQ411" i="7942"/>
  <c r="DT297" i="7942"/>
  <c r="DU158" i="7942"/>
  <c r="BF408" i="7942"/>
  <c r="BG269" i="7942"/>
  <c r="CM308" i="7942"/>
  <c r="CN169" i="7942"/>
  <c r="FA372" i="7942"/>
  <c r="FB233" i="7942"/>
  <c r="CB349" i="7942"/>
  <c r="CC210" i="7942"/>
  <c r="FL339" i="7942"/>
  <c r="FM200" i="7942"/>
  <c r="EF239" i="7942"/>
  <c r="EE378" i="7942"/>
  <c r="DU252" i="7942"/>
  <c r="DT391" i="7942"/>
  <c r="DJ239" i="7942"/>
  <c r="DI378" i="7942"/>
  <c r="FM182" i="7942"/>
  <c r="FL321" i="7942"/>
  <c r="M400" i="18"/>
  <c r="BF424" i="7942"/>
  <c r="BG285" i="7942"/>
  <c r="CX402" i="7942"/>
  <c r="CY263" i="7942"/>
  <c r="AU354" i="7942"/>
  <c r="AV215" i="7942"/>
  <c r="BR154" i="7942"/>
  <c r="BQ293" i="7942"/>
  <c r="AK278" i="7942"/>
  <c r="AJ417" i="7942"/>
  <c r="CB331" i="7942"/>
  <c r="CC192" i="7942"/>
  <c r="FX278" i="7942"/>
  <c r="FW417" i="7942"/>
  <c r="EF202" i="7942"/>
  <c r="EE341" i="7942"/>
  <c r="O273" i="7942"/>
  <c r="N412" i="7942"/>
  <c r="FW389" i="7942"/>
  <c r="FX250" i="7942"/>
  <c r="FB247" i="7942"/>
  <c r="FA386" i="7942"/>
  <c r="FA322" i="7942"/>
  <c r="FB183" i="7942"/>
  <c r="FB248" i="7942"/>
  <c r="FA387" i="7942"/>
  <c r="AV188" i="7942"/>
  <c r="AU327" i="7942"/>
  <c r="FW330" i="7942"/>
  <c r="FX191" i="7942"/>
  <c r="GH420" i="7942"/>
  <c r="GI281" i="7942"/>
  <c r="N343" i="7942"/>
  <c r="O204" i="7942"/>
  <c r="CC169" i="7942"/>
  <c r="CB308" i="7942"/>
  <c r="CC232" i="7942"/>
  <c r="CB371" i="7942"/>
  <c r="DI423" i="7942"/>
  <c r="DJ284" i="7942"/>
  <c r="EP387" i="7942"/>
  <c r="EQ248" i="7942"/>
  <c r="FM282" i="7942"/>
  <c r="FL421" i="7942"/>
  <c r="BQ383" i="7942"/>
  <c r="BR244" i="7942"/>
  <c r="AU338" i="7942"/>
  <c r="AV199" i="7942"/>
  <c r="GH318" i="7942"/>
  <c r="GI179" i="7942"/>
  <c r="N347" i="7942"/>
  <c r="O208" i="7942"/>
  <c r="EF244" i="7942"/>
  <c r="EE383" i="7942"/>
  <c r="FL410" i="7942"/>
  <c r="FM271" i="7942"/>
  <c r="DI393" i="7942"/>
  <c r="DJ254" i="7942"/>
  <c r="DJ231" i="7942"/>
  <c r="DI370" i="7942"/>
  <c r="EO425" i="7942"/>
  <c r="AJ309" i="7942"/>
  <c r="AK170" i="7942"/>
  <c r="AV176" i="7942"/>
  <c r="AU315" i="7942"/>
  <c r="DJ236" i="7942"/>
  <c r="DI375" i="7942"/>
  <c r="BG163" i="7942"/>
  <c r="BF302" i="7942"/>
  <c r="CM339" i="7942"/>
  <c r="CN200" i="7942"/>
  <c r="N305" i="7942"/>
  <c r="O166" i="7942"/>
  <c r="AK238" i="7942"/>
  <c r="AJ377" i="7942"/>
  <c r="BF303" i="7942"/>
  <c r="BG164" i="7942"/>
  <c r="N377" i="7942"/>
  <c r="O238" i="7942"/>
  <c r="CB376" i="7942"/>
  <c r="CC237" i="7942"/>
  <c r="FA345" i="7942"/>
  <c r="FB206" i="7942"/>
  <c r="BG254" i="7942"/>
  <c r="BF393" i="7942"/>
  <c r="DI302" i="7942"/>
  <c r="DJ163" i="7942"/>
  <c r="FL411" i="7942"/>
  <c r="FM272" i="7942"/>
  <c r="GI156" i="7942"/>
  <c r="GH295" i="7942"/>
  <c r="CX347" i="7942"/>
  <c r="CY208" i="7942"/>
  <c r="AU314" i="7942"/>
  <c r="AV175" i="7942"/>
  <c r="O781" i="18"/>
  <c r="Y294" i="7942"/>
  <c r="Z155" i="7942"/>
  <c r="GH405" i="7942"/>
  <c r="GI266" i="7942"/>
  <c r="CM356" i="7942"/>
  <c r="CN217" i="7942"/>
  <c r="AK224" i="7942"/>
  <c r="AJ363" i="7942"/>
  <c r="DT368" i="7942"/>
  <c r="DU229" i="7942"/>
  <c r="AU332" i="7942"/>
  <c r="AV193" i="7942"/>
  <c r="AK179" i="7942"/>
  <c r="AJ318" i="7942"/>
  <c r="EF253" i="7942"/>
  <c r="EE392" i="7942"/>
  <c r="AJ349" i="7942"/>
  <c r="AK210" i="7942"/>
  <c r="CY235" i="7942"/>
  <c r="CX374" i="7942"/>
  <c r="GH403" i="7942"/>
  <c r="GI264" i="7942"/>
  <c r="BQ395" i="7942"/>
  <c r="BR256" i="7942"/>
  <c r="EQ187" i="7942"/>
  <c r="EP326" i="7942"/>
  <c r="GH335" i="7942"/>
  <c r="GI196" i="7942"/>
  <c r="EQ233" i="7942"/>
  <c r="EP372" i="7942"/>
  <c r="DT403" i="7942"/>
  <c r="DU264" i="7942"/>
  <c r="O261" i="7942"/>
  <c r="N400" i="7942"/>
  <c r="DU247" i="7942"/>
  <c r="DT386" i="7942"/>
  <c r="N402" i="7942"/>
  <c r="O263" i="7942"/>
  <c r="DU155" i="7942"/>
  <c r="DT294" i="7942"/>
  <c r="DI384" i="7942"/>
  <c r="DJ245" i="7942"/>
  <c r="AJ405" i="7942"/>
  <c r="AK266" i="7942"/>
  <c r="EF257" i="7942"/>
  <c r="EE396" i="7942"/>
  <c r="DT299" i="7942"/>
  <c r="DU160" i="7942"/>
  <c r="CC170" i="7942"/>
  <c r="CB309" i="7942"/>
  <c r="FX281" i="7942"/>
  <c r="FW420" i="7942"/>
  <c r="DT400" i="7942"/>
  <c r="DU261" i="7942"/>
  <c r="Y378" i="7942"/>
  <c r="Z239" i="7942"/>
  <c r="BF382" i="7942"/>
  <c r="BG243" i="7942"/>
  <c r="BF332" i="7942"/>
  <c r="BG193" i="7942"/>
  <c r="GH417" i="7942"/>
  <c r="GI278" i="7942"/>
  <c r="DT411" i="7942"/>
  <c r="DU272" i="7942"/>
  <c r="FL416" i="7942"/>
  <c r="FM277" i="7942"/>
  <c r="BF333" i="7942"/>
  <c r="BG194" i="7942"/>
  <c r="DJ221" i="7942"/>
  <c r="DI360" i="7942"/>
  <c r="DI332" i="7942"/>
  <c r="DJ193" i="7942"/>
  <c r="FA408" i="7942"/>
  <c r="FB269" i="7942"/>
  <c r="AV264" i="7942"/>
  <c r="AU403" i="7942"/>
  <c r="CM311" i="7942"/>
  <c r="CN172" i="7942"/>
  <c r="CM390" i="7942"/>
  <c r="CN251" i="7942"/>
  <c r="DJ259" i="7942"/>
  <c r="DI398" i="7942"/>
  <c r="BG249" i="7942"/>
  <c r="BF388" i="7942"/>
  <c r="DU211" i="7942"/>
  <c r="DT350" i="7942"/>
  <c r="FA407" i="7942"/>
  <c r="FB268" i="7942"/>
  <c r="CX367" i="7942"/>
  <c r="CY228" i="7942"/>
  <c r="CX337" i="7942"/>
  <c r="CY198" i="7942"/>
  <c r="FW367" i="7942"/>
  <c r="FX228" i="7942"/>
  <c r="GI242" i="7942"/>
  <c r="GH381" i="7942"/>
  <c r="FM264" i="7942"/>
  <c r="FL403" i="7942"/>
  <c r="CN176" i="7942"/>
  <c r="CM315" i="7942"/>
  <c r="BG255" i="7942"/>
  <c r="BF394" i="7942"/>
  <c r="DI348" i="7942"/>
  <c r="DJ209" i="7942"/>
  <c r="FX188" i="7942"/>
  <c r="FW327" i="7942"/>
  <c r="CY164" i="7942"/>
  <c r="CX303" i="7942"/>
  <c r="EQ266" i="7942"/>
  <c r="EP405" i="7942"/>
  <c r="N373" i="7942"/>
  <c r="O234" i="7942"/>
  <c r="BQ406" i="7942"/>
  <c r="BR267" i="7942"/>
  <c r="M270" i="18"/>
  <c r="EP415" i="7942"/>
  <c r="EQ276" i="7942"/>
  <c r="BR255" i="7942"/>
  <c r="BQ394" i="7942"/>
  <c r="DT406" i="7942"/>
  <c r="DU267" i="7942"/>
  <c r="FA336" i="7942"/>
  <c r="FB197" i="7942"/>
  <c r="CN192" i="7942"/>
  <c r="CM331" i="7942"/>
  <c r="GH376" i="7942"/>
  <c r="GI237" i="7942"/>
  <c r="GH375" i="7942"/>
  <c r="GI236" i="7942"/>
  <c r="FW361" i="7942"/>
  <c r="FX222" i="7942"/>
  <c r="EF161" i="7942"/>
  <c r="EE300" i="7942"/>
  <c r="BR282" i="7942"/>
  <c r="BQ421" i="7942"/>
  <c r="BQ357" i="7942"/>
  <c r="BR218" i="7942"/>
  <c r="DI369" i="7942"/>
  <c r="DJ230" i="7942"/>
  <c r="O171" i="7942"/>
  <c r="N310" i="7942"/>
  <c r="DT377" i="7942"/>
  <c r="DU238" i="7942"/>
  <c r="CN228" i="7942"/>
  <c r="CM367" i="7942"/>
  <c r="GH382" i="7942"/>
  <c r="GI243" i="7942"/>
  <c r="AJ408" i="7942"/>
  <c r="AK269" i="7942"/>
  <c r="BQ341" i="7942"/>
  <c r="BR202" i="7942"/>
  <c r="FX166" i="7942"/>
  <c r="FW305" i="7942"/>
  <c r="Z183" i="7942"/>
  <c r="Y322" i="7942"/>
  <c r="CX385" i="7942"/>
  <c r="CY246" i="7942"/>
  <c r="DJ271" i="7942"/>
  <c r="DI410" i="7942"/>
  <c r="DT399" i="7942"/>
  <c r="DU260" i="7942"/>
  <c r="AU340" i="7942"/>
  <c r="AV201" i="7942"/>
  <c r="CB412" i="7942"/>
  <c r="CC273" i="7942"/>
  <c r="AK255" i="7942"/>
  <c r="AJ394" i="7942"/>
  <c r="AJ375" i="7942"/>
  <c r="AK236" i="7942"/>
  <c r="BQ385" i="7942"/>
  <c r="BR246" i="7942"/>
  <c r="Z223" i="7942"/>
  <c r="Y362" i="7942"/>
  <c r="DJ280" i="7942"/>
  <c r="DI419" i="7942"/>
  <c r="BQ329" i="7942"/>
  <c r="BR190" i="7942"/>
  <c r="FM204" i="7942"/>
  <c r="FL343" i="7942"/>
  <c r="FA388" i="7942"/>
  <c r="FB249" i="7942"/>
  <c r="AU333" i="7942"/>
  <c r="AV194" i="7942"/>
  <c r="BR223" i="7942"/>
  <c r="BQ362" i="7942"/>
  <c r="Y372" i="7942"/>
  <c r="Z233" i="7942"/>
  <c r="Q668" i="18"/>
  <c r="M642" i="18"/>
  <c r="L791" i="18"/>
  <c r="M850" i="18"/>
  <c r="L856" i="18"/>
  <c r="M680" i="18"/>
  <c r="P807" i="18"/>
  <c r="EP295" i="7942"/>
  <c r="EQ156" i="7942"/>
  <c r="GH391" i="7942"/>
  <c r="GI252" i="7942"/>
  <c r="FX236" i="7942"/>
  <c r="FW375" i="7942"/>
  <c r="N331" i="7942"/>
  <c r="O192" i="7942"/>
  <c r="CB322" i="7942"/>
  <c r="CC183" i="7942"/>
  <c r="Y415" i="7942"/>
  <c r="Z276" i="7942"/>
  <c r="GI283" i="7942"/>
  <c r="GH422" i="7942"/>
  <c r="EP339" i="7942"/>
  <c r="EQ200" i="7942"/>
  <c r="EF183" i="7942"/>
  <c r="EE322" i="7942"/>
  <c r="CX300" i="7942"/>
  <c r="CY161" i="7942"/>
  <c r="BF407" i="7942"/>
  <c r="BG268" i="7942"/>
  <c r="AJ348" i="7942"/>
  <c r="AK209" i="7942"/>
  <c r="DU253" i="7942"/>
  <c r="DT392" i="7942"/>
  <c r="BQ381" i="7942"/>
  <c r="BR242" i="7942"/>
  <c r="BR250" i="7942"/>
  <c r="BQ389" i="7942"/>
  <c r="FL317" i="7942"/>
  <c r="FM178" i="7942"/>
  <c r="FW395" i="7942"/>
  <c r="FX256" i="7942"/>
  <c r="CX364" i="7942"/>
  <c r="CY225" i="7942"/>
  <c r="GH368" i="7942"/>
  <c r="GI229" i="7942"/>
  <c r="GH369" i="7942"/>
  <c r="GI230" i="7942"/>
  <c r="EQ155" i="7942"/>
  <c r="EP294" i="7942"/>
  <c r="FA381" i="7942"/>
  <c r="FB242" i="7942"/>
  <c r="GH372" i="7942"/>
  <c r="GI233" i="7942"/>
  <c r="BQ298" i="7942"/>
  <c r="BR159" i="7942"/>
  <c r="CY157" i="7942"/>
  <c r="CX296" i="7942"/>
  <c r="FX248" i="7942"/>
  <c r="FW387" i="7942"/>
  <c r="BG251" i="7942"/>
  <c r="BF390" i="7942"/>
  <c r="FL369" i="7942"/>
  <c r="FM230" i="7942"/>
  <c r="CM354" i="7942"/>
  <c r="CN215" i="7942"/>
  <c r="EQ264" i="7942"/>
  <c r="EP403" i="7942"/>
  <c r="FA333" i="7942"/>
  <c r="FB194" i="7942"/>
  <c r="DI374" i="7942"/>
  <c r="DJ235" i="7942"/>
  <c r="CM325" i="7942"/>
  <c r="CN186" i="7942"/>
  <c r="FX190" i="7942"/>
  <c r="FW329" i="7942"/>
  <c r="CY163" i="7942"/>
  <c r="CX302" i="7942"/>
  <c r="CX424" i="7942"/>
  <c r="CY285" i="7942"/>
  <c r="H82" i="7946"/>
  <c r="CB296" i="7942"/>
  <c r="CC157" i="7942"/>
  <c r="AU376" i="7942"/>
  <c r="AV237" i="7942"/>
  <c r="Y320" i="7942"/>
  <c r="Z181" i="7942"/>
  <c r="AK279" i="7942"/>
  <c r="AJ418" i="7942"/>
  <c r="EP390" i="7942"/>
  <c r="EQ251" i="7942"/>
  <c r="GH311" i="7942"/>
  <c r="GI172" i="7942"/>
  <c r="CN268" i="7942"/>
  <c r="CM407" i="7942"/>
  <c r="CC221" i="7942"/>
  <c r="CB360" i="7942"/>
  <c r="Y395" i="7942"/>
  <c r="Z256" i="7942"/>
  <c r="CX328" i="7942"/>
  <c r="CY189" i="7942"/>
  <c r="AV222" i="7942"/>
  <c r="AU361" i="7942"/>
  <c r="FA327" i="7942"/>
  <c r="FB188" i="7942"/>
  <c r="EF187" i="7942"/>
  <c r="EE326" i="7942"/>
  <c r="FM195" i="7942"/>
  <c r="FL334" i="7942"/>
  <c r="L7" i="7942"/>
  <c r="O205" i="7942"/>
  <c r="N344" i="7942"/>
  <c r="AJ396" i="7942"/>
  <c r="AK257" i="7942"/>
  <c r="DT296" i="7942"/>
  <c r="DU157" i="7942"/>
  <c r="DJ282" i="7942"/>
  <c r="DI421" i="7942"/>
  <c r="BF367" i="7942"/>
  <c r="BG228" i="7942"/>
  <c r="AK169" i="7942"/>
  <c r="AJ308" i="7942"/>
  <c r="BF339" i="7942"/>
  <c r="BG200" i="7942"/>
  <c r="O260" i="7942"/>
  <c r="N399" i="7942"/>
  <c r="CM370" i="7942"/>
  <c r="CN231" i="7942"/>
  <c r="FW422" i="7942"/>
  <c r="FX283" i="7942"/>
  <c r="N413" i="7942"/>
  <c r="O274" i="7942"/>
  <c r="FW406" i="7942"/>
  <c r="FX267" i="7942"/>
  <c r="DJ187" i="7942"/>
  <c r="DI326" i="7942"/>
  <c r="DU213" i="7942"/>
  <c r="DT352" i="7942"/>
  <c r="CM296" i="7942"/>
  <c r="CN157" i="7942"/>
  <c r="FL312" i="7942"/>
  <c r="FM173" i="7942"/>
  <c r="FA324" i="7942"/>
  <c r="FB185" i="7942"/>
  <c r="CY176" i="7942"/>
  <c r="CX315" i="7942"/>
  <c r="CY226" i="7942"/>
  <c r="CX365" i="7942"/>
  <c r="DT348" i="7942"/>
  <c r="DU209" i="7942"/>
  <c r="R692" i="18"/>
  <c r="S692" i="18" s="1"/>
  <c r="DI323" i="7942"/>
  <c r="DJ184" i="7942"/>
  <c r="EP392" i="7942"/>
  <c r="EQ253" i="7942"/>
  <c r="FX209" i="7942"/>
  <c r="FW348" i="7942"/>
  <c r="FX207" i="7942"/>
  <c r="FW346" i="7942"/>
  <c r="CX346" i="7942"/>
  <c r="CY207" i="7942"/>
  <c r="FL370" i="7942"/>
  <c r="FM231" i="7942"/>
  <c r="K25" i="7946"/>
  <c r="EP407" i="7942"/>
  <c r="EQ268" i="7942"/>
  <c r="DT421" i="7942"/>
  <c r="DU282" i="7942"/>
  <c r="FW384" i="7942"/>
  <c r="FX245" i="7942"/>
  <c r="DI331" i="7942"/>
  <c r="DJ192" i="7942"/>
  <c r="Y296" i="7942"/>
  <c r="Z157" i="7942"/>
  <c r="FL412" i="7942"/>
  <c r="FM273" i="7942"/>
  <c r="FA305" i="7942"/>
  <c r="FB166" i="7942"/>
  <c r="EF205" i="7942"/>
  <c r="EE344" i="7942"/>
  <c r="GI217" i="7942"/>
  <c r="GH356" i="7942"/>
  <c r="DT336" i="7942"/>
  <c r="DU197" i="7942"/>
  <c r="FX231" i="7942"/>
  <c r="FW370" i="7942"/>
  <c r="FX241" i="7942"/>
  <c r="FW380" i="7942"/>
  <c r="BQ299" i="7942"/>
  <c r="BR160" i="7942"/>
  <c r="FM222" i="7942"/>
  <c r="FL361" i="7942"/>
  <c r="BF369" i="7942"/>
  <c r="BG230" i="7942"/>
  <c r="AJ399" i="7942"/>
  <c r="AK260" i="7942"/>
  <c r="AU369" i="7942"/>
  <c r="AV230" i="7942"/>
  <c r="AK211" i="7942"/>
  <c r="AJ350" i="7942"/>
  <c r="CM321" i="7942"/>
  <c r="CN182" i="7942"/>
  <c r="EQ181" i="7942"/>
  <c r="EP320" i="7942"/>
  <c r="CX299" i="7942"/>
  <c r="CY160" i="7942"/>
  <c r="CY174" i="7942"/>
  <c r="CX313" i="7942"/>
  <c r="CM394" i="7942"/>
  <c r="CN255" i="7942"/>
  <c r="AK258" i="7942"/>
  <c r="AJ397" i="7942"/>
  <c r="AJ368" i="7942"/>
  <c r="AK229" i="7942"/>
  <c r="EF283" i="7942"/>
  <c r="EE422" i="7942"/>
  <c r="CX413" i="7942"/>
  <c r="CY274" i="7942"/>
  <c r="CC173" i="7942"/>
  <c r="CB312" i="7942"/>
  <c r="FX282" i="7942"/>
  <c r="FW421" i="7942"/>
  <c r="Z219" i="7942"/>
  <c r="Y358" i="7942"/>
  <c r="DT417" i="7942"/>
  <c r="DU278" i="7942"/>
  <c r="CY261" i="7942"/>
  <c r="CX400" i="7942"/>
  <c r="CC240" i="7942"/>
  <c r="CB379" i="7942"/>
  <c r="BQ332" i="7942"/>
  <c r="BR193" i="7942"/>
  <c r="CM336" i="7942"/>
  <c r="CN197" i="7942"/>
  <c r="EF190" i="7942"/>
  <c r="EE329" i="7942"/>
  <c r="GG425" i="7942"/>
  <c r="AV263" i="7942"/>
  <c r="AU402" i="7942"/>
  <c r="DU169" i="7942"/>
  <c r="DT308" i="7942"/>
  <c r="EQ217" i="7942"/>
  <c r="EP356" i="7942"/>
  <c r="AV158" i="7942"/>
  <c r="AU297" i="7942"/>
  <c r="GH421" i="7942"/>
  <c r="GI282" i="7942"/>
  <c r="GI180" i="7942"/>
  <c r="GH319" i="7942"/>
  <c r="Y411" i="7942"/>
  <c r="Z272" i="7942"/>
  <c r="GH362" i="7942"/>
  <c r="GI223" i="7942"/>
  <c r="GI241" i="7942"/>
  <c r="GH380" i="7942"/>
  <c r="CN154" i="7942"/>
  <c r="CM293" i="7942"/>
  <c r="CY281" i="7942"/>
  <c r="CX420" i="7942"/>
  <c r="AV216" i="7942"/>
  <c r="AU355" i="7942"/>
  <c r="CN246" i="7942"/>
  <c r="CM385" i="7942"/>
  <c r="AK207" i="7942"/>
  <c r="AJ346" i="7942"/>
  <c r="R586" i="18"/>
  <c r="FX259" i="7942"/>
  <c r="FW398" i="7942"/>
  <c r="FM266" i="7942"/>
  <c r="FL405" i="7942"/>
  <c r="AJ306" i="7942"/>
  <c r="AK167" i="7942"/>
  <c r="AV270" i="7942"/>
  <c r="AU409" i="7942"/>
  <c r="CM353" i="7942"/>
  <c r="CN214" i="7942"/>
  <c r="BR212" i="7942"/>
  <c r="BQ351" i="7942"/>
  <c r="BF413" i="7942"/>
  <c r="BG274" i="7942"/>
  <c r="Y392" i="7942"/>
  <c r="Z253" i="7942"/>
  <c r="O219" i="7942"/>
  <c r="N358" i="7942"/>
  <c r="M704" i="18"/>
  <c r="N704" i="18" s="1"/>
  <c r="N380" i="7942"/>
  <c r="O241" i="7942"/>
  <c r="BR215" i="7942"/>
  <c r="BQ354" i="7942"/>
  <c r="BR206" i="7942"/>
  <c r="BQ345" i="7942"/>
  <c r="N602" i="18"/>
  <c r="O602" i="18" s="1"/>
  <c r="L596" i="18"/>
  <c r="DI312" i="7942"/>
  <c r="DJ173" i="7942"/>
  <c r="AJ294" i="7942"/>
  <c r="AK155" i="7942"/>
  <c r="FB202" i="7942"/>
  <c r="FA341" i="7942"/>
  <c r="FL377" i="7942"/>
  <c r="FM238" i="7942"/>
  <c r="EP404" i="7942"/>
  <c r="EQ265" i="7942"/>
  <c r="AU312" i="7942"/>
  <c r="AV173" i="7942"/>
  <c r="AU377" i="7942"/>
  <c r="AV238" i="7942"/>
  <c r="CB305" i="7942"/>
  <c r="CC166" i="7942"/>
  <c r="CY269" i="7942"/>
  <c r="CX408" i="7942"/>
  <c r="CM337" i="7942"/>
  <c r="CN198" i="7942"/>
  <c r="GH330" i="7942"/>
  <c r="GI191" i="7942"/>
  <c r="BG178" i="7942"/>
  <c r="BF317" i="7942"/>
  <c r="EQ206" i="7942"/>
  <c r="EP345" i="7942"/>
  <c r="DU245" i="7942"/>
  <c r="DT384" i="7942"/>
  <c r="GH346" i="7942"/>
  <c r="GI207" i="7942"/>
  <c r="DT301" i="7942"/>
  <c r="DU162" i="7942"/>
  <c r="EQ191" i="7942"/>
  <c r="EP330" i="7942"/>
  <c r="DJ165" i="7942"/>
  <c r="DI304" i="7942"/>
  <c r="CN189" i="7942"/>
  <c r="CM328" i="7942"/>
  <c r="BG272" i="7942"/>
  <c r="BF411" i="7942"/>
  <c r="AV179" i="7942"/>
  <c r="AU318" i="7942"/>
  <c r="AU322" i="7942"/>
  <c r="AV183" i="7942"/>
  <c r="DT342" i="7942"/>
  <c r="DU203" i="7942"/>
  <c r="N416" i="7942"/>
  <c r="O277" i="7942"/>
  <c r="CY221" i="7942"/>
  <c r="CX360" i="7942"/>
  <c r="Y301" i="7942"/>
  <c r="Z162" i="7942"/>
  <c r="EF243" i="7942"/>
  <c r="EE382" i="7942"/>
  <c r="EQ229" i="7942"/>
  <c r="EP368" i="7942"/>
  <c r="CN162" i="7942"/>
  <c r="CM301" i="7942"/>
  <c r="AJ400" i="7942"/>
  <c r="AK261" i="7942"/>
  <c r="FM192" i="7942"/>
  <c r="FL331" i="7942"/>
  <c r="AU329" i="7942"/>
  <c r="AV190" i="7942"/>
  <c r="EQ189" i="7942"/>
  <c r="EP328" i="7942"/>
  <c r="AV275" i="7942"/>
  <c r="AU414" i="7942"/>
  <c r="Y349" i="7942"/>
  <c r="Z210" i="7942"/>
  <c r="FM256" i="7942"/>
  <c r="FL395" i="7942"/>
  <c r="GH304" i="7942"/>
  <c r="GI165" i="7942"/>
  <c r="O157" i="7942"/>
  <c r="N296" i="7942"/>
  <c r="N328" i="7942"/>
  <c r="O189" i="7942"/>
  <c r="BG205" i="7942"/>
  <c r="BF344" i="7942"/>
  <c r="O279" i="7942"/>
  <c r="N418" i="7942"/>
  <c r="EF225" i="7942"/>
  <c r="EE364" i="7942"/>
  <c r="Z254" i="7942"/>
  <c r="Y393" i="7942"/>
  <c r="Z203" i="7942"/>
  <c r="Y342" i="7942"/>
  <c r="DT376" i="7942"/>
  <c r="DU237" i="7942"/>
  <c r="CN284" i="7942"/>
  <c r="CM423" i="7942"/>
  <c r="FA406" i="7942"/>
  <c r="FB267" i="7942"/>
  <c r="FX224" i="7942"/>
  <c r="FW363" i="7942"/>
  <c r="FA311" i="7942"/>
  <c r="FB172" i="7942"/>
  <c r="BR245" i="7942"/>
  <c r="BQ384" i="7942"/>
  <c r="AV259" i="7942"/>
  <c r="AU398" i="7942"/>
  <c r="DT357" i="7942"/>
  <c r="DU218" i="7942"/>
  <c r="CX306" i="7942"/>
  <c r="CY167" i="7942"/>
  <c r="BQ303" i="7942"/>
  <c r="BR164" i="7942"/>
  <c r="BQ373" i="7942"/>
  <c r="BR234" i="7942"/>
  <c r="BQ414" i="7942"/>
  <c r="BR275" i="7942"/>
  <c r="FA293" i="7942"/>
  <c r="FB154" i="7942"/>
  <c r="M309" i="18"/>
  <c r="P299" i="18"/>
  <c r="AV214" i="7942"/>
  <c r="AU353" i="7942"/>
  <c r="DI300" i="7942"/>
  <c r="DJ161" i="7942"/>
  <c r="DJ251" i="7942"/>
  <c r="DI390" i="7942"/>
  <c r="CM341" i="7942"/>
  <c r="CN202" i="7942"/>
  <c r="FM260" i="7942"/>
  <c r="FL399" i="7942"/>
  <c r="DJ175" i="7942"/>
  <c r="DI314" i="7942"/>
  <c r="GH386" i="7942"/>
  <c r="GI247" i="7942"/>
  <c r="CM324" i="7942"/>
  <c r="CN185" i="7942"/>
  <c r="EQ272" i="7942"/>
  <c r="EP411" i="7942"/>
  <c r="Y398" i="7942"/>
  <c r="Z259" i="7942"/>
  <c r="CY283" i="7942"/>
  <c r="CX422" i="7942"/>
  <c r="J96" i="7946"/>
  <c r="Y299" i="7942"/>
  <c r="Z160" i="7942"/>
  <c r="EP336" i="7942"/>
  <c r="EQ197" i="7942"/>
  <c r="FW333" i="7942"/>
  <c r="FX194" i="7942"/>
  <c r="DT389" i="7942"/>
  <c r="DU250" i="7942"/>
  <c r="DT313" i="7942"/>
  <c r="DU174" i="7942"/>
  <c r="GH404" i="7942"/>
  <c r="GI265" i="7942"/>
  <c r="CB362" i="7942"/>
  <c r="CC223" i="7942"/>
  <c r="Y424" i="7942"/>
  <c r="Z285" i="7942"/>
  <c r="BF358" i="7942"/>
  <c r="BG219" i="7942"/>
  <c r="L674" i="18"/>
  <c r="FW297" i="7942"/>
  <c r="FX158" i="7942"/>
  <c r="DU166" i="7942"/>
  <c r="DT305" i="7942"/>
  <c r="FB165" i="7942"/>
  <c r="FA304" i="7942"/>
  <c r="CC208" i="7942"/>
  <c r="CB347" i="7942"/>
  <c r="FM190" i="7942"/>
  <c r="FL329" i="7942"/>
  <c r="N370" i="7942"/>
  <c r="O231" i="7942"/>
  <c r="U796" i="18"/>
  <c r="AJ296" i="7942"/>
  <c r="AK157" i="7942"/>
  <c r="GH337" i="7942"/>
  <c r="GI198" i="7942"/>
  <c r="EP422" i="7942"/>
  <c r="EQ283" i="7942"/>
  <c r="Y323" i="7942"/>
  <c r="Z184" i="7942"/>
  <c r="Y384" i="7942"/>
  <c r="Z245" i="7942"/>
  <c r="Y295" i="7942"/>
  <c r="Z156" i="7942"/>
  <c r="EE379" i="7942"/>
  <c r="EF240" i="7942"/>
  <c r="AK215" i="7942"/>
  <c r="AJ354" i="7942"/>
  <c r="CM422" i="7942"/>
  <c r="CN283" i="7942"/>
  <c r="N356" i="7942"/>
  <c r="O217" i="7942"/>
  <c r="DI296" i="7942"/>
  <c r="DJ157" i="7942"/>
  <c r="AJ380" i="7942"/>
  <c r="AK241" i="7942"/>
  <c r="GI208" i="7942"/>
  <c r="GH347" i="7942"/>
  <c r="BG261" i="7942"/>
  <c r="BF400" i="7942"/>
  <c r="FL298" i="7942"/>
  <c r="FM159" i="7942"/>
  <c r="BG206" i="7942"/>
  <c r="BF345" i="7942"/>
  <c r="Z164" i="7942"/>
  <c r="Y303" i="7942"/>
  <c r="CX310" i="7942"/>
  <c r="CY171" i="7942"/>
  <c r="CB334" i="7942"/>
  <c r="CC195" i="7942"/>
  <c r="GI256" i="7942"/>
  <c r="GH395" i="7942"/>
  <c r="FM274" i="7942"/>
  <c r="FL413" i="7942"/>
  <c r="FX258" i="7942"/>
  <c r="FW397" i="7942"/>
  <c r="DJ248" i="7942"/>
  <c r="DI387" i="7942"/>
  <c r="CN262" i="7942"/>
  <c r="CM401" i="7942"/>
  <c r="DT309" i="7942"/>
  <c r="DU170" i="7942"/>
  <c r="DJ263" i="7942"/>
  <c r="DI402" i="7942"/>
  <c r="BG248" i="7942"/>
  <c r="BF387" i="7942"/>
  <c r="EQ271" i="7942"/>
  <c r="EP410" i="7942"/>
  <c r="AU387" i="7942"/>
  <c r="AV248" i="7942"/>
  <c r="FW309" i="7942"/>
  <c r="FX170" i="7942"/>
  <c r="FB241" i="7942"/>
  <c r="FA380" i="7942"/>
  <c r="AU418" i="7942"/>
  <c r="AV279" i="7942"/>
  <c r="EF269" i="7942"/>
  <c r="EE408" i="7942"/>
  <c r="GH350" i="7942"/>
  <c r="GI211" i="7942"/>
  <c r="EE303" i="7942"/>
  <c r="EF164" i="7942"/>
  <c r="CM408" i="7942"/>
  <c r="CN269" i="7942"/>
  <c r="CN248" i="7942"/>
  <c r="CM387" i="7942"/>
  <c r="DT311" i="7942"/>
  <c r="DU172" i="7942"/>
  <c r="CM388" i="7942"/>
  <c r="CN249" i="7942"/>
  <c r="BF335" i="7942"/>
  <c r="BG196" i="7942"/>
  <c r="AK248" i="7942"/>
  <c r="AJ387" i="7942"/>
  <c r="Z236" i="7942"/>
  <c r="Y375" i="7942"/>
  <c r="CC245" i="7942"/>
  <c r="CB384" i="7942"/>
  <c r="CM319" i="7942"/>
  <c r="CN180" i="7942"/>
  <c r="O390" i="18"/>
  <c r="N332" i="7942"/>
  <c r="O193" i="7942"/>
  <c r="AV166" i="7942"/>
  <c r="AU305" i="7942"/>
  <c r="FM283" i="7942"/>
  <c r="FL422" i="7942"/>
  <c r="DI367" i="7942"/>
  <c r="DJ228" i="7942"/>
  <c r="DI310" i="7942"/>
  <c r="DJ171" i="7942"/>
  <c r="N363" i="7942"/>
  <c r="O224" i="7942"/>
  <c r="FX266" i="7942"/>
  <c r="FW405" i="7942"/>
  <c r="AK198" i="7942"/>
  <c r="AJ337" i="7942"/>
  <c r="CB413" i="7942"/>
  <c r="CC274" i="7942"/>
  <c r="FM244" i="7942"/>
  <c r="FL383" i="7942"/>
  <c r="AK283" i="7942"/>
  <c r="AJ422" i="7942"/>
  <c r="AK187" i="7942"/>
  <c r="AJ326" i="7942"/>
  <c r="DI420" i="7942"/>
  <c r="DJ281" i="7942"/>
  <c r="Z225" i="7942"/>
  <c r="Y364" i="7942"/>
  <c r="AK276" i="7942"/>
  <c r="AJ415" i="7942"/>
  <c r="Y345" i="7942"/>
  <c r="Z206" i="7942"/>
  <c r="DU164" i="7942"/>
  <c r="DT303" i="7942"/>
  <c r="I40" i="7946"/>
  <c r="I56" i="7946"/>
  <c r="I81" i="7946" s="1"/>
  <c r="CY251" i="7942"/>
  <c r="CX390" i="7942"/>
  <c r="CB398" i="7942"/>
  <c r="CC259" i="7942"/>
  <c r="GH363" i="7942"/>
  <c r="GI224" i="7942"/>
  <c r="CB396" i="7942"/>
  <c r="CC257" i="7942"/>
  <c r="BQ343" i="7942"/>
  <c r="BR204" i="7942"/>
  <c r="EE359" i="7942"/>
  <c r="EF220" i="7942"/>
  <c r="FM167" i="7942"/>
  <c r="FL306" i="7942"/>
  <c r="EE311" i="7942"/>
  <c r="EF172" i="7942"/>
  <c r="M830" i="18"/>
  <c r="BG238" i="7942"/>
  <c r="BF377" i="7942"/>
  <c r="AK237" i="7942"/>
  <c r="AJ376" i="7942"/>
  <c r="CN216" i="7942"/>
  <c r="CM355" i="7942"/>
  <c r="AJ342" i="7942"/>
  <c r="AK203" i="7942"/>
  <c r="BF420" i="7942"/>
  <c r="BG281" i="7942"/>
  <c r="DT306" i="7942"/>
  <c r="DU167" i="7942"/>
  <c r="CX326" i="7942"/>
  <c r="CY187" i="7942"/>
  <c r="BF418" i="7942"/>
  <c r="BG279" i="7942"/>
  <c r="CN220" i="7942"/>
  <c r="CM359" i="7942"/>
  <c r="FL400" i="7942"/>
  <c r="FM261" i="7942"/>
  <c r="AK162" i="7942"/>
  <c r="AJ301" i="7942"/>
  <c r="FX210" i="7942"/>
  <c r="FW349" i="7942"/>
  <c r="FX156" i="7942"/>
  <c r="FW295" i="7942"/>
  <c r="CN155" i="7942"/>
  <c r="CM294" i="7942"/>
  <c r="Z258" i="7942"/>
  <c r="Y397" i="7942"/>
  <c r="AT425" i="7942"/>
  <c r="CX355" i="7942"/>
  <c r="CY216" i="7942"/>
  <c r="CY184" i="7942"/>
  <c r="CX323" i="7942"/>
  <c r="FB240" i="7942"/>
  <c r="FA379" i="7942"/>
  <c r="S70" i="7946"/>
  <c r="S71" i="7946" s="1"/>
  <c r="K95" i="7946"/>
  <c r="S95" i="7946" s="1"/>
  <c r="S96" i="7946" s="1"/>
  <c r="L70" i="7946"/>
  <c r="M70" i="7946" s="1"/>
  <c r="M95" i="7946" s="1"/>
  <c r="GI218" i="7942"/>
  <c r="GH357" i="7942"/>
  <c r="GI205" i="7942"/>
  <c r="GH344" i="7942"/>
  <c r="Y408" i="7942"/>
  <c r="Z269" i="7942"/>
  <c r="M778" i="18"/>
  <c r="N768" i="18"/>
  <c r="AK246" i="7942"/>
  <c r="AJ385" i="7942"/>
  <c r="FL368" i="7942"/>
  <c r="FM229" i="7942"/>
  <c r="CM309" i="7942"/>
  <c r="CN170" i="7942"/>
  <c r="DT326" i="7942"/>
  <c r="DU187" i="7942"/>
  <c r="AK250" i="7942"/>
  <c r="AJ389" i="7942"/>
  <c r="EF175" i="7942"/>
  <c r="EE314" i="7942"/>
  <c r="CX397" i="7942"/>
  <c r="CY258" i="7942"/>
  <c r="FL382" i="7942"/>
  <c r="FM243" i="7942"/>
  <c r="GH358" i="7942"/>
  <c r="GI219" i="7942"/>
  <c r="FA320" i="7942"/>
  <c r="FB181" i="7942"/>
  <c r="N705" i="18"/>
  <c r="O705" i="18" s="1"/>
  <c r="P705" i="18" s="1"/>
  <c r="Q705" i="18" s="1"/>
  <c r="FB168" i="7942"/>
  <c r="FA307" i="7942"/>
  <c r="EF170" i="7942"/>
  <c r="EE309" i="7942"/>
  <c r="FB159" i="7942"/>
  <c r="FA298" i="7942"/>
  <c r="DT359" i="7942"/>
  <c r="DU220" i="7942"/>
  <c r="N374" i="7942"/>
  <c r="O235" i="7942"/>
  <c r="FA343" i="7942"/>
  <c r="FB204" i="7942"/>
  <c r="FA392" i="7942"/>
  <c r="FB253" i="7942"/>
  <c r="BG275" i="7942"/>
  <c r="BF414" i="7942"/>
  <c r="BG226" i="7942"/>
  <c r="BF365" i="7942"/>
  <c r="BG234" i="7942"/>
  <c r="BF373" i="7942"/>
  <c r="FB285" i="7942"/>
  <c r="FA424" i="7942"/>
  <c r="GH371" i="7942"/>
  <c r="GI232" i="7942"/>
  <c r="EF280" i="7942"/>
  <c r="EE419" i="7942"/>
  <c r="CC241" i="7942"/>
  <c r="CB380" i="7942"/>
  <c r="AV165" i="7942"/>
  <c r="AU304" i="7942"/>
  <c r="AV233" i="7942"/>
  <c r="AU372" i="7942"/>
  <c r="EF271" i="7942"/>
  <c r="EE410" i="7942"/>
  <c r="FM228" i="7942"/>
  <c r="FL367" i="7942"/>
  <c r="CY270" i="7942"/>
  <c r="CX409" i="7942"/>
  <c r="Z234" i="7942"/>
  <c r="Y373" i="7942"/>
  <c r="BQ302" i="7942"/>
  <c r="BR163" i="7942"/>
  <c r="CB364" i="7942"/>
  <c r="CC225" i="7942"/>
  <c r="O270" i="7942"/>
  <c r="N409" i="7942"/>
  <c r="P677" i="18"/>
  <c r="EQ212" i="7942"/>
  <c r="EP351" i="7942"/>
  <c r="O703" i="18"/>
  <c r="BQ347" i="7942"/>
  <c r="BR208" i="7942"/>
  <c r="FM174" i="7942"/>
  <c r="FL313" i="7942"/>
  <c r="O223" i="7942"/>
  <c r="N362" i="7942"/>
  <c r="Y329" i="7942"/>
  <c r="Z190" i="7942"/>
  <c r="EF221" i="7942"/>
  <c r="EE360" i="7942"/>
  <c r="GH325" i="7942"/>
  <c r="GI186" i="7942"/>
  <c r="FW300" i="7942"/>
  <c r="FX161" i="7942"/>
  <c r="CC189" i="7942"/>
  <c r="CB328" i="7942"/>
  <c r="FB220" i="7942"/>
  <c r="FA359" i="7942"/>
  <c r="CC248" i="7942"/>
  <c r="CB387" i="7942"/>
  <c r="FX243" i="7942"/>
  <c r="FW382" i="7942"/>
  <c r="GH409" i="7942"/>
  <c r="GI270" i="7942"/>
  <c r="CC267" i="7942"/>
  <c r="CB406" i="7942"/>
  <c r="EF270" i="7942"/>
  <c r="EE409" i="7942"/>
  <c r="DT381" i="7942"/>
  <c r="DU242" i="7942"/>
  <c r="AK217" i="7942"/>
  <c r="AJ356" i="7942"/>
  <c r="Y340" i="7942"/>
  <c r="Z201" i="7942"/>
  <c r="M601" i="18"/>
  <c r="CM329" i="7942"/>
  <c r="CN190" i="7942"/>
  <c r="BQ318" i="7942"/>
  <c r="BR179" i="7942"/>
  <c r="DT370" i="7942"/>
  <c r="DU231" i="7942"/>
  <c r="GH352" i="7942"/>
  <c r="GI213" i="7942"/>
  <c r="FM248" i="7942"/>
  <c r="FL387" i="7942"/>
  <c r="BR262" i="7942"/>
  <c r="BQ401" i="7942"/>
  <c r="CY241" i="7942"/>
  <c r="CX380" i="7942"/>
  <c r="FB274" i="7942"/>
  <c r="FA413" i="7942"/>
  <c r="CB363" i="7942"/>
  <c r="CC224" i="7942"/>
  <c r="DT321" i="7942"/>
  <c r="DU182" i="7942"/>
  <c r="CM389" i="7942"/>
  <c r="CN250" i="7942"/>
  <c r="GH373" i="7942"/>
  <c r="GI234" i="7942"/>
  <c r="GI168" i="7942"/>
  <c r="GH307" i="7942"/>
  <c r="EP308" i="7942"/>
  <c r="EQ169" i="7942"/>
  <c r="DI319" i="7942"/>
  <c r="DJ180" i="7942"/>
  <c r="GH401" i="7942"/>
  <c r="GI262" i="7942"/>
  <c r="O246" i="7942"/>
  <c r="N385" i="7942"/>
  <c r="FA394" i="7942"/>
  <c r="FB255" i="7942"/>
  <c r="Y366" i="7942"/>
  <c r="Z227" i="7942"/>
  <c r="CN160" i="7942"/>
  <c r="CM299" i="7942"/>
  <c r="CY250" i="7942"/>
  <c r="CX389" i="7942"/>
  <c r="EQ259" i="7942"/>
  <c r="EP398" i="7942"/>
  <c r="CY234" i="7942"/>
  <c r="CX373" i="7942"/>
  <c r="BF410" i="7942"/>
  <c r="BG271" i="7942"/>
  <c r="DT372" i="7942"/>
  <c r="DU233" i="7942"/>
  <c r="AJ370" i="7942"/>
  <c r="AK231" i="7942"/>
  <c r="EE386" i="7942"/>
  <c r="EF247" i="7942"/>
  <c r="AK173" i="7942"/>
  <c r="AJ312" i="7942"/>
  <c r="Z169" i="7942"/>
  <c r="Y308" i="7942"/>
  <c r="AJ372" i="7942"/>
  <c r="AK233" i="7942"/>
  <c r="CC214" i="7942"/>
  <c r="CB353" i="7942"/>
  <c r="AU374" i="7942"/>
  <c r="AV235" i="7942"/>
  <c r="DI362" i="7942"/>
  <c r="DJ223" i="7942"/>
  <c r="R327" i="18"/>
  <c r="BR233" i="7942"/>
  <c r="BQ372" i="7942"/>
  <c r="Y402" i="7942"/>
  <c r="Z263" i="7942"/>
  <c r="CN203" i="7942"/>
  <c r="CM342" i="7942"/>
  <c r="O822" i="18"/>
  <c r="L843" i="18"/>
  <c r="CB397" i="7942"/>
  <c r="CC258" i="7942"/>
  <c r="DI335" i="7942"/>
  <c r="DJ196" i="7942"/>
  <c r="Q223" i="18"/>
  <c r="DU185" i="7942"/>
  <c r="DT324" i="7942"/>
  <c r="Z252" i="7942"/>
  <c r="Y391" i="7942"/>
  <c r="Z207" i="7942"/>
  <c r="Y346" i="7942"/>
  <c r="CB299" i="7942"/>
  <c r="CC160" i="7942"/>
  <c r="BF340" i="7942"/>
  <c r="BG201" i="7942"/>
  <c r="T848" i="18"/>
  <c r="O627" i="18"/>
  <c r="P627" i="18" s="1"/>
  <c r="CN188" i="7942"/>
  <c r="CM327" i="7942"/>
  <c r="AK244" i="7942"/>
  <c r="AJ383" i="7942"/>
  <c r="M700" i="18"/>
  <c r="P849" i="18"/>
  <c r="Q849" i="18" s="1"/>
  <c r="R640" i="18"/>
  <c r="AD717" i="18" l="1"/>
  <c r="AE717" i="18" s="1"/>
  <c r="AF717" i="18" s="1"/>
  <c r="AG717" i="18" s="1"/>
  <c r="AH717" i="18" s="1"/>
  <c r="AI717" i="18" s="1"/>
  <c r="AJ717" i="18" s="1"/>
  <c r="AK717" i="18" s="1"/>
  <c r="AL717" i="18" s="1"/>
  <c r="AM717" i="18" s="1"/>
  <c r="AN717" i="18" s="1"/>
  <c r="AO717" i="18" s="1"/>
  <c r="AP717" i="18" s="1"/>
  <c r="AQ717" i="18" s="1"/>
  <c r="AR717" i="18" s="1"/>
  <c r="AS717" i="18" s="1"/>
  <c r="AT717" i="18" s="1"/>
  <c r="AU717" i="18" s="1"/>
  <c r="AV717" i="18" s="1"/>
  <c r="AW717" i="18" s="1"/>
  <c r="AX717" i="18" s="1"/>
  <c r="AY717" i="18" s="1"/>
  <c r="AZ717" i="18" s="1"/>
  <c r="BA717" i="18" s="1"/>
  <c r="BB717" i="18" s="1"/>
  <c r="BC717" i="18" s="1"/>
  <c r="BD717" i="18" s="1"/>
  <c r="BE717" i="18" s="1"/>
  <c r="BF717" i="18" s="1"/>
  <c r="BG717" i="18" s="1"/>
  <c r="BH717" i="18" s="1"/>
  <c r="BI717" i="18" s="1"/>
  <c r="M622" i="18"/>
  <c r="M765" i="18"/>
  <c r="L71" i="7946"/>
  <c r="M71" i="7946" s="1"/>
  <c r="M80" i="7943"/>
  <c r="M25" i="7946" s="1"/>
  <c r="M48" i="7946" s="1"/>
  <c r="M8" i="7943"/>
  <c r="M687" i="18"/>
  <c r="M817" i="18"/>
  <c r="M791" i="18"/>
  <c r="R820" i="18"/>
  <c r="S820" i="18" s="1"/>
  <c r="T820" i="18" s="1"/>
  <c r="M661" i="18"/>
  <c r="P614" i="18"/>
  <c r="Q614" i="18" s="1"/>
  <c r="R614" i="18" s="1"/>
  <c r="S614" i="18" s="1"/>
  <c r="T614" i="18" s="1"/>
  <c r="U614" i="18" s="1"/>
  <c r="V614" i="18" s="1"/>
  <c r="W614" i="18" s="1"/>
  <c r="X614" i="18" s="1"/>
  <c r="Y614" i="18" s="1"/>
  <c r="Z614" i="18" s="1"/>
  <c r="AA614" i="18" s="1"/>
  <c r="AB614" i="18" s="1"/>
  <c r="AC614" i="18" s="1"/>
  <c r="AD614" i="18" s="1"/>
  <c r="AE614" i="18" s="1"/>
  <c r="AF614" i="18" s="1"/>
  <c r="AG614" i="18" s="1"/>
  <c r="AH614" i="18" s="1"/>
  <c r="AI614" i="18" s="1"/>
  <c r="AJ614" i="18" s="1"/>
  <c r="AK614" i="18" s="1"/>
  <c r="AL614" i="18" s="1"/>
  <c r="AM614" i="18" s="1"/>
  <c r="AN614" i="18" s="1"/>
  <c r="AO614" i="18" s="1"/>
  <c r="AP614" i="18" s="1"/>
  <c r="AQ614" i="18" s="1"/>
  <c r="AR614" i="18" s="1"/>
  <c r="AS614" i="18" s="1"/>
  <c r="AT614" i="18" s="1"/>
  <c r="AU614" i="18" s="1"/>
  <c r="AV614" i="18" s="1"/>
  <c r="AW614" i="18" s="1"/>
  <c r="AX614" i="18" s="1"/>
  <c r="AY614" i="18" s="1"/>
  <c r="AZ614" i="18" s="1"/>
  <c r="BA614" i="18" s="1"/>
  <c r="BB614" i="18" s="1"/>
  <c r="BC614" i="18" s="1"/>
  <c r="BD614" i="18" s="1"/>
  <c r="BE614" i="18" s="1"/>
  <c r="BF614" i="18" s="1"/>
  <c r="BG614" i="18" s="1"/>
  <c r="BH614" i="18" s="1"/>
  <c r="BI614" i="18" s="1"/>
  <c r="O221" i="18"/>
  <c r="P221" i="18" s="1"/>
  <c r="Q221" i="18" s="1"/>
  <c r="N322" i="18"/>
  <c r="S419" i="18"/>
  <c r="T419" i="18" s="1"/>
  <c r="N374" i="18"/>
  <c r="N296" i="18"/>
  <c r="R381" i="18"/>
  <c r="S381" i="18" s="1"/>
  <c r="T381" i="18" s="1"/>
  <c r="P383" i="18"/>
  <c r="Q383" i="18" s="1"/>
  <c r="R383" i="18" s="1"/>
  <c r="S383" i="18" s="1"/>
  <c r="T383" i="18" s="1"/>
  <c r="U383" i="18" s="1"/>
  <c r="V383" i="18" s="1"/>
  <c r="W383" i="18" s="1"/>
  <c r="X383" i="18" s="1"/>
  <c r="Y383" i="18" s="1"/>
  <c r="Z383" i="18" s="1"/>
  <c r="AA383" i="18" s="1"/>
  <c r="AB383" i="18" s="1"/>
  <c r="AC383" i="18" s="1"/>
  <c r="AD383" i="18" s="1"/>
  <c r="AE383" i="18" s="1"/>
  <c r="AF383" i="18" s="1"/>
  <c r="AG383" i="18" s="1"/>
  <c r="AH383" i="18" s="1"/>
  <c r="AI383" i="18" s="1"/>
  <c r="AJ383" i="18" s="1"/>
  <c r="AK383" i="18" s="1"/>
  <c r="AL383" i="18" s="1"/>
  <c r="AM383" i="18" s="1"/>
  <c r="AN383" i="18" s="1"/>
  <c r="AO383" i="18" s="1"/>
  <c r="AP383" i="18" s="1"/>
  <c r="AQ383" i="18" s="1"/>
  <c r="AR383" i="18" s="1"/>
  <c r="AS383" i="18" s="1"/>
  <c r="AT383" i="18" s="1"/>
  <c r="AU383" i="18" s="1"/>
  <c r="AV383" i="18" s="1"/>
  <c r="AW383" i="18" s="1"/>
  <c r="AX383" i="18" s="1"/>
  <c r="AY383" i="18" s="1"/>
  <c r="AZ383" i="18" s="1"/>
  <c r="BA383" i="18" s="1"/>
  <c r="BB383" i="18" s="1"/>
  <c r="BC383" i="18" s="1"/>
  <c r="BD383" i="18" s="1"/>
  <c r="BE383" i="18" s="1"/>
  <c r="BF383" i="18" s="1"/>
  <c r="BG383" i="18" s="1"/>
  <c r="BH383" i="18" s="1"/>
  <c r="BI383" i="18" s="1"/>
  <c r="S421" i="18"/>
  <c r="T421" i="18" s="1"/>
  <c r="M361" i="18"/>
  <c r="N351" i="18"/>
  <c r="O351" i="18" s="1"/>
  <c r="O773" i="18"/>
  <c r="P773" i="18" s="1"/>
  <c r="Q773" i="18" s="1"/>
  <c r="I82" i="7946"/>
  <c r="R589" i="18"/>
  <c r="S589" i="18" s="1"/>
  <c r="T589" i="18" s="1"/>
  <c r="U589" i="18" s="1"/>
  <c r="O643" i="18"/>
  <c r="P643" i="18" s="1"/>
  <c r="AA340" i="18"/>
  <c r="AB340" i="18" s="1"/>
  <c r="AC340" i="18" s="1"/>
  <c r="AD340" i="18" s="1"/>
  <c r="AE340" i="18" s="1"/>
  <c r="AF340" i="18" s="1"/>
  <c r="AG340" i="18" s="1"/>
  <c r="AH340" i="18" s="1"/>
  <c r="AI340" i="18" s="1"/>
  <c r="AJ340" i="18" s="1"/>
  <c r="AK340" i="18" s="1"/>
  <c r="AL340" i="18" s="1"/>
  <c r="AM340" i="18" s="1"/>
  <c r="AN340" i="18" s="1"/>
  <c r="AO340" i="18" s="1"/>
  <c r="AP340" i="18" s="1"/>
  <c r="AQ340" i="18" s="1"/>
  <c r="AR340" i="18" s="1"/>
  <c r="AS340" i="18" s="1"/>
  <c r="AT340" i="18" s="1"/>
  <c r="AU340" i="18" s="1"/>
  <c r="AV340" i="18" s="1"/>
  <c r="AW340" i="18" s="1"/>
  <c r="AX340" i="18" s="1"/>
  <c r="AY340" i="18" s="1"/>
  <c r="AZ340" i="18" s="1"/>
  <c r="BA340" i="18" s="1"/>
  <c r="BB340" i="18" s="1"/>
  <c r="BC340" i="18" s="1"/>
  <c r="BD340" i="18" s="1"/>
  <c r="BE340" i="18" s="1"/>
  <c r="BF340" i="18" s="1"/>
  <c r="BG340" i="18" s="1"/>
  <c r="BH340" i="18" s="1"/>
  <c r="BI340" i="18" s="1"/>
  <c r="S770" i="18"/>
  <c r="T770" i="18" s="1"/>
  <c r="U770" i="18" s="1"/>
  <c r="V770" i="18" s="1"/>
  <c r="W770" i="18" s="1"/>
  <c r="X770" i="18" s="1"/>
  <c r="Y770" i="18" s="1"/>
  <c r="Z770" i="18" s="1"/>
  <c r="AA770" i="18" s="1"/>
  <c r="AB770" i="18" s="1"/>
  <c r="AC770" i="18" s="1"/>
  <c r="AD770" i="18" s="1"/>
  <c r="AE770" i="18" s="1"/>
  <c r="AF770" i="18" s="1"/>
  <c r="AG770" i="18" s="1"/>
  <c r="AH770" i="18" s="1"/>
  <c r="AI770" i="18" s="1"/>
  <c r="AJ770" i="18" s="1"/>
  <c r="AK770" i="18" s="1"/>
  <c r="AL770" i="18" s="1"/>
  <c r="AM770" i="18" s="1"/>
  <c r="AN770" i="18" s="1"/>
  <c r="AO770" i="18" s="1"/>
  <c r="AP770" i="18" s="1"/>
  <c r="AQ770" i="18" s="1"/>
  <c r="AR770" i="18" s="1"/>
  <c r="AS770" i="18" s="1"/>
  <c r="AT770" i="18" s="1"/>
  <c r="AU770" i="18" s="1"/>
  <c r="AV770" i="18" s="1"/>
  <c r="AW770" i="18" s="1"/>
  <c r="AX770" i="18" s="1"/>
  <c r="AY770" i="18" s="1"/>
  <c r="AZ770" i="18" s="1"/>
  <c r="BA770" i="18" s="1"/>
  <c r="BB770" i="18" s="1"/>
  <c r="BC770" i="18" s="1"/>
  <c r="BD770" i="18" s="1"/>
  <c r="BE770" i="18" s="1"/>
  <c r="BF770" i="18" s="1"/>
  <c r="BG770" i="18" s="1"/>
  <c r="BH770" i="18" s="1"/>
  <c r="BI770" i="18" s="1"/>
  <c r="N734" i="18"/>
  <c r="O734" i="18" s="1"/>
  <c r="S655" i="18"/>
  <c r="T655" i="18" s="1"/>
  <c r="Q825" i="18"/>
  <c r="R825" i="18" s="1"/>
  <c r="O747" i="18"/>
  <c r="P747" i="18" s="1"/>
  <c r="Q617" i="18"/>
  <c r="R617" i="18" s="1"/>
  <c r="S617" i="18" s="1"/>
  <c r="P448" i="18"/>
  <c r="Q448" i="18" s="1"/>
  <c r="R448" i="18" s="1"/>
  <c r="P279" i="18"/>
  <c r="Q279" i="18" s="1"/>
  <c r="P266" i="18"/>
  <c r="Q266" i="18" s="1"/>
  <c r="R266" i="18" s="1"/>
  <c r="S266" i="18" s="1"/>
  <c r="T266" i="18" s="1"/>
  <c r="U266" i="18" s="1"/>
  <c r="N439" i="18"/>
  <c r="O669" i="18"/>
  <c r="P669" i="18" s="1"/>
  <c r="Q783" i="18"/>
  <c r="R783" i="18" s="1"/>
  <c r="R758" i="18"/>
  <c r="S758" i="18" s="1"/>
  <c r="O785" i="18"/>
  <c r="P785" i="18" s="1"/>
  <c r="N759" i="18"/>
  <c r="O772" i="18"/>
  <c r="K96" i="7946"/>
  <c r="S665" i="18"/>
  <c r="T665" i="18" s="1"/>
  <c r="U665" i="18" s="1"/>
  <c r="V665" i="18" s="1"/>
  <c r="W665" i="18" s="1"/>
  <c r="X665" i="18" s="1"/>
  <c r="Y665" i="18" s="1"/>
  <c r="Z665" i="18" s="1"/>
  <c r="AA665" i="18" s="1"/>
  <c r="AB665" i="18" s="1"/>
  <c r="AC665" i="18" s="1"/>
  <c r="AD665" i="18" s="1"/>
  <c r="AE665" i="18" s="1"/>
  <c r="AF665" i="18" s="1"/>
  <c r="AG665" i="18" s="1"/>
  <c r="AH665" i="18" s="1"/>
  <c r="AI665" i="18" s="1"/>
  <c r="AJ665" i="18" s="1"/>
  <c r="AK665" i="18" s="1"/>
  <c r="AL665" i="18" s="1"/>
  <c r="AM665" i="18" s="1"/>
  <c r="AN665" i="18" s="1"/>
  <c r="AO665" i="18" s="1"/>
  <c r="AP665" i="18" s="1"/>
  <c r="AQ665" i="18" s="1"/>
  <c r="AR665" i="18" s="1"/>
  <c r="AS665" i="18" s="1"/>
  <c r="AT665" i="18" s="1"/>
  <c r="AU665" i="18" s="1"/>
  <c r="AV665" i="18" s="1"/>
  <c r="AW665" i="18" s="1"/>
  <c r="AX665" i="18" s="1"/>
  <c r="AY665" i="18" s="1"/>
  <c r="AZ665" i="18" s="1"/>
  <c r="BA665" i="18" s="1"/>
  <c r="BB665" i="18" s="1"/>
  <c r="BC665" i="18" s="1"/>
  <c r="BD665" i="18" s="1"/>
  <c r="BE665" i="18" s="1"/>
  <c r="BF665" i="18" s="1"/>
  <c r="BG665" i="18" s="1"/>
  <c r="BH665" i="18" s="1"/>
  <c r="BI665" i="18" s="1"/>
  <c r="O760" i="18"/>
  <c r="R252" i="18"/>
  <c r="S252" i="18" s="1"/>
  <c r="T252" i="18" s="1"/>
  <c r="N273" i="18"/>
  <c r="O273" i="18" s="1"/>
  <c r="P798" i="18"/>
  <c r="Q798" i="18" s="1"/>
  <c r="T744" i="18"/>
  <c r="U744" i="18" s="1"/>
  <c r="Q240" i="18"/>
  <c r="P681" i="18"/>
  <c r="Q681" i="18" s="1"/>
  <c r="R681" i="18" s="1"/>
  <c r="S681" i="18" s="1"/>
  <c r="T681" i="18" s="1"/>
  <c r="Q786" i="18"/>
  <c r="R786" i="18" s="1"/>
  <c r="Q253" i="18"/>
  <c r="R253" i="18" s="1"/>
  <c r="S253" i="18" s="1"/>
  <c r="O370" i="18"/>
  <c r="P370" i="18" s="1"/>
  <c r="O797" i="18"/>
  <c r="P797" i="18" s="1"/>
  <c r="Q797" i="18" s="1"/>
  <c r="W666" i="18"/>
  <c r="X666" i="18" s="1"/>
  <c r="Y666" i="18" s="1"/>
  <c r="Z666" i="18" s="1"/>
  <c r="AA666" i="18" s="1"/>
  <c r="AB666" i="18" s="1"/>
  <c r="AC666" i="18" s="1"/>
  <c r="AD666" i="18" s="1"/>
  <c r="AE666" i="18" s="1"/>
  <c r="AF666" i="18" s="1"/>
  <c r="AG666" i="18" s="1"/>
  <c r="AH666" i="18" s="1"/>
  <c r="AI666" i="18" s="1"/>
  <c r="AJ666" i="18" s="1"/>
  <c r="AK666" i="18" s="1"/>
  <c r="AL666" i="18" s="1"/>
  <c r="AM666" i="18" s="1"/>
  <c r="AN666" i="18" s="1"/>
  <c r="AO666" i="18" s="1"/>
  <c r="AP666" i="18" s="1"/>
  <c r="AQ666" i="18" s="1"/>
  <c r="AR666" i="18" s="1"/>
  <c r="AS666" i="18" s="1"/>
  <c r="AT666" i="18" s="1"/>
  <c r="AU666" i="18" s="1"/>
  <c r="AV666" i="18" s="1"/>
  <c r="AW666" i="18" s="1"/>
  <c r="AX666" i="18" s="1"/>
  <c r="AY666" i="18" s="1"/>
  <c r="AZ666" i="18" s="1"/>
  <c r="BA666" i="18" s="1"/>
  <c r="BB666" i="18" s="1"/>
  <c r="BC666" i="18" s="1"/>
  <c r="BD666" i="18" s="1"/>
  <c r="BE666" i="18" s="1"/>
  <c r="BF666" i="18" s="1"/>
  <c r="BG666" i="18" s="1"/>
  <c r="BH666" i="18" s="1"/>
  <c r="BI666" i="18" s="1"/>
  <c r="O824" i="18"/>
  <c r="P824" i="18" s="1"/>
  <c r="Q824" i="18" s="1"/>
  <c r="R416" i="18"/>
  <c r="S416" i="18" s="1"/>
  <c r="T416" i="18" s="1"/>
  <c r="Q325" i="18"/>
  <c r="R325" i="18" s="1"/>
  <c r="S325" i="18" s="1"/>
  <c r="P304" i="18"/>
  <c r="Q304" i="18" s="1"/>
  <c r="R304" i="18" s="1"/>
  <c r="AB264" i="18"/>
  <c r="R409" i="18"/>
  <c r="S409" i="18" s="1"/>
  <c r="T409" i="18" s="1"/>
  <c r="U409" i="18" s="1"/>
  <c r="V409" i="18" s="1"/>
  <c r="W409" i="18" s="1"/>
  <c r="X409" i="18" s="1"/>
  <c r="Y409" i="18" s="1"/>
  <c r="Z409" i="18" s="1"/>
  <c r="AA409" i="18" s="1"/>
  <c r="AB409" i="18" s="1"/>
  <c r="AC409" i="18" s="1"/>
  <c r="AD409" i="18" s="1"/>
  <c r="AE409" i="18" s="1"/>
  <c r="AF409" i="18" s="1"/>
  <c r="AG409" i="18" s="1"/>
  <c r="AH409" i="18" s="1"/>
  <c r="AI409" i="18" s="1"/>
  <c r="AJ409" i="18" s="1"/>
  <c r="AK409" i="18" s="1"/>
  <c r="AL409" i="18" s="1"/>
  <c r="AM409" i="18" s="1"/>
  <c r="AN409" i="18" s="1"/>
  <c r="AO409" i="18" s="1"/>
  <c r="AP409" i="18" s="1"/>
  <c r="AQ409" i="18" s="1"/>
  <c r="AR409" i="18" s="1"/>
  <c r="AS409" i="18" s="1"/>
  <c r="AT409" i="18" s="1"/>
  <c r="AU409" i="18" s="1"/>
  <c r="AV409" i="18" s="1"/>
  <c r="AW409" i="18" s="1"/>
  <c r="AX409" i="18" s="1"/>
  <c r="AY409" i="18" s="1"/>
  <c r="AZ409" i="18" s="1"/>
  <c r="BA409" i="18" s="1"/>
  <c r="BB409" i="18" s="1"/>
  <c r="BC409" i="18" s="1"/>
  <c r="BD409" i="18" s="1"/>
  <c r="BE409" i="18" s="1"/>
  <c r="BF409" i="18" s="1"/>
  <c r="BG409" i="18" s="1"/>
  <c r="BH409" i="18" s="1"/>
  <c r="BI409" i="18" s="1"/>
  <c r="Q357" i="18"/>
  <c r="R382" i="18"/>
  <c r="S382" i="18" s="1"/>
  <c r="T382" i="18" s="1"/>
  <c r="U382" i="18" s="1"/>
  <c r="V382" i="18" s="1"/>
  <c r="W382" i="18" s="1"/>
  <c r="X382" i="18" s="1"/>
  <c r="Y382" i="18" s="1"/>
  <c r="Z382" i="18" s="1"/>
  <c r="AA382" i="18" s="1"/>
  <c r="AB382" i="18" s="1"/>
  <c r="AC382" i="18" s="1"/>
  <c r="AD382" i="18" s="1"/>
  <c r="AE382" i="18" s="1"/>
  <c r="AF382" i="18" s="1"/>
  <c r="AG382" i="18" s="1"/>
  <c r="AH382" i="18" s="1"/>
  <c r="AI382" i="18" s="1"/>
  <c r="AJ382" i="18" s="1"/>
  <c r="AK382" i="18" s="1"/>
  <c r="AL382" i="18" s="1"/>
  <c r="AM382" i="18" s="1"/>
  <c r="AN382" i="18" s="1"/>
  <c r="AO382" i="18" s="1"/>
  <c r="AP382" i="18" s="1"/>
  <c r="AQ382" i="18" s="1"/>
  <c r="AR382" i="18" s="1"/>
  <c r="AS382" i="18" s="1"/>
  <c r="AT382" i="18" s="1"/>
  <c r="AU382" i="18" s="1"/>
  <c r="AV382" i="18" s="1"/>
  <c r="AW382" i="18" s="1"/>
  <c r="AX382" i="18" s="1"/>
  <c r="AY382" i="18" s="1"/>
  <c r="AZ382" i="18" s="1"/>
  <c r="BA382" i="18" s="1"/>
  <c r="BB382" i="18" s="1"/>
  <c r="BC382" i="18" s="1"/>
  <c r="BD382" i="18" s="1"/>
  <c r="BE382" i="18" s="1"/>
  <c r="BF382" i="18" s="1"/>
  <c r="BG382" i="18" s="1"/>
  <c r="BH382" i="18" s="1"/>
  <c r="BI382" i="18" s="1"/>
  <c r="R318" i="18"/>
  <c r="S318" i="18" s="1"/>
  <c r="T318" i="18" s="1"/>
  <c r="M348" i="18"/>
  <c r="N338" i="18"/>
  <c r="O338" i="18" s="1"/>
  <c r="T446" i="18"/>
  <c r="U446" i="18" s="1"/>
  <c r="V446" i="18" s="1"/>
  <c r="W446" i="18" s="1"/>
  <c r="X446" i="18" s="1"/>
  <c r="Y446" i="18" s="1"/>
  <c r="Z446" i="18" s="1"/>
  <c r="AA446" i="18" s="1"/>
  <c r="AB446" i="18" s="1"/>
  <c r="AC446" i="18" s="1"/>
  <c r="AD446" i="18" s="1"/>
  <c r="AE446" i="18" s="1"/>
  <c r="AF446" i="18" s="1"/>
  <c r="AG446" i="18" s="1"/>
  <c r="AH446" i="18" s="1"/>
  <c r="AI446" i="18" s="1"/>
  <c r="AJ446" i="18" s="1"/>
  <c r="AK446" i="18" s="1"/>
  <c r="AL446" i="18" s="1"/>
  <c r="AM446" i="18" s="1"/>
  <c r="AN446" i="18" s="1"/>
  <c r="AO446" i="18" s="1"/>
  <c r="AP446" i="18" s="1"/>
  <c r="AQ446" i="18" s="1"/>
  <c r="AR446" i="18" s="1"/>
  <c r="AS446" i="18" s="1"/>
  <c r="AT446" i="18" s="1"/>
  <c r="AU446" i="18" s="1"/>
  <c r="AV446" i="18" s="1"/>
  <c r="AW446" i="18" s="1"/>
  <c r="AX446" i="18" s="1"/>
  <c r="AY446" i="18" s="1"/>
  <c r="AZ446" i="18" s="1"/>
  <c r="BA446" i="18" s="1"/>
  <c r="BB446" i="18" s="1"/>
  <c r="BC446" i="18" s="1"/>
  <c r="BD446" i="18" s="1"/>
  <c r="BE446" i="18" s="1"/>
  <c r="BF446" i="18" s="1"/>
  <c r="BG446" i="18" s="1"/>
  <c r="BH446" i="18" s="1"/>
  <c r="BI446" i="18" s="1"/>
  <c r="R247" i="18"/>
  <c r="S247" i="18" s="1"/>
  <c r="Q344" i="18"/>
  <c r="R344" i="18" s="1"/>
  <c r="S344" i="18" s="1"/>
  <c r="T344" i="18" s="1"/>
  <c r="U344" i="18" s="1"/>
  <c r="V344" i="18" s="1"/>
  <c r="W344" i="18" s="1"/>
  <c r="X344" i="18" s="1"/>
  <c r="Y344" i="18" s="1"/>
  <c r="Z344" i="18" s="1"/>
  <c r="AA344" i="18" s="1"/>
  <c r="AB344" i="18" s="1"/>
  <c r="AC344" i="18" s="1"/>
  <c r="AD344" i="18" s="1"/>
  <c r="AE344" i="18" s="1"/>
  <c r="AF344" i="18" s="1"/>
  <c r="AG344" i="18" s="1"/>
  <c r="AH344" i="18" s="1"/>
  <c r="AI344" i="18" s="1"/>
  <c r="AJ344" i="18" s="1"/>
  <c r="AK344" i="18" s="1"/>
  <c r="AL344" i="18" s="1"/>
  <c r="AM344" i="18" s="1"/>
  <c r="AN344" i="18" s="1"/>
  <c r="AO344" i="18" s="1"/>
  <c r="AP344" i="18" s="1"/>
  <c r="AQ344" i="18" s="1"/>
  <c r="AR344" i="18" s="1"/>
  <c r="AS344" i="18" s="1"/>
  <c r="AT344" i="18" s="1"/>
  <c r="AU344" i="18" s="1"/>
  <c r="AV344" i="18" s="1"/>
  <c r="AW344" i="18" s="1"/>
  <c r="AX344" i="18" s="1"/>
  <c r="AY344" i="18" s="1"/>
  <c r="AZ344" i="18" s="1"/>
  <c r="BA344" i="18" s="1"/>
  <c r="BB344" i="18" s="1"/>
  <c r="BC344" i="18" s="1"/>
  <c r="BD344" i="18" s="1"/>
  <c r="BE344" i="18" s="1"/>
  <c r="BF344" i="18" s="1"/>
  <c r="BG344" i="18" s="1"/>
  <c r="BH344" i="18" s="1"/>
  <c r="BI344" i="18" s="1"/>
  <c r="P331" i="18"/>
  <c r="Q331" i="18" s="1"/>
  <c r="R331" i="18" s="1"/>
  <c r="W251" i="18"/>
  <c r="X251" i="18" s="1"/>
  <c r="Y251" i="18" s="1"/>
  <c r="Z251" i="18" s="1"/>
  <c r="AA251" i="18" s="1"/>
  <c r="AB251" i="18" s="1"/>
  <c r="AC251" i="18" s="1"/>
  <c r="AD251" i="18" s="1"/>
  <c r="AE251" i="18" s="1"/>
  <c r="AF251" i="18" s="1"/>
  <c r="AG251" i="18" s="1"/>
  <c r="AH251" i="18" s="1"/>
  <c r="AI251" i="18" s="1"/>
  <c r="AJ251" i="18" s="1"/>
  <c r="AK251" i="18" s="1"/>
  <c r="AL251" i="18" s="1"/>
  <c r="AM251" i="18" s="1"/>
  <c r="AN251" i="18" s="1"/>
  <c r="AO251" i="18" s="1"/>
  <c r="AP251" i="18" s="1"/>
  <c r="AQ251" i="18" s="1"/>
  <c r="AR251" i="18" s="1"/>
  <c r="AS251" i="18" s="1"/>
  <c r="AT251" i="18" s="1"/>
  <c r="AU251" i="18" s="1"/>
  <c r="AV251" i="18" s="1"/>
  <c r="AW251" i="18" s="1"/>
  <c r="AX251" i="18" s="1"/>
  <c r="AY251" i="18" s="1"/>
  <c r="AZ251" i="18" s="1"/>
  <c r="BA251" i="18" s="1"/>
  <c r="BB251" i="18" s="1"/>
  <c r="BC251" i="18" s="1"/>
  <c r="BD251" i="18" s="1"/>
  <c r="BE251" i="18" s="1"/>
  <c r="BF251" i="18" s="1"/>
  <c r="BG251" i="18" s="1"/>
  <c r="BH251" i="18" s="1"/>
  <c r="BI251" i="18" s="1"/>
  <c r="R276" i="18"/>
  <c r="S276" i="18" s="1"/>
  <c r="T276" i="18" s="1"/>
  <c r="U276" i="18" s="1"/>
  <c r="V276" i="18" s="1"/>
  <c r="W276" i="18" s="1"/>
  <c r="X276" i="18" s="1"/>
  <c r="Y276" i="18" s="1"/>
  <c r="Z276" i="18" s="1"/>
  <c r="AA276" i="18" s="1"/>
  <c r="AB276" i="18" s="1"/>
  <c r="AC276" i="18" s="1"/>
  <c r="AD276" i="18" s="1"/>
  <c r="AE276" i="18" s="1"/>
  <c r="AF276" i="18" s="1"/>
  <c r="AG276" i="18" s="1"/>
  <c r="AH276" i="18" s="1"/>
  <c r="AI276" i="18" s="1"/>
  <c r="AJ276" i="18" s="1"/>
  <c r="AK276" i="18" s="1"/>
  <c r="AL276" i="18" s="1"/>
  <c r="AM276" i="18" s="1"/>
  <c r="AN276" i="18" s="1"/>
  <c r="AO276" i="18" s="1"/>
  <c r="AP276" i="18" s="1"/>
  <c r="AQ276" i="18" s="1"/>
  <c r="AR276" i="18" s="1"/>
  <c r="AS276" i="18" s="1"/>
  <c r="AT276" i="18" s="1"/>
  <c r="AU276" i="18" s="1"/>
  <c r="AV276" i="18" s="1"/>
  <c r="AW276" i="18" s="1"/>
  <c r="AX276" i="18" s="1"/>
  <c r="AY276" i="18" s="1"/>
  <c r="AZ276" i="18" s="1"/>
  <c r="BA276" i="18" s="1"/>
  <c r="BB276" i="18" s="1"/>
  <c r="BC276" i="18" s="1"/>
  <c r="BD276" i="18" s="1"/>
  <c r="BE276" i="18" s="1"/>
  <c r="BF276" i="18" s="1"/>
  <c r="BG276" i="18" s="1"/>
  <c r="BH276" i="18" s="1"/>
  <c r="BI276" i="18" s="1"/>
  <c r="N377" i="18"/>
  <c r="N387" i="18" s="1"/>
  <c r="N25" i="18"/>
  <c r="O254" i="18"/>
  <c r="O257" i="18" s="1"/>
  <c r="N11" i="18"/>
  <c r="N14" i="18"/>
  <c r="O293" i="18"/>
  <c r="P293" i="18" s="1"/>
  <c r="Q293" i="18" s="1"/>
  <c r="N39" i="18"/>
  <c r="O436" i="18"/>
  <c r="P436" i="18" s="1"/>
  <c r="Q436" i="18" s="1"/>
  <c r="N21" i="18"/>
  <c r="O345" i="18"/>
  <c r="P345" i="18" s="1"/>
  <c r="O371" i="18"/>
  <c r="P371" i="18" s="1"/>
  <c r="Q371" i="18" s="1"/>
  <c r="R371" i="18" s="1"/>
  <c r="S371" i="18" s="1"/>
  <c r="N34" i="18"/>
  <c r="N15" i="18"/>
  <c r="N30" i="18"/>
  <c r="N13" i="18"/>
  <c r="N24" i="18"/>
  <c r="O215" i="18"/>
  <c r="P215" i="18" s="1"/>
  <c r="Q215" i="18" s="1"/>
  <c r="O397" i="18"/>
  <c r="P397" i="18" s="1"/>
  <c r="Q397" i="18" s="1"/>
  <c r="O410" i="18"/>
  <c r="P410" i="18" s="1"/>
  <c r="Q410" i="18" s="1"/>
  <c r="N29" i="18"/>
  <c r="N40" i="18"/>
  <c r="O423" i="18"/>
  <c r="P423" i="18" s="1"/>
  <c r="N27" i="18"/>
  <c r="O384" i="18"/>
  <c r="P384" i="18" s="1"/>
  <c r="N35" i="18"/>
  <c r="N31" i="18"/>
  <c r="O319" i="18"/>
  <c r="P319" i="18" s="1"/>
  <c r="Q319" i="18" s="1"/>
  <c r="N36" i="18"/>
  <c r="N17" i="18"/>
  <c r="N12" i="18"/>
  <c r="O267" i="18"/>
  <c r="P267" i="18" s="1"/>
  <c r="N19" i="18"/>
  <c r="O306" i="18"/>
  <c r="O228" i="18"/>
  <c r="P228" i="18" s="1"/>
  <c r="Q228" i="18" s="1"/>
  <c r="R228" i="18" s="1"/>
  <c r="N28" i="18"/>
  <c r="O332" i="18"/>
  <c r="N16" i="18"/>
  <c r="N18" i="18"/>
  <c r="N37" i="18"/>
  <c r="N33" i="18"/>
  <c r="N38" i="18"/>
  <c r="O358" i="18"/>
  <c r="O241" i="18"/>
  <c r="P241" i="18" s="1"/>
  <c r="O280" i="18"/>
  <c r="P280" i="18" s="1"/>
  <c r="N26" i="18"/>
  <c r="N23" i="18"/>
  <c r="O449" i="18"/>
  <c r="P449" i="18" s="1"/>
  <c r="N22" i="18"/>
  <c r="N20" i="18"/>
  <c r="N32" i="18"/>
  <c r="P14" i="2"/>
  <c r="O10" i="24"/>
  <c r="O20" i="2"/>
  <c r="O21" i="2" s="1"/>
  <c r="O18" i="2"/>
  <c r="O22" i="2"/>
  <c r="O15" i="2"/>
  <c r="O19" i="2" s="1"/>
  <c r="N257" i="18"/>
  <c r="P292" i="18"/>
  <c r="R357" i="18"/>
  <c r="O435" i="18"/>
  <c r="P435" i="18" s="1"/>
  <c r="M439" i="18"/>
  <c r="O429" i="18"/>
  <c r="P429" i="18" s="1"/>
  <c r="O238" i="18"/>
  <c r="P238" i="18" s="1"/>
  <c r="T368" i="18"/>
  <c r="U368" i="18" s="1"/>
  <c r="V368" i="18" s="1"/>
  <c r="W368" i="18" s="1"/>
  <c r="X368" i="18" s="1"/>
  <c r="Y368" i="18" s="1"/>
  <c r="Z368" i="18" s="1"/>
  <c r="AA368" i="18" s="1"/>
  <c r="AB368" i="18" s="1"/>
  <c r="O434" i="18"/>
  <c r="P434" i="18" s="1"/>
  <c r="Q447" i="18"/>
  <c r="R447" i="18" s="1"/>
  <c r="S447" i="18" s="1"/>
  <c r="O226" i="18"/>
  <c r="N452" i="18"/>
  <c r="O442" i="18"/>
  <c r="N400" i="18"/>
  <c r="O328" i="18"/>
  <c r="N335" i="18"/>
  <c r="N11" i="24"/>
  <c r="N7" i="7943"/>
  <c r="P317" i="18"/>
  <c r="Q317" i="18" s="1"/>
  <c r="O214" i="18"/>
  <c r="Q213" i="18"/>
  <c r="R213" i="18" s="1"/>
  <c r="O225" i="18"/>
  <c r="O408" i="18"/>
  <c r="P408" i="18" s="1"/>
  <c r="Q408" i="18" s="1"/>
  <c r="R408" i="18" s="1"/>
  <c r="U315" i="18"/>
  <c r="V315" i="18" s="1"/>
  <c r="W315" i="18" s="1"/>
  <c r="X315" i="18" s="1"/>
  <c r="Y315" i="18" s="1"/>
  <c r="Z315" i="18" s="1"/>
  <c r="AA315" i="18" s="1"/>
  <c r="L13" i="24"/>
  <c r="M12" i="24"/>
  <c r="N309" i="18"/>
  <c r="P396" i="18"/>
  <c r="Q396" i="18" s="1"/>
  <c r="R396" i="18" s="1"/>
  <c r="S396" i="18" s="1"/>
  <c r="Q355" i="18"/>
  <c r="N426" i="18"/>
  <c r="O343" i="18"/>
  <c r="P367" i="18"/>
  <c r="N413" i="18"/>
  <c r="O407" i="18"/>
  <c r="N24" i="2"/>
  <c r="N23" i="2"/>
  <c r="N25" i="2" s="1"/>
  <c r="O291" i="18"/>
  <c r="P227" i="18"/>
  <c r="P305" i="18"/>
  <c r="P422" i="18"/>
  <c r="Q422" i="18" s="1"/>
  <c r="M10" i="18"/>
  <c r="Q420" i="18"/>
  <c r="O278" i="18"/>
  <c r="R395" i="18"/>
  <c r="S395" i="18" s="1"/>
  <c r="T395" i="18" s="1"/>
  <c r="U395" i="18" s="1"/>
  <c r="V395" i="18" s="1"/>
  <c r="W395" i="18" s="1"/>
  <c r="X395" i="18" s="1"/>
  <c r="Y395" i="18" s="1"/>
  <c r="Z395" i="18" s="1"/>
  <c r="AA395" i="18" s="1"/>
  <c r="AB395" i="18" s="1"/>
  <c r="AC395" i="18" s="1"/>
  <c r="AD395" i="18" s="1"/>
  <c r="AE395" i="18" s="1"/>
  <c r="AF395" i="18" s="1"/>
  <c r="AG395" i="18" s="1"/>
  <c r="AH395" i="18" s="1"/>
  <c r="AI395" i="18" s="1"/>
  <c r="AJ395" i="18" s="1"/>
  <c r="AK395" i="18" s="1"/>
  <c r="AL395" i="18" s="1"/>
  <c r="AM395" i="18" s="1"/>
  <c r="AN395" i="18" s="1"/>
  <c r="AO395" i="18" s="1"/>
  <c r="AP395" i="18" s="1"/>
  <c r="AQ395" i="18" s="1"/>
  <c r="AR395" i="18" s="1"/>
  <c r="AS395" i="18" s="1"/>
  <c r="AT395" i="18" s="1"/>
  <c r="AU395" i="18" s="1"/>
  <c r="AV395" i="18" s="1"/>
  <c r="AW395" i="18" s="1"/>
  <c r="AX395" i="18" s="1"/>
  <c r="AY395" i="18" s="1"/>
  <c r="AZ395" i="18" s="1"/>
  <c r="BA395" i="18" s="1"/>
  <c r="BB395" i="18" s="1"/>
  <c r="BC395" i="18" s="1"/>
  <c r="BD395" i="18" s="1"/>
  <c r="BE395" i="18" s="1"/>
  <c r="BF395" i="18" s="1"/>
  <c r="BG395" i="18" s="1"/>
  <c r="BH395" i="18" s="1"/>
  <c r="BI395" i="18" s="1"/>
  <c r="P208" i="18"/>
  <c r="Q444" i="18"/>
  <c r="S265" i="18"/>
  <c r="T265" i="18" s="1"/>
  <c r="U265" i="18" s="1"/>
  <c r="V265" i="18" s="1"/>
  <c r="W265" i="18" s="1"/>
  <c r="X265" i="18" s="1"/>
  <c r="Y265" i="18" s="1"/>
  <c r="Z265" i="18" s="1"/>
  <c r="AA265" i="18" s="1"/>
  <c r="AB265" i="18" s="1"/>
  <c r="AC265" i="18" s="1"/>
  <c r="AD265" i="18" s="1"/>
  <c r="AE265" i="18" s="1"/>
  <c r="AF265" i="18" s="1"/>
  <c r="AG265" i="18" s="1"/>
  <c r="AH265" i="18" s="1"/>
  <c r="AI265" i="18" s="1"/>
  <c r="AJ265" i="18" s="1"/>
  <c r="AK265" i="18" s="1"/>
  <c r="AL265" i="18" s="1"/>
  <c r="AM265" i="18" s="1"/>
  <c r="AN265" i="18" s="1"/>
  <c r="AO265" i="18" s="1"/>
  <c r="AP265" i="18" s="1"/>
  <c r="AQ265" i="18" s="1"/>
  <c r="AR265" i="18" s="1"/>
  <c r="AS265" i="18" s="1"/>
  <c r="AT265" i="18" s="1"/>
  <c r="AU265" i="18" s="1"/>
  <c r="AV265" i="18" s="1"/>
  <c r="AW265" i="18" s="1"/>
  <c r="AX265" i="18" s="1"/>
  <c r="AY265" i="18" s="1"/>
  <c r="AZ265" i="18" s="1"/>
  <c r="BA265" i="18" s="1"/>
  <c r="BB265" i="18" s="1"/>
  <c r="BC265" i="18" s="1"/>
  <c r="BD265" i="18" s="1"/>
  <c r="BE265" i="18" s="1"/>
  <c r="BF265" i="18" s="1"/>
  <c r="BG265" i="18" s="1"/>
  <c r="BH265" i="18" s="1"/>
  <c r="BI265" i="18" s="1"/>
  <c r="N218" i="18"/>
  <c r="X380" i="18"/>
  <c r="Y380" i="18" s="1"/>
  <c r="Z380" i="18" s="1"/>
  <c r="AA380" i="18" s="1"/>
  <c r="P784" i="18"/>
  <c r="Q784" i="18" s="1"/>
  <c r="Q747" i="18"/>
  <c r="P695" i="18"/>
  <c r="Q695" i="18" s="1"/>
  <c r="O704" i="18"/>
  <c r="P704" i="18" s="1"/>
  <c r="T692" i="18"/>
  <c r="U692" i="18" s="1"/>
  <c r="V692" i="18" s="1"/>
  <c r="W692" i="18" s="1"/>
  <c r="X692" i="18" s="1"/>
  <c r="Y692" i="18" s="1"/>
  <c r="Z692" i="18" s="1"/>
  <c r="AA692" i="18" s="1"/>
  <c r="AB692" i="18" s="1"/>
  <c r="AC692" i="18" s="1"/>
  <c r="AD692" i="18" s="1"/>
  <c r="AE692" i="18" s="1"/>
  <c r="AF692" i="18" s="1"/>
  <c r="AG692" i="18" s="1"/>
  <c r="AH692" i="18" s="1"/>
  <c r="AI692" i="18" s="1"/>
  <c r="AJ692" i="18" s="1"/>
  <c r="AK692" i="18" s="1"/>
  <c r="AL692" i="18" s="1"/>
  <c r="AM692" i="18" s="1"/>
  <c r="AN692" i="18" s="1"/>
  <c r="AO692" i="18" s="1"/>
  <c r="AP692" i="18" s="1"/>
  <c r="AQ692" i="18" s="1"/>
  <c r="AR692" i="18" s="1"/>
  <c r="AS692" i="18" s="1"/>
  <c r="AT692" i="18" s="1"/>
  <c r="AU692" i="18" s="1"/>
  <c r="AV692" i="18" s="1"/>
  <c r="AW692" i="18" s="1"/>
  <c r="AX692" i="18" s="1"/>
  <c r="AY692" i="18" s="1"/>
  <c r="AZ692" i="18" s="1"/>
  <c r="BA692" i="18" s="1"/>
  <c r="BB692" i="18" s="1"/>
  <c r="BC692" i="18" s="1"/>
  <c r="BD692" i="18" s="1"/>
  <c r="BE692" i="18" s="1"/>
  <c r="BF692" i="18" s="1"/>
  <c r="BG692" i="18" s="1"/>
  <c r="BH692" i="18" s="1"/>
  <c r="BI692" i="18" s="1"/>
  <c r="R823" i="18"/>
  <c r="S823" i="18" s="1"/>
  <c r="T823" i="18" s="1"/>
  <c r="AA207" i="7942"/>
  <c r="AA346" i="7942" s="1"/>
  <c r="Z346" i="7942"/>
  <c r="Z391" i="7942"/>
  <c r="AA252" i="7942"/>
  <c r="AA391" i="7942" s="1"/>
  <c r="P822" i="18"/>
  <c r="Z402" i="7942"/>
  <c r="AA263" i="7942"/>
  <c r="AA402" i="7942" s="1"/>
  <c r="BS233" i="7942"/>
  <c r="BS372" i="7942" s="1"/>
  <c r="BR372" i="7942"/>
  <c r="EQ398" i="7942"/>
  <c r="ER259" i="7942"/>
  <c r="ER398" i="7942" s="1"/>
  <c r="CY389" i="7942"/>
  <c r="CZ250" i="7942"/>
  <c r="CZ389" i="7942" s="1"/>
  <c r="GJ262" i="7942"/>
  <c r="GJ401" i="7942" s="1"/>
  <c r="GI401" i="7942"/>
  <c r="GJ168" i="7942"/>
  <c r="GJ307" i="7942" s="1"/>
  <c r="GI307" i="7942"/>
  <c r="CY380" i="7942"/>
  <c r="CZ241" i="7942"/>
  <c r="CZ380" i="7942" s="1"/>
  <c r="BS262" i="7942"/>
  <c r="BS401" i="7942" s="1"/>
  <c r="BR401" i="7942"/>
  <c r="FN248" i="7942"/>
  <c r="FN387" i="7942" s="1"/>
  <c r="FM387" i="7942"/>
  <c r="M609" i="18"/>
  <c r="AA201" i="7942"/>
  <c r="AA340" i="7942" s="1"/>
  <c r="Z340" i="7942"/>
  <c r="AL217" i="7942"/>
  <c r="AL356" i="7942" s="1"/>
  <c r="AK356" i="7942"/>
  <c r="DU381" i="7942"/>
  <c r="DV242" i="7942"/>
  <c r="DV381" i="7942" s="1"/>
  <c r="CD267" i="7942"/>
  <c r="CD406" i="7942" s="1"/>
  <c r="CC406" i="7942"/>
  <c r="FY161" i="7942"/>
  <c r="FY300" i="7942" s="1"/>
  <c r="FX300" i="7942"/>
  <c r="AA190" i="7942"/>
  <c r="AA329" i="7942" s="1"/>
  <c r="Z329" i="7942"/>
  <c r="O362" i="7942"/>
  <c r="P223" i="7942"/>
  <c r="P362" i="7942" s="1"/>
  <c r="EQ351" i="7942"/>
  <c r="ER212" i="7942"/>
  <c r="ER351" i="7942" s="1"/>
  <c r="CY409" i="7942"/>
  <c r="CZ270" i="7942"/>
  <c r="CZ409" i="7942" s="1"/>
  <c r="EG271" i="7942"/>
  <c r="EG410" i="7942" s="1"/>
  <c r="EF410" i="7942"/>
  <c r="CD241" i="7942"/>
  <c r="CD380" i="7942" s="1"/>
  <c r="CC380" i="7942"/>
  <c r="BH275" i="7942"/>
  <c r="BH414" i="7942" s="1"/>
  <c r="BG414" i="7942"/>
  <c r="EG170" i="7942"/>
  <c r="EG309" i="7942" s="1"/>
  <c r="EF309" i="7942"/>
  <c r="AK389" i="7942"/>
  <c r="AL250" i="7942"/>
  <c r="AL389" i="7942" s="1"/>
  <c r="O768" i="18"/>
  <c r="GJ205" i="7942"/>
  <c r="GJ344" i="7942" s="1"/>
  <c r="GI344" i="7942"/>
  <c r="L95" i="7946"/>
  <c r="N70" i="7946"/>
  <c r="N95" i="7946" s="1"/>
  <c r="CY323" i="7942"/>
  <c r="CZ184" i="7942"/>
  <c r="CZ323" i="7942" s="1"/>
  <c r="CN294" i="7942"/>
  <c r="CO155" i="7942"/>
  <c r="CO294" i="7942" s="1"/>
  <c r="FN261" i="7942"/>
  <c r="FN400" i="7942" s="1"/>
  <c r="FM400" i="7942"/>
  <c r="AK342" i="7942"/>
  <c r="AL203" i="7942"/>
  <c r="AL342" i="7942" s="1"/>
  <c r="FM306" i="7942"/>
  <c r="FN167" i="7942"/>
  <c r="FN306" i="7942" s="1"/>
  <c r="BR343" i="7942"/>
  <c r="BS204" i="7942"/>
  <c r="BS343" i="7942" s="1"/>
  <c r="CD259" i="7942"/>
  <c r="CD398" i="7942" s="1"/>
  <c r="CC398" i="7942"/>
  <c r="DU303" i="7942"/>
  <c r="DV164" i="7942"/>
  <c r="DV303" i="7942" s="1"/>
  <c r="AA225" i="7942"/>
  <c r="AA364" i="7942" s="1"/>
  <c r="Z364" i="7942"/>
  <c r="FY266" i="7942"/>
  <c r="FY405" i="7942" s="1"/>
  <c r="FX405" i="7942"/>
  <c r="AA236" i="7942"/>
  <c r="AA375" i="7942" s="1"/>
  <c r="Z375" i="7942"/>
  <c r="CN388" i="7942"/>
  <c r="CO249" i="7942"/>
  <c r="CO388" i="7942" s="1"/>
  <c r="FX309" i="7942"/>
  <c r="FY170" i="7942"/>
  <c r="FY309" i="7942" s="1"/>
  <c r="BG387" i="7942"/>
  <c r="BH248" i="7942"/>
  <c r="BH387" i="7942" s="1"/>
  <c r="DK263" i="7942"/>
  <c r="DK402" i="7942" s="1"/>
  <c r="DJ402" i="7942"/>
  <c r="DV170" i="7942"/>
  <c r="DV309" i="7942" s="1"/>
  <c r="DU309" i="7942"/>
  <c r="CZ171" i="7942"/>
  <c r="CZ310" i="7942" s="1"/>
  <c r="CY310" i="7942"/>
  <c r="FN159" i="7942"/>
  <c r="FN298" i="7942" s="1"/>
  <c r="FM298" i="7942"/>
  <c r="GI347" i="7942"/>
  <c r="GJ208" i="7942"/>
  <c r="GJ347" i="7942" s="1"/>
  <c r="O356" i="7942"/>
  <c r="P217" i="7942"/>
  <c r="P356" i="7942" s="1"/>
  <c r="EF379" i="7942"/>
  <c r="EG240" i="7942"/>
  <c r="EG379" i="7942" s="1"/>
  <c r="AA156" i="7942"/>
  <c r="AA295" i="7942" s="1"/>
  <c r="Z295" i="7942"/>
  <c r="EQ422" i="7942"/>
  <c r="ER283" i="7942"/>
  <c r="ER422" i="7942" s="1"/>
  <c r="FX333" i="7942"/>
  <c r="FY194" i="7942"/>
  <c r="FY333" i="7942" s="1"/>
  <c r="EQ336" i="7942"/>
  <c r="ER197" i="7942"/>
  <c r="ER336" i="7942" s="1"/>
  <c r="DJ314" i="7942"/>
  <c r="DK175" i="7942"/>
  <c r="DK314" i="7942" s="1"/>
  <c r="FA425" i="7942"/>
  <c r="BR384" i="7942"/>
  <c r="BS245" i="7942"/>
  <c r="BS384" i="7942" s="1"/>
  <c r="FB311" i="7942"/>
  <c r="FC172" i="7942"/>
  <c r="FC311" i="7942" s="1"/>
  <c r="O296" i="7942"/>
  <c r="P157" i="7942"/>
  <c r="P296" i="7942" s="1"/>
  <c r="FN256" i="7942"/>
  <c r="FN395" i="7942" s="1"/>
  <c r="FM395" i="7942"/>
  <c r="AV329" i="7942"/>
  <c r="AW190" i="7942"/>
  <c r="AW329" i="7942" s="1"/>
  <c r="AK400" i="7942"/>
  <c r="AL261" i="7942"/>
  <c r="AL400" i="7942" s="1"/>
  <c r="Z301" i="7942"/>
  <c r="AA162" i="7942"/>
  <c r="AA301" i="7942" s="1"/>
  <c r="CZ221" i="7942"/>
  <c r="CZ360" i="7942" s="1"/>
  <c r="CY360" i="7942"/>
  <c r="CC305" i="7942"/>
  <c r="CD166" i="7942"/>
  <c r="CD305" i="7942" s="1"/>
  <c r="FC202" i="7942"/>
  <c r="FC341" i="7942" s="1"/>
  <c r="FB341" i="7942"/>
  <c r="O358" i="7942"/>
  <c r="P219" i="7942"/>
  <c r="P358" i="7942" s="1"/>
  <c r="CO214" i="7942"/>
  <c r="CO353" i="7942" s="1"/>
  <c r="CN353" i="7942"/>
  <c r="AW270" i="7942"/>
  <c r="AW409" i="7942" s="1"/>
  <c r="AV409" i="7942"/>
  <c r="AL167" i="7942"/>
  <c r="AL306" i="7942" s="1"/>
  <c r="AK306" i="7942"/>
  <c r="FN266" i="7942"/>
  <c r="FN405" i="7942" s="1"/>
  <c r="FM405" i="7942"/>
  <c r="AW216" i="7942"/>
  <c r="AW355" i="7942" s="1"/>
  <c r="AV355" i="7942"/>
  <c r="CY420" i="7942"/>
  <c r="CZ281" i="7942"/>
  <c r="CZ420" i="7942" s="1"/>
  <c r="GJ223" i="7942"/>
  <c r="GJ362" i="7942" s="1"/>
  <c r="GI362" i="7942"/>
  <c r="AV297" i="7942"/>
  <c r="AW158" i="7942"/>
  <c r="AW297" i="7942" s="1"/>
  <c r="DU308" i="7942"/>
  <c r="DV169" i="7942"/>
  <c r="DV308" i="7942" s="1"/>
  <c r="EF329" i="7942"/>
  <c r="EG190" i="7942"/>
  <c r="EG329" i="7942" s="1"/>
  <c r="CY400" i="7942"/>
  <c r="CZ261" i="7942"/>
  <c r="CZ400" i="7942" s="1"/>
  <c r="AK397" i="7942"/>
  <c r="AL258" i="7942"/>
  <c r="AL397" i="7942" s="1"/>
  <c r="EQ320" i="7942"/>
  <c r="ER181" i="7942"/>
  <c r="ER320" i="7942" s="1"/>
  <c r="AV369" i="7942"/>
  <c r="AW230" i="7942"/>
  <c r="AW369" i="7942" s="1"/>
  <c r="FX380" i="7942"/>
  <c r="FY241" i="7942"/>
  <c r="FY380" i="7942" s="1"/>
  <c r="FX370" i="7942"/>
  <c r="FY231" i="7942"/>
  <c r="FY370" i="7942" s="1"/>
  <c r="ER268" i="7942"/>
  <c r="ER407" i="7942" s="1"/>
  <c r="EQ407" i="7942"/>
  <c r="DU348" i="7942"/>
  <c r="DV209" i="7942"/>
  <c r="DV348" i="7942" s="1"/>
  <c r="DV213" i="7942"/>
  <c r="DV352" i="7942" s="1"/>
  <c r="DU352" i="7942"/>
  <c r="O399" i="7942"/>
  <c r="P260" i="7942"/>
  <c r="P399" i="7942" s="1"/>
  <c r="BG367" i="7942"/>
  <c r="BH228" i="7942"/>
  <c r="BH367" i="7942" s="1"/>
  <c r="AK396" i="7942"/>
  <c r="AL257" i="7942"/>
  <c r="AL396" i="7942" s="1"/>
  <c r="AV361" i="7942"/>
  <c r="AW222" i="7942"/>
  <c r="AW361" i="7942" s="1"/>
  <c r="Z395" i="7942"/>
  <c r="AA256" i="7942"/>
  <c r="AA395" i="7942" s="1"/>
  <c r="CD221" i="7942"/>
  <c r="CD360" i="7942" s="1"/>
  <c r="CC360" i="7942"/>
  <c r="CO268" i="7942"/>
  <c r="CO407" i="7942" s="1"/>
  <c r="CN407" i="7942"/>
  <c r="AL279" i="7942"/>
  <c r="AL418" i="7942" s="1"/>
  <c r="AK418" i="7942"/>
  <c r="AA181" i="7942"/>
  <c r="AA320" i="7942" s="1"/>
  <c r="Z320" i="7942"/>
  <c r="CZ285" i="7942"/>
  <c r="CZ424" i="7942" s="1"/>
  <c r="CY424" i="7942"/>
  <c r="FY190" i="7942"/>
  <c r="FY329" i="7942" s="1"/>
  <c r="FX329" i="7942"/>
  <c r="CO186" i="7942"/>
  <c r="CO325" i="7942" s="1"/>
  <c r="CN325" i="7942"/>
  <c r="FB333" i="7942"/>
  <c r="FC194" i="7942"/>
  <c r="FC333" i="7942" s="1"/>
  <c r="ER264" i="7942"/>
  <c r="ER403" i="7942" s="1"/>
  <c r="EQ403" i="7942"/>
  <c r="CN354" i="7942"/>
  <c r="CO215" i="7942"/>
  <c r="CO354" i="7942" s="1"/>
  <c r="BG390" i="7942"/>
  <c r="BH251" i="7942"/>
  <c r="BH390" i="7942" s="1"/>
  <c r="GI372" i="7942"/>
  <c r="GJ233" i="7942"/>
  <c r="GJ372" i="7942" s="1"/>
  <c r="FX395" i="7942"/>
  <c r="FY256" i="7942"/>
  <c r="FY395" i="7942" s="1"/>
  <c r="BH268" i="7942"/>
  <c r="BH407" i="7942" s="1"/>
  <c r="BG407" i="7942"/>
  <c r="EQ339" i="7942"/>
  <c r="ER200" i="7942"/>
  <c r="ER339" i="7942" s="1"/>
  <c r="GI422" i="7942"/>
  <c r="GJ283" i="7942"/>
  <c r="GJ422" i="7942" s="1"/>
  <c r="ER156" i="7942"/>
  <c r="ER295" i="7942" s="1"/>
  <c r="EQ295" i="7942"/>
  <c r="AV333" i="7942"/>
  <c r="AW194" i="7942"/>
  <c r="AW333" i="7942" s="1"/>
  <c r="FC249" i="7942"/>
  <c r="FC388" i="7942" s="1"/>
  <c r="FB388" i="7942"/>
  <c r="FN204" i="7942"/>
  <c r="FN343" i="7942" s="1"/>
  <c r="FM343" i="7942"/>
  <c r="AK375" i="7942"/>
  <c r="AL236" i="7942"/>
  <c r="AL375" i="7942" s="1"/>
  <c r="DU399" i="7942"/>
  <c r="DV260" i="7942"/>
  <c r="DV399" i="7942" s="1"/>
  <c r="Z322" i="7942"/>
  <c r="AA183" i="7942"/>
  <c r="AA322" i="7942" s="1"/>
  <c r="O310" i="7942"/>
  <c r="P171" i="7942"/>
  <c r="P310" i="7942" s="1"/>
  <c r="DJ369" i="7942"/>
  <c r="DK230" i="7942"/>
  <c r="DK369" i="7942" s="1"/>
  <c r="BS267" i="7942"/>
  <c r="BS406" i="7942" s="1"/>
  <c r="BR406" i="7942"/>
  <c r="DK209" i="7942"/>
  <c r="DK348" i="7942" s="1"/>
  <c r="DJ348" i="7942"/>
  <c r="AW264" i="7942"/>
  <c r="AW403" i="7942" s="1"/>
  <c r="AV403" i="7942"/>
  <c r="DK221" i="7942"/>
  <c r="DK360" i="7942" s="1"/>
  <c r="DJ360" i="7942"/>
  <c r="FM416" i="7942"/>
  <c r="FN277" i="7942"/>
  <c r="FN416" i="7942" s="1"/>
  <c r="GI417" i="7942"/>
  <c r="GJ278" i="7942"/>
  <c r="GJ417" i="7942" s="1"/>
  <c r="CD170" i="7942"/>
  <c r="CD309" i="7942" s="1"/>
  <c r="CC309" i="7942"/>
  <c r="AL266" i="7942"/>
  <c r="AL405" i="7942" s="1"/>
  <c r="AK405" i="7942"/>
  <c r="P263" i="7942"/>
  <c r="P402" i="7942" s="1"/>
  <c r="O402" i="7942"/>
  <c r="EQ326" i="7942"/>
  <c r="ER187" i="7942"/>
  <c r="ER326" i="7942" s="1"/>
  <c r="GJ266" i="7942"/>
  <c r="GJ405" i="7942" s="1"/>
  <c r="GI405" i="7942"/>
  <c r="P781" i="18"/>
  <c r="AV314" i="7942"/>
  <c r="AW175" i="7942"/>
  <c r="AW314" i="7942" s="1"/>
  <c r="CO200" i="7942"/>
  <c r="CO339" i="7942" s="1"/>
  <c r="CN339" i="7942"/>
  <c r="AW199" i="7942"/>
  <c r="AW338" i="7942" s="1"/>
  <c r="AV338" i="7942"/>
  <c r="O343" i="7942"/>
  <c r="P204" i="7942"/>
  <c r="P343" i="7942" s="1"/>
  <c r="FB387" i="7942"/>
  <c r="FC248" i="7942"/>
  <c r="FC387" i="7942" s="1"/>
  <c r="EG202" i="7942"/>
  <c r="EG341" i="7942" s="1"/>
  <c r="EF341" i="7942"/>
  <c r="CD192" i="7942"/>
  <c r="CD331" i="7942" s="1"/>
  <c r="CC331" i="7942"/>
  <c r="AV354" i="7942"/>
  <c r="AW215" i="7942"/>
  <c r="AW354" i="7942" s="1"/>
  <c r="DJ378" i="7942"/>
  <c r="DK239" i="7942"/>
  <c r="DK378" i="7942" s="1"/>
  <c r="BS272" i="7942"/>
  <c r="BS411" i="7942" s="1"/>
  <c r="BR411" i="7942"/>
  <c r="GI334" i="7942"/>
  <c r="GJ195" i="7942"/>
  <c r="GJ334" i="7942" s="1"/>
  <c r="CN416" i="7942"/>
  <c r="CO277" i="7942"/>
  <c r="CO416" i="7942" s="1"/>
  <c r="FN268" i="7942"/>
  <c r="FN407" i="7942" s="1"/>
  <c r="FM407" i="7942"/>
  <c r="P221" i="7942"/>
  <c r="P360" i="7942" s="1"/>
  <c r="O360" i="7942"/>
  <c r="FM414" i="7942"/>
  <c r="FN275" i="7942"/>
  <c r="FN414" i="7942" s="1"/>
  <c r="EG217" i="7942"/>
  <c r="EG356" i="7942" s="1"/>
  <c r="EF356" i="7942"/>
  <c r="ER192" i="7942"/>
  <c r="ER331" i="7942" s="1"/>
  <c r="EQ331" i="7942"/>
  <c r="CO177" i="7942"/>
  <c r="CO316" i="7942" s="1"/>
  <c r="CN316" i="7942"/>
  <c r="FN220" i="7942"/>
  <c r="FN359" i="7942" s="1"/>
  <c r="FM359" i="7942"/>
  <c r="CZ206" i="7942"/>
  <c r="CZ345" i="7942" s="1"/>
  <c r="CY345" i="7942"/>
  <c r="Z379" i="7942"/>
  <c r="AA240" i="7942"/>
  <c r="AA379" i="7942" s="1"/>
  <c r="ER241" i="7942"/>
  <c r="ER380" i="7942" s="1"/>
  <c r="EQ380" i="7942"/>
  <c r="BG378" i="7942"/>
  <c r="BH239" i="7942"/>
  <c r="BH378" i="7942" s="1"/>
  <c r="P207" i="7942"/>
  <c r="P346" i="7942" s="1"/>
  <c r="O346" i="7942"/>
  <c r="CN347" i="7942"/>
  <c r="CO208" i="7942"/>
  <c r="CO347" i="7942" s="1"/>
  <c r="CC339" i="7942"/>
  <c r="CD200" i="7942"/>
  <c r="CD339" i="7942" s="1"/>
  <c r="CY314" i="7942"/>
  <c r="CZ175" i="7942"/>
  <c r="CZ314" i="7942" s="1"/>
  <c r="BS199" i="7942"/>
  <c r="BS338" i="7942" s="1"/>
  <c r="BR338" i="7942"/>
  <c r="AK329" i="7942"/>
  <c r="AL190" i="7942"/>
  <c r="AL329" i="7942" s="1"/>
  <c r="AV295" i="7942"/>
  <c r="AW156" i="7942"/>
  <c r="AW295" i="7942" s="1"/>
  <c r="DV178" i="7942"/>
  <c r="DV317" i="7942" s="1"/>
  <c r="DU317" i="7942"/>
  <c r="AV296" i="7942"/>
  <c r="AW157" i="7942"/>
  <c r="AW296" i="7942" s="1"/>
  <c r="AA260" i="7942"/>
  <c r="AA399" i="7942" s="1"/>
  <c r="Z399" i="7942"/>
  <c r="FY211" i="7942"/>
  <c r="FY350" i="7942" s="1"/>
  <c r="FX350" i="7942"/>
  <c r="P186" i="7942"/>
  <c r="P325" i="7942" s="1"/>
  <c r="O325" i="7942"/>
  <c r="BH252" i="7942"/>
  <c r="BH391" i="7942" s="1"/>
  <c r="BG391" i="7942"/>
  <c r="CN372" i="7942"/>
  <c r="CO233" i="7942"/>
  <c r="CO372" i="7942" s="1"/>
  <c r="CO232" i="7942"/>
  <c r="CO371" i="7942" s="1"/>
  <c r="CN371" i="7942"/>
  <c r="EQ344" i="7942"/>
  <c r="ER205" i="7942"/>
  <c r="ER344" i="7942" s="1"/>
  <c r="FN281" i="7942"/>
  <c r="FN420" i="7942" s="1"/>
  <c r="FM420" i="7942"/>
  <c r="FY189" i="7942"/>
  <c r="FY328" i="7942" s="1"/>
  <c r="FX328" i="7942"/>
  <c r="BS235" i="7942"/>
  <c r="BS374" i="7942" s="1"/>
  <c r="BR374" i="7942"/>
  <c r="CZ169" i="7942"/>
  <c r="CZ308" i="7942" s="1"/>
  <c r="CY308" i="7942"/>
  <c r="EF424" i="7942"/>
  <c r="EG285" i="7942"/>
  <c r="EG424" i="7942" s="1"/>
  <c r="FY262" i="7942"/>
  <c r="FY401" i="7942" s="1"/>
  <c r="FX401" i="7942"/>
  <c r="FM356" i="7942"/>
  <c r="FN217" i="7942"/>
  <c r="FN356" i="7942" s="1"/>
  <c r="CO181" i="7942"/>
  <c r="CO320" i="7942" s="1"/>
  <c r="CN320" i="7942"/>
  <c r="O313" i="7942"/>
  <c r="P174" i="7942"/>
  <c r="P313" i="7942" s="1"/>
  <c r="DV274" i="7942"/>
  <c r="DV413" i="7942" s="1"/>
  <c r="DU413" i="7942"/>
  <c r="AW168" i="7942"/>
  <c r="AW307" i="7942" s="1"/>
  <c r="AV307" i="7942"/>
  <c r="AV335" i="7942"/>
  <c r="AW196" i="7942"/>
  <c r="AW335" i="7942" s="1"/>
  <c r="AV311" i="7942"/>
  <c r="AW172" i="7942"/>
  <c r="AW311" i="7942" s="1"/>
  <c r="FY226" i="7942"/>
  <c r="FY365" i="7942" s="1"/>
  <c r="FX365" i="7942"/>
  <c r="T833" i="18"/>
  <c r="U833" i="18" s="1"/>
  <c r="CN403" i="7942"/>
  <c r="CO264" i="7942"/>
  <c r="CO403" i="7942" s="1"/>
  <c r="CY411" i="7942"/>
  <c r="CZ272" i="7942"/>
  <c r="CZ411" i="7942" s="1"/>
  <c r="BH253" i="7942"/>
  <c r="BH392" i="7942" s="1"/>
  <c r="BG392" i="7942"/>
  <c r="CY316" i="7942"/>
  <c r="CZ177" i="7942"/>
  <c r="CZ316" i="7942" s="1"/>
  <c r="BR327" i="7942"/>
  <c r="BS188" i="7942"/>
  <c r="BS327" i="7942" s="1"/>
  <c r="FB314" i="7942"/>
  <c r="FC175" i="7942"/>
  <c r="FC314" i="7942" s="1"/>
  <c r="FB326" i="7942"/>
  <c r="FC187" i="7942"/>
  <c r="FC326" i="7942" s="1"/>
  <c r="CD256" i="7942"/>
  <c r="CD395" i="7942" s="1"/>
  <c r="CC395" i="7942"/>
  <c r="GI355" i="7942"/>
  <c r="GJ216" i="7942"/>
  <c r="GJ355" i="7942" s="1"/>
  <c r="AL164" i="7942"/>
  <c r="AL303" i="7942" s="1"/>
  <c r="AK303" i="7942"/>
  <c r="EG159" i="7942"/>
  <c r="EG298" i="7942" s="1"/>
  <c r="EF298" i="7942"/>
  <c r="GJ160" i="7942"/>
  <c r="GJ299" i="7942" s="1"/>
  <c r="GI299" i="7942"/>
  <c r="DK279" i="7942"/>
  <c r="DK418" i="7942" s="1"/>
  <c r="DJ418" i="7942"/>
  <c r="EF316" i="7942"/>
  <c r="EG177" i="7942"/>
  <c r="EG316" i="7942" s="1"/>
  <c r="BS185" i="7942"/>
  <c r="BS324" i="7942" s="1"/>
  <c r="BR324" i="7942"/>
  <c r="BH203" i="7942"/>
  <c r="BH342" i="7942" s="1"/>
  <c r="BG342" i="7942"/>
  <c r="CN312" i="7942"/>
  <c r="CO173" i="7942"/>
  <c r="CO312" i="7942" s="1"/>
  <c r="CC401" i="7942"/>
  <c r="CD262" i="7942"/>
  <c r="CD401" i="7942" s="1"/>
  <c r="FX298" i="7942"/>
  <c r="FY159" i="7942"/>
  <c r="FY298" i="7942" s="1"/>
  <c r="BH237" i="7942"/>
  <c r="BH376" i="7942" s="1"/>
  <c r="BG376" i="7942"/>
  <c r="EQ311" i="7942"/>
  <c r="ER172" i="7942"/>
  <c r="ER311" i="7942" s="1"/>
  <c r="Z354" i="7942"/>
  <c r="AA215" i="7942"/>
  <c r="AA354" i="7942" s="1"/>
  <c r="CZ279" i="7942"/>
  <c r="CZ418" i="7942" s="1"/>
  <c r="CY418" i="7942"/>
  <c r="FN162" i="7942"/>
  <c r="FN301" i="7942" s="1"/>
  <c r="FM301" i="7942"/>
  <c r="FN278" i="7942"/>
  <c r="FN417" i="7942" s="1"/>
  <c r="FM417" i="7942"/>
  <c r="BH154" i="7942"/>
  <c r="BH293" i="7942" s="1"/>
  <c r="BG293" i="7942"/>
  <c r="AK311" i="7942"/>
  <c r="AL172" i="7942"/>
  <c r="AL311" i="7942" s="1"/>
  <c r="GI301" i="7942"/>
  <c r="GJ162" i="7942"/>
  <c r="GJ301" i="7942" s="1"/>
  <c r="O378" i="7942"/>
  <c r="P239" i="7942"/>
  <c r="P378" i="7942" s="1"/>
  <c r="GJ154" i="7942"/>
  <c r="GJ293" i="7942" s="1"/>
  <c r="GI293" i="7942"/>
  <c r="CD244" i="7942"/>
  <c r="CD383" i="7942" s="1"/>
  <c r="CC383" i="7942"/>
  <c r="DV234" i="7942"/>
  <c r="DV373" i="7942" s="1"/>
  <c r="DU373" i="7942"/>
  <c r="AL275" i="7942"/>
  <c r="AL414" i="7942" s="1"/>
  <c r="AK414" i="7942"/>
  <c r="FC279" i="7942"/>
  <c r="FC418" i="7942" s="1"/>
  <c r="FB418" i="7942"/>
  <c r="FB363" i="7942"/>
  <c r="FC224" i="7942"/>
  <c r="FC363" i="7942" s="1"/>
  <c r="AK367" i="7942"/>
  <c r="AL228" i="7942"/>
  <c r="AL367" i="7942" s="1"/>
  <c r="AA175" i="7942"/>
  <c r="AA314" i="7942" s="1"/>
  <c r="Z314" i="7942"/>
  <c r="P187" i="7942"/>
  <c r="P326" i="7942" s="1"/>
  <c r="O326" i="7942"/>
  <c r="CN326" i="7942"/>
  <c r="CO187" i="7942"/>
  <c r="CO326" i="7942" s="1"/>
  <c r="FC281" i="7942"/>
  <c r="FC420" i="7942" s="1"/>
  <c r="FB420" i="7942"/>
  <c r="BR424" i="7942"/>
  <c r="BS285" i="7942"/>
  <c r="BS424" i="7942" s="1"/>
  <c r="FB340" i="7942"/>
  <c r="FC201" i="7942"/>
  <c r="FC340" i="7942" s="1"/>
  <c r="EQ402" i="7942"/>
  <c r="ER263" i="7942"/>
  <c r="ER402" i="7942" s="1"/>
  <c r="P251" i="7942"/>
  <c r="P390" i="7942" s="1"/>
  <c r="O390" i="7942"/>
  <c r="AW160" i="7942"/>
  <c r="AW299" i="7942" s="1"/>
  <c r="AV299" i="7942"/>
  <c r="CC409" i="7942"/>
  <c r="CD270" i="7942"/>
  <c r="CD409" i="7942" s="1"/>
  <c r="DK255" i="7942"/>
  <c r="DK394" i="7942" s="1"/>
  <c r="DJ394" i="7942"/>
  <c r="FM310" i="7942"/>
  <c r="FN171" i="7942"/>
  <c r="FN310" i="7942" s="1"/>
  <c r="DU415" i="7942"/>
  <c r="DV276" i="7942"/>
  <c r="DV415" i="7942" s="1"/>
  <c r="P203" i="7942"/>
  <c r="P342" i="7942" s="1"/>
  <c r="O342" i="7942"/>
  <c r="BG399" i="7942"/>
  <c r="BH260" i="7942"/>
  <c r="BH399" i="7942" s="1"/>
  <c r="AW209" i="7942"/>
  <c r="AW348" i="7942" s="1"/>
  <c r="AV348" i="7942"/>
  <c r="AW226" i="7942"/>
  <c r="AW365" i="7942" s="1"/>
  <c r="AV365" i="7942"/>
  <c r="AW182" i="7942"/>
  <c r="AW321" i="7942" s="1"/>
  <c r="AV321" i="7942"/>
  <c r="FN234" i="7942"/>
  <c r="FN373" i="7942" s="1"/>
  <c r="FM373" i="7942"/>
  <c r="AV383" i="7942"/>
  <c r="AW244" i="7942"/>
  <c r="AW383" i="7942" s="1"/>
  <c r="DU358" i="7942"/>
  <c r="DV219" i="7942"/>
  <c r="DV358" i="7942" s="1"/>
  <c r="BR342" i="7942"/>
  <c r="BS203" i="7942"/>
  <c r="BS342" i="7942" s="1"/>
  <c r="ER215" i="7942"/>
  <c r="ER354" i="7942" s="1"/>
  <c r="EQ354" i="7942"/>
  <c r="AK362" i="7942"/>
  <c r="AL223" i="7942"/>
  <c r="AL362" i="7942" s="1"/>
  <c r="S586" i="18"/>
  <c r="FN158" i="7942"/>
  <c r="FN297" i="7942" s="1"/>
  <c r="FM297" i="7942"/>
  <c r="DU332" i="7942"/>
  <c r="DV193" i="7942"/>
  <c r="DV332" i="7942" s="1"/>
  <c r="DK179" i="7942"/>
  <c r="DK318" i="7942" s="1"/>
  <c r="DJ318" i="7942"/>
  <c r="FX416" i="7942"/>
  <c r="FY277" i="7942"/>
  <c r="FY416" i="7942" s="1"/>
  <c r="AL176" i="7942"/>
  <c r="AL315" i="7942" s="1"/>
  <c r="AK315" i="7942"/>
  <c r="AV316" i="7942"/>
  <c r="AW177" i="7942"/>
  <c r="AW316" i="7942" s="1"/>
  <c r="DU397" i="7942"/>
  <c r="DV258" i="7942"/>
  <c r="DV397" i="7942" s="1"/>
  <c r="EQ322" i="7942"/>
  <c r="ER183" i="7942"/>
  <c r="ER322" i="7942" s="1"/>
  <c r="AL251" i="7942"/>
  <c r="AL390" i="7942" s="1"/>
  <c r="AK390" i="7942"/>
  <c r="N270" i="18"/>
  <c r="ER278" i="7942"/>
  <c r="ER417" i="7942" s="1"/>
  <c r="EQ417" i="7942"/>
  <c r="CZ231" i="7942"/>
  <c r="CZ370" i="7942" s="1"/>
  <c r="CY370" i="7942"/>
  <c r="CY391" i="7942"/>
  <c r="CZ252" i="7942"/>
  <c r="CZ391" i="7942" s="1"/>
  <c r="AL239" i="7942"/>
  <c r="AL378" i="7942" s="1"/>
  <c r="AK378" i="7942"/>
  <c r="BG309" i="7942"/>
  <c r="BH170" i="7942"/>
  <c r="BH309" i="7942" s="1"/>
  <c r="CN377" i="7942"/>
  <c r="CO238" i="7942"/>
  <c r="CO377" i="7942" s="1"/>
  <c r="BS216" i="7942"/>
  <c r="BS355" i="7942" s="1"/>
  <c r="BR355" i="7942"/>
  <c r="EQ379" i="7942"/>
  <c r="ER240" i="7942"/>
  <c r="ER379" i="7942" s="1"/>
  <c r="CN366" i="7942"/>
  <c r="CO227" i="7942"/>
  <c r="CO366" i="7942" s="1"/>
  <c r="GJ235" i="7942"/>
  <c r="GJ374" i="7942" s="1"/>
  <c r="GI374" i="7942"/>
  <c r="AW265" i="7942"/>
  <c r="AW404" i="7942" s="1"/>
  <c r="AV404" i="7942"/>
  <c r="ER226" i="7942"/>
  <c r="ER365" i="7942" s="1"/>
  <c r="EQ365" i="7942"/>
  <c r="Z352" i="7942"/>
  <c r="AA213" i="7942"/>
  <c r="AA352" i="7942" s="1"/>
  <c r="O404" i="7942"/>
  <c r="P265" i="7942"/>
  <c r="P404" i="7942" s="1"/>
  <c r="ER204" i="7942"/>
  <c r="ER343" i="7942" s="1"/>
  <c r="EQ343" i="7942"/>
  <c r="EQ388" i="7942"/>
  <c r="ER249" i="7942"/>
  <c r="ER388" i="7942" s="1"/>
  <c r="AV422" i="7942"/>
  <c r="AW283" i="7942"/>
  <c r="AW422" i="7942" s="1"/>
  <c r="DJ305" i="7942"/>
  <c r="DK166" i="7942"/>
  <c r="DK305" i="7942" s="1"/>
  <c r="CN381" i="7942"/>
  <c r="CO242" i="7942"/>
  <c r="CO381" i="7942" s="1"/>
  <c r="R379" i="18"/>
  <c r="FM326" i="7942"/>
  <c r="FN187" i="7942"/>
  <c r="FN326" i="7942" s="1"/>
  <c r="CN357" i="7942"/>
  <c r="CO218" i="7942"/>
  <c r="CO357" i="7942" s="1"/>
  <c r="GJ277" i="7942"/>
  <c r="GJ416" i="7942" s="1"/>
  <c r="GI416" i="7942"/>
  <c r="P255" i="7942"/>
  <c r="P394" i="7942" s="1"/>
  <c r="O394" i="7942"/>
  <c r="ER159" i="7942"/>
  <c r="ER298" i="7942" s="1"/>
  <c r="EQ298" i="7942"/>
  <c r="DK194" i="7942"/>
  <c r="DK333" i="7942" s="1"/>
  <c r="DJ333" i="7942"/>
  <c r="FM350" i="7942"/>
  <c r="FN211" i="7942"/>
  <c r="FN350" i="7942" s="1"/>
  <c r="DI425" i="7942"/>
  <c r="FN191" i="7942"/>
  <c r="FN330" i="7942" s="1"/>
  <c r="FM330" i="7942"/>
  <c r="DK195" i="7942"/>
  <c r="DK334" i="7942" s="1"/>
  <c r="DJ334" i="7942"/>
  <c r="FB294" i="7942"/>
  <c r="FC155" i="7942"/>
  <c r="FC294" i="7942" s="1"/>
  <c r="FB396" i="7942"/>
  <c r="FC257" i="7942"/>
  <c r="FC396" i="7942" s="1"/>
  <c r="DV275" i="7942"/>
  <c r="DV414" i="7942" s="1"/>
  <c r="DU414" i="7942"/>
  <c r="AK335" i="7942"/>
  <c r="AL196" i="7942"/>
  <c r="AL335" i="7942" s="1"/>
  <c r="AL161" i="7942"/>
  <c r="AL300" i="7942" s="1"/>
  <c r="AK300" i="7942"/>
  <c r="FY196" i="7942"/>
  <c r="FY335" i="7942" s="1"/>
  <c r="FX335" i="7942"/>
  <c r="EQ421" i="7942"/>
  <c r="ER282" i="7942"/>
  <c r="ER421" i="7942" s="1"/>
  <c r="EQ401" i="7942"/>
  <c r="ER262" i="7942"/>
  <c r="ER401" i="7942" s="1"/>
  <c r="FC256" i="7942"/>
  <c r="FC395" i="7942" s="1"/>
  <c r="FB395" i="7942"/>
  <c r="FX334" i="7942"/>
  <c r="FY195" i="7942"/>
  <c r="FY334" i="7942" s="1"/>
  <c r="FB297" i="7942"/>
  <c r="FC158" i="7942"/>
  <c r="FC297" i="7942" s="1"/>
  <c r="EF420" i="7942"/>
  <c r="EG281" i="7942"/>
  <c r="EG420" i="7942" s="1"/>
  <c r="DJ351" i="7942"/>
  <c r="DK212" i="7942"/>
  <c r="DK351" i="7942" s="1"/>
  <c r="AW284" i="7942"/>
  <c r="AW423" i="7942" s="1"/>
  <c r="AV423" i="7942"/>
  <c r="FY260" i="7942"/>
  <c r="FY399" i="7942" s="1"/>
  <c r="FX399" i="7942"/>
  <c r="EG231" i="7942"/>
  <c r="EG370" i="7942" s="1"/>
  <c r="EF370" i="7942"/>
  <c r="CZ182" i="7942"/>
  <c r="CZ321" i="7942" s="1"/>
  <c r="CY321" i="7942"/>
  <c r="FM336" i="7942"/>
  <c r="FN197" i="7942"/>
  <c r="FN336" i="7942" s="1"/>
  <c r="AL240" i="7942"/>
  <c r="AL379" i="7942" s="1"/>
  <c r="AK379" i="7942"/>
  <c r="AA177" i="7942"/>
  <c r="AA316" i="7942" s="1"/>
  <c r="Z316" i="7942"/>
  <c r="BG346" i="7942"/>
  <c r="BH207" i="7942"/>
  <c r="BH346" i="7942" s="1"/>
  <c r="AW224" i="7942"/>
  <c r="AW363" i="7942" s="1"/>
  <c r="AV363" i="7942"/>
  <c r="FX322" i="7942"/>
  <c r="FY183" i="7942"/>
  <c r="FY322" i="7942" s="1"/>
  <c r="FC277" i="7942"/>
  <c r="FC416" i="7942" s="1"/>
  <c r="FB416" i="7942"/>
  <c r="BS257" i="7942"/>
  <c r="BS396" i="7942" s="1"/>
  <c r="BR396" i="7942"/>
  <c r="FN233" i="7942"/>
  <c r="FN372" i="7942" s="1"/>
  <c r="FM372" i="7942"/>
  <c r="CC377" i="7942"/>
  <c r="CD238" i="7942"/>
  <c r="CD377" i="7942" s="1"/>
  <c r="CO281" i="7942"/>
  <c r="CO420" i="7942" s="1"/>
  <c r="CN420" i="7942"/>
  <c r="DJ401" i="7942"/>
  <c r="DK262" i="7942"/>
  <c r="DK401" i="7942" s="1"/>
  <c r="AL156" i="7942"/>
  <c r="AL295" i="7942" s="1"/>
  <c r="AK295" i="7942"/>
  <c r="BH262" i="7942"/>
  <c r="BH401" i="7942" s="1"/>
  <c r="BG401" i="7942"/>
  <c r="CD282" i="7942"/>
  <c r="CD421" i="7942" s="1"/>
  <c r="CC421" i="7942"/>
  <c r="AA238" i="7942"/>
  <c r="AA377" i="7942" s="1"/>
  <c r="Z377" i="7942"/>
  <c r="P178" i="7942"/>
  <c r="P317" i="7942" s="1"/>
  <c r="O317" i="7942"/>
  <c r="FN269" i="7942"/>
  <c r="FN408" i="7942" s="1"/>
  <c r="FM408" i="7942"/>
  <c r="DJ297" i="7942"/>
  <c r="DK158" i="7942"/>
  <c r="DK297" i="7942" s="1"/>
  <c r="CY403" i="7942"/>
  <c r="CZ264" i="7942"/>
  <c r="CZ403" i="7942" s="1"/>
  <c r="Z357" i="7942"/>
  <c r="AA218" i="7942"/>
  <c r="AA357" i="7942" s="1"/>
  <c r="EF353" i="7942"/>
  <c r="EG214" i="7942"/>
  <c r="EG353" i="7942" s="1"/>
  <c r="FY233" i="7942"/>
  <c r="FY372" i="7942" s="1"/>
  <c r="FX372" i="7942"/>
  <c r="Z383" i="7942"/>
  <c r="AA244" i="7942"/>
  <c r="AA383" i="7942" s="1"/>
  <c r="AV410" i="7942"/>
  <c r="AW271" i="7942"/>
  <c r="AW410" i="7942" s="1"/>
  <c r="AV399" i="7942"/>
  <c r="AW260" i="7942"/>
  <c r="AW399" i="7942" s="1"/>
  <c r="EG209" i="7942"/>
  <c r="EG348" i="7942" s="1"/>
  <c r="EF348" i="7942"/>
  <c r="Y425" i="7942"/>
  <c r="AW274" i="7942"/>
  <c r="AW413" i="7942" s="1"/>
  <c r="AV413" i="7942"/>
  <c r="AA174" i="7942"/>
  <c r="AA313" i="7942" s="1"/>
  <c r="Z313" i="7942"/>
  <c r="AW269" i="7942"/>
  <c r="AW408" i="7942" s="1"/>
  <c r="AV408" i="7942"/>
  <c r="CD194" i="7942"/>
  <c r="CD333" i="7942" s="1"/>
  <c r="CC333" i="7942"/>
  <c r="GI385" i="7942"/>
  <c r="GJ246" i="7942"/>
  <c r="GJ385" i="7942" s="1"/>
  <c r="DV217" i="7942"/>
  <c r="DV356" i="7942" s="1"/>
  <c r="DU356" i="7942"/>
  <c r="O348" i="7942"/>
  <c r="P209" i="7942"/>
  <c r="P348" i="7942" s="1"/>
  <c r="DK168" i="7942"/>
  <c r="DK307" i="7942" s="1"/>
  <c r="DJ307" i="7942"/>
  <c r="CY318" i="7942"/>
  <c r="CZ179" i="7942"/>
  <c r="CZ318" i="7942" s="1"/>
  <c r="EQ381" i="7942"/>
  <c r="ER242" i="7942"/>
  <c r="ER381" i="7942" s="1"/>
  <c r="AL178" i="7942"/>
  <c r="AL317" i="7942" s="1"/>
  <c r="AK317" i="7942"/>
  <c r="CN323" i="7942"/>
  <c r="CO184" i="7942"/>
  <c r="CO323" i="7942" s="1"/>
  <c r="EF340" i="7942"/>
  <c r="EG201" i="7942"/>
  <c r="EG340" i="7942" s="1"/>
  <c r="BH171" i="7942"/>
  <c r="BH310" i="7942" s="1"/>
  <c r="BG310" i="7942"/>
  <c r="CC313" i="7942"/>
  <c r="CD174" i="7942"/>
  <c r="CD313" i="7942" s="1"/>
  <c r="GJ275" i="7942"/>
  <c r="GJ414" i="7942" s="1"/>
  <c r="GI414" i="7942"/>
  <c r="CZ276" i="7942"/>
  <c r="CZ415" i="7942" s="1"/>
  <c r="CY415" i="7942"/>
  <c r="BR404" i="7942"/>
  <c r="BS265" i="7942"/>
  <c r="BS404" i="7942" s="1"/>
  <c r="AA247" i="7942"/>
  <c r="AA386" i="7942" s="1"/>
  <c r="Z386" i="7942"/>
  <c r="FX351" i="7942"/>
  <c r="FY212" i="7942"/>
  <c r="FY351" i="7942" s="1"/>
  <c r="O351" i="7942"/>
  <c r="P212" i="7942"/>
  <c r="P351" i="7942" s="1"/>
  <c r="Z409" i="7942"/>
  <c r="AA270" i="7942"/>
  <c r="AA409" i="7942" s="1"/>
  <c r="FY254" i="7942"/>
  <c r="FY393" i="7942" s="1"/>
  <c r="FX393" i="7942"/>
  <c r="DV241" i="7942"/>
  <c r="DV380" i="7942" s="1"/>
  <c r="DU380" i="7942"/>
  <c r="EQ347" i="7942"/>
  <c r="ER208" i="7942"/>
  <c r="ER347" i="7942" s="1"/>
  <c r="CD235" i="7942"/>
  <c r="CD374" i="7942" s="1"/>
  <c r="CC374" i="7942"/>
  <c r="FY184" i="7942"/>
  <c r="FY323" i="7942" s="1"/>
  <c r="FX323" i="7942"/>
  <c r="AW231" i="7942"/>
  <c r="AW370" i="7942" s="1"/>
  <c r="AV370" i="7942"/>
  <c r="FC211" i="7942"/>
  <c r="FC350" i="7942" s="1"/>
  <c r="FB350" i="7942"/>
  <c r="FB382" i="7942"/>
  <c r="FC243" i="7942"/>
  <c r="FC382" i="7942" s="1"/>
  <c r="P245" i="7942"/>
  <c r="P384" i="7942" s="1"/>
  <c r="O384" i="7942"/>
  <c r="BH180" i="7942"/>
  <c r="BH319" i="7942" s="1"/>
  <c r="BG319" i="7942"/>
  <c r="FB400" i="7942"/>
  <c r="FC261" i="7942"/>
  <c r="FC400" i="7942" s="1"/>
  <c r="FC221" i="7942"/>
  <c r="FC360" i="7942" s="1"/>
  <c r="FB360" i="7942"/>
  <c r="DU419" i="7942"/>
  <c r="DV280" i="7942"/>
  <c r="DV419" i="7942" s="1"/>
  <c r="DK170" i="7942"/>
  <c r="DK309" i="7942" s="1"/>
  <c r="DJ309" i="7942"/>
  <c r="FC162" i="7942"/>
  <c r="FC301" i="7942" s="1"/>
  <c r="FB301" i="7942"/>
  <c r="BG338" i="7942"/>
  <c r="BH199" i="7942"/>
  <c r="BH338" i="7942" s="1"/>
  <c r="EF390" i="7942"/>
  <c r="EG251" i="7942"/>
  <c r="EG390" i="7942" s="1"/>
  <c r="EG259" i="7942"/>
  <c r="EG398" i="7942" s="1"/>
  <c r="EF398" i="7942"/>
  <c r="T430" i="18"/>
  <c r="U430" i="18" s="1"/>
  <c r="V430" i="18" s="1"/>
  <c r="W430" i="18" s="1"/>
  <c r="X430" i="18" s="1"/>
  <c r="Y430" i="18" s="1"/>
  <c r="Z430" i="18" s="1"/>
  <c r="AA430" i="18" s="1"/>
  <c r="FX352" i="7942"/>
  <c r="FY213" i="7942"/>
  <c r="FY352" i="7942" s="1"/>
  <c r="AK374" i="7942"/>
  <c r="AL235" i="7942"/>
  <c r="AL374" i="7942" s="1"/>
  <c r="FM385" i="7942"/>
  <c r="FN246" i="7942"/>
  <c r="FN385" i="7942" s="1"/>
  <c r="BS226" i="7942"/>
  <c r="BS365" i="7942" s="1"/>
  <c r="BR365" i="7942"/>
  <c r="ER236" i="7942"/>
  <c r="ER375" i="7942" s="1"/>
  <c r="EQ375" i="7942"/>
  <c r="EF296" i="7942"/>
  <c r="EG157" i="7942"/>
  <c r="EG296" i="7942" s="1"/>
  <c r="O330" i="7942"/>
  <c r="P191" i="7942"/>
  <c r="P330" i="7942" s="1"/>
  <c r="FM401" i="7942"/>
  <c r="FN262" i="7942"/>
  <c r="FN401" i="7942" s="1"/>
  <c r="O716" i="18"/>
  <c r="P716" i="18" s="1"/>
  <c r="FC227" i="7942"/>
  <c r="FC366" i="7942" s="1"/>
  <c r="FB366" i="7942"/>
  <c r="P275" i="7942"/>
  <c r="P414" i="7942" s="1"/>
  <c r="O414" i="7942"/>
  <c r="DU340" i="7942"/>
  <c r="DV201" i="7942"/>
  <c r="DV340" i="7942" s="1"/>
  <c r="AW261" i="7942"/>
  <c r="AW400" i="7942" s="1"/>
  <c r="AV400" i="7942"/>
  <c r="ER207" i="7942"/>
  <c r="ER346" i="7942" s="1"/>
  <c r="EQ346" i="7942"/>
  <c r="FX316" i="7942"/>
  <c r="FY177" i="7942"/>
  <c r="FY316" i="7942" s="1"/>
  <c r="BR344" i="7942"/>
  <c r="BS205" i="7942"/>
  <c r="BS344" i="7942" s="1"/>
  <c r="BG360" i="7942"/>
  <c r="BH221" i="7942"/>
  <c r="BH360" i="7942" s="1"/>
  <c r="BG381" i="7942"/>
  <c r="BH242" i="7942"/>
  <c r="BH381" i="7942" s="1"/>
  <c r="EQ420" i="7942"/>
  <c r="ER281" i="7942"/>
  <c r="ER420" i="7942" s="1"/>
  <c r="ER194" i="7942"/>
  <c r="ER333" i="7942" s="1"/>
  <c r="EQ333" i="7942"/>
  <c r="AK320" i="7942"/>
  <c r="AL181" i="7942"/>
  <c r="AL320" i="7942" s="1"/>
  <c r="ER167" i="7942"/>
  <c r="ER306" i="7942" s="1"/>
  <c r="EQ306" i="7942"/>
  <c r="CZ248" i="7942"/>
  <c r="CZ387" i="7942" s="1"/>
  <c r="CY387" i="7942"/>
  <c r="FY229" i="7942"/>
  <c r="FY368" i="7942" s="1"/>
  <c r="FX368" i="7942"/>
  <c r="CY342" i="7942"/>
  <c r="CZ203" i="7942"/>
  <c r="CZ342" i="7942" s="1"/>
  <c r="AW252" i="7942"/>
  <c r="AW391" i="7942" s="1"/>
  <c r="AV391" i="7942"/>
  <c r="DU374" i="7942"/>
  <c r="DV235" i="7942"/>
  <c r="DV374" i="7942" s="1"/>
  <c r="DJ382" i="7942"/>
  <c r="DK243" i="7942"/>
  <c r="DK382" i="7942" s="1"/>
  <c r="CO258" i="7942"/>
  <c r="CO397" i="7942" s="1"/>
  <c r="CN397" i="7942"/>
  <c r="O260" i="18"/>
  <c r="DJ356" i="7942"/>
  <c r="DK217" i="7942"/>
  <c r="DK356" i="7942" s="1"/>
  <c r="DV244" i="7942"/>
  <c r="DV383" i="7942" s="1"/>
  <c r="DU383" i="7942"/>
  <c r="ER179" i="7942"/>
  <c r="ER318" i="7942" s="1"/>
  <c r="EQ318" i="7942"/>
  <c r="DU365" i="7942"/>
  <c r="DV226" i="7942"/>
  <c r="DV365" i="7942" s="1"/>
  <c r="O350" i="7942"/>
  <c r="P211" i="7942"/>
  <c r="P350" i="7942" s="1"/>
  <c r="AV411" i="7942"/>
  <c r="AW272" i="7942"/>
  <c r="AW411" i="7942" s="1"/>
  <c r="P283" i="7942"/>
  <c r="P422" i="7942" s="1"/>
  <c r="O422" i="7942"/>
  <c r="CY359" i="7942"/>
  <c r="CZ220" i="7942"/>
  <c r="CZ359" i="7942" s="1"/>
  <c r="Z334" i="7942"/>
  <c r="AA195" i="7942"/>
  <c r="AA334" i="7942" s="1"/>
  <c r="FB351" i="7942"/>
  <c r="FC212" i="7942"/>
  <c r="FC351" i="7942" s="1"/>
  <c r="AK404" i="7942"/>
  <c r="AL265" i="7942"/>
  <c r="AL404" i="7942" s="1"/>
  <c r="CY325" i="7942"/>
  <c r="CZ186" i="7942"/>
  <c r="CZ325" i="7942" s="1"/>
  <c r="AW202" i="7942"/>
  <c r="AW341" i="7942" s="1"/>
  <c r="AV341" i="7942"/>
  <c r="EG193" i="7942"/>
  <c r="EG332" i="7942" s="1"/>
  <c r="EF332" i="7942"/>
  <c r="FB319" i="7942"/>
  <c r="FC180" i="7942"/>
  <c r="FC319" i="7942" s="1"/>
  <c r="CC298" i="7942"/>
  <c r="CD159" i="7942"/>
  <c r="CD298" i="7942" s="1"/>
  <c r="N425" i="7942"/>
  <c r="DJ324" i="7942"/>
  <c r="DK185" i="7942"/>
  <c r="DK324" i="7942" s="1"/>
  <c r="FY242" i="7942"/>
  <c r="FY381" i="7942" s="1"/>
  <c r="FX381" i="7942"/>
  <c r="EF389" i="7942"/>
  <c r="EG250" i="7942"/>
  <c r="EG389" i="7942" s="1"/>
  <c r="EF313" i="7942"/>
  <c r="EG174" i="7942"/>
  <c r="EG313" i="7942" s="1"/>
  <c r="CZ154" i="7942"/>
  <c r="CZ293" i="7942" s="1"/>
  <c r="CY293" i="7942"/>
  <c r="AL208" i="7942"/>
  <c r="AL347" i="7942" s="1"/>
  <c r="AK347" i="7942"/>
  <c r="CZ156" i="7942"/>
  <c r="CZ295" i="7942" s="1"/>
  <c r="CY295" i="7942"/>
  <c r="BH247" i="7942"/>
  <c r="BH386" i="7942" s="1"/>
  <c r="BG386" i="7942"/>
  <c r="FC190" i="7942"/>
  <c r="FC329" i="7942" s="1"/>
  <c r="FB329" i="7942"/>
  <c r="GJ159" i="7942"/>
  <c r="GJ298" i="7942" s="1"/>
  <c r="GI298" i="7942"/>
  <c r="FN185" i="7942"/>
  <c r="FN324" i="7942" s="1"/>
  <c r="FM324" i="7942"/>
  <c r="BG363" i="7942"/>
  <c r="BH224" i="7942"/>
  <c r="BH363" i="7942" s="1"/>
  <c r="GJ194" i="7942"/>
  <c r="GJ333" i="7942" s="1"/>
  <c r="GI333" i="7942"/>
  <c r="BS279" i="7942"/>
  <c r="BS418" i="7942" s="1"/>
  <c r="BR418" i="7942"/>
  <c r="BS201" i="7942"/>
  <c r="BS340" i="7942" s="1"/>
  <c r="BR340" i="7942"/>
  <c r="BR334" i="7942"/>
  <c r="BS195" i="7942"/>
  <c r="BS334" i="7942" s="1"/>
  <c r="DU362" i="7942"/>
  <c r="DV223" i="7942"/>
  <c r="DV362" i="7942" s="1"/>
  <c r="ER247" i="7942"/>
  <c r="ER386" i="7942" s="1"/>
  <c r="EQ386" i="7942"/>
  <c r="DV222" i="7942"/>
  <c r="DV361" i="7942" s="1"/>
  <c r="DU361" i="7942"/>
  <c r="P176" i="7942"/>
  <c r="P315" i="7942" s="1"/>
  <c r="O315" i="7942"/>
  <c r="CZ260" i="7942"/>
  <c r="CZ399" i="7942" s="1"/>
  <c r="CY399" i="7942"/>
  <c r="CY344" i="7942"/>
  <c r="CZ205" i="7942"/>
  <c r="CZ344" i="7942" s="1"/>
  <c r="FX403" i="7942"/>
  <c r="FY264" i="7942"/>
  <c r="FY403" i="7942" s="1"/>
  <c r="AW255" i="7942"/>
  <c r="AW394" i="7942" s="1"/>
  <c r="AV394" i="7942"/>
  <c r="GJ226" i="7942"/>
  <c r="GJ365" i="7942" s="1"/>
  <c r="GI365" i="7942"/>
  <c r="DV165" i="7942"/>
  <c r="DV304" i="7942" s="1"/>
  <c r="DU304" i="7942"/>
  <c r="AW236" i="7942"/>
  <c r="AW375" i="7942" s="1"/>
  <c r="AV375" i="7942"/>
  <c r="CN338" i="7942"/>
  <c r="CO199" i="7942"/>
  <c r="CO338" i="7942" s="1"/>
  <c r="EF343" i="7942"/>
  <c r="EG204" i="7942"/>
  <c r="EG343" i="7942" s="1"/>
  <c r="P259" i="7942"/>
  <c r="P398" i="7942" s="1"/>
  <c r="O398" i="7942"/>
  <c r="FX324" i="7942"/>
  <c r="FY185" i="7942"/>
  <c r="FY324" i="7942" s="1"/>
  <c r="EQ319" i="7942"/>
  <c r="ER180" i="7942"/>
  <c r="ER319" i="7942" s="1"/>
  <c r="AA172" i="7942"/>
  <c r="AA311" i="7942" s="1"/>
  <c r="Z311" i="7942"/>
  <c r="FN254" i="7942"/>
  <c r="FN393" i="7942" s="1"/>
  <c r="FM393" i="7942"/>
  <c r="DK174" i="7942"/>
  <c r="DK313" i="7942" s="1"/>
  <c r="DJ313" i="7942"/>
  <c r="DK204" i="7942"/>
  <c r="DK343" i="7942" s="1"/>
  <c r="DJ343" i="7942"/>
  <c r="CY298" i="7942"/>
  <c r="CZ159" i="7942"/>
  <c r="CZ298" i="7942" s="1"/>
  <c r="CD158" i="7942"/>
  <c r="CD297" i="7942" s="1"/>
  <c r="CC297" i="7942"/>
  <c r="Z310" i="7942"/>
  <c r="AA171" i="7942"/>
  <c r="AA310" i="7942" s="1"/>
  <c r="AV293" i="7942"/>
  <c r="AW154" i="7942"/>
  <c r="AW293" i="7942" s="1"/>
  <c r="ER221" i="7942"/>
  <c r="ER360" i="7942" s="1"/>
  <c r="EQ360" i="7942"/>
  <c r="AW217" i="7942"/>
  <c r="AW356" i="7942" s="1"/>
  <c r="AV356" i="7942"/>
  <c r="DK256" i="7942"/>
  <c r="DK395" i="7942" s="1"/>
  <c r="DJ395" i="7942"/>
  <c r="BH191" i="7942"/>
  <c r="BH330" i="7942" s="1"/>
  <c r="BG330" i="7942"/>
  <c r="DK156" i="7942"/>
  <c r="DK295" i="7942" s="1"/>
  <c r="DJ295" i="7942"/>
  <c r="AV416" i="7942"/>
  <c r="AW277" i="7942"/>
  <c r="AW416" i="7942" s="1"/>
  <c r="P167" i="7942"/>
  <c r="P306" i="7942" s="1"/>
  <c r="O306" i="7942"/>
  <c r="AW243" i="7942"/>
  <c r="AW382" i="7942" s="1"/>
  <c r="AV382" i="7942"/>
  <c r="GI340" i="7942"/>
  <c r="GJ201" i="7942"/>
  <c r="GJ340" i="7942" s="1"/>
  <c r="CY404" i="7942"/>
  <c r="CZ265" i="7942"/>
  <c r="CZ404" i="7942" s="1"/>
  <c r="FY155" i="7942"/>
  <c r="FY294" i="7942" s="1"/>
  <c r="FX294" i="7942"/>
  <c r="S638" i="18"/>
  <c r="T638" i="18" s="1"/>
  <c r="EG248" i="7942"/>
  <c r="EG387" i="7942" s="1"/>
  <c r="EF387" i="7942"/>
  <c r="AA163" i="7942"/>
  <c r="AA302" i="7942" s="1"/>
  <c r="Z302" i="7942"/>
  <c r="CO212" i="7942"/>
  <c r="CO351" i="7942" s="1"/>
  <c r="CN351" i="7942"/>
  <c r="BG370" i="7942"/>
  <c r="BH231" i="7942"/>
  <c r="BH370" i="7942" s="1"/>
  <c r="GI323" i="7942"/>
  <c r="GJ184" i="7942"/>
  <c r="GJ323" i="7942" s="1"/>
  <c r="GI313" i="7942"/>
  <c r="GJ174" i="7942"/>
  <c r="GJ313" i="7942" s="1"/>
  <c r="T312" i="18"/>
  <c r="U312" i="18" s="1"/>
  <c r="FX311" i="7942"/>
  <c r="FY172" i="7942"/>
  <c r="FY311" i="7942" s="1"/>
  <c r="O316" i="7942"/>
  <c r="P177" i="7942"/>
  <c r="P316" i="7942" s="1"/>
  <c r="FN258" i="7942"/>
  <c r="FN397" i="7942" s="1"/>
  <c r="FM397" i="7942"/>
  <c r="DJ306" i="7942"/>
  <c r="DK167" i="7942"/>
  <c r="DK306" i="7942" s="1"/>
  <c r="EG249" i="7942"/>
  <c r="EG388" i="7942" s="1"/>
  <c r="EF388" i="7942"/>
  <c r="AV359" i="7942"/>
  <c r="AW220" i="7942"/>
  <c r="AW359" i="7942" s="1"/>
  <c r="ER254" i="7942"/>
  <c r="ER393" i="7942" s="1"/>
  <c r="EQ393" i="7942"/>
  <c r="BS175" i="7942"/>
  <c r="BS314" i="7942" s="1"/>
  <c r="BR314" i="7942"/>
  <c r="EF391" i="7942"/>
  <c r="EG252" i="7942"/>
  <c r="EG391" i="7942" s="1"/>
  <c r="FM323" i="7942"/>
  <c r="FN184" i="7942"/>
  <c r="FN323" i="7942" s="1"/>
  <c r="GJ214" i="7942"/>
  <c r="GJ353" i="7942" s="1"/>
  <c r="GI353" i="7942"/>
  <c r="DU323" i="7942"/>
  <c r="DV184" i="7942"/>
  <c r="DV323" i="7942" s="1"/>
  <c r="Z330" i="7942"/>
  <c r="AA191" i="7942"/>
  <c r="AA330" i="7942" s="1"/>
  <c r="ER214" i="7942"/>
  <c r="ER353" i="7942" s="1"/>
  <c r="EQ353" i="7942"/>
  <c r="FM406" i="7942"/>
  <c r="FN267" i="7942"/>
  <c r="FN406" i="7942" s="1"/>
  <c r="BR330" i="7942"/>
  <c r="BS191" i="7942"/>
  <c r="BS330" i="7942" s="1"/>
  <c r="GI410" i="7942"/>
  <c r="GJ271" i="7942"/>
  <c r="GJ410" i="7942" s="1"/>
  <c r="BG396" i="7942"/>
  <c r="BH257" i="7942"/>
  <c r="BH396" i="7942" s="1"/>
  <c r="BG341" i="7942"/>
  <c r="BH202" i="7942"/>
  <c r="BH341" i="7942" s="1"/>
  <c r="ER238" i="7942"/>
  <c r="ER377" i="7942" s="1"/>
  <c r="EQ377" i="7942"/>
  <c r="FC203" i="7942"/>
  <c r="FC342" i="7942" s="1"/>
  <c r="FB342" i="7942"/>
  <c r="DJ422" i="7942"/>
  <c r="DK283" i="7942"/>
  <c r="DK422" i="7942" s="1"/>
  <c r="AA208" i="7942"/>
  <c r="AA347" i="7942" s="1"/>
  <c r="Z347" i="7942"/>
  <c r="EQ385" i="7942"/>
  <c r="ER246" i="7942"/>
  <c r="ER385" i="7942" s="1"/>
  <c r="DU322" i="7942"/>
  <c r="DV183" i="7942"/>
  <c r="DV322" i="7942" s="1"/>
  <c r="GI367" i="7942"/>
  <c r="GJ228" i="7942"/>
  <c r="GJ367" i="7942" s="1"/>
  <c r="BH266" i="7942"/>
  <c r="BH405" i="7942" s="1"/>
  <c r="BG405" i="7942"/>
  <c r="CO254" i="7942"/>
  <c r="CO393" i="7942" s="1"/>
  <c r="CN393" i="7942"/>
  <c r="FB415" i="7942"/>
  <c r="FC276" i="7942"/>
  <c r="FC415" i="7942" s="1"/>
  <c r="EF393" i="7942"/>
  <c r="EG254" i="7942"/>
  <c r="EG393" i="7942" s="1"/>
  <c r="P179" i="7942"/>
  <c r="P318" i="7942" s="1"/>
  <c r="O318" i="7942"/>
  <c r="FC218" i="7942"/>
  <c r="FC357" i="7942" s="1"/>
  <c r="FB357" i="7942"/>
  <c r="BR317" i="7942"/>
  <c r="BS178" i="7942"/>
  <c r="BS317" i="7942" s="1"/>
  <c r="EF372" i="7942"/>
  <c r="EG233" i="7942"/>
  <c r="EG372" i="7942" s="1"/>
  <c r="FM404" i="7942"/>
  <c r="FN265" i="7942"/>
  <c r="FN404" i="7942" s="1"/>
  <c r="GI328" i="7942"/>
  <c r="GJ189" i="7942"/>
  <c r="GJ328" i="7942" s="1"/>
  <c r="DJ400" i="7942"/>
  <c r="DK261" i="7942"/>
  <c r="DK400" i="7942" s="1"/>
  <c r="AV300" i="7942"/>
  <c r="AW161" i="7942"/>
  <c r="AW300" i="7942" s="1"/>
  <c r="EG178" i="7942"/>
  <c r="EG317" i="7942" s="1"/>
  <c r="EF317" i="7942"/>
  <c r="AA231" i="7942"/>
  <c r="AA370" i="7942" s="1"/>
  <c r="Z370" i="7942"/>
  <c r="BG349" i="7942"/>
  <c r="BH210" i="7942"/>
  <c r="BH349" i="7942" s="1"/>
  <c r="P165" i="7942"/>
  <c r="P304" i="7942" s="1"/>
  <c r="O304" i="7942"/>
  <c r="Z389" i="7942"/>
  <c r="AA250" i="7942"/>
  <c r="AA389" i="7942" s="1"/>
  <c r="AA229" i="7942"/>
  <c r="AA368" i="7942" s="1"/>
  <c r="Z368" i="7942"/>
  <c r="DV265" i="7942"/>
  <c r="DV404" i="7942" s="1"/>
  <c r="DU404" i="7942"/>
  <c r="AK351" i="7942"/>
  <c r="AL212" i="7942"/>
  <c r="AL351" i="7942" s="1"/>
  <c r="CD278" i="7942"/>
  <c r="CD417" i="7942" s="1"/>
  <c r="CC417" i="7942"/>
  <c r="CD172" i="7942"/>
  <c r="CD311" i="7942" s="1"/>
  <c r="CC311" i="7942"/>
  <c r="FX377" i="7942"/>
  <c r="FY238" i="7942"/>
  <c r="FY377" i="7942" s="1"/>
  <c r="BG361" i="7942"/>
  <c r="BH222" i="7942"/>
  <c r="BH361" i="7942" s="1"/>
  <c r="AV386" i="7942"/>
  <c r="AW247" i="7942"/>
  <c r="AW386" i="7942" s="1"/>
  <c r="N761" i="18"/>
  <c r="N696" i="18"/>
  <c r="N800" i="18"/>
  <c r="O800" i="18" s="1"/>
  <c r="N605" i="18"/>
  <c r="O605" i="18" s="1"/>
  <c r="P605" i="18" s="1"/>
  <c r="N709" i="18"/>
  <c r="O709" i="18" s="1"/>
  <c r="N852" i="18"/>
  <c r="O852" i="18" s="1"/>
  <c r="P852" i="18" s="1"/>
  <c r="N774" i="18"/>
  <c r="N778" i="18" s="1"/>
  <c r="N631" i="18"/>
  <c r="N618" i="18"/>
  <c r="O618" i="18" s="1"/>
  <c r="N826" i="18"/>
  <c r="N830" i="18" s="1"/>
  <c r="N670" i="18"/>
  <c r="O670" i="18" s="1"/>
  <c r="N644" i="18"/>
  <c r="O644" i="18" s="1"/>
  <c r="N839" i="18"/>
  <c r="N592" i="18"/>
  <c r="N596" i="18" s="1"/>
  <c r="N7" i="18"/>
  <c r="N722" i="18"/>
  <c r="O722" i="18" s="1"/>
  <c r="P722" i="18" s="1"/>
  <c r="N657" i="18"/>
  <c r="N683" i="18"/>
  <c r="N735" i="18"/>
  <c r="N739" i="18" s="1"/>
  <c r="N748" i="18"/>
  <c r="N787" i="18"/>
  <c r="N813" i="18"/>
  <c r="O813" i="18" s="1"/>
  <c r="O774" i="18"/>
  <c r="P774" i="18" s="1"/>
  <c r="Q774" i="18" s="1"/>
  <c r="R774" i="18" s="1"/>
  <c r="S774" i="18" s="1"/>
  <c r="M68" i="18"/>
  <c r="M42" i="18"/>
  <c r="M51" i="18"/>
  <c r="M64" i="18"/>
  <c r="M62" i="18"/>
  <c r="M54" i="18"/>
  <c r="M69" i="18"/>
  <c r="M70" i="18"/>
  <c r="M44" i="18"/>
  <c r="M45" i="18"/>
  <c r="M56" i="18"/>
  <c r="M53" i="18"/>
  <c r="M66" i="18"/>
  <c r="M52" i="18"/>
  <c r="M50" i="18"/>
  <c r="M58" i="18"/>
  <c r="M61" i="18"/>
  <c r="M55" i="18"/>
  <c r="M43" i="18"/>
  <c r="M63" i="18"/>
  <c r="M65" i="18"/>
  <c r="M46" i="18"/>
  <c r="M67" i="18"/>
  <c r="M71" i="18"/>
  <c r="M47" i="18"/>
  <c r="M57" i="18"/>
  <c r="M49" i="18"/>
  <c r="M60" i="18"/>
  <c r="M48" i="18"/>
  <c r="M59" i="18"/>
  <c r="O721" i="18"/>
  <c r="P721" i="18" s="1"/>
  <c r="M856" i="18"/>
  <c r="FX418" i="7942"/>
  <c r="FY279" i="7942"/>
  <c r="FY418" i="7942" s="1"/>
  <c r="BG398" i="7942"/>
  <c r="BH259" i="7942"/>
  <c r="BH398" i="7942" s="1"/>
  <c r="GJ276" i="7942"/>
  <c r="GJ415" i="7942" s="1"/>
  <c r="GI415" i="7942"/>
  <c r="AA186" i="7942"/>
  <c r="AA325" i="7942" s="1"/>
  <c r="Z325" i="7942"/>
  <c r="DK191" i="7942"/>
  <c r="DK330" i="7942" s="1"/>
  <c r="DJ330" i="7942"/>
  <c r="BS197" i="7942"/>
  <c r="BS336" i="7942" s="1"/>
  <c r="BR336" i="7942"/>
  <c r="CD211" i="7942"/>
  <c r="CD350" i="7942" s="1"/>
  <c r="CC350" i="7942"/>
  <c r="O340" i="7942"/>
  <c r="P201" i="7942"/>
  <c r="P340" i="7942" s="1"/>
  <c r="CD203" i="7942"/>
  <c r="CD342" i="7942" s="1"/>
  <c r="CC342" i="7942"/>
  <c r="AK353" i="7942"/>
  <c r="AL214" i="7942"/>
  <c r="AL353" i="7942" s="1"/>
  <c r="CC323" i="7942"/>
  <c r="CD184" i="7942"/>
  <c r="CD323" i="7942" s="1"/>
  <c r="P218" i="7942"/>
  <c r="P357" i="7942" s="1"/>
  <c r="O357" i="7942"/>
  <c r="FM340" i="7942"/>
  <c r="FN201" i="7942"/>
  <c r="FN340" i="7942" s="1"/>
  <c r="EF299" i="7942"/>
  <c r="EG160" i="7942"/>
  <c r="EG299" i="7942" s="1"/>
  <c r="DJ321" i="7942"/>
  <c r="DK182" i="7942"/>
  <c r="DK321" i="7942" s="1"/>
  <c r="EQ409" i="7942"/>
  <c r="ER270" i="7942"/>
  <c r="ER409" i="7942" s="1"/>
  <c r="EG207" i="7942"/>
  <c r="EG346" i="7942" s="1"/>
  <c r="EF346" i="7942"/>
  <c r="EG155" i="7942"/>
  <c r="EG294" i="7942" s="1"/>
  <c r="EF294" i="7942"/>
  <c r="GI407" i="7942"/>
  <c r="GJ268" i="7942"/>
  <c r="GJ407" i="7942" s="1"/>
  <c r="EG237" i="7942"/>
  <c r="EG376" i="7942" s="1"/>
  <c r="EF376" i="7942"/>
  <c r="BH283" i="7942"/>
  <c r="BH422" i="7942" s="1"/>
  <c r="BG422" i="7942"/>
  <c r="EG185" i="7942"/>
  <c r="EG324" i="7942" s="1"/>
  <c r="EF324" i="7942"/>
  <c r="BS264" i="7942"/>
  <c r="BS403" i="7942" s="1"/>
  <c r="BR403" i="7942"/>
  <c r="AL285" i="7942"/>
  <c r="AL424" i="7942" s="1"/>
  <c r="AK424" i="7942"/>
  <c r="CZ201" i="7942"/>
  <c r="CZ340" i="7942" s="1"/>
  <c r="CY340" i="7942"/>
  <c r="FX340" i="7942"/>
  <c r="FY201" i="7942"/>
  <c r="FY340" i="7942" s="1"/>
  <c r="BS183" i="7942"/>
  <c r="BS322" i="7942" s="1"/>
  <c r="BR322" i="7942"/>
  <c r="FB331" i="7942"/>
  <c r="FC192" i="7942"/>
  <c r="FC331" i="7942" s="1"/>
  <c r="FM328" i="7942"/>
  <c r="FN189" i="7942"/>
  <c r="FN328" i="7942" s="1"/>
  <c r="DV268" i="7942"/>
  <c r="DV407" i="7942" s="1"/>
  <c r="DU407" i="7942"/>
  <c r="EQ309" i="7942"/>
  <c r="ER170" i="7942"/>
  <c r="ER309" i="7942" s="1"/>
  <c r="EQ293" i="7942"/>
  <c r="ER154" i="7942"/>
  <c r="ER293" i="7942" s="1"/>
  <c r="FX385" i="7942"/>
  <c r="FY246" i="7942"/>
  <c r="FY385" i="7942" s="1"/>
  <c r="FC222" i="7942"/>
  <c r="FC361" i="7942" s="1"/>
  <c r="FB361" i="7942"/>
  <c r="P237" i="7942"/>
  <c r="P376" i="7942" s="1"/>
  <c r="O376" i="7942"/>
  <c r="CC341" i="7942"/>
  <c r="CD202" i="7942"/>
  <c r="CD341" i="7942" s="1"/>
  <c r="FM424" i="7942"/>
  <c r="FN285" i="7942"/>
  <c r="FN424" i="7942" s="1"/>
  <c r="CD154" i="7942"/>
  <c r="CD293" i="7942" s="1"/>
  <c r="CC293" i="7942"/>
  <c r="CD254" i="7942"/>
  <c r="CD393" i="7942" s="1"/>
  <c r="CC393" i="7942"/>
  <c r="AW282" i="7942"/>
  <c r="AW421" i="7942" s="1"/>
  <c r="AV421" i="7942"/>
  <c r="U848" i="18"/>
  <c r="V848" i="18" s="1"/>
  <c r="W848" i="18" s="1"/>
  <c r="X848" i="18" s="1"/>
  <c r="Y848" i="18" s="1"/>
  <c r="Z848" i="18" s="1"/>
  <c r="AA848" i="18" s="1"/>
  <c r="AB848" i="18" s="1"/>
  <c r="AC848" i="18" s="1"/>
  <c r="AD848" i="18" s="1"/>
  <c r="AE848" i="18" s="1"/>
  <c r="AF848" i="18" s="1"/>
  <c r="AG848" i="18" s="1"/>
  <c r="AH848" i="18" s="1"/>
  <c r="AI848" i="18" s="1"/>
  <c r="AJ848" i="18" s="1"/>
  <c r="AK848" i="18" s="1"/>
  <c r="AL848" i="18" s="1"/>
  <c r="AM848" i="18" s="1"/>
  <c r="AN848" i="18" s="1"/>
  <c r="AO848" i="18" s="1"/>
  <c r="AP848" i="18" s="1"/>
  <c r="AQ848" i="18" s="1"/>
  <c r="AR848" i="18" s="1"/>
  <c r="AS848" i="18" s="1"/>
  <c r="AT848" i="18" s="1"/>
  <c r="AU848" i="18" s="1"/>
  <c r="AV848" i="18" s="1"/>
  <c r="AW848" i="18" s="1"/>
  <c r="AX848" i="18" s="1"/>
  <c r="AY848" i="18" s="1"/>
  <c r="AZ848" i="18" s="1"/>
  <c r="BA848" i="18" s="1"/>
  <c r="BB848" i="18" s="1"/>
  <c r="BC848" i="18" s="1"/>
  <c r="BD848" i="18" s="1"/>
  <c r="BE848" i="18" s="1"/>
  <c r="BF848" i="18" s="1"/>
  <c r="BG848" i="18" s="1"/>
  <c r="BH848" i="18" s="1"/>
  <c r="BI848" i="18" s="1"/>
  <c r="N850" i="18"/>
  <c r="O850" i="18" s="1"/>
  <c r="S640" i="18"/>
  <c r="T640" i="18" s="1"/>
  <c r="U640" i="18" s="1"/>
  <c r="V640" i="18" s="1"/>
  <c r="W640" i="18" s="1"/>
  <c r="X640" i="18" s="1"/>
  <c r="Y640" i="18" s="1"/>
  <c r="Z640" i="18" s="1"/>
  <c r="AA640" i="18" s="1"/>
  <c r="AB640" i="18" s="1"/>
  <c r="AC640" i="18" s="1"/>
  <c r="AD640" i="18" s="1"/>
  <c r="AE640" i="18" s="1"/>
  <c r="AF640" i="18" s="1"/>
  <c r="AG640" i="18" s="1"/>
  <c r="AH640" i="18" s="1"/>
  <c r="AI640" i="18" s="1"/>
  <c r="AJ640" i="18" s="1"/>
  <c r="AK640" i="18" s="1"/>
  <c r="AL640" i="18" s="1"/>
  <c r="AM640" i="18" s="1"/>
  <c r="AN640" i="18" s="1"/>
  <c r="AO640" i="18" s="1"/>
  <c r="AP640" i="18" s="1"/>
  <c r="AL244" i="7942"/>
  <c r="AL383" i="7942" s="1"/>
  <c r="AK383" i="7942"/>
  <c r="CN327" i="7942"/>
  <c r="CO188" i="7942"/>
  <c r="CO327" i="7942" s="1"/>
  <c r="DJ335" i="7942"/>
  <c r="DK196" i="7942"/>
  <c r="DK335" i="7942" s="1"/>
  <c r="CD258" i="7942"/>
  <c r="CD397" i="7942" s="1"/>
  <c r="CC397" i="7942"/>
  <c r="CN342" i="7942"/>
  <c r="CO203" i="7942"/>
  <c r="CO342" i="7942" s="1"/>
  <c r="S327" i="18"/>
  <c r="DK223" i="7942"/>
  <c r="DK362" i="7942" s="1"/>
  <c r="DJ362" i="7942"/>
  <c r="AA169" i="7942"/>
  <c r="AA308" i="7942" s="1"/>
  <c r="Z308" i="7942"/>
  <c r="AL231" i="7942"/>
  <c r="AL370" i="7942" s="1"/>
  <c r="AK370" i="7942"/>
  <c r="CN299" i="7942"/>
  <c r="CO160" i="7942"/>
  <c r="CO299" i="7942" s="1"/>
  <c r="FB394" i="7942"/>
  <c r="FC255" i="7942"/>
  <c r="FC394" i="7942" s="1"/>
  <c r="P246" i="7942"/>
  <c r="P385" i="7942" s="1"/>
  <c r="O385" i="7942"/>
  <c r="ER169" i="7942"/>
  <c r="ER308" i="7942" s="1"/>
  <c r="EQ308" i="7942"/>
  <c r="DV182" i="7942"/>
  <c r="DV321" i="7942" s="1"/>
  <c r="DU321" i="7942"/>
  <c r="FB413" i="7942"/>
  <c r="FC274" i="7942"/>
  <c r="FC413" i="7942" s="1"/>
  <c r="BR318" i="7942"/>
  <c r="BS179" i="7942"/>
  <c r="BS318" i="7942" s="1"/>
  <c r="CC387" i="7942"/>
  <c r="CD248" i="7942"/>
  <c r="CD387" i="7942" s="1"/>
  <c r="CD189" i="7942"/>
  <c r="CD328" i="7942" s="1"/>
  <c r="CC328" i="7942"/>
  <c r="BR347" i="7942"/>
  <c r="BS208" i="7942"/>
  <c r="BS347" i="7942" s="1"/>
  <c r="Q677" i="18"/>
  <c r="AA234" i="7942"/>
  <c r="AA373" i="7942" s="1"/>
  <c r="Z373" i="7942"/>
  <c r="AV304" i="7942"/>
  <c r="AW165" i="7942"/>
  <c r="AW304" i="7942" s="1"/>
  <c r="BH226" i="7942"/>
  <c r="BH365" i="7942" s="1"/>
  <c r="BG365" i="7942"/>
  <c r="GJ219" i="7942"/>
  <c r="GJ358" i="7942" s="1"/>
  <c r="GI358" i="7942"/>
  <c r="CZ258" i="7942"/>
  <c r="CZ397" i="7942" s="1"/>
  <c r="CY397" i="7942"/>
  <c r="EG175" i="7942"/>
  <c r="EG314" i="7942" s="1"/>
  <c r="EF314" i="7942"/>
  <c r="AL246" i="7942"/>
  <c r="AL385" i="7942" s="1"/>
  <c r="AK385" i="7942"/>
  <c r="GJ218" i="7942"/>
  <c r="GJ357" i="7942" s="1"/>
  <c r="GI357" i="7942"/>
  <c r="FC240" i="7942"/>
  <c r="FC379" i="7942" s="1"/>
  <c r="FB379" i="7942"/>
  <c r="CY355" i="7942"/>
  <c r="CZ216" i="7942"/>
  <c r="CZ355" i="7942" s="1"/>
  <c r="Z397" i="7942"/>
  <c r="AA258" i="7942"/>
  <c r="AA397" i="7942" s="1"/>
  <c r="FX295" i="7942"/>
  <c r="FY156" i="7942"/>
  <c r="FY295" i="7942" s="1"/>
  <c r="AL162" i="7942"/>
  <c r="AL301" i="7942" s="1"/>
  <c r="AK301" i="7942"/>
  <c r="DV167" i="7942"/>
  <c r="DV306" i="7942" s="1"/>
  <c r="DU306" i="7942"/>
  <c r="EF359" i="7942"/>
  <c r="EG220" i="7942"/>
  <c r="EG359" i="7942" s="1"/>
  <c r="CY390" i="7942"/>
  <c r="CZ251" i="7942"/>
  <c r="CZ390" i="7942" s="1"/>
  <c r="Z345" i="7942"/>
  <c r="AA206" i="7942"/>
  <c r="AA345" i="7942" s="1"/>
  <c r="AL187" i="7942"/>
  <c r="AL326" i="7942" s="1"/>
  <c r="AK326" i="7942"/>
  <c r="AL283" i="7942"/>
  <c r="AL422" i="7942" s="1"/>
  <c r="AK422" i="7942"/>
  <c r="FN244" i="7942"/>
  <c r="FN383" i="7942" s="1"/>
  <c r="FM383" i="7942"/>
  <c r="AL198" i="7942"/>
  <c r="AL337" i="7942" s="1"/>
  <c r="AK337" i="7942"/>
  <c r="DK171" i="7942"/>
  <c r="DK310" i="7942" s="1"/>
  <c r="DJ310" i="7942"/>
  <c r="AV305" i="7942"/>
  <c r="AW166" i="7942"/>
  <c r="AW305" i="7942" s="1"/>
  <c r="O332" i="7942"/>
  <c r="P193" i="7942"/>
  <c r="P332" i="7942" s="1"/>
  <c r="CO180" i="7942"/>
  <c r="CO319" i="7942" s="1"/>
  <c r="CN319" i="7942"/>
  <c r="CD245" i="7942"/>
  <c r="CD384" i="7942" s="1"/>
  <c r="CC384" i="7942"/>
  <c r="DV172" i="7942"/>
  <c r="DV311" i="7942" s="1"/>
  <c r="DU311" i="7942"/>
  <c r="CO269" i="7942"/>
  <c r="CO408" i="7942" s="1"/>
  <c r="CN408" i="7942"/>
  <c r="EF303" i="7942"/>
  <c r="EG164" i="7942"/>
  <c r="EG303" i="7942" s="1"/>
  <c r="DJ387" i="7942"/>
  <c r="DK248" i="7942"/>
  <c r="DK387" i="7942" s="1"/>
  <c r="CC334" i="7942"/>
  <c r="CD195" i="7942"/>
  <c r="CD334" i="7942" s="1"/>
  <c r="AA245" i="7942"/>
  <c r="AA384" i="7942" s="1"/>
  <c r="Z384" i="7942"/>
  <c r="CD208" i="7942"/>
  <c r="CD347" i="7942" s="1"/>
  <c r="CC347" i="7942"/>
  <c r="Z424" i="7942"/>
  <c r="AA285" i="7942"/>
  <c r="AA424" i="7942" s="1"/>
  <c r="CC362" i="7942"/>
  <c r="CD223" i="7942"/>
  <c r="CD362" i="7942" s="1"/>
  <c r="DV174" i="7942"/>
  <c r="DV313" i="7942" s="1"/>
  <c r="DU313" i="7942"/>
  <c r="GJ247" i="7942"/>
  <c r="GJ386" i="7942" s="1"/>
  <c r="GI386" i="7942"/>
  <c r="DJ390" i="7942"/>
  <c r="DK251" i="7942"/>
  <c r="DK390" i="7942" s="1"/>
  <c r="BS275" i="7942"/>
  <c r="BS414" i="7942" s="1"/>
  <c r="BR414" i="7942"/>
  <c r="BS164" i="7942"/>
  <c r="BS303" i="7942" s="1"/>
  <c r="BR303" i="7942"/>
  <c r="FX363" i="7942"/>
  <c r="FY224" i="7942"/>
  <c r="FY363" i="7942" s="1"/>
  <c r="Z342" i="7942"/>
  <c r="AA203" i="7942"/>
  <c r="AA342" i="7942" s="1"/>
  <c r="EG225" i="7942"/>
  <c r="EG364" i="7942" s="1"/>
  <c r="EF364" i="7942"/>
  <c r="O418" i="7942"/>
  <c r="P279" i="7942"/>
  <c r="P418" i="7942" s="1"/>
  <c r="BG344" i="7942"/>
  <c r="BH205" i="7942"/>
  <c r="BH344" i="7942" s="1"/>
  <c r="O328" i="7942"/>
  <c r="P189" i="7942"/>
  <c r="P328" i="7942" s="1"/>
  <c r="GI304" i="7942"/>
  <c r="GJ165" i="7942"/>
  <c r="GJ304" i="7942" s="1"/>
  <c r="AV414" i="7942"/>
  <c r="AW275" i="7942"/>
  <c r="AW414" i="7942" s="1"/>
  <c r="FM331" i="7942"/>
  <c r="FN192" i="7942"/>
  <c r="FN331" i="7942" s="1"/>
  <c r="CN301" i="7942"/>
  <c r="CO162" i="7942"/>
  <c r="CO301" i="7942" s="1"/>
  <c r="O416" i="7942"/>
  <c r="P277" i="7942"/>
  <c r="P416" i="7942" s="1"/>
  <c r="BH272" i="7942"/>
  <c r="BH411" i="7942" s="1"/>
  <c r="BG411" i="7942"/>
  <c r="DJ304" i="7942"/>
  <c r="DK165" i="7942"/>
  <c r="DK304" i="7942" s="1"/>
  <c r="EQ330" i="7942"/>
  <c r="ER191" i="7942"/>
  <c r="ER330" i="7942" s="1"/>
  <c r="GJ207" i="7942"/>
  <c r="GJ346" i="7942" s="1"/>
  <c r="GI346" i="7942"/>
  <c r="BH178" i="7942"/>
  <c r="BH317" i="7942" s="1"/>
  <c r="BG317" i="7942"/>
  <c r="CZ269" i="7942"/>
  <c r="CZ408" i="7942" s="1"/>
  <c r="CY408" i="7942"/>
  <c r="AW173" i="7942"/>
  <c r="AW312" i="7942" s="1"/>
  <c r="AV312" i="7942"/>
  <c r="DJ312" i="7942"/>
  <c r="DK173" i="7942"/>
  <c r="DK312" i="7942" s="1"/>
  <c r="Z392" i="7942"/>
  <c r="AA253" i="7942"/>
  <c r="AA392" i="7942" s="1"/>
  <c r="BG413" i="7942"/>
  <c r="BH274" i="7942"/>
  <c r="BH413" i="7942" s="1"/>
  <c r="CM425" i="7942"/>
  <c r="GI380" i="7942"/>
  <c r="GJ241" i="7942"/>
  <c r="GJ380" i="7942" s="1"/>
  <c r="GJ180" i="7942"/>
  <c r="GJ319" i="7942" s="1"/>
  <c r="GI319" i="7942"/>
  <c r="BR332" i="7942"/>
  <c r="BS193" i="7942"/>
  <c r="BS332" i="7942" s="1"/>
  <c r="DU417" i="7942"/>
  <c r="DV278" i="7942"/>
  <c r="DV417" i="7942" s="1"/>
  <c r="AA219" i="7942"/>
  <c r="AA358" i="7942" s="1"/>
  <c r="Z358" i="7942"/>
  <c r="AK350" i="7942"/>
  <c r="AL211" i="7942"/>
  <c r="AL350" i="7942" s="1"/>
  <c r="BH230" i="7942"/>
  <c r="BH369" i="7942" s="1"/>
  <c r="BG369" i="7942"/>
  <c r="DU336" i="7942"/>
  <c r="DV197" i="7942"/>
  <c r="DV336" i="7942" s="1"/>
  <c r="GJ217" i="7942"/>
  <c r="GJ356" i="7942" s="1"/>
  <c r="GI356" i="7942"/>
  <c r="EF344" i="7942"/>
  <c r="EG205" i="7942"/>
  <c r="EG344" i="7942" s="1"/>
  <c r="FN273" i="7942"/>
  <c r="FN412" i="7942" s="1"/>
  <c r="FM412" i="7942"/>
  <c r="FX346" i="7942"/>
  <c r="FY207" i="7942"/>
  <c r="FY346" i="7942" s="1"/>
  <c r="FY209" i="7942"/>
  <c r="FY348" i="7942" s="1"/>
  <c r="FX348" i="7942"/>
  <c r="ER253" i="7942"/>
  <c r="ER392" i="7942" s="1"/>
  <c r="EQ392" i="7942"/>
  <c r="CZ176" i="7942"/>
  <c r="CZ315" i="7942" s="1"/>
  <c r="CY315" i="7942"/>
  <c r="FC185" i="7942"/>
  <c r="FC324" i="7942" s="1"/>
  <c r="FB324" i="7942"/>
  <c r="FM312" i="7942"/>
  <c r="FN173" i="7942"/>
  <c r="FN312" i="7942" s="1"/>
  <c r="FX406" i="7942"/>
  <c r="FY267" i="7942"/>
  <c r="FY406" i="7942" s="1"/>
  <c r="FX422" i="7942"/>
  <c r="FY283" i="7942"/>
  <c r="FY422" i="7942" s="1"/>
  <c r="BH200" i="7942"/>
  <c r="BH339" i="7942" s="1"/>
  <c r="BG339" i="7942"/>
  <c r="DK282" i="7942"/>
  <c r="DK421" i="7942" s="1"/>
  <c r="DJ421" i="7942"/>
  <c r="FN195" i="7942"/>
  <c r="FN334" i="7942" s="1"/>
  <c r="FM334" i="7942"/>
  <c r="EG187" i="7942"/>
  <c r="EG326" i="7942" s="1"/>
  <c r="EF326" i="7942"/>
  <c r="FB327" i="7942"/>
  <c r="FC188" i="7942"/>
  <c r="FC327" i="7942" s="1"/>
  <c r="GI311" i="7942"/>
  <c r="GJ172" i="7942"/>
  <c r="GJ311" i="7942" s="1"/>
  <c r="FX387" i="7942"/>
  <c r="FY248" i="7942"/>
  <c r="FY387" i="7942" s="1"/>
  <c r="CY296" i="7942"/>
  <c r="CZ157" i="7942"/>
  <c r="CZ296" i="7942" s="1"/>
  <c r="CY364" i="7942"/>
  <c r="CZ225" i="7942"/>
  <c r="CZ364" i="7942" s="1"/>
  <c r="BS250" i="7942"/>
  <c r="BS389" i="7942" s="1"/>
  <c r="BR389" i="7942"/>
  <c r="EF322" i="7942"/>
  <c r="EG183" i="7942"/>
  <c r="EG322" i="7942" s="1"/>
  <c r="CD183" i="7942"/>
  <c r="CD322" i="7942" s="1"/>
  <c r="CC322" i="7942"/>
  <c r="O331" i="7942"/>
  <c r="P192" i="7942"/>
  <c r="P331" i="7942" s="1"/>
  <c r="Z362" i="7942"/>
  <c r="AA223" i="7942"/>
  <c r="AA362" i="7942" s="1"/>
  <c r="AK394" i="7942"/>
  <c r="AL255" i="7942"/>
  <c r="AL394" i="7942" s="1"/>
  <c r="GJ243" i="7942"/>
  <c r="GJ382" i="7942" s="1"/>
  <c r="GI382" i="7942"/>
  <c r="BS282" i="7942"/>
  <c r="BS421" i="7942" s="1"/>
  <c r="BR421" i="7942"/>
  <c r="FX361" i="7942"/>
  <c r="FY222" i="7942"/>
  <c r="FY361" i="7942" s="1"/>
  <c r="DV267" i="7942"/>
  <c r="DV406" i="7942" s="1"/>
  <c r="DU406" i="7942"/>
  <c r="FX327" i="7942"/>
  <c r="FY188" i="7942"/>
  <c r="FY327" i="7942" s="1"/>
  <c r="CO176" i="7942"/>
  <c r="CO315" i="7942" s="1"/>
  <c r="CN315" i="7942"/>
  <c r="FY228" i="7942"/>
  <c r="FY367" i="7942" s="1"/>
  <c r="FX367" i="7942"/>
  <c r="CZ198" i="7942"/>
  <c r="CZ337" i="7942" s="1"/>
  <c r="CY337" i="7942"/>
  <c r="CZ228" i="7942"/>
  <c r="CZ367" i="7942" s="1"/>
  <c r="CY367" i="7942"/>
  <c r="DV211" i="7942"/>
  <c r="DV350" i="7942" s="1"/>
  <c r="DU350" i="7942"/>
  <c r="DK259" i="7942"/>
  <c r="DK398" i="7942" s="1"/>
  <c r="DJ398" i="7942"/>
  <c r="CO251" i="7942"/>
  <c r="CO390" i="7942" s="1"/>
  <c r="CN390" i="7942"/>
  <c r="CO172" i="7942"/>
  <c r="CO311" i="7942" s="1"/>
  <c r="CN311" i="7942"/>
  <c r="U234" i="18"/>
  <c r="DV160" i="7942"/>
  <c r="DV299" i="7942" s="1"/>
  <c r="DU299" i="7942"/>
  <c r="EG257" i="7942"/>
  <c r="EG396" i="7942" s="1"/>
  <c r="EF396" i="7942"/>
  <c r="O400" i="7942"/>
  <c r="P261" i="7942"/>
  <c r="P400" i="7942" s="1"/>
  <c r="EQ372" i="7942"/>
  <c r="ER233" i="7942"/>
  <c r="ER372" i="7942" s="1"/>
  <c r="GI335" i="7942"/>
  <c r="GJ196" i="7942"/>
  <c r="GJ335" i="7942" s="1"/>
  <c r="BS256" i="7942"/>
  <c r="BS395" i="7942" s="1"/>
  <c r="BR395" i="7942"/>
  <c r="AK318" i="7942"/>
  <c r="AL179" i="7942"/>
  <c r="AL318" i="7942" s="1"/>
  <c r="DV229" i="7942"/>
  <c r="DV368" i="7942" s="1"/>
  <c r="DU368" i="7942"/>
  <c r="FC206" i="7942"/>
  <c r="FC345" i="7942" s="1"/>
  <c r="FB345" i="7942"/>
  <c r="BH164" i="7942"/>
  <c r="BH303" i="7942" s="1"/>
  <c r="BG303" i="7942"/>
  <c r="BG302" i="7942"/>
  <c r="BH163" i="7942"/>
  <c r="BH302" i="7942" s="1"/>
  <c r="DJ393" i="7942"/>
  <c r="DK254" i="7942"/>
  <c r="DK393" i="7942" s="1"/>
  <c r="GJ179" i="7942"/>
  <c r="GJ318" i="7942" s="1"/>
  <c r="GI318" i="7942"/>
  <c r="BR383" i="7942"/>
  <c r="BS244" i="7942"/>
  <c r="BS383" i="7942" s="1"/>
  <c r="DJ423" i="7942"/>
  <c r="DK284" i="7942"/>
  <c r="DK423" i="7942" s="1"/>
  <c r="CD232" i="7942"/>
  <c r="CD371" i="7942" s="1"/>
  <c r="CC371" i="7942"/>
  <c r="FB322" i="7942"/>
  <c r="FC183" i="7942"/>
  <c r="FC322" i="7942" s="1"/>
  <c r="FY250" i="7942"/>
  <c r="FY389" i="7942" s="1"/>
  <c r="FX389" i="7942"/>
  <c r="AL278" i="7942"/>
  <c r="AL417" i="7942" s="1"/>
  <c r="AK417" i="7942"/>
  <c r="BH285" i="7942"/>
  <c r="BH424" i="7942" s="1"/>
  <c r="BG424" i="7942"/>
  <c r="BH269" i="7942"/>
  <c r="BH408" i="7942" s="1"/>
  <c r="BG408" i="7942"/>
  <c r="FN232" i="7942"/>
  <c r="FN371" i="7942" s="1"/>
  <c r="FM371" i="7942"/>
  <c r="DJ344" i="7942"/>
  <c r="DK205" i="7942"/>
  <c r="DK344" i="7942" s="1"/>
  <c r="M804" i="18"/>
  <c r="N794" i="18"/>
  <c r="N667" i="18"/>
  <c r="O667" i="18" s="1"/>
  <c r="P667" i="18" s="1"/>
  <c r="Q667" i="18" s="1"/>
  <c r="R667" i="18" s="1"/>
  <c r="BR416" i="7942"/>
  <c r="BS277" i="7942"/>
  <c r="BS416" i="7942" s="1"/>
  <c r="O355" i="7942"/>
  <c r="P216" i="7942"/>
  <c r="P355" i="7942" s="1"/>
  <c r="CY366" i="7942"/>
  <c r="CZ227" i="7942"/>
  <c r="CZ366" i="7942" s="1"/>
  <c r="BS182" i="7942"/>
  <c r="BS321" i="7942" s="1"/>
  <c r="BR321" i="7942"/>
  <c r="EG211" i="7942"/>
  <c r="EG350" i="7942" s="1"/>
  <c r="EF350" i="7942"/>
  <c r="CO280" i="7942"/>
  <c r="CO419" i="7942" s="1"/>
  <c r="CN419" i="7942"/>
  <c r="BS263" i="7942"/>
  <c r="BS402" i="7942" s="1"/>
  <c r="BR402" i="7942"/>
  <c r="AA235" i="7942"/>
  <c r="AA374" i="7942" s="1"/>
  <c r="Z374" i="7942"/>
  <c r="O396" i="7942"/>
  <c r="P257" i="7942"/>
  <c r="P396" i="7942" s="1"/>
  <c r="DJ347" i="7942"/>
  <c r="DK208" i="7942"/>
  <c r="DK347" i="7942" s="1"/>
  <c r="BG312" i="7942"/>
  <c r="BH173" i="7942"/>
  <c r="BH312" i="7942" s="1"/>
  <c r="GJ176" i="7942"/>
  <c r="GJ315" i="7942" s="1"/>
  <c r="GI315" i="7942"/>
  <c r="CZ202" i="7942"/>
  <c r="CZ341" i="7942" s="1"/>
  <c r="CY341" i="7942"/>
  <c r="FM315" i="7942"/>
  <c r="FN176" i="7942"/>
  <c r="FN315" i="7942" s="1"/>
  <c r="EG168" i="7942"/>
  <c r="EG307" i="7942" s="1"/>
  <c r="EF307" i="7942"/>
  <c r="AK398" i="7942"/>
  <c r="AL259" i="7942"/>
  <c r="AL398" i="7942" s="1"/>
  <c r="BS258" i="7942"/>
  <c r="BS397" i="7942" s="1"/>
  <c r="BR397" i="7942"/>
  <c r="AA220" i="7942"/>
  <c r="AA359" i="7942" s="1"/>
  <c r="Z359" i="7942"/>
  <c r="EQ316" i="7942"/>
  <c r="ER177" i="7942"/>
  <c r="ER316" i="7942" s="1"/>
  <c r="AK344" i="7942"/>
  <c r="AL205" i="7942"/>
  <c r="AL344" i="7942" s="1"/>
  <c r="FM392" i="7942"/>
  <c r="FN253" i="7942"/>
  <c r="FN392" i="7942" s="1"/>
  <c r="CN411" i="7942"/>
  <c r="CO272" i="7942"/>
  <c r="CO411" i="7942" s="1"/>
  <c r="CC419" i="7942"/>
  <c r="CD280" i="7942"/>
  <c r="CD419" i="7942" s="1"/>
  <c r="DK211" i="7942"/>
  <c r="DK350" i="7942" s="1"/>
  <c r="DJ350" i="7942"/>
  <c r="DU367" i="7942"/>
  <c r="DV228" i="7942"/>
  <c r="DV367" i="7942" s="1"/>
  <c r="EF394" i="7942"/>
  <c r="EG255" i="7942"/>
  <c r="EG394" i="7942" s="1"/>
  <c r="CN307" i="7942"/>
  <c r="CO168" i="7942"/>
  <c r="CO307" i="7942" s="1"/>
  <c r="BS273" i="7942"/>
  <c r="BS412" i="7942" s="1"/>
  <c r="BR412" i="7942"/>
  <c r="AA222" i="7942"/>
  <c r="AA361" i="7942" s="1"/>
  <c r="Z361" i="7942"/>
  <c r="DV279" i="7942"/>
  <c r="DV418" i="7942" s="1"/>
  <c r="DU418" i="7942"/>
  <c r="AL175" i="7942"/>
  <c r="AL314" i="7942" s="1"/>
  <c r="AK314" i="7942"/>
  <c r="CO253" i="7942"/>
  <c r="CO392" i="7942" s="1"/>
  <c r="CN392" i="7942"/>
  <c r="AK365" i="7942"/>
  <c r="AL226" i="7942"/>
  <c r="AL365" i="7942" s="1"/>
  <c r="O352" i="7942"/>
  <c r="P213" i="7942"/>
  <c r="P352" i="7942" s="1"/>
  <c r="FX353" i="7942"/>
  <c r="FY214" i="7942"/>
  <c r="FY353" i="7942" s="1"/>
  <c r="BS157" i="7942"/>
  <c r="BS296" i="7942" s="1"/>
  <c r="BR296" i="7942"/>
  <c r="BG406" i="7942"/>
  <c r="BH267" i="7942"/>
  <c r="BH406" i="7942" s="1"/>
  <c r="BG419" i="7942"/>
  <c r="BH280" i="7942"/>
  <c r="BH419" i="7942" s="1"/>
  <c r="FB312" i="7942"/>
  <c r="FC173" i="7942"/>
  <c r="FC312" i="7942" s="1"/>
  <c r="Z406" i="7942"/>
  <c r="AA267" i="7942"/>
  <c r="AA406" i="7942" s="1"/>
  <c r="CY322" i="7942"/>
  <c r="CZ183" i="7942"/>
  <c r="CZ322" i="7942" s="1"/>
  <c r="P285" i="7942"/>
  <c r="P424" i="7942" s="1"/>
  <c r="O424" i="7942"/>
  <c r="BR308" i="7942"/>
  <c r="BS169" i="7942"/>
  <c r="BS308" i="7942" s="1"/>
  <c r="GJ181" i="7942"/>
  <c r="GJ320" i="7942" s="1"/>
  <c r="GI320" i="7942"/>
  <c r="GJ248" i="7942"/>
  <c r="GJ387" i="7942" s="1"/>
  <c r="GI387" i="7942"/>
  <c r="CC340" i="7942"/>
  <c r="CD201" i="7942"/>
  <c r="CD340" i="7942" s="1"/>
  <c r="CD226" i="7942"/>
  <c r="CD365" i="7942" s="1"/>
  <c r="CC365" i="7942"/>
  <c r="Q743" i="18"/>
  <c r="R743" i="18" s="1"/>
  <c r="S743" i="18" s="1"/>
  <c r="M752" i="18"/>
  <c r="N742" i="18"/>
  <c r="O742" i="18" s="1"/>
  <c r="GI341" i="7942"/>
  <c r="GJ202" i="7942"/>
  <c r="GJ341" i="7942" s="1"/>
  <c r="AA230" i="7942"/>
  <c r="AA369" i="7942" s="1"/>
  <c r="Z369" i="7942"/>
  <c r="BR358" i="7942"/>
  <c r="BS219" i="7942"/>
  <c r="BS358" i="7942" s="1"/>
  <c r="FM303" i="7942"/>
  <c r="FN164" i="7942"/>
  <c r="FN303" i="7942" s="1"/>
  <c r="ER196" i="7942"/>
  <c r="ER335" i="7942" s="1"/>
  <c r="EQ335" i="7942"/>
  <c r="DV191" i="7942"/>
  <c r="DV330" i="7942" s="1"/>
  <c r="DU330" i="7942"/>
  <c r="BF425" i="7942"/>
  <c r="P602" i="18"/>
  <c r="Q602" i="18" s="1"/>
  <c r="ER223" i="7942"/>
  <c r="ER362" i="7942" s="1"/>
  <c r="EQ362" i="7942"/>
  <c r="DK190" i="7942"/>
  <c r="DK329" i="7942" s="1"/>
  <c r="DJ329" i="7942"/>
  <c r="GH425" i="7942"/>
  <c r="P729" i="18"/>
  <c r="CD206" i="7942"/>
  <c r="CD345" i="7942" s="1"/>
  <c r="CC345" i="7942"/>
  <c r="FB417" i="7942"/>
  <c r="FC278" i="7942"/>
  <c r="FC417" i="7942" s="1"/>
  <c r="CZ278" i="7942"/>
  <c r="CZ417" i="7942" s="1"/>
  <c r="CY417" i="7942"/>
  <c r="DJ413" i="7942"/>
  <c r="DK274" i="7942"/>
  <c r="DK413" i="7942" s="1"/>
  <c r="FN168" i="7942"/>
  <c r="FN307" i="7942" s="1"/>
  <c r="FM307" i="7942"/>
  <c r="FM345" i="7942"/>
  <c r="FN206" i="7942"/>
  <c r="FN345" i="7942" s="1"/>
  <c r="BR370" i="7942"/>
  <c r="BS231" i="7942"/>
  <c r="BS370" i="7942" s="1"/>
  <c r="AL160" i="7942"/>
  <c r="AL299" i="7942" s="1"/>
  <c r="AK299" i="7942"/>
  <c r="P262" i="7942"/>
  <c r="P401" i="7942" s="1"/>
  <c r="O401" i="7942"/>
  <c r="DU346" i="7942"/>
  <c r="DV207" i="7942"/>
  <c r="DV346" i="7942" s="1"/>
  <c r="AW192" i="7942"/>
  <c r="AW331" i="7942" s="1"/>
  <c r="AV331" i="7942"/>
  <c r="FY252" i="7942"/>
  <c r="FY391" i="7942" s="1"/>
  <c r="FX391" i="7942"/>
  <c r="DV215" i="7942"/>
  <c r="DV354" i="7942" s="1"/>
  <c r="DU354" i="7942"/>
  <c r="GJ260" i="7942"/>
  <c r="GJ399" i="7942" s="1"/>
  <c r="GI399" i="7942"/>
  <c r="FX412" i="7942"/>
  <c r="FY273" i="7942"/>
  <c r="FY412" i="7942" s="1"/>
  <c r="CN332" i="7942"/>
  <c r="CO193" i="7942"/>
  <c r="CO332" i="7942" s="1"/>
  <c r="FN216" i="7942"/>
  <c r="FN355" i="7942" s="1"/>
  <c r="FM355" i="7942"/>
  <c r="BH172" i="7942"/>
  <c r="BH311" i="7942" s="1"/>
  <c r="BG311" i="7942"/>
  <c r="AL273" i="7942"/>
  <c r="AL412" i="7942" s="1"/>
  <c r="AK412" i="7942"/>
  <c r="CZ178" i="7942"/>
  <c r="CZ317" i="7942" s="1"/>
  <c r="CY317" i="7942"/>
  <c r="DK183" i="7942"/>
  <c r="DK322" i="7942" s="1"/>
  <c r="DJ322" i="7942"/>
  <c r="EG227" i="7942"/>
  <c r="EG366" i="7942" s="1"/>
  <c r="EF366" i="7942"/>
  <c r="CZ247" i="7942"/>
  <c r="CZ386" i="7942" s="1"/>
  <c r="CY386" i="7942"/>
  <c r="FB398" i="7942"/>
  <c r="FC259" i="7942"/>
  <c r="FC398" i="7942" s="1"/>
  <c r="BH225" i="7942"/>
  <c r="BH364" i="7942" s="1"/>
  <c r="BG364" i="7942"/>
  <c r="AW232" i="7942"/>
  <c r="AW371" i="7942" s="1"/>
  <c r="AV371" i="7942"/>
  <c r="DK250" i="7942"/>
  <c r="DK389" i="7942" s="1"/>
  <c r="DJ389" i="7942"/>
  <c r="AV406" i="7942"/>
  <c r="AW267" i="7942"/>
  <c r="AW406" i="7942" s="1"/>
  <c r="ER176" i="7942"/>
  <c r="ER315" i="7942" s="1"/>
  <c r="EQ315" i="7942"/>
  <c r="FY219" i="7942"/>
  <c r="FY358" i="7942" s="1"/>
  <c r="FX358" i="7942"/>
  <c r="CC385" i="7942"/>
  <c r="CD246" i="7942"/>
  <c r="CD385" i="7942" s="1"/>
  <c r="ER256" i="7942"/>
  <c r="ER395" i="7942" s="1"/>
  <c r="EQ395" i="7942"/>
  <c r="GJ222" i="7942"/>
  <c r="GJ361" i="7942" s="1"/>
  <c r="GI361" i="7942"/>
  <c r="FB295" i="7942"/>
  <c r="FC156" i="7942"/>
  <c r="FC295" i="7942" s="1"/>
  <c r="AA166" i="7942"/>
  <c r="AA305" i="7942" s="1"/>
  <c r="Z305" i="7942"/>
  <c r="AK395" i="7942"/>
  <c r="AL256" i="7942"/>
  <c r="AL395" i="7942" s="1"/>
  <c r="FY169" i="7942"/>
  <c r="FY308" i="7942" s="1"/>
  <c r="FX308" i="7942"/>
  <c r="DJ409" i="7942"/>
  <c r="DK270" i="7942"/>
  <c r="DK409" i="7942" s="1"/>
  <c r="ER195" i="7942"/>
  <c r="ER334" i="7942" s="1"/>
  <c r="EQ334" i="7942"/>
  <c r="EQ416" i="7942"/>
  <c r="ER277" i="7942"/>
  <c r="ER416" i="7942" s="1"/>
  <c r="EF405" i="7942"/>
  <c r="EG266" i="7942"/>
  <c r="EG405" i="7942" s="1"/>
  <c r="O295" i="7942"/>
  <c r="P156" i="7942"/>
  <c r="P295" i="7942" s="1"/>
  <c r="FY164" i="7942"/>
  <c r="FY303" i="7942" s="1"/>
  <c r="FX303" i="7942"/>
  <c r="GI411" i="7942"/>
  <c r="GJ272" i="7942"/>
  <c r="GJ411" i="7942" s="1"/>
  <c r="GI424" i="7942"/>
  <c r="GJ285" i="7942"/>
  <c r="GJ424" i="7942" s="1"/>
  <c r="AK358" i="7942"/>
  <c r="AL219" i="7942"/>
  <c r="AL358" i="7942" s="1"/>
  <c r="DU312" i="7942"/>
  <c r="DV173" i="7942"/>
  <c r="DV312" i="7942" s="1"/>
  <c r="AW187" i="7942"/>
  <c r="AW326" i="7942" s="1"/>
  <c r="AV326" i="7942"/>
  <c r="O417" i="7942"/>
  <c r="P278" i="7942"/>
  <c r="P417" i="7942" s="1"/>
  <c r="EQ325" i="7942"/>
  <c r="ER186" i="7942"/>
  <c r="ER325" i="7942" s="1"/>
  <c r="GJ274" i="7942"/>
  <c r="GJ413" i="7942" s="1"/>
  <c r="GI413" i="7942"/>
  <c r="M7" i="7942"/>
  <c r="EQ366" i="7942"/>
  <c r="ER227" i="7942"/>
  <c r="ER366" i="7942" s="1"/>
  <c r="BG383" i="7942"/>
  <c r="BH244" i="7942"/>
  <c r="BH383" i="7942" s="1"/>
  <c r="CZ196" i="7942"/>
  <c r="CZ335" i="7942" s="1"/>
  <c r="CY335" i="7942"/>
  <c r="FC234" i="7942"/>
  <c r="FC373" i="7942" s="1"/>
  <c r="FB373" i="7942"/>
  <c r="EF358" i="7942"/>
  <c r="EG219" i="7942"/>
  <c r="EG358" i="7942" s="1"/>
  <c r="FC193" i="7942"/>
  <c r="FC332" i="7942" s="1"/>
  <c r="FB332" i="7942"/>
  <c r="BG384" i="7942"/>
  <c r="BH245" i="7942"/>
  <c r="BH384" i="7942" s="1"/>
  <c r="BH240" i="7942"/>
  <c r="BH379" i="7942" s="1"/>
  <c r="BG379" i="7942"/>
  <c r="O367" i="7942"/>
  <c r="P228" i="7942"/>
  <c r="P367" i="7942" s="1"/>
  <c r="FM409" i="7942"/>
  <c r="FN270" i="7942"/>
  <c r="FN409" i="7942" s="1"/>
  <c r="FC217" i="7942"/>
  <c r="FC356" i="7942" s="1"/>
  <c r="FB356" i="7942"/>
  <c r="CY419" i="7942"/>
  <c r="CZ280" i="7942"/>
  <c r="CZ419" i="7942" s="1"/>
  <c r="BS184" i="7942"/>
  <c r="BS323" i="7942" s="1"/>
  <c r="BR323" i="7942"/>
  <c r="Z300" i="7942"/>
  <c r="AA161" i="7942"/>
  <c r="AA300" i="7942" s="1"/>
  <c r="CY381" i="7942"/>
  <c r="CZ242" i="7942"/>
  <c r="CZ381" i="7942" s="1"/>
  <c r="EF315" i="7942"/>
  <c r="EG176" i="7942"/>
  <c r="EG315" i="7942" s="1"/>
  <c r="CZ172" i="7942"/>
  <c r="CZ311" i="7942" s="1"/>
  <c r="CY311" i="7942"/>
  <c r="DU295" i="7942"/>
  <c r="DV156" i="7942"/>
  <c r="DV295" i="7942" s="1"/>
  <c r="BH187" i="7942"/>
  <c r="BH326" i="7942" s="1"/>
  <c r="BG326" i="7942"/>
  <c r="EG228" i="7942"/>
  <c r="EG367" i="7942" s="1"/>
  <c r="EF367" i="7942"/>
  <c r="FB352" i="7942"/>
  <c r="FC213" i="7942"/>
  <c r="FC352" i="7942" s="1"/>
  <c r="DK257" i="7942"/>
  <c r="DK396" i="7942" s="1"/>
  <c r="DJ396" i="7942"/>
  <c r="BS228" i="7942"/>
  <c r="BS367" i="7942" s="1"/>
  <c r="BR367" i="7942"/>
  <c r="CN373" i="7942"/>
  <c r="CO234" i="7942"/>
  <c r="CO373" i="7942" s="1"/>
  <c r="DV255" i="7942"/>
  <c r="DV394" i="7942" s="1"/>
  <c r="DU394" i="7942"/>
  <c r="DK154" i="7942"/>
  <c r="DK293" i="7942" s="1"/>
  <c r="DJ293" i="7942"/>
  <c r="AA217" i="7942"/>
  <c r="AA356" i="7942" s="1"/>
  <c r="Z356" i="7942"/>
  <c r="P271" i="7942"/>
  <c r="P410" i="7942" s="1"/>
  <c r="O410" i="7942"/>
  <c r="EF339" i="7942"/>
  <c r="EG200" i="7942"/>
  <c r="EG339" i="7942" s="1"/>
  <c r="CC320" i="7942"/>
  <c r="CD181" i="7942"/>
  <c r="CD320" i="7942" s="1"/>
  <c r="FC178" i="7942"/>
  <c r="FC317" i="7942" s="1"/>
  <c r="FB317" i="7942"/>
  <c r="EF373" i="7942"/>
  <c r="EG234" i="7942"/>
  <c r="EG373" i="7942" s="1"/>
  <c r="FX374" i="7942"/>
  <c r="FY235" i="7942"/>
  <c r="FY374" i="7942" s="1"/>
  <c r="EQ305" i="7942"/>
  <c r="ER166" i="7942"/>
  <c r="ER305" i="7942" s="1"/>
  <c r="BR319" i="7942"/>
  <c r="BS180" i="7942"/>
  <c r="BS319" i="7942" s="1"/>
  <c r="P172" i="7942"/>
  <c r="P311" i="7942" s="1"/>
  <c r="O311" i="7942"/>
  <c r="CN304" i="7942"/>
  <c r="CO165" i="7942"/>
  <c r="CO304" i="7942" s="1"/>
  <c r="BH160" i="7942"/>
  <c r="BH299" i="7942" s="1"/>
  <c r="BG299" i="7942"/>
  <c r="AV309" i="7942"/>
  <c r="AW170" i="7942"/>
  <c r="AW309" i="7942" s="1"/>
  <c r="GI314" i="7942"/>
  <c r="GJ175" i="7942"/>
  <c r="GJ314" i="7942" s="1"/>
  <c r="FC266" i="7942"/>
  <c r="FC405" i="7942" s="1"/>
  <c r="FB405" i="7942"/>
  <c r="FC284" i="7942"/>
  <c r="FC423" i="7942" s="1"/>
  <c r="FB423" i="7942"/>
  <c r="BH204" i="7942"/>
  <c r="BH343" i="7942" s="1"/>
  <c r="BG343" i="7942"/>
  <c r="Z390" i="7942"/>
  <c r="AA251" i="7942"/>
  <c r="AA390" i="7942" s="1"/>
  <c r="CC411" i="7942"/>
  <c r="CD272" i="7942"/>
  <c r="CD411" i="7942" s="1"/>
  <c r="GI398" i="7942"/>
  <c r="GJ259" i="7942"/>
  <c r="GJ398" i="7942" s="1"/>
  <c r="CN343" i="7942"/>
  <c r="CO204" i="7942"/>
  <c r="CO343" i="7942" s="1"/>
  <c r="BH246" i="7942"/>
  <c r="BH385" i="7942" s="1"/>
  <c r="BG385" i="7942"/>
  <c r="AW174" i="7942"/>
  <c r="AW313" i="7942" s="1"/>
  <c r="AV313" i="7942"/>
  <c r="DJ355" i="7942"/>
  <c r="DK216" i="7942"/>
  <c r="DK355" i="7942" s="1"/>
  <c r="CC327" i="7942"/>
  <c r="CD188" i="7942"/>
  <c r="CD327" i="7942" s="1"/>
  <c r="DJ363" i="7942"/>
  <c r="DK224" i="7942"/>
  <c r="DK363" i="7942" s="1"/>
  <c r="DV189" i="7942"/>
  <c r="DV328" i="7942" s="1"/>
  <c r="DU328" i="7942"/>
  <c r="Z355" i="7942"/>
  <c r="AA216" i="7942"/>
  <c r="AA355" i="7942" s="1"/>
  <c r="N84" i="7946"/>
  <c r="O59" i="7946"/>
  <c r="O84" i="7946" s="1"/>
  <c r="CD269" i="7942"/>
  <c r="CD408" i="7942" s="1"/>
  <c r="CC408" i="7942"/>
  <c r="CZ200" i="7942"/>
  <c r="CZ339" i="7942" s="1"/>
  <c r="CY339" i="7942"/>
  <c r="AL271" i="7942"/>
  <c r="AL410" i="7942" s="1"/>
  <c r="AK410" i="7942"/>
  <c r="EG179" i="7942"/>
  <c r="EG318" i="7942" s="1"/>
  <c r="EF318" i="7942"/>
  <c r="AL281" i="7942"/>
  <c r="AL420" i="7942" s="1"/>
  <c r="AK420" i="7942"/>
  <c r="FN188" i="7942"/>
  <c r="FN327" i="7942" s="1"/>
  <c r="FM327" i="7942"/>
  <c r="AK313" i="7942"/>
  <c r="AL174" i="7942"/>
  <c r="AL313" i="7942" s="1"/>
  <c r="CY301" i="7942"/>
  <c r="CZ162" i="7942"/>
  <c r="CZ301" i="7942" s="1"/>
  <c r="EF320" i="7942"/>
  <c r="EG181" i="7942"/>
  <c r="EG320" i="7942" s="1"/>
  <c r="AA154" i="7942"/>
  <c r="AA293" i="7942" s="1"/>
  <c r="Z293" i="7942"/>
  <c r="BR346" i="7942"/>
  <c r="BS207" i="7942"/>
  <c r="BS346" i="7942" s="1"/>
  <c r="FC157" i="7942"/>
  <c r="FC296" i="7942" s="1"/>
  <c r="FB296" i="7942"/>
  <c r="FY230" i="7942"/>
  <c r="FY369" i="7942" s="1"/>
  <c r="FX369" i="7942"/>
  <c r="CZ211" i="7942"/>
  <c r="CZ350" i="7942" s="1"/>
  <c r="CY350" i="7942"/>
  <c r="O368" i="7942"/>
  <c r="P229" i="7942"/>
  <c r="P368" i="7942" s="1"/>
  <c r="BR413" i="7942"/>
  <c r="BS274" i="7942"/>
  <c r="BS413" i="7942" s="1"/>
  <c r="FY265" i="7942"/>
  <c r="FY404" i="7942" s="1"/>
  <c r="FX404" i="7942"/>
  <c r="AK305" i="7942"/>
  <c r="AL166" i="7942"/>
  <c r="AL305" i="7942" s="1"/>
  <c r="CY305" i="7942"/>
  <c r="CZ166" i="7942"/>
  <c r="CZ305" i="7942" s="1"/>
  <c r="O375" i="7942"/>
  <c r="P236" i="7942"/>
  <c r="P375" i="7942" s="1"/>
  <c r="P256" i="7942"/>
  <c r="P395" i="7942" s="1"/>
  <c r="O395" i="7942"/>
  <c r="P232" i="7942"/>
  <c r="P371" i="7942" s="1"/>
  <c r="O371" i="7942"/>
  <c r="ER182" i="7942"/>
  <c r="ER321" i="7942" s="1"/>
  <c r="EQ321" i="7942"/>
  <c r="CY320" i="7942"/>
  <c r="CZ181" i="7942"/>
  <c r="CZ320" i="7942" s="1"/>
  <c r="BG354" i="7942"/>
  <c r="BH215" i="7942"/>
  <c r="BH354" i="7942" s="1"/>
  <c r="DJ376" i="7942"/>
  <c r="DK237" i="7942"/>
  <c r="DK376" i="7942" s="1"/>
  <c r="GJ204" i="7942"/>
  <c r="GJ343" i="7942" s="1"/>
  <c r="GI343" i="7942"/>
  <c r="FC225" i="7942"/>
  <c r="FC364" i="7942" s="1"/>
  <c r="FB364" i="7942"/>
  <c r="BR333" i="7942"/>
  <c r="BS194" i="7942"/>
  <c r="BS333" i="7942" s="1"/>
  <c r="AK382" i="7942"/>
  <c r="AL243" i="7942"/>
  <c r="AL382" i="7942" s="1"/>
  <c r="Z423" i="7942"/>
  <c r="AA284" i="7942"/>
  <c r="AA423" i="7942" s="1"/>
  <c r="EG267" i="7942"/>
  <c r="EG406" i="7942" s="1"/>
  <c r="EF406" i="7942"/>
  <c r="FC271" i="7942"/>
  <c r="FC410" i="7942" s="1"/>
  <c r="FB410" i="7942"/>
  <c r="ER235" i="7942"/>
  <c r="ER374" i="7942" s="1"/>
  <c r="EQ374" i="7942"/>
  <c r="FX312" i="7942"/>
  <c r="FY173" i="7942"/>
  <c r="FY312" i="7942" s="1"/>
  <c r="BS269" i="7942"/>
  <c r="BS408" i="7942" s="1"/>
  <c r="BR408" i="7942"/>
  <c r="BR399" i="7942"/>
  <c r="BS260" i="7942"/>
  <c r="BS399" i="7942" s="1"/>
  <c r="FN179" i="7942"/>
  <c r="FN318" i="7942" s="1"/>
  <c r="FM318" i="7942"/>
  <c r="P169" i="7942"/>
  <c r="P308" i="7942" s="1"/>
  <c r="O308" i="7942"/>
  <c r="FY180" i="7942"/>
  <c r="FY319" i="7942" s="1"/>
  <c r="FX319" i="7942"/>
  <c r="GI329" i="7942"/>
  <c r="GJ190" i="7942"/>
  <c r="GJ329" i="7942" s="1"/>
  <c r="DU351" i="7942"/>
  <c r="DV212" i="7942"/>
  <c r="DV351" i="7942" s="1"/>
  <c r="FN218" i="7942"/>
  <c r="FN357" i="7942" s="1"/>
  <c r="FM357" i="7942"/>
  <c r="CC404" i="7942"/>
  <c r="CD265" i="7942"/>
  <c r="CD404" i="7942" s="1"/>
  <c r="BH208" i="7942"/>
  <c r="BH347" i="7942" s="1"/>
  <c r="BG347" i="7942"/>
  <c r="CD196" i="7942"/>
  <c r="CD335" i="7942" s="1"/>
  <c r="CC335" i="7942"/>
  <c r="CD243" i="7942"/>
  <c r="CD382" i="7942" s="1"/>
  <c r="CC382" i="7942"/>
  <c r="AK360" i="7942"/>
  <c r="AL221" i="7942"/>
  <c r="AL360" i="7942" s="1"/>
  <c r="FX392" i="7942"/>
  <c r="FY253" i="7942"/>
  <c r="FY392" i="7942" s="1"/>
  <c r="EF327" i="7942"/>
  <c r="EG188" i="7942"/>
  <c r="EG327" i="7942" s="1"/>
  <c r="DJ320" i="7942"/>
  <c r="DK181" i="7942"/>
  <c r="DK320" i="7942" s="1"/>
  <c r="CO209" i="7942"/>
  <c r="CO348" i="7942" s="1"/>
  <c r="CN348" i="7942"/>
  <c r="FC189" i="7942"/>
  <c r="FC328" i="7942" s="1"/>
  <c r="FB328" i="7942"/>
  <c r="FX409" i="7942"/>
  <c r="FY270" i="7942"/>
  <c r="FY409" i="7942" s="1"/>
  <c r="CN358" i="7942"/>
  <c r="CO219" i="7942"/>
  <c r="CO358" i="7942" s="1"/>
  <c r="BH159" i="7942"/>
  <c r="BH298" i="7942" s="1"/>
  <c r="BG298" i="7942"/>
  <c r="FB309" i="7942"/>
  <c r="FC170" i="7942"/>
  <c r="FC309" i="7942" s="1"/>
  <c r="BR352" i="7942"/>
  <c r="BS213" i="7942"/>
  <c r="BS352" i="7942" s="1"/>
  <c r="CO207" i="7942"/>
  <c r="CO346" i="7942" s="1"/>
  <c r="CN346" i="7942"/>
  <c r="GI338" i="7942"/>
  <c r="GJ199" i="7942"/>
  <c r="GJ338" i="7942" s="1"/>
  <c r="CD234" i="7942"/>
  <c r="CD373" i="7942" s="1"/>
  <c r="CC373" i="7942"/>
  <c r="AK413" i="7942"/>
  <c r="AL274" i="7942"/>
  <c r="AL413" i="7942" s="1"/>
  <c r="BR409" i="7942"/>
  <c r="BS270" i="7942"/>
  <c r="BS409" i="7942" s="1"/>
  <c r="DK202" i="7942"/>
  <c r="DK341" i="7942" s="1"/>
  <c r="DJ341" i="7942"/>
  <c r="AA262" i="7942"/>
  <c r="AA401" i="7942" s="1"/>
  <c r="Z401" i="7942"/>
  <c r="BR335" i="7942"/>
  <c r="BS196" i="7942"/>
  <c r="BS335" i="7942" s="1"/>
  <c r="EF404" i="7942"/>
  <c r="EG265" i="7942"/>
  <c r="EG404" i="7942" s="1"/>
  <c r="AW250" i="7942"/>
  <c r="AW389" i="7942" s="1"/>
  <c r="AV389" i="7942"/>
  <c r="V731" i="18"/>
  <c r="DU341" i="7942"/>
  <c r="DV202" i="7942"/>
  <c r="DV341" i="7942" s="1"/>
  <c r="FM349" i="7942"/>
  <c r="FN210" i="7942"/>
  <c r="FN349" i="7942" s="1"/>
  <c r="EF371" i="7942"/>
  <c r="EG232" i="7942"/>
  <c r="EG371" i="7942" s="1"/>
  <c r="CO163" i="7942"/>
  <c r="CO302" i="7942" s="1"/>
  <c r="CN302" i="7942"/>
  <c r="FN169" i="7942"/>
  <c r="FN308" i="7942" s="1"/>
  <c r="FM308" i="7942"/>
  <c r="BS200" i="7942"/>
  <c r="BS339" i="7942" s="1"/>
  <c r="BR339" i="7942"/>
  <c r="CN405" i="7942"/>
  <c r="CO266" i="7942"/>
  <c r="CO405" i="7942" s="1"/>
  <c r="FC230" i="7942"/>
  <c r="FC369" i="7942" s="1"/>
  <c r="FB369" i="7942"/>
  <c r="CO195" i="7942"/>
  <c r="CO334" i="7942" s="1"/>
  <c r="CN334" i="7942"/>
  <c r="FN193" i="7942"/>
  <c r="FN332" i="7942" s="1"/>
  <c r="FM332" i="7942"/>
  <c r="GJ240" i="7942"/>
  <c r="GJ379" i="7942" s="1"/>
  <c r="GI379" i="7942"/>
  <c r="CD182" i="7942"/>
  <c r="CD321" i="7942" s="1"/>
  <c r="CC321" i="7942"/>
  <c r="P746" i="18"/>
  <c r="O694" i="18"/>
  <c r="R837" i="18"/>
  <c r="AV294" i="7942"/>
  <c r="AW155" i="7942"/>
  <c r="AW294" i="7942" s="1"/>
  <c r="AA282" i="7942"/>
  <c r="AA421" i="7942" s="1"/>
  <c r="Z421" i="7942"/>
  <c r="Q599" i="18"/>
  <c r="CC367" i="7942"/>
  <c r="CD228" i="7942"/>
  <c r="CD367" i="7942" s="1"/>
  <c r="CZ173" i="7942"/>
  <c r="CZ312" i="7942" s="1"/>
  <c r="CY312" i="7942"/>
  <c r="BR364" i="7942"/>
  <c r="BS225" i="7942"/>
  <c r="BS364" i="7942" s="1"/>
  <c r="CC386" i="7942"/>
  <c r="CD247" i="7942"/>
  <c r="CD386" i="7942" s="1"/>
  <c r="BR361" i="7942"/>
  <c r="BS222" i="7942"/>
  <c r="BS361" i="7942" s="1"/>
  <c r="GJ200" i="7942"/>
  <c r="GJ339" i="7942" s="1"/>
  <c r="GI339" i="7942"/>
  <c r="BS214" i="7942"/>
  <c r="BS353" i="7942" s="1"/>
  <c r="BR353" i="7942"/>
  <c r="FC260" i="7942"/>
  <c r="FC399" i="7942" s="1"/>
  <c r="FB399" i="7942"/>
  <c r="FM320" i="7942"/>
  <c r="FN181" i="7942"/>
  <c r="FN320" i="7942" s="1"/>
  <c r="DJ405" i="7942"/>
  <c r="DK266" i="7942"/>
  <c r="DK405" i="7942" s="1"/>
  <c r="BR371" i="7942"/>
  <c r="BS232" i="7942"/>
  <c r="BS371" i="7942" s="1"/>
  <c r="AW169" i="7942"/>
  <c r="AW308" i="7942" s="1"/>
  <c r="AV308" i="7942"/>
  <c r="ER198" i="7942"/>
  <c r="ER337" i="7942" s="1"/>
  <c r="EQ337" i="7942"/>
  <c r="P242" i="7942"/>
  <c r="P381" i="7942" s="1"/>
  <c r="O381" i="7942"/>
  <c r="O423" i="7942"/>
  <c r="P284" i="7942"/>
  <c r="P423" i="7942" s="1"/>
  <c r="FX336" i="7942"/>
  <c r="FY197" i="7942"/>
  <c r="FY336" i="7942" s="1"/>
  <c r="GI321" i="7942"/>
  <c r="GJ182" i="7942"/>
  <c r="GJ321" i="7942" s="1"/>
  <c r="BH157" i="7942"/>
  <c r="BH296" i="7942" s="1"/>
  <c r="BG296" i="7942"/>
  <c r="DU382" i="7942"/>
  <c r="DV243" i="7942"/>
  <c r="DV382" i="7942" s="1"/>
  <c r="BR382" i="7942"/>
  <c r="BS243" i="7942"/>
  <c r="BS382" i="7942" s="1"/>
  <c r="P154" i="7942"/>
  <c r="P293" i="7942" s="1"/>
  <c r="O293" i="7942"/>
  <c r="P210" i="7942"/>
  <c r="P349" i="7942" s="1"/>
  <c r="O349" i="7942"/>
  <c r="BS166" i="7942"/>
  <c r="BS305" i="7942" s="1"/>
  <c r="BR305" i="7942"/>
  <c r="FB401" i="7942"/>
  <c r="FC262" i="7942"/>
  <c r="FC401" i="7942" s="1"/>
  <c r="FC191" i="7942"/>
  <c r="FC330" i="7942" s="1"/>
  <c r="FB330" i="7942"/>
  <c r="AV298" i="7942"/>
  <c r="AW159" i="7942"/>
  <c r="AW298" i="7942" s="1"/>
  <c r="DJ399" i="7942"/>
  <c r="DK260" i="7942"/>
  <c r="DK399" i="7942" s="1"/>
  <c r="CX425" i="7942"/>
  <c r="CD218" i="7942"/>
  <c r="CD357" i="7942" s="1"/>
  <c r="CC357" i="7942"/>
  <c r="AV407" i="7942"/>
  <c r="AW268" i="7942"/>
  <c r="AW407" i="7942" s="1"/>
  <c r="CD205" i="7942"/>
  <c r="CD344" i="7942" s="1"/>
  <c r="CC344" i="7942"/>
  <c r="CY394" i="7942"/>
  <c r="CZ255" i="7942"/>
  <c r="CZ394" i="7942" s="1"/>
  <c r="CZ243" i="7942"/>
  <c r="CZ382" i="7942" s="1"/>
  <c r="CY382" i="7942"/>
  <c r="DK219" i="7942"/>
  <c r="DK358" i="7942" s="1"/>
  <c r="DJ358" i="7942"/>
  <c r="AV323" i="7942"/>
  <c r="AW184" i="7942"/>
  <c r="AW323" i="7942" s="1"/>
  <c r="P267" i="7942"/>
  <c r="P406" i="7942" s="1"/>
  <c r="O406" i="7942"/>
  <c r="FC171" i="7942"/>
  <c r="FC310" i="7942" s="1"/>
  <c r="FB310" i="7942"/>
  <c r="O298" i="7942"/>
  <c r="P159" i="7942"/>
  <c r="P298" i="7942" s="1"/>
  <c r="FB353" i="7942"/>
  <c r="FC214" i="7942"/>
  <c r="FC353" i="7942" s="1"/>
  <c r="P222" i="7942"/>
  <c r="P361" i="7942" s="1"/>
  <c r="O361" i="7942"/>
  <c r="AL234" i="7942"/>
  <c r="AL373" i="7942" s="1"/>
  <c r="AK373" i="7942"/>
  <c r="FY247" i="7942"/>
  <c r="FY386" i="7942" s="1"/>
  <c r="FX386" i="7942"/>
  <c r="DU388" i="7942"/>
  <c r="DV249" i="7942"/>
  <c r="DV388" i="7942" s="1"/>
  <c r="EQ384" i="7942"/>
  <c r="ER245" i="7942"/>
  <c r="ER384" i="7942" s="1"/>
  <c r="DK253" i="7942"/>
  <c r="DK392" i="7942" s="1"/>
  <c r="DJ392" i="7942"/>
  <c r="DU375" i="7942"/>
  <c r="DV236" i="7942"/>
  <c r="DV375" i="7942" s="1"/>
  <c r="BS189" i="7942"/>
  <c r="BS328" i="7942" s="1"/>
  <c r="BR328" i="7942"/>
  <c r="Q690" i="18"/>
  <c r="BS266" i="7942"/>
  <c r="BS405" i="7942" s="1"/>
  <c r="BR405" i="7942"/>
  <c r="CZ275" i="7942"/>
  <c r="CZ414" i="7942" s="1"/>
  <c r="CY414" i="7942"/>
  <c r="EQ352" i="7942"/>
  <c r="ER213" i="7942"/>
  <c r="ER352" i="7942" s="1"/>
  <c r="DJ337" i="7942"/>
  <c r="DK198" i="7942"/>
  <c r="DK337" i="7942" s="1"/>
  <c r="P163" i="7942"/>
  <c r="P302" i="7942" s="1"/>
  <c r="O302" i="7942"/>
  <c r="BR388" i="7942"/>
  <c r="BS249" i="7942"/>
  <c r="BS388" i="7942" s="1"/>
  <c r="EF385" i="7942"/>
  <c r="EG246" i="7942"/>
  <c r="EG385" i="7942" s="1"/>
  <c r="EF347" i="7942"/>
  <c r="EG208" i="7942"/>
  <c r="EG347" i="7942" s="1"/>
  <c r="Z348" i="7942"/>
  <c r="AA209" i="7942"/>
  <c r="AA348" i="7942" s="1"/>
  <c r="AW191" i="7942"/>
  <c r="AW330" i="7942" s="1"/>
  <c r="AV330" i="7942"/>
  <c r="R588" i="18"/>
  <c r="O335" i="7942"/>
  <c r="P196" i="7942"/>
  <c r="P335" i="7942" s="1"/>
  <c r="P161" i="7942"/>
  <c r="P300" i="7942" s="1"/>
  <c r="O300" i="7942"/>
  <c r="AL163" i="7942"/>
  <c r="AL302" i="7942" s="1"/>
  <c r="AK302" i="7942"/>
  <c r="FN163" i="7942"/>
  <c r="FN302" i="7942" s="1"/>
  <c r="FM302" i="7942"/>
  <c r="EF415" i="7942"/>
  <c r="EG276" i="7942"/>
  <c r="EG415" i="7942" s="1"/>
  <c r="P180" i="7942"/>
  <c r="P319" i="7942" s="1"/>
  <c r="O319" i="7942"/>
  <c r="CN317" i="7942"/>
  <c r="CO178" i="7942"/>
  <c r="CO317" i="7942" s="1"/>
  <c r="EG218" i="7942"/>
  <c r="EG357" i="7942" s="1"/>
  <c r="EF357" i="7942"/>
  <c r="EG162" i="7942"/>
  <c r="EG301" i="7942" s="1"/>
  <c r="EF301" i="7942"/>
  <c r="FB335" i="7942"/>
  <c r="FC196" i="7942"/>
  <c r="FC335" i="7942" s="1"/>
  <c r="Z360" i="7942"/>
  <c r="AA221" i="7942"/>
  <c r="AA360" i="7942" s="1"/>
  <c r="GJ215" i="7942"/>
  <c r="GJ354" i="7942" s="1"/>
  <c r="GI354" i="7942"/>
  <c r="FX423" i="7942"/>
  <c r="FY284" i="7942"/>
  <c r="FY423" i="7942" s="1"/>
  <c r="AW167" i="7942"/>
  <c r="AW306" i="7942" s="1"/>
  <c r="AV306" i="7942"/>
  <c r="BH166" i="7942"/>
  <c r="BH305" i="7942" s="1"/>
  <c r="BG305" i="7942"/>
  <c r="BR350" i="7942"/>
  <c r="BS211" i="7942"/>
  <c r="BS350" i="7942" s="1"/>
  <c r="AU425" i="7942"/>
  <c r="CD199" i="7942"/>
  <c r="CD338" i="7942" s="1"/>
  <c r="CC338" i="7942"/>
  <c r="BH158" i="7942"/>
  <c r="BH297" i="7942" s="1"/>
  <c r="BG297" i="7942"/>
  <c r="CO222" i="7942"/>
  <c r="CO361" i="7942" s="1"/>
  <c r="CN361" i="7942"/>
  <c r="K17" i="7946"/>
  <c r="L44" i="7943"/>
  <c r="M44" i="7943" s="1"/>
  <c r="AJ425" i="7942"/>
  <c r="EF400" i="7942"/>
  <c r="EG261" i="7942"/>
  <c r="EG400" i="7942" s="1"/>
  <c r="ER201" i="7942"/>
  <c r="ER340" i="7942" s="1"/>
  <c r="EQ340" i="7942"/>
  <c r="DV281" i="7942"/>
  <c r="DV420" i="7942" s="1"/>
  <c r="DU420" i="7942"/>
  <c r="AK332" i="7942"/>
  <c r="AL193" i="7942"/>
  <c r="AL332" i="7942" s="1"/>
  <c r="DK201" i="7942"/>
  <c r="DK340" i="7942" s="1"/>
  <c r="DJ340" i="7942"/>
  <c r="DU331" i="7942"/>
  <c r="DV192" i="7942"/>
  <c r="DV331" i="7942" s="1"/>
  <c r="FM296" i="7942"/>
  <c r="FN157" i="7942"/>
  <c r="FN296" i="7942" s="1"/>
  <c r="BG404" i="7942"/>
  <c r="BH265" i="7942"/>
  <c r="BH404" i="7942" s="1"/>
  <c r="FC245" i="7942"/>
  <c r="FC384" i="7942" s="1"/>
  <c r="FB384" i="7942"/>
  <c r="AA180" i="7942"/>
  <c r="AA319" i="7942" s="1"/>
  <c r="Z319" i="7942"/>
  <c r="GJ273" i="7942"/>
  <c r="GJ412" i="7942" s="1"/>
  <c r="GI412" i="7942"/>
  <c r="AV420" i="7942"/>
  <c r="AW281" i="7942"/>
  <c r="AW420" i="7942" s="1"/>
  <c r="Z422" i="7942"/>
  <c r="AA283" i="7942"/>
  <c r="AA422" i="7942" s="1"/>
  <c r="EQ297" i="7942"/>
  <c r="ER158" i="7942"/>
  <c r="ER297" i="7942" s="1"/>
  <c r="O664" i="18"/>
  <c r="M674" i="18"/>
  <c r="ER164" i="7942"/>
  <c r="ER303" i="7942" s="1"/>
  <c r="EQ303" i="7942"/>
  <c r="BH264" i="7942"/>
  <c r="BH403" i="7942" s="1"/>
  <c r="BG403" i="7942"/>
  <c r="EG242" i="7942"/>
  <c r="EG381" i="7942" s="1"/>
  <c r="EF381" i="7942"/>
  <c r="DU316" i="7942"/>
  <c r="DV177" i="7942"/>
  <c r="DV316" i="7942" s="1"/>
  <c r="AA211" i="7942"/>
  <c r="AA350" i="7942" s="1"/>
  <c r="Z350" i="7942"/>
  <c r="Z382" i="7942"/>
  <c r="AA243" i="7942"/>
  <c r="AA382" i="7942" s="1"/>
  <c r="DJ380" i="7942"/>
  <c r="DK241" i="7942"/>
  <c r="DK380" i="7942" s="1"/>
  <c r="FC209" i="7942"/>
  <c r="FC348" i="7942" s="1"/>
  <c r="FB348" i="7942"/>
  <c r="FM390" i="7942"/>
  <c r="FN251" i="7942"/>
  <c r="FN390" i="7942" s="1"/>
  <c r="BS221" i="7942"/>
  <c r="BS360" i="7942" s="1"/>
  <c r="BR360" i="7942"/>
  <c r="FX342" i="7942"/>
  <c r="FY203" i="7942"/>
  <c r="FY342" i="7942" s="1"/>
  <c r="EG235" i="7942"/>
  <c r="EG374" i="7942" s="1"/>
  <c r="EF374" i="7942"/>
  <c r="BG328" i="7942"/>
  <c r="BH189" i="7942"/>
  <c r="BH328" i="7942" s="1"/>
  <c r="AW276" i="7942"/>
  <c r="AW415" i="7942" s="1"/>
  <c r="AV415" i="7942"/>
  <c r="Q364" i="18"/>
  <c r="CD180" i="7942"/>
  <c r="CD319" i="7942" s="1"/>
  <c r="CC319" i="7942"/>
  <c r="AA187" i="7942"/>
  <c r="AA326" i="7942" s="1"/>
  <c r="Z326" i="7942"/>
  <c r="CD176" i="7942"/>
  <c r="CD315" i="7942" s="1"/>
  <c r="CC315" i="7942"/>
  <c r="AK371" i="7942"/>
  <c r="AL232" i="7942"/>
  <c r="AL371" i="7942" s="1"/>
  <c r="CC418" i="7942"/>
  <c r="CD279" i="7942"/>
  <c r="CD418" i="7942" s="1"/>
  <c r="CO206" i="7942"/>
  <c r="CO345" i="7942" s="1"/>
  <c r="CN345" i="7942"/>
  <c r="EG196" i="7942"/>
  <c r="EG335" i="7942" s="1"/>
  <c r="EF335" i="7942"/>
  <c r="Z403" i="7942"/>
  <c r="AA264" i="7942"/>
  <c r="AA403" i="7942" s="1"/>
  <c r="CY369" i="7942"/>
  <c r="CZ230" i="7942"/>
  <c r="CZ369" i="7942" s="1"/>
  <c r="DV230" i="7942"/>
  <c r="DV369" i="7942" s="1"/>
  <c r="DU369" i="7942"/>
  <c r="CO211" i="7942"/>
  <c r="CO350" i="7942" s="1"/>
  <c r="CN350" i="7942"/>
  <c r="BR386" i="7942"/>
  <c r="BS247" i="7942"/>
  <c r="BS386" i="7942" s="1"/>
  <c r="GJ173" i="7942"/>
  <c r="GJ312" i="7942" s="1"/>
  <c r="GI312" i="7942"/>
  <c r="FY165" i="7942"/>
  <c r="FY304" i="7942" s="1"/>
  <c r="FX304" i="7942"/>
  <c r="AV380" i="7942"/>
  <c r="AW241" i="7942"/>
  <c r="AW380" i="7942" s="1"/>
  <c r="CZ218" i="7942"/>
  <c r="CZ357" i="7942" s="1"/>
  <c r="CY357" i="7942"/>
  <c r="BH227" i="7942"/>
  <c r="BH366" i="7942" s="1"/>
  <c r="BG366" i="7942"/>
  <c r="AK357" i="7942"/>
  <c r="AL218" i="7942"/>
  <c r="AL357" i="7942" s="1"/>
  <c r="ER210" i="7942"/>
  <c r="ER349" i="7942" s="1"/>
  <c r="EQ349" i="7942"/>
  <c r="BS220" i="7942"/>
  <c r="BS359" i="7942" s="1"/>
  <c r="BR359" i="7942"/>
  <c r="AL254" i="7942"/>
  <c r="AL393" i="7942" s="1"/>
  <c r="AK393" i="7942"/>
  <c r="FY204" i="7942"/>
  <c r="FY343" i="7942" s="1"/>
  <c r="FX343" i="7942"/>
  <c r="FM375" i="7942"/>
  <c r="FN236" i="7942"/>
  <c r="FN375" i="7942" s="1"/>
  <c r="AL280" i="7942"/>
  <c r="AL419" i="7942" s="1"/>
  <c r="AK419" i="7942"/>
  <c r="FN203" i="7942"/>
  <c r="FN342" i="7942" s="1"/>
  <c r="FM342" i="7942"/>
  <c r="DV216" i="7942"/>
  <c r="DV355" i="7942" s="1"/>
  <c r="DU355" i="7942"/>
  <c r="AV368" i="7942"/>
  <c r="AW229" i="7942"/>
  <c r="AW368" i="7942" s="1"/>
  <c r="DJ366" i="7942"/>
  <c r="DK227" i="7942"/>
  <c r="DK366" i="7942" s="1"/>
  <c r="FX400" i="7942"/>
  <c r="FY261" i="7942"/>
  <c r="FY400" i="7942" s="1"/>
  <c r="Q286" i="18"/>
  <c r="O323" i="7942"/>
  <c r="P184" i="7942"/>
  <c r="P323" i="7942" s="1"/>
  <c r="BR320" i="7942"/>
  <c r="BS181" i="7942"/>
  <c r="BS320" i="7942" s="1"/>
  <c r="BR307" i="7942"/>
  <c r="BS168" i="7942"/>
  <c r="BS307" i="7942" s="1"/>
  <c r="BS161" i="7942"/>
  <c r="BS300" i="7942" s="1"/>
  <c r="BR300" i="7942"/>
  <c r="CY354" i="7942"/>
  <c r="CZ215" i="7942"/>
  <c r="CZ354" i="7942" s="1"/>
  <c r="O334" i="7942"/>
  <c r="P195" i="7942"/>
  <c r="P334" i="7942" s="1"/>
  <c r="AV302" i="7942"/>
  <c r="AW163" i="7942"/>
  <c r="AW302" i="7942" s="1"/>
  <c r="CN413" i="7942"/>
  <c r="CO274" i="7942"/>
  <c r="CO413" i="7942" s="1"/>
  <c r="AK339" i="7942"/>
  <c r="AL200" i="7942"/>
  <c r="AL339" i="7942" s="1"/>
  <c r="GI294" i="7942"/>
  <c r="GJ155" i="7942"/>
  <c r="GJ294" i="7942" s="1"/>
  <c r="CN365" i="7942"/>
  <c r="CO226" i="7942"/>
  <c r="CO365" i="7942" s="1"/>
  <c r="EF336" i="7942"/>
  <c r="EG197" i="7942"/>
  <c r="EG336" i="7942" s="1"/>
  <c r="O321" i="7942"/>
  <c r="P182" i="7942"/>
  <c r="P321" i="7942" s="1"/>
  <c r="FN249" i="7942"/>
  <c r="FN388" i="7942" s="1"/>
  <c r="FM388" i="7942"/>
  <c r="BS156" i="7942"/>
  <c r="BS295" i="7942" s="1"/>
  <c r="BR295" i="7942"/>
  <c r="DJ301" i="7942"/>
  <c r="DK162" i="7942"/>
  <c r="DK301" i="7942" s="1"/>
  <c r="BH214" i="7942"/>
  <c r="BH353" i="7942" s="1"/>
  <c r="BG353" i="7942"/>
  <c r="FM347" i="7942"/>
  <c r="FN208" i="7942"/>
  <c r="FN347" i="7942" s="1"/>
  <c r="CD171" i="7942"/>
  <c r="CD310" i="7942" s="1"/>
  <c r="CC310" i="7942"/>
  <c r="L41" i="18"/>
  <c r="O656" i="18"/>
  <c r="P656" i="18" s="1"/>
  <c r="Q656" i="18" s="1"/>
  <c r="R656" i="18" s="1"/>
  <c r="S656" i="18" s="1"/>
  <c r="T656" i="18" s="1"/>
  <c r="U656" i="18" s="1"/>
  <c r="V656" i="18" s="1"/>
  <c r="W656" i="18" s="1"/>
  <c r="X656" i="18" s="1"/>
  <c r="Y656" i="18" s="1"/>
  <c r="Z656" i="18" s="1"/>
  <c r="AA656" i="18" s="1"/>
  <c r="AB656" i="18" s="1"/>
  <c r="AC656" i="18" s="1"/>
  <c r="AD656" i="18" s="1"/>
  <c r="AE656" i="18" s="1"/>
  <c r="AF656" i="18" s="1"/>
  <c r="AG656" i="18" s="1"/>
  <c r="AH656" i="18" s="1"/>
  <c r="AI656" i="18" s="1"/>
  <c r="AJ656" i="18" s="1"/>
  <c r="AK656" i="18" s="1"/>
  <c r="AL656" i="18" s="1"/>
  <c r="AM656" i="18" s="1"/>
  <c r="AN656" i="18" s="1"/>
  <c r="AO656" i="18" s="1"/>
  <c r="AP656" i="18" s="1"/>
  <c r="AQ656" i="18" s="1"/>
  <c r="AR656" i="18" s="1"/>
  <c r="AS656" i="18" s="1"/>
  <c r="AT656" i="18" s="1"/>
  <c r="AU656" i="18" s="1"/>
  <c r="AV656" i="18" s="1"/>
  <c r="AW656" i="18" s="1"/>
  <c r="AX656" i="18" s="1"/>
  <c r="AY656" i="18" s="1"/>
  <c r="AZ656" i="18" s="1"/>
  <c r="BA656" i="18" s="1"/>
  <c r="BB656" i="18" s="1"/>
  <c r="BC656" i="18" s="1"/>
  <c r="BD656" i="18" s="1"/>
  <c r="BE656" i="18" s="1"/>
  <c r="BF656" i="18" s="1"/>
  <c r="BG656" i="18" s="1"/>
  <c r="BH656" i="18" s="1"/>
  <c r="BI656" i="18" s="1"/>
  <c r="O799" i="18"/>
  <c r="O604" i="18"/>
  <c r="S616" i="18"/>
  <c r="CC388" i="7942"/>
  <c r="CD249" i="7942"/>
  <c r="CD388" i="7942" s="1"/>
  <c r="EE425" i="7942"/>
  <c r="EG215" i="7942"/>
  <c r="EG354" i="7942" s="1"/>
  <c r="EF354" i="7942"/>
  <c r="GJ183" i="7942"/>
  <c r="GJ322" i="7942" s="1"/>
  <c r="GI322" i="7942"/>
  <c r="CO235" i="7942"/>
  <c r="CO374" i="7942" s="1"/>
  <c r="CN374" i="7942"/>
  <c r="S300" i="18"/>
  <c r="T300" i="18" s="1"/>
  <c r="U300" i="18" s="1"/>
  <c r="V300" i="18" s="1"/>
  <c r="W300" i="18" s="1"/>
  <c r="X300" i="18" s="1"/>
  <c r="Y300" i="18" s="1"/>
  <c r="CO194" i="7942"/>
  <c r="CO333" i="7942" s="1"/>
  <c r="CN333" i="7942"/>
  <c r="P160" i="7942"/>
  <c r="P299" i="7942" s="1"/>
  <c r="O299" i="7942"/>
  <c r="N653" i="18"/>
  <c r="BS238" i="7942"/>
  <c r="BS377" i="7942" s="1"/>
  <c r="BR377" i="7942"/>
  <c r="ER230" i="7942"/>
  <c r="ER369" i="7942" s="1"/>
  <c r="EQ369" i="7942"/>
  <c r="AW218" i="7942"/>
  <c r="AW357" i="7942" s="1"/>
  <c r="AV357" i="7942"/>
  <c r="FY157" i="7942"/>
  <c r="FY296" i="7942" s="1"/>
  <c r="FX296" i="7942"/>
  <c r="DK278" i="7942"/>
  <c r="DK417" i="7942" s="1"/>
  <c r="DJ417" i="7942"/>
  <c r="CC405" i="7942"/>
  <c r="CD266" i="7942"/>
  <c r="CD405" i="7942" s="1"/>
  <c r="DU366" i="7942"/>
  <c r="DV227" i="7942"/>
  <c r="DV366" i="7942" s="1"/>
  <c r="O307" i="7942"/>
  <c r="P168" i="7942"/>
  <c r="P307" i="7942" s="1"/>
  <c r="BH165" i="7942"/>
  <c r="BH304" i="7942" s="1"/>
  <c r="BG304" i="7942"/>
  <c r="P183" i="7942"/>
  <c r="P322" i="7942" s="1"/>
  <c r="O322" i="7942"/>
  <c r="AL253" i="7942"/>
  <c r="AL392" i="7942" s="1"/>
  <c r="AK392" i="7942"/>
  <c r="AW197" i="7942"/>
  <c r="AW336" i="7942" s="1"/>
  <c r="AV336" i="7942"/>
  <c r="BH179" i="7942"/>
  <c r="BH318" i="7942" s="1"/>
  <c r="BG318" i="7942"/>
  <c r="ER269" i="7942"/>
  <c r="ER408" i="7942" s="1"/>
  <c r="EQ408" i="7942"/>
  <c r="EG268" i="7942"/>
  <c r="EG407" i="7942" s="1"/>
  <c r="EF407" i="7942"/>
  <c r="BS284" i="7942"/>
  <c r="BS423" i="7942" s="1"/>
  <c r="BR423" i="7942"/>
  <c r="Z371" i="7942"/>
  <c r="AA232" i="7942"/>
  <c r="AA371" i="7942" s="1"/>
  <c r="AK421" i="7942"/>
  <c r="AL282" i="7942"/>
  <c r="AL421" i="7942" s="1"/>
  <c r="DV248" i="7942"/>
  <c r="DV387" i="7942" s="1"/>
  <c r="DU387" i="7942"/>
  <c r="CY319" i="7942"/>
  <c r="CZ180" i="7942"/>
  <c r="CZ319" i="7942" s="1"/>
  <c r="BG389" i="7942"/>
  <c r="BH250" i="7942"/>
  <c r="BH389" i="7942" s="1"/>
  <c r="AL159" i="7942"/>
  <c r="AL298" i="7942" s="1"/>
  <c r="AK298" i="7942"/>
  <c r="AV337" i="7942"/>
  <c r="AW198" i="7942"/>
  <c r="AW337" i="7942" s="1"/>
  <c r="CN382" i="7942"/>
  <c r="CO243" i="7942"/>
  <c r="CO382" i="7942" s="1"/>
  <c r="FB422" i="7942"/>
  <c r="FC283" i="7942"/>
  <c r="FC422" i="7942" s="1"/>
  <c r="DV210" i="7942"/>
  <c r="DV349" i="7942" s="1"/>
  <c r="DU349" i="7942"/>
  <c r="GI351" i="7942"/>
  <c r="GJ212" i="7942"/>
  <c r="GJ351" i="7942" s="1"/>
  <c r="O393" i="7942"/>
  <c r="P254" i="7942"/>
  <c r="P393" i="7942" s="1"/>
  <c r="AK328" i="7942"/>
  <c r="AL189" i="7942"/>
  <c r="AL328" i="7942" s="1"/>
  <c r="CZ195" i="7942"/>
  <c r="CZ334" i="7942" s="1"/>
  <c r="CY334" i="7942"/>
  <c r="P250" i="7942"/>
  <c r="P389" i="7942" s="1"/>
  <c r="O389" i="7942"/>
  <c r="M596" i="18"/>
  <c r="T745" i="18"/>
  <c r="U745" i="18" s="1"/>
  <c r="V745" i="18" s="1"/>
  <c r="W745" i="18" s="1"/>
  <c r="X745" i="18" s="1"/>
  <c r="Y745" i="18" s="1"/>
  <c r="Z745" i="18" s="1"/>
  <c r="AA745" i="18" s="1"/>
  <c r="AB745" i="18" s="1"/>
  <c r="AC745" i="18" s="1"/>
  <c r="AD745" i="18" s="1"/>
  <c r="AE745" i="18" s="1"/>
  <c r="AF745" i="18" s="1"/>
  <c r="AG745" i="18" s="1"/>
  <c r="AH745" i="18" s="1"/>
  <c r="AI745" i="18" s="1"/>
  <c r="AJ745" i="18" s="1"/>
  <c r="AK745" i="18" s="1"/>
  <c r="AL745" i="18" s="1"/>
  <c r="AM745" i="18" s="1"/>
  <c r="AN745" i="18" s="1"/>
  <c r="AO745" i="18" s="1"/>
  <c r="AP745" i="18" s="1"/>
  <c r="AQ745" i="18" s="1"/>
  <c r="AR745" i="18" s="1"/>
  <c r="AS745" i="18" s="1"/>
  <c r="AT745" i="18" s="1"/>
  <c r="AU745" i="18" s="1"/>
  <c r="AV745" i="18" s="1"/>
  <c r="AW745" i="18" s="1"/>
  <c r="AX745" i="18" s="1"/>
  <c r="AY745" i="18" s="1"/>
  <c r="AZ745" i="18" s="1"/>
  <c r="BA745" i="18" s="1"/>
  <c r="BB745" i="18" s="1"/>
  <c r="BC745" i="18" s="1"/>
  <c r="BD745" i="18" s="1"/>
  <c r="BE745" i="18" s="1"/>
  <c r="BF745" i="18" s="1"/>
  <c r="BG745" i="18" s="1"/>
  <c r="BH745" i="18" s="1"/>
  <c r="BI745" i="18" s="1"/>
  <c r="R223" i="18"/>
  <c r="T733" i="18"/>
  <c r="U733" i="18" s="1"/>
  <c r="V733" i="18" s="1"/>
  <c r="W733" i="18" s="1"/>
  <c r="X733" i="18" s="1"/>
  <c r="Y733" i="18" s="1"/>
  <c r="Z733" i="18" s="1"/>
  <c r="AA733" i="18" s="1"/>
  <c r="AB733" i="18" s="1"/>
  <c r="AC733" i="18" s="1"/>
  <c r="AD733" i="18" s="1"/>
  <c r="AE733" i="18" s="1"/>
  <c r="AF733" i="18" s="1"/>
  <c r="AG733" i="18" s="1"/>
  <c r="AH733" i="18" s="1"/>
  <c r="AI733" i="18" s="1"/>
  <c r="AJ733" i="18" s="1"/>
  <c r="AK733" i="18" s="1"/>
  <c r="AL733" i="18" s="1"/>
  <c r="AM733" i="18" s="1"/>
  <c r="AN733" i="18" s="1"/>
  <c r="AO733" i="18" s="1"/>
  <c r="AP733" i="18" s="1"/>
  <c r="AQ733" i="18" s="1"/>
  <c r="AR733" i="18" s="1"/>
  <c r="AS733" i="18" s="1"/>
  <c r="AT733" i="18" s="1"/>
  <c r="AU733" i="18" s="1"/>
  <c r="AV733" i="18" s="1"/>
  <c r="AW733" i="18" s="1"/>
  <c r="AX733" i="18" s="1"/>
  <c r="AY733" i="18" s="1"/>
  <c r="AZ733" i="18" s="1"/>
  <c r="BA733" i="18" s="1"/>
  <c r="BB733" i="18" s="1"/>
  <c r="BC733" i="18" s="1"/>
  <c r="BD733" i="18" s="1"/>
  <c r="BE733" i="18" s="1"/>
  <c r="BF733" i="18" s="1"/>
  <c r="BG733" i="18" s="1"/>
  <c r="BH733" i="18" s="1"/>
  <c r="BI733" i="18" s="1"/>
  <c r="DV185" i="7942"/>
  <c r="DV324" i="7942" s="1"/>
  <c r="DU324" i="7942"/>
  <c r="CD214" i="7942"/>
  <c r="CD353" i="7942" s="1"/>
  <c r="CC353" i="7942"/>
  <c r="AK312" i="7942"/>
  <c r="AL173" i="7942"/>
  <c r="AL312" i="7942" s="1"/>
  <c r="DU372" i="7942"/>
  <c r="DV233" i="7942"/>
  <c r="DV372" i="7942" s="1"/>
  <c r="CY373" i="7942"/>
  <c r="CZ234" i="7942"/>
  <c r="CZ373" i="7942" s="1"/>
  <c r="GJ234" i="7942"/>
  <c r="GJ373" i="7942" s="1"/>
  <c r="GI373" i="7942"/>
  <c r="CN389" i="7942"/>
  <c r="CO250" i="7942"/>
  <c r="CO389" i="7942" s="1"/>
  <c r="DV231" i="7942"/>
  <c r="DV370" i="7942" s="1"/>
  <c r="DU370" i="7942"/>
  <c r="GI409" i="7942"/>
  <c r="GJ270" i="7942"/>
  <c r="GJ409" i="7942" s="1"/>
  <c r="FY243" i="7942"/>
  <c r="FY382" i="7942" s="1"/>
  <c r="FX382" i="7942"/>
  <c r="EG221" i="7942"/>
  <c r="EG360" i="7942" s="1"/>
  <c r="EF360" i="7942"/>
  <c r="P703" i="18"/>
  <c r="Q703" i="18" s="1"/>
  <c r="P270" i="7942"/>
  <c r="P409" i="7942" s="1"/>
  <c r="O409" i="7942"/>
  <c r="CC364" i="7942"/>
  <c r="CD225" i="7942"/>
  <c r="CD364" i="7942" s="1"/>
  <c r="BS163" i="7942"/>
  <c r="BS302" i="7942" s="1"/>
  <c r="BR302" i="7942"/>
  <c r="FM367" i="7942"/>
  <c r="FN228" i="7942"/>
  <c r="FN367" i="7942" s="1"/>
  <c r="AV372" i="7942"/>
  <c r="AW233" i="7942"/>
  <c r="AW372" i="7942" s="1"/>
  <c r="EF419" i="7942"/>
  <c r="EG280" i="7942"/>
  <c r="EG419" i="7942" s="1"/>
  <c r="FC285" i="7942"/>
  <c r="FC424" i="7942" s="1"/>
  <c r="FB424" i="7942"/>
  <c r="BH234" i="7942"/>
  <c r="BH373" i="7942" s="1"/>
  <c r="BG373" i="7942"/>
  <c r="O374" i="7942"/>
  <c r="P235" i="7942"/>
  <c r="P374" i="7942" s="1"/>
  <c r="DV220" i="7942"/>
  <c r="DV359" i="7942" s="1"/>
  <c r="DU359" i="7942"/>
  <c r="FB298" i="7942"/>
  <c r="FC159" i="7942"/>
  <c r="FC298" i="7942" s="1"/>
  <c r="FC168" i="7942"/>
  <c r="FC307" i="7942" s="1"/>
  <c r="FB307" i="7942"/>
  <c r="FC181" i="7942"/>
  <c r="FC320" i="7942" s="1"/>
  <c r="FB320" i="7942"/>
  <c r="CN309" i="7942"/>
  <c r="CO170" i="7942"/>
  <c r="CO309" i="7942" s="1"/>
  <c r="FX349" i="7942"/>
  <c r="FY210" i="7942"/>
  <c r="FY349" i="7942" s="1"/>
  <c r="CN359" i="7942"/>
  <c r="CO220" i="7942"/>
  <c r="CO359" i="7942" s="1"/>
  <c r="BG377" i="7942"/>
  <c r="BH238" i="7942"/>
  <c r="BH377" i="7942" s="1"/>
  <c r="AK415" i="7942"/>
  <c r="AL276" i="7942"/>
  <c r="AL415" i="7942" s="1"/>
  <c r="DK281" i="7942"/>
  <c r="DK420" i="7942" s="1"/>
  <c r="DJ420" i="7942"/>
  <c r="CC413" i="7942"/>
  <c r="CD274" i="7942"/>
  <c r="CD413" i="7942" s="1"/>
  <c r="P224" i="7942"/>
  <c r="P363" i="7942" s="1"/>
  <c r="O363" i="7942"/>
  <c r="AK387" i="7942"/>
  <c r="AL248" i="7942"/>
  <c r="AL387" i="7942" s="1"/>
  <c r="BG335" i="7942"/>
  <c r="BH196" i="7942"/>
  <c r="BH335" i="7942" s="1"/>
  <c r="CN387" i="7942"/>
  <c r="CO248" i="7942"/>
  <c r="CO387" i="7942" s="1"/>
  <c r="EF408" i="7942"/>
  <c r="EG269" i="7942"/>
  <c r="EG408" i="7942" s="1"/>
  <c r="ER271" i="7942"/>
  <c r="ER410" i="7942" s="1"/>
  <c r="EQ410" i="7942"/>
  <c r="FX397" i="7942"/>
  <c r="FY258" i="7942"/>
  <c r="FY397" i="7942" s="1"/>
  <c r="FM413" i="7942"/>
  <c r="FN274" i="7942"/>
  <c r="FN413" i="7942" s="1"/>
  <c r="GI395" i="7942"/>
  <c r="GJ256" i="7942"/>
  <c r="GJ395" i="7942" s="1"/>
  <c r="AA164" i="7942"/>
  <c r="AA303" i="7942" s="1"/>
  <c r="Z303" i="7942"/>
  <c r="BH206" i="7942"/>
  <c r="BH345" i="7942" s="1"/>
  <c r="BG345" i="7942"/>
  <c r="DK157" i="7942"/>
  <c r="DK296" i="7942" s="1"/>
  <c r="DJ296" i="7942"/>
  <c r="CN422" i="7942"/>
  <c r="CO283" i="7942"/>
  <c r="CO422" i="7942" s="1"/>
  <c r="GJ198" i="7942"/>
  <c r="GJ337" i="7942" s="1"/>
  <c r="GI337" i="7942"/>
  <c r="AK296" i="7942"/>
  <c r="AL157" i="7942"/>
  <c r="AL296" i="7942" s="1"/>
  <c r="O370" i="7942"/>
  <c r="P231" i="7942"/>
  <c r="P370" i="7942" s="1"/>
  <c r="FN190" i="7942"/>
  <c r="FN329" i="7942" s="1"/>
  <c r="FM329" i="7942"/>
  <c r="DU305" i="7942"/>
  <c r="DV166" i="7942"/>
  <c r="DV305" i="7942" s="1"/>
  <c r="FY158" i="7942"/>
  <c r="FY297" i="7942" s="1"/>
  <c r="FX297" i="7942"/>
  <c r="DV250" i="7942"/>
  <c r="DV389" i="7942" s="1"/>
  <c r="DU389" i="7942"/>
  <c r="AA160" i="7942"/>
  <c r="AA299" i="7942" s="1"/>
  <c r="Z299" i="7942"/>
  <c r="CZ283" i="7942"/>
  <c r="CZ422" i="7942" s="1"/>
  <c r="CY422" i="7942"/>
  <c r="EQ411" i="7942"/>
  <c r="ER272" i="7942"/>
  <c r="ER411" i="7942" s="1"/>
  <c r="FM399" i="7942"/>
  <c r="FN260" i="7942"/>
  <c r="FN399" i="7942" s="1"/>
  <c r="CO202" i="7942"/>
  <c r="CO341" i="7942" s="1"/>
  <c r="CN341" i="7942"/>
  <c r="CZ167" i="7942"/>
  <c r="CZ306" i="7942" s="1"/>
  <c r="CY306" i="7942"/>
  <c r="AV398" i="7942"/>
  <c r="AW259" i="7942"/>
  <c r="AW398" i="7942" s="1"/>
  <c r="FC267" i="7942"/>
  <c r="FC406" i="7942" s="1"/>
  <c r="FB406" i="7942"/>
  <c r="CO284" i="7942"/>
  <c r="CO423" i="7942" s="1"/>
  <c r="CN423" i="7942"/>
  <c r="DV237" i="7942"/>
  <c r="DV376" i="7942" s="1"/>
  <c r="DU376" i="7942"/>
  <c r="Z393" i="7942"/>
  <c r="AA254" i="7942"/>
  <c r="AA393" i="7942" s="1"/>
  <c r="GI330" i="7942"/>
  <c r="GJ191" i="7942"/>
  <c r="GJ330" i="7942" s="1"/>
  <c r="CN337" i="7942"/>
  <c r="CO198" i="7942"/>
  <c r="CO337" i="7942" s="1"/>
  <c r="AV377" i="7942"/>
  <c r="AW238" i="7942"/>
  <c r="AW377" i="7942" s="1"/>
  <c r="FX398" i="7942"/>
  <c r="FY259" i="7942"/>
  <c r="FY398" i="7942" s="1"/>
  <c r="AL207" i="7942"/>
  <c r="AL346" i="7942" s="1"/>
  <c r="AK346" i="7942"/>
  <c r="CN385" i="7942"/>
  <c r="CO246" i="7942"/>
  <c r="CO385" i="7942" s="1"/>
  <c r="CN293" i="7942"/>
  <c r="CO154" i="7942"/>
  <c r="CO293" i="7942" s="1"/>
  <c r="AA272" i="7942"/>
  <c r="AA411" i="7942" s="1"/>
  <c r="Z411" i="7942"/>
  <c r="GI421" i="7942"/>
  <c r="GJ282" i="7942"/>
  <c r="GJ421" i="7942" s="1"/>
  <c r="ER217" i="7942"/>
  <c r="ER356" i="7942" s="1"/>
  <c r="EQ356" i="7942"/>
  <c r="CD240" i="7942"/>
  <c r="CD379" i="7942" s="1"/>
  <c r="CC379" i="7942"/>
  <c r="CC312" i="7942"/>
  <c r="CD173" i="7942"/>
  <c r="CD312" i="7942" s="1"/>
  <c r="EF422" i="7942"/>
  <c r="EG283" i="7942"/>
  <c r="EG422" i="7942" s="1"/>
  <c r="CY313" i="7942"/>
  <c r="CZ174" i="7942"/>
  <c r="CZ313" i="7942" s="1"/>
  <c r="CN321" i="7942"/>
  <c r="CO182" i="7942"/>
  <c r="CO321" i="7942" s="1"/>
  <c r="AL260" i="7942"/>
  <c r="AL399" i="7942" s="1"/>
  <c r="AK399" i="7942"/>
  <c r="FM361" i="7942"/>
  <c r="FN222" i="7942"/>
  <c r="FN361" i="7942" s="1"/>
  <c r="DV282" i="7942"/>
  <c r="DV421" i="7942" s="1"/>
  <c r="DU421" i="7942"/>
  <c r="K48" i="7946"/>
  <c r="CY365" i="7942"/>
  <c r="CZ226" i="7942"/>
  <c r="CZ365" i="7942" s="1"/>
  <c r="DK187" i="7942"/>
  <c r="DK326" i="7942" s="1"/>
  <c r="DJ326" i="7942"/>
  <c r="DU296" i="7942"/>
  <c r="DV157" i="7942"/>
  <c r="DV296" i="7942" s="1"/>
  <c r="EQ390" i="7942"/>
  <c r="ER251" i="7942"/>
  <c r="ER390" i="7942" s="1"/>
  <c r="AW237" i="7942"/>
  <c r="AW376" i="7942" s="1"/>
  <c r="AV376" i="7942"/>
  <c r="CZ163" i="7942"/>
  <c r="CZ302" i="7942" s="1"/>
  <c r="CY302" i="7942"/>
  <c r="FN230" i="7942"/>
  <c r="FN369" i="7942" s="1"/>
  <c r="FM369" i="7942"/>
  <c r="BR298" i="7942"/>
  <c r="BS159" i="7942"/>
  <c r="BS298" i="7942" s="1"/>
  <c r="FB381" i="7942"/>
  <c r="FC242" i="7942"/>
  <c r="FC381" i="7942" s="1"/>
  <c r="FM317" i="7942"/>
  <c r="FN178" i="7942"/>
  <c r="FN317" i="7942" s="1"/>
  <c r="DU392" i="7942"/>
  <c r="DV253" i="7942"/>
  <c r="DV392" i="7942" s="1"/>
  <c r="AK348" i="7942"/>
  <c r="AL209" i="7942"/>
  <c r="AL348" i="7942" s="1"/>
  <c r="CY300" i="7942"/>
  <c r="CZ161" i="7942"/>
  <c r="CZ300" i="7942" s="1"/>
  <c r="FX375" i="7942"/>
  <c r="FY236" i="7942"/>
  <c r="FY375" i="7942" s="1"/>
  <c r="N642" i="18"/>
  <c r="O642" i="18" s="1"/>
  <c r="P642" i="18" s="1"/>
  <c r="Q642" i="18" s="1"/>
  <c r="AA233" i="7942"/>
  <c r="AA372" i="7942" s="1"/>
  <c r="Z372" i="7942"/>
  <c r="BR385" i="7942"/>
  <c r="BS246" i="7942"/>
  <c r="BS385" i="7942" s="1"/>
  <c r="CC412" i="7942"/>
  <c r="CD273" i="7942"/>
  <c r="CD412" i="7942" s="1"/>
  <c r="AW201" i="7942"/>
  <c r="AW340" i="7942" s="1"/>
  <c r="AV340" i="7942"/>
  <c r="CY385" i="7942"/>
  <c r="CZ246" i="7942"/>
  <c r="CZ385" i="7942" s="1"/>
  <c r="FX305" i="7942"/>
  <c r="FY166" i="7942"/>
  <c r="FY305" i="7942" s="1"/>
  <c r="AK408" i="7942"/>
  <c r="AL269" i="7942"/>
  <c r="AL408" i="7942" s="1"/>
  <c r="CN367" i="7942"/>
  <c r="CO228" i="7942"/>
  <c r="CO367" i="7942" s="1"/>
  <c r="BS218" i="7942"/>
  <c r="BS357" i="7942" s="1"/>
  <c r="BR357" i="7942"/>
  <c r="EG161" i="7942"/>
  <c r="EG300" i="7942" s="1"/>
  <c r="EF300" i="7942"/>
  <c r="GI376" i="7942"/>
  <c r="GJ237" i="7942"/>
  <c r="GJ376" i="7942" s="1"/>
  <c r="CO192" i="7942"/>
  <c r="CO331" i="7942" s="1"/>
  <c r="CN331" i="7942"/>
  <c r="BR394" i="7942"/>
  <c r="BS255" i="7942"/>
  <c r="BS394" i="7942" s="1"/>
  <c r="O373" i="7942"/>
  <c r="P234" i="7942"/>
  <c r="P373" i="7942" s="1"/>
  <c r="EQ405" i="7942"/>
  <c r="ER266" i="7942"/>
  <c r="ER405" i="7942" s="1"/>
  <c r="GI381" i="7942"/>
  <c r="GJ242" i="7942"/>
  <c r="GJ381" i="7942" s="1"/>
  <c r="DJ332" i="7942"/>
  <c r="DK193" i="7942"/>
  <c r="DK332" i="7942" s="1"/>
  <c r="AA239" i="7942"/>
  <c r="AA378" i="7942" s="1"/>
  <c r="Z378" i="7942"/>
  <c r="DU400" i="7942"/>
  <c r="DV261" i="7942"/>
  <c r="DV400" i="7942" s="1"/>
  <c r="DV155" i="7942"/>
  <c r="DV294" i="7942" s="1"/>
  <c r="DU294" i="7942"/>
  <c r="DU403" i="7942"/>
  <c r="DV264" i="7942"/>
  <c r="DV403" i="7942" s="1"/>
  <c r="CZ235" i="7942"/>
  <c r="CZ374" i="7942" s="1"/>
  <c r="CY374" i="7942"/>
  <c r="AW193" i="7942"/>
  <c r="AW332" i="7942" s="1"/>
  <c r="AV332" i="7942"/>
  <c r="Z294" i="7942"/>
  <c r="AA155" i="7942"/>
  <c r="AA294" i="7942" s="1"/>
  <c r="CY347" i="7942"/>
  <c r="CZ208" i="7942"/>
  <c r="CZ347" i="7942" s="1"/>
  <c r="GJ156" i="7942"/>
  <c r="GJ295" i="7942" s="1"/>
  <c r="GI295" i="7942"/>
  <c r="DK163" i="7942"/>
  <c r="DK302" i="7942" s="1"/>
  <c r="DJ302" i="7942"/>
  <c r="BG393" i="7942"/>
  <c r="BH254" i="7942"/>
  <c r="BH393" i="7942" s="1"/>
  <c r="P238" i="7942"/>
  <c r="P377" i="7942" s="1"/>
  <c r="O377" i="7942"/>
  <c r="AL238" i="7942"/>
  <c r="AL377" i="7942" s="1"/>
  <c r="AK377" i="7942"/>
  <c r="O305" i="7942"/>
  <c r="P166" i="7942"/>
  <c r="P305" i="7942" s="1"/>
  <c r="AK309" i="7942"/>
  <c r="AL170" i="7942"/>
  <c r="AL309" i="7942" s="1"/>
  <c r="DJ370" i="7942"/>
  <c r="DK231" i="7942"/>
  <c r="DK370" i="7942" s="1"/>
  <c r="EG244" i="7942"/>
  <c r="EG383" i="7942" s="1"/>
  <c r="EF383" i="7942"/>
  <c r="O347" i="7942"/>
  <c r="P208" i="7942"/>
  <c r="P347" i="7942" s="1"/>
  <c r="FM421" i="7942"/>
  <c r="FN282" i="7942"/>
  <c r="FN421" i="7942" s="1"/>
  <c r="CC308" i="7942"/>
  <c r="CD169" i="7942"/>
  <c r="CD308" i="7942" s="1"/>
  <c r="GJ281" i="7942"/>
  <c r="GJ420" i="7942" s="1"/>
  <c r="GI420" i="7942"/>
  <c r="FC247" i="7942"/>
  <c r="FC386" i="7942" s="1"/>
  <c r="FB386" i="7942"/>
  <c r="P273" i="7942"/>
  <c r="P412" i="7942" s="1"/>
  <c r="O412" i="7942"/>
  <c r="BQ425" i="7942"/>
  <c r="CZ263" i="7942"/>
  <c r="CZ402" i="7942" s="1"/>
  <c r="CY402" i="7942"/>
  <c r="P390" i="18"/>
  <c r="Q390" i="18" s="1"/>
  <c r="FM321" i="7942"/>
  <c r="FN182" i="7942"/>
  <c r="FN321" i="7942" s="1"/>
  <c r="DU391" i="7942"/>
  <c r="DV252" i="7942"/>
  <c r="DV391" i="7942" s="1"/>
  <c r="FM339" i="7942"/>
  <c r="FN200" i="7942"/>
  <c r="FN339" i="7942" s="1"/>
  <c r="CD276" i="7942"/>
  <c r="CD415" i="7942" s="1"/>
  <c r="CC415" i="7942"/>
  <c r="FC232" i="7942"/>
  <c r="FC371" i="7942" s="1"/>
  <c r="FB371" i="7942"/>
  <c r="DJ308" i="7942"/>
  <c r="DK169" i="7942"/>
  <c r="DK308" i="7942" s="1"/>
  <c r="EG213" i="7942"/>
  <c r="EG352" i="7942" s="1"/>
  <c r="EF352" i="7942"/>
  <c r="FN155" i="7942"/>
  <c r="FN294" i="7942" s="1"/>
  <c r="FM294" i="7942"/>
  <c r="DK225" i="7942"/>
  <c r="DK364" i="7942" s="1"/>
  <c r="DJ364" i="7942"/>
  <c r="BH258" i="7942"/>
  <c r="BH397" i="7942" s="1"/>
  <c r="BG397" i="7942"/>
  <c r="O301" i="7942"/>
  <c r="P162" i="7942"/>
  <c r="P301" i="7942" s="1"/>
  <c r="ER173" i="7942"/>
  <c r="ER312" i="7942" s="1"/>
  <c r="EQ312" i="7942"/>
  <c r="FY192" i="7942"/>
  <c r="FY331" i="7942" s="1"/>
  <c r="FX331" i="7942"/>
  <c r="CO270" i="7942"/>
  <c r="CO409" i="7942" s="1"/>
  <c r="CN409" i="7942"/>
  <c r="CN376" i="7942"/>
  <c r="CO237" i="7942"/>
  <c r="CO376" i="7942" s="1"/>
  <c r="BG417" i="7942"/>
  <c r="BH278" i="7942"/>
  <c r="BH417" i="7942" s="1"/>
  <c r="CY377" i="7942"/>
  <c r="CZ238" i="7942"/>
  <c r="CZ377" i="7942" s="1"/>
  <c r="FM335" i="7942"/>
  <c r="FN196" i="7942"/>
  <c r="FN335" i="7942" s="1"/>
  <c r="ER219" i="7942"/>
  <c r="ER358" i="7942" s="1"/>
  <c r="EQ358" i="7942"/>
  <c r="FM363" i="7942"/>
  <c r="FN224" i="7942"/>
  <c r="FN363" i="7942" s="1"/>
  <c r="DU314" i="7942"/>
  <c r="DV175" i="7942"/>
  <c r="DV314" i="7942" s="1"/>
  <c r="FM365" i="7942"/>
  <c r="FN226" i="7942"/>
  <c r="FN365" i="7942" s="1"/>
  <c r="CC325" i="7942"/>
  <c r="CD186" i="7942"/>
  <c r="CD325" i="7942" s="1"/>
  <c r="AW221" i="7942"/>
  <c r="AW360" i="7942" s="1"/>
  <c r="AV360" i="7942"/>
  <c r="AA188" i="7942"/>
  <c r="AA327" i="7942" s="1"/>
  <c r="Z327" i="7942"/>
  <c r="AK403" i="7942"/>
  <c r="AL264" i="7942"/>
  <c r="AL403" i="7942" s="1"/>
  <c r="J56" i="7946"/>
  <c r="J81" i="7946" s="1"/>
  <c r="J40" i="7946"/>
  <c r="DV163" i="7942"/>
  <c r="DV302" i="7942" s="1"/>
  <c r="DU302" i="7942"/>
  <c r="DU364" i="7942"/>
  <c r="DV225" i="7942"/>
  <c r="DV364" i="7942" s="1"/>
  <c r="AV396" i="7942"/>
  <c r="AW257" i="7942"/>
  <c r="AW396" i="7942" s="1"/>
  <c r="DU360" i="7942"/>
  <c r="DV221" i="7942"/>
  <c r="DV360" i="7942" s="1"/>
  <c r="AV412" i="7942"/>
  <c r="AW273" i="7942"/>
  <c r="AW412" i="7942" s="1"/>
  <c r="GJ158" i="7942"/>
  <c r="GJ297" i="7942" s="1"/>
  <c r="GI297" i="7942"/>
  <c r="EQ371" i="7942"/>
  <c r="ER232" i="7942"/>
  <c r="ER371" i="7942" s="1"/>
  <c r="CO224" i="7942"/>
  <c r="CO363" i="7942" s="1"/>
  <c r="CN363" i="7942"/>
  <c r="GI296" i="7942"/>
  <c r="GJ157" i="7942"/>
  <c r="GJ296" i="7942" s="1"/>
  <c r="EG167" i="7942"/>
  <c r="EG306" i="7942" s="1"/>
  <c r="EF306" i="7942"/>
  <c r="FN214" i="7942"/>
  <c r="FN353" i="7942" s="1"/>
  <c r="FM353" i="7942"/>
  <c r="AW285" i="7942"/>
  <c r="AW424" i="7942" s="1"/>
  <c r="AV424" i="7942"/>
  <c r="CZ155" i="7942"/>
  <c r="CZ294" i="7942" s="1"/>
  <c r="CY294" i="7942"/>
  <c r="CO156" i="7942"/>
  <c r="CO295" i="7942" s="1"/>
  <c r="CN295" i="7942"/>
  <c r="CO257" i="7942"/>
  <c r="CO396" i="7942" s="1"/>
  <c r="CN396" i="7942"/>
  <c r="AW200" i="7942"/>
  <c r="AW339" i="7942" s="1"/>
  <c r="AV339" i="7942"/>
  <c r="AL158" i="7942"/>
  <c r="AL297" i="7942" s="1"/>
  <c r="AK297" i="7942"/>
  <c r="CY388" i="7942"/>
  <c r="CZ249" i="7942"/>
  <c r="CZ388" i="7942" s="1"/>
  <c r="P809" i="18"/>
  <c r="AV367" i="7942"/>
  <c r="AW228" i="7942"/>
  <c r="AW367" i="7942" s="1"/>
  <c r="FY154" i="7942"/>
  <c r="FY293" i="7942" s="1"/>
  <c r="FX293" i="7942"/>
  <c r="CZ191" i="7942"/>
  <c r="CZ330" i="7942" s="1"/>
  <c r="CY330" i="7942"/>
  <c r="AW246" i="7942"/>
  <c r="AW385" i="7942" s="1"/>
  <c r="AV385" i="7942"/>
  <c r="AA168" i="7942"/>
  <c r="AA307" i="7942" s="1"/>
  <c r="Z307" i="7942"/>
  <c r="ER234" i="7942"/>
  <c r="ER373" i="7942" s="1"/>
  <c r="EQ373" i="7942"/>
  <c r="FC167" i="7942"/>
  <c r="FC306" i="7942" s="1"/>
  <c r="FB306" i="7942"/>
  <c r="GI360" i="7942"/>
  <c r="GJ221" i="7942"/>
  <c r="GJ360" i="7942" s="1"/>
  <c r="CD168" i="7942"/>
  <c r="CD307" i="7942" s="1"/>
  <c r="CC307" i="7942"/>
  <c r="EF319" i="7942"/>
  <c r="EG180" i="7942"/>
  <c r="EG319" i="7942" s="1"/>
  <c r="FN247" i="7942"/>
  <c r="FN386" i="7942" s="1"/>
  <c r="FM386" i="7942"/>
  <c r="FN219" i="7942"/>
  <c r="FN358" i="7942" s="1"/>
  <c r="FM358" i="7942"/>
  <c r="AL245" i="7942"/>
  <c r="AL384" i="7942" s="1"/>
  <c r="AK384" i="7942"/>
  <c r="EQ329" i="7942"/>
  <c r="ER190" i="7942"/>
  <c r="ER329" i="7942" s="1"/>
  <c r="AA271" i="7942"/>
  <c r="AA410" i="7942" s="1"/>
  <c r="Z410" i="7942"/>
  <c r="FX396" i="7942"/>
  <c r="FY257" i="7942"/>
  <c r="FY396" i="7942" s="1"/>
  <c r="FX360" i="7942"/>
  <c r="FY221" i="7942"/>
  <c r="FY360" i="7942" s="1"/>
  <c r="CC346" i="7942"/>
  <c r="CD207" i="7942"/>
  <c r="CD346" i="7942" s="1"/>
  <c r="DJ408" i="7942"/>
  <c r="DK269" i="7942"/>
  <c r="DK408" i="7942" s="1"/>
  <c r="BR356" i="7942"/>
  <c r="BS217" i="7942"/>
  <c r="BS356" i="7942" s="1"/>
  <c r="CC403" i="7942"/>
  <c r="CD264" i="7942"/>
  <c r="CD403" i="7942" s="1"/>
  <c r="Z367" i="7942"/>
  <c r="AA228" i="7942"/>
  <c r="AA367" i="7942" s="1"/>
  <c r="FB346" i="7942"/>
  <c r="FC207" i="7942"/>
  <c r="FC346" i="7942" s="1"/>
  <c r="FM402" i="7942"/>
  <c r="FN263" i="7942"/>
  <c r="FN402" i="7942" s="1"/>
  <c r="O359" i="7942"/>
  <c r="P220" i="7942"/>
  <c r="P359" i="7942" s="1"/>
  <c r="CY336" i="7942"/>
  <c r="CZ197" i="7942"/>
  <c r="CZ336" i="7942" s="1"/>
  <c r="O415" i="7942"/>
  <c r="P276" i="7942"/>
  <c r="P415" i="7942" s="1"/>
  <c r="FX337" i="7942"/>
  <c r="FY198" i="7942"/>
  <c r="FY337" i="7942" s="1"/>
  <c r="AK402" i="7942"/>
  <c r="AL263" i="7942"/>
  <c r="AL402" i="7942" s="1"/>
  <c r="AL267" i="7942"/>
  <c r="AL406" i="7942" s="1"/>
  <c r="AK406" i="7942"/>
  <c r="P252" i="7942"/>
  <c r="P391" i="7942" s="1"/>
  <c r="O391" i="7942"/>
  <c r="CO282" i="7942"/>
  <c r="CO421" i="7942" s="1"/>
  <c r="CN421" i="7942"/>
  <c r="O372" i="7942"/>
  <c r="P233" i="7942"/>
  <c r="P372" i="7942" s="1"/>
  <c r="AW206" i="7942"/>
  <c r="AW345" i="7942" s="1"/>
  <c r="AV345" i="7942"/>
  <c r="DJ372" i="7942"/>
  <c r="DK233" i="7942"/>
  <c r="DK372" i="7942" s="1"/>
  <c r="P266" i="7942"/>
  <c r="P405" i="7942" s="1"/>
  <c r="O405" i="7942"/>
  <c r="FB354" i="7942"/>
  <c r="FC215" i="7942"/>
  <c r="FC354" i="7942" s="1"/>
  <c r="EQ391" i="7942"/>
  <c r="ER252" i="7942"/>
  <c r="ER391" i="7942" s="1"/>
  <c r="CY304" i="7942"/>
  <c r="CZ165" i="7942"/>
  <c r="CZ304" i="7942" s="1"/>
  <c r="GI345" i="7942"/>
  <c r="GJ206" i="7942"/>
  <c r="GJ345" i="7942" s="1"/>
  <c r="GI359" i="7942"/>
  <c r="GJ220" i="7942"/>
  <c r="GJ359" i="7942" s="1"/>
  <c r="FC163" i="7942"/>
  <c r="FC302" i="7942" s="1"/>
  <c r="FB302" i="7942"/>
  <c r="CC302" i="7942"/>
  <c r="CD163" i="7942"/>
  <c r="CD302" i="7942" s="1"/>
  <c r="CC391" i="7942"/>
  <c r="CD252" i="7942"/>
  <c r="CD391" i="7942" s="1"/>
  <c r="EQ355" i="7942"/>
  <c r="ER216" i="7942"/>
  <c r="ER355" i="7942" s="1"/>
  <c r="BS170" i="7942"/>
  <c r="BS309" i="7942" s="1"/>
  <c r="BR309" i="7942"/>
  <c r="BR337" i="7942"/>
  <c r="BS198" i="7942"/>
  <c r="BS337" i="7942" s="1"/>
  <c r="CC329" i="7942"/>
  <c r="CD190" i="7942"/>
  <c r="CD329" i="7942" s="1"/>
  <c r="AA199" i="7942"/>
  <c r="AA338" i="7942" s="1"/>
  <c r="Z338" i="7942"/>
  <c r="DK238" i="7942"/>
  <c r="DK377" i="7942" s="1"/>
  <c r="DJ377" i="7942"/>
  <c r="AK343" i="7942"/>
  <c r="AL204" i="7942"/>
  <c r="AL343" i="7942" s="1"/>
  <c r="O341" i="7942"/>
  <c r="P202" i="7942"/>
  <c r="P341" i="7942" s="1"/>
  <c r="AK338" i="7942"/>
  <c r="AL199" i="7942"/>
  <c r="AL338" i="7942" s="1"/>
  <c r="DK177" i="7942"/>
  <c r="DK316" i="7942" s="1"/>
  <c r="DJ316" i="7942"/>
  <c r="FN212" i="7942"/>
  <c r="FN351" i="7942" s="1"/>
  <c r="FM351" i="7942"/>
  <c r="BH186" i="7942"/>
  <c r="BH325" i="7942" s="1"/>
  <c r="BG325" i="7942"/>
  <c r="BH273" i="7942"/>
  <c r="BH412" i="7942" s="1"/>
  <c r="BG412" i="7942"/>
  <c r="ER184" i="7942"/>
  <c r="ER323" i="7942" s="1"/>
  <c r="EQ323" i="7942"/>
  <c r="ER157" i="7942"/>
  <c r="ER296" i="7942" s="1"/>
  <c r="EQ296" i="7942"/>
  <c r="GI326" i="7942"/>
  <c r="GJ187" i="7942"/>
  <c r="GJ326" i="7942" s="1"/>
  <c r="FY217" i="7942"/>
  <c r="FY356" i="7942" s="1"/>
  <c r="FX356" i="7942"/>
  <c r="CN375" i="7942"/>
  <c r="CO236" i="7942"/>
  <c r="CO375" i="7942" s="1"/>
  <c r="I57" i="7946"/>
  <c r="CN335" i="7942"/>
  <c r="CO196" i="7942"/>
  <c r="CO335" i="7942" s="1"/>
  <c r="BS261" i="7942"/>
  <c r="BS400" i="7942" s="1"/>
  <c r="BR400" i="7942"/>
  <c r="FY218" i="7942"/>
  <c r="FY357" i="7942" s="1"/>
  <c r="FX357" i="7942"/>
  <c r="FX317" i="7942"/>
  <c r="FY178" i="7942"/>
  <c r="FY317" i="7942" s="1"/>
  <c r="FB403" i="7942"/>
  <c r="FC264" i="7942"/>
  <c r="FC403" i="7942" s="1"/>
  <c r="DJ338" i="7942"/>
  <c r="DK199" i="7942"/>
  <c r="DK338" i="7942" s="1"/>
  <c r="AK327" i="7942"/>
  <c r="AL188" i="7942"/>
  <c r="AL327" i="7942" s="1"/>
  <c r="CN415" i="7942"/>
  <c r="CO276" i="7942"/>
  <c r="CO415" i="7942" s="1"/>
  <c r="Z335" i="7942"/>
  <c r="AA196" i="7942"/>
  <c r="AA335" i="7942" s="1"/>
  <c r="Z318" i="7942"/>
  <c r="AA179" i="7942"/>
  <c r="AA318" i="7942" s="1"/>
  <c r="CN402" i="7942"/>
  <c r="CO263" i="7942"/>
  <c r="CO402" i="7942" s="1"/>
  <c r="AL202" i="7942"/>
  <c r="AL341" i="7942" s="1"/>
  <c r="AK341" i="7942"/>
  <c r="FB376" i="7942"/>
  <c r="FC237" i="7942"/>
  <c r="FC376" i="7942" s="1"/>
  <c r="AK324" i="7942"/>
  <c r="AL185" i="7942"/>
  <c r="AL324" i="7942" s="1"/>
  <c r="R275" i="18"/>
  <c r="Z376" i="7942"/>
  <c r="AA237" i="7942"/>
  <c r="AA376" i="7942" s="1"/>
  <c r="AK322" i="7942"/>
  <c r="AL183" i="7942"/>
  <c r="AL322" i="7942" s="1"/>
  <c r="FB412" i="7942"/>
  <c r="FC273" i="7942"/>
  <c r="FC412" i="7942" s="1"/>
  <c r="FC176" i="7942"/>
  <c r="FC315" i="7942" s="1"/>
  <c r="FB315" i="7942"/>
  <c r="AW266" i="7942"/>
  <c r="AW405" i="7942" s="1"/>
  <c r="AV405" i="7942"/>
  <c r="FC238" i="7942"/>
  <c r="FC377" i="7942" s="1"/>
  <c r="FB377" i="7942"/>
  <c r="BG295" i="7942"/>
  <c r="BH156" i="7942"/>
  <c r="BH295" i="7942" s="1"/>
  <c r="EF308" i="7942"/>
  <c r="EG169" i="7942"/>
  <c r="EG308" i="7942" s="1"/>
  <c r="AW181" i="7942"/>
  <c r="AW320" i="7942" s="1"/>
  <c r="AV320" i="7942"/>
  <c r="DV246" i="7942"/>
  <c r="DV385" i="7942" s="1"/>
  <c r="DU385" i="7942"/>
  <c r="BH229" i="7942"/>
  <c r="BH368" i="7942" s="1"/>
  <c r="BG368" i="7942"/>
  <c r="FY268" i="7942"/>
  <c r="FY407" i="7942" s="1"/>
  <c r="FX407" i="7942"/>
  <c r="BR375" i="7942"/>
  <c r="BS236" i="7942"/>
  <c r="BS375" i="7942" s="1"/>
  <c r="FM376" i="7942"/>
  <c r="FN237" i="7942"/>
  <c r="FN376" i="7942" s="1"/>
  <c r="GJ257" i="7942"/>
  <c r="GJ396" i="7942" s="1"/>
  <c r="GI396" i="7942"/>
  <c r="AK361" i="7942"/>
  <c r="AL222" i="7942"/>
  <c r="AL361" i="7942" s="1"/>
  <c r="BH188" i="7942"/>
  <c r="BH327" i="7942" s="1"/>
  <c r="BG327" i="7942"/>
  <c r="EQ304" i="7942"/>
  <c r="ER165" i="7942"/>
  <c r="ER304" i="7942" s="1"/>
  <c r="FY240" i="7942"/>
  <c r="FY379" i="7942" s="1"/>
  <c r="FX379" i="7942"/>
  <c r="FX320" i="7942"/>
  <c r="FY181" i="7942"/>
  <c r="FY320" i="7942" s="1"/>
  <c r="AW219" i="7942"/>
  <c r="AW358" i="7942" s="1"/>
  <c r="AV358" i="7942"/>
  <c r="GI406" i="7942"/>
  <c r="GJ267" i="7942"/>
  <c r="GJ406" i="7942" s="1"/>
  <c r="AW189" i="7942"/>
  <c r="AW328" i="7942" s="1"/>
  <c r="AV328" i="7942"/>
  <c r="FB391" i="7942"/>
  <c r="FC252" i="7942"/>
  <c r="FC391" i="7942" s="1"/>
  <c r="O379" i="7942"/>
  <c r="P240" i="7942"/>
  <c r="P379" i="7942" s="1"/>
  <c r="CD197" i="7942"/>
  <c r="CD336" i="7942" s="1"/>
  <c r="CC336" i="7942"/>
  <c r="FN161" i="7942"/>
  <c r="FN300" i="7942" s="1"/>
  <c r="FM300" i="7942"/>
  <c r="GI364" i="7942"/>
  <c r="GJ225" i="7942"/>
  <c r="GJ364" i="7942" s="1"/>
  <c r="CN369" i="7942"/>
  <c r="CO230" i="7942"/>
  <c r="CO369" i="7942" s="1"/>
  <c r="BR392" i="7942"/>
  <c r="BS253" i="7942"/>
  <c r="BS392" i="7942" s="1"/>
  <c r="BG324" i="7942"/>
  <c r="BH185" i="7942"/>
  <c r="BH324" i="7942" s="1"/>
  <c r="AL249" i="7942"/>
  <c r="AL388" i="7942" s="1"/>
  <c r="AK388" i="7942"/>
  <c r="FM366" i="7942"/>
  <c r="FN227" i="7942"/>
  <c r="FN366" i="7942" s="1"/>
  <c r="BG334" i="7942"/>
  <c r="BH195" i="7942"/>
  <c r="BH334" i="7942" s="1"/>
  <c r="DJ404" i="7942"/>
  <c r="DK265" i="7942"/>
  <c r="DK404" i="7942" s="1"/>
  <c r="R849" i="18"/>
  <c r="S849" i="18" s="1"/>
  <c r="T849" i="18" s="1"/>
  <c r="U849" i="18" s="1"/>
  <c r="V849" i="18" s="1"/>
  <c r="W849" i="18" s="1"/>
  <c r="X849" i="18" s="1"/>
  <c r="Y849" i="18" s="1"/>
  <c r="Z849" i="18" s="1"/>
  <c r="AA849" i="18" s="1"/>
  <c r="AB849" i="18" s="1"/>
  <c r="AC849" i="18" s="1"/>
  <c r="AD849" i="18" s="1"/>
  <c r="AE849" i="18" s="1"/>
  <c r="AF849" i="18" s="1"/>
  <c r="AG849" i="18" s="1"/>
  <c r="AH849" i="18" s="1"/>
  <c r="AI849" i="18" s="1"/>
  <c r="AJ849" i="18" s="1"/>
  <c r="AK849" i="18" s="1"/>
  <c r="AL849" i="18" s="1"/>
  <c r="AM849" i="18" s="1"/>
  <c r="AN849" i="18" s="1"/>
  <c r="AO849" i="18" s="1"/>
  <c r="AP849" i="18" s="1"/>
  <c r="AQ849" i="18" s="1"/>
  <c r="AR849" i="18" s="1"/>
  <c r="AS849" i="18" s="1"/>
  <c r="AT849" i="18" s="1"/>
  <c r="AU849" i="18" s="1"/>
  <c r="AV849" i="18" s="1"/>
  <c r="AW849" i="18" s="1"/>
  <c r="AX849" i="18" s="1"/>
  <c r="AY849" i="18" s="1"/>
  <c r="AZ849" i="18" s="1"/>
  <c r="BA849" i="18" s="1"/>
  <c r="BB849" i="18" s="1"/>
  <c r="BC849" i="18" s="1"/>
  <c r="BD849" i="18" s="1"/>
  <c r="BE849" i="18" s="1"/>
  <c r="BF849" i="18" s="1"/>
  <c r="BG849" i="18" s="1"/>
  <c r="BH849" i="18" s="1"/>
  <c r="BI849" i="18" s="1"/>
  <c r="DV277" i="7942"/>
  <c r="DV416" i="7942" s="1"/>
  <c r="DU416" i="7942"/>
  <c r="FX344" i="7942"/>
  <c r="FY205" i="7942"/>
  <c r="FY344" i="7942" s="1"/>
  <c r="P795" i="18"/>
  <c r="Q795" i="18" s="1"/>
  <c r="AK321" i="7942"/>
  <c r="AL182" i="7942"/>
  <c r="AL321" i="7942" s="1"/>
  <c r="AA255" i="7942"/>
  <c r="AA394" i="7942" s="1"/>
  <c r="Z394" i="7942"/>
  <c r="CO229" i="7942"/>
  <c r="CO368" i="7942" s="1"/>
  <c r="CN368" i="7942"/>
  <c r="FN259" i="7942"/>
  <c r="FN398" i="7942" s="1"/>
  <c r="FM398" i="7942"/>
  <c r="FY220" i="7942"/>
  <c r="FY359" i="7942" s="1"/>
  <c r="FX359" i="7942"/>
  <c r="EG210" i="7942"/>
  <c r="EG349" i="7942" s="1"/>
  <c r="EF349" i="7942"/>
  <c r="CO210" i="7942"/>
  <c r="CO349" i="7942" s="1"/>
  <c r="CN349" i="7942"/>
  <c r="CD204" i="7942"/>
  <c r="CD343" i="7942" s="1"/>
  <c r="CC343" i="7942"/>
  <c r="AW249" i="7942"/>
  <c r="AW388" i="7942" s="1"/>
  <c r="AV388" i="7942"/>
  <c r="AW225" i="7942"/>
  <c r="AW364" i="7942" s="1"/>
  <c r="AV364" i="7942"/>
  <c r="BG415" i="7942"/>
  <c r="BH276" i="7942"/>
  <c r="BH415" i="7942" s="1"/>
  <c r="FX373" i="7942"/>
  <c r="FY234" i="7942"/>
  <c r="FY373" i="7942" s="1"/>
  <c r="BH211" i="7942"/>
  <c r="BH350" i="7942" s="1"/>
  <c r="BG350" i="7942"/>
  <c r="CO285" i="7942"/>
  <c r="CO424" i="7942" s="1"/>
  <c r="CN424" i="7942"/>
  <c r="CZ267" i="7942"/>
  <c r="CZ406" i="7942" s="1"/>
  <c r="CY406" i="7942"/>
  <c r="CY343" i="7942"/>
  <c r="CZ204" i="7942"/>
  <c r="CZ343" i="7942" s="1"/>
  <c r="CC354" i="7942"/>
  <c r="CD215" i="7942"/>
  <c r="CD354" i="7942" s="1"/>
  <c r="FB389" i="7942"/>
  <c r="FC250" i="7942"/>
  <c r="FC389" i="7942" s="1"/>
  <c r="DJ354" i="7942"/>
  <c r="DK215" i="7942"/>
  <c r="DK354" i="7942" s="1"/>
  <c r="CN384" i="7942"/>
  <c r="CO245" i="7942"/>
  <c r="CO384" i="7942" s="1"/>
  <c r="CC351" i="7942"/>
  <c r="CD212" i="7942"/>
  <c r="CD351" i="7942" s="1"/>
  <c r="AV417" i="7942"/>
  <c r="AW278" i="7942"/>
  <c r="AW417" i="7942" s="1"/>
  <c r="DK247" i="7942"/>
  <c r="DK386" i="7942" s="1"/>
  <c r="DJ386" i="7942"/>
  <c r="O693" i="18"/>
  <c r="R771" i="18"/>
  <c r="S771" i="18" s="1"/>
  <c r="P249" i="7942"/>
  <c r="P388" i="7942" s="1"/>
  <c r="O388" i="7942"/>
  <c r="CD275" i="7942"/>
  <c r="CD414" i="7942" s="1"/>
  <c r="CC414" i="7942"/>
  <c r="CZ194" i="7942"/>
  <c r="CZ333" i="7942" s="1"/>
  <c r="CY333" i="7942"/>
  <c r="CO261" i="7942"/>
  <c r="CO400" i="7942" s="1"/>
  <c r="CN400" i="7942"/>
  <c r="DJ315" i="7942"/>
  <c r="DK176" i="7942"/>
  <c r="DK315" i="7942" s="1"/>
  <c r="FB367" i="7942"/>
  <c r="FC228" i="7942"/>
  <c r="FC367" i="7942" s="1"/>
  <c r="FM352" i="7942"/>
  <c r="FN213" i="7942"/>
  <c r="FN352" i="7942" s="1"/>
  <c r="FC174" i="7942"/>
  <c r="FC313" i="7942" s="1"/>
  <c r="FB313" i="7942"/>
  <c r="FX414" i="7942"/>
  <c r="FY275" i="7942"/>
  <c r="FY414" i="7942" s="1"/>
  <c r="ER284" i="7942"/>
  <c r="ER423" i="7942" s="1"/>
  <c r="EQ423" i="7942"/>
  <c r="S261" i="18"/>
  <c r="T261" i="18" s="1"/>
  <c r="U261" i="18" s="1"/>
  <c r="V261" i="18" s="1"/>
  <c r="W261" i="18" s="1"/>
  <c r="X261" i="18" s="1"/>
  <c r="Y261" i="18" s="1"/>
  <c r="Z261" i="18" s="1"/>
  <c r="AA261" i="18" s="1"/>
  <c r="AB261" i="18" s="1"/>
  <c r="AC261" i="18" s="1"/>
  <c r="AD261" i="18" s="1"/>
  <c r="AE261" i="18" s="1"/>
  <c r="AF261" i="18" s="1"/>
  <c r="AG261" i="18" s="1"/>
  <c r="AH261" i="18" s="1"/>
  <c r="AI261" i="18" s="1"/>
  <c r="AJ261" i="18" s="1"/>
  <c r="AK261" i="18" s="1"/>
  <c r="AL261" i="18" s="1"/>
  <c r="AM261" i="18" s="1"/>
  <c r="AN261" i="18" s="1"/>
  <c r="AO261" i="18" s="1"/>
  <c r="AP261" i="18" s="1"/>
  <c r="AQ261" i="18" s="1"/>
  <c r="AR261" i="18" s="1"/>
  <c r="AS261" i="18" s="1"/>
  <c r="AT261" i="18" s="1"/>
  <c r="AU261" i="18" s="1"/>
  <c r="AV261" i="18" s="1"/>
  <c r="AW261" i="18" s="1"/>
  <c r="AX261" i="18" s="1"/>
  <c r="AY261" i="18" s="1"/>
  <c r="AZ261" i="18" s="1"/>
  <c r="BA261" i="18" s="1"/>
  <c r="BB261" i="18" s="1"/>
  <c r="BC261" i="18" s="1"/>
  <c r="BD261" i="18" s="1"/>
  <c r="BE261" i="18" s="1"/>
  <c r="BF261" i="18" s="1"/>
  <c r="BG261" i="18" s="1"/>
  <c r="BH261" i="18" s="1"/>
  <c r="BI261" i="18" s="1"/>
  <c r="DU310" i="7942"/>
  <c r="DV171" i="7942"/>
  <c r="DV310" i="7942" s="1"/>
  <c r="EF297" i="7942"/>
  <c r="EG158" i="7942"/>
  <c r="EG297" i="7942" s="1"/>
  <c r="CY372" i="7942"/>
  <c r="CZ233" i="7942"/>
  <c r="CZ372" i="7942" s="1"/>
  <c r="CY352" i="7942"/>
  <c r="CZ213" i="7942"/>
  <c r="CZ352" i="7942" s="1"/>
  <c r="DV239" i="7942"/>
  <c r="DV378" i="7942" s="1"/>
  <c r="DU378" i="7942"/>
  <c r="DJ383" i="7942"/>
  <c r="DK244" i="7942"/>
  <c r="DK383" i="7942" s="1"/>
  <c r="FN198" i="7942"/>
  <c r="FN337" i="7942" s="1"/>
  <c r="FM337" i="7942"/>
  <c r="EF295" i="7942"/>
  <c r="EG156" i="7942"/>
  <c r="EG295" i="7942" s="1"/>
  <c r="GI370" i="7942"/>
  <c r="GJ231" i="7942"/>
  <c r="GJ370" i="7942" s="1"/>
  <c r="DU424" i="7942"/>
  <c r="DV285" i="7942"/>
  <c r="DV424" i="7942" s="1"/>
  <c r="FX325" i="7942"/>
  <c r="FY186" i="7942"/>
  <c r="FY325" i="7942" s="1"/>
  <c r="CC316" i="7942"/>
  <c r="CD177" i="7942"/>
  <c r="CD316" i="7942" s="1"/>
  <c r="AV349" i="7942"/>
  <c r="AW210" i="7942"/>
  <c r="AW349" i="7942" s="1"/>
  <c r="GI423" i="7942"/>
  <c r="GJ284" i="7942"/>
  <c r="GJ423" i="7942" s="1"/>
  <c r="BH175" i="7942"/>
  <c r="BH314" i="7942" s="1"/>
  <c r="BG314" i="7942"/>
  <c r="BR419" i="7942"/>
  <c r="BS280" i="7942"/>
  <c r="BS419" i="7942" s="1"/>
  <c r="FM305" i="7942"/>
  <c r="FN166" i="7942"/>
  <c r="FN305" i="7942" s="1"/>
  <c r="EF402" i="7942"/>
  <c r="EG263" i="7942"/>
  <c r="EG402" i="7942" s="1"/>
  <c r="AL213" i="7942"/>
  <c r="AL352" i="7942" s="1"/>
  <c r="AK352" i="7942"/>
  <c r="DK272" i="7942"/>
  <c r="DK411" i="7942" s="1"/>
  <c r="DJ411" i="7942"/>
  <c r="AA226" i="7942"/>
  <c r="AA365" i="7942" s="1"/>
  <c r="Z365" i="7942"/>
  <c r="CY384" i="7942"/>
  <c r="CZ245" i="7942"/>
  <c r="CZ384" i="7942" s="1"/>
  <c r="Z317" i="7942"/>
  <c r="AA178" i="7942"/>
  <c r="AA317" i="7942" s="1"/>
  <c r="O719" i="18"/>
  <c r="P719" i="18" s="1"/>
  <c r="FC265" i="7942"/>
  <c r="FC404" i="7942" s="1"/>
  <c r="FB404" i="7942"/>
  <c r="DV251" i="7942"/>
  <c r="DV390" i="7942" s="1"/>
  <c r="DU390" i="7942"/>
  <c r="P755" i="18"/>
  <c r="AA249" i="7942"/>
  <c r="AA388" i="7942" s="1"/>
  <c r="Z388" i="7942"/>
  <c r="GI402" i="7942"/>
  <c r="GJ263" i="7942"/>
  <c r="GJ402" i="7942" s="1"/>
  <c r="DV188" i="7942"/>
  <c r="DV327" i="7942" s="1"/>
  <c r="DU327" i="7942"/>
  <c r="EG195" i="7942"/>
  <c r="EG334" i="7942" s="1"/>
  <c r="EF334" i="7942"/>
  <c r="AL277" i="7942"/>
  <c r="AL416" i="7942" s="1"/>
  <c r="AK416" i="7942"/>
  <c r="EG230" i="7942"/>
  <c r="EG369" i="7942" s="1"/>
  <c r="EF369" i="7942"/>
  <c r="CO174" i="7942"/>
  <c r="CO313" i="7942" s="1"/>
  <c r="CN313" i="7942"/>
  <c r="GJ192" i="7942"/>
  <c r="GJ331" i="7942" s="1"/>
  <c r="GI331" i="7942"/>
  <c r="EF365" i="7942"/>
  <c r="EG226" i="7942"/>
  <c r="EG365" i="7942" s="1"/>
  <c r="GI366" i="7942"/>
  <c r="GJ227" i="7942"/>
  <c r="GJ366" i="7942" s="1"/>
  <c r="FC236" i="7942"/>
  <c r="FC375" i="7942" s="1"/>
  <c r="FB375" i="7942"/>
  <c r="EG229" i="7942"/>
  <c r="EG368" i="7942" s="1"/>
  <c r="EF368" i="7942"/>
  <c r="CY405" i="7942"/>
  <c r="CZ266" i="7942"/>
  <c r="CZ405" i="7942" s="1"/>
  <c r="EG223" i="7942"/>
  <c r="EG362" i="7942" s="1"/>
  <c r="EF362" i="7942"/>
  <c r="FX388" i="7942"/>
  <c r="FY249" i="7942"/>
  <c r="FY388" i="7942" s="1"/>
  <c r="CZ209" i="7942"/>
  <c r="CZ348" i="7942" s="1"/>
  <c r="CY348" i="7942"/>
  <c r="BH161" i="7942"/>
  <c r="BH300" i="7942" s="1"/>
  <c r="BG300" i="7942"/>
  <c r="CC300" i="7942"/>
  <c r="CD161" i="7942"/>
  <c r="CD300" i="7942" s="1"/>
  <c r="FX371" i="7942"/>
  <c r="FY232" i="7942"/>
  <c r="FY371" i="7942" s="1"/>
  <c r="CZ240" i="7942"/>
  <c r="CZ379" i="7942" s="1"/>
  <c r="CY379" i="7942"/>
  <c r="P225" i="7942"/>
  <c r="P364" i="7942" s="1"/>
  <c r="O364" i="7942"/>
  <c r="CN414" i="7942"/>
  <c r="CO275" i="7942"/>
  <c r="CO414" i="7942" s="1"/>
  <c r="Z414" i="7942"/>
  <c r="AA275" i="7942"/>
  <c r="AA414" i="7942" s="1"/>
  <c r="FB393" i="7942"/>
  <c r="FC254" i="7942"/>
  <c r="FC393" i="7942" s="1"/>
  <c r="EQ367" i="7942"/>
  <c r="ER228" i="7942"/>
  <c r="ER367" i="7942" s="1"/>
  <c r="CC326" i="7942"/>
  <c r="CD187" i="7942"/>
  <c r="CD326" i="7942" s="1"/>
  <c r="ER162" i="7942"/>
  <c r="ER301" i="7942" s="1"/>
  <c r="EQ301" i="7942"/>
  <c r="Z396" i="7942"/>
  <c r="AA257" i="7942"/>
  <c r="AA396" i="7942" s="1"/>
  <c r="DK159" i="7942"/>
  <c r="DK298" i="7942" s="1"/>
  <c r="DJ298" i="7942"/>
  <c r="EF321" i="7942"/>
  <c r="EG182" i="7942"/>
  <c r="EG321" i="7942" s="1"/>
  <c r="DJ327" i="7942"/>
  <c r="DK188" i="7942"/>
  <c r="DK327" i="7942" s="1"/>
  <c r="FX326" i="7942"/>
  <c r="FY187" i="7942"/>
  <c r="FY326" i="7942" s="1"/>
  <c r="CC369" i="7942"/>
  <c r="CD230" i="7942"/>
  <c r="CD369" i="7942" s="1"/>
  <c r="GJ188" i="7942"/>
  <c r="GJ327" i="7942" s="1"/>
  <c r="GI327" i="7942"/>
  <c r="P243" i="7942"/>
  <c r="P382" i="7942" s="1"/>
  <c r="O382" i="7942"/>
  <c r="GI306" i="7942"/>
  <c r="GJ167" i="7942"/>
  <c r="GJ306" i="7942" s="1"/>
  <c r="BR379" i="7942"/>
  <c r="BS240" i="7942"/>
  <c r="BS379" i="7942" s="1"/>
  <c r="AK310" i="7942"/>
  <c r="AL171" i="7942"/>
  <c r="AL310" i="7942" s="1"/>
  <c r="GI378" i="7942"/>
  <c r="GJ239" i="7942"/>
  <c r="GJ378" i="7942" s="1"/>
  <c r="N720" i="18"/>
  <c r="O720" i="18" s="1"/>
  <c r="EG194" i="7942"/>
  <c r="EG333" i="7942" s="1"/>
  <c r="EF333" i="7942"/>
  <c r="GI383" i="7942"/>
  <c r="GJ244" i="7942"/>
  <c r="GJ383" i="7942" s="1"/>
  <c r="AV392" i="7942"/>
  <c r="AW253" i="7942"/>
  <c r="AW392" i="7942" s="1"/>
  <c r="BS241" i="7942"/>
  <c r="BS380" i="7942" s="1"/>
  <c r="BR380" i="7942"/>
  <c r="CO256" i="7942"/>
  <c r="CO395" i="7942" s="1"/>
  <c r="CN395" i="7942"/>
  <c r="CO265" i="7942"/>
  <c r="CO404" i="7942" s="1"/>
  <c r="CN404" i="7942"/>
  <c r="DK186" i="7942"/>
  <c r="DK325" i="7942" s="1"/>
  <c r="DJ325" i="7942"/>
  <c r="BS251" i="7942"/>
  <c r="BS390" i="7942" s="1"/>
  <c r="BR390" i="7942"/>
  <c r="BS192" i="7942"/>
  <c r="BS331" i="7942" s="1"/>
  <c r="BR331" i="7942"/>
  <c r="FN202" i="7942"/>
  <c r="FN341" i="7942" s="1"/>
  <c r="FM341" i="7942"/>
  <c r="CC378" i="7942"/>
  <c r="CD239" i="7942"/>
  <c r="CD378" i="7942" s="1"/>
  <c r="BR312" i="7942"/>
  <c r="BS173" i="7942"/>
  <c r="BS312" i="7942" s="1"/>
  <c r="GJ161" i="7942"/>
  <c r="GJ300" i="7942" s="1"/>
  <c r="GI300" i="7942"/>
  <c r="FY174" i="7942"/>
  <c r="FY313" i="7942" s="1"/>
  <c r="FX313" i="7942"/>
  <c r="EF305" i="7942"/>
  <c r="EG166" i="7942"/>
  <c r="EG305" i="7942" s="1"/>
  <c r="FC223" i="7942"/>
  <c r="FC362" i="7942" s="1"/>
  <c r="FB362" i="7942"/>
  <c r="DV186" i="7942"/>
  <c r="DV325" i="7942" s="1"/>
  <c r="DU325" i="7942"/>
  <c r="BR301" i="7942"/>
  <c r="BS162" i="7942"/>
  <c r="BS301" i="7942" s="1"/>
  <c r="DU371" i="7942"/>
  <c r="DV232" i="7942"/>
  <c r="DV371" i="7942" s="1"/>
  <c r="O411" i="7942"/>
  <c r="P272" i="7942"/>
  <c r="P411" i="7942" s="1"/>
  <c r="CZ223" i="7942"/>
  <c r="CZ362" i="7942" s="1"/>
  <c r="CY362" i="7942"/>
  <c r="DV204" i="7942"/>
  <c r="DV343" i="7942" s="1"/>
  <c r="DU343" i="7942"/>
  <c r="DV200" i="7942"/>
  <c r="DV339" i="7942" s="1"/>
  <c r="DU339" i="7942"/>
  <c r="ER274" i="7942"/>
  <c r="ER413" i="7942" s="1"/>
  <c r="EQ413" i="7942"/>
  <c r="GJ250" i="7942"/>
  <c r="GJ389" i="7942" s="1"/>
  <c r="GI389" i="7942"/>
  <c r="DV257" i="7942"/>
  <c r="DV396" i="7942" s="1"/>
  <c r="DU396" i="7942"/>
  <c r="AL184" i="7942"/>
  <c r="AL323" i="7942" s="1"/>
  <c r="AK323" i="7942"/>
  <c r="AV347" i="7942"/>
  <c r="AW208" i="7942"/>
  <c r="AW347" i="7942" s="1"/>
  <c r="CY351" i="7942"/>
  <c r="CZ212" i="7942"/>
  <c r="CZ351" i="7942" s="1"/>
  <c r="AL180" i="7942"/>
  <c r="AL319" i="7942" s="1"/>
  <c r="AK319" i="7942"/>
  <c r="CD175" i="7942"/>
  <c r="CD314" i="7942" s="1"/>
  <c r="CC314" i="7942"/>
  <c r="BH168" i="7942"/>
  <c r="BH307" i="7942" s="1"/>
  <c r="BG307" i="7942"/>
  <c r="R705" i="18"/>
  <c r="S705" i="18" s="1"/>
  <c r="T705" i="18" s="1"/>
  <c r="U705" i="18" s="1"/>
  <c r="V705" i="18" s="1"/>
  <c r="W705" i="18" s="1"/>
  <c r="X705" i="18" s="1"/>
  <c r="Y705" i="18" s="1"/>
  <c r="Z705" i="18" s="1"/>
  <c r="AA705" i="18" s="1"/>
  <c r="AB705" i="18" s="1"/>
  <c r="AC705" i="18" s="1"/>
  <c r="AD705" i="18" s="1"/>
  <c r="AE705" i="18" s="1"/>
  <c r="AF705" i="18" s="1"/>
  <c r="AG705" i="18" s="1"/>
  <c r="AH705" i="18" s="1"/>
  <c r="AI705" i="18" s="1"/>
  <c r="AJ705" i="18" s="1"/>
  <c r="AK705" i="18" s="1"/>
  <c r="AL705" i="18" s="1"/>
  <c r="AM705" i="18" s="1"/>
  <c r="AN705" i="18" s="1"/>
  <c r="AO705" i="18" s="1"/>
  <c r="AP705" i="18" s="1"/>
  <c r="AQ705" i="18" s="1"/>
  <c r="AR705" i="18" s="1"/>
  <c r="AS705" i="18" s="1"/>
  <c r="AT705" i="18" s="1"/>
  <c r="AU705" i="18" s="1"/>
  <c r="AV705" i="18" s="1"/>
  <c r="AW705" i="18" s="1"/>
  <c r="AX705" i="18" s="1"/>
  <c r="AY705" i="18" s="1"/>
  <c r="AZ705" i="18" s="1"/>
  <c r="BA705" i="18" s="1"/>
  <c r="BB705" i="18" s="1"/>
  <c r="BC705" i="18" s="1"/>
  <c r="BD705" i="18" s="1"/>
  <c r="BE705" i="18" s="1"/>
  <c r="BF705" i="18" s="1"/>
  <c r="BG705" i="18" s="1"/>
  <c r="BH705" i="18" s="1"/>
  <c r="BI705" i="18" s="1"/>
  <c r="BR304" i="7942"/>
  <c r="BS165" i="7942"/>
  <c r="BS304" i="7942" s="1"/>
  <c r="CY331" i="7942"/>
  <c r="CZ192" i="7942"/>
  <c r="CZ331" i="7942" s="1"/>
  <c r="DT425" i="7942"/>
  <c r="DU318" i="7942"/>
  <c r="DV179" i="7942"/>
  <c r="DV318" i="7942" s="1"/>
  <c r="BS229" i="7942"/>
  <c r="BS368" i="7942" s="1"/>
  <c r="BR368" i="7942"/>
  <c r="FL425" i="7942"/>
  <c r="BR325" i="7942"/>
  <c r="BS186" i="7942"/>
  <c r="BS325" i="7942" s="1"/>
  <c r="CY421" i="7942"/>
  <c r="CZ282" i="7942"/>
  <c r="CZ421" i="7942" s="1"/>
  <c r="EF323" i="7942"/>
  <c r="EG184" i="7942"/>
  <c r="EG323" i="7942" s="1"/>
  <c r="FY255" i="7942"/>
  <c r="FY394" i="7942" s="1"/>
  <c r="FX394" i="7942"/>
  <c r="DJ415" i="7942"/>
  <c r="DK276" i="7942"/>
  <c r="DK415" i="7942" s="1"/>
  <c r="FC244" i="7942"/>
  <c r="FC383" i="7942" s="1"/>
  <c r="FB383" i="7942"/>
  <c r="FC270" i="7942"/>
  <c r="FC409" i="7942" s="1"/>
  <c r="FB409" i="7942"/>
  <c r="Q627" i="18"/>
  <c r="R627" i="18" s="1"/>
  <c r="S627" i="18" s="1"/>
  <c r="T627" i="18" s="1"/>
  <c r="U627" i="18" s="1"/>
  <c r="V627" i="18" s="1"/>
  <c r="W627" i="18" s="1"/>
  <c r="X627" i="18" s="1"/>
  <c r="Y627" i="18" s="1"/>
  <c r="Z627" i="18" s="1"/>
  <c r="AA627" i="18" s="1"/>
  <c r="AB627" i="18" s="1"/>
  <c r="AC627" i="18" s="1"/>
  <c r="AD627" i="18" s="1"/>
  <c r="AE627" i="18" s="1"/>
  <c r="AF627" i="18" s="1"/>
  <c r="AG627" i="18" s="1"/>
  <c r="AH627" i="18" s="1"/>
  <c r="AI627" i="18" s="1"/>
  <c r="AJ627" i="18" s="1"/>
  <c r="AK627" i="18" s="1"/>
  <c r="AL627" i="18" s="1"/>
  <c r="AM627" i="18" s="1"/>
  <c r="AN627" i="18" s="1"/>
  <c r="AO627" i="18" s="1"/>
  <c r="AP627" i="18" s="1"/>
  <c r="AQ627" i="18" s="1"/>
  <c r="AR627" i="18" s="1"/>
  <c r="AS627" i="18" s="1"/>
  <c r="AT627" i="18" s="1"/>
  <c r="AU627" i="18" s="1"/>
  <c r="AV627" i="18" s="1"/>
  <c r="AW627" i="18" s="1"/>
  <c r="AX627" i="18" s="1"/>
  <c r="AY627" i="18" s="1"/>
  <c r="AZ627" i="18" s="1"/>
  <c r="BA627" i="18" s="1"/>
  <c r="BB627" i="18" s="1"/>
  <c r="BC627" i="18" s="1"/>
  <c r="BD627" i="18" s="1"/>
  <c r="BE627" i="18" s="1"/>
  <c r="BF627" i="18" s="1"/>
  <c r="BG627" i="18" s="1"/>
  <c r="BH627" i="18" s="1"/>
  <c r="BI627" i="18" s="1"/>
  <c r="CO161" i="7942"/>
  <c r="CO300" i="7942" s="1"/>
  <c r="CN300" i="7942"/>
  <c r="BR376" i="7942"/>
  <c r="BS237" i="7942"/>
  <c r="BS376" i="7942" s="1"/>
  <c r="DJ397" i="7942"/>
  <c r="DK258" i="7942"/>
  <c r="DK397" i="7942" s="1"/>
  <c r="AL186" i="7942"/>
  <c r="AL325" i="7942" s="1"/>
  <c r="AK325" i="7942"/>
  <c r="CY356" i="7942"/>
  <c r="CZ217" i="7942"/>
  <c r="CZ356" i="7942" s="1"/>
  <c r="AV378" i="7942"/>
  <c r="AW239" i="7942"/>
  <c r="AW378" i="7942" s="1"/>
  <c r="FC164" i="7942"/>
  <c r="FC303" i="7942" s="1"/>
  <c r="FB303" i="7942"/>
  <c r="CO221" i="7942"/>
  <c r="CO360" i="7942" s="1"/>
  <c r="CN360" i="7942"/>
  <c r="CD255" i="7942"/>
  <c r="CD394" i="7942" s="1"/>
  <c r="CC394" i="7942"/>
  <c r="BG294" i="7942"/>
  <c r="BH155" i="7942"/>
  <c r="BH294" i="7942" s="1"/>
  <c r="GJ185" i="7942"/>
  <c r="GJ324" i="7942" s="1"/>
  <c r="GI324" i="7942"/>
  <c r="P194" i="7942"/>
  <c r="P333" i="7942" s="1"/>
  <c r="O333" i="7942"/>
  <c r="GI309" i="7942"/>
  <c r="GJ170" i="7942"/>
  <c r="GJ309" i="7942" s="1"/>
  <c r="FY276" i="7942"/>
  <c r="FY415" i="7942" s="1"/>
  <c r="FX415" i="7942"/>
  <c r="FC210" i="7942"/>
  <c r="FC349" i="7942" s="1"/>
  <c r="FB349" i="7942"/>
  <c r="O392" i="7942"/>
  <c r="P253" i="7942"/>
  <c r="P392" i="7942" s="1"/>
  <c r="FC263" i="7942"/>
  <c r="FC402" i="7942" s="1"/>
  <c r="FB402" i="7942"/>
  <c r="FX314" i="7942"/>
  <c r="FY175" i="7942"/>
  <c r="FY314" i="7942" s="1"/>
  <c r="FN209" i="7942"/>
  <c r="FN348" i="7942" s="1"/>
  <c r="FM348" i="7942"/>
  <c r="BG316" i="7942"/>
  <c r="BH177" i="7942"/>
  <c r="BH316" i="7942" s="1"/>
  <c r="EG192" i="7942"/>
  <c r="EG331" i="7942" s="1"/>
  <c r="EF331" i="7942"/>
  <c r="Z339" i="7942"/>
  <c r="AA200" i="7942"/>
  <c r="AA339" i="7942" s="1"/>
  <c r="FM374" i="7942"/>
  <c r="FN235" i="7942"/>
  <c r="FN374" i="7942" s="1"/>
  <c r="FN215" i="7942"/>
  <c r="FN354" i="7942" s="1"/>
  <c r="FM354" i="7942"/>
  <c r="BG421" i="7942"/>
  <c r="BH282" i="7942"/>
  <c r="BH421" i="7942" s="1"/>
  <c r="CZ236" i="7942"/>
  <c r="CZ375" i="7942" s="1"/>
  <c r="CY375" i="7942"/>
  <c r="DJ371" i="7942"/>
  <c r="DK232" i="7942"/>
  <c r="DK371" i="7942" s="1"/>
  <c r="BG348" i="7942"/>
  <c r="BH209" i="7942"/>
  <c r="BH348" i="7942" s="1"/>
  <c r="DU320" i="7942"/>
  <c r="DV181" i="7942"/>
  <c r="DV320" i="7942" s="1"/>
  <c r="GI418" i="7942"/>
  <c r="GJ279" i="7942"/>
  <c r="GJ418" i="7942" s="1"/>
  <c r="EQ399" i="7942"/>
  <c r="ER260" i="7942"/>
  <c r="ER399" i="7942" s="1"/>
  <c r="CC400" i="7942"/>
  <c r="CD261" i="7942"/>
  <c r="CD400" i="7942" s="1"/>
  <c r="BR297" i="7942"/>
  <c r="BS158" i="7942"/>
  <c r="BS297" i="7942" s="1"/>
  <c r="Z344" i="7942"/>
  <c r="AA205" i="7942"/>
  <c r="AA344" i="7942" s="1"/>
  <c r="AK293" i="7942"/>
  <c r="AL154" i="7942"/>
  <c r="AL293" i="7942" s="1"/>
  <c r="EG278" i="7942"/>
  <c r="EG417" i="7942" s="1"/>
  <c r="EF417" i="7942"/>
  <c r="DK252" i="7942"/>
  <c r="DK391" i="7942" s="1"/>
  <c r="DJ391" i="7942"/>
  <c r="CO259" i="7942"/>
  <c r="CO398" i="7942" s="1"/>
  <c r="CN398" i="7942"/>
  <c r="DJ311" i="7942"/>
  <c r="DK172" i="7942"/>
  <c r="DK311" i="7942" s="1"/>
  <c r="DK206" i="7942"/>
  <c r="DK345" i="7942" s="1"/>
  <c r="DJ345" i="7942"/>
  <c r="FC251" i="7942"/>
  <c r="FC390" i="7942" s="1"/>
  <c r="FB390" i="7942"/>
  <c r="O314" i="7942"/>
  <c r="P175" i="7942"/>
  <c r="P314" i="7942" s="1"/>
  <c r="CD191" i="7942"/>
  <c r="CD330" i="7942" s="1"/>
  <c r="CC330" i="7942"/>
  <c r="FM379" i="7942"/>
  <c r="FN240" i="7942"/>
  <c r="FN379" i="7942" s="1"/>
  <c r="BG362" i="7942"/>
  <c r="BH223" i="7942"/>
  <c r="BH362" i="7942" s="1"/>
  <c r="AA165" i="7942"/>
  <c r="AA304" i="7942" s="1"/>
  <c r="Z304" i="7942"/>
  <c r="Z298" i="7942"/>
  <c r="AA159" i="7942"/>
  <c r="AA298" i="7942" s="1"/>
  <c r="FC177" i="7942"/>
  <c r="FC316" i="7942" s="1"/>
  <c r="FB316" i="7942"/>
  <c r="FM415" i="7942"/>
  <c r="FN276" i="7942"/>
  <c r="FN415" i="7942" s="1"/>
  <c r="DU402" i="7942"/>
  <c r="DV263" i="7942"/>
  <c r="DV402" i="7942" s="1"/>
  <c r="EF399" i="7942"/>
  <c r="EG260" i="7942"/>
  <c r="EG399" i="7942" s="1"/>
  <c r="GJ163" i="7942"/>
  <c r="GJ302" i="7942" s="1"/>
  <c r="GI302" i="7942"/>
  <c r="Z328" i="7942"/>
  <c r="AA189" i="7942"/>
  <c r="AA328" i="7942" s="1"/>
  <c r="EG199" i="7942"/>
  <c r="EG338" i="7942" s="1"/>
  <c r="EF338" i="7942"/>
  <c r="AW205" i="7942"/>
  <c r="AW344" i="7942" s="1"/>
  <c r="AV344" i="7942"/>
  <c r="CZ199" i="7942"/>
  <c r="CZ338" i="7942" s="1"/>
  <c r="CY338" i="7942"/>
  <c r="BR326" i="7942"/>
  <c r="BS187" i="7942"/>
  <c r="BS326" i="7942" s="1"/>
  <c r="DJ388" i="7942"/>
  <c r="DK249" i="7942"/>
  <c r="DK388" i="7942" s="1"/>
  <c r="P188" i="7942"/>
  <c r="P327" i="7942" s="1"/>
  <c r="O327" i="7942"/>
  <c r="AK369" i="7942"/>
  <c r="AL230" i="7942"/>
  <c r="AL369" i="7942" s="1"/>
  <c r="FY162" i="7942"/>
  <c r="FY301" i="7942" s="1"/>
  <c r="FX301" i="7942"/>
  <c r="EQ317" i="7942"/>
  <c r="ER178" i="7942"/>
  <c r="ER317" i="7942" s="1"/>
  <c r="ER193" i="7942"/>
  <c r="ER332" i="7942" s="1"/>
  <c r="EQ332" i="7942"/>
  <c r="CO191" i="7942"/>
  <c r="CO330" i="7942" s="1"/>
  <c r="CN330" i="7942"/>
  <c r="DU344" i="7942"/>
  <c r="DV205" i="7942"/>
  <c r="DV344" i="7942" s="1"/>
  <c r="CD213" i="7942"/>
  <c r="CD352" i="7942" s="1"/>
  <c r="CC352" i="7942"/>
  <c r="CC424" i="7942"/>
  <c r="CD285" i="7942"/>
  <c r="CD424" i="7942" s="1"/>
  <c r="Z416" i="7942"/>
  <c r="AA277" i="7942"/>
  <c r="AA416" i="7942" s="1"/>
  <c r="FN156" i="7942"/>
  <c r="FN295" i="7942" s="1"/>
  <c r="FM295" i="7942"/>
  <c r="O354" i="7942"/>
  <c r="P215" i="7942"/>
  <c r="P354" i="7942" s="1"/>
  <c r="O303" i="7942"/>
  <c r="P164" i="7942"/>
  <c r="P303" i="7942" s="1"/>
  <c r="CD178" i="7942"/>
  <c r="CD317" i="7942" s="1"/>
  <c r="CC317" i="7942"/>
  <c r="DV224" i="7942"/>
  <c r="DV363" i="7942" s="1"/>
  <c r="DU363" i="7942"/>
  <c r="DK277" i="7942"/>
  <c r="DK416" i="7942" s="1"/>
  <c r="DJ416" i="7942"/>
  <c r="DK203" i="7942"/>
  <c r="DK342" i="7942" s="1"/>
  <c r="DJ342" i="7942"/>
  <c r="DV168" i="7942"/>
  <c r="DV307" i="7942" s="1"/>
  <c r="DU307" i="7942"/>
  <c r="BH277" i="7942"/>
  <c r="BH416" i="7942" s="1"/>
  <c r="BG416" i="7942"/>
  <c r="EQ412" i="7942"/>
  <c r="ER273" i="7942"/>
  <c r="ER412" i="7942" s="1"/>
  <c r="FM311" i="7942"/>
  <c r="FN172" i="7942"/>
  <c r="FN311" i="7942" s="1"/>
  <c r="Z412" i="7942"/>
  <c r="AA273" i="7942"/>
  <c r="AA412" i="7942" s="1"/>
  <c r="FC198" i="7942"/>
  <c r="FC337" i="7942" s="1"/>
  <c r="FB337" i="7942"/>
  <c r="CN418" i="7942"/>
  <c r="CO279" i="7942"/>
  <c r="CO418" i="7942" s="1"/>
  <c r="ER261" i="7942"/>
  <c r="ER400" i="7942" s="1"/>
  <c r="EQ400" i="7942"/>
  <c r="DK155" i="7942"/>
  <c r="DK294" i="7942" s="1"/>
  <c r="DJ294" i="7942"/>
  <c r="CY324" i="7942"/>
  <c r="CZ185" i="7942"/>
  <c r="CZ324" i="7942" s="1"/>
  <c r="CD167" i="7942"/>
  <c r="CD306" i="7942" s="1"/>
  <c r="CC306" i="7942"/>
  <c r="FY251" i="7942"/>
  <c r="FY390" i="7942" s="1"/>
  <c r="FX390" i="7942"/>
  <c r="AA170" i="7942"/>
  <c r="AA309" i="7942" s="1"/>
  <c r="Z309" i="7942"/>
  <c r="DV180" i="7942"/>
  <c r="DV319" i="7942" s="1"/>
  <c r="DU319" i="7942"/>
  <c r="AK359" i="7942"/>
  <c r="AL220" i="7942"/>
  <c r="AL359" i="7942" s="1"/>
  <c r="GI393" i="7942"/>
  <c r="GJ254" i="7942"/>
  <c r="GJ393" i="7942" s="1"/>
  <c r="FB370" i="7942"/>
  <c r="FC231" i="7942"/>
  <c r="FC370" i="7942" s="1"/>
  <c r="BG321" i="7942"/>
  <c r="BH182" i="7942"/>
  <c r="BH321" i="7942" s="1"/>
  <c r="CY376" i="7942"/>
  <c r="CZ237" i="7942"/>
  <c r="CZ376" i="7942" s="1"/>
  <c r="EQ418" i="7942"/>
  <c r="ER279" i="7942"/>
  <c r="ER418" i="7942" s="1"/>
  <c r="DK246" i="7942"/>
  <c r="DK385" i="7942" s="1"/>
  <c r="DJ385" i="7942"/>
  <c r="FX355" i="7942"/>
  <c r="FY216" i="7942"/>
  <c r="FY355" i="7942" s="1"/>
  <c r="AV317" i="7942"/>
  <c r="AW178" i="7942"/>
  <c r="AW317" i="7942" s="1"/>
  <c r="EG173" i="7942"/>
  <c r="EG312" i="7942" s="1"/>
  <c r="EF312" i="7942"/>
  <c r="BH184" i="7942"/>
  <c r="BH323" i="7942" s="1"/>
  <c r="BG323" i="7942"/>
  <c r="AA214" i="7942"/>
  <c r="AA353" i="7942" s="1"/>
  <c r="Z353" i="7942"/>
  <c r="AA185" i="7942"/>
  <c r="AA324" i="7942" s="1"/>
  <c r="Z324" i="7942"/>
  <c r="EF328" i="7942"/>
  <c r="EG189" i="7942"/>
  <c r="EG328" i="7942" s="1"/>
  <c r="O708" i="18"/>
  <c r="FB358" i="7942"/>
  <c r="FC219" i="7942"/>
  <c r="FC358" i="7942" s="1"/>
  <c r="EG264" i="7942"/>
  <c r="EG403" i="7942" s="1"/>
  <c r="EF403" i="7942"/>
  <c r="EF293" i="7942"/>
  <c r="EG154" i="7942"/>
  <c r="EG293" i="7942" s="1"/>
  <c r="BR415" i="7942"/>
  <c r="BS276" i="7942"/>
  <c r="BS415" i="7942" s="1"/>
  <c r="AA192" i="7942"/>
  <c r="AA331" i="7942" s="1"/>
  <c r="Z331" i="7942"/>
  <c r="CZ259" i="7942"/>
  <c r="CZ398" i="7942" s="1"/>
  <c r="CY398" i="7942"/>
  <c r="O420" i="7942"/>
  <c r="P281" i="7942"/>
  <c r="P420" i="7942" s="1"/>
  <c r="CZ193" i="7942"/>
  <c r="CZ332" i="7942" s="1"/>
  <c r="CY332" i="7942"/>
  <c r="BR294" i="7942"/>
  <c r="BS155" i="7942"/>
  <c r="BS294" i="7942" s="1"/>
  <c r="CD284" i="7942"/>
  <c r="CD423" i="7942" s="1"/>
  <c r="CC423" i="7942"/>
  <c r="FB421" i="7942"/>
  <c r="FC282" i="7942"/>
  <c r="FC421" i="7942" s="1"/>
  <c r="AV319" i="7942"/>
  <c r="AW180" i="7942"/>
  <c r="AW319" i="7942" s="1"/>
  <c r="FN241" i="7942"/>
  <c r="FN380" i="7942" s="1"/>
  <c r="FM380" i="7942"/>
  <c r="ER203" i="7942"/>
  <c r="ER342" i="7942" s="1"/>
  <c r="EQ342" i="7942"/>
  <c r="DJ352" i="7942"/>
  <c r="DK213" i="7942"/>
  <c r="DK352" i="7942" s="1"/>
  <c r="BS230" i="7942"/>
  <c r="BS369" i="7942" s="1"/>
  <c r="BR369" i="7942"/>
  <c r="AV352" i="7942"/>
  <c r="AW213" i="7942"/>
  <c r="AW352" i="7942" s="1"/>
  <c r="AV334" i="7942"/>
  <c r="AW195" i="7942"/>
  <c r="AW334" i="7942" s="1"/>
  <c r="BR398" i="7942"/>
  <c r="BS259" i="7942"/>
  <c r="BS398" i="7942" s="1"/>
  <c r="CD229" i="7942"/>
  <c r="CD368" i="7942" s="1"/>
  <c r="CC368" i="7942"/>
  <c r="AK355" i="7942"/>
  <c r="AL216" i="7942"/>
  <c r="AL355" i="7942" s="1"/>
  <c r="FN221" i="7942"/>
  <c r="FN360" i="7942" s="1"/>
  <c r="FM360" i="7942"/>
  <c r="P244" i="7942"/>
  <c r="P383" i="7942" s="1"/>
  <c r="O383" i="7942"/>
  <c r="CO205" i="7942"/>
  <c r="CO344" i="7942" s="1"/>
  <c r="CN344" i="7942"/>
  <c r="FN284" i="7942"/>
  <c r="FN423" i="7942" s="1"/>
  <c r="FM423" i="7942"/>
  <c r="CZ190" i="7942"/>
  <c r="CZ329" i="7942" s="1"/>
  <c r="CY329" i="7942"/>
  <c r="FY244" i="7942"/>
  <c r="FY383" i="7942" s="1"/>
  <c r="FX383" i="7942"/>
  <c r="Z417" i="7942"/>
  <c r="AA278" i="7942"/>
  <c r="AA417" i="7942" s="1"/>
  <c r="EG282" i="7942"/>
  <c r="EG421" i="7942" s="1"/>
  <c r="EF421" i="7942"/>
  <c r="FC182" i="7942"/>
  <c r="FC321" i="7942" s="1"/>
  <c r="FB321" i="7942"/>
  <c r="AK336" i="7942"/>
  <c r="AL197" i="7942"/>
  <c r="AL336" i="7942" s="1"/>
  <c r="P678" i="18"/>
  <c r="AV393" i="7942"/>
  <c r="AW254" i="7942"/>
  <c r="AW393" i="7942" s="1"/>
  <c r="FY199" i="7942"/>
  <c r="FY338" i="7942" s="1"/>
  <c r="FX338" i="7942"/>
  <c r="AA202" i="7942"/>
  <c r="AA341" i="7942" s="1"/>
  <c r="Z341" i="7942"/>
  <c r="GJ251" i="7942"/>
  <c r="GJ390" i="7942" s="1"/>
  <c r="GI390" i="7942"/>
  <c r="DV271" i="7942"/>
  <c r="DV410" i="7942" s="1"/>
  <c r="DU410" i="7942"/>
  <c r="P181" i="7942"/>
  <c r="P320" i="7942" s="1"/>
  <c r="O320" i="7942"/>
  <c r="CN386" i="7942"/>
  <c r="CO247" i="7942"/>
  <c r="CO386" i="7942" s="1"/>
  <c r="FY193" i="7942"/>
  <c r="FY332" i="7942" s="1"/>
  <c r="FX332" i="7942"/>
  <c r="BH233" i="7942"/>
  <c r="BH372" i="7942" s="1"/>
  <c r="BG372" i="7942"/>
  <c r="EG279" i="7942"/>
  <c r="EG418" i="7942" s="1"/>
  <c r="EF418" i="7942"/>
  <c r="BG359" i="7942"/>
  <c r="BH220" i="7942"/>
  <c r="BH359" i="7942" s="1"/>
  <c r="FX419" i="7942"/>
  <c r="FY280" i="7942"/>
  <c r="FY419" i="7942" s="1"/>
  <c r="EF361" i="7942"/>
  <c r="EG222" i="7942"/>
  <c r="EG361" i="7942" s="1"/>
  <c r="BG340" i="7942"/>
  <c r="BH201" i="7942"/>
  <c r="BH340" i="7942" s="1"/>
  <c r="CD160" i="7942"/>
  <c r="CD299" i="7942" s="1"/>
  <c r="CC299" i="7942"/>
  <c r="AV374" i="7942"/>
  <c r="AW235" i="7942"/>
  <c r="AW374" i="7942" s="1"/>
  <c r="AK372" i="7942"/>
  <c r="AL233" i="7942"/>
  <c r="AL372" i="7942" s="1"/>
  <c r="EF386" i="7942"/>
  <c r="EG247" i="7942"/>
  <c r="EG386" i="7942" s="1"/>
  <c r="BH271" i="7942"/>
  <c r="BH410" i="7942" s="1"/>
  <c r="BG410" i="7942"/>
  <c r="Z366" i="7942"/>
  <c r="AA227" i="7942"/>
  <c r="AA366" i="7942" s="1"/>
  <c r="DJ319" i="7942"/>
  <c r="DK180" i="7942"/>
  <c r="DK319" i="7942" s="1"/>
  <c r="S403" i="18"/>
  <c r="T403" i="18" s="1"/>
  <c r="CC363" i="7942"/>
  <c r="CD224" i="7942"/>
  <c r="CD363" i="7942" s="1"/>
  <c r="GI352" i="7942"/>
  <c r="GJ213" i="7942"/>
  <c r="GJ352" i="7942" s="1"/>
  <c r="CO190" i="7942"/>
  <c r="CO329" i="7942" s="1"/>
  <c r="CN329" i="7942"/>
  <c r="EG270" i="7942"/>
  <c r="EG409" i="7942" s="1"/>
  <c r="EF409" i="7942"/>
  <c r="FC220" i="7942"/>
  <c r="FC359" i="7942" s="1"/>
  <c r="FB359" i="7942"/>
  <c r="GI325" i="7942"/>
  <c r="GJ186" i="7942"/>
  <c r="GJ325" i="7942" s="1"/>
  <c r="FM313" i="7942"/>
  <c r="FN174" i="7942"/>
  <c r="FN313" i="7942" s="1"/>
  <c r="GJ232" i="7942"/>
  <c r="GJ371" i="7942" s="1"/>
  <c r="GI371" i="7942"/>
  <c r="FB392" i="7942"/>
  <c r="FC253" i="7942"/>
  <c r="FC392" i="7942" s="1"/>
  <c r="FC204" i="7942"/>
  <c r="FC343" i="7942" s="1"/>
  <c r="FB343" i="7942"/>
  <c r="FN243" i="7942"/>
  <c r="FN382" i="7942" s="1"/>
  <c r="FM382" i="7942"/>
  <c r="DV187" i="7942"/>
  <c r="DV326" i="7942" s="1"/>
  <c r="DU326" i="7942"/>
  <c r="FM368" i="7942"/>
  <c r="FN229" i="7942"/>
  <c r="FN368" i="7942" s="1"/>
  <c r="AA269" i="7942"/>
  <c r="AA408" i="7942" s="1"/>
  <c r="Z408" i="7942"/>
  <c r="BH279" i="7942"/>
  <c r="BH418" i="7942" s="1"/>
  <c r="BG418" i="7942"/>
  <c r="CZ187" i="7942"/>
  <c r="CZ326" i="7942" s="1"/>
  <c r="CY326" i="7942"/>
  <c r="BG420" i="7942"/>
  <c r="BH281" i="7942"/>
  <c r="BH420" i="7942" s="1"/>
  <c r="CN355" i="7942"/>
  <c r="CO216" i="7942"/>
  <c r="CO355" i="7942" s="1"/>
  <c r="AL237" i="7942"/>
  <c r="AL376" i="7942" s="1"/>
  <c r="AK376" i="7942"/>
  <c r="EF311" i="7942"/>
  <c r="EG172" i="7942"/>
  <c r="EG311" i="7942" s="1"/>
  <c r="CD257" i="7942"/>
  <c r="CD396" i="7942" s="1"/>
  <c r="CC396" i="7942"/>
  <c r="GJ224" i="7942"/>
  <c r="GJ363" i="7942" s="1"/>
  <c r="GI363" i="7942"/>
  <c r="DJ367" i="7942"/>
  <c r="DK228" i="7942"/>
  <c r="DK367" i="7942" s="1"/>
  <c r="FM422" i="7942"/>
  <c r="FN283" i="7942"/>
  <c r="FN422" i="7942" s="1"/>
  <c r="GJ211" i="7942"/>
  <c r="GJ350" i="7942" s="1"/>
  <c r="GI350" i="7942"/>
  <c r="AV418" i="7942"/>
  <c r="AW279" i="7942"/>
  <c r="AW418" i="7942" s="1"/>
  <c r="FC241" i="7942"/>
  <c r="FC380" i="7942" s="1"/>
  <c r="FB380" i="7942"/>
  <c r="AW248" i="7942"/>
  <c r="AW387" i="7942" s="1"/>
  <c r="AV387" i="7942"/>
  <c r="CN401" i="7942"/>
  <c r="CO262" i="7942"/>
  <c r="CO401" i="7942" s="1"/>
  <c r="BH261" i="7942"/>
  <c r="BH400" i="7942" s="1"/>
  <c r="BG400" i="7942"/>
  <c r="AK380" i="7942"/>
  <c r="AL241" i="7942"/>
  <c r="AL380" i="7942" s="1"/>
  <c r="AL215" i="7942"/>
  <c r="AL354" i="7942" s="1"/>
  <c r="AK354" i="7942"/>
  <c r="Z323" i="7942"/>
  <c r="AA184" i="7942"/>
  <c r="AA323" i="7942" s="1"/>
  <c r="FC165" i="7942"/>
  <c r="FC304" i="7942" s="1"/>
  <c r="FB304" i="7942"/>
  <c r="BH219" i="7942"/>
  <c r="BH358" i="7942" s="1"/>
  <c r="BG358" i="7942"/>
  <c r="GJ265" i="7942"/>
  <c r="GJ404" i="7942" s="1"/>
  <c r="GI404" i="7942"/>
  <c r="Z398" i="7942"/>
  <c r="AA259" i="7942"/>
  <c r="AA398" i="7942" s="1"/>
  <c r="CN324" i="7942"/>
  <c r="CO185" i="7942"/>
  <c r="CO324" i="7942" s="1"/>
  <c r="DK161" i="7942"/>
  <c r="DK300" i="7942" s="1"/>
  <c r="DJ300" i="7942"/>
  <c r="AV353" i="7942"/>
  <c r="AW214" i="7942"/>
  <c r="AW353" i="7942" s="1"/>
  <c r="FC154" i="7942"/>
  <c r="FC293" i="7942" s="1"/>
  <c r="FB293" i="7942"/>
  <c r="BR373" i="7942"/>
  <c r="BS234" i="7942"/>
  <c r="BS373" i="7942" s="1"/>
  <c r="DV218" i="7942"/>
  <c r="DV357" i="7942" s="1"/>
  <c r="DU357" i="7942"/>
  <c r="AA210" i="7942"/>
  <c r="AA349" i="7942" s="1"/>
  <c r="Z349" i="7942"/>
  <c r="EQ328" i="7942"/>
  <c r="ER189" i="7942"/>
  <c r="ER328" i="7942" s="1"/>
  <c r="EQ368" i="7942"/>
  <c r="ER229" i="7942"/>
  <c r="ER368" i="7942" s="1"/>
  <c r="EG243" i="7942"/>
  <c r="EG382" i="7942" s="1"/>
  <c r="EF382" i="7942"/>
  <c r="DV203" i="7942"/>
  <c r="DV342" i="7942" s="1"/>
  <c r="DU342" i="7942"/>
  <c r="AV322" i="7942"/>
  <c r="AW183" i="7942"/>
  <c r="AW322" i="7942" s="1"/>
  <c r="AV318" i="7942"/>
  <c r="AW179" i="7942"/>
  <c r="AW318" i="7942" s="1"/>
  <c r="CO189" i="7942"/>
  <c r="CO328" i="7942" s="1"/>
  <c r="CN328" i="7942"/>
  <c r="DU301" i="7942"/>
  <c r="DV162" i="7942"/>
  <c r="DV301" i="7942" s="1"/>
  <c r="DU384" i="7942"/>
  <c r="DV245" i="7942"/>
  <c r="DV384" i="7942" s="1"/>
  <c r="EQ345" i="7942"/>
  <c r="ER206" i="7942"/>
  <c r="ER345" i="7942" s="1"/>
  <c r="EQ404" i="7942"/>
  <c r="ER265" i="7942"/>
  <c r="ER404" i="7942" s="1"/>
  <c r="FM377" i="7942"/>
  <c r="FN238" i="7942"/>
  <c r="FN377" i="7942" s="1"/>
  <c r="AK294" i="7942"/>
  <c r="AL155" i="7942"/>
  <c r="AL294" i="7942" s="1"/>
  <c r="BR345" i="7942"/>
  <c r="BS206" i="7942"/>
  <c r="BS345" i="7942" s="1"/>
  <c r="BS215" i="7942"/>
  <c r="BS354" i="7942" s="1"/>
  <c r="BR354" i="7942"/>
  <c r="P241" i="7942"/>
  <c r="P380" i="7942" s="1"/>
  <c r="O380" i="7942"/>
  <c r="M713" i="18"/>
  <c r="BS212" i="7942"/>
  <c r="BS351" i="7942" s="1"/>
  <c r="BR351" i="7942"/>
  <c r="AV402" i="7942"/>
  <c r="AW263" i="7942"/>
  <c r="AW402" i="7942" s="1"/>
  <c r="CN336" i="7942"/>
  <c r="CO197" i="7942"/>
  <c r="CO336" i="7942" s="1"/>
  <c r="FY282" i="7942"/>
  <c r="FY421" i="7942" s="1"/>
  <c r="FX421" i="7942"/>
  <c r="CY413" i="7942"/>
  <c r="CZ274" i="7942"/>
  <c r="CZ413" i="7942" s="1"/>
  <c r="AK368" i="7942"/>
  <c r="AL229" i="7942"/>
  <c r="AL368" i="7942" s="1"/>
  <c r="CN394" i="7942"/>
  <c r="CO255" i="7942"/>
  <c r="CO394" i="7942" s="1"/>
  <c r="CY299" i="7942"/>
  <c r="CZ160" i="7942"/>
  <c r="CZ299" i="7942" s="1"/>
  <c r="BS160" i="7942"/>
  <c r="BS299" i="7942" s="1"/>
  <c r="BR299" i="7942"/>
  <c r="FB305" i="7942"/>
  <c r="FC166" i="7942"/>
  <c r="FC305" i="7942" s="1"/>
  <c r="Z296" i="7942"/>
  <c r="AA157" i="7942"/>
  <c r="AA296" i="7942" s="1"/>
  <c r="DJ331" i="7942"/>
  <c r="DK192" i="7942"/>
  <c r="DK331" i="7942" s="1"/>
  <c r="FX384" i="7942"/>
  <c r="FY245" i="7942"/>
  <c r="FY384" i="7942" s="1"/>
  <c r="FN231" i="7942"/>
  <c r="FN370" i="7942" s="1"/>
  <c r="FM370" i="7942"/>
  <c r="CZ207" i="7942"/>
  <c r="CZ346" i="7942" s="1"/>
  <c r="CY346" i="7942"/>
  <c r="DK184" i="7942"/>
  <c r="DK323" i="7942" s="1"/>
  <c r="DJ323" i="7942"/>
  <c r="CN296" i="7942"/>
  <c r="CO157" i="7942"/>
  <c r="CO296" i="7942" s="1"/>
  <c r="P274" i="7942"/>
  <c r="P413" i="7942" s="1"/>
  <c r="O413" i="7942"/>
  <c r="CN370" i="7942"/>
  <c r="CO231" i="7942"/>
  <c r="CO370" i="7942" s="1"/>
  <c r="AL169" i="7942"/>
  <c r="AL308" i="7942" s="1"/>
  <c r="AK308" i="7942"/>
  <c r="O344" i="7942"/>
  <c r="P205" i="7942"/>
  <c r="P344" i="7942" s="1"/>
  <c r="CY328" i="7942"/>
  <c r="CZ189" i="7942"/>
  <c r="CZ328" i="7942" s="1"/>
  <c r="CD157" i="7942"/>
  <c r="CD296" i="7942" s="1"/>
  <c r="CC296" i="7942"/>
  <c r="DJ374" i="7942"/>
  <c r="DK235" i="7942"/>
  <c r="DK374" i="7942" s="1"/>
  <c r="ER155" i="7942"/>
  <c r="ER294" i="7942" s="1"/>
  <c r="EQ294" i="7942"/>
  <c r="GJ230" i="7942"/>
  <c r="GJ369" i="7942" s="1"/>
  <c r="GI369" i="7942"/>
  <c r="GI368" i="7942"/>
  <c r="GJ229" i="7942"/>
  <c r="GJ368" i="7942" s="1"/>
  <c r="BR381" i="7942"/>
  <c r="BS242" i="7942"/>
  <c r="BS381" i="7942" s="1"/>
  <c r="AA276" i="7942"/>
  <c r="AA415" i="7942" s="1"/>
  <c r="Z415" i="7942"/>
  <c r="GJ252" i="7942"/>
  <c r="GJ391" i="7942" s="1"/>
  <c r="GI391" i="7942"/>
  <c r="Q807" i="18"/>
  <c r="N680" i="18"/>
  <c r="R668" i="18"/>
  <c r="S668" i="18" s="1"/>
  <c r="BR362" i="7942"/>
  <c r="BS223" i="7942"/>
  <c r="BS362" i="7942" s="1"/>
  <c r="BS190" i="7942"/>
  <c r="BS329" i="7942" s="1"/>
  <c r="BR329" i="7942"/>
  <c r="DJ419" i="7942"/>
  <c r="DK280" i="7942"/>
  <c r="DK419" i="7942" s="1"/>
  <c r="DJ410" i="7942"/>
  <c r="DK271" i="7942"/>
  <c r="DK410" i="7942" s="1"/>
  <c r="BR341" i="7942"/>
  <c r="BS202" i="7942"/>
  <c r="BS341" i="7942" s="1"/>
  <c r="DU377" i="7942"/>
  <c r="DV238" i="7942"/>
  <c r="DV377" i="7942" s="1"/>
  <c r="GI375" i="7942"/>
  <c r="GJ236" i="7942"/>
  <c r="GJ375" i="7942" s="1"/>
  <c r="FB336" i="7942"/>
  <c r="FC197" i="7942"/>
  <c r="FC336" i="7942" s="1"/>
  <c r="EQ415" i="7942"/>
  <c r="ER276" i="7942"/>
  <c r="ER415" i="7942" s="1"/>
  <c r="CZ164" i="7942"/>
  <c r="CZ303" i="7942" s="1"/>
  <c r="CY303" i="7942"/>
  <c r="BG394" i="7942"/>
  <c r="BH255" i="7942"/>
  <c r="BH394" i="7942" s="1"/>
  <c r="FM403" i="7942"/>
  <c r="FN264" i="7942"/>
  <c r="FN403" i="7942" s="1"/>
  <c r="FC268" i="7942"/>
  <c r="FC407" i="7942" s="1"/>
  <c r="FB407" i="7942"/>
  <c r="BH249" i="7942"/>
  <c r="BH388" i="7942" s="1"/>
  <c r="BG388" i="7942"/>
  <c r="FB408" i="7942"/>
  <c r="FC269" i="7942"/>
  <c r="FC408" i="7942" s="1"/>
  <c r="BG333" i="7942"/>
  <c r="BH194" i="7942"/>
  <c r="BH333" i="7942" s="1"/>
  <c r="DV272" i="7942"/>
  <c r="DV411" i="7942" s="1"/>
  <c r="DU411" i="7942"/>
  <c r="BG332" i="7942"/>
  <c r="BH193" i="7942"/>
  <c r="BH332" i="7942" s="1"/>
  <c r="BG382" i="7942"/>
  <c r="BH243" i="7942"/>
  <c r="BH382" i="7942" s="1"/>
  <c r="FX420" i="7942"/>
  <c r="FY281" i="7942"/>
  <c r="FY420" i="7942" s="1"/>
  <c r="DJ384" i="7942"/>
  <c r="DK245" i="7942"/>
  <c r="DK384" i="7942" s="1"/>
  <c r="DV247" i="7942"/>
  <c r="DV386" i="7942" s="1"/>
  <c r="DU386" i="7942"/>
  <c r="GJ264" i="7942"/>
  <c r="GJ403" i="7942" s="1"/>
  <c r="GI403" i="7942"/>
  <c r="AK349" i="7942"/>
  <c r="AL210" i="7942"/>
  <c r="AL349" i="7942" s="1"/>
  <c r="EG253" i="7942"/>
  <c r="EG392" i="7942" s="1"/>
  <c r="EF392" i="7942"/>
  <c r="AL224" i="7942"/>
  <c r="AL363" i="7942" s="1"/>
  <c r="AK363" i="7942"/>
  <c r="CN356" i="7942"/>
  <c r="CO217" i="7942"/>
  <c r="CO356" i="7942" s="1"/>
  <c r="FN272" i="7942"/>
  <c r="FN411" i="7942" s="1"/>
  <c r="FM411" i="7942"/>
  <c r="CD237" i="7942"/>
  <c r="CD376" i="7942" s="1"/>
  <c r="CC376" i="7942"/>
  <c r="DJ375" i="7942"/>
  <c r="DK236" i="7942"/>
  <c r="DK375" i="7942" s="1"/>
  <c r="AV315" i="7942"/>
  <c r="AW176" i="7942"/>
  <c r="AW315" i="7942" s="1"/>
  <c r="FM410" i="7942"/>
  <c r="FN271" i="7942"/>
  <c r="FN410" i="7942" s="1"/>
  <c r="ER248" i="7942"/>
  <c r="ER387" i="7942" s="1"/>
  <c r="EQ387" i="7942"/>
  <c r="FX330" i="7942"/>
  <c r="FY191" i="7942"/>
  <c r="FY330" i="7942" s="1"/>
  <c r="AV327" i="7942"/>
  <c r="AW188" i="7942"/>
  <c r="AW327" i="7942" s="1"/>
  <c r="FX417" i="7942"/>
  <c r="FY278" i="7942"/>
  <c r="FY417" i="7942" s="1"/>
  <c r="BR293" i="7942"/>
  <c r="BS154" i="7942"/>
  <c r="BS293" i="7942" s="1"/>
  <c r="EF378" i="7942"/>
  <c r="EG239" i="7942"/>
  <c r="EG378" i="7942" s="1"/>
  <c r="CC349" i="7942"/>
  <c r="CD210" i="7942"/>
  <c r="CD349" i="7942" s="1"/>
  <c r="FC233" i="7942"/>
  <c r="FC372" i="7942" s="1"/>
  <c r="FB372" i="7942"/>
  <c r="CN308" i="7942"/>
  <c r="CO169" i="7942"/>
  <c r="CO308" i="7942" s="1"/>
  <c r="DV158" i="7942"/>
  <c r="DV297" i="7942" s="1"/>
  <c r="DU297" i="7942"/>
  <c r="DU315" i="7942"/>
  <c r="DV176" i="7942"/>
  <c r="DV315" i="7942" s="1"/>
  <c r="EF401" i="7942"/>
  <c r="EG262" i="7942"/>
  <c r="EG401" i="7942" s="1"/>
  <c r="P625" i="18"/>
  <c r="CC410" i="7942"/>
  <c r="CD271" i="7942"/>
  <c r="CD410" i="7942" s="1"/>
  <c r="AA265" i="7942"/>
  <c r="AA404" i="7942" s="1"/>
  <c r="Z404" i="7942"/>
  <c r="BR378" i="7942"/>
  <c r="BS239" i="7942"/>
  <c r="BS378" i="7942" s="1"/>
  <c r="FN170" i="7942"/>
  <c r="FN309" i="7942" s="1"/>
  <c r="FM309" i="7942"/>
  <c r="DU333" i="7942"/>
  <c r="DV194" i="7942"/>
  <c r="DV333" i="7942" s="1"/>
  <c r="FY269" i="7942"/>
  <c r="FY408" i="7942" s="1"/>
  <c r="FX408" i="7942"/>
  <c r="M41" i="24"/>
  <c r="N7" i="24"/>
  <c r="N40" i="24" s="1"/>
  <c r="M49" i="24"/>
  <c r="M32" i="24"/>
  <c r="M163" i="24" s="1"/>
  <c r="O337" i="7942"/>
  <c r="P198" i="7942"/>
  <c r="P337" i="7942" s="1"/>
  <c r="AA212" i="7942"/>
  <c r="AA351" i="7942" s="1"/>
  <c r="Z351" i="7942"/>
  <c r="FN242" i="7942"/>
  <c r="FN381" i="7942" s="1"/>
  <c r="FM381" i="7942"/>
  <c r="CD233" i="7942"/>
  <c r="CD372" i="7942" s="1"/>
  <c r="CC372" i="7942"/>
  <c r="ER188" i="7942"/>
  <c r="ER327" i="7942" s="1"/>
  <c r="EQ327" i="7942"/>
  <c r="FY225" i="7942"/>
  <c r="FY364" i="7942" s="1"/>
  <c r="FX364" i="7942"/>
  <c r="GI303" i="7942"/>
  <c r="GJ164" i="7942"/>
  <c r="GJ303" i="7942" s="1"/>
  <c r="BH176" i="7942"/>
  <c r="BH315" i="7942" s="1"/>
  <c r="BG315" i="7942"/>
  <c r="CC416" i="7942"/>
  <c r="CD277" i="7942"/>
  <c r="CD416" i="7942" s="1"/>
  <c r="BG371" i="7942"/>
  <c r="BH232" i="7942"/>
  <c r="BH371" i="7942" s="1"/>
  <c r="CO183" i="7942"/>
  <c r="CO322" i="7942" s="1"/>
  <c r="CN322" i="7942"/>
  <c r="FC246" i="7942"/>
  <c r="FC385" i="7942" s="1"/>
  <c r="FB385" i="7942"/>
  <c r="Z297" i="7942"/>
  <c r="AA158" i="7942"/>
  <c r="AA297" i="7942" s="1"/>
  <c r="CD250" i="7942"/>
  <c r="CD389" i="7942" s="1"/>
  <c r="CC389" i="7942"/>
  <c r="O421" i="7942"/>
  <c r="P282" i="7942"/>
  <c r="P421" i="7942" s="1"/>
  <c r="BR306" i="7942"/>
  <c r="BS167" i="7942"/>
  <c r="BS306" i="7942" s="1"/>
  <c r="AA266" i="7942"/>
  <c r="AA405" i="7942" s="1"/>
  <c r="Z405" i="7942"/>
  <c r="FC200" i="7942"/>
  <c r="FC339" i="7942" s="1"/>
  <c r="FB339" i="7942"/>
  <c r="EQ341" i="7942"/>
  <c r="ER202" i="7942"/>
  <c r="ER341" i="7942" s="1"/>
  <c r="DK240" i="7942"/>
  <c r="DK379" i="7942" s="1"/>
  <c r="DJ379" i="7942"/>
  <c r="Z400" i="7942"/>
  <c r="AA261" i="7942"/>
  <c r="AA400" i="7942" s="1"/>
  <c r="FC229" i="7942"/>
  <c r="FC368" i="7942" s="1"/>
  <c r="FB368" i="7942"/>
  <c r="DK218" i="7942"/>
  <c r="DK357" i="7942" s="1"/>
  <c r="DJ357" i="7942"/>
  <c r="AA224" i="7942"/>
  <c r="AA363" i="7942" s="1"/>
  <c r="Z363" i="7942"/>
  <c r="CC370" i="7942"/>
  <c r="CD231" i="7942"/>
  <c r="CD370" i="7942" s="1"/>
  <c r="AV325" i="7942"/>
  <c r="AW186" i="7942"/>
  <c r="AW325" i="7942" s="1"/>
  <c r="DU409" i="7942"/>
  <c r="DV270" i="7942"/>
  <c r="DV409" i="7942" s="1"/>
  <c r="CD156" i="7942"/>
  <c r="CD295" i="7942" s="1"/>
  <c r="CC295" i="7942"/>
  <c r="CZ224" i="7942"/>
  <c r="CZ363" i="7942" s="1"/>
  <c r="CY363" i="7942"/>
  <c r="P247" i="7942"/>
  <c r="P386" i="7942" s="1"/>
  <c r="O386" i="7942"/>
  <c r="CZ170" i="7942"/>
  <c r="CZ309" i="7942" s="1"/>
  <c r="CY309" i="7942"/>
  <c r="FB347" i="7942"/>
  <c r="FC208" i="7942"/>
  <c r="FC347" i="7942" s="1"/>
  <c r="CC348" i="7942"/>
  <c r="CD209" i="7942"/>
  <c r="CD348" i="7942" s="1"/>
  <c r="EQ338" i="7942"/>
  <c r="ER199" i="7942"/>
  <c r="ER338" i="7942" s="1"/>
  <c r="AW185" i="7942"/>
  <c r="AW324" i="7942" s="1"/>
  <c r="AV324" i="7942"/>
  <c r="GJ171" i="7942"/>
  <c r="GJ310" i="7942" s="1"/>
  <c r="GI310" i="7942"/>
  <c r="ER237" i="7942"/>
  <c r="ER376" i="7942" s="1"/>
  <c r="EQ376" i="7942"/>
  <c r="FN280" i="7942"/>
  <c r="FN419" i="7942" s="1"/>
  <c r="FM419" i="7942"/>
  <c r="FW425" i="7942"/>
  <c r="EF345" i="7942"/>
  <c r="EG206" i="7942"/>
  <c r="EG345" i="7942" s="1"/>
  <c r="AK330" i="7942"/>
  <c r="AL191" i="7942"/>
  <c r="AL330" i="7942" s="1"/>
  <c r="CO213" i="7942"/>
  <c r="CO352" i="7942" s="1"/>
  <c r="CN352" i="7942"/>
  <c r="FM338" i="7942"/>
  <c r="FN199" i="7942"/>
  <c r="FN338" i="7942" s="1"/>
  <c r="FM346" i="7942"/>
  <c r="FN207" i="7942"/>
  <c r="FN346" i="7942" s="1"/>
  <c r="CC301" i="7942"/>
  <c r="CD162" i="7942"/>
  <c r="CD301" i="7942" s="1"/>
  <c r="BH284" i="7942"/>
  <c r="BH423" i="7942" s="1"/>
  <c r="BG423" i="7942"/>
  <c r="EG216" i="7942"/>
  <c r="EG355" i="7942" s="1"/>
  <c r="EF355" i="7942"/>
  <c r="DV208" i="7942"/>
  <c r="DV347" i="7942" s="1"/>
  <c r="DU347" i="7942"/>
  <c r="BG409" i="7942"/>
  <c r="BH270" i="7942"/>
  <c r="BH409" i="7942" s="1"/>
  <c r="EQ361" i="7942"/>
  <c r="ER222" i="7942"/>
  <c r="ER361" i="7942" s="1"/>
  <c r="FC205" i="7942"/>
  <c r="FC344" i="7942" s="1"/>
  <c r="FB344" i="7942"/>
  <c r="Z418" i="7942"/>
  <c r="AA279" i="7942"/>
  <c r="AA418" i="7942" s="1"/>
  <c r="AL225" i="7942"/>
  <c r="AL364" i="7942" s="1"/>
  <c r="AK364" i="7942"/>
  <c r="CO223" i="7942"/>
  <c r="CO362" i="7942" s="1"/>
  <c r="CN362" i="7942"/>
  <c r="DV214" i="7942"/>
  <c r="DV353" i="7942" s="1"/>
  <c r="DU353" i="7942"/>
  <c r="CC304" i="7942"/>
  <c r="CD165" i="7942"/>
  <c r="CD304" i="7942" s="1"/>
  <c r="CZ277" i="7942"/>
  <c r="CZ416" i="7942" s="1"/>
  <c r="CY416" i="7942"/>
  <c r="BR387" i="7942"/>
  <c r="BS248" i="7942"/>
  <c r="BS387" i="7942" s="1"/>
  <c r="EQ406" i="7942"/>
  <c r="ER267" i="7942"/>
  <c r="ER406" i="7942" s="1"/>
  <c r="AV342" i="7942"/>
  <c r="AW203" i="7942"/>
  <c r="AW342" i="7942" s="1"/>
  <c r="O403" i="7942"/>
  <c r="P264" i="7942"/>
  <c r="P403" i="7942" s="1"/>
  <c r="O324" i="7942"/>
  <c r="P185" i="7942"/>
  <c r="P324" i="7942" s="1"/>
  <c r="FM333" i="7942"/>
  <c r="FN194" i="7942"/>
  <c r="FN333" i="7942" s="1"/>
  <c r="FB323" i="7942"/>
  <c r="FC184" i="7942"/>
  <c r="FC323" i="7942" s="1"/>
  <c r="FC169" i="7942"/>
  <c r="FC308" i="7942" s="1"/>
  <c r="FB308" i="7942"/>
  <c r="ER209" i="7942"/>
  <c r="ER348" i="7942" s="1"/>
  <c r="EQ348" i="7942"/>
  <c r="ER218" i="7942"/>
  <c r="ER357" i="7942" s="1"/>
  <c r="EQ357" i="7942"/>
  <c r="Z380" i="7942"/>
  <c r="AA241" i="7942"/>
  <c r="AA380" i="7942" s="1"/>
  <c r="AV397" i="7942"/>
  <c r="AW258" i="7942"/>
  <c r="AW397" i="7942" s="1"/>
  <c r="ER220" i="7942"/>
  <c r="ER359" i="7942" s="1"/>
  <c r="EQ359" i="7942"/>
  <c r="AL177" i="7942"/>
  <c r="AL316" i="7942" s="1"/>
  <c r="AK316" i="7942"/>
  <c r="CN378" i="7942"/>
  <c r="CO239" i="7942"/>
  <c r="CO378" i="7942" s="1"/>
  <c r="CD236" i="7942"/>
  <c r="CD375" i="7942" s="1"/>
  <c r="CC375" i="7942"/>
  <c r="FY179" i="7942"/>
  <c r="FY318" i="7942" s="1"/>
  <c r="FX318" i="7942"/>
  <c r="DV273" i="7942"/>
  <c r="DV412" i="7942" s="1"/>
  <c r="DU412" i="7942"/>
  <c r="BR315" i="7942"/>
  <c r="BS176" i="7942"/>
  <c r="BS315" i="7942" s="1"/>
  <c r="AK423" i="7942"/>
  <c r="AL284" i="7942"/>
  <c r="AL423" i="7942" s="1"/>
  <c r="CC407" i="7942"/>
  <c r="CD268" i="7942"/>
  <c r="CD407" i="7942" s="1"/>
  <c r="FY271" i="7942"/>
  <c r="FY410" i="7942" s="1"/>
  <c r="FX410" i="7942"/>
  <c r="FY206" i="7942"/>
  <c r="FY345" i="7942" s="1"/>
  <c r="FX345" i="7942"/>
  <c r="GJ210" i="7942"/>
  <c r="GJ349" i="7942" s="1"/>
  <c r="GI349" i="7942"/>
  <c r="CC420" i="7942"/>
  <c r="CD281" i="7942"/>
  <c r="CD420" i="7942" s="1"/>
  <c r="EG212" i="7942"/>
  <c r="EG351" i="7942" s="1"/>
  <c r="EF351" i="7942"/>
  <c r="AK307" i="7942"/>
  <c r="AL168" i="7942"/>
  <c r="AL307" i="7942" s="1"/>
  <c r="Z387" i="7942"/>
  <c r="AA248" i="7942"/>
  <c r="AA387" i="7942" s="1"/>
  <c r="DK214" i="7942"/>
  <c r="DK353" i="7942" s="1"/>
  <c r="DJ353" i="7942"/>
  <c r="CN340" i="7942"/>
  <c r="CO201" i="7942"/>
  <c r="CO340" i="7942" s="1"/>
  <c r="FM314" i="7942"/>
  <c r="FN175" i="7942"/>
  <c r="FN314" i="7942" s="1"/>
  <c r="CO164" i="7942"/>
  <c r="CO303" i="7942" s="1"/>
  <c r="CN303" i="7942"/>
  <c r="AA193" i="7942"/>
  <c r="AA332" i="7942" s="1"/>
  <c r="Z332" i="7942"/>
  <c r="FC161" i="7942"/>
  <c r="FC300" i="7942" s="1"/>
  <c r="FB300" i="7942"/>
  <c r="EQ396" i="7942"/>
  <c r="ER257" i="7942"/>
  <c r="ER396" i="7942" s="1"/>
  <c r="FY160" i="7942"/>
  <c r="FY299" i="7942" s="1"/>
  <c r="FX299" i="7942"/>
  <c r="EF325" i="7942"/>
  <c r="EG186" i="7942"/>
  <c r="EG325" i="7942" s="1"/>
  <c r="FM418" i="7942"/>
  <c r="FN279" i="7942"/>
  <c r="FN418" i="7942" s="1"/>
  <c r="O294" i="7942"/>
  <c r="P155" i="7942"/>
  <c r="P294" i="7942" s="1"/>
  <c r="P612" i="18"/>
  <c r="ER250" i="7942"/>
  <c r="ER389" i="7942" s="1"/>
  <c r="EQ389" i="7942"/>
  <c r="ER163" i="7942"/>
  <c r="ER302" i="7942" s="1"/>
  <c r="EQ302" i="7942"/>
  <c r="EQ310" i="7942"/>
  <c r="ER171" i="7942"/>
  <c r="ER310" i="7942" s="1"/>
  <c r="P200" i="7942"/>
  <c r="P339" i="7942" s="1"/>
  <c r="O339" i="7942"/>
  <c r="CZ168" i="7942"/>
  <c r="CZ307" i="7942" s="1"/>
  <c r="CY307" i="7942"/>
  <c r="DJ403" i="7942"/>
  <c r="DK264" i="7942"/>
  <c r="DK403" i="7942" s="1"/>
  <c r="AW280" i="7942"/>
  <c r="AW419" i="7942" s="1"/>
  <c r="AV419" i="7942"/>
  <c r="EG236" i="7942"/>
  <c r="EG375" i="7942" s="1"/>
  <c r="EF375" i="7942"/>
  <c r="FX307" i="7942"/>
  <c r="FY168" i="7942"/>
  <c r="FY307" i="7942" s="1"/>
  <c r="CY349" i="7942"/>
  <c r="CZ210" i="7942"/>
  <c r="CZ349" i="7942" s="1"/>
  <c r="GJ193" i="7942"/>
  <c r="GJ332" i="7942" s="1"/>
  <c r="GI332" i="7942"/>
  <c r="CO252" i="7942"/>
  <c r="CO391" i="7942" s="1"/>
  <c r="CN391" i="7942"/>
  <c r="DJ339" i="7942"/>
  <c r="DK200" i="7942"/>
  <c r="DK339" i="7942" s="1"/>
  <c r="DK160" i="7942"/>
  <c r="DK299" i="7942" s="1"/>
  <c r="DJ299" i="7942"/>
  <c r="FX302" i="7942"/>
  <c r="FY163" i="7942"/>
  <c r="FY302" i="7942" s="1"/>
  <c r="BH213" i="7942"/>
  <c r="BH352" i="7942" s="1"/>
  <c r="BG352" i="7942"/>
  <c r="AA242" i="7942"/>
  <c r="AA381" i="7942" s="1"/>
  <c r="Z381" i="7942"/>
  <c r="O419" i="7942"/>
  <c r="P280" i="7942"/>
  <c r="P419" i="7942" s="1"/>
  <c r="GJ209" i="7942"/>
  <c r="GJ348" i="7942" s="1"/>
  <c r="GI348" i="7942"/>
  <c r="Z413" i="7942"/>
  <c r="AA274" i="7942"/>
  <c r="AA413" i="7942" s="1"/>
  <c r="FX362" i="7942"/>
  <c r="FY223" i="7942"/>
  <c r="FY362" i="7942" s="1"/>
  <c r="FY285" i="7942"/>
  <c r="FY424" i="7942" s="1"/>
  <c r="FX424" i="7942"/>
  <c r="CY358" i="7942"/>
  <c r="CZ219" i="7942"/>
  <c r="CZ358" i="7942" s="1"/>
  <c r="FB355" i="7942"/>
  <c r="FC216" i="7942"/>
  <c r="FC355" i="7942" s="1"/>
  <c r="CN399" i="7942"/>
  <c r="CO260" i="7942"/>
  <c r="CO399" i="7942" s="1"/>
  <c r="AK409" i="7942"/>
  <c r="AL270" i="7942"/>
  <c r="AL409" i="7942" s="1"/>
  <c r="BG375" i="7942"/>
  <c r="BH236" i="7942"/>
  <c r="BH375" i="7942" s="1"/>
  <c r="FY215" i="7942"/>
  <c r="FY354" i="7942" s="1"/>
  <c r="FX354" i="7942"/>
  <c r="FB334" i="7942"/>
  <c r="FC195" i="7942"/>
  <c r="FC334" i="7942" s="1"/>
  <c r="AW162" i="7942"/>
  <c r="AW301" i="7942" s="1"/>
  <c r="AV301" i="7942"/>
  <c r="AK391" i="7942"/>
  <c r="AL252" i="7942"/>
  <c r="AL391" i="7942" s="1"/>
  <c r="FN255" i="7942"/>
  <c r="FN394" i="7942" s="1"/>
  <c r="FM394" i="7942"/>
  <c r="BG357" i="7942"/>
  <c r="BH218" i="7942"/>
  <c r="BH357" i="7942" s="1"/>
  <c r="CY393" i="7942"/>
  <c r="CZ254" i="7942"/>
  <c r="CZ393" i="7942" s="1"/>
  <c r="DU334" i="7942"/>
  <c r="DV195" i="7942"/>
  <c r="DV334" i="7942" s="1"/>
  <c r="GI397" i="7942"/>
  <c r="GJ258" i="7942"/>
  <c r="GJ397" i="7942" s="1"/>
  <c r="DK226" i="7942"/>
  <c r="DK365" i="7942" s="1"/>
  <c r="DJ365" i="7942"/>
  <c r="DV284" i="7942"/>
  <c r="DV423" i="7942" s="1"/>
  <c r="DU423" i="7942"/>
  <c r="EG165" i="7942"/>
  <c r="EG304" i="7942" s="1"/>
  <c r="EF304" i="7942"/>
  <c r="CN310" i="7942"/>
  <c r="CO171" i="7942"/>
  <c r="CO310" i="7942" s="1"/>
  <c r="EG163" i="7942"/>
  <c r="EG302" i="7942" s="1"/>
  <c r="EF302" i="7942"/>
  <c r="FC258" i="7942"/>
  <c r="FC397" i="7942" s="1"/>
  <c r="FB397" i="7942"/>
  <c r="GI394" i="7942"/>
  <c r="GJ255" i="7942"/>
  <c r="GJ394" i="7942" s="1"/>
  <c r="AA167" i="7942"/>
  <c r="AA306" i="7942" s="1"/>
  <c r="Z306" i="7942"/>
  <c r="AA176" i="7942"/>
  <c r="AA315" i="7942" s="1"/>
  <c r="Z315" i="7942"/>
  <c r="FN225" i="7942"/>
  <c r="FN364" i="7942" s="1"/>
  <c r="FM364" i="7942"/>
  <c r="ER280" i="7942"/>
  <c r="ER419" i="7942" s="1"/>
  <c r="EQ419" i="7942"/>
  <c r="BR391" i="7942"/>
  <c r="BS252" i="7942"/>
  <c r="BS391" i="7942" s="1"/>
  <c r="AV310" i="7942"/>
  <c r="AW171" i="7942"/>
  <c r="AW310" i="7942" s="1"/>
  <c r="CO175" i="7942"/>
  <c r="CO314" i="7942" s="1"/>
  <c r="CN314" i="7942"/>
  <c r="O353" i="7942"/>
  <c r="P214" i="7942"/>
  <c r="P353" i="7942" s="1"/>
  <c r="CC402" i="7942"/>
  <c r="CD263" i="7942"/>
  <c r="CD402" i="7942" s="1"/>
  <c r="BG355" i="7942"/>
  <c r="BH216" i="7942"/>
  <c r="BH355" i="7942" s="1"/>
  <c r="BS227" i="7942"/>
  <c r="BS366" i="7942" s="1"/>
  <c r="BR366" i="7942"/>
  <c r="DJ412" i="7942"/>
  <c r="DK273" i="7942"/>
  <c r="DK412" i="7942" s="1"/>
  <c r="CD283" i="7942"/>
  <c r="CD422" i="7942" s="1"/>
  <c r="CC422" i="7942"/>
  <c r="FB299" i="7942"/>
  <c r="FC160" i="7942"/>
  <c r="FC299" i="7942" s="1"/>
  <c r="BS224" i="7942"/>
  <c r="BS363" i="7942" s="1"/>
  <c r="BR363" i="7942"/>
  <c r="ER224" i="7942"/>
  <c r="ER363" i="7942" s="1"/>
  <c r="EQ363" i="7942"/>
  <c r="BR316" i="7942"/>
  <c r="BS177" i="7942"/>
  <c r="BS316" i="7942" s="1"/>
  <c r="FX402" i="7942"/>
  <c r="FY263" i="7942"/>
  <c r="FY402" i="7942" s="1"/>
  <c r="FB419" i="7942"/>
  <c r="FC280" i="7942"/>
  <c r="FC419" i="7942" s="1"/>
  <c r="CY297" i="7942"/>
  <c r="CZ158" i="7942"/>
  <c r="CZ297" i="7942" s="1"/>
  <c r="CC324" i="7942"/>
  <c r="CD185" i="7942"/>
  <c r="CD324" i="7942" s="1"/>
  <c r="BR420" i="7942"/>
  <c r="BS281" i="7942"/>
  <c r="BS420" i="7942" s="1"/>
  <c r="CD227" i="7942"/>
  <c r="CD366" i="7942" s="1"/>
  <c r="CC366" i="7942"/>
  <c r="ER175" i="7942"/>
  <c r="ER314" i="7942" s="1"/>
  <c r="EQ314" i="7942"/>
  <c r="CC303" i="7942"/>
  <c r="CD164" i="7942"/>
  <c r="CD303" i="7942" s="1"/>
  <c r="EF380" i="7942"/>
  <c r="EG241" i="7942"/>
  <c r="EG380" i="7942" s="1"/>
  <c r="DV259" i="7942"/>
  <c r="DV398" i="7942" s="1"/>
  <c r="DU398" i="7942"/>
  <c r="GJ177" i="7942"/>
  <c r="GJ316" i="7942" s="1"/>
  <c r="GI316" i="7942"/>
  <c r="AL268" i="7942"/>
  <c r="AL407" i="7942" s="1"/>
  <c r="AK407" i="7942"/>
  <c r="AA182" i="7942"/>
  <c r="AA321" i="7942" s="1"/>
  <c r="Z321" i="7942"/>
  <c r="CO240" i="7942"/>
  <c r="CO379" i="7942" s="1"/>
  <c r="CN379" i="7942"/>
  <c r="DJ359" i="7942"/>
  <c r="DK220" i="7942"/>
  <c r="DK359" i="7942" s="1"/>
  <c r="AK381" i="7942"/>
  <c r="AL242" i="7942"/>
  <c r="AL381" i="7942" s="1"/>
  <c r="FX315" i="7942"/>
  <c r="FY176" i="7942"/>
  <c r="FY315" i="7942" s="1"/>
  <c r="CY412" i="7942"/>
  <c r="CZ273" i="7942"/>
  <c r="CZ412" i="7942" s="1"/>
  <c r="BR349" i="7942"/>
  <c r="BS210" i="7942"/>
  <c r="BS349" i="7942" s="1"/>
  <c r="FB378" i="7942"/>
  <c r="FC239" i="7942"/>
  <c r="FC378" i="7942" s="1"/>
  <c r="AV366" i="7942"/>
  <c r="AW227" i="7942"/>
  <c r="AW366" i="7942" s="1"/>
  <c r="DJ381" i="7942"/>
  <c r="DK242" i="7942"/>
  <c r="DK381" i="7942" s="1"/>
  <c r="CZ232" i="7942"/>
  <c r="CZ371" i="7942" s="1"/>
  <c r="CY371" i="7942"/>
  <c r="CN364" i="7942"/>
  <c r="CO225" i="7942"/>
  <c r="CO364" i="7942" s="1"/>
  <c r="CZ239" i="7942"/>
  <c r="CZ378" i="7942" s="1"/>
  <c r="CY378" i="7942"/>
  <c r="DV262" i="7942"/>
  <c r="DV401" i="7942" s="1"/>
  <c r="DU401" i="7942"/>
  <c r="EG224" i="7942"/>
  <c r="EG363" i="7942" s="1"/>
  <c r="EF363" i="7942"/>
  <c r="BG313" i="7942"/>
  <c r="BH174" i="7942"/>
  <c r="BH313" i="7942" s="1"/>
  <c r="CO167" i="7942"/>
  <c r="CO306" i="7942" s="1"/>
  <c r="CN306" i="7942"/>
  <c r="BS209" i="7942"/>
  <c r="BS348" i="7942" s="1"/>
  <c r="BR348" i="7942"/>
  <c r="EF412" i="7942"/>
  <c r="EG273" i="7942"/>
  <c r="EG412" i="7942" s="1"/>
  <c r="AK345" i="7942"/>
  <c r="AL206" i="7942"/>
  <c r="AL345" i="7942" s="1"/>
  <c r="FM389" i="7942"/>
  <c r="FN250" i="7942"/>
  <c r="FN389" i="7942" s="1"/>
  <c r="O407" i="7942"/>
  <c r="P268" i="7942"/>
  <c r="P407" i="7942" s="1"/>
  <c r="FM391" i="7942"/>
  <c r="FN252" i="7942"/>
  <c r="FN391" i="7942" s="1"/>
  <c r="DU408" i="7942"/>
  <c r="DV269" i="7942"/>
  <c r="DV408" i="7942" s="1"/>
  <c r="CC358" i="7942"/>
  <c r="CD219" i="7942"/>
  <c r="CD358" i="7942" s="1"/>
  <c r="AL262" i="7942"/>
  <c r="AL401" i="7942" s="1"/>
  <c r="AK401" i="7942"/>
  <c r="BS174" i="7942"/>
  <c r="BS313" i="7942" s="1"/>
  <c r="BR313" i="7942"/>
  <c r="ER160" i="7942"/>
  <c r="ER299" i="7942" s="1"/>
  <c r="EQ299" i="7942"/>
  <c r="AV351" i="7942"/>
  <c r="AW212" i="7942"/>
  <c r="AW351" i="7942" s="1"/>
  <c r="DU338" i="7942"/>
  <c r="DV199" i="7942"/>
  <c r="DV338" i="7942" s="1"/>
  <c r="AL272" i="7942"/>
  <c r="AL411" i="7942" s="1"/>
  <c r="AK411" i="7942"/>
  <c r="CZ256" i="7942"/>
  <c r="CZ395" i="7942" s="1"/>
  <c r="CY395" i="7942"/>
  <c r="CN305" i="7942"/>
  <c r="CO166" i="7942"/>
  <c r="CO305" i="7942" s="1"/>
  <c r="DK164" i="7942"/>
  <c r="DK303" i="7942" s="1"/>
  <c r="DJ303" i="7942"/>
  <c r="CZ257" i="7942"/>
  <c r="CZ396" i="7942" s="1"/>
  <c r="CY396" i="7942"/>
  <c r="BS254" i="7942"/>
  <c r="BS393" i="7942" s="1"/>
  <c r="BR393" i="7942"/>
  <c r="CN297" i="7942"/>
  <c r="CO158" i="7942"/>
  <c r="CO297" i="7942" s="1"/>
  <c r="EQ364" i="7942"/>
  <c r="ER225" i="7942"/>
  <c r="ER364" i="7942" s="1"/>
  <c r="O338" i="7942"/>
  <c r="P199" i="7942"/>
  <c r="P338" i="7942" s="1"/>
  <c r="CD193" i="7942"/>
  <c r="CD332" i="7942" s="1"/>
  <c r="CC332" i="7942"/>
  <c r="CD242" i="7942"/>
  <c r="CD381" i="7942" s="1"/>
  <c r="CC381" i="7942"/>
  <c r="GJ197" i="7942"/>
  <c r="GJ336" i="7942" s="1"/>
  <c r="GI336" i="7942"/>
  <c r="FC226" i="7942"/>
  <c r="FC365" i="7942" s="1"/>
  <c r="FB365" i="7942"/>
  <c r="EQ424" i="7942"/>
  <c r="ER285" i="7942"/>
  <c r="ER424" i="7942" s="1"/>
  <c r="AV343" i="7942"/>
  <c r="AW204" i="7942"/>
  <c r="AW343" i="7942" s="1"/>
  <c r="O365" i="7942"/>
  <c r="P226" i="7942"/>
  <c r="P365" i="7942" s="1"/>
  <c r="DK178" i="7942"/>
  <c r="DK317" i="7942" s="1"/>
  <c r="DJ317" i="7942"/>
  <c r="EQ324" i="7942"/>
  <c r="ER185" i="7942"/>
  <c r="ER324" i="7942" s="1"/>
  <c r="GI317" i="7942"/>
  <c r="GJ178" i="7942"/>
  <c r="GJ317" i="7942" s="1"/>
  <c r="EF337" i="7942"/>
  <c r="EG198" i="7942"/>
  <c r="EG337" i="7942" s="1"/>
  <c r="M726" i="18"/>
  <c r="FC186" i="7942"/>
  <c r="FC325" i="7942" s="1"/>
  <c r="FB325" i="7942"/>
  <c r="P206" i="7942"/>
  <c r="P345" i="7942" s="1"/>
  <c r="O345" i="7942"/>
  <c r="BH167" i="7942"/>
  <c r="BH306" i="7942" s="1"/>
  <c r="BG306" i="7942"/>
  <c r="FX306" i="7942"/>
  <c r="FY167" i="7942"/>
  <c r="FY306" i="7942" s="1"/>
  <c r="EQ378" i="7942"/>
  <c r="ER239" i="7942"/>
  <c r="ER378" i="7942" s="1"/>
  <c r="ER231" i="7942"/>
  <c r="ER370" i="7942" s="1"/>
  <c r="EQ370" i="7942"/>
  <c r="O629" i="18"/>
  <c r="AK331" i="7942"/>
  <c r="AL192" i="7942"/>
  <c r="AL331" i="7942" s="1"/>
  <c r="GJ166" i="7942"/>
  <c r="GJ305" i="7942" s="1"/>
  <c r="GI305" i="7942"/>
  <c r="CZ214" i="7942"/>
  <c r="CZ353" i="7942" s="1"/>
  <c r="CY353" i="7942"/>
  <c r="BG337" i="7942"/>
  <c r="BH198" i="7942"/>
  <c r="BH337" i="7942" s="1"/>
  <c r="V796" i="18"/>
  <c r="W796" i="18" s="1"/>
  <c r="X796" i="18" s="1"/>
  <c r="Y796" i="18" s="1"/>
  <c r="Z796" i="18" s="1"/>
  <c r="AA796" i="18" s="1"/>
  <c r="AB796" i="18" s="1"/>
  <c r="AC796" i="18" s="1"/>
  <c r="AD796" i="18" s="1"/>
  <c r="AE796" i="18" s="1"/>
  <c r="AF796" i="18" s="1"/>
  <c r="AG796" i="18" s="1"/>
  <c r="AH796" i="18" s="1"/>
  <c r="AI796" i="18" s="1"/>
  <c r="AJ796" i="18" s="1"/>
  <c r="AK796" i="18" s="1"/>
  <c r="AL796" i="18" s="1"/>
  <c r="AM796" i="18" s="1"/>
  <c r="AN796" i="18" s="1"/>
  <c r="AO796" i="18" s="1"/>
  <c r="AP796" i="18" s="1"/>
  <c r="AQ796" i="18" s="1"/>
  <c r="AR796" i="18" s="1"/>
  <c r="AS796" i="18" s="1"/>
  <c r="AT796" i="18" s="1"/>
  <c r="AU796" i="18" s="1"/>
  <c r="AV796" i="18" s="1"/>
  <c r="AW796" i="18" s="1"/>
  <c r="AX796" i="18" s="1"/>
  <c r="AY796" i="18" s="1"/>
  <c r="AZ796" i="18" s="1"/>
  <c r="BA796" i="18" s="1"/>
  <c r="BB796" i="18" s="1"/>
  <c r="BC796" i="18" s="1"/>
  <c r="BD796" i="18" s="1"/>
  <c r="BE796" i="18" s="1"/>
  <c r="BF796" i="18" s="1"/>
  <c r="BG796" i="18" s="1"/>
  <c r="BH796" i="18" s="1"/>
  <c r="BI796" i="18" s="1"/>
  <c r="EQ394" i="7942"/>
  <c r="ER255" i="7942"/>
  <c r="ER394" i="7942" s="1"/>
  <c r="EG171" i="7942"/>
  <c r="EG310" i="7942" s="1"/>
  <c r="EF310" i="7942"/>
  <c r="BH235" i="7942"/>
  <c r="BH374" i="7942" s="1"/>
  <c r="BG374" i="7942"/>
  <c r="BH190" i="7942"/>
  <c r="BH329" i="7942" s="1"/>
  <c r="BG329" i="7942"/>
  <c r="CO271" i="7942"/>
  <c r="CO410" i="7942" s="1"/>
  <c r="CN410" i="7942"/>
  <c r="EF423" i="7942"/>
  <c r="EG284" i="7942"/>
  <c r="EG423" i="7942" s="1"/>
  <c r="Z407" i="7942"/>
  <c r="AA268" i="7942"/>
  <c r="AA407" i="7942" s="1"/>
  <c r="FC199" i="7942"/>
  <c r="FC338" i="7942" s="1"/>
  <c r="FB338" i="7942"/>
  <c r="AV362" i="7942"/>
  <c r="AW223" i="7942"/>
  <c r="AW362" i="7942" s="1"/>
  <c r="P269" i="7942"/>
  <c r="P408" i="7942" s="1"/>
  <c r="O408" i="7942"/>
  <c r="DV283" i="7942"/>
  <c r="DV422" i="7942" s="1"/>
  <c r="DU422" i="7942"/>
  <c r="CC356" i="7942"/>
  <c r="CD217" i="7942"/>
  <c r="CD356" i="7942" s="1"/>
  <c r="AV390" i="7942"/>
  <c r="AW251" i="7942"/>
  <c r="AW390" i="7942" s="1"/>
  <c r="GJ269" i="7942"/>
  <c r="GJ408" i="7942" s="1"/>
  <c r="GI408" i="7942"/>
  <c r="DJ361" i="7942"/>
  <c r="DK222" i="7942"/>
  <c r="DK361" i="7942" s="1"/>
  <c r="FM396" i="7942"/>
  <c r="FN257" i="7942"/>
  <c r="FN396" i="7942" s="1"/>
  <c r="GI392" i="7942"/>
  <c r="GJ253" i="7942"/>
  <c r="GJ392" i="7942" s="1"/>
  <c r="O329" i="7942"/>
  <c r="P190" i="7942"/>
  <c r="P329" i="7942" s="1"/>
  <c r="CY361" i="7942"/>
  <c r="CZ222" i="7942"/>
  <c r="CZ361" i="7942" s="1"/>
  <c r="FY208" i="7942"/>
  <c r="FY347" i="7942" s="1"/>
  <c r="FX347" i="7942"/>
  <c r="CO179" i="7942"/>
  <c r="CO318" i="7942" s="1"/>
  <c r="CN318" i="7942"/>
  <c r="CD222" i="7942"/>
  <c r="CD361" i="7942" s="1"/>
  <c r="CC361" i="7942"/>
  <c r="DJ336" i="7942"/>
  <c r="DK197" i="7942"/>
  <c r="DK336" i="7942" s="1"/>
  <c r="DV154" i="7942"/>
  <c r="DV293" i="7942" s="1"/>
  <c r="DU293" i="7942"/>
  <c r="EF342" i="7942"/>
  <c r="EG203" i="7942"/>
  <c r="EG342" i="7942" s="1"/>
  <c r="EF397" i="7942"/>
  <c r="EG258" i="7942"/>
  <c r="EG397" i="7942" s="1"/>
  <c r="AV350" i="7942"/>
  <c r="AW211" i="7942"/>
  <c r="AW350" i="7942" s="1"/>
  <c r="BH183" i="7942"/>
  <c r="BH322" i="7942" s="1"/>
  <c r="BG322" i="7942"/>
  <c r="FM293" i="7942"/>
  <c r="FN154" i="7942"/>
  <c r="FN293" i="7942" s="1"/>
  <c r="M843" i="18"/>
  <c r="CY368" i="7942"/>
  <c r="CZ229" i="7942"/>
  <c r="CZ368" i="7942" s="1"/>
  <c r="GJ249" i="7942"/>
  <c r="GJ388" i="7942" s="1"/>
  <c r="GI388" i="7942"/>
  <c r="AW242" i="7942"/>
  <c r="AW381" i="7942" s="1"/>
  <c r="AV381" i="7942"/>
  <c r="DK267" i="7942"/>
  <c r="DK406" i="7942" s="1"/>
  <c r="DJ406" i="7942"/>
  <c r="R641" i="18"/>
  <c r="S641" i="18" s="1"/>
  <c r="T641" i="18" s="1"/>
  <c r="U641" i="18" s="1"/>
  <c r="V641" i="18" s="1"/>
  <c r="W641" i="18" s="1"/>
  <c r="X641" i="18" s="1"/>
  <c r="Y641" i="18" s="1"/>
  <c r="Z641" i="18" s="1"/>
  <c r="AA641" i="18" s="1"/>
  <c r="AB641" i="18" s="1"/>
  <c r="AC641" i="18" s="1"/>
  <c r="AD641" i="18" s="1"/>
  <c r="AE641" i="18" s="1"/>
  <c r="AF641" i="18" s="1"/>
  <c r="AG641" i="18" s="1"/>
  <c r="AH641" i="18" s="1"/>
  <c r="AI641" i="18" s="1"/>
  <c r="AJ641" i="18" s="1"/>
  <c r="AK641" i="18" s="1"/>
  <c r="AL641" i="18" s="1"/>
  <c r="AM641" i="18" s="1"/>
  <c r="AN641" i="18" s="1"/>
  <c r="AO641" i="18" s="1"/>
  <c r="AP641" i="18" s="1"/>
  <c r="AQ641" i="18" s="1"/>
  <c r="AR641" i="18" s="1"/>
  <c r="AS641" i="18" s="1"/>
  <c r="AT641" i="18" s="1"/>
  <c r="AU641" i="18" s="1"/>
  <c r="AV641" i="18" s="1"/>
  <c r="AW641" i="18" s="1"/>
  <c r="AX641" i="18" s="1"/>
  <c r="AY641" i="18" s="1"/>
  <c r="AZ641" i="18" s="1"/>
  <c r="BA641" i="18" s="1"/>
  <c r="BB641" i="18" s="1"/>
  <c r="BC641" i="18" s="1"/>
  <c r="BD641" i="18" s="1"/>
  <c r="BE641" i="18" s="1"/>
  <c r="BF641" i="18" s="1"/>
  <c r="BG641" i="18" s="1"/>
  <c r="BH641" i="18" s="1"/>
  <c r="BI641" i="18" s="1"/>
  <c r="T757" i="18"/>
  <c r="U757" i="18" s="1"/>
  <c r="V757" i="18" s="1"/>
  <c r="W757" i="18" s="1"/>
  <c r="X757" i="18" s="1"/>
  <c r="Y757" i="18" s="1"/>
  <c r="Z757" i="18" s="1"/>
  <c r="AA757" i="18" s="1"/>
  <c r="AB757" i="18" s="1"/>
  <c r="AC757" i="18" s="1"/>
  <c r="AD757" i="18" s="1"/>
  <c r="AE757" i="18" s="1"/>
  <c r="AF757" i="18" s="1"/>
  <c r="AG757" i="18" s="1"/>
  <c r="AH757" i="18" s="1"/>
  <c r="AI757" i="18" s="1"/>
  <c r="AJ757" i="18" s="1"/>
  <c r="AK757" i="18" s="1"/>
  <c r="AL757" i="18" s="1"/>
  <c r="AM757" i="18" s="1"/>
  <c r="AN757" i="18" s="1"/>
  <c r="AO757" i="18" s="1"/>
  <c r="AP757" i="18" s="1"/>
  <c r="AQ757" i="18" s="1"/>
  <c r="AR757" i="18" s="1"/>
  <c r="AS757" i="18" s="1"/>
  <c r="AT757" i="18" s="1"/>
  <c r="AU757" i="18" s="1"/>
  <c r="AV757" i="18" s="1"/>
  <c r="AW757" i="18" s="1"/>
  <c r="AX757" i="18" s="1"/>
  <c r="AY757" i="18" s="1"/>
  <c r="AZ757" i="18" s="1"/>
  <c r="BA757" i="18" s="1"/>
  <c r="BB757" i="18" s="1"/>
  <c r="BC757" i="18" s="1"/>
  <c r="BD757" i="18" s="1"/>
  <c r="BE757" i="18" s="1"/>
  <c r="BF757" i="18" s="1"/>
  <c r="BG757" i="18" s="1"/>
  <c r="BH757" i="18" s="1"/>
  <c r="BI757" i="18" s="1"/>
  <c r="FM322" i="7942"/>
  <c r="FN183" i="7942"/>
  <c r="FN322" i="7942" s="1"/>
  <c r="P197" i="7942"/>
  <c r="P336" i="7942" s="1"/>
  <c r="O336" i="7942"/>
  <c r="FM362" i="7942"/>
  <c r="FN223" i="7942"/>
  <c r="FN362" i="7942" s="1"/>
  <c r="Z343" i="7942"/>
  <c r="AA204" i="7942"/>
  <c r="AA343" i="7942" s="1"/>
  <c r="AA281" i="7942"/>
  <c r="AA420" i="7942" s="1"/>
  <c r="Z420" i="7942"/>
  <c r="CZ253" i="7942"/>
  <c r="CZ392" i="7942" s="1"/>
  <c r="CY392" i="7942"/>
  <c r="AW164" i="7942"/>
  <c r="AW303" i="7942" s="1"/>
  <c r="AV303" i="7942"/>
  <c r="EF411" i="7942"/>
  <c r="EG272" i="7942"/>
  <c r="EG411" i="7942" s="1"/>
  <c r="N601" i="18"/>
  <c r="S651" i="18"/>
  <c r="FN165" i="7942"/>
  <c r="FN304" i="7942" s="1"/>
  <c r="FM304" i="7942"/>
  <c r="FX366" i="7942"/>
  <c r="FY227" i="7942"/>
  <c r="FY366" i="7942" s="1"/>
  <c r="FM319" i="7942"/>
  <c r="FN180" i="7942"/>
  <c r="FN319" i="7942" s="1"/>
  <c r="GJ238" i="7942"/>
  <c r="GJ377" i="7942" s="1"/>
  <c r="GI377" i="7942"/>
  <c r="CD216" i="7942"/>
  <c r="CD355" i="7942" s="1"/>
  <c r="CC355" i="7942"/>
  <c r="FY272" i="7942"/>
  <c r="FY411" i="7942" s="1"/>
  <c r="FX411" i="7942"/>
  <c r="CZ262" i="7942"/>
  <c r="CZ401" i="7942" s="1"/>
  <c r="CY401" i="7942"/>
  <c r="AK340" i="7942"/>
  <c r="AL201" i="7942"/>
  <c r="AL340" i="7942" s="1"/>
  <c r="FM344" i="7942"/>
  <c r="FN205" i="7942"/>
  <c r="FN344" i="7942" s="1"/>
  <c r="S846" i="18"/>
  <c r="DU329" i="7942"/>
  <c r="DV190" i="7942"/>
  <c r="DV329" i="7942" s="1"/>
  <c r="GI342" i="7942"/>
  <c r="GJ203" i="7942"/>
  <c r="GJ342" i="7942" s="1"/>
  <c r="DU337" i="7942"/>
  <c r="DV198" i="7942"/>
  <c r="DV337" i="7942" s="1"/>
  <c r="DK189" i="7942"/>
  <c r="DK328" i="7942" s="1"/>
  <c r="DJ328" i="7942"/>
  <c r="EQ383" i="7942"/>
  <c r="ER244" i="7942"/>
  <c r="ER383" i="7942" s="1"/>
  <c r="AW256" i="7942"/>
  <c r="AW395" i="7942" s="1"/>
  <c r="AV395" i="7942"/>
  <c r="CO267" i="7942"/>
  <c r="CO406" i="7942" s="1"/>
  <c r="CN406" i="7942"/>
  <c r="EG191" i="7942"/>
  <c r="EG330" i="7942" s="1"/>
  <c r="EF330" i="7942"/>
  <c r="EQ307" i="7942"/>
  <c r="ER168" i="7942"/>
  <c r="ER307" i="7942" s="1"/>
  <c r="GI384" i="7942"/>
  <c r="GJ245" i="7942"/>
  <c r="GJ384" i="7942" s="1"/>
  <c r="AK386" i="7942"/>
  <c r="AL247" i="7942"/>
  <c r="AL386" i="7942" s="1"/>
  <c r="CY423" i="7942"/>
  <c r="CZ284" i="7942"/>
  <c r="CZ423" i="7942" s="1"/>
  <c r="DV266" i="7942"/>
  <c r="DV405" i="7942" s="1"/>
  <c r="DU405" i="7942"/>
  <c r="Q821" i="18"/>
  <c r="DU298" i="7942"/>
  <c r="DV159" i="7942"/>
  <c r="DV298" i="7942" s="1"/>
  <c r="DK275" i="7942"/>
  <c r="DK414" i="7942" s="1"/>
  <c r="DJ414" i="7942"/>
  <c r="Z419" i="7942"/>
  <c r="AA280" i="7942"/>
  <c r="AA419" i="7942" s="1"/>
  <c r="EF413" i="7942"/>
  <c r="EG274" i="7942"/>
  <c r="EG413" i="7942" s="1"/>
  <c r="FC179" i="7942"/>
  <c r="FC318" i="7942" s="1"/>
  <c r="FB318" i="7942"/>
  <c r="FN245" i="7942"/>
  <c r="FN384" i="7942" s="1"/>
  <c r="FM384" i="7942"/>
  <c r="BR422" i="7942"/>
  <c r="BS283" i="7942"/>
  <c r="BS422" i="7942" s="1"/>
  <c r="BR310" i="7942"/>
  <c r="BS171" i="7942"/>
  <c r="BS310" i="7942" s="1"/>
  <c r="CC294" i="7942"/>
  <c r="CD155" i="7942"/>
  <c r="CD294" i="7942" s="1"/>
  <c r="BS172" i="7942"/>
  <c r="BS311" i="7942" s="1"/>
  <c r="BR311" i="7942"/>
  <c r="CC318" i="7942"/>
  <c r="CD179" i="7942"/>
  <c r="CD318" i="7942" s="1"/>
  <c r="DJ368" i="7942"/>
  <c r="DK229" i="7942"/>
  <c r="DK368" i="7942" s="1"/>
  <c r="CO278" i="7942"/>
  <c r="CO417" i="7942" s="1"/>
  <c r="CN417" i="7942"/>
  <c r="DV254" i="7942"/>
  <c r="DV393" i="7942" s="1"/>
  <c r="DU393" i="7942"/>
  <c r="AV346" i="7942"/>
  <c r="AW207" i="7942"/>
  <c r="AW346" i="7942" s="1"/>
  <c r="DK207" i="7942"/>
  <c r="DK346" i="7942" s="1"/>
  <c r="DJ346" i="7942"/>
  <c r="FY171" i="7942"/>
  <c r="FY310" i="7942" s="1"/>
  <c r="FX310" i="7942"/>
  <c r="GJ280" i="7942"/>
  <c r="GJ419" i="7942" s="1"/>
  <c r="GI419" i="7942"/>
  <c r="O366" i="7942"/>
  <c r="P227" i="7942"/>
  <c r="P366" i="7942" s="1"/>
  <c r="EG245" i="7942"/>
  <c r="EG384" i="7942" s="1"/>
  <c r="EF384" i="7942"/>
  <c r="FY202" i="7942"/>
  <c r="FY341" i="7942" s="1"/>
  <c r="FX341" i="7942"/>
  <c r="P158" i="7942"/>
  <c r="P297" i="7942" s="1"/>
  <c r="O297" i="7942"/>
  <c r="P248" i="7942"/>
  <c r="P387" i="7942" s="1"/>
  <c r="O387" i="7942"/>
  <c r="AV373" i="7942"/>
  <c r="AW234" i="7942"/>
  <c r="AW373" i="7942" s="1"/>
  <c r="EF377" i="7942"/>
  <c r="EG238" i="7942"/>
  <c r="EG377" i="7942" s="1"/>
  <c r="GI400" i="7942"/>
  <c r="GJ261" i="7942"/>
  <c r="GJ400" i="7942" s="1"/>
  <c r="ER243" i="7942"/>
  <c r="ER382" i="7942" s="1"/>
  <c r="EQ382" i="7942"/>
  <c r="Q299" i="18"/>
  <c r="FC275" i="7942"/>
  <c r="FC414" i="7942" s="1"/>
  <c r="FB414" i="7942"/>
  <c r="CC337" i="7942"/>
  <c r="CD198" i="7942"/>
  <c r="CD337" i="7942" s="1"/>
  <c r="Z336" i="7942"/>
  <c r="AA197" i="7942"/>
  <c r="AA336" i="7942" s="1"/>
  <c r="DV240" i="7942"/>
  <c r="DV379" i="7942" s="1"/>
  <c r="DU379" i="7942"/>
  <c r="BG336" i="7942"/>
  <c r="BH197" i="7942"/>
  <c r="BH336" i="7942" s="1"/>
  <c r="CO241" i="7942"/>
  <c r="CO380" i="7942" s="1"/>
  <c r="CN380" i="7942"/>
  <c r="BG380" i="7942"/>
  <c r="BH241" i="7942"/>
  <c r="BH380" i="7942" s="1"/>
  <c r="FX321" i="7942"/>
  <c r="FY182" i="7942"/>
  <c r="FY321" i="7942" s="1"/>
  <c r="DV196" i="7942"/>
  <c r="DV335" i="7942" s="1"/>
  <c r="DU335" i="7942"/>
  <c r="DJ424" i="7942"/>
  <c r="DK285" i="7942"/>
  <c r="DK424" i="7942" s="1"/>
  <c r="EQ313" i="7942"/>
  <c r="ER174" i="7942"/>
  <c r="ER313" i="7942" s="1"/>
  <c r="BG331" i="7942"/>
  <c r="BH192" i="7942"/>
  <c r="BH331" i="7942" s="1"/>
  <c r="AW262" i="7942"/>
  <c r="AW401" i="7942" s="1"/>
  <c r="AV401" i="7942"/>
  <c r="AK304" i="7942"/>
  <c r="AL165" i="7942"/>
  <c r="AL304" i="7942" s="1"/>
  <c r="CY327" i="7942"/>
  <c r="CZ188" i="7942"/>
  <c r="CZ327" i="7942" s="1"/>
  <c r="EQ350" i="7942"/>
  <c r="ER211" i="7942"/>
  <c r="ER350" i="7942" s="1"/>
  <c r="DV206" i="7942"/>
  <c r="DV345" i="7942" s="1"/>
  <c r="DU345" i="7942"/>
  <c r="BG356" i="7942"/>
  <c r="BH217" i="7942"/>
  <c r="BH356" i="7942" s="1"/>
  <c r="DJ407" i="7942"/>
  <c r="DK268" i="7942"/>
  <c r="DK407" i="7942" s="1"/>
  <c r="EG275" i="7942"/>
  <c r="EG414" i="7942" s="1"/>
  <c r="EF414" i="7942"/>
  <c r="BH212" i="7942"/>
  <c r="BH351" i="7942" s="1"/>
  <c r="BG351" i="7942"/>
  <c r="FY239" i="7942"/>
  <c r="FY378" i="7942" s="1"/>
  <c r="FX378" i="7942"/>
  <c r="Z337" i="7942"/>
  <c r="AA198" i="7942"/>
  <c r="AA337" i="7942" s="1"/>
  <c r="AL227" i="7942"/>
  <c r="AL366" i="7942" s="1"/>
  <c r="AK366" i="7942"/>
  <c r="FM325" i="7942"/>
  <c r="FN186" i="7942"/>
  <c r="FN325" i="7942" s="1"/>
  <c r="GI308" i="7942"/>
  <c r="GJ169" i="7942"/>
  <c r="GJ308" i="7942" s="1"/>
  <c r="DU395" i="7942"/>
  <c r="DV256" i="7942"/>
  <c r="DV395" i="7942" s="1"/>
  <c r="ER275" i="7942"/>
  <c r="ER414" i="7942" s="1"/>
  <c r="EQ414" i="7942"/>
  <c r="AV384" i="7942"/>
  <c r="AW245" i="7942"/>
  <c r="AW384" i="7942" s="1"/>
  <c r="CZ244" i="7942"/>
  <c r="CZ383" i="7942" s="1"/>
  <c r="CY383" i="7942"/>
  <c r="BR407" i="7942"/>
  <c r="BS268" i="7942"/>
  <c r="BS407" i="7942" s="1"/>
  <c r="CZ271" i="7942"/>
  <c r="CZ410" i="7942" s="1"/>
  <c r="CY410" i="7942"/>
  <c r="BR417" i="7942"/>
  <c r="BS278" i="7942"/>
  <c r="BS417" i="7942" s="1"/>
  <c r="FC272" i="7942"/>
  <c r="FC411" i="7942" s="1"/>
  <c r="FB411" i="7942"/>
  <c r="AK334" i="7942"/>
  <c r="AL195" i="7942"/>
  <c r="AL334" i="7942" s="1"/>
  <c r="CY407" i="7942"/>
  <c r="CZ268" i="7942"/>
  <c r="CZ407" i="7942" s="1"/>
  <c r="FX413" i="7942"/>
  <c r="FY274" i="7942"/>
  <c r="FY413" i="7942" s="1"/>
  <c r="DV161" i="7942"/>
  <c r="DV300" i="7942" s="1"/>
  <c r="DU300" i="7942"/>
  <c r="FB374" i="7942"/>
  <c r="FC235" i="7942"/>
  <c r="FC374" i="7942" s="1"/>
  <c r="BS271" i="7942"/>
  <c r="BS410" i="7942" s="1"/>
  <c r="BR410" i="7942"/>
  <c r="P760" i="18"/>
  <c r="O812" i="18"/>
  <c r="P682" i="18"/>
  <c r="O838" i="18"/>
  <c r="P838" i="18" s="1"/>
  <c r="Q838" i="18" s="1"/>
  <c r="R838" i="18" s="1"/>
  <c r="S838" i="18" s="1"/>
  <c r="T838" i="18" s="1"/>
  <c r="P630" i="18"/>
  <c r="N851" i="18"/>
  <c r="O591" i="18"/>
  <c r="P811" i="18"/>
  <c r="Q811" i="18" s="1"/>
  <c r="CC392" i="7942"/>
  <c r="CD253" i="7942"/>
  <c r="CD392" i="7942" s="1"/>
  <c r="BG402" i="7942"/>
  <c r="BH263" i="7942"/>
  <c r="BH402" i="7942" s="1"/>
  <c r="EQ300" i="7942"/>
  <c r="ER161" i="7942"/>
  <c r="ER300" i="7942" s="1"/>
  <c r="AK333" i="7942"/>
  <c r="AL194" i="7942"/>
  <c r="AL333" i="7942" s="1"/>
  <c r="FX339" i="7942"/>
  <c r="FY200" i="7942"/>
  <c r="FY339" i="7942" s="1"/>
  <c r="EG256" i="7942"/>
  <c r="EG395" i="7942" s="1"/>
  <c r="EF395" i="7942"/>
  <c r="CC390" i="7942"/>
  <c r="CD251" i="7942"/>
  <c r="CD390" i="7942" s="1"/>
  <c r="O653" i="18"/>
  <c r="P230" i="7942"/>
  <c r="P369" i="7942" s="1"/>
  <c r="O369" i="7942"/>
  <c r="FN177" i="7942"/>
  <c r="FN316" i="7942" s="1"/>
  <c r="FM316" i="7942"/>
  <c r="P258" i="7942"/>
  <c r="P397" i="7942" s="1"/>
  <c r="O397" i="7942"/>
  <c r="CD220" i="7942"/>
  <c r="CD359" i="7942" s="1"/>
  <c r="CC359" i="7942"/>
  <c r="BH181" i="7942"/>
  <c r="BH320" i="7942" s="1"/>
  <c r="BG320" i="7942"/>
  <c r="CO273" i="7942"/>
  <c r="CO412" i="7942" s="1"/>
  <c r="CN412" i="7942"/>
  <c r="ER258" i="7942"/>
  <c r="ER397" i="7942" s="1"/>
  <c r="EQ397" i="7942"/>
  <c r="AV379" i="7942"/>
  <c r="AW240" i="7942"/>
  <c r="AW379" i="7942" s="1"/>
  <c r="O312" i="7942"/>
  <c r="P173" i="7942"/>
  <c r="P312" i="7942" s="1"/>
  <c r="AA194" i="7942"/>
  <c r="AA333" i="7942" s="1"/>
  <c r="Z333" i="7942"/>
  <c r="CO159" i="7942"/>
  <c r="CO298" i="7942" s="1"/>
  <c r="CN298" i="7942"/>
  <c r="FN160" i="7942"/>
  <c r="FN299" i="7942" s="1"/>
  <c r="FM299" i="7942"/>
  <c r="BG395" i="7942"/>
  <c r="BH256" i="7942"/>
  <c r="BH395" i="7942" s="1"/>
  <c r="DJ349" i="7942"/>
  <c r="DK210" i="7942"/>
  <c r="DK349" i="7942" s="1"/>
  <c r="FX376" i="7942"/>
  <c r="FY237" i="7942"/>
  <c r="FY376" i="7942" s="1"/>
  <c r="CD260" i="7942"/>
  <c r="CD399" i="7942" s="1"/>
  <c r="CC399" i="7942"/>
  <c r="CO244" i="7942"/>
  <c r="CO383" i="7942" s="1"/>
  <c r="CN383" i="7942"/>
  <c r="BG308" i="7942"/>
  <c r="BH169" i="7942"/>
  <c r="BH308" i="7942" s="1"/>
  <c r="EP425" i="7942"/>
  <c r="FN239" i="7942"/>
  <c r="FN378" i="7942" s="1"/>
  <c r="FM378" i="7942"/>
  <c r="DJ373" i="7942"/>
  <c r="DK234" i="7942"/>
  <c r="DK373" i="7942" s="1"/>
  <c r="AA246" i="7942"/>
  <c r="AA385" i="7942" s="1"/>
  <c r="Z385" i="7942"/>
  <c r="AA173" i="7942"/>
  <c r="AA312" i="7942" s="1"/>
  <c r="Z312" i="7942"/>
  <c r="CB425" i="7942"/>
  <c r="EG277" i="7942"/>
  <c r="EG416" i="7942" s="1"/>
  <c r="EF416" i="7942"/>
  <c r="O309" i="7942"/>
  <c r="P170" i="7942"/>
  <c r="P309" i="7942" s="1"/>
  <c r="BG301" i="7942"/>
  <c r="BH162" i="7942"/>
  <c r="BH301" i="7942" s="1"/>
  <c r="N835" i="18"/>
  <c r="U655" i="18" l="1"/>
  <c r="R221" i="18"/>
  <c r="S221" i="18" s="1"/>
  <c r="T221" i="18" s="1"/>
  <c r="U221" i="18" s="1"/>
  <c r="L96" i="7946"/>
  <c r="M96" i="7946" s="1"/>
  <c r="N71" i="7946"/>
  <c r="N80" i="7943"/>
  <c r="N25" i="7946" s="1"/>
  <c r="N48" i="7946" s="1"/>
  <c r="R703" i="18"/>
  <c r="R279" i="18"/>
  <c r="S279" i="18" s="1"/>
  <c r="T279" i="18" s="1"/>
  <c r="U279" i="18" s="1"/>
  <c r="V279" i="18" s="1"/>
  <c r="W279" i="18" s="1"/>
  <c r="X279" i="18" s="1"/>
  <c r="N8" i="7943"/>
  <c r="U419" i="18"/>
  <c r="V419" i="18" s="1"/>
  <c r="W419" i="18" s="1"/>
  <c r="X419" i="18" s="1"/>
  <c r="Y419" i="18" s="1"/>
  <c r="Z419" i="18" s="1"/>
  <c r="AA419" i="18" s="1"/>
  <c r="T758" i="18"/>
  <c r="R747" i="18"/>
  <c r="S747" i="18" s="1"/>
  <c r="V589" i="18"/>
  <c r="W589" i="18" s="1"/>
  <c r="X589" i="18" s="1"/>
  <c r="Y589" i="18" s="1"/>
  <c r="Z589" i="18" s="1"/>
  <c r="AA589" i="18" s="1"/>
  <c r="AB589" i="18" s="1"/>
  <c r="AC589" i="18" s="1"/>
  <c r="AD589" i="18" s="1"/>
  <c r="AE589" i="18" s="1"/>
  <c r="AF589" i="18" s="1"/>
  <c r="AG589" i="18" s="1"/>
  <c r="AH589" i="18" s="1"/>
  <c r="AI589" i="18" s="1"/>
  <c r="AJ589" i="18" s="1"/>
  <c r="AK589" i="18" s="1"/>
  <c r="AL589" i="18" s="1"/>
  <c r="AM589" i="18" s="1"/>
  <c r="AN589" i="18" s="1"/>
  <c r="AO589" i="18" s="1"/>
  <c r="AP589" i="18" s="1"/>
  <c r="AQ589" i="18" s="1"/>
  <c r="AR589" i="18" s="1"/>
  <c r="AS589" i="18" s="1"/>
  <c r="AT589" i="18" s="1"/>
  <c r="AU589" i="18" s="1"/>
  <c r="AV589" i="18" s="1"/>
  <c r="AW589" i="18" s="1"/>
  <c r="AX589" i="18" s="1"/>
  <c r="AY589" i="18" s="1"/>
  <c r="AZ589" i="18" s="1"/>
  <c r="BA589" i="18" s="1"/>
  <c r="BB589" i="18" s="1"/>
  <c r="BC589" i="18" s="1"/>
  <c r="BD589" i="18" s="1"/>
  <c r="BE589" i="18" s="1"/>
  <c r="BF589" i="18" s="1"/>
  <c r="BG589" i="18" s="1"/>
  <c r="BH589" i="18" s="1"/>
  <c r="BI589" i="18" s="1"/>
  <c r="N622" i="18"/>
  <c r="U681" i="18"/>
  <c r="V681" i="18" s="1"/>
  <c r="W681" i="18" s="1"/>
  <c r="X681" i="18" s="1"/>
  <c r="Y681" i="18" s="1"/>
  <c r="Z681" i="18" s="1"/>
  <c r="AA681" i="18" s="1"/>
  <c r="AB681" i="18" s="1"/>
  <c r="AC681" i="18" s="1"/>
  <c r="AD681" i="18" s="1"/>
  <c r="AE681" i="18" s="1"/>
  <c r="AF681" i="18" s="1"/>
  <c r="AG681" i="18" s="1"/>
  <c r="AH681" i="18" s="1"/>
  <c r="AI681" i="18" s="1"/>
  <c r="AJ681" i="18" s="1"/>
  <c r="AK681" i="18" s="1"/>
  <c r="AL681" i="18" s="1"/>
  <c r="AM681" i="18" s="1"/>
  <c r="AN681" i="18" s="1"/>
  <c r="AO681" i="18" s="1"/>
  <c r="AP681" i="18" s="1"/>
  <c r="AQ681" i="18" s="1"/>
  <c r="AR681" i="18" s="1"/>
  <c r="AS681" i="18" s="1"/>
  <c r="AT681" i="18" s="1"/>
  <c r="AU681" i="18" s="1"/>
  <c r="AV681" i="18" s="1"/>
  <c r="AW681" i="18" s="1"/>
  <c r="AX681" i="18" s="1"/>
  <c r="AY681" i="18" s="1"/>
  <c r="AZ681" i="18" s="1"/>
  <c r="BA681" i="18" s="1"/>
  <c r="BB681" i="18" s="1"/>
  <c r="BC681" i="18" s="1"/>
  <c r="BD681" i="18" s="1"/>
  <c r="BE681" i="18" s="1"/>
  <c r="BF681" i="18" s="1"/>
  <c r="BG681" i="18" s="1"/>
  <c r="BH681" i="18" s="1"/>
  <c r="BI681" i="18" s="1"/>
  <c r="Q721" i="18"/>
  <c r="R721" i="18" s="1"/>
  <c r="S721" i="18" s="1"/>
  <c r="T721" i="18" s="1"/>
  <c r="U721" i="18" s="1"/>
  <c r="V721" i="18" s="1"/>
  <c r="R695" i="18"/>
  <c r="T371" i="18"/>
  <c r="U371" i="18" s="1"/>
  <c r="O400" i="18"/>
  <c r="U318" i="18"/>
  <c r="V318" i="18" s="1"/>
  <c r="W318" i="18" s="1"/>
  <c r="X318" i="18" s="1"/>
  <c r="Y318" i="18" s="1"/>
  <c r="Z318" i="18" s="1"/>
  <c r="AA318" i="18" s="1"/>
  <c r="AB318" i="18" s="1"/>
  <c r="AC318" i="18" s="1"/>
  <c r="AD318" i="18" s="1"/>
  <c r="AE318" i="18" s="1"/>
  <c r="AF318" i="18" s="1"/>
  <c r="AG318" i="18" s="1"/>
  <c r="AH318" i="18" s="1"/>
  <c r="AI318" i="18" s="1"/>
  <c r="AJ318" i="18" s="1"/>
  <c r="AK318" i="18" s="1"/>
  <c r="AL318" i="18" s="1"/>
  <c r="AM318" i="18" s="1"/>
  <c r="AN318" i="18" s="1"/>
  <c r="AO318" i="18" s="1"/>
  <c r="AP318" i="18" s="1"/>
  <c r="AQ318" i="18" s="1"/>
  <c r="AR318" i="18" s="1"/>
  <c r="AS318" i="18" s="1"/>
  <c r="AT318" i="18" s="1"/>
  <c r="AU318" i="18" s="1"/>
  <c r="AV318" i="18" s="1"/>
  <c r="AW318" i="18" s="1"/>
  <c r="AX318" i="18" s="1"/>
  <c r="AY318" i="18" s="1"/>
  <c r="AZ318" i="18" s="1"/>
  <c r="BA318" i="18" s="1"/>
  <c r="BB318" i="18" s="1"/>
  <c r="BC318" i="18" s="1"/>
  <c r="BD318" i="18" s="1"/>
  <c r="BE318" i="18" s="1"/>
  <c r="BF318" i="18" s="1"/>
  <c r="BG318" i="18" s="1"/>
  <c r="BH318" i="18" s="1"/>
  <c r="BI318" i="18" s="1"/>
  <c r="N348" i="18"/>
  <c r="U421" i="18"/>
  <c r="V421" i="18" s="1"/>
  <c r="O322" i="18"/>
  <c r="P351" i="18"/>
  <c r="Q351" i="18" s="1"/>
  <c r="U381" i="18"/>
  <c r="V381" i="18" s="1"/>
  <c r="W381" i="18" s="1"/>
  <c r="X381" i="18" s="1"/>
  <c r="Y381" i="18" s="1"/>
  <c r="Z381" i="18" s="1"/>
  <c r="AA381" i="18" s="1"/>
  <c r="AB381" i="18" s="1"/>
  <c r="AC381" i="18" s="1"/>
  <c r="AD381" i="18" s="1"/>
  <c r="AE381" i="18" s="1"/>
  <c r="AF381" i="18" s="1"/>
  <c r="AG381" i="18" s="1"/>
  <c r="AH381" i="18" s="1"/>
  <c r="AI381" i="18" s="1"/>
  <c r="AJ381" i="18" s="1"/>
  <c r="AK381" i="18" s="1"/>
  <c r="AL381" i="18" s="1"/>
  <c r="AM381" i="18" s="1"/>
  <c r="AN381" i="18" s="1"/>
  <c r="AO381" i="18" s="1"/>
  <c r="AP381" i="18" s="1"/>
  <c r="AQ381" i="18" s="1"/>
  <c r="AR381" i="18" s="1"/>
  <c r="AS381" i="18" s="1"/>
  <c r="AT381" i="18" s="1"/>
  <c r="AU381" i="18" s="1"/>
  <c r="AV381" i="18" s="1"/>
  <c r="AW381" i="18" s="1"/>
  <c r="AX381" i="18" s="1"/>
  <c r="AY381" i="18" s="1"/>
  <c r="AZ381" i="18" s="1"/>
  <c r="BA381" i="18" s="1"/>
  <c r="BB381" i="18" s="1"/>
  <c r="BC381" i="18" s="1"/>
  <c r="BD381" i="18" s="1"/>
  <c r="BE381" i="18" s="1"/>
  <c r="BF381" i="18" s="1"/>
  <c r="BG381" i="18" s="1"/>
  <c r="BH381" i="18" s="1"/>
  <c r="BI381" i="18" s="1"/>
  <c r="O361" i="18"/>
  <c r="N283" i="18"/>
  <c r="N361" i="18"/>
  <c r="J82" i="7946"/>
  <c r="P734" i="18"/>
  <c r="AB380" i="18"/>
  <c r="AC380" i="18" s="1"/>
  <c r="AD380" i="18" s="1"/>
  <c r="AE380" i="18" s="1"/>
  <c r="AF380" i="18" s="1"/>
  <c r="AG380" i="18" s="1"/>
  <c r="AH380" i="18" s="1"/>
  <c r="AI380" i="18" s="1"/>
  <c r="AJ380" i="18" s="1"/>
  <c r="AK380" i="18" s="1"/>
  <c r="AL380" i="18" s="1"/>
  <c r="AM380" i="18" s="1"/>
  <c r="AN380" i="18" s="1"/>
  <c r="AO380" i="18" s="1"/>
  <c r="AP380" i="18" s="1"/>
  <c r="AQ380" i="18" s="1"/>
  <c r="AR380" i="18" s="1"/>
  <c r="AS380" i="18" s="1"/>
  <c r="AT380" i="18" s="1"/>
  <c r="AU380" i="18" s="1"/>
  <c r="AV380" i="18" s="1"/>
  <c r="AW380" i="18" s="1"/>
  <c r="AX380" i="18" s="1"/>
  <c r="AY380" i="18" s="1"/>
  <c r="AZ380" i="18" s="1"/>
  <c r="BA380" i="18" s="1"/>
  <c r="BB380" i="18" s="1"/>
  <c r="BC380" i="18" s="1"/>
  <c r="BD380" i="18" s="1"/>
  <c r="BE380" i="18" s="1"/>
  <c r="BF380" i="18" s="1"/>
  <c r="BG380" i="18" s="1"/>
  <c r="BH380" i="18" s="1"/>
  <c r="BI380" i="18" s="1"/>
  <c r="AC368" i="18"/>
  <c r="AD368" i="18" s="1"/>
  <c r="AE368" i="18" s="1"/>
  <c r="AF368" i="18" s="1"/>
  <c r="AG368" i="18" s="1"/>
  <c r="AH368" i="18" s="1"/>
  <c r="AI368" i="18" s="1"/>
  <c r="AJ368" i="18" s="1"/>
  <c r="AK368" i="18" s="1"/>
  <c r="AL368" i="18" s="1"/>
  <c r="AM368" i="18" s="1"/>
  <c r="AN368" i="18" s="1"/>
  <c r="AO368" i="18" s="1"/>
  <c r="AP368" i="18" s="1"/>
  <c r="AQ368" i="18" s="1"/>
  <c r="AR368" i="18" s="1"/>
  <c r="AS368" i="18" s="1"/>
  <c r="AT368" i="18" s="1"/>
  <c r="AU368" i="18" s="1"/>
  <c r="AV368" i="18" s="1"/>
  <c r="AW368" i="18" s="1"/>
  <c r="AX368" i="18" s="1"/>
  <c r="AY368" i="18" s="1"/>
  <c r="AZ368" i="18" s="1"/>
  <c r="BA368" i="18" s="1"/>
  <c r="BB368" i="18" s="1"/>
  <c r="BC368" i="18" s="1"/>
  <c r="BD368" i="18" s="1"/>
  <c r="BE368" i="18" s="1"/>
  <c r="BF368" i="18" s="1"/>
  <c r="BG368" i="18" s="1"/>
  <c r="BH368" i="18" s="1"/>
  <c r="BI368" i="18" s="1"/>
  <c r="T396" i="18"/>
  <c r="U396" i="18" s="1"/>
  <c r="V396" i="18" s="1"/>
  <c r="W396" i="18" s="1"/>
  <c r="X396" i="18" s="1"/>
  <c r="Y396" i="18" s="1"/>
  <c r="Z396" i="18" s="1"/>
  <c r="AA396" i="18" s="1"/>
  <c r="AB396" i="18" s="1"/>
  <c r="AC396" i="18" s="1"/>
  <c r="AD396" i="18" s="1"/>
  <c r="AE396" i="18" s="1"/>
  <c r="AF396" i="18" s="1"/>
  <c r="AG396" i="18" s="1"/>
  <c r="AH396" i="18" s="1"/>
  <c r="AI396" i="18" s="1"/>
  <c r="AJ396" i="18" s="1"/>
  <c r="AK396" i="18" s="1"/>
  <c r="AL396" i="18" s="1"/>
  <c r="AM396" i="18" s="1"/>
  <c r="AN396" i="18" s="1"/>
  <c r="AO396" i="18" s="1"/>
  <c r="AP396" i="18" s="1"/>
  <c r="AQ396" i="18" s="1"/>
  <c r="AR396" i="18" s="1"/>
  <c r="AS396" i="18" s="1"/>
  <c r="AT396" i="18" s="1"/>
  <c r="AU396" i="18" s="1"/>
  <c r="AV396" i="18" s="1"/>
  <c r="AW396" i="18" s="1"/>
  <c r="AX396" i="18" s="1"/>
  <c r="AY396" i="18" s="1"/>
  <c r="AZ396" i="18" s="1"/>
  <c r="BA396" i="18" s="1"/>
  <c r="BB396" i="18" s="1"/>
  <c r="BC396" i="18" s="1"/>
  <c r="BD396" i="18" s="1"/>
  <c r="BE396" i="18" s="1"/>
  <c r="BF396" i="18" s="1"/>
  <c r="BG396" i="18" s="1"/>
  <c r="BH396" i="18" s="1"/>
  <c r="BI396" i="18" s="1"/>
  <c r="V266" i="18"/>
  <c r="W266" i="18" s="1"/>
  <c r="X266" i="18" s="1"/>
  <c r="Y266" i="18" s="1"/>
  <c r="Z266" i="18" s="1"/>
  <c r="AA266" i="18" s="1"/>
  <c r="AB266" i="18" s="1"/>
  <c r="AC266" i="18" s="1"/>
  <c r="AD266" i="18" s="1"/>
  <c r="AE266" i="18" s="1"/>
  <c r="AF266" i="18" s="1"/>
  <c r="AG266" i="18" s="1"/>
  <c r="AH266" i="18" s="1"/>
  <c r="AI266" i="18" s="1"/>
  <c r="AJ266" i="18" s="1"/>
  <c r="AK266" i="18" s="1"/>
  <c r="AL266" i="18" s="1"/>
  <c r="AM266" i="18" s="1"/>
  <c r="AN266" i="18" s="1"/>
  <c r="AO266" i="18" s="1"/>
  <c r="AP266" i="18" s="1"/>
  <c r="AQ266" i="18" s="1"/>
  <c r="AR266" i="18" s="1"/>
  <c r="AS266" i="18" s="1"/>
  <c r="AT266" i="18" s="1"/>
  <c r="AU266" i="18" s="1"/>
  <c r="AV266" i="18" s="1"/>
  <c r="AW266" i="18" s="1"/>
  <c r="AX266" i="18" s="1"/>
  <c r="AY266" i="18" s="1"/>
  <c r="AZ266" i="18" s="1"/>
  <c r="BA266" i="18" s="1"/>
  <c r="BB266" i="18" s="1"/>
  <c r="BC266" i="18" s="1"/>
  <c r="BD266" i="18" s="1"/>
  <c r="BE266" i="18" s="1"/>
  <c r="BF266" i="18" s="1"/>
  <c r="BG266" i="18" s="1"/>
  <c r="BH266" i="18" s="1"/>
  <c r="BI266" i="18" s="1"/>
  <c r="R293" i="18"/>
  <c r="S293" i="18" s="1"/>
  <c r="T293" i="18" s="1"/>
  <c r="U293" i="18" s="1"/>
  <c r="V293" i="18" s="1"/>
  <c r="P254" i="18"/>
  <c r="S825" i="18"/>
  <c r="T825" i="18" s="1"/>
  <c r="U825" i="18" s="1"/>
  <c r="V825" i="18" s="1"/>
  <c r="P709" i="18"/>
  <c r="Q709" i="18" s="1"/>
  <c r="R709" i="18" s="1"/>
  <c r="S709" i="18" s="1"/>
  <c r="R798" i="18"/>
  <c r="S798" i="18" s="1"/>
  <c r="T798" i="18" s="1"/>
  <c r="N804" i="18"/>
  <c r="P273" i="18"/>
  <c r="Q273" i="18" s="1"/>
  <c r="R273" i="18" s="1"/>
  <c r="S273" i="18" s="1"/>
  <c r="T668" i="18"/>
  <c r="N674" i="18"/>
  <c r="S783" i="18"/>
  <c r="Q267" i="18"/>
  <c r="R267" i="18" s="1"/>
  <c r="Q605" i="18"/>
  <c r="R605" i="18" s="1"/>
  <c r="T617" i="18"/>
  <c r="U617" i="18" s="1"/>
  <c r="R773" i="18"/>
  <c r="S773" i="18" s="1"/>
  <c r="T773" i="18" s="1"/>
  <c r="V744" i="18"/>
  <c r="W744" i="18" s="1"/>
  <c r="X744" i="18" s="1"/>
  <c r="Q704" i="18"/>
  <c r="R704" i="18" s="1"/>
  <c r="S704" i="18" s="1"/>
  <c r="T704" i="18" s="1"/>
  <c r="U704" i="18" s="1"/>
  <c r="V704" i="18" s="1"/>
  <c r="W704" i="18" s="1"/>
  <c r="X704" i="18" s="1"/>
  <c r="Y704" i="18" s="1"/>
  <c r="Z704" i="18" s="1"/>
  <c r="AA704" i="18" s="1"/>
  <c r="AB704" i="18" s="1"/>
  <c r="AC704" i="18" s="1"/>
  <c r="AD704" i="18" s="1"/>
  <c r="AE704" i="18" s="1"/>
  <c r="AF704" i="18" s="1"/>
  <c r="AG704" i="18" s="1"/>
  <c r="AH704" i="18" s="1"/>
  <c r="AI704" i="18" s="1"/>
  <c r="AJ704" i="18" s="1"/>
  <c r="AK704" i="18" s="1"/>
  <c r="AL704" i="18" s="1"/>
  <c r="AM704" i="18" s="1"/>
  <c r="AN704" i="18" s="1"/>
  <c r="AO704" i="18" s="1"/>
  <c r="AP704" i="18" s="1"/>
  <c r="AQ704" i="18" s="1"/>
  <c r="AR704" i="18" s="1"/>
  <c r="AS704" i="18" s="1"/>
  <c r="AT704" i="18" s="1"/>
  <c r="AU704" i="18" s="1"/>
  <c r="AV704" i="18" s="1"/>
  <c r="AW704" i="18" s="1"/>
  <c r="AX704" i="18" s="1"/>
  <c r="AY704" i="18" s="1"/>
  <c r="AZ704" i="18" s="1"/>
  <c r="BA704" i="18" s="1"/>
  <c r="BB704" i="18" s="1"/>
  <c r="BC704" i="18" s="1"/>
  <c r="BD704" i="18" s="1"/>
  <c r="BE704" i="18" s="1"/>
  <c r="BF704" i="18" s="1"/>
  <c r="BG704" i="18" s="1"/>
  <c r="BH704" i="18" s="1"/>
  <c r="BI704" i="18" s="1"/>
  <c r="Q370" i="18"/>
  <c r="R370" i="18" s="1"/>
  <c r="S370" i="18" s="1"/>
  <c r="T370" i="18" s="1"/>
  <c r="U370" i="18" s="1"/>
  <c r="V370" i="18" s="1"/>
  <c r="Q785" i="18"/>
  <c r="Q669" i="18"/>
  <c r="R669" i="18" s="1"/>
  <c r="S667" i="18"/>
  <c r="T667" i="18" s="1"/>
  <c r="O794" i="18"/>
  <c r="O218" i="18"/>
  <c r="Q241" i="18"/>
  <c r="R241" i="18" s="1"/>
  <c r="S241" i="18" s="1"/>
  <c r="T241" i="18" s="1"/>
  <c r="U241" i="18" s="1"/>
  <c r="V241" i="18" s="1"/>
  <c r="W241" i="18" s="1"/>
  <c r="P338" i="18"/>
  <c r="Q338" i="18" s="1"/>
  <c r="T325" i="18"/>
  <c r="U325" i="18" s="1"/>
  <c r="V325" i="18" s="1"/>
  <c r="O839" i="18"/>
  <c r="P839" i="18" s="1"/>
  <c r="R824" i="18"/>
  <c r="S824" i="18" s="1"/>
  <c r="T824" i="18" s="1"/>
  <c r="U824" i="18" s="1"/>
  <c r="V824" i="18" s="1"/>
  <c r="W824" i="18" s="1"/>
  <c r="X824" i="18" s="1"/>
  <c r="Y824" i="18" s="1"/>
  <c r="Z824" i="18" s="1"/>
  <c r="AA824" i="18" s="1"/>
  <c r="AB824" i="18" s="1"/>
  <c r="AC824" i="18" s="1"/>
  <c r="AD824" i="18" s="1"/>
  <c r="AE824" i="18" s="1"/>
  <c r="AF824" i="18" s="1"/>
  <c r="AG824" i="18" s="1"/>
  <c r="AH824" i="18" s="1"/>
  <c r="AI824" i="18" s="1"/>
  <c r="AJ824" i="18" s="1"/>
  <c r="AK824" i="18" s="1"/>
  <c r="AL824" i="18" s="1"/>
  <c r="AM824" i="18" s="1"/>
  <c r="AN824" i="18" s="1"/>
  <c r="AO824" i="18" s="1"/>
  <c r="AP824" i="18" s="1"/>
  <c r="AQ824" i="18" s="1"/>
  <c r="AR824" i="18" s="1"/>
  <c r="AS824" i="18" s="1"/>
  <c r="AT824" i="18" s="1"/>
  <c r="AU824" i="18" s="1"/>
  <c r="AV824" i="18" s="1"/>
  <c r="AW824" i="18" s="1"/>
  <c r="AX824" i="18" s="1"/>
  <c r="AY824" i="18" s="1"/>
  <c r="AZ824" i="18" s="1"/>
  <c r="BA824" i="18" s="1"/>
  <c r="BB824" i="18" s="1"/>
  <c r="BC824" i="18" s="1"/>
  <c r="BD824" i="18" s="1"/>
  <c r="BE824" i="18" s="1"/>
  <c r="BF824" i="18" s="1"/>
  <c r="BG824" i="18" s="1"/>
  <c r="BH824" i="18" s="1"/>
  <c r="BI824" i="18" s="1"/>
  <c r="R240" i="18"/>
  <c r="S240" i="18" s="1"/>
  <c r="T240" i="18" s="1"/>
  <c r="R797" i="18"/>
  <c r="S797" i="18" s="1"/>
  <c r="T797" i="18" s="1"/>
  <c r="U797" i="18" s="1"/>
  <c r="V797" i="18" s="1"/>
  <c r="W797" i="18" s="1"/>
  <c r="X797" i="18" s="1"/>
  <c r="Y797" i="18" s="1"/>
  <c r="Z797" i="18" s="1"/>
  <c r="AA797" i="18" s="1"/>
  <c r="AB797" i="18" s="1"/>
  <c r="AC797" i="18" s="1"/>
  <c r="AD797" i="18" s="1"/>
  <c r="AE797" i="18" s="1"/>
  <c r="AF797" i="18" s="1"/>
  <c r="AG797" i="18" s="1"/>
  <c r="AH797" i="18" s="1"/>
  <c r="AI797" i="18" s="1"/>
  <c r="AJ797" i="18" s="1"/>
  <c r="AK797" i="18" s="1"/>
  <c r="AL797" i="18" s="1"/>
  <c r="AM797" i="18" s="1"/>
  <c r="AN797" i="18" s="1"/>
  <c r="AO797" i="18" s="1"/>
  <c r="AP797" i="18" s="1"/>
  <c r="AQ797" i="18" s="1"/>
  <c r="AR797" i="18" s="1"/>
  <c r="AS797" i="18" s="1"/>
  <c r="AT797" i="18" s="1"/>
  <c r="AU797" i="18" s="1"/>
  <c r="AV797" i="18" s="1"/>
  <c r="AW797" i="18" s="1"/>
  <c r="AX797" i="18" s="1"/>
  <c r="AY797" i="18" s="1"/>
  <c r="AZ797" i="18" s="1"/>
  <c r="BA797" i="18" s="1"/>
  <c r="BB797" i="18" s="1"/>
  <c r="BC797" i="18" s="1"/>
  <c r="BD797" i="18" s="1"/>
  <c r="BE797" i="18" s="1"/>
  <c r="BF797" i="18" s="1"/>
  <c r="BG797" i="18" s="1"/>
  <c r="BH797" i="18" s="1"/>
  <c r="BI797" i="18" s="1"/>
  <c r="S786" i="18"/>
  <c r="O759" i="18"/>
  <c r="R602" i="18"/>
  <c r="O826" i="18"/>
  <c r="P826" i="18" s="1"/>
  <c r="U252" i="18"/>
  <c r="V252" i="18" s="1"/>
  <c r="W252" i="18" s="1"/>
  <c r="X252" i="18" s="1"/>
  <c r="Y252" i="18" s="1"/>
  <c r="Z252" i="18" s="1"/>
  <c r="AA252" i="18" s="1"/>
  <c r="AB252" i="18" s="1"/>
  <c r="AC252" i="18" s="1"/>
  <c r="AD252" i="18" s="1"/>
  <c r="AE252" i="18" s="1"/>
  <c r="AF252" i="18" s="1"/>
  <c r="AG252" i="18" s="1"/>
  <c r="AH252" i="18" s="1"/>
  <c r="AI252" i="18" s="1"/>
  <c r="AJ252" i="18" s="1"/>
  <c r="AK252" i="18" s="1"/>
  <c r="AL252" i="18" s="1"/>
  <c r="AM252" i="18" s="1"/>
  <c r="AN252" i="18" s="1"/>
  <c r="AO252" i="18" s="1"/>
  <c r="AP252" i="18" s="1"/>
  <c r="AQ252" i="18" s="1"/>
  <c r="AR252" i="18" s="1"/>
  <c r="AS252" i="18" s="1"/>
  <c r="AT252" i="18" s="1"/>
  <c r="AU252" i="18" s="1"/>
  <c r="AV252" i="18" s="1"/>
  <c r="AW252" i="18" s="1"/>
  <c r="AX252" i="18" s="1"/>
  <c r="AY252" i="18" s="1"/>
  <c r="AZ252" i="18" s="1"/>
  <c r="BA252" i="18" s="1"/>
  <c r="BB252" i="18" s="1"/>
  <c r="BC252" i="18" s="1"/>
  <c r="BD252" i="18" s="1"/>
  <c r="BE252" i="18" s="1"/>
  <c r="BF252" i="18" s="1"/>
  <c r="BG252" i="18" s="1"/>
  <c r="BH252" i="18" s="1"/>
  <c r="BI252" i="18" s="1"/>
  <c r="P772" i="18"/>
  <c r="P59" i="7946"/>
  <c r="P84" i="7946" s="1"/>
  <c r="S448" i="18"/>
  <c r="T448" i="18" s="1"/>
  <c r="R317" i="18"/>
  <c r="S317" i="18" s="1"/>
  <c r="S228" i="18"/>
  <c r="T228" i="18" s="1"/>
  <c r="U228" i="18" s="1"/>
  <c r="V228" i="18" s="1"/>
  <c r="W228" i="18" s="1"/>
  <c r="X228" i="18" s="1"/>
  <c r="Y228" i="18" s="1"/>
  <c r="Z228" i="18" s="1"/>
  <c r="AA228" i="18" s="1"/>
  <c r="AB228" i="18" s="1"/>
  <c r="AC228" i="18" s="1"/>
  <c r="AD228" i="18" s="1"/>
  <c r="AE228" i="18" s="1"/>
  <c r="AF228" i="18" s="1"/>
  <c r="AG228" i="18" s="1"/>
  <c r="AH228" i="18" s="1"/>
  <c r="AI228" i="18" s="1"/>
  <c r="AJ228" i="18" s="1"/>
  <c r="AK228" i="18" s="1"/>
  <c r="AL228" i="18" s="1"/>
  <c r="AM228" i="18" s="1"/>
  <c r="AN228" i="18" s="1"/>
  <c r="AO228" i="18" s="1"/>
  <c r="AP228" i="18" s="1"/>
  <c r="AQ228" i="18" s="1"/>
  <c r="AR228" i="18" s="1"/>
  <c r="AS228" i="18" s="1"/>
  <c r="AT228" i="18" s="1"/>
  <c r="AU228" i="18" s="1"/>
  <c r="AV228" i="18" s="1"/>
  <c r="AW228" i="18" s="1"/>
  <c r="AX228" i="18" s="1"/>
  <c r="AY228" i="18" s="1"/>
  <c r="AZ228" i="18" s="1"/>
  <c r="BA228" i="18" s="1"/>
  <c r="BB228" i="18" s="1"/>
  <c r="BC228" i="18" s="1"/>
  <c r="BD228" i="18" s="1"/>
  <c r="BE228" i="18" s="1"/>
  <c r="BF228" i="18" s="1"/>
  <c r="BG228" i="18" s="1"/>
  <c r="BH228" i="18" s="1"/>
  <c r="BI228" i="18" s="1"/>
  <c r="O377" i="18"/>
  <c r="S408" i="18"/>
  <c r="T408" i="18" s="1"/>
  <c r="U408" i="18" s="1"/>
  <c r="V408" i="18" s="1"/>
  <c r="W408" i="18" s="1"/>
  <c r="X408" i="18" s="1"/>
  <c r="Y408" i="18" s="1"/>
  <c r="Z408" i="18" s="1"/>
  <c r="AA408" i="18" s="1"/>
  <c r="AB408" i="18" s="1"/>
  <c r="AC408" i="18" s="1"/>
  <c r="AD408" i="18" s="1"/>
  <c r="AE408" i="18" s="1"/>
  <c r="AF408" i="18" s="1"/>
  <c r="AG408" i="18" s="1"/>
  <c r="AH408" i="18" s="1"/>
  <c r="AI408" i="18" s="1"/>
  <c r="AJ408" i="18" s="1"/>
  <c r="AK408" i="18" s="1"/>
  <c r="AL408" i="18" s="1"/>
  <c r="AM408" i="18" s="1"/>
  <c r="AN408" i="18" s="1"/>
  <c r="AO408" i="18" s="1"/>
  <c r="AP408" i="18" s="1"/>
  <c r="AQ408" i="18" s="1"/>
  <c r="AR408" i="18" s="1"/>
  <c r="AS408" i="18" s="1"/>
  <c r="AT408" i="18" s="1"/>
  <c r="AU408" i="18" s="1"/>
  <c r="AV408" i="18" s="1"/>
  <c r="AW408" i="18" s="1"/>
  <c r="AX408" i="18" s="1"/>
  <c r="AY408" i="18" s="1"/>
  <c r="AZ408" i="18" s="1"/>
  <c r="BA408" i="18" s="1"/>
  <c r="BB408" i="18" s="1"/>
  <c r="BC408" i="18" s="1"/>
  <c r="BD408" i="18" s="1"/>
  <c r="BE408" i="18" s="1"/>
  <c r="BF408" i="18" s="1"/>
  <c r="BG408" i="18" s="1"/>
  <c r="BH408" i="18" s="1"/>
  <c r="BI408" i="18" s="1"/>
  <c r="R215" i="18"/>
  <c r="S215" i="18" s="1"/>
  <c r="AC264" i="18"/>
  <c r="AD264" i="18" s="1"/>
  <c r="AE264" i="18" s="1"/>
  <c r="Q280" i="18"/>
  <c r="R280" i="18" s="1"/>
  <c r="S280" i="18" s="1"/>
  <c r="T280" i="18" s="1"/>
  <c r="S331" i="18"/>
  <c r="Q384" i="18"/>
  <c r="T253" i="18"/>
  <c r="U253" i="18" s="1"/>
  <c r="V253" i="18" s="1"/>
  <c r="W253" i="18" s="1"/>
  <c r="X253" i="18" s="1"/>
  <c r="Y253" i="18" s="1"/>
  <c r="Z253" i="18" s="1"/>
  <c r="AA253" i="18" s="1"/>
  <c r="AB253" i="18" s="1"/>
  <c r="AC253" i="18" s="1"/>
  <c r="AD253" i="18" s="1"/>
  <c r="AE253" i="18" s="1"/>
  <c r="AF253" i="18" s="1"/>
  <c r="AG253" i="18" s="1"/>
  <c r="AH253" i="18" s="1"/>
  <c r="AI253" i="18" s="1"/>
  <c r="AJ253" i="18" s="1"/>
  <c r="AK253" i="18" s="1"/>
  <c r="AL253" i="18" s="1"/>
  <c r="AM253" i="18" s="1"/>
  <c r="AN253" i="18" s="1"/>
  <c r="AO253" i="18" s="1"/>
  <c r="AP253" i="18" s="1"/>
  <c r="AQ253" i="18" s="1"/>
  <c r="AR253" i="18" s="1"/>
  <c r="AS253" i="18" s="1"/>
  <c r="AT253" i="18" s="1"/>
  <c r="AU253" i="18" s="1"/>
  <c r="AV253" i="18" s="1"/>
  <c r="AW253" i="18" s="1"/>
  <c r="AX253" i="18" s="1"/>
  <c r="AY253" i="18" s="1"/>
  <c r="AZ253" i="18" s="1"/>
  <c r="BA253" i="18" s="1"/>
  <c r="BB253" i="18" s="1"/>
  <c r="BC253" i="18" s="1"/>
  <c r="BD253" i="18" s="1"/>
  <c r="BE253" i="18" s="1"/>
  <c r="BF253" i="18" s="1"/>
  <c r="BG253" i="18" s="1"/>
  <c r="BH253" i="18" s="1"/>
  <c r="BI253" i="18" s="1"/>
  <c r="R444" i="18"/>
  <c r="S444" i="18" s="1"/>
  <c r="P291" i="18"/>
  <c r="O296" i="18"/>
  <c r="S213" i="18"/>
  <c r="T213" i="18" s="1"/>
  <c r="P226" i="18"/>
  <c r="Q226" i="18" s="1"/>
  <c r="Q434" i="18"/>
  <c r="R355" i="18"/>
  <c r="S355" i="18" s="1"/>
  <c r="R397" i="18"/>
  <c r="S397" i="18" s="1"/>
  <c r="Q254" i="18"/>
  <c r="Q345" i="18"/>
  <c r="R345" i="18" s="1"/>
  <c r="N10" i="18"/>
  <c r="O309" i="18"/>
  <c r="S304" i="18"/>
  <c r="T304" i="18" s="1"/>
  <c r="U304" i="18" s="1"/>
  <c r="Q208" i="18"/>
  <c r="Q305" i="18"/>
  <c r="R305" i="18" s="1"/>
  <c r="P407" i="18"/>
  <c r="Q407" i="18" s="1"/>
  <c r="O413" i="18"/>
  <c r="M13" i="24"/>
  <c r="N12" i="24"/>
  <c r="Q367" i="18"/>
  <c r="T447" i="18"/>
  <c r="S357" i="18"/>
  <c r="R422" i="18"/>
  <c r="S422" i="18" s="1"/>
  <c r="T422" i="18" s="1"/>
  <c r="O28" i="18"/>
  <c r="O19" i="18"/>
  <c r="O15" i="18"/>
  <c r="P385" i="18"/>
  <c r="Q385" i="18" s="1"/>
  <c r="O29" i="18"/>
  <c r="O35" i="18"/>
  <c r="O20" i="18"/>
  <c r="O11" i="18"/>
  <c r="O21" i="18"/>
  <c r="O13" i="18"/>
  <c r="O16" i="18"/>
  <c r="P268" i="18"/>
  <c r="Q268" i="18" s="1"/>
  <c r="R268" i="18" s="1"/>
  <c r="O36" i="18"/>
  <c r="P229" i="18"/>
  <c r="Q229" i="18" s="1"/>
  <c r="P424" i="18"/>
  <c r="Q424" i="18" s="1"/>
  <c r="P450" i="18"/>
  <c r="Q450" i="18" s="1"/>
  <c r="R450" i="18" s="1"/>
  <c r="O17" i="18"/>
  <c r="O24" i="18"/>
  <c r="P320" i="18"/>
  <c r="O38" i="18"/>
  <c r="O27" i="18"/>
  <c r="O25" i="18"/>
  <c r="P437" i="18"/>
  <c r="Q437" i="18" s="1"/>
  <c r="P346" i="18"/>
  <c r="Q346" i="18" s="1"/>
  <c r="P398" i="18"/>
  <c r="Q398" i="18" s="1"/>
  <c r="R398" i="18" s="1"/>
  <c r="S398" i="18" s="1"/>
  <c r="O12" i="18"/>
  <c r="O30" i="18"/>
  <c r="O14" i="18"/>
  <c r="P281" i="18"/>
  <c r="Q281" i="18" s="1"/>
  <c r="O26" i="18"/>
  <c r="P216" i="18"/>
  <c r="Q216" i="18" s="1"/>
  <c r="R216" i="18" s="1"/>
  <c r="O18" i="18"/>
  <c r="P307" i="18"/>
  <c r="Q307" i="18" s="1"/>
  <c r="O33" i="18"/>
  <c r="P411" i="18"/>
  <c r="Q411" i="18" s="1"/>
  <c r="P359" i="18"/>
  <c r="Q359" i="18" s="1"/>
  <c r="R359" i="18" s="1"/>
  <c r="O23" i="18"/>
  <c r="P372" i="18"/>
  <c r="O32" i="18"/>
  <c r="O22" i="18"/>
  <c r="P333" i="18"/>
  <c r="Q333" i="18" s="1"/>
  <c r="R333" i="18" s="1"/>
  <c r="P294" i="18"/>
  <c r="Q294" i="18" s="1"/>
  <c r="P242" i="18"/>
  <c r="Q242" i="18" s="1"/>
  <c r="R242" i="18" s="1"/>
  <c r="O34" i="18"/>
  <c r="O39" i="18"/>
  <c r="O31" i="18"/>
  <c r="O37" i="18"/>
  <c r="O40" i="18"/>
  <c r="P255" i="18"/>
  <c r="O374" i="18"/>
  <c r="P343" i="18"/>
  <c r="O348" i="18"/>
  <c r="AB315" i="18"/>
  <c r="AC315" i="18" s="1"/>
  <c r="AD315" i="18" s="1"/>
  <c r="AE315" i="18" s="1"/>
  <c r="AF315" i="18" s="1"/>
  <c r="AG315" i="18" s="1"/>
  <c r="AH315" i="18" s="1"/>
  <c r="AI315" i="18" s="1"/>
  <c r="AJ315" i="18" s="1"/>
  <c r="AK315" i="18" s="1"/>
  <c r="AL315" i="18" s="1"/>
  <c r="AM315" i="18" s="1"/>
  <c r="AN315" i="18" s="1"/>
  <c r="AO315" i="18" s="1"/>
  <c r="AP315" i="18" s="1"/>
  <c r="AQ315" i="18" s="1"/>
  <c r="AR315" i="18" s="1"/>
  <c r="AS315" i="18" s="1"/>
  <c r="AT315" i="18" s="1"/>
  <c r="AU315" i="18" s="1"/>
  <c r="AV315" i="18" s="1"/>
  <c r="AW315" i="18" s="1"/>
  <c r="AX315" i="18" s="1"/>
  <c r="AY315" i="18" s="1"/>
  <c r="AZ315" i="18" s="1"/>
  <c r="BA315" i="18" s="1"/>
  <c r="BB315" i="18" s="1"/>
  <c r="BC315" i="18" s="1"/>
  <c r="BD315" i="18" s="1"/>
  <c r="BE315" i="18" s="1"/>
  <c r="BF315" i="18" s="1"/>
  <c r="BG315" i="18" s="1"/>
  <c r="BH315" i="18" s="1"/>
  <c r="BI315" i="18" s="1"/>
  <c r="P225" i="18"/>
  <c r="P214" i="18"/>
  <c r="P328" i="18"/>
  <c r="O335" i="18"/>
  <c r="Q227" i="18"/>
  <c r="R227" i="18" s="1"/>
  <c r="S227" i="18" s="1"/>
  <c r="T227" i="18" s="1"/>
  <c r="U227" i="18" s="1"/>
  <c r="O24" i="2"/>
  <c r="O23" i="2"/>
  <c r="O25" i="2" s="1"/>
  <c r="X10" i="24"/>
  <c r="BD10" i="24"/>
  <c r="AB10" i="24"/>
  <c r="BI10" i="24"/>
  <c r="AN10" i="24"/>
  <c r="AO10" i="24"/>
  <c r="AK10" i="24"/>
  <c r="AW10" i="24"/>
  <c r="AI10" i="24"/>
  <c r="BC10" i="24"/>
  <c r="AX10" i="24"/>
  <c r="BH10" i="24"/>
  <c r="AC10" i="24"/>
  <c r="BB10" i="24"/>
  <c r="BA10" i="24"/>
  <c r="R10" i="24"/>
  <c r="V10" i="24"/>
  <c r="BG10" i="24"/>
  <c r="S10" i="24"/>
  <c r="AL10" i="24"/>
  <c r="AA10" i="24"/>
  <c r="AD10" i="24"/>
  <c r="AS10" i="24"/>
  <c r="AE10" i="24"/>
  <c r="Y10" i="24"/>
  <c r="AT10" i="24"/>
  <c r="AU10" i="24"/>
  <c r="AM10" i="24"/>
  <c r="AZ10" i="24"/>
  <c r="BE10" i="24"/>
  <c r="AG10" i="24"/>
  <c r="BF10" i="24"/>
  <c r="AF10" i="24"/>
  <c r="P10" i="24"/>
  <c r="T10" i="24"/>
  <c r="Q10" i="24"/>
  <c r="AR10" i="24"/>
  <c r="W10" i="24"/>
  <c r="AJ10" i="24"/>
  <c r="Z10" i="24"/>
  <c r="AV10" i="24"/>
  <c r="AP10" i="24"/>
  <c r="AH10" i="24"/>
  <c r="AQ10" i="24"/>
  <c r="U10" i="24"/>
  <c r="AY10" i="24"/>
  <c r="P18" i="2"/>
  <c r="P20" i="2"/>
  <c r="P21" i="2" s="1"/>
  <c r="P15" i="2"/>
  <c r="P19" i="2" s="1"/>
  <c r="P22" i="2"/>
  <c r="R410" i="18"/>
  <c r="S410" i="18" s="1"/>
  <c r="T410" i="18" s="1"/>
  <c r="U410" i="18" s="1"/>
  <c r="V410" i="18" s="1"/>
  <c r="W410" i="18" s="1"/>
  <c r="X410" i="18" s="1"/>
  <c r="Y410" i="18" s="1"/>
  <c r="Z410" i="18" s="1"/>
  <c r="AA410" i="18" s="1"/>
  <c r="AB410" i="18" s="1"/>
  <c r="AC410" i="18" s="1"/>
  <c r="AD410" i="18" s="1"/>
  <c r="AE410" i="18" s="1"/>
  <c r="AF410" i="18" s="1"/>
  <c r="AG410" i="18" s="1"/>
  <c r="AH410" i="18" s="1"/>
  <c r="AI410" i="18" s="1"/>
  <c r="AJ410" i="18" s="1"/>
  <c r="AK410" i="18" s="1"/>
  <c r="AL410" i="18" s="1"/>
  <c r="AM410" i="18" s="1"/>
  <c r="AN410" i="18" s="1"/>
  <c r="AO410" i="18" s="1"/>
  <c r="AP410" i="18" s="1"/>
  <c r="AQ410" i="18" s="1"/>
  <c r="AR410" i="18" s="1"/>
  <c r="AS410" i="18" s="1"/>
  <c r="AT410" i="18" s="1"/>
  <c r="AU410" i="18" s="1"/>
  <c r="AV410" i="18" s="1"/>
  <c r="AW410" i="18" s="1"/>
  <c r="AX410" i="18" s="1"/>
  <c r="AY410" i="18" s="1"/>
  <c r="AZ410" i="18" s="1"/>
  <c r="BA410" i="18" s="1"/>
  <c r="BB410" i="18" s="1"/>
  <c r="BC410" i="18" s="1"/>
  <c r="BD410" i="18" s="1"/>
  <c r="BE410" i="18" s="1"/>
  <c r="BF410" i="18" s="1"/>
  <c r="BG410" i="18" s="1"/>
  <c r="BH410" i="18" s="1"/>
  <c r="BI410" i="18" s="1"/>
  <c r="Q423" i="18"/>
  <c r="P358" i="18"/>
  <c r="R319" i="18"/>
  <c r="S319" i="18" s="1"/>
  <c r="T319" i="18" s="1"/>
  <c r="U319" i="18" s="1"/>
  <c r="V319" i="18" s="1"/>
  <c r="P332" i="18"/>
  <c r="P306" i="18"/>
  <c r="Q449" i="18"/>
  <c r="T247" i="18"/>
  <c r="U247" i="18" s="1"/>
  <c r="AB430" i="18"/>
  <c r="AC430" i="18" s="1"/>
  <c r="AD430" i="18" s="1"/>
  <c r="AE430" i="18" s="1"/>
  <c r="AF430" i="18" s="1"/>
  <c r="AG430" i="18" s="1"/>
  <c r="AH430" i="18" s="1"/>
  <c r="AI430" i="18" s="1"/>
  <c r="AJ430" i="18" s="1"/>
  <c r="AK430" i="18" s="1"/>
  <c r="AL430" i="18" s="1"/>
  <c r="AM430" i="18" s="1"/>
  <c r="AN430" i="18" s="1"/>
  <c r="AO430" i="18" s="1"/>
  <c r="AP430" i="18" s="1"/>
  <c r="AQ430" i="18" s="1"/>
  <c r="AR430" i="18" s="1"/>
  <c r="AS430" i="18" s="1"/>
  <c r="AT430" i="18" s="1"/>
  <c r="AU430" i="18" s="1"/>
  <c r="AV430" i="18" s="1"/>
  <c r="AW430" i="18" s="1"/>
  <c r="AX430" i="18" s="1"/>
  <c r="AY430" i="18" s="1"/>
  <c r="AZ430" i="18" s="1"/>
  <c r="BA430" i="18" s="1"/>
  <c r="BB430" i="18" s="1"/>
  <c r="BC430" i="18" s="1"/>
  <c r="BD430" i="18" s="1"/>
  <c r="BE430" i="18" s="1"/>
  <c r="BF430" i="18" s="1"/>
  <c r="BG430" i="18" s="1"/>
  <c r="BH430" i="18" s="1"/>
  <c r="BI430" i="18" s="1"/>
  <c r="P278" i="18"/>
  <c r="O283" i="18"/>
  <c r="O452" i="18"/>
  <c r="P442" i="18"/>
  <c r="Q442" i="18" s="1"/>
  <c r="R420" i="18"/>
  <c r="S420" i="18" s="1"/>
  <c r="Q238" i="18"/>
  <c r="O439" i="18"/>
  <c r="Q429" i="18"/>
  <c r="Q435" i="18"/>
  <c r="R435" i="18" s="1"/>
  <c r="Q292" i="18"/>
  <c r="O11" i="24"/>
  <c r="O7" i="7943"/>
  <c r="O8" i="7943" s="1"/>
  <c r="R436" i="18"/>
  <c r="S436" i="18" s="1"/>
  <c r="O426" i="18"/>
  <c r="M17" i="7946"/>
  <c r="M40" i="7946" s="1"/>
  <c r="N44" i="7943"/>
  <c r="N17" i="7946" s="1"/>
  <c r="N56" i="7946" s="1"/>
  <c r="N81" i="7946" s="1"/>
  <c r="AQ640" i="18"/>
  <c r="AR640" i="18" s="1"/>
  <c r="AS640" i="18" s="1"/>
  <c r="AT640" i="18" s="1"/>
  <c r="AU640" i="18" s="1"/>
  <c r="AV640" i="18" s="1"/>
  <c r="AW640" i="18" s="1"/>
  <c r="AX640" i="18" s="1"/>
  <c r="AY640" i="18" s="1"/>
  <c r="AZ640" i="18" s="1"/>
  <c r="BA640" i="18" s="1"/>
  <c r="BB640" i="18" s="1"/>
  <c r="BC640" i="18" s="1"/>
  <c r="BD640" i="18" s="1"/>
  <c r="BE640" i="18" s="1"/>
  <c r="BF640" i="18" s="1"/>
  <c r="BG640" i="18" s="1"/>
  <c r="BH640" i="18" s="1"/>
  <c r="BI640" i="18" s="1"/>
  <c r="U638" i="18"/>
  <c r="R795" i="18"/>
  <c r="S795" i="18" s="1"/>
  <c r="T795" i="18" s="1"/>
  <c r="Q722" i="18"/>
  <c r="O835" i="18"/>
  <c r="R821" i="18"/>
  <c r="Q716" i="18"/>
  <c r="BS425" i="7942"/>
  <c r="O680" i="18"/>
  <c r="P680" i="18" s="1"/>
  <c r="P708" i="18"/>
  <c r="Q708" i="18" s="1"/>
  <c r="R708" i="18" s="1"/>
  <c r="S708" i="18" s="1"/>
  <c r="T708" i="18" s="1"/>
  <c r="Q630" i="18"/>
  <c r="R630" i="18" s="1"/>
  <c r="U758" i="18"/>
  <c r="V758" i="18" s="1"/>
  <c r="S275" i="18"/>
  <c r="Q809" i="18"/>
  <c r="R809" i="18" s="1"/>
  <c r="S809" i="18" s="1"/>
  <c r="T809" i="18" s="1"/>
  <c r="U809" i="18" s="1"/>
  <c r="N661" i="18"/>
  <c r="U838" i="18"/>
  <c r="V838" i="18" s="1"/>
  <c r="W838" i="18" s="1"/>
  <c r="X838" i="18" s="1"/>
  <c r="Y838" i="18" s="1"/>
  <c r="Z838" i="18" s="1"/>
  <c r="AA838" i="18" s="1"/>
  <c r="AB838" i="18" s="1"/>
  <c r="AC838" i="18" s="1"/>
  <c r="AD838" i="18" s="1"/>
  <c r="AE838" i="18" s="1"/>
  <c r="AF838" i="18" s="1"/>
  <c r="AG838" i="18" s="1"/>
  <c r="AH838" i="18" s="1"/>
  <c r="AI838" i="18" s="1"/>
  <c r="AJ838" i="18" s="1"/>
  <c r="AK838" i="18" s="1"/>
  <c r="AL838" i="18" s="1"/>
  <c r="AM838" i="18" s="1"/>
  <c r="AN838" i="18" s="1"/>
  <c r="AO838" i="18" s="1"/>
  <c r="AP838" i="18" s="1"/>
  <c r="AQ838" i="18" s="1"/>
  <c r="AR838" i="18" s="1"/>
  <c r="AS838" i="18" s="1"/>
  <c r="AT838" i="18" s="1"/>
  <c r="AU838" i="18" s="1"/>
  <c r="AV838" i="18" s="1"/>
  <c r="AW838" i="18" s="1"/>
  <c r="AX838" i="18" s="1"/>
  <c r="AY838" i="18" s="1"/>
  <c r="AZ838" i="18" s="1"/>
  <c r="BA838" i="18" s="1"/>
  <c r="BB838" i="18" s="1"/>
  <c r="BC838" i="18" s="1"/>
  <c r="BD838" i="18" s="1"/>
  <c r="BE838" i="18" s="1"/>
  <c r="BF838" i="18" s="1"/>
  <c r="BG838" i="18" s="1"/>
  <c r="BH838" i="18" s="1"/>
  <c r="BI838" i="18" s="1"/>
  <c r="L70" i="24"/>
  <c r="L133" i="24" s="1"/>
  <c r="L66" i="24"/>
  <c r="O425" i="7942"/>
  <c r="P694" i="18"/>
  <c r="Q694" i="18" s="1"/>
  <c r="R694" i="18" s="1"/>
  <c r="Z425" i="7942"/>
  <c r="ER425" i="7942"/>
  <c r="N856" i="18"/>
  <c r="AW425" i="7942"/>
  <c r="N7" i="7942"/>
  <c r="O270" i="18"/>
  <c r="P260" i="18"/>
  <c r="S602" i="18"/>
  <c r="T602" i="18" s="1"/>
  <c r="U602" i="18" s="1"/>
  <c r="V602" i="18" s="1"/>
  <c r="W602" i="18" s="1"/>
  <c r="X602" i="18" s="1"/>
  <c r="Y602" i="18" s="1"/>
  <c r="Z602" i="18" s="1"/>
  <c r="AA602" i="18" s="1"/>
  <c r="AB602" i="18" s="1"/>
  <c r="AC602" i="18" s="1"/>
  <c r="AD602" i="18" s="1"/>
  <c r="AE602" i="18" s="1"/>
  <c r="AF602" i="18" s="1"/>
  <c r="AG602" i="18" s="1"/>
  <c r="AH602" i="18" s="1"/>
  <c r="AI602" i="18" s="1"/>
  <c r="AJ602" i="18" s="1"/>
  <c r="AK602" i="18" s="1"/>
  <c r="AL602" i="18" s="1"/>
  <c r="AM602" i="18" s="1"/>
  <c r="AN602" i="18" s="1"/>
  <c r="AO602" i="18" s="1"/>
  <c r="AP602" i="18" s="1"/>
  <c r="AQ602" i="18" s="1"/>
  <c r="AR602" i="18" s="1"/>
  <c r="AS602" i="18" s="1"/>
  <c r="AT602" i="18" s="1"/>
  <c r="AU602" i="18" s="1"/>
  <c r="AV602" i="18" s="1"/>
  <c r="AW602" i="18" s="1"/>
  <c r="AX602" i="18" s="1"/>
  <c r="AY602" i="18" s="1"/>
  <c r="AZ602" i="18" s="1"/>
  <c r="BA602" i="18" s="1"/>
  <c r="BB602" i="18" s="1"/>
  <c r="BC602" i="18" s="1"/>
  <c r="BD602" i="18" s="1"/>
  <c r="BE602" i="18" s="1"/>
  <c r="BF602" i="18" s="1"/>
  <c r="BG602" i="18" s="1"/>
  <c r="BH602" i="18" s="1"/>
  <c r="BI602" i="18" s="1"/>
  <c r="T586" i="18"/>
  <c r="GI425" i="7942"/>
  <c r="P850" i="18"/>
  <c r="Q850" i="18" s="1"/>
  <c r="P768" i="18"/>
  <c r="S223" i="18"/>
  <c r="R784" i="18"/>
  <c r="J57" i="7946"/>
  <c r="R811" i="18"/>
  <c r="P812" i="18"/>
  <c r="Q812" i="18" s="1"/>
  <c r="FN425" i="7942"/>
  <c r="DU425" i="7942"/>
  <c r="BR425" i="7942"/>
  <c r="FB425" i="7942"/>
  <c r="P653" i="18"/>
  <c r="Q653" i="18" s="1"/>
  <c r="R653" i="18" s="1"/>
  <c r="EG425" i="7942"/>
  <c r="AL425" i="7942"/>
  <c r="P604" i="18"/>
  <c r="Q604" i="18" s="1"/>
  <c r="R604" i="18" s="1"/>
  <c r="S604" i="18" s="1"/>
  <c r="W721" i="18"/>
  <c r="X721" i="18" s="1"/>
  <c r="Y721" i="18" s="1"/>
  <c r="Z721" i="18" s="1"/>
  <c r="AA721" i="18" s="1"/>
  <c r="AB721" i="18" s="1"/>
  <c r="AC721" i="18" s="1"/>
  <c r="AD721" i="18" s="1"/>
  <c r="AE721" i="18" s="1"/>
  <c r="AF721" i="18" s="1"/>
  <c r="AG721" i="18" s="1"/>
  <c r="AH721" i="18" s="1"/>
  <c r="AI721" i="18" s="1"/>
  <c r="AJ721" i="18" s="1"/>
  <c r="AK721" i="18" s="1"/>
  <c r="AL721" i="18" s="1"/>
  <c r="AM721" i="18" s="1"/>
  <c r="AN721" i="18" s="1"/>
  <c r="AO721" i="18" s="1"/>
  <c r="AP721" i="18" s="1"/>
  <c r="AQ721" i="18" s="1"/>
  <c r="AR721" i="18" s="1"/>
  <c r="AS721" i="18" s="1"/>
  <c r="AT721" i="18" s="1"/>
  <c r="AU721" i="18" s="1"/>
  <c r="AV721" i="18" s="1"/>
  <c r="AW721" i="18" s="1"/>
  <c r="AX721" i="18" s="1"/>
  <c r="AY721" i="18" s="1"/>
  <c r="AZ721" i="18" s="1"/>
  <c r="BA721" i="18" s="1"/>
  <c r="BB721" i="18" s="1"/>
  <c r="BC721" i="18" s="1"/>
  <c r="BD721" i="18" s="1"/>
  <c r="BE721" i="18" s="1"/>
  <c r="BF721" i="18" s="1"/>
  <c r="BG721" i="18" s="1"/>
  <c r="BH721" i="18" s="1"/>
  <c r="BI721" i="18" s="1"/>
  <c r="V312" i="18"/>
  <c r="R690" i="18"/>
  <c r="P425" i="7942"/>
  <c r="S837" i="18"/>
  <c r="T837" i="18" s="1"/>
  <c r="R642" i="18"/>
  <c r="S642" i="18" s="1"/>
  <c r="W731" i="18"/>
  <c r="X731" i="18" s="1"/>
  <c r="Y731" i="18" s="1"/>
  <c r="AA425" i="7942"/>
  <c r="P794" i="18"/>
  <c r="R677" i="18"/>
  <c r="CC425" i="7942"/>
  <c r="EQ425" i="7942"/>
  <c r="T774" i="18"/>
  <c r="U774" i="18" s="1"/>
  <c r="P644" i="18"/>
  <c r="O657" i="18"/>
  <c r="P618" i="18"/>
  <c r="Q618" i="18" s="1"/>
  <c r="R618" i="18" s="1"/>
  <c r="N687" i="18"/>
  <c r="O748" i="18"/>
  <c r="N843" i="18"/>
  <c r="N817" i="18"/>
  <c r="AV425" i="7942"/>
  <c r="CY425" i="7942"/>
  <c r="GJ425" i="7942"/>
  <c r="V833" i="18"/>
  <c r="Q781" i="18"/>
  <c r="O70" i="7946"/>
  <c r="O601" i="18"/>
  <c r="P601" i="18" s="1"/>
  <c r="Q601" i="18" s="1"/>
  <c r="R601" i="18" s="1"/>
  <c r="S601" i="18" s="1"/>
  <c r="T601" i="18" s="1"/>
  <c r="U601" i="18" s="1"/>
  <c r="V601" i="18" s="1"/>
  <c r="W601" i="18" s="1"/>
  <c r="U823" i="18"/>
  <c r="P591" i="18"/>
  <c r="Q591" i="18" s="1"/>
  <c r="FM425" i="7942"/>
  <c r="DV425" i="7942"/>
  <c r="P629" i="18"/>
  <c r="Q612" i="18"/>
  <c r="R612" i="18" s="1"/>
  <c r="N49" i="24"/>
  <c r="O7" i="24"/>
  <c r="O40" i="24" s="1"/>
  <c r="N32" i="24"/>
  <c r="N163" i="24" s="1"/>
  <c r="N41" i="24"/>
  <c r="R807" i="18"/>
  <c r="FC425" i="7942"/>
  <c r="R390" i="18"/>
  <c r="U403" i="18"/>
  <c r="EF425" i="7942"/>
  <c r="Q760" i="18"/>
  <c r="R760" i="18" s="1"/>
  <c r="AK425" i="7942"/>
  <c r="P720" i="18"/>
  <c r="U820" i="18"/>
  <c r="FX425" i="7942"/>
  <c r="CO425" i="7942"/>
  <c r="Z300" i="18"/>
  <c r="AA300" i="18" s="1"/>
  <c r="AB300" i="18" s="1"/>
  <c r="AC300" i="18" s="1"/>
  <c r="AD300" i="18" s="1"/>
  <c r="AE300" i="18" s="1"/>
  <c r="AF300" i="18" s="1"/>
  <c r="AG300" i="18" s="1"/>
  <c r="AH300" i="18" s="1"/>
  <c r="AI300" i="18" s="1"/>
  <c r="AJ300" i="18" s="1"/>
  <c r="AK300" i="18" s="1"/>
  <c r="AL300" i="18" s="1"/>
  <c r="AM300" i="18" s="1"/>
  <c r="AN300" i="18" s="1"/>
  <c r="AO300" i="18" s="1"/>
  <c r="AP300" i="18" s="1"/>
  <c r="AQ300" i="18" s="1"/>
  <c r="AR300" i="18" s="1"/>
  <c r="AS300" i="18" s="1"/>
  <c r="AT300" i="18" s="1"/>
  <c r="AU300" i="18" s="1"/>
  <c r="AV300" i="18" s="1"/>
  <c r="AW300" i="18" s="1"/>
  <c r="AX300" i="18" s="1"/>
  <c r="AY300" i="18" s="1"/>
  <c r="AZ300" i="18" s="1"/>
  <c r="BA300" i="18" s="1"/>
  <c r="BB300" i="18" s="1"/>
  <c r="BC300" i="18" s="1"/>
  <c r="BD300" i="18" s="1"/>
  <c r="BE300" i="18" s="1"/>
  <c r="BF300" i="18" s="1"/>
  <c r="BG300" i="18" s="1"/>
  <c r="BH300" i="18" s="1"/>
  <c r="BI300" i="18" s="1"/>
  <c r="P799" i="18"/>
  <c r="Q799" i="18" s="1"/>
  <c r="O851" i="18"/>
  <c r="R286" i="18"/>
  <c r="R364" i="18"/>
  <c r="K40" i="7946"/>
  <c r="K56" i="7946"/>
  <c r="S588" i="18"/>
  <c r="T588" i="18" s="1"/>
  <c r="DJ425" i="7942"/>
  <c r="N752" i="18"/>
  <c r="V234" i="18"/>
  <c r="CD425" i="7942"/>
  <c r="M41" i="18"/>
  <c r="P800" i="18"/>
  <c r="O592" i="18"/>
  <c r="P813" i="18"/>
  <c r="O787" i="18"/>
  <c r="N791" i="18"/>
  <c r="N726" i="18"/>
  <c r="O683" i="18"/>
  <c r="O631" i="18"/>
  <c r="P631" i="18" s="1"/>
  <c r="O761" i="18"/>
  <c r="N765" i="18"/>
  <c r="CZ425" i="7942"/>
  <c r="BG425" i="7942"/>
  <c r="Q822" i="18"/>
  <c r="R822" i="18" s="1"/>
  <c r="T771" i="18"/>
  <c r="U771" i="18" s="1"/>
  <c r="V771" i="18" s="1"/>
  <c r="W771" i="18" s="1"/>
  <c r="X771" i="18" s="1"/>
  <c r="Y771" i="18" s="1"/>
  <c r="Z771" i="18" s="1"/>
  <c r="AA771" i="18" s="1"/>
  <c r="AB771" i="18" s="1"/>
  <c r="AC771" i="18" s="1"/>
  <c r="AD771" i="18" s="1"/>
  <c r="AE771" i="18" s="1"/>
  <c r="AF771" i="18" s="1"/>
  <c r="AG771" i="18" s="1"/>
  <c r="AH771" i="18" s="1"/>
  <c r="AI771" i="18" s="1"/>
  <c r="AJ771" i="18" s="1"/>
  <c r="AK771" i="18" s="1"/>
  <c r="AL771" i="18" s="1"/>
  <c r="AM771" i="18" s="1"/>
  <c r="AN771" i="18" s="1"/>
  <c r="AO771" i="18" s="1"/>
  <c r="AP771" i="18" s="1"/>
  <c r="AQ771" i="18" s="1"/>
  <c r="AR771" i="18" s="1"/>
  <c r="AS771" i="18" s="1"/>
  <c r="AT771" i="18" s="1"/>
  <c r="AU771" i="18" s="1"/>
  <c r="AV771" i="18" s="1"/>
  <c r="AW771" i="18" s="1"/>
  <c r="AX771" i="18" s="1"/>
  <c r="AY771" i="18" s="1"/>
  <c r="AZ771" i="18" s="1"/>
  <c r="BA771" i="18" s="1"/>
  <c r="BB771" i="18" s="1"/>
  <c r="BC771" i="18" s="1"/>
  <c r="BD771" i="18" s="1"/>
  <c r="BE771" i="18" s="1"/>
  <c r="BF771" i="18" s="1"/>
  <c r="BG771" i="18" s="1"/>
  <c r="BH771" i="18" s="1"/>
  <c r="BI771" i="18" s="1"/>
  <c r="N713" i="18"/>
  <c r="U416" i="18"/>
  <c r="T846" i="18"/>
  <c r="U846" i="18" s="1"/>
  <c r="N609" i="18"/>
  <c r="V655" i="18"/>
  <c r="W655" i="18" s="1"/>
  <c r="X655" i="18" s="1"/>
  <c r="Y655" i="18" s="1"/>
  <c r="Q625" i="18"/>
  <c r="R625" i="18" s="1"/>
  <c r="S625" i="18" s="1"/>
  <c r="T625" i="18" s="1"/>
  <c r="Q682" i="18"/>
  <c r="R682" i="18" s="1"/>
  <c r="S682" i="18" s="1"/>
  <c r="T682" i="18" s="1"/>
  <c r="U682" i="18" s="1"/>
  <c r="V682" i="18" s="1"/>
  <c r="W682" i="18" s="1"/>
  <c r="X682" i="18" s="1"/>
  <c r="Y682" i="18" s="1"/>
  <c r="Q755" i="18"/>
  <c r="Q719" i="18"/>
  <c r="R719" i="18" s="1"/>
  <c r="S719" i="18" s="1"/>
  <c r="T719" i="18" s="1"/>
  <c r="U719" i="18" s="1"/>
  <c r="V719" i="18" s="1"/>
  <c r="W719" i="18" s="1"/>
  <c r="X719" i="18" s="1"/>
  <c r="Y719" i="18" s="1"/>
  <c r="Z719" i="18" s="1"/>
  <c r="AA719" i="18" s="1"/>
  <c r="AB719" i="18" s="1"/>
  <c r="AC719" i="18" s="1"/>
  <c r="AD719" i="18" s="1"/>
  <c r="AE719" i="18" s="1"/>
  <c r="AF719" i="18" s="1"/>
  <c r="AG719" i="18" s="1"/>
  <c r="AH719" i="18" s="1"/>
  <c r="AI719" i="18" s="1"/>
  <c r="AJ719" i="18" s="1"/>
  <c r="AK719" i="18" s="1"/>
  <c r="AL719" i="18" s="1"/>
  <c r="AM719" i="18" s="1"/>
  <c r="AN719" i="18" s="1"/>
  <c r="AO719" i="18" s="1"/>
  <c r="AP719" i="18" s="1"/>
  <c r="AQ719" i="18" s="1"/>
  <c r="AR719" i="18" s="1"/>
  <c r="AS719" i="18" s="1"/>
  <c r="AT719" i="18" s="1"/>
  <c r="AU719" i="18" s="1"/>
  <c r="AV719" i="18" s="1"/>
  <c r="AW719" i="18" s="1"/>
  <c r="AX719" i="18" s="1"/>
  <c r="AY719" i="18" s="1"/>
  <c r="AZ719" i="18" s="1"/>
  <c r="BA719" i="18" s="1"/>
  <c r="BB719" i="18" s="1"/>
  <c r="BC719" i="18" s="1"/>
  <c r="BD719" i="18" s="1"/>
  <c r="BE719" i="18" s="1"/>
  <c r="BF719" i="18" s="1"/>
  <c r="BG719" i="18" s="1"/>
  <c r="BH719" i="18" s="1"/>
  <c r="BI719" i="18" s="1"/>
  <c r="U795" i="18"/>
  <c r="V795" i="18" s="1"/>
  <c r="W795" i="18" s="1"/>
  <c r="X795" i="18" s="1"/>
  <c r="Y795" i="18" s="1"/>
  <c r="Z795" i="18" s="1"/>
  <c r="AA795" i="18" s="1"/>
  <c r="AB795" i="18" s="1"/>
  <c r="AC795" i="18" s="1"/>
  <c r="AD795" i="18" s="1"/>
  <c r="AE795" i="18" s="1"/>
  <c r="AF795" i="18" s="1"/>
  <c r="AG795" i="18" s="1"/>
  <c r="AH795" i="18" s="1"/>
  <c r="AI795" i="18" s="1"/>
  <c r="AJ795" i="18" s="1"/>
  <c r="AK795" i="18" s="1"/>
  <c r="AL795" i="18" s="1"/>
  <c r="AM795" i="18" s="1"/>
  <c r="AN795" i="18" s="1"/>
  <c r="AO795" i="18" s="1"/>
  <c r="AP795" i="18" s="1"/>
  <c r="AQ795" i="18" s="1"/>
  <c r="AR795" i="18" s="1"/>
  <c r="AS795" i="18" s="1"/>
  <c r="AT795" i="18" s="1"/>
  <c r="AU795" i="18" s="1"/>
  <c r="AV795" i="18" s="1"/>
  <c r="AW795" i="18" s="1"/>
  <c r="AX795" i="18" s="1"/>
  <c r="AY795" i="18" s="1"/>
  <c r="AZ795" i="18" s="1"/>
  <c r="BA795" i="18" s="1"/>
  <c r="BB795" i="18" s="1"/>
  <c r="BC795" i="18" s="1"/>
  <c r="BD795" i="18" s="1"/>
  <c r="BE795" i="18" s="1"/>
  <c r="BF795" i="18" s="1"/>
  <c r="BG795" i="18" s="1"/>
  <c r="BH795" i="18" s="1"/>
  <c r="BI795" i="18" s="1"/>
  <c r="FY425" i="7942"/>
  <c r="U668" i="18"/>
  <c r="V668" i="18" s="1"/>
  <c r="CN425" i="7942"/>
  <c r="R299" i="18"/>
  <c r="S703" i="18"/>
  <c r="Q678" i="18"/>
  <c r="R678" i="18" s="1"/>
  <c r="S678" i="18" s="1"/>
  <c r="T678" i="18" s="1"/>
  <c r="U678" i="18" s="1"/>
  <c r="V678" i="18" s="1"/>
  <c r="W678" i="18" s="1"/>
  <c r="X678" i="18" s="1"/>
  <c r="Y678" i="18" s="1"/>
  <c r="Z678" i="18" s="1"/>
  <c r="AA678" i="18" s="1"/>
  <c r="AB678" i="18" s="1"/>
  <c r="AC678" i="18" s="1"/>
  <c r="AD678" i="18" s="1"/>
  <c r="AE678" i="18" s="1"/>
  <c r="AF678" i="18" s="1"/>
  <c r="AG678" i="18" s="1"/>
  <c r="AH678" i="18" s="1"/>
  <c r="AI678" i="18" s="1"/>
  <c r="AJ678" i="18" s="1"/>
  <c r="AK678" i="18" s="1"/>
  <c r="AL678" i="18" s="1"/>
  <c r="AM678" i="18" s="1"/>
  <c r="AN678" i="18" s="1"/>
  <c r="AO678" i="18" s="1"/>
  <c r="AP678" i="18" s="1"/>
  <c r="AQ678" i="18" s="1"/>
  <c r="AR678" i="18" s="1"/>
  <c r="AS678" i="18" s="1"/>
  <c r="AT678" i="18" s="1"/>
  <c r="AU678" i="18" s="1"/>
  <c r="AV678" i="18" s="1"/>
  <c r="AW678" i="18" s="1"/>
  <c r="AX678" i="18" s="1"/>
  <c r="AY678" i="18" s="1"/>
  <c r="AZ678" i="18" s="1"/>
  <c r="BA678" i="18" s="1"/>
  <c r="BB678" i="18" s="1"/>
  <c r="BC678" i="18" s="1"/>
  <c r="BD678" i="18" s="1"/>
  <c r="BE678" i="18" s="1"/>
  <c r="BF678" i="18" s="1"/>
  <c r="BG678" i="18" s="1"/>
  <c r="BH678" i="18" s="1"/>
  <c r="BI678" i="18" s="1"/>
  <c r="T616" i="18"/>
  <c r="Q643" i="18"/>
  <c r="R643" i="18" s="1"/>
  <c r="L17" i="7946"/>
  <c r="R599" i="18"/>
  <c r="Q746" i="18"/>
  <c r="DK425" i="7942"/>
  <c r="Q729" i="18"/>
  <c r="P742" i="18"/>
  <c r="T743" i="18"/>
  <c r="P664" i="18"/>
  <c r="T327" i="18"/>
  <c r="U616" i="18"/>
  <c r="V616" i="18" s="1"/>
  <c r="W616" i="18" s="1"/>
  <c r="Q852" i="18"/>
  <c r="O619" i="18"/>
  <c r="P619" i="18" s="1"/>
  <c r="Q619" i="18" s="1"/>
  <c r="R619" i="18" s="1"/>
  <c r="O853" i="18"/>
  <c r="P853" i="18" s="1"/>
  <c r="O697" i="18"/>
  <c r="P697" i="18" s="1"/>
  <c r="O710" i="18"/>
  <c r="O713" i="18" s="1"/>
  <c r="O645" i="18"/>
  <c r="P645" i="18" s="1"/>
  <c r="Q645" i="18" s="1"/>
  <c r="R645" i="18" s="1"/>
  <c r="O723" i="18"/>
  <c r="P723" i="18" s="1"/>
  <c r="O762" i="18"/>
  <c r="P762" i="18" s="1"/>
  <c r="Q762" i="18" s="1"/>
  <c r="R762" i="18" s="1"/>
  <c r="O840" i="18"/>
  <c r="P840" i="18" s="1"/>
  <c r="O7" i="18"/>
  <c r="O749" i="18"/>
  <c r="P749" i="18" s="1"/>
  <c r="O814" i="18"/>
  <c r="P814" i="18" s="1"/>
  <c r="O684" i="18"/>
  <c r="P684" i="18" s="1"/>
  <c r="O658" i="18"/>
  <c r="P658" i="18" s="1"/>
  <c r="O801" i="18"/>
  <c r="P801" i="18" s="1"/>
  <c r="Q801" i="18" s="1"/>
  <c r="O593" i="18"/>
  <c r="P593" i="18" s="1"/>
  <c r="Q593" i="18" s="1"/>
  <c r="R593" i="18" s="1"/>
  <c r="S593" i="18" s="1"/>
  <c r="T593" i="18" s="1"/>
  <c r="O606" i="18"/>
  <c r="P606" i="18" s="1"/>
  <c r="Q606" i="18" s="1"/>
  <c r="O827" i="18"/>
  <c r="O830" i="18" s="1"/>
  <c r="O671" i="18"/>
  <c r="P671" i="18" s="1"/>
  <c r="O736" i="18"/>
  <c r="P736" i="18" s="1"/>
  <c r="O775" i="18"/>
  <c r="O778" i="18" s="1"/>
  <c r="O632" i="18"/>
  <c r="P632" i="18" s="1"/>
  <c r="O788" i="18"/>
  <c r="P788" i="18" s="1"/>
  <c r="Q788" i="18" s="1"/>
  <c r="N44" i="18"/>
  <c r="N57" i="18"/>
  <c r="N55" i="18"/>
  <c r="N50" i="18"/>
  <c r="N42" i="18"/>
  <c r="N53" i="18"/>
  <c r="N60" i="18"/>
  <c r="N49" i="18"/>
  <c r="N66" i="18"/>
  <c r="N67" i="18"/>
  <c r="N70" i="18"/>
  <c r="N56" i="18"/>
  <c r="N47" i="18"/>
  <c r="N65" i="18"/>
  <c r="N69" i="18"/>
  <c r="N59" i="18"/>
  <c r="N52" i="18"/>
  <c r="N62" i="18"/>
  <c r="N61" i="18"/>
  <c r="N45" i="18"/>
  <c r="N63" i="18"/>
  <c r="N58" i="18"/>
  <c r="N64" i="18"/>
  <c r="N43" i="18"/>
  <c r="N46" i="18"/>
  <c r="N51" i="18"/>
  <c r="N71" i="18"/>
  <c r="N68" i="18"/>
  <c r="N54" i="18"/>
  <c r="N48" i="18"/>
  <c r="P670" i="18"/>
  <c r="Q670" i="18" s="1"/>
  <c r="R670" i="18" s="1"/>
  <c r="O696" i="18"/>
  <c r="P696" i="18" s="1"/>
  <c r="N700" i="18"/>
  <c r="O735" i="18"/>
  <c r="P693" i="18"/>
  <c r="S379" i="18"/>
  <c r="BH425" i="7942"/>
  <c r="T651" i="18"/>
  <c r="S695" i="18"/>
  <c r="T695" i="18" s="1"/>
  <c r="U695" i="18" s="1"/>
  <c r="P827" i="18" l="1"/>
  <c r="Q827" i="18" s="1"/>
  <c r="O726" i="18"/>
  <c r="N96" i="7946"/>
  <c r="O71" i="7946"/>
  <c r="N40" i="7946"/>
  <c r="O80" i="7943"/>
  <c r="O25" i="7946" s="1"/>
  <c r="O48" i="7946" s="1"/>
  <c r="AB419" i="18"/>
  <c r="AC419" i="18" s="1"/>
  <c r="AD419" i="18" s="1"/>
  <c r="AE419" i="18" s="1"/>
  <c r="AF419" i="18" s="1"/>
  <c r="AG419" i="18" s="1"/>
  <c r="AH419" i="18" s="1"/>
  <c r="AI419" i="18" s="1"/>
  <c r="AJ419" i="18" s="1"/>
  <c r="AK419" i="18" s="1"/>
  <c r="AL419" i="18" s="1"/>
  <c r="AM419" i="18" s="1"/>
  <c r="AN419" i="18" s="1"/>
  <c r="AO419" i="18" s="1"/>
  <c r="AP419" i="18" s="1"/>
  <c r="AQ419" i="18" s="1"/>
  <c r="AR419" i="18" s="1"/>
  <c r="AS419" i="18" s="1"/>
  <c r="AT419" i="18" s="1"/>
  <c r="AU419" i="18" s="1"/>
  <c r="AV419" i="18" s="1"/>
  <c r="AW419" i="18" s="1"/>
  <c r="AX419" i="18" s="1"/>
  <c r="AY419" i="18" s="1"/>
  <c r="AZ419" i="18" s="1"/>
  <c r="BA419" i="18" s="1"/>
  <c r="BB419" i="18" s="1"/>
  <c r="BC419" i="18" s="1"/>
  <c r="BD419" i="18" s="1"/>
  <c r="BE419" i="18" s="1"/>
  <c r="BF419" i="18" s="1"/>
  <c r="BG419" i="18" s="1"/>
  <c r="BH419" i="18" s="1"/>
  <c r="BI419" i="18" s="1"/>
  <c r="Q697" i="18"/>
  <c r="Q826" i="18"/>
  <c r="W825" i="18"/>
  <c r="X825" i="18" s="1"/>
  <c r="Y825" i="18" s="1"/>
  <c r="Z825" i="18" s="1"/>
  <c r="AA825" i="18" s="1"/>
  <c r="AB825" i="18" s="1"/>
  <c r="AC825" i="18" s="1"/>
  <c r="AD825" i="18" s="1"/>
  <c r="AE825" i="18" s="1"/>
  <c r="AF825" i="18" s="1"/>
  <c r="AG825" i="18" s="1"/>
  <c r="AH825" i="18" s="1"/>
  <c r="AI825" i="18" s="1"/>
  <c r="AJ825" i="18" s="1"/>
  <c r="AK825" i="18" s="1"/>
  <c r="AL825" i="18" s="1"/>
  <c r="AM825" i="18" s="1"/>
  <c r="AN825" i="18" s="1"/>
  <c r="AO825" i="18" s="1"/>
  <c r="AP825" i="18" s="1"/>
  <c r="AQ825" i="18" s="1"/>
  <c r="AR825" i="18" s="1"/>
  <c r="AS825" i="18" s="1"/>
  <c r="AT825" i="18" s="1"/>
  <c r="AU825" i="18" s="1"/>
  <c r="AV825" i="18" s="1"/>
  <c r="AW825" i="18" s="1"/>
  <c r="AX825" i="18" s="1"/>
  <c r="AY825" i="18" s="1"/>
  <c r="AZ825" i="18" s="1"/>
  <c r="BA825" i="18" s="1"/>
  <c r="BB825" i="18" s="1"/>
  <c r="BC825" i="18" s="1"/>
  <c r="BD825" i="18" s="1"/>
  <c r="BE825" i="18" s="1"/>
  <c r="BF825" i="18" s="1"/>
  <c r="BG825" i="18" s="1"/>
  <c r="BH825" i="18" s="1"/>
  <c r="BI825" i="18" s="1"/>
  <c r="V371" i="18"/>
  <c r="W371" i="18" s="1"/>
  <c r="X371" i="18" s="1"/>
  <c r="Y371" i="18" s="1"/>
  <c r="Z371" i="18" s="1"/>
  <c r="AA371" i="18" s="1"/>
  <c r="AB371" i="18" s="1"/>
  <c r="AC371" i="18" s="1"/>
  <c r="AD371" i="18" s="1"/>
  <c r="AE371" i="18" s="1"/>
  <c r="AF371" i="18" s="1"/>
  <c r="AG371" i="18" s="1"/>
  <c r="AH371" i="18" s="1"/>
  <c r="AI371" i="18" s="1"/>
  <c r="AJ371" i="18" s="1"/>
  <c r="AK371" i="18" s="1"/>
  <c r="AL371" i="18" s="1"/>
  <c r="AM371" i="18" s="1"/>
  <c r="AN371" i="18" s="1"/>
  <c r="AO371" i="18" s="1"/>
  <c r="AP371" i="18" s="1"/>
  <c r="AQ371" i="18" s="1"/>
  <c r="AR371" i="18" s="1"/>
  <c r="AS371" i="18" s="1"/>
  <c r="AT371" i="18" s="1"/>
  <c r="AU371" i="18" s="1"/>
  <c r="AV371" i="18" s="1"/>
  <c r="AW371" i="18" s="1"/>
  <c r="AX371" i="18" s="1"/>
  <c r="AY371" i="18" s="1"/>
  <c r="AZ371" i="18" s="1"/>
  <c r="BA371" i="18" s="1"/>
  <c r="BB371" i="18" s="1"/>
  <c r="BC371" i="18" s="1"/>
  <c r="BD371" i="18" s="1"/>
  <c r="BE371" i="18" s="1"/>
  <c r="BF371" i="18" s="1"/>
  <c r="BG371" i="18" s="1"/>
  <c r="BH371" i="18" s="1"/>
  <c r="BI371" i="18" s="1"/>
  <c r="R254" i="18"/>
  <c r="S254" i="18" s="1"/>
  <c r="W421" i="18"/>
  <c r="X421" i="18" s="1"/>
  <c r="Y421" i="18" s="1"/>
  <c r="S305" i="18"/>
  <c r="T305" i="18" s="1"/>
  <c r="U305" i="18" s="1"/>
  <c r="V305" i="18" s="1"/>
  <c r="W305" i="18" s="1"/>
  <c r="X305" i="18" s="1"/>
  <c r="Y305" i="18" s="1"/>
  <c r="Z305" i="18" s="1"/>
  <c r="AA305" i="18" s="1"/>
  <c r="AB305" i="18" s="1"/>
  <c r="AC305" i="18" s="1"/>
  <c r="AD305" i="18" s="1"/>
  <c r="AE305" i="18" s="1"/>
  <c r="AF305" i="18" s="1"/>
  <c r="AG305" i="18" s="1"/>
  <c r="AH305" i="18" s="1"/>
  <c r="AI305" i="18" s="1"/>
  <c r="AJ305" i="18" s="1"/>
  <c r="AK305" i="18" s="1"/>
  <c r="AL305" i="18" s="1"/>
  <c r="AM305" i="18" s="1"/>
  <c r="AN305" i="18" s="1"/>
  <c r="AO305" i="18" s="1"/>
  <c r="AP305" i="18" s="1"/>
  <c r="AQ305" i="18" s="1"/>
  <c r="AR305" i="18" s="1"/>
  <c r="AS305" i="18" s="1"/>
  <c r="AT305" i="18" s="1"/>
  <c r="AU305" i="18" s="1"/>
  <c r="AV305" i="18" s="1"/>
  <c r="AW305" i="18" s="1"/>
  <c r="AX305" i="18" s="1"/>
  <c r="AY305" i="18" s="1"/>
  <c r="AZ305" i="18" s="1"/>
  <c r="BA305" i="18" s="1"/>
  <c r="BB305" i="18" s="1"/>
  <c r="BC305" i="18" s="1"/>
  <c r="BD305" i="18" s="1"/>
  <c r="BE305" i="18" s="1"/>
  <c r="BF305" i="18" s="1"/>
  <c r="BG305" i="18" s="1"/>
  <c r="BH305" i="18" s="1"/>
  <c r="BI305" i="18" s="1"/>
  <c r="W293" i="18"/>
  <c r="X293" i="18" s="1"/>
  <c r="Y293" i="18" s="1"/>
  <c r="P309" i="18"/>
  <c r="T709" i="18"/>
  <c r="U709" i="18" s="1"/>
  <c r="V709" i="18" s="1"/>
  <c r="U280" i="18"/>
  <c r="V280" i="18" s="1"/>
  <c r="W280" i="18" s="1"/>
  <c r="X280" i="18" s="1"/>
  <c r="Y280" i="18" s="1"/>
  <c r="Z280" i="18" s="1"/>
  <c r="S618" i="18"/>
  <c r="T618" i="18" s="1"/>
  <c r="Q734" i="18"/>
  <c r="R734" i="18" s="1"/>
  <c r="S734" i="18" s="1"/>
  <c r="U213" i="18"/>
  <c r="V213" i="18" s="1"/>
  <c r="W213" i="18" s="1"/>
  <c r="X213" i="18" s="1"/>
  <c r="Y213" i="18" s="1"/>
  <c r="Z213" i="18" s="1"/>
  <c r="AA213" i="18" s="1"/>
  <c r="AB213" i="18" s="1"/>
  <c r="AC213" i="18" s="1"/>
  <c r="AD213" i="18" s="1"/>
  <c r="AE213" i="18" s="1"/>
  <c r="AF213" i="18" s="1"/>
  <c r="AG213" i="18" s="1"/>
  <c r="AH213" i="18" s="1"/>
  <c r="AI213" i="18" s="1"/>
  <c r="AJ213" i="18" s="1"/>
  <c r="AK213" i="18" s="1"/>
  <c r="AL213" i="18" s="1"/>
  <c r="AM213" i="18" s="1"/>
  <c r="AN213" i="18" s="1"/>
  <c r="AO213" i="18" s="1"/>
  <c r="AP213" i="18" s="1"/>
  <c r="AQ213" i="18" s="1"/>
  <c r="AR213" i="18" s="1"/>
  <c r="AS213" i="18" s="1"/>
  <c r="AT213" i="18" s="1"/>
  <c r="AU213" i="18" s="1"/>
  <c r="AV213" i="18" s="1"/>
  <c r="AW213" i="18" s="1"/>
  <c r="AX213" i="18" s="1"/>
  <c r="AY213" i="18" s="1"/>
  <c r="AZ213" i="18" s="1"/>
  <c r="BA213" i="18" s="1"/>
  <c r="BB213" i="18" s="1"/>
  <c r="BC213" i="18" s="1"/>
  <c r="BD213" i="18" s="1"/>
  <c r="BE213" i="18" s="1"/>
  <c r="BF213" i="18" s="1"/>
  <c r="BG213" i="18" s="1"/>
  <c r="BH213" i="18" s="1"/>
  <c r="BI213" i="18" s="1"/>
  <c r="S359" i="18"/>
  <c r="T359" i="18" s="1"/>
  <c r="U359" i="18" s="1"/>
  <c r="R788" i="18"/>
  <c r="V304" i="18"/>
  <c r="W304" i="18" s="1"/>
  <c r="S619" i="18"/>
  <c r="T619" i="18" s="1"/>
  <c r="R606" i="18"/>
  <c r="S606" i="18" s="1"/>
  <c r="T606" i="18" s="1"/>
  <c r="M56" i="7946"/>
  <c r="M81" i="7946" s="1"/>
  <c r="R812" i="18"/>
  <c r="S812" i="18" s="1"/>
  <c r="X241" i="18"/>
  <c r="Y241" i="18" s="1"/>
  <c r="Z241" i="18" s="1"/>
  <c r="AA241" i="18" s="1"/>
  <c r="AB241" i="18" s="1"/>
  <c r="AC241" i="18" s="1"/>
  <c r="AD241" i="18" s="1"/>
  <c r="AE241" i="18" s="1"/>
  <c r="AF241" i="18" s="1"/>
  <c r="AG241" i="18" s="1"/>
  <c r="AH241" i="18" s="1"/>
  <c r="AI241" i="18" s="1"/>
  <c r="AJ241" i="18" s="1"/>
  <c r="AK241" i="18" s="1"/>
  <c r="AL241" i="18" s="1"/>
  <c r="AM241" i="18" s="1"/>
  <c r="AN241" i="18" s="1"/>
  <c r="AO241" i="18" s="1"/>
  <c r="AP241" i="18" s="1"/>
  <c r="AQ241" i="18" s="1"/>
  <c r="AR241" i="18" s="1"/>
  <c r="AS241" i="18" s="1"/>
  <c r="AT241" i="18" s="1"/>
  <c r="AU241" i="18" s="1"/>
  <c r="AV241" i="18" s="1"/>
  <c r="AW241" i="18" s="1"/>
  <c r="AX241" i="18" s="1"/>
  <c r="AY241" i="18" s="1"/>
  <c r="AZ241" i="18" s="1"/>
  <c r="BA241" i="18" s="1"/>
  <c r="BB241" i="18" s="1"/>
  <c r="BC241" i="18" s="1"/>
  <c r="BD241" i="18" s="1"/>
  <c r="BE241" i="18" s="1"/>
  <c r="BF241" i="18" s="1"/>
  <c r="BG241" i="18" s="1"/>
  <c r="BH241" i="18" s="1"/>
  <c r="BI241" i="18" s="1"/>
  <c r="Q684" i="18"/>
  <c r="R684" i="18" s="1"/>
  <c r="S605" i="18"/>
  <c r="T605" i="18" s="1"/>
  <c r="U605" i="18" s="1"/>
  <c r="V605" i="18" s="1"/>
  <c r="W605" i="18" s="1"/>
  <c r="X605" i="18" s="1"/>
  <c r="Y605" i="18" s="1"/>
  <c r="Z605" i="18" s="1"/>
  <c r="AA605" i="18" s="1"/>
  <c r="AB605" i="18" s="1"/>
  <c r="AC605" i="18" s="1"/>
  <c r="AD605" i="18" s="1"/>
  <c r="AE605" i="18" s="1"/>
  <c r="AF605" i="18" s="1"/>
  <c r="AG605" i="18" s="1"/>
  <c r="AH605" i="18" s="1"/>
  <c r="AI605" i="18" s="1"/>
  <c r="AJ605" i="18" s="1"/>
  <c r="AK605" i="18" s="1"/>
  <c r="AL605" i="18" s="1"/>
  <c r="AM605" i="18" s="1"/>
  <c r="AN605" i="18" s="1"/>
  <c r="AO605" i="18" s="1"/>
  <c r="AP605" i="18" s="1"/>
  <c r="AQ605" i="18" s="1"/>
  <c r="AR605" i="18" s="1"/>
  <c r="AS605" i="18" s="1"/>
  <c r="AT605" i="18" s="1"/>
  <c r="AU605" i="18" s="1"/>
  <c r="AV605" i="18" s="1"/>
  <c r="AW605" i="18" s="1"/>
  <c r="AX605" i="18" s="1"/>
  <c r="AY605" i="18" s="1"/>
  <c r="AZ605" i="18" s="1"/>
  <c r="BA605" i="18" s="1"/>
  <c r="BB605" i="18" s="1"/>
  <c r="BC605" i="18" s="1"/>
  <c r="BD605" i="18" s="1"/>
  <c r="BE605" i="18" s="1"/>
  <c r="BF605" i="18" s="1"/>
  <c r="BG605" i="18" s="1"/>
  <c r="BH605" i="18" s="1"/>
  <c r="BI605" i="18" s="1"/>
  <c r="Q680" i="18"/>
  <c r="R680" i="18" s="1"/>
  <c r="S680" i="18" s="1"/>
  <c r="S645" i="18"/>
  <c r="T645" i="18" s="1"/>
  <c r="U645" i="18" s="1"/>
  <c r="V645" i="18" s="1"/>
  <c r="P775" i="18"/>
  <c r="Q775" i="18" s="1"/>
  <c r="R775" i="18" s="1"/>
  <c r="U625" i="18"/>
  <c r="U240" i="18"/>
  <c r="V240" i="18" s="1"/>
  <c r="W240" i="18" s="1"/>
  <c r="X240" i="18" s="1"/>
  <c r="Y240" i="18" s="1"/>
  <c r="Z240" i="18" s="1"/>
  <c r="AA240" i="18" s="1"/>
  <c r="AB240" i="18" s="1"/>
  <c r="AC240" i="18" s="1"/>
  <c r="AD240" i="18" s="1"/>
  <c r="AE240" i="18" s="1"/>
  <c r="AF240" i="18" s="1"/>
  <c r="AG240" i="18" s="1"/>
  <c r="AH240" i="18" s="1"/>
  <c r="AI240" i="18" s="1"/>
  <c r="AJ240" i="18" s="1"/>
  <c r="AK240" i="18" s="1"/>
  <c r="AL240" i="18" s="1"/>
  <c r="AM240" i="18" s="1"/>
  <c r="AN240" i="18" s="1"/>
  <c r="AO240" i="18" s="1"/>
  <c r="AP240" i="18" s="1"/>
  <c r="AQ240" i="18" s="1"/>
  <c r="AR240" i="18" s="1"/>
  <c r="AS240" i="18" s="1"/>
  <c r="AT240" i="18" s="1"/>
  <c r="AU240" i="18" s="1"/>
  <c r="AV240" i="18" s="1"/>
  <c r="AW240" i="18" s="1"/>
  <c r="AX240" i="18" s="1"/>
  <c r="AY240" i="18" s="1"/>
  <c r="AZ240" i="18" s="1"/>
  <c r="BA240" i="18" s="1"/>
  <c r="BB240" i="18" s="1"/>
  <c r="BC240" i="18" s="1"/>
  <c r="BD240" i="18" s="1"/>
  <c r="BE240" i="18" s="1"/>
  <c r="BF240" i="18" s="1"/>
  <c r="BG240" i="18" s="1"/>
  <c r="BH240" i="18" s="1"/>
  <c r="BI240" i="18" s="1"/>
  <c r="W370" i="18"/>
  <c r="S267" i="18"/>
  <c r="T267" i="18" s="1"/>
  <c r="U267" i="18" s="1"/>
  <c r="V267" i="18" s="1"/>
  <c r="W267" i="18" s="1"/>
  <c r="X267" i="18" s="1"/>
  <c r="Y267" i="18" s="1"/>
  <c r="Z267" i="18" s="1"/>
  <c r="AA267" i="18" s="1"/>
  <c r="AB267" i="18" s="1"/>
  <c r="AC267" i="18" s="1"/>
  <c r="AD267" i="18" s="1"/>
  <c r="AE267" i="18" s="1"/>
  <c r="AF267" i="18" s="1"/>
  <c r="AG267" i="18" s="1"/>
  <c r="AH267" i="18" s="1"/>
  <c r="AI267" i="18" s="1"/>
  <c r="AJ267" i="18" s="1"/>
  <c r="AK267" i="18" s="1"/>
  <c r="AL267" i="18" s="1"/>
  <c r="AM267" i="18" s="1"/>
  <c r="AN267" i="18" s="1"/>
  <c r="AO267" i="18" s="1"/>
  <c r="AP267" i="18" s="1"/>
  <c r="AQ267" i="18" s="1"/>
  <c r="AR267" i="18" s="1"/>
  <c r="AS267" i="18" s="1"/>
  <c r="AT267" i="18" s="1"/>
  <c r="AU267" i="18" s="1"/>
  <c r="AV267" i="18" s="1"/>
  <c r="AW267" i="18" s="1"/>
  <c r="AX267" i="18" s="1"/>
  <c r="AY267" i="18" s="1"/>
  <c r="AZ267" i="18" s="1"/>
  <c r="BA267" i="18" s="1"/>
  <c r="BB267" i="18" s="1"/>
  <c r="BC267" i="18" s="1"/>
  <c r="BD267" i="18" s="1"/>
  <c r="BE267" i="18" s="1"/>
  <c r="BF267" i="18" s="1"/>
  <c r="BG267" i="18" s="1"/>
  <c r="BH267" i="18" s="1"/>
  <c r="BI267" i="18" s="1"/>
  <c r="Q671" i="18"/>
  <c r="R671" i="18" s="1"/>
  <c r="T783" i="18"/>
  <c r="U783" i="18" s="1"/>
  <c r="V783" i="18" s="1"/>
  <c r="W783" i="18" s="1"/>
  <c r="X783" i="18" s="1"/>
  <c r="Y783" i="18" s="1"/>
  <c r="Z783" i="18" s="1"/>
  <c r="AA783" i="18" s="1"/>
  <c r="AB783" i="18" s="1"/>
  <c r="AC783" i="18" s="1"/>
  <c r="AD783" i="18" s="1"/>
  <c r="AE783" i="18" s="1"/>
  <c r="AF783" i="18" s="1"/>
  <c r="AG783" i="18" s="1"/>
  <c r="AH783" i="18" s="1"/>
  <c r="AI783" i="18" s="1"/>
  <c r="AJ783" i="18" s="1"/>
  <c r="AK783" i="18" s="1"/>
  <c r="AL783" i="18" s="1"/>
  <c r="AM783" i="18" s="1"/>
  <c r="AN783" i="18" s="1"/>
  <c r="AO783" i="18" s="1"/>
  <c r="AP783" i="18" s="1"/>
  <c r="AQ783" i="18" s="1"/>
  <c r="AR783" i="18" s="1"/>
  <c r="AS783" i="18" s="1"/>
  <c r="AT783" i="18" s="1"/>
  <c r="AU783" i="18" s="1"/>
  <c r="AV783" i="18" s="1"/>
  <c r="AW783" i="18" s="1"/>
  <c r="AX783" i="18" s="1"/>
  <c r="AY783" i="18" s="1"/>
  <c r="AZ783" i="18" s="1"/>
  <c r="BA783" i="18" s="1"/>
  <c r="BB783" i="18" s="1"/>
  <c r="BC783" i="18" s="1"/>
  <c r="BD783" i="18" s="1"/>
  <c r="BE783" i="18" s="1"/>
  <c r="BF783" i="18" s="1"/>
  <c r="BG783" i="18" s="1"/>
  <c r="BH783" i="18" s="1"/>
  <c r="BI783" i="18" s="1"/>
  <c r="U708" i="18"/>
  <c r="V708" i="18" s="1"/>
  <c r="W708" i="18" s="1"/>
  <c r="X708" i="18" s="1"/>
  <c r="Y708" i="18" s="1"/>
  <c r="Z708" i="18" s="1"/>
  <c r="AA708" i="18" s="1"/>
  <c r="AB708" i="18" s="1"/>
  <c r="AC708" i="18" s="1"/>
  <c r="AD708" i="18" s="1"/>
  <c r="AE708" i="18" s="1"/>
  <c r="AF708" i="18" s="1"/>
  <c r="AG708" i="18" s="1"/>
  <c r="AH708" i="18" s="1"/>
  <c r="AI708" i="18" s="1"/>
  <c r="AJ708" i="18" s="1"/>
  <c r="AK708" i="18" s="1"/>
  <c r="AL708" i="18" s="1"/>
  <c r="AM708" i="18" s="1"/>
  <c r="AN708" i="18" s="1"/>
  <c r="AO708" i="18" s="1"/>
  <c r="AP708" i="18" s="1"/>
  <c r="AQ708" i="18" s="1"/>
  <c r="AR708" i="18" s="1"/>
  <c r="AS708" i="18" s="1"/>
  <c r="AT708" i="18" s="1"/>
  <c r="AU708" i="18" s="1"/>
  <c r="AV708" i="18" s="1"/>
  <c r="AW708" i="18" s="1"/>
  <c r="AX708" i="18" s="1"/>
  <c r="AY708" i="18" s="1"/>
  <c r="AZ708" i="18" s="1"/>
  <c r="BA708" i="18" s="1"/>
  <c r="BB708" i="18" s="1"/>
  <c r="BC708" i="18" s="1"/>
  <c r="BD708" i="18" s="1"/>
  <c r="BE708" i="18" s="1"/>
  <c r="BF708" i="18" s="1"/>
  <c r="BG708" i="18" s="1"/>
  <c r="BH708" i="18" s="1"/>
  <c r="BI708" i="18" s="1"/>
  <c r="S669" i="18"/>
  <c r="T669" i="18" s="1"/>
  <c r="T273" i="18"/>
  <c r="U273" i="18" s="1"/>
  <c r="U618" i="18"/>
  <c r="V618" i="18" s="1"/>
  <c r="W618" i="18" s="1"/>
  <c r="X618" i="18" s="1"/>
  <c r="Q632" i="18"/>
  <c r="R632" i="18" s="1"/>
  <c r="S822" i="18"/>
  <c r="T822" i="18" s="1"/>
  <c r="U822" i="18" s="1"/>
  <c r="V822" i="18" s="1"/>
  <c r="W822" i="18" s="1"/>
  <c r="X822" i="18" s="1"/>
  <c r="Y822" i="18" s="1"/>
  <c r="Z822" i="18" s="1"/>
  <c r="AA822" i="18" s="1"/>
  <c r="AB822" i="18" s="1"/>
  <c r="AC822" i="18" s="1"/>
  <c r="AD822" i="18" s="1"/>
  <c r="AE822" i="18" s="1"/>
  <c r="AF822" i="18" s="1"/>
  <c r="AG822" i="18" s="1"/>
  <c r="AH822" i="18" s="1"/>
  <c r="AI822" i="18" s="1"/>
  <c r="AJ822" i="18" s="1"/>
  <c r="AK822" i="18" s="1"/>
  <c r="AL822" i="18" s="1"/>
  <c r="AM822" i="18" s="1"/>
  <c r="AN822" i="18" s="1"/>
  <c r="AO822" i="18" s="1"/>
  <c r="AP822" i="18" s="1"/>
  <c r="AQ822" i="18" s="1"/>
  <c r="AR822" i="18" s="1"/>
  <c r="AS822" i="18" s="1"/>
  <c r="AT822" i="18" s="1"/>
  <c r="AU822" i="18" s="1"/>
  <c r="AV822" i="18" s="1"/>
  <c r="AW822" i="18" s="1"/>
  <c r="AX822" i="18" s="1"/>
  <c r="AY822" i="18" s="1"/>
  <c r="AZ822" i="18" s="1"/>
  <c r="BA822" i="18" s="1"/>
  <c r="BB822" i="18" s="1"/>
  <c r="BC822" i="18" s="1"/>
  <c r="BD822" i="18" s="1"/>
  <c r="BE822" i="18" s="1"/>
  <c r="BF822" i="18" s="1"/>
  <c r="BG822" i="18" s="1"/>
  <c r="BH822" i="18" s="1"/>
  <c r="BI822" i="18" s="1"/>
  <c r="S216" i="18"/>
  <c r="T216" i="18" s="1"/>
  <c r="U216" i="18" s="1"/>
  <c r="V216" i="18" s="1"/>
  <c r="W216" i="18" s="1"/>
  <c r="X216" i="18" s="1"/>
  <c r="Y216" i="18" s="1"/>
  <c r="T215" i="18"/>
  <c r="U215" i="18" s="1"/>
  <c r="V215" i="18" s="1"/>
  <c r="W215" i="18" s="1"/>
  <c r="P759" i="18"/>
  <c r="Q759" i="18" s="1"/>
  <c r="R759" i="18" s="1"/>
  <c r="S759" i="18" s="1"/>
  <c r="R785" i="18"/>
  <c r="S785" i="18" s="1"/>
  <c r="V617" i="18"/>
  <c r="S762" i="18"/>
  <c r="T762" i="18" s="1"/>
  <c r="X616" i="18"/>
  <c r="Y616" i="18" s="1"/>
  <c r="Z616" i="18" s="1"/>
  <c r="AA616" i="18" s="1"/>
  <c r="AB616" i="18" s="1"/>
  <c r="AC616" i="18" s="1"/>
  <c r="AD616" i="18" s="1"/>
  <c r="AE616" i="18" s="1"/>
  <c r="AF616" i="18" s="1"/>
  <c r="AG616" i="18" s="1"/>
  <c r="AH616" i="18" s="1"/>
  <c r="S333" i="18"/>
  <c r="T333" i="18" s="1"/>
  <c r="U333" i="18" s="1"/>
  <c r="S671" i="18"/>
  <c r="T671" i="18" s="1"/>
  <c r="U671" i="18" s="1"/>
  <c r="Q853" i="18"/>
  <c r="R853" i="18" s="1"/>
  <c r="S853" i="18" s="1"/>
  <c r="W668" i="18"/>
  <c r="X668" i="18" s="1"/>
  <c r="Y668" i="18" s="1"/>
  <c r="Z668" i="18" s="1"/>
  <c r="AA668" i="18" s="1"/>
  <c r="AB668" i="18" s="1"/>
  <c r="AC668" i="18" s="1"/>
  <c r="AD668" i="18" s="1"/>
  <c r="AE668" i="18" s="1"/>
  <c r="AF668" i="18" s="1"/>
  <c r="AG668" i="18" s="1"/>
  <c r="AH668" i="18" s="1"/>
  <c r="AI668" i="18" s="1"/>
  <c r="AJ668" i="18" s="1"/>
  <c r="AK668" i="18" s="1"/>
  <c r="AL668" i="18" s="1"/>
  <c r="AM668" i="18" s="1"/>
  <c r="AN668" i="18" s="1"/>
  <c r="AO668" i="18" s="1"/>
  <c r="AP668" i="18" s="1"/>
  <c r="AQ668" i="18" s="1"/>
  <c r="AR668" i="18" s="1"/>
  <c r="AS668" i="18" s="1"/>
  <c r="AT668" i="18" s="1"/>
  <c r="AU668" i="18" s="1"/>
  <c r="AV668" i="18" s="1"/>
  <c r="AW668" i="18" s="1"/>
  <c r="AX668" i="18" s="1"/>
  <c r="AY668" i="18" s="1"/>
  <c r="AZ668" i="18" s="1"/>
  <c r="BA668" i="18" s="1"/>
  <c r="BB668" i="18" s="1"/>
  <c r="BC668" i="18" s="1"/>
  <c r="BD668" i="18" s="1"/>
  <c r="BE668" i="18" s="1"/>
  <c r="BF668" i="18" s="1"/>
  <c r="BG668" i="18" s="1"/>
  <c r="BH668" i="18" s="1"/>
  <c r="BI668" i="18" s="1"/>
  <c r="Z655" i="18"/>
  <c r="AA655" i="18" s="1"/>
  <c r="AB655" i="18" s="1"/>
  <c r="AC655" i="18" s="1"/>
  <c r="AD655" i="18" s="1"/>
  <c r="AE655" i="18" s="1"/>
  <c r="AF655" i="18" s="1"/>
  <c r="AG655" i="18" s="1"/>
  <c r="AH655" i="18" s="1"/>
  <c r="AI655" i="18" s="1"/>
  <c r="AJ655" i="18" s="1"/>
  <c r="AK655" i="18" s="1"/>
  <c r="AL655" i="18" s="1"/>
  <c r="AM655" i="18" s="1"/>
  <c r="AN655" i="18" s="1"/>
  <c r="AO655" i="18" s="1"/>
  <c r="AP655" i="18" s="1"/>
  <c r="AQ655" i="18" s="1"/>
  <c r="AR655" i="18" s="1"/>
  <c r="AS655" i="18" s="1"/>
  <c r="AT655" i="18" s="1"/>
  <c r="AU655" i="18" s="1"/>
  <c r="AV655" i="18" s="1"/>
  <c r="AW655" i="18" s="1"/>
  <c r="AX655" i="18" s="1"/>
  <c r="AY655" i="18" s="1"/>
  <c r="AZ655" i="18" s="1"/>
  <c r="BA655" i="18" s="1"/>
  <c r="BB655" i="18" s="1"/>
  <c r="BC655" i="18" s="1"/>
  <c r="BD655" i="18" s="1"/>
  <c r="BE655" i="18" s="1"/>
  <c r="BF655" i="18" s="1"/>
  <c r="BG655" i="18" s="1"/>
  <c r="BH655" i="18" s="1"/>
  <c r="BI655" i="18" s="1"/>
  <c r="V774" i="18"/>
  <c r="W774" i="18" s="1"/>
  <c r="X774" i="18" s="1"/>
  <c r="Y774" i="18" s="1"/>
  <c r="Z774" i="18" s="1"/>
  <c r="AA774" i="18" s="1"/>
  <c r="AB774" i="18" s="1"/>
  <c r="AC774" i="18" s="1"/>
  <c r="AD774" i="18" s="1"/>
  <c r="AE774" i="18" s="1"/>
  <c r="AF774" i="18" s="1"/>
  <c r="AG774" i="18" s="1"/>
  <c r="AH774" i="18" s="1"/>
  <c r="AI774" i="18" s="1"/>
  <c r="AJ774" i="18" s="1"/>
  <c r="AK774" i="18" s="1"/>
  <c r="AL774" i="18" s="1"/>
  <c r="AM774" i="18" s="1"/>
  <c r="AN774" i="18" s="1"/>
  <c r="AO774" i="18" s="1"/>
  <c r="AP774" i="18" s="1"/>
  <c r="AQ774" i="18" s="1"/>
  <c r="AR774" i="18" s="1"/>
  <c r="AS774" i="18" s="1"/>
  <c r="AT774" i="18" s="1"/>
  <c r="AU774" i="18" s="1"/>
  <c r="AV774" i="18" s="1"/>
  <c r="AW774" i="18" s="1"/>
  <c r="AX774" i="18" s="1"/>
  <c r="AY774" i="18" s="1"/>
  <c r="AZ774" i="18" s="1"/>
  <c r="BA774" i="18" s="1"/>
  <c r="BB774" i="18" s="1"/>
  <c r="BC774" i="18" s="1"/>
  <c r="BD774" i="18" s="1"/>
  <c r="BE774" i="18" s="1"/>
  <c r="BF774" i="18" s="1"/>
  <c r="BG774" i="18" s="1"/>
  <c r="BH774" i="18" s="1"/>
  <c r="BI774" i="18" s="1"/>
  <c r="R294" i="18"/>
  <c r="S294" i="18" s="1"/>
  <c r="T294" i="18" s="1"/>
  <c r="U294" i="18" s="1"/>
  <c r="V294" i="18" s="1"/>
  <c r="W294" i="18" s="1"/>
  <c r="X294" i="18" s="1"/>
  <c r="Y294" i="18" s="1"/>
  <c r="Z294" i="18" s="1"/>
  <c r="AA294" i="18" s="1"/>
  <c r="AB294" i="18" s="1"/>
  <c r="AC294" i="18" s="1"/>
  <c r="AD294" i="18" s="1"/>
  <c r="AE294" i="18" s="1"/>
  <c r="AF294" i="18" s="1"/>
  <c r="AG294" i="18" s="1"/>
  <c r="AH294" i="18" s="1"/>
  <c r="AI294" i="18" s="1"/>
  <c r="AJ294" i="18" s="1"/>
  <c r="AK294" i="18" s="1"/>
  <c r="AL294" i="18" s="1"/>
  <c r="AM294" i="18" s="1"/>
  <c r="AN294" i="18" s="1"/>
  <c r="AO294" i="18" s="1"/>
  <c r="AP294" i="18" s="1"/>
  <c r="AQ294" i="18" s="1"/>
  <c r="AR294" i="18" s="1"/>
  <c r="AS294" i="18" s="1"/>
  <c r="AT294" i="18" s="1"/>
  <c r="AU294" i="18" s="1"/>
  <c r="AV294" i="18" s="1"/>
  <c r="AW294" i="18" s="1"/>
  <c r="AX294" i="18" s="1"/>
  <c r="AY294" i="18" s="1"/>
  <c r="AZ294" i="18" s="1"/>
  <c r="BA294" i="18" s="1"/>
  <c r="BB294" i="18" s="1"/>
  <c r="BC294" i="18" s="1"/>
  <c r="BD294" i="18" s="1"/>
  <c r="BE294" i="18" s="1"/>
  <c r="BF294" i="18" s="1"/>
  <c r="BG294" i="18" s="1"/>
  <c r="BH294" i="18" s="1"/>
  <c r="BI294" i="18" s="1"/>
  <c r="R338" i="18"/>
  <c r="S338" i="18" s="1"/>
  <c r="T786" i="18"/>
  <c r="U798" i="18"/>
  <c r="V798" i="18" s="1"/>
  <c r="W798" i="18" s="1"/>
  <c r="Q839" i="18"/>
  <c r="R827" i="18"/>
  <c r="S827" i="18" s="1"/>
  <c r="O661" i="18"/>
  <c r="Z731" i="18"/>
  <c r="R385" i="18"/>
  <c r="S385" i="18" s="1"/>
  <c r="T385" i="18" s="1"/>
  <c r="Q772" i="18"/>
  <c r="Y744" i="18"/>
  <c r="Z744" i="18" s="1"/>
  <c r="O44" i="7943"/>
  <c r="R229" i="18"/>
  <c r="S229" i="18" s="1"/>
  <c r="T229" i="18" s="1"/>
  <c r="U229" i="18" s="1"/>
  <c r="V229" i="18" s="1"/>
  <c r="T355" i="18"/>
  <c r="U355" i="18" s="1"/>
  <c r="P377" i="18"/>
  <c r="P387" i="18" s="1"/>
  <c r="O387" i="18"/>
  <c r="R411" i="18"/>
  <c r="S411" i="18" s="1"/>
  <c r="R307" i="18"/>
  <c r="S307" i="18" s="1"/>
  <c r="T307" i="18" s="1"/>
  <c r="AF264" i="18"/>
  <c r="AG264" i="18" s="1"/>
  <c r="AH264" i="18" s="1"/>
  <c r="AI264" i="18" s="1"/>
  <c r="AJ264" i="18" s="1"/>
  <c r="AK264" i="18" s="1"/>
  <c r="AL264" i="18" s="1"/>
  <c r="AM264" i="18" s="1"/>
  <c r="AN264" i="18" s="1"/>
  <c r="AO264" i="18" s="1"/>
  <c r="AP264" i="18" s="1"/>
  <c r="AQ264" i="18" s="1"/>
  <c r="AR264" i="18" s="1"/>
  <c r="AS264" i="18" s="1"/>
  <c r="AT264" i="18" s="1"/>
  <c r="AU264" i="18" s="1"/>
  <c r="AV264" i="18" s="1"/>
  <c r="AW264" i="18" s="1"/>
  <c r="AX264" i="18" s="1"/>
  <c r="AY264" i="18" s="1"/>
  <c r="AZ264" i="18" s="1"/>
  <c r="BA264" i="18" s="1"/>
  <c r="BB264" i="18" s="1"/>
  <c r="BC264" i="18" s="1"/>
  <c r="BD264" i="18" s="1"/>
  <c r="BE264" i="18" s="1"/>
  <c r="BF264" i="18" s="1"/>
  <c r="BG264" i="18" s="1"/>
  <c r="BH264" i="18" s="1"/>
  <c r="BI264" i="18" s="1"/>
  <c r="U448" i="18"/>
  <c r="V448" i="18" s="1"/>
  <c r="W448" i="18" s="1"/>
  <c r="X448" i="18" s="1"/>
  <c r="Y448" i="18" s="1"/>
  <c r="Z448" i="18" s="1"/>
  <c r="AA448" i="18" s="1"/>
  <c r="AB448" i="18" s="1"/>
  <c r="AC448" i="18" s="1"/>
  <c r="AD448" i="18" s="1"/>
  <c r="AE448" i="18" s="1"/>
  <c r="AF448" i="18" s="1"/>
  <c r="AG448" i="18" s="1"/>
  <c r="AH448" i="18" s="1"/>
  <c r="AI448" i="18" s="1"/>
  <c r="AJ448" i="18" s="1"/>
  <c r="AK448" i="18" s="1"/>
  <c r="AL448" i="18" s="1"/>
  <c r="AM448" i="18" s="1"/>
  <c r="AN448" i="18" s="1"/>
  <c r="AO448" i="18" s="1"/>
  <c r="AP448" i="18" s="1"/>
  <c r="AQ448" i="18" s="1"/>
  <c r="AR448" i="18" s="1"/>
  <c r="AS448" i="18" s="1"/>
  <c r="AT448" i="18" s="1"/>
  <c r="AU448" i="18" s="1"/>
  <c r="AV448" i="18" s="1"/>
  <c r="AW448" i="18" s="1"/>
  <c r="AX448" i="18" s="1"/>
  <c r="AY448" i="18" s="1"/>
  <c r="AZ448" i="18" s="1"/>
  <c r="BA448" i="18" s="1"/>
  <c r="BB448" i="18" s="1"/>
  <c r="BC448" i="18" s="1"/>
  <c r="BD448" i="18" s="1"/>
  <c r="BE448" i="18" s="1"/>
  <c r="BF448" i="18" s="1"/>
  <c r="BG448" i="18" s="1"/>
  <c r="BH448" i="18" s="1"/>
  <c r="BI448" i="18" s="1"/>
  <c r="T331" i="18"/>
  <c r="U331" i="18" s="1"/>
  <c r="V331" i="18" s="1"/>
  <c r="W331" i="18" s="1"/>
  <c r="X331" i="18" s="1"/>
  <c r="Y331" i="18" s="1"/>
  <c r="Z331" i="18" s="1"/>
  <c r="AA331" i="18" s="1"/>
  <c r="AB331" i="18" s="1"/>
  <c r="AC331" i="18" s="1"/>
  <c r="AD331" i="18" s="1"/>
  <c r="AE331" i="18" s="1"/>
  <c r="AF331" i="18" s="1"/>
  <c r="AG331" i="18" s="1"/>
  <c r="AH331" i="18" s="1"/>
  <c r="AI331" i="18" s="1"/>
  <c r="AJ331" i="18" s="1"/>
  <c r="AK331" i="18" s="1"/>
  <c r="AL331" i="18" s="1"/>
  <c r="AM331" i="18" s="1"/>
  <c r="AN331" i="18" s="1"/>
  <c r="AO331" i="18" s="1"/>
  <c r="AP331" i="18" s="1"/>
  <c r="AQ331" i="18" s="1"/>
  <c r="AR331" i="18" s="1"/>
  <c r="AS331" i="18" s="1"/>
  <c r="AT331" i="18" s="1"/>
  <c r="AU331" i="18" s="1"/>
  <c r="AV331" i="18" s="1"/>
  <c r="AW331" i="18" s="1"/>
  <c r="AX331" i="18" s="1"/>
  <c r="AY331" i="18" s="1"/>
  <c r="AZ331" i="18" s="1"/>
  <c r="BA331" i="18" s="1"/>
  <c r="BB331" i="18" s="1"/>
  <c r="BC331" i="18" s="1"/>
  <c r="BD331" i="18" s="1"/>
  <c r="BE331" i="18" s="1"/>
  <c r="BF331" i="18" s="1"/>
  <c r="BG331" i="18" s="1"/>
  <c r="BH331" i="18" s="1"/>
  <c r="BI331" i="18" s="1"/>
  <c r="T397" i="18"/>
  <c r="U397" i="18" s="1"/>
  <c r="V397" i="18" s="1"/>
  <c r="T444" i="18"/>
  <c r="U444" i="18" s="1"/>
  <c r="V444" i="18" s="1"/>
  <c r="W444" i="18" s="1"/>
  <c r="X444" i="18" s="1"/>
  <c r="Y444" i="18" s="1"/>
  <c r="Z444" i="18" s="1"/>
  <c r="AA444" i="18" s="1"/>
  <c r="AB444" i="18" s="1"/>
  <c r="AC444" i="18" s="1"/>
  <c r="AD444" i="18" s="1"/>
  <c r="AE444" i="18" s="1"/>
  <c r="AF444" i="18" s="1"/>
  <c r="AG444" i="18" s="1"/>
  <c r="AH444" i="18" s="1"/>
  <c r="AI444" i="18" s="1"/>
  <c r="AJ444" i="18" s="1"/>
  <c r="AK444" i="18" s="1"/>
  <c r="AL444" i="18" s="1"/>
  <c r="AM444" i="18" s="1"/>
  <c r="AN444" i="18" s="1"/>
  <c r="AO444" i="18" s="1"/>
  <c r="AP444" i="18" s="1"/>
  <c r="AQ444" i="18" s="1"/>
  <c r="AR444" i="18" s="1"/>
  <c r="AS444" i="18" s="1"/>
  <c r="AT444" i="18" s="1"/>
  <c r="AU444" i="18" s="1"/>
  <c r="AV444" i="18" s="1"/>
  <c r="AW444" i="18" s="1"/>
  <c r="AX444" i="18" s="1"/>
  <c r="AY444" i="18" s="1"/>
  <c r="AZ444" i="18" s="1"/>
  <c r="BA444" i="18" s="1"/>
  <c r="BB444" i="18" s="1"/>
  <c r="BC444" i="18" s="1"/>
  <c r="P452" i="18"/>
  <c r="R442" i="18"/>
  <c r="R423" i="18"/>
  <c r="S423" i="18" s="1"/>
  <c r="P24" i="2"/>
  <c r="P23" i="2"/>
  <c r="P25" i="2" s="1"/>
  <c r="Q343" i="18"/>
  <c r="P348" i="18"/>
  <c r="S268" i="18"/>
  <c r="R281" i="18"/>
  <c r="S281" i="18" s="1"/>
  <c r="R424" i="18"/>
  <c r="S424" i="18" s="1"/>
  <c r="T424" i="18" s="1"/>
  <c r="U424" i="18" s="1"/>
  <c r="V424" i="18" s="1"/>
  <c r="W424" i="18" s="1"/>
  <c r="X424" i="18" s="1"/>
  <c r="Y424" i="18" s="1"/>
  <c r="Z424" i="18" s="1"/>
  <c r="AA424" i="18" s="1"/>
  <c r="AB424" i="18" s="1"/>
  <c r="AC424" i="18" s="1"/>
  <c r="AD424" i="18" s="1"/>
  <c r="AE424" i="18" s="1"/>
  <c r="AF424" i="18" s="1"/>
  <c r="AG424" i="18" s="1"/>
  <c r="AH424" i="18" s="1"/>
  <c r="AI424" i="18" s="1"/>
  <c r="AJ424" i="18" s="1"/>
  <c r="AK424" i="18" s="1"/>
  <c r="AL424" i="18" s="1"/>
  <c r="AM424" i="18" s="1"/>
  <c r="AN424" i="18" s="1"/>
  <c r="AO424" i="18" s="1"/>
  <c r="AP424" i="18" s="1"/>
  <c r="AQ424" i="18" s="1"/>
  <c r="AR424" i="18" s="1"/>
  <c r="AS424" i="18" s="1"/>
  <c r="AT424" i="18" s="1"/>
  <c r="AU424" i="18" s="1"/>
  <c r="AV424" i="18" s="1"/>
  <c r="AW424" i="18" s="1"/>
  <c r="AX424" i="18" s="1"/>
  <c r="AY424" i="18" s="1"/>
  <c r="AZ424" i="18" s="1"/>
  <c r="BA424" i="18" s="1"/>
  <c r="BB424" i="18" s="1"/>
  <c r="BC424" i="18" s="1"/>
  <c r="BD424" i="18" s="1"/>
  <c r="BE424" i="18" s="1"/>
  <c r="BF424" i="18" s="1"/>
  <c r="BG424" i="18" s="1"/>
  <c r="BH424" i="18" s="1"/>
  <c r="BI424" i="18" s="1"/>
  <c r="Q320" i="18"/>
  <c r="P322" i="18"/>
  <c r="S242" i="18"/>
  <c r="T242" i="18" s="1"/>
  <c r="U242" i="18" s="1"/>
  <c r="V242" i="18" s="1"/>
  <c r="W242" i="18" s="1"/>
  <c r="X242" i="18" s="1"/>
  <c r="Y242" i="18" s="1"/>
  <c r="Z242" i="18" s="1"/>
  <c r="AA242" i="18" s="1"/>
  <c r="AB242" i="18" s="1"/>
  <c r="AC242" i="18" s="1"/>
  <c r="AD242" i="18" s="1"/>
  <c r="AE242" i="18" s="1"/>
  <c r="AF242" i="18" s="1"/>
  <c r="AG242" i="18" s="1"/>
  <c r="AH242" i="18" s="1"/>
  <c r="AI242" i="18" s="1"/>
  <c r="AJ242" i="18" s="1"/>
  <c r="AK242" i="18" s="1"/>
  <c r="AL242" i="18" s="1"/>
  <c r="AM242" i="18" s="1"/>
  <c r="AN242" i="18" s="1"/>
  <c r="AO242" i="18" s="1"/>
  <c r="AP242" i="18" s="1"/>
  <c r="AQ242" i="18" s="1"/>
  <c r="AR242" i="18" s="1"/>
  <c r="AS242" i="18" s="1"/>
  <c r="AT242" i="18" s="1"/>
  <c r="AU242" i="18" s="1"/>
  <c r="AV242" i="18" s="1"/>
  <c r="AW242" i="18" s="1"/>
  <c r="AX242" i="18" s="1"/>
  <c r="AY242" i="18" s="1"/>
  <c r="AZ242" i="18" s="1"/>
  <c r="BA242" i="18" s="1"/>
  <c r="BB242" i="18" s="1"/>
  <c r="BC242" i="18" s="1"/>
  <c r="BD242" i="18" s="1"/>
  <c r="BE242" i="18" s="1"/>
  <c r="BF242" i="18" s="1"/>
  <c r="BG242" i="18" s="1"/>
  <c r="BH242" i="18" s="1"/>
  <c r="BI242" i="18" s="1"/>
  <c r="T420" i="18"/>
  <c r="U420" i="18" s="1"/>
  <c r="O12" i="24"/>
  <c r="N13" i="24"/>
  <c r="W319" i="18"/>
  <c r="X319" i="18" s="1"/>
  <c r="Y319" i="18" s="1"/>
  <c r="Z319" i="18" s="1"/>
  <c r="AA319" i="18" s="1"/>
  <c r="AB319" i="18" s="1"/>
  <c r="AC319" i="18" s="1"/>
  <c r="AD319" i="18" s="1"/>
  <c r="AE319" i="18" s="1"/>
  <c r="AF319" i="18" s="1"/>
  <c r="AG319" i="18" s="1"/>
  <c r="AH319" i="18" s="1"/>
  <c r="AI319" i="18" s="1"/>
  <c r="AJ319" i="18" s="1"/>
  <c r="AK319" i="18" s="1"/>
  <c r="AL319" i="18" s="1"/>
  <c r="AM319" i="18" s="1"/>
  <c r="AN319" i="18" s="1"/>
  <c r="AO319" i="18" s="1"/>
  <c r="AP319" i="18" s="1"/>
  <c r="AQ319" i="18" s="1"/>
  <c r="AR319" i="18" s="1"/>
  <c r="AS319" i="18" s="1"/>
  <c r="AT319" i="18" s="1"/>
  <c r="AU319" i="18" s="1"/>
  <c r="AV319" i="18" s="1"/>
  <c r="AW319" i="18" s="1"/>
  <c r="AX319" i="18" s="1"/>
  <c r="AY319" i="18" s="1"/>
  <c r="AZ319" i="18" s="1"/>
  <c r="BA319" i="18" s="1"/>
  <c r="BB319" i="18" s="1"/>
  <c r="BC319" i="18" s="1"/>
  <c r="BD319" i="18" s="1"/>
  <c r="BE319" i="18" s="1"/>
  <c r="BF319" i="18" s="1"/>
  <c r="BG319" i="18" s="1"/>
  <c r="BH319" i="18" s="1"/>
  <c r="BI319" i="18" s="1"/>
  <c r="S345" i="18"/>
  <c r="T345" i="18" s="1"/>
  <c r="R434" i="18"/>
  <c r="S434" i="18" s="1"/>
  <c r="T434" i="18" s="1"/>
  <c r="U434" i="18" s="1"/>
  <c r="V434" i="18" s="1"/>
  <c r="W434" i="18" s="1"/>
  <c r="X434" i="18" s="1"/>
  <c r="S435" i="18"/>
  <c r="T435" i="18" s="1"/>
  <c r="V227" i="18"/>
  <c r="W227" i="18" s="1"/>
  <c r="X227" i="18" s="1"/>
  <c r="Y227" i="18" s="1"/>
  <c r="Z227" i="18" s="1"/>
  <c r="AA227" i="18" s="1"/>
  <c r="AB227" i="18" s="1"/>
  <c r="AC227" i="18" s="1"/>
  <c r="AD227" i="18" s="1"/>
  <c r="AE227" i="18" s="1"/>
  <c r="AF227" i="18" s="1"/>
  <c r="AG227" i="18" s="1"/>
  <c r="AH227" i="18" s="1"/>
  <c r="AI227" i="18" s="1"/>
  <c r="AJ227" i="18" s="1"/>
  <c r="AK227" i="18" s="1"/>
  <c r="AL227" i="18" s="1"/>
  <c r="AM227" i="18" s="1"/>
  <c r="AN227" i="18" s="1"/>
  <c r="AO227" i="18" s="1"/>
  <c r="AP227" i="18" s="1"/>
  <c r="AQ227" i="18" s="1"/>
  <c r="AR227" i="18" s="1"/>
  <c r="AS227" i="18" s="1"/>
  <c r="AT227" i="18" s="1"/>
  <c r="AU227" i="18" s="1"/>
  <c r="AV227" i="18" s="1"/>
  <c r="AW227" i="18" s="1"/>
  <c r="AX227" i="18" s="1"/>
  <c r="AY227" i="18" s="1"/>
  <c r="AZ227" i="18" s="1"/>
  <c r="BA227" i="18" s="1"/>
  <c r="BB227" i="18" s="1"/>
  <c r="BC227" i="18" s="1"/>
  <c r="BD227" i="18" s="1"/>
  <c r="BE227" i="18" s="1"/>
  <c r="BF227" i="18" s="1"/>
  <c r="BG227" i="18" s="1"/>
  <c r="BH227" i="18" s="1"/>
  <c r="BI227" i="18" s="1"/>
  <c r="Q278" i="18"/>
  <c r="R278" i="18" s="1"/>
  <c r="P283" i="18"/>
  <c r="V247" i="18"/>
  <c r="Q332" i="18"/>
  <c r="R332" i="18" s="1"/>
  <c r="P22" i="18"/>
  <c r="Q399" i="18"/>
  <c r="R399" i="18" s="1"/>
  <c r="S399" i="18" s="1"/>
  <c r="P38" i="18"/>
  <c r="Q217" i="18"/>
  <c r="R217" i="18" s="1"/>
  <c r="S217" i="18" s="1"/>
  <c r="T217" i="18" s="1"/>
  <c r="U217" i="18" s="1"/>
  <c r="V217" i="18" s="1"/>
  <c r="W217" i="18" s="1"/>
  <c r="X217" i="18" s="1"/>
  <c r="Y217" i="18" s="1"/>
  <c r="Z217" i="18" s="1"/>
  <c r="AA217" i="18" s="1"/>
  <c r="AB217" i="18" s="1"/>
  <c r="AC217" i="18" s="1"/>
  <c r="AD217" i="18" s="1"/>
  <c r="AE217" i="18" s="1"/>
  <c r="AF217" i="18" s="1"/>
  <c r="AG217" i="18" s="1"/>
  <c r="AH217" i="18" s="1"/>
  <c r="AI217" i="18" s="1"/>
  <c r="AJ217" i="18" s="1"/>
  <c r="AK217" i="18" s="1"/>
  <c r="AL217" i="18" s="1"/>
  <c r="AM217" i="18" s="1"/>
  <c r="AN217" i="18" s="1"/>
  <c r="AO217" i="18" s="1"/>
  <c r="AP217" i="18" s="1"/>
  <c r="AQ217" i="18" s="1"/>
  <c r="AR217" i="18" s="1"/>
  <c r="AS217" i="18" s="1"/>
  <c r="AT217" i="18" s="1"/>
  <c r="AU217" i="18" s="1"/>
  <c r="AV217" i="18" s="1"/>
  <c r="AW217" i="18" s="1"/>
  <c r="AX217" i="18" s="1"/>
  <c r="AY217" i="18" s="1"/>
  <c r="AZ217" i="18" s="1"/>
  <c r="BA217" i="18" s="1"/>
  <c r="BB217" i="18" s="1"/>
  <c r="BC217" i="18" s="1"/>
  <c r="BD217" i="18" s="1"/>
  <c r="BE217" i="18" s="1"/>
  <c r="BF217" i="18" s="1"/>
  <c r="BG217" i="18" s="1"/>
  <c r="BH217" i="18" s="1"/>
  <c r="BI217" i="18" s="1"/>
  <c r="P30" i="18"/>
  <c r="P11" i="18"/>
  <c r="Q321" i="18"/>
  <c r="R321" i="18" s="1"/>
  <c r="Q386" i="18"/>
  <c r="R386" i="18" s="1"/>
  <c r="P25" i="18"/>
  <c r="P24" i="18"/>
  <c r="Q282" i="18"/>
  <c r="R282" i="18" s="1"/>
  <c r="P17" i="18"/>
  <c r="P35" i="18"/>
  <c r="P19" i="18"/>
  <c r="P34" i="18"/>
  <c r="Q451" i="18"/>
  <c r="R451" i="18" s="1"/>
  <c r="P28" i="18"/>
  <c r="P32" i="18"/>
  <c r="P37" i="18"/>
  <c r="P40" i="18"/>
  <c r="P20" i="18"/>
  <c r="P23" i="18"/>
  <c r="Q334" i="18"/>
  <c r="R334" i="18" s="1"/>
  <c r="Q243" i="18"/>
  <c r="R243" i="18" s="1"/>
  <c r="Q230" i="18"/>
  <c r="R230" i="18" s="1"/>
  <c r="S230" i="18" s="1"/>
  <c r="T230" i="18" s="1"/>
  <c r="Q295" i="18"/>
  <c r="R295" i="18" s="1"/>
  <c r="Q438" i="18"/>
  <c r="R438" i="18" s="1"/>
  <c r="S438" i="18" s="1"/>
  <c r="T438" i="18" s="1"/>
  <c r="U438" i="18" s="1"/>
  <c r="P16" i="18"/>
  <c r="Q308" i="18"/>
  <c r="R308" i="18" s="1"/>
  <c r="P36" i="18"/>
  <c r="P31" i="18"/>
  <c r="Q269" i="18"/>
  <c r="R269" i="18" s="1"/>
  <c r="S269" i="18" s="1"/>
  <c r="Q425" i="18"/>
  <c r="P27" i="18"/>
  <c r="P15" i="18"/>
  <c r="P14" i="18"/>
  <c r="Q347" i="18"/>
  <c r="R347" i="18" s="1"/>
  <c r="P12" i="18"/>
  <c r="Q360" i="18"/>
  <c r="R360" i="18" s="1"/>
  <c r="P13" i="18"/>
  <c r="P39" i="18"/>
  <c r="P26" i="18"/>
  <c r="P21" i="18"/>
  <c r="Q256" i="18"/>
  <c r="R256" i="18" s="1"/>
  <c r="S256" i="18" s="1"/>
  <c r="P29" i="18"/>
  <c r="P18" i="18"/>
  <c r="Q412" i="18"/>
  <c r="R412" i="18" s="1"/>
  <c r="Q373" i="18"/>
  <c r="R373" i="18" s="1"/>
  <c r="P33" i="18"/>
  <c r="T399" i="18"/>
  <c r="U399" i="18" s="1"/>
  <c r="Q225" i="18"/>
  <c r="Q255" i="18"/>
  <c r="P257" i="18"/>
  <c r="Q372" i="18"/>
  <c r="P374" i="18"/>
  <c r="R367" i="18"/>
  <c r="S367" i="18" s="1"/>
  <c r="R407" i="18"/>
  <c r="S407" i="18" s="1"/>
  <c r="U422" i="18"/>
  <c r="V422" i="18" s="1"/>
  <c r="W422" i="18" s="1"/>
  <c r="X422" i="18" s="1"/>
  <c r="Y422" i="18" s="1"/>
  <c r="Z422" i="18" s="1"/>
  <c r="AA422" i="18" s="1"/>
  <c r="AB422" i="18" s="1"/>
  <c r="AC422" i="18" s="1"/>
  <c r="AD422" i="18" s="1"/>
  <c r="AE422" i="18" s="1"/>
  <c r="AF422" i="18" s="1"/>
  <c r="AG422" i="18" s="1"/>
  <c r="AH422" i="18" s="1"/>
  <c r="AI422" i="18" s="1"/>
  <c r="AJ422" i="18" s="1"/>
  <c r="AK422" i="18" s="1"/>
  <c r="AL422" i="18" s="1"/>
  <c r="AM422" i="18" s="1"/>
  <c r="AN422" i="18" s="1"/>
  <c r="AO422" i="18" s="1"/>
  <c r="AP422" i="18" s="1"/>
  <c r="AQ422" i="18" s="1"/>
  <c r="AR422" i="18" s="1"/>
  <c r="AS422" i="18" s="1"/>
  <c r="AT422" i="18" s="1"/>
  <c r="AU422" i="18" s="1"/>
  <c r="AV422" i="18" s="1"/>
  <c r="AW422" i="18" s="1"/>
  <c r="AX422" i="18" s="1"/>
  <c r="AY422" i="18" s="1"/>
  <c r="AZ422" i="18" s="1"/>
  <c r="BA422" i="18" s="1"/>
  <c r="BB422" i="18" s="1"/>
  <c r="BC422" i="18" s="1"/>
  <c r="BD422" i="18" s="1"/>
  <c r="BE422" i="18" s="1"/>
  <c r="BF422" i="18" s="1"/>
  <c r="BG422" i="18" s="1"/>
  <c r="BH422" i="18" s="1"/>
  <c r="BI422" i="18" s="1"/>
  <c r="Q291" i="18"/>
  <c r="P296" i="18"/>
  <c r="P400" i="18"/>
  <c r="T317" i="18"/>
  <c r="R429" i="18"/>
  <c r="Q358" i="18"/>
  <c r="Q328" i="18"/>
  <c r="P335" i="18"/>
  <c r="P426" i="18"/>
  <c r="R437" i="18"/>
  <c r="S437" i="18" s="1"/>
  <c r="T437" i="18" s="1"/>
  <c r="U437" i="18" s="1"/>
  <c r="V437" i="18" s="1"/>
  <c r="W437" i="18" s="1"/>
  <c r="X437" i="18" s="1"/>
  <c r="Y437" i="18" s="1"/>
  <c r="Z437" i="18" s="1"/>
  <c r="AA437" i="18" s="1"/>
  <c r="AB437" i="18" s="1"/>
  <c r="AC437" i="18" s="1"/>
  <c r="AD437" i="18" s="1"/>
  <c r="AE437" i="18" s="1"/>
  <c r="AF437" i="18" s="1"/>
  <c r="AG437" i="18" s="1"/>
  <c r="AH437" i="18" s="1"/>
  <c r="AI437" i="18" s="1"/>
  <c r="AJ437" i="18" s="1"/>
  <c r="AK437" i="18" s="1"/>
  <c r="AL437" i="18" s="1"/>
  <c r="AM437" i="18" s="1"/>
  <c r="AN437" i="18" s="1"/>
  <c r="AO437" i="18" s="1"/>
  <c r="AP437" i="18" s="1"/>
  <c r="AQ437" i="18" s="1"/>
  <c r="AR437" i="18" s="1"/>
  <c r="AS437" i="18" s="1"/>
  <c r="AT437" i="18" s="1"/>
  <c r="AU437" i="18" s="1"/>
  <c r="AV437" i="18" s="1"/>
  <c r="AW437" i="18" s="1"/>
  <c r="AX437" i="18" s="1"/>
  <c r="AY437" i="18" s="1"/>
  <c r="AZ437" i="18" s="1"/>
  <c r="BA437" i="18" s="1"/>
  <c r="BB437" i="18" s="1"/>
  <c r="BC437" i="18" s="1"/>
  <c r="BD437" i="18" s="1"/>
  <c r="BE437" i="18" s="1"/>
  <c r="BF437" i="18" s="1"/>
  <c r="BG437" i="18" s="1"/>
  <c r="BH437" i="18" s="1"/>
  <c r="BI437" i="18" s="1"/>
  <c r="S450" i="18"/>
  <c r="T450" i="18" s="1"/>
  <c r="U450" i="18" s="1"/>
  <c r="V450" i="18" s="1"/>
  <c r="W450" i="18" s="1"/>
  <c r="X450" i="18" s="1"/>
  <c r="Y450" i="18" s="1"/>
  <c r="Z450" i="18" s="1"/>
  <c r="AA450" i="18" s="1"/>
  <c r="AB450" i="18" s="1"/>
  <c r="AC450" i="18" s="1"/>
  <c r="AD450" i="18" s="1"/>
  <c r="AE450" i="18" s="1"/>
  <c r="AF450" i="18" s="1"/>
  <c r="AG450" i="18" s="1"/>
  <c r="AH450" i="18" s="1"/>
  <c r="AI450" i="18" s="1"/>
  <c r="AJ450" i="18" s="1"/>
  <c r="AK450" i="18" s="1"/>
  <c r="AL450" i="18" s="1"/>
  <c r="AM450" i="18" s="1"/>
  <c r="AN450" i="18" s="1"/>
  <c r="AO450" i="18" s="1"/>
  <c r="AP450" i="18" s="1"/>
  <c r="AQ450" i="18" s="1"/>
  <c r="AR450" i="18" s="1"/>
  <c r="AS450" i="18" s="1"/>
  <c r="AT450" i="18" s="1"/>
  <c r="AU450" i="18" s="1"/>
  <c r="AV450" i="18" s="1"/>
  <c r="AW450" i="18" s="1"/>
  <c r="AX450" i="18" s="1"/>
  <c r="AY450" i="18" s="1"/>
  <c r="AZ450" i="18" s="1"/>
  <c r="BA450" i="18" s="1"/>
  <c r="BB450" i="18" s="1"/>
  <c r="BC450" i="18" s="1"/>
  <c r="BD450" i="18" s="1"/>
  <c r="BE450" i="18" s="1"/>
  <c r="BF450" i="18" s="1"/>
  <c r="BG450" i="18" s="1"/>
  <c r="BH450" i="18" s="1"/>
  <c r="BI450" i="18" s="1"/>
  <c r="O10" i="18"/>
  <c r="U447" i="18"/>
  <c r="V447" i="18" s="1"/>
  <c r="P413" i="18"/>
  <c r="P361" i="18"/>
  <c r="Y279" i="18"/>
  <c r="Z279" i="18" s="1"/>
  <c r="AA279" i="18" s="1"/>
  <c r="AB279" i="18" s="1"/>
  <c r="AC279" i="18" s="1"/>
  <c r="AD279" i="18" s="1"/>
  <c r="AE279" i="18" s="1"/>
  <c r="AF279" i="18" s="1"/>
  <c r="AG279" i="18" s="1"/>
  <c r="AH279" i="18" s="1"/>
  <c r="AI279" i="18" s="1"/>
  <c r="AJ279" i="18" s="1"/>
  <c r="AK279" i="18" s="1"/>
  <c r="AL279" i="18" s="1"/>
  <c r="AM279" i="18" s="1"/>
  <c r="AN279" i="18" s="1"/>
  <c r="AO279" i="18" s="1"/>
  <c r="AP279" i="18" s="1"/>
  <c r="AQ279" i="18" s="1"/>
  <c r="AR279" i="18" s="1"/>
  <c r="AS279" i="18" s="1"/>
  <c r="AT279" i="18" s="1"/>
  <c r="AU279" i="18" s="1"/>
  <c r="AV279" i="18" s="1"/>
  <c r="AW279" i="18" s="1"/>
  <c r="AX279" i="18" s="1"/>
  <c r="AY279" i="18" s="1"/>
  <c r="AZ279" i="18" s="1"/>
  <c r="BA279" i="18" s="1"/>
  <c r="BB279" i="18" s="1"/>
  <c r="BC279" i="18" s="1"/>
  <c r="BD279" i="18" s="1"/>
  <c r="BE279" i="18" s="1"/>
  <c r="BF279" i="18" s="1"/>
  <c r="BG279" i="18" s="1"/>
  <c r="BH279" i="18" s="1"/>
  <c r="BI279" i="18" s="1"/>
  <c r="R292" i="18"/>
  <c r="V221" i="18"/>
  <c r="R384" i="18"/>
  <c r="T436" i="18"/>
  <c r="U436" i="18" s="1"/>
  <c r="V436" i="18" s="1"/>
  <c r="R208" i="18"/>
  <c r="R449" i="18"/>
  <c r="S449" i="18" s="1"/>
  <c r="T449" i="18" s="1"/>
  <c r="Q306" i="18"/>
  <c r="AZ11" i="24"/>
  <c r="AC11" i="24"/>
  <c r="AG11" i="24"/>
  <c r="AM11" i="24"/>
  <c r="AL11" i="24"/>
  <c r="AW11" i="24"/>
  <c r="V11" i="24"/>
  <c r="AT11" i="24"/>
  <c r="W11" i="24"/>
  <c r="T11" i="24"/>
  <c r="AI11" i="24"/>
  <c r="AY11" i="24"/>
  <c r="S11" i="24"/>
  <c r="AJ11" i="24"/>
  <c r="BD11" i="24"/>
  <c r="AN11" i="24"/>
  <c r="AK11" i="24"/>
  <c r="AO11" i="24"/>
  <c r="BB11" i="24"/>
  <c r="AB11" i="24"/>
  <c r="AD11" i="24"/>
  <c r="U11" i="24"/>
  <c r="AU11" i="24"/>
  <c r="BH11" i="24"/>
  <c r="X11" i="24"/>
  <c r="BE11" i="24"/>
  <c r="AQ11" i="24"/>
  <c r="Q11" i="24"/>
  <c r="AP11" i="24"/>
  <c r="BI11" i="24"/>
  <c r="BA11" i="24"/>
  <c r="AF11" i="24"/>
  <c r="BF11" i="24"/>
  <c r="Z11" i="24"/>
  <c r="BG11" i="24"/>
  <c r="AX11" i="24"/>
  <c r="AA11" i="24"/>
  <c r="BC11" i="24"/>
  <c r="Y11" i="24"/>
  <c r="AS11" i="24"/>
  <c r="R11" i="24"/>
  <c r="P11" i="24"/>
  <c r="P7" i="7943"/>
  <c r="P8" i="7943" s="1"/>
  <c r="AV11" i="24"/>
  <c r="AR11" i="24"/>
  <c r="AH11" i="24"/>
  <c r="AE11" i="24"/>
  <c r="Q214" i="18"/>
  <c r="R346" i="18"/>
  <c r="S346" i="18" s="1"/>
  <c r="T346" i="18" s="1"/>
  <c r="T398" i="18"/>
  <c r="T357" i="18"/>
  <c r="U357" i="18" s="1"/>
  <c r="P218" i="18"/>
  <c r="R351" i="18"/>
  <c r="S351" i="18" s="1"/>
  <c r="P439" i="18"/>
  <c r="R226" i="18"/>
  <c r="R238" i="18"/>
  <c r="K57" i="7946"/>
  <c r="S653" i="18"/>
  <c r="Q814" i="18"/>
  <c r="R814" i="18" s="1"/>
  <c r="V809" i="18"/>
  <c r="Q631" i="18"/>
  <c r="R631" i="18" s="1"/>
  <c r="S631" i="18" s="1"/>
  <c r="T631" i="18" s="1"/>
  <c r="U631" i="18" s="1"/>
  <c r="V631" i="18" s="1"/>
  <c r="W631" i="18" s="1"/>
  <c r="X631" i="18" s="1"/>
  <c r="Y631" i="18" s="1"/>
  <c r="Z631" i="18" s="1"/>
  <c r="AA631" i="18" s="1"/>
  <c r="AB631" i="18" s="1"/>
  <c r="AC631" i="18" s="1"/>
  <c r="AD631" i="18" s="1"/>
  <c r="AE631" i="18" s="1"/>
  <c r="AF631" i="18" s="1"/>
  <c r="AG631" i="18" s="1"/>
  <c r="AH631" i="18" s="1"/>
  <c r="AI631" i="18" s="1"/>
  <c r="AJ631" i="18" s="1"/>
  <c r="AK631" i="18" s="1"/>
  <c r="AL631" i="18" s="1"/>
  <c r="AM631" i="18" s="1"/>
  <c r="AN631" i="18" s="1"/>
  <c r="AO631" i="18" s="1"/>
  <c r="AP631" i="18" s="1"/>
  <c r="AQ631" i="18" s="1"/>
  <c r="AR631" i="18" s="1"/>
  <c r="AS631" i="18" s="1"/>
  <c r="AT631" i="18" s="1"/>
  <c r="AU631" i="18" s="1"/>
  <c r="AV631" i="18" s="1"/>
  <c r="AW631" i="18" s="1"/>
  <c r="AX631" i="18" s="1"/>
  <c r="AY631" i="18" s="1"/>
  <c r="AZ631" i="18" s="1"/>
  <c r="BA631" i="18" s="1"/>
  <c r="BB631" i="18" s="1"/>
  <c r="BC631" i="18" s="1"/>
  <c r="BD631" i="18" s="1"/>
  <c r="BE631" i="18" s="1"/>
  <c r="BF631" i="18" s="1"/>
  <c r="BG631" i="18" s="1"/>
  <c r="BH631" i="18" s="1"/>
  <c r="BI631" i="18" s="1"/>
  <c r="W758" i="18"/>
  <c r="X758" i="18" s="1"/>
  <c r="Y758" i="18" s="1"/>
  <c r="Z758" i="18" s="1"/>
  <c r="AA758" i="18" s="1"/>
  <c r="AB758" i="18" s="1"/>
  <c r="AC758" i="18" s="1"/>
  <c r="AD758" i="18" s="1"/>
  <c r="AE758" i="18" s="1"/>
  <c r="AF758" i="18" s="1"/>
  <c r="AG758" i="18" s="1"/>
  <c r="AH758" i="18" s="1"/>
  <c r="AI758" i="18" s="1"/>
  <c r="AJ758" i="18" s="1"/>
  <c r="AK758" i="18" s="1"/>
  <c r="AL758" i="18" s="1"/>
  <c r="AM758" i="18" s="1"/>
  <c r="AN758" i="18" s="1"/>
  <c r="AO758" i="18" s="1"/>
  <c r="AP758" i="18" s="1"/>
  <c r="AQ758" i="18" s="1"/>
  <c r="AR758" i="18" s="1"/>
  <c r="AS758" i="18" s="1"/>
  <c r="AT758" i="18" s="1"/>
  <c r="AU758" i="18" s="1"/>
  <c r="AV758" i="18" s="1"/>
  <c r="AW758" i="18" s="1"/>
  <c r="AX758" i="18" s="1"/>
  <c r="AY758" i="18" s="1"/>
  <c r="AZ758" i="18" s="1"/>
  <c r="BA758" i="18" s="1"/>
  <c r="BB758" i="18" s="1"/>
  <c r="BC758" i="18" s="1"/>
  <c r="BD758" i="18" s="1"/>
  <c r="BE758" i="18" s="1"/>
  <c r="BF758" i="18" s="1"/>
  <c r="BG758" i="18" s="1"/>
  <c r="BH758" i="18" s="1"/>
  <c r="BI758" i="18" s="1"/>
  <c r="Q723" i="18"/>
  <c r="R723" i="18" s="1"/>
  <c r="S723" i="18" s="1"/>
  <c r="U606" i="18"/>
  <c r="V606" i="18" s="1"/>
  <c r="W606" i="18" s="1"/>
  <c r="P724" i="18"/>
  <c r="Q724" i="18" s="1"/>
  <c r="P763" i="18"/>
  <c r="Q763" i="18" s="1"/>
  <c r="R763" i="18" s="1"/>
  <c r="S763" i="18" s="1"/>
  <c r="P750" i="18"/>
  <c r="Q750" i="18" s="1"/>
  <c r="R750" i="18" s="1"/>
  <c r="P7" i="18"/>
  <c r="P646" i="18"/>
  <c r="P698" i="18"/>
  <c r="Q698" i="18" s="1"/>
  <c r="R698" i="18" s="1"/>
  <c r="P802" i="18"/>
  <c r="Q802" i="18" s="1"/>
  <c r="R802" i="18" s="1"/>
  <c r="S802" i="18" s="1"/>
  <c r="P711" i="18"/>
  <c r="Q711" i="18" s="1"/>
  <c r="R711" i="18" s="1"/>
  <c r="P594" i="18"/>
  <c r="Q594" i="18" s="1"/>
  <c r="P828" i="18"/>
  <c r="Q828" i="18" s="1"/>
  <c r="R828" i="18" s="1"/>
  <c r="S828" i="18" s="1"/>
  <c r="T828" i="18" s="1"/>
  <c r="P633" i="18"/>
  <c r="Q633" i="18" s="1"/>
  <c r="R633" i="18" s="1"/>
  <c r="P776" i="18"/>
  <c r="Q776" i="18" s="1"/>
  <c r="R776" i="18" s="1"/>
  <c r="P685" i="18"/>
  <c r="Q685" i="18" s="1"/>
  <c r="P672" i="18"/>
  <c r="Q672" i="18" s="1"/>
  <c r="P737" i="18"/>
  <c r="Q737" i="18" s="1"/>
  <c r="P620" i="18"/>
  <c r="Q620" i="18" s="1"/>
  <c r="P789" i="18"/>
  <c r="Q789" i="18" s="1"/>
  <c r="P854" i="18"/>
  <c r="Q854" i="18" s="1"/>
  <c r="R854" i="18" s="1"/>
  <c r="P659" i="18"/>
  <c r="Q659" i="18" s="1"/>
  <c r="R659" i="18" s="1"/>
  <c r="P841" i="18"/>
  <c r="P815" i="18"/>
  <c r="P817" i="18" s="1"/>
  <c r="P607" i="18"/>
  <c r="P609" i="18" s="1"/>
  <c r="S633" i="18"/>
  <c r="T633" i="18" s="1"/>
  <c r="O57" i="18"/>
  <c r="O60" i="18"/>
  <c r="O45" i="18"/>
  <c r="O58" i="18"/>
  <c r="O70" i="18"/>
  <c r="O43" i="18"/>
  <c r="O52" i="18"/>
  <c r="O49" i="18"/>
  <c r="O71" i="18"/>
  <c r="O50" i="18"/>
  <c r="O53" i="18"/>
  <c r="O69" i="18"/>
  <c r="O65" i="18"/>
  <c r="O59" i="18"/>
  <c r="O68" i="18"/>
  <c r="O48" i="18"/>
  <c r="O63" i="18"/>
  <c r="O64" i="18"/>
  <c r="O46" i="18"/>
  <c r="O42" i="18"/>
  <c r="O67" i="18"/>
  <c r="O55" i="18"/>
  <c r="O66" i="18"/>
  <c r="O54" i="18"/>
  <c r="O56" i="18"/>
  <c r="O62" i="18"/>
  <c r="O61" i="18"/>
  <c r="O44" i="18"/>
  <c r="O51" i="18"/>
  <c r="O47" i="18"/>
  <c r="P710" i="18"/>
  <c r="U327" i="18"/>
  <c r="S643" i="18"/>
  <c r="T703" i="18"/>
  <c r="R755" i="18"/>
  <c r="V846" i="18"/>
  <c r="Z682" i="18"/>
  <c r="AA682" i="18" s="1"/>
  <c r="AB682" i="18" s="1"/>
  <c r="AC682" i="18" s="1"/>
  <c r="AD682" i="18" s="1"/>
  <c r="AE682" i="18" s="1"/>
  <c r="AF682" i="18" s="1"/>
  <c r="AG682" i="18" s="1"/>
  <c r="AH682" i="18" s="1"/>
  <c r="AI682" i="18" s="1"/>
  <c r="AJ682" i="18" s="1"/>
  <c r="AK682" i="18" s="1"/>
  <c r="AL682" i="18" s="1"/>
  <c r="AM682" i="18" s="1"/>
  <c r="AN682" i="18" s="1"/>
  <c r="AO682" i="18" s="1"/>
  <c r="AP682" i="18" s="1"/>
  <c r="AQ682" i="18" s="1"/>
  <c r="AR682" i="18" s="1"/>
  <c r="AS682" i="18" s="1"/>
  <c r="AT682" i="18" s="1"/>
  <c r="AU682" i="18" s="1"/>
  <c r="AV682" i="18" s="1"/>
  <c r="AW682" i="18" s="1"/>
  <c r="AX682" i="18" s="1"/>
  <c r="AY682" i="18" s="1"/>
  <c r="AZ682" i="18" s="1"/>
  <c r="BA682" i="18" s="1"/>
  <c r="BB682" i="18" s="1"/>
  <c r="BC682" i="18" s="1"/>
  <c r="BD682" i="18" s="1"/>
  <c r="BE682" i="18" s="1"/>
  <c r="BF682" i="18" s="1"/>
  <c r="BG682" i="18" s="1"/>
  <c r="BH682" i="18" s="1"/>
  <c r="BI682" i="18" s="1"/>
  <c r="V416" i="18"/>
  <c r="P683" i="18"/>
  <c r="Q683" i="18" s="1"/>
  <c r="Q813" i="18"/>
  <c r="Q800" i="18"/>
  <c r="R800" i="18" s="1"/>
  <c r="R799" i="18"/>
  <c r="S799" i="18" s="1"/>
  <c r="V820" i="18"/>
  <c r="P851" i="18"/>
  <c r="Q851" i="18" s="1"/>
  <c r="S390" i="18"/>
  <c r="S807" i="18"/>
  <c r="S612" i="18"/>
  <c r="Q629" i="18"/>
  <c r="V823" i="18"/>
  <c r="W823" i="18" s="1"/>
  <c r="X823" i="18" s="1"/>
  <c r="Y823" i="18" s="1"/>
  <c r="Z823" i="18" s="1"/>
  <c r="AA823" i="18" s="1"/>
  <c r="AB823" i="18" s="1"/>
  <c r="AC823" i="18" s="1"/>
  <c r="AD823" i="18" s="1"/>
  <c r="AE823" i="18" s="1"/>
  <c r="AF823" i="18" s="1"/>
  <c r="AG823" i="18" s="1"/>
  <c r="AH823" i="18" s="1"/>
  <c r="AI823" i="18" s="1"/>
  <c r="AJ823" i="18" s="1"/>
  <c r="AK823" i="18" s="1"/>
  <c r="AL823" i="18" s="1"/>
  <c r="AM823" i="18" s="1"/>
  <c r="AN823" i="18" s="1"/>
  <c r="AO823" i="18" s="1"/>
  <c r="AP823" i="18" s="1"/>
  <c r="AQ823" i="18" s="1"/>
  <c r="AR823" i="18" s="1"/>
  <c r="AS823" i="18" s="1"/>
  <c r="AT823" i="18" s="1"/>
  <c r="AU823" i="18" s="1"/>
  <c r="AV823" i="18" s="1"/>
  <c r="AW823" i="18" s="1"/>
  <c r="AX823" i="18" s="1"/>
  <c r="AY823" i="18" s="1"/>
  <c r="AZ823" i="18" s="1"/>
  <c r="BA823" i="18" s="1"/>
  <c r="BB823" i="18" s="1"/>
  <c r="BC823" i="18" s="1"/>
  <c r="BD823" i="18" s="1"/>
  <c r="BE823" i="18" s="1"/>
  <c r="BF823" i="18" s="1"/>
  <c r="BG823" i="18" s="1"/>
  <c r="BH823" i="18" s="1"/>
  <c r="BI823" i="18" s="1"/>
  <c r="Q794" i="18"/>
  <c r="U837" i="18"/>
  <c r="V837" i="18" s="1"/>
  <c r="T604" i="18"/>
  <c r="U604" i="18" s="1"/>
  <c r="V604" i="18" s="1"/>
  <c r="W604" i="18" s="1"/>
  <c r="X604" i="18" s="1"/>
  <c r="Y604" i="18" s="1"/>
  <c r="Z604" i="18" s="1"/>
  <c r="AA604" i="18" s="1"/>
  <c r="AB604" i="18" s="1"/>
  <c r="AC604" i="18" s="1"/>
  <c r="AD604" i="18" s="1"/>
  <c r="AE604" i="18" s="1"/>
  <c r="AF604" i="18" s="1"/>
  <c r="AG604" i="18" s="1"/>
  <c r="AH604" i="18" s="1"/>
  <c r="AI604" i="18" s="1"/>
  <c r="AJ604" i="18" s="1"/>
  <c r="AK604" i="18" s="1"/>
  <c r="AL604" i="18" s="1"/>
  <c r="AM604" i="18" s="1"/>
  <c r="AN604" i="18" s="1"/>
  <c r="AO604" i="18" s="1"/>
  <c r="AP604" i="18" s="1"/>
  <c r="AQ604" i="18" s="1"/>
  <c r="AR604" i="18" s="1"/>
  <c r="AS604" i="18" s="1"/>
  <c r="AT604" i="18" s="1"/>
  <c r="AU604" i="18" s="1"/>
  <c r="AV604" i="18" s="1"/>
  <c r="AW604" i="18" s="1"/>
  <c r="AX604" i="18" s="1"/>
  <c r="AY604" i="18" s="1"/>
  <c r="AZ604" i="18" s="1"/>
  <c r="BA604" i="18" s="1"/>
  <c r="BB604" i="18" s="1"/>
  <c r="BC604" i="18" s="1"/>
  <c r="BD604" i="18" s="1"/>
  <c r="BE604" i="18" s="1"/>
  <c r="BF604" i="18" s="1"/>
  <c r="BG604" i="18" s="1"/>
  <c r="BH604" i="18" s="1"/>
  <c r="BI604" i="18" s="1"/>
  <c r="O817" i="18"/>
  <c r="S811" i="18"/>
  <c r="Q768" i="18"/>
  <c r="R850" i="18"/>
  <c r="U586" i="18"/>
  <c r="S694" i="18"/>
  <c r="T694" i="18" s="1"/>
  <c r="U694" i="18" s="1"/>
  <c r="V694" i="18" s="1"/>
  <c r="W694" i="18" s="1"/>
  <c r="X694" i="18" s="1"/>
  <c r="Y694" i="18" s="1"/>
  <c r="Z694" i="18" s="1"/>
  <c r="AA694" i="18" s="1"/>
  <c r="AB694" i="18" s="1"/>
  <c r="AC694" i="18" s="1"/>
  <c r="AD694" i="18" s="1"/>
  <c r="AE694" i="18" s="1"/>
  <c r="AF694" i="18" s="1"/>
  <c r="AG694" i="18" s="1"/>
  <c r="AH694" i="18" s="1"/>
  <c r="AI694" i="18" s="1"/>
  <c r="AJ694" i="18" s="1"/>
  <c r="AK694" i="18" s="1"/>
  <c r="AL694" i="18" s="1"/>
  <c r="AM694" i="18" s="1"/>
  <c r="AN694" i="18" s="1"/>
  <c r="AO694" i="18" s="1"/>
  <c r="AP694" i="18" s="1"/>
  <c r="AQ694" i="18" s="1"/>
  <c r="AR694" i="18" s="1"/>
  <c r="AS694" i="18" s="1"/>
  <c r="AT694" i="18" s="1"/>
  <c r="AU694" i="18" s="1"/>
  <c r="AV694" i="18" s="1"/>
  <c r="AW694" i="18" s="1"/>
  <c r="AX694" i="18" s="1"/>
  <c r="AY694" i="18" s="1"/>
  <c r="AZ694" i="18" s="1"/>
  <c r="BA694" i="18" s="1"/>
  <c r="BB694" i="18" s="1"/>
  <c r="BC694" i="18" s="1"/>
  <c r="BD694" i="18" s="1"/>
  <c r="BE694" i="18" s="1"/>
  <c r="BF694" i="18" s="1"/>
  <c r="BG694" i="18" s="1"/>
  <c r="BH694" i="18" s="1"/>
  <c r="BI694" i="18" s="1"/>
  <c r="O687" i="18"/>
  <c r="S850" i="18"/>
  <c r="Q696" i="18"/>
  <c r="R696" i="18" s="1"/>
  <c r="R722" i="18"/>
  <c r="V638" i="18"/>
  <c r="N41" i="18"/>
  <c r="Q664" i="18"/>
  <c r="R729" i="18"/>
  <c r="S599" i="18"/>
  <c r="T599" i="18" s="1"/>
  <c r="V695" i="18"/>
  <c r="W695" i="18" s="1"/>
  <c r="X695" i="18" s="1"/>
  <c r="Y695" i="18" s="1"/>
  <c r="Z695" i="18" s="1"/>
  <c r="AA695" i="18" s="1"/>
  <c r="AB695" i="18" s="1"/>
  <c r="AC695" i="18" s="1"/>
  <c r="AD695" i="18" s="1"/>
  <c r="AE695" i="18" s="1"/>
  <c r="AF695" i="18" s="1"/>
  <c r="AG695" i="18" s="1"/>
  <c r="AH695" i="18" s="1"/>
  <c r="AI695" i="18" s="1"/>
  <c r="AJ695" i="18" s="1"/>
  <c r="AK695" i="18" s="1"/>
  <c r="AL695" i="18" s="1"/>
  <c r="AM695" i="18" s="1"/>
  <c r="AN695" i="18" s="1"/>
  <c r="AO695" i="18" s="1"/>
  <c r="AP695" i="18" s="1"/>
  <c r="AQ695" i="18" s="1"/>
  <c r="AR695" i="18" s="1"/>
  <c r="AS695" i="18" s="1"/>
  <c r="AT695" i="18" s="1"/>
  <c r="AU695" i="18" s="1"/>
  <c r="AV695" i="18" s="1"/>
  <c r="AW695" i="18" s="1"/>
  <c r="AX695" i="18" s="1"/>
  <c r="AY695" i="18" s="1"/>
  <c r="AZ695" i="18" s="1"/>
  <c r="BA695" i="18" s="1"/>
  <c r="BB695" i="18" s="1"/>
  <c r="BC695" i="18" s="1"/>
  <c r="BD695" i="18" s="1"/>
  <c r="BE695" i="18" s="1"/>
  <c r="BF695" i="18" s="1"/>
  <c r="BG695" i="18" s="1"/>
  <c r="BH695" i="18" s="1"/>
  <c r="BI695" i="18" s="1"/>
  <c r="P761" i="18"/>
  <c r="O765" i="18"/>
  <c r="P592" i="18"/>
  <c r="S364" i="18"/>
  <c r="O700" i="18"/>
  <c r="Q720" i="18"/>
  <c r="R720" i="18" s="1"/>
  <c r="S760" i="18"/>
  <c r="W833" i="18"/>
  <c r="O804" i="18"/>
  <c r="AA731" i="18"/>
  <c r="AB731" i="18" s="1"/>
  <c r="AC731" i="18" s="1"/>
  <c r="AD731" i="18" s="1"/>
  <c r="AE731" i="18" s="1"/>
  <c r="AF731" i="18" s="1"/>
  <c r="AG731" i="18" s="1"/>
  <c r="AH731" i="18" s="1"/>
  <c r="AI731" i="18" s="1"/>
  <c r="AJ731" i="18" s="1"/>
  <c r="AK731" i="18" s="1"/>
  <c r="AL731" i="18" s="1"/>
  <c r="AM731" i="18" s="1"/>
  <c r="AN731" i="18" s="1"/>
  <c r="AO731" i="18" s="1"/>
  <c r="AP731" i="18" s="1"/>
  <c r="AQ731" i="18" s="1"/>
  <c r="AR731" i="18" s="1"/>
  <c r="AS731" i="18" s="1"/>
  <c r="AT731" i="18" s="1"/>
  <c r="AU731" i="18" s="1"/>
  <c r="AV731" i="18" s="1"/>
  <c r="AW731" i="18" s="1"/>
  <c r="AX731" i="18" s="1"/>
  <c r="AY731" i="18" s="1"/>
  <c r="AZ731" i="18" s="1"/>
  <c r="BA731" i="18" s="1"/>
  <c r="BB731" i="18" s="1"/>
  <c r="BC731" i="18" s="1"/>
  <c r="BD731" i="18" s="1"/>
  <c r="BE731" i="18" s="1"/>
  <c r="BF731" i="18" s="1"/>
  <c r="BG731" i="18" s="1"/>
  <c r="BH731" i="18" s="1"/>
  <c r="BI731" i="18" s="1"/>
  <c r="T642" i="18"/>
  <c r="U642" i="18" s="1"/>
  <c r="V642" i="18" s="1"/>
  <c r="W642" i="18" s="1"/>
  <c r="X642" i="18" s="1"/>
  <c r="Y642" i="18" s="1"/>
  <c r="Z642" i="18" s="1"/>
  <c r="AA642" i="18" s="1"/>
  <c r="AB642" i="18" s="1"/>
  <c r="AC642" i="18" s="1"/>
  <c r="AD642" i="18" s="1"/>
  <c r="AE642" i="18" s="1"/>
  <c r="AF642" i="18" s="1"/>
  <c r="AG642" i="18" s="1"/>
  <c r="AH642" i="18" s="1"/>
  <c r="AI642" i="18" s="1"/>
  <c r="AJ642" i="18" s="1"/>
  <c r="AK642" i="18" s="1"/>
  <c r="AL642" i="18" s="1"/>
  <c r="AM642" i="18" s="1"/>
  <c r="AN642" i="18" s="1"/>
  <c r="AO642" i="18" s="1"/>
  <c r="AP642" i="18" s="1"/>
  <c r="AQ642" i="18" s="1"/>
  <c r="AR642" i="18" s="1"/>
  <c r="AS642" i="18" s="1"/>
  <c r="AT642" i="18" s="1"/>
  <c r="AU642" i="18" s="1"/>
  <c r="AV642" i="18" s="1"/>
  <c r="AW642" i="18" s="1"/>
  <c r="AX642" i="18" s="1"/>
  <c r="AY642" i="18" s="1"/>
  <c r="AZ642" i="18" s="1"/>
  <c r="BA642" i="18" s="1"/>
  <c r="BB642" i="18" s="1"/>
  <c r="BC642" i="18" s="1"/>
  <c r="BD642" i="18" s="1"/>
  <c r="BE642" i="18" s="1"/>
  <c r="BF642" i="18" s="1"/>
  <c r="BG642" i="18" s="1"/>
  <c r="BH642" i="18" s="1"/>
  <c r="BI642" i="18" s="1"/>
  <c r="T223" i="18"/>
  <c r="Q693" i="18"/>
  <c r="R693" i="18" s="1"/>
  <c r="S693" i="18" s="1"/>
  <c r="T693" i="18" s="1"/>
  <c r="U693" i="18" s="1"/>
  <c r="P270" i="18"/>
  <c r="Q260" i="18"/>
  <c r="S821" i="18"/>
  <c r="T821" i="18" s="1"/>
  <c r="O856" i="18"/>
  <c r="P735" i="18"/>
  <c r="O739" i="18"/>
  <c r="R697" i="18"/>
  <c r="S697" i="18" s="1"/>
  <c r="U593" i="18"/>
  <c r="V593" i="18" s="1"/>
  <c r="W593" i="18" s="1"/>
  <c r="U743" i="18"/>
  <c r="V743" i="18" s="1"/>
  <c r="W743" i="18" s="1"/>
  <c r="X743" i="18" s="1"/>
  <c r="Y743" i="18" s="1"/>
  <c r="Z743" i="18" s="1"/>
  <c r="AA743" i="18" s="1"/>
  <c r="AB743" i="18" s="1"/>
  <c r="AC743" i="18" s="1"/>
  <c r="AD743" i="18" s="1"/>
  <c r="AE743" i="18" s="1"/>
  <c r="AF743" i="18" s="1"/>
  <c r="AG743" i="18" s="1"/>
  <c r="AH743" i="18" s="1"/>
  <c r="AI743" i="18" s="1"/>
  <c r="AJ743" i="18" s="1"/>
  <c r="AK743" i="18" s="1"/>
  <c r="AL743" i="18" s="1"/>
  <c r="AM743" i="18" s="1"/>
  <c r="AN743" i="18" s="1"/>
  <c r="AO743" i="18" s="1"/>
  <c r="AP743" i="18" s="1"/>
  <c r="AQ743" i="18" s="1"/>
  <c r="AR743" i="18" s="1"/>
  <c r="AS743" i="18" s="1"/>
  <c r="AT743" i="18" s="1"/>
  <c r="AU743" i="18" s="1"/>
  <c r="AV743" i="18" s="1"/>
  <c r="AW743" i="18" s="1"/>
  <c r="AX743" i="18" s="1"/>
  <c r="AY743" i="18" s="1"/>
  <c r="AZ743" i="18" s="1"/>
  <c r="BA743" i="18" s="1"/>
  <c r="BB743" i="18" s="1"/>
  <c r="BC743" i="18" s="1"/>
  <c r="BD743" i="18" s="1"/>
  <c r="BE743" i="18" s="1"/>
  <c r="BF743" i="18" s="1"/>
  <c r="BG743" i="18" s="1"/>
  <c r="BH743" i="18" s="1"/>
  <c r="BI743" i="18" s="1"/>
  <c r="R746" i="18"/>
  <c r="S746" i="18" s="1"/>
  <c r="T746" i="18" s="1"/>
  <c r="U746" i="18" s="1"/>
  <c r="V746" i="18" s="1"/>
  <c r="X601" i="18"/>
  <c r="Y601" i="18" s="1"/>
  <c r="Z601" i="18" s="1"/>
  <c r="AA601" i="18" s="1"/>
  <c r="AB601" i="18" s="1"/>
  <c r="AC601" i="18" s="1"/>
  <c r="AD601" i="18" s="1"/>
  <c r="AE601" i="18" s="1"/>
  <c r="AF601" i="18" s="1"/>
  <c r="AG601" i="18" s="1"/>
  <c r="AH601" i="18" s="1"/>
  <c r="AI601" i="18" s="1"/>
  <c r="AJ601" i="18" s="1"/>
  <c r="AK601" i="18" s="1"/>
  <c r="S670" i="18"/>
  <c r="M70" i="24"/>
  <c r="M133" i="24" s="1"/>
  <c r="M66" i="24"/>
  <c r="W234" i="18"/>
  <c r="Q742" i="18"/>
  <c r="S286" i="18"/>
  <c r="U773" i="18"/>
  <c r="V773" i="18" s="1"/>
  <c r="O49" i="24"/>
  <c r="O41" i="24"/>
  <c r="O32" i="24"/>
  <c r="O163" i="24" s="1"/>
  <c r="P7" i="24"/>
  <c r="P40" i="24" s="1"/>
  <c r="O596" i="18"/>
  <c r="O609" i="18"/>
  <c r="O95" i="7946"/>
  <c r="P70" i="7946"/>
  <c r="P95" i="7946" s="1"/>
  <c r="P748" i="18"/>
  <c r="Q592" i="18"/>
  <c r="S677" i="18"/>
  <c r="U667" i="18"/>
  <c r="V667" i="18" s="1"/>
  <c r="S690" i="18"/>
  <c r="W312" i="18"/>
  <c r="T747" i="18"/>
  <c r="U747" i="18" s="1"/>
  <c r="T275" i="18"/>
  <c r="R716" i="18"/>
  <c r="S630" i="18"/>
  <c r="T630" i="18" s="1"/>
  <c r="U630" i="18" s="1"/>
  <c r="V630" i="18" s="1"/>
  <c r="W630" i="18" s="1"/>
  <c r="X630" i="18" s="1"/>
  <c r="Y630" i="18" s="1"/>
  <c r="Z630" i="18" s="1"/>
  <c r="AA630" i="18" s="1"/>
  <c r="AB630" i="18" s="1"/>
  <c r="AC630" i="18" s="1"/>
  <c r="AD630" i="18" s="1"/>
  <c r="AE630" i="18" s="1"/>
  <c r="AF630" i="18" s="1"/>
  <c r="AG630" i="18" s="1"/>
  <c r="AH630" i="18" s="1"/>
  <c r="AI630" i="18" s="1"/>
  <c r="AJ630" i="18" s="1"/>
  <c r="AK630" i="18" s="1"/>
  <c r="AL630" i="18" s="1"/>
  <c r="AM630" i="18" s="1"/>
  <c r="AN630" i="18" s="1"/>
  <c r="AO630" i="18" s="1"/>
  <c r="AP630" i="18" s="1"/>
  <c r="AQ630" i="18" s="1"/>
  <c r="AR630" i="18" s="1"/>
  <c r="AS630" i="18" s="1"/>
  <c r="AT630" i="18" s="1"/>
  <c r="AU630" i="18" s="1"/>
  <c r="AV630" i="18" s="1"/>
  <c r="AW630" i="18" s="1"/>
  <c r="AX630" i="18" s="1"/>
  <c r="AY630" i="18" s="1"/>
  <c r="AZ630" i="18" s="1"/>
  <c r="BA630" i="18" s="1"/>
  <c r="BB630" i="18" s="1"/>
  <c r="BC630" i="18" s="1"/>
  <c r="BD630" i="18" s="1"/>
  <c r="BE630" i="18" s="1"/>
  <c r="BF630" i="18" s="1"/>
  <c r="BG630" i="18" s="1"/>
  <c r="BH630" i="18" s="1"/>
  <c r="BI630" i="18" s="1"/>
  <c r="R826" i="18"/>
  <c r="U651" i="18"/>
  <c r="T379" i="18"/>
  <c r="V671" i="18"/>
  <c r="W671" i="18" s="1"/>
  <c r="T723" i="18"/>
  <c r="U723" i="18" s="1"/>
  <c r="Q749" i="18"/>
  <c r="S684" i="18"/>
  <c r="Q840" i="18"/>
  <c r="Q736" i="18"/>
  <c r="R736" i="18" s="1"/>
  <c r="S736" i="18" s="1"/>
  <c r="T736" i="18" s="1"/>
  <c r="R801" i="18"/>
  <c r="Q658" i="18"/>
  <c r="R852" i="18"/>
  <c r="W325" i="18"/>
  <c r="L40" i="7946"/>
  <c r="L56" i="7946"/>
  <c r="L81" i="7946" s="1"/>
  <c r="S299" i="18"/>
  <c r="V625" i="18"/>
  <c r="P787" i="18"/>
  <c r="P791" i="18" s="1"/>
  <c r="O791" i="18"/>
  <c r="U588" i="18"/>
  <c r="V588" i="18" s="1"/>
  <c r="W588" i="18" s="1"/>
  <c r="X588" i="18" s="1"/>
  <c r="Y588" i="18" s="1"/>
  <c r="Z588" i="18" s="1"/>
  <c r="AA588" i="18" s="1"/>
  <c r="AB588" i="18" s="1"/>
  <c r="AC588" i="18" s="1"/>
  <c r="AD588" i="18" s="1"/>
  <c r="AE588" i="18" s="1"/>
  <c r="AF588" i="18" s="1"/>
  <c r="AG588" i="18" s="1"/>
  <c r="AH588" i="18" s="1"/>
  <c r="AI588" i="18" s="1"/>
  <c r="AJ588" i="18" s="1"/>
  <c r="AK588" i="18" s="1"/>
  <c r="AL588" i="18" s="1"/>
  <c r="AM588" i="18" s="1"/>
  <c r="AN588" i="18" s="1"/>
  <c r="AO588" i="18" s="1"/>
  <c r="AP588" i="18" s="1"/>
  <c r="AQ588" i="18" s="1"/>
  <c r="AR588" i="18" s="1"/>
  <c r="AS588" i="18" s="1"/>
  <c r="AT588" i="18" s="1"/>
  <c r="AU588" i="18" s="1"/>
  <c r="AV588" i="18" s="1"/>
  <c r="AW588" i="18" s="1"/>
  <c r="AX588" i="18" s="1"/>
  <c r="AY588" i="18" s="1"/>
  <c r="AZ588" i="18" s="1"/>
  <c r="BA588" i="18" s="1"/>
  <c r="BB588" i="18" s="1"/>
  <c r="BC588" i="18" s="1"/>
  <c r="BD588" i="18" s="1"/>
  <c r="BE588" i="18" s="1"/>
  <c r="BF588" i="18" s="1"/>
  <c r="BG588" i="18" s="1"/>
  <c r="BH588" i="18" s="1"/>
  <c r="BI588" i="18" s="1"/>
  <c r="K81" i="7946"/>
  <c r="S56" i="7946"/>
  <c r="S57" i="7946" s="1"/>
  <c r="V403" i="18"/>
  <c r="R591" i="18"/>
  <c r="R781" i="18"/>
  <c r="P657" i="18"/>
  <c r="Q657" i="18" s="1"/>
  <c r="Q644" i="18"/>
  <c r="P7" i="7942"/>
  <c r="O674" i="18"/>
  <c r="S784" i="18"/>
  <c r="O752" i="18"/>
  <c r="O7" i="7942"/>
  <c r="W809" i="18"/>
  <c r="X809" i="18" s="1"/>
  <c r="P726" i="18"/>
  <c r="P835" i="18"/>
  <c r="O843" i="18"/>
  <c r="O622" i="18"/>
  <c r="T827" i="18" l="1"/>
  <c r="S775" i="18"/>
  <c r="O96" i="7946"/>
  <c r="P96" i="7946" s="1"/>
  <c r="P674" i="18"/>
  <c r="T697" i="18"/>
  <c r="U697" i="18" s="1"/>
  <c r="V697" i="18" s="1"/>
  <c r="W697" i="18" s="1"/>
  <c r="X697" i="18" s="1"/>
  <c r="P71" i="7946"/>
  <c r="L57" i="7946"/>
  <c r="M57" i="7946" s="1"/>
  <c r="N57" i="7946" s="1"/>
  <c r="P80" i="7943"/>
  <c r="P25" i="7946" s="1"/>
  <c r="P48" i="7946" s="1"/>
  <c r="Q48" i="7946" s="1"/>
  <c r="P830" i="18"/>
  <c r="AA744" i="18"/>
  <c r="AB744" i="18" s="1"/>
  <c r="AC744" i="18" s="1"/>
  <c r="AD744" i="18" s="1"/>
  <c r="AE744" i="18" s="1"/>
  <c r="AF744" i="18" s="1"/>
  <c r="AG744" i="18" s="1"/>
  <c r="AH744" i="18" s="1"/>
  <c r="AI744" i="18" s="1"/>
  <c r="AJ744" i="18" s="1"/>
  <c r="AK744" i="18" s="1"/>
  <c r="AL744" i="18" s="1"/>
  <c r="AM744" i="18" s="1"/>
  <c r="AN744" i="18" s="1"/>
  <c r="AO744" i="18" s="1"/>
  <c r="AP744" i="18" s="1"/>
  <c r="AQ744" i="18" s="1"/>
  <c r="AR744" i="18" s="1"/>
  <c r="AS744" i="18" s="1"/>
  <c r="AT744" i="18" s="1"/>
  <c r="AU744" i="18" s="1"/>
  <c r="AV744" i="18" s="1"/>
  <c r="AW744" i="18" s="1"/>
  <c r="AX744" i="18" s="1"/>
  <c r="AY744" i="18" s="1"/>
  <c r="AZ744" i="18" s="1"/>
  <c r="BA744" i="18" s="1"/>
  <c r="BB744" i="18" s="1"/>
  <c r="BC744" i="18" s="1"/>
  <c r="BD744" i="18" s="1"/>
  <c r="BE744" i="18" s="1"/>
  <c r="BF744" i="18" s="1"/>
  <c r="BG744" i="18" s="1"/>
  <c r="BH744" i="18" s="1"/>
  <c r="BI744" i="18" s="1"/>
  <c r="W645" i="18"/>
  <c r="X645" i="18" s="1"/>
  <c r="Y645" i="18" s="1"/>
  <c r="Z645" i="18" s="1"/>
  <c r="AA645" i="18" s="1"/>
  <c r="AI616" i="18"/>
  <c r="AJ616" i="18" s="1"/>
  <c r="AK616" i="18" s="1"/>
  <c r="AL616" i="18" s="1"/>
  <c r="AM616" i="18" s="1"/>
  <c r="AN616" i="18" s="1"/>
  <c r="AO616" i="18" s="1"/>
  <c r="AP616" i="18" s="1"/>
  <c r="AQ616" i="18" s="1"/>
  <c r="AR616" i="18" s="1"/>
  <c r="AS616" i="18" s="1"/>
  <c r="AT616" i="18" s="1"/>
  <c r="AU616" i="18" s="1"/>
  <c r="AV616" i="18" s="1"/>
  <c r="AW616" i="18" s="1"/>
  <c r="AX616" i="18" s="1"/>
  <c r="AY616" i="18" s="1"/>
  <c r="AZ616" i="18" s="1"/>
  <c r="BA616" i="18" s="1"/>
  <c r="BB616" i="18" s="1"/>
  <c r="BC616" i="18" s="1"/>
  <c r="BD616" i="18" s="1"/>
  <c r="BE616" i="18" s="1"/>
  <c r="BF616" i="18" s="1"/>
  <c r="BG616" i="18" s="1"/>
  <c r="BH616" i="18" s="1"/>
  <c r="BI616" i="18" s="1"/>
  <c r="T812" i="18"/>
  <c r="U812" i="18" s="1"/>
  <c r="V812" i="18" s="1"/>
  <c r="W812" i="18" s="1"/>
  <c r="X812" i="18" s="1"/>
  <c r="Y812" i="18" s="1"/>
  <c r="Z812" i="18" s="1"/>
  <c r="AA812" i="18" s="1"/>
  <c r="AB812" i="18" s="1"/>
  <c r="AC812" i="18" s="1"/>
  <c r="AD812" i="18" s="1"/>
  <c r="AE812" i="18" s="1"/>
  <c r="AF812" i="18" s="1"/>
  <c r="AG812" i="18" s="1"/>
  <c r="AH812" i="18" s="1"/>
  <c r="AI812" i="18" s="1"/>
  <c r="AJ812" i="18" s="1"/>
  <c r="AK812" i="18" s="1"/>
  <c r="AL812" i="18" s="1"/>
  <c r="AM812" i="18" s="1"/>
  <c r="AN812" i="18" s="1"/>
  <c r="AO812" i="18" s="1"/>
  <c r="AP812" i="18" s="1"/>
  <c r="AQ812" i="18" s="1"/>
  <c r="AR812" i="18" s="1"/>
  <c r="AS812" i="18" s="1"/>
  <c r="AT812" i="18" s="1"/>
  <c r="AU812" i="18" s="1"/>
  <c r="AV812" i="18" s="1"/>
  <c r="AW812" i="18" s="1"/>
  <c r="AX812" i="18" s="1"/>
  <c r="AY812" i="18" s="1"/>
  <c r="AZ812" i="18" s="1"/>
  <c r="BA812" i="18" s="1"/>
  <c r="BB812" i="18" s="1"/>
  <c r="BC812" i="18" s="1"/>
  <c r="BD812" i="18" s="1"/>
  <c r="BE812" i="18" s="1"/>
  <c r="BF812" i="18" s="1"/>
  <c r="BG812" i="18" s="1"/>
  <c r="BH812" i="18" s="1"/>
  <c r="BI812" i="18" s="1"/>
  <c r="P622" i="18"/>
  <c r="P804" i="18"/>
  <c r="X798" i="18"/>
  <c r="S814" i="18"/>
  <c r="T814" i="18" s="1"/>
  <c r="U814" i="18" s="1"/>
  <c r="U619" i="18"/>
  <c r="V619" i="18" s="1"/>
  <c r="W619" i="18" s="1"/>
  <c r="X619" i="18" s="1"/>
  <c r="Y619" i="18" s="1"/>
  <c r="Z619" i="18" s="1"/>
  <c r="AA619" i="18" s="1"/>
  <c r="AB619" i="18" s="1"/>
  <c r="AC619" i="18" s="1"/>
  <c r="AD619" i="18" s="1"/>
  <c r="AE619" i="18" s="1"/>
  <c r="AF619" i="18" s="1"/>
  <c r="AG619" i="18" s="1"/>
  <c r="AH619" i="18" s="1"/>
  <c r="AI619" i="18" s="1"/>
  <c r="AJ619" i="18" s="1"/>
  <c r="AK619" i="18" s="1"/>
  <c r="AL619" i="18" s="1"/>
  <c r="AM619" i="18" s="1"/>
  <c r="AN619" i="18" s="1"/>
  <c r="AO619" i="18" s="1"/>
  <c r="AP619" i="18" s="1"/>
  <c r="AQ619" i="18" s="1"/>
  <c r="AR619" i="18" s="1"/>
  <c r="AS619" i="18" s="1"/>
  <c r="AT619" i="18" s="1"/>
  <c r="AU619" i="18" s="1"/>
  <c r="AV619" i="18" s="1"/>
  <c r="AW619" i="18" s="1"/>
  <c r="AX619" i="18" s="1"/>
  <c r="AY619" i="18" s="1"/>
  <c r="AZ619" i="18" s="1"/>
  <c r="BA619" i="18" s="1"/>
  <c r="BB619" i="18" s="1"/>
  <c r="BC619" i="18" s="1"/>
  <c r="BD619" i="18" s="1"/>
  <c r="BE619" i="18" s="1"/>
  <c r="BF619" i="18" s="1"/>
  <c r="BG619" i="18" s="1"/>
  <c r="BH619" i="18" s="1"/>
  <c r="BI619" i="18" s="1"/>
  <c r="T734" i="18"/>
  <c r="U734" i="18" s="1"/>
  <c r="AA280" i="18"/>
  <c r="AB280" i="18" s="1"/>
  <c r="AC280" i="18" s="1"/>
  <c r="AD280" i="18" s="1"/>
  <c r="AE280" i="18" s="1"/>
  <c r="AF280" i="18" s="1"/>
  <c r="AG280" i="18" s="1"/>
  <c r="AH280" i="18" s="1"/>
  <c r="AI280" i="18" s="1"/>
  <c r="AJ280" i="18" s="1"/>
  <c r="AK280" i="18" s="1"/>
  <c r="AL280" i="18" s="1"/>
  <c r="AM280" i="18" s="1"/>
  <c r="AN280" i="18" s="1"/>
  <c r="AO280" i="18" s="1"/>
  <c r="AP280" i="18" s="1"/>
  <c r="AQ280" i="18" s="1"/>
  <c r="AR280" i="18" s="1"/>
  <c r="AS280" i="18" s="1"/>
  <c r="AT280" i="18" s="1"/>
  <c r="AU280" i="18" s="1"/>
  <c r="AV280" i="18" s="1"/>
  <c r="AW280" i="18" s="1"/>
  <c r="AX280" i="18" s="1"/>
  <c r="AY280" i="18" s="1"/>
  <c r="AZ280" i="18" s="1"/>
  <c r="BA280" i="18" s="1"/>
  <c r="BB280" i="18" s="1"/>
  <c r="BC280" i="18" s="1"/>
  <c r="BD280" i="18" s="1"/>
  <c r="BE280" i="18" s="1"/>
  <c r="BF280" i="18" s="1"/>
  <c r="BG280" i="18" s="1"/>
  <c r="BH280" i="18" s="1"/>
  <c r="BI280" i="18" s="1"/>
  <c r="X215" i="18"/>
  <c r="Y215" i="18" s="1"/>
  <c r="Z215" i="18" s="1"/>
  <c r="AA215" i="18" s="1"/>
  <c r="AB215" i="18" s="1"/>
  <c r="AC215" i="18" s="1"/>
  <c r="AD215" i="18" s="1"/>
  <c r="AE215" i="18" s="1"/>
  <c r="AF215" i="18" s="1"/>
  <c r="AG215" i="18" s="1"/>
  <c r="AH215" i="18" s="1"/>
  <c r="AI215" i="18" s="1"/>
  <c r="AJ215" i="18" s="1"/>
  <c r="AK215" i="18" s="1"/>
  <c r="AL215" i="18" s="1"/>
  <c r="AM215" i="18" s="1"/>
  <c r="AN215" i="18" s="1"/>
  <c r="AO215" i="18" s="1"/>
  <c r="AP215" i="18" s="1"/>
  <c r="AQ215" i="18" s="1"/>
  <c r="AR215" i="18" s="1"/>
  <c r="AS215" i="18" s="1"/>
  <c r="AT215" i="18" s="1"/>
  <c r="AU215" i="18" s="1"/>
  <c r="AV215" i="18" s="1"/>
  <c r="AW215" i="18" s="1"/>
  <c r="AX215" i="18" s="1"/>
  <c r="AY215" i="18" s="1"/>
  <c r="AZ215" i="18" s="1"/>
  <c r="BA215" i="18" s="1"/>
  <c r="BB215" i="18" s="1"/>
  <c r="BC215" i="18" s="1"/>
  <c r="BD215" i="18" s="1"/>
  <c r="BE215" i="18" s="1"/>
  <c r="BF215" i="18" s="1"/>
  <c r="BG215" i="18" s="1"/>
  <c r="BH215" i="18" s="1"/>
  <c r="BI215" i="18" s="1"/>
  <c r="Z216" i="18"/>
  <c r="AA216" i="18" s="1"/>
  <c r="AB216" i="18" s="1"/>
  <c r="AC216" i="18" s="1"/>
  <c r="AD216" i="18" s="1"/>
  <c r="AE216" i="18" s="1"/>
  <c r="AF216" i="18" s="1"/>
  <c r="AG216" i="18" s="1"/>
  <c r="AH216" i="18" s="1"/>
  <c r="AI216" i="18" s="1"/>
  <c r="AJ216" i="18" s="1"/>
  <c r="AK216" i="18" s="1"/>
  <c r="AL216" i="18" s="1"/>
  <c r="AM216" i="18" s="1"/>
  <c r="AN216" i="18" s="1"/>
  <c r="AO216" i="18" s="1"/>
  <c r="AP216" i="18" s="1"/>
  <c r="AQ216" i="18" s="1"/>
  <c r="AR216" i="18" s="1"/>
  <c r="AS216" i="18" s="1"/>
  <c r="AT216" i="18" s="1"/>
  <c r="AU216" i="18" s="1"/>
  <c r="AV216" i="18" s="1"/>
  <c r="AW216" i="18" s="1"/>
  <c r="AX216" i="18" s="1"/>
  <c r="AY216" i="18" s="1"/>
  <c r="AZ216" i="18" s="1"/>
  <c r="BA216" i="18" s="1"/>
  <c r="BB216" i="18" s="1"/>
  <c r="BC216" i="18" s="1"/>
  <c r="BD216" i="18" s="1"/>
  <c r="BE216" i="18" s="1"/>
  <c r="BF216" i="18" s="1"/>
  <c r="BG216" i="18" s="1"/>
  <c r="BH216" i="18" s="1"/>
  <c r="BI216" i="18" s="1"/>
  <c r="W229" i="18"/>
  <c r="X229" i="18" s="1"/>
  <c r="Y229" i="18" s="1"/>
  <c r="Z229" i="18" s="1"/>
  <c r="AA229" i="18" s="1"/>
  <c r="AB229" i="18" s="1"/>
  <c r="AC229" i="18" s="1"/>
  <c r="AD229" i="18" s="1"/>
  <c r="AE229" i="18" s="1"/>
  <c r="AF229" i="18" s="1"/>
  <c r="AG229" i="18" s="1"/>
  <c r="AH229" i="18" s="1"/>
  <c r="AI229" i="18" s="1"/>
  <c r="AJ229" i="18" s="1"/>
  <c r="AK229" i="18" s="1"/>
  <c r="AL229" i="18" s="1"/>
  <c r="AM229" i="18" s="1"/>
  <c r="AN229" i="18" s="1"/>
  <c r="AO229" i="18" s="1"/>
  <c r="AP229" i="18" s="1"/>
  <c r="AQ229" i="18" s="1"/>
  <c r="AR229" i="18" s="1"/>
  <c r="AS229" i="18" s="1"/>
  <c r="AT229" i="18" s="1"/>
  <c r="AU229" i="18" s="1"/>
  <c r="AV229" i="18" s="1"/>
  <c r="AW229" i="18" s="1"/>
  <c r="AX229" i="18" s="1"/>
  <c r="AY229" i="18" s="1"/>
  <c r="AZ229" i="18" s="1"/>
  <c r="BA229" i="18" s="1"/>
  <c r="BB229" i="18" s="1"/>
  <c r="BC229" i="18" s="1"/>
  <c r="BD229" i="18" s="1"/>
  <c r="BE229" i="18" s="1"/>
  <c r="BF229" i="18" s="1"/>
  <c r="BG229" i="18" s="1"/>
  <c r="BH229" i="18" s="1"/>
  <c r="BI229" i="18" s="1"/>
  <c r="Z293" i="18"/>
  <c r="AA293" i="18" s="1"/>
  <c r="AB293" i="18" s="1"/>
  <c r="AC293" i="18" s="1"/>
  <c r="AD293" i="18" s="1"/>
  <c r="AE293" i="18" s="1"/>
  <c r="AF293" i="18" s="1"/>
  <c r="AG293" i="18" s="1"/>
  <c r="AH293" i="18" s="1"/>
  <c r="AI293" i="18" s="1"/>
  <c r="AJ293" i="18" s="1"/>
  <c r="AK293" i="18" s="1"/>
  <c r="AL293" i="18" s="1"/>
  <c r="AM293" i="18" s="1"/>
  <c r="AN293" i="18" s="1"/>
  <c r="AO293" i="18" s="1"/>
  <c r="AP293" i="18" s="1"/>
  <c r="AQ293" i="18" s="1"/>
  <c r="AR293" i="18" s="1"/>
  <c r="AS293" i="18" s="1"/>
  <c r="AT293" i="18" s="1"/>
  <c r="AU293" i="18" s="1"/>
  <c r="AV293" i="18" s="1"/>
  <c r="AW293" i="18" s="1"/>
  <c r="AX293" i="18" s="1"/>
  <c r="AY293" i="18" s="1"/>
  <c r="AZ293" i="18" s="1"/>
  <c r="BA293" i="18" s="1"/>
  <c r="BB293" i="18" s="1"/>
  <c r="BC293" i="18" s="1"/>
  <c r="BD293" i="18" s="1"/>
  <c r="BE293" i="18" s="1"/>
  <c r="BF293" i="18" s="1"/>
  <c r="BG293" i="18" s="1"/>
  <c r="BH293" i="18" s="1"/>
  <c r="BI293" i="18" s="1"/>
  <c r="U307" i="18"/>
  <c r="V307" i="18" s="1"/>
  <c r="W307" i="18" s="1"/>
  <c r="X307" i="18" s="1"/>
  <c r="Y307" i="18" s="1"/>
  <c r="Z307" i="18" s="1"/>
  <c r="AA307" i="18" s="1"/>
  <c r="AB307" i="18" s="1"/>
  <c r="AC307" i="18" s="1"/>
  <c r="AD307" i="18" s="1"/>
  <c r="AE307" i="18" s="1"/>
  <c r="AF307" i="18" s="1"/>
  <c r="AG307" i="18" s="1"/>
  <c r="AH307" i="18" s="1"/>
  <c r="AI307" i="18" s="1"/>
  <c r="AJ307" i="18" s="1"/>
  <c r="AK307" i="18" s="1"/>
  <c r="AL307" i="18" s="1"/>
  <c r="AM307" i="18" s="1"/>
  <c r="AN307" i="18" s="1"/>
  <c r="AO307" i="18" s="1"/>
  <c r="AP307" i="18" s="1"/>
  <c r="AQ307" i="18" s="1"/>
  <c r="AR307" i="18" s="1"/>
  <c r="AS307" i="18" s="1"/>
  <c r="AT307" i="18" s="1"/>
  <c r="AU307" i="18" s="1"/>
  <c r="AV307" i="18" s="1"/>
  <c r="AW307" i="18" s="1"/>
  <c r="AX307" i="18" s="1"/>
  <c r="AY307" i="18" s="1"/>
  <c r="AZ307" i="18" s="1"/>
  <c r="BA307" i="18" s="1"/>
  <c r="BB307" i="18" s="1"/>
  <c r="BC307" i="18" s="1"/>
  <c r="BD307" i="18" s="1"/>
  <c r="BE307" i="18" s="1"/>
  <c r="BF307" i="18" s="1"/>
  <c r="BG307" i="18" s="1"/>
  <c r="BH307" i="18" s="1"/>
  <c r="BI307" i="18" s="1"/>
  <c r="T411" i="18"/>
  <c r="U411" i="18" s="1"/>
  <c r="V411" i="18" s="1"/>
  <c r="V333" i="18"/>
  <c r="W333" i="18" s="1"/>
  <c r="X333" i="18" s="1"/>
  <c r="Y333" i="18" s="1"/>
  <c r="Z333" i="18" s="1"/>
  <c r="AA333" i="18" s="1"/>
  <c r="AB333" i="18" s="1"/>
  <c r="AC333" i="18" s="1"/>
  <c r="AD333" i="18" s="1"/>
  <c r="AE333" i="18" s="1"/>
  <c r="AF333" i="18" s="1"/>
  <c r="AG333" i="18" s="1"/>
  <c r="AH333" i="18" s="1"/>
  <c r="AI333" i="18" s="1"/>
  <c r="AJ333" i="18" s="1"/>
  <c r="AK333" i="18" s="1"/>
  <c r="AL333" i="18" s="1"/>
  <c r="AM333" i="18" s="1"/>
  <c r="AN333" i="18" s="1"/>
  <c r="AO333" i="18" s="1"/>
  <c r="AP333" i="18" s="1"/>
  <c r="AQ333" i="18" s="1"/>
  <c r="AR333" i="18" s="1"/>
  <c r="AS333" i="18" s="1"/>
  <c r="AT333" i="18" s="1"/>
  <c r="AU333" i="18" s="1"/>
  <c r="AV333" i="18" s="1"/>
  <c r="AW333" i="18" s="1"/>
  <c r="AX333" i="18" s="1"/>
  <c r="AY333" i="18" s="1"/>
  <c r="AZ333" i="18" s="1"/>
  <c r="BA333" i="18" s="1"/>
  <c r="BB333" i="18" s="1"/>
  <c r="BC333" i="18" s="1"/>
  <c r="BD333" i="18" s="1"/>
  <c r="BE333" i="18" s="1"/>
  <c r="BF333" i="18" s="1"/>
  <c r="BG333" i="18" s="1"/>
  <c r="BH333" i="18" s="1"/>
  <c r="BI333" i="18" s="1"/>
  <c r="X304" i="18"/>
  <c r="Y304" i="18" s="1"/>
  <c r="Z304" i="18" s="1"/>
  <c r="AA304" i="18" s="1"/>
  <c r="AB304" i="18" s="1"/>
  <c r="AC304" i="18" s="1"/>
  <c r="AD304" i="18" s="1"/>
  <c r="AE304" i="18" s="1"/>
  <c r="AF304" i="18" s="1"/>
  <c r="AG304" i="18" s="1"/>
  <c r="AH304" i="18" s="1"/>
  <c r="AI304" i="18" s="1"/>
  <c r="AJ304" i="18" s="1"/>
  <c r="AK304" i="18" s="1"/>
  <c r="AL304" i="18" s="1"/>
  <c r="AM304" i="18" s="1"/>
  <c r="AN304" i="18" s="1"/>
  <c r="AO304" i="18" s="1"/>
  <c r="AP304" i="18" s="1"/>
  <c r="AQ304" i="18" s="1"/>
  <c r="AR304" i="18" s="1"/>
  <c r="AS304" i="18" s="1"/>
  <c r="AT304" i="18" s="1"/>
  <c r="AU304" i="18" s="1"/>
  <c r="AV304" i="18" s="1"/>
  <c r="AW304" i="18" s="1"/>
  <c r="AX304" i="18" s="1"/>
  <c r="AY304" i="18" s="1"/>
  <c r="AZ304" i="18" s="1"/>
  <c r="BA304" i="18" s="1"/>
  <c r="BB304" i="18" s="1"/>
  <c r="BC304" i="18" s="1"/>
  <c r="BD304" i="18" s="1"/>
  <c r="BE304" i="18" s="1"/>
  <c r="BF304" i="18" s="1"/>
  <c r="BG304" i="18" s="1"/>
  <c r="BH304" i="18" s="1"/>
  <c r="BI304" i="18" s="1"/>
  <c r="R400" i="18"/>
  <c r="S282" i="18"/>
  <c r="T282" i="18" s="1"/>
  <c r="U282" i="18" s="1"/>
  <c r="V282" i="18" s="1"/>
  <c r="W282" i="18" s="1"/>
  <c r="X282" i="18" s="1"/>
  <c r="Y282" i="18" s="1"/>
  <c r="Z282" i="18" s="1"/>
  <c r="AA282" i="18" s="1"/>
  <c r="AB282" i="18" s="1"/>
  <c r="AC282" i="18" s="1"/>
  <c r="AD282" i="18" s="1"/>
  <c r="AE282" i="18" s="1"/>
  <c r="AF282" i="18" s="1"/>
  <c r="AG282" i="18" s="1"/>
  <c r="AH282" i="18" s="1"/>
  <c r="AI282" i="18" s="1"/>
  <c r="AJ282" i="18" s="1"/>
  <c r="AK282" i="18" s="1"/>
  <c r="AL282" i="18" s="1"/>
  <c r="AM282" i="18" s="1"/>
  <c r="AN282" i="18" s="1"/>
  <c r="AO282" i="18" s="1"/>
  <c r="AP282" i="18" s="1"/>
  <c r="AQ282" i="18" s="1"/>
  <c r="AR282" i="18" s="1"/>
  <c r="AS282" i="18" s="1"/>
  <c r="AT282" i="18" s="1"/>
  <c r="AU282" i="18" s="1"/>
  <c r="AV282" i="18" s="1"/>
  <c r="AW282" i="18" s="1"/>
  <c r="AX282" i="18" s="1"/>
  <c r="AY282" i="18" s="1"/>
  <c r="AZ282" i="18" s="1"/>
  <c r="BA282" i="18" s="1"/>
  <c r="BB282" i="18" s="1"/>
  <c r="BC282" i="18" s="1"/>
  <c r="BD282" i="18" s="1"/>
  <c r="BE282" i="18" s="1"/>
  <c r="BF282" i="18" s="1"/>
  <c r="BG282" i="18" s="1"/>
  <c r="BH282" i="18" s="1"/>
  <c r="BI282" i="18" s="1"/>
  <c r="Q257" i="18"/>
  <c r="Q413" i="18"/>
  <c r="U435" i="18"/>
  <c r="V435" i="18" s="1"/>
  <c r="W435" i="18" s="1"/>
  <c r="U385" i="18"/>
  <c r="V734" i="18"/>
  <c r="Q439" i="18"/>
  <c r="Q787" i="18"/>
  <c r="R787" i="18" s="1"/>
  <c r="S787" i="18" s="1"/>
  <c r="T787" i="18" s="1"/>
  <c r="U787" i="18" s="1"/>
  <c r="V787" i="18" s="1"/>
  <c r="W787" i="18" s="1"/>
  <c r="X787" i="18" s="1"/>
  <c r="Y787" i="18" s="1"/>
  <c r="Z787" i="18" s="1"/>
  <c r="AA787" i="18" s="1"/>
  <c r="AB787" i="18" s="1"/>
  <c r="AC787" i="18" s="1"/>
  <c r="AD787" i="18" s="1"/>
  <c r="AE787" i="18" s="1"/>
  <c r="AF787" i="18" s="1"/>
  <c r="AG787" i="18" s="1"/>
  <c r="AH787" i="18" s="1"/>
  <c r="AI787" i="18" s="1"/>
  <c r="AJ787" i="18" s="1"/>
  <c r="AK787" i="18" s="1"/>
  <c r="AL787" i="18" s="1"/>
  <c r="AM787" i="18" s="1"/>
  <c r="AN787" i="18" s="1"/>
  <c r="AO787" i="18" s="1"/>
  <c r="AP787" i="18" s="1"/>
  <c r="AQ787" i="18" s="1"/>
  <c r="AR787" i="18" s="1"/>
  <c r="AS787" i="18" s="1"/>
  <c r="AT787" i="18" s="1"/>
  <c r="AU787" i="18" s="1"/>
  <c r="AV787" i="18" s="1"/>
  <c r="AW787" i="18" s="1"/>
  <c r="AX787" i="18" s="1"/>
  <c r="AY787" i="18" s="1"/>
  <c r="AZ787" i="18" s="1"/>
  <c r="BA787" i="18" s="1"/>
  <c r="BB787" i="18" s="1"/>
  <c r="BC787" i="18" s="1"/>
  <c r="BD787" i="18" s="1"/>
  <c r="BE787" i="18" s="1"/>
  <c r="BF787" i="18" s="1"/>
  <c r="BG787" i="18" s="1"/>
  <c r="BH787" i="18" s="1"/>
  <c r="BI787" i="18" s="1"/>
  <c r="S788" i="18"/>
  <c r="T788" i="18" s="1"/>
  <c r="U788" i="18" s="1"/>
  <c r="U669" i="18"/>
  <c r="V669" i="18" s="1"/>
  <c r="P596" i="18"/>
  <c r="R851" i="18"/>
  <c r="S851" i="18" s="1"/>
  <c r="T851" i="18" s="1"/>
  <c r="S698" i="18"/>
  <c r="T698" i="18" s="1"/>
  <c r="Q361" i="18"/>
  <c r="W667" i="18"/>
  <c r="X667" i="18" s="1"/>
  <c r="Y667" i="18" s="1"/>
  <c r="Z667" i="18" s="1"/>
  <c r="AA667" i="18" s="1"/>
  <c r="AB667" i="18" s="1"/>
  <c r="AC667" i="18" s="1"/>
  <c r="AD667" i="18" s="1"/>
  <c r="AE667" i="18" s="1"/>
  <c r="AF667" i="18" s="1"/>
  <c r="AG667" i="18" s="1"/>
  <c r="AH667" i="18" s="1"/>
  <c r="AI667" i="18" s="1"/>
  <c r="AJ667" i="18" s="1"/>
  <c r="AK667" i="18" s="1"/>
  <c r="AL667" i="18" s="1"/>
  <c r="AM667" i="18" s="1"/>
  <c r="AN667" i="18" s="1"/>
  <c r="AO667" i="18" s="1"/>
  <c r="AP667" i="18" s="1"/>
  <c r="AQ667" i="18" s="1"/>
  <c r="AR667" i="18" s="1"/>
  <c r="AS667" i="18" s="1"/>
  <c r="AT667" i="18" s="1"/>
  <c r="AU667" i="18" s="1"/>
  <c r="AV667" i="18" s="1"/>
  <c r="AW667" i="18" s="1"/>
  <c r="AX667" i="18" s="1"/>
  <c r="AY667" i="18" s="1"/>
  <c r="AZ667" i="18" s="1"/>
  <c r="BA667" i="18" s="1"/>
  <c r="BB667" i="18" s="1"/>
  <c r="BC667" i="18" s="1"/>
  <c r="BD667" i="18" s="1"/>
  <c r="BE667" i="18" s="1"/>
  <c r="BF667" i="18" s="1"/>
  <c r="BG667" i="18" s="1"/>
  <c r="BH667" i="18" s="1"/>
  <c r="BI667" i="18" s="1"/>
  <c r="P778" i="18"/>
  <c r="U633" i="18"/>
  <c r="V633" i="18" s="1"/>
  <c r="S854" i="18"/>
  <c r="U230" i="18"/>
  <c r="V230" i="18" s="1"/>
  <c r="W230" i="18" s="1"/>
  <c r="X230" i="18" s="1"/>
  <c r="S800" i="18"/>
  <c r="T800" i="18" s="1"/>
  <c r="U800" i="18" s="1"/>
  <c r="V800" i="18" s="1"/>
  <c r="W800" i="18" s="1"/>
  <c r="X800" i="18" s="1"/>
  <c r="Y800" i="18" s="1"/>
  <c r="Z800" i="18" s="1"/>
  <c r="AA800" i="18" s="1"/>
  <c r="AB800" i="18" s="1"/>
  <c r="AC800" i="18" s="1"/>
  <c r="AD800" i="18" s="1"/>
  <c r="AE800" i="18" s="1"/>
  <c r="AF800" i="18" s="1"/>
  <c r="AG800" i="18" s="1"/>
  <c r="AH800" i="18" s="1"/>
  <c r="AI800" i="18" s="1"/>
  <c r="AJ800" i="18" s="1"/>
  <c r="AK800" i="18" s="1"/>
  <c r="AL800" i="18" s="1"/>
  <c r="AM800" i="18" s="1"/>
  <c r="AN800" i="18" s="1"/>
  <c r="AO800" i="18" s="1"/>
  <c r="AP800" i="18" s="1"/>
  <c r="AQ800" i="18" s="1"/>
  <c r="AR800" i="18" s="1"/>
  <c r="AS800" i="18" s="1"/>
  <c r="AT800" i="18" s="1"/>
  <c r="AU800" i="18" s="1"/>
  <c r="AV800" i="18" s="1"/>
  <c r="AW800" i="18" s="1"/>
  <c r="AX800" i="18" s="1"/>
  <c r="AY800" i="18" s="1"/>
  <c r="AZ800" i="18" s="1"/>
  <c r="BA800" i="18" s="1"/>
  <c r="BB800" i="18" s="1"/>
  <c r="BC800" i="18" s="1"/>
  <c r="BD800" i="18" s="1"/>
  <c r="BE800" i="18" s="1"/>
  <c r="BF800" i="18" s="1"/>
  <c r="BG800" i="18" s="1"/>
  <c r="BH800" i="18" s="1"/>
  <c r="BI800" i="18" s="1"/>
  <c r="T680" i="18"/>
  <c r="P700" i="18"/>
  <c r="X370" i="18"/>
  <c r="Y370" i="18" s="1"/>
  <c r="Z370" i="18" s="1"/>
  <c r="AA370" i="18" s="1"/>
  <c r="AB370" i="18" s="1"/>
  <c r="AC370" i="18" s="1"/>
  <c r="AD370" i="18" s="1"/>
  <c r="AE370" i="18" s="1"/>
  <c r="AF370" i="18" s="1"/>
  <c r="AG370" i="18" s="1"/>
  <c r="AH370" i="18" s="1"/>
  <c r="AI370" i="18" s="1"/>
  <c r="AJ370" i="18" s="1"/>
  <c r="AK370" i="18" s="1"/>
  <c r="AL370" i="18" s="1"/>
  <c r="AM370" i="18" s="1"/>
  <c r="AN370" i="18" s="1"/>
  <c r="AO370" i="18" s="1"/>
  <c r="AP370" i="18" s="1"/>
  <c r="AQ370" i="18" s="1"/>
  <c r="AR370" i="18" s="1"/>
  <c r="AS370" i="18" s="1"/>
  <c r="AT370" i="18" s="1"/>
  <c r="AU370" i="18" s="1"/>
  <c r="AV370" i="18" s="1"/>
  <c r="AW370" i="18" s="1"/>
  <c r="AX370" i="18" s="1"/>
  <c r="AY370" i="18" s="1"/>
  <c r="AZ370" i="18" s="1"/>
  <c r="BA370" i="18" s="1"/>
  <c r="BB370" i="18" s="1"/>
  <c r="BC370" i="18" s="1"/>
  <c r="BD370" i="18" s="1"/>
  <c r="BE370" i="18" s="1"/>
  <c r="BF370" i="18" s="1"/>
  <c r="BG370" i="18" s="1"/>
  <c r="BH370" i="18" s="1"/>
  <c r="BI370" i="18" s="1"/>
  <c r="AL601" i="18"/>
  <c r="AM601" i="18" s="1"/>
  <c r="AN601" i="18" s="1"/>
  <c r="AO601" i="18" s="1"/>
  <c r="AP601" i="18" s="1"/>
  <c r="AQ601" i="18" s="1"/>
  <c r="AR601" i="18" s="1"/>
  <c r="AS601" i="18" s="1"/>
  <c r="AT601" i="18" s="1"/>
  <c r="AU601" i="18" s="1"/>
  <c r="AV601" i="18" s="1"/>
  <c r="AW601" i="18" s="1"/>
  <c r="AX601" i="18" s="1"/>
  <c r="AY601" i="18" s="1"/>
  <c r="AZ601" i="18" s="1"/>
  <c r="BA601" i="18" s="1"/>
  <c r="BB601" i="18" s="1"/>
  <c r="BC601" i="18" s="1"/>
  <c r="BD601" i="18" s="1"/>
  <c r="BE601" i="18" s="1"/>
  <c r="BF601" i="18" s="1"/>
  <c r="BG601" i="18" s="1"/>
  <c r="BH601" i="18" s="1"/>
  <c r="BI601" i="18" s="1"/>
  <c r="R737" i="18"/>
  <c r="S737" i="18" s="1"/>
  <c r="T737" i="18" s="1"/>
  <c r="R620" i="18"/>
  <c r="S620" i="18" s="1"/>
  <c r="S632" i="18"/>
  <c r="T632" i="18" s="1"/>
  <c r="S750" i="18"/>
  <c r="T750" i="18" s="1"/>
  <c r="R772" i="18"/>
  <c r="S772" i="18" s="1"/>
  <c r="Z421" i="18"/>
  <c r="AA421" i="18" s="1"/>
  <c r="AB421" i="18" s="1"/>
  <c r="AC421" i="18" s="1"/>
  <c r="AD421" i="18" s="1"/>
  <c r="AE421" i="18" s="1"/>
  <c r="AF421" i="18" s="1"/>
  <c r="AG421" i="18" s="1"/>
  <c r="AH421" i="18" s="1"/>
  <c r="AI421" i="18" s="1"/>
  <c r="AJ421" i="18" s="1"/>
  <c r="AK421" i="18" s="1"/>
  <c r="AL421" i="18" s="1"/>
  <c r="AM421" i="18" s="1"/>
  <c r="AN421" i="18" s="1"/>
  <c r="AO421" i="18" s="1"/>
  <c r="AP421" i="18" s="1"/>
  <c r="AQ421" i="18" s="1"/>
  <c r="AR421" i="18" s="1"/>
  <c r="AS421" i="18" s="1"/>
  <c r="AT421" i="18" s="1"/>
  <c r="AU421" i="18" s="1"/>
  <c r="AV421" i="18" s="1"/>
  <c r="AW421" i="18" s="1"/>
  <c r="AX421" i="18" s="1"/>
  <c r="AY421" i="18" s="1"/>
  <c r="AZ421" i="18" s="1"/>
  <c r="BA421" i="18" s="1"/>
  <c r="BB421" i="18" s="1"/>
  <c r="BC421" i="18" s="1"/>
  <c r="BD421" i="18" s="1"/>
  <c r="BE421" i="18" s="1"/>
  <c r="BF421" i="18" s="1"/>
  <c r="BG421" i="18" s="1"/>
  <c r="BH421" i="18" s="1"/>
  <c r="BI421" i="18" s="1"/>
  <c r="T338" i="18"/>
  <c r="U338" i="18" s="1"/>
  <c r="Q748" i="18"/>
  <c r="U786" i="18"/>
  <c r="W617" i="18"/>
  <c r="X617" i="18" s="1"/>
  <c r="Y617" i="18" s="1"/>
  <c r="Z617" i="18" s="1"/>
  <c r="T763" i="18"/>
  <c r="U763" i="18" s="1"/>
  <c r="V763" i="18" s="1"/>
  <c r="W763" i="18" s="1"/>
  <c r="R789" i="18"/>
  <c r="Q815" i="18"/>
  <c r="S347" i="18"/>
  <c r="T347" i="18" s="1"/>
  <c r="V399" i="18"/>
  <c r="W399" i="18" s="1"/>
  <c r="X399" i="18" s="1"/>
  <c r="Y399" i="18" s="1"/>
  <c r="Z399" i="18" s="1"/>
  <c r="AA399" i="18" s="1"/>
  <c r="AB399" i="18" s="1"/>
  <c r="AC399" i="18" s="1"/>
  <c r="AD399" i="18" s="1"/>
  <c r="AE399" i="18" s="1"/>
  <c r="AF399" i="18" s="1"/>
  <c r="AG399" i="18" s="1"/>
  <c r="AH399" i="18" s="1"/>
  <c r="AI399" i="18" s="1"/>
  <c r="AJ399" i="18" s="1"/>
  <c r="AK399" i="18" s="1"/>
  <c r="AL399" i="18" s="1"/>
  <c r="AM399" i="18" s="1"/>
  <c r="AN399" i="18" s="1"/>
  <c r="AO399" i="18" s="1"/>
  <c r="AP399" i="18" s="1"/>
  <c r="AQ399" i="18" s="1"/>
  <c r="AR399" i="18" s="1"/>
  <c r="AS399" i="18" s="1"/>
  <c r="AT399" i="18" s="1"/>
  <c r="AU399" i="18" s="1"/>
  <c r="AV399" i="18" s="1"/>
  <c r="AW399" i="18" s="1"/>
  <c r="AX399" i="18" s="1"/>
  <c r="AY399" i="18" s="1"/>
  <c r="AZ399" i="18" s="1"/>
  <c r="BA399" i="18" s="1"/>
  <c r="BB399" i="18" s="1"/>
  <c r="BC399" i="18" s="1"/>
  <c r="BD399" i="18" s="1"/>
  <c r="BE399" i="18" s="1"/>
  <c r="BF399" i="18" s="1"/>
  <c r="BG399" i="18" s="1"/>
  <c r="BH399" i="18" s="1"/>
  <c r="BI399" i="18" s="1"/>
  <c r="U762" i="18"/>
  <c r="V762" i="18" s="1"/>
  <c r="T759" i="18"/>
  <c r="U759" i="18" s="1"/>
  <c r="V759" i="18" s="1"/>
  <c r="W759" i="18" s="1"/>
  <c r="X759" i="18" s="1"/>
  <c r="Y759" i="18" s="1"/>
  <c r="Z759" i="18" s="1"/>
  <c r="AA759" i="18" s="1"/>
  <c r="AB759" i="18" s="1"/>
  <c r="AC759" i="18" s="1"/>
  <c r="AD759" i="18" s="1"/>
  <c r="AE759" i="18" s="1"/>
  <c r="AF759" i="18" s="1"/>
  <c r="AG759" i="18" s="1"/>
  <c r="AH759" i="18" s="1"/>
  <c r="AI759" i="18" s="1"/>
  <c r="AJ759" i="18" s="1"/>
  <c r="AK759" i="18" s="1"/>
  <c r="AL759" i="18" s="1"/>
  <c r="AM759" i="18" s="1"/>
  <c r="AN759" i="18" s="1"/>
  <c r="AO759" i="18" s="1"/>
  <c r="AP759" i="18" s="1"/>
  <c r="AQ759" i="18" s="1"/>
  <c r="AR759" i="18" s="1"/>
  <c r="AS759" i="18" s="1"/>
  <c r="AT759" i="18" s="1"/>
  <c r="AU759" i="18" s="1"/>
  <c r="AV759" i="18" s="1"/>
  <c r="AW759" i="18" s="1"/>
  <c r="AX759" i="18" s="1"/>
  <c r="AY759" i="18" s="1"/>
  <c r="AZ759" i="18" s="1"/>
  <c r="BA759" i="18" s="1"/>
  <c r="BB759" i="18" s="1"/>
  <c r="BC759" i="18" s="1"/>
  <c r="BD759" i="18" s="1"/>
  <c r="BE759" i="18" s="1"/>
  <c r="BF759" i="18" s="1"/>
  <c r="BG759" i="18" s="1"/>
  <c r="BH759" i="18" s="1"/>
  <c r="BI759" i="18" s="1"/>
  <c r="Q607" i="18"/>
  <c r="R594" i="18"/>
  <c r="S594" i="18" s="1"/>
  <c r="T594" i="18" s="1"/>
  <c r="T802" i="18"/>
  <c r="U802" i="18" s="1"/>
  <c r="V802" i="18" s="1"/>
  <c r="W802" i="18" s="1"/>
  <c r="S308" i="18"/>
  <c r="T308" i="18" s="1"/>
  <c r="U308" i="18" s="1"/>
  <c r="R839" i="18"/>
  <c r="T785" i="18"/>
  <c r="V747" i="18"/>
  <c r="W747" i="18" s="1"/>
  <c r="X747" i="18" s="1"/>
  <c r="Y747" i="18" s="1"/>
  <c r="Z747" i="18" s="1"/>
  <c r="AA747" i="18" s="1"/>
  <c r="AB747" i="18" s="1"/>
  <c r="AC747" i="18" s="1"/>
  <c r="AD747" i="18" s="1"/>
  <c r="AE747" i="18" s="1"/>
  <c r="AF747" i="18" s="1"/>
  <c r="AG747" i="18" s="1"/>
  <c r="AH747" i="18" s="1"/>
  <c r="AI747" i="18" s="1"/>
  <c r="AJ747" i="18" s="1"/>
  <c r="AK747" i="18" s="1"/>
  <c r="AL747" i="18" s="1"/>
  <c r="AM747" i="18" s="1"/>
  <c r="AN747" i="18" s="1"/>
  <c r="AO747" i="18" s="1"/>
  <c r="AP747" i="18" s="1"/>
  <c r="AQ747" i="18" s="1"/>
  <c r="AR747" i="18" s="1"/>
  <c r="AS747" i="18" s="1"/>
  <c r="AT747" i="18" s="1"/>
  <c r="AU747" i="18" s="1"/>
  <c r="AV747" i="18" s="1"/>
  <c r="AW747" i="18" s="1"/>
  <c r="AX747" i="18" s="1"/>
  <c r="AY747" i="18" s="1"/>
  <c r="AZ747" i="18" s="1"/>
  <c r="BA747" i="18" s="1"/>
  <c r="BB747" i="18" s="1"/>
  <c r="BC747" i="18" s="1"/>
  <c r="BD747" i="18" s="1"/>
  <c r="BE747" i="18" s="1"/>
  <c r="BF747" i="18" s="1"/>
  <c r="BG747" i="18" s="1"/>
  <c r="BH747" i="18" s="1"/>
  <c r="BI747" i="18" s="1"/>
  <c r="T620" i="18"/>
  <c r="U620" i="18" s="1"/>
  <c r="V620" i="18" s="1"/>
  <c r="U828" i="18"/>
  <c r="V828" i="18" s="1"/>
  <c r="W828" i="18" s="1"/>
  <c r="S776" i="18"/>
  <c r="T776" i="18" s="1"/>
  <c r="U776" i="18" s="1"/>
  <c r="U449" i="18"/>
  <c r="V449" i="18" s="1"/>
  <c r="W449" i="18" s="1"/>
  <c r="X449" i="18" s="1"/>
  <c r="Y449" i="18" s="1"/>
  <c r="Z449" i="18" s="1"/>
  <c r="AA449" i="18" s="1"/>
  <c r="AB449" i="18" s="1"/>
  <c r="AC449" i="18" s="1"/>
  <c r="AD449" i="18" s="1"/>
  <c r="AE449" i="18" s="1"/>
  <c r="AF449" i="18" s="1"/>
  <c r="AG449" i="18" s="1"/>
  <c r="AH449" i="18" s="1"/>
  <c r="AI449" i="18" s="1"/>
  <c r="AJ449" i="18" s="1"/>
  <c r="AK449" i="18" s="1"/>
  <c r="AL449" i="18" s="1"/>
  <c r="AM449" i="18" s="1"/>
  <c r="AN449" i="18" s="1"/>
  <c r="AO449" i="18" s="1"/>
  <c r="AP449" i="18" s="1"/>
  <c r="AQ449" i="18" s="1"/>
  <c r="AR449" i="18" s="1"/>
  <c r="AS449" i="18" s="1"/>
  <c r="AT449" i="18" s="1"/>
  <c r="AU449" i="18" s="1"/>
  <c r="AV449" i="18" s="1"/>
  <c r="AW449" i="18" s="1"/>
  <c r="AX449" i="18" s="1"/>
  <c r="AY449" i="18" s="1"/>
  <c r="AZ449" i="18" s="1"/>
  <c r="BA449" i="18" s="1"/>
  <c r="BB449" i="18" s="1"/>
  <c r="BC449" i="18" s="1"/>
  <c r="BD449" i="18" s="1"/>
  <c r="BE449" i="18" s="1"/>
  <c r="BF449" i="18" s="1"/>
  <c r="BG449" i="18" s="1"/>
  <c r="BH449" i="18" s="1"/>
  <c r="BI449" i="18" s="1"/>
  <c r="S451" i="18"/>
  <c r="T451" i="18" s="1"/>
  <c r="U451" i="18" s="1"/>
  <c r="S332" i="18"/>
  <c r="T332" i="18" s="1"/>
  <c r="U332" i="18" s="1"/>
  <c r="V273" i="18"/>
  <c r="O17" i="7946"/>
  <c r="P44" i="7943"/>
  <c r="P17" i="7946" s="1"/>
  <c r="T423" i="18"/>
  <c r="U423" i="18" s="1"/>
  <c r="V423" i="18" s="1"/>
  <c r="W423" i="18" s="1"/>
  <c r="X423" i="18" s="1"/>
  <c r="Y423" i="18" s="1"/>
  <c r="Z423" i="18" s="1"/>
  <c r="AA423" i="18" s="1"/>
  <c r="AB423" i="18" s="1"/>
  <c r="AC423" i="18" s="1"/>
  <c r="AD423" i="18" s="1"/>
  <c r="AE423" i="18" s="1"/>
  <c r="AF423" i="18" s="1"/>
  <c r="AG423" i="18" s="1"/>
  <c r="AH423" i="18" s="1"/>
  <c r="AI423" i="18" s="1"/>
  <c r="AJ423" i="18" s="1"/>
  <c r="AK423" i="18" s="1"/>
  <c r="AL423" i="18" s="1"/>
  <c r="AM423" i="18" s="1"/>
  <c r="AN423" i="18" s="1"/>
  <c r="AO423" i="18" s="1"/>
  <c r="AP423" i="18" s="1"/>
  <c r="AQ423" i="18" s="1"/>
  <c r="AR423" i="18" s="1"/>
  <c r="AS423" i="18" s="1"/>
  <c r="AT423" i="18" s="1"/>
  <c r="AU423" i="18" s="1"/>
  <c r="AV423" i="18" s="1"/>
  <c r="AW423" i="18" s="1"/>
  <c r="AX423" i="18" s="1"/>
  <c r="AY423" i="18" s="1"/>
  <c r="AZ423" i="18" s="1"/>
  <c r="BA423" i="18" s="1"/>
  <c r="BB423" i="18" s="1"/>
  <c r="BC423" i="18" s="1"/>
  <c r="BD423" i="18" s="1"/>
  <c r="BE423" i="18" s="1"/>
  <c r="BF423" i="18" s="1"/>
  <c r="BG423" i="18" s="1"/>
  <c r="BH423" i="18" s="1"/>
  <c r="BI423" i="18" s="1"/>
  <c r="W436" i="18"/>
  <c r="X436" i="18" s="1"/>
  <c r="Y436" i="18" s="1"/>
  <c r="Z436" i="18" s="1"/>
  <c r="AA436" i="18" s="1"/>
  <c r="AB436" i="18" s="1"/>
  <c r="AC436" i="18" s="1"/>
  <c r="AD436" i="18" s="1"/>
  <c r="AE436" i="18" s="1"/>
  <c r="AF436" i="18" s="1"/>
  <c r="AG436" i="18" s="1"/>
  <c r="AH436" i="18" s="1"/>
  <c r="AI436" i="18" s="1"/>
  <c r="AJ436" i="18" s="1"/>
  <c r="AK436" i="18" s="1"/>
  <c r="AL436" i="18" s="1"/>
  <c r="AM436" i="18" s="1"/>
  <c r="AN436" i="18" s="1"/>
  <c r="AO436" i="18" s="1"/>
  <c r="AP436" i="18" s="1"/>
  <c r="AQ436" i="18" s="1"/>
  <c r="AR436" i="18" s="1"/>
  <c r="AS436" i="18" s="1"/>
  <c r="AT436" i="18" s="1"/>
  <c r="AU436" i="18" s="1"/>
  <c r="AV436" i="18" s="1"/>
  <c r="AW436" i="18" s="1"/>
  <c r="AX436" i="18" s="1"/>
  <c r="AY436" i="18" s="1"/>
  <c r="AZ436" i="18" s="1"/>
  <c r="BA436" i="18" s="1"/>
  <c r="BB436" i="18" s="1"/>
  <c r="BC436" i="18" s="1"/>
  <c r="BD436" i="18" s="1"/>
  <c r="BE436" i="18" s="1"/>
  <c r="BF436" i="18" s="1"/>
  <c r="BG436" i="18" s="1"/>
  <c r="BH436" i="18" s="1"/>
  <c r="BI436" i="18" s="1"/>
  <c r="T269" i="18"/>
  <c r="U269" i="18" s="1"/>
  <c r="V269" i="18" s="1"/>
  <c r="Q377" i="18"/>
  <c r="Q387" i="18" s="1"/>
  <c r="W447" i="18"/>
  <c r="X447" i="18" s="1"/>
  <c r="Y447" i="18" s="1"/>
  <c r="Z447" i="18" s="1"/>
  <c r="AA447" i="18" s="1"/>
  <c r="AB447" i="18" s="1"/>
  <c r="AC447" i="18" s="1"/>
  <c r="AD447" i="18" s="1"/>
  <c r="AE447" i="18" s="1"/>
  <c r="AF447" i="18" s="1"/>
  <c r="AG447" i="18" s="1"/>
  <c r="AH447" i="18" s="1"/>
  <c r="AI447" i="18" s="1"/>
  <c r="AJ447" i="18" s="1"/>
  <c r="AK447" i="18" s="1"/>
  <c r="AL447" i="18" s="1"/>
  <c r="AM447" i="18" s="1"/>
  <c r="AN447" i="18" s="1"/>
  <c r="AO447" i="18" s="1"/>
  <c r="AP447" i="18" s="1"/>
  <c r="AQ447" i="18" s="1"/>
  <c r="AR447" i="18" s="1"/>
  <c r="AS447" i="18" s="1"/>
  <c r="AT447" i="18" s="1"/>
  <c r="AU447" i="18" s="1"/>
  <c r="AV447" i="18" s="1"/>
  <c r="AW447" i="18" s="1"/>
  <c r="AX447" i="18" s="1"/>
  <c r="AY447" i="18" s="1"/>
  <c r="AZ447" i="18" s="1"/>
  <c r="BA447" i="18" s="1"/>
  <c r="BB447" i="18" s="1"/>
  <c r="BC447" i="18" s="1"/>
  <c r="BD447" i="18" s="1"/>
  <c r="BE447" i="18" s="1"/>
  <c r="BF447" i="18" s="1"/>
  <c r="BG447" i="18" s="1"/>
  <c r="BH447" i="18" s="1"/>
  <c r="BI447" i="18" s="1"/>
  <c r="S386" i="18"/>
  <c r="S360" i="18"/>
  <c r="T360" i="18" s="1"/>
  <c r="S321" i="18"/>
  <c r="S243" i="18"/>
  <c r="T243" i="18" s="1"/>
  <c r="U243" i="18" s="1"/>
  <c r="V243" i="18" s="1"/>
  <c r="W243" i="18" s="1"/>
  <c r="X243" i="18" s="1"/>
  <c r="Y243" i="18" s="1"/>
  <c r="Z243" i="18" s="1"/>
  <c r="AA243" i="18" s="1"/>
  <c r="AB243" i="18" s="1"/>
  <c r="AC243" i="18" s="1"/>
  <c r="AD243" i="18" s="1"/>
  <c r="AE243" i="18" s="1"/>
  <c r="AF243" i="18" s="1"/>
  <c r="AG243" i="18" s="1"/>
  <c r="AH243" i="18" s="1"/>
  <c r="AI243" i="18" s="1"/>
  <c r="AJ243" i="18" s="1"/>
  <c r="AK243" i="18" s="1"/>
  <c r="AL243" i="18" s="1"/>
  <c r="AM243" i="18" s="1"/>
  <c r="AN243" i="18" s="1"/>
  <c r="AO243" i="18" s="1"/>
  <c r="AP243" i="18" s="1"/>
  <c r="AQ243" i="18" s="1"/>
  <c r="AR243" i="18" s="1"/>
  <c r="AS243" i="18" s="1"/>
  <c r="AT243" i="18" s="1"/>
  <c r="AU243" i="18" s="1"/>
  <c r="AV243" i="18" s="1"/>
  <c r="AW243" i="18" s="1"/>
  <c r="AX243" i="18" s="1"/>
  <c r="AY243" i="18" s="1"/>
  <c r="AZ243" i="18" s="1"/>
  <c r="BA243" i="18" s="1"/>
  <c r="BB243" i="18" s="1"/>
  <c r="BC243" i="18" s="1"/>
  <c r="BD243" i="18" s="1"/>
  <c r="BE243" i="18" s="1"/>
  <c r="BF243" i="18" s="1"/>
  <c r="BG243" i="18" s="1"/>
  <c r="BH243" i="18" s="1"/>
  <c r="BI243" i="18" s="1"/>
  <c r="U317" i="18"/>
  <c r="R225" i="18"/>
  <c r="S412" i="18"/>
  <c r="P10" i="18"/>
  <c r="S292" i="18"/>
  <c r="T292" i="18" s="1"/>
  <c r="U292" i="18" s="1"/>
  <c r="V292" i="18" s="1"/>
  <c r="Y434" i="18"/>
  <c r="Z434" i="18" s="1"/>
  <c r="AA434" i="18" s="1"/>
  <c r="AB434" i="18" s="1"/>
  <c r="AC434" i="18" s="1"/>
  <c r="AD434" i="18" s="1"/>
  <c r="AE434" i="18" s="1"/>
  <c r="AF434" i="18" s="1"/>
  <c r="AG434" i="18" s="1"/>
  <c r="AH434" i="18" s="1"/>
  <c r="AI434" i="18" s="1"/>
  <c r="AJ434" i="18" s="1"/>
  <c r="AK434" i="18" s="1"/>
  <c r="AL434" i="18" s="1"/>
  <c r="AM434" i="18" s="1"/>
  <c r="AN434" i="18" s="1"/>
  <c r="AO434" i="18" s="1"/>
  <c r="AP434" i="18" s="1"/>
  <c r="AQ434" i="18" s="1"/>
  <c r="AR434" i="18" s="1"/>
  <c r="AS434" i="18" s="1"/>
  <c r="AT434" i="18" s="1"/>
  <c r="AU434" i="18" s="1"/>
  <c r="AV434" i="18" s="1"/>
  <c r="AW434" i="18" s="1"/>
  <c r="AX434" i="18" s="1"/>
  <c r="AY434" i="18" s="1"/>
  <c r="AZ434" i="18" s="1"/>
  <c r="BA434" i="18" s="1"/>
  <c r="BB434" i="18" s="1"/>
  <c r="BC434" i="18" s="1"/>
  <c r="BD434" i="18" s="1"/>
  <c r="BE434" i="18" s="1"/>
  <c r="BF434" i="18" s="1"/>
  <c r="BG434" i="18" s="1"/>
  <c r="BH434" i="18" s="1"/>
  <c r="BI434" i="18" s="1"/>
  <c r="T254" i="18"/>
  <c r="U254" i="18" s="1"/>
  <c r="T351" i="18"/>
  <c r="Q218" i="18"/>
  <c r="T367" i="18"/>
  <c r="U367" i="18" s="1"/>
  <c r="V367" i="18" s="1"/>
  <c r="W367" i="18" s="1"/>
  <c r="X367" i="18" s="1"/>
  <c r="Y367" i="18" s="1"/>
  <c r="Z367" i="18" s="1"/>
  <c r="AA367" i="18" s="1"/>
  <c r="AB367" i="18" s="1"/>
  <c r="AC367" i="18" s="1"/>
  <c r="AD367" i="18" s="1"/>
  <c r="AE367" i="18" s="1"/>
  <c r="AF367" i="18" s="1"/>
  <c r="AG367" i="18" s="1"/>
  <c r="AH367" i="18" s="1"/>
  <c r="AI367" i="18" s="1"/>
  <c r="AJ367" i="18" s="1"/>
  <c r="AK367" i="18" s="1"/>
  <c r="AL367" i="18" s="1"/>
  <c r="AM367" i="18" s="1"/>
  <c r="AN367" i="18" s="1"/>
  <c r="AO367" i="18" s="1"/>
  <c r="AP367" i="18" s="1"/>
  <c r="AQ367" i="18" s="1"/>
  <c r="AR367" i="18" s="1"/>
  <c r="AS367" i="18" s="1"/>
  <c r="AT367" i="18" s="1"/>
  <c r="AU367" i="18" s="1"/>
  <c r="AV367" i="18" s="1"/>
  <c r="AW367" i="18" s="1"/>
  <c r="AX367" i="18" s="1"/>
  <c r="AY367" i="18" s="1"/>
  <c r="AZ367" i="18" s="1"/>
  <c r="BA367" i="18" s="1"/>
  <c r="BB367" i="18" s="1"/>
  <c r="BC367" i="18" s="1"/>
  <c r="BD367" i="18" s="1"/>
  <c r="BE367" i="18" s="1"/>
  <c r="BF367" i="18" s="1"/>
  <c r="BG367" i="18" s="1"/>
  <c r="BH367" i="18" s="1"/>
  <c r="BI367" i="18" s="1"/>
  <c r="R372" i="18"/>
  <c r="S372" i="18" s="1"/>
  <c r="Q374" i="18"/>
  <c r="R425" i="18"/>
  <c r="Q426" i="18"/>
  <c r="S373" i="18"/>
  <c r="T373" i="18" s="1"/>
  <c r="P12" i="24"/>
  <c r="O13" i="24"/>
  <c r="Q322" i="18"/>
  <c r="R320" i="18"/>
  <c r="R322" i="18" s="1"/>
  <c r="Q348" i="18"/>
  <c r="R214" i="18"/>
  <c r="S214" i="18" s="1"/>
  <c r="S226" i="18"/>
  <c r="W221" i="18"/>
  <c r="X221" i="18" s="1"/>
  <c r="U346" i="18"/>
  <c r="V346" i="18" s="1"/>
  <c r="W346" i="18" s="1"/>
  <c r="X346" i="18" s="1"/>
  <c r="Y346" i="18" s="1"/>
  <c r="Z346" i="18" s="1"/>
  <c r="S278" i="18"/>
  <c r="R283" i="18"/>
  <c r="S208" i="18"/>
  <c r="R328" i="18"/>
  <c r="Q335" i="18"/>
  <c r="R439" i="18"/>
  <c r="S429" i="18"/>
  <c r="R291" i="18"/>
  <c r="R296" i="18" s="1"/>
  <c r="Q296" i="18"/>
  <c r="T256" i="18"/>
  <c r="U256" i="18" s="1"/>
  <c r="V256" i="18" s="1"/>
  <c r="W256" i="18" s="1"/>
  <c r="X256" i="18" s="1"/>
  <c r="Y256" i="18" s="1"/>
  <c r="Z256" i="18" s="1"/>
  <c r="AA256" i="18" s="1"/>
  <c r="AB256" i="18" s="1"/>
  <c r="AC256" i="18" s="1"/>
  <c r="AD256" i="18" s="1"/>
  <c r="AE256" i="18" s="1"/>
  <c r="AF256" i="18" s="1"/>
  <c r="AG256" i="18" s="1"/>
  <c r="AH256" i="18" s="1"/>
  <c r="AI256" i="18" s="1"/>
  <c r="AJ256" i="18" s="1"/>
  <c r="AK256" i="18" s="1"/>
  <c r="AL256" i="18" s="1"/>
  <c r="AM256" i="18" s="1"/>
  <c r="AN256" i="18" s="1"/>
  <c r="AO256" i="18" s="1"/>
  <c r="AP256" i="18" s="1"/>
  <c r="AQ256" i="18" s="1"/>
  <c r="AR256" i="18" s="1"/>
  <c r="AS256" i="18" s="1"/>
  <c r="AT256" i="18" s="1"/>
  <c r="AU256" i="18" s="1"/>
  <c r="AV256" i="18" s="1"/>
  <c r="AW256" i="18" s="1"/>
  <c r="AX256" i="18" s="1"/>
  <c r="AY256" i="18" s="1"/>
  <c r="AZ256" i="18" s="1"/>
  <c r="BA256" i="18" s="1"/>
  <c r="BB256" i="18" s="1"/>
  <c r="BC256" i="18" s="1"/>
  <c r="BD256" i="18" s="1"/>
  <c r="BE256" i="18" s="1"/>
  <c r="BF256" i="18" s="1"/>
  <c r="BG256" i="18" s="1"/>
  <c r="BH256" i="18" s="1"/>
  <c r="BI256" i="18" s="1"/>
  <c r="S295" i="18"/>
  <c r="V357" i="18"/>
  <c r="W357" i="18" s="1"/>
  <c r="X357" i="18" s="1"/>
  <c r="Y357" i="18" s="1"/>
  <c r="Z357" i="18" s="1"/>
  <c r="AA357" i="18" s="1"/>
  <c r="AB357" i="18" s="1"/>
  <c r="AC357" i="18" s="1"/>
  <c r="AD357" i="18" s="1"/>
  <c r="AE357" i="18" s="1"/>
  <c r="AF357" i="18" s="1"/>
  <c r="AG357" i="18" s="1"/>
  <c r="AH357" i="18" s="1"/>
  <c r="AI357" i="18" s="1"/>
  <c r="AJ357" i="18" s="1"/>
  <c r="AK357" i="18" s="1"/>
  <c r="AL357" i="18" s="1"/>
  <c r="AM357" i="18" s="1"/>
  <c r="AN357" i="18" s="1"/>
  <c r="AO357" i="18" s="1"/>
  <c r="AP357" i="18" s="1"/>
  <c r="AQ357" i="18" s="1"/>
  <c r="AR357" i="18" s="1"/>
  <c r="AS357" i="18" s="1"/>
  <c r="AT357" i="18" s="1"/>
  <c r="AU357" i="18" s="1"/>
  <c r="AV357" i="18" s="1"/>
  <c r="AW357" i="18" s="1"/>
  <c r="AX357" i="18" s="1"/>
  <c r="AY357" i="18" s="1"/>
  <c r="AZ357" i="18" s="1"/>
  <c r="BA357" i="18" s="1"/>
  <c r="BB357" i="18" s="1"/>
  <c r="BC357" i="18" s="1"/>
  <c r="BD357" i="18" s="1"/>
  <c r="BE357" i="18" s="1"/>
  <c r="BF357" i="18" s="1"/>
  <c r="BG357" i="18" s="1"/>
  <c r="BH357" i="18" s="1"/>
  <c r="BI357" i="18" s="1"/>
  <c r="T268" i="18"/>
  <c r="U268" i="18" s="1"/>
  <c r="V268" i="18" s="1"/>
  <c r="W268" i="18" s="1"/>
  <c r="X268" i="18" s="1"/>
  <c r="Y268" i="18" s="1"/>
  <c r="Z268" i="18" s="1"/>
  <c r="AA268" i="18" s="1"/>
  <c r="AB268" i="18" s="1"/>
  <c r="AC268" i="18" s="1"/>
  <c r="T281" i="18"/>
  <c r="U281" i="18" s="1"/>
  <c r="V281" i="18" s="1"/>
  <c r="W281" i="18" s="1"/>
  <c r="X281" i="18" s="1"/>
  <c r="Y281" i="18" s="1"/>
  <c r="Z281" i="18" s="1"/>
  <c r="U345" i="18"/>
  <c r="S238" i="18"/>
  <c r="V359" i="18"/>
  <c r="Q309" i="18"/>
  <c r="R306" i="18"/>
  <c r="S384" i="18"/>
  <c r="R358" i="18"/>
  <c r="R413" i="18"/>
  <c r="R255" i="18"/>
  <c r="S255" i="18" s="1"/>
  <c r="V438" i="18"/>
  <c r="W438" i="18" s="1"/>
  <c r="X438" i="18" s="1"/>
  <c r="Y438" i="18" s="1"/>
  <c r="Z438" i="18" s="1"/>
  <c r="AA438" i="18" s="1"/>
  <c r="AB438" i="18" s="1"/>
  <c r="AC438" i="18" s="1"/>
  <c r="AD438" i="18" s="1"/>
  <c r="AE438" i="18" s="1"/>
  <c r="AF438" i="18" s="1"/>
  <c r="AG438" i="18" s="1"/>
  <c r="AH438" i="18" s="1"/>
  <c r="AI438" i="18" s="1"/>
  <c r="AJ438" i="18" s="1"/>
  <c r="AK438" i="18" s="1"/>
  <c r="AL438" i="18" s="1"/>
  <c r="AM438" i="18" s="1"/>
  <c r="AN438" i="18" s="1"/>
  <c r="AO438" i="18" s="1"/>
  <c r="AP438" i="18" s="1"/>
  <c r="AQ438" i="18" s="1"/>
  <c r="AR438" i="18" s="1"/>
  <c r="AS438" i="18" s="1"/>
  <c r="AT438" i="18" s="1"/>
  <c r="AU438" i="18" s="1"/>
  <c r="AV438" i="18" s="1"/>
  <c r="AW438" i="18" s="1"/>
  <c r="AX438" i="18" s="1"/>
  <c r="AY438" i="18" s="1"/>
  <c r="AZ438" i="18" s="1"/>
  <c r="BA438" i="18" s="1"/>
  <c r="BB438" i="18" s="1"/>
  <c r="BC438" i="18" s="1"/>
  <c r="BD438" i="18" s="1"/>
  <c r="BE438" i="18" s="1"/>
  <c r="BF438" i="18" s="1"/>
  <c r="BG438" i="18" s="1"/>
  <c r="BH438" i="18" s="1"/>
  <c r="BI438" i="18" s="1"/>
  <c r="S334" i="18"/>
  <c r="T334" i="18" s="1"/>
  <c r="U334" i="18" s="1"/>
  <c r="Q283" i="18"/>
  <c r="Q452" i="18"/>
  <c r="V420" i="18"/>
  <c r="Q400" i="18"/>
  <c r="U398" i="18"/>
  <c r="V398" i="18" s="1"/>
  <c r="R343" i="18"/>
  <c r="R348" i="18" s="1"/>
  <c r="S442" i="18"/>
  <c r="R452" i="18"/>
  <c r="V355" i="18"/>
  <c r="W355" i="18" s="1"/>
  <c r="BD444" i="18"/>
  <c r="BE444" i="18" s="1"/>
  <c r="BF444" i="18" s="1"/>
  <c r="BG444" i="18" s="1"/>
  <c r="BH444" i="18" s="1"/>
  <c r="BI444" i="18" s="1"/>
  <c r="W397" i="18"/>
  <c r="X397" i="18" s="1"/>
  <c r="Y397" i="18" s="1"/>
  <c r="Z397" i="18" s="1"/>
  <c r="AA397" i="18" s="1"/>
  <c r="AB397" i="18" s="1"/>
  <c r="AC397" i="18" s="1"/>
  <c r="AD397" i="18" s="1"/>
  <c r="AE397" i="18" s="1"/>
  <c r="AF397" i="18" s="1"/>
  <c r="AG397" i="18" s="1"/>
  <c r="AH397" i="18" s="1"/>
  <c r="AI397" i="18" s="1"/>
  <c r="AJ397" i="18" s="1"/>
  <c r="AK397" i="18" s="1"/>
  <c r="AL397" i="18" s="1"/>
  <c r="AM397" i="18" s="1"/>
  <c r="AN397" i="18" s="1"/>
  <c r="AO397" i="18" s="1"/>
  <c r="AP397" i="18" s="1"/>
  <c r="AQ397" i="18" s="1"/>
  <c r="AR397" i="18" s="1"/>
  <c r="AS397" i="18" s="1"/>
  <c r="AT397" i="18" s="1"/>
  <c r="AU397" i="18" s="1"/>
  <c r="AV397" i="18" s="1"/>
  <c r="AW397" i="18" s="1"/>
  <c r="AX397" i="18" s="1"/>
  <c r="AY397" i="18" s="1"/>
  <c r="AZ397" i="18" s="1"/>
  <c r="BA397" i="18" s="1"/>
  <c r="BB397" i="18" s="1"/>
  <c r="BC397" i="18" s="1"/>
  <c r="BD397" i="18" s="1"/>
  <c r="BE397" i="18" s="1"/>
  <c r="BF397" i="18" s="1"/>
  <c r="BG397" i="18" s="1"/>
  <c r="BH397" i="18" s="1"/>
  <c r="BI397" i="18" s="1"/>
  <c r="T407" i="18"/>
  <c r="U407" i="18" s="1"/>
  <c r="W247" i="18"/>
  <c r="U821" i="18"/>
  <c r="Y618" i="18"/>
  <c r="Z618" i="18" s="1"/>
  <c r="U750" i="18"/>
  <c r="V750" i="18" s="1"/>
  <c r="Q835" i="18"/>
  <c r="R835" i="18" s="1"/>
  <c r="T784" i="18"/>
  <c r="S591" i="18"/>
  <c r="T591" i="18" s="1"/>
  <c r="X325" i="18"/>
  <c r="R840" i="18"/>
  <c r="S840" i="18" s="1"/>
  <c r="T840" i="18" s="1"/>
  <c r="R749" i="18"/>
  <c r="V651" i="18"/>
  <c r="X312" i="18"/>
  <c r="T286" i="18"/>
  <c r="R742" i="18"/>
  <c r="S742" i="18" s="1"/>
  <c r="W773" i="18"/>
  <c r="X773" i="18" s="1"/>
  <c r="W746" i="18"/>
  <c r="X746" i="18" s="1"/>
  <c r="Y746" i="18" s="1"/>
  <c r="Z746" i="18" s="1"/>
  <c r="AA746" i="18" s="1"/>
  <c r="AB746" i="18" s="1"/>
  <c r="AC746" i="18" s="1"/>
  <c r="AD746" i="18" s="1"/>
  <c r="AE746" i="18" s="1"/>
  <c r="AF746" i="18" s="1"/>
  <c r="AG746" i="18" s="1"/>
  <c r="AH746" i="18" s="1"/>
  <c r="AI746" i="18" s="1"/>
  <c r="AJ746" i="18" s="1"/>
  <c r="AK746" i="18" s="1"/>
  <c r="AL746" i="18" s="1"/>
  <c r="AM746" i="18" s="1"/>
  <c r="AN746" i="18" s="1"/>
  <c r="AO746" i="18" s="1"/>
  <c r="AP746" i="18" s="1"/>
  <c r="AQ746" i="18" s="1"/>
  <c r="AR746" i="18" s="1"/>
  <c r="AS746" i="18" s="1"/>
  <c r="AT746" i="18" s="1"/>
  <c r="AU746" i="18" s="1"/>
  <c r="AV746" i="18" s="1"/>
  <c r="AW746" i="18" s="1"/>
  <c r="AX746" i="18" s="1"/>
  <c r="AY746" i="18" s="1"/>
  <c r="AZ746" i="18" s="1"/>
  <c r="BA746" i="18" s="1"/>
  <c r="BB746" i="18" s="1"/>
  <c r="BC746" i="18" s="1"/>
  <c r="BD746" i="18" s="1"/>
  <c r="BE746" i="18" s="1"/>
  <c r="BF746" i="18" s="1"/>
  <c r="BG746" i="18" s="1"/>
  <c r="BH746" i="18" s="1"/>
  <c r="BI746" i="18" s="1"/>
  <c r="S852" i="18"/>
  <c r="T852" i="18" s="1"/>
  <c r="X593" i="18"/>
  <c r="Y593" i="18" s="1"/>
  <c r="Z593" i="18" s="1"/>
  <c r="AA593" i="18" s="1"/>
  <c r="AB593" i="18" s="1"/>
  <c r="AC593" i="18" s="1"/>
  <c r="AD593" i="18" s="1"/>
  <c r="AE593" i="18" s="1"/>
  <c r="AF593" i="18" s="1"/>
  <c r="AG593" i="18" s="1"/>
  <c r="AH593" i="18" s="1"/>
  <c r="AI593" i="18" s="1"/>
  <c r="AJ593" i="18" s="1"/>
  <c r="AK593" i="18" s="1"/>
  <c r="AL593" i="18" s="1"/>
  <c r="AM593" i="18" s="1"/>
  <c r="AN593" i="18" s="1"/>
  <c r="AO593" i="18" s="1"/>
  <c r="AP593" i="18" s="1"/>
  <c r="AQ593" i="18" s="1"/>
  <c r="AR593" i="18" s="1"/>
  <c r="AS593" i="18" s="1"/>
  <c r="AT593" i="18" s="1"/>
  <c r="AU593" i="18" s="1"/>
  <c r="AV593" i="18" s="1"/>
  <c r="AW593" i="18" s="1"/>
  <c r="AX593" i="18" s="1"/>
  <c r="AY593" i="18" s="1"/>
  <c r="AZ593" i="18" s="1"/>
  <c r="BA593" i="18" s="1"/>
  <c r="BB593" i="18" s="1"/>
  <c r="BC593" i="18" s="1"/>
  <c r="BD593" i="18" s="1"/>
  <c r="BE593" i="18" s="1"/>
  <c r="BF593" i="18" s="1"/>
  <c r="BG593" i="18" s="1"/>
  <c r="BH593" i="18" s="1"/>
  <c r="BI593" i="18" s="1"/>
  <c r="Q735" i="18"/>
  <c r="R735" i="18" s="1"/>
  <c r="P739" i="18"/>
  <c r="T364" i="18"/>
  <c r="R592" i="18"/>
  <c r="W709" i="18"/>
  <c r="X709" i="18" s="1"/>
  <c r="R794" i="18"/>
  <c r="R629" i="18"/>
  <c r="S629" i="18" s="1"/>
  <c r="W820" i="18"/>
  <c r="R683" i="18"/>
  <c r="S683" i="18" s="1"/>
  <c r="T683" i="18" s="1"/>
  <c r="W846" i="18"/>
  <c r="U703" i="18"/>
  <c r="T643" i="18"/>
  <c r="V327" i="18"/>
  <c r="Q710" i="18"/>
  <c r="R710" i="18" s="1"/>
  <c r="O41" i="18"/>
  <c r="P843" i="18"/>
  <c r="P856" i="18"/>
  <c r="P687" i="18"/>
  <c r="Q841" i="18"/>
  <c r="U827" i="18"/>
  <c r="V827" i="18" s="1"/>
  <c r="W827" i="18" s="1"/>
  <c r="X827" i="18" s="1"/>
  <c r="S81" i="7946"/>
  <c r="S82" i="7946" s="1"/>
  <c r="K82" i="7946"/>
  <c r="R658" i="18"/>
  <c r="S658" i="18" s="1"/>
  <c r="T775" i="18"/>
  <c r="U775" i="18" s="1"/>
  <c r="V775" i="18" s="1"/>
  <c r="U379" i="18"/>
  <c r="P661" i="18"/>
  <c r="T690" i="18"/>
  <c r="Q270" i="18"/>
  <c r="R260" i="18"/>
  <c r="R644" i="18"/>
  <c r="Q761" i="18"/>
  <c r="R761" i="18" s="1"/>
  <c r="P765" i="18"/>
  <c r="S729" i="18"/>
  <c r="T729" i="18" s="1"/>
  <c r="S826" i="18"/>
  <c r="T826" i="18" s="1"/>
  <c r="T850" i="18"/>
  <c r="U850" i="18" s="1"/>
  <c r="R768" i="18"/>
  <c r="T670" i="18"/>
  <c r="U670" i="18" s="1"/>
  <c r="V670" i="18" s="1"/>
  <c r="W670" i="18" s="1"/>
  <c r="X670" i="18" s="1"/>
  <c r="Y670" i="18" s="1"/>
  <c r="Z670" i="18" s="1"/>
  <c r="AA670" i="18" s="1"/>
  <c r="AB670" i="18" s="1"/>
  <c r="AC670" i="18" s="1"/>
  <c r="AD670" i="18" s="1"/>
  <c r="AE670" i="18" s="1"/>
  <c r="AF670" i="18" s="1"/>
  <c r="AG670" i="18" s="1"/>
  <c r="AH670" i="18" s="1"/>
  <c r="AI670" i="18" s="1"/>
  <c r="AJ670" i="18" s="1"/>
  <c r="AK670" i="18" s="1"/>
  <c r="AL670" i="18" s="1"/>
  <c r="AM670" i="18" s="1"/>
  <c r="AN670" i="18" s="1"/>
  <c r="AO670" i="18" s="1"/>
  <c r="AP670" i="18" s="1"/>
  <c r="AQ670" i="18" s="1"/>
  <c r="AR670" i="18" s="1"/>
  <c r="AS670" i="18" s="1"/>
  <c r="AT670" i="18" s="1"/>
  <c r="AU670" i="18" s="1"/>
  <c r="AV670" i="18" s="1"/>
  <c r="AW670" i="18" s="1"/>
  <c r="AX670" i="18" s="1"/>
  <c r="AY670" i="18" s="1"/>
  <c r="AZ670" i="18" s="1"/>
  <c r="BA670" i="18" s="1"/>
  <c r="BB670" i="18" s="1"/>
  <c r="BC670" i="18" s="1"/>
  <c r="BD670" i="18" s="1"/>
  <c r="BE670" i="18" s="1"/>
  <c r="BF670" i="18" s="1"/>
  <c r="BG670" i="18" s="1"/>
  <c r="BH670" i="18" s="1"/>
  <c r="BI670" i="18" s="1"/>
  <c r="T807" i="18"/>
  <c r="W416" i="18"/>
  <c r="S755" i="18"/>
  <c r="Q790" i="18"/>
  <c r="R790" i="18" s="1"/>
  <c r="Q725" i="18"/>
  <c r="Q738" i="18"/>
  <c r="R738" i="18" s="1"/>
  <c r="S738" i="18" s="1"/>
  <c r="Q647" i="18"/>
  <c r="R647" i="18" s="1"/>
  <c r="Q7" i="18"/>
  <c r="Q634" i="18"/>
  <c r="Q842" i="18"/>
  <c r="R842" i="18" s="1"/>
  <c r="Q803" i="18"/>
  <c r="R803" i="18" s="1"/>
  <c r="Q673" i="18"/>
  <c r="R673" i="18" s="1"/>
  <c r="S673" i="18" s="1"/>
  <c r="Q777" i="18"/>
  <c r="R777" i="18" s="1"/>
  <c r="Q712" i="18"/>
  <c r="R712" i="18" s="1"/>
  <c r="S712" i="18" s="1"/>
  <c r="T712" i="18" s="1"/>
  <c r="U712" i="18" s="1"/>
  <c r="Q829" i="18"/>
  <c r="Q855" i="18"/>
  <c r="Q595" i="18"/>
  <c r="Q596" i="18" s="1"/>
  <c r="Q621" i="18"/>
  <c r="Q622" i="18" s="1"/>
  <c r="Q686" i="18"/>
  <c r="Q764" i="18"/>
  <c r="R764" i="18" s="1"/>
  <c r="S764" i="18" s="1"/>
  <c r="T764" i="18" s="1"/>
  <c r="U764" i="18" s="1"/>
  <c r="V764" i="18" s="1"/>
  <c r="Q699" i="18"/>
  <c r="R699" i="18" s="1"/>
  <c r="S699" i="18" s="1"/>
  <c r="Q608" i="18"/>
  <c r="Q816" i="18"/>
  <c r="R816" i="18" s="1"/>
  <c r="Q751" i="18"/>
  <c r="Q660" i="18"/>
  <c r="R660" i="18" s="1"/>
  <c r="S660" i="18" s="1"/>
  <c r="T660" i="18" s="1"/>
  <c r="P47" i="18"/>
  <c r="P43" i="18"/>
  <c r="P68" i="18"/>
  <c r="P65" i="18"/>
  <c r="P67" i="18"/>
  <c r="P56" i="18"/>
  <c r="P66" i="18"/>
  <c r="P64" i="18"/>
  <c r="P42" i="18"/>
  <c r="P71" i="18"/>
  <c r="P58" i="18"/>
  <c r="P57" i="18"/>
  <c r="P55" i="18"/>
  <c r="P63" i="18"/>
  <c r="P45" i="18"/>
  <c r="P49" i="18"/>
  <c r="P61" i="18"/>
  <c r="P62" i="18"/>
  <c r="P70" i="18"/>
  <c r="P59" i="18"/>
  <c r="P46" i="18"/>
  <c r="P60" i="18"/>
  <c r="P69" i="18"/>
  <c r="P54" i="18"/>
  <c r="P44" i="18"/>
  <c r="P50" i="18"/>
  <c r="P53" i="18"/>
  <c r="P51" i="18"/>
  <c r="P52" i="18"/>
  <c r="P48" i="18"/>
  <c r="X606" i="18"/>
  <c r="Y606" i="18" s="1"/>
  <c r="Z606" i="18" s="1"/>
  <c r="AA606" i="18" s="1"/>
  <c r="AB606" i="18" s="1"/>
  <c r="AC606" i="18" s="1"/>
  <c r="AD606" i="18" s="1"/>
  <c r="AE606" i="18" s="1"/>
  <c r="AF606" i="18" s="1"/>
  <c r="AG606" i="18" s="1"/>
  <c r="AH606" i="18" s="1"/>
  <c r="AI606" i="18" s="1"/>
  <c r="AJ606" i="18" s="1"/>
  <c r="AK606" i="18" s="1"/>
  <c r="AL606" i="18" s="1"/>
  <c r="AM606" i="18" s="1"/>
  <c r="AN606" i="18" s="1"/>
  <c r="AO606" i="18" s="1"/>
  <c r="AP606" i="18" s="1"/>
  <c r="AQ606" i="18" s="1"/>
  <c r="AR606" i="18" s="1"/>
  <c r="AS606" i="18" s="1"/>
  <c r="AT606" i="18" s="1"/>
  <c r="AU606" i="18" s="1"/>
  <c r="AV606" i="18" s="1"/>
  <c r="AW606" i="18" s="1"/>
  <c r="AX606" i="18" s="1"/>
  <c r="AY606" i="18" s="1"/>
  <c r="AZ606" i="18" s="1"/>
  <c r="BA606" i="18" s="1"/>
  <c r="BB606" i="18" s="1"/>
  <c r="BC606" i="18" s="1"/>
  <c r="BD606" i="18" s="1"/>
  <c r="BE606" i="18" s="1"/>
  <c r="BF606" i="18" s="1"/>
  <c r="BG606" i="18" s="1"/>
  <c r="BH606" i="18" s="1"/>
  <c r="BI606" i="18" s="1"/>
  <c r="W762" i="18"/>
  <c r="S781" i="18"/>
  <c r="W403" i="18"/>
  <c r="R657" i="18"/>
  <c r="S801" i="18"/>
  <c r="X671" i="18"/>
  <c r="Y671" i="18" s="1"/>
  <c r="Z671" i="18" s="1"/>
  <c r="S716" i="18"/>
  <c r="U275" i="18"/>
  <c r="T677" i="18"/>
  <c r="U677" i="18" s="1"/>
  <c r="V677" i="18" s="1"/>
  <c r="X234" i="18"/>
  <c r="AB645" i="18"/>
  <c r="AC645" i="18" s="1"/>
  <c r="AD645" i="18" s="1"/>
  <c r="AE645" i="18" s="1"/>
  <c r="AF645" i="18" s="1"/>
  <c r="AG645" i="18" s="1"/>
  <c r="AH645" i="18" s="1"/>
  <c r="AI645" i="18" s="1"/>
  <c r="AJ645" i="18" s="1"/>
  <c r="AK645" i="18" s="1"/>
  <c r="AL645" i="18" s="1"/>
  <c r="AM645" i="18" s="1"/>
  <c r="AN645" i="18" s="1"/>
  <c r="AO645" i="18" s="1"/>
  <c r="AP645" i="18" s="1"/>
  <c r="AQ645" i="18" s="1"/>
  <c r="AR645" i="18" s="1"/>
  <c r="AS645" i="18" s="1"/>
  <c r="AT645" i="18" s="1"/>
  <c r="AU645" i="18" s="1"/>
  <c r="AV645" i="18" s="1"/>
  <c r="AW645" i="18" s="1"/>
  <c r="AX645" i="18" s="1"/>
  <c r="AY645" i="18" s="1"/>
  <c r="AZ645" i="18" s="1"/>
  <c r="BA645" i="18" s="1"/>
  <c r="BB645" i="18" s="1"/>
  <c r="BC645" i="18" s="1"/>
  <c r="BD645" i="18" s="1"/>
  <c r="BE645" i="18" s="1"/>
  <c r="BF645" i="18" s="1"/>
  <c r="BG645" i="18" s="1"/>
  <c r="BH645" i="18" s="1"/>
  <c r="BI645" i="18" s="1"/>
  <c r="U223" i="18"/>
  <c r="S696" i="18"/>
  <c r="T696" i="18" s="1"/>
  <c r="U696" i="18" s="1"/>
  <c r="V696" i="18" s="1"/>
  <c r="W696" i="18" s="1"/>
  <c r="X696" i="18" s="1"/>
  <c r="Y696" i="18" s="1"/>
  <c r="Z696" i="18" s="1"/>
  <c r="AA696" i="18" s="1"/>
  <c r="AB696" i="18" s="1"/>
  <c r="AC696" i="18" s="1"/>
  <c r="AD696" i="18" s="1"/>
  <c r="AE696" i="18" s="1"/>
  <c r="AF696" i="18" s="1"/>
  <c r="AG696" i="18" s="1"/>
  <c r="AH696" i="18" s="1"/>
  <c r="AI696" i="18" s="1"/>
  <c r="AJ696" i="18" s="1"/>
  <c r="AK696" i="18" s="1"/>
  <c r="AL696" i="18" s="1"/>
  <c r="AM696" i="18" s="1"/>
  <c r="AN696" i="18" s="1"/>
  <c r="AO696" i="18" s="1"/>
  <c r="AP696" i="18" s="1"/>
  <c r="AQ696" i="18" s="1"/>
  <c r="AR696" i="18" s="1"/>
  <c r="AS696" i="18" s="1"/>
  <c r="AT696" i="18" s="1"/>
  <c r="AU696" i="18" s="1"/>
  <c r="AV696" i="18" s="1"/>
  <c r="AW696" i="18" s="1"/>
  <c r="AX696" i="18" s="1"/>
  <c r="AY696" i="18" s="1"/>
  <c r="AZ696" i="18" s="1"/>
  <c r="BA696" i="18" s="1"/>
  <c r="BB696" i="18" s="1"/>
  <c r="BC696" i="18" s="1"/>
  <c r="BD696" i="18" s="1"/>
  <c r="BE696" i="18" s="1"/>
  <c r="BF696" i="18" s="1"/>
  <c r="BG696" i="18" s="1"/>
  <c r="BH696" i="18" s="1"/>
  <c r="BI696" i="18" s="1"/>
  <c r="S720" i="18"/>
  <c r="N66" i="24"/>
  <c r="N70" i="24"/>
  <c r="N133" i="24" s="1"/>
  <c r="V693" i="18"/>
  <c r="W693" i="18" s="1"/>
  <c r="X693" i="18" s="1"/>
  <c r="Y693" i="18" s="1"/>
  <c r="Z693" i="18" s="1"/>
  <c r="AA693" i="18" s="1"/>
  <c r="AB693" i="18" s="1"/>
  <c r="AC693" i="18" s="1"/>
  <c r="AD693" i="18" s="1"/>
  <c r="AE693" i="18" s="1"/>
  <c r="AF693" i="18" s="1"/>
  <c r="AG693" i="18" s="1"/>
  <c r="AH693" i="18" s="1"/>
  <c r="AI693" i="18" s="1"/>
  <c r="AJ693" i="18" s="1"/>
  <c r="AK693" i="18" s="1"/>
  <c r="AL693" i="18" s="1"/>
  <c r="AM693" i="18" s="1"/>
  <c r="AN693" i="18" s="1"/>
  <c r="AO693" i="18" s="1"/>
  <c r="AP693" i="18" s="1"/>
  <c r="AQ693" i="18" s="1"/>
  <c r="AR693" i="18" s="1"/>
  <c r="AS693" i="18" s="1"/>
  <c r="AT693" i="18" s="1"/>
  <c r="AU693" i="18" s="1"/>
  <c r="AV693" i="18" s="1"/>
  <c r="AW693" i="18" s="1"/>
  <c r="AX693" i="18" s="1"/>
  <c r="AY693" i="18" s="1"/>
  <c r="AZ693" i="18" s="1"/>
  <c r="BA693" i="18" s="1"/>
  <c r="BB693" i="18" s="1"/>
  <c r="BC693" i="18" s="1"/>
  <c r="BD693" i="18" s="1"/>
  <c r="BE693" i="18" s="1"/>
  <c r="BF693" i="18" s="1"/>
  <c r="BG693" i="18" s="1"/>
  <c r="BH693" i="18" s="1"/>
  <c r="BI693" i="18" s="1"/>
  <c r="T811" i="18"/>
  <c r="W837" i="18"/>
  <c r="X837" i="18" s="1"/>
  <c r="S400" i="18"/>
  <c r="T390" i="18"/>
  <c r="R813" i="18"/>
  <c r="Q646" i="18"/>
  <c r="R672" i="18"/>
  <c r="S659" i="18"/>
  <c r="P752" i="18"/>
  <c r="T684" i="18"/>
  <c r="U684" i="18" s="1"/>
  <c r="U851" i="18"/>
  <c r="V851" i="18" s="1"/>
  <c r="W851" i="18" s="1"/>
  <c r="X851" i="18" s="1"/>
  <c r="Y851" i="18" s="1"/>
  <c r="Z851" i="18" s="1"/>
  <c r="AA851" i="18" s="1"/>
  <c r="AB851" i="18" s="1"/>
  <c r="AC851" i="18" s="1"/>
  <c r="AD851" i="18" s="1"/>
  <c r="AE851" i="18" s="1"/>
  <c r="AF851" i="18" s="1"/>
  <c r="AG851" i="18" s="1"/>
  <c r="AH851" i="18" s="1"/>
  <c r="AI851" i="18" s="1"/>
  <c r="AJ851" i="18" s="1"/>
  <c r="AK851" i="18" s="1"/>
  <c r="AL851" i="18" s="1"/>
  <c r="AM851" i="18" s="1"/>
  <c r="AN851" i="18" s="1"/>
  <c r="AO851" i="18" s="1"/>
  <c r="AP851" i="18" s="1"/>
  <c r="AQ851" i="18" s="1"/>
  <c r="AR851" i="18" s="1"/>
  <c r="AS851" i="18" s="1"/>
  <c r="AT851" i="18" s="1"/>
  <c r="AU851" i="18" s="1"/>
  <c r="AV851" i="18" s="1"/>
  <c r="AW851" i="18" s="1"/>
  <c r="AX851" i="18" s="1"/>
  <c r="AY851" i="18" s="1"/>
  <c r="AZ851" i="18" s="1"/>
  <c r="BA851" i="18" s="1"/>
  <c r="BB851" i="18" s="1"/>
  <c r="BC851" i="18" s="1"/>
  <c r="BD851" i="18" s="1"/>
  <c r="BE851" i="18" s="1"/>
  <c r="BF851" i="18" s="1"/>
  <c r="BG851" i="18" s="1"/>
  <c r="BH851" i="18" s="1"/>
  <c r="BI851" i="18" s="1"/>
  <c r="T653" i="18"/>
  <c r="Y809" i="18"/>
  <c r="Z809" i="18" s="1"/>
  <c r="AA809" i="18" s="1"/>
  <c r="AB809" i="18" s="1"/>
  <c r="AC809" i="18" s="1"/>
  <c r="AD809" i="18" s="1"/>
  <c r="AE809" i="18" s="1"/>
  <c r="AF809" i="18" s="1"/>
  <c r="AG809" i="18" s="1"/>
  <c r="AH809" i="18" s="1"/>
  <c r="AI809" i="18" s="1"/>
  <c r="AJ809" i="18" s="1"/>
  <c r="AK809" i="18" s="1"/>
  <c r="AL809" i="18" s="1"/>
  <c r="AM809" i="18" s="1"/>
  <c r="AN809" i="18" s="1"/>
  <c r="AO809" i="18" s="1"/>
  <c r="AP809" i="18" s="1"/>
  <c r="AQ809" i="18" s="1"/>
  <c r="AR809" i="18" s="1"/>
  <c r="AS809" i="18" s="1"/>
  <c r="AT809" i="18" s="1"/>
  <c r="AU809" i="18" s="1"/>
  <c r="AV809" i="18" s="1"/>
  <c r="AW809" i="18" s="1"/>
  <c r="AX809" i="18" s="1"/>
  <c r="AY809" i="18" s="1"/>
  <c r="AZ809" i="18" s="1"/>
  <c r="BA809" i="18" s="1"/>
  <c r="BB809" i="18" s="1"/>
  <c r="BC809" i="18" s="1"/>
  <c r="BD809" i="18" s="1"/>
  <c r="BE809" i="18" s="1"/>
  <c r="BF809" i="18" s="1"/>
  <c r="BG809" i="18" s="1"/>
  <c r="BH809" i="18" s="1"/>
  <c r="BI809" i="18" s="1"/>
  <c r="W625" i="18"/>
  <c r="T299" i="18"/>
  <c r="P32" i="24"/>
  <c r="P163" i="24" s="1"/>
  <c r="P41" i="24"/>
  <c r="P49" i="24"/>
  <c r="Q7" i="24"/>
  <c r="R7" i="24" s="1"/>
  <c r="S7" i="24" s="1"/>
  <c r="T7" i="24" s="1"/>
  <c r="U7" i="24" s="1"/>
  <c r="V7" i="24" s="1"/>
  <c r="W7" i="24" s="1"/>
  <c r="X7" i="24" s="1"/>
  <c r="Y7" i="24" s="1"/>
  <c r="Z7" i="24" s="1"/>
  <c r="AA7" i="24" s="1"/>
  <c r="AB7" i="24" s="1"/>
  <c r="AC7" i="24" s="1"/>
  <c r="AD7" i="24" s="1"/>
  <c r="AE7" i="24" s="1"/>
  <c r="AF7" i="24" s="1"/>
  <c r="AG7" i="24" s="1"/>
  <c r="AH7" i="24" s="1"/>
  <c r="AI7" i="24" s="1"/>
  <c r="AJ7" i="24" s="1"/>
  <c r="AK7" i="24" s="1"/>
  <c r="AL7" i="24" s="1"/>
  <c r="AM7" i="24" s="1"/>
  <c r="AN7" i="24" s="1"/>
  <c r="AO7" i="24" s="1"/>
  <c r="AP7" i="24" s="1"/>
  <c r="AQ7" i="24" s="1"/>
  <c r="AR7" i="24" s="1"/>
  <c r="AS7" i="24" s="1"/>
  <c r="AT7" i="24" s="1"/>
  <c r="AU7" i="24" s="1"/>
  <c r="AV7" i="24" s="1"/>
  <c r="AW7" i="24" s="1"/>
  <c r="AX7" i="24" s="1"/>
  <c r="AY7" i="24" s="1"/>
  <c r="AZ7" i="24" s="1"/>
  <c r="BA7" i="24" s="1"/>
  <c r="BB7" i="24" s="1"/>
  <c r="BC7" i="24" s="1"/>
  <c r="BD7" i="24" s="1"/>
  <c r="BE7" i="24" s="1"/>
  <c r="BF7" i="24" s="1"/>
  <c r="BG7" i="24" s="1"/>
  <c r="BH7" i="24" s="1"/>
  <c r="BI7" i="24" s="1"/>
  <c r="X833" i="18"/>
  <c r="U599" i="18"/>
  <c r="R664" i="18"/>
  <c r="W638" i="18"/>
  <c r="S722" i="18"/>
  <c r="T722" i="18" s="1"/>
  <c r="V586" i="18"/>
  <c r="T760" i="18"/>
  <c r="U760" i="18" s="1"/>
  <c r="T612" i="18"/>
  <c r="S789" i="18"/>
  <c r="T854" i="18"/>
  <c r="R685" i="18"/>
  <c r="S711" i="18"/>
  <c r="T711" i="18" s="1"/>
  <c r="R724" i="18"/>
  <c r="P713" i="18"/>
  <c r="U736" i="18"/>
  <c r="V736" i="18" s="1"/>
  <c r="W736" i="18" s="1"/>
  <c r="X736" i="18" s="1"/>
  <c r="V723" i="18"/>
  <c r="W723" i="18" s="1"/>
  <c r="X723" i="18" s="1"/>
  <c r="Y723" i="18" s="1"/>
  <c r="Z723" i="18" s="1"/>
  <c r="AA723" i="18" s="1"/>
  <c r="AB723" i="18" s="1"/>
  <c r="AC723" i="18" s="1"/>
  <c r="AD723" i="18" s="1"/>
  <c r="AE723" i="18" s="1"/>
  <c r="AF723" i="18" s="1"/>
  <c r="AG723" i="18" s="1"/>
  <c r="AH723" i="18" s="1"/>
  <c r="AI723" i="18" s="1"/>
  <c r="AJ723" i="18" s="1"/>
  <c r="AK723" i="18" s="1"/>
  <c r="AL723" i="18" s="1"/>
  <c r="AM723" i="18" s="1"/>
  <c r="AN723" i="18" s="1"/>
  <c r="AO723" i="18" s="1"/>
  <c r="AP723" i="18" s="1"/>
  <c r="AQ723" i="18" s="1"/>
  <c r="AR723" i="18" s="1"/>
  <c r="AS723" i="18" s="1"/>
  <c r="AT723" i="18" s="1"/>
  <c r="AU723" i="18" s="1"/>
  <c r="AV723" i="18" s="1"/>
  <c r="AW723" i="18" s="1"/>
  <c r="AX723" i="18" s="1"/>
  <c r="AY723" i="18" s="1"/>
  <c r="AZ723" i="18" s="1"/>
  <c r="BA723" i="18" s="1"/>
  <c r="BB723" i="18" s="1"/>
  <c r="BC723" i="18" s="1"/>
  <c r="BD723" i="18" s="1"/>
  <c r="BE723" i="18" s="1"/>
  <c r="BF723" i="18" s="1"/>
  <c r="BG723" i="18" s="1"/>
  <c r="BH723" i="18" s="1"/>
  <c r="BI723" i="18" s="1"/>
  <c r="Y697" i="18"/>
  <c r="Z697" i="18" s="1"/>
  <c r="AA697" i="18" s="1"/>
  <c r="AB697" i="18" s="1"/>
  <c r="AC697" i="18" s="1"/>
  <c r="AD697" i="18" s="1"/>
  <c r="AE697" i="18" s="1"/>
  <c r="AF697" i="18" s="1"/>
  <c r="AG697" i="18" s="1"/>
  <c r="AH697" i="18" s="1"/>
  <c r="AI697" i="18" s="1"/>
  <c r="AJ697" i="18" s="1"/>
  <c r="AK697" i="18" s="1"/>
  <c r="AL697" i="18" s="1"/>
  <c r="AM697" i="18" s="1"/>
  <c r="AN697" i="18" s="1"/>
  <c r="AO697" i="18" s="1"/>
  <c r="AP697" i="18" s="1"/>
  <c r="AQ697" i="18" s="1"/>
  <c r="AR697" i="18" s="1"/>
  <c r="AS697" i="18" s="1"/>
  <c r="AT697" i="18" s="1"/>
  <c r="AU697" i="18" s="1"/>
  <c r="AV697" i="18" s="1"/>
  <c r="AW697" i="18" s="1"/>
  <c r="AX697" i="18" s="1"/>
  <c r="AY697" i="18" s="1"/>
  <c r="AZ697" i="18" s="1"/>
  <c r="BA697" i="18" s="1"/>
  <c r="BB697" i="18" s="1"/>
  <c r="BC697" i="18" s="1"/>
  <c r="BD697" i="18" s="1"/>
  <c r="BE697" i="18" s="1"/>
  <c r="BF697" i="18" s="1"/>
  <c r="BG697" i="18" s="1"/>
  <c r="BH697" i="18" s="1"/>
  <c r="BI697" i="18" s="1"/>
  <c r="T799" i="18"/>
  <c r="U799" i="18" s="1"/>
  <c r="V799" i="18" s="1"/>
  <c r="W799" i="18" s="1"/>
  <c r="X799" i="18" s="1"/>
  <c r="Y799" i="18" s="1"/>
  <c r="Z799" i="18" s="1"/>
  <c r="AA799" i="18" s="1"/>
  <c r="AB799" i="18" s="1"/>
  <c r="AC799" i="18" s="1"/>
  <c r="AD799" i="18" s="1"/>
  <c r="AE799" i="18" s="1"/>
  <c r="AF799" i="18" s="1"/>
  <c r="AG799" i="18" s="1"/>
  <c r="AH799" i="18" s="1"/>
  <c r="AI799" i="18" s="1"/>
  <c r="AJ799" i="18" s="1"/>
  <c r="AK799" i="18" s="1"/>
  <c r="AL799" i="18" s="1"/>
  <c r="AM799" i="18" s="1"/>
  <c r="AN799" i="18" s="1"/>
  <c r="AO799" i="18" s="1"/>
  <c r="AP799" i="18" s="1"/>
  <c r="AQ799" i="18" s="1"/>
  <c r="AR799" i="18" s="1"/>
  <c r="AS799" i="18" s="1"/>
  <c r="AT799" i="18" s="1"/>
  <c r="AU799" i="18" s="1"/>
  <c r="AV799" i="18" s="1"/>
  <c r="AW799" i="18" s="1"/>
  <c r="AX799" i="18" s="1"/>
  <c r="AY799" i="18" s="1"/>
  <c r="AZ799" i="18" s="1"/>
  <c r="BA799" i="18" s="1"/>
  <c r="BB799" i="18" s="1"/>
  <c r="BC799" i="18" s="1"/>
  <c r="BD799" i="18" s="1"/>
  <c r="BE799" i="18" s="1"/>
  <c r="BF799" i="18" s="1"/>
  <c r="BG799" i="18" s="1"/>
  <c r="BH799" i="18" s="1"/>
  <c r="BI799" i="18" s="1"/>
  <c r="T853" i="18"/>
  <c r="X802" i="18" l="1"/>
  <c r="Y802" i="18" s="1"/>
  <c r="Z802" i="18" s="1"/>
  <c r="AA802" i="18" s="1"/>
  <c r="AB802" i="18" s="1"/>
  <c r="AC802" i="18" s="1"/>
  <c r="AD802" i="18" s="1"/>
  <c r="AE802" i="18" s="1"/>
  <c r="AF802" i="18" s="1"/>
  <c r="AG802" i="18" s="1"/>
  <c r="AH802" i="18" s="1"/>
  <c r="AI802" i="18" s="1"/>
  <c r="AJ802" i="18" s="1"/>
  <c r="AK802" i="18" s="1"/>
  <c r="AL802" i="18" s="1"/>
  <c r="AM802" i="18" s="1"/>
  <c r="AN802" i="18" s="1"/>
  <c r="AO802" i="18" s="1"/>
  <c r="AP802" i="18" s="1"/>
  <c r="AQ802" i="18" s="1"/>
  <c r="AR802" i="18" s="1"/>
  <c r="AS802" i="18" s="1"/>
  <c r="AT802" i="18" s="1"/>
  <c r="AU802" i="18" s="1"/>
  <c r="AV802" i="18" s="1"/>
  <c r="AW802" i="18" s="1"/>
  <c r="AX802" i="18" s="1"/>
  <c r="AY802" i="18" s="1"/>
  <c r="AZ802" i="18" s="1"/>
  <c r="BA802" i="18" s="1"/>
  <c r="BB802" i="18" s="1"/>
  <c r="BC802" i="18" s="1"/>
  <c r="BD802" i="18" s="1"/>
  <c r="BE802" i="18" s="1"/>
  <c r="BF802" i="18" s="1"/>
  <c r="BG802" i="18" s="1"/>
  <c r="BH802" i="18" s="1"/>
  <c r="BI802" i="18" s="1"/>
  <c r="Q752" i="18"/>
  <c r="R791" i="18"/>
  <c r="Y827" i="18"/>
  <c r="Q609" i="18"/>
  <c r="R80" i="7943"/>
  <c r="Q25" i="7946"/>
  <c r="S25" i="7946"/>
  <c r="U594" i="18"/>
  <c r="Q674" i="18"/>
  <c r="U632" i="18"/>
  <c r="V632" i="18" s="1"/>
  <c r="Y798" i="18"/>
  <c r="Z798" i="18" s="1"/>
  <c r="W669" i="18"/>
  <c r="X669" i="18" s="1"/>
  <c r="Y669" i="18" s="1"/>
  <c r="Z669" i="18" s="1"/>
  <c r="AA669" i="18" s="1"/>
  <c r="AB669" i="18" s="1"/>
  <c r="AC669" i="18" s="1"/>
  <c r="AD669" i="18" s="1"/>
  <c r="AE669" i="18" s="1"/>
  <c r="AF669" i="18" s="1"/>
  <c r="AG669" i="18" s="1"/>
  <c r="AH669" i="18" s="1"/>
  <c r="AI669" i="18" s="1"/>
  <c r="AJ669" i="18" s="1"/>
  <c r="AK669" i="18" s="1"/>
  <c r="AL669" i="18" s="1"/>
  <c r="AM669" i="18" s="1"/>
  <c r="AN669" i="18" s="1"/>
  <c r="AO669" i="18" s="1"/>
  <c r="AP669" i="18" s="1"/>
  <c r="AQ669" i="18" s="1"/>
  <c r="AR669" i="18" s="1"/>
  <c r="AS669" i="18" s="1"/>
  <c r="AT669" i="18" s="1"/>
  <c r="AU669" i="18" s="1"/>
  <c r="AV669" i="18" s="1"/>
  <c r="AW669" i="18" s="1"/>
  <c r="AX669" i="18" s="1"/>
  <c r="AY669" i="18" s="1"/>
  <c r="AZ669" i="18" s="1"/>
  <c r="BA669" i="18" s="1"/>
  <c r="BB669" i="18" s="1"/>
  <c r="BC669" i="18" s="1"/>
  <c r="BD669" i="18" s="1"/>
  <c r="BE669" i="18" s="1"/>
  <c r="BF669" i="18" s="1"/>
  <c r="BG669" i="18" s="1"/>
  <c r="BH669" i="18" s="1"/>
  <c r="BI669" i="18" s="1"/>
  <c r="W269" i="18"/>
  <c r="X269" i="18" s="1"/>
  <c r="Y269" i="18" s="1"/>
  <c r="Z269" i="18" s="1"/>
  <c r="Y230" i="18"/>
  <c r="Z230" i="18" s="1"/>
  <c r="AA230" i="18" s="1"/>
  <c r="AB230" i="18" s="1"/>
  <c r="AC230" i="18" s="1"/>
  <c r="AD230" i="18" s="1"/>
  <c r="AE230" i="18" s="1"/>
  <c r="AF230" i="18" s="1"/>
  <c r="AG230" i="18" s="1"/>
  <c r="AH230" i="18" s="1"/>
  <c r="AI230" i="18" s="1"/>
  <c r="AJ230" i="18" s="1"/>
  <c r="AK230" i="18" s="1"/>
  <c r="AL230" i="18" s="1"/>
  <c r="AM230" i="18" s="1"/>
  <c r="AN230" i="18" s="1"/>
  <c r="AO230" i="18" s="1"/>
  <c r="AP230" i="18" s="1"/>
  <c r="AQ230" i="18" s="1"/>
  <c r="AR230" i="18" s="1"/>
  <c r="AS230" i="18" s="1"/>
  <c r="AT230" i="18" s="1"/>
  <c r="AU230" i="18" s="1"/>
  <c r="AV230" i="18" s="1"/>
  <c r="AW230" i="18" s="1"/>
  <c r="AX230" i="18" s="1"/>
  <c r="AY230" i="18" s="1"/>
  <c r="AZ230" i="18" s="1"/>
  <c r="BA230" i="18" s="1"/>
  <c r="BB230" i="18" s="1"/>
  <c r="BC230" i="18" s="1"/>
  <c r="BD230" i="18" s="1"/>
  <c r="BE230" i="18" s="1"/>
  <c r="BF230" i="18" s="1"/>
  <c r="BG230" i="18" s="1"/>
  <c r="BH230" i="18" s="1"/>
  <c r="BI230" i="18" s="1"/>
  <c r="V308" i="18"/>
  <c r="W308" i="18" s="1"/>
  <c r="S291" i="18"/>
  <c r="T291" i="18" s="1"/>
  <c r="U291" i="18" s="1"/>
  <c r="V291" i="18" s="1"/>
  <c r="W291" i="18" s="1"/>
  <c r="X291" i="18" s="1"/>
  <c r="Y291" i="18" s="1"/>
  <c r="Z291" i="18" s="1"/>
  <c r="AA291" i="18" s="1"/>
  <c r="AB291" i="18" s="1"/>
  <c r="AC291" i="18" s="1"/>
  <c r="AD291" i="18" s="1"/>
  <c r="AE291" i="18" s="1"/>
  <c r="AF291" i="18" s="1"/>
  <c r="AG291" i="18" s="1"/>
  <c r="AH291" i="18" s="1"/>
  <c r="AI291" i="18" s="1"/>
  <c r="AJ291" i="18" s="1"/>
  <c r="AK291" i="18" s="1"/>
  <c r="AL291" i="18" s="1"/>
  <c r="AM291" i="18" s="1"/>
  <c r="AN291" i="18" s="1"/>
  <c r="AO291" i="18" s="1"/>
  <c r="AP291" i="18" s="1"/>
  <c r="AQ291" i="18" s="1"/>
  <c r="AR291" i="18" s="1"/>
  <c r="AS291" i="18" s="1"/>
  <c r="AT291" i="18" s="1"/>
  <c r="AU291" i="18" s="1"/>
  <c r="AV291" i="18" s="1"/>
  <c r="AW291" i="18" s="1"/>
  <c r="AX291" i="18" s="1"/>
  <c r="AY291" i="18" s="1"/>
  <c r="AZ291" i="18" s="1"/>
  <c r="BA291" i="18" s="1"/>
  <c r="BB291" i="18" s="1"/>
  <c r="BC291" i="18" s="1"/>
  <c r="BD291" i="18" s="1"/>
  <c r="V385" i="18"/>
  <c r="W385" i="18" s="1"/>
  <c r="X385" i="18" s="1"/>
  <c r="Y385" i="18" s="1"/>
  <c r="Z385" i="18" s="1"/>
  <c r="AA385" i="18" s="1"/>
  <c r="AB385" i="18" s="1"/>
  <c r="AC385" i="18" s="1"/>
  <c r="AD385" i="18" s="1"/>
  <c r="W750" i="18"/>
  <c r="X750" i="18" s="1"/>
  <c r="W734" i="18"/>
  <c r="X734" i="18" s="1"/>
  <c r="Y734" i="18" s="1"/>
  <c r="Z734" i="18" s="1"/>
  <c r="AA734" i="18" s="1"/>
  <c r="AB734" i="18" s="1"/>
  <c r="AC734" i="18" s="1"/>
  <c r="AD734" i="18" s="1"/>
  <c r="AE734" i="18" s="1"/>
  <c r="AF734" i="18" s="1"/>
  <c r="AG734" i="18" s="1"/>
  <c r="AH734" i="18" s="1"/>
  <c r="AI734" i="18" s="1"/>
  <c r="AJ734" i="18" s="1"/>
  <c r="AK734" i="18" s="1"/>
  <c r="AL734" i="18" s="1"/>
  <c r="AM734" i="18" s="1"/>
  <c r="AN734" i="18" s="1"/>
  <c r="AO734" i="18" s="1"/>
  <c r="AP734" i="18" s="1"/>
  <c r="AQ734" i="18" s="1"/>
  <c r="AR734" i="18" s="1"/>
  <c r="AS734" i="18" s="1"/>
  <c r="AT734" i="18" s="1"/>
  <c r="AU734" i="18" s="1"/>
  <c r="AV734" i="18" s="1"/>
  <c r="AW734" i="18" s="1"/>
  <c r="AX734" i="18" s="1"/>
  <c r="AY734" i="18" s="1"/>
  <c r="AZ734" i="18" s="1"/>
  <c r="BA734" i="18" s="1"/>
  <c r="BB734" i="18" s="1"/>
  <c r="BC734" i="18" s="1"/>
  <c r="BD734" i="18" s="1"/>
  <c r="BE734" i="18" s="1"/>
  <c r="BF734" i="18" s="1"/>
  <c r="BG734" i="18" s="1"/>
  <c r="BH734" i="18" s="1"/>
  <c r="BI734" i="18" s="1"/>
  <c r="Q791" i="18"/>
  <c r="R700" i="18"/>
  <c r="R765" i="18"/>
  <c r="U698" i="18"/>
  <c r="V712" i="18"/>
  <c r="W712" i="18" s="1"/>
  <c r="X712" i="18" s="1"/>
  <c r="V788" i="18"/>
  <c r="W788" i="18" s="1"/>
  <c r="X788" i="18" s="1"/>
  <c r="Y788" i="18" s="1"/>
  <c r="Z788" i="18" s="1"/>
  <c r="AA788" i="18" s="1"/>
  <c r="AB788" i="18" s="1"/>
  <c r="AC788" i="18" s="1"/>
  <c r="AD788" i="18" s="1"/>
  <c r="AE788" i="18" s="1"/>
  <c r="AF788" i="18" s="1"/>
  <c r="AG788" i="18" s="1"/>
  <c r="AH788" i="18" s="1"/>
  <c r="AI788" i="18" s="1"/>
  <c r="AJ788" i="18" s="1"/>
  <c r="AK788" i="18" s="1"/>
  <c r="AL788" i="18" s="1"/>
  <c r="AM788" i="18" s="1"/>
  <c r="AN788" i="18" s="1"/>
  <c r="AO788" i="18" s="1"/>
  <c r="AP788" i="18" s="1"/>
  <c r="AQ788" i="18" s="1"/>
  <c r="AR788" i="18" s="1"/>
  <c r="AS788" i="18" s="1"/>
  <c r="AT788" i="18" s="1"/>
  <c r="AU788" i="18" s="1"/>
  <c r="AV788" i="18" s="1"/>
  <c r="AW788" i="18" s="1"/>
  <c r="AX788" i="18" s="1"/>
  <c r="AY788" i="18" s="1"/>
  <c r="AZ788" i="18" s="1"/>
  <c r="BA788" i="18" s="1"/>
  <c r="BB788" i="18" s="1"/>
  <c r="BC788" i="18" s="1"/>
  <c r="BD788" i="18" s="1"/>
  <c r="BE788" i="18" s="1"/>
  <c r="BF788" i="18" s="1"/>
  <c r="BG788" i="18" s="1"/>
  <c r="BH788" i="18" s="1"/>
  <c r="BI788" i="18" s="1"/>
  <c r="V338" i="18"/>
  <c r="W338" i="18" s="1"/>
  <c r="X338" i="18" s="1"/>
  <c r="Q817" i="18"/>
  <c r="T772" i="18"/>
  <c r="U772" i="18" s="1"/>
  <c r="V772" i="18" s="1"/>
  <c r="W772" i="18" s="1"/>
  <c r="X772" i="18" s="1"/>
  <c r="Y772" i="18" s="1"/>
  <c r="Z772" i="18" s="1"/>
  <c r="AA772" i="18" s="1"/>
  <c r="AB772" i="18" s="1"/>
  <c r="AC772" i="18" s="1"/>
  <c r="AD772" i="18" s="1"/>
  <c r="AE772" i="18" s="1"/>
  <c r="AF772" i="18" s="1"/>
  <c r="AG772" i="18" s="1"/>
  <c r="AH772" i="18" s="1"/>
  <c r="AI772" i="18" s="1"/>
  <c r="AJ772" i="18" s="1"/>
  <c r="AK772" i="18" s="1"/>
  <c r="AL772" i="18" s="1"/>
  <c r="AM772" i="18" s="1"/>
  <c r="AN772" i="18" s="1"/>
  <c r="AO772" i="18" s="1"/>
  <c r="AP772" i="18" s="1"/>
  <c r="AQ772" i="18" s="1"/>
  <c r="AR772" i="18" s="1"/>
  <c r="AS772" i="18" s="1"/>
  <c r="AT772" i="18" s="1"/>
  <c r="AU772" i="18" s="1"/>
  <c r="AV772" i="18" s="1"/>
  <c r="AW772" i="18" s="1"/>
  <c r="AX772" i="18" s="1"/>
  <c r="AY772" i="18" s="1"/>
  <c r="AZ772" i="18" s="1"/>
  <c r="BA772" i="18" s="1"/>
  <c r="BB772" i="18" s="1"/>
  <c r="BC772" i="18" s="1"/>
  <c r="BD772" i="18" s="1"/>
  <c r="BE772" i="18" s="1"/>
  <c r="BF772" i="18" s="1"/>
  <c r="BG772" i="18" s="1"/>
  <c r="BH772" i="18" s="1"/>
  <c r="BI772" i="18" s="1"/>
  <c r="AA671" i="18"/>
  <c r="AB671" i="18" s="1"/>
  <c r="AC671" i="18" s="1"/>
  <c r="AD671" i="18" s="1"/>
  <c r="AE671" i="18" s="1"/>
  <c r="AF671" i="18" s="1"/>
  <c r="W764" i="18"/>
  <c r="X764" i="18" s="1"/>
  <c r="Y764" i="18" s="1"/>
  <c r="Z764" i="18" s="1"/>
  <c r="AA764" i="18" s="1"/>
  <c r="AB764" i="18" s="1"/>
  <c r="AC764" i="18" s="1"/>
  <c r="AD764" i="18" s="1"/>
  <c r="AE764" i="18" s="1"/>
  <c r="AF764" i="18" s="1"/>
  <c r="AG764" i="18" s="1"/>
  <c r="AH764" i="18" s="1"/>
  <c r="AI764" i="18" s="1"/>
  <c r="AJ764" i="18" s="1"/>
  <c r="AK764" i="18" s="1"/>
  <c r="AL764" i="18" s="1"/>
  <c r="AM764" i="18" s="1"/>
  <c r="AN764" i="18" s="1"/>
  <c r="AO764" i="18" s="1"/>
  <c r="AP764" i="18" s="1"/>
  <c r="AQ764" i="18" s="1"/>
  <c r="AR764" i="18" s="1"/>
  <c r="AS764" i="18" s="1"/>
  <c r="AT764" i="18" s="1"/>
  <c r="AU764" i="18" s="1"/>
  <c r="AV764" i="18" s="1"/>
  <c r="AW764" i="18" s="1"/>
  <c r="AX764" i="18" s="1"/>
  <c r="AY764" i="18" s="1"/>
  <c r="AZ764" i="18" s="1"/>
  <c r="BA764" i="18" s="1"/>
  <c r="BB764" i="18" s="1"/>
  <c r="BC764" i="18" s="1"/>
  <c r="BD764" i="18" s="1"/>
  <c r="BE764" i="18" s="1"/>
  <c r="BF764" i="18" s="1"/>
  <c r="BG764" i="18" s="1"/>
  <c r="BH764" i="18" s="1"/>
  <c r="BI764" i="18" s="1"/>
  <c r="S790" i="18"/>
  <c r="S320" i="18"/>
  <c r="T320" i="18" s="1"/>
  <c r="U680" i="18"/>
  <c r="V680" i="18" s="1"/>
  <c r="W680" i="18" s="1"/>
  <c r="X680" i="18" s="1"/>
  <c r="R621" i="18"/>
  <c r="R622" i="18" s="1"/>
  <c r="R634" i="18"/>
  <c r="U360" i="18"/>
  <c r="V360" i="18" s="1"/>
  <c r="R44" i="7943"/>
  <c r="U785" i="18"/>
  <c r="V785" i="18" s="1"/>
  <c r="R607" i="18"/>
  <c r="V786" i="18"/>
  <c r="U660" i="18"/>
  <c r="V660" i="18" s="1"/>
  <c r="W660" i="18" s="1"/>
  <c r="S842" i="18"/>
  <c r="T842" i="18" s="1"/>
  <c r="U842" i="18" s="1"/>
  <c r="W273" i="18"/>
  <c r="X273" i="18" s="1"/>
  <c r="Y273" i="18" s="1"/>
  <c r="X828" i="18"/>
  <c r="Y828" i="18" s="1"/>
  <c r="Z828" i="18" s="1"/>
  <c r="AA828" i="18" s="1"/>
  <c r="AB828" i="18" s="1"/>
  <c r="AC828" i="18" s="1"/>
  <c r="AD828" i="18" s="1"/>
  <c r="AE828" i="18" s="1"/>
  <c r="AF828" i="18" s="1"/>
  <c r="AG828" i="18" s="1"/>
  <c r="AH828" i="18" s="1"/>
  <c r="AI828" i="18" s="1"/>
  <c r="AJ828" i="18" s="1"/>
  <c r="AK828" i="18" s="1"/>
  <c r="AL828" i="18" s="1"/>
  <c r="AM828" i="18" s="1"/>
  <c r="AN828" i="18" s="1"/>
  <c r="AO828" i="18" s="1"/>
  <c r="AP828" i="18" s="1"/>
  <c r="AQ828" i="18" s="1"/>
  <c r="AR828" i="18" s="1"/>
  <c r="AS828" i="18" s="1"/>
  <c r="AT828" i="18" s="1"/>
  <c r="AU828" i="18" s="1"/>
  <c r="AV828" i="18" s="1"/>
  <c r="AW828" i="18" s="1"/>
  <c r="AX828" i="18" s="1"/>
  <c r="AY828" i="18" s="1"/>
  <c r="AZ828" i="18" s="1"/>
  <c r="BA828" i="18" s="1"/>
  <c r="BB828" i="18" s="1"/>
  <c r="BC828" i="18" s="1"/>
  <c r="BD828" i="18" s="1"/>
  <c r="BE828" i="18" s="1"/>
  <c r="BF828" i="18" s="1"/>
  <c r="BG828" i="18" s="1"/>
  <c r="BH828" i="18" s="1"/>
  <c r="BI828" i="18" s="1"/>
  <c r="R815" i="18"/>
  <c r="U737" i="18"/>
  <c r="V737" i="18" s="1"/>
  <c r="AA617" i="18"/>
  <c r="AB617" i="18" s="1"/>
  <c r="AC617" i="18" s="1"/>
  <c r="AD617" i="18" s="1"/>
  <c r="AE617" i="18" s="1"/>
  <c r="AF617" i="18" s="1"/>
  <c r="AG617" i="18" s="1"/>
  <c r="AH617" i="18" s="1"/>
  <c r="AI617" i="18" s="1"/>
  <c r="AJ617" i="18" s="1"/>
  <c r="AK617" i="18" s="1"/>
  <c r="AL617" i="18" s="1"/>
  <c r="AM617" i="18" s="1"/>
  <c r="AN617" i="18" s="1"/>
  <c r="AO617" i="18" s="1"/>
  <c r="AP617" i="18" s="1"/>
  <c r="AQ617" i="18" s="1"/>
  <c r="AR617" i="18" s="1"/>
  <c r="AS617" i="18" s="1"/>
  <c r="AT617" i="18" s="1"/>
  <c r="AU617" i="18" s="1"/>
  <c r="AV617" i="18" s="1"/>
  <c r="AW617" i="18" s="1"/>
  <c r="AX617" i="18" s="1"/>
  <c r="AY617" i="18" s="1"/>
  <c r="AZ617" i="18" s="1"/>
  <c r="BA617" i="18" s="1"/>
  <c r="BB617" i="18" s="1"/>
  <c r="BC617" i="18" s="1"/>
  <c r="BD617" i="18" s="1"/>
  <c r="BE617" i="18" s="1"/>
  <c r="BF617" i="18" s="1"/>
  <c r="BG617" i="18" s="1"/>
  <c r="BH617" i="18" s="1"/>
  <c r="BI617" i="18" s="1"/>
  <c r="S803" i="18"/>
  <c r="S839" i="18"/>
  <c r="T839" i="18" s="1"/>
  <c r="U839" i="18" s="1"/>
  <c r="V839" i="18" s="1"/>
  <c r="W839" i="18" s="1"/>
  <c r="X839" i="18" s="1"/>
  <c r="Y839" i="18" s="1"/>
  <c r="Z839" i="18" s="1"/>
  <c r="AA839" i="18" s="1"/>
  <c r="AB839" i="18" s="1"/>
  <c r="AC839" i="18" s="1"/>
  <c r="AD839" i="18" s="1"/>
  <c r="AE839" i="18" s="1"/>
  <c r="AF839" i="18" s="1"/>
  <c r="AG839" i="18" s="1"/>
  <c r="AH839" i="18" s="1"/>
  <c r="AI839" i="18" s="1"/>
  <c r="AJ839" i="18" s="1"/>
  <c r="AK839" i="18" s="1"/>
  <c r="AL839" i="18" s="1"/>
  <c r="AM839" i="18" s="1"/>
  <c r="AN839" i="18" s="1"/>
  <c r="AO839" i="18" s="1"/>
  <c r="AP839" i="18" s="1"/>
  <c r="AQ839" i="18" s="1"/>
  <c r="AR839" i="18" s="1"/>
  <c r="AS839" i="18" s="1"/>
  <c r="AT839" i="18" s="1"/>
  <c r="AU839" i="18" s="1"/>
  <c r="AV839" i="18" s="1"/>
  <c r="AW839" i="18" s="1"/>
  <c r="AX839" i="18" s="1"/>
  <c r="AY839" i="18" s="1"/>
  <c r="AZ839" i="18" s="1"/>
  <c r="BA839" i="18" s="1"/>
  <c r="BB839" i="18" s="1"/>
  <c r="BC839" i="18" s="1"/>
  <c r="BD839" i="18" s="1"/>
  <c r="BE839" i="18" s="1"/>
  <c r="BF839" i="18" s="1"/>
  <c r="BG839" i="18" s="1"/>
  <c r="BH839" i="18" s="1"/>
  <c r="BI839" i="18" s="1"/>
  <c r="S777" i="18"/>
  <c r="T777" i="18" s="1"/>
  <c r="Z827" i="18"/>
  <c r="AA827" i="18" s="1"/>
  <c r="AB827" i="18" s="1"/>
  <c r="AC827" i="18" s="1"/>
  <c r="AA281" i="18"/>
  <c r="AB281" i="18" s="1"/>
  <c r="AC281" i="18" s="1"/>
  <c r="AD281" i="18" s="1"/>
  <c r="AE281" i="18" s="1"/>
  <c r="AF281" i="18" s="1"/>
  <c r="AG281" i="18" s="1"/>
  <c r="AH281" i="18" s="1"/>
  <c r="AI281" i="18" s="1"/>
  <c r="AJ281" i="18" s="1"/>
  <c r="AK281" i="18" s="1"/>
  <c r="AL281" i="18" s="1"/>
  <c r="AM281" i="18" s="1"/>
  <c r="AN281" i="18" s="1"/>
  <c r="AO281" i="18" s="1"/>
  <c r="AP281" i="18" s="1"/>
  <c r="AQ281" i="18" s="1"/>
  <c r="AR281" i="18" s="1"/>
  <c r="AS281" i="18" s="1"/>
  <c r="AT281" i="18" s="1"/>
  <c r="AU281" i="18" s="1"/>
  <c r="AV281" i="18" s="1"/>
  <c r="AW281" i="18" s="1"/>
  <c r="AX281" i="18" s="1"/>
  <c r="AY281" i="18" s="1"/>
  <c r="AZ281" i="18" s="1"/>
  <c r="BA281" i="18" s="1"/>
  <c r="BB281" i="18" s="1"/>
  <c r="BC281" i="18" s="1"/>
  <c r="BD281" i="18" s="1"/>
  <c r="BE281" i="18" s="1"/>
  <c r="BF281" i="18" s="1"/>
  <c r="BG281" i="18" s="1"/>
  <c r="BH281" i="18" s="1"/>
  <c r="BI281" i="18" s="1"/>
  <c r="V332" i="18"/>
  <c r="W332" i="18" s="1"/>
  <c r="X332" i="18" s="1"/>
  <c r="Y332" i="18" s="1"/>
  <c r="Z332" i="18" s="1"/>
  <c r="AA332" i="18" s="1"/>
  <c r="AB332" i="18" s="1"/>
  <c r="AC332" i="18" s="1"/>
  <c r="AD332" i="18" s="1"/>
  <c r="AE332" i="18" s="1"/>
  <c r="AF332" i="18" s="1"/>
  <c r="AG332" i="18" s="1"/>
  <c r="AH332" i="18" s="1"/>
  <c r="AI332" i="18" s="1"/>
  <c r="AJ332" i="18" s="1"/>
  <c r="AK332" i="18" s="1"/>
  <c r="AL332" i="18" s="1"/>
  <c r="AM332" i="18" s="1"/>
  <c r="AN332" i="18" s="1"/>
  <c r="AO332" i="18" s="1"/>
  <c r="AP332" i="18" s="1"/>
  <c r="AQ332" i="18" s="1"/>
  <c r="AR332" i="18" s="1"/>
  <c r="AS332" i="18" s="1"/>
  <c r="AT332" i="18" s="1"/>
  <c r="AU332" i="18" s="1"/>
  <c r="AV332" i="18" s="1"/>
  <c r="AW332" i="18" s="1"/>
  <c r="AX332" i="18" s="1"/>
  <c r="AY332" i="18" s="1"/>
  <c r="AZ332" i="18" s="1"/>
  <c r="BA332" i="18" s="1"/>
  <c r="BB332" i="18" s="1"/>
  <c r="BC332" i="18" s="1"/>
  <c r="BD332" i="18" s="1"/>
  <c r="BE332" i="18" s="1"/>
  <c r="BF332" i="18" s="1"/>
  <c r="BG332" i="18" s="1"/>
  <c r="BH332" i="18" s="1"/>
  <c r="BI332" i="18" s="1"/>
  <c r="R748" i="18"/>
  <c r="P40" i="7946"/>
  <c r="P56" i="7946"/>
  <c r="P81" i="7946" s="1"/>
  <c r="O40" i="7946"/>
  <c r="O56" i="7946"/>
  <c r="O81" i="7946" s="1"/>
  <c r="Q17" i="7946"/>
  <c r="S17" i="7946"/>
  <c r="X435" i="18"/>
  <c r="Y435" i="18" s="1"/>
  <c r="Z435" i="18" s="1"/>
  <c r="AA435" i="18" s="1"/>
  <c r="AB435" i="18" s="1"/>
  <c r="AC435" i="18" s="1"/>
  <c r="AD435" i="18" s="1"/>
  <c r="AE435" i="18" s="1"/>
  <c r="AF435" i="18" s="1"/>
  <c r="AG435" i="18" s="1"/>
  <c r="AH435" i="18" s="1"/>
  <c r="AI435" i="18" s="1"/>
  <c r="AJ435" i="18" s="1"/>
  <c r="AK435" i="18" s="1"/>
  <c r="AL435" i="18" s="1"/>
  <c r="AM435" i="18" s="1"/>
  <c r="AN435" i="18" s="1"/>
  <c r="AO435" i="18" s="1"/>
  <c r="AP435" i="18" s="1"/>
  <c r="AQ435" i="18" s="1"/>
  <c r="AR435" i="18" s="1"/>
  <c r="AS435" i="18" s="1"/>
  <c r="AT435" i="18" s="1"/>
  <c r="AU435" i="18" s="1"/>
  <c r="AV435" i="18" s="1"/>
  <c r="AW435" i="18" s="1"/>
  <c r="AX435" i="18" s="1"/>
  <c r="AY435" i="18" s="1"/>
  <c r="AZ435" i="18" s="1"/>
  <c r="BA435" i="18" s="1"/>
  <c r="BB435" i="18" s="1"/>
  <c r="BC435" i="18" s="1"/>
  <c r="BD435" i="18" s="1"/>
  <c r="BE435" i="18" s="1"/>
  <c r="BF435" i="18" s="1"/>
  <c r="BG435" i="18" s="1"/>
  <c r="BH435" i="18" s="1"/>
  <c r="BI435" i="18" s="1"/>
  <c r="R377" i="18"/>
  <c r="T321" i="18"/>
  <c r="U321" i="18" s="1"/>
  <c r="V321" i="18" s="1"/>
  <c r="W321" i="18" s="1"/>
  <c r="X321" i="18" s="1"/>
  <c r="Y321" i="18" s="1"/>
  <c r="S225" i="18"/>
  <c r="T225" i="18" s="1"/>
  <c r="W411" i="18"/>
  <c r="X411" i="18" s="1"/>
  <c r="Y411" i="18" s="1"/>
  <c r="AA346" i="18"/>
  <c r="AB346" i="18" s="1"/>
  <c r="AC346" i="18" s="1"/>
  <c r="AD346" i="18" s="1"/>
  <c r="AE346" i="18" s="1"/>
  <c r="AF346" i="18" s="1"/>
  <c r="AG346" i="18" s="1"/>
  <c r="AH346" i="18" s="1"/>
  <c r="AI346" i="18" s="1"/>
  <c r="AJ346" i="18" s="1"/>
  <c r="AK346" i="18" s="1"/>
  <c r="AL346" i="18" s="1"/>
  <c r="AM346" i="18" s="1"/>
  <c r="AN346" i="18" s="1"/>
  <c r="AO346" i="18" s="1"/>
  <c r="AP346" i="18" s="1"/>
  <c r="AQ346" i="18" s="1"/>
  <c r="AR346" i="18" s="1"/>
  <c r="AS346" i="18" s="1"/>
  <c r="AT346" i="18" s="1"/>
  <c r="AU346" i="18" s="1"/>
  <c r="AV346" i="18" s="1"/>
  <c r="AW346" i="18" s="1"/>
  <c r="AX346" i="18" s="1"/>
  <c r="AY346" i="18" s="1"/>
  <c r="AZ346" i="18" s="1"/>
  <c r="BA346" i="18" s="1"/>
  <c r="BB346" i="18" s="1"/>
  <c r="BC346" i="18" s="1"/>
  <c r="BD346" i="18" s="1"/>
  <c r="BE346" i="18" s="1"/>
  <c r="BF346" i="18" s="1"/>
  <c r="BG346" i="18" s="1"/>
  <c r="BH346" i="18" s="1"/>
  <c r="BI346" i="18" s="1"/>
  <c r="T386" i="18"/>
  <c r="V407" i="18"/>
  <c r="S257" i="18"/>
  <c r="U373" i="18"/>
  <c r="V373" i="18" s="1"/>
  <c r="W373" i="18" s="1"/>
  <c r="T372" i="18"/>
  <c r="U372" i="18" s="1"/>
  <c r="V372" i="18" s="1"/>
  <c r="S374" i="18"/>
  <c r="T442" i="18"/>
  <c r="S452" i="18"/>
  <c r="S358" i="18"/>
  <c r="V345" i="18"/>
  <c r="W345" i="18" s="1"/>
  <c r="X345" i="18" s="1"/>
  <c r="Y345" i="18" s="1"/>
  <c r="Z345" i="18" s="1"/>
  <c r="AA345" i="18" s="1"/>
  <c r="AB345" i="18" s="1"/>
  <c r="AC345" i="18" s="1"/>
  <c r="AD345" i="18" s="1"/>
  <c r="AE345" i="18" s="1"/>
  <c r="AF345" i="18" s="1"/>
  <c r="AG345" i="18" s="1"/>
  <c r="AH345" i="18" s="1"/>
  <c r="AI345" i="18" s="1"/>
  <c r="AJ345" i="18" s="1"/>
  <c r="AK345" i="18" s="1"/>
  <c r="AL345" i="18" s="1"/>
  <c r="AM345" i="18" s="1"/>
  <c r="AN345" i="18" s="1"/>
  <c r="AO345" i="18" s="1"/>
  <c r="AP345" i="18" s="1"/>
  <c r="AQ345" i="18" s="1"/>
  <c r="AR345" i="18" s="1"/>
  <c r="AS345" i="18" s="1"/>
  <c r="AT345" i="18" s="1"/>
  <c r="AU345" i="18" s="1"/>
  <c r="AV345" i="18" s="1"/>
  <c r="AW345" i="18" s="1"/>
  <c r="AX345" i="18" s="1"/>
  <c r="AY345" i="18" s="1"/>
  <c r="AZ345" i="18" s="1"/>
  <c r="BA345" i="18" s="1"/>
  <c r="BB345" i="18" s="1"/>
  <c r="BC345" i="18" s="1"/>
  <c r="BD345" i="18" s="1"/>
  <c r="BE345" i="18" s="1"/>
  <c r="BF345" i="18" s="1"/>
  <c r="BG345" i="18" s="1"/>
  <c r="BH345" i="18" s="1"/>
  <c r="BI345" i="18" s="1"/>
  <c r="T278" i="18"/>
  <c r="S283" i="18"/>
  <c r="T214" i="18"/>
  <c r="U214" i="18" s="1"/>
  <c r="V214" i="18" s="1"/>
  <c r="R361" i="18"/>
  <c r="V334" i="18"/>
  <c r="W334" i="18" s="1"/>
  <c r="X334" i="18" s="1"/>
  <c r="Y334" i="18" s="1"/>
  <c r="Z334" i="18" s="1"/>
  <c r="AA334" i="18" s="1"/>
  <c r="AB334" i="18" s="1"/>
  <c r="AC334" i="18" s="1"/>
  <c r="AD334" i="18" s="1"/>
  <c r="AE334" i="18" s="1"/>
  <c r="AF334" i="18" s="1"/>
  <c r="AG334" i="18" s="1"/>
  <c r="AH334" i="18" s="1"/>
  <c r="AI334" i="18" s="1"/>
  <c r="AJ334" i="18" s="1"/>
  <c r="AK334" i="18" s="1"/>
  <c r="AL334" i="18" s="1"/>
  <c r="AM334" i="18" s="1"/>
  <c r="AN334" i="18" s="1"/>
  <c r="AO334" i="18" s="1"/>
  <c r="AP334" i="18" s="1"/>
  <c r="AQ334" i="18" s="1"/>
  <c r="AR334" i="18" s="1"/>
  <c r="AS334" i="18" s="1"/>
  <c r="AT334" i="18" s="1"/>
  <c r="AU334" i="18" s="1"/>
  <c r="AV334" i="18" s="1"/>
  <c r="AW334" i="18" s="1"/>
  <c r="AX334" i="18" s="1"/>
  <c r="AY334" i="18" s="1"/>
  <c r="AZ334" i="18" s="1"/>
  <c r="BA334" i="18" s="1"/>
  <c r="BB334" i="18" s="1"/>
  <c r="BC334" i="18" s="1"/>
  <c r="BD334" i="18" s="1"/>
  <c r="BE334" i="18" s="1"/>
  <c r="BF334" i="18" s="1"/>
  <c r="BG334" i="18" s="1"/>
  <c r="BH334" i="18" s="1"/>
  <c r="BI334" i="18" s="1"/>
  <c r="V451" i="18"/>
  <c r="W451" i="18" s="1"/>
  <c r="X451" i="18" s="1"/>
  <c r="Y451" i="18" s="1"/>
  <c r="X355" i="18"/>
  <c r="Y355" i="18" s="1"/>
  <c r="Z355" i="18" s="1"/>
  <c r="W420" i="18"/>
  <c r="X420" i="18" s="1"/>
  <c r="Y420" i="18" s="1"/>
  <c r="Z420" i="18" s="1"/>
  <c r="AA420" i="18" s="1"/>
  <c r="AB420" i="18" s="1"/>
  <c r="AC420" i="18" s="1"/>
  <c r="AD420" i="18" s="1"/>
  <c r="AE420" i="18" s="1"/>
  <c r="AF420" i="18" s="1"/>
  <c r="AG420" i="18" s="1"/>
  <c r="AH420" i="18" s="1"/>
  <c r="AI420" i="18" s="1"/>
  <c r="AJ420" i="18" s="1"/>
  <c r="AK420" i="18" s="1"/>
  <c r="AL420" i="18" s="1"/>
  <c r="AM420" i="18" s="1"/>
  <c r="AN420" i="18" s="1"/>
  <c r="AO420" i="18" s="1"/>
  <c r="AP420" i="18" s="1"/>
  <c r="AQ420" i="18" s="1"/>
  <c r="AR420" i="18" s="1"/>
  <c r="AS420" i="18" s="1"/>
  <c r="AT420" i="18" s="1"/>
  <c r="AU420" i="18" s="1"/>
  <c r="AV420" i="18" s="1"/>
  <c r="AW420" i="18" s="1"/>
  <c r="AX420" i="18" s="1"/>
  <c r="AY420" i="18" s="1"/>
  <c r="AZ420" i="18" s="1"/>
  <c r="BA420" i="18" s="1"/>
  <c r="BB420" i="18" s="1"/>
  <c r="BC420" i="18" s="1"/>
  <c r="BD420" i="18" s="1"/>
  <c r="BE420" i="18" s="1"/>
  <c r="BF420" i="18" s="1"/>
  <c r="BG420" i="18" s="1"/>
  <c r="BH420" i="18" s="1"/>
  <c r="BI420" i="18" s="1"/>
  <c r="U347" i="18"/>
  <c r="V347" i="18" s="1"/>
  <c r="W347" i="18" s="1"/>
  <c r="X347" i="18" s="1"/>
  <c r="S306" i="18"/>
  <c r="T306" i="18" s="1"/>
  <c r="R309" i="18"/>
  <c r="Q12" i="24"/>
  <c r="P13" i="24"/>
  <c r="S425" i="18"/>
  <c r="R426" i="18"/>
  <c r="W398" i="18"/>
  <c r="X398" i="18" s="1"/>
  <c r="Y398" i="18" s="1"/>
  <c r="Z398" i="18" s="1"/>
  <c r="AA398" i="18" s="1"/>
  <c r="AB398" i="18" s="1"/>
  <c r="AC398" i="18" s="1"/>
  <c r="AD398" i="18" s="1"/>
  <c r="AE398" i="18" s="1"/>
  <c r="AF398" i="18" s="1"/>
  <c r="AG398" i="18" s="1"/>
  <c r="AH398" i="18" s="1"/>
  <c r="AI398" i="18" s="1"/>
  <c r="AJ398" i="18" s="1"/>
  <c r="AK398" i="18" s="1"/>
  <c r="AL398" i="18" s="1"/>
  <c r="AM398" i="18" s="1"/>
  <c r="AN398" i="18" s="1"/>
  <c r="AO398" i="18" s="1"/>
  <c r="AP398" i="18" s="1"/>
  <c r="AQ398" i="18" s="1"/>
  <c r="AR398" i="18" s="1"/>
  <c r="AS398" i="18" s="1"/>
  <c r="AT398" i="18" s="1"/>
  <c r="AU398" i="18" s="1"/>
  <c r="AV398" i="18" s="1"/>
  <c r="AW398" i="18" s="1"/>
  <c r="AX398" i="18" s="1"/>
  <c r="AY398" i="18" s="1"/>
  <c r="AZ398" i="18" s="1"/>
  <c r="BA398" i="18" s="1"/>
  <c r="BB398" i="18" s="1"/>
  <c r="BC398" i="18" s="1"/>
  <c r="BD398" i="18" s="1"/>
  <c r="BE398" i="18" s="1"/>
  <c r="BF398" i="18" s="1"/>
  <c r="BG398" i="18" s="1"/>
  <c r="BH398" i="18" s="1"/>
  <c r="BI398" i="18" s="1"/>
  <c r="T412" i="18"/>
  <c r="AD268" i="18"/>
  <c r="AE268" i="18" s="1"/>
  <c r="AF268" i="18" s="1"/>
  <c r="AG268" i="18" s="1"/>
  <c r="AH268" i="18" s="1"/>
  <c r="AI268" i="18" s="1"/>
  <c r="AJ268" i="18" s="1"/>
  <c r="AK268" i="18" s="1"/>
  <c r="AL268" i="18" s="1"/>
  <c r="AM268" i="18" s="1"/>
  <c r="AN268" i="18" s="1"/>
  <c r="AO268" i="18" s="1"/>
  <c r="AP268" i="18" s="1"/>
  <c r="AQ268" i="18" s="1"/>
  <c r="AR268" i="18" s="1"/>
  <c r="AS268" i="18" s="1"/>
  <c r="AT268" i="18" s="1"/>
  <c r="AU268" i="18" s="1"/>
  <c r="AV268" i="18" s="1"/>
  <c r="AW268" i="18" s="1"/>
  <c r="AX268" i="18" s="1"/>
  <c r="AY268" i="18" s="1"/>
  <c r="AZ268" i="18" s="1"/>
  <c r="BA268" i="18" s="1"/>
  <c r="BB268" i="18" s="1"/>
  <c r="BC268" i="18" s="1"/>
  <c r="BD268" i="18" s="1"/>
  <c r="BE268" i="18" s="1"/>
  <c r="BF268" i="18" s="1"/>
  <c r="BG268" i="18" s="1"/>
  <c r="BH268" i="18" s="1"/>
  <c r="BI268" i="18" s="1"/>
  <c r="X247" i="18"/>
  <c r="S218" i="18"/>
  <c r="W359" i="18"/>
  <c r="X359" i="18" s="1"/>
  <c r="Y359" i="18" s="1"/>
  <c r="Y221" i="18"/>
  <c r="T208" i="18"/>
  <c r="R218" i="18"/>
  <c r="T413" i="18"/>
  <c r="T255" i="18"/>
  <c r="U255" i="18" s="1"/>
  <c r="V255" i="18" s="1"/>
  <c r="W255" i="18" s="1"/>
  <c r="R257" i="18"/>
  <c r="T384" i="18"/>
  <c r="T238" i="18"/>
  <c r="V254" i="18"/>
  <c r="S343" i="18"/>
  <c r="T295" i="18"/>
  <c r="U295" i="18" s="1"/>
  <c r="V295" i="18" s="1"/>
  <c r="W295" i="18" s="1"/>
  <c r="X295" i="18" s="1"/>
  <c r="Y295" i="18" s="1"/>
  <c r="Z295" i="18" s="1"/>
  <c r="AA295" i="18" s="1"/>
  <c r="AB295" i="18" s="1"/>
  <c r="AC295" i="18" s="1"/>
  <c r="AD295" i="18" s="1"/>
  <c r="AE295" i="18" s="1"/>
  <c r="AF295" i="18" s="1"/>
  <c r="AG295" i="18" s="1"/>
  <c r="AH295" i="18" s="1"/>
  <c r="AI295" i="18" s="1"/>
  <c r="AJ295" i="18" s="1"/>
  <c r="AK295" i="18" s="1"/>
  <c r="AL295" i="18" s="1"/>
  <c r="AM295" i="18" s="1"/>
  <c r="AN295" i="18" s="1"/>
  <c r="AO295" i="18" s="1"/>
  <c r="AP295" i="18" s="1"/>
  <c r="AQ295" i="18" s="1"/>
  <c r="AR295" i="18" s="1"/>
  <c r="AS295" i="18" s="1"/>
  <c r="AT295" i="18" s="1"/>
  <c r="AU295" i="18" s="1"/>
  <c r="AV295" i="18" s="1"/>
  <c r="AW295" i="18" s="1"/>
  <c r="AX295" i="18" s="1"/>
  <c r="AY295" i="18" s="1"/>
  <c r="AZ295" i="18" s="1"/>
  <c r="BA295" i="18" s="1"/>
  <c r="BB295" i="18" s="1"/>
  <c r="BC295" i="18" s="1"/>
  <c r="BD295" i="18" s="1"/>
  <c r="BE295" i="18" s="1"/>
  <c r="BF295" i="18" s="1"/>
  <c r="BG295" i="18" s="1"/>
  <c r="BH295" i="18" s="1"/>
  <c r="BI295" i="18" s="1"/>
  <c r="T429" i="18"/>
  <c r="S439" i="18"/>
  <c r="S328" i="18"/>
  <c r="R335" i="18"/>
  <c r="T226" i="18"/>
  <c r="R374" i="18"/>
  <c r="U351" i="18"/>
  <c r="W292" i="18"/>
  <c r="X292" i="18" s="1"/>
  <c r="Y292" i="18" s="1"/>
  <c r="Z292" i="18" s="1"/>
  <c r="AA292" i="18" s="1"/>
  <c r="AB292" i="18" s="1"/>
  <c r="AC292" i="18" s="1"/>
  <c r="AD292" i="18" s="1"/>
  <c r="AE292" i="18" s="1"/>
  <c r="AF292" i="18" s="1"/>
  <c r="AG292" i="18" s="1"/>
  <c r="AH292" i="18" s="1"/>
  <c r="AI292" i="18" s="1"/>
  <c r="AJ292" i="18" s="1"/>
  <c r="AK292" i="18" s="1"/>
  <c r="AL292" i="18" s="1"/>
  <c r="AM292" i="18" s="1"/>
  <c r="AN292" i="18" s="1"/>
  <c r="AO292" i="18" s="1"/>
  <c r="AP292" i="18" s="1"/>
  <c r="AQ292" i="18" s="1"/>
  <c r="AR292" i="18" s="1"/>
  <c r="AS292" i="18" s="1"/>
  <c r="AT292" i="18" s="1"/>
  <c r="AU292" i="18" s="1"/>
  <c r="AV292" i="18" s="1"/>
  <c r="AW292" i="18" s="1"/>
  <c r="AX292" i="18" s="1"/>
  <c r="AY292" i="18" s="1"/>
  <c r="AZ292" i="18" s="1"/>
  <c r="BA292" i="18" s="1"/>
  <c r="BB292" i="18" s="1"/>
  <c r="BC292" i="18" s="1"/>
  <c r="BD292" i="18" s="1"/>
  <c r="BE292" i="18" s="1"/>
  <c r="BF292" i="18" s="1"/>
  <c r="BG292" i="18" s="1"/>
  <c r="BH292" i="18" s="1"/>
  <c r="BI292" i="18" s="1"/>
  <c r="V317" i="18"/>
  <c r="S413" i="18"/>
  <c r="T738" i="18"/>
  <c r="U738" i="18" s="1"/>
  <c r="T658" i="18"/>
  <c r="U658" i="18" s="1"/>
  <c r="S816" i="18"/>
  <c r="T816" i="18" s="1"/>
  <c r="T673" i="18"/>
  <c r="U673" i="18" s="1"/>
  <c r="T742" i="18"/>
  <c r="U854" i="18"/>
  <c r="V854" i="18" s="1"/>
  <c r="U711" i="18"/>
  <c r="V711" i="18" s="1"/>
  <c r="W711" i="18" s="1"/>
  <c r="V760" i="18"/>
  <c r="W760" i="18" s="1"/>
  <c r="X760" i="18" s="1"/>
  <c r="Y833" i="18"/>
  <c r="X625" i="18"/>
  <c r="Y625" i="18" s="1"/>
  <c r="U653" i="18"/>
  <c r="T659" i="18"/>
  <c r="U659" i="18" s="1"/>
  <c r="W620" i="18"/>
  <c r="S813" i="18"/>
  <c r="R817" i="18"/>
  <c r="Y837" i="18"/>
  <c r="Z837" i="18" s="1"/>
  <c r="AA837" i="18" s="1"/>
  <c r="W677" i="18"/>
  <c r="T716" i="18"/>
  <c r="T801" i="18"/>
  <c r="R7" i="18"/>
  <c r="U807" i="18"/>
  <c r="Q778" i="18"/>
  <c r="V850" i="18"/>
  <c r="R739" i="18"/>
  <c r="L82" i="7946"/>
  <c r="M82" i="7946" s="1"/>
  <c r="N82" i="7946" s="1"/>
  <c r="S710" i="18"/>
  <c r="T710" i="18" s="1"/>
  <c r="T713" i="18" s="1"/>
  <c r="T629" i="18"/>
  <c r="S592" i="18"/>
  <c r="S735" i="18"/>
  <c r="S739" i="18" s="1"/>
  <c r="Q739" i="18"/>
  <c r="Y736" i="18"/>
  <c r="Z736" i="18" s="1"/>
  <c r="U852" i="18"/>
  <c r="V852" i="18" s="1"/>
  <c r="U286" i="18"/>
  <c r="Y312" i="18"/>
  <c r="W651" i="18"/>
  <c r="U784" i="18"/>
  <c r="V784" i="18" s="1"/>
  <c r="W784" i="18" s="1"/>
  <c r="X784" i="18" s="1"/>
  <c r="Y784" i="18" s="1"/>
  <c r="Z784" i="18" s="1"/>
  <c r="AA784" i="18" s="1"/>
  <c r="AB784" i="18" s="1"/>
  <c r="AC784" i="18" s="1"/>
  <c r="AD784" i="18" s="1"/>
  <c r="AE784" i="18" s="1"/>
  <c r="AF784" i="18" s="1"/>
  <c r="AG784" i="18" s="1"/>
  <c r="AH784" i="18" s="1"/>
  <c r="AI784" i="18" s="1"/>
  <c r="AJ784" i="18" s="1"/>
  <c r="AK784" i="18" s="1"/>
  <c r="AL784" i="18" s="1"/>
  <c r="AM784" i="18" s="1"/>
  <c r="AN784" i="18" s="1"/>
  <c r="AO784" i="18" s="1"/>
  <c r="AP784" i="18" s="1"/>
  <c r="AQ784" i="18" s="1"/>
  <c r="AR784" i="18" s="1"/>
  <c r="AS784" i="18" s="1"/>
  <c r="AT784" i="18" s="1"/>
  <c r="AU784" i="18" s="1"/>
  <c r="AV784" i="18" s="1"/>
  <c r="AW784" i="18" s="1"/>
  <c r="AX784" i="18" s="1"/>
  <c r="AY784" i="18" s="1"/>
  <c r="AZ784" i="18" s="1"/>
  <c r="BA784" i="18" s="1"/>
  <c r="BB784" i="18" s="1"/>
  <c r="BC784" i="18" s="1"/>
  <c r="BD784" i="18" s="1"/>
  <c r="BE784" i="18" s="1"/>
  <c r="BF784" i="18" s="1"/>
  <c r="BG784" i="18" s="1"/>
  <c r="BH784" i="18" s="1"/>
  <c r="BI784" i="18" s="1"/>
  <c r="Q843" i="18"/>
  <c r="S761" i="18"/>
  <c r="T761" i="18" s="1"/>
  <c r="V684" i="18"/>
  <c r="W684" i="18" s="1"/>
  <c r="AA618" i="18"/>
  <c r="AB618" i="18" s="1"/>
  <c r="AC618" i="18" s="1"/>
  <c r="AD618" i="18" s="1"/>
  <c r="AE618" i="18" s="1"/>
  <c r="AF618" i="18" s="1"/>
  <c r="AG618" i="18" s="1"/>
  <c r="AH618" i="18" s="1"/>
  <c r="AI618" i="18" s="1"/>
  <c r="AJ618" i="18" s="1"/>
  <c r="AK618" i="18" s="1"/>
  <c r="AL618" i="18" s="1"/>
  <c r="AM618" i="18" s="1"/>
  <c r="AN618" i="18" s="1"/>
  <c r="AO618" i="18" s="1"/>
  <c r="AP618" i="18" s="1"/>
  <c r="AQ618" i="18" s="1"/>
  <c r="AR618" i="18" s="1"/>
  <c r="AS618" i="18" s="1"/>
  <c r="AT618" i="18" s="1"/>
  <c r="AU618" i="18" s="1"/>
  <c r="AV618" i="18" s="1"/>
  <c r="AW618" i="18" s="1"/>
  <c r="AX618" i="18" s="1"/>
  <c r="AY618" i="18" s="1"/>
  <c r="AZ618" i="18" s="1"/>
  <c r="BA618" i="18" s="1"/>
  <c r="BB618" i="18" s="1"/>
  <c r="BC618" i="18" s="1"/>
  <c r="BD618" i="18" s="1"/>
  <c r="BE618" i="18" s="1"/>
  <c r="BF618" i="18" s="1"/>
  <c r="BG618" i="18" s="1"/>
  <c r="BH618" i="18" s="1"/>
  <c r="BI618" i="18" s="1"/>
  <c r="Q661" i="18"/>
  <c r="X638" i="18"/>
  <c r="V599" i="18"/>
  <c r="X763" i="18"/>
  <c r="Y763" i="18" s="1"/>
  <c r="Z763" i="18" s="1"/>
  <c r="AA763" i="18" s="1"/>
  <c r="AB763" i="18" s="1"/>
  <c r="AC763" i="18" s="1"/>
  <c r="AD763" i="18" s="1"/>
  <c r="AE763" i="18" s="1"/>
  <c r="AF763" i="18" s="1"/>
  <c r="AG763" i="18" s="1"/>
  <c r="AH763" i="18" s="1"/>
  <c r="AI763" i="18" s="1"/>
  <c r="AJ763" i="18" s="1"/>
  <c r="AK763" i="18" s="1"/>
  <c r="AL763" i="18" s="1"/>
  <c r="AM763" i="18" s="1"/>
  <c r="AN763" i="18" s="1"/>
  <c r="AO763" i="18" s="1"/>
  <c r="AP763" i="18" s="1"/>
  <c r="AQ763" i="18" s="1"/>
  <c r="AR763" i="18" s="1"/>
  <c r="AS763" i="18" s="1"/>
  <c r="AT763" i="18" s="1"/>
  <c r="AU763" i="18" s="1"/>
  <c r="AV763" i="18" s="1"/>
  <c r="AW763" i="18" s="1"/>
  <c r="AX763" i="18" s="1"/>
  <c r="AY763" i="18" s="1"/>
  <c r="AZ763" i="18" s="1"/>
  <c r="BA763" i="18" s="1"/>
  <c r="BB763" i="18" s="1"/>
  <c r="BC763" i="18" s="1"/>
  <c r="BD763" i="18" s="1"/>
  <c r="BE763" i="18" s="1"/>
  <c r="BF763" i="18" s="1"/>
  <c r="BG763" i="18" s="1"/>
  <c r="BH763" i="18" s="1"/>
  <c r="BI763" i="18" s="1"/>
  <c r="S685" i="18"/>
  <c r="T400" i="18"/>
  <c r="U390" i="18"/>
  <c r="U811" i="18"/>
  <c r="V811" i="18" s="1"/>
  <c r="W811" i="18" s="1"/>
  <c r="X811" i="18" s="1"/>
  <c r="Y811" i="18" s="1"/>
  <c r="Z811" i="18" s="1"/>
  <c r="AA811" i="18" s="1"/>
  <c r="AB811" i="18" s="1"/>
  <c r="AC811" i="18" s="1"/>
  <c r="AD811" i="18" s="1"/>
  <c r="AE811" i="18" s="1"/>
  <c r="AF811" i="18" s="1"/>
  <c r="AG811" i="18" s="1"/>
  <c r="AH811" i="18" s="1"/>
  <c r="AI811" i="18" s="1"/>
  <c r="AJ811" i="18" s="1"/>
  <c r="AK811" i="18" s="1"/>
  <c r="AL811" i="18" s="1"/>
  <c r="AM811" i="18" s="1"/>
  <c r="AN811" i="18" s="1"/>
  <c r="AO811" i="18" s="1"/>
  <c r="AP811" i="18" s="1"/>
  <c r="AQ811" i="18" s="1"/>
  <c r="AR811" i="18" s="1"/>
  <c r="AS811" i="18" s="1"/>
  <c r="AT811" i="18" s="1"/>
  <c r="AU811" i="18" s="1"/>
  <c r="AV811" i="18" s="1"/>
  <c r="AW811" i="18" s="1"/>
  <c r="AX811" i="18" s="1"/>
  <c r="AY811" i="18" s="1"/>
  <c r="AZ811" i="18" s="1"/>
  <c r="BA811" i="18" s="1"/>
  <c r="BB811" i="18" s="1"/>
  <c r="BC811" i="18" s="1"/>
  <c r="BD811" i="18" s="1"/>
  <c r="BE811" i="18" s="1"/>
  <c r="BF811" i="18" s="1"/>
  <c r="BG811" i="18" s="1"/>
  <c r="BH811" i="18" s="1"/>
  <c r="BI811" i="18" s="1"/>
  <c r="S791" i="18"/>
  <c r="T781" i="18"/>
  <c r="P41" i="18"/>
  <c r="T699" i="18"/>
  <c r="U699" i="18" s="1"/>
  <c r="V699" i="18" s="1"/>
  <c r="S647" i="18"/>
  <c r="R270" i="18"/>
  <c r="S260" i="18"/>
  <c r="U690" i="18"/>
  <c r="V379" i="18"/>
  <c r="R841" i="18"/>
  <c r="R843" i="18" s="1"/>
  <c r="O66" i="24"/>
  <c r="O70" i="24"/>
  <c r="O133" i="24" s="1"/>
  <c r="R713" i="18"/>
  <c r="U643" i="18"/>
  <c r="V643" i="18" s="1"/>
  <c r="U364" i="18"/>
  <c r="Q700" i="18"/>
  <c r="S749" i="18"/>
  <c r="Y325" i="18"/>
  <c r="U591" i="18"/>
  <c r="V591" i="18" s="1"/>
  <c r="S644" i="18"/>
  <c r="S835" i="18"/>
  <c r="V814" i="18"/>
  <c r="W814" i="18" s="1"/>
  <c r="X814" i="18" s="1"/>
  <c r="Y814" i="18" s="1"/>
  <c r="Z814" i="18" s="1"/>
  <c r="AA814" i="18" s="1"/>
  <c r="AB814" i="18" s="1"/>
  <c r="AC814" i="18" s="1"/>
  <c r="AD814" i="18" s="1"/>
  <c r="AE814" i="18" s="1"/>
  <c r="AF814" i="18" s="1"/>
  <c r="AG814" i="18" s="1"/>
  <c r="AH814" i="18" s="1"/>
  <c r="AI814" i="18" s="1"/>
  <c r="AJ814" i="18" s="1"/>
  <c r="AK814" i="18" s="1"/>
  <c r="AL814" i="18" s="1"/>
  <c r="AM814" i="18" s="1"/>
  <c r="AN814" i="18" s="1"/>
  <c r="AO814" i="18" s="1"/>
  <c r="AP814" i="18" s="1"/>
  <c r="AQ814" i="18" s="1"/>
  <c r="AR814" i="18" s="1"/>
  <c r="AS814" i="18" s="1"/>
  <c r="AT814" i="18" s="1"/>
  <c r="AU814" i="18" s="1"/>
  <c r="AV814" i="18" s="1"/>
  <c r="AW814" i="18" s="1"/>
  <c r="AX814" i="18" s="1"/>
  <c r="AY814" i="18" s="1"/>
  <c r="AZ814" i="18" s="1"/>
  <c r="BA814" i="18" s="1"/>
  <c r="BB814" i="18" s="1"/>
  <c r="BC814" i="18" s="1"/>
  <c r="BD814" i="18" s="1"/>
  <c r="BE814" i="18" s="1"/>
  <c r="BF814" i="18" s="1"/>
  <c r="BG814" i="18" s="1"/>
  <c r="BH814" i="18" s="1"/>
  <c r="BI814" i="18" s="1"/>
  <c r="V776" i="18"/>
  <c r="W776" i="18" s="1"/>
  <c r="X776" i="18" s="1"/>
  <c r="Y776" i="18" s="1"/>
  <c r="Z776" i="18" s="1"/>
  <c r="AA776" i="18" s="1"/>
  <c r="AB776" i="18" s="1"/>
  <c r="AC776" i="18" s="1"/>
  <c r="AD776" i="18" s="1"/>
  <c r="AE776" i="18" s="1"/>
  <c r="AF776" i="18" s="1"/>
  <c r="AG776" i="18" s="1"/>
  <c r="AH776" i="18" s="1"/>
  <c r="AI776" i="18" s="1"/>
  <c r="AJ776" i="18" s="1"/>
  <c r="AK776" i="18" s="1"/>
  <c r="AL776" i="18" s="1"/>
  <c r="AM776" i="18" s="1"/>
  <c r="AN776" i="18" s="1"/>
  <c r="AO776" i="18" s="1"/>
  <c r="AP776" i="18" s="1"/>
  <c r="AQ776" i="18" s="1"/>
  <c r="AR776" i="18" s="1"/>
  <c r="AS776" i="18" s="1"/>
  <c r="AT776" i="18" s="1"/>
  <c r="AU776" i="18" s="1"/>
  <c r="AV776" i="18" s="1"/>
  <c r="AW776" i="18" s="1"/>
  <c r="AX776" i="18" s="1"/>
  <c r="AY776" i="18" s="1"/>
  <c r="AZ776" i="18" s="1"/>
  <c r="BA776" i="18" s="1"/>
  <c r="BB776" i="18" s="1"/>
  <c r="BC776" i="18" s="1"/>
  <c r="BD776" i="18" s="1"/>
  <c r="BE776" i="18" s="1"/>
  <c r="BF776" i="18" s="1"/>
  <c r="BG776" i="18" s="1"/>
  <c r="BH776" i="18" s="1"/>
  <c r="BI776" i="18" s="1"/>
  <c r="V594" i="18"/>
  <c r="W594" i="18" s="1"/>
  <c r="X594" i="18" s="1"/>
  <c r="Y594" i="18" s="1"/>
  <c r="Z594" i="18" s="1"/>
  <c r="AA594" i="18" s="1"/>
  <c r="AB594" i="18" s="1"/>
  <c r="AC594" i="18" s="1"/>
  <c r="AD594" i="18" s="1"/>
  <c r="AE594" i="18" s="1"/>
  <c r="AF594" i="18" s="1"/>
  <c r="AG594" i="18" s="1"/>
  <c r="AH594" i="18" s="1"/>
  <c r="AI594" i="18" s="1"/>
  <c r="AJ594" i="18" s="1"/>
  <c r="AK594" i="18" s="1"/>
  <c r="AL594" i="18" s="1"/>
  <c r="AM594" i="18" s="1"/>
  <c r="AN594" i="18" s="1"/>
  <c r="AO594" i="18" s="1"/>
  <c r="AP594" i="18" s="1"/>
  <c r="AQ594" i="18" s="1"/>
  <c r="AR594" i="18" s="1"/>
  <c r="AS594" i="18" s="1"/>
  <c r="AT594" i="18" s="1"/>
  <c r="AU594" i="18" s="1"/>
  <c r="AV594" i="18" s="1"/>
  <c r="AW594" i="18" s="1"/>
  <c r="AX594" i="18" s="1"/>
  <c r="AY594" i="18" s="1"/>
  <c r="AZ594" i="18" s="1"/>
  <c r="BA594" i="18" s="1"/>
  <c r="BB594" i="18" s="1"/>
  <c r="BC594" i="18" s="1"/>
  <c r="S724" i="18"/>
  <c r="W586" i="18"/>
  <c r="U722" i="18"/>
  <c r="V722" i="18" s="1"/>
  <c r="W722" i="18" s="1"/>
  <c r="X722" i="18" s="1"/>
  <c r="Y722" i="18" s="1"/>
  <c r="Z722" i="18" s="1"/>
  <c r="AA722" i="18" s="1"/>
  <c r="AB722" i="18" s="1"/>
  <c r="AC722" i="18" s="1"/>
  <c r="AD722" i="18" s="1"/>
  <c r="AE722" i="18" s="1"/>
  <c r="AF722" i="18" s="1"/>
  <c r="AG722" i="18" s="1"/>
  <c r="AH722" i="18" s="1"/>
  <c r="AI722" i="18" s="1"/>
  <c r="AJ722" i="18" s="1"/>
  <c r="AK722" i="18" s="1"/>
  <c r="AL722" i="18" s="1"/>
  <c r="AM722" i="18" s="1"/>
  <c r="AN722" i="18" s="1"/>
  <c r="AO722" i="18" s="1"/>
  <c r="AP722" i="18" s="1"/>
  <c r="AQ722" i="18" s="1"/>
  <c r="AR722" i="18" s="1"/>
  <c r="AS722" i="18" s="1"/>
  <c r="AT722" i="18" s="1"/>
  <c r="AU722" i="18" s="1"/>
  <c r="AV722" i="18" s="1"/>
  <c r="AW722" i="18" s="1"/>
  <c r="AX722" i="18" s="1"/>
  <c r="AY722" i="18" s="1"/>
  <c r="AZ722" i="18" s="1"/>
  <c r="BA722" i="18" s="1"/>
  <c r="BB722" i="18" s="1"/>
  <c r="BC722" i="18" s="1"/>
  <c r="BD722" i="18" s="1"/>
  <c r="BE722" i="18" s="1"/>
  <c r="BF722" i="18" s="1"/>
  <c r="BG722" i="18" s="1"/>
  <c r="BH722" i="18" s="1"/>
  <c r="BI722" i="18" s="1"/>
  <c r="W632" i="18"/>
  <c r="S672" i="18"/>
  <c r="U683" i="18"/>
  <c r="V683" i="18" s="1"/>
  <c r="W683" i="18" s="1"/>
  <c r="V223" i="18"/>
  <c r="Y234" i="18"/>
  <c r="V275" i="18"/>
  <c r="T803" i="18"/>
  <c r="U803" i="18" s="1"/>
  <c r="V803" i="18" s="1"/>
  <c r="W803" i="18" s="1"/>
  <c r="U777" i="18"/>
  <c r="S621" i="18"/>
  <c r="R608" i="18"/>
  <c r="S608" i="18" s="1"/>
  <c r="R595" i="18"/>
  <c r="S595" i="18" s="1"/>
  <c r="R686" i="18"/>
  <c r="Q687" i="18"/>
  <c r="R855" i="18"/>
  <c r="Q856" i="18"/>
  <c r="T755" i="18"/>
  <c r="Y773" i="18"/>
  <c r="S700" i="18"/>
  <c r="W775" i="18"/>
  <c r="Q713" i="18"/>
  <c r="X846" i="18"/>
  <c r="X820" i="18"/>
  <c r="R804" i="18"/>
  <c r="S794" i="18"/>
  <c r="V821" i="18"/>
  <c r="AG671" i="18"/>
  <c r="AH671" i="18" s="1"/>
  <c r="AI671" i="18" s="1"/>
  <c r="AJ671" i="18" s="1"/>
  <c r="AK671" i="18" s="1"/>
  <c r="AL671" i="18" s="1"/>
  <c r="AM671" i="18" s="1"/>
  <c r="AN671" i="18" s="1"/>
  <c r="AO671" i="18" s="1"/>
  <c r="AP671" i="18" s="1"/>
  <c r="AQ671" i="18" s="1"/>
  <c r="AR671" i="18" s="1"/>
  <c r="AS671" i="18" s="1"/>
  <c r="AT671" i="18" s="1"/>
  <c r="AU671" i="18" s="1"/>
  <c r="AV671" i="18" s="1"/>
  <c r="AW671" i="18" s="1"/>
  <c r="AX671" i="18" s="1"/>
  <c r="AY671" i="18" s="1"/>
  <c r="AZ671" i="18" s="1"/>
  <c r="BA671" i="18" s="1"/>
  <c r="BB671" i="18" s="1"/>
  <c r="BC671" i="18" s="1"/>
  <c r="BD671" i="18" s="1"/>
  <c r="BE671" i="18" s="1"/>
  <c r="BF671" i="18" s="1"/>
  <c r="BG671" i="18" s="1"/>
  <c r="BH671" i="18" s="1"/>
  <c r="BI671" i="18" s="1"/>
  <c r="U853" i="18"/>
  <c r="T789" i="18"/>
  <c r="U789" i="18" s="1"/>
  <c r="V789" i="18" s="1"/>
  <c r="U612" i="18"/>
  <c r="V612" i="18" s="1"/>
  <c r="R674" i="18"/>
  <c r="S664" i="18"/>
  <c r="U299" i="18"/>
  <c r="R646" i="18"/>
  <c r="S646" i="18" s="1"/>
  <c r="W633" i="18"/>
  <c r="X620" i="18"/>
  <c r="U826" i="18"/>
  <c r="T720" i="18"/>
  <c r="U720" i="18" s="1"/>
  <c r="V720" i="18" s="1"/>
  <c r="W720" i="18" s="1"/>
  <c r="X720" i="18" s="1"/>
  <c r="Y720" i="18" s="1"/>
  <c r="Z720" i="18" s="1"/>
  <c r="AA720" i="18" s="1"/>
  <c r="AB720" i="18" s="1"/>
  <c r="AC720" i="18" s="1"/>
  <c r="AD720" i="18" s="1"/>
  <c r="AE720" i="18" s="1"/>
  <c r="AF720" i="18" s="1"/>
  <c r="AG720" i="18" s="1"/>
  <c r="AH720" i="18" s="1"/>
  <c r="AI720" i="18" s="1"/>
  <c r="AJ720" i="18" s="1"/>
  <c r="AK720" i="18" s="1"/>
  <c r="AL720" i="18" s="1"/>
  <c r="AM720" i="18" s="1"/>
  <c r="AN720" i="18" s="1"/>
  <c r="AO720" i="18" s="1"/>
  <c r="AP720" i="18" s="1"/>
  <c r="AQ720" i="18" s="1"/>
  <c r="AR720" i="18" s="1"/>
  <c r="AS720" i="18" s="1"/>
  <c r="AT720" i="18" s="1"/>
  <c r="AU720" i="18" s="1"/>
  <c r="AV720" i="18" s="1"/>
  <c r="AW720" i="18" s="1"/>
  <c r="AX720" i="18" s="1"/>
  <c r="AY720" i="18" s="1"/>
  <c r="AZ720" i="18" s="1"/>
  <c r="BA720" i="18" s="1"/>
  <c r="BB720" i="18" s="1"/>
  <c r="BC720" i="18" s="1"/>
  <c r="BD720" i="18" s="1"/>
  <c r="BE720" i="18" s="1"/>
  <c r="BF720" i="18" s="1"/>
  <c r="BG720" i="18" s="1"/>
  <c r="BH720" i="18" s="1"/>
  <c r="BI720" i="18" s="1"/>
  <c r="R661" i="18"/>
  <c r="X403" i="18"/>
  <c r="X762" i="18"/>
  <c r="Y762" i="18" s="1"/>
  <c r="Z762" i="18" s="1"/>
  <c r="AA762" i="18" s="1"/>
  <c r="AB762" i="18" s="1"/>
  <c r="AC762" i="18" s="1"/>
  <c r="AD762" i="18" s="1"/>
  <c r="X660" i="18"/>
  <c r="Y660" i="18" s="1"/>
  <c r="Z660" i="18" s="1"/>
  <c r="AA660" i="18" s="1"/>
  <c r="AB660" i="18" s="1"/>
  <c r="AC660" i="18" s="1"/>
  <c r="AD660" i="18" s="1"/>
  <c r="AE660" i="18" s="1"/>
  <c r="AF660" i="18" s="1"/>
  <c r="AG660" i="18" s="1"/>
  <c r="Y712" i="18"/>
  <c r="Z712" i="18" s="1"/>
  <c r="AA712" i="18" s="1"/>
  <c r="AB712" i="18" s="1"/>
  <c r="AC712" i="18" s="1"/>
  <c r="AD712" i="18" s="1"/>
  <c r="AE712" i="18" s="1"/>
  <c r="AF712" i="18" s="1"/>
  <c r="AG712" i="18" s="1"/>
  <c r="AH712" i="18" s="1"/>
  <c r="AI712" i="18" s="1"/>
  <c r="AJ712" i="18" s="1"/>
  <c r="AK712" i="18" s="1"/>
  <c r="AL712" i="18" s="1"/>
  <c r="AM712" i="18" s="1"/>
  <c r="AN712" i="18" s="1"/>
  <c r="AO712" i="18" s="1"/>
  <c r="AP712" i="18" s="1"/>
  <c r="AQ712" i="18" s="1"/>
  <c r="AR712" i="18" s="1"/>
  <c r="AS712" i="18" s="1"/>
  <c r="AT712" i="18" s="1"/>
  <c r="AU712" i="18" s="1"/>
  <c r="AV712" i="18" s="1"/>
  <c r="AW712" i="18" s="1"/>
  <c r="AX712" i="18" s="1"/>
  <c r="AY712" i="18" s="1"/>
  <c r="AZ712" i="18" s="1"/>
  <c r="BA712" i="18" s="1"/>
  <c r="BB712" i="18" s="1"/>
  <c r="BC712" i="18" s="1"/>
  <c r="BD712" i="18" s="1"/>
  <c r="BE712" i="18" s="1"/>
  <c r="BF712" i="18" s="1"/>
  <c r="BG712" i="18" s="1"/>
  <c r="BH712" i="18" s="1"/>
  <c r="BI712" i="18" s="1"/>
  <c r="R751" i="18"/>
  <c r="R752" i="18" s="1"/>
  <c r="S634" i="18"/>
  <c r="R829" i="18"/>
  <c r="Q830" i="18"/>
  <c r="R725" i="18"/>
  <c r="R726" i="18" s="1"/>
  <c r="Q726" i="18"/>
  <c r="X416" i="18"/>
  <c r="S768" i="18"/>
  <c r="R778" i="18"/>
  <c r="U729" i="18"/>
  <c r="Q765" i="18"/>
  <c r="W327" i="18"/>
  <c r="V703" i="18"/>
  <c r="Q804" i="18"/>
  <c r="U840" i="18"/>
  <c r="S657" i="18"/>
  <c r="Y709" i="18"/>
  <c r="Z709" i="18" s="1"/>
  <c r="AA709" i="18" s="1"/>
  <c r="AB709" i="18" s="1"/>
  <c r="O82" i="7946" l="1"/>
  <c r="P82" i="7946" s="1"/>
  <c r="O57" i="7946"/>
  <c r="P57" i="7946" s="1"/>
  <c r="S596" i="18"/>
  <c r="X308" i="18"/>
  <c r="Y308" i="18" s="1"/>
  <c r="Z308" i="18" s="1"/>
  <c r="Y750" i="18"/>
  <c r="Z750" i="18" s="1"/>
  <c r="AA750" i="18" s="1"/>
  <c r="AB750" i="18" s="1"/>
  <c r="AC750" i="18" s="1"/>
  <c r="AD750" i="18" s="1"/>
  <c r="AE750" i="18" s="1"/>
  <c r="AF750" i="18" s="1"/>
  <c r="AG750" i="18" s="1"/>
  <c r="AH750" i="18" s="1"/>
  <c r="AI750" i="18" s="1"/>
  <c r="AJ750" i="18" s="1"/>
  <c r="AK750" i="18" s="1"/>
  <c r="AL750" i="18" s="1"/>
  <c r="AM750" i="18" s="1"/>
  <c r="AN750" i="18" s="1"/>
  <c r="AO750" i="18" s="1"/>
  <c r="AP750" i="18" s="1"/>
  <c r="AQ750" i="18" s="1"/>
  <c r="AR750" i="18" s="1"/>
  <c r="AS750" i="18" s="1"/>
  <c r="AT750" i="18" s="1"/>
  <c r="AU750" i="18" s="1"/>
  <c r="AV750" i="18" s="1"/>
  <c r="AW750" i="18" s="1"/>
  <c r="AX750" i="18" s="1"/>
  <c r="AY750" i="18" s="1"/>
  <c r="AZ750" i="18" s="1"/>
  <c r="BA750" i="18" s="1"/>
  <c r="BB750" i="18" s="1"/>
  <c r="BC750" i="18" s="1"/>
  <c r="BD750" i="18" s="1"/>
  <c r="BE750" i="18" s="1"/>
  <c r="BF750" i="18" s="1"/>
  <c r="BG750" i="18" s="1"/>
  <c r="BH750" i="18" s="1"/>
  <c r="BI750" i="18" s="1"/>
  <c r="AA798" i="18"/>
  <c r="AB798" i="18" s="1"/>
  <c r="AC798" i="18" s="1"/>
  <c r="AD798" i="18" s="1"/>
  <c r="AE798" i="18" s="1"/>
  <c r="AF798" i="18" s="1"/>
  <c r="AG798" i="18" s="1"/>
  <c r="AH798" i="18" s="1"/>
  <c r="AI798" i="18" s="1"/>
  <c r="AJ798" i="18" s="1"/>
  <c r="AK798" i="18" s="1"/>
  <c r="AL798" i="18" s="1"/>
  <c r="AM798" i="18" s="1"/>
  <c r="AN798" i="18" s="1"/>
  <c r="AO798" i="18" s="1"/>
  <c r="AP798" i="18" s="1"/>
  <c r="AQ798" i="18" s="1"/>
  <c r="AR798" i="18" s="1"/>
  <c r="AS798" i="18" s="1"/>
  <c r="AT798" i="18" s="1"/>
  <c r="AU798" i="18" s="1"/>
  <c r="AV798" i="18" s="1"/>
  <c r="AW798" i="18" s="1"/>
  <c r="AX798" i="18" s="1"/>
  <c r="AY798" i="18" s="1"/>
  <c r="AZ798" i="18" s="1"/>
  <c r="BA798" i="18" s="1"/>
  <c r="BB798" i="18" s="1"/>
  <c r="BC798" i="18" s="1"/>
  <c r="BD798" i="18" s="1"/>
  <c r="BE798" i="18" s="1"/>
  <c r="BF798" i="18" s="1"/>
  <c r="BG798" i="18" s="1"/>
  <c r="BH798" i="18" s="1"/>
  <c r="BI798" i="18" s="1"/>
  <c r="AA269" i="18"/>
  <c r="AB269" i="18" s="1"/>
  <c r="AC269" i="18" s="1"/>
  <c r="AD269" i="18" s="1"/>
  <c r="AE269" i="18" s="1"/>
  <c r="AF269" i="18" s="1"/>
  <c r="AG269" i="18" s="1"/>
  <c r="AH269" i="18" s="1"/>
  <c r="AI269" i="18" s="1"/>
  <c r="AJ269" i="18" s="1"/>
  <c r="AK269" i="18" s="1"/>
  <c r="AL269" i="18" s="1"/>
  <c r="AM269" i="18" s="1"/>
  <c r="AN269" i="18" s="1"/>
  <c r="AO269" i="18" s="1"/>
  <c r="AP269" i="18" s="1"/>
  <c r="AQ269" i="18" s="1"/>
  <c r="AR269" i="18" s="1"/>
  <c r="AS269" i="18" s="1"/>
  <c r="AT269" i="18" s="1"/>
  <c r="AU269" i="18" s="1"/>
  <c r="AV269" i="18" s="1"/>
  <c r="AW269" i="18" s="1"/>
  <c r="AX269" i="18" s="1"/>
  <c r="AY269" i="18" s="1"/>
  <c r="AZ269" i="18" s="1"/>
  <c r="BA269" i="18" s="1"/>
  <c r="BB269" i="18" s="1"/>
  <c r="BC269" i="18" s="1"/>
  <c r="BD269" i="18" s="1"/>
  <c r="BE269" i="18" s="1"/>
  <c r="BF269" i="18" s="1"/>
  <c r="BG269" i="18" s="1"/>
  <c r="BH269" i="18" s="1"/>
  <c r="BI269" i="18" s="1"/>
  <c r="W372" i="18"/>
  <c r="X372" i="18" s="1"/>
  <c r="Y372" i="18" s="1"/>
  <c r="Z372" i="18" s="1"/>
  <c r="AA372" i="18" s="1"/>
  <c r="AB372" i="18" s="1"/>
  <c r="AC372" i="18" s="1"/>
  <c r="AD372" i="18" s="1"/>
  <c r="AE372" i="18" s="1"/>
  <c r="AF372" i="18" s="1"/>
  <c r="AG372" i="18" s="1"/>
  <c r="AH372" i="18" s="1"/>
  <c r="AI372" i="18" s="1"/>
  <c r="AJ372" i="18" s="1"/>
  <c r="AK372" i="18" s="1"/>
  <c r="AL372" i="18" s="1"/>
  <c r="AM372" i="18" s="1"/>
  <c r="AN372" i="18" s="1"/>
  <c r="AO372" i="18" s="1"/>
  <c r="AP372" i="18" s="1"/>
  <c r="AQ372" i="18" s="1"/>
  <c r="AR372" i="18" s="1"/>
  <c r="AS372" i="18" s="1"/>
  <c r="AT372" i="18" s="1"/>
  <c r="AU372" i="18" s="1"/>
  <c r="AV372" i="18" s="1"/>
  <c r="AW372" i="18" s="1"/>
  <c r="AX372" i="18" s="1"/>
  <c r="AY372" i="18" s="1"/>
  <c r="AZ372" i="18" s="1"/>
  <c r="BA372" i="18" s="1"/>
  <c r="BB372" i="18" s="1"/>
  <c r="BC372" i="18" s="1"/>
  <c r="BD372" i="18" s="1"/>
  <c r="BE372" i="18" s="1"/>
  <c r="BF372" i="18" s="1"/>
  <c r="BG372" i="18" s="1"/>
  <c r="BH372" i="18" s="1"/>
  <c r="BI372" i="18" s="1"/>
  <c r="BE291" i="18"/>
  <c r="BF291" i="18" s="1"/>
  <c r="BG291" i="18" s="1"/>
  <c r="BH291" i="18" s="1"/>
  <c r="BI291" i="18" s="1"/>
  <c r="S296" i="18"/>
  <c r="U320" i="18"/>
  <c r="V320" i="18" s="1"/>
  <c r="W320" i="18" s="1"/>
  <c r="X320" i="18" s="1"/>
  <c r="S322" i="18"/>
  <c r="AE385" i="18"/>
  <c r="AF385" i="18" s="1"/>
  <c r="AG385" i="18" s="1"/>
  <c r="AH385" i="18" s="1"/>
  <c r="AI385" i="18" s="1"/>
  <c r="AJ385" i="18" s="1"/>
  <c r="AK385" i="18" s="1"/>
  <c r="AL385" i="18" s="1"/>
  <c r="AM385" i="18" s="1"/>
  <c r="AN385" i="18" s="1"/>
  <c r="AO385" i="18" s="1"/>
  <c r="AP385" i="18" s="1"/>
  <c r="AQ385" i="18" s="1"/>
  <c r="AR385" i="18" s="1"/>
  <c r="AS385" i="18" s="1"/>
  <c r="AT385" i="18" s="1"/>
  <c r="AU385" i="18" s="1"/>
  <c r="AV385" i="18" s="1"/>
  <c r="AW385" i="18" s="1"/>
  <c r="AX385" i="18" s="1"/>
  <c r="AY385" i="18" s="1"/>
  <c r="AZ385" i="18" s="1"/>
  <c r="BA385" i="18" s="1"/>
  <c r="BB385" i="18" s="1"/>
  <c r="BC385" i="18" s="1"/>
  <c r="BD385" i="18" s="1"/>
  <c r="BE385" i="18" s="1"/>
  <c r="BF385" i="18" s="1"/>
  <c r="BG385" i="18" s="1"/>
  <c r="BH385" i="18" s="1"/>
  <c r="BI385" i="18" s="1"/>
  <c r="X683" i="18"/>
  <c r="Y683" i="18" s="1"/>
  <c r="T374" i="18"/>
  <c r="Y680" i="18"/>
  <c r="Z680" i="18" s="1"/>
  <c r="AA680" i="18" s="1"/>
  <c r="AB680" i="18" s="1"/>
  <c r="AC680" i="18" s="1"/>
  <c r="AD680" i="18" s="1"/>
  <c r="AE680" i="18" s="1"/>
  <c r="AF680" i="18" s="1"/>
  <c r="AG680" i="18" s="1"/>
  <c r="AH680" i="18" s="1"/>
  <c r="AI680" i="18" s="1"/>
  <c r="AJ680" i="18" s="1"/>
  <c r="AK680" i="18" s="1"/>
  <c r="AL680" i="18" s="1"/>
  <c r="AM680" i="18" s="1"/>
  <c r="AN680" i="18" s="1"/>
  <c r="AO680" i="18" s="1"/>
  <c r="AP680" i="18" s="1"/>
  <c r="AQ680" i="18" s="1"/>
  <c r="AR680" i="18" s="1"/>
  <c r="AS680" i="18" s="1"/>
  <c r="AT680" i="18" s="1"/>
  <c r="AU680" i="18" s="1"/>
  <c r="AV680" i="18" s="1"/>
  <c r="AW680" i="18" s="1"/>
  <c r="AX680" i="18" s="1"/>
  <c r="AY680" i="18" s="1"/>
  <c r="AZ680" i="18" s="1"/>
  <c r="BA680" i="18" s="1"/>
  <c r="BB680" i="18" s="1"/>
  <c r="BC680" i="18" s="1"/>
  <c r="BD680" i="18" s="1"/>
  <c r="BE680" i="18" s="1"/>
  <c r="BF680" i="18" s="1"/>
  <c r="BG680" i="18" s="1"/>
  <c r="BH680" i="18" s="1"/>
  <c r="BI680" i="18" s="1"/>
  <c r="W699" i="18"/>
  <c r="X699" i="18" s="1"/>
  <c r="Y699" i="18" s="1"/>
  <c r="Z699" i="18" s="1"/>
  <c r="AA699" i="18" s="1"/>
  <c r="AB699" i="18" s="1"/>
  <c r="AC699" i="18" s="1"/>
  <c r="AD699" i="18" s="1"/>
  <c r="AE699" i="18" s="1"/>
  <c r="AF699" i="18" s="1"/>
  <c r="AG699" i="18" s="1"/>
  <c r="AH699" i="18" s="1"/>
  <c r="AI699" i="18" s="1"/>
  <c r="AJ699" i="18" s="1"/>
  <c r="AK699" i="18" s="1"/>
  <c r="AL699" i="18" s="1"/>
  <c r="AM699" i="18" s="1"/>
  <c r="AN699" i="18" s="1"/>
  <c r="AO699" i="18" s="1"/>
  <c r="AP699" i="18" s="1"/>
  <c r="AQ699" i="18" s="1"/>
  <c r="AR699" i="18" s="1"/>
  <c r="AS699" i="18" s="1"/>
  <c r="AT699" i="18" s="1"/>
  <c r="AU699" i="18" s="1"/>
  <c r="AV699" i="18" s="1"/>
  <c r="AW699" i="18" s="1"/>
  <c r="AX699" i="18" s="1"/>
  <c r="AY699" i="18" s="1"/>
  <c r="AZ699" i="18" s="1"/>
  <c r="BA699" i="18" s="1"/>
  <c r="BB699" i="18" s="1"/>
  <c r="BC699" i="18" s="1"/>
  <c r="BD699" i="18" s="1"/>
  <c r="BE699" i="18" s="1"/>
  <c r="BF699" i="18" s="1"/>
  <c r="BG699" i="18" s="1"/>
  <c r="BH699" i="18" s="1"/>
  <c r="BI699" i="18" s="1"/>
  <c r="V698" i="18"/>
  <c r="W698" i="18" s="1"/>
  <c r="X698" i="18" s="1"/>
  <c r="Y698" i="18" s="1"/>
  <c r="Z698" i="18" s="1"/>
  <c r="AA698" i="18" s="1"/>
  <c r="AB698" i="18" s="1"/>
  <c r="AC698" i="18" s="1"/>
  <c r="AD698" i="18" s="1"/>
  <c r="AE698" i="18" s="1"/>
  <c r="AF698" i="18" s="1"/>
  <c r="AG698" i="18" s="1"/>
  <c r="AH698" i="18" s="1"/>
  <c r="AI698" i="18" s="1"/>
  <c r="AJ698" i="18" s="1"/>
  <c r="AK698" i="18" s="1"/>
  <c r="AL698" i="18" s="1"/>
  <c r="AM698" i="18" s="1"/>
  <c r="AN698" i="18" s="1"/>
  <c r="AO698" i="18" s="1"/>
  <c r="AP698" i="18" s="1"/>
  <c r="AQ698" i="18" s="1"/>
  <c r="AR698" i="18" s="1"/>
  <c r="AS698" i="18" s="1"/>
  <c r="AT698" i="18" s="1"/>
  <c r="AU698" i="18" s="1"/>
  <c r="AV698" i="18" s="1"/>
  <c r="AW698" i="18" s="1"/>
  <c r="AX698" i="18" s="1"/>
  <c r="AY698" i="18" s="1"/>
  <c r="AZ698" i="18" s="1"/>
  <c r="BA698" i="18" s="1"/>
  <c r="BB698" i="18" s="1"/>
  <c r="BC698" i="18" s="1"/>
  <c r="BD698" i="18" s="1"/>
  <c r="BE698" i="18" s="1"/>
  <c r="BF698" i="18" s="1"/>
  <c r="BG698" i="18" s="1"/>
  <c r="BH698" i="18" s="1"/>
  <c r="BI698" i="18" s="1"/>
  <c r="Z359" i="18"/>
  <c r="AA359" i="18" s="1"/>
  <c r="T322" i="18"/>
  <c r="W214" i="18"/>
  <c r="X214" i="18" s="1"/>
  <c r="Y214" i="18" s="1"/>
  <c r="Z214" i="18" s="1"/>
  <c r="AA214" i="18" s="1"/>
  <c r="AB214" i="18" s="1"/>
  <c r="AC214" i="18" s="1"/>
  <c r="AD214" i="18" s="1"/>
  <c r="AE214" i="18" s="1"/>
  <c r="AF214" i="18" s="1"/>
  <c r="AG214" i="18" s="1"/>
  <c r="AH214" i="18" s="1"/>
  <c r="AI214" i="18" s="1"/>
  <c r="AJ214" i="18" s="1"/>
  <c r="AK214" i="18" s="1"/>
  <c r="AL214" i="18" s="1"/>
  <c r="AM214" i="18" s="1"/>
  <c r="AN214" i="18" s="1"/>
  <c r="AO214" i="18" s="1"/>
  <c r="AP214" i="18" s="1"/>
  <c r="AQ214" i="18" s="1"/>
  <c r="AR214" i="18" s="1"/>
  <c r="AS214" i="18" s="1"/>
  <c r="AT214" i="18" s="1"/>
  <c r="AU214" i="18" s="1"/>
  <c r="AV214" i="18" s="1"/>
  <c r="AW214" i="18" s="1"/>
  <c r="AX214" i="18" s="1"/>
  <c r="AY214" i="18" s="1"/>
  <c r="AZ214" i="18" s="1"/>
  <c r="BA214" i="18" s="1"/>
  <c r="BB214" i="18" s="1"/>
  <c r="BC214" i="18" s="1"/>
  <c r="BD214" i="18" s="1"/>
  <c r="BE214" i="18" s="1"/>
  <c r="BF214" i="18" s="1"/>
  <c r="BG214" i="18" s="1"/>
  <c r="BH214" i="18" s="1"/>
  <c r="BI214" i="18" s="1"/>
  <c r="AA736" i="18"/>
  <c r="AB736" i="18" s="1"/>
  <c r="AC736" i="18" s="1"/>
  <c r="AD736" i="18" s="1"/>
  <c r="AE736" i="18" s="1"/>
  <c r="AF736" i="18" s="1"/>
  <c r="AG736" i="18" s="1"/>
  <c r="AH736" i="18" s="1"/>
  <c r="AI736" i="18" s="1"/>
  <c r="AJ736" i="18" s="1"/>
  <c r="AK736" i="18" s="1"/>
  <c r="AL736" i="18" s="1"/>
  <c r="AM736" i="18" s="1"/>
  <c r="AN736" i="18" s="1"/>
  <c r="AO736" i="18" s="1"/>
  <c r="AP736" i="18" s="1"/>
  <c r="AQ736" i="18" s="1"/>
  <c r="AR736" i="18" s="1"/>
  <c r="AS736" i="18" s="1"/>
  <c r="AT736" i="18" s="1"/>
  <c r="AU736" i="18" s="1"/>
  <c r="AV736" i="18" s="1"/>
  <c r="AW736" i="18" s="1"/>
  <c r="AX736" i="18" s="1"/>
  <c r="AY736" i="18" s="1"/>
  <c r="AZ736" i="18" s="1"/>
  <c r="BA736" i="18" s="1"/>
  <c r="BB736" i="18" s="1"/>
  <c r="BC736" i="18" s="1"/>
  <c r="BD736" i="18" s="1"/>
  <c r="BE736" i="18" s="1"/>
  <c r="BF736" i="18" s="1"/>
  <c r="BG736" i="18" s="1"/>
  <c r="BH736" i="18" s="1"/>
  <c r="BI736" i="18" s="1"/>
  <c r="X711" i="18"/>
  <c r="Y711" i="18" s="1"/>
  <c r="Z711" i="18" s="1"/>
  <c r="AA711" i="18" s="1"/>
  <c r="AB711" i="18" s="1"/>
  <c r="AC711" i="18" s="1"/>
  <c r="AD711" i="18" s="1"/>
  <c r="AE711" i="18" s="1"/>
  <c r="AF711" i="18" s="1"/>
  <c r="AG711" i="18" s="1"/>
  <c r="AH711" i="18" s="1"/>
  <c r="AI711" i="18" s="1"/>
  <c r="AJ711" i="18" s="1"/>
  <c r="AK711" i="18" s="1"/>
  <c r="AL711" i="18" s="1"/>
  <c r="AM711" i="18" s="1"/>
  <c r="AN711" i="18" s="1"/>
  <c r="AO711" i="18" s="1"/>
  <c r="AP711" i="18" s="1"/>
  <c r="AQ711" i="18" s="1"/>
  <c r="AR711" i="18" s="1"/>
  <c r="AS711" i="18" s="1"/>
  <c r="AT711" i="18" s="1"/>
  <c r="AU711" i="18" s="1"/>
  <c r="AV711" i="18" s="1"/>
  <c r="AW711" i="18" s="1"/>
  <c r="AX711" i="18" s="1"/>
  <c r="AY711" i="18" s="1"/>
  <c r="AZ711" i="18" s="1"/>
  <c r="BA711" i="18" s="1"/>
  <c r="BB711" i="18" s="1"/>
  <c r="BC711" i="18" s="1"/>
  <c r="BD711" i="18" s="1"/>
  <c r="BE711" i="18" s="1"/>
  <c r="BF711" i="18" s="1"/>
  <c r="BG711" i="18" s="1"/>
  <c r="BH711" i="18" s="1"/>
  <c r="BI711" i="18" s="1"/>
  <c r="S765" i="18"/>
  <c r="AA355" i="18"/>
  <c r="AB355" i="18" s="1"/>
  <c r="Z321" i="18"/>
  <c r="AA321" i="18" s="1"/>
  <c r="AB321" i="18" s="1"/>
  <c r="AC321" i="18" s="1"/>
  <c r="AD321" i="18" s="1"/>
  <c r="AE321" i="18" s="1"/>
  <c r="AF321" i="18" s="1"/>
  <c r="AG321" i="18" s="1"/>
  <c r="AH321" i="18" s="1"/>
  <c r="AI321" i="18" s="1"/>
  <c r="AJ321" i="18" s="1"/>
  <c r="AK321" i="18" s="1"/>
  <c r="AL321" i="18" s="1"/>
  <c r="AM321" i="18" s="1"/>
  <c r="AN321" i="18" s="1"/>
  <c r="AO321" i="18" s="1"/>
  <c r="AP321" i="18" s="1"/>
  <c r="AQ321" i="18" s="1"/>
  <c r="AR321" i="18" s="1"/>
  <c r="AS321" i="18" s="1"/>
  <c r="AT321" i="18" s="1"/>
  <c r="AU321" i="18" s="1"/>
  <c r="AV321" i="18" s="1"/>
  <c r="AW321" i="18" s="1"/>
  <c r="AX321" i="18" s="1"/>
  <c r="AY321" i="18" s="1"/>
  <c r="AZ321" i="18" s="1"/>
  <c r="BA321" i="18" s="1"/>
  <c r="BB321" i="18" s="1"/>
  <c r="BC321" i="18" s="1"/>
  <c r="BD321" i="18" s="1"/>
  <c r="BE321" i="18" s="1"/>
  <c r="BF321" i="18" s="1"/>
  <c r="BG321" i="18" s="1"/>
  <c r="BH321" i="18" s="1"/>
  <c r="BI321" i="18" s="1"/>
  <c r="T296" i="18"/>
  <c r="T790" i="18"/>
  <c r="Z273" i="18"/>
  <c r="AA273" i="18" s="1"/>
  <c r="V658" i="18"/>
  <c r="S815" i="18"/>
  <c r="S607" i="18"/>
  <c r="R596" i="18"/>
  <c r="T257" i="18"/>
  <c r="V257" i="18"/>
  <c r="AD827" i="18"/>
  <c r="AE827" i="18" s="1"/>
  <c r="AF827" i="18" s="1"/>
  <c r="AG827" i="18" s="1"/>
  <c r="AH827" i="18" s="1"/>
  <c r="AI827" i="18" s="1"/>
  <c r="AJ827" i="18" s="1"/>
  <c r="AK827" i="18" s="1"/>
  <c r="AL827" i="18" s="1"/>
  <c r="AM827" i="18" s="1"/>
  <c r="AN827" i="18" s="1"/>
  <c r="AO827" i="18" s="1"/>
  <c r="AP827" i="18" s="1"/>
  <c r="AQ827" i="18" s="1"/>
  <c r="AR827" i="18" s="1"/>
  <c r="AS827" i="18" s="1"/>
  <c r="AT827" i="18" s="1"/>
  <c r="AU827" i="18" s="1"/>
  <c r="AV827" i="18" s="1"/>
  <c r="AW827" i="18" s="1"/>
  <c r="AX827" i="18" s="1"/>
  <c r="AY827" i="18" s="1"/>
  <c r="AZ827" i="18" s="1"/>
  <c r="BA827" i="18" s="1"/>
  <c r="BB827" i="18" s="1"/>
  <c r="BC827" i="18" s="1"/>
  <c r="BD827" i="18" s="1"/>
  <c r="BE827" i="18" s="1"/>
  <c r="BF827" i="18" s="1"/>
  <c r="BG827" i="18" s="1"/>
  <c r="BH827" i="18" s="1"/>
  <c r="BI827" i="18" s="1"/>
  <c r="W737" i="18"/>
  <c r="W785" i="18"/>
  <c r="X785" i="18" s="1"/>
  <c r="Y785" i="18" s="1"/>
  <c r="Z785" i="18" s="1"/>
  <c r="AA785" i="18" s="1"/>
  <c r="AB785" i="18" s="1"/>
  <c r="AC785" i="18" s="1"/>
  <c r="AD785" i="18" s="1"/>
  <c r="W786" i="18"/>
  <c r="W360" i="18"/>
  <c r="X360" i="18" s="1"/>
  <c r="Y360" i="18" s="1"/>
  <c r="Z360" i="18" s="1"/>
  <c r="AA360" i="18" s="1"/>
  <c r="AB360" i="18" s="1"/>
  <c r="AC360" i="18" s="1"/>
  <c r="AD360" i="18" s="1"/>
  <c r="AE360" i="18" s="1"/>
  <c r="AF360" i="18" s="1"/>
  <c r="AG360" i="18" s="1"/>
  <c r="AH360" i="18" s="1"/>
  <c r="AI360" i="18" s="1"/>
  <c r="AJ360" i="18" s="1"/>
  <c r="AK360" i="18" s="1"/>
  <c r="AL360" i="18" s="1"/>
  <c r="AM360" i="18" s="1"/>
  <c r="AN360" i="18" s="1"/>
  <c r="AO360" i="18" s="1"/>
  <c r="AP360" i="18" s="1"/>
  <c r="AQ360" i="18" s="1"/>
  <c r="AR360" i="18" s="1"/>
  <c r="AS360" i="18" s="1"/>
  <c r="AT360" i="18" s="1"/>
  <c r="AU360" i="18" s="1"/>
  <c r="AV360" i="18" s="1"/>
  <c r="AW360" i="18" s="1"/>
  <c r="AX360" i="18" s="1"/>
  <c r="AY360" i="18" s="1"/>
  <c r="AZ360" i="18" s="1"/>
  <c r="BA360" i="18" s="1"/>
  <c r="BB360" i="18" s="1"/>
  <c r="BC360" i="18" s="1"/>
  <c r="BD360" i="18" s="1"/>
  <c r="BE360" i="18" s="1"/>
  <c r="BF360" i="18" s="1"/>
  <c r="BG360" i="18" s="1"/>
  <c r="BH360" i="18" s="1"/>
  <c r="BI360" i="18" s="1"/>
  <c r="T700" i="18"/>
  <c r="T735" i="18"/>
  <c r="S817" i="18"/>
  <c r="U816" i="18"/>
  <c r="S748" i="18"/>
  <c r="T748" i="18" s="1"/>
  <c r="AA308" i="18"/>
  <c r="AB308" i="18" s="1"/>
  <c r="AC308" i="18" s="1"/>
  <c r="AD308" i="18" s="1"/>
  <c r="AE308" i="18" s="1"/>
  <c r="AF308" i="18" s="1"/>
  <c r="AG308" i="18" s="1"/>
  <c r="AH308" i="18" s="1"/>
  <c r="AI308" i="18" s="1"/>
  <c r="AJ308" i="18" s="1"/>
  <c r="AK308" i="18" s="1"/>
  <c r="AL308" i="18" s="1"/>
  <c r="AM308" i="18" s="1"/>
  <c r="AN308" i="18" s="1"/>
  <c r="AO308" i="18" s="1"/>
  <c r="AP308" i="18" s="1"/>
  <c r="AQ308" i="18" s="1"/>
  <c r="AR308" i="18" s="1"/>
  <c r="AS308" i="18" s="1"/>
  <c r="AT308" i="18" s="1"/>
  <c r="AU308" i="18" s="1"/>
  <c r="AV308" i="18" s="1"/>
  <c r="AW308" i="18" s="1"/>
  <c r="AX308" i="18" s="1"/>
  <c r="AY308" i="18" s="1"/>
  <c r="AZ308" i="18" s="1"/>
  <c r="BA308" i="18" s="1"/>
  <c r="BB308" i="18" s="1"/>
  <c r="BC308" i="18" s="1"/>
  <c r="BD308" i="18" s="1"/>
  <c r="BE308" i="18" s="1"/>
  <c r="BF308" i="18" s="1"/>
  <c r="BG308" i="18" s="1"/>
  <c r="BH308" i="18" s="1"/>
  <c r="BI308" i="18" s="1"/>
  <c r="T815" i="18"/>
  <c r="V842" i="18"/>
  <c r="Q40" i="7946"/>
  <c r="U306" i="18"/>
  <c r="V306" i="18" s="1"/>
  <c r="T309" i="18"/>
  <c r="U257" i="18"/>
  <c r="R387" i="18"/>
  <c r="S377" i="18"/>
  <c r="T377" i="18" s="1"/>
  <c r="T387" i="18" s="1"/>
  <c r="U386" i="18"/>
  <c r="V386" i="18" s="1"/>
  <c r="W386" i="18" s="1"/>
  <c r="X386" i="18" s="1"/>
  <c r="Y386" i="18" s="1"/>
  <c r="Z386" i="18" s="1"/>
  <c r="AA386" i="18" s="1"/>
  <c r="AB386" i="18" s="1"/>
  <c r="AC386" i="18" s="1"/>
  <c r="AD386" i="18" s="1"/>
  <c r="AE386" i="18" s="1"/>
  <c r="AF386" i="18" s="1"/>
  <c r="AG386" i="18" s="1"/>
  <c r="AH386" i="18" s="1"/>
  <c r="AI386" i="18" s="1"/>
  <c r="AJ386" i="18" s="1"/>
  <c r="AK386" i="18" s="1"/>
  <c r="AL386" i="18" s="1"/>
  <c r="AM386" i="18" s="1"/>
  <c r="AN386" i="18" s="1"/>
  <c r="AO386" i="18" s="1"/>
  <c r="AP386" i="18" s="1"/>
  <c r="AQ386" i="18" s="1"/>
  <c r="AR386" i="18" s="1"/>
  <c r="AS386" i="18" s="1"/>
  <c r="AT386" i="18" s="1"/>
  <c r="AU386" i="18" s="1"/>
  <c r="AV386" i="18" s="1"/>
  <c r="AW386" i="18" s="1"/>
  <c r="AX386" i="18" s="1"/>
  <c r="AY386" i="18" s="1"/>
  <c r="AZ386" i="18" s="1"/>
  <c r="BA386" i="18" s="1"/>
  <c r="BB386" i="18" s="1"/>
  <c r="BC386" i="18" s="1"/>
  <c r="BD386" i="18" s="1"/>
  <c r="BE386" i="18" s="1"/>
  <c r="BF386" i="18" s="1"/>
  <c r="BG386" i="18" s="1"/>
  <c r="BH386" i="18" s="1"/>
  <c r="BI386" i="18" s="1"/>
  <c r="U226" i="18"/>
  <c r="U412" i="18"/>
  <c r="S426" i="18"/>
  <c r="S309" i="18"/>
  <c r="Y347" i="18"/>
  <c r="Z347" i="18" s="1"/>
  <c r="AA347" i="18" s="1"/>
  <c r="AB347" i="18" s="1"/>
  <c r="AC347" i="18" s="1"/>
  <c r="AD347" i="18" s="1"/>
  <c r="AE347" i="18" s="1"/>
  <c r="AF347" i="18" s="1"/>
  <c r="AG347" i="18" s="1"/>
  <c r="AH347" i="18" s="1"/>
  <c r="AI347" i="18" s="1"/>
  <c r="AJ347" i="18" s="1"/>
  <c r="AK347" i="18" s="1"/>
  <c r="AL347" i="18" s="1"/>
  <c r="AM347" i="18" s="1"/>
  <c r="AN347" i="18" s="1"/>
  <c r="AO347" i="18" s="1"/>
  <c r="AP347" i="18" s="1"/>
  <c r="AQ347" i="18" s="1"/>
  <c r="AR347" i="18" s="1"/>
  <c r="AS347" i="18" s="1"/>
  <c r="AT347" i="18" s="1"/>
  <c r="AU347" i="18" s="1"/>
  <c r="AV347" i="18" s="1"/>
  <c r="AW347" i="18" s="1"/>
  <c r="AX347" i="18" s="1"/>
  <c r="AY347" i="18" s="1"/>
  <c r="AZ347" i="18" s="1"/>
  <c r="BA347" i="18" s="1"/>
  <c r="BB347" i="18" s="1"/>
  <c r="BC347" i="18" s="1"/>
  <c r="BD347" i="18" s="1"/>
  <c r="BE347" i="18" s="1"/>
  <c r="BF347" i="18" s="1"/>
  <c r="BG347" i="18" s="1"/>
  <c r="BH347" i="18" s="1"/>
  <c r="BI347" i="18" s="1"/>
  <c r="Z451" i="18"/>
  <c r="AA451" i="18" s="1"/>
  <c r="AB451" i="18" s="1"/>
  <c r="AC451" i="18" s="1"/>
  <c r="AD451" i="18" s="1"/>
  <c r="AE451" i="18" s="1"/>
  <c r="AF451" i="18" s="1"/>
  <c r="AG451" i="18" s="1"/>
  <c r="AH451" i="18" s="1"/>
  <c r="AI451" i="18" s="1"/>
  <c r="AJ451" i="18" s="1"/>
  <c r="AK451" i="18" s="1"/>
  <c r="AL451" i="18" s="1"/>
  <c r="AM451" i="18" s="1"/>
  <c r="AN451" i="18" s="1"/>
  <c r="AO451" i="18" s="1"/>
  <c r="AP451" i="18" s="1"/>
  <c r="AQ451" i="18" s="1"/>
  <c r="AR451" i="18" s="1"/>
  <c r="AS451" i="18" s="1"/>
  <c r="AT451" i="18" s="1"/>
  <c r="AU451" i="18" s="1"/>
  <c r="AV451" i="18" s="1"/>
  <c r="AW451" i="18" s="1"/>
  <c r="AX451" i="18" s="1"/>
  <c r="AY451" i="18" s="1"/>
  <c r="AZ451" i="18" s="1"/>
  <c r="BA451" i="18" s="1"/>
  <c r="BB451" i="18" s="1"/>
  <c r="BC451" i="18" s="1"/>
  <c r="BD451" i="18" s="1"/>
  <c r="BE451" i="18" s="1"/>
  <c r="BF451" i="18" s="1"/>
  <c r="BG451" i="18" s="1"/>
  <c r="BH451" i="18" s="1"/>
  <c r="BI451" i="18" s="1"/>
  <c r="Z411" i="18"/>
  <c r="AA411" i="18" s="1"/>
  <c r="AB411" i="18" s="1"/>
  <c r="AC411" i="18" s="1"/>
  <c r="AD411" i="18" s="1"/>
  <c r="AE411" i="18" s="1"/>
  <c r="AF411" i="18" s="1"/>
  <c r="AG411" i="18" s="1"/>
  <c r="AH411" i="18" s="1"/>
  <c r="AI411" i="18" s="1"/>
  <c r="AJ411" i="18" s="1"/>
  <c r="AK411" i="18" s="1"/>
  <c r="AL411" i="18" s="1"/>
  <c r="AM411" i="18" s="1"/>
  <c r="AN411" i="18" s="1"/>
  <c r="AO411" i="18" s="1"/>
  <c r="AP411" i="18" s="1"/>
  <c r="AQ411" i="18" s="1"/>
  <c r="AR411" i="18" s="1"/>
  <c r="AS411" i="18" s="1"/>
  <c r="AT411" i="18" s="1"/>
  <c r="AU411" i="18" s="1"/>
  <c r="AV411" i="18" s="1"/>
  <c r="AW411" i="18" s="1"/>
  <c r="AX411" i="18" s="1"/>
  <c r="AY411" i="18" s="1"/>
  <c r="AZ411" i="18" s="1"/>
  <c r="BA411" i="18" s="1"/>
  <c r="BB411" i="18" s="1"/>
  <c r="BC411" i="18" s="1"/>
  <c r="BD411" i="18" s="1"/>
  <c r="BE411" i="18" s="1"/>
  <c r="BF411" i="18" s="1"/>
  <c r="BG411" i="18" s="1"/>
  <c r="BH411" i="18" s="1"/>
  <c r="BI411" i="18" s="1"/>
  <c r="T328" i="18"/>
  <c r="S335" i="18"/>
  <c r="T343" i="18"/>
  <c r="T348" i="18" s="1"/>
  <c r="S348" i="18"/>
  <c r="Z221" i="18"/>
  <c r="U225" i="18"/>
  <c r="X255" i="18"/>
  <c r="Y255" i="18" s="1"/>
  <c r="Z255" i="18" s="1"/>
  <c r="AA255" i="18" s="1"/>
  <c r="AB255" i="18" s="1"/>
  <c r="AC255" i="18" s="1"/>
  <c r="AD255" i="18" s="1"/>
  <c r="AE255" i="18" s="1"/>
  <c r="AF255" i="18" s="1"/>
  <c r="AG255" i="18" s="1"/>
  <c r="AH255" i="18" s="1"/>
  <c r="AI255" i="18" s="1"/>
  <c r="AJ255" i="18" s="1"/>
  <c r="AK255" i="18" s="1"/>
  <c r="AL255" i="18" s="1"/>
  <c r="AM255" i="18" s="1"/>
  <c r="AN255" i="18" s="1"/>
  <c r="AO255" i="18" s="1"/>
  <c r="AP255" i="18" s="1"/>
  <c r="AQ255" i="18" s="1"/>
  <c r="AR255" i="18" s="1"/>
  <c r="AS255" i="18" s="1"/>
  <c r="AT255" i="18" s="1"/>
  <c r="AU255" i="18" s="1"/>
  <c r="AV255" i="18" s="1"/>
  <c r="AW255" i="18" s="1"/>
  <c r="AX255" i="18" s="1"/>
  <c r="AY255" i="18" s="1"/>
  <c r="AZ255" i="18" s="1"/>
  <c r="BA255" i="18" s="1"/>
  <c r="BB255" i="18" s="1"/>
  <c r="BC255" i="18" s="1"/>
  <c r="BD255" i="18" s="1"/>
  <c r="BE255" i="18" s="1"/>
  <c r="BF255" i="18" s="1"/>
  <c r="BG255" i="18" s="1"/>
  <c r="BH255" i="18" s="1"/>
  <c r="BI255" i="18" s="1"/>
  <c r="W317" i="18"/>
  <c r="V351" i="18"/>
  <c r="T218" i="18"/>
  <c r="Y247" i="18"/>
  <c r="R12" i="24"/>
  <c r="Q13" i="24"/>
  <c r="U278" i="18"/>
  <c r="T283" i="18"/>
  <c r="U442" i="18"/>
  <c r="T452" i="18"/>
  <c r="W407" i="18"/>
  <c r="W254" i="18"/>
  <c r="U429" i="18"/>
  <c r="T439" i="18"/>
  <c r="U238" i="18"/>
  <c r="U384" i="18"/>
  <c r="T425" i="18"/>
  <c r="S361" i="18"/>
  <c r="T358" i="18"/>
  <c r="U208" i="18"/>
  <c r="X373" i="18"/>
  <c r="Y373" i="18" s="1"/>
  <c r="Z373" i="18" s="1"/>
  <c r="AA373" i="18" s="1"/>
  <c r="AB373" i="18" s="1"/>
  <c r="AC373" i="18" s="1"/>
  <c r="AD373" i="18" s="1"/>
  <c r="AE373" i="18" s="1"/>
  <c r="AF373" i="18" s="1"/>
  <c r="AG373" i="18" s="1"/>
  <c r="AH373" i="18" s="1"/>
  <c r="AI373" i="18" s="1"/>
  <c r="AJ373" i="18" s="1"/>
  <c r="AK373" i="18" s="1"/>
  <c r="AL373" i="18" s="1"/>
  <c r="AM373" i="18" s="1"/>
  <c r="AN373" i="18" s="1"/>
  <c r="AO373" i="18" s="1"/>
  <c r="AP373" i="18" s="1"/>
  <c r="AQ373" i="18" s="1"/>
  <c r="AR373" i="18" s="1"/>
  <c r="AS373" i="18" s="1"/>
  <c r="AT373" i="18" s="1"/>
  <c r="AU373" i="18" s="1"/>
  <c r="AV373" i="18" s="1"/>
  <c r="AW373" i="18" s="1"/>
  <c r="AX373" i="18" s="1"/>
  <c r="AY373" i="18" s="1"/>
  <c r="AZ373" i="18" s="1"/>
  <c r="BA373" i="18" s="1"/>
  <c r="BB373" i="18" s="1"/>
  <c r="BC373" i="18" s="1"/>
  <c r="BD373" i="18" s="1"/>
  <c r="BE373" i="18" s="1"/>
  <c r="BF373" i="18" s="1"/>
  <c r="BG373" i="18" s="1"/>
  <c r="BH373" i="18" s="1"/>
  <c r="BI373" i="18" s="1"/>
  <c r="W591" i="18"/>
  <c r="X591" i="18" s="1"/>
  <c r="Y591" i="18" s="1"/>
  <c r="Z591" i="18" s="1"/>
  <c r="AA591" i="18" s="1"/>
  <c r="AB591" i="18" s="1"/>
  <c r="AC591" i="18" s="1"/>
  <c r="AD591" i="18" s="1"/>
  <c r="AE591" i="18" s="1"/>
  <c r="AF591" i="18" s="1"/>
  <c r="AG591" i="18" s="1"/>
  <c r="AH591" i="18" s="1"/>
  <c r="AI591" i="18" s="1"/>
  <c r="AJ591" i="18" s="1"/>
  <c r="AK591" i="18" s="1"/>
  <c r="AL591" i="18" s="1"/>
  <c r="AM591" i="18" s="1"/>
  <c r="AN591" i="18" s="1"/>
  <c r="AO591" i="18" s="1"/>
  <c r="AP591" i="18" s="1"/>
  <c r="AQ591" i="18" s="1"/>
  <c r="AR591" i="18" s="1"/>
  <c r="AS591" i="18" s="1"/>
  <c r="AT591" i="18" s="1"/>
  <c r="AU591" i="18" s="1"/>
  <c r="AV591" i="18" s="1"/>
  <c r="AW591" i="18" s="1"/>
  <c r="AX591" i="18" s="1"/>
  <c r="AY591" i="18" s="1"/>
  <c r="AZ591" i="18" s="1"/>
  <c r="BA591" i="18" s="1"/>
  <c r="BB591" i="18" s="1"/>
  <c r="BC591" i="18" s="1"/>
  <c r="BD591" i="18" s="1"/>
  <c r="BE591" i="18" s="1"/>
  <c r="BF591" i="18" s="1"/>
  <c r="BG591" i="18" s="1"/>
  <c r="BH591" i="18" s="1"/>
  <c r="BI591" i="18" s="1"/>
  <c r="AB837" i="18"/>
  <c r="AC837" i="18" s="1"/>
  <c r="AD837" i="18" s="1"/>
  <c r="AE837" i="18" s="1"/>
  <c r="U761" i="18"/>
  <c r="V761" i="18" s="1"/>
  <c r="W761" i="18" s="1"/>
  <c r="X761" i="18" s="1"/>
  <c r="Y761" i="18" s="1"/>
  <c r="Z761" i="18" s="1"/>
  <c r="AA761" i="18" s="1"/>
  <c r="AB761" i="18" s="1"/>
  <c r="AC761" i="18" s="1"/>
  <c r="AD761" i="18" s="1"/>
  <c r="AE761" i="18" s="1"/>
  <c r="AF761" i="18" s="1"/>
  <c r="AG761" i="18" s="1"/>
  <c r="AH761" i="18" s="1"/>
  <c r="AI761" i="18" s="1"/>
  <c r="AJ761" i="18" s="1"/>
  <c r="AK761" i="18" s="1"/>
  <c r="AL761" i="18" s="1"/>
  <c r="AM761" i="18" s="1"/>
  <c r="AN761" i="18" s="1"/>
  <c r="AO761" i="18" s="1"/>
  <c r="AP761" i="18" s="1"/>
  <c r="AQ761" i="18" s="1"/>
  <c r="AR761" i="18" s="1"/>
  <c r="AS761" i="18" s="1"/>
  <c r="AT761" i="18" s="1"/>
  <c r="AU761" i="18" s="1"/>
  <c r="AV761" i="18" s="1"/>
  <c r="AW761" i="18" s="1"/>
  <c r="AX761" i="18" s="1"/>
  <c r="AY761" i="18" s="1"/>
  <c r="AZ761" i="18" s="1"/>
  <c r="BA761" i="18" s="1"/>
  <c r="BB761" i="18" s="1"/>
  <c r="BC761" i="18" s="1"/>
  <c r="BD761" i="18" s="1"/>
  <c r="BE761" i="18" s="1"/>
  <c r="BF761" i="18" s="1"/>
  <c r="BG761" i="18" s="1"/>
  <c r="BH761" i="18" s="1"/>
  <c r="BI761" i="18" s="1"/>
  <c r="V673" i="18"/>
  <c r="W673" i="18" s="1"/>
  <c r="V729" i="18"/>
  <c r="T634" i="18"/>
  <c r="W612" i="18"/>
  <c r="W789" i="18"/>
  <c r="X789" i="18" s="1"/>
  <c r="Y789" i="18" s="1"/>
  <c r="Z789" i="18" s="1"/>
  <c r="AA789" i="18" s="1"/>
  <c r="AB789" i="18" s="1"/>
  <c r="AC789" i="18" s="1"/>
  <c r="AD789" i="18" s="1"/>
  <c r="AE789" i="18" s="1"/>
  <c r="AF789" i="18" s="1"/>
  <c r="AG789" i="18" s="1"/>
  <c r="AH789" i="18" s="1"/>
  <c r="AI789" i="18" s="1"/>
  <c r="AJ789" i="18" s="1"/>
  <c r="AK789" i="18" s="1"/>
  <c r="AL789" i="18" s="1"/>
  <c r="AM789" i="18" s="1"/>
  <c r="AN789" i="18" s="1"/>
  <c r="AO789" i="18" s="1"/>
  <c r="AP789" i="18" s="1"/>
  <c r="AQ789" i="18" s="1"/>
  <c r="AR789" i="18" s="1"/>
  <c r="AS789" i="18" s="1"/>
  <c r="AT789" i="18" s="1"/>
  <c r="AU789" i="18" s="1"/>
  <c r="AV789" i="18" s="1"/>
  <c r="AW789" i="18" s="1"/>
  <c r="AX789" i="18" s="1"/>
  <c r="AY789" i="18" s="1"/>
  <c r="AZ789" i="18" s="1"/>
  <c r="BA789" i="18" s="1"/>
  <c r="BB789" i="18" s="1"/>
  <c r="BC789" i="18" s="1"/>
  <c r="BD789" i="18" s="1"/>
  <c r="BE789" i="18" s="1"/>
  <c r="BF789" i="18" s="1"/>
  <c r="BG789" i="18" s="1"/>
  <c r="BH789" i="18" s="1"/>
  <c r="BI789" i="18" s="1"/>
  <c r="U710" i="18"/>
  <c r="U713" i="18" s="1"/>
  <c r="S686" i="18"/>
  <c r="T686" i="18" s="1"/>
  <c r="T621" i="18"/>
  <c r="U621" i="18" s="1"/>
  <c r="S622" i="18"/>
  <c r="W852" i="18"/>
  <c r="W223" i="18"/>
  <c r="X632" i="18"/>
  <c r="Y632" i="18" s="1"/>
  <c r="Z632" i="18" s="1"/>
  <c r="BD594" i="18"/>
  <c r="BE594" i="18" s="1"/>
  <c r="BF594" i="18" s="1"/>
  <c r="BG594" i="18" s="1"/>
  <c r="BH594" i="18" s="1"/>
  <c r="BI594" i="18" s="1"/>
  <c r="W643" i="18"/>
  <c r="X775" i="18"/>
  <c r="Y775" i="18" s="1"/>
  <c r="Z775" i="18" s="1"/>
  <c r="U700" i="18"/>
  <c r="V690" i="18"/>
  <c r="U400" i="18"/>
  <c r="V390" i="18"/>
  <c r="V826" i="18"/>
  <c r="W826" i="18" s="1"/>
  <c r="X826" i="18" s="1"/>
  <c r="Y826" i="18" s="1"/>
  <c r="Z826" i="18" s="1"/>
  <c r="AA826" i="18" s="1"/>
  <c r="AB826" i="18" s="1"/>
  <c r="AC826" i="18" s="1"/>
  <c r="AD826" i="18" s="1"/>
  <c r="AE826" i="18" s="1"/>
  <c r="AF826" i="18" s="1"/>
  <c r="AG826" i="18" s="1"/>
  <c r="AH826" i="18" s="1"/>
  <c r="AI826" i="18" s="1"/>
  <c r="AJ826" i="18" s="1"/>
  <c r="AK826" i="18" s="1"/>
  <c r="AL826" i="18" s="1"/>
  <c r="AM826" i="18" s="1"/>
  <c r="AN826" i="18" s="1"/>
  <c r="AO826" i="18" s="1"/>
  <c r="AP826" i="18" s="1"/>
  <c r="AQ826" i="18" s="1"/>
  <c r="AR826" i="18" s="1"/>
  <c r="AS826" i="18" s="1"/>
  <c r="AT826" i="18" s="1"/>
  <c r="AU826" i="18" s="1"/>
  <c r="AV826" i="18" s="1"/>
  <c r="AW826" i="18" s="1"/>
  <c r="AX826" i="18" s="1"/>
  <c r="AY826" i="18" s="1"/>
  <c r="AZ826" i="18" s="1"/>
  <c r="BA826" i="18" s="1"/>
  <c r="BB826" i="18" s="1"/>
  <c r="BC826" i="18" s="1"/>
  <c r="BD826" i="18" s="1"/>
  <c r="BE826" i="18" s="1"/>
  <c r="BF826" i="18" s="1"/>
  <c r="BG826" i="18" s="1"/>
  <c r="BH826" i="18" s="1"/>
  <c r="BI826" i="18" s="1"/>
  <c r="T592" i="18"/>
  <c r="AC709" i="18"/>
  <c r="AD709" i="18" s="1"/>
  <c r="AE709" i="18" s="1"/>
  <c r="AF709" i="18" s="1"/>
  <c r="AG709" i="18" s="1"/>
  <c r="AH709" i="18" s="1"/>
  <c r="AI709" i="18" s="1"/>
  <c r="AJ709" i="18" s="1"/>
  <c r="AK709" i="18" s="1"/>
  <c r="AL709" i="18" s="1"/>
  <c r="AM709" i="18" s="1"/>
  <c r="AN709" i="18" s="1"/>
  <c r="AO709" i="18" s="1"/>
  <c r="AP709" i="18" s="1"/>
  <c r="AQ709" i="18" s="1"/>
  <c r="AR709" i="18" s="1"/>
  <c r="AS709" i="18" s="1"/>
  <c r="AT709" i="18" s="1"/>
  <c r="AU709" i="18" s="1"/>
  <c r="AV709" i="18" s="1"/>
  <c r="AW709" i="18" s="1"/>
  <c r="AX709" i="18" s="1"/>
  <c r="AY709" i="18" s="1"/>
  <c r="AZ709" i="18" s="1"/>
  <c r="BA709" i="18" s="1"/>
  <c r="BB709" i="18" s="1"/>
  <c r="BC709" i="18" s="1"/>
  <c r="BD709" i="18" s="1"/>
  <c r="BE709" i="18" s="1"/>
  <c r="BF709" i="18" s="1"/>
  <c r="BG709" i="18" s="1"/>
  <c r="BH709" i="18" s="1"/>
  <c r="BI709" i="18" s="1"/>
  <c r="S713" i="18"/>
  <c r="X684" i="18"/>
  <c r="Y684" i="18" s="1"/>
  <c r="Z684" i="18" s="1"/>
  <c r="AA684" i="18" s="1"/>
  <c r="AB684" i="18" s="1"/>
  <c r="AC684" i="18" s="1"/>
  <c r="AD684" i="18" s="1"/>
  <c r="AE684" i="18" s="1"/>
  <c r="AF684" i="18" s="1"/>
  <c r="AG684" i="18" s="1"/>
  <c r="AH684" i="18" s="1"/>
  <c r="AI684" i="18" s="1"/>
  <c r="AJ684" i="18" s="1"/>
  <c r="AK684" i="18" s="1"/>
  <c r="AL684" i="18" s="1"/>
  <c r="AM684" i="18" s="1"/>
  <c r="AN684" i="18" s="1"/>
  <c r="AO684" i="18" s="1"/>
  <c r="AP684" i="18" s="1"/>
  <c r="AQ684" i="18" s="1"/>
  <c r="AR684" i="18" s="1"/>
  <c r="AS684" i="18" s="1"/>
  <c r="AT684" i="18" s="1"/>
  <c r="AU684" i="18" s="1"/>
  <c r="AV684" i="18" s="1"/>
  <c r="AW684" i="18" s="1"/>
  <c r="AX684" i="18" s="1"/>
  <c r="AY684" i="18" s="1"/>
  <c r="AZ684" i="18" s="1"/>
  <c r="BA684" i="18" s="1"/>
  <c r="BB684" i="18" s="1"/>
  <c r="BC684" i="18" s="1"/>
  <c r="BD684" i="18" s="1"/>
  <c r="BE684" i="18" s="1"/>
  <c r="BF684" i="18" s="1"/>
  <c r="BG684" i="18" s="1"/>
  <c r="BH684" i="18" s="1"/>
  <c r="BI684" i="18" s="1"/>
  <c r="W850" i="18"/>
  <c r="V807" i="18"/>
  <c r="S7" i="18"/>
  <c r="X803" i="18"/>
  <c r="Y803" i="18" s="1"/>
  <c r="Z803" i="18" s="1"/>
  <c r="AA803" i="18" s="1"/>
  <c r="AB803" i="18" s="1"/>
  <c r="AC803" i="18" s="1"/>
  <c r="AD803" i="18" s="1"/>
  <c r="AE803" i="18" s="1"/>
  <c r="AF803" i="18" s="1"/>
  <c r="AG803" i="18" s="1"/>
  <c r="AH803" i="18" s="1"/>
  <c r="AI803" i="18" s="1"/>
  <c r="AJ803" i="18" s="1"/>
  <c r="AK803" i="18" s="1"/>
  <c r="AL803" i="18" s="1"/>
  <c r="AM803" i="18" s="1"/>
  <c r="AN803" i="18" s="1"/>
  <c r="AO803" i="18" s="1"/>
  <c r="AP803" i="18" s="1"/>
  <c r="AQ803" i="18" s="1"/>
  <c r="AR803" i="18" s="1"/>
  <c r="AS803" i="18" s="1"/>
  <c r="AT803" i="18" s="1"/>
  <c r="AU803" i="18" s="1"/>
  <c r="AV803" i="18" s="1"/>
  <c r="AW803" i="18" s="1"/>
  <c r="AX803" i="18" s="1"/>
  <c r="AY803" i="18" s="1"/>
  <c r="AZ803" i="18" s="1"/>
  <c r="BA803" i="18" s="1"/>
  <c r="BB803" i="18" s="1"/>
  <c r="BC803" i="18" s="1"/>
  <c r="BD803" i="18" s="1"/>
  <c r="BE803" i="18" s="1"/>
  <c r="BF803" i="18" s="1"/>
  <c r="BG803" i="18" s="1"/>
  <c r="BH803" i="18" s="1"/>
  <c r="BI803" i="18" s="1"/>
  <c r="AE762" i="18"/>
  <c r="AF762" i="18" s="1"/>
  <c r="AG762" i="18" s="1"/>
  <c r="AH762" i="18" s="1"/>
  <c r="AI762" i="18" s="1"/>
  <c r="AJ762" i="18" s="1"/>
  <c r="AK762" i="18" s="1"/>
  <c r="AL762" i="18" s="1"/>
  <c r="AM762" i="18" s="1"/>
  <c r="AN762" i="18" s="1"/>
  <c r="AO762" i="18" s="1"/>
  <c r="AP762" i="18" s="1"/>
  <c r="AQ762" i="18" s="1"/>
  <c r="AR762" i="18" s="1"/>
  <c r="AS762" i="18" s="1"/>
  <c r="AT762" i="18" s="1"/>
  <c r="AU762" i="18" s="1"/>
  <c r="AV762" i="18" s="1"/>
  <c r="AW762" i="18" s="1"/>
  <c r="AX762" i="18" s="1"/>
  <c r="AY762" i="18" s="1"/>
  <c r="AZ762" i="18" s="1"/>
  <c r="BA762" i="18" s="1"/>
  <c r="BB762" i="18" s="1"/>
  <c r="BC762" i="18" s="1"/>
  <c r="BD762" i="18" s="1"/>
  <c r="BE762" i="18" s="1"/>
  <c r="BF762" i="18" s="1"/>
  <c r="BG762" i="18" s="1"/>
  <c r="BH762" i="18" s="1"/>
  <c r="BI762" i="18" s="1"/>
  <c r="X677" i="18"/>
  <c r="Y620" i="18"/>
  <c r="Z625" i="18"/>
  <c r="U742" i="18"/>
  <c r="W703" i="18"/>
  <c r="X327" i="18"/>
  <c r="S829" i="18"/>
  <c r="S830" i="18" s="1"/>
  <c r="R830" i="18"/>
  <c r="Y403" i="18"/>
  <c r="T646" i="18"/>
  <c r="U646" i="18" s="1"/>
  <c r="W821" i="18"/>
  <c r="T794" i="18"/>
  <c r="U794" i="18" s="1"/>
  <c r="S804" i="18"/>
  <c r="Y820" i="18"/>
  <c r="Y846" i="18"/>
  <c r="T765" i="18"/>
  <c r="U755" i="18"/>
  <c r="U634" i="18"/>
  <c r="V634" i="18" s="1"/>
  <c r="Z683" i="18"/>
  <c r="AA683" i="18" s="1"/>
  <c r="AB683" i="18" s="1"/>
  <c r="AC683" i="18" s="1"/>
  <c r="AD683" i="18" s="1"/>
  <c r="AE683" i="18" s="1"/>
  <c r="AF683" i="18" s="1"/>
  <c r="AG683" i="18" s="1"/>
  <c r="AH683" i="18" s="1"/>
  <c r="AI683" i="18" s="1"/>
  <c r="AJ683" i="18" s="1"/>
  <c r="AK683" i="18" s="1"/>
  <c r="AL683" i="18" s="1"/>
  <c r="AM683" i="18" s="1"/>
  <c r="AN683" i="18" s="1"/>
  <c r="AO683" i="18" s="1"/>
  <c r="AP683" i="18" s="1"/>
  <c r="AQ683" i="18" s="1"/>
  <c r="AR683" i="18" s="1"/>
  <c r="AS683" i="18" s="1"/>
  <c r="AT683" i="18" s="1"/>
  <c r="AU683" i="18" s="1"/>
  <c r="AV683" i="18" s="1"/>
  <c r="AW683" i="18" s="1"/>
  <c r="AX683" i="18" s="1"/>
  <c r="AY683" i="18" s="1"/>
  <c r="AZ683" i="18" s="1"/>
  <c r="BA683" i="18" s="1"/>
  <c r="BB683" i="18" s="1"/>
  <c r="BC683" i="18" s="1"/>
  <c r="BD683" i="18" s="1"/>
  <c r="BE683" i="18" s="1"/>
  <c r="BF683" i="18" s="1"/>
  <c r="BG683" i="18" s="1"/>
  <c r="BH683" i="18" s="1"/>
  <c r="BI683" i="18" s="1"/>
  <c r="S270" i="18"/>
  <c r="T260" i="18"/>
  <c r="P70" i="24"/>
  <c r="P133" i="24" s="1"/>
  <c r="P66" i="24"/>
  <c r="U296" i="18"/>
  <c r="V286" i="18"/>
  <c r="AA775" i="18"/>
  <c r="AB775" i="18" s="1"/>
  <c r="AC775" i="18" s="1"/>
  <c r="AD775" i="18" s="1"/>
  <c r="AE775" i="18" s="1"/>
  <c r="AF775" i="18" s="1"/>
  <c r="AG775" i="18" s="1"/>
  <c r="AH775" i="18" s="1"/>
  <c r="AI775" i="18" s="1"/>
  <c r="AJ775" i="18" s="1"/>
  <c r="AK775" i="18" s="1"/>
  <c r="AL775" i="18" s="1"/>
  <c r="AM775" i="18" s="1"/>
  <c r="AN775" i="18" s="1"/>
  <c r="AO775" i="18" s="1"/>
  <c r="AP775" i="18" s="1"/>
  <c r="AQ775" i="18" s="1"/>
  <c r="AR775" i="18" s="1"/>
  <c r="AS775" i="18" s="1"/>
  <c r="AT775" i="18" s="1"/>
  <c r="AU775" i="18" s="1"/>
  <c r="AV775" i="18" s="1"/>
  <c r="AW775" i="18" s="1"/>
  <c r="AX775" i="18" s="1"/>
  <c r="AY775" i="18" s="1"/>
  <c r="AZ775" i="18" s="1"/>
  <c r="BA775" i="18" s="1"/>
  <c r="BB775" i="18" s="1"/>
  <c r="BC775" i="18" s="1"/>
  <c r="BD775" i="18" s="1"/>
  <c r="BE775" i="18" s="1"/>
  <c r="BF775" i="18" s="1"/>
  <c r="BG775" i="18" s="1"/>
  <c r="BH775" i="18" s="1"/>
  <c r="BI775" i="18" s="1"/>
  <c r="AH660" i="18"/>
  <c r="AI660" i="18" s="1"/>
  <c r="AJ660" i="18" s="1"/>
  <c r="AK660" i="18" s="1"/>
  <c r="AL660" i="18" s="1"/>
  <c r="AM660" i="18" s="1"/>
  <c r="AN660" i="18" s="1"/>
  <c r="AO660" i="18" s="1"/>
  <c r="AP660" i="18" s="1"/>
  <c r="AQ660" i="18" s="1"/>
  <c r="AR660" i="18" s="1"/>
  <c r="AS660" i="18" s="1"/>
  <c r="AT660" i="18" s="1"/>
  <c r="AU660" i="18" s="1"/>
  <c r="AV660" i="18" s="1"/>
  <c r="AW660" i="18" s="1"/>
  <c r="AX660" i="18" s="1"/>
  <c r="AY660" i="18" s="1"/>
  <c r="AZ660" i="18" s="1"/>
  <c r="BA660" i="18" s="1"/>
  <c r="BB660" i="18" s="1"/>
  <c r="BC660" i="18" s="1"/>
  <c r="BD660" i="18" s="1"/>
  <c r="BE660" i="18" s="1"/>
  <c r="BF660" i="18" s="1"/>
  <c r="BG660" i="18" s="1"/>
  <c r="BH660" i="18" s="1"/>
  <c r="BI660" i="18" s="1"/>
  <c r="U801" i="18"/>
  <c r="V801" i="18" s="1"/>
  <c r="U716" i="18"/>
  <c r="T724" i="18"/>
  <c r="V659" i="18"/>
  <c r="Z833" i="18"/>
  <c r="T657" i="18"/>
  <c r="T661" i="18" s="1"/>
  <c r="S661" i="18"/>
  <c r="S778" i="18"/>
  <c r="T768" i="18"/>
  <c r="X633" i="18"/>
  <c r="Y633" i="18" s="1"/>
  <c r="S674" i="18"/>
  <c r="T664" i="18"/>
  <c r="S855" i="18"/>
  <c r="R856" i="18"/>
  <c r="W275" i="18"/>
  <c r="Z234" i="18"/>
  <c r="T644" i="18"/>
  <c r="T749" i="18"/>
  <c r="U749" i="18" s="1"/>
  <c r="V749" i="18" s="1"/>
  <c r="U374" i="18"/>
  <c r="V364" i="18"/>
  <c r="R687" i="18"/>
  <c r="W379" i="18"/>
  <c r="Z312" i="18"/>
  <c r="T595" i="18"/>
  <c r="U595" i="18" s="1"/>
  <c r="Y760" i="18"/>
  <c r="Z760" i="18" s="1"/>
  <c r="AA760" i="18" s="1"/>
  <c r="AB760" i="18" s="1"/>
  <c r="AC760" i="18" s="1"/>
  <c r="AD760" i="18" s="1"/>
  <c r="AE760" i="18" s="1"/>
  <c r="AF760" i="18" s="1"/>
  <c r="AG760" i="18" s="1"/>
  <c r="AH760" i="18" s="1"/>
  <c r="AI760" i="18" s="1"/>
  <c r="AJ760" i="18" s="1"/>
  <c r="AK760" i="18" s="1"/>
  <c r="AL760" i="18" s="1"/>
  <c r="AM760" i="18" s="1"/>
  <c r="AN760" i="18" s="1"/>
  <c r="AO760" i="18" s="1"/>
  <c r="AP760" i="18" s="1"/>
  <c r="AQ760" i="18" s="1"/>
  <c r="AR760" i="18" s="1"/>
  <c r="AS760" i="18" s="1"/>
  <c r="AT760" i="18" s="1"/>
  <c r="AU760" i="18" s="1"/>
  <c r="AV760" i="18" s="1"/>
  <c r="AW760" i="18" s="1"/>
  <c r="AX760" i="18" s="1"/>
  <c r="AY760" i="18" s="1"/>
  <c r="AZ760" i="18" s="1"/>
  <c r="BA760" i="18" s="1"/>
  <c r="BB760" i="18" s="1"/>
  <c r="BC760" i="18" s="1"/>
  <c r="BD760" i="18" s="1"/>
  <c r="BE760" i="18" s="1"/>
  <c r="BF760" i="18" s="1"/>
  <c r="BG760" i="18" s="1"/>
  <c r="BH760" i="18" s="1"/>
  <c r="BI760" i="18" s="1"/>
  <c r="T685" i="18"/>
  <c r="U685" i="18" s="1"/>
  <c r="V840" i="18"/>
  <c r="Y416" i="18"/>
  <c r="S725" i="18"/>
  <c r="T725" i="18" s="1"/>
  <c r="U725" i="18" s="1"/>
  <c r="V725" i="18" s="1"/>
  <c r="S751" i="18"/>
  <c r="V299" i="18"/>
  <c r="V853" i="18"/>
  <c r="W658" i="18"/>
  <c r="Z773" i="18"/>
  <c r="R609" i="18"/>
  <c r="T608" i="18"/>
  <c r="V777" i="18"/>
  <c r="W777" i="18" s="1"/>
  <c r="X777" i="18" s="1"/>
  <c r="T672" i="18"/>
  <c r="X586" i="18"/>
  <c r="T835" i="18"/>
  <c r="Z325" i="18"/>
  <c r="S841" i="18"/>
  <c r="S843" i="18" s="1"/>
  <c r="T647" i="18"/>
  <c r="T791" i="18"/>
  <c r="U781" i="18"/>
  <c r="W599" i="18"/>
  <c r="Y638" i="18"/>
  <c r="X651" i="18"/>
  <c r="U629" i="18"/>
  <c r="Y338" i="18"/>
  <c r="T813" i="18"/>
  <c r="V653" i="18"/>
  <c r="W854" i="18"/>
  <c r="X854" i="18" s="1"/>
  <c r="V816" i="18"/>
  <c r="V738" i="18"/>
  <c r="W738" i="18" s="1"/>
  <c r="X738" i="18" s="1"/>
  <c r="Y738" i="18" s="1"/>
  <c r="Z738" i="18" s="1"/>
  <c r="AA738" i="18" s="1"/>
  <c r="AB738" i="18" s="1"/>
  <c r="AC738" i="18" s="1"/>
  <c r="AD738" i="18" s="1"/>
  <c r="AE738" i="18" s="1"/>
  <c r="AF738" i="18" s="1"/>
  <c r="AG738" i="18" s="1"/>
  <c r="AH738" i="18" s="1"/>
  <c r="AI738" i="18" s="1"/>
  <c r="AJ738" i="18" s="1"/>
  <c r="AK738" i="18" s="1"/>
  <c r="AL738" i="18" s="1"/>
  <c r="AM738" i="18" s="1"/>
  <c r="AN738" i="18" s="1"/>
  <c r="AO738" i="18" s="1"/>
  <c r="AP738" i="18" s="1"/>
  <c r="AQ738" i="18" s="1"/>
  <c r="AR738" i="18" s="1"/>
  <c r="AS738" i="18" s="1"/>
  <c r="AT738" i="18" s="1"/>
  <c r="AU738" i="18" s="1"/>
  <c r="AV738" i="18" s="1"/>
  <c r="AW738" i="18" s="1"/>
  <c r="AX738" i="18" s="1"/>
  <c r="AY738" i="18" s="1"/>
  <c r="AZ738" i="18" s="1"/>
  <c r="BA738" i="18" s="1"/>
  <c r="BB738" i="18" s="1"/>
  <c r="BC738" i="18" s="1"/>
  <c r="BD738" i="18" s="1"/>
  <c r="BE738" i="18" s="1"/>
  <c r="BF738" i="18" s="1"/>
  <c r="BG738" i="18" s="1"/>
  <c r="BH738" i="18" s="1"/>
  <c r="BI738" i="18" s="1"/>
  <c r="U657" i="18" l="1"/>
  <c r="U661" i="18" s="1"/>
  <c r="V322" i="18"/>
  <c r="Y320" i="18"/>
  <c r="Z320" i="18" s="1"/>
  <c r="AB359" i="18"/>
  <c r="AC359" i="18" s="1"/>
  <c r="AD359" i="18" s="1"/>
  <c r="AE359" i="18" s="1"/>
  <c r="AF359" i="18" s="1"/>
  <c r="AG359" i="18" s="1"/>
  <c r="AH359" i="18" s="1"/>
  <c r="AI359" i="18" s="1"/>
  <c r="AJ359" i="18" s="1"/>
  <c r="AK359" i="18" s="1"/>
  <c r="AL359" i="18" s="1"/>
  <c r="AM359" i="18" s="1"/>
  <c r="AN359" i="18" s="1"/>
  <c r="AO359" i="18" s="1"/>
  <c r="AP359" i="18" s="1"/>
  <c r="AQ359" i="18" s="1"/>
  <c r="AR359" i="18" s="1"/>
  <c r="AS359" i="18" s="1"/>
  <c r="AT359" i="18" s="1"/>
  <c r="AU359" i="18" s="1"/>
  <c r="AV359" i="18" s="1"/>
  <c r="AW359" i="18" s="1"/>
  <c r="AX359" i="18" s="1"/>
  <c r="AY359" i="18" s="1"/>
  <c r="AZ359" i="18" s="1"/>
  <c r="BA359" i="18" s="1"/>
  <c r="BB359" i="18" s="1"/>
  <c r="BC359" i="18" s="1"/>
  <c r="BD359" i="18" s="1"/>
  <c r="BE359" i="18" s="1"/>
  <c r="BF359" i="18" s="1"/>
  <c r="BG359" i="18" s="1"/>
  <c r="BH359" i="18" s="1"/>
  <c r="BI359" i="18" s="1"/>
  <c r="U322" i="18"/>
  <c r="U309" i="18"/>
  <c r="AC355" i="18"/>
  <c r="AD355" i="18" s="1"/>
  <c r="AE355" i="18" s="1"/>
  <c r="AF355" i="18" s="1"/>
  <c r="AG355" i="18" s="1"/>
  <c r="AH355" i="18" s="1"/>
  <c r="AI355" i="18" s="1"/>
  <c r="AJ355" i="18" s="1"/>
  <c r="AK355" i="18" s="1"/>
  <c r="AL355" i="18" s="1"/>
  <c r="AM355" i="18" s="1"/>
  <c r="AN355" i="18" s="1"/>
  <c r="AO355" i="18" s="1"/>
  <c r="AP355" i="18" s="1"/>
  <c r="AQ355" i="18" s="1"/>
  <c r="AR355" i="18" s="1"/>
  <c r="AS355" i="18" s="1"/>
  <c r="AT355" i="18" s="1"/>
  <c r="AU355" i="18" s="1"/>
  <c r="AV355" i="18" s="1"/>
  <c r="AW355" i="18" s="1"/>
  <c r="AX355" i="18" s="1"/>
  <c r="AY355" i="18" s="1"/>
  <c r="AZ355" i="18" s="1"/>
  <c r="BA355" i="18" s="1"/>
  <c r="BB355" i="18" s="1"/>
  <c r="BC355" i="18" s="1"/>
  <c r="BD355" i="18" s="1"/>
  <c r="BE355" i="18" s="1"/>
  <c r="BF355" i="18" s="1"/>
  <c r="BG355" i="18" s="1"/>
  <c r="BH355" i="18" s="1"/>
  <c r="BI355" i="18" s="1"/>
  <c r="V710" i="18"/>
  <c r="W710" i="18" s="1"/>
  <c r="W713" i="18" s="1"/>
  <c r="AF837" i="18"/>
  <c r="AG837" i="18" s="1"/>
  <c r="AH837" i="18" s="1"/>
  <c r="AI837" i="18" s="1"/>
  <c r="AJ837" i="18" s="1"/>
  <c r="AK837" i="18" s="1"/>
  <c r="AL837" i="18" s="1"/>
  <c r="AM837" i="18" s="1"/>
  <c r="AN837" i="18" s="1"/>
  <c r="AO837" i="18" s="1"/>
  <c r="AP837" i="18" s="1"/>
  <c r="AQ837" i="18" s="1"/>
  <c r="AR837" i="18" s="1"/>
  <c r="AS837" i="18" s="1"/>
  <c r="AT837" i="18" s="1"/>
  <c r="AU837" i="18" s="1"/>
  <c r="AV837" i="18" s="1"/>
  <c r="AW837" i="18" s="1"/>
  <c r="AX837" i="18" s="1"/>
  <c r="AY837" i="18" s="1"/>
  <c r="AZ837" i="18" s="1"/>
  <c r="BA837" i="18" s="1"/>
  <c r="BB837" i="18" s="1"/>
  <c r="BC837" i="18" s="1"/>
  <c r="BD837" i="18" s="1"/>
  <c r="BE837" i="18" s="1"/>
  <c r="BF837" i="18" s="1"/>
  <c r="BG837" i="18" s="1"/>
  <c r="BH837" i="18" s="1"/>
  <c r="BI837" i="18" s="1"/>
  <c r="W801" i="18"/>
  <c r="X801" i="18" s="1"/>
  <c r="Y801" i="18" s="1"/>
  <c r="Z801" i="18" s="1"/>
  <c r="AA801" i="18" s="1"/>
  <c r="W306" i="18"/>
  <c r="X306" i="18" s="1"/>
  <c r="Y306" i="18" s="1"/>
  <c r="Z306" i="18" s="1"/>
  <c r="AA306" i="18" s="1"/>
  <c r="AB306" i="18" s="1"/>
  <c r="AC306" i="18" s="1"/>
  <c r="AD306" i="18" s="1"/>
  <c r="AE306" i="18" s="1"/>
  <c r="AF306" i="18" s="1"/>
  <c r="AG306" i="18" s="1"/>
  <c r="AH306" i="18" s="1"/>
  <c r="AI306" i="18" s="1"/>
  <c r="AJ306" i="18" s="1"/>
  <c r="AK306" i="18" s="1"/>
  <c r="AL306" i="18" s="1"/>
  <c r="AM306" i="18" s="1"/>
  <c r="AN306" i="18" s="1"/>
  <c r="AO306" i="18" s="1"/>
  <c r="AP306" i="18" s="1"/>
  <c r="AQ306" i="18" s="1"/>
  <c r="AR306" i="18" s="1"/>
  <c r="AS306" i="18" s="1"/>
  <c r="AT306" i="18" s="1"/>
  <c r="AU306" i="18" s="1"/>
  <c r="AV306" i="18" s="1"/>
  <c r="AW306" i="18" s="1"/>
  <c r="AX306" i="18" s="1"/>
  <c r="AY306" i="18" s="1"/>
  <c r="AZ306" i="18" s="1"/>
  <c r="BA306" i="18" s="1"/>
  <c r="BB306" i="18" s="1"/>
  <c r="BC306" i="18" s="1"/>
  <c r="BD306" i="18" s="1"/>
  <c r="BE306" i="18" s="1"/>
  <c r="BF306" i="18" s="1"/>
  <c r="BG306" i="18" s="1"/>
  <c r="BH306" i="18" s="1"/>
  <c r="W725" i="18"/>
  <c r="X725" i="18" s="1"/>
  <c r="Y725" i="18" s="1"/>
  <c r="Z725" i="18" s="1"/>
  <c r="AA725" i="18" s="1"/>
  <c r="AB725" i="18" s="1"/>
  <c r="AC725" i="18" s="1"/>
  <c r="AD725" i="18" s="1"/>
  <c r="AE725" i="18" s="1"/>
  <c r="AF725" i="18" s="1"/>
  <c r="AG725" i="18" s="1"/>
  <c r="AH725" i="18" s="1"/>
  <c r="AI725" i="18" s="1"/>
  <c r="V646" i="18"/>
  <c r="W646" i="18" s="1"/>
  <c r="X646" i="18" s="1"/>
  <c r="Y646" i="18" s="1"/>
  <c r="Z646" i="18" s="1"/>
  <c r="AA646" i="18" s="1"/>
  <c r="AB646" i="18" s="1"/>
  <c r="AC646" i="18" s="1"/>
  <c r="AD646" i="18" s="1"/>
  <c r="AE646" i="18" s="1"/>
  <c r="AF646" i="18" s="1"/>
  <c r="AG646" i="18" s="1"/>
  <c r="AH646" i="18" s="1"/>
  <c r="AI646" i="18" s="1"/>
  <c r="AJ646" i="18" s="1"/>
  <c r="AK646" i="18" s="1"/>
  <c r="AL646" i="18" s="1"/>
  <c r="AM646" i="18" s="1"/>
  <c r="AN646" i="18" s="1"/>
  <c r="AO646" i="18" s="1"/>
  <c r="AP646" i="18" s="1"/>
  <c r="AQ646" i="18" s="1"/>
  <c r="AR646" i="18" s="1"/>
  <c r="AS646" i="18" s="1"/>
  <c r="T829" i="18"/>
  <c r="T830" i="18" s="1"/>
  <c r="U815" i="18"/>
  <c r="V815" i="18" s="1"/>
  <c r="U790" i="18"/>
  <c r="U791" i="18" s="1"/>
  <c r="V621" i="18"/>
  <c r="V622" i="18" s="1"/>
  <c r="U622" i="18"/>
  <c r="U748" i="18"/>
  <c r="V748" i="18" s="1"/>
  <c r="AB273" i="18"/>
  <c r="AC273" i="18" s="1"/>
  <c r="AD273" i="18" s="1"/>
  <c r="W634" i="18"/>
  <c r="X634" i="18" s="1"/>
  <c r="X786" i="18"/>
  <c r="Y786" i="18" s="1"/>
  <c r="X737" i="18"/>
  <c r="Y737" i="18" s="1"/>
  <c r="AB801" i="18"/>
  <c r="AC801" i="18" s="1"/>
  <c r="AD801" i="18" s="1"/>
  <c r="AE801" i="18" s="1"/>
  <c r="AF801" i="18" s="1"/>
  <c r="AG801" i="18" s="1"/>
  <c r="AH801" i="18" s="1"/>
  <c r="AI801" i="18" s="1"/>
  <c r="AJ801" i="18" s="1"/>
  <c r="AK801" i="18" s="1"/>
  <c r="AL801" i="18" s="1"/>
  <c r="AM801" i="18" s="1"/>
  <c r="AN801" i="18" s="1"/>
  <c r="AO801" i="18" s="1"/>
  <c r="AP801" i="18" s="1"/>
  <c r="AQ801" i="18" s="1"/>
  <c r="AR801" i="18" s="1"/>
  <c r="AS801" i="18" s="1"/>
  <c r="AT801" i="18" s="1"/>
  <c r="AU801" i="18" s="1"/>
  <c r="AV801" i="18" s="1"/>
  <c r="AW801" i="18" s="1"/>
  <c r="AX801" i="18" s="1"/>
  <c r="AY801" i="18" s="1"/>
  <c r="AZ801" i="18" s="1"/>
  <c r="BA801" i="18" s="1"/>
  <c r="BB801" i="18" s="1"/>
  <c r="BC801" i="18" s="1"/>
  <c r="BD801" i="18" s="1"/>
  <c r="BE801" i="18" s="1"/>
  <c r="BF801" i="18" s="1"/>
  <c r="BG801" i="18" s="1"/>
  <c r="BH801" i="18" s="1"/>
  <c r="BI801" i="18" s="1"/>
  <c r="Z633" i="18"/>
  <c r="AA633" i="18" s="1"/>
  <c r="W842" i="18"/>
  <c r="X842" i="18" s="1"/>
  <c r="Y842" i="18" s="1"/>
  <c r="Z842" i="18" s="1"/>
  <c r="AA842" i="18" s="1"/>
  <c r="AB842" i="18" s="1"/>
  <c r="U735" i="18"/>
  <c r="T739" i="18"/>
  <c r="U686" i="18"/>
  <c r="V686" i="18" s="1"/>
  <c r="T607" i="18"/>
  <c r="T609" i="18" s="1"/>
  <c r="AE785" i="18"/>
  <c r="AF785" i="18" s="1"/>
  <c r="AG785" i="18" s="1"/>
  <c r="AH785" i="18" s="1"/>
  <c r="AI785" i="18" s="1"/>
  <c r="AJ785" i="18" s="1"/>
  <c r="AK785" i="18" s="1"/>
  <c r="AL785" i="18" s="1"/>
  <c r="AM785" i="18" s="1"/>
  <c r="AN785" i="18" s="1"/>
  <c r="AO785" i="18" s="1"/>
  <c r="AP785" i="18" s="1"/>
  <c r="AQ785" i="18" s="1"/>
  <c r="AR785" i="18" s="1"/>
  <c r="AS785" i="18" s="1"/>
  <c r="AT785" i="18" s="1"/>
  <c r="AU785" i="18" s="1"/>
  <c r="AV785" i="18" s="1"/>
  <c r="AW785" i="18" s="1"/>
  <c r="AX785" i="18" s="1"/>
  <c r="AY785" i="18" s="1"/>
  <c r="AZ785" i="18" s="1"/>
  <c r="BA785" i="18" s="1"/>
  <c r="BB785" i="18" s="1"/>
  <c r="BC785" i="18" s="1"/>
  <c r="BD785" i="18" s="1"/>
  <c r="BE785" i="18" s="1"/>
  <c r="BF785" i="18" s="1"/>
  <c r="BG785" i="18" s="1"/>
  <c r="BH785" i="18" s="1"/>
  <c r="BI785" i="18" s="1"/>
  <c r="S609" i="18"/>
  <c r="S387" i="18"/>
  <c r="U377" i="18"/>
  <c r="V377" i="18" s="1"/>
  <c r="W377" i="18" s="1"/>
  <c r="U218" i="18"/>
  <c r="V429" i="18"/>
  <c r="U439" i="18"/>
  <c r="Z247" i="18"/>
  <c r="W351" i="18"/>
  <c r="V225" i="18"/>
  <c r="U413" i="18"/>
  <c r="V226" i="18"/>
  <c r="W226" i="18" s="1"/>
  <c r="X226" i="18" s="1"/>
  <c r="Y226" i="18" s="1"/>
  <c r="Z226" i="18" s="1"/>
  <c r="AA226" i="18" s="1"/>
  <c r="AB226" i="18" s="1"/>
  <c r="AC226" i="18" s="1"/>
  <c r="AD226" i="18" s="1"/>
  <c r="AE226" i="18" s="1"/>
  <c r="AF226" i="18" s="1"/>
  <c r="AG226" i="18" s="1"/>
  <c r="AH226" i="18" s="1"/>
  <c r="AI226" i="18" s="1"/>
  <c r="AJ226" i="18" s="1"/>
  <c r="AK226" i="18" s="1"/>
  <c r="AL226" i="18" s="1"/>
  <c r="AM226" i="18" s="1"/>
  <c r="AN226" i="18" s="1"/>
  <c r="AO226" i="18" s="1"/>
  <c r="AP226" i="18" s="1"/>
  <c r="AQ226" i="18" s="1"/>
  <c r="AR226" i="18" s="1"/>
  <c r="AS226" i="18" s="1"/>
  <c r="AT226" i="18" s="1"/>
  <c r="AU226" i="18" s="1"/>
  <c r="AV226" i="18" s="1"/>
  <c r="AW226" i="18" s="1"/>
  <c r="AX226" i="18" s="1"/>
  <c r="AY226" i="18" s="1"/>
  <c r="AZ226" i="18" s="1"/>
  <c r="BA226" i="18" s="1"/>
  <c r="BB226" i="18" s="1"/>
  <c r="BC226" i="18" s="1"/>
  <c r="BD226" i="18" s="1"/>
  <c r="BE226" i="18" s="1"/>
  <c r="BF226" i="18" s="1"/>
  <c r="BG226" i="18" s="1"/>
  <c r="BH226" i="18" s="1"/>
  <c r="BI226" i="18" s="1"/>
  <c r="T361" i="18"/>
  <c r="U358" i="18"/>
  <c r="U361" i="18" s="1"/>
  <c r="AA320" i="18"/>
  <c r="AB320" i="18" s="1"/>
  <c r="AC320" i="18" s="1"/>
  <c r="AD320" i="18" s="1"/>
  <c r="AE320" i="18" s="1"/>
  <c r="AF320" i="18" s="1"/>
  <c r="AG320" i="18" s="1"/>
  <c r="AH320" i="18" s="1"/>
  <c r="AI320" i="18" s="1"/>
  <c r="AJ320" i="18" s="1"/>
  <c r="AK320" i="18" s="1"/>
  <c r="AL320" i="18" s="1"/>
  <c r="AM320" i="18" s="1"/>
  <c r="AN320" i="18" s="1"/>
  <c r="AO320" i="18" s="1"/>
  <c r="AP320" i="18" s="1"/>
  <c r="AQ320" i="18" s="1"/>
  <c r="AR320" i="18" s="1"/>
  <c r="AS320" i="18" s="1"/>
  <c r="AT320" i="18" s="1"/>
  <c r="AU320" i="18" s="1"/>
  <c r="AV320" i="18" s="1"/>
  <c r="AW320" i="18" s="1"/>
  <c r="AX320" i="18" s="1"/>
  <c r="AY320" i="18" s="1"/>
  <c r="AZ320" i="18" s="1"/>
  <c r="BA320" i="18" s="1"/>
  <c r="BB320" i="18" s="1"/>
  <c r="BC320" i="18" s="1"/>
  <c r="BD320" i="18" s="1"/>
  <c r="BE320" i="18" s="1"/>
  <c r="BF320" i="18" s="1"/>
  <c r="BG320" i="18" s="1"/>
  <c r="BH320" i="18" s="1"/>
  <c r="BI320" i="18" s="1"/>
  <c r="U452" i="18"/>
  <c r="V442" i="18"/>
  <c r="V278" i="18"/>
  <c r="U283" i="18"/>
  <c r="R13" i="24"/>
  <c r="S12" i="24"/>
  <c r="AA221" i="18"/>
  <c r="AB221" i="18" s="1"/>
  <c r="AC221" i="18" s="1"/>
  <c r="V412" i="18"/>
  <c r="V413" i="18" s="1"/>
  <c r="T426" i="18"/>
  <c r="U425" i="18"/>
  <c r="U426" i="18" s="1"/>
  <c r="V238" i="18"/>
  <c r="X254" i="18"/>
  <c r="W257" i="18"/>
  <c r="X407" i="18"/>
  <c r="X317" i="18"/>
  <c r="W322" i="18"/>
  <c r="V384" i="18"/>
  <c r="U328" i="18"/>
  <c r="T335" i="18"/>
  <c r="V208" i="18"/>
  <c r="U343" i="18"/>
  <c r="X673" i="18"/>
  <c r="Y673" i="18" s="1"/>
  <c r="V595" i="18"/>
  <c r="W595" i="18" s="1"/>
  <c r="X595" i="18" s="1"/>
  <c r="Y595" i="18" s="1"/>
  <c r="Z595" i="18" s="1"/>
  <c r="AA595" i="18" s="1"/>
  <c r="AB595" i="18" s="1"/>
  <c r="AC595" i="18" s="1"/>
  <c r="AD595" i="18" s="1"/>
  <c r="AE595" i="18" s="1"/>
  <c r="AF595" i="18" s="1"/>
  <c r="AG595" i="18" s="1"/>
  <c r="AH595" i="18" s="1"/>
  <c r="AI595" i="18" s="1"/>
  <c r="AJ595" i="18" s="1"/>
  <c r="AK595" i="18" s="1"/>
  <c r="AL595" i="18" s="1"/>
  <c r="AM595" i="18" s="1"/>
  <c r="AN595" i="18" s="1"/>
  <c r="AO595" i="18" s="1"/>
  <c r="AP595" i="18" s="1"/>
  <c r="AQ595" i="18" s="1"/>
  <c r="AR595" i="18" s="1"/>
  <c r="AS595" i="18" s="1"/>
  <c r="AT595" i="18" s="1"/>
  <c r="AU595" i="18" s="1"/>
  <c r="AV595" i="18" s="1"/>
  <c r="AW595" i="18" s="1"/>
  <c r="AX595" i="18" s="1"/>
  <c r="AY595" i="18" s="1"/>
  <c r="AZ595" i="18" s="1"/>
  <c r="BA595" i="18" s="1"/>
  <c r="BB595" i="18" s="1"/>
  <c r="BC595" i="18" s="1"/>
  <c r="BD595" i="18" s="1"/>
  <c r="BE595" i="18" s="1"/>
  <c r="BF595" i="18" s="1"/>
  <c r="BG595" i="18" s="1"/>
  <c r="BH595" i="18" s="1"/>
  <c r="BI595" i="18" s="1"/>
  <c r="X599" i="18"/>
  <c r="AA325" i="18"/>
  <c r="U608" i="18"/>
  <c r="V608" i="18" s="1"/>
  <c r="V309" i="18"/>
  <c r="W299" i="18"/>
  <c r="Y854" i="18"/>
  <c r="Z854" i="18" s="1"/>
  <c r="X379" i="18"/>
  <c r="V374" i="18"/>
  <c r="W364" i="18"/>
  <c r="T726" i="18"/>
  <c r="T751" i="18"/>
  <c r="T752" i="18" s="1"/>
  <c r="U804" i="18"/>
  <c r="V794" i="18"/>
  <c r="U829" i="18"/>
  <c r="Y327" i="18"/>
  <c r="V742" i="18"/>
  <c r="AA625" i="18"/>
  <c r="T7" i="18"/>
  <c r="V700" i="18"/>
  <c r="W690" i="18"/>
  <c r="V657" i="18"/>
  <c r="V661" i="18" s="1"/>
  <c r="W729" i="18"/>
  <c r="U813" i="18"/>
  <c r="T817" i="18"/>
  <c r="Y651" i="18"/>
  <c r="T841" i="18"/>
  <c r="T843" i="18" s="1"/>
  <c r="Z416" i="18"/>
  <c r="W840" i="18"/>
  <c r="X840" i="18" s="1"/>
  <c r="Y840" i="18" s="1"/>
  <c r="Z840" i="18" s="1"/>
  <c r="AA840" i="18" s="1"/>
  <c r="AB840" i="18" s="1"/>
  <c r="AC840" i="18" s="1"/>
  <c r="AD840" i="18" s="1"/>
  <c r="AE840" i="18" s="1"/>
  <c r="AF840" i="18" s="1"/>
  <c r="AG840" i="18" s="1"/>
  <c r="AH840" i="18" s="1"/>
  <c r="AI840" i="18" s="1"/>
  <c r="AJ840" i="18" s="1"/>
  <c r="AK840" i="18" s="1"/>
  <c r="AL840" i="18" s="1"/>
  <c r="AM840" i="18" s="1"/>
  <c r="AN840" i="18" s="1"/>
  <c r="AO840" i="18" s="1"/>
  <c r="AP840" i="18" s="1"/>
  <c r="AQ840" i="18" s="1"/>
  <c r="AR840" i="18" s="1"/>
  <c r="AS840" i="18" s="1"/>
  <c r="AT840" i="18" s="1"/>
  <c r="AU840" i="18" s="1"/>
  <c r="AV840" i="18" s="1"/>
  <c r="AW840" i="18" s="1"/>
  <c r="AX840" i="18" s="1"/>
  <c r="AY840" i="18" s="1"/>
  <c r="AZ840" i="18" s="1"/>
  <c r="BA840" i="18" s="1"/>
  <c r="BB840" i="18" s="1"/>
  <c r="BC840" i="18" s="1"/>
  <c r="BD840" i="18" s="1"/>
  <c r="BE840" i="18" s="1"/>
  <c r="BF840" i="18" s="1"/>
  <c r="BG840" i="18" s="1"/>
  <c r="BH840" i="18" s="1"/>
  <c r="BI840" i="18" s="1"/>
  <c r="T687" i="18"/>
  <c r="AA312" i="18"/>
  <c r="T855" i="18"/>
  <c r="S856" i="18"/>
  <c r="U664" i="18"/>
  <c r="T674" i="18"/>
  <c r="AA833" i="18"/>
  <c r="V296" i="18"/>
  <c r="W286" i="18"/>
  <c r="U765" i="18"/>
  <c r="V755" i="18"/>
  <c r="Z820" i="18"/>
  <c r="X703" i="18"/>
  <c r="Y703" i="18" s="1"/>
  <c r="T596" i="18"/>
  <c r="V400" i="18"/>
  <c r="W390" i="18"/>
  <c r="X223" i="18"/>
  <c r="S752" i="18"/>
  <c r="U724" i="18"/>
  <c r="U726" i="18" s="1"/>
  <c r="W653" i="18"/>
  <c r="Z638" i="18"/>
  <c r="U647" i="18"/>
  <c r="V647" i="18" s="1"/>
  <c r="U835" i="18"/>
  <c r="Y586" i="18"/>
  <c r="Y777" i="18"/>
  <c r="Z777" i="18" s="1"/>
  <c r="AA777" i="18" s="1"/>
  <c r="AB777" i="18" s="1"/>
  <c r="AC777" i="18" s="1"/>
  <c r="AD777" i="18" s="1"/>
  <c r="AE777" i="18" s="1"/>
  <c r="AF777" i="18" s="1"/>
  <c r="AG777" i="18" s="1"/>
  <c r="AH777" i="18" s="1"/>
  <c r="AI777" i="18" s="1"/>
  <c r="AJ777" i="18" s="1"/>
  <c r="AK777" i="18" s="1"/>
  <c r="AL777" i="18" s="1"/>
  <c r="AM777" i="18" s="1"/>
  <c r="AN777" i="18" s="1"/>
  <c r="AO777" i="18" s="1"/>
  <c r="AP777" i="18" s="1"/>
  <c r="AQ777" i="18" s="1"/>
  <c r="AR777" i="18" s="1"/>
  <c r="AS777" i="18" s="1"/>
  <c r="AT777" i="18" s="1"/>
  <c r="AU777" i="18" s="1"/>
  <c r="AV777" i="18" s="1"/>
  <c r="AW777" i="18" s="1"/>
  <c r="AX777" i="18" s="1"/>
  <c r="AY777" i="18" s="1"/>
  <c r="AZ777" i="18" s="1"/>
  <c r="BA777" i="18" s="1"/>
  <c r="BB777" i="18" s="1"/>
  <c r="BC777" i="18" s="1"/>
  <c r="BD777" i="18" s="1"/>
  <c r="BE777" i="18" s="1"/>
  <c r="BF777" i="18" s="1"/>
  <c r="BG777" i="18" s="1"/>
  <c r="BH777" i="18" s="1"/>
  <c r="BI777" i="18" s="1"/>
  <c r="AA773" i="18"/>
  <c r="AB773" i="18" s="1"/>
  <c r="AC773" i="18" s="1"/>
  <c r="AD773" i="18" s="1"/>
  <c r="AE773" i="18" s="1"/>
  <c r="AF773" i="18" s="1"/>
  <c r="AG773" i="18" s="1"/>
  <c r="AH773" i="18" s="1"/>
  <c r="AI773" i="18" s="1"/>
  <c r="AJ773" i="18" s="1"/>
  <c r="AK773" i="18" s="1"/>
  <c r="AL773" i="18" s="1"/>
  <c r="AM773" i="18" s="1"/>
  <c r="AN773" i="18" s="1"/>
  <c r="AO773" i="18" s="1"/>
  <c r="AP773" i="18" s="1"/>
  <c r="AQ773" i="18" s="1"/>
  <c r="AR773" i="18" s="1"/>
  <c r="AS773" i="18" s="1"/>
  <c r="AT773" i="18" s="1"/>
  <c r="AU773" i="18" s="1"/>
  <c r="AV773" i="18" s="1"/>
  <c r="AW773" i="18" s="1"/>
  <c r="AX773" i="18" s="1"/>
  <c r="AY773" i="18" s="1"/>
  <c r="AZ773" i="18" s="1"/>
  <c r="BA773" i="18" s="1"/>
  <c r="BB773" i="18" s="1"/>
  <c r="W853" i="18"/>
  <c r="X853" i="18" s="1"/>
  <c r="Y853" i="18" s="1"/>
  <c r="S726" i="18"/>
  <c r="W749" i="18"/>
  <c r="X749" i="18" s="1"/>
  <c r="Y749" i="18" s="1"/>
  <c r="Z749" i="18" s="1"/>
  <c r="AA749" i="18" s="1"/>
  <c r="AB749" i="18" s="1"/>
  <c r="AC749" i="18" s="1"/>
  <c r="AD749" i="18" s="1"/>
  <c r="AE749" i="18" s="1"/>
  <c r="AF749" i="18" s="1"/>
  <c r="AG749" i="18" s="1"/>
  <c r="AH749" i="18" s="1"/>
  <c r="AI749" i="18" s="1"/>
  <c r="AJ749" i="18" s="1"/>
  <c r="AK749" i="18" s="1"/>
  <c r="AL749" i="18" s="1"/>
  <c r="AM749" i="18" s="1"/>
  <c r="AN749" i="18" s="1"/>
  <c r="AO749" i="18" s="1"/>
  <c r="AP749" i="18" s="1"/>
  <c r="AQ749" i="18" s="1"/>
  <c r="AR749" i="18" s="1"/>
  <c r="AS749" i="18" s="1"/>
  <c r="AT749" i="18" s="1"/>
  <c r="AU749" i="18" s="1"/>
  <c r="AV749" i="18" s="1"/>
  <c r="AW749" i="18" s="1"/>
  <c r="AX749" i="18" s="1"/>
  <c r="AY749" i="18" s="1"/>
  <c r="AZ749" i="18" s="1"/>
  <c r="BA749" i="18" s="1"/>
  <c r="BB749" i="18" s="1"/>
  <c r="BC749" i="18" s="1"/>
  <c r="BD749" i="18" s="1"/>
  <c r="BE749" i="18" s="1"/>
  <c r="BF749" i="18" s="1"/>
  <c r="BG749" i="18" s="1"/>
  <c r="BH749" i="18" s="1"/>
  <c r="BI749" i="18" s="1"/>
  <c r="AA234" i="18"/>
  <c r="T778" i="18"/>
  <c r="U768" i="18"/>
  <c r="X821" i="18"/>
  <c r="V713" i="18"/>
  <c r="Y677" i="18"/>
  <c r="X643" i="18"/>
  <c r="X612" i="18"/>
  <c r="X658" i="18"/>
  <c r="Y658" i="18" s="1"/>
  <c r="Z658" i="18" s="1"/>
  <c r="AA658" i="18" s="1"/>
  <c r="AB658" i="18" s="1"/>
  <c r="AC658" i="18" s="1"/>
  <c r="AD658" i="18" s="1"/>
  <c r="AE658" i="18" s="1"/>
  <c r="AF658" i="18" s="1"/>
  <c r="AG658" i="18" s="1"/>
  <c r="AH658" i="18" s="1"/>
  <c r="AI658" i="18" s="1"/>
  <c r="AJ658" i="18" s="1"/>
  <c r="AK658" i="18" s="1"/>
  <c r="AL658" i="18" s="1"/>
  <c r="AM658" i="18" s="1"/>
  <c r="AN658" i="18" s="1"/>
  <c r="AO658" i="18" s="1"/>
  <c r="AP658" i="18" s="1"/>
  <c r="AQ658" i="18" s="1"/>
  <c r="AR658" i="18" s="1"/>
  <c r="AS658" i="18" s="1"/>
  <c r="AT658" i="18" s="1"/>
  <c r="AU658" i="18" s="1"/>
  <c r="AV658" i="18" s="1"/>
  <c r="AW658" i="18" s="1"/>
  <c r="AX658" i="18" s="1"/>
  <c r="AY658" i="18" s="1"/>
  <c r="AZ658" i="18" s="1"/>
  <c r="BA658" i="18" s="1"/>
  <c r="BB658" i="18" s="1"/>
  <c r="BC658" i="18" s="1"/>
  <c r="BD658" i="18" s="1"/>
  <c r="BE658" i="18" s="1"/>
  <c r="BF658" i="18" s="1"/>
  <c r="BG658" i="18" s="1"/>
  <c r="BH658" i="18" s="1"/>
  <c r="BI658" i="18" s="1"/>
  <c r="Z338" i="18"/>
  <c r="V629" i="18"/>
  <c r="V781" i="18"/>
  <c r="W816" i="18"/>
  <c r="U644" i="18"/>
  <c r="X275" i="18"/>
  <c r="V685" i="18"/>
  <c r="W659" i="18"/>
  <c r="X659" i="18" s="1"/>
  <c r="Y659" i="18" s="1"/>
  <c r="V716" i="18"/>
  <c r="T270" i="18"/>
  <c r="U260" i="18"/>
  <c r="Z846" i="18"/>
  <c r="Z403" i="18"/>
  <c r="W807" i="18"/>
  <c r="X850" i="18"/>
  <c r="U592" i="18"/>
  <c r="U596" i="18" s="1"/>
  <c r="S687" i="18"/>
  <c r="AA632" i="18"/>
  <c r="Z620" i="18"/>
  <c r="X852" i="18"/>
  <c r="T804" i="18"/>
  <c r="T622" i="18"/>
  <c r="U672" i="18"/>
  <c r="X710" i="18" l="1"/>
  <c r="W686" i="18"/>
  <c r="X686" i="18" s="1"/>
  <c r="AJ725" i="18"/>
  <c r="AK725" i="18" s="1"/>
  <c r="AL725" i="18" s="1"/>
  <c r="AM725" i="18" s="1"/>
  <c r="AN725" i="18" s="1"/>
  <c r="AO725" i="18" s="1"/>
  <c r="AP725" i="18" s="1"/>
  <c r="AQ725" i="18" s="1"/>
  <c r="AR725" i="18" s="1"/>
  <c r="AS725" i="18" s="1"/>
  <c r="AT725" i="18" s="1"/>
  <c r="AU725" i="18" s="1"/>
  <c r="AV725" i="18" s="1"/>
  <c r="AW725" i="18" s="1"/>
  <c r="AX725" i="18" s="1"/>
  <c r="AY725" i="18" s="1"/>
  <c r="AZ725" i="18" s="1"/>
  <c r="BA725" i="18" s="1"/>
  <c r="BB725" i="18" s="1"/>
  <c r="BC725" i="18" s="1"/>
  <c r="BD725" i="18" s="1"/>
  <c r="BE725" i="18" s="1"/>
  <c r="BF725" i="18" s="1"/>
  <c r="BG725" i="18" s="1"/>
  <c r="BH725" i="18" s="1"/>
  <c r="BI725" i="18" s="1"/>
  <c r="Z673" i="18"/>
  <c r="AA673" i="18" s="1"/>
  <c r="AB673" i="18" s="1"/>
  <c r="AC673" i="18" s="1"/>
  <c r="AD673" i="18" s="1"/>
  <c r="AE673" i="18" s="1"/>
  <c r="AF673" i="18" s="1"/>
  <c r="AG673" i="18" s="1"/>
  <c r="AH673" i="18" s="1"/>
  <c r="AI673" i="18" s="1"/>
  <c r="AJ673" i="18" s="1"/>
  <c r="AK673" i="18" s="1"/>
  <c r="AL673" i="18" s="1"/>
  <c r="AM673" i="18" s="1"/>
  <c r="AN673" i="18" s="1"/>
  <c r="AO673" i="18" s="1"/>
  <c r="AP673" i="18" s="1"/>
  <c r="AQ673" i="18" s="1"/>
  <c r="AR673" i="18" s="1"/>
  <c r="AS673" i="18" s="1"/>
  <c r="AT673" i="18" s="1"/>
  <c r="AU673" i="18" s="1"/>
  <c r="AV673" i="18" s="1"/>
  <c r="AW673" i="18" s="1"/>
  <c r="AX673" i="18" s="1"/>
  <c r="AY673" i="18" s="1"/>
  <c r="AZ673" i="18" s="1"/>
  <c r="BA673" i="18" s="1"/>
  <c r="BB673" i="18" s="1"/>
  <c r="BC673" i="18" s="1"/>
  <c r="BD673" i="18" s="1"/>
  <c r="BE673" i="18" s="1"/>
  <c r="BF673" i="18" s="1"/>
  <c r="BG673" i="18" s="1"/>
  <c r="BH673" i="18" s="1"/>
  <c r="BI673" i="18" s="1"/>
  <c r="W815" i="18"/>
  <c r="X815" i="18" s="1"/>
  <c r="Y815" i="18" s="1"/>
  <c r="Z815" i="18" s="1"/>
  <c r="AA815" i="18" s="1"/>
  <c r="AB815" i="18" s="1"/>
  <c r="AC815" i="18" s="1"/>
  <c r="AD815" i="18" s="1"/>
  <c r="AE815" i="18" s="1"/>
  <c r="AF815" i="18" s="1"/>
  <c r="AG815" i="18" s="1"/>
  <c r="AH815" i="18" s="1"/>
  <c r="AI815" i="18" s="1"/>
  <c r="AJ815" i="18" s="1"/>
  <c r="AK815" i="18" s="1"/>
  <c r="AL815" i="18" s="1"/>
  <c r="AM815" i="18" s="1"/>
  <c r="AN815" i="18" s="1"/>
  <c r="AO815" i="18" s="1"/>
  <c r="AP815" i="18" s="1"/>
  <c r="AQ815" i="18" s="1"/>
  <c r="AR815" i="18" s="1"/>
  <c r="AS815" i="18" s="1"/>
  <c r="AT815" i="18" s="1"/>
  <c r="AB633" i="18"/>
  <c r="AC633" i="18" s="1"/>
  <c r="AD633" i="18" s="1"/>
  <c r="AA854" i="18"/>
  <c r="AB854" i="18" s="1"/>
  <c r="AC854" i="18" s="1"/>
  <c r="AD854" i="18" s="1"/>
  <c r="AE854" i="18" s="1"/>
  <c r="AF854" i="18" s="1"/>
  <c r="AG854" i="18" s="1"/>
  <c r="AH854" i="18" s="1"/>
  <c r="AI854" i="18" s="1"/>
  <c r="AJ854" i="18" s="1"/>
  <c r="AK854" i="18" s="1"/>
  <c r="AL854" i="18" s="1"/>
  <c r="AM854" i="18" s="1"/>
  <c r="AN854" i="18" s="1"/>
  <c r="AO854" i="18" s="1"/>
  <c r="AP854" i="18" s="1"/>
  <c r="AQ854" i="18" s="1"/>
  <c r="AR854" i="18" s="1"/>
  <c r="AS854" i="18" s="1"/>
  <c r="AT854" i="18" s="1"/>
  <c r="AU854" i="18" s="1"/>
  <c r="AV854" i="18" s="1"/>
  <c r="AW854" i="18" s="1"/>
  <c r="AX854" i="18" s="1"/>
  <c r="AY854" i="18" s="1"/>
  <c r="AZ854" i="18" s="1"/>
  <c r="BA854" i="18" s="1"/>
  <c r="BB854" i="18" s="1"/>
  <c r="BC854" i="18" s="1"/>
  <c r="BD854" i="18" s="1"/>
  <c r="BE854" i="18" s="1"/>
  <c r="BF854" i="18" s="1"/>
  <c r="BG854" i="18" s="1"/>
  <c r="BH854" i="18" s="1"/>
  <c r="BI854" i="18" s="1"/>
  <c r="AT646" i="18"/>
  <c r="AU646" i="18" s="1"/>
  <c r="AV646" i="18" s="1"/>
  <c r="AW646" i="18" s="1"/>
  <c r="AX646" i="18" s="1"/>
  <c r="AY646" i="18" s="1"/>
  <c r="AZ646" i="18" s="1"/>
  <c r="BA646" i="18" s="1"/>
  <c r="BB646" i="18" s="1"/>
  <c r="BC646" i="18" s="1"/>
  <c r="BD646" i="18" s="1"/>
  <c r="BE646" i="18" s="1"/>
  <c r="BF646" i="18" s="1"/>
  <c r="BG646" i="18" s="1"/>
  <c r="BH646" i="18" s="1"/>
  <c r="BI646" i="18" s="1"/>
  <c r="BI306" i="18"/>
  <c r="W748" i="18"/>
  <c r="X748" i="18" s="1"/>
  <c r="V790" i="18"/>
  <c r="V791" i="18" s="1"/>
  <c r="BC773" i="18"/>
  <c r="BD773" i="18" s="1"/>
  <c r="BE773" i="18" s="1"/>
  <c r="BF773" i="18" s="1"/>
  <c r="BG773" i="18" s="1"/>
  <c r="BH773" i="18" s="1"/>
  <c r="BI773" i="18" s="1"/>
  <c r="U607" i="18"/>
  <c r="U609" i="18" s="1"/>
  <c r="V735" i="18"/>
  <c r="V739" i="18" s="1"/>
  <c r="U739" i="18"/>
  <c r="Z737" i="18"/>
  <c r="AC842" i="18"/>
  <c r="AD842" i="18" s="1"/>
  <c r="AE842" i="18" s="1"/>
  <c r="AF842" i="18" s="1"/>
  <c r="AG842" i="18" s="1"/>
  <c r="AH842" i="18" s="1"/>
  <c r="AI842" i="18" s="1"/>
  <c r="AJ842" i="18" s="1"/>
  <c r="AK842" i="18" s="1"/>
  <c r="AL842" i="18" s="1"/>
  <c r="AM842" i="18" s="1"/>
  <c r="AN842" i="18" s="1"/>
  <c r="AO842" i="18" s="1"/>
  <c r="AP842" i="18" s="1"/>
  <c r="AQ842" i="18" s="1"/>
  <c r="AR842" i="18" s="1"/>
  <c r="AS842" i="18" s="1"/>
  <c r="AT842" i="18" s="1"/>
  <c r="AU842" i="18" s="1"/>
  <c r="AV842" i="18" s="1"/>
  <c r="AW842" i="18" s="1"/>
  <c r="AX842" i="18" s="1"/>
  <c r="AY842" i="18" s="1"/>
  <c r="AZ842" i="18" s="1"/>
  <c r="BA842" i="18" s="1"/>
  <c r="BB842" i="18" s="1"/>
  <c r="BC842" i="18" s="1"/>
  <c r="BD842" i="18" s="1"/>
  <c r="BE842" i="18" s="1"/>
  <c r="BF842" i="18" s="1"/>
  <c r="BG842" i="18" s="1"/>
  <c r="BH842" i="18" s="1"/>
  <c r="BI842" i="18" s="1"/>
  <c r="Z786" i="18"/>
  <c r="AA786" i="18" s="1"/>
  <c r="AB786" i="18" s="1"/>
  <c r="W647" i="18"/>
  <c r="X647" i="18" s="1"/>
  <c r="W412" i="18"/>
  <c r="W413" i="18" s="1"/>
  <c r="U687" i="18"/>
  <c r="W621" i="18"/>
  <c r="AD221" i="18"/>
  <c r="AE221" i="18" s="1"/>
  <c r="U387" i="18"/>
  <c r="V425" i="18"/>
  <c r="V426" i="18" s="1"/>
  <c r="X377" i="18"/>
  <c r="V218" i="18"/>
  <c r="Y254" i="18"/>
  <c r="X257" i="18"/>
  <c r="W278" i="18"/>
  <c r="V283" i="18"/>
  <c r="Y407" i="18"/>
  <c r="S13" i="24"/>
  <c r="T12" i="24"/>
  <c r="V452" i="18"/>
  <c r="W442" i="18"/>
  <c r="X351" i="18"/>
  <c r="Y317" i="18"/>
  <c r="X322" i="18"/>
  <c r="W238" i="18"/>
  <c r="V358" i="18"/>
  <c r="W225" i="18"/>
  <c r="V439" i="18"/>
  <c r="W429" i="18"/>
  <c r="V343" i="18"/>
  <c r="U348" i="18"/>
  <c r="V328" i="18"/>
  <c r="U335" i="18"/>
  <c r="W384" i="18"/>
  <c r="V387" i="18"/>
  <c r="W208" i="18"/>
  <c r="X208" i="18" s="1"/>
  <c r="X218" i="18" s="1"/>
  <c r="AA247" i="18"/>
  <c r="Z853" i="18"/>
  <c r="AA853" i="18" s="1"/>
  <c r="AB853" i="18" s="1"/>
  <c r="AC853" i="18" s="1"/>
  <c r="AD853" i="18" s="1"/>
  <c r="AE853" i="18" s="1"/>
  <c r="AA403" i="18"/>
  <c r="Z659" i="18"/>
  <c r="V687" i="18"/>
  <c r="X816" i="18"/>
  <c r="Y816" i="18" s="1"/>
  <c r="X653" i="18"/>
  <c r="Y223" i="18"/>
  <c r="AA620" i="18"/>
  <c r="W400" i="18"/>
  <c r="X390" i="18"/>
  <c r="V592" i="18"/>
  <c r="AB833" i="18"/>
  <c r="U674" i="18"/>
  <c r="V664" i="18"/>
  <c r="U7" i="18"/>
  <c r="U855" i="18"/>
  <c r="U856" i="18" s="1"/>
  <c r="Y379" i="18"/>
  <c r="W608" i="18"/>
  <c r="Y599" i="18"/>
  <c r="AB620" i="18"/>
  <c r="V644" i="18"/>
  <c r="AA338" i="18"/>
  <c r="AE273" i="18"/>
  <c r="Y612" i="18"/>
  <c r="Z677" i="18"/>
  <c r="Z586" i="18"/>
  <c r="V813" i="18"/>
  <c r="U817" i="18"/>
  <c r="W700" i="18"/>
  <c r="X690" i="18"/>
  <c r="W742" i="18"/>
  <c r="V829" i="18"/>
  <c r="U830" i="18"/>
  <c r="U751" i="18"/>
  <c r="V672" i="18"/>
  <c r="W374" i="18"/>
  <c r="X364" i="18"/>
  <c r="Y850" i="18"/>
  <c r="AA846" i="18"/>
  <c r="U270" i="18"/>
  <c r="V260" i="18"/>
  <c r="Y852" i="18"/>
  <c r="Z852" i="18" s="1"/>
  <c r="AA852" i="18" s="1"/>
  <c r="AB852" i="18" s="1"/>
  <c r="AC852" i="18" s="1"/>
  <c r="AD852" i="18" s="1"/>
  <c r="AE852" i="18" s="1"/>
  <c r="AF852" i="18" s="1"/>
  <c r="AG852" i="18" s="1"/>
  <c r="AH852" i="18" s="1"/>
  <c r="AI852" i="18" s="1"/>
  <c r="AJ852" i="18" s="1"/>
  <c r="AK852" i="18" s="1"/>
  <c r="AL852" i="18" s="1"/>
  <c r="AM852" i="18" s="1"/>
  <c r="AN852" i="18" s="1"/>
  <c r="AO852" i="18" s="1"/>
  <c r="AP852" i="18" s="1"/>
  <c r="AQ852" i="18" s="1"/>
  <c r="AR852" i="18" s="1"/>
  <c r="AS852" i="18" s="1"/>
  <c r="AT852" i="18" s="1"/>
  <c r="AU852" i="18" s="1"/>
  <c r="AV852" i="18" s="1"/>
  <c r="AW852" i="18" s="1"/>
  <c r="AX852" i="18" s="1"/>
  <c r="AY852" i="18" s="1"/>
  <c r="AZ852" i="18" s="1"/>
  <c r="BA852" i="18" s="1"/>
  <c r="BB852" i="18" s="1"/>
  <c r="BC852" i="18" s="1"/>
  <c r="BD852" i="18" s="1"/>
  <c r="BE852" i="18" s="1"/>
  <c r="BF852" i="18" s="1"/>
  <c r="BG852" i="18" s="1"/>
  <c r="BH852" i="18" s="1"/>
  <c r="BI852" i="18" s="1"/>
  <c r="AB632" i="18"/>
  <c r="X807" i="18"/>
  <c r="W716" i="18"/>
  <c r="Y275" i="18"/>
  <c r="V835" i="18"/>
  <c r="Z703" i="18"/>
  <c r="V765" i="18"/>
  <c r="W755" i="18"/>
  <c r="T856" i="18"/>
  <c r="AA416" i="18"/>
  <c r="U841" i="18"/>
  <c r="Y686" i="18"/>
  <c r="Z686" i="18" s="1"/>
  <c r="AA686" i="18" s="1"/>
  <c r="X713" i="18"/>
  <c r="AB625" i="18"/>
  <c r="V804" i="18"/>
  <c r="W794" i="18"/>
  <c r="Y634" i="18"/>
  <c r="Z634" i="18" s="1"/>
  <c r="AA634" i="18" s="1"/>
  <c r="AB325" i="18"/>
  <c r="W781" i="18"/>
  <c r="W629" i="18"/>
  <c r="Y643" i="18"/>
  <c r="Y821" i="18"/>
  <c r="U778" i="18"/>
  <c r="V768" i="18"/>
  <c r="AB234" i="18"/>
  <c r="AA638" i="18"/>
  <c r="AA820" i="18"/>
  <c r="W296" i="18"/>
  <c r="X286" i="18"/>
  <c r="AB312" i="18"/>
  <c r="W685" i="18"/>
  <c r="Z651" i="18"/>
  <c r="X729" i="18"/>
  <c r="W657" i="18"/>
  <c r="X657" i="18" s="1"/>
  <c r="Y657" i="18" s="1"/>
  <c r="Z657" i="18" s="1"/>
  <c r="AA657" i="18" s="1"/>
  <c r="AB657" i="18" s="1"/>
  <c r="AC657" i="18" s="1"/>
  <c r="AD657" i="18" s="1"/>
  <c r="AE657" i="18" s="1"/>
  <c r="AF657" i="18" s="1"/>
  <c r="AG657" i="18" s="1"/>
  <c r="AH657" i="18" s="1"/>
  <c r="AI657" i="18" s="1"/>
  <c r="AJ657" i="18" s="1"/>
  <c r="AK657" i="18" s="1"/>
  <c r="AL657" i="18" s="1"/>
  <c r="AM657" i="18" s="1"/>
  <c r="AN657" i="18" s="1"/>
  <c r="AO657" i="18" s="1"/>
  <c r="AP657" i="18" s="1"/>
  <c r="AQ657" i="18" s="1"/>
  <c r="AR657" i="18" s="1"/>
  <c r="AS657" i="18" s="1"/>
  <c r="AT657" i="18" s="1"/>
  <c r="AU657" i="18" s="1"/>
  <c r="AV657" i="18" s="1"/>
  <c r="AW657" i="18" s="1"/>
  <c r="AX657" i="18" s="1"/>
  <c r="AY657" i="18" s="1"/>
  <c r="AZ657" i="18" s="1"/>
  <c r="BA657" i="18" s="1"/>
  <c r="BB657" i="18" s="1"/>
  <c r="BC657" i="18" s="1"/>
  <c r="BD657" i="18" s="1"/>
  <c r="BE657" i="18" s="1"/>
  <c r="BF657" i="18" s="1"/>
  <c r="BG657" i="18" s="1"/>
  <c r="BH657" i="18" s="1"/>
  <c r="BI657" i="18" s="1"/>
  <c r="Z327" i="18"/>
  <c r="V724" i="18"/>
  <c r="V726" i="18" s="1"/>
  <c r="Y710" i="18"/>
  <c r="Y713" i="18" s="1"/>
  <c r="W309" i="18"/>
  <c r="X299" i="18"/>
  <c r="X608" i="18"/>
  <c r="Y608" i="18" s="1"/>
  <c r="X412" i="18" l="1"/>
  <c r="Y412" i="18" s="1"/>
  <c r="Y413" i="18" s="1"/>
  <c r="AC786" i="18"/>
  <c r="AD786" i="18" s="1"/>
  <c r="AE786" i="18" s="1"/>
  <c r="AF786" i="18" s="1"/>
  <c r="AG786" i="18" s="1"/>
  <c r="AH786" i="18" s="1"/>
  <c r="AI786" i="18" s="1"/>
  <c r="AJ786" i="18" s="1"/>
  <c r="AK786" i="18" s="1"/>
  <c r="AL786" i="18" s="1"/>
  <c r="AM786" i="18" s="1"/>
  <c r="AN786" i="18" s="1"/>
  <c r="AO786" i="18" s="1"/>
  <c r="AP786" i="18" s="1"/>
  <c r="AQ786" i="18" s="1"/>
  <c r="AR786" i="18" s="1"/>
  <c r="AS786" i="18" s="1"/>
  <c r="AT786" i="18" s="1"/>
  <c r="AU786" i="18" s="1"/>
  <c r="AV786" i="18" s="1"/>
  <c r="AW786" i="18" s="1"/>
  <c r="AX786" i="18" s="1"/>
  <c r="AY786" i="18" s="1"/>
  <c r="AZ786" i="18" s="1"/>
  <c r="BA786" i="18" s="1"/>
  <c r="BB786" i="18" s="1"/>
  <c r="BC786" i="18" s="1"/>
  <c r="BD786" i="18" s="1"/>
  <c r="BE786" i="18" s="1"/>
  <c r="BF786" i="18" s="1"/>
  <c r="BG786" i="18" s="1"/>
  <c r="BH786" i="18" s="1"/>
  <c r="BI786" i="18" s="1"/>
  <c r="AF853" i="18"/>
  <c r="AG853" i="18" s="1"/>
  <c r="AH853" i="18" s="1"/>
  <c r="AI853" i="18" s="1"/>
  <c r="AJ853" i="18" s="1"/>
  <c r="AK853" i="18" s="1"/>
  <c r="AL853" i="18" s="1"/>
  <c r="AM853" i="18" s="1"/>
  <c r="AN853" i="18" s="1"/>
  <c r="AO853" i="18" s="1"/>
  <c r="AP853" i="18" s="1"/>
  <c r="AQ853" i="18" s="1"/>
  <c r="AR853" i="18" s="1"/>
  <c r="AS853" i="18" s="1"/>
  <c r="AT853" i="18" s="1"/>
  <c r="AU853" i="18" s="1"/>
  <c r="AV853" i="18" s="1"/>
  <c r="AW853" i="18" s="1"/>
  <c r="AX853" i="18" s="1"/>
  <c r="AY853" i="18" s="1"/>
  <c r="AZ853" i="18" s="1"/>
  <c r="BA853" i="18" s="1"/>
  <c r="BB853" i="18" s="1"/>
  <c r="BC853" i="18" s="1"/>
  <c r="BD853" i="18" s="1"/>
  <c r="BE853" i="18" s="1"/>
  <c r="BF853" i="18" s="1"/>
  <c r="BG853" i="18" s="1"/>
  <c r="BH853" i="18" s="1"/>
  <c r="BI853" i="18" s="1"/>
  <c r="V855" i="18"/>
  <c r="Y748" i="18"/>
  <c r="Z748" i="18" s="1"/>
  <c r="AA748" i="18" s="1"/>
  <c r="AB748" i="18" s="1"/>
  <c r="AC748" i="18" s="1"/>
  <c r="AD748" i="18" s="1"/>
  <c r="W790" i="18"/>
  <c r="X790" i="18" s="1"/>
  <c r="AA737" i="18"/>
  <c r="AU815" i="18"/>
  <c r="AV815" i="18" s="1"/>
  <c r="AW815" i="18" s="1"/>
  <c r="AX815" i="18" s="1"/>
  <c r="AY815" i="18" s="1"/>
  <c r="AZ815" i="18" s="1"/>
  <c r="BA815" i="18" s="1"/>
  <c r="BB815" i="18" s="1"/>
  <c r="BC815" i="18" s="1"/>
  <c r="BD815" i="18" s="1"/>
  <c r="BE815" i="18" s="1"/>
  <c r="BF815" i="18" s="1"/>
  <c r="BG815" i="18" s="1"/>
  <c r="BH815" i="18" s="1"/>
  <c r="BI815" i="18" s="1"/>
  <c r="W622" i="18"/>
  <c r="W735" i="18"/>
  <c r="X621" i="18"/>
  <c r="V607" i="18"/>
  <c r="Y377" i="18"/>
  <c r="W425" i="18"/>
  <c r="X238" i="18"/>
  <c r="U12" i="24"/>
  <c r="T13" i="24"/>
  <c r="Z407" i="18"/>
  <c r="AB247" i="18"/>
  <c r="W343" i="18"/>
  <c r="V348" i="18"/>
  <c r="X225" i="18"/>
  <c r="W358" i="18"/>
  <c r="V361" i="18"/>
  <c r="Y351" i="18"/>
  <c r="Y208" i="18"/>
  <c r="W218" i="18"/>
  <c r="W439" i="18"/>
  <c r="X429" i="18"/>
  <c r="Z317" i="18"/>
  <c r="Y322" i="18"/>
  <c r="W452" i="18"/>
  <c r="X442" i="18"/>
  <c r="AF221" i="18"/>
  <c r="X278" i="18"/>
  <c r="W283" i="18"/>
  <c r="X384" i="18"/>
  <c r="W387" i="18"/>
  <c r="W328" i="18"/>
  <c r="V335" i="18"/>
  <c r="Z254" i="18"/>
  <c r="Z257" i="18" s="1"/>
  <c r="Y257" i="18"/>
  <c r="AA651" i="18"/>
  <c r="AB638" i="18"/>
  <c r="Z821" i="18"/>
  <c r="Z643" i="18"/>
  <c r="X781" i="18"/>
  <c r="W765" i="18"/>
  <c r="X755" i="18"/>
  <c r="Z275" i="18"/>
  <c r="X716" i="18"/>
  <c r="Y807" i="18"/>
  <c r="AB846" i="18"/>
  <c r="X374" i="18"/>
  <c r="Y364" i="18"/>
  <c r="W829" i="18"/>
  <c r="X829" i="18" s="1"/>
  <c r="X830" i="18" s="1"/>
  <c r="V830" i="18"/>
  <c r="X742" i="18"/>
  <c r="X700" i="18"/>
  <c r="Y690" i="18"/>
  <c r="W724" i="18"/>
  <c r="X724" i="18" s="1"/>
  <c r="Y724" i="18" s="1"/>
  <c r="Z724" i="18" s="1"/>
  <c r="AA724" i="18" s="1"/>
  <c r="AB724" i="18" s="1"/>
  <c r="AC724" i="18" s="1"/>
  <c r="AD724" i="18" s="1"/>
  <c r="AE724" i="18" s="1"/>
  <c r="AF724" i="18" s="1"/>
  <c r="AG724" i="18" s="1"/>
  <c r="AH724" i="18" s="1"/>
  <c r="AI724" i="18" s="1"/>
  <c r="AJ724" i="18" s="1"/>
  <c r="AK724" i="18" s="1"/>
  <c r="AL724" i="18" s="1"/>
  <c r="AM724" i="18" s="1"/>
  <c r="AN724" i="18" s="1"/>
  <c r="AO724" i="18" s="1"/>
  <c r="AP724" i="18" s="1"/>
  <c r="AQ724" i="18" s="1"/>
  <c r="AR724" i="18" s="1"/>
  <c r="AS724" i="18" s="1"/>
  <c r="AT724" i="18" s="1"/>
  <c r="AU724" i="18" s="1"/>
  <c r="AV724" i="18" s="1"/>
  <c r="AW724" i="18" s="1"/>
  <c r="AX724" i="18" s="1"/>
  <c r="AY724" i="18" s="1"/>
  <c r="AZ724" i="18" s="1"/>
  <c r="BA724" i="18" s="1"/>
  <c r="BB724" i="18" s="1"/>
  <c r="BC724" i="18" s="1"/>
  <c r="BD724" i="18" s="1"/>
  <c r="BE724" i="18" s="1"/>
  <c r="BF724" i="18" s="1"/>
  <c r="BG724" i="18" s="1"/>
  <c r="BH724" i="18" s="1"/>
  <c r="BI724" i="18" s="1"/>
  <c r="AB338" i="18"/>
  <c r="AC620" i="18"/>
  <c r="Z223" i="18"/>
  <c r="Y653" i="18"/>
  <c r="X661" i="18"/>
  <c r="Z816" i="18"/>
  <c r="AA816" i="18" s="1"/>
  <c r="AB816" i="18" s="1"/>
  <c r="AC816" i="18" s="1"/>
  <c r="AD816" i="18" s="1"/>
  <c r="AE816" i="18" s="1"/>
  <c r="AF816" i="18" s="1"/>
  <c r="AG816" i="18" s="1"/>
  <c r="Y647" i="18"/>
  <c r="Z647" i="18" s="1"/>
  <c r="AA647" i="18" s="1"/>
  <c r="AB647" i="18" s="1"/>
  <c r="X309" i="18"/>
  <c r="Y299" i="18"/>
  <c r="AB820" i="18"/>
  <c r="AC234" i="18"/>
  <c r="W768" i="18"/>
  <c r="V778" i="18"/>
  <c r="AC325" i="18"/>
  <c r="AC625" i="18"/>
  <c r="AB416" i="18"/>
  <c r="W813" i="18"/>
  <c r="V817" i="18"/>
  <c r="W672" i="18"/>
  <c r="AF273" i="18"/>
  <c r="Z599" i="18"/>
  <c r="AE633" i="18"/>
  <c r="Z710" i="18"/>
  <c r="AA710" i="18" s="1"/>
  <c r="AB710" i="18" s="1"/>
  <c r="AC710" i="18" s="1"/>
  <c r="AD710" i="18" s="1"/>
  <c r="AA327" i="18"/>
  <c r="Y729" i="18"/>
  <c r="AB634" i="18"/>
  <c r="AC634" i="18" s="1"/>
  <c r="AD634" i="18" s="1"/>
  <c r="AE634" i="18" s="1"/>
  <c r="AF634" i="18" s="1"/>
  <c r="AG634" i="18" s="1"/>
  <c r="AH634" i="18" s="1"/>
  <c r="AI634" i="18" s="1"/>
  <c r="AJ634" i="18" s="1"/>
  <c r="AK634" i="18" s="1"/>
  <c r="AL634" i="18" s="1"/>
  <c r="AM634" i="18" s="1"/>
  <c r="AN634" i="18" s="1"/>
  <c r="AO634" i="18" s="1"/>
  <c r="AP634" i="18" s="1"/>
  <c r="AQ634" i="18" s="1"/>
  <c r="AR634" i="18" s="1"/>
  <c r="AS634" i="18" s="1"/>
  <c r="AT634" i="18" s="1"/>
  <c r="AU634" i="18" s="1"/>
  <c r="AV634" i="18" s="1"/>
  <c r="AW634" i="18" s="1"/>
  <c r="AX634" i="18" s="1"/>
  <c r="AY634" i="18" s="1"/>
  <c r="AZ634" i="18" s="1"/>
  <c r="BA634" i="18" s="1"/>
  <c r="BB634" i="18" s="1"/>
  <c r="BC634" i="18" s="1"/>
  <c r="BD634" i="18" s="1"/>
  <c r="BE634" i="18" s="1"/>
  <c r="BF634" i="18" s="1"/>
  <c r="BG634" i="18" s="1"/>
  <c r="BH634" i="18" s="1"/>
  <c r="BI634" i="18" s="1"/>
  <c r="U843" i="18"/>
  <c r="AC632" i="18"/>
  <c r="AD632" i="18" s="1"/>
  <c r="AE632" i="18" s="1"/>
  <c r="AF632" i="18" s="1"/>
  <c r="AG632" i="18" s="1"/>
  <c r="AH632" i="18" s="1"/>
  <c r="AI632" i="18" s="1"/>
  <c r="AJ632" i="18" s="1"/>
  <c r="AK632" i="18" s="1"/>
  <c r="AL632" i="18" s="1"/>
  <c r="AM632" i="18" s="1"/>
  <c r="AN632" i="18" s="1"/>
  <c r="AO632" i="18" s="1"/>
  <c r="AP632" i="18" s="1"/>
  <c r="AQ632" i="18" s="1"/>
  <c r="AR632" i="18" s="1"/>
  <c r="AS632" i="18" s="1"/>
  <c r="AT632" i="18" s="1"/>
  <c r="AU632" i="18" s="1"/>
  <c r="AV632" i="18" s="1"/>
  <c r="AW632" i="18" s="1"/>
  <c r="AX632" i="18" s="1"/>
  <c r="AY632" i="18" s="1"/>
  <c r="AZ632" i="18" s="1"/>
  <c r="BA632" i="18" s="1"/>
  <c r="BB632" i="18" s="1"/>
  <c r="BC632" i="18" s="1"/>
  <c r="BD632" i="18" s="1"/>
  <c r="BE632" i="18" s="1"/>
  <c r="BF632" i="18" s="1"/>
  <c r="BG632" i="18" s="1"/>
  <c r="BH632" i="18" s="1"/>
  <c r="BI632" i="18" s="1"/>
  <c r="V270" i="18"/>
  <c r="W260" i="18"/>
  <c r="Z850" i="18"/>
  <c r="U752" i="18"/>
  <c r="V751" i="18"/>
  <c r="AB686" i="18"/>
  <c r="AC686" i="18" s="1"/>
  <c r="AD686" i="18" s="1"/>
  <c r="AE686" i="18" s="1"/>
  <c r="AF686" i="18" s="1"/>
  <c r="AG686" i="18" s="1"/>
  <c r="AH686" i="18" s="1"/>
  <c r="AI686" i="18" s="1"/>
  <c r="AJ686" i="18" s="1"/>
  <c r="AK686" i="18" s="1"/>
  <c r="AL686" i="18" s="1"/>
  <c r="AM686" i="18" s="1"/>
  <c r="AN686" i="18" s="1"/>
  <c r="AO686" i="18" s="1"/>
  <c r="AP686" i="18" s="1"/>
  <c r="AQ686" i="18" s="1"/>
  <c r="AR686" i="18" s="1"/>
  <c r="AS686" i="18" s="1"/>
  <c r="AT686" i="18" s="1"/>
  <c r="AU686" i="18" s="1"/>
  <c r="AV686" i="18" s="1"/>
  <c r="AW686" i="18" s="1"/>
  <c r="AX686" i="18" s="1"/>
  <c r="AY686" i="18" s="1"/>
  <c r="AZ686" i="18" s="1"/>
  <c r="BA686" i="18" s="1"/>
  <c r="BB686" i="18" s="1"/>
  <c r="BC686" i="18" s="1"/>
  <c r="BD686" i="18" s="1"/>
  <c r="BE686" i="18" s="1"/>
  <c r="BF686" i="18" s="1"/>
  <c r="BG686" i="18" s="1"/>
  <c r="BH686" i="18" s="1"/>
  <c r="BI686" i="18" s="1"/>
  <c r="AA677" i="18"/>
  <c r="W644" i="18"/>
  <c r="Z608" i="18"/>
  <c r="Z379" i="18"/>
  <c r="V7" i="18"/>
  <c r="V674" i="18"/>
  <c r="W664" i="18"/>
  <c r="AB403" i="18"/>
  <c r="W687" i="18"/>
  <c r="AC312" i="18"/>
  <c r="X296" i="18"/>
  <c r="Y286" i="18"/>
  <c r="X629" i="18"/>
  <c r="W804" i="18"/>
  <c r="X794" i="18"/>
  <c r="V841" i="18"/>
  <c r="W841" i="18" s="1"/>
  <c r="X841" i="18" s="1"/>
  <c r="Y841" i="18" s="1"/>
  <c r="Z841" i="18" s="1"/>
  <c r="AA841" i="18" s="1"/>
  <c r="AB841" i="18" s="1"/>
  <c r="AC841" i="18" s="1"/>
  <c r="AD841" i="18" s="1"/>
  <c r="AE841" i="18" s="1"/>
  <c r="AF841" i="18" s="1"/>
  <c r="AG841" i="18" s="1"/>
  <c r="AH841" i="18" s="1"/>
  <c r="AI841" i="18" s="1"/>
  <c r="AJ841" i="18" s="1"/>
  <c r="AK841" i="18" s="1"/>
  <c r="AL841" i="18" s="1"/>
  <c r="AM841" i="18" s="1"/>
  <c r="AN841" i="18" s="1"/>
  <c r="AO841" i="18" s="1"/>
  <c r="AP841" i="18" s="1"/>
  <c r="AQ841" i="18" s="1"/>
  <c r="AR841" i="18" s="1"/>
  <c r="AS841" i="18" s="1"/>
  <c r="AT841" i="18" s="1"/>
  <c r="AU841" i="18" s="1"/>
  <c r="AV841" i="18" s="1"/>
  <c r="AW841" i="18" s="1"/>
  <c r="AX841" i="18" s="1"/>
  <c r="AY841" i="18" s="1"/>
  <c r="AZ841" i="18" s="1"/>
  <c r="BA841" i="18" s="1"/>
  <c r="BB841" i="18" s="1"/>
  <c r="BC841" i="18" s="1"/>
  <c r="BD841" i="18" s="1"/>
  <c r="BE841" i="18" s="1"/>
  <c r="BF841" i="18" s="1"/>
  <c r="BG841" i="18" s="1"/>
  <c r="BH841" i="18" s="1"/>
  <c r="BI841" i="18" s="1"/>
  <c r="W855" i="18"/>
  <c r="W856" i="18" s="1"/>
  <c r="V856" i="18"/>
  <c r="AA703" i="18"/>
  <c r="W835" i="18"/>
  <c r="AA586" i="18"/>
  <c r="Z612" i="18"/>
  <c r="X685" i="18"/>
  <c r="AC833" i="18"/>
  <c r="V596" i="18"/>
  <c r="W592" i="18"/>
  <c r="X400" i="18"/>
  <c r="Y390" i="18"/>
  <c r="W661" i="18"/>
  <c r="AA659" i="18"/>
  <c r="AB659" i="18" s="1"/>
  <c r="AC659" i="18" s="1"/>
  <c r="AD659" i="18" s="1"/>
  <c r="AE659" i="18" s="1"/>
  <c r="AF659" i="18" s="1"/>
  <c r="AG659" i="18" s="1"/>
  <c r="AH659" i="18" s="1"/>
  <c r="AI659" i="18" s="1"/>
  <c r="AJ659" i="18" s="1"/>
  <c r="AK659" i="18" s="1"/>
  <c r="AL659" i="18" s="1"/>
  <c r="AM659" i="18" s="1"/>
  <c r="AN659" i="18" s="1"/>
  <c r="AO659" i="18" s="1"/>
  <c r="AP659" i="18" s="1"/>
  <c r="AQ659" i="18" s="1"/>
  <c r="AR659" i="18" s="1"/>
  <c r="AS659" i="18" s="1"/>
  <c r="AT659" i="18" s="1"/>
  <c r="AU659" i="18" s="1"/>
  <c r="AV659" i="18" s="1"/>
  <c r="AW659" i="18" s="1"/>
  <c r="AX659" i="18" s="1"/>
  <c r="AY659" i="18" s="1"/>
  <c r="AZ659" i="18" s="1"/>
  <c r="BA659" i="18" s="1"/>
  <c r="BB659" i="18" s="1"/>
  <c r="BC659" i="18" s="1"/>
  <c r="BD659" i="18" s="1"/>
  <c r="BE659" i="18" s="1"/>
  <c r="BF659" i="18" s="1"/>
  <c r="BG659" i="18" s="1"/>
  <c r="BH659" i="18" s="1"/>
  <c r="BI659" i="18" s="1"/>
  <c r="Z713" i="18" l="1"/>
  <c r="Z412" i="18"/>
  <c r="AA412" i="18" s="1"/>
  <c r="AB412" i="18" s="1"/>
  <c r="AC412" i="18" s="1"/>
  <c r="AD412" i="18" s="1"/>
  <c r="AE412" i="18" s="1"/>
  <c r="AF412" i="18" s="1"/>
  <c r="AG412" i="18" s="1"/>
  <c r="AH412" i="18" s="1"/>
  <c r="AI412" i="18" s="1"/>
  <c r="AJ412" i="18" s="1"/>
  <c r="AK412" i="18" s="1"/>
  <c r="AL412" i="18" s="1"/>
  <c r="AM412" i="18" s="1"/>
  <c r="AN412" i="18" s="1"/>
  <c r="AO412" i="18" s="1"/>
  <c r="AP412" i="18" s="1"/>
  <c r="AQ412" i="18" s="1"/>
  <c r="AR412" i="18" s="1"/>
  <c r="AS412" i="18" s="1"/>
  <c r="AT412" i="18" s="1"/>
  <c r="AU412" i="18" s="1"/>
  <c r="AV412" i="18" s="1"/>
  <c r="AW412" i="18" s="1"/>
  <c r="AX412" i="18" s="1"/>
  <c r="AY412" i="18" s="1"/>
  <c r="AZ412" i="18" s="1"/>
  <c r="BA412" i="18" s="1"/>
  <c r="BB412" i="18" s="1"/>
  <c r="BC412" i="18" s="1"/>
  <c r="BD412" i="18" s="1"/>
  <c r="BE412" i="18" s="1"/>
  <c r="BF412" i="18" s="1"/>
  <c r="BG412" i="18" s="1"/>
  <c r="BH412" i="18" s="1"/>
  <c r="BI412" i="18" s="1"/>
  <c r="W791" i="18"/>
  <c r="X413" i="18"/>
  <c r="AH816" i="18"/>
  <c r="AI816" i="18" s="1"/>
  <c r="AJ816" i="18" s="1"/>
  <c r="AK816" i="18" s="1"/>
  <c r="AL816" i="18" s="1"/>
  <c r="AM816" i="18" s="1"/>
  <c r="AN816" i="18" s="1"/>
  <c r="AO816" i="18" s="1"/>
  <c r="AP816" i="18" s="1"/>
  <c r="AQ816" i="18" s="1"/>
  <c r="AR816" i="18" s="1"/>
  <c r="Y790" i="18"/>
  <c r="Z790" i="18" s="1"/>
  <c r="AA790" i="18" s="1"/>
  <c r="AB790" i="18" s="1"/>
  <c r="AC790" i="18" s="1"/>
  <c r="AD790" i="18" s="1"/>
  <c r="AE790" i="18" s="1"/>
  <c r="AF790" i="18" s="1"/>
  <c r="AG790" i="18" s="1"/>
  <c r="AH790" i="18" s="1"/>
  <c r="AI790" i="18" s="1"/>
  <c r="AJ790" i="18" s="1"/>
  <c r="AK790" i="18" s="1"/>
  <c r="AL790" i="18" s="1"/>
  <c r="AM790" i="18" s="1"/>
  <c r="AN790" i="18" s="1"/>
  <c r="AO790" i="18" s="1"/>
  <c r="AP790" i="18" s="1"/>
  <c r="AQ790" i="18" s="1"/>
  <c r="AR790" i="18" s="1"/>
  <c r="AS790" i="18" s="1"/>
  <c r="AT790" i="18" s="1"/>
  <c r="AU790" i="18" s="1"/>
  <c r="AV790" i="18" s="1"/>
  <c r="AW790" i="18" s="1"/>
  <c r="AX790" i="18" s="1"/>
  <c r="AY790" i="18" s="1"/>
  <c r="AZ790" i="18" s="1"/>
  <c r="BA790" i="18" s="1"/>
  <c r="BB790" i="18" s="1"/>
  <c r="BC790" i="18" s="1"/>
  <c r="BD790" i="18" s="1"/>
  <c r="BE790" i="18" s="1"/>
  <c r="BF790" i="18" s="1"/>
  <c r="BG790" i="18" s="1"/>
  <c r="BH790" i="18" s="1"/>
  <c r="BI790" i="18" s="1"/>
  <c r="AE748" i="18"/>
  <c r="AF748" i="18" s="1"/>
  <c r="AG748" i="18" s="1"/>
  <c r="AH748" i="18" s="1"/>
  <c r="AI748" i="18" s="1"/>
  <c r="AJ748" i="18" s="1"/>
  <c r="AK748" i="18" s="1"/>
  <c r="AL748" i="18" s="1"/>
  <c r="AM748" i="18" s="1"/>
  <c r="AN748" i="18" s="1"/>
  <c r="AO748" i="18" s="1"/>
  <c r="AP748" i="18" s="1"/>
  <c r="AQ748" i="18" s="1"/>
  <c r="AR748" i="18" s="1"/>
  <c r="AS748" i="18" s="1"/>
  <c r="AT748" i="18" s="1"/>
  <c r="AU748" i="18" s="1"/>
  <c r="AV748" i="18" s="1"/>
  <c r="AW748" i="18" s="1"/>
  <c r="AX748" i="18" s="1"/>
  <c r="AY748" i="18" s="1"/>
  <c r="AZ748" i="18" s="1"/>
  <c r="BA748" i="18" s="1"/>
  <c r="BB748" i="18" s="1"/>
  <c r="BC748" i="18" s="1"/>
  <c r="BD748" i="18" s="1"/>
  <c r="BE748" i="18" s="1"/>
  <c r="BF748" i="18" s="1"/>
  <c r="BG748" i="18" s="1"/>
  <c r="BH748" i="18" s="1"/>
  <c r="BI748" i="18" s="1"/>
  <c r="V843" i="18"/>
  <c r="AE710" i="18"/>
  <c r="AB737" i="18"/>
  <c r="Z377" i="18"/>
  <c r="V609" i="18"/>
  <c r="W607" i="18"/>
  <c r="Y621" i="18"/>
  <c r="Y622" i="18" s="1"/>
  <c r="X622" i="18"/>
  <c r="AC647" i="18"/>
  <c r="AD647" i="18" s="1"/>
  <c r="AE647" i="18" s="1"/>
  <c r="AF647" i="18" s="1"/>
  <c r="AG647" i="18" s="1"/>
  <c r="AH647" i="18" s="1"/>
  <c r="AI647" i="18" s="1"/>
  <c r="AJ647" i="18" s="1"/>
  <c r="AK647" i="18" s="1"/>
  <c r="AL647" i="18" s="1"/>
  <c r="AM647" i="18" s="1"/>
  <c r="AN647" i="18" s="1"/>
  <c r="AO647" i="18" s="1"/>
  <c r="AP647" i="18" s="1"/>
  <c r="AQ647" i="18" s="1"/>
  <c r="AR647" i="18" s="1"/>
  <c r="AS647" i="18" s="1"/>
  <c r="AT647" i="18" s="1"/>
  <c r="AU647" i="18" s="1"/>
  <c r="AV647" i="18" s="1"/>
  <c r="AW647" i="18" s="1"/>
  <c r="AX647" i="18" s="1"/>
  <c r="AY647" i="18" s="1"/>
  <c r="AZ647" i="18" s="1"/>
  <c r="BA647" i="18" s="1"/>
  <c r="BB647" i="18" s="1"/>
  <c r="BC647" i="18" s="1"/>
  <c r="BD647" i="18" s="1"/>
  <c r="BE647" i="18" s="1"/>
  <c r="BF647" i="18" s="1"/>
  <c r="BG647" i="18" s="1"/>
  <c r="BH647" i="18" s="1"/>
  <c r="BI647" i="18" s="1"/>
  <c r="X735" i="18"/>
  <c r="W739" i="18"/>
  <c r="W426" i="18"/>
  <c r="X425" i="18"/>
  <c r="X426" i="18" s="1"/>
  <c r="AA254" i="18"/>
  <c r="AB254" i="18" s="1"/>
  <c r="AC254" i="18" s="1"/>
  <c r="AD254" i="18" s="1"/>
  <c r="AE254" i="18" s="1"/>
  <c r="AF254" i="18" s="1"/>
  <c r="AG254" i="18" s="1"/>
  <c r="AH254" i="18" s="1"/>
  <c r="AI254" i="18" s="1"/>
  <c r="AJ254" i="18" s="1"/>
  <c r="AK254" i="18" s="1"/>
  <c r="AL254" i="18" s="1"/>
  <c r="AM254" i="18" s="1"/>
  <c r="AN254" i="18" s="1"/>
  <c r="AO254" i="18" s="1"/>
  <c r="AP254" i="18" s="1"/>
  <c r="AQ254" i="18" s="1"/>
  <c r="AR254" i="18" s="1"/>
  <c r="AS254" i="18" s="1"/>
  <c r="AT254" i="18" s="1"/>
  <c r="AU254" i="18" s="1"/>
  <c r="AV254" i="18" s="1"/>
  <c r="AW254" i="18" s="1"/>
  <c r="AX254" i="18" s="1"/>
  <c r="AY254" i="18" s="1"/>
  <c r="AZ254" i="18" s="1"/>
  <c r="BA254" i="18" s="1"/>
  <c r="BB254" i="18" s="1"/>
  <c r="BC254" i="18" s="1"/>
  <c r="BD254" i="18" s="1"/>
  <c r="BE254" i="18" s="1"/>
  <c r="BF254" i="18" s="1"/>
  <c r="BG254" i="18" s="1"/>
  <c r="BH254" i="18" s="1"/>
  <c r="BI254" i="18" s="1"/>
  <c r="X439" i="18"/>
  <c r="Y429" i="18"/>
  <c r="Y218" i="18"/>
  <c r="AC247" i="18"/>
  <c r="Y384" i="18"/>
  <c r="X387" i="18"/>
  <c r="Y442" i="18"/>
  <c r="X452" i="18"/>
  <c r="X358" i="18"/>
  <c r="W361" i="18"/>
  <c r="X343" i="18"/>
  <c r="W348" i="18"/>
  <c r="AA407" i="18"/>
  <c r="AA317" i="18"/>
  <c r="Z322" i="18"/>
  <c r="Z208" i="18"/>
  <c r="Z351" i="18"/>
  <c r="X328" i="18"/>
  <c r="W335" i="18"/>
  <c r="Y278" i="18"/>
  <c r="X283" i="18"/>
  <c r="AG221" i="18"/>
  <c r="AH221" i="18" s="1"/>
  <c r="Y225" i="18"/>
  <c r="V12" i="24"/>
  <c r="U13" i="24"/>
  <c r="Y238" i="18"/>
  <c r="Y400" i="18"/>
  <c r="Z390" i="18"/>
  <c r="AB586" i="18"/>
  <c r="X835" i="18"/>
  <c r="W843" i="18"/>
  <c r="AD312" i="18"/>
  <c r="W674" i="18"/>
  <c r="X664" i="18"/>
  <c r="W7" i="18"/>
  <c r="W751" i="18"/>
  <c r="AA850" i="18"/>
  <c r="AG273" i="18"/>
  <c r="AC416" i="18"/>
  <c r="AD325" i="18"/>
  <c r="W778" i="18"/>
  <c r="X768" i="18"/>
  <c r="AD234" i="18"/>
  <c r="AC820" i="18"/>
  <c r="AD620" i="18"/>
  <c r="AE620" i="18" s="1"/>
  <c r="AF620" i="18" s="1"/>
  <c r="AG620" i="18" s="1"/>
  <c r="AH620" i="18" s="1"/>
  <c r="AI620" i="18" s="1"/>
  <c r="AJ620" i="18"/>
  <c r="AK620" i="18" s="1"/>
  <c r="AL620" i="18" s="1"/>
  <c r="AM620" i="18" s="1"/>
  <c r="AN620" i="18" s="1"/>
  <c r="AO620" i="18" s="1"/>
  <c r="AP620" i="18" s="1"/>
  <c r="AQ620" i="18" s="1"/>
  <c r="AR620" i="18" s="1"/>
  <c r="AS620" i="18" s="1"/>
  <c r="AT620" i="18" s="1"/>
  <c r="AU620" i="18" s="1"/>
  <c r="AV620" i="18" s="1"/>
  <c r="AW620" i="18" s="1"/>
  <c r="AX620" i="18" s="1"/>
  <c r="AY620" i="18" s="1"/>
  <c r="AZ620" i="18" s="1"/>
  <c r="BA620" i="18" s="1"/>
  <c r="BB620" i="18" s="1"/>
  <c r="BC620" i="18" s="1"/>
  <c r="BD620" i="18" s="1"/>
  <c r="BE620" i="18" s="1"/>
  <c r="BF620" i="18" s="1"/>
  <c r="BG620" i="18" s="1"/>
  <c r="BH620" i="18" s="1"/>
  <c r="BI620" i="18" s="1"/>
  <c r="W830" i="18"/>
  <c r="Y829" i="18"/>
  <c r="AA275" i="18"/>
  <c r="X765" i="18"/>
  <c r="Y755" i="18"/>
  <c r="AB651" i="18"/>
  <c r="AD833" i="18"/>
  <c r="AA612" i="18"/>
  <c r="X804" i="18"/>
  <c r="Y794" i="18"/>
  <c r="Y296" i="18"/>
  <c r="Z286" i="18"/>
  <c r="AA608" i="18"/>
  <c r="AB677" i="18"/>
  <c r="AB327" i="18"/>
  <c r="X813" i="18"/>
  <c r="W817" i="18"/>
  <c r="AD625" i="18"/>
  <c r="Z653" i="18"/>
  <c r="Y661" i="18"/>
  <c r="X726" i="18"/>
  <c r="Y716" i="18"/>
  <c r="X791" i="18"/>
  <c r="Y781" i="18"/>
  <c r="AC638" i="18"/>
  <c r="X592" i="18"/>
  <c r="W596" i="18"/>
  <c r="AA713" i="18"/>
  <c r="AB703" i="18"/>
  <c r="Y629" i="18"/>
  <c r="AC403" i="18"/>
  <c r="AA379" i="18"/>
  <c r="X644" i="18"/>
  <c r="Z729" i="18"/>
  <c r="AC338" i="18"/>
  <c r="Y700" i="18"/>
  <c r="Z690" i="18"/>
  <c r="Y742" i="18"/>
  <c r="Y374" i="18"/>
  <c r="Z364" i="18"/>
  <c r="AC846" i="18"/>
  <c r="Z807" i="18"/>
  <c r="W726" i="18"/>
  <c r="X855" i="18"/>
  <c r="X856" i="18" s="1"/>
  <c r="X687" i="18"/>
  <c r="Y685" i="18"/>
  <c r="V752" i="18"/>
  <c r="W270" i="18"/>
  <c r="X260" i="18"/>
  <c r="AF633" i="18"/>
  <c r="AG633" i="18" s="1"/>
  <c r="AH633" i="18" s="1"/>
  <c r="AI633" i="18" s="1"/>
  <c r="AJ633" i="18" s="1"/>
  <c r="AK633" i="18" s="1"/>
  <c r="AL633" i="18" s="1"/>
  <c r="AM633" i="18" s="1"/>
  <c r="AN633" i="18" s="1"/>
  <c r="AO633" i="18" s="1"/>
  <c r="AP633" i="18" s="1"/>
  <c r="AQ633" i="18" s="1"/>
  <c r="AR633" i="18" s="1"/>
  <c r="AS633" i="18" s="1"/>
  <c r="AT633" i="18" s="1"/>
  <c r="AU633" i="18" s="1"/>
  <c r="AV633" i="18" s="1"/>
  <c r="AW633" i="18" s="1"/>
  <c r="AX633" i="18" s="1"/>
  <c r="AY633" i="18" s="1"/>
  <c r="AZ633" i="18" s="1"/>
  <c r="BA633" i="18" s="1"/>
  <c r="BB633" i="18" s="1"/>
  <c r="BC633" i="18" s="1"/>
  <c r="BD633" i="18" s="1"/>
  <c r="BE633" i="18" s="1"/>
  <c r="BF633" i="18" s="1"/>
  <c r="BG633" i="18" s="1"/>
  <c r="BH633" i="18" s="1"/>
  <c r="BI633" i="18" s="1"/>
  <c r="AA599" i="18"/>
  <c r="X672" i="18"/>
  <c r="Y672" i="18" s="1"/>
  <c r="Z672" i="18" s="1"/>
  <c r="AA672" i="18" s="1"/>
  <c r="AB672" i="18" s="1"/>
  <c r="AC672" i="18" s="1"/>
  <c r="AD672" i="18" s="1"/>
  <c r="AE672" i="18" s="1"/>
  <c r="AF672" i="18" s="1"/>
  <c r="AG672" i="18" s="1"/>
  <c r="AH672" i="18" s="1"/>
  <c r="AI672" i="18" s="1"/>
  <c r="AJ672" i="18" s="1"/>
  <c r="AK672" i="18" s="1"/>
  <c r="AL672" i="18" s="1"/>
  <c r="AM672" i="18" s="1"/>
  <c r="AN672" i="18" s="1"/>
  <c r="AO672" i="18" s="1"/>
  <c r="AP672" i="18" s="1"/>
  <c r="AQ672" i="18" s="1"/>
  <c r="AR672" i="18" s="1"/>
  <c r="AS672" i="18" s="1"/>
  <c r="AT672" i="18" s="1"/>
  <c r="AU672" i="18" s="1"/>
  <c r="AV672" i="18" s="1"/>
  <c r="AW672" i="18" s="1"/>
  <c r="AX672" i="18" s="1"/>
  <c r="AY672" i="18" s="1"/>
  <c r="AZ672" i="18" s="1"/>
  <c r="BA672" i="18" s="1"/>
  <c r="BB672" i="18" s="1"/>
  <c r="BC672" i="18" s="1"/>
  <c r="BD672" i="18" s="1"/>
  <c r="BE672" i="18" s="1"/>
  <c r="BF672" i="18" s="1"/>
  <c r="BG672" i="18" s="1"/>
  <c r="BH672" i="18" s="1"/>
  <c r="BI672" i="18" s="1"/>
  <c r="Y309" i="18"/>
  <c r="Z299" i="18"/>
  <c r="AA223" i="18"/>
  <c r="AA643" i="18"/>
  <c r="AA821" i="18"/>
  <c r="Z413" i="18" l="1"/>
  <c r="AS816" i="18"/>
  <c r="AT816" i="18" s="1"/>
  <c r="AU816" i="18" s="1"/>
  <c r="AV816" i="18" s="1"/>
  <c r="AW816" i="18" s="1"/>
  <c r="AX816" i="18" s="1"/>
  <c r="AY816" i="18" s="1"/>
  <c r="AB257" i="18"/>
  <c r="AA257" i="18"/>
  <c r="AC737" i="18"/>
  <c r="W609" i="18"/>
  <c r="AF710" i="18"/>
  <c r="AG710" i="18" s="1"/>
  <c r="AH710" i="18" s="1"/>
  <c r="AI710" i="18" s="1"/>
  <c r="AJ710" i="18" s="1"/>
  <c r="Y735" i="18"/>
  <c r="X739" i="18"/>
  <c r="X607" i="18"/>
  <c r="Z621" i="18"/>
  <c r="AA377" i="18"/>
  <c r="AD737" i="18"/>
  <c r="AE737" i="18" s="1"/>
  <c r="AF737" i="18" s="1"/>
  <c r="AG737" i="18" s="1"/>
  <c r="AH737" i="18" s="1"/>
  <c r="AI737" i="18" s="1"/>
  <c r="AJ737" i="18" s="1"/>
  <c r="AK737" i="18" s="1"/>
  <c r="AL737" i="18" s="1"/>
  <c r="AM737" i="18" s="1"/>
  <c r="AN737" i="18" s="1"/>
  <c r="AO737" i="18" s="1"/>
  <c r="AP737" i="18" s="1"/>
  <c r="AQ737" i="18" s="1"/>
  <c r="AR737" i="18" s="1"/>
  <c r="AS737" i="18" s="1"/>
  <c r="AT737" i="18" s="1"/>
  <c r="AU737" i="18" s="1"/>
  <c r="AV737" i="18" s="1"/>
  <c r="AW737" i="18" s="1"/>
  <c r="AX737" i="18" s="1"/>
  <c r="AY737" i="18" s="1"/>
  <c r="AZ737" i="18" s="1"/>
  <c r="BA737" i="18" s="1"/>
  <c r="BB737" i="18" s="1"/>
  <c r="BC737" i="18" s="1"/>
  <c r="BD737" i="18" s="1"/>
  <c r="BE737" i="18" s="1"/>
  <c r="BF737" i="18" s="1"/>
  <c r="BG737" i="18" s="1"/>
  <c r="BH737" i="18" s="1"/>
  <c r="BI737" i="18" s="1"/>
  <c r="Y425" i="18"/>
  <c r="Y328" i="18"/>
  <c r="X335" i="18"/>
  <c r="Z218" i="18"/>
  <c r="Y358" i="18"/>
  <c r="X361" i="18"/>
  <c r="AD247" i="18"/>
  <c r="AC257" i="18"/>
  <c r="Z238" i="18"/>
  <c r="Z225" i="18"/>
  <c r="AA208" i="18"/>
  <c r="Z278" i="18"/>
  <c r="Y283" i="18"/>
  <c r="AA351" i="18"/>
  <c r="AB317" i="18"/>
  <c r="AA322" i="18"/>
  <c r="Y343" i="18"/>
  <c r="X348" i="18"/>
  <c r="Z442" i="18"/>
  <c r="Y452" i="18"/>
  <c r="Z384" i="18"/>
  <c r="Y387" i="18"/>
  <c r="V13" i="24"/>
  <c r="W12" i="24"/>
  <c r="AB407" i="18"/>
  <c r="AA413" i="18"/>
  <c r="Z429" i="18"/>
  <c r="Y439" i="18"/>
  <c r="AI221" i="18"/>
  <c r="Z309" i="18"/>
  <c r="AA299" i="18"/>
  <c r="X270" i="18"/>
  <c r="Y260" i="18"/>
  <c r="AA807" i="18"/>
  <c r="Z742" i="18"/>
  <c r="Z700" i="18"/>
  <c r="AA690" i="18"/>
  <c r="AA729" i="18"/>
  <c r="AB713" i="18"/>
  <c r="AC703" i="18"/>
  <c r="Y813" i="18"/>
  <c r="X817" i="18"/>
  <c r="Y804" i="18"/>
  <c r="Z794" i="18"/>
  <c r="AB612" i="18"/>
  <c r="AC651" i="18"/>
  <c r="AE234" i="18"/>
  <c r="AB821" i="18"/>
  <c r="AB599" i="18"/>
  <c r="Y687" i="18"/>
  <c r="Z685" i="18"/>
  <c r="AB379" i="18"/>
  <c r="Y592" i="18"/>
  <c r="X596" i="18"/>
  <c r="AA653" i="18"/>
  <c r="Z661" i="18"/>
  <c r="Z296" i="18"/>
  <c r="AA286" i="18"/>
  <c r="AE833" i="18"/>
  <c r="Y765" i="18"/>
  <c r="Z755" i="18"/>
  <c r="AE325" i="18"/>
  <c r="AD416" i="18"/>
  <c r="AB850" i="18"/>
  <c r="X674" i="18"/>
  <c r="Y664" i="18"/>
  <c r="Z400" i="18"/>
  <c r="AA390" i="18"/>
  <c r="AB643" i="18"/>
  <c r="AD846" i="18"/>
  <c r="Y644" i="18"/>
  <c r="AD403" i="18"/>
  <c r="AD638" i="18"/>
  <c r="Y791" i="18"/>
  <c r="Z781" i="18"/>
  <c r="AE625" i="18"/>
  <c r="Y855" i="18"/>
  <c r="AC327" i="18"/>
  <c r="AC677" i="18"/>
  <c r="AB275" i="18"/>
  <c r="AH273" i="18"/>
  <c r="AE312" i="18"/>
  <c r="AB223" i="18"/>
  <c r="Z374" i="18"/>
  <c r="AA364" i="18"/>
  <c r="AD338" i="18"/>
  <c r="Z629" i="18"/>
  <c r="Y726" i="18"/>
  <c r="Z716" i="18"/>
  <c r="AB608" i="18"/>
  <c r="Z829" i="18"/>
  <c r="Z830" i="18" s="1"/>
  <c r="Y830" i="18"/>
  <c r="AD820" i="18"/>
  <c r="X778" i="18"/>
  <c r="Y768" i="18"/>
  <c r="W752" i="18"/>
  <c r="X751" i="18"/>
  <c r="X7" i="18"/>
  <c r="Y835" i="18"/>
  <c r="X843" i="18"/>
  <c r="AC586" i="18"/>
  <c r="AZ816" i="18" l="1"/>
  <c r="BA816" i="18" s="1"/>
  <c r="BB816" i="18" s="1"/>
  <c r="BC816" i="18" s="1"/>
  <c r="BD816" i="18" s="1"/>
  <c r="BE816" i="18" s="1"/>
  <c r="BF816" i="18" s="1"/>
  <c r="BG816" i="18" s="1"/>
  <c r="BH816" i="18" s="1"/>
  <c r="BI816" i="18" s="1"/>
  <c r="AA621" i="18"/>
  <c r="AA622" i="18" s="1"/>
  <c r="Z622" i="18"/>
  <c r="AK710" i="18"/>
  <c r="AL710" i="18" s="1"/>
  <c r="AM710" i="18" s="1"/>
  <c r="AN710" i="18" s="1"/>
  <c r="AO710" i="18" s="1"/>
  <c r="AP710" i="18" s="1"/>
  <c r="AQ710" i="18" s="1"/>
  <c r="AR710" i="18" s="1"/>
  <c r="AS710" i="18" s="1"/>
  <c r="AT710" i="18" s="1"/>
  <c r="AU710" i="18" s="1"/>
  <c r="AV710" i="18" s="1"/>
  <c r="AW710" i="18" s="1"/>
  <c r="AX710" i="18" s="1"/>
  <c r="AY710" i="18" s="1"/>
  <c r="AZ710" i="18" s="1"/>
  <c r="BA710" i="18" s="1"/>
  <c r="BB710" i="18" s="1"/>
  <c r="BC710" i="18" s="1"/>
  <c r="BD710" i="18" s="1"/>
  <c r="BE710" i="18" s="1"/>
  <c r="BF710" i="18" s="1"/>
  <c r="BG710" i="18" s="1"/>
  <c r="BH710" i="18" s="1"/>
  <c r="BI710" i="18" s="1"/>
  <c r="X609" i="18"/>
  <c r="Y607" i="18"/>
  <c r="Z607" i="18" s="1"/>
  <c r="Z735" i="18"/>
  <c r="Y739" i="18"/>
  <c r="AB377" i="18"/>
  <c r="AC377" i="18" s="1"/>
  <c r="Y426" i="18"/>
  <c r="Z425" i="18"/>
  <c r="AA218" i="18"/>
  <c r="AD257" i="18"/>
  <c r="AE247" i="18"/>
  <c r="Z358" i="18"/>
  <c r="Y361" i="18"/>
  <c r="Z439" i="18"/>
  <c r="AA429" i="18"/>
  <c r="AA442" i="18"/>
  <c r="Z452" i="18"/>
  <c r="Z343" i="18"/>
  <c r="Y348" i="18"/>
  <c r="AB351" i="18"/>
  <c r="X12" i="24"/>
  <c r="W13" i="24"/>
  <c r="AA225" i="18"/>
  <c r="AA238" i="18"/>
  <c r="Z328" i="18"/>
  <c r="Y335" i="18"/>
  <c r="AC407" i="18"/>
  <c r="AB413" i="18"/>
  <c r="AA384" i="18"/>
  <c r="Z387" i="18"/>
  <c r="AC317" i="18"/>
  <c r="AB322" i="18"/>
  <c r="AA278" i="18"/>
  <c r="Z283" i="18"/>
  <c r="AB208" i="18"/>
  <c r="AJ221" i="18"/>
  <c r="AA629" i="18"/>
  <c r="AE338" i="18"/>
  <c r="AI273" i="18"/>
  <c r="AE638" i="18"/>
  <c r="Z644" i="18"/>
  <c r="AA400" i="18"/>
  <c r="AB390" i="18"/>
  <c r="AE416" i="18"/>
  <c r="AA296" i="18"/>
  <c r="AB286" i="18"/>
  <c r="Z592" i="18"/>
  <c r="Y596" i="18"/>
  <c r="AC821" i="18"/>
  <c r="AD651" i="18"/>
  <c r="Z813" i="18"/>
  <c r="Y817" i="18"/>
  <c r="AB729" i="18"/>
  <c r="AB807" i="18"/>
  <c r="Y7" i="18"/>
  <c r="AA829" i="18"/>
  <c r="AC608" i="18"/>
  <c r="AD608" i="18" s="1"/>
  <c r="AE608" i="18" s="1"/>
  <c r="AF608" i="18" s="1"/>
  <c r="AG608" i="18" s="1"/>
  <c r="AH608" i="18" s="1"/>
  <c r="AI608" i="18" s="1"/>
  <c r="AJ608" i="18" s="1"/>
  <c r="AK608" i="18" s="1"/>
  <c r="AL608" i="18" s="1"/>
  <c r="AM608" i="18" s="1"/>
  <c r="AN608" i="18" s="1"/>
  <c r="AO608" i="18" s="1"/>
  <c r="AP608" i="18" s="1"/>
  <c r="AQ608" i="18" s="1"/>
  <c r="AR608" i="18" s="1"/>
  <c r="AS608" i="18" s="1"/>
  <c r="AT608" i="18" s="1"/>
  <c r="AU608" i="18" s="1"/>
  <c r="AV608" i="18" s="1"/>
  <c r="AW608" i="18" s="1"/>
  <c r="AX608" i="18" s="1"/>
  <c r="AY608" i="18" s="1"/>
  <c r="AZ608" i="18" s="1"/>
  <c r="BA608" i="18" s="1"/>
  <c r="BB608" i="18" s="1"/>
  <c r="BC608" i="18" s="1"/>
  <c r="BD608" i="18" s="1"/>
  <c r="BE608" i="18" s="1"/>
  <c r="BF608" i="18" s="1"/>
  <c r="BG608" i="18" s="1"/>
  <c r="BH608" i="18" s="1"/>
  <c r="BI608" i="18" s="1"/>
  <c r="AF312" i="18"/>
  <c r="AC275" i="18"/>
  <c r="AD327" i="18"/>
  <c r="Z791" i="18"/>
  <c r="AA781" i="18"/>
  <c r="AE846" i="18"/>
  <c r="AC643" i="18"/>
  <c r="AC379" i="18"/>
  <c r="AC612" i="18"/>
  <c r="Z804" i="18"/>
  <c r="AA794" i="18"/>
  <c r="AA742" i="18"/>
  <c r="Y270" i="18"/>
  <c r="Z260" i="18"/>
  <c r="Y778" i="18"/>
  <c r="Z768" i="18"/>
  <c r="AE820" i="18"/>
  <c r="AA374" i="18"/>
  <c r="AB364" i="18"/>
  <c r="AC223" i="18"/>
  <c r="Z855" i="18"/>
  <c r="Y856" i="18"/>
  <c r="AF625" i="18"/>
  <c r="AE403" i="18"/>
  <c r="AC850" i="18"/>
  <c r="Z765" i="18"/>
  <c r="AA755" i="18"/>
  <c r="AC599" i="18"/>
  <c r="AF234" i="18"/>
  <c r="AC713" i="18"/>
  <c r="AD703" i="18"/>
  <c r="AD586" i="18"/>
  <c r="Z835" i="18"/>
  <c r="Y843" i="18"/>
  <c r="X752" i="18"/>
  <c r="Y751" i="18"/>
  <c r="Z726" i="18"/>
  <c r="AA716" i="18"/>
  <c r="AD677" i="18"/>
  <c r="Y674" i="18"/>
  <c r="Z664" i="18"/>
  <c r="AF325" i="18"/>
  <c r="AF833" i="18"/>
  <c r="AB653" i="18"/>
  <c r="AA661" i="18"/>
  <c r="AA685" i="18"/>
  <c r="Z687" i="18"/>
  <c r="AA700" i="18"/>
  <c r="AB690" i="18"/>
  <c r="AA309" i="18"/>
  <c r="AB299" i="18"/>
  <c r="AB621" i="18" l="1"/>
  <c r="Z609" i="18"/>
  <c r="Y609" i="18"/>
  <c r="AA607" i="18"/>
  <c r="AA609" i="18" s="1"/>
  <c r="AD377" i="18"/>
  <c r="AA735" i="18"/>
  <c r="Z739" i="18"/>
  <c r="AA425" i="18"/>
  <c r="Z426" i="18"/>
  <c r="AB218" i="18"/>
  <c r="AD317" i="18"/>
  <c r="AC322" i="18"/>
  <c r="AB384" i="18"/>
  <c r="AA387" i="18"/>
  <c r="AC351" i="18"/>
  <c r="AA439" i="18"/>
  <c r="AB429" i="18"/>
  <c r="AE257" i="18"/>
  <c r="AF247" i="18"/>
  <c r="AA328" i="18"/>
  <c r="Z335" i="18"/>
  <c r="AB225" i="18"/>
  <c r="X13" i="24"/>
  <c r="Y12" i="24"/>
  <c r="AA452" i="18"/>
  <c r="AB442" i="18"/>
  <c r="AB278" i="18"/>
  <c r="AA283" i="18"/>
  <c r="AD407" i="18"/>
  <c r="AC413" i="18"/>
  <c r="AC208" i="18"/>
  <c r="AD208" i="18" s="1"/>
  <c r="AD218" i="18" s="1"/>
  <c r="AK221" i="18"/>
  <c r="AB238" i="18"/>
  <c r="AA343" i="18"/>
  <c r="Z348" i="18"/>
  <c r="AA358" i="18"/>
  <c r="Z361" i="18"/>
  <c r="AB309" i="18"/>
  <c r="AC299" i="18"/>
  <c r="AB685" i="18"/>
  <c r="AA687" i="18"/>
  <c r="AG325" i="18"/>
  <c r="Z674" i="18"/>
  <c r="AA664" i="18"/>
  <c r="AE677" i="18"/>
  <c r="AG234" i="18"/>
  <c r="AD599" i="18"/>
  <c r="AA855" i="18"/>
  <c r="Z856" i="18"/>
  <c r="AD223" i="18"/>
  <c r="AF820" i="18"/>
  <c r="Z270" i="18"/>
  <c r="AA260" i="18"/>
  <c r="AD379" i="18"/>
  <c r="AG312" i="18"/>
  <c r="Z7" i="18"/>
  <c r="AA813" i="18"/>
  <c r="Z817" i="18"/>
  <c r="AD821" i="18"/>
  <c r="AB296" i="18"/>
  <c r="AC286" i="18"/>
  <c r="AJ273" i="18"/>
  <c r="AB629" i="18"/>
  <c r="AA726" i="18"/>
  <c r="AB716" i="18"/>
  <c r="AF403" i="18"/>
  <c r="AG625" i="18"/>
  <c r="AB742" i="18"/>
  <c r="AD612" i="18"/>
  <c r="AF846" i="18"/>
  <c r="AE651" i="18"/>
  <c r="AF416" i="18"/>
  <c r="AB700" i="18"/>
  <c r="AC690" i="18"/>
  <c r="AC653" i="18"/>
  <c r="AB661" i="18"/>
  <c r="AG833" i="18"/>
  <c r="Z751" i="18"/>
  <c r="Y752" i="18"/>
  <c r="AA835" i="18"/>
  <c r="Z843" i="18"/>
  <c r="AD713" i="18"/>
  <c r="AE703" i="18"/>
  <c r="AD850" i="18"/>
  <c r="Z778" i="18"/>
  <c r="AA768" i="18"/>
  <c r="AA804" i="18"/>
  <c r="AB794" i="18"/>
  <c r="AD643" i="18"/>
  <c r="AE327" i="18"/>
  <c r="AB829" i="18"/>
  <c r="AA830" i="18"/>
  <c r="AC807" i="18"/>
  <c r="AC729" i="18"/>
  <c r="AA592" i="18"/>
  <c r="Z596" i="18"/>
  <c r="AA644" i="18"/>
  <c r="AF338" i="18"/>
  <c r="AE586" i="18"/>
  <c r="AA765" i="18"/>
  <c r="AB755" i="18"/>
  <c r="AB374" i="18"/>
  <c r="AC364" i="18"/>
  <c r="AA791" i="18"/>
  <c r="AB781" i="18"/>
  <c r="AD275" i="18"/>
  <c r="AB400" i="18"/>
  <c r="AC390" i="18"/>
  <c r="AF638" i="18"/>
  <c r="AC621" i="18" l="1"/>
  <c r="AB622" i="18"/>
  <c r="AB735" i="18"/>
  <c r="AA739" i="18"/>
  <c r="AE377" i="18"/>
  <c r="AB607" i="18"/>
  <c r="AB609" i="18" s="1"/>
  <c r="AB425" i="18"/>
  <c r="AA426" i="18"/>
  <c r="AC442" i="18"/>
  <c r="AB452" i="18"/>
  <c r="AB439" i="18"/>
  <c r="AC429" i="18"/>
  <c r="AC278" i="18"/>
  <c r="AB283" i="18"/>
  <c r="AC225" i="18"/>
  <c r="AB328" i="18"/>
  <c r="AA335" i="18"/>
  <c r="AE317" i="18"/>
  <c r="AD322" i="18"/>
  <c r="AB358" i="18"/>
  <c r="AA361" i="18"/>
  <c r="AB343" i="18"/>
  <c r="AA348" i="18"/>
  <c r="AC238" i="18"/>
  <c r="AL221" i="18"/>
  <c r="Y13" i="24"/>
  <c r="Z12" i="24"/>
  <c r="AF257" i="18"/>
  <c r="AG247" i="18"/>
  <c r="AD351" i="18"/>
  <c r="AC218" i="18"/>
  <c r="AE208" i="18"/>
  <c r="AE407" i="18"/>
  <c r="AD413" i="18"/>
  <c r="AC384" i="18"/>
  <c r="AB387" i="18"/>
  <c r="AC374" i="18"/>
  <c r="AD364" i="18"/>
  <c r="AB765" i="18"/>
  <c r="AC755" i="18"/>
  <c r="AG338" i="18"/>
  <c r="AB644" i="18"/>
  <c r="AE643" i="18"/>
  <c r="AE850" i="18"/>
  <c r="AG416" i="18"/>
  <c r="AF651" i="18"/>
  <c r="AH625" i="18"/>
  <c r="AB813" i="18"/>
  <c r="AA817" i="18"/>
  <c r="AE379" i="18"/>
  <c r="AA270" i="18"/>
  <c r="AB260" i="18"/>
  <c r="AE599" i="18"/>
  <c r="AF677" i="18"/>
  <c r="AC400" i="18"/>
  <c r="AD390" i="18"/>
  <c r="AB791" i="18"/>
  <c r="AC781" i="18"/>
  <c r="AD807" i="18"/>
  <c r="AC829" i="18"/>
  <c r="AB830" i="18"/>
  <c r="AE713" i="18"/>
  <c r="AF703" i="18"/>
  <c r="AH833" i="18"/>
  <c r="AC700" i="18"/>
  <c r="AD690" i="18"/>
  <c r="AG846" i="18"/>
  <c r="AE612" i="18"/>
  <c r="AK273" i="18"/>
  <c r="AC296" i="18"/>
  <c r="AD286" i="18"/>
  <c r="AA7" i="18"/>
  <c r="AG820" i="18"/>
  <c r="AE223" i="18"/>
  <c r="AB855" i="18"/>
  <c r="AA856" i="18"/>
  <c r="AH234" i="18"/>
  <c r="AA674" i="18"/>
  <c r="AB664" i="18"/>
  <c r="AG638" i="18"/>
  <c r="AE275" i="18"/>
  <c r="AF586" i="18"/>
  <c r="AB592" i="18"/>
  <c r="AA596" i="18"/>
  <c r="AF327" i="18"/>
  <c r="AB835" i="18"/>
  <c r="AA843" i="18"/>
  <c r="Z752" i="18"/>
  <c r="AA751" i="18"/>
  <c r="AD653" i="18"/>
  <c r="AC661" i="18"/>
  <c r="AC742" i="18"/>
  <c r="AG403" i="18"/>
  <c r="AE821" i="18"/>
  <c r="AH312" i="18"/>
  <c r="AC309" i="18"/>
  <c r="AD299" i="18"/>
  <c r="AD729" i="18"/>
  <c r="AB804" i="18"/>
  <c r="AC794" i="18"/>
  <c r="AA778" i="18"/>
  <c r="AB768" i="18"/>
  <c r="AB726" i="18"/>
  <c r="AC716" i="18"/>
  <c r="AC629" i="18"/>
  <c r="AH325" i="18"/>
  <c r="AC685" i="18"/>
  <c r="AB687" i="18"/>
  <c r="AD621" i="18" l="1"/>
  <c r="AC622" i="18"/>
  <c r="AF377" i="18"/>
  <c r="AG377" i="18" s="1"/>
  <c r="AC607" i="18"/>
  <c r="AC735" i="18"/>
  <c r="AB739" i="18"/>
  <c r="AB426" i="18"/>
  <c r="AC425" i="18"/>
  <c r="AE218" i="18"/>
  <c r="AF208" i="18"/>
  <c r="AG257" i="18"/>
  <c r="AH247" i="18"/>
  <c r="AC343" i="18"/>
  <c r="AB348" i="18"/>
  <c r="AC358" i="18"/>
  <c r="AB361" i="18"/>
  <c r="AD225" i="18"/>
  <c r="AD278" i="18"/>
  <c r="AC283" i="18"/>
  <c r="AD429" i="18"/>
  <c r="AC439" i="18"/>
  <c r="AD384" i="18"/>
  <c r="AC387" i="18"/>
  <c r="Z13" i="24"/>
  <c r="AA12" i="24"/>
  <c r="AD238" i="18"/>
  <c r="AF317" i="18"/>
  <c r="AE322" i="18"/>
  <c r="AC328" i="18"/>
  <c r="AB335" i="18"/>
  <c r="AF407" i="18"/>
  <c r="AE413" i="18"/>
  <c r="AE351" i="18"/>
  <c r="AM221" i="18"/>
  <c r="AD442" i="18"/>
  <c r="AC452" i="18"/>
  <c r="AB778" i="18"/>
  <c r="AC768" i="18"/>
  <c r="AC804" i="18"/>
  <c r="AD794" i="18"/>
  <c r="AD742" i="18"/>
  <c r="AH638" i="18"/>
  <c r="AC855" i="18"/>
  <c r="AB856" i="18"/>
  <c r="AH820" i="18"/>
  <c r="AF612" i="18"/>
  <c r="AD400" i="18"/>
  <c r="AE390" i="18"/>
  <c r="AG651" i="18"/>
  <c r="AH416" i="18"/>
  <c r="AD309" i="18"/>
  <c r="AE299" i="18"/>
  <c r="AI312" i="18"/>
  <c r="AH403" i="18"/>
  <c r="AE653" i="18"/>
  <c r="AD661" i="18"/>
  <c r="AG327" i="18"/>
  <c r="AC592" i="18"/>
  <c r="AB596" i="18"/>
  <c r="AF275" i="18"/>
  <c r="AF223" i="18"/>
  <c r="AB7" i="18"/>
  <c r="AF599" i="18"/>
  <c r="AF850" i="18"/>
  <c r="AF643" i="18"/>
  <c r="AC644" i="18"/>
  <c r="AH338" i="18"/>
  <c r="AI325" i="18"/>
  <c r="AF821" i="18"/>
  <c r="AC835" i="18"/>
  <c r="AB843" i="18"/>
  <c r="AG586" i="18"/>
  <c r="AD296" i="18"/>
  <c r="AE286" i="18"/>
  <c r="AH846" i="18"/>
  <c r="AD700" i="18"/>
  <c r="AE690" i="18"/>
  <c r="AI833" i="18"/>
  <c r="AD829" i="18"/>
  <c r="AC830" i="18"/>
  <c r="AE807" i="18"/>
  <c r="AC791" i="18"/>
  <c r="AD781" i="18"/>
  <c r="AG677" i="18"/>
  <c r="AB270" i="18"/>
  <c r="AC260" i="18"/>
  <c r="AC765" i="18"/>
  <c r="AD755" i="18"/>
  <c r="AD685" i="18"/>
  <c r="AC687" i="18"/>
  <c r="AD629" i="18"/>
  <c r="AC726" i="18"/>
  <c r="AD716" i="18"/>
  <c r="AE729" i="18"/>
  <c r="AB751" i="18"/>
  <c r="AA752" i="18"/>
  <c r="AB674" i="18"/>
  <c r="AC664" i="18"/>
  <c r="AI234" i="18"/>
  <c r="AL273" i="18"/>
  <c r="AF713" i="18"/>
  <c r="AG703" i="18"/>
  <c r="AF379" i="18"/>
  <c r="AC813" i="18"/>
  <c r="AB817" i="18"/>
  <c r="AI625" i="18"/>
  <c r="AD374" i="18"/>
  <c r="AE364" i="18"/>
  <c r="H203" i="1"/>
  <c r="H49" i="24" s="1"/>
  <c r="AE621" i="18" l="1"/>
  <c r="AD622" i="18"/>
  <c r="AD735" i="18"/>
  <c r="AC739" i="18"/>
  <c r="AH377" i="18"/>
  <c r="AI377" i="18" s="1"/>
  <c r="AJ377" i="18" s="1"/>
  <c r="AK377" i="18" s="1"/>
  <c r="AC609" i="18"/>
  <c r="AD607" i="18"/>
  <c r="AD425" i="18"/>
  <c r="AC426" i="18"/>
  <c r="AG407" i="18"/>
  <c r="AF413" i="18"/>
  <c r="AG317" i="18"/>
  <c r="AF322" i="18"/>
  <c r="AE238" i="18"/>
  <c r="AD439" i="18"/>
  <c r="AE429" i="18"/>
  <c r="AE225" i="18"/>
  <c r="AD358" i="18"/>
  <c r="AC361" i="18"/>
  <c r="AH257" i="18"/>
  <c r="AI247" i="18"/>
  <c r="AI257" i="18" s="1"/>
  <c r="AF351" i="18"/>
  <c r="AA13" i="24"/>
  <c r="AB12" i="24"/>
  <c r="AD328" i="18"/>
  <c r="AC335" i="18"/>
  <c r="AE384" i="18"/>
  <c r="AD387" i="18"/>
  <c r="AE278" i="18"/>
  <c r="AD283" i="18"/>
  <c r="AD343" i="18"/>
  <c r="AC348" i="18"/>
  <c r="AG208" i="18"/>
  <c r="AF218" i="18"/>
  <c r="AD452" i="18"/>
  <c r="AE442" i="18"/>
  <c r="AN221" i="18"/>
  <c r="AG379" i="18"/>
  <c r="AM273" i="18"/>
  <c r="AC751" i="18"/>
  <c r="AB752" i="18"/>
  <c r="AE374" i="18"/>
  <c r="AF364" i="18"/>
  <c r="AG713" i="18"/>
  <c r="AH703" i="18"/>
  <c r="AJ234" i="18"/>
  <c r="AE685" i="18"/>
  <c r="AD687" i="18"/>
  <c r="AD765" i="18"/>
  <c r="AE755" i="18"/>
  <c r="AH677" i="18"/>
  <c r="AD835" i="18"/>
  <c r="AC843" i="18"/>
  <c r="AG643" i="18"/>
  <c r="AC7" i="18"/>
  <c r="AE309" i="18"/>
  <c r="AF299" i="18"/>
  <c r="AI416" i="18"/>
  <c r="AG612" i="18"/>
  <c r="AI820" i="18"/>
  <c r="AD804" i="18"/>
  <c r="AE794" i="18"/>
  <c r="AJ625" i="18"/>
  <c r="AC674" i="18"/>
  <c r="AD664" i="18"/>
  <c r="AF729" i="18"/>
  <c r="AC270" i="18"/>
  <c r="AD260" i="18"/>
  <c r="AD791" i="18"/>
  <c r="AE781" i="18"/>
  <c r="AE829" i="18"/>
  <c r="AD830" i="18"/>
  <c r="AG821" i="18"/>
  <c r="AD644" i="18"/>
  <c r="AH327" i="18"/>
  <c r="AE400" i="18"/>
  <c r="AF390" i="18"/>
  <c r="AI638" i="18"/>
  <c r="AE629" i="18"/>
  <c r="AF807" i="18"/>
  <c r="AJ833" i="18"/>
  <c r="AE700" i="18"/>
  <c r="AF690" i="18"/>
  <c r="AE296" i="18"/>
  <c r="AF286" i="18"/>
  <c r="AH586" i="18"/>
  <c r="AI338" i="18"/>
  <c r="AG850" i="18"/>
  <c r="AF653" i="18"/>
  <c r="AE661" i="18"/>
  <c r="AI403" i="18"/>
  <c r="AH651" i="18"/>
  <c r="AC778" i="18"/>
  <c r="AD768" i="18"/>
  <c r="AD813" i="18"/>
  <c r="AC817" i="18"/>
  <c r="AD726" i="18"/>
  <c r="AE716" i="18"/>
  <c r="AI846" i="18"/>
  <c r="AJ325" i="18"/>
  <c r="AG599" i="18"/>
  <c r="AG223" i="18"/>
  <c r="AG275" i="18"/>
  <c r="AD592" i="18"/>
  <c r="AC596" i="18"/>
  <c r="AJ312" i="18"/>
  <c r="AD855" i="18"/>
  <c r="AC856" i="18"/>
  <c r="AE742" i="18"/>
  <c r="I203" i="1"/>
  <c r="I49" i="24" s="1"/>
  <c r="AJ247" i="18" l="1"/>
  <c r="AK247" i="18" s="1"/>
  <c r="AK257" i="18" s="1"/>
  <c r="AF621" i="18"/>
  <c r="AE622" i="18"/>
  <c r="AL377" i="18"/>
  <c r="AM377" i="18" s="1"/>
  <c r="AN377" i="18" s="1"/>
  <c r="AO377" i="18" s="1"/>
  <c r="AE607" i="18"/>
  <c r="AD609" i="18"/>
  <c r="AE735" i="18"/>
  <c r="AD739" i="18"/>
  <c r="AE425" i="18"/>
  <c r="AD426" i="18"/>
  <c r="AE452" i="18"/>
  <c r="AF442" i="18"/>
  <c r="AE343" i="18"/>
  <c r="AD348" i="18"/>
  <c r="AF278" i="18"/>
  <c r="AE283" i="18"/>
  <c r="AF225" i="18"/>
  <c r="AH317" i="18"/>
  <c r="AG322" i="18"/>
  <c r="AG351" i="18"/>
  <c r="AE439" i="18"/>
  <c r="AF429" i="18"/>
  <c r="AG218" i="18"/>
  <c r="AH208" i="18"/>
  <c r="AF384" i="18"/>
  <c r="AE387" i="18"/>
  <c r="AE328" i="18"/>
  <c r="AD335" i="18"/>
  <c r="AE358" i="18"/>
  <c r="AD361" i="18"/>
  <c r="AF238" i="18"/>
  <c r="AH407" i="18"/>
  <c r="AG413" i="18"/>
  <c r="AB13" i="24"/>
  <c r="AC12" i="24"/>
  <c r="AO221" i="18"/>
  <c r="AP221" i="18" s="1"/>
  <c r="AH599" i="18"/>
  <c r="AK325" i="18"/>
  <c r="AJ403" i="18"/>
  <c r="AF629" i="18"/>
  <c r="AI327" i="18"/>
  <c r="AF829" i="18"/>
  <c r="AE830" i="18"/>
  <c r="AD270" i="18"/>
  <c r="AE260" i="18"/>
  <c r="AE804" i="18"/>
  <c r="AF794" i="18"/>
  <c r="AH612" i="18"/>
  <c r="AF685" i="18"/>
  <c r="AE687" i="18"/>
  <c r="AH713" i="18"/>
  <c r="AI703" i="18"/>
  <c r="AF374" i="18"/>
  <c r="AG364" i="18"/>
  <c r="AN273" i="18"/>
  <c r="AE855" i="18"/>
  <c r="AD856" i="18"/>
  <c r="AG653" i="18"/>
  <c r="AF661" i="18"/>
  <c r="AH850" i="18"/>
  <c r="AK833" i="18"/>
  <c r="AG807" i="18"/>
  <c r="AH821" i="18"/>
  <c r="AE791" i="18"/>
  <c r="AF781" i="18"/>
  <c r="AD674" i="18"/>
  <c r="AE664" i="18"/>
  <c r="AK625" i="18"/>
  <c r="AE835" i="18"/>
  <c r="AD843" i="18"/>
  <c r="AE765" i="18"/>
  <c r="AF755" i="18"/>
  <c r="AF742" i="18"/>
  <c r="AK312" i="18"/>
  <c r="AD778" i="18"/>
  <c r="AE768" i="18"/>
  <c r="AH275" i="18"/>
  <c r="AH223" i="18"/>
  <c r="AJ846" i="18"/>
  <c r="AE813" i="18"/>
  <c r="AD817" i="18"/>
  <c r="AI651" i="18"/>
  <c r="AJ638" i="18"/>
  <c r="AF400" i="18"/>
  <c r="AG390" i="18"/>
  <c r="AG729" i="18"/>
  <c r="AJ820" i="18"/>
  <c r="AJ416" i="18"/>
  <c r="AF309" i="18"/>
  <c r="AG299" i="18"/>
  <c r="AD7" i="18"/>
  <c r="AI677" i="18"/>
  <c r="AK234" i="18"/>
  <c r="AE592" i="18"/>
  <c r="AD596" i="18"/>
  <c r="AE726" i="18"/>
  <c r="AF716" i="18"/>
  <c r="AJ338" i="18"/>
  <c r="AI586" i="18"/>
  <c r="AF296" i="18"/>
  <c r="AG286" i="18"/>
  <c r="AF700" i="18"/>
  <c r="AG690" i="18"/>
  <c r="AE644" i="18"/>
  <c r="AH643" i="18"/>
  <c r="AD751" i="18"/>
  <c r="AC752" i="18"/>
  <c r="AH379" i="18"/>
  <c r="J203" i="1"/>
  <c r="J49" i="24" s="1"/>
  <c r="AL247" i="18" l="1"/>
  <c r="AM247" i="18" s="1"/>
  <c r="AJ257" i="18"/>
  <c r="AG621" i="18"/>
  <c r="AF622" i="18"/>
  <c r="AF735" i="18"/>
  <c r="AE739" i="18"/>
  <c r="AF607" i="18"/>
  <c r="AE609" i="18"/>
  <c r="AF425" i="18"/>
  <c r="AE426" i="18"/>
  <c r="AG429" i="18"/>
  <c r="AF439" i="18"/>
  <c r="AI407" i="18"/>
  <c r="AH413" i="18"/>
  <c r="AG238" i="18"/>
  <c r="AF358" i="18"/>
  <c r="AE361" i="18"/>
  <c r="AG225" i="18"/>
  <c r="AF343" i="18"/>
  <c r="AE348" i="18"/>
  <c r="AQ221" i="18"/>
  <c r="AR221" i="18" s="1"/>
  <c r="AI208" i="18"/>
  <c r="AH218" i="18"/>
  <c r="AH351" i="18"/>
  <c r="AF452" i="18"/>
  <c r="AG442" i="18"/>
  <c r="AD12" i="24"/>
  <c r="AC13" i="24"/>
  <c r="AF328" i="18"/>
  <c r="AE335" i="18"/>
  <c r="AG384" i="18"/>
  <c r="AF387" i="18"/>
  <c r="AI317" i="18"/>
  <c r="AH322" i="18"/>
  <c r="AG278" i="18"/>
  <c r="AF283" i="18"/>
  <c r="AF726" i="18"/>
  <c r="AG716" i="18"/>
  <c r="AJ677" i="18"/>
  <c r="AE7" i="18"/>
  <c r="AG309" i="18"/>
  <c r="AH299" i="18"/>
  <c r="AG400" i="18"/>
  <c r="AH390" i="18"/>
  <c r="AK638" i="18"/>
  <c r="AJ651" i="18"/>
  <c r="AI275" i="18"/>
  <c r="AE778" i="18"/>
  <c r="AF768" i="18"/>
  <c r="AP377" i="18"/>
  <c r="AL312" i="18"/>
  <c r="AF791" i="18"/>
  <c r="AG781" i="18"/>
  <c r="AI850" i="18"/>
  <c r="AO273" i="18"/>
  <c r="AK403" i="18"/>
  <c r="AI379" i="18"/>
  <c r="AJ586" i="18"/>
  <c r="AL234" i="18"/>
  <c r="AH729" i="18"/>
  <c r="AF835" i="18"/>
  <c r="AE843" i="18"/>
  <c r="AL625" i="18"/>
  <c r="AE674" i="18"/>
  <c r="AF664" i="18"/>
  <c r="AI821" i="18"/>
  <c r="AH807" i="18"/>
  <c r="AH653" i="18"/>
  <c r="AG661" i="18"/>
  <c r="AI713" i="18"/>
  <c r="AJ703" i="18"/>
  <c r="AI612" i="18"/>
  <c r="AF804" i="18"/>
  <c r="AG794" i="18"/>
  <c r="AG829" i="18"/>
  <c r="AF830" i="18"/>
  <c r="AL325" i="18"/>
  <c r="AE751" i="18"/>
  <c r="AD752" i="18"/>
  <c r="AF644" i="18"/>
  <c r="AF592" i="18"/>
  <c r="AE596" i="18"/>
  <c r="AK416" i="18"/>
  <c r="AK820" i="18"/>
  <c r="AF813" i="18"/>
  <c r="AE817" i="18"/>
  <c r="AI223" i="18"/>
  <c r="AG742" i="18"/>
  <c r="AF765" i="18"/>
  <c r="AG755" i="18"/>
  <c r="AF855" i="18"/>
  <c r="AE856" i="18"/>
  <c r="AG374" i="18"/>
  <c r="AH364" i="18"/>
  <c r="AG685" i="18"/>
  <c r="AF687" i="18"/>
  <c r="AE270" i="18"/>
  <c r="AF260" i="18"/>
  <c r="AJ327" i="18"/>
  <c r="AI643" i="18"/>
  <c r="AG700" i="18"/>
  <c r="AH690" i="18"/>
  <c r="AG296" i="18"/>
  <c r="AH286" i="18"/>
  <c r="AK338" i="18"/>
  <c r="AK846" i="18"/>
  <c r="AL833" i="18"/>
  <c r="AG629" i="18"/>
  <c r="AI599" i="18"/>
  <c r="K203" i="1"/>
  <c r="K49" i="24" s="1"/>
  <c r="AL257" i="18" l="1"/>
  <c r="AS221" i="18"/>
  <c r="AT221" i="18" s="1"/>
  <c r="AH621" i="18"/>
  <c r="AG622" i="18"/>
  <c r="AG735" i="18"/>
  <c r="AF739" i="18"/>
  <c r="AG607" i="18"/>
  <c r="AF609" i="18"/>
  <c r="AF426" i="18"/>
  <c r="AG425" i="18"/>
  <c r="AH278" i="18"/>
  <c r="AG283" i="18"/>
  <c r="AJ317" i="18"/>
  <c r="AI322" i="18"/>
  <c r="AG328" i="18"/>
  <c r="AF335" i="18"/>
  <c r="AI218" i="18"/>
  <c r="AJ208" i="18"/>
  <c r="AI351" i="18"/>
  <c r="AJ351" i="18" s="1"/>
  <c r="AK351" i="18" s="1"/>
  <c r="AH225" i="18"/>
  <c r="AG358" i="18"/>
  <c r="AF361" i="18"/>
  <c r="AJ407" i="18"/>
  <c r="AI413" i="18"/>
  <c r="AH384" i="18"/>
  <c r="AG387" i="18"/>
  <c r="AD13" i="24"/>
  <c r="AE12" i="24"/>
  <c r="AG452" i="18"/>
  <c r="AH442" i="18"/>
  <c r="AG343" i="18"/>
  <c r="AF348" i="18"/>
  <c r="AH238" i="18"/>
  <c r="AH429" i="18"/>
  <c r="AG439" i="18"/>
  <c r="AJ599" i="18"/>
  <c r="AG855" i="18"/>
  <c r="AF856" i="18"/>
  <c r="AG765" i="18"/>
  <c r="AH755" i="18"/>
  <c r="AJ612" i="18"/>
  <c r="AJ713" i="18"/>
  <c r="AK703" i="18"/>
  <c r="AJ821" i="18"/>
  <c r="AG835" i="18"/>
  <c r="AF843" i="18"/>
  <c r="AG791" i="18"/>
  <c r="AH781" i="18"/>
  <c r="AQ377" i="18"/>
  <c r="AK677" i="18"/>
  <c r="AM833" i="18"/>
  <c r="AL846" i="18"/>
  <c r="AL338" i="18"/>
  <c r="AH296" i="18"/>
  <c r="AI286" i="18"/>
  <c r="AJ643" i="18"/>
  <c r="AH374" i="18"/>
  <c r="AI364" i="18"/>
  <c r="AL416" i="18"/>
  <c r="AG644" i="18"/>
  <c r="AH829" i="18"/>
  <c r="AG830" i="18"/>
  <c r="AI653" i="18"/>
  <c r="AH661" i="18"/>
  <c r="AI807" i="18"/>
  <c r="AF674" i="18"/>
  <c r="AG664" i="18"/>
  <c r="AK586" i="18"/>
  <c r="AJ275" i="18"/>
  <c r="AL638" i="18"/>
  <c r="AH309" i="18"/>
  <c r="AI299" i="18"/>
  <c r="AH629" i="18"/>
  <c r="AH685" i="18"/>
  <c r="AG687" i="18"/>
  <c r="AH742" i="18"/>
  <c r="AG592" i="18"/>
  <c r="AF596" i="18"/>
  <c r="AF751" i="18"/>
  <c r="AE752" i="18"/>
  <c r="AM325" i="18"/>
  <c r="AG804" i="18"/>
  <c r="AH794" i="18"/>
  <c r="AI729" i="18"/>
  <c r="AM234" i="18"/>
  <c r="AJ379" i="18"/>
  <c r="AM312" i="18"/>
  <c r="AF778" i="18"/>
  <c r="AG768" i="18"/>
  <c r="AH700" i="18"/>
  <c r="AI690" i="18"/>
  <c r="AK327" i="18"/>
  <c r="AF270" i="18"/>
  <c r="AG260" i="18"/>
  <c r="AM257" i="18"/>
  <c r="AN247" i="18"/>
  <c r="AJ223" i="18"/>
  <c r="AG813" i="18"/>
  <c r="AF817" i="18"/>
  <c r="AL820" i="18"/>
  <c r="AM625" i="18"/>
  <c r="AL403" i="18"/>
  <c r="AP273" i="18"/>
  <c r="AJ850" i="18"/>
  <c r="AK651" i="18"/>
  <c r="AH400" i="18"/>
  <c r="AI390" i="18"/>
  <c r="AF7" i="18"/>
  <c r="AG726" i="18"/>
  <c r="AH716" i="18"/>
  <c r="AI621" i="18" l="1"/>
  <c r="AH622" i="18"/>
  <c r="AH607" i="18"/>
  <c r="AG609" i="18"/>
  <c r="AH735" i="18"/>
  <c r="AG739" i="18"/>
  <c r="AG426" i="18"/>
  <c r="AH425" i="18"/>
  <c r="AH439" i="18"/>
  <c r="AI429" i="18"/>
  <c r="AH343" i="18"/>
  <c r="AG348" i="18"/>
  <c r="AJ218" i="18"/>
  <c r="AK208" i="18"/>
  <c r="AH452" i="18"/>
  <c r="AI442" i="18"/>
  <c r="AK407" i="18"/>
  <c r="AJ413" i="18"/>
  <c r="AI225" i="18"/>
  <c r="AH328" i="18"/>
  <c r="AG335" i="18"/>
  <c r="AI238" i="18"/>
  <c r="AF12" i="24"/>
  <c r="AE13" i="24"/>
  <c r="AI384" i="18"/>
  <c r="AH387" i="18"/>
  <c r="AH358" i="18"/>
  <c r="AG361" i="18"/>
  <c r="AK317" i="18"/>
  <c r="AJ322" i="18"/>
  <c r="AI278" i="18"/>
  <c r="AH283" i="18"/>
  <c r="AK223" i="18"/>
  <c r="AG778" i="18"/>
  <c r="AH768" i="18"/>
  <c r="AN312" i="18"/>
  <c r="AI309" i="18"/>
  <c r="AJ299" i="18"/>
  <c r="AJ653" i="18"/>
  <c r="AI661" i="18"/>
  <c r="AI829" i="18"/>
  <c r="AH830" i="18"/>
  <c r="AR377" i="18"/>
  <c r="AH765" i="18"/>
  <c r="AI755" i="18"/>
  <c r="AK599" i="18"/>
  <c r="AG7" i="18"/>
  <c r="AM820" i="18"/>
  <c r="AI700" i="18"/>
  <c r="AJ690" i="18"/>
  <c r="AG751" i="18"/>
  <c r="AF752" i="18"/>
  <c r="AI742" i="18"/>
  <c r="AI685" i="18"/>
  <c r="AH687" i="18"/>
  <c r="AG674" i="18"/>
  <c r="AH664" i="18"/>
  <c r="AH644" i="18"/>
  <c r="AM416" i="18"/>
  <c r="AM338" i="18"/>
  <c r="AM846" i="18"/>
  <c r="AH835" i="18"/>
  <c r="AG843" i="18"/>
  <c r="AK850" i="18"/>
  <c r="AN625" i="18"/>
  <c r="AN257" i="18"/>
  <c r="AO247" i="18"/>
  <c r="AI400" i="18"/>
  <c r="AJ390" i="18"/>
  <c r="AL651" i="18"/>
  <c r="AQ273" i="18"/>
  <c r="AM403" i="18"/>
  <c r="AH813" i="18"/>
  <c r="AG817" i="18"/>
  <c r="AL327" i="18"/>
  <c r="AK379" i="18"/>
  <c r="AN325" i="18"/>
  <c r="AM638" i="18"/>
  <c r="AJ364" i="18"/>
  <c r="AI374" i="18"/>
  <c r="AK643" i="18"/>
  <c r="AL677" i="18"/>
  <c r="AH791" i="18"/>
  <c r="AI781" i="18"/>
  <c r="AK713" i="18"/>
  <c r="AL703" i="18"/>
  <c r="AK612" i="18"/>
  <c r="AH855" i="18"/>
  <c r="AG856" i="18"/>
  <c r="AU221" i="18"/>
  <c r="AH726" i="18"/>
  <c r="AI716" i="18"/>
  <c r="AG270" i="18"/>
  <c r="AH260" i="18"/>
  <c r="AN234" i="18"/>
  <c r="AJ729" i="18"/>
  <c r="AH804" i="18"/>
  <c r="AI794" i="18"/>
  <c r="AH592" i="18"/>
  <c r="AG596" i="18"/>
  <c r="AI629" i="18"/>
  <c r="AK275" i="18"/>
  <c r="AL586" i="18"/>
  <c r="AJ807" i="18"/>
  <c r="AI296" i="18"/>
  <c r="AJ286" i="18"/>
  <c r="AL351" i="18"/>
  <c r="AN833" i="18"/>
  <c r="AK821" i="18"/>
  <c r="AJ621" i="18" l="1"/>
  <c r="AI622" i="18"/>
  <c r="AI735" i="18"/>
  <c r="AH739" i="18"/>
  <c r="AI607" i="18"/>
  <c r="AH609" i="18"/>
  <c r="AH426" i="18"/>
  <c r="AI425" i="18"/>
  <c r="AL317" i="18"/>
  <c r="AK322" i="18"/>
  <c r="AF13" i="24"/>
  <c r="AG12" i="24"/>
  <c r="AK218" i="18"/>
  <c r="AL208" i="18"/>
  <c r="AJ225" i="18"/>
  <c r="AL407" i="18"/>
  <c r="AK413" i="18"/>
  <c r="AI343" i="18"/>
  <c r="AH348" i="18"/>
  <c r="AJ278" i="18"/>
  <c r="AI283" i="18"/>
  <c r="AI358" i="18"/>
  <c r="AH361" i="18"/>
  <c r="AJ384" i="18"/>
  <c r="AI387" i="18"/>
  <c r="AJ238" i="18"/>
  <c r="AI328" i="18"/>
  <c r="AH335" i="18"/>
  <c r="AI452" i="18"/>
  <c r="AJ442" i="18"/>
  <c r="AI439" i="18"/>
  <c r="AJ429" i="18"/>
  <c r="AJ439" i="18" s="1"/>
  <c r="AL275" i="18"/>
  <c r="AL612" i="18"/>
  <c r="AL643" i="18"/>
  <c r="AI813" i="18"/>
  <c r="AH817" i="18"/>
  <c r="AO257" i="18"/>
  <c r="AP247" i="18"/>
  <c r="AI835" i="18"/>
  <c r="AH843" i="18"/>
  <c r="AH7" i="18"/>
  <c r="AI765" i="18"/>
  <c r="AJ755" i="18"/>
  <c r="AL223" i="18"/>
  <c r="AJ629" i="18"/>
  <c r="AI592" i="18"/>
  <c r="AH596" i="18"/>
  <c r="AI804" i="18"/>
  <c r="AJ794" i="18"/>
  <c r="AO234" i="18"/>
  <c r="AI726" i="18"/>
  <c r="AJ716" i="18"/>
  <c r="AV221" i="18"/>
  <c r="AI791" i="18"/>
  <c r="AJ781" i="18"/>
  <c r="AN403" i="18"/>
  <c r="AM651" i="18"/>
  <c r="AN846" i="18"/>
  <c r="AN338" i="18"/>
  <c r="AJ742" i="18"/>
  <c r="AN820" i="18"/>
  <c r="AL599" i="18"/>
  <c r="AJ829" i="18"/>
  <c r="AI830" i="18"/>
  <c r="AH778" i="18"/>
  <c r="AI768" i="18"/>
  <c r="AJ296" i="18"/>
  <c r="AK286" i="18"/>
  <c r="AL821" i="18"/>
  <c r="AH270" i="18"/>
  <c r="AI260" i="18"/>
  <c r="AL713" i="18"/>
  <c r="AM703" i="18"/>
  <c r="AM327" i="18"/>
  <c r="AO625" i="18"/>
  <c r="AN416" i="18"/>
  <c r="AH674" i="18"/>
  <c r="AI664" i="18"/>
  <c r="AH751" i="18"/>
  <c r="AG752" i="18"/>
  <c r="AS377" i="18"/>
  <c r="AJ309" i="18"/>
  <c r="AK299" i="18"/>
  <c r="AO833" i="18"/>
  <c r="AM351" i="18"/>
  <c r="AK807" i="18"/>
  <c r="AM586" i="18"/>
  <c r="AK729" i="18"/>
  <c r="AI855" i="18"/>
  <c r="AH856" i="18"/>
  <c r="AM677" i="18"/>
  <c r="AJ374" i="18"/>
  <c r="AK364" i="18"/>
  <c r="AN638" i="18"/>
  <c r="AO325" i="18"/>
  <c r="AL379" i="18"/>
  <c r="AR273" i="18"/>
  <c r="AJ400" i="18"/>
  <c r="AK390" i="18"/>
  <c r="AL850" i="18"/>
  <c r="AI644" i="18"/>
  <c r="AJ685" i="18"/>
  <c r="AI687" i="18"/>
  <c r="AJ700" i="18"/>
  <c r="AK690" i="18"/>
  <c r="AK653" i="18"/>
  <c r="AJ661" i="18"/>
  <c r="AO312" i="18"/>
  <c r="AK429" i="18" l="1"/>
  <c r="AK439" i="18" s="1"/>
  <c r="AK621" i="18"/>
  <c r="AJ622" i="18"/>
  <c r="AJ735" i="18"/>
  <c r="AI739" i="18"/>
  <c r="AJ607" i="18"/>
  <c r="AI609" i="18"/>
  <c r="AJ425" i="18"/>
  <c r="AI426" i="18"/>
  <c r="AJ452" i="18"/>
  <c r="AK442" i="18"/>
  <c r="AL218" i="18"/>
  <c r="AM208" i="18"/>
  <c r="AK238" i="18"/>
  <c r="AK384" i="18"/>
  <c r="AJ387" i="18"/>
  <c r="AK278" i="18"/>
  <c r="AJ283" i="18"/>
  <c r="AJ343" i="18"/>
  <c r="AI348" i="18"/>
  <c r="AM407" i="18"/>
  <c r="AL413" i="18"/>
  <c r="AH12" i="24"/>
  <c r="AG13" i="24"/>
  <c r="AJ328" i="18"/>
  <c r="AI335" i="18"/>
  <c r="AJ358" i="18"/>
  <c r="AI361" i="18"/>
  <c r="AK225" i="18"/>
  <c r="AM317" i="18"/>
  <c r="AL322" i="18"/>
  <c r="AK400" i="18"/>
  <c r="AL390" i="18"/>
  <c r="AL807" i="18"/>
  <c r="AK309" i="18"/>
  <c r="AL299" i="18"/>
  <c r="AT377" i="18"/>
  <c r="AI674" i="18"/>
  <c r="AJ664" i="18"/>
  <c r="AO416" i="18"/>
  <c r="AM821" i="18"/>
  <c r="AI778" i="18"/>
  <c r="AJ768" i="18"/>
  <c r="AK829" i="18"/>
  <c r="AJ830" i="18"/>
  <c r="AJ791" i="18"/>
  <c r="AK781" i="18"/>
  <c r="AJ726" i="18"/>
  <c r="AK716" i="18"/>
  <c r="AP234" i="18"/>
  <c r="AJ804" i="18"/>
  <c r="AK794" i="18"/>
  <c r="AK629" i="18"/>
  <c r="AM612" i="18"/>
  <c r="AK685" i="18"/>
  <c r="AJ687" i="18"/>
  <c r="AL653" i="18"/>
  <c r="AK661" i="18"/>
  <c r="AP833" i="18"/>
  <c r="AI270" i="18"/>
  <c r="AJ260" i="18"/>
  <c r="AM599" i="18"/>
  <c r="AO820" i="18"/>
  <c r="AJ835" i="18"/>
  <c r="AI843" i="18"/>
  <c r="AM643" i="18"/>
  <c r="AM275" i="18"/>
  <c r="AK700" i="18"/>
  <c r="AL690" i="18"/>
  <c r="AM379" i="18"/>
  <c r="AK374" i="18"/>
  <c r="AL364" i="18"/>
  <c r="AL729" i="18"/>
  <c r="AJ644" i="18"/>
  <c r="AS273" i="18"/>
  <c r="AJ855" i="18"/>
  <c r="AI856" i="18"/>
  <c r="AN586" i="18"/>
  <c r="AP625" i="18"/>
  <c r="AW221" i="18"/>
  <c r="AJ765" i="18"/>
  <c r="AK755" i="18"/>
  <c r="AI7" i="18"/>
  <c r="AP257" i="18"/>
  <c r="AQ247" i="18"/>
  <c r="AP312" i="18"/>
  <c r="AM850" i="18"/>
  <c r="AP325" i="18"/>
  <c r="AO638" i="18"/>
  <c r="AN677" i="18"/>
  <c r="AN351" i="18"/>
  <c r="AI751" i="18"/>
  <c r="AH752" i="18"/>
  <c r="AN327" i="18"/>
  <c r="AM713" i="18"/>
  <c r="AN703" i="18"/>
  <c r="AK296" i="18"/>
  <c r="AL286" i="18"/>
  <c r="AK742" i="18"/>
  <c r="AO338" i="18"/>
  <c r="AO846" i="18"/>
  <c r="AN651" i="18"/>
  <c r="AO403" i="18"/>
  <c r="AJ592" i="18"/>
  <c r="AI596" i="18"/>
  <c r="AM223" i="18"/>
  <c r="AJ813" i="18"/>
  <c r="AI817" i="18"/>
  <c r="AL429" i="18" l="1"/>
  <c r="AL621" i="18"/>
  <c r="AK622" i="18"/>
  <c r="AK607" i="18"/>
  <c r="AJ609" i="18"/>
  <c r="AK735" i="18"/>
  <c r="AJ739" i="18"/>
  <c r="AK425" i="18"/>
  <c r="AJ426" i="18"/>
  <c r="AM218" i="18"/>
  <c r="AN208" i="18"/>
  <c r="AN317" i="18"/>
  <c r="AM322" i="18"/>
  <c r="AI12" i="24"/>
  <c r="AH13" i="24"/>
  <c r="AN407" i="18"/>
  <c r="AM413" i="18"/>
  <c r="AL278" i="18"/>
  <c r="AK283" i="18"/>
  <c r="AL384" i="18"/>
  <c r="AK387" i="18"/>
  <c r="AK452" i="18"/>
  <c r="AL442" i="18"/>
  <c r="AL225" i="18"/>
  <c r="AK358" i="18"/>
  <c r="AJ361" i="18"/>
  <c r="AK328" i="18"/>
  <c r="AJ335" i="18"/>
  <c r="AK343" i="18"/>
  <c r="AJ348" i="18"/>
  <c r="AL238" i="18"/>
  <c r="AP403" i="18"/>
  <c r="AK592" i="18"/>
  <c r="AJ596" i="18"/>
  <c r="AP338" i="18"/>
  <c r="AN713" i="18"/>
  <c r="AO703" i="18"/>
  <c r="AO677" i="18"/>
  <c r="AQ312" i="18"/>
  <c r="AQ257" i="18"/>
  <c r="AR247" i="18"/>
  <c r="AX221" i="18"/>
  <c r="AJ778" i="18"/>
  <c r="AK768" i="18"/>
  <c r="AJ674" i="18"/>
  <c r="AK664" i="18"/>
  <c r="AL400" i="18"/>
  <c r="AM390" i="18"/>
  <c r="AO651" i="18"/>
  <c r="AJ751" i="18"/>
  <c r="AI752" i="18"/>
  <c r="AO351" i="18"/>
  <c r="AN850" i="18"/>
  <c r="AJ7" i="18"/>
  <c r="AO586" i="18"/>
  <c r="AT273" i="18"/>
  <c r="AM729" i="18"/>
  <c r="AL374" i="18"/>
  <c r="AM364" i="18"/>
  <c r="AK835" i="18"/>
  <c r="AJ843" i="18"/>
  <c r="AN599" i="18"/>
  <c r="AQ833" i="18"/>
  <c r="AL685" i="18"/>
  <c r="AK687" i="18"/>
  <c r="AN612" i="18"/>
  <c r="AQ234" i="18"/>
  <c r="AL829" i="18"/>
  <c r="AK830" i="18"/>
  <c r="AU377" i="18"/>
  <c r="AL309" i="18"/>
  <c r="AM299" i="18"/>
  <c r="AM807" i="18"/>
  <c r="AN223" i="18"/>
  <c r="AL296" i="18"/>
  <c r="AM286" i="18"/>
  <c r="AP846" i="18"/>
  <c r="AL742" i="18"/>
  <c r="AP638" i="18"/>
  <c r="AQ325" i="18"/>
  <c r="AK644" i="18"/>
  <c r="AN379" i="18"/>
  <c r="AL700" i="18"/>
  <c r="AM690" i="18"/>
  <c r="AM653" i="18"/>
  <c r="AL661" i="18"/>
  <c r="AL629" i="18"/>
  <c r="AP416" i="18"/>
  <c r="AK813" i="18"/>
  <c r="AJ817" i="18"/>
  <c r="AO327" i="18"/>
  <c r="AK765" i="18"/>
  <c r="AL755" i="18"/>
  <c r="AQ625" i="18"/>
  <c r="AK855" i="18"/>
  <c r="AJ856" i="18"/>
  <c r="AN275" i="18"/>
  <c r="AN643" i="18"/>
  <c r="AP820" i="18"/>
  <c r="AJ270" i="18"/>
  <c r="AK260" i="18"/>
  <c r="AK804" i="18"/>
  <c r="AL794" i="18"/>
  <c r="AK726" i="18"/>
  <c r="AL716" i="18"/>
  <c r="AK791" i="18"/>
  <c r="AL781" i="18"/>
  <c r="AN821" i="18"/>
  <c r="AM429" i="18" l="1"/>
  <c r="AL439" i="18"/>
  <c r="AM621" i="18"/>
  <c r="AL622" i="18"/>
  <c r="AL735" i="18"/>
  <c r="AK739" i="18"/>
  <c r="AL607" i="18"/>
  <c r="AK609" i="18"/>
  <c r="AK426" i="18"/>
  <c r="AL425" i="18"/>
  <c r="AM442" i="18"/>
  <c r="AL452" i="18"/>
  <c r="AL358" i="18"/>
  <c r="AK361" i="18"/>
  <c r="AM225" i="18"/>
  <c r="AM384" i="18"/>
  <c r="AL387" i="18"/>
  <c r="AO407" i="18"/>
  <c r="AN413" i="18"/>
  <c r="AO317" i="18"/>
  <c r="AN322" i="18"/>
  <c r="AN218" i="18"/>
  <c r="AO208" i="18"/>
  <c r="AM238" i="18"/>
  <c r="AL343" i="18"/>
  <c r="AK348" i="18"/>
  <c r="AL328" i="18"/>
  <c r="AK335" i="18"/>
  <c r="AM278" i="18"/>
  <c r="AL283" i="18"/>
  <c r="AI13" i="24"/>
  <c r="AJ12" i="24"/>
  <c r="AO643" i="18"/>
  <c r="AL855" i="18"/>
  <c r="AK856" i="18"/>
  <c r="AL813" i="18"/>
  <c r="AK817" i="18"/>
  <c r="AV377" i="18"/>
  <c r="AO612" i="18"/>
  <c r="AR833" i="18"/>
  <c r="AN729" i="18"/>
  <c r="AK751" i="18"/>
  <c r="AJ752" i="18"/>
  <c r="AM400" i="18"/>
  <c r="AN390" i="18"/>
  <c r="AK674" i="18"/>
  <c r="AL664" i="18"/>
  <c r="AK778" i="18"/>
  <c r="AL768" i="18"/>
  <c r="AY221" i="18"/>
  <c r="AK270" i="18"/>
  <c r="AL260" i="18"/>
  <c r="AR625" i="18"/>
  <c r="AO379" i="18"/>
  <c r="AR325" i="18"/>
  <c r="AQ846" i="18"/>
  <c r="AM296" i="18"/>
  <c r="AN286" i="18"/>
  <c r="AM829" i="18"/>
  <c r="AL830" i="18"/>
  <c r="AR257" i="18"/>
  <c r="AS247" i="18"/>
  <c r="AP677" i="18"/>
  <c r="AO713" i="18"/>
  <c r="AP703" i="18"/>
  <c r="AQ403" i="18"/>
  <c r="AL791" i="18"/>
  <c r="AM781" i="18"/>
  <c r="AL726" i="18"/>
  <c r="AM716" i="18"/>
  <c r="AO821" i="18"/>
  <c r="AO275" i="18"/>
  <c r="AP327" i="18"/>
  <c r="AM629" i="18"/>
  <c r="AM700" i="18"/>
  <c r="AN690" i="18"/>
  <c r="AO223" i="18"/>
  <c r="AN807" i="18"/>
  <c r="AM309" i="18"/>
  <c r="AN299" i="18"/>
  <c r="AR234" i="18"/>
  <c r="AM374" i="18"/>
  <c r="AN364" i="18"/>
  <c r="AU273" i="18"/>
  <c r="AO850" i="18"/>
  <c r="AP651" i="18"/>
  <c r="AQ338" i="18"/>
  <c r="AL804" i="18"/>
  <c r="AM794" i="18"/>
  <c r="AQ820" i="18"/>
  <c r="AL765" i="18"/>
  <c r="AM755" i="18"/>
  <c r="AQ416" i="18"/>
  <c r="AN653" i="18"/>
  <c r="AM661" i="18"/>
  <c r="AL644" i="18"/>
  <c r="AQ638" i="18"/>
  <c r="AM742" i="18"/>
  <c r="AM685" i="18"/>
  <c r="AL687" i="18"/>
  <c r="AO599" i="18"/>
  <c r="AL835" i="18"/>
  <c r="AK843" i="18"/>
  <c r="AP586" i="18"/>
  <c r="AK7" i="18"/>
  <c r="AP351" i="18"/>
  <c r="AR312" i="18"/>
  <c r="AL592" i="18"/>
  <c r="AK596" i="18"/>
  <c r="AN429" i="18" l="1"/>
  <c r="AM439" i="18"/>
  <c r="AN621" i="18"/>
  <c r="AM622" i="18"/>
  <c r="AM735" i="18"/>
  <c r="AL739" i="18"/>
  <c r="AM607" i="18"/>
  <c r="AL609" i="18"/>
  <c r="AM425" i="18"/>
  <c r="AL426" i="18"/>
  <c r="AJ13" i="24"/>
  <c r="AK12" i="24"/>
  <c r="AO218" i="18"/>
  <c r="AP208" i="18"/>
  <c r="AN278" i="18"/>
  <c r="AM283" i="18"/>
  <c r="AM328" i="18"/>
  <c r="AL335" i="18"/>
  <c r="AM343" i="18"/>
  <c r="AL348" i="18"/>
  <c r="AN384" i="18"/>
  <c r="AM387" i="18"/>
  <c r="AM358" i="18"/>
  <c r="AL361" i="18"/>
  <c r="AN238" i="18"/>
  <c r="AP317" i="18"/>
  <c r="AO322" i="18"/>
  <c r="AP407" i="18"/>
  <c r="AO413" i="18"/>
  <c r="AN225" i="18"/>
  <c r="AM452" i="18"/>
  <c r="AN442" i="18"/>
  <c r="AS312" i="18"/>
  <c r="AM835" i="18"/>
  <c r="AL843" i="18"/>
  <c r="AM644" i="18"/>
  <c r="AO807" i="18"/>
  <c r="AP821" i="18"/>
  <c r="AM791" i="18"/>
  <c r="AN781" i="18"/>
  <c r="AN829" i="18"/>
  <c r="AM830" i="18"/>
  <c r="AN296" i="18"/>
  <c r="AO286" i="18"/>
  <c r="AZ221" i="18"/>
  <c r="AP643" i="18"/>
  <c r="AM592" i="18"/>
  <c r="AL596" i="18"/>
  <c r="AR820" i="18"/>
  <c r="AM804" i="18"/>
  <c r="AN794" i="18"/>
  <c r="AP223" i="18"/>
  <c r="AN629" i="18"/>
  <c r="AQ677" i="18"/>
  <c r="AS325" i="18"/>
  <c r="AL778" i="18"/>
  <c r="AM768" i="18"/>
  <c r="AL674" i="18"/>
  <c r="AM664" i="18"/>
  <c r="AO729" i="18"/>
  <c r="AS833" i="18"/>
  <c r="AM813" i="18"/>
  <c r="AL817" i="18"/>
  <c r="AQ351" i="18"/>
  <c r="AL7" i="18"/>
  <c r="AN685" i="18"/>
  <c r="AM687" i="18"/>
  <c r="AN742" i="18"/>
  <c r="AR416" i="18"/>
  <c r="AM765" i="18"/>
  <c r="AN755" i="18"/>
  <c r="AP599" i="18"/>
  <c r="AQ651" i="18"/>
  <c r="AV273" i="18"/>
  <c r="AN374" i="18"/>
  <c r="AO364" i="18"/>
  <c r="AS234" i="18"/>
  <c r="AN309" i="18"/>
  <c r="AO299" i="18"/>
  <c r="AN700" i="18"/>
  <c r="AO690" i="18"/>
  <c r="AP275" i="18"/>
  <c r="AM726" i="18"/>
  <c r="AN716" i="18"/>
  <c r="AR846" i="18"/>
  <c r="AS625" i="18"/>
  <c r="AL270" i="18"/>
  <c r="AM260" i="18"/>
  <c r="AL751" i="18"/>
  <c r="AK752" i="18"/>
  <c r="AM855" i="18"/>
  <c r="AL856" i="18"/>
  <c r="AQ586" i="18"/>
  <c r="AR638" i="18"/>
  <c r="AO653" i="18"/>
  <c r="AN661" i="18"/>
  <c r="AR338" i="18"/>
  <c r="AP850" i="18"/>
  <c r="AQ327" i="18"/>
  <c r="AR403" i="18"/>
  <c r="AP713" i="18"/>
  <c r="AQ703" i="18"/>
  <c r="AS257" i="18"/>
  <c r="AT247" i="18"/>
  <c r="AP379" i="18"/>
  <c r="AN400" i="18"/>
  <c r="AO390" i="18"/>
  <c r="AP612" i="18"/>
  <c r="AW377" i="18"/>
  <c r="AO429" i="18" l="1"/>
  <c r="AN439" i="18"/>
  <c r="AO621" i="18"/>
  <c r="AN622" i="18"/>
  <c r="AN607" i="18"/>
  <c r="AM609" i="18"/>
  <c r="AN735" i="18"/>
  <c r="AM739" i="18"/>
  <c r="AN425" i="18"/>
  <c r="AM426" i="18"/>
  <c r="AO442" i="18"/>
  <c r="AN452" i="18"/>
  <c r="AP218" i="18"/>
  <c r="AQ208" i="18"/>
  <c r="AQ407" i="18"/>
  <c r="AP413" i="18"/>
  <c r="AQ317" i="18"/>
  <c r="AP322" i="18"/>
  <c r="AO384" i="18"/>
  <c r="AN387" i="18"/>
  <c r="AN328" i="18"/>
  <c r="AM335" i="18"/>
  <c r="AO278" i="18"/>
  <c r="AN283" i="18"/>
  <c r="AL12" i="24"/>
  <c r="AK13" i="24"/>
  <c r="AO225" i="18"/>
  <c r="AO238" i="18"/>
  <c r="AN358" i="18"/>
  <c r="AM361" i="18"/>
  <c r="AN343" i="18"/>
  <c r="AM348" i="18"/>
  <c r="AQ379" i="18"/>
  <c r="AO400" i="18"/>
  <c r="AP390" i="18"/>
  <c r="AR327" i="18"/>
  <c r="AQ850" i="18"/>
  <c r="AS638" i="18"/>
  <c r="AO309" i="18"/>
  <c r="AP299" i="18"/>
  <c r="AT234" i="18"/>
  <c r="AO374" i="18"/>
  <c r="AP364" i="18"/>
  <c r="AR651" i="18"/>
  <c r="AQ599" i="18"/>
  <c r="AN813" i="18"/>
  <c r="AM817" i="18"/>
  <c r="AT833" i="18"/>
  <c r="AM674" i="18"/>
  <c r="AN664" i="18"/>
  <c r="AN592" i="18"/>
  <c r="AM596" i="18"/>
  <c r="BA221" i="18"/>
  <c r="AX377" i="18"/>
  <c r="AT257" i="18"/>
  <c r="AU247" i="18"/>
  <c r="AQ713" i="18"/>
  <c r="AR703" i="18"/>
  <c r="AN855" i="18"/>
  <c r="AM856" i="18"/>
  <c r="AM270" i="18"/>
  <c r="AN260" i="18"/>
  <c r="AS846" i="18"/>
  <c r="AO700" i="18"/>
  <c r="AP690" i="18"/>
  <c r="AS416" i="18"/>
  <c r="AO685" i="18"/>
  <c r="AN687" i="18"/>
  <c r="AR677" i="18"/>
  <c r="AN804" i="18"/>
  <c r="AO794" i="18"/>
  <c r="AQ643" i="18"/>
  <c r="AQ821" i="18"/>
  <c r="AN644" i="18"/>
  <c r="AS403" i="18"/>
  <c r="AQ612" i="18"/>
  <c r="AS338" i="18"/>
  <c r="AR586" i="18"/>
  <c r="AM751" i="18"/>
  <c r="AL752" i="18"/>
  <c r="AQ275" i="18"/>
  <c r="AW273" i="18"/>
  <c r="AO742" i="18"/>
  <c r="AM7" i="18"/>
  <c r="AP729" i="18"/>
  <c r="AM778" i="18"/>
  <c r="AN768" i="18"/>
  <c r="AO296" i="18"/>
  <c r="AP286" i="18"/>
  <c r="AN791" i="18"/>
  <c r="AO781" i="18"/>
  <c r="AP653" i="18"/>
  <c r="AO661" i="18"/>
  <c r="AT625" i="18"/>
  <c r="AN726" i="18"/>
  <c r="AO716" i="18"/>
  <c r="AN765" i="18"/>
  <c r="AO755" i="18"/>
  <c r="AR351" i="18"/>
  <c r="AT325" i="18"/>
  <c r="AO629" i="18"/>
  <c r="AQ223" i="18"/>
  <c r="AS820" i="18"/>
  <c r="AO829" i="18"/>
  <c r="AN830" i="18"/>
  <c r="AP807" i="18"/>
  <c r="AN835" i="18"/>
  <c r="AM843" i="18"/>
  <c r="AT312" i="18"/>
  <c r="AP429" i="18" l="1"/>
  <c r="AO439" i="18"/>
  <c r="AP621" i="18"/>
  <c r="AO622" i="18"/>
  <c r="AO735" i="18"/>
  <c r="AN739" i="18"/>
  <c r="AO607" i="18"/>
  <c r="AN609" i="18"/>
  <c r="AO425" i="18"/>
  <c r="AN426" i="18"/>
  <c r="AQ218" i="18"/>
  <c r="AR208" i="18"/>
  <c r="AO343" i="18"/>
  <c r="AN348" i="18"/>
  <c r="AO358" i="18"/>
  <c r="AN361" i="18"/>
  <c r="AP238" i="18"/>
  <c r="AP225" i="18"/>
  <c r="AL13" i="24"/>
  <c r="AM12" i="24"/>
  <c r="AO328" i="18"/>
  <c r="AN335" i="18"/>
  <c r="AP384" i="18"/>
  <c r="AO387" i="18"/>
  <c r="AR407" i="18"/>
  <c r="AQ413" i="18"/>
  <c r="AP278" i="18"/>
  <c r="AO283" i="18"/>
  <c r="AR317" i="18"/>
  <c r="AQ322" i="18"/>
  <c r="AO452" i="18"/>
  <c r="AP442" i="18"/>
  <c r="AU312" i="18"/>
  <c r="AU325" i="18"/>
  <c r="AO765" i="18"/>
  <c r="AP755" i="18"/>
  <c r="AO726" i="18"/>
  <c r="AP716" i="18"/>
  <c r="AN778" i="18"/>
  <c r="AO768" i="18"/>
  <c r="AQ729" i="18"/>
  <c r="AN7" i="18"/>
  <c r="AR612" i="18"/>
  <c r="AT403" i="18"/>
  <c r="AP685" i="18"/>
  <c r="AO687" i="18"/>
  <c r="AN270" i="18"/>
  <c r="AO260" i="18"/>
  <c r="AR850" i="18"/>
  <c r="AO835" i="18"/>
  <c r="AN843" i="18"/>
  <c r="AS351" i="18"/>
  <c r="AO791" i="18"/>
  <c r="AP781" i="18"/>
  <c r="AP296" i="18"/>
  <c r="AQ286" i="18"/>
  <c r="AP742" i="18"/>
  <c r="AO804" i="18"/>
  <c r="AP794" i="18"/>
  <c r="AT416" i="18"/>
  <c r="AO855" i="18"/>
  <c r="AN856" i="18"/>
  <c r="AU257" i="18"/>
  <c r="AV247" i="18"/>
  <c r="AY377" i="18"/>
  <c r="BB221" i="18"/>
  <c r="AO813" i="18"/>
  <c r="AN817" i="18"/>
  <c r="AS651" i="18"/>
  <c r="AP309" i="18"/>
  <c r="AQ299" i="18"/>
  <c r="AT638" i="18"/>
  <c r="AP829" i="18"/>
  <c r="AO830" i="18"/>
  <c r="AR223" i="18"/>
  <c r="AQ807" i="18"/>
  <c r="AT820" i="18"/>
  <c r="AU625" i="18"/>
  <c r="AX273" i="18"/>
  <c r="AN751" i="18"/>
  <c r="AM752" i="18"/>
  <c r="AO644" i="18"/>
  <c r="AR643" i="18"/>
  <c r="AO592" i="18"/>
  <c r="AN596" i="18"/>
  <c r="AN674" i="18"/>
  <c r="AO664" i="18"/>
  <c r="AU833" i="18"/>
  <c r="AP400" i="18"/>
  <c r="AQ390" i="18"/>
  <c r="AP629" i="18"/>
  <c r="AQ653" i="18"/>
  <c r="AP661" i="18"/>
  <c r="AR275" i="18"/>
  <c r="AS586" i="18"/>
  <c r="AT338" i="18"/>
  <c r="AR821" i="18"/>
  <c r="AS677" i="18"/>
  <c r="AP700" i="18"/>
  <c r="AQ690" i="18"/>
  <c r="AT846" i="18"/>
  <c r="AR713" i="18"/>
  <c r="AS703" i="18"/>
  <c r="AR599" i="18"/>
  <c r="AP374" i="18"/>
  <c r="AQ364" i="18"/>
  <c r="AU234" i="18"/>
  <c r="AS327" i="18"/>
  <c r="AR379" i="18"/>
  <c r="AQ429" i="18" l="1"/>
  <c r="AP439" i="18"/>
  <c r="AQ621" i="18"/>
  <c r="AP622" i="18"/>
  <c r="AP735" i="18"/>
  <c r="AO739" i="18"/>
  <c r="AP607" i="18"/>
  <c r="AO609" i="18"/>
  <c r="AP425" i="18"/>
  <c r="AO426" i="18"/>
  <c r="AP452" i="18"/>
  <c r="AQ442" i="18"/>
  <c r="AN12" i="24"/>
  <c r="AM13" i="24"/>
  <c r="AS317" i="18"/>
  <c r="AR322" i="18"/>
  <c r="AQ278" i="18"/>
  <c r="AP283" i="18"/>
  <c r="AQ384" i="18"/>
  <c r="AP387" i="18"/>
  <c r="AQ238" i="18"/>
  <c r="AP358" i="18"/>
  <c r="AO361" i="18"/>
  <c r="AS208" i="18"/>
  <c r="AR218" i="18"/>
  <c r="AS407" i="18"/>
  <c r="AR413" i="18"/>
  <c r="AP328" i="18"/>
  <c r="AO335" i="18"/>
  <c r="AQ225" i="18"/>
  <c r="AP343" i="18"/>
  <c r="AO348" i="18"/>
  <c r="AS713" i="18"/>
  <c r="AT703" i="18"/>
  <c r="AS275" i="18"/>
  <c r="AQ629" i="18"/>
  <c r="AV625" i="18"/>
  <c r="BC221" i="18"/>
  <c r="AV257" i="18"/>
  <c r="AW247" i="18"/>
  <c r="AP835" i="18"/>
  <c r="AO843" i="18"/>
  <c r="AP726" i="18"/>
  <c r="AQ716" i="18"/>
  <c r="AP765" i="18"/>
  <c r="AQ755" i="18"/>
  <c r="AV312" i="18"/>
  <c r="AQ374" i="18"/>
  <c r="AR364" i="18"/>
  <c r="AV833" i="18"/>
  <c r="AY273" i="18"/>
  <c r="AQ829" i="18"/>
  <c r="AP830" i="18"/>
  <c r="AQ296" i="18"/>
  <c r="AR286" i="18"/>
  <c r="AP791" i="18"/>
  <c r="AQ781" i="18"/>
  <c r="AT351" i="18"/>
  <c r="AS612" i="18"/>
  <c r="AO7" i="18"/>
  <c r="AO778" i="18"/>
  <c r="AP768" i="18"/>
  <c r="AS599" i="18"/>
  <c r="AQ700" i="18"/>
  <c r="AR690" i="18"/>
  <c r="AS379" i="18"/>
  <c r="AT327" i="18"/>
  <c r="AV234" i="18"/>
  <c r="AU846" i="18"/>
  <c r="AS821" i="18"/>
  <c r="AR653" i="18"/>
  <c r="AQ661" i="18"/>
  <c r="AP592" i="18"/>
  <c r="AO596" i="18"/>
  <c r="AS643" i="18"/>
  <c r="AP644" i="18"/>
  <c r="AO751" i="18"/>
  <c r="AN752" i="18"/>
  <c r="AU820" i="18"/>
  <c r="AU638" i="18"/>
  <c r="AP813" i="18"/>
  <c r="AO817" i="18"/>
  <c r="AZ377" i="18"/>
  <c r="AU416" i="18"/>
  <c r="AP804" i="18"/>
  <c r="AQ794" i="18"/>
  <c r="AO270" i="18"/>
  <c r="AP260" i="18"/>
  <c r="AQ685" i="18"/>
  <c r="AP687" i="18"/>
  <c r="AV325" i="18"/>
  <c r="AT677" i="18"/>
  <c r="AU338" i="18"/>
  <c r="AT586" i="18"/>
  <c r="AQ400" i="18"/>
  <c r="AR390" i="18"/>
  <c r="AO674" i="18"/>
  <c r="AP664" i="18"/>
  <c r="AR807" i="18"/>
  <c r="AS223" i="18"/>
  <c r="AQ309" i="18"/>
  <c r="AR299" i="18"/>
  <c r="AT651" i="18"/>
  <c r="AP855" i="18"/>
  <c r="AO856" i="18"/>
  <c r="AQ742" i="18"/>
  <c r="AS850" i="18"/>
  <c r="AU403" i="18"/>
  <c r="AR729" i="18"/>
  <c r="AR429" i="18" l="1"/>
  <c r="AQ439" i="18"/>
  <c r="AR621" i="18"/>
  <c r="AQ622" i="18"/>
  <c r="AQ607" i="18"/>
  <c r="AP609" i="18"/>
  <c r="AQ735" i="18"/>
  <c r="AP739" i="18"/>
  <c r="AQ425" i="18"/>
  <c r="AP426" i="18"/>
  <c r="AQ343" i="18"/>
  <c r="AP348" i="18"/>
  <c r="AR225" i="18"/>
  <c r="AS218" i="18"/>
  <c r="AT208" i="18"/>
  <c r="AQ358" i="18"/>
  <c r="AP361" i="18"/>
  <c r="AR384" i="18"/>
  <c r="AQ387" i="18"/>
  <c r="AN13" i="24"/>
  <c r="AO12" i="24"/>
  <c r="AR442" i="18"/>
  <c r="AQ452" i="18"/>
  <c r="AQ328" i="18"/>
  <c r="AP335" i="18"/>
  <c r="AT407" i="18"/>
  <c r="AS413" i="18"/>
  <c r="AR238" i="18"/>
  <c r="AR278" i="18"/>
  <c r="AQ283" i="18"/>
  <c r="AT317" i="18"/>
  <c r="AS322" i="18"/>
  <c r="AU677" i="18"/>
  <c r="AW325" i="18"/>
  <c r="AT850" i="18"/>
  <c r="AU651" i="18"/>
  <c r="AQ804" i="18"/>
  <c r="AR794" i="18"/>
  <c r="AV846" i="18"/>
  <c r="AW234" i="18"/>
  <c r="AR700" i="18"/>
  <c r="AS690" i="18"/>
  <c r="AT599" i="18"/>
  <c r="AT612" i="18"/>
  <c r="AR374" i="18"/>
  <c r="AS364" i="18"/>
  <c r="AQ855" i="18"/>
  <c r="AP856" i="18"/>
  <c r="AT223" i="18"/>
  <c r="AR685" i="18"/>
  <c r="AQ687" i="18"/>
  <c r="AT821" i="18"/>
  <c r="AP778" i="18"/>
  <c r="AQ768" i="18"/>
  <c r="AP7" i="18"/>
  <c r="AU351" i="18"/>
  <c r="AQ791" i="18"/>
  <c r="AR781" i="18"/>
  <c r="AZ273" i="18"/>
  <c r="AQ726" i="18"/>
  <c r="AR716" i="18"/>
  <c r="AQ835" i="18"/>
  <c r="AP843" i="18"/>
  <c r="AW625" i="18"/>
  <c r="AV403" i="18"/>
  <c r="AR742" i="18"/>
  <c r="AS729" i="18"/>
  <c r="AR309" i="18"/>
  <c r="AS299" i="18"/>
  <c r="AS807" i="18"/>
  <c r="AP674" i="18"/>
  <c r="AQ664" i="18"/>
  <c r="AR400" i="18"/>
  <c r="AS390" i="18"/>
  <c r="AU586" i="18"/>
  <c r="AV338" i="18"/>
  <c r="AV416" i="18"/>
  <c r="BA377" i="18"/>
  <c r="AQ813" i="18"/>
  <c r="AP817" i="18"/>
  <c r="AP751" i="18"/>
  <c r="AO752" i="18"/>
  <c r="AW312" i="18"/>
  <c r="AW257" i="18"/>
  <c r="AX247" i="18"/>
  <c r="BD221" i="18"/>
  <c r="AT275" i="18"/>
  <c r="AP270" i="18"/>
  <c r="AQ260" i="18"/>
  <c r="AV638" i="18"/>
  <c r="AV820" i="18"/>
  <c r="AQ644" i="18"/>
  <c r="AT643" i="18"/>
  <c r="AQ592" i="18"/>
  <c r="AP596" i="18"/>
  <c r="AS653" i="18"/>
  <c r="AR661" i="18"/>
  <c r="AU327" i="18"/>
  <c r="AT379" i="18"/>
  <c r="AR296" i="18"/>
  <c r="AS286" i="18"/>
  <c r="AR829" i="18"/>
  <c r="AQ830" i="18"/>
  <c r="AW833" i="18"/>
  <c r="AQ765" i="18"/>
  <c r="AR755" i="18"/>
  <c r="AR629" i="18"/>
  <c r="AT713" i="18"/>
  <c r="AU703" i="18"/>
  <c r="AR439" i="18" l="1"/>
  <c r="AS429" i="18"/>
  <c r="AS621" i="18"/>
  <c r="AR622" i="18"/>
  <c r="AR735" i="18"/>
  <c r="AQ739" i="18"/>
  <c r="AR607" i="18"/>
  <c r="AQ609" i="18"/>
  <c r="AR425" i="18"/>
  <c r="AQ426" i="18"/>
  <c r="AU317" i="18"/>
  <c r="AT322" i="18"/>
  <c r="AS238" i="18"/>
  <c r="AR328" i="18"/>
  <c r="AQ335" i="18"/>
  <c r="AR452" i="18"/>
  <c r="AS442" i="18"/>
  <c r="AR358" i="18"/>
  <c r="AQ361" i="18"/>
  <c r="AS225" i="18"/>
  <c r="AO13" i="24"/>
  <c r="AP12" i="24"/>
  <c r="AU208" i="18"/>
  <c r="AT218" i="18"/>
  <c r="AS278" i="18"/>
  <c r="AR283" i="18"/>
  <c r="AU407" i="18"/>
  <c r="AT413" i="18"/>
  <c r="AS384" i="18"/>
  <c r="AR387" i="18"/>
  <c r="AR343" i="18"/>
  <c r="AQ348" i="18"/>
  <c r="AU713" i="18"/>
  <c r="AV703" i="18"/>
  <c r="AS296" i="18"/>
  <c r="AT286" i="18"/>
  <c r="AU379" i="18"/>
  <c r="AW638" i="18"/>
  <c r="AQ751" i="18"/>
  <c r="AP752" i="18"/>
  <c r="AV586" i="18"/>
  <c r="AQ674" i="18"/>
  <c r="AR664" i="18"/>
  <c r="AT807" i="18"/>
  <c r="AR726" i="18"/>
  <c r="AS716" i="18"/>
  <c r="BA273" i="18"/>
  <c r="AV351" i="18"/>
  <c r="AU821" i="18"/>
  <c r="AS685" i="18"/>
  <c r="AR687" i="18"/>
  <c r="AR855" i="18"/>
  <c r="AQ856" i="18"/>
  <c r="AU612" i="18"/>
  <c r="AU599" i="18"/>
  <c r="AX234" i="18"/>
  <c r="AV677" i="18"/>
  <c r="AX833" i="18"/>
  <c r="AT653" i="18"/>
  <c r="AS661" i="18"/>
  <c r="AR592" i="18"/>
  <c r="AQ596" i="18"/>
  <c r="AR644" i="18"/>
  <c r="AT729" i="18"/>
  <c r="AX625" i="18"/>
  <c r="AR835" i="18"/>
  <c r="AQ843" i="18"/>
  <c r="AQ778" i="18"/>
  <c r="AR768" i="18"/>
  <c r="AS374" i="18"/>
  <c r="AT364" i="18"/>
  <c r="AR804" i="18"/>
  <c r="AS794" i="18"/>
  <c r="AS629" i="18"/>
  <c r="AR765" i="18"/>
  <c r="AS755" i="18"/>
  <c r="AV327" i="18"/>
  <c r="AW820" i="18"/>
  <c r="AQ270" i="18"/>
  <c r="AR260" i="18"/>
  <c r="BE221" i="18"/>
  <c r="AX257" i="18"/>
  <c r="AY247" i="18"/>
  <c r="AR813" i="18"/>
  <c r="AQ817" i="18"/>
  <c r="AW338" i="18"/>
  <c r="AS400" i="18"/>
  <c r="AT390" i="18"/>
  <c r="AS309" i="18"/>
  <c r="AT299" i="18"/>
  <c r="AR791" i="18"/>
  <c r="AS781" i="18"/>
  <c r="AQ7" i="18"/>
  <c r="AU223" i="18"/>
  <c r="AS700" i="18"/>
  <c r="AT690" i="18"/>
  <c r="AW846" i="18"/>
  <c r="AV651" i="18"/>
  <c r="AX325" i="18"/>
  <c r="AS829" i="18"/>
  <c r="AR830" i="18"/>
  <c r="AU643" i="18"/>
  <c r="AU275" i="18"/>
  <c r="AX312" i="18"/>
  <c r="BB377" i="18"/>
  <c r="AW416" i="18"/>
  <c r="AS742" i="18"/>
  <c r="AW403" i="18"/>
  <c r="AU850" i="18"/>
  <c r="AS439" i="18" l="1"/>
  <c r="AT429" i="18"/>
  <c r="AT621" i="18"/>
  <c r="AS622" i="18"/>
  <c r="AS735" i="18"/>
  <c r="AR739" i="18"/>
  <c r="AS607" i="18"/>
  <c r="AR609" i="18"/>
  <c r="AS425" i="18"/>
  <c r="AR426" i="18"/>
  <c r="AQ12" i="24"/>
  <c r="AP13" i="24"/>
  <c r="AS343" i="18"/>
  <c r="AR348" i="18"/>
  <c r="AV407" i="18"/>
  <c r="AU413" i="18"/>
  <c r="AT278" i="18"/>
  <c r="AS283" i="18"/>
  <c r="AS358" i="18"/>
  <c r="AR361" i="18"/>
  <c r="AS328" i="18"/>
  <c r="AR335" i="18"/>
  <c r="AV317" i="18"/>
  <c r="AU322" i="18"/>
  <c r="AS452" i="18"/>
  <c r="AT442" i="18"/>
  <c r="AT384" i="18"/>
  <c r="AS387" i="18"/>
  <c r="AV208" i="18"/>
  <c r="AU218" i="18"/>
  <c r="AT225" i="18"/>
  <c r="AT238" i="18"/>
  <c r="AV275" i="18"/>
  <c r="AV643" i="18"/>
  <c r="AR7" i="18"/>
  <c r="AT400" i="18"/>
  <c r="AU390" i="18"/>
  <c r="AX338" i="18"/>
  <c r="AW327" i="18"/>
  <c r="AS835" i="18"/>
  <c r="AR843" i="18"/>
  <c r="AY625" i="18"/>
  <c r="AU729" i="18"/>
  <c r="AS592" i="18"/>
  <c r="AR596" i="18"/>
  <c r="AW677" i="18"/>
  <c r="AS855" i="18"/>
  <c r="AR856" i="18"/>
  <c r="AS726" i="18"/>
  <c r="AT716" i="18"/>
  <c r="AV379" i="18"/>
  <c r="AY312" i="18"/>
  <c r="AY325" i="18"/>
  <c r="AW651" i="18"/>
  <c r="AX846" i="18"/>
  <c r="AT700" i="18"/>
  <c r="AU690" i="18"/>
  <c r="AS813" i="18"/>
  <c r="AR817" i="18"/>
  <c r="AY257" i="18"/>
  <c r="AZ247" i="18"/>
  <c r="AR270" i="18"/>
  <c r="AS260" i="18"/>
  <c r="AT629" i="18"/>
  <c r="AY234" i="18"/>
  <c r="AV612" i="18"/>
  <c r="AR674" i="18"/>
  <c r="AS664" i="18"/>
  <c r="AW586" i="18"/>
  <c r="AR751" i="18"/>
  <c r="AQ752" i="18"/>
  <c r="BC377" i="18"/>
  <c r="AV850" i="18"/>
  <c r="AX403" i="18"/>
  <c r="AV223" i="18"/>
  <c r="AS791" i="18"/>
  <c r="AT781" i="18"/>
  <c r="AT309" i="18"/>
  <c r="AU299" i="18"/>
  <c r="AS765" i="18"/>
  <c r="AT755" i="18"/>
  <c r="AT374" i="18"/>
  <c r="AU364" i="18"/>
  <c r="AR778" i="18"/>
  <c r="AS768" i="18"/>
  <c r="AS644" i="18"/>
  <c r="AU653" i="18"/>
  <c r="AT661" i="18"/>
  <c r="AW351" i="18"/>
  <c r="BB273" i="18"/>
  <c r="AT742" i="18"/>
  <c r="AX416" i="18"/>
  <c r="AT829" i="18"/>
  <c r="AS830" i="18"/>
  <c r="BF221" i="18"/>
  <c r="AX820" i="18"/>
  <c r="AS804" i="18"/>
  <c r="AT794" i="18"/>
  <c r="AY833" i="18"/>
  <c r="AV599" i="18"/>
  <c r="AT685" i="18"/>
  <c r="AS687" i="18"/>
  <c r="AV821" i="18"/>
  <c r="AU807" i="18"/>
  <c r="AX638" i="18"/>
  <c r="AT296" i="18"/>
  <c r="AU286" i="18"/>
  <c r="AV713" i="18"/>
  <c r="AW703" i="18"/>
  <c r="AT439" i="18" l="1"/>
  <c r="AU429" i="18"/>
  <c r="AU621" i="18"/>
  <c r="AT622" i="18"/>
  <c r="AT607" i="18"/>
  <c r="AS609" i="18"/>
  <c r="AT735" i="18"/>
  <c r="AS739" i="18"/>
  <c r="AT425" i="18"/>
  <c r="AS426" i="18"/>
  <c r="AT452" i="18"/>
  <c r="AU442" i="18"/>
  <c r="AV218" i="18"/>
  <c r="AW208" i="18"/>
  <c r="AU384" i="18"/>
  <c r="AT387" i="18"/>
  <c r="AT343" i="18"/>
  <c r="AS348" i="18"/>
  <c r="AU238" i="18"/>
  <c r="AU225" i="18"/>
  <c r="AW317" i="18"/>
  <c r="AV322" i="18"/>
  <c r="AT328" i="18"/>
  <c r="AS335" i="18"/>
  <c r="AT358" i="18"/>
  <c r="AS361" i="18"/>
  <c r="AU278" i="18"/>
  <c r="AT283" i="18"/>
  <c r="AW407" i="18"/>
  <c r="AV413" i="18"/>
  <c r="AQ13" i="24"/>
  <c r="AR12" i="24"/>
  <c r="AS751" i="18"/>
  <c r="AR752" i="18"/>
  <c r="AW612" i="18"/>
  <c r="AU629" i="18"/>
  <c r="AT813" i="18"/>
  <c r="AS817" i="18"/>
  <c r="AU700" i="18"/>
  <c r="AV690" i="18"/>
  <c r="AX651" i="18"/>
  <c r="AX677" i="18"/>
  <c r="AV729" i="18"/>
  <c r="AT835" i="18"/>
  <c r="AS843" i="18"/>
  <c r="AU400" i="18"/>
  <c r="AV390" i="18"/>
  <c r="AS7" i="18"/>
  <c r="AW275" i="18"/>
  <c r="AU296" i="18"/>
  <c r="AV286" i="18"/>
  <c r="AZ833" i="18"/>
  <c r="AT804" i="18"/>
  <c r="AU794" i="18"/>
  <c r="BG221" i="18"/>
  <c r="AU742" i="18"/>
  <c r="AV653" i="18"/>
  <c r="AU661" i="18"/>
  <c r="AU309" i="18"/>
  <c r="AV299" i="18"/>
  <c r="BD377" i="18"/>
  <c r="AS674" i="18"/>
  <c r="AT664" i="18"/>
  <c r="AS270" i="18"/>
  <c r="AT260" i="18"/>
  <c r="AZ257" i="18"/>
  <c r="BA247" i="18"/>
  <c r="AX327" i="18"/>
  <c r="AV807" i="18"/>
  <c r="AU829" i="18"/>
  <c r="AT830" i="18"/>
  <c r="AT765" i="18"/>
  <c r="AU755" i="18"/>
  <c r="AT791" i="18"/>
  <c r="AU781" i="18"/>
  <c r="AW850" i="18"/>
  <c r="AZ234" i="18"/>
  <c r="AY846" i="18"/>
  <c r="AZ325" i="18"/>
  <c r="AT855" i="18"/>
  <c r="AS856" i="18"/>
  <c r="AY338" i="18"/>
  <c r="AW643" i="18"/>
  <c r="AY638" i="18"/>
  <c r="AW599" i="18"/>
  <c r="AW713" i="18"/>
  <c r="AX703" i="18"/>
  <c r="AW821" i="18"/>
  <c r="AU685" i="18"/>
  <c r="AT687" i="18"/>
  <c r="AY820" i="18"/>
  <c r="AY416" i="18"/>
  <c r="BC273" i="18"/>
  <c r="AX351" i="18"/>
  <c r="AT644" i="18"/>
  <c r="AS778" i="18"/>
  <c r="AT768" i="18"/>
  <c r="AU374" i="18"/>
  <c r="AV364" i="18"/>
  <c r="AW223" i="18"/>
  <c r="AY403" i="18"/>
  <c r="AX586" i="18"/>
  <c r="AZ312" i="18"/>
  <c r="AW379" i="18"/>
  <c r="AT726" i="18"/>
  <c r="AU716" i="18"/>
  <c r="AT592" i="18"/>
  <c r="AS596" i="18"/>
  <c r="AZ625" i="18"/>
  <c r="AU439" i="18" l="1"/>
  <c r="AV429" i="18"/>
  <c r="AV621" i="18"/>
  <c r="AU622" i="18"/>
  <c r="AU735" i="18"/>
  <c r="AT739" i="18"/>
  <c r="AU607" i="18"/>
  <c r="AT609" i="18"/>
  <c r="AU425" i="18"/>
  <c r="AT426" i="18"/>
  <c r="AS12" i="24"/>
  <c r="AR13" i="24"/>
  <c r="AU452" i="18"/>
  <c r="AV442" i="18"/>
  <c r="AX407" i="18"/>
  <c r="AW413" i="18"/>
  <c r="AU358" i="18"/>
  <c r="AT361" i="18"/>
  <c r="AX317" i="18"/>
  <c r="AW322" i="18"/>
  <c r="AV225" i="18"/>
  <c r="AV238" i="18"/>
  <c r="AX208" i="18"/>
  <c r="AW218" i="18"/>
  <c r="AV278" i="18"/>
  <c r="AU283" i="18"/>
  <c r="AU328" i="18"/>
  <c r="AT335" i="18"/>
  <c r="AU343" i="18"/>
  <c r="AT348" i="18"/>
  <c r="AV384" i="18"/>
  <c r="AU387" i="18"/>
  <c r="BA312" i="18"/>
  <c r="AX379" i="18"/>
  <c r="AZ403" i="18"/>
  <c r="AY351" i="18"/>
  <c r="AZ416" i="18"/>
  <c r="AV685" i="18"/>
  <c r="AU687" i="18"/>
  <c r="AX643" i="18"/>
  <c r="AU855" i="18"/>
  <c r="AT856" i="18"/>
  <c r="AT674" i="18"/>
  <c r="AU664" i="18"/>
  <c r="AW653" i="18"/>
  <c r="AV661" i="18"/>
  <c r="AY677" i="18"/>
  <c r="AX612" i="18"/>
  <c r="BA625" i="18"/>
  <c r="AU726" i="18"/>
  <c r="AV716" i="18"/>
  <c r="AU592" i="18"/>
  <c r="AT596" i="18"/>
  <c r="AX713" i="18"/>
  <c r="AY703" i="18"/>
  <c r="AX599" i="18"/>
  <c r="AZ338" i="18"/>
  <c r="BA325" i="18"/>
  <c r="AZ846" i="18"/>
  <c r="AX850" i="18"/>
  <c r="AW807" i="18"/>
  <c r="AT270" i="18"/>
  <c r="AU260" i="18"/>
  <c r="BE377" i="18"/>
  <c r="AY651" i="18"/>
  <c r="AV700" i="18"/>
  <c r="AW690" i="18"/>
  <c r="AT751" i="18"/>
  <c r="AS752" i="18"/>
  <c r="AY586" i="18"/>
  <c r="AV374" i="18"/>
  <c r="AW364" i="18"/>
  <c r="AT778" i="18"/>
  <c r="AU768" i="18"/>
  <c r="BD273" i="18"/>
  <c r="AX821" i="18"/>
  <c r="AU791" i="18"/>
  <c r="AV781" i="18"/>
  <c r="AY327" i="18"/>
  <c r="AU804" i="18"/>
  <c r="AV794" i="18"/>
  <c r="AX275" i="18"/>
  <c r="AT7" i="18"/>
  <c r="AV400" i="18"/>
  <c r="AW390" i="18"/>
  <c r="AW729" i="18"/>
  <c r="AU813" i="18"/>
  <c r="AT817" i="18"/>
  <c r="AV629" i="18"/>
  <c r="AX223" i="18"/>
  <c r="AU644" i="18"/>
  <c r="AZ820" i="18"/>
  <c r="AZ638" i="18"/>
  <c r="BA234" i="18"/>
  <c r="AU765" i="18"/>
  <c r="AV755" i="18"/>
  <c r="AV829" i="18"/>
  <c r="AU830" i="18"/>
  <c r="BA257" i="18"/>
  <c r="BB247" i="18"/>
  <c r="AV309" i="18"/>
  <c r="AW299" i="18"/>
  <c r="AV742" i="18"/>
  <c r="BH221" i="18"/>
  <c r="BA833" i="18"/>
  <c r="AV296" i="18"/>
  <c r="AW286" i="18"/>
  <c r="AU835" i="18"/>
  <c r="AT843" i="18"/>
  <c r="AW429" i="18" l="1"/>
  <c r="AV439" i="18"/>
  <c r="AW621" i="18"/>
  <c r="AV622" i="18"/>
  <c r="AV735" i="18"/>
  <c r="AU739" i="18"/>
  <c r="AV607" i="18"/>
  <c r="AU609" i="18"/>
  <c r="AV425" i="18"/>
  <c r="AU426" i="18"/>
  <c r="AV452" i="18"/>
  <c r="AW442" i="18"/>
  <c r="AW384" i="18"/>
  <c r="AV387" i="18"/>
  <c r="AW278" i="18"/>
  <c r="AV283" i="18"/>
  <c r="AX218" i="18"/>
  <c r="AY208" i="18"/>
  <c r="AW238" i="18"/>
  <c r="AV358" i="18"/>
  <c r="AU361" i="18"/>
  <c r="AV343" i="18"/>
  <c r="AU348" i="18"/>
  <c r="AV328" i="18"/>
  <c r="AU335" i="18"/>
  <c r="AW225" i="18"/>
  <c r="AY317" i="18"/>
  <c r="AX322" i="18"/>
  <c r="AY407" i="18"/>
  <c r="AX413" i="18"/>
  <c r="AS13" i="24"/>
  <c r="AT12" i="24"/>
  <c r="AV835" i="18"/>
  <c r="AU843" i="18"/>
  <c r="BB257" i="18"/>
  <c r="BC247" i="18"/>
  <c r="AV644" i="18"/>
  <c r="AW629" i="18"/>
  <c r="AX729" i="18"/>
  <c r="AY275" i="18"/>
  <c r="AY821" i="18"/>
  <c r="BE273" i="18"/>
  <c r="AU778" i="18"/>
  <c r="AV768" i="18"/>
  <c r="AW374" i="18"/>
  <c r="AX364" i="18"/>
  <c r="AU270" i="18"/>
  <c r="AV260" i="18"/>
  <c r="AX807" i="18"/>
  <c r="AY850" i="18"/>
  <c r="BA338" i="18"/>
  <c r="AY713" i="18"/>
  <c r="AZ703" i="18"/>
  <c r="AZ677" i="18"/>
  <c r="AU674" i="18"/>
  <c r="AV664" i="18"/>
  <c r="BA416" i="18"/>
  <c r="AZ351" i="18"/>
  <c r="BI221" i="18"/>
  <c r="AV765" i="18"/>
  <c r="AW755" i="18"/>
  <c r="BA638" i="18"/>
  <c r="AZ327" i="18"/>
  <c r="AZ651" i="18"/>
  <c r="BB325" i="18"/>
  <c r="AV726" i="18"/>
  <c r="AW716" i="18"/>
  <c r="BB625" i="18"/>
  <c r="AY612" i="18"/>
  <c r="AV855" i="18"/>
  <c r="AU856" i="18"/>
  <c r="AW685" i="18"/>
  <c r="AV687" i="18"/>
  <c r="AW296" i="18"/>
  <c r="AX286" i="18"/>
  <c r="BB833" i="18"/>
  <c r="AW742" i="18"/>
  <c r="AW309" i="18"/>
  <c r="AX299" i="18"/>
  <c r="AY223" i="18"/>
  <c r="AV813" i="18"/>
  <c r="AU817" i="18"/>
  <c r="AW400" i="18"/>
  <c r="AX390" i="18"/>
  <c r="AU7" i="18"/>
  <c r="AZ586" i="18"/>
  <c r="AU751" i="18"/>
  <c r="AT752" i="18"/>
  <c r="AY599" i="18"/>
  <c r="BA403" i="18"/>
  <c r="AW829" i="18"/>
  <c r="AV830" i="18"/>
  <c r="BB234" i="18"/>
  <c r="BA820" i="18"/>
  <c r="AV804" i="18"/>
  <c r="AW794" i="18"/>
  <c r="AV791" i="18"/>
  <c r="AW781" i="18"/>
  <c r="AW700" i="18"/>
  <c r="AX690" i="18"/>
  <c r="BF377" i="18"/>
  <c r="BA846" i="18"/>
  <c r="AV592" i="18"/>
  <c r="AU596" i="18"/>
  <c r="AX653" i="18"/>
  <c r="AW661" i="18"/>
  <c r="AY643" i="18"/>
  <c r="AY379" i="18"/>
  <c r="BB312" i="18"/>
  <c r="AX429" i="18" l="1"/>
  <c r="AW439" i="18"/>
  <c r="AX621" i="18"/>
  <c r="AW622" i="18"/>
  <c r="AW607" i="18"/>
  <c r="AV609" i="18"/>
  <c r="AW735" i="18"/>
  <c r="AV739" i="18"/>
  <c r="AV426" i="18"/>
  <c r="AW425" i="18"/>
  <c r="AT13" i="24"/>
  <c r="AU12" i="24"/>
  <c r="AY218" i="18"/>
  <c r="AZ208" i="18"/>
  <c r="AZ317" i="18"/>
  <c r="AY322" i="18"/>
  <c r="AW328" i="18"/>
  <c r="AV335" i="18"/>
  <c r="AW343" i="18"/>
  <c r="AV348" i="18"/>
  <c r="AW452" i="18"/>
  <c r="AX442" i="18"/>
  <c r="AZ407" i="18"/>
  <c r="AY413" i="18"/>
  <c r="AX225" i="18"/>
  <c r="AW358" i="18"/>
  <c r="AV361" i="18"/>
  <c r="AX238" i="18"/>
  <c r="AX278" i="18"/>
  <c r="AW283" i="18"/>
  <c r="AX384" i="18"/>
  <c r="AW387" i="18"/>
  <c r="BB846" i="18"/>
  <c r="AW804" i="18"/>
  <c r="AX794" i="18"/>
  <c r="BB820" i="18"/>
  <c r="AV751" i="18"/>
  <c r="AU752" i="18"/>
  <c r="AV7" i="18"/>
  <c r="AZ223" i="18"/>
  <c r="BC325" i="18"/>
  <c r="AY807" i="18"/>
  <c r="AV270" i="18"/>
  <c r="AW260" i="18"/>
  <c r="AV778" i="18"/>
  <c r="AW768" i="18"/>
  <c r="AW644" i="18"/>
  <c r="AW835" i="18"/>
  <c r="AV843" i="18"/>
  <c r="AZ643" i="18"/>
  <c r="AW592" i="18"/>
  <c r="AV596" i="18"/>
  <c r="BG377" i="18"/>
  <c r="BB403" i="18"/>
  <c r="BC833" i="18"/>
  <c r="AX685" i="18"/>
  <c r="AW687" i="18"/>
  <c r="AW855" i="18"/>
  <c r="AV856" i="18"/>
  <c r="AZ612" i="18"/>
  <c r="BC625" i="18"/>
  <c r="AW765" i="18"/>
  <c r="AX755" i="18"/>
  <c r="AV674" i="18"/>
  <c r="AW664" i="18"/>
  <c r="AZ713" i="18"/>
  <c r="BA703" i="18"/>
  <c r="BB338" i="18"/>
  <c r="AZ821" i="18"/>
  <c r="AX629" i="18"/>
  <c r="BC257" i="18"/>
  <c r="BD247" i="18"/>
  <c r="AZ379" i="18"/>
  <c r="BC312" i="18"/>
  <c r="AY653" i="18"/>
  <c r="AX661" i="18"/>
  <c r="AW791" i="18"/>
  <c r="AX781" i="18"/>
  <c r="BC234" i="18"/>
  <c r="AX400" i="18"/>
  <c r="AY390" i="18"/>
  <c r="BA651" i="18"/>
  <c r="BA677" i="18"/>
  <c r="AZ850" i="18"/>
  <c r="AX374" i="18"/>
  <c r="AY364" i="18"/>
  <c r="BF273" i="18"/>
  <c r="AY729" i="18"/>
  <c r="AX700" i="18"/>
  <c r="AY690" i="18"/>
  <c r="AX829" i="18"/>
  <c r="AW830" i="18"/>
  <c r="AZ599" i="18"/>
  <c r="BA586" i="18"/>
  <c r="AW813" i="18"/>
  <c r="AV817" i="18"/>
  <c r="AX309" i="18"/>
  <c r="AY299" i="18"/>
  <c r="AX742" i="18"/>
  <c r="AX296" i="18"/>
  <c r="AY286" i="18"/>
  <c r="AW726" i="18"/>
  <c r="AX716" i="18"/>
  <c r="BA327" i="18"/>
  <c r="BB638" i="18"/>
  <c r="BA351" i="18"/>
  <c r="BB416" i="18"/>
  <c r="AZ275" i="18"/>
  <c r="AX439" i="18" l="1"/>
  <c r="AY429" i="18"/>
  <c r="AY621" i="18"/>
  <c r="AX622" i="18"/>
  <c r="AX735" i="18"/>
  <c r="AW739" i="18"/>
  <c r="AX607" i="18"/>
  <c r="AW609" i="18"/>
  <c r="AX425" i="18"/>
  <c r="AW426" i="18"/>
  <c r="AY442" i="18"/>
  <c r="AX452" i="18"/>
  <c r="AZ218" i="18"/>
  <c r="BA208" i="18"/>
  <c r="AY384" i="18"/>
  <c r="AX387" i="18"/>
  <c r="AY278" i="18"/>
  <c r="AX283" i="18"/>
  <c r="AY238" i="18"/>
  <c r="AY225" i="18"/>
  <c r="AX343" i="18"/>
  <c r="AW348" i="18"/>
  <c r="BA317" i="18"/>
  <c r="AZ322" i="18"/>
  <c r="AU13" i="24"/>
  <c r="AV12" i="24"/>
  <c r="AX358" i="18"/>
  <c r="AW361" i="18"/>
  <c r="BA407" i="18"/>
  <c r="AZ413" i="18"/>
  <c r="AX328" i="18"/>
  <c r="AW335" i="18"/>
  <c r="BB351" i="18"/>
  <c r="BB327" i="18"/>
  <c r="BB586" i="18"/>
  <c r="BA599" i="18"/>
  <c r="AY700" i="18"/>
  <c r="AZ690" i="18"/>
  <c r="BD312" i="18"/>
  <c r="BA713" i="18"/>
  <c r="BB703" i="18"/>
  <c r="AX855" i="18"/>
  <c r="AW856" i="18"/>
  <c r="BD833" i="18"/>
  <c r="BA223" i="18"/>
  <c r="BC820" i="18"/>
  <c r="BC846" i="18"/>
  <c r="BC638" i="18"/>
  <c r="AX726" i="18"/>
  <c r="AY716" i="18"/>
  <c r="AZ729" i="18"/>
  <c r="BG273" i="18"/>
  <c r="BB651" i="18"/>
  <c r="BD234" i="18"/>
  <c r="AZ653" i="18"/>
  <c r="AY661" i="18"/>
  <c r="AY629" i="18"/>
  <c r="AX765" i="18"/>
  <c r="AY755" i="18"/>
  <c r="BD625" i="18"/>
  <c r="AX592" i="18"/>
  <c r="AW596" i="18"/>
  <c r="BA643" i="18"/>
  <c r="AX644" i="18"/>
  <c r="AW270" i="18"/>
  <c r="AX260" i="18"/>
  <c r="BA275" i="18"/>
  <c r="BC416" i="18"/>
  <c r="BA850" i="18"/>
  <c r="BB677" i="18"/>
  <c r="AY400" i="18"/>
  <c r="AZ390" i="18"/>
  <c r="BD257" i="18"/>
  <c r="BE247" i="18"/>
  <c r="BC338" i="18"/>
  <c r="AW674" i="18"/>
  <c r="AX664" i="18"/>
  <c r="AY685" i="18"/>
  <c r="AX687" i="18"/>
  <c r="BH377" i="18"/>
  <c r="BD325" i="18"/>
  <c r="AX804" i="18"/>
  <c r="AY794" i="18"/>
  <c r="AY296" i="18"/>
  <c r="AZ286" i="18"/>
  <c r="AY742" i="18"/>
  <c r="AY309" i="18"/>
  <c r="AZ299" i="18"/>
  <c r="AX813" i="18"/>
  <c r="AW817" i="18"/>
  <c r="AY829" i="18"/>
  <c r="AX830" i="18"/>
  <c r="AY374" i="18"/>
  <c r="AZ364" i="18"/>
  <c r="AX791" i="18"/>
  <c r="AY781" i="18"/>
  <c r="BA379" i="18"/>
  <c r="BA821" i="18"/>
  <c r="BA612" i="18"/>
  <c r="BC403" i="18"/>
  <c r="AX835" i="18"/>
  <c r="AW843" i="18"/>
  <c r="AW778" i="18"/>
  <c r="AX768" i="18"/>
  <c r="AZ807" i="18"/>
  <c r="AW7" i="18"/>
  <c r="AW751" i="18"/>
  <c r="AV752" i="18"/>
  <c r="AZ429" i="18" l="1"/>
  <c r="AY439" i="18"/>
  <c r="AZ621" i="18"/>
  <c r="AY622" i="18"/>
  <c r="AY735" i="18"/>
  <c r="AX739" i="18"/>
  <c r="AY607" i="18"/>
  <c r="AX609" i="18"/>
  <c r="AY425" i="18"/>
  <c r="AX426" i="18"/>
  <c r="BB208" i="18"/>
  <c r="BA218" i="18"/>
  <c r="AY358" i="18"/>
  <c r="AX361" i="18"/>
  <c r="AZ225" i="18"/>
  <c r="AZ278" i="18"/>
  <c r="AY283" i="18"/>
  <c r="AW12" i="24"/>
  <c r="AV13" i="24"/>
  <c r="AY328" i="18"/>
  <c r="AX335" i="18"/>
  <c r="BB407" i="18"/>
  <c r="BA413" i="18"/>
  <c r="BB317" i="18"/>
  <c r="BA322" i="18"/>
  <c r="AY343" i="18"/>
  <c r="AX348" i="18"/>
  <c r="AZ238" i="18"/>
  <c r="AZ384" i="18"/>
  <c r="AY387" i="18"/>
  <c r="AY452" i="18"/>
  <c r="AZ442" i="18"/>
  <c r="AZ309" i="18"/>
  <c r="BA299" i="18"/>
  <c r="AZ742" i="18"/>
  <c r="BE325" i="18"/>
  <c r="AZ685" i="18"/>
  <c r="AY687" i="18"/>
  <c r="BB275" i="18"/>
  <c r="AX270" i="18"/>
  <c r="AY260" i="18"/>
  <c r="AZ629" i="18"/>
  <c r="BE234" i="18"/>
  <c r="BH273" i="18"/>
  <c r="AY726" i="18"/>
  <c r="AZ716" i="18"/>
  <c r="BD846" i="18"/>
  <c r="BE833" i="18"/>
  <c r="BC351" i="18"/>
  <c r="BB612" i="18"/>
  <c r="AY791" i="18"/>
  <c r="AZ781" i="18"/>
  <c r="AZ374" i="18"/>
  <c r="BA364" i="18"/>
  <c r="AY804" i="18"/>
  <c r="AZ794" i="18"/>
  <c r="AZ400" i="18"/>
  <c r="BA390" i="18"/>
  <c r="BD416" i="18"/>
  <c r="AY644" i="18"/>
  <c r="BB643" i="18"/>
  <c r="BE625" i="18"/>
  <c r="BB223" i="18"/>
  <c r="AY855" i="18"/>
  <c r="AX856" i="18"/>
  <c r="BE312" i="18"/>
  <c r="BB599" i="18"/>
  <c r="BC586" i="18"/>
  <c r="AY835" i="18"/>
  <c r="AX843" i="18"/>
  <c r="AX778" i="18"/>
  <c r="AY768" i="18"/>
  <c r="AX7" i="18"/>
  <c r="AZ829" i="18"/>
  <c r="AY830" i="18"/>
  <c r="AY813" i="18"/>
  <c r="AX817" i="18"/>
  <c r="AZ296" i="18"/>
  <c r="BA286" i="18"/>
  <c r="BB850" i="18"/>
  <c r="BA653" i="18"/>
  <c r="AZ661" i="18"/>
  <c r="BA729" i="18"/>
  <c r="BD638" i="18"/>
  <c r="BD820" i="18"/>
  <c r="BB713" i="18"/>
  <c r="BC703" i="18"/>
  <c r="AX751" i="18"/>
  <c r="AW752" i="18"/>
  <c r="BA807" i="18"/>
  <c r="BD403" i="18"/>
  <c r="BB821" i="18"/>
  <c r="BB379" i="18"/>
  <c r="BI377" i="18"/>
  <c r="AX674" i="18"/>
  <c r="AY664" i="18"/>
  <c r="BD338" i="18"/>
  <c r="BE257" i="18"/>
  <c r="BF247" i="18"/>
  <c r="BC677" i="18"/>
  <c r="AY592" i="18"/>
  <c r="AX596" i="18"/>
  <c r="AY765" i="18"/>
  <c r="AZ755" i="18"/>
  <c r="BC651" i="18"/>
  <c r="AZ700" i="18"/>
  <c r="BA690" i="18"/>
  <c r="BC327" i="18"/>
  <c r="AZ439" i="18" l="1"/>
  <c r="BA429" i="18"/>
  <c r="BA621" i="18"/>
  <c r="AZ622" i="18"/>
  <c r="AZ607" i="18"/>
  <c r="AY609" i="18"/>
  <c r="AZ735" i="18"/>
  <c r="AY739" i="18"/>
  <c r="AZ425" i="18"/>
  <c r="AY426" i="18"/>
  <c r="AZ452" i="18"/>
  <c r="BA442" i="18"/>
  <c r="BA238" i="18"/>
  <c r="BC317" i="18"/>
  <c r="BB322" i="18"/>
  <c r="AW13" i="24"/>
  <c r="AX12" i="24"/>
  <c r="BB218" i="18"/>
  <c r="BC208" i="18"/>
  <c r="BA384" i="18"/>
  <c r="AZ387" i="18"/>
  <c r="AZ343" i="18"/>
  <c r="AY348" i="18"/>
  <c r="BC407" i="18"/>
  <c r="BB413" i="18"/>
  <c r="AZ328" i="18"/>
  <c r="AY335" i="18"/>
  <c r="BA278" i="18"/>
  <c r="AZ283" i="18"/>
  <c r="BA225" i="18"/>
  <c r="AZ358" i="18"/>
  <c r="AY361" i="18"/>
  <c r="BA700" i="18"/>
  <c r="BB690" i="18"/>
  <c r="BD651" i="18"/>
  <c r="BE338" i="18"/>
  <c r="BE403" i="18"/>
  <c r="BE820" i="18"/>
  <c r="BB729" i="18"/>
  <c r="BB653" i="18"/>
  <c r="BA661" i="18"/>
  <c r="BC850" i="18"/>
  <c r="AZ813" i="18"/>
  <c r="AY817" i="18"/>
  <c r="AZ855" i="18"/>
  <c r="AY856" i="18"/>
  <c r="AZ644" i="18"/>
  <c r="BE846" i="18"/>
  <c r="BF234" i="18"/>
  <c r="BC275" i="18"/>
  <c r="BD327" i="18"/>
  <c r="AZ765" i="18"/>
  <c r="BA755" i="18"/>
  <c r="BD677" i="18"/>
  <c r="BC821" i="18"/>
  <c r="BB807" i="18"/>
  <c r="BA296" i="18"/>
  <c r="BB286" i="18"/>
  <c r="BF312" i="18"/>
  <c r="AZ804" i="18"/>
  <c r="BA794" i="18"/>
  <c r="AZ791" i="18"/>
  <c r="BA781" i="18"/>
  <c r="BC612" i="18"/>
  <c r="BD351" i="18"/>
  <c r="BF833" i="18"/>
  <c r="BA629" i="18"/>
  <c r="BA685" i="18"/>
  <c r="AZ687" i="18"/>
  <c r="BA742" i="18"/>
  <c r="AZ592" i="18"/>
  <c r="AY596" i="18"/>
  <c r="BF257" i="18"/>
  <c r="BG247" i="18"/>
  <c r="AY674" i="18"/>
  <c r="AZ664" i="18"/>
  <c r="AY751" i="18"/>
  <c r="AX752" i="18"/>
  <c r="BE638" i="18"/>
  <c r="BA829" i="18"/>
  <c r="AZ830" i="18"/>
  <c r="AY778" i="18"/>
  <c r="AZ768" i="18"/>
  <c r="BC223" i="18"/>
  <c r="BC643" i="18"/>
  <c r="AZ726" i="18"/>
  <c r="BA716" i="18"/>
  <c r="BI273" i="18"/>
  <c r="BF325" i="18"/>
  <c r="BC379" i="18"/>
  <c r="BC713" i="18"/>
  <c r="BD703" i="18"/>
  <c r="AY7" i="18"/>
  <c r="AZ835" i="18"/>
  <c r="AY843" i="18"/>
  <c r="BD586" i="18"/>
  <c r="BC599" i="18"/>
  <c r="BF625" i="18"/>
  <c r="BE416" i="18"/>
  <c r="BA400" i="18"/>
  <c r="BB390" i="18"/>
  <c r="BA374" i="18"/>
  <c r="BB364" i="18"/>
  <c r="AY270" i="18"/>
  <c r="AZ260" i="18"/>
  <c r="BA309" i="18"/>
  <c r="BB299" i="18"/>
  <c r="BA439" i="18" l="1"/>
  <c r="BB429" i="18"/>
  <c r="BB621" i="18"/>
  <c r="BA622" i="18"/>
  <c r="BA735" i="18"/>
  <c r="AZ739" i="18"/>
  <c r="BA607" i="18"/>
  <c r="AZ609" i="18"/>
  <c r="AZ426" i="18"/>
  <c r="BA425" i="18"/>
  <c r="BB278" i="18"/>
  <c r="BA283" i="18"/>
  <c r="BD407" i="18"/>
  <c r="BC413" i="18"/>
  <c r="BA343" i="18"/>
  <c r="AZ348" i="18"/>
  <c r="BB384" i="18"/>
  <c r="BA387" i="18"/>
  <c r="BD317" i="18"/>
  <c r="BC322" i="18"/>
  <c r="BB238" i="18"/>
  <c r="BC218" i="18"/>
  <c r="BD208" i="18"/>
  <c r="AY12" i="24"/>
  <c r="AX13" i="24"/>
  <c r="BA452" i="18"/>
  <c r="BB442" i="18"/>
  <c r="BA358" i="18"/>
  <c r="AZ361" i="18"/>
  <c r="BB225" i="18"/>
  <c r="BA328" i="18"/>
  <c r="AZ335" i="18"/>
  <c r="BB400" i="18"/>
  <c r="BC390" i="18"/>
  <c r="BE586" i="18"/>
  <c r="BD379" i="18"/>
  <c r="BA726" i="18"/>
  <c r="BB716" i="18"/>
  <c r="BD223" i="18"/>
  <c r="BF638" i="18"/>
  <c r="BB742" i="18"/>
  <c r="BG312" i="18"/>
  <c r="BE327" i="18"/>
  <c r="BD275" i="18"/>
  <c r="BC729" i="18"/>
  <c r="BB309" i="18"/>
  <c r="BC299" i="18"/>
  <c r="BG325" i="18"/>
  <c r="BD643" i="18"/>
  <c r="AZ778" i="18"/>
  <c r="BA768" i="18"/>
  <c r="BB829" i="18"/>
  <c r="BA830" i="18"/>
  <c r="AZ751" i="18"/>
  <c r="AY752" i="18"/>
  <c r="BG257" i="18"/>
  <c r="BH247" i="18"/>
  <c r="BB685" i="18"/>
  <c r="BA687" i="18"/>
  <c r="BB629" i="18"/>
  <c r="BD612" i="18"/>
  <c r="BE677" i="18"/>
  <c r="BG234" i="18"/>
  <c r="BF846" i="18"/>
  <c r="BA644" i="18"/>
  <c r="BA855" i="18"/>
  <c r="AZ856" i="18"/>
  <c r="BF338" i="18"/>
  <c r="BB700" i="18"/>
  <c r="BC690" i="18"/>
  <c r="BG625" i="18"/>
  <c r="AZ270" i="18"/>
  <c r="BA260" i="18"/>
  <c r="BA835" i="18"/>
  <c r="AZ843" i="18"/>
  <c r="BB374" i="18"/>
  <c r="BC364" i="18"/>
  <c r="BF416" i="18"/>
  <c r="BD599" i="18"/>
  <c r="BG833" i="18"/>
  <c r="BD821" i="18"/>
  <c r="BD850" i="18"/>
  <c r="BF820" i="18"/>
  <c r="BF403" i="18"/>
  <c r="AZ7" i="18"/>
  <c r="BD713" i="18"/>
  <c r="BE703" i="18"/>
  <c r="AZ674" i="18"/>
  <c r="BA664" i="18"/>
  <c r="BA592" i="18"/>
  <c r="AZ596" i="18"/>
  <c r="BE351" i="18"/>
  <c r="BA791" i="18"/>
  <c r="BB781" i="18"/>
  <c r="BA804" i="18"/>
  <c r="BB794" i="18"/>
  <c r="BB296" i="18"/>
  <c r="BC286" i="18"/>
  <c r="BC807" i="18"/>
  <c r="BA765" i="18"/>
  <c r="BB755" i="18"/>
  <c r="BA813" i="18"/>
  <c r="AZ817" i="18"/>
  <c r="BC653" i="18"/>
  <c r="BB661" i="18"/>
  <c r="BE651" i="18"/>
  <c r="BB439" i="18" l="1"/>
  <c r="BC429" i="18"/>
  <c r="BC621" i="18"/>
  <c r="BB622" i="18"/>
  <c r="BB735" i="18"/>
  <c r="BA739" i="18"/>
  <c r="BB607" i="18"/>
  <c r="BA609" i="18"/>
  <c r="BB425" i="18"/>
  <c r="BB426" i="18" s="1"/>
  <c r="BA426" i="18"/>
  <c r="BB452" i="18"/>
  <c r="BC442" i="18"/>
  <c r="BD218" i="18"/>
  <c r="BE208" i="18"/>
  <c r="BB328" i="18"/>
  <c r="BA335" i="18"/>
  <c r="BB358" i="18"/>
  <c r="BA361" i="18"/>
  <c r="BE317" i="18"/>
  <c r="BD322" i="18"/>
  <c r="BB343" i="18"/>
  <c r="BA348" i="18"/>
  <c r="BC278" i="18"/>
  <c r="BB283" i="18"/>
  <c r="BC225" i="18"/>
  <c r="AY13" i="24"/>
  <c r="AZ12" i="24"/>
  <c r="BC238" i="18"/>
  <c r="BC384" i="18"/>
  <c r="BB387" i="18"/>
  <c r="BE407" i="18"/>
  <c r="BD413" i="18"/>
  <c r="BA674" i="18"/>
  <c r="BB664" i="18"/>
  <c r="BH833" i="18"/>
  <c r="BB835" i="18"/>
  <c r="BA843" i="18"/>
  <c r="BH625" i="18"/>
  <c r="BG338" i="18"/>
  <c r="BD729" i="18"/>
  <c r="BB592" i="18"/>
  <c r="BA596" i="18"/>
  <c r="BG820" i="18"/>
  <c r="BE821" i="18"/>
  <c r="BB855" i="18"/>
  <c r="BA856" i="18"/>
  <c r="BB644" i="18"/>
  <c r="BC829" i="18"/>
  <c r="BB830" i="18"/>
  <c r="BE643" i="18"/>
  <c r="BF327" i="18"/>
  <c r="BC742" i="18"/>
  <c r="BC400" i="18"/>
  <c r="BD390" i="18"/>
  <c r="BF651" i="18"/>
  <c r="BD653" i="18"/>
  <c r="BC661" i="18"/>
  <c r="BC296" i="18"/>
  <c r="BD286" i="18"/>
  <c r="BB765" i="18"/>
  <c r="BC755" i="18"/>
  <c r="BD807" i="18"/>
  <c r="BB804" i="18"/>
  <c r="BC794" i="18"/>
  <c r="BB791" i="18"/>
  <c r="BC781" i="18"/>
  <c r="BF351" i="18"/>
  <c r="BE713" i="18"/>
  <c r="BF703" i="18"/>
  <c r="BE850" i="18"/>
  <c r="BE599" i="18"/>
  <c r="BG416" i="18"/>
  <c r="BC374" i="18"/>
  <c r="BD364" i="18"/>
  <c r="BA270" i="18"/>
  <c r="BB260" i="18"/>
  <c r="BC700" i="18"/>
  <c r="BD690" i="18"/>
  <c r="BF677" i="18"/>
  <c r="BC629" i="18"/>
  <c r="BC685" i="18"/>
  <c r="BB687" i="18"/>
  <c r="BA778" i="18"/>
  <c r="BB768" i="18"/>
  <c r="BH325" i="18"/>
  <c r="BH312" i="18"/>
  <c r="BB813" i="18"/>
  <c r="BA817" i="18"/>
  <c r="BA7" i="18"/>
  <c r="BG403" i="18"/>
  <c r="BG846" i="18"/>
  <c r="BH234" i="18"/>
  <c r="BE612" i="18"/>
  <c r="BH257" i="18"/>
  <c r="BI247" i="18"/>
  <c r="BI257" i="18" s="1"/>
  <c r="BA751" i="18"/>
  <c r="AZ752" i="18"/>
  <c r="BC309" i="18"/>
  <c r="BD299" i="18"/>
  <c r="BE275" i="18"/>
  <c r="BG638" i="18"/>
  <c r="BE223" i="18"/>
  <c r="BB726" i="18"/>
  <c r="BC716" i="18"/>
  <c r="BE379" i="18"/>
  <c r="BF586" i="18"/>
  <c r="BC439" i="18" l="1"/>
  <c r="BD429" i="18"/>
  <c r="BD621" i="18"/>
  <c r="BC622" i="18"/>
  <c r="BC607" i="18"/>
  <c r="BB609" i="18"/>
  <c r="BC735" i="18"/>
  <c r="BB739" i="18"/>
  <c r="BC425" i="18"/>
  <c r="BA12" i="24"/>
  <c r="AZ13" i="24"/>
  <c r="BE218" i="18"/>
  <c r="BF208" i="18"/>
  <c r="BD384" i="18"/>
  <c r="BC387" i="18"/>
  <c r="BD225" i="18"/>
  <c r="BD278" i="18"/>
  <c r="BC283" i="18"/>
  <c r="BF317" i="18"/>
  <c r="BE322" i="18"/>
  <c r="BC328" i="18"/>
  <c r="BB335" i="18"/>
  <c r="BD442" i="18"/>
  <c r="BC452" i="18"/>
  <c r="BF407" i="18"/>
  <c r="BE413" i="18"/>
  <c r="BD238" i="18"/>
  <c r="BC343" i="18"/>
  <c r="BB348" i="18"/>
  <c r="BC358" i="18"/>
  <c r="BB361" i="18"/>
  <c r="BF379" i="18"/>
  <c r="BH638" i="18"/>
  <c r="BH846" i="18"/>
  <c r="BD685" i="18"/>
  <c r="BC687" i="18"/>
  <c r="BD374" i="18"/>
  <c r="BE364" i="18"/>
  <c r="BF850" i="18"/>
  <c r="BE653" i="18"/>
  <c r="BD661" i="18"/>
  <c r="BD742" i="18"/>
  <c r="BE729" i="18"/>
  <c r="BD309" i="18"/>
  <c r="BE299" i="18"/>
  <c r="BH403" i="18"/>
  <c r="BB7" i="18"/>
  <c r="BC813" i="18"/>
  <c r="BB817" i="18"/>
  <c r="BG677" i="18"/>
  <c r="BD700" i="18"/>
  <c r="BE690" i="18"/>
  <c r="BB270" i="18"/>
  <c r="BC260" i="18"/>
  <c r="BC791" i="18"/>
  <c r="BD781" i="18"/>
  <c r="BE807" i="18"/>
  <c r="BG651" i="18"/>
  <c r="BG327" i="18"/>
  <c r="BF643" i="18"/>
  <c r="BC644" i="18"/>
  <c r="BC592" i="18"/>
  <c r="BB596" i="18"/>
  <c r="BI833" i="18"/>
  <c r="BB674" i="18"/>
  <c r="BC664" i="18"/>
  <c r="BC726" i="18"/>
  <c r="BD716" i="18"/>
  <c r="BF612" i="18"/>
  <c r="BB751" i="18"/>
  <c r="BA752" i="18"/>
  <c r="BI234" i="18"/>
  <c r="BI312" i="18"/>
  <c r="BI325" i="18"/>
  <c r="BB778" i="18"/>
  <c r="BC768" i="18"/>
  <c r="BD629" i="18"/>
  <c r="BH416" i="18"/>
  <c r="BF599" i="18"/>
  <c r="BD400" i="18"/>
  <c r="BE390" i="18"/>
  <c r="BH820" i="18"/>
  <c r="BH338" i="18"/>
  <c r="BI625" i="18"/>
  <c r="BG586" i="18"/>
  <c r="BF223" i="18"/>
  <c r="BF275" i="18"/>
  <c r="BF713" i="18"/>
  <c r="BG703" i="18"/>
  <c r="BG351" i="18"/>
  <c r="BC804" i="18"/>
  <c r="BD794" i="18"/>
  <c r="BC765" i="18"/>
  <c r="BD755" i="18"/>
  <c r="BD296" i="18"/>
  <c r="BE286" i="18"/>
  <c r="BD829" i="18"/>
  <c r="BC830" i="18"/>
  <c r="BC855" i="18"/>
  <c r="BB856" i="18"/>
  <c r="BF821" i="18"/>
  <c r="BC835" i="18"/>
  <c r="BB843" i="18"/>
  <c r="BD439" i="18" l="1"/>
  <c r="BE429" i="18"/>
  <c r="BE621" i="18"/>
  <c r="BD622" i="18"/>
  <c r="BD735" i="18"/>
  <c r="BC739" i="18"/>
  <c r="BD607" i="18"/>
  <c r="BC609" i="18"/>
  <c r="BD425" i="18"/>
  <c r="BC426" i="18"/>
  <c r="BD358" i="18"/>
  <c r="BC361" i="18"/>
  <c r="BD343" i="18"/>
  <c r="BC348" i="18"/>
  <c r="BD452" i="18"/>
  <c r="BE442" i="18"/>
  <c r="BD328" i="18"/>
  <c r="BC335" i="18"/>
  <c r="BE238" i="18"/>
  <c r="BG407" i="18"/>
  <c r="BF413" i="18"/>
  <c r="BF218" i="18"/>
  <c r="BG208" i="18"/>
  <c r="BG317" i="18"/>
  <c r="BF322" i="18"/>
  <c r="BE278" i="18"/>
  <c r="BD283" i="18"/>
  <c r="BE225" i="18"/>
  <c r="BE384" i="18"/>
  <c r="BD387" i="18"/>
  <c r="BB12" i="24"/>
  <c r="BA13" i="24"/>
  <c r="BE296" i="18"/>
  <c r="BF286" i="18"/>
  <c r="BH351" i="18"/>
  <c r="BG713" i="18"/>
  <c r="BH703" i="18"/>
  <c r="BG275" i="18"/>
  <c r="BE400" i="18"/>
  <c r="BF390" i="18"/>
  <c r="BG599" i="18"/>
  <c r="BC751" i="18"/>
  <c r="BB752" i="18"/>
  <c r="BG612" i="18"/>
  <c r="BD726" i="18"/>
  <c r="BE716" i="18"/>
  <c r="BI403" i="18"/>
  <c r="BF653" i="18"/>
  <c r="BE661" i="18"/>
  <c r="BG850" i="18"/>
  <c r="BE685" i="18"/>
  <c r="BD687" i="18"/>
  <c r="BG379" i="18"/>
  <c r="BE829" i="18"/>
  <c r="BD830" i="18"/>
  <c r="BG643" i="18"/>
  <c r="BH327" i="18"/>
  <c r="BH651" i="18"/>
  <c r="BF807" i="18"/>
  <c r="BD791" i="18"/>
  <c r="BE781" i="18"/>
  <c r="BE309" i="18"/>
  <c r="BF299" i="18"/>
  <c r="BF729" i="18"/>
  <c r="BE742" i="18"/>
  <c r="BE374" i="18"/>
  <c r="BF364" i="18"/>
  <c r="BI638" i="18"/>
  <c r="BG821" i="18"/>
  <c r="BD855" i="18"/>
  <c r="BC856" i="18"/>
  <c r="BD765" i="18"/>
  <c r="BE755" i="18"/>
  <c r="BD804" i="18"/>
  <c r="BE794" i="18"/>
  <c r="BG223" i="18"/>
  <c r="BI338" i="18"/>
  <c r="BI416" i="18"/>
  <c r="BC674" i="18"/>
  <c r="BD664" i="18"/>
  <c r="BD592" i="18"/>
  <c r="BC596" i="18"/>
  <c r="BD644" i="18"/>
  <c r="BD813" i="18"/>
  <c r="BC817" i="18"/>
  <c r="BD835" i="18"/>
  <c r="BC843" i="18"/>
  <c r="BH586" i="18"/>
  <c r="BI820" i="18"/>
  <c r="BE629" i="18"/>
  <c r="BC778" i="18"/>
  <c r="BD768" i="18"/>
  <c r="BC270" i="18"/>
  <c r="BD260" i="18"/>
  <c r="BE700" i="18"/>
  <c r="BF690" i="18"/>
  <c r="BH677" i="18"/>
  <c r="BC7" i="18"/>
  <c r="BI846" i="18"/>
  <c r="BF429" i="18" l="1"/>
  <c r="BE439" i="18"/>
  <c r="BF621" i="18"/>
  <c r="BE622" i="18"/>
  <c r="BE735" i="18"/>
  <c r="BD739" i="18"/>
  <c r="BE607" i="18"/>
  <c r="BD609" i="18"/>
  <c r="BD426" i="18"/>
  <c r="BE425" i="18"/>
  <c r="BH208" i="18"/>
  <c r="BG218" i="18"/>
  <c r="BF442" i="18"/>
  <c r="BE452" i="18"/>
  <c r="BE358" i="18"/>
  <c r="BD361" i="18"/>
  <c r="BC12" i="24"/>
  <c r="BB13" i="24"/>
  <c r="BF225" i="18"/>
  <c r="BH317" i="18"/>
  <c r="BG322" i="18"/>
  <c r="BF238" i="18"/>
  <c r="BE343" i="18"/>
  <c r="BD348" i="18"/>
  <c r="BF384" i="18"/>
  <c r="BE387" i="18"/>
  <c r="BF278" i="18"/>
  <c r="BE283" i="18"/>
  <c r="BH407" i="18"/>
  <c r="BG413" i="18"/>
  <c r="BE328" i="18"/>
  <c r="BD335" i="18"/>
  <c r="BF629" i="18"/>
  <c r="BE855" i="18"/>
  <c r="BD856" i="18"/>
  <c r="BF374" i="18"/>
  <c r="BG364" i="18"/>
  <c r="BG729" i="18"/>
  <c r="BI327" i="18"/>
  <c r="BF829" i="18"/>
  <c r="BE830" i="18"/>
  <c r="BF400" i="18"/>
  <c r="BG390" i="18"/>
  <c r="BH275" i="18"/>
  <c r="BD7" i="18"/>
  <c r="BI677" i="18"/>
  <c r="BD270" i="18"/>
  <c r="BE260" i="18"/>
  <c r="BD778" i="18"/>
  <c r="BE768" i="18"/>
  <c r="BD674" i="18"/>
  <c r="BE664" i="18"/>
  <c r="BH223" i="18"/>
  <c r="BE765" i="18"/>
  <c r="BF755" i="18"/>
  <c r="BF309" i="18"/>
  <c r="BG299" i="18"/>
  <c r="BE791" i="18"/>
  <c r="BF781" i="18"/>
  <c r="BE726" i="18"/>
  <c r="BF716" i="18"/>
  <c r="BI586" i="18"/>
  <c r="BE835" i="18"/>
  <c r="BD843" i="18"/>
  <c r="BE813" i="18"/>
  <c r="BD817" i="18"/>
  <c r="BH821" i="18"/>
  <c r="BF742" i="18"/>
  <c r="BH643" i="18"/>
  <c r="BH379" i="18"/>
  <c r="BF685" i="18"/>
  <c r="BE687" i="18"/>
  <c r="BD751" i="18"/>
  <c r="BC752" i="18"/>
  <c r="BH599" i="18"/>
  <c r="BF700" i="18"/>
  <c r="BG690" i="18"/>
  <c r="BE644" i="18"/>
  <c r="BE592" i="18"/>
  <c r="BD596" i="18"/>
  <c r="BE804" i="18"/>
  <c r="BF794" i="18"/>
  <c r="BG807" i="18"/>
  <c r="BI651" i="18"/>
  <c r="BH850" i="18"/>
  <c r="BG653" i="18"/>
  <c r="BF661" i="18"/>
  <c r="BH612" i="18"/>
  <c r="BH713" i="18"/>
  <c r="BI703" i="18"/>
  <c r="BI713" i="18" s="1"/>
  <c r="BI351" i="18"/>
  <c r="BF296" i="18"/>
  <c r="BG286" i="18"/>
  <c r="BF439" i="18" l="1"/>
  <c r="BG429" i="18"/>
  <c r="BG621" i="18"/>
  <c r="BF622" i="18"/>
  <c r="BF607" i="18"/>
  <c r="BE609" i="18"/>
  <c r="BF735" i="18"/>
  <c r="BE739" i="18"/>
  <c r="BF425" i="18"/>
  <c r="BE426" i="18"/>
  <c r="BI407" i="18"/>
  <c r="BI413" i="18" s="1"/>
  <c r="BH413" i="18"/>
  <c r="BG278" i="18"/>
  <c r="BF283" i="18"/>
  <c r="BI317" i="18"/>
  <c r="BI322" i="18" s="1"/>
  <c r="BH322" i="18"/>
  <c r="BC13" i="24"/>
  <c r="BD12" i="24"/>
  <c r="BF452" i="18"/>
  <c r="BG442" i="18"/>
  <c r="BH218" i="18"/>
  <c r="BI208" i="18"/>
  <c r="BI218" i="18" s="1"/>
  <c r="BF328" i="18"/>
  <c r="BE335" i="18"/>
  <c r="BG384" i="18"/>
  <c r="BF387" i="18"/>
  <c r="BF343" i="18"/>
  <c r="BE348" i="18"/>
  <c r="BG238" i="18"/>
  <c r="BG225" i="18"/>
  <c r="BF358" i="18"/>
  <c r="BE361" i="18"/>
  <c r="BF813" i="18"/>
  <c r="BE817" i="18"/>
  <c r="BF726" i="18"/>
  <c r="BG716" i="18"/>
  <c r="BI275" i="18"/>
  <c r="BH807" i="18"/>
  <c r="BF804" i="18"/>
  <c r="BG794" i="18"/>
  <c r="BF592" i="18"/>
  <c r="BE596" i="18"/>
  <c r="BG700" i="18"/>
  <c r="BH690" i="18"/>
  <c r="BG685" i="18"/>
  <c r="BF687" i="18"/>
  <c r="BI379" i="18"/>
  <c r="BG742" i="18"/>
  <c r="BF765" i="18"/>
  <c r="BG755" i="18"/>
  <c r="BE674" i="18"/>
  <c r="BF664" i="18"/>
  <c r="BH653" i="18"/>
  <c r="BG661" i="18"/>
  <c r="BG296" i="18"/>
  <c r="BH286" i="18"/>
  <c r="BE751" i="18"/>
  <c r="BD752" i="18"/>
  <c r="BF791" i="18"/>
  <c r="BG781" i="18"/>
  <c r="BG309" i="18"/>
  <c r="BH299" i="18"/>
  <c r="BI223" i="18"/>
  <c r="BE778" i="18"/>
  <c r="BF768" i="18"/>
  <c r="BE270" i="18"/>
  <c r="BF260" i="18"/>
  <c r="BG829" i="18"/>
  <c r="BF830" i="18"/>
  <c r="BH729" i="18"/>
  <c r="BF855" i="18"/>
  <c r="BE856" i="18"/>
  <c r="BI612" i="18"/>
  <c r="BI850" i="18"/>
  <c r="BF644" i="18"/>
  <c r="BI599" i="18"/>
  <c r="BI643" i="18"/>
  <c r="BI821" i="18"/>
  <c r="BF835" i="18"/>
  <c r="BE843" i="18"/>
  <c r="BE7" i="18"/>
  <c r="BG400" i="18"/>
  <c r="BH390" i="18"/>
  <c r="BG374" i="18"/>
  <c r="BH364" i="18"/>
  <c r="BG629" i="18"/>
  <c r="BG439" i="18" l="1"/>
  <c r="BH429" i="18"/>
  <c r="BH621" i="18"/>
  <c r="BG622" i="18"/>
  <c r="BG735" i="18"/>
  <c r="BF739" i="18"/>
  <c r="BG607" i="18"/>
  <c r="BF609" i="18"/>
  <c r="BG425" i="18"/>
  <c r="BF426" i="18"/>
  <c r="BH278" i="18"/>
  <c r="BG283" i="18"/>
  <c r="BG358" i="18"/>
  <c r="BF361" i="18"/>
  <c r="BH238" i="18"/>
  <c r="BH225" i="18"/>
  <c r="BG343" i="18"/>
  <c r="BF348" i="18"/>
  <c r="BH384" i="18"/>
  <c r="BG387" i="18"/>
  <c r="BG328" i="18"/>
  <c r="BF335" i="18"/>
  <c r="BG452" i="18"/>
  <c r="BH442" i="18"/>
  <c r="BE12" i="24"/>
  <c r="BD13" i="24"/>
  <c r="BH374" i="18"/>
  <c r="BI364" i="18"/>
  <c r="BI374" i="18" s="1"/>
  <c r="BH829" i="18"/>
  <c r="BG830" i="18"/>
  <c r="BF270" i="18"/>
  <c r="BG260" i="18"/>
  <c r="BH629" i="18"/>
  <c r="BG835" i="18"/>
  <c r="BF843" i="18"/>
  <c r="BH309" i="18"/>
  <c r="BI299" i="18"/>
  <c r="BI309" i="18" s="1"/>
  <c r="BI653" i="18"/>
  <c r="BI661" i="18" s="1"/>
  <c r="BH661" i="18"/>
  <c r="BG765" i="18"/>
  <c r="BH755" i="18"/>
  <c r="BG592" i="18"/>
  <c r="BF596" i="18"/>
  <c r="BG726" i="18"/>
  <c r="BH716" i="18"/>
  <c r="BF7" i="18"/>
  <c r="BG855" i="18"/>
  <c r="BF856" i="18"/>
  <c r="BI729" i="18"/>
  <c r="BH296" i="18"/>
  <c r="BI286" i="18"/>
  <c r="BI296" i="18" s="1"/>
  <c r="BG804" i="18"/>
  <c r="BH794" i="18"/>
  <c r="BI807" i="18"/>
  <c r="BH400" i="18"/>
  <c r="BI390" i="18"/>
  <c r="BI400" i="18" s="1"/>
  <c r="BG644" i="18"/>
  <c r="BF778" i="18"/>
  <c r="BG768" i="18"/>
  <c r="BG791" i="18"/>
  <c r="BH781" i="18"/>
  <c r="BF751" i="18"/>
  <c r="BE752" i="18"/>
  <c r="BF674" i="18"/>
  <c r="BG664" i="18"/>
  <c r="BH742" i="18"/>
  <c r="BH685" i="18"/>
  <c r="BG687" i="18"/>
  <c r="BH700" i="18"/>
  <c r="BI690" i="18"/>
  <c r="BI700" i="18" s="1"/>
  <c r="BG813" i="18"/>
  <c r="BF817" i="18"/>
  <c r="BH439" i="18" l="1"/>
  <c r="BI429" i="18"/>
  <c r="BI439" i="18" s="1"/>
  <c r="BI621" i="18"/>
  <c r="BI622" i="18" s="1"/>
  <c r="BH622" i="18"/>
  <c r="BH735" i="18"/>
  <c r="BG739" i="18"/>
  <c r="BH607" i="18"/>
  <c r="BG609" i="18"/>
  <c r="BH425" i="18"/>
  <c r="BG426" i="18"/>
  <c r="BE13" i="24"/>
  <c r="BF12" i="24"/>
  <c r="BH328" i="18"/>
  <c r="BG335" i="18"/>
  <c r="BI384" i="18"/>
  <c r="BI387" i="18" s="1"/>
  <c r="BH387" i="18"/>
  <c r="BH452" i="18"/>
  <c r="BI442" i="18"/>
  <c r="BI452" i="18" s="1"/>
  <c r="BH358" i="18"/>
  <c r="BG361" i="18"/>
  <c r="BH343" i="18"/>
  <c r="BG348" i="18"/>
  <c r="BI225" i="18"/>
  <c r="BI278" i="18"/>
  <c r="BI283" i="18" s="1"/>
  <c r="BH283" i="18"/>
  <c r="BI238" i="18"/>
  <c r="BI742" i="18"/>
  <c r="BG674" i="18"/>
  <c r="BH664" i="18"/>
  <c r="BH592" i="18"/>
  <c r="BG596" i="18"/>
  <c r="BH765" i="18"/>
  <c r="BI755" i="18"/>
  <c r="BI765" i="18" s="1"/>
  <c r="BH813" i="18"/>
  <c r="BG817" i="18"/>
  <c r="BH804" i="18"/>
  <c r="BI794" i="18"/>
  <c r="BI804" i="18" s="1"/>
  <c r="BH726" i="18"/>
  <c r="BI716" i="18"/>
  <c r="BI726" i="18" s="1"/>
  <c r="BH835" i="18"/>
  <c r="BG843" i="18"/>
  <c r="BI829" i="18"/>
  <c r="BI830" i="18" s="1"/>
  <c r="BH830" i="18"/>
  <c r="BI685" i="18"/>
  <c r="BI687" i="18" s="1"/>
  <c r="BH687" i="18"/>
  <c r="BH791" i="18"/>
  <c r="BI781" i="18"/>
  <c r="BI791" i="18" s="1"/>
  <c r="BG751" i="18"/>
  <c r="BF752" i="18"/>
  <c r="BH855" i="18"/>
  <c r="BG856" i="18"/>
  <c r="BG7" i="18"/>
  <c r="BG778" i="18"/>
  <c r="BH768" i="18"/>
  <c r="BH644" i="18"/>
  <c r="BI629" i="18"/>
  <c r="BG270" i="18"/>
  <c r="BH260" i="18"/>
  <c r="BI607" i="18" l="1"/>
  <c r="BI609" i="18" s="1"/>
  <c r="BH609" i="18"/>
  <c r="BI735" i="18"/>
  <c r="BI739" i="18" s="1"/>
  <c r="BH739" i="18"/>
  <c r="BH426" i="18"/>
  <c r="BI425" i="18"/>
  <c r="BI426" i="18" s="1"/>
  <c r="BI343" i="18"/>
  <c r="BI348" i="18" s="1"/>
  <c r="BH348" i="18"/>
  <c r="BI358" i="18"/>
  <c r="BI361" i="18" s="1"/>
  <c r="BH361" i="18"/>
  <c r="BI328" i="18"/>
  <c r="BI335" i="18" s="1"/>
  <c r="BH335" i="18"/>
  <c r="BG12" i="24"/>
  <c r="BF13" i="24"/>
  <c r="BI644" i="18"/>
  <c r="BH7" i="18"/>
  <c r="BI855" i="18"/>
  <c r="BI856" i="18" s="1"/>
  <c r="BH856" i="18"/>
  <c r="BI835" i="18"/>
  <c r="BI843" i="18" s="1"/>
  <c r="BH843" i="18"/>
  <c r="BI592" i="18"/>
  <c r="BI596" i="18" s="1"/>
  <c r="BH596" i="18"/>
  <c r="BH674" i="18"/>
  <c r="BI664" i="18"/>
  <c r="BI674" i="18" s="1"/>
  <c r="BH778" i="18"/>
  <c r="BI768" i="18"/>
  <c r="BI778" i="18" s="1"/>
  <c r="BH270" i="18"/>
  <c r="BI260" i="18"/>
  <c r="BI270" i="18" s="1"/>
  <c r="BH751" i="18"/>
  <c r="BG752" i="18"/>
  <c r="BI813" i="18"/>
  <c r="BI817" i="18" s="1"/>
  <c r="BH817" i="18"/>
  <c r="BH12" i="24" l="1"/>
  <c r="BG13" i="24"/>
  <c r="BI751" i="18"/>
  <c r="BI752" i="18" s="1"/>
  <c r="BH752" i="18"/>
  <c r="BI7" i="18"/>
  <c r="BI12" i="24" l="1"/>
  <c r="BI13" i="24" s="1"/>
  <c r="BH13" i="24"/>
  <c r="G203" i="1" l="1"/>
  <c r="G49" i="24" s="1"/>
  <c r="H859" i="18" l="1"/>
  <c r="J860" i="18"/>
  <c r="K860" i="18" s="1"/>
  <c r="J861" i="18"/>
  <c r="K862" i="18"/>
  <c r="L862" i="18"/>
  <c r="N862" i="18" s="1"/>
  <c r="M863" i="18"/>
  <c r="N863" i="18"/>
  <c r="P863" i="18"/>
  <c r="O863" i="18"/>
  <c r="O866" i="18"/>
  <c r="P866" i="18"/>
  <c r="Q866" i="18" s="1"/>
  <c r="Q867" i="18"/>
  <c r="R867" i="18"/>
  <c r="S867" i="18" s="1"/>
  <c r="I859" i="18"/>
  <c r="I860" i="18"/>
  <c r="M860" i="18"/>
  <c r="M862" i="18"/>
  <c r="M864" i="18"/>
  <c r="N864" i="18"/>
  <c r="O864" i="18" s="1"/>
  <c r="R865" i="18"/>
  <c r="Q865" i="18"/>
  <c r="S868" i="18"/>
  <c r="T868" i="18" s="1"/>
  <c r="T867" i="18"/>
  <c r="L860" i="18"/>
  <c r="L863" i="18"/>
  <c r="N865" i="18"/>
  <c r="P864" i="18"/>
  <c r="Q864" i="18" s="1"/>
  <c r="P867" i="18"/>
  <c r="Q868" i="18"/>
  <c r="U868" i="18"/>
  <c r="J859" i="18"/>
  <c r="K859" i="18" s="1"/>
  <c r="L859" i="18"/>
  <c r="K861" i="18"/>
  <c r="L861" i="18" s="1"/>
  <c r="N861" i="18"/>
  <c r="M861" i="18"/>
  <c r="O862" i="18"/>
  <c r="O865" i="18"/>
  <c r="P865" i="18" s="1"/>
  <c r="R866" i="18"/>
  <c r="R868" i="18"/>
  <c r="S866" i="18"/>
  <c r="N860" i="18" l="1"/>
  <c r="O860" i="18" s="1"/>
  <c r="Q863" i="18"/>
  <c r="R863" i="18" s="1"/>
  <c r="U867" i="18"/>
  <c r="V867" i="18" s="1"/>
  <c r="R864" i="18"/>
  <c r="S864" i="18" s="1"/>
  <c r="T864" i="18" s="1"/>
  <c r="U864" i="18" s="1"/>
  <c r="V864" i="18" s="1"/>
  <c r="P862" i="18"/>
  <c r="Q862" i="18" s="1"/>
  <c r="R862" i="18" s="1"/>
  <c r="T866" i="18"/>
  <c r="U866" i="18" s="1"/>
  <c r="V866" i="18" s="1"/>
  <c r="W866" i="18" s="1"/>
  <c r="X866" i="18" s="1"/>
  <c r="Y866" i="18" s="1"/>
  <c r="S865" i="18"/>
  <c r="T865" i="18" s="1"/>
  <c r="V868" i="18"/>
  <c r="W868" i="18" s="1"/>
  <c r="X868" i="18" s="1"/>
  <c r="M859" i="18"/>
  <c r="O861" i="18"/>
  <c r="W864" i="18" l="1"/>
  <c r="X864" i="18" s="1"/>
  <c r="Y864" i="18" s="1"/>
  <c r="Z864" i="18" s="1"/>
  <c r="AA864" i="18" s="1"/>
  <c r="AB864" i="18" s="1"/>
  <c r="AC864" i="18" s="1"/>
  <c r="AD864" i="18" s="1"/>
  <c r="AE864" i="18" s="1"/>
  <c r="AF864" i="18" s="1"/>
  <c r="AG864" i="18" s="1"/>
  <c r="AH864" i="18" s="1"/>
  <c r="AI864" i="18" s="1"/>
  <c r="AJ864" i="18" s="1"/>
  <c r="AK864" i="18" s="1"/>
  <c r="AL864" i="18" s="1"/>
  <c r="AM864" i="18" s="1"/>
  <c r="AN864" i="18" s="1"/>
  <c r="AO864" i="18" s="1"/>
  <c r="AP864" i="18" s="1"/>
  <c r="AQ864" i="18" s="1"/>
  <c r="AR864" i="18" s="1"/>
  <c r="AS864" i="18" s="1"/>
  <c r="AT864" i="18" s="1"/>
  <c r="AU864" i="18" s="1"/>
  <c r="AV864" i="18" s="1"/>
  <c r="AW864" i="18" s="1"/>
  <c r="AX864" i="18" s="1"/>
  <c r="AY864" i="18" s="1"/>
  <c r="AZ864" i="18" s="1"/>
  <c r="BA864" i="18" s="1"/>
  <c r="BB864" i="18" s="1"/>
  <c r="BC864" i="18" s="1"/>
  <c r="BD864" i="18" s="1"/>
  <c r="BE864" i="18" s="1"/>
  <c r="BF864" i="18" s="1"/>
  <c r="BG864" i="18" s="1"/>
  <c r="BH864" i="18" s="1"/>
  <c r="BI864" i="18" s="1"/>
  <c r="S863" i="18"/>
  <c r="T863" i="18" s="1"/>
  <c r="U865" i="18"/>
  <c r="V865" i="18" s="1"/>
  <c r="W865" i="18" s="1"/>
  <c r="P860" i="18"/>
  <c r="Z866" i="18"/>
  <c r="AA866" i="18" s="1"/>
  <c r="AB866" i="18" s="1"/>
  <c r="AC866" i="18" s="1"/>
  <c r="AD866" i="18" s="1"/>
  <c r="AE866" i="18" s="1"/>
  <c r="AF866" i="18" s="1"/>
  <c r="AG866" i="18" s="1"/>
  <c r="AH866" i="18" s="1"/>
  <c r="AI866" i="18" s="1"/>
  <c r="AJ866" i="18" s="1"/>
  <c r="AK866" i="18" s="1"/>
  <c r="AL866" i="18" s="1"/>
  <c r="AM866" i="18" s="1"/>
  <c r="AN866" i="18" s="1"/>
  <c r="AO866" i="18" s="1"/>
  <c r="AP866" i="18" s="1"/>
  <c r="AQ866" i="18" s="1"/>
  <c r="AR866" i="18" s="1"/>
  <c r="AS866" i="18" s="1"/>
  <c r="AT866" i="18" s="1"/>
  <c r="AU866" i="18" s="1"/>
  <c r="AV866" i="18" s="1"/>
  <c r="AW866" i="18" s="1"/>
  <c r="AX866" i="18" s="1"/>
  <c r="AY866" i="18" s="1"/>
  <c r="AZ866" i="18" s="1"/>
  <c r="BA866" i="18" s="1"/>
  <c r="BB866" i="18" s="1"/>
  <c r="BC866" i="18" s="1"/>
  <c r="BD866" i="18" s="1"/>
  <c r="BE866" i="18" s="1"/>
  <c r="BF866" i="18" s="1"/>
  <c r="BG866" i="18" s="1"/>
  <c r="BH866" i="18" s="1"/>
  <c r="BI866" i="18" s="1"/>
  <c r="S862" i="18"/>
  <c r="T862" i="18" s="1"/>
  <c r="U862" i="18" s="1"/>
  <c r="P861" i="18"/>
  <c r="Q861" i="18" s="1"/>
  <c r="Y868" i="18"/>
  <c r="Z868" i="18" s="1"/>
  <c r="AA868" i="18" s="1"/>
  <c r="AB868" i="18" s="1"/>
  <c r="AC868" i="18" s="1"/>
  <c r="AD868" i="18" s="1"/>
  <c r="AE868" i="18" s="1"/>
  <c r="AF868" i="18" s="1"/>
  <c r="AG868" i="18" s="1"/>
  <c r="AH868" i="18" s="1"/>
  <c r="AI868" i="18" s="1"/>
  <c r="AJ868" i="18" s="1"/>
  <c r="AK868" i="18" s="1"/>
  <c r="AL868" i="18" s="1"/>
  <c r="AM868" i="18" s="1"/>
  <c r="AN868" i="18" s="1"/>
  <c r="AO868" i="18" s="1"/>
  <c r="AP868" i="18" s="1"/>
  <c r="AQ868" i="18" s="1"/>
  <c r="AR868" i="18" s="1"/>
  <c r="AS868" i="18" s="1"/>
  <c r="AT868" i="18" s="1"/>
  <c r="AU868" i="18" s="1"/>
  <c r="AV868" i="18" s="1"/>
  <c r="AW868" i="18" s="1"/>
  <c r="AX868" i="18" s="1"/>
  <c r="AY868" i="18" s="1"/>
  <c r="AZ868" i="18" s="1"/>
  <c r="BA868" i="18" s="1"/>
  <c r="BB868" i="18" s="1"/>
  <c r="BC868" i="18" s="1"/>
  <c r="BD868" i="18" s="1"/>
  <c r="BE868" i="18" s="1"/>
  <c r="BF868" i="18" s="1"/>
  <c r="BG868" i="18" s="1"/>
  <c r="BH868" i="18" s="1"/>
  <c r="BI868" i="18" s="1"/>
  <c r="W867" i="18"/>
  <c r="N859" i="18"/>
  <c r="X865" i="18" l="1"/>
  <c r="V862" i="18"/>
  <c r="W862" i="18" s="1"/>
  <c r="X862" i="18" s="1"/>
  <c r="Y862" i="18" s="1"/>
  <c r="Z862" i="18" s="1"/>
  <c r="AA862" i="18" s="1"/>
  <c r="AB862" i="18" s="1"/>
  <c r="AC862" i="18" s="1"/>
  <c r="AD862" i="18" s="1"/>
  <c r="AE862" i="18" s="1"/>
  <c r="AF862" i="18" s="1"/>
  <c r="AG862" i="18" s="1"/>
  <c r="AH862" i="18" s="1"/>
  <c r="AI862" i="18" s="1"/>
  <c r="AJ862" i="18" s="1"/>
  <c r="AK862" i="18" s="1"/>
  <c r="AL862" i="18" s="1"/>
  <c r="AM862" i="18" s="1"/>
  <c r="AN862" i="18" s="1"/>
  <c r="AO862" i="18" s="1"/>
  <c r="AP862" i="18" s="1"/>
  <c r="AQ862" i="18" s="1"/>
  <c r="AR862" i="18" s="1"/>
  <c r="AS862" i="18" s="1"/>
  <c r="AT862" i="18" s="1"/>
  <c r="AU862" i="18" s="1"/>
  <c r="AV862" i="18" s="1"/>
  <c r="AW862" i="18" s="1"/>
  <c r="AX862" i="18" s="1"/>
  <c r="AY862" i="18" s="1"/>
  <c r="AZ862" i="18" s="1"/>
  <c r="BA862" i="18" s="1"/>
  <c r="BB862" i="18" s="1"/>
  <c r="BC862" i="18" s="1"/>
  <c r="BD862" i="18" s="1"/>
  <c r="BE862" i="18" s="1"/>
  <c r="BF862" i="18" s="1"/>
  <c r="BG862" i="18" s="1"/>
  <c r="BH862" i="18" s="1"/>
  <c r="BI862" i="18" s="1"/>
  <c r="Q860" i="18"/>
  <c r="X867" i="18"/>
  <c r="Y867" i="18" s="1"/>
  <c r="O859" i="18"/>
  <c r="R861" i="18"/>
  <c r="U863" i="18"/>
  <c r="Z867" i="18" l="1"/>
  <c r="S861" i="18"/>
  <c r="Y865" i="18"/>
  <c r="Z865" i="18" s="1"/>
  <c r="AA865" i="18" s="1"/>
  <c r="AB865" i="18" s="1"/>
  <c r="AC865" i="18" s="1"/>
  <c r="AD865" i="18" s="1"/>
  <c r="AE865" i="18" s="1"/>
  <c r="AF865" i="18" s="1"/>
  <c r="AG865" i="18" s="1"/>
  <c r="AH865" i="18" s="1"/>
  <c r="P859" i="18"/>
  <c r="V863" i="18"/>
  <c r="R860" i="18"/>
  <c r="T861" i="18" l="1"/>
  <c r="S860" i="18"/>
  <c r="W863" i="18"/>
  <c r="X863" i="18" s="1"/>
  <c r="Q859" i="18"/>
  <c r="R859" i="18" s="1"/>
  <c r="AI865" i="18"/>
  <c r="AJ865" i="18" s="1"/>
  <c r="AK865" i="18" s="1"/>
  <c r="AL865" i="18" s="1"/>
  <c r="AM865" i="18" s="1"/>
  <c r="AN865" i="18" s="1"/>
  <c r="AO865" i="18" s="1"/>
  <c r="AP865" i="18" s="1"/>
  <c r="AQ865" i="18" s="1"/>
  <c r="AR865" i="18" s="1"/>
  <c r="AS865" i="18" s="1"/>
  <c r="AT865" i="18" s="1"/>
  <c r="AU865" i="18" s="1"/>
  <c r="AV865" i="18" s="1"/>
  <c r="AW865" i="18" s="1"/>
  <c r="AX865" i="18" s="1"/>
  <c r="AY865" i="18" s="1"/>
  <c r="AZ865" i="18" s="1"/>
  <c r="BA865" i="18" s="1"/>
  <c r="BB865" i="18" s="1"/>
  <c r="BC865" i="18" s="1"/>
  <c r="BD865" i="18" s="1"/>
  <c r="BE865" i="18" s="1"/>
  <c r="BF865" i="18" s="1"/>
  <c r="BG865" i="18" s="1"/>
  <c r="BH865" i="18" s="1"/>
  <c r="BI865" i="18" s="1"/>
  <c r="AA867" i="18"/>
  <c r="S859" i="18" l="1"/>
  <c r="T859" i="18" s="1"/>
  <c r="U861" i="18"/>
  <c r="AB867" i="18"/>
  <c r="AC867" i="18" s="1"/>
  <c r="AD867" i="18" s="1"/>
  <c r="T860" i="18"/>
  <c r="Y863" i="18"/>
  <c r="U860" i="18" l="1"/>
  <c r="V860" i="18" s="1"/>
  <c r="W860" i="18" s="1"/>
  <c r="V861" i="18"/>
  <c r="U859" i="18"/>
  <c r="AE867" i="18"/>
  <c r="AF867" i="18" s="1"/>
  <c r="AG867" i="18" s="1"/>
  <c r="AH867" i="18" s="1"/>
  <c r="AI867" i="18" s="1"/>
  <c r="AJ867" i="18" s="1"/>
  <c r="AK867" i="18" s="1"/>
  <c r="AL867" i="18" s="1"/>
  <c r="AM867" i="18" s="1"/>
  <c r="AN867" i="18" s="1"/>
  <c r="AO867" i="18" s="1"/>
  <c r="AP867" i="18" s="1"/>
  <c r="AQ867" i="18" s="1"/>
  <c r="AR867" i="18" s="1"/>
  <c r="AS867" i="18" s="1"/>
  <c r="AT867" i="18" s="1"/>
  <c r="AU867" i="18" s="1"/>
  <c r="AV867" i="18" s="1"/>
  <c r="AW867" i="18" s="1"/>
  <c r="AX867" i="18" s="1"/>
  <c r="AY867" i="18" s="1"/>
  <c r="AZ867" i="18" s="1"/>
  <c r="BA867" i="18" s="1"/>
  <c r="BB867" i="18" s="1"/>
  <c r="BC867" i="18" s="1"/>
  <c r="BD867" i="18" s="1"/>
  <c r="BE867" i="18" s="1"/>
  <c r="BF867" i="18" s="1"/>
  <c r="BG867" i="18" s="1"/>
  <c r="BH867" i="18" s="1"/>
  <c r="BI867" i="18" s="1"/>
  <c r="Z863" i="18"/>
  <c r="AA863" i="18" s="1"/>
  <c r="AB863" i="18" s="1"/>
  <c r="AC863" i="18" s="1"/>
  <c r="AD863" i="18" s="1"/>
  <c r="AE863" i="18" s="1"/>
  <c r="AF863" i="18" s="1"/>
  <c r="AG863" i="18" s="1"/>
  <c r="AH863" i="18" s="1"/>
  <c r="AI863" i="18" s="1"/>
  <c r="AJ863" i="18" s="1"/>
  <c r="AK863" i="18" s="1"/>
  <c r="AL863" i="18" s="1"/>
  <c r="AM863" i="18" s="1"/>
  <c r="AN863" i="18" s="1"/>
  <c r="AO863" i="18" s="1"/>
  <c r="AP863" i="18" s="1"/>
  <c r="AQ863" i="18" s="1"/>
  <c r="AR863" i="18" s="1"/>
  <c r="AS863" i="18" s="1"/>
  <c r="AT863" i="18" s="1"/>
  <c r="AU863" i="18" s="1"/>
  <c r="AV863" i="18" s="1"/>
  <c r="AW863" i="18" s="1"/>
  <c r="AX863" i="18" s="1"/>
  <c r="AY863" i="18" s="1"/>
  <c r="AZ863" i="18" s="1"/>
  <c r="BA863" i="18" s="1"/>
  <c r="BB863" i="18" s="1"/>
  <c r="BC863" i="18" s="1"/>
  <c r="BD863" i="18" s="1"/>
  <c r="BE863" i="18" s="1"/>
  <c r="BF863" i="18" s="1"/>
  <c r="BG863" i="18" s="1"/>
  <c r="BH863" i="18" s="1"/>
  <c r="BI863" i="18" s="1"/>
  <c r="X860" i="18" l="1"/>
  <c r="Y860" i="18" s="1"/>
  <c r="Z860" i="18" s="1"/>
  <c r="AA860" i="18" s="1"/>
  <c r="AB860" i="18" s="1"/>
  <c r="AC860" i="18" s="1"/>
  <c r="AD860" i="18" s="1"/>
  <c r="AE860" i="18" s="1"/>
  <c r="AF860" i="18" s="1"/>
  <c r="AG860" i="18" s="1"/>
  <c r="AH860" i="18" s="1"/>
  <c r="AI860" i="18" s="1"/>
  <c r="AJ860" i="18" s="1"/>
  <c r="AK860" i="18" s="1"/>
  <c r="AL860" i="18" s="1"/>
  <c r="AM860" i="18" s="1"/>
  <c r="AN860" i="18" s="1"/>
  <c r="AO860" i="18" s="1"/>
  <c r="AP860" i="18" s="1"/>
  <c r="AQ860" i="18" s="1"/>
  <c r="AR860" i="18" s="1"/>
  <c r="AS860" i="18" s="1"/>
  <c r="AT860" i="18" s="1"/>
  <c r="AU860" i="18" s="1"/>
  <c r="AV860" i="18" s="1"/>
  <c r="AW860" i="18" s="1"/>
  <c r="AX860" i="18" s="1"/>
  <c r="AY860" i="18" s="1"/>
  <c r="AZ860" i="18" s="1"/>
  <c r="BA860" i="18" s="1"/>
  <c r="BB860" i="18" s="1"/>
  <c r="BC860" i="18" s="1"/>
  <c r="BD860" i="18" s="1"/>
  <c r="BE860" i="18" s="1"/>
  <c r="BF860" i="18" s="1"/>
  <c r="BG860" i="18" s="1"/>
  <c r="BH860" i="18" s="1"/>
  <c r="BI860" i="18" s="1"/>
  <c r="V859" i="18"/>
  <c r="W861" i="18"/>
  <c r="X861" i="18" s="1"/>
  <c r="Y861" i="18" s="1"/>
  <c r="Z861" i="18" s="1"/>
  <c r="AA861" i="18" s="1"/>
  <c r="AB861" i="18" s="1"/>
  <c r="AC861" i="18" s="1"/>
  <c r="AD861" i="18" s="1"/>
  <c r="AE861" i="18" s="1"/>
  <c r="AF861" i="18" s="1"/>
  <c r="AG861" i="18" s="1"/>
  <c r="AH861" i="18" s="1"/>
  <c r="AI861" i="18" s="1"/>
  <c r="AJ861" i="18" s="1"/>
  <c r="AK861" i="18" s="1"/>
  <c r="AL861" i="18" s="1"/>
  <c r="AM861" i="18" s="1"/>
  <c r="AN861" i="18" s="1"/>
  <c r="AO861" i="18" s="1"/>
  <c r="AP861" i="18" s="1"/>
  <c r="AQ861" i="18" s="1"/>
  <c r="AR861" i="18" s="1"/>
  <c r="AS861" i="18" s="1"/>
  <c r="AT861" i="18" s="1"/>
  <c r="AU861" i="18" s="1"/>
  <c r="AV861" i="18" s="1"/>
  <c r="AW861" i="18" s="1"/>
  <c r="AX861" i="18" s="1"/>
  <c r="AY861" i="18" s="1"/>
  <c r="AZ861" i="18" s="1"/>
  <c r="BA861" i="18" s="1"/>
  <c r="BB861" i="18" s="1"/>
  <c r="BC861" i="18" s="1"/>
  <c r="BD861" i="18" s="1"/>
  <c r="BE861" i="18" s="1"/>
  <c r="BF861" i="18" s="1"/>
  <c r="BG861" i="18" s="1"/>
  <c r="BH861" i="18" s="1"/>
  <c r="BI861" i="18" s="1"/>
  <c r="W859" i="18" l="1"/>
  <c r="X859" i="18" l="1"/>
  <c r="Y859" i="18" l="1"/>
  <c r="Z859" i="18" l="1"/>
  <c r="AA859" i="18" l="1"/>
  <c r="AB859" i="18" l="1"/>
  <c r="AC859" i="18" l="1"/>
  <c r="AD859" i="18" l="1"/>
  <c r="AE859" i="18" l="1"/>
  <c r="AF859" i="18" l="1"/>
  <c r="AG859" i="18" l="1"/>
  <c r="AH859" i="18" l="1"/>
  <c r="AI859" i="18" l="1"/>
  <c r="AJ859" i="18" l="1"/>
  <c r="AK859" i="18" l="1"/>
  <c r="AL859" i="18" l="1"/>
  <c r="AM859" i="18" l="1"/>
  <c r="AN859" i="18" l="1"/>
  <c r="AO859" i="18" l="1"/>
  <c r="AP859" i="18" l="1"/>
  <c r="AQ859" i="18" l="1"/>
  <c r="AR859" i="18" l="1"/>
  <c r="AS859" i="18" l="1"/>
  <c r="AT859" i="18" l="1"/>
  <c r="AU859" i="18" l="1"/>
  <c r="AV859" i="18" l="1"/>
  <c r="AW859" i="18" l="1"/>
  <c r="AX859" i="18" l="1"/>
  <c r="AY859" i="18" l="1"/>
  <c r="AZ859" i="18" l="1"/>
  <c r="BA859" i="18" l="1"/>
  <c r="BB859" i="18" l="1"/>
  <c r="BC859" i="18" l="1"/>
  <c r="BD859" i="18" l="1"/>
  <c r="BE859" i="18" l="1"/>
  <c r="BF859" i="18" l="1"/>
  <c r="BG859" i="18" l="1"/>
  <c r="BH859" i="18" l="1"/>
  <c r="BI859" i="18" l="1"/>
  <c r="K139" i="1" l="1"/>
  <c r="K40" i="24" s="1"/>
  <c r="H139" i="1"/>
  <c r="H40" i="24" s="1"/>
  <c r="I139" i="1" l="1"/>
  <c r="I40" i="24" s="1"/>
  <c r="J139" i="1"/>
  <c r="J40" i="24" s="1"/>
  <c r="G139" i="1"/>
  <c r="G885" i="18" l="1"/>
  <c r="G40" i="24"/>
  <c r="Q140" i="1"/>
  <c r="H885" i="18" l="1"/>
  <c r="I885" i="18" s="1"/>
  <c r="J885" i="18" l="1"/>
  <c r="K885" i="18" s="1"/>
  <c r="L885" i="18" s="1"/>
  <c r="M885" i="18" s="1"/>
  <c r="N885" i="18" s="1"/>
  <c r="O885" i="18" s="1"/>
  <c r="P885" i="18" s="1"/>
  <c r="AL83" i="18" l="1"/>
  <c r="W83" i="18"/>
  <c r="AI83" i="18"/>
  <c r="AE84" i="18"/>
  <c r="AB84" i="18"/>
  <c r="AZ84" i="18"/>
  <c r="AT85" i="18"/>
  <c r="P85" i="18"/>
  <c r="AF85" i="18"/>
  <c r="AP86" i="18"/>
  <c r="AV83" i="18"/>
  <c r="O83" i="18"/>
  <c r="AA83" i="18"/>
  <c r="W84" i="18"/>
  <c r="AP84" i="18"/>
  <c r="V84" i="18"/>
  <c r="AP85" i="18"/>
  <c r="BB85" i="18"/>
  <c r="Y85" i="18"/>
  <c r="BD86" i="18"/>
  <c r="R83" i="18"/>
  <c r="AQ83" i="18"/>
  <c r="AX83" i="18"/>
  <c r="AC84" i="18"/>
  <c r="AV84" i="18"/>
  <c r="N84" i="18"/>
  <c r="AB85" i="18"/>
  <c r="AH83" i="18"/>
  <c r="BC83" i="18"/>
  <c r="BA83" i="18"/>
  <c r="BI84" i="18"/>
  <c r="X84" i="18"/>
  <c r="AY84" i="18"/>
  <c r="BE85" i="18"/>
  <c r="BH86" i="18"/>
  <c r="AV86" i="18"/>
  <c r="AO86" i="18"/>
  <c r="AV87" i="18"/>
  <c r="AR87" i="18"/>
  <c r="Z85" i="18"/>
  <c r="BF85" i="18"/>
  <c r="BI86" i="18"/>
  <c r="BA86" i="18"/>
  <c r="Q87" i="18"/>
  <c r="V87" i="18"/>
  <c r="AY87" i="18"/>
  <c r="AK85" i="18"/>
  <c r="AC86" i="18"/>
  <c r="AY86" i="18"/>
  <c r="V83" i="18"/>
  <c r="BH83" i="18"/>
  <c r="AC83" i="18"/>
  <c r="AH84" i="18"/>
  <c r="AD84" i="18"/>
  <c r="AK84" i="18"/>
  <c r="BA85" i="18"/>
  <c r="AQ85" i="18"/>
  <c r="BH85" i="18"/>
  <c r="M83" i="18"/>
  <c r="S83" i="18"/>
  <c r="BE83" i="18"/>
  <c r="AX84" i="18"/>
  <c r="R84" i="18"/>
  <c r="P84" i="18"/>
  <c r="AJ85" i="18"/>
  <c r="AN85" i="18"/>
  <c r="AD85" i="18"/>
  <c r="BB86" i="18"/>
  <c r="AE86" i="18"/>
  <c r="Y83" i="18"/>
  <c r="P83" i="18"/>
  <c r="AR83" i="18"/>
  <c r="AQ84" i="18"/>
  <c r="BF84" i="18"/>
  <c r="AI84" i="18"/>
  <c r="AD83" i="18"/>
  <c r="AM83" i="18"/>
  <c r="AN83" i="18"/>
  <c r="BF83" i="18"/>
  <c r="Y84" i="18"/>
  <c r="AT84" i="18"/>
  <c r="AM84" i="18"/>
  <c r="AR85" i="18"/>
  <c r="AZ86" i="18"/>
  <c r="T86" i="18"/>
  <c r="BH87" i="18"/>
  <c r="R87" i="18"/>
  <c r="Y87" i="18"/>
  <c r="AE85" i="18"/>
  <c r="AL86" i="18"/>
  <c r="BF86" i="18"/>
  <c r="AS86" i="18"/>
  <c r="AG87" i="18"/>
  <c r="BA87" i="18"/>
  <c r="W87" i="18"/>
  <c r="AG85" i="18"/>
  <c r="AJ86" i="18"/>
  <c r="AI86" i="18"/>
  <c r="AU87" i="18"/>
  <c r="X87" i="18"/>
  <c r="AF83" i="18"/>
  <c r="T83" i="18"/>
  <c r="AS83" i="18"/>
  <c r="Q84" i="18"/>
  <c r="AA84" i="18"/>
  <c r="AJ84" i="18"/>
  <c r="AS85" i="18"/>
  <c r="T85" i="18"/>
  <c r="R85" i="18"/>
  <c r="Q83" i="18"/>
  <c r="BB83" i="18"/>
  <c r="BG83" i="18"/>
  <c r="AO84" i="18"/>
  <c r="AL84" i="18"/>
  <c r="Z84" i="18"/>
  <c r="AU85" i="18"/>
  <c r="W85" i="18"/>
  <c r="Q85" i="18"/>
  <c r="W86" i="18"/>
  <c r="AK83" i="18"/>
  <c r="X83" i="18"/>
  <c r="AO83" i="18"/>
  <c r="AU84" i="18"/>
  <c r="BA84" i="18"/>
  <c r="BD84" i="18"/>
  <c r="BI85" i="18"/>
  <c r="BI83" i="18"/>
  <c r="AT83" i="18"/>
  <c r="AP83" i="18"/>
  <c r="BG84" i="18"/>
  <c r="AF84" i="18"/>
  <c r="BH84" i="18"/>
  <c r="AO85" i="18"/>
  <c r="S85" i="18"/>
  <c r="V86" i="18"/>
  <c r="U86" i="18"/>
  <c r="T87" i="18"/>
  <c r="AX87" i="18"/>
  <c r="AQ87" i="18"/>
  <c r="AA85" i="18"/>
  <c r="AK86" i="18"/>
  <c r="R86" i="18"/>
  <c r="BG86" i="18"/>
  <c r="AK87" i="18"/>
  <c r="AP87" i="18"/>
  <c r="O85" i="18"/>
  <c r="BG85" i="18"/>
  <c r="AX86" i="18"/>
  <c r="N83" i="18"/>
  <c r="AU83" i="18"/>
  <c r="AZ83" i="18"/>
  <c r="O84" i="18"/>
  <c r="AN84" i="18"/>
  <c r="BB84" i="18"/>
  <c r="AX85" i="18"/>
  <c r="AH85" i="18"/>
  <c r="X85" i="18"/>
  <c r="AB86" i="18"/>
  <c r="AG83" i="18"/>
  <c r="BD83" i="18"/>
  <c r="U83" i="18"/>
  <c r="AR84" i="18"/>
  <c r="BE84" i="18"/>
  <c r="BC84" i="18"/>
  <c r="AV85" i="18"/>
  <c r="AZ85" i="18"/>
  <c r="AW85" i="18"/>
  <c r="AN86" i="18"/>
  <c r="Z83" i="18"/>
  <c r="AE83" i="18"/>
  <c r="AW83" i="18"/>
  <c r="AW84" i="18"/>
  <c r="S84" i="18"/>
  <c r="U84" i="18"/>
  <c r="AL85" i="18"/>
  <c r="AB83" i="18"/>
  <c r="AY83" i="18"/>
  <c r="AJ83" i="18"/>
  <c r="T84" i="18"/>
  <c r="AS84" i="18"/>
  <c r="AG84" i="18"/>
  <c r="V85" i="18"/>
  <c r="S86" i="18"/>
  <c r="Z86" i="18"/>
  <c r="AT86" i="18"/>
  <c r="BD87" i="18"/>
  <c r="AI87" i="18"/>
  <c r="AM86" i="18"/>
  <c r="U85" i="18"/>
  <c r="AQ86" i="18"/>
  <c r="AM87" i="18"/>
  <c r="BC87" i="18"/>
  <c r="AM85" i="18"/>
  <c r="AG86" i="18"/>
  <c r="AH86" i="18"/>
  <c r="BE86" i="18"/>
  <c r="AW87" i="18"/>
  <c r="BI87" i="18"/>
  <c r="Z87" i="18"/>
  <c r="S87" i="18"/>
  <c r="AJ87" i="18"/>
  <c r="AR86" i="18"/>
  <c r="P86" i="18"/>
  <c r="BB87" i="18"/>
  <c r="AC87" i="18"/>
  <c r="AY85" i="18"/>
  <c r="X86" i="18"/>
  <c r="Q86" i="18"/>
  <c r="AH87" i="18"/>
  <c r="AN87" i="18"/>
  <c r="BG87" i="18"/>
  <c r="AC85" i="18"/>
  <c r="BE87" i="18"/>
  <c r="AA86" i="18"/>
  <c r="AS87" i="18"/>
  <c r="AT87" i="18"/>
  <c r="U87" i="18"/>
  <c r="BC85" i="18"/>
  <c r="BC86" i="18"/>
  <c r="AU86" i="18"/>
  <c r="BF87" i="18"/>
  <c r="AD87" i="18"/>
  <c r="AA87" i="18"/>
  <c r="AD86" i="18"/>
  <c r="AB87" i="18"/>
  <c r="AF86" i="18"/>
  <c r="AL87" i="18"/>
  <c r="AO87" i="18"/>
  <c r="AI85" i="18"/>
  <c r="BD85" i="18"/>
  <c r="AW86" i="18"/>
  <c r="Y86" i="18"/>
  <c r="AE87" i="18"/>
  <c r="AZ87" i="18"/>
  <c r="AF87" i="18"/>
  <c r="BC110" i="18"/>
  <c r="AU105" i="18"/>
  <c r="AG105" i="18"/>
  <c r="S104" i="18"/>
  <c r="AD109" i="18"/>
  <c r="AZ109" i="18"/>
  <c r="AN109" i="18"/>
  <c r="AM112" i="18"/>
  <c r="X104" i="18"/>
  <c r="AV109" i="18"/>
  <c r="BF106" i="18"/>
  <c r="S105" i="18"/>
  <c r="BF110" i="18"/>
  <c r="W106" i="18"/>
  <c r="BD112" i="18"/>
  <c r="AE107" i="18"/>
  <c r="W113" i="18"/>
  <c r="AO110" i="18"/>
  <c r="AJ105" i="18"/>
  <c r="T109" i="18"/>
  <c r="AC106" i="18"/>
  <c r="BC106" i="18"/>
  <c r="AO107" i="18"/>
  <c r="AM105" i="18"/>
  <c r="AR107" i="18"/>
  <c r="AU104" i="18"/>
  <c r="V111" i="18"/>
  <c r="AM104" i="18"/>
  <c r="AY113" i="18"/>
  <c r="AA109" i="18"/>
  <c r="AY108" i="18"/>
  <c r="AK108" i="18"/>
  <c r="BA109" i="18"/>
  <c r="BD105" i="18"/>
  <c r="AK113" i="18"/>
  <c r="T108" i="18"/>
  <c r="AV110" i="18"/>
  <c r="AR111" i="18"/>
  <c r="Z106" i="18"/>
  <c r="AF112" i="18"/>
  <c r="N106" i="18"/>
  <c r="BH108" i="18"/>
  <c r="AW109" i="18"/>
  <c r="AV112" i="18"/>
  <c r="AD108" i="18"/>
  <c r="BG104" i="18"/>
  <c r="BH106" i="18"/>
  <c r="BD106" i="18"/>
  <c r="AI108" i="18"/>
  <c r="V112" i="18"/>
  <c r="BB107" i="18"/>
  <c r="BG106" i="18"/>
  <c r="AQ112" i="18"/>
  <c r="AS105" i="18"/>
  <c r="X105" i="18"/>
  <c r="BC108" i="18"/>
  <c r="AP110" i="18"/>
  <c r="BH107" i="18"/>
  <c r="BF111" i="18"/>
  <c r="R109" i="18"/>
  <c r="AN113" i="18"/>
  <c r="AW112" i="18"/>
  <c r="AT108" i="18"/>
  <c r="AW108" i="18"/>
  <c r="Z104" i="18"/>
  <c r="AL112" i="18"/>
  <c r="AD110" i="18"/>
  <c r="X106" i="18"/>
  <c r="X109" i="18"/>
  <c r="AM108" i="18"/>
  <c r="AA104" i="18"/>
  <c r="AE109" i="18"/>
  <c r="P106" i="18"/>
  <c r="BI108" i="18"/>
  <c r="AC113" i="18"/>
  <c r="BF109" i="18"/>
  <c r="AL110" i="18"/>
  <c r="K107" i="18"/>
  <c r="AD104" i="18"/>
  <c r="BH110" i="18"/>
  <c r="AB107" i="18"/>
  <c r="V104" i="18"/>
  <c r="BD108" i="18"/>
  <c r="AZ112" i="18"/>
  <c r="AD105" i="18"/>
  <c r="AS113" i="18"/>
  <c r="O104" i="18"/>
  <c r="Y104" i="18"/>
  <c r="AG112" i="18"/>
  <c r="AQ113" i="18"/>
  <c r="Z107" i="18"/>
  <c r="X112" i="18"/>
  <c r="S107" i="18"/>
  <c r="S108" i="18"/>
  <c r="AO108" i="18"/>
  <c r="Y105" i="18"/>
  <c r="AH112" i="18"/>
  <c r="AB108" i="18"/>
  <c r="AX104" i="18"/>
  <c r="AG111" i="18"/>
  <c r="AY107" i="18"/>
  <c r="AU107" i="18"/>
  <c r="AS109" i="18"/>
  <c r="I105" i="18"/>
  <c r="AO104" i="18"/>
  <c r="S112" i="18"/>
  <c r="AA108" i="18"/>
  <c r="AA112" i="18"/>
  <c r="AM111" i="18"/>
  <c r="X108" i="18"/>
  <c r="S109" i="18"/>
  <c r="AB110" i="18"/>
  <c r="AT113" i="18"/>
  <c r="W105" i="18"/>
  <c r="V105" i="18"/>
  <c r="BG112" i="18"/>
  <c r="U111" i="18"/>
  <c r="BD110" i="18"/>
  <c r="AL113" i="18"/>
  <c r="AR109" i="18"/>
  <c r="AY104" i="18"/>
  <c r="P111" i="18"/>
  <c r="O111" i="18"/>
  <c r="BC104" i="18"/>
  <c r="AS111" i="18"/>
  <c r="U112" i="18"/>
  <c r="AC108" i="18"/>
  <c r="AN105" i="18"/>
  <c r="U109" i="18"/>
  <c r="BI112" i="18"/>
  <c r="AR106" i="18"/>
  <c r="BI113" i="18"/>
  <c r="T112" i="18"/>
  <c r="AK104" i="18"/>
  <c r="AM113" i="18"/>
  <c r="S113" i="18"/>
  <c r="P110" i="18"/>
  <c r="S111" i="18"/>
  <c r="AL108" i="18"/>
  <c r="BB108" i="18"/>
  <c r="O108" i="18"/>
  <c r="AH111" i="18"/>
  <c r="AS110" i="18"/>
  <c r="BB105" i="18"/>
  <c r="BG113" i="18"/>
  <c r="BG107" i="18"/>
  <c r="N107" i="18"/>
  <c r="K104" i="18"/>
  <c r="BA108" i="18"/>
  <c r="X111" i="18"/>
  <c r="AP108" i="18"/>
  <c r="Y108" i="18"/>
  <c r="T110" i="18"/>
  <c r="BF108" i="18"/>
  <c r="AQ111" i="18"/>
  <c r="BA112" i="18"/>
  <c r="Q108" i="18"/>
  <c r="AX105" i="18"/>
  <c r="AQ107" i="18"/>
  <c r="AX107" i="18"/>
  <c r="BE104" i="18"/>
  <c r="AR113" i="18"/>
  <c r="Z109" i="18"/>
  <c r="J104" i="18"/>
  <c r="AE110" i="18"/>
  <c r="AT109" i="18"/>
  <c r="V110" i="18"/>
  <c r="AK109" i="18"/>
  <c r="BG111" i="18"/>
  <c r="AF105" i="18"/>
  <c r="BE110" i="18"/>
  <c r="S110" i="18"/>
  <c r="Z110" i="18"/>
  <c r="AE113" i="18"/>
  <c r="AT111" i="18"/>
  <c r="BC109" i="18"/>
  <c r="AI113" i="18"/>
  <c r="BF105" i="18"/>
  <c r="AT110" i="18"/>
  <c r="AT112" i="18"/>
  <c r="AW110" i="18"/>
  <c r="P112" i="18"/>
  <c r="AU109" i="18"/>
  <c r="AU108" i="18"/>
  <c r="AV108" i="18"/>
  <c r="AO109" i="18"/>
  <c r="Q104" i="18"/>
  <c r="BI104" i="18"/>
  <c r="AT105" i="18"/>
  <c r="AP105" i="18"/>
  <c r="AS107" i="18"/>
  <c r="AI111" i="18"/>
  <c r="Z113" i="18"/>
  <c r="AB111" i="18"/>
  <c r="AK106" i="18"/>
  <c r="BF107" i="18"/>
  <c r="BA113" i="18"/>
  <c r="AL111" i="18"/>
  <c r="BB110" i="18"/>
  <c r="AR104" i="18"/>
  <c r="AO111" i="18"/>
  <c r="AV104" i="18"/>
  <c r="AN112" i="18"/>
  <c r="AP113" i="18"/>
  <c r="R107" i="18"/>
  <c r="AB105" i="18"/>
  <c r="AY105" i="18"/>
  <c r="AE105" i="18"/>
  <c r="BE108" i="18"/>
  <c r="AB109" i="18"/>
  <c r="Q112" i="18"/>
  <c r="BI109" i="18"/>
  <c r="AT107" i="18"/>
  <c r="AA105" i="18"/>
  <c r="AG106" i="18"/>
  <c r="R113" i="18"/>
  <c r="AN107" i="18"/>
  <c r="AG110" i="18"/>
  <c r="AM109" i="18"/>
  <c r="AM110" i="18"/>
  <c r="BE111" i="18"/>
  <c r="Y107" i="18"/>
  <c r="AU113" i="18"/>
  <c r="AH113" i="18"/>
  <c r="BH104" i="18"/>
  <c r="BH111" i="18"/>
  <c r="AW105" i="18"/>
  <c r="AF104" i="18"/>
  <c r="AD113" i="18"/>
  <c r="M106" i="18"/>
  <c r="Q107" i="18"/>
  <c r="BB111" i="18"/>
  <c r="AV105" i="18"/>
  <c r="V113" i="18"/>
  <c r="AG109" i="18"/>
  <c r="AK105" i="18"/>
  <c r="AC112" i="18"/>
  <c r="BA111" i="18"/>
  <c r="BI110" i="18"/>
  <c r="AJ112" i="18"/>
  <c r="L107" i="18"/>
  <c r="AK107" i="18"/>
  <c r="AO106" i="18"/>
  <c r="AB113" i="18"/>
  <c r="AV111" i="18"/>
  <c r="AM106" i="18"/>
  <c r="AZ106" i="18"/>
  <c r="BE109" i="18"/>
  <c r="N105" i="18"/>
  <c r="W110" i="18"/>
  <c r="AX106" i="18"/>
  <c r="AY109" i="18"/>
  <c r="AE104" i="18"/>
  <c r="AT106" i="18"/>
  <c r="M109" i="18"/>
  <c r="Q109" i="18"/>
  <c r="AP104" i="18"/>
  <c r="V107" i="18"/>
  <c r="AU111" i="18"/>
  <c r="AQ106" i="18"/>
  <c r="AX113" i="18"/>
  <c r="AW113" i="18"/>
  <c r="U110" i="18"/>
  <c r="BA106" i="18"/>
  <c r="O105" i="18"/>
  <c r="AO112" i="18"/>
  <c r="BF113" i="18"/>
  <c r="BA107" i="18"/>
  <c r="AC109" i="18"/>
  <c r="AB104" i="18"/>
  <c r="T113" i="18"/>
  <c r="AX111" i="18"/>
  <c r="AR110" i="18"/>
  <c r="BA110" i="18"/>
  <c r="AA106" i="18"/>
  <c r="AD107" i="18"/>
  <c r="AN108" i="18"/>
  <c r="W112" i="18"/>
  <c r="Q105" i="18"/>
  <c r="BI107" i="18"/>
  <c r="Z105" i="18"/>
  <c r="AQ108" i="18"/>
  <c r="O107" i="18"/>
  <c r="BB112" i="18"/>
  <c r="AD112" i="18"/>
  <c r="BC111" i="18"/>
  <c r="X113" i="18"/>
  <c r="AP107" i="18"/>
  <c r="AI104" i="18"/>
  <c r="L105" i="18"/>
  <c r="T104" i="18"/>
  <c r="O109" i="18"/>
  <c r="Y106" i="18"/>
  <c r="AF110" i="18"/>
  <c r="T105" i="18"/>
  <c r="AJ109" i="18"/>
  <c r="AP109" i="18"/>
  <c r="AJ106" i="18"/>
  <c r="U108" i="18"/>
  <c r="AA107" i="18"/>
  <c r="W111" i="18"/>
  <c r="AV113" i="18"/>
  <c r="Q113" i="18"/>
  <c r="N109" i="18"/>
  <c r="AC110" i="18"/>
  <c r="AB112" i="18"/>
  <c r="BD104" i="18"/>
  <c r="AP106" i="18"/>
  <c r="BG109" i="18"/>
  <c r="Y112" i="18"/>
  <c r="AV107" i="18"/>
  <c r="AB106" i="18"/>
  <c r="AI106" i="18"/>
  <c r="Z112" i="18"/>
  <c r="R112" i="18"/>
  <c r="AF113" i="18"/>
  <c r="BB109" i="18"/>
  <c r="BC112" i="18"/>
  <c r="R108" i="18"/>
  <c r="AA113" i="18"/>
  <c r="V108" i="18"/>
  <c r="AU110" i="18"/>
  <c r="L108" i="18"/>
  <c r="AY106" i="18"/>
  <c r="BA105" i="18"/>
  <c r="BH105" i="18"/>
  <c r="AZ111" i="18"/>
  <c r="AC105" i="18"/>
  <c r="AU106" i="18"/>
  <c r="AA110" i="18"/>
  <c r="AG108" i="18"/>
  <c r="X110" i="18"/>
  <c r="P105" i="18"/>
  <c r="BE107" i="18"/>
  <c r="AH109" i="18"/>
  <c r="AZ105" i="18"/>
  <c r="BG108" i="18"/>
  <c r="BF112" i="18"/>
  <c r="AN111" i="18"/>
  <c r="Y110" i="18"/>
  <c r="U113" i="18"/>
  <c r="AC104" i="18"/>
  <c r="BI106" i="18"/>
  <c r="AO105" i="18"/>
  <c r="AI110" i="18"/>
  <c r="BB104" i="18"/>
  <c r="P104" i="18"/>
  <c r="AN110" i="18"/>
  <c r="BH113" i="18"/>
  <c r="AM107" i="18"/>
  <c r="BE112" i="18"/>
  <c r="J105" i="18"/>
  <c r="AQ104" i="18"/>
  <c r="W107" i="18"/>
  <c r="AI107" i="18"/>
  <c r="BG110" i="18"/>
  <c r="BC105" i="18"/>
  <c r="R111" i="18"/>
  <c r="AO113" i="18"/>
  <c r="O106" i="18"/>
  <c r="AA111" i="18"/>
  <c r="BD109" i="18"/>
  <c r="AQ110" i="18"/>
  <c r="AE111" i="18"/>
  <c r="AH108" i="18"/>
  <c r="M107" i="18"/>
  <c r="BD111" i="18"/>
  <c r="Y109" i="18"/>
  <c r="AF108" i="18"/>
  <c r="M104" i="18"/>
  <c r="U107" i="18"/>
  <c r="AL107" i="18"/>
  <c r="S106" i="18"/>
  <c r="R105" i="18"/>
  <c r="AS104" i="18"/>
  <c r="I104" i="18"/>
  <c r="AI112" i="18"/>
  <c r="AJ107" i="18"/>
  <c r="AN106" i="18"/>
  <c r="AE112" i="18"/>
  <c r="AV106" i="18"/>
  <c r="T106" i="18"/>
  <c r="K105" i="18"/>
  <c r="BC113" i="18"/>
  <c r="AY112" i="18"/>
  <c r="J106" i="18"/>
  <c r="AF106" i="18"/>
  <c r="AK110" i="18"/>
  <c r="AC111" i="18"/>
  <c r="R110" i="18"/>
  <c r="U104" i="18"/>
  <c r="BE106" i="18"/>
  <c r="AJ108" i="18"/>
  <c r="AW104" i="18"/>
  <c r="BC107" i="18"/>
  <c r="AP111" i="18"/>
  <c r="O110" i="18"/>
  <c r="AD106" i="18"/>
  <c r="AE108" i="18"/>
  <c r="W104" i="18"/>
  <c r="AR112" i="18"/>
  <c r="AL105" i="18"/>
  <c r="BA104" i="18"/>
  <c r="M108" i="18"/>
  <c r="BB106" i="18"/>
  <c r="P108" i="18"/>
  <c r="BD113" i="18"/>
  <c r="AF111" i="18"/>
  <c r="N110" i="18"/>
  <c r="AZ110" i="18"/>
  <c r="BI105" i="18"/>
  <c r="AI109" i="18"/>
  <c r="W109" i="18"/>
  <c r="AJ110" i="18"/>
  <c r="T111" i="18"/>
  <c r="Z108" i="18"/>
  <c r="P107" i="18"/>
  <c r="U105" i="18"/>
  <c r="AZ107" i="18"/>
  <c r="AG104" i="18"/>
  <c r="AS106" i="18"/>
  <c r="R104" i="18"/>
  <c r="M105" i="18"/>
  <c r="Q110" i="18"/>
  <c r="AZ104" i="18"/>
  <c r="AS112" i="18"/>
  <c r="AW111" i="18"/>
  <c r="AC107" i="18"/>
  <c r="AG107" i="18"/>
  <c r="BB113" i="18"/>
  <c r="T107" i="18"/>
  <c r="R106" i="18"/>
  <c r="AH110" i="18"/>
  <c r="AL109" i="18"/>
  <c r="Z111" i="18"/>
  <c r="L104" i="18"/>
  <c r="AZ108" i="18"/>
  <c r="AE106" i="18"/>
  <c r="V106" i="18"/>
  <c r="AG113" i="18"/>
  <c r="BE113" i="18"/>
  <c r="AY110" i="18"/>
  <c r="AN104" i="18"/>
  <c r="AH107" i="18"/>
  <c r="N108" i="18"/>
  <c r="AX112" i="18"/>
  <c r="AR108" i="18"/>
  <c r="AH104" i="18"/>
  <c r="AX108" i="18"/>
  <c r="AZ113" i="18"/>
  <c r="BI111" i="18"/>
  <c r="BH109" i="18"/>
  <c r="AW106" i="18"/>
  <c r="Y111" i="18"/>
  <c r="L106" i="18"/>
  <c r="V109" i="18"/>
  <c r="BE105" i="18"/>
  <c r="AY111" i="18"/>
  <c r="AJ113" i="18"/>
  <c r="AP112" i="18"/>
  <c r="H104" i="18"/>
  <c r="P109" i="18"/>
  <c r="AJ104" i="18"/>
  <c r="AX110" i="18"/>
  <c r="Q106" i="18"/>
  <c r="BH112" i="18"/>
  <c r="AJ111" i="18"/>
  <c r="AW107" i="18"/>
  <c r="AQ105" i="18"/>
  <c r="AF107" i="18"/>
  <c r="AL104" i="18"/>
  <c r="Y113" i="18"/>
  <c r="AQ109" i="18"/>
  <c r="N104" i="18"/>
  <c r="AU112" i="18"/>
  <c r="K106" i="18"/>
  <c r="AD111" i="18"/>
  <c r="AK112" i="18"/>
  <c r="BG105" i="18"/>
  <c r="BD107" i="18"/>
  <c r="AL106" i="18"/>
  <c r="BF104" i="18"/>
  <c r="AI105" i="18"/>
  <c r="Q111" i="18"/>
  <c r="AF109" i="18"/>
  <c r="AK111" i="18"/>
  <c r="AS108" i="18"/>
  <c r="AH105" i="18"/>
  <c r="AX109" i="18"/>
  <c r="X107" i="18"/>
  <c r="AH106" i="18"/>
  <c r="AT104" i="18"/>
  <c r="AR105" i="18"/>
  <c r="U106" i="18"/>
  <c r="W108" i="18"/>
  <c r="O135" i="18"/>
  <c r="P136" i="18"/>
  <c r="P138" i="18"/>
  <c r="AA139" i="18"/>
  <c r="W135" i="18"/>
  <c r="N136" i="18"/>
  <c r="S137" i="18"/>
  <c r="AB139" i="18"/>
  <c r="Y135" i="18"/>
  <c r="Z136" i="18"/>
  <c r="AA137" i="18"/>
  <c r="Y138" i="18"/>
  <c r="T135" i="18"/>
  <c r="R136" i="18"/>
  <c r="Q137" i="18"/>
  <c r="AB138" i="18"/>
  <c r="V135" i="18"/>
  <c r="R137" i="18"/>
  <c r="U138" i="18"/>
  <c r="Q139" i="18"/>
  <c r="U135" i="18"/>
  <c r="O136" i="18"/>
  <c r="W138" i="18"/>
  <c r="T139" i="18"/>
  <c r="X135" i="18"/>
  <c r="V136" i="18"/>
  <c r="Z137" i="18"/>
  <c r="AC139" i="18"/>
  <c r="R135" i="18"/>
  <c r="S136" i="18"/>
  <c r="U137" i="18"/>
  <c r="U139" i="18"/>
  <c r="X136" i="18"/>
  <c r="O137" i="18"/>
  <c r="T138" i="18"/>
  <c r="Z139" i="18"/>
  <c r="M135" i="18"/>
  <c r="T137" i="18"/>
  <c r="R138" i="18"/>
  <c r="W139" i="18"/>
  <c r="P135" i="18"/>
  <c r="Q136" i="18"/>
  <c r="AA138" i="18"/>
  <c r="X139" i="18"/>
  <c r="N135" i="18"/>
  <c r="X137" i="18"/>
  <c r="S138" i="18"/>
  <c r="V139" i="18"/>
  <c r="Q135" i="18"/>
  <c r="W136" i="18"/>
  <c r="P137" i="18"/>
  <c r="Z138" i="18"/>
  <c r="S135" i="18"/>
  <c r="T136" i="18"/>
  <c r="V137" i="18"/>
  <c r="X138" i="18"/>
  <c r="Y139" i="18"/>
  <c r="Y136" i="18"/>
  <c r="W137" i="18"/>
  <c r="Q138" i="18"/>
  <c r="R139" i="18"/>
  <c r="U136" i="18"/>
  <c r="Y137" i="18"/>
  <c r="V138" i="18"/>
  <c r="S139" i="18"/>
  <c r="X161" i="18"/>
  <c r="W162" i="18"/>
  <c r="AB163" i="18"/>
  <c r="Q164" i="18"/>
  <c r="AE165" i="18"/>
  <c r="V161" i="18"/>
  <c r="X162" i="18"/>
  <c r="AC163" i="18"/>
  <c r="R164" i="18"/>
  <c r="T165" i="18"/>
  <c r="N161" i="18"/>
  <c r="P162" i="18"/>
  <c r="Z163" i="18"/>
  <c r="V164" i="18"/>
  <c r="R161" i="18"/>
  <c r="N162" i="18"/>
  <c r="Y163" i="18"/>
  <c r="Y164" i="18"/>
  <c r="AB165" i="18"/>
  <c r="S161" i="18"/>
  <c r="O162" i="18"/>
  <c r="U163" i="18"/>
  <c r="AA164" i="18"/>
  <c r="U165" i="18"/>
  <c r="Y161" i="18"/>
  <c r="Q162" i="18"/>
  <c r="R163" i="18"/>
  <c r="P164" i="18"/>
  <c r="V165" i="18"/>
  <c r="Y162" i="18"/>
  <c r="S163" i="18"/>
  <c r="X164" i="18"/>
  <c r="AA165" i="18"/>
  <c r="U161" i="18"/>
  <c r="Z162" i="18"/>
  <c r="V163" i="18"/>
  <c r="S164" i="18"/>
  <c r="AD165" i="18"/>
  <c r="Q161" i="18"/>
  <c r="V162" i="18"/>
  <c r="W163" i="18"/>
  <c r="U164" i="18"/>
  <c r="Z165" i="18"/>
  <c r="W161" i="18"/>
  <c r="Q163" i="18"/>
  <c r="AB164" i="18"/>
  <c r="Q165" i="18"/>
  <c r="AA161" i="18"/>
  <c r="S162" i="18"/>
  <c r="AA163" i="18"/>
  <c r="AC164" i="18"/>
  <c r="Y165" i="18"/>
  <c r="Z161" i="18"/>
  <c r="U162" i="18"/>
  <c r="T163" i="18"/>
  <c r="AD164" i="18"/>
  <c r="X165" i="18"/>
  <c r="O161" i="18"/>
  <c r="R162" i="18"/>
  <c r="Z164" i="18"/>
  <c r="R165" i="18"/>
  <c r="P161" i="18"/>
  <c r="AB162" i="18"/>
  <c r="P163" i="18"/>
  <c r="T164" i="18"/>
  <c r="AC165" i="18"/>
  <c r="T161" i="18"/>
  <c r="AA162" i="18"/>
  <c r="O163" i="18"/>
  <c r="W164" i="18"/>
  <c r="S165" i="18"/>
  <c r="M161" i="18"/>
  <c r="T162" i="18"/>
  <c r="X163" i="18"/>
  <c r="W165" i="18"/>
  <c r="AJ96" i="18"/>
  <c r="AO96" i="18"/>
  <c r="T96" i="18"/>
  <c r="N96" i="18"/>
  <c r="BB97" i="18"/>
  <c r="W97" i="18"/>
  <c r="AE97" i="18"/>
  <c r="BE98" i="18"/>
  <c r="AZ98" i="18"/>
  <c r="AU99" i="18"/>
  <c r="AS99" i="18"/>
  <c r="BD99" i="18"/>
  <c r="X100" i="18"/>
  <c r="Q100" i="18"/>
  <c r="AS100" i="18"/>
  <c r="BH96" i="18"/>
  <c r="BE96" i="18"/>
  <c r="Q96" i="18"/>
  <c r="AC97" i="18"/>
  <c r="AM97" i="18"/>
  <c r="AU97" i="18"/>
  <c r="T98" i="18"/>
  <c r="AB98" i="18"/>
  <c r="AP98" i="18"/>
  <c r="AH99" i="18"/>
  <c r="AT99" i="18"/>
  <c r="BI99" i="18"/>
  <c r="AU100" i="18"/>
  <c r="AQ100" i="18"/>
  <c r="AN100" i="18"/>
  <c r="AQ96" i="18"/>
  <c r="M96" i="18"/>
  <c r="AL96" i="18"/>
  <c r="Z97" i="18"/>
  <c r="U97" i="18"/>
  <c r="BG97" i="18"/>
  <c r="AF98" i="18"/>
  <c r="AS98" i="18"/>
  <c r="BH98" i="18"/>
  <c r="AQ99" i="18"/>
  <c r="BH99" i="18"/>
  <c r="AY99" i="18"/>
  <c r="BB100" i="18"/>
  <c r="R100" i="18"/>
  <c r="BH100" i="18"/>
  <c r="AT96" i="18"/>
  <c r="AW96" i="18"/>
  <c r="AN96" i="18"/>
  <c r="N97" i="18"/>
  <c r="T97" i="18"/>
  <c r="BA97" i="18"/>
  <c r="AR98" i="18"/>
  <c r="AL98" i="18"/>
  <c r="AH98" i="18"/>
  <c r="AC99" i="18"/>
  <c r="AF99" i="18"/>
  <c r="Y100" i="18"/>
  <c r="W100" i="18"/>
  <c r="AR100" i="18"/>
  <c r="Z96" i="18"/>
  <c r="BI96" i="18"/>
  <c r="AY96" i="18"/>
  <c r="AA97" i="18"/>
  <c r="R97" i="18"/>
  <c r="AQ97" i="18"/>
  <c r="AW98" i="18"/>
  <c r="S98" i="18"/>
  <c r="AM98" i="18"/>
  <c r="AP99" i="18"/>
  <c r="AD99" i="18"/>
  <c r="Z99" i="18"/>
  <c r="AK100" i="18"/>
  <c r="AB100" i="18"/>
  <c r="AG100" i="18"/>
  <c r="AI96" i="18"/>
  <c r="AX96" i="18"/>
  <c r="AS96" i="18"/>
  <c r="O97" i="18"/>
  <c r="V97" i="18"/>
  <c r="AF97" i="18"/>
  <c r="AE98" i="18"/>
  <c r="AX98" i="18"/>
  <c r="AU98" i="18"/>
  <c r="AJ99" i="18"/>
  <c r="V99" i="18"/>
  <c r="AL99" i="18"/>
  <c r="BD100" i="18"/>
  <c r="AD100" i="18"/>
  <c r="S100" i="18"/>
  <c r="AB96" i="18"/>
  <c r="U96" i="18"/>
  <c r="AG96" i="18"/>
  <c r="P97" i="18"/>
  <c r="Y97" i="18"/>
  <c r="AG97" i="18"/>
  <c r="W98" i="18"/>
  <c r="AC98" i="18"/>
  <c r="U98" i="18"/>
  <c r="AI99" i="18"/>
  <c r="X99" i="18"/>
  <c r="AZ100" i="18"/>
  <c r="AI100" i="18"/>
  <c r="BI100" i="18"/>
  <c r="BB96" i="18"/>
  <c r="X96" i="18"/>
  <c r="S96" i="18"/>
  <c r="BD97" i="18"/>
  <c r="Q97" i="18"/>
  <c r="AW97" i="18"/>
  <c r="AG98" i="18"/>
  <c r="V98" i="18"/>
  <c r="BI98" i="18"/>
  <c r="Q99" i="18"/>
  <c r="R99" i="18"/>
  <c r="AK99" i="18"/>
  <c r="AO100" i="18"/>
  <c r="AC100" i="18"/>
  <c r="AJ100" i="18"/>
  <c r="AV96" i="18"/>
  <c r="BF96" i="18"/>
  <c r="AU96" i="18"/>
  <c r="BE97" i="18"/>
  <c r="AO97" i="18"/>
  <c r="BH97" i="18"/>
  <c r="AT98" i="18"/>
  <c r="BG98" i="18"/>
  <c r="R98" i="18"/>
  <c r="AW99" i="18"/>
  <c r="W99" i="18"/>
  <c r="T99" i="18"/>
  <c r="BA100" i="18"/>
  <c r="U100" i="18"/>
  <c r="Z100" i="18"/>
  <c r="AK96" i="18"/>
  <c r="O96" i="18"/>
  <c r="Y96" i="18"/>
  <c r="AP97" i="18"/>
  <c r="AV97" i="18"/>
  <c r="X97" i="18"/>
  <c r="Q98" i="18"/>
  <c r="BA98" i="18"/>
  <c r="AJ98" i="18"/>
  <c r="AA99" i="18"/>
  <c r="AZ99" i="18"/>
  <c r="AM99" i="18"/>
  <c r="BC100" i="18"/>
  <c r="AW100" i="18"/>
  <c r="AD96" i="18"/>
  <c r="AE96" i="18"/>
  <c r="W96" i="18"/>
  <c r="AD97" i="18"/>
  <c r="BF97" i="18"/>
  <c r="AZ97" i="18"/>
  <c r="BF98" i="18"/>
  <c r="AK98" i="18"/>
  <c r="AO98" i="18"/>
  <c r="AR99" i="18"/>
  <c r="BF99" i="18"/>
  <c r="AN99" i="18"/>
  <c r="AF100" i="18"/>
  <c r="BG100" i="18"/>
  <c r="AL100" i="18"/>
  <c r="BC96" i="18"/>
  <c r="P96" i="18"/>
  <c r="AR96" i="18"/>
  <c r="AX97" i="18"/>
  <c r="BI97" i="18"/>
  <c r="AI97" i="18"/>
  <c r="Y98" i="18"/>
  <c r="AY98" i="18"/>
  <c r="O98" i="18"/>
  <c r="AX99" i="18"/>
  <c r="AG99" i="18"/>
  <c r="AE99" i="18"/>
  <c r="AX100" i="18"/>
  <c r="AT100" i="18"/>
  <c r="V100" i="18"/>
  <c r="AF96" i="18"/>
  <c r="AP96" i="18"/>
  <c r="AC96" i="18"/>
  <c r="AJ97" i="18"/>
  <c r="BC97" i="18"/>
  <c r="S97" i="18"/>
  <c r="P98" i="18"/>
  <c r="AQ98" i="18"/>
  <c r="AD98" i="18"/>
  <c r="AO99" i="18"/>
  <c r="Y99" i="18"/>
  <c r="BA99" i="18"/>
  <c r="AH100" i="18"/>
  <c r="AA100" i="18"/>
  <c r="BA96" i="18"/>
  <c r="BD96" i="18"/>
  <c r="AZ96" i="18"/>
  <c r="AR97" i="18"/>
  <c r="AB97" i="18"/>
  <c r="AK97" i="18"/>
  <c r="AA98" i="18"/>
  <c r="BD98" i="18"/>
  <c r="AI98" i="18"/>
  <c r="AB99" i="18"/>
  <c r="BE99" i="18"/>
  <c r="S99" i="18"/>
  <c r="BF100" i="18"/>
  <c r="AE100" i="18"/>
  <c r="T100" i="18"/>
  <c r="AM96" i="18"/>
  <c r="AA96" i="18"/>
  <c r="BG96" i="18"/>
  <c r="AS97" i="18"/>
  <c r="AL97" i="18"/>
  <c r="AH97" i="18"/>
  <c r="X98" i="18"/>
  <c r="Z98" i="18"/>
  <c r="BB98" i="18"/>
  <c r="U99" i="18"/>
  <c r="BG99" i="18"/>
  <c r="P99" i="18"/>
  <c r="BE100" i="18"/>
  <c r="AP100" i="18"/>
  <c r="AV100" i="18"/>
  <c r="R96" i="18"/>
  <c r="AH96" i="18"/>
  <c r="V96" i="18"/>
  <c r="AN97" i="18"/>
  <c r="AT97" i="18"/>
  <c r="AY97" i="18"/>
  <c r="BC98" i="18"/>
  <c r="AV98" i="18"/>
  <c r="AN98" i="18"/>
  <c r="AV99" i="18"/>
  <c r="BB99" i="18"/>
  <c r="BC99" i="18"/>
  <c r="AY100" i="18"/>
  <c r="AM100" i="18"/>
  <c r="AY125" i="18"/>
  <c r="AA118" i="18"/>
  <c r="BE124" i="18"/>
  <c r="AK122" i="18"/>
  <c r="AR117" i="18"/>
  <c r="N118" i="18"/>
  <c r="AP121" i="18"/>
  <c r="AU119" i="18"/>
  <c r="BF121" i="18"/>
  <c r="AO123" i="18"/>
  <c r="AJ125" i="18"/>
  <c r="U122" i="18"/>
  <c r="T122" i="18"/>
  <c r="AJ119" i="18"/>
  <c r="AS120" i="18"/>
  <c r="AY124" i="18"/>
  <c r="AG126" i="18"/>
  <c r="X118" i="18"/>
  <c r="BI121" i="18"/>
  <c r="AJ123" i="18"/>
  <c r="BH124" i="18"/>
  <c r="AA117" i="18"/>
  <c r="M120" i="18"/>
  <c r="BB118" i="18"/>
  <c r="I118" i="18"/>
  <c r="AW120" i="18"/>
  <c r="BI126" i="18"/>
  <c r="J117" i="18"/>
  <c r="AF121" i="18"/>
  <c r="T120" i="18"/>
  <c r="BF123" i="18"/>
  <c r="AT117" i="18"/>
  <c r="Z121" i="18"/>
  <c r="AA119" i="18"/>
  <c r="BC120" i="18"/>
  <c r="S125" i="18"/>
  <c r="AN118" i="18"/>
  <c r="AF122" i="18"/>
  <c r="AW122" i="18"/>
  <c r="AB126" i="18"/>
  <c r="AK123" i="18"/>
  <c r="AS126" i="18"/>
  <c r="AH126" i="18"/>
  <c r="N123" i="18"/>
  <c r="AC120" i="18"/>
  <c r="R118" i="18"/>
  <c r="X123" i="18"/>
  <c r="AW121" i="18"/>
  <c r="M122" i="18"/>
  <c r="BI118" i="18"/>
  <c r="AJ118" i="18"/>
  <c r="AW117" i="18"/>
  <c r="BI125" i="18"/>
  <c r="V121" i="18"/>
  <c r="X124" i="18"/>
  <c r="AW123" i="18"/>
  <c r="AR126" i="18"/>
  <c r="AQ124" i="18"/>
  <c r="AI117" i="18"/>
  <c r="BC117" i="18"/>
  <c r="W117" i="18"/>
  <c r="V123" i="18"/>
  <c r="AP120" i="18"/>
  <c r="S122" i="18"/>
  <c r="BD125" i="18"/>
  <c r="AV118" i="18"/>
  <c r="AS122" i="18"/>
  <c r="AN122" i="18"/>
  <c r="BC121" i="18"/>
  <c r="V120" i="18"/>
  <c r="W122" i="18"/>
  <c r="BC126" i="18"/>
  <c r="AY117" i="18"/>
  <c r="O122" i="18"/>
  <c r="AF120" i="18"/>
  <c r="AG124" i="18"/>
  <c r="AP117" i="18"/>
  <c r="Q121" i="18"/>
  <c r="BB121" i="18"/>
  <c r="BC122" i="18"/>
  <c r="S120" i="18"/>
  <c r="AM117" i="18"/>
  <c r="AR120" i="18"/>
  <c r="U120" i="18"/>
  <c r="AI120" i="18"/>
  <c r="AZ124" i="18"/>
  <c r="O117" i="18"/>
  <c r="Z123" i="18"/>
  <c r="AJ126" i="18"/>
  <c r="V125" i="18"/>
  <c r="AI118" i="18"/>
  <c r="AX122" i="18"/>
  <c r="BE119" i="18"/>
  <c r="AZ126" i="18"/>
  <c r="BI120" i="18"/>
  <c r="AR123" i="18"/>
  <c r="X122" i="18"/>
  <c r="Z118" i="18"/>
  <c r="Q118" i="18"/>
  <c r="AD117" i="18"/>
  <c r="AV120" i="18"/>
  <c r="BC124" i="18"/>
  <c r="AO124" i="18"/>
  <c r="AD118" i="18"/>
  <c r="S118" i="18"/>
  <c r="AX120" i="18"/>
  <c r="AX126" i="18"/>
  <c r="AU118" i="18"/>
  <c r="BA120" i="18"/>
  <c r="AZ118" i="18"/>
  <c r="AP119" i="18"/>
  <c r="R126" i="18"/>
  <c r="AS124" i="18"/>
  <c r="AY121" i="18"/>
  <c r="AO119" i="18"/>
  <c r="R119" i="18"/>
  <c r="R122" i="18"/>
  <c r="P119" i="18"/>
  <c r="Z119" i="18"/>
  <c r="BG126" i="18"/>
  <c r="AO125" i="18"/>
  <c r="AS119" i="18"/>
  <c r="V126" i="18"/>
  <c r="P120" i="18"/>
  <c r="BD118" i="18"/>
  <c r="T125" i="18"/>
  <c r="AO118" i="18"/>
  <c r="R120" i="18"/>
  <c r="AE117" i="18"/>
  <c r="BH119" i="18"/>
  <c r="BA122" i="18"/>
  <c r="AP118" i="18"/>
  <c r="AW126" i="18"/>
  <c r="BH121" i="18"/>
  <c r="AA122" i="18"/>
  <c r="AS121" i="18"/>
  <c r="AH117" i="18"/>
  <c r="AZ117" i="18"/>
  <c r="L118" i="18"/>
  <c r="BG118" i="18"/>
  <c r="AF123" i="18"/>
  <c r="BE121" i="18"/>
  <c r="N121" i="18"/>
  <c r="X120" i="18"/>
  <c r="K117" i="18"/>
  <c r="AT125" i="18"/>
  <c r="Z120" i="18"/>
  <c r="AD124" i="18"/>
  <c r="BI119" i="18"/>
  <c r="AA126" i="18"/>
  <c r="AX119" i="18"/>
  <c r="AE126" i="18"/>
  <c r="BH118" i="18"/>
  <c r="AQ119" i="18"/>
  <c r="AV126" i="18"/>
  <c r="AG117" i="18"/>
  <c r="AW119" i="18"/>
  <c r="I117" i="18"/>
  <c r="AF126" i="18"/>
  <c r="V124" i="18"/>
  <c r="BG124" i="18"/>
  <c r="AY123" i="18"/>
  <c r="AU121" i="18"/>
  <c r="AG121" i="18"/>
  <c r="BB119" i="18"/>
  <c r="AQ123" i="18"/>
  <c r="AJ122" i="18"/>
  <c r="BI123" i="18"/>
  <c r="Y123" i="18"/>
  <c r="U119" i="18"/>
  <c r="AL118" i="18"/>
  <c r="S126" i="18"/>
  <c r="X125" i="18"/>
  <c r="BD120" i="18"/>
  <c r="BF122" i="18"/>
  <c r="BD121" i="18"/>
  <c r="AF118" i="18"/>
  <c r="T117" i="18"/>
  <c r="AG122" i="18"/>
  <c r="BC119" i="18"/>
  <c r="O120" i="18"/>
  <c r="BH126" i="18"/>
  <c r="AH118" i="18"/>
  <c r="S119" i="18"/>
  <c r="AD126" i="18"/>
  <c r="AF124" i="18"/>
  <c r="U125" i="18"/>
  <c r="AC122" i="18"/>
  <c r="O123" i="18"/>
  <c r="AU122" i="18"/>
  <c r="AB121" i="18"/>
  <c r="V117" i="18"/>
  <c r="AM119" i="18"/>
  <c r="AA125" i="18"/>
  <c r="AB117" i="18"/>
  <c r="AG118" i="18"/>
  <c r="Z126" i="18"/>
  <c r="BH122" i="18"/>
  <c r="AS118" i="18"/>
  <c r="AG125" i="18"/>
  <c r="AF119" i="18"/>
  <c r="AD125" i="18"/>
  <c r="X117" i="18"/>
  <c r="AH119" i="18"/>
  <c r="BA119" i="18"/>
  <c r="AC118" i="18"/>
  <c r="P123" i="18"/>
  <c r="T119" i="18"/>
  <c r="AH121" i="18"/>
  <c r="AS117" i="18"/>
  <c r="S121" i="18"/>
  <c r="BC118" i="18"/>
  <c r="O119" i="18"/>
  <c r="BB122" i="18"/>
  <c r="U121" i="18"/>
  <c r="O124" i="18"/>
  <c r="AE122" i="18"/>
  <c r="AY118" i="18"/>
  <c r="U117" i="18"/>
  <c r="AM121" i="18"/>
  <c r="AH124" i="18"/>
  <c r="BB124" i="18"/>
  <c r="S117" i="18"/>
  <c r="AE123" i="18"/>
  <c r="AR121" i="18"/>
  <c r="AK118" i="18"/>
  <c r="AP124" i="18"/>
  <c r="L117" i="18"/>
  <c r="AP125" i="18"/>
  <c r="M121" i="18"/>
  <c r="AQ120" i="18"/>
  <c r="AD121" i="18"/>
  <c r="T118" i="18"/>
  <c r="AJ117" i="18"/>
  <c r="U123" i="18"/>
  <c r="Y120" i="18"/>
  <c r="BF118" i="18"/>
  <c r="AI124" i="18"/>
  <c r="V119" i="18"/>
  <c r="AT121" i="18"/>
  <c r="K118" i="18"/>
  <c r="BF124" i="18"/>
  <c r="BI124" i="18"/>
  <c r="AZ119" i="18"/>
  <c r="AY122" i="18"/>
  <c r="AQ122" i="18"/>
  <c r="AO121" i="18"/>
  <c r="AR119" i="18"/>
  <c r="AY119" i="18"/>
  <c r="AL117" i="18"/>
  <c r="BA117" i="18"/>
  <c r="AV124" i="18"/>
  <c r="AG120" i="18"/>
  <c r="AK119" i="18"/>
  <c r="AC119" i="18"/>
  <c r="AB124" i="18"/>
  <c r="H117" i="18"/>
  <c r="BF117" i="18"/>
  <c r="AR125" i="18"/>
  <c r="J118" i="18"/>
  <c r="AL119" i="18"/>
  <c r="AS123" i="18"/>
  <c r="AC117" i="18"/>
  <c r="W121" i="18"/>
  <c r="AU123" i="18"/>
  <c r="AB123" i="18"/>
  <c r="AH122" i="18"/>
  <c r="BB126" i="18"/>
  <c r="V118" i="18"/>
  <c r="AF117" i="18"/>
  <c r="Z125" i="18"/>
  <c r="AZ120" i="18"/>
  <c r="AK117" i="18"/>
  <c r="AJ120" i="18"/>
  <c r="AN117" i="18"/>
  <c r="U124" i="18"/>
  <c r="BI117" i="18"/>
  <c r="W124" i="18"/>
  <c r="AH125" i="18"/>
  <c r="AL123" i="18"/>
  <c r="BA125" i="18"/>
  <c r="AN124" i="18"/>
  <c r="R123" i="18"/>
  <c r="BD117" i="18"/>
  <c r="BH123" i="18"/>
  <c r="P124" i="18"/>
  <c r="AA123" i="18"/>
  <c r="AR124" i="18"/>
  <c r="AX118" i="18"/>
  <c r="AW118" i="18"/>
  <c r="AE124" i="18"/>
  <c r="AA120" i="18"/>
  <c r="L120" i="18"/>
  <c r="Q125" i="18"/>
  <c r="W125" i="18"/>
  <c r="M119" i="18"/>
  <c r="AE118" i="18"/>
  <c r="AQ117" i="18"/>
  <c r="W120" i="18"/>
  <c r="Y117" i="18"/>
  <c r="AZ122" i="18"/>
  <c r="AO117" i="18"/>
  <c r="W118" i="18"/>
  <c r="AW125" i="18"/>
  <c r="BH125" i="18"/>
  <c r="AP122" i="18"/>
  <c r="BD126" i="18"/>
  <c r="AW124" i="18"/>
  <c r="BC123" i="18"/>
  <c r="AI121" i="18"/>
  <c r="AN121" i="18"/>
  <c r="AV117" i="18"/>
  <c r="AT120" i="18"/>
  <c r="BE118" i="18"/>
  <c r="AN119" i="18"/>
  <c r="BA121" i="18"/>
  <c r="AB119" i="18"/>
  <c r="BA126" i="18"/>
  <c r="AD123" i="18"/>
  <c r="AU124" i="18"/>
  <c r="AO120" i="18"/>
  <c r="AT118" i="18"/>
  <c r="AM124" i="18"/>
  <c r="Z122" i="18"/>
  <c r="BH117" i="18"/>
  <c r="P121" i="18"/>
  <c r="AD120" i="18"/>
  <c r="BE122" i="18"/>
  <c r="AQ121" i="18"/>
  <c r="U126" i="18"/>
  <c r="BH120" i="18"/>
  <c r="Y126" i="18"/>
  <c r="P125" i="18"/>
  <c r="AN123" i="18"/>
  <c r="BB125" i="18"/>
  <c r="BF126" i="18"/>
  <c r="AL122" i="18"/>
  <c r="BD119" i="18"/>
  <c r="Q126" i="18"/>
  <c r="W119" i="18"/>
  <c r="AY120" i="18"/>
  <c r="AD119" i="18"/>
  <c r="AE125" i="18"/>
  <c r="S123" i="18"/>
  <c r="AL124" i="18"/>
  <c r="AY126" i="18"/>
  <c r="AX117" i="18"/>
  <c r="M118" i="18"/>
  <c r="BA123" i="18"/>
  <c r="AM123" i="18"/>
  <c r="BF125" i="18"/>
  <c r="BC125" i="18"/>
  <c r="BB120" i="18"/>
  <c r="BF119" i="18"/>
  <c r="AJ124" i="18"/>
  <c r="AQ125" i="18"/>
  <c r="AK126" i="18"/>
  <c r="AV119" i="18"/>
  <c r="AA121" i="18"/>
  <c r="BD124" i="18"/>
  <c r="AC125" i="18"/>
  <c r="BG121" i="18"/>
  <c r="AN125" i="18"/>
  <c r="Z117" i="18"/>
  <c r="Q120" i="18"/>
  <c r="M117" i="18"/>
  <c r="P117" i="18"/>
  <c r="AI122" i="18"/>
  <c r="W123" i="18"/>
  <c r="Q119" i="18"/>
  <c r="T121" i="18"/>
  <c r="AX124" i="18"/>
  <c r="R124" i="18"/>
  <c r="N117" i="18"/>
  <c r="AP123" i="18"/>
  <c r="AG123" i="18"/>
  <c r="AB120" i="18"/>
  <c r="BE125" i="18"/>
  <c r="Y125" i="18"/>
  <c r="BI122" i="18"/>
  <c r="AU117" i="18"/>
  <c r="AX121" i="18"/>
  <c r="N120" i="18"/>
  <c r="AO122" i="18"/>
  <c r="Y124" i="18"/>
  <c r="Q117" i="18"/>
  <c r="O121" i="18"/>
  <c r="AR122" i="18"/>
  <c r="T124" i="18"/>
  <c r="O118" i="18"/>
  <c r="AU120" i="18"/>
  <c r="AZ125" i="18"/>
  <c r="P118" i="18"/>
  <c r="AA124" i="18"/>
  <c r="AU125" i="18"/>
  <c r="V122" i="18"/>
  <c r="BE117" i="18"/>
  <c r="AC124" i="18"/>
  <c r="BG125" i="18"/>
  <c r="AX125" i="18"/>
  <c r="BG120" i="18"/>
  <c r="Q122" i="18"/>
  <c r="AH120" i="18"/>
  <c r="R121" i="18"/>
  <c r="BA118" i="18"/>
  <c r="Z124" i="18"/>
  <c r="AK124" i="18"/>
  <c r="BE120" i="18"/>
  <c r="AV123" i="18"/>
  <c r="AJ121" i="18"/>
  <c r="AD122" i="18"/>
  <c r="AX123" i="18"/>
  <c r="AE121" i="18"/>
  <c r="AH123" i="18"/>
  <c r="AT119" i="18"/>
  <c r="T123" i="18"/>
  <c r="AS125" i="18"/>
  <c r="P122" i="18"/>
  <c r="AC126" i="18"/>
  <c r="AM122" i="18"/>
  <c r="AN120" i="18"/>
  <c r="X126" i="18"/>
  <c r="AU126" i="18"/>
  <c r="N119" i="18"/>
  <c r="Y119" i="18"/>
  <c r="AL126" i="18"/>
  <c r="BB123" i="18"/>
  <c r="BG123" i="18"/>
  <c r="AF125" i="18"/>
  <c r="AL125" i="18"/>
  <c r="AN126" i="18"/>
  <c r="AE120" i="18"/>
  <c r="BD123" i="18"/>
  <c r="AE119" i="18"/>
  <c r="X121" i="18"/>
  <c r="AB122" i="18"/>
  <c r="AT126" i="18"/>
  <c r="AK120" i="18"/>
  <c r="AM118" i="18"/>
  <c r="BE123" i="18"/>
  <c r="AV121" i="18"/>
  <c r="T126" i="18"/>
  <c r="AI126" i="18"/>
  <c r="L121" i="18"/>
  <c r="U118" i="18"/>
  <c r="W126" i="18"/>
  <c r="BE126" i="18"/>
  <c r="AL121" i="18"/>
  <c r="AQ126" i="18"/>
  <c r="AM125" i="18"/>
  <c r="K119" i="18"/>
  <c r="AP126" i="18"/>
  <c r="AL120" i="18"/>
  <c r="AK121" i="18"/>
  <c r="BG119" i="18"/>
  <c r="R117" i="18"/>
  <c r="R125" i="18"/>
  <c r="BF120" i="18"/>
  <c r="L119" i="18"/>
  <c r="AI119" i="18"/>
  <c r="Q123" i="18"/>
  <c r="AR118" i="18"/>
  <c r="AO126" i="18"/>
  <c r="BG122" i="18"/>
  <c r="BG117" i="18"/>
  <c r="Y121" i="18"/>
  <c r="AZ123" i="18"/>
  <c r="AI125" i="18"/>
  <c r="AM126" i="18"/>
  <c r="AK125" i="18"/>
  <c r="AM120" i="18"/>
  <c r="AT122" i="18"/>
  <c r="S124" i="18"/>
  <c r="Y118" i="18"/>
  <c r="AB118" i="18"/>
  <c r="AB125" i="18"/>
  <c r="X119" i="18"/>
  <c r="AQ118" i="18"/>
  <c r="AC123" i="18"/>
  <c r="AZ121" i="18"/>
  <c r="K120" i="18"/>
  <c r="AI123" i="18"/>
  <c r="BA124" i="18"/>
  <c r="BD122" i="18"/>
  <c r="Q124" i="18"/>
  <c r="AT123" i="18"/>
  <c r="J119" i="18"/>
  <c r="AC121" i="18"/>
  <c r="Y122" i="18"/>
  <c r="AV122" i="18"/>
  <c r="N122" i="18"/>
  <c r="AV125" i="18"/>
  <c r="AT124" i="18"/>
  <c r="BB117" i="18"/>
  <c r="AG119" i="18"/>
  <c r="O148" i="18"/>
  <c r="Q151" i="18"/>
  <c r="P151" i="18"/>
  <c r="O150" i="18"/>
  <c r="Q148" i="18"/>
  <c r="P148" i="18"/>
  <c r="S151" i="18"/>
  <c r="Q152" i="18"/>
  <c r="U152" i="18"/>
  <c r="N149" i="18"/>
  <c r="U151" i="18"/>
  <c r="M148" i="18"/>
  <c r="T151" i="18"/>
  <c r="Q150" i="18"/>
  <c r="O149" i="18"/>
  <c r="T152" i="18"/>
  <c r="T150" i="18"/>
  <c r="S152" i="18"/>
  <c r="Q149" i="18"/>
  <c r="R152" i="18"/>
  <c r="V152" i="18"/>
  <c r="S149" i="18"/>
  <c r="P150" i="18"/>
  <c r="P149" i="18"/>
  <c r="R151" i="18"/>
  <c r="S150" i="18"/>
  <c r="R150" i="18"/>
  <c r="N148" i="18"/>
  <c r="R148" i="18"/>
  <c r="R149" i="18"/>
  <c r="AA136" i="18" l="1"/>
  <c r="AB136" i="18" s="1"/>
  <c r="AC136" i="18" s="1"/>
  <c r="AD136" i="18" s="1"/>
  <c r="AE136" i="18" s="1"/>
  <c r="AF136" i="18" s="1"/>
  <c r="AG136" i="18" s="1"/>
  <c r="AH136" i="18" s="1"/>
  <c r="AI136" i="18" s="1"/>
  <c r="AJ136" i="18" s="1"/>
  <c r="AK136" i="18" s="1"/>
  <c r="AL136" i="18" s="1"/>
  <c r="AM136" i="18" s="1"/>
  <c r="AN136" i="18" s="1"/>
  <c r="AO136" i="18" s="1"/>
  <c r="AP136" i="18" s="1"/>
  <c r="AQ136" i="18" s="1"/>
  <c r="AR136" i="18" s="1"/>
  <c r="AS136" i="18" s="1"/>
  <c r="AT136" i="18" s="1"/>
  <c r="AU136" i="18" s="1"/>
  <c r="AV136" i="18" s="1"/>
  <c r="AW136" i="18" s="1"/>
  <c r="AX136" i="18" s="1"/>
  <c r="AY136" i="18" s="1"/>
  <c r="AZ136" i="18" s="1"/>
  <c r="BA136" i="18" s="1"/>
  <c r="BB136" i="18" s="1"/>
  <c r="BC136" i="18" s="1"/>
  <c r="BD136" i="18" s="1"/>
  <c r="BE136" i="18" s="1"/>
  <c r="BF136" i="18" s="1"/>
  <c r="BG136" i="18" s="1"/>
  <c r="BH136" i="18" s="1"/>
  <c r="BI136" i="18" s="1"/>
  <c r="S148" i="18"/>
  <c r="T148" i="18" s="1"/>
  <c r="U148" i="18" s="1"/>
  <c r="V148" i="18" s="1"/>
  <c r="W148" i="18" s="1"/>
  <c r="X148" i="18" s="1"/>
  <c r="Y148" i="18" s="1"/>
  <c r="Z148" i="18" s="1"/>
  <c r="AA148" i="18" s="1"/>
  <c r="AB148" i="18" s="1"/>
  <c r="AC148" i="18" s="1"/>
  <c r="AD148" i="18" s="1"/>
  <c r="AE148" i="18" s="1"/>
  <c r="AF148" i="18" s="1"/>
  <c r="AG148" i="18" s="1"/>
  <c r="AH148" i="18" s="1"/>
  <c r="AI148" i="18" s="1"/>
  <c r="AJ148" i="18" s="1"/>
  <c r="AK148" i="18" s="1"/>
  <c r="AL148" i="18" s="1"/>
  <c r="AM148" i="18" s="1"/>
  <c r="AN148" i="18" s="1"/>
  <c r="AO148" i="18" s="1"/>
  <c r="AP148" i="18" s="1"/>
  <c r="AQ148" i="18" s="1"/>
  <c r="AR148" i="18" s="1"/>
  <c r="AS148" i="18" s="1"/>
  <c r="AT148" i="18" s="1"/>
  <c r="AU148" i="18" s="1"/>
  <c r="AV148" i="18" s="1"/>
  <c r="AW148" i="18" s="1"/>
  <c r="AX148" i="18" s="1"/>
  <c r="AY148" i="18" s="1"/>
  <c r="AZ148" i="18" s="1"/>
  <c r="BA148" i="18" s="1"/>
  <c r="BB148" i="18" s="1"/>
  <c r="BC148" i="18" s="1"/>
  <c r="BD148" i="18" s="1"/>
  <c r="BE148" i="18" s="1"/>
  <c r="BF148" i="18" s="1"/>
  <c r="BG148" i="18" s="1"/>
  <c r="BH148" i="18" s="1"/>
  <c r="BI148" i="18" s="1"/>
  <c r="V151" i="18"/>
  <c r="W151" i="18" s="1"/>
  <c r="X151" i="18" s="1"/>
  <c r="Z135" i="18"/>
  <c r="AA135" i="18" s="1"/>
  <c r="AB135" i="18" s="1"/>
  <c r="T149" i="18"/>
  <c r="U149" i="18" s="1"/>
  <c r="AE164" i="18"/>
  <c r="AF164" i="18" s="1"/>
  <c r="AG164" i="18" s="1"/>
  <c r="AH164" i="18" s="1"/>
  <c r="AI164" i="18" s="1"/>
  <c r="AJ164" i="18" s="1"/>
  <c r="AK164" i="18" s="1"/>
  <c r="AL164" i="18" s="1"/>
  <c r="AM164" i="18" s="1"/>
  <c r="AN164" i="18" s="1"/>
  <c r="AO164" i="18" s="1"/>
  <c r="AP164" i="18" s="1"/>
  <c r="AQ164" i="18" s="1"/>
  <c r="AR164" i="18" s="1"/>
  <c r="AS164" i="18" s="1"/>
  <c r="AT164" i="18" s="1"/>
  <c r="AU164" i="18" s="1"/>
  <c r="AV164" i="18" s="1"/>
  <c r="AW164" i="18" s="1"/>
  <c r="AX164" i="18" s="1"/>
  <c r="AY164" i="18" s="1"/>
  <c r="AZ164" i="18" s="1"/>
  <c r="BA164" i="18" s="1"/>
  <c r="BB164" i="18" s="1"/>
  <c r="BC164" i="18" s="1"/>
  <c r="BD164" i="18" s="1"/>
  <c r="BE164" i="18" s="1"/>
  <c r="BF164" i="18" s="1"/>
  <c r="BG164" i="18" s="1"/>
  <c r="BH164" i="18" s="1"/>
  <c r="BI164" i="18" s="1"/>
  <c r="AB137" i="18"/>
  <c r="AC137" i="18" s="1"/>
  <c r="AD137" i="18" s="1"/>
  <c r="AE137" i="18" s="1"/>
  <c r="AF137" i="18" s="1"/>
  <c r="AG137" i="18" s="1"/>
  <c r="U150" i="18"/>
  <c r="V150" i="18" s="1"/>
  <c r="W150" i="18" s="1"/>
  <c r="X150" i="18" s="1"/>
  <c r="Y150" i="18" s="1"/>
  <c r="Z150" i="18" s="1"/>
  <c r="AA150" i="18" s="1"/>
  <c r="AB150" i="18" s="1"/>
  <c r="AC150" i="18" s="1"/>
  <c r="AD150" i="18" s="1"/>
  <c r="AE150" i="18" s="1"/>
  <c r="AF150" i="18" s="1"/>
  <c r="AG150" i="18" s="1"/>
  <c r="AH150" i="18" s="1"/>
  <c r="AI150" i="18" s="1"/>
  <c r="AJ150" i="18" s="1"/>
  <c r="AK150" i="18" s="1"/>
  <c r="AL150" i="18" s="1"/>
  <c r="AM150" i="18" s="1"/>
  <c r="AN150" i="18" s="1"/>
  <c r="AO150" i="18" s="1"/>
  <c r="AP150" i="18" s="1"/>
  <c r="AQ150" i="18" s="1"/>
  <c r="AR150" i="18" s="1"/>
  <c r="AS150" i="18" s="1"/>
  <c r="AT150" i="18" s="1"/>
  <c r="AU150" i="18" s="1"/>
  <c r="AV150" i="18" s="1"/>
  <c r="AW150" i="18" s="1"/>
  <c r="AX150" i="18" s="1"/>
  <c r="AY150" i="18" s="1"/>
  <c r="AZ150" i="18" s="1"/>
  <c r="BA150" i="18" s="1"/>
  <c r="BB150" i="18" s="1"/>
  <c r="BC150" i="18" s="1"/>
  <c r="BD150" i="18" s="1"/>
  <c r="BE150" i="18" s="1"/>
  <c r="BF150" i="18" s="1"/>
  <c r="BG150" i="18" s="1"/>
  <c r="BH150" i="18" s="1"/>
  <c r="BI150" i="18" s="1"/>
  <c r="W152" i="18"/>
  <c r="X152" i="18" s="1"/>
  <c r="Y152" i="18" s="1"/>
  <c r="Z152" i="18" s="1"/>
  <c r="AA152" i="18" s="1"/>
  <c r="AB152" i="18" s="1"/>
  <c r="AC152" i="18" s="1"/>
  <c r="AD152" i="18" s="1"/>
  <c r="AE152" i="18" s="1"/>
  <c r="AF152" i="18" s="1"/>
  <c r="AG152" i="18" s="1"/>
  <c r="AH152" i="18" s="1"/>
  <c r="AI152" i="18" s="1"/>
  <c r="AJ152" i="18" s="1"/>
  <c r="AK152" i="18" s="1"/>
  <c r="AL152" i="18" s="1"/>
  <c r="AM152" i="18" s="1"/>
  <c r="AN152" i="18" s="1"/>
  <c r="AO152" i="18" s="1"/>
  <c r="AP152" i="18" s="1"/>
  <c r="AQ152" i="18" s="1"/>
  <c r="AR152" i="18" s="1"/>
  <c r="AS152" i="18" s="1"/>
  <c r="AT152" i="18" s="1"/>
  <c r="AU152" i="18" s="1"/>
  <c r="AV152" i="18" s="1"/>
  <c r="AW152" i="18" s="1"/>
  <c r="AX152" i="18" s="1"/>
  <c r="AY152" i="18" s="1"/>
  <c r="AZ152" i="18" s="1"/>
  <c r="BA152" i="18" s="1"/>
  <c r="BB152" i="18" s="1"/>
  <c r="BC152" i="18" s="1"/>
  <c r="BD152" i="18" s="1"/>
  <c r="BE152" i="18" s="1"/>
  <c r="BF152" i="18" s="1"/>
  <c r="BG152" i="18" s="1"/>
  <c r="BH152" i="18" s="1"/>
  <c r="BI152" i="18" s="1"/>
  <c r="AB161" i="18"/>
  <c r="AC161" i="18" s="1"/>
  <c r="AD161" i="18" s="1"/>
  <c r="AE161" i="18" s="1"/>
  <c r="AF161" i="18" s="1"/>
  <c r="AG161" i="18" s="1"/>
  <c r="AH161" i="18" s="1"/>
  <c r="AI161" i="18" s="1"/>
  <c r="AJ161" i="18" s="1"/>
  <c r="AK161" i="18" s="1"/>
  <c r="AL161" i="18" s="1"/>
  <c r="AM161" i="18" s="1"/>
  <c r="AN161" i="18" s="1"/>
  <c r="AO161" i="18" s="1"/>
  <c r="AP161" i="18" s="1"/>
  <c r="AQ161" i="18" s="1"/>
  <c r="AR161" i="18" s="1"/>
  <c r="AS161" i="18" s="1"/>
  <c r="AT161" i="18" s="1"/>
  <c r="AU161" i="18" s="1"/>
  <c r="AV161" i="18" s="1"/>
  <c r="AW161" i="18" s="1"/>
  <c r="AX161" i="18" s="1"/>
  <c r="AY161" i="18" s="1"/>
  <c r="AZ161" i="18" s="1"/>
  <c r="BA161" i="18" s="1"/>
  <c r="BB161" i="18" s="1"/>
  <c r="BC161" i="18" s="1"/>
  <c r="BD161" i="18" s="1"/>
  <c r="BE161" i="18" s="1"/>
  <c r="BF161" i="18" s="1"/>
  <c r="BG161" i="18" s="1"/>
  <c r="BH161" i="18" s="1"/>
  <c r="BI161" i="18" s="1"/>
  <c r="AC162" i="18"/>
  <c r="AD162" i="18" s="1"/>
  <c r="AE162" i="18" s="1"/>
  <c r="AF162" i="18" s="1"/>
  <c r="AG162" i="18" s="1"/>
  <c r="AH162" i="18" s="1"/>
  <c r="AI162" i="18" s="1"/>
  <c r="AJ162" i="18" s="1"/>
  <c r="AK162" i="18" s="1"/>
  <c r="AL162" i="18" s="1"/>
  <c r="AM162" i="18" s="1"/>
  <c r="AN162" i="18" s="1"/>
  <c r="AO162" i="18" s="1"/>
  <c r="AP162" i="18" s="1"/>
  <c r="AQ162" i="18" s="1"/>
  <c r="AR162" i="18" s="1"/>
  <c r="AS162" i="18" s="1"/>
  <c r="AT162" i="18" s="1"/>
  <c r="AU162" i="18" s="1"/>
  <c r="AV162" i="18" s="1"/>
  <c r="AW162" i="18" s="1"/>
  <c r="AX162" i="18" s="1"/>
  <c r="AY162" i="18" s="1"/>
  <c r="AZ162" i="18" s="1"/>
  <c r="BA162" i="18" s="1"/>
  <c r="BB162" i="18" s="1"/>
  <c r="BC162" i="18" s="1"/>
  <c r="BD162" i="18" s="1"/>
  <c r="BE162" i="18" s="1"/>
  <c r="BF162" i="18" s="1"/>
  <c r="BG162" i="18" s="1"/>
  <c r="BH162" i="18" s="1"/>
  <c r="BI162" i="18" s="1"/>
  <c r="AF165" i="18"/>
  <c r="AG165" i="18" s="1"/>
  <c r="AH165" i="18" s="1"/>
  <c r="AI165" i="18" s="1"/>
  <c r="AJ165" i="18" s="1"/>
  <c r="AK165" i="18" s="1"/>
  <c r="AL165" i="18" s="1"/>
  <c r="AM165" i="18" s="1"/>
  <c r="AN165" i="18" s="1"/>
  <c r="AO165" i="18" s="1"/>
  <c r="AP165" i="18" s="1"/>
  <c r="AQ165" i="18" s="1"/>
  <c r="AR165" i="18" s="1"/>
  <c r="AS165" i="18" s="1"/>
  <c r="AT165" i="18" s="1"/>
  <c r="AU165" i="18" s="1"/>
  <c r="AV165" i="18" s="1"/>
  <c r="AW165" i="18" s="1"/>
  <c r="AX165" i="18" s="1"/>
  <c r="AY165" i="18" s="1"/>
  <c r="AZ165" i="18" s="1"/>
  <c r="BA165" i="18" s="1"/>
  <c r="BB165" i="18" s="1"/>
  <c r="BC165" i="18" s="1"/>
  <c r="BD165" i="18" s="1"/>
  <c r="BE165" i="18" s="1"/>
  <c r="BF165" i="18" s="1"/>
  <c r="BG165" i="18" s="1"/>
  <c r="BH165" i="18" s="1"/>
  <c r="BI165" i="18" s="1"/>
  <c r="AD163" i="18"/>
  <c r="AE163" i="18" s="1"/>
  <c r="AF163" i="18" s="1"/>
  <c r="AG163" i="18" s="1"/>
  <c r="AH163" i="18" s="1"/>
  <c r="AI163" i="18" s="1"/>
  <c r="AJ163" i="18" s="1"/>
  <c r="AK163" i="18" s="1"/>
  <c r="AL163" i="18" s="1"/>
  <c r="AM163" i="18" s="1"/>
  <c r="AN163" i="18" s="1"/>
  <c r="AO163" i="18" s="1"/>
  <c r="AP163" i="18" s="1"/>
  <c r="AQ163" i="18" s="1"/>
  <c r="AR163" i="18" s="1"/>
  <c r="AS163" i="18" s="1"/>
  <c r="AT163" i="18" s="1"/>
  <c r="AU163" i="18" s="1"/>
  <c r="AV163" i="18" s="1"/>
  <c r="AW163" i="18" s="1"/>
  <c r="AX163" i="18" s="1"/>
  <c r="AY163" i="18" s="1"/>
  <c r="AZ163" i="18" s="1"/>
  <c r="BA163" i="18" s="1"/>
  <c r="BB163" i="18" s="1"/>
  <c r="BC163" i="18" s="1"/>
  <c r="BD163" i="18" s="1"/>
  <c r="BE163" i="18" s="1"/>
  <c r="BF163" i="18" s="1"/>
  <c r="BG163" i="18" s="1"/>
  <c r="BH163" i="18" s="1"/>
  <c r="BI163" i="18" s="1"/>
  <c r="AC138" i="18"/>
  <c r="AD138" i="18" s="1"/>
  <c r="AE138" i="18" s="1"/>
  <c r="AF138" i="18" s="1"/>
  <c r="AG138" i="18" s="1"/>
  <c r="AH138" i="18" s="1"/>
  <c r="AI138" i="18" s="1"/>
  <c r="AJ138" i="18" s="1"/>
  <c r="AK138" i="18" s="1"/>
  <c r="AL138" i="18" s="1"/>
  <c r="AM138" i="18" s="1"/>
  <c r="AN138" i="18" s="1"/>
  <c r="AO138" i="18" s="1"/>
  <c r="AP138" i="18" s="1"/>
  <c r="AQ138" i="18" s="1"/>
  <c r="AR138" i="18" s="1"/>
  <c r="AS138" i="18" s="1"/>
  <c r="AT138" i="18" s="1"/>
  <c r="AU138" i="18" s="1"/>
  <c r="AV138" i="18" s="1"/>
  <c r="AW138" i="18" s="1"/>
  <c r="AX138" i="18" s="1"/>
  <c r="AY138" i="18" s="1"/>
  <c r="AZ138" i="18" s="1"/>
  <c r="BA138" i="18" s="1"/>
  <c r="BB138" i="18" s="1"/>
  <c r="BC138" i="18" s="1"/>
  <c r="BD138" i="18" s="1"/>
  <c r="BE138" i="18" s="1"/>
  <c r="BF138" i="18" s="1"/>
  <c r="BG138" i="18" s="1"/>
  <c r="BH138" i="18" s="1"/>
  <c r="BI138" i="18" s="1"/>
  <c r="AD139" i="18"/>
  <c r="AE139" i="18" s="1"/>
  <c r="AF139" i="18" s="1"/>
  <c r="AG139" i="18" s="1"/>
  <c r="AH139" i="18" s="1"/>
  <c r="AI139" i="18" s="1"/>
  <c r="AJ139" i="18" s="1"/>
  <c r="AK139" i="18" s="1"/>
  <c r="AL139" i="18" s="1"/>
  <c r="AM139" i="18" s="1"/>
  <c r="AN139" i="18" s="1"/>
  <c r="AO139" i="18" s="1"/>
  <c r="AP139" i="18" s="1"/>
  <c r="AQ139" i="18" s="1"/>
  <c r="AR139" i="18" s="1"/>
  <c r="AS139" i="18" s="1"/>
  <c r="AT139" i="18" s="1"/>
  <c r="AU139" i="18" s="1"/>
  <c r="AV139" i="18" s="1"/>
  <c r="AW139" i="18" s="1"/>
  <c r="AX139" i="18" s="1"/>
  <c r="AY139" i="18" s="1"/>
  <c r="AZ139" i="18" s="1"/>
  <c r="BA139" i="18" s="1"/>
  <c r="BB139" i="18" s="1"/>
  <c r="BC139" i="18" s="1"/>
  <c r="BD139" i="18" s="1"/>
  <c r="BE139" i="18" s="1"/>
  <c r="BF139" i="18" s="1"/>
  <c r="BG139" i="18" s="1"/>
  <c r="BH139" i="18" s="1"/>
  <c r="BI139" i="18" s="1"/>
  <c r="AC135" i="18" l="1"/>
  <c r="AD135" i="18" s="1"/>
  <c r="AE135" i="18" s="1"/>
  <c r="AF135" i="18" s="1"/>
  <c r="AG135" i="18" s="1"/>
  <c r="AH135" i="18" s="1"/>
  <c r="AI135" i="18" s="1"/>
  <c r="AJ135" i="18" s="1"/>
  <c r="AK135" i="18" s="1"/>
  <c r="AL135" i="18" s="1"/>
  <c r="AM135" i="18" s="1"/>
  <c r="AN135" i="18" s="1"/>
  <c r="AO135" i="18" s="1"/>
  <c r="AP135" i="18" s="1"/>
  <c r="AQ135" i="18" s="1"/>
  <c r="AR135" i="18" s="1"/>
  <c r="AS135" i="18" s="1"/>
  <c r="AT135" i="18" s="1"/>
  <c r="AU135" i="18" s="1"/>
  <c r="AV135" i="18" s="1"/>
  <c r="AW135" i="18" s="1"/>
  <c r="AX135" i="18" s="1"/>
  <c r="AY135" i="18" s="1"/>
  <c r="AZ135" i="18" s="1"/>
  <c r="BA135" i="18" s="1"/>
  <c r="BB135" i="18" s="1"/>
  <c r="BC135" i="18" s="1"/>
  <c r="BD135" i="18" s="1"/>
  <c r="BE135" i="18" s="1"/>
  <c r="BF135" i="18" s="1"/>
  <c r="BG135" i="18" s="1"/>
  <c r="BH135" i="18" s="1"/>
  <c r="BI135" i="18" s="1"/>
  <c r="V149" i="18"/>
  <c r="W149" i="18" s="1"/>
  <c r="X149" i="18" s="1"/>
  <c r="Y149" i="18" s="1"/>
  <c r="Z149" i="18" s="1"/>
  <c r="AA149" i="18" s="1"/>
  <c r="AB149" i="18" s="1"/>
  <c r="AC149" i="18" s="1"/>
  <c r="AD149" i="18" s="1"/>
  <c r="AE149" i="18" s="1"/>
  <c r="AF149" i="18" s="1"/>
  <c r="AG149" i="18" s="1"/>
  <c r="AH149" i="18" s="1"/>
  <c r="AI149" i="18" s="1"/>
  <c r="AJ149" i="18" s="1"/>
  <c r="AK149" i="18" s="1"/>
  <c r="AL149" i="18" s="1"/>
  <c r="AM149" i="18" s="1"/>
  <c r="AN149" i="18" s="1"/>
  <c r="AO149" i="18" s="1"/>
  <c r="AP149" i="18" s="1"/>
  <c r="AQ149" i="18" s="1"/>
  <c r="AR149" i="18" s="1"/>
  <c r="AS149" i="18" s="1"/>
  <c r="AT149" i="18" s="1"/>
  <c r="AU149" i="18" s="1"/>
  <c r="AV149" i="18" s="1"/>
  <c r="AW149" i="18" s="1"/>
  <c r="AX149" i="18" s="1"/>
  <c r="AY149" i="18" s="1"/>
  <c r="AZ149" i="18" s="1"/>
  <c r="BA149" i="18" s="1"/>
  <c r="BB149" i="18" s="1"/>
  <c r="BC149" i="18" s="1"/>
  <c r="BD149" i="18" s="1"/>
  <c r="BE149" i="18" s="1"/>
  <c r="BF149" i="18" s="1"/>
  <c r="BG149" i="18" s="1"/>
  <c r="BH149" i="18" s="1"/>
  <c r="BI149" i="18" s="1"/>
  <c r="Y151" i="18"/>
  <c r="Z151" i="18" s="1"/>
  <c r="AA151" i="18" s="1"/>
  <c r="AB151" i="18" s="1"/>
  <c r="AC151" i="18" s="1"/>
  <c r="AD151" i="18" s="1"/>
  <c r="AE151" i="18" s="1"/>
  <c r="AF151" i="18" s="1"/>
  <c r="AG151" i="18" s="1"/>
  <c r="AH151" i="18" s="1"/>
  <c r="AI151" i="18" s="1"/>
  <c r="AJ151" i="18" s="1"/>
  <c r="AK151" i="18" s="1"/>
  <c r="AL151" i="18" s="1"/>
  <c r="AM151" i="18" s="1"/>
  <c r="AN151" i="18" s="1"/>
  <c r="AO151" i="18" s="1"/>
  <c r="AP151" i="18" s="1"/>
  <c r="AQ151" i="18" s="1"/>
  <c r="AR151" i="18" s="1"/>
  <c r="AS151" i="18" s="1"/>
  <c r="AT151" i="18" s="1"/>
  <c r="AU151" i="18" s="1"/>
  <c r="AV151" i="18" s="1"/>
  <c r="AW151" i="18" s="1"/>
  <c r="AX151" i="18" s="1"/>
  <c r="AY151" i="18" s="1"/>
  <c r="AZ151" i="18" s="1"/>
  <c r="BA151" i="18" s="1"/>
  <c r="BB151" i="18" s="1"/>
  <c r="BC151" i="18" s="1"/>
  <c r="BD151" i="18" s="1"/>
  <c r="BE151" i="18" s="1"/>
  <c r="BF151" i="18" s="1"/>
  <c r="BG151" i="18" s="1"/>
  <c r="BH151" i="18" s="1"/>
  <c r="BI151" i="18" s="1"/>
  <c r="AH137" i="18"/>
  <c r="AI137" i="18" s="1"/>
  <c r="AJ137" i="18" s="1"/>
  <c r="AK137" i="18" s="1"/>
  <c r="AL137" i="18" s="1"/>
  <c r="AM137" i="18" s="1"/>
  <c r="AN137" i="18" s="1"/>
  <c r="AO137" i="18" s="1"/>
  <c r="AP137" i="18" s="1"/>
  <c r="AQ137" i="18" s="1"/>
  <c r="AR137" i="18" s="1"/>
  <c r="AS137" i="18" s="1"/>
  <c r="AT137" i="18" s="1"/>
  <c r="AU137" i="18" s="1"/>
  <c r="AV137" i="18" s="1"/>
  <c r="AW137" i="18" s="1"/>
  <c r="AX137" i="18" s="1"/>
  <c r="AY137" i="18" s="1"/>
  <c r="AZ137" i="18" s="1"/>
  <c r="BA137" i="18" s="1"/>
  <c r="BB137" i="18" s="1"/>
  <c r="BC137" i="18" s="1"/>
  <c r="BD137" i="18" s="1"/>
  <c r="BE137" i="18" s="1"/>
  <c r="BF137" i="18" s="1"/>
  <c r="BG137" i="18" s="1"/>
  <c r="BH137" i="18" s="1"/>
  <c r="BI137" i="18" s="1"/>
  <c r="AN516" i="18" l="1"/>
  <c r="AE511" i="18"/>
  <c r="AC511" i="18"/>
  <c r="AL508" i="18"/>
  <c r="AA515" i="18"/>
  <c r="BI509" i="18"/>
  <c r="Q510" i="18"/>
  <c r="BI517" i="18"/>
  <c r="T514" i="18"/>
  <c r="AG516" i="18"/>
  <c r="AA517" i="18"/>
  <c r="AH515" i="18"/>
  <c r="BF510" i="18"/>
  <c r="Q509" i="18"/>
  <c r="BB514" i="18"/>
  <c r="M513" i="18"/>
  <c r="BF516" i="18"/>
  <c r="BF512" i="18"/>
  <c r="AQ509" i="18"/>
  <c r="AP511" i="18"/>
  <c r="AC509" i="18"/>
  <c r="Q515" i="18"/>
  <c r="AC516" i="18"/>
  <c r="AO516" i="18"/>
  <c r="BI515" i="18"/>
  <c r="AF516" i="18"/>
  <c r="AB515" i="18"/>
  <c r="AX511" i="18"/>
  <c r="S508" i="18"/>
  <c r="AN517" i="18"/>
  <c r="AZ517" i="18"/>
  <c r="BE511" i="18"/>
  <c r="AQ511" i="18"/>
  <c r="BH514" i="18"/>
  <c r="BF509" i="18"/>
  <c r="AS517" i="18"/>
  <c r="Q508" i="18"/>
  <c r="BA512" i="18"/>
  <c r="AI514" i="18"/>
  <c r="AR515" i="18"/>
  <c r="AZ511" i="18"/>
  <c r="S511" i="18"/>
  <c r="Q514" i="18"/>
  <c r="AW516" i="18"/>
  <c r="AZ510" i="18"/>
  <c r="BG512" i="18"/>
  <c r="P509" i="18"/>
  <c r="BI512" i="18"/>
  <c r="T512" i="18"/>
  <c r="V514" i="18"/>
  <c r="BF514" i="18"/>
  <c r="AP515" i="18"/>
  <c r="AO513" i="18"/>
  <c r="X512" i="18"/>
  <c r="AH514" i="18"/>
  <c r="T517" i="18"/>
  <c r="R512" i="18"/>
  <c r="R513" i="18"/>
  <c r="AW517" i="18"/>
  <c r="AO515" i="18"/>
  <c r="Z513" i="18"/>
  <c r="BC513" i="18"/>
  <c r="AL511" i="18"/>
  <c r="AG508" i="18"/>
  <c r="AO509" i="18"/>
  <c r="AW512" i="18"/>
  <c r="BH508" i="18"/>
  <c r="O513" i="18"/>
  <c r="AK516" i="18"/>
  <c r="AV512" i="18"/>
  <c r="AM510" i="18"/>
  <c r="AR511" i="18"/>
  <c r="AX508" i="18"/>
  <c r="BC510" i="18"/>
  <c r="AY514" i="18"/>
  <c r="P516" i="18"/>
  <c r="AG510" i="18"/>
  <c r="AD512" i="18"/>
  <c r="AB508" i="18"/>
  <c r="AY516" i="18"/>
  <c r="BE517" i="18"/>
  <c r="BB515" i="18"/>
  <c r="AS516" i="18"/>
  <c r="AF511" i="18"/>
  <c r="AT514" i="18"/>
  <c r="Y516" i="18"/>
  <c r="AG513" i="18"/>
  <c r="U512" i="18"/>
  <c r="AX514" i="18"/>
  <c r="N514" i="18"/>
  <c r="X510" i="18"/>
  <c r="Y515" i="18"/>
  <c r="S509" i="18"/>
  <c r="AX513" i="18"/>
  <c r="AC515" i="18"/>
  <c r="K509" i="18"/>
  <c r="V508" i="18"/>
  <c r="AI513" i="18"/>
  <c r="S512" i="18"/>
  <c r="BG513" i="18"/>
  <c r="S514" i="18"/>
  <c r="X516" i="18"/>
  <c r="T509" i="18"/>
  <c r="BG514" i="18"/>
  <c r="AU510" i="18"/>
  <c r="BI513" i="18"/>
  <c r="T510" i="18"/>
  <c r="AN513" i="18"/>
  <c r="AR513" i="18"/>
  <c r="BF517" i="18"/>
  <c r="AA514" i="18"/>
  <c r="N510" i="18"/>
  <c r="AI509" i="18"/>
  <c r="AM516" i="18"/>
  <c r="BC511" i="18"/>
  <c r="AM515" i="18"/>
  <c r="AS508" i="18"/>
  <c r="M509" i="18"/>
  <c r="BI511" i="18"/>
  <c r="Z516" i="18"/>
  <c r="BE509" i="18"/>
  <c r="AF513" i="18"/>
  <c r="BA517" i="18"/>
  <c r="AK513" i="18"/>
  <c r="AU509" i="18"/>
  <c r="AE517" i="18"/>
  <c r="M512" i="18"/>
  <c r="AL514" i="18"/>
  <c r="AV509" i="18"/>
  <c r="L511" i="18"/>
  <c r="Z510" i="18"/>
  <c r="BB516" i="18"/>
  <c r="AR510" i="18"/>
  <c r="W509" i="18"/>
  <c r="P514" i="18"/>
  <c r="AR512" i="18"/>
  <c r="BC516" i="18"/>
  <c r="AB513" i="18"/>
  <c r="AB517" i="18"/>
  <c r="AW515" i="18"/>
  <c r="X511" i="18"/>
  <c r="AR508" i="18"/>
  <c r="AZ514" i="18"/>
  <c r="AR516" i="18"/>
  <c r="AU513" i="18"/>
  <c r="AG517" i="18"/>
  <c r="AV515" i="18"/>
  <c r="AK515" i="18"/>
  <c r="AD513" i="18"/>
  <c r="K508" i="18"/>
  <c r="AX510" i="18"/>
  <c r="BE514" i="18"/>
  <c r="AO512" i="18"/>
  <c r="AQ516" i="18"/>
  <c r="L510" i="18"/>
  <c r="BB517" i="18"/>
  <c r="AP517" i="18"/>
  <c r="AG511" i="18"/>
  <c r="AR517" i="18"/>
  <c r="AO514" i="18"/>
  <c r="T511" i="18"/>
  <c r="AW510" i="18"/>
  <c r="AC508" i="18"/>
  <c r="U511" i="18"/>
  <c r="BI510" i="18"/>
  <c r="Y511" i="18"/>
  <c r="AL517" i="18"/>
  <c r="L508" i="18"/>
  <c r="AJ517" i="18"/>
  <c r="BH516" i="18"/>
  <c r="AD509" i="18"/>
  <c r="J510" i="18"/>
  <c r="I509" i="18"/>
  <c r="AM514" i="18"/>
  <c r="U508" i="18"/>
  <c r="AA512" i="18"/>
  <c r="AN514" i="18"/>
  <c r="L509" i="18"/>
  <c r="W510" i="18"/>
  <c r="AS511" i="18"/>
  <c r="H508" i="18"/>
  <c r="W513" i="18"/>
  <c r="BD512" i="18"/>
  <c r="AN510" i="18"/>
  <c r="Z514" i="18"/>
  <c r="AI511" i="18"/>
  <c r="AU514" i="18"/>
  <c r="AW511" i="18"/>
  <c r="AY517" i="18"/>
  <c r="AG515" i="18"/>
  <c r="P511" i="18"/>
  <c r="AD516" i="18"/>
  <c r="K511" i="18"/>
  <c r="AB514" i="18"/>
  <c r="AH516" i="18"/>
  <c r="BE515" i="18"/>
  <c r="AU511" i="18"/>
  <c r="U516" i="18"/>
  <c r="BB510" i="18"/>
  <c r="AJ515" i="18"/>
  <c r="V511" i="18"/>
  <c r="AW508" i="18"/>
  <c r="AS509" i="18"/>
  <c r="AH508" i="18"/>
  <c r="BA515" i="18"/>
  <c r="AT511" i="18"/>
  <c r="I508" i="18"/>
  <c r="AV511" i="18"/>
  <c r="AM512" i="18"/>
  <c r="BB509" i="18"/>
  <c r="AJ514" i="18"/>
  <c r="AW513" i="18"/>
  <c r="AX516" i="18"/>
  <c r="R511" i="18"/>
  <c r="AA510" i="18"/>
  <c r="AS514" i="18"/>
  <c r="AV510" i="18"/>
  <c r="T515" i="18"/>
  <c r="AA513" i="18"/>
  <c r="BB513" i="18"/>
  <c r="AM513" i="18"/>
  <c r="AE513" i="18"/>
  <c r="W514" i="18"/>
  <c r="AI516" i="18"/>
  <c r="S513" i="18"/>
  <c r="BI514" i="18"/>
  <c r="AD510" i="18"/>
  <c r="M510" i="18"/>
  <c r="AK508" i="18"/>
  <c r="J509" i="18"/>
  <c r="AL516" i="18"/>
  <c r="M508" i="18"/>
  <c r="AK517" i="18"/>
  <c r="BH515" i="18"/>
  <c r="O510" i="18"/>
  <c r="BA510" i="18"/>
  <c r="R516" i="18"/>
  <c r="N509" i="18"/>
  <c r="S510" i="18"/>
  <c r="O509" i="18"/>
  <c r="AZ513" i="18"/>
  <c r="V516" i="18"/>
  <c r="X517" i="18"/>
  <c r="Q517" i="18"/>
  <c r="BC508" i="18"/>
  <c r="AM509" i="18"/>
  <c r="AE510" i="18"/>
  <c r="BH512" i="18"/>
  <c r="N511" i="18"/>
  <c r="AP509" i="18"/>
  <c r="AB516" i="18"/>
  <c r="AS510" i="18"/>
  <c r="AU517" i="18"/>
  <c r="AR509" i="18"/>
  <c r="R510" i="18"/>
  <c r="AZ508" i="18"/>
  <c r="P512" i="18"/>
  <c r="R517" i="18"/>
  <c r="AZ515" i="18"/>
  <c r="AV513" i="18"/>
  <c r="AX512" i="18"/>
  <c r="AB510" i="18"/>
  <c r="X513" i="18"/>
  <c r="AQ508" i="18"/>
  <c r="AH511" i="18"/>
  <c r="AU515" i="18"/>
  <c r="AF514" i="18"/>
  <c r="AL509" i="18"/>
  <c r="BE508" i="18"/>
  <c r="R509" i="18"/>
  <c r="AT517" i="18"/>
  <c r="BD511" i="18"/>
  <c r="AG509" i="18"/>
  <c r="BC515" i="18"/>
  <c r="R515" i="18"/>
  <c r="Y513" i="18"/>
  <c r="W508" i="18"/>
  <c r="AH513" i="18"/>
  <c r="BA513" i="18"/>
  <c r="BE512" i="18"/>
  <c r="BH511" i="18"/>
  <c r="AY515" i="18"/>
  <c r="BH517" i="18"/>
  <c r="AO517" i="18"/>
  <c r="AO510" i="18"/>
  <c r="U509" i="18"/>
  <c r="X515" i="18"/>
  <c r="O508" i="18"/>
  <c r="T513" i="18"/>
  <c r="BH510" i="18"/>
  <c r="AW514" i="18"/>
  <c r="N512" i="18"/>
  <c r="AY512" i="18"/>
  <c r="AK514" i="18"/>
  <c r="AI517" i="18"/>
  <c r="BE510" i="18"/>
  <c r="BD517" i="18"/>
  <c r="Z508" i="18"/>
  <c r="BF511" i="18"/>
  <c r="AN512" i="18"/>
  <c r="BI516" i="18"/>
  <c r="AJ516" i="18"/>
  <c r="T516" i="18"/>
  <c r="AV517" i="18"/>
  <c r="O514" i="18"/>
  <c r="AT510" i="18"/>
  <c r="Z517" i="18"/>
  <c r="Z512" i="18"/>
  <c r="AU508" i="18"/>
  <c r="BA516" i="18"/>
  <c r="AC517" i="18"/>
  <c r="AP510" i="18"/>
  <c r="AQ512" i="18"/>
  <c r="AK511" i="18"/>
  <c r="AF510" i="18"/>
  <c r="BC514" i="18"/>
  <c r="S516" i="18"/>
  <c r="AR514" i="18"/>
  <c r="BG509" i="18"/>
  <c r="AO511" i="18"/>
  <c r="BG516" i="18"/>
  <c r="AG512" i="18"/>
  <c r="BD514" i="18"/>
  <c r="AJ509" i="18"/>
  <c r="AX509" i="18"/>
  <c r="AT513" i="18"/>
  <c r="AJ512" i="18"/>
  <c r="AL515" i="18"/>
  <c r="AN509" i="18"/>
  <c r="AP508" i="18"/>
  <c r="Q511" i="18"/>
  <c r="P510" i="18"/>
  <c r="AP514" i="18"/>
  <c r="S517" i="18"/>
  <c r="AO508" i="18"/>
  <c r="AU512" i="18"/>
  <c r="P508" i="18"/>
  <c r="BH513" i="18"/>
  <c r="U513" i="18"/>
  <c r="P513" i="18"/>
  <c r="V515" i="18"/>
  <c r="BD510" i="18"/>
  <c r="Y514" i="18"/>
  <c r="BG508" i="18"/>
  <c r="K510" i="18"/>
  <c r="AD511" i="18"/>
  <c r="AN508" i="18"/>
  <c r="L512" i="18"/>
  <c r="AU516" i="18"/>
  <c r="AM517" i="18"/>
  <c r="AY510" i="18"/>
  <c r="AE509" i="18"/>
  <c r="AV516" i="18"/>
  <c r="AA511" i="18"/>
  <c r="AN515" i="18"/>
  <c r="V509" i="18"/>
  <c r="AI512" i="18"/>
  <c r="AF512" i="18"/>
  <c r="AJ508" i="18"/>
  <c r="V513" i="18"/>
  <c r="BD513" i="18"/>
  <c r="BA514" i="18"/>
  <c r="AM508" i="18"/>
  <c r="V510" i="18"/>
  <c r="AQ514" i="18"/>
  <c r="BA511" i="18"/>
  <c r="R514" i="18"/>
  <c r="Q513" i="18"/>
  <c r="AH517" i="18"/>
  <c r="AE515" i="18"/>
  <c r="BC517" i="18"/>
  <c r="U517" i="18"/>
  <c r="AC510" i="18"/>
  <c r="AQ515" i="18"/>
  <c r="V517" i="18"/>
  <c r="AV508" i="18"/>
  <c r="AJ513" i="18"/>
  <c r="AD514" i="18"/>
  <c r="AK510" i="18"/>
  <c r="BG515" i="18"/>
  <c r="AD515" i="18"/>
  <c r="AC514" i="18"/>
  <c r="BF515" i="18"/>
  <c r="AZ512" i="18"/>
  <c r="Y517" i="18"/>
  <c r="BA509" i="18"/>
  <c r="J508" i="18"/>
  <c r="AZ509" i="18"/>
  <c r="N513" i="18"/>
  <c r="AY511" i="18"/>
  <c r="BE513" i="18"/>
  <c r="BB511" i="18"/>
  <c r="AB511" i="18"/>
  <c r="Y508" i="18"/>
  <c r="AA508" i="18"/>
  <c r="BA508" i="18"/>
  <c r="AE514" i="18"/>
  <c r="AH510" i="18"/>
  <c r="T508" i="18"/>
  <c r="Q516" i="18"/>
  <c r="AH509" i="18"/>
  <c r="AQ510" i="18"/>
  <c r="O511" i="18"/>
  <c r="BG517" i="18"/>
  <c r="W512" i="18"/>
  <c r="W517" i="18"/>
  <c r="AS513" i="18"/>
  <c r="X514" i="18"/>
  <c r="AL510" i="18"/>
  <c r="AZ516" i="18"/>
  <c r="AJ510" i="18"/>
  <c r="W516" i="18"/>
  <c r="Z509" i="18"/>
  <c r="AT509" i="18"/>
  <c r="BH509" i="18"/>
  <c r="AE508" i="18"/>
  <c r="S515" i="18"/>
  <c r="O515" i="18"/>
  <c r="AF517" i="18"/>
  <c r="AI510" i="18"/>
  <c r="Z511" i="18"/>
  <c r="V512" i="18"/>
  <c r="Q512" i="18"/>
  <c r="AD508" i="18"/>
  <c r="AE512" i="18"/>
  <c r="BD509" i="18"/>
  <c r="U515" i="18"/>
  <c r="AI515" i="18"/>
  <c r="U510" i="18"/>
  <c r="AV514" i="18"/>
  <c r="AB512" i="18"/>
  <c r="X508" i="18"/>
  <c r="BF513" i="18"/>
  <c r="AA509" i="18"/>
  <c r="AE516" i="18"/>
  <c r="AT515" i="18"/>
  <c r="BE516" i="18"/>
  <c r="Y509" i="18"/>
  <c r="Y512" i="18"/>
  <c r="AH512" i="18"/>
  <c r="AA516" i="18"/>
  <c r="R508" i="18"/>
  <c r="AG514" i="18"/>
  <c r="AL512" i="18"/>
  <c r="N508" i="18"/>
  <c r="AY513" i="18"/>
  <c r="P515" i="18"/>
  <c r="AB509" i="18"/>
  <c r="AT512" i="18"/>
  <c r="AF515" i="18"/>
  <c r="AK509" i="18"/>
  <c r="AP513" i="18"/>
  <c r="AY508" i="18"/>
  <c r="AP512" i="18"/>
  <c r="AK512" i="18"/>
  <c r="BD516" i="18"/>
  <c r="Y510" i="18"/>
  <c r="BG511" i="18"/>
  <c r="BB512" i="18"/>
  <c r="BD508" i="18"/>
  <c r="AF508" i="18"/>
  <c r="AT508" i="18"/>
  <c r="AT516" i="18"/>
  <c r="X509" i="18"/>
  <c r="Z515" i="18"/>
  <c r="BG510" i="18"/>
  <c r="AD517" i="18"/>
  <c r="AQ517" i="18"/>
  <c r="AS512" i="18"/>
  <c r="BD515" i="18"/>
  <c r="AN511" i="18"/>
  <c r="AJ511" i="18"/>
  <c r="BI508" i="18"/>
  <c r="BC512" i="18"/>
  <c r="AL513" i="18"/>
  <c r="AP516" i="18"/>
  <c r="BF508" i="18"/>
  <c r="BB508" i="18"/>
  <c r="M511" i="18"/>
  <c r="U514" i="18"/>
  <c r="AM511" i="18"/>
  <c r="BC509" i="18"/>
  <c r="AS515" i="18"/>
  <c r="AX515" i="18"/>
  <c r="W511" i="18"/>
  <c r="AW509" i="18"/>
  <c r="AQ513" i="18"/>
  <c r="AX517" i="18"/>
  <c r="O512" i="18"/>
  <c r="AI508" i="18"/>
  <c r="W515" i="18"/>
  <c r="AF509" i="18"/>
  <c r="AC512" i="18"/>
  <c r="AY509" i="18"/>
  <c r="AC513" i="18"/>
  <c r="N857" i="18" l="1"/>
  <c r="N869" i="18" s="1"/>
  <c r="T857" i="18"/>
  <c r="T869" i="18" s="1"/>
  <c r="K857" i="18"/>
  <c r="X857" i="18"/>
  <c r="X869" i="18" s="1"/>
  <c r="AB857" i="18"/>
  <c r="AB869" i="18" s="1"/>
  <c r="AF857" i="18"/>
  <c r="AF869" i="18" s="1"/>
  <c r="AJ857" i="18"/>
  <c r="AJ869" i="18" s="1"/>
  <c r="AN857" i="18"/>
  <c r="AN869" i="18" s="1"/>
  <c r="AR857" i="18"/>
  <c r="AR869" i="18" s="1"/>
  <c r="AV857" i="18"/>
  <c r="AV869" i="18" s="1"/>
  <c r="AZ857" i="18"/>
  <c r="AZ869" i="18" s="1"/>
  <c r="BD857" i="18"/>
  <c r="BD869" i="18" s="1"/>
  <c r="BH857" i="18"/>
  <c r="BH869" i="18" s="1"/>
  <c r="S857" i="18"/>
  <c r="S869" i="18" s="1"/>
  <c r="I857" i="18"/>
  <c r="R857" i="18"/>
  <c r="R869" i="18" s="1"/>
  <c r="Y857" i="18"/>
  <c r="Y869" i="18" s="1"/>
  <c r="AC857" i="18"/>
  <c r="AC869" i="18" s="1"/>
  <c r="AG857" i="18"/>
  <c r="AG869" i="18" s="1"/>
  <c r="AK857" i="18"/>
  <c r="AK869" i="18" s="1"/>
  <c r="AO857" i="18"/>
  <c r="AO869" i="18" s="1"/>
  <c r="AS857" i="18"/>
  <c r="AS869" i="18" s="1"/>
  <c r="AW857" i="18"/>
  <c r="AW869" i="18" s="1"/>
  <c r="BA857" i="18"/>
  <c r="BA869" i="18" s="1"/>
  <c r="BE857" i="18"/>
  <c r="BE869" i="18" s="1"/>
  <c r="BI857" i="18"/>
  <c r="BI869" i="18" s="1"/>
  <c r="H857" i="18"/>
  <c r="H869" i="18" s="1"/>
  <c r="P857" i="18"/>
  <c r="P869" i="18" s="1"/>
  <c r="W857" i="18"/>
  <c r="W869" i="18" s="1"/>
  <c r="Z857" i="18"/>
  <c r="Z869" i="18" s="1"/>
  <c r="AD857" i="18"/>
  <c r="AD869" i="18" s="1"/>
  <c r="AH857" i="18"/>
  <c r="AH869" i="18" s="1"/>
  <c r="AL857" i="18"/>
  <c r="AL869" i="18" s="1"/>
  <c r="AP857" i="18"/>
  <c r="AP869" i="18" s="1"/>
  <c r="AT857" i="18"/>
  <c r="AT869" i="18" s="1"/>
  <c r="AX857" i="18"/>
  <c r="AX869" i="18" s="1"/>
  <c r="BB857" i="18"/>
  <c r="BB869" i="18" s="1"/>
  <c r="BF857" i="18"/>
  <c r="BF869" i="18" s="1"/>
  <c r="G857" i="18"/>
  <c r="G869" i="18" s="1"/>
  <c r="M857" i="18"/>
  <c r="M869" i="18" s="1"/>
  <c r="V857" i="18"/>
  <c r="V869" i="18" s="1"/>
  <c r="U857" i="18"/>
  <c r="U869" i="18" s="1"/>
  <c r="AA857" i="18"/>
  <c r="AA869" i="18" s="1"/>
  <c r="AE857" i="18"/>
  <c r="AE869" i="18" s="1"/>
  <c r="AI857" i="18"/>
  <c r="AI869" i="18" s="1"/>
  <c r="AM857" i="18"/>
  <c r="AM869" i="18" s="1"/>
  <c r="AQ857" i="18"/>
  <c r="AQ869" i="18" s="1"/>
  <c r="AU857" i="18"/>
  <c r="AU869" i="18" s="1"/>
  <c r="AY857" i="18"/>
  <c r="AY869" i="18" s="1"/>
  <c r="BC857" i="18"/>
  <c r="BC869" i="18" s="1"/>
  <c r="BG857" i="18"/>
  <c r="BG869" i="18" s="1"/>
  <c r="Q857" i="18"/>
  <c r="Q869" i="18" s="1"/>
  <c r="O857" i="18"/>
  <c r="O869" i="18" s="1"/>
  <c r="P552" i="18"/>
  <c r="R556" i="18"/>
  <c r="R555" i="18"/>
  <c r="O554" i="18"/>
  <c r="P553" i="18"/>
  <c r="O553" i="18"/>
  <c r="N552" i="18"/>
  <c r="S556" i="18"/>
  <c r="S555" i="18"/>
  <c r="P554" i="18"/>
  <c r="R554" i="18"/>
  <c r="Q553" i="18"/>
  <c r="M552" i="18"/>
  <c r="Q556" i="18"/>
  <c r="P555" i="18"/>
  <c r="Q555" i="18"/>
  <c r="Q554" i="18"/>
  <c r="N553" i="18"/>
  <c r="O552" i="18"/>
  <c r="T556" i="18"/>
  <c r="Q527" i="18"/>
  <c r="K523" i="18"/>
  <c r="AK523" i="18"/>
  <c r="AN526" i="18"/>
  <c r="AM522" i="18"/>
  <c r="AT528" i="18"/>
  <c r="AQ523" i="18"/>
  <c r="AE521" i="18"/>
  <c r="AJ530" i="18"/>
  <c r="H521" i="18"/>
  <c r="AA523" i="18"/>
  <c r="S525" i="18"/>
  <c r="Z525" i="18"/>
  <c r="AW529" i="18"/>
  <c r="AZ530" i="18"/>
  <c r="AY525" i="18"/>
  <c r="R526" i="18"/>
  <c r="P527" i="18"/>
  <c r="BH530" i="18"/>
  <c r="AV527" i="18"/>
  <c r="Y530" i="18"/>
  <c r="AH524" i="18"/>
  <c r="AU528" i="18"/>
  <c r="T524" i="18"/>
  <c r="L522" i="18"/>
  <c r="BB524" i="18"/>
  <c r="AS529" i="18"/>
  <c r="AO526" i="18"/>
  <c r="Q522" i="18"/>
  <c r="AY524" i="18"/>
  <c r="BD529" i="18"/>
  <c r="BF529" i="18"/>
  <c r="AR526" i="18"/>
  <c r="AH528" i="18"/>
  <c r="BB528" i="18"/>
  <c r="S527" i="18"/>
  <c r="W525" i="18"/>
  <c r="AE527" i="18"/>
  <c r="AF522" i="18"/>
  <c r="R528" i="18"/>
  <c r="BC528" i="18"/>
  <c r="V526" i="18"/>
  <c r="AM527" i="18"/>
  <c r="AS523" i="18"/>
  <c r="AU526" i="18"/>
  <c r="AZ529" i="18"/>
  <c r="AE526" i="18"/>
  <c r="R527" i="18"/>
  <c r="U527" i="18"/>
  <c r="AO524" i="18"/>
  <c r="BA526" i="18"/>
  <c r="W522" i="18"/>
  <c r="AO523" i="18"/>
  <c r="AT521" i="18"/>
  <c r="R524" i="18"/>
  <c r="AY526" i="18"/>
  <c r="O522" i="18"/>
  <c r="N526" i="18"/>
  <c r="AR521" i="18"/>
  <c r="Z528" i="18"/>
  <c r="AD521" i="18"/>
  <c r="BB525" i="18"/>
  <c r="T525" i="18"/>
  <c r="AD526" i="18"/>
  <c r="AG521" i="18"/>
  <c r="Q523" i="18"/>
  <c r="V523" i="18"/>
  <c r="W526" i="18"/>
  <c r="O523" i="18"/>
  <c r="AH529" i="18"/>
  <c r="BG527" i="18"/>
  <c r="BH529" i="18"/>
  <c r="AL530" i="18"/>
  <c r="AJ526" i="18"/>
  <c r="AN522" i="18"/>
  <c r="S530" i="18"/>
  <c r="BC522" i="18"/>
  <c r="BD523" i="18"/>
  <c r="AM528" i="18"/>
  <c r="AA526" i="18"/>
  <c r="AX521" i="18"/>
  <c r="AO530" i="18"/>
  <c r="AK526" i="18"/>
  <c r="K521" i="18"/>
  <c r="AW523" i="18"/>
  <c r="AI524" i="18"/>
  <c r="AJ525" i="18"/>
  <c r="BE521" i="18"/>
  <c r="AT525" i="18"/>
  <c r="V530" i="18"/>
  <c r="AD523" i="18"/>
  <c r="BA530" i="18"/>
  <c r="AE524" i="18"/>
  <c r="AF527" i="18"/>
  <c r="AQ524" i="18"/>
  <c r="AH521" i="18"/>
  <c r="AR527" i="18"/>
  <c r="R523" i="18"/>
  <c r="W523" i="18"/>
  <c r="AJ527" i="18"/>
  <c r="BF521" i="18"/>
  <c r="BD528" i="18"/>
  <c r="BH526" i="18"/>
  <c r="K522" i="18"/>
  <c r="W527" i="18"/>
  <c r="AI522" i="18"/>
  <c r="V529" i="18"/>
  <c r="X521" i="18"/>
  <c r="BF530" i="18"/>
  <c r="Z523" i="18"/>
  <c r="AT530" i="18"/>
  <c r="BE527" i="18"/>
  <c r="AY528" i="18"/>
  <c r="P522" i="18"/>
  <c r="BB530" i="18"/>
  <c r="U522" i="18"/>
  <c r="BI524" i="18"/>
  <c r="AQ529" i="18"/>
  <c r="Q524" i="18"/>
  <c r="AE530" i="18"/>
  <c r="O528" i="18"/>
  <c r="T527" i="18"/>
  <c r="AM525" i="18"/>
  <c r="AO529" i="18"/>
  <c r="AL527" i="18"/>
  <c r="BA529" i="18"/>
  <c r="AY522" i="18"/>
  <c r="AS525" i="18"/>
  <c r="BI529" i="18"/>
  <c r="BE528" i="18"/>
  <c r="BH528" i="18"/>
  <c r="AX527" i="18"/>
  <c r="AU527" i="18"/>
  <c r="AZ526" i="18"/>
  <c r="AI521" i="18"/>
  <c r="N522" i="18"/>
  <c r="AU521" i="18"/>
  <c r="BE529" i="18"/>
  <c r="AA530" i="18"/>
  <c r="BD526" i="18"/>
  <c r="Y524" i="18"/>
  <c r="T521" i="18"/>
  <c r="AA525" i="18"/>
  <c r="Q528" i="18"/>
  <c r="O521" i="18"/>
  <c r="BC527" i="18"/>
  <c r="AH523" i="18"/>
  <c r="BI526" i="18"/>
  <c r="W528" i="18"/>
  <c r="BB529" i="18"/>
  <c r="AP530" i="18"/>
  <c r="AK524" i="18"/>
  <c r="AW522" i="18"/>
  <c r="BD524" i="18"/>
  <c r="BH523" i="18"/>
  <c r="AV522" i="18"/>
  <c r="AI529" i="18"/>
  <c r="W524" i="18"/>
  <c r="AU525" i="18"/>
  <c r="BE522" i="18"/>
  <c r="V525" i="18"/>
  <c r="BH522" i="18"/>
  <c r="P526" i="18"/>
  <c r="AO527" i="18"/>
  <c r="AJ524" i="18"/>
  <c r="AD528" i="18"/>
  <c r="BE525" i="18"/>
  <c r="V521" i="18"/>
  <c r="BB526" i="18"/>
  <c r="AG529" i="18"/>
  <c r="BA523" i="18"/>
  <c r="AF528" i="18"/>
  <c r="AG522" i="18"/>
  <c r="AJ523" i="18"/>
  <c r="Y529" i="18"/>
  <c r="BG529" i="18"/>
  <c r="AN530" i="18"/>
  <c r="BC529" i="18"/>
  <c r="BA522" i="18"/>
  <c r="BD525" i="18"/>
  <c r="BB523" i="18"/>
  <c r="AF526" i="18"/>
  <c r="AI523" i="18"/>
  <c r="Y528" i="18"/>
  <c r="Q521" i="18"/>
  <c r="Z524" i="18"/>
  <c r="AZ527" i="18"/>
  <c r="R529" i="18"/>
  <c r="AP521" i="18"/>
  <c r="R525" i="18"/>
  <c r="Z529" i="18"/>
  <c r="BE530" i="18"/>
  <c r="BC526" i="18"/>
  <c r="T529" i="18"/>
  <c r="T530" i="18"/>
  <c r="AW525" i="18"/>
  <c r="U524" i="18"/>
  <c r="AP523" i="18"/>
  <c r="AP527" i="18"/>
  <c r="AI527" i="18"/>
  <c r="AW527" i="18"/>
  <c r="Y525" i="18"/>
  <c r="AM530" i="18"/>
  <c r="S522" i="18"/>
  <c r="AJ528" i="18"/>
  <c r="AC521" i="18"/>
  <c r="AF529" i="18"/>
  <c r="AW526" i="18"/>
  <c r="AK521" i="18"/>
  <c r="U530" i="18"/>
  <c r="T528" i="18"/>
  <c r="Q530" i="18"/>
  <c r="M523" i="18"/>
  <c r="AA522" i="18"/>
  <c r="AS528" i="18"/>
  <c r="AD527" i="18"/>
  <c r="AV528" i="18"/>
  <c r="AV525" i="18"/>
  <c r="BD527" i="18"/>
  <c r="BG522" i="18"/>
  <c r="AB522" i="18"/>
  <c r="P521" i="18"/>
  <c r="BC521" i="18"/>
  <c r="AO522" i="18"/>
  <c r="AD524" i="18"/>
  <c r="J522" i="18"/>
  <c r="L523" i="18"/>
  <c r="AZ528" i="18"/>
  <c r="AG525" i="18"/>
  <c r="BC530" i="18"/>
  <c r="J523" i="18"/>
  <c r="AV530" i="18"/>
  <c r="AM521" i="18"/>
  <c r="M524" i="18"/>
  <c r="AV526" i="18"/>
  <c r="X530" i="18"/>
  <c r="AC524" i="18"/>
  <c r="AT527" i="18"/>
  <c r="AA529" i="18"/>
  <c r="BH521" i="18"/>
  <c r="AY521" i="18"/>
  <c r="AF530" i="18"/>
  <c r="AB530" i="18"/>
  <c r="BI523" i="18"/>
  <c r="AM524" i="18"/>
  <c r="AQ528" i="18"/>
  <c r="AB527" i="18"/>
  <c r="M521" i="18"/>
  <c r="Y521" i="18"/>
  <c r="AW521" i="18"/>
  <c r="M526" i="18"/>
  <c r="BG526" i="18"/>
  <c r="BB522" i="18"/>
  <c r="W529" i="18"/>
  <c r="M522" i="18"/>
  <c r="AB528" i="18"/>
  <c r="AR524" i="18"/>
  <c r="AE522" i="18"/>
  <c r="R530" i="18"/>
  <c r="P524" i="18"/>
  <c r="O525" i="18"/>
  <c r="AS521" i="18"/>
  <c r="BD522" i="18"/>
  <c r="O526" i="18"/>
  <c r="M525" i="18"/>
  <c r="S528" i="18"/>
  <c r="AP525" i="18"/>
  <c r="AQ525" i="18"/>
  <c r="Z527" i="18"/>
  <c r="AP522" i="18"/>
  <c r="N527" i="18"/>
  <c r="BF523" i="18"/>
  <c r="AB523" i="18"/>
  <c r="L524" i="18"/>
  <c r="BA528" i="18"/>
  <c r="N525" i="18"/>
  <c r="AY523" i="18"/>
  <c r="AK525" i="18"/>
  <c r="AQ526" i="18"/>
  <c r="BH527" i="18"/>
  <c r="BG521" i="18"/>
  <c r="AN523" i="18"/>
  <c r="AK529" i="18"/>
  <c r="BI528" i="18"/>
  <c r="AS524" i="18"/>
  <c r="AO525" i="18"/>
  <c r="AP526" i="18"/>
  <c r="BD521" i="18"/>
  <c r="BG528" i="18"/>
  <c r="I522" i="18"/>
  <c r="AS526" i="18"/>
  <c r="AX526" i="18"/>
  <c r="J521" i="18"/>
  <c r="AL529" i="18"/>
  <c r="AC525" i="18"/>
  <c r="AR529" i="18"/>
  <c r="AF521" i="18"/>
  <c r="AM523" i="18"/>
  <c r="AG527" i="18"/>
  <c r="AQ527" i="18"/>
  <c r="BG530" i="18"/>
  <c r="AH525" i="18"/>
  <c r="Y526" i="18"/>
  <c r="AW524" i="18"/>
  <c r="R522" i="18"/>
  <c r="AO528" i="18"/>
  <c r="Y527" i="18"/>
  <c r="AI525" i="18"/>
  <c r="AR522" i="18"/>
  <c r="AX522" i="18"/>
  <c r="BG524" i="18"/>
  <c r="AX524" i="18"/>
  <c r="AA528" i="18"/>
  <c r="AI528" i="18"/>
  <c r="AR525" i="18"/>
  <c r="AL526" i="18"/>
  <c r="BD530" i="18"/>
  <c r="AG530" i="18"/>
  <c r="AZ524" i="18"/>
  <c r="AU530" i="18"/>
  <c r="O527" i="18"/>
  <c r="AP524" i="18"/>
  <c r="AL525" i="18"/>
  <c r="AZ521" i="18"/>
  <c r="AT526" i="18"/>
  <c r="AL522" i="18"/>
  <c r="AD529" i="18"/>
  <c r="AU524" i="18"/>
  <c r="AK530" i="18"/>
  <c r="BF526" i="18"/>
  <c r="AL523" i="18"/>
  <c r="AD530" i="18"/>
  <c r="AH530" i="18"/>
  <c r="U526" i="18"/>
  <c r="AT524" i="18"/>
  <c r="AE529" i="18"/>
  <c r="AP528" i="18"/>
  <c r="BG523" i="18"/>
  <c r="AY527" i="18"/>
  <c r="AV524" i="18"/>
  <c r="AT522" i="18"/>
  <c r="AV529" i="18"/>
  <c r="AA527" i="18"/>
  <c r="AS530" i="18"/>
  <c r="BE526" i="18"/>
  <c r="U523" i="18"/>
  <c r="P523" i="18"/>
  <c r="T523" i="18"/>
  <c r="AH527" i="18"/>
  <c r="AM526" i="18"/>
  <c r="AC527" i="18"/>
  <c r="AK528" i="18"/>
  <c r="AI530" i="18"/>
  <c r="AL528" i="18"/>
  <c r="X529" i="18"/>
  <c r="V527" i="18"/>
  <c r="AL521" i="18"/>
  <c r="AX528" i="18"/>
  <c r="AB526" i="18"/>
  <c r="X527" i="18"/>
  <c r="BF522" i="18"/>
  <c r="AF525" i="18"/>
  <c r="BC525" i="18"/>
  <c r="AC523" i="18"/>
  <c r="AX525" i="18"/>
  <c r="AN521" i="18"/>
  <c r="AB525" i="18"/>
  <c r="AZ522" i="18"/>
  <c r="L521" i="18"/>
  <c r="AG526" i="18"/>
  <c r="BI527" i="18"/>
  <c r="AV521" i="18"/>
  <c r="AJ522" i="18"/>
  <c r="AC528" i="18"/>
  <c r="AN525" i="18"/>
  <c r="AA521" i="18"/>
  <c r="BC523" i="18"/>
  <c r="AA524" i="18"/>
  <c r="P525" i="18"/>
  <c r="AE525" i="18"/>
  <c r="AB521" i="18"/>
  <c r="AB529" i="18"/>
  <c r="AD525" i="18"/>
  <c r="Z521" i="18"/>
  <c r="AZ525" i="18"/>
  <c r="AQ522" i="18"/>
  <c r="I521" i="18"/>
  <c r="AZ523" i="18"/>
  <c r="BC524" i="18"/>
  <c r="S524" i="18"/>
  <c r="U525" i="18"/>
  <c r="BF525" i="18"/>
  <c r="N524" i="18"/>
  <c r="AC529" i="18"/>
  <c r="AN527" i="18"/>
  <c r="BA525" i="18"/>
  <c r="AO521" i="18"/>
  <c r="AT529" i="18"/>
  <c r="Q526" i="18"/>
  <c r="N523" i="18"/>
  <c r="AW528" i="18"/>
  <c r="AE523" i="18"/>
  <c r="BI521" i="18"/>
  <c r="AD522" i="18"/>
  <c r="AK527" i="18"/>
  <c r="AU529" i="18"/>
  <c r="Z526" i="18"/>
  <c r="BF527" i="18"/>
  <c r="AN528" i="18"/>
  <c r="P529" i="18"/>
  <c r="T522" i="18"/>
  <c r="AU522" i="18"/>
  <c r="AH526" i="18"/>
  <c r="AN529" i="18"/>
  <c r="AJ521" i="18"/>
  <c r="AQ521" i="18"/>
  <c r="BH524" i="18"/>
  <c r="AC526" i="18"/>
  <c r="X522" i="18"/>
  <c r="AJ529" i="18"/>
  <c r="AQ530" i="18"/>
  <c r="Q525" i="18"/>
  <c r="S521" i="18"/>
  <c r="V524" i="18"/>
  <c r="AL524" i="18"/>
  <c r="BF524" i="18"/>
  <c r="BI525" i="18"/>
  <c r="BE523" i="18"/>
  <c r="BI522" i="18"/>
  <c r="AT523" i="18"/>
  <c r="K524" i="18"/>
  <c r="AS522" i="18"/>
  <c r="AF524" i="18"/>
  <c r="W530" i="18"/>
  <c r="BA527" i="18"/>
  <c r="O524" i="18"/>
  <c r="U528" i="18"/>
  <c r="BF528" i="18"/>
  <c r="AN524" i="18"/>
  <c r="X525" i="18"/>
  <c r="BG525" i="18"/>
  <c r="AM529" i="18"/>
  <c r="Z522" i="18"/>
  <c r="AK522" i="18"/>
  <c r="AY529" i="18"/>
  <c r="AR528" i="18"/>
  <c r="N521" i="18"/>
  <c r="R521" i="18"/>
  <c r="AB524" i="18"/>
  <c r="AG524" i="18"/>
  <c r="AP529" i="18"/>
  <c r="BE524" i="18"/>
  <c r="S523" i="18"/>
  <c r="Z530" i="18"/>
  <c r="AX523" i="18"/>
  <c r="BH525" i="18"/>
  <c r="Y522" i="18"/>
  <c r="BI530" i="18"/>
  <c r="AV523" i="18"/>
  <c r="S526" i="18"/>
  <c r="Q529" i="18"/>
  <c r="U521" i="18"/>
  <c r="AC522" i="18"/>
  <c r="AG528" i="18"/>
  <c r="AE528" i="18"/>
  <c r="BA521" i="18"/>
  <c r="X524" i="18"/>
  <c r="AS527" i="18"/>
  <c r="X528" i="18"/>
  <c r="AR530" i="18"/>
  <c r="AW530" i="18"/>
  <c r="AG523" i="18"/>
  <c r="S529" i="18"/>
  <c r="W521" i="18"/>
  <c r="BB527" i="18"/>
  <c r="Y523" i="18"/>
  <c r="V528" i="18"/>
  <c r="AX529" i="18"/>
  <c r="AR523" i="18"/>
  <c r="AU523" i="18"/>
  <c r="BA524" i="18"/>
  <c r="AC530" i="18"/>
  <c r="P528" i="18"/>
  <c r="AI526" i="18"/>
  <c r="L525" i="18"/>
  <c r="X526" i="18"/>
  <c r="AY530" i="18"/>
  <c r="BB521" i="18"/>
  <c r="AH522" i="18"/>
  <c r="AX530" i="18"/>
  <c r="U529" i="18"/>
  <c r="X523" i="18"/>
  <c r="AF523" i="18"/>
  <c r="V522" i="18"/>
  <c r="T526" i="18"/>
  <c r="T539" i="18"/>
  <c r="N540" i="18"/>
  <c r="U542" i="18"/>
  <c r="T543" i="18"/>
  <c r="Q540" i="18"/>
  <c r="Y542" i="18"/>
  <c r="Z543" i="18"/>
  <c r="T540" i="18"/>
  <c r="T542" i="18"/>
  <c r="S543" i="18"/>
  <c r="U540" i="18"/>
  <c r="X541" i="18"/>
  <c r="Y543" i="18"/>
  <c r="R539" i="18"/>
  <c r="S541" i="18"/>
  <c r="S542" i="18"/>
  <c r="O539" i="18"/>
  <c r="R540" i="18"/>
  <c r="P542" i="18"/>
  <c r="M539" i="18"/>
  <c r="V540" i="18"/>
  <c r="R542" i="18"/>
  <c r="U539" i="18"/>
  <c r="P540" i="18"/>
  <c r="Q542" i="18"/>
  <c r="R543" i="18"/>
  <c r="P539" i="18"/>
  <c r="U541" i="18"/>
  <c r="U543" i="18"/>
  <c r="Q539" i="18"/>
  <c r="T541" i="18"/>
  <c r="V542" i="18"/>
  <c r="N539" i="18"/>
  <c r="R541" i="18"/>
  <c r="W542" i="18"/>
  <c r="V539" i="18"/>
  <c r="W541" i="18"/>
  <c r="X542" i="18"/>
  <c r="W540" i="18"/>
  <c r="Q541" i="18"/>
  <c r="X543" i="18"/>
  <c r="O540" i="18"/>
  <c r="P541" i="18"/>
  <c r="W543" i="18"/>
  <c r="S540" i="18"/>
  <c r="O541" i="18"/>
  <c r="Q543" i="18"/>
  <c r="S539" i="18"/>
  <c r="V541" i="18"/>
  <c r="V543" i="18"/>
  <c r="AO519" i="18"/>
  <c r="K519" i="18"/>
  <c r="W519" i="18"/>
  <c r="AW519" i="18"/>
  <c r="AH519" i="18"/>
  <c r="I519" i="18"/>
  <c r="G519" i="18"/>
  <c r="G531" i="18" s="1"/>
  <c r="BF519" i="18"/>
  <c r="AI519" i="18"/>
  <c r="AN519" i="18"/>
  <c r="AA519" i="18"/>
  <c r="AY519" i="18"/>
  <c r="AT519" i="18"/>
  <c r="AZ519" i="18"/>
  <c r="BE519" i="18"/>
  <c r="AV519" i="18"/>
  <c r="AM519" i="18"/>
  <c r="BI519" i="18"/>
  <c r="AX519" i="18"/>
  <c r="AQ519" i="18"/>
  <c r="S519" i="18"/>
  <c r="BB519" i="18"/>
  <c r="AR519" i="18"/>
  <c r="BD519" i="18"/>
  <c r="Z519" i="18"/>
  <c r="L519" i="18"/>
  <c r="BH519" i="18"/>
  <c r="M519" i="18"/>
  <c r="AJ519" i="18"/>
  <c r="AD519" i="18"/>
  <c r="R519" i="18"/>
  <c r="V519" i="18"/>
  <c r="AU519" i="18"/>
  <c r="BG519" i="18"/>
  <c r="AC519" i="18"/>
  <c r="O519" i="18"/>
  <c r="Q519" i="18"/>
  <c r="P519" i="18"/>
  <c r="U519" i="18"/>
  <c r="AS519" i="18"/>
  <c r="AB519" i="18"/>
  <c r="Y519" i="18"/>
  <c r="N519" i="18"/>
  <c r="H519" i="18"/>
  <c r="AG519" i="18"/>
  <c r="AL519" i="18"/>
  <c r="J519" i="18"/>
  <c r="T519" i="18"/>
  <c r="AP519" i="18"/>
  <c r="AE519" i="18"/>
  <c r="X519" i="18"/>
  <c r="AF519" i="18"/>
  <c r="BC519" i="18"/>
  <c r="BA519" i="18"/>
  <c r="AK519" i="18"/>
  <c r="R578" i="18"/>
  <c r="BE578" i="18"/>
  <c r="AK578" i="18"/>
  <c r="Z579" i="18"/>
  <c r="U579" i="18"/>
  <c r="AO579" i="18"/>
  <c r="Q580" i="18"/>
  <c r="BB580" i="18"/>
  <c r="AM581" i="18"/>
  <c r="AV581" i="18"/>
  <c r="AW581" i="18"/>
  <c r="AK582" i="18"/>
  <c r="W582" i="18"/>
  <c r="AC582" i="18"/>
  <c r="P578" i="18"/>
  <c r="AA578" i="18"/>
  <c r="AN578" i="18"/>
  <c r="AS579" i="18"/>
  <c r="Y579" i="18"/>
  <c r="Y580" i="18"/>
  <c r="AK580" i="18"/>
  <c r="AP580" i="18"/>
  <c r="AI581" i="18"/>
  <c r="AB581" i="18"/>
  <c r="P581" i="18"/>
  <c r="AS582" i="18"/>
  <c r="AV582" i="18"/>
  <c r="R582" i="18"/>
  <c r="AO578" i="18"/>
  <c r="AQ578" i="18"/>
  <c r="T578" i="18"/>
  <c r="N579" i="18"/>
  <c r="R579" i="18"/>
  <c r="AF580" i="18"/>
  <c r="AT580" i="18"/>
  <c r="S580" i="18"/>
  <c r="BB581" i="18"/>
  <c r="W581" i="18"/>
  <c r="Q581" i="18"/>
  <c r="AQ582" i="18"/>
  <c r="BI582" i="18"/>
  <c r="AL578" i="18"/>
  <c r="AH578" i="18"/>
  <c r="AW578" i="18"/>
  <c r="BD579" i="18"/>
  <c r="AM579" i="18"/>
  <c r="AY579" i="18"/>
  <c r="AO580" i="18"/>
  <c r="AY580" i="18"/>
  <c r="AE581" i="18"/>
  <c r="BD581" i="18"/>
  <c r="V581" i="18"/>
  <c r="BG582" i="18"/>
  <c r="X582" i="18"/>
  <c r="AL582" i="18"/>
  <c r="BD582" i="18"/>
  <c r="BB578" i="18"/>
  <c r="AX578" i="18"/>
  <c r="AH579" i="18"/>
  <c r="AQ579" i="18"/>
  <c r="AI579" i="18"/>
  <c r="AA580" i="18"/>
  <c r="AV580" i="18"/>
  <c r="AH580" i="18"/>
  <c r="T581" i="18"/>
  <c r="U581" i="18"/>
  <c r="AC581" i="18"/>
  <c r="AO582" i="18"/>
  <c r="AW582" i="18"/>
  <c r="AT582" i="18"/>
  <c r="X578" i="18"/>
  <c r="AF578" i="18"/>
  <c r="AR579" i="18"/>
  <c r="AB579" i="18"/>
  <c r="AG579" i="18"/>
  <c r="BF580" i="18"/>
  <c r="AL580" i="18"/>
  <c r="Z580" i="18"/>
  <c r="AT581" i="18"/>
  <c r="AL581" i="18"/>
  <c r="AZ581" i="18"/>
  <c r="Q582" i="18"/>
  <c r="AF582" i="18"/>
  <c r="AA582" i="18"/>
  <c r="N578" i="18"/>
  <c r="M578" i="18"/>
  <c r="AJ579" i="18"/>
  <c r="AX579" i="18"/>
  <c r="P579" i="18"/>
  <c r="T580" i="18"/>
  <c r="AJ580" i="18"/>
  <c r="AN580" i="18"/>
  <c r="AY581" i="18"/>
  <c r="Z581" i="18"/>
  <c r="AR581" i="18"/>
  <c r="AU582" i="18"/>
  <c r="BF582" i="18"/>
  <c r="AS578" i="18"/>
  <c r="S578" i="18"/>
  <c r="U578" i="18"/>
  <c r="BC579" i="18"/>
  <c r="AD579" i="18"/>
  <c r="AC580" i="18"/>
  <c r="AR580" i="18"/>
  <c r="AG580" i="18"/>
  <c r="X581" i="18"/>
  <c r="BE581" i="18"/>
  <c r="AO581" i="18"/>
  <c r="Z582" i="18"/>
  <c r="V582" i="18"/>
  <c r="AY582" i="18"/>
  <c r="BE582" i="18"/>
  <c r="W578" i="18"/>
  <c r="BA578" i="18"/>
  <c r="BD578" i="18"/>
  <c r="AT579" i="18"/>
  <c r="AA579" i="18"/>
  <c r="V579" i="18"/>
  <c r="U580" i="18"/>
  <c r="AM580" i="18"/>
  <c r="BC580" i="18"/>
  <c r="BC581" i="18"/>
  <c r="BF581" i="18"/>
  <c r="AX581" i="18"/>
  <c r="BB582" i="18"/>
  <c r="AI582" i="18"/>
  <c r="AJ578" i="18"/>
  <c r="Q578" i="18"/>
  <c r="Z578" i="18"/>
  <c r="AC579" i="18"/>
  <c r="BE579" i="18"/>
  <c r="Q579" i="18"/>
  <c r="AX580" i="18"/>
  <c r="BA580" i="18"/>
  <c r="AW580" i="18"/>
  <c r="BH581" i="18"/>
  <c r="AK581" i="18"/>
  <c r="AN581" i="18"/>
  <c r="BC582" i="18"/>
  <c r="AN582" i="18"/>
  <c r="AT578" i="18"/>
  <c r="O578" i="18"/>
  <c r="AM578" i="18"/>
  <c r="BF579" i="18"/>
  <c r="AZ579" i="18"/>
  <c r="W579" i="18"/>
  <c r="R580" i="18"/>
  <c r="AU580" i="18"/>
  <c r="AE580" i="18"/>
  <c r="BG581" i="18"/>
  <c r="R581" i="18"/>
  <c r="AA581" i="18"/>
  <c r="Y582" i="18"/>
  <c r="AV578" i="18"/>
  <c r="AG578" i="18"/>
  <c r="AR578" i="18"/>
  <c r="AE579" i="18"/>
  <c r="AW579" i="18"/>
  <c r="AF579" i="18"/>
  <c r="BD580" i="18"/>
  <c r="O580" i="18"/>
  <c r="V580" i="18"/>
  <c r="AP581" i="18"/>
  <c r="S581" i="18"/>
  <c r="BA581" i="18"/>
  <c r="AE582" i="18"/>
  <c r="AM582" i="18"/>
  <c r="AX582" i="18"/>
  <c r="AB582" i="18"/>
  <c r="BC578" i="18"/>
  <c r="AD578" i="18"/>
  <c r="AB578" i="18"/>
  <c r="BA579" i="18"/>
  <c r="AN579" i="18"/>
  <c r="O579" i="18"/>
  <c r="P580" i="18"/>
  <c r="W580" i="18"/>
  <c r="AS580" i="18"/>
  <c r="AG581" i="18"/>
  <c r="AJ581" i="18"/>
  <c r="AH582" i="18"/>
  <c r="U582" i="18"/>
  <c r="AJ582" i="18"/>
  <c r="V578" i="18"/>
  <c r="AI578" i="18"/>
  <c r="Y578" i="18"/>
  <c r="AV579" i="18"/>
  <c r="AU579" i="18"/>
  <c r="BB579" i="18"/>
  <c r="BE580" i="18"/>
  <c r="AD580" i="18"/>
  <c r="AB580" i="18"/>
  <c r="AD581" i="18"/>
  <c r="AH581" i="18"/>
  <c r="AD582" i="18"/>
  <c r="AP582" i="18"/>
  <c r="T582" i="18"/>
  <c r="AY578" i="18"/>
  <c r="AP578" i="18"/>
  <c r="AU578" i="18"/>
  <c r="T579" i="18"/>
  <c r="AP579" i="18"/>
  <c r="AL579" i="18"/>
  <c r="X580" i="18"/>
  <c r="AZ580" i="18"/>
  <c r="Y581" i="18"/>
  <c r="AQ581" i="18"/>
  <c r="AU581" i="18"/>
  <c r="BA582" i="18"/>
  <c r="BH582" i="18"/>
  <c r="AE578" i="18"/>
  <c r="AZ578" i="18"/>
  <c r="AC578" i="18"/>
  <c r="S579" i="18"/>
  <c r="X579" i="18"/>
  <c r="AK579" i="18"/>
  <c r="BG580" i="18"/>
  <c r="AQ580" i="18"/>
  <c r="AI580" i="18"/>
  <c r="AF581" i="18"/>
  <c r="AS581" i="18"/>
  <c r="AZ582" i="18"/>
  <c r="S582" i="18"/>
  <c r="AG582" i="18"/>
  <c r="AR582" i="18"/>
  <c r="V565" i="18"/>
  <c r="X566" i="18"/>
  <c r="O567" i="18"/>
  <c r="R569" i="18"/>
  <c r="U565" i="18"/>
  <c r="S566" i="18"/>
  <c r="U568" i="18"/>
  <c r="AB569" i="18"/>
  <c r="S565" i="18"/>
  <c r="T566" i="18"/>
  <c r="W568" i="18"/>
  <c r="S569" i="18"/>
  <c r="T565" i="18"/>
  <c r="R566" i="18"/>
  <c r="AA568" i="18"/>
  <c r="Q568" i="18"/>
  <c r="T569" i="18"/>
  <c r="Y569" i="18"/>
  <c r="X569" i="18"/>
  <c r="W565" i="18"/>
  <c r="W566" i="18"/>
  <c r="P568" i="18"/>
  <c r="Z569" i="18"/>
  <c r="X565" i="18"/>
  <c r="Y567" i="18"/>
  <c r="X568" i="18"/>
  <c r="Q569" i="18"/>
  <c r="M565" i="18"/>
  <c r="R567" i="18"/>
  <c r="Z568" i="18"/>
  <c r="V569" i="18"/>
  <c r="P565" i="18"/>
  <c r="W567" i="18"/>
  <c r="R568" i="18"/>
  <c r="AA569" i="18"/>
  <c r="X567" i="18"/>
  <c r="N566" i="18"/>
  <c r="P566" i="18"/>
  <c r="R565" i="18"/>
  <c r="O565" i="18"/>
  <c r="Q567" i="18"/>
  <c r="S568" i="18"/>
  <c r="W569" i="18"/>
  <c r="Q566" i="18"/>
  <c r="P567" i="18"/>
  <c r="T568" i="18"/>
  <c r="U569" i="18"/>
  <c r="Y566" i="18"/>
  <c r="S567" i="18"/>
  <c r="Y568" i="18"/>
  <c r="U566" i="18"/>
  <c r="V568" i="18"/>
  <c r="V567" i="18"/>
  <c r="Z567" i="18"/>
  <c r="V566" i="18"/>
  <c r="O566" i="18"/>
  <c r="U567" i="18"/>
  <c r="N565" i="18"/>
  <c r="Q565" i="18"/>
  <c r="T567" i="18"/>
  <c r="R553" i="18" l="1"/>
  <c r="Y565" i="18"/>
  <c r="Z565" i="18" s="1"/>
  <c r="AA565" i="18" s="1"/>
  <c r="AB565" i="18" s="1"/>
  <c r="AC565" i="18" s="1"/>
  <c r="AD565" i="18" s="1"/>
  <c r="AE565" i="18" s="1"/>
  <c r="AF565" i="18" s="1"/>
  <c r="AG565" i="18" s="1"/>
  <c r="AH565" i="18" s="1"/>
  <c r="AI565" i="18" s="1"/>
  <c r="AJ565" i="18" s="1"/>
  <c r="AK565" i="18" s="1"/>
  <c r="AL565" i="18" s="1"/>
  <c r="AM565" i="18" s="1"/>
  <c r="AN565" i="18" s="1"/>
  <c r="AO565" i="18" s="1"/>
  <c r="AP565" i="18" s="1"/>
  <c r="AQ565" i="18" s="1"/>
  <c r="AR565" i="18" s="1"/>
  <c r="AS565" i="18" s="1"/>
  <c r="AT565" i="18" s="1"/>
  <c r="AU565" i="18" s="1"/>
  <c r="AV565" i="18" s="1"/>
  <c r="AW565" i="18" s="1"/>
  <c r="AX565" i="18" s="1"/>
  <c r="AY565" i="18" s="1"/>
  <c r="AZ565" i="18" s="1"/>
  <c r="BA565" i="18" s="1"/>
  <c r="BB565" i="18" s="1"/>
  <c r="BC565" i="18" s="1"/>
  <c r="BD565" i="18" s="1"/>
  <c r="BE565" i="18" s="1"/>
  <c r="BF565" i="18" s="1"/>
  <c r="BG565" i="18" s="1"/>
  <c r="BH565" i="18" s="1"/>
  <c r="BI565" i="18" s="1"/>
  <c r="Z566" i="18"/>
  <c r="AA566" i="18" s="1"/>
  <c r="AB568" i="18"/>
  <c r="AC568" i="18" s="1"/>
  <c r="I531" i="18"/>
  <c r="AP531" i="18"/>
  <c r="W539" i="18"/>
  <c r="X539" i="18" s="1"/>
  <c r="Y539" i="18" s="1"/>
  <c r="Z539" i="18" s="1"/>
  <c r="AA539" i="18" s="1"/>
  <c r="AB539" i="18" s="1"/>
  <c r="AC539" i="18" s="1"/>
  <c r="AD539" i="18" s="1"/>
  <c r="AE539" i="18" s="1"/>
  <c r="AF539" i="18" s="1"/>
  <c r="AG539" i="18" s="1"/>
  <c r="AH539" i="18" s="1"/>
  <c r="AI539" i="18" s="1"/>
  <c r="AJ539" i="18" s="1"/>
  <c r="AK539" i="18" s="1"/>
  <c r="AL539" i="18" s="1"/>
  <c r="AM539" i="18" s="1"/>
  <c r="AN539" i="18" s="1"/>
  <c r="AO539" i="18" s="1"/>
  <c r="AP539" i="18" s="1"/>
  <c r="AQ539" i="18" s="1"/>
  <c r="AR539" i="18" s="1"/>
  <c r="AS539" i="18" s="1"/>
  <c r="AT539" i="18" s="1"/>
  <c r="AU539" i="18" s="1"/>
  <c r="AV539" i="18" s="1"/>
  <c r="AW539" i="18" s="1"/>
  <c r="AX539" i="18" s="1"/>
  <c r="AY539" i="18" s="1"/>
  <c r="AZ539" i="18" s="1"/>
  <c r="BA539" i="18" s="1"/>
  <c r="BB539" i="18" s="1"/>
  <c r="BC539" i="18" s="1"/>
  <c r="BD539" i="18" s="1"/>
  <c r="BE539" i="18" s="1"/>
  <c r="BF539" i="18" s="1"/>
  <c r="BG539" i="18" s="1"/>
  <c r="BH539" i="18" s="1"/>
  <c r="BI539" i="18" s="1"/>
  <c r="Z542" i="18"/>
  <c r="AA542" i="18" s="1"/>
  <c r="AB542" i="18" s="1"/>
  <c r="AC542" i="18" s="1"/>
  <c r="AD542" i="18" s="1"/>
  <c r="AE542" i="18" s="1"/>
  <c r="AF542" i="18" s="1"/>
  <c r="AG542" i="18" s="1"/>
  <c r="AH542" i="18" s="1"/>
  <c r="AI542" i="18" s="1"/>
  <c r="AJ542" i="18" s="1"/>
  <c r="AK542" i="18" s="1"/>
  <c r="AL542" i="18" s="1"/>
  <c r="AM542" i="18" s="1"/>
  <c r="AN542" i="18" s="1"/>
  <c r="AO542" i="18" s="1"/>
  <c r="AP542" i="18" s="1"/>
  <c r="AQ542" i="18" s="1"/>
  <c r="AR542" i="18" s="1"/>
  <c r="AS542" i="18" s="1"/>
  <c r="AT542" i="18" s="1"/>
  <c r="AU542" i="18" s="1"/>
  <c r="AV542" i="18" s="1"/>
  <c r="AW542" i="18" s="1"/>
  <c r="AX542" i="18" s="1"/>
  <c r="AY542" i="18" s="1"/>
  <c r="AZ542" i="18" s="1"/>
  <c r="BA542" i="18" s="1"/>
  <c r="BB542" i="18" s="1"/>
  <c r="BC542" i="18" s="1"/>
  <c r="BD542" i="18" s="1"/>
  <c r="BE542" i="18" s="1"/>
  <c r="BF542" i="18" s="1"/>
  <c r="BG542" i="18" s="1"/>
  <c r="BH542" i="18" s="1"/>
  <c r="BI542" i="18" s="1"/>
  <c r="BG579" i="18"/>
  <c r="BH579" i="18" s="1"/>
  <c r="BI579" i="18" s="1"/>
  <c r="AF531" i="18"/>
  <c r="T531" i="18"/>
  <c r="AS531" i="18"/>
  <c r="O531" i="18"/>
  <c r="V531" i="18"/>
  <c r="M531" i="18"/>
  <c r="BD531" i="18"/>
  <c r="AQ531" i="18"/>
  <c r="AV531" i="18"/>
  <c r="AY531" i="18"/>
  <c r="BF531" i="18"/>
  <c r="AW531" i="18"/>
  <c r="BH580" i="18"/>
  <c r="BI580" i="18" s="1"/>
  <c r="BF578" i="18"/>
  <c r="BG578" i="18" s="1"/>
  <c r="BH578" i="18" s="1"/>
  <c r="BI578" i="18" s="1"/>
  <c r="BI581" i="18"/>
  <c r="AG531" i="18"/>
  <c r="Q531" i="18"/>
  <c r="AU531" i="18"/>
  <c r="Z531" i="18"/>
  <c r="Y541" i="18"/>
  <c r="Z541" i="18" s="1"/>
  <c r="AA541" i="18" s="1"/>
  <c r="AB541" i="18" s="1"/>
  <c r="AC541" i="18" s="1"/>
  <c r="AD541" i="18" s="1"/>
  <c r="AE541" i="18" s="1"/>
  <c r="AF541" i="18" s="1"/>
  <c r="AG541" i="18" s="1"/>
  <c r="AH541" i="18" s="1"/>
  <c r="AI541" i="18" s="1"/>
  <c r="AJ541" i="18" s="1"/>
  <c r="AK541" i="18" s="1"/>
  <c r="AL541" i="18" s="1"/>
  <c r="AM541" i="18" s="1"/>
  <c r="AN541" i="18" s="1"/>
  <c r="AO541" i="18" s="1"/>
  <c r="AP541" i="18" s="1"/>
  <c r="AQ541" i="18" s="1"/>
  <c r="AR541" i="18" s="1"/>
  <c r="AS541" i="18" s="1"/>
  <c r="AT541" i="18" s="1"/>
  <c r="AU541" i="18" s="1"/>
  <c r="AV541" i="18" s="1"/>
  <c r="AW541" i="18" s="1"/>
  <c r="AX541" i="18" s="1"/>
  <c r="AY541" i="18" s="1"/>
  <c r="AZ541" i="18" s="1"/>
  <c r="BA541" i="18" s="1"/>
  <c r="BB541" i="18" s="1"/>
  <c r="BC541" i="18" s="1"/>
  <c r="BD541" i="18" s="1"/>
  <c r="BE541" i="18" s="1"/>
  <c r="BF541" i="18" s="1"/>
  <c r="BG541" i="18" s="1"/>
  <c r="BH541" i="18" s="1"/>
  <c r="BI541" i="18" s="1"/>
  <c r="Q552" i="18"/>
  <c r="R552" i="18" s="1"/>
  <c r="S552" i="18" s="1"/>
  <c r="T552" i="18" s="1"/>
  <c r="U552" i="18" s="1"/>
  <c r="V552" i="18" s="1"/>
  <c r="W552" i="18" s="1"/>
  <c r="X552" i="18" s="1"/>
  <c r="Y552" i="18" s="1"/>
  <c r="Z552" i="18" s="1"/>
  <c r="AA552" i="18" s="1"/>
  <c r="AB552" i="18" s="1"/>
  <c r="AC552" i="18" s="1"/>
  <c r="AD552" i="18" s="1"/>
  <c r="AE552" i="18" s="1"/>
  <c r="AF552" i="18" s="1"/>
  <c r="AG552" i="18" s="1"/>
  <c r="AH552" i="18" s="1"/>
  <c r="AI552" i="18" s="1"/>
  <c r="AJ552" i="18" s="1"/>
  <c r="AK552" i="18" s="1"/>
  <c r="AL552" i="18" s="1"/>
  <c r="AM552" i="18" s="1"/>
  <c r="AN552" i="18" s="1"/>
  <c r="AO552" i="18" s="1"/>
  <c r="AP552" i="18" s="1"/>
  <c r="AQ552" i="18" s="1"/>
  <c r="AR552" i="18" s="1"/>
  <c r="AS552" i="18" s="1"/>
  <c r="AT552" i="18" s="1"/>
  <c r="AU552" i="18" s="1"/>
  <c r="AV552" i="18" s="1"/>
  <c r="AW552" i="18" s="1"/>
  <c r="AX552" i="18" s="1"/>
  <c r="AY552" i="18" s="1"/>
  <c r="AZ552" i="18" s="1"/>
  <c r="BA552" i="18" s="1"/>
  <c r="BB552" i="18" s="1"/>
  <c r="BC552" i="18" s="1"/>
  <c r="BD552" i="18" s="1"/>
  <c r="BE552" i="18" s="1"/>
  <c r="BF552" i="18" s="1"/>
  <c r="BG552" i="18" s="1"/>
  <c r="BH552" i="18" s="1"/>
  <c r="BI552" i="18" s="1"/>
  <c r="T555" i="18"/>
  <c r="U555" i="18" s="1"/>
  <c r="S554" i="18"/>
  <c r="T554" i="18" s="1"/>
  <c r="U554" i="18" s="1"/>
  <c r="V554" i="18" s="1"/>
  <c r="W554" i="18" s="1"/>
  <c r="X554" i="18" s="1"/>
  <c r="Y554" i="18" s="1"/>
  <c r="Z554" i="18" s="1"/>
  <c r="AA554" i="18" s="1"/>
  <c r="AB554" i="18" s="1"/>
  <c r="AC554" i="18" s="1"/>
  <c r="AD554" i="18" s="1"/>
  <c r="AE554" i="18" s="1"/>
  <c r="AF554" i="18" s="1"/>
  <c r="AG554" i="18" s="1"/>
  <c r="AH554" i="18" s="1"/>
  <c r="AI554" i="18" s="1"/>
  <c r="AJ554" i="18" s="1"/>
  <c r="AK554" i="18" s="1"/>
  <c r="AL554" i="18" s="1"/>
  <c r="AM554" i="18" s="1"/>
  <c r="AN554" i="18" s="1"/>
  <c r="AO554" i="18" s="1"/>
  <c r="AP554" i="18" s="1"/>
  <c r="AQ554" i="18" s="1"/>
  <c r="AR554" i="18" s="1"/>
  <c r="AS554" i="18" s="1"/>
  <c r="AT554" i="18" s="1"/>
  <c r="AU554" i="18" s="1"/>
  <c r="AV554" i="18" s="1"/>
  <c r="AW554" i="18" s="1"/>
  <c r="AX554" i="18" s="1"/>
  <c r="AY554" i="18" s="1"/>
  <c r="AZ554" i="18" s="1"/>
  <c r="BA554" i="18" s="1"/>
  <c r="BB554" i="18" s="1"/>
  <c r="BC554" i="18" s="1"/>
  <c r="BD554" i="18" s="1"/>
  <c r="BE554" i="18" s="1"/>
  <c r="BF554" i="18" s="1"/>
  <c r="BG554" i="18" s="1"/>
  <c r="BH554" i="18" s="1"/>
  <c r="BI554" i="18" s="1"/>
  <c r="AA543" i="18"/>
  <c r="AB543" i="18" s="1"/>
  <c r="AA567" i="18"/>
  <c r="AB567" i="18" s="1"/>
  <c r="AC567" i="18" s="1"/>
  <c r="AD567" i="18" s="1"/>
  <c r="AE567" i="18" s="1"/>
  <c r="AK531" i="18"/>
  <c r="X531" i="18"/>
  <c r="U531" i="18"/>
  <c r="AC531" i="18"/>
  <c r="BE531" i="18"/>
  <c r="AA531" i="18"/>
  <c r="W531" i="18"/>
  <c r="X540" i="18"/>
  <c r="Y540" i="18" s="1"/>
  <c r="Z540" i="18" s="1"/>
  <c r="AA540" i="18" s="1"/>
  <c r="AB540" i="18" s="1"/>
  <c r="AC540" i="18" s="1"/>
  <c r="AD540" i="18" s="1"/>
  <c r="AE540" i="18" s="1"/>
  <c r="AF540" i="18" s="1"/>
  <c r="AG540" i="18" s="1"/>
  <c r="AH540" i="18" s="1"/>
  <c r="AI540" i="18" s="1"/>
  <c r="AJ540" i="18" s="1"/>
  <c r="AK540" i="18" s="1"/>
  <c r="AL540" i="18" s="1"/>
  <c r="AM540" i="18" s="1"/>
  <c r="AN540" i="18" s="1"/>
  <c r="AO540" i="18" s="1"/>
  <c r="AP540" i="18" s="1"/>
  <c r="AQ540" i="18" s="1"/>
  <c r="AR540" i="18" s="1"/>
  <c r="AS540" i="18" s="1"/>
  <c r="AT540" i="18" s="1"/>
  <c r="AU540" i="18" s="1"/>
  <c r="AV540" i="18" s="1"/>
  <c r="AW540" i="18" s="1"/>
  <c r="AX540" i="18" s="1"/>
  <c r="AY540" i="18" s="1"/>
  <c r="AZ540" i="18" s="1"/>
  <c r="BA540" i="18" s="1"/>
  <c r="BB540" i="18" s="1"/>
  <c r="BC540" i="18" s="1"/>
  <c r="BD540" i="18" s="1"/>
  <c r="BE540" i="18" s="1"/>
  <c r="BF540" i="18" s="1"/>
  <c r="BG540" i="18" s="1"/>
  <c r="BH540" i="18" s="1"/>
  <c r="BI540" i="18" s="1"/>
  <c r="AE531" i="18"/>
  <c r="P531" i="18"/>
  <c r="AN531" i="18"/>
  <c r="K531" i="18"/>
  <c r="U556" i="18"/>
  <c r="V556" i="18" s="1"/>
  <c r="W556" i="18" s="1"/>
  <c r="X556" i="18" s="1"/>
  <c r="Y556" i="18" s="1"/>
  <c r="J531" i="18"/>
  <c r="N531" i="18"/>
  <c r="R531" i="18"/>
  <c r="BH531" i="18"/>
  <c r="AR531" i="18"/>
  <c r="AX531" i="18"/>
  <c r="BA531" i="18"/>
  <c r="AL531" i="18"/>
  <c r="Y531" i="18"/>
  <c r="BG531" i="18"/>
  <c r="AD531" i="18"/>
  <c r="L531" i="18"/>
  <c r="BI531" i="18"/>
  <c r="AZ531" i="18"/>
  <c r="BC531" i="18"/>
  <c r="AB531" i="18"/>
  <c r="AJ531" i="18"/>
  <c r="S531" i="18"/>
  <c r="AM531" i="18"/>
  <c r="AT531" i="18"/>
  <c r="AH531" i="18"/>
  <c r="AO531" i="18"/>
  <c r="AC569" i="18"/>
  <c r="AD569" i="18" s="1"/>
  <c r="AE569" i="18" s="1"/>
  <c r="AF569" i="18" s="1"/>
  <c r="AG569" i="18" s="1"/>
  <c r="S553" i="18"/>
  <c r="T553" i="18" s="1"/>
  <c r="U553" i="18" s="1"/>
  <c r="V553" i="18" s="1"/>
  <c r="W553" i="18" s="1"/>
  <c r="X553" i="18" s="1"/>
  <c r="J857" i="18"/>
  <c r="J869" i="18" s="1"/>
  <c r="I869" i="18"/>
  <c r="L857" i="18"/>
  <c r="L869" i="18" s="1"/>
  <c r="K869" i="18"/>
  <c r="BB531" i="18"/>
  <c r="H531" i="18"/>
  <c r="AI531" i="18"/>
  <c r="AB566" i="18" l="1"/>
  <c r="AC566" i="18" s="1"/>
  <c r="AD566" i="18" s="1"/>
  <c r="AE566" i="18" s="1"/>
  <c r="AC543" i="18"/>
  <c r="AD543" i="18" s="1"/>
  <c r="AE543" i="18" s="1"/>
  <c r="AF543" i="18" s="1"/>
  <c r="AG543" i="18" s="1"/>
  <c r="AH543" i="18" s="1"/>
  <c r="AI543" i="18" s="1"/>
  <c r="AJ543" i="18" s="1"/>
  <c r="AK543" i="18" s="1"/>
  <c r="AL543" i="18" s="1"/>
  <c r="AM543" i="18" s="1"/>
  <c r="AN543" i="18" s="1"/>
  <c r="AO543" i="18" s="1"/>
  <c r="AP543" i="18" s="1"/>
  <c r="AQ543" i="18" s="1"/>
  <c r="AR543" i="18" s="1"/>
  <c r="AS543" i="18" s="1"/>
  <c r="AT543" i="18" s="1"/>
  <c r="AU543" i="18" s="1"/>
  <c r="AV543" i="18" s="1"/>
  <c r="AW543" i="18" s="1"/>
  <c r="AX543" i="18" s="1"/>
  <c r="AY543" i="18" s="1"/>
  <c r="AZ543" i="18" s="1"/>
  <c r="BA543" i="18" s="1"/>
  <c r="BB543" i="18" s="1"/>
  <c r="BC543" i="18" s="1"/>
  <c r="BD543" i="18" s="1"/>
  <c r="BE543" i="18" s="1"/>
  <c r="BF543" i="18" s="1"/>
  <c r="BG543" i="18" s="1"/>
  <c r="BH543" i="18" s="1"/>
  <c r="BI543" i="18" s="1"/>
  <c r="AD568" i="18"/>
  <c r="AE568" i="18" s="1"/>
  <c r="AF568" i="18" s="1"/>
  <c r="AG568" i="18" s="1"/>
  <c r="AH568" i="18" s="1"/>
  <c r="AI568" i="18" s="1"/>
  <c r="AJ568" i="18" s="1"/>
  <c r="AK568" i="18" s="1"/>
  <c r="AL568" i="18" s="1"/>
  <c r="AM568" i="18" s="1"/>
  <c r="AN568" i="18" s="1"/>
  <c r="AO568" i="18" s="1"/>
  <c r="AP568" i="18" s="1"/>
  <c r="AQ568" i="18" s="1"/>
  <c r="AR568" i="18" s="1"/>
  <c r="AS568" i="18" s="1"/>
  <c r="AT568" i="18" s="1"/>
  <c r="AU568" i="18" s="1"/>
  <c r="AV568" i="18" s="1"/>
  <c r="AW568" i="18" s="1"/>
  <c r="AX568" i="18" s="1"/>
  <c r="AY568" i="18" s="1"/>
  <c r="AZ568" i="18" s="1"/>
  <c r="BA568" i="18" s="1"/>
  <c r="BB568" i="18" s="1"/>
  <c r="BC568" i="18" s="1"/>
  <c r="BD568" i="18" s="1"/>
  <c r="BE568" i="18" s="1"/>
  <c r="BF568" i="18" s="1"/>
  <c r="BG568" i="18" s="1"/>
  <c r="BH568" i="18" s="1"/>
  <c r="BI568" i="18" s="1"/>
  <c r="V555" i="18"/>
  <c r="W555" i="18" s="1"/>
  <c r="AH569" i="18"/>
  <c r="AI569" i="18" s="1"/>
  <c r="AJ569" i="18" s="1"/>
  <c r="AK569" i="18" s="1"/>
  <c r="AL569" i="18" s="1"/>
  <c r="AM569" i="18" s="1"/>
  <c r="AN569" i="18" s="1"/>
  <c r="AO569" i="18" s="1"/>
  <c r="AP569" i="18" s="1"/>
  <c r="AQ569" i="18" s="1"/>
  <c r="AR569" i="18" s="1"/>
  <c r="AS569" i="18" s="1"/>
  <c r="AT569" i="18" s="1"/>
  <c r="AU569" i="18" s="1"/>
  <c r="AV569" i="18" s="1"/>
  <c r="AW569" i="18" s="1"/>
  <c r="AX569" i="18" s="1"/>
  <c r="AY569" i="18" s="1"/>
  <c r="AZ569" i="18" s="1"/>
  <c r="BA569" i="18" s="1"/>
  <c r="BB569" i="18" s="1"/>
  <c r="BC569" i="18" s="1"/>
  <c r="BD569" i="18" s="1"/>
  <c r="BE569" i="18" s="1"/>
  <c r="BF569" i="18" s="1"/>
  <c r="BG569" i="18" s="1"/>
  <c r="BH569" i="18" s="1"/>
  <c r="BI569" i="18" s="1"/>
  <c r="AF566" i="18"/>
  <c r="AG566" i="18" s="1"/>
  <c r="AH566" i="18" s="1"/>
  <c r="AI566" i="18" s="1"/>
  <c r="AJ566" i="18" s="1"/>
  <c r="AK566" i="18" s="1"/>
  <c r="AL566" i="18" s="1"/>
  <c r="AM566" i="18" s="1"/>
  <c r="AN566" i="18" s="1"/>
  <c r="AO566" i="18" s="1"/>
  <c r="AP566" i="18" s="1"/>
  <c r="AQ566" i="18" s="1"/>
  <c r="AR566" i="18" s="1"/>
  <c r="AS566" i="18" s="1"/>
  <c r="AT566" i="18" s="1"/>
  <c r="AU566" i="18" s="1"/>
  <c r="AV566" i="18" s="1"/>
  <c r="AW566" i="18" s="1"/>
  <c r="AX566" i="18" s="1"/>
  <c r="AY566" i="18" s="1"/>
  <c r="AZ566" i="18" s="1"/>
  <c r="BA566" i="18" s="1"/>
  <c r="BB566" i="18" s="1"/>
  <c r="BC566" i="18" s="1"/>
  <c r="BD566" i="18" s="1"/>
  <c r="BE566" i="18" s="1"/>
  <c r="BF566" i="18" s="1"/>
  <c r="BG566" i="18" s="1"/>
  <c r="BH566" i="18" s="1"/>
  <c r="BI566" i="18" s="1"/>
  <c r="Y553" i="18"/>
  <c r="Z553" i="18" s="1"/>
  <c r="AA553" i="18" s="1"/>
  <c r="AB553" i="18" s="1"/>
  <c r="AC553" i="18" s="1"/>
  <c r="AD553" i="18" s="1"/>
  <c r="AE553" i="18" s="1"/>
  <c r="AF553" i="18" s="1"/>
  <c r="AG553" i="18" s="1"/>
  <c r="AH553" i="18" s="1"/>
  <c r="AI553" i="18" s="1"/>
  <c r="AJ553" i="18" s="1"/>
  <c r="AK553" i="18" s="1"/>
  <c r="AL553" i="18" s="1"/>
  <c r="AM553" i="18" s="1"/>
  <c r="AN553" i="18" s="1"/>
  <c r="AO553" i="18" s="1"/>
  <c r="AP553" i="18" s="1"/>
  <c r="AQ553" i="18" s="1"/>
  <c r="AR553" i="18" s="1"/>
  <c r="AS553" i="18" s="1"/>
  <c r="AT553" i="18" s="1"/>
  <c r="AU553" i="18" s="1"/>
  <c r="AV553" i="18" s="1"/>
  <c r="AW553" i="18" s="1"/>
  <c r="AX553" i="18" s="1"/>
  <c r="AY553" i="18" s="1"/>
  <c r="AZ553" i="18" s="1"/>
  <c r="BA553" i="18" s="1"/>
  <c r="BB553" i="18" s="1"/>
  <c r="BC553" i="18" s="1"/>
  <c r="BD553" i="18" s="1"/>
  <c r="BE553" i="18" s="1"/>
  <c r="BF553" i="18" s="1"/>
  <c r="BG553" i="18" s="1"/>
  <c r="BH553" i="18" s="1"/>
  <c r="BI553" i="18" s="1"/>
  <c r="Z556" i="18"/>
  <c r="AA556" i="18" s="1"/>
  <c r="AB556" i="18" s="1"/>
  <c r="AC556" i="18" s="1"/>
  <c r="AD556" i="18" s="1"/>
  <c r="AE556" i="18" s="1"/>
  <c r="AF556" i="18" s="1"/>
  <c r="AG556" i="18" s="1"/>
  <c r="AH556" i="18" s="1"/>
  <c r="AI556" i="18" s="1"/>
  <c r="AJ556" i="18" s="1"/>
  <c r="AK556" i="18" s="1"/>
  <c r="AL556" i="18" s="1"/>
  <c r="AM556" i="18" s="1"/>
  <c r="AN556" i="18" s="1"/>
  <c r="AO556" i="18" s="1"/>
  <c r="AP556" i="18" s="1"/>
  <c r="AQ556" i="18" s="1"/>
  <c r="AR556" i="18" s="1"/>
  <c r="AS556" i="18" s="1"/>
  <c r="AT556" i="18" s="1"/>
  <c r="AU556" i="18" s="1"/>
  <c r="AV556" i="18" s="1"/>
  <c r="AW556" i="18" s="1"/>
  <c r="AX556" i="18" s="1"/>
  <c r="AY556" i="18" s="1"/>
  <c r="AZ556" i="18" s="1"/>
  <c r="BA556" i="18" s="1"/>
  <c r="BB556" i="18" s="1"/>
  <c r="BC556" i="18" s="1"/>
  <c r="BD556" i="18" s="1"/>
  <c r="BE556" i="18" s="1"/>
  <c r="BF556" i="18" s="1"/>
  <c r="BG556" i="18" s="1"/>
  <c r="BH556" i="18" s="1"/>
  <c r="BI556" i="18" s="1"/>
  <c r="AF567" i="18"/>
  <c r="AG567" i="18" s="1"/>
  <c r="AH567" i="18" s="1"/>
  <c r="AI567" i="18" s="1"/>
  <c r="AJ567" i="18" s="1"/>
  <c r="AK567" i="18" s="1"/>
  <c r="AL567" i="18" s="1"/>
  <c r="AM567" i="18" s="1"/>
  <c r="AN567" i="18" s="1"/>
  <c r="AO567" i="18" s="1"/>
  <c r="AP567" i="18" s="1"/>
  <c r="AQ567" i="18" s="1"/>
  <c r="AR567" i="18" s="1"/>
  <c r="AS567" i="18" s="1"/>
  <c r="AT567" i="18" s="1"/>
  <c r="AU567" i="18" s="1"/>
  <c r="AV567" i="18" s="1"/>
  <c r="AW567" i="18" s="1"/>
  <c r="AX567" i="18" s="1"/>
  <c r="AY567" i="18" s="1"/>
  <c r="AZ567" i="18" s="1"/>
  <c r="BA567" i="18" s="1"/>
  <c r="BB567" i="18" s="1"/>
  <c r="BC567" i="18" s="1"/>
  <c r="BD567" i="18" s="1"/>
  <c r="BE567" i="18" s="1"/>
  <c r="BF567" i="18" s="1"/>
  <c r="BG567" i="18" s="1"/>
  <c r="BH567" i="18" s="1"/>
  <c r="BI567" i="18" s="1"/>
  <c r="X555" i="18" l="1"/>
  <c r="Y555" i="18" s="1"/>
  <c r="Z555" i="18" s="1"/>
  <c r="AA555" i="18" s="1"/>
  <c r="AB555" i="18" s="1"/>
  <c r="AC555" i="18" s="1"/>
  <c r="AD555" i="18" s="1"/>
  <c r="AE555" i="18" s="1"/>
  <c r="AF555" i="18" s="1"/>
  <c r="AG555" i="18" s="1"/>
  <c r="AH555" i="18" s="1"/>
  <c r="AI555" i="18" s="1"/>
  <c r="AJ555" i="18" s="1"/>
  <c r="AK555" i="18" s="1"/>
  <c r="AL555" i="18" s="1"/>
  <c r="AM555" i="18" s="1"/>
  <c r="AN555" i="18" s="1"/>
  <c r="AO555" i="18" s="1"/>
  <c r="AP555" i="18" s="1"/>
  <c r="AQ555" i="18" s="1"/>
  <c r="AR555" i="18" s="1"/>
  <c r="AS555" i="18" s="1"/>
  <c r="AT555" i="18" s="1"/>
  <c r="AU555" i="18" s="1"/>
  <c r="AV555" i="18" s="1"/>
  <c r="AW555" i="18" s="1"/>
  <c r="AX555" i="18" s="1"/>
  <c r="AY555" i="18" s="1"/>
  <c r="AZ555" i="18" s="1"/>
  <c r="BA555" i="18" s="1"/>
  <c r="BB555" i="18" s="1"/>
  <c r="BC555" i="18" s="1"/>
  <c r="BD555" i="18" s="1"/>
  <c r="BE555" i="18" s="1"/>
  <c r="BF555" i="18" s="1"/>
  <c r="BG555" i="18" s="1"/>
  <c r="BH555" i="18" s="1"/>
  <c r="BI555" i="18" s="1"/>
  <c r="AI500" i="18" l="1"/>
  <c r="AG500" i="18"/>
  <c r="AJ500" i="18"/>
  <c r="AF501" i="18"/>
  <c r="AM501" i="18"/>
  <c r="AR501" i="18"/>
  <c r="AI502" i="18"/>
  <c r="AB502" i="18"/>
  <c r="AH502" i="18"/>
  <c r="AX503" i="18"/>
  <c r="AL503" i="18"/>
  <c r="S504" i="18"/>
  <c r="AB504" i="18"/>
  <c r="AR504" i="18"/>
  <c r="AY500" i="18"/>
  <c r="AR500" i="18"/>
  <c r="U500" i="18"/>
  <c r="AE501" i="18"/>
  <c r="AL501" i="18"/>
  <c r="AA501" i="18"/>
  <c r="AW502" i="18"/>
  <c r="BE502" i="18"/>
  <c r="Q502" i="18"/>
  <c r="BB503" i="18"/>
  <c r="BC503" i="18"/>
  <c r="BH503" i="18"/>
  <c r="BH504" i="18"/>
  <c r="AK504" i="18"/>
  <c r="AA504" i="18"/>
  <c r="T500" i="18"/>
  <c r="AU500" i="18"/>
  <c r="AC501" i="18"/>
  <c r="AT501" i="18"/>
  <c r="BF501" i="18"/>
  <c r="AS502" i="18"/>
  <c r="AO502" i="18"/>
  <c r="AJ502" i="18"/>
  <c r="AU503" i="18"/>
  <c r="AT503" i="18"/>
  <c r="AT500" i="18"/>
  <c r="BA500" i="18"/>
  <c r="BE500" i="18"/>
  <c r="AP501" i="18"/>
  <c r="AU501" i="18"/>
  <c r="AZ502" i="18"/>
  <c r="AG502" i="18"/>
  <c r="R503" i="18"/>
  <c r="Y504" i="18"/>
  <c r="BC502" i="18"/>
  <c r="AJ503" i="18"/>
  <c r="W504" i="18"/>
  <c r="AD502" i="18"/>
  <c r="Z503" i="18"/>
  <c r="AH504" i="18"/>
  <c r="Y502" i="18"/>
  <c r="AR503" i="18"/>
  <c r="BE504" i="18"/>
  <c r="AD501" i="18"/>
  <c r="AQ503" i="18"/>
  <c r="X504" i="18"/>
  <c r="V503" i="18"/>
  <c r="AX500" i="18"/>
  <c r="Y500" i="18"/>
  <c r="AF500" i="18"/>
  <c r="AH501" i="18"/>
  <c r="AV501" i="18"/>
  <c r="N501" i="18"/>
  <c r="AR502" i="18"/>
  <c r="X502" i="18"/>
  <c r="AK502" i="18"/>
  <c r="AP503" i="18"/>
  <c r="BD503" i="18"/>
  <c r="V504" i="18"/>
  <c r="BC504" i="18"/>
  <c r="Q504" i="18"/>
  <c r="AL500" i="18"/>
  <c r="O500" i="18"/>
  <c r="BC500" i="18"/>
  <c r="AO501" i="18"/>
  <c r="BD501" i="18"/>
  <c r="Y501" i="18"/>
  <c r="P502" i="18"/>
  <c r="BB502" i="18"/>
  <c r="AP502" i="18"/>
  <c r="AG503" i="18"/>
  <c r="S503" i="18"/>
  <c r="AK503" i="18"/>
  <c r="AT504" i="18"/>
  <c r="AM504" i="18"/>
  <c r="N500" i="18"/>
  <c r="AB500" i="18"/>
  <c r="V500" i="18"/>
  <c r="AS501" i="18"/>
  <c r="AN501" i="18"/>
  <c r="AY501" i="18"/>
  <c r="BG502" i="18"/>
  <c r="AN502" i="18"/>
  <c r="AU502" i="18"/>
  <c r="AV503" i="18"/>
  <c r="AC500" i="18"/>
  <c r="P500" i="18"/>
  <c r="AH500" i="18"/>
  <c r="Q501" i="18"/>
  <c r="AG501" i="18"/>
  <c r="V501" i="18"/>
  <c r="AA502" i="18"/>
  <c r="AX502" i="18"/>
  <c r="W503" i="18"/>
  <c r="AO504" i="18"/>
  <c r="AF502" i="18"/>
  <c r="BA503" i="18"/>
  <c r="AZ504" i="18"/>
  <c r="AL502" i="18"/>
  <c r="X503" i="18"/>
  <c r="U504" i="18"/>
  <c r="AV502" i="18"/>
  <c r="AI503" i="18"/>
  <c r="AQ504" i="18"/>
  <c r="AD504" i="18"/>
  <c r="AM503" i="18"/>
  <c r="AC504" i="18"/>
  <c r="Z500" i="18"/>
  <c r="Z501" i="18"/>
  <c r="AG504" i="18"/>
  <c r="BG504" i="18"/>
  <c r="AW504" i="18"/>
  <c r="AP504" i="18"/>
  <c r="AS500" i="18"/>
  <c r="AV500" i="18"/>
  <c r="AD500" i="18"/>
  <c r="AB501" i="18"/>
  <c r="AX501" i="18"/>
  <c r="BD502" i="18"/>
  <c r="AY502" i="18"/>
  <c r="BF502" i="18"/>
  <c r="AY503" i="18"/>
  <c r="AE503" i="18"/>
  <c r="AS503" i="18"/>
  <c r="AN504" i="18"/>
  <c r="BI504" i="18"/>
  <c r="AF504" i="18"/>
  <c r="AK500" i="18"/>
  <c r="W500" i="18"/>
  <c r="X500" i="18"/>
  <c r="BG501" i="18"/>
  <c r="R501" i="18"/>
  <c r="BC501" i="18"/>
  <c r="S502" i="18"/>
  <c r="BA502" i="18"/>
  <c r="Y503" i="18"/>
  <c r="U503" i="18"/>
  <c r="AC503" i="18"/>
  <c r="AJ504" i="18"/>
  <c r="BF504" i="18"/>
  <c r="BD504" i="18"/>
  <c r="AZ500" i="18"/>
  <c r="AE500" i="18"/>
  <c r="AQ500" i="18"/>
  <c r="W501" i="18"/>
  <c r="AW501" i="18"/>
  <c r="AK501" i="18"/>
  <c r="U502" i="18"/>
  <c r="AT502" i="18"/>
  <c r="AM502" i="18"/>
  <c r="AW503" i="18"/>
  <c r="BB500" i="18"/>
  <c r="BF500" i="18"/>
  <c r="AP500" i="18"/>
  <c r="S501" i="18"/>
  <c r="T501" i="18"/>
  <c r="BA501" i="18"/>
  <c r="O502" i="18"/>
  <c r="AN503" i="18"/>
  <c r="AA503" i="18"/>
  <c r="R504" i="18"/>
  <c r="AO503" i="18"/>
  <c r="AF503" i="18"/>
  <c r="AY504" i="18"/>
  <c r="P503" i="18"/>
  <c r="AU504" i="18"/>
  <c r="BA504" i="18"/>
  <c r="AW500" i="18"/>
  <c r="P501" i="18"/>
  <c r="AX504" i="18"/>
  <c r="BI503" i="18"/>
  <c r="AI504" i="18"/>
  <c r="AO500" i="18"/>
  <c r="Q500" i="18"/>
  <c r="BD500" i="18"/>
  <c r="AJ501" i="18"/>
  <c r="AZ501" i="18"/>
  <c r="AI501" i="18"/>
  <c r="Z502" i="18"/>
  <c r="R502" i="18"/>
  <c r="AQ502" i="18"/>
  <c r="BG503" i="18"/>
  <c r="AD503" i="18"/>
  <c r="AB503" i="18"/>
  <c r="T504" i="18"/>
  <c r="AL504" i="18"/>
  <c r="AV504" i="18"/>
  <c r="AM500" i="18"/>
  <c r="AN500" i="18"/>
  <c r="BE501" i="18"/>
  <c r="BB501" i="18"/>
  <c r="AQ501" i="18"/>
  <c r="AE502" i="18"/>
  <c r="BH502" i="18"/>
  <c r="AC502" i="18"/>
  <c r="BE503" i="18"/>
  <c r="T503" i="18"/>
  <c r="Q503" i="18"/>
  <c r="AS504" i="18"/>
  <c r="BB504" i="18"/>
  <c r="AE504" i="18"/>
  <c r="M500" i="18"/>
  <c r="S500" i="18"/>
  <c r="AA500" i="18"/>
  <c r="O501" i="18"/>
  <c r="X501" i="18"/>
  <c r="U501" i="18"/>
  <c r="W502" i="18"/>
  <c r="V502" i="18"/>
  <c r="BF503" i="18"/>
  <c r="AH503" i="18"/>
  <c r="R500" i="18"/>
  <c r="T502" i="18"/>
  <c r="AZ503" i="18"/>
  <c r="Z504" i="18"/>
  <c r="BI502" i="18" l="1"/>
  <c r="BG500" i="18"/>
  <c r="BH500" i="18" s="1"/>
  <c r="BI500" i="18" s="1"/>
  <c r="BH501" i="18"/>
  <c r="BI501" i="18" s="1"/>
  <c r="BB487" i="18"/>
  <c r="AE487" i="18"/>
  <c r="AP487" i="18"/>
  <c r="O488" i="18"/>
  <c r="N488" i="18"/>
  <c r="U488" i="18"/>
  <c r="Z489" i="18"/>
  <c r="W489" i="18"/>
  <c r="W490" i="18"/>
  <c r="T490" i="18"/>
  <c r="AP490" i="18"/>
  <c r="AO491" i="18"/>
  <c r="W491" i="18"/>
  <c r="AM491" i="18"/>
  <c r="BC487" i="18"/>
  <c r="AH487" i="18"/>
  <c r="V487" i="18"/>
  <c r="T488" i="18"/>
  <c r="AZ488" i="18"/>
  <c r="Q489" i="18"/>
  <c r="AA489" i="18"/>
  <c r="V489" i="18"/>
  <c r="AL490" i="18"/>
  <c r="AA490" i="18"/>
  <c r="AY490" i="18"/>
  <c r="AA491" i="18"/>
  <c r="AG491" i="18"/>
  <c r="BG491" i="18"/>
  <c r="AZ487" i="18"/>
  <c r="AL487" i="18"/>
  <c r="W487" i="18"/>
  <c r="AV488" i="18"/>
  <c r="AW488" i="18"/>
  <c r="U489" i="18"/>
  <c r="AT489" i="18"/>
  <c r="AV489" i="18"/>
  <c r="AS490" i="18"/>
  <c r="AC490" i="18"/>
  <c r="AK490" i="18"/>
  <c r="AK491" i="18"/>
  <c r="AB491" i="18"/>
  <c r="Y487" i="18"/>
  <c r="AC487" i="18"/>
  <c r="O487" i="18"/>
  <c r="AS488" i="18"/>
  <c r="AE488" i="18"/>
  <c r="BA488" i="18"/>
  <c r="Y489" i="18"/>
  <c r="AF489" i="18"/>
  <c r="Y490" i="18"/>
  <c r="AM490" i="18"/>
  <c r="BD490" i="18"/>
  <c r="AN491" i="18"/>
  <c r="BE491" i="18"/>
  <c r="AZ491" i="18"/>
  <c r="Q487" i="18"/>
  <c r="BD487" i="18"/>
  <c r="AQ488" i="18"/>
  <c r="AY488" i="18"/>
  <c r="AO488" i="18"/>
  <c r="AY489" i="18"/>
  <c r="AZ489" i="18"/>
  <c r="AC489" i="18"/>
  <c r="AF490" i="18"/>
  <c r="AR490" i="18"/>
  <c r="AE490" i="18"/>
  <c r="Z491" i="18"/>
  <c r="BD491" i="18"/>
  <c r="BC491" i="18"/>
  <c r="BA487" i="18"/>
  <c r="AT487" i="18"/>
  <c r="AL488" i="18"/>
  <c r="AX488" i="18"/>
  <c r="AD488" i="18"/>
  <c r="S489" i="18"/>
  <c r="AK489" i="18"/>
  <c r="BB489" i="18"/>
  <c r="AI490" i="18"/>
  <c r="AH490" i="18"/>
  <c r="AD490" i="18"/>
  <c r="AQ491" i="18"/>
  <c r="AW491" i="18"/>
  <c r="AU491" i="18"/>
  <c r="AB487" i="18"/>
  <c r="T487" i="18"/>
  <c r="Z488" i="18"/>
  <c r="Q488" i="18"/>
  <c r="AH488" i="18"/>
  <c r="AQ489" i="18"/>
  <c r="AO489" i="18"/>
  <c r="BA489" i="18"/>
  <c r="AV490" i="18"/>
  <c r="V490" i="18"/>
  <c r="AR491" i="18"/>
  <c r="X491" i="18"/>
  <c r="AD491" i="18"/>
  <c r="AW487" i="18"/>
  <c r="AI487" i="18"/>
  <c r="AJ487" i="18"/>
  <c r="AN488" i="18"/>
  <c r="AI488" i="18"/>
  <c r="AI489" i="18"/>
  <c r="AD489" i="18"/>
  <c r="O489" i="18"/>
  <c r="BF490" i="18"/>
  <c r="R490" i="18"/>
  <c r="BG490" i="18"/>
  <c r="U491" i="18"/>
  <c r="AI491" i="18"/>
  <c r="AH491" i="18"/>
  <c r="S487" i="18"/>
  <c r="AF487" i="18"/>
  <c r="AS487" i="18"/>
  <c r="BC488" i="18"/>
  <c r="BE488" i="18"/>
  <c r="AJ488" i="18"/>
  <c r="AH489" i="18"/>
  <c r="AW489" i="18"/>
  <c r="BD489" i="18"/>
  <c r="AU490" i="18"/>
  <c r="U490" i="18"/>
  <c r="Z490" i="18"/>
  <c r="AF491" i="18"/>
  <c r="V491" i="18"/>
  <c r="AK487" i="18"/>
  <c r="AM487" i="18"/>
  <c r="AQ487" i="18"/>
  <c r="W488" i="18"/>
  <c r="AC488" i="18"/>
  <c r="P488" i="18"/>
  <c r="P489" i="18"/>
  <c r="X489" i="18"/>
  <c r="BE489" i="18"/>
  <c r="P490" i="18"/>
  <c r="AQ490" i="18"/>
  <c r="S491" i="18"/>
  <c r="Q491" i="18"/>
  <c r="BH491" i="18"/>
  <c r="AA487" i="18"/>
  <c r="AD487" i="18"/>
  <c r="R487" i="18"/>
  <c r="AG488" i="18"/>
  <c r="S488" i="18"/>
  <c r="Y488" i="18"/>
  <c r="AJ489" i="18"/>
  <c r="BF489" i="18"/>
  <c r="BA490" i="18"/>
  <c r="BB490" i="18"/>
  <c r="AZ490" i="18"/>
  <c r="Y491" i="18"/>
  <c r="AV491" i="18"/>
  <c r="BF491" i="18"/>
  <c r="AR487" i="18"/>
  <c r="U487" i="18"/>
  <c r="V488" i="18"/>
  <c r="AP488" i="18"/>
  <c r="R488" i="18"/>
  <c r="AP489" i="18"/>
  <c r="BC489" i="18"/>
  <c r="AE489" i="18"/>
  <c r="S490" i="18"/>
  <c r="AJ490" i="18"/>
  <c r="AO490" i="18"/>
  <c r="AX491" i="18"/>
  <c r="AL491" i="18"/>
  <c r="AN487" i="18"/>
  <c r="AX487" i="18"/>
  <c r="AG487" i="18"/>
  <c r="AR488" i="18"/>
  <c r="X488" i="18"/>
  <c r="AB488" i="18"/>
  <c r="T489" i="18"/>
  <c r="AB489" i="18"/>
  <c r="AX489" i="18"/>
  <c r="X490" i="18"/>
  <c r="BC490" i="18"/>
  <c r="AT491" i="18"/>
  <c r="AY491" i="18"/>
  <c r="T491" i="18"/>
  <c r="X487" i="18"/>
  <c r="Z487" i="18"/>
  <c r="P487" i="18"/>
  <c r="AF488" i="18"/>
  <c r="AM488" i="18"/>
  <c r="AT488" i="18"/>
  <c r="R489" i="18"/>
  <c r="AS489" i="18"/>
  <c r="AW490" i="18"/>
  <c r="Q490" i="18"/>
  <c r="BE490" i="18"/>
  <c r="AP491" i="18"/>
  <c r="BB491" i="18"/>
  <c r="AJ491" i="18"/>
  <c r="N487" i="18"/>
  <c r="AV487" i="18"/>
  <c r="AY487" i="18"/>
  <c r="AU488" i="18"/>
  <c r="BB488" i="18"/>
  <c r="AU489" i="18"/>
  <c r="AL489" i="18"/>
  <c r="AR489" i="18"/>
  <c r="AX490" i="18"/>
  <c r="AG490" i="18"/>
  <c r="AT490" i="18"/>
  <c r="R491" i="18"/>
  <c r="AE491" i="18"/>
  <c r="AU487" i="18"/>
  <c r="AO487" i="18"/>
  <c r="M487" i="18"/>
  <c r="AA488" i="18"/>
  <c r="BD488" i="18"/>
  <c r="AK488" i="18"/>
  <c r="AM489" i="18"/>
  <c r="AN489" i="18"/>
  <c r="AG489" i="18"/>
  <c r="AN490" i="18"/>
  <c r="AB490" i="18"/>
  <c r="AC491" i="18"/>
  <c r="BA491" i="18"/>
  <c r="AS491" i="18"/>
  <c r="BH490" i="18" l="1"/>
  <c r="BI490" i="18" s="1"/>
  <c r="BE487" i="18"/>
  <c r="BF487" i="18" s="1"/>
  <c r="BG487" i="18" s="1"/>
  <c r="BH487" i="18" s="1"/>
  <c r="BI487" i="18" s="1"/>
  <c r="BF488" i="18"/>
  <c r="BG488" i="18" s="1"/>
  <c r="BH488" i="18" s="1"/>
  <c r="BI488" i="18" s="1"/>
  <c r="BG489" i="18"/>
  <c r="BH489" i="18" s="1"/>
  <c r="BI489" i="18" s="1"/>
  <c r="BI491" i="18"/>
  <c r="G506" i="18" l="1"/>
  <c r="G518" i="18" s="1"/>
  <c r="H506" i="18" l="1"/>
  <c r="I558" i="18"/>
  <c r="G558" i="18"/>
  <c r="G570" i="18" s="1"/>
  <c r="J558" i="18"/>
  <c r="K558" i="18"/>
  <c r="H558" i="18"/>
  <c r="I545" i="18"/>
  <c r="G545" i="18"/>
  <c r="G557" i="18" s="1"/>
  <c r="H545" i="18"/>
  <c r="H518" i="18" l="1"/>
  <c r="I506" i="18"/>
  <c r="I518" i="18" s="1"/>
  <c r="J545" i="18"/>
  <c r="K545" i="18" s="1"/>
  <c r="L558" i="18"/>
  <c r="J506" i="18" l="1"/>
  <c r="M558" i="18"/>
  <c r="L545" i="18"/>
  <c r="M545" i="18" s="1"/>
  <c r="J518" i="18" l="1"/>
  <c r="K506" i="18"/>
  <c r="N558" i="18"/>
  <c r="N545" i="18"/>
  <c r="K518" i="18" l="1"/>
  <c r="L506" i="18"/>
  <c r="O558" i="18"/>
  <c r="P558" i="18" s="1"/>
  <c r="O545" i="18"/>
  <c r="L518" i="18" l="1"/>
  <c r="M506" i="18"/>
  <c r="M518" i="18" s="1"/>
  <c r="Q558" i="18"/>
  <c r="R558" i="18" s="1"/>
  <c r="M532" i="18"/>
  <c r="K532" i="18"/>
  <c r="L532" i="18"/>
  <c r="H532" i="18"/>
  <c r="I532" i="18"/>
  <c r="G532" i="18"/>
  <c r="G544" i="18" s="1"/>
  <c r="J532" i="18"/>
  <c r="P545" i="18"/>
  <c r="N506" i="18" l="1"/>
  <c r="N518" i="18" s="1"/>
  <c r="S558" i="18"/>
  <c r="N532" i="18"/>
  <c r="O532" i="18" s="1"/>
  <c r="Q545" i="18"/>
  <c r="AF176" i="18"/>
  <c r="R178" i="18"/>
  <c r="AC177" i="18"/>
  <c r="V176" i="18"/>
  <c r="AL178" i="18"/>
  <c r="T177" i="18"/>
  <c r="AI176" i="18"/>
  <c r="AK176" i="18"/>
  <c r="T174" i="18"/>
  <c r="U177" i="18"/>
  <c r="Z176" i="18"/>
  <c r="AM176" i="18"/>
  <c r="AM178" i="18"/>
  <c r="AE174" i="18"/>
  <c r="U175" i="18"/>
  <c r="Z178" i="18"/>
  <c r="AA177" i="18"/>
  <c r="AJ176" i="18"/>
  <c r="AA178" i="18"/>
  <c r="S176" i="18"/>
  <c r="AA174" i="18"/>
  <c r="V175" i="18"/>
  <c r="Y178" i="18"/>
  <c r="X178" i="18"/>
  <c r="V174" i="18"/>
  <c r="W177" i="18"/>
  <c r="S175" i="18"/>
  <c r="AF177" i="18"/>
  <c r="AD175" i="18"/>
  <c r="AE178" i="18"/>
  <c r="AF174" i="18"/>
  <c r="AG177" i="18"/>
  <c r="AK178" i="18"/>
  <c r="Y174" i="18"/>
  <c r="AG175" i="18"/>
  <c r="AF178" i="18"/>
  <c r="AI174" i="18"/>
  <c r="X174" i="18"/>
  <c r="W178" i="18"/>
  <c r="AI178" i="18"/>
  <c r="AH175" i="18"/>
  <c r="W175" i="18"/>
  <c r="AB178" i="18"/>
  <c r="S178" i="18"/>
  <c r="AJ178" i="18"/>
  <c r="P176" i="18"/>
  <c r="Z177" i="18"/>
  <c r="N174" i="18"/>
  <c r="U178" i="18"/>
  <c r="AG178" i="18"/>
  <c r="Q175" i="18"/>
  <c r="AL176" i="18"/>
  <c r="AO178" i="18"/>
  <c r="W176" i="18"/>
  <c r="T176" i="18"/>
  <c r="P175" i="18"/>
  <c r="M174" i="18"/>
  <c r="X177" i="18"/>
  <c r="AM177" i="18"/>
  <c r="AB175" i="18"/>
  <c r="AN178" i="18"/>
  <c r="AF175" i="18"/>
  <c r="AG176" i="18"/>
  <c r="AE177" i="18"/>
  <c r="U176" i="18"/>
  <c r="AK174" i="18"/>
  <c r="AH177" i="18"/>
  <c r="AC176" i="18"/>
  <c r="Y177" i="18"/>
  <c r="AE175" i="18"/>
  <c r="P177" i="18"/>
  <c r="Q178" i="18"/>
  <c r="O175" i="18"/>
  <c r="P174" i="18"/>
  <c r="X175" i="18"/>
  <c r="R176" i="18"/>
  <c r="AC178" i="18"/>
  <c r="AN177" i="18"/>
  <c r="AA175" i="18"/>
  <c r="AD176" i="18"/>
  <c r="R175" i="18"/>
  <c r="Q177" i="18"/>
  <c r="W174" i="18"/>
  <c r="AD178" i="18"/>
  <c r="AC174" i="18"/>
  <c r="Q176" i="18"/>
  <c r="AI175" i="18"/>
  <c r="T178" i="18"/>
  <c r="AD177" i="18"/>
  <c r="AA176" i="18"/>
  <c r="AC175" i="18"/>
  <c r="AI177" i="18"/>
  <c r="AB176" i="18"/>
  <c r="AJ177" i="18"/>
  <c r="AL177" i="18"/>
  <c r="V177" i="18"/>
  <c r="Q174" i="18"/>
  <c r="V178" i="18"/>
  <c r="X176" i="18"/>
  <c r="AJ174" i="18"/>
  <c r="AH176" i="18"/>
  <c r="AH178" i="18"/>
  <c r="R174" i="18"/>
  <c r="AD174" i="18"/>
  <c r="U174" i="18"/>
  <c r="O174" i="18"/>
  <c r="AJ175" i="18"/>
  <c r="Z175" i="18"/>
  <c r="AH174" i="18"/>
  <c r="R177" i="18"/>
  <c r="AG174" i="18"/>
  <c r="AK175" i="18"/>
  <c r="N175" i="18"/>
  <c r="AB174" i="18"/>
  <c r="S174" i="18"/>
  <c r="T175" i="18"/>
  <c r="S177" i="18"/>
  <c r="Y175" i="18"/>
  <c r="Z174" i="18"/>
  <c r="Y176" i="18"/>
  <c r="AE176" i="18"/>
  <c r="AB177" i="18"/>
  <c r="O176" i="18"/>
  <c r="AL175" i="18"/>
  <c r="AK177" i="18"/>
  <c r="O506" i="18" l="1"/>
  <c r="P506" i="18" s="1"/>
  <c r="P518" i="18" s="1"/>
  <c r="AP178" i="18"/>
  <c r="AN176" i="18"/>
  <c r="AO176" i="18" s="1"/>
  <c r="AP176" i="18" s="1"/>
  <c r="AQ176" i="18" s="1"/>
  <c r="AR176" i="18" s="1"/>
  <c r="AS176" i="18" s="1"/>
  <c r="AT176" i="18" s="1"/>
  <c r="AU176" i="18" s="1"/>
  <c r="AV176" i="18" s="1"/>
  <c r="AW176" i="18" s="1"/>
  <c r="AX176" i="18" s="1"/>
  <c r="AY176" i="18" s="1"/>
  <c r="AZ176" i="18" s="1"/>
  <c r="BA176" i="18" s="1"/>
  <c r="BB176" i="18" s="1"/>
  <c r="BC176" i="18" s="1"/>
  <c r="BD176" i="18" s="1"/>
  <c r="BE176" i="18" s="1"/>
  <c r="BF176" i="18" s="1"/>
  <c r="BG176" i="18" s="1"/>
  <c r="BH176" i="18" s="1"/>
  <c r="BI176" i="18" s="1"/>
  <c r="AL174" i="18"/>
  <c r="AM174" i="18" s="1"/>
  <c r="AN174" i="18" s="1"/>
  <c r="AO174" i="18" s="1"/>
  <c r="AP174" i="18" s="1"/>
  <c r="AQ174" i="18" s="1"/>
  <c r="AR174" i="18" s="1"/>
  <c r="AS174" i="18" s="1"/>
  <c r="AT174" i="18" s="1"/>
  <c r="AU174" i="18" s="1"/>
  <c r="AV174" i="18" s="1"/>
  <c r="AW174" i="18" s="1"/>
  <c r="AX174" i="18" s="1"/>
  <c r="AY174" i="18" s="1"/>
  <c r="AZ174" i="18" s="1"/>
  <c r="BA174" i="18" s="1"/>
  <c r="BB174" i="18" s="1"/>
  <c r="BC174" i="18" s="1"/>
  <c r="BD174" i="18" s="1"/>
  <c r="BE174" i="18" s="1"/>
  <c r="BF174" i="18" s="1"/>
  <c r="BG174" i="18" s="1"/>
  <c r="BH174" i="18" s="1"/>
  <c r="BI174" i="18" s="1"/>
  <c r="AO177" i="18"/>
  <c r="AP177" i="18" s="1"/>
  <c r="AQ177" i="18" s="1"/>
  <c r="AR177" i="18" s="1"/>
  <c r="AS177" i="18" s="1"/>
  <c r="AT177" i="18" s="1"/>
  <c r="AU177" i="18" s="1"/>
  <c r="AV177" i="18" s="1"/>
  <c r="AW177" i="18" s="1"/>
  <c r="AX177" i="18" s="1"/>
  <c r="AY177" i="18" s="1"/>
  <c r="AZ177" i="18" s="1"/>
  <c r="BA177" i="18" s="1"/>
  <c r="BB177" i="18" s="1"/>
  <c r="BC177" i="18" s="1"/>
  <c r="BD177" i="18" s="1"/>
  <c r="BE177" i="18" s="1"/>
  <c r="BF177" i="18" s="1"/>
  <c r="BG177" i="18" s="1"/>
  <c r="BH177" i="18" s="1"/>
  <c r="BI177" i="18" s="1"/>
  <c r="AM175" i="18"/>
  <c r="AN175" i="18" s="1"/>
  <c r="AO175" i="18" s="1"/>
  <c r="AP175" i="18" s="1"/>
  <c r="AQ175" i="18" s="1"/>
  <c r="AR175" i="18" s="1"/>
  <c r="AS175" i="18" s="1"/>
  <c r="AT175" i="18" s="1"/>
  <c r="AU175" i="18" s="1"/>
  <c r="AV175" i="18" s="1"/>
  <c r="AW175" i="18" s="1"/>
  <c r="AX175" i="18" s="1"/>
  <c r="AY175" i="18" s="1"/>
  <c r="AZ175" i="18" s="1"/>
  <c r="BA175" i="18" s="1"/>
  <c r="BB175" i="18" s="1"/>
  <c r="BC175" i="18" s="1"/>
  <c r="BD175" i="18" s="1"/>
  <c r="BE175" i="18" s="1"/>
  <c r="BF175" i="18" s="1"/>
  <c r="BG175" i="18" s="1"/>
  <c r="BH175" i="18" s="1"/>
  <c r="BI175" i="18" s="1"/>
  <c r="T558" i="18"/>
  <c r="AQ178" i="18"/>
  <c r="AR178" i="18" s="1"/>
  <c r="AS178" i="18" s="1"/>
  <c r="AT178" i="18" s="1"/>
  <c r="AU178" i="18" s="1"/>
  <c r="AV178" i="18" s="1"/>
  <c r="AW178" i="18" s="1"/>
  <c r="AX178" i="18" s="1"/>
  <c r="AY178" i="18" s="1"/>
  <c r="AZ178" i="18" s="1"/>
  <c r="BA178" i="18" s="1"/>
  <c r="BB178" i="18" s="1"/>
  <c r="BC178" i="18" s="1"/>
  <c r="BD178" i="18" s="1"/>
  <c r="BE178" i="18" s="1"/>
  <c r="BF178" i="18" s="1"/>
  <c r="BG178" i="18" s="1"/>
  <c r="BH178" i="18" s="1"/>
  <c r="BI178" i="18" s="1"/>
  <c r="P532" i="18"/>
  <c r="R545" i="18"/>
  <c r="O518" i="18" l="1"/>
  <c r="Q506" i="18"/>
  <c r="Q518" i="18" s="1"/>
  <c r="U558" i="18"/>
  <c r="Q532" i="18"/>
  <c r="S545" i="18"/>
  <c r="R506" i="18" l="1"/>
  <c r="R518" i="18" s="1"/>
  <c r="S506" i="18"/>
  <c r="V558" i="18"/>
  <c r="R532" i="18"/>
  <c r="T545" i="18"/>
  <c r="S518" i="18" l="1"/>
  <c r="T506" i="18"/>
  <c r="W558" i="18"/>
  <c r="S532" i="18"/>
  <c r="U545" i="18"/>
  <c r="T518" i="18" l="1"/>
  <c r="U506" i="18"/>
  <c r="X558" i="18"/>
  <c r="T532" i="18"/>
  <c r="V545" i="18"/>
  <c r="U518" i="18" l="1"/>
  <c r="V506" i="18"/>
  <c r="Y558" i="18"/>
  <c r="U532" i="18"/>
  <c r="W545" i="18"/>
  <c r="V518" i="18" l="1"/>
  <c r="W506" i="18"/>
  <c r="Z558" i="18"/>
  <c r="V532" i="18"/>
  <c r="X545" i="18"/>
  <c r="W518" i="18" l="1"/>
  <c r="X506" i="18"/>
  <c r="AA558" i="18"/>
  <c r="W532" i="18"/>
  <c r="Y545" i="18"/>
  <c r="X518" i="18" l="1"/>
  <c r="Y506" i="18"/>
  <c r="AB558" i="18"/>
  <c r="X532" i="18"/>
  <c r="Z545" i="18"/>
  <c r="Y518" i="18" l="1"/>
  <c r="Z506" i="18"/>
  <c r="AC558" i="18"/>
  <c r="Y532" i="18"/>
  <c r="Z532" i="18" s="1"/>
  <c r="G493" i="18"/>
  <c r="G505" i="18" s="1"/>
  <c r="S493" i="18"/>
  <c r="L493" i="18"/>
  <c r="K493" i="18"/>
  <c r="R493" i="18"/>
  <c r="O493" i="18"/>
  <c r="T493" i="18"/>
  <c r="Y493" i="18"/>
  <c r="N493" i="18"/>
  <c r="J493" i="18"/>
  <c r="AA493" i="18"/>
  <c r="I493" i="18"/>
  <c r="H493" i="18"/>
  <c r="AC493" i="18"/>
  <c r="P493" i="18"/>
  <c r="X493" i="18"/>
  <c r="V493" i="18"/>
  <c r="Z493" i="18"/>
  <c r="Q493" i="18"/>
  <c r="W493" i="18"/>
  <c r="AB493" i="18"/>
  <c r="U493" i="18"/>
  <c r="M493" i="18"/>
  <c r="J571" i="18"/>
  <c r="P571" i="18"/>
  <c r="K571" i="18"/>
  <c r="H571" i="18"/>
  <c r="AS571" i="18"/>
  <c r="AJ571" i="18"/>
  <c r="AE571" i="18"/>
  <c r="AH571" i="18"/>
  <c r="AO571" i="18"/>
  <c r="AQ571" i="18"/>
  <c r="O571" i="18"/>
  <c r="N571" i="18"/>
  <c r="Y571" i="18"/>
  <c r="AF571" i="18"/>
  <c r="I571" i="18"/>
  <c r="T571" i="18"/>
  <c r="Q571" i="18"/>
  <c r="G571" i="18"/>
  <c r="G583" i="18" s="1"/>
  <c r="V571" i="18"/>
  <c r="U571" i="18"/>
  <c r="M571" i="18"/>
  <c r="L571" i="18"/>
  <c r="W571" i="18"/>
  <c r="S571" i="18"/>
  <c r="AL571" i="18"/>
  <c r="Z571" i="18"/>
  <c r="AR571" i="18"/>
  <c r="X571" i="18"/>
  <c r="AP571" i="18"/>
  <c r="AI571" i="18"/>
  <c r="AD571" i="18"/>
  <c r="AA571" i="18"/>
  <c r="AT571" i="18"/>
  <c r="AG571" i="18"/>
  <c r="AN571" i="18"/>
  <c r="AC571" i="18"/>
  <c r="AV571" i="18"/>
  <c r="AM571" i="18"/>
  <c r="R571" i="18"/>
  <c r="AB571" i="18"/>
  <c r="AU571" i="18"/>
  <c r="AK571" i="18"/>
  <c r="AA545" i="18"/>
  <c r="Z518" i="18" l="1"/>
  <c r="AA506" i="18"/>
  <c r="AD558" i="18"/>
  <c r="AE558" i="18" s="1"/>
  <c r="AA532" i="18"/>
  <c r="AB545" i="18"/>
  <c r="AD493" i="18"/>
  <c r="N37" i="1"/>
  <c r="F870" i="18" s="1"/>
  <c r="U480" i="18"/>
  <c r="W480" i="18"/>
  <c r="K480" i="18"/>
  <c r="AE480" i="18"/>
  <c r="AC480" i="18"/>
  <c r="I480" i="18"/>
  <c r="V480" i="18"/>
  <c r="N480" i="18"/>
  <c r="AH480" i="18"/>
  <c r="T480" i="18"/>
  <c r="G480" i="18"/>
  <c r="G492" i="18" s="1"/>
  <c r="G479" i="18" s="1"/>
  <c r="AD480" i="18"/>
  <c r="AF480" i="18"/>
  <c r="J480" i="18"/>
  <c r="AB480" i="18"/>
  <c r="AG480" i="18"/>
  <c r="Y480" i="18"/>
  <c r="X480" i="18"/>
  <c r="Q480" i="18"/>
  <c r="Z480" i="18"/>
  <c r="AA480" i="18"/>
  <c r="L480" i="18"/>
  <c r="M480" i="18"/>
  <c r="H480" i="18"/>
  <c r="P480" i="18"/>
  <c r="O480" i="18"/>
  <c r="R480" i="18"/>
  <c r="S480" i="18"/>
  <c r="AW571" i="18"/>
  <c r="AA518" i="18" l="1"/>
  <c r="AB506" i="18"/>
  <c r="AF558" i="18"/>
  <c r="AB532" i="18"/>
  <c r="AI480" i="18"/>
  <c r="AJ480" i="18" s="1"/>
  <c r="G883" i="18"/>
  <c r="AX571" i="18"/>
  <c r="AY571" i="18" s="1"/>
  <c r="AC545" i="18"/>
  <c r="G47" i="24"/>
  <c r="G886" i="18"/>
  <c r="AE493" i="18"/>
  <c r="AB518" i="18" l="1"/>
  <c r="AC506" i="18"/>
  <c r="AG558" i="18"/>
  <c r="AC532" i="18"/>
  <c r="AD545" i="18"/>
  <c r="AF493" i="18"/>
  <c r="AG493" i="18" s="1"/>
  <c r="AK480" i="18"/>
  <c r="AL480" i="18" s="1"/>
  <c r="AZ571" i="18"/>
  <c r="BA571" i="18" s="1"/>
  <c r="AC518" i="18" l="1"/>
  <c r="AD506" i="18"/>
  <c r="AH558" i="18"/>
  <c r="AD532" i="18"/>
  <c r="AE545" i="18"/>
  <c r="AM480" i="18"/>
  <c r="BB571" i="18"/>
  <c r="AH493" i="18"/>
  <c r="AD518" i="18" l="1"/>
  <c r="AE506" i="18"/>
  <c r="AI558" i="18"/>
  <c r="AE532" i="18"/>
  <c r="BC571" i="18"/>
  <c r="AN480" i="18"/>
  <c r="AI493" i="18"/>
  <c r="AF545" i="18"/>
  <c r="AE518" i="18" l="1"/>
  <c r="AF506" i="18"/>
  <c r="AJ558" i="18"/>
  <c r="AF532" i="18"/>
  <c r="BD571" i="18"/>
  <c r="AG545" i="18"/>
  <c r="AJ493" i="18"/>
  <c r="AO480" i="18"/>
  <c r="AF518" i="18" l="1"/>
  <c r="AG506" i="18"/>
  <c r="AK558" i="18"/>
  <c r="AG532" i="18"/>
  <c r="BE571" i="18"/>
  <c r="AP480" i="18"/>
  <c r="AK493" i="18"/>
  <c r="AH545" i="18"/>
  <c r="AG518" i="18" l="1"/>
  <c r="AH506" i="18"/>
  <c r="AL558" i="18"/>
  <c r="AH532" i="18"/>
  <c r="BF571" i="18"/>
  <c r="BG571" i="18" s="1"/>
  <c r="AQ480" i="18"/>
  <c r="AL493" i="18"/>
  <c r="AI545" i="18"/>
  <c r="AH518" i="18" l="1"/>
  <c r="AI506" i="18"/>
  <c r="AM558" i="18"/>
  <c r="AI532" i="18"/>
  <c r="BH571" i="18"/>
  <c r="AR480" i="18"/>
  <c r="AJ545" i="18"/>
  <c r="AM493" i="18"/>
  <c r="AI518" i="18" l="1"/>
  <c r="AJ506" i="18"/>
  <c r="AN558" i="18"/>
  <c r="AJ532" i="18"/>
  <c r="AN493" i="18"/>
  <c r="AK545" i="18"/>
  <c r="AS480" i="18"/>
  <c r="BI571" i="18"/>
  <c r="AJ518" i="18" l="1"/>
  <c r="AK506" i="18"/>
  <c r="AO558" i="18"/>
  <c r="AK532" i="18"/>
  <c r="AO493" i="18"/>
  <c r="AT480" i="18"/>
  <c r="AL545" i="18"/>
  <c r="AK518" i="18" l="1"/>
  <c r="AL506" i="18"/>
  <c r="AP558" i="18"/>
  <c r="AL532" i="18"/>
  <c r="AM545" i="18"/>
  <c r="AP493" i="18"/>
  <c r="AU480" i="18"/>
  <c r="AL518" i="18" l="1"/>
  <c r="AM506" i="18"/>
  <c r="AQ558" i="18"/>
  <c r="AM532" i="18"/>
  <c r="AV480" i="18"/>
  <c r="AN545" i="18"/>
  <c r="AQ493" i="18"/>
  <c r="AM518" i="18" l="1"/>
  <c r="AN506" i="18"/>
  <c r="AR558" i="18"/>
  <c r="AN532" i="18"/>
  <c r="AR493" i="18"/>
  <c r="AO545" i="18"/>
  <c r="AW480" i="18"/>
  <c r="AN518" i="18" l="1"/>
  <c r="AO506" i="18"/>
  <c r="AS558" i="18"/>
  <c r="AO532" i="18"/>
  <c r="AP545" i="18"/>
  <c r="AS493" i="18"/>
  <c r="AX480" i="18"/>
  <c r="AO518" i="18" l="1"/>
  <c r="AP506" i="18"/>
  <c r="AT558" i="18"/>
  <c r="AP532" i="18"/>
  <c r="AT493" i="18"/>
  <c r="AY480" i="18"/>
  <c r="AQ545" i="18"/>
  <c r="AP518" i="18" l="1"/>
  <c r="AQ506" i="18"/>
  <c r="AU558" i="18"/>
  <c r="AQ532" i="18"/>
  <c r="AZ480" i="18"/>
  <c r="AR545" i="18"/>
  <c r="AU493" i="18"/>
  <c r="AQ518" i="18" l="1"/>
  <c r="AR506" i="18"/>
  <c r="AV558" i="18"/>
  <c r="AR532" i="18"/>
  <c r="AV493" i="18"/>
  <c r="AS545" i="18"/>
  <c r="BA480" i="18"/>
  <c r="AR518" i="18" l="1"/>
  <c r="AS506" i="18"/>
  <c r="AW558" i="18"/>
  <c r="AS532" i="18"/>
  <c r="AW493" i="18"/>
  <c r="BB480" i="18"/>
  <c r="AT545" i="18"/>
  <c r="AS518" i="18" l="1"/>
  <c r="AT506" i="18"/>
  <c r="AX558" i="18"/>
  <c r="AT532" i="18"/>
  <c r="AU545" i="18"/>
  <c r="AX493" i="18"/>
  <c r="BC480" i="18"/>
  <c r="AT518" i="18" l="1"/>
  <c r="AU506" i="18"/>
  <c r="AY558" i="18"/>
  <c r="AU532" i="18"/>
  <c r="AV532" i="18" s="1"/>
  <c r="BD480" i="18"/>
  <c r="AV545" i="18"/>
  <c r="AY493" i="18"/>
  <c r="AU518" i="18" l="1"/>
  <c r="AV506" i="18"/>
  <c r="AZ558" i="18"/>
  <c r="AW532" i="18"/>
  <c r="AX532" i="18" s="1"/>
  <c r="AW545" i="18"/>
  <c r="AZ493" i="18"/>
  <c r="BE480" i="18"/>
  <c r="AV518" i="18" l="1"/>
  <c r="AW506" i="18"/>
  <c r="BA558" i="18"/>
  <c r="AY532" i="18"/>
  <c r="AX545" i="18"/>
  <c r="BF480" i="18"/>
  <c r="BA493" i="18"/>
  <c r="AW518" i="18" l="1"/>
  <c r="AX506" i="18"/>
  <c r="BB558" i="18"/>
  <c r="AZ532" i="18"/>
  <c r="BG480" i="18"/>
  <c r="BB493" i="18"/>
  <c r="AY545" i="18"/>
  <c r="AX518" i="18" l="1"/>
  <c r="AY506" i="18"/>
  <c r="BC558" i="18"/>
  <c r="BA532" i="18"/>
  <c r="AZ545" i="18"/>
  <c r="BC493" i="18"/>
  <c r="BH480" i="18"/>
  <c r="AY518" i="18" l="1"/>
  <c r="AZ506" i="18"/>
  <c r="BD558" i="18"/>
  <c r="BB532" i="18"/>
  <c r="BI480" i="18"/>
  <c r="BA545" i="18"/>
  <c r="BD493" i="18"/>
  <c r="AZ518" i="18" l="1"/>
  <c r="BA506" i="18"/>
  <c r="BE558" i="18"/>
  <c r="BC532" i="18"/>
  <c r="BE493" i="18"/>
  <c r="BB545" i="18"/>
  <c r="BA518" i="18" l="1"/>
  <c r="BB506" i="18"/>
  <c r="BF558" i="18"/>
  <c r="BD532" i="18"/>
  <c r="BF493" i="18"/>
  <c r="BC545" i="18"/>
  <c r="BB518" i="18" l="1"/>
  <c r="BC506" i="18"/>
  <c r="BG558" i="18"/>
  <c r="BE532" i="18"/>
  <c r="BD545" i="18"/>
  <c r="BG493" i="18"/>
  <c r="BC518" i="18" l="1"/>
  <c r="BD506" i="18"/>
  <c r="BH558" i="18"/>
  <c r="BF532" i="18"/>
  <c r="BH493" i="18"/>
  <c r="BE545" i="18"/>
  <c r="BD518" i="18" l="1"/>
  <c r="BE506" i="18"/>
  <c r="BI558" i="18"/>
  <c r="BG532" i="18"/>
  <c r="BI493" i="18"/>
  <c r="BF545" i="18"/>
  <c r="BE518" i="18" l="1"/>
  <c r="BF506" i="18"/>
  <c r="BH532" i="18"/>
  <c r="BG545" i="18"/>
  <c r="BF518" i="18" l="1"/>
  <c r="BG506" i="18"/>
  <c r="BI532" i="18"/>
  <c r="BH545" i="18"/>
  <c r="BG518" i="18" l="1"/>
  <c r="BH506" i="18"/>
  <c r="BI545" i="18"/>
  <c r="BH518" i="18" l="1"/>
  <c r="BI506" i="18"/>
  <c r="BI518" i="18" s="1"/>
  <c r="I204" i="1" l="1"/>
  <c r="I205" i="1"/>
  <c r="I32" i="24" s="1"/>
  <c r="I201" i="1"/>
  <c r="J204" i="1"/>
  <c r="J201" i="1"/>
  <c r="J205" i="1"/>
  <c r="J32" i="24" s="1"/>
  <c r="K204" i="1"/>
  <c r="K201" i="1"/>
  <c r="K205" i="1"/>
  <c r="K32" i="24" s="1"/>
  <c r="H204" i="1" l="1"/>
  <c r="H205" i="1"/>
  <c r="H32" i="24" s="1"/>
  <c r="H201" i="1"/>
  <c r="J163" i="24"/>
  <c r="I163" i="24"/>
  <c r="K163" i="24"/>
  <c r="G204" i="1" l="1"/>
  <c r="G205" i="1"/>
  <c r="G201" i="1"/>
  <c r="H163" i="24"/>
  <c r="Q206" i="1" l="1"/>
  <c r="G32" i="24"/>
  <c r="G163" i="24" l="1"/>
  <c r="G24" i="7945"/>
  <c r="G33" i="7943"/>
  <c r="H33" i="7943" l="1"/>
  <c r="G10" i="7946"/>
  <c r="H24" i="7945"/>
  <c r="H10" i="7946" l="1"/>
  <c r="H33" i="7946" s="1"/>
  <c r="I33" i="7943"/>
  <c r="I24" i="7945"/>
  <c r="G33" i="7946"/>
  <c r="J33" i="7943" l="1"/>
  <c r="J10" i="7946" s="1"/>
  <c r="J33" i="7946" s="1"/>
  <c r="I10" i="7946"/>
  <c r="I33" i="7946" s="1"/>
  <c r="J24" i="7945"/>
  <c r="K33" i="7943" l="1"/>
  <c r="K24" i="7945"/>
  <c r="L33" i="7943" l="1"/>
  <c r="L10" i="7946" s="1"/>
  <c r="L33" i="7946" s="1"/>
  <c r="K10" i="7946"/>
  <c r="K33" i="7946" s="1"/>
  <c r="L24" i="7945"/>
  <c r="M24" i="7945" s="1"/>
  <c r="N24" i="7945" s="1"/>
  <c r="O24" i="7945" s="1"/>
  <c r="M33" i="7943" l="1"/>
  <c r="P24" i="7945"/>
  <c r="N33" i="7943" l="1"/>
  <c r="N10" i="7946" s="1"/>
  <c r="N33" i="7946" s="1"/>
  <c r="M10" i="7946"/>
  <c r="Q24" i="7945"/>
  <c r="M33" i="7946" l="1"/>
  <c r="O33" i="7943"/>
  <c r="BI192" i="18"/>
  <c r="P33" i="7943" l="1"/>
  <c r="P10" i="7946" s="1"/>
  <c r="P33" i="7946" s="1"/>
  <c r="O10" i="7946"/>
  <c r="BI205" i="18"/>
  <c r="H192" i="18"/>
  <c r="G192" i="18"/>
  <c r="I192" i="18"/>
  <c r="J192" i="18"/>
  <c r="L192" i="18"/>
  <c r="K192" i="18"/>
  <c r="M192" i="18"/>
  <c r="O192" i="18"/>
  <c r="P192" i="18"/>
  <c r="Q192" i="18"/>
  <c r="R192" i="18"/>
  <c r="S192" i="18"/>
  <c r="T192" i="18"/>
  <c r="U192" i="18"/>
  <c r="V192" i="18"/>
  <c r="W192" i="18"/>
  <c r="X192" i="18"/>
  <c r="Y192" i="18"/>
  <c r="Z192" i="18"/>
  <c r="AA192" i="18"/>
  <c r="AB192" i="18"/>
  <c r="AC192" i="18"/>
  <c r="AD192" i="18"/>
  <c r="AE192" i="18"/>
  <c r="AF192" i="18"/>
  <c r="AG192" i="18"/>
  <c r="AH192" i="18"/>
  <c r="AI192" i="18"/>
  <c r="AJ192" i="18"/>
  <c r="AK192" i="18"/>
  <c r="AL192" i="18"/>
  <c r="AM192" i="18"/>
  <c r="AN192" i="18"/>
  <c r="AO192" i="18"/>
  <c r="AP192" i="18"/>
  <c r="AQ192" i="18"/>
  <c r="AR192" i="18"/>
  <c r="AS192" i="18"/>
  <c r="AT192" i="18"/>
  <c r="AU192" i="18"/>
  <c r="AV192" i="18"/>
  <c r="AW192" i="18"/>
  <c r="AX192" i="18"/>
  <c r="AY192" i="18"/>
  <c r="AZ192" i="18"/>
  <c r="BA192" i="18"/>
  <c r="BB192" i="18"/>
  <c r="BC192" i="18"/>
  <c r="BD192" i="18"/>
  <c r="BE192" i="18"/>
  <c r="BF192" i="18"/>
  <c r="BG192" i="18"/>
  <c r="BH192" i="18"/>
  <c r="O33" i="7946" l="1"/>
  <c r="Q33" i="7946" s="1"/>
  <c r="Q10" i="7946"/>
  <c r="BG205" i="18"/>
  <c r="H205" i="18"/>
  <c r="G205" i="18"/>
  <c r="I205" i="18"/>
  <c r="J205" i="18"/>
  <c r="L205" i="18"/>
  <c r="K205" i="18"/>
  <c r="M205" i="18"/>
  <c r="N205" i="18"/>
  <c r="O205" i="18"/>
  <c r="P205" i="18"/>
  <c r="Q205" i="18"/>
  <c r="R205" i="18"/>
  <c r="S205" i="18"/>
  <c r="T205" i="18"/>
  <c r="U205" i="18"/>
  <c r="V205" i="18"/>
  <c r="W205" i="18"/>
  <c r="X205" i="18"/>
  <c r="Y205" i="18"/>
  <c r="Z205" i="18"/>
  <c r="AA205" i="18"/>
  <c r="AB205" i="18"/>
  <c r="AC205" i="18"/>
  <c r="AD205" i="18"/>
  <c r="AE205" i="18"/>
  <c r="AF205" i="18"/>
  <c r="AG205" i="18"/>
  <c r="AH205" i="18"/>
  <c r="AI205" i="18"/>
  <c r="AJ205" i="18"/>
  <c r="AK205" i="18"/>
  <c r="AL205" i="18"/>
  <c r="AM205" i="18"/>
  <c r="AN205" i="18"/>
  <c r="AO205" i="18"/>
  <c r="AP205" i="18"/>
  <c r="AQ205" i="18"/>
  <c r="AR205" i="18"/>
  <c r="AS205" i="18"/>
  <c r="AT205" i="18"/>
  <c r="AU205" i="18"/>
  <c r="AV205" i="18"/>
  <c r="AW205" i="18"/>
  <c r="AX205" i="18"/>
  <c r="AY205" i="18"/>
  <c r="AZ205" i="18"/>
  <c r="BA205" i="18"/>
  <c r="BB205" i="18"/>
  <c r="BC205" i="18"/>
  <c r="BD205" i="18"/>
  <c r="BE205" i="18"/>
  <c r="BF205" i="18"/>
  <c r="BH205" i="18"/>
  <c r="G465" i="18" l="1"/>
  <c r="H114" i="18" l="1"/>
  <c r="BI114" i="18"/>
  <c r="AU114" i="18"/>
  <c r="AA114" i="18"/>
  <c r="W114" i="18"/>
  <c r="AX114" i="18"/>
  <c r="AH114" i="18"/>
  <c r="Z114" i="18"/>
  <c r="R114" i="18"/>
  <c r="J114" i="18"/>
  <c r="BE114" i="18"/>
  <c r="AW114" i="18"/>
  <c r="AO114" i="18"/>
  <c r="AG114" i="18"/>
  <c r="Y114" i="18"/>
  <c r="Q114" i="18"/>
  <c r="I114" i="18"/>
  <c r="BD114" i="18"/>
  <c r="AV114" i="18"/>
  <c r="AN114" i="18"/>
  <c r="AF114" i="18"/>
  <c r="X114" i="18"/>
  <c r="P114" i="18"/>
  <c r="AP114" i="18" l="1"/>
  <c r="BF114" i="18"/>
  <c r="BC114" i="18"/>
  <c r="BH114" i="18"/>
  <c r="O114" i="18"/>
  <c r="S114" i="18"/>
  <c r="K114" i="18"/>
  <c r="T114" i="18"/>
  <c r="AB114" i="18"/>
  <c r="AJ114" i="18"/>
  <c r="AR114" i="18"/>
  <c r="AZ114" i="18"/>
  <c r="M114" i="18"/>
  <c r="U114" i="18"/>
  <c r="AD114" i="18"/>
  <c r="AK114" i="18"/>
  <c r="AS114" i="18"/>
  <c r="BA114" i="18"/>
  <c r="BG114" i="18"/>
  <c r="N114" i="18"/>
  <c r="V114" i="18"/>
  <c r="AC114" i="18"/>
  <c r="AL114" i="18"/>
  <c r="AT114" i="18"/>
  <c r="BB114" i="18"/>
  <c r="G114" i="18"/>
  <c r="AM114" i="18"/>
  <c r="L114" i="18"/>
  <c r="AQ114" i="18"/>
  <c r="AE114" i="18"/>
  <c r="AI114" i="18"/>
  <c r="AY114" i="18"/>
  <c r="G179" i="18"/>
  <c r="G166" i="18" l="1"/>
  <c r="G101" i="18" l="1"/>
  <c r="G140" i="18"/>
  <c r="G88" i="18" l="1"/>
  <c r="G153" i="18"/>
  <c r="G127" i="18" l="1"/>
  <c r="AZ127" i="18" l="1"/>
  <c r="AI127" i="18"/>
  <c r="AK127" i="18"/>
  <c r="BB127" i="18"/>
  <c r="AC127" i="18"/>
  <c r="L127" i="18"/>
  <c r="BG127" i="18"/>
  <c r="S127" i="18"/>
  <c r="AE127" i="18"/>
  <c r="AL127" i="18"/>
  <c r="BE127" i="18"/>
  <c r="Y127" i="18"/>
  <c r="AY127" i="18"/>
  <c r="R127" i="18"/>
  <c r="AR127" i="18"/>
  <c r="AQ127" i="18"/>
  <c r="AX127" i="18"/>
  <c r="AS127" i="18"/>
  <c r="AV127" i="18"/>
  <c r="K127" i="18"/>
  <c r="AM127" i="18"/>
  <c r="H127" i="18"/>
  <c r="AD127" i="18"/>
  <c r="AW127" i="18"/>
  <c r="Q127" i="18"/>
  <c r="AB127" i="18"/>
  <c r="AH127" i="18"/>
  <c r="BD127" i="18"/>
  <c r="I127" i="18"/>
  <c r="X127" i="18"/>
  <c r="J127" i="18"/>
  <c r="AN127" i="18"/>
  <c r="AU127" i="18"/>
  <c r="O127" i="18"/>
  <c r="V127" i="18"/>
  <c r="AP127" i="18"/>
  <c r="AJ127" i="18"/>
  <c r="BF127" i="18"/>
  <c r="BI127" i="18"/>
  <c r="P127" i="18"/>
  <c r="T127" i="18"/>
  <c r="Z127" i="18"/>
  <c r="U127" i="18"/>
  <c r="AF127" i="18"/>
  <c r="BC127" i="18"/>
  <c r="W127" i="18"/>
  <c r="AT127" i="18"/>
  <c r="N127" i="18"/>
  <c r="AG127" i="18"/>
  <c r="BH127" i="18"/>
  <c r="AA127" i="18"/>
  <c r="BA127" i="18"/>
  <c r="AO127" i="18"/>
  <c r="M127" i="18"/>
  <c r="G219" i="18" l="1"/>
  <c r="G231" i="18" l="1"/>
  <c r="H219" i="18"/>
  <c r="H231" i="18" s="1"/>
  <c r="I219" i="18" l="1"/>
  <c r="J219" i="18" l="1"/>
  <c r="K219" i="18" l="1"/>
  <c r="L219" i="18" l="1"/>
  <c r="M219" i="18" l="1"/>
  <c r="N219" i="18" l="1"/>
  <c r="O219" i="18" l="1"/>
  <c r="P219" i="18"/>
  <c r="Q219" i="18" l="1"/>
  <c r="R219" i="18" l="1"/>
  <c r="S219" i="18" l="1"/>
  <c r="T219" i="18" l="1"/>
  <c r="U219" i="18" l="1"/>
  <c r="V219" i="18" l="1"/>
  <c r="W219" i="18" s="1"/>
  <c r="X219" i="18" l="1"/>
  <c r="Y219" i="18" s="1"/>
  <c r="Z219" i="18" l="1"/>
  <c r="AA219" i="18" l="1"/>
  <c r="AB219" i="18" l="1"/>
  <c r="AC219" i="18" l="1"/>
  <c r="AD219" i="18" l="1"/>
  <c r="AE219" i="18" l="1"/>
  <c r="AF219" i="18" l="1"/>
  <c r="AG219" i="18" l="1"/>
  <c r="AH219" i="18" l="1"/>
  <c r="AI219" i="18" l="1"/>
  <c r="AJ219" i="18" l="1"/>
  <c r="AK219" i="18" l="1"/>
  <c r="AL219" i="18" l="1"/>
  <c r="AM219" i="18" l="1"/>
  <c r="AN219" i="18" l="1"/>
  <c r="AO219" i="18" l="1"/>
  <c r="AP219" i="18" l="1"/>
  <c r="AQ219" i="18" l="1"/>
  <c r="AR219" i="18" l="1"/>
  <c r="AS219" i="18" l="1"/>
  <c r="AT219" i="18" l="1"/>
  <c r="AU219" i="18" l="1"/>
  <c r="AV219" i="18" l="1"/>
  <c r="AW219" i="18" l="1"/>
  <c r="AX219" i="18" l="1"/>
  <c r="AY219" i="18" l="1"/>
  <c r="AZ219" i="18" l="1"/>
  <c r="BA219" i="18" l="1"/>
  <c r="BB219" i="18" l="1"/>
  <c r="BC219" i="18" l="1"/>
  <c r="BD219" i="18" l="1"/>
  <c r="BE219" i="18" l="1"/>
  <c r="BF219" i="18" l="1"/>
  <c r="BG219" i="18" l="1"/>
  <c r="BH219" i="18" l="1"/>
  <c r="BI219" i="18" l="1"/>
  <c r="G232" i="18" l="1"/>
  <c r="G244" i="18" s="1"/>
  <c r="G75" i="18" s="1"/>
  <c r="G472" i="18" s="1"/>
  <c r="J37" i="1"/>
  <c r="F9" i="18" s="1"/>
  <c r="H232" i="18" l="1"/>
  <c r="I232" i="18" s="1"/>
  <c r="F70" i="24"/>
  <c r="F466" i="18"/>
  <c r="G876" i="18"/>
  <c r="H244" i="18" l="1"/>
  <c r="G467" i="18"/>
  <c r="G475" i="18" s="1"/>
  <c r="F474" i="18"/>
  <c r="F122" i="24"/>
  <c r="F151" i="24"/>
  <c r="F90" i="24"/>
  <c r="J232" i="18"/>
  <c r="K232" i="18" l="1"/>
  <c r="L232" i="18" s="1"/>
  <c r="F91" i="24"/>
  <c r="F92" i="24"/>
  <c r="F94" i="24"/>
  <c r="G17" i="24"/>
  <c r="G64" i="24"/>
  <c r="G874" i="18"/>
  <c r="G471" i="18"/>
  <c r="F123" i="24"/>
  <c r="F124" i="24"/>
  <c r="F126" i="24"/>
  <c r="G137" i="24"/>
  <c r="G7" i="7945"/>
  <c r="G186" i="1"/>
  <c r="M232" i="18" l="1"/>
  <c r="F125" i="24"/>
  <c r="G877" i="18"/>
  <c r="G473" i="18"/>
  <c r="F95" i="24"/>
  <c r="F127" i="24"/>
  <c r="G19" i="24"/>
  <c r="G18" i="24"/>
  <c r="F93" i="24"/>
  <c r="F72" i="24" l="1"/>
  <c r="G26" i="24"/>
  <c r="G28" i="24"/>
  <c r="G134" i="24"/>
  <c r="G25" i="24"/>
  <c r="G142" i="24"/>
  <c r="N232" i="18"/>
  <c r="G161" i="24" l="1"/>
  <c r="G23" i="24"/>
  <c r="G30" i="7943"/>
  <c r="G65" i="24"/>
  <c r="F117" i="24"/>
  <c r="F85" i="24"/>
  <c r="F152" i="24"/>
  <c r="F154" i="24" s="1"/>
  <c r="F120" i="24"/>
  <c r="F88" i="24"/>
  <c r="F77" i="24"/>
  <c r="F109" i="24"/>
  <c r="O232" i="18"/>
  <c r="G31" i="7943"/>
  <c r="G164" i="24"/>
  <c r="G48" i="24"/>
  <c r="G71" i="24"/>
  <c r="G23" i="7945" s="1"/>
  <c r="G148" i="24" l="1"/>
  <c r="G8" i="7946"/>
  <c r="F110" i="24"/>
  <c r="F113" i="24"/>
  <c r="P232" i="18"/>
  <c r="F78" i="24"/>
  <c r="F81" i="24"/>
  <c r="G7" i="7946"/>
  <c r="G30" i="7946" l="1"/>
  <c r="F114" i="24"/>
  <c r="F111" i="24"/>
  <c r="G31" i="7946"/>
  <c r="Q232" i="18"/>
  <c r="F82" i="24"/>
  <c r="F79" i="24"/>
  <c r="F83" i="24" l="1"/>
  <c r="R232" i="18"/>
  <c r="F115" i="24"/>
  <c r="S232" i="18" l="1"/>
  <c r="T232" i="18" l="1"/>
  <c r="U232" i="18" l="1"/>
  <c r="V232" i="18" l="1"/>
  <c r="W232" i="18" l="1"/>
  <c r="X232" i="18" l="1"/>
  <c r="Y232" i="18" l="1"/>
  <c r="Z232" i="18" l="1"/>
  <c r="AA232" i="18" l="1"/>
  <c r="AB232" i="18" l="1"/>
  <c r="AC232" i="18" l="1"/>
  <c r="AD232" i="18" l="1"/>
  <c r="AE232" i="18" l="1"/>
  <c r="AF232" i="18" l="1"/>
  <c r="AG232" i="18" l="1"/>
  <c r="AH232" i="18" l="1"/>
  <c r="AI232" i="18" l="1"/>
  <c r="AJ232" i="18" l="1"/>
  <c r="AK232" i="18" l="1"/>
  <c r="AL232" i="18" l="1"/>
  <c r="AM232" i="18" l="1"/>
  <c r="AN232" i="18" l="1"/>
  <c r="AO232" i="18" l="1"/>
  <c r="AP232" i="18" l="1"/>
  <c r="AQ232" i="18" l="1"/>
  <c r="AR232" i="18" l="1"/>
  <c r="AS232" i="18" l="1"/>
  <c r="AT232" i="18" l="1"/>
  <c r="AU232" i="18" l="1"/>
  <c r="AV232" i="18" l="1"/>
  <c r="AW232" i="18" l="1"/>
  <c r="AX232" i="18" l="1"/>
  <c r="AY232" i="18" l="1"/>
  <c r="AZ232" i="18" l="1"/>
  <c r="BA232" i="18" l="1"/>
  <c r="BB232" i="18" l="1"/>
  <c r="BC232" i="18" l="1"/>
  <c r="BD232" i="18" l="1"/>
  <c r="BE232" i="18" l="1"/>
  <c r="BF232" i="18" l="1"/>
  <c r="BG232" i="18" l="1"/>
  <c r="BH232" i="18" l="1"/>
  <c r="BI232" i="18" l="1"/>
  <c r="H155" i="1" l="1"/>
  <c r="H154" i="1"/>
  <c r="I639" i="18" l="1"/>
  <c r="I648" i="18" s="1"/>
  <c r="H22" i="18"/>
  <c r="H53" i="18" s="1"/>
  <c r="I222" i="18"/>
  <c r="I626" i="18"/>
  <c r="H23" i="18"/>
  <c r="H54" i="18" s="1"/>
  <c r="I235" i="18"/>
  <c r="J639" i="18" l="1"/>
  <c r="J222" i="18"/>
  <c r="I231" i="18"/>
  <c r="J235" i="18"/>
  <c r="K235" i="18" s="1"/>
  <c r="K244" i="18" s="1"/>
  <c r="I244" i="18"/>
  <c r="J626" i="18"/>
  <c r="I635" i="18"/>
  <c r="K639" i="18" l="1"/>
  <c r="K648" i="18" s="1"/>
  <c r="J648" i="18"/>
  <c r="L639" i="18"/>
  <c r="J231" i="18"/>
  <c r="K222" i="18"/>
  <c r="K231" i="18" s="1"/>
  <c r="K626" i="18"/>
  <c r="K635" i="18" s="1"/>
  <c r="J635" i="18"/>
  <c r="J244" i="18"/>
  <c r="L235" i="18"/>
  <c r="M639" i="18" l="1"/>
  <c r="L648" i="18"/>
  <c r="L222" i="18"/>
  <c r="L626" i="18"/>
  <c r="L635" i="18" s="1"/>
  <c r="M235" i="18"/>
  <c r="L244" i="18"/>
  <c r="M648" i="18" l="1"/>
  <c r="N639" i="18"/>
  <c r="L231" i="18"/>
  <c r="M222" i="18"/>
  <c r="M626" i="18"/>
  <c r="M635" i="18" s="1"/>
  <c r="N235" i="18"/>
  <c r="M244" i="18"/>
  <c r="N648" i="18" l="1"/>
  <c r="O639" i="18"/>
  <c r="N222" i="18"/>
  <c r="M231" i="18"/>
  <c r="N626" i="18"/>
  <c r="N635" i="18" s="1"/>
  <c r="O235" i="18"/>
  <c r="N244" i="18"/>
  <c r="P639" i="18" l="1"/>
  <c r="O648" i="18"/>
  <c r="N231" i="18"/>
  <c r="O222" i="18"/>
  <c r="O626" i="18"/>
  <c r="O635" i="18" s="1"/>
  <c r="P235" i="18"/>
  <c r="O244" i="18"/>
  <c r="P648" i="18" l="1"/>
  <c r="Q639" i="18"/>
  <c r="O231" i="18"/>
  <c r="P222" i="18"/>
  <c r="P626" i="18"/>
  <c r="P635" i="18" s="1"/>
  <c r="Q235" i="18"/>
  <c r="P244" i="18"/>
  <c r="R639" i="18" l="1"/>
  <c r="Q648" i="18"/>
  <c r="P231" i="18"/>
  <c r="Q222" i="18"/>
  <c r="Q626" i="18"/>
  <c r="Q635" i="18" s="1"/>
  <c r="Q244" i="18"/>
  <c r="R235" i="18"/>
  <c r="R648" i="18" l="1"/>
  <c r="S639" i="18"/>
  <c r="Q231" i="18"/>
  <c r="R222" i="18"/>
  <c r="R231" i="18" s="1"/>
  <c r="R626" i="18"/>
  <c r="S626" i="18" s="1"/>
  <c r="S635" i="18" s="1"/>
  <c r="S235" i="18"/>
  <c r="R244" i="18"/>
  <c r="S222" i="18" l="1"/>
  <c r="S231" i="18" s="1"/>
  <c r="T639" i="18"/>
  <c r="S648" i="18"/>
  <c r="T626" i="18"/>
  <c r="T635" i="18" s="1"/>
  <c r="R635" i="18"/>
  <c r="T235" i="18"/>
  <c r="S244" i="18"/>
  <c r="T222" i="18" l="1"/>
  <c r="U639" i="18"/>
  <c r="T648" i="18"/>
  <c r="U626" i="18"/>
  <c r="U635" i="18" s="1"/>
  <c r="U235" i="18"/>
  <c r="T244" i="18"/>
  <c r="T231" i="18" l="1"/>
  <c r="U222" i="18"/>
  <c r="U648" i="18"/>
  <c r="V639" i="18"/>
  <c r="V626" i="18"/>
  <c r="V635" i="18" s="1"/>
  <c r="V235" i="18"/>
  <c r="U244" i="18"/>
  <c r="U231" i="18" l="1"/>
  <c r="V222" i="18"/>
  <c r="V648" i="18"/>
  <c r="W639" i="18"/>
  <c r="W626" i="18"/>
  <c r="W635" i="18" s="1"/>
  <c r="W235" i="18"/>
  <c r="V244" i="18"/>
  <c r="V231" i="18" l="1"/>
  <c r="W222" i="18"/>
  <c r="X639" i="18"/>
  <c r="W648" i="18"/>
  <c r="X626" i="18"/>
  <c r="X635" i="18" s="1"/>
  <c r="X235" i="18"/>
  <c r="W244" i="18"/>
  <c r="W231" i="18" l="1"/>
  <c r="X222" i="18"/>
  <c r="Y639" i="18"/>
  <c r="X648" i="18"/>
  <c r="Y626" i="18"/>
  <c r="Y635" i="18" s="1"/>
  <c r="Y235" i="18"/>
  <c r="X244" i="18"/>
  <c r="X231" i="18" l="1"/>
  <c r="Y222" i="18"/>
  <c r="Z639" i="18"/>
  <c r="Y648" i="18"/>
  <c r="Z626" i="18"/>
  <c r="Z635" i="18" s="1"/>
  <c r="Z235" i="18"/>
  <c r="Y244" i="18"/>
  <c r="Y231" i="18" l="1"/>
  <c r="Z222" i="18"/>
  <c r="Z648" i="18"/>
  <c r="AA639" i="18"/>
  <c r="AA626" i="18"/>
  <c r="AA635" i="18" s="1"/>
  <c r="AA235" i="18"/>
  <c r="Z244" i="18"/>
  <c r="Z231" i="18" l="1"/>
  <c r="AA222" i="18"/>
  <c r="AA648" i="18"/>
  <c r="AB639" i="18"/>
  <c r="AB626" i="18"/>
  <c r="AB635" i="18" s="1"/>
  <c r="AB235" i="18"/>
  <c r="AA244" i="18"/>
  <c r="AA231" i="18" l="1"/>
  <c r="AB222" i="18"/>
  <c r="AB648" i="18"/>
  <c r="AC639" i="18"/>
  <c r="AC626" i="18"/>
  <c r="AC635" i="18" s="1"/>
  <c r="AC235" i="18"/>
  <c r="AB244" i="18"/>
  <c r="AB231" i="18" l="1"/>
  <c r="AC222" i="18"/>
  <c r="AC648" i="18"/>
  <c r="AD639" i="18"/>
  <c r="AD626" i="18"/>
  <c r="AD635" i="18" s="1"/>
  <c r="AD235" i="18"/>
  <c r="AC244" i="18"/>
  <c r="AC231" i="18" l="1"/>
  <c r="AD222" i="18"/>
  <c r="AE639" i="18"/>
  <c r="AD648" i="18"/>
  <c r="AE626" i="18"/>
  <c r="AE635" i="18" s="1"/>
  <c r="AE235" i="18"/>
  <c r="AD244" i="18"/>
  <c r="AD231" i="18" l="1"/>
  <c r="AE222" i="18"/>
  <c r="AF639" i="18"/>
  <c r="AE648" i="18"/>
  <c r="AF626" i="18"/>
  <c r="AF635" i="18" s="1"/>
  <c r="AF235" i="18"/>
  <c r="AE244" i="18"/>
  <c r="AE231" i="18" l="1"/>
  <c r="AF222" i="18"/>
  <c r="AG639" i="18"/>
  <c r="AF648" i="18"/>
  <c r="AG626" i="18"/>
  <c r="AG635" i="18" s="1"/>
  <c r="AG235" i="18"/>
  <c r="AF244" i="18"/>
  <c r="AF231" i="18" l="1"/>
  <c r="AG222" i="18"/>
  <c r="AH639" i="18"/>
  <c r="AG648" i="18"/>
  <c r="AH626" i="18"/>
  <c r="AH635" i="18" s="1"/>
  <c r="AH235" i="18"/>
  <c r="AG244" i="18"/>
  <c r="AG231" i="18" l="1"/>
  <c r="AH222" i="18"/>
  <c r="AI639" i="18"/>
  <c r="AH648" i="18"/>
  <c r="AI626" i="18"/>
  <c r="AI635" i="18" s="1"/>
  <c r="AI235" i="18"/>
  <c r="AH244" i="18"/>
  <c r="AH231" i="18" l="1"/>
  <c r="AI222" i="18"/>
  <c r="AJ639" i="18"/>
  <c r="AI648" i="18"/>
  <c r="AJ626" i="18"/>
  <c r="AJ635" i="18" s="1"/>
  <c r="AJ235" i="18"/>
  <c r="AI244" i="18"/>
  <c r="AI231" i="18" l="1"/>
  <c r="AJ222" i="18"/>
  <c r="AK639" i="18"/>
  <c r="AJ648" i="18"/>
  <c r="AK626" i="18"/>
  <c r="AK635" i="18" s="1"/>
  <c r="AK235" i="18"/>
  <c r="AJ244" i="18"/>
  <c r="AJ231" i="18" l="1"/>
  <c r="AK222" i="18"/>
  <c r="AL639" i="18"/>
  <c r="AK648" i="18"/>
  <c r="AL626" i="18"/>
  <c r="AL635" i="18" s="1"/>
  <c r="AL235" i="18"/>
  <c r="AK244" i="18"/>
  <c r="AK231" i="18" l="1"/>
  <c r="AL222" i="18"/>
  <c r="AM639" i="18"/>
  <c r="AL648" i="18"/>
  <c r="AM626" i="18"/>
  <c r="AM635" i="18" s="1"/>
  <c r="AM235" i="18"/>
  <c r="AL244" i="18"/>
  <c r="AL231" i="18" l="1"/>
  <c r="AM222" i="18"/>
  <c r="AN639" i="18"/>
  <c r="AM648" i="18"/>
  <c r="AN626" i="18"/>
  <c r="AN635" i="18" s="1"/>
  <c r="AN235" i="18"/>
  <c r="AM244" i="18"/>
  <c r="AM231" i="18" l="1"/>
  <c r="AN222" i="18"/>
  <c r="AO639" i="18"/>
  <c r="AN648" i="18"/>
  <c r="AO626" i="18"/>
  <c r="AO635" i="18" s="1"/>
  <c r="AO235" i="18"/>
  <c r="AN244" i="18"/>
  <c r="AN231" i="18" l="1"/>
  <c r="AO222" i="18"/>
  <c r="AP639" i="18"/>
  <c r="AO648" i="18"/>
  <c r="AP626" i="18"/>
  <c r="AP635" i="18" s="1"/>
  <c r="AP235" i="18"/>
  <c r="AO244" i="18"/>
  <c r="AO231" i="18" l="1"/>
  <c r="AP222" i="18"/>
  <c r="AQ639" i="18"/>
  <c r="AP648" i="18"/>
  <c r="AQ626" i="18"/>
  <c r="AQ635" i="18" s="1"/>
  <c r="AQ235" i="18"/>
  <c r="AP244" i="18"/>
  <c r="AP231" i="18" l="1"/>
  <c r="AQ222" i="18"/>
  <c r="AR639" i="18"/>
  <c r="AQ648" i="18"/>
  <c r="AR626" i="18"/>
  <c r="AS626" i="18" s="1"/>
  <c r="AS635" i="18" s="1"/>
  <c r="AR235" i="18"/>
  <c r="AQ244" i="18"/>
  <c r="AQ231" i="18" l="1"/>
  <c r="AR222" i="18"/>
  <c r="AS639" i="18"/>
  <c r="AR648" i="18"/>
  <c r="AR635" i="18"/>
  <c r="AT626" i="18"/>
  <c r="AS235" i="18"/>
  <c r="AR244" i="18"/>
  <c r="AR231" i="18" l="1"/>
  <c r="AS222" i="18"/>
  <c r="AT639" i="18"/>
  <c r="AS648" i="18"/>
  <c r="AT635" i="18"/>
  <c r="AU626" i="18"/>
  <c r="AT235" i="18"/>
  <c r="AS244" i="18"/>
  <c r="AS231" i="18" l="1"/>
  <c r="AT222" i="18"/>
  <c r="AU639" i="18"/>
  <c r="AT648" i="18"/>
  <c r="AU635" i="18"/>
  <c r="AV626" i="18"/>
  <c r="AV635" i="18" s="1"/>
  <c r="AU235" i="18"/>
  <c r="AT244" i="18"/>
  <c r="AU222" i="18" l="1"/>
  <c r="AT231" i="18"/>
  <c r="AV639" i="18"/>
  <c r="AU648" i="18"/>
  <c r="AW626" i="18"/>
  <c r="AV235" i="18"/>
  <c r="AU244" i="18"/>
  <c r="AU231" i="18" l="1"/>
  <c r="AV222" i="18"/>
  <c r="AV231" i="18" s="1"/>
  <c r="AW639" i="18"/>
  <c r="AV648" i="18"/>
  <c r="AX626" i="18"/>
  <c r="AW635" i="18"/>
  <c r="AW235" i="18"/>
  <c r="AV244" i="18"/>
  <c r="AW222" i="18" l="1"/>
  <c r="AW231" i="18" s="1"/>
  <c r="AX639" i="18"/>
  <c r="AW648" i="18"/>
  <c r="AX635" i="18"/>
  <c r="AY626" i="18"/>
  <c r="AX235" i="18"/>
  <c r="AW244" i="18"/>
  <c r="AX222" i="18" l="1"/>
  <c r="AY639" i="18"/>
  <c r="AX648" i="18"/>
  <c r="AZ626" i="18"/>
  <c r="AZ635" i="18" s="1"/>
  <c r="AY635" i="18"/>
  <c r="AY235" i="18"/>
  <c r="AX244" i="18"/>
  <c r="AX231" i="18" l="1"/>
  <c r="AY222" i="18"/>
  <c r="AZ639" i="18"/>
  <c r="AY648" i="18"/>
  <c r="BA626" i="18"/>
  <c r="AZ235" i="18"/>
  <c r="AY244" i="18"/>
  <c r="AY231" i="18" l="1"/>
  <c r="AZ222" i="18"/>
  <c r="BA639" i="18"/>
  <c r="AZ648" i="18"/>
  <c r="BA635" i="18"/>
  <c r="BB626" i="18"/>
  <c r="BA235" i="18"/>
  <c r="AZ244" i="18"/>
  <c r="AZ231" i="18" l="1"/>
  <c r="BA222" i="18"/>
  <c r="BB639" i="18"/>
  <c r="BA648" i="18"/>
  <c r="BC626" i="18"/>
  <c r="BC635" i="18" s="1"/>
  <c r="BB635" i="18"/>
  <c r="BB235" i="18"/>
  <c r="BA244" i="18"/>
  <c r="BB222" i="18" l="1"/>
  <c r="BA231" i="18"/>
  <c r="BC639" i="18"/>
  <c r="BB648" i="18"/>
  <c r="BD626" i="18"/>
  <c r="BC235" i="18"/>
  <c r="BB244" i="18"/>
  <c r="BC222" i="18" l="1"/>
  <c r="BB231" i="18"/>
  <c r="BD639" i="18"/>
  <c r="BC648" i="18"/>
  <c r="BD635" i="18"/>
  <c r="BE626" i="18"/>
  <c r="BD235" i="18"/>
  <c r="BC244" i="18"/>
  <c r="BC231" i="18" l="1"/>
  <c r="BD222" i="18"/>
  <c r="BE639" i="18"/>
  <c r="BD648" i="18"/>
  <c r="BF626" i="18"/>
  <c r="BF635" i="18" s="1"/>
  <c r="BE635" i="18"/>
  <c r="BE235" i="18"/>
  <c r="BD244" i="18"/>
  <c r="BD231" i="18" l="1"/>
  <c r="BE222" i="18"/>
  <c r="BF639" i="18"/>
  <c r="BE648" i="18"/>
  <c r="BG626" i="18"/>
  <c r="BG635" i="18" s="1"/>
  <c r="BF235" i="18"/>
  <c r="BE244" i="18"/>
  <c r="BF222" i="18" l="1"/>
  <c r="BE231" i="18"/>
  <c r="BG639" i="18"/>
  <c r="BF648" i="18"/>
  <c r="BH626" i="18"/>
  <c r="BH635" i="18" s="1"/>
  <c r="BG235" i="18"/>
  <c r="BF244" i="18"/>
  <c r="BH222" i="18" l="1"/>
  <c r="BH231" i="18" s="1"/>
  <c r="BG222" i="18"/>
  <c r="BG231" i="18" s="1"/>
  <c r="BF231" i="18"/>
  <c r="BH639" i="18"/>
  <c r="BG648" i="18"/>
  <c r="BI626" i="18"/>
  <c r="BI635" i="18" s="1"/>
  <c r="BH235" i="18"/>
  <c r="BG244" i="18"/>
  <c r="BI222" i="18" l="1"/>
  <c r="BI231" i="18" s="1"/>
  <c r="BI639" i="18"/>
  <c r="BI648" i="18" s="1"/>
  <c r="BH648" i="18"/>
  <c r="BI235" i="18"/>
  <c r="BI244" i="18" s="1"/>
  <c r="BH244" i="18"/>
  <c r="G187" i="1" l="1"/>
  <c r="G30" i="24" s="1"/>
  <c r="G32" i="7943" l="1"/>
  <c r="G46" i="24"/>
  <c r="G50" i="24" s="1"/>
  <c r="G59" i="24" s="1"/>
  <c r="G34" i="24" s="1"/>
  <c r="G147" i="24"/>
  <c r="G162" i="24"/>
  <c r="G22" i="7945" l="1"/>
  <c r="G168" i="24"/>
  <c r="G25" i="7945"/>
  <c r="G35" i="24"/>
  <c r="G165" i="24" s="1"/>
  <c r="G166" i="24" s="1"/>
  <c r="G100" i="24"/>
  <c r="G9" i="7946"/>
  <c r="G32" i="7946" s="1"/>
  <c r="G34" i="7943" l="1"/>
  <c r="G35" i="7943" s="1"/>
  <c r="G12" i="7946" s="1"/>
  <c r="G35" i="7946" s="1"/>
  <c r="G101" i="24"/>
  <c r="G150" i="24" s="1"/>
  <c r="G37" i="24"/>
  <c r="G11" i="7946" l="1"/>
  <c r="G34" i="7946" s="1"/>
  <c r="G102" i="24"/>
  <c r="G146" i="24" s="1"/>
  <c r="G39" i="7943"/>
  <c r="G42" i="7943" s="1"/>
  <c r="G55" i="7943"/>
  <c r="G43" i="24"/>
  <c r="G55" i="24" s="1"/>
  <c r="G103" i="24" l="1"/>
  <c r="G104" i="24" s="1"/>
  <c r="G71" i="7943"/>
  <c r="G73" i="7943" s="1"/>
  <c r="G41" i="7943"/>
  <c r="G86" i="24"/>
  <c r="G54" i="24"/>
  <c r="N182" i="18"/>
  <c r="N192" i="18" s="1"/>
  <c r="G74" i="7943" l="1"/>
  <c r="G118" i="24"/>
  <c r="G119" i="24" s="1"/>
  <c r="G87" i="24"/>
  <c r="G105" i="24"/>
  <c r="G149" i="24" s="1"/>
  <c r="G106" i="24"/>
  <c r="G56" i="24"/>
  <c r="G57" i="24"/>
  <c r="G58" i="24" l="1"/>
  <c r="G13" i="7945"/>
  <c r="G14" i="7945" s="1"/>
  <c r="G15" i="7945" l="1"/>
  <c r="G44" i="7945" s="1"/>
  <c r="G27" i="7945"/>
  <c r="G144" i="1" l="1"/>
  <c r="G145" i="1"/>
  <c r="G13" i="18" s="1"/>
  <c r="G44" i="18" s="1"/>
  <c r="H145" i="1"/>
  <c r="H13" i="18" s="1"/>
  <c r="H44" i="18" s="1"/>
  <c r="I145" i="1"/>
  <c r="I13" i="18" s="1"/>
  <c r="I44" i="18" s="1"/>
  <c r="J145" i="1"/>
  <c r="K145" i="1"/>
  <c r="K13" i="18" s="1"/>
  <c r="K44" i="18" s="1"/>
  <c r="G146" i="1"/>
  <c r="G14" i="18" s="1"/>
  <c r="G45" i="18" s="1"/>
  <c r="H146" i="1"/>
  <c r="H14" i="18" s="1"/>
  <c r="H45" i="18" s="1"/>
  <c r="I146" i="1"/>
  <c r="I14" i="18" s="1"/>
  <c r="I45" i="18" s="1"/>
  <c r="J146" i="1"/>
  <c r="K146" i="1"/>
  <c r="K14" i="18" s="1"/>
  <c r="K45" i="18" s="1"/>
  <c r="G147" i="1"/>
  <c r="G148" i="1"/>
  <c r="G149" i="1"/>
  <c r="H149" i="1"/>
  <c r="I149" i="1"/>
  <c r="J149" i="1"/>
  <c r="K149" i="1"/>
  <c r="G150" i="1"/>
  <c r="G151" i="1"/>
  <c r="G19" i="18" s="1"/>
  <c r="G50" i="18" s="1"/>
  <c r="H151" i="1"/>
  <c r="H19" i="18" s="1"/>
  <c r="H50" i="18" s="1"/>
  <c r="I151" i="1"/>
  <c r="I19" i="18" s="1"/>
  <c r="I50" i="18" s="1"/>
  <c r="J151" i="1"/>
  <c r="J19" i="18" s="1"/>
  <c r="J50" i="18" s="1"/>
  <c r="K151" i="1"/>
  <c r="K19" i="18" s="1"/>
  <c r="K50" i="18" s="1"/>
  <c r="G152" i="1"/>
  <c r="G20" i="18" s="1"/>
  <c r="G51" i="18" s="1"/>
  <c r="H152" i="1"/>
  <c r="H20" i="18" s="1"/>
  <c r="H51" i="18" s="1"/>
  <c r="I152" i="1"/>
  <c r="I20" i="18" s="1"/>
  <c r="I51" i="18" s="1"/>
  <c r="J152" i="1"/>
  <c r="J20" i="18" s="1"/>
  <c r="J51" i="18" s="1"/>
  <c r="K152" i="1"/>
  <c r="K20" i="18" s="1"/>
  <c r="K51" i="18" s="1"/>
  <c r="G153" i="1"/>
  <c r="G21" i="18" s="1"/>
  <c r="G52" i="18" s="1"/>
  <c r="H153" i="1"/>
  <c r="H21" i="18" s="1"/>
  <c r="H52" i="18" s="1"/>
  <c r="I153" i="1"/>
  <c r="I21" i="18" s="1"/>
  <c r="I52" i="18" s="1"/>
  <c r="J153" i="1"/>
  <c r="J21" i="18" s="1"/>
  <c r="J52" i="18" s="1"/>
  <c r="K153" i="1"/>
  <c r="K21" i="18" s="1"/>
  <c r="K52" i="18" s="1"/>
  <c r="H143" i="1"/>
  <c r="I143" i="1"/>
  <c r="AI80" i="18" l="1"/>
  <c r="Q80" i="18"/>
  <c r="M80" i="18"/>
  <c r="Y80" i="18"/>
  <c r="L80" i="18"/>
  <c r="AC80" i="18"/>
  <c r="O80" i="18"/>
  <c r="BC80" i="18"/>
  <c r="AM80" i="18"/>
  <c r="Z80" i="18"/>
  <c r="AK80" i="18"/>
  <c r="AJ80" i="18"/>
  <c r="AX80" i="18"/>
  <c r="N484" i="18"/>
  <c r="AH484" i="18"/>
  <c r="AX484" i="18"/>
  <c r="Y484" i="18"/>
  <c r="AS484" i="18"/>
  <c r="AC484" i="18"/>
  <c r="K484" i="18"/>
  <c r="AN484" i="18"/>
  <c r="U484" i="18"/>
  <c r="AP484" i="18"/>
  <c r="AF484" i="18"/>
  <c r="BG80" i="18"/>
  <c r="AR80" i="18"/>
  <c r="AN80" i="18"/>
  <c r="U80" i="18"/>
  <c r="AZ80" i="18"/>
  <c r="BA80" i="18"/>
  <c r="AS80" i="18"/>
  <c r="T80" i="18"/>
  <c r="AD80" i="18"/>
  <c r="BE80" i="18"/>
  <c r="AW80" i="18"/>
  <c r="R80" i="18"/>
  <c r="P80" i="18"/>
  <c r="AT484" i="18"/>
  <c r="BA484" i="18"/>
  <c r="V484" i="18"/>
  <c r="AR484" i="18"/>
  <c r="AI484" i="18"/>
  <c r="S484" i="18"/>
  <c r="AW484" i="18"/>
  <c r="AL484" i="18"/>
  <c r="AD484" i="18"/>
  <c r="AB484" i="18"/>
  <c r="AJ484" i="18"/>
  <c r="AL80" i="18"/>
  <c r="X80" i="18"/>
  <c r="BB80" i="18"/>
  <c r="K80" i="18"/>
  <c r="V80" i="18"/>
  <c r="S80" i="18"/>
  <c r="AV80" i="18"/>
  <c r="AB80" i="18"/>
  <c r="AA80" i="18"/>
  <c r="AE80" i="18"/>
  <c r="AT80" i="18"/>
  <c r="AP80" i="18"/>
  <c r="R484" i="18"/>
  <c r="AV484" i="18"/>
  <c r="AG484" i="18"/>
  <c r="L484" i="18"/>
  <c r="O484" i="18"/>
  <c r="AY484" i="18"/>
  <c r="Q484" i="18"/>
  <c r="J484" i="18"/>
  <c r="AQ484" i="18"/>
  <c r="W484" i="18"/>
  <c r="Z484" i="18"/>
  <c r="I11" i="18"/>
  <c r="I42" i="18" s="1"/>
  <c r="N80" i="18"/>
  <c r="AU80" i="18"/>
  <c r="BF80" i="18"/>
  <c r="BD80" i="18"/>
  <c r="AH80" i="18"/>
  <c r="AF80" i="18"/>
  <c r="AY80" i="18"/>
  <c r="J80" i="18"/>
  <c r="AQ80" i="18"/>
  <c r="AO80" i="18"/>
  <c r="W80" i="18"/>
  <c r="AG80" i="18"/>
  <c r="P484" i="18"/>
  <c r="AU484" i="18"/>
  <c r="X484" i="18"/>
  <c r="AA484" i="18"/>
  <c r="AM484" i="18"/>
  <c r="AO484" i="18"/>
  <c r="AE484" i="18"/>
  <c r="AK484" i="18"/>
  <c r="AZ484" i="18"/>
  <c r="T484" i="18"/>
  <c r="M484" i="18"/>
  <c r="I17" i="18"/>
  <c r="I48" i="18" s="1"/>
  <c r="L158" i="18"/>
  <c r="O158" i="18"/>
  <c r="R158" i="18"/>
  <c r="S562" i="18"/>
  <c r="O562" i="18"/>
  <c r="K562" i="18"/>
  <c r="M158" i="18"/>
  <c r="T158" i="18"/>
  <c r="J158" i="18"/>
  <c r="W158" i="18"/>
  <c r="R562" i="18"/>
  <c r="U562" i="18"/>
  <c r="M562" i="18"/>
  <c r="V158" i="18"/>
  <c r="Q158" i="18"/>
  <c r="N158" i="18"/>
  <c r="X158" i="18"/>
  <c r="J562" i="18"/>
  <c r="L562" i="18"/>
  <c r="Q562" i="18"/>
  <c r="P158" i="18"/>
  <c r="U158" i="18"/>
  <c r="K158" i="18"/>
  <c r="S158" i="18"/>
  <c r="T562" i="18"/>
  <c r="P562" i="18"/>
  <c r="N562" i="18"/>
  <c r="G15" i="18"/>
  <c r="G46" i="18" s="1"/>
  <c r="O534" i="18"/>
  <c r="Q130" i="18"/>
  <c r="I130" i="18"/>
  <c r="L534" i="18"/>
  <c r="P130" i="18"/>
  <c r="N130" i="18"/>
  <c r="N534" i="18"/>
  <c r="T130" i="18"/>
  <c r="K130" i="18"/>
  <c r="K534" i="18"/>
  <c r="I534" i="18"/>
  <c r="H130" i="18"/>
  <c r="H140" i="18" s="1"/>
  <c r="M130" i="18"/>
  <c r="Q534" i="18"/>
  <c r="S130" i="18"/>
  <c r="J130" i="18"/>
  <c r="P534" i="18"/>
  <c r="R130" i="18"/>
  <c r="O130" i="18"/>
  <c r="M534" i="18"/>
  <c r="J534" i="18"/>
  <c r="L130" i="18"/>
  <c r="H534" i="18"/>
  <c r="H544" i="18" s="1"/>
  <c r="G143" i="1"/>
  <c r="G71" i="1"/>
  <c r="S79" i="18"/>
  <c r="X79" i="18"/>
  <c r="W79" i="18"/>
  <c r="AV79" i="18"/>
  <c r="L79" i="18"/>
  <c r="R79" i="18"/>
  <c r="T79" i="18"/>
  <c r="AC79" i="18"/>
  <c r="M79" i="18"/>
  <c r="AA79" i="18"/>
  <c r="AU79" i="18"/>
  <c r="AE79" i="18"/>
  <c r="AD79" i="18"/>
  <c r="AH79" i="18"/>
  <c r="AP79" i="18"/>
  <c r="P79" i="18"/>
  <c r="AQ79" i="18"/>
  <c r="AO79" i="18"/>
  <c r="J79" i="18"/>
  <c r="AA483" i="18"/>
  <c r="AF483" i="18"/>
  <c r="Z483" i="18"/>
  <c r="AX483" i="18"/>
  <c r="AB483" i="18"/>
  <c r="R483" i="18"/>
  <c r="AW483" i="18"/>
  <c r="AM483" i="18"/>
  <c r="AL483" i="18"/>
  <c r="V483" i="18"/>
  <c r="AQ483" i="18"/>
  <c r="J483" i="18"/>
  <c r="AE483" i="18"/>
  <c r="AV483" i="18"/>
  <c r="AJ483" i="18"/>
  <c r="AT483" i="18"/>
  <c r="AN483" i="18"/>
  <c r="U483" i="18"/>
  <c r="L483" i="18"/>
  <c r="BF79" i="18"/>
  <c r="I79" i="18"/>
  <c r="M483" i="18"/>
  <c r="U79" i="18"/>
  <c r="AS483" i="18"/>
  <c r="AI79" i="18"/>
  <c r="AI483" i="18"/>
  <c r="BC79" i="18"/>
  <c r="Y483" i="18"/>
  <c r="BD79" i="18"/>
  <c r="AR483" i="18"/>
  <c r="AK79" i="18"/>
  <c r="AP483" i="18"/>
  <c r="AR79" i="18"/>
  <c r="AD483" i="18"/>
  <c r="Q79" i="18"/>
  <c r="AZ483" i="18"/>
  <c r="AZ79" i="18"/>
  <c r="N483" i="18"/>
  <c r="Z79" i="18"/>
  <c r="W483" i="18"/>
  <c r="V79" i="18"/>
  <c r="BE79" i="18"/>
  <c r="I483" i="18"/>
  <c r="AF79" i="18"/>
  <c r="AO483" i="18"/>
  <c r="N79" i="18"/>
  <c r="AK483" i="18"/>
  <c r="AS79" i="18"/>
  <c r="AH483" i="18"/>
  <c r="AT79" i="18"/>
  <c r="P483" i="18"/>
  <c r="Y79" i="18"/>
  <c r="X483" i="18"/>
  <c r="AN79" i="18"/>
  <c r="AC483" i="18"/>
  <c r="AL79" i="18"/>
  <c r="S483" i="18"/>
  <c r="AY79" i="18"/>
  <c r="Q483" i="18"/>
  <c r="AW79" i="18"/>
  <c r="AB79" i="18"/>
  <c r="AG79" i="18"/>
  <c r="AX79" i="18"/>
  <c r="K79" i="18"/>
  <c r="AM79" i="18"/>
  <c r="BB79" i="18"/>
  <c r="BA79" i="18"/>
  <c r="O79" i="18"/>
  <c r="T483" i="18"/>
  <c r="O483" i="18"/>
  <c r="H11" i="18"/>
  <c r="H42" i="18" s="1"/>
  <c r="AY483" i="18"/>
  <c r="AG483" i="18"/>
  <c r="AU483" i="18"/>
  <c r="AJ79" i="18"/>
  <c r="K483" i="18"/>
  <c r="R573" i="18"/>
  <c r="AD573" i="18"/>
  <c r="AY573" i="18"/>
  <c r="L573" i="18"/>
  <c r="AA573" i="18"/>
  <c r="Y573" i="18"/>
  <c r="AN573" i="18"/>
  <c r="AH573" i="18"/>
  <c r="AT573" i="18"/>
  <c r="P573" i="18"/>
  <c r="O573" i="18"/>
  <c r="AD169" i="18"/>
  <c r="M169" i="18"/>
  <c r="AE169" i="18"/>
  <c r="R169" i="18"/>
  <c r="V169" i="18"/>
  <c r="P169" i="18"/>
  <c r="I169" i="18"/>
  <c r="AX573" i="18"/>
  <c r="AL573" i="18"/>
  <c r="AP573" i="18"/>
  <c r="Z573" i="18"/>
  <c r="AS573" i="18"/>
  <c r="AW573" i="18"/>
  <c r="T573" i="18"/>
  <c r="I573" i="18"/>
  <c r="AE573" i="18"/>
  <c r="AG573" i="18"/>
  <c r="S573" i="18"/>
  <c r="U169" i="18"/>
  <c r="N169" i="18"/>
  <c r="S169" i="18"/>
  <c r="AC169" i="18"/>
  <c r="AF169" i="18"/>
  <c r="AA169" i="18"/>
  <c r="G18" i="18"/>
  <c r="G49" i="18" s="1"/>
  <c r="N573" i="18"/>
  <c r="AM573" i="18"/>
  <c r="M573" i="18"/>
  <c r="K573" i="18"/>
  <c r="J573" i="18"/>
  <c r="AB573" i="18"/>
  <c r="AC573" i="18"/>
  <c r="AO573" i="18"/>
  <c r="AQ573" i="18"/>
  <c r="AU573" i="18"/>
  <c r="V573" i="18"/>
  <c r="O169" i="18"/>
  <c r="Q169" i="18"/>
  <c r="J169" i="18"/>
  <c r="T169" i="18"/>
  <c r="Z169" i="18"/>
  <c r="L169" i="18"/>
  <c r="W573" i="18"/>
  <c r="Q573" i="18"/>
  <c r="X573" i="18"/>
  <c r="AI573" i="18"/>
  <c r="AR573" i="18"/>
  <c r="AZ573" i="18"/>
  <c r="AJ573" i="18"/>
  <c r="AF573" i="18"/>
  <c r="H573" i="18"/>
  <c r="H583" i="18" s="1"/>
  <c r="U573" i="18"/>
  <c r="AK573" i="18"/>
  <c r="AV573" i="18"/>
  <c r="W169" i="18"/>
  <c r="H169" i="18"/>
  <c r="H179" i="18" s="1"/>
  <c r="K169" i="18"/>
  <c r="AB169" i="18"/>
  <c r="Y169" i="18"/>
  <c r="X169" i="18"/>
  <c r="R561" i="18"/>
  <c r="W157" i="18"/>
  <c r="V157" i="18"/>
  <c r="S561" i="18"/>
  <c r="U157" i="18"/>
  <c r="J157" i="18"/>
  <c r="P157" i="18"/>
  <c r="Q157" i="18"/>
  <c r="N157" i="18"/>
  <c r="Q561" i="18"/>
  <c r="R157" i="18"/>
  <c r="H17" i="18"/>
  <c r="H48" i="18" s="1"/>
  <c r="I157" i="18"/>
  <c r="P561" i="18"/>
  <c r="S157" i="18"/>
  <c r="T561" i="18"/>
  <c r="I561" i="18"/>
  <c r="N561" i="18"/>
  <c r="O561" i="18"/>
  <c r="K157" i="18"/>
  <c r="O157" i="18"/>
  <c r="T157" i="18"/>
  <c r="L561" i="18"/>
  <c r="M157" i="18"/>
  <c r="L157" i="18"/>
  <c r="J561" i="18"/>
  <c r="K561" i="18"/>
  <c r="M561" i="18"/>
  <c r="V156" i="18"/>
  <c r="J156" i="18"/>
  <c r="J166" i="18" s="1"/>
  <c r="L156" i="18"/>
  <c r="N156" i="18"/>
  <c r="J560" i="18"/>
  <c r="J570" i="18" s="1"/>
  <c r="I560" i="18"/>
  <c r="S156" i="18"/>
  <c r="U156" i="18"/>
  <c r="K156" i="18"/>
  <c r="P156" i="18"/>
  <c r="Q560" i="18"/>
  <c r="N560" i="18"/>
  <c r="H560" i="18"/>
  <c r="H570" i="18" s="1"/>
  <c r="G17" i="18"/>
  <c r="G48" i="18" s="1"/>
  <c r="R156" i="18"/>
  <c r="T156" i="18"/>
  <c r="H156" i="18"/>
  <c r="H166" i="18" s="1"/>
  <c r="L560" i="18"/>
  <c r="O560" i="18"/>
  <c r="K560" i="18"/>
  <c r="P560" i="18"/>
  <c r="Q156" i="18"/>
  <c r="I156" i="18"/>
  <c r="M156" i="18"/>
  <c r="O156" i="18"/>
  <c r="S560" i="18"/>
  <c r="R560" i="18"/>
  <c r="M560" i="18"/>
  <c r="W156" i="18"/>
  <c r="X156" i="18" s="1"/>
  <c r="Y156" i="18" s="1"/>
  <c r="Z156" i="18" s="1"/>
  <c r="AA156" i="18" s="1"/>
  <c r="AB156" i="18" s="1"/>
  <c r="AC156" i="18" s="1"/>
  <c r="AD156" i="18" s="1"/>
  <c r="AE156" i="18" s="1"/>
  <c r="AF156" i="18" s="1"/>
  <c r="AG156" i="18" s="1"/>
  <c r="AH156" i="18" s="1"/>
  <c r="AI156" i="18" s="1"/>
  <c r="AJ156" i="18" s="1"/>
  <c r="AK156" i="18" s="1"/>
  <c r="AL156" i="18" s="1"/>
  <c r="AM156" i="18" s="1"/>
  <c r="AN156" i="18" s="1"/>
  <c r="AO156" i="18" s="1"/>
  <c r="AP156" i="18" s="1"/>
  <c r="AQ156" i="18" s="1"/>
  <c r="AR156" i="18" s="1"/>
  <c r="AS156" i="18" s="1"/>
  <c r="AT156" i="18" s="1"/>
  <c r="AU156" i="18" s="1"/>
  <c r="AV156" i="18" s="1"/>
  <c r="AW156" i="18" s="1"/>
  <c r="AX156" i="18" s="1"/>
  <c r="AY156" i="18" s="1"/>
  <c r="AZ156" i="18" s="1"/>
  <c r="BA156" i="18" s="1"/>
  <c r="BB156" i="18" s="1"/>
  <c r="BC156" i="18" s="1"/>
  <c r="BD156" i="18" s="1"/>
  <c r="BE156" i="18" s="1"/>
  <c r="BF156" i="18" s="1"/>
  <c r="BG156" i="18" s="1"/>
  <c r="BH156" i="18" s="1"/>
  <c r="BI156" i="18" s="1"/>
  <c r="G16" i="18"/>
  <c r="G47" i="18" s="1"/>
  <c r="M143" i="18"/>
  <c r="I547" i="18"/>
  <c r="L143" i="18"/>
  <c r="J143" i="18"/>
  <c r="K547" i="18"/>
  <c r="H143" i="18"/>
  <c r="H153" i="18" s="1"/>
  <c r="I143" i="18"/>
  <c r="J547" i="18"/>
  <c r="K143" i="18"/>
  <c r="H547" i="18"/>
  <c r="H557" i="18" s="1"/>
  <c r="AE91" i="18"/>
  <c r="AP91" i="18"/>
  <c r="W91" i="18"/>
  <c r="AH495" i="18"/>
  <c r="M495" i="18"/>
  <c r="AO495" i="18"/>
  <c r="R91" i="18"/>
  <c r="K91" i="18"/>
  <c r="BB91" i="18"/>
  <c r="AJ91" i="18"/>
  <c r="AA495" i="18"/>
  <c r="AT495" i="18"/>
  <c r="L91" i="18"/>
  <c r="V91" i="18"/>
  <c r="O91" i="18"/>
  <c r="AE495" i="18"/>
  <c r="AM495" i="18"/>
  <c r="H495" i="18"/>
  <c r="H505" i="18" s="1"/>
  <c r="P91" i="18"/>
  <c r="Z91" i="18"/>
  <c r="AT91" i="18"/>
  <c r="AV91" i="18"/>
  <c r="AK495" i="18"/>
  <c r="T495" i="18"/>
  <c r="K495" i="18"/>
  <c r="N91" i="18"/>
  <c r="S91" i="18"/>
  <c r="AQ91" i="18"/>
  <c r="AZ495" i="18"/>
  <c r="P495" i="18"/>
  <c r="AU495" i="18"/>
  <c r="J91" i="18"/>
  <c r="AG91" i="18"/>
  <c r="T91" i="18"/>
  <c r="AL495" i="18"/>
  <c r="AQ495" i="18"/>
  <c r="U495" i="18"/>
  <c r="AN91" i="18"/>
  <c r="AH91" i="18"/>
  <c r="AS91" i="18"/>
  <c r="AG495" i="18"/>
  <c r="AW495" i="18"/>
  <c r="AR495" i="18"/>
  <c r="X91" i="18"/>
  <c r="Q91" i="18"/>
  <c r="BD91" i="18"/>
  <c r="Y495" i="18"/>
  <c r="AY495" i="18"/>
  <c r="BA495" i="18"/>
  <c r="BE91" i="18"/>
  <c r="AY91" i="18"/>
  <c r="AZ91" i="18"/>
  <c r="AC495" i="18"/>
  <c r="AI495" i="18"/>
  <c r="W495" i="18"/>
  <c r="AA91" i="18"/>
  <c r="AW91" i="18"/>
  <c r="AB91" i="18"/>
  <c r="AP495" i="18"/>
  <c r="N495" i="18"/>
  <c r="S495" i="18"/>
  <c r="AO91" i="18"/>
  <c r="AF91" i="18"/>
  <c r="M91" i="18"/>
  <c r="O495" i="18"/>
  <c r="I495" i="18"/>
  <c r="V495" i="18"/>
  <c r="I91" i="18"/>
  <c r="AC91" i="18"/>
  <c r="AX91" i="18"/>
  <c r="Z495" i="18"/>
  <c r="AJ495" i="18"/>
  <c r="X495" i="18"/>
  <c r="BF91" i="18"/>
  <c r="AU91" i="18"/>
  <c r="AR91" i="18"/>
  <c r="Y91" i="18"/>
  <c r="R495" i="18"/>
  <c r="Q495" i="18"/>
  <c r="G12" i="18"/>
  <c r="G43" i="18" s="1"/>
  <c r="AD91" i="18"/>
  <c r="AI91" i="18"/>
  <c r="AM91" i="18"/>
  <c r="AD495" i="18"/>
  <c r="AN495" i="18"/>
  <c r="AV495" i="18"/>
  <c r="BC91" i="18"/>
  <c r="BA91" i="18"/>
  <c r="U91" i="18"/>
  <c r="AS495" i="18"/>
  <c r="J495" i="18"/>
  <c r="L495" i="18"/>
  <c r="AK91" i="18"/>
  <c r="H91" i="18"/>
  <c r="H101" i="18" s="1"/>
  <c r="AL91" i="18"/>
  <c r="AB495" i="18"/>
  <c r="AF495" i="18"/>
  <c r="AX495" i="18"/>
  <c r="J143" i="1"/>
  <c r="K143" i="1"/>
  <c r="S564" i="18"/>
  <c r="N564" i="18"/>
  <c r="W564" i="18"/>
  <c r="K17" i="18"/>
  <c r="K48" i="18" s="1"/>
  <c r="U564" i="18"/>
  <c r="N160" i="18"/>
  <c r="P564" i="18"/>
  <c r="W160" i="18"/>
  <c r="Y160" i="18"/>
  <c r="M564" i="18"/>
  <c r="S160" i="18"/>
  <c r="T564" i="18"/>
  <c r="X160" i="18"/>
  <c r="Q160" i="18"/>
  <c r="V564" i="18"/>
  <c r="R160" i="18"/>
  <c r="M160" i="18"/>
  <c r="P160" i="18"/>
  <c r="T160" i="18"/>
  <c r="R564" i="18"/>
  <c r="V160" i="18"/>
  <c r="L160" i="18"/>
  <c r="O564" i="18"/>
  <c r="Z160" i="18"/>
  <c r="L564" i="18"/>
  <c r="U160" i="18"/>
  <c r="Q564" i="18"/>
  <c r="O160" i="18"/>
  <c r="J14" i="18"/>
  <c r="J45" i="18" s="1"/>
  <c r="U146" i="1"/>
  <c r="K563" i="18"/>
  <c r="M563" i="18"/>
  <c r="M570" i="18" s="1"/>
  <c r="P563" i="18"/>
  <c r="P570" i="18" s="1"/>
  <c r="X159" i="18"/>
  <c r="U149" i="1"/>
  <c r="R563" i="18"/>
  <c r="W159" i="18"/>
  <c r="U563" i="18"/>
  <c r="M159" i="18"/>
  <c r="N159" i="18"/>
  <c r="Q159" i="18"/>
  <c r="Y159" i="18"/>
  <c r="V563" i="18"/>
  <c r="O159" i="18"/>
  <c r="Q563" i="18"/>
  <c r="V159" i="18"/>
  <c r="S563" i="18"/>
  <c r="R159" i="18"/>
  <c r="S159" i="18"/>
  <c r="S166" i="18" s="1"/>
  <c r="U159" i="18"/>
  <c r="T563" i="18"/>
  <c r="L159" i="18"/>
  <c r="N563" i="18"/>
  <c r="N570" i="18" s="1"/>
  <c r="K159" i="18"/>
  <c r="L563" i="18"/>
  <c r="T159" i="18"/>
  <c r="O563" i="18"/>
  <c r="O570" i="18" s="1"/>
  <c r="J17" i="18"/>
  <c r="J48" i="18" s="1"/>
  <c r="P159" i="18"/>
  <c r="J13" i="18"/>
  <c r="J44" i="18" s="1"/>
  <c r="U145" i="1"/>
  <c r="I166" i="18" l="1"/>
  <c r="M166" i="18"/>
  <c r="BB484" i="18"/>
  <c r="BC484" i="18" s="1"/>
  <c r="BD484" i="18" s="1"/>
  <c r="BE484" i="18" s="1"/>
  <c r="BF484" i="18" s="1"/>
  <c r="BG484" i="18" s="1"/>
  <c r="BH484" i="18" s="1"/>
  <c r="BI484" i="18" s="1"/>
  <c r="W563" i="18"/>
  <c r="Y158" i="18"/>
  <c r="Z158" i="18" s="1"/>
  <c r="AA158" i="18" s="1"/>
  <c r="AB158" i="18" s="1"/>
  <c r="AC158" i="18" s="1"/>
  <c r="AD158" i="18" s="1"/>
  <c r="AE158" i="18" s="1"/>
  <c r="AF158" i="18" s="1"/>
  <c r="AG158" i="18" s="1"/>
  <c r="AH158" i="18" s="1"/>
  <c r="AI158" i="18" s="1"/>
  <c r="AJ158" i="18" s="1"/>
  <c r="AK158" i="18" s="1"/>
  <c r="AL158" i="18" s="1"/>
  <c r="AM158" i="18" s="1"/>
  <c r="AN158" i="18" s="1"/>
  <c r="AO158" i="18" s="1"/>
  <c r="AP158" i="18" s="1"/>
  <c r="AQ158" i="18" s="1"/>
  <c r="AR158" i="18" s="1"/>
  <c r="AS158" i="18" s="1"/>
  <c r="AT158" i="18" s="1"/>
  <c r="AU158" i="18" s="1"/>
  <c r="AV158" i="18" s="1"/>
  <c r="AW158" i="18" s="1"/>
  <c r="AX158" i="18" s="1"/>
  <c r="AY158" i="18" s="1"/>
  <c r="AZ158" i="18" s="1"/>
  <c r="BA158" i="18" s="1"/>
  <c r="BB158" i="18" s="1"/>
  <c r="BC158" i="18" s="1"/>
  <c r="BD158" i="18" s="1"/>
  <c r="BE158" i="18" s="1"/>
  <c r="BF158" i="18" s="1"/>
  <c r="BG158" i="18" s="1"/>
  <c r="BH158" i="18" s="1"/>
  <c r="BI158" i="18" s="1"/>
  <c r="BH80" i="18"/>
  <c r="BI80" i="18" s="1"/>
  <c r="T166" i="18"/>
  <c r="K166" i="18"/>
  <c r="L166" i="18"/>
  <c r="U166" i="18"/>
  <c r="R166" i="18"/>
  <c r="V166" i="18"/>
  <c r="O166" i="18"/>
  <c r="N166" i="18"/>
  <c r="R570" i="18"/>
  <c r="AA160" i="18"/>
  <c r="AB160" i="18" s="1"/>
  <c r="AC160" i="18" s="1"/>
  <c r="AD160" i="18" s="1"/>
  <c r="AE160" i="18" s="1"/>
  <c r="AF160" i="18" s="1"/>
  <c r="AG160" i="18" s="1"/>
  <c r="AH160" i="18" s="1"/>
  <c r="AI160" i="18" s="1"/>
  <c r="AJ160" i="18" s="1"/>
  <c r="AK160" i="18" s="1"/>
  <c r="AL160" i="18" s="1"/>
  <c r="AM160" i="18" s="1"/>
  <c r="AN160" i="18" s="1"/>
  <c r="AO160" i="18" s="1"/>
  <c r="AP160" i="18" s="1"/>
  <c r="AQ160" i="18" s="1"/>
  <c r="AR160" i="18" s="1"/>
  <c r="AS160" i="18" s="1"/>
  <c r="AT160" i="18" s="1"/>
  <c r="AU160" i="18" s="1"/>
  <c r="AV160" i="18" s="1"/>
  <c r="AW160" i="18" s="1"/>
  <c r="AX160" i="18" s="1"/>
  <c r="AY160" i="18" s="1"/>
  <c r="AZ160" i="18" s="1"/>
  <c r="BA160" i="18" s="1"/>
  <c r="BB160" i="18" s="1"/>
  <c r="BC160" i="18" s="1"/>
  <c r="BD160" i="18" s="1"/>
  <c r="BE160" i="18" s="1"/>
  <c r="BF160" i="18" s="1"/>
  <c r="BG160" i="18" s="1"/>
  <c r="BH160" i="18" s="1"/>
  <c r="BI160" i="18" s="1"/>
  <c r="I570" i="18"/>
  <c r="BG79" i="18"/>
  <c r="BH79" i="18" s="1"/>
  <c r="BI79" i="18" s="1"/>
  <c r="R534" i="18"/>
  <c r="S534" i="18" s="1"/>
  <c r="T534" i="18" s="1"/>
  <c r="U534" i="18" s="1"/>
  <c r="V534" i="18" s="1"/>
  <c r="W534" i="18" s="1"/>
  <c r="X534" i="18" s="1"/>
  <c r="Y534" i="18" s="1"/>
  <c r="Z534" i="18" s="1"/>
  <c r="AA534" i="18" s="1"/>
  <c r="AB534" i="18" s="1"/>
  <c r="AC534" i="18" s="1"/>
  <c r="AD534" i="18" s="1"/>
  <c r="AE534" i="18" s="1"/>
  <c r="AF534" i="18" s="1"/>
  <c r="AG534" i="18" s="1"/>
  <c r="AH534" i="18" s="1"/>
  <c r="AI534" i="18" s="1"/>
  <c r="AJ534" i="18" s="1"/>
  <c r="AK534" i="18" s="1"/>
  <c r="AL534" i="18" s="1"/>
  <c r="AM534" i="18" s="1"/>
  <c r="AN534" i="18" s="1"/>
  <c r="AO534" i="18" s="1"/>
  <c r="AP534" i="18" s="1"/>
  <c r="AQ534" i="18" s="1"/>
  <c r="AR534" i="18" s="1"/>
  <c r="AS534" i="18" s="1"/>
  <c r="AT534" i="18" s="1"/>
  <c r="AU534" i="18" s="1"/>
  <c r="AV534" i="18" s="1"/>
  <c r="AW534" i="18" s="1"/>
  <c r="AX534" i="18" s="1"/>
  <c r="AY534" i="18" s="1"/>
  <c r="AZ534" i="18" s="1"/>
  <c r="BA534" i="18" s="1"/>
  <c r="BB534" i="18" s="1"/>
  <c r="BC534" i="18" s="1"/>
  <c r="BD534" i="18" s="1"/>
  <c r="BE534" i="18" s="1"/>
  <c r="BF534" i="18" s="1"/>
  <c r="BG534" i="18" s="1"/>
  <c r="BH534" i="18" s="1"/>
  <c r="BI534" i="18" s="1"/>
  <c r="AG169" i="18"/>
  <c r="U130" i="18"/>
  <c r="V130" i="18" s="1"/>
  <c r="W130" i="18" s="1"/>
  <c r="X130" i="18" s="1"/>
  <c r="Y130" i="18" s="1"/>
  <c r="Z130" i="18" s="1"/>
  <c r="AA130" i="18" s="1"/>
  <c r="AB130" i="18" s="1"/>
  <c r="AC130" i="18" s="1"/>
  <c r="AD130" i="18" s="1"/>
  <c r="AE130" i="18" s="1"/>
  <c r="AF130" i="18" s="1"/>
  <c r="AG130" i="18" s="1"/>
  <c r="AH130" i="18" s="1"/>
  <c r="AI130" i="18" s="1"/>
  <c r="AJ130" i="18" s="1"/>
  <c r="AK130" i="18" s="1"/>
  <c r="AL130" i="18" s="1"/>
  <c r="AM130" i="18" s="1"/>
  <c r="AN130" i="18" s="1"/>
  <c r="AO130" i="18" s="1"/>
  <c r="AP130" i="18" s="1"/>
  <c r="AQ130" i="18" s="1"/>
  <c r="AR130" i="18" s="1"/>
  <c r="AS130" i="18" s="1"/>
  <c r="AT130" i="18" s="1"/>
  <c r="AU130" i="18" s="1"/>
  <c r="AV130" i="18" s="1"/>
  <c r="AW130" i="18" s="1"/>
  <c r="AX130" i="18" s="1"/>
  <c r="AY130" i="18" s="1"/>
  <c r="AZ130" i="18" s="1"/>
  <c r="BA130" i="18" s="1"/>
  <c r="BB130" i="18" s="1"/>
  <c r="BC130" i="18" s="1"/>
  <c r="BD130" i="18" s="1"/>
  <c r="BE130" i="18" s="1"/>
  <c r="BF130" i="18" s="1"/>
  <c r="BG130" i="18" s="1"/>
  <c r="BH130" i="18" s="1"/>
  <c r="BI130" i="18" s="1"/>
  <c r="V562" i="18"/>
  <c r="W562" i="18" s="1"/>
  <c r="X562" i="18" s="1"/>
  <c r="Y562" i="18" s="1"/>
  <c r="Z562" i="18" s="1"/>
  <c r="AA562" i="18" s="1"/>
  <c r="AB562" i="18" s="1"/>
  <c r="AC562" i="18" s="1"/>
  <c r="AD562" i="18" s="1"/>
  <c r="AE562" i="18" s="1"/>
  <c r="AF562" i="18" s="1"/>
  <c r="AG562" i="18" s="1"/>
  <c r="AH562" i="18" s="1"/>
  <c r="AI562" i="18" s="1"/>
  <c r="AJ562" i="18" s="1"/>
  <c r="AK562" i="18" s="1"/>
  <c r="AL562" i="18" s="1"/>
  <c r="AM562" i="18" s="1"/>
  <c r="AN562" i="18" s="1"/>
  <c r="AO562" i="18" s="1"/>
  <c r="AP562" i="18" s="1"/>
  <c r="AQ562" i="18" s="1"/>
  <c r="AR562" i="18" s="1"/>
  <c r="AS562" i="18" s="1"/>
  <c r="AT562" i="18" s="1"/>
  <c r="AU562" i="18" s="1"/>
  <c r="AV562" i="18" s="1"/>
  <c r="AW562" i="18" s="1"/>
  <c r="AX562" i="18" s="1"/>
  <c r="AY562" i="18" s="1"/>
  <c r="AZ562" i="18" s="1"/>
  <c r="BA562" i="18" s="1"/>
  <c r="BB562" i="18" s="1"/>
  <c r="BC562" i="18" s="1"/>
  <c r="BD562" i="18" s="1"/>
  <c r="BE562" i="18" s="1"/>
  <c r="BF562" i="18" s="1"/>
  <c r="BG562" i="18" s="1"/>
  <c r="BH562" i="18" s="1"/>
  <c r="BI562" i="18" s="1"/>
  <c r="AH169" i="18"/>
  <c r="AI169" i="18" s="1"/>
  <c r="AJ169" i="18" s="1"/>
  <c r="AK169" i="18" s="1"/>
  <c r="AL169" i="18" s="1"/>
  <c r="AM169" i="18" s="1"/>
  <c r="AN169" i="18" s="1"/>
  <c r="AO169" i="18" s="1"/>
  <c r="AP169" i="18" s="1"/>
  <c r="AQ169" i="18" s="1"/>
  <c r="AR169" i="18" s="1"/>
  <c r="AS169" i="18" s="1"/>
  <c r="AT169" i="18" s="1"/>
  <c r="AU169" i="18" s="1"/>
  <c r="K570" i="18"/>
  <c r="X564" i="18"/>
  <c r="Y564" i="18" s="1"/>
  <c r="Z564" i="18" s="1"/>
  <c r="AA564" i="18" s="1"/>
  <c r="AB564" i="18" s="1"/>
  <c r="AC564" i="18" s="1"/>
  <c r="AD564" i="18" s="1"/>
  <c r="AE564" i="18" s="1"/>
  <c r="AF564" i="18" s="1"/>
  <c r="AG564" i="18" s="1"/>
  <c r="AH564" i="18" s="1"/>
  <c r="AI564" i="18" s="1"/>
  <c r="AJ564" i="18" s="1"/>
  <c r="AK564" i="18" s="1"/>
  <c r="AL564" i="18" s="1"/>
  <c r="AM564" i="18" s="1"/>
  <c r="AN564" i="18" s="1"/>
  <c r="AO564" i="18" s="1"/>
  <c r="AP564" i="18" s="1"/>
  <c r="AQ564" i="18" s="1"/>
  <c r="AR564" i="18" s="1"/>
  <c r="AS564" i="18" s="1"/>
  <c r="AT564" i="18" s="1"/>
  <c r="AU564" i="18" s="1"/>
  <c r="AV564" i="18" s="1"/>
  <c r="AW564" i="18" s="1"/>
  <c r="AX564" i="18" s="1"/>
  <c r="AY564" i="18" s="1"/>
  <c r="AZ564" i="18" s="1"/>
  <c r="BA564" i="18" s="1"/>
  <c r="BB564" i="18" s="1"/>
  <c r="BC564" i="18" s="1"/>
  <c r="BD564" i="18" s="1"/>
  <c r="BE564" i="18" s="1"/>
  <c r="BF564" i="18" s="1"/>
  <c r="BG564" i="18" s="1"/>
  <c r="BH564" i="18" s="1"/>
  <c r="BI564" i="18" s="1"/>
  <c r="T560" i="18"/>
  <c r="U560" i="18" s="1"/>
  <c r="V560" i="18" s="1"/>
  <c r="X157" i="18"/>
  <c r="X166" i="18" s="1"/>
  <c r="P166" i="18"/>
  <c r="S570" i="18"/>
  <c r="BB495" i="18"/>
  <c r="BC495" i="18" s="1"/>
  <c r="BD495" i="18" s="1"/>
  <c r="BE495" i="18" s="1"/>
  <c r="BF495" i="18" s="1"/>
  <c r="BG495" i="18" s="1"/>
  <c r="BH495" i="18" s="1"/>
  <c r="BI495" i="18" s="1"/>
  <c r="L547" i="18"/>
  <c r="U561" i="18"/>
  <c r="BA573" i="18"/>
  <c r="BB573" i="18" s="1"/>
  <c r="BC573" i="18" s="1"/>
  <c r="BD573" i="18" s="1"/>
  <c r="BE573" i="18" s="1"/>
  <c r="BF573" i="18" s="1"/>
  <c r="BA483" i="18"/>
  <c r="L570" i="18"/>
  <c r="Z159" i="18"/>
  <c r="Q570" i="18"/>
  <c r="Q166" i="18"/>
  <c r="W166" i="18"/>
  <c r="BG91" i="18"/>
  <c r="BH91" i="18" s="1"/>
  <c r="BI91" i="18" s="1"/>
  <c r="N143" i="18"/>
  <c r="O143" i="18" s="1"/>
  <c r="P143" i="18" s="1"/>
  <c r="Q143" i="18" s="1"/>
  <c r="R143" i="18" s="1"/>
  <c r="S143" i="18" s="1"/>
  <c r="T143" i="18" s="1"/>
  <c r="U143" i="18" s="1"/>
  <c r="V143" i="18" s="1"/>
  <c r="W143" i="18" s="1"/>
  <c r="X143" i="18" s="1"/>
  <c r="Y143" i="18" s="1"/>
  <c r="Z143" i="18" s="1"/>
  <c r="AA143" i="18" s="1"/>
  <c r="AB143" i="18" s="1"/>
  <c r="AC143" i="18" s="1"/>
  <c r="AD143" i="18" s="1"/>
  <c r="AE143" i="18" s="1"/>
  <c r="AF143" i="18" s="1"/>
  <c r="AG143" i="18" s="1"/>
  <c r="AH143" i="18" s="1"/>
  <c r="AI143" i="18" s="1"/>
  <c r="AJ143" i="18" s="1"/>
  <c r="AK143" i="18" s="1"/>
  <c r="AL143" i="18" s="1"/>
  <c r="AM143" i="18" s="1"/>
  <c r="AN143" i="18" s="1"/>
  <c r="AO143" i="18" s="1"/>
  <c r="AP143" i="18" s="1"/>
  <c r="AQ143" i="18" s="1"/>
  <c r="AR143" i="18" s="1"/>
  <c r="AS143" i="18" s="1"/>
  <c r="AT143" i="18" s="1"/>
  <c r="AU143" i="18" s="1"/>
  <c r="AV143" i="18" s="1"/>
  <c r="AW143" i="18" s="1"/>
  <c r="AX143" i="18" s="1"/>
  <c r="AY143" i="18" s="1"/>
  <c r="AZ143" i="18" s="1"/>
  <c r="BA143" i="18" s="1"/>
  <c r="BB143" i="18" s="1"/>
  <c r="BC143" i="18" s="1"/>
  <c r="BD143" i="18" s="1"/>
  <c r="BE143" i="18" s="1"/>
  <c r="BF143" i="18" s="1"/>
  <c r="BG143" i="18" s="1"/>
  <c r="BH143" i="18" s="1"/>
  <c r="BI143" i="18" s="1"/>
  <c r="G11" i="18"/>
  <c r="AE78" i="18"/>
  <c r="I78" i="18"/>
  <c r="I88" i="18" s="1"/>
  <c r="AA78" i="18"/>
  <c r="P78" i="18"/>
  <c r="BB78" i="18"/>
  <c r="M78" i="18"/>
  <c r="AR78" i="18"/>
  <c r="AU78" i="18"/>
  <c r="AZ78" i="18"/>
  <c r="BD78" i="18"/>
  <c r="Q78" i="18"/>
  <c r="W78" i="18"/>
  <c r="AX482" i="18"/>
  <c r="I482" i="18"/>
  <c r="I492" i="18" s="1"/>
  <c r="T482" i="18"/>
  <c r="AU482" i="18"/>
  <c r="AM482" i="18"/>
  <c r="X482" i="18"/>
  <c r="V482" i="18"/>
  <c r="P482" i="18"/>
  <c r="AG482" i="18"/>
  <c r="N482" i="18"/>
  <c r="AY482" i="18"/>
  <c r="AD78" i="18"/>
  <c r="BA78" i="18"/>
  <c r="AV78" i="18"/>
  <c r="V78" i="18"/>
  <c r="N78" i="18"/>
  <c r="AI78" i="18"/>
  <c r="AN78" i="18"/>
  <c r="AG78" i="18"/>
  <c r="AL78" i="18"/>
  <c r="O78" i="18"/>
  <c r="AH78" i="18"/>
  <c r="AC78" i="18"/>
  <c r="AM78" i="18"/>
  <c r="AC482" i="18"/>
  <c r="AV482" i="18"/>
  <c r="W482" i="18"/>
  <c r="AE482" i="18"/>
  <c r="AT482" i="18"/>
  <c r="O482" i="18"/>
  <c r="AI482" i="18"/>
  <c r="R482" i="18"/>
  <c r="AO482" i="18"/>
  <c r="AW482" i="18"/>
  <c r="L482" i="18"/>
  <c r="Z78" i="18"/>
  <c r="J78" i="18"/>
  <c r="J88" i="18" s="1"/>
  <c r="T78" i="18"/>
  <c r="AY78" i="18"/>
  <c r="U78" i="18"/>
  <c r="R78" i="18"/>
  <c r="AJ78" i="18"/>
  <c r="AP78" i="18"/>
  <c r="L78" i="18"/>
  <c r="K78" i="18"/>
  <c r="H78" i="18"/>
  <c r="H88" i="18" s="1"/>
  <c r="AW78" i="18"/>
  <c r="X78" i="18"/>
  <c r="AF482" i="18"/>
  <c r="AN482" i="18"/>
  <c r="Y482" i="18"/>
  <c r="H482" i="18"/>
  <c r="H492" i="18" s="1"/>
  <c r="H479" i="18" s="1"/>
  <c r="S482" i="18"/>
  <c r="J482" i="18"/>
  <c r="J492" i="18" s="1"/>
  <c r="AK482" i="18"/>
  <c r="AP482" i="18"/>
  <c r="AB482" i="18"/>
  <c r="Q482" i="18"/>
  <c r="U482" i="18"/>
  <c r="AQ78" i="18"/>
  <c r="S78" i="18"/>
  <c r="AB78" i="18"/>
  <c r="AK78" i="18"/>
  <c r="BC78" i="18"/>
  <c r="Y78" i="18"/>
  <c r="AX78" i="18"/>
  <c r="AS78" i="18"/>
  <c r="AO78" i="18"/>
  <c r="AT78" i="18"/>
  <c r="AF78" i="18"/>
  <c r="BE78" i="18"/>
  <c r="AQ482" i="18"/>
  <c r="AJ482" i="18"/>
  <c r="AS482" i="18"/>
  <c r="AR482" i="18"/>
  <c r="M482" i="18"/>
  <c r="AA482" i="18"/>
  <c r="AD482" i="18"/>
  <c r="AH482" i="18"/>
  <c r="K482" i="18"/>
  <c r="AL482" i="18"/>
  <c r="Z482" i="18"/>
  <c r="G173" i="1"/>
  <c r="BE82" i="18"/>
  <c r="R486" i="18"/>
  <c r="AI82" i="18"/>
  <c r="AQ486" i="18"/>
  <c r="AM82" i="18"/>
  <c r="AU82" i="18"/>
  <c r="L82" i="18"/>
  <c r="Q82" i="18"/>
  <c r="R82" i="18"/>
  <c r="P486" i="18"/>
  <c r="AM486" i="18"/>
  <c r="Q486" i="18"/>
  <c r="Z486" i="18"/>
  <c r="O486" i="18"/>
  <c r="AA486" i="18"/>
  <c r="M486" i="18"/>
  <c r="AC486" i="18"/>
  <c r="AK486" i="18"/>
  <c r="BA486" i="18"/>
  <c r="U486" i="18"/>
  <c r="M82" i="18"/>
  <c r="AL82" i="18"/>
  <c r="BB82" i="18"/>
  <c r="S82" i="18"/>
  <c r="AN82" i="18"/>
  <c r="AP82" i="18"/>
  <c r="AG82" i="18"/>
  <c r="AA82" i="18"/>
  <c r="AC82" i="18"/>
  <c r="O82" i="18"/>
  <c r="BD82" i="18"/>
  <c r="AS82" i="18"/>
  <c r="AP486" i="18"/>
  <c r="AS486" i="18"/>
  <c r="V486" i="18"/>
  <c r="AU486" i="18"/>
  <c r="AI486" i="18"/>
  <c r="AZ486" i="18"/>
  <c r="AB486" i="18"/>
  <c r="Y486" i="18"/>
  <c r="BB486" i="18"/>
  <c r="AD486" i="18"/>
  <c r="AT486" i="18"/>
  <c r="K11" i="18"/>
  <c r="AW82" i="18"/>
  <c r="AJ82" i="18"/>
  <c r="N82" i="18"/>
  <c r="W82" i="18"/>
  <c r="AF82" i="18"/>
  <c r="AK82" i="18"/>
  <c r="X82" i="18"/>
  <c r="AH82" i="18"/>
  <c r="AX82" i="18"/>
  <c r="AB82" i="18"/>
  <c r="AV82" i="18"/>
  <c r="AO82" i="18"/>
  <c r="AX486" i="18"/>
  <c r="AJ486" i="18"/>
  <c r="N486" i="18"/>
  <c r="AN486" i="18"/>
  <c r="AG486" i="18"/>
  <c r="T486" i="18"/>
  <c r="AT82" i="18"/>
  <c r="S486" i="18"/>
  <c r="AE486" i="18"/>
  <c r="AV486" i="18"/>
  <c r="AO486" i="18"/>
  <c r="BF82" i="18"/>
  <c r="AR82" i="18"/>
  <c r="BG82" i="18"/>
  <c r="W486" i="18"/>
  <c r="BC82" i="18"/>
  <c r="AE82" i="18"/>
  <c r="V82" i="18"/>
  <c r="U82" i="18"/>
  <c r="X486" i="18"/>
  <c r="P82" i="18"/>
  <c r="Y82" i="18"/>
  <c r="Z82" i="18"/>
  <c r="AD82" i="18"/>
  <c r="AY82" i="18"/>
  <c r="AH486" i="18"/>
  <c r="AY486" i="18"/>
  <c r="AQ82" i="18"/>
  <c r="AW486" i="18"/>
  <c r="BI82" i="18"/>
  <c r="L486" i="18"/>
  <c r="BH82" i="18"/>
  <c r="AF486" i="18"/>
  <c r="BC486" i="18"/>
  <c r="AL486" i="18"/>
  <c r="AR486" i="18"/>
  <c r="T82" i="18"/>
  <c r="AZ82" i="18"/>
  <c r="BA82" i="18"/>
  <c r="X563" i="18"/>
  <c r="AA159" i="18"/>
  <c r="Z485" i="18"/>
  <c r="Y81" i="18"/>
  <c r="BH81" i="18"/>
  <c r="AB485" i="18"/>
  <c r="T485" i="18"/>
  <c r="AM81" i="18"/>
  <c r="AM88" i="18" s="1"/>
  <c r="K81" i="18"/>
  <c r="K88" i="18" s="1"/>
  <c r="AR485" i="18"/>
  <c r="BA81" i="18"/>
  <c r="Q485" i="18"/>
  <c r="P81" i="18"/>
  <c r="BB485" i="18"/>
  <c r="AV81" i="18"/>
  <c r="AE485" i="18"/>
  <c r="AA485" i="18"/>
  <c r="AT81" i="18"/>
  <c r="AL485" i="18"/>
  <c r="AX81" i="18"/>
  <c r="O485" i="18"/>
  <c r="AJ81" i="18"/>
  <c r="N485" i="18"/>
  <c r="AB81" i="18"/>
  <c r="BA485" i="18"/>
  <c r="AU81" i="18"/>
  <c r="P485" i="18"/>
  <c r="S81" i="18"/>
  <c r="AG485" i="18"/>
  <c r="AK81" i="18"/>
  <c r="AT485" i="18"/>
  <c r="AD485" i="18"/>
  <c r="BF81" i="18"/>
  <c r="BC81" i="18"/>
  <c r="AG81" i="18"/>
  <c r="AF485" i="18"/>
  <c r="Q81" i="18"/>
  <c r="Q88" i="18" s="1"/>
  <c r="X485" i="18"/>
  <c r="AW81" i="18"/>
  <c r="U485" i="18"/>
  <c r="BD81" i="18"/>
  <c r="W485" i="18"/>
  <c r="O81" i="18"/>
  <c r="O88" i="18" s="1"/>
  <c r="AH485" i="18"/>
  <c r="AS81" i="18"/>
  <c r="AS88" i="18" s="1"/>
  <c r="AI81" i="18"/>
  <c r="V485" i="18"/>
  <c r="AW485" i="18"/>
  <c r="AV485" i="18"/>
  <c r="X81" i="18"/>
  <c r="X88" i="18" s="1"/>
  <c r="AF81" i="18"/>
  <c r="AZ81" i="18"/>
  <c r="AI485" i="18"/>
  <c r="AM485" i="18"/>
  <c r="AL81" i="18"/>
  <c r="AQ81" i="18"/>
  <c r="AZ485" i="18"/>
  <c r="M485" i="18"/>
  <c r="AO485" i="18"/>
  <c r="AK485" i="18"/>
  <c r="AY485" i="18"/>
  <c r="AX485" i="18"/>
  <c r="BB81" i="18"/>
  <c r="Y485" i="18"/>
  <c r="Z81" i="18"/>
  <c r="AH81" i="18"/>
  <c r="J11" i="18"/>
  <c r="T81" i="18"/>
  <c r="T88" i="18" s="1"/>
  <c r="N81" i="18"/>
  <c r="AY81" i="18"/>
  <c r="W81" i="18"/>
  <c r="R485" i="18"/>
  <c r="AC81" i="18"/>
  <c r="U143" i="1"/>
  <c r="AO81" i="18"/>
  <c r="M81" i="18"/>
  <c r="M88" i="18" s="1"/>
  <c r="AC485" i="18"/>
  <c r="BG81" i="18"/>
  <c r="AA81" i="18"/>
  <c r="K485" i="18"/>
  <c r="K492" i="18" s="1"/>
  <c r="AN485" i="18"/>
  <c r="AS485" i="18"/>
  <c r="AN81" i="18"/>
  <c r="U81" i="18"/>
  <c r="U88" i="18" s="1"/>
  <c r="AU485" i="18"/>
  <c r="AU492" i="18" s="1"/>
  <c r="AJ485" i="18"/>
  <c r="AQ485" i="18"/>
  <c r="AP485" i="18"/>
  <c r="AP492" i="18" s="1"/>
  <c r="AD81" i="18"/>
  <c r="AD88" i="18" s="1"/>
  <c r="AE81" i="18"/>
  <c r="AP81" i="18"/>
  <c r="L485" i="18"/>
  <c r="V81" i="18"/>
  <c r="V88" i="18" s="1"/>
  <c r="S485" i="18"/>
  <c r="BE81" i="18"/>
  <c r="R81" i="18"/>
  <c r="L81" i="18"/>
  <c r="AR81" i="18"/>
  <c r="AW492" i="18" l="1"/>
  <c r="AX88" i="18"/>
  <c r="AE492" i="18"/>
  <c r="U570" i="18"/>
  <c r="AP88" i="18"/>
  <c r="AA88" i="18"/>
  <c r="T492" i="18"/>
  <c r="AR88" i="18"/>
  <c r="AE88" i="18"/>
  <c r="R88" i="18"/>
  <c r="S492" i="18"/>
  <c r="L492" i="18"/>
  <c r="AJ492" i="18"/>
  <c r="AS492" i="18"/>
  <c r="R492" i="18"/>
  <c r="AY88" i="18"/>
  <c r="AH88" i="18"/>
  <c r="Y492" i="18"/>
  <c r="AX492" i="18"/>
  <c r="AK492" i="18"/>
  <c r="M492" i="18"/>
  <c r="AQ88" i="18"/>
  <c r="AM492" i="18"/>
  <c r="AZ88" i="18"/>
  <c r="AI88" i="18"/>
  <c r="AH492" i="18"/>
  <c r="W492" i="18"/>
  <c r="U492" i="18"/>
  <c r="X492" i="18"/>
  <c r="AF492" i="18"/>
  <c r="BC88" i="18"/>
  <c r="AD492" i="18"/>
  <c r="AK88" i="18"/>
  <c r="S88" i="18"/>
  <c r="AU88" i="18"/>
  <c r="AB88" i="18"/>
  <c r="AJ88" i="18"/>
  <c r="AT88" i="18"/>
  <c r="Q492" i="18"/>
  <c r="AR492" i="18"/>
  <c r="AB492" i="18"/>
  <c r="Y88" i="18"/>
  <c r="AZ482" i="18"/>
  <c r="BA482" i="18" s="1"/>
  <c r="BB482" i="18" s="1"/>
  <c r="BC482" i="18" s="1"/>
  <c r="BD486" i="18"/>
  <c r="BE486" i="18" s="1"/>
  <c r="BF486" i="18" s="1"/>
  <c r="BG486" i="18" s="1"/>
  <c r="BH486" i="18" s="1"/>
  <c r="BI486" i="18" s="1"/>
  <c r="L88" i="18"/>
  <c r="AN492" i="18"/>
  <c r="AC492" i="18"/>
  <c r="AC88" i="18"/>
  <c r="N88" i="18"/>
  <c r="Z88" i="18"/>
  <c r="AY492" i="18"/>
  <c r="AI492" i="18"/>
  <c r="AV492" i="18"/>
  <c r="BD88" i="18"/>
  <c r="AG492" i="18"/>
  <c r="O492" i="18"/>
  <c r="AA492" i="18"/>
  <c r="P88" i="18"/>
  <c r="BF78" i="18"/>
  <c r="BG78" i="18" s="1"/>
  <c r="BH78" i="18" s="1"/>
  <c r="BI78" i="18" s="1"/>
  <c r="W560" i="18"/>
  <c r="V561" i="18"/>
  <c r="AV169" i="18"/>
  <c r="AW169" i="18" s="1"/>
  <c r="AX169" i="18" s="1"/>
  <c r="AY169" i="18" s="1"/>
  <c r="AZ169" i="18" s="1"/>
  <c r="BA169" i="18" s="1"/>
  <c r="BB169" i="18" s="1"/>
  <c r="BC169" i="18" s="1"/>
  <c r="BD169" i="18" s="1"/>
  <c r="BE169" i="18" s="1"/>
  <c r="BF169" i="18" s="1"/>
  <c r="BG169" i="18" s="1"/>
  <c r="BH169" i="18" s="1"/>
  <c r="BI169" i="18" s="1"/>
  <c r="G42" i="18"/>
  <c r="G41" i="18" s="1"/>
  <c r="G10" i="18"/>
  <c r="G466" i="18" s="1"/>
  <c r="BB483" i="18"/>
  <c r="BC483" i="18"/>
  <c r="BD483" i="18" s="1"/>
  <c r="BE483" i="18" s="1"/>
  <c r="H47" i="24"/>
  <c r="H886" i="18"/>
  <c r="BE88" i="18"/>
  <c r="AQ492" i="18"/>
  <c r="AN88" i="18"/>
  <c r="AO88" i="18"/>
  <c r="W88" i="18"/>
  <c r="BB88" i="18"/>
  <c r="AO492" i="18"/>
  <c r="AL88" i="18"/>
  <c r="AF88" i="18"/>
  <c r="V492" i="18"/>
  <c r="AW88" i="18"/>
  <c r="AG88" i="18"/>
  <c r="AT492" i="18"/>
  <c r="P492" i="18"/>
  <c r="N492" i="18"/>
  <c r="AL492" i="18"/>
  <c r="AV88" i="18"/>
  <c r="BA88" i="18"/>
  <c r="Z492" i="18"/>
  <c r="G870" i="18"/>
  <c r="H883" i="18" s="1"/>
  <c r="G884" i="18"/>
  <c r="G887" i="18" s="1"/>
  <c r="BG573" i="18"/>
  <c r="BH573" i="18" s="1"/>
  <c r="BI573" i="18" s="1"/>
  <c r="Y157" i="18"/>
  <c r="Z157" i="18" s="1"/>
  <c r="M547" i="18"/>
  <c r="N547" i="18" s="1"/>
  <c r="T570" i="18"/>
  <c r="BG88" i="18"/>
  <c r="BD482" i="18"/>
  <c r="BE482" i="18" s="1"/>
  <c r="BF482" i="18" s="1"/>
  <c r="BG482" i="18" s="1"/>
  <c r="BH482" i="18" s="1"/>
  <c r="BI482" i="18" s="1"/>
  <c r="AB159" i="18"/>
  <c r="K42" i="18"/>
  <c r="BC485" i="18"/>
  <c r="Y563" i="18"/>
  <c r="BI81" i="18"/>
  <c r="J42" i="18"/>
  <c r="BA492" i="18" l="1"/>
  <c r="BB492" i="18"/>
  <c r="BI88" i="18"/>
  <c r="AZ492" i="18"/>
  <c r="G889" i="18"/>
  <c r="Z166" i="18"/>
  <c r="BF483" i="18"/>
  <c r="BG483" i="18" s="1"/>
  <c r="BH483" i="18" s="1"/>
  <c r="BI483" i="18" s="1"/>
  <c r="BH88" i="18"/>
  <c r="G474" i="18"/>
  <c r="H467" i="18"/>
  <c r="H475" i="18" s="1"/>
  <c r="W561" i="18"/>
  <c r="W570" i="18" s="1"/>
  <c r="AA157" i="18"/>
  <c r="Y166" i="18"/>
  <c r="O547" i="18"/>
  <c r="P547" i="18" s="1"/>
  <c r="G875" i="18"/>
  <c r="G8" i="7945"/>
  <c r="G70" i="24"/>
  <c r="G66" i="24"/>
  <c r="X560" i="18"/>
  <c r="BF88" i="18"/>
  <c r="V570" i="18"/>
  <c r="BC492" i="18"/>
  <c r="Z563" i="18"/>
  <c r="AC159" i="18"/>
  <c r="AD159" i="18" s="1"/>
  <c r="BD485" i="18"/>
  <c r="G878" i="18" l="1"/>
  <c r="Y560" i="18"/>
  <c r="G880" i="18"/>
  <c r="AB157" i="18"/>
  <c r="AA166" i="18"/>
  <c r="H186" i="1"/>
  <c r="H7" i="7945"/>
  <c r="H137" i="24"/>
  <c r="H471" i="18"/>
  <c r="H877" i="18" s="1"/>
  <c r="H64" i="24"/>
  <c r="H17" i="24"/>
  <c r="H874" i="18"/>
  <c r="G122" i="24"/>
  <c r="G90" i="24"/>
  <c r="G151" i="24"/>
  <c r="G133" i="24"/>
  <c r="Q547" i="18"/>
  <c r="R547" i="18" s="1"/>
  <c r="S547" i="18" s="1"/>
  <c r="T547" i="18" s="1"/>
  <c r="U547" i="18" s="1"/>
  <c r="V547" i="18" s="1"/>
  <c r="W547" i="18" s="1"/>
  <c r="X547" i="18" s="1"/>
  <c r="Y547" i="18" s="1"/>
  <c r="Z547" i="18" s="1"/>
  <c r="AA547" i="18" s="1"/>
  <c r="AB547" i="18" s="1"/>
  <c r="AC547" i="18" s="1"/>
  <c r="AD547" i="18" s="1"/>
  <c r="AE547" i="18" s="1"/>
  <c r="AF547" i="18" s="1"/>
  <c r="AG547" i="18" s="1"/>
  <c r="AH547" i="18" s="1"/>
  <c r="AI547" i="18" s="1"/>
  <c r="AJ547" i="18" s="1"/>
  <c r="AK547" i="18" s="1"/>
  <c r="AL547" i="18" s="1"/>
  <c r="AM547" i="18" s="1"/>
  <c r="AN547" i="18" s="1"/>
  <c r="AO547" i="18" s="1"/>
  <c r="AP547" i="18" s="1"/>
  <c r="AQ547" i="18" s="1"/>
  <c r="AR547" i="18" s="1"/>
  <c r="AS547" i="18" s="1"/>
  <c r="AT547" i="18" s="1"/>
  <c r="AU547" i="18" s="1"/>
  <c r="AV547" i="18" s="1"/>
  <c r="AW547" i="18" s="1"/>
  <c r="AX547" i="18" s="1"/>
  <c r="AY547" i="18" s="1"/>
  <c r="AZ547" i="18" s="1"/>
  <c r="BA547" i="18" s="1"/>
  <c r="BB547" i="18" s="1"/>
  <c r="BC547" i="18" s="1"/>
  <c r="BD547" i="18" s="1"/>
  <c r="BE547" i="18" s="1"/>
  <c r="BF547" i="18" s="1"/>
  <c r="BG547" i="18" s="1"/>
  <c r="BH547" i="18" s="1"/>
  <c r="BI547" i="18" s="1"/>
  <c r="AC157" i="18"/>
  <c r="AC166" i="18" s="1"/>
  <c r="G32" i="7945"/>
  <c r="G9" i="7945"/>
  <c r="X561" i="18"/>
  <c r="X570" i="18" s="1"/>
  <c r="BD492" i="18"/>
  <c r="AE159" i="18"/>
  <c r="AA563" i="18"/>
  <c r="BE485" i="18"/>
  <c r="BE492" i="18" s="1"/>
  <c r="Y561" i="18" l="1"/>
  <c r="G126" i="24"/>
  <c r="G127" i="24" s="1"/>
  <c r="G123" i="24"/>
  <c r="G125" i="24" s="1"/>
  <c r="G124" i="24"/>
  <c r="Z561" i="18"/>
  <c r="Z560" i="18"/>
  <c r="H18" i="24"/>
  <c r="H19" i="24"/>
  <c r="AD157" i="18"/>
  <c r="AB166" i="18"/>
  <c r="G92" i="24"/>
  <c r="G91" i="24"/>
  <c r="G93" i="24" s="1"/>
  <c r="G94" i="24"/>
  <c r="G95" i="24" s="1"/>
  <c r="AF159" i="18"/>
  <c r="BF485" i="18"/>
  <c r="BF492" i="18" s="1"/>
  <c r="AB563" i="18"/>
  <c r="AA561" i="18" l="1"/>
  <c r="AB561" i="18" s="1"/>
  <c r="AC561" i="18" s="1"/>
  <c r="Y570" i="18"/>
  <c r="AE157" i="18"/>
  <c r="AD166" i="18"/>
  <c r="AA560" i="18"/>
  <c r="Z570" i="18"/>
  <c r="H26" i="24"/>
  <c r="G72" i="24"/>
  <c r="H25" i="24"/>
  <c r="H142" i="24"/>
  <c r="AG159" i="18"/>
  <c r="BG485" i="18"/>
  <c r="AC563" i="18"/>
  <c r="AD561" i="18" l="1"/>
  <c r="AE561" i="18" s="1"/>
  <c r="AF561" i="18" s="1"/>
  <c r="AG561" i="18" s="1"/>
  <c r="AH561" i="18" s="1"/>
  <c r="AI561" i="18" s="1"/>
  <c r="AJ561" i="18" s="1"/>
  <c r="AK561" i="18" s="1"/>
  <c r="AL561" i="18" s="1"/>
  <c r="AM561" i="18" s="1"/>
  <c r="AN561" i="18" s="1"/>
  <c r="AO561" i="18" s="1"/>
  <c r="AP561" i="18" s="1"/>
  <c r="AQ561" i="18" s="1"/>
  <c r="AR561" i="18" s="1"/>
  <c r="AS561" i="18" s="1"/>
  <c r="AT561" i="18" s="1"/>
  <c r="AU561" i="18" s="1"/>
  <c r="AV561" i="18" s="1"/>
  <c r="AW561" i="18" s="1"/>
  <c r="AX561" i="18" s="1"/>
  <c r="AY561" i="18" s="1"/>
  <c r="AZ561" i="18" s="1"/>
  <c r="BA561" i="18" s="1"/>
  <c r="BB561" i="18" s="1"/>
  <c r="BC561" i="18" s="1"/>
  <c r="BD561" i="18" s="1"/>
  <c r="BE561" i="18" s="1"/>
  <c r="BF561" i="18" s="1"/>
  <c r="BG561" i="18" s="1"/>
  <c r="BH561" i="18" s="1"/>
  <c r="BI561" i="18" s="1"/>
  <c r="H161" i="24"/>
  <c r="H23" i="24"/>
  <c r="H30" i="7943"/>
  <c r="AB560" i="18"/>
  <c r="AA570" i="18"/>
  <c r="G85" i="24"/>
  <c r="G117" i="24"/>
  <c r="G152" i="24"/>
  <c r="G154" i="24" s="1"/>
  <c r="G120" i="24"/>
  <c r="G33" i="7945"/>
  <c r="G34" i="7945" s="1"/>
  <c r="G88" i="24"/>
  <c r="G135" i="24"/>
  <c r="G109" i="24"/>
  <c r="G77" i="24"/>
  <c r="H71" i="24"/>
  <c r="H23" i="7945" s="1"/>
  <c r="H48" i="24"/>
  <c r="H148" i="24" s="1"/>
  <c r="AF157" i="18"/>
  <c r="AE166" i="18"/>
  <c r="AD563" i="18"/>
  <c r="AE563" i="18" s="1"/>
  <c r="BG492" i="18"/>
  <c r="BH485" i="18"/>
  <c r="AH159" i="18"/>
  <c r="AC560" i="18" l="1"/>
  <c r="AB570" i="18"/>
  <c r="H7" i="7946"/>
  <c r="H30" i="7946" s="1"/>
  <c r="G81" i="24"/>
  <c r="G78" i="24"/>
  <c r="G40" i="7945"/>
  <c r="AG157" i="18"/>
  <c r="AF166" i="18"/>
  <c r="G110" i="24"/>
  <c r="G113" i="24"/>
  <c r="AF563" i="18"/>
  <c r="BH492" i="18"/>
  <c r="BI485" i="18"/>
  <c r="BI492" i="18" s="1"/>
  <c r="AI159" i="18"/>
  <c r="G114" i="24" l="1"/>
  <c r="G111" i="24"/>
  <c r="G82" i="24"/>
  <c r="G79" i="24"/>
  <c r="G83" i="24" s="1"/>
  <c r="AH157" i="18"/>
  <c r="AG166" i="18"/>
  <c r="AD560" i="18"/>
  <c r="AC570" i="18"/>
  <c r="AJ159" i="18"/>
  <c r="AG563" i="18"/>
  <c r="AE560" i="18" l="1"/>
  <c r="AD570" i="18"/>
  <c r="G115" i="24"/>
  <c r="G132" i="24"/>
  <c r="G136" i="24" s="1"/>
  <c r="AI157" i="18"/>
  <c r="AH166" i="18"/>
  <c r="AH563" i="18"/>
  <c r="AK159" i="18"/>
  <c r="G138" i="24" l="1"/>
  <c r="G140" i="24" s="1"/>
  <c r="G139" i="24"/>
  <c r="AJ157" i="18"/>
  <c r="AI166" i="18"/>
  <c r="AF560" i="18"/>
  <c r="AE570" i="18"/>
  <c r="AL159" i="18"/>
  <c r="AI563" i="18"/>
  <c r="AK157" i="18" l="1"/>
  <c r="AJ166" i="18"/>
  <c r="AG560" i="18"/>
  <c r="AF570" i="18"/>
  <c r="AJ563" i="18"/>
  <c r="AM159" i="18"/>
  <c r="AH560" i="18" l="1"/>
  <c r="AG570" i="18"/>
  <c r="AL157" i="18"/>
  <c r="AK166" i="18"/>
  <c r="AN159" i="18"/>
  <c r="AK563" i="18"/>
  <c r="AM157" i="18" l="1"/>
  <c r="AL166" i="18"/>
  <c r="AI560" i="18"/>
  <c r="AH570" i="18"/>
  <c r="AL563" i="18"/>
  <c r="AO159" i="18"/>
  <c r="AJ560" i="18" l="1"/>
  <c r="AI570" i="18"/>
  <c r="AN157" i="18"/>
  <c r="AM166" i="18"/>
  <c r="AP159" i="18"/>
  <c r="AM563" i="18"/>
  <c r="AO157" i="18" l="1"/>
  <c r="AN166" i="18"/>
  <c r="AK560" i="18"/>
  <c r="AJ570" i="18"/>
  <c r="AQ159" i="18"/>
  <c r="AN563" i="18"/>
  <c r="AL560" i="18" l="1"/>
  <c r="AK570" i="18"/>
  <c r="AP157" i="18"/>
  <c r="AO166" i="18"/>
  <c r="AR159" i="18"/>
  <c r="AO563" i="18"/>
  <c r="AQ157" i="18" l="1"/>
  <c r="AP166" i="18"/>
  <c r="AM560" i="18"/>
  <c r="AL570" i="18"/>
  <c r="AS159" i="18"/>
  <c r="AP563" i="18"/>
  <c r="AN560" i="18" l="1"/>
  <c r="AM570" i="18"/>
  <c r="AR157" i="18"/>
  <c r="AQ166" i="18"/>
  <c r="AT159" i="18"/>
  <c r="AQ563" i="18"/>
  <c r="AS157" i="18" l="1"/>
  <c r="AR166" i="18"/>
  <c r="AO560" i="18"/>
  <c r="AN570" i="18"/>
  <c r="AR563" i="18"/>
  <c r="AU159" i="18"/>
  <c r="AP560" i="18" l="1"/>
  <c r="AO570" i="18"/>
  <c r="AT157" i="18"/>
  <c r="AS166" i="18"/>
  <c r="AV159" i="18"/>
  <c r="AS563" i="18"/>
  <c r="AU157" i="18" l="1"/>
  <c r="AT166" i="18"/>
  <c r="AQ560" i="18"/>
  <c r="AP570" i="18"/>
  <c r="AW159" i="18"/>
  <c r="AT563" i="18"/>
  <c r="AR560" i="18" l="1"/>
  <c r="AQ570" i="18"/>
  <c r="AV157" i="18"/>
  <c r="AU166" i="18"/>
  <c r="AU563" i="18"/>
  <c r="AX159" i="18"/>
  <c r="AW157" i="18" l="1"/>
  <c r="AV166" i="18"/>
  <c r="AS560" i="18"/>
  <c r="AR570" i="18"/>
  <c r="AY159" i="18"/>
  <c r="AV563" i="18"/>
  <c r="AT560" i="18" l="1"/>
  <c r="AS570" i="18"/>
  <c r="AX157" i="18"/>
  <c r="AW166" i="18"/>
  <c r="AZ159" i="18"/>
  <c r="AW563" i="18"/>
  <c r="AY157" i="18" l="1"/>
  <c r="AX166" i="18"/>
  <c r="AU560" i="18"/>
  <c r="AT570" i="18"/>
  <c r="BA159" i="18"/>
  <c r="AX563" i="18"/>
  <c r="AV560" i="18" l="1"/>
  <c r="AU570" i="18"/>
  <c r="AZ157" i="18"/>
  <c r="AY166" i="18"/>
  <c r="AY563" i="18"/>
  <c r="BB159" i="18"/>
  <c r="BA157" i="18" l="1"/>
  <c r="AZ166" i="18"/>
  <c r="AW560" i="18"/>
  <c r="AV570" i="18"/>
  <c r="BC159" i="18"/>
  <c r="AZ563" i="18"/>
  <c r="AX560" i="18" l="1"/>
  <c r="AW570" i="18"/>
  <c r="BB157" i="18"/>
  <c r="BA166" i="18"/>
  <c r="BA563" i="18"/>
  <c r="BD159" i="18"/>
  <c r="BC157" i="18" l="1"/>
  <c r="BB166" i="18"/>
  <c r="AY560" i="18"/>
  <c r="AX570" i="18"/>
  <c r="BE159" i="18"/>
  <c r="BB563" i="18"/>
  <c r="BD157" i="18" l="1"/>
  <c r="BC166" i="18"/>
  <c r="AZ560" i="18"/>
  <c r="AY570" i="18"/>
  <c r="BC563" i="18"/>
  <c r="BF159" i="18"/>
  <c r="BA560" i="18" l="1"/>
  <c r="AZ570" i="18"/>
  <c r="BE157" i="18"/>
  <c r="BD166" i="18"/>
  <c r="BG159" i="18"/>
  <c r="BD563" i="18"/>
  <c r="BF157" i="18" l="1"/>
  <c r="BE166" i="18"/>
  <c r="BB560" i="18"/>
  <c r="BA570" i="18"/>
  <c r="BH159" i="18"/>
  <c r="BE563" i="18"/>
  <c r="BC560" i="18" l="1"/>
  <c r="BB570" i="18"/>
  <c r="BG157" i="18"/>
  <c r="BF166" i="18"/>
  <c r="BF563" i="18"/>
  <c r="BI159" i="18"/>
  <c r="BH157" i="18" l="1"/>
  <c r="BG166" i="18"/>
  <c r="BD560" i="18"/>
  <c r="BC570" i="18"/>
  <c r="BG563" i="18"/>
  <c r="BE560" i="18" l="1"/>
  <c r="BD570" i="18"/>
  <c r="BI157" i="18"/>
  <c r="BI166" i="18" s="1"/>
  <c r="BH166" i="18"/>
  <c r="BH563" i="18"/>
  <c r="BF560" i="18" l="1"/>
  <c r="BE570" i="18"/>
  <c r="BI563" i="18"/>
  <c r="BG560" i="18" l="1"/>
  <c r="BF570" i="18"/>
  <c r="BH560" i="18" l="1"/>
  <c r="BG570" i="18"/>
  <c r="BI560" i="18" l="1"/>
  <c r="BI570" i="18" s="1"/>
  <c r="BH570" i="18"/>
  <c r="H187" i="1" l="1"/>
  <c r="H30" i="24" l="1"/>
  <c r="H147" i="1"/>
  <c r="J147" i="1"/>
  <c r="H148" i="1"/>
  <c r="K150" i="1"/>
  <c r="I148" i="1"/>
  <c r="K148" i="1"/>
  <c r="I147" i="1"/>
  <c r="K147" i="1"/>
  <c r="J148" i="1"/>
  <c r="I150" i="1"/>
  <c r="H150" i="1"/>
  <c r="J150" i="1"/>
  <c r="L145" i="18" l="1"/>
  <c r="K549" i="18"/>
  <c r="J145" i="18"/>
  <c r="O145" i="18"/>
  <c r="K145" i="18"/>
  <c r="L549" i="18"/>
  <c r="M549" i="18"/>
  <c r="M145" i="18"/>
  <c r="N145" i="18"/>
  <c r="I16" i="18"/>
  <c r="I47" i="18" s="1"/>
  <c r="J549" i="18"/>
  <c r="AL574" i="18"/>
  <c r="K170" i="18"/>
  <c r="V170" i="18"/>
  <c r="Z170" i="18"/>
  <c r="AM574" i="18"/>
  <c r="T574" i="18"/>
  <c r="M574" i="18"/>
  <c r="AW574" i="18"/>
  <c r="AA170" i="18"/>
  <c r="Z574" i="18"/>
  <c r="AD574" i="18"/>
  <c r="AP574" i="18"/>
  <c r="AD170" i="18"/>
  <c r="AF170" i="18"/>
  <c r="AQ574" i="18"/>
  <c r="AS574" i="18"/>
  <c r="X170" i="18"/>
  <c r="AF574" i="18"/>
  <c r="AC574" i="18"/>
  <c r="AI574" i="18"/>
  <c r="S574" i="18"/>
  <c r="AR574" i="18"/>
  <c r="AZ574" i="18"/>
  <c r="P170" i="18"/>
  <c r="AH574" i="18"/>
  <c r="AB170" i="18"/>
  <c r="W574" i="18"/>
  <c r="M170" i="18"/>
  <c r="BA574" i="18"/>
  <c r="AC170" i="18"/>
  <c r="L170" i="18"/>
  <c r="I574" i="18"/>
  <c r="I583" i="18" s="1"/>
  <c r="J170" i="18"/>
  <c r="Q170" i="18"/>
  <c r="Y574" i="18"/>
  <c r="O574" i="18"/>
  <c r="AB574" i="18"/>
  <c r="Y170" i="18"/>
  <c r="N574" i="18"/>
  <c r="U574" i="18"/>
  <c r="Q574" i="18"/>
  <c r="AE170" i="18"/>
  <c r="AK574" i="18"/>
  <c r="AO574" i="18"/>
  <c r="J574" i="18"/>
  <c r="H18" i="18"/>
  <c r="H49" i="18" s="1"/>
  <c r="AV574" i="18"/>
  <c r="L574" i="18"/>
  <c r="AE574" i="18"/>
  <c r="AG170" i="18"/>
  <c r="K574" i="18"/>
  <c r="X574" i="18"/>
  <c r="N170" i="18"/>
  <c r="AJ574" i="18"/>
  <c r="W170" i="18"/>
  <c r="AU574" i="18"/>
  <c r="AN574" i="18"/>
  <c r="AX574" i="18"/>
  <c r="AT574" i="18"/>
  <c r="O170" i="18"/>
  <c r="P574" i="18"/>
  <c r="S170" i="18"/>
  <c r="AA574" i="18"/>
  <c r="R574" i="18"/>
  <c r="V574" i="18"/>
  <c r="I170" i="18"/>
  <c r="I179" i="18" s="1"/>
  <c r="AG574" i="18"/>
  <c r="AY574" i="18"/>
  <c r="U170" i="18"/>
  <c r="R170" i="18"/>
  <c r="T170" i="18"/>
  <c r="L144" i="18"/>
  <c r="H16" i="18"/>
  <c r="H47" i="18" s="1"/>
  <c r="I144" i="18"/>
  <c r="I153" i="18" s="1"/>
  <c r="K144" i="18"/>
  <c r="J144" i="18"/>
  <c r="J153" i="18" s="1"/>
  <c r="K548" i="18"/>
  <c r="M144" i="18"/>
  <c r="J548" i="18"/>
  <c r="J557" i="18" s="1"/>
  <c r="L548" i="18"/>
  <c r="N144" i="18"/>
  <c r="I548" i="18"/>
  <c r="I557" i="18" s="1"/>
  <c r="AJ575" i="18"/>
  <c r="O171" i="18"/>
  <c r="V171" i="18"/>
  <c r="P575" i="18"/>
  <c r="O575" i="18"/>
  <c r="AU575" i="18"/>
  <c r="AB575" i="18"/>
  <c r="T575" i="18"/>
  <c r="AM575" i="18"/>
  <c r="K171" i="18"/>
  <c r="AT575" i="18"/>
  <c r="AX575" i="18"/>
  <c r="AD575" i="18"/>
  <c r="R575" i="18"/>
  <c r="AL575" i="18"/>
  <c r="AO575" i="18"/>
  <c r="M575" i="18"/>
  <c r="AW575" i="18"/>
  <c r="AE171" i="18"/>
  <c r="V575" i="18"/>
  <c r="K575" i="18"/>
  <c r="I18" i="18"/>
  <c r="I49" i="18" s="1"/>
  <c r="Y171" i="18"/>
  <c r="W575" i="18"/>
  <c r="AQ575" i="18"/>
  <c r="X575" i="18"/>
  <c r="Z575" i="18"/>
  <c r="AC575" i="18"/>
  <c r="L575" i="18"/>
  <c r="AY575" i="18"/>
  <c r="Q171" i="18"/>
  <c r="AN575" i="18"/>
  <c r="N575" i="18"/>
  <c r="AS575" i="18"/>
  <c r="AA171" i="18"/>
  <c r="T171" i="18"/>
  <c r="AG171" i="18"/>
  <c r="U575" i="18"/>
  <c r="BA575" i="18"/>
  <c r="AA575" i="18"/>
  <c r="AI575" i="18"/>
  <c r="AE575" i="18"/>
  <c r="BB575" i="18"/>
  <c r="AG575" i="18"/>
  <c r="AR575" i="18"/>
  <c r="M171" i="18"/>
  <c r="AC171" i="18"/>
  <c r="AZ575" i="18"/>
  <c r="R171" i="18"/>
  <c r="AF575" i="18"/>
  <c r="W171" i="18"/>
  <c r="J171" i="18"/>
  <c r="L171" i="18"/>
  <c r="Y575" i="18"/>
  <c r="AB171" i="18"/>
  <c r="Z171" i="18"/>
  <c r="AH171" i="18"/>
  <c r="AV575" i="18"/>
  <c r="U171" i="18"/>
  <c r="X171" i="18"/>
  <c r="S171" i="18"/>
  <c r="AF171" i="18"/>
  <c r="Q575" i="18"/>
  <c r="N171" i="18"/>
  <c r="AK575" i="18"/>
  <c r="AP575" i="18"/>
  <c r="P171" i="18"/>
  <c r="AD171" i="18"/>
  <c r="J575" i="18"/>
  <c r="AH575" i="18"/>
  <c r="S575" i="18"/>
  <c r="P538" i="18"/>
  <c r="N538" i="18"/>
  <c r="M134" i="18"/>
  <c r="X134" i="18"/>
  <c r="O134" i="18"/>
  <c r="R134" i="18"/>
  <c r="O538" i="18"/>
  <c r="M538" i="18"/>
  <c r="V134" i="18"/>
  <c r="U538" i="18"/>
  <c r="L134" i="18"/>
  <c r="T538" i="18"/>
  <c r="K15" i="18"/>
  <c r="K46" i="18" s="1"/>
  <c r="T134" i="18"/>
  <c r="S134" i="18"/>
  <c r="Q538" i="18"/>
  <c r="L538" i="18"/>
  <c r="S538" i="18"/>
  <c r="R538" i="18"/>
  <c r="N134" i="18"/>
  <c r="P134" i="18"/>
  <c r="Q134" i="18"/>
  <c r="W134" i="18"/>
  <c r="U134" i="18"/>
  <c r="Q147" i="18"/>
  <c r="K16" i="18"/>
  <c r="K47" i="18" s="1"/>
  <c r="N147" i="18"/>
  <c r="O147" i="18"/>
  <c r="M551" i="18"/>
  <c r="O551" i="18"/>
  <c r="M147" i="18"/>
  <c r="L551" i="18"/>
  <c r="P147" i="18"/>
  <c r="N551" i="18"/>
  <c r="L147" i="18"/>
  <c r="L146" i="18"/>
  <c r="K146" i="18"/>
  <c r="N146" i="18"/>
  <c r="P146" i="18"/>
  <c r="K550" i="18"/>
  <c r="K557" i="18" s="1"/>
  <c r="J16" i="18"/>
  <c r="J47" i="18" s="1"/>
  <c r="U148" i="1"/>
  <c r="L550" i="18"/>
  <c r="M550" i="18"/>
  <c r="O146" i="18"/>
  <c r="N550" i="18"/>
  <c r="M146" i="18"/>
  <c r="H144" i="1"/>
  <c r="H71" i="1"/>
  <c r="H147" i="24"/>
  <c r="H162" i="24"/>
  <c r="H22" i="7945" s="1"/>
  <c r="H32" i="7943"/>
  <c r="H46" i="24"/>
  <c r="H50" i="24" s="1"/>
  <c r="Z172" i="18"/>
  <c r="T576" i="18"/>
  <c r="K576" i="18"/>
  <c r="AA576" i="18"/>
  <c r="U150" i="1"/>
  <c r="AU576" i="18"/>
  <c r="AC576" i="18"/>
  <c r="BA576" i="18"/>
  <c r="S576" i="18"/>
  <c r="AD576" i="18"/>
  <c r="BC576" i="18"/>
  <c r="U172" i="18"/>
  <c r="Q576" i="18"/>
  <c r="J18" i="18"/>
  <c r="J49" i="18" s="1"/>
  <c r="AR576" i="18"/>
  <c r="AF172" i="18"/>
  <c r="AB576" i="18"/>
  <c r="Z576" i="18"/>
  <c r="AQ576" i="18"/>
  <c r="Q172" i="18"/>
  <c r="BB576" i="18"/>
  <c r="M576" i="18"/>
  <c r="AE576" i="18"/>
  <c r="R172" i="18"/>
  <c r="AE172" i="18"/>
  <c r="N172" i="18"/>
  <c r="AT576" i="18"/>
  <c r="P576" i="18"/>
  <c r="AJ576" i="18"/>
  <c r="AB172" i="18"/>
  <c r="O172" i="18"/>
  <c r="AG172" i="18"/>
  <c r="X172" i="18"/>
  <c r="Y172" i="18"/>
  <c r="V172" i="18"/>
  <c r="AX576" i="18"/>
  <c r="AL576" i="18"/>
  <c r="AW576" i="18"/>
  <c r="W172" i="18"/>
  <c r="K172" i="18"/>
  <c r="K179" i="18" s="1"/>
  <c r="M172" i="18"/>
  <c r="AK576" i="18"/>
  <c r="AM576" i="18"/>
  <c r="AS576" i="18"/>
  <c r="O576" i="18"/>
  <c r="AV576" i="18"/>
  <c r="AC172" i="18"/>
  <c r="AP576" i="18"/>
  <c r="AI576" i="18"/>
  <c r="AN576" i="18"/>
  <c r="AY576" i="18"/>
  <c r="AH172" i="18"/>
  <c r="AZ576" i="18"/>
  <c r="T172" i="18"/>
  <c r="U576" i="18"/>
  <c r="S172" i="18"/>
  <c r="AA172" i="18"/>
  <c r="AF576" i="18"/>
  <c r="X576" i="18"/>
  <c r="AO576" i="18"/>
  <c r="AH576" i="18"/>
  <c r="W576" i="18"/>
  <c r="P172" i="18"/>
  <c r="N576" i="18"/>
  <c r="V576" i="18"/>
  <c r="L172" i="18"/>
  <c r="R576" i="18"/>
  <c r="AG576" i="18"/>
  <c r="AI172" i="18"/>
  <c r="AD172" i="18"/>
  <c r="L576" i="18"/>
  <c r="Y576" i="18"/>
  <c r="BA577" i="18"/>
  <c r="AS577" i="18"/>
  <c r="AL577" i="18"/>
  <c r="AO577" i="18"/>
  <c r="X577" i="18"/>
  <c r="O577" i="18"/>
  <c r="AA577" i="18"/>
  <c r="AT577" i="18"/>
  <c r="T173" i="18"/>
  <c r="X173" i="18"/>
  <c r="BB577" i="18"/>
  <c r="W577" i="18"/>
  <c r="AC577" i="18"/>
  <c r="P173" i="18"/>
  <c r="Y173" i="18"/>
  <c r="N577" i="18"/>
  <c r="T577" i="18"/>
  <c r="AQ577" i="18"/>
  <c r="N173" i="18"/>
  <c r="Q577" i="18"/>
  <c r="AM577" i="18"/>
  <c r="R173" i="18"/>
  <c r="AW577" i="18"/>
  <c r="M577" i="18"/>
  <c r="AE173" i="18"/>
  <c r="AA173" i="18"/>
  <c r="AI173" i="18"/>
  <c r="AE577" i="18"/>
  <c r="AF173" i="18"/>
  <c r="AZ577" i="18"/>
  <c r="AJ173" i="18"/>
  <c r="W173" i="18"/>
  <c r="L173" i="18"/>
  <c r="U173" i="18"/>
  <c r="S173" i="18"/>
  <c r="AI577" i="18"/>
  <c r="AU577" i="18"/>
  <c r="K18" i="18"/>
  <c r="K49" i="18" s="1"/>
  <c r="R577" i="18"/>
  <c r="AG577" i="18"/>
  <c r="AK577" i="18"/>
  <c r="AH577" i="18"/>
  <c r="M173" i="18"/>
  <c r="AN577" i="18"/>
  <c r="S577" i="18"/>
  <c r="AB173" i="18"/>
  <c r="BD577" i="18"/>
  <c r="V577" i="18"/>
  <c r="AB577" i="18"/>
  <c r="AV577" i="18"/>
  <c r="U577" i="18"/>
  <c r="AF577" i="18"/>
  <c r="L577" i="18"/>
  <c r="Q173" i="18"/>
  <c r="AG173" i="18"/>
  <c r="Z173" i="18"/>
  <c r="BC577" i="18"/>
  <c r="AC173" i="18"/>
  <c r="Z577" i="18"/>
  <c r="AD577" i="18"/>
  <c r="Y577" i="18"/>
  <c r="P577" i="18"/>
  <c r="AD173" i="18"/>
  <c r="AY577" i="18"/>
  <c r="AX577" i="18"/>
  <c r="V173" i="18"/>
  <c r="AJ577" i="18"/>
  <c r="AH173" i="18"/>
  <c r="AR577" i="18"/>
  <c r="O173" i="18"/>
  <c r="AP577" i="18"/>
  <c r="I71" i="1"/>
  <c r="I144" i="1"/>
  <c r="J144" i="1"/>
  <c r="J71" i="1"/>
  <c r="N132" i="18"/>
  <c r="M536" i="18"/>
  <c r="O536" i="18"/>
  <c r="V132" i="18"/>
  <c r="J132" i="18"/>
  <c r="S132" i="18"/>
  <c r="Q536" i="18"/>
  <c r="K536" i="18"/>
  <c r="U132" i="18"/>
  <c r="J536" i="18"/>
  <c r="S536" i="18"/>
  <c r="R132" i="18"/>
  <c r="L132" i="18"/>
  <c r="M132" i="18"/>
  <c r="P536" i="18"/>
  <c r="T132" i="18"/>
  <c r="O132" i="18"/>
  <c r="K132" i="18"/>
  <c r="N536" i="18"/>
  <c r="R536" i="18"/>
  <c r="I15" i="18"/>
  <c r="I46" i="18" s="1"/>
  <c r="L536" i="18"/>
  <c r="Q132" i="18"/>
  <c r="P132" i="18"/>
  <c r="P133" i="18"/>
  <c r="L133" i="18"/>
  <c r="O537" i="18"/>
  <c r="P537" i="18"/>
  <c r="U133" i="18"/>
  <c r="T133" i="18"/>
  <c r="M133" i="18"/>
  <c r="Q133" i="18"/>
  <c r="N537" i="18"/>
  <c r="O133" i="18"/>
  <c r="Q537" i="18"/>
  <c r="T537" i="18"/>
  <c r="J15" i="18"/>
  <c r="J46" i="18" s="1"/>
  <c r="R133" i="18"/>
  <c r="S133" i="18"/>
  <c r="L537" i="18"/>
  <c r="R537" i="18"/>
  <c r="K133" i="18"/>
  <c r="V133" i="18"/>
  <c r="W133" i="18"/>
  <c r="K537" i="18"/>
  <c r="S537" i="18"/>
  <c r="M537" i="18"/>
  <c r="N133" i="18"/>
  <c r="U147" i="1"/>
  <c r="N131" i="18"/>
  <c r="M535" i="18"/>
  <c r="I535" i="18"/>
  <c r="I544" i="18" s="1"/>
  <c r="U131" i="18"/>
  <c r="M131" i="18"/>
  <c r="L131" i="18"/>
  <c r="J131" i="18"/>
  <c r="P535" i="18"/>
  <c r="Q131" i="18"/>
  <c r="K131" i="18"/>
  <c r="Q535" i="18"/>
  <c r="K535" i="18"/>
  <c r="N535" i="18"/>
  <c r="T131" i="18"/>
  <c r="O535" i="18"/>
  <c r="S131" i="18"/>
  <c r="J535" i="18"/>
  <c r="P131" i="18"/>
  <c r="L535" i="18"/>
  <c r="R131" i="18"/>
  <c r="O131" i="18"/>
  <c r="I131" i="18"/>
  <c r="I140" i="18" s="1"/>
  <c r="R535" i="18"/>
  <c r="H15" i="18"/>
  <c r="H46" i="18" s="1"/>
  <c r="N549" i="18" l="1"/>
  <c r="O549" i="18" s="1"/>
  <c r="P549" i="18" s="1"/>
  <c r="Q549" i="18" s="1"/>
  <c r="R549" i="18" s="1"/>
  <c r="S549" i="18" s="1"/>
  <c r="T549" i="18" s="1"/>
  <c r="U549" i="18" s="1"/>
  <c r="V549" i="18" s="1"/>
  <c r="W549" i="18" s="1"/>
  <c r="X549" i="18" s="1"/>
  <c r="Y549" i="18" s="1"/>
  <c r="Z549" i="18" s="1"/>
  <c r="AA549" i="18" s="1"/>
  <c r="AB549" i="18" s="1"/>
  <c r="AC549" i="18" s="1"/>
  <c r="AD549" i="18" s="1"/>
  <c r="AE549" i="18" s="1"/>
  <c r="AF549" i="18" s="1"/>
  <c r="AG549" i="18" s="1"/>
  <c r="AH549" i="18" s="1"/>
  <c r="AI549" i="18" s="1"/>
  <c r="AJ549" i="18" s="1"/>
  <c r="AK549" i="18" s="1"/>
  <c r="AL549" i="18" s="1"/>
  <c r="AM549" i="18" s="1"/>
  <c r="AN549" i="18" s="1"/>
  <c r="AO549" i="18" s="1"/>
  <c r="AP549" i="18" s="1"/>
  <c r="AQ549" i="18" s="1"/>
  <c r="AR549" i="18" s="1"/>
  <c r="AS549" i="18" s="1"/>
  <c r="AT549" i="18" s="1"/>
  <c r="AU549" i="18" s="1"/>
  <c r="AV549" i="18" s="1"/>
  <c r="AW549" i="18" s="1"/>
  <c r="AX549" i="18" s="1"/>
  <c r="AY549" i="18" s="1"/>
  <c r="AZ549" i="18" s="1"/>
  <c r="BA549" i="18" s="1"/>
  <c r="BB549" i="18" s="1"/>
  <c r="BC549" i="18" s="1"/>
  <c r="BD549" i="18" s="1"/>
  <c r="BE549" i="18" s="1"/>
  <c r="BF549" i="18" s="1"/>
  <c r="BG549" i="18" s="1"/>
  <c r="BH549" i="18" s="1"/>
  <c r="BI549" i="18" s="1"/>
  <c r="P145" i="18"/>
  <c r="Q145" i="18" s="1"/>
  <c r="R145" i="18" s="1"/>
  <c r="S145" i="18" s="1"/>
  <c r="T145" i="18" s="1"/>
  <c r="U145" i="18" s="1"/>
  <c r="V145" i="18" s="1"/>
  <c r="W145" i="18" s="1"/>
  <c r="X145" i="18" s="1"/>
  <c r="Y145" i="18" s="1"/>
  <c r="Z145" i="18" s="1"/>
  <c r="AA145" i="18" s="1"/>
  <c r="AB145" i="18" s="1"/>
  <c r="AC145" i="18" s="1"/>
  <c r="AD145" i="18" s="1"/>
  <c r="AE145" i="18" s="1"/>
  <c r="AF145" i="18" s="1"/>
  <c r="AG145" i="18" s="1"/>
  <c r="AH145" i="18" s="1"/>
  <c r="AI145" i="18" s="1"/>
  <c r="AJ145" i="18" s="1"/>
  <c r="AK145" i="18" s="1"/>
  <c r="AL145" i="18" s="1"/>
  <c r="AM145" i="18" s="1"/>
  <c r="AN145" i="18" s="1"/>
  <c r="AO145" i="18" s="1"/>
  <c r="AP145" i="18" s="1"/>
  <c r="AQ145" i="18" s="1"/>
  <c r="AR145" i="18" s="1"/>
  <c r="AS145" i="18" s="1"/>
  <c r="AT145" i="18" s="1"/>
  <c r="AU145" i="18" s="1"/>
  <c r="AV145" i="18" s="1"/>
  <c r="AW145" i="18" s="1"/>
  <c r="AX145" i="18" s="1"/>
  <c r="AY145" i="18" s="1"/>
  <c r="AZ145" i="18" s="1"/>
  <c r="BA145" i="18" s="1"/>
  <c r="BB145" i="18" s="1"/>
  <c r="BC145" i="18" s="1"/>
  <c r="BD145" i="18" s="1"/>
  <c r="BE145" i="18" s="1"/>
  <c r="BF145" i="18" s="1"/>
  <c r="BG145" i="18" s="1"/>
  <c r="BH145" i="18" s="1"/>
  <c r="BI145" i="18" s="1"/>
  <c r="S140" i="18"/>
  <c r="K153" i="18"/>
  <c r="R147" i="18"/>
  <c r="S147" i="18" s="1"/>
  <c r="T147" i="18" s="1"/>
  <c r="U147" i="18" s="1"/>
  <c r="V147" i="18" s="1"/>
  <c r="W147" i="18" s="1"/>
  <c r="X147" i="18" s="1"/>
  <c r="Y147" i="18" s="1"/>
  <c r="Z147" i="18" s="1"/>
  <c r="AA147" i="18" s="1"/>
  <c r="AB147" i="18" s="1"/>
  <c r="AC147" i="18" s="1"/>
  <c r="AD147" i="18" s="1"/>
  <c r="AE147" i="18" s="1"/>
  <c r="AF147" i="18" s="1"/>
  <c r="AG147" i="18" s="1"/>
  <c r="AH147" i="18" s="1"/>
  <c r="AI147" i="18" s="1"/>
  <c r="AJ147" i="18" s="1"/>
  <c r="AK147" i="18" s="1"/>
  <c r="AL147" i="18" s="1"/>
  <c r="AM147" i="18" s="1"/>
  <c r="AN147" i="18" s="1"/>
  <c r="AO147" i="18" s="1"/>
  <c r="AP147" i="18" s="1"/>
  <c r="AQ147" i="18" s="1"/>
  <c r="AR147" i="18" s="1"/>
  <c r="AS147" i="18" s="1"/>
  <c r="AT147" i="18" s="1"/>
  <c r="AU147" i="18" s="1"/>
  <c r="AV147" i="18" s="1"/>
  <c r="AW147" i="18" s="1"/>
  <c r="AX147" i="18" s="1"/>
  <c r="AY147" i="18" s="1"/>
  <c r="AZ147" i="18" s="1"/>
  <c r="BA147" i="18" s="1"/>
  <c r="BB147" i="18" s="1"/>
  <c r="BC147" i="18" s="1"/>
  <c r="BD147" i="18" s="1"/>
  <c r="BE147" i="18" s="1"/>
  <c r="BF147" i="18" s="1"/>
  <c r="BG147" i="18" s="1"/>
  <c r="BH147" i="18" s="1"/>
  <c r="BI147" i="18" s="1"/>
  <c r="AI171" i="18"/>
  <c r="AJ171" i="18" s="1"/>
  <c r="AK171" i="18" s="1"/>
  <c r="AL171" i="18" s="1"/>
  <c r="AM171" i="18" s="1"/>
  <c r="AN171" i="18" s="1"/>
  <c r="AO171" i="18" s="1"/>
  <c r="AP171" i="18" s="1"/>
  <c r="AQ171" i="18" s="1"/>
  <c r="AR171" i="18" s="1"/>
  <c r="AS171" i="18" s="1"/>
  <c r="AT171" i="18" s="1"/>
  <c r="AU171" i="18" s="1"/>
  <c r="AV171" i="18" s="1"/>
  <c r="AW171" i="18" s="1"/>
  <c r="AX171" i="18" s="1"/>
  <c r="AY171" i="18" s="1"/>
  <c r="AZ171" i="18" s="1"/>
  <c r="BA171" i="18" s="1"/>
  <c r="BB171" i="18" s="1"/>
  <c r="BC171" i="18" s="1"/>
  <c r="BD171" i="18" s="1"/>
  <c r="BE171" i="18" s="1"/>
  <c r="BF171" i="18" s="1"/>
  <c r="BG171" i="18" s="1"/>
  <c r="BH171" i="18" s="1"/>
  <c r="BI171" i="18" s="1"/>
  <c r="J140" i="18"/>
  <c r="X133" i="18"/>
  <c r="Y133" i="18" s="1"/>
  <c r="Z133" i="18" s="1"/>
  <c r="AA133" i="18" s="1"/>
  <c r="AB133" i="18" s="1"/>
  <c r="AC133" i="18" s="1"/>
  <c r="AD133" i="18" s="1"/>
  <c r="AE133" i="18" s="1"/>
  <c r="AF133" i="18" s="1"/>
  <c r="AG133" i="18" s="1"/>
  <c r="AH133" i="18" s="1"/>
  <c r="AI133" i="18" s="1"/>
  <c r="AJ133" i="18" s="1"/>
  <c r="AK133" i="18" s="1"/>
  <c r="AL133" i="18" s="1"/>
  <c r="AM133" i="18" s="1"/>
  <c r="AN133" i="18" s="1"/>
  <c r="AO133" i="18" s="1"/>
  <c r="AP133" i="18" s="1"/>
  <c r="AQ133" i="18" s="1"/>
  <c r="AR133" i="18" s="1"/>
  <c r="AS133" i="18" s="1"/>
  <c r="AT133" i="18" s="1"/>
  <c r="AU133" i="18" s="1"/>
  <c r="AV133" i="18" s="1"/>
  <c r="AW133" i="18" s="1"/>
  <c r="AX133" i="18" s="1"/>
  <c r="AY133" i="18" s="1"/>
  <c r="AZ133" i="18" s="1"/>
  <c r="BA133" i="18" s="1"/>
  <c r="BB133" i="18" s="1"/>
  <c r="BC133" i="18" s="1"/>
  <c r="BD133" i="18" s="1"/>
  <c r="BE133" i="18" s="1"/>
  <c r="BF133" i="18" s="1"/>
  <c r="BG133" i="18" s="1"/>
  <c r="BH133" i="18" s="1"/>
  <c r="BI133" i="18" s="1"/>
  <c r="N153" i="18"/>
  <c r="L153" i="18"/>
  <c r="V538" i="18"/>
  <c r="W538" i="18" s="1"/>
  <c r="X538" i="18" s="1"/>
  <c r="Y538" i="18" s="1"/>
  <c r="Z538" i="18" s="1"/>
  <c r="AA538" i="18" s="1"/>
  <c r="AB538" i="18" s="1"/>
  <c r="AC538" i="18" s="1"/>
  <c r="AD538" i="18" s="1"/>
  <c r="AE538" i="18" s="1"/>
  <c r="AF538" i="18" s="1"/>
  <c r="AG538" i="18" s="1"/>
  <c r="AH538" i="18" s="1"/>
  <c r="AI538" i="18" s="1"/>
  <c r="AJ538" i="18" s="1"/>
  <c r="AK538" i="18" s="1"/>
  <c r="AL538" i="18" s="1"/>
  <c r="AM538" i="18" s="1"/>
  <c r="AN538" i="18" s="1"/>
  <c r="AO538" i="18" s="1"/>
  <c r="AP538" i="18" s="1"/>
  <c r="AQ538" i="18" s="1"/>
  <c r="AR538" i="18" s="1"/>
  <c r="AS538" i="18" s="1"/>
  <c r="AT538" i="18" s="1"/>
  <c r="AU538" i="18" s="1"/>
  <c r="AV538" i="18" s="1"/>
  <c r="AW538" i="18" s="1"/>
  <c r="AX538" i="18" s="1"/>
  <c r="AY538" i="18" s="1"/>
  <c r="AZ538" i="18" s="1"/>
  <c r="BA538" i="18" s="1"/>
  <c r="BB538" i="18" s="1"/>
  <c r="BC538" i="18" s="1"/>
  <c r="BD538" i="18" s="1"/>
  <c r="BE538" i="18" s="1"/>
  <c r="BF538" i="18" s="1"/>
  <c r="BG538" i="18" s="1"/>
  <c r="BH538" i="18" s="1"/>
  <c r="BI538" i="18" s="1"/>
  <c r="O144" i="18"/>
  <c r="AH170" i="18"/>
  <c r="AI170" i="18" s="1"/>
  <c r="AK173" i="18"/>
  <c r="AL173" i="18" s="1"/>
  <c r="AM173" i="18" s="1"/>
  <c r="AN173" i="18" s="1"/>
  <c r="AO173" i="18" s="1"/>
  <c r="AP173" i="18" s="1"/>
  <c r="AQ173" i="18" s="1"/>
  <c r="AR173" i="18" s="1"/>
  <c r="AS173" i="18" s="1"/>
  <c r="AT173" i="18" s="1"/>
  <c r="AU173" i="18" s="1"/>
  <c r="AV173" i="18" s="1"/>
  <c r="AW173" i="18" s="1"/>
  <c r="AX173" i="18" s="1"/>
  <c r="AY173" i="18" s="1"/>
  <c r="AZ173" i="18" s="1"/>
  <c r="BA173" i="18" s="1"/>
  <c r="BB173" i="18" s="1"/>
  <c r="BC173" i="18" s="1"/>
  <c r="BD173" i="18" s="1"/>
  <c r="BE173" i="18" s="1"/>
  <c r="BF173" i="18" s="1"/>
  <c r="BG173" i="18" s="1"/>
  <c r="BH173" i="18" s="1"/>
  <c r="BI173" i="18" s="1"/>
  <c r="BC575" i="18"/>
  <c r="BD575" i="18" s="1"/>
  <c r="BE575" i="18" s="1"/>
  <c r="BF575" i="18" s="1"/>
  <c r="BG575" i="18" s="1"/>
  <c r="BH575" i="18" s="1"/>
  <c r="BI575" i="18" s="1"/>
  <c r="R544" i="18"/>
  <c r="L544" i="18"/>
  <c r="Q140" i="18"/>
  <c r="M153" i="18"/>
  <c r="O550" i="18"/>
  <c r="P551" i="18"/>
  <c r="Q551" i="18" s="1"/>
  <c r="R551" i="18" s="1"/>
  <c r="BE577" i="18"/>
  <c r="BF577" i="18" s="1"/>
  <c r="BG577" i="18" s="1"/>
  <c r="BH577" i="18" s="1"/>
  <c r="BI577" i="18" s="1"/>
  <c r="U537" i="18"/>
  <c r="V537" i="18" s="1"/>
  <c r="W537" i="18" s="1"/>
  <c r="X537" i="18" s="1"/>
  <c r="Y537" i="18" s="1"/>
  <c r="Z537" i="18" s="1"/>
  <c r="AA537" i="18" s="1"/>
  <c r="AB537" i="18" s="1"/>
  <c r="AC537" i="18" s="1"/>
  <c r="AD537" i="18" s="1"/>
  <c r="AE537" i="18" s="1"/>
  <c r="AF537" i="18" s="1"/>
  <c r="AG537" i="18" s="1"/>
  <c r="AH537" i="18" s="1"/>
  <c r="AI537" i="18" s="1"/>
  <c r="AJ537" i="18" s="1"/>
  <c r="AK537" i="18" s="1"/>
  <c r="AL537" i="18" s="1"/>
  <c r="AM537" i="18" s="1"/>
  <c r="AN537" i="18" s="1"/>
  <c r="AO537" i="18" s="1"/>
  <c r="AP537" i="18" s="1"/>
  <c r="AQ537" i="18" s="1"/>
  <c r="AR537" i="18" s="1"/>
  <c r="AS537" i="18" s="1"/>
  <c r="AT537" i="18" s="1"/>
  <c r="AU537" i="18" s="1"/>
  <c r="AV537" i="18" s="1"/>
  <c r="AW537" i="18" s="1"/>
  <c r="AX537" i="18" s="1"/>
  <c r="AY537" i="18" s="1"/>
  <c r="AZ537" i="18" s="1"/>
  <c r="BA537" i="18" s="1"/>
  <c r="BB537" i="18" s="1"/>
  <c r="BC537" i="18" s="1"/>
  <c r="BD537" i="18" s="1"/>
  <c r="BE537" i="18" s="1"/>
  <c r="BF537" i="18" s="1"/>
  <c r="BG537" i="18" s="1"/>
  <c r="BH537" i="18" s="1"/>
  <c r="BI537" i="18" s="1"/>
  <c r="M548" i="18"/>
  <c r="J544" i="18"/>
  <c r="N544" i="18"/>
  <c r="M140" i="18"/>
  <c r="R583" i="18"/>
  <c r="P179" i="18"/>
  <c r="U583" i="18"/>
  <c r="AY583" i="18"/>
  <c r="AC179" i="18"/>
  <c r="W179" i="18"/>
  <c r="V179" i="18"/>
  <c r="O179" i="18"/>
  <c r="AT583" i="18"/>
  <c r="AE583" i="18"/>
  <c r="AQ583" i="18"/>
  <c r="K583" i="18"/>
  <c r="O153" i="18"/>
  <c r="BB574" i="18"/>
  <c r="BC574" i="18" s="1"/>
  <c r="BC583" i="18" s="1"/>
  <c r="J583" i="18"/>
  <c r="J179" i="18"/>
  <c r="M557" i="18"/>
  <c r="Y134" i="18"/>
  <c r="Z134" i="18" s="1"/>
  <c r="AA134" i="18" s="1"/>
  <c r="AB134" i="18" s="1"/>
  <c r="AC134" i="18" s="1"/>
  <c r="AD134" i="18" s="1"/>
  <c r="AE134" i="18" s="1"/>
  <c r="AF134" i="18" s="1"/>
  <c r="AG134" i="18" s="1"/>
  <c r="AH134" i="18" s="1"/>
  <c r="AI134" i="18" s="1"/>
  <c r="AJ134" i="18" s="1"/>
  <c r="AK134" i="18" s="1"/>
  <c r="AL134" i="18" s="1"/>
  <c r="AM134" i="18" s="1"/>
  <c r="AN134" i="18" s="1"/>
  <c r="AO134" i="18" s="1"/>
  <c r="AP134" i="18" s="1"/>
  <c r="AQ134" i="18" s="1"/>
  <c r="AR134" i="18" s="1"/>
  <c r="AS134" i="18" s="1"/>
  <c r="AT134" i="18" s="1"/>
  <c r="AU134" i="18" s="1"/>
  <c r="AV134" i="18" s="1"/>
  <c r="AW134" i="18" s="1"/>
  <c r="AX134" i="18" s="1"/>
  <c r="AY134" i="18" s="1"/>
  <c r="AZ134" i="18" s="1"/>
  <c r="BA134" i="18" s="1"/>
  <c r="BB134" i="18" s="1"/>
  <c r="BC134" i="18" s="1"/>
  <c r="BD134" i="18" s="1"/>
  <c r="BE134" i="18" s="1"/>
  <c r="BF134" i="18" s="1"/>
  <c r="BG134" i="18" s="1"/>
  <c r="BH134" i="18" s="1"/>
  <c r="BI134" i="18" s="1"/>
  <c r="P144" i="18"/>
  <c r="P153" i="18" s="1"/>
  <c r="U140" i="18"/>
  <c r="N140" i="18"/>
  <c r="P544" i="18"/>
  <c r="O544" i="18"/>
  <c r="Q544" i="18"/>
  <c r="W132" i="18"/>
  <c r="X132" i="18" s="1"/>
  <c r="Y132" i="18" s="1"/>
  <c r="Z132" i="18" s="1"/>
  <c r="AA132" i="18" s="1"/>
  <c r="AB132" i="18" s="1"/>
  <c r="AC132" i="18" s="1"/>
  <c r="AD132" i="18" s="1"/>
  <c r="AE132" i="18" s="1"/>
  <c r="AF132" i="18" s="1"/>
  <c r="AG132" i="18" s="1"/>
  <c r="AH132" i="18" s="1"/>
  <c r="AI132" i="18" s="1"/>
  <c r="AJ132" i="18" s="1"/>
  <c r="AK132" i="18" s="1"/>
  <c r="AL132" i="18" s="1"/>
  <c r="AM132" i="18" s="1"/>
  <c r="AN132" i="18" s="1"/>
  <c r="AO132" i="18" s="1"/>
  <c r="AP132" i="18" s="1"/>
  <c r="AQ132" i="18" s="1"/>
  <c r="AR132" i="18" s="1"/>
  <c r="AS132" i="18" s="1"/>
  <c r="AT132" i="18" s="1"/>
  <c r="AU132" i="18" s="1"/>
  <c r="AV132" i="18" s="1"/>
  <c r="AW132" i="18" s="1"/>
  <c r="AX132" i="18" s="1"/>
  <c r="AY132" i="18" s="1"/>
  <c r="AZ132" i="18" s="1"/>
  <c r="BA132" i="18" s="1"/>
  <c r="BB132" i="18" s="1"/>
  <c r="BC132" i="18" s="1"/>
  <c r="BD132" i="18" s="1"/>
  <c r="BE132" i="18" s="1"/>
  <c r="BF132" i="18" s="1"/>
  <c r="BG132" i="18" s="1"/>
  <c r="BH132" i="18" s="1"/>
  <c r="BI132" i="18" s="1"/>
  <c r="T536" i="18"/>
  <c r="U536" i="18" s="1"/>
  <c r="V536" i="18" s="1"/>
  <c r="W536" i="18" s="1"/>
  <c r="X536" i="18" s="1"/>
  <c r="Y536" i="18" s="1"/>
  <c r="Z536" i="18" s="1"/>
  <c r="AA536" i="18" s="1"/>
  <c r="AB536" i="18" s="1"/>
  <c r="AC536" i="18" s="1"/>
  <c r="AD536" i="18" s="1"/>
  <c r="AE536" i="18" s="1"/>
  <c r="AF536" i="18" s="1"/>
  <c r="AG536" i="18" s="1"/>
  <c r="AH536" i="18" s="1"/>
  <c r="AI536" i="18" s="1"/>
  <c r="AJ536" i="18" s="1"/>
  <c r="AK536" i="18" s="1"/>
  <c r="AL536" i="18" s="1"/>
  <c r="AM536" i="18" s="1"/>
  <c r="AN536" i="18" s="1"/>
  <c r="AO536" i="18" s="1"/>
  <c r="AP536" i="18" s="1"/>
  <c r="AQ536" i="18" s="1"/>
  <c r="AR536" i="18" s="1"/>
  <c r="AS536" i="18" s="1"/>
  <c r="AT536" i="18" s="1"/>
  <c r="AU536" i="18" s="1"/>
  <c r="AV536" i="18" s="1"/>
  <c r="AW536" i="18" s="1"/>
  <c r="AX536" i="18" s="1"/>
  <c r="AY536" i="18" s="1"/>
  <c r="AZ536" i="18" s="1"/>
  <c r="BA536" i="18" s="1"/>
  <c r="BB536" i="18" s="1"/>
  <c r="BC536" i="18" s="1"/>
  <c r="BD536" i="18" s="1"/>
  <c r="BE536" i="18" s="1"/>
  <c r="BF536" i="18" s="1"/>
  <c r="BG536" i="18" s="1"/>
  <c r="BH536" i="18" s="1"/>
  <c r="BI536" i="18" s="1"/>
  <c r="AC583" i="18"/>
  <c r="V131" i="18"/>
  <c r="O140" i="18"/>
  <c r="U497" i="18"/>
  <c r="AM93" i="18"/>
  <c r="AY93" i="18"/>
  <c r="AK93" i="18"/>
  <c r="AE497" i="18"/>
  <c r="AF497" i="18"/>
  <c r="AB93" i="18"/>
  <c r="AH497" i="18"/>
  <c r="X93" i="18"/>
  <c r="AJ93" i="18"/>
  <c r="AG497" i="18"/>
  <c r="AC93" i="18"/>
  <c r="AM497" i="18"/>
  <c r="T497" i="18"/>
  <c r="AL497" i="18"/>
  <c r="AP497" i="18"/>
  <c r="AP93" i="18"/>
  <c r="AQ497" i="18"/>
  <c r="W93" i="18"/>
  <c r="BC93" i="18"/>
  <c r="AZ93" i="18"/>
  <c r="Q497" i="18"/>
  <c r="N497" i="18"/>
  <c r="K497" i="18"/>
  <c r="BF93" i="18"/>
  <c r="AX93" i="18"/>
  <c r="BA93" i="18"/>
  <c r="AC497" i="18"/>
  <c r="AI497" i="18"/>
  <c r="AZ497" i="18"/>
  <c r="M93" i="18"/>
  <c r="AJ497" i="18"/>
  <c r="AY497" i="18"/>
  <c r="AG93" i="18"/>
  <c r="AU93" i="18"/>
  <c r="AW497" i="18"/>
  <c r="AA497" i="18"/>
  <c r="M497" i="18"/>
  <c r="P93" i="18"/>
  <c r="AO93" i="18"/>
  <c r="L497" i="18"/>
  <c r="V93" i="18"/>
  <c r="O497" i="18"/>
  <c r="K93" i="18"/>
  <c r="AO497" i="18"/>
  <c r="AU497" i="18"/>
  <c r="AD497" i="18"/>
  <c r="BE93" i="18"/>
  <c r="Q93" i="18"/>
  <c r="BB497" i="18"/>
  <c r="T93" i="18"/>
  <c r="AR93" i="18"/>
  <c r="AE93" i="18"/>
  <c r="AV497" i="18"/>
  <c r="AF93" i="18"/>
  <c r="AN497" i="18"/>
  <c r="AI93" i="18"/>
  <c r="AW93" i="18"/>
  <c r="I12" i="18"/>
  <c r="BG93" i="18"/>
  <c r="V497" i="18"/>
  <c r="Y497" i="18"/>
  <c r="AR497" i="18"/>
  <c r="S93" i="18"/>
  <c r="BH93" i="18"/>
  <c r="AN93" i="18"/>
  <c r="Y93" i="18"/>
  <c r="AA93" i="18"/>
  <c r="AK497" i="18"/>
  <c r="L93" i="18"/>
  <c r="S497" i="18"/>
  <c r="AT93" i="18"/>
  <c r="BA497" i="18"/>
  <c r="AT497" i="18"/>
  <c r="P497" i="18"/>
  <c r="X497" i="18"/>
  <c r="J93" i="18"/>
  <c r="R497" i="18"/>
  <c r="Z497" i="18"/>
  <c r="AQ93" i="18"/>
  <c r="AX497" i="18"/>
  <c r="W497" i="18"/>
  <c r="I173" i="1"/>
  <c r="AS497" i="18"/>
  <c r="AV93" i="18"/>
  <c r="AH93" i="18"/>
  <c r="AS93" i="18"/>
  <c r="N93" i="18"/>
  <c r="AD93" i="18"/>
  <c r="BD93" i="18"/>
  <c r="R93" i="18"/>
  <c r="U93" i="18"/>
  <c r="J497" i="18"/>
  <c r="BC497" i="18"/>
  <c r="BB93" i="18"/>
  <c r="AB497" i="18"/>
  <c r="Z93" i="18"/>
  <c r="O93" i="18"/>
  <c r="AL93" i="18"/>
  <c r="AJ172" i="18"/>
  <c r="V583" i="18"/>
  <c r="AH583" i="18"/>
  <c r="AA179" i="18"/>
  <c r="AZ583" i="18"/>
  <c r="AI583" i="18"/>
  <c r="O583" i="18"/>
  <c r="M179" i="18"/>
  <c r="AL583" i="18"/>
  <c r="X179" i="18"/>
  <c r="AJ583" i="18"/>
  <c r="AE179" i="18"/>
  <c r="AB583" i="18"/>
  <c r="Q583" i="18"/>
  <c r="S583" i="18"/>
  <c r="Z179" i="18"/>
  <c r="L557" i="18"/>
  <c r="S551" i="18"/>
  <c r="T551" i="18" s="1"/>
  <c r="U551" i="18" s="1"/>
  <c r="V551" i="18" s="1"/>
  <c r="W551" i="18" s="1"/>
  <c r="X551" i="18" s="1"/>
  <c r="Y551" i="18" s="1"/>
  <c r="Z551" i="18" s="1"/>
  <c r="AA551" i="18" s="1"/>
  <c r="AB551" i="18" s="1"/>
  <c r="AC551" i="18" s="1"/>
  <c r="AD551" i="18" s="1"/>
  <c r="AE551" i="18" s="1"/>
  <c r="AF551" i="18" s="1"/>
  <c r="AG551" i="18" s="1"/>
  <c r="AH551" i="18" s="1"/>
  <c r="AI551" i="18" s="1"/>
  <c r="AJ551" i="18" s="1"/>
  <c r="AK551" i="18" s="1"/>
  <c r="AL551" i="18" s="1"/>
  <c r="AM551" i="18" s="1"/>
  <c r="AN551" i="18" s="1"/>
  <c r="AO551" i="18" s="1"/>
  <c r="AP551" i="18" s="1"/>
  <c r="AQ551" i="18" s="1"/>
  <c r="AR551" i="18" s="1"/>
  <c r="AS551" i="18" s="1"/>
  <c r="AT551" i="18" s="1"/>
  <c r="AU551" i="18" s="1"/>
  <c r="AV551" i="18" s="1"/>
  <c r="AW551" i="18" s="1"/>
  <c r="AX551" i="18" s="1"/>
  <c r="AY551" i="18" s="1"/>
  <c r="AZ551" i="18" s="1"/>
  <c r="BA551" i="18" s="1"/>
  <c r="BB551" i="18" s="1"/>
  <c r="BC551" i="18" s="1"/>
  <c r="BD551" i="18" s="1"/>
  <c r="BE551" i="18" s="1"/>
  <c r="BF551" i="18" s="1"/>
  <c r="BG551" i="18" s="1"/>
  <c r="BH551" i="18" s="1"/>
  <c r="BI551" i="18" s="1"/>
  <c r="L583" i="18"/>
  <c r="K144" i="1"/>
  <c r="U144" i="1" s="1"/>
  <c r="M36" i="1" s="1"/>
  <c r="K71" i="1"/>
  <c r="Q72" i="1" s="1"/>
  <c r="R140" i="18"/>
  <c r="K544" i="18"/>
  <c r="Y583" i="18"/>
  <c r="AG583" i="18"/>
  <c r="N583" i="18"/>
  <c r="AO583" i="18"/>
  <c r="S179" i="18"/>
  <c r="AH179" i="18"/>
  <c r="AP583" i="18"/>
  <c r="AS583" i="18"/>
  <c r="AX583" i="18"/>
  <c r="AG179" i="18"/>
  <c r="P583" i="18"/>
  <c r="R179" i="18"/>
  <c r="Q179" i="18"/>
  <c r="AF179" i="18"/>
  <c r="U179" i="18"/>
  <c r="BA583" i="18"/>
  <c r="AA583" i="18"/>
  <c r="P550" i="18"/>
  <c r="Q550" i="18" s="1"/>
  <c r="AR583" i="18"/>
  <c r="X583" i="18"/>
  <c r="AM583" i="18"/>
  <c r="H9" i="7946"/>
  <c r="L496" i="18"/>
  <c r="O92" i="18"/>
  <c r="AB92" i="18"/>
  <c r="L92" i="18"/>
  <c r="AD496" i="18"/>
  <c r="AR496" i="18"/>
  <c r="J92" i="18"/>
  <c r="AE92" i="18"/>
  <c r="AC92" i="18"/>
  <c r="BA496" i="18"/>
  <c r="Z92" i="18"/>
  <c r="S496" i="18"/>
  <c r="P496" i="18"/>
  <c r="BA92" i="18"/>
  <c r="AI92" i="18"/>
  <c r="Y92" i="18"/>
  <c r="AD92" i="18"/>
  <c r="R496" i="18"/>
  <c r="AZ92" i="18"/>
  <c r="AO92" i="18"/>
  <c r="K496" i="18"/>
  <c r="R92" i="18"/>
  <c r="M496" i="18"/>
  <c r="AT92" i="18"/>
  <c r="AS496" i="18"/>
  <c r="AN92" i="18"/>
  <c r="BB92" i="18"/>
  <c r="AC496" i="18"/>
  <c r="T92" i="18"/>
  <c r="AK92" i="18"/>
  <c r="Q496" i="18"/>
  <c r="V496" i="18"/>
  <c r="AM92" i="18"/>
  <c r="AA92" i="18"/>
  <c r="AZ496" i="18"/>
  <c r="AV496" i="18"/>
  <c r="AJ496" i="18"/>
  <c r="I92" i="18"/>
  <c r="I101" i="18" s="1"/>
  <c r="AR92" i="18"/>
  <c r="BF92" i="18"/>
  <c r="V92" i="18"/>
  <c r="AP92" i="18"/>
  <c r="H12" i="18"/>
  <c r="AW92" i="18"/>
  <c r="P92" i="18"/>
  <c r="AU496" i="18"/>
  <c r="Y496" i="18"/>
  <c r="AH496" i="18"/>
  <c r="AX92" i="18"/>
  <c r="AY92" i="18"/>
  <c r="AM496" i="18"/>
  <c r="W92" i="18"/>
  <c r="AT496" i="18"/>
  <c r="AW496" i="18"/>
  <c r="AB496" i="18"/>
  <c r="BB496" i="18"/>
  <c r="AL496" i="18"/>
  <c r="AG496" i="18"/>
  <c r="H173" i="1"/>
  <c r="AU92" i="18"/>
  <c r="BC92" i="18"/>
  <c r="X496" i="18"/>
  <c r="BD92" i="18"/>
  <c r="N496" i="18"/>
  <c r="AV92" i="18"/>
  <c r="U92" i="18"/>
  <c r="AL92" i="18"/>
  <c r="AO496" i="18"/>
  <c r="K92" i="18"/>
  <c r="AE496" i="18"/>
  <c r="U496" i="18"/>
  <c r="AP496" i="18"/>
  <c r="BG92" i="18"/>
  <c r="AK496" i="18"/>
  <c r="X92" i="18"/>
  <c r="AS92" i="18"/>
  <c r="AQ92" i="18"/>
  <c r="AQ496" i="18"/>
  <c r="AX496" i="18"/>
  <c r="Q92" i="18"/>
  <c r="Z496" i="18"/>
  <c r="AI496" i="18"/>
  <c r="N92" i="18"/>
  <c r="AF496" i="18"/>
  <c r="AG92" i="18"/>
  <c r="M92" i="18"/>
  <c r="AF92" i="18"/>
  <c r="AH92" i="18"/>
  <c r="AJ92" i="18"/>
  <c r="J496" i="18"/>
  <c r="BE92" i="18"/>
  <c r="W496" i="18"/>
  <c r="AA496" i="18"/>
  <c r="T496" i="18"/>
  <c r="O496" i="18"/>
  <c r="AN496" i="18"/>
  <c r="AY496" i="18"/>
  <c r="I496" i="18"/>
  <c r="I505" i="18" s="1"/>
  <c r="I479" i="18" s="1"/>
  <c r="S92" i="18"/>
  <c r="S535" i="18"/>
  <c r="P140" i="18"/>
  <c r="T140" i="18"/>
  <c r="K140" i="18"/>
  <c r="L140" i="18"/>
  <c r="M544" i="18"/>
  <c r="AB94" i="18"/>
  <c r="AX498" i="18"/>
  <c r="AE94" i="18"/>
  <c r="Q94" i="18"/>
  <c r="K498" i="18"/>
  <c r="Q498" i="18"/>
  <c r="AK498" i="18"/>
  <c r="BA94" i="18"/>
  <c r="AJ498" i="18"/>
  <c r="AW94" i="18"/>
  <c r="BC94" i="18"/>
  <c r="AI498" i="18"/>
  <c r="Y498" i="18"/>
  <c r="BG94" i="18"/>
  <c r="BI94" i="18"/>
  <c r="AZ94" i="18"/>
  <c r="BB94" i="18"/>
  <c r="J12" i="18"/>
  <c r="AL94" i="18"/>
  <c r="P94" i="18"/>
  <c r="AZ498" i="18"/>
  <c r="AM498" i="18"/>
  <c r="AX94" i="18"/>
  <c r="Z94" i="18"/>
  <c r="AA498" i="18"/>
  <c r="AC498" i="18"/>
  <c r="AQ94" i="18"/>
  <c r="AY498" i="18"/>
  <c r="AN498" i="18"/>
  <c r="AJ94" i="18"/>
  <c r="AM94" i="18"/>
  <c r="AH498" i="18"/>
  <c r="X94" i="18"/>
  <c r="BE94" i="18"/>
  <c r="AD94" i="18"/>
  <c r="BA498" i="18"/>
  <c r="AN94" i="18"/>
  <c r="AV94" i="18"/>
  <c r="AD498" i="18"/>
  <c r="AW498" i="18"/>
  <c r="AT94" i="18"/>
  <c r="AG498" i="18"/>
  <c r="AV498" i="18"/>
  <c r="L94" i="18"/>
  <c r="L498" i="18"/>
  <c r="W498" i="18"/>
  <c r="AO498" i="18"/>
  <c r="AU498" i="18"/>
  <c r="AO94" i="18"/>
  <c r="Y94" i="18"/>
  <c r="U498" i="18"/>
  <c r="BC498" i="18"/>
  <c r="BD498" i="18"/>
  <c r="T94" i="18"/>
  <c r="AR94" i="18"/>
  <c r="AF498" i="18"/>
  <c r="N94" i="18"/>
  <c r="W94" i="18"/>
  <c r="AQ498" i="18"/>
  <c r="Z498" i="18"/>
  <c r="AI94" i="18"/>
  <c r="M94" i="18"/>
  <c r="AK94" i="18"/>
  <c r="AS498" i="18"/>
  <c r="AE498" i="18"/>
  <c r="O94" i="18"/>
  <c r="S498" i="18"/>
  <c r="P498" i="18"/>
  <c r="AP498" i="18"/>
  <c r="R498" i="18"/>
  <c r="M498" i="18"/>
  <c r="BF94" i="18"/>
  <c r="T498" i="18"/>
  <c r="AR498" i="18"/>
  <c r="AG94" i="18"/>
  <c r="N498" i="18"/>
  <c r="AC94" i="18"/>
  <c r="V94" i="18"/>
  <c r="AF94" i="18"/>
  <c r="AB498" i="18"/>
  <c r="AT498" i="18"/>
  <c r="AA94" i="18"/>
  <c r="AY94" i="18"/>
  <c r="AS94" i="18"/>
  <c r="AL498" i="18"/>
  <c r="V498" i="18"/>
  <c r="BH94" i="18"/>
  <c r="O498" i="18"/>
  <c r="S94" i="18"/>
  <c r="BB498" i="18"/>
  <c r="R94" i="18"/>
  <c r="AU94" i="18"/>
  <c r="X498" i="18"/>
  <c r="U94" i="18"/>
  <c r="AP94" i="18"/>
  <c r="K94" i="18"/>
  <c r="BD94" i="18"/>
  <c r="AH94" i="18"/>
  <c r="J173" i="1"/>
  <c r="BD576" i="18"/>
  <c r="AD179" i="18"/>
  <c r="L179" i="18"/>
  <c r="W583" i="18"/>
  <c r="AF583" i="18"/>
  <c r="T179" i="18"/>
  <c r="AN583" i="18"/>
  <c r="AV583" i="18"/>
  <c r="AK583" i="18"/>
  <c r="AW583" i="18"/>
  <c r="Y179" i="18"/>
  <c r="AB179" i="18"/>
  <c r="N179" i="18"/>
  <c r="M583" i="18"/>
  <c r="Z583" i="18"/>
  <c r="AD583" i="18"/>
  <c r="AU583" i="18"/>
  <c r="T583" i="18"/>
  <c r="Q146" i="18"/>
  <c r="BB583" i="18" l="1"/>
  <c r="AI179" i="18"/>
  <c r="AJ170" i="18"/>
  <c r="AK170" i="18" s="1"/>
  <c r="BD574" i="18"/>
  <c r="BE574" i="18" s="1"/>
  <c r="BF574" i="18" s="1"/>
  <c r="BG574" i="18" s="1"/>
  <c r="BH574" i="18" s="1"/>
  <c r="BI574" i="18" s="1"/>
  <c r="BE498" i="18"/>
  <c r="BF498" i="18" s="1"/>
  <c r="BG498" i="18" s="1"/>
  <c r="BH498" i="18" s="1"/>
  <c r="BI498" i="18" s="1"/>
  <c r="Q144" i="18"/>
  <c r="R144" i="18" s="1"/>
  <c r="AL170" i="18"/>
  <c r="N548" i="18"/>
  <c r="BD497" i="18"/>
  <c r="BE497" i="18" s="1"/>
  <c r="BF497" i="18" s="1"/>
  <c r="BG497" i="18" s="1"/>
  <c r="BH497" i="18" s="1"/>
  <c r="BI497" i="18" s="1"/>
  <c r="BH92" i="18"/>
  <c r="BI92" i="18" s="1"/>
  <c r="J505" i="18"/>
  <c r="J479" i="18" s="1"/>
  <c r="J47" i="24" s="1"/>
  <c r="J101" i="18"/>
  <c r="BI93" i="18"/>
  <c r="BD583" i="18"/>
  <c r="K505" i="18"/>
  <c r="K479" i="18" s="1"/>
  <c r="K47" i="24" s="1"/>
  <c r="BC496" i="18"/>
  <c r="K101" i="18"/>
  <c r="H32" i="7946"/>
  <c r="I10" i="18"/>
  <c r="I43" i="18"/>
  <c r="I41" i="18" s="1"/>
  <c r="W131" i="18"/>
  <c r="V140" i="18"/>
  <c r="AF460" i="18"/>
  <c r="N457" i="18"/>
  <c r="Y462" i="18"/>
  <c r="AE464" i="18"/>
  <c r="AK455" i="18"/>
  <c r="P455" i="18"/>
  <c r="U456" i="18"/>
  <c r="L457" i="18"/>
  <c r="AA457" i="18" s="1"/>
  <c r="H455" i="18"/>
  <c r="H465" i="18" s="1"/>
  <c r="H75" i="18" s="1"/>
  <c r="T464" i="18"/>
  <c r="AI463" i="18"/>
  <c r="AJ463" i="18" s="1"/>
  <c r="Z455" i="18"/>
  <c r="AB461" i="18"/>
  <c r="R461" i="18"/>
  <c r="V462" i="18"/>
  <c r="T459" i="18"/>
  <c r="AF462" i="18"/>
  <c r="AF461" i="18"/>
  <c r="R463" i="18"/>
  <c r="AC457" i="18"/>
  <c r="AD457" i="18" s="1"/>
  <c r="V456" i="18"/>
  <c r="L455" i="18"/>
  <c r="AF455" i="18"/>
  <c r="N461" i="18"/>
  <c r="S456" i="18"/>
  <c r="P459" i="18"/>
  <c r="AA460" i="18"/>
  <c r="AE460" i="18"/>
  <c r="R458" i="18"/>
  <c r="R455" i="18"/>
  <c r="T462" i="18"/>
  <c r="AU455" i="18"/>
  <c r="O456" i="18"/>
  <c r="O458" i="18"/>
  <c r="P462" i="18"/>
  <c r="Y457" i="18"/>
  <c r="Z457" i="18" s="1"/>
  <c r="J456" i="18"/>
  <c r="AH464" i="18"/>
  <c r="AI464" i="18" s="1"/>
  <c r="K457" i="18"/>
  <c r="AU456" i="18"/>
  <c r="AV456" i="18" s="1"/>
  <c r="AW456" i="18" s="1"/>
  <c r="AX456" i="18" s="1"/>
  <c r="AD464" i="18"/>
  <c r="AH459" i="18"/>
  <c r="AI459" i="18" s="1"/>
  <c r="AJ459" i="18" s="1"/>
  <c r="AK459" i="18" s="1"/>
  <c r="AL459" i="18" s="1"/>
  <c r="AM459" i="18" s="1"/>
  <c r="AN459" i="18" s="1"/>
  <c r="AO459" i="18" s="1"/>
  <c r="AP459" i="18" s="1"/>
  <c r="AQ459" i="18" s="1"/>
  <c r="AR459" i="18" s="1"/>
  <c r="AS459" i="18" s="1"/>
  <c r="AT459" i="18" s="1"/>
  <c r="AU459" i="18" s="1"/>
  <c r="AV459" i="18" s="1"/>
  <c r="AW459" i="18" s="1"/>
  <c r="AA458" i="18"/>
  <c r="AE455" i="18"/>
  <c r="W456" i="18"/>
  <c r="L456" i="18"/>
  <c r="O455" i="18"/>
  <c r="AD461" i="18"/>
  <c r="BA462" i="18"/>
  <c r="AG461" i="18"/>
  <c r="R464" i="18"/>
  <c r="AF459" i="18"/>
  <c r="AG459" i="18" s="1"/>
  <c r="M455" i="18"/>
  <c r="AM455" i="18"/>
  <c r="K455" i="18"/>
  <c r="AC462" i="18"/>
  <c r="AJ464" i="18"/>
  <c r="AK464" i="18"/>
  <c r="AL464" i="18" s="1"/>
  <c r="AM464" i="18" s="1"/>
  <c r="AN464" i="18" s="1"/>
  <c r="AO464" i="18" s="1"/>
  <c r="AP464" i="18" s="1"/>
  <c r="AQ464" i="18" s="1"/>
  <c r="AR464" i="18" s="1"/>
  <c r="AS464" i="18" s="1"/>
  <c r="AT464" i="18" s="1"/>
  <c r="AU464" i="18" s="1"/>
  <c r="AV464" i="18" s="1"/>
  <c r="AW464" i="18" s="1"/>
  <c r="AX464" i="18" s="1"/>
  <c r="AY464" i="18" s="1"/>
  <c r="AZ464" i="18" s="1"/>
  <c r="BA464" i="18" s="1"/>
  <c r="BB464" i="18" s="1"/>
  <c r="X459" i="18"/>
  <c r="Y459" i="18" s="1"/>
  <c r="AW455" i="18"/>
  <c r="S461" i="18"/>
  <c r="AV455" i="18"/>
  <c r="AC464" i="18"/>
  <c r="S455" i="18"/>
  <c r="U457" i="18"/>
  <c r="X461" i="18"/>
  <c r="V458" i="18"/>
  <c r="O457" i="18"/>
  <c r="AB455" i="18"/>
  <c r="Y460" i="18"/>
  <c r="Q461" i="18"/>
  <c r="X456" i="18"/>
  <c r="S457" i="18"/>
  <c r="M457" i="18"/>
  <c r="O462" i="18"/>
  <c r="N458" i="18"/>
  <c r="Z463" i="18"/>
  <c r="Q464" i="18"/>
  <c r="M459" i="18"/>
  <c r="AH461" i="18"/>
  <c r="AI461" i="18" s="1"/>
  <c r="I456" i="18"/>
  <c r="Q462" i="18"/>
  <c r="P456" i="18"/>
  <c r="I455" i="18"/>
  <c r="AS455" i="18"/>
  <c r="AF463" i="18"/>
  <c r="AA456" i="18"/>
  <c r="AC461" i="18"/>
  <c r="X464" i="18"/>
  <c r="S462" i="18"/>
  <c r="M460" i="18"/>
  <c r="U459" i="18"/>
  <c r="X457" i="18"/>
  <c r="AG463" i="18"/>
  <c r="O461" i="18"/>
  <c r="U455" i="18"/>
  <c r="BC464" i="18"/>
  <c r="BD464" i="18" s="1"/>
  <c r="BE464" i="18" s="1"/>
  <c r="BF464" i="18" s="1"/>
  <c r="AX459" i="18"/>
  <c r="AY459" i="18" s="1"/>
  <c r="AZ459" i="18" s="1"/>
  <c r="BA459" i="18" s="1"/>
  <c r="X455" i="18"/>
  <c r="X463" i="18"/>
  <c r="T461" i="18"/>
  <c r="U458" i="18"/>
  <c r="M456" i="18"/>
  <c r="T455" i="18"/>
  <c r="W462" i="18"/>
  <c r="P458" i="18"/>
  <c r="U463" i="18"/>
  <c r="AL455" i="18"/>
  <c r="AD463" i="18"/>
  <c r="AA455" i="18"/>
  <c r="R456" i="18"/>
  <c r="AB464" i="18"/>
  <c r="W455" i="18"/>
  <c r="P461" i="18"/>
  <c r="AJ455" i="18"/>
  <c r="AH455" i="18"/>
  <c r="O459" i="18"/>
  <c r="AH457" i="18"/>
  <c r="AI457" i="18" s="1"/>
  <c r="AJ457" i="18" s="1"/>
  <c r="AK457" i="18" s="1"/>
  <c r="AL457" i="18" s="1"/>
  <c r="AM457" i="18" s="1"/>
  <c r="AN457" i="18" s="1"/>
  <c r="AO457" i="18" s="1"/>
  <c r="AP457" i="18" s="1"/>
  <c r="AQ457" i="18" s="1"/>
  <c r="AR457" i="18" s="1"/>
  <c r="AS457" i="18" s="1"/>
  <c r="AT457" i="18" s="1"/>
  <c r="AU457" i="18" s="1"/>
  <c r="V460" i="18"/>
  <c r="L459" i="18"/>
  <c r="AC460" i="18"/>
  <c r="K456" i="18"/>
  <c r="AL462" i="18"/>
  <c r="AM462" i="18" s="1"/>
  <c r="AN462" i="18" s="1"/>
  <c r="AO462" i="18" s="1"/>
  <c r="AP462" i="18" s="1"/>
  <c r="AQ462" i="18" s="1"/>
  <c r="AR462" i="18" s="1"/>
  <c r="AS462" i="18" s="1"/>
  <c r="AT462" i="18" s="1"/>
  <c r="AU462" i="18" s="1"/>
  <c r="AV462" i="18" s="1"/>
  <c r="AW462" i="18" s="1"/>
  <c r="AX462" i="18" s="1"/>
  <c r="AY462" i="18" s="1"/>
  <c r="AZ462" i="18" s="1"/>
  <c r="V463" i="18"/>
  <c r="AC458" i="18"/>
  <c r="AD462" i="18"/>
  <c r="X460" i="18"/>
  <c r="Y455" i="18"/>
  <c r="Z464" i="18"/>
  <c r="Q456" i="18"/>
  <c r="AA459" i="18"/>
  <c r="U462" i="18"/>
  <c r="AN455" i="18"/>
  <c r="AC455" i="18"/>
  <c r="AG455" i="18"/>
  <c r="W458" i="18"/>
  <c r="X458" i="18" s="1"/>
  <c r="AE462" i="18"/>
  <c r="Z460" i="18"/>
  <c r="W464" i="18"/>
  <c r="W459" i="18"/>
  <c r="AI460" i="18"/>
  <c r="AJ460" i="18" s="1"/>
  <c r="AK460" i="18" s="1"/>
  <c r="AL460" i="18" s="1"/>
  <c r="AM460" i="18" s="1"/>
  <c r="AN460" i="18" s="1"/>
  <c r="AO460" i="18" s="1"/>
  <c r="AP460" i="18" s="1"/>
  <c r="AQ460" i="18" s="1"/>
  <c r="AR460" i="18" s="1"/>
  <c r="AS460" i="18" s="1"/>
  <c r="AT460" i="18" s="1"/>
  <c r="AU460" i="18" s="1"/>
  <c r="AV460" i="18" s="1"/>
  <c r="AW460" i="18" s="1"/>
  <c r="AX460" i="18" s="1"/>
  <c r="W463" i="18"/>
  <c r="J457" i="18"/>
  <c r="AO455" i="18"/>
  <c r="Y458" i="18"/>
  <c r="Z459" i="18"/>
  <c r="AB459" i="18" s="1"/>
  <c r="M458" i="18"/>
  <c r="S459" i="18"/>
  <c r="N455" i="18"/>
  <c r="Q458" i="18"/>
  <c r="AB460" i="18"/>
  <c r="S458" i="18"/>
  <c r="AD456" i="18"/>
  <c r="AE456" i="18" s="1"/>
  <c r="AF456" i="18" s="1"/>
  <c r="AG456" i="18" s="1"/>
  <c r="AH456" i="18" s="1"/>
  <c r="AI456" i="18" s="1"/>
  <c r="AJ456" i="18" s="1"/>
  <c r="AK456" i="18" s="1"/>
  <c r="AL456" i="18" s="1"/>
  <c r="AM456" i="18" s="1"/>
  <c r="AN456" i="18" s="1"/>
  <c r="AO456" i="18" s="1"/>
  <c r="AP456" i="18" s="1"/>
  <c r="AQ456" i="18" s="1"/>
  <c r="AR456" i="18" s="1"/>
  <c r="AS456" i="18" s="1"/>
  <c r="AT456" i="18" s="1"/>
  <c r="V455" i="18"/>
  <c r="X462" i="18"/>
  <c r="AD458" i="18"/>
  <c r="AE458" i="18" s="1"/>
  <c r="S460" i="18"/>
  <c r="R460" i="18"/>
  <c r="AF464" i="18"/>
  <c r="V461" i="18"/>
  <c r="AY460" i="18"/>
  <c r="AZ460" i="18" s="1"/>
  <c r="BA460" i="18" s="1"/>
  <c r="BB460" i="18" s="1"/>
  <c r="Z456" i="18"/>
  <c r="Q459" i="18"/>
  <c r="Q457" i="18"/>
  <c r="AA463" i="18"/>
  <c r="W461" i="18"/>
  <c r="AQ455" i="18"/>
  <c r="R459" i="18"/>
  <c r="AE457" i="18"/>
  <c r="AF457" i="18" s="1"/>
  <c r="AG457" i="18" s="1"/>
  <c r="AC463" i="18"/>
  <c r="T463" i="18"/>
  <c r="AJ461" i="18"/>
  <c r="AK461" i="18" s="1"/>
  <c r="AL461" i="18" s="1"/>
  <c r="AM461" i="18" s="1"/>
  <c r="AN461" i="18" s="1"/>
  <c r="AO461" i="18" s="1"/>
  <c r="AP461" i="18" s="1"/>
  <c r="AQ461" i="18" s="1"/>
  <c r="AR461" i="18" s="1"/>
  <c r="AS461" i="18" s="1"/>
  <c r="AT461" i="18" s="1"/>
  <c r="AU461" i="18" s="1"/>
  <c r="AV461" i="18" s="1"/>
  <c r="AW461" i="18" s="1"/>
  <c r="AX461" i="18" s="1"/>
  <c r="AY461" i="18" s="1"/>
  <c r="AT455" i="18"/>
  <c r="Q455" i="18"/>
  <c r="O460" i="18"/>
  <c r="BB463" i="18"/>
  <c r="BC463" i="18" s="1"/>
  <c r="BD463" i="18" s="1"/>
  <c r="BE463" i="18" s="1"/>
  <c r="AZ461" i="18"/>
  <c r="BA461" i="18" s="1"/>
  <c r="BB461" i="18" s="1"/>
  <c r="BC461" i="18" s="1"/>
  <c r="AB457" i="18"/>
  <c r="P457" i="18"/>
  <c r="BB462" i="18"/>
  <c r="BC462" i="18" s="1"/>
  <c r="BD462" i="18" s="1"/>
  <c r="Y463" i="18"/>
  <c r="AC459" i="18"/>
  <c r="T460" i="18"/>
  <c r="T457" i="18"/>
  <c r="J455" i="18"/>
  <c r="J465" i="18" s="1"/>
  <c r="T456" i="18"/>
  <c r="AB456" i="18"/>
  <c r="AC456" i="18" s="1"/>
  <c r="P460" i="18"/>
  <c r="N459" i="18"/>
  <c r="V459" i="18"/>
  <c r="AD459" i="18"/>
  <c r="Y456" i="18"/>
  <c r="AB458" i="18"/>
  <c r="V464" i="18"/>
  <c r="AB463" i="18"/>
  <c r="Z461" i="18"/>
  <c r="AK463" i="18"/>
  <c r="AL463" i="18" s="1"/>
  <c r="AM463" i="18" s="1"/>
  <c r="AN463" i="18" s="1"/>
  <c r="AO463" i="18" s="1"/>
  <c r="AP463" i="18" s="1"/>
  <c r="AQ463" i="18" s="1"/>
  <c r="AR463" i="18" s="1"/>
  <c r="AS463" i="18" s="1"/>
  <c r="AT463" i="18" s="1"/>
  <c r="AU463" i="18" s="1"/>
  <c r="AV463" i="18" s="1"/>
  <c r="AW463" i="18" s="1"/>
  <c r="AX463" i="18" s="1"/>
  <c r="AY463" i="18" s="1"/>
  <c r="AZ463" i="18" s="1"/>
  <c r="BA463" i="18" s="1"/>
  <c r="AI455" i="18"/>
  <c r="Y464" i="18"/>
  <c r="AW458" i="18"/>
  <c r="AX458" i="18" s="1"/>
  <c r="AY458" i="18" s="1"/>
  <c r="AZ458" i="18" s="1"/>
  <c r="AE463" i="18"/>
  <c r="R462" i="18"/>
  <c r="AH463" i="18"/>
  <c r="Y461" i="18"/>
  <c r="P463" i="18"/>
  <c r="AV457" i="18"/>
  <c r="AW457" i="18" s="1"/>
  <c r="AX457" i="18" s="1"/>
  <c r="AY457" i="18" s="1"/>
  <c r="AE459" i="18"/>
  <c r="AD455" i="18"/>
  <c r="S463" i="18"/>
  <c r="AP455" i="18"/>
  <c r="L458" i="18"/>
  <c r="AA464" i="18"/>
  <c r="W457" i="18"/>
  <c r="Q460" i="18"/>
  <c r="U460" i="18"/>
  <c r="R457" i="18"/>
  <c r="AA461" i="18"/>
  <c r="AE461" i="18" s="1"/>
  <c r="N460" i="18"/>
  <c r="AD460" i="18" s="1"/>
  <c r="U461" i="18"/>
  <c r="Z458" i="18"/>
  <c r="AR455" i="18"/>
  <c r="AH458" i="18"/>
  <c r="AI458" i="18" s="1"/>
  <c r="AJ458" i="18" s="1"/>
  <c r="AK458" i="18" s="1"/>
  <c r="AL458" i="18" s="1"/>
  <c r="AM458" i="18" s="1"/>
  <c r="AN458" i="18" s="1"/>
  <c r="AO458" i="18" s="1"/>
  <c r="AP458" i="18" s="1"/>
  <c r="AQ458" i="18" s="1"/>
  <c r="AR458" i="18" s="1"/>
  <c r="AS458" i="18" s="1"/>
  <c r="AT458" i="18" s="1"/>
  <c r="AU458" i="18" s="1"/>
  <c r="AV458" i="18" s="1"/>
  <c r="Z462" i="18"/>
  <c r="AF458" i="18"/>
  <c r="AG458" i="18"/>
  <c r="AB462" i="18"/>
  <c r="S464" i="18"/>
  <c r="T458" i="18"/>
  <c r="Q463" i="18"/>
  <c r="U464" i="18"/>
  <c r="K458" i="18"/>
  <c r="AG460" i="18"/>
  <c r="AH460" i="18" s="1"/>
  <c r="W460" i="18"/>
  <c r="AG464" i="18"/>
  <c r="AG462" i="18"/>
  <c r="AH462" i="18" s="1"/>
  <c r="AI462" i="18" s="1"/>
  <c r="AJ462" i="18" s="1"/>
  <c r="AK462" i="18" s="1"/>
  <c r="N456" i="18"/>
  <c r="AA462" i="18"/>
  <c r="V457" i="18"/>
  <c r="BE576" i="18"/>
  <c r="S544" i="18"/>
  <c r="T535" i="18"/>
  <c r="U535" i="18" s="1"/>
  <c r="U544" i="18" s="1"/>
  <c r="H884" i="18"/>
  <c r="H870" i="18"/>
  <c r="H10" i="18"/>
  <c r="H43" i="18"/>
  <c r="H41" i="18" s="1"/>
  <c r="AJ179" i="18"/>
  <c r="AK172" i="18"/>
  <c r="Q153" i="18"/>
  <c r="J43" i="18"/>
  <c r="J41" i="18" s="1"/>
  <c r="J10" i="18"/>
  <c r="I886" i="18"/>
  <c r="I47" i="24"/>
  <c r="R550" i="18"/>
  <c r="O95" i="18"/>
  <c r="O101" i="18" s="1"/>
  <c r="AG95" i="18"/>
  <c r="AG101" i="18" s="1"/>
  <c r="W95" i="18"/>
  <c r="AL95" i="18"/>
  <c r="AL101" i="18" s="1"/>
  <c r="K12" i="18"/>
  <c r="Q95" i="18"/>
  <c r="P95" i="18"/>
  <c r="P101" i="18" s="1"/>
  <c r="AB499" i="18"/>
  <c r="AB505" i="18" s="1"/>
  <c r="AD499" i="18"/>
  <c r="AD505" i="18" s="1"/>
  <c r="AH499" i="18"/>
  <c r="AH505" i="18" s="1"/>
  <c r="AT499" i="18"/>
  <c r="AT505" i="18" s="1"/>
  <c r="AZ499" i="18"/>
  <c r="AZ505" i="18" s="1"/>
  <c r="U95" i="18"/>
  <c r="BH95" i="18"/>
  <c r="N95" i="18"/>
  <c r="N101" i="18" s="1"/>
  <c r="AM95" i="18"/>
  <c r="AM101" i="18" s="1"/>
  <c r="BG95" i="18"/>
  <c r="BG101" i="18" s="1"/>
  <c r="Z95" i="18"/>
  <c r="AQ499" i="18"/>
  <c r="AQ505" i="18" s="1"/>
  <c r="AP95" i="18"/>
  <c r="AP101" i="18" s="1"/>
  <c r="BI95" i="18"/>
  <c r="BD499" i="18"/>
  <c r="BB95" i="18"/>
  <c r="BB101" i="18" s="1"/>
  <c r="AT95" i="18"/>
  <c r="AT101" i="18" s="1"/>
  <c r="X95" i="18"/>
  <c r="AJ95" i="18"/>
  <c r="AJ101" i="18" s="1"/>
  <c r="AX499" i="18"/>
  <c r="AX505" i="18" s="1"/>
  <c r="AY499" i="18"/>
  <c r="AY505" i="18" s="1"/>
  <c r="O499" i="18"/>
  <c r="O505" i="18" s="1"/>
  <c r="AN499" i="18"/>
  <c r="AN505" i="18" s="1"/>
  <c r="AR499" i="18"/>
  <c r="AR505" i="18" s="1"/>
  <c r="T499" i="18"/>
  <c r="T505" i="18" s="1"/>
  <c r="AE499" i="18"/>
  <c r="AE505" i="18" s="1"/>
  <c r="BC95" i="18"/>
  <c r="BC101" i="18" s="1"/>
  <c r="M95" i="18"/>
  <c r="M101" i="18" s="1"/>
  <c r="AE95" i="18"/>
  <c r="AE101" i="18" s="1"/>
  <c r="AC95" i="18"/>
  <c r="AC101" i="18" s="1"/>
  <c r="AM499" i="18"/>
  <c r="AM505" i="18" s="1"/>
  <c r="AC499" i="18"/>
  <c r="AC505" i="18" s="1"/>
  <c r="AV499" i="18"/>
  <c r="AV505" i="18" s="1"/>
  <c r="Q499" i="18"/>
  <c r="Q505" i="18" s="1"/>
  <c r="AG499" i="18"/>
  <c r="AG505" i="18" s="1"/>
  <c r="X499" i="18"/>
  <c r="X505" i="18" s="1"/>
  <c r="L95" i="18"/>
  <c r="L101" i="18" s="1"/>
  <c r="N499" i="18"/>
  <c r="N505" i="18" s="1"/>
  <c r="BB499" i="18"/>
  <c r="BB505" i="18" s="1"/>
  <c r="AZ95" i="18"/>
  <c r="AZ101" i="18" s="1"/>
  <c r="AY95" i="18"/>
  <c r="AY101" i="18" s="1"/>
  <c r="P499" i="18"/>
  <c r="P505" i="18" s="1"/>
  <c r="BD95" i="18"/>
  <c r="BD101" i="18" s="1"/>
  <c r="AI95" i="18"/>
  <c r="AI101" i="18" s="1"/>
  <c r="AW499" i="18"/>
  <c r="AW505" i="18" s="1"/>
  <c r="AS95" i="18"/>
  <c r="AS101" i="18" s="1"/>
  <c r="AU499" i="18"/>
  <c r="AU505" i="18" s="1"/>
  <c r="AF95" i="18"/>
  <c r="AF101" i="18" s="1"/>
  <c r="V95" i="18"/>
  <c r="S95" i="18"/>
  <c r="AO95" i="18"/>
  <c r="AO101" i="18" s="1"/>
  <c r="AK499" i="18"/>
  <c r="AK505" i="18" s="1"/>
  <c r="S499" i="18"/>
  <c r="S505" i="18" s="1"/>
  <c r="M499" i="18"/>
  <c r="M505" i="18" s="1"/>
  <c r="M479" i="18" s="1"/>
  <c r="M47" i="24" s="1"/>
  <c r="AA95" i="18"/>
  <c r="BE499" i="18"/>
  <c r="AF499" i="18"/>
  <c r="AF505" i="18" s="1"/>
  <c r="AX95" i="18"/>
  <c r="AX101" i="18" s="1"/>
  <c r="BC499" i="18"/>
  <c r="Y95" i="18"/>
  <c r="AV95" i="18"/>
  <c r="AV101" i="18" s="1"/>
  <c r="U499" i="18"/>
  <c r="U505" i="18" s="1"/>
  <c r="AB95" i="18"/>
  <c r="AB101" i="18" s="1"/>
  <c r="AA499" i="18"/>
  <c r="AA505" i="18" s="1"/>
  <c r="AO499" i="18"/>
  <c r="AO505" i="18" s="1"/>
  <c r="T95" i="18"/>
  <c r="R95" i="18"/>
  <c r="AU95" i="18"/>
  <c r="AU101" i="18" s="1"/>
  <c r="AH95" i="18"/>
  <c r="AH101" i="18" s="1"/>
  <c r="AL499" i="18"/>
  <c r="AL505" i="18" s="1"/>
  <c r="R499" i="18"/>
  <c r="R505" i="18" s="1"/>
  <c r="AD95" i="18"/>
  <c r="AD101" i="18" s="1"/>
  <c r="AI499" i="18"/>
  <c r="AI505" i="18" s="1"/>
  <c r="AQ95" i="18"/>
  <c r="AQ101" i="18" s="1"/>
  <c r="AN95" i="18"/>
  <c r="AN101" i="18" s="1"/>
  <c r="AK95" i="18"/>
  <c r="AK101" i="18" s="1"/>
  <c r="AJ499" i="18"/>
  <c r="AJ505" i="18" s="1"/>
  <c r="AR95" i="18"/>
  <c r="AR101" i="18" s="1"/>
  <c r="BF95" i="18"/>
  <c r="BF101" i="18" s="1"/>
  <c r="AP499" i="18"/>
  <c r="AP505" i="18" s="1"/>
  <c r="Z499" i="18"/>
  <c r="Z505" i="18" s="1"/>
  <c r="AS499" i="18"/>
  <c r="AS505" i="18" s="1"/>
  <c r="Y499" i="18"/>
  <c r="Y505" i="18" s="1"/>
  <c r="AW95" i="18"/>
  <c r="AW101" i="18" s="1"/>
  <c r="L499" i="18"/>
  <c r="L505" i="18" s="1"/>
  <c r="L479" i="18" s="1"/>
  <c r="L47" i="24" s="1"/>
  <c r="V499" i="18"/>
  <c r="V505" i="18" s="1"/>
  <c r="BA95" i="18"/>
  <c r="BA101" i="18" s="1"/>
  <c r="W499" i="18"/>
  <c r="W505" i="18" s="1"/>
  <c r="BA499" i="18"/>
  <c r="BA505" i="18" s="1"/>
  <c r="BE95" i="18"/>
  <c r="BE101" i="18" s="1"/>
  <c r="K173" i="1"/>
  <c r="Q174" i="1" s="1"/>
  <c r="R146" i="18"/>
  <c r="BF576" i="18"/>
  <c r="J886" i="18" l="1"/>
  <c r="K886" i="18" s="1"/>
  <c r="L886" i="18" s="1"/>
  <c r="M886" i="18" s="1"/>
  <c r="N886" i="18" s="1"/>
  <c r="O886" i="18" s="1"/>
  <c r="P886" i="18" s="1"/>
  <c r="BH101" i="18"/>
  <c r="Q101" i="18"/>
  <c r="BE583" i="18"/>
  <c r="J75" i="18"/>
  <c r="J472" i="18" s="1"/>
  <c r="BB459" i="18"/>
  <c r="BC459" i="18" s="1"/>
  <c r="BD459" i="18" s="1"/>
  <c r="BE459" i="18" s="1"/>
  <c r="BF459" i="18" s="1"/>
  <c r="BG459" i="18" s="1"/>
  <c r="BH459" i="18" s="1"/>
  <c r="BI459" i="18" s="1"/>
  <c r="S144" i="18"/>
  <c r="AM170" i="18"/>
  <c r="AN170" i="18" s="1"/>
  <c r="AO170" i="18" s="1"/>
  <c r="AP170" i="18" s="1"/>
  <c r="AQ170" i="18" s="1"/>
  <c r="AR170" i="18" s="1"/>
  <c r="AS170" i="18" s="1"/>
  <c r="AT170" i="18" s="1"/>
  <c r="AU170" i="18" s="1"/>
  <c r="AV170" i="18" s="1"/>
  <c r="AW170" i="18" s="1"/>
  <c r="AX170" i="18" s="1"/>
  <c r="AY170" i="18" s="1"/>
  <c r="AZ170" i="18" s="1"/>
  <c r="BA170" i="18" s="1"/>
  <c r="BB170" i="18" s="1"/>
  <c r="BC170" i="18" s="1"/>
  <c r="BD170" i="18" s="1"/>
  <c r="BE170" i="18" s="1"/>
  <c r="BF170" i="18" s="1"/>
  <c r="BG170" i="18" s="1"/>
  <c r="BH170" i="18" s="1"/>
  <c r="BI170" i="18" s="1"/>
  <c r="BF583" i="18"/>
  <c r="O548" i="18"/>
  <c r="N557" i="18"/>
  <c r="N479" i="18" s="1"/>
  <c r="N47" i="24" s="1"/>
  <c r="AY456" i="18"/>
  <c r="AZ456" i="18" s="1"/>
  <c r="BA456" i="18" s="1"/>
  <c r="BB456" i="18" s="1"/>
  <c r="BC456" i="18" s="1"/>
  <c r="BD456" i="18" s="1"/>
  <c r="BE456" i="18" s="1"/>
  <c r="BF456" i="18" s="1"/>
  <c r="BG456" i="18" s="1"/>
  <c r="BH456" i="18" s="1"/>
  <c r="BI456" i="18" s="1"/>
  <c r="AZ457" i="18"/>
  <c r="BA457" i="18" s="1"/>
  <c r="BB457" i="18" s="1"/>
  <c r="BC457" i="18" s="1"/>
  <c r="BD457" i="18" s="1"/>
  <c r="BE457" i="18" s="1"/>
  <c r="BF457" i="18" s="1"/>
  <c r="BG457" i="18" s="1"/>
  <c r="BH457" i="18" s="1"/>
  <c r="BI457" i="18" s="1"/>
  <c r="BG464" i="18"/>
  <c r="BH464" i="18" s="1"/>
  <c r="BI464" i="18" s="1"/>
  <c r="I465" i="18"/>
  <c r="I75" i="18" s="1"/>
  <c r="I472" i="18" s="1"/>
  <c r="V535" i="18"/>
  <c r="V544" i="18" s="1"/>
  <c r="BE462" i="18"/>
  <c r="BF462" i="18" s="1"/>
  <c r="BG462" i="18" s="1"/>
  <c r="BH462" i="18" s="1"/>
  <c r="BI462" i="18" s="1"/>
  <c r="BF463" i="18"/>
  <c r="BG463" i="18" s="1"/>
  <c r="BH463" i="18" s="1"/>
  <c r="BI463" i="18" s="1"/>
  <c r="AX455" i="18"/>
  <c r="AX465" i="18" s="1"/>
  <c r="BD461" i="18"/>
  <c r="BE461" i="18" s="1"/>
  <c r="BF461" i="18" s="1"/>
  <c r="BG461" i="18" s="1"/>
  <c r="BH461" i="18" s="1"/>
  <c r="BI461" i="18" s="1"/>
  <c r="BA458" i="18"/>
  <c r="BB458" i="18" s="1"/>
  <c r="BC458" i="18" s="1"/>
  <c r="BD458" i="18" s="1"/>
  <c r="BE458" i="18" s="1"/>
  <c r="BF458" i="18" s="1"/>
  <c r="BG458" i="18" s="1"/>
  <c r="BH458" i="18" s="1"/>
  <c r="BI458" i="18" s="1"/>
  <c r="AR465" i="18"/>
  <c r="BF499" i="18"/>
  <c r="BG499" i="18" s="1"/>
  <c r="BH499" i="18" s="1"/>
  <c r="BI499" i="18" s="1"/>
  <c r="H887" i="18"/>
  <c r="I884" i="18"/>
  <c r="J884" i="18" s="1"/>
  <c r="T544" i="18"/>
  <c r="BC460" i="18"/>
  <c r="BD460" i="18" s="1"/>
  <c r="BE460" i="18" s="1"/>
  <c r="BF460" i="18" s="1"/>
  <c r="BG460" i="18" s="1"/>
  <c r="BH460" i="18" s="1"/>
  <c r="BI460" i="18" s="1"/>
  <c r="AQ465" i="18"/>
  <c r="AG465" i="18"/>
  <c r="AJ465" i="18"/>
  <c r="X465" i="18"/>
  <c r="K465" i="18"/>
  <c r="K75" i="18" s="1"/>
  <c r="K472" i="18" s="1"/>
  <c r="O465" i="18"/>
  <c r="O75" i="18" s="1"/>
  <c r="O472" i="18" s="1"/>
  <c r="AF465" i="18"/>
  <c r="BI101" i="18"/>
  <c r="K43" i="18"/>
  <c r="K41" i="18" s="1"/>
  <c r="K10" i="18"/>
  <c r="H66" i="24"/>
  <c r="H875" i="18"/>
  <c r="H8" i="7945"/>
  <c r="H70" i="24"/>
  <c r="AP465" i="18"/>
  <c r="AI465" i="18"/>
  <c r="Q465" i="18"/>
  <c r="Q75" i="18" s="1"/>
  <c r="Q472" i="18" s="1"/>
  <c r="V465" i="18"/>
  <c r="AC465" i="18"/>
  <c r="AA465" i="18"/>
  <c r="AV465" i="18"/>
  <c r="AM465" i="18"/>
  <c r="R465" i="18"/>
  <c r="L465" i="18"/>
  <c r="L75" i="18" s="1"/>
  <c r="L472" i="18" s="1"/>
  <c r="P465" i="18"/>
  <c r="P75" i="18" s="1"/>
  <c r="P472" i="18" s="1"/>
  <c r="AT465" i="18"/>
  <c r="N465" i="18"/>
  <c r="N75" i="18" s="1"/>
  <c r="N472" i="18" s="1"/>
  <c r="AN465" i="18"/>
  <c r="W465" i="18"/>
  <c r="AS465" i="18"/>
  <c r="AB465" i="18"/>
  <c r="M465" i="18"/>
  <c r="M75" i="18" s="1"/>
  <c r="M472" i="18" s="1"/>
  <c r="H466" i="18"/>
  <c r="H472" i="18"/>
  <c r="AK465" i="18"/>
  <c r="W140" i="18"/>
  <c r="X131" i="18"/>
  <c r="BG576" i="18"/>
  <c r="BG583" i="18" s="1"/>
  <c r="S146" i="18"/>
  <c r="R153" i="18"/>
  <c r="S550" i="18"/>
  <c r="J66" i="24"/>
  <c r="J70" i="24"/>
  <c r="J133" i="24" s="1"/>
  <c r="AL172" i="18"/>
  <c r="AM172" i="18" s="1"/>
  <c r="AK179" i="18"/>
  <c r="I870" i="18"/>
  <c r="J870" i="18" s="1"/>
  <c r="K870" i="18" s="1"/>
  <c r="L870" i="18" s="1"/>
  <c r="M870" i="18" s="1"/>
  <c r="I883" i="18"/>
  <c r="AD465" i="18"/>
  <c r="AO465" i="18"/>
  <c r="Y465" i="18"/>
  <c r="AH465" i="18"/>
  <c r="AL465" i="18"/>
  <c r="T465" i="18"/>
  <c r="U465" i="18"/>
  <c r="S465" i="18"/>
  <c r="AW465" i="18"/>
  <c r="AE465" i="18"/>
  <c r="AU465" i="18"/>
  <c r="Z465" i="18"/>
  <c r="I70" i="24"/>
  <c r="I133" i="24" s="1"/>
  <c r="I66" i="24"/>
  <c r="BC505" i="18"/>
  <c r="BD496" i="18"/>
  <c r="W535" i="18" l="1"/>
  <c r="N870" i="18"/>
  <c r="O557" i="18"/>
  <c r="O479" i="18" s="1"/>
  <c r="O47" i="24" s="1"/>
  <c r="P548" i="18"/>
  <c r="T144" i="18"/>
  <c r="AY455" i="18"/>
  <c r="AN172" i="18"/>
  <c r="AO172" i="18" s="1"/>
  <c r="AM179" i="18"/>
  <c r="AL179" i="18"/>
  <c r="T146" i="18"/>
  <c r="I875" i="18"/>
  <c r="H889" i="18"/>
  <c r="BH576" i="18"/>
  <c r="BH583" i="18" s="1"/>
  <c r="BD505" i="18"/>
  <c r="BE496" i="18"/>
  <c r="T550" i="18"/>
  <c r="U550" i="18" s="1"/>
  <c r="Y131" i="18"/>
  <c r="Z131" i="18" s="1"/>
  <c r="Z140" i="18" s="1"/>
  <c r="X140" i="18"/>
  <c r="H473" i="18"/>
  <c r="H876" i="18"/>
  <c r="BI576" i="18"/>
  <c r="BI583" i="18" s="1"/>
  <c r="H133" i="24"/>
  <c r="H151" i="24"/>
  <c r="I151" i="24" s="1"/>
  <c r="J151" i="24" s="1"/>
  <c r="K70" i="24"/>
  <c r="K133" i="24" s="1"/>
  <c r="K66" i="24"/>
  <c r="F66" i="24" s="1"/>
  <c r="U146" i="18"/>
  <c r="I887" i="18"/>
  <c r="I889" i="18" s="1"/>
  <c r="J883" i="18"/>
  <c r="J887" i="18" s="1"/>
  <c r="S153" i="18"/>
  <c r="I466" i="18"/>
  <c r="I467" i="18"/>
  <c r="I475" i="18" s="1"/>
  <c r="H474" i="18"/>
  <c r="I8" i="7945"/>
  <c r="I32" i="7945" s="1"/>
  <c r="H32" i="7945"/>
  <c r="H9" i="7945"/>
  <c r="X535" i="18"/>
  <c r="W544" i="18"/>
  <c r="K884" i="18"/>
  <c r="L884" i="18" s="1"/>
  <c r="M884" i="18" s="1"/>
  <c r="N884" i="18" s="1"/>
  <c r="O884" i="18" s="1"/>
  <c r="P884" i="18" s="1"/>
  <c r="J875" i="18" l="1"/>
  <c r="K875" i="18" s="1"/>
  <c r="AO179" i="18"/>
  <c r="AP172" i="18"/>
  <c r="AP179" i="18" s="1"/>
  <c r="U144" i="18"/>
  <c r="V144" i="18" s="1"/>
  <c r="O870" i="18"/>
  <c r="Q548" i="18"/>
  <c r="P557" i="18"/>
  <c r="P479" i="18" s="1"/>
  <c r="P47" i="24" s="1"/>
  <c r="R101" i="18"/>
  <c r="R75" i="18" s="1"/>
  <c r="R472" i="18" s="1"/>
  <c r="AY465" i="18"/>
  <c r="AZ455" i="18"/>
  <c r="BA455" i="18" s="1"/>
  <c r="BA465" i="18" s="1"/>
  <c r="J8" i="7945"/>
  <c r="J32" i="7945" s="1"/>
  <c r="X544" i="18"/>
  <c r="Y535" i="18"/>
  <c r="I137" i="24"/>
  <c r="I186" i="1"/>
  <c r="I7" i="7945"/>
  <c r="K883" i="18"/>
  <c r="L883" i="18" s="1"/>
  <c r="J889" i="18"/>
  <c r="I17" i="24"/>
  <c r="I64" i="24"/>
  <c r="I874" i="18"/>
  <c r="I471" i="18"/>
  <c r="H878" i="18"/>
  <c r="I876" i="18"/>
  <c r="J876" i="18" s="1"/>
  <c r="V146" i="18"/>
  <c r="W146" i="18" s="1"/>
  <c r="U153" i="18"/>
  <c r="H134" i="24"/>
  <c r="H28" i="24"/>
  <c r="Y140" i="18"/>
  <c r="BE505" i="18"/>
  <c r="BF496" i="18"/>
  <c r="AQ172" i="18"/>
  <c r="AR172" i="18" s="1"/>
  <c r="AR179" i="18" s="1"/>
  <c r="AN179" i="18"/>
  <c r="I474" i="18"/>
  <c r="J467" i="18"/>
  <c r="J475" i="18" s="1"/>
  <c r="J466" i="18"/>
  <c r="K151" i="24"/>
  <c r="L151" i="24" s="1"/>
  <c r="M151" i="24" s="1"/>
  <c r="N151" i="24" s="1"/>
  <c r="O151" i="24" s="1"/>
  <c r="P151" i="24" s="1"/>
  <c r="V550" i="18"/>
  <c r="AA131" i="18"/>
  <c r="T153" i="18"/>
  <c r="L875" i="18" l="1"/>
  <c r="K8" i="7945"/>
  <c r="L8" i="7945" s="1"/>
  <c r="L32" i="7945" s="1"/>
  <c r="P870" i="18"/>
  <c r="W144" i="18"/>
  <c r="X144" i="18" s="1"/>
  <c r="Y144" i="18" s="1"/>
  <c r="Z144" i="18" s="1"/>
  <c r="AA144" i="18" s="1"/>
  <c r="Q557" i="18"/>
  <c r="Q479" i="18" s="1"/>
  <c r="Q47" i="24" s="1"/>
  <c r="R548" i="18"/>
  <c r="S548" i="18" s="1"/>
  <c r="S557" i="18" s="1"/>
  <c r="S479" i="18" s="1"/>
  <c r="S47" i="24" s="1"/>
  <c r="J137" i="24"/>
  <c r="AZ465" i="18"/>
  <c r="BB455" i="18"/>
  <c r="AA140" i="18"/>
  <c r="M883" i="18"/>
  <c r="M887" i="18" s="1"/>
  <c r="L887" i="18"/>
  <c r="J64" i="24"/>
  <c r="J471" i="18"/>
  <c r="J473" i="18" s="1"/>
  <c r="J17" i="24"/>
  <c r="H880" i="18"/>
  <c r="J874" i="18"/>
  <c r="Z535" i="18"/>
  <c r="Y544" i="18"/>
  <c r="W550" i="18"/>
  <c r="AS172" i="18"/>
  <c r="AS179" i="18" s="1"/>
  <c r="BF505" i="18"/>
  <c r="BG496" i="18"/>
  <c r="K887" i="18"/>
  <c r="K466" i="18"/>
  <c r="K467" i="18"/>
  <c r="K475" i="18" s="1"/>
  <c r="J474" i="18"/>
  <c r="AQ179" i="18"/>
  <c r="V153" i="18"/>
  <c r="K876" i="18"/>
  <c r="L876" i="18" s="1"/>
  <c r="M876" i="18" s="1"/>
  <c r="N876" i="18" s="1"/>
  <c r="O876" i="18" s="1"/>
  <c r="P876" i="18" s="1"/>
  <c r="I19" i="24"/>
  <c r="I18" i="24"/>
  <c r="I9" i="7945"/>
  <c r="J7" i="7945"/>
  <c r="W153" i="18"/>
  <c r="X146" i="18"/>
  <c r="AB131" i="18"/>
  <c r="H100" i="24"/>
  <c r="H101" i="24" s="1"/>
  <c r="H150" i="24" s="1"/>
  <c r="H59" i="24"/>
  <c r="H34" i="24" s="1"/>
  <c r="H164" i="24"/>
  <c r="H168" i="24" s="1"/>
  <c r="H31" i="7943"/>
  <c r="H65" i="24"/>
  <c r="I877" i="18"/>
  <c r="I473" i="18"/>
  <c r="J186" i="1"/>
  <c r="J187" i="1" s="1"/>
  <c r="J30" i="24" s="1"/>
  <c r="I187" i="1"/>
  <c r="K32" i="7945" l="1"/>
  <c r="M875" i="18"/>
  <c r="M8" i="7945"/>
  <c r="M32" i="7945" s="1"/>
  <c r="N883" i="18"/>
  <c r="N887" i="18" s="1"/>
  <c r="O889" i="18" s="1"/>
  <c r="AB144" i="18"/>
  <c r="AC144" i="18" s="1"/>
  <c r="AD144" i="18" s="1"/>
  <c r="AE144" i="18" s="1"/>
  <c r="AF144" i="18" s="1"/>
  <c r="AG144" i="18" s="1"/>
  <c r="AH144" i="18" s="1"/>
  <c r="AI144" i="18" s="1"/>
  <c r="AJ144" i="18" s="1"/>
  <c r="AK144" i="18" s="1"/>
  <c r="AL144" i="18" s="1"/>
  <c r="AM144" i="18" s="1"/>
  <c r="AN144" i="18" s="1"/>
  <c r="AO144" i="18" s="1"/>
  <c r="AP144" i="18" s="1"/>
  <c r="AQ144" i="18" s="1"/>
  <c r="AR144" i="18" s="1"/>
  <c r="AS144" i="18" s="1"/>
  <c r="AT144" i="18" s="1"/>
  <c r="AU144" i="18" s="1"/>
  <c r="AV144" i="18" s="1"/>
  <c r="AW144" i="18" s="1"/>
  <c r="AX144" i="18" s="1"/>
  <c r="AY144" i="18" s="1"/>
  <c r="AZ144" i="18" s="1"/>
  <c r="BA144" i="18" s="1"/>
  <c r="BB144" i="18" s="1"/>
  <c r="BC144" i="18" s="1"/>
  <c r="BD144" i="18" s="1"/>
  <c r="BE144" i="18" s="1"/>
  <c r="BF144" i="18" s="1"/>
  <c r="BG144" i="18" s="1"/>
  <c r="BH144" i="18" s="1"/>
  <c r="BI144" i="18" s="1"/>
  <c r="R557" i="18"/>
  <c r="R479" i="18" s="1"/>
  <c r="R47" i="24" s="1"/>
  <c r="T548" i="18"/>
  <c r="Q870" i="18"/>
  <c r="J9" i="7945"/>
  <c r="K7" i="7945"/>
  <c r="L7" i="7945" s="1"/>
  <c r="S101" i="18"/>
  <c r="S75" i="18" s="1"/>
  <c r="S472" i="18" s="1"/>
  <c r="BB465" i="18"/>
  <c r="BC455" i="18"/>
  <c r="J46" i="24"/>
  <c r="J162" i="24"/>
  <c r="I30" i="24"/>
  <c r="H8" i="7946"/>
  <c r="X153" i="18"/>
  <c r="Y146" i="18"/>
  <c r="K137" i="24"/>
  <c r="X550" i="18"/>
  <c r="I28" i="24"/>
  <c r="I164" i="24" s="1"/>
  <c r="I134" i="24"/>
  <c r="I25" i="24"/>
  <c r="I142" i="24"/>
  <c r="L467" i="18"/>
  <c r="L475" i="18" s="1"/>
  <c r="L466" i="18"/>
  <c r="K474" i="18"/>
  <c r="Z544" i="18"/>
  <c r="AA535" i="18"/>
  <c r="J19" i="24"/>
  <c r="J18" i="24"/>
  <c r="K186" i="1"/>
  <c r="K187" i="1" s="1"/>
  <c r="K30" i="24" s="1"/>
  <c r="I878" i="18"/>
  <c r="J877" i="18"/>
  <c r="J878" i="18" s="1"/>
  <c r="H102" i="24"/>
  <c r="H35" i="24"/>
  <c r="H37" i="24" s="1"/>
  <c r="H25" i="7945"/>
  <c r="I26" i="24"/>
  <c r="H72" i="24"/>
  <c r="BG505" i="18"/>
  <c r="BH496" i="18"/>
  <c r="J134" i="24"/>
  <c r="J28" i="24"/>
  <c r="J164" i="24" s="1"/>
  <c r="AB140" i="18"/>
  <c r="AC131" i="18"/>
  <c r="K471" i="18"/>
  <c r="K473" i="18" s="1"/>
  <c r="K17" i="24"/>
  <c r="K64" i="24"/>
  <c r="K889" i="18"/>
  <c r="M889" i="18"/>
  <c r="L889" i="18"/>
  <c r="N889" i="18"/>
  <c r="K874" i="18"/>
  <c r="AT172" i="18"/>
  <c r="O883" i="18" l="1"/>
  <c r="N875" i="18"/>
  <c r="N8" i="7945"/>
  <c r="N32" i="7945" s="1"/>
  <c r="R870" i="18"/>
  <c r="S870" i="18" s="1"/>
  <c r="T557" i="18"/>
  <c r="T479" i="18" s="1"/>
  <c r="T47" i="24" s="1"/>
  <c r="U548" i="18"/>
  <c r="K9" i="7945"/>
  <c r="L9" i="7945" s="1"/>
  <c r="M9" i="7945" s="1"/>
  <c r="N9" i="7945" s="1"/>
  <c r="O9" i="7945" s="1"/>
  <c r="P9" i="7945" s="1"/>
  <c r="M7" i="7945"/>
  <c r="N7" i="7945" s="1"/>
  <c r="O7" i="7945" s="1"/>
  <c r="P7" i="7945" s="1"/>
  <c r="Q7" i="7945" s="1"/>
  <c r="H165" i="24"/>
  <c r="H166" i="24" s="1"/>
  <c r="I31" i="7943"/>
  <c r="J31" i="7943" s="1"/>
  <c r="BD455" i="18"/>
  <c r="BC465" i="18"/>
  <c r="H90" i="24"/>
  <c r="H77" i="24"/>
  <c r="H43" i="24"/>
  <c r="H55" i="24" s="1"/>
  <c r="L186" i="1"/>
  <c r="L187" i="1" s="1"/>
  <c r="L30" i="24" s="1"/>
  <c r="J26" i="24"/>
  <c r="O887" i="18"/>
  <c r="P889" i="18" s="1"/>
  <c r="P883" i="18"/>
  <c r="P887" i="18" s="1"/>
  <c r="L874" i="18"/>
  <c r="M874" i="18" s="1"/>
  <c r="N874" i="18" s="1"/>
  <c r="AC140" i="18"/>
  <c r="AD131" i="18"/>
  <c r="K19" i="24"/>
  <c r="K18" i="24"/>
  <c r="BH505" i="18"/>
  <c r="BI496" i="18"/>
  <c r="BI505" i="18" s="1"/>
  <c r="I72" i="24"/>
  <c r="I135" i="24" s="1"/>
  <c r="H34" i="7943"/>
  <c r="H122" i="24"/>
  <c r="H103" i="24"/>
  <c r="H146" i="24"/>
  <c r="I880" i="18"/>
  <c r="J880" i="18"/>
  <c r="L17" i="24"/>
  <c r="L471" i="18"/>
  <c r="L473" i="18" s="1"/>
  <c r="L64" i="24"/>
  <c r="I30" i="7943"/>
  <c r="I161" i="24"/>
  <c r="I65" i="24"/>
  <c r="I23" i="24"/>
  <c r="Y550" i="18"/>
  <c r="Y153" i="18"/>
  <c r="Z146" i="18"/>
  <c r="Q188" i="1"/>
  <c r="K134" i="24"/>
  <c r="K28" i="24"/>
  <c r="K164" i="24" s="1"/>
  <c r="H109" i="24"/>
  <c r="H117" i="24"/>
  <c r="H85" i="24"/>
  <c r="H152" i="24"/>
  <c r="H135" i="24"/>
  <c r="H33" i="7945"/>
  <c r="K46" i="24"/>
  <c r="K162" i="24"/>
  <c r="AA544" i="18"/>
  <c r="AB535" i="18"/>
  <c r="M467" i="18"/>
  <c r="M475" i="18" s="1"/>
  <c r="L474" i="18"/>
  <c r="M466" i="18"/>
  <c r="I162" i="24"/>
  <c r="I22" i="7945" s="1"/>
  <c r="I46" i="24"/>
  <c r="I32" i="7943"/>
  <c r="I147" i="24"/>
  <c r="AT179" i="18"/>
  <c r="AU172" i="18"/>
  <c r="I71" i="24"/>
  <c r="I23" i="7945" s="1"/>
  <c r="I48" i="24"/>
  <c r="K877" i="18"/>
  <c r="K878" i="18" s="1"/>
  <c r="J142" i="24"/>
  <c r="J25" i="24"/>
  <c r="L137" i="24"/>
  <c r="H31" i="7946"/>
  <c r="M186" i="1" l="1"/>
  <c r="M187" i="1" s="1"/>
  <c r="M30" i="24" s="1"/>
  <c r="O8" i="7945"/>
  <c r="O32" i="7945" s="1"/>
  <c r="O875" i="18"/>
  <c r="N186" i="1"/>
  <c r="N187" i="1" s="1"/>
  <c r="N30" i="24" s="1"/>
  <c r="N162" i="24" s="1"/>
  <c r="I8" i="7946"/>
  <c r="I31" i="7946" s="1"/>
  <c r="P8" i="7945"/>
  <c r="P32" i="7945" s="1"/>
  <c r="Q32" i="7945" s="1"/>
  <c r="M137" i="24"/>
  <c r="T870" i="18"/>
  <c r="V548" i="18"/>
  <c r="U557" i="18"/>
  <c r="U479" i="18" s="1"/>
  <c r="U47" i="24" s="1"/>
  <c r="T101" i="18"/>
  <c r="T75" i="18" s="1"/>
  <c r="T472" i="18" s="1"/>
  <c r="BD465" i="18"/>
  <c r="BE455" i="18"/>
  <c r="O874" i="18"/>
  <c r="L880" i="18"/>
  <c r="K880" i="18"/>
  <c r="J23" i="24"/>
  <c r="J161" i="24"/>
  <c r="J168" i="24" s="1"/>
  <c r="J65" i="24"/>
  <c r="N46" i="24"/>
  <c r="I50" i="24"/>
  <c r="M471" i="18"/>
  <c r="M473" i="18" s="1"/>
  <c r="M17" i="24"/>
  <c r="M64" i="24"/>
  <c r="I152" i="24"/>
  <c r="L28" i="24"/>
  <c r="L164" i="24" s="1"/>
  <c r="L134" i="24"/>
  <c r="H11" i="7946"/>
  <c r="H35" i="7943"/>
  <c r="K25" i="24"/>
  <c r="K142" i="24"/>
  <c r="M162" i="24"/>
  <c r="M46" i="24"/>
  <c r="L162" i="24"/>
  <c r="L46" i="24"/>
  <c r="J22" i="7945"/>
  <c r="I168" i="24"/>
  <c r="L19" i="24"/>
  <c r="K72" i="24" s="1"/>
  <c r="K135" i="24" s="1"/>
  <c r="L18" i="24"/>
  <c r="K26" i="24"/>
  <c r="H86" i="24"/>
  <c r="H54" i="24"/>
  <c r="AU179" i="18"/>
  <c r="AV172" i="18"/>
  <c r="J147" i="24"/>
  <c r="AB544" i="18"/>
  <c r="AC535" i="18"/>
  <c r="I33" i="7945"/>
  <c r="I34" i="7945" s="1"/>
  <c r="H34" i="7945"/>
  <c r="J8" i="7946"/>
  <c r="K31" i="7943"/>
  <c r="L31" i="7943" s="1"/>
  <c r="Z550" i="18"/>
  <c r="I7" i="7946"/>
  <c r="J30" i="7943"/>
  <c r="H104" i="24"/>
  <c r="H118" i="24"/>
  <c r="AD140" i="18"/>
  <c r="AE131" i="18"/>
  <c r="J72" i="24"/>
  <c r="J135" i="24" s="1"/>
  <c r="H81" i="24"/>
  <c r="L877" i="18"/>
  <c r="I85" i="24"/>
  <c r="I117" i="24"/>
  <c r="I148" i="24"/>
  <c r="I9" i="7946"/>
  <c r="J32" i="7943"/>
  <c r="K32" i="7943" s="1"/>
  <c r="N466" i="18"/>
  <c r="N467" i="18"/>
  <c r="N475" i="18" s="1"/>
  <c r="M474" i="18"/>
  <c r="H113" i="24"/>
  <c r="H110" i="24"/>
  <c r="Z153" i="18"/>
  <c r="AA146" i="18"/>
  <c r="H124" i="24"/>
  <c r="J71" i="24"/>
  <c r="J23" i="7945" s="1"/>
  <c r="J48" i="24"/>
  <c r="H92" i="24"/>
  <c r="O186" i="1" l="1"/>
  <c r="O187" i="1" s="1"/>
  <c r="O30" i="24" s="1"/>
  <c r="O46" i="24" s="1"/>
  <c r="P875" i="18"/>
  <c r="Q8" i="7945"/>
  <c r="Q9" i="7945" s="1"/>
  <c r="V557" i="18"/>
  <c r="V479" i="18" s="1"/>
  <c r="V47" i="24" s="1"/>
  <c r="W548" i="18"/>
  <c r="U870" i="18"/>
  <c r="K30" i="7943"/>
  <c r="K7" i="7946" s="1"/>
  <c r="K30" i="7946" s="1"/>
  <c r="N137" i="24"/>
  <c r="U101" i="18"/>
  <c r="U75" i="18" s="1"/>
  <c r="U472" i="18" s="1"/>
  <c r="BF455" i="18"/>
  <c r="BE465" i="18"/>
  <c r="K147" i="24"/>
  <c r="L147" i="24" s="1"/>
  <c r="M147" i="24" s="1"/>
  <c r="J117" i="24"/>
  <c r="J85" i="24"/>
  <c r="J50" i="24"/>
  <c r="N17" i="24"/>
  <c r="N64" i="24"/>
  <c r="N471" i="18"/>
  <c r="N473" i="18" s="1"/>
  <c r="L32" i="7943"/>
  <c r="K9" i="7946"/>
  <c r="K32" i="7946" s="1"/>
  <c r="H105" i="24"/>
  <c r="H106" i="24"/>
  <c r="AC544" i="18"/>
  <c r="AD535" i="18"/>
  <c r="H57" i="24"/>
  <c r="H56" i="24"/>
  <c r="I100" i="24" s="1"/>
  <c r="K48" i="24"/>
  <c r="K71" i="24"/>
  <c r="K23" i="7945" s="1"/>
  <c r="L26" i="24"/>
  <c r="H34" i="7946"/>
  <c r="M134" i="24"/>
  <c r="M28" i="24"/>
  <c r="M164" i="24" s="1"/>
  <c r="I32" i="7946"/>
  <c r="AE140" i="18"/>
  <c r="AF131" i="18"/>
  <c r="I30" i="7946"/>
  <c r="K8" i="7946"/>
  <c r="K31" i="7946" s="1"/>
  <c r="J31" i="7946"/>
  <c r="AV179" i="18"/>
  <c r="AW172" i="18"/>
  <c r="H87" i="24"/>
  <c r="H88" i="24"/>
  <c r="K22" i="7945"/>
  <c r="L22" i="7945" s="1"/>
  <c r="M22" i="7945" s="1"/>
  <c r="N22" i="7945" s="1"/>
  <c r="L878" i="18"/>
  <c r="H114" i="24"/>
  <c r="H111" i="24"/>
  <c r="N474" i="18"/>
  <c r="O466" i="18"/>
  <c r="O467" i="18"/>
  <c r="O475" i="18" s="1"/>
  <c r="J9" i="7946"/>
  <c r="J32" i="7946" s="1"/>
  <c r="J148" i="24"/>
  <c r="AA550" i="18"/>
  <c r="H40" i="7945"/>
  <c r="J33" i="7945"/>
  <c r="K33" i="7945" s="1"/>
  <c r="K34" i="7945" s="1"/>
  <c r="K23" i="24"/>
  <c r="K65" i="24"/>
  <c r="K161" i="24"/>
  <c r="K168" i="24" s="1"/>
  <c r="M877" i="18"/>
  <c r="M878" i="18" s="1"/>
  <c r="AA153" i="18"/>
  <c r="AB146" i="18"/>
  <c r="H120" i="24"/>
  <c r="H119" i="24"/>
  <c r="J7" i="7946"/>
  <c r="J30" i="7946" s="1"/>
  <c r="M31" i="7943"/>
  <c r="M8" i="7946" s="1"/>
  <c r="M31" i="7946" s="1"/>
  <c r="L8" i="7946"/>
  <c r="L31" i="7946" s="1"/>
  <c r="I40" i="7945"/>
  <c r="L142" i="24"/>
  <c r="K153" i="24"/>
  <c r="L25" i="24"/>
  <c r="H55" i="7943"/>
  <c r="H71" i="7943"/>
  <c r="H12" i="7946"/>
  <c r="H39" i="7943"/>
  <c r="J152" i="24"/>
  <c r="M18" i="24"/>
  <c r="M19" i="24"/>
  <c r="P874" i="18"/>
  <c r="O162" i="24" l="1"/>
  <c r="P186" i="1"/>
  <c r="P187" i="1" s="1"/>
  <c r="P30" i="24" s="1"/>
  <c r="P162" i="24" s="1"/>
  <c r="M880" i="18"/>
  <c r="I59" i="24"/>
  <c r="I34" i="24" s="1"/>
  <c r="I25" i="7945" s="1"/>
  <c r="L30" i="7943"/>
  <c r="L7" i="7946" s="1"/>
  <c r="L30" i="7946" s="1"/>
  <c r="V870" i="18"/>
  <c r="X548" i="18"/>
  <c r="W557" i="18"/>
  <c r="W479" i="18" s="1"/>
  <c r="W47" i="24" s="1"/>
  <c r="L33" i="7945"/>
  <c r="L34" i="7945" s="1"/>
  <c r="L40" i="7945" s="1"/>
  <c r="BF465" i="18"/>
  <c r="BG455" i="18"/>
  <c r="N147" i="24"/>
  <c r="O147" i="24" s="1"/>
  <c r="P147" i="24" s="1"/>
  <c r="M26" i="24"/>
  <c r="AB550" i="18"/>
  <c r="AF140" i="18"/>
  <c r="AG131" i="18"/>
  <c r="K117" i="24"/>
  <c r="K85" i="24"/>
  <c r="K50" i="24"/>
  <c r="L65" i="24"/>
  <c r="L161" i="24"/>
  <c r="L168" i="24" s="1"/>
  <c r="L23" i="24"/>
  <c r="O22" i="7945"/>
  <c r="P22" i="7945" s="1"/>
  <c r="Q22" i="7945" s="1"/>
  <c r="L72" i="24"/>
  <c r="L135" i="24" s="1"/>
  <c r="I101" i="24"/>
  <c r="I150" i="24" s="1"/>
  <c r="H149" i="24"/>
  <c r="H126" i="24"/>
  <c r="H123" i="24"/>
  <c r="N19" i="24"/>
  <c r="N18" i="24"/>
  <c r="N877" i="18"/>
  <c r="O64" i="24"/>
  <c r="O17" i="24"/>
  <c r="O471" i="18"/>
  <c r="O473" i="18" s="1"/>
  <c r="M25" i="24"/>
  <c r="M142" i="24"/>
  <c r="AB153" i="18"/>
  <c r="AB75" i="18" s="1"/>
  <c r="AB472" i="18" s="1"/>
  <c r="AC146" i="18"/>
  <c r="K152" i="24"/>
  <c r="L152" i="24" s="1"/>
  <c r="M152" i="24" s="1"/>
  <c r="N152" i="24" s="1"/>
  <c r="O152" i="24" s="1"/>
  <c r="L153" i="24"/>
  <c r="M153" i="24" s="1"/>
  <c r="N153" i="24" s="1"/>
  <c r="J34" i="7945"/>
  <c r="O137" i="24"/>
  <c r="H132" i="24"/>
  <c r="H136" i="24" s="1"/>
  <c r="H115" i="24"/>
  <c r="AW179" i="18"/>
  <c r="AX172" i="18"/>
  <c r="L71" i="24"/>
  <c r="L23" i="7945" s="1"/>
  <c r="L48" i="24"/>
  <c r="H58" i="24"/>
  <c r="H94" i="24" s="1"/>
  <c r="H13" i="7945"/>
  <c r="H91" i="24"/>
  <c r="H78" i="24"/>
  <c r="L9" i="7946"/>
  <c r="L32" i="7946" s="1"/>
  <c r="M32" i="7943"/>
  <c r="H35" i="7946"/>
  <c r="I35" i="24"/>
  <c r="I37" i="24" s="1"/>
  <c r="K40" i="7945"/>
  <c r="N880" i="18"/>
  <c r="N31" i="7943"/>
  <c r="K148" i="24"/>
  <c r="L148" i="24" s="1"/>
  <c r="M148" i="24" s="1"/>
  <c r="N148" i="24" s="1"/>
  <c r="O148" i="24" s="1"/>
  <c r="P148" i="24" s="1"/>
  <c r="P466" i="18"/>
  <c r="O474" i="18"/>
  <c r="P467" i="18"/>
  <c r="P475" i="18" s="1"/>
  <c r="AD544" i="18"/>
  <c r="AE535" i="18"/>
  <c r="N28" i="24"/>
  <c r="N164" i="24" s="1"/>
  <c r="N134" i="24"/>
  <c r="P46" i="24" l="1"/>
  <c r="M30" i="7943"/>
  <c r="N30" i="7943" s="1"/>
  <c r="O30" i="7943" s="1"/>
  <c r="M33" i="7945"/>
  <c r="M34" i="7945" s="1"/>
  <c r="M40" i="7945" s="1"/>
  <c r="Y548" i="18"/>
  <c r="X557" i="18"/>
  <c r="X479" i="18" s="1"/>
  <c r="X47" i="24" s="1"/>
  <c r="W870" i="18"/>
  <c r="N33" i="7945"/>
  <c r="N34" i="7945" s="1"/>
  <c r="N40" i="7945" s="1"/>
  <c r="O153" i="24"/>
  <c r="P153" i="24" s="1"/>
  <c r="V101" i="18"/>
  <c r="V75" i="18" s="1"/>
  <c r="V472" i="18" s="1"/>
  <c r="BH455" i="18"/>
  <c r="BG465" i="18"/>
  <c r="P137" i="24"/>
  <c r="I102" i="24"/>
  <c r="I122" i="24" s="1"/>
  <c r="I165" i="24"/>
  <c r="I166" i="24" s="1"/>
  <c r="N32" i="7943"/>
  <c r="M9" i="7946"/>
  <c r="M32" i="7946" s="1"/>
  <c r="H14" i="7945"/>
  <c r="J40" i="7945"/>
  <c r="P152" i="24"/>
  <c r="O19" i="24"/>
  <c r="N72" i="24" s="1"/>
  <c r="N135" i="24" s="1"/>
  <c r="O18" i="24"/>
  <c r="N25" i="24"/>
  <c r="N142" i="24"/>
  <c r="H127" i="24"/>
  <c r="M71" i="24"/>
  <c r="M23" i="7945" s="1"/>
  <c r="N23" i="7945" s="1"/>
  <c r="O23" i="7945" s="1"/>
  <c r="M48" i="24"/>
  <c r="N8" i="7946"/>
  <c r="O31" i="7943"/>
  <c r="O8" i="7946" s="1"/>
  <c r="O31" i="7946" s="1"/>
  <c r="I90" i="24"/>
  <c r="I77" i="24"/>
  <c r="I43" i="24"/>
  <c r="I55" i="24" s="1"/>
  <c r="H95" i="24"/>
  <c r="M161" i="24"/>
  <c r="M168" i="24" s="1"/>
  <c r="M23" i="24"/>
  <c r="M65" i="24"/>
  <c r="N26" i="24"/>
  <c r="H154" i="24"/>
  <c r="AC550" i="18"/>
  <c r="AE544" i="18"/>
  <c r="AF535" i="18"/>
  <c r="P64" i="24"/>
  <c r="P471" i="18"/>
  <c r="P473" i="18" s="1"/>
  <c r="P17" i="24"/>
  <c r="I34" i="7943"/>
  <c r="H79" i="24"/>
  <c r="H82" i="24"/>
  <c r="L85" i="24"/>
  <c r="L117" i="24"/>
  <c r="L50" i="24"/>
  <c r="AC153" i="18"/>
  <c r="AC75" i="18" s="1"/>
  <c r="AC472" i="18" s="1"/>
  <c r="AD146" i="18"/>
  <c r="Q467" i="18"/>
  <c r="Q475" i="18" s="1"/>
  <c r="Q466" i="18"/>
  <c r="P474" i="18"/>
  <c r="H93" i="24"/>
  <c r="AX179" i="18"/>
  <c r="AY172" i="18"/>
  <c r="H139" i="24"/>
  <c r="H138" i="24"/>
  <c r="H140" i="24" s="1"/>
  <c r="O134" i="24"/>
  <c r="O28" i="24"/>
  <c r="O164" i="24" s="1"/>
  <c r="N878" i="18"/>
  <c r="O877" i="18"/>
  <c r="O878" i="18" s="1"/>
  <c r="H125" i="24"/>
  <c r="I109" i="24"/>
  <c r="AG140" i="18"/>
  <c r="AH131" i="18"/>
  <c r="M72" i="24"/>
  <c r="M135" i="24" s="1"/>
  <c r="O880" i="18" l="1"/>
  <c r="M7" i="7946"/>
  <c r="M30" i="7946" s="1"/>
  <c r="I103" i="24"/>
  <c r="I118" i="24" s="1"/>
  <c r="I146" i="24"/>
  <c r="O33" i="7945"/>
  <c r="O34" i="7945" s="1"/>
  <c r="X870" i="18"/>
  <c r="Z548" i="18"/>
  <c r="Y557" i="18"/>
  <c r="Y479" i="18" s="1"/>
  <c r="Y47" i="24" s="1"/>
  <c r="P877" i="18"/>
  <c r="P878" i="18" s="1"/>
  <c r="Q137" i="24"/>
  <c r="P880" i="18"/>
  <c r="BI455" i="18"/>
  <c r="BI465" i="18" s="1"/>
  <c r="BH465" i="18"/>
  <c r="AD153" i="18"/>
  <c r="AD75" i="18" s="1"/>
  <c r="AD472" i="18" s="1"/>
  <c r="AE146" i="18"/>
  <c r="H83" i="24"/>
  <c r="P18" i="24"/>
  <c r="P19" i="24"/>
  <c r="O72" i="24" s="1"/>
  <c r="O135" i="24" s="1"/>
  <c r="AD550" i="18"/>
  <c r="I92" i="24"/>
  <c r="M117" i="24"/>
  <c r="M85" i="24"/>
  <c r="M50" i="24"/>
  <c r="O26" i="24"/>
  <c r="I11" i="7946"/>
  <c r="I35" i="7943"/>
  <c r="P134" i="24"/>
  <c r="P28" i="24"/>
  <c r="P164" i="24" s="1"/>
  <c r="N71" i="24"/>
  <c r="N48" i="24"/>
  <c r="N9" i="7946"/>
  <c r="O32" i="7943"/>
  <c r="O9" i="7946" s="1"/>
  <c r="O32" i="7946" s="1"/>
  <c r="AY179" i="18"/>
  <c r="AZ172" i="18"/>
  <c r="AH140" i="18"/>
  <c r="AI131" i="18"/>
  <c r="Q64" i="24"/>
  <c r="Q471" i="18"/>
  <c r="Q473" i="18" s="1"/>
  <c r="Q17" i="24"/>
  <c r="I124" i="24"/>
  <c r="I54" i="24"/>
  <c r="I86" i="24"/>
  <c r="P31" i="7943"/>
  <c r="P8" i="7946" s="1"/>
  <c r="P31" i="7946" s="1"/>
  <c r="N161" i="24"/>
  <c r="N168" i="24" s="1"/>
  <c r="N23" i="24"/>
  <c r="N65" i="24"/>
  <c r="I113" i="24"/>
  <c r="I110" i="24"/>
  <c r="Q474" i="18"/>
  <c r="R467" i="18"/>
  <c r="R475" i="18" s="1"/>
  <c r="R466" i="18"/>
  <c r="P30" i="7943"/>
  <c r="O7" i="7946"/>
  <c r="O30" i="7946" s="1"/>
  <c r="AF544" i="18"/>
  <c r="AG535" i="18"/>
  <c r="N7" i="7946"/>
  <c r="N30" i="7946" s="1"/>
  <c r="I81" i="24"/>
  <c r="N31" i="7946"/>
  <c r="O25" i="24"/>
  <c r="O142" i="24"/>
  <c r="H27" i="7945"/>
  <c r="H15" i="7945"/>
  <c r="I104" i="24" l="1"/>
  <c r="I105" i="24" s="1"/>
  <c r="P33" i="7945"/>
  <c r="P34" i="7945" s="1"/>
  <c r="P40" i="7945" s="1"/>
  <c r="AA548" i="18"/>
  <c r="Z557" i="18"/>
  <c r="Z479" i="18" s="1"/>
  <c r="Z47" i="24" s="1"/>
  <c r="Y870" i="18"/>
  <c r="Q8" i="7946"/>
  <c r="O40" i="7945"/>
  <c r="I57" i="24"/>
  <c r="I56" i="24"/>
  <c r="Q28" i="24"/>
  <c r="Q134" i="24"/>
  <c r="AZ179" i="18"/>
  <c r="BA172" i="18"/>
  <c r="N32" i="7946"/>
  <c r="P26" i="24"/>
  <c r="AE153" i="18"/>
  <c r="AE75" i="18" s="1"/>
  <c r="AE472" i="18" s="1"/>
  <c r="AF146" i="18"/>
  <c r="O65" i="24"/>
  <c r="O161" i="24"/>
  <c r="O168" i="24" s="1"/>
  <c r="O23" i="24"/>
  <c r="AG544" i="18"/>
  <c r="AH535" i="18"/>
  <c r="S467" i="18"/>
  <c r="S475" i="18" s="1"/>
  <c r="R474" i="18"/>
  <c r="S466" i="18"/>
  <c r="I111" i="24"/>
  <c r="I114" i="24"/>
  <c r="N85" i="24"/>
  <c r="N117" i="24"/>
  <c r="N50" i="24"/>
  <c r="P142" i="24"/>
  <c r="P25" i="24"/>
  <c r="H44" i="7945"/>
  <c r="P7" i="7946"/>
  <c r="P30" i="7946" s="1"/>
  <c r="Q30" i="7946" s="1"/>
  <c r="R137" i="24"/>
  <c r="Q31" i="7946"/>
  <c r="I120" i="24"/>
  <c r="I119" i="24"/>
  <c r="P32" i="7943"/>
  <c r="P9" i="7946" s="1"/>
  <c r="P32" i="7946" s="1"/>
  <c r="I12" i="7946"/>
  <c r="I55" i="7943"/>
  <c r="I71" i="7943"/>
  <c r="I39" i="7943"/>
  <c r="I34" i="7946"/>
  <c r="AE550" i="18"/>
  <c r="R471" i="18"/>
  <c r="R473" i="18" s="1"/>
  <c r="R64" i="24"/>
  <c r="R17" i="24"/>
  <c r="I88" i="24"/>
  <c r="I87" i="24"/>
  <c r="Q18" i="24"/>
  <c r="Q19" i="24"/>
  <c r="Q26" i="24" s="1"/>
  <c r="AI140" i="18"/>
  <c r="AJ131" i="18"/>
  <c r="O71" i="24"/>
  <c r="O48" i="24"/>
  <c r="Q34" i="7945" l="1"/>
  <c r="Q32" i="7946"/>
  <c r="I106" i="24"/>
  <c r="Q33" i="7945"/>
  <c r="Z870" i="18"/>
  <c r="AB548" i="18"/>
  <c r="AA557" i="18"/>
  <c r="AA479" i="18" s="1"/>
  <c r="AA47" i="24" s="1"/>
  <c r="S137" i="24"/>
  <c r="W101" i="18"/>
  <c r="W75" i="18" s="1"/>
  <c r="W472" i="18" s="1"/>
  <c r="I149" i="24"/>
  <c r="I123" i="24"/>
  <c r="I126" i="24"/>
  <c r="I132" i="24"/>
  <c r="I136" i="24" s="1"/>
  <c r="I115" i="24"/>
  <c r="AH544" i="18"/>
  <c r="AI535" i="18"/>
  <c r="I58" i="24"/>
  <c r="I94" i="24" s="1"/>
  <c r="I13" i="7945"/>
  <c r="I78" i="24"/>
  <c r="I91" i="24"/>
  <c r="AF550" i="18"/>
  <c r="R28" i="24"/>
  <c r="R134" i="24"/>
  <c r="Q7" i="7946"/>
  <c r="S474" i="18"/>
  <c r="T466" i="18"/>
  <c r="T467" i="18"/>
  <c r="T475" i="18" s="1"/>
  <c r="P72" i="24"/>
  <c r="P135" i="24" s="1"/>
  <c r="Q9" i="7946"/>
  <c r="S64" i="24"/>
  <c r="S17" i="24"/>
  <c r="S471" i="18"/>
  <c r="S473" i="18" s="1"/>
  <c r="P48" i="24"/>
  <c r="P71" i="24"/>
  <c r="P23" i="7945" s="1"/>
  <c r="Q142" i="24"/>
  <c r="Q25" i="24"/>
  <c r="I35" i="7946"/>
  <c r="AJ140" i="18"/>
  <c r="AK131" i="18"/>
  <c r="O117" i="24"/>
  <c r="O85" i="24"/>
  <c r="O50" i="24"/>
  <c r="Q71" i="24"/>
  <c r="Q48" i="24"/>
  <c r="R18" i="24"/>
  <c r="R19" i="24"/>
  <c r="Q40" i="7945"/>
  <c r="P23" i="24"/>
  <c r="P161" i="24"/>
  <c r="P168" i="24" s="1"/>
  <c r="P65" i="24"/>
  <c r="AF153" i="18"/>
  <c r="AF75" i="18" s="1"/>
  <c r="AF472" i="18" s="1"/>
  <c r="AG146" i="18"/>
  <c r="BA179" i="18"/>
  <c r="BB172" i="18"/>
  <c r="J100" i="24"/>
  <c r="J59" i="24"/>
  <c r="J34" i="24" s="1"/>
  <c r="AC548" i="18" l="1"/>
  <c r="AB557" i="18"/>
  <c r="AB479" i="18" s="1"/>
  <c r="AB47" i="24" s="1"/>
  <c r="AA870" i="18"/>
  <c r="T137" i="24"/>
  <c r="J101" i="24"/>
  <c r="J150" i="24" s="1"/>
  <c r="Q65" i="24"/>
  <c r="Q23" i="24"/>
  <c r="S134" i="24"/>
  <c r="S28" i="24"/>
  <c r="AG550" i="18"/>
  <c r="I14" i="7945"/>
  <c r="I127" i="24"/>
  <c r="Q72" i="24"/>
  <c r="Q135" i="24" s="1"/>
  <c r="R26" i="24"/>
  <c r="S18" i="24"/>
  <c r="S19" i="24"/>
  <c r="U466" i="18"/>
  <c r="T474" i="18"/>
  <c r="U467" i="18"/>
  <c r="U475" i="18" s="1"/>
  <c r="I95" i="24"/>
  <c r="I125" i="24"/>
  <c r="BB179" i="18"/>
  <c r="BC172" i="18"/>
  <c r="R25" i="24"/>
  <c r="R142" i="24"/>
  <c r="Q23" i="7945"/>
  <c r="T17" i="24"/>
  <c r="T64" i="24"/>
  <c r="T471" i="18"/>
  <c r="T473" i="18" s="1"/>
  <c r="I93" i="24"/>
  <c r="I154" i="24"/>
  <c r="J35" i="24"/>
  <c r="J37" i="24" s="1"/>
  <c r="J25" i="7945"/>
  <c r="AG153" i="18"/>
  <c r="AG75" i="18" s="1"/>
  <c r="AG472" i="18" s="1"/>
  <c r="AH146" i="18"/>
  <c r="Q50" i="24"/>
  <c r="AK140" i="18"/>
  <c r="AL131" i="18"/>
  <c r="P117" i="24"/>
  <c r="P85" i="24"/>
  <c r="P50" i="24"/>
  <c r="I79" i="24"/>
  <c r="I82" i="24"/>
  <c r="AI544" i="18"/>
  <c r="AJ535" i="18"/>
  <c r="I139" i="24"/>
  <c r="I138" i="24"/>
  <c r="I140" i="24" s="1"/>
  <c r="AB870" i="18" l="1"/>
  <c r="AD548" i="18"/>
  <c r="AC557" i="18"/>
  <c r="AC479" i="18" s="1"/>
  <c r="AC47" i="24" s="1"/>
  <c r="U137" i="24"/>
  <c r="J109" i="24"/>
  <c r="J113" i="24" s="1"/>
  <c r="X101" i="18"/>
  <c r="X75" i="18" s="1"/>
  <c r="X472" i="18" s="1"/>
  <c r="J102" i="24"/>
  <c r="J122" i="24" s="1"/>
  <c r="Q85" i="24"/>
  <c r="J34" i="7943"/>
  <c r="J35" i="7943" s="1"/>
  <c r="Q117" i="24"/>
  <c r="V467" i="18"/>
  <c r="V475" i="18" s="1"/>
  <c r="V466" i="18"/>
  <c r="U474" i="18"/>
  <c r="AH550" i="18"/>
  <c r="AL140" i="18"/>
  <c r="AM131" i="18"/>
  <c r="T19" i="24"/>
  <c r="S72" i="24" s="1"/>
  <c r="S135" i="24" s="1"/>
  <c r="T18" i="24"/>
  <c r="R23" i="24"/>
  <c r="R65" i="24"/>
  <c r="R72" i="24"/>
  <c r="R135" i="24" s="1"/>
  <c r="S26" i="24"/>
  <c r="AJ544" i="18"/>
  <c r="AK535" i="18"/>
  <c r="I83" i="24"/>
  <c r="AH153" i="18"/>
  <c r="AH75" i="18" s="1"/>
  <c r="AH472" i="18" s="1"/>
  <c r="AI146" i="18"/>
  <c r="J165" i="24"/>
  <c r="J166" i="24" s="1"/>
  <c r="S142" i="24"/>
  <c r="S25" i="24"/>
  <c r="J110" i="24"/>
  <c r="J90" i="24"/>
  <c r="J77" i="24"/>
  <c r="J43" i="24"/>
  <c r="J55" i="24" s="1"/>
  <c r="T28" i="24"/>
  <c r="T134" i="24"/>
  <c r="BC179" i="18"/>
  <c r="BD172" i="18"/>
  <c r="U471" i="18"/>
  <c r="U473" i="18" s="1"/>
  <c r="U64" i="24"/>
  <c r="U17" i="24"/>
  <c r="R71" i="24"/>
  <c r="R48" i="24"/>
  <c r="I27" i="7945"/>
  <c r="I15" i="7945"/>
  <c r="J146" i="24" l="1"/>
  <c r="J103" i="24"/>
  <c r="J118" i="24" s="1"/>
  <c r="AE548" i="18"/>
  <c r="AD557" i="18"/>
  <c r="AD479" i="18" s="1"/>
  <c r="AD47" i="24" s="1"/>
  <c r="AC870" i="18"/>
  <c r="J11" i="7946"/>
  <c r="J34" i="7946" s="1"/>
  <c r="J92" i="24"/>
  <c r="S23" i="24"/>
  <c r="S65" i="24"/>
  <c r="AK544" i="18"/>
  <c r="AL535" i="18"/>
  <c r="T142" i="24"/>
  <c r="T25" i="24"/>
  <c r="AI550" i="18"/>
  <c r="V137" i="24"/>
  <c r="R85" i="24"/>
  <c r="R117" i="24"/>
  <c r="R50" i="24"/>
  <c r="U134" i="24"/>
  <c r="U28" i="24"/>
  <c r="S71" i="24"/>
  <c r="S48" i="24"/>
  <c r="T26" i="24"/>
  <c r="BD179" i="18"/>
  <c r="BE172" i="18"/>
  <c r="AM140" i="18"/>
  <c r="AN131" i="18"/>
  <c r="V471" i="18"/>
  <c r="V473" i="18" s="1"/>
  <c r="V64" i="24"/>
  <c r="V17" i="24"/>
  <c r="J12" i="7946"/>
  <c r="J71" i="7943"/>
  <c r="J39" i="7943"/>
  <c r="J55" i="7943"/>
  <c r="J54" i="24"/>
  <c r="J86" i="24"/>
  <c r="J111" i="24"/>
  <c r="J114" i="24"/>
  <c r="J124" i="24"/>
  <c r="I44" i="7945"/>
  <c r="U19" i="24"/>
  <c r="T72" i="24" s="1"/>
  <c r="T135" i="24" s="1"/>
  <c r="U18" i="24"/>
  <c r="J81" i="24"/>
  <c r="AI153" i="18"/>
  <c r="AI75" i="18" s="1"/>
  <c r="AI472" i="18" s="1"/>
  <c r="AJ146" i="18"/>
  <c r="W467" i="18"/>
  <c r="W475" i="18" s="1"/>
  <c r="V474" i="18"/>
  <c r="W466" i="18"/>
  <c r="J104" i="24" l="1"/>
  <c r="J105" i="24" s="1"/>
  <c r="AD870" i="18"/>
  <c r="AF548" i="18"/>
  <c r="AE557" i="18"/>
  <c r="AE479" i="18" s="1"/>
  <c r="AE47" i="24" s="1"/>
  <c r="Y101" i="18"/>
  <c r="Y75" i="18" s="1"/>
  <c r="Y472" i="18" s="1"/>
  <c r="AJ153" i="18"/>
  <c r="AJ75" i="18" s="1"/>
  <c r="AJ472" i="18" s="1"/>
  <c r="AK146" i="18"/>
  <c r="J88" i="24"/>
  <c r="J87" i="24"/>
  <c r="BE179" i="18"/>
  <c r="BF172" i="18"/>
  <c r="S85" i="24"/>
  <c r="S117" i="24"/>
  <c r="S50" i="24"/>
  <c r="T23" i="24"/>
  <c r="T65" i="24"/>
  <c r="X466" i="18"/>
  <c r="X467" i="18"/>
  <c r="X475" i="18" s="1"/>
  <c r="W474" i="18"/>
  <c r="U142" i="24"/>
  <c r="U25" i="24"/>
  <c r="J56" i="24"/>
  <c r="J57" i="24"/>
  <c r="J35" i="7946"/>
  <c r="V28" i="24"/>
  <c r="V134" i="24"/>
  <c r="AN140" i="18"/>
  <c r="AO131" i="18"/>
  <c r="T71" i="24"/>
  <c r="T48" i="24"/>
  <c r="J119" i="24"/>
  <c r="J120" i="24"/>
  <c r="AJ550" i="18"/>
  <c r="AL544" i="18"/>
  <c r="AM535" i="18"/>
  <c r="W17" i="24"/>
  <c r="W471" i="18"/>
  <c r="W473" i="18" s="1"/>
  <c r="W64" i="24"/>
  <c r="U26" i="24"/>
  <c r="W137" i="24"/>
  <c r="J115" i="24"/>
  <c r="J132" i="24"/>
  <c r="J136" i="24" s="1"/>
  <c r="V18" i="24"/>
  <c r="V19" i="24"/>
  <c r="U72" i="24" s="1"/>
  <c r="U135" i="24" s="1"/>
  <c r="J106" i="24" l="1"/>
  <c r="AG548" i="18"/>
  <c r="AF557" i="18"/>
  <c r="AF479" i="18" s="1"/>
  <c r="AF47" i="24" s="1"/>
  <c r="AE870" i="18"/>
  <c r="X137" i="24"/>
  <c r="W134" i="24"/>
  <c r="W28" i="24"/>
  <c r="V25" i="24"/>
  <c r="V142" i="24"/>
  <c r="AM544" i="18"/>
  <c r="AN535" i="18"/>
  <c r="AO140" i="18"/>
  <c r="AP131" i="18"/>
  <c r="W18" i="24"/>
  <c r="W19" i="24"/>
  <c r="W26" i="24" s="1"/>
  <c r="J138" i="24"/>
  <c r="J140" i="24" s="1"/>
  <c r="J139" i="24"/>
  <c r="U48" i="24"/>
  <c r="U71" i="24"/>
  <c r="J149" i="24"/>
  <c r="J123" i="24"/>
  <c r="J126" i="24"/>
  <c r="T85" i="24"/>
  <c r="T117" i="24"/>
  <c r="T50" i="24"/>
  <c r="J58" i="24"/>
  <c r="J94" i="24" s="1"/>
  <c r="J13" i="7945"/>
  <c r="J78" i="24"/>
  <c r="J91" i="24"/>
  <c r="X471" i="18"/>
  <c r="X473" i="18" s="1"/>
  <c r="X64" i="24"/>
  <c r="X17" i="24"/>
  <c r="V26" i="24"/>
  <c r="AK550" i="18"/>
  <c r="K100" i="24"/>
  <c r="K59" i="24"/>
  <c r="K34" i="24" s="1"/>
  <c r="AK153" i="18"/>
  <c r="AK75" i="18" s="1"/>
  <c r="AK472" i="18" s="1"/>
  <c r="AL146" i="18"/>
  <c r="U23" i="24"/>
  <c r="U65" i="24"/>
  <c r="Y467" i="18"/>
  <c r="Y475" i="18" s="1"/>
  <c r="Y466" i="18"/>
  <c r="X474" i="18"/>
  <c r="BF179" i="18"/>
  <c r="BG172" i="18"/>
  <c r="V72" i="24" l="1"/>
  <c r="V135" i="24" s="1"/>
  <c r="AF870" i="18"/>
  <c r="AH548" i="18"/>
  <c r="AG557" i="18"/>
  <c r="AG479" i="18" s="1"/>
  <c r="AG47" i="24" s="1"/>
  <c r="Z101" i="18"/>
  <c r="Z75" i="18" s="1"/>
  <c r="Z472" i="18" s="1"/>
  <c r="Y137" i="24"/>
  <c r="BG179" i="18"/>
  <c r="BH172" i="18"/>
  <c r="Y471" i="18"/>
  <c r="Y473" i="18" s="1"/>
  <c r="Y64" i="24"/>
  <c r="Y17" i="24"/>
  <c r="K35" i="24"/>
  <c r="K165" i="24" s="1"/>
  <c r="K166" i="24" s="1"/>
  <c r="K25" i="7945"/>
  <c r="J14" i="7945"/>
  <c r="J127" i="24"/>
  <c r="U117" i="24"/>
  <c r="U85" i="24"/>
  <c r="U50" i="24"/>
  <c r="W48" i="24"/>
  <c r="W71" i="24"/>
  <c r="Z467" i="18"/>
  <c r="Z475" i="18" s="1"/>
  <c r="Y474" i="18"/>
  <c r="K101" i="24"/>
  <c r="K150" i="24" s="1"/>
  <c r="L150" i="24" s="1"/>
  <c r="M150" i="24" s="1"/>
  <c r="N150" i="24" s="1"/>
  <c r="O150" i="24" s="1"/>
  <c r="P150" i="24" s="1"/>
  <c r="V48" i="24"/>
  <c r="V71" i="24"/>
  <c r="X134" i="24"/>
  <c r="X28" i="24"/>
  <c r="J95" i="24"/>
  <c r="J125" i="24"/>
  <c r="W25" i="24"/>
  <c r="W142" i="24"/>
  <c r="V23" i="24"/>
  <c r="V65" i="24"/>
  <c r="AL153" i="18"/>
  <c r="AL75" i="18" s="1"/>
  <c r="AL472" i="18" s="1"/>
  <c r="AM146" i="18"/>
  <c r="AL550" i="18"/>
  <c r="J93" i="24"/>
  <c r="J154" i="24"/>
  <c r="AN544" i="18"/>
  <c r="AO535" i="18"/>
  <c r="X19" i="24"/>
  <c r="X18" i="24"/>
  <c r="J82" i="24"/>
  <c r="J79" i="24"/>
  <c r="AP140" i="18"/>
  <c r="AQ131" i="18"/>
  <c r="AI548" i="18" l="1"/>
  <c r="AH557" i="18"/>
  <c r="AH479" i="18" s="1"/>
  <c r="AH47" i="24" s="1"/>
  <c r="AG870" i="18"/>
  <c r="Z466" i="18"/>
  <c r="AA467" i="18" s="1"/>
  <c r="AA475" i="18" s="1"/>
  <c r="K37" i="24"/>
  <c r="K77" i="24" s="1"/>
  <c r="K102" i="24"/>
  <c r="K103" i="24" s="1"/>
  <c r="Z137" i="24"/>
  <c r="X25" i="24"/>
  <c r="X142" i="24"/>
  <c r="AO544" i="18"/>
  <c r="AP535" i="18"/>
  <c r="AM550" i="18"/>
  <c r="J27" i="7945"/>
  <c r="J15" i="7945"/>
  <c r="Y134" i="24"/>
  <c r="Y28" i="24"/>
  <c r="W72" i="24"/>
  <c r="W135" i="24" s="1"/>
  <c r="X26" i="24"/>
  <c r="AM153" i="18"/>
  <c r="AM75" i="18" s="1"/>
  <c r="AM472" i="18" s="1"/>
  <c r="AN146" i="18"/>
  <c r="W65" i="24"/>
  <c r="W23" i="24"/>
  <c r="V85" i="24"/>
  <c r="V117" i="24"/>
  <c r="V50" i="24"/>
  <c r="Z64" i="24"/>
  <c r="Z471" i="18"/>
  <c r="Z473" i="18" s="1"/>
  <c r="Z17" i="24"/>
  <c r="W85" i="24"/>
  <c r="W50" i="24"/>
  <c r="L25" i="7945"/>
  <c r="BH179" i="18"/>
  <c r="BI172" i="18"/>
  <c r="BI179" i="18" s="1"/>
  <c r="AQ140" i="18"/>
  <c r="AR131" i="18"/>
  <c r="J83" i="24"/>
  <c r="K109" i="24"/>
  <c r="K34" i="7943"/>
  <c r="Y18" i="24"/>
  <c r="Y19" i="24"/>
  <c r="Y26" i="24" s="1"/>
  <c r="Z474" i="18" l="1"/>
  <c r="AA471" i="18" s="1"/>
  <c r="K122" i="24"/>
  <c r="K124" i="24" s="1"/>
  <c r="K43" i="24"/>
  <c r="K55" i="24" s="1"/>
  <c r="K86" i="24" s="1"/>
  <c r="AH870" i="18"/>
  <c r="AJ548" i="18"/>
  <c r="AI557" i="18"/>
  <c r="AI479" i="18" s="1"/>
  <c r="AI47" i="24" s="1"/>
  <c r="W117" i="24"/>
  <c r="K90" i="24"/>
  <c r="K92" i="24" s="1"/>
  <c r="K146" i="24"/>
  <c r="L146" i="24" s="1"/>
  <c r="M146" i="24" s="1"/>
  <c r="M25" i="7945"/>
  <c r="AA64" i="24"/>
  <c r="Y142" i="24"/>
  <c r="Y25" i="24"/>
  <c r="K35" i="7943"/>
  <c r="K11" i="7946"/>
  <c r="L34" i="7943"/>
  <c r="K113" i="24"/>
  <c r="K110" i="24"/>
  <c r="X71" i="24"/>
  <c r="X48" i="24"/>
  <c r="K118" i="24"/>
  <c r="K104" i="24"/>
  <c r="AP544" i="18"/>
  <c r="AQ535" i="18"/>
  <c r="Y71" i="24"/>
  <c r="Y48" i="24"/>
  <c r="AN153" i="18"/>
  <c r="AN75" i="18" s="1"/>
  <c r="AN472" i="18" s="1"/>
  <c r="AO146" i="18"/>
  <c r="J44" i="7945"/>
  <c r="K81" i="24"/>
  <c r="Z18" i="24"/>
  <c r="Z19" i="24"/>
  <c r="AN550" i="18"/>
  <c r="AR140" i="18"/>
  <c r="AS131" i="18"/>
  <c r="Z134" i="24"/>
  <c r="Z28" i="24"/>
  <c r="X72" i="24"/>
  <c r="X135" i="24" s="1"/>
  <c r="X65" i="24"/>
  <c r="X23" i="24"/>
  <c r="K54" i="24" l="1"/>
  <c r="K57" i="24" s="1"/>
  <c r="AA17" i="24"/>
  <c r="AA18" i="24" s="1"/>
  <c r="AA137" i="24"/>
  <c r="AK548" i="18"/>
  <c r="AJ557" i="18"/>
  <c r="AJ479" i="18" s="1"/>
  <c r="AJ47" i="24" s="1"/>
  <c r="AI870" i="18"/>
  <c r="N146" i="24"/>
  <c r="O146" i="24" s="1"/>
  <c r="P146" i="24" s="1"/>
  <c r="AA101" i="18"/>
  <c r="AA75" i="18" s="1"/>
  <c r="N25" i="7945"/>
  <c r="K88" i="24"/>
  <c r="K87" i="24"/>
  <c r="Y72" i="24"/>
  <c r="Y135" i="24" s="1"/>
  <c r="Z26" i="24"/>
  <c r="Y50" i="24"/>
  <c r="K105" i="24"/>
  <c r="K106" i="24"/>
  <c r="K34" i="7946"/>
  <c r="Z142" i="24"/>
  <c r="Z25" i="24"/>
  <c r="K120" i="24"/>
  <c r="K119" i="24"/>
  <c r="X85" i="24"/>
  <c r="X117" i="24"/>
  <c r="X50" i="24"/>
  <c r="K111" i="24"/>
  <c r="K114" i="24"/>
  <c r="AO550" i="18"/>
  <c r="AQ544" i="18"/>
  <c r="AR535" i="18"/>
  <c r="L35" i="7943"/>
  <c r="L12" i="7946" s="1"/>
  <c r="L35" i="7946" s="1"/>
  <c r="L11" i="7946"/>
  <c r="L34" i="7946" s="1"/>
  <c r="K12" i="7946"/>
  <c r="K71" i="7943"/>
  <c r="K39" i="7943"/>
  <c r="K55" i="7943"/>
  <c r="AS140" i="18"/>
  <c r="AT131" i="18"/>
  <c r="AO153" i="18"/>
  <c r="AO75" i="18" s="1"/>
  <c r="AO472" i="18" s="1"/>
  <c r="AP146" i="18"/>
  <c r="M34" i="7943"/>
  <c r="N34" i="7943" s="1"/>
  <c r="Y23" i="24"/>
  <c r="Y65" i="24"/>
  <c r="K56" i="24" l="1"/>
  <c r="L100" i="24" s="1"/>
  <c r="AA19" i="24"/>
  <c r="Z72" i="24" s="1"/>
  <c r="Z135" i="24" s="1"/>
  <c r="AJ870" i="18"/>
  <c r="AL548" i="18"/>
  <c r="AK557" i="18"/>
  <c r="AK479" i="18" s="1"/>
  <c r="AK47" i="24" s="1"/>
  <c r="AA472" i="18"/>
  <c r="AA473" i="18" s="1"/>
  <c r="AA466" i="18"/>
  <c r="O25" i="7945"/>
  <c r="N11" i="7946"/>
  <c r="N34" i="7946" s="1"/>
  <c r="N35" i="7943"/>
  <c r="N12" i="7946" s="1"/>
  <c r="N35" i="7946" s="1"/>
  <c r="AT140" i="18"/>
  <c r="AU131" i="18"/>
  <c r="L55" i="7943"/>
  <c r="M55" i="7943" s="1"/>
  <c r="Y117" i="24"/>
  <c r="R42" i="7943"/>
  <c r="R41" i="7943"/>
  <c r="L39" i="7943"/>
  <c r="M39" i="7943" s="1"/>
  <c r="K132" i="24"/>
  <c r="K136" i="24" s="1"/>
  <c r="K115" i="24"/>
  <c r="K58" i="24"/>
  <c r="K94" i="24" s="1"/>
  <c r="K13" i="7945"/>
  <c r="K91" i="24"/>
  <c r="K78" i="24"/>
  <c r="Z48" i="24"/>
  <c r="Z71" i="24"/>
  <c r="M35" i="7943"/>
  <c r="M12" i="7946" s="1"/>
  <c r="M35" i="7946" s="1"/>
  <c r="M11" i="7946"/>
  <c r="M34" i="7946" s="1"/>
  <c r="O34" i="7943"/>
  <c r="R73" i="7943"/>
  <c r="R74" i="7943"/>
  <c r="L71" i="7943"/>
  <c r="M71" i="7943" s="1"/>
  <c r="N71" i="7943" s="1"/>
  <c r="AA25" i="24"/>
  <c r="AA142" i="24"/>
  <c r="Z65" i="24"/>
  <c r="Z23" i="24"/>
  <c r="K149" i="24"/>
  <c r="K123" i="24"/>
  <c r="K126" i="24"/>
  <c r="AP153" i="18"/>
  <c r="AP75" i="18" s="1"/>
  <c r="AP472" i="18" s="1"/>
  <c r="AQ146" i="18"/>
  <c r="K35" i="7946"/>
  <c r="AR544" i="18"/>
  <c r="AS535" i="18"/>
  <c r="AP550" i="18"/>
  <c r="Y85" i="24"/>
  <c r="L59" i="24" l="1"/>
  <c r="L34" i="24" s="1"/>
  <c r="L35" i="24" s="1"/>
  <c r="L165" i="24" s="1"/>
  <c r="L166" i="24" s="1"/>
  <c r="AA26" i="24"/>
  <c r="AA23" i="24" s="1"/>
  <c r="N55" i="7943"/>
  <c r="O55" i="7943" s="1"/>
  <c r="P55" i="7943" s="1"/>
  <c r="R55" i="7943" s="1"/>
  <c r="AM548" i="18"/>
  <c r="AL557" i="18"/>
  <c r="AL479" i="18" s="1"/>
  <c r="AL47" i="24" s="1"/>
  <c r="AK870" i="18"/>
  <c r="AB467" i="18"/>
  <c r="AB475" i="18" s="1"/>
  <c r="AB466" i="18"/>
  <c r="AA474" i="18"/>
  <c r="AA134" i="24"/>
  <c r="AA28" i="24"/>
  <c r="O71" i="7943"/>
  <c r="P71" i="7943" s="1"/>
  <c r="R71" i="7943" s="1"/>
  <c r="R83" i="7943" s="1"/>
  <c r="N39" i="7943"/>
  <c r="O39" i="7943" s="1"/>
  <c r="P39" i="7943" s="1"/>
  <c r="R39" i="7943" s="1"/>
  <c r="R47" i="7943" s="1"/>
  <c r="P25" i="7945"/>
  <c r="AQ550" i="18"/>
  <c r="K14" i="7945"/>
  <c r="L13" i="7945"/>
  <c r="L14" i="7945" s="1"/>
  <c r="K138" i="24"/>
  <c r="K140" i="24" s="1"/>
  <c r="K139" i="24"/>
  <c r="AU140" i="18"/>
  <c r="AV131" i="18"/>
  <c r="AQ153" i="18"/>
  <c r="AQ75" i="18" s="1"/>
  <c r="AQ472" i="18" s="1"/>
  <c r="AR146" i="18"/>
  <c r="L149" i="24"/>
  <c r="L154" i="24" s="1"/>
  <c r="K154" i="24"/>
  <c r="K95" i="24"/>
  <c r="L101" i="24"/>
  <c r="L109" i="24" s="1"/>
  <c r="O11" i="7946"/>
  <c r="O34" i="7946" s="1"/>
  <c r="O35" i="7943"/>
  <c r="O12" i="7946" s="1"/>
  <c r="P34" i="7943"/>
  <c r="Z85" i="24"/>
  <c r="Z117" i="24"/>
  <c r="Z50" i="24"/>
  <c r="K125" i="24"/>
  <c r="AS544" i="18"/>
  <c r="AT535" i="18"/>
  <c r="K79" i="24"/>
  <c r="K82" i="24"/>
  <c r="K127" i="24"/>
  <c r="K93" i="24"/>
  <c r="AA48" i="24" l="1"/>
  <c r="AA50" i="24" s="1"/>
  <c r="AA71" i="24"/>
  <c r="AA65" i="24"/>
  <c r="M149" i="24"/>
  <c r="M154" i="24" s="1"/>
  <c r="AL870" i="18"/>
  <c r="AN548" i="18"/>
  <c r="AM557" i="18"/>
  <c r="AM479" i="18" s="1"/>
  <c r="AM47" i="24" s="1"/>
  <c r="AB137" i="24"/>
  <c r="AB17" i="24"/>
  <c r="AB471" i="18"/>
  <c r="AB473" i="18" s="1"/>
  <c r="AB64" i="24"/>
  <c r="AB474" i="18"/>
  <c r="AC466" i="18"/>
  <c r="AC467" i="18"/>
  <c r="AC475" i="18" s="1"/>
  <c r="L37" i="24"/>
  <c r="L90" i="24" s="1"/>
  <c r="Q25" i="7945"/>
  <c r="AT544" i="18"/>
  <c r="AU535" i="18"/>
  <c r="L15" i="7945"/>
  <c r="L44" i="7945" s="1"/>
  <c r="L27" i="7945"/>
  <c r="L102" i="24"/>
  <c r="M13" i="7945"/>
  <c r="L110" i="24"/>
  <c r="L113" i="24"/>
  <c r="AR153" i="18"/>
  <c r="AR75" i="18" s="1"/>
  <c r="AR472" i="18" s="1"/>
  <c r="AS146" i="18"/>
  <c r="AV140" i="18"/>
  <c r="AW131" i="18"/>
  <c r="AR550" i="18"/>
  <c r="P11" i="7946"/>
  <c r="P35" i="7943"/>
  <c r="P12" i="7946" s="1"/>
  <c r="S12" i="7946" s="1"/>
  <c r="K83" i="24"/>
  <c r="O35" i="7946"/>
  <c r="K15" i="7945"/>
  <c r="K27" i="7945"/>
  <c r="N149" i="24" l="1"/>
  <c r="N154" i="24" s="1"/>
  <c r="L43" i="24"/>
  <c r="L55" i="24" s="1"/>
  <c r="L54" i="24" s="1"/>
  <c r="L77" i="24"/>
  <c r="L81" i="24" s="1"/>
  <c r="AO548" i="18"/>
  <c r="AN557" i="18"/>
  <c r="AN479" i="18" s="1"/>
  <c r="AN47" i="24" s="1"/>
  <c r="AM870" i="18"/>
  <c r="AC137" i="24"/>
  <c r="AD467" i="18"/>
  <c r="AD475" i="18" s="1"/>
  <c r="AC474" i="18"/>
  <c r="AD466" i="18"/>
  <c r="AC471" i="18"/>
  <c r="AC473" i="18" s="1"/>
  <c r="AC17" i="24"/>
  <c r="AC64" i="24"/>
  <c r="AB134" i="24"/>
  <c r="AB28" i="24"/>
  <c r="AB19" i="24"/>
  <c r="AB18" i="24"/>
  <c r="L92" i="24"/>
  <c r="P34" i="7946"/>
  <c r="Q34" i="7946" s="1"/>
  <c r="Q11" i="7946"/>
  <c r="M14" i="7945"/>
  <c r="K44" i="7945"/>
  <c r="AS153" i="18"/>
  <c r="AS75" i="18" s="1"/>
  <c r="AS472" i="18" s="1"/>
  <c r="AT146" i="18"/>
  <c r="L111" i="24"/>
  <c r="L114" i="24"/>
  <c r="N13" i="7945"/>
  <c r="N14" i="7945" s="1"/>
  <c r="L103" i="24"/>
  <c r="L122" i="24"/>
  <c r="P35" i="7946"/>
  <c r="Q35" i="7946" s="1"/>
  <c r="Q12" i="7946"/>
  <c r="AS550" i="18"/>
  <c r="AU544" i="18"/>
  <c r="AV535" i="18"/>
  <c r="AW140" i="18"/>
  <c r="AX131" i="18"/>
  <c r="L86" i="24" l="1"/>
  <c r="L87" i="24" s="1"/>
  <c r="O149" i="24"/>
  <c r="O154" i="24" s="1"/>
  <c r="AN870" i="18"/>
  <c r="AP548" i="18"/>
  <c r="AO557" i="18"/>
  <c r="AO479" i="18" s="1"/>
  <c r="AO47" i="24" s="1"/>
  <c r="AD137" i="24"/>
  <c r="AC134" i="24"/>
  <c r="AC28" i="24"/>
  <c r="AB26" i="24"/>
  <c r="AA72" i="24"/>
  <c r="AE467" i="18"/>
  <c r="AE475" i="18" s="1"/>
  <c r="AE466" i="18"/>
  <c r="AD474" i="18"/>
  <c r="AC18" i="24"/>
  <c r="AC19" i="24"/>
  <c r="AB72" i="24" s="1"/>
  <c r="AB135" i="24" s="1"/>
  <c r="AB25" i="24"/>
  <c r="AB142" i="24"/>
  <c r="AD17" i="24"/>
  <c r="AD471" i="18"/>
  <c r="AD473" i="18" s="1"/>
  <c r="AD64" i="24"/>
  <c r="N15" i="7945"/>
  <c r="N44" i="7945" s="1"/>
  <c r="N27" i="7945"/>
  <c r="AT153" i="18"/>
  <c r="AT75" i="18" s="1"/>
  <c r="AT472" i="18" s="1"/>
  <c r="AU146" i="18"/>
  <c r="L88" i="24"/>
  <c r="AV544" i="18"/>
  <c r="AW535" i="18"/>
  <c r="O13" i="7945"/>
  <c r="L56" i="24"/>
  <c r="L57" i="24"/>
  <c r="AX140" i="18"/>
  <c r="AY131" i="18"/>
  <c r="AT550" i="18"/>
  <c r="L124" i="24"/>
  <c r="L118" i="24"/>
  <c r="L104" i="24"/>
  <c r="L132" i="24"/>
  <c r="L136" i="24" s="1"/>
  <c r="L115" i="24"/>
  <c r="M15" i="7945"/>
  <c r="M27" i="7945"/>
  <c r="P149" i="24" l="1"/>
  <c r="P154" i="24" s="1"/>
  <c r="E156" i="24" s="1"/>
  <c r="AQ548" i="18"/>
  <c r="AP557" i="18"/>
  <c r="AP479" i="18" s="1"/>
  <c r="AP47" i="24" s="1"/>
  <c r="AO870" i="18"/>
  <c r="AE137" i="24"/>
  <c r="AC142" i="24"/>
  <c r="AC25" i="24"/>
  <c r="AE17" i="24"/>
  <c r="AE471" i="18"/>
  <c r="AE473" i="18" s="1"/>
  <c r="AE64" i="24"/>
  <c r="AA135" i="24"/>
  <c r="AA117" i="24"/>
  <c r="AA85" i="24"/>
  <c r="AB23" i="24"/>
  <c r="AB65" i="24"/>
  <c r="AF467" i="18"/>
  <c r="AF475" i="18" s="1"/>
  <c r="AE474" i="18"/>
  <c r="AF466" i="18"/>
  <c r="AB48" i="24"/>
  <c r="AB71" i="24"/>
  <c r="AD18" i="24"/>
  <c r="AD19" i="24"/>
  <c r="AC72" i="24" s="1"/>
  <c r="AC135" i="24" s="1"/>
  <c r="AD134" i="24"/>
  <c r="AD28" i="24"/>
  <c r="AC26" i="24"/>
  <c r="L139" i="24"/>
  <c r="L138" i="24"/>
  <c r="L140" i="24" s="1"/>
  <c r="AU550" i="18"/>
  <c r="L58" i="24"/>
  <c r="L94" i="24" s="1"/>
  <c r="L78" i="24"/>
  <c r="L91" i="24"/>
  <c r="AW544" i="18"/>
  <c r="AX535" i="18"/>
  <c r="M100" i="24"/>
  <c r="M59" i="24"/>
  <c r="M34" i="24" s="1"/>
  <c r="AY140" i="18"/>
  <c r="AZ131" i="18"/>
  <c r="O14" i="7945"/>
  <c r="P13" i="7945"/>
  <c r="M44" i="7945"/>
  <c r="L106" i="24"/>
  <c r="L105" i="24"/>
  <c r="L120" i="24"/>
  <c r="L119" i="24"/>
  <c r="AU153" i="18"/>
  <c r="AU75" i="18" s="1"/>
  <c r="AU472" i="18" s="1"/>
  <c r="AV146" i="18"/>
  <c r="AP870" i="18" l="1"/>
  <c r="AR548" i="18"/>
  <c r="AQ557" i="18"/>
  <c r="AQ479" i="18" s="1"/>
  <c r="AQ47" i="24" s="1"/>
  <c r="AG467" i="18"/>
  <c r="AG475" i="18" s="1"/>
  <c r="AG466" i="18"/>
  <c r="AF474" i="18"/>
  <c r="AC48" i="24"/>
  <c r="AC71" i="24"/>
  <c r="AD142" i="24"/>
  <c r="AD25" i="24"/>
  <c r="AF471" i="18"/>
  <c r="AF473" i="18" s="1"/>
  <c r="AF17" i="24"/>
  <c r="AF64" i="24"/>
  <c r="AE28" i="24"/>
  <c r="AE134" i="24"/>
  <c r="AD26" i="24"/>
  <c r="AF137" i="24"/>
  <c r="AE19" i="24"/>
  <c r="AE26" i="24" s="1"/>
  <c r="AE18" i="24"/>
  <c r="AB85" i="24"/>
  <c r="AB117" i="24"/>
  <c r="AB50" i="24"/>
  <c r="AC65" i="24"/>
  <c r="AC23" i="24"/>
  <c r="AV153" i="18"/>
  <c r="AV75" i="18" s="1"/>
  <c r="AV472" i="18" s="1"/>
  <c r="AW146" i="18"/>
  <c r="L126" i="24"/>
  <c r="L123" i="24"/>
  <c r="P14" i="7945"/>
  <c r="Q13" i="7945"/>
  <c r="AX544" i="18"/>
  <c r="AY535" i="18"/>
  <c r="L95" i="24"/>
  <c r="O27" i="7945"/>
  <c r="O15" i="7945"/>
  <c r="O44" i="7945" s="1"/>
  <c r="AV550" i="18"/>
  <c r="M35" i="24"/>
  <c r="M37" i="24" s="1"/>
  <c r="L93" i="24"/>
  <c r="AZ140" i="18"/>
  <c r="BA131" i="18"/>
  <c r="M101" i="24"/>
  <c r="M102" i="24" s="1"/>
  <c r="L82" i="24"/>
  <c r="L79" i="24"/>
  <c r="AS548" i="18" l="1"/>
  <c r="AR557" i="18"/>
  <c r="AR479" i="18" s="1"/>
  <c r="AR47" i="24" s="1"/>
  <c r="AQ870" i="18"/>
  <c r="AD72" i="24"/>
  <c r="AD135" i="24" s="1"/>
  <c r="AG137" i="24"/>
  <c r="AE142" i="24"/>
  <c r="AE25" i="24"/>
  <c r="AD48" i="24"/>
  <c r="AD71" i="24"/>
  <c r="AF18" i="24"/>
  <c r="AF19" i="24"/>
  <c r="AE48" i="24"/>
  <c r="AE71" i="24"/>
  <c r="AF28" i="24"/>
  <c r="AF134" i="24"/>
  <c r="AC50" i="24"/>
  <c r="AC117" i="24"/>
  <c r="AC85" i="24"/>
  <c r="AD23" i="24"/>
  <c r="AD65" i="24"/>
  <c r="AG64" i="24"/>
  <c r="AG471" i="18"/>
  <c r="AG473" i="18" s="1"/>
  <c r="AG17" i="24"/>
  <c r="AG474" i="18"/>
  <c r="AH466" i="18"/>
  <c r="AH467" i="18"/>
  <c r="AH475" i="18" s="1"/>
  <c r="M165" i="24"/>
  <c r="M166" i="24" s="1"/>
  <c r="BA140" i="18"/>
  <c r="BB131" i="18"/>
  <c r="M43" i="24"/>
  <c r="M55" i="24" s="1"/>
  <c r="M77" i="24"/>
  <c r="M90" i="24"/>
  <c r="L83" i="24"/>
  <c r="L125" i="24"/>
  <c r="M109" i="24"/>
  <c r="AW550" i="18"/>
  <c r="L127" i="24"/>
  <c r="AW153" i="18"/>
  <c r="AW75" i="18" s="1"/>
  <c r="AW472" i="18" s="1"/>
  <c r="AX146" i="18"/>
  <c r="M122" i="24"/>
  <c r="M103" i="24"/>
  <c r="AY544" i="18"/>
  <c r="AZ535" i="18"/>
  <c r="P27" i="7945"/>
  <c r="P15" i="7945"/>
  <c r="Q14" i="7945"/>
  <c r="AR870" i="18" l="1"/>
  <c r="AT548" i="18"/>
  <c r="AS557" i="18"/>
  <c r="AS479" i="18" s="1"/>
  <c r="AS47" i="24" s="1"/>
  <c r="AH137" i="24"/>
  <c r="AG28" i="24"/>
  <c r="AG134" i="24"/>
  <c r="AH474" i="18"/>
  <c r="AI467" i="18"/>
  <c r="AI475" i="18" s="1"/>
  <c r="AI466" i="18"/>
  <c r="AH17" i="24"/>
  <c r="AH471" i="18"/>
  <c r="AH473" i="18" s="1"/>
  <c r="AH64" i="24"/>
  <c r="AE50" i="24"/>
  <c r="AD117" i="24"/>
  <c r="AD85" i="24"/>
  <c r="AD50" i="24"/>
  <c r="AG19" i="24"/>
  <c r="AF72" i="24" s="1"/>
  <c r="AF135" i="24" s="1"/>
  <c r="AG18" i="24"/>
  <c r="AE72" i="24"/>
  <c r="AE135" i="24" s="1"/>
  <c r="AF26" i="24"/>
  <c r="AE65" i="24"/>
  <c r="AE23" i="24"/>
  <c r="AF142" i="24"/>
  <c r="AF25" i="24"/>
  <c r="M113" i="24"/>
  <c r="M110" i="24"/>
  <c r="BB140" i="18"/>
  <c r="BC131" i="18"/>
  <c r="M118" i="24"/>
  <c r="M104" i="24"/>
  <c r="Q27" i="7945"/>
  <c r="M124" i="24"/>
  <c r="M92" i="24"/>
  <c r="P44" i="7945"/>
  <c r="Q44" i="7945" s="1"/>
  <c r="Q15" i="7945"/>
  <c r="AZ544" i="18"/>
  <c r="BA535" i="18"/>
  <c r="AX153" i="18"/>
  <c r="AX75" i="18" s="1"/>
  <c r="AX472" i="18" s="1"/>
  <c r="AY146" i="18"/>
  <c r="M81" i="24"/>
  <c r="AX550" i="18"/>
  <c r="M54" i="24"/>
  <c r="M86" i="24"/>
  <c r="AU548" i="18" l="1"/>
  <c r="AT557" i="18"/>
  <c r="AT479" i="18" s="1"/>
  <c r="AT47" i="24" s="1"/>
  <c r="AS870" i="18"/>
  <c r="AI137" i="24"/>
  <c r="AF65" i="24"/>
  <c r="AF23" i="24"/>
  <c r="AG26" i="24"/>
  <c r="AE85" i="24"/>
  <c r="AH28" i="24"/>
  <c r="AH134" i="24"/>
  <c r="AG25" i="24"/>
  <c r="AG142" i="24"/>
  <c r="AJ467" i="18"/>
  <c r="AJ475" i="18" s="1"/>
  <c r="AJ466" i="18"/>
  <c r="AI474" i="18"/>
  <c r="AF71" i="24"/>
  <c r="AF48" i="24"/>
  <c r="AE117" i="24"/>
  <c r="AH19" i="24"/>
  <c r="AH26" i="24" s="1"/>
  <c r="AH18" i="24"/>
  <c r="AI64" i="24"/>
  <c r="AI17" i="24"/>
  <c r="AI471" i="18"/>
  <c r="AI473" i="18" s="1"/>
  <c r="AY550" i="18"/>
  <c r="M120" i="24"/>
  <c r="M119" i="24"/>
  <c r="M114" i="24"/>
  <c r="M111" i="24"/>
  <c r="AY153" i="18"/>
  <c r="AY75" i="18" s="1"/>
  <c r="AY472" i="18" s="1"/>
  <c r="AZ146" i="18"/>
  <c r="BA544" i="18"/>
  <c r="BB535" i="18"/>
  <c r="BC140" i="18"/>
  <c r="BD131" i="18"/>
  <c r="M88" i="24"/>
  <c r="M87" i="24"/>
  <c r="M57" i="24"/>
  <c r="M56" i="24"/>
  <c r="M106" i="24"/>
  <c r="M105" i="24"/>
  <c r="AT870" i="18" l="1"/>
  <c r="AV548" i="18"/>
  <c r="AU557" i="18"/>
  <c r="AU479" i="18" s="1"/>
  <c r="AU47" i="24" s="1"/>
  <c r="AJ137" i="24"/>
  <c r="AI134" i="24"/>
  <c r="AI28" i="24"/>
  <c r="AH48" i="24"/>
  <c r="AH71" i="24"/>
  <c r="AJ64" i="24"/>
  <c r="AJ17" i="24"/>
  <c r="AJ471" i="18"/>
  <c r="AJ473" i="18" s="1"/>
  <c r="AG65" i="24"/>
  <c r="AG23" i="24"/>
  <c r="AG72" i="24"/>
  <c r="AG135" i="24" s="1"/>
  <c r="AI19" i="24"/>
  <c r="AI18" i="24"/>
  <c r="AJ474" i="18"/>
  <c r="AK466" i="18"/>
  <c r="AK467" i="18"/>
  <c r="AK475" i="18" s="1"/>
  <c r="AG71" i="24"/>
  <c r="AG48" i="24"/>
  <c r="AH25" i="24"/>
  <c r="AH142" i="24"/>
  <c r="AF117" i="24"/>
  <c r="AF50" i="24"/>
  <c r="AF85" i="24"/>
  <c r="M58" i="24"/>
  <c r="M94" i="24" s="1"/>
  <c r="M95" i="24" s="1"/>
  <c r="M78" i="24"/>
  <c r="M91" i="24"/>
  <c r="M93" i="24" s="1"/>
  <c r="BD140" i="18"/>
  <c r="BE131" i="18"/>
  <c r="BB544" i="18"/>
  <c r="BC535" i="18"/>
  <c r="M115" i="24"/>
  <c r="M132" i="24"/>
  <c r="M136" i="24" s="1"/>
  <c r="M126" i="24"/>
  <c r="M127" i="24" s="1"/>
  <c r="M123" i="24"/>
  <c r="M125" i="24" s="1"/>
  <c r="N100" i="24"/>
  <c r="N59" i="24"/>
  <c r="N34" i="24" s="1"/>
  <c r="AZ153" i="18"/>
  <c r="AZ75" i="18" s="1"/>
  <c r="AZ472" i="18" s="1"/>
  <c r="BA146" i="18"/>
  <c r="AZ550" i="18"/>
  <c r="AW548" i="18" l="1"/>
  <c r="AV557" i="18"/>
  <c r="AV479" i="18" s="1"/>
  <c r="AV47" i="24" s="1"/>
  <c r="AU870" i="18"/>
  <c r="AK137" i="24"/>
  <c r="AH72" i="24"/>
  <c r="AH135" i="24" s="1"/>
  <c r="AI26" i="24"/>
  <c r="AH65" i="24"/>
  <c r="AH23" i="24"/>
  <c r="AL467" i="18"/>
  <c r="AL475" i="18" s="1"/>
  <c r="AL466" i="18"/>
  <c r="AK474" i="18"/>
  <c r="AJ134" i="24"/>
  <c r="AJ28" i="24"/>
  <c r="AH50" i="24"/>
  <c r="AI25" i="24"/>
  <c r="AI142" i="24"/>
  <c r="AG50" i="24"/>
  <c r="AG85" i="24"/>
  <c r="AG117" i="24"/>
  <c r="AK64" i="24"/>
  <c r="AK17" i="24"/>
  <c r="AK471" i="18"/>
  <c r="AK473" i="18" s="1"/>
  <c r="AJ19" i="24"/>
  <c r="AI72" i="24" s="1"/>
  <c r="AI135" i="24" s="1"/>
  <c r="AJ18" i="24"/>
  <c r="N35" i="24"/>
  <c r="N165" i="24" s="1"/>
  <c r="N166" i="24" s="1"/>
  <c r="BC544" i="18"/>
  <c r="BD535" i="18"/>
  <c r="BA550" i="18"/>
  <c r="N101" i="24"/>
  <c r="N102" i="24" s="1"/>
  <c r="M138" i="24"/>
  <c r="M140" i="24" s="1"/>
  <c r="M139" i="24"/>
  <c r="M82" i="24"/>
  <c r="M79" i="24"/>
  <c r="M83" i="24" s="1"/>
  <c r="BA153" i="18"/>
  <c r="BA75" i="18" s="1"/>
  <c r="BA472" i="18" s="1"/>
  <c r="BB146" i="18"/>
  <c r="BE140" i="18"/>
  <c r="BF131" i="18"/>
  <c r="AH117" i="24" l="1"/>
  <c r="AH85" i="24"/>
  <c r="AV870" i="18"/>
  <c r="AX548" i="18"/>
  <c r="AW557" i="18"/>
  <c r="AW479" i="18" s="1"/>
  <c r="AW47" i="24" s="1"/>
  <c r="AL137" i="24"/>
  <c r="AI65" i="24"/>
  <c r="AI23" i="24"/>
  <c r="AI48" i="24"/>
  <c r="AI71" i="24"/>
  <c r="AK18" i="24"/>
  <c r="AK19" i="24"/>
  <c r="AJ72" i="24" s="1"/>
  <c r="AJ135" i="24" s="1"/>
  <c r="AL17" i="24"/>
  <c r="AL471" i="18"/>
  <c r="AL473" i="18" s="1"/>
  <c r="AL64" i="24"/>
  <c r="AJ25" i="24"/>
  <c r="AJ142" i="24"/>
  <c r="AM467" i="18"/>
  <c r="AM475" i="18" s="1"/>
  <c r="AM466" i="18"/>
  <c r="AL474" i="18"/>
  <c r="AJ26" i="24"/>
  <c r="AK134" i="24"/>
  <c r="AK28" i="24"/>
  <c r="N109" i="24"/>
  <c r="BB550" i="18"/>
  <c r="BD544" i="18"/>
  <c r="BE535" i="18"/>
  <c r="BF140" i="18"/>
  <c r="BG131" i="18"/>
  <c r="BB153" i="18"/>
  <c r="BB75" i="18" s="1"/>
  <c r="BB472" i="18" s="1"/>
  <c r="BC146" i="18"/>
  <c r="N103" i="24"/>
  <c r="N122" i="24"/>
  <c r="N37" i="24"/>
  <c r="AY548" i="18" l="1"/>
  <c r="AX557" i="18"/>
  <c r="AX479" i="18" s="1"/>
  <c r="AX47" i="24" s="1"/>
  <c r="AW870" i="18"/>
  <c r="AM137" i="24"/>
  <c r="AL134" i="24"/>
  <c r="AL28" i="24"/>
  <c r="AM474" i="18"/>
  <c r="AN467" i="18"/>
  <c r="AN475" i="18" s="1"/>
  <c r="AN466" i="18"/>
  <c r="AK25" i="24"/>
  <c r="AK142" i="24"/>
  <c r="AJ48" i="24"/>
  <c r="AJ71" i="24"/>
  <c r="AL18" i="24"/>
  <c r="AL19" i="24"/>
  <c r="AK72" i="24" s="1"/>
  <c r="AK135" i="24" s="1"/>
  <c r="AI50" i="24"/>
  <c r="AI117" i="24"/>
  <c r="AI85" i="24"/>
  <c r="AM64" i="24"/>
  <c r="AM17" i="24"/>
  <c r="AM471" i="18"/>
  <c r="AM473" i="18" s="1"/>
  <c r="AJ65" i="24"/>
  <c r="AJ23" i="24"/>
  <c r="AK26" i="24"/>
  <c r="N110" i="24"/>
  <c r="N113" i="24"/>
  <c r="N124" i="24"/>
  <c r="BG140" i="18"/>
  <c r="BH131" i="18"/>
  <c r="N90" i="24"/>
  <c r="N77" i="24"/>
  <c r="N43" i="24"/>
  <c r="N55" i="24" s="1"/>
  <c r="N118" i="24"/>
  <c r="N104" i="24"/>
  <c r="BC550" i="18"/>
  <c r="BC153" i="18"/>
  <c r="BC75" i="18" s="1"/>
  <c r="BC472" i="18" s="1"/>
  <c r="BD146" i="18"/>
  <c r="BE544" i="18"/>
  <c r="BF535" i="18"/>
  <c r="AX870" i="18" l="1"/>
  <c r="AZ548" i="18"/>
  <c r="AY557" i="18"/>
  <c r="AY479" i="18" s="1"/>
  <c r="AY47" i="24" s="1"/>
  <c r="AN137" i="24"/>
  <c r="AL26" i="24"/>
  <c r="AN17" i="24"/>
  <c r="AN64" i="24"/>
  <c r="AN471" i="18"/>
  <c r="AN473" i="18" s="1"/>
  <c r="AK71" i="24"/>
  <c r="AK48" i="24"/>
  <c r="AM18" i="24"/>
  <c r="AM19" i="24"/>
  <c r="AJ50" i="24"/>
  <c r="AJ85" i="24"/>
  <c r="AJ117" i="24"/>
  <c r="AL25" i="24"/>
  <c r="AL142" i="24"/>
  <c r="AK65" i="24"/>
  <c r="AK23" i="24"/>
  <c r="AM28" i="24"/>
  <c r="AM134" i="24"/>
  <c r="AN474" i="18"/>
  <c r="AO466" i="18"/>
  <c r="AO467" i="18"/>
  <c r="AO475" i="18" s="1"/>
  <c r="BF544" i="18"/>
  <c r="BG535" i="18"/>
  <c r="N120" i="24"/>
  <c r="N119" i="24"/>
  <c r="N86" i="24"/>
  <c r="N54" i="24"/>
  <c r="BD153" i="18"/>
  <c r="BD75" i="18" s="1"/>
  <c r="BD472" i="18" s="1"/>
  <c r="BE146" i="18"/>
  <c r="N81" i="24"/>
  <c r="N114" i="24"/>
  <c r="N111" i="24"/>
  <c r="BD550" i="18"/>
  <c r="N92" i="24"/>
  <c r="N106" i="24"/>
  <c r="N105" i="24"/>
  <c r="BH140" i="18"/>
  <c r="BI131" i="18"/>
  <c r="BI140" i="18" s="1"/>
  <c r="BA548" i="18" l="1"/>
  <c r="AZ557" i="18"/>
  <c r="AZ479" i="18" s="1"/>
  <c r="AZ47" i="24" s="1"/>
  <c r="AY870" i="18"/>
  <c r="AO137" i="24"/>
  <c r="AL23" i="24"/>
  <c r="AL65" i="24"/>
  <c r="AM26" i="24"/>
  <c r="AN28" i="24"/>
  <c r="AN134" i="24"/>
  <c r="AP466" i="18"/>
  <c r="AO474" i="18"/>
  <c r="AP467" i="18"/>
  <c r="AP475" i="18" s="1"/>
  <c r="AM142" i="24"/>
  <c r="AM25" i="24"/>
  <c r="AO64" i="24"/>
  <c r="AO471" i="18"/>
  <c r="AO473" i="18" s="1"/>
  <c r="AO17" i="24"/>
  <c r="AK50" i="24"/>
  <c r="AK85" i="24"/>
  <c r="AK117" i="24"/>
  <c r="AN19" i="24"/>
  <c r="AM72" i="24" s="1"/>
  <c r="AM135" i="24" s="1"/>
  <c r="AN18" i="24"/>
  <c r="AL72" i="24"/>
  <c r="AL135" i="24" s="1"/>
  <c r="AL48" i="24"/>
  <c r="AL71" i="24"/>
  <c r="BE153" i="18"/>
  <c r="BE75" i="18" s="1"/>
  <c r="BE472" i="18" s="1"/>
  <c r="BF146" i="18"/>
  <c r="N132" i="24"/>
  <c r="N136" i="24" s="1"/>
  <c r="N115" i="24"/>
  <c r="N56" i="24"/>
  <c r="N57" i="24"/>
  <c r="BG544" i="18"/>
  <c r="BH535" i="18"/>
  <c r="N126" i="24"/>
  <c r="N127" i="24" s="1"/>
  <c r="N123" i="24"/>
  <c r="N125" i="24" s="1"/>
  <c r="BE550" i="18"/>
  <c r="N88" i="24"/>
  <c r="N87" i="24"/>
  <c r="AZ870" i="18" l="1"/>
  <c r="BB548" i="18"/>
  <c r="BA557" i="18"/>
  <c r="BA479" i="18" s="1"/>
  <c r="BA47" i="24" s="1"/>
  <c r="AP137" i="24"/>
  <c r="AL85" i="24"/>
  <c r="AL117" i="24"/>
  <c r="AL50" i="24"/>
  <c r="AO28" i="24"/>
  <c r="AO134" i="24"/>
  <c r="AP17" i="24"/>
  <c r="AP64" i="24"/>
  <c r="AP471" i="18"/>
  <c r="AP473" i="18" s="1"/>
  <c r="AN25" i="24"/>
  <c r="AN142" i="24"/>
  <c r="AM23" i="24"/>
  <c r="AM65" i="24"/>
  <c r="AQ466" i="18"/>
  <c r="AQ467" i="18"/>
  <c r="AQ475" i="18" s="1"/>
  <c r="AP474" i="18"/>
  <c r="AM48" i="24"/>
  <c r="AM71" i="24"/>
  <c r="AN26" i="24"/>
  <c r="AO19" i="24"/>
  <c r="AN72" i="24" s="1"/>
  <c r="AN135" i="24" s="1"/>
  <c r="AO18" i="24"/>
  <c r="N58" i="24"/>
  <c r="N94" i="24" s="1"/>
  <c r="N95" i="24" s="1"/>
  <c r="N91" i="24"/>
  <c r="N93" i="24" s="1"/>
  <c r="N78" i="24"/>
  <c r="O100" i="24"/>
  <c r="O59" i="24"/>
  <c r="O34" i="24" s="1"/>
  <c r="BH544" i="18"/>
  <c r="BI535" i="18"/>
  <c r="BI544" i="18" s="1"/>
  <c r="N139" i="24"/>
  <c r="N138" i="24"/>
  <c r="N140" i="24" s="1"/>
  <c r="BF550" i="18"/>
  <c r="BF153" i="18"/>
  <c r="BF75" i="18" s="1"/>
  <c r="BF472" i="18" s="1"/>
  <c r="BG146" i="18"/>
  <c r="BC548" i="18" l="1"/>
  <c r="BB557" i="18"/>
  <c r="BB479" i="18" s="1"/>
  <c r="BB47" i="24" s="1"/>
  <c r="BA870" i="18"/>
  <c r="AQ137" i="24"/>
  <c r="AN65" i="24"/>
  <c r="AN23" i="24"/>
  <c r="AO26" i="24"/>
  <c r="AM85" i="24"/>
  <c r="AM117" i="24"/>
  <c r="AM50" i="24"/>
  <c r="AP28" i="24"/>
  <c r="AP134" i="24"/>
  <c r="AR467" i="18"/>
  <c r="AR475" i="18" s="1"/>
  <c r="AQ474" i="18"/>
  <c r="AR466" i="18"/>
  <c r="AN48" i="24"/>
  <c r="AN71" i="24"/>
  <c r="AQ64" i="24"/>
  <c r="AQ17" i="24"/>
  <c r="AQ471" i="18"/>
  <c r="AQ473" i="18" s="1"/>
  <c r="AO142" i="24"/>
  <c r="AO25" i="24"/>
  <c r="AP18" i="24"/>
  <c r="AP19" i="24"/>
  <c r="AO72" i="24" s="1"/>
  <c r="AO135" i="24" s="1"/>
  <c r="BG153" i="18"/>
  <c r="BG75" i="18" s="1"/>
  <c r="BG472" i="18" s="1"/>
  <c r="BH146" i="18"/>
  <c r="BG550" i="18"/>
  <c r="O35" i="24"/>
  <c r="O165" i="24" s="1"/>
  <c r="O166" i="24" s="1"/>
  <c r="N79" i="24"/>
  <c r="N83" i="24" s="1"/>
  <c r="N82" i="24"/>
  <c r="O101" i="24"/>
  <c r="O102" i="24" s="1"/>
  <c r="O109" i="24" l="1"/>
  <c r="O110" i="24" s="1"/>
  <c r="BB870" i="18"/>
  <c r="BD548" i="18"/>
  <c r="BC557" i="18"/>
  <c r="BC479" i="18" s="1"/>
  <c r="BC47" i="24" s="1"/>
  <c r="AR137" i="24"/>
  <c r="AP25" i="24"/>
  <c r="AP142" i="24"/>
  <c r="AQ19" i="24"/>
  <c r="AQ26" i="24" s="1"/>
  <c r="AQ18" i="24"/>
  <c r="AS466" i="18"/>
  <c r="AR474" i="18"/>
  <c r="AS467" i="18"/>
  <c r="AS475" i="18" s="1"/>
  <c r="AO65" i="24"/>
  <c r="AO23" i="24"/>
  <c r="AR471" i="18"/>
  <c r="AR473" i="18" s="1"/>
  <c r="AR64" i="24"/>
  <c r="AR17" i="24"/>
  <c r="AO48" i="24"/>
  <c r="AO71" i="24"/>
  <c r="AP26" i="24"/>
  <c r="AQ134" i="24"/>
  <c r="AQ28" i="24"/>
  <c r="AN117" i="24"/>
  <c r="AN85" i="24"/>
  <c r="AN50" i="24"/>
  <c r="BH550" i="18"/>
  <c r="O113" i="24"/>
  <c r="O122" i="24"/>
  <c r="O103" i="24"/>
  <c r="O37" i="24"/>
  <c r="BH153" i="18"/>
  <c r="BH75" i="18" s="1"/>
  <c r="BH472" i="18" s="1"/>
  <c r="BI146" i="18"/>
  <c r="BI153" i="18" s="1"/>
  <c r="BI75" i="18" s="1"/>
  <c r="BI472" i="18" s="1"/>
  <c r="BE548" i="18" l="1"/>
  <c r="BD557" i="18"/>
  <c r="BD479" i="18" s="1"/>
  <c r="BD47" i="24" s="1"/>
  <c r="BC870" i="18"/>
  <c r="AP72" i="24"/>
  <c r="AP135" i="24" s="1"/>
  <c r="AR19" i="24"/>
  <c r="AR18" i="24"/>
  <c r="AQ25" i="24"/>
  <c r="AQ142" i="24"/>
  <c r="AP48" i="24"/>
  <c r="AP71" i="24"/>
  <c r="AO85" i="24"/>
  <c r="AO117" i="24"/>
  <c r="AO50" i="24"/>
  <c r="AS474" i="18"/>
  <c r="AT466" i="18"/>
  <c r="AT467" i="18"/>
  <c r="AT475" i="18" s="1"/>
  <c r="AS137" i="24"/>
  <c r="AQ71" i="24"/>
  <c r="AQ48" i="24"/>
  <c r="AR28" i="24"/>
  <c r="AR134" i="24"/>
  <c r="AS17" i="24"/>
  <c r="AS64" i="24"/>
  <c r="AS471" i="18"/>
  <c r="AS473" i="18" s="1"/>
  <c r="AP65" i="24"/>
  <c r="AP23" i="24"/>
  <c r="O77" i="24"/>
  <c r="O43" i="24"/>
  <c r="O55" i="24" s="1"/>
  <c r="O90" i="24"/>
  <c r="O118" i="24"/>
  <c r="O104" i="24"/>
  <c r="O124" i="24"/>
  <c r="BI550" i="18"/>
  <c r="O114" i="24"/>
  <c r="O111" i="24"/>
  <c r="BD870" i="18" l="1"/>
  <c r="BF548" i="18"/>
  <c r="BE557" i="18"/>
  <c r="BE479" i="18" s="1"/>
  <c r="BE47" i="24" s="1"/>
  <c r="AS28" i="24"/>
  <c r="AS134" i="24"/>
  <c r="AT137" i="24"/>
  <c r="AQ50" i="24"/>
  <c r="AT474" i="18"/>
  <c r="AU466" i="18"/>
  <c r="AU467" i="18"/>
  <c r="AU475" i="18" s="1"/>
  <c r="AQ65" i="24"/>
  <c r="AQ23" i="24"/>
  <c r="AS18" i="24"/>
  <c r="AS19" i="24"/>
  <c r="AT64" i="24"/>
  <c r="AT17" i="24"/>
  <c r="AT471" i="18"/>
  <c r="AT473" i="18" s="1"/>
  <c r="AR142" i="24"/>
  <c r="AR25" i="24"/>
  <c r="AP50" i="24"/>
  <c r="AP117" i="24"/>
  <c r="AP85" i="24"/>
  <c r="AQ72" i="24"/>
  <c r="AQ135" i="24" s="1"/>
  <c r="AR26" i="24"/>
  <c r="O54" i="24"/>
  <c r="O86" i="24"/>
  <c r="O81" i="24"/>
  <c r="O106" i="24"/>
  <c r="O105" i="24"/>
  <c r="O115" i="24"/>
  <c r="O132" i="24"/>
  <c r="O136" i="24" s="1"/>
  <c r="O120" i="24"/>
  <c r="O119" i="24"/>
  <c r="O92" i="24"/>
  <c r="BG548" i="18" l="1"/>
  <c r="BF557" i="18"/>
  <c r="BF479" i="18" s="1"/>
  <c r="BF47" i="24" s="1"/>
  <c r="BE870" i="18"/>
  <c r="AT134" i="24"/>
  <c r="AT28" i="24"/>
  <c r="AS142" i="24"/>
  <c r="AS25" i="24"/>
  <c r="AV467" i="18"/>
  <c r="AV475" i="18" s="1"/>
  <c r="AU474" i="18"/>
  <c r="AV466" i="18"/>
  <c r="AQ85" i="24"/>
  <c r="AR71" i="24"/>
  <c r="AR48" i="24"/>
  <c r="AT18" i="24"/>
  <c r="AT19" i="24"/>
  <c r="AU471" i="18"/>
  <c r="AU473" i="18" s="1"/>
  <c r="AU64" i="24"/>
  <c r="AU17" i="24"/>
  <c r="AR65" i="24"/>
  <c r="AR23" i="24"/>
  <c r="AR72" i="24"/>
  <c r="AR135" i="24" s="1"/>
  <c r="AS26" i="24"/>
  <c r="AU137" i="24"/>
  <c r="AQ117" i="24"/>
  <c r="O57" i="24"/>
  <c r="O56" i="24"/>
  <c r="O123" i="24"/>
  <c r="O125" i="24" s="1"/>
  <c r="O126" i="24"/>
  <c r="O127" i="24" s="1"/>
  <c r="O139" i="24"/>
  <c r="O138" i="24"/>
  <c r="O140" i="24" s="1"/>
  <c r="O88" i="24"/>
  <c r="O87" i="24"/>
  <c r="BF870" i="18" l="1"/>
  <c r="BH548" i="18"/>
  <c r="BG557" i="18"/>
  <c r="BG479" i="18" s="1"/>
  <c r="BG47" i="24" s="1"/>
  <c r="AV137" i="24"/>
  <c r="AS72" i="24"/>
  <c r="AS135" i="24" s="1"/>
  <c r="AT26" i="24"/>
  <c r="AS65" i="24"/>
  <c r="AS23" i="24"/>
  <c r="AU134" i="24"/>
  <c r="AU28" i="24"/>
  <c r="AS71" i="24"/>
  <c r="AS48" i="24"/>
  <c r="AU18" i="24"/>
  <c r="AU19" i="24"/>
  <c r="AT25" i="24"/>
  <c r="AT142" i="24"/>
  <c r="AW466" i="18"/>
  <c r="AV474" i="18"/>
  <c r="AW467" i="18"/>
  <c r="AW475" i="18" s="1"/>
  <c r="AR117" i="24"/>
  <c r="AR85" i="24"/>
  <c r="AR50" i="24"/>
  <c r="AV17" i="24"/>
  <c r="AV64" i="24"/>
  <c r="AV471" i="18"/>
  <c r="AV473" i="18" s="1"/>
  <c r="P100" i="24"/>
  <c r="P59" i="24"/>
  <c r="P34" i="24" s="1"/>
  <c r="O58" i="24"/>
  <c r="O94" i="24" s="1"/>
  <c r="O95" i="24" s="1"/>
  <c r="O78" i="24"/>
  <c r="O91" i="24"/>
  <c r="O93" i="24" s="1"/>
  <c r="BI548" i="18" l="1"/>
  <c r="BI557" i="18" s="1"/>
  <c r="BI479" i="18" s="1"/>
  <c r="BI47" i="24" s="1"/>
  <c r="BH557" i="18"/>
  <c r="BH479" i="18" s="1"/>
  <c r="BH47" i="24" s="1"/>
  <c r="BG870" i="18"/>
  <c r="AU25" i="24"/>
  <c r="AU142" i="24"/>
  <c r="AS117" i="24"/>
  <c r="AS50" i="24"/>
  <c r="AS85" i="24"/>
  <c r="AV134" i="24"/>
  <c r="AV28" i="24"/>
  <c r="AX467" i="18"/>
  <c r="AX475" i="18" s="1"/>
  <c r="AX466" i="18"/>
  <c r="AW474" i="18"/>
  <c r="AV18" i="24"/>
  <c r="AV19" i="24"/>
  <c r="AV26" i="24" s="1"/>
  <c r="AW137" i="24"/>
  <c r="AT65" i="24"/>
  <c r="AT23" i="24"/>
  <c r="AW64" i="24"/>
  <c r="AW17" i="24"/>
  <c r="AW471" i="18"/>
  <c r="AW473" i="18" s="1"/>
  <c r="AT72" i="24"/>
  <c r="AT135" i="24" s="1"/>
  <c r="AU26" i="24"/>
  <c r="AT48" i="24"/>
  <c r="AT71" i="24"/>
  <c r="P101" i="24"/>
  <c r="P102" i="24" s="1"/>
  <c r="O82" i="24"/>
  <c r="O79" i="24"/>
  <c r="O83" i="24" s="1"/>
  <c r="P35" i="24"/>
  <c r="P165" i="24" s="1"/>
  <c r="P166" i="24" s="1"/>
  <c r="AX137" i="24" l="1"/>
  <c r="BH870" i="18"/>
  <c r="BI870" i="18" s="1"/>
  <c r="AU72" i="24"/>
  <c r="AU135" i="24" s="1"/>
  <c r="AW18" i="24"/>
  <c r="AW19" i="24"/>
  <c r="AU23" i="24"/>
  <c r="AU65" i="24"/>
  <c r="AU48" i="24"/>
  <c r="AU71" i="24"/>
  <c r="AV71" i="24"/>
  <c r="AV48" i="24"/>
  <c r="AV142" i="24"/>
  <c r="AV25" i="24"/>
  <c r="AY466" i="18"/>
  <c r="AY467" i="18"/>
  <c r="AY475" i="18" s="1"/>
  <c r="AX474" i="18"/>
  <c r="AT85" i="24"/>
  <c r="AT117" i="24"/>
  <c r="AT50" i="24"/>
  <c r="AW28" i="24"/>
  <c r="AW134" i="24"/>
  <c r="AX64" i="24"/>
  <c r="AX471" i="18"/>
  <c r="AX473" i="18" s="1"/>
  <c r="AX17" i="24"/>
  <c r="P109" i="24"/>
  <c r="P113" i="24" s="1"/>
  <c r="P37" i="24"/>
  <c r="P103" i="24"/>
  <c r="P122" i="24"/>
  <c r="P110" i="24" l="1"/>
  <c r="P111" i="24" s="1"/>
  <c r="AY471" i="18"/>
  <c r="AY473" i="18" s="1"/>
  <c r="AY64" i="24"/>
  <c r="AY17" i="24"/>
  <c r="AX28" i="24"/>
  <c r="AX134" i="24"/>
  <c r="AY137" i="24"/>
  <c r="AV50" i="24"/>
  <c r="AX18" i="24"/>
  <c r="AX19" i="24"/>
  <c r="AU50" i="24"/>
  <c r="AU117" i="24"/>
  <c r="AU85" i="24"/>
  <c r="AZ466" i="18"/>
  <c r="AY474" i="18"/>
  <c r="AZ467" i="18"/>
  <c r="AZ475" i="18" s="1"/>
  <c r="AW142" i="24"/>
  <c r="AW25" i="24"/>
  <c r="AV65" i="24"/>
  <c r="AV23" i="24"/>
  <c r="AV72" i="24"/>
  <c r="AV135" i="24" s="1"/>
  <c r="AW26" i="24"/>
  <c r="P124" i="24"/>
  <c r="P118" i="24"/>
  <c r="P104" i="24"/>
  <c r="P90" i="24"/>
  <c r="P77" i="24"/>
  <c r="P43" i="24"/>
  <c r="P55" i="24" s="1"/>
  <c r="P114" i="24" l="1"/>
  <c r="AZ137" i="24"/>
  <c r="AZ17" i="24"/>
  <c r="AZ64" i="24"/>
  <c r="AZ471" i="18"/>
  <c r="AZ473" i="18" s="1"/>
  <c r="AV85" i="24"/>
  <c r="AY134" i="24"/>
  <c r="AY28" i="24"/>
  <c r="AW48" i="24"/>
  <c r="AW71" i="24"/>
  <c r="AW23" i="24"/>
  <c r="AW65" i="24"/>
  <c r="AZ474" i="18"/>
  <c r="BA466" i="18"/>
  <c r="BA467" i="18"/>
  <c r="BA475" i="18" s="1"/>
  <c r="AW72" i="24"/>
  <c r="AW135" i="24" s="1"/>
  <c r="AX26" i="24"/>
  <c r="AV117" i="24"/>
  <c r="AY18" i="24"/>
  <c r="AY19" i="24"/>
  <c r="AX72" i="24" s="1"/>
  <c r="AX135" i="24" s="1"/>
  <c r="AX25" i="24"/>
  <c r="AX142" i="24"/>
  <c r="P81" i="24"/>
  <c r="P105" i="24"/>
  <c r="P106" i="24"/>
  <c r="P120" i="24"/>
  <c r="P119" i="24"/>
  <c r="P92" i="24"/>
  <c r="P132" i="24"/>
  <c r="P136" i="24" s="1"/>
  <c r="P115" i="24"/>
  <c r="P54" i="24"/>
  <c r="P86" i="24"/>
  <c r="BA137" i="24" l="1"/>
  <c r="AZ18" i="24"/>
  <c r="AZ19" i="24"/>
  <c r="AY72" i="24" s="1"/>
  <c r="AY135" i="24" s="1"/>
  <c r="AX23" i="24"/>
  <c r="AX65" i="24"/>
  <c r="BB466" i="18"/>
  <c r="BA474" i="18"/>
  <c r="BB467" i="18"/>
  <c r="BB475" i="18" s="1"/>
  <c r="AY26" i="24"/>
  <c r="AX71" i="24"/>
  <c r="AX48" i="24"/>
  <c r="BA17" i="24"/>
  <c r="BA471" i="18"/>
  <c r="BA473" i="18" s="1"/>
  <c r="BA64" i="24"/>
  <c r="AW50" i="24"/>
  <c r="AW117" i="24"/>
  <c r="AW85" i="24"/>
  <c r="AZ28" i="24"/>
  <c r="AZ134" i="24"/>
  <c r="AY25" i="24"/>
  <c r="AY142" i="24"/>
  <c r="P126" i="24"/>
  <c r="P127" i="24" s="1"/>
  <c r="P123" i="24"/>
  <c r="P125" i="24" s="1"/>
  <c r="P139" i="24"/>
  <c r="P138" i="24"/>
  <c r="P140" i="24" s="1"/>
  <c r="P88" i="24"/>
  <c r="P87" i="24"/>
  <c r="P56" i="24"/>
  <c r="P57" i="24"/>
  <c r="BB137" i="24" l="1"/>
  <c r="AY65" i="24"/>
  <c r="AY23" i="24"/>
  <c r="BA19" i="24"/>
  <c r="AZ72" i="24" s="1"/>
  <c r="AZ135" i="24" s="1"/>
  <c r="BA18" i="24"/>
  <c r="AY71" i="24"/>
  <c r="AY48" i="24"/>
  <c r="BA134" i="24"/>
  <c r="BA28" i="24"/>
  <c r="AX50" i="24"/>
  <c r="AX85" i="24"/>
  <c r="AX117" i="24"/>
  <c r="BB17" i="24"/>
  <c r="BB64" i="24"/>
  <c r="BB471" i="18"/>
  <c r="BB473" i="18" s="1"/>
  <c r="AZ26" i="24"/>
  <c r="BB474" i="18"/>
  <c r="BC466" i="18"/>
  <c r="BC467" i="18"/>
  <c r="BC475" i="18" s="1"/>
  <c r="AZ25" i="24"/>
  <c r="AZ142" i="24"/>
  <c r="P58" i="24"/>
  <c r="P94" i="24" s="1"/>
  <c r="P95" i="24" s="1"/>
  <c r="P91" i="24"/>
  <c r="P93" i="24" s="1"/>
  <c r="P78" i="24"/>
  <c r="Q100" i="24"/>
  <c r="Q59" i="24"/>
  <c r="Q34" i="24" s="1"/>
  <c r="Q35" i="24" s="1"/>
  <c r="Q37" i="24" s="1"/>
  <c r="BC471" i="18" l="1"/>
  <c r="BC473" i="18" s="1"/>
  <c r="BC64" i="24"/>
  <c r="BC17" i="24"/>
  <c r="AZ23" i="24"/>
  <c r="AZ65" i="24"/>
  <c r="BB19" i="24"/>
  <c r="BB18" i="24"/>
  <c r="BA25" i="24"/>
  <c r="BA142" i="24"/>
  <c r="BC137" i="24"/>
  <c r="AZ71" i="24"/>
  <c r="AZ48" i="24"/>
  <c r="BA26" i="24"/>
  <c r="BA72" i="24"/>
  <c r="BA135" i="24" s="1"/>
  <c r="BC474" i="18"/>
  <c r="BD467" i="18"/>
  <c r="BD475" i="18" s="1"/>
  <c r="BD466" i="18"/>
  <c r="BB134" i="24"/>
  <c r="BB28" i="24"/>
  <c r="AY50" i="24"/>
  <c r="AY117" i="24"/>
  <c r="AY85" i="24"/>
  <c r="Q90" i="24"/>
  <c r="Q43" i="24"/>
  <c r="Q55" i="24" s="1"/>
  <c r="Q77" i="24"/>
  <c r="Q101" i="24"/>
  <c r="Q109" i="24" s="1"/>
  <c r="P82" i="24"/>
  <c r="P79" i="24"/>
  <c r="P83" i="24" s="1"/>
  <c r="BD137" i="24" l="1"/>
  <c r="BD474" i="18"/>
  <c r="BE466" i="18"/>
  <c r="BE467" i="18"/>
  <c r="BE475" i="18" s="1"/>
  <c r="BA48" i="24"/>
  <c r="BA71" i="24"/>
  <c r="AZ85" i="24"/>
  <c r="AZ117" i="24"/>
  <c r="AZ50" i="24"/>
  <c r="BA65" i="24"/>
  <c r="BA23" i="24"/>
  <c r="BD64" i="24"/>
  <c r="BD17" i="24"/>
  <c r="BD471" i="18"/>
  <c r="BD473" i="18" s="1"/>
  <c r="BB25" i="24"/>
  <c r="BB142" i="24"/>
  <c r="BC19" i="24"/>
  <c r="BB72" i="24" s="1"/>
  <c r="BB135" i="24" s="1"/>
  <c r="BC18" i="24"/>
  <c r="Q102" i="24"/>
  <c r="Q103" i="24" s="1"/>
  <c r="BB26" i="24"/>
  <c r="BC134" i="24"/>
  <c r="BC28" i="24"/>
  <c r="Q110" i="24"/>
  <c r="Q113" i="24"/>
  <c r="Q81" i="24"/>
  <c r="Q54" i="24"/>
  <c r="Q86" i="24"/>
  <c r="Q92" i="24"/>
  <c r="Q122" i="24" l="1"/>
  <c r="Q124" i="24" s="1"/>
  <c r="BC25" i="24"/>
  <c r="BC142" i="24"/>
  <c r="BC26" i="24"/>
  <c r="BD18" i="24"/>
  <c r="BD19" i="24"/>
  <c r="BC72" i="24" s="1"/>
  <c r="BC135" i="24" s="1"/>
  <c r="BA85" i="24"/>
  <c r="BA50" i="24"/>
  <c r="BA117" i="24"/>
  <c r="BD134" i="24"/>
  <c r="BD28" i="24"/>
  <c r="BE471" i="18"/>
  <c r="BE473" i="18" s="1"/>
  <c r="BE17" i="24"/>
  <c r="BE64" i="24"/>
  <c r="BB71" i="24"/>
  <c r="BB48" i="24"/>
  <c r="BE137" i="24"/>
  <c r="BB65" i="24"/>
  <c r="BB23" i="24"/>
  <c r="BF466" i="18"/>
  <c r="BF467" i="18"/>
  <c r="BF475" i="18" s="1"/>
  <c r="BE474" i="18"/>
  <c r="Q114" i="24"/>
  <c r="Q111" i="24"/>
  <c r="Q118" i="24"/>
  <c r="Q104" i="24"/>
  <c r="Q57" i="24"/>
  <c r="Q56" i="24"/>
  <c r="Q88" i="24"/>
  <c r="Q87" i="24"/>
  <c r="BF137" i="24" l="1"/>
  <c r="BC65" i="24"/>
  <c r="BC23" i="24"/>
  <c r="BF474" i="18"/>
  <c r="BG466" i="18"/>
  <c r="BG467" i="18"/>
  <c r="BG475" i="18" s="1"/>
  <c r="BB85" i="24"/>
  <c r="BB117" i="24"/>
  <c r="BB50" i="24"/>
  <c r="BE28" i="24"/>
  <c r="BE134" i="24"/>
  <c r="BE19" i="24"/>
  <c r="BD72" i="24" s="1"/>
  <c r="BD135" i="24" s="1"/>
  <c r="BE18" i="24"/>
  <c r="BD25" i="24"/>
  <c r="BD142" i="24"/>
  <c r="BC48" i="24"/>
  <c r="BC71" i="24"/>
  <c r="BF471" i="18"/>
  <c r="BF473" i="18" s="1"/>
  <c r="BF64" i="24"/>
  <c r="BF17" i="24"/>
  <c r="BD26" i="24"/>
  <c r="Q58" i="24"/>
  <c r="Q94" i="24" s="1"/>
  <c r="Q95" i="24" s="1"/>
  <c r="Q78" i="24"/>
  <c r="Q91" i="24"/>
  <c r="Q93" i="24" s="1"/>
  <c r="Q120" i="24"/>
  <c r="Q119" i="24"/>
  <c r="Q106" i="24"/>
  <c r="Q105" i="24"/>
  <c r="R100" i="24"/>
  <c r="R59" i="24"/>
  <c r="R34" i="24" s="1"/>
  <c r="R35" i="24" s="1"/>
  <c r="R37" i="24" s="1"/>
  <c r="Q115" i="24"/>
  <c r="Q132" i="24"/>
  <c r="Q136" i="24" s="1"/>
  <c r="BG137" i="24" l="1"/>
  <c r="BD48" i="24"/>
  <c r="BD71" i="24"/>
  <c r="BE25" i="24"/>
  <c r="BE142" i="24"/>
  <c r="BH466" i="18"/>
  <c r="BG474" i="18"/>
  <c r="BH467" i="18"/>
  <c r="BH475" i="18" s="1"/>
  <c r="BF28" i="24"/>
  <c r="BF134" i="24"/>
  <c r="BD23" i="24"/>
  <c r="BD65" i="24"/>
  <c r="BF19" i="24"/>
  <c r="BE72" i="24" s="1"/>
  <c r="BE135" i="24" s="1"/>
  <c r="BF18" i="24"/>
  <c r="BC85" i="24"/>
  <c r="BC117" i="24"/>
  <c r="BC50" i="24"/>
  <c r="BE26" i="24"/>
  <c r="BG471" i="18"/>
  <c r="BG473" i="18" s="1"/>
  <c r="BG17" i="24"/>
  <c r="BG64" i="24"/>
  <c r="R43" i="24"/>
  <c r="R55" i="24" s="1"/>
  <c r="R90" i="24"/>
  <c r="R77" i="24"/>
  <c r="Q79" i="24"/>
  <c r="Q83" i="24" s="1"/>
  <c r="Q82" i="24"/>
  <c r="R101" i="24"/>
  <c r="R102" i="24" s="1"/>
  <c r="Q139" i="24"/>
  <c r="Q138" i="24"/>
  <c r="Q140" i="24" s="1"/>
  <c r="Q123" i="24"/>
  <c r="Q125" i="24" s="1"/>
  <c r="Q126" i="24"/>
  <c r="Q127" i="24" s="1"/>
  <c r="BG18" i="24" l="1"/>
  <c r="BG19" i="24"/>
  <c r="BF72" i="24" s="1"/>
  <c r="BF135" i="24" s="1"/>
  <c r="BF26" i="24"/>
  <c r="BE48" i="24"/>
  <c r="BE71" i="24"/>
  <c r="BF25" i="24"/>
  <c r="BF142" i="24"/>
  <c r="BD50" i="24"/>
  <c r="BD117" i="24"/>
  <c r="BD85" i="24"/>
  <c r="BG134" i="24"/>
  <c r="BG28" i="24"/>
  <c r="BH137" i="24"/>
  <c r="BE65" i="24"/>
  <c r="BE23" i="24"/>
  <c r="BI467" i="18"/>
  <c r="BI475" i="18" s="1"/>
  <c r="BH474" i="18"/>
  <c r="BI466" i="18"/>
  <c r="BI474" i="18" s="1"/>
  <c r="BI67" i="24" s="1"/>
  <c r="F67" i="24" s="1"/>
  <c r="BH471" i="18"/>
  <c r="BH473" i="18" s="1"/>
  <c r="BH17" i="24"/>
  <c r="BH64" i="24"/>
  <c r="R109" i="24"/>
  <c r="R122" i="24"/>
  <c r="R103" i="24"/>
  <c r="R81" i="24"/>
  <c r="R92" i="24"/>
  <c r="R54" i="24"/>
  <c r="R86" i="24"/>
  <c r="BI137" i="24" l="1"/>
  <c r="BH18" i="24"/>
  <c r="BH19" i="24"/>
  <c r="BG72" i="24" s="1"/>
  <c r="BG135" i="24" s="1"/>
  <c r="BH134" i="24"/>
  <c r="BH28" i="24"/>
  <c r="BF23" i="24"/>
  <c r="BF65" i="24"/>
  <c r="BF48" i="24"/>
  <c r="BF71" i="24"/>
  <c r="BI64" i="24"/>
  <c r="BI471" i="18"/>
  <c r="BI473" i="18" s="1"/>
  <c r="BI17" i="24"/>
  <c r="BG26" i="24"/>
  <c r="BE117" i="24"/>
  <c r="BE85" i="24"/>
  <c r="BE50" i="24"/>
  <c r="BG142" i="24"/>
  <c r="BG25" i="24"/>
  <c r="R124" i="24"/>
  <c r="R88" i="24"/>
  <c r="R87" i="24"/>
  <c r="R56" i="24"/>
  <c r="R57" i="24"/>
  <c r="R118" i="24"/>
  <c r="R104" i="24"/>
  <c r="R113" i="24"/>
  <c r="R110" i="24"/>
  <c r="BG71" i="24" l="1"/>
  <c r="BG48" i="24"/>
  <c r="BH25" i="24"/>
  <c r="BH142" i="24"/>
  <c r="BI19" i="24"/>
  <c r="BH72" i="24" s="1"/>
  <c r="BH135" i="24" s="1"/>
  <c r="BI18" i="24"/>
  <c r="BF50" i="24"/>
  <c r="BF85" i="24"/>
  <c r="BF117" i="24"/>
  <c r="BG23" i="24"/>
  <c r="BG65" i="24"/>
  <c r="BI28" i="24"/>
  <c r="BI134" i="24"/>
  <c r="BH26" i="24"/>
  <c r="R58" i="24"/>
  <c r="R94" i="24" s="1"/>
  <c r="R95" i="24" s="1"/>
  <c r="R78" i="24"/>
  <c r="R91" i="24"/>
  <c r="R93" i="24" s="1"/>
  <c r="R105" i="24"/>
  <c r="R106" i="24"/>
  <c r="R120" i="24"/>
  <c r="R119" i="24"/>
  <c r="S100" i="24"/>
  <c r="S59" i="24"/>
  <c r="S34" i="24" s="1"/>
  <c r="S35" i="24" s="1"/>
  <c r="S37" i="24" s="1"/>
  <c r="R111" i="24"/>
  <c r="R114" i="24"/>
  <c r="BH65" i="24" l="1"/>
  <c r="BH23" i="24"/>
  <c r="BI26" i="24"/>
  <c r="BI72" i="24"/>
  <c r="BI135" i="24" s="1"/>
  <c r="BH48" i="24"/>
  <c r="BH71" i="24"/>
  <c r="BI142" i="24"/>
  <c r="BI25" i="24"/>
  <c r="BG117" i="24"/>
  <c r="BG85" i="24"/>
  <c r="BG50" i="24"/>
  <c r="R115" i="24"/>
  <c r="R132" i="24"/>
  <c r="R136" i="24" s="1"/>
  <c r="R79" i="24"/>
  <c r="R83" i="24" s="1"/>
  <c r="R82" i="24"/>
  <c r="S90" i="24"/>
  <c r="S77" i="24"/>
  <c r="S43" i="24"/>
  <c r="S55" i="24" s="1"/>
  <c r="S101" i="24"/>
  <c r="S109" i="24" s="1"/>
  <c r="R123" i="24"/>
  <c r="R125" i="24" s="1"/>
  <c r="R126" i="24"/>
  <c r="R127" i="24" s="1"/>
  <c r="BI65" i="24" l="1"/>
  <c r="F65" i="24" s="1"/>
  <c r="BI23" i="24"/>
  <c r="BH50" i="24"/>
  <c r="BH117" i="24"/>
  <c r="BH85" i="24"/>
  <c r="BI48" i="24"/>
  <c r="BI71" i="24"/>
  <c r="S102" i="24"/>
  <c r="S122" i="24" s="1"/>
  <c r="R138" i="24"/>
  <c r="R140" i="24" s="1"/>
  <c r="R139" i="24"/>
  <c r="S92" i="24"/>
  <c r="S81" i="24"/>
  <c r="S113" i="24"/>
  <c r="S110" i="24"/>
  <c r="S54" i="24"/>
  <c r="S86" i="24"/>
  <c r="F64" i="24" l="1"/>
  <c r="S103" i="24"/>
  <c r="S104" i="24" s="1"/>
  <c r="BI117" i="24"/>
  <c r="E117" i="24" s="1"/>
  <c r="BI85" i="24"/>
  <c r="E85" i="24" s="1"/>
  <c r="BI50" i="24"/>
  <c r="S57" i="24"/>
  <c r="S56" i="24"/>
  <c r="S124" i="24"/>
  <c r="S88" i="24"/>
  <c r="S87" i="24"/>
  <c r="S111" i="24"/>
  <c r="S114" i="24"/>
  <c r="S118" i="24" l="1"/>
  <c r="S119" i="24" s="1"/>
  <c r="T100" i="24"/>
  <c r="T59" i="24"/>
  <c r="T34" i="24" s="1"/>
  <c r="T35" i="24" s="1"/>
  <c r="T37" i="24" s="1"/>
  <c r="S58" i="24"/>
  <c r="S94" i="24" s="1"/>
  <c r="S95" i="24" s="1"/>
  <c r="S78" i="24"/>
  <c r="S91" i="24"/>
  <c r="S93" i="24" s="1"/>
  <c r="S132" i="24"/>
  <c r="S136" i="24" s="1"/>
  <c r="S115" i="24"/>
  <c r="S106" i="24"/>
  <c r="S105" i="24"/>
  <c r="S120" i="24"/>
  <c r="S79" i="24" l="1"/>
  <c r="S83" i="24" s="1"/>
  <c r="S82" i="24"/>
  <c r="T77" i="24"/>
  <c r="T90" i="24"/>
  <c r="T43" i="24"/>
  <c r="T55" i="24" s="1"/>
  <c r="S139" i="24"/>
  <c r="S138" i="24"/>
  <c r="S140" i="24" s="1"/>
  <c r="S123" i="24"/>
  <c r="S125" i="24" s="1"/>
  <c r="S126" i="24"/>
  <c r="S127" i="24" s="1"/>
  <c r="T101" i="24"/>
  <c r="T109" i="24" s="1"/>
  <c r="T110" i="24" l="1"/>
  <c r="T113" i="24"/>
  <c r="T54" i="24"/>
  <c r="T86" i="24"/>
  <c r="T92" i="24"/>
  <c r="T102" i="24"/>
  <c r="T81" i="24"/>
  <c r="T103" i="24" l="1"/>
  <c r="T122" i="24"/>
  <c r="T88" i="24"/>
  <c r="T87" i="24"/>
  <c r="T56" i="24"/>
  <c r="T57" i="24"/>
  <c r="T114" i="24"/>
  <c r="T111" i="24"/>
  <c r="T132" i="24" l="1"/>
  <c r="T136" i="24" s="1"/>
  <c r="T115" i="24"/>
  <c r="T58" i="24"/>
  <c r="T94" i="24" s="1"/>
  <c r="T95" i="24" s="1"/>
  <c r="T78" i="24"/>
  <c r="T91" i="24"/>
  <c r="T93" i="24" s="1"/>
  <c r="T124" i="24"/>
  <c r="U100" i="24"/>
  <c r="U59" i="24"/>
  <c r="U34" i="24" s="1"/>
  <c r="U35" i="24" s="1"/>
  <c r="U37" i="24" s="1"/>
  <c r="T118" i="24"/>
  <c r="T104" i="24"/>
  <c r="T120" i="24" l="1"/>
  <c r="T119" i="24"/>
  <c r="U77" i="24"/>
  <c r="U90" i="24"/>
  <c r="U43" i="24"/>
  <c r="U55" i="24" s="1"/>
  <c r="T138" i="24"/>
  <c r="T140" i="24" s="1"/>
  <c r="T139" i="24"/>
  <c r="U101" i="24"/>
  <c r="U102" i="24" s="1"/>
  <c r="T105" i="24"/>
  <c r="T106" i="24"/>
  <c r="T82" i="24"/>
  <c r="T79" i="24"/>
  <c r="T83" i="24" s="1"/>
  <c r="U122" i="24" l="1"/>
  <c r="U103" i="24"/>
  <c r="U118" i="24" s="1"/>
  <c r="U120" i="24" s="1"/>
  <c r="U92" i="24"/>
  <c r="U81" i="24"/>
  <c r="T123" i="24"/>
  <c r="T125" i="24" s="1"/>
  <c r="T126" i="24"/>
  <c r="T127" i="24" s="1"/>
  <c r="U109" i="24"/>
  <c r="U54" i="24"/>
  <c r="U86" i="24"/>
  <c r="U119" i="24" l="1"/>
  <c r="U110" i="24"/>
  <c r="U113" i="24"/>
  <c r="U56" i="24"/>
  <c r="U57" i="24"/>
  <c r="U88" i="24"/>
  <c r="U87" i="24"/>
  <c r="U104" i="24"/>
  <c r="U124" i="24"/>
  <c r="U105" i="24" l="1"/>
  <c r="U106" i="24"/>
  <c r="V100" i="24"/>
  <c r="V59" i="24"/>
  <c r="V34" i="24" s="1"/>
  <c r="V35" i="24" s="1"/>
  <c r="V37" i="24" s="1"/>
  <c r="U58" i="24"/>
  <c r="U94" i="24" s="1"/>
  <c r="U95" i="24" s="1"/>
  <c r="U78" i="24"/>
  <c r="U91" i="24"/>
  <c r="U93" i="24" s="1"/>
  <c r="U111" i="24"/>
  <c r="U114" i="24"/>
  <c r="V90" i="24" l="1"/>
  <c r="V43" i="24"/>
  <c r="V55" i="24" s="1"/>
  <c r="V77" i="24"/>
  <c r="V101" i="24"/>
  <c r="V102" i="24" s="1"/>
  <c r="U82" i="24"/>
  <c r="U79" i="24"/>
  <c r="U83" i="24" s="1"/>
  <c r="U132" i="24"/>
  <c r="U136" i="24" s="1"/>
  <c r="U115" i="24"/>
  <c r="U123" i="24"/>
  <c r="U125" i="24" s="1"/>
  <c r="U126" i="24"/>
  <c r="U127" i="24" s="1"/>
  <c r="V103" i="24" l="1"/>
  <c r="V122" i="24"/>
  <c r="V81" i="24"/>
  <c r="V54" i="24"/>
  <c r="V86" i="24"/>
  <c r="U138" i="24"/>
  <c r="U140" i="24" s="1"/>
  <c r="U139" i="24"/>
  <c r="V109" i="24"/>
  <c r="V92" i="24"/>
  <c r="V124" i="24" l="1"/>
  <c r="V88" i="24"/>
  <c r="V87" i="24"/>
  <c r="V110" i="24"/>
  <c r="V113" i="24"/>
  <c r="V57" i="24"/>
  <c r="V56" i="24"/>
  <c r="V118" i="24"/>
  <c r="V104" i="24"/>
  <c r="V106" i="24" l="1"/>
  <c r="V105" i="24"/>
  <c r="V120" i="24"/>
  <c r="V119" i="24"/>
  <c r="V114" i="24"/>
  <c r="V111" i="24"/>
  <c r="V58" i="24"/>
  <c r="V94" i="24" s="1"/>
  <c r="V95" i="24" s="1"/>
  <c r="V78" i="24"/>
  <c r="V91" i="24"/>
  <c r="V93" i="24" s="1"/>
  <c r="W59" i="24"/>
  <c r="W34" i="24" s="1"/>
  <c r="W35" i="24" s="1"/>
  <c r="W37" i="24" s="1"/>
  <c r="W100" i="24"/>
  <c r="V82" i="24" l="1"/>
  <c r="V79" i="24"/>
  <c r="V83" i="24" s="1"/>
  <c r="W101" i="24"/>
  <c r="W109" i="24" s="1"/>
  <c r="V115" i="24"/>
  <c r="V132" i="24"/>
  <c r="V136" i="24" s="1"/>
  <c r="V126" i="24"/>
  <c r="V127" i="24" s="1"/>
  <c r="V123" i="24"/>
  <c r="V125" i="24" s="1"/>
  <c r="W43" i="24"/>
  <c r="W55" i="24" s="1"/>
  <c r="W90" i="24"/>
  <c r="W77" i="24"/>
  <c r="W113" i="24" l="1"/>
  <c r="W110" i="24"/>
  <c r="V139" i="24"/>
  <c r="V138" i="24"/>
  <c r="V140" i="24" s="1"/>
  <c r="W92" i="24"/>
  <c r="W81" i="24"/>
  <c r="W54" i="24"/>
  <c r="W86" i="24"/>
  <c r="W102" i="24"/>
  <c r="W88" i="24" l="1"/>
  <c r="W87" i="24"/>
  <c r="W114" i="24"/>
  <c r="W111" i="24"/>
  <c r="W103" i="24"/>
  <c r="W122" i="24"/>
  <c r="W57" i="24"/>
  <c r="W56" i="24"/>
  <c r="W132" i="24" l="1"/>
  <c r="W136" i="24" s="1"/>
  <c r="W115" i="24"/>
  <c r="X100" i="24"/>
  <c r="X59" i="24"/>
  <c r="X34" i="24" s="1"/>
  <c r="X35" i="24" s="1"/>
  <c r="X37" i="24" s="1"/>
  <c r="W58" i="24"/>
  <c r="W94" i="24" s="1"/>
  <c r="W95" i="24" s="1"/>
  <c r="W91" i="24"/>
  <c r="W93" i="24" s="1"/>
  <c r="W78" i="24"/>
  <c r="W124" i="24"/>
  <c r="W118" i="24"/>
  <c r="W104" i="24"/>
  <c r="X90" i="24" l="1"/>
  <c r="X77" i="24"/>
  <c r="X43" i="24"/>
  <c r="X55" i="24" s="1"/>
  <c r="X101" i="24"/>
  <c r="X109" i="24" s="1"/>
  <c r="W120" i="24"/>
  <c r="W119" i="24"/>
  <c r="W79" i="24"/>
  <c r="W83" i="24" s="1"/>
  <c r="W82" i="24"/>
  <c r="W105" i="24"/>
  <c r="W106" i="24"/>
  <c r="W138" i="24"/>
  <c r="W140" i="24" s="1"/>
  <c r="W139" i="24"/>
  <c r="X113" i="24" l="1"/>
  <c r="X110" i="24"/>
  <c r="X54" i="24"/>
  <c r="X86" i="24"/>
  <c r="X81" i="24"/>
  <c r="W126" i="24"/>
  <c r="W127" i="24" s="1"/>
  <c r="W123" i="24"/>
  <c r="W125" i="24" s="1"/>
  <c r="X102" i="24"/>
  <c r="X92" i="24"/>
  <c r="X88" i="24" l="1"/>
  <c r="X87" i="24"/>
  <c r="X56" i="24"/>
  <c r="X57" i="24"/>
  <c r="X111" i="24"/>
  <c r="X114" i="24"/>
  <c r="X122" i="24"/>
  <c r="X103" i="24"/>
  <c r="X104" i="24" l="1"/>
  <c r="X118" i="24"/>
  <c r="X124" i="24"/>
  <c r="X58" i="24"/>
  <c r="X94" i="24" s="1"/>
  <c r="X95" i="24" s="1"/>
  <c r="X91" i="24"/>
  <c r="X93" i="24" s="1"/>
  <c r="X78" i="24"/>
  <c r="Y100" i="24"/>
  <c r="Y59" i="24"/>
  <c r="Y34" i="24" s="1"/>
  <c r="Y35" i="24" s="1"/>
  <c r="Y37" i="24" s="1"/>
  <c r="X115" i="24"/>
  <c r="X132" i="24"/>
  <c r="X136" i="24" s="1"/>
  <c r="Y101" i="24" l="1"/>
  <c r="Y109" i="24" s="1"/>
  <c r="Y77" i="24"/>
  <c r="Y90" i="24"/>
  <c r="Y43" i="24"/>
  <c r="Y55" i="24" s="1"/>
  <c r="X119" i="24"/>
  <c r="X120" i="24"/>
  <c r="X138" i="24"/>
  <c r="X140" i="24" s="1"/>
  <c r="X139" i="24"/>
  <c r="X79" i="24"/>
  <c r="X83" i="24" s="1"/>
  <c r="X82" i="24"/>
  <c r="X105" i="24"/>
  <c r="X106" i="24"/>
  <c r="Y102" i="24" l="1"/>
  <c r="Y122" i="24" s="1"/>
  <c r="Y92" i="24"/>
  <c r="X126" i="24"/>
  <c r="X127" i="24" s="1"/>
  <c r="X123" i="24"/>
  <c r="X125" i="24" s="1"/>
  <c r="Y81" i="24"/>
  <c r="Y54" i="24"/>
  <c r="Y86" i="24"/>
  <c r="Y113" i="24"/>
  <c r="Y110" i="24"/>
  <c r="Y103" i="24" l="1"/>
  <c r="Y118" i="24" s="1"/>
  <c r="Y124" i="24"/>
  <c r="Y88" i="24"/>
  <c r="Y87" i="24"/>
  <c r="Y57" i="24"/>
  <c r="Y56" i="24"/>
  <c r="Y111" i="24"/>
  <c r="Y114" i="24"/>
  <c r="Y104" i="24" l="1"/>
  <c r="Y105" i="24" s="1"/>
  <c r="Y120" i="24"/>
  <c r="Y119" i="24"/>
  <c r="Y115" i="24"/>
  <c r="Y132" i="24"/>
  <c r="Y136" i="24" s="1"/>
  <c r="Y58" i="24"/>
  <c r="Y94" i="24" s="1"/>
  <c r="Y95" i="24" s="1"/>
  <c r="Y78" i="24"/>
  <c r="Y91" i="24"/>
  <c r="Y93" i="24" s="1"/>
  <c r="Z100" i="24"/>
  <c r="Z59" i="24"/>
  <c r="Z34" i="24" s="1"/>
  <c r="Z35" i="24" s="1"/>
  <c r="Z37" i="24" s="1"/>
  <c r="Y106" i="24" l="1"/>
  <c r="Y79" i="24"/>
  <c r="Y83" i="24" s="1"/>
  <c r="Y82" i="24"/>
  <c r="Y138" i="24"/>
  <c r="Y140" i="24" s="1"/>
  <c r="Y139" i="24"/>
  <c r="Z101" i="24"/>
  <c r="Z109" i="24" s="1"/>
  <c r="Z77" i="24"/>
  <c r="Z90" i="24"/>
  <c r="Z43" i="24"/>
  <c r="Z55" i="24" s="1"/>
  <c r="Y123" i="24"/>
  <c r="Y125" i="24" s="1"/>
  <c r="Y126" i="24"/>
  <c r="Y127" i="24" s="1"/>
  <c r="Z102" i="24" l="1"/>
  <c r="Z122" i="24" s="1"/>
  <c r="Z92" i="24"/>
  <c r="Z81" i="24"/>
  <c r="Z54" i="24"/>
  <c r="Z86" i="24"/>
  <c r="Z110" i="24"/>
  <c r="Z113" i="24"/>
  <c r="Z103" i="24" l="1"/>
  <c r="Z104" i="24" s="1"/>
  <c r="Z88" i="24"/>
  <c r="Z87" i="24"/>
  <c r="Z56" i="24"/>
  <c r="Z57" i="24"/>
  <c r="Z114" i="24"/>
  <c r="Z111" i="24"/>
  <c r="Z124" i="24"/>
  <c r="Z118" i="24" l="1"/>
  <c r="Z119" i="24" s="1"/>
  <c r="Z58" i="24"/>
  <c r="Z94" i="24" s="1"/>
  <c r="Z95" i="24" s="1"/>
  <c r="Z91" i="24"/>
  <c r="Z93" i="24" s="1"/>
  <c r="Z78" i="24"/>
  <c r="AA100" i="24"/>
  <c r="AA59" i="24"/>
  <c r="AA34" i="24" s="1"/>
  <c r="AA35" i="24" s="1"/>
  <c r="AA37" i="24" s="1"/>
  <c r="Z132" i="24"/>
  <c r="Z136" i="24" s="1"/>
  <c r="Z115" i="24"/>
  <c r="Z106" i="24"/>
  <c r="Z105" i="24"/>
  <c r="Z120" i="24" l="1"/>
  <c r="AA101" i="24"/>
  <c r="AA102" i="24" s="1"/>
  <c r="Z139" i="24"/>
  <c r="Z138" i="24"/>
  <c r="Z140" i="24" s="1"/>
  <c r="Z79" i="24"/>
  <c r="Z83" i="24" s="1"/>
  <c r="Z82" i="24"/>
  <c r="Z126" i="24"/>
  <c r="Z127" i="24" s="1"/>
  <c r="Z123" i="24"/>
  <c r="Z125" i="24" s="1"/>
  <c r="AA77" i="24"/>
  <c r="AA90" i="24"/>
  <c r="AA43" i="24"/>
  <c r="AA55" i="24" s="1"/>
  <c r="AA109" i="24" l="1"/>
  <c r="AA110" i="24" s="1"/>
  <c r="AA81" i="24"/>
  <c r="AA92" i="24"/>
  <c r="AA54" i="24"/>
  <c r="AA86" i="24"/>
  <c r="AA122" i="24"/>
  <c r="AA103" i="24"/>
  <c r="AA113" i="24" l="1"/>
  <c r="AA88" i="24"/>
  <c r="AA87" i="24"/>
  <c r="AA56" i="24"/>
  <c r="AA57" i="24"/>
  <c r="AA118" i="24"/>
  <c r="AA104" i="24"/>
  <c r="AA124" i="24"/>
  <c r="AA114" i="24"/>
  <c r="AA111" i="24"/>
  <c r="AA58" i="24" l="1"/>
  <c r="AA94" i="24" s="1"/>
  <c r="AA95" i="24" s="1"/>
  <c r="AA78" i="24"/>
  <c r="AA91" i="24"/>
  <c r="AA93" i="24" s="1"/>
  <c r="AA115" i="24"/>
  <c r="AA132" i="24"/>
  <c r="AA136" i="24" s="1"/>
  <c r="AB100" i="24"/>
  <c r="AB59" i="24"/>
  <c r="AB34" i="24" s="1"/>
  <c r="AB35" i="24" s="1"/>
  <c r="AB37" i="24" s="1"/>
  <c r="AA106" i="24"/>
  <c r="AA105" i="24"/>
  <c r="AA120" i="24"/>
  <c r="AA119" i="24"/>
  <c r="AB43" i="24" l="1"/>
  <c r="AB55" i="24" s="1"/>
  <c r="AB77" i="24"/>
  <c r="AB90" i="24"/>
  <c r="AB101" i="24"/>
  <c r="AB102" i="24" s="1"/>
  <c r="AA79" i="24"/>
  <c r="AA83" i="24" s="1"/>
  <c r="AA82" i="24"/>
  <c r="AA126" i="24"/>
  <c r="AA127" i="24" s="1"/>
  <c r="AA123" i="24"/>
  <c r="AA125" i="24" s="1"/>
  <c r="AA139" i="24"/>
  <c r="AA138" i="24"/>
  <c r="AA140" i="24" s="1"/>
  <c r="AB109" i="24" l="1"/>
  <c r="AB110" i="24" s="1"/>
  <c r="AB92" i="24"/>
  <c r="AB81" i="24"/>
  <c r="AB54" i="24"/>
  <c r="AB86" i="24"/>
  <c r="AB103" i="24"/>
  <c r="AB122" i="24"/>
  <c r="AB113" i="24" l="1"/>
  <c r="AB111" i="24"/>
  <c r="AB114" i="24"/>
  <c r="AB88" i="24"/>
  <c r="AB87" i="24"/>
  <c r="AB124" i="24"/>
  <c r="AB118" i="24"/>
  <c r="AB104" i="24"/>
  <c r="AB56" i="24"/>
  <c r="AB57" i="24"/>
  <c r="AB120" i="24" l="1"/>
  <c r="AB119" i="24"/>
  <c r="AC100" i="24"/>
  <c r="AC59" i="24"/>
  <c r="AC34" i="24" s="1"/>
  <c r="AC35" i="24" s="1"/>
  <c r="AC37" i="24" s="1"/>
  <c r="AB58" i="24"/>
  <c r="AB94" i="24" s="1"/>
  <c r="AB95" i="24" s="1"/>
  <c r="AB91" i="24"/>
  <c r="AB93" i="24" s="1"/>
  <c r="AB78" i="24"/>
  <c r="AB106" i="24"/>
  <c r="AB105" i="24"/>
  <c r="AB115" i="24"/>
  <c r="AB132" i="24"/>
  <c r="AB136" i="24" s="1"/>
  <c r="AC101" i="24" l="1"/>
  <c r="AC109" i="24" s="1"/>
  <c r="AB79" i="24"/>
  <c r="AB83" i="24" s="1"/>
  <c r="AB82" i="24"/>
  <c r="AB138" i="24"/>
  <c r="AB140" i="24" s="1"/>
  <c r="AB139" i="24"/>
  <c r="AB126" i="24"/>
  <c r="AB127" i="24" s="1"/>
  <c r="AB123" i="24"/>
  <c r="AB125" i="24" s="1"/>
  <c r="AC90" i="24"/>
  <c r="AC43" i="24"/>
  <c r="AC55" i="24" s="1"/>
  <c r="AC77" i="24"/>
  <c r="AC102" i="24" l="1"/>
  <c r="AC103" i="24" s="1"/>
  <c r="AC54" i="24"/>
  <c r="AC86" i="24"/>
  <c r="AC92" i="24"/>
  <c r="AC81" i="24"/>
  <c r="AC110" i="24"/>
  <c r="AC113" i="24"/>
  <c r="AC122" i="24" l="1"/>
  <c r="AC124" i="24" s="1"/>
  <c r="AC88" i="24"/>
  <c r="AC87" i="24"/>
  <c r="AC118" i="24"/>
  <c r="AC104" i="24"/>
  <c r="AC111" i="24"/>
  <c r="AC114" i="24"/>
  <c r="AC56" i="24"/>
  <c r="AC57" i="24"/>
  <c r="AC105" i="24" l="1"/>
  <c r="AC106" i="24"/>
  <c r="AC120" i="24"/>
  <c r="AC119" i="24"/>
  <c r="AC58" i="24"/>
  <c r="AC94" i="24" s="1"/>
  <c r="AC95" i="24" s="1"/>
  <c r="AC78" i="24"/>
  <c r="AC91" i="24"/>
  <c r="AC93" i="24" s="1"/>
  <c r="AD100" i="24"/>
  <c r="AD59" i="24"/>
  <c r="AD34" i="24" s="1"/>
  <c r="AD35" i="24" s="1"/>
  <c r="AD37" i="24" s="1"/>
  <c r="AC132" i="24"/>
  <c r="AC136" i="24" s="1"/>
  <c r="AC115" i="24"/>
  <c r="AC138" i="24" l="1"/>
  <c r="AC140" i="24" s="1"/>
  <c r="AC139" i="24"/>
  <c r="AC82" i="24"/>
  <c r="AC79" i="24"/>
  <c r="AC83" i="24" s="1"/>
  <c r="AD43" i="24"/>
  <c r="AD55" i="24" s="1"/>
  <c r="AD77" i="24"/>
  <c r="AD90" i="24"/>
  <c r="AD101" i="24"/>
  <c r="AD102" i="24" s="1"/>
  <c r="AC126" i="24"/>
  <c r="AC127" i="24" s="1"/>
  <c r="AC123" i="24"/>
  <c r="AC125" i="24" s="1"/>
  <c r="AD109" i="24" l="1"/>
  <c r="AD110" i="24" s="1"/>
  <c r="AD81" i="24"/>
  <c r="AD54" i="24"/>
  <c r="AD86" i="24"/>
  <c r="AD103" i="24"/>
  <c r="AD122" i="24"/>
  <c r="AD92" i="24"/>
  <c r="AD113" i="24" l="1"/>
  <c r="AD88" i="24"/>
  <c r="AD87" i="24"/>
  <c r="AD114" i="24"/>
  <c r="AD111" i="24"/>
  <c r="AD57" i="24"/>
  <c r="AD56" i="24"/>
  <c r="AD124" i="24"/>
  <c r="AD118" i="24"/>
  <c r="AD104" i="24"/>
  <c r="AD115" i="24" l="1"/>
  <c r="AD132" i="24"/>
  <c r="AD136" i="24" s="1"/>
  <c r="AD120" i="24"/>
  <c r="AD119" i="24"/>
  <c r="AD105" i="24"/>
  <c r="AD106" i="24"/>
  <c r="AE100" i="24"/>
  <c r="AE59" i="24"/>
  <c r="AE34" i="24" s="1"/>
  <c r="AE35" i="24" s="1"/>
  <c r="AE37" i="24" s="1"/>
  <c r="AD58" i="24"/>
  <c r="AD94" i="24" s="1"/>
  <c r="AD95" i="24" s="1"/>
  <c r="AD78" i="24"/>
  <c r="AD91" i="24"/>
  <c r="AD93" i="24" s="1"/>
  <c r="AE101" i="24" l="1"/>
  <c r="AE109" i="24" s="1"/>
  <c r="AD82" i="24"/>
  <c r="AD79" i="24"/>
  <c r="AD83" i="24" s="1"/>
  <c r="AD123" i="24"/>
  <c r="AD125" i="24" s="1"/>
  <c r="AD126" i="24"/>
  <c r="AD127" i="24" s="1"/>
  <c r="AD139" i="24"/>
  <c r="AD138" i="24"/>
  <c r="AD140" i="24" s="1"/>
  <c r="AE77" i="24"/>
  <c r="AE43" i="24"/>
  <c r="AE55" i="24" s="1"/>
  <c r="AE90" i="24"/>
  <c r="AE102" i="24" l="1"/>
  <c r="AE103" i="24" s="1"/>
  <c r="AE54" i="24"/>
  <c r="AE86" i="24"/>
  <c r="AE81" i="24"/>
  <c r="AE92" i="24"/>
  <c r="AE110" i="24"/>
  <c r="AE113" i="24"/>
  <c r="AE122" i="24" l="1"/>
  <c r="AE124" i="24" s="1"/>
  <c r="AE118" i="24"/>
  <c r="AE104" i="24"/>
  <c r="AE88" i="24"/>
  <c r="AE87" i="24"/>
  <c r="AE111" i="24"/>
  <c r="AE114" i="24"/>
  <c r="AE57" i="24"/>
  <c r="AE56" i="24"/>
  <c r="AE120" i="24" l="1"/>
  <c r="AE119" i="24"/>
  <c r="AE132" i="24"/>
  <c r="AE136" i="24" s="1"/>
  <c r="AE115" i="24"/>
  <c r="AF100" i="24"/>
  <c r="AF59" i="24"/>
  <c r="AF34" i="24" s="1"/>
  <c r="AF35" i="24" s="1"/>
  <c r="AF37" i="24" s="1"/>
  <c r="AE58" i="24"/>
  <c r="AE94" i="24" s="1"/>
  <c r="AE95" i="24" s="1"/>
  <c r="AE78" i="24"/>
  <c r="AE91" i="24"/>
  <c r="AE93" i="24" s="1"/>
  <c r="AE105" i="24"/>
  <c r="AE106" i="24"/>
  <c r="AE82" i="24" l="1"/>
  <c r="AE79" i="24"/>
  <c r="AE83" i="24" s="1"/>
  <c r="AE138" i="24"/>
  <c r="AE140" i="24" s="1"/>
  <c r="AE139" i="24"/>
  <c r="AF90" i="24"/>
  <c r="AF77" i="24"/>
  <c r="AF43" i="24"/>
  <c r="AF55" i="24" s="1"/>
  <c r="AE123" i="24"/>
  <c r="AE125" i="24" s="1"/>
  <c r="AE126" i="24"/>
  <c r="AE127" i="24" s="1"/>
  <c r="AF101" i="24"/>
  <c r="AF102" i="24" s="1"/>
  <c r="AF103" i="24" l="1"/>
  <c r="AF122" i="24"/>
  <c r="AF54" i="24"/>
  <c r="AF86" i="24"/>
  <c r="AF81" i="24"/>
  <c r="AF92" i="24"/>
  <c r="AF109" i="24"/>
  <c r="AF88" i="24" l="1"/>
  <c r="AF87" i="24"/>
  <c r="AF56" i="24"/>
  <c r="AF57" i="24"/>
  <c r="AF124" i="24"/>
  <c r="AF113" i="24"/>
  <c r="AF110" i="24"/>
  <c r="AF118" i="24"/>
  <c r="AF104" i="24"/>
  <c r="AF58" i="24" l="1"/>
  <c r="AF94" i="24" s="1"/>
  <c r="AF95" i="24" s="1"/>
  <c r="AF91" i="24"/>
  <c r="AF93" i="24" s="1"/>
  <c r="AF78" i="24"/>
  <c r="AG100" i="24"/>
  <c r="AG59" i="24"/>
  <c r="AG34" i="24" s="1"/>
  <c r="AG35" i="24" s="1"/>
  <c r="AG37" i="24" s="1"/>
  <c r="AF111" i="24"/>
  <c r="AF114" i="24"/>
  <c r="AF105" i="24"/>
  <c r="AF106" i="24"/>
  <c r="AF120" i="24"/>
  <c r="AF119" i="24"/>
  <c r="AG101" i="24" l="1"/>
  <c r="AG109" i="24" s="1"/>
  <c r="AF126" i="24"/>
  <c r="AF127" i="24" s="1"/>
  <c r="AF123" i="24"/>
  <c r="AF125" i="24" s="1"/>
  <c r="AF82" i="24"/>
  <c r="AF79" i="24"/>
  <c r="AF83" i="24" s="1"/>
  <c r="AF115" i="24"/>
  <c r="AF132" i="24"/>
  <c r="AF136" i="24" s="1"/>
  <c r="AG77" i="24"/>
  <c r="AG90" i="24"/>
  <c r="AG43" i="24"/>
  <c r="AG55" i="24" s="1"/>
  <c r="AG102" i="24" l="1"/>
  <c r="AG122" i="24" s="1"/>
  <c r="AG92" i="24"/>
  <c r="AG81" i="24"/>
  <c r="AF138" i="24"/>
  <c r="AF140" i="24" s="1"/>
  <c r="AF139" i="24"/>
  <c r="AG54" i="24"/>
  <c r="AG86" i="24"/>
  <c r="AG110" i="24"/>
  <c r="AG113" i="24"/>
  <c r="AG103" i="24" l="1"/>
  <c r="AG118" i="24" s="1"/>
  <c r="AG111" i="24"/>
  <c r="AG114" i="24"/>
  <c r="AG88" i="24"/>
  <c r="AG87" i="24"/>
  <c r="AG124" i="24"/>
  <c r="AG57" i="24"/>
  <c r="AG56" i="24"/>
  <c r="AG104" i="24" l="1"/>
  <c r="AG106" i="24" s="1"/>
  <c r="AH100" i="24"/>
  <c r="AH59" i="24"/>
  <c r="AH34" i="24" s="1"/>
  <c r="AH35" i="24" s="1"/>
  <c r="AH37" i="24" s="1"/>
  <c r="AG58" i="24"/>
  <c r="AG94" i="24" s="1"/>
  <c r="AG95" i="24" s="1"/>
  <c r="AG91" i="24"/>
  <c r="AG93" i="24" s="1"/>
  <c r="AG78" i="24"/>
  <c r="AG120" i="24"/>
  <c r="AG119" i="24"/>
  <c r="AG115" i="24"/>
  <c r="AG132" i="24"/>
  <c r="AG136" i="24" s="1"/>
  <c r="AG105" i="24" l="1"/>
  <c r="AG123" i="24" s="1"/>
  <c r="AG125" i="24" s="1"/>
  <c r="AH77" i="24"/>
  <c r="AH90" i="24"/>
  <c r="AH43" i="24"/>
  <c r="AH55" i="24" s="1"/>
  <c r="AG139" i="24"/>
  <c r="AG138" i="24"/>
  <c r="AG140" i="24" s="1"/>
  <c r="AH101" i="24"/>
  <c r="AH102" i="24" s="1"/>
  <c r="AG79" i="24"/>
  <c r="AG83" i="24" s="1"/>
  <c r="AG82" i="24"/>
  <c r="AG126" i="24" l="1"/>
  <c r="AG127" i="24" s="1"/>
  <c r="AH109" i="24"/>
  <c r="AH110" i="24" s="1"/>
  <c r="AH54" i="24"/>
  <c r="AH86" i="24"/>
  <c r="AH122" i="24"/>
  <c r="AH103" i="24"/>
  <c r="AH92" i="24"/>
  <c r="AH81" i="24"/>
  <c r="AH113" i="24" l="1"/>
  <c r="AH88" i="24"/>
  <c r="AH87" i="24"/>
  <c r="AH57" i="24"/>
  <c r="AH56" i="24"/>
  <c r="AH118" i="24"/>
  <c r="AH104" i="24"/>
  <c r="AH124" i="24"/>
  <c r="AH111" i="24"/>
  <c r="AH114" i="24"/>
  <c r="AI100" i="24" l="1"/>
  <c r="AI59" i="24"/>
  <c r="AI34" i="24" s="1"/>
  <c r="AI35" i="24" s="1"/>
  <c r="AI37" i="24" s="1"/>
  <c r="AH58" i="24"/>
  <c r="AH94" i="24" s="1"/>
  <c r="AH95" i="24" s="1"/>
  <c r="AH78" i="24"/>
  <c r="AH91" i="24"/>
  <c r="AH93" i="24" s="1"/>
  <c r="AH132" i="24"/>
  <c r="AH136" i="24" s="1"/>
  <c r="AH115" i="24"/>
  <c r="AH106" i="24"/>
  <c r="AH105" i="24"/>
  <c r="AH120" i="24"/>
  <c r="AH119" i="24"/>
  <c r="AH79" i="24" l="1"/>
  <c r="AH83" i="24" s="1"/>
  <c r="AH82" i="24"/>
  <c r="AH123" i="24"/>
  <c r="AH125" i="24" s="1"/>
  <c r="AH126" i="24"/>
  <c r="AH127" i="24" s="1"/>
  <c r="AI90" i="24"/>
  <c r="AI77" i="24"/>
  <c r="AI43" i="24"/>
  <c r="AI55" i="24" s="1"/>
  <c r="AH138" i="24"/>
  <c r="AH140" i="24" s="1"/>
  <c r="AH139" i="24"/>
  <c r="AI101" i="24"/>
  <c r="AI109" i="24" s="1"/>
  <c r="AI54" i="24" l="1"/>
  <c r="AI86" i="24"/>
  <c r="AI110" i="24"/>
  <c r="AI113" i="24"/>
  <c r="AI81" i="24"/>
  <c r="AI92" i="24"/>
  <c r="AI102" i="24"/>
  <c r="AI114" i="24" l="1"/>
  <c r="AI111" i="24"/>
  <c r="AI88" i="24"/>
  <c r="AI87" i="24"/>
  <c r="AI122" i="24"/>
  <c r="AI103" i="24"/>
  <c r="AI57" i="24"/>
  <c r="AI56" i="24"/>
  <c r="AI58" i="24" l="1"/>
  <c r="AI94" i="24" s="1"/>
  <c r="AI95" i="24" s="1"/>
  <c r="AI78" i="24"/>
  <c r="AI91" i="24"/>
  <c r="AI93" i="24" s="1"/>
  <c r="AJ59" i="24"/>
  <c r="AJ34" i="24" s="1"/>
  <c r="AJ35" i="24" s="1"/>
  <c r="AJ37" i="24" s="1"/>
  <c r="AJ100" i="24"/>
  <c r="AI132" i="24"/>
  <c r="AI136" i="24" s="1"/>
  <c r="AI115" i="24"/>
  <c r="AI118" i="24"/>
  <c r="AI104" i="24"/>
  <c r="AI124" i="24"/>
  <c r="AJ43" i="24" l="1"/>
  <c r="AJ55" i="24" s="1"/>
  <c r="AJ90" i="24"/>
  <c r="AJ77" i="24"/>
  <c r="AI106" i="24"/>
  <c r="AI105" i="24"/>
  <c r="AI138" i="24"/>
  <c r="AI140" i="24" s="1"/>
  <c r="AI139" i="24"/>
  <c r="AI82" i="24"/>
  <c r="AI79" i="24"/>
  <c r="AI83" i="24" s="1"/>
  <c r="AI120" i="24"/>
  <c r="AI119" i="24"/>
  <c r="AJ101" i="24"/>
  <c r="AJ109" i="24" s="1"/>
  <c r="AJ81" i="24" l="1"/>
  <c r="AJ92" i="24"/>
  <c r="AJ113" i="24"/>
  <c r="AJ110" i="24"/>
  <c r="AJ102" i="24"/>
  <c r="AI123" i="24"/>
  <c r="AI125" i="24" s="1"/>
  <c r="AI126" i="24"/>
  <c r="AI127" i="24" s="1"/>
  <c r="AJ54" i="24"/>
  <c r="AJ86" i="24"/>
  <c r="AJ114" i="24" l="1"/>
  <c r="AJ111" i="24"/>
  <c r="AJ56" i="24"/>
  <c r="AJ57" i="24"/>
  <c r="AJ88" i="24"/>
  <c r="AJ87" i="24"/>
  <c r="AJ122" i="24"/>
  <c r="AJ103" i="24"/>
  <c r="AJ58" i="24" l="1"/>
  <c r="AJ94" i="24" s="1"/>
  <c r="AJ95" i="24" s="1"/>
  <c r="AJ91" i="24"/>
  <c r="AJ93" i="24" s="1"/>
  <c r="AJ78" i="24"/>
  <c r="AJ124" i="24"/>
  <c r="AJ118" i="24"/>
  <c r="AJ104" i="24"/>
  <c r="AK100" i="24"/>
  <c r="AK59" i="24"/>
  <c r="AK34" i="24" s="1"/>
  <c r="AK35" i="24" s="1"/>
  <c r="AK37" i="24" s="1"/>
  <c r="AJ115" i="24"/>
  <c r="AJ132" i="24"/>
  <c r="AJ136" i="24" s="1"/>
  <c r="AJ138" i="24" l="1"/>
  <c r="AJ140" i="24" s="1"/>
  <c r="AJ139" i="24"/>
  <c r="AJ106" i="24"/>
  <c r="AJ105" i="24"/>
  <c r="AJ120" i="24"/>
  <c r="AJ119" i="24"/>
  <c r="AJ79" i="24"/>
  <c r="AJ83" i="24" s="1"/>
  <c r="AJ82" i="24"/>
  <c r="AK77" i="24"/>
  <c r="AK43" i="24"/>
  <c r="AK55" i="24" s="1"/>
  <c r="AK90" i="24"/>
  <c r="AK101" i="24"/>
  <c r="AK102" i="24" s="1"/>
  <c r="AK103" i="24" l="1"/>
  <c r="AK118" i="24" s="1"/>
  <c r="AK120" i="24" s="1"/>
  <c r="AK122" i="24"/>
  <c r="AJ123" i="24"/>
  <c r="AJ125" i="24" s="1"/>
  <c r="AJ126" i="24"/>
  <c r="AJ127" i="24" s="1"/>
  <c r="AK54" i="24"/>
  <c r="AK86" i="24"/>
  <c r="AK92" i="24"/>
  <c r="AK109" i="24"/>
  <c r="AK81" i="24"/>
  <c r="AK104" i="24" l="1"/>
  <c r="AK105" i="24" s="1"/>
  <c r="AK123" i="24" s="1"/>
  <c r="AK125" i="24" s="1"/>
  <c r="AK119" i="24"/>
  <c r="AK110" i="24"/>
  <c r="AK113" i="24"/>
  <c r="AK88" i="24"/>
  <c r="AK87" i="24"/>
  <c r="AK56" i="24"/>
  <c r="AK57" i="24"/>
  <c r="AK124" i="24"/>
  <c r="AK106" i="24" l="1"/>
  <c r="AK126" i="24"/>
  <c r="AK127" i="24" s="1"/>
  <c r="AL100" i="24"/>
  <c r="AL59" i="24"/>
  <c r="AL34" i="24" s="1"/>
  <c r="AL35" i="24" s="1"/>
  <c r="AL37" i="24" s="1"/>
  <c r="AK111" i="24"/>
  <c r="AK114" i="24"/>
  <c r="AK58" i="24"/>
  <c r="AK94" i="24" s="1"/>
  <c r="AK95" i="24" s="1"/>
  <c r="AK78" i="24"/>
  <c r="AK91" i="24"/>
  <c r="AK93" i="24" s="1"/>
  <c r="AL90" i="24" l="1"/>
  <c r="AL43" i="24"/>
  <c r="AL55" i="24" s="1"/>
  <c r="AL77" i="24"/>
  <c r="AL101" i="24"/>
  <c r="AL102" i="24" s="1"/>
  <c r="AK82" i="24"/>
  <c r="AK79" i="24"/>
  <c r="AK83" i="24" s="1"/>
  <c r="AK115" i="24"/>
  <c r="AK132" i="24"/>
  <c r="AK136" i="24" s="1"/>
  <c r="AL122" i="24" l="1"/>
  <c r="AL103" i="24"/>
  <c r="AL81" i="24"/>
  <c r="AL54" i="24"/>
  <c r="AL86" i="24"/>
  <c r="AK138" i="24"/>
  <c r="AK140" i="24" s="1"/>
  <c r="AK139" i="24"/>
  <c r="AL109" i="24"/>
  <c r="AL92" i="24"/>
  <c r="AL118" i="24" l="1"/>
  <c r="AL104" i="24"/>
  <c r="AL88" i="24"/>
  <c r="AL87" i="24"/>
  <c r="AL110" i="24"/>
  <c r="AL113" i="24"/>
  <c r="AL56" i="24"/>
  <c r="AL57" i="24"/>
  <c r="AL124" i="24"/>
  <c r="AL105" i="24" l="1"/>
  <c r="AL106" i="24"/>
  <c r="AL58" i="24"/>
  <c r="AL94" i="24" s="1"/>
  <c r="AL95" i="24" s="1"/>
  <c r="AL91" i="24"/>
  <c r="AL93" i="24" s="1"/>
  <c r="AL78" i="24"/>
  <c r="AM100" i="24"/>
  <c r="AM59" i="24"/>
  <c r="AM34" i="24" s="1"/>
  <c r="AM35" i="24" s="1"/>
  <c r="AM37" i="24" s="1"/>
  <c r="AL111" i="24"/>
  <c r="AL114" i="24"/>
  <c r="AL120" i="24"/>
  <c r="AL119" i="24"/>
  <c r="AM43" i="24" l="1"/>
  <c r="AM55" i="24" s="1"/>
  <c r="AM77" i="24"/>
  <c r="AM90" i="24"/>
  <c r="AL123" i="24"/>
  <c r="AL125" i="24" s="1"/>
  <c r="AL126" i="24"/>
  <c r="AL127" i="24" s="1"/>
  <c r="AM101" i="24"/>
  <c r="AM102" i="24" s="1"/>
  <c r="AL79" i="24"/>
  <c r="AL83" i="24" s="1"/>
  <c r="AL82" i="24"/>
  <c r="AL115" i="24"/>
  <c r="AL132" i="24"/>
  <c r="AL136" i="24" s="1"/>
  <c r="AM122" i="24" l="1"/>
  <c r="AM103" i="24"/>
  <c r="AM81" i="24"/>
  <c r="AM54" i="24"/>
  <c r="AM86" i="24"/>
  <c r="AL139" i="24"/>
  <c r="AL138" i="24"/>
  <c r="AL140" i="24" s="1"/>
  <c r="AM109" i="24"/>
  <c r="AM92" i="24"/>
  <c r="AM88" i="24" l="1"/>
  <c r="AM87" i="24"/>
  <c r="AM118" i="24"/>
  <c r="AM104" i="24"/>
  <c r="AM110" i="24"/>
  <c r="AM113" i="24"/>
  <c r="AM56" i="24"/>
  <c r="AM57" i="24"/>
  <c r="AM124" i="24"/>
  <c r="AM105" i="24" l="1"/>
  <c r="AM106" i="24"/>
  <c r="AM120" i="24"/>
  <c r="AM119" i="24"/>
  <c r="AM58" i="24"/>
  <c r="AM94" i="24" s="1"/>
  <c r="AM95" i="24" s="1"/>
  <c r="AM91" i="24"/>
  <c r="AM93" i="24" s="1"/>
  <c r="AM78" i="24"/>
  <c r="AN100" i="24"/>
  <c r="AN59" i="24"/>
  <c r="AN34" i="24" s="1"/>
  <c r="AN35" i="24" s="1"/>
  <c r="AN37" i="24" s="1"/>
  <c r="AM111" i="24"/>
  <c r="AM114" i="24"/>
  <c r="AM132" i="24" l="1"/>
  <c r="AM136" i="24" s="1"/>
  <c r="AM115" i="24"/>
  <c r="AM82" i="24"/>
  <c r="AM79" i="24"/>
  <c r="AM83" i="24" s="1"/>
  <c r="AN77" i="24"/>
  <c r="AN43" i="24"/>
  <c r="AN55" i="24" s="1"/>
  <c r="AN90" i="24"/>
  <c r="AN101" i="24"/>
  <c r="AN102" i="24" s="1"/>
  <c r="AM126" i="24"/>
  <c r="AM127" i="24" s="1"/>
  <c r="AM123" i="24"/>
  <c r="AM125" i="24" s="1"/>
  <c r="AN109" i="24" l="1"/>
  <c r="AN110" i="24" s="1"/>
  <c r="AN92" i="24"/>
  <c r="AN54" i="24"/>
  <c r="AN86" i="24"/>
  <c r="AM139" i="24"/>
  <c r="AM138" i="24"/>
  <c r="AM140" i="24" s="1"/>
  <c r="AN103" i="24"/>
  <c r="AN122" i="24"/>
  <c r="AN81" i="24"/>
  <c r="AN113" i="24" l="1"/>
  <c r="AN114" i="24"/>
  <c r="AN111" i="24"/>
  <c r="AN88" i="24"/>
  <c r="AN87" i="24"/>
  <c r="AN124" i="24"/>
  <c r="AN118" i="24"/>
  <c r="AN104" i="24"/>
  <c r="AN57" i="24"/>
  <c r="AN56" i="24"/>
  <c r="AO59" i="24" l="1"/>
  <c r="AO34" i="24" s="1"/>
  <c r="AO35" i="24" s="1"/>
  <c r="AO37" i="24" s="1"/>
  <c r="AO100" i="24"/>
  <c r="AN120" i="24"/>
  <c r="AN119" i="24"/>
  <c r="AN58" i="24"/>
  <c r="AN94" i="24" s="1"/>
  <c r="AN95" i="24" s="1"/>
  <c r="AN91" i="24"/>
  <c r="AN93" i="24" s="1"/>
  <c r="AN78" i="24"/>
  <c r="AN132" i="24"/>
  <c r="AN136" i="24" s="1"/>
  <c r="AN115" i="24"/>
  <c r="AN105" i="24"/>
  <c r="AN106" i="24"/>
  <c r="AN79" i="24" l="1"/>
  <c r="AN83" i="24" s="1"/>
  <c r="AN82" i="24"/>
  <c r="AN126" i="24"/>
  <c r="AN127" i="24" s="1"/>
  <c r="AN123" i="24"/>
  <c r="AN125" i="24" s="1"/>
  <c r="AO101" i="24"/>
  <c r="AO109" i="24" s="1"/>
  <c r="AO90" i="24"/>
  <c r="AO77" i="24"/>
  <c r="AO43" i="24"/>
  <c r="AO55" i="24" s="1"/>
  <c r="AN138" i="24"/>
  <c r="AN140" i="24" s="1"/>
  <c r="AN139" i="24"/>
  <c r="AO102" i="24" l="1"/>
  <c r="AO122" i="24" s="1"/>
  <c r="AO92" i="24"/>
  <c r="AO54" i="24"/>
  <c r="AO86" i="24"/>
  <c r="AO110" i="24"/>
  <c r="AO113" i="24"/>
  <c r="AO81" i="24"/>
  <c r="AO103" i="24" l="1"/>
  <c r="AO104" i="24" s="1"/>
  <c r="AO124" i="24"/>
  <c r="AO88" i="24"/>
  <c r="AO87" i="24"/>
  <c r="AO114" i="24"/>
  <c r="AO111" i="24"/>
  <c r="AO57" i="24"/>
  <c r="AO56" i="24"/>
  <c r="AO118" i="24" l="1"/>
  <c r="AO120" i="24" s="1"/>
  <c r="AO105" i="24"/>
  <c r="AO106" i="24"/>
  <c r="AP100" i="24"/>
  <c r="AP59" i="24"/>
  <c r="AP34" i="24" s="1"/>
  <c r="AP35" i="24" s="1"/>
  <c r="AP37" i="24" s="1"/>
  <c r="AO58" i="24"/>
  <c r="AO94" i="24" s="1"/>
  <c r="AO95" i="24" s="1"/>
  <c r="AO78" i="24"/>
  <c r="AO91" i="24"/>
  <c r="AO93" i="24" s="1"/>
  <c r="AO132" i="24"/>
  <c r="AO136" i="24" s="1"/>
  <c r="AO115" i="24"/>
  <c r="AO119" i="24" l="1"/>
  <c r="AO79" i="24"/>
  <c r="AO83" i="24" s="1"/>
  <c r="AO82" i="24"/>
  <c r="AP90" i="24"/>
  <c r="AP43" i="24"/>
  <c r="AP55" i="24" s="1"/>
  <c r="AP77" i="24"/>
  <c r="AO138" i="24"/>
  <c r="AO140" i="24" s="1"/>
  <c r="AO139" i="24"/>
  <c r="AP101" i="24"/>
  <c r="AP102" i="24" s="1"/>
  <c r="AO126" i="24"/>
  <c r="AO127" i="24" s="1"/>
  <c r="AO123" i="24"/>
  <c r="AO125" i="24" s="1"/>
  <c r="AP92" i="24" l="1"/>
  <c r="AP109" i="24"/>
  <c r="AP103" i="24"/>
  <c r="AP122" i="24"/>
  <c r="AP81" i="24"/>
  <c r="AP54" i="24"/>
  <c r="AP86" i="24"/>
  <c r="AP118" i="24" l="1"/>
  <c r="AP104" i="24"/>
  <c r="AP110" i="24"/>
  <c r="AP113" i="24"/>
  <c r="AP57" i="24"/>
  <c r="AP56" i="24"/>
  <c r="AP88" i="24"/>
  <c r="AP87" i="24"/>
  <c r="AP124" i="24"/>
  <c r="AP114" i="24" l="1"/>
  <c r="AP111" i="24"/>
  <c r="AQ100" i="24"/>
  <c r="AQ59" i="24"/>
  <c r="AQ34" i="24" s="1"/>
  <c r="AQ35" i="24" s="1"/>
  <c r="AQ37" i="24" s="1"/>
  <c r="AP105" i="24"/>
  <c r="AP106" i="24"/>
  <c r="AP58" i="24"/>
  <c r="AP94" i="24" s="1"/>
  <c r="AP95" i="24" s="1"/>
  <c r="AP91" i="24"/>
  <c r="AP93" i="24" s="1"/>
  <c r="AP78" i="24"/>
  <c r="AP120" i="24"/>
  <c r="AP119" i="24"/>
  <c r="AQ101" i="24" l="1"/>
  <c r="AQ109" i="24" s="1"/>
  <c r="AP79" i="24"/>
  <c r="AP83" i="24" s="1"/>
  <c r="AP82" i="24"/>
  <c r="AP123" i="24"/>
  <c r="AP125" i="24" s="1"/>
  <c r="AP126" i="24"/>
  <c r="AP127" i="24" s="1"/>
  <c r="AP132" i="24"/>
  <c r="AP136" i="24" s="1"/>
  <c r="AP115" i="24"/>
  <c r="AQ77" i="24"/>
  <c r="AQ43" i="24"/>
  <c r="AQ55" i="24" s="1"/>
  <c r="AQ90" i="24"/>
  <c r="AQ102" i="24" l="1"/>
  <c r="AQ122" i="24" s="1"/>
  <c r="AQ54" i="24"/>
  <c r="AQ86" i="24"/>
  <c r="AQ81" i="24"/>
  <c r="AQ92" i="24"/>
  <c r="AP138" i="24"/>
  <c r="AP140" i="24" s="1"/>
  <c r="AP139" i="24"/>
  <c r="AQ110" i="24"/>
  <c r="AQ113" i="24"/>
  <c r="AQ103" i="24" l="1"/>
  <c r="AQ118" i="24" s="1"/>
  <c r="AQ124" i="24"/>
  <c r="AQ88" i="24"/>
  <c r="AQ87" i="24"/>
  <c r="AQ111" i="24"/>
  <c r="AQ114" i="24"/>
  <c r="AQ56" i="24"/>
  <c r="AQ57" i="24"/>
  <c r="AQ104" i="24" l="1"/>
  <c r="AQ105" i="24" s="1"/>
  <c r="AQ58" i="24"/>
  <c r="AQ94" i="24" s="1"/>
  <c r="AQ95" i="24" s="1"/>
  <c r="AQ78" i="24"/>
  <c r="AQ91" i="24"/>
  <c r="AQ93" i="24" s="1"/>
  <c r="AQ132" i="24"/>
  <c r="AQ136" i="24" s="1"/>
  <c r="AQ115" i="24"/>
  <c r="AQ120" i="24"/>
  <c r="AQ119" i="24"/>
  <c r="AR100" i="24"/>
  <c r="AR59" i="24"/>
  <c r="AR34" i="24" s="1"/>
  <c r="AR35" i="24" s="1"/>
  <c r="AR37" i="24" s="1"/>
  <c r="AQ106" i="24" l="1"/>
  <c r="AR101" i="24"/>
  <c r="AR102" i="24" s="1"/>
  <c r="AQ138" i="24"/>
  <c r="AQ140" i="24" s="1"/>
  <c r="AQ139" i="24"/>
  <c r="AQ123" i="24"/>
  <c r="AQ125" i="24" s="1"/>
  <c r="AQ126" i="24"/>
  <c r="AQ127" i="24" s="1"/>
  <c r="AQ82" i="24"/>
  <c r="AQ79" i="24"/>
  <c r="AQ83" i="24" s="1"/>
  <c r="AR77" i="24"/>
  <c r="AR90" i="24"/>
  <c r="AR43" i="24"/>
  <c r="AR55" i="24" s="1"/>
  <c r="AR109" i="24" l="1"/>
  <c r="AR113" i="24" s="1"/>
  <c r="AR81" i="24"/>
  <c r="AR92" i="24"/>
  <c r="AR54" i="24"/>
  <c r="AR86" i="24"/>
  <c r="AR122" i="24"/>
  <c r="AR103" i="24"/>
  <c r="AR110" i="24" l="1"/>
  <c r="AR114" i="24" s="1"/>
  <c r="AR88" i="24"/>
  <c r="AR87" i="24"/>
  <c r="AR56" i="24"/>
  <c r="AR57" i="24"/>
  <c r="AR118" i="24"/>
  <c r="AR104" i="24"/>
  <c r="AR124" i="24"/>
  <c r="AR111" i="24" l="1"/>
  <c r="AR132" i="24" s="1"/>
  <c r="AR136" i="24" s="1"/>
  <c r="AR58" i="24"/>
  <c r="AR94" i="24" s="1"/>
  <c r="AR95" i="24" s="1"/>
  <c r="AR78" i="24"/>
  <c r="AR91" i="24"/>
  <c r="AR93" i="24" s="1"/>
  <c r="AS100" i="24"/>
  <c r="AS59" i="24"/>
  <c r="AS34" i="24" s="1"/>
  <c r="AS35" i="24" s="1"/>
  <c r="AS37" i="24" s="1"/>
  <c r="AR105" i="24"/>
  <c r="AR106" i="24"/>
  <c r="AR120" i="24"/>
  <c r="AR119" i="24"/>
  <c r="AR115" i="24" l="1"/>
  <c r="AS101" i="24"/>
  <c r="AS109" i="24" s="1"/>
  <c r="AR126" i="24"/>
  <c r="AR127" i="24" s="1"/>
  <c r="AR123" i="24"/>
  <c r="AR125" i="24" s="1"/>
  <c r="AR138" i="24"/>
  <c r="AR140" i="24" s="1"/>
  <c r="AR139" i="24"/>
  <c r="AR82" i="24"/>
  <c r="AR79" i="24"/>
  <c r="AR83" i="24" s="1"/>
  <c r="AS90" i="24"/>
  <c r="AS43" i="24"/>
  <c r="AS55" i="24" s="1"/>
  <c r="AS77" i="24"/>
  <c r="AS102" i="24" l="1"/>
  <c r="AS122" i="24" s="1"/>
  <c r="AS54" i="24"/>
  <c r="AS86" i="24"/>
  <c r="AS92" i="24"/>
  <c r="AS81" i="24"/>
  <c r="AS113" i="24"/>
  <c r="AS110" i="24"/>
  <c r="AS103" i="24" l="1"/>
  <c r="AS118" i="24" s="1"/>
  <c r="AS88" i="24"/>
  <c r="AS87" i="24"/>
  <c r="AS111" i="24"/>
  <c r="AS114" i="24"/>
  <c r="AS124" i="24"/>
  <c r="AS56" i="24"/>
  <c r="AS57" i="24"/>
  <c r="AS104" i="24" l="1"/>
  <c r="AS105" i="24" s="1"/>
  <c r="AS120" i="24"/>
  <c r="AS119" i="24"/>
  <c r="AS132" i="24"/>
  <c r="AS136" i="24" s="1"/>
  <c r="AS115" i="24"/>
  <c r="AS58" i="24"/>
  <c r="AS94" i="24" s="1"/>
  <c r="AS95" i="24" s="1"/>
  <c r="AS78" i="24"/>
  <c r="AS91" i="24"/>
  <c r="AS93" i="24" s="1"/>
  <c r="AT100" i="24"/>
  <c r="AT59" i="24"/>
  <c r="AT34" i="24" s="1"/>
  <c r="AT35" i="24" s="1"/>
  <c r="AT37" i="24" s="1"/>
  <c r="AS106" i="24"/>
  <c r="AS126" i="24" l="1"/>
  <c r="AS127" i="24" s="1"/>
  <c r="AS123" i="24"/>
  <c r="AS125" i="24" s="1"/>
  <c r="AS139" i="24"/>
  <c r="AS138" i="24"/>
  <c r="AS140" i="24" s="1"/>
  <c r="AT77" i="24"/>
  <c r="AT43" i="24"/>
  <c r="AT55" i="24" s="1"/>
  <c r="AT90" i="24"/>
  <c r="AS79" i="24"/>
  <c r="AS83" i="24" s="1"/>
  <c r="AS82" i="24"/>
  <c r="AT101" i="24"/>
  <c r="AT102" i="24" s="1"/>
  <c r="AT122" i="24" l="1"/>
  <c r="AT103" i="24"/>
  <c r="AT92" i="24"/>
  <c r="AT54" i="24"/>
  <c r="AT86" i="24"/>
  <c r="AT81" i="24"/>
  <c r="AT109" i="24"/>
  <c r="AT118" i="24" l="1"/>
  <c r="AT104" i="24"/>
  <c r="AT88" i="24"/>
  <c r="AT87" i="24"/>
  <c r="AT110" i="24"/>
  <c r="AT113" i="24"/>
  <c r="AT56" i="24"/>
  <c r="AT57" i="24"/>
  <c r="AT124" i="24"/>
  <c r="AT58" i="24" l="1"/>
  <c r="AT94" i="24" s="1"/>
  <c r="AT95" i="24" s="1"/>
  <c r="AT91" i="24"/>
  <c r="AT93" i="24" s="1"/>
  <c r="AT78" i="24"/>
  <c r="AT106" i="24"/>
  <c r="AT105" i="24"/>
  <c r="AU100" i="24"/>
  <c r="AU59" i="24"/>
  <c r="AU34" i="24" s="1"/>
  <c r="AU35" i="24" s="1"/>
  <c r="AU37" i="24" s="1"/>
  <c r="AT114" i="24"/>
  <c r="AT111" i="24"/>
  <c r="AT120" i="24"/>
  <c r="AT119" i="24"/>
  <c r="AT82" i="24" l="1"/>
  <c r="AT79" i="24"/>
  <c r="AT83" i="24" s="1"/>
  <c r="AU90" i="24"/>
  <c r="AU77" i="24"/>
  <c r="AU43" i="24"/>
  <c r="AU55" i="24" s="1"/>
  <c r="AT115" i="24"/>
  <c r="AT132" i="24"/>
  <c r="AT136" i="24" s="1"/>
  <c r="AU101" i="24"/>
  <c r="AU102" i="24" s="1"/>
  <c r="AT123" i="24"/>
  <c r="AT125" i="24" s="1"/>
  <c r="AT126" i="24"/>
  <c r="AT127" i="24" s="1"/>
  <c r="AU109" i="24" l="1"/>
  <c r="AU113" i="24" s="1"/>
  <c r="AT138" i="24"/>
  <c r="AT140" i="24" s="1"/>
  <c r="AT139" i="24"/>
  <c r="AU92" i="24"/>
  <c r="AU54" i="24"/>
  <c r="AU86" i="24"/>
  <c r="AU122" i="24"/>
  <c r="AU103" i="24"/>
  <c r="AU81" i="24"/>
  <c r="AU110" i="24" l="1"/>
  <c r="AU114" i="24" s="1"/>
  <c r="AU57" i="24"/>
  <c r="AU56" i="24"/>
  <c r="AU88" i="24"/>
  <c r="AU87" i="24"/>
  <c r="AU118" i="24"/>
  <c r="AU104" i="24"/>
  <c r="AU124" i="24"/>
  <c r="AU111" i="24"/>
  <c r="AV100" i="24" l="1"/>
  <c r="AV59" i="24"/>
  <c r="AV34" i="24" s="1"/>
  <c r="AV35" i="24" s="1"/>
  <c r="AV37" i="24" s="1"/>
  <c r="AU132" i="24"/>
  <c r="AU136" i="24" s="1"/>
  <c r="AU115" i="24"/>
  <c r="AU106" i="24"/>
  <c r="AU105" i="24"/>
  <c r="AU120" i="24"/>
  <c r="AU119" i="24"/>
  <c r="AU58" i="24"/>
  <c r="AU94" i="24" s="1"/>
  <c r="AU95" i="24" s="1"/>
  <c r="AU91" i="24"/>
  <c r="AU93" i="24" s="1"/>
  <c r="AU78" i="24"/>
  <c r="AU82" i="24" l="1"/>
  <c r="AU79" i="24"/>
  <c r="AU83" i="24" s="1"/>
  <c r="AU138" i="24"/>
  <c r="AU140" i="24" s="1"/>
  <c r="AU139" i="24"/>
  <c r="AV90" i="24"/>
  <c r="AV43" i="24"/>
  <c r="AV55" i="24" s="1"/>
  <c r="AV77" i="24"/>
  <c r="AU123" i="24"/>
  <c r="AU125" i="24" s="1"/>
  <c r="AU126" i="24"/>
  <c r="AU127" i="24" s="1"/>
  <c r="AV101" i="24"/>
  <c r="AV109" i="24" s="1"/>
  <c r="AV102" i="24" l="1"/>
  <c r="AV122" i="24" s="1"/>
  <c r="AV81" i="24"/>
  <c r="AV113" i="24"/>
  <c r="AV110" i="24"/>
  <c r="AV54" i="24"/>
  <c r="AV86" i="24"/>
  <c r="AV92" i="24"/>
  <c r="AV103" i="24" l="1"/>
  <c r="AV104" i="24" s="1"/>
  <c r="AV114" i="24"/>
  <c r="AV111" i="24"/>
  <c r="AV88" i="24"/>
  <c r="AV87" i="24"/>
  <c r="AV124" i="24"/>
  <c r="AV57" i="24"/>
  <c r="AV56" i="24"/>
  <c r="AV118" i="24"/>
  <c r="AV58" i="24" l="1"/>
  <c r="AV94" i="24" s="1"/>
  <c r="AV95" i="24" s="1"/>
  <c r="AV91" i="24"/>
  <c r="AV93" i="24" s="1"/>
  <c r="AV78" i="24"/>
  <c r="AV105" i="24"/>
  <c r="AV106" i="24"/>
  <c r="AV132" i="24"/>
  <c r="AV136" i="24" s="1"/>
  <c r="AV115" i="24"/>
  <c r="AV120" i="24"/>
  <c r="AV119" i="24"/>
  <c r="AW100" i="24"/>
  <c r="AW59" i="24"/>
  <c r="AW34" i="24" s="1"/>
  <c r="AW35" i="24" s="1"/>
  <c r="AW37" i="24" s="1"/>
  <c r="AW90" i="24" l="1"/>
  <c r="AW43" i="24"/>
  <c r="AW55" i="24" s="1"/>
  <c r="AW77" i="24"/>
  <c r="AV123" i="24"/>
  <c r="AV125" i="24" s="1"/>
  <c r="AV126" i="24"/>
  <c r="AV127" i="24" s="1"/>
  <c r="AW101" i="24"/>
  <c r="AW102" i="24" s="1"/>
  <c r="AV82" i="24"/>
  <c r="AV79" i="24"/>
  <c r="AV83" i="24" s="1"/>
  <c r="AV139" i="24"/>
  <c r="AV138" i="24"/>
  <c r="AV140" i="24" s="1"/>
  <c r="AW109" i="24" l="1"/>
  <c r="AW113" i="24" s="1"/>
  <c r="AW81" i="24"/>
  <c r="AW103" i="24"/>
  <c r="AW122" i="24"/>
  <c r="AW54" i="24"/>
  <c r="AW86" i="24"/>
  <c r="AW92" i="24"/>
  <c r="AW110" i="24" l="1"/>
  <c r="AW114" i="24" s="1"/>
  <c r="AW57" i="24"/>
  <c r="AW56" i="24"/>
  <c r="AW88" i="24"/>
  <c r="AW87" i="24"/>
  <c r="AW124" i="24"/>
  <c r="AW118" i="24"/>
  <c r="AW104" i="24"/>
  <c r="AW111" i="24" l="1"/>
  <c r="AW132" i="24" s="1"/>
  <c r="AW136" i="24" s="1"/>
  <c r="AW106" i="24"/>
  <c r="AW105" i="24"/>
  <c r="AX100" i="24"/>
  <c r="AX59" i="24"/>
  <c r="AX34" i="24" s="1"/>
  <c r="AX35" i="24" s="1"/>
  <c r="AX37" i="24" s="1"/>
  <c r="AW120" i="24"/>
  <c r="AW119" i="24"/>
  <c r="AW58" i="24"/>
  <c r="AW94" i="24" s="1"/>
  <c r="AW95" i="24" s="1"/>
  <c r="AW91" i="24"/>
  <c r="AW93" i="24" s="1"/>
  <c r="AW78" i="24"/>
  <c r="AW115" i="24" l="1"/>
  <c r="AW82" i="24"/>
  <c r="AW79" i="24"/>
  <c r="AW83" i="24" s="1"/>
  <c r="AX77" i="24"/>
  <c r="AX43" i="24"/>
  <c r="AX55" i="24" s="1"/>
  <c r="AX90" i="24"/>
  <c r="AX101" i="24"/>
  <c r="AX109" i="24" s="1"/>
  <c r="AW138" i="24"/>
  <c r="AW140" i="24" s="1"/>
  <c r="AW139" i="24"/>
  <c r="AW126" i="24"/>
  <c r="AW127" i="24" s="1"/>
  <c r="AW123" i="24"/>
  <c r="AW125" i="24" s="1"/>
  <c r="AX102" i="24" l="1"/>
  <c r="AX122" i="24" s="1"/>
  <c r="AX81" i="24"/>
  <c r="AX113" i="24"/>
  <c r="AX110" i="24"/>
  <c r="AX92" i="24"/>
  <c r="AX54" i="24"/>
  <c r="AX86" i="24"/>
  <c r="AX103" i="24" l="1"/>
  <c r="AX118" i="24" s="1"/>
  <c r="AX114" i="24"/>
  <c r="AX111" i="24"/>
  <c r="AX88" i="24"/>
  <c r="AX87" i="24"/>
  <c r="AX57" i="24"/>
  <c r="AX56" i="24"/>
  <c r="AX124" i="24"/>
  <c r="AX104" i="24" l="1"/>
  <c r="AX106" i="24" s="1"/>
  <c r="AY100" i="24"/>
  <c r="AY59" i="24"/>
  <c r="AY34" i="24" s="1"/>
  <c r="AY35" i="24" s="1"/>
  <c r="AY37" i="24" s="1"/>
  <c r="AX115" i="24"/>
  <c r="AX132" i="24"/>
  <c r="AX136" i="24" s="1"/>
  <c r="AX58" i="24"/>
  <c r="AX94" i="24" s="1"/>
  <c r="AX95" i="24" s="1"/>
  <c r="AX78" i="24"/>
  <c r="AX91" i="24"/>
  <c r="AX93" i="24" s="1"/>
  <c r="AX120" i="24"/>
  <c r="AX119" i="24"/>
  <c r="AX105" i="24" l="1"/>
  <c r="AX126" i="24" s="1"/>
  <c r="AX127" i="24" s="1"/>
  <c r="AY90" i="24"/>
  <c r="AY43" i="24"/>
  <c r="AY55" i="24" s="1"/>
  <c r="AY77" i="24"/>
  <c r="AY101" i="24"/>
  <c r="AY109" i="24" s="1"/>
  <c r="AX139" i="24"/>
  <c r="AX138" i="24"/>
  <c r="AX140" i="24" s="1"/>
  <c r="AX79" i="24"/>
  <c r="AX83" i="24" s="1"/>
  <c r="AX82" i="24"/>
  <c r="AX123" i="24" l="1"/>
  <c r="AX125" i="24" s="1"/>
  <c r="AY102" i="24"/>
  <c r="AY122" i="24" s="1"/>
  <c r="AY81" i="24"/>
  <c r="AY54" i="24"/>
  <c r="AY86" i="24"/>
  <c r="AY92" i="24"/>
  <c r="AY110" i="24"/>
  <c r="AY113" i="24"/>
  <c r="AY103" i="24" l="1"/>
  <c r="AY118" i="24" s="1"/>
  <c r="AY88" i="24"/>
  <c r="AY87" i="24"/>
  <c r="AY56" i="24"/>
  <c r="AY57" i="24"/>
  <c r="AY111" i="24"/>
  <c r="AY114" i="24"/>
  <c r="AY124" i="24"/>
  <c r="AY104" i="24" l="1"/>
  <c r="AY106" i="24" s="1"/>
  <c r="AY58" i="24"/>
  <c r="AY94" i="24" s="1"/>
  <c r="AY95" i="24" s="1"/>
  <c r="AY78" i="24"/>
  <c r="AY91" i="24"/>
  <c r="AY93" i="24" s="1"/>
  <c r="AY132" i="24"/>
  <c r="AY136" i="24" s="1"/>
  <c r="AY115" i="24"/>
  <c r="AZ100" i="24"/>
  <c r="AZ59" i="24"/>
  <c r="AZ34" i="24" s="1"/>
  <c r="AZ35" i="24" s="1"/>
  <c r="AZ37" i="24" s="1"/>
  <c r="AY120" i="24"/>
  <c r="AY119" i="24"/>
  <c r="AY105" i="24" l="1"/>
  <c r="AY126" i="24" s="1"/>
  <c r="AY127" i="24" s="1"/>
  <c r="AY139" i="24"/>
  <c r="AY138" i="24"/>
  <c r="AY140" i="24" s="1"/>
  <c r="AZ43" i="24"/>
  <c r="AZ55" i="24" s="1"/>
  <c r="AZ77" i="24"/>
  <c r="AZ90" i="24"/>
  <c r="AZ101" i="24"/>
  <c r="AZ102" i="24" s="1"/>
  <c r="AY79" i="24"/>
  <c r="AY83" i="24" s="1"/>
  <c r="AY82" i="24"/>
  <c r="AY123" i="24" l="1"/>
  <c r="AY125" i="24" s="1"/>
  <c r="AZ109" i="24"/>
  <c r="AZ110" i="24" s="1"/>
  <c r="AZ81" i="24"/>
  <c r="AZ54" i="24"/>
  <c r="AZ86" i="24"/>
  <c r="AZ103" i="24"/>
  <c r="AZ122" i="24"/>
  <c r="AZ92" i="24"/>
  <c r="AZ113" i="24" l="1"/>
  <c r="AZ111" i="24"/>
  <c r="AZ114" i="24"/>
  <c r="AZ118" i="24"/>
  <c r="AZ104" i="24"/>
  <c r="AZ124" i="24"/>
  <c r="AZ88" i="24"/>
  <c r="AZ87" i="24"/>
  <c r="AZ57" i="24"/>
  <c r="AZ56" i="24"/>
  <c r="AZ105" i="24" l="1"/>
  <c r="AZ106" i="24"/>
  <c r="AZ120" i="24"/>
  <c r="AZ119" i="24"/>
  <c r="AZ58" i="24"/>
  <c r="AZ94" i="24" s="1"/>
  <c r="AZ95" i="24" s="1"/>
  <c r="AZ78" i="24"/>
  <c r="AZ91" i="24"/>
  <c r="AZ93" i="24" s="1"/>
  <c r="BA100" i="24"/>
  <c r="BA59" i="24"/>
  <c r="BA34" i="24" s="1"/>
  <c r="BA35" i="24" s="1"/>
  <c r="BA37" i="24" s="1"/>
  <c r="AZ132" i="24"/>
  <c r="AZ136" i="24" s="1"/>
  <c r="AZ115" i="24"/>
  <c r="AZ139" i="24" l="1"/>
  <c r="AZ138" i="24"/>
  <c r="AZ140" i="24" s="1"/>
  <c r="BA101" i="24"/>
  <c r="BA109" i="24" s="1"/>
  <c r="AZ79" i="24"/>
  <c r="AZ83" i="24" s="1"/>
  <c r="AZ82" i="24"/>
  <c r="BA43" i="24"/>
  <c r="BA55" i="24" s="1"/>
  <c r="BA77" i="24"/>
  <c r="BA90" i="24"/>
  <c r="AZ126" i="24"/>
  <c r="AZ127" i="24" s="1"/>
  <c r="AZ123" i="24"/>
  <c r="AZ125" i="24" s="1"/>
  <c r="BA110" i="24" l="1"/>
  <c r="BA113" i="24"/>
  <c r="BA54" i="24"/>
  <c r="BA86" i="24"/>
  <c r="BA92" i="24"/>
  <c r="BA81" i="24"/>
  <c r="BA102" i="24"/>
  <c r="BA88" i="24" l="1"/>
  <c r="BA87" i="24"/>
  <c r="BA57" i="24"/>
  <c r="BA56" i="24"/>
  <c r="BA122" i="24"/>
  <c r="BA103" i="24"/>
  <c r="BA111" i="24"/>
  <c r="BA114" i="24"/>
  <c r="BB100" i="24" l="1"/>
  <c r="BB59" i="24"/>
  <c r="BB34" i="24" s="1"/>
  <c r="BB35" i="24" s="1"/>
  <c r="BB37" i="24" s="1"/>
  <c r="BA58" i="24"/>
  <c r="BA94" i="24" s="1"/>
  <c r="BA95" i="24" s="1"/>
  <c r="BA91" i="24"/>
  <c r="BA93" i="24" s="1"/>
  <c r="BA78" i="24"/>
  <c r="BA115" i="24"/>
  <c r="BA132" i="24"/>
  <c r="BA136" i="24" s="1"/>
  <c r="BA104" i="24"/>
  <c r="BA118" i="24"/>
  <c r="BA124" i="24"/>
  <c r="BA139" i="24" l="1"/>
  <c r="BA138" i="24"/>
  <c r="BA140" i="24" s="1"/>
  <c r="BB43" i="24"/>
  <c r="BB55" i="24" s="1"/>
  <c r="BB90" i="24"/>
  <c r="BB77" i="24"/>
  <c r="BA120" i="24"/>
  <c r="BA119" i="24"/>
  <c r="BA105" i="24"/>
  <c r="BA106" i="24"/>
  <c r="BA82" i="24"/>
  <c r="BA79" i="24"/>
  <c r="BA83" i="24" s="1"/>
  <c r="BB101" i="24"/>
  <c r="BB109" i="24" s="1"/>
  <c r="BB113" i="24" l="1"/>
  <c r="BB110" i="24"/>
  <c r="BA126" i="24"/>
  <c r="BA127" i="24" s="1"/>
  <c r="BA123" i="24"/>
  <c r="BA125" i="24" s="1"/>
  <c r="BB92" i="24"/>
  <c r="BB54" i="24"/>
  <c r="BB86" i="24"/>
  <c r="BB102" i="24"/>
  <c r="BB81" i="24"/>
  <c r="BB56" i="24" l="1"/>
  <c r="BB57" i="24"/>
  <c r="BB103" i="24"/>
  <c r="BB122" i="24"/>
  <c r="BB114" i="24"/>
  <c r="BB111" i="24"/>
  <c r="BB88" i="24"/>
  <c r="BB87" i="24"/>
  <c r="BB124" i="24" l="1"/>
  <c r="BB58" i="24"/>
  <c r="BB94" i="24" s="1"/>
  <c r="BB95" i="24" s="1"/>
  <c r="BB78" i="24"/>
  <c r="BB91" i="24"/>
  <c r="BB93" i="24" s="1"/>
  <c r="BB118" i="24"/>
  <c r="BB104" i="24"/>
  <c r="BB115" i="24"/>
  <c r="BB132" i="24"/>
  <c r="BB136" i="24" s="1"/>
  <c r="BC100" i="24"/>
  <c r="BC59" i="24"/>
  <c r="BC34" i="24" s="1"/>
  <c r="BC35" i="24" s="1"/>
  <c r="BC37" i="24" s="1"/>
  <c r="BB120" i="24" l="1"/>
  <c r="BB119" i="24"/>
  <c r="BB139" i="24"/>
  <c r="BB138" i="24"/>
  <c r="BB140" i="24" s="1"/>
  <c r="BC101" i="24"/>
  <c r="BC102" i="24" s="1"/>
  <c r="BB79" i="24"/>
  <c r="BB83" i="24" s="1"/>
  <c r="BB82" i="24"/>
  <c r="BC90" i="24"/>
  <c r="BC43" i="24"/>
  <c r="BC55" i="24" s="1"/>
  <c r="BC77" i="24"/>
  <c r="BB105" i="24"/>
  <c r="BB106" i="24"/>
  <c r="BC109" i="24" l="1"/>
  <c r="BC113" i="24" s="1"/>
  <c r="BB123" i="24"/>
  <c r="BB125" i="24" s="1"/>
  <c r="BB126" i="24"/>
  <c r="BB127" i="24" s="1"/>
  <c r="BC81" i="24"/>
  <c r="BC54" i="24"/>
  <c r="BC86" i="24"/>
  <c r="BC92" i="24"/>
  <c r="BC103" i="24"/>
  <c r="BC118" i="24" s="1"/>
  <c r="BC120" i="24" s="1"/>
  <c r="BC122" i="24"/>
  <c r="BC110" i="24" l="1"/>
  <c r="BC114" i="24" s="1"/>
  <c r="BC104" i="24"/>
  <c r="BC106" i="24" s="1"/>
  <c r="BC119" i="24"/>
  <c r="BC124" i="24"/>
  <c r="BC88" i="24"/>
  <c r="BC87" i="24"/>
  <c r="BC56" i="24"/>
  <c r="BC57" i="24"/>
  <c r="BC111" i="24" l="1"/>
  <c r="BC115" i="24" s="1"/>
  <c r="BC105" i="24"/>
  <c r="BC126" i="24" s="1"/>
  <c r="BC127" i="24" s="1"/>
  <c r="BC58" i="24"/>
  <c r="BC94" i="24" s="1"/>
  <c r="BC95" i="24" s="1"/>
  <c r="BC78" i="24"/>
  <c r="BC91" i="24"/>
  <c r="BC93" i="24" s="1"/>
  <c r="BD100" i="24"/>
  <c r="BD59" i="24"/>
  <c r="BD34" i="24" s="1"/>
  <c r="BD35" i="24" s="1"/>
  <c r="BD37" i="24" s="1"/>
  <c r="BC132" i="24" l="1"/>
  <c r="BC136" i="24" s="1"/>
  <c r="BC139" i="24" s="1"/>
  <c r="BC123" i="24"/>
  <c r="BC125" i="24" s="1"/>
  <c r="BD90" i="24"/>
  <c r="BD43" i="24"/>
  <c r="BD55" i="24" s="1"/>
  <c r="BD77" i="24"/>
  <c r="BC82" i="24"/>
  <c r="BC79" i="24"/>
  <c r="BC83" i="24" s="1"/>
  <c r="BD101" i="24"/>
  <c r="BD109" i="24" s="1"/>
  <c r="BC138" i="24" l="1"/>
  <c r="BC140" i="24" s="1"/>
  <c r="BD110" i="24"/>
  <c r="BD113" i="24"/>
  <c r="BD81" i="24"/>
  <c r="BD54" i="24"/>
  <c r="BD86" i="24"/>
  <c r="BD102" i="24"/>
  <c r="BD92" i="24"/>
  <c r="BD122" i="24" l="1"/>
  <c r="BD103" i="24"/>
  <c r="BD88" i="24"/>
  <c r="BD87" i="24"/>
  <c r="BD56" i="24"/>
  <c r="BD57" i="24"/>
  <c r="BD114" i="24"/>
  <c r="BD111" i="24"/>
  <c r="BD132" i="24" l="1"/>
  <c r="BD136" i="24" s="1"/>
  <c r="BD115" i="24"/>
  <c r="BD118" i="24"/>
  <c r="BD104" i="24"/>
  <c r="BD58" i="24"/>
  <c r="BD94" i="24" s="1"/>
  <c r="BD95" i="24" s="1"/>
  <c r="BD91" i="24"/>
  <c r="BD93" i="24" s="1"/>
  <c r="BD78" i="24"/>
  <c r="BE100" i="24"/>
  <c r="BE59" i="24"/>
  <c r="BE34" i="24" s="1"/>
  <c r="BE35" i="24" s="1"/>
  <c r="BE37" i="24" s="1"/>
  <c r="BD124" i="24"/>
  <c r="BD79" i="24" l="1"/>
  <c r="BD83" i="24" s="1"/>
  <c r="BD82" i="24"/>
  <c r="BD120" i="24"/>
  <c r="BD119" i="24"/>
  <c r="BE43" i="24"/>
  <c r="BE55" i="24" s="1"/>
  <c r="BE77" i="24"/>
  <c r="BE90" i="24"/>
  <c r="BE101" i="24"/>
  <c r="BE102" i="24" s="1"/>
  <c r="BD105" i="24"/>
  <c r="BD106" i="24"/>
  <c r="BD138" i="24"/>
  <c r="BD140" i="24" s="1"/>
  <c r="BD139" i="24"/>
  <c r="BE103" i="24" l="1"/>
  <c r="BE118" i="24" s="1"/>
  <c r="BE120" i="24" s="1"/>
  <c r="BE122" i="24"/>
  <c r="BE92" i="24"/>
  <c r="BD126" i="24"/>
  <c r="BD127" i="24" s="1"/>
  <c r="BD123" i="24"/>
  <c r="BD125" i="24" s="1"/>
  <c r="BE81" i="24"/>
  <c r="BE109" i="24"/>
  <c r="BE54" i="24"/>
  <c r="BE86" i="24"/>
  <c r="BE104" i="24" l="1"/>
  <c r="BE106" i="24" s="1"/>
  <c r="BE119" i="24"/>
  <c r="BE113" i="24"/>
  <c r="BE110" i="24"/>
  <c r="BE124" i="24"/>
  <c r="BE57" i="24"/>
  <c r="BE56" i="24"/>
  <c r="BE88" i="24"/>
  <c r="BE87" i="24"/>
  <c r="BE105" i="24" l="1"/>
  <c r="BE58" i="24"/>
  <c r="BE94" i="24" s="1"/>
  <c r="BE95" i="24" s="1"/>
  <c r="BE91" i="24"/>
  <c r="BE93" i="24" s="1"/>
  <c r="BE78" i="24"/>
  <c r="BF59" i="24"/>
  <c r="BF34" i="24" s="1"/>
  <c r="BF35" i="24" s="1"/>
  <c r="BF37" i="24" s="1"/>
  <c r="BF100" i="24"/>
  <c r="BE114" i="24"/>
  <c r="BE111" i="24"/>
  <c r="BE123" i="24" l="1"/>
  <c r="BE125" i="24" s="1"/>
  <c r="BE126" i="24"/>
  <c r="BE127" i="24" s="1"/>
  <c r="BE132" i="24"/>
  <c r="BE136" i="24" s="1"/>
  <c r="BE115" i="24"/>
  <c r="BE79" i="24"/>
  <c r="BE83" i="24" s="1"/>
  <c r="BE82" i="24"/>
  <c r="BF101" i="24"/>
  <c r="BF102" i="24" s="1"/>
  <c r="BF43" i="24"/>
  <c r="BF55" i="24" s="1"/>
  <c r="BF77" i="24"/>
  <c r="BF90" i="24"/>
  <c r="BF109" i="24" l="1"/>
  <c r="BF113" i="24" s="1"/>
  <c r="BF81" i="24"/>
  <c r="BF54" i="24"/>
  <c r="BF86" i="24"/>
  <c r="BF92" i="24"/>
  <c r="BF103" i="24"/>
  <c r="BF122" i="24"/>
  <c r="BE139" i="24"/>
  <c r="BE138" i="24"/>
  <c r="BE140" i="24" s="1"/>
  <c r="BF110" i="24" l="1"/>
  <c r="BF114" i="24" s="1"/>
  <c r="BF88" i="24"/>
  <c r="BF87" i="24"/>
  <c r="BF124" i="24"/>
  <c r="BF118" i="24"/>
  <c r="BF104" i="24"/>
  <c r="BF56" i="24"/>
  <c r="BF57" i="24"/>
  <c r="BF111" i="24" l="1"/>
  <c r="BF115" i="24" s="1"/>
  <c r="BF120" i="24"/>
  <c r="BF119" i="24"/>
  <c r="BF58" i="24"/>
  <c r="BF94" i="24" s="1"/>
  <c r="BF95" i="24" s="1"/>
  <c r="BF78" i="24"/>
  <c r="BF91" i="24"/>
  <c r="BF93" i="24" s="1"/>
  <c r="BG100" i="24"/>
  <c r="BG59" i="24"/>
  <c r="BG34" i="24" s="1"/>
  <c r="BG35" i="24" s="1"/>
  <c r="BG37" i="24" s="1"/>
  <c r="BF105" i="24"/>
  <c r="BF106" i="24"/>
  <c r="BF132" i="24" l="1"/>
  <c r="BF136" i="24" s="1"/>
  <c r="BF138" i="24" s="1"/>
  <c r="BF140" i="24" s="1"/>
  <c r="BF123" i="24"/>
  <c r="BF125" i="24" s="1"/>
  <c r="BF126" i="24"/>
  <c r="BF127" i="24" s="1"/>
  <c r="BF82" i="24"/>
  <c r="BF79" i="24"/>
  <c r="BF83" i="24" s="1"/>
  <c r="BG90" i="24"/>
  <c r="BG77" i="24"/>
  <c r="BG43" i="24"/>
  <c r="BG55" i="24" s="1"/>
  <c r="BG101" i="24"/>
  <c r="BG102" i="24" s="1"/>
  <c r="BF139" i="24" l="1"/>
  <c r="BG109" i="24"/>
  <c r="BG113" i="24" s="1"/>
  <c r="BG81" i="24"/>
  <c r="BG122" i="24"/>
  <c r="BG103" i="24"/>
  <c r="BG92" i="24"/>
  <c r="BG54" i="24"/>
  <c r="BG86" i="24"/>
  <c r="BG110" i="24" l="1"/>
  <c r="BG111" i="24" s="1"/>
  <c r="BG118" i="24"/>
  <c r="BG104" i="24"/>
  <c r="BG88" i="24"/>
  <c r="BG87" i="24"/>
  <c r="BG124" i="24"/>
  <c r="BG56" i="24"/>
  <c r="BG57" i="24"/>
  <c r="BG114" i="24" l="1"/>
  <c r="BH100" i="24"/>
  <c r="BH59" i="24"/>
  <c r="BH34" i="24" s="1"/>
  <c r="BH35" i="24" s="1"/>
  <c r="BH37" i="24" s="1"/>
  <c r="BG105" i="24"/>
  <c r="BG106" i="24"/>
  <c r="BG58" i="24"/>
  <c r="BG94" i="24" s="1"/>
  <c r="BG95" i="24" s="1"/>
  <c r="BG78" i="24"/>
  <c r="BG91" i="24"/>
  <c r="BG93" i="24" s="1"/>
  <c r="BG115" i="24"/>
  <c r="BG132" i="24"/>
  <c r="BG136" i="24" s="1"/>
  <c r="BG120" i="24"/>
  <c r="BG119" i="24"/>
  <c r="BG123" i="24" l="1"/>
  <c r="BG125" i="24" s="1"/>
  <c r="BG126" i="24"/>
  <c r="BG127" i="24" s="1"/>
  <c r="BH90" i="24"/>
  <c r="BH43" i="24"/>
  <c r="BH55" i="24" s="1"/>
  <c r="BH77" i="24"/>
  <c r="BG79" i="24"/>
  <c r="BG83" i="24" s="1"/>
  <c r="BG82" i="24"/>
  <c r="BH101" i="24"/>
  <c r="BH109" i="24" s="1"/>
  <c r="BG139" i="24"/>
  <c r="BG138" i="24"/>
  <c r="BG140" i="24" s="1"/>
  <c r="BH102" i="24" l="1"/>
  <c r="BH103" i="24" s="1"/>
  <c r="BH54" i="24"/>
  <c r="BH86" i="24"/>
  <c r="BH92" i="24"/>
  <c r="BH113" i="24"/>
  <c r="BH110" i="24"/>
  <c r="BH81" i="24"/>
  <c r="BH122" i="24" l="1"/>
  <c r="BH124" i="24" s="1"/>
  <c r="BH114" i="24"/>
  <c r="BH111" i="24"/>
  <c r="BH88" i="24"/>
  <c r="BH87" i="24"/>
  <c r="BH118" i="24"/>
  <c r="BH104" i="24"/>
  <c r="BH57" i="24"/>
  <c r="BH56" i="24"/>
  <c r="BH106" i="24" l="1"/>
  <c r="BH105" i="24"/>
  <c r="BH132" i="24"/>
  <c r="BH136" i="24" s="1"/>
  <c r="BH115" i="24"/>
  <c r="BI100" i="24"/>
  <c r="BI59" i="24"/>
  <c r="BI34" i="24" s="1"/>
  <c r="BI35" i="24" s="1"/>
  <c r="BI37" i="24" s="1"/>
  <c r="BH58" i="24"/>
  <c r="BH94" i="24" s="1"/>
  <c r="BH95" i="24" s="1"/>
  <c r="BH78" i="24"/>
  <c r="BH91" i="24"/>
  <c r="BH93" i="24" s="1"/>
  <c r="BH120" i="24"/>
  <c r="BH119" i="24"/>
  <c r="BH139" i="24" l="1"/>
  <c r="BH138" i="24"/>
  <c r="BH140" i="24" s="1"/>
  <c r="BH126" i="24"/>
  <c r="BH127" i="24" s="1"/>
  <c r="BH123" i="24"/>
  <c r="BH125" i="24" s="1"/>
  <c r="BI43" i="24"/>
  <c r="BI55" i="24" s="1"/>
  <c r="BI90" i="24"/>
  <c r="BI77" i="24"/>
  <c r="BI101" i="24"/>
  <c r="BI109" i="24" s="1"/>
  <c r="BH79" i="24"/>
  <c r="BH83" i="24" s="1"/>
  <c r="BH82" i="24"/>
  <c r="BI102" i="24" l="1"/>
  <c r="BI122" i="24" s="1"/>
  <c r="BI81" i="24"/>
  <c r="E81" i="24" s="1"/>
  <c r="E77" i="24"/>
  <c r="BI92" i="24"/>
  <c r="E92" i="24" s="1"/>
  <c r="E90" i="24"/>
  <c r="BI54" i="24"/>
  <c r="BI86" i="24"/>
  <c r="BI110" i="24"/>
  <c r="BI113" i="24"/>
  <c r="E113" i="24" s="1"/>
  <c r="E109" i="24"/>
  <c r="BI103" i="24" l="1"/>
  <c r="BI118" i="24" s="1"/>
  <c r="BI114" i="24"/>
  <c r="E114" i="24" s="1"/>
  <c r="BI111" i="24"/>
  <c r="E110" i="24"/>
  <c r="D109" i="24" s="1"/>
  <c r="R27" i="2" s="1"/>
  <c r="BI124" i="24"/>
  <c r="E124" i="24" s="1"/>
  <c r="R23" i="2" s="1"/>
  <c r="E122" i="24"/>
  <c r="R22" i="2" s="1"/>
  <c r="BI88" i="24"/>
  <c r="E88" i="24" s="1"/>
  <c r="D88" i="24" s="1"/>
  <c r="BI87" i="24"/>
  <c r="BI56" i="24"/>
  <c r="BI57" i="24"/>
  <c r="BI104" i="24" l="1"/>
  <c r="BI105" i="24" s="1"/>
  <c r="BI115" i="24"/>
  <c r="E115" i="24" s="1"/>
  <c r="R11" i="2" s="1"/>
  <c r="BI132" i="24"/>
  <c r="BI136" i="24" s="1"/>
  <c r="E111" i="24"/>
  <c r="R10" i="2" s="1"/>
  <c r="BI58" i="24"/>
  <c r="BI94" i="24" s="1"/>
  <c r="BI91" i="24"/>
  <c r="BI78" i="24"/>
  <c r="BI120" i="24"/>
  <c r="E120" i="24" s="1"/>
  <c r="D120" i="24" s="1"/>
  <c r="R28" i="2" s="1"/>
  <c r="BI119" i="24"/>
  <c r="BI106" i="24" l="1"/>
  <c r="BI79" i="24"/>
  <c r="BI82" i="24"/>
  <c r="E82" i="24" s="1"/>
  <c r="E78" i="24"/>
  <c r="D77" i="24" s="1"/>
  <c r="BI123" i="24"/>
  <c r="BI126" i="24"/>
  <c r="BI93" i="24"/>
  <c r="E93" i="24" s="1"/>
  <c r="E91" i="24"/>
  <c r="BI95" i="24"/>
  <c r="E95" i="24" s="1"/>
  <c r="E94" i="24"/>
  <c r="BI139" i="24"/>
  <c r="BI138" i="24"/>
  <c r="BI140" i="24" s="1"/>
  <c r="BI125" i="24" l="1"/>
  <c r="E125" i="24" s="1"/>
  <c r="R21" i="2" s="1"/>
  <c r="R25" i="2" s="1"/>
  <c r="E123" i="24"/>
  <c r="R20" i="2" s="1"/>
  <c r="R24" i="2" s="1"/>
  <c r="BI127" i="24"/>
  <c r="E127" i="24" s="1"/>
  <c r="R19" i="2" s="1"/>
  <c r="E126" i="24"/>
  <c r="R18" i="2" s="1"/>
  <c r="BI83" i="24"/>
  <c r="E83" i="24" s="1"/>
  <c r="E79" i="24"/>
  <c r="G57" i="7943" l="1"/>
  <c r="G58" i="7943"/>
  <c r="G22" i="7946"/>
  <c r="G45" i="7946"/>
  <c r="H21" i="7945"/>
  <c r="H26" i="7945" s="1"/>
  <c r="H28" i="7945" s="1"/>
  <c r="H35" i="7945" s="1"/>
  <c r="I21" i="7946"/>
  <c r="I21" i="7945"/>
  <c r="I26" i="7945" s="1"/>
  <c r="I28" i="7945" s="1"/>
  <c r="I35" i="7945" s="1"/>
  <c r="J60" i="7943"/>
  <c r="J21" i="7945" s="1"/>
  <c r="J26" i="7945" s="1"/>
  <c r="J28" i="7945" s="1"/>
  <c r="J35" i="7945" s="1"/>
  <c r="G21" i="7946"/>
  <c r="G63" i="7946" s="1"/>
  <c r="G21" i="7945"/>
  <c r="G26" i="7945" s="1"/>
  <c r="K60" i="7943" l="1"/>
  <c r="R58" i="7943" s="1"/>
  <c r="G88" i="7946"/>
  <c r="G89" i="7946" s="1"/>
  <c r="G64" i="7946"/>
  <c r="G28" i="7945"/>
  <c r="G66" i="7946"/>
  <c r="G44" i="7946"/>
  <c r="I36" i="7945"/>
  <c r="I41" i="7945"/>
  <c r="I42" i="7945" s="1"/>
  <c r="I63" i="7946"/>
  <c r="I88" i="7946" s="1"/>
  <c r="I44" i="7946"/>
  <c r="J41" i="7945"/>
  <c r="J42" i="7945" s="1"/>
  <c r="J36" i="7945"/>
  <c r="H36" i="7945"/>
  <c r="H41" i="7945"/>
  <c r="H42" i="7945" s="1"/>
  <c r="J21" i="7946"/>
  <c r="H22" i="7946"/>
  <c r="H45" i="7946"/>
  <c r="I45" i="7946" s="1"/>
  <c r="H21" i="7946"/>
  <c r="L60" i="7943" l="1"/>
  <c r="L21" i="7945" s="1"/>
  <c r="L26" i="7945" s="1"/>
  <c r="L28" i="7945" s="1"/>
  <c r="L35" i="7945" s="1"/>
  <c r="K21" i="7946"/>
  <c r="K44" i="7946" s="1"/>
  <c r="R57" i="7943"/>
  <c r="J45" i="7946"/>
  <c r="K45" i="7946" s="1"/>
  <c r="K21" i="7945"/>
  <c r="K26" i="7945" s="1"/>
  <c r="K28" i="7945" s="1"/>
  <c r="K35" i="7945" s="1"/>
  <c r="K36" i="7945" s="1"/>
  <c r="H44" i="7946"/>
  <c r="H63" i="7946"/>
  <c r="H88" i="7946" s="1"/>
  <c r="H89" i="7946" s="1"/>
  <c r="I22" i="7946"/>
  <c r="G67" i="7946"/>
  <c r="H66" i="7946"/>
  <c r="H91" i="7946" s="1"/>
  <c r="G91" i="7946"/>
  <c r="G92" i="7946" s="1"/>
  <c r="G35" i="7945"/>
  <c r="J44" i="7946"/>
  <c r="J63" i="7946"/>
  <c r="J88" i="7946" s="1"/>
  <c r="M60" i="7943" l="1"/>
  <c r="L21" i="7946"/>
  <c r="L44" i="7946" s="1"/>
  <c r="K41" i="7945"/>
  <c r="K42" i="7945" s="1"/>
  <c r="K63" i="7946"/>
  <c r="K88" i="7946" s="1"/>
  <c r="S88" i="7946" s="1"/>
  <c r="S89" i="7946" s="1"/>
  <c r="H64" i="7946"/>
  <c r="I64" i="7946" s="1"/>
  <c r="L45" i="7946"/>
  <c r="L36" i="7945"/>
  <c r="L41" i="7945"/>
  <c r="L42" i="7945" s="1"/>
  <c r="I89" i="7946"/>
  <c r="J89" i="7946" s="1"/>
  <c r="I66" i="7946"/>
  <c r="H67" i="7946"/>
  <c r="J22" i="7946"/>
  <c r="K22" i="7946" s="1"/>
  <c r="M21" i="7946"/>
  <c r="M21" i="7945"/>
  <c r="N60" i="7943"/>
  <c r="L63" i="7946"/>
  <c r="L88" i="7946" s="1"/>
  <c r="G36" i="7945"/>
  <c r="G41" i="7945"/>
  <c r="H92" i="7946"/>
  <c r="J66" i="7946"/>
  <c r="J91" i="7946" s="1"/>
  <c r="S63" i="7946" l="1"/>
  <c r="S64" i="7946" s="1"/>
  <c r="M45" i="7946"/>
  <c r="N45" i="7946" s="1"/>
  <c r="O45" i="7946" s="1"/>
  <c r="P45" i="7946" s="1"/>
  <c r="J64" i="7946"/>
  <c r="K64" i="7946" s="1"/>
  <c r="L64" i="7946" s="1"/>
  <c r="I67" i="7946"/>
  <c r="J67" i="7946" s="1"/>
  <c r="L22" i="7946"/>
  <c r="M22" i="7946" s="1"/>
  <c r="N22" i="7946" s="1"/>
  <c r="N21" i="7946"/>
  <c r="N21" i="7945"/>
  <c r="N26" i="7945" s="1"/>
  <c r="N28" i="7945" s="1"/>
  <c r="N35" i="7945" s="1"/>
  <c r="M44" i="7946"/>
  <c r="M63" i="7946"/>
  <c r="M88" i="7946" s="1"/>
  <c r="G42" i="7945"/>
  <c r="M26" i="7945"/>
  <c r="K66" i="7946"/>
  <c r="I91" i="7946"/>
  <c r="I92" i="7946" s="1"/>
  <c r="K89" i="7946"/>
  <c r="L89" i="7946" s="1"/>
  <c r="O60" i="7943"/>
  <c r="M64" i="7946" l="1"/>
  <c r="N64" i="7946" s="1"/>
  <c r="O64" i="7946" s="1"/>
  <c r="O22" i="7946"/>
  <c r="P22" i="7946" s="1"/>
  <c r="L66" i="7946"/>
  <c r="L91" i="7946" s="1"/>
  <c r="M89" i="7946"/>
  <c r="N89" i="7946" s="1"/>
  <c r="J92" i="7946"/>
  <c r="S66" i="7946"/>
  <c r="S67" i="7946" s="1"/>
  <c r="K91" i="7946"/>
  <c r="S91" i="7946" s="1"/>
  <c r="S92" i="7946" s="1"/>
  <c r="M28" i="7945"/>
  <c r="N36" i="7945"/>
  <c r="N41" i="7945"/>
  <c r="N42" i="7945" s="1"/>
  <c r="O21" i="7945"/>
  <c r="O21" i="7946"/>
  <c r="P60" i="7943"/>
  <c r="R60" i="7943" s="1"/>
  <c r="R63" i="7943" s="1"/>
  <c r="N63" i="7946"/>
  <c r="N88" i="7946" s="1"/>
  <c r="N44" i="7946"/>
  <c r="K67" i="7946"/>
  <c r="L67" i="7946" l="1"/>
  <c r="M66" i="7946"/>
  <c r="M91" i="7946" s="1"/>
  <c r="P64" i="7946"/>
  <c r="O89" i="7946"/>
  <c r="P89" i="7946" s="1"/>
  <c r="P21" i="7946"/>
  <c r="P21" i="7945"/>
  <c r="P26" i="7945" s="1"/>
  <c r="P28" i="7945" s="1"/>
  <c r="P35" i="7945" s="1"/>
  <c r="O44" i="7946"/>
  <c r="O63" i="7946"/>
  <c r="O88" i="7946" s="1"/>
  <c r="Q21" i="7946"/>
  <c r="S21" i="7946"/>
  <c r="M35" i="7945"/>
  <c r="O26" i="7945"/>
  <c r="K92" i="7946"/>
  <c r="N66" i="7946" l="1"/>
  <c r="O66" i="7946" s="1"/>
  <c r="O91" i="7946" s="1"/>
  <c r="M67" i="7946"/>
  <c r="L92" i="7946"/>
  <c r="M92" i="7946" s="1"/>
  <c r="O28" i="7945"/>
  <c r="Q26" i="7945"/>
  <c r="M36" i="7945"/>
  <c r="M41" i="7945"/>
  <c r="P36" i="7945"/>
  <c r="P41" i="7945"/>
  <c r="P42" i="7945" s="1"/>
  <c r="Q21" i="7945"/>
  <c r="P63" i="7946"/>
  <c r="P88" i="7946" s="1"/>
  <c r="P44" i="7946"/>
  <c r="Q44" i="7946" s="1"/>
  <c r="N91" i="7946" l="1"/>
  <c r="N67" i="7946"/>
  <c r="O67" i="7946" s="1"/>
  <c r="N92" i="7946"/>
  <c r="O92" i="7946" s="1"/>
  <c r="M42" i="7945"/>
  <c r="P66" i="7946"/>
  <c r="P91" i="7946" s="1"/>
  <c r="O35" i="7945"/>
  <c r="Q28" i="7945"/>
  <c r="P92" i="7946" l="1"/>
  <c r="O36" i="7945"/>
  <c r="Q36" i="7945" s="1"/>
  <c r="O41" i="7945"/>
  <c r="Q35" i="7945"/>
  <c r="P67" i="7946"/>
  <c r="O42" i="7945" l="1"/>
  <c r="Q42" i="7945" s="1"/>
  <c r="Q41" i="7945"/>
  <c r="Q48" i="7945" l="1"/>
  <c r="Q49" i="7945"/>
  <c r="Q53" i="7945" s="1"/>
  <c r="Q50" i="7945" l="1"/>
  <c r="Q52" i="7945"/>
  <c r="Q54" i="7945" s="1"/>
  <c r="D26" i="7943" l="1"/>
  <c r="E23" i="7943" s="1"/>
  <c r="Q56" i="7945"/>
</calcChain>
</file>

<file path=xl/comments1.xml><?xml version="1.0" encoding="utf-8"?>
<comments xmlns="http://schemas.openxmlformats.org/spreadsheetml/2006/main">
  <authors>
    <author>Rick Miles</author>
    <author>kyap</author>
    <author>Ben Stonehouse</author>
    <author>Fenella Douglas</author>
    <author>Nicole Wang</author>
    <author>Ben Stonehouse4_</author>
    <author>Feng, Daniel</author>
  </authors>
  <commentList>
    <comment ref="E5" authorId="0" shapeId="0">
      <text>
        <r>
          <rPr>
            <sz val="8"/>
            <color indexed="81"/>
            <rFont val="Tahoma"/>
            <family val="2"/>
          </rPr>
          <t>The RAB is the value of assets on which a return will be earned. The Input sheet requires a value for the opening asset base at the start of Year 1. The RAB will fluctuate from year to year to reflect new capital expenditure, customer contributions, asset disposals and depreciation.</t>
        </r>
      </text>
    </comment>
    <comment ref="K6" authorId="1" shapeId="0">
      <text>
        <r>
          <rPr>
            <sz val="8"/>
            <color indexed="81"/>
            <rFont val="Tahoma"/>
            <family val="2"/>
          </rPr>
          <t xml:space="preserve">Inputs for assets under construction are only relevant for DNSPs moving from an as-commissioned approach to an as-incurred approach for recognising capex. Based on values added to the opening RAB in the RFM. </t>
        </r>
      </text>
    </comment>
    <comment ref="L6" authorId="0" shapeId="0">
      <text>
        <r>
          <rPr>
            <sz val="8"/>
            <color indexed="81"/>
            <rFont val="Tahoma"/>
            <family val="2"/>
          </rPr>
          <t>Set equal to remaining economic life of asset. Enter a valid numeric life or n/a.</t>
        </r>
      </text>
    </comment>
    <comment ref="M6" authorId="1" shapeId="0">
      <text>
        <r>
          <rPr>
            <sz val="8"/>
            <color indexed="81"/>
            <rFont val="Tahoma"/>
            <family val="2"/>
          </rPr>
          <t>Set to standard economic life of asset. Enter a valid numeric life or n/a.</t>
        </r>
      </text>
    </comment>
    <comment ref="N6" authorId="1" shapeId="0">
      <text>
        <r>
          <rPr>
            <sz val="8"/>
            <color indexed="81"/>
            <rFont val="Tahoma"/>
            <family val="2"/>
          </rPr>
          <t>Based on the opening tax asset values derived using a method agreed to by the AER or otherwise determined in the RFM.</t>
        </r>
      </text>
    </comment>
    <comment ref="O6" authorId="0" shapeId="0">
      <text>
        <r>
          <rPr>
            <sz val="8"/>
            <color indexed="81"/>
            <rFont val="Tahoma"/>
            <family val="2"/>
          </rPr>
          <t>Set equal to remaining tax life of asset. Enter a valid numeric life or n/a.</t>
        </r>
      </text>
    </comment>
    <comment ref="P6" authorId="1" shapeId="0">
      <text>
        <r>
          <rPr>
            <sz val="8"/>
            <color indexed="81"/>
            <rFont val="Tahoma"/>
            <family val="2"/>
          </rPr>
          <t>Set equal to tax life specified by the Australian Tax Office for the category of assets and commissioning date. Enter a valid numeric life or n/a.</t>
        </r>
      </text>
    </comment>
    <comment ref="Q6" authorId="1" shapeId="0">
      <text>
        <r>
          <rPr>
            <sz val="8"/>
            <color indexed="81"/>
            <rFont val="Tahoma"/>
            <family val="2"/>
          </rPr>
          <t>Insert the base financial year that the regulatory control period commences in.</t>
        </r>
      </text>
    </comment>
    <comment ref="R6" authorId="1" shapeId="0">
      <text>
        <r>
          <rPr>
            <sz val="8"/>
            <color indexed="81"/>
            <rFont val="Tahoma"/>
            <family val="2"/>
          </rPr>
          <t>Insert the number of years for the regulatory control period (must be an integer)</t>
        </r>
      </text>
    </comment>
    <comment ref="Q7" authorId="2" shapeId="0">
      <text>
        <r>
          <rPr>
            <sz val="8"/>
            <color indexed="81"/>
            <rFont val="Tahoma"/>
            <family val="2"/>
          </rPr>
          <t>Use the following format:
Calendar years: 20XX
Financial years: 20XX-YY</t>
        </r>
      </text>
    </comment>
    <comment ref="I36" authorId="2" shapeId="0">
      <text>
        <r>
          <rPr>
            <sz val="8"/>
            <color indexed="81"/>
            <rFont val="Tahoma"/>
            <family val="2"/>
          </rPr>
          <t>Asset class 30 should be used for equity raising costs if intending to update equity raising costs when smoothing revenue.</t>
        </r>
      </text>
    </comment>
    <comment ref="J37" authorId="1" shapeId="0">
      <text>
        <r>
          <rPr>
            <sz val="8"/>
            <color indexed="81"/>
            <rFont val="Tahoma"/>
            <family val="2"/>
          </rPr>
          <t>Total opening asset value includes the total value for assets under construction.</t>
        </r>
      </text>
    </comment>
    <comment ref="E39" authorId="1" shapeId="0">
      <text>
        <r>
          <rPr>
            <sz val="8"/>
            <color indexed="81"/>
            <rFont val="Tahoma"/>
            <family val="2"/>
          </rPr>
          <t>Exclude half year rate of return. Inputs are assumed to be in end of year terms.</t>
        </r>
      </text>
    </comment>
    <comment ref="G70" authorId="3" shapeId="0">
      <text>
        <r>
          <rPr>
            <sz val="9"/>
            <color indexed="81"/>
            <rFont val="Tahoma"/>
            <family val="2"/>
          </rPr>
          <t>Updated</t>
        </r>
      </text>
    </comment>
    <comment ref="Q72" authorId="1" shapeId="0">
      <text>
        <r>
          <rPr>
            <sz val="8"/>
            <color indexed="81"/>
            <rFont val="Tahoma"/>
            <family val="2"/>
          </rPr>
          <t>Total for the regulatory control period.</t>
        </r>
      </text>
    </comment>
    <comment ref="E73" authorId="1" shapeId="0">
      <text>
        <r>
          <rPr>
            <sz val="8"/>
            <color indexed="81"/>
            <rFont val="Tahoma"/>
            <family val="2"/>
          </rPr>
          <t>Exclude half year rate of return. Inputs are assumed to be in end of year terms.</t>
        </r>
      </text>
    </comment>
    <comment ref="Q106" authorId="1" shapeId="0">
      <text>
        <r>
          <rPr>
            <sz val="8"/>
            <color indexed="81"/>
            <rFont val="Tahoma"/>
            <family val="2"/>
          </rPr>
          <t>Total for the regulatory control period.</t>
        </r>
      </text>
    </comment>
    <comment ref="E107" authorId="1" shapeId="0">
      <text>
        <r>
          <rPr>
            <sz val="8"/>
            <color indexed="81"/>
            <rFont val="Tahoma"/>
            <family val="2"/>
          </rPr>
          <t>Exclude half year rate of return. Inputs are assumed to be in end of year terms.</t>
        </r>
      </text>
    </comment>
    <comment ref="Q140" authorId="1" shapeId="0">
      <text>
        <r>
          <rPr>
            <sz val="8"/>
            <color indexed="81"/>
            <rFont val="Tahoma"/>
            <family val="2"/>
          </rPr>
          <t>Total for the regulatory control period.</t>
        </r>
      </text>
    </comment>
    <comment ref="E141" authorId="1" shapeId="0">
      <text>
        <r>
          <rPr>
            <sz val="8"/>
            <color indexed="81"/>
            <rFont val="Tahoma"/>
            <family val="2"/>
          </rPr>
          <t>Exclude half year rate of return. Inputs are assumed to be in end of year terms.</t>
        </r>
      </text>
    </comment>
    <comment ref="Q174" authorId="1" shapeId="0">
      <text>
        <r>
          <rPr>
            <sz val="8"/>
            <color indexed="81"/>
            <rFont val="Tahoma"/>
            <family val="2"/>
          </rPr>
          <t>Total for the regulatory control period.</t>
        </r>
      </text>
    </comment>
    <comment ref="E175" authorId="1" shapeId="0">
      <text>
        <r>
          <rPr>
            <sz val="8"/>
            <color indexed="81"/>
            <rFont val="Tahoma"/>
            <family val="2"/>
          </rPr>
          <t>Inputs are assumed to be in end of year terms.</t>
        </r>
      </text>
    </comment>
    <comment ref="E186" authorId="1" shapeId="0">
      <text>
        <r>
          <rPr>
            <sz val="8"/>
            <color indexed="81"/>
            <rFont val="Tahoma"/>
            <family val="2"/>
          </rPr>
          <t>The calculation for benchmark debt raising costs is based on the practice of treating the allowance as an opex line item.</t>
        </r>
      </text>
    </comment>
    <comment ref="Q188" authorId="1" shapeId="0">
      <text>
        <r>
          <rPr>
            <sz val="8"/>
            <color indexed="81"/>
            <rFont val="Tahoma"/>
            <family val="2"/>
          </rPr>
          <t>Total for the regulatory control period.</t>
        </r>
      </text>
    </comment>
    <comment ref="E189" authorId="1" shapeId="0">
      <text>
        <r>
          <rPr>
            <sz val="8"/>
            <color indexed="81"/>
            <rFont val="Tahoma"/>
            <family val="2"/>
          </rPr>
          <t>Inputs are assumed to be in end of year terms.</t>
        </r>
      </text>
    </comment>
    <comment ref="E191" authorId="4" shapeId="0">
      <text>
        <r>
          <rPr>
            <b/>
            <sz val="9"/>
            <color indexed="81"/>
            <rFont val="Tahoma"/>
            <family val="2"/>
          </rPr>
          <t>Nicole Wang:</t>
        </r>
        <r>
          <rPr>
            <sz val="9"/>
            <color indexed="81"/>
            <rFont val="Tahoma"/>
            <family val="2"/>
          </rPr>
          <t xml:space="preserve">
Efficiency carryover</t>
        </r>
      </text>
    </comment>
    <comment ref="Q206" authorId="1" shapeId="0">
      <text>
        <r>
          <rPr>
            <sz val="8"/>
            <color indexed="81"/>
            <rFont val="Tahoma"/>
            <family val="2"/>
          </rPr>
          <t>Total for the regulatory control period.</t>
        </r>
      </text>
    </comment>
    <comment ref="E212" authorId="5" shapeId="0">
      <text>
        <r>
          <rPr>
            <sz val="8"/>
            <color indexed="81"/>
            <rFont val="Tahoma"/>
            <family val="2"/>
          </rPr>
          <t>For existing assets there may be an existing accumulated tax loss. If this is the case then the tax loss being carried forward into the first year of this regulatory control period should be recorded in this cell ($ nominal).</t>
        </r>
      </text>
    </comment>
    <comment ref="F212" authorId="5" shapeId="0">
      <text>
        <r>
          <rPr>
            <sz val="8"/>
            <color indexed="81"/>
            <rFont val="Tahoma"/>
            <family val="2"/>
          </rPr>
          <t>Obtain carried forward tax loss from tax accounts or company statutory accounts.</t>
        </r>
      </text>
    </comment>
    <comment ref="F216" authorId="2" shapeId="0">
      <text>
        <r>
          <rPr>
            <sz val="8"/>
            <color indexed="81"/>
            <rFont val="Tahoma"/>
            <family val="2"/>
          </rPr>
          <t xml:space="preserve">Clause 6.4.2(b)(1) requires the AER to specify in the PTRM a methodology that is likely to result in the best estimate of expected inflation. The AER uses an approach that calculates the geometric average based on the inflation forecasts for two years sourced from the latest available Reserve Bank of Australia’s (RBA’s) </t>
        </r>
        <r>
          <rPr>
            <i/>
            <sz val="8"/>
            <color indexed="81"/>
            <rFont val="Tahoma"/>
            <family val="2"/>
          </rPr>
          <t>Statement of monetary policy</t>
        </r>
        <r>
          <rPr>
            <sz val="8"/>
            <color indexed="81"/>
            <rFont val="Tahoma"/>
            <family val="2"/>
          </rPr>
          <t xml:space="preserve"> and the mid-point of the RBA’s target inflation band for eight years.</t>
        </r>
      </text>
    </comment>
    <comment ref="G216" authorId="6" shapeId="0">
      <text>
        <r>
          <rPr>
            <b/>
            <sz val="9"/>
            <color indexed="81"/>
            <rFont val="Tahoma"/>
            <family val="2"/>
          </rPr>
          <t>AER:</t>
        </r>
        <r>
          <rPr>
            <sz val="9"/>
            <color indexed="81"/>
            <rFont val="Tahoma"/>
            <family val="2"/>
          </rPr>
          <t xml:space="preserve">
24 Apr 2018 - adjusted w/ inflation correction</t>
        </r>
      </text>
    </comment>
    <comment ref="F217" authorId="2" shapeId="0">
      <text>
        <r>
          <rPr>
            <sz val="8"/>
            <color indexed="81"/>
            <rFont val="Tahoma"/>
            <family val="2"/>
          </rPr>
          <t xml:space="preserve">Clause 6.5.2(f) requires that the return on equity for a regulatory control period must be estimated such that it contributes to the acheivement of the allowed rate of return objective.
See the AER's latest </t>
        </r>
        <r>
          <rPr>
            <i/>
            <sz val="8"/>
            <color indexed="81"/>
            <rFont val="Tahoma"/>
            <family val="2"/>
          </rPr>
          <t xml:space="preserve">Rate of return guideline </t>
        </r>
        <r>
          <rPr>
            <sz val="8"/>
            <color indexed="81"/>
            <rFont val="Tahoma"/>
            <family val="2"/>
          </rPr>
          <t>for guidance on estimating the return on equity.</t>
        </r>
      </text>
    </comment>
    <comment ref="F218" authorId="2" shapeId="0">
      <text>
        <r>
          <rPr>
            <sz val="8"/>
            <color indexed="81"/>
            <rFont val="Tahoma"/>
            <family val="2"/>
          </rPr>
          <t xml:space="preserve">Clause 6.5.3 requires that the cost of corporate income tax be estimated with regard to the value of imputation credits (gamma).
See the AER's latest </t>
        </r>
        <r>
          <rPr>
            <i/>
            <sz val="8"/>
            <color indexed="81"/>
            <rFont val="Tahoma"/>
            <family val="2"/>
          </rPr>
          <t xml:space="preserve">Rate of return guideline </t>
        </r>
        <r>
          <rPr>
            <sz val="8"/>
            <color indexed="81"/>
            <rFont val="Tahoma"/>
            <family val="2"/>
          </rPr>
          <t>for guidance on estimating gamma.</t>
        </r>
      </text>
    </comment>
    <comment ref="F219" authorId="2" shapeId="0">
      <text>
        <r>
          <rPr>
            <sz val="8"/>
            <color indexed="81"/>
            <rFont val="Tahoma"/>
            <family val="2"/>
          </rPr>
          <t>Clause 6.5.2(d)(1) requires that the allowed rate of return be a weighted average of the return on equity and the return on debt.
See the AER's latest</t>
        </r>
        <r>
          <rPr>
            <i/>
            <sz val="8"/>
            <color indexed="81"/>
            <rFont val="Tahoma"/>
            <family val="2"/>
          </rPr>
          <t xml:space="preserve"> Rate of return guideline</t>
        </r>
        <r>
          <rPr>
            <sz val="8"/>
            <color indexed="81"/>
            <rFont val="Tahoma"/>
            <family val="2"/>
          </rPr>
          <t xml:space="preserve"> for guidance on estimating gearing.</t>
        </r>
      </text>
    </comment>
    <comment ref="F222" authorId="2" shapeId="0">
      <text>
        <r>
          <rPr>
            <sz val="8"/>
            <color indexed="81"/>
            <rFont val="Tahoma"/>
            <family val="2"/>
          </rPr>
          <t xml:space="preserve">Clause 6.5.2(h) requires that the return on debt for a regulatory control period must be estimated such that it contributes to the acheivement of the allowed rate of return objective.
In accordance with clause 6.5.2(i)(2), this post tax revenue model allows the return on debt to vary between different regulatory years. It can also accommodate a return on debt that is constant across the regulatory control period (as per clause 6.5.2(i)(1)).
See the AER's latest </t>
        </r>
        <r>
          <rPr>
            <i/>
            <sz val="8"/>
            <color indexed="81"/>
            <rFont val="Tahoma"/>
            <family val="2"/>
          </rPr>
          <t>Rate of return guideline</t>
        </r>
        <r>
          <rPr>
            <sz val="8"/>
            <color indexed="81"/>
            <rFont val="Tahoma"/>
            <family val="2"/>
          </rPr>
          <t xml:space="preserve"> for guidance on estimating the return on debt.
Note that, under the AER's trailing average portfolio approach, the return on debt entered here is not the spot rate for a given year, but the portfolio return on debt (reflecting any earlier debt included in that portfolio).</t>
        </r>
      </text>
    </comment>
    <comment ref="F229" authorId="1" shapeId="0">
      <text>
        <r>
          <rPr>
            <sz val="8"/>
            <color indexed="81"/>
            <rFont val="Tahoma"/>
            <family val="2"/>
          </rPr>
          <t>Set the value of the imputation credit payout ratio to be consistent with that used to determine gamma, which is the product of the imputation credit payout ratio and the utilisation rate of imputation credits (theta).</t>
        </r>
      </text>
    </comment>
    <comment ref="F230" authorId="1" shapeId="0">
      <text>
        <r>
          <rPr>
            <sz val="8"/>
            <color indexed="81"/>
            <rFont val="Tahoma"/>
            <family val="2"/>
          </rPr>
          <t>Deternined in accordance with the methodology set out in the report by Allen Consulting Group,</t>
        </r>
        <r>
          <rPr>
            <i/>
            <sz val="8"/>
            <color indexed="81"/>
            <rFont val="Tahoma"/>
            <family val="2"/>
          </rPr>
          <t xml:space="preserve"> Debt and equity raising transaction costs: final report to the ACCC</t>
        </r>
        <r>
          <rPr>
            <sz val="8"/>
            <color indexed="81"/>
            <rFont val="Tahoma"/>
            <family val="2"/>
          </rPr>
          <t>,  December 2004.</t>
        </r>
      </text>
    </comment>
    <comment ref="F231" authorId="1" shapeId="0">
      <text>
        <r>
          <rPr>
            <sz val="8"/>
            <color indexed="81"/>
            <rFont val="Tahoma"/>
            <family val="2"/>
          </rPr>
          <t>Determined in accordance with the AER methodology (see AER,</t>
        </r>
        <r>
          <rPr>
            <i/>
            <sz val="8"/>
            <color indexed="81"/>
            <rFont val="Tahoma"/>
            <family val="2"/>
          </rPr>
          <t xml:space="preserve"> Final decision, Powerlink transmission determination 2012–13 to 2016–17</t>
        </r>
        <r>
          <rPr>
            <sz val="8"/>
            <color indexed="81"/>
            <rFont val="Tahoma"/>
            <family val="2"/>
          </rPr>
          <t>, April 2012, pp. 145–152 and
AER,</t>
        </r>
        <r>
          <rPr>
            <i/>
            <sz val="8"/>
            <color indexed="81"/>
            <rFont val="Tahoma"/>
            <family val="2"/>
          </rPr>
          <t xml:space="preserve"> Draft decision, Powerlink transmission determination 2012–13 to 2016–17</t>
        </r>
        <r>
          <rPr>
            <sz val="8"/>
            <color indexed="81"/>
            <rFont val="Tahoma"/>
            <family val="2"/>
          </rPr>
          <t>, November 2011, pp. 152–159).</t>
        </r>
      </text>
    </comment>
    <comment ref="F232" authorId="1" shapeId="0">
      <text>
        <r>
          <rPr>
            <sz val="8"/>
            <color indexed="81"/>
            <rFont val="Tahoma"/>
            <family val="2"/>
          </rPr>
          <t>Determined in accordance with the AER methodology (see AER,</t>
        </r>
        <r>
          <rPr>
            <i/>
            <sz val="8"/>
            <color indexed="81"/>
            <rFont val="Tahoma"/>
            <family val="2"/>
          </rPr>
          <t xml:space="preserve"> Final decision, Powerlink transmission determination 2012–13 to 2016–17</t>
        </r>
        <r>
          <rPr>
            <sz val="8"/>
            <color indexed="81"/>
            <rFont val="Tahoma"/>
            <family val="2"/>
          </rPr>
          <t>, April 2012, pp. 145–152 and
AER,</t>
        </r>
        <r>
          <rPr>
            <i/>
            <sz val="8"/>
            <color indexed="81"/>
            <rFont val="Tahoma"/>
            <family val="2"/>
          </rPr>
          <t xml:space="preserve"> Draft decision, Powerlink transmission determination 2012–13 to 2016–17</t>
        </r>
        <r>
          <rPr>
            <sz val="8"/>
            <color indexed="81"/>
            <rFont val="Tahoma"/>
            <family val="2"/>
          </rPr>
          <t>, November 2011, pp. 152–159).</t>
        </r>
      </text>
    </comment>
    <comment ref="F233" authorId="1" shapeId="0">
      <text>
        <r>
          <rPr>
            <sz val="8"/>
            <color indexed="81"/>
            <rFont val="Tahoma"/>
            <family val="2"/>
          </rPr>
          <t xml:space="preserve">Based on the notional debt issue size and deternined in accordance with the methodology set out in the report by Allen Consulting Group, </t>
        </r>
        <r>
          <rPr>
            <i/>
            <sz val="8"/>
            <color indexed="81"/>
            <rFont val="Tahoma"/>
            <family val="2"/>
          </rPr>
          <t>Debt and equity raising transaction costs: final report to the ACCC</t>
        </r>
        <r>
          <rPr>
            <sz val="8"/>
            <color indexed="81"/>
            <rFont val="Tahoma"/>
            <family val="2"/>
          </rPr>
          <t>,  December 2004.</t>
        </r>
      </text>
    </comment>
    <comment ref="E240" authorId="1" shapeId="0">
      <text>
        <r>
          <rPr>
            <sz val="8"/>
            <color indexed="81"/>
            <rFont val="Tahoma"/>
            <family val="2"/>
          </rPr>
          <t xml:space="preserve">Energy delivered forecasts may be obtained from AEMO's latest </t>
        </r>
        <r>
          <rPr>
            <i/>
            <sz val="8"/>
            <color indexed="81"/>
            <rFont val="Tahoma"/>
            <family val="2"/>
          </rPr>
          <t xml:space="preserve">National electricity forecasting report </t>
        </r>
        <r>
          <rPr>
            <sz val="8"/>
            <color indexed="81"/>
            <rFont val="Tahoma"/>
            <family val="2"/>
          </rPr>
          <t>or other relevant industry sources.</t>
        </r>
      </text>
    </comment>
    <comment ref="E244" authorId="1" shapeId="0">
      <text>
        <r>
          <rPr>
            <sz val="8"/>
            <color indexed="81"/>
            <rFont val="Tahoma"/>
            <family val="2"/>
          </rPr>
          <t xml:space="preserve">DNSPs may need to amend this input table to account for their particular tariff schedules. Subsequent calculations in the 'Forecast revenues' sheet may be affected. </t>
        </r>
      </text>
    </comment>
    <comment ref="E381" authorId="1" shapeId="0">
      <text>
        <r>
          <rPr>
            <sz val="8"/>
            <color indexed="81"/>
            <rFont val="Tahoma"/>
            <family val="2"/>
          </rPr>
          <t xml:space="preserve">DNSPs may need to amend this input table to account for their particular tariff schedules. Subsequent calculations in the 'Forecast revenues' sheet may be affected. </t>
        </r>
      </text>
    </comment>
    <comment ref="E519" authorId="1" shapeId="0">
      <text>
        <r>
          <rPr>
            <sz val="8"/>
            <color indexed="81"/>
            <rFont val="Tahoma"/>
            <family val="2"/>
          </rPr>
          <t xml:space="preserve">DNSPs may need to amend this input table to account for their particular tariff schedules. Subsequent calculations in the 'Forecast revenues' sheet may be affected. </t>
        </r>
      </text>
    </comment>
  </commentList>
</comments>
</file>

<file path=xl/comments2.xml><?xml version="1.0" encoding="utf-8"?>
<comments xmlns="http://schemas.openxmlformats.org/spreadsheetml/2006/main">
  <authors>
    <author>Ben Stonehouse</author>
    <author>Stonehouse, Ben</author>
  </authors>
  <commentList>
    <comment ref="G17" authorId="0" shapeId="0">
      <text>
        <r>
          <rPr>
            <sz val="8"/>
            <color indexed="81"/>
            <rFont val="Tahoma"/>
            <family val="2"/>
          </rPr>
          <t>The white cells show formula approximations of the WACC in different forms. It should be noted that these formulae differ from formulae found in some literature because Te and Td (obtained from the cash flow analysis) are used in place of the corporate tax rate T.</t>
        </r>
      </text>
    </comment>
    <comment ref="R17" authorId="0" shapeId="0">
      <text>
        <r>
          <rPr>
            <sz val="8"/>
            <color indexed="81"/>
            <rFont val="Tahoma"/>
            <family val="2"/>
          </rPr>
          <t>The orange cells show WACC derived from cashflow analysis (on the Analysis tab). They refer to cash flow after removal of revenue adjustments.</t>
        </r>
      </text>
    </comment>
    <comment ref="G18" authorId="1" shapeId="0">
      <text>
        <r>
          <rPr>
            <sz val="8"/>
            <color indexed="81"/>
            <rFont val="Tahoma"/>
            <family val="2"/>
          </rPr>
          <t>As per Officer (1994), after-tax cashflow and WACC definition (iii).</t>
        </r>
      </text>
    </comment>
    <comment ref="G20" authorId="1" shapeId="0">
      <text>
        <r>
          <rPr>
            <sz val="8"/>
            <color indexed="81"/>
            <rFont val="Tahoma"/>
            <family val="2"/>
          </rPr>
          <t>As per Officer (1994), after-tax cashflow and WACC definition (ii).</t>
        </r>
      </text>
    </comment>
    <comment ref="G22" authorId="1" shapeId="0">
      <text>
        <r>
          <rPr>
            <sz val="8"/>
            <color indexed="81"/>
            <rFont val="Tahoma"/>
            <family val="2"/>
          </rPr>
          <t>As per Officer (1994), before tax cashflow and WACC definition (i).</t>
        </r>
      </text>
    </comment>
    <comment ref="G27" authorId="0" shapeId="0">
      <text>
        <r>
          <rPr>
            <sz val="8"/>
            <color indexed="81"/>
            <rFont val="Tahoma"/>
            <family val="2"/>
          </rPr>
          <t>Te is calculated from the cash flows and will vary with the framework chosen for regulatory determination. The button below will copy the value from R27 and place it here. However, the Te calculation will only be accurate if the WACC is constant (at the start of a regulatory control period prior to any annual cost of debt updates).</t>
        </r>
      </text>
    </comment>
    <comment ref="G28" authorId="0" shapeId="0">
      <text>
        <r>
          <rPr>
            <sz val="8"/>
            <color indexed="81"/>
            <rFont val="Tahoma"/>
            <family val="2"/>
          </rPr>
          <t>Td is calculated from the cash flows and will vary with the framework chosen for regulatory determination. The button below will copy the value from R28 and place it here. However, the Td calculation will only be accurate if the WACC is constant (at the start of a regulatory control period prior to any annual cost of debt updates).</t>
        </r>
      </text>
    </comment>
  </commentList>
</comments>
</file>

<file path=xl/comments3.xml><?xml version="1.0" encoding="utf-8"?>
<comments xmlns="http://schemas.openxmlformats.org/spreadsheetml/2006/main">
  <authors>
    <author>kyap</author>
  </authors>
  <commentList>
    <comment ref="B4" authorId="0" shapeId="0">
      <text>
        <r>
          <rPr>
            <sz val="8"/>
            <color indexed="81"/>
            <rFont val="Tahoma"/>
            <family val="2"/>
          </rPr>
          <t>The Assets and Analysis worksheets display 55 years of data so that the effective tax rate for the DNSP can be estimated.</t>
        </r>
      </text>
    </comment>
  </commentList>
</comments>
</file>

<file path=xl/comments4.xml><?xml version="1.0" encoding="utf-8"?>
<comments xmlns="http://schemas.openxmlformats.org/spreadsheetml/2006/main">
  <authors>
    <author>Ben Stonehouse</author>
    <author>Luke Griffin</author>
    <author>david chapman</author>
  </authors>
  <commentList>
    <comment ref="B4" authorId="0" shapeId="0">
      <text>
        <r>
          <rPr>
            <sz val="9"/>
            <color indexed="81"/>
            <rFont val="Tahoma"/>
            <family val="2"/>
          </rPr>
          <t>The Assets and Analysis worksheets display 55 years of data so that the effective tax rate for the DNSP can be estimated.</t>
        </r>
      </text>
    </comment>
    <comment ref="C77" authorId="1" shapeId="0">
      <text>
        <r>
          <rPr>
            <sz val="8"/>
            <color indexed="81"/>
            <rFont val="Tahoma"/>
            <family val="2"/>
          </rPr>
          <t>Calculated as the percentage difference between pre and post tax cash flows.</t>
        </r>
      </text>
    </comment>
    <comment ref="B84" authorId="2" shapeId="0">
      <text>
        <r>
          <rPr>
            <sz val="8"/>
            <color indexed="81"/>
            <rFont val="Tahoma"/>
            <family val="2"/>
          </rPr>
          <t>Cash Flow to debt represents cash flows from perspective of the borrower. It does not reflect actual cash received by the lender.</t>
        </r>
      </text>
    </comment>
    <comment ref="C86" authorId="2" shapeId="0">
      <text>
        <r>
          <rPr>
            <sz val="8"/>
            <color indexed="81"/>
            <rFont val="Tahoma"/>
            <family val="2"/>
          </rPr>
          <t>This row calculates the utilisation of the debt shield to reduce taxable income.</t>
        </r>
      </text>
    </comment>
    <comment ref="E88" authorId="2" shapeId="0">
      <text>
        <r>
          <rPr>
            <sz val="8"/>
            <color indexed="81"/>
            <rFont val="Tahoma"/>
            <family val="2"/>
          </rPr>
          <t>When the tax shield is fully utilised this value will equal Rd*(1-T).</t>
        </r>
      </text>
    </comment>
    <comment ref="C109" authorId="1" shapeId="0">
      <text>
        <r>
          <rPr>
            <sz val="8"/>
            <color indexed="81"/>
            <rFont val="Tahoma"/>
            <family val="2"/>
          </rPr>
          <t>Calculated as the percentage difference between pre and post tax cash flows.</t>
        </r>
      </text>
    </comment>
    <comment ref="B116" authorId="2" shapeId="0">
      <text>
        <r>
          <rPr>
            <sz val="8"/>
            <color indexed="81"/>
            <rFont val="Tahoma"/>
            <family val="2"/>
          </rPr>
          <t>Cash Flow to debt represents cash flows from perspective of the borrower. It does not reflect actual cash received by the lender.</t>
        </r>
      </text>
    </comment>
    <comment ref="C118" authorId="2" shapeId="0">
      <text>
        <r>
          <rPr>
            <sz val="8"/>
            <color indexed="81"/>
            <rFont val="Tahoma"/>
            <family val="2"/>
          </rPr>
          <t>This row calculates the utilisation of the debt shield to reduce taxable income.</t>
        </r>
      </text>
    </comment>
    <comment ref="E120" authorId="2" shapeId="0">
      <text>
        <r>
          <rPr>
            <sz val="8"/>
            <color indexed="81"/>
            <rFont val="Tahoma"/>
            <family val="2"/>
          </rPr>
          <t>When the tax shield is fully utilised this value will equal Rd*(1-T).</t>
        </r>
      </text>
    </comment>
  </commentList>
</comments>
</file>

<file path=xl/comments5.xml><?xml version="1.0" encoding="utf-8"?>
<comments xmlns="http://schemas.openxmlformats.org/spreadsheetml/2006/main">
  <authors>
    <author>kyap</author>
  </authors>
  <commentList>
    <comment ref="E2" authorId="0" shapeId="0">
      <text>
        <r>
          <rPr>
            <sz val="8"/>
            <color indexed="81"/>
            <rFont val="Tahoma"/>
            <family val="2"/>
          </rPr>
          <t>DNSPs may need to amend these tables to account for their particular tariff schedules.</t>
        </r>
      </text>
    </comment>
  </commentList>
</comments>
</file>

<file path=xl/comments6.xml><?xml version="1.0" encoding="utf-8"?>
<comments xmlns="http://schemas.openxmlformats.org/spreadsheetml/2006/main">
  <authors>
    <author>Ben Stonehouse</author>
    <author>Feng, Daniel</author>
  </authors>
  <commentList>
    <comment ref="F47" authorId="0" shapeId="0">
      <text>
        <r>
          <rPr>
            <sz val="8"/>
            <color indexed="81"/>
            <rFont val="Tahoma"/>
            <family val="2"/>
          </rPr>
          <t>Clause 6.5.9 sets out the requirements for the X factors used to smooth revenue across the period.</t>
        </r>
      </text>
    </comment>
    <comment ref="I60" authorId="1" shapeId="0">
      <text>
        <r>
          <rPr>
            <b/>
            <sz val="9"/>
            <color indexed="81"/>
            <rFont val="Tahoma"/>
            <family val="2"/>
          </rPr>
          <t>AER:</t>
        </r>
        <r>
          <rPr>
            <sz val="9"/>
            <color indexed="81"/>
            <rFont val="Tahoma"/>
            <family val="2"/>
          </rPr>
          <t xml:space="preserve">
24 Apr 2018 - hard-coded for inflation correction &amp; resmoothing</t>
        </r>
      </text>
    </comment>
    <comment ref="F63" authorId="0" shapeId="0">
      <text>
        <r>
          <rPr>
            <sz val="8"/>
            <color indexed="81"/>
            <rFont val="Tahoma"/>
            <family val="2"/>
          </rPr>
          <t>Clause 6.5.9 sets out the requirements for the X factors used to smooth revenue across the period.</t>
        </r>
      </text>
    </comment>
    <comment ref="G63" authorId="1" shapeId="0">
      <text>
        <r>
          <rPr>
            <b/>
            <sz val="9"/>
            <color indexed="81"/>
            <rFont val="Tahoma"/>
            <family val="2"/>
          </rPr>
          <t>AER:</t>
        </r>
        <r>
          <rPr>
            <sz val="9"/>
            <color indexed="81"/>
            <rFont val="Tahoma"/>
            <family val="2"/>
          </rPr>
          <t xml:space="preserve">
24 Apr 2018 - hard-coded for inflation correction &amp; resmoothing</t>
        </r>
      </text>
    </comment>
    <comment ref="J63" authorId="1" shapeId="0">
      <text>
        <r>
          <rPr>
            <b/>
            <sz val="9"/>
            <color indexed="81"/>
            <rFont val="Tahoma"/>
            <family val="2"/>
          </rPr>
          <t>AER:</t>
        </r>
        <r>
          <rPr>
            <sz val="9"/>
            <color indexed="81"/>
            <rFont val="Tahoma"/>
            <family val="2"/>
          </rPr>
          <t xml:space="preserve">
07 Aug 2018 - resmoothed w/ tranche 2 contingent projects
24 Apr 2018 - resmoothed w/ inflation correction maintaining final year difference</t>
        </r>
      </text>
    </comment>
    <comment ref="K63" authorId="1" shapeId="0">
      <text>
        <r>
          <rPr>
            <b/>
            <sz val="9"/>
            <color indexed="81"/>
            <rFont val="Tahoma"/>
            <family val="2"/>
          </rPr>
          <t>AER:</t>
        </r>
        <r>
          <rPr>
            <sz val="9"/>
            <color indexed="81"/>
            <rFont val="Tahoma"/>
            <family val="2"/>
          </rPr>
          <t xml:space="preserve">
07 Aug 2018 - resmoothed w/ tranche 2 contingent projects
24 Apr 2018 - resmoothed w/ inflation correction maintaining final year difference</t>
        </r>
      </text>
    </comment>
    <comment ref="F83" authorId="0" shapeId="0">
      <text>
        <r>
          <rPr>
            <sz val="8"/>
            <color indexed="81"/>
            <rFont val="Tahoma"/>
            <family val="2"/>
          </rPr>
          <t>Clause 6.5.9 sets out the requirements for the X factors used to smooth revenue across the period.</t>
        </r>
      </text>
    </comment>
  </commentList>
</comments>
</file>

<file path=xl/comments7.xml><?xml version="1.0" encoding="utf-8"?>
<comments xmlns="http://schemas.openxmlformats.org/spreadsheetml/2006/main">
  <authors>
    <author>Ben Stonehouse</author>
  </authors>
  <commentList>
    <comment ref="T57" authorId="0" shapeId="0">
      <text>
        <r>
          <rPr>
            <sz val="8"/>
            <color indexed="81"/>
            <rFont val="Tahoma"/>
            <family val="2"/>
          </rPr>
          <t>This is the increase which, if applied year-on-year across the period, would lead to the total change shown above (in other words, the geometric mean).</t>
        </r>
      </text>
    </comment>
    <comment ref="G59" authorId="0" shapeId="0">
      <text>
        <r>
          <rPr>
            <sz val="8"/>
            <color indexed="81"/>
            <rFont val="Tahoma"/>
            <family val="2"/>
          </rPr>
          <t>This row is the indicative starting price (total revenue divided by total forecast energy, for consistency with other forms of control) escalated in accordance with the pricing formula (CPI-X). The expected revenue row is derived from this pricing formula applied to individual tariff components (with individual demand forecasts) from the Forecast revenues sheet. This reflects the fact that under a WAPC, the key figure targeted by the form of control is prices after consideration of demand.</t>
        </r>
      </text>
    </comment>
    <comment ref="G63" authorId="0" shapeId="0">
      <text>
        <r>
          <rPr>
            <sz val="8"/>
            <color indexed="81"/>
            <rFont val="Tahoma"/>
            <family val="2"/>
          </rPr>
          <t>This row is the base indicator and the price path ($/MWh) row is derived using total forecast energy. This reflects the fact that under a revenue cap, the expected revenue ($m) is the key figure targeted by the form of control.</t>
        </r>
      </text>
    </comment>
    <comment ref="G73" authorId="0" shapeId="0">
      <text>
        <r>
          <rPr>
            <sz val="8"/>
            <color indexed="81"/>
            <rFont val="Tahoma"/>
            <family val="2"/>
          </rPr>
          <t xml:space="preserve">This row is the base indicator and the expected revenue ($m) row is derived using total forecast energy. This reflects the fact that under a revenue yield cap, the revenue yield ($/MWh) is the key figure targeted by the form of control. </t>
        </r>
      </text>
    </comment>
  </commentList>
</comments>
</file>

<file path=xl/sharedStrings.xml><?xml version="1.0" encoding="utf-8"?>
<sst xmlns="http://schemas.openxmlformats.org/spreadsheetml/2006/main" count="1089" uniqueCount="611">
  <si>
    <t>Inflation Rate</t>
  </si>
  <si>
    <t>f</t>
  </si>
  <si>
    <t>Corporate Tax Rate</t>
  </si>
  <si>
    <t>T</t>
  </si>
  <si>
    <t>Te</t>
  </si>
  <si>
    <t>Td</t>
  </si>
  <si>
    <t>E/V</t>
  </si>
  <si>
    <t>D/V</t>
  </si>
  <si>
    <t>Nominal Vanilla WACC</t>
  </si>
  <si>
    <t>Real Vanilla WACC</t>
  </si>
  <si>
    <t>Capital Expenditure</t>
  </si>
  <si>
    <t>Tax Depreciation</t>
  </si>
  <si>
    <t>Residual Tax Value (end period)</t>
  </si>
  <si>
    <t>Revenue Building Blocks</t>
  </si>
  <si>
    <t xml:space="preserve"> - Return on Equity</t>
  </si>
  <si>
    <t xml:space="preserve"> - Return on Debt</t>
  </si>
  <si>
    <t>Tax Payable</t>
  </si>
  <si>
    <t>Less Value of Imputation Credits</t>
  </si>
  <si>
    <t xml:space="preserve"> - Equity</t>
  </si>
  <si>
    <t xml:space="preserve"> - Debt</t>
  </si>
  <si>
    <t>Interest Payments</t>
  </si>
  <si>
    <t>Repayment of Debt</t>
  </si>
  <si>
    <t>Nominal Cash Flow Analysis</t>
  </si>
  <si>
    <t>Tax Calculation</t>
  </si>
  <si>
    <t>Taxable Income</t>
  </si>
  <si>
    <t>Tax Expenses</t>
  </si>
  <si>
    <t xml:space="preserve"> - Tax Depreciation</t>
  </si>
  <si>
    <t xml:space="preserve"> - Interest</t>
  </si>
  <si>
    <t>Total Tax Expenses</t>
  </si>
  <si>
    <t>Real Cash Flow to Equity</t>
  </si>
  <si>
    <t>Nominal Cash Flow to Equity Holders</t>
  </si>
  <si>
    <t>Return on Equity</t>
  </si>
  <si>
    <t>Nominal Cash Flows to Assets</t>
  </si>
  <si>
    <t>Te  =</t>
  </si>
  <si>
    <t>Value of Imputation Credits</t>
  </si>
  <si>
    <t>RAB (start period)</t>
  </si>
  <si>
    <t>Revenue</t>
  </si>
  <si>
    <t>Nominal Tax Allowance</t>
  </si>
  <si>
    <t>Real Tax Allowance</t>
  </si>
  <si>
    <t>Cumulative Inflation Index (CPI end period)</t>
  </si>
  <si>
    <t>Value</t>
  </si>
  <si>
    <t>NPV</t>
  </si>
  <si>
    <t>Td  =</t>
  </si>
  <si>
    <t>Return on Capital</t>
  </si>
  <si>
    <t>Net Tax Costs</t>
  </si>
  <si>
    <t>Net Cash Flow to Debt</t>
  </si>
  <si>
    <t>(intermediate tax calculation)</t>
  </si>
  <si>
    <t>%ROE (1 year)</t>
  </si>
  <si>
    <t>%real ROE (1 year)</t>
  </si>
  <si>
    <t>Asset Class 1</t>
  </si>
  <si>
    <t>Asset Class 2</t>
  </si>
  <si>
    <t>Opening Asset Value</t>
  </si>
  <si>
    <t>Remaining Life</t>
  </si>
  <si>
    <t>Standard Life</t>
  </si>
  <si>
    <t>Year</t>
  </si>
  <si>
    <t>Cost of Capital</t>
  </si>
  <si>
    <t>Asset Class 3</t>
  </si>
  <si>
    <t>Capex</t>
  </si>
  <si>
    <t>Initial Asset Base</t>
  </si>
  <si>
    <t>Energy</t>
  </si>
  <si>
    <t>Asset Class 4</t>
  </si>
  <si>
    <t>Asset Class 5</t>
  </si>
  <si>
    <t>Asset Class 6</t>
  </si>
  <si>
    <t>Asset Class 7</t>
  </si>
  <si>
    <t>Asset Class 8</t>
  </si>
  <si>
    <t>Asset Class 9</t>
  </si>
  <si>
    <t>Asset Class 10</t>
  </si>
  <si>
    <t>Asset Class 11</t>
  </si>
  <si>
    <t>Asset Class 12</t>
  </si>
  <si>
    <t>Asset Class 13</t>
  </si>
  <si>
    <t>Asset Class 14</t>
  </si>
  <si>
    <t>Asset Class 15</t>
  </si>
  <si>
    <t>Asset Class 16</t>
  </si>
  <si>
    <t>Asset Class 17</t>
  </si>
  <si>
    <t>Tax Standard Life</t>
  </si>
  <si>
    <t>Tax Remaining Life</t>
  </si>
  <si>
    <t>Rd</t>
  </si>
  <si>
    <t>Rrd</t>
  </si>
  <si>
    <t>Cash Flow Analysis Below This Line</t>
  </si>
  <si>
    <t xml:space="preserve"> - Opex</t>
  </si>
  <si>
    <t>Energy Delivered Forecast (MWh)</t>
  </si>
  <si>
    <t xml:space="preserve"> -  Pre-tax</t>
  </si>
  <si>
    <t xml:space="preserve"> -  Post-tax </t>
  </si>
  <si>
    <t>Total</t>
  </si>
  <si>
    <t>Proportion of Equity Funding</t>
  </si>
  <si>
    <t>Proportion of Debt Funding</t>
  </si>
  <si>
    <t>Net Present Values</t>
  </si>
  <si>
    <t>Project NPV Check</t>
  </si>
  <si>
    <t>Deduction Utilised to Reduce Tax</t>
  </si>
  <si>
    <t>Unutilised Deductions Carried Forward</t>
  </si>
  <si>
    <t>Equity at Start of Period</t>
  </si>
  <si>
    <t>RAB Residual Value</t>
  </si>
  <si>
    <t>Post-tax Return on Equity</t>
  </si>
  <si>
    <t>Numbers in Orange cells are transferred from relevant sheets</t>
  </si>
  <si>
    <t>Numbers in White cells are calculated on this sheet from input parameters.</t>
  </si>
  <si>
    <t>Assets Under Construction</t>
  </si>
  <si>
    <t>Asset Class 18</t>
  </si>
  <si>
    <t>Asset Class 19</t>
  </si>
  <si>
    <t>Asset Class 20</t>
  </si>
  <si>
    <t>Debt raising costs</t>
  </si>
  <si>
    <t>Real Straight-line Depreciation</t>
  </si>
  <si>
    <t>Inflation Assumption (CPI % increase)</t>
  </si>
  <si>
    <t>Inflation on Opening RAB</t>
  </si>
  <si>
    <t>Nominal Straight-line Depreciation</t>
  </si>
  <si>
    <t>Nominal Residual RAB (end period)</t>
  </si>
  <si>
    <t>Inflated Nominal Residual RAB (start period)</t>
  </si>
  <si>
    <t>Real Residual RAB (end period)</t>
  </si>
  <si>
    <t>Real Residual RAB (start period)</t>
  </si>
  <si>
    <t>Return of Capital</t>
  </si>
  <si>
    <t>Revenue Forecasts in Absence of Corporate Tax</t>
  </si>
  <si>
    <t>Nominal Regulatory Depreciation</t>
  </si>
  <si>
    <t>Opening Tax Value</t>
  </si>
  <si>
    <t>Input cells are in blue</t>
  </si>
  <si>
    <t xml:space="preserve">Pre-tax Real WACC </t>
  </si>
  <si>
    <t xml:space="preserve">Post-tax Nominal WACC </t>
  </si>
  <si>
    <t xml:space="preserve">Post-tax Real WACC </t>
  </si>
  <si>
    <t xml:space="preserve">Pre-tax Nominal WACC </t>
  </si>
  <si>
    <t>IRR (during regulatory control period)</t>
  </si>
  <si>
    <t>Target (during regulatory control period)</t>
  </si>
  <si>
    <t>Asset Class Name</t>
  </si>
  <si>
    <t xml:space="preserve"> - Tax Loss Carried Forward</t>
  </si>
  <si>
    <t>(nominal value)</t>
  </si>
  <si>
    <t>PV for Returns on and of Asset Only</t>
  </si>
  <si>
    <t>PV for Capex Only</t>
  </si>
  <si>
    <t xml:space="preserve"> -  Post-tax + Value of Imputation Credits</t>
  </si>
  <si>
    <t>Check on Vanilla WACC Cash Flow (nom)</t>
  </si>
  <si>
    <t>Check on Vanilla WACC Cash Flow (real)</t>
  </si>
  <si>
    <t>Add back Capex</t>
  </si>
  <si>
    <t>Less Nominal Depreciation of RAB</t>
  </si>
  <si>
    <t>Gives Nominal Return to Equity</t>
  </si>
  <si>
    <t>Less Inflation in Equity Component</t>
  </si>
  <si>
    <t>Gives Real Return to Equity</t>
  </si>
  <si>
    <t>Add Debt Repayment</t>
  </si>
  <si>
    <t>Less Opex</t>
  </si>
  <si>
    <t>Less Interest</t>
  </si>
  <si>
    <t>Less Tax</t>
  </si>
  <si>
    <t>Plus Imputation Credits</t>
  </si>
  <si>
    <t>Less Capex</t>
  </si>
  <si>
    <t>Less Loan Repayments</t>
  </si>
  <si>
    <t>This model illustrates the basic elements of the AER's building block calculation and associated price and revenue constraints for distribution businesses.</t>
  </si>
  <si>
    <t>The model is intended to produce X factors that are applicable to revenue caps, price caps and revenue yield forms of control.</t>
  </si>
  <si>
    <t>INSTRUCTIONS FOR USE</t>
  </si>
  <si>
    <t xml:space="preserve">This sheet provides for the calculation of X factors under three basic forms of control, namely a weighted average price cap, revenue cap and revenue yield. </t>
  </si>
  <si>
    <t>Standing Charge ($ per customer per year)</t>
  </si>
  <si>
    <t>Peak Energy (c/KWh) BLK 1</t>
  </si>
  <si>
    <t>Peak Energy (c/KWh) BLK 2</t>
  </si>
  <si>
    <t>Customer Numbers</t>
  </si>
  <si>
    <t>Peak Energy (KWh) BLK 1</t>
  </si>
  <si>
    <t>Peak Energy (KWh) BLK 2</t>
  </si>
  <si>
    <t>Quantities</t>
  </si>
  <si>
    <t>Prices</t>
  </si>
  <si>
    <t>Revenues</t>
  </si>
  <si>
    <t>P_0</t>
  </si>
  <si>
    <t>positive P0, X imply real decrease in price/ revenue constraint</t>
  </si>
  <si>
    <t>Revenue cap</t>
  </si>
  <si>
    <t>Building block revenues and cash flows are modelled in nominal terms unless specified otherwise.</t>
  </si>
  <si>
    <t>Cash flow to Asset</t>
  </si>
  <si>
    <t>Cash flow to Asset Post-tax</t>
  </si>
  <si>
    <t>Cash flow to Asset Real</t>
  </si>
  <si>
    <t>Cash flow to Asset Real Post-tax</t>
  </si>
  <si>
    <t>Cash flow with Imputation</t>
  </si>
  <si>
    <t>Standing Charge</t>
  </si>
  <si>
    <t>Peak Energy BLK 1</t>
  </si>
  <si>
    <t>Peak Energy BLK 2</t>
  </si>
  <si>
    <t>Asset Class 21</t>
  </si>
  <si>
    <t>Asset Class 22</t>
  </si>
  <si>
    <t>Asset Class 23</t>
  </si>
  <si>
    <t>Asset Class 24</t>
  </si>
  <si>
    <t>Asset Class 25</t>
  </si>
  <si>
    <t>Asset Class 26</t>
  </si>
  <si>
    <t>Asset Class 27</t>
  </si>
  <si>
    <t>Asset Class 28</t>
  </si>
  <si>
    <t>Asset Class 29</t>
  </si>
  <si>
    <t>Asset Class 30</t>
  </si>
  <si>
    <t xml:space="preserve"> - Pre-tax Income</t>
  </si>
  <si>
    <t>n/a</t>
  </si>
  <si>
    <t>Length of Regulatory Control Period (Year)</t>
  </si>
  <si>
    <t>Final decision checks</t>
  </si>
  <si>
    <t>Constant</t>
  </si>
  <si>
    <t>Re</t>
  </si>
  <si>
    <t>Rre</t>
  </si>
  <si>
    <t>Varying</t>
  </si>
  <si>
    <t>Corporate tax rate</t>
  </si>
  <si>
    <t>Time Varying WACC</t>
  </si>
  <si>
    <t>Time Varying Return on Debt</t>
  </si>
  <si>
    <t>Time Varying Nominal Vanilla WACC</t>
  </si>
  <si>
    <t>Cumulative Discount Factor</t>
  </si>
  <si>
    <t>Inverse Cumulative Discount Factor</t>
  </si>
  <si>
    <t>Annual Building Blocks ($m Nominal)</t>
  </si>
  <si>
    <t>This column contains calculations that presume a constant WACC. They are therefore to be used at the start of the regulatory period (prior to any annual debt updates).</t>
  </si>
  <si>
    <t>At the start of the regulatory control period, use this button to copy across the cashflow-calculated Te and Td.</t>
  </si>
  <si>
    <t>Cash flow to debt before Tax calculation</t>
  </si>
  <si>
    <t xml:space="preserve"> Introduction</t>
  </si>
  <si>
    <t>Note that year 5 quantities are transferred from the table above as a reference point</t>
  </si>
  <si>
    <t>X_02</t>
  </si>
  <si>
    <t>X_03</t>
  </si>
  <si>
    <t>X_04</t>
  </si>
  <si>
    <t>X_05</t>
  </si>
  <si>
    <t>X_06</t>
  </si>
  <si>
    <t>X_07</t>
  </si>
  <si>
    <t>X_08</t>
  </si>
  <si>
    <t>X_09</t>
  </si>
  <si>
    <t>X_10</t>
  </si>
  <si>
    <t>If the regulatory control period is longer than 5 years, expand this section to input forecast sales quantities for years 6 through to 10.</t>
  </si>
  <si>
    <t>RAB and Capex ($m Nominal)</t>
  </si>
  <si>
    <t>Opening RAB</t>
  </si>
  <si>
    <t>Capex Rate</t>
  </si>
  <si>
    <t>Dividend Assessment ($m Nominal)</t>
  </si>
  <si>
    <t>Dividends</t>
  </si>
  <si>
    <t>Dividend Reinvestment</t>
  </si>
  <si>
    <t>Benchmark Cash Flows ($m Nominal)</t>
  </si>
  <si>
    <t>Revenue (smoothed)</t>
  </si>
  <si>
    <t>Opex</t>
  </si>
  <si>
    <t>Interest Payment</t>
  </si>
  <si>
    <t>Internal Cash Flow</t>
  </si>
  <si>
    <t>Retained Cash Flow (excl. dividend reinvestment)</t>
  </si>
  <si>
    <t>Benchmark Capex Funding ($m Nominal)</t>
  </si>
  <si>
    <t>Capex Funding Requirement</t>
  </si>
  <si>
    <t>Debt Component</t>
  </si>
  <si>
    <t>Equity Component</t>
  </si>
  <si>
    <t>Equity Requirement (SEO)</t>
  </si>
  <si>
    <t>Equity Requirement</t>
  </si>
  <si>
    <t>Dividend Reinvestment Plan Requirement</t>
  </si>
  <si>
    <t>External Equity (SEO) Requirement</t>
  </si>
  <si>
    <t>Total Equity Requirement</t>
  </si>
  <si>
    <t>SEO</t>
  </si>
  <si>
    <t>DRPC</t>
  </si>
  <si>
    <t>Dividend Reinvestment Plan Take Up</t>
  </si>
  <si>
    <t>DRPT</t>
  </si>
  <si>
    <t>DRC</t>
  </si>
  <si>
    <t>Weighted average price cap</t>
  </si>
  <si>
    <t>Revenue yield cap</t>
  </si>
  <si>
    <t>Equity raising costs</t>
  </si>
  <si>
    <t>Imputation Credit Payout Ratio</t>
  </si>
  <si>
    <t>Post-tax Real Return on Equity</t>
  </si>
  <si>
    <t>Formula approximations of WACC</t>
  </si>
  <si>
    <t>Cashflow derivations of WACC</t>
  </si>
  <si>
    <t>First year difference ($m)</t>
  </si>
  <si>
    <t>NPV (unsmoothed)</t>
  </si>
  <si>
    <t>First year difference (%)</t>
  </si>
  <si>
    <t>NPV (smoothed)</t>
  </si>
  <si>
    <t>NPV difference (smoothed vs unsmoothed)</t>
  </si>
  <si>
    <t>Final year difference ($m)</t>
  </si>
  <si>
    <t>Final year difference (%)</t>
  </si>
  <si>
    <t>Base Regulatory Year</t>
  </si>
  <si>
    <t>Revenue Cap</t>
  </si>
  <si>
    <t>Revenue Yield</t>
  </si>
  <si>
    <t>X factors</t>
  </si>
  <si>
    <t>Trailing Average Portfolio Return on Debt</t>
  </si>
  <si>
    <t>Nominal Pre-tax Return on Debt</t>
  </si>
  <si>
    <t>Real Pre-tax Return on Debt</t>
  </si>
  <si>
    <t>γ</t>
  </si>
  <si>
    <t>Average yearly change</t>
  </si>
  <si>
    <t>Total cumulative change</t>
  </si>
  <si>
    <t>_WAPC</t>
  </si>
  <si>
    <t>_RevCap</t>
  </si>
  <si>
    <t>_RevYld</t>
  </si>
  <si>
    <t>Form of control options (VBA)</t>
  </si>
  <si>
    <t>ERC options (text)</t>
  </si>
  <si>
    <t>Update_ERC</t>
  </si>
  <si>
    <t>Ignore_ERC</t>
  </si>
  <si>
    <t>Select form of control for ERC calculation</t>
  </si>
  <si>
    <t>Reverse lookup text (text)</t>
  </si>
  <si>
    <t>Cautions</t>
  </si>
  <si>
    <t>Discount Rates</t>
  </si>
  <si>
    <t>The "Default Smooth" option will set year 1 smoothed revenue equal to year 1 unsmoothed revenue, and then determine the constant X factor for all remaining years so that total NPV(smoothed) = NPV (unsmoothed)</t>
  </si>
  <si>
    <t>Revenue Adjustments</t>
  </si>
  <si>
    <t>Unsmoothed - Annual Revenue Requirement</t>
  </si>
  <si>
    <t>Annual Revenue Requirement (unsmoothed)</t>
  </si>
  <si>
    <t>Operating Expenditure</t>
  </si>
  <si>
    <t>Net Tax Allowance</t>
  </si>
  <si>
    <t>The buttons below each row of X factors will smooth total revenue, while also iteratively updating equity raising costs.</t>
  </si>
  <si>
    <t>update ERC when smoothing (default)</t>
  </si>
  <si>
    <t>do NOT update ERC when smoothing</t>
  </si>
  <si>
    <t>If you do not intend to update equity raising costs, use this drop down menu:</t>
  </si>
  <si>
    <t>Value of Imputation Credits (gamma)</t>
  </si>
  <si>
    <t>Forecast Sales Quantities (Years 1-5, including final year of previous regulatory control period)</t>
  </si>
  <si>
    <t>Forecast Sales Quantities (Years 6-10)</t>
  </si>
  <si>
    <t>Instructions and Warnings</t>
  </si>
  <si>
    <t>Cumulative Discount Rate</t>
  </si>
  <si>
    <t>X Factors</t>
  </si>
  <si>
    <t>Revenue Yield ($/MWh)</t>
  </si>
  <si>
    <t>Forecast Energy Throughput (MWh)</t>
  </si>
  <si>
    <t>Weighted Average Price Cap</t>
  </si>
  <si>
    <t>Expected Revenue (smoothed)</t>
  </si>
  <si>
    <t>Price Path Analysis ($ Nominal)</t>
  </si>
  <si>
    <t>Revenue Smoothing ($m Nominal)</t>
  </si>
  <si>
    <t>Total Revenue</t>
  </si>
  <si>
    <t>Forecast Sales Quantities</t>
  </si>
  <si>
    <t>Forecast Prices</t>
  </si>
  <si>
    <t>Tariff Quantities</t>
  </si>
  <si>
    <t>Forecast Revenues ($ Nominal)</t>
  </si>
  <si>
    <t>Total Forecast Revenues ($ Nominal)</t>
  </si>
  <si>
    <t>Smoothed - Expected Revenue</t>
  </si>
  <si>
    <t>Debt and Equity Raising Costs – Transaction Costs (per cent)</t>
  </si>
  <si>
    <t>Summary of Asset Roll Forward ($m Nominal)</t>
  </si>
  <si>
    <t>Net Capex</t>
  </si>
  <si>
    <t>Straight-line Depreciation</t>
  </si>
  <si>
    <t>Closing RAB</t>
  </si>
  <si>
    <t>Nominal Net Capex</t>
  </si>
  <si>
    <t>Opening Regulatory Asset Base (RAB)</t>
  </si>
  <si>
    <t>Real Net Capital Expenditure (capex)</t>
  </si>
  <si>
    <t>Check</t>
  </si>
  <si>
    <t>In almost all cases, this should be the same form of control as used to smooth on the X factor tab</t>
  </si>
  <si>
    <t>ERC_options (VBA)</t>
  </si>
  <si>
    <t>Post-Tax Revenue Model</t>
  </si>
  <si>
    <t>Clause 6.2.6 requires that the form of control applicable to standard control services be of a CPI–X form.</t>
  </si>
  <si>
    <t>All forms of control (Weighted Average Price Cap, Revenue Cap, Revenue Yield)</t>
  </si>
  <si>
    <t>Electricity Distribution Network Service Provider</t>
  </si>
  <si>
    <t>Electricity Distribution Module</t>
  </si>
  <si>
    <t>Nominal Vanilla WACC (varying)</t>
  </si>
  <si>
    <t>Inflation Assumption (CPI % increase) (constant)</t>
  </si>
  <si>
    <t>Return of Capital (regulatory depreciation)</t>
  </si>
  <si>
    <t>Building Block Components ($m, Nominal)</t>
  </si>
  <si>
    <t>Price Cap Calculation ($m, Nominal)</t>
  </si>
  <si>
    <t>Revenue Cap Calculation ($m, Nominal)</t>
  </si>
  <si>
    <t>Revenue Yield/Average Revenue Cap Calculation ($m, Nominal)</t>
  </si>
  <si>
    <t>Annual Percentage Impact on Revenues</t>
  </si>
  <si>
    <t>Annual Percentage Impact on Prices</t>
  </si>
  <si>
    <t>Building Block Components ($m Nominal)</t>
  </si>
  <si>
    <t>The trailing average portfolio return on debt must be entered up to the year of update (ie. year 1 at the final decision, year 2 in the first annual update etc). Future years can be left blank.</t>
  </si>
  <si>
    <t>Hence, it should only be used at the start of the regulatory control period - adjust the X factor for individual years when updating the return on debt within a period</t>
  </si>
  <si>
    <t>Select year of update for annual return on debt</t>
  </si>
  <si>
    <t>Version:</t>
  </si>
  <si>
    <t>Date:</t>
  </si>
  <si>
    <t>Description</t>
  </si>
  <si>
    <t>Capex in year</t>
  </si>
  <si>
    <t>Post-tax Nominal Return on Equity</t>
  </si>
  <si>
    <t>Entity details</t>
  </si>
  <si>
    <t>Trading name</t>
  </si>
  <si>
    <t>ACN / ABN</t>
  </si>
  <si>
    <t>Business address</t>
  </si>
  <si>
    <t>Address 1</t>
  </si>
  <si>
    <t>Address 2</t>
  </si>
  <si>
    <t>Suburb</t>
  </si>
  <si>
    <t>State</t>
  </si>
  <si>
    <t>Postal address</t>
  </si>
  <si>
    <t>Contact name/s</t>
  </si>
  <si>
    <t>Contact phone/s</t>
  </si>
  <si>
    <t>Contact email address/s</t>
  </si>
  <si>
    <t>Forthcoming regulatory control period</t>
  </si>
  <si>
    <t>Current regulatory control period</t>
  </si>
  <si>
    <t>Previous regulatory control period</t>
  </si>
  <si>
    <t>Sector</t>
  </si>
  <si>
    <t>Electricity</t>
  </si>
  <si>
    <t>Segment</t>
  </si>
  <si>
    <t>Distribution</t>
  </si>
  <si>
    <t>Source</t>
  </si>
  <si>
    <t>Regulatory Year Ending</t>
  </si>
  <si>
    <t>Reporting Period Type</t>
  </si>
  <si>
    <t>RIN or Model Type</t>
  </si>
  <si>
    <t>PTRM</t>
  </si>
  <si>
    <t>Security Classification</t>
  </si>
  <si>
    <t>$ real</t>
  </si>
  <si>
    <t>Postcode</t>
  </si>
  <si>
    <t>Business short name</t>
  </si>
  <si>
    <t>Some rows are hidden. To facilitate the automatic import, please do not delete or add rows on this sheet.</t>
  </si>
  <si>
    <t>Regulatory process details</t>
  </si>
  <si>
    <t>Data quality (Actual, estimate, consolidated)</t>
  </si>
  <si>
    <t>Form of control</t>
  </si>
  <si>
    <t>Model response - version no.</t>
  </si>
  <si>
    <t>Model template - version no.</t>
  </si>
  <si>
    <t>Amended model submission - reason</t>
  </si>
  <si>
    <t>Total Adjustments</t>
  </si>
  <si>
    <t>Tax income?</t>
  </si>
  <si>
    <t>Tax Expense?</t>
  </si>
  <si>
    <t>Yes</t>
  </si>
  <si>
    <t>Revenue Subtotal</t>
  </si>
  <si>
    <t>Additional Tax Income calculations</t>
  </si>
  <si>
    <t>Revenue For Tax Assessment Subtotal</t>
  </si>
  <si>
    <t xml:space="preserve"> - Add Customer Contributions</t>
  </si>
  <si>
    <t xml:space="preserve"> - Tax expense revenue adjustments</t>
  </si>
  <si>
    <t xml:space="preserve">Revenue Adjustments </t>
  </si>
  <si>
    <t>Nominal Cash Flow to Equity Holders (excluding revenue adjustments)</t>
  </si>
  <si>
    <t xml:space="preserve"> - Deduct Non-Tax Income Revenue Adjustments</t>
  </si>
  <si>
    <t>Revenue Subtotal (excluding revenue adjustments)</t>
  </si>
  <si>
    <t>Intermediate tax calculation (excluding revenue adjustmnets)</t>
  </si>
  <si>
    <t>Imputation credit value (excluding revenue adjustments)</t>
  </si>
  <si>
    <t>Taxable income (excluding revenue adjustments)</t>
  </si>
  <si>
    <t>Tax payable (excluding revenue adjustments)</t>
  </si>
  <si>
    <t>Tax loss carried forward (excluding revenue adjustments)</t>
  </si>
  <si>
    <t>Taxable income before loss carried forward (excluding revenue adjustments)</t>
  </si>
  <si>
    <t>Restatement of figures above</t>
  </si>
  <si>
    <t>Net Cash Flow to Debt (excluding revenue adjustments)</t>
  </si>
  <si>
    <t>Real Cash Flow to Equity (excluding revenue adjustments)</t>
  </si>
  <si>
    <t>Consolidated</t>
  </si>
  <si>
    <t>Public</t>
  </si>
  <si>
    <t>Shared asset decrements as per NER 6.4.3(a)(6A) &amp; 6.4.4</t>
  </si>
  <si>
    <t>Tax</t>
  </si>
  <si>
    <t>Tax Loss Carried Forward From Previous Period</t>
  </si>
  <si>
    <t>ICPR</t>
  </si>
  <si>
    <t>Opening TAB</t>
  </si>
  <si>
    <t>Net Capex (without cap cons)</t>
  </si>
  <si>
    <t>Capital contributions</t>
  </si>
  <si>
    <t>Closing TAB</t>
  </si>
  <si>
    <t xml:space="preserve"> This option affects which cautions are displayed (shown in this section, the sections below and on the input page) and the import into DMS.</t>
  </si>
  <si>
    <t>Year prior to the FRCP</t>
  </si>
  <si>
    <t>%</t>
  </si>
  <si>
    <t>$/MWh</t>
  </si>
  <si>
    <t>GWh</t>
  </si>
  <si>
    <t>Forecast Energy</t>
  </si>
  <si>
    <t>Expected Revenue</t>
  </si>
  <si>
    <t>Price Path</t>
  </si>
  <si>
    <t>$m Nominal</t>
  </si>
  <si>
    <t>$m Real</t>
  </si>
  <si>
    <t>Expected Corporate Tax Rate</t>
  </si>
  <si>
    <t>Revenue yield</t>
  </si>
  <si>
    <t>Maximum Allowed Revenue</t>
  </si>
  <si>
    <t>January 2015</t>
  </si>
  <si>
    <t>The full PTRM handbook is available on the AER website at http://www.aer.gov.au/node/27616</t>
  </si>
  <si>
    <t>1. Prior to the commencement of the regulatory control period</t>
  </si>
  <si>
    <t xml:space="preserve">1a. Fill out input cells on the 'DMS Input' sheet. These input cells are highlighted blue. </t>
  </si>
  <si>
    <t>This information also controls the automatic import of the PTRM into the AER's Data Management System (DMS).</t>
  </si>
  <si>
    <t xml:space="preserve">1b. Fill out input cells on the 'PTRM Input' sheet. These input cells are highlighted blue. </t>
  </si>
  <si>
    <t>In general, input expenditure data should be valued in real dollar terms of the year indicated, as at the end of that year.</t>
  </si>
  <si>
    <t>Units and basis for entry are specified where required for each data table.</t>
  </si>
  <si>
    <t>Review any cautions (which are generated based on data entered) before continuing.</t>
  </si>
  <si>
    <t>This sheet provides input cells for each X factor and contains macro buttons which should be used to goal seek an X factor value for a specific year to equate the NPVs of smoothed and unsmoothed revenues.</t>
  </si>
  <si>
    <t>2. Within the regulatory control period when updating the annual return on debt</t>
  </si>
  <si>
    <t xml:space="preserve">2a. Update input cells on the 'DMS Input' sheet. These input cells are highlighted blue. </t>
  </si>
  <si>
    <t>Check that the contact details are still current and describe the new amendment.</t>
  </si>
  <si>
    <t xml:space="preserve">2b. Update input cells on the 'PTRM Input' sheet. These input cells are highlighted blue. </t>
  </si>
  <si>
    <t>The basis for updating the annual return on debt will be in accordance with the relevant regulatory decision prior to the commencement of the period.</t>
  </si>
  <si>
    <t xml:space="preserve">Indicate the year of the annual debt update (cell F21) to ensure the correct content-sensitive cautions are displayed. </t>
  </si>
  <si>
    <t>Enter new X factors for this year (and potentially later years within the regulatory control period) in order to equate the NPVs of smoothed and unsmoothed revenues.</t>
  </si>
  <si>
    <t>The macro buttons should be used to goal seek the X factor for these specific years.</t>
  </si>
  <si>
    <t>Note that X factors for earlier years within the regulatory control period should not be changed.</t>
  </si>
  <si>
    <t>Version</t>
  </si>
  <si>
    <t>Date</t>
  </si>
  <si>
    <t>Explicitly recognised revenue adjustments in building block calculations</t>
  </si>
  <si>
    <t xml:space="preserve">Revised and expanded summary tables and reporting </t>
  </si>
  <si>
    <t>Standardised many elements with transmission PTRM</t>
  </si>
  <si>
    <t>June 2008</t>
  </si>
  <si>
    <t>June 2009</t>
  </si>
  <si>
    <t>Various non-consequential errors corrected</t>
  </si>
  <si>
    <t>Incorporated equity raising cost calculations into automatic smoothing process</t>
  </si>
  <si>
    <r>
      <t xml:space="preserve">In general, the only row that should be changed is the </t>
    </r>
    <r>
      <rPr>
        <i/>
        <sz val="10"/>
        <rFont val="Arial"/>
        <family val="2"/>
      </rPr>
      <t>Trailing Average Portfolio Return on Debt</t>
    </r>
    <r>
      <rPr>
        <sz val="10"/>
        <rFont val="Arial"/>
        <family val="2"/>
      </rPr>
      <t xml:space="preserve"> (row 222).</t>
    </r>
  </si>
  <si>
    <t>Initial model, based on transmission PTRM</t>
  </si>
  <si>
    <t>Enabled automatic import into AER DMS</t>
  </si>
  <si>
    <t>VERSION RECORD</t>
  </si>
  <si>
    <t>EBSS increments as per NER 6.4.3(a)(5) &amp; 6.5.8</t>
  </si>
  <si>
    <t>CESS increments as per NER 6.4.3(a)(5) &amp; 6.5.8A</t>
  </si>
  <si>
    <t>Total Equity Raising Costs</t>
  </si>
  <si>
    <t>Debt Raising Costs</t>
  </si>
  <si>
    <t>Subsequent Equity Raising Costs</t>
  </si>
  <si>
    <t>Dividend Reinvestment Plan Costs</t>
  </si>
  <si>
    <t>External Equity Raising (SEO) Costs</t>
  </si>
  <si>
    <t>This provides information on the service provider submitting the PTRM and the context for the PTRM preparation.</t>
  </si>
  <si>
    <t>RAB roll forward</t>
  </si>
  <si>
    <t>TAB roll forward</t>
  </si>
  <si>
    <t>Throughout the rest of the workbook, defined name ranges are used to identify data that is imported into the DMS.</t>
  </si>
  <si>
    <t>This sheet requests information that allows the AER to automatically import the PTRM into our data management system (DMS).</t>
  </si>
  <si>
    <t>This sheet's metadata relates to the business and context for the PTRM (rather than the PTRM itself).</t>
  </si>
  <si>
    <t>Some of this data is automatically populated based on data entered on the PTRM input sheet. Only change blue input cells.</t>
  </si>
  <si>
    <t>This provides the data for the PTRM calculations.</t>
  </si>
  <si>
    <t>The X factor values may differ for each year of the regulatory control period but must be set such that the NPV of annual expected revenues (smoothed) is equal to the NPV of the annual revenue requirements (unsmoothed) for that period.</t>
  </si>
  <si>
    <t>1c. Determine the expected revenue (smoothed revenue) using the 'X factors' sheet</t>
  </si>
  <si>
    <t>2c. Determine the expected revenue (smoothed revenue) using the 'X factors' sheet</t>
  </si>
  <si>
    <t>Allowed time-varying return on debt, and revenue revisions for annual return on debt update</t>
  </si>
  <si>
    <t>Effective Tax Rate for Debt (effective debt shield)</t>
  </si>
  <si>
    <t>Effective Tax Rate for Equity (from relevant cashflows)</t>
  </si>
  <si>
    <t xml:space="preserve">However, these calculations presume a constant WACC so Te/Td should not be updated during a regulatory control period </t>
  </si>
  <si>
    <t>when annually updating the return on debt - just use the same Te/Td from the final decision.</t>
  </si>
  <si>
    <t>Asset Values ($m Nominal)</t>
  </si>
  <si>
    <t>Tax Values ($m Nominal)</t>
  </si>
  <si>
    <t>Analysis Including Revenue Adjustments</t>
  </si>
  <si>
    <t>Analysis Excluding Revenue Adjustments (check target WACC is met)</t>
  </si>
  <si>
    <t>Return on Equity - Individual Years</t>
  </si>
  <si>
    <t>Return on Equity - Regulatory Control Period</t>
  </si>
  <si>
    <t>Building Block Total</t>
  </si>
  <si>
    <t>Summary for Generation of Graphs</t>
  </si>
  <si>
    <t>PV for End of Period Assets</t>
  </si>
  <si>
    <t>Total Adjustments Included as Tax Income</t>
  </si>
  <si>
    <t>Total Adjustments Included as Non-tax Income</t>
  </si>
  <si>
    <t>Total Adjustments Included as Tax Expense</t>
  </si>
  <si>
    <t>Total Adjustments Included as Non-tax Expense</t>
  </si>
  <si>
    <t>Supervisory cables</t>
  </si>
  <si>
    <t>Old SWER ACRs</t>
  </si>
  <si>
    <t>DMIA</t>
  </si>
  <si>
    <t>Demand Charge ($/kW pa)</t>
  </si>
  <si>
    <t>Demand Charge ($/kVA pa)</t>
  </si>
  <si>
    <t>Peak Energy (c/KWh) BLK 3</t>
  </si>
  <si>
    <t>Peak Energy (c/KWh) BLK 4</t>
  </si>
  <si>
    <t>Off Peak Energy Block 1 (c/kWh)</t>
  </si>
  <si>
    <t>Off Peak charges  Block 2  kWh (c/kWh)</t>
  </si>
  <si>
    <t>Summer Time of Use Tariffs  Pk  kWh (c/kWh)</t>
  </si>
  <si>
    <t>Summer Time of Use Tariffs  Sh  kWh (c/kWh)</t>
  </si>
  <si>
    <t>Summer Time of Use Tariffs  Opk  kWh (c/kWh)</t>
  </si>
  <si>
    <t>Summer Time of Use Tariffs  Block 4  kWh (c/kWh)</t>
  </si>
  <si>
    <t>Non-Summer Time of Use Tariffs  Pk  kWh (c/kWh)</t>
  </si>
  <si>
    <t>Non-Summer Time of Use Tariffs  Sh  kWh (c/kWh)</t>
  </si>
  <si>
    <t>Non-Summer Time of Use Tariffs  Opk  kWh (c/kWh)</t>
  </si>
  <si>
    <t>Non-Summer Time of Use Tariffs  Block 4  kWh (c/kWh)</t>
  </si>
  <si>
    <t>Billed Demand (kW)</t>
  </si>
  <si>
    <t>Billed Demand (kVA)</t>
  </si>
  <si>
    <t>Peak Energy (KWh) BLK 3</t>
  </si>
  <si>
    <t>Peak Energy (KWh) BLK 4</t>
  </si>
  <si>
    <t>Off Peak Energy Bk 1(KWh)</t>
  </si>
  <si>
    <t>Off Peak Energy Bk 2(KWh)</t>
  </si>
  <si>
    <t>Summer Time of Use Tariffs  Pk(KWh)</t>
  </si>
  <si>
    <t>Summer Time of Use Tariffs  Sh  kWh(KWh)</t>
  </si>
  <si>
    <t>Summer Time of Use Tariffs  Opk  kWh(KWh)</t>
  </si>
  <si>
    <t>Summer Time of Use Tariffs  Block 4  kWh(KWh)</t>
  </si>
  <si>
    <t>Non-Summer Time of Use Tariffs  Pk  kWh(KWh)</t>
  </si>
  <si>
    <t>Non-Summer Time of Use Tariffs  Sh  kWh(KWh)</t>
  </si>
  <si>
    <t>Non-Summer Time of Use Tariffs  Opk  kWh(KWh)</t>
  </si>
  <si>
    <t>Non-Summer Time of Use Tariffs  Block 4  kWh(KWh)</t>
  </si>
  <si>
    <t>Peak Energy BLK 3</t>
  </si>
  <si>
    <t>Peak Energy BLK 4</t>
  </si>
  <si>
    <t>Off Peak Energy Block 1</t>
  </si>
  <si>
    <t>Off Peak charges  Block 2</t>
  </si>
  <si>
    <t>Summer Time of Use Tariffs  Pk</t>
  </si>
  <si>
    <t>Summer Time of Use Tariffs  Sh</t>
  </si>
  <si>
    <t>Summer Time of Use Tariffs  Opk</t>
  </si>
  <si>
    <t>Summer Time of Use Tariffs  Block 4</t>
  </si>
  <si>
    <t>Non-Summer Time of Use Tariffs  Pk</t>
  </si>
  <si>
    <t>Non-Summer Time of Use Tariffs  Sh</t>
  </si>
  <si>
    <t>Non-Summer Time of Use Tariffs  Opk</t>
  </si>
  <si>
    <t>Non-Summer Time of Use Tariffs  Block 4</t>
  </si>
  <si>
    <t>SCADA/Network control</t>
  </si>
  <si>
    <t>Non-network general assets - IT</t>
  </si>
  <si>
    <t>Non-network general assets - Other</t>
  </si>
  <si>
    <t>Powercor Australia Ltd</t>
  </si>
  <si>
    <t>Powercor</t>
  </si>
  <si>
    <t>40 Market Street</t>
  </si>
  <si>
    <t>Melbourne</t>
  </si>
  <si>
    <t>Vic</t>
  </si>
  <si>
    <t>Locked Bag 14090</t>
  </si>
  <si>
    <t>Mark de Villiers</t>
  </si>
  <si>
    <t>(03) 9683 4907</t>
  </si>
  <si>
    <t>mdevilliers@powercor.com.au</t>
  </si>
  <si>
    <t>Subtransmission</t>
  </si>
  <si>
    <t>Distribution system assets</t>
  </si>
  <si>
    <t>Standard metering</t>
  </si>
  <si>
    <t>Public lighting</t>
  </si>
  <si>
    <t>VBRC</t>
  </si>
  <si>
    <t>No</t>
  </si>
  <si>
    <t>Residential Single Rate</t>
  </si>
  <si>
    <t>Climate Saver</t>
  </si>
  <si>
    <t>Climate Saver Interval</t>
  </si>
  <si>
    <t>Residential - Flexible Pricing</t>
  </si>
  <si>
    <t>Residential Docklands  - Flexible Pricing</t>
  </si>
  <si>
    <t>Climate Saver - Flexible Pricing</t>
  </si>
  <si>
    <t>Docklands single rate</t>
  </si>
  <si>
    <t>New Tariff 7</t>
  </si>
  <si>
    <t>New Tariff 8</t>
  </si>
  <si>
    <t>New Tariff 9</t>
  </si>
  <si>
    <t>New Tariff 10</t>
  </si>
  <si>
    <t>New Tariff 11</t>
  </si>
  <si>
    <t>Residential Two Rate 5d</t>
  </si>
  <si>
    <t>Docklands Two Rate 5d</t>
  </si>
  <si>
    <t>Residential Interval</t>
  </si>
  <si>
    <t>Residential Two Rate 5d - controlled load</t>
  </si>
  <si>
    <t>Docklands Two Rate 5d - controlled load</t>
  </si>
  <si>
    <t>New Tariff 5</t>
  </si>
  <si>
    <t>New Tariff 6</t>
  </si>
  <si>
    <t>Dedicated circuit</t>
  </si>
  <si>
    <t>Hot Water Interval</t>
  </si>
  <si>
    <t>New Tariff 2</t>
  </si>
  <si>
    <t>New Tariff 3</t>
  </si>
  <si>
    <t>New Tariff 4</t>
  </si>
  <si>
    <t>Non-Residential Single Rate</t>
  </si>
  <si>
    <t>Non-Residential</t>
  </si>
  <si>
    <t>Non-Residential Two Rate 5d</t>
  </si>
  <si>
    <t>New Tariff 1</t>
  </si>
  <si>
    <t>Non-Residential Interval</t>
  </si>
  <si>
    <t>Non-Residential Two Rate 7d</t>
  </si>
  <si>
    <t>New Tariff  1</t>
  </si>
  <si>
    <t>New Tariff  2</t>
  </si>
  <si>
    <t>New Tariff  3</t>
  </si>
  <si>
    <t>New Tariff  4</t>
  </si>
  <si>
    <t>New Tariff  5</t>
  </si>
  <si>
    <t>New Tariff  6</t>
  </si>
  <si>
    <t>New Tariff  7</t>
  </si>
  <si>
    <t>New Tariff  8</t>
  </si>
  <si>
    <t>New Tariff  9</t>
  </si>
  <si>
    <t>New Tariff  10</t>
  </si>
  <si>
    <t>New Tariff  11</t>
  </si>
  <si>
    <t>Public Lighting</t>
  </si>
  <si>
    <t>Large Low Voltage Demand</t>
  </si>
  <si>
    <t>Large Low Voltage Demand A</t>
  </si>
  <si>
    <t>Large Low Voltage Demand C</t>
  </si>
  <si>
    <t>Large Low Voltage Demand S</t>
  </si>
  <si>
    <t>Large Low Voltage Demand Docklands</t>
  </si>
  <si>
    <t>Large Low Voltage Demand CXX</t>
  </si>
  <si>
    <t>Large Low Voltage Demand EN.R</t>
  </si>
  <si>
    <t>Large Low Voltage Demand EN.NR</t>
  </si>
  <si>
    <t>Large Low Voltage Demand EN.R CXX</t>
  </si>
  <si>
    <t>Large Low Voltage Demand EN.NRCXX</t>
  </si>
  <si>
    <t>High Voltage Demand</t>
  </si>
  <si>
    <t>High Voltage Demand A</t>
  </si>
  <si>
    <t>High Voltage Demand C</t>
  </si>
  <si>
    <t>High Voltage Demand D1</t>
  </si>
  <si>
    <t>High Voltage Demand D2</t>
  </si>
  <si>
    <t>High Voltage Demand Docklands</t>
  </si>
  <si>
    <t>High Voltage Demand D3</t>
  </si>
  <si>
    <t>High Voltage Demand D4</t>
  </si>
  <si>
    <t>High Voltage Demand D5</t>
  </si>
  <si>
    <t>New Tariff 12</t>
  </si>
  <si>
    <t>Subtransmission Demand A</t>
  </si>
  <si>
    <t>Subtransmission Demand G</t>
  </si>
  <si>
    <t>Subtransmission Demand S</t>
  </si>
  <si>
    <t>Land</t>
  </si>
  <si>
    <t>Total opex ex. debt raising costs</t>
  </si>
  <si>
    <t>S-Factor scheme finalisation as per NER 6.4.3(a)(6) and 6.4.3(b)(6)</t>
  </si>
  <si>
    <t xml:space="preserve">Purple cells indicate changes from the final determination PTRM </t>
  </si>
  <si>
    <t>Renate Vogt</t>
  </si>
  <si>
    <t>(03) 9683 4082</t>
  </si>
  <si>
    <t>rvogt@powercor.com.au</t>
  </si>
  <si>
    <t>Contingent projects</t>
  </si>
  <si>
    <t>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</si>
</sst>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2">
    <numFmt numFmtId="164" formatCode="&quot;$&quot;#,##0.00_);[Red]\(&quot;$&quot;#,##0.00\)"/>
    <numFmt numFmtId="165" formatCode="_(&quot;$&quot;* #,##0_);_(&quot;$&quot;* \(#,##0\);_(&quot;$&quot;* &quot;-&quot;_);_(@_)"/>
    <numFmt numFmtId="166" formatCode="_(* #,##0_);_(* \(#,##0\);_(* &quot;-&quot;_);_(@_)"/>
    <numFmt numFmtId="167" formatCode="_(&quot;$&quot;* #,##0.00_);_(&quot;$&quot;* \(#,##0.00\);_(&quot;$&quot;* &quot;-&quot;??_);_(@_)"/>
    <numFmt numFmtId="168" formatCode="_(* #,##0.00_);_(* \(#,##0.00\);_(* &quot;-&quot;??_);_(@_)"/>
    <numFmt numFmtId="169" formatCode="0.0%"/>
    <numFmt numFmtId="170" formatCode="0.0"/>
    <numFmt numFmtId="171" formatCode="_-* #,##0.0_-;\-* #,##0.0_-;_-* &quot;-&quot;??_-;_-@_-"/>
    <numFmt numFmtId="172" formatCode="_(* #,##0.0_);_(* \(#,##0.0\);_(* &quot;-&quot;??_);_(@_)"/>
    <numFmt numFmtId="173" formatCode="_-* #,##0_-;\-* #,##0_-;_-* &quot;-&quot;??_-;_-@_-"/>
    <numFmt numFmtId="174" formatCode="0.000"/>
    <numFmt numFmtId="175" formatCode="_-&quot;$&quot;* #,##0_-;\-&quot;$&quot;* #,##0_-;_-&quot;$&quot;* &quot;-&quot;??_-;_-@_-"/>
    <numFmt numFmtId="176" formatCode="#,##0.00_ ;\-#,##0.00\ "/>
    <numFmt numFmtId="177" formatCode="#,##0_ ;\-#,##0\ "/>
    <numFmt numFmtId="178" formatCode="0.000000000"/>
    <numFmt numFmtId="179" formatCode="_-&quot;$&quot;* #,##0.0_-;\-&quot;$&quot;* #,##0.0_-;_-&quot;$&quot;* &quot;-&quot;??_-;_-@_-"/>
    <numFmt numFmtId="180" formatCode="0.0000000000000000%"/>
    <numFmt numFmtId="181" formatCode="0.000000000000000%"/>
    <numFmt numFmtId="182" formatCode="0.0000000000000000"/>
    <numFmt numFmtId="183" formatCode="\(0#\)\ ####\ ####"/>
    <numFmt numFmtId="184" formatCode="_-* #,##0.000_-;\-* #,##0.000_-;_-* &quot;-&quot;??_-;_-@_-"/>
    <numFmt numFmtId="185" formatCode="_([$€-2]* #,##0.00_);_([$€-2]* \(#,##0.00\);_([$€-2]* &quot;-&quot;??_)"/>
    <numFmt numFmtId="186" formatCode="_(* #,##0.0_);_(* \(#,##0.0\);_(* &quot;-&quot;?_);_(@_)"/>
    <numFmt numFmtId="187" formatCode="_(* #,##0_);_(* \(#,##0\);_(* &quot;-&quot;?_);_(@_)"/>
    <numFmt numFmtId="188" formatCode="#,##0.000_ ;[Red]\-#,##0.000\ "/>
    <numFmt numFmtId="189" formatCode="0.000%"/>
    <numFmt numFmtId="190" formatCode="_-* #,##0.0000000_-;\-* #,##0.0000000_-;_-* &quot;-&quot;??_-;_-@_-"/>
    <numFmt numFmtId="191" formatCode="0.000000%"/>
    <numFmt numFmtId="192" formatCode="_(#,##0_);\(#,##0\);_(&quot;-&quot;_)"/>
    <numFmt numFmtId="193" formatCode="_-* #,##0.00_-;[Red]\(#,##0.00\)_-;_-* &quot;-&quot;??_-;_-@_-"/>
    <numFmt numFmtId="194" formatCode="#,##0.00_);\(#,##0.00\);\-"/>
    <numFmt numFmtId="195" formatCode="#,##0_);\(#,##0\);\-"/>
    <numFmt numFmtId="196" formatCode="#,##0.00%_);\(#,##0.00%\);\-"/>
    <numFmt numFmtId="197" formatCode="#,##0.0%_);\(#,##0.0%\);\-"/>
    <numFmt numFmtId="198" formatCode="#,##0.0\x_);\(#,##0.0\x\);\-"/>
    <numFmt numFmtId="199" formatCode="mm/dd/yy"/>
    <numFmt numFmtId="200" formatCode="mmm\-d\-yyyy"/>
    <numFmt numFmtId="201" formatCode="mmm\-yyyy"/>
    <numFmt numFmtId="202" formatCode="dd\-mmm\-yy;\-;\-"/>
    <numFmt numFmtId="203" formatCode="0_);[Red]\(0\)"/>
    <numFmt numFmtId="204" formatCode="dd/mmm"/>
    <numFmt numFmtId="205" formatCode="#,##0.0_);\(#,##0.0\);\-"/>
    <numFmt numFmtId="206" formatCode="#,##0.0000_);\(#,##0.0000\);\-"/>
    <numFmt numFmtId="207" formatCode="#,##0.0_);\(#,##0.0\)"/>
    <numFmt numFmtId="208" formatCode="0.0\x"/>
    <numFmt numFmtId="209" formatCode="0.00%_);\(0.00\)%;\-"/>
    <numFmt numFmtId="210" formatCode="#,##0;[Red]\(#,##0.0\)"/>
    <numFmt numFmtId="211" formatCode="_(#,##0.0_);\(#,##0.0\);_(&quot;-&quot;_)"/>
    <numFmt numFmtId="212" formatCode="#,##0_ ;[Red]\(#,##0\)\ "/>
    <numFmt numFmtId="213" formatCode="#,##0.00;\(#,##0.00\)"/>
    <numFmt numFmtId="214" formatCode="#,##0.0_);[Red]\(#,##0.0\)"/>
    <numFmt numFmtId="215" formatCode="_)d\-mmm\-yy_)"/>
    <numFmt numFmtId="216" formatCode="_(###0_);\(###0\);_(###0_)"/>
    <numFmt numFmtId="217" formatCode="#,##0.0000_);[Red]\(#,##0.0000\)"/>
    <numFmt numFmtId="218" formatCode="yyyy&quot;A&quot;"/>
    <numFmt numFmtId="219" formatCode="yyyy&quot;E&quot;"/>
    <numFmt numFmtId="220" formatCode="0&quot;E&quot;"/>
    <numFmt numFmtId="221" formatCode="_(&quot;$&quot;#,##0.0_);\(&quot;$&quot;#,##0.0\);_(&quot;$&quot;#,##0.0_)"/>
    <numFmt numFmtId="222" formatCode="d/m/yy"/>
    <numFmt numFmtId="223" formatCode="_(#,##0.0\x_);\(#,##0.0\x\);_(#,##0.0\x_)"/>
    <numFmt numFmtId="224" formatCode="_(#,##0.0_);\(#,##0.0\);_(#,##0.0_)"/>
    <numFmt numFmtId="225" formatCode="_(#,##0.0%_);\(#,##0.0%\);_(#,##0.0%_)"/>
    <numFmt numFmtId="226" formatCode="_)d/m/yy_)"/>
    <numFmt numFmtId="227" formatCode="0.000_)"/>
    <numFmt numFmtId="228" formatCode="_(&quot;Rp.&quot;* #,##0_);_(&quot;Rp.&quot;* \(#,##0\);_(&quot;Rp.&quot;* &quot;-&quot;_);_(@_)"/>
    <numFmt numFmtId="229" formatCode="00000"/>
    <numFmt numFmtId="230" formatCode="_(* #,##0_);_(* \(#,##0\);_(* &quot;-&quot;??_);_(@_)"/>
    <numFmt numFmtId="231" formatCode="&quot;Rp.&quot;#,##0.00_);\(&quot;Rp.&quot;#,##0.00\)"/>
    <numFmt numFmtId="232" formatCode="0.00%;_*\(0.00\)%"/>
    <numFmt numFmtId="233" formatCode="_(#,##0_);\(#,##0\);_(#,##0_)"/>
    <numFmt numFmtId="234" formatCode="_-* #,##0.0_-;\(\ #,##0.0\)"/>
    <numFmt numFmtId="235" formatCode="0_)"/>
  </numFmts>
  <fonts count="146">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9"/>
      <name val="Times New Roman"/>
      <family val="1"/>
    </font>
    <font>
      <b/>
      <sz val="10"/>
      <name val="Arial"/>
      <family val="2"/>
    </font>
    <font>
      <b/>
      <sz val="10"/>
      <name val="Arial"/>
      <family val="2"/>
    </font>
    <font>
      <sz val="10"/>
      <color indexed="12"/>
      <name val="Arial"/>
      <family val="2"/>
    </font>
    <font>
      <sz val="10"/>
      <color indexed="10"/>
      <name val="Arial"/>
      <family val="2"/>
    </font>
    <font>
      <sz val="10"/>
      <name val="Arial"/>
      <family val="2"/>
    </font>
    <font>
      <sz val="10"/>
      <color indexed="9"/>
      <name val="Arial"/>
      <family val="2"/>
    </font>
    <font>
      <sz val="10"/>
      <color indexed="53"/>
      <name val="Arial"/>
      <family val="2"/>
    </font>
    <font>
      <b/>
      <sz val="10"/>
      <color indexed="10"/>
      <name val="Arial"/>
      <family val="2"/>
    </font>
    <font>
      <sz val="8"/>
      <color indexed="81"/>
      <name val="Tahoma"/>
      <family val="2"/>
    </font>
    <font>
      <b/>
      <sz val="12"/>
      <name val="Arial"/>
      <family val="2"/>
    </font>
    <font>
      <sz val="12"/>
      <name val="Arial"/>
      <family val="2"/>
    </font>
    <font>
      <sz val="10"/>
      <name val="Arial"/>
      <family val="2"/>
    </font>
    <font>
      <b/>
      <sz val="10"/>
      <color indexed="12"/>
      <name val="Arial"/>
      <family val="2"/>
    </font>
    <font>
      <i/>
      <sz val="8"/>
      <color indexed="81"/>
      <name val="Tahoma"/>
      <family val="2"/>
    </font>
    <font>
      <sz val="10"/>
      <color indexed="22"/>
      <name val="Arial"/>
      <family val="2"/>
    </font>
    <font>
      <i/>
      <sz val="8"/>
      <name val="Arial"/>
      <family val="2"/>
    </font>
    <font>
      <b/>
      <sz val="10"/>
      <color indexed="9"/>
      <name val="Arial"/>
      <family val="2"/>
    </font>
    <font>
      <sz val="36"/>
      <name val="Arial"/>
      <family val="2"/>
    </font>
    <font>
      <sz val="22"/>
      <color indexed="9"/>
      <name val="Arial"/>
      <family val="2"/>
    </font>
    <font>
      <i/>
      <sz val="10"/>
      <name val="Arial"/>
      <family val="2"/>
    </font>
    <font>
      <sz val="10"/>
      <color indexed="9"/>
      <name val="Arial"/>
      <family val="2"/>
    </font>
    <font>
      <b/>
      <sz val="9"/>
      <name val="Arial"/>
      <family val="2"/>
    </font>
    <font>
      <b/>
      <sz val="8"/>
      <name val="Arial"/>
      <family val="2"/>
    </font>
    <font>
      <sz val="8"/>
      <name val="Arial"/>
      <family val="2"/>
    </font>
    <font>
      <sz val="12"/>
      <name val="Arial"/>
      <family val="2"/>
    </font>
    <font>
      <sz val="36"/>
      <name val="Arial"/>
      <family val="2"/>
    </font>
    <font>
      <sz val="9"/>
      <color indexed="12"/>
      <name val="Arial"/>
      <family val="2"/>
    </font>
    <font>
      <b/>
      <sz val="16"/>
      <name val="Arial"/>
      <family val="2"/>
    </font>
    <font>
      <sz val="10"/>
      <color rgb="FFFF0000"/>
      <name val="Arial"/>
      <family val="2"/>
    </font>
    <font>
      <sz val="10"/>
      <color theme="0" tint="-0.249977111117893"/>
      <name val="Arial"/>
      <family val="2"/>
    </font>
    <font>
      <sz val="9"/>
      <color rgb="FFFF0000"/>
      <name val="Arial"/>
      <family val="2"/>
    </font>
    <font>
      <sz val="10"/>
      <color rgb="FF000000"/>
      <name val="Arial"/>
      <family val="2"/>
    </font>
    <font>
      <sz val="9"/>
      <color rgb="FF000000"/>
      <name val="Arial"/>
      <family val="2"/>
    </font>
    <font>
      <b/>
      <sz val="16"/>
      <color indexed="9"/>
      <name val="Arial"/>
      <family val="2"/>
    </font>
    <font>
      <b/>
      <i/>
      <sz val="10"/>
      <name val="Arial"/>
      <family val="2"/>
    </font>
    <font>
      <sz val="10"/>
      <color theme="0" tint="-0.34998626667073579"/>
      <name val="Arial"/>
      <family val="2"/>
    </font>
    <font>
      <b/>
      <sz val="10"/>
      <color theme="0" tint="-0.34998626667073579"/>
      <name val="Arial"/>
      <family val="2"/>
    </font>
    <font>
      <b/>
      <sz val="10"/>
      <color rgb="FFFF0000"/>
      <name val="Arial"/>
      <family val="2"/>
    </font>
    <font>
      <u/>
      <sz val="10"/>
      <name val="Arial"/>
      <family val="2"/>
    </font>
    <font>
      <sz val="10"/>
      <color theme="0"/>
      <name val="Arial"/>
      <family val="2"/>
    </font>
    <font>
      <sz val="10"/>
      <color rgb="FF00B050"/>
      <name val="Arial"/>
      <family val="2"/>
    </font>
    <font>
      <i/>
      <sz val="10"/>
      <color rgb="FF00B050"/>
      <name val="Arial"/>
      <family val="2"/>
    </font>
    <font>
      <sz val="9"/>
      <color rgb="FF00B050"/>
      <name val="Arial"/>
      <family val="2"/>
    </font>
    <font>
      <b/>
      <sz val="10"/>
      <color rgb="FF00B050"/>
      <name val="Arial"/>
      <family val="2"/>
    </font>
    <font>
      <b/>
      <sz val="42"/>
      <name val="Arial"/>
      <family val="2"/>
    </font>
    <font>
      <sz val="26"/>
      <name val="Arial"/>
      <family val="2"/>
    </font>
    <font>
      <sz val="22"/>
      <name val="Arial"/>
      <family val="2"/>
    </font>
    <font>
      <b/>
      <sz val="12"/>
      <color theme="0"/>
      <name val="Calibri"/>
      <family val="2"/>
      <scheme val="minor"/>
    </font>
    <font>
      <sz val="10"/>
      <color theme="1"/>
      <name val="Arial"/>
      <family val="2"/>
    </font>
    <font>
      <b/>
      <u/>
      <sz val="10"/>
      <name val="Arial"/>
      <family val="2"/>
    </font>
    <font>
      <sz val="10"/>
      <name val="TimesNewRoman"/>
    </font>
    <font>
      <sz val="9"/>
      <color indexed="81"/>
      <name val="Tahoma"/>
      <family val="2"/>
    </font>
    <font>
      <sz val="8"/>
      <color rgb="FFFF0000"/>
      <name val="Arial"/>
      <family val="2"/>
    </font>
    <font>
      <b/>
      <sz val="7"/>
      <name val="Arial"/>
      <family val="2"/>
    </font>
    <font>
      <b/>
      <sz val="9"/>
      <color indexed="81"/>
      <name val="Tahoma"/>
      <family val="2"/>
    </font>
    <font>
      <sz val="10"/>
      <name val="Helv"/>
      <charset val="204"/>
    </font>
    <font>
      <sz val="14"/>
      <name val="System"/>
      <family val="2"/>
    </font>
    <font>
      <b/>
      <sz val="11"/>
      <color indexed="9"/>
      <name val="Calibri"/>
      <family val="2"/>
    </font>
    <font>
      <u/>
      <sz val="8.5"/>
      <color indexed="12"/>
      <name val="Arial"/>
      <family val="2"/>
    </font>
    <font>
      <b/>
      <sz val="9"/>
      <color indexed="9"/>
      <name val="Arial"/>
      <family val="2"/>
    </font>
    <font>
      <sz val="9"/>
      <name val="Arial"/>
      <family val="2"/>
    </font>
    <font>
      <sz val="11"/>
      <color theme="1"/>
      <name val="Calibri"/>
      <family val="2"/>
    </font>
    <font>
      <sz val="10"/>
      <color theme="3"/>
      <name val="Arial"/>
      <family val="2"/>
    </font>
    <font>
      <sz val="10"/>
      <name val="Calibri"/>
      <family val="2"/>
      <scheme val="minor"/>
    </font>
    <font>
      <sz val="8"/>
      <color theme="1"/>
      <name val="Arial"/>
      <family val="2"/>
    </font>
    <font>
      <sz val="8"/>
      <color indexed="8"/>
      <name val="Arial"/>
      <family val="2"/>
    </font>
    <font>
      <sz val="11"/>
      <color indexed="8"/>
      <name val="Calibri"/>
      <family val="2"/>
    </font>
    <font>
      <sz val="11"/>
      <color indexed="9"/>
      <name val="Calibri"/>
      <family val="2"/>
    </font>
    <font>
      <sz val="9"/>
      <name val="AGaramond"/>
    </font>
    <font>
      <sz val="9"/>
      <color indexed="12"/>
      <name val="Frutiger 45 Light"/>
      <family val="2"/>
    </font>
    <font>
      <sz val="10"/>
      <name val="Times New Roman"/>
      <family val="1"/>
    </font>
    <font>
      <sz val="11"/>
      <color indexed="20"/>
      <name val="Calibri"/>
      <family val="2"/>
    </font>
    <font>
      <sz val="10"/>
      <name val="Helvetica"/>
      <family val="2"/>
    </font>
    <font>
      <sz val="10"/>
      <color indexed="12"/>
      <name val="Helvetica"/>
      <family val="2"/>
    </font>
    <font>
      <b/>
      <sz val="11"/>
      <color indexed="52"/>
      <name val="Calibri"/>
      <family val="2"/>
    </font>
    <font>
      <sz val="10"/>
      <name val="MS Sans Serif"/>
      <family val="2"/>
    </font>
    <font>
      <sz val="10"/>
      <name val="Verdana"/>
      <family val="2"/>
    </font>
    <font>
      <sz val="10"/>
      <color indexed="24"/>
      <name val="Arial"/>
      <family val="2"/>
    </font>
    <font>
      <sz val="9"/>
      <name val="Frutiger 45 Light"/>
      <family val="2"/>
    </font>
    <font>
      <b/>
      <sz val="11"/>
      <color indexed="8"/>
      <name val="Calibri"/>
      <family val="2"/>
    </font>
    <font>
      <i/>
      <sz val="11"/>
      <color indexed="23"/>
      <name val="Calibri"/>
      <family val="2"/>
    </font>
    <font>
      <sz val="9"/>
      <name val="GillSans"/>
    </font>
    <font>
      <sz val="9"/>
      <name val="GillSans Light"/>
    </font>
    <font>
      <sz val="11"/>
      <color indexed="17"/>
      <name val="Calibri"/>
      <family val="2"/>
    </font>
    <font>
      <b/>
      <sz val="9"/>
      <color indexed="9"/>
      <name val="Frutiger 45 Light"/>
      <family val="2"/>
    </font>
    <font>
      <b/>
      <sz val="15"/>
      <color indexed="62"/>
      <name val="Calibri"/>
      <family val="2"/>
    </font>
    <font>
      <b/>
      <sz val="13"/>
      <color indexed="62"/>
      <name val="Calibri"/>
      <family val="2"/>
    </font>
    <font>
      <b/>
      <sz val="11"/>
      <color indexed="62"/>
      <name val="Calibri"/>
      <family val="2"/>
    </font>
    <font>
      <b/>
      <sz val="8.5"/>
      <name val="Univers 65"/>
      <family val="2"/>
    </font>
    <font>
      <sz val="9"/>
      <color indexed="9"/>
      <name val="Frutiger 45 Light"/>
      <family val="2"/>
    </font>
    <font>
      <u/>
      <sz val="11"/>
      <color indexed="12"/>
      <name val="Calibri"/>
      <family val="2"/>
    </font>
    <font>
      <b/>
      <sz val="10"/>
      <color indexed="56"/>
      <name val="Wingdings"/>
      <charset val="2"/>
    </font>
    <font>
      <b/>
      <u/>
      <sz val="8"/>
      <color indexed="56"/>
      <name val="Arial"/>
      <family val="2"/>
    </font>
    <font>
      <sz val="10"/>
      <color indexed="12"/>
      <name val="Frutiger 45 Light"/>
      <family val="2"/>
    </font>
    <font>
      <sz val="11"/>
      <color indexed="62"/>
      <name val="Calibri"/>
      <family val="2"/>
    </font>
    <font>
      <sz val="11"/>
      <color indexed="52"/>
      <name val="Calibri"/>
      <family val="2"/>
    </font>
    <font>
      <sz val="10"/>
      <color indexed="8"/>
      <name val="Calibri"/>
      <family val="2"/>
    </font>
    <font>
      <sz val="12"/>
      <color indexed="14"/>
      <name val="Arial"/>
      <family val="2"/>
    </font>
    <font>
      <sz val="10"/>
      <name val="Frutiger 45 Light"/>
    </font>
    <font>
      <sz val="11"/>
      <color indexed="60"/>
      <name val="Calibri"/>
      <family val="2"/>
    </font>
    <font>
      <sz val="8"/>
      <name val="Palatino"/>
      <family val="1"/>
    </font>
    <font>
      <b/>
      <sz val="11"/>
      <color indexed="63"/>
      <name val="Calibri"/>
      <family val="2"/>
    </font>
    <font>
      <sz val="8.5"/>
      <name val="Univers 55"/>
      <family val="2"/>
    </font>
    <font>
      <b/>
      <sz val="8"/>
      <color indexed="8"/>
      <name val="Tahoma"/>
      <family val="2"/>
    </font>
    <font>
      <sz val="8"/>
      <color indexed="8"/>
      <name val="Tahoma"/>
      <family val="2"/>
    </font>
    <font>
      <sz val="10"/>
      <color indexed="18"/>
      <name val="Times New Roman"/>
      <family val="1"/>
    </font>
    <font>
      <b/>
      <sz val="10"/>
      <name val="MS Sans Serif"/>
      <family val="2"/>
    </font>
    <font>
      <sz val="8"/>
      <color indexed="10"/>
      <name val="Arial"/>
      <family val="2"/>
    </font>
    <font>
      <b/>
      <sz val="18"/>
      <color indexed="62"/>
      <name val="Cambria"/>
      <family val="2"/>
    </font>
    <font>
      <sz val="10"/>
      <name val="Helv"/>
      <family val="2"/>
    </font>
    <font>
      <b/>
      <sz val="14"/>
      <name val="Arial"/>
      <family val="2"/>
    </font>
    <font>
      <sz val="9"/>
      <color indexed="21"/>
      <name val="Helvetica-Black"/>
    </font>
    <font>
      <b/>
      <sz val="9"/>
      <name val="Palatino"/>
      <family val="1"/>
    </font>
    <font>
      <sz val="7"/>
      <name val="Palatino"/>
      <family val="1"/>
    </font>
    <font>
      <sz val="12"/>
      <name val="Palatino"/>
      <family val="1"/>
    </font>
    <font>
      <sz val="11"/>
      <name val="Helvetica-Black"/>
    </font>
    <font>
      <sz val="12"/>
      <color indexed="12"/>
      <name val="Arial MT"/>
    </font>
    <font>
      <b/>
      <u/>
      <sz val="9.5"/>
      <color indexed="56"/>
      <name val="Arial"/>
      <family val="2"/>
    </font>
    <font>
      <u/>
      <sz val="8"/>
      <color indexed="56"/>
      <name val="Arial"/>
      <family val="2"/>
    </font>
    <font>
      <sz val="11"/>
      <color indexed="10"/>
      <name val="Calibri"/>
      <family val="2"/>
    </font>
    <font>
      <sz val="10"/>
      <color theme="1"/>
      <name val="Verdana"/>
      <family val="2"/>
    </font>
    <font>
      <b/>
      <sz val="8"/>
      <color indexed="15"/>
      <name val="Times New Roman"/>
      <family val="1"/>
    </font>
    <font>
      <sz val="11"/>
      <name val="Tms Rmn"/>
    </font>
    <font>
      <sz val="10"/>
      <name val="Palatino"/>
      <family val="1"/>
    </font>
    <font>
      <sz val="11"/>
      <name val="Book Antiqua"/>
      <family val="1"/>
    </font>
    <font>
      <b/>
      <u/>
      <sz val="8"/>
      <color indexed="12"/>
      <name val="Arial"/>
      <family val="2"/>
    </font>
    <font>
      <sz val="9"/>
      <color indexed="10"/>
      <name val="Times New Roman"/>
      <family val="1"/>
    </font>
    <font>
      <sz val="8"/>
      <name val="MS Sans Serif"/>
      <family val="2"/>
    </font>
    <font>
      <sz val="9"/>
      <color indexed="12"/>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39"/>
      <name val="Arial"/>
      <family val="2"/>
    </font>
    <font>
      <sz val="9"/>
      <color indexed="8"/>
      <name val="Arial"/>
      <family val="2"/>
    </font>
    <font>
      <b/>
      <sz val="16"/>
      <color indexed="48"/>
      <name val="Arial"/>
      <family val="2"/>
    </font>
    <font>
      <b/>
      <sz val="13"/>
      <name val="Arial"/>
      <family val="2"/>
    </font>
    <font>
      <sz val="9"/>
      <color indexed="20"/>
      <name val="Arial"/>
      <family val="2"/>
    </font>
    <font>
      <b/>
      <sz val="12"/>
      <color indexed="20"/>
      <name val="Arial"/>
      <family val="2"/>
    </font>
    <font>
      <sz val="8"/>
      <name val="Book Antiqua"/>
      <family val="1"/>
    </font>
  </fonts>
  <fills count="72">
    <fill>
      <patternFill patternType="none"/>
    </fill>
    <fill>
      <patternFill patternType="gray125"/>
    </fill>
    <fill>
      <patternFill patternType="solid">
        <fgColor indexed="44"/>
        <bgColor indexed="64"/>
      </patternFill>
    </fill>
    <fill>
      <patternFill patternType="solid">
        <fgColor indexed="26"/>
        <bgColor indexed="64"/>
      </patternFill>
    </fill>
    <fill>
      <patternFill patternType="solid">
        <fgColor indexed="9"/>
        <bgColor indexed="64"/>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27"/>
        <bgColor indexed="64"/>
      </patternFill>
    </fill>
    <fill>
      <patternFill patternType="solid">
        <fgColor theme="0"/>
        <bgColor indexed="64"/>
      </patternFill>
    </fill>
    <fill>
      <patternFill patternType="solid">
        <fgColor theme="4" tint="-0.499984740745262"/>
        <bgColor indexed="64"/>
      </patternFill>
    </fill>
    <fill>
      <patternFill patternType="solid">
        <fgColor theme="0" tint="-0.24994659260841701"/>
        <bgColor indexed="64"/>
      </patternFill>
    </fill>
    <fill>
      <patternFill patternType="solid">
        <fgColor theme="1"/>
        <bgColor indexed="64"/>
      </patternFill>
    </fill>
    <fill>
      <patternFill patternType="solid">
        <fgColor theme="0" tint="-0.499984740745262"/>
        <bgColor indexed="64"/>
      </patternFill>
    </fill>
    <fill>
      <patternFill patternType="solid">
        <fgColor rgb="FFCCFFFF"/>
        <bgColor indexed="64"/>
      </patternFill>
    </fill>
    <fill>
      <patternFill patternType="solid">
        <fgColor theme="2" tint="-9.9978637043366805E-2"/>
        <bgColor indexed="64"/>
      </patternFill>
    </fill>
    <fill>
      <patternFill patternType="solid">
        <fgColor rgb="FFFFFFCC"/>
        <bgColor indexed="64"/>
      </patternFill>
    </fill>
    <fill>
      <patternFill patternType="solid">
        <fgColor indexed="55"/>
      </patternFill>
    </fill>
    <fill>
      <patternFill patternType="gray0625">
        <bgColor indexed="44"/>
      </patternFill>
    </fill>
    <fill>
      <patternFill patternType="solid">
        <fgColor indexed="42"/>
        <bgColor indexed="64"/>
      </patternFill>
    </fill>
    <fill>
      <patternFill patternType="solid">
        <fgColor indexed="62"/>
        <bgColor indexed="64"/>
      </patternFill>
    </fill>
    <fill>
      <patternFill patternType="solid">
        <fgColor theme="0" tint="-0.249977111117893"/>
        <bgColor indexed="64"/>
      </patternFill>
    </fill>
    <fill>
      <patternFill patternType="solid">
        <fgColor rgb="FF92D050"/>
        <bgColor indexed="64"/>
      </patternFill>
    </fill>
    <fill>
      <patternFill patternType="solid">
        <fgColor rgb="FFFFFF00"/>
        <bgColor indexed="64"/>
      </patternFill>
    </fill>
    <fill>
      <patternFill patternType="solid">
        <fgColor rgb="FFFFC000"/>
        <bgColor indexed="64"/>
      </patternFill>
    </fill>
    <fill>
      <patternFill patternType="solid">
        <fgColor rgb="FFCCCCFF"/>
        <bgColor indexed="64"/>
      </patternFill>
    </fill>
    <fill>
      <patternFill patternType="solid">
        <fgColor theme="0" tint="-0.14996795556505021"/>
        <bgColor indexed="64"/>
      </patternFill>
    </fill>
    <fill>
      <patternFill patternType="solid">
        <fgColor indexed="38"/>
      </patternFill>
    </fill>
    <fill>
      <patternFill patternType="solid">
        <fgColor indexed="47"/>
      </patternFill>
    </fill>
    <fill>
      <patternFill patternType="solid">
        <fgColor indexed="26"/>
      </patternFill>
    </fill>
    <fill>
      <patternFill patternType="solid">
        <fgColor indexed="9"/>
      </patternFill>
    </fill>
    <fill>
      <patternFill patternType="solid">
        <fgColor indexed="43"/>
      </patternFill>
    </fill>
    <fill>
      <patternFill patternType="solid">
        <fgColor indexed="22"/>
      </patternFill>
    </fill>
    <fill>
      <patternFill patternType="solid">
        <fgColor indexed="31"/>
        <bgColor indexed="31"/>
      </patternFill>
    </fill>
    <fill>
      <patternFill patternType="solid">
        <fgColor indexed="44"/>
        <bgColor indexed="44"/>
      </patternFill>
    </fill>
    <fill>
      <patternFill patternType="solid">
        <fgColor indexed="49"/>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54"/>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4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2"/>
      </patternFill>
    </fill>
    <fill>
      <patternFill patternType="solid">
        <fgColor indexed="12"/>
        <bgColor indexed="64"/>
      </patternFill>
    </fill>
    <fill>
      <patternFill patternType="solid">
        <fgColor indexed="45"/>
        <bgColor indexed="64"/>
      </patternFill>
    </fill>
    <fill>
      <patternFill patternType="mediumGray">
        <fgColor indexed="22"/>
      </patternFill>
    </fill>
    <fill>
      <patternFill patternType="solid">
        <fgColor indexed="8"/>
        <bgColor indexed="64"/>
      </patternFill>
    </fill>
    <fill>
      <patternFill patternType="solid">
        <fgColor indexed="18"/>
        <bgColor indexed="64"/>
      </patternFill>
    </fill>
    <fill>
      <patternFill patternType="lightGray">
        <fgColor indexed="13"/>
      </patternFill>
    </fill>
    <fill>
      <patternFill patternType="solid">
        <fgColor indexed="43"/>
        <bgColor indexed="64"/>
      </patternFill>
    </fill>
    <fill>
      <patternFill patternType="solid">
        <fgColor indexed="29"/>
      </patternFill>
    </fill>
    <fill>
      <patternFill patternType="solid">
        <fgColor indexed="51"/>
      </patternFill>
    </fill>
    <fill>
      <patternFill patternType="solid">
        <fgColor indexed="52"/>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bgColor indexed="64"/>
      </patternFill>
    </fill>
    <fill>
      <patternFill patternType="solid">
        <fgColor indexed="26"/>
        <bgColor indexed="43"/>
      </patternFill>
    </fill>
    <fill>
      <patternFill patternType="solid">
        <fgColor indexed="20"/>
      </patternFill>
    </fill>
    <fill>
      <patternFill patternType="solid">
        <fgColor indexed="14"/>
        <bgColor indexed="64"/>
      </patternFill>
    </fill>
    <fill>
      <patternFill patternType="solid">
        <fgColor theme="7" tint="0.39997558519241921"/>
        <bgColor indexed="64"/>
      </patternFill>
    </fill>
    <fill>
      <patternFill patternType="solid">
        <fgColor rgb="FFFFCCFF"/>
        <bgColor indexed="64"/>
      </patternFill>
    </fill>
  </fills>
  <borders count="85">
    <border>
      <left/>
      <right/>
      <top/>
      <bottom/>
      <diagonal/>
    </border>
    <border>
      <left/>
      <right/>
      <top style="thin">
        <color indexed="64"/>
      </top>
      <bottom style="thin">
        <color indexed="64"/>
      </bottom>
      <diagonal/>
    </border>
    <border>
      <left/>
      <right/>
      <top/>
      <bottom style="thin">
        <color indexed="64"/>
      </bottom>
      <diagonal/>
    </border>
    <border>
      <left/>
      <right/>
      <top style="thin">
        <color indexed="22"/>
      </top>
      <bottom/>
      <diagonal/>
    </border>
    <border>
      <left/>
      <right/>
      <top style="thin">
        <color indexed="64"/>
      </top>
      <bottom/>
      <diagonal/>
    </border>
    <border>
      <left style="thin">
        <color indexed="23"/>
      </left>
      <right/>
      <top style="thin">
        <color indexed="23"/>
      </top>
      <bottom/>
      <diagonal/>
    </border>
    <border>
      <left/>
      <right/>
      <top style="thin">
        <color indexed="23"/>
      </top>
      <bottom/>
      <diagonal/>
    </border>
    <border>
      <left style="thin">
        <color indexed="23"/>
      </left>
      <right/>
      <top/>
      <bottom/>
      <diagonal/>
    </border>
    <border>
      <left style="thin">
        <color indexed="55"/>
      </left>
      <right/>
      <top style="thin">
        <color indexed="55"/>
      </top>
      <bottom/>
      <diagonal/>
    </border>
    <border>
      <left/>
      <right/>
      <top style="thin">
        <color indexed="55"/>
      </top>
      <bottom/>
      <diagonal/>
    </border>
    <border>
      <left style="thin">
        <color indexed="23"/>
      </left>
      <right style="thin">
        <color indexed="23"/>
      </right>
      <top/>
      <bottom/>
      <diagonal/>
    </border>
    <border>
      <left style="thin">
        <color indexed="55"/>
      </left>
      <right/>
      <top/>
      <bottom/>
      <diagonal/>
    </border>
    <border>
      <left/>
      <right style="thin">
        <color indexed="23"/>
      </right>
      <top style="thin">
        <color indexed="23"/>
      </top>
      <bottom/>
      <diagonal/>
    </border>
    <border>
      <left/>
      <right style="thin">
        <color indexed="23"/>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23"/>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thin">
        <color indexed="23"/>
      </bottom>
      <diagonal/>
    </border>
    <border>
      <left/>
      <right style="dashed">
        <color indexed="64"/>
      </right>
      <top/>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dotted">
        <color auto="1"/>
      </right>
      <top/>
      <bottom/>
      <diagonal/>
    </border>
    <border>
      <left style="dashed">
        <color auto="1"/>
      </left>
      <right/>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style="thin">
        <color theme="0" tint="-0.499984740745262"/>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diagonal/>
    </border>
    <border>
      <left/>
      <right style="thin">
        <color theme="0" tint="-0.499984740745262"/>
      </right>
      <top/>
      <bottom/>
      <diagonal/>
    </border>
    <border>
      <left style="thin">
        <color theme="0" tint="-0.499984740745262"/>
      </left>
      <right style="thin">
        <color theme="0" tint="-0.499984740745262"/>
      </right>
      <top/>
      <bottom/>
      <diagonal/>
    </border>
    <border>
      <left/>
      <right style="thin">
        <color theme="0" tint="-0.499984740745262"/>
      </right>
      <top/>
      <bottom style="thin">
        <color theme="0" tint="-0.499984740745262"/>
      </bottom>
      <diagonal/>
    </border>
    <border>
      <left style="thin">
        <color indexed="23"/>
      </left>
      <right style="thin">
        <color indexed="23"/>
      </right>
      <top style="thin">
        <color indexed="23"/>
      </top>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right/>
      <top style="thin">
        <color theme="0" tint="-0.499984740745262"/>
      </top>
      <bottom style="double">
        <color theme="0" tint="-0.499984740745262"/>
      </bottom>
      <diagonal/>
    </border>
    <border>
      <left/>
      <right/>
      <top style="thin">
        <color auto="1"/>
      </top>
      <bottom style="thin">
        <color auto="1"/>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style="thin">
        <color auto="1"/>
      </top>
      <bottom/>
      <diagonal/>
    </border>
    <border>
      <left style="thin">
        <color rgb="FF808080"/>
      </left>
      <right/>
      <top/>
      <bottom/>
      <diagonal/>
    </border>
    <border>
      <left style="thin">
        <color rgb="FF808080"/>
      </left>
      <right/>
      <top style="thin">
        <color rgb="FF808080"/>
      </top>
      <bottom/>
      <diagonal/>
    </border>
    <border>
      <left/>
      <right/>
      <top style="thin">
        <color rgb="FF808080"/>
      </top>
      <bottom/>
      <diagonal/>
    </border>
    <border>
      <left/>
      <right/>
      <top/>
      <bottom style="thin">
        <color rgb="FF808080"/>
      </bottom>
      <diagonal/>
    </border>
    <border>
      <left/>
      <right/>
      <top/>
      <bottom style="thin">
        <color auto="1"/>
      </bottom>
      <diagonal/>
    </border>
    <border>
      <left style="thin">
        <color indexed="23"/>
      </left>
      <right/>
      <top style="thin">
        <color indexed="23"/>
      </top>
      <bottom/>
      <diagonal/>
    </border>
    <border>
      <left/>
      <right/>
      <top style="thin">
        <color indexed="23"/>
      </top>
      <bottom/>
      <diagonal/>
    </border>
    <border>
      <left style="double">
        <color indexed="63"/>
      </left>
      <right style="double">
        <color indexed="63"/>
      </right>
      <top style="double">
        <color indexed="63"/>
      </top>
      <bottom style="double">
        <color indexed="63"/>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indexed="18"/>
      </left>
      <right style="medium">
        <color indexed="18"/>
      </right>
      <top style="medium">
        <color indexed="18"/>
      </top>
      <bottom style="medium">
        <color indexed="18"/>
      </bottom>
      <diagonal/>
    </border>
    <border>
      <left style="thin">
        <color indexed="23"/>
      </left>
      <right style="thin">
        <color indexed="23"/>
      </right>
      <top style="thin">
        <color indexed="23"/>
      </top>
      <bottom style="thin">
        <color indexed="23"/>
      </bottom>
      <diagonal/>
    </border>
    <border>
      <left/>
      <right/>
      <top/>
      <bottom style="thick">
        <color indexed="49"/>
      </bottom>
      <diagonal/>
    </border>
    <border>
      <left/>
      <right/>
      <top/>
      <bottom style="thick">
        <color indexed="38"/>
      </bottom>
      <diagonal/>
    </border>
    <border>
      <left/>
      <right/>
      <top/>
      <bottom style="medium">
        <color indexed="3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style="thin">
        <color indexed="64"/>
      </left>
      <right/>
      <top/>
      <bottom/>
      <diagonal/>
    </border>
    <border>
      <left/>
      <right/>
      <top style="thin">
        <color indexed="49"/>
      </top>
      <bottom style="double">
        <color indexed="49"/>
      </bottom>
      <diagonal/>
    </border>
    <border>
      <left style="medium">
        <color indexed="22"/>
      </left>
      <right style="medium">
        <color indexed="22"/>
      </right>
      <top style="medium">
        <color indexed="22"/>
      </top>
      <bottom style="medium">
        <color indexed="22"/>
      </bottom>
      <diagonal/>
    </border>
    <border>
      <left/>
      <right/>
      <top style="medium">
        <color indexed="64"/>
      </top>
      <bottom style="medium">
        <color indexed="64"/>
      </bottom>
      <diagonal/>
    </border>
    <border>
      <left/>
      <right/>
      <top/>
      <bottom style="hair">
        <color indexed="64"/>
      </bottom>
      <diagonal/>
    </border>
    <border>
      <left/>
      <right/>
      <top/>
      <bottom style="dotted">
        <color indexed="64"/>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48"/>
      </left>
      <right style="thin">
        <color indexed="48"/>
      </right>
      <top/>
      <bottom style="thin">
        <color indexed="48"/>
      </bottom>
      <diagonal/>
    </border>
    <border>
      <left style="thin">
        <color indexed="54"/>
      </left>
      <right/>
      <top style="thin">
        <color indexed="54"/>
      </top>
      <bottom/>
      <diagonal/>
    </border>
    <border>
      <left style="thin">
        <color indexed="48"/>
      </left>
      <right style="thin">
        <color indexed="48"/>
      </right>
      <top/>
      <bottom/>
      <diagonal/>
    </border>
    <border>
      <left style="thin">
        <color indexed="51"/>
      </left>
      <right style="thin">
        <color indexed="51"/>
      </right>
      <top/>
      <bottom/>
      <diagonal/>
    </border>
  </borders>
  <cellStyleXfs count="609">
    <xf numFmtId="0" fontId="0" fillId="0" borderId="0"/>
    <xf numFmtId="168" fontId="4" fillId="0" borderId="0" applyFont="0" applyFill="0" applyBorder="0" applyAlignment="0" applyProtection="0"/>
    <xf numFmtId="167" fontId="4" fillId="0" borderId="0" applyFont="0" applyFill="0" applyBorder="0" applyAlignment="0" applyProtection="0"/>
    <xf numFmtId="166" fontId="4" fillId="2" borderId="0" applyFont="0" applyBorder="0" applyAlignment="0">
      <alignment horizontal="right"/>
      <protection locked="0"/>
    </xf>
    <xf numFmtId="166" fontId="4" fillId="3" borderId="0" applyFont="0" applyBorder="0">
      <alignment horizontal="right"/>
      <protection locked="0"/>
    </xf>
    <xf numFmtId="9" fontId="4" fillId="0" borderId="0" applyFont="0" applyFill="0" applyBorder="0" applyAlignment="0" applyProtection="0"/>
    <xf numFmtId="0" fontId="10" fillId="0" borderId="0"/>
    <xf numFmtId="9"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0" fillId="0" borderId="0"/>
    <xf numFmtId="0" fontId="39" fillId="10" borderId="0"/>
    <xf numFmtId="0" fontId="4" fillId="0" borderId="0"/>
    <xf numFmtId="0" fontId="3" fillId="0" borderId="0"/>
    <xf numFmtId="0" fontId="39" fillId="13" borderId="0">
      <alignment horizontal="left" vertical="center"/>
      <protection locked="0"/>
    </xf>
    <xf numFmtId="0" fontId="53" fillId="12" borderId="0">
      <alignment vertical="center"/>
      <protection locked="0"/>
    </xf>
    <xf numFmtId="0" fontId="4" fillId="0" borderId="0" applyFill="0"/>
    <xf numFmtId="166" fontId="4" fillId="2" borderId="0" applyFont="0" applyBorder="0" applyAlignment="0">
      <alignment horizontal="right"/>
      <protection locked="0"/>
    </xf>
    <xf numFmtId="166" fontId="4" fillId="3" borderId="0" applyFont="0" applyBorder="0">
      <alignment horizontal="right"/>
      <protection locked="0"/>
    </xf>
    <xf numFmtId="0" fontId="3" fillId="0" borderId="0">
      <protection locked="0"/>
    </xf>
    <xf numFmtId="9" fontId="3" fillId="0" borderId="0" applyFont="0" applyFill="0" applyBorder="0" applyAlignment="0" applyProtection="0"/>
    <xf numFmtId="0" fontId="4" fillId="0" borderId="0"/>
    <xf numFmtId="185" fontId="4" fillId="0" borderId="0"/>
    <xf numFmtId="0" fontId="4" fillId="0" borderId="0"/>
    <xf numFmtId="185" fontId="4" fillId="0" borderId="0"/>
    <xf numFmtId="0" fontId="61" fillId="0" borderId="0"/>
    <xf numFmtId="0" fontId="61"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166" fontId="4" fillId="7" borderId="0" applyNumberFormat="0" applyFont="0" applyBorder="0" applyAlignment="0">
      <alignment horizontal="right"/>
    </xf>
    <xf numFmtId="0" fontId="63" fillId="17" borderId="60" applyNumberFormat="0" applyAlignment="0" applyProtection="0"/>
    <xf numFmtId="168" fontId="4" fillId="0" borderId="0" applyFont="0" applyFill="0" applyBorder="0" applyAlignment="0" applyProtection="0"/>
    <xf numFmtId="167" fontId="4" fillId="0" borderId="0" applyFont="0" applyFill="0" applyBorder="0" applyAlignment="0" applyProtection="0"/>
    <xf numFmtId="0" fontId="64" fillId="0" borderId="0" applyNumberFormat="0" applyFill="0" applyBorder="0" applyAlignment="0" applyProtection="0">
      <alignment vertical="top"/>
      <protection locked="0"/>
    </xf>
    <xf numFmtId="186" fontId="4" fillId="3" borderId="0" applyFont="0" applyBorder="0">
      <alignment horizontal="right"/>
    </xf>
    <xf numFmtId="169" fontId="4" fillId="3" borderId="0" applyFont="0" applyBorder="0" applyAlignment="0"/>
    <xf numFmtId="186" fontId="4" fillId="3" borderId="0" applyFont="0" applyBorder="0">
      <alignment horizontal="right"/>
    </xf>
    <xf numFmtId="10" fontId="4" fillId="2" borderId="0" applyFont="0" applyBorder="0">
      <alignment horizontal="right"/>
      <protection locked="0"/>
    </xf>
    <xf numFmtId="166" fontId="4" fillId="2" borderId="0" applyFont="0" applyBorder="0" applyAlignment="0">
      <alignment horizontal="right"/>
      <protection locked="0"/>
    </xf>
    <xf numFmtId="3" fontId="4" fillId="18" borderId="0" applyFont="0" applyBorder="0">
      <protection locked="0"/>
    </xf>
    <xf numFmtId="169" fontId="27" fillId="18" borderId="0" applyBorder="0" applyAlignment="0">
      <protection locked="0"/>
    </xf>
    <xf numFmtId="187" fontId="4" fillId="19" borderId="0" applyFont="0" applyBorder="0">
      <alignment horizontal="right"/>
      <protection locked="0"/>
    </xf>
    <xf numFmtId="188" fontId="4" fillId="16" borderId="61" applyFill="0">
      <alignment horizontal="right" vertical="center" wrapText="1"/>
      <protection locked="0"/>
    </xf>
    <xf numFmtId="169" fontId="65" fillId="20" borderId="0" applyBorder="0" applyAlignment="0"/>
    <xf numFmtId="186" fontId="66" fillId="7" borderId="18" applyFont="0" applyBorder="0" applyAlignment="0"/>
    <xf numFmtId="169" fontId="27" fillId="7" borderId="0" applyFont="0" applyBorder="0" applyAlignment="0"/>
    <xf numFmtId="188" fontId="54" fillId="21" borderId="62">
      <alignment horizontal="right" vertical="center" wrapText="1"/>
    </xf>
    <xf numFmtId="0" fontId="4" fillId="0" borderId="0"/>
    <xf numFmtId="0" fontId="4" fillId="0" borderId="0"/>
    <xf numFmtId="0" fontId="4" fillId="0" borderId="0"/>
    <xf numFmtId="0" fontId="3" fillId="0" borderId="0"/>
    <xf numFmtId="0" fontId="4" fillId="0" borderId="0"/>
    <xf numFmtId="0" fontId="3" fillId="0" borderId="0"/>
    <xf numFmtId="0" fontId="67" fillId="0" borderId="0"/>
    <xf numFmtId="0" fontId="3" fillId="0" borderId="0"/>
    <xf numFmtId="9" fontId="3" fillId="0" borderId="0" applyFont="0" applyFill="0" applyBorder="0" applyAlignment="0" applyProtection="0"/>
    <xf numFmtId="0" fontId="39" fillId="13" borderId="0">
      <alignment horizontal="left" vertical="center"/>
      <protection locked="0"/>
    </xf>
    <xf numFmtId="168" fontId="4" fillId="0" borderId="0" applyFont="0" applyFill="0" applyBorder="0" applyAlignment="0" applyProtection="0"/>
    <xf numFmtId="9"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xf numFmtId="0" fontId="2" fillId="0" borderId="0"/>
    <xf numFmtId="0" fontId="2" fillId="0" borderId="0">
      <protection locked="0"/>
    </xf>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1" fillId="0" borderId="0"/>
    <xf numFmtId="9" fontId="1" fillId="0" borderId="0" applyFont="0" applyFill="0" applyBorder="0" applyAlignment="0" applyProtection="0"/>
    <xf numFmtId="0" fontId="4" fillId="0" borderId="0"/>
    <xf numFmtId="168" fontId="4" fillId="0" borderId="0" applyFont="0" applyFill="0" applyBorder="0" applyAlignment="0" applyProtection="0"/>
    <xf numFmtId="167" fontId="4" fillId="0" borderId="0" applyFont="0" applyFill="0" applyBorder="0" applyAlignment="0" applyProtection="0"/>
    <xf numFmtId="166" fontId="4" fillId="2" borderId="0" applyFont="0" applyBorder="0" applyAlignment="0">
      <alignment horizontal="right"/>
      <protection locked="0"/>
    </xf>
    <xf numFmtId="166" fontId="4" fillId="3" borderId="0" applyFont="0" applyBorder="0">
      <alignment horizontal="right"/>
      <protection locked="0"/>
    </xf>
    <xf numFmtId="9"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xf numFmtId="167" fontId="4" fillId="0" borderId="0" applyFont="0" applyFill="0" applyBorder="0" applyAlignment="0" applyProtection="0"/>
    <xf numFmtId="9" fontId="4" fillId="0" borderId="0" applyFont="0" applyFill="0" applyBorder="0" applyAlignment="0" applyProtection="0"/>
    <xf numFmtId="167" fontId="4" fillId="0" borderId="0" applyFont="0" applyFill="0" applyBorder="0" applyAlignment="0" applyProtection="0"/>
    <xf numFmtId="0" fontId="4" fillId="0" borderId="0"/>
    <xf numFmtId="167" fontId="4" fillId="0" borderId="0" applyFont="0" applyFill="0" applyBorder="0" applyAlignment="0" applyProtection="0"/>
    <xf numFmtId="167" fontId="4" fillId="0" borderId="0" applyFont="0" applyFill="0" applyBorder="0" applyAlignment="0" applyProtection="0"/>
    <xf numFmtId="168" fontId="4" fillId="0" borderId="0" applyFont="0" applyFill="0" applyBorder="0" applyAlignment="0" applyProtection="0"/>
    <xf numFmtId="167" fontId="4" fillId="0" borderId="0" applyFont="0" applyFill="0" applyBorder="0" applyAlignment="0" applyProtection="0"/>
    <xf numFmtId="168" fontId="4" fillId="0" borderId="0" applyFont="0" applyFill="0" applyBorder="0" applyAlignment="0" applyProtection="0"/>
    <xf numFmtId="0" fontId="1" fillId="0" borderId="0"/>
    <xf numFmtId="9" fontId="1" fillId="0" borderId="0" applyFont="0" applyFill="0" applyBorder="0" applyAlignment="0" applyProtection="0"/>
    <xf numFmtId="9"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xf numFmtId="168" fontId="4" fillId="0" borderId="0" applyFont="0" applyFill="0" applyBorder="0" applyAlignment="0" applyProtection="0"/>
    <xf numFmtId="0" fontId="4" fillId="0" borderId="0"/>
    <xf numFmtId="0" fontId="70" fillId="0" borderId="0"/>
    <xf numFmtId="168" fontId="7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93" fontId="29" fillId="0" borderId="0"/>
    <xf numFmtId="193" fontId="29" fillId="0" borderId="0"/>
    <xf numFmtId="0" fontId="72" fillId="27" borderId="0" applyNumberFormat="0" applyBorder="0" applyAlignment="0" applyProtection="0"/>
    <xf numFmtId="0" fontId="72" fillId="28" borderId="0" applyNumberFormat="0" applyBorder="0" applyAlignment="0" applyProtection="0"/>
    <xf numFmtId="0" fontId="72" fillId="29" borderId="0" applyNumberFormat="0" applyBorder="0" applyAlignment="0" applyProtection="0"/>
    <xf numFmtId="0" fontId="72" fillId="30" borderId="0" applyNumberFormat="0" applyBorder="0" applyAlignment="0" applyProtection="0"/>
    <xf numFmtId="0" fontId="72" fillId="27" borderId="0" applyNumberFormat="0" applyBorder="0" applyAlignment="0" applyProtection="0"/>
    <xf numFmtId="0" fontId="72" fillId="28" borderId="0" applyNumberFormat="0" applyBorder="0" applyAlignment="0" applyProtection="0"/>
    <xf numFmtId="0" fontId="72" fillId="27" borderId="0" applyNumberFormat="0" applyBorder="0" applyAlignment="0" applyProtection="0"/>
    <xf numFmtId="0" fontId="72" fillId="28" borderId="0" applyNumberFormat="0" applyBorder="0" applyAlignment="0" applyProtection="0"/>
    <xf numFmtId="0" fontId="72" fillId="31" borderId="0" applyNumberFormat="0" applyBorder="0" applyAlignment="0" applyProtection="0"/>
    <xf numFmtId="0" fontId="72" fillId="32" borderId="0" applyNumberFormat="0" applyBorder="0" applyAlignment="0" applyProtection="0"/>
    <xf numFmtId="0" fontId="72" fillId="27" borderId="0" applyNumberFormat="0" applyBorder="0" applyAlignment="0" applyProtection="0"/>
    <xf numFmtId="0" fontId="72" fillId="28" borderId="0" applyNumberFormat="0" applyBorder="0" applyAlignment="0" applyProtection="0"/>
    <xf numFmtId="0" fontId="73" fillId="27" borderId="0" applyNumberFormat="0" applyBorder="0" applyAlignment="0" applyProtection="0"/>
    <xf numFmtId="0" fontId="73" fillId="28" borderId="0" applyNumberFormat="0" applyBorder="0" applyAlignment="0" applyProtection="0"/>
    <xf numFmtId="0" fontId="73" fillId="31" borderId="0" applyNumberFormat="0" applyBorder="0" applyAlignment="0" applyProtection="0"/>
    <xf numFmtId="0" fontId="73" fillId="32" borderId="0" applyNumberFormat="0" applyBorder="0" applyAlignment="0" applyProtection="0"/>
    <xf numFmtId="0" fontId="73" fillId="27" borderId="0" applyNumberFormat="0" applyBorder="0" applyAlignment="0" applyProtection="0"/>
    <xf numFmtId="0" fontId="73" fillId="28"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3" fillId="34" borderId="0" applyNumberFormat="0" applyBorder="0" applyAlignment="0" applyProtection="0"/>
    <xf numFmtId="0" fontId="73" fillId="35" borderId="0" applyNumberFormat="0" applyBorder="0" applyAlignment="0" applyProtection="0"/>
    <xf numFmtId="0" fontId="72" fillId="36" borderId="0" applyNumberFormat="0" applyBorder="0" applyAlignment="0" applyProtection="0"/>
    <xf numFmtId="0" fontId="72" fillId="37"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2" fillId="36" borderId="0" applyNumberFormat="0" applyBorder="0" applyAlignment="0" applyProtection="0"/>
    <xf numFmtId="0" fontId="72" fillId="40" borderId="0" applyNumberFormat="0" applyBorder="0" applyAlignment="0" applyProtection="0"/>
    <xf numFmtId="0" fontId="73" fillId="37" borderId="0" applyNumberFormat="0" applyBorder="0" applyAlignment="0" applyProtection="0"/>
    <xf numFmtId="0" fontId="73" fillId="41" borderId="0" applyNumberFormat="0" applyBorder="0" applyAlignment="0" applyProtection="0"/>
    <xf numFmtId="0" fontId="72" fillId="33" borderId="0" applyNumberFormat="0" applyBorder="0" applyAlignment="0" applyProtection="0"/>
    <xf numFmtId="0" fontId="72" fillId="37" borderId="0" applyNumberFormat="0" applyBorder="0" applyAlignment="0" applyProtection="0"/>
    <xf numFmtId="0" fontId="73" fillId="37" borderId="0" applyNumberFormat="0" applyBorder="0" applyAlignment="0" applyProtection="0"/>
    <xf numFmtId="0" fontId="73" fillId="42" borderId="0" applyNumberFormat="0" applyBorder="0" applyAlignment="0" applyProtection="0"/>
    <xf numFmtId="0" fontId="72" fillId="43" borderId="0" applyNumberFormat="0" applyBorder="0" applyAlignment="0" applyProtection="0"/>
    <xf numFmtId="0" fontId="72" fillId="33" borderId="0" applyNumberFormat="0" applyBorder="0" applyAlignment="0" applyProtection="0"/>
    <xf numFmtId="0" fontId="73" fillId="34" borderId="0" applyNumberFormat="0" applyBorder="0" applyAlignment="0" applyProtection="0"/>
    <xf numFmtId="0" fontId="73" fillId="35" borderId="0" applyNumberFormat="0" applyBorder="0" applyAlignment="0" applyProtection="0"/>
    <xf numFmtId="0" fontId="72" fillId="36" borderId="0" applyNumberFormat="0" applyBorder="0" applyAlignment="0" applyProtection="0"/>
    <xf numFmtId="0" fontId="72" fillId="44" borderId="0" applyNumberFormat="0" applyBorder="0" applyAlignment="0" applyProtection="0"/>
    <xf numFmtId="0" fontId="73" fillId="44" borderId="0" applyNumberFormat="0" applyBorder="0" applyAlignment="0" applyProtection="0"/>
    <xf numFmtId="0" fontId="73" fillId="45" borderId="0" applyNumberFormat="0" applyBorder="0" applyAlignment="0" applyProtection="0"/>
    <xf numFmtId="0" fontId="74" fillId="0" borderId="0"/>
    <xf numFmtId="194" fontId="75" fillId="19" borderId="0" applyBorder="0"/>
    <xf numFmtId="195" fontId="75" fillId="19" borderId="0" applyBorder="0"/>
    <xf numFmtId="196" fontId="75" fillId="19" borderId="0" applyBorder="0"/>
    <xf numFmtId="197" fontId="75" fillId="19" borderId="0" applyBorder="0"/>
    <xf numFmtId="198" fontId="75" fillId="19" borderId="0" applyBorder="0"/>
    <xf numFmtId="192" fontId="29" fillId="0" borderId="63">
      <alignment horizontal="right" vertical="center"/>
      <protection locked="0"/>
    </xf>
    <xf numFmtId="165" fontId="76" fillId="0" borderId="0" applyFont="0" applyFill="0" applyBorder="0" applyAlignment="0" applyProtection="0"/>
    <xf numFmtId="0" fontId="77" fillId="46" borderId="0" applyNumberFormat="0" applyBorder="0" applyAlignment="0" applyProtection="0"/>
    <xf numFmtId="0" fontId="78" fillId="0" borderId="0" applyNumberFormat="0" applyFill="0" applyBorder="0" applyAlignment="0"/>
    <xf numFmtId="166" fontId="4" fillId="7" borderId="0" applyNumberFormat="0" applyFont="0" applyBorder="0" applyAlignment="0">
      <alignment horizontal="right"/>
    </xf>
    <xf numFmtId="166" fontId="4" fillId="7" borderId="0" applyNumberFormat="0" applyFont="0" applyBorder="0" applyAlignment="0">
      <alignment horizontal="right"/>
    </xf>
    <xf numFmtId="0" fontId="79" fillId="0" borderId="0" applyNumberFormat="0" applyFill="0" applyBorder="0" applyAlignment="0">
      <protection locked="0"/>
    </xf>
    <xf numFmtId="0" fontId="80" fillId="30" borderId="64" applyNumberFormat="0" applyAlignment="0" applyProtection="0"/>
    <xf numFmtId="0" fontId="63" fillId="17" borderId="60" applyNumberFormat="0" applyAlignment="0" applyProtection="0"/>
    <xf numFmtId="166" fontId="4" fillId="0" borderId="0" applyFont="0" applyFill="0" applyBorder="0" applyAlignment="0" applyProtection="0"/>
    <xf numFmtId="0" fontId="81"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68" fontId="82"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3" fontId="83"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199" fontId="4" fillId="0" borderId="0" applyFont="0" applyFill="0" applyBorder="0" applyAlignment="0" applyProtection="0"/>
    <xf numFmtId="200" fontId="29" fillId="3" borderId="0" applyFont="0" applyFill="0" applyBorder="0" applyAlignment="0" applyProtection="0"/>
    <xf numFmtId="201" fontId="28" fillId="0" borderId="57"/>
    <xf numFmtId="199" fontId="4" fillId="0" borderId="0" applyFont="0" applyFill="0" applyBorder="0" applyAlignment="0" applyProtection="0"/>
    <xf numFmtId="202" fontId="84" fillId="0" borderId="0" applyFont="0" applyFill="0" applyBorder="0" applyAlignment="0"/>
    <xf numFmtId="17" fontId="84" fillId="0" borderId="0" applyFont="0" applyFill="0" applyBorder="0" applyAlignment="0" applyProtection="0"/>
    <xf numFmtId="0" fontId="85" fillId="47" borderId="0" applyNumberFormat="0" applyBorder="0" applyAlignment="0" applyProtection="0"/>
    <xf numFmtId="0" fontId="85" fillId="48" borderId="0" applyNumberFormat="0" applyBorder="0" applyAlignment="0" applyProtection="0"/>
    <xf numFmtId="0" fontId="85" fillId="49" borderId="0" applyNumberFormat="0" applyBorder="0" applyAlignment="0" applyProtection="0"/>
    <xf numFmtId="0" fontId="4" fillId="0" borderId="0" applyFont="0" applyFill="0" applyBorder="0" applyAlignment="0" applyProtection="0"/>
    <xf numFmtId="0" fontId="86" fillId="0" borderId="0" applyNumberFormat="0" applyFill="0" applyBorder="0" applyAlignment="0" applyProtection="0"/>
    <xf numFmtId="203" fontId="4" fillId="0" borderId="0" applyFont="0" applyFill="0" applyBorder="0" applyAlignment="0" applyProtection="0"/>
    <xf numFmtId="203" fontId="4" fillId="0" borderId="0" applyFont="0" applyFill="0" applyBorder="0" applyAlignment="0" applyProtection="0"/>
    <xf numFmtId="0" fontId="87" fillId="0" borderId="0"/>
    <xf numFmtId="0" fontId="88" fillId="0" borderId="0"/>
    <xf numFmtId="0" fontId="89" fillId="50" borderId="0" applyNumberFormat="0" applyBorder="0" applyAlignment="0" applyProtection="0"/>
    <xf numFmtId="0" fontId="90" fillId="51" borderId="0"/>
    <xf numFmtId="0" fontId="6" fillId="0" borderId="0" applyFill="0" applyBorder="0">
      <alignment vertical="center"/>
    </xf>
    <xf numFmtId="0" fontId="91" fillId="0" borderId="65" applyNumberFormat="0" applyFill="0" applyAlignment="0" applyProtection="0"/>
    <xf numFmtId="0" fontId="6" fillId="0" borderId="0" applyFill="0" applyBorder="0">
      <alignment vertical="center"/>
    </xf>
    <xf numFmtId="0" fontId="27" fillId="0" borderId="0" applyFill="0" applyBorder="0">
      <alignment vertical="center"/>
    </xf>
    <xf numFmtId="0" fontId="92" fillId="0" borderId="66" applyNumberFormat="0" applyFill="0" applyAlignment="0" applyProtection="0"/>
    <xf numFmtId="0" fontId="27" fillId="0" borderId="0" applyFill="0" applyBorder="0">
      <alignment vertical="center"/>
    </xf>
    <xf numFmtId="0" fontId="28" fillId="0" borderId="0" applyFill="0" applyBorder="0">
      <alignment vertical="center"/>
    </xf>
    <xf numFmtId="0" fontId="93" fillId="0" borderId="67" applyNumberFormat="0" applyFill="0" applyAlignment="0" applyProtection="0"/>
    <xf numFmtId="0" fontId="28" fillId="0" borderId="0" applyFill="0" applyBorder="0">
      <alignment vertical="center"/>
    </xf>
    <xf numFmtId="0" fontId="29" fillId="0" borderId="0" applyFill="0" applyBorder="0">
      <alignment vertical="center"/>
    </xf>
    <xf numFmtId="0" fontId="93" fillId="0" borderId="0" applyNumberFormat="0" applyFill="0" applyBorder="0" applyAlignment="0" applyProtection="0"/>
    <xf numFmtId="0" fontId="29" fillId="0" borderId="0" applyFill="0" applyBorder="0">
      <alignment vertical="center"/>
    </xf>
    <xf numFmtId="169" fontId="94" fillId="0" borderId="0"/>
    <xf numFmtId="0" fontId="95" fillId="51" borderId="0">
      <alignment horizontal="left" indent="1"/>
    </xf>
    <xf numFmtId="0" fontId="95" fillId="51" borderId="0">
      <alignment horizontal="left" indent="2"/>
    </xf>
    <xf numFmtId="0" fontId="96" fillId="0" borderId="0" applyNumberFormat="0" applyFill="0" applyBorder="0" applyAlignment="0" applyProtection="0">
      <alignment vertical="top"/>
      <protection locked="0"/>
    </xf>
    <xf numFmtId="0" fontId="97" fillId="0" borderId="0" applyFill="0" applyBorder="0">
      <alignment horizontal="center" vertical="center"/>
      <protection locked="0"/>
    </xf>
    <xf numFmtId="0" fontId="98" fillId="0" borderId="0" applyFill="0" applyBorder="0">
      <alignment horizontal="left" vertical="center"/>
      <protection locked="0"/>
    </xf>
    <xf numFmtId="194" fontId="75" fillId="0" borderId="0"/>
    <xf numFmtId="195" fontId="75" fillId="0" borderId="0"/>
    <xf numFmtId="196" fontId="99" fillId="0" borderId="0"/>
    <xf numFmtId="197" fontId="99" fillId="0" borderId="0"/>
    <xf numFmtId="0" fontId="100" fillId="28" borderId="64" applyNumberFormat="0" applyAlignment="0" applyProtection="0"/>
    <xf numFmtId="204" fontId="71" fillId="26" borderId="0" applyProtection="0"/>
    <xf numFmtId="166" fontId="4" fillId="8" borderId="0" applyFont="0" applyBorder="0" applyAlignment="0">
      <alignment horizontal="right"/>
      <protection locked="0"/>
    </xf>
    <xf numFmtId="187" fontId="4" fillId="19" borderId="0" applyFont="0" applyBorder="0">
      <alignment horizontal="right"/>
      <protection locked="0"/>
    </xf>
    <xf numFmtId="166" fontId="4" fillId="3" borderId="0" applyFont="0" applyBorder="0">
      <alignment horizontal="right"/>
      <protection locked="0"/>
    </xf>
    <xf numFmtId="205" fontId="99" fillId="19" borderId="0"/>
    <xf numFmtId="0" fontId="29" fillId="7" borderId="0"/>
    <xf numFmtId="194" fontId="75" fillId="52" borderId="0" applyBorder="0"/>
    <xf numFmtId="206" fontId="75" fillId="52" borderId="0"/>
    <xf numFmtId="195" fontId="75" fillId="52" borderId="0" applyBorder="0"/>
    <xf numFmtId="196" fontId="75" fillId="52" borderId="0" applyBorder="0"/>
    <xf numFmtId="197" fontId="75" fillId="52" borderId="0" applyBorder="0"/>
    <xf numFmtId="198" fontId="75" fillId="52" borderId="0" applyBorder="0"/>
    <xf numFmtId="0" fontId="101" fillId="0" borderId="68" applyNumberFormat="0" applyFill="0" applyAlignment="0" applyProtection="0"/>
    <xf numFmtId="0" fontId="102" fillId="0" borderId="0" applyNumberFormat="0" applyFont="0" applyFill="0" applyBorder="0" applyAlignment="0">
      <alignment horizontal="left" vertical="center" indent="1"/>
    </xf>
    <xf numFmtId="207" fontId="103" fillId="0" borderId="0"/>
    <xf numFmtId="0" fontId="15" fillId="0" borderId="0" applyFill="0" applyBorder="0">
      <alignment horizontal="left" vertical="center"/>
    </xf>
    <xf numFmtId="208" fontId="104" fillId="0" borderId="0" applyFont="0" applyFill="0" applyBorder="0" applyAlignment="0" applyProtection="0"/>
    <xf numFmtId="0" fontId="105" fillId="31" borderId="0" applyNumberFormat="0" applyBorder="0" applyAlignment="0" applyProtection="0"/>
    <xf numFmtId="177" fontId="10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76" fillId="0" borderId="0"/>
    <xf numFmtId="0" fontId="4" fillId="4" borderId="0"/>
    <xf numFmtId="0" fontId="4" fillId="0" borderId="0"/>
    <xf numFmtId="0" fontId="1" fillId="0" borderId="0"/>
    <xf numFmtId="0" fontId="4" fillId="0" borderId="0"/>
    <xf numFmtId="0" fontId="4" fillId="0" borderId="0"/>
    <xf numFmtId="0" fontId="4" fillId="29" borderId="69" applyNumberFormat="0" applyFont="0" applyAlignment="0" applyProtection="0"/>
    <xf numFmtId="195" fontId="84" fillId="0" borderId="0" applyBorder="0"/>
    <xf numFmtId="206" fontId="84" fillId="0" borderId="0"/>
    <xf numFmtId="205" fontId="84" fillId="0" borderId="0"/>
    <xf numFmtId="194" fontId="84" fillId="0" borderId="0"/>
    <xf numFmtId="0" fontId="107" fillId="30" borderId="70" applyNumberFormat="0" applyAlignment="0" applyProtection="0"/>
    <xf numFmtId="209" fontId="104" fillId="0" borderId="0" applyFont="0" applyFill="0" applyBorder="0" applyAlignment="0" applyProtection="0"/>
    <xf numFmtId="210" fontId="4" fillId="0" borderId="0" applyFill="0" applyBorder="0"/>
    <xf numFmtId="210" fontId="4" fillId="0" borderId="0" applyFill="0" applyBorder="0"/>
    <xf numFmtId="210" fontId="4" fillId="0" borderId="0" applyFill="0" applyBorder="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69" fontId="108" fillId="0" borderId="0"/>
    <xf numFmtId="0" fontId="28" fillId="0" borderId="0" applyFill="0" applyBorder="0">
      <alignment vertical="center"/>
    </xf>
    <xf numFmtId="0" fontId="109" fillId="0" borderId="0" applyFill="0" applyBorder="0">
      <alignment vertical="center"/>
    </xf>
    <xf numFmtId="0" fontId="110" fillId="0" borderId="0" applyFill="0" applyBorder="0">
      <alignment vertical="center"/>
    </xf>
    <xf numFmtId="211" fontId="110" fillId="0" borderId="0" applyFill="0" applyBorder="0">
      <alignment horizontal="right" vertical="center"/>
    </xf>
    <xf numFmtId="0" fontId="81" fillId="0" borderId="0" applyNumberFormat="0" applyFont="0" applyFill="0" applyBorder="0" applyAlignment="0" applyProtection="0">
      <alignment horizontal="left"/>
    </xf>
    <xf numFmtId="15" fontId="81" fillId="0" borderId="0" applyFont="0" applyFill="0" applyBorder="0" applyAlignment="0" applyProtection="0"/>
    <xf numFmtId="4" fontId="81" fillId="0" borderId="0" applyFont="0" applyFill="0" applyBorder="0" applyAlignment="0" applyProtection="0"/>
    <xf numFmtId="212" fontId="111" fillId="0" borderId="14"/>
    <xf numFmtId="0" fontId="112" fillId="0" borderId="71">
      <alignment horizontal="center"/>
    </xf>
    <xf numFmtId="3" fontId="81" fillId="0" borderId="0" applyFont="0" applyFill="0" applyBorder="0" applyAlignment="0" applyProtection="0"/>
    <xf numFmtId="0" fontId="81" fillId="53" borderId="0" applyNumberFormat="0" applyFont="0" applyBorder="0" applyAlignment="0" applyProtection="0"/>
    <xf numFmtId="213" fontId="4" fillId="0" borderId="0"/>
    <xf numFmtId="213" fontId="4" fillId="0" borderId="0"/>
    <xf numFmtId="213" fontId="4" fillId="0" borderId="0"/>
    <xf numFmtId="214" fontId="113" fillId="0" borderId="0" applyNumberFormat="0" applyFill="0" applyBorder="0" applyAlignment="0" applyProtection="0"/>
    <xf numFmtId="215" fontId="29" fillId="0" borderId="0" applyFill="0" applyBorder="0">
      <alignment horizontal="right" vertical="center"/>
    </xf>
    <xf numFmtId="211" fontId="29" fillId="0" borderId="0" applyFill="0" applyBorder="0">
      <alignment horizontal="right" vertical="center"/>
    </xf>
    <xf numFmtId="216" fontId="29" fillId="0" borderId="0" applyFill="0" applyBorder="0">
      <alignment horizontal="right" vertical="center"/>
    </xf>
    <xf numFmtId="0" fontId="4" fillId="29" borderId="0" applyNumberFormat="0" applyFont="0" applyBorder="0" applyAlignment="0" applyProtection="0"/>
    <xf numFmtId="0" fontId="4" fillId="29" borderId="0" applyNumberFormat="0" applyFont="0" applyBorder="0" applyAlignment="0" applyProtection="0"/>
    <xf numFmtId="0" fontId="4" fillId="30" borderId="0" applyNumberFormat="0" applyFont="0" applyBorder="0" applyAlignment="0" applyProtection="0"/>
    <xf numFmtId="0" fontId="4" fillId="30" borderId="0" applyNumberFormat="0" applyFont="0" applyBorder="0" applyAlignment="0" applyProtection="0"/>
    <xf numFmtId="0" fontId="4" fillId="32" borderId="0" applyNumberFormat="0" applyFont="0" applyBorder="0" applyAlignment="0" applyProtection="0"/>
    <xf numFmtId="0" fontId="4" fillId="32" borderId="0" applyNumberFormat="0" applyFont="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32" borderId="0" applyNumberFormat="0" applyFont="0" applyBorder="0" applyAlignment="0" applyProtection="0"/>
    <xf numFmtId="0" fontId="4" fillId="32" borderId="0" applyNumberFormat="0" applyFont="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Border="0" applyAlignment="0" applyProtection="0"/>
    <xf numFmtId="0" fontId="4" fillId="0" borderId="0" applyNumberFormat="0" applyFont="0" applyBorder="0" applyAlignment="0" applyProtection="0"/>
    <xf numFmtId="0" fontId="114" fillId="0" borderId="0" applyNumberFormat="0" applyFill="0" applyBorder="0" applyAlignment="0" applyProtection="0"/>
    <xf numFmtId="193" fontId="29" fillId="0" borderId="0"/>
    <xf numFmtId="0" fontId="115" fillId="0" borderId="0"/>
    <xf numFmtId="0" fontId="4" fillId="0" borderId="0"/>
    <xf numFmtId="0" fontId="15" fillId="0" borderId="0"/>
    <xf numFmtId="0" fontId="116" fillId="0" borderId="0"/>
    <xf numFmtId="15" fontId="4" fillId="0" borderId="0"/>
    <xf numFmtId="15" fontId="4" fillId="0" borderId="0"/>
    <xf numFmtId="15" fontId="4" fillId="0" borderId="0"/>
    <xf numFmtId="10" fontId="4" fillId="0" borderId="0"/>
    <xf numFmtId="10" fontId="4" fillId="0" borderId="0"/>
    <xf numFmtId="10" fontId="4" fillId="0" borderId="0"/>
    <xf numFmtId="0" fontId="117" fillId="54" borderId="57" applyBorder="0" applyProtection="0">
      <alignment horizontal="centerContinuous" vertical="center"/>
    </xf>
    <xf numFmtId="0" fontId="118" fillId="0" borderId="0" applyBorder="0" applyProtection="0">
      <alignment vertical="center"/>
    </xf>
    <xf numFmtId="0" fontId="119" fillId="0" borderId="0">
      <alignment horizontal="left"/>
    </xf>
    <xf numFmtId="0" fontId="119" fillId="0" borderId="72" applyFill="0" applyBorder="0" applyProtection="0">
      <alignment horizontal="left" vertical="top"/>
    </xf>
    <xf numFmtId="49" fontId="4" fillId="0" borderId="0" applyFont="0" applyFill="0" applyBorder="0" applyAlignment="0" applyProtection="0"/>
    <xf numFmtId="0" fontId="120" fillId="0" borderId="0"/>
    <xf numFmtId="49" fontId="4" fillId="0" borderId="0" applyFont="0" applyFill="0" applyBorder="0" applyAlignment="0" applyProtection="0"/>
    <xf numFmtId="0" fontId="121" fillId="0" borderId="0"/>
    <xf numFmtId="0" fontId="121" fillId="0" borderId="0"/>
    <xf numFmtId="0" fontId="120" fillId="0" borderId="0"/>
    <xf numFmtId="207" fontId="122" fillId="0" borderId="0"/>
    <xf numFmtId="0" fontId="114" fillId="0" borderId="0" applyNumberFormat="0" applyFill="0" applyBorder="0" applyAlignment="0" applyProtection="0"/>
    <xf numFmtId="0" fontId="123" fillId="0" borderId="0" applyFill="0" applyBorder="0">
      <alignment horizontal="left" vertical="center"/>
      <protection locked="0"/>
    </xf>
    <xf numFmtId="0" fontId="120" fillId="0" borderId="0"/>
    <xf numFmtId="0" fontId="124" fillId="0" borderId="0" applyFill="0" applyBorder="0">
      <alignment horizontal="left" vertical="center"/>
      <protection locked="0"/>
    </xf>
    <xf numFmtId="0" fontId="85" fillId="0" borderId="73" applyNumberFormat="0" applyFill="0" applyAlignment="0" applyProtection="0"/>
    <xf numFmtId="0" fontId="125" fillId="0" borderId="0" applyNumberFormat="0" applyFill="0" applyBorder="0" applyAlignment="0" applyProtection="0"/>
    <xf numFmtId="217" fontId="4" fillId="0" borderId="57" applyBorder="0" applyProtection="0">
      <alignment horizontal="right"/>
    </xf>
    <xf numFmtId="217" fontId="4" fillId="0" borderId="57" applyBorder="0" applyProtection="0">
      <alignment horizontal="right"/>
    </xf>
    <xf numFmtId="218" fontId="90" fillId="0" borderId="0" applyFill="0" applyBorder="0" applyAlignment="0"/>
    <xf numFmtId="219" fontId="90" fillId="55" borderId="0" applyFill="0" applyBorder="0" applyAlignment="0"/>
    <xf numFmtId="217" fontId="4" fillId="0" borderId="57" applyBorder="0" applyProtection="0">
      <alignment horizontal="right"/>
    </xf>
    <xf numFmtId="218" fontId="104" fillId="0" borderId="0" applyFont="0" applyFill="0" applyBorder="0" applyAlignment="0" applyProtection="0"/>
    <xf numFmtId="220" fontId="104" fillId="0" borderId="0" applyFont="0" applyFill="0" applyBorder="0" applyAlignment="0" applyProtection="0"/>
    <xf numFmtId="168" fontId="126" fillId="0" borderId="0" applyFont="0" applyFill="0" applyBorder="0" applyAlignment="0" applyProtection="0"/>
    <xf numFmtId="0" fontId="126" fillId="0" borderId="0"/>
    <xf numFmtId="9" fontId="126" fillId="0" borderId="0" applyFont="0" applyFill="0" applyBorder="0" applyAlignment="0" applyProtection="0"/>
    <xf numFmtId="168" fontId="126" fillId="0" borderId="0" applyFont="0" applyFill="0" applyBorder="0" applyAlignment="0" applyProtection="0"/>
    <xf numFmtId="221" fontId="29" fillId="0" borderId="74">
      <alignment horizontal="center" vertical="center"/>
      <protection locked="0"/>
    </xf>
    <xf numFmtId="222" fontId="29" fillId="0" borderId="74">
      <alignment horizontal="center" vertical="center"/>
      <protection locked="0"/>
    </xf>
    <xf numFmtId="223" fontId="29" fillId="0" borderId="74">
      <alignment horizontal="center" vertical="center"/>
      <protection locked="0"/>
    </xf>
    <xf numFmtId="224" fontId="29" fillId="0" borderId="74">
      <alignment horizontal="center" vertical="center"/>
      <protection locked="0"/>
    </xf>
    <xf numFmtId="225" fontId="29" fillId="0" borderId="74">
      <alignment horizontal="center" vertical="center"/>
      <protection locked="0"/>
    </xf>
    <xf numFmtId="216" fontId="29" fillId="0" borderId="74">
      <alignment horizontal="center" vertical="center"/>
      <protection locked="0"/>
    </xf>
    <xf numFmtId="0" fontId="29" fillId="0" borderId="74" applyAlignment="0">
      <protection locked="0"/>
    </xf>
    <xf numFmtId="221" fontId="29" fillId="0" borderId="74">
      <alignment vertical="center"/>
      <protection locked="0"/>
    </xf>
    <xf numFmtId="226" fontId="29" fillId="0" borderId="74">
      <alignment horizontal="right" vertical="center"/>
      <protection locked="0"/>
    </xf>
    <xf numFmtId="223" fontId="29" fillId="0" borderId="74">
      <alignment vertical="center"/>
      <protection locked="0"/>
    </xf>
    <xf numFmtId="225" fontId="29" fillId="0" borderId="74">
      <alignment vertical="center"/>
      <protection locked="0"/>
    </xf>
    <xf numFmtId="216" fontId="29" fillId="0" borderId="74">
      <alignment horizontal="right" vertical="center"/>
      <protection locked="0"/>
    </xf>
    <xf numFmtId="0" fontId="127" fillId="56" borderId="0" applyNumberFormat="0" applyFill="0" applyBorder="0" applyProtection="0">
      <alignment horizontal="center"/>
    </xf>
    <xf numFmtId="0" fontId="127" fillId="56" borderId="0" applyNumberFormat="0" applyFill="0" applyBorder="0" applyProtection="0"/>
    <xf numFmtId="0" fontId="29" fillId="0" borderId="0" applyNumberFormat="0" applyFont="0" applyFill="0" applyBorder="0">
      <alignment horizontal="center" vertical="center"/>
      <protection locked="0"/>
    </xf>
    <xf numFmtId="221" fontId="29" fillId="0" borderId="0" applyFill="0" applyBorder="0">
      <alignment horizontal="center" vertical="center"/>
    </xf>
    <xf numFmtId="222" fontId="29" fillId="0" borderId="0" applyFill="0" applyBorder="0">
      <alignment horizontal="center" vertical="center"/>
    </xf>
    <xf numFmtId="223" fontId="29" fillId="0" borderId="0" applyFill="0" applyBorder="0">
      <alignment horizontal="center" vertical="center"/>
    </xf>
    <xf numFmtId="224" fontId="29" fillId="0" borderId="0" applyFill="0" applyBorder="0">
      <alignment horizontal="center" vertical="center"/>
    </xf>
    <xf numFmtId="225" fontId="29" fillId="0" borderId="0" applyFill="0" applyBorder="0">
      <alignment horizontal="center" vertical="center"/>
    </xf>
    <xf numFmtId="216" fontId="29" fillId="0" borderId="0" applyFill="0" applyBorder="0">
      <alignment horizontal="center" vertical="center"/>
    </xf>
    <xf numFmtId="227" fontId="128" fillId="0" borderId="0"/>
    <xf numFmtId="227" fontId="128" fillId="0" borderId="0"/>
    <xf numFmtId="227" fontId="128" fillId="0" borderId="0"/>
    <xf numFmtId="227" fontId="128" fillId="0" borderId="0"/>
    <xf numFmtId="227" fontId="128" fillId="0" borderId="0"/>
    <xf numFmtId="227" fontId="128" fillId="0" borderId="0"/>
    <xf numFmtId="227" fontId="128" fillId="0" borderId="0"/>
    <xf numFmtId="227" fontId="128" fillId="0" borderId="0"/>
    <xf numFmtId="207" fontId="129" fillId="0" borderId="0" applyFill="0" applyBorder="0" applyAlignment="0" applyProtection="0">
      <alignment horizontal="right"/>
    </xf>
    <xf numFmtId="228" fontId="4" fillId="0" borderId="0" applyFont="0" applyFill="0" applyBorder="0" applyAlignment="0" applyProtection="0"/>
    <xf numFmtId="229" fontId="130" fillId="0" borderId="0" applyFont="0" applyFill="0" applyBorder="0" applyAlignment="0" applyProtection="0"/>
    <xf numFmtId="230" fontId="130" fillId="0" borderId="0" applyFont="0" applyFill="0" applyBorder="0" applyAlignment="0" applyProtection="0"/>
    <xf numFmtId="231" fontId="4" fillId="0" borderId="0" applyFont="0" applyFill="0" applyBorder="0" applyAlignment="0" applyProtection="0">
      <alignment horizontal="center"/>
    </xf>
    <xf numFmtId="38" fontId="29" fillId="7" borderId="0" applyNumberFormat="0" applyBorder="0" applyAlignment="0" applyProtection="0"/>
    <xf numFmtId="0" fontId="15" fillId="0" borderId="75" applyNumberFormat="0" applyAlignment="0" applyProtection="0">
      <alignment horizontal="left" vertical="center"/>
    </xf>
    <xf numFmtId="0" fontId="15" fillId="0" borderId="1">
      <alignment horizontal="left" vertical="center"/>
    </xf>
    <xf numFmtId="0" fontId="131" fillId="0" borderId="0" applyNumberFormat="0" applyFill="0" applyBorder="0" applyAlignment="0" applyProtection="0">
      <alignment vertical="top"/>
      <protection locked="0"/>
    </xf>
    <xf numFmtId="207" fontId="9" fillId="0" borderId="76" applyProtection="0"/>
    <xf numFmtId="232" fontId="132" fillId="0" borderId="76">
      <alignment horizontal="right"/>
      <protection locked="0"/>
    </xf>
    <xf numFmtId="10" fontId="29" fillId="3" borderId="17" applyNumberFormat="0" applyBorder="0" applyAlignment="0" applyProtection="0"/>
    <xf numFmtId="0" fontId="9" fillId="0" borderId="76">
      <protection locked="0"/>
    </xf>
    <xf numFmtId="0" fontId="133" fillId="30" borderId="0" applyNumberFormat="0" applyFont="0" applyAlignment="0"/>
    <xf numFmtId="0" fontId="133" fillId="30" borderId="77" applyNumberFormat="0" applyFont="0" applyAlignment="0">
      <protection locked="0"/>
    </xf>
    <xf numFmtId="0" fontId="28" fillId="0" borderId="78" applyFill="0">
      <alignment horizontal="center" vertical="center"/>
    </xf>
    <xf numFmtId="0" fontId="29" fillId="0" borderId="78" applyFill="0">
      <alignment horizontal="center" vertical="center"/>
    </xf>
    <xf numFmtId="233" fontId="29" fillId="0" borderId="78" applyFill="0">
      <alignment horizontal="center" vertical="center"/>
    </xf>
    <xf numFmtId="234" fontId="134" fillId="0" borderId="76">
      <alignment horizontal="right"/>
      <protection locked="0"/>
    </xf>
    <xf numFmtId="0" fontId="4" fillId="0" borderId="0"/>
    <xf numFmtId="221" fontId="29" fillId="0" borderId="0" applyFill="0" applyBorder="0">
      <alignment horizontal="right" vertical="center"/>
    </xf>
    <xf numFmtId="223" fontId="29" fillId="0" borderId="0" applyFill="0" applyBorder="0">
      <alignment horizontal="right" vertical="center"/>
    </xf>
    <xf numFmtId="225" fontId="29" fillId="0" borderId="0" applyFill="0" applyBorder="0">
      <alignment horizontal="right" vertical="center"/>
    </xf>
    <xf numFmtId="4" fontId="135" fillId="31" borderId="79" applyNumberFormat="0" applyProtection="0">
      <alignment vertical="center"/>
    </xf>
    <xf numFmtId="4" fontId="136" fillId="57" borderId="79" applyNumberFormat="0" applyProtection="0">
      <alignment vertical="center"/>
    </xf>
    <xf numFmtId="4" fontId="135" fillId="57" borderId="79" applyNumberFormat="0" applyProtection="0">
      <alignment horizontal="left" vertical="center" indent="1"/>
    </xf>
    <xf numFmtId="0" fontId="135" fillId="57" borderId="79" applyNumberFormat="0" applyProtection="0">
      <alignment horizontal="left" vertical="top" indent="1"/>
    </xf>
    <xf numFmtId="4" fontId="135" fillId="0" borderId="0" applyNumberFormat="0" applyProtection="0">
      <alignment horizontal="left" vertical="center" indent="1"/>
    </xf>
    <xf numFmtId="4" fontId="137" fillId="46" borderId="79" applyNumberFormat="0" applyProtection="0">
      <alignment horizontal="right" vertical="center"/>
    </xf>
    <xf numFmtId="4" fontId="137" fillId="58" borderId="79" applyNumberFormat="0" applyProtection="0">
      <alignment horizontal="right" vertical="center"/>
    </xf>
    <xf numFmtId="4" fontId="137" fillId="39" borderId="79" applyNumberFormat="0" applyProtection="0">
      <alignment horizontal="right" vertical="center"/>
    </xf>
    <xf numFmtId="4" fontId="137" fillId="59" borderId="79" applyNumberFormat="0" applyProtection="0">
      <alignment horizontal="right" vertical="center"/>
    </xf>
    <xf numFmtId="4" fontId="137" fillId="60" borderId="79" applyNumberFormat="0" applyProtection="0">
      <alignment horizontal="right" vertical="center"/>
    </xf>
    <xf numFmtId="4" fontId="137" fillId="45" borderId="79" applyNumberFormat="0" applyProtection="0">
      <alignment horizontal="right" vertical="center"/>
    </xf>
    <xf numFmtId="4" fontId="137" fillId="41" borderId="79" applyNumberFormat="0" applyProtection="0">
      <alignment horizontal="right" vertical="center"/>
    </xf>
    <xf numFmtId="4" fontId="137" fillId="61" borderId="79" applyNumberFormat="0" applyProtection="0">
      <alignment horizontal="right" vertical="center"/>
    </xf>
    <xf numFmtId="4" fontId="137" fillId="62" borderId="79" applyNumberFormat="0" applyProtection="0">
      <alignment horizontal="right" vertical="center"/>
    </xf>
    <xf numFmtId="4" fontId="135" fillId="63" borderId="80" applyNumberFormat="0" applyProtection="0">
      <alignment horizontal="left" vertical="center" indent="1"/>
    </xf>
    <xf numFmtId="4" fontId="137" fillId="64" borderId="0" applyNumberFormat="0" applyProtection="0">
      <alignment horizontal="left" vertical="center" indent="1"/>
    </xf>
    <xf numFmtId="4" fontId="138" fillId="65" borderId="0" applyNumberFormat="0" applyProtection="0">
      <alignment horizontal="left" vertical="center" indent="1"/>
    </xf>
    <xf numFmtId="4" fontId="137" fillId="29" borderId="81" applyNumberFormat="0" applyProtection="0">
      <alignment horizontal="center" vertical="center"/>
    </xf>
    <xf numFmtId="4" fontId="137" fillId="64" borderId="0" applyNumberFormat="0" applyProtection="0">
      <alignment horizontal="left" vertical="center" indent="1"/>
    </xf>
    <xf numFmtId="4" fontId="137" fillId="66" borderId="0" applyNumberFormat="0" applyProtection="0">
      <alignment horizontal="left" vertical="center" indent="1"/>
    </xf>
    <xf numFmtId="0" fontId="4" fillId="29" borderId="79" applyNumberFormat="0" applyProtection="0">
      <alignment horizontal="left" vertical="center" indent="1"/>
    </xf>
    <xf numFmtId="0" fontId="4" fillId="65" borderId="79" applyNumberFormat="0" applyProtection="0">
      <alignment horizontal="left" vertical="top" indent="1"/>
    </xf>
    <xf numFmtId="0" fontId="4" fillId="29" borderId="79" applyNumberFormat="0" applyProtection="0">
      <alignment horizontal="left" vertical="center" indent="1"/>
    </xf>
    <xf numFmtId="0" fontId="4" fillId="66" borderId="79" applyNumberFormat="0" applyProtection="0">
      <alignment horizontal="left" vertical="top" indent="1"/>
    </xf>
    <xf numFmtId="0" fontId="4" fillId="29" borderId="79" applyNumberFormat="0" applyProtection="0">
      <alignment horizontal="left" vertical="center" indent="1"/>
    </xf>
    <xf numFmtId="0" fontId="4" fillId="2" borderId="79" applyNumberFormat="0" applyProtection="0">
      <alignment horizontal="left" vertical="top" indent="1"/>
    </xf>
    <xf numFmtId="0" fontId="4" fillId="29" borderId="79" applyNumberFormat="0" applyProtection="0">
      <alignment horizontal="left" vertical="center" indent="1"/>
    </xf>
    <xf numFmtId="0" fontId="4" fillId="5" borderId="79" applyNumberFormat="0" applyProtection="0">
      <alignment horizontal="left" vertical="top" indent="1"/>
    </xf>
    <xf numFmtId="0" fontId="4" fillId="0" borderId="0"/>
    <xf numFmtId="0" fontId="28" fillId="42" borderId="82" applyBorder="0"/>
    <xf numFmtId="4" fontId="137" fillId="3" borderId="79" applyNumberFormat="0" applyProtection="0">
      <alignment vertical="center"/>
    </xf>
    <xf numFmtId="4" fontId="139" fillId="3" borderId="79" applyNumberFormat="0" applyProtection="0">
      <alignment vertical="center"/>
    </xf>
    <xf numFmtId="4" fontId="137" fillId="3" borderId="79" applyNumberFormat="0" applyProtection="0">
      <alignment horizontal="left" vertical="center" indent="1"/>
    </xf>
    <xf numFmtId="0" fontId="137" fillId="3" borderId="79" applyNumberFormat="0" applyProtection="0">
      <alignment horizontal="left" vertical="top" indent="1"/>
    </xf>
    <xf numFmtId="4" fontId="140" fillId="0" borderId="79" applyNumberFormat="0" applyProtection="0">
      <alignment horizontal="right" vertical="center"/>
    </xf>
    <xf numFmtId="4" fontId="139" fillId="0" borderId="79" applyNumberFormat="0" applyProtection="0">
      <alignment horizontal="right" vertical="center"/>
    </xf>
    <xf numFmtId="4" fontId="137" fillId="67" borderId="79" applyNumberFormat="0" applyProtection="0">
      <alignment horizontal="left" vertical="center" indent="1"/>
    </xf>
    <xf numFmtId="0" fontId="135" fillId="67" borderId="83" applyNumberFormat="0" applyProtection="0">
      <alignment horizontal="center" vertical="top"/>
    </xf>
    <xf numFmtId="4" fontId="141" fillId="0" borderId="0" applyNumberFormat="0" applyProtection="0">
      <alignment horizontal="left" vertical="center" indent="1"/>
    </xf>
    <xf numFmtId="0" fontId="29" fillId="68" borderId="17"/>
    <xf numFmtId="4" fontId="9" fillId="64" borderId="79" applyNumberFormat="0" applyProtection="0">
      <alignment horizontal="right" vertical="center"/>
    </xf>
    <xf numFmtId="0" fontId="142" fillId="0" borderId="0" applyFill="0" applyBorder="0" applyAlignment="0"/>
    <xf numFmtId="0" fontId="143" fillId="69" borderId="0"/>
    <xf numFmtId="49" fontId="144" fillId="69" borderId="84">
      <alignment horizontal="center" wrapText="1"/>
    </xf>
    <xf numFmtId="49" fontId="144" fillId="69" borderId="0">
      <alignment horizontal="center" wrapText="1"/>
    </xf>
    <xf numFmtId="0" fontId="143" fillId="69" borderId="0"/>
    <xf numFmtId="235" fontId="137" fillId="0" borderId="15">
      <alignment horizontal="justify" vertical="top" wrapText="1"/>
    </xf>
    <xf numFmtId="38" fontId="145" fillId="0" borderId="72" applyBorder="0" applyAlignment="0"/>
    <xf numFmtId="0" fontId="70" fillId="0" borderId="0"/>
    <xf numFmtId="0" fontId="4" fillId="0" borderId="0"/>
    <xf numFmtId="168" fontId="4" fillId="0" borderId="0" applyFont="0" applyFill="0" applyBorder="0" applyAlignment="0" applyProtection="0"/>
    <xf numFmtId="167"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0" fontId="1" fillId="0" borderId="0">
      <protection locked="0"/>
    </xf>
    <xf numFmtId="0" fontId="80" fillId="30" borderId="64" applyNumberFormat="0" applyAlignment="0" applyProtection="0"/>
    <xf numFmtId="0" fontId="100" fillId="28" borderId="64" applyNumberFormat="0" applyAlignment="0" applyProtection="0"/>
    <xf numFmtId="0" fontId="4" fillId="29" borderId="69" applyNumberFormat="0" applyFont="0" applyAlignment="0" applyProtection="0"/>
    <xf numFmtId="0" fontId="64" fillId="0" borderId="0" applyNumberFormat="0" applyFill="0" applyBorder="0" applyAlignment="0" applyProtection="0">
      <alignment vertical="top"/>
      <protection locked="0"/>
    </xf>
    <xf numFmtId="185" fontId="4" fillId="0" borderId="0"/>
    <xf numFmtId="166" fontId="4" fillId="3" borderId="0" applyFont="0" applyBorder="0">
      <alignment horizontal="right"/>
      <protection locked="0"/>
    </xf>
    <xf numFmtId="166" fontId="4" fillId="2" borderId="0" applyFont="0" applyBorder="0" applyAlignment="0">
      <alignment horizontal="right"/>
      <protection locked="0"/>
    </xf>
    <xf numFmtId="0" fontId="4" fillId="0" borderId="0"/>
    <xf numFmtId="168" fontId="4" fillId="0" borderId="0" applyFont="0" applyFill="0" applyBorder="0" applyAlignment="0" applyProtection="0"/>
    <xf numFmtId="167" fontId="4" fillId="0" borderId="0" applyFont="0" applyFill="0" applyBorder="0" applyAlignment="0" applyProtection="0"/>
    <xf numFmtId="9" fontId="4" fillId="0" borderId="0" applyFont="0" applyFill="0" applyBorder="0" applyAlignment="0" applyProtection="0"/>
    <xf numFmtId="0" fontId="85" fillId="0" borderId="73" applyNumberFormat="0" applyFill="0" applyAlignment="0" applyProtection="0"/>
    <xf numFmtId="9" fontId="4" fillId="0" borderId="0" applyFont="0" applyFill="0" applyBorder="0" applyAlignment="0" applyProtection="0"/>
    <xf numFmtId="166" fontId="4" fillId="3" borderId="0" applyFont="0" applyBorder="0">
      <alignment horizontal="right"/>
      <protection locked="0"/>
    </xf>
    <xf numFmtId="166" fontId="4" fillId="2" borderId="0" applyFont="0" applyBorder="0" applyAlignment="0">
      <alignment horizontal="right"/>
      <protection locked="0"/>
    </xf>
    <xf numFmtId="167" fontId="4" fillId="0" borderId="0" applyFont="0" applyFill="0" applyBorder="0" applyAlignment="0" applyProtection="0"/>
    <xf numFmtId="168" fontId="4" fillId="0" borderId="0" applyFont="0" applyFill="0" applyBorder="0" applyAlignment="0" applyProtection="0"/>
    <xf numFmtId="0" fontId="4" fillId="0" borderId="0"/>
    <xf numFmtId="9" fontId="1" fillId="0" borderId="0" applyFont="0" applyFill="0" applyBorder="0" applyAlignment="0" applyProtection="0"/>
    <xf numFmtId="0" fontId="1" fillId="0" borderId="0"/>
    <xf numFmtId="0" fontId="67" fillId="0" borderId="0"/>
    <xf numFmtId="0" fontId="1" fillId="0" borderId="0"/>
    <xf numFmtId="0" fontId="4" fillId="0" borderId="0"/>
    <xf numFmtId="166" fontId="4" fillId="7" borderId="0" applyNumberFormat="0" applyFont="0" applyBorder="0" applyAlignment="0">
      <alignment horizontal="right"/>
    </xf>
    <xf numFmtId="0" fontId="1" fillId="0" borderId="0"/>
    <xf numFmtId="9" fontId="1"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80" fillId="30" borderId="64" applyNumberFormat="0" applyAlignment="0" applyProtection="0"/>
    <xf numFmtId="0" fontId="100" fillId="28" borderId="64" applyNumberFormat="0" applyAlignment="0" applyProtection="0"/>
    <xf numFmtId="0" fontId="1" fillId="0" borderId="0"/>
    <xf numFmtId="0" fontId="1" fillId="0" borderId="0"/>
    <xf numFmtId="0" fontId="4" fillId="29" borderId="69" applyNumberFormat="0" applyFont="0" applyAlignment="0" applyProtection="0"/>
    <xf numFmtId="0" fontId="28" fillId="42" borderId="82" applyBorder="0"/>
    <xf numFmtId="0" fontId="1" fillId="0" borderId="0"/>
    <xf numFmtId="9" fontId="1" fillId="0" borderId="0" applyFont="0" applyFill="0" applyBorder="0" applyAlignment="0" applyProtection="0"/>
    <xf numFmtId="0" fontId="4" fillId="0" borderId="0"/>
    <xf numFmtId="168" fontId="4" fillId="0" borderId="0" applyFont="0" applyFill="0" applyBorder="0" applyAlignment="0" applyProtection="0"/>
    <xf numFmtId="166" fontId="4" fillId="2" borderId="0" applyFont="0" applyBorder="0" applyAlignment="0">
      <alignment horizontal="right"/>
      <protection locked="0"/>
    </xf>
    <xf numFmtId="166" fontId="4" fillId="3" borderId="0" applyFont="0" applyBorder="0">
      <alignment horizontal="right"/>
      <protection locked="0"/>
    </xf>
    <xf numFmtId="9" fontId="4" fillId="0" borderId="0" applyFont="0" applyFill="0" applyBorder="0" applyAlignment="0" applyProtection="0"/>
    <xf numFmtId="9"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xf numFmtId="0" fontId="1" fillId="0" borderId="0"/>
    <xf numFmtId="166" fontId="4" fillId="7" borderId="0" applyNumberFormat="0" applyFont="0" applyBorder="0" applyAlignment="0">
      <alignment horizontal="right"/>
    </xf>
    <xf numFmtId="0" fontId="80" fillId="30" borderId="64" applyNumberFormat="0" applyAlignment="0" applyProtection="0"/>
    <xf numFmtId="0" fontId="96" fillId="0" borderId="0" applyNumberFormat="0" applyFill="0" applyBorder="0" applyAlignment="0" applyProtection="0">
      <alignment vertical="top"/>
      <protection locked="0"/>
    </xf>
    <xf numFmtId="0" fontId="100" fillId="28" borderId="64" applyNumberFormat="0" applyAlignment="0" applyProtection="0"/>
    <xf numFmtId="166" fontId="4" fillId="8" borderId="0" applyFont="0" applyBorder="0" applyAlignment="0">
      <alignment horizontal="right"/>
      <protection locked="0"/>
    </xf>
    <xf numFmtId="166" fontId="4" fillId="3" borderId="0" applyFont="0" applyBorder="0">
      <alignment horizontal="right"/>
      <protection locked="0"/>
    </xf>
    <xf numFmtId="0" fontId="4" fillId="0" borderId="0"/>
    <xf numFmtId="0" fontId="4" fillId="29" borderId="69" applyNumberFormat="0" applyFont="0" applyAlignment="0" applyProtection="0"/>
    <xf numFmtId="0" fontId="107" fillId="30" borderId="70" applyNumberFormat="0" applyAlignment="0" applyProtection="0"/>
    <xf numFmtId="9" fontId="1" fillId="0" borderId="0" applyFont="0" applyFill="0" applyBorder="0" applyAlignment="0" applyProtection="0"/>
    <xf numFmtId="0" fontId="1" fillId="0" borderId="0">
      <protection locked="0"/>
    </xf>
    <xf numFmtId="167" fontId="4" fillId="0" borderId="0" applyFont="0" applyFill="0" applyBorder="0" applyAlignment="0" applyProtection="0"/>
    <xf numFmtId="168" fontId="4" fillId="0" borderId="0" applyFont="0" applyFill="0" applyBorder="0" applyAlignment="0" applyProtection="0"/>
    <xf numFmtId="0" fontId="85" fillId="0" borderId="73" applyNumberFormat="0" applyFill="0" applyAlignment="0" applyProtection="0"/>
    <xf numFmtId="9" fontId="4" fillId="0" borderId="0" applyFont="0" applyFill="0" applyBorder="0" applyAlignment="0" applyProtection="0"/>
    <xf numFmtId="167" fontId="4" fillId="0" borderId="0" applyFont="0" applyFill="0" applyBorder="0" applyAlignment="0" applyProtection="0"/>
    <xf numFmtId="168" fontId="4" fillId="0" borderId="0" applyFont="0" applyFill="0" applyBorder="0" applyAlignment="0" applyProtection="0"/>
    <xf numFmtId="0" fontId="4" fillId="0" borderId="0"/>
    <xf numFmtId="0" fontId="126" fillId="0" borderId="0"/>
    <xf numFmtId="0" fontId="28" fillId="0" borderId="78" applyFill="0">
      <alignment horizontal="center" vertical="center"/>
    </xf>
    <xf numFmtId="0" fontId="29" fillId="0" borderId="78" applyFill="0">
      <alignment horizontal="center" vertical="center"/>
    </xf>
    <xf numFmtId="233" fontId="29" fillId="0" borderId="78" applyFill="0">
      <alignment horizontal="center" vertical="center"/>
    </xf>
    <xf numFmtId="167" fontId="4" fillId="0" borderId="0" applyFont="0" applyFill="0" applyBorder="0" applyAlignment="0" applyProtection="0"/>
    <xf numFmtId="4" fontId="135" fillId="31" borderId="79" applyNumberFormat="0" applyProtection="0">
      <alignment vertical="center"/>
    </xf>
    <xf numFmtId="4" fontId="136" fillId="57" borderId="79" applyNumberFormat="0" applyProtection="0">
      <alignment vertical="center"/>
    </xf>
    <xf numFmtId="4" fontId="135" fillId="57" borderId="79" applyNumberFormat="0" applyProtection="0">
      <alignment horizontal="left" vertical="center" indent="1"/>
    </xf>
    <xf numFmtId="0" fontId="135" fillId="57" borderId="79" applyNumberFormat="0" applyProtection="0">
      <alignment horizontal="left" vertical="top" indent="1"/>
    </xf>
    <xf numFmtId="4" fontId="137" fillId="46" borderId="79" applyNumberFormat="0" applyProtection="0">
      <alignment horizontal="right" vertical="center"/>
    </xf>
    <xf numFmtId="4" fontId="137" fillId="58" borderId="79" applyNumberFormat="0" applyProtection="0">
      <alignment horizontal="right" vertical="center"/>
    </xf>
    <xf numFmtId="4" fontId="137" fillId="39" borderId="79" applyNumberFormat="0" applyProtection="0">
      <alignment horizontal="right" vertical="center"/>
    </xf>
    <xf numFmtId="4" fontId="137" fillId="59" borderId="79" applyNumberFormat="0" applyProtection="0">
      <alignment horizontal="right" vertical="center"/>
    </xf>
    <xf numFmtId="4" fontId="137" fillId="60" borderId="79" applyNumberFormat="0" applyProtection="0">
      <alignment horizontal="right" vertical="center"/>
    </xf>
    <xf numFmtId="4" fontId="137" fillId="45" borderId="79" applyNumberFormat="0" applyProtection="0">
      <alignment horizontal="right" vertical="center"/>
    </xf>
    <xf numFmtId="4" fontId="137" fillId="41" borderId="79" applyNumberFormat="0" applyProtection="0">
      <alignment horizontal="right" vertical="center"/>
    </xf>
    <xf numFmtId="4" fontId="137" fillId="61" borderId="79" applyNumberFormat="0" applyProtection="0">
      <alignment horizontal="right" vertical="center"/>
    </xf>
    <xf numFmtId="4" fontId="137" fillId="62" borderId="79" applyNumberFormat="0" applyProtection="0">
      <alignment horizontal="right" vertical="center"/>
    </xf>
    <xf numFmtId="0" fontId="4" fillId="29" borderId="79" applyNumberFormat="0" applyProtection="0">
      <alignment horizontal="left" vertical="center" indent="1"/>
    </xf>
    <xf numFmtId="0" fontId="4" fillId="65" borderId="79" applyNumberFormat="0" applyProtection="0">
      <alignment horizontal="left" vertical="top" indent="1"/>
    </xf>
    <xf numFmtId="0" fontId="4" fillId="29" borderId="79" applyNumberFormat="0" applyProtection="0">
      <alignment horizontal="left" vertical="center" indent="1"/>
    </xf>
    <xf numFmtId="0" fontId="4" fillId="66" borderId="79" applyNumberFormat="0" applyProtection="0">
      <alignment horizontal="left" vertical="top" indent="1"/>
    </xf>
    <xf numFmtId="0" fontId="4" fillId="29" borderId="79" applyNumberFormat="0" applyProtection="0">
      <alignment horizontal="left" vertical="center" indent="1"/>
    </xf>
    <xf numFmtId="0" fontId="4" fillId="2" borderId="79" applyNumberFormat="0" applyProtection="0">
      <alignment horizontal="left" vertical="top" indent="1"/>
    </xf>
    <xf numFmtId="0" fontId="4" fillId="29" borderId="79" applyNumberFormat="0" applyProtection="0">
      <alignment horizontal="left" vertical="center" indent="1"/>
    </xf>
    <xf numFmtId="0" fontId="4" fillId="5" borderId="79" applyNumberFormat="0" applyProtection="0">
      <alignment horizontal="left" vertical="top" indent="1"/>
    </xf>
    <xf numFmtId="0" fontId="28" fillId="42" borderId="82" applyBorder="0"/>
    <xf numFmtId="4" fontId="137" fillId="3" borderId="79" applyNumberFormat="0" applyProtection="0">
      <alignment vertical="center"/>
    </xf>
    <xf numFmtId="4" fontId="139" fillId="3" borderId="79" applyNumberFormat="0" applyProtection="0">
      <alignment vertical="center"/>
    </xf>
    <xf numFmtId="4" fontId="137" fillId="3" borderId="79" applyNumberFormat="0" applyProtection="0">
      <alignment horizontal="left" vertical="center" indent="1"/>
    </xf>
    <xf numFmtId="0" fontId="137" fillId="3" borderId="79" applyNumberFormat="0" applyProtection="0">
      <alignment horizontal="left" vertical="top" indent="1"/>
    </xf>
    <xf numFmtId="4" fontId="140" fillId="0" borderId="79" applyNumberFormat="0" applyProtection="0">
      <alignment horizontal="right" vertical="center"/>
    </xf>
    <xf numFmtId="4" fontId="139" fillId="0" borderId="79" applyNumberFormat="0" applyProtection="0">
      <alignment horizontal="right" vertical="center"/>
    </xf>
    <xf numFmtId="4" fontId="137" fillId="67" borderId="79" applyNumberFormat="0" applyProtection="0">
      <alignment horizontal="left" vertical="center" indent="1"/>
    </xf>
    <xf numFmtId="4" fontId="9" fillId="64" borderId="79" applyNumberFormat="0" applyProtection="0">
      <alignment horizontal="right" vertical="center"/>
    </xf>
    <xf numFmtId="0" fontId="80" fillId="30" borderId="64" applyNumberFormat="0" applyAlignment="0" applyProtection="0"/>
    <xf numFmtId="0" fontId="100" fillId="28" borderId="64" applyNumberFormat="0" applyAlignment="0" applyProtection="0"/>
    <xf numFmtId="0" fontId="4" fillId="29" borderId="69" applyNumberFormat="0" applyFont="0" applyAlignment="0" applyProtection="0"/>
    <xf numFmtId="0" fontId="85" fillId="0" borderId="73" applyNumberFormat="0" applyFill="0" applyAlignment="0" applyProtection="0"/>
    <xf numFmtId="9" fontId="1" fillId="0" borderId="0" applyFont="0" applyFill="0" applyBorder="0" applyAlignment="0" applyProtection="0"/>
    <xf numFmtId="0" fontId="1" fillId="0" borderId="0"/>
    <xf numFmtId="0" fontId="1" fillId="0" borderId="0"/>
    <xf numFmtId="0" fontId="1" fillId="0" borderId="0"/>
    <xf numFmtId="0" fontId="80" fillId="30" borderId="64" applyNumberFormat="0" applyAlignment="0" applyProtection="0"/>
    <xf numFmtId="0" fontId="100" fillId="28" borderId="64" applyNumberFormat="0" applyAlignment="0" applyProtection="0"/>
    <xf numFmtId="0" fontId="4" fillId="29" borderId="69" applyNumberFormat="0" applyFont="0" applyAlignment="0" applyProtection="0"/>
    <xf numFmtId="0" fontId="28" fillId="42" borderId="82" applyBorder="0"/>
  </cellStyleXfs>
  <cellXfs count="942">
    <xf numFmtId="0" fontId="0" fillId="0" borderId="0" xfId="0"/>
    <xf numFmtId="0" fontId="0" fillId="0" borderId="0" xfId="0" applyAlignment="1">
      <alignment horizontal="center"/>
    </xf>
    <xf numFmtId="0" fontId="0" fillId="0" borderId="0" xfId="0" applyBorder="1"/>
    <xf numFmtId="10" fontId="4" fillId="0" borderId="0" xfId="5" applyNumberFormat="1"/>
    <xf numFmtId="0" fontId="0" fillId="0" borderId="0" xfId="0" applyFill="1"/>
    <xf numFmtId="0" fontId="16" fillId="0" borderId="0" xfId="0" applyFont="1"/>
    <xf numFmtId="0" fontId="0" fillId="0" borderId="0" xfId="0" applyAlignment="1"/>
    <xf numFmtId="0" fontId="0" fillId="0" borderId="0" xfId="0" applyProtection="1">
      <protection locked="0"/>
    </xf>
    <xf numFmtId="0" fontId="0" fillId="0" borderId="0" xfId="0" applyAlignment="1" applyProtection="1">
      <alignment horizontal="center"/>
      <protection locked="0"/>
    </xf>
    <xf numFmtId="0" fontId="0" fillId="0" borderId="0" xfId="0" applyFill="1" applyBorder="1" applyProtection="1">
      <protection locked="0"/>
    </xf>
    <xf numFmtId="0" fontId="10" fillId="0" borderId="0" xfId="0" applyFont="1" applyProtection="1">
      <protection locked="0"/>
    </xf>
    <xf numFmtId="0" fontId="0" fillId="0" borderId="0" xfId="0" applyFill="1" applyProtection="1">
      <protection locked="0"/>
    </xf>
    <xf numFmtId="0" fontId="8" fillId="0" borderId="0" xfId="0" applyFont="1" applyProtection="1">
      <protection locked="0"/>
    </xf>
    <xf numFmtId="0" fontId="4" fillId="0" borderId="0" xfId="0" applyFont="1" applyFill="1" applyProtection="1">
      <protection locked="0"/>
    </xf>
    <xf numFmtId="0" fontId="12" fillId="0" borderId="0" xfId="0" applyFont="1" applyProtection="1">
      <protection locked="0"/>
    </xf>
    <xf numFmtId="0" fontId="20" fillId="0" borderId="0" xfId="0" applyFont="1" applyProtection="1">
      <protection locked="0"/>
    </xf>
    <xf numFmtId="0" fontId="0" fillId="4" borderId="0" xfId="0" applyFill="1" applyBorder="1" applyAlignment="1">
      <alignment wrapText="1"/>
    </xf>
    <xf numFmtId="0" fontId="0" fillId="4" borderId="0" xfId="0" applyFill="1"/>
    <xf numFmtId="0" fontId="6" fillId="4" borderId="0" xfId="0" applyFont="1" applyFill="1" applyAlignment="1">
      <alignment horizontal="center" wrapText="1"/>
    </xf>
    <xf numFmtId="10" fontId="6" fillId="4" borderId="0" xfId="5" applyNumberFormat="1" applyFont="1" applyFill="1" applyAlignment="1">
      <alignment horizontal="center" wrapText="1"/>
    </xf>
    <xf numFmtId="0" fontId="0" fillId="4" borderId="0" xfId="0" applyFill="1" applyBorder="1"/>
    <xf numFmtId="0" fontId="10" fillId="4" borderId="0" xfId="0" applyFont="1" applyFill="1" applyBorder="1" applyAlignment="1">
      <alignment wrapText="1"/>
    </xf>
    <xf numFmtId="0" fontId="0" fillId="4" borderId="0" xfId="0" applyFill="1" applyBorder="1" applyAlignment="1">
      <alignment vertical="center" wrapText="1"/>
    </xf>
    <xf numFmtId="0" fontId="10" fillId="4" borderId="0" xfId="0" applyFont="1" applyFill="1" applyBorder="1" applyAlignment="1">
      <alignment horizontal="left" vertical="center"/>
    </xf>
    <xf numFmtId="0" fontId="6" fillId="4" borderId="0" xfId="0" applyFont="1" applyFill="1" applyBorder="1" applyAlignment="1">
      <alignment horizontal="center"/>
    </xf>
    <xf numFmtId="10" fontId="6" fillId="4" borderId="0" xfId="5" applyNumberFormat="1" applyFont="1" applyFill="1" applyBorder="1" applyAlignment="1">
      <alignment horizontal="center"/>
    </xf>
    <xf numFmtId="0" fontId="6" fillId="4" borderId="0" xfId="0" applyFont="1" applyFill="1" applyBorder="1"/>
    <xf numFmtId="0" fontId="0" fillId="4" borderId="0" xfId="0" applyFill="1" applyAlignment="1">
      <alignment horizontal="center"/>
    </xf>
    <xf numFmtId="0" fontId="0" fillId="4" borderId="0" xfId="0" applyFill="1" applyAlignment="1"/>
    <xf numFmtId="10" fontId="4" fillId="4" borderId="0" xfId="5" applyNumberFormat="1" applyFill="1"/>
    <xf numFmtId="173" fontId="10" fillId="4" borderId="0" xfId="1" applyNumberFormat="1" applyFont="1" applyFill="1"/>
    <xf numFmtId="0" fontId="21" fillId="4" borderId="0" xfId="0" applyFont="1" applyFill="1" applyAlignment="1">
      <alignment horizontal="center"/>
    </xf>
    <xf numFmtId="0" fontId="21" fillId="4" borderId="0" xfId="0" applyFont="1" applyFill="1" applyAlignment="1">
      <alignment horizontal="right"/>
    </xf>
    <xf numFmtId="0" fontId="6" fillId="4" borderId="0" xfId="0" applyFont="1" applyFill="1"/>
    <xf numFmtId="168" fontId="21" fillId="4" borderId="0" xfId="1" applyFont="1" applyFill="1" applyAlignment="1">
      <alignment horizontal="left"/>
    </xf>
    <xf numFmtId="168" fontId="10" fillId="4" borderId="0" xfId="1" applyFont="1" applyFill="1"/>
    <xf numFmtId="0" fontId="6" fillId="4" borderId="0" xfId="0" applyFont="1" applyFill="1" applyAlignment="1">
      <alignment horizontal="right"/>
    </xf>
    <xf numFmtId="0" fontId="0" fillId="4" borderId="2" xfId="0" applyFill="1" applyBorder="1"/>
    <xf numFmtId="0" fontId="6" fillId="4" borderId="2" xfId="0" applyFont="1" applyFill="1" applyBorder="1" applyAlignment="1">
      <alignment horizontal="right"/>
    </xf>
    <xf numFmtId="173" fontId="10" fillId="0" borderId="2" xfId="1" applyNumberFormat="1" applyFont="1" applyFill="1" applyBorder="1"/>
    <xf numFmtId="168" fontId="0" fillId="4" borderId="0" xfId="0" applyNumberFormat="1" applyFill="1"/>
    <xf numFmtId="0" fontId="6" fillId="0" borderId="0" xfId="0" applyFont="1" applyFill="1" applyBorder="1" applyAlignment="1" applyProtection="1">
      <alignment horizontal="center"/>
      <protection locked="0"/>
    </xf>
    <xf numFmtId="0" fontId="10" fillId="4" borderId="0" xfId="0" applyFont="1" applyFill="1" applyProtection="1">
      <protection locked="0"/>
    </xf>
    <xf numFmtId="0" fontId="10" fillId="4" borderId="0" xfId="0" applyFont="1" applyFill="1" applyAlignment="1" applyProtection="1">
      <alignment horizontal="center"/>
      <protection locked="0"/>
    </xf>
    <xf numFmtId="10" fontId="10" fillId="4" borderId="0" xfId="5" applyNumberFormat="1" applyFont="1" applyFill="1" applyProtection="1">
      <protection locked="0"/>
    </xf>
    <xf numFmtId="10" fontId="10" fillId="4" borderId="0" xfId="0" applyNumberFormat="1" applyFont="1" applyFill="1" applyProtection="1">
      <protection locked="0"/>
    </xf>
    <xf numFmtId="0" fontId="0" fillId="4" borderId="0" xfId="0" applyFill="1" applyProtection="1">
      <protection locked="0"/>
    </xf>
    <xf numFmtId="0" fontId="0" fillId="4" borderId="0" xfId="0" applyFill="1" applyAlignment="1" applyProtection="1">
      <alignment horizontal="center"/>
      <protection locked="0"/>
    </xf>
    <xf numFmtId="0" fontId="6" fillId="4" borderId="0" xfId="0" applyFont="1" applyFill="1" applyBorder="1" applyAlignment="1" applyProtection="1">
      <alignment horizontal="center"/>
      <protection locked="0"/>
    </xf>
    <xf numFmtId="0" fontId="10" fillId="4" borderId="0" xfId="0" applyFont="1" applyFill="1" applyBorder="1" applyProtection="1">
      <protection locked="0"/>
    </xf>
    <xf numFmtId="0" fontId="8" fillId="4" borderId="0" xfId="0" applyFont="1" applyFill="1" applyProtection="1">
      <protection locked="0"/>
    </xf>
    <xf numFmtId="0" fontId="6" fillId="4" borderId="0" xfId="0" applyFont="1" applyFill="1" applyProtection="1">
      <protection locked="0"/>
    </xf>
    <xf numFmtId="0" fontId="6" fillId="4" borderId="0" xfId="0" applyFont="1" applyFill="1" applyAlignment="1" applyProtection="1">
      <alignment horizontal="center"/>
      <protection locked="0"/>
    </xf>
    <xf numFmtId="0" fontId="6" fillId="4" borderId="0" xfId="0" applyFont="1" applyFill="1" applyBorder="1" applyProtection="1">
      <protection locked="0"/>
    </xf>
    <xf numFmtId="0" fontId="10" fillId="4" borderId="0" xfId="0" applyFont="1" applyFill="1" applyBorder="1" applyAlignment="1" applyProtection="1">
      <alignment horizontal="center"/>
      <protection locked="0"/>
    </xf>
    <xf numFmtId="0" fontId="0" fillId="4" borderId="0" xfId="0" applyFill="1" applyBorder="1" applyProtection="1">
      <protection locked="0"/>
    </xf>
    <xf numFmtId="168" fontId="10" fillId="4" borderId="0" xfId="1" applyFont="1" applyFill="1" applyProtection="1">
      <protection locked="0"/>
    </xf>
    <xf numFmtId="0" fontId="10" fillId="4" borderId="0" xfId="0" applyFont="1" applyFill="1" applyAlignment="1" applyProtection="1">
      <alignment wrapText="1"/>
      <protection locked="0"/>
    </xf>
    <xf numFmtId="168" fontId="10" fillId="0" borderId="0" xfId="1" applyFont="1" applyFill="1" applyBorder="1" applyProtection="1">
      <protection locked="0"/>
    </xf>
    <xf numFmtId="0" fontId="6" fillId="4" borderId="0" xfId="0" applyFont="1" applyFill="1" applyBorder="1" applyAlignment="1">
      <alignment vertical="center"/>
    </xf>
    <xf numFmtId="0" fontId="13" fillId="0" borderId="0" xfId="0" applyFont="1" applyFill="1" applyProtection="1">
      <protection locked="0"/>
    </xf>
    <xf numFmtId="0" fontId="6" fillId="0" borderId="0" xfId="0" applyFont="1" applyFill="1" applyBorder="1" applyAlignment="1">
      <alignment horizontal="center"/>
    </xf>
    <xf numFmtId="10" fontId="4" fillId="4" borderId="0" xfId="5" applyNumberFormat="1" applyFill="1" applyBorder="1"/>
    <xf numFmtId="168" fontId="4" fillId="4" borderId="0" xfId="1" applyFill="1" applyBorder="1"/>
    <xf numFmtId="0" fontId="6" fillId="4" borderId="0" xfId="0" applyFont="1" applyFill="1" applyAlignment="1">
      <alignment horizontal="center"/>
    </xf>
    <xf numFmtId="0" fontId="15" fillId="4" borderId="0" xfId="0" applyFont="1" applyFill="1" applyBorder="1" applyAlignment="1" applyProtection="1">
      <alignment horizontal="left"/>
      <protection locked="0"/>
    </xf>
    <xf numFmtId="168" fontId="4" fillId="4" borderId="0" xfId="1" applyFill="1" applyProtection="1">
      <protection locked="0"/>
    </xf>
    <xf numFmtId="168" fontId="0" fillId="4" borderId="0" xfId="1" applyFont="1" applyFill="1" applyProtection="1">
      <protection locked="0"/>
    </xf>
    <xf numFmtId="0" fontId="20" fillId="4" borderId="0" xfId="0" applyFont="1" applyFill="1" applyProtection="1">
      <protection locked="0"/>
    </xf>
    <xf numFmtId="10" fontId="0" fillId="4" borderId="0" xfId="5" applyNumberFormat="1" applyFont="1" applyFill="1" applyProtection="1">
      <protection locked="0"/>
    </xf>
    <xf numFmtId="169" fontId="0" fillId="4" borderId="0" xfId="5" applyNumberFormat="1" applyFont="1" applyFill="1" applyProtection="1">
      <protection locked="0"/>
    </xf>
    <xf numFmtId="0" fontId="15" fillId="4" borderId="0" xfId="0" applyFont="1" applyFill="1"/>
    <xf numFmtId="0" fontId="16" fillId="4" borderId="0" xfId="0" applyFont="1" applyFill="1"/>
    <xf numFmtId="0" fontId="0" fillId="4" borderId="0" xfId="0" applyFill="1" applyAlignment="1">
      <alignment wrapText="1"/>
    </xf>
    <xf numFmtId="0" fontId="0" fillId="4" borderId="0" xfId="0" applyFill="1" applyBorder="1" applyAlignment="1"/>
    <xf numFmtId="0" fontId="13" fillId="4" borderId="0" xfId="0" applyFont="1" applyFill="1" applyBorder="1" applyProtection="1">
      <protection locked="0"/>
    </xf>
    <xf numFmtId="0" fontId="13" fillId="4" borderId="0" xfId="0" applyFont="1" applyFill="1" applyProtection="1">
      <protection locked="0"/>
    </xf>
    <xf numFmtId="0" fontId="4" fillId="4" borderId="0" xfId="0" applyFont="1" applyFill="1" applyProtection="1">
      <protection locked="0"/>
    </xf>
    <xf numFmtId="0" fontId="12" fillId="4" borderId="0" xfId="0" applyFont="1" applyFill="1" applyProtection="1">
      <protection locked="0"/>
    </xf>
    <xf numFmtId="0" fontId="9" fillId="4" borderId="0" xfId="0" applyFont="1" applyFill="1" applyProtection="1">
      <protection locked="0"/>
    </xf>
    <xf numFmtId="172" fontId="10" fillId="4" borderId="0" xfId="0" applyNumberFormat="1" applyFont="1" applyFill="1" applyProtection="1">
      <protection locked="0"/>
    </xf>
    <xf numFmtId="10" fontId="13" fillId="4" borderId="0" xfId="0" applyNumberFormat="1" applyFont="1" applyFill="1" applyBorder="1" applyProtection="1">
      <protection locked="0"/>
    </xf>
    <xf numFmtId="10" fontId="9" fillId="4" borderId="0" xfId="5" applyNumberFormat="1" applyFont="1" applyFill="1" applyProtection="1">
      <protection locked="0"/>
    </xf>
    <xf numFmtId="164" fontId="9" fillId="4" borderId="0" xfId="0" applyNumberFormat="1" applyFont="1" applyFill="1" applyProtection="1">
      <protection locked="0"/>
    </xf>
    <xf numFmtId="168" fontId="0" fillId="4" borderId="0" xfId="0" applyNumberFormat="1" applyFill="1" applyProtection="1">
      <protection locked="0"/>
    </xf>
    <xf numFmtId="10" fontId="0" fillId="4" borderId="0" xfId="0" applyNumberFormat="1" applyFill="1" applyBorder="1" applyProtection="1">
      <protection locked="0"/>
    </xf>
    <xf numFmtId="0" fontId="10" fillId="4" borderId="0" xfId="0" applyFont="1" applyFill="1"/>
    <xf numFmtId="10" fontId="6" fillId="4" borderId="0" xfId="5" applyNumberFormat="1" applyFont="1" applyFill="1" applyBorder="1" applyAlignment="1" applyProtection="1">
      <alignment horizontal="center"/>
      <protection locked="0"/>
    </xf>
    <xf numFmtId="0" fontId="6" fillId="0" borderId="0" xfId="0" applyFont="1" applyFill="1" applyAlignment="1">
      <alignment horizontal="right"/>
    </xf>
    <xf numFmtId="0" fontId="10" fillId="0" borderId="0" xfId="0" applyFont="1"/>
    <xf numFmtId="173" fontId="10" fillId="5" borderId="6" xfId="1" applyNumberFormat="1" applyFont="1" applyFill="1" applyBorder="1" applyAlignment="1">
      <alignment horizontal="right" vertical="center"/>
    </xf>
    <xf numFmtId="0" fontId="11" fillId="4" borderId="0" xfId="0" applyFont="1" applyFill="1" applyBorder="1" applyAlignment="1">
      <alignment horizontal="center" vertical="center"/>
    </xf>
    <xf numFmtId="0" fontId="26" fillId="4" borderId="0" xfId="0" applyFont="1" applyFill="1" applyProtection="1">
      <protection locked="0"/>
    </xf>
    <xf numFmtId="0" fontId="15" fillId="4" borderId="0" xfId="0" applyFont="1" applyFill="1" applyBorder="1"/>
    <xf numFmtId="0" fontId="10" fillId="4" borderId="0" xfId="0" applyFont="1" applyFill="1" applyBorder="1" applyAlignment="1"/>
    <xf numFmtId="0" fontId="10" fillId="4" borderId="2" xfId="0" applyFont="1" applyFill="1" applyBorder="1"/>
    <xf numFmtId="0" fontId="6" fillId="4" borderId="2" xfId="0" applyFont="1" applyFill="1" applyBorder="1"/>
    <xf numFmtId="172" fontId="0" fillId="4" borderId="0" xfId="0" applyNumberFormat="1" applyFill="1" applyBorder="1" applyProtection="1">
      <protection locked="0"/>
    </xf>
    <xf numFmtId="10" fontId="4" fillId="5" borderId="5" xfId="5" applyNumberFormat="1" applyFill="1" applyBorder="1" applyAlignment="1">
      <alignment vertical="center"/>
    </xf>
    <xf numFmtId="10" fontId="4" fillId="5" borderId="7" xfId="5" applyNumberFormat="1" applyFill="1" applyBorder="1" applyAlignment="1">
      <alignment vertical="center"/>
    </xf>
    <xf numFmtId="168" fontId="10" fillId="5" borderId="7" xfId="1" applyNumberFormat="1" applyFont="1" applyFill="1" applyBorder="1" applyAlignment="1">
      <alignment horizontal="right" vertical="center"/>
    </xf>
    <xf numFmtId="168" fontId="10" fillId="5" borderId="0" xfId="1" applyNumberFormat="1" applyFont="1" applyFill="1" applyBorder="1" applyAlignment="1">
      <alignment horizontal="right" vertical="center"/>
    </xf>
    <xf numFmtId="171" fontId="21" fillId="4" borderId="0" xfId="1" applyNumberFormat="1" applyFont="1" applyFill="1"/>
    <xf numFmtId="171" fontId="10" fillId="4" borderId="0" xfId="1" applyNumberFormat="1" applyFont="1" applyFill="1"/>
    <xf numFmtId="168" fontId="21" fillId="4" borderId="2" xfId="1" applyNumberFormat="1" applyFont="1" applyFill="1" applyBorder="1" applyAlignment="1">
      <alignment horizontal="right"/>
    </xf>
    <xf numFmtId="168" fontId="21" fillId="4" borderId="0" xfId="1" applyNumberFormat="1" applyFont="1" applyFill="1" applyAlignment="1">
      <alignment horizontal="right"/>
    </xf>
    <xf numFmtId="0" fontId="0" fillId="6" borderId="4" xfId="0" applyFill="1" applyBorder="1"/>
    <xf numFmtId="0" fontId="0" fillId="6" borderId="0" xfId="0" applyFill="1" applyBorder="1"/>
    <xf numFmtId="0" fontId="24" fillId="6" borderId="0" xfId="0" applyFont="1" applyFill="1" applyBorder="1"/>
    <xf numFmtId="0" fontId="0" fillId="6" borderId="2" xfId="0" applyFill="1" applyBorder="1"/>
    <xf numFmtId="0" fontId="16" fillId="7" borderId="1" xfId="0" applyFont="1" applyFill="1" applyBorder="1"/>
    <xf numFmtId="0" fontId="15" fillId="7" borderId="1" xfId="0" applyFont="1" applyFill="1" applyBorder="1"/>
    <xf numFmtId="0" fontId="15" fillId="7" borderId="1" xfId="0" applyFont="1" applyFill="1" applyBorder="1" applyAlignment="1">
      <alignment horizontal="center"/>
    </xf>
    <xf numFmtId="10" fontId="15" fillId="7" borderId="1" xfId="5" applyNumberFormat="1" applyFont="1" applyFill="1" applyBorder="1" applyAlignment="1">
      <alignment horizontal="center"/>
    </xf>
    <xf numFmtId="0" fontId="0" fillId="6" borderId="1" xfId="0" applyFill="1" applyBorder="1"/>
    <xf numFmtId="0" fontId="0" fillId="6" borderId="1" xfId="0" applyFill="1" applyBorder="1" applyAlignment="1">
      <alignment wrapText="1"/>
    </xf>
    <xf numFmtId="167" fontId="6" fillId="6" borderId="1" xfId="0" applyNumberFormat="1" applyFont="1" applyFill="1" applyBorder="1" applyAlignment="1">
      <alignment horizontal="center" wrapText="1"/>
    </xf>
    <xf numFmtId="0" fontId="15" fillId="6" borderId="1" xfId="0" applyFont="1" applyFill="1" applyBorder="1" applyAlignment="1">
      <alignment vertical="center"/>
    </xf>
    <xf numFmtId="0" fontId="4" fillId="6" borderId="1" xfId="0" applyFont="1" applyFill="1" applyBorder="1"/>
    <xf numFmtId="0" fontId="17" fillId="6" borderId="1" xfId="0" applyFont="1" applyFill="1" applyBorder="1" applyAlignment="1">
      <alignment vertical="center" wrapText="1"/>
    </xf>
    <xf numFmtId="0" fontId="17" fillId="6" borderId="1" xfId="0" applyFont="1" applyFill="1" applyBorder="1" applyAlignment="1">
      <alignment wrapText="1"/>
    </xf>
    <xf numFmtId="0" fontId="15" fillId="6" borderId="1" xfId="0" applyFont="1" applyFill="1" applyBorder="1" applyAlignment="1">
      <alignment horizontal="left" vertical="center"/>
    </xf>
    <xf numFmtId="0" fontId="0" fillId="6" borderId="1" xfId="0" applyFill="1" applyBorder="1" applyAlignment="1">
      <alignment vertical="center" wrapText="1"/>
    </xf>
    <xf numFmtId="0" fontId="5" fillId="7" borderId="1" xfId="0" applyFont="1" applyFill="1" applyBorder="1" applyProtection="1">
      <protection locked="0"/>
    </xf>
    <xf numFmtId="0" fontId="5" fillId="7" borderId="1" xfId="0" applyFont="1" applyFill="1" applyBorder="1" applyAlignment="1" applyProtection="1">
      <alignment horizontal="right"/>
      <protection locked="0"/>
    </xf>
    <xf numFmtId="168" fontId="5" fillId="7" borderId="1" xfId="1" applyFont="1" applyFill="1" applyBorder="1" applyProtection="1">
      <protection locked="0"/>
    </xf>
    <xf numFmtId="168" fontId="5" fillId="7" borderId="1" xfId="1" applyFont="1" applyFill="1" applyBorder="1" applyAlignment="1" applyProtection="1">
      <alignment horizontal="center"/>
      <protection locked="0"/>
    </xf>
    <xf numFmtId="0" fontId="0" fillId="7" borderId="1" xfId="0" applyFill="1" applyBorder="1" applyProtection="1">
      <protection locked="0"/>
    </xf>
    <xf numFmtId="0" fontId="6" fillId="6" borderId="1" xfId="0" applyFont="1" applyFill="1" applyBorder="1"/>
    <xf numFmtId="0" fontId="0" fillId="6" borderId="1" xfId="0" applyFill="1" applyBorder="1" applyProtection="1">
      <protection locked="0"/>
    </xf>
    <xf numFmtId="0" fontId="6" fillId="7" borderId="1" xfId="0" applyFont="1" applyFill="1" applyBorder="1" applyAlignment="1">
      <alignment horizontal="center"/>
    </xf>
    <xf numFmtId="0" fontId="15" fillId="7" borderId="1" xfId="0" applyFont="1" applyFill="1" applyBorder="1" applyAlignment="1">
      <alignment horizontal="left"/>
    </xf>
    <xf numFmtId="173" fontId="10" fillId="6" borderId="1" xfId="1" applyNumberFormat="1" applyFont="1" applyFill="1" applyBorder="1"/>
    <xf numFmtId="168" fontId="10" fillId="6" borderId="1" xfId="1" applyFont="1" applyFill="1" applyBorder="1"/>
    <xf numFmtId="0" fontId="6" fillId="7" borderId="1" xfId="0" applyFont="1" applyFill="1" applyBorder="1" applyAlignment="1" applyProtection="1">
      <alignment horizontal="center"/>
      <protection locked="0"/>
    </xf>
    <xf numFmtId="0" fontId="15" fillId="7" borderId="1" xfId="0" applyFont="1" applyFill="1" applyBorder="1" applyAlignment="1" applyProtection="1">
      <alignment horizontal="left"/>
      <protection locked="0"/>
    </xf>
    <xf numFmtId="0" fontId="27" fillId="7" borderId="1" xfId="0" applyFont="1" applyFill="1" applyBorder="1" applyAlignment="1" applyProtection="1">
      <alignment horizontal="center"/>
      <protection locked="0"/>
    </xf>
    <xf numFmtId="0" fontId="13" fillId="6" borderId="1" xfId="0" applyFont="1" applyFill="1" applyBorder="1" applyProtection="1">
      <protection locked="0"/>
    </xf>
    <xf numFmtId="0" fontId="6" fillId="6" borderId="1" xfId="0" applyFont="1" applyFill="1" applyBorder="1" applyProtection="1">
      <protection locked="0"/>
    </xf>
    <xf numFmtId="10" fontId="13" fillId="6" borderId="1" xfId="0" applyNumberFormat="1" applyFont="1" applyFill="1" applyBorder="1" applyProtection="1">
      <protection locked="0"/>
    </xf>
    <xf numFmtId="0" fontId="10" fillId="6" borderId="1" xfId="0" applyFont="1" applyFill="1" applyBorder="1" applyProtection="1">
      <protection locked="0"/>
    </xf>
    <xf numFmtId="10" fontId="0" fillId="6" borderId="5" xfId="0" applyNumberFormat="1" applyFill="1" applyBorder="1" applyProtection="1">
      <protection locked="0"/>
    </xf>
    <xf numFmtId="10" fontId="0" fillId="6" borderId="7" xfId="0" applyNumberFormat="1" applyFill="1" applyBorder="1" applyProtection="1">
      <protection locked="0"/>
    </xf>
    <xf numFmtId="172" fontId="0" fillId="4" borderId="9" xfId="1" applyNumberFormat="1" applyFont="1" applyFill="1" applyBorder="1" applyProtection="1">
      <protection locked="0"/>
    </xf>
    <xf numFmtId="0" fontId="6" fillId="6" borderId="5" xfId="0" applyFont="1" applyFill="1" applyBorder="1" applyProtection="1">
      <protection locked="0"/>
    </xf>
    <xf numFmtId="0" fontId="13" fillId="6" borderId="6" xfId="0" applyFont="1" applyFill="1" applyBorder="1" applyProtection="1">
      <protection locked="0"/>
    </xf>
    <xf numFmtId="0" fontId="6" fillId="6" borderId="5" xfId="0" applyFont="1" applyFill="1" applyBorder="1" applyAlignment="1" applyProtection="1">
      <alignment horizontal="left"/>
      <protection locked="0"/>
    </xf>
    <xf numFmtId="10" fontId="6" fillId="6" borderId="6" xfId="5" applyNumberFormat="1" applyFont="1" applyFill="1" applyBorder="1" applyAlignment="1" applyProtection="1">
      <alignment horizontal="center"/>
      <protection locked="0"/>
    </xf>
    <xf numFmtId="10" fontId="0" fillId="6" borderId="6" xfId="0" applyNumberFormat="1" applyFill="1" applyBorder="1" applyProtection="1">
      <protection locked="0"/>
    </xf>
    <xf numFmtId="10" fontId="6" fillId="6" borderId="6" xfId="5" applyNumberFormat="1" applyFont="1" applyFill="1" applyBorder="1" applyProtection="1">
      <protection locked="0"/>
    </xf>
    <xf numFmtId="172" fontId="4" fillId="4" borderId="0" xfId="1" applyNumberFormat="1" applyFill="1" applyBorder="1" applyProtection="1"/>
    <xf numFmtId="172" fontId="0" fillId="4" borderId="0" xfId="0" applyNumberFormat="1" applyFill="1" applyBorder="1" applyProtection="1"/>
    <xf numFmtId="172" fontId="10" fillId="4" borderId="5" xfId="0" applyNumberFormat="1" applyFont="1" applyFill="1" applyBorder="1" applyProtection="1"/>
    <xf numFmtId="172" fontId="10" fillId="4" borderId="6" xfId="0" applyNumberFormat="1" applyFont="1" applyFill="1" applyBorder="1" applyProtection="1"/>
    <xf numFmtId="172" fontId="10" fillId="4" borderId="7" xfId="0" applyNumberFormat="1" applyFont="1" applyFill="1" applyBorder="1" applyProtection="1"/>
    <xf numFmtId="172" fontId="10" fillId="4" borderId="0" xfId="0" applyNumberFormat="1" applyFont="1" applyFill="1" applyBorder="1" applyProtection="1"/>
    <xf numFmtId="172" fontId="6" fillId="4" borderId="7" xfId="0" applyNumberFormat="1" applyFont="1" applyFill="1" applyBorder="1" applyProtection="1"/>
    <xf numFmtId="172" fontId="6" fillId="4" borderId="0" xfId="0" applyNumberFormat="1" applyFont="1" applyFill="1" applyBorder="1" applyProtection="1"/>
    <xf numFmtId="10" fontId="10" fillId="4" borderId="7" xfId="5" applyNumberFormat="1" applyFont="1" applyFill="1" applyBorder="1" applyProtection="1"/>
    <xf numFmtId="10" fontId="10" fillId="4" borderId="0" xfId="5" applyNumberFormat="1" applyFont="1" applyFill="1" applyBorder="1" applyProtection="1"/>
    <xf numFmtId="10" fontId="6" fillId="7" borderId="1" xfId="5" applyNumberFormat="1" applyFont="1" applyFill="1" applyBorder="1" applyProtection="1">
      <protection locked="0"/>
    </xf>
    <xf numFmtId="10" fontId="6" fillId="6" borderId="1" xfId="5" applyNumberFormat="1" applyFont="1" applyFill="1" applyBorder="1" applyProtection="1">
      <protection locked="0"/>
    </xf>
    <xf numFmtId="172" fontId="0" fillId="4" borderId="5" xfId="0" applyNumberFormat="1" applyFill="1" applyBorder="1" applyProtection="1"/>
    <xf numFmtId="172" fontId="0" fillId="4" borderId="6" xfId="0" applyNumberFormat="1" applyFill="1" applyBorder="1" applyProtection="1"/>
    <xf numFmtId="172" fontId="0" fillId="4" borderId="7" xfId="0" applyNumberFormat="1" applyFill="1" applyBorder="1" applyProtection="1"/>
    <xf numFmtId="172" fontId="0" fillId="4" borderId="7" xfId="0" applyNumberFormat="1" applyFill="1" applyBorder="1" applyProtection="1">
      <protection locked="0"/>
    </xf>
    <xf numFmtId="0" fontId="0" fillId="4" borderId="3" xfId="0" applyFill="1" applyBorder="1" applyProtection="1">
      <protection locked="0"/>
    </xf>
    <xf numFmtId="0" fontId="28" fillId="6" borderId="14" xfId="0" applyFont="1" applyFill="1" applyBorder="1" applyAlignment="1">
      <alignment horizontal="center"/>
    </xf>
    <xf numFmtId="0" fontId="28" fillId="6" borderId="15" xfId="0" applyFont="1" applyFill="1" applyBorder="1" applyAlignment="1">
      <alignment horizontal="center"/>
    </xf>
    <xf numFmtId="0" fontId="10" fillId="4" borderId="0" xfId="1" applyNumberFormat="1" applyFont="1" applyFill="1" applyBorder="1" applyAlignment="1">
      <alignment horizontal="right" vertical="center"/>
    </xf>
    <xf numFmtId="0" fontId="6" fillId="4" borderId="4" xfId="0" applyFont="1" applyFill="1" applyBorder="1" applyAlignment="1">
      <alignment horizontal="center" vertical="center"/>
    </xf>
    <xf numFmtId="173" fontId="10" fillId="4" borderId="0" xfId="1" applyNumberFormat="1" applyFont="1" applyFill="1" applyBorder="1" applyAlignment="1">
      <alignment horizontal="right" vertical="center"/>
    </xf>
    <xf numFmtId="0" fontId="10" fillId="4" borderId="0" xfId="0" applyFont="1" applyFill="1" applyBorder="1"/>
    <xf numFmtId="2" fontId="10" fillId="4" borderId="0" xfId="0" applyNumberFormat="1" applyFont="1" applyFill="1"/>
    <xf numFmtId="0" fontId="10" fillId="4" borderId="0" xfId="0" applyFont="1" applyFill="1" applyAlignment="1">
      <alignment wrapText="1"/>
    </xf>
    <xf numFmtId="0" fontId="27" fillId="4" borderId="0" xfId="0" applyFont="1" applyFill="1" applyBorder="1" applyAlignment="1" applyProtection="1">
      <alignment horizontal="center"/>
      <protection locked="0"/>
    </xf>
    <xf numFmtId="173" fontId="10" fillId="4" borderId="0" xfId="1" applyNumberFormat="1" applyFont="1" applyFill="1" applyBorder="1"/>
    <xf numFmtId="168" fontId="10" fillId="4" borderId="0" xfId="1" applyFont="1" applyFill="1" applyBorder="1"/>
    <xf numFmtId="168" fontId="10" fillId="4" borderId="5" xfId="1" applyNumberFormat="1" applyFont="1" applyFill="1" applyBorder="1" applyAlignment="1">
      <alignment horizontal="right" vertical="center"/>
    </xf>
    <xf numFmtId="168" fontId="10" fillId="4" borderId="6" xfId="1" applyNumberFormat="1" applyFont="1" applyFill="1" applyBorder="1" applyAlignment="1">
      <alignment horizontal="right" vertical="center"/>
    </xf>
    <xf numFmtId="168" fontId="10" fillId="4" borderId="7" xfId="1" applyNumberFormat="1" applyFont="1" applyFill="1" applyBorder="1" applyAlignment="1">
      <alignment horizontal="right" vertical="center"/>
    </xf>
    <xf numFmtId="168" fontId="10" fillId="4" borderId="0" xfId="1" applyNumberFormat="1" applyFont="1" applyFill="1" applyBorder="1" applyAlignment="1">
      <alignment horizontal="right" vertical="center"/>
    </xf>
    <xf numFmtId="167" fontId="21" fillId="0" borderId="0" xfId="0" applyNumberFormat="1" applyFont="1"/>
    <xf numFmtId="168" fontId="21" fillId="3" borderId="8" xfId="1" applyNumberFormat="1" applyFont="1" applyFill="1" applyBorder="1" applyAlignment="1">
      <alignment horizontal="right"/>
    </xf>
    <xf numFmtId="168" fontId="21" fillId="3" borderId="11" xfId="1" applyNumberFormat="1" applyFont="1" applyFill="1" applyBorder="1" applyAlignment="1">
      <alignment horizontal="right"/>
    </xf>
    <xf numFmtId="168" fontId="21" fillId="3" borderId="9" xfId="1" applyNumberFormat="1" applyFont="1" applyFill="1" applyBorder="1" applyAlignment="1">
      <alignment horizontal="right"/>
    </xf>
    <xf numFmtId="168" fontId="21" fillId="3" borderId="0" xfId="1" applyNumberFormat="1" applyFont="1" applyFill="1" applyAlignment="1">
      <alignment horizontal="right"/>
    </xf>
    <xf numFmtId="0" fontId="30" fillId="0" borderId="0" xfId="0" applyFont="1"/>
    <xf numFmtId="171" fontId="10" fillId="4" borderId="0" xfId="1" applyNumberFormat="1" applyFont="1" applyFill="1" applyBorder="1"/>
    <xf numFmtId="0" fontId="10" fillId="0" borderId="0" xfId="0" applyFont="1" applyFill="1" applyBorder="1"/>
    <xf numFmtId="0" fontId="0" fillId="0" borderId="0" xfId="0" applyFill="1" applyBorder="1"/>
    <xf numFmtId="0" fontId="6" fillId="6" borderId="1" xfId="0" applyFont="1" applyFill="1" applyBorder="1" applyAlignment="1">
      <alignment vertical="center"/>
    </xf>
    <xf numFmtId="0" fontId="6" fillId="4" borderId="0" xfId="2" applyNumberFormat="1" applyFont="1" applyFill="1" applyBorder="1" applyAlignment="1">
      <alignment horizontal="right" vertical="center"/>
    </xf>
    <xf numFmtId="0" fontId="6" fillId="4" borderId="0" xfId="0" applyFont="1" applyFill="1" applyBorder="1" applyAlignment="1">
      <alignment horizontal="right" vertical="center"/>
    </xf>
    <xf numFmtId="0" fontId="7" fillId="6" borderId="1" xfId="0" applyFont="1" applyFill="1" applyBorder="1" applyAlignment="1">
      <alignment vertical="center"/>
    </xf>
    <xf numFmtId="0" fontId="6" fillId="6" borderId="1" xfId="0" applyFont="1" applyFill="1" applyBorder="1" applyAlignment="1"/>
    <xf numFmtId="2" fontId="0" fillId="8" borderId="6" xfId="0" applyNumberFormat="1" applyFill="1" applyBorder="1"/>
    <xf numFmtId="2" fontId="0" fillId="8" borderId="0" xfId="0" applyNumberFormat="1" applyFill="1" applyBorder="1"/>
    <xf numFmtId="168" fontId="4" fillId="5" borderId="6" xfId="5" applyNumberFormat="1" applyFill="1" applyBorder="1" applyAlignment="1">
      <alignment horizontal="right"/>
    </xf>
    <xf numFmtId="168" fontId="0" fillId="5" borderId="0" xfId="0" applyNumberFormat="1" applyFill="1" applyBorder="1" applyAlignment="1">
      <alignment horizontal="right"/>
    </xf>
    <xf numFmtId="168" fontId="4" fillId="5" borderId="0" xfId="5" applyNumberFormat="1" applyFill="1" applyBorder="1" applyAlignment="1">
      <alignment horizontal="right"/>
    </xf>
    <xf numFmtId="168" fontId="10" fillId="5" borderId="0" xfId="0" applyNumberFormat="1" applyFont="1" applyFill="1"/>
    <xf numFmtId="168" fontId="10" fillId="4" borderId="0" xfId="1" applyFont="1" applyFill="1" applyBorder="1" applyAlignment="1">
      <alignment horizontal="center" vertical="center"/>
    </xf>
    <xf numFmtId="167" fontId="25" fillId="4" borderId="0" xfId="0" applyNumberFormat="1" applyFont="1" applyFill="1" applyBorder="1" applyAlignment="1">
      <alignment wrapText="1"/>
    </xf>
    <xf numFmtId="167" fontId="25" fillId="4" borderId="0" xfId="0" applyNumberFormat="1" applyFont="1" applyFill="1"/>
    <xf numFmtId="0" fontId="6" fillId="4" borderId="16" xfId="0" quotePrefix="1" applyFont="1" applyFill="1" applyBorder="1" applyAlignment="1">
      <alignment horizontal="right" vertical="center"/>
    </xf>
    <xf numFmtId="0" fontId="6" fillId="6" borderId="1" xfId="0" applyFont="1" applyFill="1" applyBorder="1" applyAlignment="1">
      <alignment horizontal="left" vertical="center"/>
    </xf>
    <xf numFmtId="39" fontId="10" fillId="5" borderId="5" xfId="1" applyNumberFormat="1" applyFont="1" applyFill="1" applyBorder="1" applyAlignment="1">
      <alignment horizontal="right" vertical="center"/>
    </xf>
    <xf numFmtId="0" fontId="30" fillId="6" borderId="1" xfId="0" applyFont="1" applyFill="1" applyBorder="1" applyAlignment="1">
      <alignment vertical="center" wrapText="1"/>
    </xf>
    <xf numFmtId="0" fontId="10" fillId="0" borderId="0" xfId="0" applyFont="1" applyAlignment="1"/>
    <xf numFmtId="0" fontId="32" fillId="0" borderId="0" xfId="0" applyFont="1" applyFill="1" applyAlignment="1">
      <alignment horizontal="left"/>
    </xf>
    <xf numFmtId="0" fontId="32" fillId="0" borderId="0" xfId="0" applyFont="1" applyFill="1" applyAlignment="1">
      <alignment horizontal="center"/>
    </xf>
    <xf numFmtId="0" fontId="32" fillId="0" borderId="0" xfId="0" applyFont="1" applyFill="1"/>
    <xf numFmtId="0" fontId="32" fillId="0" borderId="0" xfId="0" applyFont="1"/>
    <xf numFmtId="177" fontId="32" fillId="0" borderId="0" xfId="0" applyNumberFormat="1" applyFont="1" applyFill="1" applyAlignment="1">
      <alignment horizontal="left"/>
    </xf>
    <xf numFmtId="177" fontId="32" fillId="0" borderId="0" xfId="0" applyNumberFormat="1" applyFont="1" applyFill="1" applyAlignment="1">
      <alignment horizontal="center"/>
    </xf>
    <xf numFmtId="177" fontId="32" fillId="0" borderId="0" xfId="0" applyNumberFormat="1" applyFont="1" applyFill="1"/>
    <xf numFmtId="177" fontId="32" fillId="0" borderId="0" xfId="0" applyNumberFormat="1" applyFont="1"/>
    <xf numFmtId="177" fontId="0" fillId="0" borderId="0" xfId="0" applyNumberFormat="1" applyFill="1"/>
    <xf numFmtId="10" fontId="4" fillId="4" borderId="0" xfId="5" applyNumberFormat="1" applyFill="1" applyAlignment="1"/>
    <xf numFmtId="0" fontId="0" fillId="6" borderId="1" xfId="0" applyFill="1" applyBorder="1" applyAlignment="1"/>
    <xf numFmtId="0" fontId="6" fillId="0" borderId="0" xfId="0" applyFont="1" applyAlignment="1">
      <alignment horizontal="left"/>
    </xf>
    <xf numFmtId="10" fontId="6" fillId="4" borderId="0" xfId="5" applyNumberFormat="1" applyFont="1" applyFill="1" applyBorder="1" applyAlignment="1">
      <alignment horizontal="right"/>
    </xf>
    <xf numFmtId="167" fontId="25" fillId="4" borderId="0" xfId="2" applyFont="1" applyFill="1"/>
    <xf numFmtId="0" fontId="6" fillId="4" borderId="0" xfId="0" applyFont="1" applyFill="1" applyBorder="1" applyAlignment="1">
      <alignment horizontal="right"/>
    </xf>
    <xf numFmtId="164" fontId="6" fillId="6" borderId="5" xfId="1" applyNumberFormat="1" applyFont="1" applyFill="1" applyBorder="1"/>
    <xf numFmtId="167" fontId="25" fillId="4" borderId="0" xfId="2" applyFont="1" applyFill="1" applyBorder="1"/>
    <xf numFmtId="0" fontId="6" fillId="0" borderId="0" xfId="0" applyFont="1" applyAlignment="1">
      <alignment horizontal="center"/>
    </xf>
    <xf numFmtId="173" fontId="0" fillId="4" borderId="0" xfId="1" applyNumberFormat="1" applyFont="1" applyFill="1" applyBorder="1" applyAlignment="1">
      <alignment vertical="center" wrapText="1"/>
    </xf>
    <xf numFmtId="168" fontId="10" fillId="4" borderId="0" xfId="0" applyNumberFormat="1" applyFont="1" applyFill="1"/>
    <xf numFmtId="2" fontId="0" fillId="4" borderId="0" xfId="0" applyNumberFormat="1" applyFill="1" applyBorder="1" applyAlignment="1">
      <alignment wrapText="1"/>
    </xf>
    <xf numFmtId="168" fontId="10" fillId="5" borderId="6" xfId="1" applyNumberFormat="1" applyFont="1" applyFill="1" applyBorder="1" applyAlignment="1">
      <alignment horizontal="right" vertical="center"/>
    </xf>
    <xf numFmtId="168" fontId="10" fillId="4" borderId="0" xfId="0" applyNumberFormat="1" applyFont="1" applyFill="1" applyBorder="1" applyAlignment="1">
      <alignment horizontal="left" vertical="center"/>
    </xf>
    <xf numFmtId="168" fontId="0" fillId="9" borderId="0" xfId="0" applyNumberFormat="1" applyFill="1" applyBorder="1"/>
    <xf numFmtId="0" fontId="0" fillId="9" borderId="0" xfId="0" applyFill="1" applyBorder="1"/>
    <xf numFmtId="10" fontId="0" fillId="5" borderId="5" xfId="5" applyNumberFormat="1" applyFont="1" applyFill="1" applyBorder="1" applyAlignment="1">
      <alignment horizontal="right"/>
    </xf>
    <xf numFmtId="10" fontId="4" fillId="5" borderId="6" xfId="5" applyNumberFormat="1" applyFill="1" applyBorder="1" applyAlignment="1">
      <alignment horizontal="right"/>
    </xf>
    <xf numFmtId="0" fontId="0" fillId="9" borderId="0" xfId="0" applyFill="1"/>
    <xf numFmtId="0" fontId="34" fillId="4" borderId="0" xfId="0" applyFont="1" applyFill="1" applyBorder="1" applyAlignment="1">
      <alignment vertical="center"/>
    </xf>
    <xf numFmtId="10" fontId="34" fillId="9" borderId="0" xfId="5" applyNumberFormat="1" applyFont="1" applyFill="1"/>
    <xf numFmtId="176" fontId="34" fillId="9" borderId="0" xfId="1" applyNumberFormat="1" applyFont="1" applyFill="1" applyBorder="1" applyAlignment="1">
      <alignment vertical="center"/>
    </xf>
    <xf numFmtId="10" fontId="10" fillId="4" borderId="0" xfId="5" applyNumberFormat="1" applyFont="1" applyFill="1" applyBorder="1" applyAlignment="1" applyProtection="1">
      <alignment horizontal="center"/>
      <protection locked="0"/>
    </xf>
    <xf numFmtId="174" fontId="6" fillId="4" borderId="0" xfId="1" applyNumberFormat="1" applyFont="1" applyFill="1" applyBorder="1" applyAlignment="1" applyProtection="1">
      <alignment horizontal="center"/>
      <protection locked="0"/>
    </xf>
    <xf numFmtId="10" fontId="10" fillId="6" borderId="0" xfId="0" applyNumberFormat="1" applyFont="1" applyFill="1" applyBorder="1" applyAlignment="1" applyProtection="1">
      <alignment horizontal="center"/>
      <protection locked="0"/>
    </xf>
    <xf numFmtId="10" fontId="6" fillId="6" borderId="0" xfId="0" applyNumberFormat="1" applyFont="1" applyFill="1" applyBorder="1" applyAlignment="1" applyProtection="1">
      <alignment horizontal="center"/>
      <protection locked="0"/>
    </xf>
    <xf numFmtId="10" fontId="10" fillId="6" borderId="0" xfId="5" applyNumberFormat="1" applyFont="1" applyFill="1" applyBorder="1" applyAlignment="1" applyProtection="1">
      <alignment horizontal="center"/>
      <protection locked="0"/>
    </xf>
    <xf numFmtId="168" fontId="10" fillId="4" borderId="0" xfId="1" applyFont="1" applyFill="1" applyBorder="1" applyProtection="1">
      <protection locked="0"/>
    </xf>
    <xf numFmtId="168" fontId="6" fillId="4" borderId="0" xfId="1" applyFont="1" applyFill="1" applyBorder="1" applyAlignment="1" applyProtection="1">
      <alignment horizontal="center" wrapText="1"/>
      <protection locked="0"/>
    </xf>
    <xf numFmtId="10" fontId="10" fillId="4" borderId="0" xfId="5" applyNumberFormat="1" applyFont="1" applyFill="1" applyBorder="1" applyAlignment="1" applyProtection="1">
      <alignment horizontal="center"/>
    </xf>
    <xf numFmtId="10" fontId="10" fillId="4" borderId="0" xfId="5" applyNumberFormat="1" applyFont="1" applyFill="1" applyBorder="1" applyProtection="1">
      <protection locked="0"/>
    </xf>
    <xf numFmtId="10" fontId="6" fillId="4" borderId="0" xfId="5" applyNumberFormat="1" applyFont="1" applyFill="1" applyBorder="1" applyAlignment="1" applyProtection="1">
      <alignment horizontal="center"/>
    </xf>
    <xf numFmtId="10" fontId="10" fillId="4" borderId="0" xfId="0" applyNumberFormat="1" applyFont="1" applyFill="1" applyBorder="1" applyAlignment="1" applyProtection="1">
      <alignment horizontal="center"/>
    </xf>
    <xf numFmtId="0" fontId="18" fillId="4" borderId="0" xfId="0" applyFont="1" applyFill="1" applyBorder="1" applyAlignment="1" applyProtection="1">
      <alignment horizontal="center"/>
      <protection locked="0"/>
    </xf>
    <xf numFmtId="10" fontId="10" fillId="4" borderId="0" xfId="5" applyNumberFormat="1" applyFont="1" applyFill="1" applyBorder="1" applyAlignment="1" applyProtection="1">
      <alignment horizontal="right"/>
      <protection locked="0"/>
    </xf>
    <xf numFmtId="10" fontId="35" fillId="4" borderId="0" xfId="5" applyNumberFormat="1" applyFont="1" applyFill="1" applyBorder="1" applyAlignment="1" applyProtection="1">
      <alignment horizontal="right"/>
      <protection locked="0"/>
    </xf>
    <xf numFmtId="9" fontId="10" fillId="4" borderId="0" xfId="5" applyNumberFormat="1" applyFont="1" applyFill="1" applyBorder="1" applyAlignment="1" applyProtection="1">
      <alignment horizontal="right"/>
      <protection locked="0"/>
    </xf>
    <xf numFmtId="9" fontId="35" fillId="4" borderId="0" xfId="5" applyNumberFormat="1" applyFont="1" applyFill="1" applyBorder="1" applyAlignment="1" applyProtection="1">
      <alignment horizontal="right"/>
      <protection locked="0"/>
    </xf>
    <xf numFmtId="10" fontId="10" fillId="4" borderId="0" xfId="5" applyNumberFormat="1" applyFont="1" applyFill="1" applyBorder="1" applyAlignment="1" applyProtection="1">
      <alignment horizontal="right"/>
    </xf>
    <xf numFmtId="10" fontId="35" fillId="4" borderId="0" xfId="5" applyNumberFormat="1" applyFont="1" applyFill="1" applyBorder="1" applyAlignment="1" applyProtection="1">
      <alignment horizontal="right"/>
    </xf>
    <xf numFmtId="0" fontId="10" fillId="4" borderId="0" xfId="0" applyFont="1" applyFill="1" applyAlignment="1" applyProtection="1">
      <alignment horizontal="right"/>
      <protection locked="0"/>
    </xf>
    <xf numFmtId="10" fontId="6" fillId="4" borderId="0" xfId="5" applyNumberFormat="1" applyFont="1" applyFill="1" applyBorder="1" applyAlignment="1" applyProtection="1">
      <alignment horizontal="right"/>
    </xf>
    <xf numFmtId="10" fontId="10" fillId="4" borderId="0" xfId="0" applyNumberFormat="1" applyFont="1" applyFill="1" applyBorder="1" applyAlignment="1" applyProtection="1">
      <alignment horizontal="right"/>
    </xf>
    <xf numFmtId="0" fontId="10" fillId="4" borderId="0" xfId="0" applyFont="1" applyFill="1" applyBorder="1" applyAlignment="1" applyProtection="1">
      <alignment horizontal="right"/>
      <protection locked="0"/>
    </xf>
    <xf numFmtId="168" fontId="0" fillId="4" borderId="0" xfId="1" applyNumberFormat="1" applyFont="1" applyFill="1" applyProtection="1">
      <protection locked="0"/>
    </xf>
    <xf numFmtId="10" fontId="0" fillId="9" borderId="0" xfId="0" applyNumberFormat="1" applyFill="1" applyBorder="1" applyProtection="1">
      <protection locked="0"/>
    </xf>
    <xf numFmtId="9" fontId="0" fillId="4" borderId="0" xfId="5" applyFont="1" applyFill="1" applyProtection="1">
      <protection locked="0"/>
    </xf>
    <xf numFmtId="0" fontId="6" fillId="6" borderId="1" xfId="0" applyFont="1" applyFill="1" applyBorder="1" applyAlignment="1">
      <alignment vertical="center"/>
    </xf>
    <xf numFmtId="0" fontId="36" fillId="9" borderId="0" xfId="0" applyFont="1" applyFill="1" applyAlignment="1" applyProtection="1">
      <alignment horizontal="left"/>
      <protection locked="0"/>
    </xf>
    <xf numFmtId="0" fontId="36" fillId="4" borderId="0" xfId="0" applyFont="1" applyFill="1" applyBorder="1" applyAlignment="1" applyProtection="1">
      <alignment horizontal="left"/>
      <protection locked="0"/>
    </xf>
    <xf numFmtId="10" fontId="4" fillId="6" borderId="1" xfId="5" applyNumberFormat="1" applyFill="1" applyBorder="1"/>
    <xf numFmtId="0" fontId="6" fillId="9" borderId="0" xfId="0" applyFont="1" applyFill="1" applyBorder="1" applyAlignment="1">
      <alignment horizontal="left" vertical="center"/>
    </xf>
    <xf numFmtId="168" fontId="25" fillId="4" borderId="20" xfId="1" applyFont="1" applyFill="1" applyBorder="1"/>
    <xf numFmtId="10" fontId="6" fillId="4" borderId="0" xfId="5" applyNumberFormat="1" applyFont="1" applyFill="1" applyBorder="1" applyAlignment="1">
      <alignment horizontal="left"/>
    </xf>
    <xf numFmtId="0" fontId="6" fillId="9" borderId="0" xfId="0" applyFont="1" applyFill="1" applyAlignment="1">
      <alignment horizontal="center"/>
    </xf>
    <xf numFmtId="168" fontId="25" fillId="9" borderId="0" xfId="1" applyFont="1" applyFill="1" applyBorder="1"/>
    <xf numFmtId="10" fontId="6" fillId="9" borderId="0" xfId="5" applyNumberFormat="1" applyFont="1" applyFill="1" applyBorder="1" applyAlignment="1">
      <alignment horizontal="left"/>
    </xf>
    <xf numFmtId="0" fontId="6" fillId="9" borderId="0" xfId="0" applyFont="1" applyFill="1" applyBorder="1" applyAlignment="1">
      <alignment horizontal="left"/>
    </xf>
    <xf numFmtId="167" fontId="36" fillId="4" borderId="0" xfId="0" applyNumberFormat="1" applyFont="1" applyFill="1" applyAlignment="1">
      <alignment horizontal="center" vertical="top"/>
    </xf>
    <xf numFmtId="10" fontId="34" fillId="4" borderId="0" xfId="5" applyNumberFormat="1" applyFont="1" applyFill="1" applyBorder="1"/>
    <xf numFmtId="0" fontId="10" fillId="4" borderId="0" xfId="0" applyFont="1" applyFill="1" applyBorder="1" applyAlignment="1">
      <alignment horizontal="left" vertical="center"/>
    </xf>
    <xf numFmtId="0" fontId="6" fillId="6" borderId="1" xfId="0" applyFont="1" applyFill="1" applyBorder="1" applyAlignment="1">
      <alignment vertical="center"/>
    </xf>
    <xf numFmtId="0" fontId="10" fillId="4" borderId="0" xfId="0" applyFont="1" applyFill="1" applyBorder="1" applyAlignment="1">
      <alignment vertical="center"/>
    </xf>
    <xf numFmtId="0" fontId="0" fillId="9" borderId="0" xfId="0" applyFill="1" applyAlignment="1" applyProtection="1">
      <alignment horizontal="center"/>
      <protection locked="0"/>
    </xf>
    <xf numFmtId="177" fontId="0" fillId="9" borderId="0" xfId="0" applyNumberFormat="1" applyFill="1"/>
    <xf numFmtId="0" fontId="10" fillId="4" borderId="0" xfId="6" applyFill="1"/>
    <xf numFmtId="0" fontId="10" fillId="0" borderId="0" xfId="6"/>
    <xf numFmtId="0" fontId="15" fillId="4" borderId="0" xfId="6" applyFont="1" applyFill="1" applyBorder="1" applyAlignment="1">
      <alignment horizontal="left"/>
    </xf>
    <xf numFmtId="0" fontId="10" fillId="7" borderId="1" xfId="6" applyFill="1" applyBorder="1"/>
    <xf numFmtId="0" fontId="6" fillId="7" borderId="1" xfId="6" applyFont="1" applyFill="1" applyBorder="1"/>
    <xf numFmtId="0" fontId="6" fillId="7" borderId="1" xfId="6" applyFont="1" applyFill="1" applyBorder="1" applyAlignment="1">
      <alignment horizontal="right"/>
    </xf>
    <xf numFmtId="0" fontId="6" fillId="6" borderId="1" xfId="6" applyFont="1" applyFill="1" applyBorder="1" applyAlignment="1">
      <alignment horizontal="right"/>
    </xf>
    <xf numFmtId="0" fontId="6" fillId="6" borderId="1" xfId="6" applyFont="1" applyFill="1" applyBorder="1"/>
    <xf numFmtId="0" fontId="6" fillId="4" borderId="0" xfId="6" applyFont="1" applyFill="1" applyBorder="1" applyAlignment="1">
      <alignment horizontal="right"/>
    </xf>
    <xf numFmtId="0" fontId="6" fillId="4" borderId="0" xfId="6" applyFont="1" applyFill="1" applyBorder="1"/>
    <xf numFmtId="0" fontId="10" fillId="4" borderId="0" xfId="6" applyFill="1" applyBorder="1"/>
    <xf numFmtId="0" fontId="10" fillId="4" borderId="13" xfId="6" applyFont="1" applyFill="1" applyBorder="1"/>
    <xf numFmtId="168" fontId="10" fillId="4" borderId="0" xfId="6" applyNumberFormat="1" applyFill="1" applyBorder="1"/>
    <xf numFmtId="168" fontId="6" fillId="6" borderId="1" xfId="6" applyNumberFormat="1" applyFont="1" applyFill="1" applyBorder="1" applyAlignment="1">
      <alignment horizontal="right"/>
    </xf>
    <xf numFmtId="168" fontId="6" fillId="4" borderId="0" xfId="6" applyNumberFormat="1" applyFont="1" applyFill="1" applyBorder="1" applyAlignment="1">
      <alignment horizontal="right"/>
    </xf>
    <xf numFmtId="168" fontId="10" fillId="4" borderId="2" xfId="6" applyNumberFormat="1" applyFill="1" applyBorder="1"/>
    <xf numFmtId="168" fontId="10" fillId="9" borderId="0" xfId="6" applyNumberFormat="1" applyFont="1" applyFill="1" applyBorder="1" applyAlignment="1">
      <alignment horizontal="right"/>
    </xf>
    <xf numFmtId="168" fontId="6" fillId="9" borderId="0" xfId="6" applyNumberFormat="1" applyFont="1" applyFill="1" applyBorder="1" applyAlignment="1">
      <alignment horizontal="right"/>
    </xf>
    <xf numFmtId="168" fontId="10" fillId="4" borderId="0" xfId="6" applyNumberFormat="1" applyFill="1" applyBorder="1"/>
    <xf numFmtId="168" fontId="10" fillId="9" borderId="0" xfId="6" applyNumberFormat="1" applyFill="1" applyBorder="1"/>
    <xf numFmtId="168" fontId="10" fillId="4" borderId="13" xfId="6" applyNumberFormat="1" applyFill="1" applyBorder="1"/>
    <xf numFmtId="0" fontId="10" fillId="0" borderId="0" xfId="6" applyFill="1"/>
    <xf numFmtId="10" fontId="10" fillId="5" borderId="5" xfId="7" applyNumberFormat="1" applyFill="1" applyBorder="1" applyAlignment="1">
      <alignment vertical="center"/>
    </xf>
    <xf numFmtId="10" fontId="10" fillId="5" borderId="7" xfId="7" applyNumberFormat="1" applyFill="1" applyBorder="1" applyAlignment="1">
      <alignment vertical="center"/>
    </xf>
    <xf numFmtId="0" fontId="35" fillId="4" borderId="0" xfId="6" applyFont="1" applyFill="1" applyBorder="1"/>
    <xf numFmtId="0" fontId="0" fillId="4" borderId="0" xfId="0" applyFill="1" applyBorder="1"/>
    <xf numFmtId="0" fontId="4" fillId="5" borderId="6" xfId="1" applyNumberFormat="1" applyFont="1" applyFill="1" applyBorder="1" applyAlignment="1">
      <alignment horizontal="right" vertical="center"/>
    </xf>
    <xf numFmtId="168" fontId="4" fillId="4" borderId="0" xfId="0" applyNumberFormat="1" applyFont="1" applyFill="1" applyBorder="1" applyAlignment="1">
      <alignment horizontal="left" vertical="center"/>
    </xf>
    <xf numFmtId="0" fontId="4" fillId="4" borderId="0" xfId="0" applyFont="1" applyFill="1" applyBorder="1" applyAlignment="1">
      <alignment vertical="center"/>
    </xf>
    <xf numFmtId="0" fontId="4" fillId="4" borderId="0" xfId="0" applyFont="1" applyFill="1" applyBorder="1" applyAlignment="1">
      <alignment horizontal="left" vertical="center"/>
    </xf>
    <xf numFmtId="0" fontId="4" fillId="9" borderId="13" xfId="0" applyFont="1" applyFill="1" applyBorder="1" applyAlignment="1">
      <alignment horizontal="center"/>
    </xf>
    <xf numFmtId="168" fontId="4" fillId="9" borderId="0" xfId="0" applyNumberFormat="1" applyFont="1" applyFill="1" applyBorder="1"/>
    <xf numFmtId="0" fontId="4" fillId="4" borderId="0" xfId="0" applyFont="1" applyFill="1" applyBorder="1" applyAlignment="1" applyProtection="1">
      <alignment horizontal="center"/>
      <protection locked="0"/>
    </xf>
    <xf numFmtId="0" fontId="4" fillId="0" borderId="0" xfId="0" applyFont="1"/>
    <xf numFmtId="168" fontId="0" fillId="9" borderId="0" xfId="0" applyNumberFormat="1" applyFill="1" applyBorder="1" applyAlignment="1">
      <alignment horizontal="center"/>
    </xf>
    <xf numFmtId="176" fontId="4" fillId="9" borderId="0" xfId="1" applyNumberFormat="1" applyFont="1" applyFill="1" applyBorder="1" applyAlignment="1">
      <alignment vertical="center"/>
    </xf>
    <xf numFmtId="0" fontId="4" fillId="0" borderId="0" xfId="0" applyFont="1" applyProtection="1">
      <protection locked="0"/>
    </xf>
    <xf numFmtId="0" fontId="4" fillId="4" borderId="0" xfId="0" applyFont="1" applyFill="1" applyAlignment="1" applyProtection="1">
      <alignment horizontal="center"/>
      <protection locked="0"/>
    </xf>
    <xf numFmtId="0" fontId="4" fillId="4" borderId="0" xfId="0" applyFont="1" applyFill="1" applyBorder="1" applyAlignment="1" applyProtection="1">
      <alignment horizontal="left"/>
      <protection locked="0"/>
    </xf>
    <xf numFmtId="0" fontId="4" fillId="4" borderId="17" xfId="0" applyFont="1" applyFill="1" applyBorder="1" applyProtection="1">
      <protection locked="0"/>
    </xf>
    <xf numFmtId="0" fontId="4" fillId="9" borderId="0" xfId="0" applyFont="1" applyFill="1" applyProtection="1">
      <protection locked="0"/>
    </xf>
    <xf numFmtId="0" fontId="4" fillId="4" borderId="0" xfId="6" applyFont="1" applyFill="1"/>
    <xf numFmtId="0" fontId="6" fillId="9" borderId="0" xfId="0" applyFont="1" applyFill="1"/>
    <xf numFmtId="0" fontId="6" fillId="9" borderId="0" xfId="0" applyFont="1" applyFill="1" applyBorder="1" applyAlignment="1">
      <alignment horizontal="right"/>
    </xf>
    <xf numFmtId="164" fontId="6" fillId="9" borderId="0" xfId="1" applyNumberFormat="1" applyFont="1" applyFill="1" applyBorder="1"/>
    <xf numFmtId="167" fontId="25" fillId="9" borderId="0" xfId="2" applyFont="1" applyFill="1" applyBorder="1"/>
    <xf numFmtId="2" fontId="25" fillId="9" borderId="0" xfId="0" applyNumberFormat="1" applyFont="1" applyFill="1"/>
    <xf numFmtId="168" fontId="6" fillId="4" borderId="0" xfId="1" applyFont="1" applyFill="1" applyBorder="1"/>
    <xf numFmtId="0" fontId="4" fillId="9" borderId="0" xfId="0" applyFont="1" applyFill="1"/>
    <xf numFmtId="0" fontId="25" fillId="9" borderId="0" xfId="0" applyFont="1" applyFill="1" applyAlignment="1">
      <alignment horizontal="left"/>
    </xf>
    <xf numFmtId="0" fontId="25" fillId="9" borderId="0" xfId="2" applyNumberFormat="1" applyFont="1" applyFill="1" applyBorder="1" applyAlignment="1">
      <alignment horizontal="left" vertical="top"/>
    </xf>
    <xf numFmtId="0" fontId="4" fillId="4" borderId="0" xfId="0" applyFont="1" applyFill="1"/>
    <xf numFmtId="168" fontId="4" fillId="4" borderId="0" xfId="1" applyFont="1" applyFill="1" applyBorder="1"/>
    <xf numFmtId="168" fontId="25" fillId="4" borderId="0" xfId="1" applyFont="1" applyFill="1" applyBorder="1"/>
    <xf numFmtId="169" fontId="25" fillId="9" borderId="0" xfId="5" applyNumberFormat="1" applyFont="1" applyFill="1"/>
    <xf numFmtId="0" fontId="25" fillId="9" borderId="0" xfId="1" applyNumberFormat="1" applyFont="1" applyFill="1" applyBorder="1"/>
    <xf numFmtId="0" fontId="25" fillId="4" borderId="0" xfId="1" applyNumberFormat="1" applyFont="1" applyFill="1" applyBorder="1"/>
    <xf numFmtId="0" fontId="6" fillId="4" borderId="0" xfId="1" applyNumberFormat="1" applyFont="1" applyFill="1" applyBorder="1"/>
    <xf numFmtId="167" fontId="25" fillId="4" borderId="23" xfId="2" applyFont="1" applyFill="1" applyBorder="1"/>
    <xf numFmtId="3" fontId="25" fillId="4" borderId="23" xfId="2" applyNumberFormat="1" applyFont="1" applyFill="1" applyBorder="1"/>
    <xf numFmtId="0" fontId="25" fillId="4" borderId="0" xfId="0" applyFont="1" applyFill="1" applyAlignment="1"/>
    <xf numFmtId="0" fontId="6" fillId="4" borderId="0" xfId="0" applyFont="1" applyFill="1" applyAlignment="1"/>
    <xf numFmtId="178" fontId="10" fillId="4" borderId="0" xfId="6" applyNumberFormat="1" applyFill="1"/>
    <xf numFmtId="0" fontId="0" fillId="4" borderId="0" xfId="0" applyFill="1" applyBorder="1"/>
    <xf numFmtId="0" fontId="15" fillId="4" borderId="0" xfId="0" applyFont="1" applyFill="1" applyBorder="1" applyAlignment="1">
      <alignment horizontal="left"/>
    </xf>
    <xf numFmtId="0" fontId="6" fillId="6" borderId="1" xfId="0" applyFont="1" applyFill="1" applyBorder="1" applyAlignment="1">
      <alignment vertical="center"/>
    </xf>
    <xf numFmtId="0" fontId="6" fillId="9" borderId="0" xfId="1" applyNumberFormat="1" applyFont="1" applyFill="1" applyBorder="1" applyAlignment="1">
      <alignment horizontal="right" vertical="center"/>
    </xf>
    <xf numFmtId="0" fontId="6" fillId="4" borderId="0" xfId="1" applyNumberFormat="1" applyFont="1" applyFill="1" applyBorder="1" applyAlignment="1" applyProtection="1">
      <alignment horizontal="right" wrapText="1"/>
      <protection locked="0"/>
    </xf>
    <xf numFmtId="0" fontId="6" fillId="6" borderId="1" xfId="0" applyFont="1" applyFill="1" applyBorder="1" applyAlignment="1">
      <alignment vertical="center"/>
    </xf>
    <xf numFmtId="0" fontId="6" fillId="7" borderId="1" xfId="0" applyFont="1" applyFill="1" applyBorder="1" applyAlignment="1">
      <alignment horizontal="right"/>
    </xf>
    <xf numFmtId="0" fontId="10" fillId="9" borderId="0" xfId="0" applyFont="1" applyFill="1"/>
    <xf numFmtId="10" fontId="4" fillId="6" borderId="1" xfId="5" applyNumberFormat="1" applyFont="1" applyFill="1" applyBorder="1"/>
    <xf numFmtId="10" fontId="6" fillId="6" borderId="1" xfId="5" applyNumberFormat="1" applyFont="1" applyFill="1" applyBorder="1"/>
    <xf numFmtId="0" fontId="4" fillId="9" borderId="0" xfId="0" applyFont="1" applyFill="1" applyBorder="1"/>
    <xf numFmtId="173" fontId="0" fillId="9" borderId="0" xfId="0" applyNumberFormat="1" applyFill="1" applyBorder="1"/>
    <xf numFmtId="10" fontId="0" fillId="9" borderId="0" xfId="5" applyNumberFormat="1" applyFont="1" applyFill="1" applyBorder="1"/>
    <xf numFmtId="3" fontId="0" fillId="9" borderId="0" xfId="0" applyNumberFormat="1" applyFill="1" applyBorder="1"/>
    <xf numFmtId="179" fontId="0" fillId="9" borderId="0" xfId="0" applyNumberFormat="1" applyFill="1" applyBorder="1"/>
    <xf numFmtId="167" fontId="10" fillId="9" borderId="0" xfId="2" applyFont="1" applyFill="1" applyBorder="1" applyAlignment="1">
      <alignment horizontal="center"/>
    </xf>
    <xf numFmtId="10" fontId="10" fillId="9" borderId="0" xfId="5" applyNumberFormat="1" applyFont="1" applyFill="1" applyBorder="1" applyAlignment="1">
      <alignment horizontal="center"/>
    </xf>
    <xf numFmtId="10" fontId="0" fillId="6" borderId="5" xfId="0" applyNumberFormat="1" applyFill="1" applyBorder="1"/>
    <xf numFmtId="3" fontId="25" fillId="9" borderId="20" xfId="0" applyNumberFormat="1" applyFont="1" applyFill="1" applyBorder="1"/>
    <xf numFmtId="10" fontId="0" fillId="4" borderId="0" xfId="5" applyNumberFormat="1" applyFont="1" applyFill="1" applyBorder="1" applyAlignment="1">
      <alignment vertical="center" wrapText="1"/>
    </xf>
    <xf numFmtId="168" fontId="10" fillId="0" borderId="5" xfId="6" applyNumberFormat="1" applyFill="1" applyBorder="1"/>
    <xf numFmtId="0" fontId="16" fillId="9" borderId="0" xfId="0" applyFont="1" applyFill="1"/>
    <xf numFmtId="0" fontId="0" fillId="9" borderId="0" xfId="0" applyFill="1" applyBorder="1" applyAlignment="1">
      <alignment vertical="center" wrapText="1"/>
    </xf>
    <xf numFmtId="0" fontId="0" fillId="9" borderId="0" xfId="0" applyFill="1" applyBorder="1" applyAlignment="1">
      <alignment wrapText="1"/>
    </xf>
    <xf numFmtId="10" fontId="10" fillId="9" borderId="0" xfId="5" applyNumberFormat="1" applyFont="1" applyFill="1" applyBorder="1" applyAlignment="1">
      <alignment horizontal="right"/>
    </xf>
    <xf numFmtId="0" fontId="0" fillId="9" borderId="0" xfId="0" applyFill="1" applyBorder="1" applyAlignment="1">
      <alignment horizontal="right"/>
    </xf>
    <xf numFmtId="10" fontId="0" fillId="9" borderId="0" xfId="5" applyNumberFormat="1" applyFont="1" applyFill="1" applyBorder="1" applyAlignment="1">
      <alignment horizontal="right"/>
    </xf>
    <xf numFmtId="180" fontId="0" fillId="4" borderId="0" xfId="0" applyNumberFormat="1" applyFill="1"/>
    <xf numFmtId="181" fontId="0" fillId="4" borderId="0" xfId="0" applyNumberFormat="1" applyFill="1"/>
    <xf numFmtId="0" fontId="35" fillId="4" borderId="0" xfId="6" applyFont="1" applyFill="1" applyBorder="1" applyAlignment="1">
      <alignment horizontal="right"/>
    </xf>
    <xf numFmtId="0" fontId="4" fillId="4" borderId="0" xfId="0" applyFont="1" applyFill="1" applyBorder="1"/>
    <xf numFmtId="0" fontId="15" fillId="4" borderId="0" xfId="0" applyFont="1" applyFill="1" applyBorder="1" applyAlignment="1">
      <alignment horizontal="left"/>
    </xf>
    <xf numFmtId="0" fontId="6" fillId="6" borderId="1" xfId="0" applyFont="1" applyFill="1" applyBorder="1" applyAlignment="1">
      <alignment vertical="center"/>
    </xf>
    <xf numFmtId="10" fontId="4" fillId="4" borderId="0" xfId="5" applyNumberFormat="1" applyFont="1" applyFill="1" applyBorder="1"/>
    <xf numFmtId="10" fontId="4" fillId="4" borderId="0" xfId="5" applyNumberFormat="1" applyFont="1" applyFill="1" applyBorder="1" applyAlignment="1">
      <alignment horizontal="right"/>
    </xf>
    <xf numFmtId="0" fontId="4" fillId="9" borderId="0" xfId="0" applyFont="1" applyFill="1" applyBorder="1" applyAlignment="1">
      <alignment horizontal="left" vertical="center"/>
    </xf>
    <xf numFmtId="10" fontId="4" fillId="9" borderId="0" xfId="5" applyNumberFormat="1" applyFont="1" applyFill="1" applyBorder="1"/>
    <xf numFmtId="168" fontId="4" fillId="9" borderId="0" xfId="1" applyFont="1" applyFill="1" applyBorder="1"/>
    <xf numFmtId="0" fontId="4" fillId="5" borderId="21" xfId="5" applyNumberFormat="1" applyFont="1" applyFill="1" applyBorder="1" applyAlignment="1">
      <alignment horizontal="right" vertical="center"/>
    </xf>
    <xf numFmtId="167" fontId="4" fillId="4" borderId="0" xfId="2" applyFont="1" applyFill="1" applyBorder="1"/>
    <xf numFmtId="164" fontId="4" fillId="4" borderId="0" xfId="1" applyNumberFormat="1" applyFont="1" applyFill="1" applyBorder="1"/>
    <xf numFmtId="10" fontId="4" fillId="5" borderId="6" xfId="5" applyNumberFormat="1" applyFont="1" applyFill="1" applyBorder="1" applyAlignment="1">
      <alignment horizontal="center"/>
    </xf>
    <xf numFmtId="0" fontId="4" fillId="4" borderId="0" xfId="0" applyFont="1" applyFill="1" applyBorder="1" applyAlignment="1"/>
    <xf numFmtId="0" fontId="4" fillId="0" borderId="0" xfId="0" applyFont="1" applyAlignment="1"/>
    <xf numFmtId="164" fontId="4" fillId="4" borderId="0" xfId="0" applyNumberFormat="1" applyFont="1" applyFill="1" applyBorder="1"/>
    <xf numFmtId="0" fontId="4" fillId="4" borderId="0" xfId="0" applyFont="1" applyFill="1" applyAlignment="1"/>
    <xf numFmtId="173" fontId="4" fillId="4" borderId="0" xfId="1" applyNumberFormat="1" applyFont="1" applyFill="1"/>
    <xf numFmtId="0" fontId="43" fillId="4" borderId="0" xfId="0" applyFont="1" applyFill="1"/>
    <xf numFmtId="10" fontId="44" fillId="4" borderId="0" xfId="5" applyNumberFormat="1" applyFont="1" applyFill="1" applyBorder="1"/>
    <xf numFmtId="10" fontId="45" fillId="4" borderId="0" xfId="5" applyNumberFormat="1" applyFont="1" applyFill="1" applyBorder="1"/>
    <xf numFmtId="0" fontId="45" fillId="4" borderId="0" xfId="0" applyFont="1" applyFill="1" applyBorder="1"/>
    <xf numFmtId="0" fontId="45" fillId="4" borderId="0" xfId="0" applyFont="1" applyFill="1"/>
    <xf numFmtId="10" fontId="46" fillId="4" borderId="0" xfId="5" applyNumberFormat="1" applyFont="1" applyFill="1" applyBorder="1"/>
    <xf numFmtId="0" fontId="4" fillId="9" borderId="7" xfId="0" applyFont="1" applyFill="1" applyBorder="1" applyAlignment="1">
      <alignment horizontal="left"/>
    </xf>
    <xf numFmtId="0" fontId="6" fillId="6" borderId="1" xfId="0" applyFont="1" applyFill="1" applyBorder="1" applyAlignment="1">
      <alignment vertical="center"/>
    </xf>
    <xf numFmtId="2" fontId="4" fillId="9" borderId="0" xfId="0" applyNumberFormat="1" applyFont="1" applyFill="1" applyBorder="1"/>
    <xf numFmtId="167" fontId="34" fillId="4" borderId="0" xfId="0" applyNumberFormat="1" applyFont="1" applyFill="1" applyAlignment="1">
      <alignment horizontal="right" vertical="top"/>
    </xf>
    <xf numFmtId="167" fontId="47" fillId="4" borderId="0" xfId="0" applyNumberFormat="1" applyFont="1" applyFill="1"/>
    <xf numFmtId="167" fontId="48" fillId="4" borderId="0" xfId="0" applyNumberFormat="1" applyFont="1" applyFill="1" applyAlignment="1">
      <alignment horizontal="center" vertical="top"/>
    </xf>
    <xf numFmtId="0" fontId="49" fillId="4" borderId="0" xfId="0" applyFont="1" applyFill="1"/>
    <xf numFmtId="0" fontId="46" fillId="4" borderId="0" xfId="0" applyFont="1" applyFill="1" applyAlignment="1">
      <alignment horizontal="center" vertical="top"/>
    </xf>
    <xf numFmtId="0" fontId="46" fillId="4" borderId="0" xfId="0" applyFont="1" applyFill="1"/>
    <xf numFmtId="0" fontId="10" fillId="4" borderId="0" xfId="0" applyFont="1" applyFill="1" applyBorder="1" applyAlignment="1">
      <alignment horizontal="left" vertical="center"/>
    </xf>
    <xf numFmtId="0" fontId="0" fillId="4" borderId="0" xfId="0" applyFill="1" applyBorder="1"/>
    <xf numFmtId="0" fontId="6" fillId="6" borderId="1" xfId="0" applyFont="1" applyFill="1" applyBorder="1" applyAlignment="1">
      <alignment vertical="center"/>
    </xf>
    <xf numFmtId="168" fontId="4" fillId="4" borderId="0" xfId="0" applyNumberFormat="1" applyFont="1" applyFill="1" applyBorder="1" applyAlignment="1">
      <alignment vertical="center"/>
    </xf>
    <xf numFmtId="168" fontId="4" fillId="4" borderId="0" xfId="0" applyNumberFormat="1" applyFont="1" applyFill="1" applyBorder="1" applyAlignment="1">
      <alignment horizontal="center" vertical="center"/>
    </xf>
    <xf numFmtId="168" fontId="10" fillId="4" borderId="13" xfId="0" applyNumberFormat="1" applyFont="1" applyFill="1" applyBorder="1" applyAlignment="1">
      <alignment horizontal="center" vertical="center"/>
    </xf>
    <xf numFmtId="0" fontId="4" fillId="9" borderId="0" xfId="0" applyFont="1" applyFill="1" applyBorder="1" applyAlignment="1">
      <alignment horizontal="left"/>
    </xf>
    <xf numFmtId="10" fontId="6" fillId="0" borderId="0" xfId="5" applyNumberFormat="1" applyFont="1" applyFill="1" applyBorder="1" applyAlignment="1">
      <alignment horizontal="right"/>
    </xf>
    <xf numFmtId="39" fontId="10" fillId="5" borderId="7" xfId="1" applyNumberFormat="1" applyFont="1" applyFill="1" applyBorder="1" applyAlignment="1">
      <alignment horizontal="right" vertical="center"/>
    </xf>
    <xf numFmtId="0" fontId="0" fillId="5" borderId="27" xfId="0" applyFill="1" applyBorder="1" applyAlignment="1"/>
    <xf numFmtId="0" fontId="6" fillId="4" borderId="28" xfId="0" applyFont="1" applyFill="1" applyBorder="1" applyAlignment="1">
      <alignment horizontal="center" vertical="center" wrapText="1"/>
    </xf>
    <xf numFmtId="0" fontId="6" fillId="4" borderId="28" xfId="0" applyFont="1" applyFill="1" applyBorder="1" applyAlignment="1">
      <alignment horizontal="center" vertical="center"/>
    </xf>
    <xf numFmtId="0" fontId="6" fillId="4" borderId="0" xfId="0" applyFont="1" applyFill="1" applyBorder="1" applyAlignment="1">
      <alignment horizontal="left"/>
    </xf>
    <xf numFmtId="0" fontId="6" fillId="4" borderId="30" xfId="0" applyFont="1" applyFill="1" applyBorder="1" applyAlignment="1">
      <alignment horizontal="center" vertical="center"/>
    </xf>
    <xf numFmtId="0" fontId="6" fillId="4" borderId="31" xfId="0" applyFont="1" applyFill="1" applyBorder="1" applyAlignment="1">
      <alignment horizontal="center" vertical="center"/>
    </xf>
    <xf numFmtId="0" fontId="6" fillId="4" borderId="32" xfId="0" applyFont="1" applyFill="1" applyBorder="1" applyAlignment="1">
      <alignment horizontal="center" vertical="center"/>
    </xf>
    <xf numFmtId="177" fontId="4" fillId="5" borderId="22" xfId="1" applyNumberFormat="1" applyFill="1" applyBorder="1" applyAlignment="1">
      <alignment vertical="center"/>
    </xf>
    <xf numFmtId="177" fontId="4" fillId="5" borderId="33" xfId="1" applyNumberFormat="1" applyFill="1" applyBorder="1" applyAlignment="1">
      <alignment vertical="center"/>
    </xf>
    <xf numFmtId="177" fontId="4" fillId="5" borderId="0" xfId="1" applyNumberFormat="1" applyFill="1" applyBorder="1" applyAlignment="1">
      <alignment vertical="center"/>
    </xf>
    <xf numFmtId="177" fontId="4" fillId="5" borderId="34" xfId="1" applyNumberFormat="1" applyFill="1" applyBorder="1" applyAlignment="1">
      <alignment vertical="center"/>
    </xf>
    <xf numFmtId="0" fontId="6" fillId="9" borderId="28" xfId="0" applyFont="1" applyFill="1" applyBorder="1" applyAlignment="1">
      <alignment horizontal="center" vertical="center"/>
    </xf>
    <xf numFmtId="177" fontId="4" fillId="9" borderId="29" xfId="1" applyNumberFormat="1" applyFill="1" applyBorder="1" applyAlignment="1">
      <alignment vertical="center"/>
    </xf>
    <xf numFmtId="177" fontId="4" fillId="9" borderId="35" xfId="1" applyNumberFormat="1" applyFill="1" applyBorder="1" applyAlignment="1">
      <alignment vertical="center"/>
    </xf>
    <xf numFmtId="177" fontId="4" fillId="9" borderId="0" xfId="1" applyNumberFormat="1" applyFill="1" applyBorder="1" applyAlignment="1">
      <alignment vertical="center"/>
    </xf>
    <xf numFmtId="0" fontId="10" fillId="4" borderId="34" xfId="0" applyFont="1" applyFill="1" applyBorder="1" applyAlignment="1">
      <alignment horizontal="left"/>
    </xf>
    <xf numFmtId="0" fontId="6" fillId="4" borderId="36" xfId="0" applyFont="1" applyFill="1" applyBorder="1" applyAlignment="1">
      <alignment vertical="center"/>
    </xf>
    <xf numFmtId="173" fontId="10" fillId="5" borderId="37" xfId="1" applyNumberFormat="1" applyFont="1" applyFill="1" applyBorder="1" applyAlignment="1">
      <alignment horizontal="right" vertical="center"/>
    </xf>
    <xf numFmtId="177" fontId="4" fillId="5" borderId="29" xfId="1" applyNumberFormat="1" applyFill="1" applyBorder="1" applyAlignment="1">
      <alignment horizontal="right" vertical="center"/>
    </xf>
    <xf numFmtId="177" fontId="4" fillId="5" borderId="35" xfId="1" applyNumberFormat="1" applyFill="1" applyBorder="1" applyAlignment="1">
      <alignment vertical="center"/>
    </xf>
    <xf numFmtId="168" fontId="0" fillId="4" borderId="0" xfId="0" applyNumberFormat="1" applyFill="1" applyBorder="1" applyAlignment="1">
      <alignment vertical="center" wrapText="1"/>
    </xf>
    <xf numFmtId="0" fontId="4" fillId="4" borderId="3" xfId="0" applyFont="1" applyFill="1" applyBorder="1" applyProtection="1">
      <protection locked="0"/>
    </xf>
    <xf numFmtId="0" fontId="4" fillId="4" borderId="0" xfId="0" applyFont="1" applyFill="1" applyBorder="1" applyProtection="1">
      <protection locked="0"/>
    </xf>
    <xf numFmtId="0" fontId="0" fillId="9" borderId="0" xfId="0" applyFill="1" applyProtection="1">
      <protection locked="0"/>
    </xf>
    <xf numFmtId="0" fontId="4" fillId="4" borderId="3" xfId="0" applyFont="1" applyFill="1" applyBorder="1" applyAlignment="1" applyProtection="1">
      <alignment horizontal="left"/>
      <protection locked="0"/>
    </xf>
    <xf numFmtId="0" fontId="6" fillId="4" borderId="0" xfId="0" applyFont="1" applyFill="1" applyBorder="1" applyAlignment="1" applyProtection="1">
      <alignment horizontal="left"/>
      <protection locked="0"/>
    </xf>
    <xf numFmtId="0" fontId="0" fillId="4" borderId="0" xfId="0" applyFill="1" applyBorder="1"/>
    <xf numFmtId="0" fontId="4" fillId="4" borderId="0" xfId="0" applyFont="1" applyFill="1" applyBorder="1" applyAlignment="1">
      <alignment vertical="center" wrapText="1"/>
    </xf>
    <xf numFmtId="168" fontId="6" fillId="4" borderId="0" xfId="0" applyNumberFormat="1" applyFont="1" applyFill="1" applyBorder="1" applyAlignment="1">
      <alignment horizontal="left" vertical="center"/>
    </xf>
    <xf numFmtId="0" fontId="6" fillId="4" borderId="0" xfId="0" applyFont="1" applyFill="1" applyBorder="1" applyAlignment="1">
      <alignment horizontal="left" vertical="center"/>
    </xf>
    <xf numFmtId="10" fontId="4" fillId="5" borderId="5" xfId="5" applyNumberFormat="1" applyFont="1" applyFill="1" applyBorder="1" applyAlignment="1">
      <alignment horizontal="center"/>
    </xf>
    <xf numFmtId="0" fontId="41" fillId="9" borderId="26" xfId="0" applyFont="1" applyFill="1" applyBorder="1"/>
    <xf numFmtId="0" fontId="6" fillId="9" borderId="0" xfId="0" applyFont="1" applyFill="1" applyBorder="1" applyAlignment="1">
      <alignment horizontal="center"/>
    </xf>
    <xf numFmtId="0" fontId="42" fillId="9" borderId="0" xfId="0" applyFont="1" applyFill="1" applyBorder="1" applyAlignment="1">
      <alignment horizontal="center"/>
    </xf>
    <xf numFmtId="0" fontId="41" fillId="9" borderId="0" xfId="0" applyFont="1" applyFill="1" applyBorder="1"/>
    <xf numFmtId="177" fontId="10" fillId="9" borderId="0" xfId="0" applyNumberFormat="1" applyFont="1" applyFill="1"/>
    <xf numFmtId="0" fontId="0" fillId="9" borderId="0" xfId="0" applyFill="1" applyBorder="1" applyAlignment="1" applyProtection="1">
      <alignment horizontal="center"/>
      <protection locked="0"/>
    </xf>
    <xf numFmtId="10" fontId="10" fillId="4" borderId="29" xfId="5" applyNumberFormat="1" applyFont="1" applyFill="1" applyBorder="1" applyAlignment="1" applyProtection="1">
      <alignment horizontal="right"/>
      <protection locked="0"/>
    </xf>
    <xf numFmtId="10" fontId="10" fillId="4" borderId="35" xfId="5" applyNumberFormat="1" applyFont="1" applyFill="1" applyBorder="1" applyAlignment="1" applyProtection="1">
      <alignment horizontal="right"/>
      <protection locked="0"/>
    </xf>
    <xf numFmtId="0" fontId="10" fillId="4" borderId="35" xfId="0" applyFont="1" applyFill="1" applyBorder="1" applyAlignment="1" applyProtection="1">
      <alignment horizontal="right"/>
      <protection locked="0"/>
    </xf>
    <xf numFmtId="0" fontId="10" fillId="4" borderId="38" xfId="0" applyFont="1" applyFill="1" applyBorder="1" applyAlignment="1" applyProtection="1">
      <alignment horizontal="right"/>
      <protection locked="0"/>
    </xf>
    <xf numFmtId="177" fontId="4" fillId="9" borderId="21" xfId="1" applyNumberFormat="1" applyFill="1" applyBorder="1" applyAlignment="1">
      <alignment vertical="center"/>
    </xf>
    <xf numFmtId="177" fontId="4" fillId="9" borderId="22" xfId="1" applyNumberFormat="1" applyFill="1" applyBorder="1" applyAlignment="1">
      <alignment vertical="center"/>
    </xf>
    <xf numFmtId="177" fontId="4" fillId="9" borderId="33" xfId="1" applyNumberFormat="1" applyFill="1" applyBorder="1" applyAlignment="1">
      <alignment vertical="center"/>
    </xf>
    <xf numFmtId="177" fontId="4" fillId="9" borderId="27" xfId="1" applyNumberFormat="1" applyFill="1" applyBorder="1" applyAlignment="1">
      <alignment vertical="center"/>
    </xf>
    <xf numFmtId="177" fontId="4" fillId="9" borderId="34" xfId="1" applyNumberFormat="1" applyFill="1" applyBorder="1" applyAlignment="1">
      <alignment vertical="center"/>
    </xf>
    <xf numFmtId="177" fontId="4" fillId="9" borderId="39" xfId="1" applyNumberFormat="1" applyFill="1" applyBorder="1" applyAlignment="1">
      <alignment vertical="center"/>
    </xf>
    <xf numFmtId="177" fontId="4" fillId="9" borderId="40" xfId="1" applyNumberFormat="1" applyFill="1" applyBorder="1" applyAlignment="1">
      <alignment vertical="center"/>
    </xf>
    <xf numFmtId="177" fontId="4" fillId="9" borderId="36" xfId="1" applyNumberFormat="1" applyFill="1" applyBorder="1" applyAlignment="1">
      <alignment vertical="center"/>
    </xf>
    <xf numFmtId="177" fontId="4" fillId="9" borderId="30" xfId="1" applyNumberFormat="1" applyFill="1" applyBorder="1" applyAlignment="1">
      <alignment vertical="center"/>
    </xf>
    <xf numFmtId="177" fontId="4" fillId="9" borderId="31" xfId="1" applyNumberFormat="1" applyFill="1" applyBorder="1" applyAlignment="1">
      <alignment vertical="center"/>
    </xf>
    <xf numFmtId="177" fontId="4" fillId="9" borderId="32" xfId="1" applyNumberFormat="1" applyFill="1" applyBorder="1" applyAlignment="1">
      <alignment vertical="center"/>
    </xf>
    <xf numFmtId="0" fontId="0" fillId="11" borderId="45" xfId="0" applyFill="1" applyBorder="1" applyProtection="1">
      <protection locked="0"/>
    </xf>
    <xf numFmtId="0" fontId="6" fillId="11" borderId="45" xfId="0" applyFont="1" applyFill="1" applyBorder="1" applyAlignment="1">
      <alignment horizontal="center" vertical="center"/>
    </xf>
    <xf numFmtId="0" fontId="0" fillId="9" borderId="0" xfId="0" applyFill="1" applyBorder="1" applyProtection="1">
      <protection locked="0"/>
    </xf>
    <xf numFmtId="0" fontId="6" fillId="9" borderId="0" xfId="0" applyFont="1" applyFill="1" applyBorder="1" applyAlignment="1">
      <alignment horizontal="center" vertical="center"/>
    </xf>
    <xf numFmtId="175" fontId="4" fillId="4" borderId="21" xfId="2" applyNumberFormat="1" applyFill="1" applyBorder="1" applyProtection="1">
      <protection locked="0"/>
    </xf>
    <xf numFmtId="175" fontId="4" fillId="4" borderId="22" xfId="2" applyNumberFormat="1" applyFill="1" applyBorder="1" applyProtection="1">
      <protection locked="0"/>
    </xf>
    <xf numFmtId="0" fontId="0" fillId="4" borderId="0" xfId="0" applyFill="1" applyBorder="1"/>
    <xf numFmtId="0" fontId="6" fillId="7" borderId="45" xfId="0" applyFont="1" applyFill="1" applyBorder="1" applyAlignment="1">
      <alignment horizontal="center"/>
    </xf>
    <xf numFmtId="0" fontId="4" fillId="6" borderId="45" xfId="0" applyFont="1" applyFill="1" applyBorder="1"/>
    <xf numFmtId="0" fontId="0" fillId="6" borderId="45" xfId="0" applyFill="1" applyBorder="1"/>
    <xf numFmtId="10" fontId="4" fillId="6" borderId="45" xfId="5" applyNumberFormat="1" applyFont="1" applyFill="1" applyBorder="1"/>
    <xf numFmtId="10" fontId="0" fillId="6" borderId="7" xfId="0" applyNumberFormat="1" applyFill="1" applyBorder="1"/>
    <xf numFmtId="0" fontId="23" fillId="9" borderId="0" xfId="0" applyFont="1" applyFill="1"/>
    <xf numFmtId="0" fontId="31" fillId="9" borderId="0" xfId="0" applyFont="1" applyFill="1"/>
    <xf numFmtId="0" fontId="33" fillId="9" borderId="0" xfId="0" applyFont="1" applyFill="1" applyAlignment="1">
      <alignment vertical="center"/>
    </xf>
    <xf numFmtId="0" fontId="30" fillId="9" borderId="0" xfId="0" applyFont="1" applyFill="1"/>
    <xf numFmtId="0" fontId="15" fillId="9" borderId="0" xfId="0" applyFont="1" applyFill="1"/>
    <xf numFmtId="0" fontId="0" fillId="9" borderId="2" xfId="0" applyFill="1" applyBorder="1"/>
    <xf numFmtId="0" fontId="0" fillId="4" borderId="0" xfId="0" applyFill="1" applyBorder="1"/>
    <xf numFmtId="0" fontId="34" fillId="4" borderId="0" xfId="0" applyFont="1" applyFill="1"/>
    <xf numFmtId="0" fontId="34" fillId="4" borderId="0" xfId="0" applyFont="1" applyFill="1" applyAlignment="1">
      <alignment horizontal="right"/>
    </xf>
    <xf numFmtId="0" fontId="6" fillId="9" borderId="0" xfId="0" applyFont="1" applyFill="1" applyProtection="1">
      <protection locked="0"/>
    </xf>
    <xf numFmtId="168" fontId="0" fillId="9" borderId="0" xfId="0" applyNumberFormat="1" applyFill="1" applyProtection="1">
      <protection locked="0"/>
    </xf>
    <xf numFmtId="172" fontId="10" fillId="9" borderId="0" xfId="0" applyNumberFormat="1" applyFont="1" applyFill="1" applyProtection="1">
      <protection locked="0"/>
    </xf>
    <xf numFmtId="0" fontId="4" fillId="9" borderId="0" xfId="0" applyFont="1" applyFill="1" applyBorder="1" applyAlignment="1" applyProtection="1">
      <alignment horizontal="left"/>
      <protection locked="0"/>
    </xf>
    <xf numFmtId="0" fontId="4" fillId="9" borderId="0" xfId="0" applyFont="1" applyFill="1" applyBorder="1" applyProtection="1">
      <protection locked="0"/>
    </xf>
    <xf numFmtId="172" fontId="4" fillId="9" borderId="9" xfId="1" applyNumberFormat="1" applyFont="1" applyFill="1" applyBorder="1" applyProtection="1"/>
    <xf numFmtId="0" fontId="41" fillId="9" borderId="46" xfId="0" applyFont="1" applyFill="1" applyBorder="1" applyAlignment="1">
      <alignment horizontal="left"/>
    </xf>
    <xf numFmtId="0" fontId="41" fillId="9" borderId="47" xfId="0" applyFont="1" applyFill="1" applyBorder="1" applyAlignment="1">
      <alignment horizontal="left"/>
    </xf>
    <xf numFmtId="0" fontId="41" fillId="9" borderId="48" xfId="0" applyFont="1" applyFill="1" applyBorder="1" applyAlignment="1">
      <alignment horizontal="left"/>
    </xf>
    <xf numFmtId="0" fontId="41" fillId="9" borderId="49" xfId="0" applyFont="1" applyFill="1" applyBorder="1" applyAlignment="1">
      <alignment horizontal="left"/>
    </xf>
    <xf numFmtId="0" fontId="41" fillId="9" borderId="50" xfId="0" applyFont="1" applyFill="1" applyBorder="1"/>
    <xf numFmtId="0" fontId="41" fillId="9" borderId="51" xfId="0" applyFont="1" applyFill="1" applyBorder="1"/>
    <xf numFmtId="0" fontId="41" fillId="9" borderId="50" xfId="0" applyFont="1" applyFill="1" applyBorder="1" applyAlignment="1">
      <alignment horizontal="left"/>
    </xf>
    <xf numFmtId="0" fontId="41" fillId="9" borderId="51" xfId="0" applyFont="1" applyFill="1" applyBorder="1" applyAlignment="1">
      <alignment horizontal="left"/>
    </xf>
    <xf numFmtId="167" fontId="25" fillId="9" borderId="0" xfId="2" applyFont="1" applyFill="1"/>
    <xf numFmtId="0" fontId="15" fillId="4" borderId="0" xfId="0" applyFont="1" applyFill="1" applyBorder="1" applyAlignment="1">
      <alignment horizontal="left"/>
    </xf>
    <xf numFmtId="0" fontId="0" fillId="4" borderId="0" xfId="0" applyFill="1" applyBorder="1"/>
    <xf numFmtId="0" fontId="0" fillId="7" borderId="45" xfId="0" applyFill="1" applyBorder="1"/>
    <xf numFmtId="0" fontId="10" fillId="11" borderId="45" xfId="0" applyFont="1" applyFill="1" applyBorder="1" applyProtection="1">
      <protection locked="0"/>
    </xf>
    <xf numFmtId="0" fontId="10" fillId="11" borderId="45" xfId="0" applyFont="1" applyFill="1" applyBorder="1" applyAlignment="1" applyProtection="1">
      <alignment horizontal="center"/>
      <protection locked="0"/>
    </xf>
    <xf numFmtId="168" fontId="10" fillId="11" borderId="45" xfId="1" applyFont="1" applyFill="1" applyBorder="1" applyProtection="1">
      <protection locked="0"/>
    </xf>
    <xf numFmtId="0" fontId="6" fillId="11" borderId="45" xfId="1" applyNumberFormat="1" applyFont="1" applyFill="1" applyBorder="1" applyAlignment="1" applyProtection="1">
      <alignment horizontal="right" wrapText="1"/>
      <protection locked="0"/>
    </xf>
    <xf numFmtId="168" fontId="6" fillId="11" borderId="45" xfId="1" applyFont="1" applyFill="1" applyBorder="1" applyAlignment="1" applyProtection="1">
      <alignment horizontal="center" wrapText="1"/>
      <protection locked="0"/>
    </xf>
    <xf numFmtId="0" fontId="6" fillId="11" borderId="45" xfId="0" applyFont="1" applyFill="1" applyBorder="1" applyAlignment="1" applyProtection="1">
      <alignment horizontal="center" wrapText="1"/>
      <protection locked="0"/>
    </xf>
    <xf numFmtId="0" fontId="10" fillId="11" borderId="45" xfId="0" applyFont="1" applyFill="1" applyBorder="1" applyAlignment="1" applyProtection="1">
      <alignment wrapText="1"/>
      <protection locked="0"/>
    </xf>
    <xf numFmtId="0" fontId="15" fillId="11" borderId="45" xfId="0" applyFont="1" applyFill="1" applyBorder="1" applyAlignment="1" applyProtection="1">
      <alignment horizontal="left"/>
      <protection locked="0"/>
    </xf>
    <xf numFmtId="0" fontId="50" fillId="9" borderId="0" xfId="0" applyFont="1" applyFill="1"/>
    <xf numFmtId="0" fontId="51" fillId="9" borderId="0" xfId="0" applyFont="1" applyFill="1"/>
    <xf numFmtId="0" fontId="52" fillId="6" borderId="0" xfId="0" applyFont="1" applyFill="1"/>
    <xf numFmtId="168" fontId="4" fillId="4" borderId="0" xfId="2" applyNumberFormat="1" applyFont="1" applyFill="1" applyBorder="1"/>
    <xf numFmtId="168" fontId="4" fillId="9" borderId="0" xfId="2" applyNumberFormat="1" applyFont="1" applyFill="1" applyBorder="1"/>
    <xf numFmtId="168" fontId="4" fillId="4" borderId="44" xfId="2" applyNumberFormat="1" applyFont="1" applyFill="1" applyBorder="1"/>
    <xf numFmtId="168" fontId="40" fillId="4" borderId="23" xfId="2" applyNumberFormat="1" applyFont="1" applyFill="1" applyBorder="1"/>
    <xf numFmtId="168" fontId="6" fillId="4" borderId="0" xfId="2" applyNumberFormat="1" applyFont="1" applyFill="1" applyBorder="1"/>
    <xf numFmtId="168" fontId="25" fillId="4" borderId="23" xfId="2" applyNumberFormat="1" applyFont="1" applyFill="1" applyBorder="1"/>
    <xf numFmtId="168" fontId="4" fillId="4" borderId="0" xfId="0" applyNumberFormat="1" applyFont="1" applyFill="1"/>
    <xf numFmtId="168" fontId="6" fillId="4" borderId="0" xfId="0" applyNumberFormat="1" applyFont="1" applyFill="1"/>
    <xf numFmtId="168" fontId="0" fillId="9" borderId="0" xfId="0" applyNumberFormat="1" applyFill="1"/>
    <xf numFmtId="168" fontId="0" fillId="9" borderId="24" xfId="0" applyNumberFormat="1" applyFill="1" applyBorder="1"/>
    <xf numFmtId="168" fontId="40" fillId="9" borderId="20" xfId="0" applyNumberFormat="1" applyFont="1" applyFill="1" applyBorder="1"/>
    <xf numFmtId="168" fontId="6" fillId="9" borderId="0" xfId="0" applyNumberFormat="1" applyFont="1" applyFill="1" applyBorder="1"/>
    <xf numFmtId="168" fontId="6" fillId="9" borderId="24" xfId="0" applyNumberFormat="1" applyFont="1" applyFill="1" applyBorder="1"/>
    <xf numFmtId="168" fontId="0" fillId="6" borderId="5" xfId="0" applyNumberFormat="1" applyFill="1" applyBorder="1"/>
    <xf numFmtId="168" fontId="25" fillId="9" borderId="20" xfId="0" applyNumberFormat="1" applyFont="1" applyFill="1" applyBorder="1"/>
    <xf numFmtId="168" fontId="25" fillId="9" borderId="20" xfId="2" applyNumberFormat="1" applyFont="1" applyFill="1" applyBorder="1" applyAlignment="1">
      <alignment horizontal="center"/>
    </xf>
    <xf numFmtId="168" fontId="10" fillId="9" borderId="0" xfId="2" applyNumberFormat="1" applyFont="1" applyFill="1" applyBorder="1" applyAlignment="1">
      <alignment horizontal="center"/>
    </xf>
    <xf numFmtId="168" fontId="6" fillId="9" borderId="0" xfId="0" applyNumberFormat="1" applyFont="1" applyFill="1"/>
    <xf numFmtId="182" fontId="0" fillId="4" borderId="0" xfId="0" applyNumberFormat="1" applyFill="1"/>
    <xf numFmtId="170" fontId="10" fillId="4" borderId="0" xfId="1" applyNumberFormat="1" applyFont="1" applyFill="1"/>
    <xf numFmtId="0" fontId="6" fillId="6" borderId="1" xfId="0" applyFont="1" applyFill="1" applyBorder="1" applyAlignment="1">
      <alignment vertical="center"/>
    </xf>
    <xf numFmtId="0" fontId="33" fillId="9" borderId="0" xfId="0" applyFont="1" applyFill="1" applyAlignment="1">
      <alignment horizontal="right" vertical="center"/>
    </xf>
    <xf numFmtId="17" fontId="33" fillId="9" borderId="0" xfId="0" quotePrefix="1" applyNumberFormat="1" applyFont="1" applyFill="1" applyAlignment="1">
      <alignment vertical="center"/>
    </xf>
    <xf numFmtId="0" fontId="33" fillId="9" borderId="0" xfId="0" applyFont="1" applyFill="1" applyAlignment="1">
      <alignment horizontal="left" vertical="center"/>
    </xf>
    <xf numFmtId="0" fontId="4" fillId="4" borderId="0" xfId="0" quotePrefix="1" applyFont="1" applyFill="1" applyBorder="1" applyAlignment="1">
      <alignment vertical="center" wrapText="1"/>
    </xf>
    <xf numFmtId="0" fontId="4" fillId="4" borderId="0" xfId="0" quotePrefix="1" applyFont="1" applyFill="1" applyAlignment="1"/>
    <xf numFmtId="170" fontId="0" fillId="8" borderId="6" xfId="0" applyNumberFormat="1" applyFill="1" applyBorder="1" applyAlignment="1">
      <alignment horizontal="right"/>
    </xf>
    <xf numFmtId="170" fontId="0" fillId="8" borderId="0" xfId="0" applyNumberFormat="1" applyFill="1" applyBorder="1" applyAlignment="1">
      <alignment horizontal="right"/>
    </xf>
    <xf numFmtId="1" fontId="10" fillId="5" borderId="6" xfId="1" applyNumberFormat="1" applyFont="1" applyFill="1" applyBorder="1" applyAlignment="1">
      <alignment horizontal="center" vertical="center"/>
    </xf>
    <xf numFmtId="0" fontId="22" fillId="9" borderId="0" xfId="0" applyFont="1" applyFill="1" applyBorder="1" applyAlignment="1">
      <alignment horizontal="center"/>
    </xf>
    <xf numFmtId="0" fontId="15" fillId="9" borderId="0" xfId="0" applyFont="1" applyFill="1" applyBorder="1" applyAlignment="1">
      <alignment horizontal="left"/>
    </xf>
    <xf numFmtId="0" fontId="10" fillId="9" borderId="0" xfId="0" applyFont="1" applyFill="1" applyBorder="1"/>
    <xf numFmtId="9" fontId="0" fillId="9" borderId="0" xfId="5" applyNumberFormat="1" applyFont="1" applyFill="1" applyBorder="1"/>
    <xf numFmtId="169" fontId="0" fillId="9" borderId="0" xfId="5" applyNumberFormat="1" applyFont="1" applyFill="1" applyBorder="1"/>
    <xf numFmtId="171" fontId="0" fillId="9" borderId="0" xfId="1" applyNumberFormat="1" applyFont="1" applyFill="1" applyBorder="1"/>
    <xf numFmtId="173" fontId="0" fillId="9" borderId="0" xfId="1" applyNumberFormat="1" applyFont="1" applyFill="1" applyBorder="1"/>
    <xf numFmtId="171" fontId="0" fillId="9" borderId="0" xfId="0" applyNumberFormat="1" applyFill="1" applyBorder="1"/>
    <xf numFmtId="170" fontId="0" fillId="9" borderId="0" xfId="0" applyNumberFormat="1" applyFill="1" applyBorder="1"/>
    <xf numFmtId="0" fontId="21" fillId="9" borderId="0" xfId="0" applyFont="1" applyFill="1" applyBorder="1" applyAlignment="1">
      <alignment horizontal="right"/>
    </xf>
    <xf numFmtId="0" fontId="6" fillId="9" borderId="0" xfId="0" applyFont="1" applyFill="1" applyBorder="1"/>
    <xf numFmtId="173" fontId="10" fillId="9" borderId="0" xfId="1" applyNumberFormat="1" applyFont="1" applyFill="1" applyBorder="1"/>
    <xf numFmtId="168" fontId="21" fillId="9" borderId="0" xfId="1" applyFont="1" applyFill="1" applyBorder="1" applyAlignment="1">
      <alignment horizontal="right"/>
    </xf>
    <xf numFmtId="168" fontId="21" fillId="9" borderId="0" xfId="1" applyNumberFormat="1" applyFont="1" applyFill="1" applyBorder="1" applyAlignment="1">
      <alignment horizontal="right"/>
    </xf>
    <xf numFmtId="171" fontId="10" fillId="9" borderId="0" xfId="1" applyNumberFormat="1" applyFont="1" applyFill="1" applyBorder="1"/>
    <xf numFmtId="168" fontId="10" fillId="9" borderId="0" xfId="1" applyFont="1" applyFill="1" applyBorder="1"/>
    <xf numFmtId="0" fontId="10" fillId="9" borderId="0" xfId="6" applyFill="1" applyBorder="1"/>
    <xf numFmtId="168" fontId="10" fillId="9" borderId="0" xfId="6" applyNumberFormat="1" applyFill="1"/>
    <xf numFmtId="0" fontId="10" fillId="9" borderId="0" xfId="6" applyFill="1"/>
    <xf numFmtId="168" fontId="10" fillId="9" borderId="5" xfId="6" applyNumberFormat="1" applyFill="1" applyBorder="1"/>
    <xf numFmtId="168" fontId="10" fillId="9" borderId="6" xfId="6" applyNumberFormat="1" applyFill="1" applyBorder="1"/>
    <xf numFmtId="168" fontId="10" fillId="9" borderId="0" xfId="6" applyNumberFormat="1" applyFill="1" applyBorder="1"/>
    <xf numFmtId="168" fontId="10" fillId="9" borderId="21" xfId="6" applyNumberFormat="1" applyFill="1" applyBorder="1"/>
    <xf numFmtId="168" fontId="10" fillId="9" borderId="22" xfId="6" applyNumberFormat="1" applyFill="1" applyBorder="1"/>
    <xf numFmtId="168" fontId="10" fillId="9" borderId="2" xfId="6" applyNumberFormat="1" applyFill="1" applyBorder="1"/>
    <xf numFmtId="0" fontId="6" fillId="9" borderId="4" xfId="6" applyFont="1" applyFill="1" applyBorder="1"/>
    <xf numFmtId="168" fontId="6" fillId="9" borderId="4" xfId="6" applyNumberFormat="1" applyFont="1" applyFill="1" applyBorder="1" applyAlignment="1">
      <alignment horizontal="right"/>
    </xf>
    <xf numFmtId="0" fontId="10" fillId="9" borderId="0" xfId="6" applyFont="1" applyFill="1" applyBorder="1"/>
    <xf numFmtId="168" fontId="10" fillId="9" borderId="21" xfId="6" applyNumberFormat="1" applyFill="1" applyBorder="1"/>
    <xf numFmtId="0" fontId="10" fillId="9" borderId="13" xfId="6" applyFont="1" applyFill="1" applyBorder="1"/>
    <xf numFmtId="10" fontId="10" fillId="9" borderId="5" xfId="7" applyNumberFormat="1" applyFont="1" applyFill="1" applyBorder="1"/>
    <xf numFmtId="10" fontId="10" fillId="9" borderId="6" xfId="7" applyNumberFormat="1" applyFont="1" applyFill="1" applyBorder="1"/>
    <xf numFmtId="10" fontId="10" fillId="9" borderId="0" xfId="6" applyNumberFormat="1" applyFill="1"/>
    <xf numFmtId="10" fontId="10" fillId="9" borderId="0" xfId="7" applyNumberFormat="1" applyFont="1" applyFill="1" applyBorder="1"/>
    <xf numFmtId="0" fontId="6" fillId="9" borderId="0" xfId="6" applyFont="1" applyFill="1" applyBorder="1" applyAlignment="1">
      <alignment horizontal="right"/>
    </xf>
    <xf numFmtId="0" fontId="6" fillId="9" borderId="4" xfId="6" applyFont="1" applyFill="1" applyBorder="1" applyAlignment="1">
      <alignment horizontal="right"/>
    </xf>
    <xf numFmtId="168" fontId="10" fillId="9" borderId="0" xfId="7" applyNumberFormat="1" applyFont="1" applyFill="1"/>
    <xf numFmtId="0" fontId="6" fillId="9" borderId="0" xfId="6" applyFont="1" applyFill="1" applyBorder="1"/>
    <xf numFmtId="168" fontId="6" fillId="9" borderId="0" xfId="6" applyNumberFormat="1" applyFont="1" applyFill="1" applyBorder="1" applyAlignment="1">
      <alignment horizontal="right"/>
    </xf>
    <xf numFmtId="0" fontId="4" fillId="9" borderId="0" xfId="6" applyFont="1" applyFill="1" applyBorder="1"/>
    <xf numFmtId="168" fontId="34" fillId="9" borderId="0" xfId="6" applyNumberFormat="1" applyFont="1" applyFill="1" applyBorder="1" applyAlignment="1">
      <alignment horizontal="left"/>
    </xf>
    <xf numFmtId="0" fontId="10" fillId="9" borderId="0" xfId="6" applyFont="1" applyFill="1"/>
    <xf numFmtId="0" fontId="4" fillId="9" borderId="0" xfId="6" applyFont="1" applyFill="1"/>
    <xf numFmtId="168" fontId="21" fillId="9" borderId="0" xfId="1" applyNumberFormat="1" applyFont="1" applyFill="1" applyAlignment="1">
      <alignment horizontal="right"/>
    </xf>
    <xf numFmtId="171" fontId="21" fillId="9" borderId="0" xfId="1" applyNumberFormat="1" applyFont="1" applyFill="1"/>
    <xf numFmtId="168" fontId="21" fillId="9" borderId="2" xfId="1" applyNumberFormat="1" applyFont="1" applyFill="1" applyBorder="1" applyAlignment="1">
      <alignment horizontal="right"/>
    </xf>
    <xf numFmtId="168" fontId="21" fillId="9" borderId="0" xfId="1" applyFont="1" applyFill="1" applyAlignment="1">
      <alignment horizontal="right"/>
    </xf>
    <xf numFmtId="171" fontId="10" fillId="9" borderId="0" xfId="1" applyNumberFormat="1" applyFont="1" applyFill="1"/>
    <xf numFmtId="0" fontId="21" fillId="9" borderId="0" xfId="0" applyFont="1" applyFill="1" applyAlignment="1">
      <alignment horizontal="right"/>
    </xf>
    <xf numFmtId="173" fontId="10" fillId="9" borderId="0" xfId="1" applyNumberFormat="1" applyFont="1" applyFill="1"/>
    <xf numFmtId="0" fontId="6" fillId="9" borderId="0" xfId="0" applyFont="1" applyFill="1" applyAlignment="1">
      <alignment horizontal="right"/>
    </xf>
    <xf numFmtId="0" fontId="6" fillId="9" borderId="2" xfId="0" applyFont="1" applyFill="1" applyBorder="1" applyAlignment="1">
      <alignment horizontal="right"/>
    </xf>
    <xf numFmtId="173" fontId="10" fillId="9" borderId="2" xfId="1" applyNumberFormat="1" applyFont="1" applyFill="1" applyBorder="1"/>
    <xf numFmtId="0" fontId="6" fillId="6" borderId="1" xfId="0" applyFont="1" applyFill="1" applyBorder="1" applyAlignment="1">
      <alignment vertical="center"/>
    </xf>
    <xf numFmtId="0" fontId="10" fillId="4" borderId="0" xfId="0" applyFont="1" applyFill="1" applyBorder="1" applyAlignment="1">
      <alignment horizontal="left" vertical="center"/>
    </xf>
    <xf numFmtId="0" fontId="0" fillId="4" borderId="0" xfId="0" applyFill="1" applyBorder="1"/>
    <xf numFmtId="0" fontId="4" fillId="9" borderId="0" xfId="13" applyFont="1" applyFill="1" applyBorder="1" applyAlignment="1" applyProtection="1">
      <alignment vertical="center"/>
    </xf>
    <xf numFmtId="0" fontId="4" fillId="9" borderId="0" xfId="13" applyFont="1" applyFill="1" applyBorder="1" applyProtection="1"/>
    <xf numFmtId="0" fontId="4" fillId="9" borderId="0" xfId="13" applyFont="1" applyFill="1" applyBorder="1" applyAlignment="1" applyProtection="1">
      <alignment horizontal="left"/>
    </xf>
    <xf numFmtId="0" fontId="4" fillId="9" borderId="0" xfId="13" applyFont="1" applyFill="1" applyBorder="1" applyAlignment="1" applyProtection="1">
      <alignment horizontal="center" vertical="top"/>
    </xf>
    <xf numFmtId="0" fontId="4" fillId="9" borderId="0" xfId="13" applyFont="1" applyFill="1" applyBorder="1" applyAlignment="1" applyProtection="1">
      <alignment vertical="top"/>
    </xf>
    <xf numFmtId="0" fontId="4" fillId="9" borderId="0" xfId="13" applyFont="1" applyFill="1" applyBorder="1" applyAlignment="1" applyProtection="1">
      <alignment horizontal="center"/>
    </xf>
    <xf numFmtId="0" fontId="4" fillId="9" borderId="0" xfId="13" applyFont="1" applyFill="1" applyBorder="1" applyAlignment="1" applyProtection="1"/>
    <xf numFmtId="0" fontId="4" fillId="9" borderId="0" xfId="13" applyFont="1" applyFill="1" applyBorder="1" applyAlignment="1" applyProtection="1">
      <alignment horizontal="left" vertical="top" wrapText="1"/>
    </xf>
    <xf numFmtId="0" fontId="6" fillId="9" borderId="0" xfId="13" applyFont="1" applyFill="1" applyBorder="1" applyAlignment="1" applyProtection="1">
      <alignment horizontal="left" indent="1"/>
    </xf>
    <xf numFmtId="0" fontId="4" fillId="9" borderId="0" xfId="13" applyFont="1" applyFill="1" applyBorder="1" applyAlignment="1" applyProtection="1">
      <alignment horizontal="left" indent="1"/>
    </xf>
    <xf numFmtId="0" fontId="6" fillId="9" borderId="0" xfId="13" applyFont="1" applyFill="1" applyBorder="1" applyAlignment="1" applyProtection="1">
      <alignment horizontal="left" vertical="top"/>
    </xf>
    <xf numFmtId="17" fontId="4" fillId="9" borderId="0" xfId="13" quotePrefix="1" applyNumberFormat="1" applyFont="1" applyFill="1" applyBorder="1" applyProtection="1"/>
    <xf numFmtId="0" fontId="4" fillId="9" borderId="56" xfId="13" applyFont="1" applyFill="1" applyBorder="1" applyProtection="1"/>
    <xf numFmtId="0" fontId="22" fillId="9" borderId="0" xfId="13" applyFont="1" applyFill="1" applyBorder="1" applyAlignment="1" applyProtection="1">
      <alignment vertical="center"/>
    </xf>
    <xf numFmtId="0" fontId="54" fillId="9" borderId="0" xfId="13" applyFont="1" applyFill="1" applyBorder="1" applyProtection="1"/>
    <xf numFmtId="0" fontId="6" fillId="7" borderId="1" xfId="0" applyFont="1" applyFill="1" applyBorder="1"/>
    <xf numFmtId="0" fontId="54" fillId="9" borderId="0" xfId="13" applyFont="1" applyFill="1" applyBorder="1" applyProtection="1">
      <protection hidden="1"/>
    </xf>
    <xf numFmtId="0" fontId="4" fillId="9" borderId="0" xfId="13" applyFont="1" applyFill="1" applyBorder="1" applyProtection="1">
      <protection hidden="1"/>
    </xf>
    <xf numFmtId="0" fontId="34" fillId="9" borderId="0" xfId="13" applyFont="1" applyFill="1" applyBorder="1" applyProtection="1"/>
    <xf numFmtId="0" fontId="4" fillId="4" borderId="2" xfId="0" applyFont="1" applyFill="1" applyBorder="1"/>
    <xf numFmtId="10" fontId="4" fillId="9" borderId="0" xfId="5" applyNumberFormat="1" applyFill="1"/>
    <xf numFmtId="0" fontId="54" fillId="0" borderId="0" xfId="13" applyFont="1" applyFill="1" applyBorder="1" applyProtection="1"/>
    <xf numFmtId="0" fontId="54" fillId="0" borderId="0" xfId="13" applyFont="1" applyFill="1" applyBorder="1" applyProtection="1">
      <protection hidden="1"/>
    </xf>
    <xf numFmtId="0" fontId="4" fillId="9" borderId="0" xfId="13" applyNumberFormat="1" applyFont="1" applyFill="1" applyBorder="1" applyAlignment="1" applyProtection="1">
      <alignment vertical="center"/>
      <protection locked="0"/>
    </xf>
    <xf numFmtId="0" fontId="6" fillId="9" borderId="0" xfId="13" applyFont="1" applyFill="1" applyBorder="1" applyAlignment="1" applyProtection="1">
      <alignment horizontal="left"/>
    </xf>
    <xf numFmtId="0" fontId="6" fillId="9" borderId="0" xfId="13" quotePrefix="1" applyFont="1" applyFill="1" applyBorder="1" applyAlignment="1" applyProtection="1">
      <alignment horizontal="left"/>
    </xf>
    <xf numFmtId="0" fontId="6" fillId="4" borderId="0" xfId="0" applyFont="1" applyFill="1" applyBorder="1" applyAlignment="1">
      <alignment wrapText="1"/>
    </xf>
    <xf numFmtId="10" fontId="4" fillId="5" borderId="0" xfId="5" applyNumberFormat="1" applyFill="1" applyBorder="1" applyAlignment="1">
      <alignment vertical="center"/>
    </xf>
    <xf numFmtId="0" fontId="4" fillId="4" borderId="0" xfId="0" quotePrefix="1" applyFont="1" applyFill="1" applyProtection="1">
      <protection locked="0"/>
    </xf>
    <xf numFmtId="0" fontId="13" fillId="4" borderId="0" xfId="0" quotePrefix="1" applyFont="1" applyFill="1" applyBorder="1" applyProtection="1">
      <protection locked="0"/>
    </xf>
    <xf numFmtId="0" fontId="20" fillId="9" borderId="0" xfId="0" applyFont="1" applyFill="1" applyProtection="1">
      <protection locked="0"/>
    </xf>
    <xf numFmtId="0" fontId="13" fillId="9" borderId="0" xfId="0" applyFont="1" applyFill="1" applyProtection="1">
      <protection locked="0"/>
    </xf>
    <xf numFmtId="0" fontId="0" fillId="4" borderId="2" xfId="0" applyFill="1" applyBorder="1" applyProtection="1">
      <protection locked="0"/>
    </xf>
    <xf numFmtId="0" fontId="6" fillId="4" borderId="2" xfId="0" applyFont="1" applyFill="1" applyBorder="1" applyProtection="1">
      <protection locked="0"/>
    </xf>
    <xf numFmtId="172" fontId="4" fillId="4" borderId="0" xfId="0" applyNumberFormat="1" applyFont="1" applyFill="1" applyProtection="1">
      <protection locked="0"/>
    </xf>
    <xf numFmtId="0" fontId="4" fillId="4" borderId="0" xfId="0" applyFont="1" applyFill="1" applyAlignment="1" applyProtection="1">
      <alignment horizontal="left" indent="1"/>
      <protection locked="0"/>
    </xf>
    <xf numFmtId="0" fontId="6" fillId="4" borderId="0" xfId="0" applyFont="1" applyFill="1" applyAlignment="1" applyProtection="1">
      <alignment horizontal="left" indent="1"/>
      <protection locked="0"/>
    </xf>
    <xf numFmtId="0" fontId="6" fillId="4" borderId="0" xfId="0" applyFont="1" applyFill="1" applyAlignment="1" applyProtection="1">
      <protection locked="0"/>
    </xf>
    <xf numFmtId="172" fontId="4" fillId="9" borderId="0" xfId="0" applyNumberFormat="1" applyFont="1" applyFill="1" applyProtection="1">
      <protection locked="0"/>
    </xf>
    <xf numFmtId="0" fontId="10" fillId="9" borderId="0" xfId="0" applyFont="1" applyFill="1" applyProtection="1">
      <protection locked="0"/>
    </xf>
    <xf numFmtId="0" fontId="0" fillId="4" borderId="0" xfId="0" applyFill="1" applyBorder="1"/>
    <xf numFmtId="0" fontId="34" fillId="4" borderId="0" xfId="0" applyFont="1" applyFill="1" applyAlignment="1">
      <alignment wrapText="1"/>
    </xf>
    <xf numFmtId="168" fontId="4" fillId="9" borderId="0" xfId="0" applyNumberFormat="1" applyFont="1" applyFill="1" applyBorder="1" applyAlignment="1">
      <alignment vertical="center"/>
    </xf>
    <xf numFmtId="9" fontId="4" fillId="9" borderId="0" xfId="5" applyFont="1" applyFill="1" applyBorder="1" applyAlignment="1">
      <alignment horizontal="center"/>
    </xf>
    <xf numFmtId="10" fontId="4" fillId="9" borderId="0" xfId="5" applyNumberFormat="1" applyFill="1" applyBorder="1" applyAlignment="1">
      <alignment horizontal="right"/>
    </xf>
    <xf numFmtId="10" fontId="0" fillId="9" borderId="0" xfId="0" applyNumberFormat="1" applyFill="1" applyBorder="1" applyAlignment="1">
      <alignment horizontal="right"/>
    </xf>
    <xf numFmtId="173" fontId="4" fillId="5" borderId="5" xfId="1" applyNumberFormat="1" applyFont="1" applyFill="1" applyBorder="1" applyAlignment="1">
      <alignment horizontal="right" vertical="center"/>
    </xf>
    <xf numFmtId="0" fontId="4" fillId="9" borderId="0" xfId="0" applyFont="1" applyFill="1" applyBorder="1" applyAlignment="1">
      <alignment horizontal="center" vertical="center"/>
    </xf>
    <xf numFmtId="2" fontId="4" fillId="9" borderId="0" xfId="0" applyNumberFormat="1" applyFont="1" applyFill="1"/>
    <xf numFmtId="167" fontId="25" fillId="9" borderId="0" xfId="0" applyNumberFormat="1" applyFont="1" applyFill="1"/>
    <xf numFmtId="10" fontId="34" fillId="9" borderId="0" xfId="5" applyNumberFormat="1" applyFont="1" applyFill="1" applyBorder="1" applyAlignment="1">
      <alignment horizontal="left"/>
    </xf>
    <xf numFmtId="184" fontId="10" fillId="5" borderId="0" xfId="0" applyNumberFormat="1" applyFont="1" applyFill="1"/>
    <xf numFmtId="184" fontId="4" fillId="5" borderId="0" xfId="5" applyNumberFormat="1" applyFill="1" applyBorder="1" applyAlignment="1">
      <alignment horizontal="right"/>
    </xf>
    <xf numFmtId="168" fontId="4" fillId="4" borderId="13" xfId="0" applyNumberFormat="1" applyFont="1" applyFill="1" applyBorder="1" applyAlignment="1">
      <alignment horizontal="center" vertical="center"/>
    </xf>
    <xf numFmtId="10" fontId="0" fillId="4" borderId="0" xfId="0" applyNumberFormat="1" applyFill="1" applyProtection="1">
      <protection locked="0"/>
    </xf>
    <xf numFmtId="171" fontId="4" fillId="9" borderId="0" xfId="1" applyNumberFormat="1" applyFont="1" applyFill="1" applyBorder="1"/>
    <xf numFmtId="0" fontId="4" fillId="9" borderId="0" xfId="13" applyFont="1" applyFill="1" applyBorder="1" applyAlignment="1" applyProtection="1">
      <alignment horizontal="right" indent="1"/>
    </xf>
    <xf numFmtId="0" fontId="4" fillId="14" borderId="53" xfId="13" applyFont="1" applyFill="1" applyBorder="1" applyAlignment="1" applyProtection="1">
      <alignment horizontal="left"/>
      <protection locked="0"/>
    </xf>
    <xf numFmtId="0" fontId="6" fillId="7" borderId="1" xfId="0" applyFont="1" applyFill="1" applyBorder="1" applyProtection="1"/>
    <xf numFmtId="0" fontId="6" fillId="6" borderId="1" xfId="0" applyFont="1" applyFill="1" applyBorder="1" applyAlignment="1" applyProtection="1">
      <alignment vertical="center"/>
    </xf>
    <xf numFmtId="0" fontId="4" fillId="9" borderId="0" xfId="13" applyNumberFormat="1" applyFont="1" applyFill="1" applyBorder="1" applyAlignment="1" applyProtection="1">
      <alignment horizontal="left" vertical="center"/>
    </xf>
    <xf numFmtId="0" fontId="4" fillId="9" borderId="0" xfId="13" applyNumberFormat="1" applyFont="1" applyFill="1" applyBorder="1" applyAlignment="1" applyProtection="1">
      <alignment vertical="center"/>
    </xf>
    <xf numFmtId="49" fontId="4" fillId="9" borderId="0" xfId="13" applyNumberFormat="1" applyFont="1" applyFill="1" applyBorder="1" applyAlignment="1" applyProtection="1">
      <alignment horizontal="center" vertical="center"/>
    </xf>
    <xf numFmtId="0" fontId="6" fillId="6" borderId="45" xfId="0" applyFont="1" applyFill="1" applyBorder="1" applyAlignment="1">
      <alignment vertical="center"/>
    </xf>
    <xf numFmtId="0" fontId="4" fillId="4" borderId="0" xfId="0" applyFont="1" applyFill="1" applyAlignment="1">
      <alignment horizontal="left"/>
    </xf>
    <xf numFmtId="0" fontId="55" fillId="9" borderId="0" xfId="0" applyFont="1" applyFill="1"/>
    <xf numFmtId="0" fontId="4" fillId="9" borderId="57" xfId="0" applyFont="1" applyFill="1" applyBorder="1"/>
    <xf numFmtId="0" fontId="4" fillId="9" borderId="52" xfId="0" applyFont="1" applyFill="1" applyBorder="1" applyAlignment="1">
      <alignment horizontal="left"/>
    </xf>
    <xf numFmtId="17" fontId="4" fillId="9" borderId="52" xfId="0" quotePrefix="1" applyNumberFormat="1" applyFont="1" applyFill="1" applyBorder="1"/>
    <xf numFmtId="0" fontId="4" fillId="9" borderId="52" xfId="0" applyFont="1" applyFill="1" applyBorder="1"/>
    <xf numFmtId="0" fontId="4" fillId="9" borderId="0" xfId="0" applyFont="1" applyFill="1" applyAlignment="1">
      <alignment horizontal="left"/>
    </xf>
    <xf numFmtId="0" fontId="4" fillId="9" borderId="0" xfId="0" quotePrefix="1" applyFont="1" applyFill="1" applyAlignment="1">
      <alignment horizontal="left"/>
    </xf>
    <xf numFmtId="0" fontId="4" fillId="9" borderId="0" xfId="0" quotePrefix="1" applyFont="1" applyFill="1"/>
    <xf numFmtId="0" fontId="56" fillId="9" borderId="0" xfId="0" applyFont="1" applyFill="1"/>
    <xf numFmtId="17" fontId="4" fillId="9" borderId="0" xfId="0" quotePrefix="1" applyNumberFormat="1" applyFont="1" applyFill="1"/>
    <xf numFmtId="0" fontId="4" fillId="9" borderId="0" xfId="0" applyFont="1" applyFill="1" applyBorder="1" applyAlignment="1">
      <alignment horizontal="right"/>
    </xf>
    <xf numFmtId="10" fontId="0" fillId="0" borderId="0" xfId="5" applyNumberFormat="1" applyFont="1" applyAlignment="1" applyProtection="1">
      <alignment horizontal="center"/>
      <protection locked="0"/>
    </xf>
    <xf numFmtId="10" fontId="0" fillId="0" borderId="0" xfId="0" applyNumberFormat="1" applyAlignment="1" applyProtection="1">
      <alignment horizontal="center"/>
      <protection locked="0"/>
    </xf>
    <xf numFmtId="172" fontId="4" fillId="4" borderId="0" xfId="1" applyNumberFormat="1" applyFill="1" applyProtection="1">
      <protection locked="0"/>
    </xf>
    <xf numFmtId="172" fontId="0" fillId="4" borderId="5" xfId="1" applyNumberFormat="1" applyFont="1" applyFill="1" applyBorder="1" applyProtection="1">
      <protection locked="0"/>
    </xf>
    <xf numFmtId="172" fontId="0" fillId="4" borderId="6" xfId="1" applyNumberFormat="1" applyFont="1" applyFill="1" applyBorder="1" applyProtection="1"/>
    <xf numFmtId="172" fontId="0" fillId="4" borderId="7" xfId="1" applyNumberFormat="1" applyFont="1" applyFill="1" applyBorder="1" applyProtection="1">
      <protection locked="0"/>
    </xf>
    <xf numFmtId="172" fontId="0" fillId="4" borderId="0" xfId="1" applyNumberFormat="1" applyFont="1" applyFill="1" applyBorder="1" applyProtection="1"/>
    <xf numFmtId="172" fontId="0" fillId="4" borderId="0" xfId="1" applyNumberFormat="1" applyFont="1" applyFill="1" applyProtection="1">
      <protection locked="0"/>
    </xf>
    <xf numFmtId="172" fontId="0" fillId="4" borderId="6" xfId="1" applyNumberFormat="1" applyFont="1" applyFill="1" applyBorder="1" applyProtection="1">
      <protection locked="0"/>
    </xf>
    <xf numFmtId="172" fontId="0" fillId="4" borderId="0" xfId="1" applyNumberFormat="1" applyFont="1" applyFill="1" applyProtection="1"/>
    <xf numFmtId="172" fontId="10" fillId="4" borderId="5" xfId="1" applyNumberFormat="1" applyFont="1" applyFill="1" applyBorder="1" applyProtection="1">
      <protection locked="0"/>
    </xf>
    <xf numFmtId="172" fontId="10" fillId="4" borderId="6" xfId="1" applyNumberFormat="1" applyFont="1" applyFill="1" applyBorder="1" applyProtection="1">
      <protection locked="0"/>
    </xf>
    <xf numFmtId="172" fontId="0" fillId="4" borderId="8" xfId="1" applyNumberFormat="1" applyFont="1" applyFill="1" applyBorder="1" applyProtection="1">
      <protection locked="0"/>
    </xf>
    <xf numFmtId="172" fontId="4" fillId="4" borderId="0" xfId="1" applyNumberFormat="1" applyFont="1" applyFill="1" applyBorder="1" applyProtection="1">
      <protection locked="0"/>
    </xf>
    <xf numFmtId="172" fontId="6" fillId="9" borderId="5" xfId="1" applyNumberFormat="1" applyFont="1" applyFill="1" applyBorder="1" applyProtection="1">
      <protection locked="0"/>
    </xf>
    <xf numFmtId="172" fontId="6" fillId="9" borderId="6" xfId="1" applyNumberFormat="1" applyFont="1" applyFill="1" applyBorder="1" applyProtection="1">
      <protection locked="0"/>
    </xf>
    <xf numFmtId="172" fontId="0" fillId="9" borderId="0" xfId="0" applyNumberFormat="1" applyFill="1" applyProtection="1">
      <protection locked="0"/>
    </xf>
    <xf numFmtId="172" fontId="0" fillId="9" borderId="5" xfId="1" applyNumberFormat="1" applyFont="1" applyFill="1" applyBorder="1" applyProtection="1">
      <protection locked="0"/>
    </xf>
    <xf numFmtId="172" fontId="0" fillId="9" borderId="55" xfId="1" applyNumberFormat="1" applyFont="1" applyFill="1" applyBorder="1" applyProtection="1"/>
    <xf numFmtId="172" fontId="0" fillId="9" borderId="6" xfId="1" applyNumberFormat="1" applyFont="1" applyFill="1" applyBorder="1" applyProtection="1"/>
    <xf numFmtId="172" fontId="0" fillId="9" borderId="7" xfId="1" applyNumberFormat="1" applyFont="1" applyFill="1" applyBorder="1" applyProtection="1">
      <protection locked="0"/>
    </xf>
    <xf numFmtId="172" fontId="10" fillId="9" borderId="0" xfId="1" applyNumberFormat="1" applyFont="1" applyFill="1" applyBorder="1" applyProtection="1">
      <protection locked="0"/>
    </xf>
    <xf numFmtId="172" fontId="0" fillId="9" borderId="0" xfId="1" applyNumberFormat="1" applyFont="1" applyFill="1" applyBorder="1" applyProtection="1">
      <protection locked="0"/>
    </xf>
    <xf numFmtId="172" fontId="0" fillId="4" borderId="0" xfId="0" applyNumberFormat="1" applyFill="1" applyProtection="1">
      <protection locked="0"/>
    </xf>
    <xf numFmtId="172" fontId="11" fillId="4" borderId="7" xfId="1" applyNumberFormat="1" applyFont="1" applyFill="1" applyBorder="1" applyProtection="1">
      <protection locked="0"/>
    </xf>
    <xf numFmtId="172" fontId="10" fillId="4" borderId="0" xfId="1" applyNumberFormat="1" applyFont="1" applyFill="1" applyBorder="1" applyProtection="1"/>
    <xf numFmtId="172" fontId="11" fillId="4" borderId="0" xfId="1" applyNumberFormat="1" applyFont="1" applyFill="1" applyProtection="1">
      <protection locked="0"/>
    </xf>
    <xf numFmtId="172" fontId="10" fillId="4" borderId="0" xfId="5" applyNumberFormat="1" applyFont="1" applyFill="1" applyProtection="1">
      <protection locked="0"/>
    </xf>
    <xf numFmtId="172" fontId="10" fillId="4" borderId="6" xfId="1" applyNumberFormat="1" applyFont="1" applyFill="1" applyBorder="1" applyProtection="1"/>
    <xf numFmtId="172" fontId="10" fillId="4" borderId="53" xfId="1" applyNumberFormat="1" applyFont="1" applyFill="1" applyBorder="1" applyProtection="1">
      <protection locked="0"/>
    </xf>
    <xf numFmtId="172" fontId="10" fillId="9" borderId="0" xfId="1" applyNumberFormat="1" applyFont="1" applyFill="1" applyBorder="1" applyProtection="1"/>
    <xf numFmtId="172" fontId="10" fillId="9" borderId="53" xfId="1" applyNumberFormat="1" applyFont="1" applyFill="1" applyBorder="1" applyProtection="1"/>
    <xf numFmtId="172" fontId="10" fillId="4" borderId="7" xfId="1" applyNumberFormat="1" applyFont="1" applyFill="1" applyBorder="1" applyProtection="1">
      <protection locked="0"/>
    </xf>
    <xf numFmtId="172" fontId="4" fillId="4" borderId="7" xfId="1" applyNumberFormat="1" applyFill="1" applyBorder="1" applyProtection="1">
      <protection locked="0"/>
    </xf>
    <xf numFmtId="172" fontId="4" fillId="9" borderId="0" xfId="1" applyNumberFormat="1" applyFill="1" applyBorder="1" applyProtection="1"/>
    <xf numFmtId="172" fontId="13" fillId="6" borderId="1" xfId="1" applyNumberFormat="1" applyFont="1" applyFill="1" applyBorder="1" applyProtection="1">
      <protection locked="0"/>
    </xf>
    <xf numFmtId="172" fontId="13" fillId="4" borderId="0" xfId="1" applyNumberFormat="1" applyFont="1" applyFill="1" applyBorder="1" applyProtection="1">
      <protection locked="0"/>
    </xf>
    <xf numFmtId="172" fontId="6" fillId="6" borderId="12" xfId="1" applyNumberFormat="1" applyFont="1" applyFill="1" applyBorder="1" applyProtection="1">
      <protection locked="0"/>
    </xf>
    <xf numFmtId="172" fontId="10" fillId="6" borderId="10" xfId="1" applyNumberFormat="1" applyFont="1" applyFill="1" applyBorder="1" applyProtection="1">
      <protection locked="0"/>
    </xf>
    <xf numFmtId="172" fontId="10" fillId="4" borderId="0" xfId="1" applyNumberFormat="1" applyFont="1" applyFill="1" applyBorder="1" applyProtection="1">
      <protection locked="0"/>
    </xf>
    <xf numFmtId="172" fontId="13" fillId="4" borderId="0" xfId="0" applyNumberFormat="1" applyFont="1" applyFill="1" applyBorder="1" applyProtection="1">
      <protection locked="0"/>
    </xf>
    <xf numFmtId="172" fontId="0" fillId="4" borderId="5" xfId="1" applyNumberFormat="1" applyFont="1" applyFill="1" applyBorder="1" applyProtection="1"/>
    <xf numFmtId="172" fontId="0" fillId="4" borderId="7" xfId="1" applyNumberFormat="1" applyFont="1" applyFill="1" applyBorder="1" applyProtection="1"/>
    <xf numFmtId="172" fontId="0" fillId="4" borderId="2" xfId="0" applyNumberFormat="1" applyFill="1" applyBorder="1" applyProtection="1">
      <protection locked="0"/>
    </xf>
    <xf numFmtId="172" fontId="4" fillId="4" borderId="0" xfId="1" applyNumberFormat="1" applyFont="1" applyFill="1" applyBorder="1" applyProtection="1"/>
    <xf numFmtId="172" fontId="4" fillId="9" borderId="8" xfId="1" applyNumberFormat="1" applyFont="1" applyFill="1" applyBorder="1" applyProtection="1"/>
    <xf numFmtId="172" fontId="4" fillId="4" borderId="11" xfId="1" applyNumberFormat="1" applyFill="1" applyBorder="1" applyProtection="1"/>
    <xf numFmtId="172" fontId="6" fillId="4" borderId="0" xfId="0" applyNumberFormat="1" applyFont="1" applyFill="1" applyProtection="1">
      <protection locked="0"/>
    </xf>
    <xf numFmtId="172" fontId="4" fillId="4" borderId="7" xfId="1" applyNumberFormat="1" applyFill="1" applyBorder="1" applyProtection="1"/>
    <xf numFmtId="172" fontId="4" fillId="4" borderId="53" xfId="1" applyNumberFormat="1" applyFill="1" applyBorder="1" applyProtection="1"/>
    <xf numFmtId="172" fontId="0" fillId="4" borderId="53" xfId="0" applyNumberFormat="1" applyFill="1" applyBorder="1" applyProtection="1"/>
    <xf numFmtId="172" fontId="8" fillId="4" borderId="0" xfId="0" applyNumberFormat="1" applyFont="1" applyFill="1" applyProtection="1">
      <protection locked="0"/>
    </xf>
    <xf numFmtId="172" fontId="12" fillId="4" borderId="0" xfId="0" applyNumberFormat="1" applyFont="1" applyFill="1" applyProtection="1">
      <protection locked="0"/>
    </xf>
    <xf numFmtId="172" fontId="0" fillId="4" borderId="6" xfId="0" applyNumberFormat="1" applyFill="1" applyBorder="1" applyProtection="1">
      <protection locked="0"/>
    </xf>
    <xf numFmtId="172" fontId="10" fillId="6" borderId="1" xfId="0" applyNumberFormat="1" applyFont="1" applyFill="1" applyBorder="1" applyProtection="1">
      <protection locked="0"/>
    </xf>
    <xf numFmtId="172" fontId="4" fillId="4" borderId="3" xfId="0" applyNumberFormat="1" applyFont="1" applyFill="1" applyBorder="1" applyProtection="1">
      <protection locked="0"/>
    </xf>
    <xf numFmtId="172" fontId="20" fillId="4" borderId="3" xfId="0" applyNumberFormat="1" applyFont="1" applyFill="1" applyBorder="1" applyProtection="1">
      <protection locked="0"/>
    </xf>
    <xf numFmtId="172" fontId="4" fillId="9" borderId="0" xfId="0" applyNumberFormat="1" applyFont="1" applyFill="1" applyBorder="1" applyProtection="1">
      <protection locked="0"/>
    </xf>
    <xf numFmtId="172" fontId="4" fillId="4" borderId="0" xfId="0" applyNumberFormat="1" applyFont="1" applyFill="1" applyBorder="1" applyProtection="1">
      <protection locked="0"/>
    </xf>
    <xf numFmtId="172" fontId="20" fillId="4" borderId="0" xfId="0" applyNumberFormat="1" applyFont="1" applyFill="1" applyBorder="1" applyProtection="1">
      <protection locked="0"/>
    </xf>
    <xf numFmtId="172" fontId="6" fillId="0" borderId="0" xfId="0" applyNumberFormat="1" applyFont="1" applyProtection="1">
      <protection locked="0"/>
    </xf>
    <xf numFmtId="172" fontId="6" fillId="4" borderId="0" xfId="0" applyNumberFormat="1" applyFont="1" applyFill="1" applyBorder="1" applyProtection="1">
      <protection locked="0"/>
    </xf>
    <xf numFmtId="172" fontId="4" fillId="4" borderId="0" xfId="0" applyNumberFormat="1" applyFont="1" applyFill="1" applyBorder="1" applyAlignment="1" applyProtection="1">
      <alignment horizontal="right"/>
      <protection locked="0"/>
    </xf>
    <xf numFmtId="0" fontId="0" fillId="9" borderId="0" xfId="0" applyFill="1" applyAlignment="1">
      <alignment wrapText="1"/>
    </xf>
    <xf numFmtId="0" fontId="0" fillId="9" borderId="0" xfId="0" applyFill="1" applyAlignment="1">
      <alignment horizontal="center" vertical="center"/>
    </xf>
    <xf numFmtId="0" fontId="6" fillId="6" borderId="45" xfId="0" applyFont="1" applyFill="1" applyBorder="1"/>
    <xf numFmtId="0" fontId="6" fillId="11" borderId="45" xfId="0" applyFont="1" applyFill="1" applyBorder="1" applyProtection="1">
      <protection locked="0"/>
    </xf>
    <xf numFmtId="0" fontId="0" fillId="4" borderId="0" xfId="0" applyFill="1" applyBorder="1"/>
    <xf numFmtId="170" fontId="4" fillId="8" borderId="0" xfId="0" applyNumberFormat="1" applyFont="1" applyFill="1" applyBorder="1" applyAlignment="1">
      <alignment horizontal="right"/>
    </xf>
    <xf numFmtId="0" fontId="6" fillId="4" borderId="0" xfId="12" applyFont="1" applyFill="1" applyAlignment="1">
      <alignment horizontal="center" wrapText="1"/>
    </xf>
    <xf numFmtId="0" fontId="4" fillId="5" borderId="7" xfId="12" applyFill="1" applyBorder="1" applyAlignment="1">
      <alignment horizontal="left"/>
    </xf>
    <xf numFmtId="0" fontId="4" fillId="5" borderId="0" xfId="12" applyFill="1" applyBorder="1" applyAlignment="1">
      <alignment horizontal="left"/>
    </xf>
    <xf numFmtId="168" fontId="4" fillId="15" borderId="0" xfId="0" applyNumberFormat="1" applyFont="1" applyFill="1" applyBorder="1" applyAlignment="1">
      <alignment horizontal="left" vertical="center"/>
    </xf>
    <xf numFmtId="168" fontId="10" fillId="15" borderId="0" xfId="0" applyNumberFormat="1" applyFont="1" applyFill="1" applyBorder="1" applyAlignment="1">
      <alignment horizontal="left" vertical="center"/>
    </xf>
    <xf numFmtId="0" fontId="4" fillId="15" borderId="0" xfId="0" applyFont="1" applyFill="1" applyBorder="1" applyAlignment="1">
      <alignment horizontal="left" vertical="center"/>
    </xf>
    <xf numFmtId="0" fontId="4" fillId="15" borderId="0" xfId="0" applyFont="1" applyFill="1" applyBorder="1" applyAlignment="1">
      <alignment vertical="center"/>
    </xf>
    <xf numFmtId="168" fontId="4" fillId="15" borderId="0" xfId="0" applyNumberFormat="1" applyFont="1" applyFill="1" applyBorder="1" applyAlignment="1">
      <alignment vertical="center"/>
    </xf>
    <xf numFmtId="0" fontId="0" fillId="15" borderId="0" xfId="0" applyFill="1" applyBorder="1"/>
    <xf numFmtId="0" fontId="4" fillId="15" borderId="0" xfId="0" applyFont="1" applyFill="1"/>
    <xf numFmtId="176" fontId="4" fillId="5" borderId="35" xfId="1" applyNumberFormat="1" applyFill="1" applyBorder="1" applyAlignment="1">
      <alignment vertical="center"/>
    </xf>
    <xf numFmtId="0" fontId="10" fillId="15" borderId="0" xfId="0" applyFont="1" applyFill="1" applyBorder="1" applyAlignment="1">
      <alignment horizontal="left" vertical="center"/>
    </xf>
    <xf numFmtId="176" fontId="4" fillId="5" borderId="29" xfId="1" applyNumberFormat="1" applyFill="1" applyBorder="1" applyAlignment="1">
      <alignment vertical="center"/>
    </xf>
    <xf numFmtId="0" fontId="6" fillId="4" borderId="17" xfId="12" applyFont="1" applyFill="1" applyBorder="1" applyAlignment="1">
      <alignment horizontal="center" vertical="center" wrapText="1"/>
    </xf>
    <xf numFmtId="10" fontId="4" fillId="4" borderId="0" xfId="5" applyNumberFormat="1" applyFill="1"/>
    <xf numFmtId="168" fontId="10" fillId="0" borderId="0" xfId="6" applyNumberFormat="1"/>
    <xf numFmtId="168" fontId="34" fillId="4" borderId="0" xfId="6" applyNumberFormat="1" applyFont="1" applyFill="1"/>
    <xf numFmtId="0" fontId="0" fillId="4" borderId="0" xfId="0" applyFill="1" applyBorder="1"/>
    <xf numFmtId="168" fontId="0" fillId="4" borderId="6" xfId="1" applyNumberFormat="1" applyFont="1" applyFill="1" applyBorder="1" applyProtection="1"/>
    <xf numFmtId="168" fontId="0" fillId="4" borderId="0" xfId="1" applyNumberFormat="1" applyFont="1" applyFill="1" applyBorder="1" applyProtection="1"/>
    <xf numFmtId="168" fontId="0" fillId="4" borderId="0" xfId="1" applyNumberFormat="1" applyFont="1" applyFill="1" applyProtection="1"/>
    <xf numFmtId="168" fontId="10" fillId="4" borderId="6" xfId="1" applyNumberFormat="1" applyFont="1" applyFill="1" applyBorder="1" applyProtection="1">
      <protection locked="0"/>
    </xf>
    <xf numFmtId="168" fontId="0" fillId="4" borderId="9" xfId="1" applyNumberFormat="1" applyFont="1" applyFill="1" applyBorder="1" applyProtection="1">
      <protection locked="0"/>
    </xf>
    <xf numFmtId="168" fontId="4" fillId="4" borderId="0" xfId="1" applyNumberFormat="1" applyFont="1" applyFill="1" applyBorder="1" applyProtection="1">
      <protection locked="0"/>
    </xf>
    <xf numFmtId="168" fontId="6" fillId="9" borderId="6" xfId="1" applyNumberFormat="1" applyFont="1" applyFill="1" applyBorder="1" applyProtection="1">
      <protection locked="0"/>
    </xf>
    <xf numFmtId="168" fontId="0" fillId="9" borderId="0" xfId="0" applyNumberFormat="1" applyFill="1" applyProtection="1">
      <protection locked="0"/>
    </xf>
    <xf numFmtId="168" fontId="10" fillId="9" borderId="0" xfId="1" applyNumberFormat="1" applyFont="1" applyFill="1" applyBorder="1" applyProtection="1">
      <protection locked="0"/>
    </xf>
    <xf numFmtId="168" fontId="0" fillId="4" borderId="0" xfId="0" applyNumberFormat="1" applyFill="1" applyProtection="1">
      <protection locked="0"/>
    </xf>
    <xf numFmtId="168" fontId="10" fillId="4" borderId="0" xfId="1" applyNumberFormat="1" applyFont="1" applyFill="1" applyBorder="1" applyProtection="1"/>
    <xf numFmtId="168" fontId="11" fillId="4" borderId="0" xfId="1" applyNumberFormat="1" applyFont="1" applyFill="1" applyProtection="1">
      <protection locked="0"/>
    </xf>
    <xf numFmtId="168" fontId="10" fillId="4" borderId="6" xfId="1" applyNumberFormat="1" applyFont="1" applyFill="1" applyBorder="1" applyProtection="1"/>
    <xf numFmtId="168" fontId="10" fillId="9" borderId="0" xfId="1" applyNumberFormat="1" applyFont="1" applyFill="1" applyBorder="1" applyProtection="1"/>
    <xf numFmtId="168" fontId="4" fillId="9" borderId="0" xfId="1" applyNumberFormat="1" applyFill="1" applyBorder="1" applyProtection="1"/>
    <xf numFmtId="168" fontId="10" fillId="9" borderId="0" xfId="0" applyNumberFormat="1" applyFont="1" applyFill="1" applyProtection="1">
      <protection locked="0"/>
    </xf>
    <xf numFmtId="170" fontId="0" fillId="9" borderId="0" xfId="0" applyNumberFormat="1" applyFill="1" applyBorder="1" applyAlignment="1">
      <alignment horizontal="right"/>
    </xf>
    <xf numFmtId="10" fontId="4" fillId="5" borderId="59" xfId="5" applyNumberFormat="1" applyFill="1" applyBorder="1" applyAlignment="1">
      <alignment horizontal="right"/>
    </xf>
    <xf numFmtId="168" fontId="4" fillId="0" borderId="55" xfId="1" applyNumberFormat="1" applyFont="1" applyFill="1" applyBorder="1" applyProtection="1">
      <protection locked="0"/>
    </xf>
    <xf numFmtId="168" fontId="0" fillId="0" borderId="0" xfId="1" applyNumberFormat="1" applyFont="1" applyFill="1" applyBorder="1" applyProtection="1"/>
    <xf numFmtId="171" fontId="10" fillId="4" borderId="0" xfId="5" applyNumberFormat="1" applyFont="1" applyFill="1" applyProtection="1">
      <protection locked="0"/>
    </xf>
    <xf numFmtId="168" fontId="4" fillId="9" borderId="0" xfId="0" applyNumberFormat="1" applyFont="1" applyFill="1"/>
    <xf numFmtId="171" fontId="10" fillId="5" borderId="0" xfId="1" applyNumberFormat="1" applyFont="1" applyFill="1" applyBorder="1" applyAlignment="1">
      <alignment horizontal="center" vertical="center"/>
    </xf>
    <xf numFmtId="171" fontId="10" fillId="5" borderId="0" xfId="1" applyNumberFormat="1" applyFont="1" applyFill="1" applyBorder="1" applyAlignment="1">
      <alignment horizontal="right" vertical="center"/>
    </xf>
    <xf numFmtId="2" fontId="4" fillId="4" borderId="0" xfId="5" applyNumberFormat="1" applyFont="1" applyFill="1" applyBorder="1"/>
    <xf numFmtId="168" fontId="10" fillId="22" borderId="5" xfId="6" applyNumberFormat="1" applyFill="1" applyBorder="1"/>
    <xf numFmtId="170" fontId="0" fillId="9" borderId="0" xfId="0" applyNumberFormat="1" applyFill="1"/>
    <xf numFmtId="168" fontId="21" fillId="23" borderId="2" xfId="1" applyNumberFormat="1" applyFont="1" applyFill="1" applyBorder="1" applyAlignment="1">
      <alignment horizontal="right"/>
    </xf>
    <xf numFmtId="190" fontId="0" fillId="4" borderId="0" xfId="0" applyNumberFormat="1" applyFill="1"/>
    <xf numFmtId="168" fontId="0" fillId="4" borderId="0" xfId="0" applyNumberFormat="1" applyFill="1" applyBorder="1"/>
    <xf numFmtId="189" fontId="4" fillId="23" borderId="7" xfId="5" applyNumberFormat="1" applyFill="1" applyBorder="1" applyAlignment="1">
      <alignment vertical="center"/>
    </xf>
    <xf numFmtId="191" fontId="0" fillId="4" borderId="0" xfId="5" applyNumberFormat="1" applyFont="1" applyFill="1" applyBorder="1" applyAlignment="1">
      <alignment vertical="center" wrapText="1"/>
    </xf>
    <xf numFmtId="168" fontId="0" fillId="23" borderId="6" xfId="0" applyNumberFormat="1" applyFill="1" applyBorder="1" applyAlignment="1">
      <alignment horizontal="right"/>
    </xf>
    <xf numFmtId="10" fontId="4" fillId="14" borderId="6" xfId="5" applyNumberFormat="1" applyFill="1" applyBorder="1" applyAlignment="1">
      <alignment vertical="center"/>
    </xf>
    <xf numFmtId="10" fontId="4" fillId="14" borderId="0" xfId="5" applyNumberFormat="1" applyFill="1" applyBorder="1" applyAlignment="1">
      <alignment vertical="center"/>
    </xf>
    <xf numFmtId="171" fontId="10" fillId="23" borderId="0" xfId="1" applyNumberFormat="1" applyFont="1" applyFill="1" applyBorder="1" applyAlignment="1">
      <alignment horizontal="center" vertical="center"/>
    </xf>
    <xf numFmtId="171" fontId="10" fillId="23" borderId="6" xfId="1" applyNumberFormat="1" applyFont="1" applyFill="1" applyBorder="1" applyAlignment="1">
      <alignment horizontal="center" vertical="center"/>
    </xf>
    <xf numFmtId="171" fontId="10" fillId="23" borderId="6" xfId="1" applyNumberFormat="1" applyFont="1" applyFill="1" applyBorder="1" applyAlignment="1">
      <alignment horizontal="right" vertical="center"/>
    </xf>
    <xf numFmtId="170" fontId="0" fillId="23" borderId="6" xfId="0" applyNumberFormat="1" applyFill="1" applyBorder="1" applyAlignment="1">
      <alignment horizontal="right"/>
    </xf>
    <xf numFmtId="171" fontId="10" fillId="23" borderId="0" xfId="1" applyNumberFormat="1" applyFont="1" applyFill="1" applyBorder="1" applyAlignment="1">
      <alignment horizontal="right" vertical="center"/>
    </xf>
    <xf numFmtId="170" fontId="0" fillId="23" borderId="0" xfId="0" applyNumberFormat="1" applyFill="1" applyBorder="1" applyAlignment="1">
      <alignment horizontal="right"/>
    </xf>
    <xf numFmtId="10" fontId="4" fillId="23" borderId="7" xfId="5" applyNumberFormat="1" applyFill="1" applyBorder="1" applyAlignment="1">
      <alignment vertical="center"/>
    </xf>
    <xf numFmtId="10" fontId="0" fillId="23" borderId="58" xfId="5" applyNumberFormat="1" applyFont="1" applyFill="1" applyBorder="1" applyAlignment="1">
      <alignment horizontal="right"/>
    </xf>
    <xf numFmtId="168" fontId="0" fillId="4" borderId="0" xfId="0" applyNumberFormat="1" applyFill="1" applyBorder="1" applyAlignment="1">
      <alignment wrapText="1"/>
    </xf>
    <xf numFmtId="10" fontId="25" fillId="9" borderId="0" xfId="5" applyNumberFormat="1" applyFont="1" applyFill="1"/>
    <xf numFmtId="171" fontId="10" fillId="0" borderId="0" xfId="1" applyNumberFormat="1" applyFont="1" applyFill="1" applyBorder="1"/>
    <xf numFmtId="171" fontId="0" fillId="0" borderId="0" xfId="0" applyNumberFormat="1"/>
    <xf numFmtId="170" fontId="0" fillId="4" borderId="0" xfId="0" applyNumberFormat="1" applyFill="1" applyBorder="1" applyAlignment="1">
      <alignment horizontal="right" wrapText="1"/>
    </xf>
    <xf numFmtId="170" fontId="0" fillId="9" borderId="0" xfId="0" applyNumberFormat="1" applyFill="1" applyAlignment="1">
      <alignment horizontal="right"/>
    </xf>
    <xf numFmtId="170" fontId="0" fillId="0" borderId="0" xfId="0" applyNumberFormat="1" applyBorder="1" applyAlignment="1">
      <alignment horizontal="right"/>
    </xf>
    <xf numFmtId="170" fontId="0" fillId="4" borderId="0" xfId="0" applyNumberFormat="1" applyFill="1" applyBorder="1" applyAlignment="1">
      <alignment horizontal="right"/>
    </xf>
    <xf numFmtId="170" fontId="4" fillId="22" borderId="6" xfId="0" applyNumberFormat="1" applyFont="1" applyFill="1" applyBorder="1" applyAlignment="1">
      <alignment horizontal="right"/>
    </xf>
    <xf numFmtId="170" fontId="4" fillId="22" borderId="0" xfId="0" applyNumberFormat="1" applyFont="1" applyFill="1" applyBorder="1" applyAlignment="1">
      <alignment horizontal="right"/>
    </xf>
    <xf numFmtId="170" fontId="4" fillId="24" borderId="0" xfId="0" applyNumberFormat="1" applyFont="1" applyFill="1" applyBorder="1" applyAlignment="1">
      <alignment horizontal="right"/>
    </xf>
    <xf numFmtId="171" fontId="10" fillId="24" borderId="0" xfId="1" applyNumberFormat="1" applyFont="1" applyFill="1" applyBorder="1" applyAlignment="1">
      <alignment horizontal="right" vertical="center"/>
    </xf>
    <xf numFmtId="170" fontId="0" fillId="24" borderId="0" xfId="0" applyNumberFormat="1" applyFill="1" applyBorder="1" applyAlignment="1">
      <alignment horizontal="right"/>
    </xf>
    <xf numFmtId="168" fontId="10" fillId="24" borderId="7" xfId="1" applyNumberFormat="1" applyFont="1" applyFill="1" applyBorder="1" applyAlignment="1">
      <alignment horizontal="right" vertical="center"/>
    </xf>
    <xf numFmtId="168" fontId="10" fillId="24" borderId="0" xfId="1" applyNumberFormat="1" applyFont="1" applyFill="1" applyBorder="1" applyAlignment="1">
      <alignment horizontal="right" vertical="center"/>
    </xf>
    <xf numFmtId="168" fontId="10" fillId="24" borderId="5" xfId="1" applyNumberFormat="1" applyFont="1" applyFill="1" applyBorder="1" applyAlignment="1">
      <alignment horizontal="right" vertical="center"/>
    </xf>
    <xf numFmtId="168" fontId="10" fillId="24" borderId="6" xfId="1" applyNumberFormat="1" applyFont="1" applyFill="1" applyBorder="1" applyAlignment="1">
      <alignment horizontal="right" vertical="center"/>
    </xf>
    <xf numFmtId="0" fontId="4" fillId="22" borderId="7" xfId="12" applyFill="1" applyBorder="1" applyAlignment="1">
      <alignment horizontal="left"/>
    </xf>
    <xf numFmtId="168" fontId="10" fillId="22" borderId="0" xfId="0" applyNumberFormat="1" applyFont="1" applyFill="1"/>
    <xf numFmtId="168" fontId="0" fillId="22" borderId="6" xfId="0" applyNumberFormat="1" applyFill="1" applyBorder="1" applyAlignment="1">
      <alignment horizontal="right"/>
    </xf>
    <xf numFmtId="168" fontId="0" fillId="22" borderId="0" xfId="0" applyNumberFormat="1" applyFill="1" applyBorder="1" applyAlignment="1">
      <alignment horizontal="right"/>
    </xf>
    <xf numFmtId="168" fontId="4" fillId="22" borderId="0" xfId="5" applyNumberFormat="1" applyFill="1" applyBorder="1" applyAlignment="1">
      <alignment horizontal="right"/>
    </xf>
    <xf numFmtId="168" fontId="4" fillId="25" borderId="0" xfId="71" applyNumberFormat="1" applyFont="1" applyFill="1" applyBorder="1" applyAlignment="1">
      <alignment horizontal="right" vertical="center"/>
    </xf>
    <xf numFmtId="168" fontId="0" fillId="25" borderId="59" xfId="0" applyNumberFormat="1" applyFill="1" applyBorder="1" applyAlignment="1">
      <alignment horizontal="right"/>
    </xf>
    <xf numFmtId="168" fontId="4" fillId="25" borderId="0" xfId="71" applyNumberFormat="1" applyFont="1" applyFill="1" applyBorder="1" applyAlignment="1">
      <alignment horizontal="left" vertical="center"/>
    </xf>
    <xf numFmtId="168" fontId="4" fillId="23" borderId="58" xfId="1" applyNumberFormat="1" applyFont="1" applyFill="1" applyBorder="1" applyAlignment="1">
      <alignment horizontal="right" vertical="center"/>
    </xf>
    <xf numFmtId="168" fontId="4" fillId="23" borderId="59" xfId="1" applyNumberFormat="1" applyFont="1" applyFill="1" applyBorder="1" applyAlignment="1">
      <alignment horizontal="right" vertical="center"/>
    </xf>
    <xf numFmtId="168" fontId="4" fillId="23" borderId="7" xfId="1" applyNumberFormat="1" applyFont="1" applyFill="1" applyBorder="1" applyAlignment="1">
      <alignment horizontal="right" vertical="center"/>
    </xf>
    <xf numFmtId="168" fontId="4" fillId="23" borderId="0" xfId="1" applyNumberFormat="1" applyFont="1" applyFill="1" applyBorder="1" applyAlignment="1">
      <alignment horizontal="right" vertical="center"/>
    </xf>
    <xf numFmtId="168" fontId="4" fillId="24" borderId="7" xfId="1" applyNumberFormat="1" applyFont="1" applyFill="1" applyBorder="1" applyAlignment="1">
      <alignment horizontal="right" vertical="center"/>
    </xf>
    <xf numFmtId="168" fontId="4" fillId="24" borderId="0" xfId="1" applyNumberFormat="1" applyFont="1" applyFill="1" applyBorder="1" applyAlignment="1">
      <alignment horizontal="right" vertical="center"/>
    </xf>
    <xf numFmtId="168" fontId="4" fillId="25" borderId="7" xfId="1" applyNumberFormat="1" applyFont="1" applyFill="1" applyBorder="1" applyAlignment="1">
      <alignment horizontal="right" vertical="center"/>
    </xf>
    <xf numFmtId="168" fontId="4" fillId="25" borderId="0" xfId="1" applyNumberFormat="1" applyFont="1" applyFill="1" applyBorder="1" applyAlignment="1">
      <alignment horizontal="right" vertical="center"/>
    </xf>
    <xf numFmtId="168" fontId="21" fillId="25" borderId="2" xfId="1" applyNumberFormat="1" applyFont="1" applyFill="1" applyBorder="1" applyAlignment="1">
      <alignment horizontal="right"/>
    </xf>
    <xf numFmtId="10" fontId="54" fillId="24" borderId="59" xfId="5" applyNumberFormat="1" applyFont="1" applyFill="1" applyBorder="1" applyAlignment="1">
      <alignment horizontal="right"/>
    </xf>
    <xf numFmtId="2" fontId="0" fillId="8" borderId="0" xfId="0" applyNumberFormat="1" applyFill="1" applyBorder="1" applyAlignment="1">
      <alignment horizontal="right"/>
    </xf>
    <xf numFmtId="10" fontId="54" fillId="24" borderId="59" xfId="5" applyNumberFormat="1" applyFont="1" applyFill="1" applyBorder="1" applyAlignment="1">
      <alignment horizontal="center"/>
    </xf>
    <xf numFmtId="10" fontId="4" fillId="24" borderId="6" xfId="5" applyNumberFormat="1" applyFont="1" applyFill="1" applyBorder="1" applyAlignment="1">
      <alignment horizontal="center"/>
    </xf>
    <xf numFmtId="168" fontId="68" fillId="0" borderId="0" xfId="2" applyNumberFormat="1" applyFont="1" applyFill="1" applyBorder="1"/>
    <xf numFmtId="168" fontId="4" fillId="0" borderId="0" xfId="2" applyNumberFormat="1" applyFont="1" applyFill="1" applyBorder="1"/>
    <xf numFmtId="0" fontId="6" fillId="0" borderId="0" xfId="0" applyFont="1" applyFill="1" applyBorder="1"/>
    <xf numFmtId="0" fontId="69" fillId="0" borderId="0" xfId="0" applyFont="1" applyFill="1" applyBorder="1"/>
    <xf numFmtId="0" fontId="6" fillId="0" borderId="0" xfId="0" applyNumberFormat="1" applyFont="1" applyFill="1" applyBorder="1" applyAlignment="1">
      <alignment horizontal="center"/>
    </xf>
    <xf numFmtId="0" fontId="6" fillId="0" borderId="0" xfId="0" applyFont="1" applyFill="1" applyBorder="1" applyAlignment="1">
      <alignment vertical="center"/>
    </xf>
    <xf numFmtId="10" fontId="4" fillId="0" borderId="0" xfId="5" applyNumberFormat="1" applyFont="1" applyFill="1" applyBorder="1"/>
    <xf numFmtId="0" fontId="69" fillId="0" borderId="0" xfId="0" applyFont="1" applyFill="1" applyBorder="1" applyAlignment="1">
      <alignment horizontal="right"/>
    </xf>
    <xf numFmtId="2" fontId="4" fillId="0" borderId="0" xfId="0" applyNumberFormat="1" applyFont="1" applyFill="1" applyBorder="1"/>
    <xf numFmtId="0" fontId="4" fillId="0" borderId="0" xfId="0" applyFont="1" applyFill="1" applyBorder="1"/>
    <xf numFmtId="168" fontId="0" fillId="0" borderId="0" xfId="0" applyNumberFormat="1" applyFill="1" applyBorder="1"/>
    <xf numFmtId="168" fontId="4" fillId="0" borderId="0" xfId="0" applyNumberFormat="1" applyFont="1" applyFill="1" applyBorder="1"/>
    <xf numFmtId="171" fontId="4" fillId="0" borderId="0" xfId="0" applyNumberFormat="1" applyFont="1" applyFill="1" applyBorder="1"/>
    <xf numFmtId="10" fontId="0" fillId="0" borderId="0" xfId="5" applyNumberFormat="1" applyFont="1" applyFill="1" applyBorder="1"/>
    <xf numFmtId="2" fontId="6" fillId="4" borderId="0" xfId="0" applyNumberFormat="1" applyFont="1" applyFill="1"/>
    <xf numFmtId="10" fontId="4" fillId="70" borderId="5" xfId="5" applyNumberFormat="1" applyFont="1" applyFill="1" applyBorder="1" applyAlignment="1">
      <alignment horizontal="center"/>
    </xf>
    <xf numFmtId="168" fontId="6" fillId="70" borderId="0" xfId="0" applyNumberFormat="1" applyFont="1" applyFill="1"/>
    <xf numFmtId="10" fontId="4" fillId="70" borderId="5" xfId="5" applyNumberFormat="1" applyFill="1" applyBorder="1" applyAlignment="1">
      <alignment vertical="center"/>
    </xf>
    <xf numFmtId="168" fontId="4" fillId="71" borderId="0" xfId="1" applyNumberFormat="1" applyFont="1" applyFill="1" applyBorder="1" applyAlignment="1">
      <alignment horizontal="right" vertical="center"/>
    </xf>
    <xf numFmtId="168" fontId="0" fillId="71" borderId="59" xfId="0" applyNumberFormat="1" applyFill="1" applyBorder="1" applyAlignment="1">
      <alignment horizontal="right"/>
    </xf>
    <xf numFmtId="10" fontId="4" fillId="71" borderId="6" xfId="5" applyNumberFormat="1" applyFont="1" applyFill="1" applyBorder="1" applyAlignment="1">
      <alignment horizontal="center"/>
    </xf>
    <xf numFmtId="0" fontId="4" fillId="14" borderId="53" xfId="0" applyFont="1" applyFill="1" applyBorder="1" applyAlignment="1" applyProtection="1">
      <alignment horizontal="left" vertical="center"/>
      <protection locked="0"/>
    </xf>
    <xf numFmtId="0" fontId="4" fillId="14" borderId="0" xfId="0" applyFont="1" applyFill="1" applyBorder="1" applyAlignment="1" applyProtection="1">
      <alignment horizontal="left" vertical="center"/>
      <protection locked="0"/>
    </xf>
    <xf numFmtId="0" fontId="4" fillId="9" borderId="0" xfId="13" applyFont="1" applyFill="1" applyBorder="1" applyAlignment="1" applyProtection="1">
      <alignment horizontal="right" indent="1"/>
    </xf>
    <xf numFmtId="0" fontId="4" fillId="14" borderId="54" xfId="13" applyFont="1" applyFill="1" applyBorder="1" applyAlignment="1" applyProtection="1">
      <alignment horizontal="left"/>
      <protection locked="0"/>
    </xf>
    <xf numFmtId="0" fontId="4" fillId="14" borderId="55" xfId="13" applyFont="1" applyFill="1" applyBorder="1" applyAlignment="1" applyProtection="1">
      <alignment horizontal="left"/>
      <protection locked="0"/>
    </xf>
    <xf numFmtId="0" fontId="4" fillId="14" borderId="54" xfId="0" applyFont="1" applyFill="1" applyBorder="1" applyAlignment="1" applyProtection="1">
      <alignment horizontal="left" vertical="center"/>
      <protection locked="0"/>
    </xf>
    <xf numFmtId="0" fontId="4" fillId="14" borderId="55" xfId="0" applyFont="1" applyFill="1" applyBorder="1" applyAlignment="1" applyProtection="1">
      <alignment horizontal="left" vertical="center"/>
      <protection locked="0"/>
    </xf>
    <xf numFmtId="0" fontId="4" fillId="14" borderId="53" xfId="13" applyFont="1" applyFill="1" applyBorder="1" applyAlignment="1" applyProtection="1">
      <alignment horizontal="left"/>
      <protection locked="0"/>
    </xf>
    <xf numFmtId="0" fontId="4" fillId="14" borderId="0" xfId="13" applyFont="1" applyFill="1" applyBorder="1" applyAlignment="1" applyProtection="1">
      <alignment horizontal="left"/>
      <protection locked="0"/>
    </xf>
    <xf numFmtId="0" fontId="15" fillId="9" borderId="0" xfId="0" applyFont="1" applyFill="1" applyBorder="1" applyAlignment="1" applyProtection="1">
      <alignment horizontal="left"/>
    </xf>
    <xf numFmtId="0" fontId="4" fillId="5" borderId="5" xfId="0" applyFont="1" applyFill="1" applyBorder="1" applyAlignment="1" applyProtection="1">
      <alignment horizontal="left" vertical="center"/>
    </xf>
    <xf numFmtId="0" fontId="4" fillId="5" borderId="6" xfId="0" applyFont="1" applyFill="1" applyBorder="1" applyAlignment="1" applyProtection="1">
      <alignment horizontal="left" vertical="center"/>
    </xf>
    <xf numFmtId="0" fontId="4" fillId="14" borderId="53" xfId="13" applyFont="1" applyFill="1" applyBorder="1" applyAlignment="1" applyProtection="1">
      <alignment horizontal="left" vertical="center" wrapText="1"/>
      <protection locked="0"/>
    </xf>
    <xf numFmtId="0" fontId="4" fillId="14" borderId="0" xfId="13" applyFont="1" applyFill="1" applyBorder="1" applyAlignment="1" applyProtection="1">
      <alignment horizontal="left" vertical="center" wrapText="1"/>
      <protection locked="0"/>
    </xf>
    <xf numFmtId="0" fontId="4" fillId="14" borderId="53" xfId="13" applyFont="1" applyFill="1" applyBorder="1" applyAlignment="1" applyProtection="1">
      <alignment horizontal="left" vertical="top" wrapText="1"/>
      <protection locked="0"/>
    </xf>
    <xf numFmtId="0" fontId="4" fillId="14" borderId="0" xfId="13" applyFont="1" applyFill="1" applyBorder="1" applyAlignment="1" applyProtection="1">
      <alignment horizontal="left" vertical="top"/>
      <protection locked="0"/>
    </xf>
    <xf numFmtId="0" fontId="4" fillId="14" borderId="54" xfId="13" applyFont="1" applyFill="1" applyBorder="1" applyAlignment="1" applyProtection="1">
      <alignment horizontal="left" vertical="center" wrapText="1"/>
      <protection locked="0"/>
    </xf>
    <xf numFmtId="0" fontId="4" fillId="14" borderId="55" xfId="13" applyFont="1" applyFill="1" applyBorder="1" applyAlignment="1" applyProtection="1">
      <alignment horizontal="left" vertical="center" wrapText="1"/>
      <protection locked="0"/>
    </xf>
    <xf numFmtId="183" fontId="4" fillId="14" borderId="53" xfId="13" applyNumberFormat="1" applyFont="1" applyFill="1" applyBorder="1" applyAlignment="1" applyProtection="1">
      <alignment horizontal="left" vertical="center"/>
      <protection locked="0"/>
    </xf>
    <xf numFmtId="183" fontId="4" fillId="14" borderId="0" xfId="13" applyNumberFormat="1" applyFont="1" applyFill="1" applyBorder="1" applyAlignment="1" applyProtection="1">
      <alignment horizontal="left" vertical="center"/>
      <protection locked="0"/>
    </xf>
    <xf numFmtId="0" fontId="6" fillId="0" borderId="30" xfId="0" applyFont="1" applyBorder="1" applyAlignment="1">
      <alignment horizontal="center"/>
    </xf>
    <xf numFmtId="0" fontId="6" fillId="0" borderId="31" xfId="0" applyFont="1" applyBorder="1" applyAlignment="1">
      <alignment horizontal="center"/>
    </xf>
    <xf numFmtId="0" fontId="6" fillId="0" borderId="32" xfId="0" applyFont="1" applyBorder="1" applyAlignment="1">
      <alignment horizontal="center"/>
    </xf>
    <xf numFmtId="0" fontId="6" fillId="0" borderId="28" xfId="0" applyFont="1" applyBorder="1" applyAlignment="1">
      <alignment horizontal="center"/>
    </xf>
    <xf numFmtId="0" fontId="4" fillId="22" borderId="7" xfId="12" applyFill="1" applyBorder="1" applyAlignment="1">
      <alignment horizontal="left"/>
    </xf>
    <xf numFmtId="0" fontId="4" fillId="22" borderId="0" xfId="12" applyFill="1" applyBorder="1" applyAlignment="1">
      <alignment horizontal="left"/>
    </xf>
    <xf numFmtId="0" fontId="4" fillId="5" borderId="7" xfId="12" applyFill="1" applyBorder="1" applyAlignment="1">
      <alignment horizontal="left"/>
    </xf>
    <xf numFmtId="0" fontId="4" fillId="5" borderId="0" xfId="12" applyFill="1" applyBorder="1" applyAlignment="1">
      <alignment horizontal="left"/>
    </xf>
    <xf numFmtId="0" fontId="4" fillId="23" borderId="5" xfId="12" applyFill="1" applyBorder="1" applyAlignment="1">
      <alignment horizontal="left"/>
    </xf>
    <xf numFmtId="0" fontId="4" fillId="23" borderId="6" xfId="12" applyFill="1" applyBorder="1" applyAlignment="1">
      <alignment horizontal="left"/>
    </xf>
    <xf numFmtId="0" fontId="10" fillId="4" borderId="0" xfId="0" applyFont="1" applyFill="1" applyBorder="1" applyAlignment="1">
      <alignment horizontal="left" vertical="center"/>
    </xf>
    <xf numFmtId="0" fontId="10" fillId="4" borderId="13" xfId="0" applyFont="1" applyFill="1" applyBorder="1" applyAlignment="1">
      <alignment horizontal="left" vertical="center"/>
    </xf>
    <xf numFmtId="0" fontId="0" fillId="5" borderId="7" xfId="0" applyFill="1" applyBorder="1" applyAlignment="1">
      <alignment horizontal="left"/>
    </xf>
    <xf numFmtId="0" fontId="0" fillId="5" borderId="0" xfId="0" applyFill="1" applyBorder="1" applyAlignment="1">
      <alignment horizontal="left"/>
    </xf>
    <xf numFmtId="168" fontId="10" fillId="4" borderId="13" xfId="0" applyNumberFormat="1" applyFont="1" applyFill="1" applyBorder="1" applyAlignment="1">
      <alignment horizontal="left" vertical="center"/>
    </xf>
    <xf numFmtId="0" fontId="6" fillId="6" borderId="1" xfId="0" applyFont="1" applyFill="1" applyBorder="1" applyAlignment="1">
      <alignment horizontal="left" vertical="center"/>
    </xf>
    <xf numFmtId="0" fontId="10" fillId="5" borderId="5" xfId="0" applyFont="1" applyFill="1" applyBorder="1" applyAlignment="1">
      <alignment horizontal="left" vertical="center"/>
    </xf>
    <xf numFmtId="0" fontId="10" fillId="5" borderId="6" xfId="0" applyFont="1" applyFill="1" applyBorder="1" applyAlignment="1">
      <alignment horizontal="left" vertical="center"/>
    </xf>
    <xf numFmtId="0" fontId="6" fillId="4" borderId="19" xfId="0" applyFont="1" applyFill="1" applyBorder="1" applyAlignment="1">
      <alignment horizontal="center" wrapText="1"/>
    </xf>
    <xf numFmtId="0" fontId="6" fillId="4" borderId="16" xfId="0" applyFont="1" applyFill="1" applyBorder="1" applyAlignment="1">
      <alignment horizontal="center" wrapText="1"/>
    </xf>
    <xf numFmtId="0" fontId="0" fillId="5" borderId="5" xfId="0" applyFill="1" applyBorder="1" applyAlignment="1">
      <alignment horizontal="left"/>
    </xf>
    <xf numFmtId="0" fontId="0" fillId="5" borderId="6" xfId="0" applyFill="1" applyBorder="1" applyAlignment="1">
      <alignment horizontal="left"/>
    </xf>
    <xf numFmtId="0" fontId="4" fillId="5" borderId="7" xfId="0" applyFont="1" applyFill="1" applyBorder="1" applyAlignment="1">
      <alignment horizontal="left"/>
    </xf>
    <xf numFmtId="0" fontId="4" fillId="5" borderId="0" xfId="0" applyFont="1" applyFill="1" applyBorder="1" applyAlignment="1">
      <alignment horizontal="left"/>
    </xf>
    <xf numFmtId="0" fontId="6" fillId="6" borderId="45" xfId="0" applyFont="1" applyFill="1" applyBorder="1" applyAlignment="1">
      <alignment horizontal="left" vertical="center"/>
    </xf>
    <xf numFmtId="0" fontId="15" fillId="4" borderId="0" xfId="0" applyFont="1" applyFill="1" applyBorder="1" applyAlignment="1">
      <alignment horizontal="left"/>
    </xf>
    <xf numFmtId="0" fontId="4" fillId="5" borderId="7" xfId="0" applyFont="1" applyFill="1" applyBorder="1" applyAlignment="1">
      <alignment horizontal="right"/>
    </xf>
    <xf numFmtId="0" fontId="0" fillId="5" borderId="0" xfId="0" applyFill="1" applyBorder="1" applyAlignment="1">
      <alignment horizontal="right"/>
    </xf>
    <xf numFmtId="0" fontId="4" fillId="23" borderId="5" xfId="0" applyFont="1" applyFill="1" applyBorder="1" applyAlignment="1">
      <alignment horizontal="left"/>
    </xf>
    <xf numFmtId="0" fontId="4" fillId="23" borderId="6" xfId="0" applyFont="1" applyFill="1" applyBorder="1" applyAlignment="1">
      <alignment horizontal="left"/>
    </xf>
    <xf numFmtId="0" fontId="4" fillId="4" borderId="0" xfId="0" applyFont="1" applyFill="1" applyBorder="1" applyAlignment="1">
      <alignment horizontal="left" vertical="center"/>
    </xf>
    <xf numFmtId="0" fontId="10" fillId="4" borderId="27" xfId="0" applyFont="1" applyFill="1" applyBorder="1" applyAlignment="1">
      <alignment horizontal="left" vertical="center"/>
    </xf>
    <xf numFmtId="0" fontId="0" fillId="4" borderId="0" xfId="0" applyFill="1" applyBorder="1"/>
    <xf numFmtId="0" fontId="4" fillId="22" borderId="7" xfId="0" applyFont="1" applyFill="1" applyBorder="1" applyAlignment="1">
      <alignment horizontal="left"/>
    </xf>
    <xf numFmtId="0" fontId="4" fillId="22" borderId="0" xfId="0" applyFont="1" applyFill="1" applyBorder="1" applyAlignment="1">
      <alignment horizontal="left"/>
    </xf>
    <xf numFmtId="0" fontId="4" fillId="4" borderId="30" xfId="0" applyFont="1" applyFill="1" applyBorder="1" applyAlignment="1" applyProtection="1">
      <alignment horizontal="center"/>
      <protection locked="0"/>
    </xf>
    <xf numFmtId="0" fontId="4" fillId="4" borderId="31" xfId="0" applyFont="1" applyFill="1" applyBorder="1" applyAlignment="1" applyProtection="1">
      <alignment horizontal="center"/>
      <protection locked="0"/>
    </xf>
    <xf numFmtId="0" fontId="4" fillId="4" borderId="32" xfId="0" applyFont="1" applyFill="1" applyBorder="1" applyAlignment="1" applyProtection="1">
      <alignment horizontal="center"/>
      <protection locked="0"/>
    </xf>
    <xf numFmtId="0" fontId="58" fillId="9" borderId="52" xfId="0" applyFont="1" applyFill="1" applyBorder="1" applyAlignment="1" applyProtection="1">
      <alignment horizontal="center" vertical="top" wrapText="1"/>
      <protection locked="0"/>
    </xf>
    <xf numFmtId="0" fontId="58" fillId="9" borderId="0" xfId="0" applyFont="1" applyFill="1" applyAlignment="1" applyProtection="1">
      <alignment horizontal="center" vertical="top" wrapText="1"/>
      <protection locked="0"/>
    </xf>
    <xf numFmtId="0" fontId="59" fillId="4" borderId="18" xfId="0" applyFont="1" applyFill="1" applyBorder="1" applyAlignment="1">
      <alignment horizontal="center" vertical="center" textRotation="255"/>
    </xf>
    <xf numFmtId="0" fontId="6" fillId="6" borderId="1" xfId="0" applyFont="1" applyFill="1" applyBorder="1" applyAlignment="1">
      <alignment vertical="center"/>
    </xf>
    <xf numFmtId="0" fontId="6" fillId="0" borderId="41" xfId="0" applyFont="1" applyBorder="1" applyAlignment="1">
      <alignment horizontal="center"/>
    </xf>
    <xf numFmtId="0" fontId="6" fillId="0" borderId="42" xfId="0" applyFont="1" applyBorder="1" applyAlignment="1">
      <alignment horizontal="center"/>
    </xf>
    <xf numFmtId="0" fontId="6" fillId="0" borderId="43" xfId="0" applyFont="1" applyBorder="1" applyAlignment="1">
      <alignment horizontal="center"/>
    </xf>
    <xf numFmtId="0" fontId="6" fillId="0" borderId="30" xfId="0" applyFont="1" applyBorder="1" applyAlignment="1">
      <alignment horizontal="center" wrapText="1"/>
    </xf>
    <xf numFmtId="0" fontId="6" fillId="0" borderId="31" xfId="0" applyFont="1" applyBorder="1" applyAlignment="1">
      <alignment horizontal="center" wrapText="1"/>
    </xf>
    <xf numFmtId="0" fontId="6" fillId="0" borderId="32" xfId="0" applyFont="1" applyBorder="1" applyAlignment="1">
      <alignment horizontal="center" wrapText="1"/>
    </xf>
    <xf numFmtId="10" fontId="4" fillId="5" borderId="25" xfId="7" applyNumberFormat="1" applyFont="1" applyFill="1" applyBorder="1" applyAlignment="1">
      <alignment horizontal="center"/>
    </xf>
    <xf numFmtId="10" fontId="4" fillId="5" borderId="26" xfId="7" applyNumberFormat="1" applyFont="1" applyFill="1" applyBorder="1" applyAlignment="1">
      <alignment horizontal="center"/>
    </xf>
    <xf numFmtId="0" fontId="10" fillId="5" borderId="5" xfId="0" applyFont="1" applyFill="1" applyBorder="1" applyAlignment="1">
      <alignment horizontal="center" vertical="center"/>
    </xf>
    <xf numFmtId="0" fontId="10" fillId="5" borderId="6" xfId="0" applyFont="1" applyFill="1" applyBorder="1" applyAlignment="1">
      <alignment horizontal="center" vertical="center"/>
    </xf>
  </cellXfs>
  <cellStyles count="609">
    <cellStyle name=" 1" xfId="21"/>
    <cellStyle name=" 1 2" xfId="22"/>
    <cellStyle name=" 1 2 2" xfId="23"/>
    <cellStyle name=" 1 2 3" xfId="497"/>
    <cellStyle name=" 1 3" xfId="24"/>
    <cellStyle name=" 1 3 2" xfId="25"/>
    <cellStyle name=" 1 4" xfId="26"/>
    <cellStyle name=" 1_29(d) - Gas extensions -tariffs" xfId="113"/>
    <cellStyle name="_3GIS model v2.77_Distribution Business_Retail Fin Perform " xfId="27"/>
    <cellStyle name="_3GIS model v2.77_Fleet Overhead Costs 2_Retail Fin Perform " xfId="28"/>
    <cellStyle name="_3GIS model v2.77_Fleet Overhead Costs_Retail Fin Perform " xfId="29"/>
    <cellStyle name="_3GIS model v2.77_Forecast 2_Retail Fin Perform " xfId="30"/>
    <cellStyle name="_3GIS model v2.77_Forecast_Retail Fin Perform " xfId="31"/>
    <cellStyle name="_3GIS model v2.77_Funding &amp; Cashflow_1_Retail Fin Perform " xfId="32"/>
    <cellStyle name="_3GIS model v2.77_Funding &amp; Cashflow_Retail Fin Perform " xfId="33"/>
    <cellStyle name="_3GIS model v2.77_Group P&amp;L_1_Retail Fin Perform " xfId="34"/>
    <cellStyle name="_3GIS model v2.77_Group P&amp;L_Retail Fin Perform " xfId="35"/>
    <cellStyle name="_3GIS model v2.77_Opening  Detailed BS_Retail Fin Perform " xfId="36"/>
    <cellStyle name="_3GIS model v2.77_OUTPUT DB_Retail Fin Perform " xfId="37"/>
    <cellStyle name="_3GIS model v2.77_OUTPUT EB_Retail Fin Perform " xfId="38"/>
    <cellStyle name="_3GIS model v2.77_Report_Retail Fin Perform " xfId="39"/>
    <cellStyle name="_3GIS model v2.77_Retail Fin Perform " xfId="40"/>
    <cellStyle name="_3GIS model v2.77_Sheet2 2_Retail Fin Perform " xfId="41"/>
    <cellStyle name="_3GIS model v2.77_Sheet2_Retail Fin Perform " xfId="42"/>
    <cellStyle name="_Capex" xfId="114"/>
    <cellStyle name="_Capex 2" xfId="115"/>
    <cellStyle name="_Capex_29(d) - Gas extensions -tariffs" xfId="116"/>
    <cellStyle name="_Connection volumes and load report_Master data" xfId="117"/>
    <cellStyle name="_UED AMP 2009-14 Final 250309 Less PU" xfId="118"/>
    <cellStyle name="_UED AMP 2009-14 Final 250309 Less PU_1011 monthly" xfId="119"/>
    <cellStyle name="20% - Accent1 2" xfId="120"/>
    <cellStyle name="20% - Accent2 2" xfId="121"/>
    <cellStyle name="20% - Accent3 2" xfId="122"/>
    <cellStyle name="20% - Accent4 2" xfId="123"/>
    <cellStyle name="20% - Accent5 2" xfId="124"/>
    <cellStyle name="20% - Accent6 2" xfId="125"/>
    <cellStyle name="40% - Accent1 2" xfId="126"/>
    <cellStyle name="40% - Accent2 2" xfId="127"/>
    <cellStyle name="40% - Accent3 2" xfId="128"/>
    <cellStyle name="40% - Accent4 2" xfId="129"/>
    <cellStyle name="40% - Accent5 2" xfId="130"/>
    <cellStyle name="40% - Accent6 2" xfId="131"/>
    <cellStyle name="60% - Accent1 2" xfId="132"/>
    <cellStyle name="60% - Accent2 2" xfId="133"/>
    <cellStyle name="60% - Accent3 2" xfId="134"/>
    <cellStyle name="60% - Accent4 2" xfId="135"/>
    <cellStyle name="60% - Accent5 2" xfId="136"/>
    <cellStyle name="60% - Accent6 2" xfId="137"/>
    <cellStyle name="Accent1 - 20%" xfId="138"/>
    <cellStyle name="Accent1 - 40%" xfId="139"/>
    <cellStyle name="Accent1 - 60%" xfId="140"/>
    <cellStyle name="Accent1 2" xfId="141"/>
    <cellStyle name="Accent2 - 20%" xfId="142"/>
    <cellStyle name="Accent2 - 40%" xfId="143"/>
    <cellStyle name="Accent2 - 60%" xfId="144"/>
    <cellStyle name="Accent2 2" xfId="145"/>
    <cellStyle name="Accent3 - 20%" xfId="146"/>
    <cellStyle name="Accent3 - 40%" xfId="147"/>
    <cellStyle name="Accent3 - 60%" xfId="148"/>
    <cellStyle name="Accent3 2" xfId="149"/>
    <cellStyle name="Accent4 - 20%" xfId="150"/>
    <cellStyle name="Accent4 - 40%" xfId="151"/>
    <cellStyle name="Accent4 - 60%" xfId="152"/>
    <cellStyle name="Accent4 2" xfId="153"/>
    <cellStyle name="Accent5 - 20%" xfId="154"/>
    <cellStyle name="Accent5 - 40%" xfId="155"/>
    <cellStyle name="Accent5 - 60%" xfId="156"/>
    <cellStyle name="Accent5 2" xfId="157"/>
    <cellStyle name="Accent6 - 20%" xfId="158"/>
    <cellStyle name="Accent6 - 40%" xfId="159"/>
    <cellStyle name="Accent6 - 60%" xfId="160"/>
    <cellStyle name="Accent6 2" xfId="161"/>
    <cellStyle name="Agara" xfId="162"/>
    <cellStyle name="Assumption [# - 00]" xfId="163"/>
    <cellStyle name="Assumption [#]" xfId="164"/>
    <cellStyle name="Assumption [% - 00]" xfId="165"/>
    <cellStyle name="Assumption [%]" xfId="166"/>
    <cellStyle name="Assumption [x]" xfId="167"/>
    <cellStyle name="Assumptions Center Currency" xfId="386"/>
    <cellStyle name="Assumptions Center Date" xfId="387"/>
    <cellStyle name="Assumptions Center Multiple" xfId="388"/>
    <cellStyle name="Assumptions Center Number" xfId="389"/>
    <cellStyle name="Assumptions Center Percentage" xfId="390"/>
    <cellStyle name="Assumptions Center Year" xfId="391"/>
    <cellStyle name="Assumptions Heading" xfId="392"/>
    <cellStyle name="Assumptions Right Currency" xfId="393"/>
    <cellStyle name="Assumptions Right Date" xfId="394"/>
    <cellStyle name="Assumptions Right Multiple" xfId="395"/>
    <cellStyle name="Assumptions Right Number" xfId="168"/>
    <cellStyle name="Assumptions Right Percentage" xfId="396"/>
    <cellStyle name="Assumptions Right Year" xfId="397"/>
    <cellStyle name="B79812_.wvu.PrintTitlest" xfId="169"/>
    <cellStyle name="Bad 2" xfId="170"/>
    <cellStyle name="Black" xfId="171"/>
    <cellStyle name="Blockout" xfId="43"/>
    <cellStyle name="Blockout 2" xfId="173"/>
    <cellStyle name="Blockout 3" xfId="516"/>
    <cellStyle name="Blockout 4" xfId="544"/>
    <cellStyle name="Blockout 5" xfId="172"/>
    <cellStyle name="Blue" xfId="174"/>
    <cellStyle name="Calculation 2" xfId="175"/>
    <cellStyle name="Calculation 2 2" xfId="526"/>
    <cellStyle name="Calculation 2 2 2" xfId="605"/>
    <cellStyle name="Calculation 2 3" xfId="493"/>
    <cellStyle name="Calculation 2 3 2" xfId="597"/>
    <cellStyle name="Calculation 2 4" xfId="545"/>
    <cellStyle name="CaptionC" xfId="398"/>
    <cellStyle name="CaptionL" xfId="399"/>
    <cellStyle name="Cell Link" xfId="400"/>
    <cellStyle name="Center Currency" xfId="401"/>
    <cellStyle name="Center Date" xfId="402"/>
    <cellStyle name="Center Multiple" xfId="403"/>
    <cellStyle name="Center Number" xfId="404"/>
    <cellStyle name="Center Percentage" xfId="405"/>
    <cellStyle name="Center Year" xfId="406"/>
    <cellStyle name="Check Cell 2" xfId="176"/>
    <cellStyle name="Check Cell 2 2 2 2" xfId="44"/>
    <cellStyle name="Comma" xfId="1" builtinId="3"/>
    <cellStyle name="Comma  - Style1" xfId="407"/>
    <cellStyle name="Comma  - Style2" xfId="408"/>
    <cellStyle name="Comma  - Style3" xfId="409"/>
    <cellStyle name="Comma  - Style4" xfId="410"/>
    <cellStyle name="Comma  - Style5" xfId="411"/>
    <cellStyle name="Comma  - Style6" xfId="412"/>
    <cellStyle name="Comma  - Style7" xfId="413"/>
    <cellStyle name="Comma  - Style8" xfId="414"/>
    <cellStyle name="Comma [0]7Z_87C" xfId="177"/>
    <cellStyle name="Comma [1]" xfId="415"/>
    <cellStyle name="Comma 0" xfId="178"/>
    <cellStyle name="Comma 1" xfId="179"/>
    <cellStyle name="Comma 1 2" xfId="180"/>
    <cellStyle name="Comma 10" xfId="100"/>
    <cellStyle name="Comma 11" xfId="109"/>
    <cellStyle name="Comma 12" xfId="102"/>
    <cellStyle name="Comma 13" xfId="488"/>
    <cellStyle name="Comma 14" xfId="509"/>
    <cellStyle name="Comma 15" xfId="501"/>
    <cellStyle name="Comma 16" xfId="560"/>
    <cellStyle name="Comma 2" xfId="45"/>
    <cellStyle name="Comma 2 2" xfId="112"/>
    <cellStyle name="Comma 2 2 2" xfId="385"/>
    <cellStyle name="Comma 2 3" xfId="182"/>
    <cellStyle name="Comma 2 3 2" xfId="183"/>
    <cellStyle name="Comma 2 4" xfId="184"/>
    <cellStyle name="Comma 2 5" xfId="185"/>
    <cellStyle name="Comma 2 6" xfId="181"/>
    <cellStyle name="Comma 2 7" xfId="535"/>
    <cellStyle name="Comma 2 8" xfId="86"/>
    <cellStyle name="Comma 3" xfId="186"/>
    <cellStyle name="Comma 3 2" xfId="187"/>
    <cellStyle name="Comma 3 3" xfId="188"/>
    <cellStyle name="Comma 4" xfId="71"/>
    <cellStyle name="Comma 4 2" xfId="556"/>
    <cellStyle name="Comma 4 3" xfId="189"/>
    <cellStyle name="Comma 5" xfId="190"/>
    <cellStyle name="Comma 6" xfId="191"/>
    <cellStyle name="Comma 7" xfId="192"/>
    <cellStyle name="Comma 8" xfId="193"/>
    <cellStyle name="Comma 9" xfId="382"/>
    <cellStyle name="Comma0" xfId="194"/>
    <cellStyle name="Currency" xfId="2" builtinId="4"/>
    <cellStyle name="Currency [$0]" xfId="416"/>
    <cellStyle name="Currency [£0]" xfId="417"/>
    <cellStyle name="Currency 10" xfId="502"/>
    <cellStyle name="Currency 11" xfId="46"/>
    <cellStyle name="Currency 11 2" xfId="195"/>
    <cellStyle name="Currency 12" xfId="559"/>
    <cellStyle name="Currency 2" xfId="87"/>
    <cellStyle name="Currency 2 2" xfId="8"/>
    <cellStyle name="Currency 2 2 2" xfId="73"/>
    <cellStyle name="Currency 2 2 2 2" xfId="555"/>
    <cellStyle name="Currency 2 2 2 3" xfId="106"/>
    <cellStyle name="Currency 2 2 3" xfId="99"/>
    <cellStyle name="Currency 2 2 4" xfId="520"/>
    <cellStyle name="Currency 2 2 5" xfId="540"/>
    <cellStyle name="Currency 2 2 6" xfId="91"/>
    <cellStyle name="Currency 2 3" xfId="9"/>
    <cellStyle name="Currency 2 3 2" xfId="74"/>
    <cellStyle name="Currency 2 3 2 2" xfId="566"/>
    <cellStyle name="Currency 2 3 2 3" xfId="107"/>
    <cellStyle name="Currency 2 3 3" xfId="98"/>
    <cellStyle name="Currency 2 3 4" xfId="521"/>
    <cellStyle name="Currency 2 3 5" xfId="541"/>
    <cellStyle name="Currency 2 3 6" xfId="92"/>
    <cellStyle name="Currency 2 4" xfId="196"/>
    <cellStyle name="Currency 2 5" xfId="519"/>
    <cellStyle name="Currency 3" xfId="197"/>
    <cellStyle name="Currency 3 2" xfId="198"/>
    <cellStyle name="Currency 4" xfId="199"/>
    <cellStyle name="Currency 4 2" xfId="200"/>
    <cellStyle name="Currency 5" xfId="101"/>
    <cellStyle name="Currency 6" xfId="94"/>
    <cellStyle name="Currency 7" xfId="96"/>
    <cellStyle name="Currency 8" xfId="489"/>
    <cellStyle name="Currency 9" xfId="508"/>
    <cellStyle name="D4_B8B1_005004B79812_.wvu.PrintTitlest" xfId="201"/>
    <cellStyle name="Date" xfId="202"/>
    <cellStyle name="Date [mmm-d-yyyy]" xfId="203"/>
    <cellStyle name="Date [mmm-yyyy]" xfId="204"/>
    <cellStyle name="Date 2" xfId="205"/>
    <cellStyle name="Date_Connection volumes and load report_Master data" xfId="206"/>
    <cellStyle name="DateMonth" xfId="207"/>
    <cellStyle name="Emphasis 1" xfId="208"/>
    <cellStyle name="Emphasis 2" xfId="209"/>
    <cellStyle name="Emphasis 3" xfId="210"/>
    <cellStyle name="Euro" xfId="211"/>
    <cellStyle name="Explanatory Text 2" xfId="212"/>
    <cellStyle name="Fixed" xfId="213"/>
    <cellStyle name="Fixed 2" xfId="214"/>
    <cellStyle name="fred" xfId="418"/>
    <cellStyle name="Fred%" xfId="419"/>
    <cellStyle name="Gilsans" xfId="215"/>
    <cellStyle name="Gilsansl" xfId="216"/>
    <cellStyle name="Good 2" xfId="217"/>
    <cellStyle name="Grey" xfId="420"/>
    <cellStyle name="Header1" xfId="421"/>
    <cellStyle name="Header2" xfId="422"/>
    <cellStyle name="Heading" xfId="218"/>
    <cellStyle name="Heading 1 2" xfId="219"/>
    <cellStyle name="Heading 1 2 2" xfId="220"/>
    <cellStyle name="Heading 1 3" xfId="221"/>
    <cellStyle name="Heading 2 2" xfId="222"/>
    <cellStyle name="Heading 2 2 2" xfId="223"/>
    <cellStyle name="Heading 2 3" xfId="224"/>
    <cellStyle name="Heading 3 2" xfId="225"/>
    <cellStyle name="Heading 3 2 2" xfId="226"/>
    <cellStyle name="Heading 3 3" xfId="227"/>
    <cellStyle name="Heading 4 2" xfId="228"/>
    <cellStyle name="Heading 4 2 2" xfId="229"/>
    <cellStyle name="Heading 4 3" xfId="230"/>
    <cellStyle name="Heading(4)" xfId="231"/>
    <cellStyle name="Heading2" xfId="232"/>
    <cellStyle name="Heading3" xfId="233"/>
    <cellStyle name="Hyperlink 2" xfId="47"/>
    <cellStyle name="Hyperlink 2 2" xfId="496"/>
    <cellStyle name="Hyperlink 2 3" xfId="546"/>
    <cellStyle name="Hyperlink 2 4" xfId="234"/>
    <cellStyle name="Hyperlink 3" xfId="423"/>
    <cellStyle name="Hyperlink Arrow" xfId="235"/>
    <cellStyle name="Hyperlink Text" xfId="236"/>
    <cellStyle name="import" xfId="48"/>
    <cellStyle name="import%" xfId="49"/>
    <cellStyle name="import_ICRC Electricity model 1-1  (1 Feb 2003) " xfId="50"/>
    <cellStyle name="Input $" xfId="424"/>
    <cellStyle name="Input %" xfId="425"/>
    <cellStyle name="Input [# - 00]" xfId="237"/>
    <cellStyle name="Input [#]" xfId="238"/>
    <cellStyle name="Input [% - 00]" xfId="239"/>
    <cellStyle name="Input [%]" xfId="240"/>
    <cellStyle name="Input [yellow]" xfId="426"/>
    <cellStyle name="Input 2" xfId="241"/>
    <cellStyle name="Input 2 2" xfId="527"/>
    <cellStyle name="Input 2 2 2" xfId="606"/>
    <cellStyle name="Input 2 3" xfId="494"/>
    <cellStyle name="Input 2 3 2" xfId="598"/>
    <cellStyle name="Input 2 4" xfId="547"/>
    <cellStyle name="Input text" xfId="427"/>
    <cellStyle name="Input|Date" xfId="242"/>
    <cellStyle name="Input1" xfId="3"/>
    <cellStyle name="Input1 2" xfId="17"/>
    <cellStyle name="Input1 2 2" xfId="499"/>
    <cellStyle name="Input1 2 3" xfId="548"/>
    <cellStyle name="Input1 2 4" xfId="243"/>
    <cellStyle name="Input1 3" xfId="507"/>
    <cellStyle name="Input1 4" xfId="536"/>
    <cellStyle name="Input1 5" xfId="88"/>
    <cellStyle name="Input1%" xfId="51"/>
    <cellStyle name="Input1_ICRC Electricity model 1-1  (1 Feb 2003) " xfId="52"/>
    <cellStyle name="Input1default" xfId="53"/>
    <cellStyle name="Input1default%" xfId="54"/>
    <cellStyle name="Input2" xfId="55"/>
    <cellStyle name="Input2 2" xfId="244"/>
    <cellStyle name="Input3" xfId="4"/>
    <cellStyle name="Input3 2" xfId="18"/>
    <cellStyle name="Input3 2 2" xfId="498"/>
    <cellStyle name="Input3 2 3" xfId="549"/>
    <cellStyle name="Input3 2 4" xfId="245"/>
    <cellStyle name="Input3 3" xfId="506"/>
    <cellStyle name="Input3 4" xfId="537"/>
    <cellStyle name="Input3 5" xfId="89"/>
    <cellStyle name="InputArea" xfId="428"/>
    <cellStyle name="InputAreaDotted" xfId="429"/>
    <cellStyle name="InputCell" xfId="56"/>
    <cellStyle name="InputNumber" xfId="246"/>
    <cellStyle name="key result" xfId="57"/>
    <cellStyle name="Lines" xfId="247"/>
    <cellStyle name="Link [# - 00]" xfId="248"/>
    <cellStyle name="Link [# - 0000]" xfId="249"/>
    <cellStyle name="Link [#]" xfId="250"/>
    <cellStyle name="Link [% - 00]" xfId="251"/>
    <cellStyle name="Link [%]" xfId="252"/>
    <cellStyle name="Link [x]" xfId="253"/>
    <cellStyle name="Linked Cell 2" xfId="254"/>
    <cellStyle name="Local import" xfId="58"/>
    <cellStyle name="Local import %" xfId="59"/>
    <cellStyle name="Locked" xfId="255"/>
    <cellStyle name="Lookup Table Heading" xfId="430"/>
    <cellStyle name="Lookup Table Heading 2" xfId="563"/>
    <cellStyle name="Lookup Table Label" xfId="431"/>
    <cellStyle name="Lookup Table Label 2" xfId="564"/>
    <cellStyle name="Lookup Table Number" xfId="432"/>
    <cellStyle name="Lookup Table Number 2" xfId="565"/>
    <cellStyle name="Mine" xfId="256"/>
    <cellStyle name="Model Name" xfId="257"/>
    <cellStyle name="Multiple" xfId="258"/>
    <cellStyle name="Neutral 2" xfId="259"/>
    <cellStyle name="Non crit Input 0.0" xfId="433"/>
    <cellStyle name="NonInputCell" xfId="60"/>
    <cellStyle name="Normal" xfId="0" builtinId="0"/>
    <cellStyle name="Normal - Style1" xfId="260"/>
    <cellStyle name="Normal 10" xfId="61"/>
    <cellStyle name="Normal 10 2" xfId="515"/>
    <cellStyle name="Normal 10 3" xfId="562"/>
    <cellStyle name="Normal 10 4" xfId="383"/>
    <cellStyle name="Normal 11" xfId="110"/>
    <cellStyle name="Normal 114" xfId="16"/>
    <cellStyle name="Normal 12" xfId="97"/>
    <cellStyle name="Normal 13" xfId="62"/>
    <cellStyle name="Normal 13 2" xfId="63"/>
    <cellStyle name="Normal 13_29(d) - Gas extensions -tariffs" xfId="261"/>
    <cellStyle name="Normal 14" xfId="64"/>
    <cellStyle name="Normal 14 2" xfId="79"/>
    <cellStyle name="Normal 14 2 2" xfId="604"/>
    <cellStyle name="Normal 14 3" xfId="517"/>
    <cellStyle name="Normal 15" xfId="262"/>
    <cellStyle name="Normal 16" xfId="263"/>
    <cellStyle name="Normal 17" xfId="487"/>
    <cellStyle name="Normal 18" xfId="510"/>
    <cellStyle name="Normal 19" xfId="532"/>
    <cellStyle name="Normal 2" xfId="6"/>
    <cellStyle name="Normal 2 2" xfId="12"/>
    <cellStyle name="Normal 2 2 2" xfId="65"/>
    <cellStyle name="Normal 2 3" xfId="19"/>
    <cellStyle name="Normal 2 3 2" xfId="77"/>
    <cellStyle name="Normal 2 3 2 2" xfId="554"/>
    <cellStyle name="Normal 2 3 2 3" xfId="265"/>
    <cellStyle name="Normal 2 3 3" xfId="492"/>
    <cellStyle name="Normal 2 3 4" xfId="550"/>
    <cellStyle name="Normal 2 3 5" xfId="264"/>
    <cellStyle name="Normal 2 3_29(d) - Gas extensions -tariffs" xfId="266"/>
    <cellStyle name="Normal 2 4" xfId="267"/>
    <cellStyle name="Normal 2 5" xfId="268"/>
    <cellStyle name="Normal 2_29(d) - Gas extensions -tariffs" xfId="269"/>
    <cellStyle name="Normal 20" xfId="500"/>
    <cellStyle name="Normal 21" xfId="561"/>
    <cellStyle name="Normal 22" xfId="83"/>
    <cellStyle name="Normal 23" xfId="270"/>
    <cellStyle name="Normal 27" xfId="271"/>
    <cellStyle name="Normal 28" xfId="272"/>
    <cellStyle name="Normal 29" xfId="273"/>
    <cellStyle name="Normal 3" xfId="10"/>
    <cellStyle name="Normal 3 2" xfId="75"/>
    <cellStyle name="Normal 3 3" xfId="542"/>
    <cellStyle name="Normal 3 5" xfId="66"/>
    <cellStyle name="Normal 3 5 2" xfId="80"/>
    <cellStyle name="Normal 3 5 2 2" xfId="603"/>
    <cellStyle name="Normal 3 5 3" xfId="514"/>
    <cellStyle name="Normal 3_29(d) - Gas extensions -tariffs" xfId="274"/>
    <cellStyle name="Normal 30" xfId="275"/>
    <cellStyle name="Normal 31" xfId="276"/>
    <cellStyle name="Normal 32" xfId="277"/>
    <cellStyle name="Normal 33" xfId="278"/>
    <cellStyle name="Normal 34" xfId="279"/>
    <cellStyle name="Normal 35" xfId="280"/>
    <cellStyle name="Normal 36" xfId="281"/>
    <cellStyle name="Normal 37" xfId="282"/>
    <cellStyle name="Normal 38" xfId="283"/>
    <cellStyle name="Normal 38 2" xfId="284"/>
    <cellStyle name="Normal 38_29(d) - Gas extensions -tariffs" xfId="285"/>
    <cellStyle name="Normal 4" xfId="13"/>
    <cellStyle name="Normal 4 2" xfId="76"/>
    <cellStyle name="Normal 4 2 2" xfId="286"/>
    <cellStyle name="Normal 4 2 3" xfId="525"/>
    <cellStyle name="Normal 4 2 4" xfId="108"/>
    <cellStyle name="Normal 4 3" xfId="287"/>
    <cellStyle name="Normal 4 3 2" xfId="528"/>
    <cellStyle name="Normal 4 4" xfId="522"/>
    <cellStyle name="Normal 4 5" xfId="543"/>
    <cellStyle name="Normal 4 6" xfId="93"/>
    <cellStyle name="Normal 4_29(d) - Gas extensions -tariffs" xfId="288"/>
    <cellStyle name="Normal 40" xfId="289"/>
    <cellStyle name="Normal 40 2" xfId="290"/>
    <cellStyle name="Normal 40_29(d) - Gas extensions -tariffs" xfId="291"/>
    <cellStyle name="Normal 41" xfId="292"/>
    <cellStyle name="Normal 5" xfId="67"/>
    <cellStyle name="Normal 5 2" xfId="293"/>
    <cellStyle name="Normal 5 25" xfId="486"/>
    <cellStyle name="Normal 5 3" xfId="111"/>
    <cellStyle name="Normal 5 4" xfId="513"/>
    <cellStyle name="Normal 5 5" xfId="534"/>
    <cellStyle name="Normal 5 6" xfId="85"/>
    <cellStyle name="Normal 6" xfId="103"/>
    <cellStyle name="Normal 6 2" xfId="295"/>
    <cellStyle name="Normal 6 3" xfId="294"/>
    <cellStyle name="Normal 6 4" xfId="523"/>
    <cellStyle name="Normal 7" xfId="296"/>
    <cellStyle name="Normal 7 2" xfId="297"/>
    <cellStyle name="Normal 7 2 2" xfId="529"/>
    <cellStyle name="Normal 8" xfId="298"/>
    <cellStyle name="Normal 8 2" xfId="68"/>
    <cellStyle name="Normal 8 2 2" xfId="81"/>
    <cellStyle name="Normal 8 2 2 2" xfId="602"/>
    <cellStyle name="Normal 8 2 3" xfId="512"/>
    <cellStyle name="Normal 9" xfId="299"/>
    <cellStyle name="Normal 9 2" xfId="434"/>
    <cellStyle name="Note 2" xfId="300"/>
    <cellStyle name="Note 2 2" xfId="530"/>
    <cellStyle name="Note 2 2 2" xfId="607"/>
    <cellStyle name="Note 2 3" xfId="495"/>
    <cellStyle name="Note 2 3 2" xfId="599"/>
    <cellStyle name="Note 2 4" xfId="551"/>
    <cellStyle name="Number" xfId="301"/>
    <cellStyle name="Number [0000]" xfId="302"/>
    <cellStyle name="Number[0]" xfId="303"/>
    <cellStyle name="Number[00]" xfId="304"/>
    <cellStyle name="Output 2" xfId="305"/>
    <cellStyle name="Output 2 2" xfId="552"/>
    <cellStyle name="Percent" xfId="5" builtinId="5"/>
    <cellStyle name="Percent [00]" xfId="306"/>
    <cellStyle name="Percent [2]" xfId="307"/>
    <cellStyle name="Percent [2] 2" xfId="308"/>
    <cellStyle name="Percent [2]_29(d) - Gas extensions -tariffs" xfId="309"/>
    <cellStyle name="Percent 10" xfId="490"/>
    <cellStyle name="Percent 11" xfId="505"/>
    <cellStyle name="Percent 12" xfId="533"/>
    <cellStyle name="Percent 13" xfId="503"/>
    <cellStyle name="Percent 14" xfId="558"/>
    <cellStyle name="Percent 15" xfId="84"/>
    <cellStyle name="Percent 2" xfId="7"/>
    <cellStyle name="Percent 2 2" xfId="72"/>
    <cellStyle name="Percent 2 3" xfId="539"/>
    <cellStyle name="Percent 3" xfId="20"/>
    <cellStyle name="Percent 3 2" xfId="78"/>
    <cellStyle name="Percent 3 2 2" xfId="553"/>
    <cellStyle name="Percent 3 2 3" xfId="310"/>
    <cellStyle name="Percent 3 3" xfId="491"/>
    <cellStyle name="Percent 3 4" xfId="69"/>
    <cellStyle name="Percent 3 4 2" xfId="82"/>
    <cellStyle name="Percent 3 4 2 2" xfId="601"/>
    <cellStyle name="Percent 3 4 3" xfId="511"/>
    <cellStyle name="Percent 3 5" xfId="538"/>
    <cellStyle name="Percent 3 6" xfId="90"/>
    <cellStyle name="Percent 4" xfId="104"/>
    <cellStyle name="Percent 4 2" xfId="311"/>
    <cellStyle name="Percent 4 3" xfId="524"/>
    <cellStyle name="Percent 5" xfId="384"/>
    <cellStyle name="Percent 6" xfId="95"/>
    <cellStyle name="Percent 7" xfId="312"/>
    <cellStyle name="Percent 8" xfId="105"/>
    <cellStyle name="Percent 9" xfId="518"/>
    <cellStyle name="Percentage" xfId="313"/>
    <cellStyle name="Period Title" xfId="314"/>
    <cellStyle name="Presentation Heading 3" xfId="315"/>
    <cellStyle name="Presentation Normal" xfId="316"/>
    <cellStyle name="Presentation Number" xfId="317"/>
    <cellStyle name="PSChar" xfId="318"/>
    <cellStyle name="PSDate" xfId="319"/>
    <cellStyle name="PSDec" xfId="320"/>
    <cellStyle name="PSDetail" xfId="321"/>
    <cellStyle name="PSHeading" xfId="322"/>
    <cellStyle name="PSInt" xfId="323"/>
    <cellStyle name="PSSpacer" xfId="324"/>
    <cellStyle name="Ratio" xfId="325"/>
    <cellStyle name="Ratio 2" xfId="326"/>
    <cellStyle name="Ratio_29(d) - Gas extensions -tariffs" xfId="327"/>
    <cellStyle name="Red Font" xfId="328"/>
    <cellStyle name="Right Currency" xfId="435"/>
    <cellStyle name="Right Date" xfId="329"/>
    <cellStyle name="Right Multiple" xfId="436"/>
    <cellStyle name="Right Number" xfId="330"/>
    <cellStyle name="Right Percentage" xfId="437"/>
    <cellStyle name="Right Year" xfId="331"/>
    <cellStyle name="RIN_TB2" xfId="70"/>
    <cellStyle name="SAPBEXaggData" xfId="438"/>
    <cellStyle name="SAPBEXaggData 2" xfId="567"/>
    <cellStyle name="SAPBEXaggDataEmph" xfId="439"/>
    <cellStyle name="SAPBEXaggDataEmph 2" xfId="568"/>
    <cellStyle name="SAPBEXaggItem" xfId="440"/>
    <cellStyle name="SAPBEXaggItem 2" xfId="569"/>
    <cellStyle name="SAPBEXaggItemX" xfId="441"/>
    <cellStyle name="SAPBEXaggItemX 2" xfId="570"/>
    <cellStyle name="SAPBEXchaText" xfId="442"/>
    <cellStyle name="SAPBEXexcBad7" xfId="443"/>
    <cellStyle name="SAPBEXexcBad7 2" xfId="571"/>
    <cellStyle name="SAPBEXexcBad8" xfId="444"/>
    <cellStyle name="SAPBEXexcBad8 2" xfId="572"/>
    <cellStyle name="SAPBEXexcBad9" xfId="445"/>
    <cellStyle name="SAPBEXexcBad9 2" xfId="573"/>
    <cellStyle name="SAPBEXexcCritical4" xfId="446"/>
    <cellStyle name="SAPBEXexcCritical4 2" xfId="574"/>
    <cellStyle name="SAPBEXexcCritical5" xfId="447"/>
    <cellStyle name="SAPBEXexcCritical5 2" xfId="575"/>
    <cellStyle name="SAPBEXexcCritical6" xfId="448"/>
    <cellStyle name="SAPBEXexcCritical6 2" xfId="576"/>
    <cellStyle name="SAPBEXexcGood1" xfId="449"/>
    <cellStyle name="SAPBEXexcGood1 2" xfId="577"/>
    <cellStyle name="SAPBEXexcGood2" xfId="450"/>
    <cellStyle name="SAPBEXexcGood2 2" xfId="578"/>
    <cellStyle name="SAPBEXexcGood3" xfId="451"/>
    <cellStyle name="SAPBEXexcGood3 2" xfId="579"/>
    <cellStyle name="SAPBEXfilterDrill" xfId="452"/>
    <cellStyle name="SAPBEXfilterItem" xfId="453"/>
    <cellStyle name="SAPBEXfilterText" xfId="454"/>
    <cellStyle name="SAPBEXformats" xfId="455"/>
    <cellStyle name="SAPBEXheaderItem" xfId="456"/>
    <cellStyle name="SAPBEXheaderText" xfId="457"/>
    <cellStyle name="SAPBEXHLevel0" xfId="458"/>
    <cellStyle name="SAPBEXHLevel0 2" xfId="580"/>
    <cellStyle name="SAPBEXHLevel0X" xfId="459"/>
    <cellStyle name="SAPBEXHLevel0X 2" xfId="581"/>
    <cellStyle name="SAPBEXHLevel1" xfId="460"/>
    <cellStyle name="SAPBEXHLevel1 2" xfId="582"/>
    <cellStyle name="SAPBEXHLevel1X" xfId="461"/>
    <cellStyle name="SAPBEXHLevel1X 2" xfId="583"/>
    <cellStyle name="SAPBEXHLevel2" xfId="462"/>
    <cellStyle name="SAPBEXHLevel2 2" xfId="584"/>
    <cellStyle name="SAPBEXHLevel2X" xfId="463"/>
    <cellStyle name="SAPBEXHLevel2X 2" xfId="585"/>
    <cellStyle name="SAPBEXHLevel3" xfId="464"/>
    <cellStyle name="SAPBEXHLevel3 2" xfId="586"/>
    <cellStyle name="SAPBEXHLevel3X" xfId="465"/>
    <cellStyle name="SAPBEXHLevel3X 2" xfId="587"/>
    <cellStyle name="SAPBEXinputData" xfId="466"/>
    <cellStyle name="SAPBEXItemHeader" xfId="467"/>
    <cellStyle name="SAPBEXItemHeader 2" xfId="531"/>
    <cellStyle name="SAPBEXItemHeader 2 2" xfId="608"/>
    <cellStyle name="SAPBEXItemHeader 3" xfId="588"/>
    <cellStyle name="SAPBEXresData" xfId="468"/>
    <cellStyle name="SAPBEXresData 2" xfId="589"/>
    <cellStyle name="SAPBEXresDataEmph" xfId="469"/>
    <cellStyle name="SAPBEXresDataEmph 2" xfId="590"/>
    <cellStyle name="SAPBEXresItem" xfId="470"/>
    <cellStyle name="SAPBEXresItem 2" xfId="591"/>
    <cellStyle name="SAPBEXresItemX" xfId="471"/>
    <cellStyle name="SAPBEXresItemX 2" xfId="592"/>
    <cellStyle name="SAPBEXstdData" xfId="472"/>
    <cellStyle name="SAPBEXstdData 2" xfId="593"/>
    <cellStyle name="SAPBEXstdDataEmph" xfId="473"/>
    <cellStyle name="SAPBEXstdDataEmph 2" xfId="594"/>
    <cellStyle name="SAPBEXstdItem" xfId="474"/>
    <cellStyle name="SAPBEXstdItem 2" xfId="595"/>
    <cellStyle name="SAPBEXstdItemX" xfId="475"/>
    <cellStyle name="SAPBEXtitle" xfId="476"/>
    <cellStyle name="SAPBEXunassignedItem" xfId="477"/>
    <cellStyle name="SAPBEXundefined" xfId="478"/>
    <cellStyle name="SAPBEXundefined 2" xfId="596"/>
    <cellStyle name="SAPError" xfId="332"/>
    <cellStyle name="SAPError 2" xfId="333"/>
    <cellStyle name="SAPKey" xfId="334"/>
    <cellStyle name="SAPKey 2" xfId="335"/>
    <cellStyle name="SAPLocked" xfId="336"/>
    <cellStyle name="SAPLocked 2" xfId="337"/>
    <cellStyle name="SAPOutput" xfId="338"/>
    <cellStyle name="SAPOutput 2" xfId="339"/>
    <cellStyle name="SAPSpace" xfId="340"/>
    <cellStyle name="SAPSpace 2" xfId="341"/>
    <cellStyle name="SAPText" xfId="342"/>
    <cellStyle name="SAPText 2" xfId="343"/>
    <cellStyle name="SAPUnLocked" xfId="344"/>
    <cellStyle name="SAPUnLocked 2" xfId="345"/>
    <cellStyle name="Section Number" xfId="479"/>
    <cellStyle name="SEM-BPS-data" xfId="480"/>
    <cellStyle name="SEM-BPS-headdata" xfId="481"/>
    <cellStyle name="SEM-BPS-headkey" xfId="482"/>
    <cellStyle name="SEM-BPS-key" xfId="483"/>
    <cellStyle name="Sheet Title" xfId="346"/>
    <cellStyle name="SheetHeader1" xfId="11"/>
    <cellStyle name="Special" xfId="484"/>
    <cellStyle name="StaticText" xfId="485"/>
    <cellStyle name="Style 1" xfId="347"/>
    <cellStyle name="Style 1 2" xfId="348"/>
    <cellStyle name="Style 1_29(d) - Gas extensions -tariffs" xfId="349"/>
    <cellStyle name="Style2" xfId="350"/>
    <cellStyle name="Style3" xfId="351"/>
    <cellStyle name="Style4" xfId="352"/>
    <cellStyle name="Style4 2" xfId="353"/>
    <cellStyle name="Style4_29(d) - Gas extensions -tariffs" xfId="354"/>
    <cellStyle name="Style5" xfId="355"/>
    <cellStyle name="Style5 2" xfId="356"/>
    <cellStyle name="Style5_29(d) - Gas extensions -tariffs" xfId="357"/>
    <cellStyle name="Table Head Green" xfId="358"/>
    <cellStyle name="Table Head_pldt" xfId="359"/>
    <cellStyle name="Table Source" xfId="360"/>
    <cellStyle name="Table Units" xfId="361"/>
    <cellStyle name="TableLvl2" xfId="14"/>
    <cellStyle name="TableLvl3" xfId="15"/>
    <cellStyle name="Text" xfId="362"/>
    <cellStyle name="Text 2" xfId="363"/>
    <cellStyle name="Text 3" xfId="364"/>
    <cellStyle name="Text Head 1" xfId="365"/>
    <cellStyle name="Text Head 2" xfId="366"/>
    <cellStyle name="Text Indent 2" xfId="367"/>
    <cellStyle name="Theirs" xfId="368"/>
    <cellStyle name="Title 2" xfId="369"/>
    <cellStyle name="TOC 1" xfId="370"/>
    <cellStyle name="TOC 2" xfId="371"/>
    <cellStyle name="TOC 3" xfId="372"/>
    <cellStyle name="Total 2" xfId="373"/>
    <cellStyle name="Total 2 2" xfId="504"/>
    <cellStyle name="Total 2 2 2" xfId="600"/>
    <cellStyle name="Total 2 3" xfId="557"/>
    <cellStyle name="Warning Text 2" xfId="374"/>
    <cellStyle name="year" xfId="375"/>
    <cellStyle name="year 2" xfId="376"/>
    <cellStyle name="Year A" xfId="377"/>
    <cellStyle name="Year E" xfId="378"/>
    <cellStyle name="year_29(d) - Gas extensions -tariffs" xfId="379"/>
    <cellStyle name="YearA" xfId="380"/>
    <cellStyle name="YearE" xfId="381"/>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DFF7F6"/>
      <rgbColor rgb="00800000"/>
      <rgbColor rgb="00008000"/>
      <rgbColor rgb="00000080"/>
      <rgbColor rgb="00808000"/>
      <rgbColor rgb="00DAB5FF"/>
      <rgbColor rgb="0079DFDD"/>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0FFFF"/>
      <rgbColor rgb="00CCFFCC"/>
      <rgbColor rgb="00FFFF99"/>
      <rgbColor rgb="0099CCFF"/>
      <rgbColor rgb="00F3E7FF"/>
      <rgbColor rgb="00CC99FF"/>
      <rgbColor rgb="00FFCC99"/>
      <rgbColor rgb="003366FF"/>
      <rgbColor rgb="00BDEFEE"/>
      <rgbColor rgb="0099CC00"/>
      <rgbColor rgb="00FFCC00"/>
      <rgbColor rgb="00FF9900"/>
      <rgbColor rgb="00FF6600"/>
      <rgbColor rgb="00CC66FF"/>
      <rgbColor rgb="00969696"/>
      <rgbColor rgb="0033CCCC"/>
      <rgbColor rgb="00339966"/>
      <rgbColor rgb="00003300"/>
      <rgbColor rgb="00333300"/>
      <rgbColor rgb="00993300"/>
      <rgbColor rgb="00E5CBFF"/>
      <rgbColor rgb="00CC00CC"/>
      <rgbColor rgb="00333333"/>
    </indexedColors>
    <mruColors>
      <color rgb="FFFFCCFF"/>
      <color rgb="FFCCCCFF"/>
      <color rgb="FF00FF00"/>
      <color rgb="FFFF99FF"/>
      <color rgb="FFCC99FF"/>
      <color rgb="FFFFFFCC"/>
      <color rgb="FFCCFFFF"/>
      <color rgb="FF808080"/>
      <color rgb="FF800026"/>
      <color rgb="FFD3460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73092592592593"/>
          <c:y val="5.9849780399485082E-2"/>
          <c:w val="0.80274500000000004"/>
          <c:h val="0.75225167079087352"/>
        </c:manualLayout>
      </c:layout>
      <c:lineChart>
        <c:grouping val="standard"/>
        <c:varyColors val="0"/>
        <c:ser>
          <c:idx val="1"/>
          <c:order val="0"/>
          <c:tx>
            <c:v>Nominal revenue requirement</c:v>
          </c:tx>
          <c:spPr>
            <a:ln w="25400">
              <a:solidFill>
                <a:srgbClr val="006D2C"/>
              </a:solidFill>
              <a:prstDash val="solid"/>
            </a:ln>
          </c:spPr>
          <c:marker>
            <c:symbol val="square"/>
            <c:size val="8"/>
            <c:spPr>
              <a:solidFill>
                <a:srgbClr val="006D2C"/>
              </a:solidFill>
              <a:ln>
                <a:solidFill>
                  <a:srgbClr val="006D2C"/>
                </a:solidFill>
                <a:prstDash val="solid"/>
              </a:ln>
            </c:spPr>
          </c:marker>
          <c:cat>
            <c:strRef>
              <c:f>'Revenue summary'!$F$4:$K$4</c:f>
              <c:strCache>
                <c:ptCount val="6"/>
                <c:pt idx="0">
                  <c:v>2015</c:v>
                </c:pt>
                <c:pt idx="1">
                  <c:v>2016</c:v>
                </c:pt>
                <c:pt idx="2">
                  <c:v>2017</c:v>
                </c:pt>
                <c:pt idx="3">
                  <c:v>2018</c:v>
                </c:pt>
                <c:pt idx="4">
                  <c:v>2019</c:v>
                </c:pt>
                <c:pt idx="5">
                  <c:v>2020</c:v>
                </c:pt>
              </c:strCache>
            </c:strRef>
          </c:cat>
          <c:val>
            <c:numRef>
              <c:f>'Revenue summary'!$F$12:$K$12</c:f>
              <c:numCache>
                <c:formatCode>_(* #,##0.00_);_(* \(#,##0.00\);_(* "-"??_);_(@_)</c:formatCode>
                <c:ptCount val="6"/>
                <c:pt idx="0">
                  <c:v>659.03893913046181</c:v>
                </c:pt>
                <c:pt idx="1">
                  <c:v>586.29148557106453</c:v>
                </c:pt>
                <c:pt idx="2">
                  <c:v>589.27300023746693</c:v>
                </c:pt>
                <c:pt idx="3">
                  <c:v>637.45626662026484</c:v>
                </c:pt>
                <c:pt idx="4">
                  <c:v>694.11722131465183</c:v>
                </c:pt>
                <c:pt idx="5">
                  <c:v>718.29582286190555</c:v>
                </c:pt>
              </c:numCache>
            </c:numRef>
          </c:val>
          <c:smooth val="0"/>
          <c:extLst>
            <c:ext xmlns:c16="http://schemas.microsoft.com/office/drawing/2014/chart" uri="{C3380CC4-5D6E-409C-BE32-E72D297353CC}">
              <c16:uniqueId val="{00000000-E417-4170-BC20-A4DB95FA4FCB}"/>
            </c:ext>
          </c:extLst>
        </c:ser>
        <c:ser>
          <c:idx val="0"/>
          <c:order val="1"/>
          <c:tx>
            <c:v>Nominal forecast revenue</c:v>
          </c:tx>
          <c:spPr>
            <a:ln w="25400">
              <a:solidFill>
                <a:srgbClr val="D34602"/>
              </a:solidFill>
              <a:prstDash val="solid"/>
            </a:ln>
          </c:spPr>
          <c:marker>
            <c:symbol val="circle"/>
            <c:size val="8"/>
            <c:spPr>
              <a:solidFill>
                <a:srgbClr val="D34602"/>
              </a:solidFill>
              <a:ln>
                <a:solidFill>
                  <a:srgbClr val="D34602"/>
                </a:solidFill>
                <a:prstDash val="solid"/>
              </a:ln>
            </c:spPr>
          </c:marker>
          <c:cat>
            <c:strRef>
              <c:f>'Revenue summary'!$F$4:$K$4</c:f>
              <c:strCache>
                <c:ptCount val="6"/>
                <c:pt idx="0">
                  <c:v>2015</c:v>
                </c:pt>
                <c:pt idx="1">
                  <c:v>2016</c:v>
                </c:pt>
                <c:pt idx="2">
                  <c:v>2017</c:v>
                </c:pt>
                <c:pt idx="3">
                  <c:v>2018</c:v>
                </c:pt>
                <c:pt idx="4">
                  <c:v>2019</c:v>
                </c:pt>
                <c:pt idx="5">
                  <c:v>2020</c:v>
                </c:pt>
              </c:strCache>
            </c:strRef>
          </c:cat>
          <c:val>
            <c:numRef>
              <c:f>'Revenue summary'!$F$56:$K$56</c:f>
              <c:numCache>
                <c:formatCode>_(* #,##0.00_);_(* \(#,##0.00\);_(* "-"??_);_(@_)</c:formatCode>
                <c:ptCount val="6"/>
                <c:pt idx="0">
                  <c:v>659.03893913046181</c:v>
                </c:pt>
                <c:pt idx="1">
                  <c:v>0</c:v>
                </c:pt>
                <c:pt idx="2">
                  <c:v>0</c:v>
                </c:pt>
                <c:pt idx="3">
                  <c:v>0</c:v>
                </c:pt>
                <c:pt idx="4">
                  <c:v>0</c:v>
                </c:pt>
                <c:pt idx="5">
                  <c:v>0</c:v>
                </c:pt>
              </c:numCache>
            </c:numRef>
          </c:val>
          <c:smooth val="0"/>
          <c:extLst>
            <c:ext xmlns:c16="http://schemas.microsoft.com/office/drawing/2014/chart" uri="{C3380CC4-5D6E-409C-BE32-E72D297353CC}">
              <c16:uniqueId val="{00000001-E417-4170-BC20-A4DB95FA4FCB}"/>
            </c:ext>
          </c:extLst>
        </c:ser>
        <c:ser>
          <c:idx val="2"/>
          <c:order val="2"/>
          <c:tx>
            <c:v>Real revenue requirement</c:v>
          </c:tx>
          <c:spPr>
            <a:ln w="25400">
              <a:solidFill>
                <a:srgbClr val="006D2C"/>
              </a:solidFill>
              <a:prstDash val="lgDash"/>
            </a:ln>
          </c:spPr>
          <c:marker>
            <c:symbol val="triangle"/>
            <c:size val="8"/>
            <c:spPr>
              <a:noFill/>
              <a:ln w="12700">
                <a:solidFill>
                  <a:srgbClr val="006D2C"/>
                </a:solidFill>
                <a:prstDash val="solid"/>
              </a:ln>
            </c:spPr>
          </c:marker>
          <c:cat>
            <c:strRef>
              <c:f>'Revenue summary'!$F$4:$K$4</c:f>
              <c:strCache>
                <c:ptCount val="6"/>
                <c:pt idx="0">
                  <c:v>2015</c:v>
                </c:pt>
                <c:pt idx="1">
                  <c:v>2016</c:v>
                </c:pt>
                <c:pt idx="2">
                  <c:v>2017</c:v>
                </c:pt>
                <c:pt idx="3">
                  <c:v>2018</c:v>
                </c:pt>
                <c:pt idx="4">
                  <c:v>2019</c:v>
                </c:pt>
                <c:pt idx="5">
                  <c:v>2020</c:v>
                </c:pt>
              </c:strCache>
            </c:strRef>
          </c:cat>
          <c:val>
            <c:numRef>
              <c:f>'Revenue summary'!$F$35:$K$35</c:f>
              <c:numCache>
                <c:formatCode>_(* #,##0.00_);_(* \(#,##0.00\);_(* "-"??_);_(@_)</c:formatCode>
                <c:ptCount val="6"/>
                <c:pt idx="0">
                  <c:v>659.03893913046181</c:v>
                </c:pt>
                <c:pt idx="1">
                  <c:v>572.83279480384363</c:v>
                </c:pt>
                <c:pt idx="2">
                  <c:v>562.52925747990241</c:v>
                </c:pt>
                <c:pt idx="3">
                  <c:v>594.55666747683597</c:v>
                </c:pt>
                <c:pt idx="4">
                  <c:v>632.54286991840922</c:v>
                </c:pt>
                <c:pt idx="5">
                  <c:v>639.55039616982504</c:v>
                </c:pt>
              </c:numCache>
            </c:numRef>
          </c:val>
          <c:smooth val="0"/>
          <c:extLst>
            <c:ext xmlns:c16="http://schemas.microsoft.com/office/drawing/2014/chart" uri="{C3380CC4-5D6E-409C-BE32-E72D297353CC}">
              <c16:uniqueId val="{00000002-E417-4170-BC20-A4DB95FA4FCB}"/>
            </c:ext>
          </c:extLst>
        </c:ser>
        <c:ser>
          <c:idx val="3"/>
          <c:order val="3"/>
          <c:tx>
            <c:v>Real forecast revenue</c:v>
          </c:tx>
          <c:spPr>
            <a:ln w="25400">
              <a:solidFill>
                <a:srgbClr val="D34602"/>
              </a:solidFill>
              <a:prstDash val="lgDash"/>
            </a:ln>
          </c:spPr>
          <c:marker>
            <c:symbol val="diamond"/>
            <c:size val="8"/>
            <c:spPr>
              <a:noFill/>
              <a:ln w="12700">
                <a:solidFill>
                  <a:srgbClr val="D34602"/>
                </a:solidFill>
                <a:prstDash val="solid"/>
              </a:ln>
            </c:spPr>
          </c:marker>
          <c:cat>
            <c:strRef>
              <c:f>'Revenue summary'!$F$4:$K$4</c:f>
              <c:strCache>
                <c:ptCount val="6"/>
                <c:pt idx="0">
                  <c:v>2015</c:v>
                </c:pt>
                <c:pt idx="1">
                  <c:v>2016</c:v>
                </c:pt>
                <c:pt idx="2">
                  <c:v>2017</c:v>
                </c:pt>
                <c:pt idx="3">
                  <c:v>2018</c:v>
                </c:pt>
                <c:pt idx="4">
                  <c:v>2019</c:v>
                </c:pt>
                <c:pt idx="5">
                  <c:v>2020</c:v>
                </c:pt>
              </c:strCache>
            </c:strRef>
          </c:cat>
          <c:val>
            <c:numRef>
              <c:f>'Revenue summary'!$F$81:$K$81</c:f>
              <c:numCache>
                <c:formatCode>_(* #,##0.00_);_(* \(#,##0.00\);_(* "-"??_);_(@_)</c:formatCode>
                <c:ptCount val="6"/>
                <c:pt idx="0">
                  <c:v>659.03893913046181</c:v>
                </c:pt>
                <c:pt idx="1">
                  <c:v>0</c:v>
                </c:pt>
                <c:pt idx="2">
                  <c:v>0</c:v>
                </c:pt>
                <c:pt idx="3">
                  <c:v>0</c:v>
                </c:pt>
                <c:pt idx="4">
                  <c:v>0</c:v>
                </c:pt>
                <c:pt idx="5">
                  <c:v>0</c:v>
                </c:pt>
              </c:numCache>
            </c:numRef>
          </c:val>
          <c:smooth val="0"/>
          <c:extLst>
            <c:ext xmlns:c16="http://schemas.microsoft.com/office/drawing/2014/chart" uri="{C3380CC4-5D6E-409C-BE32-E72D297353CC}">
              <c16:uniqueId val="{00000003-E417-4170-BC20-A4DB95FA4FCB}"/>
            </c:ext>
          </c:extLst>
        </c:ser>
        <c:dLbls>
          <c:showLegendKey val="0"/>
          <c:showVal val="0"/>
          <c:showCatName val="0"/>
          <c:showSerName val="0"/>
          <c:showPercent val="0"/>
          <c:showBubbleSize val="0"/>
        </c:dLbls>
        <c:marker val="1"/>
        <c:smooth val="0"/>
        <c:axId val="346370048"/>
        <c:axId val="346372352"/>
      </c:lineChart>
      <c:catAx>
        <c:axId val="346370048"/>
        <c:scaling>
          <c:orientation val="minMax"/>
        </c:scaling>
        <c:delete val="0"/>
        <c:axPos val="b"/>
        <c:numFmt formatCode="General" sourceLinked="1"/>
        <c:majorTickMark val="cross"/>
        <c:minorTickMark val="none"/>
        <c:tickLblPos val="nextTo"/>
        <c:spPr>
          <a:ln w="12700">
            <a:solidFill>
              <a:schemeClr val="bg1">
                <a:lumMod val="65000"/>
              </a:schemeClr>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346372352"/>
        <c:crosses val="autoZero"/>
        <c:auto val="0"/>
        <c:lblAlgn val="ctr"/>
        <c:lblOffset val="100"/>
        <c:tickLblSkip val="1"/>
        <c:tickMarkSkip val="1"/>
        <c:noMultiLvlLbl val="0"/>
      </c:catAx>
      <c:valAx>
        <c:axId val="346372352"/>
        <c:scaling>
          <c:orientation val="minMax"/>
        </c:scaling>
        <c:delete val="0"/>
        <c:axPos val="l"/>
        <c:majorGridlines>
          <c:spPr>
            <a:ln w="12700">
              <a:solidFill>
                <a:schemeClr val="bg1">
                  <a:lumMod val="65000"/>
                </a:schemeClr>
              </a:solidFill>
              <a:prstDash val="solid"/>
            </a:ln>
          </c:spPr>
        </c:majorGridlines>
        <c:title>
          <c:tx>
            <c:rich>
              <a:bodyPr rot="0" vert="horz"/>
              <a:lstStyle/>
              <a:p>
                <a:pPr>
                  <a:defRPr sz="900" b="1" i="0" u="none" strike="noStrike" baseline="0">
                    <a:solidFill>
                      <a:srgbClr val="000000"/>
                    </a:solidFill>
                    <a:latin typeface="+mn-lt"/>
                    <a:ea typeface="Arial"/>
                    <a:cs typeface="Arial"/>
                  </a:defRPr>
                </a:pPr>
                <a:r>
                  <a:rPr lang="en-AU" sz="900">
                    <a:latin typeface="+mn-lt"/>
                  </a:rPr>
                  <a:t>$million</a:t>
                </a:r>
              </a:p>
            </c:rich>
          </c:tx>
          <c:layout>
            <c:manualLayout>
              <c:xMode val="edge"/>
              <c:yMode val="edge"/>
              <c:x val="3.1088888888888889E-3"/>
              <c:y val="0.40798959530814644"/>
            </c:manualLayout>
          </c:layout>
          <c:overlay val="0"/>
          <c:spPr>
            <a:noFill/>
            <a:ln w="25400">
              <a:noFill/>
            </a:ln>
          </c:spPr>
        </c:title>
        <c:numFmt formatCode="#,##0" sourceLinked="0"/>
        <c:majorTickMark val="cross"/>
        <c:minorTickMark val="none"/>
        <c:tickLblPos val="nextTo"/>
        <c:spPr>
          <a:ln w="12700">
            <a:solidFill>
              <a:schemeClr val="bg1">
                <a:lumMod val="65000"/>
              </a:schemeClr>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346370048"/>
        <c:crosses val="autoZero"/>
        <c:crossBetween val="midCat"/>
      </c:valAx>
      <c:spPr>
        <a:noFill/>
        <a:ln w="25400">
          <a:noFill/>
        </a:ln>
      </c:spPr>
    </c:plotArea>
    <c:legend>
      <c:legendPos val="b"/>
      <c:layout>
        <c:manualLayout>
          <c:xMode val="edge"/>
          <c:yMode val="edge"/>
          <c:x val="0.1323148148148148"/>
          <c:y val="0.8906758422149913"/>
          <c:w val="0.84752407407407404"/>
          <c:h val="0.10156600111061317"/>
        </c:manualLayout>
      </c:layout>
      <c:overlay val="0"/>
      <c:spPr>
        <a:solidFill>
          <a:srgbClr val="FFFFFF"/>
        </a:solidFill>
        <a:ln w="25400">
          <a:noFill/>
        </a:ln>
      </c:spPr>
      <c:txPr>
        <a:bodyPr/>
        <a:lstStyle/>
        <a:p>
          <a:pPr>
            <a:defRPr sz="900" b="0" i="0" u="none" strike="noStrike" baseline="0">
              <a:solidFill>
                <a:srgbClr val="000000"/>
              </a:solidFill>
              <a:latin typeface="+mn-lt"/>
              <a:ea typeface="Arial"/>
              <a:cs typeface="Arial"/>
            </a:defRPr>
          </a:pPr>
          <a:endParaRPr lang="en-US"/>
        </a:p>
      </c:txPr>
    </c:legend>
    <c:plotVisOnly val="1"/>
    <c:dispBlanksAs val="gap"/>
    <c:showDLblsOverMax val="0"/>
  </c:chart>
  <c:spPr>
    <a:solidFill>
      <a:schemeClr val="bg1"/>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37907407407408"/>
          <c:y val="5.9849780399485082E-2"/>
          <c:w val="0.80509685185185187"/>
          <c:h val="0.75225167079087352"/>
        </c:manualLayout>
      </c:layout>
      <c:lineChart>
        <c:grouping val="standard"/>
        <c:varyColors val="0"/>
        <c:ser>
          <c:idx val="1"/>
          <c:order val="0"/>
          <c:tx>
            <c:v>Nominal revenue requirement</c:v>
          </c:tx>
          <c:spPr>
            <a:ln w="25400">
              <a:solidFill>
                <a:srgbClr val="006D2C"/>
              </a:solidFill>
              <a:prstDash val="solid"/>
            </a:ln>
          </c:spPr>
          <c:marker>
            <c:symbol val="square"/>
            <c:size val="8"/>
            <c:spPr>
              <a:solidFill>
                <a:srgbClr val="006D2C"/>
              </a:solidFill>
              <a:ln>
                <a:solidFill>
                  <a:srgbClr val="006D2C"/>
                </a:solidFill>
                <a:prstDash val="solid"/>
              </a:ln>
            </c:spPr>
          </c:marker>
          <c:cat>
            <c:strRef>
              <c:f>'Revenue summary'!$F$4:$K$4</c:f>
              <c:strCache>
                <c:ptCount val="6"/>
                <c:pt idx="0">
                  <c:v>2015</c:v>
                </c:pt>
                <c:pt idx="1">
                  <c:v>2016</c:v>
                </c:pt>
                <c:pt idx="2">
                  <c:v>2017</c:v>
                </c:pt>
                <c:pt idx="3">
                  <c:v>2018</c:v>
                </c:pt>
                <c:pt idx="4">
                  <c:v>2019</c:v>
                </c:pt>
                <c:pt idx="5">
                  <c:v>2020</c:v>
                </c:pt>
              </c:strCache>
            </c:strRef>
          </c:cat>
          <c:val>
            <c:numRef>
              <c:f>'Revenue summary'!$F$12:$K$12</c:f>
              <c:numCache>
                <c:formatCode>_(* #,##0.00_);_(* \(#,##0.00\);_(* "-"??_);_(@_)</c:formatCode>
                <c:ptCount val="6"/>
                <c:pt idx="0">
                  <c:v>659.03893913046181</c:v>
                </c:pt>
                <c:pt idx="1">
                  <c:v>586.29148557106453</c:v>
                </c:pt>
                <c:pt idx="2">
                  <c:v>589.27300023746693</c:v>
                </c:pt>
                <c:pt idx="3">
                  <c:v>637.45626662026484</c:v>
                </c:pt>
                <c:pt idx="4">
                  <c:v>694.11722131465183</c:v>
                </c:pt>
                <c:pt idx="5">
                  <c:v>718.29582286190555</c:v>
                </c:pt>
              </c:numCache>
            </c:numRef>
          </c:val>
          <c:smooth val="0"/>
          <c:extLst>
            <c:ext xmlns:c16="http://schemas.microsoft.com/office/drawing/2014/chart" uri="{C3380CC4-5D6E-409C-BE32-E72D297353CC}">
              <c16:uniqueId val="{00000000-7850-4832-B25A-6867D413C69F}"/>
            </c:ext>
          </c:extLst>
        </c:ser>
        <c:ser>
          <c:idx val="0"/>
          <c:order val="1"/>
          <c:tx>
            <c:v>Nominal forecast revenue</c:v>
          </c:tx>
          <c:spPr>
            <a:ln w="25400">
              <a:solidFill>
                <a:srgbClr val="D34602"/>
              </a:solidFill>
              <a:prstDash val="solid"/>
            </a:ln>
          </c:spPr>
          <c:marker>
            <c:symbol val="circle"/>
            <c:size val="8"/>
            <c:spPr>
              <a:solidFill>
                <a:srgbClr val="D34602"/>
              </a:solidFill>
              <a:ln>
                <a:solidFill>
                  <a:srgbClr val="D34602"/>
                </a:solidFill>
                <a:prstDash val="solid"/>
              </a:ln>
            </c:spPr>
          </c:marker>
          <c:cat>
            <c:strRef>
              <c:f>'Revenue summary'!$F$4:$K$4</c:f>
              <c:strCache>
                <c:ptCount val="6"/>
                <c:pt idx="0">
                  <c:v>2015</c:v>
                </c:pt>
                <c:pt idx="1">
                  <c:v>2016</c:v>
                </c:pt>
                <c:pt idx="2">
                  <c:v>2017</c:v>
                </c:pt>
                <c:pt idx="3">
                  <c:v>2018</c:v>
                </c:pt>
                <c:pt idx="4">
                  <c:v>2019</c:v>
                </c:pt>
                <c:pt idx="5">
                  <c:v>2020</c:v>
                </c:pt>
              </c:strCache>
            </c:strRef>
          </c:cat>
          <c:val>
            <c:numRef>
              <c:f>'Revenue summary'!$F$63:$K$63</c:f>
              <c:numCache>
                <c:formatCode>_(* #,##0.00_);_(* \(#,##0.00\);_(* "-"??_);_(@_)</c:formatCode>
                <c:ptCount val="6"/>
                <c:pt idx="0">
                  <c:v>659.03893913046181</c:v>
                </c:pt>
                <c:pt idx="1">
                  <c:v>621.77329362762305</c:v>
                </c:pt>
                <c:pt idx="2">
                  <c:v>606.44908205541469</c:v>
                </c:pt>
                <c:pt idx="3">
                  <c:v>625.55813302203296</c:v>
                </c:pt>
                <c:pt idx="4">
                  <c:v>661.96107511393529</c:v>
                </c:pt>
                <c:pt idx="5">
                  <c:v>700.48240416780482</c:v>
                </c:pt>
              </c:numCache>
            </c:numRef>
          </c:val>
          <c:smooth val="0"/>
          <c:extLst>
            <c:ext xmlns:c16="http://schemas.microsoft.com/office/drawing/2014/chart" uri="{C3380CC4-5D6E-409C-BE32-E72D297353CC}">
              <c16:uniqueId val="{00000001-7850-4832-B25A-6867D413C69F}"/>
            </c:ext>
          </c:extLst>
        </c:ser>
        <c:ser>
          <c:idx val="2"/>
          <c:order val="2"/>
          <c:tx>
            <c:v>Real revenue requirement</c:v>
          </c:tx>
          <c:spPr>
            <a:ln w="25400">
              <a:solidFill>
                <a:srgbClr val="006D2C"/>
              </a:solidFill>
              <a:prstDash val="lgDash"/>
            </a:ln>
          </c:spPr>
          <c:marker>
            <c:symbol val="triangle"/>
            <c:size val="8"/>
            <c:spPr>
              <a:noFill/>
              <a:ln w="12700">
                <a:solidFill>
                  <a:srgbClr val="006D2C"/>
                </a:solidFill>
                <a:prstDash val="solid"/>
              </a:ln>
            </c:spPr>
          </c:marker>
          <c:cat>
            <c:strRef>
              <c:f>'Revenue summary'!$F$4:$K$4</c:f>
              <c:strCache>
                <c:ptCount val="6"/>
                <c:pt idx="0">
                  <c:v>2015</c:v>
                </c:pt>
                <c:pt idx="1">
                  <c:v>2016</c:v>
                </c:pt>
                <c:pt idx="2">
                  <c:v>2017</c:v>
                </c:pt>
                <c:pt idx="3">
                  <c:v>2018</c:v>
                </c:pt>
                <c:pt idx="4">
                  <c:v>2019</c:v>
                </c:pt>
                <c:pt idx="5">
                  <c:v>2020</c:v>
                </c:pt>
              </c:strCache>
            </c:strRef>
          </c:cat>
          <c:val>
            <c:numRef>
              <c:f>'Revenue summary'!$F$35:$K$35</c:f>
              <c:numCache>
                <c:formatCode>_(* #,##0.00_);_(* \(#,##0.00\);_(* "-"??_);_(@_)</c:formatCode>
                <c:ptCount val="6"/>
                <c:pt idx="0">
                  <c:v>659.03893913046181</c:v>
                </c:pt>
                <c:pt idx="1">
                  <c:v>572.83279480384363</c:v>
                </c:pt>
                <c:pt idx="2">
                  <c:v>562.52925747990241</c:v>
                </c:pt>
                <c:pt idx="3">
                  <c:v>594.55666747683597</c:v>
                </c:pt>
                <c:pt idx="4">
                  <c:v>632.54286991840922</c:v>
                </c:pt>
                <c:pt idx="5">
                  <c:v>639.55039616982504</c:v>
                </c:pt>
              </c:numCache>
            </c:numRef>
          </c:val>
          <c:smooth val="0"/>
          <c:extLst>
            <c:ext xmlns:c16="http://schemas.microsoft.com/office/drawing/2014/chart" uri="{C3380CC4-5D6E-409C-BE32-E72D297353CC}">
              <c16:uniqueId val="{00000002-7850-4832-B25A-6867D413C69F}"/>
            </c:ext>
          </c:extLst>
        </c:ser>
        <c:ser>
          <c:idx val="3"/>
          <c:order val="3"/>
          <c:tx>
            <c:v>Real forecast revenue</c:v>
          </c:tx>
          <c:spPr>
            <a:ln w="25400">
              <a:solidFill>
                <a:srgbClr val="D34602"/>
              </a:solidFill>
              <a:prstDash val="lgDash"/>
            </a:ln>
          </c:spPr>
          <c:marker>
            <c:symbol val="diamond"/>
            <c:size val="8"/>
            <c:spPr>
              <a:noFill/>
              <a:ln w="12700">
                <a:solidFill>
                  <a:srgbClr val="D34602"/>
                </a:solidFill>
                <a:prstDash val="solid"/>
              </a:ln>
            </c:spPr>
          </c:marker>
          <c:cat>
            <c:strRef>
              <c:f>'Revenue summary'!$F$4:$K$4</c:f>
              <c:strCache>
                <c:ptCount val="6"/>
                <c:pt idx="0">
                  <c:v>2015</c:v>
                </c:pt>
                <c:pt idx="1">
                  <c:v>2016</c:v>
                </c:pt>
                <c:pt idx="2">
                  <c:v>2017</c:v>
                </c:pt>
                <c:pt idx="3">
                  <c:v>2018</c:v>
                </c:pt>
                <c:pt idx="4">
                  <c:v>2019</c:v>
                </c:pt>
                <c:pt idx="5">
                  <c:v>2020</c:v>
                </c:pt>
              </c:strCache>
            </c:strRef>
          </c:cat>
          <c:val>
            <c:numRef>
              <c:f>'Revenue summary'!$F$88:$K$88</c:f>
              <c:numCache>
                <c:formatCode>_(* #,##0.00_);_(* \(#,##0.00\);_(* "-"??_);_(@_)</c:formatCode>
                <c:ptCount val="6"/>
                <c:pt idx="0">
                  <c:v>659.03893913046181</c:v>
                </c:pt>
                <c:pt idx="1">
                  <c:v>607.50009558160389</c:v>
                </c:pt>
                <c:pt idx="2">
                  <c:v>578.92581484392656</c:v>
                </c:pt>
                <c:pt idx="3">
                  <c:v>583.4592557298854</c:v>
                </c:pt>
                <c:pt idx="4">
                  <c:v>603.23925897385845</c:v>
                </c:pt>
                <c:pt idx="5">
                  <c:v>623.68982922742009</c:v>
                </c:pt>
              </c:numCache>
            </c:numRef>
          </c:val>
          <c:smooth val="0"/>
          <c:extLst>
            <c:ext xmlns:c16="http://schemas.microsoft.com/office/drawing/2014/chart" uri="{C3380CC4-5D6E-409C-BE32-E72D297353CC}">
              <c16:uniqueId val="{00000003-7850-4832-B25A-6867D413C69F}"/>
            </c:ext>
          </c:extLst>
        </c:ser>
        <c:dLbls>
          <c:showLegendKey val="0"/>
          <c:showVal val="0"/>
          <c:showCatName val="0"/>
          <c:showSerName val="0"/>
          <c:showPercent val="0"/>
          <c:showBubbleSize val="0"/>
        </c:dLbls>
        <c:marker val="1"/>
        <c:smooth val="0"/>
        <c:axId val="382815232"/>
        <c:axId val="382848000"/>
      </c:lineChart>
      <c:catAx>
        <c:axId val="382815232"/>
        <c:scaling>
          <c:orientation val="minMax"/>
        </c:scaling>
        <c:delete val="0"/>
        <c:axPos val="b"/>
        <c:numFmt formatCode="General" sourceLinked="1"/>
        <c:majorTickMark val="cross"/>
        <c:minorTickMark val="none"/>
        <c:tickLblPos val="nextTo"/>
        <c:spPr>
          <a:ln w="12700">
            <a:solidFill>
              <a:schemeClr val="bg1">
                <a:lumMod val="65000"/>
              </a:schemeClr>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382848000"/>
        <c:crosses val="autoZero"/>
        <c:auto val="0"/>
        <c:lblAlgn val="ctr"/>
        <c:lblOffset val="100"/>
        <c:tickLblSkip val="1"/>
        <c:tickMarkSkip val="1"/>
        <c:noMultiLvlLbl val="0"/>
      </c:catAx>
      <c:valAx>
        <c:axId val="382848000"/>
        <c:scaling>
          <c:orientation val="minMax"/>
        </c:scaling>
        <c:delete val="0"/>
        <c:axPos val="l"/>
        <c:majorGridlines>
          <c:spPr>
            <a:ln w="12700">
              <a:solidFill>
                <a:schemeClr val="bg1">
                  <a:lumMod val="65000"/>
                </a:schemeClr>
              </a:solidFill>
              <a:prstDash val="solid"/>
            </a:ln>
          </c:spPr>
        </c:majorGridlines>
        <c:title>
          <c:tx>
            <c:rich>
              <a:bodyPr rot="0" vert="horz"/>
              <a:lstStyle/>
              <a:p>
                <a:pPr>
                  <a:defRPr sz="900" b="1" i="0" u="none" strike="noStrike" baseline="0">
                    <a:solidFill>
                      <a:srgbClr val="000000"/>
                    </a:solidFill>
                    <a:latin typeface="+mn-lt"/>
                    <a:ea typeface="Arial"/>
                    <a:cs typeface="Arial"/>
                  </a:defRPr>
                </a:pPr>
                <a:r>
                  <a:rPr lang="en-AU" sz="900">
                    <a:latin typeface="+mn-lt"/>
                  </a:rPr>
                  <a:t>$million</a:t>
                </a:r>
              </a:p>
            </c:rich>
          </c:tx>
          <c:layout>
            <c:manualLayout>
              <c:xMode val="edge"/>
              <c:yMode val="edge"/>
              <c:x val="3.1088888888888889E-3"/>
              <c:y val="0.40798959530814644"/>
            </c:manualLayout>
          </c:layout>
          <c:overlay val="0"/>
          <c:spPr>
            <a:noFill/>
            <a:ln w="25400">
              <a:noFill/>
            </a:ln>
          </c:spPr>
        </c:title>
        <c:numFmt formatCode="#,##0" sourceLinked="0"/>
        <c:majorTickMark val="cross"/>
        <c:minorTickMark val="none"/>
        <c:tickLblPos val="nextTo"/>
        <c:spPr>
          <a:ln w="12700">
            <a:solidFill>
              <a:schemeClr val="bg1">
                <a:lumMod val="65000"/>
              </a:schemeClr>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382815232"/>
        <c:crosses val="autoZero"/>
        <c:crossBetween val="midCat"/>
      </c:valAx>
      <c:spPr>
        <a:noFill/>
        <a:ln w="25400">
          <a:noFill/>
        </a:ln>
      </c:spPr>
    </c:plotArea>
    <c:legend>
      <c:legendPos val="b"/>
      <c:layout>
        <c:manualLayout>
          <c:xMode val="edge"/>
          <c:yMode val="edge"/>
          <c:x val="0.1323148148148148"/>
          <c:y val="0.8906758422149913"/>
          <c:w val="0.84752407407407404"/>
          <c:h val="0.10156600111061317"/>
        </c:manualLayout>
      </c:layout>
      <c:overlay val="0"/>
      <c:spPr>
        <a:solidFill>
          <a:srgbClr val="FFFFFF"/>
        </a:solidFill>
        <a:ln w="25400">
          <a:noFill/>
        </a:ln>
      </c:spPr>
      <c:txPr>
        <a:bodyPr/>
        <a:lstStyle/>
        <a:p>
          <a:pPr>
            <a:defRPr sz="900" b="0" i="0" u="none" strike="noStrike" baseline="0">
              <a:solidFill>
                <a:srgbClr val="000000"/>
              </a:solidFill>
              <a:latin typeface="+mn-lt"/>
              <a:ea typeface="Arial"/>
              <a:cs typeface="Arial"/>
            </a:defRPr>
          </a:pPr>
          <a:endParaRPr lang="en-US"/>
        </a:p>
      </c:txPr>
    </c:legend>
    <c:plotVisOnly val="1"/>
    <c:dispBlanksAs val="gap"/>
    <c:showDLblsOverMax val="0"/>
  </c:chart>
  <c:spPr>
    <a:solidFill>
      <a:schemeClr val="bg1"/>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713833333333332"/>
          <c:y val="5.9849780399485082E-2"/>
          <c:w val="0.79333759259259262"/>
          <c:h val="0.75225167079087352"/>
        </c:manualLayout>
      </c:layout>
      <c:lineChart>
        <c:grouping val="standard"/>
        <c:varyColors val="0"/>
        <c:ser>
          <c:idx val="1"/>
          <c:order val="0"/>
          <c:tx>
            <c:v>Nominal revenue requirement</c:v>
          </c:tx>
          <c:spPr>
            <a:ln w="25400">
              <a:solidFill>
                <a:srgbClr val="006D2C"/>
              </a:solidFill>
              <a:prstDash val="solid"/>
            </a:ln>
          </c:spPr>
          <c:marker>
            <c:symbol val="square"/>
            <c:size val="8"/>
            <c:spPr>
              <a:solidFill>
                <a:srgbClr val="006D2C"/>
              </a:solidFill>
              <a:ln>
                <a:solidFill>
                  <a:srgbClr val="006D2C"/>
                </a:solidFill>
                <a:prstDash val="solid"/>
              </a:ln>
            </c:spPr>
          </c:marker>
          <c:cat>
            <c:strRef>
              <c:f>'Revenue summary'!$F$4:$K$4</c:f>
              <c:strCache>
                <c:ptCount val="6"/>
                <c:pt idx="0">
                  <c:v>2015</c:v>
                </c:pt>
                <c:pt idx="1">
                  <c:v>2016</c:v>
                </c:pt>
                <c:pt idx="2">
                  <c:v>2017</c:v>
                </c:pt>
                <c:pt idx="3">
                  <c:v>2018</c:v>
                </c:pt>
                <c:pt idx="4">
                  <c:v>2019</c:v>
                </c:pt>
                <c:pt idx="5">
                  <c:v>2020</c:v>
                </c:pt>
              </c:strCache>
            </c:strRef>
          </c:cat>
          <c:val>
            <c:numRef>
              <c:f>'Revenue summary'!$F$12:$K$12</c:f>
              <c:numCache>
                <c:formatCode>_(* #,##0.00_);_(* \(#,##0.00\);_(* "-"??_);_(@_)</c:formatCode>
                <c:ptCount val="6"/>
                <c:pt idx="0">
                  <c:v>659.03893913046181</c:v>
                </c:pt>
                <c:pt idx="1">
                  <c:v>586.29148557106453</c:v>
                </c:pt>
                <c:pt idx="2">
                  <c:v>589.27300023746693</c:v>
                </c:pt>
                <c:pt idx="3">
                  <c:v>637.45626662026484</c:v>
                </c:pt>
                <c:pt idx="4">
                  <c:v>694.11722131465183</c:v>
                </c:pt>
                <c:pt idx="5">
                  <c:v>718.29582286190555</c:v>
                </c:pt>
              </c:numCache>
            </c:numRef>
          </c:val>
          <c:smooth val="0"/>
          <c:extLst>
            <c:ext xmlns:c16="http://schemas.microsoft.com/office/drawing/2014/chart" uri="{C3380CC4-5D6E-409C-BE32-E72D297353CC}">
              <c16:uniqueId val="{00000000-1174-4F15-AAB0-991A7FE0779D}"/>
            </c:ext>
          </c:extLst>
        </c:ser>
        <c:ser>
          <c:idx val="0"/>
          <c:order val="1"/>
          <c:tx>
            <c:v>Nominal forecast revenue</c:v>
          </c:tx>
          <c:spPr>
            <a:ln w="25400">
              <a:solidFill>
                <a:srgbClr val="D34602"/>
              </a:solidFill>
              <a:prstDash val="solid"/>
            </a:ln>
          </c:spPr>
          <c:marker>
            <c:symbol val="circle"/>
            <c:size val="8"/>
            <c:spPr>
              <a:solidFill>
                <a:srgbClr val="D34602"/>
              </a:solidFill>
              <a:ln>
                <a:solidFill>
                  <a:srgbClr val="D34602"/>
                </a:solidFill>
                <a:prstDash val="solid"/>
              </a:ln>
            </c:spPr>
          </c:marker>
          <c:cat>
            <c:strRef>
              <c:f>'Revenue summary'!$F$4:$K$4</c:f>
              <c:strCache>
                <c:ptCount val="6"/>
                <c:pt idx="0">
                  <c:v>2015</c:v>
                </c:pt>
                <c:pt idx="1">
                  <c:v>2016</c:v>
                </c:pt>
                <c:pt idx="2">
                  <c:v>2017</c:v>
                </c:pt>
                <c:pt idx="3">
                  <c:v>2018</c:v>
                </c:pt>
                <c:pt idx="4">
                  <c:v>2019</c:v>
                </c:pt>
                <c:pt idx="5">
                  <c:v>2020</c:v>
                </c:pt>
              </c:strCache>
            </c:strRef>
          </c:cat>
          <c:val>
            <c:numRef>
              <c:f>'Revenue summary'!$F$70:$K$70</c:f>
              <c:numCache>
                <c:formatCode>_(* #,##0.00_);_(* \(#,##0.00\);_(* "-"??_);_(@_)</c:formatCode>
                <c:ptCount val="6"/>
                <c:pt idx="0">
                  <c:v>659.03893913046181</c:v>
                </c:pt>
                <c:pt idx="1">
                  <c:v>0</c:v>
                </c:pt>
                <c:pt idx="2">
                  <c:v>0</c:v>
                </c:pt>
                <c:pt idx="3">
                  <c:v>0</c:v>
                </c:pt>
                <c:pt idx="4">
                  <c:v>0</c:v>
                </c:pt>
                <c:pt idx="5">
                  <c:v>0</c:v>
                </c:pt>
              </c:numCache>
            </c:numRef>
          </c:val>
          <c:smooth val="0"/>
          <c:extLst>
            <c:ext xmlns:c16="http://schemas.microsoft.com/office/drawing/2014/chart" uri="{C3380CC4-5D6E-409C-BE32-E72D297353CC}">
              <c16:uniqueId val="{00000001-1174-4F15-AAB0-991A7FE0779D}"/>
            </c:ext>
          </c:extLst>
        </c:ser>
        <c:ser>
          <c:idx val="2"/>
          <c:order val="2"/>
          <c:tx>
            <c:v>Real revenue requirement</c:v>
          </c:tx>
          <c:spPr>
            <a:ln w="25400">
              <a:solidFill>
                <a:srgbClr val="006D2C"/>
              </a:solidFill>
              <a:prstDash val="lgDash"/>
            </a:ln>
          </c:spPr>
          <c:marker>
            <c:symbol val="triangle"/>
            <c:size val="8"/>
            <c:spPr>
              <a:noFill/>
              <a:ln w="12700">
                <a:solidFill>
                  <a:srgbClr val="006D2C"/>
                </a:solidFill>
                <a:prstDash val="solid"/>
              </a:ln>
            </c:spPr>
          </c:marker>
          <c:cat>
            <c:strRef>
              <c:f>'Revenue summary'!$F$4:$K$4</c:f>
              <c:strCache>
                <c:ptCount val="6"/>
                <c:pt idx="0">
                  <c:v>2015</c:v>
                </c:pt>
                <c:pt idx="1">
                  <c:v>2016</c:v>
                </c:pt>
                <c:pt idx="2">
                  <c:v>2017</c:v>
                </c:pt>
                <c:pt idx="3">
                  <c:v>2018</c:v>
                </c:pt>
                <c:pt idx="4">
                  <c:v>2019</c:v>
                </c:pt>
                <c:pt idx="5">
                  <c:v>2020</c:v>
                </c:pt>
              </c:strCache>
            </c:strRef>
          </c:cat>
          <c:val>
            <c:numRef>
              <c:f>'Revenue summary'!$F$35:$K$35</c:f>
              <c:numCache>
                <c:formatCode>_(* #,##0.00_);_(* \(#,##0.00\);_(* "-"??_);_(@_)</c:formatCode>
                <c:ptCount val="6"/>
                <c:pt idx="0">
                  <c:v>659.03893913046181</c:v>
                </c:pt>
                <c:pt idx="1">
                  <c:v>572.83279480384363</c:v>
                </c:pt>
                <c:pt idx="2">
                  <c:v>562.52925747990241</c:v>
                </c:pt>
                <c:pt idx="3">
                  <c:v>594.55666747683597</c:v>
                </c:pt>
                <c:pt idx="4">
                  <c:v>632.54286991840922</c:v>
                </c:pt>
                <c:pt idx="5">
                  <c:v>639.55039616982504</c:v>
                </c:pt>
              </c:numCache>
            </c:numRef>
          </c:val>
          <c:smooth val="0"/>
          <c:extLst>
            <c:ext xmlns:c16="http://schemas.microsoft.com/office/drawing/2014/chart" uri="{C3380CC4-5D6E-409C-BE32-E72D297353CC}">
              <c16:uniqueId val="{00000002-1174-4F15-AAB0-991A7FE0779D}"/>
            </c:ext>
          </c:extLst>
        </c:ser>
        <c:ser>
          <c:idx val="3"/>
          <c:order val="3"/>
          <c:tx>
            <c:v>Real forecast revenue</c:v>
          </c:tx>
          <c:spPr>
            <a:ln w="25400">
              <a:solidFill>
                <a:srgbClr val="D34602"/>
              </a:solidFill>
              <a:prstDash val="lgDash"/>
            </a:ln>
          </c:spPr>
          <c:marker>
            <c:symbol val="diamond"/>
            <c:size val="8"/>
            <c:spPr>
              <a:noFill/>
              <a:ln w="12700">
                <a:solidFill>
                  <a:srgbClr val="D34602"/>
                </a:solidFill>
                <a:prstDash val="solid"/>
              </a:ln>
            </c:spPr>
          </c:marker>
          <c:cat>
            <c:strRef>
              <c:f>'Revenue summary'!$F$4:$K$4</c:f>
              <c:strCache>
                <c:ptCount val="6"/>
                <c:pt idx="0">
                  <c:v>2015</c:v>
                </c:pt>
                <c:pt idx="1">
                  <c:v>2016</c:v>
                </c:pt>
                <c:pt idx="2">
                  <c:v>2017</c:v>
                </c:pt>
                <c:pt idx="3">
                  <c:v>2018</c:v>
                </c:pt>
                <c:pt idx="4">
                  <c:v>2019</c:v>
                </c:pt>
                <c:pt idx="5">
                  <c:v>2020</c:v>
                </c:pt>
              </c:strCache>
            </c:strRef>
          </c:cat>
          <c:val>
            <c:numRef>
              <c:f>'Revenue summary'!$F$95:$K$95</c:f>
              <c:numCache>
                <c:formatCode>_(* #,##0.00_);_(* \(#,##0.00\);_(* "-"??_);_(@_)</c:formatCode>
                <c:ptCount val="6"/>
                <c:pt idx="0">
                  <c:v>659.03893913046181</c:v>
                </c:pt>
                <c:pt idx="1">
                  <c:v>0</c:v>
                </c:pt>
                <c:pt idx="2">
                  <c:v>0</c:v>
                </c:pt>
                <c:pt idx="3">
                  <c:v>0</c:v>
                </c:pt>
                <c:pt idx="4">
                  <c:v>0</c:v>
                </c:pt>
                <c:pt idx="5">
                  <c:v>0</c:v>
                </c:pt>
              </c:numCache>
            </c:numRef>
          </c:val>
          <c:smooth val="0"/>
          <c:extLst>
            <c:ext xmlns:c16="http://schemas.microsoft.com/office/drawing/2014/chart" uri="{C3380CC4-5D6E-409C-BE32-E72D297353CC}">
              <c16:uniqueId val="{00000003-1174-4F15-AAB0-991A7FE0779D}"/>
            </c:ext>
          </c:extLst>
        </c:ser>
        <c:dLbls>
          <c:showLegendKey val="0"/>
          <c:showVal val="0"/>
          <c:showCatName val="0"/>
          <c:showSerName val="0"/>
          <c:showPercent val="0"/>
          <c:showBubbleSize val="0"/>
        </c:dLbls>
        <c:marker val="1"/>
        <c:smooth val="0"/>
        <c:axId val="385550976"/>
        <c:axId val="390902912"/>
      </c:lineChart>
      <c:catAx>
        <c:axId val="385550976"/>
        <c:scaling>
          <c:orientation val="minMax"/>
        </c:scaling>
        <c:delete val="0"/>
        <c:axPos val="b"/>
        <c:numFmt formatCode="General" sourceLinked="1"/>
        <c:majorTickMark val="cross"/>
        <c:minorTickMark val="none"/>
        <c:tickLblPos val="nextTo"/>
        <c:spPr>
          <a:ln w="12700">
            <a:solidFill>
              <a:schemeClr val="bg1">
                <a:lumMod val="65000"/>
              </a:schemeClr>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390902912"/>
        <c:crosses val="autoZero"/>
        <c:auto val="0"/>
        <c:lblAlgn val="ctr"/>
        <c:lblOffset val="100"/>
        <c:tickLblSkip val="1"/>
        <c:tickMarkSkip val="1"/>
        <c:noMultiLvlLbl val="0"/>
      </c:catAx>
      <c:valAx>
        <c:axId val="390902912"/>
        <c:scaling>
          <c:orientation val="minMax"/>
        </c:scaling>
        <c:delete val="0"/>
        <c:axPos val="l"/>
        <c:majorGridlines>
          <c:spPr>
            <a:ln w="12700">
              <a:solidFill>
                <a:schemeClr val="bg1">
                  <a:lumMod val="65000"/>
                </a:schemeClr>
              </a:solidFill>
              <a:prstDash val="solid"/>
            </a:ln>
          </c:spPr>
        </c:majorGridlines>
        <c:title>
          <c:tx>
            <c:rich>
              <a:bodyPr rot="0" vert="horz"/>
              <a:lstStyle/>
              <a:p>
                <a:pPr>
                  <a:defRPr sz="900" b="1" i="0" u="none" strike="noStrike" baseline="0">
                    <a:solidFill>
                      <a:srgbClr val="000000"/>
                    </a:solidFill>
                    <a:latin typeface="+mn-lt"/>
                    <a:ea typeface="Arial"/>
                    <a:cs typeface="Arial"/>
                  </a:defRPr>
                </a:pPr>
                <a:r>
                  <a:rPr lang="en-AU" sz="900">
                    <a:latin typeface="+mn-lt"/>
                  </a:rPr>
                  <a:t>$million</a:t>
                </a:r>
              </a:p>
            </c:rich>
          </c:tx>
          <c:layout>
            <c:manualLayout>
              <c:xMode val="edge"/>
              <c:yMode val="edge"/>
              <c:x val="3.1088888888888889E-3"/>
              <c:y val="0.40798959530814644"/>
            </c:manualLayout>
          </c:layout>
          <c:overlay val="0"/>
          <c:spPr>
            <a:noFill/>
            <a:ln w="25400">
              <a:noFill/>
            </a:ln>
          </c:spPr>
        </c:title>
        <c:numFmt formatCode="#,##0" sourceLinked="0"/>
        <c:majorTickMark val="cross"/>
        <c:minorTickMark val="none"/>
        <c:tickLblPos val="nextTo"/>
        <c:spPr>
          <a:ln w="12700">
            <a:solidFill>
              <a:schemeClr val="bg1">
                <a:lumMod val="65000"/>
              </a:schemeClr>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385550976"/>
        <c:crosses val="autoZero"/>
        <c:crossBetween val="midCat"/>
      </c:valAx>
      <c:spPr>
        <a:noFill/>
        <a:ln w="25400">
          <a:noFill/>
        </a:ln>
      </c:spPr>
    </c:plotArea>
    <c:legend>
      <c:legendPos val="b"/>
      <c:layout>
        <c:manualLayout>
          <c:xMode val="edge"/>
          <c:yMode val="edge"/>
          <c:x val="0.1323148148148148"/>
          <c:y val="0.8906758422149913"/>
          <c:w val="0.84752407407407404"/>
          <c:h val="0.10156600111061317"/>
        </c:manualLayout>
      </c:layout>
      <c:overlay val="0"/>
      <c:spPr>
        <a:solidFill>
          <a:srgbClr val="FFFFFF"/>
        </a:solidFill>
        <a:ln w="25400">
          <a:noFill/>
        </a:ln>
      </c:spPr>
      <c:txPr>
        <a:bodyPr/>
        <a:lstStyle/>
        <a:p>
          <a:pPr>
            <a:defRPr sz="900" b="0" i="0" u="none" strike="noStrike" baseline="0">
              <a:solidFill>
                <a:srgbClr val="000000"/>
              </a:solidFill>
              <a:latin typeface="+mn-lt"/>
              <a:ea typeface="Arial"/>
              <a:cs typeface="Arial"/>
            </a:defRPr>
          </a:pPr>
          <a:endParaRPr lang="en-US"/>
        </a:p>
      </c:txPr>
    </c:legend>
    <c:plotVisOnly val="1"/>
    <c:dispBlanksAs val="gap"/>
    <c:showDLblsOverMax val="0"/>
  </c:chart>
  <c:spPr>
    <a:solidFill>
      <a:schemeClr val="bg1"/>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038074074074073"/>
          <c:y val="6.7207660709698122E-2"/>
          <c:w val="0.80009518518518519"/>
          <c:h val="0.79298597200496013"/>
        </c:manualLayout>
      </c:layout>
      <c:lineChart>
        <c:grouping val="standard"/>
        <c:varyColors val="0"/>
        <c:ser>
          <c:idx val="2"/>
          <c:order val="0"/>
          <c:tx>
            <c:v>Nominal price path</c:v>
          </c:tx>
          <c:spPr>
            <a:ln w="25400">
              <a:solidFill>
                <a:srgbClr val="800026"/>
              </a:solidFill>
              <a:prstDash val="solid"/>
            </a:ln>
          </c:spPr>
          <c:marker>
            <c:symbol val="square"/>
            <c:size val="8"/>
            <c:spPr>
              <a:solidFill>
                <a:srgbClr val="800026"/>
              </a:solidFill>
              <a:ln>
                <a:solidFill>
                  <a:srgbClr val="800026"/>
                </a:solidFill>
                <a:prstDash val="solid"/>
              </a:ln>
            </c:spPr>
          </c:marker>
          <c:cat>
            <c:strRef>
              <c:f>'Revenue summary'!$F$4:$K$4</c:f>
              <c:strCache>
                <c:ptCount val="6"/>
                <c:pt idx="0">
                  <c:v>2015</c:v>
                </c:pt>
                <c:pt idx="1">
                  <c:v>2016</c:v>
                </c:pt>
                <c:pt idx="2">
                  <c:v>2017</c:v>
                </c:pt>
                <c:pt idx="3">
                  <c:v>2018</c:v>
                </c:pt>
                <c:pt idx="4">
                  <c:v>2019</c:v>
                </c:pt>
                <c:pt idx="5">
                  <c:v>2020</c:v>
                </c:pt>
              </c:strCache>
            </c:strRef>
          </c:cat>
          <c:val>
            <c:numRef>
              <c:f>'Revenue summary'!$F$59:$K$59</c:f>
              <c:numCache>
                <c:formatCode>_(* #,##0.00_);_(* \(#,##0.00\);_(* "-"??_);_(@_)</c:formatCode>
                <c:ptCount val="6"/>
                <c:pt idx="0">
                  <c:v>61.495677336265274</c:v>
                </c:pt>
                <c:pt idx="1">
                  <c:v>62.940516584815981</c:v>
                </c:pt>
                <c:pt idx="2">
                  <c:v>64.419302291793969</c:v>
                </c:pt>
                <c:pt idx="3">
                  <c:v>65.932832028306819</c:v>
                </c:pt>
                <c:pt idx="4">
                  <c:v>67.481922104373368</c:v>
                </c:pt>
                <c:pt idx="5">
                  <c:v>69.067408009193912</c:v>
                </c:pt>
              </c:numCache>
            </c:numRef>
          </c:val>
          <c:smooth val="0"/>
          <c:extLst>
            <c:ext xmlns:c16="http://schemas.microsoft.com/office/drawing/2014/chart" uri="{C3380CC4-5D6E-409C-BE32-E72D297353CC}">
              <c16:uniqueId val="{00000000-9C60-4323-9D54-061411E57EC5}"/>
            </c:ext>
          </c:extLst>
        </c:ser>
        <c:ser>
          <c:idx val="0"/>
          <c:order val="1"/>
          <c:tx>
            <c:v>Real price path</c:v>
          </c:tx>
          <c:spPr>
            <a:ln w="25400">
              <a:solidFill>
                <a:srgbClr val="2171B5"/>
              </a:solidFill>
              <a:prstDash val="solid"/>
            </a:ln>
          </c:spPr>
          <c:marker>
            <c:symbol val="diamond"/>
            <c:size val="8"/>
            <c:spPr>
              <a:solidFill>
                <a:srgbClr val="2171B5"/>
              </a:solidFill>
              <a:ln>
                <a:solidFill>
                  <a:srgbClr val="2171B5"/>
                </a:solidFill>
                <a:prstDash val="solid"/>
              </a:ln>
            </c:spPr>
          </c:marker>
          <c:cat>
            <c:strRef>
              <c:f>'Revenue summary'!$F$4:$K$4</c:f>
              <c:strCache>
                <c:ptCount val="6"/>
                <c:pt idx="0">
                  <c:v>2015</c:v>
                </c:pt>
                <c:pt idx="1">
                  <c:v>2016</c:v>
                </c:pt>
                <c:pt idx="2">
                  <c:v>2017</c:v>
                </c:pt>
                <c:pt idx="3">
                  <c:v>2018</c:v>
                </c:pt>
                <c:pt idx="4">
                  <c:v>2019</c:v>
                </c:pt>
                <c:pt idx="5">
                  <c:v>2020</c:v>
                </c:pt>
              </c:strCache>
            </c:strRef>
          </c:cat>
          <c:val>
            <c:numRef>
              <c:f>'Revenue summary'!$F$84:$K$84</c:f>
              <c:numCache>
                <c:formatCode>_(* #,##0.00_);_(* \(#,##0.00\);_(* "-"??_);_(@_)</c:formatCode>
                <c:ptCount val="6"/>
                <c:pt idx="0">
                  <c:v>61.495677336265274</c:v>
                </c:pt>
                <c:pt idx="1">
                  <c:v>61.495677336265274</c:v>
                </c:pt>
                <c:pt idx="2">
                  <c:v>61.495677336265274</c:v>
                </c:pt>
                <c:pt idx="3">
                  <c:v>61.495677336265274</c:v>
                </c:pt>
                <c:pt idx="4">
                  <c:v>61.495677336265281</c:v>
                </c:pt>
                <c:pt idx="5">
                  <c:v>61.495677336265288</c:v>
                </c:pt>
              </c:numCache>
            </c:numRef>
          </c:val>
          <c:smooth val="0"/>
          <c:extLst>
            <c:ext xmlns:c16="http://schemas.microsoft.com/office/drawing/2014/chart" uri="{C3380CC4-5D6E-409C-BE32-E72D297353CC}">
              <c16:uniqueId val="{00000001-9C60-4323-9D54-061411E57EC5}"/>
            </c:ext>
          </c:extLst>
        </c:ser>
        <c:dLbls>
          <c:showLegendKey val="0"/>
          <c:showVal val="0"/>
          <c:showCatName val="0"/>
          <c:showSerName val="0"/>
          <c:showPercent val="0"/>
          <c:showBubbleSize val="0"/>
        </c:dLbls>
        <c:marker val="1"/>
        <c:smooth val="0"/>
        <c:axId val="397524992"/>
        <c:axId val="397527296"/>
      </c:lineChart>
      <c:catAx>
        <c:axId val="397524992"/>
        <c:scaling>
          <c:orientation val="minMax"/>
        </c:scaling>
        <c:delete val="0"/>
        <c:axPos val="b"/>
        <c:numFmt formatCode="General" sourceLinked="1"/>
        <c:majorTickMark val="cross"/>
        <c:minorTickMark val="none"/>
        <c:tickLblPos val="nextTo"/>
        <c:spPr>
          <a:ln w="12700">
            <a:solidFill>
              <a:schemeClr val="bg1">
                <a:lumMod val="65000"/>
              </a:schemeClr>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397527296"/>
        <c:crosses val="autoZero"/>
        <c:auto val="0"/>
        <c:lblAlgn val="ctr"/>
        <c:lblOffset val="100"/>
        <c:tickLblSkip val="1"/>
        <c:tickMarkSkip val="1"/>
        <c:noMultiLvlLbl val="0"/>
      </c:catAx>
      <c:valAx>
        <c:axId val="397527296"/>
        <c:scaling>
          <c:orientation val="minMax"/>
        </c:scaling>
        <c:delete val="0"/>
        <c:axPos val="l"/>
        <c:majorGridlines>
          <c:spPr>
            <a:ln w="12700">
              <a:solidFill>
                <a:schemeClr val="bg1">
                  <a:lumMod val="65000"/>
                </a:schemeClr>
              </a:solidFill>
              <a:prstDash val="solid"/>
            </a:ln>
          </c:spPr>
        </c:majorGridlines>
        <c:title>
          <c:tx>
            <c:rich>
              <a:bodyPr rot="0" vert="horz"/>
              <a:lstStyle/>
              <a:p>
                <a:pPr>
                  <a:defRPr sz="900" b="1" i="0" u="none" strike="noStrike" baseline="0">
                    <a:solidFill>
                      <a:srgbClr val="000000"/>
                    </a:solidFill>
                    <a:latin typeface="+mn-lt"/>
                    <a:ea typeface="Arial"/>
                    <a:cs typeface="Arial"/>
                  </a:defRPr>
                </a:pPr>
                <a:r>
                  <a:rPr lang="en-AU" sz="900">
                    <a:latin typeface="+mn-lt"/>
                  </a:rPr>
                  <a:t>Indicative</a:t>
                </a:r>
                <a:endParaRPr lang="en-AU" sz="900" baseline="0">
                  <a:latin typeface="+mn-lt"/>
                </a:endParaRPr>
              </a:p>
              <a:p>
                <a:pPr>
                  <a:defRPr sz="900" b="1" i="0" u="none" strike="noStrike" baseline="0">
                    <a:solidFill>
                      <a:srgbClr val="000000"/>
                    </a:solidFill>
                    <a:latin typeface="+mn-lt"/>
                    <a:ea typeface="Arial"/>
                    <a:cs typeface="Arial"/>
                  </a:defRPr>
                </a:pPr>
                <a:r>
                  <a:rPr lang="en-AU" sz="900" baseline="0">
                    <a:latin typeface="+mn-lt"/>
                  </a:rPr>
                  <a:t>price</a:t>
                </a:r>
              </a:p>
              <a:p>
                <a:pPr>
                  <a:defRPr sz="900" b="1" i="0" u="none" strike="noStrike" baseline="0">
                    <a:solidFill>
                      <a:srgbClr val="000000"/>
                    </a:solidFill>
                    <a:latin typeface="+mn-lt"/>
                    <a:ea typeface="Arial"/>
                    <a:cs typeface="Arial"/>
                  </a:defRPr>
                </a:pPr>
                <a:r>
                  <a:rPr lang="en-AU" sz="900">
                    <a:latin typeface="+mn-lt"/>
                  </a:rPr>
                  <a:t>($/MWh)</a:t>
                </a:r>
              </a:p>
            </c:rich>
          </c:tx>
          <c:layout>
            <c:manualLayout>
              <c:xMode val="edge"/>
              <c:yMode val="edge"/>
              <c:x val="4.7759259259259293E-4"/>
              <c:y val="0.41584711493715881"/>
            </c:manualLayout>
          </c:layout>
          <c:overlay val="0"/>
          <c:spPr>
            <a:noFill/>
            <a:ln w="25400">
              <a:noFill/>
            </a:ln>
          </c:spPr>
        </c:title>
        <c:numFmt formatCode="#,##0" sourceLinked="0"/>
        <c:majorTickMark val="cross"/>
        <c:minorTickMark val="none"/>
        <c:tickLblPos val="nextTo"/>
        <c:spPr>
          <a:ln w="12700">
            <a:solidFill>
              <a:schemeClr val="bg1">
                <a:lumMod val="65000"/>
              </a:schemeClr>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397524992"/>
        <c:crosses val="autoZero"/>
        <c:crossBetween val="midCat"/>
      </c:valAx>
      <c:spPr>
        <a:noFill/>
        <a:ln w="25400">
          <a:noFill/>
        </a:ln>
      </c:spPr>
    </c:plotArea>
    <c:legend>
      <c:legendPos val="b"/>
      <c:layout>
        <c:manualLayout>
          <c:xMode val="edge"/>
          <c:yMode val="edge"/>
          <c:x val="0.15267055555555556"/>
          <c:y val="0.93468758599693358"/>
          <c:w val="0.81930685185185181"/>
          <c:h val="6.5312414003066407E-2"/>
        </c:manualLayout>
      </c:layout>
      <c:overlay val="0"/>
      <c:spPr>
        <a:solidFill>
          <a:srgbClr val="FFFFFF"/>
        </a:solidFill>
        <a:ln w="25400">
          <a:noFill/>
        </a:ln>
      </c:spPr>
      <c:txPr>
        <a:bodyPr/>
        <a:lstStyle/>
        <a:p>
          <a:pPr>
            <a:defRPr sz="900" b="0" i="0" u="none" strike="noStrike" baseline="0">
              <a:solidFill>
                <a:srgbClr val="000000"/>
              </a:solidFill>
              <a:latin typeface="+mn-lt"/>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273259259259259"/>
          <c:y val="6.7207660709698122E-2"/>
          <c:w val="0.79774333333333336"/>
          <c:h val="0.79298597200496013"/>
        </c:manualLayout>
      </c:layout>
      <c:lineChart>
        <c:grouping val="standard"/>
        <c:varyColors val="0"/>
        <c:ser>
          <c:idx val="2"/>
          <c:order val="0"/>
          <c:tx>
            <c:v>Nominal price path</c:v>
          </c:tx>
          <c:spPr>
            <a:ln w="25400">
              <a:solidFill>
                <a:srgbClr val="800026"/>
              </a:solidFill>
              <a:prstDash val="solid"/>
            </a:ln>
          </c:spPr>
          <c:marker>
            <c:symbol val="square"/>
            <c:size val="8"/>
            <c:spPr>
              <a:solidFill>
                <a:srgbClr val="800026"/>
              </a:solidFill>
              <a:ln>
                <a:solidFill>
                  <a:srgbClr val="800026"/>
                </a:solidFill>
                <a:prstDash val="solid"/>
              </a:ln>
            </c:spPr>
          </c:marker>
          <c:cat>
            <c:strRef>
              <c:f>'Revenue summary'!$F$4:$K$4</c:f>
              <c:strCache>
                <c:ptCount val="6"/>
                <c:pt idx="0">
                  <c:v>2015</c:v>
                </c:pt>
                <c:pt idx="1">
                  <c:v>2016</c:v>
                </c:pt>
                <c:pt idx="2">
                  <c:v>2017</c:v>
                </c:pt>
                <c:pt idx="3">
                  <c:v>2018</c:v>
                </c:pt>
                <c:pt idx="4">
                  <c:v>2019</c:v>
                </c:pt>
                <c:pt idx="5">
                  <c:v>2020</c:v>
                </c:pt>
              </c:strCache>
            </c:strRef>
          </c:cat>
          <c:val>
            <c:numRef>
              <c:f>'Revenue summary'!$F$66:$K$66</c:f>
              <c:numCache>
                <c:formatCode>_(* #,##0.00_);_(* \(#,##0.00\);_(* "-"??_);_(@_)</c:formatCode>
                <c:ptCount val="6"/>
                <c:pt idx="0">
                  <c:v>61.495677336265274</c:v>
                </c:pt>
                <c:pt idx="1">
                  <c:v>0</c:v>
                </c:pt>
                <c:pt idx="2">
                  <c:v>0</c:v>
                </c:pt>
                <c:pt idx="3">
                  <c:v>0</c:v>
                </c:pt>
                <c:pt idx="4">
                  <c:v>0</c:v>
                </c:pt>
                <c:pt idx="5">
                  <c:v>0</c:v>
                </c:pt>
              </c:numCache>
            </c:numRef>
          </c:val>
          <c:smooth val="0"/>
          <c:extLst>
            <c:ext xmlns:c16="http://schemas.microsoft.com/office/drawing/2014/chart" uri="{C3380CC4-5D6E-409C-BE32-E72D297353CC}">
              <c16:uniqueId val="{00000000-2501-4F49-8CAF-558216FDB4D5}"/>
            </c:ext>
          </c:extLst>
        </c:ser>
        <c:ser>
          <c:idx val="0"/>
          <c:order val="1"/>
          <c:tx>
            <c:v>Real price path</c:v>
          </c:tx>
          <c:spPr>
            <a:ln w="25400">
              <a:solidFill>
                <a:srgbClr val="2171B5"/>
              </a:solidFill>
              <a:prstDash val="solid"/>
            </a:ln>
          </c:spPr>
          <c:marker>
            <c:symbol val="diamond"/>
            <c:size val="8"/>
            <c:spPr>
              <a:solidFill>
                <a:srgbClr val="2171B5"/>
              </a:solidFill>
              <a:ln>
                <a:solidFill>
                  <a:srgbClr val="2171B5"/>
                </a:solidFill>
                <a:prstDash val="solid"/>
              </a:ln>
            </c:spPr>
          </c:marker>
          <c:cat>
            <c:strRef>
              <c:f>'Revenue summary'!$F$4:$K$4</c:f>
              <c:strCache>
                <c:ptCount val="6"/>
                <c:pt idx="0">
                  <c:v>2015</c:v>
                </c:pt>
                <c:pt idx="1">
                  <c:v>2016</c:v>
                </c:pt>
                <c:pt idx="2">
                  <c:v>2017</c:v>
                </c:pt>
                <c:pt idx="3">
                  <c:v>2018</c:v>
                </c:pt>
                <c:pt idx="4">
                  <c:v>2019</c:v>
                </c:pt>
                <c:pt idx="5">
                  <c:v>2020</c:v>
                </c:pt>
              </c:strCache>
            </c:strRef>
          </c:cat>
          <c:val>
            <c:numRef>
              <c:f>'Revenue summary'!$F$91:$K$91</c:f>
              <c:numCache>
                <c:formatCode>_(* #,##0.00_);_(* \(#,##0.00\);_(* "-"??_);_(@_)</c:formatCode>
                <c:ptCount val="6"/>
                <c:pt idx="0">
                  <c:v>61.495677336265274</c:v>
                </c:pt>
                <c:pt idx="1">
                  <c:v>0</c:v>
                </c:pt>
                <c:pt idx="2">
                  <c:v>0</c:v>
                </c:pt>
                <c:pt idx="3">
                  <c:v>0</c:v>
                </c:pt>
                <c:pt idx="4">
                  <c:v>0</c:v>
                </c:pt>
                <c:pt idx="5">
                  <c:v>0</c:v>
                </c:pt>
              </c:numCache>
            </c:numRef>
          </c:val>
          <c:smooth val="0"/>
          <c:extLst>
            <c:ext xmlns:c16="http://schemas.microsoft.com/office/drawing/2014/chart" uri="{C3380CC4-5D6E-409C-BE32-E72D297353CC}">
              <c16:uniqueId val="{00000001-2501-4F49-8CAF-558216FDB4D5}"/>
            </c:ext>
          </c:extLst>
        </c:ser>
        <c:dLbls>
          <c:showLegendKey val="0"/>
          <c:showVal val="0"/>
          <c:showCatName val="0"/>
          <c:showSerName val="0"/>
          <c:showPercent val="0"/>
          <c:showBubbleSize val="0"/>
        </c:dLbls>
        <c:marker val="1"/>
        <c:smooth val="0"/>
        <c:axId val="407193472"/>
        <c:axId val="407218432"/>
      </c:lineChart>
      <c:catAx>
        <c:axId val="407193472"/>
        <c:scaling>
          <c:orientation val="minMax"/>
        </c:scaling>
        <c:delete val="0"/>
        <c:axPos val="b"/>
        <c:numFmt formatCode="General" sourceLinked="1"/>
        <c:majorTickMark val="cross"/>
        <c:minorTickMark val="none"/>
        <c:tickLblPos val="nextTo"/>
        <c:spPr>
          <a:ln w="12700">
            <a:solidFill>
              <a:schemeClr val="bg1">
                <a:lumMod val="65000"/>
              </a:schemeClr>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407218432"/>
        <c:crosses val="autoZero"/>
        <c:auto val="0"/>
        <c:lblAlgn val="ctr"/>
        <c:lblOffset val="100"/>
        <c:tickLblSkip val="1"/>
        <c:tickMarkSkip val="1"/>
        <c:noMultiLvlLbl val="0"/>
      </c:catAx>
      <c:valAx>
        <c:axId val="407218432"/>
        <c:scaling>
          <c:orientation val="minMax"/>
        </c:scaling>
        <c:delete val="0"/>
        <c:axPos val="l"/>
        <c:majorGridlines>
          <c:spPr>
            <a:ln w="12700">
              <a:solidFill>
                <a:schemeClr val="bg1">
                  <a:lumMod val="65000"/>
                </a:schemeClr>
              </a:solidFill>
              <a:prstDash val="solid"/>
            </a:ln>
          </c:spPr>
        </c:majorGridlines>
        <c:title>
          <c:tx>
            <c:rich>
              <a:bodyPr rot="0" vert="horz"/>
              <a:lstStyle/>
              <a:p>
                <a:pPr>
                  <a:defRPr sz="900" b="1" i="0" u="none" strike="noStrike" baseline="0">
                    <a:solidFill>
                      <a:srgbClr val="000000"/>
                    </a:solidFill>
                    <a:latin typeface="+mn-lt"/>
                    <a:ea typeface="Arial"/>
                    <a:cs typeface="Arial"/>
                  </a:defRPr>
                </a:pPr>
                <a:r>
                  <a:rPr lang="en-AU" sz="900">
                    <a:latin typeface="+mn-lt"/>
                  </a:rPr>
                  <a:t>Indicative</a:t>
                </a:r>
                <a:endParaRPr lang="en-AU" sz="900" baseline="0">
                  <a:latin typeface="+mn-lt"/>
                </a:endParaRPr>
              </a:p>
              <a:p>
                <a:pPr>
                  <a:defRPr sz="900" b="1" i="0" u="none" strike="noStrike" baseline="0">
                    <a:solidFill>
                      <a:srgbClr val="000000"/>
                    </a:solidFill>
                    <a:latin typeface="+mn-lt"/>
                    <a:ea typeface="Arial"/>
                    <a:cs typeface="Arial"/>
                  </a:defRPr>
                </a:pPr>
                <a:r>
                  <a:rPr lang="en-AU" sz="900" baseline="0">
                    <a:latin typeface="+mn-lt"/>
                  </a:rPr>
                  <a:t>price</a:t>
                </a:r>
              </a:p>
              <a:p>
                <a:pPr>
                  <a:defRPr sz="900" b="1" i="0" u="none" strike="noStrike" baseline="0">
                    <a:solidFill>
                      <a:srgbClr val="000000"/>
                    </a:solidFill>
                    <a:latin typeface="+mn-lt"/>
                    <a:ea typeface="Arial"/>
                    <a:cs typeface="Arial"/>
                  </a:defRPr>
                </a:pPr>
                <a:r>
                  <a:rPr lang="en-AU" sz="900">
                    <a:latin typeface="+mn-lt"/>
                  </a:rPr>
                  <a:t>($/MWh)</a:t>
                </a:r>
              </a:p>
            </c:rich>
          </c:tx>
          <c:layout>
            <c:manualLayout>
              <c:xMode val="edge"/>
              <c:yMode val="edge"/>
              <c:x val="4.7759259259259293E-4"/>
              <c:y val="0.41584711493715881"/>
            </c:manualLayout>
          </c:layout>
          <c:overlay val="0"/>
          <c:spPr>
            <a:noFill/>
            <a:ln w="25400">
              <a:noFill/>
            </a:ln>
          </c:spPr>
        </c:title>
        <c:numFmt formatCode="#,##0" sourceLinked="0"/>
        <c:majorTickMark val="cross"/>
        <c:minorTickMark val="none"/>
        <c:tickLblPos val="nextTo"/>
        <c:spPr>
          <a:ln w="12700">
            <a:solidFill>
              <a:schemeClr val="bg1">
                <a:lumMod val="65000"/>
              </a:schemeClr>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407193472"/>
        <c:crosses val="autoZero"/>
        <c:crossBetween val="midCat"/>
      </c:valAx>
      <c:spPr>
        <a:noFill/>
        <a:ln w="25400">
          <a:noFill/>
        </a:ln>
      </c:spPr>
    </c:plotArea>
    <c:legend>
      <c:legendPos val="b"/>
      <c:layout>
        <c:manualLayout>
          <c:xMode val="edge"/>
          <c:yMode val="edge"/>
          <c:x val="0.15267055555555556"/>
          <c:y val="0.93468758599693358"/>
          <c:w val="0.81930685185185181"/>
          <c:h val="6.5312414003066407E-2"/>
        </c:manualLayout>
      </c:layout>
      <c:overlay val="0"/>
      <c:spPr>
        <a:solidFill>
          <a:srgbClr val="FFFFFF"/>
        </a:solidFill>
        <a:ln w="25400">
          <a:noFill/>
        </a:ln>
      </c:spPr>
      <c:txPr>
        <a:bodyPr/>
        <a:lstStyle/>
        <a:p>
          <a:pPr>
            <a:defRPr sz="900" b="0" i="0" u="none" strike="noStrike" baseline="0">
              <a:solidFill>
                <a:srgbClr val="000000"/>
              </a:solidFill>
              <a:latin typeface="+mn-lt"/>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273259259259261"/>
          <c:y val="6.7207660709698122E-2"/>
          <c:w val="0.79774333333333336"/>
          <c:h val="0.79298597200496013"/>
        </c:manualLayout>
      </c:layout>
      <c:lineChart>
        <c:grouping val="standard"/>
        <c:varyColors val="0"/>
        <c:ser>
          <c:idx val="2"/>
          <c:order val="0"/>
          <c:tx>
            <c:v>Nominal price path</c:v>
          </c:tx>
          <c:spPr>
            <a:ln w="25400">
              <a:solidFill>
                <a:srgbClr val="800026"/>
              </a:solidFill>
              <a:prstDash val="solid"/>
            </a:ln>
          </c:spPr>
          <c:marker>
            <c:symbol val="square"/>
            <c:size val="8"/>
            <c:spPr>
              <a:solidFill>
                <a:srgbClr val="800026"/>
              </a:solidFill>
              <a:ln>
                <a:solidFill>
                  <a:srgbClr val="800026"/>
                </a:solidFill>
                <a:prstDash val="solid"/>
              </a:ln>
            </c:spPr>
          </c:marker>
          <c:cat>
            <c:strRef>
              <c:f>'Revenue summary'!$F$4:$K$4</c:f>
              <c:strCache>
                <c:ptCount val="6"/>
                <c:pt idx="0">
                  <c:v>2015</c:v>
                </c:pt>
                <c:pt idx="1">
                  <c:v>2016</c:v>
                </c:pt>
                <c:pt idx="2">
                  <c:v>2017</c:v>
                </c:pt>
                <c:pt idx="3">
                  <c:v>2018</c:v>
                </c:pt>
                <c:pt idx="4">
                  <c:v>2019</c:v>
                </c:pt>
                <c:pt idx="5">
                  <c:v>2020</c:v>
                </c:pt>
              </c:strCache>
            </c:strRef>
          </c:cat>
          <c:val>
            <c:numRef>
              <c:f>'Revenue summary'!$F$73:$K$73</c:f>
              <c:numCache>
                <c:formatCode>_(* #,##0.00_);_(* \(#,##0.00\);_(* "-"??_);_(@_)</c:formatCode>
                <c:ptCount val="6"/>
                <c:pt idx="0">
                  <c:v>61.495677336265281</c:v>
                </c:pt>
                <c:pt idx="1">
                  <c:v>62.940516584815988</c:v>
                </c:pt>
                <c:pt idx="2">
                  <c:v>64.419302291793969</c:v>
                </c:pt>
                <c:pt idx="3">
                  <c:v>65.932832028306819</c:v>
                </c:pt>
                <c:pt idx="4">
                  <c:v>67.481922104373368</c:v>
                </c:pt>
                <c:pt idx="5">
                  <c:v>69.067408009193912</c:v>
                </c:pt>
              </c:numCache>
            </c:numRef>
          </c:val>
          <c:smooth val="0"/>
          <c:extLst>
            <c:ext xmlns:c16="http://schemas.microsoft.com/office/drawing/2014/chart" uri="{C3380CC4-5D6E-409C-BE32-E72D297353CC}">
              <c16:uniqueId val="{00000000-6ED9-47CD-B897-12FDA1E5CEB4}"/>
            </c:ext>
          </c:extLst>
        </c:ser>
        <c:ser>
          <c:idx val="0"/>
          <c:order val="1"/>
          <c:tx>
            <c:v>Real price path</c:v>
          </c:tx>
          <c:spPr>
            <a:ln w="25400">
              <a:solidFill>
                <a:srgbClr val="2171B5"/>
              </a:solidFill>
              <a:prstDash val="solid"/>
            </a:ln>
          </c:spPr>
          <c:marker>
            <c:symbol val="diamond"/>
            <c:size val="8"/>
            <c:spPr>
              <a:solidFill>
                <a:srgbClr val="2171B5"/>
              </a:solidFill>
              <a:ln>
                <a:solidFill>
                  <a:srgbClr val="2171B5"/>
                </a:solidFill>
                <a:prstDash val="solid"/>
              </a:ln>
            </c:spPr>
          </c:marker>
          <c:cat>
            <c:strRef>
              <c:f>'Revenue summary'!$F$4:$K$4</c:f>
              <c:strCache>
                <c:ptCount val="6"/>
                <c:pt idx="0">
                  <c:v>2015</c:v>
                </c:pt>
                <c:pt idx="1">
                  <c:v>2016</c:v>
                </c:pt>
                <c:pt idx="2">
                  <c:v>2017</c:v>
                </c:pt>
                <c:pt idx="3">
                  <c:v>2018</c:v>
                </c:pt>
                <c:pt idx="4">
                  <c:v>2019</c:v>
                </c:pt>
                <c:pt idx="5">
                  <c:v>2020</c:v>
                </c:pt>
              </c:strCache>
            </c:strRef>
          </c:cat>
          <c:val>
            <c:numRef>
              <c:f>'Revenue summary'!$F$98:$K$98</c:f>
              <c:numCache>
                <c:formatCode>_(* #,##0.00_);_(* \(#,##0.00\);_(* "-"??_);_(@_)</c:formatCode>
                <c:ptCount val="6"/>
                <c:pt idx="0">
                  <c:v>61.495677336265281</c:v>
                </c:pt>
                <c:pt idx="1">
                  <c:v>61.495677336265281</c:v>
                </c:pt>
                <c:pt idx="2">
                  <c:v>61.495677336265274</c:v>
                </c:pt>
                <c:pt idx="3">
                  <c:v>61.495677336265274</c:v>
                </c:pt>
                <c:pt idx="4">
                  <c:v>61.495677336265281</c:v>
                </c:pt>
                <c:pt idx="5">
                  <c:v>61.495677336265288</c:v>
                </c:pt>
              </c:numCache>
            </c:numRef>
          </c:val>
          <c:smooth val="0"/>
          <c:extLst>
            <c:ext xmlns:c16="http://schemas.microsoft.com/office/drawing/2014/chart" uri="{C3380CC4-5D6E-409C-BE32-E72D297353CC}">
              <c16:uniqueId val="{00000001-6ED9-47CD-B897-12FDA1E5CEB4}"/>
            </c:ext>
          </c:extLst>
        </c:ser>
        <c:dLbls>
          <c:showLegendKey val="0"/>
          <c:showVal val="0"/>
          <c:showCatName val="0"/>
          <c:showSerName val="0"/>
          <c:showPercent val="0"/>
          <c:showBubbleSize val="0"/>
        </c:dLbls>
        <c:marker val="1"/>
        <c:smooth val="0"/>
        <c:axId val="416771456"/>
        <c:axId val="420873728"/>
      </c:lineChart>
      <c:catAx>
        <c:axId val="416771456"/>
        <c:scaling>
          <c:orientation val="minMax"/>
        </c:scaling>
        <c:delete val="0"/>
        <c:axPos val="b"/>
        <c:numFmt formatCode="General" sourceLinked="1"/>
        <c:majorTickMark val="cross"/>
        <c:minorTickMark val="none"/>
        <c:tickLblPos val="nextTo"/>
        <c:spPr>
          <a:ln w="12700">
            <a:solidFill>
              <a:schemeClr val="bg1">
                <a:lumMod val="65000"/>
              </a:schemeClr>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420873728"/>
        <c:crosses val="autoZero"/>
        <c:auto val="0"/>
        <c:lblAlgn val="ctr"/>
        <c:lblOffset val="100"/>
        <c:tickLblSkip val="1"/>
        <c:tickMarkSkip val="1"/>
        <c:noMultiLvlLbl val="0"/>
      </c:catAx>
      <c:valAx>
        <c:axId val="420873728"/>
        <c:scaling>
          <c:orientation val="minMax"/>
        </c:scaling>
        <c:delete val="0"/>
        <c:axPos val="l"/>
        <c:majorGridlines>
          <c:spPr>
            <a:ln w="12700">
              <a:solidFill>
                <a:schemeClr val="bg1">
                  <a:lumMod val="65000"/>
                </a:schemeClr>
              </a:solidFill>
              <a:prstDash val="solid"/>
            </a:ln>
          </c:spPr>
        </c:majorGridlines>
        <c:title>
          <c:tx>
            <c:rich>
              <a:bodyPr rot="0" vert="horz"/>
              <a:lstStyle/>
              <a:p>
                <a:pPr>
                  <a:defRPr sz="900" b="1" i="0" u="none" strike="noStrike" baseline="0">
                    <a:solidFill>
                      <a:srgbClr val="000000"/>
                    </a:solidFill>
                    <a:latin typeface="+mn-lt"/>
                    <a:ea typeface="Arial"/>
                    <a:cs typeface="Arial"/>
                  </a:defRPr>
                </a:pPr>
                <a:r>
                  <a:rPr lang="en-AU" sz="900">
                    <a:latin typeface="+mn-lt"/>
                  </a:rPr>
                  <a:t>Indicative</a:t>
                </a:r>
                <a:endParaRPr lang="en-AU" sz="900" baseline="0">
                  <a:latin typeface="+mn-lt"/>
                </a:endParaRPr>
              </a:p>
              <a:p>
                <a:pPr>
                  <a:defRPr sz="900" b="1" i="0" u="none" strike="noStrike" baseline="0">
                    <a:solidFill>
                      <a:srgbClr val="000000"/>
                    </a:solidFill>
                    <a:latin typeface="+mn-lt"/>
                    <a:ea typeface="Arial"/>
                    <a:cs typeface="Arial"/>
                  </a:defRPr>
                </a:pPr>
                <a:r>
                  <a:rPr lang="en-AU" sz="900" baseline="0">
                    <a:latin typeface="+mn-lt"/>
                  </a:rPr>
                  <a:t>price</a:t>
                </a:r>
              </a:p>
              <a:p>
                <a:pPr>
                  <a:defRPr sz="900" b="1" i="0" u="none" strike="noStrike" baseline="0">
                    <a:solidFill>
                      <a:srgbClr val="000000"/>
                    </a:solidFill>
                    <a:latin typeface="+mn-lt"/>
                    <a:ea typeface="Arial"/>
                    <a:cs typeface="Arial"/>
                  </a:defRPr>
                </a:pPr>
                <a:r>
                  <a:rPr lang="en-AU" sz="900">
                    <a:latin typeface="+mn-lt"/>
                  </a:rPr>
                  <a:t>($/MWh)</a:t>
                </a:r>
              </a:p>
            </c:rich>
          </c:tx>
          <c:layout>
            <c:manualLayout>
              <c:xMode val="edge"/>
              <c:yMode val="edge"/>
              <c:x val="4.7759259259259293E-4"/>
              <c:y val="0.41584711493715881"/>
            </c:manualLayout>
          </c:layout>
          <c:overlay val="0"/>
          <c:spPr>
            <a:noFill/>
            <a:ln w="25400">
              <a:noFill/>
            </a:ln>
          </c:spPr>
        </c:title>
        <c:numFmt formatCode="#,##0" sourceLinked="0"/>
        <c:majorTickMark val="cross"/>
        <c:minorTickMark val="none"/>
        <c:tickLblPos val="nextTo"/>
        <c:spPr>
          <a:ln w="12700">
            <a:solidFill>
              <a:schemeClr val="bg1">
                <a:lumMod val="65000"/>
              </a:schemeClr>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416771456"/>
        <c:crosses val="autoZero"/>
        <c:crossBetween val="midCat"/>
      </c:valAx>
      <c:spPr>
        <a:noFill/>
        <a:ln w="25400">
          <a:noFill/>
        </a:ln>
      </c:spPr>
    </c:plotArea>
    <c:legend>
      <c:legendPos val="b"/>
      <c:layout>
        <c:manualLayout>
          <c:xMode val="edge"/>
          <c:yMode val="edge"/>
          <c:x val="0.15267055555555556"/>
          <c:y val="0.93468758599693358"/>
          <c:w val="0.81930685185185181"/>
          <c:h val="6.5312414003066407E-2"/>
        </c:manualLayout>
      </c:layout>
      <c:overlay val="0"/>
      <c:spPr>
        <a:solidFill>
          <a:srgbClr val="FFFFFF"/>
        </a:solidFill>
        <a:ln w="25400">
          <a:noFill/>
        </a:ln>
      </c:spPr>
      <c:txPr>
        <a:bodyPr/>
        <a:lstStyle/>
        <a:p>
          <a:pPr>
            <a:defRPr sz="900" b="0" i="0" u="none" strike="noStrike" baseline="0">
              <a:solidFill>
                <a:srgbClr val="000000"/>
              </a:solidFill>
              <a:latin typeface="+mn-lt"/>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559444444444443"/>
          <c:y val="6.7986015580096829E-2"/>
          <c:w val="0.78570092592592589"/>
          <c:h val="0.75227268156005767"/>
        </c:manualLayout>
      </c:layout>
      <c:barChart>
        <c:barDir val="col"/>
        <c:grouping val="stacked"/>
        <c:varyColors val="0"/>
        <c:ser>
          <c:idx val="0"/>
          <c:order val="0"/>
          <c:tx>
            <c:strRef>
              <c:f>Analysis!$B$161</c:f>
              <c:strCache>
                <c:ptCount val="1"/>
                <c:pt idx="0">
                  <c:v>Return on Capital</c:v>
                </c:pt>
              </c:strCache>
            </c:strRef>
          </c:tx>
          <c:spPr>
            <a:solidFill>
              <a:srgbClr val="D34602"/>
            </a:solidFill>
            <a:ln w="9525">
              <a:solidFill>
                <a:schemeClr val="tx1"/>
              </a:solidFill>
              <a:prstDash val="solid"/>
            </a:ln>
          </c:spPr>
          <c:invertIfNegative val="0"/>
          <c:cat>
            <c:strRef>
              <c:f>Analysis!$G$4:$K$4</c:f>
              <c:strCache>
                <c:ptCount val="5"/>
                <c:pt idx="0">
                  <c:v>2016</c:v>
                </c:pt>
                <c:pt idx="1">
                  <c:v>2017</c:v>
                </c:pt>
                <c:pt idx="2">
                  <c:v>2018</c:v>
                </c:pt>
                <c:pt idx="3">
                  <c:v>2019</c:v>
                </c:pt>
                <c:pt idx="4">
                  <c:v>2020</c:v>
                </c:pt>
              </c:strCache>
            </c:strRef>
          </c:cat>
          <c:val>
            <c:numRef>
              <c:f>Analysis!$G$161:$K$161</c:f>
              <c:numCache>
                <c:formatCode>_(* #,##0.0_);_(* \(#,##0.0\);_(* "-"??_);_(@_)</c:formatCode>
                <c:ptCount val="5"/>
                <c:pt idx="0">
                  <c:v>201.91658593519162</c:v>
                </c:pt>
                <c:pt idx="1">
                  <c:v>215.35466751026985</c:v>
                </c:pt>
                <c:pt idx="2">
                  <c:v>231.98968050848541</c:v>
                </c:pt>
                <c:pt idx="3">
                  <c:v>252.11385670719676</c:v>
                </c:pt>
                <c:pt idx="4">
                  <c:v>268.83564655643357</c:v>
                </c:pt>
              </c:numCache>
            </c:numRef>
          </c:val>
          <c:extLst>
            <c:ext xmlns:c16="http://schemas.microsoft.com/office/drawing/2014/chart" uri="{C3380CC4-5D6E-409C-BE32-E72D297353CC}">
              <c16:uniqueId val="{00000000-836C-40F6-989C-760912635A4F}"/>
            </c:ext>
          </c:extLst>
        </c:ser>
        <c:ser>
          <c:idx val="1"/>
          <c:order val="1"/>
          <c:tx>
            <c:strRef>
              <c:f>Analysis!$B$162</c:f>
              <c:strCache>
                <c:ptCount val="1"/>
                <c:pt idx="0">
                  <c:v>Opex</c:v>
                </c:pt>
              </c:strCache>
            </c:strRef>
          </c:tx>
          <c:spPr>
            <a:solidFill>
              <a:srgbClr val="2171B5"/>
            </a:solidFill>
            <a:ln w="9525">
              <a:solidFill>
                <a:schemeClr val="tx1"/>
              </a:solidFill>
              <a:prstDash val="solid"/>
            </a:ln>
          </c:spPr>
          <c:invertIfNegative val="0"/>
          <c:cat>
            <c:strRef>
              <c:f>Analysis!$G$4:$K$4</c:f>
              <c:strCache>
                <c:ptCount val="5"/>
                <c:pt idx="0">
                  <c:v>2016</c:v>
                </c:pt>
                <c:pt idx="1">
                  <c:v>2017</c:v>
                </c:pt>
                <c:pt idx="2">
                  <c:v>2018</c:v>
                </c:pt>
                <c:pt idx="3">
                  <c:v>2019</c:v>
                </c:pt>
                <c:pt idx="4">
                  <c:v>2020</c:v>
                </c:pt>
              </c:strCache>
            </c:strRef>
          </c:cat>
          <c:val>
            <c:numRef>
              <c:f>Analysis!$G$162:$K$162</c:f>
              <c:numCache>
                <c:formatCode>_(* #,##0.0_);_(* \(#,##0.0\);_(* "-"??_);_(@_)</c:formatCode>
                <c:ptCount val="5"/>
                <c:pt idx="0">
                  <c:v>232.54683317540878</c:v>
                </c:pt>
                <c:pt idx="1">
                  <c:v>244.24692944214277</c:v>
                </c:pt>
                <c:pt idx="2">
                  <c:v>260.63919938134961</c:v>
                </c:pt>
                <c:pt idx="3">
                  <c:v>269.6496239897952</c:v>
                </c:pt>
                <c:pt idx="4">
                  <c:v>282.11936922245417</c:v>
                </c:pt>
              </c:numCache>
            </c:numRef>
          </c:val>
          <c:extLst>
            <c:ext xmlns:c16="http://schemas.microsoft.com/office/drawing/2014/chart" uri="{C3380CC4-5D6E-409C-BE32-E72D297353CC}">
              <c16:uniqueId val="{00000001-836C-40F6-989C-760912635A4F}"/>
            </c:ext>
          </c:extLst>
        </c:ser>
        <c:ser>
          <c:idx val="2"/>
          <c:order val="2"/>
          <c:tx>
            <c:strRef>
              <c:f>Analysis!$B$164</c:f>
              <c:strCache>
                <c:ptCount val="1"/>
                <c:pt idx="0">
                  <c:v>Return of Capital</c:v>
                </c:pt>
              </c:strCache>
            </c:strRef>
          </c:tx>
          <c:spPr>
            <a:solidFill>
              <a:srgbClr val="006D2C"/>
            </a:solidFill>
            <a:ln w="9525">
              <a:solidFill>
                <a:srgbClr val="000000"/>
              </a:solidFill>
              <a:prstDash val="solid"/>
            </a:ln>
          </c:spPr>
          <c:invertIfNegative val="0"/>
          <c:cat>
            <c:strRef>
              <c:f>Analysis!$G$4:$K$4</c:f>
              <c:strCache>
                <c:ptCount val="5"/>
                <c:pt idx="0">
                  <c:v>2016</c:v>
                </c:pt>
                <c:pt idx="1">
                  <c:v>2017</c:v>
                </c:pt>
                <c:pt idx="2">
                  <c:v>2018</c:v>
                </c:pt>
                <c:pt idx="3">
                  <c:v>2019</c:v>
                </c:pt>
                <c:pt idx="4">
                  <c:v>2020</c:v>
                </c:pt>
              </c:strCache>
            </c:strRef>
          </c:cat>
          <c:val>
            <c:numRef>
              <c:f>Analysis!$G$164:$K$164</c:f>
              <c:numCache>
                <c:formatCode>_(* #,##0.0_);_(* \(#,##0.0\);_(* "-"??_);_(@_)</c:formatCode>
                <c:ptCount val="5"/>
                <c:pt idx="0">
                  <c:v>109.57496807906881</c:v>
                </c:pt>
                <c:pt idx="1">
                  <c:v>98.393578425031336</c:v>
                </c:pt>
                <c:pt idx="2">
                  <c:v>109.59095444152732</c:v>
                </c:pt>
                <c:pt idx="3">
                  <c:v>125.95930438053274</c:v>
                </c:pt>
                <c:pt idx="4">
                  <c:v>131.8954350434152</c:v>
                </c:pt>
              </c:numCache>
            </c:numRef>
          </c:val>
          <c:extLst>
            <c:ext xmlns:c16="http://schemas.microsoft.com/office/drawing/2014/chart" uri="{C3380CC4-5D6E-409C-BE32-E72D297353CC}">
              <c16:uniqueId val="{00000002-836C-40F6-989C-760912635A4F}"/>
            </c:ext>
          </c:extLst>
        </c:ser>
        <c:ser>
          <c:idx val="3"/>
          <c:order val="3"/>
          <c:tx>
            <c:strRef>
              <c:f>Analysis!$B$165</c:f>
              <c:strCache>
                <c:ptCount val="1"/>
                <c:pt idx="0">
                  <c:v>Net Tax Costs</c:v>
                </c:pt>
              </c:strCache>
            </c:strRef>
          </c:tx>
          <c:spPr>
            <a:solidFill>
              <a:srgbClr val="800026"/>
            </a:solidFill>
            <a:ln w="9525">
              <a:solidFill>
                <a:srgbClr val="000000"/>
              </a:solidFill>
              <a:prstDash val="solid"/>
            </a:ln>
          </c:spPr>
          <c:invertIfNegative val="0"/>
          <c:cat>
            <c:strRef>
              <c:f>Analysis!$G$4:$K$4</c:f>
              <c:strCache>
                <c:ptCount val="5"/>
                <c:pt idx="0">
                  <c:v>2016</c:v>
                </c:pt>
                <c:pt idx="1">
                  <c:v>2017</c:v>
                </c:pt>
                <c:pt idx="2">
                  <c:v>2018</c:v>
                </c:pt>
                <c:pt idx="3">
                  <c:v>2019</c:v>
                </c:pt>
                <c:pt idx="4">
                  <c:v>2020</c:v>
                </c:pt>
              </c:strCache>
            </c:strRef>
          </c:cat>
          <c:val>
            <c:numRef>
              <c:f>Analysis!$G$165:$K$165</c:f>
              <c:numCache>
                <c:formatCode>_(* #,##0.0_);_(* \(#,##0.0\);_(* "-"??_);_(@_)</c:formatCode>
                <c:ptCount val="5"/>
                <c:pt idx="0">
                  <c:v>37.98178559499177</c:v>
                </c:pt>
                <c:pt idx="1">
                  <c:v>34.021289608303562</c:v>
                </c:pt>
                <c:pt idx="2">
                  <c:v>31.880982749723941</c:v>
                </c:pt>
                <c:pt idx="3">
                  <c:v>34.911395775506129</c:v>
                </c:pt>
                <c:pt idx="4">
                  <c:v>34.771496303932345</c:v>
                </c:pt>
              </c:numCache>
            </c:numRef>
          </c:val>
          <c:extLst>
            <c:ext xmlns:c16="http://schemas.microsoft.com/office/drawing/2014/chart" uri="{C3380CC4-5D6E-409C-BE32-E72D297353CC}">
              <c16:uniqueId val="{00000003-836C-40F6-989C-760912635A4F}"/>
            </c:ext>
          </c:extLst>
        </c:ser>
        <c:ser>
          <c:idx val="4"/>
          <c:order val="4"/>
          <c:tx>
            <c:strRef>
              <c:f>Analysis!$B$163</c:f>
              <c:strCache>
                <c:ptCount val="1"/>
                <c:pt idx="0">
                  <c:v>Revenue Adjustments </c:v>
                </c:pt>
              </c:strCache>
            </c:strRef>
          </c:tx>
          <c:spPr>
            <a:solidFill>
              <a:srgbClr val="FFC000"/>
            </a:solidFill>
            <a:ln>
              <a:solidFill>
                <a:schemeClr val="tx1"/>
              </a:solidFill>
            </a:ln>
          </c:spPr>
          <c:invertIfNegative val="0"/>
          <c:cat>
            <c:strRef>
              <c:f>Analysis!$G$4:$K$4</c:f>
              <c:strCache>
                <c:ptCount val="5"/>
                <c:pt idx="0">
                  <c:v>2016</c:v>
                </c:pt>
                <c:pt idx="1">
                  <c:v>2017</c:v>
                </c:pt>
                <c:pt idx="2">
                  <c:v>2018</c:v>
                </c:pt>
                <c:pt idx="3">
                  <c:v>2019</c:v>
                </c:pt>
                <c:pt idx="4">
                  <c:v>2020</c:v>
                </c:pt>
              </c:strCache>
            </c:strRef>
          </c:cat>
          <c:val>
            <c:numRef>
              <c:f>Analysis!$G$163:$K$163</c:f>
              <c:numCache>
                <c:formatCode>_(* #,##0.0_);_(* \(#,##0.0\);_(* "-"??_);_(@_)</c:formatCode>
                <c:ptCount val="5"/>
                <c:pt idx="0">
                  <c:v>4.2713127864035449</c:v>
                </c:pt>
                <c:pt idx="1">
                  <c:v>-2.7434647482806351</c:v>
                </c:pt>
                <c:pt idx="2">
                  <c:v>3.3554495391786583</c:v>
                </c:pt>
                <c:pt idx="3">
                  <c:v>11.483040461621076</c:v>
                </c:pt>
                <c:pt idx="4">
                  <c:v>0.67387573567025416</c:v>
                </c:pt>
              </c:numCache>
            </c:numRef>
          </c:val>
          <c:extLst>
            <c:ext xmlns:c16="http://schemas.microsoft.com/office/drawing/2014/chart" uri="{C3380CC4-5D6E-409C-BE32-E72D297353CC}">
              <c16:uniqueId val="{00000004-836C-40F6-989C-760912635A4F}"/>
            </c:ext>
          </c:extLst>
        </c:ser>
        <c:dLbls>
          <c:showLegendKey val="0"/>
          <c:showVal val="0"/>
          <c:showCatName val="0"/>
          <c:showSerName val="0"/>
          <c:showPercent val="0"/>
          <c:showBubbleSize val="0"/>
        </c:dLbls>
        <c:gapWidth val="150"/>
        <c:overlap val="100"/>
        <c:axId val="398013568"/>
        <c:axId val="398015104"/>
      </c:barChart>
      <c:catAx>
        <c:axId val="398013568"/>
        <c:scaling>
          <c:orientation val="minMax"/>
        </c:scaling>
        <c:delete val="0"/>
        <c:axPos val="b"/>
        <c:numFmt formatCode="General" sourceLinked="1"/>
        <c:majorTickMark val="out"/>
        <c:minorTickMark val="none"/>
        <c:tickLblPos val="nextTo"/>
        <c:spPr>
          <a:ln w="12700">
            <a:solidFill>
              <a:schemeClr val="bg1">
                <a:lumMod val="65000"/>
              </a:schemeClr>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398015104"/>
        <c:crosses val="autoZero"/>
        <c:auto val="1"/>
        <c:lblAlgn val="ctr"/>
        <c:lblOffset val="100"/>
        <c:tickLblSkip val="1"/>
        <c:tickMarkSkip val="1"/>
        <c:noMultiLvlLbl val="0"/>
      </c:catAx>
      <c:valAx>
        <c:axId val="398015104"/>
        <c:scaling>
          <c:orientation val="minMax"/>
        </c:scaling>
        <c:delete val="0"/>
        <c:axPos val="l"/>
        <c:majorGridlines>
          <c:spPr>
            <a:ln w="12700">
              <a:solidFill>
                <a:schemeClr val="bg1">
                  <a:lumMod val="65000"/>
                </a:schemeClr>
              </a:solidFill>
              <a:prstDash val="solid"/>
            </a:ln>
          </c:spPr>
        </c:majorGridlines>
        <c:title>
          <c:tx>
            <c:rich>
              <a:bodyPr rot="0" vert="horz"/>
              <a:lstStyle/>
              <a:p>
                <a:pPr>
                  <a:defRPr sz="900" b="1" i="0" u="none" strike="noStrike" baseline="0">
                    <a:solidFill>
                      <a:srgbClr val="000000"/>
                    </a:solidFill>
                    <a:latin typeface="+mn-lt"/>
                    <a:ea typeface="Arial"/>
                    <a:cs typeface="Arial"/>
                  </a:defRPr>
                </a:pPr>
                <a:r>
                  <a:rPr lang="en-AU" sz="900" baseline="0">
                    <a:latin typeface="+mn-lt"/>
                  </a:rPr>
                  <a:t>Revenue</a:t>
                </a:r>
              </a:p>
              <a:p>
                <a:pPr>
                  <a:defRPr sz="900" b="1" i="0" u="none" strike="noStrike" baseline="0">
                    <a:solidFill>
                      <a:srgbClr val="000000"/>
                    </a:solidFill>
                    <a:latin typeface="+mn-lt"/>
                    <a:ea typeface="Arial"/>
                    <a:cs typeface="Arial"/>
                  </a:defRPr>
                </a:pPr>
                <a:r>
                  <a:rPr lang="en-AU" sz="900" baseline="0">
                    <a:latin typeface="+mn-lt"/>
                  </a:rPr>
                  <a:t>($m,</a:t>
                </a:r>
                <a:br>
                  <a:rPr lang="en-AU" sz="900" baseline="0">
                    <a:latin typeface="+mn-lt"/>
                  </a:rPr>
                </a:br>
                <a:r>
                  <a:rPr lang="en-AU" sz="900" baseline="0">
                    <a:latin typeface="+mn-lt"/>
                  </a:rPr>
                  <a:t>nominal)</a:t>
                </a:r>
              </a:p>
            </c:rich>
          </c:tx>
          <c:layout>
            <c:manualLayout>
              <c:xMode val="edge"/>
              <c:yMode val="edge"/>
              <c:x val="3.1088888888888889E-3"/>
              <c:y val="0.38547208692965063"/>
            </c:manualLayout>
          </c:layout>
          <c:overlay val="0"/>
          <c:spPr>
            <a:noFill/>
            <a:ln w="25400">
              <a:noFill/>
            </a:ln>
          </c:spPr>
        </c:title>
        <c:numFmt formatCode="#,##0" sourceLinked="0"/>
        <c:majorTickMark val="out"/>
        <c:minorTickMark val="none"/>
        <c:tickLblPos val="nextTo"/>
        <c:spPr>
          <a:ln w="12700">
            <a:solidFill>
              <a:schemeClr val="bg1">
                <a:lumMod val="65000"/>
              </a:schemeClr>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398013568"/>
        <c:crosses val="autoZero"/>
        <c:crossBetween val="between"/>
      </c:valAx>
      <c:spPr>
        <a:noFill/>
        <a:ln w="25400">
          <a:noFill/>
        </a:ln>
      </c:spPr>
    </c:plotArea>
    <c:legend>
      <c:legendPos val="b"/>
      <c:layout>
        <c:manualLayout>
          <c:xMode val="edge"/>
          <c:yMode val="edge"/>
          <c:x val="6.6360370370370375E-2"/>
          <c:y val="0.87953431589161346"/>
          <c:w val="0.91901999999999995"/>
          <c:h val="0.10885466601409291"/>
        </c:manualLayout>
      </c:layout>
      <c:overlay val="0"/>
      <c:spPr>
        <a:solidFill>
          <a:srgbClr val="FFFFFF"/>
        </a:solidFill>
        <a:ln w="3175">
          <a:noFill/>
          <a:prstDash val="solid"/>
        </a:ln>
      </c:spPr>
      <c:txPr>
        <a:bodyPr/>
        <a:lstStyle/>
        <a:p>
          <a:pPr>
            <a:defRPr sz="900" b="0" i="0" u="none" strike="noStrike" baseline="0">
              <a:solidFill>
                <a:srgbClr val="000000"/>
              </a:solidFill>
              <a:latin typeface="+mn-lt"/>
              <a:ea typeface="Arial"/>
              <a:cs typeface="Arial"/>
            </a:defRPr>
          </a:pPr>
          <a:endParaRPr lang="en-US"/>
        </a:p>
      </c:txPr>
    </c:legend>
    <c:plotVisOnly val="1"/>
    <c:dispBlanksAs val="gap"/>
    <c:showDLblsOverMax val="0"/>
  </c:chart>
  <c:spPr>
    <a:solidFill>
      <a:schemeClr val="bg1"/>
    </a:solidFill>
    <a:ln w="9525">
      <a:noFill/>
    </a:ln>
  </c:spPr>
  <c:txPr>
    <a:bodyPr/>
    <a:lstStyle/>
    <a:p>
      <a:pPr>
        <a:defRPr sz="105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1</xdr:col>
      <xdr:colOff>85725</xdr:colOff>
      <xdr:row>7</xdr:row>
      <xdr:rowOff>95250</xdr:rowOff>
    </xdr:from>
    <xdr:to>
      <xdr:col>3</xdr:col>
      <xdr:colOff>314325</xdr:colOff>
      <xdr:row>8</xdr:row>
      <xdr:rowOff>104775</xdr:rowOff>
    </xdr:to>
    <xdr:grpSp>
      <xdr:nvGrpSpPr>
        <xdr:cNvPr id="179324" name="Group 1"/>
        <xdr:cNvGrpSpPr>
          <a:grpSpLocks/>
        </xdr:cNvGrpSpPr>
      </xdr:nvGrpSpPr>
      <xdr:grpSpPr bwMode="auto">
        <a:xfrm>
          <a:off x="238125" y="3095625"/>
          <a:ext cx="1885950" cy="352425"/>
          <a:chOff x="13" y="144"/>
          <a:chExt cx="198" cy="37"/>
        </a:xfrm>
      </xdr:grpSpPr>
      <xdr:grpSp>
        <xdr:nvGrpSpPr>
          <xdr:cNvPr id="179332" name="Group 2"/>
          <xdr:cNvGrpSpPr>
            <a:grpSpLocks/>
          </xdr:cNvGrpSpPr>
        </xdr:nvGrpSpPr>
        <xdr:grpSpPr bwMode="auto">
          <a:xfrm>
            <a:off x="13" y="152"/>
            <a:ext cx="192" cy="29"/>
            <a:chOff x="13" y="159"/>
            <a:chExt cx="189" cy="27"/>
          </a:xfrm>
        </xdr:grpSpPr>
        <xdr:sp macro="" textlink="">
          <xdr:nvSpPr>
            <xdr:cNvPr id="179335" name="Oval 3"/>
            <xdr:cNvSpPr>
              <a:spLocks noChangeArrowheads="1"/>
            </xdr:cNvSpPr>
          </xdr:nvSpPr>
          <xdr:spPr bwMode="auto">
            <a:xfrm>
              <a:off x="175" y="159"/>
              <a:ext cx="27" cy="27"/>
            </a:xfrm>
            <a:prstGeom prst="ellipse">
              <a:avLst/>
            </a:prstGeom>
            <a:noFill/>
            <a:ln w="28575" algn="ctr">
              <a:solidFill>
                <a:srgbClr xmlns:mc="http://schemas.openxmlformats.org/markup-compatibility/2006" xmlns:a14="http://schemas.microsoft.com/office/drawing/2010/main" val="808080" mc:Ignorable="a14" a14:legacySpreadsheetColorIndex="23"/>
              </a:solidFill>
              <a:round/>
              <a:headEnd/>
              <a:tailEnd/>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79336" name="Line 4"/>
            <xdr:cNvSpPr>
              <a:spLocks noChangeShapeType="1"/>
            </xdr:cNvSpPr>
          </xdr:nvSpPr>
          <xdr:spPr bwMode="auto">
            <a:xfrm>
              <a:off x="13" y="186"/>
              <a:ext cx="175" cy="0"/>
            </a:xfrm>
            <a:prstGeom prst="line">
              <a:avLst/>
            </a:prstGeom>
            <a:noFill/>
            <a:ln w="28575">
              <a:solidFill>
                <a:srgbClr xmlns:mc="http://schemas.openxmlformats.org/markup-compatibility/2006" xmlns:a14="http://schemas.microsoft.com/office/drawing/2010/main" val="808080" mc:Ignorable="a14" a14:legacySpreadsheetColorIndex="23"/>
              </a:solidFill>
              <a:round/>
              <a:headEnd/>
              <a:tailEnd/>
            </a:ln>
            <a:effectLst/>
            <a:extLst>
              <a:ext uri="{909E8E84-426E-40DD-AFC4-6F175D3DCCD1}">
                <a14:hiddenFill xmlns:a14="http://schemas.microsoft.com/office/drawing/2010/main">
                  <a:noFill/>
                </a14:hiddenFill>
              </a:ext>
              <a:ext uri="{53640926-AAD7-44D8-BBD7-CCE9431645EC}">
                <a14:shadowObscured xmlns:a14="http://schemas.microsoft.com/office/drawing/2010/main" val="1"/>
              </a:ext>
            </a:extLst>
          </xdr:spPr>
        </xdr:sp>
      </xdr:grpSp>
      <xdr:sp macro="" textlink="">
        <xdr:nvSpPr>
          <xdr:cNvPr id="179333" name="Rectangle 5"/>
          <xdr:cNvSpPr>
            <a:spLocks noChangeArrowheads="1"/>
          </xdr:cNvSpPr>
        </xdr:nvSpPr>
        <xdr:spPr bwMode="auto">
          <a:xfrm>
            <a:off x="171" y="147"/>
            <a:ext cx="24" cy="33"/>
          </a:xfrm>
          <a:prstGeom prst="rect">
            <a:avLst/>
          </a:prstGeom>
          <a:solidFill>
            <a:srgbClr xmlns:mc="http://schemas.openxmlformats.org/markup-compatibility/2006" xmlns:a14="http://schemas.microsoft.com/office/drawing/2010/main" val="FFCC99" mc:Ignorable="a14" a14:legacySpreadsheetColorIndex="47"/>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79334" name="Rectangle 6"/>
          <xdr:cNvSpPr>
            <a:spLocks noChangeArrowheads="1"/>
          </xdr:cNvSpPr>
        </xdr:nvSpPr>
        <xdr:spPr bwMode="auto">
          <a:xfrm>
            <a:off x="187" y="144"/>
            <a:ext cx="24" cy="21"/>
          </a:xfrm>
          <a:prstGeom prst="rect">
            <a:avLst/>
          </a:prstGeom>
          <a:solidFill>
            <a:srgbClr xmlns:mc="http://schemas.openxmlformats.org/markup-compatibility/2006" xmlns:a14="http://schemas.microsoft.com/office/drawing/2010/main" val="FFCC99" mc:Ignorable="a14" a14:legacySpreadsheetColorIndex="47"/>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grpSp>
    <xdr:clientData/>
  </xdr:twoCellAnchor>
  <xdr:twoCellAnchor editAs="oneCell">
    <xdr:from>
      <xdr:col>0</xdr:col>
      <xdr:colOff>28575</xdr:colOff>
      <xdr:row>0</xdr:row>
      <xdr:rowOff>76200</xdr:rowOff>
    </xdr:from>
    <xdr:to>
      <xdr:col>5</xdr:col>
      <xdr:colOff>228600</xdr:colOff>
      <xdr:row>1</xdr:row>
      <xdr:rowOff>273516</xdr:rowOff>
    </xdr:to>
    <xdr:pic>
      <xdr:nvPicPr>
        <xdr:cNvPr id="179325" name="Picture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 y="76200"/>
          <a:ext cx="3443968" cy="76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104775</xdr:colOff>
      <xdr:row>10</xdr:row>
      <xdr:rowOff>47625</xdr:rowOff>
    </xdr:from>
    <xdr:to>
      <xdr:col>1</xdr:col>
      <xdr:colOff>485775</xdr:colOff>
      <xdr:row>28</xdr:row>
      <xdr:rowOff>46874</xdr:rowOff>
    </xdr:to>
    <xdr:grpSp>
      <xdr:nvGrpSpPr>
        <xdr:cNvPr id="15" name="Group 14"/>
        <xdr:cNvGrpSpPr>
          <a:grpSpLocks/>
        </xdr:cNvGrpSpPr>
      </xdr:nvGrpSpPr>
      <xdr:grpSpPr bwMode="auto">
        <a:xfrm>
          <a:off x="104775" y="3724275"/>
          <a:ext cx="533400" cy="3056774"/>
          <a:chOff x="2" y="682"/>
          <a:chExt cx="56" cy="514"/>
        </a:xfrm>
      </xdr:grpSpPr>
      <xdr:sp macro="" textlink="">
        <xdr:nvSpPr>
          <xdr:cNvPr id="16" name="Line 8"/>
          <xdr:cNvSpPr>
            <a:spLocks noChangeShapeType="1"/>
          </xdr:cNvSpPr>
        </xdr:nvSpPr>
        <xdr:spPr bwMode="auto">
          <a:xfrm>
            <a:off x="35" y="682"/>
            <a:ext cx="0" cy="511"/>
          </a:xfrm>
          <a:prstGeom prst="line">
            <a:avLst/>
          </a:prstGeom>
          <a:noFill/>
          <a:ln w="9525">
            <a:solidFill>
              <a:srgbClr val="000000"/>
            </a:solidFill>
            <a:round/>
            <a:headEnd/>
            <a:tailEnd/>
          </a:ln>
          <a:effectLst>
            <a:outerShdw blurRad="63500" dist="38099" dir="2700000" algn="ctr" rotWithShape="0">
              <a:srgbClr val="000000">
                <a:alpha val="74998"/>
              </a:srgbClr>
            </a:outerShdw>
          </a:effectLst>
          <a:extLst/>
        </xdr:spPr>
        <xdr:txBody>
          <a:bodyPr rtlCol="0"/>
          <a:lstStyle/>
          <a:p>
            <a:endParaRPr lang="en-AU"/>
          </a:p>
        </xdr:txBody>
      </xdr:sp>
      <xdr:sp macro="" textlink="">
        <xdr:nvSpPr>
          <xdr:cNvPr id="17" name="Oval 9"/>
          <xdr:cNvSpPr>
            <a:spLocks noChangeArrowheads="1"/>
          </xdr:cNvSpPr>
        </xdr:nvSpPr>
        <xdr:spPr bwMode="auto">
          <a:xfrm>
            <a:off x="2" y="993"/>
            <a:ext cx="36" cy="35"/>
          </a:xfrm>
          <a:prstGeom prst="ellipse">
            <a:avLst/>
          </a:prstGeom>
          <a:solidFill>
            <a:srgbClr val="FFCC99"/>
          </a:solidFill>
          <a:ln w="9525">
            <a:solidFill>
              <a:srgbClr val="000000"/>
            </a:solidFill>
            <a:round/>
            <a:headEnd/>
            <a:tailEnd/>
          </a:ln>
        </xdr:spPr>
      </xdr:sp>
      <xdr:sp macro="" textlink="">
        <xdr:nvSpPr>
          <xdr:cNvPr id="18" name="WordArt 10"/>
          <xdr:cNvSpPr>
            <a:spLocks noChangeArrowheads="1" noChangeShapeType="1" noTextEdit="1"/>
          </xdr:cNvSpPr>
        </xdr:nvSpPr>
        <xdr:spPr bwMode="auto">
          <a:xfrm rot="5400000">
            <a:off x="-126" y="828"/>
            <a:ext cx="297" cy="8"/>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P O S T - T A X   R E V E N U E   M O D E L</a:t>
            </a:r>
          </a:p>
        </xdr:txBody>
      </xdr:sp>
      <xdr:sp macro="" textlink="">
        <xdr:nvSpPr>
          <xdr:cNvPr id="19" name="WordArt 11"/>
          <xdr:cNvSpPr>
            <a:spLocks noChangeArrowheads="1" noChangeShapeType="1" noTextEdit="1"/>
          </xdr:cNvSpPr>
        </xdr:nvSpPr>
        <xdr:spPr bwMode="auto">
          <a:xfrm rot="5400000">
            <a:off x="-33" y="1106"/>
            <a:ext cx="169" cy="12"/>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electricity distribution module</a:t>
            </a:r>
          </a:p>
        </xdr:txBody>
      </xdr:sp>
      <xdr:sp macro="" textlink="">
        <xdr:nvSpPr>
          <xdr:cNvPr id="20" name="Text Box 12"/>
          <xdr:cNvSpPr txBox="1">
            <a:spLocks noChangeArrowheads="1"/>
          </xdr:cNvSpPr>
        </xdr:nvSpPr>
        <xdr:spPr bwMode="auto">
          <a:xfrm>
            <a:off x="15" y="998"/>
            <a:ext cx="9" cy="26"/>
          </a:xfrm>
          <a:prstGeom prst="rect">
            <a:avLst/>
          </a:prstGeom>
          <a:noFill/>
          <a:ln>
            <a:noFill/>
          </a:ln>
          <a:effectLst>
            <a:outerShdw blurRad="63500" dist="38099" dir="2700000" sx="999" sy="999" algn="ctr" rotWithShape="0">
              <a:srgbClr val="000000">
                <a:alpha val="74998"/>
              </a:srgbClr>
            </a:outerShdw>
          </a:effectLst>
          <a:extLst/>
        </xdr:spPr>
        <xdr:txBody>
          <a:bodyPr wrap="none" lIns="18288" tIns="22860" rIns="0" bIns="0" anchor="t" upright="1">
            <a:spAutoFit/>
          </a:bodyPr>
          <a:lstStyle/>
          <a:p>
            <a:pPr algn="l" rtl="0">
              <a:defRPr sz="1000"/>
            </a:pPr>
            <a:r>
              <a:rPr lang="en-US" sz="1000" b="1" i="0" u="none" strike="noStrike" baseline="0">
                <a:solidFill>
                  <a:srgbClr val="FFFFFF"/>
                </a:solidFill>
                <a:latin typeface="Arial"/>
                <a:ea typeface="Arial"/>
                <a:cs typeface="Arial"/>
              </a:rPr>
              <a:t>1</a:t>
            </a:r>
          </a:p>
        </xdr:txBody>
      </xdr:sp>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38100</xdr:colOff>
          <xdr:row>29</xdr:row>
          <xdr:rowOff>76200</xdr:rowOff>
        </xdr:from>
        <xdr:to>
          <xdr:col>6</xdr:col>
          <xdr:colOff>657225</xdr:colOff>
          <xdr:row>31</xdr:row>
          <xdr:rowOff>123825</xdr:rowOff>
        </xdr:to>
        <xdr:sp macro="" textlink="">
          <xdr:nvSpPr>
            <xdr:cNvPr id="37972" name="Button 84" hidden="1">
              <a:extLst>
                <a:ext uri="{63B3BB69-23CF-44E3-9099-C40C66FF867C}">
                  <a14:compatExt spid="_x0000_s37972"/>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en-AU" sz="900" b="0" i="0" u="none" strike="noStrike" baseline="0">
                  <a:solidFill>
                    <a:srgbClr val="000000"/>
                  </a:solidFill>
                  <a:latin typeface="Arial"/>
                  <a:cs typeface="Arial"/>
                </a:rPr>
                <a:t>Set</a:t>
              </a:r>
            </a:p>
            <a:p>
              <a:pPr algn="ctr" rtl="0">
                <a:defRPr sz="1000"/>
              </a:pPr>
              <a:r>
                <a:rPr lang="en-AU" sz="900" b="0" i="0" u="none" strike="noStrike" baseline="0">
                  <a:solidFill>
                    <a:srgbClr val="000000"/>
                  </a:solidFill>
                  <a:latin typeface="Arial"/>
                  <a:cs typeface="Arial"/>
                </a:rPr>
                <a:t>Te and Td</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47625</xdr:colOff>
          <xdr:row>47</xdr:row>
          <xdr:rowOff>104775</xdr:rowOff>
        </xdr:from>
        <xdr:to>
          <xdr:col>6</xdr:col>
          <xdr:colOff>733425</xdr:colOff>
          <xdr:row>49</xdr:row>
          <xdr:rowOff>142875</xdr:rowOff>
        </xdr:to>
        <xdr:sp macro="" textlink="">
          <xdr:nvSpPr>
            <xdr:cNvPr id="181249" name="Button 1" hidden="1">
              <a:extLst>
                <a:ext uri="{63B3BB69-23CF-44E3-9099-C40C66FF867C}">
                  <a14:compatExt spid="_x0000_s181249"/>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en-AU" sz="900" b="0" i="0" u="none" strike="noStrike" baseline="0">
                  <a:solidFill>
                    <a:srgbClr val="000000"/>
                  </a:solidFill>
                  <a:latin typeface="Arial"/>
                  <a:cs typeface="Arial"/>
                </a:rPr>
                <a:t>Set P0 (price cap)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57150</xdr:colOff>
          <xdr:row>63</xdr:row>
          <xdr:rowOff>76200</xdr:rowOff>
        </xdr:from>
        <xdr:to>
          <xdr:col>6</xdr:col>
          <xdr:colOff>733425</xdr:colOff>
          <xdr:row>65</xdr:row>
          <xdr:rowOff>114300</xdr:rowOff>
        </xdr:to>
        <xdr:sp macro="" textlink="">
          <xdr:nvSpPr>
            <xdr:cNvPr id="181250" name="Button 2" hidden="1">
              <a:extLst>
                <a:ext uri="{63B3BB69-23CF-44E3-9099-C40C66FF867C}">
                  <a14:compatExt spid="_x0000_s18125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en-AU" sz="900" b="0" i="0" u="none" strike="noStrike" baseline="0">
                  <a:solidFill>
                    <a:srgbClr val="000000"/>
                  </a:solidFill>
                  <a:latin typeface="Arial"/>
                  <a:cs typeface="Arial"/>
                </a:rPr>
                <a:t>Set P0</a:t>
              </a:r>
            </a:p>
            <a:p>
              <a:pPr algn="ctr" rtl="0">
                <a:defRPr sz="1000"/>
              </a:pPr>
              <a:r>
                <a:rPr lang="en-AU" sz="900" b="0" i="0" u="none" strike="noStrike" baseline="0">
                  <a:solidFill>
                    <a:srgbClr val="000000"/>
                  </a:solidFill>
                  <a:latin typeface="Arial"/>
                  <a:cs typeface="Arial"/>
                </a:rPr>
                <a:t>(rev cap)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47625</xdr:colOff>
          <xdr:row>83</xdr:row>
          <xdr:rowOff>76200</xdr:rowOff>
        </xdr:from>
        <xdr:to>
          <xdr:col>6</xdr:col>
          <xdr:colOff>733425</xdr:colOff>
          <xdr:row>85</xdr:row>
          <xdr:rowOff>104775</xdr:rowOff>
        </xdr:to>
        <xdr:sp macro="" textlink="">
          <xdr:nvSpPr>
            <xdr:cNvPr id="181251" name="Button 3" hidden="1">
              <a:extLst>
                <a:ext uri="{63B3BB69-23CF-44E3-9099-C40C66FF867C}">
                  <a14:compatExt spid="_x0000_s181251"/>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en-AU" sz="900" b="0" i="0" u="none" strike="noStrike" baseline="0">
                  <a:solidFill>
                    <a:srgbClr val="000000"/>
                  </a:solidFill>
                  <a:latin typeface="Arial"/>
                  <a:cs typeface="Arial"/>
                </a:rPr>
                <a:t>Set P0 </a:t>
              </a:r>
            </a:p>
            <a:p>
              <a:pPr algn="ctr" rtl="0">
                <a:defRPr sz="1000"/>
              </a:pPr>
              <a:r>
                <a:rPr lang="en-AU" sz="900" b="0" i="0" u="none" strike="noStrike" baseline="0">
                  <a:solidFill>
                    <a:srgbClr val="000000"/>
                  </a:solidFill>
                  <a:latin typeface="Arial"/>
                  <a:cs typeface="Arial"/>
                </a:rPr>
                <a:t>(rev yield)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38100</xdr:colOff>
          <xdr:row>47</xdr:row>
          <xdr:rowOff>95250</xdr:rowOff>
        </xdr:from>
        <xdr:to>
          <xdr:col>7</xdr:col>
          <xdr:colOff>752475</xdr:colOff>
          <xdr:row>49</xdr:row>
          <xdr:rowOff>133350</xdr:rowOff>
        </xdr:to>
        <xdr:sp macro="" textlink="">
          <xdr:nvSpPr>
            <xdr:cNvPr id="181253" name="Button 5" hidden="1">
              <a:extLst>
                <a:ext uri="{63B3BB69-23CF-44E3-9099-C40C66FF867C}">
                  <a14:compatExt spid="_x0000_s181253"/>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AU" sz="900" b="0" i="0" u="none" strike="noStrike" baseline="0">
                  <a:solidFill>
                    <a:srgbClr val="000000"/>
                  </a:solidFill>
                  <a:latin typeface="Arial"/>
                  <a:cs typeface="Arial"/>
                </a:rPr>
                <a:t>Set X2</a:t>
              </a:r>
            </a:p>
            <a:p>
              <a:pPr algn="ctr" rtl="0">
                <a:defRPr sz="1000"/>
              </a:pPr>
              <a:r>
                <a:rPr lang="en-AU" sz="900" b="0" i="0" u="none" strike="noStrike" baseline="0">
                  <a:solidFill>
                    <a:srgbClr val="000000"/>
                  </a:solidFill>
                  <a:latin typeface="Arial"/>
                  <a:cs typeface="Arial"/>
                </a:rPr>
                <a:t>(price cap)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38100</xdr:colOff>
          <xdr:row>47</xdr:row>
          <xdr:rowOff>95250</xdr:rowOff>
        </xdr:from>
        <xdr:to>
          <xdr:col>8</xdr:col>
          <xdr:colOff>762000</xdr:colOff>
          <xdr:row>49</xdr:row>
          <xdr:rowOff>133350</xdr:rowOff>
        </xdr:to>
        <xdr:sp macro="" textlink="">
          <xdr:nvSpPr>
            <xdr:cNvPr id="181254" name="Button 6" hidden="1">
              <a:extLst>
                <a:ext uri="{63B3BB69-23CF-44E3-9099-C40C66FF867C}">
                  <a14:compatExt spid="_x0000_s181254"/>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AU" sz="900" b="0" i="0" u="none" strike="noStrike" baseline="0">
                  <a:solidFill>
                    <a:srgbClr val="000000"/>
                  </a:solidFill>
                  <a:latin typeface="Arial"/>
                  <a:cs typeface="Arial"/>
                </a:rPr>
                <a:t>Set X3</a:t>
              </a:r>
            </a:p>
            <a:p>
              <a:pPr algn="ctr" rtl="0">
                <a:defRPr sz="1000"/>
              </a:pPr>
              <a:r>
                <a:rPr lang="en-AU" sz="900" b="0" i="0" u="none" strike="noStrike" baseline="0">
                  <a:solidFill>
                    <a:srgbClr val="000000"/>
                  </a:solidFill>
                  <a:latin typeface="Arial"/>
                  <a:cs typeface="Arial"/>
                </a:rPr>
                <a:t>(price cap)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38100</xdr:colOff>
          <xdr:row>47</xdr:row>
          <xdr:rowOff>95250</xdr:rowOff>
        </xdr:from>
        <xdr:to>
          <xdr:col>9</xdr:col>
          <xdr:colOff>762000</xdr:colOff>
          <xdr:row>49</xdr:row>
          <xdr:rowOff>133350</xdr:rowOff>
        </xdr:to>
        <xdr:sp macro="" textlink="">
          <xdr:nvSpPr>
            <xdr:cNvPr id="181255" name="Button 7" hidden="1">
              <a:extLst>
                <a:ext uri="{63B3BB69-23CF-44E3-9099-C40C66FF867C}">
                  <a14:compatExt spid="_x0000_s181255"/>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AU" sz="900" b="0" i="0" u="none" strike="noStrike" baseline="0">
                  <a:solidFill>
                    <a:srgbClr val="000000"/>
                  </a:solidFill>
                  <a:latin typeface="Arial"/>
                  <a:cs typeface="Arial"/>
                </a:rPr>
                <a:t>Set X4</a:t>
              </a:r>
            </a:p>
            <a:p>
              <a:pPr algn="ctr" rtl="0">
                <a:defRPr sz="1000"/>
              </a:pPr>
              <a:r>
                <a:rPr lang="en-AU" sz="900" b="0" i="0" u="none" strike="noStrike" baseline="0">
                  <a:solidFill>
                    <a:srgbClr val="000000"/>
                  </a:solidFill>
                  <a:latin typeface="Arial"/>
                  <a:cs typeface="Arial"/>
                </a:rPr>
                <a:t>(price cap)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38100</xdr:colOff>
          <xdr:row>47</xdr:row>
          <xdr:rowOff>95250</xdr:rowOff>
        </xdr:from>
        <xdr:to>
          <xdr:col>10</xdr:col>
          <xdr:colOff>762000</xdr:colOff>
          <xdr:row>49</xdr:row>
          <xdr:rowOff>133350</xdr:rowOff>
        </xdr:to>
        <xdr:sp macro="" textlink="">
          <xdr:nvSpPr>
            <xdr:cNvPr id="181256" name="Button 8" hidden="1">
              <a:extLst>
                <a:ext uri="{63B3BB69-23CF-44E3-9099-C40C66FF867C}">
                  <a14:compatExt spid="_x0000_s181256"/>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AU" sz="900" b="0" i="0" u="none" strike="noStrike" baseline="0">
                  <a:solidFill>
                    <a:srgbClr val="000000"/>
                  </a:solidFill>
                  <a:latin typeface="Arial"/>
                  <a:cs typeface="Arial"/>
                </a:rPr>
                <a:t>Set X5</a:t>
              </a:r>
            </a:p>
            <a:p>
              <a:pPr algn="ctr" rtl="0">
                <a:defRPr sz="1000"/>
              </a:pPr>
              <a:r>
                <a:rPr lang="en-AU" sz="900" b="0" i="0" u="none" strike="noStrike" baseline="0">
                  <a:solidFill>
                    <a:srgbClr val="000000"/>
                  </a:solidFill>
                  <a:latin typeface="Arial"/>
                  <a:cs typeface="Arial"/>
                </a:rPr>
                <a:t>(price cap)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38100</xdr:colOff>
          <xdr:row>47</xdr:row>
          <xdr:rowOff>95250</xdr:rowOff>
        </xdr:from>
        <xdr:to>
          <xdr:col>11</xdr:col>
          <xdr:colOff>762000</xdr:colOff>
          <xdr:row>49</xdr:row>
          <xdr:rowOff>133350</xdr:rowOff>
        </xdr:to>
        <xdr:sp macro="" textlink="">
          <xdr:nvSpPr>
            <xdr:cNvPr id="181257" name="Button 9" hidden="1">
              <a:extLst>
                <a:ext uri="{63B3BB69-23CF-44E3-9099-C40C66FF867C}">
                  <a14:compatExt spid="_x0000_s181257"/>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AU" sz="900" b="0" i="0" u="none" strike="noStrike" baseline="0">
                  <a:solidFill>
                    <a:srgbClr val="000000"/>
                  </a:solidFill>
                  <a:latin typeface="Arial"/>
                  <a:cs typeface="Arial"/>
                </a:rPr>
                <a:t>Set X6</a:t>
              </a:r>
            </a:p>
            <a:p>
              <a:pPr algn="ctr" rtl="0">
                <a:defRPr sz="1000"/>
              </a:pPr>
              <a:r>
                <a:rPr lang="en-AU" sz="900" b="0" i="0" u="none" strike="noStrike" baseline="0">
                  <a:solidFill>
                    <a:srgbClr val="000000"/>
                  </a:solidFill>
                  <a:latin typeface="Arial"/>
                  <a:cs typeface="Arial"/>
                </a:rPr>
                <a:t>(price cap)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38100</xdr:colOff>
          <xdr:row>47</xdr:row>
          <xdr:rowOff>95250</xdr:rowOff>
        </xdr:from>
        <xdr:to>
          <xdr:col>12</xdr:col>
          <xdr:colOff>762000</xdr:colOff>
          <xdr:row>49</xdr:row>
          <xdr:rowOff>133350</xdr:rowOff>
        </xdr:to>
        <xdr:sp macro="" textlink="">
          <xdr:nvSpPr>
            <xdr:cNvPr id="181258" name="Button 10" hidden="1">
              <a:extLst>
                <a:ext uri="{63B3BB69-23CF-44E3-9099-C40C66FF867C}">
                  <a14:compatExt spid="_x0000_s181258"/>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AU" sz="900" b="0" i="0" u="none" strike="noStrike" baseline="0">
                  <a:solidFill>
                    <a:srgbClr val="000000"/>
                  </a:solidFill>
                  <a:latin typeface="Arial"/>
                  <a:cs typeface="Arial"/>
                </a:rPr>
                <a:t>Set X7</a:t>
              </a:r>
            </a:p>
            <a:p>
              <a:pPr algn="ctr" rtl="0">
                <a:defRPr sz="1000"/>
              </a:pPr>
              <a:r>
                <a:rPr lang="en-AU" sz="900" b="0" i="0" u="none" strike="noStrike" baseline="0">
                  <a:solidFill>
                    <a:srgbClr val="000000"/>
                  </a:solidFill>
                  <a:latin typeface="Arial"/>
                  <a:cs typeface="Arial"/>
                </a:rPr>
                <a:t>(price cap)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xdr:col>
          <xdr:colOff>38100</xdr:colOff>
          <xdr:row>47</xdr:row>
          <xdr:rowOff>95250</xdr:rowOff>
        </xdr:from>
        <xdr:to>
          <xdr:col>13</xdr:col>
          <xdr:colOff>762000</xdr:colOff>
          <xdr:row>49</xdr:row>
          <xdr:rowOff>133350</xdr:rowOff>
        </xdr:to>
        <xdr:sp macro="" textlink="">
          <xdr:nvSpPr>
            <xdr:cNvPr id="181259" name="Button 11" hidden="1">
              <a:extLst>
                <a:ext uri="{63B3BB69-23CF-44E3-9099-C40C66FF867C}">
                  <a14:compatExt spid="_x0000_s181259"/>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AU" sz="900" b="0" i="0" u="none" strike="noStrike" baseline="0">
                  <a:solidFill>
                    <a:srgbClr val="000000"/>
                  </a:solidFill>
                  <a:latin typeface="Arial"/>
                  <a:cs typeface="Arial"/>
                </a:rPr>
                <a:t>Set X8</a:t>
              </a:r>
            </a:p>
            <a:p>
              <a:pPr algn="ctr" rtl="0">
                <a:defRPr sz="1000"/>
              </a:pPr>
              <a:r>
                <a:rPr lang="en-AU" sz="900" b="0" i="0" u="none" strike="noStrike" baseline="0">
                  <a:solidFill>
                    <a:srgbClr val="000000"/>
                  </a:solidFill>
                  <a:latin typeface="Arial"/>
                  <a:cs typeface="Arial"/>
                </a:rPr>
                <a:t>(price cap)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38100</xdr:colOff>
          <xdr:row>47</xdr:row>
          <xdr:rowOff>95250</xdr:rowOff>
        </xdr:from>
        <xdr:to>
          <xdr:col>14</xdr:col>
          <xdr:colOff>762000</xdr:colOff>
          <xdr:row>49</xdr:row>
          <xdr:rowOff>133350</xdr:rowOff>
        </xdr:to>
        <xdr:sp macro="" textlink="">
          <xdr:nvSpPr>
            <xdr:cNvPr id="181260" name="Button 12" hidden="1">
              <a:extLst>
                <a:ext uri="{63B3BB69-23CF-44E3-9099-C40C66FF867C}">
                  <a14:compatExt spid="_x0000_s18126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AU" sz="900" b="0" i="0" u="none" strike="noStrike" baseline="0">
                  <a:solidFill>
                    <a:srgbClr val="000000"/>
                  </a:solidFill>
                  <a:latin typeface="Arial"/>
                  <a:cs typeface="Arial"/>
                </a:rPr>
                <a:t>Set X9</a:t>
              </a:r>
            </a:p>
            <a:p>
              <a:pPr algn="ctr" rtl="0">
                <a:defRPr sz="1000"/>
              </a:pPr>
              <a:r>
                <a:rPr lang="en-AU" sz="900" b="0" i="0" u="none" strike="noStrike" baseline="0">
                  <a:solidFill>
                    <a:srgbClr val="000000"/>
                  </a:solidFill>
                  <a:latin typeface="Arial"/>
                  <a:cs typeface="Arial"/>
                </a:rPr>
                <a:t>(price cap)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xdr:col>
          <xdr:colOff>38100</xdr:colOff>
          <xdr:row>47</xdr:row>
          <xdr:rowOff>95250</xdr:rowOff>
        </xdr:from>
        <xdr:to>
          <xdr:col>15</xdr:col>
          <xdr:colOff>762000</xdr:colOff>
          <xdr:row>49</xdr:row>
          <xdr:rowOff>133350</xdr:rowOff>
        </xdr:to>
        <xdr:sp macro="" textlink="">
          <xdr:nvSpPr>
            <xdr:cNvPr id="181261" name="Button 13" hidden="1">
              <a:extLst>
                <a:ext uri="{63B3BB69-23CF-44E3-9099-C40C66FF867C}">
                  <a14:compatExt spid="_x0000_s181261"/>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AU" sz="900" b="0" i="0" u="none" strike="noStrike" baseline="0">
                  <a:solidFill>
                    <a:srgbClr val="000000"/>
                  </a:solidFill>
                  <a:latin typeface="Arial"/>
                  <a:cs typeface="Arial"/>
                </a:rPr>
                <a:t>Set X10</a:t>
              </a:r>
            </a:p>
            <a:p>
              <a:pPr algn="ctr" rtl="0">
                <a:defRPr sz="1000"/>
              </a:pPr>
              <a:r>
                <a:rPr lang="en-AU" sz="900" b="0" i="0" u="none" strike="noStrike" baseline="0">
                  <a:solidFill>
                    <a:srgbClr val="000000"/>
                  </a:solidFill>
                  <a:latin typeface="Arial"/>
                  <a:cs typeface="Arial"/>
                </a:rPr>
                <a:t>(price cap)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28575</xdr:colOff>
          <xdr:row>63</xdr:row>
          <xdr:rowOff>66675</xdr:rowOff>
        </xdr:from>
        <xdr:to>
          <xdr:col>7</xdr:col>
          <xdr:colOff>742950</xdr:colOff>
          <xdr:row>65</xdr:row>
          <xdr:rowOff>104775</xdr:rowOff>
        </xdr:to>
        <xdr:sp macro="" textlink="">
          <xdr:nvSpPr>
            <xdr:cNvPr id="181262" name="Button 14" hidden="1">
              <a:extLst>
                <a:ext uri="{63B3BB69-23CF-44E3-9099-C40C66FF867C}">
                  <a14:compatExt spid="_x0000_s181262"/>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AU" sz="900" b="0" i="0" u="none" strike="noStrike" baseline="0">
                  <a:solidFill>
                    <a:srgbClr val="000000"/>
                  </a:solidFill>
                  <a:latin typeface="Arial"/>
                  <a:cs typeface="Arial"/>
                </a:rPr>
                <a:t>Set X2</a:t>
              </a:r>
            </a:p>
            <a:p>
              <a:pPr algn="ctr" rtl="0">
                <a:defRPr sz="1000"/>
              </a:pPr>
              <a:r>
                <a:rPr lang="en-AU" sz="900" b="0" i="0" u="none" strike="noStrike" baseline="0">
                  <a:solidFill>
                    <a:srgbClr val="000000"/>
                  </a:solidFill>
                  <a:latin typeface="Arial"/>
                  <a:cs typeface="Arial"/>
                </a:rPr>
                <a:t>(rev cap)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28575</xdr:colOff>
          <xdr:row>63</xdr:row>
          <xdr:rowOff>66675</xdr:rowOff>
        </xdr:from>
        <xdr:to>
          <xdr:col>8</xdr:col>
          <xdr:colOff>742950</xdr:colOff>
          <xdr:row>65</xdr:row>
          <xdr:rowOff>104775</xdr:rowOff>
        </xdr:to>
        <xdr:sp macro="" textlink="">
          <xdr:nvSpPr>
            <xdr:cNvPr id="181263" name="Button 15" hidden="1">
              <a:extLst>
                <a:ext uri="{63B3BB69-23CF-44E3-9099-C40C66FF867C}">
                  <a14:compatExt spid="_x0000_s181263"/>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AU" sz="900" b="0" i="0" u="none" strike="noStrike" baseline="0">
                  <a:solidFill>
                    <a:srgbClr val="000000"/>
                  </a:solidFill>
                  <a:latin typeface="Arial"/>
                  <a:cs typeface="Arial"/>
                </a:rPr>
                <a:t>Set X3</a:t>
              </a:r>
            </a:p>
            <a:p>
              <a:pPr algn="ctr" rtl="0">
                <a:defRPr sz="1000"/>
              </a:pPr>
              <a:r>
                <a:rPr lang="en-AU" sz="900" b="0" i="0" u="none" strike="noStrike" baseline="0">
                  <a:solidFill>
                    <a:srgbClr val="000000"/>
                  </a:solidFill>
                  <a:latin typeface="Arial"/>
                  <a:cs typeface="Arial"/>
                </a:rPr>
                <a:t>(rev cap)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28575</xdr:colOff>
          <xdr:row>63</xdr:row>
          <xdr:rowOff>66675</xdr:rowOff>
        </xdr:from>
        <xdr:to>
          <xdr:col>9</xdr:col>
          <xdr:colOff>742950</xdr:colOff>
          <xdr:row>65</xdr:row>
          <xdr:rowOff>104775</xdr:rowOff>
        </xdr:to>
        <xdr:sp macro="" textlink="">
          <xdr:nvSpPr>
            <xdr:cNvPr id="181264" name="Button 16" hidden="1">
              <a:extLst>
                <a:ext uri="{63B3BB69-23CF-44E3-9099-C40C66FF867C}">
                  <a14:compatExt spid="_x0000_s181264"/>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AU" sz="900" b="0" i="0" u="none" strike="noStrike" baseline="0">
                  <a:solidFill>
                    <a:srgbClr val="000000"/>
                  </a:solidFill>
                  <a:latin typeface="Arial"/>
                  <a:cs typeface="Arial"/>
                </a:rPr>
                <a:t>Set X4</a:t>
              </a:r>
            </a:p>
            <a:p>
              <a:pPr algn="ctr" rtl="0">
                <a:defRPr sz="1000"/>
              </a:pPr>
              <a:r>
                <a:rPr lang="en-AU" sz="900" b="0" i="0" u="none" strike="noStrike" baseline="0">
                  <a:solidFill>
                    <a:srgbClr val="000000"/>
                  </a:solidFill>
                  <a:latin typeface="Arial"/>
                  <a:cs typeface="Arial"/>
                </a:rPr>
                <a:t>(rev cap)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28575</xdr:colOff>
          <xdr:row>63</xdr:row>
          <xdr:rowOff>66675</xdr:rowOff>
        </xdr:from>
        <xdr:to>
          <xdr:col>10</xdr:col>
          <xdr:colOff>742950</xdr:colOff>
          <xdr:row>65</xdr:row>
          <xdr:rowOff>104775</xdr:rowOff>
        </xdr:to>
        <xdr:sp macro="" textlink="">
          <xdr:nvSpPr>
            <xdr:cNvPr id="181265" name="Button 17" hidden="1">
              <a:extLst>
                <a:ext uri="{63B3BB69-23CF-44E3-9099-C40C66FF867C}">
                  <a14:compatExt spid="_x0000_s181265"/>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AU" sz="900" b="0" i="0" u="none" strike="noStrike" baseline="0">
                  <a:solidFill>
                    <a:srgbClr val="000000"/>
                  </a:solidFill>
                  <a:latin typeface="Arial"/>
                  <a:cs typeface="Arial"/>
                </a:rPr>
                <a:t>Set X5</a:t>
              </a:r>
            </a:p>
            <a:p>
              <a:pPr algn="ctr" rtl="0">
                <a:defRPr sz="1000"/>
              </a:pPr>
              <a:r>
                <a:rPr lang="en-AU" sz="900" b="0" i="0" u="none" strike="noStrike" baseline="0">
                  <a:solidFill>
                    <a:srgbClr val="000000"/>
                  </a:solidFill>
                  <a:latin typeface="Arial"/>
                  <a:cs typeface="Arial"/>
                </a:rPr>
                <a:t>(rev cap)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28575</xdr:colOff>
          <xdr:row>63</xdr:row>
          <xdr:rowOff>66675</xdr:rowOff>
        </xdr:from>
        <xdr:to>
          <xdr:col>11</xdr:col>
          <xdr:colOff>742950</xdr:colOff>
          <xdr:row>65</xdr:row>
          <xdr:rowOff>104775</xdr:rowOff>
        </xdr:to>
        <xdr:sp macro="" textlink="">
          <xdr:nvSpPr>
            <xdr:cNvPr id="181266" name="Button 18" hidden="1">
              <a:extLst>
                <a:ext uri="{63B3BB69-23CF-44E3-9099-C40C66FF867C}">
                  <a14:compatExt spid="_x0000_s181266"/>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AU" sz="900" b="0" i="0" u="none" strike="noStrike" baseline="0">
                  <a:solidFill>
                    <a:srgbClr val="000000"/>
                  </a:solidFill>
                  <a:latin typeface="Arial"/>
                  <a:cs typeface="Arial"/>
                </a:rPr>
                <a:t>Set X6</a:t>
              </a:r>
            </a:p>
            <a:p>
              <a:pPr algn="ctr" rtl="0">
                <a:defRPr sz="1000"/>
              </a:pPr>
              <a:r>
                <a:rPr lang="en-AU" sz="900" b="0" i="0" u="none" strike="noStrike" baseline="0">
                  <a:solidFill>
                    <a:srgbClr val="000000"/>
                  </a:solidFill>
                  <a:latin typeface="Arial"/>
                  <a:cs typeface="Arial"/>
                </a:rPr>
                <a:t>(rev cap)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28575</xdr:colOff>
          <xdr:row>63</xdr:row>
          <xdr:rowOff>66675</xdr:rowOff>
        </xdr:from>
        <xdr:to>
          <xdr:col>12</xdr:col>
          <xdr:colOff>742950</xdr:colOff>
          <xdr:row>65</xdr:row>
          <xdr:rowOff>104775</xdr:rowOff>
        </xdr:to>
        <xdr:sp macro="" textlink="">
          <xdr:nvSpPr>
            <xdr:cNvPr id="181267" name="Button 19" hidden="1">
              <a:extLst>
                <a:ext uri="{63B3BB69-23CF-44E3-9099-C40C66FF867C}">
                  <a14:compatExt spid="_x0000_s181267"/>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AU" sz="900" b="0" i="0" u="none" strike="noStrike" baseline="0">
                  <a:solidFill>
                    <a:srgbClr val="000000"/>
                  </a:solidFill>
                  <a:latin typeface="Arial"/>
                  <a:cs typeface="Arial"/>
                </a:rPr>
                <a:t>Set X7</a:t>
              </a:r>
            </a:p>
            <a:p>
              <a:pPr algn="ctr" rtl="0">
                <a:defRPr sz="1000"/>
              </a:pPr>
              <a:r>
                <a:rPr lang="en-AU" sz="900" b="0" i="0" u="none" strike="noStrike" baseline="0">
                  <a:solidFill>
                    <a:srgbClr val="000000"/>
                  </a:solidFill>
                  <a:latin typeface="Arial"/>
                  <a:cs typeface="Arial"/>
                </a:rPr>
                <a:t>(rev cap)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xdr:col>
          <xdr:colOff>28575</xdr:colOff>
          <xdr:row>63</xdr:row>
          <xdr:rowOff>66675</xdr:rowOff>
        </xdr:from>
        <xdr:to>
          <xdr:col>13</xdr:col>
          <xdr:colOff>742950</xdr:colOff>
          <xdr:row>65</xdr:row>
          <xdr:rowOff>104775</xdr:rowOff>
        </xdr:to>
        <xdr:sp macro="" textlink="">
          <xdr:nvSpPr>
            <xdr:cNvPr id="181268" name="Button 20" hidden="1">
              <a:extLst>
                <a:ext uri="{63B3BB69-23CF-44E3-9099-C40C66FF867C}">
                  <a14:compatExt spid="_x0000_s181268"/>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AU" sz="900" b="0" i="0" u="none" strike="noStrike" baseline="0">
                  <a:solidFill>
                    <a:srgbClr val="000000"/>
                  </a:solidFill>
                  <a:latin typeface="Arial"/>
                  <a:cs typeface="Arial"/>
                </a:rPr>
                <a:t>Set X8</a:t>
              </a:r>
            </a:p>
            <a:p>
              <a:pPr algn="ctr" rtl="0">
                <a:defRPr sz="1000"/>
              </a:pPr>
              <a:r>
                <a:rPr lang="en-AU" sz="900" b="0" i="0" u="none" strike="noStrike" baseline="0">
                  <a:solidFill>
                    <a:srgbClr val="000000"/>
                  </a:solidFill>
                  <a:latin typeface="Arial"/>
                  <a:cs typeface="Arial"/>
                </a:rPr>
                <a:t>(rev cap)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28575</xdr:colOff>
          <xdr:row>63</xdr:row>
          <xdr:rowOff>66675</xdr:rowOff>
        </xdr:from>
        <xdr:to>
          <xdr:col>14</xdr:col>
          <xdr:colOff>742950</xdr:colOff>
          <xdr:row>65</xdr:row>
          <xdr:rowOff>104775</xdr:rowOff>
        </xdr:to>
        <xdr:sp macro="" textlink="">
          <xdr:nvSpPr>
            <xdr:cNvPr id="181269" name="Button 21" hidden="1">
              <a:extLst>
                <a:ext uri="{63B3BB69-23CF-44E3-9099-C40C66FF867C}">
                  <a14:compatExt spid="_x0000_s181269"/>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AU" sz="900" b="0" i="0" u="none" strike="noStrike" baseline="0">
                  <a:solidFill>
                    <a:srgbClr val="000000"/>
                  </a:solidFill>
                  <a:latin typeface="Arial"/>
                  <a:cs typeface="Arial"/>
                </a:rPr>
                <a:t>Set X9</a:t>
              </a:r>
            </a:p>
            <a:p>
              <a:pPr algn="ctr" rtl="0">
                <a:defRPr sz="1000"/>
              </a:pPr>
              <a:r>
                <a:rPr lang="en-AU" sz="900" b="0" i="0" u="none" strike="noStrike" baseline="0">
                  <a:solidFill>
                    <a:srgbClr val="000000"/>
                  </a:solidFill>
                  <a:latin typeface="Arial"/>
                  <a:cs typeface="Arial"/>
                </a:rPr>
                <a:t>(rev cap)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xdr:col>
          <xdr:colOff>28575</xdr:colOff>
          <xdr:row>63</xdr:row>
          <xdr:rowOff>66675</xdr:rowOff>
        </xdr:from>
        <xdr:to>
          <xdr:col>15</xdr:col>
          <xdr:colOff>742950</xdr:colOff>
          <xdr:row>65</xdr:row>
          <xdr:rowOff>104775</xdr:rowOff>
        </xdr:to>
        <xdr:sp macro="" textlink="">
          <xdr:nvSpPr>
            <xdr:cNvPr id="181270" name="Button 22" hidden="1">
              <a:extLst>
                <a:ext uri="{63B3BB69-23CF-44E3-9099-C40C66FF867C}">
                  <a14:compatExt spid="_x0000_s18127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AU" sz="900" b="0" i="0" u="none" strike="noStrike" baseline="0">
                  <a:solidFill>
                    <a:srgbClr val="000000"/>
                  </a:solidFill>
                  <a:latin typeface="Arial"/>
                  <a:cs typeface="Arial"/>
                </a:rPr>
                <a:t>Set X10</a:t>
              </a:r>
            </a:p>
            <a:p>
              <a:pPr algn="ctr" rtl="0">
                <a:defRPr sz="1000"/>
              </a:pPr>
              <a:r>
                <a:rPr lang="en-AU" sz="900" b="0" i="0" u="none" strike="noStrike" baseline="0">
                  <a:solidFill>
                    <a:srgbClr val="000000"/>
                  </a:solidFill>
                  <a:latin typeface="Arial"/>
                  <a:cs typeface="Arial"/>
                </a:rPr>
                <a:t>(rev cap)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28575</xdr:colOff>
          <xdr:row>83</xdr:row>
          <xdr:rowOff>76200</xdr:rowOff>
        </xdr:from>
        <xdr:to>
          <xdr:col>7</xdr:col>
          <xdr:colOff>742950</xdr:colOff>
          <xdr:row>85</xdr:row>
          <xdr:rowOff>104775</xdr:rowOff>
        </xdr:to>
        <xdr:sp macro="" textlink="">
          <xdr:nvSpPr>
            <xdr:cNvPr id="181271" name="Button 23" hidden="1">
              <a:extLst>
                <a:ext uri="{63B3BB69-23CF-44E3-9099-C40C66FF867C}">
                  <a14:compatExt spid="_x0000_s181271"/>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AU" sz="900" b="0" i="0" u="none" strike="noStrike" baseline="0">
                  <a:solidFill>
                    <a:srgbClr val="000000"/>
                  </a:solidFill>
                  <a:latin typeface="Arial"/>
                  <a:cs typeface="Arial"/>
                </a:rPr>
                <a:t>Set X2</a:t>
              </a:r>
            </a:p>
            <a:p>
              <a:pPr algn="ctr" rtl="0">
                <a:defRPr sz="1000"/>
              </a:pPr>
              <a:r>
                <a:rPr lang="en-AU" sz="900" b="0" i="0" u="none" strike="noStrike" baseline="0">
                  <a:solidFill>
                    <a:srgbClr val="000000"/>
                  </a:solidFill>
                  <a:latin typeface="Arial"/>
                  <a:cs typeface="Arial"/>
                </a:rPr>
                <a:t>(rev yield)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28575</xdr:colOff>
          <xdr:row>83</xdr:row>
          <xdr:rowOff>76200</xdr:rowOff>
        </xdr:from>
        <xdr:to>
          <xdr:col>8</xdr:col>
          <xdr:colOff>742950</xdr:colOff>
          <xdr:row>85</xdr:row>
          <xdr:rowOff>104775</xdr:rowOff>
        </xdr:to>
        <xdr:sp macro="" textlink="">
          <xdr:nvSpPr>
            <xdr:cNvPr id="181272" name="Button 24" hidden="1">
              <a:extLst>
                <a:ext uri="{63B3BB69-23CF-44E3-9099-C40C66FF867C}">
                  <a14:compatExt spid="_x0000_s181272"/>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AU" sz="900" b="0" i="0" u="none" strike="noStrike" baseline="0">
                  <a:solidFill>
                    <a:srgbClr val="000000"/>
                  </a:solidFill>
                  <a:latin typeface="Arial"/>
                  <a:cs typeface="Arial"/>
                </a:rPr>
                <a:t>Set X3</a:t>
              </a:r>
            </a:p>
            <a:p>
              <a:pPr algn="ctr" rtl="0">
                <a:defRPr sz="1000"/>
              </a:pPr>
              <a:r>
                <a:rPr lang="en-AU" sz="900" b="0" i="0" u="none" strike="noStrike" baseline="0">
                  <a:solidFill>
                    <a:srgbClr val="000000"/>
                  </a:solidFill>
                  <a:latin typeface="Arial"/>
                  <a:cs typeface="Arial"/>
                </a:rPr>
                <a:t>(rev yield)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28575</xdr:colOff>
          <xdr:row>83</xdr:row>
          <xdr:rowOff>66675</xdr:rowOff>
        </xdr:from>
        <xdr:to>
          <xdr:col>9</xdr:col>
          <xdr:colOff>742950</xdr:colOff>
          <xdr:row>85</xdr:row>
          <xdr:rowOff>104775</xdr:rowOff>
        </xdr:to>
        <xdr:sp macro="" textlink="">
          <xdr:nvSpPr>
            <xdr:cNvPr id="181273" name="Button 25" hidden="1">
              <a:extLst>
                <a:ext uri="{63B3BB69-23CF-44E3-9099-C40C66FF867C}">
                  <a14:compatExt spid="_x0000_s181273"/>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AU" sz="900" b="0" i="0" u="none" strike="noStrike" baseline="0">
                  <a:solidFill>
                    <a:srgbClr val="000000"/>
                  </a:solidFill>
                  <a:latin typeface="Arial"/>
                  <a:cs typeface="Arial"/>
                </a:rPr>
                <a:t>Set X4</a:t>
              </a:r>
            </a:p>
            <a:p>
              <a:pPr algn="ctr" rtl="0">
                <a:defRPr sz="1000"/>
              </a:pPr>
              <a:r>
                <a:rPr lang="en-AU" sz="900" b="0" i="0" u="none" strike="noStrike" baseline="0">
                  <a:solidFill>
                    <a:srgbClr val="000000"/>
                  </a:solidFill>
                  <a:latin typeface="Arial"/>
                  <a:cs typeface="Arial"/>
                </a:rPr>
                <a:t>(rev yield)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28575</xdr:colOff>
          <xdr:row>83</xdr:row>
          <xdr:rowOff>66675</xdr:rowOff>
        </xdr:from>
        <xdr:to>
          <xdr:col>10</xdr:col>
          <xdr:colOff>742950</xdr:colOff>
          <xdr:row>85</xdr:row>
          <xdr:rowOff>104775</xdr:rowOff>
        </xdr:to>
        <xdr:sp macro="" textlink="">
          <xdr:nvSpPr>
            <xdr:cNvPr id="181274" name="Button 26" hidden="1">
              <a:extLst>
                <a:ext uri="{63B3BB69-23CF-44E3-9099-C40C66FF867C}">
                  <a14:compatExt spid="_x0000_s181274"/>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AU" sz="900" b="0" i="0" u="none" strike="noStrike" baseline="0">
                  <a:solidFill>
                    <a:srgbClr val="000000"/>
                  </a:solidFill>
                  <a:latin typeface="Arial"/>
                  <a:cs typeface="Arial"/>
                </a:rPr>
                <a:t>Set X5</a:t>
              </a:r>
            </a:p>
            <a:p>
              <a:pPr algn="ctr" rtl="0">
                <a:defRPr sz="1000"/>
              </a:pPr>
              <a:r>
                <a:rPr lang="en-AU" sz="900" b="0" i="0" u="none" strike="noStrike" baseline="0">
                  <a:solidFill>
                    <a:srgbClr val="000000"/>
                  </a:solidFill>
                  <a:latin typeface="Arial"/>
                  <a:cs typeface="Arial"/>
                </a:rPr>
                <a:t>(rev yield)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28575</xdr:colOff>
          <xdr:row>83</xdr:row>
          <xdr:rowOff>66675</xdr:rowOff>
        </xdr:from>
        <xdr:to>
          <xdr:col>11</xdr:col>
          <xdr:colOff>742950</xdr:colOff>
          <xdr:row>85</xdr:row>
          <xdr:rowOff>104775</xdr:rowOff>
        </xdr:to>
        <xdr:sp macro="" textlink="">
          <xdr:nvSpPr>
            <xdr:cNvPr id="181275" name="Button 27" hidden="1">
              <a:extLst>
                <a:ext uri="{63B3BB69-23CF-44E3-9099-C40C66FF867C}">
                  <a14:compatExt spid="_x0000_s181275"/>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AU" sz="900" b="0" i="0" u="none" strike="noStrike" baseline="0">
                  <a:solidFill>
                    <a:srgbClr val="000000"/>
                  </a:solidFill>
                  <a:latin typeface="Arial"/>
                  <a:cs typeface="Arial"/>
                </a:rPr>
                <a:t>Set X6</a:t>
              </a:r>
            </a:p>
            <a:p>
              <a:pPr algn="ctr" rtl="0">
                <a:defRPr sz="1000"/>
              </a:pPr>
              <a:r>
                <a:rPr lang="en-AU" sz="900" b="0" i="0" u="none" strike="noStrike" baseline="0">
                  <a:solidFill>
                    <a:srgbClr val="000000"/>
                  </a:solidFill>
                  <a:latin typeface="Arial"/>
                  <a:cs typeface="Arial"/>
                </a:rPr>
                <a:t>(rev yld)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28575</xdr:colOff>
          <xdr:row>83</xdr:row>
          <xdr:rowOff>66675</xdr:rowOff>
        </xdr:from>
        <xdr:to>
          <xdr:col>12</xdr:col>
          <xdr:colOff>742950</xdr:colOff>
          <xdr:row>85</xdr:row>
          <xdr:rowOff>104775</xdr:rowOff>
        </xdr:to>
        <xdr:sp macro="" textlink="">
          <xdr:nvSpPr>
            <xdr:cNvPr id="181276" name="Button 28" hidden="1">
              <a:extLst>
                <a:ext uri="{63B3BB69-23CF-44E3-9099-C40C66FF867C}">
                  <a14:compatExt spid="_x0000_s181276"/>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AU" sz="900" b="0" i="0" u="none" strike="noStrike" baseline="0">
                  <a:solidFill>
                    <a:srgbClr val="000000"/>
                  </a:solidFill>
                  <a:latin typeface="Arial"/>
                  <a:cs typeface="Arial"/>
                </a:rPr>
                <a:t>Set X7</a:t>
              </a:r>
            </a:p>
            <a:p>
              <a:pPr algn="ctr" rtl="0">
                <a:defRPr sz="1000"/>
              </a:pPr>
              <a:r>
                <a:rPr lang="en-AU" sz="900" b="0" i="0" u="none" strike="noStrike" baseline="0">
                  <a:solidFill>
                    <a:srgbClr val="000000"/>
                  </a:solidFill>
                  <a:latin typeface="Arial"/>
                  <a:cs typeface="Arial"/>
                </a:rPr>
                <a:t>(rev yld)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xdr:col>
          <xdr:colOff>28575</xdr:colOff>
          <xdr:row>83</xdr:row>
          <xdr:rowOff>66675</xdr:rowOff>
        </xdr:from>
        <xdr:to>
          <xdr:col>13</xdr:col>
          <xdr:colOff>742950</xdr:colOff>
          <xdr:row>85</xdr:row>
          <xdr:rowOff>104775</xdr:rowOff>
        </xdr:to>
        <xdr:sp macro="" textlink="">
          <xdr:nvSpPr>
            <xdr:cNvPr id="181277" name="Button 29" hidden="1">
              <a:extLst>
                <a:ext uri="{63B3BB69-23CF-44E3-9099-C40C66FF867C}">
                  <a14:compatExt spid="_x0000_s181277"/>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AU" sz="900" b="0" i="0" u="none" strike="noStrike" baseline="0">
                  <a:solidFill>
                    <a:srgbClr val="000000"/>
                  </a:solidFill>
                  <a:latin typeface="Arial"/>
                  <a:cs typeface="Arial"/>
                </a:rPr>
                <a:t>Set X8</a:t>
              </a:r>
            </a:p>
            <a:p>
              <a:pPr algn="ctr" rtl="0">
                <a:defRPr sz="1000"/>
              </a:pPr>
              <a:r>
                <a:rPr lang="en-AU" sz="900" b="0" i="0" u="none" strike="noStrike" baseline="0">
                  <a:solidFill>
                    <a:srgbClr val="000000"/>
                  </a:solidFill>
                  <a:latin typeface="Arial"/>
                  <a:cs typeface="Arial"/>
                </a:rPr>
                <a:t>(rev yld)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28575</xdr:colOff>
          <xdr:row>83</xdr:row>
          <xdr:rowOff>66675</xdr:rowOff>
        </xdr:from>
        <xdr:to>
          <xdr:col>14</xdr:col>
          <xdr:colOff>742950</xdr:colOff>
          <xdr:row>85</xdr:row>
          <xdr:rowOff>104775</xdr:rowOff>
        </xdr:to>
        <xdr:sp macro="" textlink="">
          <xdr:nvSpPr>
            <xdr:cNvPr id="181278" name="Button 30" hidden="1">
              <a:extLst>
                <a:ext uri="{63B3BB69-23CF-44E3-9099-C40C66FF867C}">
                  <a14:compatExt spid="_x0000_s181278"/>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AU" sz="900" b="0" i="0" u="none" strike="noStrike" baseline="0">
                  <a:solidFill>
                    <a:srgbClr val="000000"/>
                  </a:solidFill>
                  <a:latin typeface="Arial"/>
                  <a:cs typeface="Arial"/>
                </a:rPr>
                <a:t>Set X9</a:t>
              </a:r>
            </a:p>
            <a:p>
              <a:pPr algn="ctr" rtl="0">
                <a:defRPr sz="1000"/>
              </a:pPr>
              <a:r>
                <a:rPr lang="en-AU" sz="900" b="0" i="0" u="none" strike="noStrike" baseline="0">
                  <a:solidFill>
                    <a:srgbClr val="000000"/>
                  </a:solidFill>
                  <a:latin typeface="Arial"/>
                  <a:cs typeface="Arial"/>
                </a:rPr>
                <a:t>(rev yld)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xdr:col>
          <xdr:colOff>28575</xdr:colOff>
          <xdr:row>83</xdr:row>
          <xdr:rowOff>66675</xdr:rowOff>
        </xdr:from>
        <xdr:to>
          <xdr:col>15</xdr:col>
          <xdr:colOff>742950</xdr:colOff>
          <xdr:row>85</xdr:row>
          <xdr:rowOff>104775</xdr:rowOff>
        </xdr:to>
        <xdr:sp macro="" textlink="">
          <xdr:nvSpPr>
            <xdr:cNvPr id="181279" name="Button 31" hidden="1">
              <a:extLst>
                <a:ext uri="{63B3BB69-23CF-44E3-9099-C40C66FF867C}">
                  <a14:compatExt spid="_x0000_s181279"/>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AU" sz="900" b="0" i="0" u="none" strike="noStrike" baseline="0">
                  <a:solidFill>
                    <a:srgbClr val="000000"/>
                  </a:solidFill>
                  <a:latin typeface="Arial"/>
                  <a:cs typeface="Arial"/>
                </a:rPr>
                <a:t>Set X10</a:t>
              </a:r>
            </a:p>
            <a:p>
              <a:pPr algn="ctr" rtl="0">
                <a:defRPr sz="1000"/>
              </a:pPr>
              <a:r>
                <a:rPr lang="en-AU" sz="900" b="0" i="0" u="none" strike="noStrike" baseline="0">
                  <a:solidFill>
                    <a:srgbClr val="000000"/>
                  </a:solidFill>
                  <a:latin typeface="Arial"/>
                  <a:cs typeface="Arial"/>
                </a:rPr>
                <a:t>(rev yld)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600075</xdr:colOff>
          <xdr:row>47</xdr:row>
          <xdr:rowOff>104775</xdr:rowOff>
        </xdr:from>
        <xdr:to>
          <xdr:col>5</xdr:col>
          <xdr:colOff>847725</xdr:colOff>
          <xdr:row>49</xdr:row>
          <xdr:rowOff>133350</xdr:rowOff>
        </xdr:to>
        <xdr:sp macro="" textlink="">
          <xdr:nvSpPr>
            <xdr:cNvPr id="181280" name="Button 32" hidden="1">
              <a:extLst>
                <a:ext uri="{63B3BB69-23CF-44E3-9099-C40C66FF867C}">
                  <a14:compatExt spid="_x0000_s18128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AU" sz="1000" b="0" i="0" u="none" strike="noStrike" baseline="0">
                  <a:solidFill>
                    <a:srgbClr val="000000"/>
                  </a:solidFill>
                  <a:latin typeface="Arial"/>
                  <a:cs typeface="Arial"/>
                </a:rPr>
                <a:t>Apply default smoothing (WAPC)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581025</xdr:colOff>
          <xdr:row>63</xdr:row>
          <xdr:rowOff>95250</xdr:rowOff>
        </xdr:from>
        <xdr:to>
          <xdr:col>5</xdr:col>
          <xdr:colOff>838200</xdr:colOff>
          <xdr:row>65</xdr:row>
          <xdr:rowOff>114300</xdr:rowOff>
        </xdr:to>
        <xdr:sp macro="" textlink="">
          <xdr:nvSpPr>
            <xdr:cNvPr id="181281" name="Button 33" hidden="1">
              <a:extLst>
                <a:ext uri="{63B3BB69-23CF-44E3-9099-C40C66FF867C}">
                  <a14:compatExt spid="_x0000_s181281"/>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AU" sz="1000" b="0" i="0" u="none" strike="noStrike" baseline="0">
                  <a:solidFill>
                    <a:srgbClr val="000000"/>
                  </a:solidFill>
                  <a:latin typeface="Arial"/>
                  <a:cs typeface="Arial"/>
                </a:rPr>
                <a:t>Apply default smoothing (revenue cap)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542925</xdr:colOff>
          <xdr:row>83</xdr:row>
          <xdr:rowOff>76200</xdr:rowOff>
        </xdr:from>
        <xdr:to>
          <xdr:col>5</xdr:col>
          <xdr:colOff>819150</xdr:colOff>
          <xdr:row>85</xdr:row>
          <xdr:rowOff>104775</xdr:rowOff>
        </xdr:to>
        <xdr:sp macro="" textlink="">
          <xdr:nvSpPr>
            <xdr:cNvPr id="181283" name="Button 35" hidden="1">
              <a:extLst>
                <a:ext uri="{63B3BB69-23CF-44E3-9099-C40C66FF867C}">
                  <a14:compatExt spid="_x0000_s181283"/>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AU" sz="1000" b="0" i="0" u="none" strike="noStrike" baseline="0">
                  <a:solidFill>
                    <a:srgbClr val="000000"/>
                  </a:solidFill>
                  <a:latin typeface="Arial"/>
                  <a:cs typeface="Arial"/>
                </a:rPr>
                <a:t>Apply default smoothing (revenue yield)</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absoluteAnchor>
    <xdr:pos x="285751" y="1095375"/>
    <xdr:ext cx="5400000" cy="3284672"/>
    <xdr:graphicFrame macro="">
      <xdr:nvGraphicFramePr>
        <xdr:cNvPr id="2" name="Chart 1"/>
        <xdr:cNvGraphicFramePr>
          <a:graphicFrameLocks noGrp="1"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285750" y="4962525"/>
    <xdr:ext cx="5400000" cy="3284672"/>
    <xdr:graphicFrame macro="">
      <xdr:nvGraphicFramePr>
        <xdr:cNvPr id="3" name="Chart 2"/>
        <xdr:cNvGraphicFramePr>
          <a:graphicFrameLocks noGrp="1"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absoluteAnchor>
    <xdr:pos x="204787" y="9034463"/>
    <xdr:ext cx="5400000" cy="3284672"/>
    <xdr:graphicFrame macro="">
      <xdr:nvGraphicFramePr>
        <xdr:cNvPr id="4" name="Chart 3"/>
        <xdr:cNvGraphicFramePr>
          <a:graphicFrameLocks noGrp="1"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228600" y="1047750"/>
    <xdr:ext cx="5400000" cy="3281367"/>
    <xdr:graphicFrame macro="">
      <xdr:nvGraphicFramePr>
        <xdr:cNvPr id="5" name="Chart 4"/>
        <xdr:cNvGraphicFramePr>
          <a:graphicFrameLocks noGrp="1"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231913" y="5035826"/>
    <xdr:ext cx="5400000" cy="3281367"/>
    <xdr:graphicFrame macro="">
      <xdr:nvGraphicFramePr>
        <xdr:cNvPr id="6" name="Chart 5"/>
        <xdr:cNvGraphicFramePr>
          <a:graphicFrameLocks noGrp="1"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absoluteAnchor>
    <xdr:pos x="231913" y="9011478"/>
    <xdr:ext cx="5400000" cy="3281367"/>
    <xdr:graphicFrame macro="">
      <xdr:nvGraphicFramePr>
        <xdr:cNvPr id="7" name="Chart 6"/>
        <xdr:cNvGraphicFramePr>
          <a:graphicFrameLocks noGrp="1"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228600" y="1047750"/>
    <xdr:ext cx="5400000" cy="3281366"/>
    <xdr:graphicFrame macro="">
      <xdr:nvGraphicFramePr>
        <xdr:cNvPr id="5" name="Chart 4"/>
        <xdr:cNvGraphicFramePr>
          <a:graphicFrameLocks noGrp="1"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E1"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500000"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5" Type="http://schemas.openxmlformats.org/officeDocument/2006/relationships/comments" Target="../comments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6.xml"/><Relationship Id="rId13" Type="http://schemas.openxmlformats.org/officeDocument/2006/relationships/ctrlProp" Target="../ctrlProps/ctrlProp11.xml"/><Relationship Id="rId18" Type="http://schemas.openxmlformats.org/officeDocument/2006/relationships/ctrlProp" Target="../ctrlProps/ctrlProp16.xml"/><Relationship Id="rId26" Type="http://schemas.openxmlformats.org/officeDocument/2006/relationships/ctrlProp" Target="../ctrlProps/ctrlProp24.xml"/><Relationship Id="rId3" Type="http://schemas.openxmlformats.org/officeDocument/2006/relationships/vmlDrawing" Target="../drawings/vmlDrawing6.vml"/><Relationship Id="rId21" Type="http://schemas.openxmlformats.org/officeDocument/2006/relationships/ctrlProp" Target="../ctrlProps/ctrlProp19.xml"/><Relationship Id="rId34" Type="http://schemas.openxmlformats.org/officeDocument/2006/relationships/ctrlProp" Target="../ctrlProps/ctrlProp32.xml"/><Relationship Id="rId7" Type="http://schemas.openxmlformats.org/officeDocument/2006/relationships/ctrlProp" Target="../ctrlProps/ctrlProp5.xml"/><Relationship Id="rId12" Type="http://schemas.openxmlformats.org/officeDocument/2006/relationships/ctrlProp" Target="../ctrlProps/ctrlProp10.xml"/><Relationship Id="rId17" Type="http://schemas.openxmlformats.org/officeDocument/2006/relationships/ctrlProp" Target="../ctrlProps/ctrlProp15.xml"/><Relationship Id="rId25" Type="http://schemas.openxmlformats.org/officeDocument/2006/relationships/ctrlProp" Target="../ctrlProps/ctrlProp23.xml"/><Relationship Id="rId33" Type="http://schemas.openxmlformats.org/officeDocument/2006/relationships/ctrlProp" Target="../ctrlProps/ctrlProp31.xml"/><Relationship Id="rId2" Type="http://schemas.openxmlformats.org/officeDocument/2006/relationships/drawing" Target="../drawings/drawing3.xml"/><Relationship Id="rId16" Type="http://schemas.openxmlformats.org/officeDocument/2006/relationships/ctrlProp" Target="../ctrlProps/ctrlProp14.xml"/><Relationship Id="rId20" Type="http://schemas.openxmlformats.org/officeDocument/2006/relationships/ctrlProp" Target="../ctrlProps/ctrlProp18.xml"/><Relationship Id="rId29" Type="http://schemas.openxmlformats.org/officeDocument/2006/relationships/ctrlProp" Target="../ctrlProps/ctrlProp27.xml"/><Relationship Id="rId1" Type="http://schemas.openxmlformats.org/officeDocument/2006/relationships/printerSettings" Target="../printerSettings/printerSettings8.bin"/><Relationship Id="rId6" Type="http://schemas.openxmlformats.org/officeDocument/2006/relationships/ctrlProp" Target="../ctrlProps/ctrlProp4.xml"/><Relationship Id="rId11" Type="http://schemas.openxmlformats.org/officeDocument/2006/relationships/ctrlProp" Target="../ctrlProps/ctrlProp9.xml"/><Relationship Id="rId24" Type="http://schemas.openxmlformats.org/officeDocument/2006/relationships/ctrlProp" Target="../ctrlProps/ctrlProp22.xml"/><Relationship Id="rId32" Type="http://schemas.openxmlformats.org/officeDocument/2006/relationships/ctrlProp" Target="../ctrlProps/ctrlProp30.xml"/><Relationship Id="rId37" Type="http://schemas.openxmlformats.org/officeDocument/2006/relationships/comments" Target="../comments6.xml"/><Relationship Id="rId5" Type="http://schemas.openxmlformats.org/officeDocument/2006/relationships/ctrlProp" Target="../ctrlProps/ctrlProp3.xml"/><Relationship Id="rId15" Type="http://schemas.openxmlformats.org/officeDocument/2006/relationships/ctrlProp" Target="../ctrlProps/ctrlProp13.xml"/><Relationship Id="rId23" Type="http://schemas.openxmlformats.org/officeDocument/2006/relationships/ctrlProp" Target="../ctrlProps/ctrlProp21.xml"/><Relationship Id="rId28" Type="http://schemas.openxmlformats.org/officeDocument/2006/relationships/ctrlProp" Target="../ctrlProps/ctrlProp26.xml"/><Relationship Id="rId36" Type="http://schemas.openxmlformats.org/officeDocument/2006/relationships/ctrlProp" Target="../ctrlProps/ctrlProp34.xml"/><Relationship Id="rId10" Type="http://schemas.openxmlformats.org/officeDocument/2006/relationships/ctrlProp" Target="../ctrlProps/ctrlProp8.xml"/><Relationship Id="rId19" Type="http://schemas.openxmlformats.org/officeDocument/2006/relationships/ctrlProp" Target="../ctrlProps/ctrlProp17.xml"/><Relationship Id="rId31" Type="http://schemas.openxmlformats.org/officeDocument/2006/relationships/ctrlProp" Target="../ctrlProps/ctrlProp29.xml"/><Relationship Id="rId4" Type="http://schemas.openxmlformats.org/officeDocument/2006/relationships/ctrlProp" Target="../ctrlProps/ctrlProp2.xml"/><Relationship Id="rId9" Type="http://schemas.openxmlformats.org/officeDocument/2006/relationships/ctrlProp" Target="../ctrlProps/ctrlProp7.xml"/><Relationship Id="rId14" Type="http://schemas.openxmlformats.org/officeDocument/2006/relationships/ctrlProp" Target="../ctrlProps/ctrlProp12.xml"/><Relationship Id="rId22" Type="http://schemas.openxmlformats.org/officeDocument/2006/relationships/ctrlProp" Target="../ctrlProps/ctrlProp20.xml"/><Relationship Id="rId27" Type="http://schemas.openxmlformats.org/officeDocument/2006/relationships/ctrlProp" Target="../ctrlProps/ctrlProp25.xml"/><Relationship Id="rId30" Type="http://schemas.openxmlformats.org/officeDocument/2006/relationships/ctrlProp" Target="../ctrlProps/ctrlProp28.xml"/><Relationship Id="rId35" Type="http://schemas.openxmlformats.org/officeDocument/2006/relationships/ctrlProp" Target="../ctrlProps/ctrlProp33.xml"/></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Z190"/>
  <sheetViews>
    <sheetView zoomScaleNormal="100" workbookViewId="0">
      <selection activeCell="J20" sqref="J20"/>
    </sheetView>
  </sheetViews>
  <sheetFormatPr defaultRowHeight="12.75"/>
  <cols>
    <col min="1" max="1" width="2.28515625" customWidth="1"/>
    <col min="2" max="2" width="15.7109375" customWidth="1"/>
    <col min="4" max="4" width="11.42578125" bestFit="1" customWidth="1"/>
    <col min="6" max="6" width="8.5703125" customWidth="1"/>
    <col min="7" max="7" width="5.28515625" customWidth="1"/>
    <col min="8" max="8" width="9.140625" customWidth="1"/>
    <col min="11" max="11" width="8" customWidth="1"/>
    <col min="12" max="12" width="8.28515625" customWidth="1"/>
  </cols>
  <sheetData>
    <row r="1" spans="1:52" ht="44.25">
      <c r="A1" s="237"/>
      <c r="B1" s="237"/>
      <c r="C1" s="237"/>
      <c r="D1" s="354"/>
      <c r="E1" s="482"/>
      <c r="F1" s="237"/>
      <c r="H1" s="237"/>
      <c r="I1" s="237"/>
      <c r="J1" s="237"/>
      <c r="K1" s="237"/>
      <c r="L1" s="237"/>
      <c r="M1" s="237"/>
      <c r="N1" s="237"/>
      <c r="O1" s="237"/>
      <c r="P1" s="237"/>
      <c r="Q1" s="237"/>
      <c r="R1" s="237"/>
      <c r="S1" s="237"/>
      <c r="T1" s="237"/>
      <c r="U1" s="237"/>
      <c r="V1" s="237"/>
      <c r="W1" s="237"/>
      <c r="X1" s="237"/>
      <c r="Y1" s="237"/>
      <c r="Z1" s="237"/>
      <c r="AA1" s="237"/>
      <c r="AB1" s="237"/>
      <c r="AC1" s="237"/>
      <c r="AD1" s="237"/>
      <c r="AE1" s="237"/>
      <c r="AF1" s="237"/>
      <c r="AG1" s="237"/>
      <c r="AH1" s="237"/>
      <c r="AI1" s="237"/>
      <c r="AJ1" s="237"/>
      <c r="AK1" s="237"/>
      <c r="AL1" s="237"/>
      <c r="AM1" s="237"/>
      <c r="AN1" s="237"/>
      <c r="AO1" s="237"/>
      <c r="AP1" s="237"/>
      <c r="AQ1" s="237"/>
      <c r="AR1" s="237"/>
      <c r="AS1" s="237"/>
      <c r="AT1" s="237"/>
      <c r="AU1" s="237"/>
      <c r="AV1" s="237"/>
      <c r="AW1" s="237"/>
      <c r="AX1" s="237"/>
      <c r="AY1" s="237"/>
      <c r="AZ1" s="237"/>
    </row>
    <row r="2" spans="1:52" ht="41.25" customHeight="1">
      <c r="A2" s="237"/>
      <c r="B2" s="237"/>
      <c r="C2" s="237"/>
      <c r="D2" s="354"/>
      <c r="E2" s="237"/>
      <c r="F2" s="237"/>
      <c r="G2" s="518" t="s">
        <v>308</v>
      </c>
      <c r="H2" s="237"/>
      <c r="I2" s="237"/>
      <c r="J2" s="237"/>
      <c r="K2" s="237"/>
      <c r="L2" s="237"/>
      <c r="M2" s="237"/>
      <c r="N2" s="237"/>
      <c r="O2" s="237"/>
      <c r="P2" s="237"/>
      <c r="Q2" s="237"/>
      <c r="R2" s="237"/>
      <c r="S2" s="237"/>
      <c r="T2" s="237"/>
      <c r="U2" s="237"/>
      <c r="V2" s="237"/>
      <c r="W2" s="237"/>
      <c r="X2" s="237"/>
      <c r="Y2" s="237"/>
      <c r="Z2" s="237"/>
      <c r="AA2" s="237"/>
      <c r="AB2" s="237"/>
      <c r="AC2" s="237"/>
      <c r="AD2" s="237"/>
      <c r="AE2" s="237"/>
      <c r="AF2" s="237"/>
      <c r="AG2" s="237"/>
      <c r="AH2" s="237"/>
      <c r="AI2" s="237"/>
      <c r="AJ2" s="237"/>
      <c r="AK2" s="237"/>
      <c r="AL2" s="237"/>
      <c r="AM2" s="237"/>
      <c r="AN2" s="237"/>
      <c r="AO2" s="237"/>
      <c r="AP2" s="237"/>
      <c r="AQ2" s="237"/>
      <c r="AR2" s="237"/>
      <c r="AS2" s="237"/>
      <c r="AT2" s="237"/>
      <c r="AU2" s="237"/>
      <c r="AV2" s="237"/>
      <c r="AW2" s="237"/>
      <c r="AX2" s="237"/>
      <c r="AY2" s="237"/>
      <c r="AZ2" s="237"/>
    </row>
    <row r="3" spans="1:52" ht="53.25" customHeight="1">
      <c r="A3" s="237"/>
      <c r="B3" s="237"/>
      <c r="C3" s="237"/>
      <c r="D3" s="354"/>
      <c r="E3" s="237"/>
      <c r="F3" s="237"/>
      <c r="G3" s="517"/>
      <c r="H3" s="517" t="s">
        <v>305</v>
      </c>
      <c r="I3" s="237"/>
      <c r="J3" s="237"/>
      <c r="K3" s="237"/>
      <c r="L3" s="237"/>
      <c r="M3" s="237"/>
      <c r="N3" s="237"/>
      <c r="O3" s="237"/>
      <c r="P3" s="237"/>
      <c r="Q3" s="237"/>
      <c r="R3" s="237"/>
      <c r="S3" s="237"/>
      <c r="T3" s="237"/>
      <c r="U3" s="237"/>
      <c r="V3" s="237"/>
      <c r="W3" s="237"/>
      <c r="X3" s="237"/>
      <c r="Y3" s="237"/>
      <c r="Z3" s="237"/>
      <c r="AA3" s="237"/>
      <c r="AB3" s="237"/>
      <c r="AC3" s="237"/>
      <c r="AD3" s="237"/>
      <c r="AE3" s="237"/>
      <c r="AF3" s="237"/>
      <c r="AG3" s="237"/>
      <c r="AH3" s="237"/>
      <c r="AI3" s="237"/>
      <c r="AJ3" s="237"/>
      <c r="AK3" s="237"/>
      <c r="AL3" s="237"/>
      <c r="AM3" s="237"/>
      <c r="AN3" s="237"/>
      <c r="AO3" s="237"/>
      <c r="AP3" s="237"/>
      <c r="AQ3" s="237"/>
      <c r="AR3" s="237"/>
      <c r="AS3" s="237"/>
      <c r="AT3" s="237"/>
      <c r="AU3" s="237"/>
      <c r="AV3" s="237"/>
      <c r="AW3" s="237"/>
      <c r="AX3" s="237"/>
      <c r="AY3" s="237"/>
      <c r="AZ3" s="237"/>
    </row>
    <row r="4" spans="1:52" ht="36.75" customHeight="1">
      <c r="A4" s="237"/>
      <c r="B4" s="237"/>
      <c r="C4" s="237"/>
      <c r="D4" s="354"/>
      <c r="E4" s="237"/>
      <c r="F4" s="237"/>
      <c r="G4" s="483"/>
      <c r="H4" s="237"/>
      <c r="I4" s="237"/>
      <c r="J4" s="237"/>
      <c r="K4" s="541" t="s">
        <v>323</v>
      </c>
      <c r="L4" s="543">
        <v>3</v>
      </c>
      <c r="M4" s="484"/>
      <c r="N4" s="237"/>
      <c r="O4" s="237"/>
      <c r="P4" s="237"/>
      <c r="Q4" s="237"/>
      <c r="R4" s="237"/>
      <c r="S4" s="237"/>
      <c r="T4" s="237"/>
      <c r="U4" s="237"/>
      <c r="V4" s="237"/>
      <c r="W4" s="237"/>
      <c r="X4" s="237"/>
      <c r="Y4" s="237"/>
      <c r="Z4" s="237"/>
      <c r="AA4" s="237"/>
      <c r="AB4" s="237"/>
      <c r="AC4" s="237"/>
      <c r="AD4" s="237"/>
      <c r="AE4" s="237"/>
      <c r="AF4" s="237"/>
      <c r="AG4" s="237"/>
      <c r="AH4" s="237"/>
      <c r="AI4" s="237"/>
      <c r="AJ4" s="237"/>
      <c r="AK4" s="237"/>
      <c r="AL4" s="237"/>
      <c r="AM4" s="237"/>
      <c r="AN4" s="237"/>
      <c r="AO4" s="237"/>
      <c r="AP4" s="237"/>
      <c r="AQ4" s="237"/>
      <c r="AR4" s="237"/>
      <c r="AS4" s="237"/>
      <c r="AT4" s="237"/>
      <c r="AU4" s="237"/>
      <c r="AV4" s="237"/>
      <c r="AW4" s="237"/>
      <c r="AX4" s="237"/>
      <c r="AY4" s="237"/>
      <c r="AZ4" s="237"/>
    </row>
    <row r="5" spans="1:52" ht="35.25" customHeight="1">
      <c r="A5" s="237"/>
      <c r="B5" s="237"/>
      <c r="C5" s="237"/>
      <c r="D5" s="354"/>
      <c r="E5" s="237"/>
      <c r="F5" s="237"/>
      <c r="G5" s="483"/>
      <c r="H5" s="237"/>
      <c r="I5" s="237"/>
      <c r="J5" s="237"/>
      <c r="K5" s="541" t="s">
        <v>324</v>
      </c>
      <c r="L5" s="542" t="s">
        <v>408</v>
      </c>
      <c r="M5" s="237"/>
      <c r="N5" s="237"/>
      <c r="O5" s="237"/>
      <c r="P5" s="237"/>
      <c r="Q5" s="237"/>
      <c r="R5" s="237"/>
      <c r="S5" s="237"/>
      <c r="T5" s="237"/>
      <c r="U5" s="237"/>
      <c r="V5" s="237"/>
      <c r="W5" s="237"/>
      <c r="X5" s="237"/>
      <c r="Y5" s="237"/>
      <c r="Z5" s="237"/>
      <c r="AA5" s="237"/>
      <c r="AB5" s="237"/>
      <c r="AC5" s="237"/>
      <c r="AD5" s="237"/>
      <c r="AE5" s="237"/>
      <c r="AF5" s="237"/>
      <c r="AG5" s="237"/>
      <c r="AH5" s="237"/>
      <c r="AI5" s="237"/>
      <c r="AJ5" s="237"/>
      <c r="AK5" s="237"/>
      <c r="AL5" s="237"/>
      <c r="AM5" s="237"/>
      <c r="AN5" s="237"/>
      <c r="AO5" s="237"/>
      <c r="AP5" s="237"/>
      <c r="AQ5" s="237"/>
      <c r="AR5" s="237"/>
      <c r="AS5" s="237"/>
      <c r="AT5" s="237"/>
      <c r="AU5" s="237"/>
      <c r="AV5" s="237"/>
      <c r="AW5" s="237"/>
      <c r="AX5" s="237"/>
      <c r="AY5" s="237"/>
      <c r="AZ5" s="237"/>
    </row>
    <row r="6" spans="1:52">
      <c r="A6" s="237"/>
      <c r="B6" s="237"/>
      <c r="C6" s="237"/>
      <c r="D6" s="237"/>
      <c r="E6" s="237"/>
      <c r="F6" s="237"/>
      <c r="G6" s="237"/>
      <c r="H6" s="237"/>
      <c r="I6" s="237"/>
      <c r="J6" s="237"/>
      <c r="K6" s="237"/>
      <c r="L6" s="237"/>
      <c r="M6" s="237"/>
      <c r="N6" s="237"/>
      <c r="O6" s="237"/>
      <c r="P6" s="237"/>
      <c r="Q6" s="237"/>
      <c r="R6" s="237"/>
      <c r="S6" s="237"/>
      <c r="T6" s="237"/>
      <c r="U6" s="237"/>
      <c r="V6" s="237"/>
      <c r="W6" s="237"/>
      <c r="X6" s="237"/>
      <c r="Y6" s="237"/>
      <c r="Z6" s="237"/>
      <c r="AA6" s="237"/>
      <c r="AB6" s="237"/>
      <c r="AC6" s="237"/>
      <c r="AD6" s="237"/>
      <c r="AE6" s="237"/>
      <c r="AF6" s="237"/>
      <c r="AG6" s="237"/>
      <c r="AH6" s="237"/>
      <c r="AI6" s="237"/>
      <c r="AJ6" s="237"/>
      <c r="AK6" s="237"/>
      <c r="AL6" s="237"/>
      <c r="AM6" s="237"/>
      <c r="AN6" s="237"/>
      <c r="AO6" s="237"/>
      <c r="AP6" s="237"/>
      <c r="AQ6" s="237"/>
      <c r="AR6" s="237"/>
      <c r="AS6" s="237"/>
      <c r="AT6" s="237"/>
      <c r="AU6" s="237"/>
      <c r="AV6" s="237"/>
      <c r="AW6" s="237"/>
      <c r="AX6" s="237"/>
      <c r="AY6" s="237"/>
      <c r="AZ6" s="237"/>
    </row>
    <row r="7" spans="1:52">
      <c r="A7" s="106"/>
      <c r="B7" s="106"/>
      <c r="C7" s="106"/>
      <c r="D7" s="106"/>
      <c r="E7" s="106"/>
      <c r="F7" s="106"/>
      <c r="G7" s="106"/>
      <c r="H7" s="106"/>
      <c r="I7" s="106"/>
      <c r="J7" s="106"/>
      <c r="K7" s="106"/>
      <c r="L7" s="106"/>
      <c r="M7" s="106"/>
      <c r="N7" s="106"/>
      <c r="O7" s="106"/>
      <c r="P7" s="106"/>
      <c r="Q7" s="106"/>
      <c r="R7" s="106"/>
      <c r="S7" s="106"/>
      <c r="T7" s="106"/>
      <c r="U7" s="106"/>
      <c r="V7" s="106"/>
      <c r="W7" s="106"/>
      <c r="X7" s="106"/>
      <c r="Y7" s="106"/>
      <c r="Z7" s="106"/>
      <c r="AA7" s="106"/>
      <c r="AB7" s="106"/>
      <c r="AC7" s="106"/>
      <c r="AD7" s="106"/>
      <c r="AE7" s="106"/>
      <c r="AF7" s="106"/>
      <c r="AG7" s="106"/>
      <c r="AH7" s="106"/>
      <c r="AI7" s="106"/>
      <c r="AJ7" s="106"/>
      <c r="AK7" s="106"/>
      <c r="AL7" s="106"/>
      <c r="AM7" s="106"/>
      <c r="AN7" s="106"/>
      <c r="AO7" s="106"/>
      <c r="AP7" s="106"/>
      <c r="AQ7" s="106"/>
      <c r="AR7" s="106"/>
      <c r="AS7" s="106"/>
      <c r="AT7" s="106"/>
      <c r="AU7" s="106"/>
      <c r="AV7" s="106"/>
      <c r="AW7" s="106"/>
      <c r="AX7" s="106"/>
      <c r="AY7" s="106"/>
      <c r="AZ7" s="106"/>
    </row>
    <row r="8" spans="1:52" ht="27">
      <c r="A8" s="107"/>
      <c r="B8" s="108" t="s">
        <v>192</v>
      </c>
      <c r="C8" s="107"/>
      <c r="D8" s="107"/>
      <c r="E8" s="107"/>
      <c r="F8" s="107"/>
      <c r="G8" s="107"/>
      <c r="H8" s="107"/>
      <c r="I8" s="107"/>
      <c r="J8" s="519" t="s">
        <v>309</v>
      </c>
      <c r="K8" s="107"/>
      <c r="L8" s="107"/>
      <c r="M8" s="107"/>
      <c r="N8" s="107"/>
      <c r="O8" s="107"/>
      <c r="P8" s="107"/>
      <c r="Q8" s="107"/>
      <c r="R8" s="107"/>
      <c r="S8" s="107"/>
      <c r="T8" s="107"/>
      <c r="U8" s="107"/>
      <c r="V8" s="107"/>
      <c r="W8" s="107"/>
      <c r="X8" s="107"/>
      <c r="Y8" s="107"/>
      <c r="Z8" s="107"/>
      <c r="AA8" s="107"/>
      <c r="AB8" s="107"/>
      <c r="AC8" s="107"/>
      <c r="AD8" s="107"/>
      <c r="AE8" s="107"/>
      <c r="AF8" s="107"/>
      <c r="AG8" s="107"/>
      <c r="AH8" s="107"/>
      <c r="AI8" s="107"/>
      <c r="AJ8" s="107"/>
      <c r="AK8" s="107"/>
      <c r="AL8" s="107"/>
      <c r="AM8" s="107"/>
      <c r="AN8" s="107"/>
      <c r="AO8" s="107"/>
      <c r="AP8" s="107"/>
      <c r="AQ8" s="107"/>
      <c r="AR8" s="107"/>
      <c r="AS8" s="107"/>
      <c r="AT8" s="107"/>
      <c r="AU8" s="107"/>
      <c r="AV8" s="107"/>
      <c r="AW8" s="107"/>
      <c r="AX8" s="107"/>
      <c r="AY8" s="107"/>
      <c r="AZ8" s="107"/>
    </row>
    <row r="9" spans="1:52" ht="13.5" customHeight="1">
      <c r="A9" s="107"/>
      <c r="B9" s="107"/>
      <c r="C9" s="107"/>
      <c r="D9" s="107"/>
      <c r="E9" s="107"/>
      <c r="F9" s="107"/>
      <c r="G9" s="107"/>
      <c r="H9" s="107"/>
      <c r="I9" s="107"/>
      <c r="J9" s="107"/>
      <c r="K9" s="107"/>
      <c r="L9" s="107"/>
      <c r="M9" s="107"/>
      <c r="N9" s="107"/>
      <c r="O9" s="107"/>
      <c r="P9" s="107"/>
      <c r="Q9" s="107"/>
      <c r="R9" s="107"/>
      <c r="S9" s="107"/>
      <c r="T9" s="107"/>
      <c r="U9" s="107"/>
      <c r="V9" s="107"/>
      <c r="W9" s="107"/>
      <c r="X9" s="107"/>
      <c r="Y9" s="107"/>
      <c r="Z9" s="107"/>
      <c r="AA9" s="107"/>
      <c r="AB9" s="107"/>
      <c r="AC9" s="107"/>
      <c r="AD9" s="107"/>
      <c r="AE9" s="107"/>
      <c r="AF9" s="107"/>
      <c r="AG9" s="107"/>
      <c r="AH9" s="107"/>
      <c r="AI9" s="107"/>
      <c r="AJ9" s="107"/>
      <c r="AK9" s="107"/>
      <c r="AL9" s="107"/>
      <c r="AM9" s="107"/>
      <c r="AN9" s="107"/>
      <c r="AO9" s="107"/>
      <c r="AP9" s="107"/>
      <c r="AQ9" s="107"/>
      <c r="AR9" s="107"/>
      <c r="AS9" s="107"/>
      <c r="AT9" s="107"/>
      <c r="AU9" s="107"/>
      <c r="AV9" s="107"/>
      <c r="AW9" s="107"/>
      <c r="AX9" s="107"/>
      <c r="AY9" s="107"/>
      <c r="AZ9" s="107"/>
    </row>
    <row r="10" spans="1:52">
      <c r="A10" s="109"/>
      <c r="B10" s="109"/>
      <c r="C10" s="109"/>
      <c r="D10" s="109"/>
      <c r="E10" s="109"/>
      <c r="F10" s="109"/>
      <c r="G10" s="109"/>
      <c r="H10" s="109"/>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09"/>
      <c r="AG10" s="109"/>
      <c r="AH10" s="109"/>
      <c r="AI10" s="109"/>
      <c r="AJ10" s="109"/>
      <c r="AK10" s="109"/>
      <c r="AL10" s="109"/>
      <c r="AM10" s="109"/>
      <c r="AN10" s="109"/>
      <c r="AO10" s="109"/>
      <c r="AP10" s="109"/>
      <c r="AQ10" s="109"/>
      <c r="AR10" s="109"/>
      <c r="AS10" s="109"/>
      <c r="AT10" s="109"/>
      <c r="AU10" s="109"/>
      <c r="AV10" s="109"/>
      <c r="AW10" s="109"/>
      <c r="AX10" s="109"/>
      <c r="AY10" s="109"/>
      <c r="AZ10" s="109"/>
    </row>
    <row r="11" spans="1:52" ht="18.75" customHeight="1">
      <c r="A11" s="508"/>
      <c r="B11" s="508"/>
      <c r="C11" s="508"/>
      <c r="D11" s="508"/>
      <c r="E11" s="508"/>
      <c r="F11" s="508"/>
      <c r="G11" s="508"/>
      <c r="H11" s="508"/>
      <c r="I11" s="508"/>
      <c r="J11" s="508"/>
      <c r="K11" s="508"/>
      <c r="L11" s="508"/>
      <c r="M11" s="508"/>
      <c r="N11" s="508"/>
      <c r="O11" s="508"/>
      <c r="P11" s="508"/>
      <c r="Q11" s="508"/>
      <c r="R11" s="508"/>
      <c r="S11" s="508"/>
      <c r="T11" s="508"/>
      <c r="U11" s="508"/>
      <c r="V11" s="508"/>
      <c r="W11" s="508"/>
      <c r="X11" s="508"/>
      <c r="Y11" s="508"/>
      <c r="Z11" s="508"/>
      <c r="AA11" s="508"/>
      <c r="AB11" s="508"/>
      <c r="AC11" s="508"/>
      <c r="AD11" s="508"/>
      <c r="AE11" s="508"/>
      <c r="AF11" s="508"/>
      <c r="AG11" s="508"/>
      <c r="AH11" s="508"/>
      <c r="AI11" s="508"/>
      <c r="AJ11" s="508"/>
      <c r="AK11" s="508"/>
      <c r="AL11" s="508"/>
      <c r="AM11" s="508"/>
      <c r="AN11" s="508"/>
      <c r="AO11" s="508"/>
      <c r="AP11" s="508"/>
      <c r="AQ11" s="508"/>
      <c r="AR11" s="508"/>
      <c r="AS11" s="508"/>
      <c r="AT11" s="508"/>
      <c r="AU11" s="508"/>
      <c r="AV11" s="508"/>
      <c r="AW11" s="508"/>
      <c r="AX11" s="508"/>
      <c r="AY11" s="508"/>
      <c r="AZ11" s="508"/>
    </row>
    <row r="12" spans="1:52" s="317" customFormat="1">
      <c r="A12" s="332"/>
      <c r="B12" s="332"/>
      <c r="C12" s="332"/>
      <c r="D12" s="332"/>
      <c r="E12" s="332"/>
      <c r="F12" s="332"/>
      <c r="G12" s="332"/>
      <c r="H12" s="332"/>
      <c r="I12" s="332"/>
      <c r="J12" s="332"/>
      <c r="K12" s="332"/>
      <c r="L12" s="332"/>
      <c r="M12" s="332"/>
      <c r="N12" s="332"/>
      <c r="O12" s="332"/>
      <c r="P12" s="332"/>
      <c r="Q12" s="332"/>
      <c r="R12" s="332"/>
      <c r="S12" s="332"/>
      <c r="T12" s="332"/>
      <c r="U12" s="332"/>
      <c r="V12" s="332"/>
      <c r="W12" s="332"/>
      <c r="X12" s="332"/>
      <c r="Y12" s="332"/>
      <c r="Z12" s="332"/>
      <c r="AA12" s="332"/>
      <c r="AB12" s="332"/>
      <c r="AC12" s="332"/>
      <c r="AD12" s="332"/>
      <c r="AE12" s="332"/>
      <c r="AF12" s="332"/>
      <c r="AG12" s="332"/>
      <c r="AH12" s="332"/>
      <c r="AI12" s="332"/>
      <c r="AJ12" s="332"/>
      <c r="AK12" s="332"/>
      <c r="AL12" s="332"/>
      <c r="AM12" s="332"/>
      <c r="AN12" s="332"/>
      <c r="AO12" s="332"/>
      <c r="AP12" s="332"/>
      <c r="AQ12" s="332"/>
      <c r="AR12" s="332"/>
      <c r="AS12" s="332"/>
      <c r="AT12" s="332"/>
      <c r="AU12" s="332"/>
      <c r="AV12" s="332"/>
      <c r="AW12" s="332"/>
      <c r="AX12" s="332"/>
      <c r="AY12" s="332"/>
      <c r="AZ12" s="332"/>
    </row>
    <row r="13" spans="1:52" s="317" customFormat="1">
      <c r="A13" s="332"/>
      <c r="B13" s="332"/>
      <c r="C13" s="332" t="s">
        <v>139</v>
      </c>
      <c r="D13" s="332"/>
      <c r="E13" s="332"/>
      <c r="F13" s="332"/>
      <c r="G13" s="332"/>
      <c r="H13" s="332"/>
      <c r="I13" s="332"/>
      <c r="J13" s="332"/>
      <c r="K13" s="332"/>
      <c r="L13" s="332"/>
      <c r="M13" s="332"/>
      <c r="N13" s="332"/>
      <c r="O13" s="332"/>
      <c r="P13" s="332"/>
      <c r="Q13" s="332"/>
      <c r="R13" s="332"/>
      <c r="S13" s="332"/>
      <c r="T13" s="332"/>
      <c r="U13" s="332"/>
      <c r="V13" s="332"/>
      <c r="W13" s="332"/>
      <c r="X13" s="332"/>
      <c r="Y13" s="332"/>
      <c r="Z13" s="332"/>
      <c r="AA13" s="332"/>
      <c r="AB13" s="332"/>
      <c r="AC13" s="332"/>
      <c r="AD13" s="332"/>
      <c r="AE13" s="332"/>
      <c r="AF13" s="332"/>
      <c r="AG13" s="332"/>
      <c r="AH13" s="332"/>
      <c r="AI13" s="332"/>
      <c r="AJ13" s="332"/>
      <c r="AK13" s="332"/>
      <c r="AL13" s="332"/>
      <c r="AM13" s="332"/>
      <c r="AN13" s="332"/>
      <c r="AO13" s="332"/>
      <c r="AP13" s="332"/>
      <c r="AQ13" s="332"/>
      <c r="AR13" s="332"/>
      <c r="AS13" s="332"/>
      <c r="AT13" s="332"/>
      <c r="AU13" s="332"/>
      <c r="AV13" s="332"/>
      <c r="AW13" s="332"/>
      <c r="AX13" s="332"/>
      <c r="AY13" s="332"/>
      <c r="AZ13" s="332"/>
    </row>
    <row r="14" spans="1:52" s="317" customFormat="1">
      <c r="A14" s="332"/>
      <c r="B14" s="332"/>
      <c r="C14" s="332" t="s">
        <v>140</v>
      </c>
      <c r="D14" s="332"/>
      <c r="E14" s="332"/>
      <c r="F14" s="332"/>
      <c r="G14" s="332"/>
      <c r="H14" s="332"/>
      <c r="I14" s="332"/>
      <c r="J14" s="332"/>
      <c r="K14" s="332"/>
      <c r="L14" s="332"/>
      <c r="M14" s="332"/>
      <c r="N14" s="332"/>
      <c r="O14" s="332"/>
      <c r="P14" s="332"/>
      <c r="Q14" s="332"/>
      <c r="R14" s="332"/>
      <c r="S14" s="332"/>
      <c r="T14" s="332"/>
      <c r="U14" s="332"/>
      <c r="V14" s="332"/>
      <c r="W14" s="332"/>
      <c r="X14" s="332"/>
      <c r="Y14" s="332"/>
      <c r="Z14" s="332"/>
      <c r="AA14" s="332"/>
      <c r="AB14" s="332"/>
      <c r="AC14" s="332"/>
      <c r="AD14" s="332"/>
      <c r="AE14" s="332"/>
      <c r="AF14" s="332"/>
      <c r="AG14" s="332"/>
      <c r="AH14" s="332"/>
      <c r="AI14" s="332"/>
      <c r="AJ14" s="332"/>
      <c r="AK14" s="332"/>
      <c r="AL14" s="332"/>
      <c r="AM14" s="332"/>
      <c r="AN14" s="332"/>
      <c r="AO14" s="332"/>
      <c r="AP14" s="332"/>
      <c r="AQ14" s="332"/>
      <c r="AR14" s="332"/>
      <c r="AS14" s="332"/>
      <c r="AT14" s="332"/>
      <c r="AU14" s="332"/>
      <c r="AV14" s="332"/>
      <c r="AW14" s="332"/>
      <c r="AX14" s="332"/>
      <c r="AY14" s="332"/>
      <c r="AZ14" s="332"/>
    </row>
    <row r="15" spans="1:52" s="317" customFormat="1">
      <c r="A15" s="332"/>
      <c r="B15" s="332"/>
      <c r="C15" s="332" t="s">
        <v>155</v>
      </c>
      <c r="D15" s="332"/>
      <c r="E15" s="332"/>
      <c r="F15" s="332"/>
      <c r="G15" s="332"/>
      <c r="H15" s="332"/>
      <c r="I15" s="332"/>
      <c r="J15" s="332"/>
      <c r="K15" s="332"/>
      <c r="L15" s="332"/>
      <c r="M15" s="332"/>
      <c r="N15" s="332"/>
      <c r="O15" s="332"/>
      <c r="P15" s="332"/>
      <c r="Q15" s="332"/>
      <c r="R15" s="332"/>
      <c r="S15" s="332"/>
      <c r="T15" s="332"/>
      <c r="U15" s="332"/>
      <c r="V15" s="332"/>
      <c r="W15" s="332"/>
      <c r="X15" s="332"/>
      <c r="Y15" s="332"/>
      <c r="Z15" s="332"/>
      <c r="AA15" s="332"/>
      <c r="AB15" s="332"/>
      <c r="AC15" s="332"/>
      <c r="AD15" s="332"/>
      <c r="AE15" s="332"/>
      <c r="AF15" s="332"/>
      <c r="AG15" s="332"/>
      <c r="AH15" s="332"/>
      <c r="AI15" s="332"/>
      <c r="AJ15" s="332"/>
      <c r="AK15" s="332"/>
      <c r="AL15" s="332"/>
      <c r="AM15" s="332"/>
      <c r="AN15" s="332"/>
      <c r="AO15" s="332"/>
      <c r="AP15" s="332"/>
      <c r="AQ15" s="332"/>
      <c r="AR15" s="332"/>
      <c r="AS15" s="332"/>
      <c r="AT15" s="332"/>
      <c r="AU15" s="332"/>
      <c r="AV15" s="332"/>
      <c r="AW15" s="332"/>
      <c r="AX15" s="332"/>
      <c r="AY15" s="332"/>
      <c r="AZ15" s="332"/>
    </row>
    <row r="16" spans="1:52" s="317" customFormat="1">
      <c r="A16" s="332"/>
      <c r="B16" s="332"/>
      <c r="C16" s="332"/>
      <c r="D16" s="332"/>
      <c r="E16" s="332"/>
      <c r="F16" s="332"/>
      <c r="G16" s="332"/>
      <c r="H16" s="332"/>
      <c r="I16" s="332"/>
      <c r="J16" s="332"/>
      <c r="K16" s="332"/>
      <c r="L16" s="332"/>
      <c r="M16" s="332"/>
      <c r="N16" s="332"/>
      <c r="O16" s="332"/>
      <c r="P16" s="332"/>
      <c r="Q16" s="332"/>
      <c r="R16" s="332"/>
      <c r="S16" s="332"/>
      <c r="T16" s="332"/>
      <c r="U16" s="332"/>
      <c r="V16" s="332"/>
      <c r="W16" s="332"/>
      <c r="X16" s="332"/>
      <c r="Y16" s="332"/>
      <c r="Z16" s="332"/>
      <c r="AA16" s="332"/>
      <c r="AB16" s="332"/>
      <c r="AC16" s="332"/>
      <c r="AD16" s="332"/>
      <c r="AE16" s="332"/>
      <c r="AF16" s="332"/>
      <c r="AG16" s="332"/>
      <c r="AH16" s="332"/>
      <c r="AI16" s="332"/>
      <c r="AJ16" s="332"/>
      <c r="AK16" s="332"/>
      <c r="AL16" s="332"/>
      <c r="AM16" s="332"/>
      <c r="AN16" s="332"/>
      <c r="AO16" s="332"/>
      <c r="AP16" s="332"/>
      <c r="AQ16" s="332"/>
      <c r="AR16" s="332"/>
      <c r="AS16" s="332"/>
      <c r="AT16" s="332"/>
      <c r="AU16" s="332"/>
      <c r="AV16" s="332"/>
      <c r="AW16" s="332"/>
      <c r="AX16" s="332"/>
      <c r="AY16" s="332"/>
      <c r="AZ16" s="332"/>
    </row>
    <row r="17" spans="1:52" s="317" customFormat="1" ht="15.75">
      <c r="A17" s="332"/>
      <c r="B17" s="332"/>
      <c r="C17" s="486" t="s">
        <v>141</v>
      </c>
      <c r="D17" s="368"/>
      <c r="E17" s="368"/>
      <c r="F17" s="368"/>
      <c r="G17" s="368"/>
      <c r="H17" s="368"/>
      <c r="I17" s="368"/>
      <c r="J17" s="368"/>
      <c r="K17" s="368"/>
      <c r="L17" s="368"/>
      <c r="M17" s="368"/>
      <c r="N17" s="368"/>
      <c r="O17" s="368"/>
      <c r="P17" s="368"/>
      <c r="Q17" s="368"/>
      <c r="R17" s="332"/>
      <c r="S17" s="332"/>
      <c r="T17" s="332"/>
      <c r="U17" s="332"/>
      <c r="V17" s="332"/>
      <c r="W17" s="332"/>
      <c r="X17" s="332"/>
      <c r="Y17" s="332"/>
      <c r="Z17" s="332"/>
      <c r="AA17" s="332"/>
      <c r="AB17" s="332"/>
      <c r="AC17" s="332"/>
      <c r="AD17" s="332"/>
      <c r="AE17" s="332"/>
      <c r="AF17" s="332"/>
      <c r="AG17" s="332"/>
      <c r="AH17" s="332"/>
      <c r="AI17" s="332"/>
      <c r="AJ17" s="332"/>
      <c r="AK17" s="332"/>
      <c r="AL17" s="332"/>
      <c r="AM17" s="332"/>
      <c r="AN17" s="332"/>
      <c r="AO17" s="332"/>
      <c r="AP17" s="332"/>
      <c r="AQ17" s="332"/>
      <c r="AR17" s="332"/>
      <c r="AS17" s="332"/>
      <c r="AT17" s="332"/>
      <c r="AU17" s="332"/>
      <c r="AV17" s="332"/>
      <c r="AW17" s="332"/>
      <c r="AX17" s="332"/>
      <c r="AY17" s="332"/>
      <c r="AZ17" s="332"/>
    </row>
    <row r="18" spans="1:52" s="317" customFormat="1">
      <c r="A18" s="332"/>
      <c r="B18" s="332"/>
      <c r="C18" s="332" t="s">
        <v>409</v>
      </c>
      <c r="D18" s="332"/>
      <c r="E18" s="332"/>
      <c r="F18" s="332"/>
      <c r="G18" s="332"/>
      <c r="H18" s="332"/>
      <c r="I18" s="332"/>
      <c r="J18" s="332"/>
      <c r="K18" s="332"/>
      <c r="L18" s="332"/>
      <c r="M18" s="332"/>
      <c r="N18" s="332"/>
      <c r="O18" s="332"/>
      <c r="P18" s="332"/>
      <c r="Q18" s="332"/>
      <c r="R18" s="332"/>
      <c r="S18" s="332"/>
      <c r="T18" s="332"/>
      <c r="U18" s="332"/>
      <c r="V18" s="332"/>
      <c r="W18" s="332"/>
      <c r="X18" s="332"/>
      <c r="Y18" s="332"/>
      <c r="Z18" s="332"/>
      <c r="AA18" s="332"/>
      <c r="AB18" s="332"/>
      <c r="AC18" s="332"/>
      <c r="AD18" s="332"/>
      <c r="AE18" s="332"/>
      <c r="AF18" s="332"/>
      <c r="AG18" s="332"/>
      <c r="AH18" s="332"/>
      <c r="AI18" s="332"/>
      <c r="AJ18" s="332"/>
      <c r="AK18" s="332"/>
      <c r="AL18" s="332"/>
      <c r="AM18" s="332"/>
      <c r="AN18" s="332"/>
      <c r="AO18" s="332"/>
      <c r="AP18" s="332"/>
      <c r="AQ18" s="332"/>
      <c r="AR18" s="332"/>
      <c r="AS18" s="332"/>
      <c r="AT18" s="332"/>
      <c r="AU18" s="332"/>
      <c r="AV18" s="332"/>
      <c r="AW18" s="332"/>
      <c r="AX18" s="332"/>
      <c r="AY18" s="332"/>
      <c r="AZ18" s="332"/>
    </row>
    <row r="19" spans="1:52" s="5" customFormat="1" ht="15">
      <c r="A19" s="368"/>
      <c r="B19" s="368"/>
      <c r="C19" s="670"/>
      <c r="D19" s="332"/>
      <c r="E19" s="332"/>
      <c r="F19" s="332"/>
      <c r="G19" s="332"/>
      <c r="H19" s="332"/>
      <c r="I19" s="332"/>
      <c r="J19" s="332"/>
      <c r="K19" s="332"/>
      <c r="L19" s="332"/>
      <c r="M19" s="332"/>
      <c r="N19" s="332"/>
      <c r="O19" s="332"/>
      <c r="P19" s="332"/>
      <c r="Q19" s="332"/>
      <c r="R19" s="368"/>
      <c r="S19" s="368"/>
      <c r="T19" s="368"/>
      <c r="U19" s="368"/>
      <c r="V19" s="368"/>
      <c r="W19" s="368"/>
      <c r="X19" s="368"/>
      <c r="Y19" s="368"/>
      <c r="Z19" s="368"/>
      <c r="AA19" s="368"/>
      <c r="AB19" s="368"/>
      <c r="AC19" s="368"/>
      <c r="AD19" s="368"/>
      <c r="AE19" s="368"/>
      <c r="AF19" s="368"/>
      <c r="AG19" s="368"/>
      <c r="AH19" s="368"/>
      <c r="AI19" s="368"/>
      <c r="AJ19" s="368"/>
      <c r="AK19" s="368"/>
      <c r="AL19" s="368"/>
      <c r="AM19" s="368"/>
      <c r="AN19" s="368"/>
      <c r="AO19" s="368"/>
      <c r="AP19" s="368"/>
      <c r="AQ19" s="368"/>
      <c r="AR19" s="368"/>
      <c r="AS19" s="368"/>
      <c r="AT19" s="368"/>
      <c r="AU19" s="368"/>
      <c r="AV19" s="368"/>
      <c r="AW19" s="368"/>
      <c r="AX19" s="368"/>
      <c r="AY19" s="368"/>
      <c r="AZ19" s="368"/>
    </row>
    <row r="20" spans="1:52" s="317" customFormat="1">
      <c r="A20" s="332"/>
      <c r="B20" s="332"/>
      <c r="C20" s="670" t="s">
        <v>410</v>
      </c>
      <c r="D20" s="332"/>
      <c r="E20" s="332"/>
      <c r="F20" s="332"/>
      <c r="G20" s="332"/>
      <c r="H20" s="332"/>
      <c r="I20" s="332"/>
      <c r="J20" s="332"/>
      <c r="K20" s="332"/>
      <c r="L20" s="332"/>
      <c r="M20" s="332"/>
      <c r="N20" s="332"/>
      <c r="O20" s="332"/>
      <c r="P20" s="332"/>
      <c r="Q20" s="332"/>
      <c r="R20" s="332"/>
      <c r="S20" s="332"/>
      <c r="T20" s="332"/>
      <c r="U20" s="332"/>
      <c r="V20" s="332"/>
      <c r="W20" s="332"/>
      <c r="X20" s="332"/>
      <c r="Y20" s="332"/>
      <c r="Z20" s="332"/>
      <c r="AA20" s="332"/>
      <c r="AB20" s="332"/>
      <c r="AC20" s="332"/>
      <c r="AD20" s="332"/>
      <c r="AE20" s="332"/>
      <c r="AF20" s="332"/>
      <c r="AG20" s="332"/>
      <c r="AH20" s="332"/>
      <c r="AI20" s="332"/>
      <c r="AJ20" s="332"/>
      <c r="AK20" s="332"/>
      <c r="AL20" s="332"/>
      <c r="AM20" s="332"/>
      <c r="AN20" s="332"/>
      <c r="AO20" s="332"/>
      <c r="AP20" s="332"/>
      <c r="AQ20" s="332"/>
      <c r="AR20" s="332"/>
      <c r="AS20" s="332"/>
      <c r="AT20" s="332"/>
      <c r="AU20" s="332"/>
      <c r="AV20" s="332"/>
      <c r="AW20" s="332"/>
      <c r="AX20" s="332"/>
      <c r="AY20" s="332"/>
      <c r="AZ20" s="332"/>
    </row>
    <row r="21" spans="1:52" s="317" customFormat="1">
      <c r="A21" s="332"/>
      <c r="B21" s="332"/>
      <c r="C21" s="332"/>
      <c r="D21" s="332"/>
      <c r="E21" s="332"/>
      <c r="F21" s="332"/>
      <c r="G21" s="332"/>
      <c r="H21" s="332"/>
      <c r="I21" s="332"/>
      <c r="J21" s="332"/>
      <c r="K21" s="332"/>
      <c r="L21" s="332"/>
      <c r="M21" s="332"/>
      <c r="N21" s="332"/>
      <c r="O21" s="332"/>
      <c r="P21" s="332"/>
      <c r="Q21" s="332"/>
      <c r="R21" s="332"/>
      <c r="S21" s="332"/>
      <c r="T21" s="332"/>
      <c r="U21" s="332"/>
      <c r="V21" s="332"/>
      <c r="W21" s="332"/>
      <c r="X21" s="332"/>
      <c r="Y21" s="332"/>
      <c r="Z21" s="332"/>
      <c r="AA21" s="332"/>
      <c r="AB21" s="332"/>
      <c r="AC21" s="332"/>
      <c r="AD21" s="332"/>
      <c r="AE21" s="332"/>
      <c r="AF21" s="332"/>
      <c r="AG21" s="332"/>
      <c r="AH21" s="332"/>
      <c r="AI21" s="332"/>
      <c r="AJ21" s="332"/>
      <c r="AK21" s="332"/>
      <c r="AL21" s="332"/>
      <c r="AM21" s="332"/>
      <c r="AN21" s="332"/>
      <c r="AO21" s="332"/>
      <c r="AP21" s="332"/>
      <c r="AQ21" s="332"/>
      <c r="AR21" s="332"/>
      <c r="AS21" s="332"/>
      <c r="AT21" s="332"/>
      <c r="AU21" s="332"/>
      <c r="AV21" s="332"/>
      <c r="AW21" s="332"/>
      <c r="AX21" s="332"/>
      <c r="AY21" s="332"/>
      <c r="AZ21" s="332"/>
    </row>
    <row r="22" spans="1:52" s="317" customFormat="1">
      <c r="A22" s="332"/>
      <c r="B22" s="332"/>
      <c r="C22" s="326" t="s">
        <v>411</v>
      </c>
      <c r="D22" s="332"/>
      <c r="E22" s="332"/>
      <c r="F22" s="332"/>
      <c r="G22" s="332"/>
      <c r="H22" s="332"/>
      <c r="I22" s="332"/>
      <c r="J22" s="332"/>
      <c r="K22" s="332"/>
      <c r="L22" s="332"/>
      <c r="M22" s="332"/>
      <c r="N22" s="332"/>
      <c r="O22" s="332"/>
      <c r="P22" s="332"/>
      <c r="Q22" s="332"/>
      <c r="R22" s="332"/>
      <c r="S22" s="332"/>
      <c r="T22" s="332"/>
      <c r="U22" s="332"/>
      <c r="V22" s="332"/>
      <c r="W22" s="332"/>
      <c r="X22" s="332"/>
      <c r="Y22" s="332"/>
      <c r="Z22" s="332"/>
      <c r="AA22" s="332"/>
      <c r="AB22" s="332"/>
      <c r="AC22" s="332"/>
      <c r="AD22" s="332"/>
      <c r="AE22" s="332"/>
      <c r="AF22" s="332"/>
      <c r="AG22" s="332"/>
      <c r="AH22" s="332"/>
      <c r="AI22" s="332"/>
      <c r="AJ22" s="332"/>
      <c r="AK22" s="332"/>
      <c r="AL22" s="332"/>
      <c r="AM22" s="332"/>
      <c r="AN22" s="332"/>
      <c r="AO22" s="332"/>
      <c r="AP22" s="332"/>
      <c r="AQ22" s="332"/>
      <c r="AR22" s="332"/>
      <c r="AS22" s="332"/>
      <c r="AT22" s="332"/>
      <c r="AU22" s="332"/>
      <c r="AV22" s="332"/>
      <c r="AW22" s="332"/>
      <c r="AX22" s="332"/>
      <c r="AY22" s="332"/>
      <c r="AZ22" s="332"/>
    </row>
    <row r="23" spans="1:52" s="317" customFormat="1">
      <c r="A23" s="332"/>
      <c r="B23" s="332"/>
      <c r="C23" s="332" t="s">
        <v>447</v>
      </c>
      <c r="D23" s="332"/>
      <c r="E23" s="332"/>
      <c r="F23" s="332"/>
      <c r="G23" s="332"/>
      <c r="H23" s="332"/>
      <c r="I23" s="332"/>
      <c r="J23" s="332"/>
      <c r="K23" s="332"/>
      <c r="L23" s="332"/>
      <c r="M23" s="332"/>
      <c r="N23" s="332"/>
      <c r="O23" s="332"/>
      <c r="P23" s="332"/>
      <c r="Q23" s="332"/>
      <c r="R23" s="332"/>
      <c r="S23" s="332"/>
      <c r="T23" s="332"/>
      <c r="U23" s="332"/>
      <c r="V23" s="332"/>
      <c r="W23" s="332"/>
      <c r="X23" s="332"/>
      <c r="Y23" s="332"/>
      <c r="Z23" s="332"/>
      <c r="AA23" s="332"/>
      <c r="AB23" s="332"/>
      <c r="AC23" s="332"/>
      <c r="AD23" s="332"/>
      <c r="AE23" s="332"/>
      <c r="AF23" s="332"/>
      <c r="AG23" s="332"/>
      <c r="AH23" s="332"/>
      <c r="AI23" s="332"/>
      <c r="AJ23" s="332"/>
      <c r="AK23" s="332"/>
      <c r="AL23" s="332"/>
      <c r="AM23" s="332"/>
      <c r="AN23" s="332"/>
      <c r="AO23" s="332"/>
      <c r="AP23" s="332"/>
      <c r="AQ23" s="332"/>
      <c r="AR23" s="332"/>
      <c r="AS23" s="332"/>
      <c r="AT23" s="332"/>
      <c r="AU23" s="332"/>
      <c r="AV23" s="332"/>
      <c r="AW23" s="332"/>
      <c r="AX23" s="332"/>
      <c r="AY23" s="332"/>
      <c r="AZ23" s="332"/>
    </row>
    <row r="24" spans="1:52" s="317" customFormat="1">
      <c r="A24" s="332"/>
      <c r="B24" s="332"/>
      <c r="C24" s="332" t="s">
        <v>412</v>
      </c>
      <c r="D24" s="332"/>
      <c r="E24" s="332"/>
      <c r="F24" s="332"/>
      <c r="G24" s="332"/>
      <c r="H24" s="332"/>
      <c r="I24" s="332"/>
      <c r="J24" s="332"/>
      <c r="K24" s="332"/>
      <c r="L24" s="332"/>
      <c r="M24" s="332"/>
      <c r="N24" s="332"/>
      <c r="O24" s="332"/>
      <c r="P24" s="332"/>
      <c r="Q24" s="332"/>
      <c r="R24" s="332"/>
      <c r="S24" s="332"/>
      <c r="T24" s="332"/>
      <c r="U24" s="332"/>
      <c r="V24" s="332"/>
      <c r="W24" s="332"/>
      <c r="X24" s="332"/>
      <c r="Y24" s="332"/>
      <c r="Z24" s="332"/>
      <c r="AA24" s="332"/>
      <c r="AB24" s="332"/>
      <c r="AC24" s="332"/>
      <c r="AD24" s="332"/>
      <c r="AE24" s="332"/>
      <c r="AF24" s="332"/>
      <c r="AG24" s="332"/>
      <c r="AH24" s="332"/>
      <c r="AI24" s="332"/>
      <c r="AJ24" s="332"/>
      <c r="AK24" s="332"/>
      <c r="AL24" s="332"/>
      <c r="AM24" s="332"/>
      <c r="AN24" s="332"/>
      <c r="AO24" s="332"/>
      <c r="AP24" s="332"/>
      <c r="AQ24" s="332"/>
      <c r="AR24" s="332"/>
      <c r="AS24" s="332"/>
      <c r="AT24" s="332"/>
      <c r="AU24" s="332"/>
      <c r="AV24" s="332"/>
      <c r="AW24" s="332"/>
      <c r="AX24" s="332"/>
      <c r="AY24" s="332"/>
      <c r="AZ24" s="332"/>
    </row>
    <row r="25" spans="1:52" s="317" customFormat="1">
      <c r="A25" s="332"/>
      <c r="B25" s="332"/>
      <c r="C25" s="332"/>
      <c r="D25" s="332"/>
      <c r="E25" s="332"/>
      <c r="F25" s="332"/>
      <c r="G25" s="332"/>
      <c r="H25" s="332"/>
      <c r="I25" s="332"/>
      <c r="J25" s="332"/>
      <c r="K25" s="332"/>
      <c r="L25" s="332"/>
      <c r="M25" s="332"/>
      <c r="N25" s="332"/>
      <c r="O25" s="332"/>
      <c r="P25" s="332"/>
      <c r="Q25" s="332"/>
      <c r="R25" s="332"/>
      <c r="S25" s="332"/>
      <c r="T25" s="332"/>
      <c r="U25" s="332"/>
      <c r="V25" s="332"/>
      <c r="W25" s="332"/>
      <c r="X25" s="332"/>
      <c r="Y25" s="332"/>
      <c r="Z25" s="332"/>
      <c r="AA25" s="332"/>
      <c r="AB25" s="332"/>
      <c r="AC25" s="332"/>
      <c r="AD25" s="332"/>
      <c r="AE25" s="332"/>
      <c r="AF25" s="332"/>
      <c r="AG25" s="332"/>
      <c r="AH25" s="332"/>
      <c r="AI25" s="332"/>
      <c r="AJ25" s="332"/>
      <c r="AK25" s="332"/>
      <c r="AL25" s="332"/>
      <c r="AM25" s="332"/>
      <c r="AN25" s="332"/>
      <c r="AO25" s="332"/>
      <c r="AP25" s="332"/>
      <c r="AQ25" s="332"/>
      <c r="AR25" s="332"/>
      <c r="AS25" s="332"/>
      <c r="AT25" s="332"/>
      <c r="AU25" s="332"/>
      <c r="AV25" s="332"/>
      <c r="AW25" s="332"/>
      <c r="AX25" s="332"/>
      <c r="AY25" s="332"/>
      <c r="AZ25" s="332"/>
    </row>
    <row r="26" spans="1:52" s="317" customFormat="1">
      <c r="A26" s="332"/>
      <c r="B26" s="332"/>
      <c r="C26" s="326" t="s">
        <v>413</v>
      </c>
      <c r="D26" s="332"/>
      <c r="E26" s="332"/>
      <c r="F26" s="332"/>
      <c r="G26" s="332"/>
      <c r="H26" s="332"/>
      <c r="I26" s="332"/>
      <c r="J26" s="332"/>
      <c r="K26" s="332"/>
      <c r="L26" s="332"/>
      <c r="M26" s="332"/>
      <c r="N26" s="332"/>
      <c r="O26" s="332"/>
      <c r="P26" s="332"/>
      <c r="Q26" s="332"/>
      <c r="R26" s="332"/>
      <c r="S26" s="332"/>
      <c r="T26" s="332"/>
      <c r="U26" s="332"/>
      <c r="V26" s="332"/>
      <c r="W26" s="332"/>
      <c r="X26" s="332"/>
      <c r="Y26" s="332"/>
      <c r="Z26" s="332"/>
      <c r="AA26" s="332"/>
      <c r="AB26" s="332"/>
      <c r="AC26" s="332"/>
      <c r="AD26" s="332"/>
      <c r="AE26" s="332"/>
      <c r="AF26" s="332"/>
      <c r="AG26" s="332"/>
      <c r="AH26" s="332"/>
      <c r="AI26" s="332"/>
      <c r="AJ26" s="332"/>
      <c r="AK26" s="332"/>
      <c r="AL26" s="332"/>
      <c r="AM26" s="332"/>
      <c r="AN26" s="332"/>
      <c r="AO26" s="332"/>
      <c r="AP26" s="332"/>
      <c r="AQ26" s="332"/>
      <c r="AR26" s="332"/>
      <c r="AS26" s="332"/>
      <c r="AT26" s="332"/>
      <c r="AU26" s="332"/>
      <c r="AV26" s="332"/>
      <c r="AW26" s="332"/>
      <c r="AX26" s="332"/>
      <c r="AY26" s="332"/>
      <c r="AZ26" s="332"/>
    </row>
    <row r="27" spans="1:52" s="317" customFormat="1">
      <c r="A27" s="332"/>
      <c r="B27" s="332"/>
      <c r="C27" s="332" t="s">
        <v>454</v>
      </c>
      <c r="D27" s="332"/>
      <c r="E27" s="332"/>
      <c r="F27" s="332"/>
      <c r="G27" s="332"/>
      <c r="H27" s="332"/>
      <c r="I27" s="332"/>
      <c r="J27" s="332"/>
      <c r="K27" s="332"/>
      <c r="L27" s="332"/>
      <c r="M27" s="332"/>
      <c r="N27" s="332"/>
      <c r="O27" s="332"/>
      <c r="P27" s="332"/>
      <c r="Q27" s="332"/>
      <c r="R27" s="332"/>
      <c r="S27" s="332"/>
      <c r="T27" s="332"/>
      <c r="U27" s="332"/>
      <c r="V27" s="332"/>
      <c r="W27" s="332"/>
      <c r="X27" s="332"/>
      <c r="Y27" s="332"/>
      <c r="Z27" s="332"/>
      <c r="AA27" s="332"/>
      <c r="AB27" s="332"/>
      <c r="AC27" s="332"/>
      <c r="AD27" s="332"/>
      <c r="AE27" s="332"/>
      <c r="AF27" s="332"/>
      <c r="AG27" s="332"/>
      <c r="AH27" s="332"/>
      <c r="AI27" s="332"/>
      <c r="AJ27" s="332"/>
      <c r="AK27" s="332"/>
      <c r="AL27" s="332"/>
      <c r="AM27" s="332"/>
      <c r="AN27" s="332"/>
      <c r="AO27" s="332"/>
      <c r="AP27" s="332"/>
      <c r="AQ27" s="332"/>
      <c r="AR27" s="332"/>
      <c r="AS27" s="332"/>
      <c r="AT27" s="332"/>
      <c r="AU27" s="332"/>
      <c r="AV27" s="332"/>
      <c r="AW27" s="332"/>
      <c r="AX27" s="332"/>
      <c r="AY27" s="332"/>
      <c r="AZ27" s="332"/>
    </row>
    <row r="28" spans="1:52" s="317" customFormat="1">
      <c r="A28" s="332"/>
      <c r="B28" s="332"/>
      <c r="C28" s="332" t="s">
        <v>414</v>
      </c>
      <c r="D28" s="332"/>
      <c r="E28" s="332"/>
      <c r="F28" s="332"/>
      <c r="G28" s="332"/>
      <c r="H28" s="332"/>
      <c r="I28" s="332"/>
      <c r="J28" s="332"/>
      <c r="K28" s="332"/>
      <c r="L28" s="332"/>
      <c r="M28" s="332"/>
      <c r="N28" s="332"/>
      <c r="O28" s="332"/>
      <c r="P28" s="332"/>
      <c r="Q28" s="332"/>
      <c r="R28" s="332"/>
      <c r="S28" s="332"/>
      <c r="T28" s="332"/>
      <c r="U28" s="332"/>
      <c r="V28" s="332"/>
      <c r="W28" s="332"/>
      <c r="X28" s="332"/>
      <c r="Y28" s="332"/>
      <c r="Z28" s="332"/>
      <c r="AA28" s="332"/>
      <c r="AB28" s="332"/>
      <c r="AC28" s="332"/>
      <c r="AD28" s="332"/>
      <c r="AE28" s="332"/>
      <c r="AF28" s="332"/>
      <c r="AG28" s="332"/>
      <c r="AH28" s="332"/>
      <c r="AI28" s="332"/>
      <c r="AJ28" s="332"/>
      <c r="AK28" s="332"/>
      <c r="AL28" s="332"/>
      <c r="AM28" s="332"/>
      <c r="AN28" s="332"/>
      <c r="AO28" s="332"/>
      <c r="AP28" s="332"/>
      <c r="AQ28" s="332"/>
      <c r="AR28" s="332"/>
      <c r="AS28" s="332"/>
      <c r="AT28" s="332"/>
      <c r="AU28" s="332"/>
      <c r="AV28" s="332"/>
      <c r="AW28" s="332"/>
      <c r="AX28" s="332"/>
      <c r="AY28" s="332"/>
      <c r="AZ28" s="332"/>
    </row>
    <row r="29" spans="1:52" s="317" customFormat="1">
      <c r="A29" s="332"/>
      <c r="B29" s="332"/>
      <c r="C29" s="332" t="s">
        <v>415</v>
      </c>
      <c r="D29" s="332"/>
      <c r="E29" s="332"/>
      <c r="F29" s="332"/>
      <c r="G29" s="332"/>
      <c r="H29" s="332"/>
      <c r="I29" s="332"/>
      <c r="J29" s="332"/>
      <c r="K29" s="332"/>
      <c r="L29" s="332"/>
      <c r="M29" s="332"/>
      <c r="N29" s="332"/>
      <c r="O29" s="332"/>
      <c r="P29" s="332"/>
      <c r="Q29" s="332"/>
      <c r="R29" s="332"/>
      <c r="S29" s="332"/>
      <c r="T29" s="332"/>
      <c r="U29" s="332"/>
      <c r="V29" s="332"/>
      <c r="W29" s="332"/>
      <c r="X29" s="332"/>
      <c r="Y29" s="332"/>
      <c r="Z29" s="332"/>
      <c r="AA29" s="332"/>
      <c r="AB29" s="332"/>
      <c r="AC29" s="332"/>
      <c r="AD29" s="332"/>
      <c r="AE29" s="332"/>
      <c r="AF29" s="332"/>
      <c r="AG29" s="332"/>
      <c r="AH29" s="332"/>
      <c r="AI29" s="332"/>
      <c r="AJ29" s="332"/>
      <c r="AK29" s="332"/>
      <c r="AL29" s="332"/>
      <c r="AM29" s="332"/>
      <c r="AN29" s="332"/>
      <c r="AO29" s="332"/>
      <c r="AP29" s="332"/>
      <c r="AQ29" s="332"/>
      <c r="AR29" s="332"/>
      <c r="AS29" s="332"/>
      <c r="AT29" s="332"/>
      <c r="AU29" s="332"/>
      <c r="AV29" s="332"/>
      <c r="AW29" s="332"/>
      <c r="AX29" s="332"/>
      <c r="AY29" s="332"/>
      <c r="AZ29" s="332"/>
    </row>
    <row r="30" spans="1:52" s="317" customFormat="1">
      <c r="A30" s="332"/>
      <c r="B30" s="332"/>
      <c r="C30" s="332" t="s">
        <v>416</v>
      </c>
      <c r="D30" s="332"/>
      <c r="E30" s="332"/>
      <c r="F30" s="332"/>
      <c r="G30" s="332"/>
      <c r="H30" s="332"/>
      <c r="I30" s="332"/>
      <c r="J30" s="332"/>
      <c r="K30" s="332"/>
      <c r="L30" s="332"/>
      <c r="M30" s="332"/>
      <c r="N30" s="332"/>
      <c r="O30" s="332"/>
      <c r="P30" s="332"/>
      <c r="Q30" s="332"/>
      <c r="R30" s="332"/>
      <c r="S30" s="332"/>
      <c r="T30" s="332"/>
      <c r="U30" s="332"/>
      <c r="V30" s="332"/>
      <c r="W30" s="332"/>
      <c r="X30" s="332"/>
      <c r="Y30" s="332"/>
      <c r="Z30" s="332"/>
      <c r="AA30" s="332"/>
      <c r="AB30" s="332"/>
      <c r="AC30" s="332"/>
      <c r="AD30" s="332"/>
      <c r="AE30" s="332"/>
      <c r="AF30" s="332"/>
      <c r="AG30" s="332"/>
      <c r="AH30" s="332"/>
      <c r="AI30" s="332"/>
      <c r="AJ30" s="332"/>
      <c r="AK30" s="332"/>
      <c r="AL30" s="332"/>
      <c r="AM30" s="332"/>
      <c r="AN30" s="332"/>
      <c r="AO30" s="332"/>
      <c r="AP30" s="332"/>
      <c r="AQ30" s="332"/>
      <c r="AR30" s="332"/>
      <c r="AS30" s="332"/>
      <c r="AT30" s="332"/>
      <c r="AU30" s="332"/>
      <c r="AV30" s="332"/>
      <c r="AW30" s="332"/>
      <c r="AX30" s="332"/>
      <c r="AY30" s="332"/>
      <c r="AZ30" s="332"/>
    </row>
    <row r="31" spans="1:52" s="317" customFormat="1">
      <c r="A31" s="332"/>
      <c r="B31" s="332"/>
      <c r="C31" s="326"/>
      <c r="D31" s="332"/>
      <c r="E31" s="332"/>
      <c r="F31" s="332"/>
      <c r="G31" s="332"/>
      <c r="H31" s="332"/>
      <c r="I31" s="332"/>
      <c r="J31" s="332"/>
      <c r="K31" s="332"/>
      <c r="L31" s="332"/>
      <c r="M31" s="332"/>
      <c r="N31" s="332"/>
      <c r="O31" s="332"/>
      <c r="P31" s="332"/>
      <c r="Q31" s="332"/>
      <c r="R31" s="332"/>
      <c r="S31" s="332"/>
      <c r="T31" s="332"/>
      <c r="U31" s="332"/>
      <c r="V31" s="332"/>
      <c r="W31" s="332"/>
      <c r="X31" s="332"/>
      <c r="Y31" s="332"/>
      <c r="Z31" s="332"/>
      <c r="AA31" s="332"/>
      <c r="AB31" s="332"/>
      <c r="AC31" s="332"/>
      <c r="AD31" s="332"/>
      <c r="AE31" s="332"/>
      <c r="AF31" s="332"/>
      <c r="AG31" s="332"/>
      <c r="AH31" s="332"/>
      <c r="AI31" s="332"/>
      <c r="AJ31" s="332"/>
      <c r="AK31" s="332"/>
      <c r="AL31" s="332"/>
      <c r="AM31" s="332"/>
      <c r="AN31" s="332"/>
      <c r="AO31" s="332"/>
      <c r="AP31" s="332"/>
      <c r="AQ31" s="332"/>
      <c r="AR31" s="332"/>
      <c r="AS31" s="332"/>
      <c r="AT31" s="332"/>
      <c r="AU31" s="332"/>
      <c r="AV31" s="332"/>
      <c r="AW31" s="332"/>
      <c r="AX31" s="332"/>
      <c r="AY31" s="332"/>
      <c r="AZ31" s="332"/>
    </row>
    <row r="32" spans="1:52" s="317" customFormat="1">
      <c r="A32" s="332"/>
      <c r="B32" s="332"/>
      <c r="C32" s="326" t="s">
        <v>456</v>
      </c>
      <c r="D32" s="332"/>
      <c r="E32" s="332"/>
      <c r="F32" s="332"/>
      <c r="G32" s="332"/>
      <c r="H32" s="332"/>
      <c r="I32" s="332"/>
      <c r="J32" s="332"/>
      <c r="K32" s="332"/>
      <c r="L32" s="332"/>
      <c r="M32" s="332"/>
      <c r="N32" s="332"/>
      <c r="O32" s="332"/>
      <c r="P32" s="332"/>
      <c r="Q32" s="332"/>
      <c r="R32" s="332"/>
      <c r="S32" s="332"/>
      <c r="T32" s="332"/>
      <c r="U32" s="332"/>
      <c r="V32" s="332"/>
      <c r="W32" s="332"/>
      <c r="X32" s="332"/>
      <c r="Y32" s="332"/>
      <c r="Z32" s="332"/>
      <c r="AA32" s="332"/>
      <c r="AB32" s="332"/>
      <c r="AC32" s="332"/>
      <c r="AD32" s="332"/>
      <c r="AE32" s="332"/>
      <c r="AF32" s="332"/>
      <c r="AG32" s="332"/>
      <c r="AH32" s="332"/>
      <c r="AI32" s="332"/>
      <c r="AJ32" s="332"/>
      <c r="AK32" s="332"/>
      <c r="AL32" s="332"/>
      <c r="AM32" s="332"/>
      <c r="AN32" s="332"/>
      <c r="AO32" s="332"/>
      <c r="AP32" s="332"/>
      <c r="AQ32" s="332"/>
      <c r="AR32" s="332"/>
      <c r="AS32" s="332"/>
      <c r="AT32" s="332"/>
      <c r="AU32" s="332"/>
      <c r="AV32" s="332"/>
      <c r="AW32" s="332"/>
      <c r="AX32" s="332"/>
      <c r="AY32" s="332"/>
      <c r="AZ32" s="332"/>
    </row>
    <row r="33" spans="1:52" s="317" customFormat="1">
      <c r="A33" s="332"/>
      <c r="B33" s="332"/>
      <c r="C33" s="332" t="s">
        <v>306</v>
      </c>
      <c r="D33" s="332"/>
      <c r="E33" s="332"/>
      <c r="F33" s="332"/>
      <c r="G33" s="332"/>
      <c r="H33" s="332"/>
      <c r="I33" s="332"/>
      <c r="J33" s="332"/>
      <c r="K33" s="332"/>
      <c r="L33" s="332"/>
      <c r="M33" s="332"/>
      <c r="N33" s="332"/>
      <c r="O33" s="332"/>
      <c r="P33" s="332"/>
      <c r="Q33" s="332"/>
      <c r="R33" s="332"/>
      <c r="S33" s="332"/>
      <c r="T33" s="332"/>
      <c r="U33" s="332"/>
      <c r="V33" s="332"/>
      <c r="W33" s="332"/>
      <c r="X33" s="332"/>
      <c r="Y33" s="332"/>
      <c r="Z33" s="332"/>
      <c r="AA33" s="332"/>
      <c r="AB33" s="332"/>
      <c r="AC33" s="332"/>
      <c r="AD33" s="332"/>
      <c r="AE33" s="332"/>
      <c r="AF33" s="332"/>
      <c r="AG33" s="332"/>
      <c r="AH33" s="332"/>
      <c r="AI33" s="332"/>
      <c r="AJ33" s="332"/>
      <c r="AK33" s="332"/>
      <c r="AL33" s="332"/>
      <c r="AM33" s="332"/>
      <c r="AN33" s="332"/>
      <c r="AO33" s="332"/>
      <c r="AP33" s="332"/>
      <c r="AQ33" s="332"/>
      <c r="AR33" s="332"/>
      <c r="AS33" s="332"/>
      <c r="AT33" s="332"/>
      <c r="AU33" s="332"/>
      <c r="AV33" s="332"/>
      <c r="AW33" s="332"/>
      <c r="AX33" s="332"/>
      <c r="AY33" s="332"/>
      <c r="AZ33" s="332"/>
    </row>
    <row r="34" spans="1:52" s="317" customFormat="1">
      <c r="A34" s="332"/>
      <c r="B34" s="332"/>
      <c r="C34" s="332" t="s">
        <v>142</v>
      </c>
      <c r="D34" s="332"/>
      <c r="E34" s="332"/>
      <c r="F34" s="332"/>
      <c r="G34" s="332"/>
      <c r="H34" s="332"/>
      <c r="I34" s="332"/>
      <c r="J34" s="332"/>
      <c r="K34" s="332"/>
      <c r="L34" s="332"/>
      <c r="M34" s="332"/>
      <c r="N34" s="332"/>
      <c r="O34" s="332"/>
      <c r="P34" s="332"/>
      <c r="Q34" s="332"/>
      <c r="R34" s="332"/>
      <c r="S34" s="332"/>
      <c r="T34" s="332"/>
      <c r="U34" s="332"/>
      <c r="V34" s="332"/>
      <c r="W34" s="332"/>
      <c r="X34" s="332"/>
      <c r="Y34" s="332"/>
      <c r="Z34" s="332"/>
      <c r="AA34" s="332"/>
      <c r="AB34" s="332"/>
      <c r="AC34" s="332"/>
      <c r="AD34" s="332"/>
      <c r="AE34" s="332"/>
      <c r="AF34" s="332"/>
      <c r="AG34" s="332"/>
      <c r="AH34" s="332"/>
      <c r="AI34" s="332"/>
      <c r="AJ34" s="332"/>
      <c r="AK34" s="332"/>
      <c r="AL34" s="332"/>
      <c r="AM34" s="332"/>
      <c r="AN34" s="332"/>
      <c r="AO34" s="332"/>
      <c r="AP34" s="332"/>
      <c r="AQ34" s="332"/>
      <c r="AR34" s="332"/>
      <c r="AS34" s="332"/>
      <c r="AT34" s="332"/>
      <c r="AU34" s="332"/>
      <c r="AV34" s="332"/>
      <c r="AW34" s="332"/>
      <c r="AX34" s="332"/>
      <c r="AY34" s="332"/>
      <c r="AZ34" s="332"/>
    </row>
    <row r="35" spans="1:52" s="317" customFormat="1">
      <c r="A35" s="332"/>
      <c r="B35" s="332"/>
      <c r="C35" s="332" t="s">
        <v>455</v>
      </c>
      <c r="D35" s="332"/>
      <c r="E35" s="332"/>
      <c r="F35" s="332"/>
      <c r="G35" s="332"/>
      <c r="H35" s="332"/>
      <c r="I35" s="332"/>
      <c r="J35" s="332"/>
      <c r="K35" s="332"/>
      <c r="L35" s="332"/>
      <c r="M35" s="332"/>
      <c r="N35" s="332"/>
      <c r="O35" s="332"/>
      <c r="P35" s="332"/>
      <c r="Q35" s="332"/>
      <c r="R35" s="332"/>
      <c r="S35" s="332"/>
      <c r="T35" s="332"/>
      <c r="U35" s="332"/>
      <c r="V35" s="332"/>
      <c r="W35" s="332"/>
      <c r="X35" s="332"/>
      <c r="Y35" s="332"/>
      <c r="Z35" s="332"/>
      <c r="AA35" s="332"/>
      <c r="AB35" s="332"/>
      <c r="AC35" s="332"/>
      <c r="AD35" s="332"/>
      <c r="AE35" s="332"/>
      <c r="AF35" s="332"/>
      <c r="AG35" s="332"/>
      <c r="AH35" s="332"/>
      <c r="AI35" s="332"/>
      <c r="AJ35" s="332"/>
      <c r="AK35" s="332"/>
      <c r="AL35" s="332"/>
      <c r="AM35" s="332"/>
      <c r="AN35" s="332"/>
      <c r="AO35" s="332"/>
      <c r="AP35" s="332"/>
      <c r="AQ35" s="332"/>
      <c r="AR35" s="332"/>
      <c r="AS35" s="332"/>
      <c r="AT35" s="332"/>
      <c r="AU35" s="332"/>
      <c r="AV35" s="332"/>
      <c r="AW35" s="332"/>
      <c r="AX35" s="332"/>
      <c r="AY35" s="332"/>
      <c r="AZ35" s="332"/>
    </row>
    <row r="36" spans="1:52" s="317" customFormat="1">
      <c r="A36" s="332"/>
      <c r="B36" s="332"/>
      <c r="C36" s="332" t="s">
        <v>417</v>
      </c>
      <c r="D36" s="332"/>
      <c r="E36" s="332"/>
      <c r="F36" s="332"/>
      <c r="G36" s="332"/>
      <c r="H36" s="332"/>
      <c r="I36" s="332"/>
      <c r="J36" s="332"/>
      <c r="K36" s="332"/>
      <c r="L36" s="332"/>
      <c r="M36" s="332"/>
      <c r="N36" s="332"/>
      <c r="O36" s="332"/>
      <c r="P36" s="332"/>
      <c r="Q36" s="332"/>
      <c r="R36" s="332"/>
      <c r="S36" s="332"/>
      <c r="T36" s="332"/>
      <c r="U36" s="332"/>
      <c r="V36" s="332"/>
      <c r="W36" s="332"/>
      <c r="X36" s="332"/>
      <c r="Y36" s="332"/>
      <c r="Z36" s="332"/>
      <c r="AA36" s="332"/>
      <c r="AB36" s="332"/>
      <c r="AC36" s="332"/>
      <c r="AD36" s="332"/>
      <c r="AE36" s="332"/>
      <c r="AF36" s="332"/>
      <c r="AG36" s="332"/>
      <c r="AH36" s="332"/>
      <c r="AI36" s="332"/>
      <c r="AJ36" s="332"/>
      <c r="AK36" s="332"/>
      <c r="AL36" s="332"/>
      <c r="AM36" s="332"/>
      <c r="AN36" s="332"/>
      <c r="AO36" s="332"/>
      <c r="AP36" s="332"/>
      <c r="AQ36" s="332"/>
      <c r="AR36" s="332"/>
      <c r="AS36" s="332"/>
      <c r="AT36" s="332"/>
      <c r="AU36" s="332"/>
      <c r="AV36" s="332"/>
      <c r="AW36" s="332"/>
      <c r="AX36" s="332"/>
      <c r="AY36" s="332"/>
      <c r="AZ36" s="332"/>
    </row>
    <row r="37" spans="1:52" s="317" customFormat="1">
      <c r="A37" s="332"/>
      <c r="B37" s="332"/>
      <c r="C37" s="332"/>
      <c r="D37" s="332"/>
      <c r="E37" s="332"/>
      <c r="F37" s="332"/>
      <c r="G37" s="332"/>
      <c r="H37" s="332"/>
      <c r="I37" s="332"/>
      <c r="J37" s="332"/>
      <c r="K37" s="332"/>
      <c r="L37" s="332"/>
      <c r="M37" s="332"/>
      <c r="N37" s="332"/>
      <c r="O37" s="332"/>
      <c r="P37" s="332"/>
      <c r="Q37" s="332"/>
      <c r="R37" s="332"/>
      <c r="S37" s="332"/>
      <c r="T37" s="332"/>
      <c r="U37" s="332"/>
      <c r="V37" s="332"/>
      <c r="W37" s="332"/>
      <c r="X37" s="332"/>
      <c r="Y37" s="332"/>
      <c r="Z37" s="332"/>
      <c r="AA37" s="332"/>
      <c r="AB37" s="332"/>
      <c r="AC37" s="332"/>
      <c r="AD37" s="332"/>
      <c r="AE37" s="332"/>
      <c r="AF37" s="332"/>
      <c r="AG37" s="332"/>
      <c r="AH37" s="332"/>
      <c r="AI37" s="332"/>
      <c r="AJ37" s="332"/>
      <c r="AK37" s="332"/>
      <c r="AL37" s="332"/>
      <c r="AM37" s="332"/>
      <c r="AN37" s="332"/>
      <c r="AO37" s="332"/>
      <c r="AP37" s="332"/>
      <c r="AQ37" s="332"/>
      <c r="AR37" s="332"/>
      <c r="AS37" s="332"/>
      <c r="AT37" s="332"/>
      <c r="AU37" s="332"/>
      <c r="AV37" s="332"/>
      <c r="AW37" s="332"/>
      <c r="AX37" s="332"/>
      <c r="AY37" s="332"/>
      <c r="AZ37" s="332"/>
    </row>
    <row r="38" spans="1:52" s="317" customFormat="1">
      <c r="A38" s="332"/>
      <c r="B38" s="332"/>
      <c r="C38" s="670" t="s">
        <v>418</v>
      </c>
      <c r="D38" s="332"/>
      <c r="E38" s="332"/>
      <c r="F38" s="332"/>
      <c r="G38" s="332"/>
      <c r="H38" s="332"/>
      <c r="I38" s="332"/>
      <c r="J38" s="332"/>
      <c r="K38" s="332"/>
      <c r="L38" s="332"/>
      <c r="M38" s="332"/>
      <c r="N38" s="332"/>
      <c r="O38" s="332"/>
      <c r="P38" s="332"/>
      <c r="Q38" s="332"/>
      <c r="R38" s="332"/>
      <c r="S38" s="332"/>
      <c r="T38" s="332"/>
      <c r="U38" s="332"/>
      <c r="V38" s="332"/>
      <c r="W38" s="332"/>
      <c r="X38" s="332"/>
      <c r="Y38" s="332"/>
      <c r="Z38" s="332"/>
      <c r="AA38" s="332"/>
      <c r="AB38" s="332"/>
      <c r="AC38" s="332"/>
      <c r="AD38" s="332"/>
      <c r="AE38" s="332"/>
      <c r="AF38" s="332"/>
      <c r="AG38" s="332"/>
      <c r="AH38" s="332"/>
      <c r="AI38" s="332"/>
      <c r="AJ38" s="332"/>
      <c r="AK38" s="332"/>
      <c r="AL38" s="332"/>
      <c r="AM38" s="332"/>
      <c r="AN38" s="332"/>
      <c r="AO38" s="332"/>
      <c r="AP38" s="332"/>
      <c r="AQ38" s="332"/>
      <c r="AR38" s="332"/>
      <c r="AS38" s="332"/>
      <c r="AT38" s="332"/>
      <c r="AU38" s="332"/>
      <c r="AV38" s="332"/>
      <c r="AW38" s="332"/>
      <c r="AX38" s="332"/>
      <c r="AY38" s="332"/>
      <c r="AZ38" s="332"/>
    </row>
    <row r="39" spans="1:52" s="317" customFormat="1">
      <c r="A39" s="332"/>
      <c r="B39" s="332"/>
      <c r="C39" s="332"/>
      <c r="D39" s="332"/>
      <c r="E39" s="332"/>
      <c r="F39" s="332"/>
      <c r="G39" s="332"/>
      <c r="H39" s="332"/>
      <c r="I39" s="332"/>
      <c r="J39" s="332"/>
      <c r="K39" s="332"/>
      <c r="L39" s="332"/>
      <c r="M39" s="332"/>
      <c r="N39" s="332"/>
      <c r="O39" s="332"/>
      <c r="P39" s="332"/>
      <c r="Q39" s="332"/>
      <c r="R39" s="332"/>
      <c r="S39" s="332"/>
      <c r="T39" s="332"/>
      <c r="U39" s="332"/>
      <c r="V39" s="332"/>
      <c r="W39" s="332"/>
      <c r="X39" s="332"/>
      <c r="Y39" s="332"/>
      <c r="Z39" s="332"/>
      <c r="AA39" s="332"/>
      <c r="AB39" s="332"/>
      <c r="AC39" s="332"/>
      <c r="AD39" s="332"/>
      <c r="AE39" s="332"/>
      <c r="AF39" s="332"/>
      <c r="AG39" s="332"/>
      <c r="AH39" s="332"/>
      <c r="AI39" s="332"/>
      <c r="AJ39" s="332"/>
      <c r="AK39" s="332"/>
      <c r="AL39" s="332"/>
      <c r="AM39" s="332"/>
      <c r="AN39" s="332"/>
      <c r="AO39" s="332"/>
      <c r="AP39" s="332"/>
      <c r="AQ39" s="332"/>
      <c r="AR39" s="332"/>
      <c r="AS39" s="332"/>
      <c r="AT39" s="332"/>
      <c r="AU39" s="332"/>
      <c r="AV39" s="332"/>
      <c r="AW39" s="332"/>
      <c r="AX39" s="332"/>
      <c r="AY39" s="332"/>
      <c r="AZ39" s="332"/>
    </row>
    <row r="40" spans="1:52" s="317" customFormat="1">
      <c r="A40" s="332"/>
      <c r="B40" s="332"/>
      <c r="C40" s="326" t="s">
        <v>419</v>
      </c>
      <c r="D40" s="332"/>
      <c r="E40" s="332"/>
      <c r="F40" s="332"/>
      <c r="G40" s="332"/>
      <c r="H40" s="332"/>
      <c r="I40" s="332"/>
      <c r="J40" s="332"/>
      <c r="K40" s="332"/>
      <c r="L40" s="332"/>
      <c r="M40" s="332"/>
      <c r="N40" s="332"/>
      <c r="O40" s="332"/>
      <c r="P40" s="332"/>
      <c r="Q40" s="332"/>
      <c r="R40" s="332"/>
      <c r="S40" s="332"/>
      <c r="T40" s="332"/>
      <c r="U40" s="332"/>
      <c r="V40" s="332"/>
      <c r="W40" s="332"/>
      <c r="X40" s="332"/>
      <c r="Y40" s="332"/>
      <c r="Z40" s="332"/>
      <c r="AA40" s="332"/>
      <c r="AB40" s="332"/>
      <c r="AC40" s="332"/>
      <c r="AD40" s="332"/>
      <c r="AE40" s="332"/>
      <c r="AF40" s="332"/>
      <c r="AG40" s="332"/>
      <c r="AH40" s="332"/>
      <c r="AI40" s="332"/>
      <c r="AJ40" s="332"/>
      <c r="AK40" s="332"/>
      <c r="AL40" s="332"/>
      <c r="AM40" s="332"/>
      <c r="AN40" s="332"/>
      <c r="AO40" s="332"/>
      <c r="AP40" s="332"/>
      <c r="AQ40" s="332"/>
      <c r="AR40" s="332"/>
      <c r="AS40" s="332"/>
      <c r="AT40" s="332"/>
      <c r="AU40" s="332"/>
      <c r="AV40" s="332"/>
      <c r="AW40" s="332"/>
      <c r="AX40" s="332"/>
      <c r="AY40" s="332"/>
      <c r="AZ40" s="332"/>
    </row>
    <row r="41" spans="1:52" s="317" customFormat="1">
      <c r="A41" s="332"/>
      <c r="B41" s="332"/>
      <c r="C41" s="332" t="s">
        <v>420</v>
      </c>
      <c r="D41" s="332"/>
      <c r="E41" s="332"/>
      <c r="F41" s="332"/>
      <c r="G41" s="332"/>
      <c r="H41" s="332"/>
      <c r="I41" s="332"/>
      <c r="J41" s="332"/>
      <c r="K41" s="332"/>
      <c r="L41" s="332"/>
      <c r="M41" s="332"/>
      <c r="N41" s="332"/>
      <c r="O41" s="332"/>
      <c r="P41" s="332"/>
      <c r="Q41" s="332"/>
      <c r="R41" s="332"/>
      <c r="S41" s="332"/>
      <c r="T41" s="332"/>
      <c r="U41" s="332"/>
      <c r="V41" s="332"/>
      <c r="W41" s="332"/>
      <c r="X41" s="332"/>
      <c r="Y41" s="332"/>
      <c r="Z41" s="332"/>
      <c r="AA41" s="332"/>
      <c r="AB41" s="332"/>
      <c r="AC41" s="332"/>
      <c r="AD41" s="332"/>
      <c r="AE41" s="332"/>
      <c r="AF41" s="332"/>
      <c r="AG41" s="332"/>
      <c r="AH41" s="332"/>
      <c r="AI41" s="332"/>
      <c r="AJ41" s="332"/>
      <c r="AK41" s="332"/>
      <c r="AL41" s="332"/>
      <c r="AM41" s="332"/>
      <c r="AN41" s="332"/>
      <c r="AO41" s="332"/>
      <c r="AP41" s="332"/>
      <c r="AQ41" s="332"/>
      <c r="AR41" s="332"/>
      <c r="AS41" s="332"/>
      <c r="AT41" s="332"/>
      <c r="AU41" s="332"/>
      <c r="AV41" s="332"/>
      <c r="AW41" s="332"/>
      <c r="AX41" s="332"/>
      <c r="AY41" s="332"/>
      <c r="AZ41" s="332"/>
    </row>
    <row r="42" spans="1:52" s="317" customFormat="1">
      <c r="A42" s="332"/>
      <c r="B42" s="332"/>
      <c r="C42" s="332"/>
      <c r="D42" s="332"/>
      <c r="E42" s="332"/>
      <c r="F42" s="332"/>
      <c r="G42" s="332"/>
      <c r="H42" s="332"/>
      <c r="I42" s="332"/>
      <c r="J42" s="332"/>
      <c r="K42" s="332"/>
      <c r="L42" s="332"/>
      <c r="M42" s="332"/>
      <c r="N42" s="332"/>
      <c r="O42" s="332"/>
      <c r="P42" s="332"/>
      <c r="Q42" s="332"/>
      <c r="R42" s="332"/>
      <c r="S42" s="332"/>
      <c r="T42" s="332"/>
      <c r="U42" s="332"/>
      <c r="V42" s="332"/>
      <c r="W42" s="332"/>
      <c r="X42" s="332"/>
      <c r="Y42" s="332"/>
      <c r="Z42" s="332"/>
      <c r="AA42" s="332"/>
      <c r="AB42" s="332"/>
      <c r="AC42" s="332"/>
      <c r="AD42" s="332"/>
      <c r="AE42" s="332"/>
      <c r="AF42" s="332"/>
      <c r="AG42" s="332"/>
      <c r="AH42" s="332"/>
      <c r="AI42" s="332"/>
      <c r="AJ42" s="332"/>
      <c r="AK42" s="332"/>
      <c r="AL42" s="332"/>
      <c r="AM42" s="332"/>
      <c r="AN42" s="332"/>
      <c r="AO42" s="332"/>
      <c r="AP42" s="332"/>
      <c r="AQ42" s="332"/>
      <c r="AR42" s="332"/>
      <c r="AS42" s="332"/>
      <c r="AT42" s="332"/>
      <c r="AU42" s="332"/>
      <c r="AV42" s="332"/>
      <c r="AW42" s="332"/>
      <c r="AX42" s="332"/>
      <c r="AY42" s="332"/>
      <c r="AZ42" s="332"/>
    </row>
    <row r="43" spans="1:52" s="317" customFormat="1">
      <c r="A43" s="332"/>
      <c r="B43" s="332"/>
      <c r="C43" s="326" t="s">
        <v>421</v>
      </c>
      <c r="D43" s="332"/>
      <c r="E43" s="332"/>
      <c r="F43" s="332"/>
      <c r="G43" s="332"/>
      <c r="H43" s="332"/>
      <c r="I43" s="332"/>
      <c r="J43" s="332"/>
      <c r="K43" s="332"/>
      <c r="L43" s="332"/>
      <c r="M43" s="332"/>
      <c r="N43" s="332"/>
      <c r="O43" s="332"/>
      <c r="P43" s="332"/>
      <c r="Q43" s="332"/>
      <c r="R43" s="332"/>
      <c r="S43" s="332"/>
      <c r="T43" s="332"/>
      <c r="U43" s="332"/>
      <c r="V43" s="332"/>
      <c r="W43" s="332"/>
      <c r="X43" s="332"/>
      <c r="Y43" s="332"/>
      <c r="Z43" s="332"/>
      <c r="AA43" s="332"/>
      <c r="AB43" s="332"/>
      <c r="AC43" s="332"/>
      <c r="AD43" s="332"/>
      <c r="AE43" s="332"/>
      <c r="AF43" s="332"/>
      <c r="AG43" s="332"/>
      <c r="AH43" s="332"/>
      <c r="AI43" s="332"/>
      <c r="AJ43" s="332"/>
      <c r="AK43" s="332"/>
      <c r="AL43" s="332"/>
      <c r="AM43" s="332"/>
      <c r="AN43" s="332"/>
      <c r="AO43" s="332"/>
      <c r="AP43" s="332"/>
      <c r="AQ43" s="332"/>
      <c r="AR43" s="332"/>
      <c r="AS43" s="332"/>
      <c r="AT43" s="332"/>
      <c r="AU43" s="332"/>
      <c r="AV43" s="332"/>
      <c r="AW43" s="332"/>
      <c r="AX43" s="332"/>
      <c r="AY43" s="332"/>
      <c r="AZ43" s="332"/>
    </row>
    <row r="44" spans="1:52" s="317" customFormat="1">
      <c r="A44" s="332"/>
      <c r="B44" s="332"/>
      <c r="C44" s="332" t="s">
        <v>436</v>
      </c>
      <c r="D44" s="332"/>
      <c r="E44" s="332"/>
      <c r="F44" s="332"/>
      <c r="G44" s="332"/>
      <c r="H44" s="332"/>
      <c r="I44" s="332"/>
      <c r="J44" s="332"/>
      <c r="K44" s="332"/>
      <c r="L44" s="332"/>
      <c r="M44" s="332"/>
      <c r="N44" s="332"/>
      <c r="O44" s="332"/>
      <c r="P44" s="332"/>
      <c r="Q44" s="332"/>
      <c r="R44" s="332"/>
      <c r="S44" s="332"/>
      <c r="T44" s="332"/>
      <c r="U44" s="332"/>
      <c r="V44" s="332"/>
      <c r="W44" s="332"/>
      <c r="X44" s="332"/>
      <c r="Y44" s="332"/>
      <c r="Z44" s="332"/>
      <c r="AA44" s="332"/>
      <c r="AB44" s="332"/>
      <c r="AC44" s="332"/>
      <c r="AD44" s="332"/>
      <c r="AE44" s="332"/>
      <c r="AF44" s="332"/>
      <c r="AG44" s="332"/>
      <c r="AH44" s="332"/>
      <c r="AI44" s="332"/>
      <c r="AJ44" s="332"/>
      <c r="AK44" s="332"/>
      <c r="AL44" s="332"/>
      <c r="AM44" s="332"/>
      <c r="AN44" s="332"/>
      <c r="AO44" s="332"/>
      <c r="AP44" s="332"/>
      <c r="AQ44" s="332"/>
      <c r="AR44" s="332"/>
      <c r="AS44" s="332"/>
      <c r="AT44" s="332"/>
      <c r="AU44" s="332"/>
      <c r="AV44" s="332"/>
      <c r="AW44" s="332"/>
      <c r="AX44" s="332"/>
      <c r="AY44" s="332"/>
      <c r="AZ44" s="332"/>
    </row>
    <row r="45" spans="1:52" s="317" customFormat="1">
      <c r="A45" s="332"/>
      <c r="B45" s="332"/>
      <c r="C45" s="332" t="s">
        <v>422</v>
      </c>
      <c r="D45" s="332"/>
      <c r="E45" s="332"/>
      <c r="F45" s="332"/>
      <c r="G45" s="332"/>
      <c r="H45" s="332"/>
      <c r="I45" s="332"/>
      <c r="J45" s="332"/>
      <c r="K45" s="332"/>
      <c r="L45" s="332"/>
      <c r="M45" s="332"/>
      <c r="N45" s="332"/>
      <c r="O45" s="332"/>
      <c r="P45" s="332"/>
      <c r="Q45" s="332"/>
      <c r="R45" s="332"/>
      <c r="S45" s="332"/>
      <c r="T45" s="332"/>
      <c r="U45" s="332"/>
      <c r="V45" s="332"/>
      <c r="W45" s="332"/>
      <c r="X45" s="332"/>
      <c r="Y45" s="332"/>
      <c r="Z45" s="332"/>
      <c r="AA45" s="332"/>
      <c r="AB45" s="332"/>
      <c r="AC45" s="332"/>
      <c r="AD45" s="332"/>
      <c r="AE45" s="332"/>
      <c r="AF45" s="332"/>
      <c r="AG45" s="332"/>
      <c r="AH45" s="332"/>
      <c r="AI45" s="332"/>
      <c r="AJ45" s="332"/>
      <c r="AK45" s="332"/>
      <c r="AL45" s="332"/>
      <c r="AM45" s="332"/>
      <c r="AN45" s="332"/>
      <c r="AO45" s="332"/>
      <c r="AP45" s="332"/>
      <c r="AQ45" s="332"/>
      <c r="AR45" s="332"/>
      <c r="AS45" s="332"/>
      <c r="AT45" s="332"/>
      <c r="AU45" s="332"/>
      <c r="AV45" s="332"/>
      <c r="AW45" s="332"/>
      <c r="AX45" s="332"/>
      <c r="AY45" s="332"/>
      <c r="AZ45" s="332"/>
    </row>
    <row r="46" spans="1:52" s="317" customFormat="1">
      <c r="A46" s="332"/>
      <c r="B46" s="332"/>
      <c r="C46" s="332"/>
      <c r="D46" s="332"/>
      <c r="E46" s="332"/>
      <c r="F46" s="332"/>
      <c r="G46" s="357"/>
      <c r="H46" s="357"/>
      <c r="I46" s="357"/>
      <c r="J46" s="357"/>
      <c r="K46" s="357"/>
      <c r="L46" s="357"/>
      <c r="M46" s="357"/>
      <c r="N46" s="357"/>
      <c r="O46" s="357"/>
      <c r="P46" s="332"/>
      <c r="Q46" s="332"/>
      <c r="R46" s="332"/>
      <c r="S46" s="332"/>
      <c r="T46" s="332"/>
      <c r="U46" s="332"/>
      <c r="V46" s="332"/>
      <c r="W46" s="332"/>
      <c r="X46" s="332"/>
      <c r="Y46" s="332"/>
      <c r="Z46" s="332"/>
      <c r="AA46" s="332"/>
      <c r="AB46" s="332"/>
      <c r="AC46" s="332"/>
      <c r="AD46" s="332"/>
      <c r="AE46" s="332"/>
      <c r="AF46" s="332"/>
      <c r="AG46" s="332"/>
      <c r="AH46" s="332"/>
      <c r="AI46" s="332"/>
      <c r="AJ46" s="332"/>
      <c r="AK46" s="332"/>
      <c r="AL46" s="332"/>
      <c r="AM46" s="332"/>
      <c r="AN46" s="332"/>
      <c r="AO46" s="332"/>
      <c r="AP46" s="332"/>
      <c r="AQ46" s="332"/>
      <c r="AR46" s="332"/>
      <c r="AS46" s="332"/>
      <c r="AT46" s="332"/>
      <c r="AU46" s="332"/>
      <c r="AV46" s="332"/>
      <c r="AW46" s="332"/>
      <c r="AX46" s="332"/>
      <c r="AY46" s="332"/>
      <c r="AZ46" s="332"/>
    </row>
    <row r="47" spans="1:52" s="317" customFormat="1">
      <c r="A47" s="332"/>
      <c r="B47" s="332"/>
      <c r="C47" s="326" t="s">
        <v>457</v>
      </c>
      <c r="D47" s="332"/>
      <c r="E47" s="332"/>
      <c r="F47" s="332"/>
      <c r="G47" s="357"/>
      <c r="H47" s="357"/>
      <c r="I47" s="357"/>
      <c r="J47" s="357"/>
      <c r="K47" s="357"/>
      <c r="L47" s="357"/>
      <c r="M47" s="357"/>
      <c r="N47" s="357"/>
      <c r="O47" s="357"/>
      <c r="P47" s="332"/>
      <c r="Q47" s="332"/>
      <c r="R47" s="332"/>
      <c r="S47" s="332"/>
      <c r="T47" s="332"/>
      <c r="U47" s="332"/>
      <c r="V47" s="332"/>
      <c r="W47" s="332"/>
      <c r="X47" s="332"/>
      <c r="Y47" s="332"/>
      <c r="Z47" s="332"/>
      <c r="AA47" s="332"/>
      <c r="AB47" s="332"/>
      <c r="AC47" s="332"/>
      <c r="AD47" s="332"/>
      <c r="AE47" s="332"/>
      <c r="AF47" s="332"/>
      <c r="AG47" s="332"/>
      <c r="AH47" s="332"/>
      <c r="AI47" s="332"/>
      <c r="AJ47" s="332"/>
      <c r="AK47" s="332"/>
      <c r="AL47" s="332"/>
      <c r="AM47" s="332"/>
      <c r="AN47" s="332"/>
      <c r="AO47" s="332"/>
      <c r="AP47" s="332"/>
      <c r="AQ47" s="332"/>
      <c r="AR47" s="332"/>
      <c r="AS47" s="332"/>
      <c r="AT47" s="332"/>
      <c r="AU47" s="332"/>
      <c r="AV47" s="332"/>
      <c r="AW47" s="332"/>
      <c r="AX47" s="332"/>
      <c r="AY47" s="332"/>
      <c r="AZ47" s="332"/>
    </row>
    <row r="48" spans="1:52" s="317" customFormat="1">
      <c r="A48" s="332"/>
      <c r="B48" s="332"/>
      <c r="C48" s="332" t="s">
        <v>423</v>
      </c>
      <c r="D48" s="332"/>
      <c r="E48" s="332"/>
      <c r="F48" s="332"/>
      <c r="G48" s="357"/>
      <c r="H48" s="357"/>
      <c r="I48" s="357"/>
      <c r="J48" s="357"/>
      <c r="K48" s="357"/>
      <c r="L48" s="357"/>
      <c r="M48" s="357"/>
      <c r="N48" s="357"/>
      <c r="O48" s="357"/>
      <c r="P48" s="332"/>
      <c r="Q48" s="332"/>
      <c r="R48" s="332"/>
      <c r="S48" s="332"/>
      <c r="T48" s="332"/>
      <c r="U48" s="332"/>
      <c r="V48" s="332"/>
      <c r="W48" s="332"/>
      <c r="X48" s="332"/>
      <c r="Y48" s="332"/>
      <c r="Z48" s="332"/>
      <c r="AA48" s="332"/>
      <c r="AB48" s="332"/>
      <c r="AC48" s="332"/>
      <c r="AD48" s="332"/>
      <c r="AE48" s="332"/>
      <c r="AF48" s="332"/>
      <c r="AG48" s="332"/>
      <c r="AH48" s="332"/>
      <c r="AI48" s="332"/>
      <c r="AJ48" s="332"/>
      <c r="AK48" s="332"/>
      <c r="AL48" s="332"/>
      <c r="AM48" s="332"/>
      <c r="AN48" s="332"/>
      <c r="AO48" s="332"/>
      <c r="AP48" s="332"/>
      <c r="AQ48" s="332"/>
      <c r="AR48" s="332"/>
      <c r="AS48" s="332"/>
      <c r="AT48" s="332"/>
      <c r="AU48" s="332"/>
      <c r="AV48" s="332"/>
      <c r="AW48" s="332"/>
      <c r="AX48" s="332"/>
      <c r="AY48" s="332"/>
      <c r="AZ48" s="332"/>
    </row>
    <row r="49" spans="1:52" s="317" customFormat="1">
      <c r="A49" s="332"/>
      <c r="B49" s="332"/>
      <c r="C49" s="332" t="s">
        <v>424</v>
      </c>
      <c r="D49" s="332"/>
      <c r="E49" s="332"/>
      <c r="F49" s="332"/>
      <c r="G49" s="357"/>
      <c r="H49" s="357"/>
      <c r="I49" s="357"/>
      <c r="J49" s="357"/>
      <c r="K49" s="357"/>
      <c r="L49" s="357"/>
      <c r="M49" s="357"/>
      <c r="N49" s="357"/>
      <c r="O49" s="357"/>
      <c r="P49" s="332"/>
      <c r="Q49" s="332"/>
      <c r="R49" s="332"/>
      <c r="S49" s="332"/>
      <c r="T49" s="332"/>
      <c r="U49" s="332"/>
      <c r="V49" s="332"/>
      <c r="W49" s="332"/>
      <c r="X49" s="332"/>
      <c r="Y49" s="332"/>
      <c r="Z49" s="332"/>
      <c r="AA49" s="332"/>
      <c r="AB49" s="332"/>
      <c r="AC49" s="332"/>
      <c r="AD49" s="332"/>
      <c r="AE49" s="332"/>
      <c r="AF49" s="332"/>
      <c r="AG49" s="332"/>
      <c r="AH49" s="332"/>
      <c r="AI49" s="332"/>
      <c r="AJ49" s="332"/>
      <c r="AK49" s="332"/>
      <c r="AL49" s="332"/>
      <c r="AM49" s="332"/>
      <c r="AN49" s="332"/>
      <c r="AO49" s="332"/>
      <c r="AP49" s="332"/>
      <c r="AQ49" s="332"/>
      <c r="AR49" s="332"/>
      <c r="AS49" s="332"/>
      <c r="AT49" s="332"/>
      <c r="AU49" s="332"/>
      <c r="AV49" s="332"/>
      <c r="AW49" s="332"/>
      <c r="AX49" s="332"/>
      <c r="AY49" s="332"/>
      <c r="AZ49" s="332"/>
    </row>
    <row r="50" spans="1:52" s="317" customFormat="1">
      <c r="A50" s="332"/>
      <c r="B50" s="332"/>
      <c r="C50" s="332" t="s">
        <v>425</v>
      </c>
      <c r="D50" s="332"/>
      <c r="E50" s="332"/>
      <c r="F50" s="332"/>
      <c r="G50" s="357"/>
      <c r="H50" s="357"/>
      <c r="I50" s="357"/>
      <c r="J50" s="357"/>
      <c r="K50" s="357"/>
      <c r="L50" s="357"/>
      <c r="M50" s="357"/>
      <c r="N50" s="357"/>
      <c r="O50" s="357"/>
      <c r="P50" s="332"/>
      <c r="Q50" s="332"/>
      <c r="R50" s="332"/>
      <c r="S50" s="332"/>
      <c r="T50" s="332"/>
      <c r="U50" s="332"/>
      <c r="V50" s="332"/>
      <c r="W50" s="332"/>
      <c r="X50" s="332"/>
      <c r="Y50" s="332"/>
      <c r="Z50" s="332"/>
      <c r="AA50" s="332"/>
      <c r="AB50" s="332"/>
      <c r="AC50" s="332"/>
      <c r="AD50" s="332"/>
      <c r="AE50" s="332"/>
      <c r="AF50" s="332"/>
      <c r="AG50" s="332"/>
      <c r="AH50" s="332"/>
      <c r="AI50" s="332"/>
      <c r="AJ50" s="332"/>
      <c r="AK50" s="332"/>
      <c r="AL50" s="332"/>
      <c r="AM50" s="332"/>
      <c r="AN50" s="332"/>
      <c r="AO50" s="332"/>
      <c r="AP50" s="332"/>
      <c r="AQ50" s="332"/>
      <c r="AR50" s="332"/>
      <c r="AS50" s="332"/>
      <c r="AT50" s="332"/>
      <c r="AU50" s="332"/>
      <c r="AV50" s="332"/>
      <c r="AW50" s="332"/>
      <c r="AX50" s="332"/>
      <c r="AY50" s="332"/>
      <c r="AZ50" s="332"/>
    </row>
    <row r="51" spans="1:52" s="317" customFormat="1">
      <c r="A51" s="332"/>
      <c r="B51" s="332"/>
      <c r="C51" s="332" t="s">
        <v>426</v>
      </c>
      <c r="D51" s="332"/>
      <c r="E51" s="332"/>
      <c r="F51" s="332"/>
      <c r="G51" s="357"/>
      <c r="H51" s="357"/>
      <c r="I51" s="357"/>
      <c r="J51" s="357"/>
      <c r="K51" s="357"/>
      <c r="L51" s="357"/>
      <c r="M51" s="357"/>
      <c r="N51" s="357"/>
      <c r="O51" s="357"/>
      <c r="P51" s="332"/>
      <c r="Q51" s="332"/>
      <c r="R51" s="332"/>
      <c r="S51" s="332"/>
      <c r="T51" s="332"/>
      <c r="U51" s="332"/>
      <c r="V51" s="332"/>
      <c r="W51" s="332"/>
      <c r="X51" s="332"/>
      <c r="Y51" s="332"/>
      <c r="Z51" s="332"/>
      <c r="AA51" s="332"/>
      <c r="AB51" s="332"/>
      <c r="AC51" s="332"/>
      <c r="AD51" s="332"/>
      <c r="AE51" s="332"/>
      <c r="AF51" s="332"/>
      <c r="AG51" s="332"/>
      <c r="AH51" s="332"/>
      <c r="AI51" s="332"/>
      <c r="AJ51" s="332"/>
      <c r="AK51" s="332"/>
      <c r="AL51" s="332"/>
      <c r="AM51" s="332"/>
      <c r="AN51" s="332"/>
      <c r="AO51" s="332"/>
      <c r="AP51" s="332"/>
      <c r="AQ51" s="332"/>
      <c r="AR51" s="332"/>
      <c r="AS51" s="332"/>
      <c r="AT51" s="332"/>
      <c r="AU51" s="332"/>
      <c r="AV51" s="332"/>
      <c r="AW51" s="332"/>
      <c r="AX51" s="332"/>
      <c r="AY51" s="332"/>
      <c r="AZ51" s="332"/>
    </row>
    <row r="52" spans="1:52" s="317" customFormat="1">
      <c r="A52" s="332"/>
      <c r="B52" s="332"/>
      <c r="C52" s="332"/>
      <c r="D52" s="332"/>
      <c r="E52" s="332"/>
      <c r="F52" s="332"/>
      <c r="G52" s="680"/>
      <c r="H52" s="357"/>
      <c r="I52" s="357"/>
      <c r="J52" s="357"/>
      <c r="K52" s="357"/>
      <c r="L52" s="357"/>
      <c r="M52" s="357"/>
      <c r="N52" s="357"/>
      <c r="O52" s="357"/>
      <c r="P52" s="332"/>
      <c r="Q52" s="332"/>
      <c r="R52" s="332"/>
      <c r="S52" s="332"/>
      <c r="T52" s="332"/>
      <c r="U52" s="332"/>
      <c r="V52" s="332"/>
      <c r="W52" s="332"/>
      <c r="X52" s="332"/>
      <c r="Y52" s="332"/>
      <c r="Z52" s="332"/>
      <c r="AA52" s="332"/>
      <c r="AB52" s="332"/>
      <c r="AC52" s="332"/>
      <c r="AD52" s="332"/>
      <c r="AE52" s="332"/>
      <c r="AF52" s="332"/>
      <c r="AG52" s="332"/>
      <c r="AH52" s="332"/>
      <c r="AI52" s="332"/>
      <c r="AJ52" s="332"/>
      <c r="AK52" s="332"/>
      <c r="AL52" s="332"/>
      <c r="AM52" s="332"/>
      <c r="AN52" s="332"/>
      <c r="AO52" s="332"/>
      <c r="AP52" s="332"/>
      <c r="AQ52" s="332"/>
      <c r="AR52" s="332"/>
      <c r="AS52" s="332"/>
      <c r="AT52" s="332"/>
      <c r="AU52" s="332"/>
      <c r="AV52" s="332"/>
      <c r="AW52" s="332"/>
      <c r="AX52" s="332"/>
      <c r="AY52" s="332"/>
      <c r="AZ52" s="332"/>
    </row>
    <row r="53" spans="1:52" s="317" customFormat="1">
      <c r="A53" s="332"/>
      <c r="B53" s="332"/>
      <c r="C53" s="332"/>
      <c r="D53" s="332"/>
      <c r="E53" s="332"/>
      <c r="F53" s="332"/>
      <c r="G53" s="357"/>
      <c r="H53" s="357"/>
      <c r="I53" s="357"/>
      <c r="J53" s="357"/>
      <c r="K53" s="357"/>
      <c r="L53" s="357"/>
      <c r="M53" s="357"/>
      <c r="N53" s="357"/>
      <c r="O53" s="357"/>
      <c r="P53" s="332"/>
      <c r="Q53" s="332"/>
      <c r="R53" s="332"/>
      <c r="S53" s="332"/>
      <c r="T53" s="332"/>
      <c r="U53" s="332"/>
      <c r="V53" s="332"/>
      <c r="W53" s="332"/>
      <c r="X53" s="332"/>
      <c r="Y53" s="332"/>
      <c r="Z53" s="332"/>
      <c r="AA53" s="332"/>
      <c r="AB53" s="332"/>
      <c r="AC53" s="332"/>
      <c r="AD53" s="332"/>
      <c r="AE53" s="332"/>
      <c r="AF53" s="332"/>
      <c r="AG53" s="332"/>
      <c r="AH53" s="332"/>
      <c r="AI53" s="332"/>
      <c r="AJ53" s="332"/>
      <c r="AK53" s="332"/>
      <c r="AL53" s="332"/>
      <c r="AM53" s="332"/>
      <c r="AN53" s="332"/>
      <c r="AO53" s="332"/>
      <c r="AP53" s="332"/>
      <c r="AQ53" s="332"/>
      <c r="AR53" s="332"/>
      <c r="AS53" s="332"/>
      <c r="AT53" s="332"/>
      <c r="AU53" s="332"/>
      <c r="AV53" s="332"/>
      <c r="AW53" s="332"/>
      <c r="AX53" s="332"/>
      <c r="AY53" s="332"/>
      <c r="AZ53" s="332"/>
    </row>
    <row r="54" spans="1:52" s="317" customFormat="1" ht="15.75">
      <c r="A54" s="332"/>
      <c r="B54" s="332"/>
      <c r="C54" s="486" t="s">
        <v>439</v>
      </c>
      <c r="D54" s="368"/>
      <c r="E54" s="368"/>
      <c r="F54" s="368"/>
      <c r="G54" s="368"/>
      <c r="H54" s="368"/>
      <c r="I54" s="368"/>
      <c r="J54" s="368"/>
      <c r="K54" s="368"/>
      <c r="L54" s="368"/>
      <c r="M54" s="368"/>
      <c r="N54" s="368"/>
      <c r="O54" s="368"/>
      <c r="P54" s="368"/>
      <c r="Q54" s="368"/>
      <c r="R54" s="332"/>
      <c r="S54" s="332"/>
      <c r="T54" s="332"/>
      <c r="U54" s="332"/>
      <c r="V54" s="332"/>
      <c r="W54" s="332"/>
      <c r="X54" s="332"/>
      <c r="Y54" s="332"/>
      <c r="Z54" s="332"/>
      <c r="AA54" s="332"/>
      <c r="AB54" s="332"/>
      <c r="AC54" s="332"/>
      <c r="AD54" s="332"/>
      <c r="AE54" s="332"/>
      <c r="AF54" s="332"/>
      <c r="AG54" s="332"/>
      <c r="AH54" s="332"/>
      <c r="AI54" s="332"/>
      <c r="AJ54" s="332"/>
      <c r="AK54" s="332"/>
      <c r="AL54" s="332"/>
      <c r="AM54" s="332"/>
      <c r="AN54" s="332"/>
      <c r="AO54" s="332"/>
      <c r="AP54" s="332"/>
      <c r="AQ54" s="332"/>
      <c r="AR54" s="332"/>
      <c r="AS54" s="332"/>
      <c r="AT54" s="332"/>
      <c r="AU54" s="332"/>
      <c r="AV54" s="332"/>
      <c r="AW54" s="332"/>
      <c r="AX54" s="332"/>
      <c r="AY54" s="332"/>
      <c r="AZ54" s="332"/>
    </row>
    <row r="55" spans="1:52" s="317" customFormat="1">
      <c r="A55" s="332"/>
      <c r="B55" s="332"/>
      <c r="C55" s="332"/>
      <c r="D55" s="332"/>
      <c r="E55" s="332"/>
      <c r="F55" s="332"/>
      <c r="G55" s="332"/>
      <c r="H55" s="332"/>
      <c r="I55" s="332"/>
      <c r="J55" s="332"/>
      <c r="K55" s="332"/>
      <c r="L55" s="332"/>
      <c r="M55" s="332"/>
      <c r="N55" s="332"/>
      <c r="O55" s="332"/>
      <c r="P55" s="332"/>
      <c r="Q55" s="332"/>
      <c r="R55" s="332"/>
      <c r="S55" s="332"/>
      <c r="T55" s="332"/>
      <c r="U55" s="332"/>
      <c r="V55" s="332"/>
      <c r="W55" s="332"/>
      <c r="X55" s="332"/>
      <c r="Y55" s="332"/>
      <c r="Z55" s="332"/>
      <c r="AA55" s="332"/>
      <c r="AB55" s="332"/>
      <c r="AC55" s="332"/>
      <c r="AD55" s="332"/>
      <c r="AE55" s="332"/>
      <c r="AF55" s="332"/>
      <c r="AG55" s="332"/>
      <c r="AH55" s="332"/>
      <c r="AI55" s="332"/>
      <c r="AJ55" s="332"/>
      <c r="AK55" s="332"/>
      <c r="AL55" s="332"/>
      <c r="AM55" s="332"/>
      <c r="AN55" s="332"/>
      <c r="AO55" s="332"/>
      <c r="AP55" s="332"/>
      <c r="AQ55" s="332"/>
      <c r="AR55" s="332"/>
      <c r="AS55" s="332"/>
      <c r="AT55" s="332"/>
      <c r="AU55" s="332"/>
      <c r="AV55" s="332"/>
      <c r="AW55" s="332"/>
      <c r="AX55" s="332"/>
      <c r="AY55" s="332"/>
      <c r="AZ55" s="332"/>
    </row>
    <row r="56" spans="1:52" s="5" customFormat="1" ht="15">
      <c r="A56" s="368"/>
      <c r="B56" s="368"/>
      <c r="C56" s="671" t="s">
        <v>427</v>
      </c>
      <c r="D56" s="671" t="s">
        <v>428</v>
      </c>
      <c r="E56" s="671"/>
      <c r="F56" s="671" t="s">
        <v>325</v>
      </c>
      <c r="G56" s="671"/>
      <c r="H56" s="671"/>
      <c r="I56" s="671"/>
      <c r="J56" s="671"/>
      <c r="K56" s="671"/>
      <c r="L56" s="671"/>
      <c r="M56" s="671"/>
      <c r="N56" s="671"/>
      <c r="O56" s="671"/>
      <c r="P56" s="671"/>
      <c r="Q56" s="671"/>
      <c r="R56" s="368"/>
      <c r="S56" s="368"/>
      <c r="T56" s="368"/>
      <c r="U56" s="368"/>
      <c r="V56" s="368"/>
      <c r="W56" s="368"/>
      <c r="X56" s="368"/>
      <c r="Y56" s="368"/>
      <c r="Z56" s="368"/>
      <c r="AA56" s="368"/>
      <c r="AB56" s="368"/>
      <c r="AC56" s="368"/>
      <c r="AD56" s="368"/>
      <c r="AE56" s="368"/>
      <c r="AF56" s="368"/>
      <c r="AG56" s="368"/>
      <c r="AH56" s="368"/>
      <c r="AI56" s="368"/>
      <c r="AJ56" s="368"/>
      <c r="AK56" s="368"/>
      <c r="AL56" s="368"/>
      <c r="AM56" s="368"/>
      <c r="AN56" s="368"/>
      <c r="AO56" s="368"/>
      <c r="AP56" s="368"/>
      <c r="AQ56" s="368"/>
      <c r="AR56" s="368"/>
      <c r="AS56" s="368"/>
      <c r="AT56" s="368"/>
      <c r="AU56" s="368"/>
      <c r="AV56" s="368"/>
      <c r="AW56" s="368"/>
      <c r="AX56" s="368"/>
      <c r="AY56" s="368"/>
      <c r="AZ56" s="368"/>
    </row>
    <row r="57" spans="1:52" s="317" customFormat="1">
      <c r="A57" s="332"/>
      <c r="B57" s="332"/>
      <c r="C57" s="672">
        <v>1</v>
      </c>
      <c r="D57" s="673" t="s">
        <v>432</v>
      </c>
      <c r="E57" s="673"/>
      <c r="F57" s="674" t="s">
        <v>437</v>
      </c>
      <c r="G57" s="674"/>
      <c r="H57" s="674"/>
      <c r="I57" s="674"/>
      <c r="J57" s="674"/>
      <c r="K57" s="674"/>
      <c r="L57" s="674"/>
      <c r="M57" s="674"/>
      <c r="N57" s="674"/>
      <c r="O57" s="674"/>
      <c r="P57" s="674"/>
      <c r="Q57" s="674"/>
      <c r="R57" s="332"/>
      <c r="S57" s="332"/>
      <c r="T57" s="332"/>
      <c r="U57" s="332"/>
      <c r="V57" s="332"/>
      <c r="W57" s="332"/>
      <c r="X57" s="332"/>
      <c r="Y57" s="332"/>
      <c r="Z57" s="332"/>
      <c r="AA57" s="332"/>
      <c r="AB57" s="332"/>
      <c r="AC57" s="332"/>
      <c r="AD57" s="332"/>
      <c r="AE57" s="332"/>
      <c r="AF57" s="332"/>
      <c r="AG57" s="332"/>
      <c r="AH57" s="332"/>
      <c r="AI57" s="332"/>
      <c r="AJ57" s="332"/>
      <c r="AK57" s="332"/>
      <c r="AL57" s="332"/>
      <c r="AM57" s="332"/>
      <c r="AN57" s="332"/>
      <c r="AO57" s="332"/>
      <c r="AP57" s="332"/>
      <c r="AQ57" s="332"/>
      <c r="AR57" s="332"/>
      <c r="AS57" s="332"/>
      <c r="AT57" s="332"/>
      <c r="AU57" s="332"/>
      <c r="AV57" s="332"/>
      <c r="AW57" s="332"/>
      <c r="AX57" s="332"/>
      <c r="AY57" s="332"/>
      <c r="AZ57" s="332"/>
    </row>
    <row r="58" spans="1:52" s="317" customFormat="1">
      <c r="A58" s="332"/>
      <c r="B58" s="332"/>
      <c r="C58" s="675"/>
      <c r="D58" s="332"/>
      <c r="E58" s="332"/>
      <c r="F58" s="332"/>
      <c r="G58" s="332"/>
      <c r="H58" s="332"/>
      <c r="I58" s="332"/>
      <c r="J58" s="332"/>
      <c r="K58" s="332"/>
      <c r="L58" s="332"/>
      <c r="M58" s="332"/>
      <c r="N58" s="332"/>
      <c r="O58" s="332"/>
      <c r="P58" s="332"/>
      <c r="Q58" s="332"/>
      <c r="R58" s="332"/>
      <c r="S58" s="332"/>
      <c r="T58" s="332"/>
      <c r="U58" s="332"/>
      <c r="V58" s="332"/>
      <c r="W58" s="332"/>
      <c r="X58" s="332"/>
      <c r="Y58" s="332"/>
      <c r="Z58" s="332"/>
      <c r="AA58" s="332"/>
      <c r="AB58" s="332"/>
      <c r="AC58" s="332"/>
      <c r="AD58" s="332"/>
      <c r="AE58" s="332"/>
      <c r="AF58" s="332"/>
      <c r="AG58" s="332"/>
      <c r="AH58" s="332"/>
      <c r="AI58" s="332"/>
      <c r="AJ58" s="332"/>
      <c r="AK58" s="332"/>
      <c r="AL58" s="332"/>
      <c r="AM58" s="332"/>
      <c r="AN58" s="332"/>
      <c r="AO58" s="332"/>
      <c r="AP58" s="332"/>
      <c r="AQ58" s="332"/>
      <c r="AR58" s="332"/>
      <c r="AS58" s="332"/>
      <c r="AT58" s="332"/>
      <c r="AU58" s="332"/>
      <c r="AV58" s="332"/>
      <c r="AW58" s="332"/>
      <c r="AX58" s="332"/>
      <c r="AY58" s="332"/>
      <c r="AZ58" s="332"/>
    </row>
    <row r="59" spans="1:52" s="317" customFormat="1">
      <c r="A59" s="332"/>
      <c r="B59" s="332"/>
      <c r="C59" s="676">
        <v>2</v>
      </c>
      <c r="D59" s="677" t="s">
        <v>433</v>
      </c>
      <c r="E59" s="332"/>
      <c r="F59" s="332" t="s">
        <v>434</v>
      </c>
      <c r="G59" s="332"/>
      <c r="H59" s="332"/>
      <c r="I59" s="332"/>
      <c r="J59" s="332"/>
      <c r="K59" s="332"/>
      <c r="L59" s="332"/>
      <c r="M59" s="332"/>
      <c r="N59" s="332"/>
      <c r="O59" s="332"/>
      <c r="P59" s="332"/>
      <c r="Q59" s="332"/>
      <c r="R59" s="332"/>
      <c r="S59" s="332"/>
      <c r="T59" s="332"/>
      <c r="U59" s="332"/>
      <c r="V59" s="332"/>
      <c r="W59" s="332"/>
      <c r="X59" s="332"/>
      <c r="Y59" s="332"/>
      <c r="Z59" s="332"/>
      <c r="AA59" s="332"/>
      <c r="AB59" s="332"/>
      <c r="AC59" s="332"/>
      <c r="AD59" s="332"/>
      <c r="AE59" s="332"/>
      <c r="AF59" s="332"/>
      <c r="AG59" s="332"/>
      <c r="AH59" s="332"/>
      <c r="AI59" s="332"/>
      <c r="AJ59" s="332"/>
      <c r="AK59" s="332"/>
      <c r="AL59" s="332"/>
      <c r="AM59" s="332"/>
      <c r="AN59" s="332"/>
      <c r="AO59" s="332"/>
      <c r="AP59" s="332"/>
      <c r="AQ59" s="332"/>
      <c r="AR59" s="332"/>
      <c r="AS59" s="332"/>
      <c r="AT59" s="332"/>
      <c r="AU59" s="332"/>
      <c r="AV59" s="332"/>
      <c r="AW59" s="332"/>
      <c r="AX59" s="332"/>
      <c r="AY59" s="332"/>
      <c r="AZ59" s="332"/>
    </row>
    <row r="60" spans="1:52" s="317" customFormat="1">
      <c r="A60" s="332"/>
      <c r="B60" s="332"/>
      <c r="C60" s="675"/>
      <c r="D60" s="332"/>
      <c r="E60" s="332"/>
      <c r="F60" s="332"/>
      <c r="G60" s="332"/>
      <c r="H60" s="332"/>
      <c r="I60" s="332"/>
      <c r="J60" s="332"/>
      <c r="K60" s="332"/>
      <c r="L60" s="332"/>
      <c r="M60" s="332"/>
      <c r="N60" s="332"/>
      <c r="O60" s="332"/>
      <c r="P60" s="332"/>
      <c r="Q60" s="332"/>
      <c r="R60" s="332"/>
      <c r="S60" s="332"/>
      <c r="T60" s="332"/>
      <c r="U60" s="332"/>
      <c r="V60" s="332"/>
      <c r="W60" s="332"/>
      <c r="X60" s="332"/>
      <c r="Y60" s="332"/>
      <c r="Z60" s="332"/>
      <c r="AA60" s="332"/>
      <c r="AB60" s="332"/>
      <c r="AC60" s="332"/>
      <c r="AD60" s="332"/>
      <c r="AE60" s="332"/>
      <c r="AF60" s="332"/>
      <c r="AG60" s="332"/>
      <c r="AH60" s="332"/>
      <c r="AI60" s="332"/>
      <c r="AJ60" s="332"/>
      <c r="AK60" s="332"/>
      <c r="AL60" s="332"/>
      <c r="AM60" s="332"/>
      <c r="AN60" s="332"/>
      <c r="AO60" s="332"/>
      <c r="AP60" s="332"/>
      <c r="AQ60" s="332"/>
      <c r="AR60" s="332"/>
      <c r="AS60" s="332"/>
      <c r="AT60" s="332"/>
      <c r="AU60" s="332"/>
      <c r="AV60" s="332"/>
      <c r="AW60" s="332"/>
      <c r="AX60" s="332"/>
      <c r="AY60" s="332"/>
      <c r="AZ60" s="332"/>
    </row>
    <row r="61" spans="1:52" s="317" customFormat="1">
      <c r="A61" s="332"/>
      <c r="B61" s="332"/>
      <c r="C61" s="676">
        <v>3</v>
      </c>
      <c r="D61" s="679" t="s">
        <v>408</v>
      </c>
      <c r="E61" s="332"/>
      <c r="F61" s="332" t="s">
        <v>458</v>
      </c>
      <c r="G61" s="332"/>
      <c r="H61" s="332"/>
      <c r="I61" s="332"/>
      <c r="J61" s="332"/>
      <c r="K61" s="332"/>
      <c r="L61" s="332"/>
      <c r="M61" s="332"/>
      <c r="N61" s="332"/>
      <c r="O61" s="332"/>
      <c r="P61" s="332"/>
      <c r="Q61" s="332"/>
      <c r="R61" s="332"/>
      <c r="S61" s="332"/>
      <c r="T61" s="332"/>
      <c r="U61" s="332"/>
      <c r="V61" s="332"/>
      <c r="W61" s="332"/>
      <c r="X61" s="332"/>
      <c r="Y61" s="332"/>
      <c r="Z61" s="332"/>
      <c r="AA61" s="332"/>
      <c r="AB61" s="332"/>
      <c r="AC61" s="332"/>
      <c r="AD61" s="332"/>
      <c r="AE61" s="332"/>
      <c r="AF61" s="332"/>
      <c r="AG61" s="332"/>
      <c r="AH61" s="332"/>
      <c r="AI61" s="332"/>
      <c r="AJ61" s="332"/>
      <c r="AK61" s="332"/>
      <c r="AL61" s="332"/>
      <c r="AM61" s="332"/>
      <c r="AN61" s="332"/>
      <c r="AO61" s="332"/>
      <c r="AP61" s="332"/>
      <c r="AQ61" s="332"/>
      <c r="AR61" s="332"/>
      <c r="AS61" s="332"/>
      <c r="AT61" s="332"/>
      <c r="AU61" s="332"/>
      <c r="AV61" s="332"/>
      <c r="AW61" s="332"/>
      <c r="AX61" s="332"/>
      <c r="AY61" s="332"/>
      <c r="AZ61" s="332"/>
    </row>
    <row r="62" spans="1:52" s="317" customFormat="1">
      <c r="A62" s="332"/>
      <c r="B62" s="332"/>
      <c r="C62" s="675"/>
      <c r="D62" s="332"/>
      <c r="E62" s="332"/>
      <c r="F62" s="332" t="s">
        <v>429</v>
      </c>
      <c r="G62" s="332"/>
      <c r="H62" s="332"/>
      <c r="I62" s="332"/>
      <c r="J62" s="332"/>
      <c r="K62" s="332"/>
      <c r="L62" s="332"/>
      <c r="M62" s="332"/>
      <c r="N62" s="332"/>
      <c r="O62" s="332"/>
      <c r="P62" s="332"/>
      <c r="Q62" s="332"/>
      <c r="R62" s="332"/>
      <c r="S62" s="332"/>
      <c r="T62" s="332"/>
      <c r="U62" s="332"/>
      <c r="V62" s="332"/>
      <c r="W62" s="332"/>
      <c r="X62" s="332"/>
      <c r="Y62" s="332"/>
      <c r="Z62" s="332"/>
      <c r="AA62" s="332"/>
      <c r="AB62" s="332"/>
      <c r="AC62" s="332"/>
      <c r="AD62" s="332"/>
      <c r="AE62" s="332"/>
      <c r="AF62" s="332"/>
      <c r="AG62" s="332"/>
      <c r="AH62" s="332"/>
      <c r="AI62" s="332"/>
      <c r="AJ62" s="332"/>
      <c r="AK62" s="332"/>
      <c r="AL62" s="332"/>
      <c r="AM62" s="332"/>
      <c r="AN62" s="332"/>
      <c r="AO62" s="332"/>
      <c r="AP62" s="332"/>
      <c r="AQ62" s="332"/>
      <c r="AR62" s="332"/>
      <c r="AS62" s="332"/>
      <c r="AT62" s="332"/>
      <c r="AU62" s="332"/>
      <c r="AV62" s="332"/>
      <c r="AW62" s="332"/>
      <c r="AX62" s="332"/>
      <c r="AY62" s="332"/>
      <c r="AZ62" s="332"/>
    </row>
    <row r="63" spans="1:52" s="317" customFormat="1">
      <c r="A63" s="332"/>
      <c r="B63" s="332"/>
      <c r="C63" s="675"/>
      <c r="D63" s="332"/>
      <c r="E63" s="332"/>
      <c r="F63" s="332" t="s">
        <v>435</v>
      </c>
      <c r="G63" s="332"/>
      <c r="H63" s="332"/>
      <c r="I63" s="332"/>
      <c r="J63" s="332"/>
      <c r="K63" s="332"/>
      <c r="L63" s="332"/>
      <c r="M63" s="332"/>
      <c r="N63" s="332"/>
      <c r="O63" s="332"/>
      <c r="P63" s="332"/>
      <c r="Q63" s="332"/>
      <c r="R63" s="332"/>
      <c r="S63" s="332"/>
      <c r="T63" s="332"/>
      <c r="U63" s="332"/>
      <c r="V63" s="332"/>
      <c r="W63" s="332"/>
      <c r="X63" s="332"/>
      <c r="Y63" s="332"/>
      <c r="Z63" s="332"/>
      <c r="AA63" s="332"/>
      <c r="AB63" s="332"/>
      <c r="AC63" s="332"/>
      <c r="AD63" s="332"/>
      <c r="AE63" s="332"/>
      <c r="AF63" s="332"/>
      <c r="AG63" s="332"/>
      <c r="AH63" s="332"/>
      <c r="AI63" s="332"/>
      <c r="AJ63" s="332"/>
      <c r="AK63" s="332"/>
      <c r="AL63" s="332"/>
      <c r="AM63" s="332"/>
      <c r="AN63" s="332"/>
      <c r="AO63" s="332"/>
      <c r="AP63" s="332"/>
      <c r="AQ63" s="332"/>
      <c r="AR63" s="332"/>
      <c r="AS63" s="332"/>
      <c r="AT63" s="332"/>
      <c r="AU63" s="332"/>
      <c r="AV63" s="332"/>
      <c r="AW63" s="332"/>
      <c r="AX63" s="332"/>
      <c r="AY63" s="332"/>
      <c r="AZ63" s="332"/>
    </row>
    <row r="64" spans="1:52" s="317" customFormat="1">
      <c r="A64" s="332"/>
      <c r="B64" s="332"/>
      <c r="C64" s="675"/>
      <c r="D64" s="678"/>
      <c r="E64" s="332"/>
      <c r="F64" s="332" t="s">
        <v>430</v>
      </c>
      <c r="G64" s="332"/>
      <c r="H64" s="332"/>
      <c r="I64" s="332"/>
      <c r="J64" s="332"/>
      <c r="K64" s="332"/>
      <c r="L64" s="332"/>
      <c r="M64" s="332"/>
      <c r="N64" s="332"/>
      <c r="O64" s="332"/>
      <c r="P64" s="332"/>
      <c r="Q64" s="332"/>
      <c r="R64" s="332"/>
      <c r="S64" s="332"/>
      <c r="T64" s="332"/>
      <c r="U64" s="332"/>
      <c r="V64" s="332"/>
      <c r="W64" s="332"/>
      <c r="X64" s="332"/>
      <c r="Y64" s="332"/>
      <c r="Z64" s="332"/>
      <c r="AA64" s="332"/>
      <c r="AB64" s="332"/>
      <c r="AC64" s="332"/>
      <c r="AD64" s="332"/>
      <c r="AE64" s="332"/>
      <c r="AF64" s="332"/>
      <c r="AG64" s="332"/>
      <c r="AH64" s="332"/>
      <c r="AI64" s="332"/>
      <c r="AJ64" s="332"/>
      <c r="AK64" s="332"/>
      <c r="AL64" s="332"/>
      <c r="AM64" s="332"/>
      <c r="AN64" s="332"/>
      <c r="AO64" s="332"/>
      <c r="AP64" s="332"/>
      <c r="AQ64" s="332"/>
      <c r="AR64" s="332"/>
      <c r="AS64" s="332"/>
      <c r="AT64" s="332"/>
      <c r="AU64" s="332"/>
      <c r="AV64" s="332"/>
      <c r="AW64" s="332"/>
      <c r="AX64" s="332"/>
      <c r="AY64" s="332"/>
      <c r="AZ64" s="332"/>
    </row>
    <row r="65" spans="1:52" s="317" customFormat="1">
      <c r="A65" s="332"/>
      <c r="B65" s="332"/>
      <c r="C65" s="332"/>
      <c r="D65" s="332"/>
      <c r="E65" s="332"/>
      <c r="F65" s="332" t="s">
        <v>431</v>
      </c>
      <c r="G65" s="332"/>
      <c r="H65" s="332"/>
      <c r="I65" s="332"/>
      <c r="J65" s="332"/>
      <c r="K65" s="332"/>
      <c r="L65" s="332"/>
      <c r="M65" s="332"/>
      <c r="N65" s="332"/>
      <c r="O65" s="332"/>
      <c r="P65" s="332"/>
      <c r="Q65" s="332"/>
      <c r="R65" s="332"/>
      <c r="S65" s="332"/>
      <c r="T65" s="332"/>
      <c r="U65" s="332"/>
      <c r="V65" s="332"/>
      <c r="W65" s="332"/>
      <c r="X65" s="332"/>
      <c r="Y65" s="332"/>
      <c r="Z65" s="332"/>
      <c r="AA65" s="332"/>
      <c r="AB65" s="332"/>
      <c r="AC65" s="332"/>
      <c r="AD65" s="332"/>
      <c r="AE65" s="332"/>
      <c r="AF65" s="332"/>
      <c r="AG65" s="332"/>
      <c r="AH65" s="332"/>
      <c r="AI65" s="332"/>
      <c r="AJ65" s="332"/>
      <c r="AK65" s="332"/>
      <c r="AL65" s="332"/>
      <c r="AM65" s="332"/>
      <c r="AN65" s="332"/>
      <c r="AO65" s="332"/>
      <c r="AP65" s="332"/>
      <c r="AQ65" s="332"/>
      <c r="AR65" s="332"/>
      <c r="AS65" s="332"/>
      <c r="AT65" s="332"/>
      <c r="AU65" s="332"/>
      <c r="AV65" s="332"/>
      <c r="AW65" s="332"/>
      <c r="AX65" s="332"/>
      <c r="AY65" s="332"/>
      <c r="AZ65" s="332"/>
    </row>
    <row r="66" spans="1:52" s="317" customFormat="1">
      <c r="A66" s="332"/>
      <c r="B66" s="332"/>
      <c r="C66" s="675"/>
      <c r="D66" s="678"/>
      <c r="E66" s="332"/>
      <c r="F66" s="332" t="s">
        <v>438</v>
      </c>
      <c r="G66" s="332"/>
      <c r="H66" s="332"/>
      <c r="I66" s="332"/>
      <c r="J66" s="332"/>
      <c r="K66" s="332"/>
      <c r="L66" s="332"/>
      <c r="M66" s="332"/>
      <c r="N66" s="332"/>
      <c r="O66" s="332"/>
      <c r="P66" s="332"/>
      <c r="Q66" s="332"/>
      <c r="R66" s="332"/>
      <c r="S66" s="332"/>
      <c r="T66" s="332"/>
      <c r="U66" s="332"/>
      <c r="V66" s="332"/>
      <c r="W66" s="332"/>
      <c r="X66" s="332"/>
      <c r="Y66" s="332"/>
      <c r="Z66" s="332"/>
      <c r="AA66" s="332"/>
      <c r="AB66" s="332"/>
      <c r="AC66" s="332"/>
      <c r="AD66" s="332"/>
      <c r="AE66" s="332"/>
      <c r="AF66" s="332"/>
      <c r="AG66" s="332"/>
      <c r="AH66" s="332"/>
      <c r="AI66" s="332"/>
      <c r="AJ66" s="332"/>
      <c r="AK66" s="332"/>
      <c r="AL66" s="332"/>
      <c r="AM66" s="332"/>
      <c r="AN66" s="332"/>
      <c r="AO66" s="332"/>
      <c r="AP66" s="332"/>
      <c r="AQ66" s="332"/>
      <c r="AR66" s="332"/>
      <c r="AS66" s="332"/>
      <c r="AT66" s="332"/>
      <c r="AU66" s="332"/>
      <c r="AV66" s="332"/>
      <c r="AW66" s="332"/>
      <c r="AX66" s="332"/>
      <c r="AY66" s="332"/>
      <c r="AZ66" s="332"/>
    </row>
    <row r="67" spans="1:52" s="317" customFormat="1">
      <c r="A67" s="332"/>
      <c r="B67" s="332"/>
      <c r="C67" s="332"/>
      <c r="D67" s="332"/>
      <c r="E67" s="332"/>
      <c r="F67" s="332"/>
      <c r="G67" s="332"/>
      <c r="H67" s="332"/>
      <c r="I67" s="332"/>
      <c r="J67" s="332"/>
      <c r="K67" s="332"/>
      <c r="L67" s="332"/>
      <c r="M67" s="332"/>
      <c r="N67" s="332"/>
      <c r="O67" s="332"/>
      <c r="P67" s="332"/>
      <c r="Q67" s="332"/>
      <c r="R67" s="332"/>
      <c r="S67" s="332"/>
      <c r="T67" s="332"/>
      <c r="U67" s="332"/>
      <c r="V67" s="332"/>
      <c r="W67" s="332"/>
      <c r="X67" s="332"/>
      <c r="Y67" s="332"/>
      <c r="Z67" s="332"/>
      <c r="AA67" s="332"/>
      <c r="AB67" s="332"/>
      <c r="AC67" s="332"/>
      <c r="AD67" s="332"/>
      <c r="AE67" s="332"/>
      <c r="AF67" s="332"/>
      <c r="AG67" s="332"/>
      <c r="AH67" s="332"/>
      <c r="AI67" s="332"/>
      <c r="AJ67" s="332"/>
      <c r="AK67" s="332"/>
      <c r="AL67" s="332"/>
      <c r="AM67" s="332"/>
      <c r="AN67" s="332"/>
      <c r="AO67" s="332"/>
      <c r="AP67" s="332"/>
      <c r="AQ67" s="332"/>
      <c r="AR67" s="332"/>
      <c r="AS67" s="332"/>
      <c r="AT67" s="332"/>
      <c r="AU67" s="332"/>
      <c r="AV67" s="332"/>
      <c r="AW67" s="332"/>
      <c r="AX67" s="332"/>
      <c r="AY67" s="332"/>
      <c r="AZ67" s="332"/>
    </row>
    <row r="68" spans="1:52" s="317" customFormat="1">
      <c r="A68" s="332"/>
      <c r="B68" s="332"/>
      <c r="C68" s="326"/>
      <c r="D68" s="332"/>
      <c r="E68" s="332"/>
      <c r="F68" s="332"/>
      <c r="G68" s="332"/>
      <c r="H68" s="332"/>
      <c r="I68" s="332"/>
      <c r="J68" s="332"/>
      <c r="K68" s="332"/>
      <c r="L68" s="332"/>
      <c r="M68" s="332"/>
      <c r="N68" s="332"/>
      <c r="O68" s="332"/>
      <c r="P68" s="332"/>
      <c r="Q68" s="332"/>
      <c r="R68" s="332"/>
      <c r="S68" s="332"/>
      <c r="T68" s="332"/>
      <c r="U68" s="332"/>
      <c r="V68" s="332"/>
      <c r="W68" s="332"/>
      <c r="X68" s="332"/>
      <c r="Y68" s="332"/>
      <c r="Z68" s="332"/>
      <c r="AA68" s="332"/>
      <c r="AB68" s="332"/>
      <c r="AC68" s="332"/>
      <c r="AD68" s="332"/>
      <c r="AE68" s="332"/>
      <c r="AF68" s="332"/>
      <c r="AG68" s="332"/>
      <c r="AH68" s="332"/>
      <c r="AI68" s="332"/>
      <c r="AJ68" s="332"/>
      <c r="AK68" s="332"/>
      <c r="AL68" s="332"/>
      <c r="AM68" s="332"/>
      <c r="AN68" s="332"/>
      <c r="AO68" s="332"/>
      <c r="AP68" s="332"/>
      <c r="AQ68" s="332"/>
      <c r="AR68" s="332"/>
      <c r="AS68" s="332"/>
      <c r="AT68" s="332"/>
      <c r="AU68" s="332"/>
      <c r="AV68" s="332"/>
      <c r="AW68" s="332"/>
      <c r="AX68" s="332"/>
      <c r="AY68" s="332"/>
      <c r="AZ68" s="332"/>
    </row>
    <row r="69" spans="1:52" s="317" customFormat="1">
      <c r="A69" s="332"/>
      <c r="B69" s="332"/>
      <c r="C69" s="332"/>
      <c r="D69" s="332"/>
      <c r="E69" s="332"/>
      <c r="F69" s="332"/>
      <c r="G69" s="332"/>
      <c r="H69" s="332"/>
      <c r="I69" s="332"/>
      <c r="J69" s="332"/>
      <c r="K69" s="332"/>
      <c r="L69" s="332"/>
      <c r="M69" s="332"/>
      <c r="N69" s="332"/>
      <c r="O69" s="332"/>
      <c r="P69" s="332"/>
      <c r="Q69" s="332"/>
      <c r="R69" s="332"/>
      <c r="S69" s="332"/>
      <c r="T69" s="332"/>
      <c r="U69" s="332"/>
      <c r="V69" s="332"/>
      <c r="W69" s="332"/>
      <c r="X69" s="332"/>
      <c r="Y69" s="332"/>
      <c r="Z69" s="332"/>
      <c r="AA69" s="332"/>
      <c r="AB69" s="332"/>
      <c r="AC69" s="332"/>
      <c r="AD69" s="332"/>
      <c r="AE69" s="332"/>
      <c r="AF69" s="332"/>
      <c r="AG69" s="332"/>
      <c r="AH69" s="332"/>
      <c r="AI69" s="332"/>
      <c r="AJ69" s="332"/>
      <c r="AK69" s="332"/>
      <c r="AL69" s="332"/>
      <c r="AM69" s="332"/>
      <c r="AN69" s="332"/>
      <c r="AO69" s="332"/>
      <c r="AP69" s="332"/>
      <c r="AQ69" s="332"/>
      <c r="AR69" s="332"/>
      <c r="AS69" s="332"/>
      <c r="AT69" s="332"/>
      <c r="AU69" s="332"/>
      <c r="AV69" s="332"/>
      <c r="AW69" s="332"/>
      <c r="AX69" s="332"/>
      <c r="AY69" s="332"/>
      <c r="AZ69" s="332"/>
    </row>
    <row r="70" spans="1:52" s="317" customFormat="1">
      <c r="A70" s="332"/>
      <c r="B70" s="332"/>
      <c r="C70" s="332"/>
      <c r="D70" s="332"/>
      <c r="E70" s="332"/>
      <c r="F70" s="332"/>
      <c r="G70" s="332"/>
      <c r="H70" s="332"/>
      <c r="I70" s="332"/>
      <c r="J70" s="332"/>
      <c r="K70" s="332"/>
      <c r="L70" s="332"/>
      <c r="M70" s="332"/>
      <c r="N70" s="332"/>
      <c r="O70" s="332"/>
      <c r="P70" s="332"/>
      <c r="Q70" s="332"/>
      <c r="R70" s="332"/>
      <c r="S70" s="332"/>
      <c r="T70" s="332"/>
      <c r="U70" s="332"/>
      <c r="V70" s="332"/>
      <c r="W70" s="332"/>
      <c r="X70" s="332"/>
      <c r="Y70" s="332"/>
      <c r="Z70" s="332"/>
      <c r="AA70" s="332"/>
      <c r="AB70" s="332"/>
      <c r="AC70" s="332"/>
      <c r="AD70" s="332"/>
      <c r="AE70" s="332"/>
      <c r="AF70" s="332"/>
      <c r="AG70" s="332"/>
      <c r="AH70" s="332"/>
      <c r="AI70" s="332"/>
      <c r="AJ70" s="332"/>
      <c r="AK70" s="332"/>
      <c r="AL70" s="332"/>
      <c r="AM70" s="332"/>
      <c r="AN70" s="332"/>
      <c r="AO70" s="332"/>
      <c r="AP70" s="332"/>
      <c r="AQ70" s="332"/>
      <c r="AR70" s="332"/>
      <c r="AS70" s="332"/>
      <c r="AT70" s="332"/>
      <c r="AU70" s="332"/>
      <c r="AV70" s="332"/>
      <c r="AW70" s="332"/>
      <c r="AX70" s="332"/>
      <c r="AY70" s="332"/>
      <c r="AZ70" s="332"/>
    </row>
    <row r="71" spans="1:52" ht="15">
      <c r="A71" s="237"/>
      <c r="B71" s="237"/>
      <c r="C71" s="237"/>
      <c r="D71" s="485"/>
      <c r="E71" s="485"/>
      <c r="F71" s="237"/>
      <c r="G71" s="237"/>
      <c r="H71" s="237"/>
      <c r="I71" s="237"/>
      <c r="J71" s="237"/>
      <c r="K71" s="237"/>
      <c r="L71" s="237"/>
      <c r="M71" s="237"/>
      <c r="N71" s="237"/>
      <c r="O71" s="237"/>
      <c r="P71" s="237"/>
      <c r="Q71" s="237"/>
      <c r="R71" s="237"/>
      <c r="S71" s="237"/>
      <c r="T71" s="237"/>
      <c r="U71" s="237"/>
      <c r="V71" s="237"/>
      <c r="W71" s="237"/>
      <c r="X71" s="237"/>
      <c r="Y71" s="237"/>
      <c r="Z71" s="237"/>
      <c r="AA71" s="237"/>
      <c r="AB71" s="237"/>
      <c r="AC71" s="237"/>
      <c r="AD71" s="237"/>
      <c r="AE71" s="237"/>
      <c r="AF71" s="237"/>
      <c r="AG71" s="237"/>
      <c r="AH71" s="237"/>
      <c r="AI71" s="237"/>
      <c r="AJ71" s="237"/>
      <c r="AK71" s="237"/>
      <c r="AL71" s="237"/>
      <c r="AM71" s="237"/>
      <c r="AN71" s="237"/>
      <c r="AO71" s="237"/>
      <c r="AP71" s="237"/>
      <c r="AQ71" s="237"/>
      <c r="AR71" s="237"/>
      <c r="AS71" s="237"/>
      <c r="AT71" s="237"/>
      <c r="AU71" s="237"/>
      <c r="AV71" s="237"/>
      <c r="AW71" s="237"/>
      <c r="AX71" s="237"/>
      <c r="AY71" s="237"/>
      <c r="AZ71" s="237"/>
    </row>
    <row r="72" spans="1:52" ht="15">
      <c r="A72" s="237"/>
      <c r="B72" s="237"/>
      <c r="C72" s="237"/>
      <c r="D72" s="485"/>
      <c r="E72" s="485"/>
      <c r="F72" s="237"/>
      <c r="G72" s="237"/>
      <c r="H72" s="237"/>
      <c r="I72" s="237"/>
      <c r="J72" s="237"/>
      <c r="K72" s="237"/>
      <c r="L72" s="237"/>
      <c r="M72" s="237"/>
      <c r="N72" s="237"/>
      <c r="O72" s="237"/>
      <c r="P72" s="237"/>
      <c r="Q72" s="237"/>
      <c r="R72" s="237"/>
      <c r="S72" s="237"/>
      <c r="T72" s="237"/>
      <c r="U72" s="237"/>
      <c r="V72" s="237"/>
      <c r="W72" s="237"/>
      <c r="X72" s="237"/>
      <c r="Y72" s="237"/>
      <c r="Z72" s="237"/>
      <c r="AA72" s="237"/>
      <c r="AB72" s="237"/>
      <c r="AC72" s="237"/>
      <c r="AD72" s="237"/>
      <c r="AE72" s="237"/>
      <c r="AF72" s="237"/>
      <c r="AG72" s="237"/>
      <c r="AH72" s="237"/>
      <c r="AI72" s="237"/>
      <c r="AJ72" s="237"/>
      <c r="AK72" s="237"/>
      <c r="AL72" s="237"/>
      <c r="AM72" s="237"/>
      <c r="AN72" s="237"/>
      <c r="AO72" s="237"/>
      <c r="AP72" s="237"/>
      <c r="AQ72" s="237"/>
      <c r="AR72" s="237"/>
      <c r="AS72" s="237"/>
      <c r="AT72" s="237"/>
      <c r="AU72" s="237"/>
      <c r="AV72" s="237"/>
      <c r="AW72" s="237"/>
      <c r="AX72" s="237"/>
      <c r="AY72" s="237"/>
      <c r="AZ72" s="237"/>
    </row>
    <row r="73" spans="1:52" ht="15">
      <c r="A73" s="237"/>
      <c r="B73" s="237"/>
      <c r="C73" s="237"/>
      <c r="D73" s="485"/>
      <c r="E73" s="485"/>
      <c r="F73" s="237"/>
      <c r="G73" s="237"/>
      <c r="H73" s="237"/>
      <c r="I73" s="237"/>
      <c r="J73" s="237"/>
      <c r="K73" s="237"/>
      <c r="L73" s="237"/>
      <c r="M73" s="237"/>
      <c r="N73" s="237"/>
      <c r="O73" s="237"/>
      <c r="P73" s="237"/>
      <c r="Q73" s="237"/>
      <c r="R73" s="237"/>
      <c r="S73" s="237"/>
      <c r="T73" s="237"/>
      <c r="U73" s="237"/>
      <c r="V73" s="237"/>
      <c r="W73" s="237"/>
      <c r="X73" s="237"/>
      <c r="Y73" s="237"/>
      <c r="Z73" s="237"/>
      <c r="AA73" s="237"/>
      <c r="AB73" s="237"/>
      <c r="AC73" s="237"/>
      <c r="AD73" s="237"/>
      <c r="AE73" s="237"/>
      <c r="AF73" s="237"/>
      <c r="AG73" s="237"/>
      <c r="AH73" s="237"/>
      <c r="AI73" s="237"/>
      <c r="AJ73" s="237"/>
      <c r="AK73" s="237"/>
      <c r="AL73" s="237"/>
      <c r="AM73" s="237"/>
      <c r="AN73" s="237"/>
      <c r="AO73" s="237"/>
      <c r="AP73" s="237"/>
      <c r="AQ73" s="237"/>
      <c r="AR73" s="237"/>
      <c r="AS73" s="237"/>
      <c r="AT73" s="237"/>
      <c r="AU73" s="237"/>
      <c r="AV73" s="237"/>
      <c r="AW73" s="237"/>
      <c r="AX73" s="237"/>
      <c r="AY73" s="237"/>
      <c r="AZ73" s="237"/>
    </row>
    <row r="74" spans="1:52" ht="15">
      <c r="A74" s="237"/>
      <c r="B74" s="237"/>
      <c r="C74" s="237"/>
      <c r="D74" s="237"/>
      <c r="E74" s="485"/>
      <c r="F74" s="237"/>
      <c r="G74" s="237"/>
      <c r="H74" s="237"/>
      <c r="I74" s="237"/>
      <c r="J74" s="237"/>
      <c r="K74" s="237"/>
      <c r="L74" s="237"/>
      <c r="M74" s="237"/>
      <c r="N74" s="237"/>
      <c r="O74" s="237"/>
      <c r="P74" s="237"/>
      <c r="Q74" s="237"/>
      <c r="R74" s="237"/>
      <c r="S74" s="237"/>
      <c r="T74" s="237"/>
      <c r="U74" s="237"/>
      <c r="V74" s="237"/>
      <c r="W74" s="237"/>
      <c r="X74" s="237"/>
      <c r="Y74" s="237"/>
      <c r="Z74" s="237"/>
      <c r="AA74" s="237"/>
      <c r="AB74" s="237"/>
      <c r="AC74" s="237"/>
      <c r="AD74" s="237"/>
      <c r="AE74" s="237"/>
      <c r="AF74" s="237"/>
      <c r="AG74" s="237"/>
      <c r="AH74" s="237"/>
      <c r="AI74" s="237"/>
      <c r="AJ74" s="237"/>
      <c r="AK74" s="237"/>
      <c r="AL74" s="237"/>
      <c r="AM74" s="237"/>
      <c r="AN74" s="237"/>
      <c r="AO74" s="237"/>
      <c r="AP74" s="237"/>
      <c r="AQ74" s="237"/>
      <c r="AR74" s="237"/>
      <c r="AS74" s="237"/>
      <c r="AT74" s="237"/>
      <c r="AU74" s="237"/>
      <c r="AV74" s="237"/>
      <c r="AW74" s="237"/>
      <c r="AX74" s="237"/>
      <c r="AY74" s="237"/>
      <c r="AZ74" s="237"/>
    </row>
    <row r="75" spans="1:52" ht="15">
      <c r="A75" s="237"/>
      <c r="B75" s="237"/>
      <c r="C75" s="237"/>
      <c r="D75" s="237"/>
      <c r="E75" s="485"/>
      <c r="F75" s="237"/>
      <c r="G75" s="237"/>
      <c r="H75" s="237"/>
      <c r="I75" s="237"/>
      <c r="J75" s="237"/>
      <c r="K75" s="237"/>
      <c r="L75" s="237"/>
      <c r="M75" s="237"/>
      <c r="N75" s="237"/>
      <c r="O75" s="237"/>
      <c r="P75" s="237"/>
      <c r="Q75" s="237"/>
      <c r="R75" s="237"/>
      <c r="S75" s="237"/>
      <c r="T75" s="237"/>
      <c r="U75" s="237"/>
      <c r="V75" s="237"/>
      <c r="W75" s="237"/>
      <c r="X75" s="237"/>
      <c r="Y75" s="237"/>
      <c r="Z75" s="237"/>
      <c r="AA75" s="237"/>
      <c r="AB75" s="237"/>
      <c r="AC75" s="237"/>
      <c r="AD75" s="237"/>
      <c r="AE75" s="237"/>
      <c r="AF75" s="237"/>
      <c r="AG75" s="237"/>
      <c r="AH75" s="237"/>
      <c r="AI75" s="237"/>
      <c r="AJ75" s="237"/>
      <c r="AK75" s="237"/>
      <c r="AL75" s="237"/>
      <c r="AM75" s="237"/>
      <c r="AN75" s="237"/>
      <c r="AO75" s="237"/>
      <c r="AP75" s="237"/>
      <c r="AQ75" s="237"/>
      <c r="AR75" s="237"/>
      <c r="AS75" s="237"/>
      <c r="AT75" s="237"/>
      <c r="AU75" s="237"/>
      <c r="AV75" s="237"/>
      <c r="AW75" s="237"/>
      <c r="AX75" s="237"/>
      <c r="AY75" s="237"/>
      <c r="AZ75" s="237"/>
    </row>
    <row r="76" spans="1:52" ht="15">
      <c r="A76" s="237"/>
      <c r="B76" s="237"/>
      <c r="C76" s="237"/>
      <c r="D76" s="237"/>
      <c r="E76" s="485"/>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row>
    <row r="77" spans="1:52" ht="15">
      <c r="A77" s="237"/>
      <c r="B77" s="237"/>
      <c r="C77" s="237"/>
      <c r="D77" s="237"/>
      <c r="E77" s="485"/>
      <c r="F77" s="237"/>
      <c r="G77" s="237"/>
      <c r="H77" s="237"/>
      <c r="I77" s="237"/>
      <c r="J77" s="237"/>
      <c r="K77" s="237"/>
      <c r="L77" s="237"/>
      <c r="M77" s="237"/>
      <c r="N77" s="237"/>
      <c r="O77" s="237"/>
      <c r="P77" s="237"/>
      <c r="Q77" s="237"/>
      <c r="R77" s="237"/>
      <c r="S77" s="237"/>
      <c r="T77" s="237"/>
      <c r="U77" s="237"/>
      <c r="V77" s="237"/>
      <c r="W77" s="237"/>
      <c r="X77" s="237"/>
      <c r="Y77" s="237"/>
      <c r="Z77" s="237"/>
      <c r="AA77" s="237"/>
      <c r="AB77" s="237"/>
      <c r="AC77" s="237"/>
      <c r="AD77" s="237"/>
      <c r="AE77" s="237"/>
      <c r="AF77" s="237"/>
      <c r="AG77" s="237"/>
      <c r="AH77" s="237"/>
      <c r="AI77" s="237"/>
      <c r="AJ77" s="237"/>
      <c r="AK77" s="237"/>
      <c r="AL77" s="237"/>
      <c r="AM77" s="237"/>
      <c r="AN77" s="237"/>
      <c r="AO77" s="237"/>
      <c r="AP77" s="237"/>
      <c r="AQ77" s="237"/>
      <c r="AR77" s="237"/>
      <c r="AS77" s="237"/>
      <c r="AT77" s="237"/>
      <c r="AU77" s="237"/>
      <c r="AV77" s="237"/>
      <c r="AW77" s="237"/>
      <c r="AX77" s="237"/>
      <c r="AY77" s="237"/>
      <c r="AZ77" s="237"/>
    </row>
    <row r="78" spans="1:52" ht="15">
      <c r="A78" s="237"/>
      <c r="B78" s="237"/>
      <c r="C78" s="237"/>
      <c r="D78" s="237"/>
      <c r="E78" s="485"/>
      <c r="F78" s="237"/>
      <c r="G78" s="237"/>
      <c r="H78" s="237"/>
      <c r="I78" s="237"/>
      <c r="J78" s="237"/>
      <c r="K78" s="237"/>
      <c r="L78" s="237"/>
      <c r="M78" s="237"/>
      <c r="N78" s="237"/>
      <c r="O78" s="237"/>
      <c r="P78" s="237"/>
      <c r="Q78" s="237"/>
      <c r="R78" s="237"/>
      <c r="S78" s="237"/>
      <c r="T78" s="237"/>
      <c r="U78" s="237"/>
      <c r="V78" s="237"/>
      <c r="W78" s="237"/>
      <c r="X78" s="237"/>
      <c r="Y78" s="237"/>
      <c r="Z78" s="237"/>
      <c r="AA78" s="237"/>
      <c r="AB78" s="237"/>
      <c r="AC78" s="237"/>
      <c r="AD78" s="237"/>
      <c r="AE78" s="237"/>
      <c r="AF78" s="237"/>
      <c r="AG78" s="237"/>
      <c r="AH78" s="237"/>
      <c r="AI78" s="237"/>
      <c r="AJ78" s="237"/>
      <c r="AK78" s="237"/>
      <c r="AL78" s="237"/>
      <c r="AM78" s="237"/>
      <c r="AN78" s="237"/>
      <c r="AO78" s="237"/>
      <c r="AP78" s="237"/>
      <c r="AQ78" s="237"/>
      <c r="AR78" s="237"/>
      <c r="AS78" s="237"/>
      <c r="AT78" s="237"/>
      <c r="AU78" s="237"/>
      <c r="AV78" s="237"/>
      <c r="AW78" s="237"/>
      <c r="AX78" s="237"/>
      <c r="AY78" s="237"/>
      <c r="AZ78" s="237"/>
    </row>
    <row r="79" spans="1:52" ht="15">
      <c r="A79" s="237"/>
      <c r="B79" s="237"/>
      <c r="C79" s="237"/>
      <c r="D79" s="237"/>
      <c r="E79" s="485"/>
      <c r="F79" s="237"/>
      <c r="G79" s="237"/>
      <c r="H79" s="237"/>
      <c r="I79" s="237"/>
      <c r="J79" s="237"/>
      <c r="K79" s="237"/>
      <c r="L79" s="237"/>
      <c r="M79" s="237"/>
      <c r="N79" s="237"/>
      <c r="O79" s="237"/>
      <c r="P79" s="237"/>
      <c r="Q79" s="237"/>
      <c r="R79" s="237"/>
      <c r="S79" s="237"/>
      <c r="T79" s="237"/>
      <c r="U79" s="237"/>
      <c r="V79" s="237"/>
      <c r="W79" s="237"/>
      <c r="X79" s="237"/>
      <c r="Y79" s="237"/>
      <c r="Z79" s="237"/>
      <c r="AA79" s="237"/>
      <c r="AB79" s="237"/>
      <c r="AC79" s="237"/>
      <c r="AD79" s="237"/>
      <c r="AE79" s="237"/>
      <c r="AF79" s="237"/>
      <c r="AG79" s="237"/>
      <c r="AH79" s="237"/>
      <c r="AI79" s="237"/>
      <c r="AJ79" s="237"/>
      <c r="AK79" s="237"/>
      <c r="AL79" s="237"/>
      <c r="AM79" s="237"/>
      <c r="AN79" s="237"/>
      <c r="AO79" s="237"/>
      <c r="AP79" s="237"/>
      <c r="AQ79" s="237"/>
      <c r="AR79" s="237"/>
      <c r="AS79" s="237"/>
      <c r="AT79" s="237"/>
      <c r="AU79" s="237"/>
      <c r="AV79" s="237"/>
      <c r="AW79" s="237"/>
      <c r="AX79" s="237"/>
      <c r="AY79" s="237"/>
      <c r="AZ79" s="237"/>
    </row>
    <row r="80" spans="1:52">
      <c r="A80" s="237"/>
      <c r="B80" s="237"/>
      <c r="C80" s="237"/>
      <c r="D80" s="237"/>
      <c r="E80" s="237"/>
      <c r="F80" s="237"/>
      <c r="G80" s="237"/>
      <c r="H80" s="237"/>
      <c r="I80" s="237"/>
      <c r="J80" s="237"/>
      <c r="K80" s="237"/>
      <c r="L80" s="237"/>
      <c r="M80" s="237"/>
      <c r="N80" s="237"/>
      <c r="O80" s="237"/>
      <c r="P80" s="237"/>
      <c r="Q80" s="237"/>
      <c r="R80" s="237"/>
      <c r="S80" s="237"/>
      <c r="T80" s="237"/>
      <c r="U80" s="237"/>
      <c r="V80" s="237"/>
      <c r="W80" s="237"/>
      <c r="X80" s="237"/>
      <c r="Y80" s="237"/>
      <c r="Z80" s="237"/>
      <c r="AA80" s="237"/>
      <c r="AB80" s="237"/>
      <c r="AC80" s="237"/>
      <c r="AD80" s="237"/>
      <c r="AE80" s="237"/>
      <c r="AF80" s="237"/>
      <c r="AG80" s="237"/>
      <c r="AH80" s="237"/>
      <c r="AI80" s="237"/>
      <c r="AJ80" s="237"/>
      <c r="AK80" s="237"/>
      <c r="AL80" s="237"/>
      <c r="AM80" s="237"/>
      <c r="AN80" s="237"/>
      <c r="AO80" s="237"/>
      <c r="AP80" s="237"/>
      <c r="AQ80" s="237"/>
      <c r="AR80" s="237"/>
      <c r="AS80" s="237"/>
      <c r="AT80" s="237"/>
      <c r="AU80" s="237"/>
      <c r="AV80" s="237"/>
      <c r="AW80" s="237"/>
      <c r="AX80" s="237"/>
      <c r="AY80" s="237"/>
      <c r="AZ80" s="237"/>
    </row>
    <row r="81" spans="1:52">
      <c r="A81" s="237"/>
      <c r="B81" s="237"/>
      <c r="C81" s="237"/>
      <c r="D81" s="237"/>
      <c r="E81" s="237"/>
      <c r="F81" s="237"/>
      <c r="G81" s="237"/>
      <c r="H81" s="237"/>
      <c r="I81" s="237"/>
      <c r="J81" s="237"/>
      <c r="K81" s="237"/>
      <c r="L81" s="237"/>
      <c r="M81" s="237"/>
      <c r="N81" s="237"/>
      <c r="O81" s="237"/>
      <c r="P81" s="237"/>
      <c r="Q81" s="237"/>
      <c r="R81" s="237"/>
      <c r="S81" s="237"/>
      <c r="T81" s="237"/>
      <c r="U81" s="237"/>
      <c r="V81" s="237"/>
      <c r="W81" s="237"/>
      <c r="X81" s="237"/>
      <c r="Y81" s="237"/>
      <c r="Z81" s="237"/>
      <c r="AA81" s="237"/>
      <c r="AB81" s="237"/>
      <c r="AC81" s="237"/>
      <c r="AD81" s="237"/>
      <c r="AE81" s="237"/>
      <c r="AF81" s="237"/>
      <c r="AG81" s="237"/>
      <c r="AH81" s="237"/>
      <c r="AI81" s="237"/>
      <c r="AJ81" s="237"/>
      <c r="AK81" s="237"/>
      <c r="AL81" s="237"/>
      <c r="AM81" s="237"/>
      <c r="AN81" s="237"/>
      <c r="AO81" s="237"/>
      <c r="AP81" s="237"/>
      <c r="AQ81" s="237"/>
      <c r="AR81" s="237"/>
      <c r="AS81" s="237"/>
      <c r="AT81" s="237"/>
      <c r="AU81" s="237"/>
      <c r="AV81" s="237"/>
      <c r="AW81" s="237"/>
      <c r="AX81" s="237"/>
      <c r="AY81" s="237"/>
      <c r="AZ81" s="237"/>
    </row>
    <row r="82" spans="1:52">
      <c r="A82" s="237"/>
      <c r="B82" s="237"/>
      <c r="C82" s="237"/>
      <c r="D82" s="237"/>
      <c r="E82" s="237"/>
      <c r="F82" s="237"/>
      <c r="G82" s="237"/>
      <c r="H82" s="237"/>
      <c r="I82" s="237"/>
      <c r="J82" s="237"/>
      <c r="K82" s="237"/>
      <c r="L82" s="237"/>
      <c r="M82" s="237"/>
      <c r="N82" s="237"/>
      <c r="O82" s="237"/>
      <c r="P82" s="237"/>
      <c r="Q82" s="237"/>
      <c r="R82" s="237"/>
      <c r="S82" s="237"/>
      <c r="T82" s="237"/>
      <c r="U82" s="237"/>
      <c r="V82" s="237"/>
      <c r="W82" s="237"/>
      <c r="X82" s="237"/>
      <c r="Y82" s="237"/>
      <c r="Z82" s="237"/>
      <c r="AA82" s="237"/>
      <c r="AB82" s="237"/>
      <c r="AC82" s="237"/>
      <c r="AD82" s="237"/>
      <c r="AE82" s="237"/>
      <c r="AF82" s="237"/>
      <c r="AG82" s="237"/>
      <c r="AH82" s="237"/>
      <c r="AI82" s="237"/>
      <c r="AJ82" s="237"/>
      <c r="AK82" s="237"/>
      <c r="AL82" s="237"/>
      <c r="AM82" s="237"/>
      <c r="AN82" s="237"/>
      <c r="AO82" s="237"/>
      <c r="AP82" s="237"/>
      <c r="AQ82" s="237"/>
      <c r="AR82" s="237"/>
      <c r="AS82" s="237"/>
      <c r="AT82" s="237"/>
      <c r="AU82" s="237"/>
      <c r="AV82" s="237"/>
      <c r="AW82" s="237"/>
      <c r="AX82" s="237"/>
      <c r="AY82" s="237"/>
      <c r="AZ82" s="237"/>
    </row>
    <row r="83" spans="1:52">
      <c r="A83" s="237"/>
      <c r="B83" s="237"/>
      <c r="C83" s="237"/>
      <c r="D83" s="237"/>
      <c r="E83" s="237"/>
      <c r="F83" s="237"/>
      <c r="G83" s="237"/>
      <c r="H83" s="237"/>
      <c r="I83" s="237"/>
      <c r="J83" s="237"/>
      <c r="K83" s="237"/>
      <c r="L83" s="237"/>
      <c r="M83" s="237"/>
      <c r="N83" s="237"/>
      <c r="O83" s="237"/>
      <c r="P83" s="237"/>
      <c r="Q83" s="237"/>
      <c r="R83" s="237"/>
      <c r="S83" s="237"/>
      <c r="T83" s="237"/>
      <c r="U83" s="237"/>
      <c r="V83" s="237"/>
      <c r="W83" s="237"/>
      <c r="X83" s="237"/>
      <c r="Y83" s="237"/>
      <c r="Z83" s="237"/>
      <c r="AA83" s="237"/>
      <c r="AB83" s="237"/>
      <c r="AC83" s="237"/>
      <c r="AD83" s="237"/>
      <c r="AE83" s="237"/>
      <c r="AF83" s="237"/>
      <c r="AG83" s="237"/>
      <c r="AH83" s="237"/>
      <c r="AI83" s="237"/>
      <c r="AJ83" s="237"/>
      <c r="AK83" s="237"/>
      <c r="AL83" s="237"/>
      <c r="AM83" s="237"/>
      <c r="AN83" s="237"/>
      <c r="AO83" s="237"/>
      <c r="AP83" s="237"/>
      <c r="AQ83" s="237"/>
      <c r="AR83" s="237"/>
      <c r="AS83" s="237"/>
      <c r="AT83" s="237"/>
      <c r="AU83" s="237"/>
      <c r="AV83" s="237"/>
      <c r="AW83" s="237"/>
      <c r="AX83" s="237"/>
      <c r="AY83" s="237"/>
      <c r="AZ83" s="237"/>
    </row>
    <row r="84" spans="1:52">
      <c r="A84" s="237"/>
      <c r="B84" s="237"/>
      <c r="C84" s="237"/>
      <c r="D84" s="237"/>
      <c r="E84" s="237"/>
      <c r="F84" s="237"/>
      <c r="G84" s="237"/>
      <c r="H84" s="237"/>
      <c r="I84" s="237"/>
      <c r="J84" s="237"/>
      <c r="K84" s="237"/>
      <c r="L84" s="237"/>
      <c r="M84" s="237"/>
      <c r="N84" s="237"/>
      <c r="O84" s="237"/>
      <c r="P84" s="237"/>
      <c r="Q84" s="237"/>
      <c r="R84" s="237"/>
      <c r="S84" s="237"/>
      <c r="T84" s="237"/>
      <c r="U84" s="237"/>
      <c r="V84" s="237"/>
      <c r="W84" s="237"/>
      <c r="X84" s="237"/>
      <c r="Y84" s="237"/>
      <c r="Z84" s="237"/>
      <c r="AA84" s="237"/>
      <c r="AB84" s="237"/>
      <c r="AC84" s="237"/>
      <c r="AD84" s="237"/>
      <c r="AE84" s="237"/>
      <c r="AF84" s="237"/>
      <c r="AG84" s="237"/>
      <c r="AH84" s="237"/>
      <c r="AI84" s="237"/>
      <c r="AJ84" s="237"/>
      <c r="AK84" s="237"/>
      <c r="AL84" s="237"/>
      <c r="AM84" s="237"/>
      <c r="AN84" s="237"/>
      <c r="AO84" s="237"/>
      <c r="AP84" s="237"/>
      <c r="AQ84" s="237"/>
      <c r="AR84" s="237"/>
      <c r="AS84" s="237"/>
      <c r="AT84" s="237"/>
      <c r="AU84" s="237"/>
      <c r="AV84" s="237"/>
      <c r="AW84" s="237"/>
      <c r="AX84" s="237"/>
      <c r="AY84" s="237"/>
      <c r="AZ84" s="237"/>
    </row>
    <row r="85" spans="1:52">
      <c r="A85" s="237"/>
      <c r="B85" s="237"/>
      <c r="C85" s="237"/>
      <c r="D85" s="237"/>
      <c r="E85" s="237"/>
      <c r="F85" s="237"/>
      <c r="G85" s="237"/>
      <c r="H85" s="237"/>
      <c r="I85" s="237"/>
      <c r="J85" s="237"/>
      <c r="K85" s="237"/>
      <c r="L85" s="237"/>
      <c r="M85" s="237"/>
      <c r="N85" s="237"/>
      <c r="O85" s="237"/>
      <c r="P85" s="237"/>
      <c r="Q85" s="237"/>
      <c r="R85" s="237"/>
      <c r="S85" s="237"/>
      <c r="T85" s="237"/>
      <c r="U85" s="237"/>
      <c r="V85" s="237"/>
      <c r="W85" s="237"/>
      <c r="X85" s="237"/>
      <c r="Y85" s="237"/>
      <c r="Z85" s="237"/>
      <c r="AA85" s="237"/>
      <c r="AB85" s="237"/>
      <c r="AC85" s="237"/>
      <c r="AD85" s="237"/>
      <c r="AE85" s="237"/>
      <c r="AF85" s="237"/>
      <c r="AG85" s="237"/>
      <c r="AH85" s="237"/>
      <c r="AI85" s="237"/>
      <c r="AJ85" s="237"/>
      <c r="AK85" s="237"/>
      <c r="AL85" s="237"/>
      <c r="AM85" s="237"/>
      <c r="AN85" s="237"/>
      <c r="AO85" s="237"/>
      <c r="AP85" s="237"/>
      <c r="AQ85" s="237"/>
      <c r="AR85" s="237"/>
      <c r="AS85" s="237"/>
      <c r="AT85" s="237"/>
      <c r="AU85" s="237"/>
      <c r="AV85" s="237"/>
      <c r="AW85" s="237"/>
      <c r="AX85" s="237"/>
      <c r="AY85" s="237"/>
      <c r="AZ85" s="237"/>
    </row>
    <row r="86" spans="1:52">
      <c r="A86" s="237"/>
      <c r="B86" s="237"/>
      <c r="C86" s="237"/>
      <c r="D86" s="237"/>
      <c r="E86" s="237"/>
      <c r="F86" s="237"/>
      <c r="G86" s="237"/>
      <c r="H86" s="237"/>
      <c r="I86" s="237"/>
      <c r="J86" s="237"/>
      <c r="K86" s="237"/>
      <c r="L86" s="237"/>
      <c r="M86" s="237"/>
      <c r="N86" s="237"/>
      <c r="O86" s="237"/>
      <c r="P86" s="237"/>
      <c r="Q86" s="237"/>
      <c r="R86" s="237"/>
      <c r="S86" s="237"/>
      <c r="T86" s="237"/>
      <c r="U86" s="237"/>
      <c r="V86" s="237"/>
      <c r="W86" s="237"/>
      <c r="X86" s="237"/>
      <c r="Y86" s="237"/>
      <c r="Z86" s="237"/>
      <c r="AA86" s="237"/>
      <c r="AB86" s="237"/>
      <c r="AC86" s="237"/>
      <c r="AD86" s="237"/>
      <c r="AE86" s="237"/>
      <c r="AF86" s="237"/>
      <c r="AG86" s="237"/>
      <c r="AH86" s="237"/>
      <c r="AI86" s="237"/>
      <c r="AJ86" s="237"/>
      <c r="AK86" s="237"/>
      <c r="AL86" s="237"/>
      <c r="AM86" s="237"/>
      <c r="AN86" s="237"/>
      <c r="AO86" s="237"/>
      <c r="AP86" s="237"/>
      <c r="AQ86" s="237"/>
      <c r="AR86" s="237"/>
      <c r="AS86" s="237"/>
      <c r="AT86" s="237"/>
      <c r="AU86" s="237"/>
      <c r="AV86" s="237"/>
      <c r="AW86" s="237"/>
      <c r="AX86" s="237"/>
      <c r="AY86" s="237"/>
      <c r="AZ86" s="237"/>
    </row>
    <row r="87" spans="1:52">
      <c r="A87" s="237"/>
      <c r="B87" s="237"/>
      <c r="C87" s="237"/>
      <c r="D87" s="237"/>
      <c r="E87" s="237"/>
      <c r="F87" s="237"/>
      <c r="G87" s="237"/>
      <c r="H87" s="237"/>
      <c r="I87" s="237"/>
      <c r="J87" s="237"/>
      <c r="K87" s="237"/>
      <c r="L87" s="237"/>
      <c r="M87" s="237"/>
      <c r="N87" s="237"/>
      <c r="O87" s="237"/>
      <c r="P87" s="237"/>
      <c r="Q87" s="237"/>
      <c r="R87" s="237"/>
      <c r="S87" s="237"/>
      <c r="T87" s="237"/>
      <c r="U87" s="237"/>
      <c r="V87" s="237"/>
      <c r="W87" s="237"/>
      <c r="X87" s="237"/>
      <c r="Y87" s="237"/>
      <c r="Z87" s="237"/>
      <c r="AA87" s="237"/>
      <c r="AB87" s="237"/>
      <c r="AC87" s="237"/>
      <c r="AD87" s="237"/>
      <c r="AE87" s="237"/>
      <c r="AF87" s="237"/>
      <c r="AG87" s="237"/>
      <c r="AH87" s="237"/>
      <c r="AI87" s="237"/>
      <c r="AJ87" s="237"/>
      <c r="AK87" s="237"/>
      <c r="AL87" s="237"/>
      <c r="AM87" s="237"/>
      <c r="AN87" s="237"/>
      <c r="AO87" s="237"/>
      <c r="AP87" s="237"/>
      <c r="AQ87" s="237"/>
      <c r="AR87" s="237"/>
      <c r="AS87" s="237"/>
      <c r="AT87" s="237"/>
      <c r="AU87" s="237"/>
      <c r="AV87" s="237"/>
      <c r="AW87" s="237"/>
      <c r="AX87" s="237"/>
      <c r="AY87" s="237"/>
      <c r="AZ87" s="237"/>
    </row>
    <row r="88" spans="1:52">
      <c r="A88" s="237"/>
      <c r="B88" s="237"/>
      <c r="C88" s="237"/>
      <c r="D88" s="237"/>
      <c r="E88" s="237"/>
      <c r="F88" s="237"/>
      <c r="G88" s="237"/>
      <c r="H88" s="237"/>
      <c r="I88" s="237"/>
      <c r="J88" s="237"/>
      <c r="K88" s="237"/>
      <c r="L88" s="237"/>
      <c r="M88" s="237"/>
      <c r="N88" s="237"/>
      <c r="O88" s="237"/>
      <c r="P88" s="237"/>
      <c r="Q88" s="237"/>
      <c r="R88" s="237"/>
      <c r="S88" s="237"/>
      <c r="T88" s="237"/>
      <c r="U88" s="237"/>
      <c r="V88" s="237"/>
      <c r="W88" s="237"/>
      <c r="X88" s="237"/>
      <c r="Y88" s="237"/>
      <c r="Z88" s="237"/>
      <c r="AA88" s="237"/>
      <c r="AB88" s="237"/>
      <c r="AC88" s="237"/>
      <c r="AD88" s="237"/>
      <c r="AE88" s="237"/>
      <c r="AF88" s="237"/>
      <c r="AG88" s="237"/>
      <c r="AH88" s="237"/>
      <c r="AI88" s="237"/>
      <c r="AJ88" s="237"/>
      <c r="AK88" s="237"/>
      <c r="AL88" s="237"/>
      <c r="AM88" s="237"/>
      <c r="AN88" s="237"/>
      <c r="AO88" s="237"/>
      <c r="AP88" s="237"/>
      <c r="AQ88" s="237"/>
      <c r="AR88" s="237"/>
      <c r="AS88" s="237"/>
      <c r="AT88" s="237"/>
      <c r="AU88" s="237"/>
      <c r="AV88" s="237"/>
      <c r="AW88" s="237"/>
      <c r="AX88" s="237"/>
      <c r="AY88" s="237"/>
      <c r="AZ88" s="237"/>
    </row>
    <row r="89" spans="1:52">
      <c r="A89" s="237"/>
      <c r="B89" s="237"/>
      <c r="C89" s="237"/>
      <c r="D89" s="237"/>
      <c r="E89" s="237"/>
      <c r="F89" s="237"/>
      <c r="G89" s="237"/>
      <c r="H89" s="237"/>
      <c r="I89" s="237"/>
      <c r="J89" s="237"/>
      <c r="K89" s="237"/>
      <c r="L89" s="237"/>
      <c r="M89" s="237"/>
      <c r="N89" s="237"/>
      <c r="O89" s="237"/>
      <c r="P89" s="237"/>
      <c r="Q89" s="237"/>
      <c r="R89" s="237"/>
      <c r="S89" s="237"/>
      <c r="T89" s="237"/>
      <c r="U89" s="237"/>
      <c r="V89" s="237"/>
      <c r="W89" s="237"/>
      <c r="X89" s="237"/>
      <c r="Y89" s="237"/>
      <c r="Z89" s="237"/>
      <c r="AA89" s="237"/>
      <c r="AB89" s="237"/>
      <c r="AC89" s="237"/>
      <c r="AD89" s="237"/>
      <c r="AE89" s="237"/>
      <c r="AF89" s="237"/>
      <c r="AG89" s="237"/>
      <c r="AH89" s="237"/>
      <c r="AI89" s="237"/>
      <c r="AJ89" s="237"/>
      <c r="AK89" s="237"/>
      <c r="AL89" s="237"/>
      <c r="AM89" s="237"/>
      <c r="AN89" s="237"/>
      <c r="AO89" s="237"/>
      <c r="AP89" s="237"/>
      <c r="AQ89" s="237"/>
      <c r="AR89" s="237"/>
      <c r="AS89" s="237"/>
      <c r="AT89" s="237"/>
      <c r="AU89" s="237"/>
      <c r="AV89" s="237"/>
      <c r="AW89" s="237"/>
      <c r="AX89" s="237"/>
      <c r="AY89" s="237"/>
      <c r="AZ89" s="237"/>
    </row>
    <row r="90" spans="1:52">
      <c r="A90" s="237"/>
      <c r="B90" s="237"/>
      <c r="C90" s="237"/>
      <c r="D90" s="237"/>
      <c r="E90" s="237"/>
      <c r="F90" s="237"/>
      <c r="G90" s="237"/>
      <c r="H90" s="237"/>
      <c r="I90" s="237"/>
      <c r="J90" s="237"/>
      <c r="K90" s="237"/>
      <c r="L90" s="237"/>
      <c r="M90" s="237"/>
      <c r="N90" s="237"/>
      <c r="O90" s="237"/>
      <c r="P90" s="237"/>
      <c r="Q90" s="237"/>
      <c r="R90" s="237"/>
      <c r="S90" s="237"/>
      <c r="T90" s="237"/>
      <c r="U90" s="237"/>
      <c r="V90" s="237"/>
      <c r="W90" s="237"/>
      <c r="X90" s="237"/>
      <c r="Y90" s="237"/>
      <c r="Z90" s="237"/>
      <c r="AA90" s="237"/>
      <c r="AB90" s="237"/>
      <c r="AC90" s="237"/>
      <c r="AD90" s="237"/>
      <c r="AE90" s="237"/>
      <c r="AF90" s="237"/>
      <c r="AG90" s="237"/>
      <c r="AH90" s="237"/>
      <c r="AI90" s="237"/>
      <c r="AJ90" s="237"/>
      <c r="AK90" s="237"/>
      <c r="AL90" s="237"/>
      <c r="AM90" s="237"/>
      <c r="AN90" s="237"/>
      <c r="AO90" s="237"/>
      <c r="AP90" s="237"/>
      <c r="AQ90" s="237"/>
      <c r="AR90" s="237"/>
      <c r="AS90" s="237"/>
      <c r="AT90" s="237"/>
      <c r="AU90" s="237"/>
      <c r="AV90" s="237"/>
      <c r="AW90" s="237"/>
      <c r="AX90" s="237"/>
      <c r="AY90" s="237"/>
      <c r="AZ90" s="237"/>
    </row>
    <row r="91" spans="1:52">
      <c r="A91" s="237"/>
      <c r="B91" s="237"/>
      <c r="C91" s="237"/>
      <c r="D91" s="237"/>
      <c r="E91" s="237"/>
      <c r="F91" s="237"/>
      <c r="G91" s="237"/>
      <c r="H91" s="237"/>
      <c r="I91" s="237"/>
      <c r="J91" s="237"/>
      <c r="K91" s="237"/>
      <c r="L91" s="237"/>
      <c r="M91" s="237"/>
      <c r="N91" s="237"/>
      <c r="O91" s="237"/>
      <c r="P91" s="237"/>
      <c r="Q91" s="237"/>
      <c r="R91" s="237"/>
      <c r="S91" s="237"/>
      <c r="T91" s="237"/>
      <c r="U91" s="237"/>
      <c r="V91" s="237"/>
      <c r="W91" s="237"/>
      <c r="X91" s="237"/>
      <c r="Y91" s="237"/>
      <c r="Z91" s="237"/>
      <c r="AA91" s="237"/>
      <c r="AB91" s="237"/>
      <c r="AC91" s="237"/>
      <c r="AD91" s="237"/>
      <c r="AE91" s="237"/>
      <c r="AF91" s="237"/>
      <c r="AG91" s="237"/>
      <c r="AH91" s="237"/>
      <c r="AI91" s="237"/>
      <c r="AJ91" s="237"/>
      <c r="AK91" s="237"/>
      <c r="AL91" s="237"/>
      <c r="AM91" s="237"/>
      <c r="AN91" s="237"/>
      <c r="AO91" s="237"/>
      <c r="AP91" s="237"/>
      <c r="AQ91" s="237"/>
      <c r="AR91" s="237"/>
      <c r="AS91" s="237"/>
      <c r="AT91" s="237"/>
      <c r="AU91" s="237"/>
      <c r="AV91" s="237"/>
      <c r="AW91" s="237"/>
      <c r="AX91" s="237"/>
      <c r="AY91" s="237"/>
      <c r="AZ91" s="237"/>
    </row>
    <row r="92" spans="1:52">
      <c r="A92" s="237"/>
      <c r="B92" s="237"/>
      <c r="C92" s="237"/>
      <c r="D92" s="237"/>
      <c r="E92" s="237"/>
      <c r="F92" s="237"/>
      <c r="G92" s="237"/>
      <c r="H92" s="237"/>
      <c r="I92" s="237"/>
      <c r="J92" s="237"/>
      <c r="K92" s="237"/>
      <c r="L92" s="237"/>
      <c r="M92" s="237"/>
      <c r="N92" s="237"/>
      <c r="O92" s="237"/>
      <c r="P92" s="237"/>
      <c r="Q92" s="237"/>
      <c r="R92" s="237"/>
      <c r="S92" s="237"/>
      <c r="T92" s="237"/>
      <c r="U92" s="237"/>
      <c r="V92" s="237"/>
      <c r="W92" s="237"/>
      <c r="X92" s="237"/>
      <c r="Y92" s="237"/>
      <c r="Z92" s="237"/>
      <c r="AA92" s="237"/>
      <c r="AB92" s="237"/>
      <c r="AC92" s="237"/>
      <c r="AD92" s="237"/>
      <c r="AE92" s="237"/>
      <c r="AF92" s="237"/>
      <c r="AG92" s="237"/>
      <c r="AH92" s="237"/>
      <c r="AI92" s="237"/>
      <c r="AJ92" s="237"/>
      <c r="AK92" s="237"/>
      <c r="AL92" s="237"/>
      <c r="AM92" s="237"/>
      <c r="AN92" s="237"/>
      <c r="AO92" s="237"/>
      <c r="AP92" s="237"/>
      <c r="AQ92" s="237"/>
      <c r="AR92" s="237"/>
      <c r="AS92" s="237"/>
      <c r="AT92" s="237"/>
      <c r="AU92" s="237"/>
      <c r="AV92" s="237"/>
      <c r="AW92" s="237"/>
      <c r="AX92" s="237"/>
      <c r="AY92" s="237"/>
      <c r="AZ92" s="237"/>
    </row>
    <row r="93" spans="1:52">
      <c r="A93" s="237"/>
      <c r="B93" s="237"/>
      <c r="C93" s="237"/>
      <c r="D93" s="237"/>
      <c r="E93" s="237"/>
      <c r="F93" s="237"/>
      <c r="G93" s="237"/>
      <c r="H93" s="237"/>
      <c r="I93" s="237"/>
      <c r="J93" s="237"/>
      <c r="K93" s="237"/>
      <c r="L93" s="237"/>
      <c r="M93" s="237"/>
      <c r="N93" s="237"/>
      <c r="O93" s="237"/>
      <c r="P93" s="237"/>
      <c r="Q93" s="237"/>
      <c r="R93" s="237"/>
      <c r="S93" s="237"/>
      <c r="T93" s="237"/>
      <c r="U93" s="237"/>
      <c r="V93" s="237"/>
      <c r="W93" s="237"/>
      <c r="X93" s="237"/>
      <c r="Y93" s="237"/>
      <c r="Z93" s="237"/>
      <c r="AA93" s="237"/>
      <c r="AB93" s="237"/>
      <c r="AC93" s="237"/>
      <c r="AD93" s="237"/>
      <c r="AE93" s="237"/>
      <c r="AF93" s="237"/>
      <c r="AG93" s="237"/>
      <c r="AH93" s="237"/>
      <c r="AI93" s="237"/>
      <c r="AJ93" s="237"/>
      <c r="AK93" s="237"/>
      <c r="AL93" s="237"/>
      <c r="AM93" s="237"/>
      <c r="AN93" s="237"/>
      <c r="AO93" s="237"/>
      <c r="AP93" s="237"/>
      <c r="AQ93" s="237"/>
      <c r="AR93" s="237"/>
      <c r="AS93" s="237"/>
      <c r="AT93" s="237"/>
      <c r="AU93" s="237"/>
      <c r="AV93" s="237"/>
      <c r="AW93" s="237"/>
      <c r="AX93" s="237"/>
      <c r="AY93" s="237"/>
      <c r="AZ93" s="237"/>
    </row>
    <row r="94" spans="1:52">
      <c r="A94" s="237"/>
      <c r="B94" s="237"/>
      <c r="C94" s="237"/>
      <c r="D94" s="237"/>
      <c r="E94" s="237"/>
      <c r="F94" s="237"/>
      <c r="G94" s="237"/>
      <c r="H94" s="237"/>
      <c r="I94" s="237"/>
      <c r="J94" s="237"/>
      <c r="K94" s="237"/>
      <c r="L94" s="237"/>
      <c r="M94" s="237"/>
      <c r="N94" s="237"/>
      <c r="O94" s="237"/>
      <c r="P94" s="237"/>
      <c r="Q94" s="237"/>
      <c r="R94" s="237"/>
      <c r="S94" s="237"/>
      <c r="T94" s="237"/>
      <c r="U94" s="237"/>
      <c r="V94" s="237"/>
      <c r="W94" s="237"/>
      <c r="X94" s="237"/>
      <c r="Y94" s="237"/>
      <c r="Z94" s="237"/>
      <c r="AA94" s="237"/>
      <c r="AB94" s="237"/>
      <c r="AC94" s="237"/>
      <c r="AD94" s="237"/>
      <c r="AE94" s="237"/>
      <c r="AF94" s="237"/>
      <c r="AG94" s="237"/>
      <c r="AH94" s="237"/>
      <c r="AI94" s="237"/>
      <c r="AJ94" s="237"/>
      <c r="AK94" s="237"/>
      <c r="AL94" s="237"/>
      <c r="AM94" s="237"/>
      <c r="AN94" s="237"/>
      <c r="AO94" s="237"/>
      <c r="AP94" s="237"/>
      <c r="AQ94" s="237"/>
      <c r="AR94" s="237"/>
      <c r="AS94" s="237"/>
      <c r="AT94" s="237"/>
      <c r="AU94" s="237"/>
      <c r="AV94" s="237"/>
      <c r="AW94" s="237"/>
      <c r="AX94" s="237"/>
      <c r="AY94" s="237"/>
      <c r="AZ94" s="237"/>
    </row>
    <row r="95" spans="1:52">
      <c r="A95" s="237"/>
      <c r="B95" s="237"/>
      <c r="C95" s="237"/>
      <c r="D95" s="237"/>
      <c r="E95" s="237"/>
      <c r="F95" s="237"/>
      <c r="G95" s="237"/>
      <c r="H95" s="237"/>
      <c r="I95" s="237"/>
      <c r="J95" s="237"/>
      <c r="K95" s="237"/>
      <c r="L95" s="237"/>
      <c r="M95" s="237"/>
      <c r="N95" s="237"/>
      <c r="O95" s="237"/>
      <c r="P95" s="237"/>
      <c r="Q95" s="237"/>
      <c r="R95" s="237"/>
      <c r="S95" s="237"/>
      <c r="T95" s="237"/>
      <c r="U95" s="237"/>
      <c r="V95" s="237"/>
      <c r="W95" s="237"/>
      <c r="X95" s="237"/>
      <c r="Y95" s="237"/>
      <c r="Z95" s="237"/>
      <c r="AA95" s="237"/>
      <c r="AB95" s="237"/>
      <c r="AC95" s="237"/>
      <c r="AD95" s="237"/>
      <c r="AE95" s="237"/>
      <c r="AF95" s="237"/>
      <c r="AG95" s="237"/>
      <c r="AH95" s="237"/>
      <c r="AI95" s="237"/>
      <c r="AJ95" s="237"/>
      <c r="AK95" s="237"/>
      <c r="AL95" s="237"/>
      <c r="AM95" s="237"/>
      <c r="AN95" s="237"/>
      <c r="AO95" s="237"/>
      <c r="AP95" s="237"/>
      <c r="AQ95" s="237"/>
      <c r="AR95" s="237"/>
      <c r="AS95" s="237"/>
      <c r="AT95" s="237"/>
      <c r="AU95" s="237"/>
      <c r="AV95" s="237"/>
      <c r="AW95" s="237"/>
      <c r="AX95" s="237"/>
      <c r="AY95" s="237"/>
      <c r="AZ95" s="237"/>
    </row>
    <row r="96" spans="1:52">
      <c r="A96" s="237"/>
      <c r="B96" s="237"/>
      <c r="C96" s="237"/>
      <c r="D96" s="237"/>
      <c r="E96" s="237"/>
      <c r="F96" s="237"/>
      <c r="G96" s="237"/>
      <c r="H96" s="237"/>
      <c r="I96" s="237"/>
      <c r="J96" s="237"/>
      <c r="K96" s="237"/>
      <c r="L96" s="237"/>
      <c r="M96" s="237"/>
      <c r="N96" s="237"/>
      <c r="O96" s="237"/>
      <c r="P96" s="237"/>
      <c r="Q96" s="237"/>
      <c r="R96" s="237"/>
      <c r="S96" s="237"/>
      <c r="T96" s="237"/>
      <c r="U96" s="237"/>
      <c r="V96" s="237"/>
      <c r="W96" s="237"/>
      <c r="X96" s="237"/>
      <c r="Y96" s="237"/>
      <c r="Z96" s="237"/>
      <c r="AA96" s="237"/>
      <c r="AB96" s="237"/>
      <c r="AC96" s="237"/>
      <c r="AD96" s="237"/>
      <c r="AE96" s="237"/>
      <c r="AF96" s="237"/>
      <c r="AG96" s="237"/>
      <c r="AH96" s="237"/>
      <c r="AI96" s="237"/>
      <c r="AJ96" s="237"/>
      <c r="AK96" s="237"/>
      <c r="AL96" s="237"/>
      <c r="AM96" s="237"/>
      <c r="AN96" s="237"/>
      <c r="AO96" s="237"/>
      <c r="AP96" s="237"/>
      <c r="AQ96" s="237"/>
      <c r="AR96" s="237"/>
      <c r="AS96" s="237"/>
      <c r="AT96" s="237"/>
      <c r="AU96" s="237"/>
      <c r="AV96" s="237"/>
      <c r="AW96" s="237"/>
      <c r="AX96" s="237"/>
      <c r="AY96" s="237"/>
      <c r="AZ96" s="237"/>
    </row>
    <row r="97" spans="1:52">
      <c r="A97" s="237"/>
      <c r="B97" s="237"/>
      <c r="C97" s="237"/>
      <c r="D97" s="237"/>
      <c r="E97" s="237"/>
      <c r="F97" s="237"/>
      <c r="G97" s="237"/>
      <c r="H97" s="237"/>
      <c r="I97" s="237"/>
      <c r="J97" s="237"/>
      <c r="K97" s="237"/>
      <c r="L97" s="237"/>
      <c r="M97" s="237"/>
      <c r="N97" s="237"/>
      <c r="O97" s="237"/>
      <c r="P97" s="237"/>
      <c r="Q97" s="237"/>
      <c r="R97" s="237"/>
      <c r="S97" s="237"/>
      <c r="T97" s="237"/>
      <c r="U97" s="237"/>
      <c r="V97" s="237"/>
      <c r="W97" s="237"/>
      <c r="X97" s="237"/>
      <c r="Y97" s="237"/>
      <c r="Z97" s="237"/>
      <c r="AA97" s="237"/>
      <c r="AB97" s="237"/>
      <c r="AC97" s="237"/>
      <c r="AD97" s="237"/>
      <c r="AE97" s="237"/>
      <c r="AF97" s="237"/>
      <c r="AG97" s="237"/>
      <c r="AH97" s="237"/>
      <c r="AI97" s="237"/>
      <c r="AJ97" s="237"/>
      <c r="AK97" s="237"/>
      <c r="AL97" s="237"/>
      <c r="AM97" s="237"/>
      <c r="AN97" s="237"/>
      <c r="AO97" s="237"/>
      <c r="AP97" s="237"/>
      <c r="AQ97" s="237"/>
      <c r="AR97" s="237"/>
      <c r="AS97" s="237"/>
      <c r="AT97" s="237"/>
      <c r="AU97" s="237"/>
      <c r="AV97" s="237"/>
      <c r="AW97" s="237"/>
      <c r="AX97" s="237"/>
      <c r="AY97" s="237"/>
      <c r="AZ97" s="237"/>
    </row>
    <row r="98" spans="1:52">
      <c r="A98" s="237"/>
      <c r="B98" s="237"/>
      <c r="C98" s="237"/>
      <c r="D98" s="237"/>
      <c r="E98" s="237"/>
      <c r="F98" s="237"/>
      <c r="G98" s="237"/>
      <c r="H98" s="237"/>
      <c r="I98" s="237"/>
      <c r="J98" s="237"/>
      <c r="K98" s="237"/>
      <c r="L98" s="237"/>
      <c r="M98" s="237"/>
      <c r="N98" s="237"/>
      <c r="O98" s="237"/>
      <c r="P98" s="237"/>
      <c r="Q98" s="237"/>
      <c r="R98" s="237"/>
      <c r="S98" s="237"/>
      <c r="T98" s="237"/>
      <c r="U98" s="237"/>
      <c r="V98" s="237"/>
      <c r="W98" s="237"/>
      <c r="X98" s="237"/>
      <c r="Y98" s="237"/>
      <c r="Z98" s="237"/>
      <c r="AA98" s="237"/>
      <c r="AB98" s="237"/>
      <c r="AC98" s="237"/>
      <c r="AD98" s="237"/>
      <c r="AE98" s="237"/>
      <c r="AF98" s="237"/>
      <c r="AG98" s="237"/>
      <c r="AH98" s="237"/>
      <c r="AI98" s="237"/>
      <c r="AJ98" s="237"/>
      <c r="AK98" s="237"/>
      <c r="AL98" s="237"/>
      <c r="AM98" s="237"/>
      <c r="AN98" s="237"/>
      <c r="AO98" s="237"/>
      <c r="AP98" s="237"/>
      <c r="AQ98" s="237"/>
      <c r="AR98" s="237"/>
      <c r="AS98" s="237"/>
      <c r="AT98" s="237"/>
      <c r="AU98" s="237"/>
      <c r="AV98" s="237"/>
      <c r="AW98" s="237"/>
      <c r="AX98" s="237"/>
      <c r="AY98" s="237"/>
      <c r="AZ98" s="237"/>
    </row>
    <row r="99" spans="1:52">
      <c r="A99" s="237"/>
      <c r="B99" s="237"/>
      <c r="C99" s="237"/>
      <c r="D99" s="237"/>
      <c r="E99" s="237"/>
      <c r="F99" s="237"/>
      <c r="G99" s="237"/>
      <c r="H99" s="237"/>
      <c r="I99" s="237"/>
      <c r="J99" s="237"/>
      <c r="K99" s="237"/>
      <c r="L99" s="237"/>
      <c r="M99" s="237"/>
      <c r="N99" s="237"/>
      <c r="O99" s="237"/>
      <c r="P99" s="237"/>
      <c r="Q99" s="237"/>
      <c r="R99" s="237"/>
      <c r="S99" s="237"/>
      <c r="T99" s="237"/>
      <c r="U99" s="237"/>
      <c r="V99" s="237"/>
      <c r="W99" s="237"/>
      <c r="X99" s="237"/>
      <c r="Y99" s="237"/>
      <c r="Z99" s="237"/>
      <c r="AA99" s="237"/>
      <c r="AB99" s="237"/>
      <c r="AC99" s="237"/>
      <c r="AD99" s="237"/>
      <c r="AE99" s="237"/>
      <c r="AF99" s="237"/>
      <c r="AG99" s="237"/>
      <c r="AH99" s="237"/>
      <c r="AI99" s="237"/>
      <c r="AJ99" s="237"/>
      <c r="AK99" s="237"/>
      <c r="AL99" s="237"/>
      <c r="AM99" s="237"/>
      <c r="AN99" s="237"/>
      <c r="AO99" s="237"/>
      <c r="AP99" s="237"/>
      <c r="AQ99" s="237"/>
      <c r="AR99" s="237"/>
      <c r="AS99" s="237"/>
      <c r="AT99" s="237"/>
      <c r="AU99" s="237"/>
      <c r="AV99" s="237"/>
      <c r="AW99" s="237"/>
      <c r="AX99" s="237"/>
      <c r="AY99" s="237"/>
      <c r="AZ99" s="237"/>
    </row>
    <row r="100" spans="1:52">
      <c r="A100" s="237"/>
      <c r="B100" s="237"/>
      <c r="C100" s="237"/>
      <c r="D100" s="237"/>
      <c r="E100" s="237"/>
      <c r="F100" s="237"/>
      <c r="G100" s="237"/>
      <c r="H100" s="237"/>
      <c r="I100" s="237"/>
      <c r="J100" s="237"/>
      <c r="K100" s="237"/>
      <c r="L100" s="237"/>
      <c r="M100" s="237"/>
      <c r="N100" s="237"/>
      <c r="O100" s="237"/>
      <c r="P100" s="237"/>
      <c r="Q100" s="237"/>
      <c r="R100" s="237"/>
      <c r="S100" s="237"/>
      <c r="T100" s="237"/>
      <c r="U100" s="237"/>
      <c r="V100" s="237"/>
      <c r="W100" s="237"/>
      <c r="X100" s="237"/>
      <c r="Y100" s="237"/>
      <c r="Z100" s="237"/>
      <c r="AA100" s="237"/>
      <c r="AB100" s="237"/>
      <c r="AC100" s="237"/>
      <c r="AD100" s="237"/>
      <c r="AE100" s="237"/>
      <c r="AF100" s="237"/>
      <c r="AG100" s="237"/>
      <c r="AH100" s="237"/>
      <c r="AI100" s="237"/>
      <c r="AJ100" s="237"/>
      <c r="AK100" s="237"/>
      <c r="AL100" s="237"/>
      <c r="AM100" s="237"/>
      <c r="AN100" s="237"/>
      <c r="AO100" s="237"/>
      <c r="AP100" s="237"/>
      <c r="AQ100" s="237"/>
      <c r="AR100" s="237"/>
      <c r="AS100" s="237"/>
      <c r="AT100" s="237"/>
      <c r="AU100" s="237"/>
      <c r="AV100" s="237"/>
      <c r="AW100" s="237"/>
      <c r="AX100" s="237"/>
      <c r="AY100" s="237"/>
      <c r="AZ100" s="237"/>
    </row>
    <row r="101" spans="1:52">
      <c r="A101" s="237"/>
      <c r="B101" s="237"/>
      <c r="C101" s="237"/>
      <c r="D101" s="237"/>
      <c r="E101" s="237"/>
      <c r="F101" s="237"/>
      <c r="G101" s="237"/>
      <c r="H101" s="237"/>
      <c r="I101" s="237"/>
      <c r="J101" s="237"/>
      <c r="K101" s="237"/>
      <c r="L101" s="237"/>
      <c r="M101" s="237"/>
      <c r="N101" s="237"/>
      <c r="O101" s="237"/>
      <c r="P101" s="237"/>
      <c r="Q101" s="237"/>
      <c r="R101" s="237"/>
      <c r="S101" s="237"/>
      <c r="T101" s="237"/>
      <c r="U101" s="237"/>
      <c r="V101" s="237"/>
      <c r="W101" s="237"/>
      <c r="X101" s="237"/>
      <c r="Y101" s="237"/>
      <c r="Z101" s="237"/>
      <c r="AA101" s="237"/>
      <c r="AB101" s="237"/>
      <c r="AC101" s="237"/>
      <c r="AD101" s="237"/>
      <c r="AE101" s="237"/>
      <c r="AF101" s="237"/>
      <c r="AG101" s="237"/>
      <c r="AH101" s="237"/>
      <c r="AI101" s="237"/>
      <c r="AJ101" s="237"/>
      <c r="AK101" s="237"/>
      <c r="AL101" s="237"/>
      <c r="AM101" s="237"/>
      <c r="AN101" s="237"/>
      <c r="AO101" s="237"/>
      <c r="AP101" s="237"/>
      <c r="AQ101" s="237"/>
      <c r="AR101" s="237"/>
      <c r="AS101" s="237"/>
      <c r="AT101" s="237"/>
      <c r="AU101" s="237"/>
      <c r="AV101" s="237"/>
      <c r="AW101" s="237"/>
      <c r="AX101" s="237"/>
      <c r="AY101" s="237"/>
      <c r="AZ101" s="237"/>
    </row>
    <row r="102" spans="1:52">
      <c r="A102" s="237"/>
      <c r="B102" s="237"/>
      <c r="C102" s="237"/>
      <c r="D102" s="237"/>
      <c r="E102" s="237"/>
      <c r="F102" s="237"/>
      <c r="G102" s="237"/>
      <c r="H102" s="237"/>
      <c r="I102" s="237"/>
      <c r="J102" s="237"/>
      <c r="K102" s="237"/>
      <c r="L102" s="237"/>
      <c r="M102" s="237"/>
      <c r="N102" s="237"/>
      <c r="O102" s="237"/>
      <c r="P102" s="237"/>
      <c r="Q102" s="237"/>
      <c r="R102" s="237"/>
      <c r="S102" s="237"/>
      <c r="T102" s="237"/>
      <c r="U102" s="237"/>
      <c r="V102" s="237"/>
      <c r="W102" s="237"/>
      <c r="X102" s="237"/>
      <c r="Y102" s="237"/>
      <c r="Z102" s="237"/>
      <c r="AA102" s="237"/>
      <c r="AB102" s="237"/>
      <c r="AC102" s="237"/>
      <c r="AD102" s="237"/>
      <c r="AE102" s="237"/>
      <c r="AF102" s="237"/>
      <c r="AG102" s="237"/>
      <c r="AH102" s="237"/>
      <c r="AI102" s="237"/>
      <c r="AJ102" s="237"/>
      <c r="AK102" s="237"/>
      <c r="AL102" s="237"/>
      <c r="AM102" s="237"/>
      <c r="AN102" s="237"/>
      <c r="AO102" s="237"/>
      <c r="AP102" s="237"/>
      <c r="AQ102" s="237"/>
      <c r="AR102" s="237"/>
      <c r="AS102" s="237"/>
      <c r="AT102" s="237"/>
      <c r="AU102" s="237"/>
      <c r="AV102" s="237"/>
      <c r="AW102" s="237"/>
      <c r="AX102" s="237"/>
      <c r="AY102" s="237"/>
      <c r="AZ102" s="237"/>
    </row>
    <row r="103" spans="1:52">
      <c r="A103" s="237"/>
      <c r="B103" s="237"/>
      <c r="C103" s="237"/>
      <c r="D103" s="237"/>
      <c r="E103" s="237"/>
      <c r="F103" s="237"/>
      <c r="G103" s="237"/>
      <c r="H103" s="237"/>
      <c r="I103" s="237"/>
      <c r="J103" s="237"/>
      <c r="K103" s="237"/>
      <c r="L103" s="237"/>
      <c r="M103" s="237"/>
      <c r="N103" s="237"/>
      <c r="O103" s="237"/>
      <c r="P103" s="237"/>
      <c r="Q103" s="237"/>
      <c r="R103" s="237"/>
      <c r="S103" s="237"/>
      <c r="T103" s="237"/>
      <c r="U103" s="237"/>
      <c r="V103" s="237"/>
      <c r="W103" s="237"/>
      <c r="X103" s="237"/>
      <c r="Y103" s="237"/>
      <c r="Z103" s="237"/>
      <c r="AA103" s="237"/>
      <c r="AB103" s="237"/>
      <c r="AC103" s="237"/>
      <c r="AD103" s="237"/>
      <c r="AE103" s="237"/>
      <c r="AF103" s="237"/>
      <c r="AG103" s="237"/>
      <c r="AH103" s="237"/>
      <c r="AI103" s="237"/>
      <c r="AJ103" s="237"/>
      <c r="AK103" s="237"/>
      <c r="AL103" s="237"/>
      <c r="AM103" s="237"/>
      <c r="AN103" s="237"/>
      <c r="AO103" s="237"/>
      <c r="AP103" s="237"/>
      <c r="AQ103" s="237"/>
      <c r="AR103" s="237"/>
      <c r="AS103" s="237"/>
      <c r="AT103" s="237"/>
      <c r="AU103" s="237"/>
      <c r="AV103" s="237"/>
      <c r="AW103" s="237"/>
      <c r="AX103" s="237"/>
      <c r="AY103" s="237"/>
      <c r="AZ103" s="237"/>
    </row>
    <row r="104" spans="1:52">
      <c r="A104" s="237"/>
      <c r="B104" s="237"/>
      <c r="C104" s="237"/>
      <c r="D104" s="237"/>
      <c r="E104" s="237"/>
      <c r="F104" s="237"/>
      <c r="G104" s="237"/>
      <c r="H104" s="237"/>
      <c r="I104" s="237"/>
      <c r="J104" s="237"/>
      <c r="K104" s="237"/>
      <c r="L104" s="237"/>
      <c r="M104" s="237"/>
      <c r="N104" s="237"/>
      <c r="O104" s="237"/>
      <c r="P104" s="237"/>
      <c r="Q104" s="237"/>
      <c r="R104" s="237"/>
      <c r="S104" s="237"/>
      <c r="T104" s="237"/>
      <c r="U104" s="237"/>
      <c r="V104" s="237"/>
      <c r="W104" s="237"/>
      <c r="X104" s="237"/>
      <c r="Y104" s="237"/>
      <c r="Z104" s="237"/>
      <c r="AA104" s="237"/>
      <c r="AB104" s="237"/>
      <c r="AC104" s="237"/>
      <c r="AD104" s="237"/>
      <c r="AE104" s="237"/>
      <c r="AF104" s="237"/>
      <c r="AG104" s="237"/>
      <c r="AH104" s="237"/>
      <c r="AI104" s="237"/>
      <c r="AJ104" s="237"/>
      <c r="AK104" s="237"/>
      <c r="AL104" s="237"/>
      <c r="AM104" s="237"/>
      <c r="AN104" s="237"/>
      <c r="AO104" s="237"/>
      <c r="AP104" s="237"/>
      <c r="AQ104" s="237"/>
      <c r="AR104" s="237"/>
      <c r="AS104" s="237"/>
      <c r="AT104" s="237"/>
      <c r="AU104" s="237"/>
      <c r="AV104" s="237"/>
      <c r="AW104" s="237"/>
      <c r="AX104" s="237"/>
      <c r="AY104" s="237"/>
      <c r="AZ104" s="237"/>
    </row>
    <row r="105" spans="1:52">
      <c r="A105" s="237"/>
      <c r="B105" s="237"/>
      <c r="C105" s="237"/>
      <c r="D105" s="237"/>
      <c r="E105" s="237"/>
      <c r="F105" s="237"/>
      <c r="G105" s="237"/>
      <c r="H105" s="237"/>
      <c r="I105" s="237"/>
      <c r="J105" s="237"/>
      <c r="K105" s="237"/>
      <c r="L105" s="237"/>
      <c r="M105" s="237"/>
      <c r="N105" s="237"/>
      <c r="O105" s="237"/>
      <c r="P105" s="237"/>
      <c r="Q105" s="237"/>
      <c r="R105" s="237"/>
      <c r="S105" s="237"/>
      <c r="T105" s="237"/>
      <c r="U105" s="237"/>
      <c r="V105" s="237"/>
      <c r="W105" s="237"/>
      <c r="X105" s="237"/>
      <c r="Y105" s="237"/>
      <c r="Z105" s="237"/>
      <c r="AA105" s="237"/>
      <c r="AB105" s="237"/>
      <c r="AC105" s="237"/>
      <c r="AD105" s="237"/>
      <c r="AE105" s="237"/>
      <c r="AF105" s="237"/>
      <c r="AG105" s="237"/>
      <c r="AH105" s="237"/>
      <c r="AI105" s="237"/>
      <c r="AJ105" s="237"/>
      <c r="AK105" s="237"/>
      <c r="AL105" s="237"/>
      <c r="AM105" s="237"/>
      <c r="AN105" s="237"/>
      <c r="AO105" s="237"/>
      <c r="AP105" s="237"/>
      <c r="AQ105" s="237"/>
      <c r="AR105" s="237"/>
      <c r="AS105" s="237"/>
      <c r="AT105" s="237"/>
      <c r="AU105" s="237"/>
      <c r="AV105" s="237"/>
      <c r="AW105" s="237"/>
      <c r="AX105" s="237"/>
      <c r="AY105" s="237"/>
      <c r="AZ105" s="237"/>
    </row>
    <row r="106" spans="1:52">
      <c r="A106" s="237"/>
      <c r="B106" s="237"/>
      <c r="C106" s="237"/>
      <c r="D106" s="237"/>
      <c r="E106" s="237"/>
      <c r="F106" s="237"/>
      <c r="G106" s="237"/>
      <c r="H106" s="237"/>
      <c r="I106" s="237"/>
      <c r="J106" s="237"/>
      <c r="K106" s="237"/>
      <c r="L106" s="237"/>
      <c r="M106" s="237"/>
      <c r="N106" s="237"/>
      <c r="O106" s="237"/>
      <c r="P106" s="237"/>
      <c r="Q106" s="237"/>
      <c r="R106" s="237"/>
      <c r="S106" s="237"/>
      <c r="T106" s="237"/>
      <c r="U106" s="237"/>
      <c r="V106" s="237"/>
      <c r="W106" s="237"/>
      <c r="X106" s="237"/>
      <c r="Y106" s="237"/>
      <c r="Z106" s="237"/>
      <c r="AA106" s="237"/>
      <c r="AB106" s="237"/>
      <c r="AC106" s="237"/>
      <c r="AD106" s="237"/>
      <c r="AE106" s="237"/>
      <c r="AF106" s="237"/>
      <c r="AG106" s="237"/>
      <c r="AH106" s="237"/>
      <c r="AI106" s="237"/>
      <c r="AJ106" s="237"/>
      <c r="AK106" s="237"/>
      <c r="AL106" s="237"/>
      <c r="AM106" s="237"/>
      <c r="AN106" s="237"/>
      <c r="AO106" s="237"/>
      <c r="AP106" s="237"/>
      <c r="AQ106" s="237"/>
      <c r="AR106" s="237"/>
      <c r="AS106" s="237"/>
      <c r="AT106" s="237"/>
      <c r="AU106" s="237"/>
      <c r="AV106" s="237"/>
      <c r="AW106" s="237"/>
      <c r="AX106" s="237"/>
      <c r="AY106" s="237"/>
      <c r="AZ106" s="237"/>
    </row>
    <row r="107" spans="1:52">
      <c r="A107" s="237"/>
      <c r="B107" s="237"/>
      <c r="C107" s="237"/>
      <c r="D107" s="237"/>
      <c r="E107" s="237"/>
      <c r="F107" s="237"/>
      <c r="G107" s="237"/>
      <c r="H107" s="237"/>
      <c r="I107" s="237"/>
      <c r="J107" s="237"/>
      <c r="K107" s="237"/>
      <c r="L107" s="237"/>
      <c r="M107" s="237"/>
      <c r="N107" s="237"/>
      <c r="O107" s="237"/>
      <c r="P107" s="237"/>
      <c r="Q107" s="237"/>
      <c r="R107" s="237"/>
      <c r="S107" s="237"/>
      <c r="T107" s="237"/>
      <c r="U107" s="237"/>
      <c r="V107" s="237"/>
      <c r="W107" s="237"/>
      <c r="X107" s="237"/>
      <c r="Y107" s="237"/>
      <c r="Z107" s="237"/>
      <c r="AA107" s="237"/>
      <c r="AB107" s="237"/>
      <c r="AC107" s="237"/>
      <c r="AD107" s="237"/>
      <c r="AE107" s="237"/>
      <c r="AF107" s="237"/>
      <c r="AG107" s="237"/>
      <c r="AH107" s="237"/>
      <c r="AI107" s="237"/>
      <c r="AJ107" s="237"/>
      <c r="AK107" s="237"/>
      <c r="AL107" s="237"/>
      <c r="AM107" s="237"/>
      <c r="AN107" s="237"/>
      <c r="AO107" s="237"/>
      <c r="AP107" s="237"/>
      <c r="AQ107" s="237"/>
      <c r="AR107" s="237"/>
      <c r="AS107" s="237"/>
      <c r="AT107" s="237"/>
      <c r="AU107" s="237"/>
      <c r="AV107" s="237"/>
      <c r="AW107" s="237"/>
      <c r="AX107" s="237"/>
      <c r="AY107" s="237"/>
      <c r="AZ107" s="237"/>
    </row>
    <row r="108" spans="1:52">
      <c r="A108" s="237"/>
      <c r="B108" s="237"/>
      <c r="C108" s="237"/>
      <c r="D108" s="237"/>
      <c r="E108" s="237"/>
      <c r="F108" s="237"/>
      <c r="G108" s="237"/>
      <c r="H108" s="237"/>
      <c r="I108" s="237"/>
      <c r="J108" s="237"/>
      <c r="K108" s="237"/>
      <c r="L108" s="237"/>
      <c r="M108" s="237"/>
      <c r="N108" s="237"/>
      <c r="O108" s="237"/>
      <c r="P108" s="237"/>
      <c r="Q108" s="237"/>
      <c r="R108" s="237"/>
      <c r="S108" s="237"/>
      <c r="T108" s="237"/>
      <c r="U108" s="237"/>
      <c r="V108" s="237"/>
      <c r="W108" s="237"/>
      <c r="X108" s="237"/>
      <c r="Y108" s="237"/>
      <c r="Z108" s="237"/>
      <c r="AA108" s="237"/>
      <c r="AB108" s="237"/>
      <c r="AC108" s="237"/>
      <c r="AD108" s="237"/>
      <c r="AE108" s="237"/>
      <c r="AF108" s="237"/>
      <c r="AG108" s="237"/>
      <c r="AH108" s="237"/>
      <c r="AI108" s="237"/>
      <c r="AJ108" s="237"/>
      <c r="AK108" s="237"/>
      <c r="AL108" s="237"/>
      <c r="AM108" s="237"/>
      <c r="AN108" s="237"/>
      <c r="AO108" s="237"/>
      <c r="AP108" s="237"/>
      <c r="AQ108" s="237"/>
      <c r="AR108" s="237"/>
      <c r="AS108" s="237"/>
      <c r="AT108" s="237"/>
      <c r="AU108" s="237"/>
      <c r="AV108" s="237"/>
      <c r="AW108" s="237"/>
      <c r="AX108" s="237"/>
      <c r="AY108" s="237"/>
      <c r="AZ108" s="237"/>
    </row>
    <row r="109" spans="1:52">
      <c r="A109" s="237"/>
      <c r="B109" s="237"/>
      <c r="C109" s="237"/>
      <c r="D109" s="237"/>
      <c r="E109" s="237"/>
      <c r="F109" s="237"/>
      <c r="G109" s="237"/>
      <c r="H109" s="237"/>
      <c r="I109" s="237"/>
      <c r="J109" s="237"/>
      <c r="K109" s="237"/>
      <c r="L109" s="237"/>
      <c r="M109" s="237"/>
      <c r="N109" s="237"/>
      <c r="O109" s="237"/>
      <c r="P109" s="237"/>
      <c r="Q109" s="237"/>
      <c r="R109" s="237"/>
      <c r="S109" s="237"/>
      <c r="T109" s="237"/>
      <c r="U109" s="237"/>
      <c r="V109" s="237"/>
      <c r="W109" s="237"/>
      <c r="X109" s="237"/>
      <c r="Y109" s="237"/>
      <c r="Z109" s="237"/>
      <c r="AA109" s="237"/>
      <c r="AB109" s="237"/>
      <c r="AC109" s="237"/>
      <c r="AD109" s="237"/>
      <c r="AE109" s="237"/>
      <c r="AF109" s="237"/>
      <c r="AG109" s="237"/>
      <c r="AH109" s="237"/>
      <c r="AI109" s="237"/>
      <c r="AJ109" s="237"/>
      <c r="AK109" s="237"/>
      <c r="AL109" s="237"/>
      <c r="AM109" s="237"/>
      <c r="AN109" s="237"/>
      <c r="AO109" s="237"/>
      <c r="AP109" s="237"/>
      <c r="AQ109" s="237"/>
      <c r="AR109" s="237"/>
      <c r="AS109" s="237"/>
      <c r="AT109" s="237"/>
      <c r="AU109" s="237"/>
      <c r="AV109" s="237"/>
      <c r="AW109" s="237"/>
      <c r="AX109" s="237"/>
      <c r="AY109" s="237"/>
      <c r="AZ109" s="237"/>
    </row>
    <row r="110" spans="1:52">
      <c r="A110" s="237"/>
      <c r="B110" s="237"/>
      <c r="C110" s="237"/>
      <c r="D110" s="237"/>
      <c r="E110" s="237"/>
      <c r="F110" s="237"/>
      <c r="G110" s="237"/>
      <c r="H110" s="237"/>
      <c r="I110" s="237"/>
      <c r="J110" s="237"/>
      <c r="K110" s="237"/>
      <c r="L110" s="237"/>
      <c r="M110" s="237"/>
      <c r="N110" s="237"/>
      <c r="O110" s="237"/>
      <c r="P110" s="237"/>
      <c r="Q110" s="237"/>
      <c r="R110" s="237"/>
      <c r="S110" s="237"/>
      <c r="T110" s="237"/>
      <c r="U110" s="237"/>
      <c r="V110" s="237"/>
      <c r="W110" s="237"/>
      <c r="X110" s="237"/>
      <c r="Y110" s="237"/>
      <c r="Z110" s="237"/>
      <c r="AA110" s="237"/>
      <c r="AB110" s="237"/>
      <c r="AC110" s="237"/>
      <c r="AD110" s="237"/>
      <c r="AE110" s="237"/>
      <c r="AF110" s="237"/>
      <c r="AG110" s="237"/>
      <c r="AH110" s="237"/>
      <c r="AI110" s="237"/>
      <c r="AJ110" s="237"/>
      <c r="AK110" s="237"/>
      <c r="AL110" s="237"/>
      <c r="AM110" s="237"/>
      <c r="AN110" s="237"/>
      <c r="AO110" s="237"/>
      <c r="AP110" s="237"/>
      <c r="AQ110" s="237"/>
      <c r="AR110" s="237"/>
      <c r="AS110" s="237"/>
      <c r="AT110" s="237"/>
      <c r="AU110" s="237"/>
      <c r="AV110" s="237"/>
      <c r="AW110" s="237"/>
      <c r="AX110" s="237"/>
      <c r="AY110" s="237"/>
      <c r="AZ110" s="237"/>
    </row>
    <row r="111" spans="1:52">
      <c r="A111" s="237"/>
      <c r="B111" s="237"/>
      <c r="C111" s="237"/>
      <c r="D111" s="237"/>
      <c r="E111" s="237"/>
      <c r="F111" s="237"/>
      <c r="G111" s="237"/>
      <c r="H111" s="237"/>
      <c r="I111" s="237"/>
      <c r="J111" s="237"/>
      <c r="K111" s="237"/>
      <c r="L111" s="237"/>
      <c r="M111" s="237"/>
      <c r="N111" s="237"/>
      <c r="O111" s="237"/>
      <c r="P111" s="237"/>
      <c r="Q111" s="237"/>
      <c r="R111" s="237"/>
      <c r="S111" s="237"/>
      <c r="T111" s="237"/>
      <c r="U111" s="237"/>
      <c r="V111" s="237"/>
      <c r="W111" s="237"/>
      <c r="X111" s="237"/>
      <c r="Y111" s="237"/>
      <c r="Z111" s="237"/>
      <c r="AA111" s="237"/>
      <c r="AB111" s="237"/>
      <c r="AC111" s="237"/>
      <c r="AD111" s="237"/>
      <c r="AE111" s="237"/>
      <c r="AF111" s="237"/>
      <c r="AG111" s="237"/>
      <c r="AH111" s="237"/>
      <c r="AI111" s="237"/>
      <c r="AJ111" s="237"/>
      <c r="AK111" s="237"/>
      <c r="AL111" s="237"/>
      <c r="AM111" s="237"/>
      <c r="AN111" s="237"/>
      <c r="AO111" s="237"/>
      <c r="AP111" s="237"/>
      <c r="AQ111" s="237"/>
      <c r="AR111" s="237"/>
      <c r="AS111" s="237"/>
      <c r="AT111" s="237"/>
      <c r="AU111" s="237"/>
      <c r="AV111" s="237"/>
      <c r="AW111" s="237"/>
      <c r="AX111" s="237"/>
      <c r="AY111" s="237"/>
      <c r="AZ111" s="237"/>
    </row>
    <row r="112" spans="1:52">
      <c r="A112" s="237"/>
      <c r="B112" s="237"/>
      <c r="C112" s="237"/>
      <c r="D112" s="237"/>
      <c r="E112" s="237"/>
      <c r="F112" s="237"/>
      <c r="G112" s="237"/>
      <c r="H112" s="237"/>
      <c r="I112" s="237"/>
      <c r="J112" s="237"/>
      <c r="K112" s="237"/>
      <c r="L112" s="237"/>
      <c r="M112" s="237"/>
      <c r="N112" s="237"/>
      <c r="O112" s="237"/>
      <c r="P112" s="237"/>
      <c r="Q112" s="237"/>
      <c r="R112" s="237"/>
      <c r="S112" s="237"/>
      <c r="T112" s="237"/>
      <c r="U112" s="237"/>
      <c r="V112" s="237"/>
      <c r="W112" s="237"/>
      <c r="X112" s="237"/>
      <c r="Y112" s="237"/>
      <c r="Z112" s="237"/>
      <c r="AA112" s="237"/>
      <c r="AB112" s="237"/>
      <c r="AC112" s="237"/>
      <c r="AD112" s="237"/>
      <c r="AE112" s="237"/>
      <c r="AF112" s="237"/>
      <c r="AG112" s="237"/>
      <c r="AH112" s="237"/>
      <c r="AI112" s="237"/>
      <c r="AJ112" s="237"/>
      <c r="AK112" s="237"/>
      <c r="AL112" s="237"/>
      <c r="AM112" s="237"/>
      <c r="AN112" s="237"/>
      <c r="AO112" s="237"/>
      <c r="AP112" s="237"/>
      <c r="AQ112" s="237"/>
      <c r="AR112" s="237"/>
      <c r="AS112" s="237"/>
      <c r="AT112" s="237"/>
      <c r="AU112" s="237"/>
      <c r="AV112" s="237"/>
      <c r="AW112" s="237"/>
      <c r="AX112" s="237"/>
      <c r="AY112" s="237"/>
      <c r="AZ112" s="237"/>
    </row>
    <row r="113" spans="1:52">
      <c r="A113" s="237"/>
      <c r="B113" s="237"/>
      <c r="C113" s="237"/>
      <c r="D113" s="237"/>
      <c r="E113" s="237"/>
      <c r="F113" s="237"/>
      <c r="G113" s="237"/>
      <c r="H113" s="237"/>
      <c r="I113" s="237"/>
      <c r="J113" s="237"/>
      <c r="K113" s="237"/>
      <c r="L113" s="237"/>
      <c r="M113" s="237"/>
      <c r="N113" s="237"/>
      <c r="O113" s="237"/>
      <c r="P113" s="237"/>
      <c r="Q113" s="237"/>
      <c r="R113" s="237"/>
      <c r="S113" s="237"/>
      <c r="T113" s="237"/>
      <c r="U113" s="237"/>
      <c r="V113" s="237"/>
      <c r="W113" s="237"/>
      <c r="X113" s="237"/>
      <c r="Y113" s="237"/>
      <c r="Z113" s="237"/>
      <c r="AA113" s="237"/>
      <c r="AB113" s="237"/>
      <c r="AC113" s="237"/>
      <c r="AD113" s="237"/>
      <c r="AE113" s="237"/>
      <c r="AF113" s="237"/>
      <c r="AG113" s="237"/>
      <c r="AH113" s="237"/>
      <c r="AI113" s="237"/>
      <c r="AJ113" s="237"/>
      <c r="AK113" s="237"/>
      <c r="AL113" s="237"/>
      <c r="AM113" s="237"/>
      <c r="AN113" s="237"/>
      <c r="AO113" s="237"/>
      <c r="AP113" s="237"/>
      <c r="AQ113" s="237"/>
      <c r="AR113" s="237"/>
      <c r="AS113" s="237"/>
      <c r="AT113" s="237"/>
      <c r="AU113" s="237"/>
      <c r="AV113" s="237"/>
      <c r="AW113" s="237"/>
      <c r="AX113" s="237"/>
      <c r="AY113" s="237"/>
      <c r="AZ113" s="237"/>
    </row>
    <row r="114" spans="1:52">
      <c r="A114" s="237"/>
      <c r="B114" s="237"/>
      <c r="C114" s="237"/>
      <c r="D114" s="237"/>
      <c r="E114" s="237"/>
      <c r="F114" s="237"/>
      <c r="G114" s="237"/>
      <c r="H114" s="237"/>
      <c r="I114" s="237"/>
      <c r="J114" s="237"/>
      <c r="K114" s="237"/>
      <c r="L114" s="237"/>
      <c r="M114" s="237"/>
      <c r="N114" s="237"/>
      <c r="O114" s="237"/>
      <c r="P114" s="237"/>
      <c r="Q114" s="237"/>
      <c r="R114" s="237"/>
      <c r="S114" s="237"/>
      <c r="T114" s="237"/>
      <c r="U114" s="237"/>
      <c r="V114" s="237"/>
      <c r="W114" s="237"/>
      <c r="X114" s="237"/>
      <c r="Y114" s="237"/>
      <c r="Z114" s="237"/>
      <c r="AA114" s="237"/>
      <c r="AB114" s="237"/>
      <c r="AC114" s="237"/>
      <c r="AD114" s="237"/>
      <c r="AE114" s="237"/>
      <c r="AF114" s="237"/>
      <c r="AG114" s="237"/>
      <c r="AH114" s="237"/>
      <c r="AI114" s="237"/>
      <c r="AJ114" s="237"/>
      <c r="AK114" s="237"/>
      <c r="AL114" s="237"/>
      <c r="AM114" s="237"/>
      <c r="AN114" s="237"/>
      <c r="AO114" s="237"/>
      <c r="AP114" s="237"/>
      <c r="AQ114" s="237"/>
      <c r="AR114" s="237"/>
      <c r="AS114" s="237"/>
      <c r="AT114" s="237"/>
      <c r="AU114" s="237"/>
      <c r="AV114" s="237"/>
      <c r="AW114" s="237"/>
      <c r="AX114" s="237"/>
      <c r="AY114" s="237"/>
      <c r="AZ114" s="237"/>
    </row>
    <row r="115" spans="1:52">
      <c r="A115" s="237"/>
      <c r="B115" s="237"/>
      <c r="C115" s="237"/>
      <c r="D115" s="237"/>
      <c r="E115" s="237"/>
      <c r="F115" s="237"/>
      <c r="G115" s="237"/>
      <c r="H115" s="237"/>
      <c r="I115" s="237"/>
      <c r="J115" s="237"/>
      <c r="K115" s="237"/>
      <c r="L115" s="237"/>
      <c r="M115" s="237"/>
      <c r="N115" s="237"/>
      <c r="O115" s="237"/>
      <c r="P115" s="237"/>
      <c r="Q115" s="237"/>
      <c r="R115" s="237"/>
      <c r="S115" s="237"/>
      <c r="T115" s="237"/>
      <c r="U115" s="237"/>
      <c r="V115" s="237"/>
      <c r="W115" s="237"/>
      <c r="X115" s="237"/>
      <c r="Y115" s="237"/>
      <c r="Z115" s="237"/>
      <c r="AA115" s="237"/>
      <c r="AB115" s="237"/>
      <c r="AC115" s="237"/>
      <c r="AD115" s="237"/>
      <c r="AE115" s="237"/>
      <c r="AF115" s="237"/>
      <c r="AG115" s="237"/>
      <c r="AH115" s="237"/>
      <c r="AI115" s="237"/>
      <c r="AJ115" s="237"/>
      <c r="AK115" s="237"/>
      <c r="AL115" s="237"/>
      <c r="AM115" s="237"/>
      <c r="AN115" s="237"/>
      <c r="AO115" s="237"/>
      <c r="AP115" s="237"/>
      <c r="AQ115" s="237"/>
      <c r="AR115" s="237"/>
      <c r="AS115" s="237"/>
      <c r="AT115" s="237"/>
      <c r="AU115" s="237"/>
      <c r="AV115" s="237"/>
      <c r="AW115" s="237"/>
      <c r="AX115" s="237"/>
      <c r="AY115" s="237"/>
      <c r="AZ115" s="237"/>
    </row>
    <row r="116" spans="1:52">
      <c r="A116" s="237"/>
      <c r="B116" s="237"/>
      <c r="C116" s="237"/>
      <c r="D116" s="237"/>
      <c r="E116" s="237"/>
      <c r="F116" s="237"/>
      <c r="G116" s="237"/>
      <c r="H116" s="237"/>
      <c r="I116" s="237"/>
      <c r="J116" s="237"/>
      <c r="K116" s="237"/>
      <c r="L116" s="237"/>
      <c r="M116" s="237"/>
      <c r="N116" s="237"/>
      <c r="O116" s="237"/>
      <c r="P116" s="237"/>
      <c r="Q116" s="237"/>
      <c r="R116" s="237"/>
      <c r="S116" s="237"/>
      <c r="T116" s="237"/>
      <c r="U116" s="237"/>
      <c r="V116" s="237"/>
      <c r="W116" s="237"/>
      <c r="X116" s="237"/>
      <c r="Y116" s="237"/>
      <c r="Z116" s="237"/>
      <c r="AA116" s="237"/>
      <c r="AB116" s="237"/>
      <c r="AC116" s="237"/>
      <c r="AD116" s="237"/>
      <c r="AE116" s="237"/>
      <c r="AF116" s="237"/>
      <c r="AG116" s="237"/>
      <c r="AH116" s="237"/>
      <c r="AI116" s="237"/>
      <c r="AJ116" s="237"/>
      <c r="AK116" s="237"/>
      <c r="AL116" s="237"/>
      <c r="AM116" s="237"/>
      <c r="AN116" s="237"/>
      <c r="AO116" s="237"/>
      <c r="AP116" s="237"/>
      <c r="AQ116" s="237"/>
      <c r="AR116" s="237"/>
      <c r="AS116" s="237"/>
      <c r="AT116" s="237"/>
      <c r="AU116" s="237"/>
      <c r="AV116" s="237"/>
      <c r="AW116" s="237"/>
      <c r="AX116" s="237"/>
      <c r="AY116" s="237"/>
      <c r="AZ116" s="237"/>
    </row>
    <row r="117" spans="1:52">
      <c r="A117" s="237"/>
      <c r="B117" s="237"/>
      <c r="C117" s="237"/>
      <c r="D117" s="237"/>
      <c r="E117" s="237"/>
      <c r="F117" s="237"/>
      <c r="G117" s="237"/>
      <c r="H117" s="237"/>
      <c r="I117" s="237"/>
      <c r="J117" s="237"/>
      <c r="K117" s="237"/>
      <c r="L117" s="237"/>
      <c r="M117" s="237"/>
      <c r="N117" s="237"/>
      <c r="O117" s="237"/>
      <c r="P117" s="237"/>
      <c r="Q117" s="237"/>
      <c r="R117" s="237"/>
      <c r="S117" s="237"/>
      <c r="T117" s="237"/>
      <c r="U117" s="237"/>
      <c r="V117" s="237"/>
      <c r="W117" s="237"/>
      <c r="X117" s="237"/>
      <c r="Y117" s="237"/>
      <c r="Z117" s="237"/>
      <c r="AA117" s="237"/>
      <c r="AB117" s="237"/>
      <c r="AC117" s="237"/>
      <c r="AD117" s="237"/>
      <c r="AE117" s="237"/>
      <c r="AF117" s="237"/>
      <c r="AG117" s="237"/>
      <c r="AH117" s="237"/>
      <c r="AI117" s="237"/>
      <c r="AJ117" s="237"/>
      <c r="AK117" s="237"/>
      <c r="AL117" s="237"/>
      <c r="AM117" s="237"/>
      <c r="AN117" s="237"/>
      <c r="AO117" s="237"/>
      <c r="AP117" s="237"/>
      <c r="AQ117" s="237"/>
      <c r="AR117" s="237"/>
      <c r="AS117" s="237"/>
      <c r="AT117" s="237"/>
      <c r="AU117" s="237"/>
      <c r="AV117" s="237"/>
      <c r="AW117" s="237"/>
      <c r="AX117" s="237"/>
      <c r="AY117" s="237"/>
      <c r="AZ117" s="237"/>
    </row>
    <row r="118" spans="1:52">
      <c r="A118" s="237"/>
      <c r="B118" s="237"/>
      <c r="C118" s="237"/>
      <c r="D118" s="237"/>
      <c r="E118" s="237"/>
      <c r="F118" s="237"/>
      <c r="G118" s="237"/>
      <c r="H118" s="237"/>
      <c r="I118" s="237"/>
      <c r="J118" s="237"/>
      <c r="K118" s="237"/>
      <c r="L118" s="237"/>
      <c r="M118" s="237"/>
      <c r="N118" s="237"/>
      <c r="O118" s="237"/>
      <c r="P118" s="237"/>
      <c r="Q118" s="237"/>
      <c r="R118" s="237"/>
      <c r="S118" s="237"/>
      <c r="T118" s="237"/>
      <c r="U118" s="237"/>
      <c r="V118" s="237"/>
      <c r="W118" s="237"/>
      <c r="X118" s="237"/>
      <c r="Y118" s="237"/>
      <c r="Z118" s="237"/>
      <c r="AA118" s="237"/>
      <c r="AB118" s="237"/>
      <c r="AC118" s="237"/>
      <c r="AD118" s="237"/>
      <c r="AE118" s="237"/>
      <c r="AF118" s="237"/>
      <c r="AG118" s="237"/>
      <c r="AH118" s="237"/>
      <c r="AI118" s="237"/>
      <c r="AJ118" s="237"/>
      <c r="AK118" s="237"/>
      <c r="AL118" s="237"/>
      <c r="AM118" s="237"/>
      <c r="AN118" s="237"/>
      <c r="AO118" s="237"/>
      <c r="AP118" s="237"/>
      <c r="AQ118" s="237"/>
      <c r="AR118" s="237"/>
      <c r="AS118" s="237"/>
      <c r="AT118" s="237"/>
      <c r="AU118" s="237"/>
      <c r="AV118" s="237"/>
      <c r="AW118" s="237"/>
      <c r="AX118" s="237"/>
      <c r="AY118" s="237"/>
      <c r="AZ118" s="237"/>
    </row>
    <row r="119" spans="1:52">
      <c r="A119" s="237"/>
      <c r="B119" s="237"/>
      <c r="C119" s="237"/>
      <c r="D119" s="237"/>
      <c r="E119" s="237"/>
      <c r="F119" s="237"/>
      <c r="G119" s="237"/>
      <c r="H119" s="237"/>
      <c r="I119" s="237"/>
      <c r="J119" s="237"/>
      <c r="K119" s="237"/>
      <c r="L119" s="237"/>
      <c r="M119" s="237"/>
      <c r="N119" s="237"/>
      <c r="O119" s="237"/>
      <c r="P119" s="237"/>
      <c r="Q119" s="237"/>
      <c r="R119" s="237"/>
      <c r="S119" s="237"/>
      <c r="T119" s="237"/>
      <c r="U119" s="237"/>
      <c r="V119" s="237"/>
      <c r="W119" s="237"/>
      <c r="X119" s="237"/>
      <c r="Y119" s="237"/>
      <c r="Z119" s="237"/>
      <c r="AA119" s="237"/>
      <c r="AB119" s="237"/>
      <c r="AC119" s="237"/>
      <c r="AD119" s="237"/>
      <c r="AE119" s="237"/>
      <c r="AF119" s="237"/>
      <c r="AG119" s="237"/>
      <c r="AH119" s="237"/>
      <c r="AI119" s="237"/>
      <c r="AJ119" s="237"/>
      <c r="AK119" s="237"/>
      <c r="AL119" s="237"/>
      <c r="AM119" s="237"/>
      <c r="AN119" s="237"/>
      <c r="AO119" s="237"/>
      <c r="AP119" s="237"/>
      <c r="AQ119" s="237"/>
      <c r="AR119" s="237"/>
      <c r="AS119" s="237"/>
      <c r="AT119" s="237"/>
      <c r="AU119" s="237"/>
      <c r="AV119" s="237"/>
      <c r="AW119" s="237"/>
      <c r="AX119" s="237"/>
      <c r="AY119" s="237"/>
      <c r="AZ119" s="237"/>
    </row>
    <row r="120" spans="1:52">
      <c r="A120" s="237"/>
      <c r="B120" s="237"/>
      <c r="C120" s="237"/>
      <c r="D120" s="237"/>
      <c r="E120" s="237"/>
      <c r="F120" s="237"/>
      <c r="G120" s="237"/>
      <c r="H120" s="237"/>
      <c r="I120" s="237"/>
      <c r="J120" s="237"/>
      <c r="K120" s="237"/>
      <c r="L120" s="237"/>
      <c r="M120" s="237"/>
      <c r="N120" s="237"/>
      <c r="O120" s="237"/>
      <c r="P120" s="237"/>
      <c r="Q120" s="237"/>
      <c r="R120" s="237"/>
      <c r="S120" s="237"/>
      <c r="T120" s="237"/>
      <c r="U120" s="237"/>
      <c r="V120" s="237"/>
      <c r="W120" s="237"/>
      <c r="X120" s="237"/>
      <c r="Y120" s="237"/>
      <c r="Z120" s="237"/>
      <c r="AA120" s="237"/>
      <c r="AB120" s="237"/>
      <c r="AC120" s="237"/>
      <c r="AD120" s="237"/>
      <c r="AE120" s="237"/>
      <c r="AF120" s="237"/>
      <c r="AG120" s="237"/>
      <c r="AH120" s="237"/>
      <c r="AI120" s="237"/>
      <c r="AJ120" s="237"/>
      <c r="AK120" s="237"/>
      <c r="AL120" s="237"/>
      <c r="AM120" s="237"/>
      <c r="AN120" s="237"/>
      <c r="AO120" s="237"/>
      <c r="AP120" s="237"/>
      <c r="AQ120" s="237"/>
      <c r="AR120" s="237"/>
      <c r="AS120" s="237"/>
      <c r="AT120" s="237"/>
      <c r="AU120" s="237"/>
      <c r="AV120" s="237"/>
      <c r="AW120" s="237"/>
      <c r="AX120" s="237"/>
      <c r="AY120" s="237"/>
      <c r="AZ120" s="237"/>
    </row>
    <row r="121" spans="1:52">
      <c r="A121" s="237"/>
      <c r="B121" s="237"/>
      <c r="C121" s="237"/>
      <c r="D121" s="237"/>
      <c r="E121" s="237"/>
      <c r="F121" s="237"/>
      <c r="G121" s="237"/>
      <c r="H121" s="237"/>
      <c r="I121" s="237"/>
      <c r="J121" s="237"/>
      <c r="K121" s="237"/>
      <c r="L121" s="237"/>
      <c r="M121" s="237"/>
      <c r="N121" s="237"/>
      <c r="O121" s="237"/>
      <c r="P121" s="237"/>
      <c r="Q121" s="237"/>
      <c r="R121" s="237"/>
      <c r="S121" s="237"/>
      <c r="T121" s="237"/>
      <c r="U121" s="237"/>
      <c r="V121" s="237"/>
      <c r="W121" s="237"/>
      <c r="X121" s="237"/>
      <c r="Y121" s="237"/>
      <c r="Z121" s="237"/>
      <c r="AA121" s="237"/>
      <c r="AB121" s="237"/>
      <c r="AC121" s="237"/>
      <c r="AD121" s="237"/>
      <c r="AE121" s="237"/>
      <c r="AF121" s="237"/>
      <c r="AG121" s="237"/>
      <c r="AH121" s="237"/>
      <c r="AI121" s="237"/>
      <c r="AJ121" s="237"/>
      <c r="AK121" s="237"/>
      <c r="AL121" s="237"/>
      <c r="AM121" s="237"/>
      <c r="AN121" s="237"/>
      <c r="AO121" s="237"/>
      <c r="AP121" s="237"/>
      <c r="AQ121" s="237"/>
      <c r="AR121" s="237"/>
      <c r="AS121" s="237"/>
      <c r="AT121" s="237"/>
      <c r="AU121" s="237"/>
      <c r="AV121" s="237"/>
      <c r="AW121" s="237"/>
      <c r="AX121" s="237"/>
      <c r="AY121" s="237"/>
      <c r="AZ121" s="237"/>
    </row>
    <row r="122" spans="1:52">
      <c r="A122" s="237"/>
      <c r="B122" s="237"/>
      <c r="C122" s="237"/>
      <c r="D122" s="237"/>
      <c r="E122" s="237"/>
      <c r="F122" s="237"/>
      <c r="G122" s="237"/>
      <c r="H122" s="237"/>
      <c r="I122" s="237"/>
      <c r="J122" s="237"/>
      <c r="K122" s="237"/>
      <c r="L122" s="237"/>
      <c r="M122" s="237"/>
      <c r="N122" s="237"/>
      <c r="O122" s="237"/>
      <c r="P122" s="237"/>
      <c r="Q122" s="237"/>
      <c r="R122" s="237"/>
      <c r="S122" s="237"/>
      <c r="T122" s="237"/>
      <c r="U122" s="237"/>
      <c r="V122" s="237"/>
      <c r="W122" s="237"/>
      <c r="X122" s="237"/>
      <c r="Y122" s="237"/>
      <c r="Z122" s="237"/>
      <c r="AA122" s="237"/>
      <c r="AB122" s="237"/>
      <c r="AC122" s="237"/>
      <c r="AD122" s="237"/>
      <c r="AE122" s="237"/>
      <c r="AF122" s="237"/>
      <c r="AG122" s="237"/>
      <c r="AH122" s="237"/>
      <c r="AI122" s="237"/>
      <c r="AJ122" s="237"/>
      <c r="AK122" s="237"/>
      <c r="AL122" s="237"/>
      <c r="AM122" s="237"/>
      <c r="AN122" s="237"/>
      <c r="AO122" s="237"/>
      <c r="AP122" s="237"/>
      <c r="AQ122" s="237"/>
      <c r="AR122" s="237"/>
      <c r="AS122" s="237"/>
      <c r="AT122" s="237"/>
      <c r="AU122" s="237"/>
      <c r="AV122" s="237"/>
      <c r="AW122" s="237"/>
      <c r="AX122" s="237"/>
      <c r="AY122" s="237"/>
      <c r="AZ122" s="237"/>
    </row>
    <row r="123" spans="1:52">
      <c r="A123" s="237"/>
      <c r="B123" s="237"/>
      <c r="C123" s="237"/>
      <c r="D123" s="237"/>
      <c r="E123" s="237"/>
      <c r="F123" s="237"/>
      <c r="G123" s="237"/>
      <c r="H123" s="237"/>
      <c r="I123" s="237"/>
      <c r="J123" s="237"/>
      <c r="K123" s="237"/>
      <c r="L123" s="237"/>
      <c r="M123" s="237"/>
      <c r="N123" s="237"/>
      <c r="O123" s="237"/>
      <c r="P123" s="237"/>
      <c r="Q123" s="237"/>
      <c r="R123" s="237"/>
      <c r="S123" s="237"/>
      <c r="T123" s="237"/>
      <c r="U123" s="237"/>
      <c r="V123" s="237"/>
      <c r="W123" s="237"/>
      <c r="X123" s="237"/>
      <c r="Y123" s="237"/>
      <c r="Z123" s="237"/>
      <c r="AA123" s="237"/>
      <c r="AB123" s="237"/>
      <c r="AC123" s="237"/>
      <c r="AD123" s="237"/>
      <c r="AE123" s="237"/>
      <c r="AF123" s="237"/>
      <c r="AG123" s="237"/>
      <c r="AH123" s="237"/>
      <c r="AI123" s="237"/>
      <c r="AJ123" s="237"/>
      <c r="AK123" s="237"/>
      <c r="AL123" s="237"/>
      <c r="AM123" s="237"/>
      <c r="AN123" s="237"/>
      <c r="AO123" s="237"/>
      <c r="AP123" s="237"/>
      <c r="AQ123" s="237"/>
      <c r="AR123" s="237"/>
      <c r="AS123" s="237"/>
      <c r="AT123" s="237"/>
      <c r="AU123" s="237"/>
      <c r="AV123" s="237"/>
      <c r="AW123" s="237"/>
      <c r="AX123" s="237"/>
      <c r="AY123" s="237"/>
      <c r="AZ123" s="237"/>
    </row>
    <row r="124" spans="1:52">
      <c r="A124" s="237"/>
      <c r="B124" s="237"/>
      <c r="C124" s="237"/>
      <c r="D124" s="237"/>
      <c r="E124" s="237"/>
      <c r="F124" s="237"/>
      <c r="G124" s="237"/>
      <c r="H124" s="237"/>
      <c r="I124" s="237"/>
      <c r="J124" s="237"/>
      <c r="K124" s="237"/>
      <c r="L124" s="237"/>
      <c r="M124" s="237"/>
      <c r="N124" s="237"/>
      <c r="O124" s="237"/>
      <c r="P124" s="237"/>
      <c r="Q124" s="237"/>
      <c r="R124" s="237"/>
      <c r="S124" s="237"/>
      <c r="T124" s="237"/>
      <c r="U124" s="237"/>
      <c r="V124" s="237"/>
      <c r="W124" s="237"/>
      <c r="X124" s="237"/>
      <c r="Y124" s="237"/>
      <c r="Z124" s="237"/>
      <c r="AA124" s="237"/>
      <c r="AB124" s="237"/>
      <c r="AC124" s="237"/>
      <c r="AD124" s="237"/>
      <c r="AE124" s="237"/>
      <c r="AF124" s="237"/>
      <c r="AG124" s="237"/>
      <c r="AH124" s="237"/>
      <c r="AI124" s="237"/>
      <c r="AJ124" s="237"/>
      <c r="AK124" s="237"/>
      <c r="AL124" s="237"/>
      <c r="AM124" s="237"/>
      <c r="AN124" s="237"/>
      <c r="AO124" s="237"/>
      <c r="AP124" s="237"/>
      <c r="AQ124" s="237"/>
      <c r="AR124" s="237"/>
      <c r="AS124" s="237"/>
      <c r="AT124" s="237"/>
      <c r="AU124" s="237"/>
      <c r="AV124" s="237"/>
      <c r="AW124" s="237"/>
      <c r="AX124" s="237"/>
      <c r="AY124" s="237"/>
      <c r="AZ124" s="237"/>
    </row>
    <row r="125" spans="1:52">
      <c r="A125" s="237"/>
      <c r="B125" s="237"/>
      <c r="C125" s="237"/>
      <c r="D125" s="237"/>
      <c r="E125" s="237"/>
      <c r="F125" s="237"/>
      <c r="G125" s="237"/>
      <c r="H125" s="237"/>
      <c r="I125" s="237"/>
      <c r="J125" s="237"/>
      <c r="K125" s="237"/>
      <c r="L125" s="237"/>
      <c r="M125" s="237"/>
      <c r="N125" s="237"/>
      <c r="O125" s="237"/>
      <c r="P125" s="237"/>
      <c r="Q125" s="237"/>
      <c r="R125" s="237"/>
      <c r="S125" s="237"/>
      <c r="T125" s="237"/>
      <c r="U125" s="237"/>
      <c r="V125" s="237"/>
      <c r="W125" s="237"/>
      <c r="X125" s="237"/>
      <c r="Y125" s="237"/>
      <c r="Z125" s="237"/>
      <c r="AA125" s="237"/>
      <c r="AB125" s="237"/>
      <c r="AC125" s="237"/>
      <c r="AD125" s="237"/>
      <c r="AE125" s="237"/>
      <c r="AF125" s="237"/>
      <c r="AG125" s="237"/>
      <c r="AH125" s="237"/>
      <c r="AI125" s="237"/>
      <c r="AJ125" s="237"/>
      <c r="AK125" s="237"/>
      <c r="AL125" s="237"/>
      <c r="AM125" s="237"/>
      <c r="AN125" s="237"/>
      <c r="AO125" s="237"/>
      <c r="AP125" s="237"/>
      <c r="AQ125" s="237"/>
      <c r="AR125" s="237"/>
      <c r="AS125" s="237"/>
      <c r="AT125" s="237"/>
      <c r="AU125" s="237"/>
      <c r="AV125" s="237"/>
      <c r="AW125" s="237"/>
      <c r="AX125" s="237"/>
      <c r="AY125" s="237"/>
      <c r="AZ125" s="237"/>
    </row>
    <row r="126" spans="1:52">
      <c r="A126" s="237"/>
      <c r="B126" s="237"/>
      <c r="C126" s="237"/>
      <c r="D126" s="237"/>
      <c r="E126" s="237"/>
      <c r="F126" s="237"/>
      <c r="G126" s="237"/>
      <c r="H126" s="237"/>
      <c r="I126" s="237"/>
      <c r="J126" s="237"/>
      <c r="K126" s="237"/>
      <c r="L126" s="237"/>
      <c r="M126" s="237"/>
      <c r="N126" s="237"/>
      <c r="O126" s="237"/>
      <c r="P126" s="237"/>
      <c r="Q126" s="237"/>
      <c r="R126" s="237"/>
      <c r="S126" s="237"/>
      <c r="T126" s="237"/>
      <c r="U126" s="237"/>
      <c r="V126" s="237"/>
      <c r="W126" s="237"/>
      <c r="X126" s="237"/>
      <c r="Y126" s="237"/>
      <c r="Z126" s="237"/>
      <c r="AA126" s="237"/>
      <c r="AB126" s="237"/>
      <c r="AC126" s="237"/>
      <c r="AD126" s="237"/>
      <c r="AE126" s="237"/>
      <c r="AF126" s="237"/>
      <c r="AG126" s="237"/>
      <c r="AH126" s="237"/>
      <c r="AI126" s="237"/>
      <c r="AJ126" s="237"/>
      <c r="AK126" s="237"/>
      <c r="AL126" s="237"/>
      <c r="AM126" s="237"/>
      <c r="AN126" s="237"/>
      <c r="AO126" s="237"/>
      <c r="AP126" s="237"/>
      <c r="AQ126" s="237"/>
      <c r="AR126" s="237"/>
      <c r="AS126" s="237"/>
      <c r="AT126" s="237"/>
      <c r="AU126" s="237"/>
      <c r="AV126" s="237"/>
      <c r="AW126" s="237"/>
      <c r="AX126" s="237"/>
      <c r="AY126" s="237"/>
      <c r="AZ126" s="237"/>
    </row>
    <row r="127" spans="1:52">
      <c r="A127" s="237"/>
      <c r="B127" s="237"/>
      <c r="C127" s="237"/>
      <c r="D127" s="237"/>
      <c r="E127" s="237"/>
      <c r="F127" s="237"/>
      <c r="G127" s="237"/>
      <c r="H127" s="237"/>
      <c r="I127" s="237"/>
      <c r="J127" s="237"/>
      <c r="K127" s="237"/>
      <c r="L127" s="237"/>
      <c r="M127" s="237"/>
      <c r="N127" s="237"/>
      <c r="O127" s="237"/>
      <c r="P127" s="237"/>
      <c r="Q127" s="237"/>
      <c r="R127" s="237"/>
      <c r="S127" s="237"/>
      <c r="T127" s="237"/>
      <c r="U127" s="237"/>
      <c r="V127" s="237"/>
      <c r="W127" s="237"/>
      <c r="X127" s="237"/>
      <c r="Y127" s="237"/>
      <c r="Z127" s="237"/>
      <c r="AA127" s="237"/>
      <c r="AB127" s="237"/>
      <c r="AC127" s="237"/>
      <c r="AD127" s="237"/>
      <c r="AE127" s="237"/>
      <c r="AF127" s="237"/>
      <c r="AG127" s="237"/>
      <c r="AH127" s="237"/>
      <c r="AI127" s="237"/>
      <c r="AJ127" s="237"/>
      <c r="AK127" s="237"/>
      <c r="AL127" s="237"/>
      <c r="AM127" s="237"/>
      <c r="AN127" s="237"/>
      <c r="AO127" s="237"/>
      <c r="AP127" s="237"/>
      <c r="AQ127" s="237"/>
      <c r="AR127" s="237"/>
      <c r="AS127" s="237"/>
      <c r="AT127" s="237"/>
      <c r="AU127" s="237"/>
      <c r="AV127" s="237"/>
      <c r="AW127" s="237"/>
      <c r="AX127" s="237"/>
      <c r="AY127" s="237"/>
      <c r="AZ127" s="237"/>
    </row>
    <row r="128" spans="1:52">
      <c r="A128" s="237"/>
      <c r="B128" s="237"/>
      <c r="C128" s="237"/>
      <c r="D128" s="237"/>
      <c r="E128" s="237"/>
      <c r="F128" s="237"/>
      <c r="G128" s="237"/>
      <c r="H128" s="237"/>
      <c r="I128" s="237"/>
      <c r="J128" s="237"/>
      <c r="K128" s="237"/>
      <c r="L128" s="237"/>
      <c r="M128" s="237"/>
      <c r="N128" s="237"/>
      <c r="O128" s="237"/>
      <c r="P128" s="237"/>
      <c r="Q128" s="237"/>
      <c r="R128" s="237"/>
      <c r="S128" s="237"/>
      <c r="T128" s="237"/>
      <c r="U128" s="237"/>
      <c r="V128" s="237"/>
      <c r="W128" s="237"/>
      <c r="X128" s="237"/>
      <c r="Y128" s="237"/>
      <c r="Z128" s="237"/>
      <c r="AA128" s="237"/>
      <c r="AB128" s="237"/>
      <c r="AC128" s="237"/>
      <c r="AD128" s="237"/>
      <c r="AE128" s="237"/>
      <c r="AF128" s="237"/>
      <c r="AG128" s="237"/>
      <c r="AH128" s="237"/>
      <c r="AI128" s="237"/>
      <c r="AJ128" s="237"/>
      <c r="AK128" s="237"/>
      <c r="AL128" s="237"/>
      <c r="AM128" s="237"/>
      <c r="AN128" s="237"/>
      <c r="AO128" s="237"/>
      <c r="AP128" s="237"/>
      <c r="AQ128" s="237"/>
      <c r="AR128" s="237"/>
      <c r="AS128" s="237"/>
      <c r="AT128" s="237"/>
      <c r="AU128" s="237"/>
      <c r="AV128" s="237"/>
      <c r="AW128" s="237"/>
      <c r="AX128" s="237"/>
      <c r="AY128" s="237"/>
      <c r="AZ128" s="237"/>
    </row>
    <row r="129" spans="1:52">
      <c r="A129" s="237"/>
      <c r="B129" s="237"/>
      <c r="C129" s="237"/>
      <c r="D129" s="237"/>
      <c r="E129" s="237"/>
      <c r="F129" s="237"/>
      <c r="G129" s="237"/>
      <c r="H129" s="237"/>
      <c r="I129" s="237"/>
      <c r="J129" s="237"/>
      <c r="K129" s="237"/>
      <c r="L129" s="237"/>
      <c r="M129" s="237"/>
      <c r="N129" s="237"/>
      <c r="O129" s="237"/>
      <c r="P129" s="237"/>
      <c r="Q129" s="237"/>
      <c r="R129" s="237"/>
      <c r="S129" s="237"/>
      <c r="T129" s="237"/>
      <c r="U129" s="237"/>
      <c r="V129" s="237"/>
      <c r="W129" s="237"/>
      <c r="X129" s="237"/>
      <c r="Y129" s="237"/>
      <c r="Z129" s="237"/>
      <c r="AA129" s="237"/>
      <c r="AB129" s="237"/>
      <c r="AC129" s="237"/>
      <c r="AD129" s="237"/>
      <c r="AE129" s="237"/>
      <c r="AF129" s="237"/>
      <c r="AG129" s="237"/>
      <c r="AH129" s="237"/>
      <c r="AI129" s="237"/>
      <c r="AJ129" s="237"/>
      <c r="AK129" s="237"/>
      <c r="AL129" s="237"/>
      <c r="AM129" s="237"/>
      <c r="AN129" s="237"/>
      <c r="AO129" s="237"/>
      <c r="AP129" s="237"/>
      <c r="AQ129" s="237"/>
      <c r="AR129" s="237"/>
      <c r="AS129" s="237"/>
      <c r="AT129" s="237"/>
      <c r="AU129" s="237"/>
      <c r="AV129" s="237"/>
      <c r="AW129" s="237"/>
      <c r="AX129" s="237"/>
      <c r="AY129" s="237"/>
      <c r="AZ129" s="237"/>
    </row>
    <row r="130" spans="1:52">
      <c r="A130" s="237"/>
      <c r="B130" s="237"/>
      <c r="C130" s="237"/>
      <c r="D130" s="237"/>
      <c r="E130" s="237"/>
      <c r="F130" s="237"/>
      <c r="G130" s="237"/>
      <c r="H130" s="237"/>
      <c r="I130" s="237"/>
      <c r="J130" s="237"/>
      <c r="K130" s="237"/>
      <c r="L130" s="237"/>
      <c r="M130" s="237"/>
      <c r="N130" s="237"/>
      <c r="O130" s="237"/>
      <c r="P130" s="237"/>
      <c r="Q130" s="237"/>
      <c r="R130" s="237"/>
      <c r="S130" s="237"/>
      <c r="T130" s="237"/>
      <c r="U130" s="237"/>
      <c r="V130" s="237"/>
      <c r="W130" s="237"/>
      <c r="X130" s="237"/>
      <c r="Y130" s="237"/>
      <c r="Z130" s="237"/>
      <c r="AA130" s="237"/>
      <c r="AB130" s="237"/>
      <c r="AC130" s="237"/>
      <c r="AD130" s="237"/>
      <c r="AE130" s="237"/>
      <c r="AF130" s="237"/>
      <c r="AG130" s="237"/>
      <c r="AH130" s="237"/>
      <c r="AI130" s="237"/>
      <c r="AJ130" s="237"/>
      <c r="AK130" s="237"/>
      <c r="AL130" s="237"/>
      <c r="AM130" s="237"/>
      <c r="AN130" s="237"/>
      <c r="AO130" s="237"/>
      <c r="AP130" s="237"/>
      <c r="AQ130" s="237"/>
      <c r="AR130" s="237"/>
      <c r="AS130" s="237"/>
      <c r="AT130" s="237"/>
      <c r="AU130" s="237"/>
      <c r="AV130" s="237"/>
      <c r="AW130" s="237"/>
      <c r="AX130" s="237"/>
      <c r="AY130" s="237"/>
      <c r="AZ130" s="237"/>
    </row>
    <row r="131" spans="1:52">
      <c r="A131" s="237"/>
      <c r="B131" s="237"/>
      <c r="C131" s="237"/>
      <c r="D131" s="237"/>
      <c r="E131" s="237"/>
      <c r="F131" s="237"/>
      <c r="G131" s="237"/>
      <c r="H131" s="237"/>
      <c r="I131" s="237"/>
      <c r="J131" s="237"/>
      <c r="K131" s="237"/>
      <c r="L131" s="237"/>
      <c r="M131" s="237"/>
      <c r="N131" s="237"/>
      <c r="O131" s="237"/>
      <c r="P131" s="237"/>
      <c r="Q131" s="237"/>
      <c r="R131" s="237"/>
      <c r="S131" s="237"/>
      <c r="T131" s="237"/>
      <c r="U131" s="237"/>
      <c r="V131" s="237"/>
      <c r="W131" s="237"/>
      <c r="X131" s="237"/>
      <c r="Y131" s="237"/>
      <c r="Z131" s="237"/>
      <c r="AA131" s="237"/>
      <c r="AB131" s="237"/>
      <c r="AC131" s="237"/>
      <c r="AD131" s="237"/>
      <c r="AE131" s="237"/>
      <c r="AF131" s="237"/>
      <c r="AG131" s="237"/>
      <c r="AH131" s="237"/>
      <c r="AI131" s="237"/>
      <c r="AJ131" s="237"/>
      <c r="AK131" s="237"/>
      <c r="AL131" s="237"/>
      <c r="AM131" s="237"/>
      <c r="AN131" s="237"/>
      <c r="AO131" s="237"/>
      <c r="AP131" s="237"/>
      <c r="AQ131" s="237"/>
      <c r="AR131" s="237"/>
      <c r="AS131" s="237"/>
      <c r="AT131" s="237"/>
      <c r="AU131" s="237"/>
      <c r="AV131" s="237"/>
      <c r="AW131" s="237"/>
      <c r="AX131" s="237"/>
      <c r="AY131" s="237"/>
      <c r="AZ131" s="237"/>
    </row>
    <row r="132" spans="1:52">
      <c r="A132" s="237"/>
      <c r="B132" s="237"/>
      <c r="C132" s="237"/>
      <c r="D132" s="237"/>
      <c r="E132" s="237"/>
      <c r="F132" s="237"/>
      <c r="G132" s="237"/>
      <c r="H132" s="237"/>
      <c r="I132" s="237"/>
      <c r="J132" s="237"/>
      <c r="K132" s="237"/>
      <c r="L132" s="237"/>
      <c r="M132" s="237"/>
      <c r="N132" s="237"/>
      <c r="O132" s="237"/>
      <c r="P132" s="237"/>
      <c r="Q132" s="237"/>
      <c r="R132" s="237"/>
      <c r="S132" s="237"/>
      <c r="T132" s="237"/>
      <c r="U132" s="237"/>
      <c r="V132" s="237"/>
      <c r="W132" s="237"/>
      <c r="X132" s="237"/>
      <c r="Y132" s="237"/>
      <c r="Z132" s="237"/>
      <c r="AA132" s="237"/>
      <c r="AB132" s="237"/>
      <c r="AC132" s="237"/>
      <c r="AD132" s="237"/>
      <c r="AE132" s="237"/>
      <c r="AF132" s="237"/>
      <c r="AG132" s="237"/>
      <c r="AH132" s="237"/>
      <c r="AI132" s="237"/>
      <c r="AJ132" s="237"/>
      <c r="AK132" s="237"/>
      <c r="AL132" s="237"/>
      <c r="AM132" s="237"/>
      <c r="AN132" s="237"/>
      <c r="AO132" s="237"/>
      <c r="AP132" s="237"/>
      <c r="AQ132" s="237"/>
      <c r="AR132" s="237"/>
      <c r="AS132" s="237"/>
      <c r="AT132" s="237"/>
      <c r="AU132" s="237"/>
      <c r="AV132" s="237"/>
      <c r="AW132" s="237"/>
      <c r="AX132" s="237"/>
      <c r="AY132" s="237"/>
      <c r="AZ132" s="237"/>
    </row>
    <row r="133" spans="1:52">
      <c r="A133" s="237"/>
      <c r="B133" s="237"/>
      <c r="C133" s="237"/>
      <c r="D133" s="237"/>
      <c r="E133" s="237"/>
      <c r="F133" s="237"/>
      <c r="G133" s="237"/>
      <c r="H133" s="237"/>
      <c r="I133" s="237"/>
      <c r="J133" s="237"/>
      <c r="K133" s="237"/>
      <c r="L133" s="237"/>
      <c r="M133" s="237"/>
      <c r="N133" s="237"/>
      <c r="O133" s="237"/>
      <c r="P133" s="237"/>
      <c r="Q133" s="237"/>
      <c r="R133" s="237"/>
      <c r="S133" s="237"/>
      <c r="T133" s="237"/>
      <c r="U133" s="237"/>
      <c r="V133" s="237"/>
      <c r="W133" s="237"/>
      <c r="X133" s="237"/>
      <c r="Y133" s="237"/>
      <c r="Z133" s="237"/>
      <c r="AA133" s="237"/>
      <c r="AB133" s="237"/>
      <c r="AC133" s="237"/>
      <c r="AD133" s="237"/>
      <c r="AE133" s="237"/>
      <c r="AF133" s="237"/>
      <c r="AG133" s="237"/>
      <c r="AH133" s="237"/>
      <c r="AI133" s="237"/>
      <c r="AJ133" s="237"/>
      <c r="AK133" s="237"/>
      <c r="AL133" s="237"/>
      <c r="AM133" s="237"/>
      <c r="AN133" s="237"/>
      <c r="AO133" s="237"/>
      <c r="AP133" s="237"/>
      <c r="AQ133" s="237"/>
      <c r="AR133" s="237"/>
      <c r="AS133" s="237"/>
      <c r="AT133" s="237"/>
      <c r="AU133" s="237"/>
      <c r="AV133" s="237"/>
      <c r="AW133" s="237"/>
      <c r="AX133" s="237"/>
      <c r="AY133" s="237"/>
      <c r="AZ133" s="237"/>
    </row>
    <row r="134" spans="1:52">
      <c r="A134" s="237"/>
      <c r="B134" s="237"/>
      <c r="C134" s="237"/>
      <c r="D134" s="237"/>
      <c r="E134" s="237"/>
      <c r="F134" s="237"/>
      <c r="G134" s="237"/>
      <c r="H134" s="237"/>
      <c r="I134" s="237"/>
      <c r="J134" s="237"/>
      <c r="K134" s="237"/>
      <c r="L134" s="237"/>
      <c r="M134" s="237"/>
      <c r="N134" s="237"/>
      <c r="O134" s="237"/>
      <c r="P134" s="237"/>
      <c r="Q134" s="237"/>
      <c r="R134" s="237"/>
      <c r="S134" s="237"/>
      <c r="T134" s="237"/>
      <c r="U134" s="237"/>
      <c r="V134" s="237"/>
      <c r="W134" s="237"/>
      <c r="X134" s="237"/>
      <c r="Y134" s="237"/>
      <c r="Z134" s="237"/>
      <c r="AA134" s="237"/>
      <c r="AB134" s="237"/>
      <c r="AC134" s="237"/>
      <c r="AD134" s="237"/>
      <c r="AE134" s="237"/>
      <c r="AF134" s="237"/>
      <c r="AG134" s="237"/>
      <c r="AH134" s="237"/>
      <c r="AI134" s="237"/>
      <c r="AJ134" s="237"/>
      <c r="AK134" s="237"/>
      <c r="AL134" s="237"/>
      <c r="AM134" s="237"/>
      <c r="AN134" s="237"/>
      <c r="AO134" s="237"/>
      <c r="AP134" s="237"/>
      <c r="AQ134" s="237"/>
      <c r="AR134" s="237"/>
      <c r="AS134" s="237"/>
      <c r="AT134" s="237"/>
      <c r="AU134" s="237"/>
      <c r="AV134" s="237"/>
      <c r="AW134" s="237"/>
      <c r="AX134" s="237"/>
      <c r="AY134" s="237"/>
      <c r="AZ134" s="237"/>
    </row>
    <row r="135" spans="1:52">
      <c r="A135" s="237"/>
      <c r="B135" s="237"/>
      <c r="C135" s="237"/>
      <c r="D135" s="237"/>
      <c r="E135" s="237"/>
      <c r="F135" s="237"/>
      <c r="G135" s="237"/>
      <c r="H135" s="237"/>
      <c r="I135" s="237"/>
      <c r="J135" s="237"/>
      <c r="K135" s="237"/>
      <c r="L135" s="237"/>
      <c r="M135" s="237"/>
      <c r="N135" s="237"/>
      <c r="O135" s="237"/>
      <c r="P135" s="237"/>
      <c r="Q135" s="237"/>
      <c r="R135" s="237"/>
      <c r="S135" s="237"/>
      <c r="T135" s="237"/>
      <c r="U135" s="237"/>
      <c r="V135" s="237"/>
      <c r="W135" s="237"/>
      <c r="X135" s="237"/>
      <c r="Y135" s="237"/>
      <c r="Z135" s="237"/>
      <c r="AA135" s="237"/>
      <c r="AB135" s="237"/>
      <c r="AC135" s="237"/>
      <c r="AD135" s="237"/>
      <c r="AE135" s="237"/>
      <c r="AF135" s="237"/>
      <c r="AG135" s="237"/>
      <c r="AH135" s="237"/>
      <c r="AI135" s="237"/>
      <c r="AJ135" s="237"/>
      <c r="AK135" s="237"/>
      <c r="AL135" s="237"/>
      <c r="AM135" s="237"/>
      <c r="AN135" s="237"/>
      <c r="AO135" s="237"/>
      <c r="AP135" s="237"/>
      <c r="AQ135" s="237"/>
      <c r="AR135" s="237"/>
      <c r="AS135" s="237"/>
      <c r="AT135" s="237"/>
      <c r="AU135" s="237"/>
      <c r="AV135" s="237"/>
      <c r="AW135" s="237"/>
      <c r="AX135" s="237"/>
      <c r="AY135" s="237"/>
      <c r="AZ135" s="237"/>
    </row>
    <row r="136" spans="1:52">
      <c r="A136" s="237"/>
      <c r="B136" s="237"/>
      <c r="C136" s="237"/>
      <c r="D136" s="237"/>
      <c r="E136" s="237"/>
      <c r="F136" s="237"/>
      <c r="G136" s="237"/>
      <c r="H136" s="237"/>
      <c r="I136" s="237"/>
      <c r="J136" s="237"/>
      <c r="K136" s="237"/>
      <c r="L136" s="237"/>
      <c r="M136" s="237"/>
      <c r="N136" s="237"/>
      <c r="O136" s="237"/>
      <c r="P136" s="237"/>
      <c r="Q136" s="237"/>
      <c r="R136" s="237"/>
      <c r="S136" s="237"/>
      <c r="T136" s="237"/>
      <c r="U136" s="237"/>
      <c r="V136" s="237"/>
      <c r="W136" s="237"/>
      <c r="X136" s="237"/>
      <c r="Y136" s="237"/>
      <c r="Z136" s="237"/>
      <c r="AA136" s="237"/>
      <c r="AB136" s="237"/>
      <c r="AC136" s="237"/>
      <c r="AD136" s="237"/>
      <c r="AE136" s="237"/>
      <c r="AF136" s="237"/>
      <c r="AG136" s="237"/>
      <c r="AH136" s="237"/>
      <c r="AI136" s="237"/>
      <c r="AJ136" s="237"/>
      <c r="AK136" s="237"/>
      <c r="AL136" s="237"/>
      <c r="AM136" s="237"/>
      <c r="AN136" s="237"/>
      <c r="AO136" s="237"/>
      <c r="AP136" s="237"/>
      <c r="AQ136" s="237"/>
      <c r="AR136" s="237"/>
      <c r="AS136" s="237"/>
      <c r="AT136" s="237"/>
      <c r="AU136" s="237"/>
      <c r="AV136" s="237"/>
      <c r="AW136" s="237"/>
      <c r="AX136" s="237"/>
      <c r="AY136" s="237"/>
      <c r="AZ136" s="237"/>
    </row>
    <row r="137" spans="1:52">
      <c r="A137" s="237"/>
      <c r="B137" s="237"/>
      <c r="C137" s="237"/>
      <c r="D137" s="237"/>
      <c r="E137" s="237"/>
      <c r="F137" s="237"/>
      <c r="G137" s="237"/>
      <c r="H137" s="237"/>
      <c r="I137" s="237"/>
      <c r="J137" s="237"/>
      <c r="K137" s="237"/>
      <c r="L137" s="237"/>
      <c r="M137" s="237"/>
      <c r="N137" s="237"/>
      <c r="O137" s="237"/>
      <c r="P137" s="237"/>
      <c r="Q137" s="237"/>
      <c r="R137" s="237"/>
      <c r="S137" s="237"/>
      <c r="T137" s="237"/>
      <c r="U137" s="237"/>
      <c r="V137" s="237"/>
      <c r="W137" s="237"/>
      <c r="X137" s="237"/>
      <c r="Y137" s="237"/>
      <c r="Z137" s="237"/>
      <c r="AA137" s="237"/>
      <c r="AB137" s="237"/>
      <c r="AC137" s="237"/>
      <c r="AD137" s="237"/>
      <c r="AE137" s="237"/>
      <c r="AF137" s="237"/>
      <c r="AG137" s="237"/>
      <c r="AH137" s="237"/>
      <c r="AI137" s="237"/>
      <c r="AJ137" s="237"/>
      <c r="AK137" s="237"/>
      <c r="AL137" s="237"/>
      <c r="AM137" s="237"/>
      <c r="AN137" s="237"/>
      <c r="AO137" s="237"/>
      <c r="AP137" s="237"/>
      <c r="AQ137" s="237"/>
      <c r="AR137" s="237"/>
      <c r="AS137" s="237"/>
      <c r="AT137" s="237"/>
      <c r="AU137" s="237"/>
      <c r="AV137" s="237"/>
      <c r="AW137" s="237"/>
      <c r="AX137" s="237"/>
      <c r="AY137" s="237"/>
      <c r="AZ137" s="237"/>
    </row>
    <row r="138" spans="1:52">
      <c r="A138" s="237"/>
      <c r="B138" s="237"/>
      <c r="C138" s="237"/>
      <c r="D138" s="237"/>
      <c r="E138" s="237"/>
      <c r="F138" s="237"/>
      <c r="G138" s="237"/>
      <c r="H138" s="237"/>
      <c r="I138" s="237"/>
      <c r="J138" s="237"/>
      <c r="K138" s="237"/>
      <c r="L138" s="237"/>
      <c r="M138" s="237"/>
      <c r="N138" s="237"/>
      <c r="O138" s="237"/>
      <c r="P138" s="237"/>
      <c r="Q138" s="237"/>
      <c r="R138" s="237"/>
      <c r="S138" s="237"/>
      <c r="T138" s="237"/>
      <c r="U138" s="237"/>
      <c r="V138" s="237"/>
      <c r="W138" s="237"/>
      <c r="X138" s="237"/>
      <c r="Y138" s="237"/>
      <c r="Z138" s="237"/>
      <c r="AA138" s="237"/>
      <c r="AB138" s="237"/>
      <c r="AC138" s="237"/>
      <c r="AD138" s="237"/>
      <c r="AE138" s="237"/>
      <c r="AF138" s="237"/>
      <c r="AG138" s="237"/>
      <c r="AH138" s="237"/>
      <c r="AI138" s="237"/>
      <c r="AJ138" s="237"/>
      <c r="AK138" s="237"/>
      <c r="AL138" s="237"/>
      <c r="AM138" s="237"/>
      <c r="AN138" s="237"/>
      <c r="AO138" s="237"/>
      <c r="AP138" s="237"/>
      <c r="AQ138" s="237"/>
      <c r="AR138" s="237"/>
      <c r="AS138" s="237"/>
      <c r="AT138" s="237"/>
      <c r="AU138" s="237"/>
      <c r="AV138" s="237"/>
      <c r="AW138" s="237"/>
      <c r="AX138" s="237"/>
      <c r="AY138" s="237"/>
      <c r="AZ138" s="237"/>
    </row>
    <row r="139" spans="1:52">
      <c r="A139" s="237"/>
      <c r="B139" s="237"/>
      <c r="C139" s="237"/>
      <c r="D139" s="237"/>
      <c r="E139" s="237"/>
      <c r="F139" s="237"/>
      <c r="G139" s="237"/>
      <c r="H139" s="237"/>
      <c r="I139" s="237"/>
      <c r="J139" s="237"/>
      <c r="K139" s="237"/>
      <c r="L139" s="237"/>
      <c r="M139" s="237"/>
      <c r="N139" s="237"/>
      <c r="O139" s="237"/>
      <c r="P139" s="237"/>
      <c r="Q139" s="237"/>
      <c r="R139" s="237"/>
      <c r="S139" s="237"/>
      <c r="T139" s="237"/>
      <c r="U139" s="237"/>
      <c r="V139" s="237"/>
      <c r="W139" s="237"/>
      <c r="X139" s="237"/>
      <c r="Y139" s="237"/>
      <c r="Z139" s="237"/>
      <c r="AA139" s="237"/>
      <c r="AB139" s="237"/>
      <c r="AC139" s="237"/>
      <c r="AD139" s="237"/>
      <c r="AE139" s="237"/>
      <c r="AF139" s="237"/>
      <c r="AG139" s="237"/>
      <c r="AH139" s="237"/>
      <c r="AI139" s="237"/>
      <c r="AJ139" s="237"/>
      <c r="AK139" s="237"/>
      <c r="AL139" s="237"/>
      <c r="AM139" s="237"/>
      <c r="AN139" s="237"/>
      <c r="AO139" s="237"/>
      <c r="AP139" s="237"/>
      <c r="AQ139" s="237"/>
      <c r="AR139" s="237"/>
      <c r="AS139" s="237"/>
      <c r="AT139" s="237"/>
      <c r="AU139" s="237"/>
      <c r="AV139" s="237"/>
      <c r="AW139" s="237"/>
      <c r="AX139" s="237"/>
      <c r="AY139" s="237"/>
      <c r="AZ139" s="237"/>
    </row>
    <row r="140" spans="1:52">
      <c r="A140" s="237"/>
      <c r="B140" s="237"/>
      <c r="C140" s="237"/>
      <c r="D140" s="237"/>
      <c r="E140" s="237"/>
      <c r="F140" s="237"/>
      <c r="G140" s="237"/>
      <c r="H140" s="237"/>
      <c r="I140" s="237"/>
      <c r="J140" s="237"/>
      <c r="K140" s="237"/>
      <c r="L140" s="237"/>
      <c r="M140" s="237"/>
      <c r="N140" s="237"/>
      <c r="O140" s="237"/>
      <c r="P140" s="237"/>
      <c r="Q140" s="237"/>
      <c r="R140" s="237"/>
      <c r="S140" s="237"/>
      <c r="T140" s="237"/>
      <c r="U140" s="237"/>
      <c r="V140" s="237"/>
      <c r="W140" s="237"/>
      <c r="X140" s="237"/>
      <c r="Y140" s="237"/>
      <c r="Z140" s="237"/>
      <c r="AA140" s="237"/>
      <c r="AB140" s="237"/>
      <c r="AC140" s="237"/>
      <c r="AD140" s="237"/>
      <c r="AE140" s="237"/>
      <c r="AF140" s="237"/>
      <c r="AG140" s="237"/>
      <c r="AH140" s="237"/>
      <c r="AI140" s="237"/>
      <c r="AJ140" s="237"/>
      <c r="AK140" s="237"/>
      <c r="AL140" s="237"/>
      <c r="AM140" s="237"/>
      <c r="AN140" s="237"/>
      <c r="AO140" s="237"/>
      <c r="AP140" s="237"/>
      <c r="AQ140" s="237"/>
      <c r="AR140" s="237"/>
      <c r="AS140" s="237"/>
      <c r="AT140" s="237"/>
      <c r="AU140" s="237"/>
      <c r="AV140" s="237"/>
      <c r="AW140" s="237"/>
      <c r="AX140" s="237"/>
      <c r="AY140" s="237"/>
      <c r="AZ140" s="237"/>
    </row>
    <row r="141" spans="1:52">
      <c r="A141" s="237"/>
      <c r="B141" s="237"/>
      <c r="C141" s="237"/>
      <c r="D141" s="237"/>
      <c r="E141" s="237"/>
      <c r="F141" s="237"/>
      <c r="G141" s="237"/>
      <c r="H141" s="237"/>
      <c r="I141" s="237"/>
      <c r="J141" s="237"/>
      <c r="K141" s="237"/>
      <c r="L141" s="237"/>
      <c r="M141" s="237"/>
      <c r="N141" s="237"/>
      <c r="O141" s="237"/>
      <c r="P141" s="237"/>
      <c r="Q141" s="237"/>
      <c r="R141" s="237"/>
      <c r="S141" s="237"/>
      <c r="T141" s="237"/>
      <c r="U141" s="237"/>
      <c r="V141" s="237"/>
      <c r="W141" s="237"/>
      <c r="X141" s="237"/>
      <c r="Y141" s="237"/>
      <c r="Z141" s="237"/>
      <c r="AA141" s="237"/>
      <c r="AB141" s="237"/>
      <c r="AC141" s="237"/>
      <c r="AD141" s="237"/>
      <c r="AE141" s="237"/>
      <c r="AF141" s="237"/>
      <c r="AG141" s="237"/>
      <c r="AH141" s="237"/>
      <c r="AI141" s="237"/>
      <c r="AJ141" s="237"/>
      <c r="AK141" s="237"/>
      <c r="AL141" s="237"/>
      <c r="AM141" s="237"/>
      <c r="AN141" s="237"/>
      <c r="AO141" s="237"/>
      <c r="AP141" s="237"/>
      <c r="AQ141" s="237"/>
      <c r="AR141" s="237"/>
      <c r="AS141" s="237"/>
      <c r="AT141" s="237"/>
      <c r="AU141" s="237"/>
      <c r="AV141" s="237"/>
      <c r="AW141" s="237"/>
      <c r="AX141" s="237"/>
      <c r="AY141" s="237"/>
      <c r="AZ141" s="237"/>
    </row>
    <row r="142" spans="1:52">
      <c r="A142" s="237"/>
      <c r="B142" s="237"/>
      <c r="C142" s="237"/>
      <c r="D142" s="237"/>
      <c r="E142" s="237"/>
      <c r="F142" s="237"/>
      <c r="G142" s="237"/>
      <c r="H142" s="237"/>
      <c r="I142" s="237"/>
      <c r="J142" s="237"/>
      <c r="K142" s="237"/>
      <c r="L142" s="237"/>
      <c r="M142" s="237"/>
      <c r="N142" s="237"/>
      <c r="O142" s="237"/>
      <c r="P142" s="237"/>
      <c r="Q142" s="237"/>
      <c r="R142" s="237"/>
      <c r="S142" s="237"/>
      <c r="T142" s="237"/>
      <c r="U142" s="237"/>
      <c r="V142" s="237"/>
      <c r="W142" s="237"/>
      <c r="X142" s="237"/>
      <c r="Y142" s="237"/>
      <c r="Z142" s="237"/>
      <c r="AA142" s="237"/>
      <c r="AB142" s="237"/>
      <c r="AC142" s="237"/>
      <c r="AD142" s="237"/>
      <c r="AE142" s="237"/>
      <c r="AF142" s="237"/>
      <c r="AG142" s="237"/>
      <c r="AH142" s="237"/>
      <c r="AI142" s="237"/>
      <c r="AJ142" s="237"/>
      <c r="AK142" s="237"/>
      <c r="AL142" s="237"/>
      <c r="AM142" s="237"/>
      <c r="AN142" s="237"/>
      <c r="AO142" s="237"/>
      <c r="AP142" s="237"/>
      <c r="AQ142" s="237"/>
      <c r="AR142" s="237"/>
      <c r="AS142" s="237"/>
      <c r="AT142" s="237"/>
      <c r="AU142" s="237"/>
      <c r="AV142" s="237"/>
      <c r="AW142" s="237"/>
      <c r="AX142" s="237"/>
      <c r="AY142" s="237"/>
      <c r="AZ142" s="237"/>
    </row>
    <row r="143" spans="1:52">
      <c r="A143" s="237"/>
      <c r="B143" s="237"/>
      <c r="C143" s="237"/>
      <c r="D143" s="237"/>
      <c r="E143" s="237"/>
      <c r="F143" s="237"/>
      <c r="G143" s="237"/>
      <c r="H143" s="237"/>
      <c r="I143" s="237"/>
      <c r="J143" s="237"/>
      <c r="K143" s="237"/>
      <c r="L143" s="237"/>
      <c r="M143" s="237"/>
      <c r="N143" s="237"/>
      <c r="O143" s="237"/>
      <c r="P143" s="237"/>
      <c r="Q143" s="237"/>
      <c r="R143" s="237"/>
      <c r="S143" s="237"/>
      <c r="T143" s="237"/>
      <c r="U143" s="237"/>
      <c r="V143" s="237"/>
      <c r="W143" s="237"/>
      <c r="X143" s="237"/>
      <c r="Y143" s="237"/>
      <c r="Z143" s="237"/>
      <c r="AA143" s="237"/>
      <c r="AB143" s="237"/>
      <c r="AC143" s="237"/>
      <c r="AD143" s="237"/>
      <c r="AE143" s="237"/>
      <c r="AF143" s="237"/>
      <c r="AG143" s="237"/>
      <c r="AH143" s="237"/>
      <c r="AI143" s="237"/>
      <c r="AJ143" s="237"/>
      <c r="AK143" s="237"/>
      <c r="AL143" s="237"/>
      <c r="AM143" s="237"/>
      <c r="AN143" s="237"/>
      <c r="AO143" s="237"/>
      <c r="AP143" s="237"/>
      <c r="AQ143" s="237"/>
      <c r="AR143" s="237"/>
      <c r="AS143" s="237"/>
      <c r="AT143" s="237"/>
      <c r="AU143" s="237"/>
      <c r="AV143" s="237"/>
      <c r="AW143" s="237"/>
      <c r="AX143" s="237"/>
      <c r="AY143" s="237"/>
      <c r="AZ143" s="237"/>
    </row>
    <row r="144" spans="1:52">
      <c r="A144" s="237"/>
      <c r="B144" s="237"/>
      <c r="C144" s="237"/>
      <c r="D144" s="237"/>
      <c r="E144" s="237"/>
      <c r="F144" s="237"/>
      <c r="G144" s="237"/>
      <c r="H144" s="237"/>
      <c r="I144" s="237"/>
      <c r="J144" s="237"/>
      <c r="K144" s="237"/>
      <c r="L144" s="237"/>
      <c r="M144" s="237"/>
      <c r="N144" s="237"/>
      <c r="O144" s="237"/>
      <c r="P144" s="237"/>
      <c r="Q144" s="237"/>
      <c r="R144" s="237"/>
      <c r="S144" s="237"/>
      <c r="T144" s="237"/>
      <c r="U144" s="237"/>
      <c r="V144" s="237"/>
      <c r="W144" s="237"/>
      <c r="X144" s="237"/>
      <c r="Y144" s="237"/>
      <c r="Z144" s="237"/>
      <c r="AA144" s="237"/>
      <c r="AB144" s="237"/>
      <c r="AC144" s="237"/>
      <c r="AD144" s="237"/>
      <c r="AE144" s="237"/>
      <c r="AF144" s="237"/>
      <c r="AG144" s="237"/>
      <c r="AH144" s="237"/>
      <c r="AI144" s="237"/>
      <c r="AJ144" s="237"/>
      <c r="AK144" s="237"/>
      <c r="AL144" s="237"/>
      <c r="AM144" s="237"/>
      <c r="AN144" s="237"/>
      <c r="AO144" s="237"/>
      <c r="AP144" s="237"/>
      <c r="AQ144" s="237"/>
      <c r="AR144" s="237"/>
      <c r="AS144" s="237"/>
      <c r="AT144" s="237"/>
      <c r="AU144" s="237"/>
      <c r="AV144" s="237"/>
      <c r="AW144" s="237"/>
      <c r="AX144" s="237"/>
      <c r="AY144" s="237"/>
      <c r="AZ144" s="237"/>
    </row>
    <row r="145" spans="1:52">
      <c r="A145" s="237"/>
      <c r="B145" s="237"/>
      <c r="C145" s="237"/>
      <c r="D145" s="237"/>
      <c r="E145" s="237"/>
      <c r="F145" s="237"/>
      <c r="G145" s="237"/>
      <c r="H145" s="237"/>
      <c r="I145" s="237"/>
      <c r="J145" s="237"/>
      <c r="K145" s="237"/>
      <c r="L145" s="237"/>
      <c r="M145" s="237"/>
      <c r="N145" s="237"/>
      <c r="O145" s="237"/>
      <c r="P145" s="237"/>
      <c r="Q145" s="237"/>
      <c r="R145" s="237"/>
      <c r="S145" s="237"/>
      <c r="T145" s="237"/>
      <c r="U145" s="237"/>
      <c r="V145" s="237"/>
      <c r="W145" s="237"/>
      <c r="X145" s="237"/>
      <c r="Y145" s="237"/>
      <c r="Z145" s="237"/>
      <c r="AA145" s="237"/>
      <c r="AB145" s="237"/>
      <c r="AC145" s="237"/>
      <c r="AD145" s="237"/>
      <c r="AE145" s="237"/>
      <c r="AF145" s="237"/>
      <c r="AG145" s="237"/>
      <c r="AH145" s="237"/>
      <c r="AI145" s="237"/>
      <c r="AJ145" s="237"/>
      <c r="AK145" s="237"/>
      <c r="AL145" s="237"/>
      <c r="AM145" s="237"/>
      <c r="AN145" s="237"/>
      <c r="AO145" s="237"/>
      <c r="AP145" s="237"/>
      <c r="AQ145" s="237"/>
      <c r="AR145" s="237"/>
      <c r="AS145" s="237"/>
      <c r="AT145" s="237"/>
      <c r="AU145" s="237"/>
      <c r="AV145" s="237"/>
      <c r="AW145" s="237"/>
      <c r="AX145" s="237"/>
      <c r="AY145" s="237"/>
      <c r="AZ145" s="237"/>
    </row>
    <row r="146" spans="1:52">
      <c r="A146" s="237"/>
      <c r="B146" s="237"/>
      <c r="C146" s="237"/>
      <c r="D146" s="237"/>
      <c r="E146" s="237"/>
      <c r="F146" s="237"/>
      <c r="G146" s="237"/>
      <c r="H146" s="237"/>
      <c r="I146" s="237"/>
      <c r="J146" s="237"/>
      <c r="K146" s="237"/>
      <c r="L146" s="237"/>
      <c r="M146" s="237"/>
      <c r="N146" s="237"/>
      <c r="O146" s="237"/>
      <c r="P146" s="237"/>
      <c r="Q146" s="237"/>
      <c r="R146" s="237"/>
      <c r="S146" s="237"/>
      <c r="T146" s="237"/>
      <c r="U146" s="237"/>
      <c r="V146" s="237"/>
      <c r="W146" s="237"/>
      <c r="X146" s="237"/>
      <c r="Y146" s="237"/>
      <c r="Z146" s="237"/>
      <c r="AA146" s="237"/>
      <c r="AB146" s="237"/>
      <c r="AC146" s="237"/>
      <c r="AD146" s="237"/>
      <c r="AE146" s="237"/>
      <c r="AF146" s="237"/>
      <c r="AG146" s="237"/>
      <c r="AH146" s="237"/>
      <c r="AI146" s="237"/>
      <c r="AJ146" s="237"/>
      <c r="AK146" s="237"/>
      <c r="AL146" s="237"/>
      <c r="AM146" s="237"/>
      <c r="AN146" s="237"/>
      <c r="AO146" s="237"/>
      <c r="AP146" s="237"/>
      <c r="AQ146" s="237"/>
      <c r="AR146" s="237"/>
      <c r="AS146" s="237"/>
      <c r="AT146" s="237"/>
      <c r="AU146" s="237"/>
      <c r="AV146" s="237"/>
      <c r="AW146" s="237"/>
      <c r="AX146" s="237"/>
      <c r="AY146" s="237"/>
      <c r="AZ146" s="237"/>
    </row>
    <row r="147" spans="1:52">
      <c r="A147" s="237"/>
      <c r="B147" s="237"/>
      <c r="C147" s="237"/>
      <c r="D147" s="237"/>
      <c r="E147" s="237"/>
      <c r="F147" s="237"/>
      <c r="G147" s="237"/>
      <c r="H147" s="237"/>
      <c r="I147" s="237"/>
      <c r="J147" s="237"/>
      <c r="K147" s="237"/>
      <c r="L147" s="237"/>
      <c r="M147" s="237"/>
      <c r="N147" s="237"/>
      <c r="O147" s="237"/>
      <c r="P147" s="237"/>
      <c r="Q147" s="237"/>
      <c r="R147" s="237"/>
      <c r="S147" s="237"/>
      <c r="T147" s="237"/>
      <c r="U147" s="237"/>
      <c r="V147" s="237"/>
      <c r="W147" s="237"/>
      <c r="X147" s="237"/>
      <c r="Y147" s="237"/>
      <c r="Z147" s="237"/>
      <c r="AA147" s="237"/>
      <c r="AB147" s="237"/>
      <c r="AC147" s="237"/>
      <c r="AD147" s="237"/>
      <c r="AE147" s="237"/>
      <c r="AF147" s="237"/>
      <c r="AG147" s="237"/>
      <c r="AH147" s="237"/>
      <c r="AI147" s="237"/>
      <c r="AJ147" s="237"/>
      <c r="AK147" s="237"/>
      <c r="AL147" s="237"/>
      <c r="AM147" s="237"/>
      <c r="AN147" s="237"/>
      <c r="AO147" s="237"/>
      <c r="AP147" s="237"/>
      <c r="AQ147" s="237"/>
      <c r="AR147" s="237"/>
      <c r="AS147" s="237"/>
      <c r="AT147" s="237"/>
      <c r="AU147" s="237"/>
      <c r="AV147" s="237"/>
      <c r="AW147" s="237"/>
      <c r="AX147" s="237"/>
      <c r="AY147" s="237"/>
      <c r="AZ147" s="237"/>
    </row>
    <row r="148" spans="1:52">
      <c r="A148" s="237"/>
      <c r="B148" s="237"/>
      <c r="C148" s="237"/>
      <c r="D148" s="237"/>
      <c r="E148" s="237"/>
      <c r="F148" s="237"/>
      <c r="G148" s="237"/>
      <c r="H148" s="237"/>
      <c r="I148" s="237"/>
      <c r="J148" s="237"/>
      <c r="K148" s="237"/>
      <c r="L148" s="237"/>
      <c r="M148" s="237"/>
      <c r="N148" s="237"/>
      <c r="O148" s="237"/>
      <c r="P148" s="237"/>
      <c r="Q148" s="237"/>
      <c r="R148" s="237"/>
      <c r="S148" s="237"/>
      <c r="T148" s="237"/>
      <c r="U148" s="237"/>
      <c r="V148" s="237"/>
      <c r="W148" s="237"/>
      <c r="X148" s="237"/>
      <c r="Y148" s="237"/>
      <c r="Z148" s="237"/>
      <c r="AA148" s="237"/>
      <c r="AB148" s="237"/>
      <c r="AC148" s="237"/>
      <c r="AD148" s="237"/>
      <c r="AE148" s="237"/>
      <c r="AF148" s="237"/>
      <c r="AG148" s="237"/>
      <c r="AH148" s="237"/>
      <c r="AI148" s="237"/>
      <c r="AJ148" s="237"/>
      <c r="AK148" s="237"/>
      <c r="AL148" s="237"/>
      <c r="AM148" s="237"/>
      <c r="AN148" s="237"/>
      <c r="AO148" s="237"/>
      <c r="AP148" s="237"/>
      <c r="AQ148" s="237"/>
      <c r="AR148" s="237"/>
      <c r="AS148" s="237"/>
      <c r="AT148" s="237"/>
      <c r="AU148" s="237"/>
      <c r="AV148" s="237"/>
      <c r="AW148" s="237"/>
      <c r="AX148" s="237"/>
      <c r="AY148" s="237"/>
      <c r="AZ148" s="237"/>
    </row>
    <row r="149" spans="1:52">
      <c r="A149" s="237"/>
      <c r="B149" s="237"/>
      <c r="C149" s="237"/>
      <c r="D149" s="237"/>
      <c r="E149" s="237"/>
      <c r="F149" s="237"/>
      <c r="G149" s="237"/>
      <c r="H149" s="237"/>
      <c r="I149" s="237"/>
      <c r="J149" s="237"/>
      <c r="K149" s="237"/>
      <c r="L149" s="237"/>
      <c r="M149" s="237"/>
      <c r="N149" s="237"/>
      <c r="O149" s="237"/>
      <c r="P149" s="237"/>
      <c r="Q149" s="237"/>
      <c r="R149" s="237"/>
      <c r="S149" s="237"/>
      <c r="T149" s="237"/>
      <c r="U149" s="237"/>
      <c r="V149" s="237"/>
      <c r="W149" s="237"/>
      <c r="X149" s="237"/>
      <c r="Y149" s="237"/>
      <c r="Z149" s="237"/>
      <c r="AA149" s="237"/>
      <c r="AB149" s="237"/>
      <c r="AC149" s="237"/>
      <c r="AD149" s="237"/>
      <c r="AE149" s="237"/>
      <c r="AF149" s="237"/>
      <c r="AG149" s="237"/>
      <c r="AH149" s="237"/>
      <c r="AI149" s="237"/>
      <c r="AJ149" s="237"/>
      <c r="AK149" s="237"/>
      <c r="AL149" s="237"/>
      <c r="AM149" s="237"/>
      <c r="AN149" s="237"/>
      <c r="AO149" s="237"/>
      <c r="AP149" s="237"/>
      <c r="AQ149" s="237"/>
      <c r="AR149" s="237"/>
      <c r="AS149" s="237"/>
      <c r="AT149" s="237"/>
      <c r="AU149" s="237"/>
      <c r="AV149" s="237"/>
      <c r="AW149" s="237"/>
      <c r="AX149" s="237"/>
      <c r="AY149" s="237"/>
      <c r="AZ149" s="237"/>
    </row>
    <row r="150" spans="1:52">
      <c r="A150" s="237"/>
      <c r="B150" s="237"/>
      <c r="C150" s="237"/>
      <c r="D150" s="237"/>
      <c r="E150" s="237"/>
      <c r="F150" s="237"/>
      <c r="G150" s="237"/>
      <c r="H150" s="237"/>
      <c r="I150" s="237"/>
      <c r="J150" s="237"/>
      <c r="K150" s="237"/>
      <c r="L150" s="237"/>
      <c r="M150" s="237"/>
      <c r="N150" s="237"/>
      <c r="O150" s="237"/>
      <c r="P150" s="237"/>
      <c r="Q150" s="237"/>
      <c r="R150" s="237"/>
      <c r="S150" s="237"/>
      <c r="T150" s="237"/>
      <c r="U150" s="237"/>
      <c r="V150" s="237"/>
      <c r="W150" s="237"/>
      <c r="X150" s="237"/>
      <c r="Y150" s="237"/>
      <c r="Z150" s="237"/>
      <c r="AA150" s="237"/>
      <c r="AB150" s="237"/>
      <c r="AC150" s="237"/>
      <c r="AD150" s="237"/>
      <c r="AE150" s="237"/>
      <c r="AF150" s="237"/>
      <c r="AG150" s="237"/>
      <c r="AH150" s="237"/>
      <c r="AI150" s="237"/>
      <c r="AJ150" s="237"/>
      <c r="AK150" s="237"/>
      <c r="AL150" s="237"/>
      <c r="AM150" s="237"/>
      <c r="AN150" s="237"/>
      <c r="AO150" s="237"/>
      <c r="AP150" s="237"/>
      <c r="AQ150" s="237"/>
      <c r="AR150" s="237"/>
      <c r="AS150" s="237"/>
      <c r="AT150" s="237"/>
      <c r="AU150" s="237"/>
      <c r="AV150" s="237"/>
      <c r="AW150" s="237"/>
      <c r="AX150" s="237"/>
      <c r="AY150" s="237"/>
      <c r="AZ150" s="237"/>
    </row>
    <row r="151" spans="1:52">
      <c r="A151" s="237"/>
      <c r="B151" s="237"/>
      <c r="C151" s="237"/>
      <c r="D151" s="237"/>
      <c r="E151" s="237"/>
      <c r="F151" s="237"/>
      <c r="G151" s="237"/>
      <c r="H151" s="237"/>
      <c r="I151" s="237"/>
      <c r="J151" s="237"/>
      <c r="K151" s="237"/>
      <c r="L151" s="237"/>
      <c r="M151" s="237"/>
      <c r="N151" s="237"/>
      <c r="O151" s="237"/>
      <c r="P151" s="237"/>
      <c r="Q151" s="237"/>
      <c r="R151" s="237"/>
      <c r="S151" s="237"/>
      <c r="T151" s="237"/>
      <c r="U151" s="237"/>
      <c r="V151" s="237"/>
      <c r="W151" s="237"/>
      <c r="X151" s="237"/>
      <c r="Y151" s="237"/>
      <c r="Z151" s="237"/>
      <c r="AA151" s="237"/>
      <c r="AB151" s="237"/>
      <c r="AC151" s="237"/>
      <c r="AD151" s="237"/>
      <c r="AE151" s="237"/>
      <c r="AF151" s="237"/>
      <c r="AG151" s="237"/>
      <c r="AH151" s="237"/>
      <c r="AI151" s="237"/>
      <c r="AJ151" s="237"/>
      <c r="AK151" s="237"/>
      <c r="AL151" s="237"/>
      <c r="AM151" s="237"/>
      <c r="AN151" s="237"/>
      <c r="AO151" s="237"/>
      <c r="AP151" s="237"/>
      <c r="AQ151" s="237"/>
      <c r="AR151" s="237"/>
      <c r="AS151" s="237"/>
      <c r="AT151" s="237"/>
      <c r="AU151" s="237"/>
      <c r="AV151" s="237"/>
      <c r="AW151" s="237"/>
      <c r="AX151" s="237"/>
      <c r="AY151" s="237"/>
      <c r="AZ151" s="237"/>
    </row>
    <row r="152" spans="1:52">
      <c r="A152" s="237"/>
      <c r="B152" s="237"/>
      <c r="C152" s="237"/>
      <c r="D152" s="237"/>
      <c r="E152" s="237"/>
      <c r="F152" s="237"/>
      <c r="G152" s="237"/>
      <c r="H152" s="237"/>
      <c r="I152" s="237"/>
      <c r="J152" s="237"/>
      <c r="K152" s="237"/>
      <c r="L152" s="237"/>
      <c r="M152" s="237"/>
      <c r="N152" s="237"/>
      <c r="O152" s="237"/>
      <c r="P152" s="237"/>
      <c r="Q152" s="237"/>
      <c r="R152" s="237"/>
      <c r="S152" s="237"/>
      <c r="T152" s="237"/>
      <c r="U152" s="237"/>
      <c r="V152" s="237"/>
      <c r="W152" s="237"/>
      <c r="X152" s="237"/>
      <c r="Y152" s="237"/>
      <c r="Z152" s="237"/>
      <c r="AA152" s="237"/>
      <c r="AB152" s="237"/>
      <c r="AC152" s="237"/>
      <c r="AD152" s="237"/>
      <c r="AE152" s="237"/>
      <c r="AF152" s="237"/>
      <c r="AG152" s="237"/>
      <c r="AH152" s="237"/>
      <c r="AI152" s="237"/>
      <c r="AJ152" s="237"/>
      <c r="AK152" s="237"/>
      <c r="AL152" s="237"/>
      <c r="AM152" s="237"/>
      <c r="AN152" s="237"/>
      <c r="AO152" s="237"/>
      <c r="AP152" s="237"/>
      <c r="AQ152" s="237"/>
      <c r="AR152" s="237"/>
      <c r="AS152" s="237"/>
      <c r="AT152" s="237"/>
      <c r="AU152" s="237"/>
      <c r="AV152" s="237"/>
      <c r="AW152" s="237"/>
      <c r="AX152" s="237"/>
      <c r="AY152" s="237"/>
      <c r="AZ152" s="237"/>
    </row>
    <row r="153" spans="1:52">
      <c r="A153" s="237"/>
      <c r="B153" s="237"/>
      <c r="C153" s="237"/>
      <c r="D153" s="237"/>
      <c r="E153" s="237"/>
      <c r="F153" s="237"/>
      <c r="G153" s="237"/>
      <c r="H153" s="237"/>
      <c r="I153" s="237"/>
      <c r="J153" s="237"/>
      <c r="K153" s="237"/>
      <c r="L153" s="237"/>
      <c r="M153" s="237"/>
      <c r="N153" s="237"/>
      <c r="O153" s="237"/>
      <c r="P153" s="237"/>
      <c r="Q153" s="237"/>
      <c r="R153" s="237"/>
      <c r="S153" s="237"/>
      <c r="T153" s="237"/>
      <c r="U153" s="237"/>
      <c r="V153" s="237"/>
      <c r="W153" s="237"/>
      <c r="X153" s="237"/>
      <c r="Y153" s="237"/>
      <c r="Z153" s="237"/>
      <c r="AA153" s="237"/>
      <c r="AB153" s="237"/>
      <c r="AC153" s="237"/>
      <c r="AD153" s="237"/>
      <c r="AE153" s="237"/>
      <c r="AF153" s="237"/>
      <c r="AG153" s="237"/>
      <c r="AH153" s="237"/>
      <c r="AI153" s="237"/>
      <c r="AJ153" s="237"/>
      <c r="AK153" s="237"/>
      <c r="AL153" s="237"/>
      <c r="AM153" s="237"/>
      <c r="AN153" s="237"/>
      <c r="AO153" s="237"/>
      <c r="AP153" s="237"/>
      <c r="AQ153" s="237"/>
      <c r="AR153" s="237"/>
      <c r="AS153" s="237"/>
      <c r="AT153" s="237"/>
      <c r="AU153" s="237"/>
      <c r="AV153" s="237"/>
      <c r="AW153" s="237"/>
      <c r="AX153" s="237"/>
      <c r="AY153" s="237"/>
      <c r="AZ153" s="237"/>
    </row>
    <row r="154" spans="1:52">
      <c r="A154" s="237"/>
      <c r="B154" s="237"/>
      <c r="C154" s="237"/>
      <c r="D154" s="237"/>
      <c r="E154" s="237"/>
      <c r="F154" s="237"/>
      <c r="G154" s="237"/>
      <c r="H154" s="237"/>
      <c r="I154" s="237"/>
      <c r="J154" s="237"/>
      <c r="K154" s="237"/>
      <c r="L154" s="237"/>
      <c r="M154" s="237"/>
      <c r="N154" s="237"/>
      <c r="O154" s="237"/>
      <c r="P154" s="237"/>
      <c r="Q154" s="237"/>
      <c r="R154" s="237"/>
      <c r="S154" s="237"/>
      <c r="T154" s="237"/>
      <c r="U154" s="237"/>
      <c r="V154" s="237"/>
      <c r="W154" s="237"/>
      <c r="X154" s="237"/>
      <c r="Y154" s="237"/>
      <c r="Z154" s="237"/>
      <c r="AA154" s="237"/>
      <c r="AB154" s="237"/>
      <c r="AC154" s="237"/>
      <c r="AD154" s="237"/>
      <c r="AE154" s="237"/>
      <c r="AF154" s="237"/>
      <c r="AG154" s="237"/>
      <c r="AH154" s="237"/>
      <c r="AI154" s="237"/>
      <c r="AJ154" s="237"/>
      <c r="AK154" s="237"/>
      <c r="AL154" s="237"/>
      <c r="AM154" s="237"/>
      <c r="AN154" s="237"/>
      <c r="AO154" s="237"/>
      <c r="AP154" s="237"/>
      <c r="AQ154" s="237"/>
      <c r="AR154" s="237"/>
      <c r="AS154" s="237"/>
      <c r="AT154" s="237"/>
      <c r="AU154" s="237"/>
      <c r="AV154" s="237"/>
      <c r="AW154" s="237"/>
      <c r="AX154" s="237"/>
      <c r="AY154" s="237"/>
      <c r="AZ154" s="237"/>
    </row>
    <row r="155" spans="1:52">
      <c r="A155" s="237"/>
      <c r="B155" s="237"/>
      <c r="C155" s="237"/>
      <c r="D155" s="237"/>
      <c r="E155" s="237"/>
      <c r="F155" s="237"/>
      <c r="G155" s="237"/>
      <c r="H155" s="237"/>
      <c r="I155" s="237"/>
      <c r="J155" s="237"/>
      <c r="K155" s="237"/>
      <c r="L155" s="237"/>
      <c r="M155" s="237"/>
      <c r="N155" s="237"/>
      <c r="O155" s="237"/>
      <c r="P155" s="237"/>
      <c r="Q155" s="237"/>
      <c r="R155" s="237"/>
      <c r="S155" s="237"/>
      <c r="T155" s="237"/>
      <c r="U155" s="237"/>
      <c r="V155" s="237"/>
      <c r="W155" s="237"/>
      <c r="X155" s="237"/>
      <c r="Y155" s="237"/>
      <c r="Z155" s="237"/>
      <c r="AA155" s="237"/>
      <c r="AB155" s="237"/>
      <c r="AC155" s="237"/>
      <c r="AD155" s="237"/>
      <c r="AE155" s="237"/>
      <c r="AF155" s="237"/>
      <c r="AG155" s="237"/>
      <c r="AH155" s="237"/>
      <c r="AI155" s="237"/>
      <c r="AJ155" s="237"/>
      <c r="AK155" s="237"/>
      <c r="AL155" s="237"/>
      <c r="AM155" s="237"/>
      <c r="AN155" s="237"/>
      <c r="AO155" s="237"/>
      <c r="AP155" s="237"/>
      <c r="AQ155" s="237"/>
      <c r="AR155" s="237"/>
      <c r="AS155" s="237"/>
      <c r="AT155" s="237"/>
      <c r="AU155" s="237"/>
      <c r="AV155" s="237"/>
      <c r="AW155" s="237"/>
      <c r="AX155" s="237"/>
      <c r="AY155" s="237"/>
      <c r="AZ155" s="237"/>
    </row>
    <row r="156" spans="1:52">
      <c r="A156" s="237"/>
      <c r="B156" s="237"/>
      <c r="C156" s="237"/>
      <c r="D156" s="237"/>
      <c r="E156" s="237"/>
      <c r="F156" s="237"/>
      <c r="G156" s="237"/>
      <c r="H156" s="237"/>
      <c r="I156" s="237"/>
      <c r="J156" s="237"/>
      <c r="K156" s="237"/>
      <c r="L156" s="237"/>
      <c r="M156" s="237"/>
      <c r="N156" s="237"/>
      <c r="O156" s="237"/>
      <c r="P156" s="237"/>
      <c r="Q156" s="237"/>
      <c r="R156" s="237"/>
      <c r="S156" s="237"/>
      <c r="T156" s="237"/>
      <c r="U156" s="237"/>
      <c r="V156" s="237"/>
      <c r="W156" s="237"/>
      <c r="X156" s="237"/>
      <c r="Y156" s="237"/>
      <c r="Z156" s="237"/>
      <c r="AA156" s="237"/>
      <c r="AB156" s="237"/>
      <c r="AC156" s="237"/>
      <c r="AD156" s="237"/>
      <c r="AE156" s="237"/>
      <c r="AF156" s="237"/>
      <c r="AG156" s="237"/>
      <c r="AH156" s="237"/>
      <c r="AI156" s="237"/>
      <c r="AJ156" s="237"/>
      <c r="AK156" s="237"/>
      <c r="AL156" s="237"/>
      <c r="AM156" s="237"/>
      <c r="AN156" s="237"/>
      <c r="AO156" s="237"/>
      <c r="AP156" s="237"/>
      <c r="AQ156" s="237"/>
      <c r="AR156" s="237"/>
      <c r="AS156" s="237"/>
      <c r="AT156" s="237"/>
      <c r="AU156" s="237"/>
      <c r="AV156" s="237"/>
      <c r="AW156" s="237"/>
      <c r="AX156" s="237"/>
      <c r="AY156" s="237"/>
      <c r="AZ156" s="237"/>
    </row>
    <row r="157" spans="1:52">
      <c r="A157" s="237"/>
      <c r="B157" s="237"/>
      <c r="C157" s="237"/>
      <c r="D157" s="237"/>
      <c r="E157" s="237"/>
      <c r="F157" s="237"/>
      <c r="G157" s="237"/>
      <c r="H157" s="237"/>
      <c r="I157" s="237"/>
      <c r="J157" s="237"/>
      <c r="K157" s="237"/>
      <c r="L157" s="237"/>
      <c r="M157" s="237"/>
      <c r="N157" s="237"/>
      <c r="O157" s="237"/>
      <c r="P157" s="237"/>
      <c r="Q157" s="237"/>
      <c r="R157" s="237"/>
      <c r="S157" s="237"/>
      <c r="T157" s="237"/>
      <c r="U157" s="237"/>
      <c r="V157" s="237"/>
      <c r="W157" s="237"/>
      <c r="X157" s="237"/>
      <c r="Y157" s="237"/>
      <c r="Z157" s="237"/>
      <c r="AA157" s="237"/>
      <c r="AB157" s="237"/>
      <c r="AC157" s="237"/>
      <c r="AD157" s="237"/>
      <c r="AE157" s="237"/>
      <c r="AF157" s="237"/>
      <c r="AG157" s="237"/>
      <c r="AH157" s="237"/>
      <c r="AI157" s="237"/>
      <c r="AJ157" s="237"/>
      <c r="AK157" s="237"/>
      <c r="AL157" s="237"/>
      <c r="AM157" s="237"/>
      <c r="AN157" s="237"/>
      <c r="AO157" s="237"/>
      <c r="AP157" s="237"/>
      <c r="AQ157" s="237"/>
      <c r="AR157" s="237"/>
      <c r="AS157" s="237"/>
      <c r="AT157" s="237"/>
      <c r="AU157" s="237"/>
      <c r="AV157" s="237"/>
      <c r="AW157" s="237"/>
      <c r="AX157" s="237"/>
      <c r="AY157" s="237"/>
      <c r="AZ157" s="237"/>
    </row>
    <row r="158" spans="1:52">
      <c r="A158" s="237"/>
      <c r="B158" s="237"/>
      <c r="C158" s="237"/>
      <c r="D158" s="237"/>
      <c r="E158" s="237"/>
      <c r="F158" s="237"/>
      <c r="G158" s="237"/>
      <c r="H158" s="237"/>
      <c r="I158" s="237"/>
      <c r="J158" s="237"/>
      <c r="K158" s="237"/>
      <c r="L158" s="237"/>
      <c r="M158" s="237"/>
      <c r="N158" s="237"/>
      <c r="O158" s="237"/>
      <c r="P158" s="237"/>
      <c r="Q158" s="237"/>
      <c r="R158" s="237"/>
      <c r="S158" s="237"/>
      <c r="T158" s="237"/>
      <c r="U158" s="237"/>
      <c r="V158" s="237"/>
      <c r="W158" s="237"/>
      <c r="X158" s="237"/>
      <c r="Y158" s="237"/>
      <c r="Z158" s="237"/>
      <c r="AA158" s="237"/>
      <c r="AB158" s="237"/>
      <c r="AC158" s="237"/>
      <c r="AD158" s="237"/>
      <c r="AE158" s="237"/>
      <c r="AF158" s="237"/>
      <c r="AG158" s="237"/>
      <c r="AH158" s="237"/>
      <c r="AI158" s="237"/>
      <c r="AJ158" s="237"/>
      <c r="AK158" s="237"/>
      <c r="AL158" s="237"/>
      <c r="AM158" s="237"/>
      <c r="AN158" s="237"/>
      <c r="AO158" s="237"/>
      <c r="AP158" s="237"/>
      <c r="AQ158" s="237"/>
      <c r="AR158" s="237"/>
      <c r="AS158" s="237"/>
      <c r="AT158" s="237"/>
      <c r="AU158" s="237"/>
      <c r="AV158" s="237"/>
      <c r="AW158" s="237"/>
      <c r="AX158" s="237"/>
      <c r="AY158" s="237"/>
      <c r="AZ158" s="237"/>
    </row>
    <row r="159" spans="1:52">
      <c r="A159" s="237"/>
      <c r="B159" s="237"/>
      <c r="C159" s="237"/>
      <c r="D159" s="237"/>
      <c r="E159" s="237"/>
      <c r="F159" s="237"/>
      <c r="G159" s="237"/>
      <c r="H159" s="237"/>
      <c r="I159" s="237"/>
      <c r="J159" s="237"/>
      <c r="K159" s="237"/>
      <c r="L159" s="237"/>
      <c r="M159" s="237"/>
      <c r="N159" s="237"/>
      <c r="O159" s="237"/>
      <c r="P159" s="237"/>
      <c r="Q159" s="237"/>
      <c r="R159" s="237"/>
      <c r="S159" s="237"/>
      <c r="T159" s="237"/>
      <c r="U159" s="237"/>
      <c r="V159" s="237"/>
      <c r="W159" s="237"/>
      <c r="X159" s="237"/>
      <c r="Y159" s="237"/>
      <c r="Z159" s="237"/>
      <c r="AA159" s="237"/>
      <c r="AB159" s="237"/>
      <c r="AC159" s="237"/>
      <c r="AD159" s="237"/>
      <c r="AE159" s="237"/>
      <c r="AF159" s="237"/>
      <c r="AG159" s="237"/>
      <c r="AH159" s="237"/>
      <c r="AI159" s="237"/>
      <c r="AJ159" s="237"/>
      <c r="AK159" s="237"/>
      <c r="AL159" s="237"/>
      <c r="AM159" s="237"/>
      <c r="AN159" s="237"/>
      <c r="AO159" s="237"/>
      <c r="AP159" s="237"/>
      <c r="AQ159" s="237"/>
      <c r="AR159" s="237"/>
      <c r="AS159" s="237"/>
      <c r="AT159" s="237"/>
      <c r="AU159" s="237"/>
      <c r="AV159" s="237"/>
      <c r="AW159" s="237"/>
      <c r="AX159" s="237"/>
      <c r="AY159" s="237"/>
      <c r="AZ159" s="237"/>
    </row>
    <row r="160" spans="1:52">
      <c r="A160" s="237"/>
      <c r="B160" s="237"/>
      <c r="C160" s="237"/>
      <c r="D160" s="237"/>
      <c r="E160" s="237"/>
      <c r="F160" s="237"/>
      <c r="G160" s="237"/>
      <c r="H160" s="237"/>
      <c r="I160" s="237"/>
      <c r="J160" s="237"/>
      <c r="K160" s="237"/>
      <c r="L160" s="237"/>
      <c r="M160" s="237"/>
      <c r="N160" s="237"/>
      <c r="O160" s="237"/>
      <c r="P160" s="237"/>
      <c r="Q160" s="237"/>
      <c r="R160" s="237"/>
      <c r="S160" s="237"/>
      <c r="T160" s="237"/>
      <c r="U160" s="237"/>
      <c r="V160" s="237"/>
      <c r="W160" s="237"/>
      <c r="X160" s="237"/>
      <c r="Y160" s="237"/>
      <c r="Z160" s="237"/>
      <c r="AA160" s="237"/>
      <c r="AB160" s="237"/>
      <c r="AC160" s="237"/>
      <c r="AD160" s="237"/>
      <c r="AE160" s="237"/>
      <c r="AF160" s="237"/>
      <c r="AG160" s="237"/>
      <c r="AH160" s="237"/>
      <c r="AI160" s="237"/>
      <c r="AJ160" s="237"/>
      <c r="AK160" s="237"/>
      <c r="AL160" s="237"/>
      <c r="AM160" s="237"/>
      <c r="AN160" s="237"/>
      <c r="AO160" s="237"/>
      <c r="AP160" s="237"/>
      <c r="AQ160" s="237"/>
      <c r="AR160" s="237"/>
      <c r="AS160" s="237"/>
      <c r="AT160" s="237"/>
      <c r="AU160" s="237"/>
      <c r="AV160" s="237"/>
      <c r="AW160" s="237"/>
      <c r="AX160" s="237"/>
      <c r="AY160" s="237"/>
      <c r="AZ160" s="237"/>
    </row>
    <row r="161" spans="1:52">
      <c r="A161" s="237"/>
      <c r="B161" s="237"/>
      <c r="C161" s="237"/>
      <c r="D161" s="237"/>
      <c r="E161" s="237"/>
      <c r="F161" s="237"/>
      <c r="G161" s="237"/>
      <c r="H161" s="237"/>
      <c r="I161" s="237"/>
      <c r="J161" s="237"/>
      <c r="K161" s="237"/>
      <c r="L161" s="237"/>
      <c r="M161" s="237"/>
      <c r="N161" s="237"/>
      <c r="O161" s="237"/>
      <c r="P161" s="237"/>
      <c r="Q161" s="237"/>
      <c r="R161" s="237"/>
      <c r="S161" s="237"/>
      <c r="T161" s="237"/>
      <c r="U161" s="237"/>
      <c r="V161" s="237"/>
      <c r="W161" s="237"/>
      <c r="X161" s="237"/>
      <c r="Y161" s="237"/>
      <c r="Z161" s="237"/>
      <c r="AA161" s="237"/>
      <c r="AB161" s="237"/>
      <c r="AC161" s="237"/>
      <c r="AD161" s="237"/>
      <c r="AE161" s="237"/>
      <c r="AF161" s="237"/>
      <c r="AG161" s="237"/>
      <c r="AH161" s="237"/>
      <c r="AI161" s="237"/>
      <c r="AJ161" s="237"/>
      <c r="AK161" s="237"/>
      <c r="AL161" s="237"/>
      <c r="AM161" s="237"/>
      <c r="AN161" s="237"/>
      <c r="AO161" s="237"/>
      <c r="AP161" s="237"/>
      <c r="AQ161" s="237"/>
      <c r="AR161" s="237"/>
      <c r="AS161" s="237"/>
      <c r="AT161" s="237"/>
      <c r="AU161" s="237"/>
      <c r="AV161" s="237"/>
      <c r="AW161" s="237"/>
      <c r="AX161" s="237"/>
      <c r="AY161" s="237"/>
      <c r="AZ161" s="237"/>
    </row>
    <row r="162" spans="1:52">
      <c r="A162" s="237"/>
      <c r="B162" s="237"/>
      <c r="C162" s="237"/>
      <c r="D162" s="237"/>
      <c r="E162" s="237"/>
      <c r="F162" s="237"/>
      <c r="G162" s="237"/>
      <c r="H162" s="237"/>
      <c r="I162" s="237"/>
      <c r="J162" s="237"/>
      <c r="K162" s="237"/>
      <c r="L162" s="237"/>
      <c r="M162" s="237"/>
      <c r="N162" s="237"/>
      <c r="O162" s="237"/>
      <c r="P162" s="237"/>
      <c r="Q162" s="237"/>
      <c r="R162" s="237"/>
      <c r="S162" s="237"/>
      <c r="T162" s="237"/>
      <c r="U162" s="237"/>
      <c r="V162" s="237"/>
      <c r="W162" s="237"/>
      <c r="X162" s="237"/>
      <c r="Y162" s="237"/>
      <c r="Z162" s="237"/>
      <c r="AA162" s="237"/>
      <c r="AB162" s="237"/>
      <c r="AC162" s="237"/>
      <c r="AD162" s="237"/>
      <c r="AE162" s="237"/>
      <c r="AF162" s="237"/>
      <c r="AG162" s="237"/>
      <c r="AH162" s="237"/>
      <c r="AI162" s="237"/>
      <c r="AJ162" s="237"/>
      <c r="AK162" s="237"/>
      <c r="AL162" s="237"/>
      <c r="AM162" s="237"/>
      <c r="AN162" s="237"/>
      <c r="AO162" s="237"/>
      <c r="AP162" s="237"/>
      <c r="AQ162" s="237"/>
      <c r="AR162" s="237"/>
      <c r="AS162" s="237"/>
      <c r="AT162" s="237"/>
      <c r="AU162" s="237"/>
      <c r="AV162" s="237"/>
      <c r="AW162" s="237"/>
      <c r="AX162" s="237"/>
      <c r="AY162" s="237"/>
      <c r="AZ162" s="237"/>
    </row>
    <row r="163" spans="1:52">
      <c r="A163" s="237"/>
      <c r="B163" s="237"/>
      <c r="C163" s="237"/>
      <c r="D163" s="237"/>
      <c r="E163" s="237"/>
      <c r="F163" s="237"/>
      <c r="G163" s="237"/>
      <c r="H163" s="237"/>
      <c r="I163" s="237"/>
      <c r="J163" s="237"/>
      <c r="K163" s="237"/>
      <c r="L163" s="237"/>
      <c r="M163" s="237"/>
      <c r="N163" s="237"/>
      <c r="O163" s="237"/>
      <c r="P163" s="237"/>
      <c r="Q163" s="237"/>
      <c r="R163" s="237"/>
      <c r="S163" s="237"/>
      <c r="T163" s="237"/>
      <c r="U163" s="237"/>
      <c r="V163" s="237"/>
      <c r="W163" s="237"/>
      <c r="X163" s="237"/>
      <c r="Y163" s="237"/>
      <c r="Z163" s="237"/>
      <c r="AA163" s="237"/>
      <c r="AB163" s="237"/>
      <c r="AC163" s="237"/>
      <c r="AD163" s="237"/>
      <c r="AE163" s="237"/>
      <c r="AF163" s="237"/>
      <c r="AG163" s="237"/>
      <c r="AH163" s="237"/>
      <c r="AI163" s="237"/>
      <c r="AJ163" s="237"/>
      <c r="AK163" s="237"/>
      <c r="AL163" s="237"/>
      <c r="AM163" s="237"/>
      <c r="AN163" s="237"/>
      <c r="AO163" s="237"/>
      <c r="AP163" s="237"/>
      <c r="AQ163" s="237"/>
      <c r="AR163" s="237"/>
      <c r="AS163" s="237"/>
      <c r="AT163" s="237"/>
      <c r="AU163" s="237"/>
      <c r="AV163" s="237"/>
      <c r="AW163" s="237"/>
      <c r="AX163" s="237"/>
      <c r="AY163" s="237"/>
      <c r="AZ163" s="237"/>
    </row>
    <row r="164" spans="1:52">
      <c r="A164" s="237"/>
      <c r="B164" s="237"/>
      <c r="C164" s="237"/>
      <c r="D164" s="237"/>
      <c r="E164" s="237"/>
      <c r="F164" s="237"/>
      <c r="G164" s="237"/>
      <c r="H164" s="237"/>
      <c r="I164" s="237"/>
      <c r="J164" s="237"/>
      <c r="K164" s="237"/>
      <c r="L164" s="237"/>
      <c r="M164" s="237"/>
      <c r="N164" s="237"/>
      <c r="O164" s="237"/>
      <c r="P164" s="237"/>
      <c r="Q164" s="237"/>
      <c r="R164" s="237"/>
      <c r="S164" s="237"/>
      <c r="T164" s="237"/>
      <c r="U164" s="237"/>
      <c r="V164" s="237"/>
      <c r="W164" s="237"/>
      <c r="X164" s="237"/>
      <c r="Y164" s="237"/>
      <c r="Z164" s="237"/>
      <c r="AA164" s="237"/>
      <c r="AB164" s="237"/>
      <c r="AC164" s="237"/>
      <c r="AD164" s="237"/>
      <c r="AE164" s="237"/>
      <c r="AF164" s="237"/>
      <c r="AG164" s="237"/>
      <c r="AH164" s="237"/>
      <c r="AI164" s="237"/>
      <c r="AJ164" s="237"/>
      <c r="AK164" s="237"/>
      <c r="AL164" s="237"/>
      <c r="AM164" s="237"/>
      <c r="AN164" s="237"/>
      <c r="AO164" s="237"/>
      <c r="AP164" s="237"/>
      <c r="AQ164" s="237"/>
      <c r="AR164" s="237"/>
      <c r="AS164" s="237"/>
      <c r="AT164" s="237"/>
      <c r="AU164" s="237"/>
      <c r="AV164" s="237"/>
      <c r="AW164" s="237"/>
      <c r="AX164" s="237"/>
      <c r="AY164" s="237"/>
      <c r="AZ164" s="237"/>
    </row>
    <row r="165" spans="1:52">
      <c r="A165" s="237"/>
      <c r="B165" s="237"/>
      <c r="C165" s="237"/>
      <c r="D165" s="237"/>
      <c r="E165" s="237"/>
      <c r="F165" s="237"/>
      <c r="G165" s="237"/>
      <c r="H165" s="237"/>
      <c r="I165" s="237"/>
      <c r="J165" s="237"/>
      <c r="K165" s="237"/>
      <c r="L165" s="237"/>
      <c r="M165" s="237"/>
      <c r="N165" s="237"/>
      <c r="O165" s="237"/>
      <c r="P165" s="237"/>
      <c r="Q165" s="237"/>
      <c r="R165" s="237"/>
      <c r="S165" s="237"/>
      <c r="T165" s="237"/>
      <c r="U165" s="237"/>
      <c r="V165" s="237"/>
      <c r="W165" s="237"/>
      <c r="X165" s="237"/>
      <c r="Y165" s="237"/>
      <c r="Z165" s="237"/>
      <c r="AA165" s="237"/>
      <c r="AB165" s="237"/>
      <c r="AC165" s="237"/>
      <c r="AD165" s="237"/>
      <c r="AE165" s="237"/>
      <c r="AF165" s="237"/>
      <c r="AG165" s="237"/>
      <c r="AH165" s="237"/>
      <c r="AI165" s="237"/>
      <c r="AJ165" s="237"/>
      <c r="AK165" s="237"/>
      <c r="AL165" s="237"/>
      <c r="AM165" s="237"/>
      <c r="AN165" s="237"/>
      <c r="AO165" s="237"/>
      <c r="AP165" s="237"/>
      <c r="AQ165" s="237"/>
      <c r="AR165" s="237"/>
      <c r="AS165" s="237"/>
      <c r="AT165" s="237"/>
      <c r="AU165" s="237"/>
      <c r="AV165" s="237"/>
      <c r="AW165" s="237"/>
      <c r="AX165" s="237"/>
      <c r="AY165" s="237"/>
      <c r="AZ165" s="237"/>
    </row>
    <row r="166" spans="1:52">
      <c r="A166" s="237"/>
      <c r="B166" s="237"/>
      <c r="C166" s="237"/>
      <c r="D166" s="237"/>
      <c r="E166" s="237"/>
      <c r="F166" s="237"/>
      <c r="G166" s="237"/>
      <c r="H166" s="237"/>
      <c r="I166" s="237"/>
      <c r="J166" s="237"/>
      <c r="K166" s="237"/>
      <c r="L166" s="237"/>
      <c r="M166" s="237"/>
      <c r="N166" s="237"/>
      <c r="O166" s="237"/>
      <c r="P166" s="237"/>
      <c r="Q166" s="237"/>
      <c r="R166" s="237"/>
      <c r="S166" s="237"/>
      <c r="T166" s="237"/>
      <c r="U166" s="237"/>
      <c r="V166" s="237"/>
      <c r="W166" s="237"/>
      <c r="X166" s="237"/>
      <c r="Y166" s="237"/>
      <c r="Z166" s="237"/>
      <c r="AA166" s="237"/>
      <c r="AB166" s="237"/>
      <c r="AC166" s="237"/>
      <c r="AD166" s="237"/>
      <c r="AE166" s="237"/>
      <c r="AF166" s="237"/>
      <c r="AG166" s="237"/>
      <c r="AH166" s="237"/>
      <c r="AI166" s="237"/>
      <c r="AJ166" s="237"/>
      <c r="AK166" s="237"/>
      <c r="AL166" s="237"/>
      <c r="AM166" s="237"/>
      <c r="AN166" s="237"/>
      <c r="AO166" s="237"/>
      <c r="AP166" s="237"/>
      <c r="AQ166" s="237"/>
      <c r="AR166" s="237"/>
      <c r="AS166" s="237"/>
      <c r="AT166" s="237"/>
      <c r="AU166" s="237"/>
      <c r="AV166" s="237"/>
      <c r="AW166" s="237"/>
      <c r="AX166" s="237"/>
      <c r="AY166" s="237"/>
      <c r="AZ166" s="237"/>
    </row>
    <row r="167" spans="1:52">
      <c r="A167" s="237"/>
      <c r="B167" s="237"/>
      <c r="C167" s="237"/>
      <c r="D167" s="237"/>
      <c r="E167" s="237"/>
      <c r="F167" s="237"/>
      <c r="G167" s="237"/>
      <c r="H167" s="237"/>
      <c r="I167" s="237"/>
      <c r="J167" s="237"/>
      <c r="K167" s="237"/>
      <c r="L167" s="237"/>
      <c r="M167" s="237"/>
      <c r="N167" s="237"/>
      <c r="O167" s="237"/>
      <c r="P167" s="237"/>
      <c r="Q167" s="237"/>
      <c r="R167" s="237"/>
      <c r="S167" s="237"/>
      <c r="T167" s="237"/>
      <c r="U167" s="237"/>
      <c r="V167" s="237"/>
      <c r="W167" s="237"/>
      <c r="X167" s="237"/>
      <c r="Y167" s="237"/>
      <c r="Z167" s="237"/>
      <c r="AA167" s="237"/>
      <c r="AB167" s="237"/>
      <c r="AC167" s="237"/>
      <c r="AD167" s="237"/>
      <c r="AE167" s="237"/>
      <c r="AF167" s="237"/>
      <c r="AG167" s="237"/>
      <c r="AH167" s="237"/>
      <c r="AI167" s="237"/>
      <c r="AJ167" s="237"/>
      <c r="AK167" s="237"/>
      <c r="AL167" s="237"/>
      <c r="AM167" s="237"/>
      <c r="AN167" s="237"/>
      <c r="AO167" s="237"/>
      <c r="AP167" s="237"/>
      <c r="AQ167" s="237"/>
      <c r="AR167" s="237"/>
      <c r="AS167" s="237"/>
      <c r="AT167" s="237"/>
      <c r="AU167" s="237"/>
      <c r="AV167" s="237"/>
      <c r="AW167" s="237"/>
      <c r="AX167" s="237"/>
      <c r="AY167" s="237"/>
      <c r="AZ167" s="237"/>
    </row>
    <row r="168" spans="1:52">
      <c r="A168" s="237"/>
      <c r="B168" s="237"/>
      <c r="C168" s="237"/>
      <c r="D168" s="237"/>
      <c r="E168" s="237"/>
      <c r="F168" s="237"/>
      <c r="G168" s="237"/>
      <c r="H168" s="237"/>
      <c r="I168" s="237"/>
      <c r="J168" s="237"/>
      <c r="K168" s="237"/>
      <c r="L168" s="237"/>
      <c r="M168" s="237"/>
      <c r="N168" s="237"/>
      <c r="O168" s="237"/>
      <c r="P168" s="237"/>
      <c r="Q168" s="237"/>
      <c r="R168" s="237"/>
      <c r="S168" s="237"/>
      <c r="T168" s="237"/>
      <c r="U168" s="237"/>
      <c r="V168" s="237"/>
      <c r="W168" s="237"/>
      <c r="X168" s="237"/>
      <c r="Y168" s="237"/>
      <c r="Z168" s="237"/>
      <c r="AA168" s="237"/>
      <c r="AB168" s="237"/>
      <c r="AC168" s="237"/>
      <c r="AD168" s="237"/>
      <c r="AE168" s="237"/>
      <c r="AF168" s="237"/>
      <c r="AG168" s="237"/>
      <c r="AH168" s="237"/>
      <c r="AI168" s="237"/>
      <c r="AJ168" s="237"/>
      <c r="AK168" s="237"/>
      <c r="AL168" s="237"/>
      <c r="AM168" s="237"/>
      <c r="AN168" s="237"/>
      <c r="AO168" s="237"/>
      <c r="AP168" s="237"/>
      <c r="AQ168" s="237"/>
      <c r="AR168" s="237"/>
      <c r="AS168" s="237"/>
      <c r="AT168" s="237"/>
      <c r="AU168" s="237"/>
      <c r="AV168" s="237"/>
      <c r="AW168" s="237"/>
      <c r="AX168" s="237"/>
      <c r="AY168" s="237"/>
      <c r="AZ168" s="237"/>
    </row>
    <row r="169" spans="1:52">
      <c r="A169" s="237"/>
      <c r="B169" s="237"/>
      <c r="C169" s="237"/>
      <c r="D169" s="237"/>
      <c r="E169" s="237"/>
      <c r="F169" s="237"/>
      <c r="G169" s="237"/>
      <c r="H169" s="237"/>
      <c r="I169" s="237"/>
      <c r="J169" s="237"/>
      <c r="K169" s="237"/>
      <c r="L169" s="237"/>
      <c r="M169" s="237"/>
      <c r="N169" s="237"/>
      <c r="O169" s="237"/>
      <c r="P169" s="237"/>
      <c r="Q169" s="237"/>
      <c r="R169" s="237"/>
      <c r="S169" s="237"/>
      <c r="T169" s="237"/>
      <c r="U169" s="237"/>
      <c r="V169" s="237"/>
      <c r="W169" s="237"/>
      <c r="X169" s="237"/>
      <c r="Y169" s="237"/>
      <c r="Z169" s="237"/>
      <c r="AA169" s="237"/>
      <c r="AB169" s="237"/>
      <c r="AC169" s="237"/>
      <c r="AD169" s="237"/>
      <c r="AE169" s="237"/>
      <c r="AF169" s="237"/>
      <c r="AG169" s="237"/>
      <c r="AH169" s="237"/>
      <c r="AI169" s="237"/>
      <c r="AJ169" s="237"/>
      <c r="AK169" s="237"/>
      <c r="AL169" s="237"/>
      <c r="AM169" s="237"/>
      <c r="AN169" s="237"/>
      <c r="AO169" s="237"/>
      <c r="AP169" s="237"/>
      <c r="AQ169" s="237"/>
      <c r="AR169" s="237"/>
      <c r="AS169" s="237"/>
      <c r="AT169" s="237"/>
      <c r="AU169" s="237"/>
      <c r="AV169" s="237"/>
      <c r="AW169" s="237"/>
      <c r="AX169" s="237"/>
      <c r="AY169" s="237"/>
      <c r="AZ169" s="237"/>
    </row>
    <row r="170" spans="1:52">
      <c r="A170" s="237"/>
      <c r="B170" s="237"/>
      <c r="C170" s="237"/>
      <c r="D170" s="237"/>
      <c r="E170" s="237"/>
      <c r="F170" s="237"/>
      <c r="G170" s="237"/>
      <c r="H170" s="237"/>
      <c r="I170" s="237"/>
      <c r="J170" s="237"/>
      <c r="K170" s="237"/>
      <c r="L170" s="237"/>
      <c r="M170" s="237"/>
      <c r="N170" s="237"/>
      <c r="O170" s="237"/>
      <c r="P170" s="237"/>
      <c r="Q170" s="237"/>
      <c r="R170" s="237"/>
      <c r="S170" s="237"/>
      <c r="T170" s="237"/>
      <c r="U170" s="237"/>
      <c r="V170" s="237"/>
      <c r="W170" s="237"/>
      <c r="X170" s="237"/>
      <c r="Y170" s="237"/>
      <c r="Z170" s="237"/>
      <c r="AA170" s="237"/>
      <c r="AB170" s="237"/>
      <c r="AC170" s="237"/>
      <c r="AD170" s="237"/>
      <c r="AE170" s="237"/>
      <c r="AF170" s="237"/>
      <c r="AG170" s="237"/>
      <c r="AH170" s="237"/>
      <c r="AI170" s="237"/>
      <c r="AJ170" s="237"/>
      <c r="AK170" s="237"/>
      <c r="AL170" s="237"/>
      <c r="AM170" s="237"/>
      <c r="AN170" s="237"/>
      <c r="AO170" s="237"/>
      <c r="AP170" s="237"/>
      <c r="AQ170" s="237"/>
      <c r="AR170" s="237"/>
      <c r="AS170" s="237"/>
      <c r="AT170" s="237"/>
      <c r="AU170" s="237"/>
      <c r="AV170" s="237"/>
      <c r="AW170" s="237"/>
      <c r="AX170" s="237"/>
      <c r="AY170" s="237"/>
      <c r="AZ170" s="237"/>
    </row>
    <row r="171" spans="1:52">
      <c r="A171" s="237"/>
      <c r="B171" s="237"/>
      <c r="C171" s="237"/>
      <c r="D171" s="237"/>
      <c r="E171" s="237"/>
      <c r="F171" s="237"/>
      <c r="G171" s="237"/>
      <c r="H171" s="237"/>
      <c r="I171" s="237"/>
      <c r="J171" s="237"/>
      <c r="K171" s="237"/>
      <c r="L171" s="237"/>
      <c r="M171" s="237"/>
      <c r="N171" s="237"/>
      <c r="O171" s="237"/>
      <c r="P171" s="237"/>
      <c r="Q171" s="237"/>
      <c r="R171" s="237"/>
      <c r="S171" s="237"/>
      <c r="T171" s="237"/>
      <c r="U171" s="237"/>
      <c r="V171" s="237"/>
      <c r="W171" s="237"/>
      <c r="X171" s="237"/>
      <c r="Y171" s="237"/>
      <c r="Z171" s="237"/>
      <c r="AA171" s="237"/>
      <c r="AB171" s="237"/>
      <c r="AC171" s="237"/>
      <c r="AD171" s="237"/>
      <c r="AE171" s="237"/>
      <c r="AF171" s="237"/>
      <c r="AG171" s="237"/>
      <c r="AH171" s="237"/>
      <c r="AI171" s="237"/>
      <c r="AJ171" s="237"/>
      <c r="AK171" s="237"/>
      <c r="AL171" s="237"/>
      <c r="AM171" s="237"/>
      <c r="AN171" s="237"/>
      <c r="AO171" s="237"/>
      <c r="AP171" s="237"/>
      <c r="AQ171" s="237"/>
      <c r="AR171" s="237"/>
      <c r="AS171" s="237"/>
      <c r="AT171" s="237"/>
      <c r="AU171" s="237"/>
      <c r="AV171" s="237"/>
      <c r="AW171" s="237"/>
      <c r="AX171" s="237"/>
      <c r="AY171" s="237"/>
      <c r="AZ171" s="237"/>
    </row>
    <row r="172" spans="1:52">
      <c r="A172" s="237"/>
      <c r="B172" s="237"/>
      <c r="C172" s="237"/>
      <c r="D172" s="237"/>
      <c r="E172" s="237"/>
      <c r="F172" s="237"/>
      <c r="G172" s="237"/>
      <c r="H172" s="237"/>
      <c r="I172" s="237"/>
      <c r="J172" s="237"/>
      <c r="K172" s="237"/>
      <c r="L172" s="237"/>
      <c r="M172" s="237"/>
      <c r="N172" s="237"/>
      <c r="O172" s="237"/>
      <c r="P172" s="237"/>
      <c r="Q172" s="237"/>
      <c r="R172" s="237"/>
      <c r="S172" s="237"/>
      <c r="T172" s="237"/>
      <c r="U172" s="237"/>
      <c r="V172" s="237"/>
      <c r="W172" s="237"/>
      <c r="X172" s="237"/>
      <c r="Y172" s="237"/>
      <c r="Z172" s="237"/>
      <c r="AA172" s="237"/>
      <c r="AB172" s="237"/>
      <c r="AC172" s="237"/>
      <c r="AD172" s="237"/>
      <c r="AE172" s="237"/>
      <c r="AF172" s="237"/>
      <c r="AG172" s="237"/>
      <c r="AH172" s="237"/>
      <c r="AI172" s="237"/>
      <c r="AJ172" s="237"/>
      <c r="AK172" s="237"/>
      <c r="AL172" s="237"/>
      <c r="AM172" s="237"/>
      <c r="AN172" s="237"/>
      <c r="AO172" s="237"/>
      <c r="AP172" s="237"/>
      <c r="AQ172" s="237"/>
      <c r="AR172" s="237"/>
      <c r="AS172" s="237"/>
      <c r="AT172" s="237"/>
      <c r="AU172" s="237"/>
      <c r="AV172" s="237"/>
      <c r="AW172" s="237"/>
      <c r="AX172" s="237"/>
      <c r="AY172" s="237"/>
      <c r="AZ172" s="237"/>
    </row>
    <row r="173" spans="1:52">
      <c r="A173" s="237"/>
      <c r="B173" s="237"/>
      <c r="C173" s="237"/>
      <c r="D173" s="237"/>
      <c r="E173" s="237"/>
      <c r="F173" s="237"/>
      <c r="G173" s="237"/>
      <c r="H173" s="237"/>
      <c r="I173" s="237"/>
      <c r="J173" s="237"/>
      <c r="K173" s="237"/>
      <c r="L173" s="237"/>
      <c r="M173" s="237"/>
      <c r="N173" s="237"/>
      <c r="O173" s="237"/>
      <c r="P173" s="237"/>
      <c r="Q173" s="237"/>
      <c r="R173" s="237"/>
      <c r="S173" s="237"/>
      <c r="T173" s="237"/>
      <c r="U173" s="237"/>
      <c r="V173" s="237"/>
      <c r="W173" s="237"/>
      <c r="X173" s="237"/>
      <c r="Y173" s="237"/>
      <c r="Z173" s="237"/>
      <c r="AA173" s="237"/>
      <c r="AB173" s="237"/>
      <c r="AC173" s="237"/>
      <c r="AD173" s="237"/>
      <c r="AE173" s="237"/>
      <c r="AF173" s="237"/>
      <c r="AG173" s="237"/>
      <c r="AH173" s="237"/>
      <c r="AI173" s="237"/>
      <c r="AJ173" s="237"/>
      <c r="AK173" s="237"/>
      <c r="AL173" s="237"/>
      <c r="AM173" s="237"/>
      <c r="AN173" s="237"/>
      <c r="AO173" s="237"/>
      <c r="AP173" s="237"/>
      <c r="AQ173" s="237"/>
      <c r="AR173" s="237"/>
      <c r="AS173" s="237"/>
      <c r="AT173" s="237"/>
      <c r="AU173" s="237"/>
      <c r="AV173" s="237"/>
      <c r="AW173" s="237"/>
      <c r="AX173" s="237"/>
      <c r="AY173" s="237"/>
      <c r="AZ173" s="237"/>
    </row>
    <row r="174" spans="1:52">
      <c r="A174" s="237"/>
      <c r="B174" s="237"/>
      <c r="C174" s="237"/>
      <c r="D174" s="237"/>
      <c r="E174" s="237"/>
      <c r="F174" s="237"/>
      <c r="G174" s="237"/>
      <c r="H174" s="237"/>
      <c r="I174" s="237"/>
      <c r="J174" s="237"/>
      <c r="K174" s="237"/>
      <c r="L174" s="237"/>
      <c r="M174" s="237"/>
      <c r="N174" s="237"/>
      <c r="O174" s="237"/>
      <c r="P174" s="237"/>
      <c r="Q174" s="237"/>
      <c r="R174" s="237"/>
      <c r="S174" s="237"/>
      <c r="T174" s="237"/>
      <c r="U174" s="237"/>
      <c r="V174" s="237"/>
      <c r="W174" s="237"/>
      <c r="X174" s="237"/>
      <c r="Y174" s="237"/>
      <c r="Z174" s="237"/>
      <c r="AA174" s="237"/>
      <c r="AB174" s="237"/>
      <c r="AC174" s="237"/>
      <c r="AD174" s="237"/>
      <c r="AE174" s="237"/>
      <c r="AF174" s="237"/>
      <c r="AG174" s="237"/>
      <c r="AH174" s="237"/>
      <c r="AI174" s="237"/>
      <c r="AJ174" s="237"/>
      <c r="AK174" s="237"/>
      <c r="AL174" s="237"/>
      <c r="AM174" s="237"/>
      <c r="AN174" s="237"/>
      <c r="AO174" s="237"/>
      <c r="AP174" s="237"/>
      <c r="AQ174" s="237"/>
      <c r="AR174" s="237"/>
      <c r="AS174" s="237"/>
      <c r="AT174" s="237"/>
      <c r="AU174" s="237"/>
      <c r="AV174" s="237"/>
      <c r="AW174" s="237"/>
      <c r="AX174" s="237"/>
      <c r="AY174" s="237"/>
      <c r="AZ174" s="237"/>
    </row>
    <row r="175" spans="1:52">
      <c r="A175" s="237"/>
      <c r="B175" s="237"/>
      <c r="C175" s="237"/>
      <c r="D175" s="237"/>
      <c r="E175" s="237"/>
      <c r="F175" s="237"/>
      <c r="G175" s="237"/>
      <c r="H175" s="237"/>
      <c r="I175" s="237"/>
      <c r="J175" s="237"/>
      <c r="K175" s="237"/>
      <c r="L175" s="237"/>
      <c r="M175" s="237"/>
      <c r="N175" s="237"/>
      <c r="O175" s="237"/>
      <c r="P175" s="237"/>
      <c r="Q175" s="237"/>
      <c r="R175" s="237"/>
      <c r="S175" s="237"/>
      <c r="T175" s="237"/>
      <c r="U175" s="237"/>
      <c r="V175" s="237"/>
      <c r="W175" s="237"/>
      <c r="X175" s="237"/>
      <c r="Y175" s="237"/>
      <c r="Z175" s="237"/>
      <c r="AA175" s="237"/>
      <c r="AB175" s="237"/>
      <c r="AC175" s="237"/>
      <c r="AD175" s="237"/>
      <c r="AE175" s="237"/>
      <c r="AF175" s="237"/>
      <c r="AG175" s="237"/>
      <c r="AH175" s="237"/>
      <c r="AI175" s="237"/>
      <c r="AJ175" s="237"/>
      <c r="AK175" s="237"/>
      <c r="AL175" s="237"/>
      <c r="AM175" s="237"/>
      <c r="AN175" s="237"/>
      <c r="AO175" s="237"/>
      <c r="AP175" s="237"/>
      <c r="AQ175" s="237"/>
      <c r="AR175" s="237"/>
      <c r="AS175" s="237"/>
      <c r="AT175" s="237"/>
      <c r="AU175" s="237"/>
      <c r="AV175" s="237"/>
      <c r="AW175" s="237"/>
      <c r="AX175" s="237"/>
      <c r="AY175" s="237"/>
      <c r="AZ175" s="237"/>
    </row>
    <row r="176" spans="1:52">
      <c r="A176" s="237"/>
      <c r="B176" s="237"/>
      <c r="C176" s="237"/>
      <c r="D176" s="237"/>
      <c r="E176" s="237"/>
      <c r="F176" s="237"/>
      <c r="G176" s="237"/>
      <c r="H176" s="237"/>
      <c r="I176" s="237"/>
      <c r="J176" s="237"/>
      <c r="K176" s="237"/>
      <c r="L176" s="237"/>
      <c r="M176" s="237"/>
      <c r="N176" s="237"/>
      <c r="O176" s="237"/>
      <c r="P176" s="237"/>
      <c r="Q176" s="237"/>
      <c r="R176" s="237"/>
      <c r="S176" s="237"/>
      <c r="T176" s="237"/>
      <c r="U176" s="237"/>
      <c r="V176" s="237"/>
      <c r="W176" s="237"/>
      <c r="X176" s="237"/>
      <c r="Y176" s="237"/>
      <c r="Z176" s="237"/>
      <c r="AA176" s="237"/>
      <c r="AB176" s="237"/>
      <c r="AC176" s="237"/>
      <c r="AD176" s="237"/>
      <c r="AE176" s="237"/>
      <c r="AF176" s="237"/>
      <c r="AG176" s="237"/>
      <c r="AH176" s="237"/>
      <c r="AI176" s="237"/>
      <c r="AJ176" s="237"/>
      <c r="AK176" s="237"/>
      <c r="AL176" s="237"/>
      <c r="AM176" s="237"/>
      <c r="AN176" s="237"/>
      <c r="AO176" s="237"/>
      <c r="AP176" s="237"/>
      <c r="AQ176" s="237"/>
      <c r="AR176" s="237"/>
      <c r="AS176" s="237"/>
      <c r="AT176" s="237"/>
      <c r="AU176" s="237"/>
      <c r="AV176" s="237"/>
      <c r="AW176" s="237"/>
      <c r="AX176" s="237"/>
      <c r="AY176" s="237"/>
      <c r="AZ176" s="237"/>
    </row>
    <row r="177" spans="1:52">
      <c r="A177" s="237"/>
      <c r="B177" s="237"/>
      <c r="C177" s="237"/>
      <c r="D177" s="237"/>
      <c r="E177" s="237"/>
      <c r="F177" s="237"/>
      <c r="G177" s="237"/>
      <c r="H177" s="237"/>
      <c r="I177" s="237"/>
      <c r="J177" s="237"/>
      <c r="K177" s="237"/>
      <c r="L177" s="237"/>
      <c r="M177" s="237"/>
      <c r="N177" s="237"/>
      <c r="O177" s="237"/>
      <c r="P177" s="237"/>
      <c r="Q177" s="237"/>
      <c r="R177" s="237"/>
      <c r="S177" s="237"/>
      <c r="T177" s="237"/>
      <c r="U177" s="237"/>
      <c r="V177" s="237"/>
      <c r="W177" s="237"/>
      <c r="X177" s="237"/>
      <c r="Y177" s="237"/>
      <c r="Z177" s="237"/>
      <c r="AA177" s="237"/>
      <c r="AB177" s="237"/>
      <c r="AC177" s="237"/>
      <c r="AD177" s="237"/>
      <c r="AE177" s="237"/>
      <c r="AF177" s="237"/>
      <c r="AG177" s="237"/>
      <c r="AH177" s="237"/>
      <c r="AI177" s="237"/>
      <c r="AJ177" s="237"/>
      <c r="AK177" s="237"/>
      <c r="AL177" s="237"/>
      <c r="AM177" s="237"/>
      <c r="AN177" s="237"/>
      <c r="AO177" s="237"/>
      <c r="AP177" s="237"/>
      <c r="AQ177" s="237"/>
      <c r="AR177" s="237"/>
      <c r="AS177" s="237"/>
      <c r="AT177" s="237"/>
      <c r="AU177" s="237"/>
      <c r="AV177" s="237"/>
      <c r="AW177" s="237"/>
      <c r="AX177" s="237"/>
      <c r="AY177" s="237"/>
      <c r="AZ177" s="237"/>
    </row>
    <row r="178" spans="1:52">
      <c r="A178" s="237"/>
      <c r="B178" s="237"/>
      <c r="C178" s="237"/>
      <c r="D178" s="237"/>
      <c r="E178" s="237"/>
      <c r="F178" s="237"/>
      <c r="G178" s="237"/>
      <c r="H178" s="237"/>
      <c r="I178" s="237"/>
      <c r="J178" s="237"/>
      <c r="K178" s="237"/>
      <c r="L178" s="237"/>
      <c r="M178" s="237"/>
      <c r="N178" s="237"/>
      <c r="O178" s="237"/>
      <c r="P178" s="237"/>
      <c r="Q178" s="237"/>
      <c r="R178" s="237"/>
      <c r="S178" s="237"/>
      <c r="T178" s="237"/>
      <c r="U178" s="237"/>
      <c r="V178" s="237"/>
      <c r="W178" s="237"/>
      <c r="X178" s="237"/>
      <c r="Y178" s="237"/>
      <c r="Z178" s="237"/>
      <c r="AA178" s="237"/>
      <c r="AB178" s="237"/>
      <c r="AC178" s="237"/>
      <c r="AD178" s="237"/>
      <c r="AE178" s="237"/>
      <c r="AF178" s="237"/>
      <c r="AG178" s="237"/>
      <c r="AH178" s="237"/>
      <c r="AI178" s="237"/>
      <c r="AJ178" s="237"/>
      <c r="AK178" s="237"/>
      <c r="AL178" s="237"/>
      <c r="AM178" s="237"/>
      <c r="AN178" s="237"/>
      <c r="AO178" s="237"/>
      <c r="AP178" s="237"/>
      <c r="AQ178" s="237"/>
      <c r="AR178" s="237"/>
      <c r="AS178" s="237"/>
      <c r="AT178" s="237"/>
      <c r="AU178" s="237"/>
      <c r="AV178" s="237"/>
      <c r="AW178" s="237"/>
      <c r="AX178" s="237"/>
      <c r="AY178" s="237"/>
      <c r="AZ178" s="237"/>
    </row>
    <row r="179" spans="1:52">
      <c r="A179" s="237"/>
      <c r="B179" s="237"/>
      <c r="C179" s="237"/>
      <c r="D179" s="237"/>
      <c r="E179" s="237"/>
      <c r="F179" s="237"/>
      <c r="G179" s="237"/>
      <c r="H179" s="237"/>
      <c r="I179" s="237"/>
      <c r="J179" s="237"/>
      <c r="K179" s="237"/>
      <c r="L179" s="237"/>
      <c r="M179" s="237"/>
      <c r="N179" s="237"/>
      <c r="O179" s="237"/>
      <c r="P179" s="237"/>
      <c r="Q179" s="237"/>
      <c r="R179" s="237"/>
      <c r="S179" s="237"/>
      <c r="T179" s="237"/>
      <c r="U179" s="237"/>
      <c r="V179" s="237"/>
      <c r="W179" s="237"/>
      <c r="X179" s="237"/>
      <c r="Y179" s="237"/>
      <c r="Z179" s="237"/>
      <c r="AA179" s="237"/>
      <c r="AB179" s="237"/>
      <c r="AC179" s="237"/>
      <c r="AD179" s="237"/>
      <c r="AE179" s="237"/>
      <c r="AF179" s="237"/>
      <c r="AG179" s="237"/>
      <c r="AH179" s="237"/>
      <c r="AI179" s="237"/>
      <c r="AJ179" s="237"/>
      <c r="AK179" s="237"/>
      <c r="AL179" s="237"/>
      <c r="AM179" s="237"/>
      <c r="AN179" s="237"/>
      <c r="AO179" s="237"/>
      <c r="AP179" s="237"/>
      <c r="AQ179" s="237"/>
      <c r="AR179" s="237"/>
      <c r="AS179" s="237"/>
      <c r="AT179" s="237"/>
      <c r="AU179" s="237"/>
      <c r="AV179" s="237"/>
      <c r="AW179" s="237"/>
      <c r="AX179" s="237"/>
      <c r="AY179" s="237"/>
      <c r="AZ179" s="237"/>
    </row>
    <row r="180" spans="1:52">
      <c r="A180" s="237"/>
      <c r="B180" s="237"/>
      <c r="C180" s="237"/>
      <c r="D180" s="237"/>
      <c r="E180" s="237"/>
      <c r="F180" s="237"/>
      <c r="G180" s="237"/>
      <c r="H180" s="237"/>
      <c r="I180" s="237"/>
      <c r="J180" s="237"/>
      <c r="K180" s="237"/>
      <c r="L180" s="237"/>
      <c r="M180" s="237"/>
      <c r="N180" s="237"/>
      <c r="O180" s="237"/>
      <c r="P180" s="237"/>
      <c r="Q180" s="237"/>
      <c r="R180" s="237"/>
      <c r="S180" s="237"/>
      <c r="T180" s="237"/>
      <c r="U180" s="237"/>
      <c r="V180" s="237"/>
      <c r="W180" s="237"/>
      <c r="X180" s="237"/>
      <c r="Y180" s="237"/>
      <c r="Z180" s="237"/>
      <c r="AA180" s="237"/>
      <c r="AB180" s="237"/>
      <c r="AC180" s="237"/>
      <c r="AD180" s="237"/>
      <c r="AE180" s="237"/>
      <c r="AF180" s="237"/>
      <c r="AG180" s="237"/>
      <c r="AH180" s="237"/>
      <c r="AI180" s="237"/>
      <c r="AJ180" s="237"/>
      <c r="AK180" s="237"/>
      <c r="AL180" s="237"/>
      <c r="AM180" s="237"/>
      <c r="AN180" s="237"/>
      <c r="AO180" s="237"/>
      <c r="AP180" s="237"/>
      <c r="AQ180" s="237"/>
      <c r="AR180" s="237"/>
      <c r="AS180" s="237"/>
      <c r="AT180" s="237"/>
      <c r="AU180" s="237"/>
      <c r="AV180" s="237"/>
      <c r="AW180" s="237"/>
      <c r="AX180" s="237"/>
      <c r="AY180" s="237"/>
      <c r="AZ180" s="237"/>
    </row>
    <row r="181" spans="1:52">
      <c r="A181" s="237"/>
      <c r="B181" s="237"/>
      <c r="C181" s="237"/>
      <c r="D181" s="237"/>
      <c r="E181" s="237"/>
      <c r="F181" s="237"/>
      <c r="G181" s="237"/>
      <c r="H181" s="237"/>
      <c r="I181" s="237"/>
      <c r="J181" s="237"/>
      <c r="K181" s="237"/>
      <c r="L181" s="237"/>
      <c r="M181" s="237"/>
      <c r="N181" s="237"/>
      <c r="O181" s="237"/>
      <c r="P181" s="237"/>
      <c r="Q181" s="237"/>
      <c r="R181" s="237"/>
      <c r="S181" s="237"/>
      <c r="T181" s="237"/>
      <c r="U181" s="237"/>
      <c r="V181" s="237"/>
      <c r="W181" s="237"/>
      <c r="X181" s="237"/>
      <c r="Y181" s="237"/>
      <c r="Z181" s="237"/>
      <c r="AA181" s="237"/>
      <c r="AB181" s="237"/>
      <c r="AC181" s="237"/>
      <c r="AD181" s="237"/>
      <c r="AE181" s="237"/>
      <c r="AF181" s="237"/>
      <c r="AG181" s="237"/>
      <c r="AH181" s="237"/>
      <c r="AI181" s="237"/>
      <c r="AJ181" s="237"/>
      <c r="AK181" s="237"/>
      <c r="AL181" s="237"/>
      <c r="AM181" s="237"/>
      <c r="AN181" s="237"/>
      <c r="AO181" s="237"/>
      <c r="AP181" s="237"/>
      <c r="AQ181" s="237"/>
      <c r="AR181" s="237"/>
      <c r="AS181" s="237"/>
      <c r="AT181" s="237"/>
      <c r="AU181" s="237"/>
      <c r="AV181" s="237"/>
      <c r="AW181" s="237"/>
      <c r="AX181" s="237"/>
      <c r="AY181" s="237"/>
      <c r="AZ181" s="237"/>
    </row>
    <row r="182" spans="1:52">
      <c r="A182" s="237"/>
      <c r="B182" s="237"/>
      <c r="C182" s="237"/>
      <c r="D182" s="237"/>
      <c r="E182" s="237"/>
      <c r="F182" s="237"/>
      <c r="G182" s="237"/>
      <c r="H182" s="237"/>
      <c r="I182" s="237"/>
      <c r="J182" s="237"/>
      <c r="K182" s="237"/>
      <c r="L182" s="237"/>
      <c r="M182" s="237"/>
      <c r="N182" s="237"/>
      <c r="O182" s="237"/>
      <c r="P182" s="237"/>
      <c r="Q182" s="237"/>
      <c r="R182" s="237"/>
      <c r="S182" s="237"/>
      <c r="T182" s="237"/>
      <c r="U182" s="237"/>
      <c r="V182" s="237"/>
      <c r="W182" s="237"/>
      <c r="X182" s="237"/>
      <c r="Y182" s="237"/>
      <c r="Z182" s="237"/>
      <c r="AA182" s="237"/>
      <c r="AB182" s="237"/>
      <c r="AC182" s="237"/>
      <c r="AD182" s="237"/>
      <c r="AE182" s="237"/>
      <c r="AF182" s="237"/>
      <c r="AG182" s="237"/>
      <c r="AH182" s="237"/>
      <c r="AI182" s="237"/>
      <c r="AJ182" s="237"/>
      <c r="AK182" s="237"/>
      <c r="AL182" s="237"/>
      <c r="AM182" s="237"/>
      <c r="AN182" s="237"/>
      <c r="AO182" s="237"/>
      <c r="AP182" s="237"/>
      <c r="AQ182" s="237"/>
      <c r="AR182" s="237"/>
      <c r="AS182" s="237"/>
      <c r="AT182" s="237"/>
      <c r="AU182" s="237"/>
      <c r="AV182" s="237"/>
      <c r="AW182" s="237"/>
      <c r="AX182" s="237"/>
      <c r="AY182" s="237"/>
      <c r="AZ182" s="237"/>
    </row>
    <row r="183" spans="1:52">
      <c r="A183" s="237"/>
      <c r="B183" s="237"/>
      <c r="C183" s="237"/>
      <c r="D183" s="237"/>
      <c r="E183" s="237"/>
      <c r="F183" s="237"/>
      <c r="G183" s="237"/>
      <c r="H183" s="237"/>
      <c r="I183" s="237"/>
      <c r="J183" s="237"/>
      <c r="K183" s="237"/>
      <c r="L183" s="237"/>
      <c r="M183" s="237"/>
      <c r="N183" s="237"/>
      <c r="O183" s="237"/>
      <c r="P183" s="237"/>
      <c r="Q183" s="237"/>
      <c r="R183" s="237"/>
      <c r="S183" s="237"/>
      <c r="T183" s="237"/>
      <c r="U183" s="237"/>
      <c r="V183" s="237"/>
      <c r="W183" s="237"/>
      <c r="X183" s="237"/>
      <c r="Y183" s="237"/>
      <c r="Z183" s="237"/>
      <c r="AA183" s="237"/>
      <c r="AB183" s="237"/>
      <c r="AC183" s="237"/>
      <c r="AD183" s="237"/>
      <c r="AE183" s="237"/>
      <c r="AF183" s="237"/>
      <c r="AG183" s="237"/>
      <c r="AH183" s="237"/>
      <c r="AI183" s="237"/>
      <c r="AJ183" s="237"/>
      <c r="AK183" s="237"/>
      <c r="AL183" s="237"/>
      <c r="AM183" s="237"/>
      <c r="AN183" s="237"/>
      <c r="AO183" s="237"/>
      <c r="AP183" s="237"/>
      <c r="AQ183" s="237"/>
      <c r="AR183" s="237"/>
      <c r="AS183" s="237"/>
      <c r="AT183" s="237"/>
      <c r="AU183" s="237"/>
      <c r="AV183" s="237"/>
      <c r="AW183" s="237"/>
      <c r="AX183" s="237"/>
      <c r="AY183" s="237"/>
      <c r="AZ183" s="237"/>
    </row>
    <row r="184" spans="1:52">
      <c r="A184" s="237"/>
      <c r="B184" s="237"/>
      <c r="C184" s="237"/>
      <c r="D184" s="237"/>
      <c r="E184" s="237"/>
      <c r="F184" s="237"/>
      <c r="G184" s="237"/>
      <c r="H184" s="237"/>
      <c r="I184" s="237"/>
      <c r="J184" s="237"/>
      <c r="K184" s="237"/>
      <c r="L184" s="237"/>
      <c r="M184" s="237"/>
      <c r="N184" s="237"/>
      <c r="O184" s="237"/>
      <c r="P184" s="237"/>
      <c r="Q184" s="237"/>
      <c r="R184" s="237"/>
      <c r="S184" s="237"/>
      <c r="T184" s="237"/>
      <c r="U184" s="237"/>
      <c r="V184" s="237"/>
      <c r="W184" s="237"/>
      <c r="X184" s="237"/>
      <c r="Y184" s="237"/>
      <c r="Z184" s="237"/>
      <c r="AA184" s="237"/>
      <c r="AB184" s="237"/>
      <c r="AC184" s="237"/>
      <c r="AD184" s="237"/>
      <c r="AE184" s="237"/>
      <c r="AF184" s="237"/>
      <c r="AG184" s="237"/>
      <c r="AH184" s="237"/>
      <c r="AI184" s="237"/>
      <c r="AJ184" s="237"/>
      <c r="AK184" s="237"/>
      <c r="AL184" s="237"/>
      <c r="AM184" s="237"/>
      <c r="AN184" s="237"/>
      <c r="AO184" s="237"/>
      <c r="AP184" s="237"/>
      <c r="AQ184" s="237"/>
      <c r="AR184" s="237"/>
      <c r="AS184" s="237"/>
      <c r="AT184" s="237"/>
      <c r="AU184" s="237"/>
      <c r="AV184" s="237"/>
      <c r="AW184" s="237"/>
      <c r="AX184" s="237"/>
      <c r="AY184" s="237"/>
      <c r="AZ184" s="237"/>
    </row>
    <row r="185" spans="1:52">
      <c r="A185" s="237"/>
      <c r="B185" s="237"/>
      <c r="C185" s="237"/>
      <c r="D185" s="237"/>
      <c r="E185" s="237"/>
      <c r="F185" s="237"/>
      <c r="G185" s="237"/>
      <c r="H185" s="237"/>
      <c r="I185" s="237"/>
      <c r="J185" s="237"/>
      <c r="K185" s="237"/>
      <c r="L185" s="237"/>
      <c r="M185" s="237"/>
      <c r="N185" s="237"/>
      <c r="O185" s="237"/>
      <c r="P185" s="237"/>
      <c r="Q185" s="237"/>
      <c r="R185" s="237"/>
      <c r="S185" s="237"/>
      <c r="T185" s="237"/>
      <c r="U185" s="237"/>
      <c r="V185" s="237"/>
      <c r="W185" s="237"/>
      <c r="X185" s="237"/>
      <c r="Y185" s="237"/>
      <c r="Z185" s="237"/>
      <c r="AA185" s="237"/>
      <c r="AB185" s="237"/>
      <c r="AC185" s="237"/>
      <c r="AD185" s="237"/>
      <c r="AE185" s="237"/>
      <c r="AF185" s="237"/>
      <c r="AG185" s="237"/>
      <c r="AH185" s="237"/>
      <c r="AI185" s="237"/>
      <c r="AJ185" s="237"/>
      <c r="AK185" s="237"/>
      <c r="AL185" s="237"/>
      <c r="AM185" s="237"/>
      <c r="AN185" s="237"/>
      <c r="AO185" s="237"/>
      <c r="AP185" s="237"/>
      <c r="AQ185" s="237"/>
      <c r="AR185" s="237"/>
      <c r="AS185" s="237"/>
      <c r="AT185" s="237"/>
      <c r="AU185" s="237"/>
      <c r="AV185" s="237"/>
      <c r="AW185" s="237"/>
      <c r="AX185" s="237"/>
      <c r="AY185" s="237"/>
      <c r="AZ185" s="237"/>
    </row>
    <row r="186" spans="1:52">
      <c r="A186" s="237"/>
      <c r="B186" s="237"/>
      <c r="C186" s="237"/>
      <c r="D186" s="237"/>
      <c r="E186" s="237"/>
      <c r="F186" s="237"/>
      <c r="G186" s="237"/>
      <c r="H186" s="237"/>
      <c r="I186" s="237"/>
      <c r="J186" s="237"/>
      <c r="K186" s="237"/>
      <c r="L186" s="237"/>
      <c r="M186" s="237"/>
      <c r="N186" s="237"/>
      <c r="O186" s="237"/>
      <c r="P186" s="237"/>
      <c r="Q186" s="237"/>
      <c r="R186" s="237"/>
      <c r="S186" s="237"/>
      <c r="T186" s="237"/>
      <c r="U186" s="237"/>
      <c r="V186" s="237"/>
      <c r="W186" s="237"/>
      <c r="X186" s="237"/>
      <c r="Y186" s="237"/>
      <c r="Z186" s="237"/>
      <c r="AA186" s="237"/>
      <c r="AB186" s="237"/>
      <c r="AC186" s="237"/>
      <c r="AD186" s="237"/>
      <c r="AE186" s="237"/>
      <c r="AF186" s="237"/>
      <c r="AG186" s="237"/>
      <c r="AH186" s="237"/>
      <c r="AI186" s="237"/>
      <c r="AJ186" s="237"/>
      <c r="AK186" s="237"/>
      <c r="AL186" s="237"/>
      <c r="AM186" s="237"/>
      <c r="AN186" s="237"/>
      <c r="AO186" s="237"/>
      <c r="AP186" s="237"/>
      <c r="AQ186" s="237"/>
      <c r="AR186" s="237"/>
      <c r="AS186" s="237"/>
      <c r="AT186" s="237"/>
      <c r="AU186" s="237"/>
      <c r="AV186" s="237"/>
      <c r="AW186" s="237"/>
      <c r="AX186" s="237"/>
      <c r="AY186" s="237"/>
      <c r="AZ186" s="237"/>
    </row>
    <row r="187" spans="1:52">
      <c r="A187" s="237"/>
      <c r="B187" s="237"/>
      <c r="C187" s="237"/>
      <c r="D187" s="237"/>
      <c r="E187" s="237"/>
      <c r="F187" s="237"/>
      <c r="G187" s="237"/>
      <c r="H187" s="237"/>
      <c r="I187" s="237"/>
      <c r="J187" s="237"/>
      <c r="K187" s="237"/>
      <c r="L187" s="237"/>
      <c r="M187" s="237"/>
      <c r="N187" s="237"/>
      <c r="O187" s="237"/>
      <c r="P187" s="237"/>
      <c r="Q187" s="237"/>
      <c r="R187" s="237"/>
      <c r="S187" s="237"/>
      <c r="T187" s="237"/>
      <c r="U187" s="237"/>
      <c r="V187" s="237"/>
      <c r="W187" s="237"/>
      <c r="X187" s="237"/>
      <c r="Y187" s="237"/>
      <c r="Z187" s="237"/>
      <c r="AA187" s="237"/>
      <c r="AB187" s="237"/>
      <c r="AC187" s="237"/>
      <c r="AD187" s="237"/>
      <c r="AE187" s="237"/>
      <c r="AF187" s="237"/>
      <c r="AG187" s="237"/>
      <c r="AH187" s="237"/>
      <c r="AI187" s="237"/>
      <c r="AJ187" s="237"/>
      <c r="AK187" s="237"/>
      <c r="AL187" s="237"/>
      <c r="AM187" s="237"/>
      <c r="AN187" s="237"/>
      <c r="AO187" s="237"/>
      <c r="AP187" s="237"/>
      <c r="AQ187" s="237"/>
      <c r="AR187" s="237"/>
      <c r="AS187" s="237"/>
      <c r="AT187" s="237"/>
      <c r="AU187" s="237"/>
      <c r="AV187" s="237"/>
      <c r="AW187" s="237"/>
      <c r="AX187" s="237"/>
      <c r="AY187" s="237"/>
      <c r="AZ187" s="237"/>
    </row>
    <row r="188" spans="1:52">
      <c r="A188" s="237"/>
      <c r="B188" s="237"/>
      <c r="C188" s="237"/>
      <c r="D188" s="237"/>
      <c r="E188" s="237"/>
      <c r="F188" s="237"/>
      <c r="G188" s="237"/>
      <c r="H188" s="237"/>
      <c r="I188" s="237"/>
      <c r="J188" s="237"/>
      <c r="K188" s="237"/>
      <c r="L188" s="237"/>
      <c r="M188" s="237"/>
      <c r="N188" s="237"/>
      <c r="O188" s="237"/>
      <c r="P188" s="237"/>
      <c r="Q188" s="237"/>
      <c r="R188" s="237"/>
      <c r="S188" s="237"/>
      <c r="T188" s="237"/>
      <c r="U188" s="237"/>
      <c r="V188" s="237"/>
      <c r="W188" s="237"/>
      <c r="X188" s="237"/>
      <c r="Y188" s="237"/>
      <c r="Z188" s="237"/>
      <c r="AA188" s="237"/>
      <c r="AB188" s="237"/>
      <c r="AC188" s="237"/>
      <c r="AD188" s="237"/>
      <c r="AE188" s="237"/>
      <c r="AF188" s="237"/>
      <c r="AG188" s="237"/>
      <c r="AH188" s="237"/>
      <c r="AI188" s="237"/>
      <c r="AJ188" s="237"/>
      <c r="AK188" s="237"/>
      <c r="AL188" s="237"/>
      <c r="AM188" s="237"/>
      <c r="AN188" s="237"/>
      <c r="AO188" s="237"/>
      <c r="AP188" s="237"/>
      <c r="AQ188" s="237"/>
      <c r="AR188" s="237"/>
      <c r="AS188" s="237"/>
      <c r="AT188" s="237"/>
      <c r="AU188" s="237"/>
      <c r="AV188" s="237"/>
      <c r="AW188" s="237"/>
      <c r="AX188" s="237"/>
      <c r="AY188" s="237"/>
      <c r="AZ188" s="237"/>
    </row>
    <row r="189" spans="1:52">
      <c r="A189" s="237"/>
      <c r="B189" s="237"/>
      <c r="C189" s="237"/>
      <c r="D189" s="237"/>
      <c r="E189" s="237"/>
      <c r="F189" s="237"/>
      <c r="G189" s="237"/>
      <c r="H189" s="237"/>
      <c r="I189" s="237"/>
      <c r="J189" s="237"/>
      <c r="K189" s="237"/>
      <c r="L189" s="237"/>
      <c r="M189" s="237"/>
      <c r="N189" s="237"/>
      <c r="O189" s="237"/>
      <c r="P189" s="237"/>
      <c r="Q189" s="237"/>
      <c r="R189" s="237"/>
      <c r="S189" s="237"/>
      <c r="T189" s="237"/>
      <c r="U189" s="237"/>
      <c r="V189" s="237"/>
      <c r="W189" s="237"/>
      <c r="X189" s="237"/>
      <c r="Y189" s="237"/>
      <c r="Z189" s="237"/>
      <c r="AA189" s="237"/>
      <c r="AB189" s="237"/>
      <c r="AC189" s="237"/>
      <c r="AD189" s="237"/>
      <c r="AE189" s="237"/>
      <c r="AF189" s="237"/>
      <c r="AG189" s="237"/>
      <c r="AH189" s="237"/>
      <c r="AI189" s="237"/>
      <c r="AJ189" s="237"/>
      <c r="AK189" s="237"/>
      <c r="AL189" s="237"/>
      <c r="AM189" s="237"/>
      <c r="AN189" s="237"/>
      <c r="AO189" s="237"/>
      <c r="AP189" s="237"/>
      <c r="AQ189" s="237"/>
      <c r="AR189" s="237"/>
      <c r="AS189" s="237"/>
      <c r="AT189" s="237"/>
      <c r="AU189" s="237"/>
      <c r="AV189" s="237"/>
      <c r="AW189" s="237"/>
      <c r="AX189" s="237"/>
      <c r="AY189" s="237"/>
      <c r="AZ189" s="237"/>
    </row>
    <row r="190" spans="1:52">
      <c r="A190" s="237"/>
      <c r="B190" s="237"/>
      <c r="C190" s="237"/>
      <c r="D190" s="237"/>
      <c r="E190" s="237"/>
      <c r="F190" s="237"/>
      <c r="G190" s="237"/>
      <c r="H190" s="237"/>
      <c r="I190" s="237"/>
      <c r="J190" s="237"/>
      <c r="K190" s="237"/>
      <c r="L190" s="237"/>
      <c r="M190" s="237"/>
      <c r="N190" s="237"/>
      <c r="O190" s="237"/>
      <c r="P190" s="237"/>
      <c r="Q190" s="237"/>
      <c r="R190" s="237"/>
      <c r="S190" s="237"/>
      <c r="T190" s="237"/>
      <c r="U190" s="237"/>
      <c r="V190" s="237"/>
      <c r="W190" s="237"/>
      <c r="X190" s="237"/>
      <c r="Y190" s="237"/>
      <c r="Z190" s="237"/>
      <c r="AA190" s="237"/>
      <c r="AB190" s="237"/>
      <c r="AC190" s="237"/>
      <c r="AD190" s="237"/>
      <c r="AE190" s="237"/>
      <c r="AF190" s="237"/>
      <c r="AG190" s="237"/>
      <c r="AH190" s="237"/>
      <c r="AI190" s="237"/>
      <c r="AJ190" s="237"/>
      <c r="AK190" s="237"/>
      <c r="AL190" s="237"/>
      <c r="AM190" s="237"/>
      <c r="AN190" s="237"/>
      <c r="AO190" s="237"/>
      <c r="AP190" s="237"/>
      <c r="AQ190" s="237"/>
      <c r="AR190" s="237"/>
      <c r="AS190" s="237"/>
      <c r="AT190" s="237"/>
      <c r="AU190" s="237"/>
      <c r="AV190" s="237"/>
      <c r="AW190" s="237"/>
      <c r="AX190" s="237"/>
      <c r="AY190" s="237"/>
      <c r="AZ190" s="237"/>
    </row>
  </sheetData>
  <phoneticPr fontId="29" type="noConversion"/>
  <pageMargins left="0.74803149606299213" right="0.74803149606299213" top="0.98425196850393704" bottom="0.98425196850393704" header="0.51181102362204722" footer="0.51181102362204722"/>
  <pageSetup paperSize="9" scale="45"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V59"/>
  <sheetViews>
    <sheetView topLeftCell="A22" zoomScale="85" zoomScaleNormal="85" workbookViewId="0">
      <selection activeCell="Q54" sqref="Q54"/>
    </sheetView>
  </sheetViews>
  <sheetFormatPr defaultColWidth="8.85546875" defaultRowHeight="12.75"/>
  <cols>
    <col min="1" max="1" width="0.85546875" style="285" customWidth="1"/>
    <col min="2" max="5" width="0.42578125" style="285" customWidth="1"/>
    <col min="6" max="6" width="42.28515625" style="285" customWidth="1"/>
    <col min="7" max="11" width="11.42578125" style="285" customWidth="1"/>
    <col min="12" max="16" width="9.5703125" style="285" customWidth="1"/>
    <col min="17" max="17" width="13.7109375" style="285" customWidth="1"/>
    <col min="18" max="18" width="4.85546875" style="285" customWidth="1"/>
    <col min="19" max="19" width="13.140625" style="285" bestFit="1" customWidth="1"/>
    <col min="20" max="16384" width="8.85546875" style="285"/>
  </cols>
  <sheetData>
    <row r="1" spans="1:20">
      <c r="A1" s="284"/>
      <c r="B1" s="284"/>
      <c r="C1" s="284"/>
      <c r="D1" s="284"/>
      <c r="E1" s="284"/>
      <c r="F1" s="284"/>
      <c r="G1" s="284"/>
      <c r="H1" s="284"/>
      <c r="I1" s="284"/>
      <c r="J1" s="308"/>
      <c r="K1" s="308"/>
      <c r="L1" s="376"/>
      <c r="M1" s="308"/>
      <c r="N1" s="308"/>
      <c r="O1" s="308"/>
      <c r="P1" s="284"/>
      <c r="Q1" s="284"/>
      <c r="R1" s="284"/>
      <c r="S1" s="284"/>
      <c r="T1" s="284"/>
    </row>
    <row r="2" spans="1:20" ht="21" customHeight="1">
      <c r="A2" s="284"/>
      <c r="B2" s="284"/>
      <c r="C2" s="284"/>
      <c r="D2" s="284"/>
      <c r="E2" s="284"/>
      <c r="F2" s="286" t="str">
        <f>'DMS input'!$C$16&amp;" - Equity Raising Costs "&amp;" - DNSP PTRM - version "&amp;Intro!$L$4</f>
        <v>Powercor - Equity Raising Costs  - DNSP PTRM - version 3</v>
      </c>
      <c r="G2" s="284"/>
      <c r="H2" s="284"/>
      <c r="I2" s="284"/>
      <c r="J2" s="308"/>
      <c r="K2" s="308"/>
      <c r="L2" s="308"/>
      <c r="M2" s="308"/>
      <c r="N2" s="308"/>
      <c r="O2" s="308"/>
      <c r="P2" s="284"/>
      <c r="Q2" s="284"/>
      <c r="R2" s="284"/>
      <c r="S2" s="284"/>
      <c r="T2" s="284"/>
    </row>
    <row r="3" spans="1:20" ht="21" customHeight="1">
      <c r="A3" s="284"/>
      <c r="B3" s="284"/>
      <c r="C3" s="284"/>
      <c r="D3" s="284"/>
      <c r="E3" s="284"/>
      <c r="F3" s="284"/>
      <c r="G3" s="284"/>
      <c r="H3" s="284"/>
      <c r="I3" s="284"/>
      <c r="J3" s="284"/>
      <c r="K3" s="284"/>
      <c r="L3" s="284"/>
      <c r="M3" s="284"/>
      <c r="N3" s="284"/>
      <c r="O3" s="284"/>
      <c r="P3" s="284"/>
      <c r="Q3" s="284"/>
      <c r="R3" s="284"/>
      <c r="S3" s="284"/>
      <c r="T3" s="284"/>
    </row>
    <row r="4" spans="1:20">
      <c r="A4" s="287"/>
      <c r="B4" s="287"/>
      <c r="C4" s="287"/>
      <c r="D4" s="287"/>
      <c r="E4" s="287"/>
      <c r="F4" s="288" t="str">
        <f>Assets!B4</f>
        <v>Year</v>
      </c>
      <c r="G4" s="289">
        <f>Assets!G4</f>
        <v>2016</v>
      </c>
      <c r="H4" s="289" t="str">
        <f>Assets!H4</f>
        <v>2017</v>
      </c>
      <c r="I4" s="289" t="str">
        <f>Assets!I4</f>
        <v>2018</v>
      </c>
      <c r="J4" s="289" t="str">
        <f>Assets!J4</f>
        <v>2019</v>
      </c>
      <c r="K4" s="289" t="str">
        <f>Assets!K4</f>
        <v>2020</v>
      </c>
      <c r="L4" s="289" t="str">
        <f>Assets!L4</f>
        <v>2021</v>
      </c>
      <c r="M4" s="289" t="str">
        <f>Assets!M4</f>
        <v>2022</v>
      </c>
      <c r="N4" s="289" t="str">
        <f>Assets!N4</f>
        <v>2023</v>
      </c>
      <c r="O4" s="289" t="str">
        <f>Assets!O4</f>
        <v>2024</v>
      </c>
      <c r="P4" s="289" t="str">
        <f>Assets!P4</f>
        <v>2025</v>
      </c>
      <c r="Q4" s="289" t="s">
        <v>83</v>
      </c>
      <c r="R4" s="284"/>
      <c r="S4" s="284"/>
      <c r="T4" s="284"/>
    </row>
    <row r="5" spans="1:20">
      <c r="A5" s="290"/>
      <c r="B5" s="290"/>
      <c r="C5" s="290"/>
      <c r="D5" s="290"/>
      <c r="E5" s="290"/>
      <c r="F5" s="291" t="s">
        <v>204</v>
      </c>
      <c r="G5" s="290"/>
      <c r="H5" s="290"/>
      <c r="I5" s="290"/>
      <c r="J5" s="290"/>
      <c r="K5" s="290"/>
      <c r="L5" s="290"/>
      <c r="M5" s="290"/>
      <c r="N5" s="290"/>
      <c r="O5" s="290"/>
      <c r="P5" s="290"/>
      <c r="Q5" s="290"/>
      <c r="R5" s="284"/>
      <c r="S5" s="284"/>
      <c r="T5" s="284"/>
    </row>
    <row r="6" spans="1:20">
      <c r="A6" s="292"/>
      <c r="B6" s="292"/>
      <c r="C6" s="292"/>
      <c r="D6" s="292"/>
      <c r="E6" s="292"/>
      <c r="F6" s="293"/>
      <c r="G6" s="292"/>
      <c r="H6" s="292"/>
      <c r="I6" s="292"/>
      <c r="J6" s="292"/>
      <c r="K6" s="292"/>
      <c r="L6" s="292"/>
      <c r="M6" s="292"/>
      <c r="N6" s="292"/>
      <c r="O6" s="292"/>
      <c r="P6" s="292"/>
      <c r="Q6" s="292"/>
      <c r="R6" s="284"/>
      <c r="S6" s="284"/>
      <c r="T6" s="284"/>
    </row>
    <row r="7" spans="1:20">
      <c r="A7" s="565"/>
      <c r="B7" s="565"/>
      <c r="C7" s="565"/>
      <c r="D7" s="565"/>
      <c r="E7" s="565"/>
      <c r="F7" s="567" t="s">
        <v>205</v>
      </c>
      <c r="G7" s="566">
        <f>Assets!G475</f>
        <v>3384.7015331058515</v>
      </c>
      <c r="H7" s="566">
        <f>IF(COUNT($G$7:G7)&gt;='PTRM input'!$R$7,0,Assets!H475)</f>
        <v>3644.9391644274183</v>
      </c>
      <c r="I7" s="566">
        <f>IF(COUNT($G$7:H7)&gt;='PTRM input'!$R$7,0,Assets!I475)</f>
        <v>3959.8069009299265</v>
      </c>
      <c r="J7" s="566">
        <f>IF(COUNT($G$7:I7)&gt;='PTRM input'!$R$7,0,Assets!J475)</f>
        <v>4303.3042996612994</v>
      </c>
      <c r="K7" s="566">
        <f>IF(COUNT($G$7:J7)&gt;='PTRM input'!$R$7,0,Assets!K475)</f>
        <v>4588.7267317961023</v>
      </c>
      <c r="L7" s="566">
        <f>IF(COUNT($G$7:K7)&gt;='PTRM input'!$R$7,0,Assets!L475)</f>
        <v>0</v>
      </c>
      <c r="M7" s="566">
        <f>IF(COUNT($G$7:L7)&gt;='PTRM input'!$R$7,0,Assets!M475)</f>
        <v>0</v>
      </c>
      <c r="N7" s="566">
        <f>IF(COUNT($G$7:M7)&gt;='PTRM input'!$R$7,0,Assets!N475)</f>
        <v>0</v>
      </c>
      <c r="O7" s="566">
        <f>IF(COUNT($G$7:N7)&gt;='PTRM input'!$R$7,0,Assets!O475)</f>
        <v>0</v>
      </c>
      <c r="P7" s="566">
        <f>IF(COUNT($G$7:O7)&gt;='PTRM input'!$R$7,0,Assets!P475)</f>
        <v>0</v>
      </c>
      <c r="Q7" s="566">
        <f>SUM(G7:P7)</f>
        <v>19881.478629920599</v>
      </c>
      <c r="R7" s="567"/>
      <c r="S7" s="567"/>
      <c r="T7" s="567"/>
    </row>
    <row r="8" spans="1:20">
      <c r="A8" s="565"/>
      <c r="B8" s="565"/>
      <c r="C8" s="565"/>
      <c r="D8" s="565"/>
      <c r="E8" s="565"/>
      <c r="F8" s="567" t="s">
        <v>57</v>
      </c>
      <c r="G8" s="566">
        <f>Assets!G41</f>
        <v>363.83868046756538</v>
      </c>
      <c r="H8" s="566">
        <f>IF(COUNT($G$8:G8)&gt;='PTRM input'!$R$7,0,Assets!H41)</f>
        <v>406.03332748024678</v>
      </c>
      <c r="I8" s="566">
        <f>IF(COUNT($G$8:H8)&gt;='PTRM input'!$R$7,0,Assets!I41)</f>
        <v>445.20315377525372</v>
      </c>
      <c r="J8" s="566">
        <f>IF(COUNT($G$8:I8)&gt;='PTRM input'!$R$7,0,Assets!J41)</f>
        <v>404.82968459804033</v>
      </c>
      <c r="K8" s="566">
        <f>IF(COUNT($G$8:J8)&gt;='PTRM input'!$R$7,0,Assets!K41)</f>
        <v>358.16973503827626</v>
      </c>
      <c r="L8" s="566">
        <f>IF(COUNT($G$8:K8)&gt;='PTRM input'!$R$7,0,Assets!L41)</f>
        <v>0</v>
      </c>
      <c r="M8" s="566">
        <f>IF(COUNT($G$8:L8)&gt;='PTRM input'!$R$7,0,Assets!M41)</f>
        <v>0</v>
      </c>
      <c r="N8" s="566">
        <f>IF(COUNT($G$8:M8)&gt;='PTRM input'!$R$7,0,Assets!N41)</f>
        <v>0</v>
      </c>
      <c r="O8" s="566">
        <f>IF(COUNT($G$8:N8)&gt;='PTRM input'!$R$7,0,Assets!O41)</f>
        <v>0</v>
      </c>
      <c r="P8" s="566">
        <f>IF(COUNT($G$8:O8)&gt;='PTRM input'!$R$7,0,Assets!P41)</f>
        <v>0</v>
      </c>
      <c r="Q8" s="566">
        <f>SUM(G8:P8)</f>
        <v>1978.0745813593824</v>
      </c>
      <c r="R8" s="567"/>
      <c r="S8" s="567"/>
      <c r="T8" s="567"/>
    </row>
    <row r="9" spans="1:20">
      <c r="A9" s="565"/>
      <c r="B9" s="565"/>
      <c r="C9" s="565"/>
      <c r="D9" s="565"/>
      <c r="E9" s="565"/>
      <c r="F9" s="578" t="s">
        <v>206</v>
      </c>
      <c r="G9" s="579">
        <f>IFERROR(G8/G7,0)</f>
        <v>0.10749505588863598</v>
      </c>
      <c r="H9" s="580">
        <f>IF(COUNT($G$9:G9)&gt;='PTRM input'!$R$7,0,IFERROR(H8/H7,0))</f>
        <v>0.11139646209816244</v>
      </c>
      <c r="I9" s="580">
        <f>IF(COUNT($G$9:H9)&gt;='PTRM input'!$R$7,0,IFERROR(I8/I7,0))</f>
        <v>0.11243052121321916</v>
      </c>
      <c r="J9" s="580">
        <f>IF(COUNT($G$9:I9)&gt;='PTRM input'!$R$7,0,IFERROR(J8/J7,0))</f>
        <v>9.4074147772887751E-2</v>
      </c>
      <c r="K9" s="580">
        <f>IF(COUNT($G$9:J9)&gt;='PTRM input'!$R$7,0,IFERROR(K8/K7,0))</f>
        <v>7.8054274305866714E-2</v>
      </c>
      <c r="L9" s="580">
        <f>IF(COUNT($G$9:K9)&gt;='PTRM input'!$R$7,0,IFERROR(L8/L7,0))</f>
        <v>0</v>
      </c>
      <c r="M9" s="580">
        <f>IF(COUNT($G$9:L9)&gt;='PTRM input'!$R$7,0,IFERROR(M8/M7,0))</f>
        <v>0</v>
      </c>
      <c r="N9" s="580">
        <f>IF(COUNT($G$9:M9)&gt;='PTRM input'!$R$7,0,IFERROR(N8/N7,0))</f>
        <v>0</v>
      </c>
      <c r="O9" s="580">
        <f>IF(COUNT($G$9:N9)&gt;='PTRM input'!$R$7,0,IFERROR(O8/O7,0))</f>
        <v>0</v>
      </c>
      <c r="P9" s="580">
        <f>IF(COUNT($G$9:O9)&gt;='PTRM input'!$R$7,0,IFERROR(P8/P7,0))</f>
        <v>0</v>
      </c>
      <c r="Q9" s="580">
        <f>IFERROR(Q8/Q7,0)</f>
        <v>9.9493333377251039E-2</v>
      </c>
      <c r="R9" s="581"/>
      <c r="S9" s="567"/>
      <c r="T9" s="567"/>
    </row>
    <row r="10" spans="1:20" s="305" customFormat="1">
      <c r="A10" s="565"/>
      <c r="B10" s="565"/>
      <c r="C10" s="565"/>
      <c r="D10" s="565"/>
      <c r="E10" s="565"/>
      <c r="F10" s="565"/>
      <c r="G10" s="582"/>
      <c r="H10" s="582"/>
      <c r="I10" s="582"/>
      <c r="J10" s="582"/>
      <c r="K10" s="582"/>
      <c r="L10" s="582"/>
      <c r="M10" s="582"/>
      <c r="N10" s="582"/>
      <c r="O10" s="582"/>
      <c r="P10" s="582"/>
      <c r="Q10" s="582"/>
      <c r="R10" s="567"/>
      <c r="S10" s="567"/>
      <c r="T10" s="567"/>
    </row>
    <row r="11" spans="1:20" s="305" customFormat="1">
      <c r="A11" s="291"/>
      <c r="B11" s="291"/>
      <c r="C11" s="291"/>
      <c r="D11" s="291"/>
      <c r="E11" s="291"/>
      <c r="F11" s="291" t="s">
        <v>207</v>
      </c>
      <c r="G11" s="291"/>
      <c r="H11" s="291"/>
      <c r="I11" s="291"/>
      <c r="J11" s="291"/>
      <c r="K11" s="291"/>
      <c r="L11" s="291"/>
      <c r="M11" s="291"/>
      <c r="N11" s="291"/>
      <c r="O11" s="291"/>
      <c r="P11" s="291"/>
      <c r="Q11" s="291"/>
      <c r="R11" s="567"/>
      <c r="S11" s="567"/>
      <c r="T11" s="567"/>
    </row>
    <row r="12" spans="1:20" s="305" customFormat="1">
      <c r="A12" s="583"/>
      <c r="B12" s="583"/>
      <c r="C12" s="583"/>
      <c r="D12" s="583"/>
      <c r="E12" s="583"/>
      <c r="F12" s="574"/>
      <c r="G12" s="584"/>
      <c r="H12" s="584"/>
      <c r="I12" s="584"/>
      <c r="J12" s="584"/>
      <c r="K12" s="584"/>
      <c r="L12" s="584"/>
      <c r="M12" s="584"/>
      <c r="N12" s="584"/>
      <c r="O12" s="584"/>
      <c r="P12" s="584"/>
      <c r="Q12" s="584"/>
      <c r="R12" s="567"/>
      <c r="S12" s="567"/>
      <c r="T12" s="567"/>
    </row>
    <row r="13" spans="1:20" s="305" customFormat="1">
      <c r="A13" s="565"/>
      <c r="B13" s="565"/>
      <c r="C13" s="565"/>
      <c r="D13" s="565"/>
      <c r="E13" s="565"/>
      <c r="F13" s="576" t="s">
        <v>16</v>
      </c>
      <c r="G13" s="570">
        <f>Analysis!G57</f>
        <v>63.302975991652943</v>
      </c>
      <c r="H13" s="570">
        <f>IF(COUNT($G$13:G13)&gt;='PTRM input'!$R$7,0,Analysis!H57)</f>
        <v>56.702149347172622</v>
      </c>
      <c r="I13" s="570">
        <f>IF(COUNT($G$13:H13)&gt;='PTRM input'!$R$7,0,Analysis!I57)</f>
        <v>53.13497124953993</v>
      </c>
      <c r="J13" s="570">
        <f>IF(COUNT($G$13:I13)&gt;='PTRM input'!$R$7,0,Analysis!J57)</f>
        <v>58.185659625843535</v>
      </c>
      <c r="K13" s="570">
        <f>IF(COUNT($G$13:J13)&gt;='PTRM input'!$R$7,0,Analysis!K57)</f>
        <v>57.952493839887232</v>
      </c>
      <c r="L13" s="570">
        <f>IF(COUNT($G$13:K13)&gt;='PTRM input'!$R$7,0,Analysis!L57)</f>
        <v>0</v>
      </c>
      <c r="M13" s="570">
        <f>IF(COUNT($G$13:L13)&gt;='PTRM input'!$R$7,0,Analysis!M57)</f>
        <v>0</v>
      </c>
      <c r="N13" s="570">
        <f>IF(COUNT($G$13:M13)&gt;='PTRM input'!$R$7,0,Analysis!N57)</f>
        <v>0</v>
      </c>
      <c r="O13" s="570">
        <f>IF(COUNT($G$13:N13)&gt;='PTRM input'!$R$7,0,Analysis!O57)</f>
        <v>0</v>
      </c>
      <c r="P13" s="570">
        <f>IF(COUNT($G$13:O13)&gt;='PTRM input'!$R$7,0,Analysis!P57)</f>
        <v>0</v>
      </c>
      <c r="Q13" s="570">
        <f>SUM(G13:P13)</f>
        <v>289.27825005409625</v>
      </c>
      <c r="R13" s="567"/>
      <c r="S13" s="567"/>
      <c r="T13" s="567"/>
    </row>
    <row r="14" spans="1:20" s="305" customFormat="1">
      <c r="A14" s="565"/>
      <c r="B14" s="565"/>
      <c r="C14" s="565"/>
      <c r="D14" s="565"/>
      <c r="E14" s="565"/>
      <c r="F14" s="565" t="s">
        <v>208</v>
      </c>
      <c r="G14" s="570">
        <f>(IFERROR(G13/WACC!G13,0))*(1-WACC!G13)*Icpr</f>
        <v>103.39486078636646</v>
      </c>
      <c r="H14" s="570">
        <f>(IFERROR(H13/WACC!H13,0))*(1-WACC!H13)*Icpr</f>
        <v>92.613510600381943</v>
      </c>
      <c r="I14" s="570">
        <f>(IFERROR(I13/WACC!I13,0))*(1-WACC!I13)*Icpr</f>
        <v>86.78711970758188</v>
      </c>
      <c r="J14" s="570">
        <f>(IFERROR(J13/WACC!J13,0))*(1-WACC!J13)*Icpr</f>
        <v>95.03657738887776</v>
      </c>
      <c r="K14" s="570">
        <f>(IFERROR(K13/WACC!K13,0))*(1-WACC!K13)*Icpr</f>
        <v>94.655739938482469</v>
      </c>
      <c r="L14" s="570">
        <f>(IFERROR(L13/WACC!L13,0))*(1-WACC!L13)*Icpr</f>
        <v>0</v>
      </c>
      <c r="M14" s="570">
        <f>(IFERROR(M13/WACC!M13,0))*(1-WACC!M13)*Icpr</f>
        <v>0</v>
      </c>
      <c r="N14" s="570">
        <f>(IFERROR(N13/WACC!N13,0))*(1-WACC!N13)*Icpr</f>
        <v>0</v>
      </c>
      <c r="O14" s="570">
        <f>(IFERROR(O13/WACC!O13,0))*(1-WACC!O13)*Icpr</f>
        <v>0</v>
      </c>
      <c r="P14" s="570">
        <f>(IFERROR(P13/WACC!P13,0))*(1-WACC!P13)*Icpr</f>
        <v>0</v>
      </c>
      <c r="Q14" s="570">
        <f>SUM(G14:P14)</f>
        <v>472.4878084216906</v>
      </c>
      <c r="R14" s="567"/>
      <c r="S14" s="567"/>
      <c r="T14" s="567"/>
    </row>
    <row r="15" spans="1:20">
      <c r="A15" s="565"/>
      <c r="B15" s="565"/>
      <c r="C15" s="565"/>
      <c r="D15" s="565"/>
      <c r="E15" s="565"/>
      <c r="F15" s="578" t="s">
        <v>209</v>
      </c>
      <c r="G15" s="568">
        <f t="shared" ref="G15:P15" si="0">G14*Drpt</f>
        <v>31.018458235909939</v>
      </c>
      <c r="H15" s="569">
        <f t="shared" si="0"/>
        <v>27.784053180114583</v>
      </c>
      <c r="I15" s="569">
        <f t="shared" si="0"/>
        <v>26.036135912274563</v>
      </c>
      <c r="J15" s="569">
        <f t="shared" si="0"/>
        <v>28.510973216663327</v>
      </c>
      <c r="K15" s="569">
        <f t="shared" si="0"/>
        <v>28.39672198154474</v>
      </c>
      <c r="L15" s="569">
        <f t="shared" si="0"/>
        <v>0</v>
      </c>
      <c r="M15" s="569">
        <f t="shared" si="0"/>
        <v>0</v>
      </c>
      <c r="N15" s="569">
        <f t="shared" si="0"/>
        <v>0</v>
      </c>
      <c r="O15" s="569">
        <f t="shared" si="0"/>
        <v>0</v>
      </c>
      <c r="P15" s="569">
        <f t="shared" si="0"/>
        <v>0</v>
      </c>
      <c r="Q15" s="569">
        <f>SUM(G15:P15)</f>
        <v>141.74634252650716</v>
      </c>
      <c r="R15" s="567"/>
      <c r="S15" s="567"/>
      <c r="T15" s="567"/>
    </row>
    <row r="16" spans="1:20" s="305" customFormat="1">
      <c r="A16" s="565"/>
      <c r="B16" s="565"/>
      <c r="C16" s="565"/>
      <c r="D16" s="565"/>
      <c r="E16" s="565"/>
      <c r="F16" s="567"/>
      <c r="G16" s="585"/>
      <c r="H16" s="585"/>
      <c r="I16" s="585"/>
      <c r="J16" s="585"/>
      <c r="K16" s="585"/>
      <c r="L16" s="585"/>
      <c r="M16" s="585"/>
      <c r="N16" s="585"/>
      <c r="O16" s="585"/>
      <c r="P16" s="585"/>
      <c r="Q16" s="566"/>
      <c r="R16" s="567"/>
      <c r="S16" s="567"/>
      <c r="T16" s="567"/>
    </row>
    <row r="17" spans="1:22" s="305" customFormat="1">
      <c r="A17" s="291"/>
      <c r="B17" s="291"/>
      <c r="C17" s="291"/>
      <c r="D17" s="291"/>
      <c r="E17" s="291"/>
      <c r="F17" s="291" t="s">
        <v>210</v>
      </c>
      <c r="G17" s="291"/>
      <c r="H17" s="291"/>
      <c r="I17" s="291"/>
      <c r="J17" s="291"/>
      <c r="K17" s="291"/>
      <c r="L17" s="291"/>
      <c r="M17" s="291"/>
      <c r="N17" s="291"/>
      <c r="O17" s="291"/>
      <c r="P17" s="291"/>
      <c r="Q17" s="291"/>
      <c r="R17" s="567"/>
      <c r="S17" s="567"/>
      <c r="T17" s="567"/>
    </row>
    <row r="18" spans="1:22" s="305" customFormat="1">
      <c r="A18" s="583"/>
      <c r="B18" s="583"/>
      <c r="C18" s="583"/>
      <c r="D18" s="583"/>
      <c r="E18" s="583"/>
      <c r="F18" s="586"/>
      <c r="G18" s="587"/>
      <c r="H18" s="587"/>
      <c r="I18" s="587"/>
      <c r="J18" s="587"/>
      <c r="K18" s="587"/>
      <c r="L18" s="587"/>
      <c r="M18" s="587"/>
      <c r="N18" s="587"/>
      <c r="O18" s="587"/>
      <c r="P18" s="587"/>
      <c r="Q18" s="587"/>
      <c r="R18" s="567"/>
      <c r="S18" s="567"/>
      <c r="T18" s="567"/>
    </row>
    <row r="19" spans="1:22" s="305" customFormat="1">
      <c r="A19" s="583"/>
      <c r="B19" s="583"/>
      <c r="C19" s="583"/>
      <c r="D19" s="583"/>
      <c r="E19" s="583"/>
      <c r="F19" s="588" t="s">
        <v>261</v>
      </c>
      <c r="G19" s="940" t="s">
        <v>154</v>
      </c>
      <c r="H19" s="941"/>
      <c r="I19" s="941"/>
      <c r="J19" s="589" t="s">
        <v>303</v>
      </c>
      <c r="K19" s="587"/>
      <c r="L19" s="587"/>
      <c r="M19" s="587"/>
      <c r="N19" s="587"/>
      <c r="O19" s="587"/>
      <c r="P19" s="587"/>
      <c r="Q19" s="587"/>
      <c r="R19" s="567"/>
      <c r="S19" s="567"/>
      <c r="T19" s="567"/>
    </row>
    <row r="20" spans="1:22" s="305" customFormat="1">
      <c r="A20" s="583"/>
      <c r="B20" s="583"/>
      <c r="C20" s="583"/>
      <c r="D20" s="583"/>
      <c r="E20" s="583"/>
      <c r="F20" s="586"/>
      <c r="G20" s="587"/>
      <c r="H20" s="587"/>
      <c r="I20" s="587"/>
      <c r="J20" s="587"/>
      <c r="K20" s="587"/>
      <c r="L20" s="587"/>
      <c r="M20" s="587"/>
      <c r="N20" s="587"/>
      <c r="O20" s="587"/>
      <c r="P20" s="587"/>
      <c r="Q20" s="587"/>
      <c r="R20" s="567"/>
      <c r="S20" s="567"/>
      <c r="T20" s="567"/>
    </row>
    <row r="21" spans="1:22" s="305" customFormat="1">
      <c r="A21" s="565"/>
      <c r="B21" s="565"/>
      <c r="C21" s="565"/>
      <c r="D21" s="565"/>
      <c r="E21" s="565"/>
      <c r="F21" s="567" t="s">
        <v>211</v>
      </c>
      <c r="G21" s="566">
        <f>IF($G$19='X factors'!$Y$2,'X factors'!G44,IF($G$19='X factors'!$Y$3,'X factors'!G60,IF($G$19='X factors'!$Y$4,'X factors'!G80,"Error")))</f>
        <v>621.77329362762305</v>
      </c>
      <c r="H21" s="566">
        <f>IF($G$19='X factors'!$Y$2,'X factors'!H44,IF($G$19='X factors'!$Y$3,'X factors'!H60,IF($G$19='X factors'!$Y$4,'X factors'!H80,"Error")))</f>
        <v>606.44908205541469</v>
      </c>
      <c r="I21" s="566">
        <f>IF($G$19='X factors'!$Y$2,'X factors'!I44,IF($G$19='X factors'!$Y$3,'X factors'!I60,IF($G$19='X factors'!$Y$4,'X factors'!I80,"Error")))</f>
        <v>625.55813302203296</v>
      </c>
      <c r="J21" s="566">
        <f>IF($G$19='X factors'!$Y$2,'X factors'!J44,IF($G$19='X factors'!$Y$3,'X factors'!J60,IF($G$19='X factors'!$Y$4,'X factors'!J80,"Error")))</f>
        <v>661.96107511393529</v>
      </c>
      <c r="K21" s="566">
        <f>IF($G$19='X factors'!$Y$2,'X factors'!K44,IF($G$19='X factors'!$Y$3,'X factors'!K60,IF($G$19='X factors'!$Y$4,'X factors'!K80,"Error")))</f>
        <v>700.48240416780482</v>
      </c>
      <c r="L21" s="566">
        <f>IF($G$19='X factors'!$Y$2,'X factors'!L44,IF($G$19='X factors'!$Y$3,'X factors'!L60,IF($G$19='X factors'!$Y$4,'X factors'!L80,"Error")))</f>
        <v>0</v>
      </c>
      <c r="M21" s="566">
        <f>IF($G$19='X factors'!$Y$2,'X factors'!M44,IF($G$19='X factors'!$Y$3,'X factors'!M60,IF($G$19='X factors'!$Y$4,'X factors'!M80,"Error")))</f>
        <v>0</v>
      </c>
      <c r="N21" s="566">
        <f>IF($G$19='X factors'!$Y$2,'X factors'!N44,IF($G$19='X factors'!$Y$3,'X factors'!N60,IF($G$19='X factors'!$Y$4,'X factors'!N80,"Error")))</f>
        <v>0</v>
      </c>
      <c r="O21" s="566">
        <f>IF($G$19='X factors'!$Y$2,'X factors'!O44,IF($G$19='X factors'!$Y$3,'X factors'!O60,IF($G$19='X factors'!$Y$4,'X factors'!O80,"Error")))</f>
        <v>0</v>
      </c>
      <c r="P21" s="566">
        <f>IF($G$19='X factors'!$Y$2,'X factors'!P44,IF($G$19='X factors'!$Y$3,'X factors'!P60,IF($G$19='X factors'!$Y$4,'X factors'!P80,"Error")))</f>
        <v>0</v>
      </c>
      <c r="Q21" s="566">
        <f t="shared" ref="Q21:Q28" si="1">SUM(G21:P21)</f>
        <v>3216.2239879868107</v>
      </c>
      <c r="R21" s="567"/>
      <c r="S21" s="567"/>
      <c r="T21" s="567"/>
    </row>
    <row r="22" spans="1:22" s="305" customFormat="1">
      <c r="A22" s="565"/>
      <c r="B22" s="565"/>
      <c r="C22" s="565"/>
      <c r="D22" s="565"/>
      <c r="E22" s="565"/>
      <c r="F22" s="567" t="s">
        <v>212</v>
      </c>
      <c r="G22" s="566">
        <f>Analysis!G162</f>
        <v>232.54683317540878</v>
      </c>
      <c r="H22" s="566">
        <f>IF(COUNT($G$22:G22)&gt;='PTRM input'!$R$7,0,Analysis!H162)</f>
        <v>244.24692944214277</v>
      </c>
      <c r="I22" s="566">
        <f>IF(COUNT($G$22:H22)&gt;='PTRM input'!$R$7,0,Analysis!I162)</f>
        <v>260.63919938134961</v>
      </c>
      <c r="J22" s="566">
        <f>IF(COUNT($G$22:I22)&gt;='PTRM input'!$R$7,0,Analysis!J162)</f>
        <v>269.6496239897952</v>
      </c>
      <c r="K22" s="566">
        <f>IF(COUNT($G$22:J22)&gt;='PTRM input'!$R$7,0,Analysis!K162)</f>
        <v>282.11936922245417</v>
      </c>
      <c r="L22" s="566">
        <f>IF(COUNT($G$22:K22)&gt;='PTRM input'!$R$7,0,Analysis!L162)</f>
        <v>0</v>
      </c>
      <c r="M22" s="566">
        <f>IF(COUNT($G$22:L22)&gt;='PTRM input'!$R$7,0,Analysis!M162)</f>
        <v>0</v>
      </c>
      <c r="N22" s="566">
        <f>IF(COUNT($G$22:M22)&gt;='PTRM input'!$R$7,0,Analysis!N162)</f>
        <v>0</v>
      </c>
      <c r="O22" s="566">
        <f>IF(COUNT($G$22:N22)&gt;='PTRM input'!$R$7,0,Analysis!O162)</f>
        <v>0</v>
      </c>
      <c r="P22" s="566">
        <f>IF(COUNT($G$22:O22)&gt;='PTRM input'!$R$7,0,Analysis!P162)</f>
        <v>0</v>
      </c>
      <c r="Q22" s="566">
        <f t="shared" si="1"/>
        <v>1289.2019552111506</v>
      </c>
      <c r="R22" s="567"/>
      <c r="S22" s="567"/>
      <c r="T22" s="567"/>
    </row>
    <row r="23" spans="1:22" s="305" customFormat="1">
      <c r="A23" s="565"/>
      <c r="B23" s="565"/>
      <c r="C23" s="565"/>
      <c r="D23" s="565"/>
      <c r="E23" s="565"/>
      <c r="F23" s="590" t="s">
        <v>213</v>
      </c>
      <c r="G23" s="566">
        <f>Analysis!G71</f>
        <v>109.32048583469931</v>
      </c>
      <c r="H23" s="566">
        <f>IF(COUNT($G$23:G23)&gt;='PTRM input'!$R$7,0,Analysis!H71)</f>
        <v>115.63918346289962</v>
      </c>
      <c r="I23" s="566">
        <f>IF(COUNT($G$23:H23)&gt;='PTRM input'!$R$7,0,Analysis!I71)</f>
        <v>123.66028348756916</v>
      </c>
      <c r="J23" s="566">
        <f>IF(COUNT($G$23:I23)&gt;='PTRM input'!$R$7,0,Analysis!J71)</f>
        <v>134.38731810493618</v>
      </c>
      <c r="K23" s="566">
        <f>IF(COUNT($G$23:J23)&gt;='PTRM input'!$R$7,0,Analysis!K71)</f>
        <v>143.3007373080828</v>
      </c>
      <c r="L23" s="566">
        <f>IF(COUNT($G$23:K23)&gt;='PTRM input'!$R$7,0,Analysis!L71)</f>
        <v>0</v>
      </c>
      <c r="M23" s="566">
        <f>IF(COUNT($G$23:L23)&gt;='PTRM input'!$R$7,0,Analysis!M71)</f>
        <v>0</v>
      </c>
      <c r="N23" s="566">
        <f>IF(COUNT($G$23:M23)&gt;='PTRM input'!$R$7,0,Analysis!N71)</f>
        <v>0</v>
      </c>
      <c r="O23" s="566">
        <f>IF(COUNT($G$23:N23)&gt;='PTRM input'!$R$7,0,Analysis!O71)</f>
        <v>0</v>
      </c>
      <c r="P23" s="566">
        <f>IF(COUNT($G$23:O23)&gt;='PTRM input'!$R$7,0,Analysis!P71)</f>
        <v>0</v>
      </c>
      <c r="Q23" s="566">
        <f t="shared" si="1"/>
        <v>626.30800819818705</v>
      </c>
      <c r="R23" s="567"/>
      <c r="S23" s="567"/>
      <c r="T23" s="567"/>
    </row>
    <row r="24" spans="1:22" s="305" customFormat="1">
      <c r="A24" s="565"/>
      <c r="B24" s="565"/>
      <c r="C24" s="565"/>
      <c r="D24" s="565"/>
      <c r="E24" s="565"/>
      <c r="F24" s="591" t="s">
        <v>266</v>
      </c>
      <c r="G24" s="566">
        <f>Analysis!G32</f>
        <v>4.2713127864035449</v>
      </c>
      <c r="H24" s="566">
        <f>IF(COUNT($G$24:G24)&gt;='PTRM input'!$R$7,0,Analysis!H32)</f>
        <v>-2.7434647482806351</v>
      </c>
      <c r="I24" s="566">
        <f>IF(COUNT($G$24:H24)&gt;='PTRM input'!$R$7,0,Analysis!I32)</f>
        <v>3.3554495391786583</v>
      </c>
      <c r="J24" s="566">
        <f>IF(COUNT($G$24:I24)&gt;='PTRM input'!$R$7,0,Analysis!J32)</f>
        <v>11.483040461621076</v>
      </c>
      <c r="K24" s="566">
        <f>IF(COUNT($G$24:J24)&gt;='PTRM input'!$R$7,0,Analysis!K32)</f>
        <v>0.67387573567025416</v>
      </c>
      <c r="L24" s="566">
        <f>IF(COUNT($G$24:K24)&gt;='PTRM input'!$R$7,0,Analysis!L32)</f>
        <v>0</v>
      </c>
      <c r="M24" s="566">
        <f>IF(COUNT($G$24:L24)&gt;='PTRM input'!$R$7,0,Analysis!M32)</f>
        <v>0</v>
      </c>
      <c r="N24" s="566">
        <f>IF(COUNT($G$24:M24)&gt;='PTRM input'!$R$7,0,Analysis!N32)</f>
        <v>0</v>
      </c>
      <c r="O24" s="566">
        <f>IF(COUNT($G$24:N24)&gt;='PTRM input'!$R$7,0,Analysis!O32)</f>
        <v>0</v>
      </c>
      <c r="P24" s="566">
        <f>IF(COUNT($G$24:O24)&gt;='PTRM input'!$R$7,0,Analysis!P32)</f>
        <v>0</v>
      </c>
      <c r="Q24" s="566">
        <f t="shared" si="1"/>
        <v>17.0402137745929</v>
      </c>
      <c r="R24" s="567"/>
      <c r="S24" s="567"/>
      <c r="T24" s="567"/>
    </row>
    <row r="25" spans="1:22">
      <c r="A25" s="565"/>
      <c r="B25" s="565"/>
      <c r="C25" s="565"/>
      <c r="D25" s="565"/>
      <c r="E25" s="565"/>
      <c r="F25" s="576" t="s">
        <v>16</v>
      </c>
      <c r="G25" s="570">
        <f>Analysis!G34</f>
        <v>63.30297599165295</v>
      </c>
      <c r="H25" s="570">
        <f>IF(COUNT($G$25:G25)&gt;='PTRM input'!$R$7,0,Analysis!H34)</f>
        <v>56.7021493471726</v>
      </c>
      <c r="I25" s="570">
        <f>IF(COUNT($G$25:H25)&gt;='PTRM input'!$R$7,0,Analysis!I34)</f>
        <v>53.134971249539902</v>
      </c>
      <c r="J25" s="570">
        <f>IF(COUNT($G$25:I25)&gt;='PTRM input'!$R$7,0,Analysis!J34)</f>
        <v>58.185659625843549</v>
      </c>
      <c r="K25" s="570">
        <f>IF(COUNT($G$25:J25)&gt;='PTRM input'!$R$7,0,Analysis!K34)</f>
        <v>57.952493839887246</v>
      </c>
      <c r="L25" s="570">
        <f>IF(COUNT($G$25:K25)&gt;='PTRM input'!$R$7,0,Analysis!L34)</f>
        <v>0</v>
      </c>
      <c r="M25" s="570">
        <f>IF(COUNT($G$25:L25)&gt;='PTRM input'!$R$7,0,Analysis!M34)</f>
        <v>0</v>
      </c>
      <c r="N25" s="570">
        <f>IF(COUNT($G$25:M25)&gt;='PTRM input'!$R$7,0,Analysis!N34)</f>
        <v>0</v>
      </c>
      <c r="O25" s="570">
        <f>IF(COUNT($G$25:N25)&gt;='PTRM input'!$R$7,0,Analysis!O34)</f>
        <v>0</v>
      </c>
      <c r="P25" s="570">
        <f>IF(COUNT($G$25:O25)&gt;='PTRM input'!$R$7,0,Analysis!P34)</f>
        <v>0</v>
      </c>
      <c r="Q25" s="570">
        <f t="shared" si="1"/>
        <v>289.27825005409625</v>
      </c>
      <c r="R25" s="567"/>
      <c r="S25" s="567"/>
      <c r="T25" s="567"/>
    </row>
    <row r="26" spans="1:22">
      <c r="A26" s="565"/>
      <c r="B26" s="565"/>
      <c r="C26" s="565"/>
      <c r="D26" s="565"/>
      <c r="E26" s="565"/>
      <c r="F26" s="578" t="s">
        <v>214</v>
      </c>
      <c r="G26" s="569">
        <f>G21-G22-G23-G24-G25</f>
        <v>212.33168583945849</v>
      </c>
      <c r="H26" s="569">
        <f>H21-H22-H23-H24-H25</f>
        <v>192.60428455148033</v>
      </c>
      <c r="I26" s="569">
        <f t="shared" ref="I26:P26" si="2">I21-I22-I23-I24-I25</f>
        <v>184.76822936439561</v>
      </c>
      <c r="J26" s="569">
        <f t="shared" si="2"/>
        <v>188.25543293173928</v>
      </c>
      <c r="K26" s="569">
        <f t="shared" si="2"/>
        <v>216.43592806171037</v>
      </c>
      <c r="L26" s="569">
        <f t="shared" si="2"/>
        <v>0</v>
      </c>
      <c r="M26" s="569">
        <f t="shared" si="2"/>
        <v>0</v>
      </c>
      <c r="N26" s="569">
        <f t="shared" si="2"/>
        <v>0</v>
      </c>
      <c r="O26" s="569">
        <f t="shared" si="2"/>
        <v>0</v>
      </c>
      <c r="P26" s="569">
        <f t="shared" si="2"/>
        <v>0</v>
      </c>
      <c r="Q26" s="569">
        <f t="shared" si="1"/>
        <v>994.39556074878408</v>
      </c>
      <c r="R26" s="567"/>
      <c r="S26" s="567"/>
      <c r="T26" s="567"/>
      <c r="V26" s="765"/>
    </row>
    <row r="27" spans="1:22">
      <c r="A27" s="565"/>
      <c r="B27" s="565"/>
      <c r="C27" s="565"/>
      <c r="D27" s="565"/>
      <c r="E27" s="565"/>
      <c r="F27" s="565" t="s">
        <v>208</v>
      </c>
      <c r="G27" s="566">
        <f>G14</f>
        <v>103.39486078636646</v>
      </c>
      <c r="H27" s="566">
        <f t="shared" ref="H27:P27" si="3">H14</f>
        <v>92.613510600381943</v>
      </c>
      <c r="I27" s="566">
        <f t="shared" si="3"/>
        <v>86.78711970758188</v>
      </c>
      <c r="J27" s="566">
        <f t="shared" si="3"/>
        <v>95.03657738887776</v>
      </c>
      <c r="K27" s="566">
        <f t="shared" si="3"/>
        <v>94.655739938482469</v>
      </c>
      <c r="L27" s="566">
        <f t="shared" si="3"/>
        <v>0</v>
      </c>
      <c r="M27" s="566">
        <f t="shared" si="3"/>
        <v>0</v>
      </c>
      <c r="N27" s="566">
        <f t="shared" si="3"/>
        <v>0</v>
      </c>
      <c r="O27" s="566">
        <f t="shared" si="3"/>
        <v>0</v>
      </c>
      <c r="P27" s="566">
        <f t="shared" si="3"/>
        <v>0</v>
      </c>
      <c r="Q27" s="566">
        <f t="shared" si="1"/>
        <v>472.4878084216906</v>
      </c>
      <c r="R27" s="567"/>
      <c r="S27" s="567"/>
      <c r="T27" s="567"/>
    </row>
    <row r="28" spans="1:22" s="305" customFormat="1">
      <c r="A28" s="565"/>
      <c r="B28" s="565"/>
      <c r="C28" s="565"/>
      <c r="D28" s="565"/>
      <c r="E28" s="565"/>
      <c r="F28" s="578" t="s">
        <v>215</v>
      </c>
      <c r="G28" s="569">
        <f>G26-G27</f>
        <v>108.93682505309202</v>
      </c>
      <c r="H28" s="569">
        <f t="shared" ref="H28:P28" si="4">H26-H27</f>
        <v>99.99077395109839</v>
      </c>
      <c r="I28" s="569">
        <f t="shared" si="4"/>
        <v>97.981109656813729</v>
      </c>
      <c r="J28" s="569">
        <f t="shared" si="4"/>
        <v>93.218855542861519</v>
      </c>
      <c r="K28" s="569">
        <f t="shared" si="4"/>
        <v>121.7801881232279</v>
      </c>
      <c r="L28" s="569">
        <f t="shared" si="4"/>
        <v>0</v>
      </c>
      <c r="M28" s="569">
        <f t="shared" si="4"/>
        <v>0</v>
      </c>
      <c r="N28" s="569">
        <f t="shared" si="4"/>
        <v>0</v>
      </c>
      <c r="O28" s="569">
        <f t="shared" si="4"/>
        <v>0</v>
      </c>
      <c r="P28" s="569">
        <f t="shared" si="4"/>
        <v>0</v>
      </c>
      <c r="Q28" s="569">
        <f t="shared" si="1"/>
        <v>521.90775232709348</v>
      </c>
      <c r="R28" s="567"/>
      <c r="S28" s="567"/>
      <c r="T28" s="567"/>
    </row>
    <row r="29" spans="1:22" s="305" customFormat="1">
      <c r="A29" s="565"/>
      <c r="B29" s="565"/>
      <c r="C29" s="565"/>
      <c r="D29" s="565"/>
      <c r="E29" s="565"/>
      <c r="F29" s="567"/>
      <c r="G29" s="566"/>
      <c r="H29" s="566"/>
      <c r="I29" s="566"/>
      <c r="J29" s="566"/>
      <c r="K29" s="566"/>
      <c r="L29" s="566"/>
      <c r="M29" s="566"/>
      <c r="N29" s="566"/>
      <c r="O29" s="566"/>
      <c r="P29" s="566"/>
      <c r="Q29" s="566"/>
      <c r="R29" s="567"/>
      <c r="S29" s="567"/>
      <c r="T29" s="567"/>
    </row>
    <row r="30" spans="1:22" s="305" customFormat="1">
      <c r="A30" s="291"/>
      <c r="B30" s="291"/>
      <c r="C30" s="291"/>
      <c r="D30" s="291"/>
      <c r="E30" s="291"/>
      <c r="F30" s="291" t="s">
        <v>216</v>
      </c>
      <c r="G30" s="291"/>
      <c r="H30" s="291"/>
      <c r="I30" s="291"/>
      <c r="J30" s="291"/>
      <c r="K30" s="291"/>
      <c r="L30" s="291"/>
      <c r="M30" s="291"/>
      <c r="N30" s="291"/>
      <c r="O30" s="291"/>
      <c r="P30" s="291"/>
      <c r="Q30" s="291"/>
      <c r="R30" s="567"/>
      <c r="S30" s="567"/>
      <c r="T30" s="567"/>
    </row>
    <row r="31" spans="1:22" s="305" customFormat="1">
      <c r="A31" s="583"/>
      <c r="B31" s="583"/>
      <c r="C31" s="583"/>
      <c r="D31" s="583"/>
      <c r="E31" s="583"/>
      <c r="F31" s="586"/>
      <c r="G31" s="587"/>
      <c r="H31" s="587"/>
      <c r="I31" s="587"/>
      <c r="J31" s="587"/>
      <c r="K31" s="587"/>
      <c r="L31" s="587"/>
      <c r="M31" s="587"/>
      <c r="N31" s="587"/>
      <c r="O31" s="587"/>
      <c r="P31" s="587"/>
      <c r="Q31" s="587"/>
      <c r="R31" s="567"/>
      <c r="S31" s="567"/>
      <c r="T31" s="567"/>
    </row>
    <row r="32" spans="1:22" s="305" customFormat="1">
      <c r="A32" s="565"/>
      <c r="B32" s="565"/>
      <c r="C32" s="565"/>
      <c r="D32" s="565"/>
      <c r="E32" s="565"/>
      <c r="F32" s="590" t="s">
        <v>217</v>
      </c>
      <c r="G32" s="566">
        <f>G8/(1+vanilla01)^0.5</f>
        <v>353.21525885868681</v>
      </c>
      <c r="H32" s="566">
        <f>H8/(1+vanilla02)^0.5</f>
        <v>394.28677525156348</v>
      </c>
      <c r="I32" s="566">
        <f>I8/(1+vanilla03)^0.5</f>
        <v>432.42716022299714</v>
      </c>
      <c r="J32" s="566">
        <f>J8/(1+vanilla04)^0.5</f>
        <v>393.21228836818887</v>
      </c>
      <c r="K32" s="566">
        <f>K8/(1+vanilla05)^0.5</f>
        <v>347.89133923928222</v>
      </c>
      <c r="L32" s="566">
        <f>L8/(1+vanilla06)^0.5</f>
        <v>0</v>
      </c>
      <c r="M32" s="566">
        <f>M8/(1+vanilla07)^0.5</f>
        <v>0</v>
      </c>
      <c r="N32" s="566">
        <f>N8/(1+vanilla08)^0.5</f>
        <v>0</v>
      </c>
      <c r="O32" s="566">
        <f>O8/(1+vanilla09)^0.5</f>
        <v>0</v>
      </c>
      <c r="P32" s="566">
        <f>P8/(1+vanilla10)^0.5</f>
        <v>0</v>
      </c>
      <c r="Q32" s="566">
        <f>SUM(G32:P32)</f>
        <v>1921.0328219407183</v>
      </c>
      <c r="R32" s="567"/>
      <c r="S32" s="567"/>
      <c r="T32" s="567"/>
    </row>
    <row r="33" spans="1:20" s="305" customFormat="1">
      <c r="A33" s="565"/>
      <c r="B33" s="565"/>
      <c r="C33" s="565"/>
      <c r="D33" s="565"/>
      <c r="E33" s="565"/>
      <c r="F33" s="590" t="s">
        <v>218</v>
      </c>
      <c r="G33" s="566">
        <f>-Analysis!G72</f>
        <v>152.55822743309773</v>
      </c>
      <c r="H33" s="566">
        <f>IF(COUNT($G$33:G33)&gt;='PTRM input'!$R$7,0,-Analysis!H72)</f>
        <v>184.58384943312922</v>
      </c>
      <c r="I33" s="566">
        <f>IF(COUNT($G$33:H33)&gt;='PTRM input'!$R$7,0,-Analysis!I72)</f>
        <v>201.36731960023599</v>
      </c>
      <c r="J33" s="566">
        <f>IF(COUNT($G$33:I33)&gt;='PTRM input'!$R$7,0,-Analysis!J72)</f>
        <v>167.3222281305043</v>
      </c>
      <c r="K33" s="566">
        <f>IF(COUNT($G$33:J33)&gt;='PTRM input'!$R$7,0,-Analysis!K72)</f>
        <v>135.76457999691684</v>
      </c>
      <c r="L33" s="566">
        <f>IF(COUNT($G$33:K33)&gt;='PTRM input'!$R$7,0,-Analysis!L72)</f>
        <v>0</v>
      </c>
      <c r="M33" s="566">
        <f>IF(COUNT($G$33:L33)&gt;='PTRM input'!$R$7,0,-Analysis!M72)</f>
        <v>0</v>
      </c>
      <c r="N33" s="566">
        <f>IF(COUNT($G$33:M33)&gt;='PTRM input'!$R$7,0,-Analysis!N72)</f>
        <v>0</v>
      </c>
      <c r="O33" s="566">
        <f>IF(COUNT($G$33:N33)&gt;='PTRM input'!$R$7,0,-Analysis!O72)</f>
        <v>0</v>
      </c>
      <c r="P33" s="566">
        <f>IF(COUNT($G$33:O33)&gt;='PTRM input'!$R$7,0,-Analysis!P72)</f>
        <v>0</v>
      </c>
      <c r="Q33" s="566">
        <f>SUM(G33:P33)</f>
        <v>841.59620459388407</v>
      </c>
      <c r="R33" s="567"/>
      <c r="S33" s="567"/>
      <c r="T33" s="567"/>
    </row>
    <row r="34" spans="1:20" s="305" customFormat="1">
      <c r="A34" s="565"/>
      <c r="B34" s="565"/>
      <c r="C34" s="565"/>
      <c r="D34" s="565"/>
      <c r="E34" s="565"/>
      <c r="F34" s="576" t="s">
        <v>219</v>
      </c>
      <c r="G34" s="570">
        <f>G32-G33</f>
        <v>200.65703142558908</v>
      </c>
      <c r="H34" s="570">
        <f t="shared" ref="H34:P34" si="5">H32-H33</f>
        <v>209.70292581843427</v>
      </c>
      <c r="I34" s="570">
        <f t="shared" si="5"/>
        <v>231.05984062276116</v>
      </c>
      <c r="J34" s="570">
        <f t="shared" si="5"/>
        <v>225.89006023768457</v>
      </c>
      <c r="K34" s="570">
        <f t="shared" si="5"/>
        <v>212.12675924236538</v>
      </c>
      <c r="L34" s="570">
        <f t="shared" si="5"/>
        <v>0</v>
      </c>
      <c r="M34" s="570">
        <f t="shared" si="5"/>
        <v>0</v>
      </c>
      <c r="N34" s="570">
        <f t="shared" si="5"/>
        <v>0</v>
      </c>
      <c r="O34" s="570">
        <f t="shared" si="5"/>
        <v>0</v>
      </c>
      <c r="P34" s="570">
        <f t="shared" si="5"/>
        <v>0</v>
      </c>
      <c r="Q34" s="570">
        <f>SUM(G34:P34)</f>
        <v>1079.4366173468345</v>
      </c>
      <c r="R34" s="567"/>
      <c r="S34" s="567"/>
      <c r="T34" s="567"/>
    </row>
    <row r="35" spans="1:20">
      <c r="A35" s="565"/>
      <c r="B35" s="565"/>
      <c r="C35" s="565"/>
      <c r="D35" s="565"/>
      <c r="E35" s="565"/>
      <c r="F35" s="578" t="s">
        <v>215</v>
      </c>
      <c r="G35" s="569">
        <f>G28</f>
        <v>108.93682505309202</v>
      </c>
      <c r="H35" s="569">
        <f t="shared" ref="H35:P35" si="6">H28</f>
        <v>99.99077395109839</v>
      </c>
      <c r="I35" s="569">
        <f t="shared" si="6"/>
        <v>97.981109656813729</v>
      </c>
      <c r="J35" s="569">
        <f t="shared" si="6"/>
        <v>93.218855542861519</v>
      </c>
      <c r="K35" s="569">
        <f t="shared" si="6"/>
        <v>121.7801881232279</v>
      </c>
      <c r="L35" s="569">
        <f t="shared" si="6"/>
        <v>0</v>
      </c>
      <c r="M35" s="569">
        <f t="shared" si="6"/>
        <v>0</v>
      </c>
      <c r="N35" s="569">
        <f t="shared" si="6"/>
        <v>0</v>
      </c>
      <c r="O35" s="569">
        <f t="shared" si="6"/>
        <v>0</v>
      </c>
      <c r="P35" s="569">
        <f t="shared" si="6"/>
        <v>0</v>
      </c>
      <c r="Q35" s="569">
        <f>SUM(G35:P35)</f>
        <v>521.90775232709348</v>
      </c>
      <c r="R35" s="567"/>
      <c r="S35" s="567"/>
      <c r="T35" s="567"/>
    </row>
    <row r="36" spans="1:20">
      <c r="A36" s="294"/>
      <c r="B36" s="294"/>
      <c r="C36" s="294"/>
      <c r="D36" s="294"/>
      <c r="E36" s="294"/>
      <c r="F36" s="295" t="s">
        <v>220</v>
      </c>
      <c r="G36" s="296">
        <f>G34-G35</f>
        <v>91.72020637249706</v>
      </c>
      <c r="H36" s="296">
        <f t="shared" ref="H36:P36" si="7">H34-H35</f>
        <v>109.71215186733588</v>
      </c>
      <c r="I36" s="296">
        <f t="shared" si="7"/>
        <v>133.07873096594744</v>
      </c>
      <c r="J36" s="296">
        <f t="shared" si="7"/>
        <v>132.67120469482305</v>
      </c>
      <c r="K36" s="296">
        <f t="shared" si="7"/>
        <v>90.346571119137479</v>
      </c>
      <c r="L36" s="296">
        <f t="shared" si="7"/>
        <v>0</v>
      </c>
      <c r="M36" s="296">
        <f t="shared" si="7"/>
        <v>0</v>
      </c>
      <c r="N36" s="296">
        <f t="shared" si="7"/>
        <v>0</v>
      </c>
      <c r="O36" s="296">
        <f t="shared" si="7"/>
        <v>0</v>
      </c>
      <c r="P36" s="296">
        <f t="shared" si="7"/>
        <v>0</v>
      </c>
      <c r="Q36" s="296">
        <f>SUM(G36:P36)</f>
        <v>557.52886501974092</v>
      </c>
      <c r="R36" s="284"/>
      <c r="S36" s="284"/>
      <c r="T36" s="284"/>
    </row>
    <row r="37" spans="1:20">
      <c r="A37" s="294"/>
      <c r="B37" s="294"/>
      <c r="C37" s="294"/>
      <c r="D37" s="294"/>
      <c r="E37" s="294"/>
      <c r="F37" s="294"/>
      <c r="G37" s="296"/>
      <c r="H37" s="296"/>
      <c r="I37" s="296"/>
      <c r="J37" s="296"/>
      <c r="K37" s="296"/>
      <c r="L37" s="296"/>
      <c r="M37" s="296"/>
      <c r="N37" s="296"/>
      <c r="O37" s="296"/>
      <c r="P37" s="296"/>
      <c r="Q37" s="299"/>
      <c r="R37" s="284"/>
      <c r="S37" s="284"/>
      <c r="T37" s="284"/>
    </row>
    <row r="38" spans="1:20">
      <c r="A38" s="290"/>
      <c r="B38" s="290"/>
      <c r="C38" s="290"/>
      <c r="D38" s="290"/>
      <c r="E38" s="290"/>
      <c r="F38" s="291" t="str">
        <f>"Benchmark Capex Funding ($m Real "&amp;Assets!F4&amp;")"</f>
        <v>Benchmark Capex Funding ($m Real 2015)</v>
      </c>
      <c r="G38" s="297"/>
      <c r="H38" s="297"/>
      <c r="I38" s="297"/>
      <c r="J38" s="297"/>
      <c r="K38" s="297"/>
      <c r="L38" s="297"/>
      <c r="M38" s="297"/>
      <c r="N38" s="297"/>
      <c r="O38" s="297"/>
      <c r="P38" s="297"/>
      <c r="Q38" s="297"/>
      <c r="R38" s="284"/>
      <c r="S38" s="284"/>
      <c r="T38" s="284"/>
    </row>
    <row r="39" spans="1:20">
      <c r="A39" s="294"/>
      <c r="B39" s="294"/>
      <c r="C39" s="294"/>
      <c r="D39" s="294"/>
      <c r="E39" s="294"/>
      <c r="F39" s="294"/>
      <c r="G39" s="298"/>
      <c r="H39" s="298"/>
      <c r="I39" s="298"/>
      <c r="J39" s="298"/>
      <c r="K39" s="298"/>
      <c r="L39" s="298"/>
      <c r="M39" s="298"/>
      <c r="N39" s="298"/>
      <c r="O39" s="298"/>
      <c r="P39" s="298"/>
      <c r="Q39" s="298"/>
      <c r="R39" s="284"/>
      <c r="S39" s="284"/>
      <c r="T39" s="284"/>
    </row>
    <row r="40" spans="1:20">
      <c r="A40" s="565"/>
      <c r="B40" s="565"/>
      <c r="C40" s="565"/>
      <c r="D40" s="565"/>
      <c r="E40" s="565"/>
      <c r="F40" s="565" t="s">
        <v>219</v>
      </c>
      <c r="G40" s="566">
        <f>G34/Analysis!G7</f>
        <v>196.05082273471055</v>
      </c>
      <c r="H40" s="566">
        <f>H34/Analysis!H7</f>
        <v>200.1857052749225</v>
      </c>
      <c r="I40" s="566">
        <f>I34/Analysis!I7</f>
        <v>215.50995106968557</v>
      </c>
      <c r="J40" s="566">
        <f>J34/Analysis!J7</f>
        <v>205.85160921114178</v>
      </c>
      <c r="K40" s="566">
        <f>K34/Analysis!K7</f>
        <v>188.87169964478272</v>
      </c>
      <c r="L40" s="566">
        <f>L34/Analysis!L7</f>
        <v>0</v>
      </c>
      <c r="M40" s="566">
        <f>M34/Analysis!M7</f>
        <v>0</v>
      </c>
      <c r="N40" s="566">
        <f>N34/Analysis!N7</f>
        <v>0</v>
      </c>
      <c r="O40" s="566">
        <f>O34/Analysis!O7</f>
        <v>0</v>
      </c>
      <c r="P40" s="566">
        <f>P34/Analysis!P7</f>
        <v>0</v>
      </c>
      <c r="Q40" s="566">
        <f>SUM(G40:P40)</f>
        <v>1006.4697879352432</v>
      </c>
      <c r="R40" s="567"/>
      <c r="S40" s="567"/>
      <c r="T40" s="567"/>
    </row>
    <row r="41" spans="1:20">
      <c r="A41" s="565"/>
      <c r="B41" s="565"/>
      <c r="C41" s="565"/>
      <c r="D41" s="565"/>
      <c r="E41" s="565"/>
      <c r="F41" s="565" t="s">
        <v>215</v>
      </c>
      <c r="G41" s="566">
        <f>G35/Analysis!G7</f>
        <v>106.43611153833862</v>
      </c>
      <c r="H41" s="566">
        <f>H35/Analysis!H7</f>
        <v>95.452762646320593</v>
      </c>
      <c r="I41" s="566">
        <f>I35/Analysis!I7</f>
        <v>91.387166592779792</v>
      </c>
      <c r="J41" s="566">
        <f>J35/Analysis!J7</f>
        <v>84.949516601694725</v>
      </c>
      <c r="K41" s="566">
        <f>K35/Analysis!K7</f>
        <v>108.42965402406323</v>
      </c>
      <c r="L41" s="566">
        <f>L35/Analysis!L7</f>
        <v>0</v>
      </c>
      <c r="M41" s="566">
        <f>M35/Analysis!M7</f>
        <v>0</v>
      </c>
      <c r="N41" s="566">
        <f>N35/Analysis!N7</f>
        <v>0</v>
      </c>
      <c r="O41" s="566">
        <f>O35/Analysis!O7</f>
        <v>0</v>
      </c>
      <c r="P41" s="566">
        <f>P35/Analysis!P7</f>
        <v>0</v>
      </c>
      <c r="Q41" s="566">
        <f>SUM(G41:P41)</f>
        <v>486.65521140319692</v>
      </c>
      <c r="R41" s="567"/>
      <c r="S41" s="567"/>
      <c r="T41" s="567"/>
    </row>
    <row r="42" spans="1:20">
      <c r="A42" s="565"/>
      <c r="B42" s="565"/>
      <c r="C42" s="565"/>
      <c r="D42" s="565"/>
      <c r="E42" s="565"/>
      <c r="F42" s="565" t="s">
        <v>221</v>
      </c>
      <c r="G42" s="568">
        <f>G40-G41</f>
        <v>89.614711196371928</v>
      </c>
      <c r="H42" s="569">
        <f t="shared" ref="H42:P42" si="8">H40-H41</f>
        <v>104.7329426286019</v>
      </c>
      <c r="I42" s="569">
        <f t="shared" si="8"/>
        <v>124.12278447690578</v>
      </c>
      <c r="J42" s="569">
        <f t="shared" si="8"/>
        <v>120.90209260944705</v>
      </c>
      <c r="K42" s="569">
        <f t="shared" si="8"/>
        <v>80.442045620719497</v>
      </c>
      <c r="L42" s="569">
        <f t="shared" si="8"/>
        <v>0</v>
      </c>
      <c r="M42" s="569">
        <f t="shared" si="8"/>
        <v>0</v>
      </c>
      <c r="N42" s="569">
        <f t="shared" si="8"/>
        <v>0</v>
      </c>
      <c r="O42" s="569">
        <f t="shared" si="8"/>
        <v>0</v>
      </c>
      <c r="P42" s="569">
        <f t="shared" si="8"/>
        <v>0</v>
      </c>
      <c r="Q42" s="569">
        <f>SUM(G42:P42)</f>
        <v>519.81457653204609</v>
      </c>
      <c r="R42" s="567"/>
      <c r="S42" s="567"/>
      <c r="T42" s="567"/>
    </row>
    <row r="43" spans="1:20" s="305" customFormat="1">
      <c r="A43" s="565"/>
      <c r="B43" s="565"/>
      <c r="C43" s="565"/>
      <c r="D43" s="565"/>
      <c r="E43" s="565"/>
      <c r="F43" s="565"/>
      <c r="G43" s="570"/>
      <c r="H43" s="570"/>
      <c r="I43" s="570"/>
      <c r="J43" s="570"/>
      <c r="K43" s="570"/>
      <c r="L43" s="570"/>
      <c r="M43" s="570"/>
      <c r="N43" s="570"/>
      <c r="O43" s="570"/>
      <c r="P43" s="570"/>
      <c r="Q43" s="570"/>
      <c r="R43" s="567"/>
      <c r="S43" s="567"/>
      <c r="T43" s="567"/>
    </row>
    <row r="44" spans="1:20" s="305" customFormat="1">
      <c r="A44" s="565"/>
      <c r="B44" s="565"/>
      <c r="C44" s="565"/>
      <c r="D44" s="565"/>
      <c r="E44" s="565"/>
      <c r="F44" s="565" t="s">
        <v>209</v>
      </c>
      <c r="G44" s="571">
        <f>G15/Analysis!G7</f>
        <v>30.30640996683702</v>
      </c>
      <c r="H44" s="572">
        <f>H15/Analysis!H7</f>
        <v>26.523093369106714</v>
      </c>
      <c r="I44" s="572">
        <f>I15/Analysis!I7</f>
        <v>24.283953288355395</v>
      </c>
      <c r="J44" s="572">
        <f>J15/Analysis!J7</f>
        <v>25.9817971213538</v>
      </c>
      <c r="K44" s="572">
        <f>K15/Analysis!K7</f>
        <v>25.283642498242465</v>
      </c>
      <c r="L44" s="572">
        <f>L15/Analysis!L7</f>
        <v>0</v>
      </c>
      <c r="M44" s="572">
        <f>M15/Analysis!M7</f>
        <v>0</v>
      </c>
      <c r="N44" s="572">
        <f>N15/Analysis!N7</f>
        <v>0</v>
      </c>
      <c r="O44" s="572">
        <f>O15/Analysis!O7</f>
        <v>0</v>
      </c>
      <c r="P44" s="572">
        <f>P15/Analysis!P7</f>
        <v>0</v>
      </c>
      <c r="Q44" s="572">
        <f>SUM(G44:P44)</f>
        <v>132.37889624389541</v>
      </c>
      <c r="R44" s="567"/>
      <c r="S44" s="567"/>
      <c r="T44" s="567"/>
    </row>
    <row r="45" spans="1:20" s="305" customFormat="1">
      <c r="A45" s="565"/>
      <c r="B45" s="565"/>
      <c r="C45" s="565"/>
      <c r="D45" s="565"/>
      <c r="E45" s="565"/>
      <c r="F45" s="565"/>
      <c r="G45" s="570"/>
      <c r="H45" s="570"/>
      <c r="I45" s="570"/>
      <c r="J45" s="570"/>
      <c r="K45" s="570"/>
      <c r="L45" s="570"/>
      <c r="M45" s="570"/>
      <c r="N45" s="570"/>
      <c r="O45" s="570"/>
      <c r="P45" s="570"/>
      <c r="Q45" s="573"/>
      <c r="R45" s="567"/>
      <c r="S45" s="567"/>
      <c r="T45" s="567"/>
    </row>
    <row r="46" spans="1:20" s="305" customFormat="1">
      <c r="A46" s="291"/>
      <c r="B46" s="291"/>
      <c r="C46" s="291"/>
      <c r="D46" s="291"/>
      <c r="E46" s="291"/>
      <c r="F46" s="291" t="str">
        <f>"Equity Raising Costs ($m Real "&amp;Assets!F4&amp;")"</f>
        <v>Equity Raising Costs ($m Real 2015)</v>
      </c>
      <c r="G46" s="291"/>
      <c r="H46" s="291"/>
      <c r="I46" s="291"/>
      <c r="J46" s="291"/>
      <c r="K46" s="291"/>
      <c r="L46" s="291"/>
      <c r="M46" s="291"/>
      <c r="N46" s="291"/>
      <c r="O46" s="291"/>
      <c r="P46" s="291"/>
      <c r="Q46" s="291"/>
      <c r="R46" s="567"/>
      <c r="S46" s="567"/>
      <c r="T46" s="567"/>
    </row>
    <row r="47" spans="1:20" s="305" customFormat="1">
      <c r="A47" s="565"/>
      <c r="B47" s="565"/>
      <c r="C47" s="565"/>
      <c r="D47" s="565"/>
      <c r="E47" s="565"/>
      <c r="F47" s="574"/>
      <c r="G47" s="575"/>
      <c r="H47" s="575"/>
      <c r="I47" s="575"/>
      <c r="J47" s="575"/>
      <c r="K47" s="575"/>
      <c r="L47" s="575"/>
      <c r="M47" s="575"/>
      <c r="N47" s="575"/>
      <c r="O47" s="575"/>
      <c r="P47" s="575"/>
      <c r="Q47" s="575"/>
      <c r="R47" s="567"/>
      <c r="S47" s="567"/>
      <c r="T47" s="567"/>
    </row>
    <row r="48" spans="1:20" s="305" customFormat="1">
      <c r="A48" s="565"/>
      <c r="B48" s="565"/>
      <c r="C48" s="565"/>
      <c r="D48" s="565"/>
      <c r="E48" s="565"/>
      <c r="F48" s="576" t="s">
        <v>222</v>
      </c>
      <c r="G48" s="301"/>
      <c r="H48" s="301"/>
      <c r="I48" s="301"/>
      <c r="J48" s="301"/>
      <c r="K48" s="301"/>
      <c r="L48" s="301"/>
      <c r="M48" s="301"/>
      <c r="N48" s="301"/>
      <c r="O48" s="301"/>
      <c r="P48" s="301"/>
      <c r="Q48" s="300">
        <f>IF(Q42&gt;0,MIN(Q42,Q44),0)</f>
        <v>132.37889624389541</v>
      </c>
      <c r="R48" s="567"/>
      <c r="S48" s="567"/>
      <c r="T48" s="567"/>
    </row>
    <row r="49" spans="1:20" s="305" customFormat="1">
      <c r="A49" s="565"/>
      <c r="B49" s="565"/>
      <c r="C49" s="565"/>
      <c r="D49" s="565"/>
      <c r="E49" s="565"/>
      <c r="F49" s="567" t="s">
        <v>223</v>
      </c>
      <c r="G49" s="301"/>
      <c r="H49" s="301"/>
      <c r="I49" s="301"/>
      <c r="J49" s="301"/>
      <c r="K49" s="301"/>
      <c r="L49" s="301"/>
      <c r="M49" s="301"/>
      <c r="N49" s="301"/>
      <c r="O49" s="301"/>
      <c r="P49" s="301"/>
      <c r="Q49" s="300">
        <f>IF((Q42-Q44)&gt;0,(Q42-Q44),0)</f>
        <v>387.43568028815071</v>
      </c>
      <c r="R49" s="567"/>
      <c r="S49" s="567"/>
      <c r="T49" s="567"/>
    </row>
    <row r="50" spans="1:20" s="305" customFormat="1">
      <c r="A50" s="567"/>
      <c r="B50" s="567"/>
      <c r="C50" s="567"/>
      <c r="D50" s="567"/>
      <c r="E50" s="567"/>
      <c r="F50" s="567" t="s">
        <v>224</v>
      </c>
      <c r="G50" s="301"/>
      <c r="H50" s="301"/>
      <c r="I50" s="301"/>
      <c r="J50" s="301"/>
      <c r="K50" s="301"/>
      <c r="L50" s="301"/>
      <c r="M50" s="301"/>
      <c r="N50" s="301"/>
      <c r="O50" s="301"/>
      <c r="P50" s="301"/>
      <c r="Q50" s="577">
        <f>SUM(Q48:Q49)</f>
        <v>519.81457653204609</v>
      </c>
      <c r="R50" s="567"/>
      <c r="S50" s="567"/>
      <c r="T50" s="567"/>
    </row>
    <row r="51" spans="1:20">
      <c r="A51" s="567"/>
      <c r="B51" s="567"/>
      <c r="C51" s="567"/>
      <c r="D51" s="567"/>
      <c r="E51" s="567"/>
      <c r="F51" s="567"/>
      <c r="G51" s="301"/>
      <c r="H51" s="301"/>
      <c r="I51" s="301"/>
      <c r="J51" s="301"/>
      <c r="K51" s="301"/>
      <c r="L51" s="301"/>
      <c r="M51" s="301"/>
      <c r="N51" s="301"/>
      <c r="O51" s="301"/>
      <c r="P51" s="301"/>
      <c r="Q51" s="301"/>
      <c r="R51" s="567"/>
      <c r="S51" s="567"/>
      <c r="T51" s="567"/>
    </row>
    <row r="52" spans="1:20">
      <c r="A52" s="284"/>
      <c r="B52" s="284"/>
      <c r="C52" s="284"/>
      <c r="D52" s="284"/>
      <c r="E52" s="284"/>
      <c r="F52" s="325" t="s">
        <v>445</v>
      </c>
      <c r="G52" s="302"/>
      <c r="H52" s="302"/>
      <c r="I52" s="302"/>
      <c r="J52" s="302"/>
      <c r="K52" s="302"/>
      <c r="L52" s="302"/>
      <c r="M52" s="302"/>
      <c r="N52" s="302"/>
      <c r="O52" s="302"/>
      <c r="P52" s="302"/>
      <c r="Q52" s="303">
        <f>Q48*Drpc</f>
        <v>1.3237889624389541</v>
      </c>
      <c r="R52" s="284"/>
      <c r="S52" s="284"/>
      <c r="T52" s="284"/>
    </row>
    <row r="53" spans="1:20">
      <c r="A53" s="284"/>
      <c r="B53" s="284"/>
      <c r="C53" s="284"/>
      <c r="D53" s="284"/>
      <c r="E53" s="284"/>
      <c r="F53" s="325" t="s">
        <v>446</v>
      </c>
      <c r="G53" s="302"/>
      <c r="H53" s="302"/>
      <c r="I53" s="302"/>
      <c r="J53" s="302"/>
      <c r="K53" s="302"/>
      <c r="L53" s="302"/>
      <c r="M53" s="302"/>
      <c r="N53" s="302"/>
      <c r="O53" s="302"/>
      <c r="P53" s="302"/>
      <c r="Q53" s="303">
        <f>Q49*Seo</f>
        <v>11.623070408644521</v>
      </c>
      <c r="R53" s="284"/>
      <c r="S53" s="284"/>
      <c r="T53" s="284"/>
    </row>
    <row r="54" spans="1:20">
      <c r="A54" s="284"/>
      <c r="B54" s="284"/>
      <c r="C54" s="284"/>
      <c r="D54" s="284"/>
      <c r="E54" s="284"/>
      <c r="F54" s="325" t="s">
        <v>442</v>
      </c>
      <c r="G54" s="302"/>
      <c r="H54" s="302"/>
      <c r="I54" s="302"/>
      <c r="J54" s="302"/>
      <c r="K54" s="302"/>
      <c r="L54" s="302"/>
      <c r="M54" s="302"/>
      <c r="N54" s="302"/>
      <c r="O54" s="302"/>
      <c r="P54" s="304"/>
      <c r="Q54" s="367">
        <f>SUM(Q52:Q53)</f>
        <v>12.946859371083475</v>
      </c>
      <c r="R54" s="284"/>
      <c r="S54" s="346"/>
      <c r="T54" s="284"/>
    </row>
    <row r="55" spans="1:20">
      <c r="A55" s="284"/>
      <c r="B55" s="284"/>
      <c r="C55" s="284"/>
      <c r="D55" s="284"/>
      <c r="E55" s="284"/>
      <c r="F55" s="284"/>
      <c r="G55" s="284"/>
      <c r="H55" s="284"/>
      <c r="I55" s="284"/>
      <c r="J55" s="284"/>
      <c r="K55" s="284"/>
      <c r="L55" s="284"/>
      <c r="M55" s="284"/>
      <c r="N55" s="284"/>
      <c r="O55" s="284"/>
      <c r="P55" s="284"/>
      <c r="Q55" s="793"/>
      <c r="R55" s="284"/>
      <c r="S55" s="346"/>
      <c r="T55" s="284"/>
    </row>
    <row r="56" spans="1:20">
      <c r="A56" s="284"/>
      <c r="B56" s="284"/>
      <c r="C56" s="284"/>
      <c r="D56" s="284"/>
      <c r="E56" s="284"/>
      <c r="F56" s="284"/>
      <c r="G56" s="284"/>
      <c r="H56" s="284"/>
      <c r="I56" s="284"/>
      <c r="J56" s="284"/>
      <c r="K56" s="284"/>
      <c r="L56" s="284"/>
      <c r="M56" s="284"/>
      <c r="N56" s="284"/>
      <c r="O56" s="284"/>
      <c r="P56" s="284"/>
      <c r="Q56" s="766">
        <f>Q54-MAX(ERC_Final_Calc,0)</f>
        <v>0</v>
      </c>
      <c r="R56" s="284"/>
      <c r="S56" s="284"/>
      <c r="T56" s="284"/>
    </row>
    <row r="57" spans="1:20">
      <c r="A57" s="284"/>
      <c r="B57" s="284"/>
      <c r="C57" s="284"/>
      <c r="D57" s="284"/>
      <c r="E57" s="284"/>
      <c r="F57" s="284"/>
      <c r="G57" s="284"/>
      <c r="H57" s="284"/>
      <c r="I57" s="284"/>
      <c r="J57" s="284"/>
      <c r="K57" s="284"/>
      <c r="L57" s="284"/>
      <c r="M57" s="325"/>
      <c r="N57" s="284"/>
      <c r="O57" s="284"/>
      <c r="P57" s="325"/>
      <c r="Q57" s="284"/>
      <c r="R57" s="284"/>
      <c r="S57" s="284"/>
      <c r="T57" s="284"/>
    </row>
    <row r="58" spans="1:20">
      <c r="A58" s="284"/>
      <c r="B58" s="284"/>
      <c r="C58" s="284"/>
      <c r="D58" s="284"/>
      <c r="E58" s="284"/>
      <c r="F58" s="284"/>
      <c r="G58" s="284"/>
      <c r="H58" s="284"/>
      <c r="I58" s="284"/>
      <c r="J58" s="284"/>
      <c r="K58" s="284"/>
      <c r="L58" s="284"/>
      <c r="M58" s="284"/>
      <c r="N58" s="284"/>
      <c r="O58" s="284"/>
      <c r="P58" s="284"/>
      <c r="Q58" s="284"/>
      <c r="R58" s="284"/>
      <c r="S58" s="284"/>
      <c r="T58" s="284"/>
    </row>
    <row r="59" spans="1:20">
      <c r="A59" s="284"/>
      <c r="B59" s="284"/>
      <c r="C59" s="284"/>
      <c r="D59" s="284"/>
      <c r="E59" s="284"/>
      <c r="F59" s="284"/>
      <c r="G59" s="284"/>
      <c r="H59" s="284"/>
      <c r="I59" s="284"/>
      <c r="J59" s="284"/>
      <c r="K59" s="284"/>
      <c r="L59" s="284"/>
      <c r="M59" s="284"/>
      <c r="N59" s="284"/>
      <c r="O59" s="284"/>
      <c r="P59" s="284"/>
      <c r="Q59" s="284"/>
      <c r="R59" s="284"/>
      <c r="S59" s="284"/>
      <c r="T59" s="284"/>
    </row>
  </sheetData>
  <mergeCells count="1">
    <mergeCell ref="G19:I19"/>
  </mergeCells>
  <pageMargins left="0.7" right="0.7" top="0.75" bottom="0.75" header="0.3" footer="0.3"/>
  <pageSetup paperSize="9" scale="53" orientation="portrait" r:id="rId1"/>
  <ignoredErrors>
    <ignoredError sqref="G35:J35 K35:P35" 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14:formula1>
            <xm:f>'X factors'!$Y$2:$Y$4</xm:f>
          </x14:formula1>
          <xm:sqref>G19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A200"/>
  <sheetViews>
    <sheetView topLeftCell="A7" zoomScale="85" zoomScaleNormal="85" workbookViewId="0">
      <selection activeCell="AA43" sqref="AA43"/>
    </sheetView>
  </sheetViews>
  <sheetFormatPr defaultRowHeight="12.75"/>
  <cols>
    <col min="1" max="2" width="1.7109375" customWidth="1"/>
    <col min="3" max="14" width="7.42578125" customWidth="1"/>
    <col min="15" max="23" width="4" customWidth="1"/>
    <col min="24" max="24" width="7.42578125" customWidth="1"/>
  </cols>
  <sheetData>
    <row r="1" spans="1:53">
      <c r="A1" s="17"/>
      <c r="B1" s="17"/>
      <c r="C1" s="26"/>
      <c r="D1" s="26"/>
      <c r="E1" s="26"/>
      <c r="F1" s="26"/>
      <c r="G1" s="24"/>
      <c r="H1" s="507"/>
      <c r="I1" s="507"/>
      <c r="J1" s="62"/>
      <c r="K1" s="507"/>
      <c r="L1" s="507"/>
      <c r="M1" s="507"/>
      <c r="N1" s="63"/>
      <c r="O1" s="63"/>
      <c r="P1" s="63"/>
      <c r="Q1" s="17"/>
      <c r="R1" s="237"/>
      <c r="S1" s="237"/>
      <c r="T1" s="237"/>
      <c r="U1" s="237"/>
      <c r="V1" s="237"/>
      <c r="W1" s="237"/>
      <c r="X1" s="237"/>
      <c r="Y1" s="237"/>
      <c r="Z1" s="237"/>
      <c r="AA1" s="237"/>
      <c r="AB1" s="237"/>
      <c r="AC1" s="237"/>
      <c r="AD1" s="237"/>
      <c r="AE1" s="237"/>
      <c r="AF1" s="237"/>
      <c r="AG1" s="237"/>
      <c r="AH1" s="237"/>
      <c r="AI1" s="237"/>
      <c r="AJ1" s="237"/>
      <c r="AK1" s="237"/>
      <c r="AL1" s="237"/>
      <c r="AM1" s="237"/>
      <c r="AN1" s="237"/>
      <c r="AO1" s="237"/>
      <c r="AP1" s="237"/>
      <c r="AQ1" s="237"/>
      <c r="AR1" s="237"/>
      <c r="AS1" s="237"/>
      <c r="AT1" s="237"/>
      <c r="AU1" s="237"/>
      <c r="AV1" s="237"/>
      <c r="AW1" s="237"/>
      <c r="AX1" s="237"/>
      <c r="AY1" s="237"/>
      <c r="AZ1" s="237"/>
      <c r="BA1" s="4"/>
    </row>
    <row r="2" spans="1:53" ht="15.75">
      <c r="A2" s="24"/>
      <c r="B2" s="24"/>
      <c r="C2" s="506" t="str">
        <f>'DMS input'!$C$16&amp;" - Revenue Charts"&amp;" - DNSP PTRM - version "&amp;Intro!$L$4</f>
        <v>Powercor - Revenue Charts - DNSP PTRM - version 3</v>
      </c>
      <c r="D2" s="506"/>
      <c r="E2" s="24"/>
      <c r="F2" s="24"/>
      <c r="G2" s="24"/>
      <c r="H2" s="24"/>
      <c r="I2" s="24"/>
      <c r="J2" s="24"/>
      <c r="K2" s="24"/>
      <c r="L2" s="24"/>
      <c r="M2" s="24"/>
      <c r="N2" s="24"/>
      <c r="O2" s="24"/>
      <c r="P2" s="24"/>
      <c r="Q2" s="24"/>
      <c r="R2" s="237"/>
      <c r="S2" s="237"/>
      <c r="T2" s="237"/>
      <c r="U2" s="237"/>
      <c r="V2" s="237"/>
      <c r="W2" s="237"/>
      <c r="X2" s="237"/>
      <c r="Y2" s="237"/>
      <c r="Z2" s="237"/>
      <c r="AA2" s="237"/>
      <c r="AB2" s="237"/>
      <c r="AC2" s="237"/>
      <c r="AD2" s="237"/>
      <c r="AE2" s="237"/>
      <c r="AF2" s="237"/>
      <c r="AG2" s="237"/>
      <c r="AH2" s="237"/>
      <c r="AI2" s="237"/>
      <c r="AJ2" s="237"/>
      <c r="AK2" s="237"/>
      <c r="AL2" s="237"/>
      <c r="AM2" s="237"/>
      <c r="AN2" s="237"/>
      <c r="AO2" s="237"/>
      <c r="AP2" s="237"/>
      <c r="AQ2" s="237"/>
      <c r="AR2" s="237"/>
      <c r="AS2" s="237"/>
      <c r="AT2" s="237"/>
      <c r="AU2" s="237"/>
      <c r="AV2" s="237"/>
      <c r="AW2" s="237"/>
      <c r="AX2" s="237"/>
      <c r="AY2" s="237"/>
      <c r="AZ2" s="237"/>
      <c r="BA2" s="4"/>
    </row>
    <row r="3" spans="1:53" s="7" customFormat="1">
      <c r="A3" s="46"/>
      <c r="B3" s="46"/>
      <c r="C3" s="46"/>
      <c r="D3" s="46"/>
      <c r="E3" s="46"/>
      <c r="F3" s="46"/>
      <c r="G3" s="47"/>
      <c r="H3" s="47"/>
      <c r="I3" s="47"/>
      <c r="J3" s="47"/>
      <c r="K3" s="47"/>
      <c r="L3" s="47"/>
      <c r="M3" s="47"/>
      <c r="N3" s="47"/>
      <c r="O3" s="47"/>
      <c r="P3" s="47"/>
      <c r="Q3" s="47"/>
      <c r="R3" s="46"/>
      <c r="S3" s="46"/>
      <c r="T3" s="46"/>
      <c r="U3" s="46"/>
      <c r="V3" s="46"/>
      <c r="W3" s="46"/>
      <c r="X3" s="46"/>
      <c r="Y3" s="46"/>
      <c r="Z3" s="46"/>
      <c r="AA3" s="46"/>
      <c r="AB3" s="46"/>
      <c r="AC3" s="46"/>
      <c r="AD3" s="46"/>
      <c r="AE3" s="46"/>
      <c r="AF3" s="46"/>
      <c r="AG3" s="46"/>
      <c r="AH3" s="46"/>
      <c r="AI3" s="46"/>
      <c r="AJ3" s="46"/>
      <c r="AK3" s="46"/>
      <c r="AL3" s="46"/>
      <c r="AM3" s="46"/>
      <c r="AN3" s="46"/>
      <c r="AO3" s="46"/>
      <c r="AP3" s="46"/>
      <c r="AQ3" s="46"/>
      <c r="AR3" s="46"/>
      <c r="AS3" s="46"/>
      <c r="AT3" s="46"/>
      <c r="AU3" s="46"/>
      <c r="AV3" s="46"/>
      <c r="AW3" s="46"/>
      <c r="AX3" s="46"/>
      <c r="AY3" s="46"/>
      <c r="AZ3" s="46"/>
    </row>
    <row r="4" spans="1:53" s="7" customFormat="1" ht="15.75">
      <c r="A4" s="123"/>
      <c r="B4" s="111"/>
      <c r="C4" s="124"/>
      <c r="D4" s="125"/>
      <c r="E4" s="125"/>
      <c r="F4" s="125"/>
      <c r="G4" s="126"/>
      <c r="H4" s="126"/>
      <c r="I4" s="126"/>
      <c r="J4" s="126"/>
      <c r="K4" s="126"/>
      <c r="L4" s="126"/>
      <c r="M4" s="126"/>
      <c r="N4" s="126"/>
      <c r="O4" s="126"/>
      <c r="P4" s="126"/>
      <c r="Q4" s="126"/>
      <c r="R4" s="123"/>
      <c r="S4" s="127"/>
      <c r="T4" s="127"/>
      <c r="U4" s="127"/>
      <c r="V4" s="127"/>
      <c r="W4" s="127"/>
      <c r="X4" s="127"/>
      <c r="Y4" s="46"/>
      <c r="Z4" s="46"/>
      <c r="AA4" s="46"/>
      <c r="AB4" s="46"/>
      <c r="AC4" s="46"/>
      <c r="AD4" s="46"/>
      <c r="AE4" s="46"/>
      <c r="AF4" s="46"/>
      <c r="AG4" s="46"/>
      <c r="AH4" s="46"/>
      <c r="AI4" s="46"/>
      <c r="AJ4" s="46"/>
      <c r="AK4" s="46"/>
      <c r="AL4" s="46"/>
      <c r="AM4" s="46"/>
      <c r="AN4" s="46"/>
      <c r="AO4" s="46"/>
      <c r="AP4" s="46"/>
      <c r="AQ4" s="46"/>
      <c r="AR4" s="46"/>
      <c r="AS4" s="46"/>
      <c r="AT4" s="46"/>
      <c r="AU4" s="46"/>
      <c r="AV4" s="46"/>
      <c r="AW4" s="46"/>
      <c r="AX4" s="46"/>
      <c r="AY4" s="46"/>
      <c r="AZ4" s="46"/>
    </row>
    <row r="5" spans="1:53" s="285" customFormat="1">
      <c r="A5" s="290"/>
      <c r="B5" s="290"/>
      <c r="C5" s="291" t="s">
        <v>283</v>
      </c>
      <c r="D5" s="290"/>
      <c r="E5" s="290"/>
      <c r="F5" s="291"/>
      <c r="G5" s="290"/>
      <c r="H5" s="290"/>
      <c r="I5" s="290"/>
      <c r="J5" s="290"/>
      <c r="K5" s="290"/>
      <c r="L5" s="290"/>
      <c r="M5" s="290"/>
      <c r="N5" s="290"/>
      <c r="O5" s="290"/>
      <c r="P5" s="290"/>
      <c r="Q5" s="290"/>
      <c r="R5" s="290"/>
      <c r="S5" s="290"/>
      <c r="T5" s="290"/>
      <c r="U5" s="290"/>
      <c r="V5" s="290"/>
      <c r="W5" s="290"/>
      <c r="X5" s="290"/>
      <c r="Y5" s="284"/>
      <c r="Z5" s="284"/>
      <c r="AA5" s="284"/>
      <c r="AB5" s="284"/>
      <c r="AC5" s="284"/>
      <c r="AD5" s="284"/>
      <c r="AE5" s="284"/>
      <c r="AF5" s="284"/>
      <c r="AG5" s="284"/>
      <c r="AH5" s="284"/>
      <c r="AI5" s="284"/>
      <c r="AJ5" s="284"/>
      <c r="AK5" s="284"/>
      <c r="AL5" s="284"/>
      <c r="AM5" s="284"/>
      <c r="AN5" s="284"/>
      <c r="AO5" s="284"/>
      <c r="AP5" s="284"/>
      <c r="AQ5" s="284"/>
      <c r="AR5" s="284"/>
      <c r="AS5" s="284"/>
      <c r="AT5" s="284"/>
      <c r="AU5" s="284"/>
      <c r="AV5" s="284"/>
      <c r="AW5" s="284"/>
      <c r="AX5" s="284"/>
      <c r="AY5" s="284"/>
      <c r="AZ5" s="284"/>
    </row>
    <row r="6" spans="1:53">
      <c r="A6" s="237"/>
      <c r="B6" s="237"/>
      <c r="C6" s="237"/>
      <c r="D6" s="237"/>
      <c r="E6" s="237"/>
      <c r="F6" s="237"/>
      <c r="G6" s="237"/>
      <c r="H6" s="237"/>
      <c r="I6" s="237"/>
      <c r="J6" s="237"/>
      <c r="K6" s="237"/>
      <c r="L6" s="237"/>
      <c r="M6" s="237"/>
      <c r="N6" s="237"/>
      <c r="O6" s="237"/>
      <c r="P6" s="237"/>
      <c r="Q6" s="237"/>
      <c r="R6" s="237"/>
      <c r="S6" s="237"/>
      <c r="T6" s="237"/>
      <c r="U6" s="237"/>
      <c r="V6" s="237"/>
      <c r="W6" s="237"/>
      <c r="X6" s="237"/>
      <c r="Y6" s="237"/>
      <c r="Z6" s="237"/>
      <c r="AA6" s="237"/>
      <c r="AB6" s="237"/>
      <c r="AC6" s="237"/>
      <c r="AD6" s="237"/>
      <c r="AE6" s="237"/>
      <c r="AF6" s="237"/>
      <c r="AG6" s="237"/>
      <c r="AH6" s="237"/>
      <c r="AI6" s="237"/>
      <c r="AJ6" s="237"/>
      <c r="AK6" s="237"/>
      <c r="AL6" s="237"/>
      <c r="AM6" s="237"/>
      <c r="AN6" s="237"/>
      <c r="AO6" s="237"/>
      <c r="AP6" s="237"/>
      <c r="AQ6" s="237"/>
      <c r="AR6" s="237"/>
      <c r="AS6" s="237"/>
      <c r="AT6" s="237"/>
      <c r="AU6" s="237"/>
      <c r="AV6" s="237"/>
      <c r="AW6" s="237"/>
      <c r="AX6" s="237"/>
      <c r="AY6" s="237"/>
      <c r="AZ6" s="237"/>
    </row>
    <row r="7" spans="1:53">
      <c r="A7" s="237"/>
      <c r="B7" s="237"/>
      <c r="C7" s="237"/>
      <c r="D7" s="237"/>
      <c r="E7" s="237"/>
      <c r="F7" s="237"/>
      <c r="G7" s="237"/>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237"/>
      <c r="AU7" s="237"/>
      <c r="AV7" s="237"/>
      <c r="AW7" s="237"/>
      <c r="AX7" s="237"/>
      <c r="AY7" s="237"/>
      <c r="AZ7" s="237"/>
    </row>
    <row r="8" spans="1:53">
      <c r="A8" s="237"/>
      <c r="B8" s="237"/>
      <c r="C8" s="237"/>
      <c r="D8" s="237"/>
      <c r="E8" s="237"/>
      <c r="F8" s="237"/>
      <c r="G8" s="237"/>
      <c r="H8" s="237"/>
      <c r="I8" s="237"/>
      <c r="J8" s="237"/>
      <c r="K8" s="237"/>
      <c r="L8" s="237"/>
      <c r="M8" s="237"/>
      <c r="N8" s="237"/>
      <c r="O8" s="237"/>
      <c r="P8" s="237"/>
      <c r="Q8" s="237"/>
      <c r="R8" s="237"/>
      <c r="S8" s="237"/>
      <c r="T8" s="237"/>
      <c r="U8" s="237"/>
      <c r="V8" s="237"/>
      <c r="W8" s="237"/>
      <c r="X8" s="237"/>
      <c r="Y8" s="46"/>
      <c r="Z8" s="46"/>
      <c r="AA8" s="46"/>
      <c r="AB8" s="46"/>
      <c r="AC8" s="46"/>
      <c r="AD8" s="46"/>
      <c r="AE8" s="46"/>
      <c r="AF8" s="46"/>
      <c r="AG8" s="46"/>
      <c r="AH8" s="46"/>
      <c r="AI8" s="46"/>
      <c r="AJ8" s="46"/>
      <c r="AK8" s="46"/>
      <c r="AL8" s="46"/>
      <c r="AM8" s="46"/>
      <c r="AN8" s="46"/>
      <c r="AO8" s="46"/>
      <c r="AP8" s="46"/>
      <c r="AQ8" s="46"/>
      <c r="AR8" s="46"/>
      <c r="AS8" s="46"/>
      <c r="AT8" s="46"/>
      <c r="AU8" s="46"/>
      <c r="AV8" s="46"/>
      <c r="AW8" s="46"/>
      <c r="AX8" s="46"/>
      <c r="AY8" s="46"/>
      <c r="AZ8" s="46"/>
    </row>
    <row r="9" spans="1:53">
      <c r="A9" s="237"/>
      <c r="B9" s="237"/>
      <c r="C9" s="237"/>
      <c r="D9" s="237"/>
      <c r="E9" s="237"/>
      <c r="F9" s="237"/>
      <c r="G9" s="237"/>
      <c r="H9" s="237"/>
      <c r="I9" s="237"/>
      <c r="J9" s="237"/>
      <c r="K9" s="237"/>
      <c r="L9" s="237"/>
      <c r="M9" s="237"/>
      <c r="N9" s="237"/>
      <c r="O9" s="237"/>
      <c r="P9" s="237"/>
      <c r="Q9" s="237"/>
      <c r="R9" s="237"/>
      <c r="S9" s="237"/>
      <c r="T9" s="237"/>
      <c r="U9" s="237"/>
      <c r="V9" s="237"/>
      <c r="W9" s="237"/>
      <c r="X9" s="237"/>
      <c r="Y9" s="46"/>
      <c r="Z9" s="46"/>
      <c r="AA9" s="46"/>
      <c r="AB9" s="46"/>
      <c r="AC9" s="46"/>
      <c r="AD9" s="46"/>
      <c r="AE9" s="46"/>
      <c r="AF9" s="46"/>
      <c r="AG9" s="46"/>
      <c r="AH9" s="46"/>
      <c r="AI9" s="46"/>
      <c r="AJ9" s="46"/>
      <c r="AK9" s="46"/>
      <c r="AL9" s="46"/>
      <c r="AM9" s="46"/>
      <c r="AN9" s="46"/>
      <c r="AO9" s="46"/>
      <c r="AP9" s="46"/>
      <c r="AQ9" s="46"/>
      <c r="AR9" s="46"/>
      <c r="AS9" s="46"/>
      <c r="AT9" s="46"/>
      <c r="AU9" s="46"/>
      <c r="AV9" s="46"/>
      <c r="AW9" s="46"/>
      <c r="AX9" s="46"/>
      <c r="AY9" s="46"/>
      <c r="AZ9" s="46"/>
    </row>
    <row r="10" spans="1:53">
      <c r="A10" s="237"/>
      <c r="B10" s="237"/>
      <c r="C10" s="237"/>
      <c r="D10" s="237"/>
      <c r="E10" s="237"/>
      <c r="F10" s="237"/>
      <c r="G10" s="237"/>
      <c r="H10" s="237"/>
      <c r="I10" s="237"/>
      <c r="J10" s="237"/>
      <c r="K10" s="237"/>
      <c r="L10" s="237"/>
      <c r="M10" s="237"/>
      <c r="N10" s="237"/>
      <c r="O10" s="237"/>
      <c r="P10" s="237"/>
      <c r="Q10" s="237"/>
      <c r="R10" s="237"/>
      <c r="S10" s="237"/>
      <c r="T10" s="237"/>
      <c r="U10" s="237"/>
      <c r="V10" s="237"/>
      <c r="W10" s="237"/>
      <c r="X10" s="237"/>
      <c r="Y10" s="284"/>
      <c r="Z10" s="284"/>
      <c r="AA10" s="284"/>
      <c r="AB10" s="284"/>
      <c r="AC10" s="284"/>
      <c r="AD10" s="284"/>
      <c r="AE10" s="284"/>
      <c r="AF10" s="284"/>
      <c r="AG10" s="284"/>
      <c r="AH10" s="284"/>
      <c r="AI10" s="284"/>
      <c r="AJ10" s="284"/>
      <c r="AK10" s="284"/>
      <c r="AL10" s="284"/>
      <c r="AM10" s="284"/>
      <c r="AN10" s="284"/>
      <c r="AO10" s="284"/>
      <c r="AP10" s="284"/>
      <c r="AQ10" s="284"/>
      <c r="AR10" s="284"/>
      <c r="AS10" s="284"/>
      <c r="AT10" s="284"/>
      <c r="AU10" s="284"/>
      <c r="AV10" s="284"/>
      <c r="AW10" s="284"/>
      <c r="AX10" s="284"/>
      <c r="AY10" s="284"/>
      <c r="AZ10" s="284"/>
    </row>
    <row r="11" spans="1:53">
      <c r="A11" s="237"/>
      <c r="B11" s="237"/>
      <c r="C11" s="237"/>
      <c r="D11" s="237"/>
      <c r="E11" s="237"/>
      <c r="F11" s="237"/>
      <c r="G11" s="237"/>
      <c r="H11" s="237"/>
      <c r="I11" s="237"/>
      <c r="J11" s="237"/>
      <c r="K11" s="237"/>
      <c r="L11" s="237"/>
      <c r="M11" s="237"/>
      <c r="N11" s="237"/>
      <c r="O11" s="237"/>
      <c r="P11" s="237"/>
      <c r="Q11" s="237"/>
      <c r="R11" s="237"/>
      <c r="S11" s="237"/>
      <c r="T11" s="237"/>
      <c r="U11" s="237"/>
      <c r="V11" s="237"/>
      <c r="W11" s="237"/>
      <c r="X11" s="237"/>
      <c r="Y11" s="237"/>
      <c r="Z11" s="237"/>
      <c r="AA11" s="237"/>
      <c r="AB11" s="237"/>
      <c r="AC11" s="237"/>
      <c r="AD11" s="237"/>
      <c r="AE11" s="237"/>
      <c r="AF11" s="237"/>
      <c r="AG11" s="237"/>
      <c r="AH11" s="237"/>
      <c r="AI11" s="237"/>
      <c r="AJ11" s="237"/>
      <c r="AK11" s="237"/>
      <c r="AL11" s="237"/>
      <c r="AM11" s="237"/>
      <c r="AN11" s="237"/>
      <c r="AO11" s="237"/>
      <c r="AP11" s="237"/>
      <c r="AQ11" s="237"/>
      <c r="AR11" s="237"/>
      <c r="AS11" s="237"/>
      <c r="AT11" s="237"/>
      <c r="AU11" s="237"/>
      <c r="AV11" s="237"/>
      <c r="AW11" s="237"/>
      <c r="AX11" s="237"/>
      <c r="AY11" s="237"/>
      <c r="AZ11" s="237"/>
    </row>
    <row r="12" spans="1:53">
      <c r="A12" s="237"/>
      <c r="B12" s="237"/>
      <c r="C12" s="237"/>
      <c r="D12" s="237"/>
      <c r="E12" s="237"/>
      <c r="F12" s="237"/>
      <c r="G12" s="237"/>
      <c r="H12" s="237"/>
      <c r="I12" s="237"/>
      <c r="J12" s="237"/>
      <c r="K12" s="237"/>
      <c r="L12" s="237"/>
      <c r="M12" s="237"/>
      <c r="N12" s="237"/>
      <c r="O12" s="237"/>
      <c r="P12" s="237"/>
      <c r="Q12" s="237"/>
      <c r="R12" s="237"/>
      <c r="S12" s="237"/>
      <c r="T12" s="237"/>
      <c r="U12" s="237"/>
      <c r="V12" s="237"/>
      <c r="W12" s="237"/>
      <c r="X12" s="237"/>
      <c r="Y12" s="237"/>
      <c r="Z12" s="237"/>
      <c r="AA12" s="237"/>
      <c r="AB12" s="237"/>
      <c r="AC12" s="237"/>
      <c r="AD12" s="237"/>
      <c r="AE12" s="237"/>
      <c r="AF12" s="237"/>
      <c r="AG12" s="237"/>
      <c r="AH12" s="237"/>
      <c r="AI12" s="237"/>
      <c r="AJ12" s="237"/>
      <c r="AK12" s="237"/>
      <c r="AL12" s="237"/>
      <c r="AM12" s="237"/>
      <c r="AN12" s="237"/>
      <c r="AO12" s="237"/>
      <c r="AP12" s="237"/>
      <c r="AQ12" s="237"/>
      <c r="AR12" s="237"/>
      <c r="AS12" s="237"/>
      <c r="AT12" s="237"/>
      <c r="AU12" s="237"/>
      <c r="AV12" s="237"/>
      <c r="AW12" s="237"/>
      <c r="AX12" s="237"/>
      <c r="AY12" s="237"/>
      <c r="AZ12" s="237"/>
    </row>
    <row r="13" spans="1:53">
      <c r="A13" s="237"/>
      <c r="B13" s="237"/>
      <c r="C13" s="237"/>
      <c r="D13" s="237"/>
      <c r="E13" s="237"/>
      <c r="F13" s="237"/>
      <c r="G13" s="237"/>
      <c r="H13" s="237"/>
      <c r="I13" s="237"/>
      <c r="J13" s="237"/>
      <c r="K13" s="237"/>
      <c r="L13" s="237"/>
      <c r="M13" s="237"/>
      <c r="N13" s="237"/>
      <c r="O13" s="237"/>
      <c r="P13" s="237"/>
      <c r="Q13" s="237"/>
      <c r="R13" s="237"/>
      <c r="S13" s="237"/>
      <c r="T13" s="237"/>
      <c r="U13" s="237"/>
      <c r="V13" s="237"/>
      <c r="W13" s="237"/>
      <c r="X13" s="237"/>
      <c r="Y13" s="46"/>
      <c r="Z13" s="46"/>
      <c r="AA13" s="46"/>
      <c r="AB13" s="46"/>
      <c r="AC13" s="46"/>
      <c r="AD13" s="46"/>
      <c r="AE13" s="46"/>
      <c r="AF13" s="46"/>
      <c r="AG13" s="46"/>
      <c r="AH13" s="46"/>
      <c r="AI13" s="46"/>
      <c r="AJ13" s="46"/>
      <c r="AK13" s="46"/>
      <c r="AL13" s="46"/>
      <c r="AM13" s="46"/>
      <c r="AN13" s="46"/>
      <c r="AO13" s="46"/>
      <c r="AP13" s="46"/>
      <c r="AQ13" s="46"/>
      <c r="AR13" s="46"/>
      <c r="AS13" s="46"/>
      <c r="AT13" s="46"/>
      <c r="AU13" s="46"/>
      <c r="AV13" s="46"/>
      <c r="AW13" s="46"/>
      <c r="AX13" s="46"/>
      <c r="AY13" s="46"/>
      <c r="AZ13" s="46"/>
    </row>
    <row r="14" spans="1:53">
      <c r="A14" s="237"/>
      <c r="B14" s="237"/>
      <c r="C14" s="237"/>
      <c r="D14" s="237"/>
      <c r="E14" s="237"/>
      <c r="F14" s="237"/>
      <c r="G14" s="237"/>
      <c r="H14" s="237"/>
      <c r="I14" s="237"/>
      <c r="J14" s="237"/>
      <c r="K14" s="237"/>
      <c r="L14" s="237"/>
      <c r="M14" s="237"/>
      <c r="N14" s="237"/>
      <c r="O14" s="237"/>
      <c r="P14" s="237"/>
      <c r="Q14" s="237"/>
      <c r="R14" s="237"/>
      <c r="S14" s="237"/>
      <c r="T14" s="237"/>
      <c r="U14" s="237"/>
      <c r="V14" s="237"/>
      <c r="W14" s="237"/>
      <c r="X14" s="237"/>
      <c r="Y14" s="46"/>
      <c r="Z14" s="46"/>
      <c r="AA14" s="46"/>
      <c r="AB14" s="46"/>
      <c r="AC14" s="46"/>
      <c r="AD14" s="46"/>
      <c r="AE14" s="46"/>
      <c r="AF14" s="46"/>
      <c r="AG14" s="46"/>
      <c r="AH14" s="46"/>
      <c r="AI14" s="46"/>
      <c r="AJ14" s="46"/>
      <c r="AK14" s="46"/>
      <c r="AL14" s="46"/>
      <c r="AM14" s="46"/>
      <c r="AN14" s="46"/>
      <c r="AO14" s="46"/>
      <c r="AP14" s="46"/>
      <c r="AQ14" s="46"/>
      <c r="AR14" s="46"/>
      <c r="AS14" s="46"/>
      <c r="AT14" s="46"/>
      <c r="AU14" s="46"/>
      <c r="AV14" s="46"/>
      <c r="AW14" s="46"/>
      <c r="AX14" s="46"/>
      <c r="AY14" s="46"/>
      <c r="AZ14" s="46"/>
    </row>
    <row r="15" spans="1:53">
      <c r="A15" s="237"/>
      <c r="B15" s="237"/>
      <c r="C15" s="237"/>
      <c r="D15" s="237"/>
      <c r="E15" s="237"/>
      <c r="F15" s="237"/>
      <c r="G15" s="237"/>
      <c r="H15" s="237"/>
      <c r="I15" s="237"/>
      <c r="J15" s="237"/>
      <c r="K15" s="237"/>
      <c r="L15" s="237"/>
      <c r="M15" s="237"/>
      <c r="N15" s="237"/>
      <c r="O15" s="237"/>
      <c r="P15" s="237"/>
      <c r="Q15" s="237"/>
      <c r="R15" s="237"/>
      <c r="S15" s="237"/>
      <c r="T15" s="237"/>
      <c r="U15" s="237"/>
      <c r="V15" s="237"/>
      <c r="W15" s="237"/>
      <c r="X15" s="237"/>
      <c r="Y15" s="284"/>
      <c r="Z15" s="284"/>
      <c r="AA15" s="284"/>
      <c r="AB15" s="284"/>
      <c r="AC15" s="284"/>
      <c r="AD15" s="284"/>
      <c r="AE15" s="284"/>
      <c r="AF15" s="284"/>
      <c r="AG15" s="284"/>
      <c r="AH15" s="284"/>
      <c r="AI15" s="284"/>
      <c r="AJ15" s="284"/>
      <c r="AK15" s="284"/>
      <c r="AL15" s="284"/>
      <c r="AM15" s="284"/>
      <c r="AN15" s="284"/>
      <c r="AO15" s="284"/>
      <c r="AP15" s="284"/>
      <c r="AQ15" s="284"/>
      <c r="AR15" s="284"/>
      <c r="AS15" s="284"/>
      <c r="AT15" s="284"/>
      <c r="AU15" s="284"/>
      <c r="AV15" s="284"/>
      <c r="AW15" s="284"/>
      <c r="AX15" s="284"/>
      <c r="AY15" s="284"/>
      <c r="AZ15" s="284"/>
    </row>
    <row r="16" spans="1:53">
      <c r="A16" s="237"/>
      <c r="B16" s="237"/>
      <c r="C16" s="237"/>
      <c r="D16" s="237"/>
      <c r="E16" s="237"/>
      <c r="F16" s="237"/>
      <c r="G16" s="237"/>
      <c r="H16" s="237"/>
      <c r="I16" s="237"/>
      <c r="J16" s="237"/>
      <c r="K16" s="237"/>
      <c r="L16" s="237"/>
      <c r="M16" s="237"/>
      <c r="N16" s="237"/>
      <c r="O16" s="237"/>
      <c r="P16" s="237"/>
      <c r="Q16" s="237"/>
      <c r="R16" s="237"/>
      <c r="S16" s="237"/>
      <c r="T16" s="237"/>
      <c r="U16" s="237"/>
      <c r="V16" s="237"/>
      <c r="W16" s="237"/>
      <c r="X16" s="237"/>
      <c r="Y16" s="237"/>
      <c r="Z16" s="237"/>
      <c r="AA16" s="237"/>
      <c r="AB16" s="237"/>
      <c r="AC16" s="237"/>
      <c r="AD16" s="237"/>
      <c r="AE16" s="237"/>
      <c r="AF16" s="237"/>
      <c r="AG16" s="237"/>
      <c r="AH16" s="237"/>
      <c r="AI16" s="237"/>
      <c r="AJ16" s="237"/>
      <c r="AK16" s="237"/>
      <c r="AL16" s="237"/>
      <c r="AM16" s="237"/>
      <c r="AN16" s="237"/>
      <c r="AO16" s="237"/>
      <c r="AP16" s="237"/>
      <c r="AQ16" s="237"/>
      <c r="AR16" s="237"/>
      <c r="AS16" s="237"/>
      <c r="AT16" s="237"/>
      <c r="AU16" s="237"/>
      <c r="AV16" s="237"/>
      <c r="AW16" s="237"/>
      <c r="AX16" s="237"/>
      <c r="AY16" s="237"/>
      <c r="AZ16" s="237"/>
    </row>
    <row r="17" spans="1:52">
      <c r="A17" s="237"/>
      <c r="B17" s="237"/>
      <c r="C17" s="237"/>
      <c r="D17" s="237"/>
      <c r="E17" s="237"/>
      <c r="F17" s="237"/>
      <c r="G17" s="237"/>
      <c r="H17" s="237"/>
      <c r="I17" s="237"/>
      <c r="J17" s="237"/>
      <c r="K17" s="237"/>
      <c r="L17" s="237"/>
      <c r="M17" s="237"/>
      <c r="N17" s="237"/>
      <c r="O17" s="237"/>
      <c r="P17" s="237"/>
      <c r="Q17" s="237"/>
      <c r="R17" s="237"/>
      <c r="S17" s="237"/>
      <c r="T17" s="237"/>
      <c r="U17" s="237"/>
      <c r="V17" s="237"/>
      <c r="W17" s="237"/>
      <c r="X17" s="237"/>
      <c r="Y17" s="237"/>
      <c r="Z17" s="237"/>
      <c r="AA17" s="237"/>
      <c r="AB17" s="237"/>
      <c r="AC17" s="237"/>
      <c r="AD17" s="237"/>
      <c r="AE17" s="237"/>
      <c r="AF17" s="237"/>
      <c r="AG17" s="237"/>
      <c r="AH17" s="237"/>
      <c r="AI17" s="237"/>
      <c r="AJ17" s="237"/>
      <c r="AK17" s="237"/>
      <c r="AL17" s="237"/>
      <c r="AM17" s="237"/>
      <c r="AN17" s="237"/>
      <c r="AO17" s="237"/>
      <c r="AP17" s="237"/>
      <c r="AQ17" s="237"/>
      <c r="AR17" s="237"/>
      <c r="AS17" s="237"/>
      <c r="AT17" s="237"/>
      <c r="AU17" s="237"/>
      <c r="AV17" s="237"/>
      <c r="AW17" s="237"/>
      <c r="AX17" s="237"/>
      <c r="AY17" s="237"/>
      <c r="AZ17" s="237"/>
    </row>
    <row r="18" spans="1:52">
      <c r="A18" s="237"/>
      <c r="B18" s="237"/>
      <c r="C18" s="237"/>
      <c r="D18" s="237"/>
      <c r="E18" s="237"/>
      <c r="F18" s="237"/>
      <c r="G18" s="237"/>
      <c r="H18" s="237"/>
      <c r="I18" s="237"/>
      <c r="J18" s="237"/>
      <c r="K18" s="237"/>
      <c r="L18" s="237"/>
      <c r="M18" s="237"/>
      <c r="N18" s="237"/>
      <c r="O18" s="237"/>
      <c r="P18" s="237"/>
      <c r="Q18" s="237"/>
      <c r="R18" s="237"/>
      <c r="S18" s="237"/>
      <c r="T18" s="237"/>
      <c r="U18" s="237"/>
      <c r="V18" s="237"/>
      <c r="W18" s="237"/>
      <c r="X18" s="237"/>
      <c r="Y18" s="46"/>
      <c r="Z18" s="46"/>
      <c r="AA18" s="46"/>
      <c r="AB18" s="46"/>
      <c r="AC18" s="46"/>
      <c r="AD18" s="46"/>
      <c r="AE18" s="46"/>
      <c r="AF18" s="46"/>
      <c r="AG18" s="46"/>
      <c r="AH18" s="46"/>
      <c r="AI18" s="46"/>
      <c r="AJ18" s="46"/>
      <c r="AK18" s="46"/>
      <c r="AL18" s="46"/>
      <c r="AM18" s="46"/>
      <c r="AN18" s="46"/>
      <c r="AO18" s="46"/>
      <c r="AP18" s="46"/>
      <c r="AQ18" s="46"/>
      <c r="AR18" s="46"/>
      <c r="AS18" s="46"/>
      <c r="AT18" s="46"/>
      <c r="AU18" s="46"/>
      <c r="AV18" s="46"/>
      <c r="AW18" s="46"/>
      <c r="AX18" s="46"/>
      <c r="AY18" s="46"/>
      <c r="AZ18" s="46"/>
    </row>
    <row r="19" spans="1:52">
      <c r="A19" s="237"/>
      <c r="B19" s="237"/>
      <c r="C19" s="237"/>
      <c r="D19" s="237"/>
      <c r="E19" s="237"/>
      <c r="F19" s="237"/>
      <c r="G19" s="237"/>
      <c r="H19" s="237"/>
      <c r="I19" s="237"/>
      <c r="J19" s="237"/>
      <c r="K19" s="237"/>
      <c r="L19" s="237"/>
      <c r="M19" s="237"/>
      <c r="N19" s="237"/>
      <c r="O19" s="237"/>
      <c r="P19" s="237"/>
      <c r="Q19" s="237"/>
      <c r="R19" s="237"/>
      <c r="S19" s="237"/>
      <c r="T19" s="237"/>
      <c r="U19" s="237"/>
      <c r="V19" s="237"/>
      <c r="W19" s="237"/>
      <c r="X19" s="237"/>
      <c r="Y19" s="46"/>
      <c r="Z19" s="46"/>
      <c r="AA19" s="46"/>
      <c r="AB19" s="46"/>
      <c r="AC19" s="46"/>
      <c r="AD19" s="46"/>
      <c r="AE19" s="46"/>
      <c r="AF19" s="46"/>
      <c r="AG19" s="46"/>
      <c r="AH19" s="46"/>
      <c r="AI19" s="46"/>
      <c r="AJ19" s="46"/>
      <c r="AK19" s="46"/>
      <c r="AL19" s="46"/>
      <c r="AM19" s="46"/>
      <c r="AN19" s="46"/>
      <c r="AO19" s="46"/>
      <c r="AP19" s="46"/>
      <c r="AQ19" s="46"/>
      <c r="AR19" s="46"/>
      <c r="AS19" s="46"/>
      <c r="AT19" s="46"/>
      <c r="AU19" s="46"/>
      <c r="AV19" s="46"/>
      <c r="AW19" s="46"/>
      <c r="AX19" s="46"/>
      <c r="AY19" s="46"/>
      <c r="AZ19" s="46"/>
    </row>
    <row r="20" spans="1:52">
      <c r="A20" s="237"/>
      <c r="B20" s="237"/>
      <c r="C20" s="237"/>
      <c r="D20" s="237"/>
      <c r="E20" s="237"/>
      <c r="F20" s="237"/>
      <c r="G20" s="237"/>
      <c r="H20" s="237"/>
      <c r="I20" s="237"/>
      <c r="J20" s="237"/>
      <c r="K20" s="237"/>
      <c r="L20" s="237"/>
      <c r="M20" s="237"/>
      <c r="N20" s="237"/>
      <c r="O20" s="237"/>
      <c r="P20" s="237"/>
      <c r="Q20" s="237"/>
      <c r="R20" s="237"/>
      <c r="S20" s="237"/>
      <c r="T20" s="237"/>
      <c r="U20" s="237"/>
      <c r="V20" s="237"/>
      <c r="W20" s="237"/>
      <c r="X20" s="237"/>
      <c r="Y20" s="284"/>
      <c r="Z20" s="284"/>
      <c r="AA20" s="284"/>
      <c r="AB20" s="284"/>
      <c r="AC20" s="284"/>
      <c r="AD20" s="284"/>
      <c r="AE20" s="284"/>
      <c r="AF20" s="284"/>
      <c r="AG20" s="284"/>
      <c r="AH20" s="284"/>
      <c r="AI20" s="284"/>
      <c r="AJ20" s="284"/>
      <c r="AK20" s="284"/>
      <c r="AL20" s="284"/>
      <c r="AM20" s="284"/>
      <c r="AN20" s="284"/>
      <c r="AO20" s="284"/>
      <c r="AP20" s="284"/>
      <c r="AQ20" s="284"/>
      <c r="AR20" s="284"/>
      <c r="AS20" s="284"/>
      <c r="AT20" s="284"/>
      <c r="AU20" s="284"/>
      <c r="AV20" s="284"/>
      <c r="AW20" s="284"/>
      <c r="AX20" s="284"/>
      <c r="AY20" s="284"/>
      <c r="AZ20" s="284"/>
    </row>
    <row r="21" spans="1:52">
      <c r="A21" s="237"/>
      <c r="B21" s="237"/>
      <c r="C21" s="237"/>
      <c r="D21" s="237"/>
      <c r="E21" s="237"/>
      <c r="F21" s="237"/>
      <c r="G21" s="237"/>
      <c r="H21" s="237"/>
      <c r="I21" s="237"/>
      <c r="J21" s="237"/>
      <c r="K21" s="237"/>
      <c r="L21" s="237"/>
      <c r="M21" s="237"/>
      <c r="N21" s="237"/>
      <c r="O21" s="237"/>
      <c r="P21" s="237"/>
      <c r="Q21" s="237"/>
      <c r="R21" s="237"/>
      <c r="S21" s="237"/>
      <c r="T21" s="237"/>
      <c r="U21" s="237"/>
      <c r="V21" s="237"/>
      <c r="W21" s="237"/>
      <c r="X21" s="237"/>
      <c r="Y21" s="237"/>
      <c r="Z21" s="237"/>
      <c r="AA21" s="237"/>
      <c r="AB21" s="237"/>
      <c r="AC21" s="237"/>
      <c r="AD21" s="237"/>
      <c r="AE21" s="237"/>
      <c r="AF21" s="237"/>
      <c r="AG21" s="237"/>
      <c r="AH21" s="237"/>
      <c r="AI21" s="237"/>
      <c r="AJ21" s="237"/>
      <c r="AK21" s="237"/>
      <c r="AL21" s="237"/>
      <c r="AM21" s="237"/>
      <c r="AN21" s="237"/>
      <c r="AO21" s="237"/>
      <c r="AP21" s="237"/>
      <c r="AQ21" s="237"/>
      <c r="AR21" s="237"/>
      <c r="AS21" s="237"/>
      <c r="AT21" s="237"/>
      <c r="AU21" s="237"/>
      <c r="AV21" s="237"/>
      <c r="AW21" s="237"/>
      <c r="AX21" s="237"/>
      <c r="AY21" s="237"/>
      <c r="AZ21" s="237"/>
    </row>
    <row r="22" spans="1:52">
      <c r="A22" s="237"/>
      <c r="B22" s="237"/>
      <c r="C22" s="237"/>
      <c r="D22" s="237"/>
      <c r="E22" s="237"/>
      <c r="F22" s="237"/>
      <c r="G22" s="237"/>
      <c r="H22" s="237"/>
      <c r="I22" s="237"/>
      <c r="J22" s="237"/>
      <c r="K22" s="237"/>
      <c r="L22" s="237"/>
      <c r="M22" s="237"/>
      <c r="N22" s="237"/>
      <c r="O22" s="237"/>
      <c r="P22" s="237"/>
      <c r="Q22" s="237"/>
      <c r="R22" s="237"/>
      <c r="S22" s="237"/>
      <c r="T22" s="237"/>
      <c r="U22" s="237"/>
      <c r="V22" s="237"/>
      <c r="W22" s="237"/>
      <c r="X22" s="237"/>
      <c r="Y22" s="237"/>
      <c r="Z22" s="237"/>
      <c r="AA22" s="237"/>
      <c r="AB22" s="237"/>
      <c r="AC22" s="237"/>
      <c r="AD22" s="237"/>
      <c r="AE22" s="237"/>
      <c r="AF22" s="237"/>
      <c r="AG22" s="237"/>
      <c r="AH22" s="237"/>
      <c r="AI22" s="237"/>
      <c r="AJ22" s="237"/>
      <c r="AK22" s="237"/>
      <c r="AL22" s="237"/>
      <c r="AM22" s="237"/>
      <c r="AN22" s="237"/>
      <c r="AO22" s="237"/>
      <c r="AP22" s="237"/>
      <c r="AQ22" s="237"/>
      <c r="AR22" s="237"/>
      <c r="AS22" s="237"/>
      <c r="AT22" s="237"/>
      <c r="AU22" s="237"/>
      <c r="AV22" s="237"/>
      <c r="AW22" s="237"/>
      <c r="AX22" s="237"/>
      <c r="AY22" s="237"/>
      <c r="AZ22" s="237"/>
    </row>
    <row r="23" spans="1:52">
      <c r="A23" s="237"/>
      <c r="B23" s="237"/>
      <c r="C23" s="237"/>
      <c r="D23" s="237"/>
      <c r="E23" s="237"/>
      <c r="F23" s="237"/>
      <c r="G23" s="237"/>
      <c r="H23" s="237"/>
      <c r="I23" s="237"/>
      <c r="J23" s="237"/>
      <c r="K23" s="237"/>
      <c r="L23" s="237"/>
      <c r="M23" s="237"/>
      <c r="N23" s="237"/>
      <c r="O23" s="237"/>
      <c r="P23" s="237"/>
      <c r="Q23" s="237"/>
      <c r="R23" s="237"/>
      <c r="S23" s="237"/>
      <c r="T23" s="237"/>
      <c r="U23" s="237"/>
      <c r="V23" s="237"/>
      <c r="W23" s="237"/>
      <c r="X23" s="237"/>
      <c r="Y23" s="46"/>
      <c r="Z23" s="46"/>
      <c r="AA23" s="46"/>
      <c r="AB23" s="46"/>
      <c r="AC23" s="46"/>
      <c r="AD23" s="46"/>
      <c r="AE23" s="46"/>
      <c r="AF23" s="46"/>
      <c r="AG23" s="46"/>
      <c r="AH23" s="46"/>
      <c r="AI23" s="46"/>
      <c r="AJ23" s="46"/>
      <c r="AK23" s="46"/>
      <c r="AL23" s="46"/>
      <c r="AM23" s="46"/>
      <c r="AN23" s="46"/>
      <c r="AO23" s="46"/>
      <c r="AP23" s="46"/>
      <c r="AQ23" s="46"/>
      <c r="AR23" s="46"/>
      <c r="AS23" s="46"/>
      <c r="AT23" s="46"/>
      <c r="AU23" s="46"/>
      <c r="AV23" s="46"/>
      <c r="AW23" s="46"/>
      <c r="AX23" s="46"/>
      <c r="AY23" s="46"/>
      <c r="AZ23" s="46"/>
    </row>
    <row r="24" spans="1:52">
      <c r="A24" s="237"/>
      <c r="B24" s="237"/>
      <c r="C24" s="237"/>
      <c r="D24" s="237"/>
      <c r="E24" s="237"/>
      <c r="F24" s="237"/>
      <c r="G24" s="237"/>
      <c r="H24" s="237"/>
      <c r="I24" s="237"/>
      <c r="J24" s="237"/>
      <c r="K24" s="237"/>
      <c r="L24" s="237"/>
      <c r="M24" s="237"/>
      <c r="N24" s="237"/>
      <c r="O24" s="237"/>
      <c r="P24" s="237"/>
      <c r="Q24" s="237"/>
      <c r="R24" s="237"/>
      <c r="S24" s="237"/>
      <c r="T24" s="237"/>
      <c r="U24" s="237"/>
      <c r="V24" s="237"/>
      <c r="W24" s="237"/>
      <c r="X24" s="237"/>
      <c r="Y24" s="46"/>
      <c r="Z24" s="46"/>
      <c r="AA24" s="46"/>
      <c r="AB24" s="46"/>
      <c r="AC24" s="46"/>
      <c r="AD24" s="46"/>
      <c r="AE24" s="46"/>
      <c r="AF24" s="46"/>
      <c r="AG24" s="46"/>
      <c r="AH24" s="46"/>
      <c r="AI24" s="46"/>
      <c r="AJ24" s="46"/>
      <c r="AK24" s="46"/>
      <c r="AL24" s="46"/>
      <c r="AM24" s="46"/>
      <c r="AN24" s="46"/>
      <c r="AO24" s="46"/>
      <c r="AP24" s="46"/>
      <c r="AQ24" s="46"/>
      <c r="AR24" s="46"/>
      <c r="AS24" s="46"/>
      <c r="AT24" s="46"/>
      <c r="AU24" s="46"/>
      <c r="AV24" s="46"/>
      <c r="AW24" s="46"/>
      <c r="AX24" s="46"/>
      <c r="AY24" s="46"/>
      <c r="AZ24" s="46"/>
    </row>
    <row r="25" spans="1:52">
      <c r="A25" s="237"/>
      <c r="B25" s="237"/>
      <c r="C25" s="237"/>
      <c r="D25" s="237"/>
      <c r="E25" s="237"/>
      <c r="F25" s="237"/>
      <c r="G25" s="237"/>
      <c r="H25" s="237"/>
      <c r="I25" s="237"/>
      <c r="J25" s="237"/>
      <c r="K25" s="237"/>
      <c r="L25" s="237"/>
      <c r="M25" s="237"/>
      <c r="N25" s="237"/>
      <c r="O25" s="237"/>
      <c r="P25" s="237"/>
      <c r="Q25" s="237"/>
      <c r="R25" s="237"/>
      <c r="S25" s="237"/>
      <c r="T25" s="237"/>
      <c r="U25" s="237"/>
      <c r="V25" s="237"/>
      <c r="W25" s="237"/>
      <c r="X25" s="237"/>
      <c r="Y25" s="284"/>
      <c r="Z25" s="284"/>
      <c r="AA25" s="284"/>
      <c r="AB25" s="284"/>
      <c r="AC25" s="284"/>
      <c r="AD25" s="284"/>
      <c r="AE25" s="284"/>
      <c r="AF25" s="284"/>
      <c r="AG25" s="284"/>
      <c r="AH25" s="284"/>
      <c r="AI25" s="284"/>
      <c r="AJ25" s="284"/>
      <c r="AK25" s="284"/>
      <c r="AL25" s="284"/>
      <c r="AM25" s="284"/>
      <c r="AN25" s="284"/>
      <c r="AO25" s="284"/>
      <c r="AP25" s="284"/>
      <c r="AQ25" s="284"/>
      <c r="AR25" s="284"/>
      <c r="AS25" s="284"/>
      <c r="AT25" s="284"/>
      <c r="AU25" s="284"/>
      <c r="AV25" s="284"/>
      <c r="AW25" s="284"/>
      <c r="AX25" s="284"/>
      <c r="AY25" s="284"/>
      <c r="AZ25" s="284"/>
    </row>
    <row r="26" spans="1:52">
      <c r="A26" s="237"/>
      <c r="B26" s="237"/>
      <c r="C26" s="237"/>
      <c r="D26" s="237"/>
      <c r="E26" s="237"/>
      <c r="F26" s="237"/>
      <c r="G26" s="237"/>
      <c r="H26" s="237"/>
      <c r="I26" s="237"/>
      <c r="J26" s="237"/>
      <c r="K26" s="237"/>
      <c r="L26" s="237"/>
      <c r="M26" s="237"/>
      <c r="N26" s="237"/>
      <c r="O26" s="237"/>
      <c r="P26" s="237"/>
      <c r="Q26" s="237"/>
      <c r="R26" s="237"/>
      <c r="S26" s="237"/>
      <c r="T26" s="237"/>
      <c r="U26" s="237"/>
      <c r="V26" s="237"/>
      <c r="W26" s="237"/>
      <c r="X26" s="237"/>
      <c r="Y26" s="237"/>
      <c r="Z26" s="237"/>
      <c r="AA26" s="237"/>
      <c r="AB26" s="237"/>
      <c r="AC26" s="237"/>
      <c r="AD26" s="237"/>
      <c r="AE26" s="237"/>
      <c r="AF26" s="237"/>
      <c r="AG26" s="237"/>
      <c r="AH26" s="237"/>
      <c r="AI26" s="237"/>
      <c r="AJ26" s="237"/>
      <c r="AK26" s="237"/>
      <c r="AL26" s="237"/>
      <c r="AM26" s="237"/>
      <c r="AN26" s="237"/>
      <c r="AO26" s="237"/>
      <c r="AP26" s="237"/>
      <c r="AQ26" s="237"/>
      <c r="AR26" s="237"/>
      <c r="AS26" s="237"/>
      <c r="AT26" s="237"/>
      <c r="AU26" s="237"/>
      <c r="AV26" s="237"/>
      <c r="AW26" s="237"/>
      <c r="AX26" s="237"/>
      <c r="AY26" s="237"/>
      <c r="AZ26" s="237"/>
    </row>
    <row r="27" spans="1:52">
      <c r="A27" s="237"/>
      <c r="B27" s="237"/>
      <c r="C27" s="237"/>
      <c r="D27" s="237"/>
      <c r="E27" s="237"/>
      <c r="F27" s="237"/>
      <c r="G27" s="237"/>
      <c r="H27" s="237"/>
      <c r="I27" s="237"/>
      <c r="J27" s="237"/>
      <c r="K27" s="237"/>
      <c r="L27" s="237"/>
      <c r="M27" s="237"/>
      <c r="N27" s="237"/>
      <c r="O27" s="237"/>
      <c r="P27" s="237"/>
      <c r="Q27" s="237"/>
      <c r="R27" s="237"/>
      <c r="S27" s="237"/>
      <c r="T27" s="237"/>
      <c r="U27" s="237"/>
      <c r="V27" s="237"/>
      <c r="W27" s="237"/>
      <c r="X27" s="237"/>
      <c r="Y27" s="237"/>
      <c r="Z27" s="237"/>
      <c r="AA27" s="237"/>
      <c r="AB27" s="237"/>
      <c r="AC27" s="237"/>
      <c r="AD27" s="237"/>
      <c r="AE27" s="237"/>
      <c r="AF27" s="237"/>
      <c r="AG27" s="237"/>
      <c r="AH27" s="237"/>
      <c r="AI27" s="237"/>
      <c r="AJ27" s="237"/>
      <c r="AK27" s="237"/>
      <c r="AL27" s="237"/>
      <c r="AM27" s="237"/>
      <c r="AN27" s="237"/>
      <c r="AO27" s="237"/>
      <c r="AP27" s="237"/>
      <c r="AQ27" s="237"/>
      <c r="AR27" s="237"/>
      <c r="AS27" s="237"/>
      <c r="AT27" s="237"/>
      <c r="AU27" s="237"/>
      <c r="AV27" s="237"/>
      <c r="AW27" s="237"/>
      <c r="AX27" s="237"/>
      <c r="AY27" s="237"/>
      <c r="AZ27" s="237"/>
    </row>
    <row r="28" spans="1:52">
      <c r="A28" s="237"/>
      <c r="B28" s="237"/>
      <c r="C28" s="237"/>
      <c r="D28" s="237"/>
      <c r="E28" s="237"/>
      <c r="F28" s="237"/>
      <c r="G28" s="237"/>
      <c r="H28" s="237"/>
      <c r="I28" s="237"/>
      <c r="J28" s="237"/>
      <c r="K28" s="237"/>
      <c r="L28" s="237"/>
      <c r="M28" s="237"/>
      <c r="N28" s="237"/>
      <c r="O28" s="237"/>
      <c r="P28" s="237"/>
      <c r="Q28" s="237"/>
      <c r="R28" s="237"/>
      <c r="S28" s="237"/>
      <c r="T28" s="237"/>
      <c r="U28" s="237"/>
      <c r="V28" s="237"/>
      <c r="W28" s="237"/>
      <c r="X28" s="237"/>
      <c r="Y28" s="46"/>
      <c r="Z28" s="46"/>
      <c r="AA28" s="46"/>
      <c r="AB28" s="46"/>
      <c r="AC28" s="46"/>
      <c r="AD28" s="46"/>
      <c r="AE28" s="46"/>
      <c r="AF28" s="46"/>
      <c r="AG28" s="46"/>
      <c r="AH28" s="46"/>
      <c r="AI28" s="46"/>
      <c r="AJ28" s="46"/>
      <c r="AK28" s="46"/>
      <c r="AL28" s="46"/>
      <c r="AM28" s="46"/>
      <c r="AN28" s="46"/>
      <c r="AO28" s="46"/>
      <c r="AP28" s="46"/>
      <c r="AQ28" s="46"/>
      <c r="AR28" s="46"/>
      <c r="AS28" s="46"/>
      <c r="AT28" s="46"/>
      <c r="AU28" s="46"/>
      <c r="AV28" s="46"/>
      <c r="AW28" s="46"/>
      <c r="AX28" s="46"/>
      <c r="AY28" s="46"/>
      <c r="AZ28" s="46"/>
    </row>
    <row r="29" spans="1:52" s="285" customFormat="1">
      <c r="A29" s="290"/>
      <c r="B29" s="290"/>
      <c r="C29" s="291" t="s">
        <v>245</v>
      </c>
      <c r="D29" s="290"/>
      <c r="E29" s="290"/>
      <c r="F29" s="291"/>
      <c r="G29" s="290"/>
      <c r="H29" s="290"/>
      <c r="I29" s="290"/>
      <c r="J29" s="290"/>
      <c r="K29" s="290"/>
      <c r="L29" s="290"/>
      <c r="M29" s="290"/>
      <c r="N29" s="290"/>
      <c r="O29" s="290"/>
      <c r="P29" s="290"/>
      <c r="Q29" s="290"/>
      <c r="R29" s="290"/>
      <c r="S29" s="290"/>
      <c r="T29" s="290"/>
      <c r="U29" s="290"/>
      <c r="V29" s="290"/>
      <c r="W29" s="290"/>
      <c r="X29" s="290"/>
      <c r="Y29" s="46"/>
      <c r="Z29" s="46"/>
      <c r="AA29" s="46"/>
      <c r="AB29" s="46"/>
      <c r="AC29" s="46"/>
      <c r="AD29" s="46"/>
      <c r="AE29" s="46"/>
      <c r="AF29" s="46"/>
      <c r="AG29" s="46"/>
      <c r="AH29" s="46"/>
      <c r="AI29" s="46"/>
      <c r="AJ29" s="46"/>
      <c r="AK29" s="46"/>
      <c r="AL29" s="46"/>
      <c r="AM29" s="46"/>
      <c r="AN29" s="46"/>
      <c r="AO29" s="46"/>
      <c r="AP29" s="46"/>
      <c r="AQ29" s="46"/>
      <c r="AR29" s="46"/>
      <c r="AS29" s="46"/>
      <c r="AT29" s="46"/>
      <c r="AU29" s="46"/>
      <c r="AV29" s="46"/>
      <c r="AW29" s="46"/>
      <c r="AX29" s="46"/>
      <c r="AY29" s="46"/>
      <c r="AZ29" s="46"/>
    </row>
    <row r="30" spans="1:52">
      <c r="A30" s="237"/>
      <c r="B30" s="237"/>
      <c r="C30" s="237"/>
      <c r="D30" s="237"/>
      <c r="E30" s="237"/>
      <c r="F30" s="237"/>
      <c r="G30" s="237"/>
      <c r="H30" s="237"/>
      <c r="I30" s="237"/>
      <c r="J30" s="237"/>
      <c r="K30" s="237"/>
      <c r="L30" s="237"/>
      <c r="M30" s="237"/>
      <c r="N30" s="237"/>
      <c r="O30" s="237"/>
      <c r="P30" s="237"/>
      <c r="Q30" s="237"/>
      <c r="R30" s="237"/>
      <c r="S30" s="237"/>
      <c r="T30" s="237"/>
      <c r="U30" s="237"/>
      <c r="V30" s="237"/>
      <c r="W30" s="237"/>
      <c r="X30" s="237"/>
      <c r="Y30" s="284"/>
      <c r="Z30" s="284"/>
      <c r="AA30" s="284"/>
      <c r="AB30" s="284"/>
      <c r="AC30" s="284"/>
      <c r="AD30" s="284"/>
      <c r="AE30" s="284"/>
      <c r="AF30" s="284"/>
      <c r="AG30" s="284"/>
      <c r="AH30" s="284"/>
      <c r="AI30" s="284"/>
      <c r="AJ30" s="284"/>
      <c r="AK30" s="284"/>
      <c r="AL30" s="284"/>
      <c r="AM30" s="284"/>
      <c r="AN30" s="284"/>
      <c r="AO30" s="284"/>
      <c r="AP30" s="284"/>
      <c r="AQ30" s="284"/>
      <c r="AR30" s="284"/>
      <c r="AS30" s="284"/>
      <c r="AT30" s="284"/>
      <c r="AU30" s="284"/>
      <c r="AV30" s="284"/>
      <c r="AW30" s="284"/>
      <c r="AX30" s="284"/>
      <c r="AY30" s="284"/>
      <c r="AZ30" s="284"/>
    </row>
    <row r="31" spans="1:52">
      <c r="A31" s="237"/>
      <c r="B31" s="237"/>
      <c r="C31" s="237"/>
      <c r="D31" s="237"/>
      <c r="E31" s="237"/>
      <c r="F31" s="237"/>
      <c r="G31" s="237"/>
      <c r="H31" s="237"/>
      <c r="I31" s="237"/>
      <c r="J31" s="237"/>
      <c r="K31" s="237"/>
      <c r="L31" s="237"/>
      <c r="M31" s="237"/>
      <c r="N31" s="237"/>
      <c r="O31" s="237"/>
      <c r="P31" s="237"/>
      <c r="Q31" s="237"/>
      <c r="R31" s="237"/>
      <c r="S31" s="237"/>
      <c r="T31" s="237"/>
      <c r="U31" s="237"/>
      <c r="V31" s="237"/>
      <c r="W31" s="237"/>
      <c r="X31" s="237"/>
      <c r="Y31" s="237"/>
      <c r="Z31" s="237"/>
      <c r="AA31" s="237"/>
      <c r="AB31" s="237"/>
      <c r="AC31" s="237"/>
      <c r="AD31" s="237"/>
      <c r="AE31" s="237"/>
      <c r="AF31" s="237"/>
      <c r="AG31" s="237"/>
      <c r="AH31" s="237"/>
      <c r="AI31" s="237"/>
      <c r="AJ31" s="237"/>
      <c r="AK31" s="237"/>
      <c r="AL31" s="237"/>
      <c r="AM31" s="237"/>
      <c r="AN31" s="237"/>
      <c r="AO31" s="237"/>
      <c r="AP31" s="237"/>
      <c r="AQ31" s="237"/>
      <c r="AR31" s="237"/>
      <c r="AS31" s="237"/>
      <c r="AT31" s="237"/>
      <c r="AU31" s="237"/>
      <c r="AV31" s="237"/>
      <c r="AW31" s="237"/>
      <c r="AX31" s="237"/>
      <c r="AY31" s="237"/>
      <c r="AZ31" s="237"/>
    </row>
    <row r="32" spans="1:52">
      <c r="A32" s="237"/>
      <c r="B32" s="237"/>
      <c r="C32" s="237"/>
      <c r="D32" s="237"/>
      <c r="E32" s="237"/>
      <c r="F32" s="237"/>
      <c r="G32" s="237"/>
      <c r="H32" s="237"/>
      <c r="I32" s="237"/>
      <c r="J32" s="237"/>
      <c r="K32" s="237"/>
      <c r="L32" s="237"/>
      <c r="M32" s="237"/>
      <c r="N32" s="237"/>
      <c r="O32" s="237"/>
      <c r="P32" s="237"/>
      <c r="Q32" s="237"/>
      <c r="R32" s="237"/>
      <c r="S32" s="237"/>
      <c r="T32" s="237"/>
      <c r="U32" s="237"/>
      <c r="V32" s="237"/>
      <c r="W32" s="237"/>
      <c r="X32" s="237"/>
      <c r="Y32" s="237"/>
      <c r="Z32" s="237"/>
      <c r="AA32" s="237"/>
      <c r="AB32" s="237"/>
      <c r="AC32" s="237"/>
      <c r="AD32" s="237"/>
      <c r="AE32" s="237"/>
      <c r="AF32" s="237"/>
      <c r="AG32" s="237"/>
      <c r="AH32" s="237"/>
      <c r="AI32" s="237"/>
      <c r="AJ32" s="237"/>
      <c r="AK32" s="237"/>
      <c r="AL32" s="237"/>
      <c r="AM32" s="237"/>
      <c r="AN32" s="237"/>
      <c r="AO32" s="237"/>
      <c r="AP32" s="237"/>
      <c r="AQ32" s="237"/>
      <c r="AR32" s="237"/>
      <c r="AS32" s="237"/>
      <c r="AT32" s="237"/>
      <c r="AU32" s="237"/>
      <c r="AV32" s="237"/>
      <c r="AW32" s="237"/>
      <c r="AX32" s="237"/>
      <c r="AY32" s="237"/>
      <c r="AZ32" s="237"/>
    </row>
    <row r="33" spans="1:52">
      <c r="A33" s="237"/>
      <c r="B33" s="237"/>
      <c r="C33" s="237"/>
      <c r="D33" s="237"/>
      <c r="E33" s="237"/>
      <c r="F33" s="237"/>
      <c r="G33" s="237"/>
      <c r="H33" s="237"/>
      <c r="I33" s="237"/>
      <c r="J33" s="237"/>
      <c r="K33" s="237"/>
      <c r="L33" s="237"/>
      <c r="M33" s="237"/>
      <c r="N33" s="237"/>
      <c r="O33" s="237"/>
      <c r="P33" s="237"/>
      <c r="Q33" s="237"/>
      <c r="R33" s="237"/>
      <c r="S33" s="237"/>
      <c r="T33" s="237"/>
      <c r="U33" s="237"/>
      <c r="V33" s="237"/>
      <c r="W33" s="237"/>
      <c r="X33" s="237"/>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row>
    <row r="34" spans="1:52">
      <c r="A34" s="237"/>
      <c r="B34" s="237"/>
      <c r="C34" s="237"/>
      <c r="D34" s="237"/>
      <c r="E34" s="237"/>
      <c r="F34" s="237"/>
      <c r="G34" s="237"/>
      <c r="H34" s="237"/>
      <c r="I34" s="237"/>
      <c r="J34" s="237"/>
      <c r="K34" s="237"/>
      <c r="L34" s="237"/>
      <c r="M34" s="237"/>
      <c r="N34" s="237"/>
      <c r="O34" s="237"/>
      <c r="P34" s="237"/>
      <c r="Q34" s="237"/>
      <c r="R34" s="237"/>
      <c r="S34" s="237"/>
      <c r="T34" s="237"/>
      <c r="U34" s="237"/>
      <c r="V34" s="237"/>
      <c r="W34" s="237"/>
      <c r="X34" s="237"/>
      <c r="Y34" s="46"/>
      <c r="Z34" s="46"/>
      <c r="AA34" s="46"/>
      <c r="AB34" s="46"/>
      <c r="AC34" s="46"/>
      <c r="AD34" s="46"/>
      <c r="AE34" s="46"/>
      <c r="AF34" s="46"/>
      <c r="AG34" s="46"/>
      <c r="AH34" s="46"/>
      <c r="AI34" s="46"/>
      <c r="AJ34" s="46"/>
      <c r="AK34" s="46"/>
      <c r="AL34" s="46"/>
      <c r="AM34" s="46"/>
      <c r="AN34" s="46"/>
      <c r="AO34" s="46"/>
      <c r="AP34" s="46"/>
      <c r="AQ34" s="46"/>
      <c r="AR34" s="46"/>
      <c r="AS34" s="46"/>
      <c r="AT34" s="46"/>
      <c r="AU34" s="46"/>
      <c r="AV34" s="46"/>
      <c r="AW34" s="46"/>
      <c r="AX34" s="46"/>
      <c r="AY34" s="46"/>
      <c r="AZ34" s="46"/>
    </row>
    <row r="35" spans="1:52">
      <c r="A35" s="237"/>
      <c r="B35" s="237"/>
      <c r="C35" s="237"/>
      <c r="D35" s="237"/>
      <c r="E35" s="237"/>
      <c r="F35" s="237"/>
      <c r="G35" s="237"/>
      <c r="H35" s="237"/>
      <c r="I35" s="237"/>
      <c r="J35" s="237"/>
      <c r="K35" s="237"/>
      <c r="L35" s="237"/>
      <c r="M35" s="237"/>
      <c r="N35" s="237"/>
      <c r="O35" s="237"/>
      <c r="P35" s="237"/>
      <c r="Q35" s="237"/>
      <c r="R35" s="237"/>
      <c r="S35" s="237"/>
      <c r="T35" s="237"/>
      <c r="U35" s="237"/>
      <c r="V35" s="237"/>
      <c r="W35" s="237"/>
      <c r="X35" s="237"/>
      <c r="Y35" s="284"/>
      <c r="Z35" s="284"/>
      <c r="AA35" s="284"/>
      <c r="AB35" s="284"/>
      <c r="AC35" s="284"/>
      <c r="AD35" s="284"/>
      <c r="AE35" s="284"/>
      <c r="AF35" s="284"/>
      <c r="AG35" s="284"/>
      <c r="AH35" s="284"/>
      <c r="AI35" s="284"/>
      <c r="AJ35" s="284"/>
      <c r="AK35" s="284"/>
      <c r="AL35" s="284"/>
      <c r="AM35" s="284"/>
      <c r="AN35" s="284"/>
      <c r="AO35" s="284"/>
      <c r="AP35" s="284"/>
      <c r="AQ35" s="284"/>
      <c r="AR35" s="284"/>
      <c r="AS35" s="284"/>
      <c r="AT35" s="284"/>
      <c r="AU35" s="284"/>
      <c r="AV35" s="284"/>
      <c r="AW35" s="284"/>
      <c r="AX35" s="284"/>
      <c r="AY35" s="284"/>
      <c r="AZ35" s="284"/>
    </row>
    <row r="36" spans="1:52">
      <c r="A36" s="237"/>
      <c r="B36" s="237"/>
      <c r="C36" s="237"/>
      <c r="D36" s="237"/>
      <c r="E36" s="237"/>
      <c r="F36" s="237"/>
      <c r="G36" s="237"/>
      <c r="H36" s="237"/>
      <c r="I36" s="237"/>
      <c r="J36" s="237"/>
      <c r="K36" s="237"/>
      <c r="L36" s="237"/>
      <c r="M36" s="237"/>
      <c r="N36" s="237"/>
      <c r="O36" s="237"/>
      <c r="P36" s="237"/>
      <c r="Q36" s="237"/>
      <c r="R36" s="237"/>
      <c r="S36" s="237"/>
      <c r="T36" s="237"/>
      <c r="U36" s="237"/>
      <c r="V36" s="237"/>
      <c r="W36" s="237"/>
      <c r="X36" s="237"/>
      <c r="Y36" s="237"/>
      <c r="Z36" s="237"/>
      <c r="AA36" s="237"/>
      <c r="AB36" s="237"/>
      <c r="AC36" s="237"/>
      <c r="AD36" s="237"/>
      <c r="AE36" s="237"/>
      <c r="AF36" s="237"/>
      <c r="AG36" s="237"/>
      <c r="AH36" s="237"/>
      <c r="AI36" s="237"/>
      <c r="AJ36" s="237"/>
      <c r="AK36" s="237"/>
      <c r="AL36" s="237"/>
      <c r="AM36" s="237"/>
      <c r="AN36" s="237"/>
      <c r="AO36" s="237"/>
      <c r="AP36" s="237"/>
      <c r="AQ36" s="237"/>
      <c r="AR36" s="237"/>
      <c r="AS36" s="237"/>
      <c r="AT36" s="237"/>
      <c r="AU36" s="237"/>
      <c r="AV36" s="237"/>
      <c r="AW36" s="237"/>
      <c r="AX36" s="237"/>
      <c r="AY36" s="237"/>
      <c r="AZ36" s="237"/>
    </row>
    <row r="37" spans="1:52">
      <c r="A37" s="237"/>
      <c r="B37" s="237"/>
      <c r="C37" s="237"/>
      <c r="D37" s="237"/>
      <c r="E37" s="237"/>
      <c r="F37" s="237"/>
      <c r="G37" s="237"/>
      <c r="H37" s="237"/>
      <c r="I37" s="237"/>
      <c r="J37" s="237"/>
      <c r="K37" s="237"/>
      <c r="L37" s="237"/>
      <c r="M37" s="237"/>
      <c r="N37" s="237"/>
      <c r="O37" s="237"/>
      <c r="P37" s="237"/>
      <c r="Q37" s="237"/>
      <c r="R37" s="237"/>
      <c r="S37" s="237"/>
      <c r="T37" s="237"/>
      <c r="U37" s="237"/>
      <c r="V37" s="237"/>
      <c r="W37" s="237"/>
      <c r="X37" s="237"/>
      <c r="Y37" s="237"/>
      <c r="Z37" s="237"/>
      <c r="AA37" s="237"/>
      <c r="AB37" s="237"/>
      <c r="AC37" s="237"/>
      <c r="AD37" s="237"/>
      <c r="AE37" s="237"/>
      <c r="AF37" s="237"/>
      <c r="AG37" s="237"/>
      <c r="AH37" s="237"/>
      <c r="AI37" s="237"/>
      <c r="AJ37" s="237"/>
      <c r="AK37" s="237"/>
      <c r="AL37" s="237"/>
      <c r="AM37" s="237"/>
      <c r="AN37" s="237"/>
      <c r="AO37" s="237"/>
      <c r="AP37" s="237"/>
      <c r="AQ37" s="237"/>
      <c r="AR37" s="237"/>
      <c r="AS37" s="237"/>
      <c r="AT37" s="237"/>
      <c r="AU37" s="237"/>
      <c r="AV37" s="237"/>
      <c r="AW37" s="237"/>
      <c r="AX37" s="237"/>
      <c r="AY37" s="237"/>
      <c r="AZ37" s="237"/>
    </row>
    <row r="38" spans="1:52">
      <c r="A38" s="237"/>
      <c r="B38" s="237"/>
      <c r="C38" s="237"/>
      <c r="D38" s="237"/>
      <c r="E38" s="237"/>
      <c r="F38" s="237"/>
      <c r="G38" s="237"/>
      <c r="H38" s="237"/>
      <c r="I38" s="237"/>
      <c r="J38" s="237"/>
      <c r="K38" s="237"/>
      <c r="L38" s="237"/>
      <c r="M38" s="237"/>
      <c r="N38" s="237"/>
      <c r="O38" s="237"/>
      <c r="P38" s="237"/>
      <c r="Q38" s="237"/>
      <c r="R38" s="237"/>
      <c r="S38" s="237"/>
      <c r="T38" s="237"/>
      <c r="U38" s="237"/>
      <c r="V38" s="237"/>
      <c r="W38" s="237"/>
      <c r="X38" s="237"/>
      <c r="Y38" s="46"/>
      <c r="Z38" s="46"/>
      <c r="AA38" s="46"/>
      <c r="AB38" s="46"/>
      <c r="AC38" s="46"/>
      <c r="AD38" s="46"/>
      <c r="AE38" s="46"/>
      <c r="AF38" s="46"/>
      <c r="AG38" s="46"/>
      <c r="AH38" s="46"/>
      <c r="AI38" s="46"/>
      <c r="AJ38" s="46"/>
      <c r="AK38" s="46"/>
      <c r="AL38" s="46"/>
      <c r="AM38" s="46"/>
      <c r="AN38" s="46"/>
      <c r="AO38" s="46"/>
      <c r="AP38" s="46"/>
      <c r="AQ38" s="46"/>
      <c r="AR38" s="46"/>
      <c r="AS38" s="46"/>
      <c r="AT38" s="46"/>
      <c r="AU38" s="46"/>
      <c r="AV38" s="46"/>
      <c r="AW38" s="46"/>
      <c r="AX38" s="46"/>
      <c r="AY38" s="46"/>
      <c r="AZ38" s="46"/>
    </row>
    <row r="39" spans="1:52">
      <c r="A39" s="237"/>
      <c r="B39" s="237"/>
      <c r="C39" s="237"/>
      <c r="D39" s="237"/>
      <c r="E39" s="237"/>
      <c r="F39" s="237"/>
      <c r="G39" s="237"/>
      <c r="H39" s="237"/>
      <c r="I39" s="237"/>
      <c r="J39" s="237"/>
      <c r="K39" s="237"/>
      <c r="L39" s="237"/>
      <c r="M39" s="237"/>
      <c r="N39" s="237"/>
      <c r="O39" s="237"/>
      <c r="P39" s="237"/>
      <c r="Q39" s="237"/>
      <c r="R39" s="237"/>
      <c r="S39" s="237"/>
      <c r="T39" s="237"/>
      <c r="U39" s="237"/>
      <c r="V39" s="237"/>
      <c r="W39" s="237"/>
      <c r="X39" s="237"/>
      <c r="Y39" s="46"/>
      <c r="Z39" s="46"/>
      <c r="AA39" s="46"/>
      <c r="AB39" s="46"/>
      <c r="AC39" s="46"/>
      <c r="AD39" s="46"/>
      <c r="AE39" s="46"/>
      <c r="AF39" s="46"/>
      <c r="AG39" s="46"/>
      <c r="AH39" s="46"/>
      <c r="AI39" s="46"/>
      <c r="AJ39" s="46"/>
      <c r="AK39" s="46"/>
      <c r="AL39" s="46"/>
      <c r="AM39" s="46"/>
      <c r="AN39" s="46"/>
      <c r="AO39" s="46"/>
      <c r="AP39" s="46"/>
      <c r="AQ39" s="46"/>
      <c r="AR39" s="46"/>
      <c r="AS39" s="46"/>
      <c r="AT39" s="46"/>
      <c r="AU39" s="46"/>
      <c r="AV39" s="46"/>
      <c r="AW39" s="46"/>
      <c r="AX39" s="46"/>
      <c r="AY39" s="46"/>
      <c r="AZ39" s="46"/>
    </row>
    <row r="40" spans="1:52">
      <c r="A40" s="237"/>
      <c r="B40" s="237"/>
      <c r="C40" s="237"/>
      <c r="D40" s="237"/>
      <c r="E40" s="237"/>
      <c r="F40" s="237"/>
      <c r="G40" s="237"/>
      <c r="H40" s="237"/>
      <c r="I40" s="237"/>
      <c r="J40" s="237"/>
      <c r="K40" s="237"/>
      <c r="L40" s="237"/>
      <c r="M40" s="237"/>
      <c r="N40" s="237"/>
      <c r="O40" s="237"/>
      <c r="P40" s="237"/>
      <c r="Q40" s="237"/>
      <c r="R40" s="237"/>
      <c r="S40" s="237"/>
      <c r="T40" s="237"/>
      <c r="U40" s="237"/>
      <c r="V40" s="237"/>
      <c r="W40" s="237"/>
      <c r="X40" s="237"/>
      <c r="Y40" s="284"/>
      <c r="Z40" s="284"/>
      <c r="AA40" s="284"/>
      <c r="AB40" s="284"/>
      <c r="AC40" s="284"/>
      <c r="AD40" s="284"/>
      <c r="AE40" s="284"/>
      <c r="AF40" s="284"/>
      <c r="AG40" s="284"/>
      <c r="AH40" s="284"/>
      <c r="AI40" s="284"/>
      <c r="AJ40" s="284"/>
      <c r="AK40" s="284"/>
      <c r="AL40" s="284"/>
      <c r="AM40" s="284"/>
      <c r="AN40" s="284"/>
      <c r="AO40" s="284"/>
      <c r="AP40" s="284"/>
      <c r="AQ40" s="284"/>
      <c r="AR40" s="284"/>
      <c r="AS40" s="284"/>
      <c r="AT40" s="284"/>
      <c r="AU40" s="284"/>
      <c r="AV40" s="284"/>
      <c r="AW40" s="284"/>
      <c r="AX40" s="284"/>
      <c r="AY40" s="284"/>
      <c r="AZ40" s="284"/>
    </row>
    <row r="41" spans="1:52">
      <c r="A41" s="237"/>
      <c r="B41" s="237"/>
      <c r="C41" s="237"/>
      <c r="D41" s="237"/>
      <c r="E41" s="237"/>
      <c r="F41" s="237"/>
      <c r="G41" s="237"/>
      <c r="H41" s="237"/>
      <c r="I41" s="237"/>
      <c r="J41" s="237"/>
      <c r="K41" s="237"/>
      <c r="L41" s="237"/>
      <c r="M41" s="237"/>
      <c r="N41" s="237"/>
      <c r="O41" s="237"/>
      <c r="P41" s="237"/>
      <c r="Q41" s="237"/>
      <c r="R41" s="237"/>
      <c r="S41" s="237"/>
      <c r="T41" s="237"/>
      <c r="U41" s="237"/>
      <c r="V41" s="237"/>
      <c r="W41" s="237"/>
      <c r="X41" s="237"/>
      <c r="Y41" s="237"/>
      <c r="Z41" s="237"/>
      <c r="AA41" s="237"/>
      <c r="AB41" s="237"/>
      <c r="AC41" s="237"/>
      <c r="AD41" s="237"/>
      <c r="AE41" s="237"/>
      <c r="AF41" s="237"/>
      <c r="AG41" s="237"/>
      <c r="AH41" s="237"/>
      <c r="AI41" s="237"/>
      <c r="AJ41" s="237"/>
      <c r="AK41" s="237"/>
      <c r="AL41" s="237"/>
      <c r="AM41" s="237"/>
      <c r="AN41" s="237"/>
      <c r="AO41" s="237"/>
      <c r="AP41" s="237"/>
      <c r="AQ41" s="237"/>
      <c r="AR41" s="237"/>
      <c r="AS41" s="237"/>
      <c r="AT41" s="237"/>
      <c r="AU41" s="237"/>
      <c r="AV41" s="237"/>
      <c r="AW41" s="237"/>
      <c r="AX41" s="237"/>
      <c r="AY41" s="237"/>
      <c r="AZ41" s="237"/>
    </row>
    <row r="42" spans="1:52">
      <c r="A42" s="237"/>
      <c r="B42" s="237"/>
      <c r="C42" s="237"/>
      <c r="D42" s="237"/>
      <c r="E42" s="237"/>
      <c r="F42" s="237"/>
      <c r="G42" s="237"/>
      <c r="H42" s="237"/>
      <c r="I42" s="237"/>
      <c r="J42" s="237"/>
      <c r="K42" s="237"/>
      <c r="L42" s="237"/>
      <c r="M42" s="237"/>
      <c r="N42" s="237"/>
      <c r="O42" s="237"/>
      <c r="P42" s="237"/>
      <c r="Q42" s="237"/>
      <c r="R42" s="237"/>
      <c r="S42" s="237"/>
      <c r="T42" s="237"/>
      <c r="U42" s="237"/>
      <c r="V42" s="237"/>
      <c r="W42" s="237"/>
      <c r="X42" s="237"/>
      <c r="Y42" s="237"/>
      <c r="Z42" s="237"/>
      <c r="AA42" s="237"/>
      <c r="AB42" s="237"/>
      <c r="AC42" s="237"/>
      <c r="AD42" s="237"/>
      <c r="AE42" s="237"/>
      <c r="AF42" s="237"/>
      <c r="AG42" s="237"/>
      <c r="AH42" s="237"/>
      <c r="AI42" s="237"/>
      <c r="AJ42" s="237"/>
      <c r="AK42" s="237"/>
      <c r="AL42" s="237"/>
      <c r="AM42" s="237"/>
      <c r="AN42" s="237"/>
      <c r="AO42" s="237"/>
      <c r="AP42" s="237"/>
      <c r="AQ42" s="237"/>
      <c r="AR42" s="237"/>
      <c r="AS42" s="237"/>
      <c r="AT42" s="237"/>
      <c r="AU42" s="237"/>
      <c r="AV42" s="237"/>
      <c r="AW42" s="237"/>
      <c r="AX42" s="237"/>
      <c r="AY42" s="237"/>
      <c r="AZ42" s="237"/>
    </row>
    <row r="43" spans="1:52">
      <c r="A43" s="237"/>
      <c r="B43" s="237"/>
      <c r="C43" s="237"/>
      <c r="D43" s="237"/>
      <c r="E43" s="237"/>
      <c r="F43" s="237"/>
      <c r="G43" s="237"/>
      <c r="H43" s="237"/>
      <c r="I43" s="237"/>
      <c r="J43" s="237"/>
      <c r="K43" s="237"/>
      <c r="L43" s="237"/>
      <c r="M43" s="237"/>
      <c r="N43" s="237"/>
      <c r="O43" s="237"/>
      <c r="P43" s="237"/>
      <c r="Q43" s="237"/>
      <c r="R43" s="237"/>
      <c r="S43" s="237"/>
      <c r="T43" s="237"/>
      <c r="U43" s="237"/>
      <c r="V43" s="237"/>
      <c r="W43" s="237"/>
      <c r="X43" s="237"/>
      <c r="Y43" s="46"/>
      <c r="Z43" s="46"/>
      <c r="AA43" s="46"/>
      <c r="AB43" s="46"/>
      <c r="AC43" s="46"/>
      <c r="AD43" s="46"/>
      <c r="AE43" s="46"/>
      <c r="AF43" s="46"/>
      <c r="AG43" s="46"/>
      <c r="AH43" s="46"/>
      <c r="AI43" s="46"/>
      <c r="AJ43" s="46"/>
      <c r="AK43" s="46"/>
      <c r="AL43" s="46"/>
      <c r="AM43" s="46"/>
      <c r="AN43" s="46"/>
      <c r="AO43" s="46"/>
      <c r="AP43" s="46"/>
      <c r="AQ43" s="46"/>
      <c r="AR43" s="46"/>
      <c r="AS43" s="46"/>
      <c r="AT43" s="46"/>
      <c r="AU43" s="46"/>
      <c r="AV43" s="46"/>
      <c r="AW43" s="46"/>
      <c r="AX43" s="46"/>
      <c r="AY43" s="46"/>
      <c r="AZ43" s="46"/>
    </row>
    <row r="44" spans="1:52">
      <c r="A44" s="237"/>
      <c r="B44" s="237"/>
      <c r="C44" s="237"/>
      <c r="D44" s="237"/>
      <c r="E44" s="237"/>
      <c r="F44" s="237"/>
      <c r="G44" s="237"/>
      <c r="H44" s="237"/>
      <c r="I44" s="237"/>
      <c r="J44" s="237"/>
      <c r="K44" s="237"/>
      <c r="L44" s="237"/>
      <c r="M44" s="237"/>
      <c r="N44" s="237"/>
      <c r="O44" s="237"/>
      <c r="P44" s="237"/>
      <c r="Q44" s="237"/>
      <c r="R44" s="237"/>
      <c r="S44" s="237"/>
      <c r="T44" s="237"/>
      <c r="U44" s="237"/>
      <c r="V44" s="237"/>
      <c r="W44" s="237"/>
      <c r="X44" s="237"/>
      <c r="Y44" s="46"/>
      <c r="Z44" s="46"/>
      <c r="AA44" s="46"/>
      <c r="AB44" s="46"/>
      <c r="AC44" s="46"/>
      <c r="AD44" s="46"/>
      <c r="AE44" s="46"/>
      <c r="AF44" s="46"/>
      <c r="AG44" s="46"/>
      <c r="AH44" s="46"/>
      <c r="AI44" s="46"/>
      <c r="AJ44" s="46"/>
      <c r="AK44" s="46"/>
      <c r="AL44" s="46"/>
      <c r="AM44" s="46"/>
      <c r="AN44" s="46"/>
      <c r="AO44" s="46"/>
      <c r="AP44" s="46"/>
      <c r="AQ44" s="46"/>
      <c r="AR44" s="46"/>
      <c r="AS44" s="46"/>
      <c r="AT44" s="46"/>
      <c r="AU44" s="46"/>
      <c r="AV44" s="46"/>
      <c r="AW44" s="46"/>
      <c r="AX44" s="46"/>
      <c r="AY44" s="46"/>
      <c r="AZ44" s="46"/>
    </row>
    <row r="45" spans="1:52">
      <c r="A45" s="237"/>
      <c r="B45" s="237"/>
      <c r="C45" s="237"/>
      <c r="D45" s="237"/>
      <c r="E45" s="237"/>
      <c r="F45" s="237"/>
      <c r="G45" s="237"/>
      <c r="H45" s="237"/>
      <c r="I45" s="237"/>
      <c r="J45" s="237"/>
      <c r="K45" s="237"/>
      <c r="L45" s="237"/>
      <c r="M45" s="237"/>
      <c r="N45" s="237"/>
      <c r="O45" s="237"/>
      <c r="P45" s="237"/>
      <c r="Q45" s="237"/>
      <c r="R45" s="237"/>
      <c r="S45" s="237"/>
      <c r="T45" s="237"/>
      <c r="U45" s="237"/>
      <c r="V45" s="237"/>
      <c r="W45" s="237"/>
      <c r="X45" s="237"/>
      <c r="Y45" s="284"/>
      <c r="Z45" s="284"/>
      <c r="AA45" s="284"/>
      <c r="AB45" s="284"/>
      <c r="AC45" s="284"/>
      <c r="AD45" s="284"/>
      <c r="AE45" s="284"/>
      <c r="AF45" s="284"/>
      <c r="AG45" s="284"/>
      <c r="AH45" s="284"/>
      <c r="AI45" s="284"/>
      <c r="AJ45" s="284"/>
      <c r="AK45" s="284"/>
      <c r="AL45" s="284"/>
      <c r="AM45" s="284"/>
      <c r="AN45" s="284"/>
      <c r="AO45" s="284"/>
      <c r="AP45" s="284"/>
      <c r="AQ45" s="284"/>
      <c r="AR45" s="284"/>
      <c r="AS45" s="284"/>
      <c r="AT45" s="284"/>
      <c r="AU45" s="284"/>
      <c r="AV45" s="284"/>
      <c r="AW45" s="284"/>
      <c r="AX45" s="284"/>
      <c r="AY45" s="284"/>
      <c r="AZ45" s="284"/>
    </row>
    <row r="46" spans="1:52">
      <c r="A46" s="237"/>
      <c r="B46" s="237"/>
      <c r="C46" s="237"/>
      <c r="D46" s="237"/>
      <c r="E46" s="237"/>
      <c r="F46" s="237"/>
      <c r="G46" s="237"/>
      <c r="H46" s="237"/>
      <c r="I46" s="237"/>
      <c r="J46" s="237"/>
      <c r="K46" s="237"/>
      <c r="L46" s="237"/>
      <c r="M46" s="237"/>
      <c r="N46" s="237"/>
      <c r="O46" s="237"/>
      <c r="P46" s="237"/>
      <c r="Q46" s="237"/>
      <c r="R46" s="237"/>
      <c r="S46" s="237"/>
      <c r="T46" s="237"/>
      <c r="U46" s="237"/>
      <c r="V46" s="237"/>
      <c r="W46" s="237"/>
      <c r="X46" s="237"/>
      <c r="Y46" s="237"/>
      <c r="Z46" s="237"/>
      <c r="AA46" s="237"/>
      <c r="AB46" s="237"/>
      <c r="AC46" s="237"/>
      <c r="AD46" s="237"/>
      <c r="AE46" s="237"/>
      <c r="AF46" s="237"/>
      <c r="AG46" s="237"/>
      <c r="AH46" s="237"/>
      <c r="AI46" s="237"/>
      <c r="AJ46" s="237"/>
      <c r="AK46" s="237"/>
      <c r="AL46" s="237"/>
      <c r="AM46" s="237"/>
      <c r="AN46" s="237"/>
      <c r="AO46" s="237"/>
      <c r="AP46" s="237"/>
      <c r="AQ46" s="237"/>
      <c r="AR46" s="237"/>
      <c r="AS46" s="237"/>
      <c r="AT46" s="237"/>
      <c r="AU46" s="237"/>
      <c r="AV46" s="237"/>
      <c r="AW46" s="237"/>
      <c r="AX46" s="237"/>
      <c r="AY46" s="237"/>
      <c r="AZ46" s="237"/>
    </row>
    <row r="47" spans="1:52">
      <c r="A47" s="237"/>
      <c r="B47" s="237"/>
      <c r="C47" s="237"/>
      <c r="D47" s="237"/>
      <c r="E47" s="237"/>
      <c r="F47" s="237"/>
      <c r="G47" s="237"/>
      <c r="H47" s="237"/>
      <c r="I47" s="237"/>
      <c r="J47" s="237"/>
      <c r="K47" s="237"/>
      <c r="L47" s="237"/>
      <c r="M47" s="237"/>
      <c r="N47" s="237"/>
      <c r="O47" s="237"/>
      <c r="P47" s="237"/>
      <c r="Q47" s="237"/>
      <c r="R47" s="237"/>
      <c r="S47" s="237"/>
      <c r="T47" s="237"/>
      <c r="U47" s="237"/>
      <c r="V47" s="237"/>
      <c r="W47" s="237"/>
      <c r="X47" s="237"/>
      <c r="Y47" s="237"/>
      <c r="Z47" s="237"/>
      <c r="AA47" s="237"/>
      <c r="AB47" s="237"/>
      <c r="AC47" s="237"/>
      <c r="AD47" s="237"/>
      <c r="AE47" s="237"/>
      <c r="AF47" s="237"/>
      <c r="AG47" s="237"/>
      <c r="AH47" s="237"/>
      <c r="AI47" s="237"/>
      <c r="AJ47" s="237"/>
      <c r="AK47" s="237"/>
      <c r="AL47" s="237"/>
      <c r="AM47" s="237"/>
      <c r="AN47" s="237"/>
      <c r="AO47" s="237"/>
      <c r="AP47" s="237"/>
      <c r="AQ47" s="237"/>
      <c r="AR47" s="237"/>
      <c r="AS47" s="237"/>
      <c r="AT47" s="237"/>
      <c r="AU47" s="237"/>
      <c r="AV47" s="237"/>
      <c r="AW47" s="237"/>
      <c r="AX47" s="237"/>
      <c r="AY47" s="237"/>
      <c r="AZ47" s="237"/>
    </row>
    <row r="48" spans="1:52">
      <c r="A48" s="237"/>
      <c r="B48" s="237"/>
      <c r="C48" s="237"/>
      <c r="D48" s="237"/>
      <c r="E48" s="237"/>
      <c r="F48" s="237"/>
      <c r="G48" s="237"/>
      <c r="H48" s="237"/>
      <c r="I48" s="237"/>
      <c r="J48" s="237"/>
      <c r="K48" s="237"/>
      <c r="L48" s="237"/>
      <c r="M48" s="237"/>
      <c r="N48" s="237"/>
      <c r="O48" s="237"/>
      <c r="P48" s="237"/>
      <c r="Q48" s="237"/>
      <c r="R48" s="237"/>
      <c r="S48" s="237"/>
      <c r="T48" s="237"/>
      <c r="U48" s="237"/>
      <c r="V48" s="237"/>
      <c r="W48" s="237"/>
      <c r="X48" s="237"/>
      <c r="Y48" s="46"/>
      <c r="Z48" s="46"/>
      <c r="AA48" s="46"/>
      <c r="AB48" s="46"/>
      <c r="AC48" s="46"/>
      <c r="AD48" s="46"/>
      <c r="AE48" s="46"/>
      <c r="AF48" s="46"/>
      <c r="AG48" s="46"/>
      <c r="AH48" s="46"/>
      <c r="AI48" s="46"/>
      <c r="AJ48" s="46"/>
      <c r="AK48" s="46"/>
      <c r="AL48" s="46"/>
      <c r="AM48" s="46"/>
      <c r="AN48" s="46"/>
      <c r="AO48" s="46"/>
      <c r="AP48" s="46"/>
      <c r="AQ48" s="46"/>
      <c r="AR48" s="46"/>
      <c r="AS48" s="46"/>
      <c r="AT48" s="46"/>
      <c r="AU48" s="46"/>
      <c r="AV48" s="46"/>
      <c r="AW48" s="46"/>
      <c r="AX48" s="46"/>
      <c r="AY48" s="46"/>
      <c r="AZ48" s="46"/>
    </row>
    <row r="49" spans="1:52">
      <c r="A49" s="237"/>
      <c r="B49" s="237"/>
      <c r="C49" s="237"/>
      <c r="D49" s="237"/>
      <c r="E49" s="237"/>
      <c r="F49" s="237"/>
      <c r="G49" s="237"/>
      <c r="H49" s="237"/>
      <c r="I49" s="237"/>
      <c r="J49" s="237"/>
      <c r="K49" s="237"/>
      <c r="L49" s="237"/>
      <c r="M49" s="237"/>
      <c r="N49" s="237"/>
      <c r="O49" s="237"/>
      <c r="P49" s="237"/>
      <c r="Q49" s="237"/>
      <c r="R49" s="237"/>
      <c r="S49" s="237"/>
      <c r="T49" s="237"/>
      <c r="U49" s="237"/>
      <c r="V49" s="237"/>
      <c r="W49" s="237"/>
      <c r="X49" s="237"/>
      <c r="Y49" s="46"/>
      <c r="Z49" s="46"/>
      <c r="AA49" s="46"/>
      <c r="AB49" s="46"/>
      <c r="AC49" s="46"/>
      <c r="AD49" s="46"/>
      <c r="AE49" s="46"/>
      <c r="AF49" s="46"/>
      <c r="AG49" s="46"/>
      <c r="AH49" s="46"/>
      <c r="AI49" s="46"/>
      <c r="AJ49" s="46"/>
      <c r="AK49" s="46"/>
      <c r="AL49" s="46"/>
      <c r="AM49" s="46"/>
      <c r="AN49" s="46"/>
      <c r="AO49" s="46"/>
      <c r="AP49" s="46"/>
      <c r="AQ49" s="46"/>
      <c r="AR49" s="46"/>
      <c r="AS49" s="46"/>
      <c r="AT49" s="46"/>
      <c r="AU49" s="46"/>
      <c r="AV49" s="46"/>
      <c r="AW49" s="46"/>
      <c r="AX49" s="46"/>
      <c r="AY49" s="46"/>
      <c r="AZ49" s="46"/>
    </row>
    <row r="50" spans="1:52">
      <c r="A50" s="237"/>
      <c r="B50" s="237"/>
      <c r="C50" s="237"/>
      <c r="D50" s="237"/>
      <c r="E50" s="237"/>
      <c r="F50" s="237"/>
      <c r="G50" s="237"/>
      <c r="H50" s="237"/>
      <c r="I50" s="237"/>
      <c r="J50" s="237"/>
      <c r="K50" s="237"/>
      <c r="L50" s="237"/>
      <c r="M50" s="237"/>
      <c r="N50" s="237"/>
      <c r="O50" s="237"/>
      <c r="P50" s="237"/>
      <c r="Q50" s="237"/>
      <c r="R50" s="237"/>
      <c r="S50" s="237"/>
      <c r="T50" s="237"/>
      <c r="U50" s="237"/>
      <c r="V50" s="237"/>
      <c r="W50" s="237"/>
      <c r="X50" s="237"/>
      <c r="Y50" s="284"/>
      <c r="Z50" s="284"/>
      <c r="AA50" s="284"/>
      <c r="AB50" s="284"/>
      <c r="AC50" s="284"/>
      <c r="AD50" s="284"/>
      <c r="AE50" s="284"/>
      <c r="AF50" s="284"/>
      <c r="AG50" s="284"/>
      <c r="AH50" s="284"/>
      <c r="AI50" s="284"/>
      <c r="AJ50" s="284"/>
      <c r="AK50" s="284"/>
      <c r="AL50" s="284"/>
      <c r="AM50" s="284"/>
      <c r="AN50" s="284"/>
      <c r="AO50" s="284"/>
      <c r="AP50" s="284"/>
      <c r="AQ50" s="284"/>
      <c r="AR50" s="284"/>
      <c r="AS50" s="284"/>
      <c r="AT50" s="284"/>
      <c r="AU50" s="284"/>
      <c r="AV50" s="284"/>
      <c r="AW50" s="284"/>
      <c r="AX50" s="284"/>
      <c r="AY50" s="284"/>
      <c r="AZ50" s="284"/>
    </row>
    <row r="51" spans="1:52">
      <c r="A51" s="237"/>
      <c r="B51" s="237"/>
      <c r="C51" s="237"/>
      <c r="D51" s="237"/>
      <c r="E51" s="237"/>
      <c r="F51" s="237"/>
      <c r="G51" s="237"/>
      <c r="H51" s="237"/>
      <c r="I51" s="237"/>
      <c r="J51" s="237"/>
      <c r="K51" s="237"/>
      <c r="L51" s="237"/>
      <c r="M51" s="237"/>
      <c r="N51" s="237"/>
      <c r="O51" s="237"/>
      <c r="P51" s="237"/>
      <c r="Q51" s="237"/>
      <c r="R51" s="237"/>
      <c r="S51" s="237"/>
      <c r="T51" s="237"/>
      <c r="U51" s="237"/>
      <c r="V51" s="237"/>
      <c r="W51" s="237"/>
      <c r="X51" s="237"/>
      <c r="Y51" s="237"/>
      <c r="Z51" s="237"/>
      <c r="AA51" s="237"/>
      <c r="AB51" s="237"/>
      <c r="AC51" s="237"/>
      <c r="AD51" s="237"/>
      <c r="AE51" s="237"/>
      <c r="AF51" s="237"/>
      <c r="AG51" s="237"/>
      <c r="AH51" s="237"/>
      <c r="AI51" s="237"/>
      <c r="AJ51" s="237"/>
      <c r="AK51" s="237"/>
      <c r="AL51" s="237"/>
      <c r="AM51" s="237"/>
      <c r="AN51" s="237"/>
      <c r="AO51" s="237"/>
      <c r="AP51" s="237"/>
      <c r="AQ51" s="237"/>
      <c r="AR51" s="237"/>
      <c r="AS51" s="237"/>
      <c r="AT51" s="237"/>
      <c r="AU51" s="237"/>
      <c r="AV51" s="237"/>
      <c r="AW51" s="237"/>
      <c r="AX51" s="237"/>
      <c r="AY51" s="237"/>
      <c r="AZ51" s="237"/>
    </row>
    <row r="52" spans="1:52">
      <c r="A52" s="237"/>
      <c r="B52" s="237"/>
      <c r="C52" s="237"/>
      <c r="D52" s="237"/>
      <c r="E52" s="237"/>
      <c r="F52" s="237"/>
      <c r="G52" s="237"/>
      <c r="H52" s="237"/>
      <c r="I52" s="237"/>
      <c r="J52" s="237"/>
      <c r="K52" s="237"/>
      <c r="L52" s="237"/>
      <c r="M52" s="237"/>
      <c r="N52" s="237"/>
      <c r="O52" s="237"/>
      <c r="P52" s="237"/>
      <c r="Q52" s="237"/>
      <c r="R52" s="237"/>
      <c r="S52" s="237"/>
      <c r="T52" s="237"/>
      <c r="U52" s="237"/>
      <c r="V52" s="237"/>
      <c r="W52" s="237"/>
      <c r="X52" s="237"/>
      <c r="Y52" s="237"/>
      <c r="Z52" s="237"/>
      <c r="AA52" s="237"/>
      <c r="AB52" s="237"/>
      <c r="AC52" s="237"/>
      <c r="AD52" s="237"/>
      <c r="AE52" s="237"/>
      <c r="AF52" s="237"/>
      <c r="AG52" s="237"/>
      <c r="AH52" s="237"/>
      <c r="AI52" s="237"/>
      <c r="AJ52" s="237"/>
      <c r="AK52" s="237"/>
      <c r="AL52" s="237"/>
      <c r="AM52" s="237"/>
      <c r="AN52" s="237"/>
      <c r="AO52" s="237"/>
      <c r="AP52" s="237"/>
      <c r="AQ52" s="237"/>
      <c r="AR52" s="237"/>
      <c r="AS52" s="237"/>
      <c r="AT52" s="237"/>
      <c r="AU52" s="237"/>
      <c r="AV52" s="237"/>
      <c r="AW52" s="237"/>
      <c r="AX52" s="237"/>
      <c r="AY52" s="237"/>
      <c r="AZ52" s="237"/>
    </row>
    <row r="53" spans="1:52" s="285" customFormat="1">
      <c r="A53" s="290"/>
      <c r="B53" s="290"/>
      <c r="C53" s="291" t="s">
        <v>246</v>
      </c>
      <c r="D53" s="290"/>
      <c r="E53" s="290"/>
      <c r="F53" s="291"/>
      <c r="G53" s="290"/>
      <c r="H53" s="290"/>
      <c r="I53" s="290"/>
      <c r="J53" s="290"/>
      <c r="K53" s="290"/>
      <c r="L53" s="290"/>
      <c r="M53" s="290"/>
      <c r="N53" s="290"/>
      <c r="O53" s="290"/>
      <c r="P53" s="290"/>
      <c r="Q53" s="290"/>
      <c r="R53" s="290"/>
      <c r="S53" s="290"/>
      <c r="T53" s="290"/>
      <c r="U53" s="290"/>
      <c r="V53" s="290"/>
      <c r="W53" s="290"/>
      <c r="X53" s="290"/>
      <c r="Y53" s="46"/>
      <c r="Z53" s="46"/>
      <c r="AA53" s="46"/>
      <c r="AB53" s="46"/>
      <c r="AC53" s="46"/>
      <c r="AD53" s="46"/>
      <c r="AE53" s="46"/>
      <c r="AF53" s="46"/>
      <c r="AG53" s="46"/>
      <c r="AH53" s="46"/>
      <c r="AI53" s="46"/>
      <c r="AJ53" s="46"/>
      <c r="AK53" s="46"/>
      <c r="AL53" s="46"/>
      <c r="AM53" s="46"/>
      <c r="AN53" s="46"/>
      <c r="AO53" s="46"/>
      <c r="AP53" s="46"/>
      <c r="AQ53" s="46"/>
      <c r="AR53" s="46"/>
      <c r="AS53" s="46"/>
      <c r="AT53" s="46"/>
      <c r="AU53" s="46"/>
      <c r="AV53" s="46"/>
      <c r="AW53" s="46"/>
      <c r="AX53" s="46"/>
      <c r="AY53" s="46"/>
      <c r="AZ53" s="46"/>
    </row>
    <row r="54" spans="1:52">
      <c r="A54" s="237"/>
      <c r="B54" s="237"/>
      <c r="C54" s="237"/>
      <c r="D54" s="237"/>
      <c r="E54" s="237"/>
      <c r="F54" s="237"/>
      <c r="G54" s="237"/>
      <c r="H54" s="237"/>
      <c r="I54" s="237"/>
      <c r="J54" s="237"/>
      <c r="K54" s="237"/>
      <c r="L54" s="237"/>
      <c r="M54" s="237"/>
      <c r="N54" s="237"/>
      <c r="O54" s="237"/>
      <c r="P54" s="237"/>
      <c r="Q54" s="237"/>
      <c r="R54" s="237"/>
      <c r="S54" s="237"/>
      <c r="T54" s="237"/>
      <c r="U54" s="237"/>
      <c r="V54" s="237"/>
      <c r="W54" s="237"/>
      <c r="X54" s="237"/>
      <c r="Y54" s="46"/>
      <c r="Z54" s="46"/>
      <c r="AA54" s="46"/>
      <c r="AB54" s="46"/>
      <c r="AC54" s="46"/>
      <c r="AD54" s="46"/>
      <c r="AE54" s="46"/>
      <c r="AF54" s="46"/>
      <c r="AG54" s="46"/>
      <c r="AH54" s="46"/>
      <c r="AI54" s="46"/>
      <c r="AJ54" s="46"/>
      <c r="AK54" s="46"/>
      <c r="AL54" s="46"/>
      <c r="AM54" s="46"/>
      <c r="AN54" s="46"/>
      <c r="AO54" s="46"/>
      <c r="AP54" s="46"/>
      <c r="AQ54" s="46"/>
      <c r="AR54" s="46"/>
      <c r="AS54" s="46"/>
      <c r="AT54" s="46"/>
      <c r="AU54" s="46"/>
      <c r="AV54" s="46"/>
      <c r="AW54" s="46"/>
      <c r="AX54" s="46"/>
      <c r="AY54" s="46"/>
      <c r="AZ54" s="46"/>
    </row>
    <row r="55" spans="1:52">
      <c r="A55" s="237"/>
      <c r="B55" s="237"/>
      <c r="C55" s="237"/>
      <c r="D55" s="237"/>
      <c r="E55" s="237"/>
      <c r="F55" s="237"/>
      <c r="G55" s="237"/>
      <c r="H55" s="237"/>
      <c r="I55" s="237"/>
      <c r="J55" s="237"/>
      <c r="K55" s="237"/>
      <c r="L55" s="237"/>
      <c r="M55" s="237"/>
      <c r="N55" s="237"/>
      <c r="O55" s="237"/>
      <c r="P55" s="237"/>
      <c r="Q55" s="237"/>
      <c r="R55" s="237"/>
      <c r="S55" s="237"/>
      <c r="T55" s="237"/>
      <c r="U55" s="237"/>
      <c r="V55" s="237"/>
      <c r="W55" s="237"/>
      <c r="X55" s="237"/>
      <c r="Y55" s="284"/>
      <c r="Z55" s="284"/>
      <c r="AA55" s="284"/>
      <c r="AB55" s="284"/>
      <c r="AC55" s="284"/>
      <c r="AD55" s="284"/>
      <c r="AE55" s="284"/>
      <c r="AF55" s="284"/>
      <c r="AG55" s="284"/>
      <c r="AH55" s="284"/>
      <c r="AI55" s="284"/>
      <c r="AJ55" s="284"/>
      <c r="AK55" s="284"/>
      <c r="AL55" s="284"/>
      <c r="AM55" s="284"/>
      <c r="AN55" s="284"/>
      <c r="AO55" s="284"/>
      <c r="AP55" s="284"/>
      <c r="AQ55" s="284"/>
      <c r="AR55" s="284"/>
      <c r="AS55" s="284"/>
      <c r="AT55" s="284"/>
      <c r="AU55" s="284"/>
      <c r="AV55" s="284"/>
      <c r="AW55" s="284"/>
      <c r="AX55" s="284"/>
      <c r="AY55" s="284"/>
      <c r="AZ55" s="284"/>
    </row>
    <row r="56" spans="1:52">
      <c r="A56" s="237"/>
      <c r="B56" s="237"/>
      <c r="C56" s="237"/>
      <c r="D56" s="237"/>
      <c r="E56" s="237"/>
      <c r="F56" s="237"/>
      <c r="G56" s="237"/>
      <c r="H56" s="237"/>
      <c r="I56" s="237"/>
      <c r="J56" s="237"/>
      <c r="K56" s="237"/>
      <c r="L56" s="237"/>
      <c r="M56" s="237"/>
      <c r="N56" s="237"/>
      <c r="O56" s="237"/>
      <c r="P56" s="237"/>
      <c r="Q56" s="237"/>
      <c r="R56" s="237"/>
      <c r="S56" s="237"/>
      <c r="T56" s="237"/>
      <c r="U56" s="237"/>
      <c r="V56" s="237"/>
      <c r="W56" s="237"/>
      <c r="X56" s="237"/>
      <c r="Y56" s="237"/>
      <c r="Z56" s="237"/>
      <c r="AA56" s="237"/>
      <c r="AB56" s="237"/>
      <c r="AC56" s="237"/>
      <c r="AD56" s="237"/>
      <c r="AE56" s="237"/>
      <c r="AF56" s="237"/>
      <c r="AG56" s="237"/>
      <c r="AH56" s="237"/>
      <c r="AI56" s="237"/>
      <c r="AJ56" s="237"/>
      <c r="AK56" s="237"/>
      <c r="AL56" s="237"/>
      <c r="AM56" s="237"/>
      <c r="AN56" s="237"/>
      <c r="AO56" s="237"/>
      <c r="AP56" s="237"/>
      <c r="AQ56" s="237"/>
      <c r="AR56" s="237"/>
      <c r="AS56" s="237"/>
      <c r="AT56" s="237"/>
      <c r="AU56" s="237"/>
      <c r="AV56" s="237"/>
      <c r="AW56" s="237"/>
      <c r="AX56" s="237"/>
      <c r="AY56" s="237"/>
      <c r="AZ56" s="237"/>
    </row>
    <row r="57" spans="1:52">
      <c r="A57" s="237"/>
      <c r="B57" s="237"/>
      <c r="C57" s="237"/>
      <c r="D57" s="237"/>
      <c r="E57" s="237"/>
      <c r="F57" s="237"/>
      <c r="G57" s="237"/>
      <c r="H57" s="237"/>
      <c r="I57" s="237"/>
      <c r="J57" s="237"/>
      <c r="K57" s="237"/>
      <c r="L57" s="237"/>
      <c r="M57" s="237"/>
      <c r="N57" s="237"/>
      <c r="O57" s="237"/>
      <c r="P57" s="237"/>
      <c r="Q57" s="237"/>
      <c r="R57" s="237"/>
      <c r="S57" s="237"/>
      <c r="T57" s="237"/>
      <c r="U57" s="237"/>
      <c r="V57" s="237"/>
      <c r="W57" s="237"/>
      <c r="X57" s="237"/>
      <c r="Y57" s="237"/>
      <c r="Z57" s="237"/>
      <c r="AA57" s="237"/>
      <c r="AB57" s="237"/>
      <c r="AC57" s="237"/>
      <c r="AD57" s="237"/>
      <c r="AE57" s="237"/>
      <c r="AF57" s="237"/>
      <c r="AG57" s="237"/>
      <c r="AH57" s="237"/>
      <c r="AI57" s="237"/>
      <c r="AJ57" s="237"/>
      <c r="AK57" s="237"/>
      <c r="AL57" s="237"/>
      <c r="AM57" s="237"/>
      <c r="AN57" s="237"/>
      <c r="AO57" s="237"/>
      <c r="AP57" s="237"/>
      <c r="AQ57" s="237"/>
      <c r="AR57" s="237"/>
      <c r="AS57" s="237"/>
      <c r="AT57" s="237"/>
      <c r="AU57" s="237"/>
      <c r="AV57" s="237"/>
      <c r="AW57" s="237"/>
      <c r="AX57" s="237"/>
      <c r="AY57" s="237"/>
      <c r="AZ57" s="237"/>
    </row>
    <row r="58" spans="1:52">
      <c r="A58" s="237"/>
      <c r="B58" s="237"/>
      <c r="C58" s="237"/>
      <c r="D58" s="237"/>
      <c r="E58" s="237"/>
      <c r="F58" s="237"/>
      <c r="G58" s="237"/>
      <c r="H58" s="237"/>
      <c r="I58" s="237"/>
      <c r="J58" s="237"/>
      <c r="K58" s="237"/>
      <c r="L58" s="237"/>
      <c r="M58" s="237"/>
      <c r="N58" s="237"/>
      <c r="O58" s="237"/>
      <c r="P58" s="237"/>
      <c r="Q58" s="237"/>
      <c r="R58" s="237"/>
      <c r="S58" s="237"/>
      <c r="T58" s="237"/>
      <c r="U58" s="237"/>
      <c r="V58" s="237"/>
      <c r="W58" s="237"/>
      <c r="X58" s="237"/>
      <c r="Y58" s="46"/>
      <c r="Z58" s="46"/>
      <c r="AA58" s="46"/>
      <c r="AB58" s="46"/>
      <c r="AC58" s="46"/>
      <c r="AD58" s="46"/>
      <c r="AE58" s="46"/>
      <c r="AF58" s="46"/>
      <c r="AG58" s="46"/>
      <c r="AH58" s="46"/>
      <c r="AI58" s="46"/>
      <c r="AJ58" s="46"/>
      <c r="AK58" s="46"/>
      <c r="AL58" s="46"/>
      <c r="AM58" s="46"/>
      <c r="AN58" s="46"/>
      <c r="AO58" s="46"/>
      <c r="AP58" s="46"/>
      <c r="AQ58" s="46"/>
      <c r="AR58" s="46"/>
      <c r="AS58" s="46"/>
      <c r="AT58" s="46"/>
      <c r="AU58" s="46"/>
      <c r="AV58" s="46"/>
      <c r="AW58" s="46"/>
      <c r="AX58" s="46"/>
      <c r="AY58" s="46"/>
      <c r="AZ58" s="46"/>
    </row>
    <row r="59" spans="1:52">
      <c r="A59" s="237"/>
      <c r="B59" s="237"/>
      <c r="C59" s="237"/>
      <c r="D59" s="237"/>
      <c r="E59" s="237"/>
      <c r="F59" s="237"/>
      <c r="G59" s="237"/>
      <c r="H59" s="237"/>
      <c r="I59" s="237"/>
      <c r="J59" s="237"/>
      <c r="K59" s="237"/>
      <c r="L59" s="237"/>
      <c r="M59" s="237"/>
      <c r="N59" s="237"/>
      <c r="O59" s="237"/>
      <c r="P59" s="237"/>
      <c r="Q59" s="237"/>
      <c r="R59" s="237"/>
      <c r="S59" s="237"/>
      <c r="T59" s="237"/>
      <c r="U59" s="237"/>
      <c r="V59" s="237"/>
      <c r="W59" s="237"/>
      <c r="X59" s="237"/>
      <c r="Y59" s="46"/>
      <c r="Z59" s="46"/>
      <c r="AA59" s="46"/>
      <c r="AB59" s="46"/>
      <c r="AC59" s="46"/>
      <c r="AD59" s="46"/>
      <c r="AE59" s="46"/>
      <c r="AF59" s="46"/>
      <c r="AG59" s="46"/>
      <c r="AH59" s="46"/>
      <c r="AI59" s="46"/>
      <c r="AJ59" s="46"/>
      <c r="AK59" s="46"/>
      <c r="AL59" s="46"/>
      <c r="AM59" s="46"/>
      <c r="AN59" s="46"/>
      <c r="AO59" s="46"/>
      <c r="AP59" s="46"/>
      <c r="AQ59" s="46"/>
      <c r="AR59" s="46"/>
      <c r="AS59" s="46"/>
      <c r="AT59" s="46"/>
      <c r="AU59" s="46"/>
      <c r="AV59" s="46"/>
      <c r="AW59" s="46"/>
      <c r="AX59" s="46"/>
      <c r="AY59" s="46"/>
      <c r="AZ59" s="46"/>
    </row>
    <row r="60" spans="1:52">
      <c r="A60" s="237"/>
      <c r="B60" s="237"/>
      <c r="C60" s="237"/>
      <c r="D60" s="237"/>
      <c r="E60" s="237"/>
      <c r="F60" s="237"/>
      <c r="G60" s="237"/>
      <c r="H60" s="237"/>
      <c r="I60" s="237"/>
      <c r="J60" s="237"/>
      <c r="K60" s="237"/>
      <c r="L60" s="237"/>
      <c r="M60" s="237"/>
      <c r="N60" s="237"/>
      <c r="O60" s="237"/>
      <c r="P60" s="237"/>
      <c r="Q60" s="237"/>
      <c r="R60" s="237"/>
      <c r="S60" s="237"/>
      <c r="T60" s="237"/>
      <c r="U60" s="237"/>
      <c r="V60" s="237"/>
      <c r="W60" s="237"/>
      <c r="X60" s="237"/>
      <c r="Y60" s="284"/>
      <c r="Z60" s="284"/>
      <c r="AA60" s="284"/>
      <c r="AB60" s="284"/>
      <c r="AC60" s="284"/>
      <c r="AD60" s="284"/>
      <c r="AE60" s="284"/>
      <c r="AF60" s="284"/>
      <c r="AG60" s="284"/>
      <c r="AH60" s="284"/>
      <c r="AI60" s="284"/>
      <c r="AJ60" s="284"/>
      <c r="AK60" s="284"/>
      <c r="AL60" s="284"/>
      <c r="AM60" s="284"/>
      <c r="AN60" s="284"/>
      <c r="AO60" s="284"/>
      <c r="AP60" s="284"/>
      <c r="AQ60" s="284"/>
      <c r="AR60" s="284"/>
      <c r="AS60" s="284"/>
      <c r="AT60" s="284"/>
      <c r="AU60" s="284"/>
      <c r="AV60" s="284"/>
      <c r="AW60" s="284"/>
      <c r="AX60" s="284"/>
      <c r="AY60" s="284"/>
      <c r="AZ60" s="284"/>
    </row>
    <row r="61" spans="1:52">
      <c r="A61" s="237"/>
      <c r="B61" s="237"/>
      <c r="C61" s="237"/>
      <c r="D61" s="237"/>
      <c r="E61" s="237"/>
      <c r="F61" s="237"/>
      <c r="G61" s="237"/>
      <c r="H61" s="237"/>
      <c r="I61" s="237"/>
      <c r="J61" s="237"/>
      <c r="K61" s="237"/>
      <c r="L61" s="237"/>
      <c r="M61" s="237"/>
      <c r="N61" s="237"/>
      <c r="O61" s="237"/>
      <c r="P61" s="237"/>
      <c r="Q61" s="237"/>
      <c r="R61" s="237"/>
      <c r="S61" s="237"/>
      <c r="T61" s="237"/>
      <c r="U61" s="237"/>
      <c r="V61" s="237"/>
      <c r="W61" s="237"/>
      <c r="X61" s="237"/>
      <c r="Y61" s="237"/>
      <c r="Z61" s="237"/>
      <c r="AA61" s="237"/>
      <c r="AB61" s="237"/>
      <c r="AC61" s="237"/>
      <c r="AD61" s="237"/>
      <c r="AE61" s="237"/>
      <c r="AF61" s="237"/>
      <c r="AG61" s="237"/>
      <c r="AH61" s="237"/>
      <c r="AI61" s="237"/>
      <c r="AJ61" s="237"/>
      <c r="AK61" s="237"/>
      <c r="AL61" s="237"/>
      <c r="AM61" s="237"/>
      <c r="AN61" s="237"/>
      <c r="AO61" s="237"/>
      <c r="AP61" s="237"/>
      <c r="AQ61" s="237"/>
      <c r="AR61" s="237"/>
      <c r="AS61" s="237"/>
      <c r="AT61" s="237"/>
      <c r="AU61" s="237"/>
      <c r="AV61" s="237"/>
      <c r="AW61" s="237"/>
      <c r="AX61" s="237"/>
      <c r="AY61" s="237"/>
      <c r="AZ61" s="237"/>
    </row>
    <row r="62" spans="1:52">
      <c r="A62" s="237"/>
      <c r="B62" s="237"/>
      <c r="C62" s="237"/>
      <c r="D62" s="237"/>
      <c r="E62" s="237"/>
      <c r="F62" s="237"/>
      <c r="G62" s="237"/>
      <c r="H62" s="237"/>
      <c r="I62" s="237"/>
      <c r="J62" s="237"/>
      <c r="K62" s="237"/>
      <c r="L62" s="237"/>
      <c r="M62" s="237"/>
      <c r="N62" s="237"/>
      <c r="O62" s="237"/>
      <c r="P62" s="237"/>
      <c r="Q62" s="237"/>
      <c r="R62" s="237"/>
      <c r="S62" s="237"/>
      <c r="T62" s="237"/>
      <c r="U62" s="237"/>
      <c r="V62" s="237"/>
      <c r="W62" s="237"/>
      <c r="X62" s="237"/>
      <c r="Y62" s="237"/>
      <c r="Z62" s="237"/>
      <c r="AA62" s="237"/>
      <c r="AB62" s="237"/>
      <c r="AC62" s="237"/>
      <c r="AD62" s="237"/>
      <c r="AE62" s="237"/>
      <c r="AF62" s="237"/>
      <c r="AG62" s="237"/>
      <c r="AH62" s="237"/>
      <c r="AI62" s="237"/>
      <c r="AJ62" s="237"/>
      <c r="AK62" s="237"/>
      <c r="AL62" s="237"/>
      <c r="AM62" s="237"/>
      <c r="AN62" s="237"/>
      <c r="AO62" s="237"/>
      <c r="AP62" s="237"/>
      <c r="AQ62" s="237"/>
      <c r="AR62" s="237"/>
      <c r="AS62" s="237"/>
      <c r="AT62" s="237"/>
      <c r="AU62" s="237"/>
      <c r="AV62" s="237"/>
      <c r="AW62" s="237"/>
      <c r="AX62" s="237"/>
      <c r="AY62" s="237"/>
      <c r="AZ62" s="237"/>
    </row>
    <row r="63" spans="1:52">
      <c r="A63" s="237"/>
      <c r="B63" s="237"/>
      <c r="C63" s="237"/>
      <c r="D63" s="237"/>
      <c r="E63" s="237"/>
      <c r="F63" s="237"/>
      <c r="G63" s="237"/>
      <c r="H63" s="237"/>
      <c r="I63" s="237"/>
      <c r="J63" s="237"/>
      <c r="K63" s="237"/>
      <c r="L63" s="237"/>
      <c r="M63" s="237"/>
      <c r="N63" s="237"/>
      <c r="O63" s="237"/>
      <c r="P63" s="237"/>
      <c r="Q63" s="237"/>
      <c r="R63" s="237"/>
      <c r="S63" s="237"/>
      <c r="T63" s="237"/>
      <c r="U63" s="237"/>
      <c r="V63" s="237"/>
      <c r="W63" s="237"/>
      <c r="X63" s="237"/>
      <c r="Y63" s="46"/>
      <c r="Z63" s="46"/>
      <c r="AA63" s="46"/>
      <c r="AB63" s="46"/>
      <c r="AC63" s="46"/>
      <c r="AD63" s="46"/>
      <c r="AE63" s="46"/>
      <c r="AF63" s="46"/>
      <c r="AG63" s="46"/>
      <c r="AH63" s="46"/>
      <c r="AI63" s="46"/>
      <c r="AJ63" s="46"/>
      <c r="AK63" s="46"/>
      <c r="AL63" s="46"/>
      <c r="AM63" s="46"/>
      <c r="AN63" s="46"/>
      <c r="AO63" s="46"/>
      <c r="AP63" s="46"/>
      <c r="AQ63" s="46"/>
      <c r="AR63" s="46"/>
      <c r="AS63" s="46"/>
      <c r="AT63" s="46"/>
      <c r="AU63" s="46"/>
      <c r="AV63" s="46"/>
      <c r="AW63" s="46"/>
      <c r="AX63" s="46"/>
      <c r="AY63" s="46"/>
      <c r="AZ63" s="46"/>
    </row>
    <row r="64" spans="1:52">
      <c r="A64" s="237"/>
      <c r="B64" s="237"/>
      <c r="C64" s="237"/>
      <c r="D64" s="237"/>
      <c r="E64" s="237"/>
      <c r="F64" s="237"/>
      <c r="G64" s="237"/>
      <c r="H64" s="237"/>
      <c r="I64" s="237"/>
      <c r="J64" s="237"/>
      <c r="K64" s="237"/>
      <c r="L64" s="237"/>
      <c r="M64" s="237"/>
      <c r="N64" s="237"/>
      <c r="O64" s="237"/>
      <c r="P64" s="237"/>
      <c r="Q64" s="237"/>
      <c r="R64" s="237"/>
      <c r="S64" s="237"/>
      <c r="T64" s="237"/>
      <c r="U64" s="237"/>
      <c r="V64" s="237"/>
      <c r="W64" s="237"/>
      <c r="X64" s="237"/>
      <c r="Y64" s="46"/>
      <c r="Z64" s="46"/>
      <c r="AA64" s="46"/>
      <c r="AB64" s="46"/>
      <c r="AC64" s="46"/>
      <c r="AD64" s="46"/>
      <c r="AE64" s="46"/>
      <c r="AF64" s="46"/>
      <c r="AG64" s="46"/>
      <c r="AH64" s="46"/>
      <c r="AI64" s="46"/>
      <c r="AJ64" s="46"/>
      <c r="AK64" s="46"/>
      <c r="AL64" s="46"/>
      <c r="AM64" s="46"/>
      <c r="AN64" s="46"/>
      <c r="AO64" s="46"/>
      <c r="AP64" s="46"/>
      <c r="AQ64" s="46"/>
      <c r="AR64" s="46"/>
      <c r="AS64" s="46"/>
      <c r="AT64" s="46"/>
      <c r="AU64" s="46"/>
      <c r="AV64" s="46"/>
      <c r="AW64" s="46"/>
      <c r="AX64" s="46"/>
      <c r="AY64" s="46"/>
      <c r="AZ64" s="46"/>
    </row>
    <row r="65" spans="1:52">
      <c r="A65" s="237"/>
      <c r="B65" s="237"/>
      <c r="C65" s="237"/>
      <c r="D65" s="237"/>
      <c r="E65" s="237"/>
      <c r="F65" s="237"/>
      <c r="G65" s="237"/>
      <c r="H65" s="237"/>
      <c r="I65" s="237"/>
      <c r="J65" s="237"/>
      <c r="K65" s="237"/>
      <c r="L65" s="237"/>
      <c r="M65" s="237"/>
      <c r="N65" s="237"/>
      <c r="O65" s="237"/>
      <c r="P65" s="237"/>
      <c r="Q65" s="237"/>
      <c r="R65" s="237"/>
      <c r="S65" s="237"/>
      <c r="T65" s="237"/>
      <c r="U65" s="237"/>
      <c r="V65" s="237"/>
      <c r="W65" s="237"/>
      <c r="X65" s="237"/>
      <c r="Y65" s="284"/>
      <c r="Z65" s="284"/>
      <c r="AA65" s="284"/>
      <c r="AB65" s="284"/>
      <c r="AC65" s="284"/>
      <c r="AD65" s="284"/>
      <c r="AE65" s="284"/>
      <c r="AF65" s="284"/>
      <c r="AG65" s="284"/>
      <c r="AH65" s="284"/>
      <c r="AI65" s="284"/>
      <c r="AJ65" s="284"/>
      <c r="AK65" s="284"/>
      <c r="AL65" s="284"/>
      <c r="AM65" s="284"/>
      <c r="AN65" s="284"/>
      <c r="AO65" s="284"/>
      <c r="AP65" s="284"/>
      <c r="AQ65" s="284"/>
      <c r="AR65" s="284"/>
      <c r="AS65" s="284"/>
      <c r="AT65" s="284"/>
      <c r="AU65" s="284"/>
      <c r="AV65" s="284"/>
      <c r="AW65" s="284"/>
      <c r="AX65" s="284"/>
      <c r="AY65" s="284"/>
      <c r="AZ65" s="284"/>
    </row>
    <row r="66" spans="1:52">
      <c r="A66" s="237"/>
      <c r="B66" s="237"/>
      <c r="C66" s="237"/>
      <c r="D66" s="237"/>
      <c r="E66" s="237"/>
      <c r="F66" s="237"/>
      <c r="G66" s="237"/>
      <c r="H66" s="237"/>
      <c r="I66" s="237"/>
      <c r="J66" s="237"/>
      <c r="K66" s="237"/>
      <c r="L66" s="237"/>
      <c r="M66" s="237"/>
      <c r="N66" s="237"/>
      <c r="O66" s="237"/>
      <c r="P66" s="237"/>
      <c r="Q66" s="237"/>
      <c r="R66" s="237"/>
      <c r="S66" s="237"/>
      <c r="T66" s="237"/>
      <c r="U66" s="237"/>
      <c r="V66" s="237"/>
      <c r="W66" s="237"/>
      <c r="X66" s="237"/>
      <c r="Y66" s="237"/>
      <c r="Z66" s="237"/>
      <c r="AA66" s="237"/>
      <c r="AB66" s="237"/>
      <c r="AC66" s="237"/>
      <c r="AD66" s="237"/>
      <c r="AE66" s="237"/>
      <c r="AF66" s="237"/>
      <c r="AG66" s="237"/>
      <c r="AH66" s="237"/>
      <c r="AI66" s="237"/>
      <c r="AJ66" s="237"/>
      <c r="AK66" s="237"/>
      <c r="AL66" s="237"/>
      <c r="AM66" s="237"/>
      <c r="AN66" s="237"/>
      <c r="AO66" s="237"/>
      <c r="AP66" s="237"/>
      <c r="AQ66" s="237"/>
      <c r="AR66" s="237"/>
      <c r="AS66" s="237"/>
      <c r="AT66" s="237"/>
      <c r="AU66" s="237"/>
      <c r="AV66" s="237"/>
      <c r="AW66" s="237"/>
      <c r="AX66" s="237"/>
      <c r="AY66" s="237"/>
      <c r="AZ66" s="237"/>
    </row>
    <row r="67" spans="1:52">
      <c r="A67" s="237"/>
      <c r="B67" s="237"/>
      <c r="C67" s="237"/>
      <c r="D67" s="237"/>
      <c r="E67" s="237"/>
      <c r="F67" s="237"/>
      <c r="G67" s="237"/>
      <c r="H67" s="237"/>
      <c r="I67" s="237"/>
      <c r="J67" s="237"/>
      <c r="K67" s="237"/>
      <c r="L67" s="237"/>
      <c r="M67" s="237"/>
      <c r="N67" s="237"/>
      <c r="O67" s="237"/>
      <c r="P67" s="237"/>
      <c r="Q67" s="237"/>
      <c r="R67" s="237"/>
      <c r="S67" s="237"/>
      <c r="T67" s="237"/>
      <c r="U67" s="237"/>
      <c r="V67" s="237"/>
      <c r="W67" s="237"/>
      <c r="X67" s="237"/>
      <c r="Y67" s="237"/>
      <c r="Z67" s="237"/>
      <c r="AA67" s="237"/>
      <c r="AB67" s="237"/>
      <c r="AC67" s="237"/>
      <c r="AD67" s="237"/>
      <c r="AE67" s="237"/>
      <c r="AF67" s="237"/>
      <c r="AG67" s="237"/>
      <c r="AH67" s="237"/>
      <c r="AI67" s="237"/>
      <c r="AJ67" s="237"/>
      <c r="AK67" s="237"/>
      <c r="AL67" s="237"/>
      <c r="AM67" s="237"/>
      <c r="AN67" s="237"/>
      <c r="AO67" s="237"/>
      <c r="AP67" s="237"/>
      <c r="AQ67" s="237"/>
      <c r="AR67" s="237"/>
      <c r="AS67" s="237"/>
      <c r="AT67" s="237"/>
      <c r="AU67" s="237"/>
      <c r="AV67" s="237"/>
      <c r="AW67" s="237"/>
      <c r="AX67" s="237"/>
      <c r="AY67" s="237"/>
      <c r="AZ67" s="237"/>
    </row>
    <row r="68" spans="1:52">
      <c r="A68" s="237"/>
      <c r="B68" s="237"/>
      <c r="C68" s="237"/>
      <c r="D68" s="237"/>
      <c r="E68" s="237"/>
      <c r="F68" s="237"/>
      <c r="G68" s="237"/>
      <c r="H68" s="237"/>
      <c r="I68" s="237"/>
      <c r="J68" s="237"/>
      <c r="K68" s="237"/>
      <c r="L68" s="237"/>
      <c r="M68" s="237"/>
      <c r="N68" s="237"/>
      <c r="O68" s="237"/>
      <c r="P68" s="237"/>
      <c r="Q68" s="237"/>
      <c r="R68" s="237"/>
      <c r="S68" s="237"/>
      <c r="T68" s="237"/>
      <c r="U68" s="237"/>
      <c r="V68" s="237"/>
      <c r="W68" s="237"/>
      <c r="X68" s="237"/>
      <c r="Y68" s="46"/>
      <c r="Z68" s="46"/>
      <c r="AA68" s="46"/>
      <c r="AB68" s="46"/>
      <c r="AC68" s="46"/>
      <c r="AD68" s="46"/>
      <c r="AE68" s="46"/>
      <c r="AF68" s="46"/>
      <c r="AG68" s="46"/>
      <c r="AH68" s="46"/>
      <c r="AI68" s="46"/>
      <c r="AJ68" s="46"/>
      <c r="AK68" s="46"/>
      <c r="AL68" s="46"/>
      <c r="AM68" s="46"/>
      <c r="AN68" s="46"/>
      <c r="AO68" s="46"/>
      <c r="AP68" s="46"/>
      <c r="AQ68" s="46"/>
      <c r="AR68" s="46"/>
      <c r="AS68" s="46"/>
      <c r="AT68" s="46"/>
      <c r="AU68" s="46"/>
      <c r="AV68" s="46"/>
      <c r="AW68" s="46"/>
      <c r="AX68" s="46"/>
      <c r="AY68" s="46"/>
      <c r="AZ68" s="46"/>
    </row>
    <row r="69" spans="1:52">
      <c r="A69" s="237"/>
      <c r="B69" s="237"/>
      <c r="C69" s="237"/>
      <c r="D69" s="237"/>
      <c r="E69" s="237"/>
      <c r="F69" s="237"/>
      <c r="G69" s="237"/>
      <c r="H69" s="237"/>
      <c r="I69" s="237"/>
      <c r="J69" s="237"/>
      <c r="K69" s="237"/>
      <c r="L69" s="237"/>
      <c r="M69" s="237"/>
      <c r="N69" s="237"/>
      <c r="O69" s="237"/>
      <c r="P69" s="237"/>
      <c r="Q69" s="237"/>
      <c r="R69" s="237"/>
      <c r="S69" s="237"/>
      <c r="T69" s="237"/>
      <c r="U69" s="237"/>
      <c r="V69" s="237"/>
      <c r="W69" s="237"/>
      <c r="X69" s="237"/>
      <c r="Y69" s="46"/>
      <c r="Z69" s="46"/>
      <c r="AA69" s="46"/>
      <c r="AB69" s="46"/>
      <c r="AC69" s="46"/>
      <c r="AD69" s="46"/>
      <c r="AE69" s="46"/>
      <c r="AF69" s="46"/>
      <c r="AG69" s="46"/>
      <c r="AH69" s="46"/>
      <c r="AI69" s="46"/>
      <c r="AJ69" s="46"/>
      <c r="AK69" s="46"/>
      <c r="AL69" s="46"/>
      <c r="AM69" s="46"/>
      <c r="AN69" s="46"/>
      <c r="AO69" s="46"/>
      <c r="AP69" s="46"/>
      <c r="AQ69" s="46"/>
      <c r="AR69" s="46"/>
      <c r="AS69" s="46"/>
      <c r="AT69" s="46"/>
      <c r="AU69" s="46"/>
      <c r="AV69" s="46"/>
      <c r="AW69" s="46"/>
      <c r="AX69" s="46"/>
      <c r="AY69" s="46"/>
      <c r="AZ69" s="46"/>
    </row>
    <row r="70" spans="1:52">
      <c r="A70" s="237"/>
      <c r="B70" s="237"/>
      <c r="C70" s="237"/>
      <c r="D70" s="237"/>
      <c r="E70" s="237"/>
      <c r="F70" s="237"/>
      <c r="G70" s="237"/>
      <c r="H70" s="237"/>
      <c r="I70" s="237"/>
      <c r="J70" s="237"/>
      <c r="K70" s="237"/>
      <c r="L70" s="237"/>
      <c r="M70" s="237"/>
      <c r="N70" s="237"/>
      <c r="O70" s="237"/>
      <c r="P70" s="237"/>
      <c r="Q70" s="237"/>
      <c r="R70" s="237"/>
      <c r="S70" s="237"/>
      <c r="T70" s="237"/>
      <c r="U70" s="237"/>
      <c r="V70" s="237"/>
      <c r="W70" s="237"/>
      <c r="X70" s="237"/>
      <c r="Y70" s="284"/>
      <c r="Z70" s="284"/>
      <c r="AA70" s="284"/>
      <c r="AB70" s="284"/>
      <c r="AC70" s="284"/>
      <c r="AD70" s="284"/>
      <c r="AE70" s="284"/>
      <c r="AF70" s="284"/>
      <c r="AG70" s="284"/>
      <c r="AH70" s="284"/>
      <c r="AI70" s="284"/>
      <c r="AJ70" s="284"/>
      <c r="AK70" s="284"/>
      <c r="AL70" s="284"/>
      <c r="AM70" s="284"/>
      <c r="AN70" s="284"/>
      <c r="AO70" s="284"/>
      <c r="AP70" s="284"/>
      <c r="AQ70" s="284"/>
      <c r="AR70" s="284"/>
      <c r="AS70" s="284"/>
      <c r="AT70" s="284"/>
      <c r="AU70" s="284"/>
      <c r="AV70" s="284"/>
      <c r="AW70" s="284"/>
      <c r="AX70" s="284"/>
      <c r="AY70" s="284"/>
      <c r="AZ70" s="284"/>
    </row>
    <row r="71" spans="1:52">
      <c r="A71" s="237"/>
      <c r="B71" s="237"/>
      <c r="C71" s="237"/>
      <c r="D71" s="237"/>
      <c r="E71" s="237"/>
      <c r="F71" s="237"/>
      <c r="G71" s="237"/>
      <c r="H71" s="237"/>
      <c r="I71" s="237"/>
      <c r="J71" s="237"/>
      <c r="K71" s="237"/>
      <c r="L71" s="237"/>
      <c r="M71" s="237"/>
      <c r="N71" s="237"/>
      <c r="O71" s="237"/>
      <c r="P71" s="237"/>
      <c r="Q71" s="237"/>
      <c r="R71" s="237"/>
      <c r="S71" s="237"/>
      <c r="T71" s="237"/>
      <c r="U71" s="237"/>
      <c r="V71" s="237"/>
      <c r="W71" s="237"/>
      <c r="X71" s="237"/>
      <c r="Y71" s="237"/>
      <c r="Z71" s="237"/>
      <c r="AA71" s="237"/>
      <c r="AB71" s="237"/>
      <c r="AC71" s="237"/>
      <c r="AD71" s="237"/>
      <c r="AE71" s="237"/>
      <c r="AF71" s="237"/>
      <c r="AG71" s="237"/>
      <c r="AH71" s="237"/>
      <c r="AI71" s="237"/>
      <c r="AJ71" s="237"/>
      <c r="AK71" s="237"/>
      <c r="AL71" s="237"/>
      <c r="AM71" s="237"/>
      <c r="AN71" s="237"/>
      <c r="AO71" s="237"/>
      <c r="AP71" s="237"/>
      <c r="AQ71" s="237"/>
      <c r="AR71" s="237"/>
      <c r="AS71" s="237"/>
      <c r="AT71" s="237"/>
      <c r="AU71" s="237"/>
      <c r="AV71" s="237"/>
      <c r="AW71" s="237"/>
      <c r="AX71" s="237"/>
      <c r="AY71" s="237"/>
      <c r="AZ71" s="237"/>
    </row>
    <row r="72" spans="1:52">
      <c r="A72" s="237"/>
      <c r="B72" s="237"/>
      <c r="C72" s="237"/>
      <c r="D72" s="237"/>
      <c r="E72" s="237"/>
      <c r="F72" s="237"/>
      <c r="G72" s="237"/>
      <c r="H72" s="237"/>
      <c r="I72" s="237"/>
      <c r="J72" s="237"/>
      <c r="K72" s="237"/>
      <c r="L72" s="237"/>
      <c r="M72" s="237"/>
      <c r="N72" s="237"/>
      <c r="O72" s="237"/>
      <c r="P72" s="237"/>
      <c r="Q72" s="237"/>
      <c r="R72" s="237"/>
      <c r="S72" s="237"/>
      <c r="T72" s="237"/>
      <c r="U72" s="237"/>
      <c r="V72" s="237"/>
      <c r="W72" s="237"/>
      <c r="X72" s="237"/>
      <c r="Y72" s="237"/>
      <c r="Z72" s="237"/>
      <c r="AA72" s="237"/>
      <c r="AB72" s="237"/>
      <c r="AC72" s="237"/>
      <c r="AD72" s="237"/>
      <c r="AE72" s="237"/>
      <c r="AF72" s="237"/>
      <c r="AG72" s="237"/>
      <c r="AH72" s="237"/>
      <c r="AI72" s="237"/>
      <c r="AJ72" s="237"/>
      <c r="AK72" s="237"/>
      <c r="AL72" s="237"/>
      <c r="AM72" s="237"/>
      <c r="AN72" s="237"/>
      <c r="AO72" s="237"/>
      <c r="AP72" s="237"/>
      <c r="AQ72" s="237"/>
      <c r="AR72" s="237"/>
      <c r="AS72" s="237"/>
      <c r="AT72" s="237"/>
      <c r="AU72" s="237"/>
      <c r="AV72" s="237"/>
      <c r="AW72" s="237"/>
      <c r="AX72" s="237"/>
      <c r="AY72" s="237"/>
      <c r="AZ72" s="237"/>
    </row>
    <row r="73" spans="1:52">
      <c r="A73" s="237"/>
      <c r="B73" s="237"/>
      <c r="C73" s="237"/>
      <c r="D73" s="237"/>
      <c r="E73" s="237"/>
      <c r="F73" s="237"/>
      <c r="G73" s="237"/>
      <c r="H73" s="237"/>
      <c r="I73" s="237"/>
      <c r="J73" s="237"/>
      <c r="K73" s="237"/>
      <c r="L73" s="237"/>
      <c r="M73" s="237"/>
      <c r="N73" s="237"/>
      <c r="O73" s="237"/>
      <c r="P73" s="237"/>
      <c r="Q73" s="237"/>
      <c r="R73" s="237"/>
      <c r="S73" s="237"/>
      <c r="T73" s="237"/>
      <c r="U73" s="237"/>
      <c r="V73" s="237"/>
      <c r="W73" s="237"/>
      <c r="X73" s="237"/>
      <c r="Y73" s="46"/>
      <c r="Z73" s="46"/>
      <c r="AA73" s="46"/>
      <c r="AB73" s="46"/>
      <c r="AC73" s="46"/>
      <c r="AD73" s="46"/>
      <c r="AE73" s="46"/>
      <c r="AF73" s="46"/>
      <c r="AG73" s="46"/>
      <c r="AH73" s="46"/>
      <c r="AI73" s="46"/>
      <c r="AJ73" s="46"/>
      <c r="AK73" s="46"/>
      <c r="AL73" s="46"/>
      <c r="AM73" s="46"/>
      <c r="AN73" s="46"/>
      <c r="AO73" s="46"/>
      <c r="AP73" s="46"/>
      <c r="AQ73" s="46"/>
      <c r="AR73" s="46"/>
      <c r="AS73" s="46"/>
      <c r="AT73" s="46"/>
      <c r="AU73" s="46"/>
      <c r="AV73" s="46"/>
      <c r="AW73" s="46"/>
      <c r="AX73" s="46"/>
      <c r="AY73" s="46"/>
      <c r="AZ73" s="46"/>
    </row>
    <row r="74" spans="1:52">
      <c r="A74" s="237"/>
      <c r="B74" s="237"/>
      <c r="C74" s="237"/>
      <c r="D74" s="237"/>
      <c r="E74" s="237"/>
      <c r="F74" s="237"/>
      <c r="G74" s="237"/>
      <c r="H74" s="237"/>
      <c r="I74" s="237"/>
      <c r="J74" s="237"/>
      <c r="K74" s="237"/>
      <c r="L74" s="237"/>
      <c r="M74" s="237"/>
      <c r="N74" s="237"/>
      <c r="O74" s="237"/>
      <c r="P74" s="237"/>
      <c r="Q74" s="237"/>
      <c r="R74" s="237"/>
      <c r="S74" s="237"/>
      <c r="T74" s="237"/>
      <c r="U74" s="237"/>
      <c r="V74" s="237"/>
      <c r="W74" s="237"/>
      <c r="X74" s="237"/>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row>
    <row r="75" spans="1:52">
      <c r="A75" s="237"/>
      <c r="B75" s="237"/>
      <c r="C75" s="237"/>
      <c r="D75" s="237"/>
      <c r="E75" s="237"/>
      <c r="F75" s="237"/>
      <c r="G75" s="237"/>
      <c r="H75" s="237"/>
      <c r="I75" s="237"/>
      <c r="J75" s="237"/>
      <c r="K75" s="237"/>
      <c r="L75" s="237"/>
      <c r="M75" s="237"/>
      <c r="N75" s="237"/>
      <c r="O75" s="237"/>
      <c r="P75" s="237"/>
      <c r="Q75" s="237"/>
      <c r="R75" s="237"/>
      <c r="S75" s="237"/>
      <c r="T75" s="237"/>
      <c r="U75" s="237"/>
      <c r="V75" s="237"/>
      <c r="W75" s="237"/>
      <c r="X75" s="237"/>
      <c r="Y75" s="284"/>
      <c r="Z75" s="284"/>
      <c r="AA75" s="284"/>
      <c r="AB75" s="284"/>
      <c r="AC75" s="284"/>
      <c r="AD75" s="284"/>
      <c r="AE75" s="284"/>
      <c r="AF75" s="284"/>
      <c r="AG75" s="284"/>
      <c r="AH75" s="284"/>
      <c r="AI75" s="284"/>
      <c r="AJ75" s="284"/>
      <c r="AK75" s="284"/>
      <c r="AL75" s="284"/>
      <c r="AM75" s="284"/>
      <c r="AN75" s="284"/>
      <c r="AO75" s="284"/>
      <c r="AP75" s="284"/>
      <c r="AQ75" s="284"/>
      <c r="AR75" s="284"/>
      <c r="AS75" s="284"/>
      <c r="AT75" s="284"/>
      <c r="AU75" s="284"/>
      <c r="AV75" s="284"/>
      <c r="AW75" s="284"/>
      <c r="AX75" s="284"/>
      <c r="AY75" s="284"/>
      <c r="AZ75" s="284"/>
    </row>
    <row r="76" spans="1:52">
      <c r="A76" s="237"/>
      <c r="B76" s="237"/>
      <c r="C76" s="237"/>
      <c r="D76" s="237"/>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row>
    <row r="77" spans="1:52">
      <c r="A77" s="237"/>
      <c r="B77" s="237"/>
      <c r="C77" s="237"/>
      <c r="D77" s="237"/>
      <c r="E77" s="237"/>
      <c r="F77" s="237"/>
      <c r="G77" s="237"/>
      <c r="H77" s="237"/>
      <c r="I77" s="237"/>
      <c r="J77" s="237"/>
      <c r="K77" s="237"/>
      <c r="L77" s="237"/>
      <c r="M77" s="237"/>
      <c r="N77" s="237"/>
      <c r="O77" s="237"/>
      <c r="P77" s="237"/>
      <c r="Q77" s="237"/>
      <c r="R77" s="237"/>
      <c r="S77" s="237"/>
      <c r="T77" s="237"/>
      <c r="U77" s="237"/>
      <c r="V77" s="237"/>
      <c r="W77" s="237"/>
      <c r="X77" s="237"/>
      <c r="Y77" s="237"/>
      <c r="Z77" s="237"/>
      <c r="AA77" s="237"/>
      <c r="AB77" s="237"/>
      <c r="AC77" s="237"/>
      <c r="AD77" s="237"/>
      <c r="AE77" s="237"/>
      <c r="AF77" s="237"/>
      <c r="AG77" s="237"/>
      <c r="AH77" s="237"/>
      <c r="AI77" s="237"/>
      <c r="AJ77" s="237"/>
      <c r="AK77" s="237"/>
      <c r="AL77" s="237"/>
      <c r="AM77" s="237"/>
      <c r="AN77" s="237"/>
      <c r="AO77" s="237"/>
      <c r="AP77" s="237"/>
      <c r="AQ77" s="237"/>
      <c r="AR77" s="237"/>
      <c r="AS77" s="237"/>
      <c r="AT77" s="237"/>
      <c r="AU77" s="237"/>
      <c r="AV77" s="237"/>
      <c r="AW77" s="237"/>
      <c r="AX77" s="237"/>
      <c r="AY77" s="237"/>
      <c r="AZ77" s="237"/>
    </row>
    <row r="78" spans="1:52">
      <c r="A78" s="237"/>
      <c r="B78" s="237"/>
      <c r="C78" s="237"/>
      <c r="D78" s="237"/>
      <c r="E78" s="237"/>
      <c r="F78" s="237"/>
      <c r="G78" s="237"/>
      <c r="H78" s="237"/>
      <c r="I78" s="237"/>
      <c r="J78" s="237"/>
      <c r="K78" s="237"/>
      <c r="L78" s="237"/>
      <c r="M78" s="237"/>
      <c r="N78" s="237"/>
      <c r="O78" s="237"/>
      <c r="P78" s="237"/>
      <c r="Q78" s="237"/>
      <c r="R78" s="237"/>
      <c r="S78" s="237"/>
      <c r="T78" s="237"/>
      <c r="U78" s="237"/>
      <c r="V78" s="237"/>
      <c r="W78" s="237"/>
      <c r="X78" s="237"/>
      <c r="Y78" s="46"/>
      <c r="Z78" s="46"/>
      <c r="AA78" s="46"/>
      <c r="AB78" s="46"/>
      <c r="AC78" s="46"/>
      <c r="AD78" s="46"/>
      <c r="AE78" s="46"/>
      <c r="AF78" s="46"/>
      <c r="AG78" s="46"/>
      <c r="AH78" s="46"/>
      <c r="AI78" s="46"/>
      <c r="AJ78" s="46"/>
      <c r="AK78" s="46"/>
      <c r="AL78" s="46"/>
      <c r="AM78" s="46"/>
      <c r="AN78" s="46"/>
      <c r="AO78" s="46"/>
      <c r="AP78" s="46"/>
      <c r="AQ78" s="46"/>
      <c r="AR78" s="46"/>
      <c r="AS78" s="46"/>
      <c r="AT78" s="46"/>
      <c r="AU78" s="46"/>
      <c r="AV78" s="46"/>
      <c r="AW78" s="46"/>
      <c r="AX78" s="46"/>
      <c r="AY78" s="46"/>
      <c r="AZ78" s="46"/>
    </row>
    <row r="79" spans="1:52">
      <c r="A79" s="237"/>
      <c r="B79" s="237"/>
      <c r="C79" s="237"/>
      <c r="D79" s="237"/>
      <c r="E79" s="237"/>
      <c r="F79" s="237"/>
      <c r="G79" s="237"/>
      <c r="H79" s="237"/>
      <c r="I79" s="237"/>
      <c r="J79" s="237"/>
      <c r="K79" s="237"/>
      <c r="L79" s="237"/>
      <c r="M79" s="237"/>
      <c r="N79" s="237"/>
      <c r="O79" s="237"/>
      <c r="P79" s="237"/>
      <c r="Q79" s="237"/>
      <c r="R79" s="237"/>
      <c r="S79" s="237"/>
      <c r="T79" s="237"/>
      <c r="U79" s="237"/>
      <c r="V79" s="237"/>
      <c r="W79" s="237"/>
      <c r="X79" s="237"/>
      <c r="Y79" s="46"/>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row>
    <row r="80" spans="1:52">
      <c r="A80" s="237"/>
      <c r="B80" s="237"/>
      <c r="C80" s="237"/>
      <c r="D80" s="237"/>
      <c r="E80" s="237"/>
      <c r="F80" s="237"/>
      <c r="G80" s="237"/>
      <c r="H80" s="237"/>
      <c r="I80" s="237"/>
      <c r="J80" s="237"/>
      <c r="K80" s="237"/>
      <c r="L80" s="237"/>
      <c r="M80" s="237"/>
      <c r="N80" s="237"/>
      <c r="O80" s="237"/>
      <c r="P80" s="237"/>
      <c r="Q80" s="237"/>
      <c r="R80" s="237"/>
      <c r="S80" s="237"/>
      <c r="T80" s="237"/>
      <c r="U80" s="237"/>
      <c r="V80" s="237"/>
      <c r="W80" s="237"/>
      <c r="X80" s="237"/>
      <c r="Y80" s="284"/>
      <c r="Z80" s="284"/>
      <c r="AA80" s="284"/>
      <c r="AB80" s="284"/>
      <c r="AC80" s="284"/>
      <c r="AD80" s="284"/>
      <c r="AE80" s="284"/>
      <c r="AF80" s="284"/>
      <c r="AG80" s="284"/>
      <c r="AH80" s="284"/>
      <c r="AI80" s="284"/>
      <c r="AJ80" s="284"/>
      <c r="AK80" s="284"/>
      <c r="AL80" s="284"/>
      <c r="AM80" s="284"/>
      <c r="AN80" s="284"/>
      <c r="AO80" s="284"/>
      <c r="AP80" s="284"/>
      <c r="AQ80" s="284"/>
      <c r="AR80" s="284"/>
      <c r="AS80" s="284"/>
      <c r="AT80" s="284"/>
      <c r="AU80" s="284"/>
      <c r="AV80" s="284"/>
      <c r="AW80" s="284"/>
      <c r="AX80" s="284"/>
      <c r="AY80" s="284"/>
      <c r="AZ80" s="284"/>
    </row>
    <row r="81" spans="1:52">
      <c r="A81" s="237"/>
      <c r="B81" s="237"/>
      <c r="C81" s="237"/>
      <c r="D81" s="237"/>
      <c r="E81" s="237"/>
      <c r="F81" s="237"/>
      <c r="G81" s="237"/>
      <c r="H81" s="237"/>
      <c r="I81" s="237"/>
      <c r="J81" s="237"/>
      <c r="K81" s="237"/>
      <c r="L81" s="237"/>
      <c r="M81" s="237"/>
      <c r="N81" s="237"/>
      <c r="O81" s="237"/>
      <c r="P81" s="237"/>
      <c r="Q81" s="237"/>
      <c r="R81" s="237"/>
      <c r="S81" s="237"/>
      <c r="T81" s="237"/>
      <c r="U81" s="237"/>
      <c r="V81" s="237"/>
      <c r="W81" s="237"/>
      <c r="X81" s="237"/>
      <c r="Y81" s="237"/>
      <c r="Z81" s="237"/>
      <c r="AA81" s="237"/>
      <c r="AB81" s="237"/>
      <c r="AC81" s="237"/>
      <c r="AD81" s="237"/>
      <c r="AE81" s="237"/>
      <c r="AF81" s="237"/>
      <c r="AG81" s="237"/>
      <c r="AH81" s="237"/>
      <c r="AI81" s="237"/>
      <c r="AJ81" s="237"/>
      <c r="AK81" s="237"/>
      <c r="AL81" s="237"/>
      <c r="AM81" s="237"/>
      <c r="AN81" s="237"/>
      <c r="AO81" s="237"/>
      <c r="AP81" s="237"/>
      <c r="AQ81" s="237"/>
      <c r="AR81" s="237"/>
      <c r="AS81" s="237"/>
      <c r="AT81" s="237"/>
      <c r="AU81" s="237"/>
      <c r="AV81" s="237"/>
      <c r="AW81" s="237"/>
      <c r="AX81" s="237"/>
      <c r="AY81" s="237"/>
      <c r="AZ81" s="237"/>
    </row>
    <row r="82" spans="1:52">
      <c r="A82" s="237"/>
      <c r="B82" s="237"/>
      <c r="C82" s="237"/>
      <c r="D82" s="237"/>
      <c r="E82" s="237"/>
      <c r="F82" s="237"/>
      <c r="G82" s="237"/>
      <c r="H82" s="237"/>
      <c r="I82" s="237"/>
      <c r="J82" s="237"/>
      <c r="K82" s="237"/>
      <c r="L82" s="237"/>
      <c r="M82" s="237"/>
      <c r="N82" s="237"/>
      <c r="O82" s="237"/>
      <c r="P82" s="237"/>
      <c r="Q82" s="237"/>
      <c r="R82" s="237"/>
      <c r="S82" s="237"/>
      <c r="T82" s="237"/>
      <c r="U82" s="237"/>
      <c r="V82" s="237"/>
      <c r="W82" s="237"/>
      <c r="X82" s="237"/>
      <c r="Y82" s="237"/>
      <c r="Z82" s="237"/>
      <c r="AA82" s="237"/>
      <c r="AB82" s="237"/>
      <c r="AC82" s="237"/>
      <c r="AD82" s="237"/>
      <c r="AE82" s="237"/>
      <c r="AF82" s="237"/>
      <c r="AG82" s="237"/>
      <c r="AH82" s="237"/>
      <c r="AI82" s="237"/>
      <c r="AJ82" s="237"/>
      <c r="AK82" s="237"/>
      <c r="AL82" s="237"/>
      <c r="AM82" s="237"/>
      <c r="AN82" s="237"/>
      <c r="AO82" s="237"/>
      <c r="AP82" s="237"/>
      <c r="AQ82" s="237"/>
      <c r="AR82" s="237"/>
      <c r="AS82" s="237"/>
      <c r="AT82" s="237"/>
      <c r="AU82" s="237"/>
      <c r="AV82" s="237"/>
      <c r="AW82" s="237"/>
      <c r="AX82" s="237"/>
      <c r="AY82" s="237"/>
      <c r="AZ82" s="237"/>
    </row>
    <row r="83" spans="1:52">
      <c r="A83" s="237"/>
      <c r="B83" s="237"/>
      <c r="C83" s="237"/>
      <c r="D83" s="237"/>
      <c r="E83" s="237"/>
      <c r="F83" s="237"/>
      <c r="G83" s="237"/>
      <c r="H83" s="237"/>
      <c r="I83" s="237"/>
      <c r="J83" s="237"/>
      <c r="K83" s="237"/>
      <c r="L83" s="237"/>
      <c r="M83" s="237"/>
      <c r="N83" s="237"/>
      <c r="O83" s="237"/>
      <c r="P83" s="237"/>
      <c r="Q83" s="237"/>
      <c r="R83" s="237"/>
      <c r="S83" s="237"/>
      <c r="T83" s="237"/>
      <c r="U83" s="237"/>
      <c r="V83" s="237"/>
      <c r="W83" s="237"/>
      <c r="X83" s="237"/>
      <c r="Y83" s="46"/>
      <c r="Z83" s="46"/>
      <c r="AA83" s="46"/>
      <c r="AB83" s="46"/>
      <c r="AC83" s="46"/>
      <c r="AD83" s="46"/>
      <c r="AE83" s="46"/>
      <c r="AF83" s="46"/>
      <c r="AG83" s="46"/>
      <c r="AH83" s="46"/>
      <c r="AI83" s="46"/>
      <c r="AJ83" s="46"/>
      <c r="AK83" s="46"/>
      <c r="AL83" s="46"/>
      <c r="AM83" s="46"/>
      <c r="AN83" s="46"/>
      <c r="AO83" s="46"/>
      <c r="AP83" s="46"/>
      <c r="AQ83" s="46"/>
      <c r="AR83" s="46"/>
      <c r="AS83" s="46"/>
      <c r="AT83" s="46"/>
      <c r="AU83" s="46"/>
      <c r="AV83" s="46"/>
      <c r="AW83" s="46"/>
      <c r="AX83" s="46"/>
      <c r="AY83" s="46"/>
      <c r="AZ83" s="46"/>
    </row>
    <row r="84" spans="1:52">
      <c r="A84" s="237"/>
      <c r="B84" s="237"/>
      <c r="C84" s="237"/>
      <c r="D84" s="237"/>
      <c r="E84" s="237"/>
      <c r="F84" s="237"/>
      <c r="G84" s="237"/>
      <c r="H84" s="237"/>
      <c r="I84" s="237"/>
      <c r="J84" s="237"/>
      <c r="K84" s="237"/>
      <c r="L84" s="237"/>
      <c r="M84" s="237"/>
      <c r="N84" s="237"/>
      <c r="O84" s="237"/>
      <c r="P84" s="237"/>
      <c r="Q84" s="237"/>
      <c r="R84" s="237"/>
      <c r="S84" s="237"/>
      <c r="T84" s="237"/>
      <c r="U84" s="237"/>
      <c r="V84" s="237"/>
      <c r="W84" s="237"/>
      <c r="X84" s="237"/>
      <c r="Y84" s="46"/>
      <c r="Z84" s="46"/>
      <c r="AA84" s="46"/>
      <c r="AB84" s="46"/>
      <c r="AC84" s="46"/>
      <c r="AD84" s="46"/>
      <c r="AE84" s="46"/>
      <c r="AF84" s="46"/>
      <c r="AG84" s="46"/>
      <c r="AH84" s="46"/>
      <c r="AI84" s="46"/>
      <c r="AJ84" s="46"/>
      <c r="AK84" s="46"/>
      <c r="AL84" s="46"/>
      <c r="AM84" s="46"/>
      <c r="AN84" s="46"/>
      <c r="AO84" s="46"/>
      <c r="AP84" s="46"/>
      <c r="AQ84" s="46"/>
      <c r="AR84" s="46"/>
      <c r="AS84" s="46"/>
      <c r="AT84" s="46"/>
      <c r="AU84" s="46"/>
      <c r="AV84" s="46"/>
      <c r="AW84" s="46"/>
      <c r="AX84" s="46"/>
      <c r="AY84" s="46"/>
      <c r="AZ84" s="46"/>
    </row>
    <row r="85" spans="1:52">
      <c r="A85" s="237"/>
      <c r="B85" s="237"/>
      <c r="C85" s="237"/>
      <c r="D85" s="237"/>
      <c r="E85" s="237"/>
      <c r="F85" s="237"/>
      <c r="G85" s="237"/>
      <c r="H85" s="237"/>
      <c r="I85" s="237"/>
      <c r="J85" s="237"/>
      <c r="K85" s="237"/>
      <c r="L85" s="237"/>
      <c r="M85" s="237"/>
      <c r="N85" s="237"/>
      <c r="O85" s="237"/>
      <c r="P85" s="237"/>
      <c r="Q85" s="237"/>
      <c r="R85" s="237"/>
      <c r="S85" s="237"/>
      <c r="T85" s="237"/>
      <c r="U85" s="237"/>
      <c r="V85" s="237"/>
      <c r="W85" s="237"/>
      <c r="X85" s="237"/>
      <c r="Y85" s="284"/>
      <c r="Z85" s="284"/>
      <c r="AA85" s="284"/>
      <c r="AB85" s="284"/>
      <c r="AC85" s="284"/>
      <c r="AD85" s="284"/>
      <c r="AE85" s="284"/>
      <c r="AF85" s="284"/>
      <c r="AG85" s="284"/>
      <c r="AH85" s="284"/>
      <c r="AI85" s="284"/>
      <c r="AJ85" s="284"/>
      <c r="AK85" s="284"/>
      <c r="AL85" s="284"/>
      <c r="AM85" s="284"/>
      <c r="AN85" s="284"/>
      <c r="AO85" s="284"/>
      <c r="AP85" s="284"/>
      <c r="AQ85" s="284"/>
      <c r="AR85" s="284"/>
      <c r="AS85" s="284"/>
      <c r="AT85" s="284"/>
      <c r="AU85" s="284"/>
      <c r="AV85" s="284"/>
      <c r="AW85" s="284"/>
      <c r="AX85" s="284"/>
      <c r="AY85" s="284"/>
      <c r="AZ85" s="284"/>
    </row>
    <row r="86" spans="1:52">
      <c r="A86" s="237"/>
      <c r="B86" s="237"/>
      <c r="C86" s="237"/>
      <c r="D86" s="237"/>
      <c r="E86" s="237"/>
      <c r="F86" s="237"/>
      <c r="G86" s="237"/>
      <c r="H86" s="237"/>
      <c r="I86" s="237"/>
      <c r="J86" s="237"/>
      <c r="K86" s="237"/>
      <c r="L86" s="237"/>
      <c r="M86" s="237"/>
      <c r="N86" s="237"/>
      <c r="O86" s="237"/>
      <c r="P86" s="237"/>
      <c r="Q86" s="237"/>
      <c r="R86" s="237"/>
      <c r="S86" s="237"/>
      <c r="T86" s="237"/>
      <c r="U86" s="237"/>
      <c r="V86" s="237"/>
      <c r="W86" s="237"/>
      <c r="X86" s="237"/>
      <c r="Y86" s="237"/>
      <c r="Z86" s="237"/>
      <c r="AA86" s="237"/>
      <c r="AB86" s="237"/>
      <c r="AC86" s="237"/>
      <c r="AD86" s="237"/>
      <c r="AE86" s="237"/>
      <c r="AF86" s="237"/>
      <c r="AG86" s="237"/>
      <c r="AH86" s="237"/>
      <c r="AI86" s="237"/>
      <c r="AJ86" s="237"/>
      <c r="AK86" s="237"/>
      <c r="AL86" s="237"/>
      <c r="AM86" s="237"/>
      <c r="AN86" s="237"/>
      <c r="AO86" s="237"/>
      <c r="AP86" s="237"/>
      <c r="AQ86" s="237"/>
      <c r="AR86" s="237"/>
      <c r="AS86" s="237"/>
      <c r="AT86" s="237"/>
      <c r="AU86" s="237"/>
      <c r="AV86" s="237"/>
      <c r="AW86" s="237"/>
      <c r="AX86" s="237"/>
      <c r="AY86" s="237"/>
      <c r="AZ86" s="237"/>
    </row>
    <row r="87" spans="1:52">
      <c r="A87" s="237"/>
      <c r="B87" s="237"/>
      <c r="C87" s="237"/>
      <c r="D87" s="237"/>
      <c r="E87" s="237"/>
      <c r="F87" s="237"/>
      <c r="G87" s="237"/>
      <c r="H87" s="237"/>
      <c r="I87" s="237"/>
      <c r="J87" s="237"/>
      <c r="K87" s="237"/>
      <c r="L87" s="237"/>
      <c r="M87" s="237"/>
      <c r="N87" s="237"/>
      <c r="O87" s="237"/>
      <c r="P87" s="237"/>
      <c r="Q87" s="237"/>
      <c r="R87" s="237"/>
      <c r="S87" s="237"/>
      <c r="T87" s="237"/>
      <c r="U87" s="237"/>
      <c r="V87" s="237"/>
      <c r="W87" s="237"/>
      <c r="X87" s="237"/>
      <c r="Y87" s="237"/>
      <c r="Z87" s="237"/>
      <c r="AA87" s="237"/>
      <c r="AB87" s="237"/>
      <c r="AC87" s="237"/>
      <c r="AD87" s="237"/>
      <c r="AE87" s="237"/>
      <c r="AF87" s="237"/>
      <c r="AG87" s="237"/>
      <c r="AH87" s="237"/>
      <c r="AI87" s="237"/>
      <c r="AJ87" s="237"/>
      <c r="AK87" s="237"/>
      <c r="AL87" s="237"/>
      <c r="AM87" s="237"/>
      <c r="AN87" s="237"/>
      <c r="AO87" s="237"/>
      <c r="AP87" s="237"/>
      <c r="AQ87" s="237"/>
      <c r="AR87" s="237"/>
      <c r="AS87" s="237"/>
      <c r="AT87" s="237"/>
      <c r="AU87" s="237"/>
      <c r="AV87" s="237"/>
      <c r="AW87" s="237"/>
      <c r="AX87" s="237"/>
      <c r="AY87" s="237"/>
      <c r="AZ87" s="237"/>
    </row>
    <row r="88" spans="1:52">
      <c r="A88" s="237"/>
      <c r="B88" s="237"/>
      <c r="C88" s="237"/>
      <c r="D88" s="237"/>
      <c r="E88" s="237"/>
      <c r="F88" s="237"/>
      <c r="G88" s="237"/>
      <c r="H88" s="237"/>
      <c r="I88" s="237"/>
      <c r="J88" s="237"/>
      <c r="K88" s="237"/>
      <c r="L88" s="237"/>
      <c r="M88" s="237"/>
      <c r="N88" s="237"/>
      <c r="O88" s="237"/>
      <c r="P88" s="237"/>
      <c r="Q88" s="237"/>
      <c r="R88" s="237"/>
      <c r="S88" s="237"/>
      <c r="T88" s="237"/>
      <c r="U88" s="237"/>
      <c r="V88" s="237"/>
      <c r="W88" s="237"/>
      <c r="X88" s="237"/>
      <c r="Y88" s="46"/>
      <c r="Z88" s="46"/>
      <c r="AA88" s="46"/>
      <c r="AB88" s="46"/>
      <c r="AC88" s="46"/>
      <c r="AD88" s="46"/>
      <c r="AE88" s="46"/>
      <c r="AF88" s="46"/>
      <c r="AG88" s="46"/>
      <c r="AH88" s="46"/>
      <c r="AI88" s="46"/>
      <c r="AJ88" s="46"/>
      <c r="AK88" s="46"/>
      <c r="AL88" s="46"/>
      <c r="AM88" s="46"/>
      <c r="AN88" s="46"/>
      <c r="AO88" s="46"/>
      <c r="AP88" s="46"/>
      <c r="AQ88" s="46"/>
      <c r="AR88" s="46"/>
      <c r="AS88" s="46"/>
      <c r="AT88" s="46"/>
      <c r="AU88" s="46"/>
      <c r="AV88" s="46"/>
      <c r="AW88" s="46"/>
      <c r="AX88" s="46"/>
      <c r="AY88" s="46"/>
      <c r="AZ88" s="46"/>
    </row>
    <row r="89" spans="1:52">
      <c r="A89" s="237"/>
      <c r="B89" s="237"/>
      <c r="C89" s="237"/>
      <c r="D89" s="237"/>
      <c r="E89" s="237"/>
      <c r="F89" s="237"/>
      <c r="G89" s="237"/>
      <c r="H89" s="237"/>
      <c r="I89" s="237"/>
      <c r="J89" s="237"/>
      <c r="K89" s="237"/>
      <c r="L89" s="237"/>
      <c r="M89" s="237"/>
      <c r="N89" s="237"/>
      <c r="O89" s="237"/>
      <c r="P89" s="237"/>
      <c r="Q89" s="237"/>
      <c r="R89" s="237"/>
      <c r="S89" s="237"/>
      <c r="T89" s="237"/>
      <c r="U89" s="237"/>
      <c r="V89" s="237"/>
      <c r="W89" s="237"/>
      <c r="X89" s="237"/>
      <c r="Y89" s="46"/>
      <c r="Z89" s="46"/>
      <c r="AA89" s="46"/>
      <c r="AB89" s="46"/>
      <c r="AC89" s="46"/>
      <c r="AD89" s="46"/>
      <c r="AE89" s="46"/>
      <c r="AF89" s="46"/>
      <c r="AG89" s="46"/>
      <c r="AH89" s="46"/>
      <c r="AI89" s="46"/>
      <c r="AJ89" s="46"/>
      <c r="AK89" s="46"/>
      <c r="AL89" s="46"/>
      <c r="AM89" s="46"/>
      <c r="AN89" s="46"/>
      <c r="AO89" s="46"/>
      <c r="AP89" s="46"/>
      <c r="AQ89" s="46"/>
      <c r="AR89" s="46"/>
      <c r="AS89" s="46"/>
      <c r="AT89" s="46"/>
      <c r="AU89" s="46"/>
      <c r="AV89" s="46"/>
      <c r="AW89" s="46"/>
      <c r="AX89" s="46"/>
      <c r="AY89" s="46"/>
      <c r="AZ89" s="46"/>
    </row>
    <row r="90" spans="1:52">
      <c r="A90" s="237"/>
      <c r="B90" s="237"/>
      <c r="C90" s="237"/>
      <c r="D90" s="237"/>
      <c r="E90" s="237"/>
      <c r="F90" s="237"/>
      <c r="G90" s="237"/>
      <c r="H90" s="237"/>
      <c r="I90" s="237"/>
      <c r="J90" s="237"/>
      <c r="K90" s="237"/>
      <c r="L90" s="237"/>
      <c r="M90" s="237"/>
      <c r="N90" s="237"/>
      <c r="O90" s="237"/>
      <c r="P90" s="237"/>
      <c r="Q90" s="237"/>
      <c r="R90" s="237"/>
      <c r="S90" s="237"/>
      <c r="T90" s="237"/>
      <c r="U90" s="237"/>
      <c r="V90" s="237"/>
      <c r="W90" s="237"/>
      <c r="X90" s="237"/>
      <c r="Y90" s="284"/>
      <c r="Z90" s="284"/>
      <c r="AA90" s="284"/>
      <c r="AB90" s="284"/>
      <c r="AC90" s="284"/>
      <c r="AD90" s="284"/>
      <c r="AE90" s="284"/>
      <c r="AF90" s="284"/>
      <c r="AG90" s="284"/>
      <c r="AH90" s="284"/>
      <c r="AI90" s="284"/>
      <c r="AJ90" s="284"/>
      <c r="AK90" s="284"/>
      <c r="AL90" s="284"/>
      <c r="AM90" s="284"/>
      <c r="AN90" s="284"/>
      <c r="AO90" s="284"/>
      <c r="AP90" s="284"/>
      <c r="AQ90" s="284"/>
      <c r="AR90" s="284"/>
      <c r="AS90" s="284"/>
      <c r="AT90" s="284"/>
      <c r="AU90" s="284"/>
      <c r="AV90" s="284"/>
      <c r="AW90" s="284"/>
      <c r="AX90" s="284"/>
      <c r="AY90" s="284"/>
      <c r="AZ90" s="284"/>
    </row>
    <row r="91" spans="1:52">
      <c r="A91" s="237"/>
      <c r="B91" s="237"/>
      <c r="C91" s="237"/>
      <c r="D91" s="237"/>
      <c r="E91" s="237"/>
      <c r="F91" s="237"/>
      <c r="G91" s="237"/>
      <c r="H91" s="237"/>
      <c r="I91" s="237"/>
      <c r="J91" s="237"/>
      <c r="K91" s="237"/>
      <c r="L91" s="237"/>
      <c r="M91" s="237"/>
      <c r="N91" s="237"/>
      <c r="O91" s="237"/>
      <c r="P91" s="237"/>
      <c r="Q91" s="237"/>
      <c r="R91" s="237"/>
      <c r="S91" s="237"/>
      <c r="T91" s="237"/>
      <c r="U91" s="237"/>
      <c r="V91" s="237"/>
      <c r="W91" s="237"/>
      <c r="X91" s="237"/>
      <c r="Y91" s="237"/>
      <c r="Z91" s="237"/>
      <c r="AA91" s="237"/>
      <c r="AB91" s="237"/>
      <c r="AC91" s="237"/>
      <c r="AD91" s="237"/>
      <c r="AE91" s="237"/>
      <c r="AF91" s="237"/>
      <c r="AG91" s="237"/>
      <c r="AH91" s="237"/>
      <c r="AI91" s="237"/>
      <c r="AJ91" s="237"/>
      <c r="AK91" s="237"/>
      <c r="AL91" s="237"/>
      <c r="AM91" s="237"/>
      <c r="AN91" s="237"/>
      <c r="AO91" s="237"/>
      <c r="AP91" s="237"/>
      <c r="AQ91" s="237"/>
      <c r="AR91" s="237"/>
      <c r="AS91" s="237"/>
      <c r="AT91" s="237"/>
      <c r="AU91" s="237"/>
      <c r="AV91" s="237"/>
      <c r="AW91" s="237"/>
      <c r="AX91" s="237"/>
      <c r="AY91" s="237"/>
      <c r="AZ91" s="237"/>
    </row>
    <row r="92" spans="1:52">
      <c r="A92" s="237"/>
      <c r="B92" s="237"/>
      <c r="C92" s="237"/>
      <c r="D92" s="237"/>
      <c r="E92" s="237"/>
      <c r="F92" s="237"/>
      <c r="G92" s="237"/>
      <c r="H92" s="237"/>
      <c r="I92" s="237"/>
      <c r="J92" s="237"/>
      <c r="K92" s="237"/>
      <c r="L92" s="237"/>
      <c r="M92" s="237"/>
      <c r="N92" s="237"/>
      <c r="O92" s="237"/>
      <c r="P92" s="237"/>
      <c r="Q92" s="237"/>
      <c r="R92" s="237"/>
      <c r="S92" s="237"/>
      <c r="T92" s="237"/>
      <c r="U92" s="237"/>
      <c r="V92" s="237"/>
      <c r="W92" s="237"/>
      <c r="X92" s="237"/>
      <c r="Y92" s="237"/>
      <c r="Z92" s="237"/>
      <c r="AA92" s="237"/>
      <c r="AB92" s="237"/>
      <c r="AC92" s="237"/>
      <c r="AD92" s="237"/>
      <c r="AE92" s="237"/>
      <c r="AF92" s="237"/>
      <c r="AG92" s="237"/>
      <c r="AH92" s="237"/>
      <c r="AI92" s="237"/>
      <c r="AJ92" s="237"/>
      <c r="AK92" s="237"/>
      <c r="AL92" s="237"/>
      <c r="AM92" s="237"/>
      <c r="AN92" s="237"/>
      <c r="AO92" s="237"/>
      <c r="AP92" s="237"/>
      <c r="AQ92" s="237"/>
      <c r="AR92" s="237"/>
      <c r="AS92" s="237"/>
      <c r="AT92" s="237"/>
      <c r="AU92" s="237"/>
      <c r="AV92" s="237"/>
      <c r="AW92" s="237"/>
      <c r="AX92" s="237"/>
      <c r="AY92" s="237"/>
      <c r="AZ92" s="237"/>
    </row>
    <row r="93" spans="1:52">
      <c r="A93" s="237"/>
      <c r="B93" s="237"/>
      <c r="C93" s="237"/>
      <c r="D93" s="237"/>
      <c r="E93" s="237"/>
      <c r="F93" s="237"/>
      <c r="G93" s="237"/>
      <c r="H93" s="237"/>
      <c r="I93" s="237"/>
      <c r="J93" s="237"/>
      <c r="K93" s="237"/>
      <c r="L93" s="237"/>
      <c r="M93" s="237"/>
      <c r="N93" s="237"/>
      <c r="O93" s="237"/>
      <c r="P93" s="237"/>
      <c r="Q93" s="237"/>
      <c r="R93" s="237"/>
      <c r="S93" s="237"/>
      <c r="T93" s="237"/>
      <c r="U93" s="237"/>
      <c r="V93" s="237"/>
      <c r="W93" s="237"/>
      <c r="X93" s="237"/>
      <c r="Y93" s="46"/>
      <c r="Z93" s="46"/>
      <c r="AA93" s="46"/>
      <c r="AB93" s="46"/>
      <c r="AC93" s="46"/>
      <c r="AD93" s="46"/>
      <c r="AE93" s="46"/>
      <c r="AF93" s="46"/>
      <c r="AG93" s="46"/>
      <c r="AH93" s="46"/>
      <c r="AI93" s="46"/>
      <c r="AJ93" s="46"/>
      <c r="AK93" s="46"/>
      <c r="AL93" s="46"/>
      <c r="AM93" s="46"/>
      <c r="AN93" s="46"/>
      <c r="AO93" s="46"/>
      <c r="AP93" s="46"/>
      <c r="AQ93" s="46"/>
      <c r="AR93" s="46"/>
      <c r="AS93" s="46"/>
      <c r="AT93" s="46"/>
      <c r="AU93" s="46"/>
      <c r="AV93" s="46"/>
      <c r="AW93" s="46"/>
      <c r="AX93" s="46"/>
      <c r="AY93" s="46"/>
      <c r="AZ93" s="46"/>
    </row>
    <row r="94" spans="1:52">
      <c r="A94" s="237"/>
      <c r="B94" s="237"/>
      <c r="C94" s="237"/>
      <c r="D94" s="237"/>
      <c r="E94" s="237"/>
      <c r="F94" s="237"/>
      <c r="G94" s="237"/>
      <c r="H94" s="237"/>
      <c r="I94" s="237"/>
      <c r="J94" s="237"/>
      <c r="K94" s="237"/>
      <c r="L94" s="237"/>
      <c r="M94" s="237"/>
      <c r="N94" s="237"/>
      <c r="O94" s="237"/>
      <c r="P94" s="237"/>
      <c r="Q94" s="237"/>
      <c r="R94" s="237"/>
      <c r="S94" s="237"/>
      <c r="T94" s="237"/>
      <c r="U94" s="237"/>
      <c r="V94" s="237"/>
      <c r="W94" s="237"/>
      <c r="X94" s="237"/>
      <c r="Y94" s="46"/>
      <c r="Z94" s="46"/>
      <c r="AA94" s="46"/>
      <c r="AB94" s="46"/>
      <c r="AC94" s="46"/>
      <c r="AD94" s="46"/>
      <c r="AE94" s="46"/>
      <c r="AF94" s="46"/>
      <c r="AG94" s="46"/>
      <c r="AH94" s="46"/>
      <c r="AI94" s="46"/>
      <c r="AJ94" s="46"/>
      <c r="AK94" s="46"/>
      <c r="AL94" s="46"/>
      <c r="AM94" s="46"/>
      <c r="AN94" s="46"/>
      <c r="AO94" s="46"/>
      <c r="AP94" s="46"/>
      <c r="AQ94" s="46"/>
      <c r="AR94" s="46"/>
      <c r="AS94" s="46"/>
      <c r="AT94" s="46"/>
      <c r="AU94" s="46"/>
      <c r="AV94" s="46"/>
      <c r="AW94" s="46"/>
      <c r="AX94" s="46"/>
      <c r="AY94" s="46"/>
      <c r="AZ94" s="46"/>
    </row>
    <row r="95" spans="1:52">
      <c r="A95" s="237"/>
      <c r="B95" s="237"/>
      <c r="C95" s="237"/>
      <c r="D95" s="237"/>
      <c r="E95" s="237"/>
      <c r="F95" s="237"/>
      <c r="G95" s="237"/>
      <c r="H95" s="237"/>
      <c r="I95" s="237"/>
      <c r="J95" s="237"/>
      <c r="K95" s="237"/>
      <c r="L95" s="237"/>
      <c r="M95" s="237"/>
      <c r="N95" s="237"/>
      <c r="O95" s="237"/>
      <c r="P95" s="237"/>
      <c r="Q95" s="237"/>
      <c r="R95" s="237"/>
      <c r="S95" s="237"/>
      <c r="T95" s="237"/>
      <c r="U95" s="237"/>
      <c r="V95" s="237"/>
      <c r="W95" s="237"/>
      <c r="X95" s="237"/>
      <c r="Y95" s="284"/>
      <c r="Z95" s="284"/>
      <c r="AA95" s="284"/>
      <c r="AB95" s="284"/>
      <c r="AC95" s="284"/>
      <c r="AD95" s="284"/>
      <c r="AE95" s="284"/>
      <c r="AF95" s="284"/>
      <c r="AG95" s="284"/>
      <c r="AH95" s="284"/>
      <c r="AI95" s="284"/>
      <c r="AJ95" s="284"/>
      <c r="AK95" s="284"/>
      <c r="AL95" s="284"/>
      <c r="AM95" s="284"/>
      <c r="AN95" s="284"/>
      <c r="AO95" s="284"/>
      <c r="AP95" s="284"/>
      <c r="AQ95" s="284"/>
      <c r="AR95" s="284"/>
      <c r="AS95" s="284"/>
      <c r="AT95" s="284"/>
      <c r="AU95" s="284"/>
      <c r="AV95" s="284"/>
      <c r="AW95" s="284"/>
      <c r="AX95" s="284"/>
      <c r="AY95" s="284"/>
      <c r="AZ95" s="284"/>
    </row>
    <row r="96" spans="1:52">
      <c r="A96" s="237"/>
      <c r="B96" s="237"/>
      <c r="C96" s="237"/>
      <c r="D96" s="237"/>
      <c r="E96" s="237"/>
      <c r="F96" s="237"/>
      <c r="G96" s="237"/>
      <c r="H96" s="237"/>
      <c r="I96" s="237"/>
      <c r="J96" s="237"/>
      <c r="K96" s="237"/>
      <c r="L96" s="237"/>
      <c r="M96" s="237"/>
      <c r="N96" s="237"/>
      <c r="O96" s="237"/>
      <c r="P96" s="237"/>
      <c r="Q96" s="237"/>
      <c r="R96" s="237"/>
      <c r="S96" s="237"/>
      <c r="T96" s="237"/>
      <c r="U96" s="237"/>
      <c r="V96" s="237"/>
      <c r="W96" s="237"/>
      <c r="X96" s="237"/>
      <c r="Y96" s="237"/>
      <c r="Z96" s="237"/>
      <c r="AA96" s="237"/>
      <c r="AB96" s="237"/>
      <c r="AC96" s="237"/>
      <c r="AD96" s="237"/>
      <c r="AE96" s="237"/>
      <c r="AF96" s="237"/>
      <c r="AG96" s="237"/>
      <c r="AH96" s="237"/>
      <c r="AI96" s="237"/>
      <c r="AJ96" s="237"/>
      <c r="AK96" s="237"/>
      <c r="AL96" s="237"/>
      <c r="AM96" s="237"/>
      <c r="AN96" s="237"/>
      <c r="AO96" s="237"/>
      <c r="AP96" s="237"/>
      <c r="AQ96" s="237"/>
      <c r="AR96" s="237"/>
      <c r="AS96" s="237"/>
      <c r="AT96" s="237"/>
      <c r="AU96" s="237"/>
      <c r="AV96" s="237"/>
      <c r="AW96" s="237"/>
      <c r="AX96" s="237"/>
      <c r="AY96" s="237"/>
      <c r="AZ96" s="237"/>
    </row>
    <row r="97" spans="1:52">
      <c r="A97" s="237"/>
      <c r="B97" s="237"/>
      <c r="C97" s="237"/>
      <c r="D97" s="237"/>
      <c r="E97" s="237"/>
      <c r="F97" s="237"/>
      <c r="G97" s="237"/>
      <c r="H97" s="237"/>
      <c r="I97" s="237"/>
      <c r="J97" s="237"/>
      <c r="K97" s="237"/>
      <c r="L97" s="237"/>
      <c r="M97" s="237"/>
      <c r="N97" s="237"/>
      <c r="O97" s="237"/>
      <c r="P97" s="237"/>
      <c r="Q97" s="237"/>
      <c r="R97" s="237"/>
      <c r="S97" s="237"/>
      <c r="T97" s="237"/>
      <c r="U97" s="237"/>
      <c r="V97" s="237"/>
      <c r="W97" s="237"/>
      <c r="X97" s="237"/>
      <c r="Y97" s="237"/>
      <c r="Z97" s="237"/>
      <c r="AA97" s="237"/>
      <c r="AB97" s="237"/>
      <c r="AC97" s="237"/>
      <c r="AD97" s="237"/>
      <c r="AE97" s="237"/>
      <c r="AF97" s="237"/>
      <c r="AG97" s="237"/>
      <c r="AH97" s="237"/>
      <c r="AI97" s="237"/>
      <c r="AJ97" s="237"/>
      <c r="AK97" s="237"/>
      <c r="AL97" s="237"/>
      <c r="AM97" s="237"/>
      <c r="AN97" s="237"/>
      <c r="AO97" s="237"/>
      <c r="AP97" s="237"/>
      <c r="AQ97" s="237"/>
      <c r="AR97" s="237"/>
      <c r="AS97" s="237"/>
      <c r="AT97" s="237"/>
      <c r="AU97" s="237"/>
      <c r="AV97" s="237"/>
      <c r="AW97" s="237"/>
      <c r="AX97" s="237"/>
      <c r="AY97" s="237"/>
      <c r="AZ97" s="237"/>
    </row>
    <row r="98" spans="1:52">
      <c r="A98" s="237"/>
      <c r="B98" s="237"/>
      <c r="C98" s="237"/>
      <c r="D98" s="237"/>
      <c r="E98" s="237"/>
      <c r="F98" s="237"/>
      <c r="G98" s="237"/>
      <c r="H98" s="237"/>
      <c r="I98" s="237"/>
      <c r="J98" s="237"/>
      <c r="K98" s="237"/>
      <c r="L98" s="237"/>
      <c r="M98" s="237"/>
      <c r="N98" s="237"/>
      <c r="O98" s="237"/>
      <c r="P98" s="237"/>
      <c r="Q98" s="237"/>
      <c r="R98" s="237"/>
      <c r="S98" s="237"/>
      <c r="T98" s="237"/>
      <c r="U98" s="237"/>
      <c r="V98" s="237"/>
      <c r="W98" s="237"/>
      <c r="X98" s="237"/>
      <c r="Y98" s="46"/>
      <c r="Z98" s="46"/>
      <c r="AA98" s="46"/>
      <c r="AB98" s="46"/>
      <c r="AC98" s="46"/>
      <c r="AD98" s="46"/>
      <c r="AE98" s="46"/>
      <c r="AF98" s="46"/>
      <c r="AG98" s="46"/>
      <c r="AH98" s="46"/>
      <c r="AI98" s="46"/>
      <c r="AJ98" s="46"/>
      <c r="AK98" s="46"/>
      <c r="AL98" s="46"/>
      <c r="AM98" s="46"/>
      <c r="AN98" s="46"/>
      <c r="AO98" s="46"/>
      <c r="AP98" s="46"/>
      <c r="AQ98" s="46"/>
      <c r="AR98" s="46"/>
      <c r="AS98" s="46"/>
      <c r="AT98" s="46"/>
      <c r="AU98" s="46"/>
      <c r="AV98" s="46"/>
      <c r="AW98" s="46"/>
      <c r="AX98" s="46"/>
      <c r="AY98" s="46"/>
      <c r="AZ98" s="46"/>
    </row>
    <row r="99" spans="1:52">
      <c r="A99" s="237"/>
      <c r="B99" s="237"/>
      <c r="C99" s="237"/>
      <c r="D99" s="237"/>
      <c r="E99" s="237"/>
      <c r="F99" s="237"/>
      <c r="G99" s="237"/>
      <c r="H99" s="237"/>
      <c r="I99" s="237"/>
      <c r="J99" s="237"/>
      <c r="K99" s="237"/>
      <c r="L99" s="237"/>
      <c r="M99" s="237"/>
      <c r="N99" s="237"/>
      <c r="O99" s="237"/>
      <c r="P99" s="237"/>
      <c r="Q99" s="237"/>
      <c r="R99" s="237"/>
      <c r="S99" s="237"/>
      <c r="T99" s="237"/>
      <c r="U99" s="237"/>
      <c r="V99" s="237"/>
      <c r="W99" s="237"/>
      <c r="X99" s="237"/>
      <c r="Y99" s="46"/>
      <c r="Z99" s="46"/>
      <c r="AA99" s="46"/>
      <c r="AB99" s="46"/>
      <c r="AC99" s="46"/>
      <c r="AD99" s="46"/>
      <c r="AE99" s="46"/>
      <c r="AF99" s="46"/>
      <c r="AG99" s="46"/>
      <c r="AH99" s="46"/>
      <c r="AI99" s="46"/>
      <c r="AJ99" s="46"/>
      <c r="AK99" s="46"/>
      <c r="AL99" s="46"/>
      <c r="AM99" s="46"/>
      <c r="AN99" s="46"/>
      <c r="AO99" s="46"/>
      <c r="AP99" s="46"/>
      <c r="AQ99" s="46"/>
      <c r="AR99" s="46"/>
      <c r="AS99" s="46"/>
      <c r="AT99" s="46"/>
      <c r="AU99" s="46"/>
      <c r="AV99" s="46"/>
      <c r="AW99" s="46"/>
      <c r="AX99" s="46"/>
      <c r="AY99" s="46"/>
      <c r="AZ99" s="46"/>
    </row>
    <row r="100" spans="1:52">
      <c r="A100" s="237"/>
      <c r="B100" s="237"/>
      <c r="C100" s="237"/>
      <c r="D100" s="237"/>
      <c r="E100" s="237"/>
      <c r="F100" s="237"/>
      <c r="G100" s="237"/>
      <c r="H100" s="237"/>
      <c r="I100" s="237"/>
      <c r="J100" s="237"/>
      <c r="K100" s="237"/>
      <c r="L100" s="237"/>
      <c r="M100" s="237"/>
      <c r="N100" s="237"/>
      <c r="O100" s="237"/>
      <c r="P100" s="237"/>
      <c r="Q100" s="237"/>
      <c r="R100" s="237"/>
      <c r="S100" s="237"/>
      <c r="T100" s="237"/>
      <c r="U100" s="237"/>
      <c r="V100" s="237"/>
      <c r="W100" s="237"/>
      <c r="X100" s="237"/>
      <c r="Y100" s="284"/>
      <c r="Z100" s="284"/>
      <c r="AA100" s="284"/>
      <c r="AB100" s="284"/>
      <c r="AC100" s="284"/>
      <c r="AD100" s="284"/>
      <c r="AE100" s="284"/>
      <c r="AF100" s="284"/>
      <c r="AG100" s="284"/>
      <c r="AH100" s="284"/>
      <c r="AI100" s="284"/>
      <c r="AJ100" s="284"/>
      <c r="AK100" s="284"/>
      <c r="AL100" s="284"/>
      <c r="AM100" s="284"/>
      <c r="AN100" s="284"/>
      <c r="AO100" s="284"/>
      <c r="AP100" s="284"/>
      <c r="AQ100" s="284"/>
      <c r="AR100" s="284"/>
      <c r="AS100" s="284"/>
      <c r="AT100" s="284"/>
      <c r="AU100" s="284"/>
      <c r="AV100" s="284"/>
      <c r="AW100" s="284"/>
      <c r="AX100" s="284"/>
      <c r="AY100" s="284"/>
      <c r="AZ100" s="284"/>
    </row>
    <row r="101" spans="1:52">
      <c r="A101" s="237"/>
      <c r="B101" s="237"/>
      <c r="C101" s="237"/>
      <c r="D101" s="237"/>
      <c r="E101" s="237"/>
      <c r="F101" s="237"/>
      <c r="G101" s="237"/>
      <c r="H101" s="237"/>
      <c r="I101" s="237"/>
      <c r="J101" s="237"/>
      <c r="K101" s="237"/>
      <c r="L101" s="237"/>
      <c r="M101" s="237"/>
      <c r="N101" s="237"/>
      <c r="O101" s="237"/>
      <c r="P101" s="237"/>
      <c r="Q101" s="237"/>
      <c r="R101" s="237"/>
      <c r="S101" s="237"/>
      <c r="T101" s="237"/>
      <c r="U101" s="237"/>
      <c r="V101" s="237"/>
      <c r="W101" s="237"/>
      <c r="X101" s="237"/>
      <c r="Y101" s="237"/>
      <c r="Z101" s="237"/>
      <c r="AA101" s="237"/>
      <c r="AB101" s="237"/>
      <c r="AC101" s="237"/>
      <c r="AD101" s="237"/>
      <c r="AE101" s="237"/>
      <c r="AF101" s="237"/>
      <c r="AG101" s="237"/>
      <c r="AH101" s="237"/>
      <c r="AI101" s="237"/>
      <c r="AJ101" s="237"/>
      <c r="AK101" s="237"/>
      <c r="AL101" s="237"/>
      <c r="AM101" s="237"/>
      <c r="AN101" s="237"/>
      <c r="AO101" s="237"/>
      <c r="AP101" s="237"/>
      <c r="AQ101" s="237"/>
      <c r="AR101" s="237"/>
      <c r="AS101" s="237"/>
      <c r="AT101" s="237"/>
      <c r="AU101" s="237"/>
      <c r="AV101" s="237"/>
      <c r="AW101" s="237"/>
      <c r="AX101" s="237"/>
      <c r="AY101" s="237"/>
      <c r="AZ101" s="237"/>
    </row>
    <row r="102" spans="1:52">
      <c r="A102" s="237"/>
      <c r="B102" s="237"/>
      <c r="C102" s="237"/>
      <c r="D102" s="237"/>
      <c r="E102" s="237"/>
      <c r="F102" s="237"/>
      <c r="G102" s="237"/>
      <c r="H102" s="237"/>
      <c r="I102" s="237"/>
      <c r="J102" s="237"/>
      <c r="K102" s="237"/>
      <c r="L102" s="237"/>
      <c r="M102" s="237"/>
      <c r="N102" s="237"/>
      <c r="O102" s="237"/>
      <c r="P102" s="237"/>
      <c r="Q102" s="237"/>
      <c r="R102" s="237"/>
      <c r="S102" s="237"/>
      <c r="T102" s="237"/>
      <c r="U102" s="237"/>
      <c r="V102" s="237"/>
      <c r="W102" s="237"/>
      <c r="X102" s="237"/>
      <c r="Y102" s="237"/>
      <c r="Z102" s="237"/>
      <c r="AA102" s="237"/>
      <c r="AB102" s="237"/>
      <c r="AC102" s="237"/>
      <c r="AD102" s="237"/>
      <c r="AE102" s="237"/>
      <c r="AF102" s="237"/>
      <c r="AG102" s="237"/>
      <c r="AH102" s="237"/>
      <c r="AI102" s="237"/>
      <c r="AJ102" s="237"/>
      <c r="AK102" s="237"/>
      <c r="AL102" s="237"/>
      <c r="AM102" s="237"/>
      <c r="AN102" s="237"/>
      <c r="AO102" s="237"/>
      <c r="AP102" s="237"/>
      <c r="AQ102" s="237"/>
      <c r="AR102" s="237"/>
      <c r="AS102" s="237"/>
      <c r="AT102" s="237"/>
      <c r="AU102" s="237"/>
      <c r="AV102" s="237"/>
      <c r="AW102" s="237"/>
      <c r="AX102" s="237"/>
      <c r="AY102" s="237"/>
      <c r="AZ102" s="237"/>
    </row>
    <row r="103" spans="1:52">
      <c r="A103" s="237"/>
      <c r="B103" s="237"/>
      <c r="C103" s="237"/>
      <c r="D103" s="237"/>
      <c r="E103" s="237"/>
      <c r="F103" s="237"/>
      <c r="G103" s="237"/>
      <c r="H103" s="237"/>
      <c r="I103" s="237"/>
      <c r="J103" s="237"/>
      <c r="K103" s="237"/>
      <c r="L103" s="237"/>
      <c r="M103" s="237"/>
      <c r="N103" s="237"/>
      <c r="O103" s="237"/>
      <c r="P103" s="237"/>
      <c r="Q103" s="237"/>
      <c r="R103" s="237"/>
      <c r="S103" s="237"/>
      <c r="T103" s="237"/>
      <c r="U103" s="237"/>
      <c r="V103" s="237"/>
      <c r="W103" s="237"/>
      <c r="X103" s="237"/>
      <c r="Y103" s="46"/>
      <c r="Z103" s="46"/>
      <c r="AA103" s="46"/>
      <c r="AB103" s="46"/>
      <c r="AC103" s="46"/>
      <c r="AD103" s="46"/>
      <c r="AE103" s="46"/>
      <c r="AF103" s="46"/>
      <c r="AG103" s="46"/>
      <c r="AH103" s="46"/>
      <c r="AI103" s="46"/>
      <c r="AJ103" s="46"/>
      <c r="AK103" s="46"/>
      <c r="AL103" s="46"/>
      <c r="AM103" s="46"/>
      <c r="AN103" s="46"/>
      <c r="AO103" s="46"/>
      <c r="AP103" s="46"/>
      <c r="AQ103" s="46"/>
      <c r="AR103" s="46"/>
      <c r="AS103" s="46"/>
      <c r="AT103" s="46"/>
      <c r="AU103" s="46"/>
      <c r="AV103" s="46"/>
      <c r="AW103" s="46"/>
      <c r="AX103" s="46"/>
      <c r="AY103" s="46"/>
      <c r="AZ103" s="46"/>
    </row>
    <row r="104" spans="1:52">
      <c r="A104" s="237"/>
      <c r="B104" s="237"/>
      <c r="C104" s="237"/>
      <c r="D104" s="237"/>
      <c r="E104" s="237"/>
      <c r="F104" s="237"/>
      <c r="G104" s="237"/>
      <c r="H104" s="237"/>
      <c r="I104" s="237"/>
      <c r="J104" s="237"/>
      <c r="K104" s="237"/>
      <c r="L104" s="237"/>
      <c r="M104" s="237"/>
      <c r="N104" s="237"/>
      <c r="O104" s="237"/>
      <c r="P104" s="237"/>
      <c r="Q104" s="237"/>
      <c r="R104" s="237"/>
      <c r="S104" s="237"/>
      <c r="T104" s="237"/>
      <c r="U104" s="237"/>
      <c r="V104" s="237"/>
      <c r="W104" s="237"/>
      <c r="X104" s="237"/>
      <c r="Y104" s="46"/>
      <c r="Z104" s="46"/>
      <c r="AA104" s="46"/>
      <c r="AB104" s="46"/>
      <c r="AC104" s="46"/>
      <c r="AD104" s="46"/>
      <c r="AE104" s="46"/>
      <c r="AF104" s="46"/>
      <c r="AG104" s="46"/>
      <c r="AH104" s="46"/>
      <c r="AI104" s="46"/>
      <c r="AJ104" s="46"/>
      <c r="AK104" s="46"/>
      <c r="AL104" s="46"/>
      <c r="AM104" s="46"/>
      <c r="AN104" s="46"/>
      <c r="AO104" s="46"/>
      <c r="AP104" s="46"/>
      <c r="AQ104" s="46"/>
      <c r="AR104" s="46"/>
      <c r="AS104" s="46"/>
      <c r="AT104" s="46"/>
      <c r="AU104" s="46"/>
      <c r="AV104" s="46"/>
      <c r="AW104" s="46"/>
      <c r="AX104" s="46"/>
      <c r="AY104" s="46"/>
      <c r="AZ104" s="46"/>
    </row>
    <row r="105" spans="1:52">
      <c r="A105" s="237"/>
      <c r="B105" s="237"/>
      <c r="C105" s="237"/>
      <c r="D105" s="237"/>
      <c r="E105" s="237"/>
      <c r="F105" s="237"/>
      <c r="G105" s="237"/>
      <c r="H105" s="237"/>
      <c r="I105" s="237"/>
      <c r="J105" s="237"/>
      <c r="K105" s="237"/>
      <c r="L105" s="237"/>
      <c r="M105" s="237"/>
      <c r="N105" s="237"/>
      <c r="O105" s="237"/>
      <c r="P105" s="237"/>
      <c r="Q105" s="237"/>
      <c r="R105" s="237"/>
      <c r="S105" s="237"/>
      <c r="T105" s="237"/>
      <c r="U105" s="237"/>
      <c r="V105" s="237"/>
      <c r="W105" s="237"/>
      <c r="X105" s="237"/>
      <c r="Y105" s="284"/>
      <c r="Z105" s="284"/>
      <c r="AA105" s="284"/>
      <c r="AB105" s="284"/>
      <c r="AC105" s="284"/>
      <c r="AD105" s="284"/>
      <c r="AE105" s="284"/>
      <c r="AF105" s="284"/>
      <c r="AG105" s="284"/>
      <c r="AH105" s="284"/>
      <c r="AI105" s="284"/>
      <c r="AJ105" s="284"/>
      <c r="AK105" s="284"/>
      <c r="AL105" s="284"/>
      <c r="AM105" s="284"/>
      <c r="AN105" s="284"/>
      <c r="AO105" s="284"/>
      <c r="AP105" s="284"/>
      <c r="AQ105" s="284"/>
      <c r="AR105" s="284"/>
      <c r="AS105" s="284"/>
      <c r="AT105" s="284"/>
      <c r="AU105" s="284"/>
      <c r="AV105" s="284"/>
      <c r="AW105" s="284"/>
      <c r="AX105" s="284"/>
      <c r="AY105" s="284"/>
      <c r="AZ105" s="284"/>
    </row>
    <row r="106" spans="1:52">
      <c r="A106" s="237"/>
      <c r="B106" s="237"/>
      <c r="C106" s="237"/>
      <c r="D106" s="237"/>
      <c r="E106" s="237"/>
      <c r="F106" s="237"/>
      <c r="G106" s="237"/>
      <c r="H106" s="237"/>
      <c r="I106" s="237"/>
      <c r="J106" s="237"/>
      <c r="K106" s="237"/>
      <c r="L106" s="237"/>
      <c r="M106" s="237"/>
      <c r="N106" s="237"/>
      <c r="O106" s="237"/>
      <c r="P106" s="237"/>
      <c r="Q106" s="237"/>
      <c r="R106" s="237"/>
      <c r="S106" s="237"/>
      <c r="T106" s="237"/>
      <c r="U106" s="237"/>
      <c r="V106" s="237"/>
      <c r="W106" s="237"/>
      <c r="X106" s="237"/>
      <c r="Y106" s="237"/>
      <c r="Z106" s="237"/>
      <c r="AA106" s="237"/>
      <c r="AB106" s="237"/>
      <c r="AC106" s="237"/>
      <c r="AD106" s="237"/>
      <c r="AE106" s="237"/>
      <c r="AF106" s="237"/>
      <c r="AG106" s="237"/>
      <c r="AH106" s="237"/>
      <c r="AI106" s="237"/>
      <c r="AJ106" s="237"/>
      <c r="AK106" s="237"/>
      <c r="AL106" s="237"/>
      <c r="AM106" s="237"/>
      <c r="AN106" s="237"/>
      <c r="AO106" s="237"/>
      <c r="AP106" s="237"/>
      <c r="AQ106" s="237"/>
      <c r="AR106" s="237"/>
      <c r="AS106" s="237"/>
      <c r="AT106" s="237"/>
      <c r="AU106" s="237"/>
      <c r="AV106" s="237"/>
      <c r="AW106" s="237"/>
      <c r="AX106" s="237"/>
      <c r="AY106" s="237"/>
      <c r="AZ106" s="237"/>
    </row>
    <row r="107" spans="1:52">
      <c r="A107" s="237"/>
      <c r="B107" s="237"/>
      <c r="C107" s="237"/>
      <c r="D107" s="237"/>
      <c r="E107" s="237"/>
      <c r="F107" s="237"/>
      <c r="G107" s="237"/>
      <c r="H107" s="237"/>
      <c r="I107" s="237"/>
      <c r="J107" s="237"/>
      <c r="K107" s="237"/>
      <c r="L107" s="237"/>
      <c r="M107" s="237"/>
      <c r="N107" s="237"/>
      <c r="O107" s="237"/>
      <c r="P107" s="237"/>
      <c r="Q107" s="237"/>
      <c r="R107" s="237"/>
      <c r="S107" s="237"/>
      <c r="T107" s="237"/>
      <c r="U107" s="237"/>
      <c r="V107" s="237"/>
      <c r="W107" s="237"/>
      <c r="X107" s="237"/>
      <c r="Y107" s="237"/>
      <c r="Z107" s="237"/>
      <c r="AA107" s="237"/>
      <c r="AB107" s="237"/>
      <c r="AC107" s="237"/>
      <c r="AD107" s="237"/>
      <c r="AE107" s="237"/>
      <c r="AF107" s="237"/>
      <c r="AG107" s="237"/>
      <c r="AH107" s="237"/>
      <c r="AI107" s="237"/>
      <c r="AJ107" s="237"/>
      <c r="AK107" s="237"/>
      <c r="AL107" s="237"/>
      <c r="AM107" s="237"/>
      <c r="AN107" s="237"/>
      <c r="AO107" s="237"/>
      <c r="AP107" s="237"/>
      <c r="AQ107" s="237"/>
      <c r="AR107" s="237"/>
      <c r="AS107" s="237"/>
      <c r="AT107" s="237"/>
      <c r="AU107" s="237"/>
      <c r="AV107" s="237"/>
      <c r="AW107" s="237"/>
      <c r="AX107" s="237"/>
      <c r="AY107" s="237"/>
      <c r="AZ107" s="237"/>
    </row>
    <row r="108" spans="1:52">
      <c r="A108" s="237"/>
      <c r="B108" s="237"/>
      <c r="C108" s="237"/>
      <c r="D108" s="237"/>
      <c r="E108" s="237"/>
      <c r="F108" s="237"/>
      <c r="G108" s="237"/>
      <c r="H108" s="237"/>
      <c r="I108" s="237"/>
      <c r="J108" s="237"/>
      <c r="K108" s="237"/>
      <c r="L108" s="237"/>
      <c r="M108" s="237"/>
      <c r="N108" s="237"/>
      <c r="O108" s="237"/>
      <c r="P108" s="237"/>
      <c r="Q108" s="237"/>
      <c r="R108" s="237"/>
      <c r="S108" s="237"/>
      <c r="T108" s="237"/>
      <c r="U108" s="237"/>
      <c r="V108" s="237"/>
      <c r="W108" s="237"/>
      <c r="X108" s="237"/>
      <c r="Y108" s="46"/>
      <c r="Z108" s="46"/>
      <c r="AA108" s="46"/>
      <c r="AB108" s="46"/>
      <c r="AC108" s="46"/>
      <c r="AD108" s="46"/>
      <c r="AE108" s="46"/>
      <c r="AF108" s="46"/>
      <c r="AG108" s="46"/>
      <c r="AH108" s="46"/>
      <c r="AI108" s="46"/>
      <c r="AJ108" s="46"/>
      <c r="AK108" s="46"/>
      <c r="AL108" s="46"/>
      <c r="AM108" s="46"/>
      <c r="AN108" s="46"/>
      <c r="AO108" s="46"/>
      <c r="AP108" s="46"/>
      <c r="AQ108" s="46"/>
      <c r="AR108" s="46"/>
      <c r="AS108" s="46"/>
      <c r="AT108" s="46"/>
      <c r="AU108" s="46"/>
      <c r="AV108" s="46"/>
      <c r="AW108" s="46"/>
      <c r="AX108" s="46"/>
      <c r="AY108" s="46"/>
      <c r="AZ108" s="46"/>
    </row>
    <row r="109" spans="1:52">
      <c r="A109" s="237"/>
      <c r="B109" s="237"/>
      <c r="C109" s="237"/>
      <c r="D109" s="237"/>
      <c r="E109" s="237"/>
      <c r="F109" s="237"/>
      <c r="G109" s="237"/>
      <c r="H109" s="237"/>
      <c r="I109" s="237"/>
      <c r="J109" s="237"/>
      <c r="K109" s="237"/>
      <c r="L109" s="237"/>
      <c r="M109" s="237"/>
      <c r="N109" s="237"/>
      <c r="O109" s="237"/>
      <c r="P109" s="237"/>
      <c r="Q109" s="237"/>
      <c r="R109" s="237"/>
      <c r="S109" s="237"/>
      <c r="T109" s="237"/>
      <c r="U109" s="237"/>
      <c r="V109" s="237"/>
      <c r="W109" s="237"/>
      <c r="X109" s="237"/>
      <c r="Y109" s="46"/>
      <c r="Z109" s="46"/>
      <c r="AA109" s="46"/>
      <c r="AB109" s="46"/>
      <c r="AC109" s="46"/>
      <c r="AD109" s="46"/>
      <c r="AE109" s="46"/>
      <c r="AF109" s="46"/>
      <c r="AG109" s="46"/>
      <c r="AH109" s="46"/>
      <c r="AI109" s="46"/>
      <c r="AJ109" s="46"/>
      <c r="AK109" s="46"/>
      <c r="AL109" s="46"/>
      <c r="AM109" s="46"/>
      <c r="AN109" s="46"/>
      <c r="AO109" s="46"/>
      <c r="AP109" s="46"/>
      <c r="AQ109" s="46"/>
      <c r="AR109" s="46"/>
      <c r="AS109" s="46"/>
      <c r="AT109" s="46"/>
      <c r="AU109" s="46"/>
      <c r="AV109" s="46"/>
      <c r="AW109" s="46"/>
      <c r="AX109" s="46"/>
      <c r="AY109" s="46"/>
      <c r="AZ109" s="46"/>
    </row>
    <row r="110" spans="1:52">
      <c r="A110" s="237"/>
      <c r="B110" s="237"/>
      <c r="C110" s="237"/>
      <c r="D110" s="237"/>
      <c r="E110" s="237"/>
      <c r="F110" s="237"/>
      <c r="G110" s="237"/>
      <c r="H110" s="237"/>
      <c r="I110" s="237"/>
      <c r="J110" s="237"/>
      <c r="K110" s="237"/>
      <c r="L110" s="237"/>
      <c r="M110" s="237"/>
      <c r="N110" s="237"/>
      <c r="O110" s="237"/>
      <c r="P110" s="237"/>
      <c r="Q110" s="237"/>
      <c r="R110" s="237"/>
      <c r="S110" s="237"/>
      <c r="T110" s="237"/>
      <c r="U110" s="237"/>
      <c r="V110" s="237"/>
      <c r="W110" s="237"/>
      <c r="X110" s="237"/>
      <c r="Y110" s="284"/>
      <c r="Z110" s="284"/>
      <c r="AA110" s="284"/>
      <c r="AB110" s="284"/>
      <c r="AC110" s="284"/>
      <c r="AD110" s="284"/>
      <c r="AE110" s="284"/>
      <c r="AF110" s="284"/>
      <c r="AG110" s="284"/>
      <c r="AH110" s="284"/>
      <c r="AI110" s="284"/>
      <c r="AJ110" s="284"/>
      <c r="AK110" s="284"/>
      <c r="AL110" s="284"/>
      <c r="AM110" s="284"/>
      <c r="AN110" s="284"/>
      <c r="AO110" s="284"/>
      <c r="AP110" s="284"/>
      <c r="AQ110" s="284"/>
      <c r="AR110" s="284"/>
      <c r="AS110" s="284"/>
      <c r="AT110" s="284"/>
      <c r="AU110" s="284"/>
      <c r="AV110" s="284"/>
      <c r="AW110" s="284"/>
      <c r="AX110" s="284"/>
      <c r="AY110" s="284"/>
      <c r="AZ110" s="284"/>
    </row>
    <row r="111" spans="1:52">
      <c r="A111" s="237"/>
      <c r="B111" s="237"/>
      <c r="C111" s="237"/>
      <c r="D111" s="237"/>
      <c r="E111" s="237"/>
      <c r="F111" s="237"/>
      <c r="G111" s="237"/>
      <c r="H111" s="237"/>
      <c r="I111" s="237"/>
      <c r="J111" s="237"/>
      <c r="K111" s="237"/>
      <c r="L111" s="237"/>
      <c r="M111" s="237"/>
      <c r="N111" s="237"/>
      <c r="O111" s="237"/>
      <c r="P111" s="237"/>
      <c r="Q111" s="237"/>
      <c r="R111" s="237"/>
      <c r="S111" s="237"/>
      <c r="T111" s="237"/>
      <c r="U111" s="237"/>
      <c r="V111" s="237"/>
      <c r="W111" s="237"/>
      <c r="X111" s="237"/>
      <c r="Y111" s="237"/>
      <c r="Z111" s="237"/>
      <c r="AA111" s="237"/>
      <c r="AB111" s="237"/>
      <c r="AC111" s="237"/>
      <c r="AD111" s="237"/>
      <c r="AE111" s="237"/>
      <c r="AF111" s="237"/>
      <c r="AG111" s="237"/>
      <c r="AH111" s="237"/>
      <c r="AI111" s="237"/>
      <c r="AJ111" s="237"/>
      <c r="AK111" s="237"/>
      <c r="AL111" s="237"/>
      <c r="AM111" s="237"/>
      <c r="AN111" s="237"/>
      <c r="AO111" s="237"/>
      <c r="AP111" s="237"/>
      <c r="AQ111" s="237"/>
      <c r="AR111" s="237"/>
      <c r="AS111" s="237"/>
      <c r="AT111" s="237"/>
      <c r="AU111" s="237"/>
      <c r="AV111" s="237"/>
      <c r="AW111" s="237"/>
      <c r="AX111" s="237"/>
      <c r="AY111" s="237"/>
      <c r="AZ111" s="237"/>
    </row>
    <row r="112" spans="1:52">
      <c r="A112" s="237"/>
      <c r="B112" s="237"/>
      <c r="C112" s="237"/>
      <c r="D112" s="237"/>
      <c r="E112" s="237"/>
      <c r="F112" s="237"/>
      <c r="G112" s="237"/>
      <c r="H112" s="237"/>
      <c r="I112" s="237"/>
      <c r="J112" s="237"/>
      <c r="K112" s="237"/>
      <c r="L112" s="237"/>
      <c r="M112" s="237"/>
      <c r="N112" s="237"/>
      <c r="O112" s="237"/>
      <c r="P112" s="237"/>
      <c r="Q112" s="237"/>
      <c r="R112" s="237"/>
      <c r="S112" s="237"/>
      <c r="T112" s="237"/>
      <c r="U112" s="237"/>
      <c r="V112" s="237"/>
      <c r="W112" s="237"/>
      <c r="X112" s="237"/>
      <c r="Y112" s="237"/>
      <c r="Z112" s="237"/>
      <c r="AA112" s="237"/>
      <c r="AB112" s="237"/>
      <c r="AC112" s="237"/>
      <c r="AD112" s="237"/>
      <c r="AE112" s="237"/>
      <c r="AF112" s="237"/>
      <c r="AG112" s="237"/>
      <c r="AH112" s="237"/>
      <c r="AI112" s="237"/>
      <c r="AJ112" s="237"/>
      <c r="AK112" s="237"/>
      <c r="AL112" s="237"/>
      <c r="AM112" s="237"/>
      <c r="AN112" s="237"/>
      <c r="AO112" s="237"/>
      <c r="AP112" s="237"/>
      <c r="AQ112" s="237"/>
      <c r="AR112" s="237"/>
      <c r="AS112" s="237"/>
      <c r="AT112" s="237"/>
      <c r="AU112" s="237"/>
      <c r="AV112" s="237"/>
      <c r="AW112" s="237"/>
      <c r="AX112" s="237"/>
      <c r="AY112" s="237"/>
      <c r="AZ112" s="237"/>
    </row>
    <row r="113" spans="1:52">
      <c r="A113" s="237"/>
      <c r="B113" s="237"/>
      <c r="C113" s="237"/>
      <c r="D113" s="237"/>
      <c r="E113" s="237"/>
      <c r="F113" s="237"/>
      <c r="G113" s="237"/>
      <c r="H113" s="237"/>
      <c r="I113" s="237"/>
      <c r="J113" s="237"/>
      <c r="K113" s="237"/>
      <c r="L113" s="237"/>
      <c r="M113" s="237"/>
      <c r="N113" s="237"/>
      <c r="O113" s="237"/>
      <c r="P113" s="237"/>
      <c r="Q113" s="237"/>
      <c r="R113" s="237"/>
      <c r="S113" s="237"/>
      <c r="T113" s="237"/>
      <c r="U113" s="237"/>
      <c r="V113" s="237"/>
      <c r="W113" s="237"/>
      <c r="X113" s="237"/>
      <c r="Y113" s="46"/>
      <c r="Z113" s="46"/>
      <c r="AA113" s="46"/>
      <c r="AB113" s="46"/>
      <c r="AC113" s="46"/>
      <c r="AD113" s="46"/>
      <c r="AE113" s="46"/>
      <c r="AF113" s="46"/>
      <c r="AG113" s="46"/>
      <c r="AH113" s="46"/>
      <c r="AI113" s="46"/>
      <c r="AJ113" s="46"/>
      <c r="AK113" s="46"/>
      <c r="AL113" s="46"/>
      <c r="AM113" s="46"/>
      <c r="AN113" s="46"/>
      <c r="AO113" s="46"/>
      <c r="AP113" s="46"/>
      <c r="AQ113" s="46"/>
      <c r="AR113" s="46"/>
      <c r="AS113" s="46"/>
      <c r="AT113" s="46"/>
      <c r="AU113" s="46"/>
      <c r="AV113" s="46"/>
      <c r="AW113" s="46"/>
      <c r="AX113" s="46"/>
      <c r="AY113" s="46"/>
      <c r="AZ113" s="46"/>
    </row>
    <row r="114" spans="1:52">
      <c r="A114" s="237"/>
      <c r="B114" s="237"/>
      <c r="C114" s="237"/>
      <c r="D114" s="237"/>
      <c r="E114" s="237"/>
      <c r="F114" s="237"/>
      <c r="G114" s="237"/>
      <c r="H114" s="237"/>
      <c r="I114" s="237"/>
      <c r="J114" s="237"/>
      <c r="K114" s="237"/>
      <c r="L114" s="237"/>
      <c r="M114" s="237"/>
      <c r="N114" s="237"/>
      <c r="O114" s="237"/>
      <c r="P114" s="237"/>
      <c r="Q114" s="237"/>
      <c r="R114" s="237"/>
      <c r="S114" s="237"/>
      <c r="T114" s="237"/>
      <c r="U114" s="237"/>
      <c r="V114" s="237"/>
      <c r="W114" s="237"/>
      <c r="X114" s="237"/>
      <c r="Y114" s="46"/>
      <c r="Z114" s="46"/>
      <c r="AA114" s="46"/>
      <c r="AB114" s="46"/>
      <c r="AC114" s="46"/>
      <c r="AD114" s="46"/>
      <c r="AE114" s="46"/>
      <c r="AF114" s="46"/>
      <c r="AG114" s="46"/>
      <c r="AH114" s="46"/>
      <c r="AI114" s="46"/>
      <c r="AJ114" s="46"/>
      <c r="AK114" s="46"/>
      <c r="AL114" s="46"/>
      <c r="AM114" s="46"/>
      <c r="AN114" s="46"/>
      <c r="AO114" s="46"/>
      <c r="AP114" s="46"/>
      <c r="AQ114" s="46"/>
      <c r="AR114" s="46"/>
      <c r="AS114" s="46"/>
      <c r="AT114" s="46"/>
      <c r="AU114" s="46"/>
      <c r="AV114" s="46"/>
      <c r="AW114" s="46"/>
      <c r="AX114" s="46"/>
      <c r="AY114" s="46"/>
      <c r="AZ114" s="46"/>
    </row>
    <row r="115" spans="1:52">
      <c r="A115" s="237"/>
      <c r="B115" s="237"/>
      <c r="C115" s="237"/>
      <c r="D115" s="237"/>
      <c r="E115" s="237"/>
      <c r="F115" s="237"/>
      <c r="G115" s="237"/>
      <c r="H115" s="237"/>
      <c r="I115" s="237"/>
      <c r="J115" s="237"/>
      <c r="K115" s="237"/>
      <c r="L115" s="237"/>
      <c r="M115" s="237"/>
      <c r="N115" s="237"/>
      <c r="O115" s="237"/>
      <c r="P115" s="237"/>
      <c r="Q115" s="237"/>
      <c r="R115" s="237"/>
      <c r="S115" s="237"/>
      <c r="T115" s="237"/>
      <c r="U115" s="237"/>
      <c r="V115" s="237"/>
      <c r="W115" s="237"/>
      <c r="X115" s="237"/>
      <c r="Y115" s="284"/>
      <c r="Z115" s="284"/>
      <c r="AA115" s="284"/>
      <c r="AB115" s="284"/>
      <c r="AC115" s="284"/>
      <c r="AD115" s="284"/>
      <c r="AE115" s="284"/>
      <c r="AF115" s="284"/>
      <c r="AG115" s="284"/>
      <c r="AH115" s="284"/>
      <c r="AI115" s="284"/>
      <c r="AJ115" s="284"/>
      <c r="AK115" s="284"/>
      <c r="AL115" s="284"/>
      <c r="AM115" s="284"/>
      <c r="AN115" s="284"/>
      <c r="AO115" s="284"/>
      <c r="AP115" s="284"/>
      <c r="AQ115" s="284"/>
      <c r="AR115" s="284"/>
      <c r="AS115" s="284"/>
      <c r="AT115" s="284"/>
      <c r="AU115" s="284"/>
      <c r="AV115" s="284"/>
      <c r="AW115" s="284"/>
      <c r="AX115" s="284"/>
      <c r="AY115" s="284"/>
      <c r="AZ115" s="284"/>
    </row>
    <row r="116" spans="1:52">
      <c r="A116" s="237"/>
      <c r="B116" s="237"/>
      <c r="C116" s="237"/>
      <c r="D116" s="237"/>
      <c r="E116" s="237"/>
      <c r="F116" s="237"/>
      <c r="G116" s="237"/>
      <c r="H116" s="237"/>
      <c r="I116" s="237"/>
      <c r="J116" s="237"/>
      <c r="K116" s="237"/>
      <c r="L116" s="237"/>
      <c r="M116" s="237"/>
      <c r="N116" s="237"/>
      <c r="O116" s="237"/>
      <c r="P116" s="237"/>
      <c r="Q116" s="237"/>
      <c r="R116" s="237"/>
      <c r="S116" s="237"/>
      <c r="T116" s="237"/>
      <c r="U116" s="237"/>
      <c r="V116" s="237"/>
      <c r="W116" s="237"/>
      <c r="X116" s="237"/>
      <c r="Y116" s="237"/>
      <c r="Z116" s="237"/>
      <c r="AA116" s="237"/>
      <c r="AB116" s="237"/>
      <c r="AC116" s="237"/>
      <c r="AD116" s="237"/>
      <c r="AE116" s="237"/>
      <c r="AF116" s="237"/>
      <c r="AG116" s="237"/>
      <c r="AH116" s="237"/>
      <c r="AI116" s="237"/>
      <c r="AJ116" s="237"/>
      <c r="AK116" s="237"/>
      <c r="AL116" s="237"/>
      <c r="AM116" s="237"/>
      <c r="AN116" s="237"/>
      <c r="AO116" s="237"/>
      <c r="AP116" s="237"/>
      <c r="AQ116" s="237"/>
      <c r="AR116" s="237"/>
      <c r="AS116" s="237"/>
      <c r="AT116" s="237"/>
      <c r="AU116" s="237"/>
      <c r="AV116" s="237"/>
      <c r="AW116" s="237"/>
      <c r="AX116" s="237"/>
      <c r="AY116" s="237"/>
      <c r="AZ116" s="237"/>
    </row>
    <row r="117" spans="1:52">
      <c r="A117" s="237"/>
      <c r="B117" s="237"/>
      <c r="C117" s="237"/>
      <c r="D117" s="237"/>
      <c r="E117" s="237"/>
      <c r="F117" s="237"/>
      <c r="G117" s="237"/>
      <c r="H117" s="237"/>
      <c r="I117" s="237"/>
      <c r="J117" s="237"/>
      <c r="K117" s="237"/>
      <c r="L117" s="237"/>
      <c r="M117" s="237"/>
      <c r="N117" s="237"/>
      <c r="O117" s="237"/>
      <c r="P117" s="237"/>
      <c r="Q117" s="237"/>
      <c r="R117" s="237"/>
      <c r="S117" s="237"/>
      <c r="T117" s="237"/>
      <c r="U117" s="237"/>
      <c r="V117" s="237"/>
      <c r="W117" s="237"/>
      <c r="X117" s="237"/>
      <c r="Y117" s="237"/>
      <c r="Z117" s="237"/>
      <c r="AA117" s="237"/>
      <c r="AB117" s="237"/>
      <c r="AC117" s="237"/>
      <c r="AD117" s="237"/>
      <c r="AE117" s="237"/>
      <c r="AF117" s="237"/>
      <c r="AG117" s="237"/>
      <c r="AH117" s="237"/>
      <c r="AI117" s="237"/>
      <c r="AJ117" s="237"/>
      <c r="AK117" s="237"/>
      <c r="AL117" s="237"/>
      <c r="AM117" s="237"/>
      <c r="AN117" s="237"/>
      <c r="AO117" s="237"/>
      <c r="AP117" s="237"/>
      <c r="AQ117" s="237"/>
      <c r="AR117" s="237"/>
      <c r="AS117" s="237"/>
      <c r="AT117" s="237"/>
      <c r="AU117" s="237"/>
      <c r="AV117" s="237"/>
      <c r="AW117" s="237"/>
      <c r="AX117" s="237"/>
      <c r="AY117" s="237"/>
      <c r="AZ117" s="237"/>
    </row>
    <row r="118" spans="1:52">
      <c r="A118" s="237"/>
      <c r="B118" s="237"/>
      <c r="C118" s="237"/>
      <c r="D118" s="237"/>
      <c r="E118" s="237"/>
      <c r="F118" s="237"/>
      <c r="G118" s="237"/>
      <c r="H118" s="237"/>
      <c r="I118" s="237"/>
      <c r="J118" s="237"/>
      <c r="K118" s="237"/>
      <c r="L118" s="237"/>
      <c r="M118" s="237"/>
      <c r="N118" s="237"/>
      <c r="O118" s="237"/>
      <c r="P118" s="237"/>
      <c r="Q118" s="237"/>
      <c r="R118" s="237"/>
      <c r="S118" s="237"/>
      <c r="T118" s="237"/>
      <c r="U118" s="237"/>
      <c r="V118" s="237"/>
      <c r="W118" s="237"/>
      <c r="X118" s="237"/>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row>
    <row r="119" spans="1:52">
      <c r="A119" s="237"/>
      <c r="B119" s="237"/>
      <c r="C119" s="237"/>
      <c r="D119" s="237"/>
      <c r="E119" s="237"/>
      <c r="F119" s="237"/>
      <c r="G119" s="237"/>
      <c r="H119" s="237"/>
      <c r="I119" s="237"/>
      <c r="J119" s="237"/>
      <c r="K119" s="237"/>
      <c r="L119" s="237"/>
      <c r="M119" s="237"/>
      <c r="N119" s="237"/>
      <c r="O119" s="237"/>
      <c r="P119" s="237"/>
      <c r="Q119" s="237"/>
      <c r="R119" s="237"/>
      <c r="S119" s="237"/>
      <c r="T119" s="237"/>
      <c r="U119" s="237"/>
      <c r="V119" s="237"/>
      <c r="W119" s="237"/>
      <c r="X119" s="237"/>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c r="AX119" s="46"/>
      <c r="AY119" s="46"/>
      <c r="AZ119" s="46"/>
    </row>
    <row r="120" spans="1:52">
      <c r="A120" s="237"/>
      <c r="B120" s="237"/>
      <c r="C120" s="237"/>
      <c r="D120" s="237"/>
      <c r="E120" s="237"/>
      <c r="F120" s="237"/>
      <c r="G120" s="237"/>
      <c r="H120" s="237"/>
      <c r="I120" s="237"/>
      <c r="J120" s="237"/>
      <c r="K120" s="237"/>
      <c r="L120" s="237"/>
      <c r="M120" s="237"/>
      <c r="N120" s="237"/>
      <c r="O120" s="237"/>
      <c r="P120" s="237"/>
      <c r="Q120" s="237"/>
      <c r="R120" s="237"/>
      <c r="S120" s="237"/>
      <c r="T120" s="237"/>
      <c r="U120" s="237"/>
      <c r="V120" s="237"/>
      <c r="W120" s="237"/>
      <c r="X120" s="237"/>
      <c r="Y120" s="284"/>
      <c r="Z120" s="284"/>
      <c r="AA120" s="284"/>
      <c r="AB120" s="284"/>
      <c r="AC120" s="284"/>
      <c r="AD120" s="284"/>
      <c r="AE120" s="284"/>
      <c r="AF120" s="284"/>
      <c r="AG120" s="284"/>
      <c r="AH120" s="284"/>
      <c r="AI120" s="284"/>
      <c r="AJ120" s="284"/>
      <c r="AK120" s="284"/>
      <c r="AL120" s="284"/>
      <c r="AM120" s="284"/>
      <c r="AN120" s="284"/>
      <c r="AO120" s="284"/>
      <c r="AP120" s="284"/>
      <c r="AQ120" s="284"/>
      <c r="AR120" s="284"/>
      <c r="AS120" s="284"/>
      <c r="AT120" s="284"/>
      <c r="AU120" s="284"/>
      <c r="AV120" s="284"/>
      <c r="AW120" s="284"/>
      <c r="AX120" s="284"/>
      <c r="AY120" s="284"/>
      <c r="AZ120" s="284"/>
    </row>
    <row r="121" spans="1:52">
      <c r="A121" s="237"/>
      <c r="B121" s="237"/>
      <c r="C121" s="237"/>
      <c r="D121" s="237"/>
      <c r="E121" s="237"/>
      <c r="F121" s="237"/>
      <c r="G121" s="237"/>
      <c r="H121" s="237"/>
      <c r="I121" s="237"/>
      <c r="J121" s="237"/>
      <c r="K121" s="237"/>
      <c r="L121" s="237"/>
      <c r="M121" s="237"/>
      <c r="N121" s="237"/>
      <c r="O121" s="237"/>
      <c r="P121" s="237"/>
      <c r="Q121" s="237"/>
      <c r="R121" s="237"/>
      <c r="S121" s="237"/>
      <c r="T121" s="237"/>
      <c r="U121" s="237"/>
      <c r="V121" s="237"/>
      <c r="W121" s="237"/>
      <c r="X121" s="237"/>
      <c r="Y121" s="237"/>
      <c r="Z121" s="237"/>
      <c r="AA121" s="237"/>
      <c r="AB121" s="237"/>
      <c r="AC121" s="237"/>
      <c r="AD121" s="237"/>
      <c r="AE121" s="237"/>
      <c r="AF121" s="237"/>
      <c r="AG121" s="237"/>
      <c r="AH121" s="237"/>
      <c r="AI121" s="237"/>
      <c r="AJ121" s="237"/>
      <c r="AK121" s="237"/>
      <c r="AL121" s="237"/>
      <c r="AM121" s="237"/>
      <c r="AN121" s="237"/>
      <c r="AO121" s="237"/>
      <c r="AP121" s="237"/>
      <c r="AQ121" s="237"/>
      <c r="AR121" s="237"/>
      <c r="AS121" s="237"/>
      <c r="AT121" s="237"/>
      <c r="AU121" s="237"/>
      <c r="AV121" s="237"/>
      <c r="AW121" s="237"/>
      <c r="AX121" s="237"/>
      <c r="AY121" s="237"/>
      <c r="AZ121" s="237"/>
    </row>
    <row r="122" spans="1:52">
      <c r="A122" s="237"/>
      <c r="B122" s="237"/>
      <c r="C122" s="237"/>
      <c r="D122" s="237"/>
      <c r="E122" s="237"/>
      <c r="F122" s="237"/>
      <c r="G122" s="237"/>
      <c r="H122" s="237"/>
      <c r="I122" s="237"/>
      <c r="J122" s="237"/>
      <c r="K122" s="237"/>
      <c r="L122" s="237"/>
      <c r="M122" s="237"/>
      <c r="N122" s="237"/>
      <c r="O122" s="237"/>
      <c r="P122" s="237"/>
      <c r="Q122" s="237"/>
      <c r="R122" s="237"/>
      <c r="S122" s="237"/>
      <c r="T122" s="237"/>
      <c r="U122" s="237"/>
      <c r="V122" s="237"/>
      <c r="W122" s="237"/>
      <c r="X122" s="237"/>
      <c r="Y122" s="237"/>
      <c r="Z122" s="237"/>
      <c r="AA122" s="237"/>
      <c r="AB122" s="237"/>
      <c r="AC122" s="237"/>
      <c r="AD122" s="237"/>
      <c r="AE122" s="237"/>
      <c r="AF122" s="237"/>
      <c r="AG122" s="237"/>
      <c r="AH122" s="237"/>
      <c r="AI122" s="237"/>
      <c r="AJ122" s="237"/>
      <c r="AK122" s="237"/>
      <c r="AL122" s="237"/>
      <c r="AM122" s="237"/>
      <c r="AN122" s="237"/>
      <c r="AO122" s="237"/>
      <c r="AP122" s="237"/>
      <c r="AQ122" s="237"/>
      <c r="AR122" s="237"/>
      <c r="AS122" s="237"/>
      <c r="AT122" s="237"/>
      <c r="AU122" s="237"/>
      <c r="AV122" s="237"/>
      <c r="AW122" s="237"/>
      <c r="AX122" s="237"/>
      <c r="AY122" s="237"/>
      <c r="AZ122" s="237"/>
    </row>
    <row r="123" spans="1:52">
      <c r="A123" s="237"/>
      <c r="B123" s="237"/>
      <c r="C123" s="237"/>
      <c r="D123" s="237"/>
      <c r="E123" s="237"/>
      <c r="F123" s="237"/>
      <c r="G123" s="237"/>
      <c r="H123" s="237"/>
      <c r="I123" s="237"/>
      <c r="J123" s="237"/>
      <c r="K123" s="237"/>
      <c r="L123" s="237"/>
      <c r="M123" s="237"/>
      <c r="N123" s="237"/>
      <c r="O123" s="237"/>
      <c r="P123" s="237"/>
      <c r="Q123" s="237"/>
      <c r="R123" s="237"/>
      <c r="S123" s="237"/>
      <c r="T123" s="237"/>
      <c r="U123" s="237"/>
      <c r="V123" s="237"/>
      <c r="W123" s="237"/>
      <c r="X123" s="237"/>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row>
    <row r="124" spans="1:52">
      <c r="A124" s="237"/>
      <c r="B124" s="237"/>
      <c r="C124" s="237"/>
      <c r="D124" s="237"/>
      <c r="E124" s="237"/>
      <c r="F124" s="237"/>
      <c r="G124" s="237"/>
      <c r="H124" s="237"/>
      <c r="I124" s="237"/>
      <c r="J124" s="237"/>
      <c r="K124" s="237"/>
      <c r="L124" s="237"/>
      <c r="M124" s="237"/>
      <c r="N124" s="237"/>
      <c r="O124" s="237"/>
      <c r="P124" s="237"/>
      <c r="Q124" s="237"/>
      <c r="R124" s="237"/>
      <c r="S124" s="237"/>
      <c r="T124" s="237"/>
      <c r="U124" s="237"/>
      <c r="V124" s="237"/>
      <c r="W124" s="237"/>
      <c r="X124" s="237"/>
      <c r="Y124" s="46"/>
      <c r="Z124" s="46"/>
      <c r="AA124" s="46"/>
      <c r="AB124" s="46"/>
      <c r="AC124" s="46"/>
      <c r="AD124" s="46"/>
      <c r="AE124" s="46"/>
      <c r="AF124" s="46"/>
      <c r="AG124" s="46"/>
      <c r="AH124" s="46"/>
      <c r="AI124" s="46"/>
      <c r="AJ124" s="46"/>
      <c r="AK124" s="46"/>
      <c r="AL124" s="46"/>
      <c r="AM124" s="46"/>
      <c r="AN124" s="46"/>
      <c r="AO124" s="46"/>
      <c r="AP124" s="46"/>
      <c r="AQ124" s="46"/>
      <c r="AR124" s="46"/>
      <c r="AS124" s="46"/>
      <c r="AT124" s="46"/>
      <c r="AU124" s="46"/>
      <c r="AV124" s="46"/>
      <c r="AW124" s="46"/>
      <c r="AX124" s="46"/>
      <c r="AY124" s="46"/>
      <c r="AZ124" s="46"/>
    </row>
    <row r="125" spans="1:52">
      <c r="A125" s="237"/>
      <c r="B125" s="237"/>
      <c r="C125" s="237"/>
      <c r="D125" s="237"/>
      <c r="E125" s="237"/>
      <c r="F125" s="237"/>
      <c r="G125" s="237"/>
      <c r="H125" s="237"/>
      <c r="I125" s="237"/>
      <c r="J125" s="237"/>
      <c r="K125" s="237"/>
      <c r="L125" s="237"/>
      <c r="M125" s="237"/>
      <c r="N125" s="237"/>
      <c r="O125" s="237"/>
      <c r="P125" s="237"/>
      <c r="Q125" s="237"/>
      <c r="R125" s="237"/>
      <c r="S125" s="237"/>
      <c r="T125" s="237"/>
      <c r="U125" s="237"/>
      <c r="V125" s="237"/>
      <c r="W125" s="237"/>
      <c r="X125" s="237"/>
      <c r="Y125" s="284"/>
      <c r="Z125" s="284"/>
      <c r="AA125" s="284"/>
      <c r="AB125" s="284"/>
      <c r="AC125" s="284"/>
      <c r="AD125" s="284"/>
      <c r="AE125" s="284"/>
      <c r="AF125" s="284"/>
      <c r="AG125" s="284"/>
      <c r="AH125" s="284"/>
      <c r="AI125" s="284"/>
      <c r="AJ125" s="284"/>
      <c r="AK125" s="284"/>
      <c r="AL125" s="284"/>
      <c r="AM125" s="284"/>
      <c r="AN125" s="284"/>
      <c r="AO125" s="284"/>
      <c r="AP125" s="284"/>
      <c r="AQ125" s="284"/>
      <c r="AR125" s="284"/>
      <c r="AS125" s="284"/>
      <c r="AT125" s="284"/>
      <c r="AU125" s="284"/>
      <c r="AV125" s="284"/>
      <c r="AW125" s="284"/>
      <c r="AX125" s="284"/>
      <c r="AY125" s="284"/>
      <c r="AZ125" s="284"/>
    </row>
    <row r="126" spans="1:52">
      <c r="A126" s="237"/>
      <c r="B126" s="237"/>
      <c r="C126" s="237"/>
      <c r="D126" s="237"/>
      <c r="E126" s="237"/>
      <c r="F126" s="237"/>
      <c r="G126" s="237"/>
      <c r="H126" s="237"/>
      <c r="I126" s="237"/>
      <c r="J126" s="237"/>
      <c r="K126" s="237"/>
      <c r="L126" s="237"/>
      <c r="M126" s="237"/>
      <c r="N126" s="237"/>
      <c r="O126" s="237"/>
      <c r="P126" s="237"/>
      <c r="Q126" s="237"/>
      <c r="R126" s="237"/>
      <c r="S126" s="237"/>
      <c r="T126" s="237"/>
      <c r="U126" s="237"/>
      <c r="V126" s="237"/>
      <c r="W126" s="237"/>
      <c r="X126" s="237"/>
      <c r="Y126" s="237"/>
      <c r="Z126" s="237"/>
      <c r="AA126" s="237"/>
      <c r="AB126" s="237"/>
      <c r="AC126" s="237"/>
      <c r="AD126" s="237"/>
      <c r="AE126" s="237"/>
      <c r="AF126" s="237"/>
      <c r="AG126" s="237"/>
      <c r="AH126" s="237"/>
      <c r="AI126" s="237"/>
      <c r="AJ126" s="237"/>
      <c r="AK126" s="237"/>
      <c r="AL126" s="237"/>
      <c r="AM126" s="237"/>
      <c r="AN126" s="237"/>
      <c r="AO126" s="237"/>
      <c r="AP126" s="237"/>
      <c r="AQ126" s="237"/>
      <c r="AR126" s="237"/>
      <c r="AS126" s="237"/>
      <c r="AT126" s="237"/>
      <c r="AU126" s="237"/>
      <c r="AV126" s="237"/>
      <c r="AW126" s="237"/>
      <c r="AX126" s="237"/>
      <c r="AY126" s="237"/>
      <c r="AZ126" s="237"/>
    </row>
    <row r="127" spans="1:52">
      <c r="A127" s="237"/>
      <c r="B127" s="237"/>
      <c r="C127" s="237"/>
      <c r="D127" s="237"/>
      <c r="E127" s="237"/>
      <c r="F127" s="237"/>
      <c r="G127" s="237"/>
      <c r="H127" s="237"/>
      <c r="I127" s="237"/>
      <c r="J127" s="237"/>
      <c r="K127" s="237"/>
      <c r="L127" s="237"/>
      <c r="M127" s="237"/>
      <c r="N127" s="237"/>
      <c r="O127" s="237"/>
      <c r="P127" s="237"/>
      <c r="Q127" s="237"/>
      <c r="R127" s="237"/>
      <c r="S127" s="237"/>
      <c r="T127" s="237"/>
      <c r="U127" s="237"/>
      <c r="V127" s="237"/>
      <c r="W127" s="237"/>
      <c r="X127" s="237"/>
      <c r="Y127" s="237"/>
      <c r="Z127" s="237"/>
      <c r="AA127" s="237"/>
      <c r="AB127" s="237"/>
      <c r="AC127" s="237"/>
      <c r="AD127" s="237"/>
      <c r="AE127" s="237"/>
      <c r="AF127" s="237"/>
      <c r="AG127" s="237"/>
      <c r="AH127" s="237"/>
      <c r="AI127" s="237"/>
      <c r="AJ127" s="237"/>
      <c r="AK127" s="237"/>
      <c r="AL127" s="237"/>
      <c r="AM127" s="237"/>
      <c r="AN127" s="237"/>
      <c r="AO127" s="237"/>
      <c r="AP127" s="237"/>
      <c r="AQ127" s="237"/>
      <c r="AR127" s="237"/>
      <c r="AS127" s="237"/>
      <c r="AT127" s="237"/>
      <c r="AU127" s="237"/>
      <c r="AV127" s="237"/>
      <c r="AW127" s="237"/>
      <c r="AX127" s="237"/>
      <c r="AY127" s="237"/>
      <c r="AZ127" s="237"/>
    </row>
    <row r="128" spans="1:52">
      <c r="A128" s="237"/>
      <c r="B128" s="237"/>
      <c r="C128" s="237"/>
      <c r="D128" s="237"/>
      <c r="E128" s="237"/>
      <c r="F128" s="237"/>
      <c r="G128" s="237"/>
      <c r="H128" s="237"/>
      <c r="I128" s="237"/>
      <c r="J128" s="237"/>
      <c r="K128" s="237"/>
      <c r="L128" s="237"/>
      <c r="M128" s="237"/>
      <c r="N128" s="237"/>
      <c r="O128" s="237"/>
      <c r="P128" s="237"/>
      <c r="Q128" s="237"/>
      <c r="R128" s="237"/>
      <c r="S128" s="237"/>
      <c r="T128" s="237"/>
      <c r="U128" s="237"/>
      <c r="V128" s="237"/>
      <c r="W128" s="237"/>
      <c r="X128" s="237"/>
      <c r="Y128" s="46"/>
      <c r="Z128" s="46"/>
      <c r="AA128" s="46"/>
      <c r="AB128" s="46"/>
      <c r="AC128" s="46"/>
      <c r="AD128" s="46"/>
      <c r="AE128" s="46"/>
      <c r="AF128" s="46"/>
      <c r="AG128" s="46"/>
      <c r="AH128" s="46"/>
      <c r="AI128" s="46"/>
      <c r="AJ128" s="46"/>
      <c r="AK128" s="46"/>
      <c r="AL128" s="46"/>
      <c r="AM128" s="46"/>
      <c r="AN128" s="46"/>
      <c r="AO128" s="46"/>
      <c r="AP128" s="46"/>
      <c r="AQ128" s="46"/>
      <c r="AR128" s="46"/>
      <c r="AS128" s="46"/>
      <c r="AT128" s="46"/>
      <c r="AU128" s="46"/>
      <c r="AV128" s="46"/>
      <c r="AW128" s="46"/>
      <c r="AX128" s="46"/>
      <c r="AY128" s="46"/>
      <c r="AZ128" s="46"/>
    </row>
    <row r="129" spans="1:52">
      <c r="A129" s="237"/>
      <c r="B129" s="237"/>
      <c r="C129" s="237"/>
      <c r="D129" s="237"/>
      <c r="E129" s="237"/>
      <c r="F129" s="237"/>
      <c r="G129" s="237"/>
      <c r="H129" s="237"/>
      <c r="I129" s="237"/>
      <c r="J129" s="237"/>
      <c r="K129" s="237"/>
      <c r="L129" s="237"/>
      <c r="M129" s="237"/>
      <c r="N129" s="237"/>
      <c r="O129" s="237"/>
      <c r="P129" s="237"/>
      <c r="Q129" s="237"/>
      <c r="R129" s="237"/>
      <c r="S129" s="237"/>
      <c r="T129" s="237"/>
      <c r="U129" s="237"/>
      <c r="V129" s="237"/>
      <c r="W129" s="237"/>
      <c r="X129" s="237"/>
      <c r="Y129" s="46"/>
      <c r="Z129" s="46"/>
      <c r="AA129" s="46"/>
      <c r="AB129" s="46"/>
      <c r="AC129" s="46"/>
      <c r="AD129" s="46"/>
      <c r="AE129" s="46"/>
      <c r="AF129" s="46"/>
      <c r="AG129" s="46"/>
      <c r="AH129" s="46"/>
      <c r="AI129" s="46"/>
      <c r="AJ129" s="46"/>
      <c r="AK129" s="46"/>
      <c r="AL129" s="46"/>
      <c r="AM129" s="46"/>
      <c r="AN129" s="46"/>
      <c r="AO129" s="46"/>
      <c r="AP129" s="46"/>
      <c r="AQ129" s="46"/>
      <c r="AR129" s="46"/>
      <c r="AS129" s="46"/>
      <c r="AT129" s="46"/>
      <c r="AU129" s="46"/>
      <c r="AV129" s="46"/>
      <c r="AW129" s="46"/>
      <c r="AX129" s="46"/>
      <c r="AY129" s="46"/>
      <c r="AZ129" s="46"/>
    </row>
    <row r="130" spans="1:52">
      <c r="A130" s="237"/>
      <c r="B130" s="237"/>
      <c r="C130" s="237"/>
      <c r="D130" s="237"/>
      <c r="E130" s="237"/>
      <c r="F130" s="237"/>
      <c r="G130" s="237"/>
      <c r="H130" s="237"/>
      <c r="I130" s="237"/>
      <c r="J130" s="237"/>
      <c r="K130" s="237"/>
      <c r="L130" s="237"/>
      <c r="M130" s="237"/>
      <c r="N130" s="237"/>
      <c r="O130" s="237"/>
      <c r="P130" s="237"/>
      <c r="Q130" s="237"/>
      <c r="R130" s="237"/>
      <c r="S130" s="237"/>
      <c r="T130" s="237"/>
      <c r="U130" s="237"/>
      <c r="V130" s="237"/>
      <c r="W130" s="237"/>
      <c r="X130" s="237"/>
      <c r="Y130" s="284"/>
      <c r="Z130" s="284"/>
      <c r="AA130" s="284"/>
      <c r="AB130" s="284"/>
      <c r="AC130" s="284"/>
      <c r="AD130" s="284"/>
      <c r="AE130" s="284"/>
      <c r="AF130" s="284"/>
      <c r="AG130" s="284"/>
      <c r="AH130" s="284"/>
      <c r="AI130" s="284"/>
      <c r="AJ130" s="284"/>
      <c r="AK130" s="284"/>
      <c r="AL130" s="284"/>
      <c r="AM130" s="284"/>
      <c r="AN130" s="284"/>
      <c r="AO130" s="284"/>
      <c r="AP130" s="284"/>
      <c r="AQ130" s="284"/>
      <c r="AR130" s="284"/>
      <c r="AS130" s="284"/>
      <c r="AT130" s="284"/>
      <c r="AU130" s="284"/>
      <c r="AV130" s="284"/>
      <c r="AW130" s="284"/>
      <c r="AX130" s="284"/>
      <c r="AY130" s="284"/>
      <c r="AZ130" s="284"/>
    </row>
    <row r="131" spans="1:52">
      <c r="A131" s="237"/>
      <c r="B131" s="237"/>
      <c r="C131" s="237"/>
      <c r="D131" s="237"/>
      <c r="E131" s="237"/>
      <c r="F131" s="237"/>
      <c r="G131" s="237"/>
      <c r="H131" s="237"/>
      <c r="I131" s="237"/>
      <c r="J131" s="237"/>
      <c r="K131" s="237"/>
      <c r="L131" s="237"/>
      <c r="M131" s="237"/>
      <c r="N131" s="237"/>
      <c r="O131" s="237"/>
      <c r="P131" s="237"/>
      <c r="Q131" s="237"/>
      <c r="R131" s="237"/>
      <c r="S131" s="237"/>
      <c r="T131" s="237"/>
      <c r="U131" s="237"/>
      <c r="V131" s="237"/>
      <c r="W131" s="237"/>
      <c r="X131" s="237"/>
      <c r="Y131" s="237"/>
      <c r="Z131" s="237"/>
      <c r="AA131" s="237"/>
      <c r="AB131" s="237"/>
      <c r="AC131" s="237"/>
      <c r="AD131" s="237"/>
      <c r="AE131" s="237"/>
      <c r="AF131" s="237"/>
      <c r="AG131" s="237"/>
      <c r="AH131" s="237"/>
      <c r="AI131" s="237"/>
      <c r="AJ131" s="237"/>
      <c r="AK131" s="237"/>
      <c r="AL131" s="237"/>
      <c r="AM131" s="237"/>
      <c r="AN131" s="237"/>
      <c r="AO131" s="237"/>
      <c r="AP131" s="237"/>
      <c r="AQ131" s="237"/>
      <c r="AR131" s="237"/>
      <c r="AS131" s="237"/>
      <c r="AT131" s="237"/>
      <c r="AU131" s="237"/>
      <c r="AV131" s="237"/>
      <c r="AW131" s="237"/>
      <c r="AX131" s="237"/>
      <c r="AY131" s="237"/>
      <c r="AZ131" s="237"/>
    </row>
    <row r="132" spans="1:52">
      <c r="A132" s="237"/>
      <c r="B132" s="237"/>
      <c r="C132" s="237"/>
      <c r="D132" s="237"/>
      <c r="E132" s="237"/>
      <c r="F132" s="237"/>
      <c r="G132" s="237"/>
      <c r="H132" s="237"/>
      <c r="I132" s="237"/>
      <c r="J132" s="237"/>
      <c r="K132" s="237"/>
      <c r="L132" s="237"/>
      <c r="M132" s="237"/>
      <c r="N132" s="237"/>
      <c r="O132" s="237"/>
      <c r="P132" s="237"/>
      <c r="Q132" s="237"/>
      <c r="R132" s="237"/>
      <c r="S132" s="237"/>
      <c r="T132" s="237"/>
      <c r="U132" s="237"/>
      <c r="V132" s="237"/>
      <c r="W132" s="237"/>
      <c r="X132" s="237"/>
      <c r="Y132" s="237"/>
      <c r="Z132" s="237"/>
      <c r="AA132" s="237"/>
      <c r="AB132" s="237"/>
      <c r="AC132" s="237"/>
      <c r="AD132" s="237"/>
      <c r="AE132" s="237"/>
      <c r="AF132" s="237"/>
      <c r="AG132" s="237"/>
      <c r="AH132" s="237"/>
      <c r="AI132" s="237"/>
      <c r="AJ132" s="237"/>
      <c r="AK132" s="237"/>
      <c r="AL132" s="237"/>
      <c r="AM132" s="237"/>
      <c r="AN132" s="237"/>
      <c r="AO132" s="237"/>
      <c r="AP132" s="237"/>
      <c r="AQ132" s="237"/>
      <c r="AR132" s="237"/>
      <c r="AS132" s="237"/>
      <c r="AT132" s="237"/>
      <c r="AU132" s="237"/>
      <c r="AV132" s="237"/>
      <c r="AW132" s="237"/>
      <c r="AX132" s="237"/>
      <c r="AY132" s="237"/>
      <c r="AZ132" s="237"/>
    </row>
    <row r="133" spans="1:52">
      <c r="A133" s="237"/>
      <c r="B133" s="237"/>
      <c r="C133" s="237"/>
      <c r="D133" s="237"/>
      <c r="E133" s="237"/>
      <c r="F133" s="237"/>
      <c r="G133" s="237"/>
      <c r="H133" s="237"/>
      <c r="I133" s="237"/>
      <c r="J133" s="237"/>
      <c r="K133" s="237"/>
      <c r="L133" s="237"/>
      <c r="M133" s="237"/>
      <c r="N133" s="237"/>
      <c r="O133" s="237"/>
      <c r="P133" s="237"/>
      <c r="Q133" s="237"/>
      <c r="R133" s="237"/>
      <c r="S133" s="237"/>
      <c r="T133" s="237"/>
      <c r="U133" s="237"/>
      <c r="V133" s="237"/>
      <c r="W133" s="237"/>
      <c r="X133" s="237"/>
      <c r="Y133" s="46"/>
      <c r="Z133" s="46"/>
      <c r="AA133" s="46"/>
      <c r="AB133" s="46"/>
      <c r="AC133" s="46"/>
      <c r="AD133" s="46"/>
      <c r="AE133" s="46"/>
      <c r="AF133" s="46"/>
      <c r="AG133" s="46"/>
      <c r="AH133" s="46"/>
      <c r="AI133" s="46"/>
      <c r="AJ133" s="46"/>
      <c r="AK133" s="46"/>
      <c r="AL133" s="46"/>
      <c r="AM133" s="46"/>
      <c r="AN133" s="46"/>
      <c r="AO133" s="46"/>
      <c r="AP133" s="46"/>
      <c r="AQ133" s="46"/>
      <c r="AR133" s="46"/>
      <c r="AS133" s="46"/>
      <c r="AT133" s="46"/>
      <c r="AU133" s="46"/>
      <c r="AV133" s="46"/>
      <c r="AW133" s="46"/>
      <c r="AX133" s="46"/>
      <c r="AY133" s="46"/>
      <c r="AZ133" s="46"/>
    </row>
    <row r="134" spans="1:52">
      <c r="A134" s="237"/>
      <c r="B134" s="237"/>
      <c r="C134" s="237"/>
      <c r="D134" s="237"/>
      <c r="E134" s="237"/>
      <c r="F134" s="237"/>
      <c r="G134" s="237"/>
      <c r="H134" s="237"/>
      <c r="I134" s="237"/>
      <c r="J134" s="237"/>
      <c r="K134" s="237"/>
      <c r="L134" s="237"/>
      <c r="M134" s="237"/>
      <c r="N134" s="237"/>
      <c r="O134" s="237"/>
      <c r="P134" s="237"/>
      <c r="Q134" s="237"/>
      <c r="R134" s="237"/>
      <c r="S134" s="237"/>
      <c r="T134" s="237"/>
      <c r="U134" s="237"/>
      <c r="V134" s="237"/>
      <c r="W134" s="237"/>
      <c r="X134" s="237"/>
      <c r="Y134" s="46"/>
      <c r="Z134" s="46"/>
      <c r="AA134" s="46"/>
      <c r="AB134" s="46"/>
      <c r="AC134" s="46"/>
      <c r="AD134" s="46"/>
      <c r="AE134" s="46"/>
      <c r="AF134" s="46"/>
      <c r="AG134" s="46"/>
      <c r="AH134" s="46"/>
      <c r="AI134" s="46"/>
      <c r="AJ134" s="46"/>
      <c r="AK134" s="46"/>
      <c r="AL134" s="46"/>
      <c r="AM134" s="46"/>
      <c r="AN134" s="46"/>
      <c r="AO134" s="46"/>
      <c r="AP134" s="46"/>
      <c r="AQ134" s="46"/>
      <c r="AR134" s="46"/>
      <c r="AS134" s="46"/>
      <c r="AT134" s="46"/>
      <c r="AU134" s="46"/>
      <c r="AV134" s="46"/>
      <c r="AW134" s="46"/>
      <c r="AX134" s="46"/>
      <c r="AY134" s="46"/>
      <c r="AZ134" s="46"/>
    </row>
    <row r="135" spans="1:52">
      <c r="A135" s="237"/>
      <c r="B135" s="237"/>
      <c r="C135" s="237"/>
      <c r="D135" s="237"/>
      <c r="E135" s="237"/>
      <c r="F135" s="237"/>
      <c r="G135" s="237"/>
      <c r="H135" s="237"/>
      <c r="I135" s="237"/>
      <c r="J135" s="237"/>
      <c r="K135" s="237"/>
      <c r="L135" s="237"/>
      <c r="M135" s="237"/>
      <c r="N135" s="237"/>
      <c r="O135" s="237"/>
      <c r="P135" s="237"/>
      <c r="Q135" s="237"/>
      <c r="R135" s="237"/>
      <c r="S135" s="237"/>
      <c r="T135" s="237"/>
      <c r="U135" s="237"/>
      <c r="V135" s="237"/>
      <c r="W135" s="237"/>
      <c r="X135" s="237"/>
      <c r="Y135" s="284"/>
      <c r="Z135" s="284"/>
      <c r="AA135" s="284"/>
      <c r="AB135" s="284"/>
      <c r="AC135" s="284"/>
      <c r="AD135" s="284"/>
      <c r="AE135" s="284"/>
      <c r="AF135" s="284"/>
      <c r="AG135" s="284"/>
      <c r="AH135" s="284"/>
      <c r="AI135" s="284"/>
      <c r="AJ135" s="284"/>
      <c r="AK135" s="284"/>
      <c r="AL135" s="284"/>
      <c r="AM135" s="284"/>
      <c r="AN135" s="284"/>
      <c r="AO135" s="284"/>
      <c r="AP135" s="284"/>
      <c r="AQ135" s="284"/>
      <c r="AR135" s="284"/>
      <c r="AS135" s="284"/>
      <c r="AT135" s="284"/>
      <c r="AU135" s="284"/>
      <c r="AV135" s="284"/>
      <c r="AW135" s="284"/>
      <c r="AX135" s="284"/>
      <c r="AY135" s="284"/>
      <c r="AZ135" s="284"/>
    </row>
    <row r="136" spans="1:52">
      <c r="A136" s="237"/>
      <c r="B136" s="237"/>
      <c r="C136" s="237"/>
      <c r="D136" s="237"/>
      <c r="E136" s="237"/>
      <c r="F136" s="237"/>
      <c r="G136" s="237"/>
      <c r="H136" s="237"/>
      <c r="I136" s="237"/>
      <c r="J136" s="237"/>
      <c r="K136" s="237"/>
      <c r="L136" s="237"/>
      <c r="M136" s="237"/>
      <c r="N136" s="237"/>
      <c r="O136" s="237"/>
      <c r="P136" s="237"/>
      <c r="Q136" s="237"/>
      <c r="R136" s="237"/>
      <c r="S136" s="237"/>
      <c r="T136" s="237"/>
      <c r="U136" s="237"/>
      <c r="V136" s="237"/>
      <c r="W136" s="237"/>
      <c r="X136" s="237"/>
      <c r="Y136" s="237"/>
      <c r="Z136" s="237"/>
      <c r="AA136" s="237"/>
      <c r="AB136" s="237"/>
      <c r="AC136" s="237"/>
      <c r="AD136" s="237"/>
      <c r="AE136" s="237"/>
      <c r="AF136" s="237"/>
      <c r="AG136" s="237"/>
      <c r="AH136" s="237"/>
      <c r="AI136" s="237"/>
      <c r="AJ136" s="237"/>
      <c r="AK136" s="237"/>
      <c r="AL136" s="237"/>
      <c r="AM136" s="237"/>
      <c r="AN136" s="237"/>
      <c r="AO136" s="237"/>
      <c r="AP136" s="237"/>
      <c r="AQ136" s="237"/>
      <c r="AR136" s="237"/>
      <c r="AS136" s="237"/>
      <c r="AT136" s="237"/>
      <c r="AU136" s="237"/>
      <c r="AV136" s="237"/>
      <c r="AW136" s="237"/>
      <c r="AX136" s="237"/>
      <c r="AY136" s="237"/>
      <c r="AZ136" s="237"/>
    </row>
    <row r="137" spans="1:52">
      <c r="A137" s="237"/>
      <c r="B137" s="237"/>
      <c r="C137" s="237"/>
      <c r="D137" s="237"/>
      <c r="E137" s="237"/>
      <c r="F137" s="237"/>
      <c r="G137" s="237"/>
      <c r="H137" s="237"/>
      <c r="I137" s="237"/>
      <c r="J137" s="237"/>
      <c r="K137" s="237"/>
      <c r="L137" s="237"/>
      <c r="M137" s="237"/>
      <c r="N137" s="237"/>
      <c r="O137" s="237"/>
      <c r="P137" s="237"/>
      <c r="Q137" s="237"/>
      <c r="R137" s="237"/>
      <c r="S137" s="237"/>
      <c r="T137" s="237"/>
      <c r="U137" s="237"/>
      <c r="V137" s="237"/>
      <c r="W137" s="237"/>
      <c r="X137" s="237"/>
      <c r="Y137" s="237"/>
      <c r="Z137" s="237"/>
      <c r="AA137" s="237"/>
      <c r="AB137" s="237"/>
      <c r="AC137" s="237"/>
      <c r="AD137" s="237"/>
      <c r="AE137" s="237"/>
      <c r="AF137" s="237"/>
      <c r="AG137" s="237"/>
      <c r="AH137" s="237"/>
      <c r="AI137" s="237"/>
      <c r="AJ137" s="237"/>
      <c r="AK137" s="237"/>
      <c r="AL137" s="237"/>
      <c r="AM137" s="237"/>
      <c r="AN137" s="237"/>
      <c r="AO137" s="237"/>
      <c r="AP137" s="237"/>
      <c r="AQ137" s="237"/>
      <c r="AR137" s="237"/>
      <c r="AS137" s="237"/>
      <c r="AT137" s="237"/>
      <c r="AU137" s="237"/>
      <c r="AV137" s="237"/>
      <c r="AW137" s="237"/>
      <c r="AX137" s="237"/>
      <c r="AY137" s="237"/>
      <c r="AZ137" s="237"/>
    </row>
    <row r="138" spans="1:52">
      <c r="A138" s="237"/>
      <c r="B138" s="237"/>
      <c r="C138" s="237"/>
      <c r="D138" s="237"/>
      <c r="E138" s="237"/>
      <c r="F138" s="237"/>
      <c r="G138" s="237"/>
      <c r="H138" s="237"/>
      <c r="I138" s="237"/>
      <c r="J138" s="237"/>
      <c r="K138" s="237"/>
      <c r="L138" s="237"/>
      <c r="M138" s="237"/>
      <c r="N138" s="237"/>
      <c r="O138" s="237"/>
      <c r="P138" s="237"/>
      <c r="Q138" s="237"/>
      <c r="R138" s="237"/>
      <c r="S138" s="237"/>
      <c r="T138" s="237"/>
      <c r="U138" s="237"/>
      <c r="V138" s="237"/>
      <c r="W138" s="237"/>
      <c r="X138" s="237"/>
      <c r="Y138" s="46"/>
      <c r="Z138" s="46"/>
      <c r="AA138" s="46"/>
      <c r="AB138" s="46"/>
      <c r="AC138" s="46"/>
      <c r="AD138" s="46"/>
      <c r="AE138" s="46"/>
      <c r="AF138" s="46"/>
      <c r="AG138" s="46"/>
      <c r="AH138" s="46"/>
      <c r="AI138" s="46"/>
      <c r="AJ138" s="46"/>
      <c r="AK138" s="46"/>
      <c r="AL138" s="46"/>
      <c r="AM138" s="46"/>
      <c r="AN138" s="46"/>
      <c r="AO138" s="46"/>
      <c r="AP138" s="46"/>
      <c r="AQ138" s="46"/>
      <c r="AR138" s="46"/>
      <c r="AS138" s="46"/>
      <c r="AT138" s="46"/>
      <c r="AU138" s="46"/>
      <c r="AV138" s="46"/>
      <c r="AW138" s="46"/>
      <c r="AX138" s="46"/>
      <c r="AY138" s="46"/>
      <c r="AZ138" s="46"/>
    </row>
    <row r="139" spans="1:52">
      <c r="A139" s="237"/>
      <c r="B139" s="237"/>
      <c r="C139" s="237"/>
      <c r="D139" s="237"/>
      <c r="E139" s="237"/>
      <c r="F139" s="237"/>
      <c r="G139" s="237"/>
      <c r="H139" s="237"/>
      <c r="I139" s="237"/>
      <c r="J139" s="237"/>
      <c r="K139" s="237"/>
      <c r="L139" s="237"/>
      <c r="M139" s="237"/>
      <c r="N139" s="237"/>
      <c r="O139" s="237"/>
      <c r="P139" s="237"/>
      <c r="Q139" s="237"/>
      <c r="R139" s="237"/>
      <c r="S139" s="237"/>
      <c r="T139" s="237"/>
      <c r="U139" s="237"/>
      <c r="V139" s="237"/>
      <c r="W139" s="237"/>
      <c r="X139" s="237"/>
      <c r="Y139" s="46"/>
      <c r="Z139" s="46"/>
      <c r="AA139" s="46"/>
      <c r="AB139" s="46"/>
      <c r="AC139" s="46"/>
      <c r="AD139" s="46"/>
      <c r="AE139" s="46"/>
      <c r="AF139" s="46"/>
      <c r="AG139" s="46"/>
      <c r="AH139" s="46"/>
      <c r="AI139" s="46"/>
      <c r="AJ139" s="46"/>
      <c r="AK139" s="46"/>
      <c r="AL139" s="46"/>
      <c r="AM139" s="46"/>
      <c r="AN139" s="46"/>
      <c r="AO139" s="46"/>
      <c r="AP139" s="46"/>
      <c r="AQ139" s="46"/>
      <c r="AR139" s="46"/>
      <c r="AS139" s="46"/>
      <c r="AT139" s="46"/>
      <c r="AU139" s="46"/>
      <c r="AV139" s="46"/>
      <c r="AW139" s="46"/>
      <c r="AX139" s="46"/>
      <c r="AY139" s="46"/>
      <c r="AZ139" s="46"/>
    </row>
    <row r="140" spans="1:52">
      <c r="A140" s="237"/>
      <c r="B140" s="237"/>
      <c r="C140" s="237"/>
      <c r="D140" s="237"/>
      <c r="E140" s="237"/>
      <c r="F140" s="237"/>
      <c r="G140" s="237"/>
      <c r="H140" s="237"/>
      <c r="I140" s="237"/>
      <c r="J140" s="237"/>
      <c r="K140" s="237"/>
      <c r="L140" s="237"/>
      <c r="M140" s="237"/>
      <c r="N140" s="237"/>
      <c r="O140" s="237"/>
      <c r="P140" s="237"/>
      <c r="Q140" s="237"/>
      <c r="R140" s="237"/>
      <c r="S140" s="237"/>
      <c r="T140" s="237"/>
      <c r="U140" s="237"/>
      <c r="V140" s="237"/>
      <c r="W140" s="237"/>
      <c r="X140" s="237"/>
      <c r="Y140" s="284"/>
      <c r="Z140" s="284"/>
      <c r="AA140" s="284"/>
      <c r="AB140" s="284"/>
      <c r="AC140" s="284"/>
      <c r="AD140" s="284"/>
      <c r="AE140" s="284"/>
      <c r="AF140" s="284"/>
      <c r="AG140" s="284"/>
      <c r="AH140" s="284"/>
      <c r="AI140" s="284"/>
      <c r="AJ140" s="284"/>
      <c r="AK140" s="284"/>
      <c r="AL140" s="284"/>
      <c r="AM140" s="284"/>
      <c r="AN140" s="284"/>
      <c r="AO140" s="284"/>
      <c r="AP140" s="284"/>
      <c r="AQ140" s="284"/>
      <c r="AR140" s="284"/>
      <c r="AS140" s="284"/>
      <c r="AT140" s="284"/>
      <c r="AU140" s="284"/>
      <c r="AV140" s="284"/>
      <c r="AW140" s="284"/>
      <c r="AX140" s="284"/>
      <c r="AY140" s="284"/>
      <c r="AZ140" s="284"/>
    </row>
    <row r="141" spans="1:52">
      <c r="A141" s="237"/>
      <c r="B141" s="237"/>
      <c r="C141" s="237"/>
      <c r="D141" s="237"/>
      <c r="E141" s="237"/>
      <c r="F141" s="237"/>
      <c r="G141" s="237"/>
      <c r="H141" s="237"/>
      <c r="I141" s="237"/>
      <c r="J141" s="237"/>
      <c r="K141" s="237"/>
      <c r="L141" s="237"/>
      <c r="M141" s="237"/>
      <c r="N141" s="237"/>
      <c r="O141" s="237"/>
      <c r="P141" s="237"/>
      <c r="Q141" s="237"/>
      <c r="R141" s="237"/>
      <c r="S141" s="237"/>
      <c r="T141" s="237"/>
      <c r="U141" s="237"/>
      <c r="V141" s="237"/>
      <c r="W141" s="237"/>
      <c r="X141" s="237"/>
      <c r="Y141" s="237"/>
      <c r="Z141" s="237"/>
      <c r="AA141" s="237"/>
      <c r="AB141" s="237"/>
      <c r="AC141" s="237"/>
      <c r="AD141" s="237"/>
      <c r="AE141" s="237"/>
      <c r="AF141" s="237"/>
      <c r="AG141" s="237"/>
      <c r="AH141" s="237"/>
      <c r="AI141" s="237"/>
      <c r="AJ141" s="237"/>
      <c r="AK141" s="237"/>
      <c r="AL141" s="237"/>
      <c r="AM141" s="237"/>
      <c r="AN141" s="237"/>
      <c r="AO141" s="237"/>
      <c r="AP141" s="237"/>
      <c r="AQ141" s="237"/>
      <c r="AR141" s="237"/>
      <c r="AS141" s="237"/>
      <c r="AT141" s="237"/>
      <c r="AU141" s="237"/>
      <c r="AV141" s="237"/>
      <c r="AW141" s="237"/>
      <c r="AX141" s="237"/>
      <c r="AY141" s="237"/>
      <c r="AZ141" s="237"/>
    </row>
    <row r="142" spans="1:52">
      <c r="A142" s="237"/>
      <c r="B142" s="237"/>
      <c r="C142" s="237"/>
      <c r="D142" s="237"/>
      <c r="E142" s="237"/>
      <c r="F142" s="237"/>
      <c r="G142" s="237"/>
      <c r="H142" s="237"/>
      <c r="I142" s="237"/>
      <c r="J142" s="237"/>
      <c r="K142" s="237"/>
      <c r="L142" s="237"/>
      <c r="M142" s="237"/>
      <c r="N142" s="237"/>
      <c r="O142" s="237"/>
      <c r="P142" s="237"/>
      <c r="Q142" s="237"/>
      <c r="R142" s="237"/>
      <c r="S142" s="237"/>
      <c r="T142" s="237"/>
      <c r="U142" s="237"/>
      <c r="V142" s="237"/>
      <c r="W142" s="237"/>
      <c r="X142" s="237"/>
      <c r="Y142" s="237"/>
      <c r="Z142" s="237"/>
      <c r="AA142" s="237"/>
      <c r="AB142" s="237"/>
      <c r="AC142" s="237"/>
      <c r="AD142" s="237"/>
      <c r="AE142" s="237"/>
      <c r="AF142" s="237"/>
      <c r="AG142" s="237"/>
      <c r="AH142" s="237"/>
      <c r="AI142" s="237"/>
      <c r="AJ142" s="237"/>
      <c r="AK142" s="237"/>
      <c r="AL142" s="237"/>
      <c r="AM142" s="237"/>
      <c r="AN142" s="237"/>
      <c r="AO142" s="237"/>
      <c r="AP142" s="237"/>
      <c r="AQ142" s="237"/>
      <c r="AR142" s="237"/>
      <c r="AS142" s="237"/>
      <c r="AT142" s="237"/>
      <c r="AU142" s="237"/>
      <c r="AV142" s="237"/>
      <c r="AW142" s="237"/>
      <c r="AX142" s="237"/>
      <c r="AY142" s="237"/>
      <c r="AZ142" s="237"/>
    </row>
    <row r="143" spans="1:52">
      <c r="A143" s="237"/>
      <c r="B143" s="237"/>
      <c r="C143" s="237"/>
      <c r="D143" s="237"/>
      <c r="E143" s="237"/>
      <c r="F143" s="237"/>
      <c r="G143" s="237"/>
      <c r="H143" s="237"/>
      <c r="I143" s="237"/>
      <c r="J143" s="237"/>
      <c r="K143" s="237"/>
      <c r="L143" s="237"/>
      <c r="M143" s="237"/>
      <c r="N143" s="237"/>
      <c r="O143" s="237"/>
      <c r="P143" s="237"/>
      <c r="Q143" s="237"/>
      <c r="R143" s="237"/>
      <c r="S143" s="237"/>
      <c r="T143" s="237"/>
      <c r="U143" s="237"/>
      <c r="V143" s="237"/>
      <c r="W143" s="237"/>
      <c r="X143" s="237"/>
      <c r="Y143" s="46"/>
      <c r="Z143" s="46"/>
      <c r="AA143" s="46"/>
      <c r="AB143" s="46"/>
      <c r="AC143" s="46"/>
      <c r="AD143" s="46"/>
      <c r="AE143" s="46"/>
      <c r="AF143" s="46"/>
      <c r="AG143" s="46"/>
      <c r="AH143" s="46"/>
      <c r="AI143" s="46"/>
      <c r="AJ143" s="46"/>
      <c r="AK143" s="46"/>
      <c r="AL143" s="46"/>
      <c r="AM143" s="46"/>
      <c r="AN143" s="46"/>
      <c r="AO143" s="46"/>
      <c r="AP143" s="46"/>
      <c r="AQ143" s="46"/>
      <c r="AR143" s="46"/>
      <c r="AS143" s="46"/>
      <c r="AT143" s="46"/>
      <c r="AU143" s="46"/>
      <c r="AV143" s="46"/>
      <c r="AW143" s="46"/>
      <c r="AX143" s="46"/>
      <c r="AY143" s="46"/>
      <c r="AZ143" s="46"/>
    </row>
    <row r="144" spans="1:52">
      <c r="A144" s="237"/>
      <c r="B144" s="237"/>
      <c r="C144" s="237"/>
      <c r="D144" s="237"/>
      <c r="E144" s="237"/>
      <c r="F144" s="237"/>
      <c r="G144" s="237"/>
      <c r="H144" s="237"/>
      <c r="I144" s="237"/>
      <c r="J144" s="237"/>
      <c r="K144" s="237"/>
      <c r="L144" s="237"/>
      <c r="M144" s="237"/>
      <c r="N144" s="237"/>
      <c r="O144" s="237"/>
      <c r="P144" s="237"/>
      <c r="Q144" s="237"/>
      <c r="R144" s="237"/>
      <c r="S144" s="237"/>
      <c r="T144" s="237"/>
      <c r="U144" s="237"/>
      <c r="V144" s="237"/>
      <c r="W144" s="237"/>
      <c r="X144" s="237"/>
      <c r="Y144" s="46"/>
      <c r="Z144" s="46"/>
      <c r="AA144" s="46"/>
      <c r="AB144" s="46"/>
      <c r="AC144" s="46"/>
      <c r="AD144" s="46"/>
      <c r="AE144" s="46"/>
      <c r="AF144" s="46"/>
      <c r="AG144" s="46"/>
      <c r="AH144" s="46"/>
      <c r="AI144" s="46"/>
      <c r="AJ144" s="46"/>
      <c r="AK144" s="46"/>
      <c r="AL144" s="46"/>
      <c r="AM144" s="46"/>
      <c r="AN144" s="46"/>
      <c r="AO144" s="46"/>
      <c r="AP144" s="46"/>
      <c r="AQ144" s="46"/>
      <c r="AR144" s="46"/>
      <c r="AS144" s="46"/>
      <c r="AT144" s="46"/>
      <c r="AU144" s="46"/>
      <c r="AV144" s="46"/>
      <c r="AW144" s="46"/>
      <c r="AX144" s="46"/>
      <c r="AY144" s="46"/>
      <c r="AZ144" s="46"/>
    </row>
    <row r="145" spans="1:52">
      <c r="A145" s="237"/>
      <c r="B145" s="237"/>
      <c r="C145" s="237"/>
      <c r="D145" s="237"/>
      <c r="E145" s="237"/>
      <c r="F145" s="237"/>
      <c r="G145" s="237"/>
      <c r="H145" s="237"/>
      <c r="I145" s="237"/>
      <c r="J145" s="237"/>
      <c r="K145" s="237"/>
      <c r="L145" s="237"/>
      <c r="M145" s="237"/>
      <c r="N145" s="237"/>
      <c r="O145" s="237"/>
      <c r="P145" s="237"/>
      <c r="Q145" s="237"/>
      <c r="R145" s="237"/>
      <c r="S145" s="237"/>
      <c r="T145" s="237"/>
      <c r="U145" s="237"/>
      <c r="V145" s="237"/>
      <c r="W145" s="237"/>
      <c r="X145" s="237"/>
      <c r="Y145" s="284"/>
      <c r="Z145" s="284"/>
      <c r="AA145" s="284"/>
      <c r="AB145" s="284"/>
      <c r="AC145" s="284"/>
      <c r="AD145" s="284"/>
      <c r="AE145" s="284"/>
      <c r="AF145" s="284"/>
      <c r="AG145" s="284"/>
      <c r="AH145" s="284"/>
      <c r="AI145" s="284"/>
      <c r="AJ145" s="284"/>
      <c r="AK145" s="284"/>
      <c r="AL145" s="284"/>
      <c r="AM145" s="284"/>
      <c r="AN145" s="284"/>
      <c r="AO145" s="284"/>
      <c r="AP145" s="284"/>
      <c r="AQ145" s="284"/>
      <c r="AR145" s="284"/>
      <c r="AS145" s="284"/>
      <c r="AT145" s="284"/>
      <c r="AU145" s="284"/>
      <c r="AV145" s="284"/>
      <c r="AW145" s="284"/>
      <c r="AX145" s="284"/>
      <c r="AY145" s="284"/>
      <c r="AZ145" s="284"/>
    </row>
    <row r="146" spans="1:52">
      <c r="A146" s="237"/>
      <c r="B146" s="237"/>
      <c r="C146" s="237"/>
      <c r="D146" s="237"/>
      <c r="E146" s="237"/>
      <c r="F146" s="237"/>
      <c r="G146" s="237"/>
      <c r="H146" s="237"/>
      <c r="I146" s="237"/>
      <c r="J146" s="237"/>
      <c r="K146" s="237"/>
      <c r="L146" s="237"/>
      <c r="M146" s="237"/>
      <c r="N146" s="237"/>
      <c r="O146" s="237"/>
      <c r="P146" s="237"/>
      <c r="Q146" s="237"/>
      <c r="R146" s="237"/>
      <c r="S146" s="237"/>
      <c r="T146" s="237"/>
      <c r="U146" s="237"/>
      <c r="V146" s="237"/>
      <c r="W146" s="237"/>
      <c r="X146" s="237"/>
      <c r="Y146" s="237"/>
      <c r="Z146" s="237"/>
      <c r="AA146" s="237"/>
      <c r="AB146" s="237"/>
      <c r="AC146" s="237"/>
      <c r="AD146" s="237"/>
      <c r="AE146" s="237"/>
      <c r="AF146" s="237"/>
      <c r="AG146" s="237"/>
      <c r="AH146" s="237"/>
      <c r="AI146" s="237"/>
      <c r="AJ146" s="237"/>
      <c r="AK146" s="237"/>
      <c r="AL146" s="237"/>
      <c r="AM146" s="237"/>
      <c r="AN146" s="237"/>
      <c r="AO146" s="237"/>
      <c r="AP146" s="237"/>
      <c r="AQ146" s="237"/>
      <c r="AR146" s="237"/>
      <c r="AS146" s="237"/>
      <c r="AT146" s="237"/>
      <c r="AU146" s="237"/>
      <c r="AV146" s="237"/>
      <c r="AW146" s="237"/>
      <c r="AX146" s="237"/>
      <c r="AY146" s="237"/>
      <c r="AZ146" s="237"/>
    </row>
    <row r="147" spans="1:52">
      <c r="A147" s="237"/>
      <c r="B147" s="237"/>
      <c r="C147" s="237"/>
      <c r="D147" s="237"/>
      <c r="E147" s="237"/>
      <c r="F147" s="237"/>
      <c r="G147" s="237"/>
      <c r="H147" s="237"/>
      <c r="I147" s="237"/>
      <c r="J147" s="237"/>
      <c r="K147" s="237"/>
      <c r="L147" s="237"/>
      <c r="M147" s="237"/>
      <c r="N147" s="237"/>
      <c r="O147" s="237"/>
      <c r="P147" s="237"/>
      <c r="Q147" s="237"/>
      <c r="R147" s="237"/>
      <c r="S147" s="237"/>
      <c r="T147" s="237"/>
      <c r="U147" s="237"/>
      <c r="V147" s="237"/>
      <c r="W147" s="237"/>
      <c r="X147" s="237"/>
      <c r="Y147" s="237"/>
      <c r="Z147" s="237"/>
      <c r="AA147" s="237"/>
      <c r="AB147" s="237"/>
      <c r="AC147" s="237"/>
      <c r="AD147" s="237"/>
      <c r="AE147" s="237"/>
      <c r="AF147" s="237"/>
      <c r="AG147" s="237"/>
      <c r="AH147" s="237"/>
      <c r="AI147" s="237"/>
      <c r="AJ147" s="237"/>
      <c r="AK147" s="237"/>
      <c r="AL147" s="237"/>
      <c r="AM147" s="237"/>
      <c r="AN147" s="237"/>
      <c r="AO147" s="237"/>
      <c r="AP147" s="237"/>
      <c r="AQ147" s="237"/>
      <c r="AR147" s="237"/>
      <c r="AS147" s="237"/>
      <c r="AT147" s="237"/>
      <c r="AU147" s="237"/>
      <c r="AV147" s="237"/>
      <c r="AW147" s="237"/>
      <c r="AX147" s="237"/>
      <c r="AY147" s="237"/>
      <c r="AZ147" s="237"/>
    </row>
    <row r="148" spans="1:52">
      <c r="A148" s="237"/>
      <c r="B148" s="237"/>
      <c r="C148" s="237"/>
      <c r="D148" s="237"/>
      <c r="E148" s="237"/>
      <c r="F148" s="237"/>
      <c r="G148" s="237"/>
      <c r="H148" s="237"/>
      <c r="I148" s="237"/>
      <c r="J148" s="237"/>
      <c r="K148" s="237"/>
      <c r="L148" s="237"/>
      <c r="M148" s="237"/>
      <c r="N148" s="237"/>
      <c r="O148" s="237"/>
      <c r="P148" s="237"/>
      <c r="Q148" s="237"/>
      <c r="R148" s="237"/>
      <c r="S148" s="237"/>
      <c r="T148" s="237"/>
      <c r="U148" s="237"/>
      <c r="V148" s="237"/>
      <c r="W148" s="237"/>
      <c r="X148" s="237"/>
      <c r="Y148" s="46"/>
      <c r="Z148" s="46"/>
      <c r="AA148" s="46"/>
      <c r="AB148" s="46"/>
      <c r="AC148" s="46"/>
      <c r="AD148" s="46"/>
      <c r="AE148" s="46"/>
      <c r="AF148" s="46"/>
      <c r="AG148" s="46"/>
      <c r="AH148" s="46"/>
      <c r="AI148" s="46"/>
      <c r="AJ148" s="46"/>
      <c r="AK148" s="46"/>
      <c r="AL148" s="46"/>
      <c r="AM148" s="46"/>
      <c r="AN148" s="46"/>
      <c r="AO148" s="46"/>
      <c r="AP148" s="46"/>
      <c r="AQ148" s="46"/>
      <c r="AR148" s="46"/>
      <c r="AS148" s="46"/>
      <c r="AT148" s="46"/>
      <c r="AU148" s="46"/>
      <c r="AV148" s="46"/>
      <c r="AW148" s="46"/>
      <c r="AX148" s="46"/>
      <c r="AY148" s="46"/>
      <c r="AZ148" s="46"/>
    </row>
    <row r="149" spans="1:52">
      <c r="A149" s="237"/>
      <c r="B149" s="237"/>
      <c r="C149" s="237"/>
      <c r="D149" s="237"/>
      <c r="E149" s="237"/>
      <c r="F149" s="237"/>
      <c r="G149" s="237"/>
      <c r="H149" s="237"/>
      <c r="I149" s="237"/>
      <c r="J149" s="237"/>
      <c r="K149" s="237"/>
      <c r="L149" s="237"/>
      <c r="M149" s="237"/>
      <c r="N149" s="237"/>
      <c r="O149" s="237"/>
      <c r="P149" s="237"/>
      <c r="Q149" s="237"/>
      <c r="R149" s="237"/>
      <c r="S149" s="237"/>
      <c r="T149" s="237"/>
      <c r="U149" s="237"/>
      <c r="V149" s="237"/>
      <c r="W149" s="237"/>
      <c r="X149" s="237"/>
      <c r="Y149" s="46"/>
      <c r="Z149" s="46"/>
      <c r="AA149" s="46"/>
      <c r="AB149" s="46"/>
      <c r="AC149" s="46"/>
      <c r="AD149" s="46"/>
      <c r="AE149" s="46"/>
      <c r="AF149" s="46"/>
      <c r="AG149" s="46"/>
      <c r="AH149" s="46"/>
      <c r="AI149" s="46"/>
      <c r="AJ149" s="46"/>
      <c r="AK149" s="46"/>
      <c r="AL149" s="46"/>
      <c r="AM149" s="46"/>
      <c r="AN149" s="46"/>
      <c r="AO149" s="46"/>
      <c r="AP149" s="46"/>
      <c r="AQ149" s="46"/>
      <c r="AR149" s="46"/>
      <c r="AS149" s="46"/>
      <c r="AT149" s="46"/>
      <c r="AU149" s="46"/>
      <c r="AV149" s="46"/>
      <c r="AW149" s="46"/>
      <c r="AX149" s="46"/>
      <c r="AY149" s="46"/>
      <c r="AZ149" s="46"/>
    </row>
    <row r="150" spans="1:52">
      <c r="A150" s="237"/>
      <c r="B150" s="237"/>
      <c r="C150" s="237"/>
      <c r="D150" s="237"/>
      <c r="E150" s="237"/>
      <c r="F150" s="237"/>
      <c r="G150" s="237"/>
      <c r="H150" s="237"/>
      <c r="I150" s="237"/>
      <c r="J150" s="237"/>
      <c r="K150" s="237"/>
      <c r="L150" s="237"/>
      <c r="M150" s="237"/>
      <c r="N150" s="237"/>
      <c r="O150" s="237"/>
      <c r="P150" s="237"/>
      <c r="Q150" s="237"/>
      <c r="R150" s="237"/>
      <c r="S150" s="237"/>
      <c r="T150" s="237"/>
      <c r="U150" s="237"/>
      <c r="V150" s="237"/>
      <c r="W150" s="237"/>
      <c r="X150" s="237"/>
      <c r="Y150" s="284"/>
      <c r="Z150" s="284"/>
      <c r="AA150" s="284"/>
      <c r="AB150" s="284"/>
      <c r="AC150" s="284"/>
      <c r="AD150" s="284"/>
      <c r="AE150" s="284"/>
      <c r="AF150" s="284"/>
      <c r="AG150" s="284"/>
      <c r="AH150" s="284"/>
      <c r="AI150" s="284"/>
      <c r="AJ150" s="284"/>
      <c r="AK150" s="284"/>
      <c r="AL150" s="284"/>
      <c r="AM150" s="284"/>
      <c r="AN150" s="284"/>
      <c r="AO150" s="284"/>
      <c r="AP150" s="284"/>
      <c r="AQ150" s="284"/>
      <c r="AR150" s="284"/>
      <c r="AS150" s="284"/>
      <c r="AT150" s="284"/>
      <c r="AU150" s="284"/>
      <c r="AV150" s="284"/>
      <c r="AW150" s="284"/>
      <c r="AX150" s="284"/>
      <c r="AY150" s="284"/>
      <c r="AZ150" s="284"/>
    </row>
    <row r="151" spans="1:52">
      <c r="A151" s="237"/>
      <c r="B151" s="237"/>
      <c r="C151" s="237"/>
      <c r="D151" s="237"/>
      <c r="E151" s="237"/>
      <c r="F151" s="237"/>
      <c r="G151" s="237"/>
      <c r="H151" s="237"/>
      <c r="I151" s="237"/>
      <c r="J151" s="237"/>
      <c r="K151" s="237"/>
      <c r="L151" s="237"/>
      <c r="M151" s="237"/>
      <c r="N151" s="237"/>
      <c r="O151" s="237"/>
      <c r="P151" s="237"/>
      <c r="Q151" s="237"/>
      <c r="R151" s="237"/>
      <c r="S151" s="237"/>
      <c r="T151" s="237"/>
      <c r="U151" s="237"/>
      <c r="V151" s="237"/>
      <c r="W151" s="237"/>
      <c r="X151" s="237"/>
      <c r="Y151" s="237"/>
      <c r="Z151" s="237"/>
      <c r="AA151" s="237"/>
      <c r="AB151" s="237"/>
      <c r="AC151" s="237"/>
      <c r="AD151" s="237"/>
      <c r="AE151" s="237"/>
      <c r="AF151" s="237"/>
      <c r="AG151" s="237"/>
      <c r="AH151" s="237"/>
      <c r="AI151" s="237"/>
      <c r="AJ151" s="237"/>
      <c r="AK151" s="237"/>
      <c r="AL151" s="237"/>
      <c r="AM151" s="237"/>
      <c r="AN151" s="237"/>
      <c r="AO151" s="237"/>
      <c r="AP151" s="237"/>
      <c r="AQ151" s="237"/>
      <c r="AR151" s="237"/>
      <c r="AS151" s="237"/>
      <c r="AT151" s="237"/>
      <c r="AU151" s="237"/>
      <c r="AV151" s="237"/>
      <c r="AW151" s="237"/>
      <c r="AX151" s="237"/>
      <c r="AY151" s="237"/>
      <c r="AZ151" s="237"/>
    </row>
    <row r="152" spans="1:52">
      <c r="A152" s="237"/>
      <c r="B152" s="237"/>
      <c r="C152" s="237"/>
      <c r="D152" s="237"/>
      <c r="E152" s="237"/>
      <c r="F152" s="237"/>
      <c r="G152" s="237"/>
      <c r="H152" s="237"/>
      <c r="I152" s="237"/>
      <c r="J152" s="237"/>
      <c r="K152" s="237"/>
      <c r="L152" s="237"/>
      <c r="M152" s="237"/>
      <c r="N152" s="237"/>
      <c r="O152" s="237"/>
      <c r="P152" s="237"/>
      <c r="Q152" s="237"/>
      <c r="R152" s="237"/>
      <c r="S152" s="237"/>
      <c r="T152" s="237"/>
      <c r="U152" s="237"/>
      <c r="V152" s="237"/>
      <c r="W152" s="237"/>
      <c r="X152" s="237"/>
      <c r="Y152" s="237"/>
      <c r="Z152" s="237"/>
      <c r="AA152" s="237"/>
      <c r="AB152" s="237"/>
      <c r="AC152" s="237"/>
      <c r="AD152" s="237"/>
      <c r="AE152" s="237"/>
      <c r="AF152" s="237"/>
      <c r="AG152" s="237"/>
      <c r="AH152" s="237"/>
      <c r="AI152" s="237"/>
      <c r="AJ152" s="237"/>
      <c r="AK152" s="237"/>
      <c r="AL152" s="237"/>
      <c r="AM152" s="237"/>
      <c r="AN152" s="237"/>
      <c r="AO152" s="237"/>
      <c r="AP152" s="237"/>
      <c r="AQ152" s="237"/>
      <c r="AR152" s="237"/>
      <c r="AS152" s="237"/>
      <c r="AT152" s="237"/>
      <c r="AU152" s="237"/>
      <c r="AV152" s="237"/>
      <c r="AW152" s="237"/>
      <c r="AX152" s="237"/>
      <c r="AY152" s="237"/>
      <c r="AZ152" s="237"/>
    </row>
    <row r="153" spans="1:52">
      <c r="A153" s="237"/>
      <c r="B153" s="237"/>
      <c r="C153" s="237"/>
      <c r="D153" s="237"/>
      <c r="E153" s="237"/>
      <c r="F153" s="237"/>
      <c r="G153" s="237"/>
      <c r="H153" s="237"/>
      <c r="I153" s="237"/>
      <c r="J153" s="237"/>
      <c r="K153" s="237"/>
      <c r="L153" s="237"/>
      <c r="M153" s="237"/>
      <c r="N153" s="237"/>
      <c r="O153" s="237"/>
      <c r="P153" s="237"/>
      <c r="Q153" s="237"/>
      <c r="R153" s="237"/>
      <c r="S153" s="237"/>
      <c r="T153" s="237"/>
      <c r="U153" s="237"/>
      <c r="V153" s="237"/>
      <c r="W153" s="237"/>
      <c r="X153" s="237"/>
      <c r="Y153" s="46"/>
      <c r="Z153" s="46"/>
      <c r="AA153" s="46"/>
      <c r="AB153" s="46"/>
      <c r="AC153" s="46"/>
      <c r="AD153" s="46"/>
      <c r="AE153" s="46"/>
      <c r="AF153" s="46"/>
      <c r="AG153" s="46"/>
      <c r="AH153" s="46"/>
      <c r="AI153" s="46"/>
      <c r="AJ153" s="46"/>
      <c r="AK153" s="46"/>
      <c r="AL153" s="46"/>
      <c r="AM153" s="46"/>
      <c r="AN153" s="46"/>
      <c r="AO153" s="46"/>
      <c r="AP153" s="46"/>
      <c r="AQ153" s="46"/>
      <c r="AR153" s="46"/>
      <c r="AS153" s="46"/>
      <c r="AT153" s="46"/>
      <c r="AU153" s="46"/>
      <c r="AV153" s="46"/>
      <c r="AW153" s="46"/>
      <c r="AX153" s="46"/>
      <c r="AY153" s="46"/>
      <c r="AZ153" s="46"/>
    </row>
    <row r="154" spans="1:52">
      <c r="A154" s="237"/>
      <c r="B154" s="237"/>
      <c r="C154" s="237"/>
      <c r="D154" s="237"/>
      <c r="E154" s="237"/>
      <c r="F154" s="237"/>
      <c r="G154" s="237"/>
      <c r="H154" s="237"/>
      <c r="I154" s="237"/>
      <c r="J154" s="237"/>
      <c r="K154" s="237"/>
      <c r="L154" s="237"/>
      <c r="M154" s="237"/>
      <c r="N154" s="237"/>
      <c r="O154" s="237"/>
      <c r="P154" s="237"/>
      <c r="Q154" s="237"/>
      <c r="R154" s="237"/>
      <c r="S154" s="237"/>
      <c r="T154" s="237"/>
      <c r="U154" s="237"/>
      <c r="V154" s="237"/>
      <c r="W154" s="237"/>
      <c r="X154" s="237"/>
      <c r="Y154" s="46"/>
      <c r="Z154" s="46"/>
      <c r="AA154" s="46"/>
      <c r="AB154" s="46"/>
      <c r="AC154" s="46"/>
      <c r="AD154" s="46"/>
      <c r="AE154" s="46"/>
      <c r="AF154" s="46"/>
      <c r="AG154" s="46"/>
      <c r="AH154" s="46"/>
      <c r="AI154" s="46"/>
      <c r="AJ154" s="46"/>
      <c r="AK154" s="46"/>
      <c r="AL154" s="46"/>
      <c r="AM154" s="46"/>
      <c r="AN154" s="46"/>
      <c r="AO154" s="46"/>
      <c r="AP154" s="46"/>
      <c r="AQ154" s="46"/>
      <c r="AR154" s="46"/>
      <c r="AS154" s="46"/>
      <c r="AT154" s="46"/>
      <c r="AU154" s="46"/>
      <c r="AV154" s="46"/>
      <c r="AW154" s="46"/>
      <c r="AX154" s="46"/>
      <c r="AY154" s="46"/>
      <c r="AZ154" s="46"/>
    </row>
    <row r="155" spans="1:52">
      <c r="A155" s="237"/>
      <c r="B155" s="237"/>
      <c r="C155" s="237"/>
      <c r="D155" s="237"/>
      <c r="E155" s="237"/>
      <c r="F155" s="237"/>
      <c r="G155" s="237"/>
      <c r="H155" s="237"/>
      <c r="I155" s="237"/>
      <c r="J155" s="237"/>
      <c r="K155" s="237"/>
      <c r="L155" s="237"/>
      <c r="M155" s="237"/>
      <c r="N155" s="237"/>
      <c r="O155" s="237"/>
      <c r="P155" s="237"/>
      <c r="Q155" s="237"/>
      <c r="R155" s="237"/>
      <c r="S155" s="237"/>
      <c r="T155" s="237"/>
      <c r="U155" s="237"/>
      <c r="V155" s="237"/>
      <c r="W155" s="237"/>
      <c r="X155" s="237"/>
      <c r="Y155" s="284"/>
      <c r="Z155" s="284"/>
      <c r="AA155" s="284"/>
      <c r="AB155" s="284"/>
      <c r="AC155" s="284"/>
      <c r="AD155" s="284"/>
      <c r="AE155" s="284"/>
      <c r="AF155" s="284"/>
      <c r="AG155" s="284"/>
      <c r="AH155" s="284"/>
      <c r="AI155" s="284"/>
      <c r="AJ155" s="284"/>
      <c r="AK155" s="284"/>
      <c r="AL155" s="284"/>
      <c r="AM155" s="284"/>
      <c r="AN155" s="284"/>
      <c r="AO155" s="284"/>
      <c r="AP155" s="284"/>
      <c r="AQ155" s="284"/>
      <c r="AR155" s="284"/>
      <c r="AS155" s="284"/>
      <c r="AT155" s="284"/>
      <c r="AU155" s="284"/>
      <c r="AV155" s="284"/>
      <c r="AW155" s="284"/>
      <c r="AX155" s="284"/>
      <c r="AY155" s="284"/>
      <c r="AZ155" s="284"/>
    </row>
    <row r="156" spans="1:52">
      <c r="A156" s="237"/>
      <c r="B156" s="237"/>
      <c r="C156" s="237"/>
      <c r="D156" s="237"/>
      <c r="E156" s="237"/>
      <c r="F156" s="237"/>
      <c r="G156" s="237"/>
      <c r="H156" s="237"/>
      <c r="I156" s="237"/>
      <c r="J156" s="237"/>
      <c r="K156" s="237"/>
      <c r="L156" s="237"/>
      <c r="M156" s="237"/>
      <c r="N156" s="237"/>
      <c r="O156" s="237"/>
      <c r="P156" s="237"/>
      <c r="Q156" s="237"/>
      <c r="R156" s="237"/>
      <c r="S156" s="237"/>
      <c r="T156" s="237"/>
      <c r="U156" s="237"/>
      <c r="V156" s="237"/>
      <c r="W156" s="237"/>
      <c r="X156" s="237"/>
      <c r="Y156" s="237"/>
      <c r="Z156" s="237"/>
      <c r="AA156" s="237"/>
      <c r="AB156" s="237"/>
      <c r="AC156" s="237"/>
      <c r="AD156" s="237"/>
      <c r="AE156" s="237"/>
      <c r="AF156" s="237"/>
      <c r="AG156" s="237"/>
      <c r="AH156" s="237"/>
      <c r="AI156" s="237"/>
      <c r="AJ156" s="237"/>
      <c r="AK156" s="237"/>
      <c r="AL156" s="237"/>
      <c r="AM156" s="237"/>
      <c r="AN156" s="237"/>
      <c r="AO156" s="237"/>
      <c r="AP156" s="237"/>
      <c r="AQ156" s="237"/>
      <c r="AR156" s="237"/>
      <c r="AS156" s="237"/>
      <c r="AT156" s="237"/>
      <c r="AU156" s="237"/>
      <c r="AV156" s="237"/>
      <c r="AW156" s="237"/>
      <c r="AX156" s="237"/>
      <c r="AY156" s="237"/>
      <c r="AZ156" s="237"/>
    </row>
    <row r="157" spans="1:52">
      <c r="A157" s="237"/>
      <c r="B157" s="237"/>
      <c r="C157" s="237"/>
      <c r="D157" s="237"/>
      <c r="E157" s="237"/>
      <c r="F157" s="237"/>
      <c r="G157" s="237"/>
      <c r="H157" s="237"/>
      <c r="I157" s="237"/>
      <c r="J157" s="237"/>
      <c r="K157" s="237"/>
      <c r="L157" s="237"/>
      <c r="M157" s="237"/>
      <c r="N157" s="237"/>
      <c r="O157" s="237"/>
      <c r="P157" s="237"/>
      <c r="Q157" s="237"/>
      <c r="R157" s="237"/>
      <c r="S157" s="237"/>
      <c r="T157" s="237"/>
      <c r="U157" s="237"/>
      <c r="V157" s="237"/>
      <c r="W157" s="237"/>
      <c r="X157" s="237"/>
      <c r="Y157" s="237"/>
      <c r="Z157" s="237"/>
      <c r="AA157" s="237"/>
      <c r="AB157" s="237"/>
      <c r="AC157" s="237"/>
      <c r="AD157" s="237"/>
      <c r="AE157" s="237"/>
      <c r="AF157" s="237"/>
      <c r="AG157" s="237"/>
      <c r="AH157" s="237"/>
      <c r="AI157" s="237"/>
      <c r="AJ157" s="237"/>
      <c r="AK157" s="237"/>
      <c r="AL157" s="237"/>
      <c r="AM157" s="237"/>
      <c r="AN157" s="237"/>
      <c r="AO157" s="237"/>
      <c r="AP157" s="237"/>
      <c r="AQ157" s="237"/>
      <c r="AR157" s="237"/>
      <c r="AS157" s="237"/>
      <c r="AT157" s="237"/>
      <c r="AU157" s="237"/>
      <c r="AV157" s="237"/>
      <c r="AW157" s="237"/>
      <c r="AX157" s="237"/>
      <c r="AY157" s="237"/>
      <c r="AZ157" s="237"/>
    </row>
    <row r="158" spans="1:52">
      <c r="A158" s="237"/>
      <c r="B158" s="237"/>
      <c r="C158" s="237"/>
      <c r="D158" s="237"/>
      <c r="E158" s="237"/>
      <c r="F158" s="237"/>
      <c r="G158" s="237"/>
      <c r="H158" s="237"/>
      <c r="I158" s="237"/>
      <c r="J158" s="237"/>
      <c r="K158" s="237"/>
      <c r="L158" s="237"/>
      <c r="M158" s="237"/>
      <c r="N158" s="237"/>
      <c r="O158" s="237"/>
      <c r="P158" s="237"/>
      <c r="Q158" s="237"/>
      <c r="R158" s="237"/>
      <c r="S158" s="237"/>
      <c r="T158" s="237"/>
      <c r="U158" s="237"/>
      <c r="V158" s="237"/>
      <c r="W158" s="237"/>
      <c r="X158" s="237"/>
      <c r="Y158" s="46"/>
      <c r="Z158" s="46"/>
      <c r="AA158" s="46"/>
      <c r="AB158" s="46"/>
      <c r="AC158" s="46"/>
      <c r="AD158" s="46"/>
      <c r="AE158" s="46"/>
      <c r="AF158" s="46"/>
      <c r="AG158" s="46"/>
      <c r="AH158" s="46"/>
      <c r="AI158" s="46"/>
      <c r="AJ158" s="46"/>
      <c r="AK158" s="46"/>
      <c r="AL158" s="46"/>
      <c r="AM158" s="46"/>
      <c r="AN158" s="46"/>
      <c r="AO158" s="46"/>
      <c r="AP158" s="46"/>
      <c r="AQ158" s="46"/>
      <c r="AR158" s="46"/>
      <c r="AS158" s="46"/>
      <c r="AT158" s="46"/>
      <c r="AU158" s="46"/>
      <c r="AV158" s="46"/>
      <c r="AW158" s="46"/>
      <c r="AX158" s="46"/>
      <c r="AY158" s="46"/>
      <c r="AZ158" s="46"/>
    </row>
    <row r="159" spans="1:52">
      <c r="A159" s="237"/>
      <c r="B159" s="237"/>
      <c r="C159" s="237"/>
      <c r="D159" s="237"/>
      <c r="E159" s="237"/>
      <c r="F159" s="237"/>
      <c r="G159" s="237"/>
      <c r="H159" s="237"/>
      <c r="I159" s="237"/>
      <c r="J159" s="237"/>
      <c r="K159" s="237"/>
      <c r="L159" s="237"/>
      <c r="M159" s="237"/>
      <c r="N159" s="237"/>
      <c r="O159" s="237"/>
      <c r="P159" s="237"/>
      <c r="Q159" s="237"/>
      <c r="R159" s="237"/>
      <c r="S159" s="237"/>
      <c r="T159" s="237"/>
      <c r="U159" s="237"/>
      <c r="V159" s="237"/>
      <c r="W159" s="237"/>
      <c r="X159" s="237"/>
      <c r="Y159" s="46"/>
      <c r="Z159" s="46"/>
      <c r="AA159" s="46"/>
      <c r="AB159" s="46"/>
      <c r="AC159" s="46"/>
      <c r="AD159" s="46"/>
      <c r="AE159" s="46"/>
      <c r="AF159" s="46"/>
      <c r="AG159" s="46"/>
      <c r="AH159" s="46"/>
      <c r="AI159" s="46"/>
      <c r="AJ159" s="46"/>
      <c r="AK159" s="46"/>
      <c r="AL159" s="46"/>
      <c r="AM159" s="46"/>
      <c r="AN159" s="46"/>
      <c r="AO159" s="46"/>
      <c r="AP159" s="46"/>
      <c r="AQ159" s="46"/>
      <c r="AR159" s="46"/>
      <c r="AS159" s="46"/>
      <c r="AT159" s="46"/>
      <c r="AU159" s="46"/>
      <c r="AV159" s="46"/>
      <c r="AW159" s="46"/>
      <c r="AX159" s="46"/>
      <c r="AY159" s="46"/>
      <c r="AZ159" s="46"/>
    </row>
    <row r="160" spans="1:52">
      <c r="A160" s="237"/>
      <c r="B160" s="237"/>
      <c r="C160" s="237"/>
      <c r="D160" s="237"/>
      <c r="E160" s="237"/>
      <c r="F160" s="237"/>
      <c r="G160" s="237"/>
      <c r="H160" s="237"/>
      <c r="I160" s="237"/>
      <c r="J160" s="237"/>
      <c r="K160" s="237"/>
      <c r="L160" s="237"/>
      <c r="M160" s="237"/>
      <c r="N160" s="237"/>
      <c r="O160" s="237"/>
      <c r="P160" s="237"/>
      <c r="Q160" s="237"/>
      <c r="R160" s="237"/>
      <c r="S160" s="237"/>
      <c r="T160" s="237"/>
      <c r="U160" s="237"/>
      <c r="V160" s="237"/>
      <c r="W160" s="237"/>
      <c r="X160" s="237"/>
      <c r="Y160" s="284"/>
      <c r="Z160" s="284"/>
      <c r="AA160" s="284"/>
      <c r="AB160" s="284"/>
      <c r="AC160" s="284"/>
      <c r="AD160" s="284"/>
      <c r="AE160" s="284"/>
      <c r="AF160" s="284"/>
      <c r="AG160" s="284"/>
      <c r="AH160" s="284"/>
      <c r="AI160" s="284"/>
      <c r="AJ160" s="284"/>
      <c r="AK160" s="284"/>
      <c r="AL160" s="284"/>
      <c r="AM160" s="284"/>
      <c r="AN160" s="284"/>
      <c r="AO160" s="284"/>
      <c r="AP160" s="284"/>
      <c r="AQ160" s="284"/>
      <c r="AR160" s="284"/>
      <c r="AS160" s="284"/>
      <c r="AT160" s="284"/>
      <c r="AU160" s="284"/>
      <c r="AV160" s="284"/>
      <c r="AW160" s="284"/>
      <c r="AX160" s="284"/>
      <c r="AY160" s="284"/>
      <c r="AZ160" s="284"/>
    </row>
    <row r="161" spans="1:52">
      <c r="A161" s="237"/>
      <c r="B161" s="237"/>
      <c r="C161" s="237"/>
      <c r="D161" s="237"/>
      <c r="E161" s="237"/>
      <c r="F161" s="237"/>
      <c r="G161" s="237"/>
      <c r="H161" s="237"/>
      <c r="I161" s="237"/>
      <c r="J161" s="237"/>
      <c r="K161" s="237"/>
      <c r="L161" s="237"/>
      <c r="M161" s="237"/>
      <c r="N161" s="237"/>
      <c r="O161" s="237"/>
      <c r="P161" s="237"/>
      <c r="Q161" s="237"/>
      <c r="R161" s="237"/>
      <c r="S161" s="237"/>
      <c r="T161" s="237"/>
      <c r="U161" s="237"/>
      <c r="V161" s="237"/>
      <c r="W161" s="237"/>
      <c r="X161" s="237"/>
      <c r="Y161" s="237"/>
      <c r="Z161" s="237"/>
      <c r="AA161" s="237"/>
      <c r="AB161" s="237"/>
      <c r="AC161" s="237"/>
      <c r="AD161" s="237"/>
      <c r="AE161" s="237"/>
      <c r="AF161" s="237"/>
      <c r="AG161" s="237"/>
      <c r="AH161" s="237"/>
      <c r="AI161" s="237"/>
      <c r="AJ161" s="237"/>
      <c r="AK161" s="237"/>
      <c r="AL161" s="237"/>
      <c r="AM161" s="237"/>
      <c r="AN161" s="237"/>
      <c r="AO161" s="237"/>
      <c r="AP161" s="237"/>
      <c r="AQ161" s="237"/>
      <c r="AR161" s="237"/>
      <c r="AS161" s="237"/>
      <c r="AT161" s="237"/>
      <c r="AU161" s="237"/>
      <c r="AV161" s="237"/>
      <c r="AW161" s="237"/>
      <c r="AX161" s="237"/>
      <c r="AY161" s="237"/>
      <c r="AZ161" s="237"/>
    </row>
    <row r="162" spans="1:52">
      <c r="A162" s="237"/>
      <c r="B162" s="237"/>
      <c r="C162" s="237"/>
      <c r="D162" s="237"/>
      <c r="E162" s="237"/>
      <c r="F162" s="237"/>
      <c r="G162" s="237"/>
      <c r="H162" s="237"/>
      <c r="I162" s="237"/>
      <c r="J162" s="237"/>
      <c r="K162" s="237"/>
      <c r="L162" s="237"/>
      <c r="M162" s="237"/>
      <c r="N162" s="237"/>
      <c r="O162" s="237"/>
      <c r="P162" s="237"/>
      <c r="Q162" s="237"/>
      <c r="R162" s="237"/>
      <c r="S162" s="237"/>
      <c r="T162" s="237"/>
      <c r="U162" s="237"/>
      <c r="V162" s="237"/>
      <c r="W162" s="237"/>
      <c r="X162" s="237"/>
      <c r="Y162" s="237"/>
      <c r="Z162" s="237"/>
      <c r="AA162" s="237"/>
      <c r="AB162" s="237"/>
      <c r="AC162" s="237"/>
      <c r="AD162" s="237"/>
      <c r="AE162" s="237"/>
      <c r="AF162" s="237"/>
      <c r="AG162" s="237"/>
      <c r="AH162" s="237"/>
      <c r="AI162" s="237"/>
      <c r="AJ162" s="237"/>
      <c r="AK162" s="237"/>
      <c r="AL162" s="237"/>
      <c r="AM162" s="237"/>
      <c r="AN162" s="237"/>
      <c r="AO162" s="237"/>
      <c r="AP162" s="237"/>
      <c r="AQ162" s="237"/>
      <c r="AR162" s="237"/>
      <c r="AS162" s="237"/>
      <c r="AT162" s="237"/>
      <c r="AU162" s="237"/>
      <c r="AV162" s="237"/>
      <c r="AW162" s="237"/>
      <c r="AX162" s="237"/>
      <c r="AY162" s="237"/>
      <c r="AZ162" s="237"/>
    </row>
    <row r="163" spans="1:52">
      <c r="A163" s="237"/>
      <c r="B163" s="237"/>
      <c r="C163" s="237"/>
      <c r="D163" s="237"/>
      <c r="E163" s="237"/>
      <c r="F163" s="237"/>
      <c r="G163" s="237"/>
      <c r="H163" s="237"/>
      <c r="I163" s="237"/>
      <c r="J163" s="237"/>
      <c r="K163" s="237"/>
      <c r="L163" s="237"/>
      <c r="M163" s="237"/>
      <c r="N163" s="237"/>
      <c r="O163" s="237"/>
      <c r="P163" s="237"/>
      <c r="Q163" s="237"/>
      <c r="R163" s="237"/>
      <c r="S163" s="237"/>
      <c r="T163" s="237"/>
      <c r="U163" s="237"/>
      <c r="V163" s="237"/>
      <c r="W163" s="237"/>
      <c r="X163" s="237"/>
      <c r="Y163" s="46"/>
      <c r="Z163" s="46"/>
      <c r="AA163" s="46"/>
      <c r="AB163" s="46"/>
      <c r="AC163" s="46"/>
      <c r="AD163" s="46"/>
      <c r="AE163" s="46"/>
      <c r="AF163" s="46"/>
      <c r="AG163" s="46"/>
      <c r="AH163" s="46"/>
      <c r="AI163" s="46"/>
      <c r="AJ163" s="46"/>
      <c r="AK163" s="46"/>
      <c r="AL163" s="46"/>
      <c r="AM163" s="46"/>
      <c r="AN163" s="46"/>
      <c r="AO163" s="46"/>
      <c r="AP163" s="46"/>
      <c r="AQ163" s="46"/>
      <c r="AR163" s="46"/>
      <c r="AS163" s="46"/>
      <c r="AT163" s="46"/>
      <c r="AU163" s="46"/>
      <c r="AV163" s="46"/>
      <c r="AW163" s="46"/>
      <c r="AX163" s="46"/>
      <c r="AY163" s="46"/>
      <c r="AZ163" s="46"/>
    </row>
    <row r="164" spans="1:52">
      <c r="A164" s="237"/>
      <c r="B164" s="237"/>
      <c r="C164" s="237"/>
      <c r="D164" s="237"/>
      <c r="E164" s="237"/>
      <c r="F164" s="237"/>
      <c r="G164" s="237"/>
      <c r="H164" s="237"/>
      <c r="I164" s="237"/>
      <c r="J164" s="237"/>
      <c r="K164" s="237"/>
      <c r="L164" s="237"/>
      <c r="M164" s="237"/>
      <c r="N164" s="237"/>
      <c r="O164" s="237"/>
      <c r="P164" s="237"/>
      <c r="Q164" s="237"/>
      <c r="R164" s="237"/>
      <c r="S164" s="237"/>
      <c r="T164" s="237"/>
      <c r="U164" s="237"/>
      <c r="V164" s="237"/>
      <c r="W164" s="237"/>
      <c r="X164" s="237"/>
      <c r="Y164" s="46"/>
      <c r="Z164" s="46"/>
      <c r="AA164" s="46"/>
      <c r="AB164" s="46"/>
      <c r="AC164" s="46"/>
      <c r="AD164" s="46"/>
      <c r="AE164" s="46"/>
      <c r="AF164" s="46"/>
      <c r="AG164" s="46"/>
      <c r="AH164" s="46"/>
      <c r="AI164" s="46"/>
      <c r="AJ164" s="46"/>
      <c r="AK164" s="46"/>
      <c r="AL164" s="46"/>
      <c r="AM164" s="46"/>
      <c r="AN164" s="46"/>
      <c r="AO164" s="46"/>
      <c r="AP164" s="46"/>
      <c r="AQ164" s="46"/>
      <c r="AR164" s="46"/>
      <c r="AS164" s="46"/>
      <c r="AT164" s="46"/>
      <c r="AU164" s="46"/>
      <c r="AV164" s="46"/>
      <c r="AW164" s="46"/>
      <c r="AX164" s="46"/>
      <c r="AY164" s="46"/>
      <c r="AZ164" s="46"/>
    </row>
    <row r="165" spans="1:52">
      <c r="A165" s="237"/>
      <c r="B165" s="237"/>
      <c r="C165" s="237"/>
      <c r="D165" s="237"/>
      <c r="E165" s="237"/>
      <c r="F165" s="237"/>
      <c r="G165" s="237"/>
      <c r="H165" s="237"/>
      <c r="I165" s="237"/>
      <c r="J165" s="237"/>
      <c r="K165" s="237"/>
      <c r="L165" s="237"/>
      <c r="M165" s="237"/>
      <c r="N165" s="237"/>
      <c r="O165" s="237"/>
      <c r="P165" s="237"/>
      <c r="Q165" s="237"/>
      <c r="R165" s="237"/>
      <c r="S165" s="237"/>
      <c r="T165" s="237"/>
      <c r="U165" s="237"/>
      <c r="V165" s="237"/>
      <c r="W165" s="237"/>
      <c r="X165" s="237"/>
      <c r="Y165" s="284"/>
      <c r="Z165" s="284"/>
      <c r="AA165" s="284"/>
      <c r="AB165" s="284"/>
      <c r="AC165" s="284"/>
      <c r="AD165" s="284"/>
      <c r="AE165" s="284"/>
      <c r="AF165" s="284"/>
      <c r="AG165" s="284"/>
      <c r="AH165" s="284"/>
      <c r="AI165" s="284"/>
      <c r="AJ165" s="284"/>
      <c r="AK165" s="284"/>
      <c r="AL165" s="284"/>
      <c r="AM165" s="284"/>
      <c r="AN165" s="284"/>
      <c r="AO165" s="284"/>
      <c r="AP165" s="284"/>
      <c r="AQ165" s="284"/>
      <c r="AR165" s="284"/>
      <c r="AS165" s="284"/>
      <c r="AT165" s="284"/>
      <c r="AU165" s="284"/>
      <c r="AV165" s="284"/>
      <c r="AW165" s="284"/>
      <c r="AX165" s="284"/>
      <c r="AY165" s="284"/>
      <c r="AZ165" s="284"/>
    </row>
    <row r="166" spans="1:52">
      <c r="A166" s="237"/>
      <c r="B166" s="237"/>
      <c r="C166" s="237"/>
      <c r="D166" s="237"/>
      <c r="E166" s="237"/>
      <c r="F166" s="237"/>
      <c r="G166" s="237"/>
      <c r="H166" s="237"/>
      <c r="I166" s="237"/>
      <c r="J166" s="237"/>
      <c r="K166" s="237"/>
      <c r="L166" s="237"/>
      <c r="M166" s="237"/>
      <c r="N166" s="237"/>
      <c r="O166" s="237"/>
      <c r="P166" s="237"/>
      <c r="Q166" s="237"/>
      <c r="R166" s="237"/>
      <c r="S166" s="237"/>
      <c r="T166" s="237"/>
      <c r="U166" s="237"/>
      <c r="V166" s="237"/>
      <c r="W166" s="237"/>
      <c r="X166" s="237"/>
      <c r="Y166" s="237"/>
      <c r="Z166" s="237"/>
      <c r="AA166" s="237"/>
      <c r="AB166" s="237"/>
      <c r="AC166" s="237"/>
      <c r="AD166" s="237"/>
      <c r="AE166" s="237"/>
      <c r="AF166" s="237"/>
      <c r="AG166" s="237"/>
      <c r="AH166" s="237"/>
      <c r="AI166" s="237"/>
      <c r="AJ166" s="237"/>
      <c r="AK166" s="237"/>
      <c r="AL166" s="237"/>
      <c r="AM166" s="237"/>
      <c r="AN166" s="237"/>
      <c r="AO166" s="237"/>
      <c r="AP166" s="237"/>
      <c r="AQ166" s="237"/>
      <c r="AR166" s="237"/>
      <c r="AS166" s="237"/>
      <c r="AT166" s="237"/>
      <c r="AU166" s="237"/>
      <c r="AV166" s="237"/>
      <c r="AW166" s="237"/>
      <c r="AX166" s="237"/>
      <c r="AY166" s="237"/>
      <c r="AZ166" s="237"/>
    </row>
    <row r="167" spans="1:52">
      <c r="A167" s="237"/>
      <c r="B167" s="237"/>
      <c r="C167" s="237"/>
      <c r="D167" s="237"/>
      <c r="E167" s="237"/>
      <c r="F167" s="237"/>
      <c r="G167" s="237"/>
      <c r="H167" s="237"/>
      <c r="I167" s="237"/>
      <c r="J167" s="237"/>
      <c r="K167" s="237"/>
      <c r="L167" s="237"/>
      <c r="M167" s="237"/>
      <c r="N167" s="237"/>
      <c r="O167" s="237"/>
      <c r="P167" s="237"/>
      <c r="Q167" s="237"/>
      <c r="R167" s="237"/>
      <c r="S167" s="237"/>
      <c r="T167" s="237"/>
      <c r="U167" s="237"/>
      <c r="V167" s="237"/>
      <c r="W167" s="237"/>
      <c r="X167" s="237"/>
      <c r="Y167" s="237"/>
      <c r="Z167" s="237"/>
      <c r="AA167" s="237"/>
      <c r="AB167" s="237"/>
      <c r="AC167" s="237"/>
      <c r="AD167" s="237"/>
      <c r="AE167" s="237"/>
      <c r="AF167" s="237"/>
      <c r="AG167" s="237"/>
      <c r="AH167" s="237"/>
      <c r="AI167" s="237"/>
      <c r="AJ167" s="237"/>
      <c r="AK167" s="237"/>
      <c r="AL167" s="237"/>
      <c r="AM167" s="237"/>
      <c r="AN167" s="237"/>
      <c r="AO167" s="237"/>
      <c r="AP167" s="237"/>
      <c r="AQ167" s="237"/>
      <c r="AR167" s="237"/>
      <c r="AS167" s="237"/>
      <c r="AT167" s="237"/>
      <c r="AU167" s="237"/>
      <c r="AV167" s="237"/>
      <c r="AW167" s="237"/>
      <c r="AX167" s="237"/>
      <c r="AY167" s="237"/>
      <c r="AZ167" s="237"/>
    </row>
    <row r="168" spans="1:52">
      <c r="A168" s="237"/>
      <c r="B168" s="237"/>
      <c r="C168" s="237"/>
      <c r="D168" s="237"/>
      <c r="E168" s="237"/>
      <c r="F168" s="237"/>
      <c r="G168" s="237"/>
      <c r="H168" s="237"/>
      <c r="I168" s="237"/>
      <c r="J168" s="237"/>
      <c r="K168" s="237"/>
      <c r="L168" s="237"/>
      <c r="M168" s="237"/>
      <c r="N168" s="237"/>
      <c r="O168" s="237"/>
      <c r="P168" s="237"/>
      <c r="Q168" s="237"/>
      <c r="R168" s="237"/>
      <c r="S168" s="237"/>
      <c r="T168" s="237"/>
      <c r="U168" s="237"/>
      <c r="V168" s="237"/>
      <c r="W168" s="237"/>
      <c r="X168" s="237"/>
      <c r="Y168" s="46"/>
      <c r="Z168" s="46"/>
      <c r="AA168" s="46"/>
      <c r="AB168" s="46"/>
      <c r="AC168" s="46"/>
      <c r="AD168" s="46"/>
      <c r="AE168" s="46"/>
      <c r="AF168" s="46"/>
      <c r="AG168" s="46"/>
      <c r="AH168" s="46"/>
      <c r="AI168" s="46"/>
      <c r="AJ168" s="46"/>
      <c r="AK168" s="46"/>
      <c r="AL168" s="46"/>
      <c r="AM168" s="46"/>
      <c r="AN168" s="46"/>
      <c r="AO168" s="46"/>
      <c r="AP168" s="46"/>
      <c r="AQ168" s="46"/>
      <c r="AR168" s="46"/>
      <c r="AS168" s="46"/>
      <c r="AT168" s="46"/>
      <c r="AU168" s="46"/>
      <c r="AV168" s="46"/>
      <c r="AW168" s="46"/>
      <c r="AX168" s="46"/>
      <c r="AY168" s="46"/>
      <c r="AZ168" s="46"/>
    </row>
    <row r="169" spans="1:52">
      <c r="A169" s="237"/>
      <c r="B169" s="237"/>
      <c r="C169" s="237"/>
      <c r="D169" s="237"/>
      <c r="E169" s="237"/>
      <c r="F169" s="237"/>
      <c r="G169" s="237"/>
      <c r="H169" s="237"/>
      <c r="I169" s="237"/>
      <c r="J169" s="237"/>
      <c r="K169" s="237"/>
      <c r="L169" s="237"/>
      <c r="M169" s="237"/>
      <c r="N169" s="237"/>
      <c r="O169" s="237"/>
      <c r="P169" s="237"/>
      <c r="Q169" s="237"/>
      <c r="R169" s="237"/>
      <c r="S169" s="237"/>
      <c r="T169" s="237"/>
      <c r="U169" s="237"/>
      <c r="V169" s="237"/>
      <c r="W169" s="237"/>
      <c r="X169" s="237"/>
      <c r="Y169" s="46"/>
      <c r="Z169" s="46"/>
      <c r="AA169" s="46"/>
      <c r="AB169" s="46"/>
      <c r="AC169" s="46"/>
      <c r="AD169" s="46"/>
      <c r="AE169" s="46"/>
      <c r="AF169" s="46"/>
      <c r="AG169" s="46"/>
      <c r="AH169" s="46"/>
      <c r="AI169" s="46"/>
      <c r="AJ169" s="46"/>
      <c r="AK169" s="46"/>
      <c r="AL169" s="46"/>
      <c r="AM169" s="46"/>
      <c r="AN169" s="46"/>
      <c r="AO169" s="46"/>
      <c r="AP169" s="46"/>
      <c r="AQ169" s="46"/>
      <c r="AR169" s="46"/>
      <c r="AS169" s="46"/>
      <c r="AT169" s="46"/>
      <c r="AU169" s="46"/>
      <c r="AV169" s="46"/>
      <c r="AW169" s="46"/>
      <c r="AX169" s="46"/>
      <c r="AY169" s="46"/>
      <c r="AZ169" s="46"/>
    </row>
    <row r="170" spans="1:52">
      <c r="A170" s="237"/>
      <c r="B170" s="237"/>
      <c r="C170" s="237"/>
      <c r="D170" s="237"/>
      <c r="E170" s="237"/>
      <c r="F170" s="237"/>
      <c r="G170" s="237"/>
      <c r="H170" s="237"/>
      <c r="I170" s="237"/>
      <c r="J170" s="237"/>
      <c r="K170" s="237"/>
      <c r="L170" s="237"/>
      <c r="M170" s="237"/>
      <c r="N170" s="237"/>
      <c r="O170" s="237"/>
      <c r="P170" s="237"/>
      <c r="Q170" s="237"/>
      <c r="R170" s="237"/>
      <c r="S170" s="237"/>
      <c r="T170" s="237"/>
      <c r="U170" s="237"/>
      <c r="V170" s="237"/>
      <c r="W170" s="237"/>
      <c r="X170" s="237"/>
      <c r="Y170" s="284"/>
      <c r="Z170" s="284"/>
      <c r="AA170" s="284"/>
      <c r="AB170" s="284"/>
      <c r="AC170" s="284"/>
      <c r="AD170" s="284"/>
      <c r="AE170" s="284"/>
      <c r="AF170" s="284"/>
      <c r="AG170" s="284"/>
      <c r="AH170" s="284"/>
      <c r="AI170" s="284"/>
      <c r="AJ170" s="284"/>
      <c r="AK170" s="284"/>
      <c r="AL170" s="284"/>
      <c r="AM170" s="284"/>
      <c r="AN170" s="284"/>
      <c r="AO170" s="284"/>
      <c r="AP170" s="284"/>
      <c r="AQ170" s="284"/>
      <c r="AR170" s="284"/>
      <c r="AS170" s="284"/>
      <c r="AT170" s="284"/>
      <c r="AU170" s="284"/>
      <c r="AV170" s="284"/>
      <c r="AW170" s="284"/>
      <c r="AX170" s="284"/>
      <c r="AY170" s="284"/>
      <c r="AZ170" s="284"/>
    </row>
    <row r="171" spans="1:52">
      <c r="A171" s="237"/>
      <c r="B171" s="237"/>
      <c r="C171" s="237"/>
      <c r="D171" s="237"/>
      <c r="E171" s="237"/>
      <c r="F171" s="237"/>
      <c r="G171" s="237"/>
      <c r="H171" s="237"/>
      <c r="I171" s="237"/>
      <c r="J171" s="237"/>
      <c r="K171" s="237"/>
      <c r="L171" s="237"/>
      <c r="M171" s="237"/>
      <c r="N171" s="237"/>
      <c r="O171" s="237"/>
      <c r="P171" s="237"/>
      <c r="Q171" s="237"/>
      <c r="R171" s="237"/>
      <c r="S171" s="237"/>
      <c r="T171" s="237"/>
      <c r="U171" s="237"/>
      <c r="V171" s="237"/>
      <c r="W171" s="237"/>
      <c r="X171" s="237"/>
      <c r="Y171" s="237"/>
      <c r="Z171" s="237"/>
      <c r="AA171" s="237"/>
      <c r="AB171" s="237"/>
      <c r="AC171" s="237"/>
      <c r="AD171" s="237"/>
      <c r="AE171" s="237"/>
      <c r="AF171" s="237"/>
      <c r="AG171" s="237"/>
      <c r="AH171" s="237"/>
      <c r="AI171" s="237"/>
      <c r="AJ171" s="237"/>
      <c r="AK171" s="237"/>
      <c r="AL171" s="237"/>
      <c r="AM171" s="237"/>
      <c r="AN171" s="237"/>
      <c r="AO171" s="237"/>
      <c r="AP171" s="237"/>
      <c r="AQ171" s="237"/>
      <c r="AR171" s="237"/>
      <c r="AS171" s="237"/>
      <c r="AT171" s="237"/>
      <c r="AU171" s="237"/>
      <c r="AV171" s="237"/>
      <c r="AW171" s="237"/>
      <c r="AX171" s="237"/>
      <c r="AY171" s="237"/>
      <c r="AZ171" s="237"/>
    </row>
    <row r="172" spans="1:52">
      <c r="A172" s="237"/>
      <c r="B172" s="237"/>
      <c r="C172" s="237"/>
      <c r="D172" s="237"/>
      <c r="E172" s="237"/>
      <c r="F172" s="237"/>
      <c r="G172" s="237"/>
      <c r="H172" s="237"/>
      <c r="I172" s="237"/>
      <c r="J172" s="237"/>
      <c r="K172" s="237"/>
      <c r="L172" s="237"/>
      <c r="M172" s="237"/>
      <c r="N172" s="237"/>
      <c r="O172" s="237"/>
      <c r="P172" s="237"/>
      <c r="Q172" s="237"/>
      <c r="R172" s="237"/>
      <c r="S172" s="237"/>
      <c r="T172" s="237"/>
      <c r="U172" s="237"/>
      <c r="V172" s="237"/>
      <c r="W172" s="237"/>
      <c r="X172" s="237"/>
      <c r="Y172" s="237"/>
      <c r="Z172" s="237"/>
      <c r="AA172" s="237"/>
      <c r="AB172" s="237"/>
      <c r="AC172" s="237"/>
      <c r="AD172" s="237"/>
      <c r="AE172" s="237"/>
      <c r="AF172" s="237"/>
      <c r="AG172" s="237"/>
      <c r="AH172" s="237"/>
      <c r="AI172" s="237"/>
      <c r="AJ172" s="237"/>
      <c r="AK172" s="237"/>
      <c r="AL172" s="237"/>
      <c r="AM172" s="237"/>
      <c r="AN172" s="237"/>
      <c r="AO172" s="237"/>
      <c r="AP172" s="237"/>
      <c r="AQ172" s="237"/>
      <c r="AR172" s="237"/>
      <c r="AS172" s="237"/>
      <c r="AT172" s="237"/>
      <c r="AU172" s="237"/>
      <c r="AV172" s="237"/>
      <c r="AW172" s="237"/>
      <c r="AX172" s="237"/>
      <c r="AY172" s="237"/>
      <c r="AZ172" s="237"/>
    </row>
    <row r="173" spans="1:52">
      <c r="A173" s="237"/>
      <c r="B173" s="237"/>
      <c r="C173" s="237"/>
      <c r="D173" s="237"/>
      <c r="E173" s="237"/>
      <c r="F173" s="237"/>
      <c r="G173" s="237"/>
      <c r="H173" s="237"/>
      <c r="I173" s="237"/>
      <c r="J173" s="237"/>
      <c r="K173" s="237"/>
      <c r="L173" s="237"/>
      <c r="M173" s="237"/>
      <c r="N173" s="237"/>
      <c r="O173" s="237"/>
      <c r="P173" s="237"/>
      <c r="Q173" s="237"/>
      <c r="R173" s="237"/>
      <c r="S173" s="237"/>
      <c r="T173" s="237"/>
      <c r="U173" s="237"/>
      <c r="V173" s="237"/>
      <c r="W173" s="237"/>
      <c r="X173" s="237"/>
      <c r="Y173" s="46"/>
      <c r="Z173" s="46"/>
      <c r="AA173" s="46"/>
      <c r="AB173" s="46"/>
      <c r="AC173" s="46"/>
      <c r="AD173" s="46"/>
      <c r="AE173" s="46"/>
      <c r="AF173" s="46"/>
      <c r="AG173" s="46"/>
      <c r="AH173" s="46"/>
      <c r="AI173" s="46"/>
      <c r="AJ173" s="46"/>
      <c r="AK173" s="46"/>
      <c r="AL173" s="46"/>
      <c r="AM173" s="46"/>
      <c r="AN173" s="46"/>
      <c r="AO173" s="46"/>
      <c r="AP173" s="46"/>
      <c r="AQ173" s="46"/>
      <c r="AR173" s="46"/>
      <c r="AS173" s="46"/>
      <c r="AT173" s="46"/>
      <c r="AU173" s="46"/>
      <c r="AV173" s="46"/>
      <c r="AW173" s="46"/>
      <c r="AX173" s="46"/>
      <c r="AY173" s="46"/>
      <c r="AZ173" s="46"/>
    </row>
    <row r="174" spans="1:52">
      <c r="A174" s="237"/>
      <c r="B174" s="237"/>
      <c r="C174" s="237"/>
      <c r="D174" s="237"/>
      <c r="E174" s="237"/>
      <c r="F174" s="237"/>
      <c r="G174" s="237"/>
      <c r="H174" s="237"/>
      <c r="I174" s="237"/>
      <c r="J174" s="237"/>
      <c r="K174" s="237"/>
      <c r="L174" s="237"/>
      <c r="M174" s="237"/>
      <c r="N174" s="237"/>
      <c r="O174" s="237"/>
      <c r="P174" s="237"/>
      <c r="Q174" s="237"/>
      <c r="R174" s="237"/>
      <c r="S174" s="237"/>
      <c r="T174" s="237"/>
      <c r="U174" s="237"/>
      <c r="V174" s="237"/>
      <c r="W174" s="237"/>
      <c r="X174" s="237"/>
      <c r="Y174" s="46"/>
      <c r="Z174" s="46"/>
      <c r="AA174" s="46"/>
      <c r="AB174" s="46"/>
      <c r="AC174" s="46"/>
      <c r="AD174" s="46"/>
      <c r="AE174" s="46"/>
      <c r="AF174" s="46"/>
      <c r="AG174" s="46"/>
      <c r="AH174" s="46"/>
      <c r="AI174" s="46"/>
      <c r="AJ174" s="46"/>
      <c r="AK174" s="46"/>
      <c r="AL174" s="46"/>
      <c r="AM174" s="46"/>
      <c r="AN174" s="46"/>
      <c r="AO174" s="46"/>
      <c r="AP174" s="46"/>
      <c r="AQ174" s="46"/>
      <c r="AR174" s="46"/>
      <c r="AS174" s="46"/>
      <c r="AT174" s="46"/>
      <c r="AU174" s="46"/>
      <c r="AV174" s="46"/>
      <c r="AW174" s="46"/>
      <c r="AX174" s="46"/>
      <c r="AY174" s="46"/>
      <c r="AZ174" s="46"/>
    </row>
    <row r="175" spans="1:52">
      <c r="A175" s="237"/>
      <c r="B175" s="237"/>
      <c r="C175" s="237"/>
      <c r="D175" s="237"/>
      <c r="E175" s="237"/>
      <c r="F175" s="237"/>
      <c r="G175" s="237"/>
      <c r="H175" s="237"/>
      <c r="I175" s="237"/>
      <c r="J175" s="237"/>
      <c r="K175" s="237"/>
      <c r="L175" s="237"/>
      <c r="M175" s="237"/>
      <c r="N175" s="237"/>
      <c r="O175" s="237"/>
      <c r="P175" s="237"/>
      <c r="Q175" s="237"/>
      <c r="R175" s="237"/>
      <c r="S175" s="237"/>
      <c r="T175" s="237"/>
      <c r="U175" s="237"/>
      <c r="V175" s="237"/>
      <c r="W175" s="237"/>
      <c r="X175" s="237"/>
      <c r="Y175" s="284"/>
      <c r="Z175" s="284"/>
      <c r="AA175" s="284"/>
      <c r="AB175" s="284"/>
      <c r="AC175" s="284"/>
      <c r="AD175" s="284"/>
      <c r="AE175" s="284"/>
      <c r="AF175" s="284"/>
      <c r="AG175" s="284"/>
      <c r="AH175" s="284"/>
      <c r="AI175" s="284"/>
      <c r="AJ175" s="284"/>
      <c r="AK175" s="284"/>
      <c r="AL175" s="284"/>
      <c r="AM175" s="284"/>
      <c r="AN175" s="284"/>
      <c r="AO175" s="284"/>
      <c r="AP175" s="284"/>
      <c r="AQ175" s="284"/>
      <c r="AR175" s="284"/>
      <c r="AS175" s="284"/>
      <c r="AT175" s="284"/>
      <c r="AU175" s="284"/>
      <c r="AV175" s="284"/>
      <c r="AW175" s="284"/>
      <c r="AX175" s="284"/>
      <c r="AY175" s="284"/>
      <c r="AZ175" s="284"/>
    </row>
    <row r="176" spans="1:52">
      <c r="A176" s="237"/>
      <c r="B176" s="237"/>
      <c r="C176" s="237"/>
      <c r="D176" s="237"/>
      <c r="E176" s="237"/>
      <c r="F176" s="237"/>
      <c r="G176" s="237"/>
      <c r="H176" s="237"/>
      <c r="I176" s="237"/>
      <c r="J176" s="237"/>
      <c r="K176" s="237"/>
      <c r="L176" s="237"/>
      <c r="M176" s="237"/>
      <c r="N176" s="237"/>
      <c r="O176" s="237"/>
      <c r="P176" s="237"/>
      <c r="Q176" s="237"/>
      <c r="R176" s="237"/>
      <c r="S176" s="237"/>
      <c r="T176" s="237"/>
      <c r="U176" s="237"/>
      <c r="V176" s="237"/>
      <c r="W176" s="237"/>
      <c r="X176" s="237"/>
      <c r="Y176" s="237"/>
      <c r="Z176" s="237"/>
      <c r="AA176" s="237"/>
      <c r="AB176" s="237"/>
      <c r="AC176" s="237"/>
      <c r="AD176" s="237"/>
      <c r="AE176" s="237"/>
      <c r="AF176" s="237"/>
      <c r="AG176" s="237"/>
      <c r="AH176" s="237"/>
      <c r="AI176" s="237"/>
      <c r="AJ176" s="237"/>
      <c r="AK176" s="237"/>
      <c r="AL176" s="237"/>
      <c r="AM176" s="237"/>
      <c r="AN176" s="237"/>
      <c r="AO176" s="237"/>
      <c r="AP176" s="237"/>
      <c r="AQ176" s="237"/>
      <c r="AR176" s="237"/>
      <c r="AS176" s="237"/>
      <c r="AT176" s="237"/>
      <c r="AU176" s="237"/>
      <c r="AV176" s="237"/>
      <c r="AW176" s="237"/>
      <c r="AX176" s="237"/>
      <c r="AY176" s="237"/>
      <c r="AZ176" s="237"/>
    </row>
    <row r="177" spans="1:52">
      <c r="A177" s="237"/>
      <c r="B177" s="237"/>
      <c r="C177" s="237"/>
      <c r="D177" s="237"/>
      <c r="E177" s="237"/>
      <c r="F177" s="237"/>
      <c r="G177" s="237"/>
      <c r="H177" s="237"/>
      <c r="I177" s="237"/>
      <c r="J177" s="237"/>
      <c r="K177" s="237"/>
      <c r="L177" s="237"/>
      <c r="M177" s="237"/>
      <c r="N177" s="237"/>
      <c r="O177" s="237"/>
      <c r="P177" s="237"/>
      <c r="Q177" s="237"/>
      <c r="R177" s="237"/>
      <c r="S177" s="237"/>
      <c r="T177" s="237"/>
      <c r="U177" s="237"/>
      <c r="V177" s="237"/>
      <c r="W177" s="237"/>
      <c r="X177" s="237"/>
      <c r="Y177" s="237"/>
      <c r="Z177" s="237"/>
      <c r="AA177" s="237"/>
      <c r="AB177" s="237"/>
      <c r="AC177" s="237"/>
      <c r="AD177" s="237"/>
      <c r="AE177" s="237"/>
      <c r="AF177" s="237"/>
      <c r="AG177" s="237"/>
      <c r="AH177" s="237"/>
      <c r="AI177" s="237"/>
      <c r="AJ177" s="237"/>
      <c r="AK177" s="237"/>
      <c r="AL177" s="237"/>
      <c r="AM177" s="237"/>
      <c r="AN177" s="237"/>
      <c r="AO177" s="237"/>
      <c r="AP177" s="237"/>
      <c r="AQ177" s="237"/>
      <c r="AR177" s="237"/>
      <c r="AS177" s="237"/>
      <c r="AT177" s="237"/>
      <c r="AU177" s="237"/>
      <c r="AV177" s="237"/>
      <c r="AW177" s="237"/>
      <c r="AX177" s="237"/>
      <c r="AY177" s="237"/>
      <c r="AZ177" s="237"/>
    </row>
    <row r="178" spans="1:52">
      <c r="A178" s="237"/>
      <c r="B178" s="237"/>
      <c r="C178" s="237"/>
      <c r="D178" s="237"/>
      <c r="E178" s="237"/>
      <c r="F178" s="237"/>
      <c r="G178" s="237"/>
      <c r="H178" s="237"/>
      <c r="I178" s="237"/>
      <c r="J178" s="237"/>
      <c r="K178" s="237"/>
      <c r="L178" s="237"/>
      <c r="M178" s="237"/>
      <c r="N178" s="237"/>
      <c r="O178" s="237"/>
      <c r="P178" s="237"/>
      <c r="Q178" s="237"/>
      <c r="R178" s="237"/>
      <c r="S178" s="237"/>
      <c r="T178" s="237"/>
      <c r="U178" s="237"/>
      <c r="V178" s="237"/>
      <c r="W178" s="237"/>
      <c r="X178" s="237"/>
      <c r="Y178" s="46"/>
      <c r="Z178" s="46"/>
      <c r="AA178" s="46"/>
      <c r="AB178" s="46"/>
      <c r="AC178" s="46"/>
      <c r="AD178" s="46"/>
      <c r="AE178" s="46"/>
      <c r="AF178" s="46"/>
      <c r="AG178" s="46"/>
      <c r="AH178" s="46"/>
      <c r="AI178" s="46"/>
      <c r="AJ178" s="46"/>
      <c r="AK178" s="46"/>
      <c r="AL178" s="46"/>
      <c r="AM178" s="46"/>
      <c r="AN178" s="46"/>
      <c r="AO178" s="46"/>
      <c r="AP178" s="46"/>
      <c r="AQ178" s="46"/>
      <c r="AR178" s="46"/>
      <c r="AS178" s="46"/>
      <c r="AT178" s="46"/>
      <c r="AU178" s="46"/>
      <c r="AV178" s="46"/>
      <c r="AW178" s="46"/>
      <c r="AX178" s="46"/>
      <c r="AY178" s="46"/>
      <c r="AZ178" s="46"/>
    </row>
    <row r="179" spans="1:52">
      <c r="A179" s="237"/>
      <c r="B179" s="237"/>
      <c r="C179" s="237"/>
      <c r="D179" s="237"/>
      <c r="E179" s="237"/>
      <c r="F179" s="237"/>
      <c r="G179" s="237"/>
      <c r="H179" s="237"/>
      <c r="I179" s="237"/>
      <c r="J179" s="237"/>
      <c r="K179" s="237"/>
      <c r="L179" s="237"/>
      <c r="M179" s="237"/>
      <c r="N179" s="237"/>
      <c r="O179" s="237"/>
      <c r="P179" s="237"/>
      <c r="Q179" s="237"/>
      <c r="R179" s="237"/>
      <c r="S179" s="237"/>
      <c r="T179" s="237"/>
      <c r="U179" s="237"/>
      <c r="V179" s="237"/>
      <c r="W179" s="237"/>
      <c r="X179" s="237"/>
      <c r="Y179" s="46"/>
      <c r="Z179" s="46"/>
      <c r="AA179" s="46"/>
      <c r="AB179" s="46"/>
      <c r="AC179" s="46"/>
      <c r="AD179" s="46"/>
      <c r="AE179" s="46"/>
      <c r="AF179" s="46"/>
      <c r="AG179" s="46"/>
      <c r="AH179" s="46"/>
      <c r="AI179" s="46"/>
      <c r="AJ179" s="46"/>
      <c r="AK179" s="46"/>
      <c r="AL179" s="46"/>
      <c r="AM179" s="46"/>
      <c r="AN179" s="46"/>
      <c r="AO179" s="46"/>
      <c r="AP179" s="46"/>
      <c r="AQ179" s="46"/>
      <c r="AR179" s="46"/>
      <c r="AS179" s="46"/>
      <c r="AT179" s="46"/>
      <c r="AU179" s="46"/>
      <c r="AV179" s="46"/>
      <c r="AW179" s="46"/>
      <c r="AX179" s="46"/>
      <c r="AY179" s="46"/>
      <c r="AZ179" s="46"/>
    </row>
    <row r="180" spans="1:52">
      <c r="A180" s="237"/>
      <c r="B180" s="237"/>
      <c r="C180" s="237"/>
      <c r="D180" s="237"/>
      <c r="E180" s="237"/>
      <c r="F180" s="237"/>
      <c r="G180" s="237"/>
      <c r="H180" s="237"/>
      <c r="I180" s="237"/>
      <c r="J180" s="237"/>
      <c r="K180" s="237"/>
      <c r="L180" s="237"/>
      <c r="M180" s="237"/>
      <c r="N180" s="237"/>
      <c r="O180" s="237"/>
      <c r="P180" s="237"/>
      <c r="Q180" s="237"/>
      <c r="R180" s="237"/>
      <c r="S180" s="237"/>
      <c r="T180" s="237"/>
      <c r="U180" s="237"/>
      <c r="V180" s="237"/>
      <c r="W180" s="237"/>
      <c r="X180" s="237"/>
      <c r="Y180" s="284"/>
      <c r="Z180" s="284"/>
      <c r="AA180" s="284"/>
      <c r="AB180" s="284"/>
      <c r="AC180" s="284"/>
      <c r="AD180" s="284"/>
      <c r="AE180" s="284"/>
      <c r="AF180" s="284"/>
      <c r="AG180" s="284"/>
      <c r="AH180" s="284"/>
      <c r="AI180" s="284"/>
      <c r="AJ180" s="284"/>
      <c r="AK180" s="284"/>
      <c r="AL180" s="284"/>
      <c r="AM180" s="284"/>
      <c r="AN180" s="284"/>
      <c r="AO180" s="284"/>
      <c r="AP180" s="284"/>
      <c r="AQ180" s="284"/>
      <c r="AR180" s="284"/>
      <c r="AS180" s="284"/>
      <c r="AT180" s="284"/>
      <c r="AU180" s="284"/>
      <c r="AV180" s="284"/>
      <c r="AW180" s="284"/>
      <c r="AX180" s="284"/>
      <c r="AY180" s="284"/>
      <c r="AZ180" s="284"/>
    </row>
    <row r="181" spans="1:52">
      <c r="A181" s="237"/>
      <c r="B181" s="237"/>
      <c r="C181" s="237"/>
      <c r="D181" s="237"/>
      <c r="E181" s="237"/>
      <c r="F181" s="237"/>
      <c r="G181" s="237"/>
      <c r="H181" s="237"/>
      <c r="I181" s="237"/>
      <c r="J181" s="237"/>
      <c r="K181" s="237"/>
      <c r="L181" s="237"/>
      <c r="M181" s="237"/>
      <c r="N181" s="237"/>
      <c r="O181" s="237"/>
      <c r="P181" s="237"/>
      <c r="Q181" s="237"/>
      <c r="R181" s="237"/>
      <c r="S181" s="237"/>
      <c r="T181" s="237"/>
      <c r="U181" s="237"/>
      <c r="V181" s="237"/>
      <c r="W181" s="237"/>
      <c r="X181" s="237"/>
      <c r="Y181" s="237"/>
      <c r="Z181" s="237"/>
      <c r="AA181" s="237"/>
      <c r="AB181" s="237"/>
      <c r="AC181" s="237"/>
      <c r="AD181" s="237"/>
      <c r="AE181" s="237"/>
      <c r="AF181" s="237"/>
      <c r="AG181" s="237"/>
      <c r="AH181" s="237"/>
      <c r="AI181" s="237"/>
      <c r="AJ181" s="237"/>
      <c r="AK181" s="237"/>
      <c r="AL181" s="237"/>
      <c r="AM181" s="237"/>
      <c r="AN181" s="237"/>
      <c r="AO181" s="237"/>
      <c r="AP181" s="237"/>
      <c r="AQ181" s="237"/>
      <c r="AR181" s="237"/>
      <c r="AS181" s="237"/>
      <c r="AT181" s="237"/>
      <c r="AU181" s="237"/>
      <c r="AV181" s="237"/>
      <c r="AW181" s="237"/>
      <c r="AX181" s="237"/>
      <c r="AY181" s="237"/>
      <c r="AZ181" s="237"/>
    </row>
    <row r="182" spans="1:52">
      <c r="A182" s="237"/>
      <c r="B182" s="237"/>
      <c r="C182" s="237"/>
      <c r="D182" s="237"/>
      <c r="E182" s="237"/>
      <c r="F182" s="237"/>
      <c r="G182" s="237"/>
      <c r="H182" s="237"/>
      <c r="I182" s="237"/>
      <c r="J182" s="237"/>
      <c r="K182" s="237"/>
      <c r="L182" s="237"/>
      <c r="M182" s="237"/>
      <c r="N182" s="237"/>
      <c r="O182" s="237"/>
      <c r="P182" s="237"/>
      <c r="Q182" s="237"/>
      <c r="R182" s="237"/>
      <c r="S182" s="237"/>
      <c r="T182" s="237"/>
      <c r="U182" s="237"/>
      <c r="V182" s="237"/>
      <c r="W182" s="237"/>
      <c r="X182" s="237"/>
      <c r="Y182" s="237"/>
      <c r="Z182" s="237"/>
      <c r="AA182" s="237"/>
      <c r="AB182" s="237"/>
      <c r="AC182" s="237"/>
      <c r="AD182" s="237"/>
      <c r="AE182" s="237"/>
      <c r="AF182" s="237"/>
      <c r="AG182" s="237"/>
      <c r="AH182" s="237"/>
      <c r="AI182" s="237"/>
      <c r="AJ182" s="237"/>
      <c r="AK182" s="237"/>
      <c r="AL182" s="237"/>
      <c r="AM182" s="237"/>
      <c r="AN182" s="237"/>
      <c r="AO182" s="237"/>
      <c r="AP182" s="237"/>
      <c r="AQ182" s="237"/>
      <c r="AR182" s="237"/>
      <c r="AS182" s="237"/>
      <c r="AT182" s="237"/>
      <c r="AU182" s="237"/>
      <c r="AV182" s="237"/>
      <c r="AW182" s="237"/>
      <c r="AX182" s="237"/>
      <c r="AY182" s="237"/>
      <c r="AZ182" s="237"/>
    </row>
    <row r="183" spans="1:52">
      <c r="A183" s="237"/>
      <c r="B183" s="237"/>
      <c r="C183" s="237"/>
      <c r="D183" s="237"/>
      <c r="E183" s="237"/>
      <c r="F183" s="237"/>
      <c r="G183" s="237"/>
      <c r="H183" s="237"/>
      <c r="I183" s="237"/>
      <c r="J183" s="237"/>
      <c r="K183" s="237"/>
      <c r="L183" s="237"/>
      <c r="M183" s="237"/>
      <c r="N183" s="237"/>
      <c r="O183" s="237"/>
      <c r="P183" s="237"/>
      <c r="Q183" s="237"/>
      <c r="R183" s="237"/>
      <c r="S183" s="237"/>
      <c r="T183" s="237"/>
      <c r="U183" s="237"/>
      <c r="V183" s="237"/>
      <c r="W183" s="237"/>
      <c r="X183" s="237"/>
      <c r="Y183" s="46"/>
      <c r="Z183" s="46"/>
      <c r="AA183" s="46"/>
      <c r="AB183" s="46"/>
      <c r="AC183" s="46"/>
      <c r="AD183" s="46"/>
      <c r="AE183" s="46"/>
      <c r="AF183" s="46"/>
      <c r="AG183" s="46"/>
      <c r="AH183" s="46"/>
      <c r="AI183" s="46"/>
      <c r="AJ183" s="46"/>
      <c r="AK183" s="46"/>
      <c r="AL183" s="46"/>
      <c r="AM183" s="46"/>
      <c r="AN183" s="46"/>
      <c r="AO183" s="46"/>
      <c r="AP183" s="46"/>
      <c r="AQ183" s="46"/>
      <c r="AR183" s="46"/>
      <c r="AS183" s="46"/>
      <c r="AT183" s="46"/>
      <c r="AU183" s="46"/>
      <c r="AV183" s="46"/>
      <c r="AW183" s="46"/>
      <c r="AX183" s="46"/>
      <c r="AY183" s="46"/>
      <c r="AZ183" s="46"/>
    </row>
    <row r="184" spans="1:52">
      <c r="A184" s="237"/>
      <c r="B184" s="237"/>
      <c r="C184" s="237"/>
      <c r="D184" s="237"/>
      <c r="E184" s="237"/>
      <c r="F184" s="237"/>
      <c r="G184" s="237"/>
      <c r="H184" s="237"/>
      <c r="I184" s="237"/>
      <c r="J184" s="237"/>
      <c r="K184" s="237"/>
      <c r="L184" s="237"/>
      <c r="M184" s="237"/>
      <c r="N184" s="237"/>
      <c r="O184" s="237"/>
      <c r="P184" s="237"/>
      <c r="Q184" s="237"/>
      <c r="R184" s="237"/>
      <c r="S184" s="237"/>
      <c r="T184" s="237"/>
      <c r="U184" s="237"/>
      <c r="V184" s="237"/>
      <c r="W184" s="237"/>
      <c r="X184" s="237"/>
      <c r="Y184" s="46"/>
      <c r="Z184" s="46"/>
      <c r="AA184" s="46"/>
      <c r="AB184" s="46"/>
      <c r="AC184" s="46"/>
      <c r="AD184" s="46"/>
      <c r="AE184" s="46"/>
      <c r="AF184" s="46"/>
      <c r="AG184" s="46"/>
      <c r="AH184" s="46"/>
      <c r="AI184" s="46"/>
      <c r="AJ184" s="46"/>
      <c r="AK184" s="46"/>
      <c r="AL184" s="46"/>
      <c r="AM184" s="46"/>
      <c r="AN184" s="46"/>
      <c r="AO184" s="46"/>
      <c r="AP184" s="46"/>
      <c r="AQ184" s="46"/>
      <c r="AR184" s="46"/>
      <c r="AS184" s="46"/>
      <c r="AT184" s="46"/>
      <c r="AU184" s="46"/>
      <c r="AV184" s="46"/>
      <c r="AW184" s="46"/>
      <c r="AX184" s="46"/>
      <c r="AY184" s="46"/>
      <c r="AZ184" s="46"/>
    </row>
    <row r="185" spans="1:52">
      <c r="A185" s="237"/>
      <c r="B185" s="237"/>
      <c r="C185" s="237"/>
      <c r="D185" s="237"/>
      <c r="E185" s="237"/>
      <c r="F185" s="237"/>
      <c r="G185" s="237"/>
      <c r="H185" s="237"/>
      <c r="I185" s="237"/>
      <c r="J185" s="237"/>
      <c r="K185" s="237"/>
      <c r="L185" s="237"/>
      <c r="M185" s="237"/>
      <c r="N185" s="237"/>
      <c r="O185" s="237"/>
      <c r="P185" s="237"/>
      <c r="Q185" s="237"/>
      <c r="R185" s="237"/>
      <c r="S185" s="237"/>
      <c r="T185" s="237"/>
      <c r="U185" s="237"/>
      <c r="V185" s="237"/>
      <c r="W185" s="237"/>
      <c r="X185" s="237"/>
      <c r="Y185" s="284"/>
      <c r="Z185" s="284"/>
      <c r="AA185" s="284"/>
      <c r="AB185" s="284"/>
      <c r="AC185" s="284"/>
      <c r="AD185" s="284"/>
      <c r="AE185" s="284"/>
      <c r="AF185" s="284"/>
      <c r="AG185" s="284"/>
      <c r="AH185" s="284"/>
      <c r="AI185" s="284"/>
      <c r="AJ185" s="284"/>
      <c r="AK185" s="284"/>
      <c r="AL185" s="284"/>
      <c r="AM185" s="284"/>
      <c r="AN185" s="284"/>
      <c r="AO185" s="284"/>
      <c r="AP185" s="284"/>
      <c r="AQ185" s="284"/>
      <c r="AR185" s="284"/>
      <c r="AS185" s="284"/>
      <c r="AT185" s="284"/>
      <c r="AU185" s="284"/>
      <c r="AV185" s="284"/>
      <c r="AW185" s="284"/>
      <c r="AX185" s="284"/>
      <c r="AY185" s="284"/>
      <c r="AZ185" s="284"/>
    </row>
    <row r="186" spans="1:52">
      <c r="A186" s="237"/>
      <c r="B186" s="237"/>
      <c r="C186" s="237"/>
      <c r="D186" s="237"/>
      <c r="E186" s="237"/>
      <c r="F186" s="237"/>
      <c r="G186" s="237"/>
      <c r="H186" s="237"/>
      <c r="I186" s="237"/>
      <c r="J186" s="237"/>
      <c r="K186" s="237"/>
      <c r="L186" s="237"/>
      <c r="M186" s="237"/>
      <c r="N186" s="237"/>
      <c r="O186" s="237"/>
      <c r="P186" s="237"/>
      <c r="Q186" s="237"/>
      <c r="R186" s="237"/>
      <c r="S186" s="237"/>
      <c r="T186" s="237"/>
      <c r="U186" s="237"/>
      <c r="V186" s="237"/>
      <c r="W186" s="237"/>
      <c r="X186" s="237"/>
      <c r="Y186" s="237"/>
      <c r="Z186" s="237"/>
      <c r="AA186" s="237"/>
      <c r="AB186" s="237"/>
      <c r="AC186" s="237"/>
      <c r="AD186" s="237"/>
      <c r="AE186" s="237"/>
      <c r="AF186" s="237"/>
      <c r="AG186" s="237"/>
      <c r="AH186" s="237"/>
      <c r="AI186" s="237"/>
      <c r="AJ186" s="237"/>
      <c r="AK186" s="237"/>
      <c r="AL186" s="237"/>
      <c r="AM186" s="237"/>
      <c r="AN186" s="237"/>
      <c r="AO186" s="237"/>
      <c r="AP186" s="237"/>
      <c r="AQ186" s="237"/>
      <c r="AR186" s="237"/>
      <c r="AS186" s="237"/>
      <c r="AT186" s="237"/>
      <c r="AU186" s="237"/>
      <c r="AV186" s="237"/>
      <c r="AW186" s="237"/>
      <c r="AX186" s="237"/>
      <c r="AY186" s="237"/>
      <c r="AZ186" s="237"/>
    </row>
    <row r="187" spans="1:52">
      <c r="A187" s="237"/>
      <c r="B187" s="237"/>
      <c r="C187" s="237"/>
      <c r="D187" s="237"/>
      <c r="E187" s="237"/>
      <c r="F187" s="237"/>
      <c r="G187" s="237"/>
      <c r="H187" s="237"/>
      <c r="I187" s="237"/>
      <c r="J187" s="237"/>
      <c r="K187" s="237"/>
      <c r="L187" s="237"/>
      <c r="M187" s="237"/>
      <c r="N187" s="237"/>
      <c r="O187" s="237"/>
      <c r="P187" s="237"/>
      <c r="Q187" s="237"/>
      <c r="R187" s="237"/>
      <c r="S187" s="237"/>
      <c r="T187" s="237"/>
      <c r="U187" s="237"/>
      <c r="V187" s="237"/>
      <c r="W187" s="237"/>
      <c r="X187" s="237"/>
      <c r="Y187" s="237"/>
      <c r="Z187" s="237"/>
      <c r="AA187" s="237"/>
      <c r="AB187" s="237"/>
      <c r="AC187" s="237"/>
      <c r="AD187" s="237"/>
      <c r="AE187" s="237"/>
      <c r="AF187" s="237"/>
      <c r="AG187" s="237"/>
      <c r="AH187" s="237"/>
      <c r="AI187" s="237"/>
      <c r="AJ187" s="237"/>
      <c r="AK187" s="237"/>
      <c r="AL187" s="237"/>
      <c r="AM187" s="237"/>
      <c r="AN187" s="237"/>
      <c r="AO187" s="237"/>
      <c r="AP187" s="237"/>
      <c r="AQ187" s="237"/>
      <c r="AR187" s="237"/>
      <c r="AS187" s="237"/>
      <c r="AT187" s="237"/>
      <c r="AU187" s="237"/>
      <c r="AV187" s="237"/>
      <c r="AW187" s="237"/>
      <c r="AX187" s="237"/>
      <c r="AY187" s="237"/>
      <c r="AZ187" s="237"/>
    </row>
    <row r="188" spans="1:52">
      <c r="A188" s="237"/>
      <c r="B188" s="237"/>
      <c r="C188" s="237"/>
      <c r="D188" s="237"/>
      <c r="E188" s="237"/>
      <c r="F188" s="237"/>
      <c r="G188" s="237"/>
      <c r="H188" s="237"/>
      <c r="I188" s="237"/>
      <c r="J188" s="237"/>
      <c r="K188" s="237"/>
      <c r="L188" s="237"/>
      <c r="M188" s="237"/>
      <c r="N188" s="237"/>
      <c r="O188" s="237"/>
      <c r="P188" s="237"/>
      <c r="Q188" s="237"/>
      <c r="R188" s="237"/>
      <c r="S188" s="237"/>
      <c r="T188" s="237"/>
      <c r="U188" s="237"/>
      <c r="V188" s="237"/>
      <c r="W188" s="237"/>
      <c r="X188" s="237"/>
      <c r="Y188" s="46"/>
      <c r="Z188" s="46"/>
      <c r="AA188" s="46"/>
      <c r="AB188" s="46"/>
      <c r="AC188" s="46"/>
      <c r="AD188" s="46"/>
      <c r="AE188" s="46"/>
      <c r="AF188" s="46"/>
      <c r="AG188" s="46"/>
      <c r="AH188" s="46"/>
      <c r="AI188" s="46"/>
      <c r="AJ188" s="46"/>
      <c r="AK188" s="46"/>
      <c r="AL188" s="46"/>
      <c r="AM188" s="46"/>
      <c r="AN188" s="46"/>
      <c r="AO188" s="46"/>
      <c r="AP188" s="46"/>
      <c r="AQ188" s="46"/>
      <c r="AR188" s="46"/>
      <c r="AS188" s="46"/>
      <c r="AT188" s="46"/>
      <c r="AU188" s="46"/>
      <c r="AV188" s="46"/>
      <c r="AW188" s="46"/>
      <c r="AX188" s="46"/>
      <c r="AY188" s="46"/>
      <c r="AZ188" s="46"/>
    </row>
    <row r="189" spans="1:52">
      <c r="A189" s="237"/>
      <c r="B189" s="237"/>
      <c r="C189" s="237"/>
      <c r="D189" s="237"/>
      <c r="E189" s="237"/>
      <c r="F189" s="237"/>
      <c r="G189" s="237"/>
      <c r="H189" s="237"/>
      <c r="I189" s="237"/>
      <c r="J189" s="237"/>
      <c r="K189" s="237"/>
      <c r="L189" s="237"/>
      <c r="M189" s="237"/>
      <c r="N189" s="237"/>
      <c r="O189" s="237"/>
      <c r="P189" s="237"/>
      <c r="Q189" s="237"/>
      <c r="R189" s="237"/>
      <c r="S189" s="237"/>
      <c r="T189" s="237"/>
      <c r="U189" s="237"/>
      <c r="V189" s="237"/>
      <c r="W189" s="237"/>
      <c r="X189" s="237"/>
      <c r="Y189" s="46"/>
      <c r="Z189" s="46"/>
      <c r="AA189" s="46"/>
      <c r="AB189" s="46"/>
      <c r="AC189" s="46"/>
      <c r="AD189" s="46"/>
      <c r="AE189" s="46"/>
      <c r="AF189" s="46"/>
      <c r="AG189" s="46"/>
      <c r="AH189" s="46"/>
      <c r="AI189" s="46"/>
      <c r="AJ189" s="46"/>
      <c r="AK189" s="46"/>
      <c r="AL189" s="46"/>
      <c r="AM189" s="46"/>
      <c r="AN189" s="46"/>
      <c r="AO189" s="46"/>
      <c r="AP189" s="46"/>
      <c r="AQ189" s="46"/>
      <c r="AR189" s="46"/>
      <c r="AS189" s="46"/>
      <c r="AT189" s="46"/>
      <c r="AU189" s="46"/>
      <c r="AV189" s="46"/>
      <c r="AW189" s="46"/>
      <c r="AX189" s="46"/>
      <c r="AY189" s="46"/>
      <c r="AZ189" s="46"/>
    </row>
    <row r="190" spans="1:52">
      <c r="A190" s="237"/>
      <c r="B190" s="237"/>
      <c r="C190" s="237"/>
      <c r="D190" s="237"/>
      <c r="E190" s="237"/>
      <c r="F190" s="237"/>
      <c r="G190" s="237"/>
      <c r="H190" s="237"/>
      <c r="I190" s="237"/>
      <c r="J190" s="237"/>
      <c r="K190" s="237"/>
      <c r="L190" s="237"/>
      <c r="M190" s="237"/>
      <c r="N190" s="237"/>
      <c r="O190" s="237"/>
      <c r="P190" s="237"/>
      <c r="Q190" s="237"/>
      <c r="R190" s="237"/>
      <c r="S190" s="237"/>
      <c r="T190" s="237"/>
      <c r="U190" s="237"/>
      <c r="V190" s="237"/>
      <c r="W190" s="237"/>
      <c r="X190" s="237"/>
      <c r="Y190" s="284"/>
      <c r="Z190" s="284"/>
      <c r="AA190" s="284"/>
      <c r="AB190" s="284"/>
      <c r="AC190" s="284"/>
      <c r="AD190" s="284"/>
      <c r="AE190" s="284"/>
      <c r="AF190" s="284"/>
      <c r="AG190" s="284"/>
      <c r="AH190" s="284"/>
      <c r="AI190" s="284"/>
      <c r="AJ190" s="284"/>
      <c r="AK190" s="284"/>
      <c r="AL190" s="284"/>
      <c r="AM190" s="284"/>
      <c r="AN190" s="284"/>
      <c r="AO190" s="284"/>
      <c r="AP190" s="284"/>
      <c r="AQ190" s="284"/>
      <c r="AR190" s="284"/>
      <c r="AS190" s="284"/>
      <c r="AT190" s="284"/>
      <c r="AU190" s="284"/>
      <c r="AV190" s="284"/>
      <c r="AW190" s="284"/>
      <c r="AX190" s="284"/>
      <c r="AY190" s="284"/>
      <c r="AZ190" s="284"/>
    </row>
    <row r="191" spans="1:52">
      <c r="A191" s="237"/>
      <c r="B191" s="237"/>
      <c r="C191" s="237"/>
      <c r="D191" s="237"/>
      <c r="E191" s="237"/>
      <c r="F191" s="237"/>
      <c r="G191" s="237"/>
      <c r="H191" s="237"/>
      <c r="I191" s="237"/>
      <c r="J191" s="237"/>
      <c r="K191" s="237"/>
      <c r="L191" s="237"/>
      <c r="M191" s="237"/>
      <c r="N191" s="237"/>
      <c r="O191" s="237"/>
      <c r="P191" s="237"/>
      <c r="Q191" s="237"/>
      <c r="R191" s="237"/>
      <c r="S191" s="237"/>
      <c r="T191" s="237"/>
      <c r="U191" s="237"/>
      <c r="V191" s="237"/>
      <c r="W191" s="237"/>
      <c r="X191" s="237"/>
      <c r="Y191" s="237"/>
      <c r="Z191" s="237"/>
      <c r="AA191" s="237"/>
      <c r="AB191" s="237"/>
      <c r="AC191" s="237"/>
      <c r="AD191" s="237"/>
      <c r="AE191" s="237"/>
      <c r="AF191" s="237"/>
      <c r="AG191" s="237"/>
      <c r="AH191" s="237"/>
      <c r="AI191" s="237"/>
      <c r="AJ191" s="237"/>
      <c r="AK191" s="237"/>
      <c r="AL191" s="237"/>
      <c r="AM191" s="237"/>
      <c r="AN191" s="237"/>
      <c r="AO191" s="237"/>
      <c r="AP191" s="237"/>
      <c r="AQ191" s="237"/>
      <c r="AR191" s="237"/>
      <c r="AS191" s="237"/>
      <c r="AT191" s="237"/>
      <c r="AU191" s="237"/>
      <c r="AV191" s="237"/>
      <c r="AW191" s="237"/>
      <c r="AX191" s="237"/>
      <c r="AY191" s="237"/>
      <c r="AZ191" s="237"/>
    </row>
    <row r="192" spans="1:52">
      <c r="A192" s="237"/>
      <c r="B192" s="237"/>
      <c r="C192" s="237"/>
      <c r="D192" s="237"/>
      <c r="E192" s="237"/>
      <c r="F192" s="237"/>
      <c r="G192" s="237"/>
      <c r="H192" s="237"/>
      <c r="I192" s="237"/>
      <c r="J192" s="237"/>
      <c r="K192" s="237"/>
      <c r="L192" s="237"/>
      <c r="M192" s="237"/>
      <c r="N192" s="237"/>
      <c r="O192" s="237"/>
      <c r="P192" s="237"/>
      <c r="Q192" s="237"/>
      <c r="R192" s="237"/>
      <c r="S192" s="237"/>
      <c r="T192" s="237"/>
      <c r="U192" s="237"/>
      <c r="V192" s="237"/>
      <c r="W192" s="237"/>
      <c r="X192" s="237"/>
      <c r="Y192" s="237"/>
      <c r="Z192" s="237"/>
      <c r="AA192" s="237"/>
      <c r="AB192" s="237"/>
      <c r="AC192" s="237"/>
      <c r="AD192" s="237"/>
      <c r="AE192" s="237"/>
      <c r="AF192" s="237"/>
      <c r="AG192" s="237"/>
      <c r="AH192" s="237"/>
      <c r="AI192" s="237"/>
      <c r="AJ192" s="237"/>
      <c r="AK192" s="237"/>
      <c r="AL192" s="237"/>
      <c r="AM192" s="237"/>
      <c r="AN192" s="237"/>
      <c r="AO192" s="237"/>
      <c r="AP192" s="237"/>
      <c r="AQ192" s="237"/>
      <c r="AR192" s="237"/>
      <c r="AS192" s="237"/>
      <c r="AT192" s="237"/>
      <c r="AU192" s="237"/>
      <c r="AV192" s="237"/>
      <c r="AW192" s="237"/>
      <c r="AX192" s="237"/>
      <c r="AY192" s="237"/>
      <c r="AZ192" s="237"/>
    </row>
    <row r="193" spans="1:52">
      <c r="A193" s="237"/>
      <c r="B193" s="237"/>
      <c r="C193" s="237"/>
      <c r="D193" s="237"/>
      <c r="E193" s="237"/>
      <c r="F193" s="237"/>
      <c r="G193" s="237"/>
      <c r="H193" s="237"/>
      <c r="I193" s="237"/>
      <c r="J193" s="237"/>
      <c r="K193" s="237"/>
      <c r="L193" s="237"/>
      <c r="M193" s="237"/>
      <c r="N193" s="237"/>
      <c r="O193" s="237"/>
      <c r="P193" s="237"/>
      <c r="Q193" s="237"/>
      <c r="R193" s="237"/>
      <c r="S193" s="237"/>
      <c r="T193" s="237"/>
      <c r="U193" s="237"/>
      <c r="V193" s="237"/>
      <c r="W193" s="237"/>
      <c r="X193" s="237"/>
      <c r="Y193" s="46"/>
      <c r="Z193" s="46"/>
      <c r="AA193" s="46"/>
      <c r="AB193" s="46"/>
      <c r="AC193" s="46"/>
      <c r="AD193" s="46"/>
      <c r="AE193" s="46"/>
      <c r="AF193" s="46"/>
      <c r="AG193" s="46"/>
      <c r="AH193" s="46"/>
      <c r="AI193" s="46"/>
      <c r="AJ193" s="46"/>
      <c r="AK193" s="46"/>
      <c r="AL193" s="46"/>
      <c r="AM193" s="46"/>
      <c r="AN193" s="46"/>
      <c r="AO193" s="46"/>
      <c r="AP193" s="46"/>
      <c r="AQ193" s="46"/>
      <c r="AR193" s="46"/>
      <c r="AS193" s="46"/>
      <c r="AT193" s="46"/>
      <c r="AU193" s="46"/>
      <c r="AV193" s="46"/>
      <c r="AW193" s="46"/>
      <c r="AX193" s="46"/>
      <c r="AY193" s="46"/>
      <c r="AZ193" s="46"/>
    </row>
    <row r="194" spans="1:52">
      <c r="A194" s="237"/>
      <c r="B194" s="237"/>
      <c r="C194" s="237"/>
      <c r="D194" s="237"/>
      <c r="E194" s="237"/>
      <c r="F194" s="237"/>
      <c r="G194" s="237"/>
      <c r="H194" s="237"/>
      <c r="I194" s="237"/>
      <c r="J194" s="237"/>
      <c r="K194" s="237"/>
      <c r="L194" s="237"/>
      <c r="M194" s="237"/>
      <c r="N194" s="237"/>
      <c r="O194" s="237"/>
      <c r="P194" s="237"/>
      <c r="Q194" s="237"/>
      <c r="R194" s="237"/>
      <c r="S194" s="237"/>
      <c r="T194" s="237"/>
      <c r="U194" s="237"/>
      <c r="V194" s="237"/>
      <c r="W194" s="237"/>
      <c r="X194" s="237"/>
      <c r="Y194" s="46"/>
      <c r="Z194" s="46"/>
      <c r="AA194" s="46"/>
      <c r="AB194" s="46"/>
      <c r="AC194" s="46"/>
      <c r="AD194" s="46"/>
      <c r="AE194" s="46"/>
      <c r="AF194" s="46"/>
      <c r="AG194" s="46"/>
      <c r="AH194" s="46"/>
      <c r="AI194" s="46"/>
      <c r="AJ194" s="46"/>
      <c r="AK194" s="46"/>
      <c r="AL194" s="46"/>
      <c r="AM194" s="46"/>
      <c r="AN194" s="46"/>
      <c r="AO194" s="46"/>
      <c r="AP194" s="46"/>
      <c r="AQ194" s="46"/>
      <c r="AR194" s="46"/>
      <c r="AS194" s="46"/>
      <c r="AT194" s="46"/>
      <c r="AU194" s="46"/>
      <c r="AV194" s="46"/>
      <c r="AW194" s="46"/>
      <c r="AX194" s="46"/>
      <c r="AY194" s="46"/>
      <c r="AZ194" s="46"/>
    </row>
    <row r="195" spans="1:52">
      <c r="A195" s="237"/>
      <c r="B195" s="237"/>
      <c r="C195" s="237"/>
      <c r="D195" s="237"/>
      <c r="E195" s="237"/>
      <c r="F195" s="237"/>
      <c r="G195" s="237"/>
      <c r="H195" s="237"/>
      <c r="I195" s="237"/>
      <c r="J195" s="237"/>
      <c r="K195" s="237"/>
      <c r="L195" s="237"/>
      <c r="M195" s="237"/>
      <c r="N195" s="237"/>
      <c r="O195" s="237"/>
      <c r="P195" s="237"/>
      <c r="Q195" s="237"/>
      <c r="R195" s="237"/>
      <c r="S195" s="237"/>
      <c r="T195" s="237"/>
      <c r="U195" s="237"/>
      <c r="V195" s="237"/>
      <c r="W195" s="237"/>
      <c r="X195" s="237"/>
      <c r="Y195" s="284"/>
      <c r="Z195" s="284"/>
      <c r="AA195" s="284"/>
      <c r="AB195" s="284"/>
      <c r="AC195" s="284"/>
      <c r="AD195" s="284"/>
      <c r="AE195" s="284"/>
      <c r="AF195" s="284"/>
      <c r="AG195" s="284"/>
      <c r="AH195" s="284"/>
      <c r="AI195" s="284"/>
      <c r="AJ195" s="284"/>
      <c r="AK195" s="284"/>
      <c r="AL195" s="284"/>
      <c r="AM195" s="284"/>
      <c r="AN195" s="284"/>
      <c r="AO195" s="284"/>
      <c r="AP195" s="284"/>
      <c r="AQ195" s="284"/>
      <c r="AR195" s="284"/>
      <c r="AS195" s="284"/>
      <c r="AT195" s="284"/>
      <c r="AU195" s="284"/>
      <c r="AV195" s="284"/>
      <c r="AW195" s="284"/>
      <c r="AX195" s="284"/>
      <c r="AY195" s="284"/>
      <c r="AZ195" s="284"/>
    </row>
    <row r="196" spans="1:52">
      <c r="A196" s="237"/>
      <c r="B196" s="237"/>
      <c r="C196" s="237"/>
      <c r="D196" s="237"/>
      <c r="E196" s="237"/>
      <c r="F196" s="237"/>
      <c r="G196" s="237"/>
      <c r="H196" s="237"/>
      <c r="I196" s="237"/>
      <c r="J196" s="237"/>
      <c r="K196" s="237"/>
      <c r="L196" s="237"/>
      <c r="M196" s="237"/>
      <c r="N196" s="237"/>
      <c r="O196" s="237"/>
      <c r="P196" s="237"/>
      <c r="Q196" s="237"/>
      <c r="R196" s="237"/>
      <c r="S196" s="237"/>
      <c r="T196" s="237"/>
      <c r="U196" s="237"/>
      <c r="V196" s="237"/>
      <c r="W196" s="237"/>
      <c r="X196" s="237"/>
      <c r="Y196" s="237"/>
      <c r="Z196" s="237"/>
      <c r="AA196" s="237"/>
      <c r="AB196" s="237"/>
      <c r="AC196" s="237"/>
      <c r="AD196" s="237"/>
      <c r="AE196" s="237"/>
      <c r="AF196" s="237"/>
      <c r="AG196" s="237"/>
      <c r="AH196" s="237"/>
      <c r="AI196" s="237"/>
      <c r="AJ196" s="237"/>
      <c r="AK196" s="237"/>
      <c r="AL196" s="237"/>
      <c r="AM196" s="237"/>
      <c r="AN196" s="237"/>
      <c r="AO196" s="237"/>
      <c r="AP196" s="237"/>
      <c r="AQ196" s="237"/>
      <c r="AR196" s="237"/>
      <c r="AS196" s="237"/>
      <c r="AT196" s="237"/>
      <c r="AU196" s="237"/>
      <c r="AV196" s="237"/>
      <c r="AW196" s="237"/>
      <c r="AX196" s="237"/>
      <c r="AY196" s="237"/>
      <c r="AZ196" s="237"/>
    </row>
    <row r="197" spans="1:52">
      <c r="A197" s="237"/>
      <c r="B197" s="237"/>
      <c r="C197" s="237"/>
      <c r="D197" s="237"/>
      <c r="E197" s="237"/>
      <c r="F197" s="237"/>
      <c r="G197" s="237"/>
      <c r="H197" s="237"/>
      <c r="I197" s="237"/>
      <c r="J197" s="237"/>
      <c r="K197" s="237"/>
      <c r="L197" s="237"/>
      <c r="M197" s="237"/>
      <c r="N197" s="237"/>
      <c r="O197" s="237"/>
      <c r="P197" s="237"/>
      <c r="Q197" s="237"/>
      <c r="R197" s="237"/>
      <c r="S197" s="237"/>
      <c r="T197" s="237"/>
      <c r="U197" s="237"/>
      <c r="V197" s="237"/>
      <c r="W197" s="237"/>
      <c r="X197" s="237"/>
      <c r="Y197" s="237"/>
      <c r="Z197" s="237"/>
      <c r="AA197" s="237"/>
      <c r="AB197" s="237"/>
      <c r="AC197" s="237"/>
      <c r="AD197" s="237"/>
      <c r="AE197" s="237"/>
      <c r="AF197" s="237"/>
      <c r="AG197" s="237"/>
      <c r="AH197" s="237"/>
      <c r="AI197" s="237"/>
      <c r="AJ197" s="237"/>
      <c r="AK197" s="237"/>
      <c r="AL197" s="237"/>
      <c r="AM197" s="237"/>
      <c r="AN197" s="237"/>
      <c r="AO197" s="237"/>
      <c r="AP197" s="237"/>
      <c r="AQ197" s="237"/>
      <c r="AR197" s="237"/>
      <c r="AS197" s="237"/>
      <c r="AT197" s="237"/>
      <c r="AU197" s="237"/>
      <c r="AV197" s="237"/>
      <c r="AW197" s="237"/>
      <c r="AX197" s="237"/>
      <c r="AY197" s="237"/>
      <c r="AZ197" s="237"/>
    </row>
    <row r="198" spans="1:52">
      <c r="A198" s="237"/>
      <c r="B198" s="237"/>
      <c r="C198" s="237"/>
      <c r="D198" s="237"/>
      <c r="E198" s="237"/>
      <c r="F198" s="237"/>
      <c r="G198" s="237"/>
      <c r="H198" s="237"/>
      <c r="I198" s="237"/>
      <c r="J198" s="237"/>
      <c r="K198" s="237"/>
      <c r="L198" s="237"/>
      <c r="M198" s="237"/>
      <c r="N198" s="237"/>
      <c r="O198" s="237"/>
      <c r="P198" s="237"/>
      <c r="Q198" s="237"/>
      <c r="R198" s="237"/>
      <c r="S198" s="237"/>
      <c r="T198" s="237"/>
      <c r="U198" s="237"/>
      <c r="V198" s="237"/>
      <c r="W198" s="237"/>
      <c r="X198" s="237"/>
      <c r="Y198" s="46"/>
      <c r="Z198" s="46"/>
      <c r="AA198" s="46"/>
      <c r="AB198" s="46"/>
      <c r="AC198" s="46"/>
      <c r="AD198" s="46"/>
      <c r="AE198" s="46"/>
      <c r="AF198" s="46"/>
      <c r="AG198" s="46"/>
      <c r="AH198" s="46"/>
      <c r="AI198" s="46"/>
      <c r="AJ198" s="46"/>
      <c r="AK198" s="46"/>
      <c r="AL198" s="46"/>
      <c r="AM198" s="46"/>
      <c r="AN198" s="46"/>
      <c r="AO198" s="46"/>
      <c r="AP198" s="46"/>
      <c r="AQ198" s="46"/>
      <c r="AR198" s="46"/>
      <c r="AS198" s="46"/>
      <c r="AT198" s="46"/>
      <c r="AU198" s="46"/>
      <c r="AV198" s="46"/>
      <c r="AW198" s="46"/>
      <c r="AX198" s="46"/>
      <c r="AY198" s="46"/>
      <c r="AZ198" s="46"/>
    </row>
    <row r="199" spans="1:52">
      <c r="A199" s="237"/>
      <c r="B199" s="237"/>
      <c r="C199" s="237"/>
      <c r="D199" s="237"/>
      <c r="E199" s="237"/>
      <c r="F199" s="237"/>
      <c r="G199" s="237"/>
      <c r="H199" s="237"/>
      <c r="I199" s="237"/>
      <c r="J199" s="237"/>
      <c r="K199" s="237"/>
      <c r="L199" s="237"/>
      <c r="M199" s="237"/>
      <c r="N199" s="237"/>
      <c r="O199" s="237"/>
      <c r="P199" s="237"/>
      <c r="Q199" s="237"/>
      <c r="R199" s="237"/>
      <c r="S199" s="237"/>
      <c r="T199" s="237"/>
      <c r="U199" s="237"/>
      <c r="V199" s="237"/>
      <c r="W199" s="237"/>
      <c r="X199" s="237"/>
      <c r="Y199" s="46"/>
      <c r="Z199" s="46"/>
      <c r="AA199" s="46"/>
      <c r="AB199" s="46"/>
      <c r="AC199" s="46"/>
      <c r="AD199" s="46"/>
      <c r="AE199" s="46"/>
      <c r="AF199" s="46"/>
      <c r="AG199" s="46"/>
      <c r="AH199" s="46"/>
      <c r="AI199" s="46"/>
      <c r="AJ199" s="46"/>
      <c r="AK199" s="46"/>
      <c r="AL199" s="46"/>
      <c r="AM199" s="46"/>
      <c r="AN199" s="46"/>
      <c r="AO199" s="46"/>
      <c r="AP199" s="46"/>
      <c r="AQ199" s="46"/>
      <c r="AR199" s="46"/>
      <c r="AS199" s="46"/>
      <c r="AT199" s="46"/>
      <c r="AU199" s="46"/>
      <c r="AV199" s="46"/>
      <c r="AW199" s="46"/>
      <c r="AX199" s="46"/>
      <c r="AY199" s="46"/>
      <c r="AZ199" s="46"/>
    </row>
    <row r="200" spans="1:52">
      <c r="A200" s="237"/>
      <c r="B200" s="237"/>
      <c r="C200" s="237"/>
      <c r="D200" s="237"/>
      <c r="E200" s="237"/>
      <c r="F200" s="237"/>
      <c r="G200" s="237"/>
      <c r="H200" s="237"/>
      <c r="I200" s="237"/>
      <c r="J200" s="237"/>
      <c r="K200" s="237"/>
      <c r="L200" s="237"/>
      <c r="M200" s="237"/>
      <c r="N200" s="237"/>
      <c r="O200" s="237"/>
      <c r="P200" s="237"/>
      <c r="Q200" s="237"/>
      <c r="R200" s="237"/>
      <c r="S200" s="237"/>
      <c r="T200" s="237"/>
      <c r="U200" s="237"/>
      <c r="V200" s="237"/>
      <c r="W200" s="237"/>
      <c r="X200" s="237"/>
      <c r="Y200" s="284"/>
      <c r="Z200" s="284"/>
      <c r="AA200" s="284"/>
      <c r="AB200" s="284"/>
      <c r="AC200" s="284"/>
      <c r="AD200" s="284"/>
      <c r="AE200" s="284"/>
      <c r="AF200" s="284"/>
      <c r="AG200" s="284"/>
      <c r="AH200" s="284"/>
      <c r="AI200" s="284"/>
      <c r="AJ200" s="284"/>
      <c r="AK200" s="284"/>
      <c r="AL200" s="284"/>
      <c r="AM200" s="284"/>
      <c r="AN200" s="284"/>
      <c r="AO200" s="284"/>
      <c r="AP200" s="284"/>
      <c r="AQ200" s="284"/>
      <c r="AR200" s="284"/>
      <c r="AS200" s="284"/>
      <c r="AT200" s="284"/>
      <c r="AU200" s="284"/>
      <c r="AV200" s="284"/>
      <c r="AW200" s="284"/>
      <c r="AX200" s="284"/>
      <c r="AY200" s="284"/>
      <c r="AZ200" s="284"/>
    </row>
  </sheetData>
  <pageMargins left="0.7" right="0.7" top="0.75" bottom="0.75" header="0.3" footer="0.3"/>
  <pageSetup paperSize="9" scale="75"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BA200"/>
  <sheetViews>
    <sheetView topLeftCell="XDX1" zoomScale="85" zoomScaleNormal="85" workbookViewId="0">
      <selection activeCell="XFD1" sqref="XFD1"/>
    </sheetView>
  </sheetViews>
  <sheetFormatPr defaultRowHeight="12.75"/>
  <cols>
    <col min="1" max="2" width="1.7109375" customWidth="1"/>
    <col min="3" max="14" width="7.42578125" customWidth="1"/>
    <col min="15" max="23" width="3.85546875" customWidth="1"/>
    <col min="24" max="24" width="7.42578125" customWidth="1"/>
  </cols>
  <sheetData>
    <row r="1" spans="1:53">
      <c r="A1" s="17"/>
      <c r="B1" s="17"/>
      <c r="C1" s="26"/>
      <c r="D1" s="26"/>
      <c r="E1" s="26"/>
      <c r="F1" s="26"/>
      <c r="G1" s="24"/>
      <c r="H1" s="507"/>
      <c r="I1" s="507"/>
      <c r="J1" s="62"/>
      <c r="K1" s="507"/>
      <c r="L1" s="507"/>
      <c r="M1" s="507"/>
      <c r="N1" s="63"/>
      <c r="O1" s="63"/>
      <c r="P1" s="63"/>
      <c r="Q1" s="17"/>
      <c r="R1" s="237"/>
      <c r="S1" s="237"/>
      <c r="T1" s="237"/>
      <c r="U1" s="237"/>
      <c r="V1" s="237"/>
      <c r="W1" s="237"/>
      <c r="X1" s="237"/>
      <c r="Y1" s="237"/>
      <c r="Z1" s="237"/>
      <c r="AA1" s="237"/>
      <c r="AB1" s="237"/>
      <c r="AC1" s="237"/>
      <c r="AD1" s="237"/>
      <c r="AE1" s="237"/>
      <c r="AF1" s="237"/>
      <c r="AG1" s="237"/>
      <c r="AH1" s="237"/>
      <c r="AI1" s="237"/>
      <c r="AJ1" s="237"/>
      <c r="AK1" s="237"/>
      <c r="AL1" s="237"/>
      <c r="AM1" s="237"/>
      <c r="AN1" s="237"/>
      <c r="AO1" s="237"/>
      <c r="AP1" s="237"/>
      <c r="AQ1" s="237"/>
      <c r="AR1" s="237"/>
      <c r="AS1" s="237"/>
      <c r="AT1" s="237"/>
      <c r="AU1" s="237"/>
      <c r="AV1" s="237"/>
      <c r="AW1" s="237"/>
      <c r="AX1" s="237"/>
      <c r="AY1" s="237"/>
      <c r="AZ1" s="237"/>
      <c r="BA1" s="4"/>
    </row>
    <row r="2" spans="1:53" ht="15.75">
      <c r="A2" s="24"/>
      <c r="B2" s="24"/>
      <c r="C2" s="506" t="str">
        <f>'DMS input'!$C$16&amp;" - Price Path Charts"&amp;" - DNSP PTRM - version "&amp;Intro!$L$4</f>
        <v>Powercor - Price Path Charts - DNSP PTRM - version 3</v>
      </c>
      <c r="D2" s="506"/>
      <c r="E2" s="24"/>
      <c r="F2" s="24"/>
      <c r="G2" s="24"/>
      <c r="H2" s="24"/>
      <c r="I2" s="24"/>
      <c r="J2" s="24"/>
      <c r="K2" s="24"/>
      <c r="L2" s="24"/>
      <c r="M2" s="24"/>
      <c r="N2" s="24"/>
      <c r="O2" s="24"/>
      <c r="P2" s="24"/>
      <c r="Q2" s="24"/>
      <c r="R2" s="237"/>
      <c r="S2" s="237"/>
      <c r="T2" s="237"/>
      <c r="U2" s="237"/>
      <c r="V2" s="237"/>
      <c r="W2" s="237"/>
      <c r="X2" s="237"/>
      <c r="Y2" s="237"/>
      <c r="Z2" s="237"/>
      <c r="AA2" s="237"/>
      <c r="AB2" s="237"/>
      <c r="AC2" s="237"/>
      <c r="AD2" s="237"/>
      <c r="AE2" s="237"/>
      <c r="AF2" s="237"/>
      <c r="AG2" s="237"/>
      <c r="AH2" s="237"/>
      <c r="AI2" s="237"/>
      <c r="AJ2" s="237"/>
      <c r="AK2" s="237"/>
      <c r="AL2" s="237"/>
      <c r="AM2" s="237"/>
      <c r="AN2" s="237"/>
      <c r="AO2" s="237"/>
      <c r="AP2" s="237"/>
      <c r="AQ2" s="237"/>
      <c r="AR2" s="237"/>
      <c r="AS2" s="237"/>
      <c r="AT2" s="237"/>
      <c r="AU2" s="237"/>
      <c r="AV2" s="237"/>
      <c r="AW2" s="237"/>
      <c r="AX2" s="237"/>
      <c r="AY2" s="237"/>
      <c r="AZ2" s="237"/>
      <c r="BA2" s="4"/>
    </row>
    <row r="3" spans="1:53" s="7" customFormat="1">
      <c r="A3" s="46"/>
      <c r="B3" s="46"/>
      <c r="C3" s="46"/>
      <c r="D3" s="46"/>
      <c r="E3" s="46"/>
      <c r="F3" s="46"/>
      <c r="G3" s="47"/>
      <c r="H3" s="47"/>
      <c r="I3" s="47"/>
      <c r="J3" s="47"/>
      <c r="K3" s="47"/>
      <c r="L3" s="47"/>
      <c r="M3" s="47"/>
      <c r="N3" s="47"/>
      <c r="O3" s="47"/>
      <c r="P3" s="47"/>
      <c r="Q3" s="47"/>
      <c r="R3" s="46"/>
      <c r="S3" s="46"/>
      <c r="T3" s="46"/>
      <c r="U3" s="46"/>
      <c r="V3" s="46"/>
      <c r="W3" s="46"/>
      <c r="X3" s="46"/>
      <c r="Y3" s="46"/>
      <c r="Z3" s="46"/>
      <c r="AA3" s="46"/>
      <c r="AB3" s="46"/>
      <c r="AC3" s="46"/>
      <c r="AD3" s="46"/>
      <c r="AE3" s="46"/>
      <c r="AF3" s="46"/>
      <c r="AG3" s="46"/>
      <c r="AH3" s="46"/>
      <c r="AI3" s="46"/>
      <c r="AJ3" s="46"/>
      <c r="AK3" s="46"/>
      <c r="AL3" s="46"/>
      <c r="AM3" s="46"/>
      <c r="AN3" s="46"/>
      <c r="AO3" s="46"/>
      <c r="AP3" s="46"/>
      <c r="AQ3" s="46"/>
      <c r="AR3" s="46"/>
      <c r="AS3" s="46"/>
      <c r="AT3" s="46"/>
      <c r="AU3" s="46"/>
      <c r="AV3" s="46"/>
      <c r="AW3" s="46"/>
      <c r="AX3" s="46"/>
      <c r="AY3" s="46"/>
      <c r="AZ3" s="46"/>
    </row>
    <row r="4" spans="1:53" s="7" customFormat="1" ht="15.75">
      <c r="A4" s="123"/>
      <c r="B4" s="111"/>
      <c r="C4" s="124"/>
      <c r="D4" s="125"/>
      <c r="E4" s="125"/>
      <c r="F4" s="125"/>
      <c r="G4" s="126"/>
      <c r="H4" s="126"/>
      <c r="I4" s="126"/>
      <c r="J4" s="126"/>
      <c r="K4" s="126"/>
      <c r="L4" s="126"/>
      <c r="M4" s="126"/>
      <c r="N4" s="126"/>
      <c r="O4" s="126"/>
      <c r="P4" s="126"/>
      <c r="Q4" s="126"/>
      <c r="R4" s="123"/>
      <c r="S4" s="127"/>
      <c r="T4" s="127"/>
      <c r="U4" s="127"/>
      <c r="V4" s="127"/>
      <c r="W4" s="127"/>
      <c r="X4" s="127"/>
      <c r="Y4" s="46"/>
      <c r="Z4" s="46"/>
      <c r="AA4" s="46"/>
      <c r="AB4" s="46"/>
      <c r="AC4" s="46"/>
      <c r="AD4" s="46"/>
      <c r="AE4" s="46"/>
      <c r="AF4" s="46"/>
      <c r="AG4" s="46"/>
      <c r="AH4" s="46"/>
      <c r="AI4" s="46"/>
      <c r="AJ4" s="46"/>
      <c r="AK4" s="46"/>
      <c r="AL4" s="46"/>
      <c r="AM4" s="46"/>
      <c r="AN4" s="46"/>
      <c r="AO4" s="46"/>
      <c r="AP4" s="46"/>
      <c r="AQ4" s="46"/>
      <c r="AR4" s="46"/>
      <c r="AS4" s="46"/>
      <c r="AT4" s="46"/>
      <c r="AU4" s="46"/>
      <c r="AV4" s="46"/>
      <c r="AW4" s="46"/>
      <c r="AX4" s="46"/>
      <c r="AY4" s="46"/>
      <c r="AZ4" s="46"/>
    </row>
    <row r="5" spans="1:53" s="285" customFormat="1">
      <c r="A5" s="290"/>
      <c r="B5" s="290"/>
      <c r="C5" s="291" t="s">
        <v>283</v>
      </c>
      <c r="D5" s="290"/>
      <c r="E5" s="290"/>
      <c r="F5" s="291"/>
      <c r="G5" s="290"/>
      <c r="H5" s="290"/>
      <c r="I5" s="290"/>
      <c r="J5" s="290"/>
      <c r="K5" s="290"/>
      <c r="L5" s="290"/>
      <c r="M5" s="290"/>
      <c r="N5" s="290"/>
      <c r="O5" s="290"/>
      <c r="P5" s="290"/>
      <c r="Q5" s="290"/>
      <c r="R5" s="290"/>
      <c r="S5" s="290"/>
      <c r="T5" s="290"/>
      <c r="U5" s="290"/>
      <c r="V5" s="290"/>
      <c r="W5" s="290"/>
      <c r="X5" s="290"/>
      <c r="Y5" s="284"/>
      <c r="Z5" s="284"/>
      <c r="AA5" s="284"/>
      <c r="AB5" s="284"/>
      <c r="AC5" s="284"/>
      <c r="AD5" s="284"/>
      <c r="AE5" s="284"/>
      <c r="AF5" s="284"/>
      <c r="AG5" s="284"/>
      <c r="AH5" s="284"/>
      <c r="AI5" s="284"/>
      <c r="AJ5" s="284"/>
      <c r="AK5" s="284"/>
      <c r="AL5" s="284"/>
      <c r="AM5" s="284"/>
      <c r="AN5" s="284"/>
      <c r="AO5" s="284"/>
      <c r="AP5" s="284"/>
      <c r="AQ5" s="284"/>
      <c r="AR5" s="284"/>
      <c r="AS5" s="284"/>
      <c r="AT5" s="284"/>
      <c r="AU5" s="284"/>
      <c r="AV5" s="284"/>
      <c r="AW5" s="284"/>
      <c r="AX5" s="284"/>
      <c r="AY5" s="284"/>
      <c r="AZ5" s="284"/>
    </row>
    <row r="6" spans="1:53">
      <c r="A6" s="237"/>
      <c r="B6" s="237"/>
      <c r="C6" s="237"/>
      <c r="D6" s="237"/>
      <c r="E6" s="237"/>
      <c r="F6" s="237"/>
      <c r="G6" s="237"/>
      <c r="H6" s="237"/>
      <c r="I6" s="237"/>
      <c r="J6" s="237"/>
      <c r="K6" s="237"/>
      <c r="L6" s="237"/>
      <c r="M6" s="237"/>
      <c r="N6" s="237"/>
      <c r="O6" s="237"/>
      <c r="P6" s="237"/>
      <c r="Q6" s="237"/>
      <c r="R6" s="237"/>
      <c r="S6" s="237"/>
      <c r="T6" s="237"/>
      <c r="U6" s="237"/>
      <c r="V6" s="237"/>
      <c r="W6" s="237"/>
      <c r="X6" s="237"/>
      <c r="Y6" s="237"/>
      <c r="Z6" s="237"/>
      <c r="AA6" s="237"/>
      <c r="AB6" s="237"/>
      <c r="AC6" s="237"/>
      <c r="AD6" s="237"/>
      <c r="AE6" s="237"/>
      <c r="AF6" s="237"/>
      <c r="AG6" s="237"/>
      <c r="AH6" s="237"/>
      <c r="AI6" s="237"/>
      <c r="AJ6" s="237"/>
      <c r="AK6" s="237"/>
      <c r="AL6" s="237"/>
      <c r="AM6" s="237"/>
      <c r="AN6" s="237"/>
      <c r="AO6" s="237"/>
      <c r="AP6" s="237"/>
      <c r="AQ6" s="237"/>
      <c r="AR6" s="237"/>
      <c r="AS6" s="237"/>
      <c r="AT6" s="237"/>
      <c r="AU6" s="237"/>
      <c r="AV6" s="237"/>
      <c r="AW6" s="237"/>
      <c r="AX6" s="237"/>
      <c r="AY6" s="237"/>
      <c r="AZ6" s="237"/>
    </row>
    <row r="7" spans="1:53">
      <c r="A7" s="237"/>
      <c r="B7" s="237"/>
      <c r="C7" s="237"/>
      <c r="D7" s="237"/>
      <c r="E7" s="237"/>
      <c r="F7" s="237"/>
      <c r="G7" s="237"/>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237"/>
      <c r="AU7" s="237"/>
      <c r="AV7" s="237"/>
      <c r="AW7" s="237"/>
      <c r="AX7" s="237"/>
      <c r="AY7" s="237"/>
      <c r="AZ7" s="237"/>
    </row>
    <row r="8" spans="1:53">
      <c r="A8" s="237"/>
      <c r="B8" s="237"/>
      <c r="C8" s="237"/>
      <c r="D8" s="237"/>
      <c r="E8" s="237"/>
      <c r="F8" s="237"/>
      <c r="G8" s="237"/>
      <c r="H8" s="237"/>
      <c r="I8" s="237"/>
      <c r="J8" s="237"/>
      <c r="K8" s="237"/>
      <c r="L8" s="237"/>
      <c r="M8" s="237"/>
      <c r="N8" s="237"/>
      <c r="O8" s="237"/>
      <c r="P8" s="237"/>
      <c r="Q8" s="237"/>
      <c r="R8" s="237"/>
      <c r="S8" s="237"/>
      <c r="T8" s="237"/>
      <c r="U8" s="237"/>
      <c r="V8" s="237"/>
      <c r="W8" s="237"/>
      <c r="X8" s="237"/>
      <c r="Y8" s="46"/>
      <c r="Z8" s="46"/>
      <c r="AA8" s="46"/>
      <c r="AB8" s="46"/>
      <c r="AC8" s="46"/>
      <c r="AD8" s="46"/>
      <c r="AE8" s="46"/>
      <c r="AF8" s="46"/>
      <c r="AG8" s="46"/>
      <c r="AH8" s="46"/>
      <c r="AI8" s="46"/>
      <c r="AJ8" s="46"/>
      <c r="AK8" s="46"/>
      <c r="AL8" s="46"/>
      <c r="AM8" s="46"/>
      <c r="AN8" s="46"/>
      <c r="AO8" s="46"/>
      <c r="AP8" s="46"/>
      <c r="AQ8" s="46"/>
      <c r="AR8" s="46"/>
      <c r="AS8" s="46"/>
      <c r="AT8" s="46"/>
      <c r="AU8" s="46"/>
      <c r="AV8" s="46"/>
      <c r="AW8" s="46"/>
      <c r="AX8" s="46"/>
      <c r="AY8" s="46"/>
      <c r="AZ8" s="46"/>
    </row>
    <row r="9" spans="1:53">
      <c r="A9" s="237"/>
      <c r="B9" s="237"/>
      <c r="C9" s="237"/>
      <c r="D9" s="237"/>
      <c r="E9" s="237"/>
      <c r="F9" s="237"/>
      <c r="G9" s="237"/>
      <c r="H9" s="237"/>
      <c r="I9" s="237"/>
      <c r="J9" s="237"/>
      <c r="K9" s="237"/>
      <c r="L9" s="237"/>
      <c r="M9" s="237"/>
      <c r="N9" s="237"/>
      <c r="O9" s="237"/>
      <c r="P9" s="237"/>
      <c r="Q9" s="237"/>
      <c r="R9" s="237"/>
      <c r="S9" s="237"/>
      <c r="T9" s="237"/>
      <c r="U9" s="237"/>
      <c r="V9" s="237"/>
      <c r="W9" s="237"/>
      <c r="X9" s="237"/>
      <c r="Y9" s="46"/>
      <c r="Z9" s="46"/>
      <c r="AA9" s="46"/>
      <c r="AB9" s="46"/>
      <c r="AC9" s="46"/>
      <c r="AD9" s="46"/>
      <c r="AE9" s="46"/>
      <c r="AF9" s="46"/>
      <c r="AG9" s="46"/>
      <c r="AH9" s="46"/>
      <c r="AI9" s="46"/>
      <c r="AJ9" s="46"/>
      <c r="AK9" s="46"/>
      <c r="AL9" s="46"/>
      <c r="AM9" s="46"/>
      <c r="AN9" s="46"/>
      <c r="AO9" s="46"/>
      <c r="AP9" s="46"/>
      <c r="AQ9" s="46"/>
      <c r="AR9" s="46"/>
      <c r="AS9" s="46"/>
      <c r="AT9" s="46"/>
      <c r="AU9" s="46"/>
      <c r="AV9" s="46"/>
      <c r="AW9" s="46"/>
      <c r="AX9" s="46"/>
      <c r="AY9" s="46"/>
      <c r="AZ9" s="46"/>
    </row>
    <row r="10" spans="1:53">
      <c r="A10" s="237"/>
      <c r="B10" s="237"/>
      <c r="C10" s="237"/>
      <c r="D10" s="237"/>
      <c r="E10" s="237"/>
      <c r="F10" s="237"/>
      <c r="G10" s="237"/>
      <c r="H10" s="237"/>
      <c r="I10" s="237"/>
      <c r="J10" s="237"/>
      <c r="K10" s="237"/>
      <c r="L10" s="237"/>
      <c r="M10" s="237"/>
      <c r="N10" s="237"/>
      <c r="O10" s="237"/>
      <c r="P10" s="237"/>
      <c r="Q10" s="237"/>
      <c r="R10" s="237"/>
      <c r="S10" s="237"/>
      <c r="T10" s="237"/>
      <c r="U10" s="237"/>
      <c r="V10" s="237"/>
      <c r="W10" s="237"/>
      <c r="X10" s="237"/>
      <c r="Y10" s="284"/>
      <c r="Z10" s="284"/>
      <c r="AA10" s="284"/>
      <c r="AB10" s="284"/>
      <c r="AC10" s="284"/>
      <c r="AD10" s="284"/>
      <c r="AE10" s="284"/>
      <c r="AF10" s="284"/>
      <c r="AG10" s="284"/>
      <c r="AH10" s="284"/>
      <c r="AI10" s="284"/>
      <c r="AJ10" s="284"/>
      <c r="AK10" s="284"/>
      <c r="AL10" s="284"/>
      <c r="AM10" s="284"/>
      <c r="AN10" s="284"/>
      <c r="AO10" s="284"/>
      <c r="AP10" s="284"/>
      <c r="AQ10" s="284"/>
      <c r="AR10" s="284"/>
      <c r="AS10" s="284"/>
      <c r="AT10" s="284"/>
      <c r="AU10" s="284"/>
      <c r="AV10" s="284"/>
      <c r="AW10" s="284"/>
      <c r="AX10" s="284"/>
      <c r="AY10" s="284"/>
      <c r="AZ10" s="284"/>
    </row>
    <row r="11" spans="1:53">
      <c r="A11" s="237"/>
      <c r="B11" s="237"/>
      <c r="C11" s="237"/>
      <c r="D11" s="237"/>
      <c r="E11" s="237"/>
      <c r="F11" s="237"/>
      <c r="G11" s="237"/>
      <c r="H11" s="237"/>
      <c r="I11" s="237"/>
      <c r="J11" s="237"/>
      <c r="K11" s="237"/>
      <c r="L11" s="237"/>
      <c r="M11" s="237"/>
      <c r="N11" s="237"/>
      <c r="O11" s="237"/>
      <c r="P11" s="237"/>
      <c r="Q11" s="237"/>
      <c r="R11" s="237"/>
      <c r="S11" s="237"/>
      <c r="T11" s="237"/>
      <c r="U11" s="237"/>
      <c r="V11" s="237"/>
      <c r="W11" s="237"/>
      <c r="X11" s="237"/>
      <c r="Y11" s="237"/>
      <c r="Z11" s="237"/>
      <c r="AA11" s="237"/>
      <c r="AB11" s="237"/>
      <c r="AC11" s="237"/>
      <c r="AD11" s="237"/>
      <c r="AE11" s="237"/>
      <c r="AF11" s="237"/>
      <c r="AG11" s="237"/>
      <c r="AH11" s="237"/>
      <c r="AI11" s="237"/>
      <c r="AJ11" s="237"/>
      <c r="AK11" s="237"/>
      <c r="AL11" s="237"/>
      <c r="AM11" s="237"/>
      <c r="AN11" s="237"/>
      <c r="AO11" s="237"/>
      <c r="AP11" s="237"/>
      <c r="AQ11" s="237"/>
      <c r="AR11" s="237"/>
      <c r="AS11" s="237"/>
      <c r="AT11" s="237"/>
      <c r="AU11" s="237"/>
      <c r="AV11" s="237"/>
      <c r="AW11" s="237"/>
      <c r="AX11" s="237"/>
      <c r="AY11" s="237"/>
      <c r="AZ11" s="237"/>
    </row>
    <row r="12" spans="1:53">
      <c r="A12" s="237"/>
      <c r="B12" s="237"/>
      <c r="C12" s="237"/>
      <c r="D12" s="237"/>
      <c r="E12" s="237"/>
      <c r="F12" s="237"/>
      <c r="G12" s="237"/>
      <c r="H12" s="237"/>
      <c r="I12" s="237"/>
      <c r="J12" s="237"/>
      <c r="K12" s="237"/>
      <c r="L12" s="237"/>
      <c r="M12" s="237"/>
      <c r="N12" s="237"/>
      <c r="O12" s="237"/>
      <c r="P12" s="237"/>
      <c r="Q12" s="237"/>
      <c r="R12" s="237"/>
      <c r="S12" s="237"/>
      <c r="T12" s="237"/>
      <c r="U12" s="237"/>
      <c r="V12" s="237"/>
      <c r="W12" s="237"/>
      <c r="X12" s="237"/>
      <c r="Y12" s="237"/>
      <c r="Z12" s="237"/>
      <c r="AA12" s="237"/>
      <c r="AB12" s="237"/>
      <c r="AC12" s="237"/>
      <c r="AD12" s="237"/>
      <c r="AE12" s="237"/>
      <c r="AF12" s="237"/>
      <c r="AG12" s="237"/>
      <c r="AH12" s="237"/>
      <c r="AI12" s="237"/>
      <c r="AJ12" s="237"/>
      <c r="AK12" s="237"/>
      <c r="AL12" s="237"/>
      <c r="AM12" s="237"/>
      <c r="AN12" s="237"/>
      <c r="AO12" s="237"/>
      <c r="AP12" s="237"/>
      <c r="AQ12" s="237"/>
      <c r="AR12" s="237"/>
      <c r="AS12" s="237"/>
      <c r="AT12" s="237"/>
      <c r="AU12" s="237"/>
      <c r="AV12" s="237"/>
      <c r="AW12" s="237"/>
      <c r="AX12" s="237"/>
      <c r="AY12" s="237"/>
      <c r="AZ12" s="237"/>
    </row>
    <row r="13" spans="1:53">
      <c r="A13" s="237"/>
      <c r="B13" s="237"/>
      <c r="C13" s="237"/>
      <c r="D13" s="237"/>
      <c r="E13" s="237"/>
      <c r="F13" s="237"/>
      <c r="G13" s="237"/>
      <c r="H13" s="237"/>
      <c r="I13" s="237"/>
      <c r="J13" s="237"/>
      <c r="K13" s="237"/>
      <c r="L13" s="237"/>
      <c r="M13" s="237"/>
      <c r="N13" s="237"/>
      <c r="O13" s="237"/>
      <c r="P13" s="237"/>
      <c r="Q13" s="237"/>
      <c r="R13" s="237"/>
      <c r="S13" s="237"/>
      <c r="T13" s="237"/>
      <c r="U13" s="237"/>
      <c r="V13" s="237"/>
      <c r="W13" s="237"/>
      <c r="X13" s="237"/>
      <c r="Y13" s="46"/>
      <c r="Z13" s="46"/>
      <c r="AA13" s="46"/>
      <c r="AB13" s="46"/>
      <c r="AC13" s="46"/>
      <c r="AD13" s="46"/>
      <c r="AE13" s="46"/>
      <c r="AF13" s="46"/>
      <c r="AG13" s="46"/>
      <c r="AH13" s="46"/>
      <c r="AI13" s="46"/>
      <c r="AJ13" s="46"/>
      <c r="AK13" s="46"/>
      <c r="AL13" s="46"/>
      <c r="AM13" s="46"/>
      <c r="AN13" s="46"/>
      <c r="AO13" s="46"/>
      <c r="AP13" s="46"/>
      <c r="AQ13" s="46"/>
      <c r="AR13" s="46"/>
      <c r="AS13" s="46"/>
      <c r="AT13" s="46"/>
      <c r="AU13" s="46"/>
      <c r="AV13" s="46"/>
      <c r="AW13" s="46"/>
      <c r="AX13" s="46"/>
      <c r="AY13" s="46"/>
      <c r="AZ13" s="46"/>
    </row>
    <row r="14" spans="1:53">
      <c r="A14" s="237"/>
      <c r="B14" s="237"/>
      <c r="C14" s="237"/>
      <c r="D14" s="237"/>
      <c r="E14" s="237"/>
      <c r="F14" s="237"/>
      <c r="G14" s="237"/>
      <c r="H14" s="237"/>
      <c r="I14" s="237"/>
      <c r="J14" s="237"/>
      <c r="K14" s="237"/>
      <c r="L14" s="237"/>
      <c r="M14" s="237"/>
      <c r="N14" s="237"/>
      <c r="O14" s="237"/>
      <c r="P14" s="237"/>
      <c r="Q14" s="237"/>
      <c r="R14" s="237"/>
      <c r="S14" s="237"/>
      <c r="T14" s="237"/>
      <c r="U14" s="237"/>
      <c r="V14" s="237"/>
      <c r="W14" s="237"/>
      <c r="X14" s="237"/>
      <c r="Y14" s="46"/>
      <c r="Z14" s="46"/>
      <c r="AA14" s="46"/>
      <c r="AB14" s="46"/>
      <c r="AC14" s="46"/>
      <c r="AD14" s="46"/>
      <c r="AE14" s="46"/>
      <c r="AF14" s="46"/>
      <c r="AG14" s="46"/>
      <c r="AH14" s="46"/>
      <c r="AI14" s="46"/>
      <c r="AJ14" s="46"/>
      <c r="AK14" s="46"/>
      <c r="AL14" s="46"/>
      <c r="AM14" s="46"/>
      <c r="AN14" s="46"/>
      <c r="AO14" s="46"/>
      <c r="AP14" s="46"/>
      <c r="AQ14" s="46"/>
      <c r="AR14" s="46"/>
      <c r="AS14" s="46"/>
      <c r="AT14" s="46"/>
      <c r="AU14" s="46"/>
      <c r="AV14" s="46"/>
      <c r="AW14" s="46"/>
      <c r="AX14" s="46"/>
      <c r="AY14" s="46"/>
      <c r="AZ14" s="46"/>
    </row>
    <row r="15" spans="1:53">
      <c r="A15" s="237"/>
      <c r="B15" s="237"/>
      <c r="C15" s="237"/>
      <c r="D15" s="237"/>
      <c r="E15" s="237"/>
      <c r="F15" s="237"/>
      <c r="G15" s="237"/>
      <c r="H15" s="237"/>
      <c r="I15" s="237"/>
      <c r="J15" s="237"/>
      <c r="K15" s="237"/>
      <c r="L15" s="237"/>
      <c r="M15" s="237"/>
      <c r="N15" s="237"/>
      <c r="O15" s="237"/>
      <c r="P15" s="237"/>
      <c r="Q15" s="237"/>
      <c r="R15" s="237"/>
      <c r="S15" s="237"/>
      <c r="T15" s="237"/>
      <c r="U15" s="237"/>
      <c r="V15" s="237"/>
      <c r="W15" s="237"/>
      <c r="X15" s="237"/>
      <c r="Y15" s="284"/>
      <c r="Z15" s="284"/>
      <c r="AA15" s="284"/>
      <c r="AB15" s="284"/>
      <c r="AC15" s="284"/>
      <c r="AD15" s="284"/>
      <c r="AE15" s="284"/>
      <c r="AF15" s="284"/>
      <c r="AG15" s="284"/>
      <c r="AH15" s="284"/>
      <c r="AI15" s="284"/>
      <c r="AJ15" s="284"/>
      <c r="AK15" s="284"/>
      <c r="AL15" s="284"/>
      <c r="AM15" s="284"/>
      <c r="AN15" s="284"/>
      <c r="AO15" s="284"/>
      <c r="AP15" s="284"/>
      <c r="AQ15" s="284"/>
      <c r="AR15" s="284"/>
      <c r="AS15" s="284"/>
      <c r="AT15" s="284"/>
      <c r="AU15" s="284"/>
      <c r="AV15" s="284"/>
      <c r="AW15" s="284"/>
      <c r="AX15" s="284"/>
      <c r="AY15" s="284"/>
      <c r="AZ15" s="284"/>
    </row>
    <row r="16" spans="1:53">
      <c r="A16" s="237"/>
      <c r="B16" s="237"/>
      <c r="C16" s="237"/>
      <c r="D16" s="237"/>
      <c r="E16" s="237"/>
      <c r="F16" s="237"/>
      <c r="G16" s="237"/>
      <c r="H16" s="237"/>
      <c r="I16" s="237"/>
      <c r="J16" s="237"/>
      <c r="K16" s="237"/>
      <c r="L16" s="237"/>
      <c r="M16" s="237"/>
      <c r="N16" s="237"/>
      <c r="O16" s="237"/>
      <c r="P16" s="237"/>
      <c r="Q16" s="237"/>
      <c r="R16" s="237"/>
      <c r="S16" s="237"/>
      <c r="T16" s="237"/>
      <c r="U16" s="237"/>
      <c r="V16" s="237"/>
      <c r="W16" s="237"/>
      <c r="X16" s="237"/>
      <c r="Y16" s="237"/>
      <c r="Z16" s="237"/>
      <c r="AA16" s="237"/>
      <c r="AB16" s="237"/>
      <c r="AC16" s="237"/>
      <c r="AD16" s="237"/>
      <c r="AE16" s="237"/>
      <c r="AF16" s="237"/>
      <c r="AG16" s="237"/>
      <c r="AH16" s="237"/>
      <c r="AI16" s="237"/>
      <c r="AJ16" s="237"/>
      <c r="AK16" s="237"/>
      <c r="AL16" s="237"/>
      <c r="AM16" s="237"/>
      <c r="AN16" s="237"/>
      <c r="AO16" s="237"/>
      <c r="AP16" s="237"/>
      <c r="AQ16" s="237"/>
      <c r="AR16" s="237"/>
      <c r="AS16" s="237"/>
      <c r="AT16" s="237"/>
      <c r="AU16" s="237"/>
      <c r="AV16" s="237"/>
      <c r="AW16" s="237"/>
      <c r="AX16" s="237"/>
      <c r="AY16" s="237"/>
      <c r="AZ16" s="237"/>
    </row>
    <row r="17" spans="1:52">
      <c r="A17" s="237"/>
      <c r="B17" s="237"/>
      <c r="C17" s="237"/>
      <c r="D17" s="237"/>
      <c r="E17" s="237"/>
      <c r="F17" s="237"/>
      <c r="G17" s="237"/>
      <c r="H17" s="237"/>
      <c r="I17" s="237"/>
      <c r="J17" s="237"/>
      <c r="K17" s="237"/>
      <c r="L17" s="237"/>
      <c r="M17" s="237"/>
      <c r="N17" s="237"/>
      <c r="O17" s="237"/>
      <c r="P17" s="237"/>
      <c r="Q17" s="237"/>
      <c r="R17" s="237"/>
      <c r="S17" s="237"/>
      <c r="T17" s="237"/>
      <c r="U17" s="237"/>
      <c r="V17" s="237"/>
      <c r="W17" s="237"/>
      <c r="X17" s="237"/>
      <c r="Y17" s="237"/>
      <c r="Z17" s="237"/>
      <c r="AA17" s="237"/>
      <c r="AB17" s="237"/>
      <c r="AC17" s="237"/>
      <c r="AD17" s="237"/>
      <c r="AE17" s="237"/>
      <c r="AF17" s="237"/>
      <c r="AG17" s="237"/>
      <c r="AH17" s="237"/>
      <c r="AI17" s="237"/>
      <c r="AJ17" s="237"/>
      <c r="AK17" s="237"/>
      <c r="AL17" s="237"/>
      <c r="AM17" s="237"/>
      <c r="AN17" s="237"/>
      <c r="AO17" s="237"/>
      <c r="AP17" s="237"/>
      <c r="AQ17" s="237"/>
      <c r="AR17" s="237"/>
      <c r="AS17" s="237"/>
      <c r="AT17" s="237"/>
      <c r="AU17" s="237"/>
      <c r="AV17" s="237"/>
      <c r="AW17" s="237"/>
      <c r="AX17" s="237"/>
      <c r="AY17" s="237"/>
      <c r="AZ17" s="237"/>
    </row>
    <row r="18" spans="1:52">
      <c r="A18" s="237"/>
      <c r="B18" s="237"/>
      <c r="C18" s="237"/>
      <c r="D18" s="237"/>
      <c r="E18" s="237"/>
      <c r="F18" s="237"/>
      <c r="G18" s="237"/>
      <c r="H18" s="237"/>
      <c r="I18" s="237"/>
      <c r="J18" s="237"/>
      <c r="K18" s="237"/>
      <c r="L18" s="237"/>
      <c r="M18" s="237"/>
      <c r="N18" s="237"/>
      <c r="O18" s="237"/>
      <c r="P18" s="237"/>
      <c r="Q18" s="237"/>
      <c r="R18" s="237"/>
      <c r="S18" s="237"/>
      <c r="T18" s="237"/>
      <c r="U18" s="237"/>
      <c r="V18" s="237"/>
      <c r="W18" s="237"/>
      <c r="X18" s="237"/>
      <c r="Y18" s="46"/>
      <c r="Z18" s="46"/>
      <c r="AA18" s="46"/>
      <c r="AB18" s="46"/>
      <c r="AC18" s="46"/>
      <c r="AD18" s="46"/>
      <c r="AE18" s="46"/>
      <c r="AF18" s="46"/>
      <c r="AG18" s="46"/>
      <c r="AH18" s="46"/>
      <c r="AI18" s="46"/>
      <c r="AJ18" s="46"/>
      <c r="AK18" s="46"/>
      <c r="AL18" s="46"/>
      <c r="AM18" s="46"/>
      <c r="AN18" s="46"/>
      <c r="AO18" s="46"/>
      <c r="AP18" s="46"/>
      <c r="AQ18" s="46"/>
      <c r="AR18" s="46"/>
      <c r="AS18" s="46"/>
      <c r="AT18" s="46"/>
      <c r="AU18" s="46"/>
      <c r="AV18" s="46"/>
      <c r="AW18" s="46"/>
      <c r="AX18" s="46"/>
      <c r="AY18" s="46"/>
      <c r="AZ18" s="46"/>
    </row>
    <row r="19" spans="1:52">
      <c r="A19" s="237"/>
      <c r="B19" s="237"/>
      <c r="C19" s="237"/>
      <c r="D19" s="237"/>
      <c r="E19" s="237"/>
      <c r="F19" s="237"/>
      <c r="G19" s="237"/>
      <c r="H19" s="237"/>
      <c r="I19" s="237"/>
      <c r="J19" s="237"/>
      <c r="K19" s="237"/>
      <c r="L19" s="237"/>
      <c r="M19" s="237"/>
      <c r="N19" s="237"/>
      <c r="O19" s="237"/>
      <c r="P19" s="237"/>
      <c r="Q19" s="237"/>
      <c r="R19" s="237"/>
      <c r="S19" s="237"/>
      <c r="T19" s="237"/>
      <c r="U19" s="237"/>
      <c r="V19" s="237"/>
      <c r="W19" s="237"/>
      <c r="X19" s="237"/>
      <c r="Y19" s="46"/>
      <c r="Z19" s="46"/>
      <c r="AA19" s="46"/>
      <c r="AB19" s="46"/>
      <c r="AC19" s="46"/>
      <c r="AD19" s="46"/>
      <c r="AE19" s="46"/>
      <c r="AF19" s="46"/>
      <c r="AG19" s="46"/>
      <c r="AH19" s="46"/>
      <c r="AI19" s="46"/>
      <c r="AJ19" s="46"/>
      <c r="AK19" s="46"/>
      <c r="AL19" s="46"/>
      <c r="AM19" s="46"/>
      <c r="AN19" s="46"/>
      <c r="AO19" s="46"/>
      <c r="AP19" s="46"/>
      <c r="AQ19" s="46"/>
      <c r="AR19" s="46"/>
      <c r="AS19" s="46"/>
      <c r="AT19" s="46"/>
      <c r="AU19" s="46"/>
      <c r="AV19" s="46"/>
      <c r="AW19" s="46"/>
      <c r="AX19" s="46"/>
      <c r="AY19" s="46"/>
      <c r="AZ19" s="46"/>
    </row>
    <row r="20" spans="1:52">
      <c r="A20" s="237"/>
      <c r="B20" s="237"/>
      <c r="C20" s="237"/>
      <c r="D20" s="237"/>
      <c r="E20" s="237"/>
      <c r="F20" s="237"/>
      <c r="G20" s="237"/>
      <c r="H20" s="237"/>
      <c r="I20" s="237"/>
      <c r="J20" s="237"/>
      <c r="K20" s="237"/>
      <c r="L20" s="237"/>
      <c r="M20" s="237"/>
      <c r="N20" s="237"/>
      <c r="O20" s="237"/>
      <c r="P20" s="237"/>
      <c r="Q20" s="237"/>
      <c r="R20" s="237"/>
      <c r="S20" s="237"/>
      <c r="T20" s="237"/>
      <c r="U20" s="237"/>
      <c r="V20" s="237"/>
      <c r="W20" s="237"/>
      <c r="X20" s="237"/>
      <c r="Y20" s="284"/>
      <c r="Z20" s="284"/>
      <c r="AA20" s="284"/>
      <c r="AB20" s="284"/>
      <c r="AC20" s="284"/>
      <c r="AD20" s="284"/>
      <c r="AE20" s="284"/>
      <c r="AF20" s="284"/>
      <c r="AG20" s="284"/>
      <c r="AH20" s="284"/>
      <c r="AI20" s="284"/>
      <c r="AJ20" s="284"/>
      <c r="AK20" s="284"/>
      <c r="AL20" s="284"/>
      <c r="AM20" s="284"/>
      <c r="AN20" s="284"/>
      <c r="AO20" s="284"/>
      <c r="AP20" s="284"/>
      <c r="AQ20" s="284"/>
      <c r="AR20" s="284"/>
      <c r="AS20" s="284"/>
      <c r="AT20" s="284"/>
      <c r="AU20" s="284"/>
      <c r="AV20" s="284"/>
      <c r="AW20" s="284"/>
      <c r="AX20" s="284"/>
      <c r="AY20" s="284"/>
      <c r="AZ20" s="284"/>
    </row>
    <row r="21" spans="1:52">
      <c r="A21" s="237"/>
      <c r="B21" s="237"/>
      <c r="C21" s="237"/>
      <c r="D21" s="237"/>
      <c r="E21" s="237"/>
      <c r="F21" s="237"/>
      <c r="G21" s="237"/>
      <c r="H21" s="237"/>
      <c r="I21" s="237"/>
      <c r="J21" s="237"/>
      <c r="K21" s="237"/>
      <c r="L21" s="237"/>
      <c r="M21" s="237"/>
      <c r="N21" s="237"/>
      <c r="O21" s="237"/>
      <c r="P21" s="237"/>
      <c r="Q21" s="237"/>
      <c r="R21" s="237"/>
      <c r="S21" s="237"/>
      <c r="T21" s="237"/>
      <c r="U21" s="237"/>
      <c r="V21" s="237"/>
      <c r="W21" s="237"/>
      <c r="X21" s="237"/>
      <c r="Y21" s="237"/>
      <c r="Z21" s="237"/>
      <c r="AA21" s="237"/>
      <c r="AB21" s="237"/>
      <c r="AC21" s="237"/>
      <c r="AD21" s="237"/>
      <c r="AE21" s="237"/>
      <c r="AF21" s="237"/>
      <c r="AG21" s="237"/>
      <c r="AH21" s="237"/>
      <c r="AI21" s="237"/>
      <c r="AJ21" s="237"/>
      <c r="AK21" s="237"/>
      <c r="AL21" s="237"/>
      <c r="AM21" s="237"/>
      <c r="AN21" s="237"/>
      <c r="AO21" s="237"/>
      <c r="AP21" s="237"/>
      <c r="AQ21" s="237"/>
      <c r="AR21" s="237"/>
      <c r="AS21" s="237"/>
      <c r="AT21" s="237"/>
      <c r="AU21" s="237"/>
      <c r="AV21" s="237"/>
      <c r="AW21" s="237"/>
      <c r="AX21" s="237"/>
      <c r="AY21" s="237"/>
      <c r="AZ21" s="237"/>
    </row>
    <row r="22" spans="1:52">
      <c r="A22" s="237"/>
      <c r="B22" s="237"/>
      <c r="C22" s="237"/>
      <c r="D22" s="237"/>
      <c r="E22" s="237"/>
      <c r="F22" s="237"/>
      <c r="G22" s="237"/>
      <c r="H22" s="237"/>
      <c r="I22" s="237"/>
      <c r="J22" s="237"/>
      <c r="K22" s="237"/>
      <c r="L22" s="237"/>
      <c r="M22" s="237"/>
      <c r="N22" s="237"/>
      <c r="O22" s="237"/>
      <c r="P22" s="237"/>
      <c r="Q22" s="237"/>
      <c r="R22" s="237"/>
      <c r="S22" s="237"/>
      <c r="T22" s="237"/>
      <c r="U22" s="237"/>
      <c r="V22" s="237"/>
      <c r="W22" s="237"/>
      <c r="X22" s="237"/>
      <c r="Y22" s="237"/>
      <c r="Z22" s="237"/>
      <c r="AA22" s="237"/>
      <c r="AB22" s="237"/>
      <c r="AC22" s="237"/>
      <c r="AD22" s="237"/>
      <c r="AE22" s="237"/>
      <c r="AF22" s="237"/>
      <c r="AG22" s="237"/>
      <c r="AH22" s="237"/>
      <c r="AI22" s="237"/>
      <c r="AJ22" s="237"/>
      <c r="AK22" s="237"/>
      <c r="AL22" s="237"/>
      <c r="AM22" s="237"/>
      <c r="AN22" s="237"/>
      <c r="AO22" s="237"/>
      <c r="AP22" s="237"/>
      <c r="AQ22" s="237"/>
      <c r="AR22" s="237"/>
      <c r="AS22" s="237"/>
      <c r="AT22" s="237"/>
      <c r="AU22" s="237"/>
      <c r="AV22" s="237"/>
      <c r="AW22" s="237"/>
      <c r="AX22" s="237"/>
      <c r="AY22" s="237"/>
      <c r="AZ22" s="237"/>
    </row>
    <row r="23" spans="1:52">
      <c r="A23" s="237"/>
      <c r="B23" s="237"/>
      <c r="C23" s="237"/>
      <c r="D23" s="237"/>
      <c r="E23" s="237"/>
      <c r="F23" s="237"/>
      <c r="G23" s="237"/>
      <c r="H23" s="237"/>
      <c r="I23" s="237"/>
      <c r="J23" s="237"/>
      <c r="K23" s="237"/>
      <c r="L23" s="237"/>
      <c r="M23" s="237"/>
      <c r="N23" s="237"/>
      <c r="O23" s="237"/>
      <c r="P23" s="237"/>
      <c r="Q23" s="237"/>
      <c r="R23" s="237"/>
      <c r="S23" s="237"/>
      <c r="T23" s="237"/>
      <c r="U23" s="237"/>
      <c r="V23" s="237"/>
      <c r="W23" s="237"/>
      <c r="X23" s="237"/>
      <c r="Y23" s="46"/>
      <c r="Z23" s="46"/>
      <c r="AA23" s="46"/>
      <c r="AB23" s="46"/>
      <c r="AC23" s="46"/>
      <c r="AD23" s="46"/>
      <c r="AE23" s="46"/>
      <c r="AF23" s="46"/>
      <c r="AG23" s="46"/>
      <c r="AH23" s="46"/>
      <c r="AI23" s="46"/>
      <c r="AJ23" s="46"/>
      <c r="AK23" s="46"/>
      <c r="AL23" s="46"/>
      <c r="AM23" s="46"/>
      <c r="AN23" s="46"/>
      <c r="AO23" s="46"/>
      <c r="AP23" s="46"/>
      <c r="AQ23" s="46"/>
      <c r="AR23" s="46"/>
      <c r="AS23" s="46"/>
      <c r="AT23" s="46"/>
      <c r="AU23" s="46"/>
      <c r="AV23" s="46"/>
      <c r="AW23" s="46"/>
      <c r="AX23" s="46"/>
      <c r="AY23" s="46"/>
      <c r="AZ23" s="46"/>
    </row>
    <row r="24" spans="1:52">
      <c r="A24" s="237"/>
      <c r="B24" s="237"/>
      <c r="C24" s="237"/>
      <c r="D24" s="237"/>
      <c r="E24" s="237"/>
      <c r="F24" s="237"/>
      <c r="G24" s="237"/>
      <c r="H24" s="237"/>
      <c r="I24" s="237"/>
      <c r="J24" s="237"/>
      <c r="K24" s="237"/>
      <c r="L24" s="237"/>
      <c r="M24" s="237"/>
      <c r="N24" s="237"/>
      <c r="O24" s="237"/>
      <c r="P24" s="237"/>
      <c r="Q24" s="237"/>
      <c r="R24" s="237"/>
      <c r="S24" s="237"/>
      <c r="T24" s="237"/>
      <c r="U24" s="237"/>
      <c r="V24" s="237"/>
      <c r="W24" s="237"/>
      <c r="X24" s="237"/>
      <c r="Y24" s="46"/>
      <c r="Z24" s="46"/>
      <c r="AA24" s="46"/>
      <c r="AB24" s="46"/>
      <c r="AC24" s="46"/>
      <c r="AD24" s="46"/>
      <c r="AE24" s="46"/>
      <c r="AF24" s="46"/>
      <c r="AG24" s="46"/>
      <c r="AH24" s="46"/>
      <c r="AI24" s="46"/>
      <c r="AJ24" s="46"/>
      <c r="AK24" s="46"/>
      <c r="AL24" s="46"/>
      <c r="AM24" s="46"/>
      <c r="AN24" s="46"/>
      <c r="AO24" s="46"/>
      <c r="AP24" s="46"/>
      <c r="AQ24" s="46"/>
      <c r="AR24" s="46"/>
      <c r="AS24" s="46"/>
      <c r="AT24" s="46"/>
      <c r="AU24" s="46"/>
      <c r="AV24" s="46"/>
      <c r="AW24" s="46"/>
      <c r="AX24" s="46"/>
      <c r="AY24" s="46"/>
      <c r="AZ24" s="46"/>
    </row>
    <row r="25" spans="1:52">
      <c r="A25" s="237"/>
      <c r="B25" s="237"/>
      <c r="C25" s="237"/>
      <c r="D25" s="237"/>
      <c r="E25" s="237"/>
      <c r="F25" s="237"/>
      <c r="G25" s="237"/>
      <c r="H25" s="237"/>
      <c r="I25" s="237"/>
      <c r="J25" s="237"/>
      <c r="K25" s="237"/>
      <c r="L25" s="237"/>
      <c r="M25" s="237"/>
      <c r="N25" s="237"/>
      <c r="O25" s="237"/>
      <c r="P25" s="237"/>
      <c r="Q25" s="237"/>
      <c r="R25" s="237"/>
      <c r="S25" s="237"/>
      <c r="T25" s="237"/>
      <c r="U25" s="237"/>
      <c r="V25" s="237"/>
      <c r="W25" s="237"/>
      <c r="X25" s="237"/>
      <c r="Y25" s="284"/>
      <c r="Z25" s="284"/>
      <c r="AA25" s="284"/>
      <c r="AB25" s="284"/>
      <c r="AC25" s="284"/>
      <c r="AD25" s="284"/>
      <c r="AE25" s="284"/>
      <c r="AF25" s="284"/>
      <c r="AG25" s="284"/>
      <c r="AH25" s="284"/>
      <c r="AI25" s="284"/>
      <c r="AJ25" s="284"/>
      <c r="AK25" s="284"/>
      <c r="AL25" s="284"/>
      <c r="AM25" s="284"/>
      <c r="AN25" s="284"/>
      <c r="AO25" s="284"/>
      <c r="AP25" s="284"/>
      <c r="AQ25" s="284"/>
      <c r="AR25" s="284"/>
      <c r="AS25" s="284"/>
      <c r="AT25" s="284"/>
      <c r="AU25" s="284"/>
      <c r="AV25" s="284"/>
      <c r="AW25" s="284"/>
      <c r="AX25" s="284"/>
      <c r="AY25" s="284"/>
      <c r="AZ25" s="284"/>
    </row>
    <row r="26" spans="1:52">
      <c r="A26" s="237"/>
      <c r="B26" s="237"/>
      <c r="C26" s="237"/>
      <c r="D26" s="237"/>
      <c r="E26" s="237"/>
      <c r="F26" s="237"/>
      <c r="G26" s="237"/>
      <c r="H26" s="237"/>
      <c r="I26" s="237"/>
      <c r="J26" s="237"/>
      <c r="K26" s="237"/>
      <c r="L26" s="237"/>
      <c r="M26" s="237"/>
      <c r="N26" s="237"/>
      <c r="O26" s="237"/>
      <c r="P26" s="237"/>
      <c r="Q26" s="237"/>
      <c r="R26" s="237"/>
      <c r="S26" s="237"/>
      <c r="T26" s="237"/>
      <c r="U26" s="237"/>
      <c r="V26" s="237"/>
      <c r="W26" s="237"/>
      <c r="X26" s="237"/>
      <c r="Y26" s="237"/>
      <c r="Z26" s="237"/>
      <c r="AA26" s="237"/>
      <c r="AB26" s="237"/>
      <c r="AC26" s="237"/>
      <c r="AD26" s="237"/>
      <c r="AE26" s="237"/>
      <c r="AF26" s="237"/>
      <c r="AG26" s="237"/>
      <c r="AH26" s="237"/>
      <c r="AI26" s="237"/>
      <c r="AJ26" s="237"/>
      <c r="AK26" s="237"/>
      <c r="AL26" s="237"/>
      <c r="AM26" s="237"/>
      <c r="AN26" s="237"/>
      <c r="AO26" s="237"/>
      <c r="AP26" s="237"/>
      <c r="AQ26" s="237"/>
      <c r="AR26" s="237"/>
      <c r="AS26" s="237"/>
      <c r="AT26" s="237"/>
      <c r="AU26" s="237"/>
      <c r="AV26" s="237"/>
      <c r="AW26" s="237"/>
      <c r="AX26" s="237"/>
      <c r="AY26" s="237"/>
      <c r="AZ26" s="237"/>
    </row>
    <row r="27" spans="1:52">
      <c r="A27" s="237"/>
      <c r="B27" s="237"/>
      <c r="C27" s="237"/>
      <c r="D27" s="237"/>
      <c r="E27" s="237"/>
      <c r="F27" s="237"/>
      <c r="G27" s="237"/>
      <c r="H27" s="237"/>
      <c r="I27" s="237"/>
      <c r="J27" s="237"/>
      <c r="K27" s="237"/>
      <c r="L27" s="237"/>
      <c r="M27" s="237"/>
      <c r="N27" s="237"/>
      <c r="O27" s="237"/>
      <c r="P27" s="237"/>
      <c r="Q27" s="237"/>
      <c r="R27" s="237"/>
      <c r="S27" s="237"/>
      <c r="T27" s="237"/>
      <c r="U27" s="237"/>
      <c r="V27" s="237"/>
      <c r="W27" s="237"/>
      <c r="X27" s="237"/>
      <c r="Y27" s="237"/>
      <c r="Z27" s="237"/>
      <c r="AA27" s="237"/>
      <c r="AB27" s="237"/>
      <c r="AC27" s="237"/>
      <c r="AD27" s="237"/>
      <c r="AE27" s="237"/>
      <c r="AF27" s="237"/>
      <c r="AG27" s="237"/>
      <c r="AH27" s="237"/>
      <c r="AI27" s="237"/>
      <c r="AJ27" s="237"/>
      <c r="AK27" s="237"/>
      <c r="AL27" s="237"/>
      <c r="AM27" s="237"/>
      <c r="AN27" s="237"/>
      <c r="AO27" s="237"/>
      <c r="AP27" s="237"/>
      <c r="AQ27" s="237"/>
      <c r="AR27" s="237"/>
      <c r="AS27" s="237"/>
      <c r="AT27" s="237"/>
      <c r="AU27" s="237"/>
      <c r="AV27" s="237"/>
      <c r="AW27" s="237"/>
      <c r="AX27" s="237"/>
      <c r="AY27" s="237"/>
      <c r="AZ27" s="237"/>
    </row>
    <row r="28" spans="1:52">
      <c r="A28" s="237"/>
      <c r="B28" s="237"/>
      <c r="C28" s="237"/>
      <c r="D28" s="237"/>
      <c r="E28" s="237"/>
      <c r="F28" s="237"/>
      <c r="G28" s="237"/>
      <c r="H28" s="237"/>
      <c r="I28" s="237"/>
      <c r="J28" s="237"/>
      <c r="K28" s="237"/>
      <c r="L28" s="237"/>
      <c r="M28" s="237"/>
      <c r="N28" s="237"/>
      <c r="O28" s="237"/>
      <c r="P28" s="237"/>
      <c r="Q28" s="237"/>
      <c r="R28" s="237"/>
      <c r="S28" s="237"/>
      <c r="T28" s="237"/>
      <c r="U28" s="237"/>
      <c r="V28" s="237"/>
      <c r="W28" s="237"/>
      <c r="X28" s="237"/>
      <c r="Y28" s="46"/>
      <c r="Z28" s="46"/>
      <c r="AA28" s="46"/>
      <c r="AB28" s="46"/>
      <c r="AC28" s="46"/>
      <c r="AD28" s="46"/>
      <c r="AE28" s="46"/>
      <c r="AF28" s="46"/>
      <c r="AG28" s="46"/>
      <c r="AH28" s="46"/>
      <c r="AI28" s="46"/>
      <c r="AJ28" s="46"/>
      <c r="AK28" s="46"/>
      <c r="AL28" s="46"/>
      <c r="AM28" s="46"/>
      <c r="AN28" s="46"/>
      <c r="AO28" s="46"/>
      <c r="AP28" s="46"/>
      <c r="AQ28" s="46"/>
      <c r="AR28" s="46"/>
      <c r="AS28" s="46"/>
      <c r="AT28" s="46"/>
      <c r="AU28" s="46"/>
      <c r="AV28" s="46"/>
      <c r="AW28" s="46"/>
      <c r="AX28" s="46"/>
      <c r="AY28" s="46"/>
      <c r="AZ28" s="46"/>
    </row>
    <row r="29" spans="1:52" s="285" customFormat="1">
      <c r="A29" s="290"/>
      <c r="B29" s="290"/>
      <c r="C29" s="291" t="s">
        <v>245</v>
      </c>
      <c r="D29" s="290"/>
      <c r="E29" s="290"/>
      <c r="F29" s="291"/>
      <c r="G29" s="290"/>
      <c r="H29" s="290"/>
      <c r="I29" s="290"/>
      <c r="J29" s="290"/>
      <c r="K29" s="290"/>
      <c r="L29" s="290"/>
      <c r="M29" s="290"/>
      <c r="N29" s="290"/>
      <c r="O29" s="290"/>
      <c r="P29" s="290"/>
      <c r="Q29" s="290"/>
      <c r="R29" s="290"/>
      <c r="S29" s="290"/>
      <c r="T29" s="290"/>
      <c r="U29" s="290"/>
      <c r="V29" s="290"/>
      <c r="W29" s="290"/>
      <c r="X29" s="290"/>
      <c r="Y29" s="46"/>
      <c r="Z29" s="46"/>
      <c r="AA29" s="46"/>
      <c r="AB29" s="46"/>
      <c r="AC29" s="46"/>
      <c r="AD29" s="46"/>
      <c r="AE29" s="46"/>
      <c r="AF29" s="46"/>
      <c r="AG29" s="46"/>
      <c r="AH29" s="46"/>
      <c r="AI29" s="46"/>
      <c r="AJ29" s="46"/>
      <c r="AK29" s="46"/>
      <c r="AL29" s="46"/>
      <c r="AM29" s="46"/>
      <c r="AN29" s="46"/>
      <c r="AO29" s="46"/>
      <c r="AP29" s="46"/>
      <c r="AQ29" s="46"/>
      <c r="AR29" s="46"/>
      <c r="AS29" s="46"/>
      <c r="AT29" s="46"/>
      <c r="AU29" s="46"/>
      <c r="AV29" s="46"/>
      <c r="AW29" s="46"/>
      <c r="AX29" s="46"/>
      <c r="AY29" s="46"/>
      <c r="AZ29" s="46"/>
    </row>
    <row r="30" spans="1:52">
      <c r="A30" s="237"/>
      <c r="B30" s="237"/>
      <c r="C30" s="237"/>
      <c r="D30" s="237"/>
      <c r="E30" s="237"/>
      <c r="F30" s="237"/>
      <c r="G30" s="237"/>
      <c r="H30" s="237"/>
      <c r="I30" s="237"/>
      <c r="J30" s="237"/>
      <c r="K30" s="237"/>
      <c r="L30" s="237"/>
      <c r="M30" s="237"/>
      <c r="N30" s="237"/>
      <c r="O30" s="237"/>
      <c r="P30" s="237"/>
      <c r="Q30" s="237"/>
      <c r="R30" s="237"/>
      <c r="S30" s="237"/>
      <c r="T30" s="237"/>
      <c r="U30" s="237"/>
      <c r="V30" s="237"/>
      <c r="W30" s="237"/>
      <c r="X30" s="237"/>
      <c r="Y30" s="284"/>
      <c r="Z30" s="284"/>
      <c r="AA30" s="284"/>
      <c r="AB30" s="284"/>
      <c r="AC30" s="284"/>
      <c r="AD30" s="284"/>
      <c r="AE30" s="284"/>
      <c r="AF30" s="284"/>
      <c r="AG30" s="284"/>
      <c r="AH30" s="284"/>
      <c r="AI30" s="284"/>
      <c r="AJ30" s="284"/>
      <c r="AK30" s="284"/>
      <c r="AL30" s="284"/>
      <c r="AM30" s="284"/>
      <c r="AN30" s="284"/>
      <c r="AO30" s="284"/>
      <c r="AP30" s="284"/>
      <c r="AQ30" s="284"/>
      <c r="AR30" s="284"/>
      <c r="AS30" s="284"/>
      <c r="AT30" s="284"/>
      <c r="AU30" s="284"/>
      <c r="AV30" s="284"/>
      <c r="AW30" s="284"/>
      <c r="AX30" s="284"/>
      <c r="AY30" s="284"/>
      <c r="AZ30" s="284"/>
    </row>
    <row r="31" spans="1:52">
      <c r="A31" s="237"/>
      <c r="B31" s="237"/>
      <c r="C31" s="237"/>
      <c r="D31" s="237"/>
      <c r="E31" s="237"/>
      <c r="F31" s="237"/>
      <c r="G31" s="237"/>
      <c r="H31" s="237"/>
      <c r="I31" s="237"/>
      <c r="J31" s="237"/>
      <c r="K31" s="237"/>
      <c r="L31" s="237"/>
      <c r="M31" s="237"/>
      <c r="N31" s="237"/>
      <c r="O31" s="237"/>
      <c r="P31" s="237"/>
      <c r="Q31" s="237"/>
      <c r="R31" s="237"/>
      <c r="S31" s="237"/>
      <c r="T31" s="237"/>
      <c r="U31" s="237"/>
      <c r="V31" s="237"/>
      <c r="W31" s="237"/>
      <c r="X31" s="237"/>
      <c r="Y31" s="237"/>
      <c r="Z31" s="237"/>
      <c r="AA31" s="237"/>
      <c r="AB31" s="237"/>
      <c r="AC31" s="237"/>
      <c r="AD31" s="237"/>
      <c r="AE31" s="237"/>
      <c r="AF31" s="237"/>
      <c r="AG31" s="237"/>
      <c r="AH31" s="237"/>
      <c r="AI31" s="237"/>
      <c r="AJ31" s="237"/>
      <c r="AK31" s="237"/>
      <c r="AL31" s="237"/>
      <c r="AM31" s="237"/>
      <c r="AN31" s="237"/>
      <c r="AO31" s="237"/>
      <c r="AP31" s="237"/>
      <c r="AQ31" s="237"/>
      <c r="AR31" s="237"/>
      <c r="AS31" s="237"/>
      <c r="AT31" s="237"/>
      <c r="AU31" s="237"/>
      <c r="AV31" s="237"/>
      <c r="AW31" s="237"/>
      <c r="AX31" s="237"/>
      <c r="AY31" s="237"/>
      <c r="AZ31" s="237"/>
    </row>
    <row r="32" spans="1:52">
      <c r="A32" s="237"/>
      <c r="B32" s="237"/>
      <c r="C32" s="237"/>
      <c r="D32" s="237"/>
      <c r="E32" s="237"/>
      <c r="F32" s="237"/>
      <c r="G32" s="237"/>
      <c r="H32" s="237"/>
      <c r="I32" s="237"/>
      <c r="J32" s="237"/>
      <c r="K32" s="237"/>
      <c r="L32" s="237"/>
      <c r="M32" s="237"/>
      <c r="N32" s="237"/>
      <c r="O32" s="237"/>
      <c r="P32" s="237"/>
      <c r="Q32" s="237"/>
      <c r="R32" s="237"/>
      <c r="S32" s="237"/>
      <c r="T32" s="237"/>
      <c r="U32" s="237"/>
      <c r="V32" s="237"/>
      <c r="W32" s="237"/>
      <c r="X32" s="237"/>
      <c r="Y32" s="237"/>
      <c r="Z32" s="237"/>
      <c r="AA32" s="237"/>
      <c r="AB32" s="237"/>
      <c r="AC32" s="237"/>
      <c r="AD32" s="237"/>
      <c r="AE32" s="237"/>
      <c r="AF32" s="237"/>
      <c r="AG32" s="237"/>
      <c r="AH32" s="237"/>
      <c r="AI32" s="237"/>
      <c r="AJ32" s="237"/>
      <c r="AK32" s="237"/>
      <c r="AL32" s="237"/>
      <c r="AM32" s="237"/>
      <c r="AN32" s="237"/>
      <c r="AO32" s="237"/>
      <c r="AP32" s="237"/>
      <c r="AQ32" s="237"/>
      <c r="AR32" s="237"/>
      <c r="AS32" s="237"/>
      <c r="AT32" s="237"/>
      <c r="AU32" s="237"/>
      <c r="AV32" s="237"/>
      <c r="AW32" s="237"/>
      <c r="AX32" s="237"/>
      <c r="AY32" s="237"/>
      <c r="AZ32" s="237"/>
    </row>
    <row r="33" spans="1:52">
      <c r="A33" s="237"/>
      <c r="B33" s="237"/>
      <c r="C33" s="237"/>
      <c r="D33" s="237"/>
      <c r="E33" s="237"/>
      <c r="F33" s="237"/>
      <c r="G33" s="237"/>
      <c r="H33" s="237"/>
      <c r="I33" s="237"/>
      <c r="J33" s="237"/>
      <c r="K33" s="237"/>
      <c r="L33" s="237"/>
      <c r="M33" s="237"/>
      <c r="N33" s="237"/>
      <c r="O33" s="237"/>
      <c r="P33" s="237"/>
      <c r="Q33" s="237"/>
      <c r="R33" s="237"/>
      <c r="S33" s="237"/>
      <c r="T33" s="237"/>
      <c r="U33" s="237"/>
      <c r="V33" s="237"/>
      <c r="W33" s="237"/>
      <c r="X33" s="237"/>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row>
    <row r="34" spans="1:52">
      <c r="A34" s="237"/>
      <c r="B34" s="237"/>
      <c r="C34" s="237"/>
      <c r="D34" s="237"/>
      <c r="E34" s="237"/>
      <c r="F34" s="237"/>
      <c r="G34" s="237"/>
      <c r="H34" s="237"/>
      <c r="I34" s="237"/>
      <c r="J34" s="237"/>
      <c r="K34" s="237"/>
      <c r="L34" s="237"/>
      <c r="M34" s="237"/>
      <c r="N34" s="237"/>
      <c r="O34" s="237"/>
      <c r="P34" s="237"/>
      <c r="Q34" s="237"/>
      <c r="R34" s="237"/>
      <c r="S34" s="237"/>
      <c r="T34" s="237"/>
      <c r="U34" s="237"/>
      <c r="V34" s="237"/>
      <c r="W34" s="237"/>
      <c r="X34" s="237"/>
      <c r="Y34" s="46"/>
      <c r="Z34" s="46"/>
      <c r="AA34" s="46"/>
      <c r="AB34" s="46"/>
      <c r="AC34" s="46"/>
      <c r="AD34" s="46"/>
      <c r="AE34" s="46"/>
      <c r="AF34" s="46"/>
      <c r="AG34" s="46"/>
      <c r="AH34" s="46"/>
      <c r="AI34" s="46"/>
      <c r="AJ34" s="46"/>
      <c r="AK34" s="46"/>
      <c r="AL34" s="46"/>
      <c r="AM34" s="46"/>
      <c r="AN34" s="46"/>
      <c r="AO34" s="46"/>
      <c r="AP34" s="46"/>
      <c r="AQ34" s="46"/>
      <c r="AR34" s="46"/>
      <c r="AS34" s="46"/>
      <c r="AT34" s="46"/>
      <c r="AU34" s="46"/>
      <c r="AV34" s="46"/>
      <c r="AW34" s="46"/>
      <c r="AX34" s="46"/>
      <c r="AY34" s="46"/>
      <c r="AZ34" s="46"/>
    </row>
    <row r="35" spans="1:52">
      <c r="A35" s="237"/>
      <c r="B35" s="237"/>
      <c r="C35" s="237"/>
      <c r="D35" s="237"/>
      <c r="E35" s="237"/>
      <c r="F35" s="237"/>
      <c r="G35" s="237"/>
      <c r="H35" s="237"/>
      <c r="I35" s="237"/>
      <c r="J35" s="237"/>
      <c r="K35" s="237"/>
      <c r="L35" s="237"/>
      <c r="M35" s="237"/>
      <c r="N35" s="237"/>
      <c r="O35" s="237"/>
      <c r="P35" s="237"/>
      <c r="Q35" s="237"/>
      <c r="R35" s="237"/>
      <c r="S35" s="237"/>
      <c r="T35" s="237"/>
      <c r="U35" s="237"/>
      <c r="V35" s="237"/>
      <c r="W35" s="237"/>
      <c r="X35" s="237"/>
      <c r="Y35" s="284"/>
      <c r="Z35" s="284"/>
      <c r="AA35" s="284"/>
      <c r="AB35" s="284"/>
      <c r="AC35" s="284"/>
      <c r="AD35" s="284"/>
      <c r="AE35" s="284"/>
      <c r="AF35" s="284"/>
      <c r="AG35" s="284"/>
      <c r="AH35" s="284"/>
      <c r="AI35" s="284"/>
      <c r="AJ35" s="284"/>
      <c r="AK35" s="284"/>
      <c r="AL35" s="284"/>
      <c r="AM35" s="284"/>
      <c r="AN35" s="284"/>
      <c r="AO35" s="284"/>
      <c r="AP35" s="284"/>
      <c r="AQ35" s="284"/>
      <c r="AR35" s="284"/>
      <c r="AS35" s="284"/>
      <c r="AT35" s="284"/>
      <c r="AU35" s="284"/>
      <c r="AV35" s="284"/>
      <c r="AW35" s="284"/>
      <c r="AX35" s="284"/>
      <c r="AY35" s="284"/>
      <c r="AZ35" s="284"/>
    </row>
    <row r="36" spans="1:52">
      <c r="A36" s="237"/>
      <c r="B36" s="237"/>
      <c r="C36" s="237"/>
      <c r="D36" s="237"/>
      <c r="E36" s="237"/>
      <c r="F36" s="237"/>
      <c r="G36" s="237"/>
      <c r="H36" s="237"/>
      <c r="I36" s="237"/>
      <c r="J36" s="237"/>
      <c r="K36" s="237"/>
      <c r="L36" s="237"/>
      <c r="M36" s="237"/>
      <c r="N36" s="237"/>
      <c r="O36" s="237"/>
      <c r="P36" s="237"/>
      <c r="Q36" s="237"/>
      <c r="R36" s="237"/>
      <c r="S36" s="237"/>
      <c r="T36" s="237"/>
      <c r="U36" s="237"/>
      <c r="V36" s="237"/>
      <c r="W36" s="237"/>
      <c r="X36" s="237"/>
      <c r="Y36" s="237"/>
      <c r="Z36" s="237"/>
      <c r="AA36" s="237"/>
      <c r="AB36" s="237"/>
      <c r="AC36" s="237"/>
      <c r="AD36" s="237"/>
      <c r="AE36" s="237"/>
      <c r="AF36" s="237"/>
      <c r="AG36" s="237"/>
      <c r="AH36" s="237"/>
      <c r="AI36" s="237"/>
      <c r="AJ36" s="237"/>
      <c r="AK36" s="237"/>
      <c r="AL36" s="237"/>
      <c r="AM36" s="237"/>
      <c r="AN36" s="237"/>
      <c r="AO36" s="237"/>
      <c r="AP36" s="237"/>
      <c r="AQ36" s="237"/>
      <c r="AR36" s="237"/>
      <c r="AS36" s="237"/>
      <c r="AT36" s="237"/>
      <c r="AU36" s="237"/>
      <c r="AV36" s="237"/>
      <c r="AW36" s="237"/>
      <c r="AX36" s="237"/>
      <c r="AY36" s="237"/>
      <c r="AZ36" s="237"/>
    </row>
    <row r="37" spans="1:52">
      <c r="A37" s="237"/>
      <c r="B37" s="237"/>
      <c r="C37" s="237"/>
      <c r="D37" s="237"/>
      <c r="E37" s="237"/>
      <c r="F37" s="237"/>
      <c r="G37" s="237"/>
      <c r="H37" s="237"/>
      <c r="I37" s="237"/>
      <c r="J37" s="237"/>
      <c r="K37" s="237"/>
      <c r="L37" s="237"/>
      <c r="M37" s="237"/>
      <c r="N37" s="237"/>
      <c r="O37" s="237"/>
      <c r="P37" s="237"/>
      <c r="Q37" s="237"/>
      <c r="R37" s="237"/>
      <c r="S37" s="237"/>
      <c r="T37" s="237"/>
      <c r="U37" s="237"/>
      <c r="V37" s="237"/>
      <c r="W37" s="237"/>
      <c r="X37" s="237"/>
      <c r="Y37" s="237"/>
      <c r="Z37" s="237"/>
      <c r="AA37" s="237"/>
      <c r="AB37" s="237"/>
      <c r="AC37" s="237"/>
      <c r="AD37" s="237"/>
      <c r="AE37" s="237"/>
      <c r="AF37" s="237"/>
      <c r="AG37" s="237"/>
      <c r="AH37" s="237"/>
      <c r="AI37" s="237"/>
      <c r="AJ37" s="237"/>
      <c r="AK37" s="237"/>
      <c r="AL37" s="237"/>
      <c r="AM37" s="237"/>
      <c r="AN37" s="237"/>
      <c r="AO37" s="237"/>
      <c r="AP37" s="237"/>
      <c r="AQ37" s="237"/>
      <c r="AR37" s="237"/>
      <c r="AS37" s="237"/>
      <c r="AT37" s="237"/>
      <c r="AU37" s="237"/>
      <c r="AV37" s="237"/>
      <c r="AW37" s="237"/>
      <c r="AX37" s="237"/>
      <c r="AY37" s="237"/>
      <c r="AZ37" s="237"/>
    </row>
    <row r="38" spans="1:52">
      <c r="A38" s="237"/>
      <c r="B38" s="237"/>
      <c r="C38" s="237"/>
      <c r="D38" s="237"/>
      <c r="E38" s="237"/>
      <c r="F38" s="237"/>
      <c r="G38" s="237"/>
      <c r="H38" s="237"/>
      <c r="I38" s="237"/>
      <c r="J38" s="237"/>
      <c r="K38" s="237"/>
      <c r="L38" s="237"/>
      <c r="M38" s="237"/>
      <c r="N38" s="237"/>
      <c r="O38" s="237"/>
      <c r="P38" s="237"/>
      <c r="Q38" s="237"/>
      <c r="R38" s="237"/>
      <c r="S38" s="237"/>
      <c r="T38" s="237"/>
      <c r="U38" s="237"/>
      <c r="V38" s="237"/>
      <c r="W38" s="237"/>
      <c r="X38" s="237"/>
      <c r="Y38" s="46"/>
      <c r="Z38" s="46"/>
      <c r="AA38" s="46"/>
      <c r="AB38" s="46"/>
      <c r="AC38" s="46"/>
      <c r="AD38" s="46"/>
      <c r="AE38" s="46"/>
      <c r="AF38" s="46"/>
      <c r="AG38" s="46"/>
      <c r="AH38" s="46"/>
      <c r="AI38" s="46"/>
      <c r="AJ38" s="46"/>
      <c r="AK38" s="46"/>
      <c r="AL38" s="46"/>
      <c r="AM38" s="46"/>
      <c r="AN38" s="46"/>
      <c r="AO38" s="46"/>
      <c r="AP38" s="46"/>
      <c r="AQ38" s="46"/>
      <c r="AR38" s="46"/>
      <c r="AS38" s="46"/>
      <c r="AT38" s="46"/>
      <c r="AU38" s="46"/>
      <c r="AV38" s="46"/>
      <c r="AW38" s="46"/>
      <c r="AX38" s="46"/>
      <c r="AY38" s="46"/>
      <c r="AZ38" s="46"/>
    </row>
    <row r="39" spans="1:52">
      <c r="A39" s="237"/>
      <c r="B39" s="237"/>
      <c r="C39" s="237"/>
      <c r="D39" s="237"/>
      <c r="E39" s="237"/>
      <c r="F39" s="237"/>
      <c r="G39" s="237"/>
      <c r="H39" s="237"/>
      <c r="I39" s="237"/>
      <c r="J39" s="237"/>
      <c r="K39" s="237"/>
      <c r="L39" s="237"/>
      <c r="M39" s="237"/>
      <c r="N39" s="237"/>
      <c r="O39" s="237"/>
      <c r="P39" s="237"/>
      <c r="Q39" s="237"/>
      <c r="R39" s="237"/>
      <c r="S39" s="237"/>
      <c r="T39" s="237"/>
      <c r="U39" s="237"/>
      <c r="V39" s="237"/>
      <c r="W39" s="237"/>
      <c r="X39" s="237"/>
      <c r="Y39" s="46"/>
      <c r="Z39" s="46"/>
      <c r="AA39" s="46"/>
      <c r="AB39" s="46"/>
      <c r="AC39" s="46"/>
      <c r="AD39" s="46"/>
      <c r="AE39" s="46"/>
      <c r="AF39" s="46"/>
      <c r="AG39" s="46"/>
      <c r="AH39" s="46"/>
      <c r="AI39" s="46"/>
      <c r="AJ39" s="46"/>
      <c r="AK39" s="46"/>
      <c r="AL39" s="46"/>
      <c r="AM39" s="46"/>
      <c r="AN39" s="46"/>
      <c r="AO39" s="46"/>
      <c r="AP39" s="46"/>
      <c r="AQ39" s="46"/>
      <c r="AR39" s="46"/>
      <c r="AS39" s="46"/>
      <c r="AT39" s="46"/>
      <c r="AU39" s="46"/>
      <c r="AV39" s="46"/>
      <c r="AW39" s="46"/>
      <c r="AX39" s="46"/>
      <c r="AY39" s="46"/>
      <c r="AZ39" s="46"/>
    </row>
    <row r="40" spans="1:52">
      <c r="A40" s="237"/>
      <c r="B40" s="237"/>
      <c r="C40" s="237"/>
      <c r="D40" s="237"/>
      <c r="E40" s="237"/>
      <c r="F40" s="237"/>
      <c r="G40" s="237"/>
      <c r="H40" s="237"/>
      <c r="I40" s="237"/>
      <c r="J40" s="237"/>
      <c r="K40" s="237"/>
      <c r="L40" s="237"/>
      <c r="M40" s="237"/>
      <c r="N40" s="237"/>
      <c r="O40" s="237"/>
      <c r="P40" s="237"/>
      <c r="Q40" s="237"/>
      <c r="R40" s="237"/>
      <c r="S40" s="237"/>
      <c r="T40" s="237"/>
      <c r="U40" s="237"/>
      <c r="V40" s="237"/>
      <c r="W40" s="237"/>
      <c r="X40" s="237"/>
      <c r="Y40" s="284"/>
      <c r="Z40" s="284"/>
      <c r="AA40" s="284"/>
      <c r="AB40" s="284"/>
      <c r="AC40" s="284"/>
      <c r="AD40" s="284"/>
      <c r="AE40" s="284"/>
      <c r="AF40" s="284"/>
      <c r="AG40" s="284"/>
      <c r="AH40" s="284"/>
      <c r="AI40" s="284"/>
      <c r="AJ40" s="284"/>
      <c r="AK40" s="284"/>
      <c r="AL40" s="284"/>
      <c r="AM40" s="284"/>
      <c r="AN40" s="284"/>
      <c r="AO40" s="284"/>
      <c r="AP40" s="284"/>
      <c r="AQ40" s="284"/>
      <c r="AR40" s="284"/>
      <c r="AS40" s="284"/>
      <c r="AT40" s="284"/>
      <c r="AU40" s="284"/>
      <c r="AV40" s="284"/>
      <c r="AW40" s="284"/>
      <c r="AX40" s="284"/>
      <c r="AY40" s="284"/>
      <c r="AZ40" s="284"/>
    </row>
    <row r="41" spans="1:52">
      <c r="A41" s="237"/>
      <c r="B41" s="237"/>
      <c r="C41" s="237"/>
      <c r="D41" s="237"/>
      <c r="E41" s="237"/>
      <c r="F41" s="237"/>
      <c r="G41" s="237"/>
      <c r="H41" s="237"/>
      <c r="I41" s="237"/>
      <c r="J41" s="237"/>
      <c r="K41" s="237"/>
      <c r="L41" s="237"/>
      <c r="M41" s="237"/>
      <c r="N41" s="237"/>
      <c r="O41" s="237"/>
      <c r="P41" s="237"/>
      <c r="Q41" s="237"/>
      <c r="R41" s="237"/>
      <c r="S41" s="237"/>
      <c r="T41" s="237"/>
      <c r="U41" s="237"/>
      <c r="V41" s="237"/>
      <c r="W41" s="237"/>
      <c r="X41" s="237"/>
      <c r="Y41" s="237"/>
      <c r="Z41" s="237"/>
      <c r="AA41" s="237"/>
      <c r="AB41" s="237"/>
      <c r="AC41" s="237"/>
      <c r="AD41" s="237"/>
      <c r="AE41" s="237"/>
      <c r="AF41" s="237"/>
      <c r="AG41" s="237"/>
      <c r="AH41" s="237"/>
      <c r="AI41" s="237"/>
      <c r="AJ41" s="237"/>
      <c r="AK41" s="237"/>
      <c r="AL41" s="237"/>
      <c r="AM41" s="237"/>
      <c r="AN41" s="237"/>
      <c r="AO41" s="237"/>
      <c r="AP41" s="237"/>
      <c r="AQ41" s="237"/>
      <c r="AR41" s="237"/>
      <c r="AS41" s="237"/>
      <c r="AT41" s="237"/>
      <c r="AU41" s="237"/>
      <c r="AV41" s="237"/>
      <c r="AW41" s="237"/>
      <c r="AX41" s="237"/>
      <c r="AY41" s="237"/>
      <c r="AZ41" s="237"/>
    </row>
    <row r="42" spans="1:52">
      <c r="A42" s="237"/>
      <c r="B42" s="237"/>
      <c r="C42" s="237"/>
      <c r="D42" s="237"/>
      <c r="E42" s="237"/>
      <c r="F42" s="237"/>
      <c r="G42" s="237"/>
      <c r="H42" s="237"/>
      <c r="I42" s="237"/>
      <c r="J42" s="237"/>
      <c r="K42" s="237"/>
      <c r="L42" s="237"/>
      <c r="M42" s="237"/>
      <c r="N42" s="237"/>
      <c r="O42" s="237"/>
      <c r="P42" s="237"/>
      <c r="Q42" s="237"/>
      <c r="R42" s="237"/>
      <c r="S42" s="237"/>
      <c r="T42" s="237"/>
      <c r="U42" s="237"/>
      <c r="V42" s="237"/>
      <c r="W42" s="237"/>
      <c r="X42" s="237"/>
      <c r="Y42" s="237"/>
      <c r="Z42" s="237"/>
      <c r="AA42" s="237"/>
      <c r="AB42" s="237"/>
      <c r="AC42" s="237"/>
      <c r="AD42" s="237"/>
      <c r="AE42" s="237"/>
      <c r="AF42" s="237"/>
      <c r="AG42" s="237"/>
      <c r="AH42" s="237"/>
      <c r="AI42" s="237"/>
      <c r="AJ42" s="237"/>
      <c r="AK42" s="237"/>
      <c r="AL42" s="237"/>
      <c r="AM42" s="237"/>
      <c r="AN42" s="237"/>
      <c r="AO42" s="237"/>
      <c r="AP42" s="237"/>
      <c r="AQ42" s="237"/>
      <c r="AR42" s="237"/>
      <c r="AS42" s="237"/>
      <c r="AT42" s="237"/>
      <c r="AU42" s="237"/>
      <c r="AV42" s="237"/>
      <c r="AW42" s="237"/>
      <c r="AX42" s="237"/>
      <c r="AY42" s="237"/>
      <c r="AZ42" s="237"/>
    </row>
    <row r="43" spans="1:52">
      <c r="A43" s="237"/>
      <c r="B43" s="237"/>
      <c r="C43" s="237"/>
      <c r="D43" s="237"/>
      <c r="E43" s="237"/>
      <c r="F43" s="237"/>
      <c r="G43" s="237"/>
      <c r="H43" s="237"/>
      <c r="I43" s="237"/>
      <c r="J43" s="237"/>
      <c r="K43" s="237"/>
      <c r="L43" s="237"/>
      <c r="M43" s="237"/>
      <c r="N43" s="237"/>
      <c r="O43" s="237"/>
      <c r="P43" s="237"/>
      <c r="Q43" s="237"/>
      <c r="R43" s="237"/>
      <c r="S43" s="237"/>
      <c r="T43" s="237"/>
      <c r="U43" s="237"/>
      <c r="V43" s="237"/>
      <c r="W43" s="237"/>
      <c r="X43" s="237"/>
      <c r="Y43" s="46"/>
      <c r="Z43" s="46"/>
      <c r="AA43" s="46"/>
      <c r="AB43" s="46"/>
      <c r="AC43" s="46"/>
      <c r="AD43" s="46"/>
      <c r="AE43" s="46"/>
      <c r="AF43" s="46"/>
      <c r="AG43" s="46"/>
      <c r="AH43" s="46"/>
      <c r="AI43" s="46"/>
      <c r="AJ43" s="46"/>
      <c r="AK43" s="46"/>
      <c r="AL43" s="46"/>
      <c r="AM43" s="46"/>
      <c r="AN43" s="46"/>
      <c r="AO43" s="46"/>
      <c r="AP43" s="46"/>
      <c r="AQ43" s="46"/>
      <c r="AR43" s="46"/>
      <c r="AS43" s="46"/>
      <c r="AT43" s="46"/>
      <c r="AU43" s="46"/>
      <c r="AV43" s="46"/>
      <c r="AW43" s="46"/>
      <c r="AX43" s="46"/>
      <c r="AY43" s="46"/>
      <c r="AZ43" s="46"/>
    </row>
    <row r="44" spans="1:52">
      <c r="A44" s="237"/>
      <c r="B44" s="237"/>
      <c r="C44" s="237"/>
      <c r="D44" s="237"/>
      <c r="E44" s="237"/>
      <c r="F44" s="237"/>
      <c r="G44" s="237"/>
      <c r="H44" s="237"/>
      <c r="I44" s="237"/>
      <c r="J44" s="237"/>
      <c r="K44" s="237"/>
      <c r="L44" s="237"/>
      <c r="M44" s="237"/>
      <c r="N44" s="237"/>
      <c r="O44" s="237"/>
      <c r="P44" s="237"/>
      <c r="Q44" s="237"/>
      <c r="R44" s="237"/>
      <c r="S44" s="237"/>
      <c r="T44" s="237"/>
      <c r="U44" s="237"/>
      <c r="V44" s="237"/>
      <c r="W44" s="237"/>
      <c r="X44" s="237"/>
      <c r="Y44" s="46"/>
      <c r="Z44" s="46"/>
      <c r="AA44" s="46"/>
      <c r="AB44" s="46"/>
      <c r="AC44" s="46"/>
      <c r="AD44" s="46"/>
      <c r="AE44" s="46"/>
      <c r="AF44" s="46"/>
      <c r="AG44" s="46"/>
      <c r="AH44" s="46"/>
      <c r="AI44" s="46"/>
      <c r="AJ44" s="46"/>
      <c r="AK44" s="46"/>
      <c r="AL44" s="46"/>
      <c r="AM44" s="46"/>
      <c r="AN44" s="46"/>
      <c r="AO44" s="46"/>
      <c r="AP44" s="46"/>
      <c r="AQ44" s="46"/>
      <c r="AR44" s="46"/>
      <c r="AS44" s="46"/>
      <c r="AT44" s="46"/>
      <c r="AU44" s="46"/>
      <c r="AV44" s="46"/>
      <c r="AW44" s="46"/>
      <c r="AX44" s="46"/>
      <c r="AY44" s="46"/>
      <c r="AZ44" s="46"/>
    </row>
    <row r="45" spans="1:52">
      <c r="A45" s="237"/>
      <c r="B45" s="237"/>
      <c r="C45" s="237"/>
      <c r="D45" s="237"/>
      <c r="E45" s="237"/>
      <c r="F45" s="237"/>
      <c r="G45" s="237"/>
      <c r="H45" s="237"/>
      <c r="I45" s="237"/>
      <c r="J45" s="237"/>
      <c r="K45" s="237"/>
      <c r="L45" s="237"/>
      <c r="M45" s="237"/>
      <c r="N45" s="237"/>
      <c r="O45" s="237"/>
      <c r="P45" s="237"/>
      <c r="Q45" s="237"/>
      <c r="R45" s="237"/>
      <c r="S45" s="237"/>
      <c r="T45" s="237"/>
      <c r="U45" s="237"/>
      <c r="V45" s="237"/>
      <c r="W45" s="237"/>
      <c r="X45" s="237"/>
      <c r="Y45" s="284"/>
      <c r="Z45" s="284"/>
      <c r="AA45" s="284"/>
      <c r="AB45" s="284"/>
      <c r="AC45" s="284"/>
      <c r="AD45" s="284"/>
      <c r="AE45" s="284"/>
      <c r="AF45" s="284"/>
      <c r="AG45" s="284"/>
      <c r="AH45" s="284"/>
      <c r="AI45" s="284"/>
      <c r="AJ45" s="284"/>
      <c r="AK45" s="284"/>
      <c r="AL45" s="284"/>
      <c r="AM45" s="284"/>
      <c r="AN45" s="284"/>
      <c r="AO45" s="284"/>
      <c r="AP45" s="284"/>
      <c r="AQ45" s="284"/>
      <c r="AR45" s="284"/>
      <c r="AS45" s="284"/>
      <c r="AT45" s="284"/>
      <c r="AU45" s="284"/>
      <c r="AV45" s="284"/>
      <c r="AW45" s="284"/>
      <c r="AX45" s="284"/>
      <c r="AY45" s="284"/>
      <c r="AZ45" s="284"/>
    </row>
    <row r="46" spans="1:52">
      <c r="A46" s="237"/>
      <c r="B46" s="237"/>
      <c r="C46" s="237"/>
      <c r="D46" s="237"/>
      <c r="E46" s="237"/>
      <c r="F46" s="237"/>
      <c r="G46" s="237"/>
      <c r="H46" s="237"/>
      <c r="I46" s="237"/>
      <c r="J46" s="237"/>
      <c r="K46" s="237"/>
      <c r="L46" s="237"/>
      <c r="M46" s="237"/>
      <c r="N46" s="237"/>
      <c r="O46" s="237"/>
      <c r="P46" s="237"/>
      <c r="Q46" s="237"/>
      <c r="R46" s="237"/>
      <c r="S46" s="237"/>
      <c r="T46" s="237"/>
      <c r="U46" s="237"/>
      <c r="V46" s="237"/>
      <c r="W46" s="237"/>
      <c r="X46" s="237"/>
      <c r="Y46" s="237"/>
      <c r="Z46" s="237"/>
      <c r="AA46" s="237"/>
      <c r="AB46" s="237"/>
      <c r="AC46" s="237"/>
      <c r="AD46" s="237"/>
      <c r="AE46" s="237"/>
      <c r="AF46" s="237"/>
      <c r="AG46" s="237"/>
      <c r="AH46" s="237"/>
      <c r="AI46" s="237"/>
      <c r="AJ46" s="237"/>
      <c r="AK46" s="237"/>
      <c r="AL46" s="237"/>
      <c r="AM46" s="237"/>
      <c r="AN46" s="237"/>
      <c r="AO46" s="237"/>
      <c r="AP46" s="237"/>
      <c r="AQ46" s="237"/>
      <c r="AR46" s="237"/>
      <c r="AS46" s="237"/>
      <c r="AT46" s="237"/>
      <c r="AU46" s="237"/>
      <c r="AV46" s="237"/>
      <c r="AW46" s="237"/>
      <c r="AX46" s="237"/>
      <c r="AY46" s="237"/>
      <c r="AZ46" s="237"/>
    </row>
    <row r="47" spans="1:52">
      <c r="A47" s="237"/>
      <c r="B47" s="237"/>
      <c r="C47" s="237"/>
      <c r="D47" s="237"/>
      <c r="E47" s="237"/>
      <c r="F47" s="237"/>
      <c r="G47" s="237"/>
      <c r="H47" s="237"/>
      <c r="I47" s="237"/>
      <c r="J47" s="237"/>
      <c r="K47" s="237"/>
      <c r="L47" s="237"/>
      <c r="M47" s="237"/>
      <c r="N47" s="237"/>
      <c r="O47" s="237"/>
      <c r="P47" s="237"/>
      <c r="Q47" s="237"/>
      <c r="R47" s="237"/>
      <c r="S47" s="237"/>
      <c r="T47" s="237"/>
      <c r="U47" s="237"/>
      <c r="V47" s="237"/>
      <c r="W47" s="237"/>
      <c r="X47" s="237"/>
      <c r="Y47" s="237"/>
      <c r="Z47" s="237"/>
      <c r="AA47" s="237"/>
      <c r="AB47" s="237"/>
      <c r="AC47" s="237"/>
      <c r="AD47" s="237"/>
      <c r="AE47" s="237"/>
      <c r="AF47" s="237"/>
      <c r="AG47" s="237"/>
      <c r="AH47" s="237"/>
      <c r="AI47" s="237"/>
      <c r="AJ47" s="237"/>
      <c r="AK47" s="237"/>
      <c r="AL47" s="237"/>
      <c r="AM47" s="237"/>
      <c r="AN47" s="237"/>
      <c r="AO47" s="237"/>
      <c r="AP47" s="237"/>
      <c r="AQ47" s="237"/>
      <c r="AR47" s="237"/>
      <c r="AS47" s="237"/>
      <c r="AT47" s="237"/>
      <c r="AU47" s="237"/>
      <c r="AV47" s="237"/>
      <c r="AW47" s="237"/>
      <c r="AX47" s="237"/>
      <c r="AY47" s="237"/>
      <c r="AZ47" s="237"/>
    </row>
    <row r="48" spans="1:52">
      <c r="A48" s="237"/>
      <c r="B48" s="237"/>
      <c r="C48" s="237"/>
      <c r="D48" s="237"/>
      <c r="E48" s="237"/>
      <c r="F48" s="237"/>
      <c r="G48" s="237"/>
      <c r="H48" s="237"/>
      <c r="I48" s="237"/>
      <c r="J48" s="237"/>
      <c r="K48" s="237"/>
      <c r="L48" s="237"/>
      <c r="M48" s="237"/>
      <c r="N48" s="237"/>
      <c r="O48" s="237"/>
      <c r="P48" s="237"/>
      <c r="Q48" s="237"/>
      <c r="R48" s="237"/>
      <c r="S48" s="237"/>
      <c r="T48" s="237"/>
      <c r="U48" s="237"/>
      <c r="V48" s="237"/>
      <c r="W48" s="237"/>
      <c r="X48" s="237"/>
      <c r="Y48" s="46"/>
      <c r="Z48" s="46"/>
      <c r="AA48" s="46"/>
      <c r="AB48" s="46"/>
      <c r="AC48" s="46"/>
      <c r="AD48" s="46"/>
      <c r="AE48" s="46"/>
      <c r="AF48" s="46"/>
      <c r="AG48" s="46"/>
      <c r="AH48" s="46"/>
      <c r="AI48" s="46"/>
      <c r="AJ48" s="46"/>
      <c r="AK48" s="46"/>
      <c r="AL48" s="46"/>
      <c r="AM48" s="46"/>
      <c r="AN48" s="46"/>
      <c r="AO48" s="46"/>
      <c r="AP48" s="46"/>
      <c r="AQ48" s="46"/>
      <c r="AR48" s="46"/>
      <c r="AS48" s="46"/>
      <c r="AT48" s="46"/>
      <c r="AU48" s="46"/>
      <c r="AV48" s="46"/>
      <c r="AW48" s="46"/>
      <c r="AX48" s="46"/>
      <c r="AY48" s="46"/>
      <c r="AZ48" s="46"/>
    </row>
    <row r="49" spans="1:52">
      <c r="A49" s="237"/>
      <c r="B49" s="237"/>
      <c r="C49" s="237"/>
      <c r="D49" s="237"/>
      <c r="E49" s="237"/>
      <c r="F49" s="237"/>
      <c r="G49" s="237"/>
      <c r="H49" s="237"/>
      <c r="I49" s="237"/>
      <c r="J49" s="237"/>
      <c r="K49" s="237"/>
      <c r="L49" s="237"/>
      <c r="M49" s="237"/>
      <c r="N49" s="237"/>
      <c r="O49" s="237"/>
      <c r="P49" s="237"/>
      <c r="Q49" s="237"/>
      <c r="R49" s="237"/>
      <c r="S49" s="237"/>
      <c r="T49" s="237"/>
      <c r="U49" s="237"/>
      <c r="V49" s="237"/>
      <c r="W49" s="237"/>
      <c r="X49" s="237"/>
      <c r="Y49" s="46"/>
      <c r="Z49" s="46"/>
      <c r="AA49" s="46"/>
      <c r="AB49" s="46"/>
      <c r="AC49" s="46"/>
      <c r="AD49" s="46"/>
      <c r="AE49" s="46"/>
      <c r="AF49" s="46"/>
      <c r="AG49" s="46"/>
      <c r="AH49" s="46"/>
      <c r="AI49" s="46"/>
      <c r="AJ49" s="46"/>
      <c r="AK49" s="46"/>
      <c r="AL49" s="46"/>
      <c r="AM49" s="46"/>
      <c r="AN49" s="46"/>
      <c r="AO49" s="46"/>
      <c r="AP49" s="46"/>
      <c r="AQ49" s="46"/>
      <c r="AR49" s="46"/>
      <c r="AS49" s="46"/>
      <c r="AT49" s="46"/>
      <c r="AU49" s="46"/>
      <c r="AV49" s="46"/>
      <c r="AW49" s="46"/>
      <c r="AX49" s="46"/>
      <c r="AY49" s="46"/>
      <c r="AZ49" s="46"/>
    </row>
    <row r="50" spans="1:52">
      <c r="A50" s="237"/>
      <c r="B50" s="237"/>
      <c r="C50" s="237"/>
      <c r="D50" s="237"/>
      <c r="E50" s="237"/>
      <c r="F50" s="237"/>
      <c r="G50" s="237"/>
      <c r="H50" s="237"/>
      <c r="I50" s="237"/>
      <c r="J50" s="237"/>
      <c r="K50" s="237"/>
      <c r="L50" s="237"/>
      <c r="M50" s="237"/>
      <c r="N50" s="237"/>
      <c r="O50" s="237"/>
      <c r="P50" s="237"/>
      <c r="Q50" s="237"/>
      <c r="R50" s="237"/>
      <c r="S50" s="237"/>
      <c r="T50" s="237"/>
      <c r="U50" s="237"/>
      <c r="V50" s="237"/>
      <c r="W50" s="237"/>
      <c r="X50" s="237"/>
      <c r="Y50" s="284"/>
      <c r="Z50" s="284"/>
      <c r="AA50" s="284"/>
      <c r="AB50" s="284"/>
      <c r="AC50" s="284"/>
      <c r="AD50" s="284"/>
      <c r="AE50" s="284"/>
      <c r="AF50" s="284"/>
      <c r="AG50" s="284"/>
      <c r="AH50" s="284"/>
      <c r="AI50" s="284"/>
      <c r="AJ50" s="284"/>
      <c r="AK50" s="284"/>
      <c r="AL50" s="284"/>
      <c r="AM50" s="284"/>
      <c r="AN50" s="284"/>
      <c r="AO50" s="284"/>
      <c r="AP50" s="284"/>
      <c r="AQ50" s="284"/>
      <c r="AR50" s="284"/>
      <c r="AS50" s="284"/>
      <c r="AT50" s="284"/>
      <c r="AU50" s="284"/>
      <c r="AV50" s="284"/>
      <c r="AW50" s="284"/>
      <c r="AX50" s="284"/>
      <c r="AY50" s="284"/>
      <c r="AZ50" s="284"/>
    </row>
    <row r="51" spans="1:52">
      <c r="A51" s="237"/>
      <c r="B51" s="237"/>
      <c r="C51" s="237"/>
      <c r="D51" s="237"/>
      <c r="E51" s="237"/>
      <c r="F51" s="237"/>
      <c r="G51" s="237"/>
      <c r="H51" s="237"/>
      <c r="I51" s="237"/>
      <c r="J51" s="237"/>
      <c r="K51" s="237"/>
      <c r="L51" s="237"/>
      <c r="M51" s="237"/>
      <c r="N51" s="237"/>
      <c r="O51" s="237"/>
      <c r="P51" s="237"/>
      <c r="Q51" s="237"/>
      <c r="R51" s="237"/>
      <c r="S51" s="237"/>
      <c r="T51" s="237"/>
      <c r="U51" s="237"/>
      <c r="V51" s="237"/>
      <c r="W51" s="237"/>
      <c r="X51" s="237"/>
      <c r="Y51" s="237"/>
      <c r="Z51" s="237"/>
      <c r="AA51" s="237"/>
      <c r="AB51" s="237"/>
      <c r="AC51" s="237"/>
      <c r="AD51" s="237"/>
      <c r="AE51" s="237"/>
      <c r="AF51" s="237"/>
      <c r="AG51" s="237"/>
      <c r="AH51" s="237"/>
      <c r="AI51" s="237"/>
      <c r="AJ51" s="237"/>
      <c r="AK51" s="237"/>
      <c r="AL51" s="237"/>
      <c r="AM51" s="237"/>
      <c r="AN51" s="237"/>
      <c r="AO51" s="237"/>
      <c r="AP51" s="237"/>
      <c r="AQ51" s="237"/>
      <c r="AR51" s="237"/>
      <c r="AS51" s="237"/>
      <c r="AT51" s="237"/>
      <c r="AU51" s="237"/>
      <c r="AV51" s="237"/>
      <c r="AW51" s="237"/>
      <c r="AX51" s="237"/>
      <c r="AY51" s="237"/>
      <c r="AZ51" s="237"/>
    </row>
    <row r="52" spans="1:52">
      <c r="A52" s="237"/>
      <c r="B52" s="237"/>
      <c r="C52" s="237"/>
      <c r="D52" s="237"/>
      <c r="E52" s="237"/>
      <c r="F52" s="237"/>
      <c r="G52" s="237"/>
      <c r="H52" s="237"/>
      <c r="I52" s="237"/>
      <c r="J52" s="237"/>
      <c r="K52" s="237"/>
      <c r="L52" s="237"/>
      <c r="M52" s="237"/>
      <c r="N52" s="237"/>
      <c r="O52" s="237"/>
      <c r="P52" s="237"/>
      <c r="Q52" s="237"/>
      <c r="R52" s="237"/>
      <c r="S52" s="237"/>
      <c r="T52" s="237"/>
      <c r="U52" s="237"/>
      <c r="V52" s="237"/>
      <c r="W52" s="237"/>
      <c r="X52" s="237"/>
      <c r="Y52" s="237"/>
      <c r="Z52" s="237"/>
      <c r="AA52" s="237"/>
      <c r="AB52" s="237"/>
      <c r="AC52" s="237"/>
      <c r="AD52" s="237"/>
      <c r="AE52" s="237"/>
      <c r="AF52" s="237"/>
      <c r="AG52" s="237"/>
      <c r="AH52" s="237"/>
      <c r="AI52" s="237"/>
      <c r="AJ52" s="237"/>
      <c r="AK52" s="237"/>
      <c r="AL52" s="237"/>
      <c r="AM52" s="237"/>
      <c r="AN52" s="237"/>
      <c r="AO52" s="237"/>
      <c r="AP52" s="237"/>
      <c r="AQ52" s="237"/>
      <c r="AR52" s="237"/>
      <c r="AS52" s="237"/>
      <c r="AT52" s="237"/>
      <c r="AU52" s="237"/>
      <c r="AV52" s="237"/>
      <c r="AW52" s="237"/>
      <c r="AX52" s="237"/>
      <c r="AY52" s="237"/>
      <c r="AZ52" s="237"/>
    </row>
    <row r="53" spans="1:52" s="285" customFormat="1">
      <c r="A53" s="290"/>
      <c r="B53" s="290"/>
      <c r="C53" s="291" t="s">
        <v>246</v>
      </c>
      <c r="D53" s="290"/>
      <c r="E53" s="290"/>
      <c r="F53" s="291"/>
      <c r="G53" s="290"/>
      <c r="H53" s="290"/>
      <c r="I53" s="290"/>
      <c r="J53" s="290"/>
      <c r="K53" s="290"/>
      <c r="L53" s="290"/>
      <c r="M53" s="290"/>
      <c r="N53" s="290"/>
      <c r="O53" s="290"/>
      <c r="P53" s="290"/>
      <c r="Q53" s="290"/>
      <c r="R53" s="290"/>
      <c r="S53" s="290"/>
      <c r="T53" s="290"/>
      <c r="U53" s="290"/>
      <c r="V53" s="290"/>
      <c r="W53" s="290"/>
      <c r="X53" s="290"/>
      <c r="Y53" s="46"/>
      <c r="Z53" s="46"/>
      <c r="AA53" s="46"/>
      <c r="AB53" s="46"/>
      <c r="AC53" s="46"/>
      <c r="AD53" s="46"/>
      <c r="AE53" s="46"/>
      <c r="AF53" s="46"/>
      <c r="AG53" s="46"/>
      <c r="AH53" s="46"/>
      <c r="AI53" s="46"/>
      <c r="AJ53" s="46"/>
      <c r="AK53" s="46"/>
      <c r="AL53" s="46"/>
      <c r="AM53" s="46"/>
      <c r="AN53" s="46"/>
      <c r="AO53" s="46"/>
      <c r="AP53" s="46"/>
      <c r="AQ53" s="46"/>
      <c r="AR53" s="46"/>
      <c r="AS53" s="46"/>
      <c r="AT53" s="46"/>
      <c r="AU53" s="46"/>
      <c r="AV53" s="46"/>
      <c r="AW53" s="46"/>
      <c r="AX53" s="46"/>
      <c r="AY53" s="46"/>
      <c r="AZ53" s="46"/>
    </row>
    <row r="54" spans="1:52">
      <c r="A54" s="237"/>
      <c r="B54" s="237"/>
      <c r="C54" s="237"/>
      <c r="D54" s="237"/>
      <c r="E54" s="237"/>
      <c r="F54" s="237"/>
      <c r="G54" s="237"/>
      <c r="H54" s="237"/>
      <c r="I54" s="237"/>
      <c r="J54" s="237"/>
      <c r="K54" s="237"/>
      <c r="L54" s="237"/>
      <c r="M54" s="237"/>
      <c r="N54" s="237"/>
      <c r="O54" s="237"/>
      <c r="P54" s="237"/>
      <c r="Q54" s="237"/>
      <c r="R54" s="237"/>
      <c r="S54" s="237"/>
      <c r="T54" s="237"/>
      <c r="U54" s="237"/>
      <c r="V54" s="237"/>
      <c r="W54" s="237"/>
      <c r="X54" s="237"/>
      <c r="Y54" s="46"/>
      <c r="Z54" s="46"/>
      <c r="AA54" s="46"/>
      <c r="AB54" s="46"/>
      <c r="AC54" s="46"/>
      <c r="AD54" s="46"/>
      <c r="AE54" s="46"/>
      <c r="AF54" s="46"/>
      <c r="AG54" s="46"/>
      <c r="AH54" s="46"/>
      <c r="AI54" s="46"/>
      <c r="AJ54" s="46"/>
      <c r="AK54" s="46"/>
      <c r="AL54" s="46"/>
      <c r="AM54" s="46"/>
      <c r="AN54" s="46"/>
      <c r="AO54" s="46"/>
      <c r="AP54" s="46"/>
      <c r="AQ54" s="46"/>
      <c r="AR54" s="46"/>
      <c r="AS54" s="46"/>
      <c r="AT54" s="46"/>
      <c r="AU54" s="46"/>
      <c r="AV54" s="46"/>
      <c r="AW54" s="46"/>
      <c r="AX54" s="46"/>
      <c r="AY54" s="46"/>
      <c r="AZ54" s="46"/>
    </row>
    <row r="55" spans="1:52">
      <c r="A55" s="237"/>
      <c r="B55" s="237"/>
      <c r="C55" s="237"/>
      <c r="D55" s="237"/>
      <c r="E55" s="237"/>
      <c r="F55" s="237"/>
      <c r="G55" s="237"/>
      <c r="H55" s="237"/>
      <c r="I55" s="237"/>
      <c r="J55" s="237"/>
      <c r="K55" s="237"/>
      <c r="L55" s="237"/>
      <c r="M55" s="237"/>
      <c r="N55" s="237"/>
      <c r="O55" s="237"/>
      <c r="P55" s="237"/>
      <c r="Q55" s="237"/>
      <c r="R55" s="237"/>
      <c r="S55" s="237"/>
      <c r="T55" s="237"/>
      <c r="U55" s="237"/>
      <c r="V55" s="237"/>
      <c r="W55" s="237"/>
      <c r="X55" s="237"/>
      <c r="Y55" s="284"/>
      <c r="Z55" s="284"/>
      <c r="AA55" s="284"/>
      <c r="AB55" s="284"/>
      <c r="AC55" s="284"/>
      <c r="AD55" s="284"/>
      <c r="AE55" s="284"/>
      <c r="AF55" s="284"/>
      <c r="AG55" s="284"/>
      <c r="AH55" s="284"/>
      <c r="AI55" s="284"/>
      <c r="AJ55" s="284"/>
      <c r="AK55" s="284"/>
      <c r="AL55" s="284"/>
      <c r="AM55" s="284"/>
      <c r="AN55" s="284"/>
      <c r="AO55" s="284"/>
      <c r="AP55" s="284"/>
      <c r="AQ55" s="284"/>
      <c r="AR55" s="284"/>
      <c r="AS55" s="284"/>
      <c r="AT55" s="284"/>
      <c r="AU55" s="284"/>
      <c r="AV55" s="284"/>
      <c r="AW55" s="284"/>
      <c r="AX55" s="284"/>
      <c r="AY55" s="284"/>
      <c r="AZ55" s="284"/>
    </row>
    <row r="56" spans="1:52">
      <c r="A56" s="237"/>
      <c r="B56" s="237"/>
      <c r="C56" s="237"/>
      <c r="D56" s="237"/>
      <c r="E56" s="237"/>
      <c r="F56" s="237"/>
      <c r="G56" s="237"/>
      <c r="H56" s="237"/>
      <c r="I56" s="237"/>
      <c r="J56" s="237"/>
      <c r="K56" s="237"/>
      <c r="L56" s="237"/>
      <c r="M56" s="237"/>
      <c r="N56" s="237"/>
      <c r="O56" s="237"/>
      <c r="P56" s="237"/>
      <c r="Q56" s="237"/>
      <c r="R56" s="237"/>
      <c r="S56" s="237"/>
      <c r="T56" s="237"/>
      <c r="U56" s="237"/>
      <c r="V56" s="237"/>
      <c r="W56" s="237"/>
      <c r="X56" s="237"/>
      <c r="Y56" s="237"/>
      <c r="Z56" s="237"/>
      <c r="AA56" s="237"/>
      <c r="AB56" s="237"/>
      <c r="AC56" s="237"/>
      <c r="AD56" s="237"/>
      <c r="AE56" s="237"/>
      <c r="AF56" s="237"/>
      <c r="AG56" s="237"/>
      <c r="AH56" s="237"/>
      <c r="AI56" s="237"/>
      <c r="AJ56" s="237"/>
      <c r="AK56" s="237"/>
      <c r="AL56" s="237"/>
      <c r="AM56" s="237"/>
      <c r="AN56" s="237"/>
      <c r="AO56" s="237"/>
      <c r="AP56" s="237"/>
      <c r="AQ56" s="237"/>
      <c r="AR56" s="237"/>
      <c r="AS56" s="237"/>
      <c r="AT56" s="237"/>
      <c r="AU56" s="237"/>
      <c r="AV56" s="237"/>
      <c r="AW56" s="237"/>
      <c r="AX56" s="237"/>
      <c r="AY56" s="237"/>
      <c r="AZ56" s="237"/>
    </row>
    <row r="57" spans="1:52">
      <c r="A57" s="237"/>
      <c r="B57" s="237"/>
      <c r="C57" s="237"/>
      <c r="D57" s="237"/>
      <c r="E57" s="237"/>
      <c r="F57" s="237"/>
      <c r="G57" s="237"/>
      <c r="H57" s="237"/>
      <c r="I57" s="237"/>
      <c r="J57" s="237"/>
      <c r="K57" s="237"/>
      <c r="L57" s="237"/>
      <c r="M57" s="237"/>
      <c r="N57" s="237"/>
      <c r="O57" s="237"/>
      <c r="P57" s="237"/>
      <c r="Q57" s="237"/>
      <c r="R57" s="237"/>
      <c r="S57" s="237"/>
      <c r="T57" s="237"/>
      <c r="U57" s="237"/>
      <c r="V57" s="237"/>
      <c r="W57" s="237"/>
      <c r="X57" s="237"/>
      <c r="Y57" s="237"/>
      <c r="Z57" s="237"/>
      <c r="AA57" s="237"/>
      <c r="AB57" s="237"/>
      <c r="AC57" s="237"/>
      <c r="AD57" s="237"/>
      <c r="AE57" s="237"/>
      <c r="AF57" s="237"/>
      <c r="AG57" s="237"/>
      <c r="AH57" s="237"/>
      <c r="AI57" s="237"/>
      <c r="AJ57" s="237"/>
      <c r="AK57" s="237"/>
      <c r="AL57" s="237"/>
      <c r="AM57" s="237"/>
      <c r="AN57" s="237"/>
      <c r="AO57" s="237"/>
      <c r="AP57" s="237"/>
      <c r="AQ57" s="237"/>
      <c r="AR57" s="237"/>
      <c r="AS57" s="237"/>
      <c r="AT57" s="237"/>
      <c r="AU57" s="237"/>
      <c r="AV57" s="237"/>
      <c r="AW57" s="237"/>
      <c r="AX57" s="237"/>
      <c r="AY57" s="237"/>
      <c r="AZ57" s="237"/>
    </row>
    <row r="58" spans="1:52">
      <c r="A58" s="237"/>
      <c r="B58" s="237"/>
      <c r="C58" s="237"/>
      <c r="D58" s="237"/>
      <c r="E58" s="237"/>
      <c r="F58" s="237"/>
      <c r="G58" s="237"/>
      <c r="H58" s="237"/>
      <c r="I58" s="237"/>
      <c r="J58" s="237"/>
      <c r="K58" s="237"/>
      <c r="L58" s="237"/>
      <c r="M58" s="237"/>
      <c r="N58" s="237"/>
      <c r="O58" s="237"/>
      <c r="P58" s="237"/>
      <c r="Q58" s="237"/>
      <c r="R58" s="237"/>
      <c r="S58" s="237"/>
      <c r="T58" s="237"/>
      <c r="U58" s="237"/>
      <c r="V58" s="237"/>
      <c r="W58" s="237"/>
      <c r="X58" s="237"/>
      <c r="Y58" s="46"/>
      <c r="Z58" s="46"/>
      <c r="AA58" s="46"/>
      <c r="AB58" s="46"/>
      <c r="AC58" s="46"/>
      <c r="AD58" s="46"/>
      <c r="AE58" s="46"/>
      <c r="AF58" s="46"/>
      <c r="AG58" s="46"/>
      <c r="AH58" s="46"/>
      <c r="AI58" s="46"/>
      <c r="AJ58" s="46"/>
      <c r="AK58" s="46"/>
      <c r="AL58" s="46"/>
      <c r="AM58" s="46"/>
      <c r="AN58" s="46"/>
      <c r="AO58" s="46"/>
      <c r="AP58" s="46"/>
      <c r="AQ58" s="46"/>
      <c r="AR58" s="46"/>
      <c r="AS58" s="46"/>
      <c r="AT58" s="46"/>
      <c r="AU58" s="46"/>
      <c r="AV58" s="46"/>
      <c r="AW58" s="46"/>
      <c r="AX58" s="46"/>
      <c r="AY58" s="46"/>
      <c r="AZ58" s="46"/>
    </row>
    <row r="59" spans="1:52">
      <c r="A59" s="237"/>
      <c r="B59" s="237"/>
      <c r="C59" s="237"/>
      <c r="D59" s="237"/>
      <c r="E59" s="237"/>
      <c r="F59" s="237"/>
      <c r="G59" s="237"/>
      <c r="H59" s="237"/>
      <c r="I59" s="237"/>
      <c r="J59" s="237"/>
      <c r="K59" s="237"/>
      <c r="L59" s="237"/>
      <c r="M59" s="237"/>
      <c r="N59" s="237"/>
      <c r="O59" s="237"/>
      <c r="P59" s="237"/>
      <c r="Q59" s="237"/>
      <c r="R59" s="237"/>
      <c r="S59" s="237"/>
      <c r="T59" s="237"/>
      <c r="U59" s="237"/>
      <c r="V59" s="237"/>
      <c r="W59" s="237"/>
      <c r="X59" s="237"/>
      <c r="Y59" s="46"/>
      <c r="Z59" s="46"/>
      <c r="AA59" s="46"/>
      <c r="AB59" s="46"/>
      <c r="AC59" s="46"/>
      <c r="AD59" s="46"/>
      <c r="AE59" s="46"/>
      <c r="AF59" s="46"/>
      <c r="AG59" s="46"/>
      <c r="AH59" s="46"/>
      <c r="AI59" s="46"/>
      <c r="AJ59" s="46"/>
      <c r="AK59" s="46"/>
      <c r="AL59" s="46"/>
      <c r="AM59" s="46"/>
      <c r="AN59" s="46"/>
      <c r="AO59" s="46"/>
      <c r="AP59" s="46"/>
      <c r="AQ59" s="46"/>
      <c r="AR59" s="46"/>
      <c r="AS59" s="46"/>
      <c r="AT59" s="46"/>
      <c r="AU59" s="46"/>
      <c r="AV59" s="46"/>
      <c r="AW59" s="46"/>
      <c r="AX59" s="46"/>
      <c r="AY59" s="46"/>
      <c r="AZ59" s="46"/>
    </row>
    <row r="60" spans="1:52">
      <c r="A60" s="237"/>
      <c r="B60" s="237"/>
      <c r="C60" s="237"/>
      <c r="D60" s="237"/>
      <c r="E60" s="237"/>
      <c r="F60" s="237"/>
      <c r="G60" s="237"/>
      <c r="H60" s="237"/>
      <c r="I60" s="237"/>
      <c r="J60" s="237"/>
      <c r="K60" s="237"/>
      <c r="L60" s="237"/>
      <c r="M60" s="237"/>
      <c r="N60" s="237"/>
      <c r="O60" s="237"/>
      <c r="P60" s="237"/>
      <c r="Q60" s="237"/>
      <c r="R60" s="237"/>
      <c r="S60" s="237"/>
      <c r="T60" s="237"/>
      <c r="U60" s="237"/>
      <c r="V60" s="237"/>
      <c r="W60" s="237"/>
      <c r="X60" s="237"/>
      <c r="Y60" s="284"/>
      <c r="Z60" s="284"/>
      <c r="AA60" s="284"/>
      <c r="AB60" s="284"/>
      <c r="AC60" s="284"/>
      <c r="AD60" s="284"/>
      <c r="AE60" s="284"/>
      <c r="AF60" s="284"/>
      <c r="AG60" s="284"/>
      <c r="AH60" s="284"/>
      <c r="AI60" s="284"/>
      <c r="AJ60" s="284"/>
      <c r="AK60" s="284"/>
      <c r="AL60" s="284"/>
      <c r="AM60" s="284"/>
      <c r="AN60" s="284"/>
      <c r="AO60" s="284"/>
      <c r="AP60" s="284"/>
      <c r="AQ60" s="284"/>
      <c r="AR60" s="284"/>
      <c r="AS60" s="284"/>
      <c r="AT60" s="284"/>
      <c r="AU60" s="284"/>
      <c r="AV60" s="284"/>
      <c r="AW60" s="284"/>
      <c r="AX60" s="284"/>
      <c r="AY60" s="284"/>
      <c r="AZ60" s="284"/>
    </row>
    <row r="61" spans="1:52">
      <c r="A61" s="237"/>
      <c r="B61" s="237"/>
      <c r="C61" s="237"/>
      <c r="D61" s="237"/>
      <c r="E61" s="237"/>
      <c r="F61" s="237"/>
      <c r="G61" s="237"/>
      <c r="H61" s="237"/>
      <c r="I61" s="237"/>
      <c r="J61" s="237"/>
      <c r="K61" s="237"/>
      <c r="L61" s="237"/>
      <c r="M61" s="237"/>
      <c r="N61" s="237"/>
      <c r="O61" s="237"/>
      <c r="P61" s="237"/>
      <c r="Q61" s="237"/>
      <c r="R61" s="237"/>
      <c r="S61" s="237"/>
      <c r="T61" s="237"/>
      <c r="U61" s="237"/>
      <c r="V61" s="237"/>
      <c r="W61" s="237"/>
      <c r="X61" s="237"/>
      <c r="Y61" s="237"/>
      <c r="Z61" s="237"/>
      <c r="AA61" s="237"/>
      <c r="AB61" s="237"/>
      <c r="AC61" s="237"/>
      <c r="AD61" s="237"/>
      <c r="AE61" s="237"/>
      <c r="AF61" s="237"/>
      <c r="AG61" s="237"/>
      <c r="AH61" s="237"/>
      <c r="AI61" s="237"/>
      <c r="AJ61" s="237"/>
      <c r="AK61" s="237"/>
      <c r="AL61" s="237"/>
      <c r="AM61" s="237"/>
      <c r="AN61" s="237"/>
      <c r="AO61" s="237"/>
      <c r="AP61" s="237"/>
      <c r="AQ61" s="237"/>
      <c r="AR61" s="237"/>
      <c r="AS61" s="237"/>
      <c r="AT61" s="237"/>
      <c r="AU61" s="237"/>
      <c r="AV61" s="237"/>
      <c r="AW61" s="237"/>
      <c r="AX61" s="237"/>
      <c r="AY61" s="237"/>
      <c r="AZ61" s="237"/>
    </row>
    <row r="62" spans="1:52">
      <c r="A62" s="237"/>
      <c r="B62" s="237"/>
      <c r="C62" s="237"/>
      <c r="D62" s="237"/>
      <c r="E62" s="237"/>
      <c r="F62" s="237"/>
      <c r="G62" s="237"/>
      <c r="H62" s="237"/>
      <c r="I62" s="237"/>
      <c r="J62" s="237"/>
      <c r="K62" s="237"/>
      <c r="L62" s="237"/>
      <c r="M62" s="237"/>
      <c r="N62" s="237"/>
      <c r="O62" s="237"/>
      <c r="P62" s="237"/>
      <c r="Q62" s="237"/>
      <c r="R62" s="237"/>
      <c r="S62" s="237"/>
      <c r="T62" s="237"/>
      <c r="U62" s="237"/>
      <c r="V62" s="237"/>
      <c r="W62" s="237"/>
      <c r="X62" s="237"/>
      <c r="Y62" s="237"/>
      <c r="Z62" s="237"/>
      <c r="AA62" s="237"/>
      <c r="AB62" s="237"/>
      <c r="AC62" s="237"/>
      <c r="AD62" s="237"/>
      <c r="AE62" s="237"/>
      <c r="AF62" s="237"/>
      <c r="AG62" s="237"/>
      <c r="AH62" s="237"/>
      <c r="AI62" s="237"/>
      <c r="AJ62" s="237"/>
      <c r="AK62" s="237"/>
      <c r="AL62" s="237"/>
      <c r="AM62" s="237"/>
      <c r="AN62" s="237"/>
      <c r="AO62" s="237"/>
      <c r="AP62" s="237"/>
      <c r="AQ62" s="237"/>
      <c r="AR62" s="237"/>
      <c r="AS62" s="237"/>
      <c r="AT62" s="237"/>
      <c r="AU62" s="237"/>
      <c r="AV62" s="237"/>
      <c r="AW62" s="237"/>
      <c r="AX62" s="237"/>
      <c r="AY62" s="237"/>
      <c r="AZ62" s="237"/>
    </row>
    <row r="63" spans="1:52">
      <c r="A63" s="237"/>
      <c r="B63" s="237"/>
      <c r="C63" s="237"/>
      <c r="D63" s="237"/>
      <c r="E63" s="237"/>
      <c r="F63" s="237"/>
      <c r="G63" s="237"/>
      <c r="H63" s="237"/>
      <c r="I63" s="237"/>
      <c r="J63" s="237"/>
      <c r="K63" s="237"/>
      <c r="L63" s="237"/>
      <c r="M63" s="237"/>
      <c r="N63" s="237"/>
      <c r="O63" s="237"/>
      <c r="P63" s="237"/>
      <c r="Q63" s="237"/>
      <c r="R63" s="237"/>
      <c r="S63" s="237"/>
      <c r="T63" s="237"/>
      <c r="U63" s="237"/>
      <c r="V63" s="237"/>
      <c r="W63" s="237"/>
      <c r="X63" s="237"/>
      <c r="Y63" s="46"/>
      <c r="Z63" s="46"/>
      <c r="AA63" s="46"/>
      <c r="AB63" s="46"/>
      <c r="AC63" s="46"/>
      <c r="AD63" s="46"/>
      <c r="AE63" s="46"/>
      <c r="AF63" s="46"/>
      <c r="AG63" s="46"/>
      <c r="AH63" s="46"/>
      <c r="AI63" s="46"/>
      <c r="AJ63" s="46"/>
      <c r="AK63" s="46"/>
      <c r="AL63" s="46"/>
      <c r="AM63" s="46"/>
      <c r="AN63" s="46"/>
      <c r="AO63" s="46"/>
      <c r="AP63" s="46"/>
      <c r="AQ63" s="46"/>
      <c r="AR63" s="46"/>
      <c r="AS63" s="46"/>
      <c r="AT63" s="46"/>
      <c r="AU63" s="46"/>
      <c r="AV63" s="46"/>
      <c r="AW63" s="46"/>
      <c r="AX63" s="46"/>
      <c r="AY63" s="46"/>
      <c r="AZ63" s="46"/>
    </row>
    <row r="64" spans="1:52">
      <c r="A64" s="237"/>
      <c r="B64" s="237"/>
      <c r="C64" s="237"/>
      <c r="D64" s="237"/>
      <c r="E64" s="237"/>
      <c r="F64" s="237"/>
      <c r="G64" s="237"/>
      <c r="H64" s="237"/>
      <c r="I64" s="237"/>
      <c r="J64" s="237"/>
      <c r="K64" s="237"/>
      <c r="L64" s="237"/>
      <c r="M64" s="237"/>
      <c r="N64" s="237"/>
      <c r="O64" s="237"/>
      <c r="P64" s="237"/>
      <c r="Q64" s="237"/>
      <c r="R64" s="237"/>
      <c r="S64" s="237"/>
      <c r="T64" s="237"/>
      <c r="U64" s="237"/>
      <c r="V64" s="237"/>
      <c r="W64" s="237"/>
      <c r="X64" s="237"/>
      <c r="Y64" s="46"/>
      <c r="Z64" s="46"/>
      <c r="AA64" s="46"/>
      <c r="AB64" s="46"/>
      <c r="AC64" s="46"/>
      <c r="AD64" s="46"/>
      <c r="AE64" s="46"/>
      <c r="AF64" s="46"/>
      <c r="AG64" s="46"/>
      <c r="AH64" s="46"/>
      <c r="AI64" s="46"/>
      <c r="AJ64" s="46"/>
      <c r="AK64" s="46"/>
      <c r="AL64" s="46"/>
      <c r="AM64" s="46"/>
      <c r="AN64" s="46"/>
      <c r="AO64" s="46"/>
      <c r="AP64" s="46"/>
      <c r="AQ64" s="46"/>
      <c r="AR64" s="46"/>
      <c r="AS64" s="46"/>
      <c r="AT64" s="46"/>
      <c r="AU64" s="46"/>
      <c r="AV64" s="46"/>
      <c r="AW64" s="46"/>
      <c r="AX64" s="46"/>
      <c r="AY64" s="46"/>
      <c r="AZ64" s="46"/>
    </row>
    <row r="65" spans="1:52">
      <c r="A65" s="237"/>
      <c r="B65" s="237"/>
      <c r="C65" s="237"/>
      <c r="D65" s="237"/>
      <c r="E65" s="237"/>
      <c r="F65" s="237"/>
      <c r="G65" s="237"/>
      <c r="H65" s="237"/>
      <c r="I65" s="237"/>
      <c r="J65" s="237"/>
      <c r="K65" s="237"/>
      <c r="L65" s="237"/>
      <c r="M65" s="237"/>
      <c r="N65" s="237"/>
      <c r="O65" s="237"/>
      <c r="P65" s="237"/>
      <c r="Q65" s="237"/>
      <c r="R65" s="237"/>
      <c r="S65" s="237"/>
      <c r="T65" s="237"/>
      <c r="U65" s="237"/>
      <c r="V65" s="237"/>
      <c r="W65" s="237"/>
      <c r="X65" s="237"/>
      <c r="Y65" s="284"/>
      <c r="Z65" s="284"/>
      <c r="AA65" s="284"/>
      <c r="AB65" s="284"/>
      <c r="AC65" s="284"/>
      <c r="AD65" s="284"/>
      <c r="AE65" s="284"/>
      <c r="AF65" s="284"/>
      <c r="AG65" s="284"/>
      <c r="AH65" s="284"/>
      <c r="AI65" s="284"/>
      <c r="AJ65" s="284"/>
      <c r="AK65" s="284"/>
      <c r="AL65" s="284"/>
      <c r="AM65" s="284"/>
      <c r="AN65" s="284"/>
      <c r="AO65" s="284"/>
      <c r="AP65" s="284"/>
      <c r="AQ65" s="284"/>
      <c r="AR65" s="284"/>
      <c r="AS65" s="284"/>
      <c r="AT65" s="284"/>
      <c r="AU65" s="284"/>
      <c r="AV65" s="284"/>
      <c r="AW65" s="284"/>
      <c r="AX65" s="284"/>
      <c r="AY65" s="284"/>
      <c r="AZ65" s="284"/>
    </row>
    <row r="66" spans="1:52">
      <c r="A66" s="237"/>
      <c r="B66" s="237"/>
      <c r="C66" s="237"/>
      <c r="D66" s="237"/>
      <c r="E66" s="237"/>
      <c r="F66" s="237"/>
      <c r="G66" s="237"/>
      <c r="H66" s="237"/>
      <c r="I66" s="237"/>
      <c r="J66" s="237"/>
      <c r="K66" s="237"/>
      <c r="L66" s="237"/>
      <c r="M66" s="237"/>
      <c r="N66" s="237"/>
      <c r="O66" s="237"/>
      <c r="P66" s="237"/>
      <c r="Q66" s="237"/>
      <c r="R66" s="237"/>
      <c r="S66" s="237"/>
      <c r="T66" s="237"/>
      <c r="U66" s="237"/>
      <c r="V66" s="237"/>
      <c r="W66" s="237"/>
      <c r="X66" s="237"/>
      <c r="Y66" s="237"/>
      <c r="Z66" s="237"/>
      <c r="AA66" s="237"/>
      <c r="AB66" s="237"/>
      <c r="AC66" s="237"/>
      <c r="AD66" s="237"/>
      <c r="AE66" s="237"/>
      <c r="AF66" s="237"/>
      <c r="AG66" s="237"/>
      <c r="AH66" s="237"/>
      <c r="AI66" s="237"/>
      <c r="AJ66" s="237"/>
      <c r="AK66" s="237"/>
      <c r="AL66" s="237"/>
      <c r="AM66" s="237"/>
      <c r="AN66" s="237"/>
      <c r="AO66" s="237"/>
      <c r="AP66" s="237"/>
      <c r="AQ66" s="237"/>
      <c r="AR66" s="237"/>
      <c r="AS66" s="237"/>
      <c r="AT66" s="237"/>
      <c r="AU66" s="237"/>
      <c r="AV66" s="237"/>
      <c r="AW66" s="237"/>
      <c r="AX66" s="237"/>
      <c r="AY66" s="237"/>
      <c r="AZ66" s="237"/>
    </row>
    <row r="67" spans="1:52">
      <c r="A67" s="237"/>
      <c r="B67" s="237"/>
      <c r="C67" s="237"/>
      <c r="D67" s="237"/>
      <c r="E67" s="237"/>
      <c r="F67" s="237"/>
      <c r="G67" s="237"/>
      <c r="H67" s="237"/>
      <c r="I67" s="237"/>
      <c r="J67" s="237"/>
      <c r="K67" s="237"/>
      <c r="L67" s="237"/>
      <c r="M67" s="237"/>
      <c r="N67" s="237"/>
      <c r="O67" s="237"/>
      <c r="P67" s="237"/>
      <c r="Q67" s="237"/>
      <c r="R67" s="237"/>
      <c r="S67" s="237"/>
      <c r="T67" s="237"/>
      <c r="U67" s="237"/>
      <c r="V67" s="237"/>
      <c r="W67" s="237"/>
      <c r="X67" s="237"/>
      <c r="Y67" s="237"/>
      <c r="Z67" s="237"/>
      <c r="AA67" s="237"/>
      <c r="AB67" s="237"/>
      <c r="AC67" s="237"/>
      <c r="AD67" s="237"/>
      <c r="AE67" s="237"/>
      <c r="AF67" s="237"/>
      <c r="AG67" s="237"/>
      <c r="AH67" s="237"/>
      <c r="AI67" s="237"/>
      <c r="AJ67" s="237"/>
      <c r="AK67" s="237"/>
      <c r="AL67" s="237"/>
      <c r="AM67" s="237"/>
      <c r="AN67" s="237"/>
      <c r="AO67" s="237"/>
      <c r="AP67" s="237"/>
      <c r="AQ67" s="237"/>
      <c r="AR67" s="237"/>
      <c r="AS67" s="237"/>
      <c r="AT67" s="237"/>
      <c r="AU67" s="237"/>
      <c r="AV67" s="237"/>
      <c r="AW67" s="237"/>
      <c r="AX67" s="237"/>
      <c r="AY67" s="237"/>
      <c r="AZ67" s="237"/>
    </row>
    <row r="68" spans="1:52">
      <c r="A68" s="237"/>
      <c r="B68" s="237"/>
      <c r="C68" s="237"/>
      <c r="D68" s="237"/>
      <c r="E68" s="237"/>
      <c r="F68" s="237"/>
      <c r="G68" s="237"/>
      <c r="H68" s="237"/>
      <c r="I68" s="237"/>
      <c r="J68" s="237"/>
      <c r="K68" s="237"/>
      <c r="L68" s="237"/>
      <c r="M68" s="237"/>
      <c r="N68" s="237"/>
      <c r="O68" s="237"/>
      <c r="P68" s="237"/>
      <c r="Q68" s="237"/>
      <c r="R68" s="237"/>
      <c r="S68" s="237"/>
      <c r="T68" s="237"/>
      <c r="U68" s="237"/>
      <c r="V68" s="237"/>
      <c r="W68" s="237"/>
      <c r="X68" s="237"/>
      <c r="Y68" s="46"/>
      <c r="Z68" s="46"/>
      <c r="AA68" s="46"/>
      <c r="AB68" s="46"/>
      <c r="AC68" s="46"/>
      <c r="AD68" s="46"/>
      <c r="AE68" s="46"/>
      <c r="AF68" s="46"/>
      <c r="AG68" s="46"/>
      <c r="AH68" s="46"/>
      <c r="AI68" s="46"/>
      <c r="AJ68" s="46"/>
      <c r="AK68" s="46"/>
      <c r="AL68" s="46"/>
      <c r="AM68" s="46"/>
      <c r="AN68" s="46"/>
      <c r="AO68" s="46"/>
      <c r="AP68" s="46"/>
      <c r="AQ68" s="46"/>
      <c r="AR68" s="46"/>
      <c r="AS68" s="46"/>
      <c r="AT68" s="46"/>
      <c r="AU68" s="46"/>
      <c r="AV68" s="46"/>
      <c r="AW68" s="46"/>
      <c r="AX68" s="46"/>
      <c r="AY68" s="46"/>
      <c r="AZ68" s="46"/>
    </row>
    <row r="69" spans="1:52">
      <c r="A69" s="237"/>
      <c r="B69" s="237"/>
      <c r="C69" s="237"/>
      <c r="D69" s="237"/>
      <c r="E69" s="237"/>
      <c r="F69" s="237"/>
      <c r="G69" s="237"/>
      <c r="H69" s="237"/>
      <c r="I69" s="237"/>
      <c r="J69" s="237"/>
      <c r="K69" s="237"/>
      <c r="L69" s="237"/>
      <c r="M69" s="237"/>
      <c r="N69" s="237"/>
      <c r="O69" s="237"/>
      <c r="P69" s="237"/>
      <c r="Q69" s="237"/>
      <c r="R69" s="237"/>
      <c r="S69" s="237"/>
      <c r="T69" s="237"/>
      <c r="U69" s="237"/>
      <c r="V69" s="237"/>
      <c r="W69" s="237"/>
      <c r="X69" s="237"/>
      <c r="Y69" s="46"/>
      <c r="Z69" s="46"/>
      <c r="AA69" s="46"/>
      <c r="AB69" s="46"/>
      <c r="AC69" s="46"/>
      <c r="AD69" s="46"/>
      <c r="AE69" s="46"/>
      <c r="AF69" s="46"/>
      <c r="AG69" s="46"/>
      <c r="AH69" s="46"/>
      <c r="AI69" s="46"/>
      <c r="AJ69" s="46"/>
      <c r="AK69" s="46"/>
      <c r="AL69" s="46"/>
      <c r="AM69" s="46"/>
      <c r="AN69" s="46"/>
      <c r="AO69" s="46"/>
      <c r="AP69" s="46"/>
      <c r="AQ69" s="46"/>
      <c r="AR69" s="46"/>
      <c r="AS69" s="46"/>
      <c r="AT69" s="46"/>
      <c r="AU69" s="46"/>
      <c r="AV69" s="46"/>
      <c r="AW69" s="46"/>
      <c r="AX69" s="46"/>
      <c r="AY69" s="46"/>
      <c r="AZ69" s="46"/>
    </row>
    <row r="70" spans="1:52">
      <c r="A70" s="237"/>
      <c r="B70" s="237"/>
      <c r="C70" s="237"/>
      <c r="D70" s="237"/>
      <c r="E70" s="237"/>
      <c r="F70" s="237"/>
      <c r="G70" s="237"/>
      <c r="H70" s="237"/>
      <c r="I70" s="237"/>
      <c r="J70" s="237"/>
      <c r="K70" s="237"/>
      <c r="L70" s="237"/>
      <c r="M70" s="237"/>
      <c r="N70" s="237"/>
      <c r="O70" s="237"/>
      <c r="P70" s="237"/>
      <c r="Q70" s="237"/>
      <c r="R70" s="237"/>
      <c r="S70" s="237"/>
      <c r="T70" s="237"/>
      <c r="U70" s="237"/>
      <c r="V70" s="237"/>
      <c r="W70" s="237"/>
      <c r="X70" s="237"/>
      <c r="Y70" s="284"/>
      <c r="Z70" s="284"/>
      <c r="AA70" s="284"/>
      <c r="AB70" s="284"/>
      <c r="AC70" s="284"/>
      <c r="AD70" s="284"/>
      <c r="AE70" s="284"/>
      <c r="AF70" s="284"/>
      <c r="AG70" s="284"/>
      <c r="AH70" s="284"/>
      <c r="AI70" s="284"/>
      <c r="AJ70" s="284"/>
      <c r="AK70" s="284"/>
      <c r="AL70" s="284"/>
      <c r="AM70" s="284"/>
      <c r="AN70" s="284"/>
      <c r="AO70" s="284"/>
      <c r="AP70" s="284"/>
      <c r="AQ70" s="284"/>
      <c r="AR70" s="284"/>
      <c r="AS70" s="284"/>
      <c r="AT70" s="284"/>
      <c r="AU70" s="284"/>
      <c r="AV70" s="284"/>
      <c r="AW70" s="284"/>
      <c r="AX70" s="284"/>
      <c r="AY70" s="284"/>
      <c r="AZ70" s="284"/>
    </row>
    <row r="71" spans="1:52">
      <c r="A71" s="237"/>
      <c r="B71" s="237"/>
      <c r="C71" s="237"/>
      <c r="D71" s="237"/>
      <c r="E71" s="237"/>
      <c r="F71" s="237"/>
      <c r="G71" s="237"/>
      <c r="H71" s="237"/>
      <c r="I71" s="237"/>
      <c r="J71" s="237"/>
      <c r="K71" s="237"/>
      <c r="L71" s="237"/>
      <c r="M71" s="237"/>
      <c r="N71" s="237"/>
      <c r="O71" s="237"/>
      <c r="P71" s="237"/>
      <c r="Q71" s="237"/>
      <c r="R71" s="237"/>
      <c r="S71" s="237"/>
      <c r="T71" s="237"/>
      <c r="U71" s="237"/>
      <c r="V71" s="237"/>
      <c r="W71" s="237"/>
      <c r="X71" s="237"/>
      <c r="Y71" s="237"/>
      <c r="Z71" s="237"/>
      <c r="AA71" s="237"/>
      <c r="AB71" s="237"/>
      <c r="AC71" s="237"/>
      <c r="AD71" s="237"/>
      <c r="AE71" s="237"/>
      <c r="AF71" s="237"/>
      <c r="AG71" s="237"/>
      <c r="AH71" s="237"/>
      <c r="AI71" s="237"/>
      <c r="AJ71" s="237"/>
      <c r="AK71" s="237"/>
      <c r="AL71" s="237"/>
      <c r="AM71" s="237"/>
      <c r="AN71" s="237"/>
      <c r="AO71" s="237"/>
      <c r="AP71" s="237"/>
      <c r="AQ71" s="237"/>
      <c r="AR71" s="237"/>
      <c r="AS71" s="237"/>
      <c r="AT71" s="237"/>
      <c r="AU71" s="237"/>
      <c r="AV71" s="237"/>
      <c r="AW71" s="237"/>
      <c r="AX71" s="237"/>
      <c r="AY71" s="237"/>
      <c r="AZ71" s="237"/>
    </row>
    <row r="72" spans="1:52">
      <c r="A72" s="237"/>
      <c r="B72" s="237"/>
      <c r="C72" s="237"/>
      <c r="D72" s="237"/>
      <c r="E72" s="237"/>
      <c r="F72" s="237"/>
      <c r="G72" s="237"/>
      <c r="H72" s="237"/>
      <c r="I72" s="237"/>
      <c r="J72" s="237"/>
      <c r="K72" s="237"/>
      <c r="L72" s="237"/>
      <c r="M72" s="237"/>
      <c r="N72" s="237"/>
      <c r="O72" s="237"/>
      <c r="P72" s="237"/>
      <c r="Q72" s="237"/>
      <c r="R72" s="237"/>
      <c r="S72" s="237"/>
      <c r="T72" s="237"/>
      <c r="U72" s="237"/>
      <c r="V72" s="237"/>
      <c r="W72" s="237"/>
      <c r="X72" s="237"/>
      <c r="Y72" s="237"/>
      <c r="Z72" s="237"/>
      <c r="AA72" s="237"/>
      <c r="AB72" s="237"/>
      <c r="AC72" s="237"/>
      <c r="AD72" s="237"/>
      <c r="AE72" s="237"/>
      <c r="AF72" s="237"/>
      <c r="AG72" s="237"/>
      <c r="AH72" s="237"/>
      <c r="AI72" s="237"/>
      <c r="AJ72" s="237"/>
      <c r="AK72" s="237"/>
      <c r="AL72" s="237"/>
      <c r="AM72" s="237"/>
      <c r="AN72" s="237"/>
      <c r="AO72" s="237"/>
      <c r="AP72" s="237"/>
      <c r="AQ72" s="237"/>
      <c r="AR72" s="237"/>
      <c r="AS72" s="237"/>
      <c r="AT72" s="237"/>
      <c r="AU72" s="237"/>
      <c r="AV72" s="237"/>
      <c r="AW72" s="237"/>
      <c r="AX72" s="237"/>
      <c r="AY72" s="237"/>
      <c r="AZ72" s="237"/>
    </row>
    <row r="73" spans="1:52">
      <c r="A73" s="237"/>
      <c r="B73" s="237"/>
      <c r="C73" s="237"/>
      <c r="D73" s="237"/>
      <c r="E73" s="237"/>
      <c r="F73" s="237"/>
      <c r="G73" s="237"/>
      <c r="H73" s="237"/>
      <c r="I73" s="237"/>
      <c r="J73" s="237"/>
      <c r="K73" s="237"/>
      <c r="L73" s="237"/>
      <c r="M73" s="237"/>
      <c r="N73" s="237"/>
      <c r="O73" s="237"/>
      <c r="P73" s="237"/>
      <c r="Q73" s="237"/>
      <c r="R73" s="237"/>
      <c r="S73" s="237"/>
      <c r="T73" s="237"/>
      <c r="U73" s="237"/>
      <c r="V73" s="237"/>
      <c r="W73" s="237"/>
      <c r="X73" s="237"/>
      <c r="Y73" s="46"/>
      <c r="Z73" s="46"/>
      <c r="AA73" s="46"/>
      <c r="AB73" s="46"/>
      <c r="AC73" s="46"/>
      <c r="AD73" s="46"/>
      <c r="AE73" s="46"/>
      <c r="AF73" s="46"/>
      <c r="AG73" s="46"/>
      <c r="AH73" s="46"/>
      <c r="AI73" s="46"/>
      <c r="AJ73" s="46"/>
      <c r="AK73" s="46"/>
      <c r="AL73" s="46"/>
      <c r="AM73" s="46"/>
      <c r="AN73" s="46"/>
      <c r="AO73" s="46"/>
      <c r="AP73" s="46"/>
      <c r="AQ73" s="46"/>
      <c r="AR73" s="46"/>
      <c r="AS73" s="46"/>
      <c r="AT73" s="46"/>
      <c r="AU73" s="46"/>
      <c r="AV73" s="46"/>
      <c r="AW73" s="46"/>
      <c r="AX73" s="46"/>
      <c r="AY73" s="46"/>
      <c r="AZ73" s="46"/>
    </row>
    <row r="74" spans="1:52">
      <c r="A74" s="237"/>
      <c r="B74" s="237"/>
      <c r="C74" s="237"/>
      <c r="D74" s="237"/>
      <c r="E74" s="237"/>
      <c r="F74" s="237"/>
      <c r="G74" s="237"/>
      <c r="H74" s="237"/>
      <c r="I74" s="237"/>
      <c r="J74" s="237"/>
      <c r="K74" s="237"/>
      <c r="L74" s="237"/>
      <c r="M74" s="237"/>
      <c r="N74" s="237"/>
      <c r="O74" s="237"/>
      <c r="P74" s="237"/>
      <c r="Q74" s="237"/>
      <c r="R74" s="237"/>
      <c r="S74" s="237"/>
      <c r="T74" s="237"/>
      <c r="U74" s="237"/>
      <c r="V74" s="237"/>
      <c r="W74" s="237"/>
      <c r="X74" s="237"/>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row>
    <row r="75" spans="1:52">
      <c r="A75" s="237"/>
      <c r="B75" s="237"/>
      <c r="C75" s="237"/>
      <c r="D75" s="237"/>
      <c r="E75" s="237"/>
      <c r="F75" s="237"/>
      <c r="G75" s="237"/>
      <c r="H75" s="237"/>
      <c r="I75" s="237"/>
      <c r="J75" s="237"/>
      <c r="K75" s="237"/>
      <c r="L75" s="237"/>
      <c r="M75" s="237"/>
      <c r="N75" s="237"/>
      <c r="O75" s="237"/>
      <c r="P75" s="237"/>
      <c r="Q75" s="237"/>
      <c r="R75" s="237"/>
      <c r="S75" s="237"/>
      <c r="T75" s="237"/>
      <c r="U75" s="237"/>
      <c r="V75" s="237"/>
      <c r="W75" s="237"/>
      <c r="X75" s="237"/>
      <c r="Y75" s="284"/>
      <c r="Z75" s="284"/>
      <c r="AA75" s="284"/>
      <c r="AB75" s="284"/>
      <c r="AC75" s="284"/>
      <c r="AD75" s="284"/>
      <c r="AE75" s="284"/>
      <c r="AF75" s="284"/>
      <c r="AG75" s="284"/>
      <c r="AH75" s="284"/>
      <c r="AI75" s="284"/>
      <c r="AJ75" s="284"/>
      <c r="AK75" s="284"/>
      <c r="AL75" s="284"/>
      <c r="AM75" s="284"/>
      <c r="AN75" s="284"/>
      <c r="AO75" s="284"/>
      <c r="AP75" s="284"/>
      <c r="AQ75" s="284"/>
      <c r="AR75" s="284"/>
      <c r="AS75" s="284"/>
      <c r="AT75" s="284"/>
      <c r="AU75" s="284"/>
      <c r="AV75" s="284"/>
      <c r="AW75" s="284"/>
      <c r="AX75" s="284"/>
      <c r="AY75" s="284"/>
      <c r="AZ75" s="284"/>
    </row>
    <row r="76" spans="1:52">
      <c r="A76" s="237"/>
      <c r="B76" s="237"/>
      <c r="C76" s="237"/>
      <c r="D76" s="237"/>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row>
    <row r="77" spans="1:52">
      <c r="A77" s="237"/>
      <c r="B77" s="237"/>
      <c r="C77" s="237"/>
      <c r="D77" s="237"/>
      <c r="E77" s="237"/>
      <c r="F77" s="237"/>
      <c r="G77" s="237"/>
      <c r="H77" s="237"/>
      <c r="I77" s="237"/>
      <c r="J77" s="237"/>
      <c r="K77" s="237"/>
      <c r="L77" s="237"/>
      <c r="M77" s="237"/>
      <c r="N77" s="237"/>
      <c r="O77" s="237"/>
      <c r="P77" s="237"/>
      <c r="Q77" s="237"/>
      <c r="R77" s="237"/>
      <c r="S77" s="237"/>
      <c r="T77" s="237"/>
      <c r="U77" s="237"/>
      <c r="V77" s="237"/>
      <c r="W77" s="237"/>
      <c r="X77" s="237"/>
      <c r="Y77" s="237"/>
      <c r="Z77" s="237"/>
      <c r="AA77" s="237"/>
      <c r="AB77" s="237"/>
      <c r="AC77" s="237"/>
      <c r="AD77" s="237"/>
      <c r="AE77" s="237"/>
      <c r="AF77" s="237"/>
      <c r="AG77" s="237"/>
      <c r="AH77" s="237"/>
      <c r="AI77" s="237"/>
      <c r="AJ77" s="237"/>
      <c r="AK77" s="237"/>
      <c r="AL77" s="237"/>
      <c r="AM77" s="237"/>
      <c r="AN77" s="237"/>
      <c r="AO77" s="237"/>
      <c r="AP77" s="237"/>
      <c r="AQ77" s="237"/>
      <c r="AR77" s="237"/>
      <c r="AS77" s="237"/>
      <c r="AT77" s="237"/>
      <c r="AU77" s="237"/>
      <c r="AV77" s="237"/>
      <c r="AW77" s="237"/>
      <c r="AX77" s="237"/>
      <c r="AY77" s="237"/>
      <c r="AZ77" s="237"/>
    </row>
    <row r="78" spans="1:52">
      <c r="A78" s="237"/>
      <c r="B78" s="237"/>
      <c r="C78" s="237"/>
      <c r="D78" s="237"/>
      <c r="E78" s="237"/>
      <c r="F78" s="237"/>
      <c r="G78" s="237"/>
      <c r="H78" s="237"/>
      <c r="I78" s="237"/>
      <c r="J78" s="237"/>
      <c r="K78" s="237"/>
      <c r="L78" s="237"/>
      <c r="M78" s="237"/>
      <c r="N78" s="237"/>
      <c r="O78" s="237"/>
      <c r="P78" s="237"/>
      <c r="Q78" s="237"/>
      <c r="R78" s="237"/>
      <c r="S78" s="237"/>
      <c r="T78" s="237"/>
      <c r="U78" s="237"/>
      <c r="V78" s="237"/>
      <c r="W78" s="237"/>
      <c r="X78" s="237"/>
      <c r="Y78" s="46"/>
      <c r="Z78" s="46"/>
      <c r="AA78" s="46"/>
      <c r="AB78" s="46"/>
      <c r="AC78" s="46"/>
      <c r="AD78" s="46"/>
      <c r="AE78" s="46"/>
      <c r="AF78" s="46"/>
      <c r="AG78" s="46"/>
      <c r="AH78" s="46"/>
      <c r="AI78" s="46"/>
      <c r="AJ78" s="46"/>
      <c r="AK78" s="46"/>
      <c r="AL78" s="46"/>
      <c r="AM78" s="46"/>
      <c r="AN78" s="46"/>
      <c r="AO78" s="46"/>
      <c r="AP78" s="46"/>
      <c r="AQ78" s="46"/>
      <c r="AR78" s="46"/>
      <c r="AS78" s="46"/>
      <c r="AT78" s="46"/>
      <c r="AU78" s="46"/>
      <c r="AV78" s="46"/>
      <c r="AW78" s="46"/>
      <c r="AX78" s="46"/>
      <c r="AY78" s="46"/>
      <c r="AZ78" s="46"/>
    </row>
    <row r="79" spans="1:52">
      <c r="A79" s="237"/>
      <c r="B79" s="237"/>
      <c r="C79" s="237"/>
      <c r="D79" s="237"/>
      <c r="E79" s="237"/>
      <c r="F79" s="237"/>
      <c r="G79" s="237"/>
      <c r="H79" s="237"/>
      <c r="I79" s="237"/>
      <c r="J79" s="237"/>
      <c r="K79" s="237"/>
      <c r="L79" s="237"/>
      <c r="M79" s="237"/>
      <c r="N79" s="237"/>
      <c r="O79" s="237"/>
      <c r="P79" s="237"/>
      <c r="Q79" s="237"/>
      <c r="R79" s="237"/>
      <c r="S79" s="237"/>
      <c r="T79" s="237"/>
      <c r="U79" s="237"/>
      <c r="V79" s="237"/>
      <c r="W79" s="237"/>
      <c r="X79" s="237"/>
      <c r="Y79" s="46"/>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row>
    <row r="80" spans="1:52">
      <c r="A80" s="237"/>
      <c r="B80" s="237"/>
      <c r="C80" s="237"/>
      <c r="D80" s="237"/>
      <c r="E80" s="237"/>
      <c r="F80" s="237"/>
      <c r="G80" s="237"/>
      <c r="H80" s="237"/>
      <c r="I80" s="237"/>
      <c r="J80" s="237"/>
      <c r="K80" s="237"/>
      <c r="L80" s="237"/>
      <c r="M80" s="237"/>
      <c r="N80" s="237"/>
      <c r="O80" s="237"/>
      <c r="P80" s="237"/>
      <c r="Q80" s="237"/>
      <c r="R80" s="237"/>
      <c r="S80" s="237"/>
      <c r="T80" s="237"/>
      <c r="U80" s="237"/>
      <c r="V80" s="237"/>
      <c r="W80" s="237"/>
      <c r="X80" s="237"/>
      <c r="Y80" s="284"/>
      <c r="Z80" s="284"/>
      <c r="AA80" s="284"/>
      <c r="AB80" s="284"/>
      <c r="AC80" s="284"/>
      <c r="AD80" s="284"/>
      <c r="AE80" s="284"/>
      <c r="AF80" s="284"/>
      <c r="AG80" s="284"/>
      <c r="AH80" s="284"/>
      <c r="AI80" s="284"/>
      <c r="AJ80" s="284"/>
      <c r="AK80" s="284"/>
      <c r="AL80" s="284"/>
      <c r="AM80" s="284"/>
      <c r="AN80" s="284"/>
      <c r="AO80" s="284"/>
      <c r="AP80" s="284"/>
      <c r="AQ80" s="284"/>
      <c r="AR80" s="284"/>
      <c r="AS80" s="284"/>
      <c r="AT80" s="284"/>
      <c r="AU80" s="284"/>
      <c r="AV80" s="284"/>
      <c r="AW80" s="284"/>
      <c r="AX80" s="284"/>
      <c r="AY80" s="284"/>
      <c r="AZ80" s="284"/>
    </row>
    <row r="81" spans="1:52">
      <c r="A81" s="237"/>
      <c r="B81" s="237"/>
      <c r="C81" s="237"/>
      <c r="D81" s="237"/>
      <c r="E81" s="237"/>
      <c r="F81" s="237"/>
      <c r="G81" s="237"/>
      <c r="H81" s="237"/>
      <c r="I81" s="237"/>
      <c r="J81" s="237"/>
      <c r="K81" s="237"/>
      <c r="L81" s="237"/>
      <c r="M81" s="237"/>
      <c r="N81" s="237"/>
      <c r="O81" s="237"/>
      <c r="P81" s="237"/>
      <c r="Q81" s="237"/>
      <c r="R81" s="237"/>
      <c r="S81" s="237"/>
      <c r="T81" s="237"/>
      <c r="U81" s="237"/>
      <c r="V81" s="237"/>
      <c r="W81" s="237"/>
      <c r="X81" s="237"/>
      <c r="Y81" s="237"/>
      <c r="Z81" s="237"/>
      <c r="AA81" s="237"/>
      <c r="AB81" s="237"/>
      <c r="AC81" s="237"/>
      <c r="AD81" s="237"/>
      <c r="AE81" s="237"/>
      <c r="AF81" s="237"/>
      <c r="AG81" s="237"/>
      <c r="AH81" s="237"/>
      <c r="AI81" s="237"/>
      <c r="AJ81" s="237"/>
      <c r="AK81" s="237"/>
      <c r="AL81" s="237"/>
      <c r="AM81" s="237"/>
      <c r="AN81" s="237"/>
      <c r="AO81" s="237"/>
      <c r="AP81" s="237"/>
      <c r="AQ81" s="237"/>
      <c r="AR81" s="237"/>
      <c r="AS81" s="237"/>
      <c r="AT81" s="237"/>
      <c r="AU81" s="237"/>
      <c r="AV81" s="237"/>
      <c r="AW81" s="237"/>
      <c r="AX81" s="237"/>
      <c r="AY81" s="237"/>
      <c r="AZ81" s="237"/>
    </row>
    <row r="82" spans="1:52">
      <c r="A82" s="237"/>
      <c r="B82" s="237"/>
      <c r="C82" s="237"/>
      <c r="D82" s="237"/>
      <c r="E82" s="237"/>
      <c r="F82" s="237"/>
      <c r="G82" s="237"/>
      <c r="H82" s="237"/>
      <c r="I82" s="237"/>
      <c r="J82" s="237"/>
      <c r="K82" s="237"/>
      <c r="L82" s="237"/>
      <c r="M82" s="237"/>
      <c r="N82" s="237"/>
      <c r="O82" s="237"/>
      <c r="P82" s="237"/>
      <c r="Q82" s="237"/>
      <c r="R82" s="237"/>
      <c r="S82" s="237"/>
      <c r="T82" s="237"/>
      <c r="U82" s="237"/>
      <c r="V82" s="237"/>
      <c r="W82" s="237"/>
      <c r="X82" s="237"/>
      <c r="Y82" s="237"/>
      <c r="Z82" s="237"/>
      <c r="AA82" s="237"/>
      <c r="AB82" s="237"/>
      <c r="AC82" s="237"/>
      <c r="AD82" s="237"/>
      <c r="AE82" s="237"/>
      <c r="AF82" s="237"/>
      <c r="AG82" s="237"/>
      <c r="AH82" s="237"/>
      <c r="AI82" s="237"/>
      <c r="AJ82" s="237"/>
      <c r="AK82" s="237"/>
      <c r="AL82" s="237"/>
      <c r="AM82" s="237"/>
      <c r="AN82" s="237"/>
      <c r="AO82" s="237"/>
      <c r="AP82" s="237"/>
      <c r="AQ82" s="237"/>
      <c r="AR82" s="237"/>
      <c r="AS82" s="237"/>
      <c r="AT82" s="237"/>
      <c r="AU82" s="237"/>
      <c r="AV82" s="237"/>
      <c r="AW82" s="237"/>
      <c r="AX82" s="237"/>
      <c r="AY82" s="237"/>
      <c r="AZ82" s="237"/>
    </row>
    <row r="83" spans="1:52">
      <c r="A83" s="237"/>
      <c r="B83" s="237"/>
      <c r="C83" s="237"/>
      <c r="D83" s="237"/>
      <c r="E83" s="237"/>
      <c r="F83" s="237"/>
      <c r="G83" s="237"/>
      <c r="H83" s="237"/>
      <c r="I83" s="237"/>
      <c r="J83" s="237"/>
      <c r="K83" s="237"/>
      <c r="L83" s="237"/>
      <c r="M83" s="237"/>
      <c r="N83" s="237"/>
      <c r="O83" s="237"/>
      <c r="P83" s="237"/>
      <c r="Q83" s="237"/>
      <c r="R83" s="237"/>
      <c r="S83" s="237"/>
      <c r="T83" s="237"/>
      <c r="U83" s="237"/>
      <c r="V83" s="237"/>
      <c r="W83" s="237"/>
      <c r="X83" s="237"/>
      <c r="Y83" s="46"/>
      <c r="Z83" s="46"/>
      <c r="AA83" s="46"/>
      <c r="AB83" s="46"/>
      <c r="AC83" s="46"/>
      <c r="AD83" s="46"/>
      <c r="AE83" s="46"/>
      <c r="AF83" s="46"/>
      <c r="AG83" s="46"/>
      <c r="AH83" s="46"/>
      <c r="AI83" s="46"/>
      <c r="AJ83" s="46"/>
      <c r="AK83" s="46"/>
      <c r="AL83" s="46"/>
      <c r="AM83" s="46"/>
      <c r="AN83" s="46"/>
      <c r="AO83" s="46"/>
      <c r="AP83" s="46"/>
      <c r="AQ83" s="46"/>
      <c r="AR83" s="46"/>
      <c r="AS83" s="46"/>
      <c r="AT83" s="46"/>
      <c r="AU83" s="46"/>
      <c r="AV83" s="46"/>
      <c r="AW83" s="46"/>
      <c r="AX83" s="46"/>
      <c r="AY83" s="46"/>
      <c r="AZ83" s="46"/>
    </row>
    <row r="84" spans="1:52">
      <c r="A84" s="237"/>
      <c r="B84" s="237"/>
      <c r="C84" s="237"/>
      <c r="D84" s="237"/>
      <c r="E84" s="237"/>
      <c r="F84" s="237"/>
      <c r="G84" s="237"/>
      <c r="H84" s="237"/>
      <c r="I84" s="237"/>
      <c r="J84" s="237"/>
      <c r="K84" s="237"/>
      <c r="L84" s="237"/>
      <c r="M84" s="237"/>
      <c r="N84" s="237"/>
      <c r="O84" s="237"/>
      <c r="P84" s="237"/>
      <c r="Q84" s="237"/>
      <c r="R84" s="237"/>
      <c r="S84" s="237"/>
      <c r="T84" s="237"/>
      <c r="U84" s="237"/>
      <c r="V84" s="237"/>
      <c r="W84" s="237"/>
      <c r="X84" s="237"/>
      <c r="Y84" s="46"/>
      <c r="Z84" s="46"/>
      <c r="AA84" s="46"/>
      <c r="AB84" s="46"/>
      <c r="AC84" s="46"/>
      <c r="AD84" s="46"/>
      <c r="AE84" s="46"/>
      <c r="AF84" s="46"/>
      <c r="AG84" s="46"/>
      <c r="AH84" s="46"/>
      <c r="AI84" s="46"/>
      <c r="AJ84" s="46"/>
      <c r="AK84" s="46"/>
      <c r="AL84" s="46"/>
      <c r="AM84" s="46"/>
      <c r="AN84" s="46"/>
      <c r="AO84" s="46"/>
      <c r="AP84" s="46"/>
      <c r="AQ84" s="46"/>
      <c r="AR84" s="46"/>
      <c r="AS84" s="46"/>
      <c r="AT84" s="46"/>
      <c r="AU84" s="46"/>
      <c r="AV84" s="46"/>
      <c r="AW84" s="46"/>
      <c r="AX84" s="46"/>
      <c r="AY84" s="46"/>
      <c r="AZ84" s="46"/>
    </row>
    <row r="85" spans="1:52">
      <c r="A85" s="237"/>
      <c r="B85" s="237"/>
      <c r="C85" s="237"/>
      <c r="D85" s="237"/>
      <c r="E85" s="237"/>
      <c r="F85" s="237"/>
      <c r="G85" s="237"/>
      <c r="H85" s="237"/>
      <c r="I85" s="237"/>
      <c r="J85" s="237"/>
      <c r="K85" s="237"/>
      <c r="L85" s="237"/>
      <c r="M85" s="237"/>
      <c r="N85" s="237"/>
      <c r="O85" s="237"/>
      <c r="P85" s="237"/>
      <c r="Q85" s="237"/>
      <c r="R85" s="237"/>
      <c r="S85" s="237"/>
      <c r="T85" s="237"/>
      <c r="U85" s="237"/>
      <c r="V85" s="237"/>
      <c r="W85" s="237"/>
      <c r="X85" s="237"/>
      <c r="Y85" s="284"/>
      <c r="Z85" s="284"/>
      <c r="AA85" s="284"/>
      <c r="AB85" s="284"/>
      <c r="AC85" s="284"/>
      <c r="AD85" s="284"/>
      <c r="AE85" s="284"/>
      <c r="AF85" s="284"/>
      <c r="AG85" s="284"/>
      <c r="AH85" s="284"/>
      <c r="AI85" s="284"/>
      <c r="AJ85" s="284"/>
      <c r="AK85" s="284"/>
      <c r="AL85" s="284"/>
      <c r="AM85" s="284"/>
      <c r="AN85" s="284"/>
      <c r="AO85" s="284"/>
      <c r="AP85" s="284"/>
      <c r="AQ85" s="284"/>
      <c r="AR85" s="284"/>
      <c r="AS85" s="284"/>
      <c r="AT85" s="284"/>
      <c r="AU85" s="284"/>
      <c r="AV85" s="284"/>
      <c r="AW85" s="284"/>
      <c r="AX85" s="284"/>
      <c r="AY85" s="284"/>
      <c r="AZ85" s="284"/>
    </row>
    <row r="86" spans="1:52">
      <c r="A86" s="237"/>
      <c r="B86" s="237"/>
      <c r="C86" s="237"/>
      <c r="D86" s="237"/>
      <c r="E86" s="237"/>
      <c r="F86" s="237"/>
      <c r="G86" s="237"/>
      <c r="H86" s="237"/>
      <c r="I86" s="237"/>
      <c r="J86" s="237"/>
      <c r="K86" s="237"/>
      <c r="L86" s="237"/>
      <c r="M86" s="237"/>
      <c r="N86" s="237"/>
      <c r="O86" s="237"/>
      <c r="P86" s="237"/>
      <c r="Q86" s="237"/>
      <c r="R86" s="237"/>
      <c r="S86" s="237"/>
      <c r="T86" s="237"/>
      <c r="U86" s="237"/>
      <c r="V86" s="237"/>
      <c r="W86" s="237"/>
      <c r="X86" s="237"/>
      <c r="Y86" s="237"/>
      <c r="Z86" s="237"/>
      <c r="AA86" s="237"/>
      <c r="AB86" s="237"/>
      <c r="AC86" s="237"/>
      <c r="AD86" s="237"/>
      <c r="AE86" s="237"/>
      <c r="AF86" s="237"/>
      <c r="AG86" s="237"/>
      <c r="AH86" s="237"/>
      <c r="AI86" s="237"/>
      <c r="AJ86" s="237"/>
      <c r="AK86" s="237"/>
      <c r="AL86" s="237"/>
      <c r="AM86" s="237"/>
      <c r="AN86" s="237"/>
      <c r="AO86" s="237"/>
      <c r="AP86" s="237"/>
      <c r="AQ86" s="237"/>
      <c r="AR86" s="237"/>
      <c r="AS86" s="237"/>
      <c r="AT86" s="237"/>
      <c r="AU86" s="237"/>
      <c r="AV86" s="237"/>
      <c r="AW86" s="237"/>
      <c r="AX86" s="237"/>
      <c r="AY86" s="237"/>
      <c r="AZ86" s="237"/>
    </row>
    <row r="87" spans="1:52">
      <c r="A87" s="237"/>
      <c r="B87" s="237"/>
      <c r="C87" s="237"/>
      <c r="D87" s="237"/>
      <c r="E87" s="237"/>
      <c r="F87" s="237"/>
      <c r="G87" s="237"/>
      <c r="H87" s="237"/>
      <c r="I87" s="237"/>
      <c r="J87" s="237"/>
      <c r="K87" s="237"/>
      <c r="L87" s="237"/>
      <c r="M87" s="237"/>
      <c r="N87" s="237"/>
      <c r="O87" s="237"/>
      <c r="P87" s="237"/>
      <c r="Q87" s="237"/>
      <c r="R87" s="237"/>
      <c r="S87" s="237"/>
      <c r="T87" s="237"/>
      <c r="U87" s="237"/>
      <c r="V87" s="237"/>
      <c r="W87" s="237"/>
      <c r="X87" s="237"/>
      <c r="Y87" s="237"/>
      <c r="Z87" s="237"/>
      <c r="AA87" s="237"/>
      <c r="AB87" s="237"/>
      <c r="AC87" s="237"/>
      <c r="AD87" s="237"/>
      <c r="AE87" s="237"/>
      <c r="AF87" s="237"/>
      <c r="AG87" s="237"/>
      <c r="AH87" s="237"/>
      <c r="AI87" s="237"/>
      <c r="AJ87" s="237"/>
      <c r="AK87" s="237"/>
      <c r="AL87" s="237"/>
      <c r="AM87" s="237"/>
      <c r="AN87" s="237"/>
      <c r="AO87" s="237"/>
      <c r="AP87" s="237"/>
      <c r="AQ87" s="237"/>
      <c r="AR87" s="237"/>
      <c r="AS87" s="237"/>
      <c r="AT87" s="237"/>
      <c r="AU87" s="237"/>
      <c r="AV87" s="237"/>
      <c r="AW87" s="237"/>
      <c r="AX87" s="237"/>
      <c r="AY87" s="237"/>
      <c r="AZ87" s="237"/>
    </row>
    <row r="88" spans="1:52">
      <c r="A88" s="237"/>
      <c r="B88" s="237"/>
      <c r="C88" s="237"/>
      <c r="D88" s="237"/>
      <c r="E88" s="237"/>
      <c r="F88" s="237"/>
      <c r="G88" s="237"/>
      <c r="H88" s="237"/>
      <c r="I88" s="237"/>
      <c r="J88" s="237"/>
      <c r="K88" s="237"/>
      <c r="L88" s="237"/>
      <c r="M88" s="237"/>
      <c r="N88" s="237"/>
      <c r="O88" s="237"/>
      <c r="P88" s="237"/>
      <c r="Q88" s="237"/>
      <c r="R88" s="237"/>
      <c r="S88" s="237"/>
      <c r="T88" s="237"/>
      <c r="U88" s="237"/>
      <c r="V88" s="237"/>
      <c r="W88" s="237"/>
      <c r="X88" s="237"/>
      <c r="Y88" s="46"/>
      <c r="Z88" s="46"/>
      <c r="AA88" s="46"/>
      <c r="AB88" s="46"/>
      <c r="AC88" s="46"/>
      <c r="AD88" s="46"/>
      <c r="AE88" s="46"/>
      <c r="AF88" s="46"/>
      <c r="AG88" s="46"/>
      <c r="AH88" s="46"/>
      <c r="AI88" s="46"/>
      <c r="AJ88" s="46"/>
      <c r="AK88" s="46"/>
      <c r="AL88" s="46"/>
      <c r="AM88" s="46"/>
      <c r="AN88" s="46"/>
      <c r="AO88" s="46"/>
      <c r="AP88" s="46"/>
      <c r="AQ88" s="46"/>
      <c r="AR88" s="46"/>
      <c r="AS88" s="46"/>
      <c r="AT88" s="46"/>
      <c r="AU88" s="46"/>
      <c r="AV88" s="46"/>
      <c r="AW88" s="46"/>
      <c r="AX88" s="46"/>
      <c r="AY88" s="46"/>
      <c r="AZ88" s="46"/>
    </row>
    <row r="89" spans="1:52">
      <c r="A89" s="237"/>
      <c r="B89" s="237"/>
      <c r="C89" s="237"/>
      <c r="D89" s="237"/>
      <c r="E89" s="237"/>
      <c r="F89" s="237"/>
      <c r="G89" s="237"/>
      <c r="H89" s="237"/>
      <c r="I89" s="237"/>
      <c r="J89" s="237"/>
      <c r="K89" s="237"/>
      <c r="L89" s="237"/>
      <c r="M89" s="237"/>
      <c r="N89" s="237"/>
      <c r="O89" s="237"/>
      <c r="P89" s="237"/>
      <c r="Q89" s="237"/>
      <c r="R89" s="237"/>
      <c r="S89" s="237"/>
      <c r="T89" s="237"/>
      <c r="U89" s="237"/>
      <c r="V89" s="237"/>
      <c r="W89" s="237"/>
      <c r="X89" s="237"/>
      <c r="Y89" s="46"/>
      <c r="Z89" s="46"/>
      <c r="AA89" s="46"/>
      <c r="AB89" s="46"/>
      <c r="AC89" s="46"/>
      <c r="AD89" s="46"/>
      <c r="AE89" s="46"/>
      <c r="AF89" s="46"/>
      <c r="AG89" s="46"/>
      <c r="AH89" s="46"/>
      <c r="AI89" s="46"/>
      <c r="AJ89" s="46"/>
      <c r="AK89" s="46"/>
      <c r="AL89" s="46"/>
      <c r="AM89" s="46"/>
      <c r="AN89" s="46"/>
      <c r="AO89" s="46"/>
      <c r="AP89" s="46"/>
      <c r="AQ89" s="46"/>
      <c r="AR89" s="46"/>
      <c r="AS89" s="46"/>
      <c r="AT89" s="46"/>
      <c r="AU89" s="46"/>
      <c r="AV89" s="46"/>
      <c r="AW89" s="46"/>
      <c r="AX89" s="46"/>
      <c r="AY89" s="46"/>
      <c r="AZ89" s="46"/>
    </row>
    <row r="90" spans="1:52">
      <c r="A90" s="237"/>
      <c r="B90" s="237"/>
      <c r="C90" s="237"/>
      <c r="D90" s="237"/>
      <c r="E90" s="237"/>
      <c r="F90" s="237"/>
      <c r="G90" s="237"/>
      <c r="H90" s="237"/>
      <c r="I90" s="237"/>
      <c r="J90" s="237"/>
      <c r="K90" s="237"/>
      <c r="L90" s="237"/>
      <c r="M90" s="237"/>
      <c r="N90" s="237"/>
      <c r="O90" s="237"/>
      <c r="P90" s="237"/>
      <c r="Q90" s="237"/>
      <c r="R90" s="237"/>
      <c r="S90" s="237"/>
      <c r="T90" s="237"/>
      <c r="U90" s="237"/>
      <c r="V90" s="237"/>
      <c r="W90" s="237"/>
      <c r="X90" s="237"/>
      <c r="Y90" s="284"/>
      <c r="Z90" s="284"/>
      <c r="AA90" s="284"/>
      <c r="AB90" s="284"/>
      <c r="AC90" s="284"/>
      <c r="AD90" s="284"/>
      <c r="AE90" s="284"/>
      <c r="AF90" s="284"/>
      <c r="AG90" s="284"/>
      <c r="AH90" s="284"/>
      <c r="AI90" s="284"/>
      <c r="AJ90" s="284"/>
      <c r="AK90" s="284"/>
      <c r="AL90" s="284"/>
      <c r="AM90" s="284"/>
      <c r="AN90" s="284"/>
      <c r="AO90" s="284"/>
      <c r="AP90" s="284"/>
      <c r="AQ90" s="284"/>
      <c r="AR90" s="284"/>
      <c r="AS90" s="284"/>
      <c r="AT90" s="284"/>
      <c r="AU90" s="284"/>
      <c r="AV90" s="284"/>
      <c r="AW90" s="284"/>
      <c r="AX90" s="284"/>
      <c r="AY90" s="284"/>
      <c r="AZ90" s="284"/>
    </row>
    <row r="91" spans="1:52">
      <c r="A91" s="237"/>
      <c r="B91" s="237"/>
      <c r="C91" s="237"/>
      <c r="D91" s="237"/>
      <c r="E91" s="237"/>
      <c r="F91" s="237"/>
      <c r="G91" s="237"/>
      <c r="H91" s="237"/>
      <c r="I91" s="237"/>
      <c r="J91" s="237"/>
      <c r="K91" s="237"/>
      <c r="L91" s="237"/>
      <c r="M91" s="237"/>
      <c r="N91" s="237"/>
      <c r="O91" s="237"/>
      <c r="P91" s="237"/>
      <c r="Q91" s="237"/>
      <c r="R91" s="237"/>
      <c r="S91" s="237"/>
      <c r="T91" s="237"/>
      <c r="U91" s="237"/>
      <c r="V91" s="237"/>
      <c r="W91" s="237"/>
      <c r="X91" s="237"/>
      <c r="Y91" s="237"/>
      <c r="Z91" s="237"/>
      <c r="AA91" s="237"/>
      <c r="AB91" s="237"/>
      <c r="AC91" s="237"/>
      <c r="AD91" s="237"/>
      <c r="AE91" s="237"/>
      <c r="AF91" s="237"/>
      <c r="AG91" s="237"/>
      <c r="AH91" s="237"/>
      <c r="AI91" s="237"/>
      <c r="AJ91" s="237"/>
      <c r="AK91" s="237"/>
      <c r="AL91" s="237"/>
      <c r="AM91" s="237"/>
      <c r="AN91" s="237"/>
      <c r="AO91" s="237"/>
      <c r="AP91" s="237"/>
      <c r="AQ91" s="237"/>
      <c r="AR91" s="237"/>
      <c r="AS91" s="237"/>
      <c r="AT91" s="237"/>
      <c r="AU91" s="237"/>
      <c r="AV91" s="237"/>
      <c r="AW91" s="237"/>
      <c r="AX91" s="237"/>
      <c r="AY91" s="237"/>
      <c r="AZ91" s="237"/>
    </row>
    <row r="92" spans="1:52">
      <c r="A92" s="237"/>
      <c r="B92" s="237"/>
      <c r="C92" s="237"/>
      <c r="D92" s="237"/>
      <c r="E92" s="237"/>
      <c r="F92" s="237"/>
      <c r="G92" s="237"/>
      <c r="H92" s="237"/>
      <c r="I92" s="237"/>
      <c r="J92" s="237"/>
      <c r="K92" s="237"/>
      <c r="L92" s="237"/>
      <c r="M92" s="237"/>
      <c r="N92" s="237"/>
      <c r="O92" s="237"/>
      <c r="P92" s="237"/>
      <c r="Q92" s="237"/>
      <c r="R92" s="237"/>
      <c r="S92" s="237"/>
      <c r="T92" s="237"/>
      <c r="U92" s="237"/>
      <c r="V92" s="237"/>
      <c r="W92" s="237"/>
      <c r="X92" s="237"/>
      <c r="Y92" s="237"/>
      <c r="Z92" s="237"/>
      <c r="AA92" s="237"/>
      <c r="AB92" s="237"/>
      <c r="AC92" s="237"/>
      <c r="AD92" s="237"/>
      <c r="AE92" s="237"/>
      <c r="AF92" s="237"/>
      <c r="AG92" s="237"/>
      <c r="AH92" s="237"/>
      <c r="AI92" s="237"/>
      <c r="AJ92" s="237"/>
      <c r="AK92" s="237"/>
      <c r="AL92" s="237"/>
      <c r="AM92" s="237"/>
      <c r="AN92" s="237"/>
      <c r="AO92" s="237"/>
      <c r="AP92" s="237"/>
      <c r="AQ92" s="237"/>
      <c r="AR92" s="237"/>
      <c r="AS92" s="237"/>
      <c r="AT92" s="237"/>
      <c r="AU92" s="237"/>
      <c r="AV92" s="237"/>
      <c r="AW92" s="237"/>
      <c r="AX92" s="237"/>
      <c r="AY92" s="237"/>
      <c r="AZ92" s="237"/>
    </row>
    <row r="93" spans="1:52">
      <c r="A93" s="237"/>
      <c r="B93" s="237"/>
      <c r="C93" s="237"/>
      <c r="D93" s="237"/>
      <c r="E93" s="237"/>
      <c r="F93" s="237"/>
      <c r="G93" s="237"/>
      <c r="H93" s="237"/>
      <c r="I93" s="237"/>
      <c r="J93" s="237"/>
      <c r="K93" s="237"/>
      <c r="L93" s="237"/>
      <c r="M93" s="237"/>
      <c r="N93" s="237"/>
      <c r="O93" s="237"/>
      <c r="P93" s="237"/>
      <c r="Q93" s="237"/>
      <c r="R93" s="237"/>
      <c r="S93" s="237"/>
      <c r="T93" s="237"/>
      <c r="U93" s="237"/>
      <c r="V93" s="237"/>
      <c r="W93" s="237"/>
      <c r="X93" s="237"/>
      <c r="Y93" s="46"/>
      <c r="Z93" s="46"/>
      <c r="AA93" s="46"/>
      <c r="AB93" s="46"/>
      <c r="AC93" s="46"/>
      <c r="AD93" s="46"/>
      <c r="AE93" s="46"/>
      <c r="AF93" s="46"/>
      <c r="AG93" s="46"/>
      <c r="AH93" s="46"/>
      <c r="AI93" s="46"/>
      <c r="AJ93" s="46"/>
      <c r="AK93" s="46"/>
      <c r="AL93" s="46"/>
      <c r="AM93" s="46"/>
      <c r="AN93" s="46"/>
      <c r="AO93" s="46"/>
      <c r="AP93" s="46"/>
      <c r="AQ93" s="46"/>
      <c r="AR93" s="46"/>
      <c r="AS93" s="46"/>
      <c r="AT93" s="46"/>
      <c r="AU93" s="46"/>
      <c r="AV93" s="46"/>
      <c r="AW93" s="46"/>
      <c r="AX93" s="46"/>
      <c r="AY93" s="46"/>
      <c r="AZ93" s="46"/>
    </row>
    <row r="94" spans="1:52">
      <c r="A94" s="237"/>
      <c r="B94" s="237"/>
      <c r="C94" s="237"/>
      <c r="D94" s="237"/>
      <c r="E94" s="237"/>
      <c r="F94" s="237"/>
      <c r="G94" s="237"/>
      <c r="H94" s="237"/>
      <c r="I94" s="237"/>
      <c r="J94" s="237"/>
      <c r="K94" s="237"/>
      <c r="L94" s="237"/>
      <c r="M94" s="237"/>
      <c r="N94" s="237"/>
      <c r="O94" s="237"/>
      <c r="P94" s="237"/>
      <c r="Q94" s="237"/>
      <c r="R94" s="237"/>
      <c r="S94" s="237"/>
      <c r="T94" s="237"/>
      <c r="U94" s="237"/>
      <c r="V94" s="237"/>
      <c r="W94" s="237"/>
      <c r="X94" s="237"/>
      <c r="Y94" s="46"/>
      <c r="Z94" s="46"/>
      <c r="AA94" s="46"/>
      <c r="AB94" s="46"/>
      <c r="AC94" s="46"/>
      <c r="AD94" s="46"/>
      <c r="AE94" s="46"/>
      <c r="AF94" s="46"/>
      <c r="AG94" s="46"/>
      <c r="AH94" s="46"/>
      <c r="AI94" s="46"/>
      <c r="AJ94" s="46"/>
      <c r="AK94" s="46"/>
      <c r="AL94" s="46"/>
      <c r="AM94" s="46"/>
      <c r="AN94" s="46"/>
      <c r="AO94" s="46"/>
      <c r="AP94" s="46"/>
      <c r="AQ94" s="46"/>
      <c r="AR94" s="46"/>
      <c r="AS94" s="46"/>
      <c r="AT94" s="46"/>
      <c r="AU94" s="46"/>
      <c r="AV94" s="46"/>
      <c r="AW94" s="46"/>
      <c r="AX94" s="46"/>
      <c r="AY94" s="46"/>
      <c r="AZ94" s="46"/>
    </row>
    <row r="95" spans="1:52">
      <c r="A95" s="237"/>
      <c r="B95" s="237"/>
      <c r="C95" s="237"/>
      <c r="D95" s="237"/>
      <c r="E95" s="237"/>
      <c r="F95" s="237"/>
      <c r="G95" s="237"/>
      <c r="H95" s="237"/>
      <c r="I95" s="237"/>
      <c r="J95" s="237"/>
      <c r="K95" s="237"/>
      <c r="L95" s="237"/>
      <c r="M95" s="237"/>
      <c r="N95" s="237"/>
      <c r="O95" s="237"/>
      <c r="P95" s="237"/>
      <c r="Q95" s="237"/>
      <c r="R95" s="237"/>
      <c r="S95" s="237"/>
      <c r="T95" s="237"/>
      <c r="U95" s="237"/>
      <c r="V95" s="237"/>
      <c r="W95" s="237"/>
      <c r="X95" s="237"/>
      <c r="Y95" s="284"/>
      <c r="Z95" s="284"/>
      <c r="AA95" s="284"/>
      <c r="AB95" s="284"/>
      <c r="AC95" s="284"/>
      <c r="AD95" s="284"/>
      <c r="AE95" s="284"/>
      <c r="AF95" s="284"/>
      <c r="AG95" s="284"/>
      <c r="AH95" s="284"/>
      <c r="AI95" s="284"/>
      <c r="AJ95" s="284"/>
      <c r="AK95" s="284"/>
      <c r="AL95" s="284"/>
      <c r="AM95" s="284"/>
      <c r="AN95" s="284"/>
      <c r="AO95" s="284"/>
      <c r="AP95" s="284"/>
      <c r="AQ95" s="284"/>
      <c r="AR95" s="284"/>
      <c r="AS95" s="284"/>
      <c r="AT95" s="284"/>
      <c r="AU95" s="284"/>
      <c r="AV95" s="284"/>
      <c r="AW95" s="284"/>
      <c r="AX95" s="284"/>
      <c r="AY95" s="284"/>
      <c r="AZ95" s="284"/>
    </row>
    <row r="96" spans="1:52">
      <c r="A96" s="237"/>
      <c r="B96" s="237"/>
      <c r="C96" s="237"/>
      <c r="D96" s="237"/>
      <c r="E96" s="237"/>
      <c r="F96" s="237"/>
      <c r="G96" s="237"/>
      <c r="H96" s="237"/>
      <c r="I96" s="237"/>
      <c r="J96" s="237"/>
      <c r="K96" s="237"/>
      <c r="L96" s="237"/>
      <c r="M96" s="237"/>
      <c r="N96" s="237"/>
      <c r="O96" s="237"/>
      <c r="P96" s="237"/>
      <c r="Q96" s="237"/>
      <c r="R96" s="237"/>
      <c r="S96" s="237"/>
      <c r="T96" s="237"/>
      <c r="U96" s="237"/>
      <c r="V96" s="237"/>
      <c r="W96" s="237"/>
      <c r="X96" s="237"/>
      <c r="Y96" s="237"/>
      <c r="Z96" s="237"/>
      <c r="AA96" s="237"/>
      <c r="AB96" s="237"/>
      <c r="AC96" s="237"/>
      <c r="AD96" s="237"/>
      <c r="AE96" s="237"/>
      <c r="AF96" s="237"/>
      <c r="AG96" s="237"/>
      <c r="AH96" s="237"/>
      <c r="AI96" s="237"/>
      <c r="AJ96" s="237"/>
      <c r="AK96" s="237"/>
      <c r="AL96" s="237"/>
      <c r="AM96" s="237"/>
      <c r="AN96" s="237"/>
      <c r="AO96" s="237"/>
      <c r="AP96" s="237"/>
      <c r="AQ96" s="237"/>
      <c r="AR96" s="237"/>
      <c r="AS96" s="237"/>
      <c r="AT96" s="237"/>
      <c r="AU96" s="237"/>
      <c r="AV96" s="237"/>
      <c r="AW96" s="237"/>
      <c r="AX96" s="237"/>
      <c r="AY96" s="237"/>
      <c r="AZ96" s="237"/>
    </row>
    <row r="97" spans="1:52">
      <c r="A97" s="237"/>
      <c r="B97" s="237"/>
      <c r="C97" s="237"/>
      <c r="D97" s="237"/>
      <c r="E97" s="237"/>
      <c r="F97" s="237"/>
      <c r="G97" s="237"/>
      <c r="H97" s="237"/>
      <c r="I97" s="237"/>
      <c r="J97" s="237"/>
      <c r="K97" s="237"/>
      <c r="L97" s="237"/>
      <c r="M97" s="237"/>
      <c r="N97" s="237"/>
      <c r="O97" s="237"/>
      <c r="P97" s="237"/>
      <c r="Q97" s="237"/>
      <c r="R97" s="237"/>
      <c r="S97" s="237"/>
      <c r="T97" s="237"/>
      <c r="U97" s="237"/>
      <c r="V97" s="237"/>
      <c r="W97" s="237"/>
      <c r="X97" s="237"/>
      <c r="Y97" s="237"/>
      <c r="Z97" s="237"/>
      <c r="AA97" s="237"/>
      <c r="AB97" s="237"/>
      <c r="AC97" s="237"/>
      <c r="AD97" s="237"/>
      <c r="AE97" s="237"/>
      <c r="AF97" s="237"/>
      <c r="AG97" s="237"/>
      <c r="AH97" s="237"/>
      <c r="AI97" s="237"/>
      <c r="AJ97" s="237"/>
      <c r="AK97" s="237"/>
      <c r="AL97" s="237"/>
      <c r="AM97" s="237"/>
      <c r="AN97" s="237"/>
      <c r="AO97" s="237"/>
      <c r="AP97" s="237"/>
      <c r="AQ97" s="237"/>
      <c r="AR97" s="237"/>
      <c r="AS97" s="237"/>
      <c r="AT97" s="237"/>
      <c r="AU97" s="237"/>
      <c r="AV97" s="237"/>
      <c r="AW97" s="237"/>
      <c r="AX97" s="237"/>
      <c r="AY97" s="237"/>
      <c r="AZ97" s="237"/>
    </row>
    <row r="98" spans="1:52">
      <c r="A98" s="237"/>
      <c r="B98" s="237"/>
      <c r="C98" s="237"/>
      <c r="D98" s="237"/>
      <c r="E98" s="237"/>
      <c r="F98" s="237"/>
      <c r="G98" s="237"/>
      <c r="H98" s="237"/>
      <c r="I98" s="237"/>
      <c r="J98" s="237"/>
      <c r="K98" s="237"/>
      <c r="L98" s="237"/>
      <c r="M98" s="237"/>
      <c r="N98" s="237"/>
      <c r="O98" s="237"/>
      <c r="P98" s="237"/>
      <c r="Q98" s="237"/>
      <c r="R98" s="237"/>
      <c r="S98" s="237"/>
      <c r="T98" s="237"/>
      <c r="U98" s="237"/>
      <c r="V98" s="237"/>
      <c r="W98" s="237"/>
      <c r="X98" s="237"/>
      <c r="Y98" s="46"/>
      <c r="Z98" s="46"/>
      <c r="AA98" s="46"/>
      <c r="AB98" s="46"/>
      <c r="AC98" s="46"/>
      <c r="AD98" s="46"/>
      <c r="AE98" s="46"/>
      <c r="AF98" s="46"/>
      <c r="AG98" s="46"/>
      <c r="AH98" s="46"/>
      <c r="AI98" s="46"/>
      <c r="AJ98" s="46"/>
      <c r="AK98" s="46"/>
      <c r="AL98" s="46"/>
      <c r="AM98" s="46"/>
      <c r="AN98" s="46"/>
      <c r="AO98" s="46"/>
      <c r="AP98" s="46"/>
      <c r="AQ98" s="46"/>
      <c r="AR98" s="46"/>
      <c r="AS98" s="46"/>
      <c r="AT98" s="46"/>
      <c r="AU98" s="46"/>
      <c r="AV98" s="46"/>
      <c r="AW98" s="46"/>
      <c r="AX98" s="46"/>
      <c r="AY98" s="46"/>
      <c r="AZ98" s="46"/>
    </row>
    <row r="99" spans="1:52">
      <c r="A99" s="237"/>
      <c r="B99" s="237"/>
      <c r="C99" s="237"/>
      <c r="D99" s="237"/>
      <c r="E99" s="237"/>
      <c r="F99" s="237"/>
      <c r="G99" s="237"/>
      <c r="H99" s="237"/>
      <c r="I99" s="237"/>
      <c r="J99" s="237"/>
      <c r="K99" s="237"/>
      <c r="L99" s="237"/>
      <c r="M99" s="237"/>
      <c r="N99" s="237"/>
      <c r="O99" s="237"/>
      <c r="P99" s="237"/>
      <c r="Q99" s="237"/>
      <c r="R99" s="237"/>
      <c r="S99" s="237"/>
      <c r="T99" s="237"/>
      <c r="U99" s="237"/>
      <c r="V99" s="237"/>
      <c r="W99" s="237"/>
      <c r="X99" s="237"/>
      <c r="Y99" s="46"/>
      <c r="Z99" s="46"/>
      <c r="AA99" s="46"/>
      <c r="AB99" s="46"/>
      <c r="AC99" s="46"/>
      <c r="AD99" s="46"/>
      <c r="AE99" s="46"/>
      <c r="AF99" s="46"/>
      <c r="AG99" s="46"/>
      <c r="AH99" s="46"/>
      <c r="AI99" s="46"/>
      <c r="AJ99" s="46"/>
      <c r="AK99" s="46"/>
      <c r="AL99" s="46"/>
      <c r="AM99" s="46"/>
      <c r="AN99" s="46"/>
      <c r="AO99" s="46"/>
      <c r="AP99" s="46"/>
      <c r="AQ99" s="46"/>
      <c r="AR99" s="46"/>
      <c r="AS99" s="46"/>
      <c r="AT99" s="46"/>
      <c r="AU99" s="46"/>
      <c r="AV99" s="46"/>
      <c r="AW99" s="46"/>
      <c r="AX99" s="46"/>
      <c r="AY99" s="46"/>
      <c r="AZ99" s="46"/>
    </row>
    <row r="100" spans="1:52">
      <c r="A100" s="237"/>
      <c r="B100" s="237"/>
      <c r="C100" s="237"/>
      <c r="D100" s="237"/>
      <c r="E100" s="237"/>
      <c r="F100" s="237"/>
      <c r="G100" s="237"/>
      <c r="H100" s="237"/>
      <c r="I100" s="237"/>
      <c r="J100" s="237"/>
      <c r="K100" s="237"/>
      <c r="L100" s="237"/>
      <c r="M100" s="237"/>
      <c r="N100" s="237"/>
      <c r="O100" s="237"/>
      <c r="P100" s="237"/>
      <c r="Q100" s="237"/>
      <c r="R100" s="237"/>
      <c r="S100" s="237"/>
      <c r="T100" s="237"/>
      <c r="U100" s="237"/>
      <c r="V100" s="237"/>
      <c r="W100" s="237"/>
      <c r="X100" s="237"/>
      <c r="Y100" s="46"/>
      <c r="Z100" s="46"/>
      <c r="AA100" s="46"/>
      <c r="AB100" s="46"/>
      <c r="AC100" s="46"/>
      <c r="AD100" s="46"/>
      <c r="AE100" s="46"/>
      <c r="AF100" s="46"/>
      <c r="AG100" s="46"/>
      <c r="AH100" s="46"/>
      <c r="AI100" s="46"/>
      <c r="AJ100" s="46"/>
      <c r="AK100" s="46"/>
      <c r="AL100" s="46"/>
      <c r="AM100" s="46"/>
      <c r="AN100" s="46"/>
      <c r="AO100" s="46"/>
      <c r="AP100" s="46"/>
      <c r="AQ100" s="46"/>
      <c r="AR100" s="46"/>
      <c r="AS100" s="46"/>
      <c r="AT100" s="46"/>
      <c r="AU100" s="46"/>
      <c r="AV100" s="46"/>
      <c r="AW100" s="46"/>
      <c r="AX100" s="46"/>
      <c r="AY100" s="46"/>
      <c r="AZ100" s="46"/>
    </row>
    <row r="101" spans="1:52">
      <c r="A101" s="237"/>
      <c r="B101" s="237"/>
      <c r="C101" s="237"/>
      <c r="D101" s="237"/>
      <c r="E101" s="237"/>
      <c r="F101" s="237"/>
      <c r="G101" s="237"/>
      <c r="H101" s="237"/>
      <c r="I101" s="237"/>
      <c r="J101" s="237"/>
      <c r="K101" s="237"/>
      <c r="L101" s="237"/>
      <c r="M101" s="237"/>
      <c r="N101" s="237"/>
      <c r="O101" s="237"/>
      <c r="P101" s="237"/>
      <c r="Q101" s="237"/>
      <c r="R101" s="237"/>
      <c r="S101" s="237"/>
      <c r="T101" s="237"/>
      <c r="U101" s="237"/>
      <c r="V101" s="237"/>
      <c r="W101" s="237"/>
      <c r="X101" s="237"/>
      <c r="Y101" s="46"/>
      <c r="Z101" s="46"/>
      <c r="AA101" s="46"/>
      <c r="AB101" s="46"/>
      <c r="AC101" s="46"/>
      <c r="AD101" s="46"/>
      <c r="AE101" s="46"/>
      <c r="AF101" s="46"/>
      <c r="AG101" s="46"/>
      <c r="AH101" s="46"/>
      <c r="AI101" s="46"/>
      <c r="AJ101" s="46"/>
      <c r="AK101" s="46"/>
      <c r="AL101" s="46"/>
      <c r="AM101" s="46"/>
      <c r="AN101" s="46"/>
      <c r="AO101" s="46"/>
      <c r="AP101" s="46"/>
      <c r="AQ101" s="46"/>
      <c r="AR101" s="46"/>
      <c r="AS101" s="46"/>
      <c r="AT101" s="46"/>
      <c r="AU101" s="46"/>
      <c r="AV101" s="46"/>
      <c r="AW101" s="46"/>
      <c r="AX101" s="46"/>
      <c r="AY101" s="46"/>
      <c r="AZ101" s="46"/>
    </row>
    <row r="102" spans="1:52">
      <c r="A102" s="237"/>
      <c r="B102" s="237"/>
      <c r="C102" s="237"/>
      <c r="D102" s="237"/>
      <c r="E102" s="237"/>
      <c r="F102" s="237"/>
      <c r="G102" s="237"/>
      <c r="H102" s="237"/>
      <c r="I102" s="237"/>
      <c r="J102" s="237"/>
      <c r="K102" s="237"/>
      <c r="L102" s="237"/>
      <c r="M102" s="237"/>
      <c r="N102" s="237"/>
      <c r="O102" s="237"/>
      <c r="P102" s="237"/>
      <c r="Q102" s="237"/>
      <c r="R102" s="237"/>
      <c r="S102" s="237"/>
      <c r="T102" s="237"/>
      <c r="U102" s="237"/>
      <c r="V102" s="237"/>
      <c r="W102" s="237"/>
      <c r="X102" s="237"/>
      <c r="Y102" s="46"/>
      <c r="Z102" s="46"/>
      <c r="AA102" s="46"/>
      <c r="AB102" s="46"/>
      <c r="AC102" s="46"/>
      <c r="AD102" s="46"/>
      <c r="AE102" s="46"/>
      <c r="AF102" s="46"/>
      <c r="AG102" s="46"/>
      <c r="AH102" s="46"/>
      <c r="AI102" s="46"/>
      <c r="AJ102" s="46"/>
      <c r="AK102" s="46"/>
      <c r="AL102" s="46"/>
      <c r="AM102" s="46"/>
      <c r="AN102" s="46"/>
      <c r="AO102" s="46"/>
      <c r="AP102" s="46"/>
      <c r="AQ102" s="46"/>
      <c r="AR102" s="46"/>
      <c r="AS102" s="46"/>
      <c r="AT102" s="46"/>
      <c r="AU102" s="46"/>
      <c r="AV102" s="46"/>
      <c r="AW102" s="46"/>
      <c r="AX102" s="46"/>
      <c r="AY102" s="46"/>
      <c r="AZ102" s="46"/>
    </row>
    <row r="103" spans="1:52">
      <c r="A103" s="237"/>
      <c r="B103" s="237"/>
      <c r="C103" s="237"/>
      <c r="D103" s="237"/>
      <c r="E103" s="237"/>
      <c r="F103" s="237"/>
      <c r="G103" s="237"/>
      <c r="H103" s="237"/>
      <c r="I103" s="237"/>
      <c r="J103" s="237"/>
      <c r="K103" s="237"/>
      <c r="L103" s="237"/>
      <c r="M103" s="237"/>
      <c r="N103" s="237"/>
      <c r="O103" s="237"/>
      <c r="P103" s="237"/>
      <c r="Q103" s="237"/>
      <c r="R103" s="237"/>
      <c r="S103" s="237"/>
      <c r="T103" s="237"/>
      <c r="U103" s="237"/>
      <c r="V103" s="237"/>
      <c r="W103" s="237"/>
      <c r="X103" s="237"/>
      <c r="Y103" s="46"/>
      <c r="Z103" s="46"/>
      <c r="AA103" s="46"/>
      <c r="AB103" s="46"/>
      <c r="AC103" s="46"/>
      <c r="AD103" s="46"/>
      <c r="AE103" s="46"/>
      <c r="AF103" s="46"/>
      <c r="AG103" s="46"/>
      <c r="AH103" s="46"/>
      <c r="AI103" s="46"/>
      <c r="AJ103" s="46"/>
      <c r="AK103" s="46"/>
      <c r="AL103" s="46"/>
      <c r="AM103" s="46"/>
      <c r="AN103" s="46"/>
      <c r="AO103" s="46"/>
      <c r="AP103" s="46"/>
      <c r="AQ103" s="46"/>
      <c r="AR103" s="46"/>
      <c r="AS103" s="46"/>
      <c r="AT103" s="46"/>
      <c r="AU103" s="46"/>
      <c r="AV103" s="46"/>
      <c r="AW103" s="46"/>
      <c r="AX103" s="46"/>
      <c r="AY103" s="46"/>
      <c r="AZ103" s="46"/>
    </row>
    <row r="104" spans="1:52">
      <c r="A104" s="237"/>
      <c r="B104" s="237"/>
      <c r="C104" s="237"/>
      <c r="D104" s="237"/>
      <c r="E104" s="237"/>
      <c r="F104" s="237"/>
      <c r="G104" s="237"/>
      <c r="H104" s="237"/>
      <c r="I104" s="237"/>
      <c r="J104" s="237"/>
      <c r="K104" s="237"/>
      <c r="L104" s="237"/>
      <c r="M104" s="237"/>
      <c r="N104" s="237"/>
      <c r="O104" s="237"/>
      <c r="P104" s="237"/>
      <c r="Q104" s="237"/>
      <c r="R104" s="237"/>
      <c r="S104" s="237"/>
      <c r="T104" s="237"/>
      <c r="U104" s="237"/>
      <c r="V104" s="237"/>
      <c r="W104" s="237"/>
      <c r="X104" s="237"/>
      <c r="Y104" s="46"/>
      <c r="Z104" s="46"/>
      <c r="AA104" s="46"/>
      <c r="AB104" s="46"/>
      <c r="AC104" s="46"/>
      <c r="AD104" s="46"/>
      <c r="AE104" s="46"/>
      <c r="AF104" s="46"/>
      <c r="AG104" s="46"/>
      <c r="AH104" s="46"/>
      <c r="AI104" s="46"/>
      <c r="AJ104" s="46"/>
      <c r="AK104" s="46"/>
      <c r="AL104" s="46"/>
      <c r="AM104" s="46"/>
      <c r="AN104" s="46"/>
      <c r="AO104" s="46"/>
      <c r="AP104" s="46"/>
      <c r="AQ104" s="46"/>
      <c r="AR104" s="46"/>
      <c r="AS104" s="46"/>
      <c r="AT104" s="46"/>
      <c r="AU104" s="46"/>
      <c r="AV104" s="46"/>
      <c r="AW104" s="46"/>
      <c r="AX104" s="46"/>
      <c r="AY104" s="46"/>
      <c r="AZ104" s="46"/>
    </row>
    <row r="105" spans="1:52">
      <c r="A105" s="237"/>
      <c r="B105" s="237"/>
      <c r="C105" s="237"/>
      <c r="D105" s="237"/>
      <c r="E105" s="237"/>
      <c r="F105" s="237"/>
      <c r="G105" s="237"/>
      <c r="H105" s="237"/>
      <c r="I105" s="237"/>
      <c r="J105" s="237"/>
      <c r="K105" s="237"/>
      <c r="L105" s="237"/>
      <c r="M105" s="237"/>
      <c r="N105" s="237"/>
      <c r="O105" s="237"/>
      <c r="P105" s="237"/>
      <c r="Q105" s="237"/>
      <c r="R105" s="237"/>
      <c r="S105" s="237"/>
      <c r="T105" s="237"/>
      <c r="U105" s="237"/>
      <c r="V105" s="237"/>
      <c r="W105" s="237"/>
      <c r="X105" s="237"/>
      <c r="Y105" s="46"/>
      <c r="Z105" s="46"/>
      <c r="AA105" s="46"/>
      <c r="AB105" s="46"/>
      <c r="AC105" s="46"/>
      <c r="AD105" s="46"/>
      <c r="AE105" s="46"/>
      <c r="AF105" s="46"/>
      <c r="AG105" s="46"/>
      <c r="AH105" s="46"/>
      <c r="AI105" s="46"/>
      <c r="AJ105" s="46"/>
      <c r="AK105" s="46"/>
      <c r="AL105" s="46"/>
      <c r="AM105" s="46"/>
      <c r="AN105" s="46"/>
      <c r="AO105" s="46"/>
      <c r="AP105" s="46"/>
      <c r="AQ105" s="46"/>
      <c r="AR105" s="46"/>
      <c r="AS105" s="46"/>
      <c r="AT105" s="46"/>
      <c r="AU105" s="46"/>
      <c r="AV105" s="46"/>
      <c r="AW105" s="46"/>
      <c r="AX105" s="46"/>
      <c r="AY105" s="46"/>
      <c r="AZ105" s="46"/>
    </row>
    <row r="106" spans="1:52">
      <c r="A106" s="237"/>
      <c r="B106" s="237"/>
      <c r="C106" s="237"/>
      <c r="D106" s="237"/>
      <c r="E106" s="237"/>
      <c r="F106" s="237"/>
      <c r="G106" s="237"/>
      <c r="H106" s="237"/>
      <c r="I106" s="237"/>
      <c r="J106" s="237"/>
      <c r="K106" s="237"/>
      <c r="L106" s="237"/>
      <c r="M106" s="237"/>
      <c r="N106" s="237"/>
      <c r="O106" s="237"/>
      <c r="P106" s="237"/>
      <c r="Q106" s="237"/>
      <c r="R106" s="237"/>
      <c r="S106" s="237"/>
      <c r="T106" s="237"/>
      <c r="U106" s="237"/>
      <c r="V106" s="237"/>
      <c r="W106" s="237"/>
      <c r="X106" s="237"/>
      <c r="Y106" s="46"/>
      <c r="Z106" s="46"/>
      <c r="AA106" s="46"/>
      <c r="AB106" s="46"/>
      <c r="AC106" s="46"/>
      <c r="AD106" s="46"/>
      <c r="AE106" s="46"/>
      <c r="AF106" s="46"/>
      <c r="AG106" s="46"/>
      <c r="AH106" s="46"/>
      <c r="AI106" s="46"/>
      <c r="AJ106" s="46"/>
      <c r="AK106" s="46"/>
      <c r="AL106" s="46"/>
      <c r="AM106" s="46"/>
      <c r="AN106" s="46"/>
      <c r="AO106" s="46"/>
      <c r="AP106" s="46"/>
      <c r="AQ106" s="46"/>
      <c r="AR106" s="46"/>
      <c r="AS106" s="46"/>
      <c r="AT106" s="46"/>
      <c r="AU106" s="46"/>
      <c r="AV106" s="46"/>
      <c r="AW106" s="46"/>
      <c r="AX106" s="46"/>
      <c r="AY106" s="46"/>
      <c r="AZ106" s="46"/>
    </row>
    <row r="107" spans="1:52">
      <c r="A107" s="237"/>
      <c r="B107" s="237"/>
      <c r="C107" s="237"/>
      <c r="D107" s="237"/>
      <c r="E107" s="237"/>
      <c r="F107" s="237"/>
      <c r="G107" s="237"/>
      <c r="H107" s="237"/>
      <c r="I107" s="237"/>
      <c r="J107" s="237"/>
      <c r="K107" s="237"/>
      <c r="L107" s="237"/>
      <c r="M107" s="237"/>
      <c r="N107" s="237"/>
      <c r="O107" s="237"/>
      <c r="P107" s="237"/>
      <c r="Q107" s="237"/>
      <c r="R107" s="237"/>
      <c r="S107" s="237"/>
      <c r="T107" s="237"/>
      <c r="U107" s="237"/>
      <c r="V107" s="237"/>
      <c r="W107" s="237"/>
      <c r="X107" s="237"/>
      <c r="Y107" s="46"/>
      <c r="Z107" s="46"/>
      <c r="AA107" s="46"/>
      <c r="AB107" s="46"/>
      <c r="AC107" s="46"/>
      <c r="AD107" s="46"/>
      <c r="AE107" s="46"/>
      <c r="AF107" s="46"/>
      <c r="AG107" s="46"/>
      <c r="AH107" s="46"/>
      <c r="AI107" s="46"/>
      <c r="AJ107" s="46"/>
      <c r="AK107" s="46"/>
      <c r="AL107" s="46"/>
      <c r="AM107" s="46"/>
      <c r="AN107" s="46"/>
      <c r="AO107" s="46"/>
      <c r="AP107" s="46"/>
      <c r="AQ107" s="46"/>
      <c r="AR107" s="46"/>
      <c r="AS107" s="46"/>
      <c r="AT107" s="46"/>
      <c r="AU107" s="46"/>
      <c r="AV107" s="46"/>
      <c r="AW107" s="46"/>
      <c r="AX107" s="46"/>
      <c r="AY107" s="46"/>
      <c r="AZ107" s="46"/>
    </row>
    <row r="108" spans="1:52">
      <c r="A108" s="237"/>
      <c r="B108" s="237"/>
      <c r="C108" s="237"/>
      <c r="D108" s="237"/>
      <c r="E108" s="237"/>
      <c r="F108" s="237"/>
      <c r="G108" s="237"/>
      <c r="H108" s="237"/>
      <c r="I108" s="237"/>
      <c r="J108" s="237"/>
      <c r="K108" s="237"/>
      <c r="L108" s="237"/>
      <c r="M108" s="237"/>
      <c r="N108" s="237"/>
      <c r="O108" s="237"/>
      <c r="P108" s="237"/>
      <c r="Q108" s="237"/>
      <c r="R108" s="237"/>
      <c r="S108" s="237"/>
      <c r="T108" s="237"/>
      <c r="U108" s="237"/>
      <c r="V108" s="237"/>
      <c r="W108" s="237"/>
      <c r="X108" s="237"/>
      <c r="Y108" s="46"/>
      <c r="Z108" s="46"/>
      <c r="AA108" s="46"/>
      <c r="AB108" s="46"/>
      <c r="AC108" s="46"/>
      <c r="AD108" s="46"/>
      <c r="AE108" s="46"/>
      <c r="AF108" s="46"/>
      <c r="AG108" s="46"/>
      <c r="AH108" s="46"/>
      <c r="AI108" s="46"/>
      <c r="AJ108" s="46"/>
      <c r="AK108" s="46"/>
      <c r="AL108" s="46"/>
      <c r="AM108" s="46"/>
      <c r="AN108" s="46"/>
      <c r="AO108" s="46"/>
      <c r="AP108" s="46"/>
      <c r="AQ108" s="46"/>
      <c r="AR108" s="46"/>
      <c r="AS108" s="46"/>
      <c r="AT108" s="46"/>
      <c r="AU108" s="46"/>
      <c r="AV108" s="46"/>
      <c r="AW108" s="46"/>
      <c r="AX108" s="46"/>
      <c r="AY108" s="46"/>
      <c r="AZ108" s="46"/>
    </row>
    <row r="109" spans="1:52">
      <c r="A109" s="237"/>
      <c r="B109" s="237"/>
      <c r="C109" s="237"/>
      <c r="D109" s="237"/>
      <c r="E109" s="237"/>
      <c r="F109" s="237"/>
      <c r="G109" s="237"/>
      <c r="H109" s="237"/>
      <c r="I109" s="237"/>
      <c r="J109" s="237"/>
      <c r="K109" s="237"/>
      <c r="L109" s="237"/>
      <c r="M109" s="237"/>
      <c r="N109" s="237"/>
      <c r="O109" s="237"/>
      <c r="P109" s="237"/>
      <c r="Q109" s="237"/>
      <c r="R109" s="237"/>
      <c r="S109" s="237"/>
      <c r="T109" s="237"/>
      <c r="U109" s="237"/>
      <c r="V109" s="237"/>
      <c r="W109" s="237"/>
      <c r="X109" s="237"/>
      <c r="Y109" s="46"/>
      <c r="Z109" s="46"/>
      <c r="AA109" s="46"/>
      <c r="AB109" s="46"/>
      <c r="AC109" s="46"/>
      <c r="AD109" s="46"/>
      <c r="AE109" s="46"/>
      <c r="AF109" s="46"/>
      <c r="AG109" s="46"/>
      <c r="AH109" s="46"/>
      <c r="AI109" s="46"/>
      <c r="AJ109" s="46"/>
      <c r="AK109" s="46"/>
      <c r="AL109" s="46"/>
      <c r="AM109" s="46"/>
      <c r="AN109" s="46"/>
      <c r="AO109" s="46"/>
      <c r="AP109" s="46"/>
      <c r="AQ109" s="46"/>
      <c r="AR109" s="46"/>
      <c r="AS109" s="46"/>
      <c r="AT109" s="46"/>
      <c r="AU109" s="46"/>
      <c r="AV109" s="46"/>
      <c r="AW109" s="46"/>
      <c r="AX109" s="46"/>
      <c r="AY109" s="46"/>
      <c r="AZ109" s="46"/>
    </row>
    <row r="110" spans="1:52">
      <c r="A110" s="237"/>
      <c r="B110" s="237"/>
      <c r="C110" s="237"/>
      <c r="D110" s="237"/>
      <c r="E110" s="237"/>
      <c r="F110" s="237"/>
      <c r="G110" s="237"/>
      <c r="H110" s="237"/>
      <c r="I110" s="237"/>
      <c r="J110" s="237"/>
      <c r="K110" s="237"/>
      <c r="L110" s="237"/>
      <c r="M110" s="237"/>
      <c r="N110" s="237"/>
      <c r="O110" s="237"/>
      <c r="P110" s="237"/>
      <c r="Q110" s="237"/>
      <c r="R110" s="237"/>
      <c r="S110" s="237"/>
      <c r="T110" s="237"/>
      <c r="U110" s="237"/>
      <c r="V110" s="237"/>
      <c r="W110" s="237"/>
      <c r="X110" s="237"/>
      <c r="Y110" s="46"/>
      <c r="Z110" s="46"/>
      <c r="AA110" s="46"/>
      <c r="AB110" s="46"/>
      <c r="AC110" s="46"/>
      <c r="AD110" s="46"/>
      <c r="AE110" s="46"/>
      <c r="AF110" s="46"/>
      <c r="AG110" s="46"/>
      <c r="AH110" s="46"/>
      <c r="AI110" s="46"/>
      <c r="AJ110" s="46"/>
      <c r="AK110" s="46"/>
      <c r="AL110" s="46"/>
      <c r="AM110" s="46"/>
      <c r="AN110" s="46"/>
      <c r="AO110" s="46"/>
      <c r="AP110" s="46"/>
      <c r="AQ110" s="46"/>
      <c r="AR110" s="46"/>
      <c r="AS110" s="46"/>
      <c r="AT110" s="46"/>
      <c r="AU110" s="46"/>
      <c r="AV110" s="46"/>
      <c r="AW110" s="46"/>
      <c r="AX110" s="46"/>
      <c r="AY110" s="46"/>
      <c r="AZ110" s="46"/>
    </row>
    <row r="111" spans="1:52">
      <c r="A111" s="237"/>
      <c r="B111" s="237"/>
      <c r="C111" s="237"/>
      <c r="D111" s="237"/>
      <c r="E111" s="237"/>
      <c r="F111" s="237"/>
      <c r="G111" s="237"/>
      <c r="H111" s="237"/>
      <c r="I111" s="237"/>
      <c r="J111" s="237"/>
      <c r="K111" s="237"/>
      <c r="L111" s="237"/>
      <c r="M111" s="237"/>
      <c r="N111" s="237"/>
      <c r="O111" s="237"/>
      <c r="P111" s="237"/>
      <c r="Q111" s="237"/>
      <c r="R111" s="237"/>
      <c r="S111" s="237"/>
      <c r="T111" s="237"/>
      <c r="U111" s="237"/>
      <c r="V111" s="237"/>
      <c r="W111" s="237"/>
      <c r="X111" s="237"/>
      <c r="Y111" s="46"/>
      <c r="Z111" s="46"/>
      <c r="AA111" s="46"/>
      <c r="AB111" s="46"/>
      <c r="AC111" s="46"/>
      <c r="AD111" s="46"/>
      <c r="AE111" s="46"/>
      <c r="AF111" s="46"/>
      <c r="AG111" s="46"/>
      <c r="AH111" s="46"/>
      <c r="AI111" s="46"/>
      <c r="AJ111" s="46"/>
      <c r="AK111" s="46"/>
      <c r="AL111" s="46"/>
      <c r="AM111" s="46"/>
      <c r="AN111" s="46"/>
      <c r="AO111" s="46"/>
      <c r="AP111" s="46"/>
      <c r="AQ111" s="46"/>
      <c r="AR111" s="46"/>
      <c r="AS111" s="46"/>
      <c r="AT111" s="46"/>
      <c r="AU111" s="46"/>
      <c r="AV111" s="46"/>
      <c r="AW111" s="46"/>
      <c r="AX111" s="46"/>
      <c r="AY111" s="46"/>
      <c r="AZ111" s="46"/>
    </row>
    <row r="112" spans="1:52">
      <c r="A112" s="237"/>
      <c r="B112" s="237"/>
      <c r="C112" s="237"/>
      <c r="D112" s="237"/>
      <c r="E112" s="237"/>
      <c r="F112" s="237"/>
      <c r="G112" s="237"/>
      <c r="H112" s="237"/>
      <c r="I112" s="237"/>
      <c r="J112" s="237"/>
      <c r="K112" s="237"/>
      <c r="L112" s="237"/>
      <c r="M112" s="237"/>
      <c r="N112" s="237"/>
      <c r="O112" s="237"/>
      <c r="P112" s="237"/>
      <c r="Q112" s="237"/>
      <c r="R112" s="237"/>
      <c r="S112" s="237"/>
      <c r="T112" s="237"/>
      <c r="U112" s="237"/>
      <c r="V112" s="237"/>
      <c r="W112" s="237"/>
      <c r="X112" s="237"/>
      <c r="Y112" s="46"/>
      <c r="Z112" s="46"/>
      <c r="AA112" s="46"/>
      <c r="AB112" s="46"/>
      <c r="AC112" s="46"/>
      <c r="AD112" s="46"/>
      <c r="AE112" s="46"/>
      <c r="AF112" s="46"/>
      <c r="AG112" s="46"/>
      <c r="AH112" s="46"/>
      <c r="AI112" s="46"/>
      <c r="AJ112" s="46"/>
      <c r="AK112" s="46"/>
      <c r="AL112" s="46"/>
      <c r="AM112" s="46"/>
      <c r="AN112" s="46"/>
      <c r="AO112" s="46"/>
      <c r="AP112" s="46"/>
      <c r="AQ112" s="46"/>
      <c r="AR112" s="46"/>
      <c r="AS112" s="46"/>
      <c r="AT112" s="46"/>
      <c r="AU112" s="46"/>
      <c r="AV112" s="46"/>
      <c r="AW112" s="46"/>
      <c r="AX112" s="46"/>
      <c r="AY112" s="46"/>
      <c r="AZ112" s="46"/>
    </row>
    <row r="113" spans="1:52">
      <c r="A113" s="237"/>
      <c r="B113" s="237"/>
      <c r="C113" s="237"/>
      <c r="D113" s="237"/>
      <c r="E113" s="237"/>
      <c r="F113" s="237"/>
      <c r="G113" s="237"/>
      <c r="H113" s="237"/>
      <c r="I113" s="237"/>
      <c r="J113" s="237"/>
      <c r="K113" s="237"/>
      <c r="L113" s="237"/>
      <c r="M113" s="237"/>
      <c r="N113" s="237"/>
      <c r="O113" s="237"/>
      <c r="P113" s="237"/>
      <c r="Q113" s="237"/>
      <c r="R113" s="237"/>
      <c r="S113" s="237"/>
      <c r="T113" s="237"/>
      <c r="U113" s="237"/>
      <c r="V113" s="237"/>
      <c r="W113" s="237"/>
      <c r="X113" s="237"/>
      <c r="Y113" s="46"/>
      <c r="Z113" s="46"/>
      <c r="AA113" s="46"/>
      <c r="AB113" s="46"/>
      <c r="AC113" s="46"/>
      <c r="AD113" s="46"/>
      <c r="AE113" s="46"/>
      <c r="AF113" s="46"/>
      <c r="AG113" s="46"/>
      <c r="AH113" s="46"/>
      <c r="AI113" s="46"/>
      <c r="AJ113" s="46"/>
      <c r="AK113" s="46"/>
      <c r="AL113" s="46"/>
      <c r="AM113" s="46"/>
      <c r="AN113" s="46"/>
      <c r="AO113" s="46"/>
      <c r="AP113" s="46"/>
      <c r="AQ113" s="46"/>
      <c r="AR113" s="46"/>
      <c r="AS113" s="46"/>
      <c r="AT113" s="46"/>
      <c r="AU113" s="46"/>
      <c r="AV113" s="46"/>
      <c r="AW113" s="46"/>
      <c r="AX113" s="46"/>
      <c r="AY113" s="46"/>
      <c r="AZ113" s="46"/>
    </row>
    <row r="114" spans="1:52">
      <c r="A114" s="237"/>
      <c r="B114" s="237"/>
      <c r="C114" s="237"/>
      <c r="D114" s="237"/>
      <c r="E114" s="237"/>
      <c r="F114" s="237"/>
      <c r="G114" s="237"/>
      <c r="H114" s="237"/>
      <c r="I114" s="237"/>
      <c r="J114" s="237"/>
      <c r="K114" s="237"/>
      <c r="L114" s="237"/>
      <c r="M114" s="237"/>
      <c r="N114" s="237"/>
      <c r="O114" s="237"/>
      <c r="P114" s="237"/>
      <c r="Q114" s="237"/>
      <c r="R114" s="237"/>
      <c r="S114" s="237"/>
      <c r="T114" s="237"/>
      <c r="U114" s="237"/>
      <c r="V114" s="237"/>
      <c r="W114" s="237"/>
      <c r="X114" s="237"/>
      <c r="Y114" s="46"/>
      <c r="Z114" s="46"/>
      <c r="AA114" s="46"/>
      <c r="AB114" s="46"/>
      <c r="AC114" s="46"/>
      <c r="AD114" s="46"/>
      <c r="AE114" s="46"/>
      <c r="AF114" s="46"/>
      <c r="AG114" s="46"/>
      <c r="AH114" s="46"/>
      <c r="AI114" s="46"/>
      <c r="AJ114" s="46"/>
      <c r="AK114" s="46"/>
      <c r="AL114" s="46"/>
      <c r="AM114" s="46"/>
      <c r="AN114" s="46"/>
      <c r="AO114" s="46"/>
      <c r="AP114" s="46"/>
      <c r="AQ114" s="46"/>
      <c r="AR114" s="46"/>
      <c r="AS114" s="46"/>
      <c r="AT114" s="46"/>
      <c r="AU114" s="46"/>
      <c r="AV114" s="46"/>
      <c r="AW114" s="46"/>
      <c r="AX114" s="46"/>
      <c r="AY114" s="46"/>
      <c r="AZ114" s="46"/>
    </row>
    <row r="115" spans="1:52">
      <c r="A115" s="237"/>
      <c r="B115" s="237"/>
      <c r="C115" s="237"/>
      <c r="D115" s="237"/>
      <c r="E115" s="237"/>
      <c r="F115" s="237"/>
      <c r="G115" s="237"/>
      <c r="H115" s="237"/>
      <c r="I115" s="237"/>
      <c r="J115" s="237"/>
      <c r="K115" s="237"/>
      <c r="L115" s="237"/>
      <c r="M115" s="237"/>
      <c r="N115" s="237"/>
      <c r="O115" s="237"/>
      <c r="P115" s="237"/>
      <c r="Q115" s="237"/>
      <c r="R115" s="237"/>
      <c r="S115" s="237"/>
      <c r="T115" s="237"/>
      <c r="U115" s="237"/>
      <c r="V115" s="237"/>
      <c r="W115" s="237"/>
      <c r="X115" s="237"/>
      <c r="Y115" s="46"/>
      <c r="Z115" s="46"/>
      <c r="AA115" s="46"/>
      <c r="AB115" s="46"/>
      <c r="AC115" s="46"/>
      <c r="AD115" s="46"/>
      <c r="AE115" s="46"/>
      <c r="AF115" s="46"/>
      <c r="AG115" s="46"/>
      <c r="AH115" s="46"/>
      <c r="AI115" s="46"/>
      <c r="AJ115" s="46"/>
      <c r="AK115" s="46"/>
      <c r="AL115" s="46"/>
      <c r="AM115" s="46"/>
      <c r="AN115" s="46"/>
      <c r="AO115" s="46"/>
      <c r="AP115" s="46"/>
      <c r="AQ115" s="46"/>
      <c r="AR115" s="46"/>
      <c r="AS115" s="46"/>
      <c r="AT115" s="46"/>
      <c r="AU115" s="46"/>
      <c r="AV115" s="46"/>
      <c r="AW115" s="46"/>
      <c r="AX115" s="46"/>
      <c r="AY115" s="46"/>
      <c r="AZ115" s="46"/>
    </row>
    <row r="116" spans="1:52">
      <c r="A116" s="237"/>
      <c r="B116" s="237"/>
      <c r="C116" s="237"/>
      <c r="D116" s="237"/>
      <c r="E116" s="237"/>
      <c r="F116" s="237"/>
      <c r="G116" s="237"/>
      <c r="H116" s="237"/>
      <c r="I116" s="237"/>
      <c r="J116" s="237"/>
      <c r="K116" s="237"/>
      <c r="L116" s="237"/>
      <c r="M116" s="237"/>
      <c r="N116" s="237"/>
      <c r="O116" s="237"/>
      <c r="P116" s="237"/>
      <c r="Q116" s="237"/>
      <c r="R116" s="237"/>
      <c r="S116" s="237"/>
      <c r="T116" s="237"/>
      <c r="U116" s="237"/>
      <c r="V116" s="237"/>
      <c r="W116" s="237"/>
      <c r="X116" s="237"/>
      <c r="Y116" s="46"/>
      <c r="Z116" s="46"/>
      <c r="AA116" s="46"/>
      <c r="AB116" s="46"/>
      <c r="AC116" s="46"/>
      <c r="AD116" s="46"/>
      <c r="AE116" s="46"/>
      <c r="AF116" s="46"/>
      <c r="AG116" s="46"/>
      <c r="AH116" s="46"/>
      <c r="AI116" s="46"/>
      <c r="AJ116" s="46"/>
      <c r="AK116" s="46"/>
      <c r="AL116" s="46"/>
      <c r="AM116" s="46"/>
      <c r="AN116" s="46"/>
      <c r="AO116" s="46"/>
      <c r="AP116" s="46"/>
      <c r="AQ116" s="46"/>
      <c r="AR116" s="46"/>
      <c r="AS116" s="46"/>
      <c r="AT116" s="46"/>
      <c r="AU116" s="46"/>
      <c r="AV116" s="46"/>
      <c r="AW116" s="46"/>
      <c r="AX116" s="46"/>
      <c r="AY116" s="46"/>
      <c r="AZ116" s="46"/>
    </row>
    <row r="117" spans="1:52">
      <c r="A117" s="237"/>
      <c r="B117" s="237"/>
      <c r="C117" s="237"/>
      <c r="D117" s="237"/>
      <c r="E117" s="237"/>
      <c r="F117" s="237"/>
      <c r="G117" s="237"/>
      <c r="H117" s="237"/>
      <c r="I117" s="237"/>
      <c r="J117" s="237"/>
      <c r="K117" s="237"/>
      <c r="L117" s="237"/>
      <c r="M117" s="237"/>
      <c r="N117" s="237"/>
      <c r="O117" s="237"/>
      <c r="P117" s="237"/>
      <c r="Q117" s="237"/>
      <c r="R117" s="237"/>
      <c r="S117" s="237"/>
      <c r="T117" s="237"/>
      <c r="U117" s="237"/>
      <c r="V117" s="237"/>
      <c r="W117" s="237"/>
      <c r="X117" s="237"/>
      <c r="Y117" s="46"/>
      <c r="Z117" s="46"/>
      <c r="AA117" s="46"/>
      <c r="AB117" s="46"/>
      <c r="AC117" s="46"/>
      <c r="AD117" s="46"/>
      <c r="AE117" s="46"/>
      <c r="AF117" s="46"/>
      <c r="AG117" s="46"/>
      <c r="AH117" s="46"/>
      <c r="AI117" s="46"/>
      <c r="AJ117" s="46"/>
      <c r="AK117" s="46"/>
      <c r="AL117" s="46"/>
      <c r="AM117" s="46"/>
      <c r="AN117" s="46"/>
      <c r="AO117" s="46"/>
      <c r="AP117" s="46"/>
      <c r="AQ117" s="46"/>
      <c r="AR117" s="46"/>
      <c r="AS117" s="46"/>
      <c r="AT117" s="46"/>
      <c r="AU117" s="46"/>
      <c r="AV117" s="46"/>
      <c r="AW117" s="46"/>
      <c r="AX117" s="46"/>
      <c r="AY117" s="46"/>
      <c r="AZ117" s="46"/>
    </row>
    <row r="118" spans="1:52">
      <c r="A118" s="237"/>
      <c r="B118" s="237"/>
      <c r="C118" s="237"/>
      <c r="D118" s="237"/>
      <c r="E118" s="237"/>
      <c r="F118" s="237"/>
      <c r="G118" s="237"/>
      <c r="H118" s="237"/>
      <c r="I118" s="237"/>
      <c r="J118" s="237"/>
      <c r="K118" s="237"/>
      <c r="L118" s="237"/>
      <c r="M118" s="237"/>
      <c r="N118" s="237"/>
      <c r="O118" s="237"/>
      <c r="P118" s="237"/>
      <c r="Q118" s="237"/>
      <c r="R118" s="237"/>
      <c r="S118" s="237"/>
      <c r="T118" s="237"/>
      <c r="U118" s="237"/>
      <c r="V118" s="237"/>
      <c r="W118" s="237"/>
      <c r="X118" s="237"/>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row>
    <row r="119" spans="1:52">
      <c r="A119" s="237"/>
      <c r="B119" s="237"/>
      <c r="C119" s="237"/>
      <c r="D119" s="237"/>
      <c r="E119" s="237"/>
      <c r="F119" s="237"/>
      <c r="G119" s="237"/>
      <c r="H119" s="237"/>
      <c r="I119" s="237"/>
      <c r="J119" s="237"/>
      <c r="K119" s="237"/>
      <c r="L119" s="237"/>
      <c r="M119" s="237"/>
      <c r="N119" s="237"/>
      <c r="O119" s="237"/>
      <c r="P119" s="237"/>
      <c r="Q119" s="237"/>
      <c r="R119" s="237"/>
      <c r="S119" s="237"/>
      <c r="T119" s="237"/>
      <c r="U119" s="237"/>
      <c r="V119" s="237"/>
      <c r="W119" s="237"/>
      <c r="X119" s="237"/>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c r="AX119" s="46"/>
      <c r="AY119" s="46"/>
      <c r="AZ119" s="46"/>
    </row>
    <row r="120" spans="1:52">
      <c r="A120" s="237"/>
      <c r="B120" s="237"/>
      <c r="C120" s="237"/>
      <c r="D120" s="237"/>
      <c r="E120" s="237"/>
      <c r="F120" s="237"/>
      <c r="G120" s="237"/>
      <c r="H120" s="237"/>
      <c r="I120" s="237"/>
      <c r="J120" s="237"/>
      <c r="K120" s="237"/>
      <c r="L120" s="237"/>
      <c r="M120" s="237"/>
      <c r="N120" s="237"/>
      <c r="O120" s="237"/>
      <c r="P120" s="237"/>
      <c r="Q120" s="237"/>
      <c r="R120" s="237"/>
      <c r="S120" s="237"/>
      <c r="T120" s="237"/>
      <c r="U120" s="237"/>
      <c r="V120" s="237"/>
      <c r="W120" s="237"/>
      <c r="X120" s="237"/>
      <c r="Y120" s="46"/>
      <c r="Z120" s="46"/>
      <c r="AA120" s="46"/>
      <c r="AB120" s="46"/>
      <c r="AC120" s="46"/>
      <c r="AD120" s="46"/>
      <c r="AE120" s="46"/>
      <c r="AF120" s="46"/>
      <c r="AG120" s="46"/>
      <c r="AH120" s="46"/>
      <c r="AI120" s="46"/>
      <c r="AJ120" s="46"/>
      <c r="AK120" s="46"/>
      <c r="AL120" s="46"/>
      <c r="AM120" s="46"/>
      <c r="AN120" s="46"/>
      <c r="AO120" s="46"/>
      <c r="AP120" s="46"/>
      <c r="AQ120" s="46"/>
      <c r="AR120" s="46"/>
      <c r="AS120" s="46"/>
      <c r="AT120" s="46"/>
      <c r="AU120" s="46"/>
      <c r="AV120" s="46"/>
      <c r="AW120" s="46"/>
      <c r="AX120" s="46"/>
      <c r="AY120" s="46"/>
      <c r="AZ120" s="46"/>
    </row>
    <row r="121" spans="1:52">
      <c r="A121" s="237"/>
      <c r="B121" s="237"/>
      <c r="C121" s="237"/>
      <c r="D121" s="237"/>
      <c r="E121" s="237"/>
      <c r="F121" s="237"/>
      <c r="G121" s="237"/>
      <c r="H121" s="237"/>
      <c r="I121" s="237"/>
      <c r="J121" s="237"/>
      <c r="K121" s="237"/>
      <c r="L121" s="237"/>
      <c r="M121" s="237"/>
      <c r="N121" s="237"/>
      <c r="O121" s="237"/>
      <c r="P121" s="237"/>
      <c r="Q121" s="237"/>
      <c r="R121" s="237"/>
      <c r="S121" s="237"/>
      <c r="T121" s="237"/>
      <c r="U121" s="237"/>
      <c r="V121" s="237"/>
      <c r="W121" s="237"/>
      <c r="X121" s="237"/>
      <c r="Y121" s="46"/>
      <c r="Z121" s="46"/>
      <c r="AA121" s="46"/>
      <c r="AB121" s="46"/>
      <c r="AC121" s="46"/>
      <c r="AD121" s="46"/>
      <c r="AE121" s="46"/>
      <c r="AF121" s="46"/>
      <c r="AG121" s="46"/>
      <c r="AH121" s="46"/>
      <c r="AI121" s="46"/>
      <c r="AJ121" s="46"/>
      <c r="AK121" s="46"/>
      <c r="AL121" s="46"/>
      <c r="AM121" s="46"/>
      <c r="AN121" s="46"/>
      <c r="AO121" s="46"/>
      <c r="AP121" s="46"/>
      <c r="AQ121" s="46"/>
      <c r="AR121" s="46"/>
      <c r="AS121" s="46"/>
      <c r="AT121" s="46"/>
      <c r="AU121" s="46"/>
      <c r="AV121" s="46"/>
      <c r="AW121" s="46"/>
      <c r="AX121" s="46"/>
      <c r="AY121" s="46"/>
      <c r="AZ121" s="46"/>
    </row>
    <row r="122" spans="1:52">
      <c r="A122" s="237"/>
      <c r="B122" s="237"/>
      <c r="C122" s="237"/>
      <c r="D122" s="237"/>
      <c r="E122" s="237"/>
      <c r="F122" s="237"/>
      <c r="G122" s="237"/>
      <c r="H122" s="237"/>
      <c r="I122" s="237"/>
      <c r="J122" s="237"/>
      <c r="K122" s="237"/>
      <c r="L122" s="237"/>
      <c r="M122" s="237"/>
      <c r="N122" s="237"/>
      <c r="O122" s="237"/>
      <c r="P122" s="237"/>
      <c r="Q122" s="237"/>
      <c r="R122" s="237"/>
      <c r="S122" s="237"/>
      <c r="T122" s="237"/>
      <c r="U122" s="237"/>
      <c r="V122" s="237"/>
      <c r="W122" s="237"/>
      <c r="X122" s="237"/>
      <c r="Y122" s="46"/>
      <c r="Z122" s="46"/>
      <c r="AA122" s="46"/>
      <c r="AB122" s="46"/>
      <c r="AC122" s="46"/>
      <c r="AD122" s="46"/>
      <c r="AE122" s="46"/>
      <c r="AF122" s="46"/>
      <c r="AG122" s="46"/>
      <c r="AH122" s="46"/>
      <c r="AI122" s="46"/>
      <c r="AJ122" s="46"/>
      <c r="AK122" s="46"/>
      <c r="AL122" s="46"/>
      <c r="AM122" s="46"/>
      <c r="AN122" s="46"/>
      <c r="AO122" s="46"/>
      <c r="AP122" s="46"/>
      <c r="AQ122" s="46"/>
      <c r="AR122" s="46"/>
      <c r="AS122" s="46"/>
      <c r="AT122" s="46"/>
      <c r="AU122" s="46"/>
      <c r="AV122" s="46"/>
      <c r="AW122" s="46"/>
      <c r="AX122" s="46"/>
      <c r="AY122" s="46"/>
      <c r="AZ122" s="46"/>
    </row>
    <row r="123" spans="1:52">
      <c r="A123" s="237"/>
      <c r="B123" s="237"/>
      <c r="C123" s="237"/>
      <c r="D123" s="237"/>
      <c r="E123" s="237"/>
      <c r="F123" s="237"/>
      <c r="G123" s="237"/>
      <c r="H123" s="237"/>
      <c r="I123" s="237"/>
      <c r="J123" s="237"/>
      <c r="K123" s="237"/>
      <c r="L123" s="237"/>
      <c r="M123" s="237"/>
      <c r="N123" s="237"/>
      <c r="O123" s="237"/>
      <c r="P123" s="237"/>
      <c r="Q123" s="237"/>
      <c r="R123" s="237"/>
      <c r="S123" s="237"/>
      <c r="T123" s="237"/>
      <c r="U123" s="237"/>
      <c r="V123" s="237"/>
      <c r="W123" s="237"/>
      <c r="X123" s="237"/>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row>
    <row r="124" spans="1:52">
      <c r="A124" s="237"/>
      <c r="B124" s="237"/>
      <c r="C124" s="237"/>
      <c r="D124" s="237"/>
      <c r="E124" s="237"/>
      <c r="F124" s="237"/>
      <c r="G124" s="237"/>
      <c r="H124" s="237"/>
      <c r="I124" s="237"/>
      <c r="J124" s="237"/>
      <c r="K124" s="237"/>
      <c r="L124" s="237"/>
      <c r="M124" s="237"/>
      <c r="N124" s="237"/>
      <c r="O124" s="237"/>
      <c r="P124" s="237"/>
      <c r="Q124" s="237"/>
      <c r="R124" s="237"/>
      <c r="S124" s="237"/>
      <c r="T124" s="237"/>
      <c r="U124" s="237"/>
      <c r="V124" s="237"/>
      <c r="W124" s="237"/>
      <c r="X124" s="237"/>
      <c r="Y124" s="46"/>
      <c r="Z124" s="46"/>
      <c r="AA124" s="46"/>
      <c r="AB124" s="46"/>
      <c r="AC124" s="46"/>
      <c r="AD124" s="46"/>
      <c r="AE124" s="46"/>
      <c r="AF124" s="46"/>
      <c r="AG124" s="46"/>
      <c r="AH124" s="46"/>
      <c r="AI124" s="46"/>
      <c r="AJ124" s="46"/>
      <c r="AK124" s="46"/>
      <c r="AL124" s="46"/>
      <c r="AM124" s="46"/>
      <c r="AN124" s="46"/>
      <c r="AO124" s="46"/>
      <c r="AP124" s="46"/>
      <c r="AQ124" s="46"/>
      <c r="AR124" s="46"/>
      <c r="AS124" s="46"/>
      <c r="AT124" s="46"/>
      <c r="AU124" s="46"/>
      <c r="AV124" s="46"/>
      <c r="AW124" s="46"/>
      <c r="AX124" s="46"/>
      <c r="AY124" s="46"/>
      <c r="AZ124" s="46"/>
    </row>
    <row r="125" spans="1:52">
      <c r="A125" s="237"/>
      <c r="B125" s="237"/>
      <c r="C125" s="237"/>
      <c r="D125" s="237"/>
      <c r="E125" s="237"/>
      <c r="F125" s="237"/>
      <c r="G125" s="237"/>
      <c r="H125" s="237"/>
      <c r="I125" s="237"/>
      <c r="J125" s="237"/>
      <c r="K125" s="237"/>
      <c r="L125" s="237"/>
      <c r="M125" s="237"/>
      <c r="N125" s="237"/>
      <c r="O125" s="237"/>
      <c r="P125" s="237"/>
      <c r="Q125" s="237"/>
      <c r="R125" s="237"/>
      <c r="S125" s="237"/>
      <c r="T125" s="237"/>
      <c r="U125" s="237"/>
      <c r="V125" s="237"/>
      <c r="W125" s="237"/>
      <c r="X125" s="237"/>
      <c r="Y125" s="46"/>
      <c r="Z125" s="46"/>
      <c r="AA125" s="46"/>
      <c r="AB125" s="46"/>
      <c r="AC125" s="46"/>
      <c r="AD125" s="46"/>
      <c r="AE125" s="46"/>
      <c r="AF125" s="46"/>
      <c r="AG125" s="46"/>
      <c r="AH125" s="46"/>
      <c r="AI125" s="46"/>
      <c r="AJ125" s="46"/>
      <c r="AK125" s="46"/>
      <c r="AL125" s="46"/>
      <c r="AM125" s="46"/>
      <c r="AN125" s="46"/>
      <c r="AO125" s="46"/>
      <c r="AP125" s="46"/>
      <c r="AQ125" s="46"/>
      <c r="AR125" s="46"/>
      <c r="AS125" s="46"/>
      <c r="AT125" s="46"/>
      <c r="AU125" s="46"/>
      <c r="AV125" s="46"/>
      <c r="AW125" s="46"/>
      <c r="AX125" s="46"/>
      <c r="AY125" s="46"/>
      <c r="AZ125" s="46"/>
    </row>
    <row r="126" spans="1:52">
      <c r="A126" s="237"/>
      <c r="B126" s="237"/>
      <c r="C126" s="237"/>
      <c r="D126" s="237"/>
      <c r="E126" s="237"/>
      <c r="F126" s="237"/>
      <c r="G126" s="237"/>
      <c r="H126" s="237"/>
      <c r="I126" s="237"/>
      <c r="J126" s="237"/>
      <c r="K126" s="237"/>
      <c r="L126" s="237"/>
      <c r="M126" s="237"/>
      <c r="N126" s="237"/>
      <c r="O126" s="237"/>
      <c r="P126" s="237"/>
      <c r="Q126" s="237"/>
      <c r="R126" s="237"/>
      <c r="S126" s="237"/>
      <c r="T126" s="237"/>
      <c r="U126" s="237"/>
      <c r="V126" s="237"/>
      <c r="W126" s="237"/>
      <c r="X126" s="237"/>
      <c r="Y126" s="46"/>
      <c r="Z126" s="46"/>
      <c r="AA126" s="46"/>
      <c r="AB126" s="46"/>
      <c r="AC126" s="46"/>
      <c r="AD126" s="46"/>
      <c r="AE126" s="46"/>
      <c r="AF126" s="46"/>
      <c r="AG126" s="46"/>
      <c r="AH126" s="46"/>
      <c r="AI126" s="46"/>
      <c r="AJ126" s="46"/>
      <c r="AK126" s="46"/>
      <c r="AL126" s="46"/>
      <c r="AM126" s="46"/>
      <c r="AN126" s="46"/>
      <c r="AO126" s="46"/>
      <c r="AP126" s="46"/>
      <c r="AQ126" s="46"/>
      <c r="AR126" s="46"/>
      <c r="AS126" s="46"/>
      <c r="AT126" s="46"/>
      <c r="AU126" s="46"/>
      <c r="AV126" s="46"/>
      <c r="AW126" s="46"/>
      <c r="AX126" s="46"/>
      <c r="AY126" s="46"/>
      <c r="AZ126" s="46"/>
    </row>
    <row r="127" spans="1:52">
      <c r="A127" s="237"/>
      <c r="B127" s="237"/>
      <c r="C127" s="237"/>
      <c r="D127" s="237"/>
      <c r="E127" s="237"/>
      <c r="F127" s="237"/>
      <c r="G127" s="237"/>
      <c r="H127" s="237"/>
      <c r="I127" s="237"/>
      <c r="J127" s="237"/>
      <c r="K127" s="237"/>
      <c r="L127" s="237"/>
      <c r="M127" s="237"/>
      <c r="N127" s="237"/>
      <c r="O127" s="237"/>
      <c r="P127" s="237"/>
      <c r="Q127" s="237"/>
      <c r="R127" s="237"/>
      <c r="S127" s="237"/>
      <c r="T127" s="237"/>
      <c r="U127" s="237"/>
      <c r="V127" s="237"/>
      <c r="W127" s="237"/>
      <c r="X127" s="237"/>
      <c r="Y127" s="46"/>
      <c r="Z127" s="46"/>
      <c r="AA127" s="46"/>
      <c r="AB127" s="46"/>
      <c r="AC127" s="46"/>
      <c r="AD127" s="46"/>
      <c r="AE127" s="46"/>
      <c r="AF127" s="46"/>
      <c r="AG127" s="46"/>
      <c r="AH127" s="46"/>
      <c r="AI127" s="46"/>
      <c r="AJ127" s="46"/>
      <c r="AK127" s="46"/>
      <c r="AL127" s="46"/>
      <c r="AM127" s="46"/>
      <c r="AN127" s="46"/>
      <c r="AO127" s="46"/>
      <c r="AP127" s="46"/>
      <c r="AQ127" s="46"/>
      <c r="AR127" s="46"/>
      <c r="AS127" s="46"/>
      <c r="AT127" s="46"/>
      <c r="AU127" s="46"/>
      <c r="AV127" s="46"/>
      <c r="AW127" s="46"/>
      <c r="AX127" s="46"/>
      <c r="AY127" s="46"/>
      <c r="AZ127" s="46"/>
    </row>
    <row r="128" spans="1:52">
      <c r="A128" s="237"/>
      <c r="B128" s="237"/>
      <c r="C128" s="237"/>
      <c r="D128" s="237"/>
      <c r="E128" s="237"/>
      <c r="F128" s="237"/>
      <c r="G128" s="237"/>
      <c r="H128" s="237"/>
      <c r="I128" s="237"/>
      <c r="J128" s="237"/>
      <c r="K128" s="237"/>
      <c r="L128" s="237"/>
      <c r="M128" s="237"/>
      <c r="N128" s="237"/>
      <c r="O128" s="237"/>
      <c r="P128" s="237"/>
      <c r="Q128" s="237"/>
      <c r="R128" s="237"/>
      <c r="S128" s="237"/>
      <c r="T128" s="237"/>
      <c r="U128" s="237"/>
      <c r="V128" s="237"/>
      <c r="W128" s="237"/>
      <c r="X128" s="237"/>
      <c r="Y128" s="46"/>
      <c r="Z128" s="46"/>
      <c r="AA128" s="46"/>
      <c r="AB128" s="46"/>
      <c r="AC128" s="46"/>
      <c r="AD128" s="46"/>
      <c r="AE128" s="46"/>
      <c r="AF128" s="46"/>
      <c r="AG128" s="46"/>
      <c r="AH128" s="46"/>
      <c r="AI128" s="46"/>
      <c r="AJ128" s="46"/>
      <c r="AK128" s="46"/>
      <c r="AL128" s="46"/>
      <c r="AM128" s="46"/>
      <c r="AN128" s="46"/>
      <c r="AO128" s="46"/>
      <c r="AP128" s="46"/>
      <c r="AQ128" s="46"/>
      <c r="AR128" s="46"/>
      <c r="AS128" s="46"/>
      <c r="AT128" s="46"/>
      <c r="AU128" s="46"/>
      <c r="AV128" s="46"/>
      <c r="AW128" s="46"/>
      <c r="AX128" s="46"/>
      <c r="AY128" s="46"/>
      <c r="AZ128" s="46"/>
    </row>
    <row r="129" spans="1:52">
      <c r="A129" s="237"/>
      <c r="B129" s="237"/>
      <c r="C129" s="237"/>
      <c r="D129" s="237"/>
      <c r="E129" s="237"/>
      <c r="F129" s="237"/>
      <c r="G129" s="237"/>
      <c r="H129" s="237"/>
      <c r="I129" s="237"/>
      <c r="J129" s="237"/>
      <c r="K129" s="237"/>
      <c r="L129" s="237"/>
      <c r="M129" s="237"/>
      <c r="N129" s="237"/>
      <c r="O129" s="237"/>
      <c r="P129" s="237"/>
      <c r="Q129" s="237"/>
      <c r="R129" s="237"/>
      <c r="S129" s="237"/>
      <c r="T129" s="237"/>
      <c r="U129" s="237"/>
      <c r="V129" s="237"/>
      <c r="W129" s="237"/>
      <c r="X129" s="237"/>
      <c r="Y129" s="46"/>
      <c r="Z129" s="46"/>
      <c r="AA129" s="46"/>
      <c r="AB129" s="46"/>
      <c r="AC129" s="46"/>
      <c r="AD129" s="46"/>
      <c r="AE129" s="46"/>
      <c r="AF129" s="46"/>
      <c r="AG129" s="46"/>
      <c r="AH129" s="46"/>
      <c r="AI129" s="46"/>
      <c r="AJ129" s="46"/>
      <c r="AK129" s="46"/>
      <c r="AL129" s="46"/>
      <c r="AM129" s="46"/>
      <c r="AN129" s="46"/>
      <c r="AO129" s="46"/>
      <c r="AP129" s="46"/>
      <c r="AQ129" s="46"/>
      <c r="AR129" s="46"/>
      <c r="AS129" s="46"/>
      <c r="AT129" s="46"/>
      <c r="AU129" s="46"/>
      <c r="AV129" s="46"/>
      <c r="AW129" s="46"/>
      <c r="AX129" s="46"/>
      <c r="AY129" s="46"/>
      <c r="AZ129" s="46"/>
    </row>
    <row r="130" spans="1:52">
      <c r="A130" s="237"/>
      <c r="B130" s="237"/>
      <c r="C130" s="237"/>
      <c r="D130" s="237"/>
      <c r="E130" s="237"/>
      <c r="F130" s="237"/>
      <c r="G130" s="237"/>
      <c r="H130" s="237"/>
      <c r="I130" s="237"/>
      <c r="J130" s="237"/>
      <c r="K130" s="237"/>
      <c r="L130" s="237"/>
      <c r="M130" s="237"/>
      <c r="N130" s="237"/>
      <c r="O130" s="237"/>
      <c r="P130" s="237"/>
      <c r="Q130" s="237"/>
      <c r="R130" s="237"/>
      <c r="S130" s="237"/>
      <c r="T130" s="237"/>
      <c r="U130" s="237"/>
      <c r="V130" s="237"/>
      <c r="W130" s="237"/>
      <c r="X130" s="237"/>
      <c r="Y130" s="46"/>
      <c r="Z130" s="46"/>
      <c r="AA130" s="46"/>
      <c r="AB130" s="46"/>
      <c r="AC130" s="46"/>
      <c r="AD130" s="46"/>
      <c r="AE130" s="46"/>
      <c r="AF130" s="46"/>
      <c r="AG130" s="46"/>
      <c r="AH130" s="46"/>
      <c r="AI130" s="46"/>
      <c r="AJ130" s="46"/>
      <c r="AK130" s="46"/>
      <c r="AL130" s="46"/>
      <c r="AM130" s="46"/>
      <c r="AN130" s="46"/>
      <c r="AO130" s="46"/>
      <c r="AP130" s="46"/>
      <c r="AQ130" s="46"/>
      <c r="AR130" s="46"/>
      <c r="AS130" s="46"/>
      <c r="AT130" s="46"/>
      <c r="AU130" s="46"/>
      <c r="AV130" s="46"/>
      <c r="AW130" s="46"/>
      <c r="AX130" s="46"/>
      <c r="AY130" s="46"/>
      <c r="AZ130" s="46"/>
    </row>
    <row r="131" spans="1:52">
      <c r="A131" s="237"/>
      <c r="B131" s="237"/>
      <c r="C131" s="237"/>
      <c r="D131" s="237"/>
      <c r="E131" s="237"/>
      <c r="F131" s="237"/>
      <c r="G131" s="237"/>
      <c r="H131" s="237"/>
      <c r="I131" s="237"/>
      <c r="J131" s="237"/>
      <c r="K131" s="237"/>
      <c r="L131" s="237"/>
      <c r="M131" s="237"/>
      <c r="N131" s="237"/>
      <c r="O131" s="237"/>
      <c r="P131" s="237"/>
      <c r="Q131" s="237"/>
      <c r="R131" s="237"/>
      <c r="S131" s="237"/>
      <c r="T131" s="237"/>
      <c r="U131" s="237"/>
      <c r="V131" s="237"/>
      <c r="W131" s="237"/>
      <c r="X131" s="237"/>
      <c r="Y131" s="46"/>
      <c r="Z131" s="46"/>
      <c r="AA131" s="46"/>
      <c r="AB131" s="46"/>
      <c r="AC131" s="46"/>
      <c r="AD131" s="46"/>
      <c r="AE131" s="46"/>
      <c r="AF131" s="46"/>
      <c r="AG131" s="46"/>
      <c r="AH131" s="46"/>
      <c r="AI131" s="46"/>
      <c r="AJ131" s="46"/>
      <c r="AK131" s="46"/>
      <c r="AL131" s="46"/>
      <c r="AM131" s="46"/>
      <c r="AN131" s="46"/>
      <c r="AO131" s="46"/>
      <c r="AP131" s="46"/>
      <c r="AQ131" s="46"/>
      <c r="AR131" s="46"/>
      <c r="AS131" s="46"/>
      <c r="AT131" s="46"/>
      <c r="AU131" s="46"/>
      <c r="AV131" s="46"/>
      <c r="AW131" s="46"/>
      <c r="AX131" s="46"/>
      <c r="AY131" s="46"/>
      <c r="AZ131" s="46"/>
    </row>
    <row r="132" spans="1:52">
      <c r="A132" s="237"/>
      <c r="B132" s="237"/>
      <c r="C132" s="237"/>
      <c r="D132" s="237"/>
      <c r="E132" s="237"/>
      <c r="F132" s="237"/>
      <c r="G132" s="237"/>
      <c r="H132" s="237"/>
      <c r="I132" s="237"/>
      <c r="J132" s="237"/>
      <c r="K132" s="237"/>
      <c r="L132" s="237"/>
      <c r="M132" s="237"/>
      <c r="N132" s="237"/>
      <c r="O132" s="237"/>
      <c r="P132" s="237"/>
      <c r="Q132" s="237"/>
      <c r="R132" s="237"/>
      <c r="S132" s="237"/>
      <c r="T132" s="237"/>
      <c r="U132" s="237"/>
      <c r="V132" s="237"/>
      <c r="W132" s="237"/>
      <c r="X132" s="237"/>
      <c r="Y132" s="46"/>
      <c r="Z132" s="46"/>
      <c r="AA132" s="46"/>
      <c r="AB132" s="46"/>
      <c r="AC132" s="46"/>
      <c r="AD132" s="46"/>
      <c r="AE132" s="46"/>
      <c r="AF132" s="46"/>
      <c r="AG132" s="46"/>
      <c r="AH132" s="46"/>
      <c r="AI132" s="46"/>
      <c r="AJ132" s="46"/>
      <c r="AK132" s="46"/>
      <c r="AL132" s="46"/>
      <c r="AM132" s="46"/>
      <c r="AN132" s="46"/>
      <c r="AO132" s="46"/>
      <c r="AP132" s="46"/>
      <c r="AQ132" s="46"/>
      <c r="AR132" s="46"/>
      <c r="AS132" s="46"/>
      <c r="AT132" s="46"/>
      <c r="AU132" s="46"/>
      <c r="AV132" s="46"/>
      <c r="AW132" s="46"/>
      <c r="AX132" s="46"/>
      <c r="AY132" s="46"/>
      <c r="AZ132" s="46"/>
    </row>
    <row r="133" spans="1:52">
      <c r="A133" s="237"/>
      <c r="B133" s="237"/>
      <c r="C133" s="237"/>
      <c r="D133" s="237"/>
      <c r="E133" s="237"/>
      <c r="F133" s="237"/>
      <c r="G133" s="237"/>
      <c r="H133" s="237"/>
      <c r="I133" s="237"/>
      <c r="J133" s="237"/>
      <c r="K133" s="237"/>
      <c r="L133" s="237"/>
      <c r="M133" s="237"/>
      <c r="N133" s="237"/>
      <c r="O133" s="237"/>
      <c r="P133" s="237"/>
      <c r="Q133" s="237"/>
      <c r="R133" s="237"/>
      <c r="S133" s="237"/>
      <c r="T133" s="237"/>
      <c r="U133" s="237"/>
      <c r="V133" s="237"/>
      <c r="W133" s="237"/>
      <c r="X133" s="237"/>
      <c r="Y133" s="46"/>
      <c r="Z133" s="46"/>
      <c r="AA133" s="46"/>
      <c r="AB133" s="46"/>
      <c r="AC133" s="46"/>
      <c r="AD133" s="46"/>
      <c r="AE133" s="46"/>
      <c r="AF133" s="46"/>
      <c r="AG133" s="46"/>
      <c r="AH133" s="46"/>
      <c r="AI133" s="46"/>
      <c r="AJ133" s="46"/>
      <c r="AK133" s="46"/>
      <c r="AL133" s="46"/>
      <c r="AM133" s="46"/>
      <c r="AN133" s="46"/>
      <c r="AO133" s="46"/>
      <c r="AP133" s="46"/>
      <c r="AQ133" s="46"/>
      <c r="AR133" s="46"/>
      <c r="AS133" s="46"/>
      <c r="AT133" s="46"/>
      <c r="AU133" s="46"/>
      <c r="AV133" s="46"/>
      <c r="AW133" s="46"/>
      <c r="AX133" s="46"/>
      <c r="AY133" s="46"/>
      <c r="AZ133" s="46"/>
    </row>
    <row r="134" spans="1:52">
      <c r="A134" s="237"/>
      <c r="B134" s="237"/>
      <c r="C134" s="237"/>
      <c r="D134" s="237"/>
      <c r="E134" s="237"/>
      <c r="F134" s="237"/>
      <c r="G134" s="237"/>
      <c r="H134" s="237"/>
      <c r="I134" s="237"/>
      <c r="J134" s="237"/>
      <c r="K134" s="237"/>
      <c r="L134" s="237"/>
      <c r="M134" s="237"/>
      <c r="N134" s="237"/>
      <c r="O134" s="237"/>
      <c r="P134" s="237"/>
      <c r="Q134" s="237"/>
      <c r="R134" s="237"/>
      <c r="S134" s="237"/>
      <c r="T134" s="237"/>
      <c r="U134" s="237"/>
      <c r="V134" s="237"/>
      <c r="W134" s="237"/>
      <c r="X134" s="237"/>
      <c r="Y134" s="46"/>
      <c r="Z134" s="46"/>
      <c r="AA134" s="46"/>
      <c r="AB134" s="46"/>
      <c r="AC134" s="46"/>
      <c r="AD134" s="46"/>
      <c r="AE134" s="46"/>
      <c r="AF134" s="46"/>
      <c r="AG134" s="46"/>
      <c r="AH134" s="46"/>
      <c r="AI134" s="46"/>
      <c r="AJ134" s="46"/>
      <c r="AK134" s="46"/>
      <c r="AL134" s="46"/>
      <c r="AM134" s="46"/>
      <c r="AN134" s="46"/>
      <c r="AO134" s="46"/>
      <c r="AP134" s="46"/>
      <c r="AQ134" s="46"/>
      <c r="AR134" s="46"/>
      <c r="AS134" s="46"/>
      <c r="AT134" s="46"/>
      <c r="AU134" s="46"/>
      <c r="AV134" s="46"/>
      <c r="AW134" s="46"/>
      <c r="AX134" s="46"/>
      <c r="AY134" s="46"/>
      <c r="AZ134" s="46"/>
    </row>
    <row r="135" spans="1:52">
      <c r="A135" s="237"/>
      <c r="B135" s="237"/>
      <c r="C135" s="237"/>
      <c r="D135" s="237"/>
      <c r="E135" s="237"/>
      <c r="F135" s="237"/>
      <c r="G135" s="237"/>
      <c r="H135" s="237"/>
      <c r="I135" s="237"/>
      <c r="J135" s="237"/>
      <c r="K135" s="237"/>
      <c r="L135" s="237"/>
      <c r="M135" s="237"/>
      <c r="N135" s="237"/>
      <c r="O135" s="237"/>
      <c r="P135" s="237"/>
      <c r="Q135" s="237"/>
      <c r="R135" s="237"/>
      <c r="S135" s="237"/>
      <c r="T135" s="237"/>
      <c r="U135" s="237"/>
      <c r="V135" s="237"/>
      <c r="W135" s="237"/>
      <c r="X135" s="237"/>
      <c r="Y135" s="46"/>
      <c r="Z135" s="46"/>
      <c r="AA135" s="46"/>
      <c r="AB135" s="46"/>
      <c r="AC135" s="46"/>
      <c r="AD135" s="46"/>
      <c r="AE135" s="46"/>
      <c r="AF135" s="46"/>
      <c r="AG135" s="46"/>
      <c r="AH135" s="46"/>
      <c r="AI135" s="46"/>
      <c r="AJ135" s="46"/>
      <c r="AK135" s="46"/>
      <c r="AL135" s="46"/>
      <c r="AM135" s="46"/>
      <c r="AN135" s="46"/>
      <c r="AO135" s="46"/>
      <c r="AP135" s="46"/>
      <c r="AQ135" s="46"/>
      <c r="AR135" s="46"/>
      <c r="AS135" s="46"/>
      <c r="AT135" s="46"/>
      <c r="AU135" s="46"/>
      <c r="AV135" s="46"/>
      <c r="AW135" s="46"/>
      <c r="AX135" s="46"/>
      <c r="AY135" s="46"/>
      <c r="AZ135" s="46"/>
    </row>
    <row r="136" spans="1:52">
      <c r="A136" s="237"/>
      <c r="B136" s="237"/>
      <c r="C136" s="237"/>
      <c r="D136" s="237"/>
      <c r="E136" s="237"/>
      <c r="F136" s="237"/>
      <c r="G136" s="237"/>
      <c r="H136" s="237"/>
      <c r="I136" s="237"/>
      <c r="J136" s="237"/>
      <c r="K136" s="237"/>
      <c r="L136" s="237"/>
      <c r="M136" s="237"/>
      <c r="N136" s="237"/>
      <c r="O136" s="237"/>
      <c r="P136" s="237"/>
      <c r="Q136" s="237"/>
      <c r="R136" s="237"/>
      <c r="S136" s="237"/>
      <c r="T136" s="237"/>
      <c r="U136" s="237"/>
      <c r="V136" s="237"/>
      <c r="W136" s="237"/>
      <c r="X136" s="237"/>
      <c r="Y136" s="46"/>
      <c r="Z136" s="46"/>
      <c r="AA136" s="46"/>
      <c r="AB136" s="46"/>
      <c r="AC136" s="46"/>
      <c r="AD136" s="46"/>
      <c r="AE136" s="46"/>
      <c r="AF136" s="46"/>
      <c r="AG136" s="46"/>
      <c r="AH136" s="46"/>
      <c r="AI136" s="46"/>
      <c r="AJ136" s="46"/>
      <c r="AK136" s="46"/>
      <c r="AL136" s="46"/>
      <c r="AM136" s="46"/>
      <c r="AN136" s="46"/>
      <c r="AO136" s="46"/>
      <c r="AP136" s="46"/>
      <c r="AQ136" s="46"/>
      <c r="AR136" s="46"/>
      <c r="AS136" s="46"/>
      <c r="AT136" s="46"/>
      <c r="AU136" s="46"/>
      <c r="AV136" s="46"/>
      <c r="AW136" s="46"/>
      <c r="AX136" s="46"/>
      <c r="AY136" s="46"/>
      <c r="AZ136" s="46"/>
    </row>
    <row r="137" spans="1:52">
      <c r="A137" s="237"/>
      <c r="B137" s="237"/>
      <c r="C137" s="237"/>
      <c r="D137" s="237"/>
      <c r="E137" s="237"/>
      <c r="F137" s="237"/>
      <c r="G137" s="237"/>
      <c r="H137" s="237"/>
      <c r="I137" s="237"/>
      <c r="J137" s="237"/>
      <c r="K137" s="237"/>
      <c r="L137" s="237"/>
      <c r="M137" s="237"/>
      <c r="N137" s="237"/>
      <c r="O137" s="237"/>
      <c r="P137" s="237"/>
      <c r="Q137" s="237"/>
      <c r="R137" s="237"/>
      <c r="S137" s="237"/>
      <c r="T137" s="237"/>
      <c r="U137" s="237"/>
      <c r="V137" s="237"/>
      <c r="W137" s="237"/>
      <c r="X137" s="237"/>
      <c r="Y137" s="46"/>
      <c r="Z137" s="46"/>
      <c r="AA137" s="46"/>
      <c r="AB137" s="46"/>
      <c r="AC137" s="46"/>
      <c r="AD137" s="46"/>
      <c r="AE137" s="46"/>
      <c r="AF137" s="46"/>
      <c r="AG137" s="46"/>
      <c r="AH137" s="46"/>
      <c r="AI137" s="46"/>
      <c r="AJ137" s="46"/>
      <c r="AK137" s="46"/>
      <c r="AL137" s="46"/>
      <c r="AM137" s="46"/>
      <c r="AN137" s="46"/>
      <c r="AO137" s="46"/>
      <c r="AP137" s="46"/>
      <c r="AQ137" s="46"/>
      <c r="AR137" s="46"/>
      <c r="AS137" s="46"/>
      <c r="AT137" s="46"/>
      <c r="AU137" s="46"/>
      <c r="AV137" s="46"/>
      <c r="AW137" s="46"/>
      <c r="AX137" s="46"/>
      <c r="AY137" s="46"/>
      <c r="AZ137" s="46"/>
    </row>
    <row r="138" spans="1:52">
      <c r="A138" s="237"/>
      <c r="B138" s="237"/>
      <c r="C138" s="237"/>
      <c r="D138" s="237"/>
      <c r="E138" s="237"/>
      <c r="F138" s="237"/>
      <c r="G138" s="237"/>
      <c r="H138" s="237"/>
      <c r="I138" s="237"/>
      <c r="J138" s="237"/>
      <c r="K138" s="237"/>
      <c r="L138" s="237"/>
      <c r="M138" s="237"/>
      <c r="N138" s="237"/>
      <c r="O138" s="237"/>
      <c r="P138" s="237"/>
      <c r="Q138" s="237"/>
      <c r="R138" s="237"/>
      <c r="S138" s="237"/>
      <c r="T138" s="237"/>
      <c r="U138" s="237"/>
      <c r="V138" s="237"/>
      <c r="W138" s="237"/>
      <c r="X138" s="237"/>
      <c r="Y138" s="46"/>
      <c r="Z138" s="46"/>
      <c r="AA138" s="46"/>
      <c r="AB138" s="46"/>
      <c r="AC138" s="46"/>
      <c r="AD138" s="46"/>
      <c r="AE138" s="46"/>
      <c r="AF138" s="46"/>
      <c r="AG138" s="46"/>
      <c r="AH138" s="46"/>
      <c r="AI138" s="46"/>
      <c r="AJ138" s="46"/>
      <c r="AK138" s="46"/>
      <c r="AL138" s="46"/>
      <c r="AM138" s="46"/>
      <c r="AN138" s="46"/>
      <c r="AO138" s="46"/>
      <c r="AP138" s="46"/>
      <c r="AQ138" s="46"/>
      <c r="AR138" s="46"/>
      <c r="AS138" s="46"/>
      <c r="AT138" s="46"/>
      <c r="AU138" s="46"/>
      <c r="AV138" s="46"/>
      <c r="AW138" s="46"/>
      <c r="AX138" s="46"/>
      <c r="AY138" s="46"/>
      <c r="AZ138" s="46"/>
    </row>
    <row r="139" spans="1:52">
      <c r="A139" s="237"/>
      <c r="B139" s="237"/>
      <c r="C139" s="237"/>
      <c r="D139" s="237"/>
      <c r="E139" s="237"/>
      <c r="F139" s="237"/>
      <c r="G139" s="237"/>
      <c r="H139" s="237"/>
      <c r="I139" s="237"/>
      <c r="J139" s="237"/>
      <c r="K139" s="237"/>
      <c r="L139" s="237"/>
      <c r="M139" s="237"/>
      <c r="N139" s="237"/>
      <c r="O139" s="237"/>
      <c r="P139" s="237"/>
      <c r="Q139" s="237"/>
      <c r="R139" s="237"/>
      <c r="S139" s="237"/>
      <c r="T139" s="237"/>
      <c r="U139" s="237"/>
      <c r="V139" s="237"/>
      <c r="W139" s="237"/>
      <c r="X139" s="237"/>
      <c r="Y139" s="46"/>
      <c r="Z139" s="46"/>
      <c r="AA139" s="46"/>
      <c r="AB139" s="46"/>
      <c r="AC139" s="46"/>
      <c r="AD139" s="46"/>
      <c r="AE139" s="46"/>
      <c r="AF139" s="46"/>
      <c r="AG139" s="46"/>
      <c r="AH139" s="46"/>
      <c r="AI139" s="46"/>
      <c r="AJ139" s="46"/>
      <c r="AK139" s="46"/>
      <c r="AL139" s="46"/>
      <c r="AM139" s="46"/>
      <c r="AN139" s="46"/>
      <c r="AO139" s="46"/>
      <c r="AP139" s="46"/>
      <c r="AQ139" s="46"/>
      <c r="AR139" s="46"/>
      <c r="AS139" s="46"/>
      <c r="AT139" s="46"/>
      <c r="AU139" s="46"/>
      <c r="AV139" s="46"/>
      <c r="AW139" s="46"/>
      <c r="AX139" s="46"/>
      <c r="AY139" s="46"/>
      <c r="AZ139" s="46"/>
    </row>
    <row r="140" spans="1:52">
      <c r="A140" s="237"/>
      <c r="B140" s="237"/>
      <c r="C140" s="237"/>
      <c r="D140" s="237"/>
      <c r="E140" s="237"/>
      <c r="F140" s="237"/>
      <c r="G140" s="237"/>
      <c r="H140" s="237"/>
      <c r="I140" s="237"/>
      <c r="J140" s="237"/>
      <c r="K140" s="237"/>
      <c r="L140" s="237"/>
      <c r="M140" s="237"/>
      <c r="N140" s="237"/>
      <c r="O140" s="237"/>
      <c r="P140" s="237"/>
      <c r="Q140" s="237"/>
      <c r="R140" s="237"/>
      <c r="S140" s="237"/>
      <c r="T140" s="237"/>
      <c r="U140" s="237"/>
      <c r="V140" s="237"/>
      <c r="W140" s="237"/>
      <c r="X140" s="237"/>
      <c r="Y140" s="46"/>
      <c r="Z140" s="46"/>
      <c r="AA140" s="46"/>
      <c r="AB140" s="46"/>
      <c r="AC140" s="46"/>
      <c r="AD140" s="46"/>
      <c r="AE140" s="46"/>
      <c r="AF140" s="46"/>
      <c r="AG140" s="46"/>
      <c r="AH140" s="46"/>
      <c r="AI140" s="46"/>
      <c r="AJ140" s="46"/>
      <c r="AK140" s="46"/>
      <c r="AL140" s="46"/>
      <c r="AM140" s="46"/>
      <c r="AN140" s="46"/>
      <c r="AO140" s="46"/>
      <c r="AP140" s="46"/>
      <c r="AQ140" s="46"/>
      <c r="AR140" s="46"/>
      <c r="AS140" s="46"/>
      <c r="AT140" s="46"/>
      <c r="AU140" s="46"/>
      <c r="AV140" s="46"/>
      <c r="AW140" s="46"/>
      <c r="AX140" s="46"/>
      <c r="AY140" s="46"/>
      <c r="AZ140" s="46"/>
    </row>
    <row r="141" spans="1:52">
      <c r="A141" s="237"/>
      <c r="B141" s="237"/>
      <c r="C141" s="237"/>
      <c r="D141" s="237"/>
      <c r="E141" s="237"/>
      <c r="F141" s="237"/>
      <c r="G141" s="237"/>
      <c r="H141" s="237"/>
      <c r="I141" s="237"/>
      <c r="J141" s="237"/>
      <c r="K141" s="237"/>
      <c r="L141" s="237"/>
      <c r="M141" s="237"/>
      <c r="N141" s="237"/>
      <c r="O141" s="237"/>
      <c r="P141" s="237"/>
      <c r="Q141" s="237"/>
      <c r="R141" s="237"/>
      <c r="S141" s="237"/>
      <c r="T141" s="237"/>
      <c r="U141" s="237"/>
      <c r="V141" s="237"/>
      <c r="W141" s="237"/>
      <c r="X141" s="237"/>
      <c r="Y141" s="46"/>
      <c r="Z141" s="46"/>
      <c r="AA141" s="46"/>
      <c r="AB141" s="46"/>
      <c r="AC141" s="46"/>
      <c r="AD141" s="46"/>
      <c r="AE141" s="46"/>
      <c r="AF141" s="46"/>
      <c r="AG141" s="46"/>
      <c r="AH141" s="46"/>
      <c r="AI141" s="46"/>
      <c r="AJ141" s="46"/>
      <c r="AK141" s="46"/>
      <c r="AL141" s="46"/>
      <c r="AM141" s="46"/>
      <c r="AN141" s="46"/>
      <c r="AO141" s="46"/>
      <c r="AP141" s="46"/>
      <c r="AQ141" s="46"/>
      <c r="AR141" s="46"/>
      <c r="AS141" s="46"/>
      <c r="AT141" s="46"/>
      <c r="AU141" s="46"/>
      <c r="AV141" s="46"/>
      <c r="AW141" s="46"/>
      <c r="AX141" s="46"/>
      <c r="AY141" s="46"/>
      <c r="AZ141" s="46"/>
    </row>
    <row r="142" spans="1:52">
      <c r="A142" s="237"/>
      <c r="B142" s="237"/>
      <c r="C142" s="237"/>
      <c r="D142" s="237"/>
      <c r="E142" s="237"/>
      <c r="F142" s="237"/>
      <c r="G142" s="237"/>
      <c r="H142" s="237"/>
      <c r="I142" s="237"/>
      <c r="J142" s="237"/>
      <c r="K142" s="237"/>
      <c r="L142" s="237"/>
      <c r="M142" s="237"/>
      <c r="N142" s="237"/>
      <c r="O142" s="237"/>
      <c r="P142" s="237"/>
      <c r="Q142" s="237"/>
      <c r="R142" s="237"/>
      <c r="S142" s="237"/>
      <c r="T142" s="237"/>
      <c r="U142" s="237"/>
      <c r="V142" s="237"/>
      <c r="W142" s="237"/>
      <c r="X142" s="237"/>
      <c r="Y142" s="46"/>
      <c r="Z142" s="46"/>
      <c r="AA142" s="46"/>
      <c r="AB142" s="46"/>
      <c r="AC142" s="46"/>
      <c r="AD142" s="46"/>
      <c r="AE142" s="46"/>
      <c r="AF142" s="46"/>
      <c r="AG142" s="46"/>
      <c r="AH142" s="46"/>
      <c r="AI142" s="46"/>
      <c r="AJ142" s="46"/>
      <c r="AK142" s="46"/>
      <c r="AL142" s="46"/>
      <c r="AM142" s="46"/>
      <c r="AN142" s="46"/>
      <c r="AO142" s="46"/>
      <c r="AP142" s="46"/>
      <c r="AQ142" s="46"/>
      <c r="AR142" s="46"/>
      <c r="AS142" s="46"/>
      <c r="AT142" s="46"/>
      <c r="AU142" s="46"/>
      <c r="AV142" s="46"/>
      <c r="AW142" s="46"/>
      <c r="AX142" s="46"/>
      <c r="AY142" s="46"/>
      <c r="AZ142" s="46"/>
    </row>
    <row r="143" spans="1:52">
      <c r="A143" s="237"/>
      <c r="B143" s="237"/>
      <c r="C143" s="237"/>
      <c r="D143" s="237"/>
      <c r="E143" s="237"/>
      <c r="F143" s="237"/>
      <c r="G143" s="237"/>
      <c r="H143" s="237"/>
      <c r="I143" s="237"/>
      <c r="J143" s="237"/>
      <c r="K143" s="237"/>
      <c r="L143" s="237"/>
      <c r="M143" s="237"/>
      <c r="N143" s="237"/>
      <c r="O143" s="237"/>
      <c r="P143" s="237"/>
      <c r="Q143" s="237"/>
      <c r="R143" s="237"/>
      <c r="S143" s="237"/>
      <c r="T143" s="237"/>
      <c r="U143" s="237"/>
      <c r="V143" s="237"/>
      <c r="W143" s="237"/>
      <c r="X143" s="237"/>
      <c r="Y143" s="46"/>
      <c r="Z143" s="46"/>
      <c r="AA143" s="46"/>
      <c r="AB143" s="46"/>
      <c r="AC143" s="46"/>
      <c r="AD143" s="46"/>
      <c r="AE143" s="46"/>
      <c r="AF143" s="46"/>
      <c r="AG143" s="46"/>
      <c r="AH143" s="46"/>
      <c r="AI143" s="46"/>
      <c r="AJ143" s="46"/>
      <c r="AK143" s="46"/>
      <c r="AL143" s="46"/>
      <c r="AM143" s="46"/>
      <c r="AN143" s="46"/>
      <c r="AO143" s="46"/>
      <c r="AP143" s="46"/>
      <c r="AQ143" s="46"/>
      <c r="AR143" s="46"/>
      <c r="AS143" s="46"/>
      <c r="AT143" s="46"/>
      <c r="AU143" s="46"/>
      <c r="AV143" s="46"/>
      <c r="AW143" s="46"/>
      <c r="AX143" s="46"/>
      <c r="AY143" s="46"/>
      <c r="AZ143" s="46"/>
    </row>
    <row r="144" spans="1:52">
      <c r="A144" s="237"/>
      <c r="B144" s="237"/>
      <c r="C144" s="237"/>
      <c r="D144" s="237"/>
      <c r="E144" s="237"/>
      <c r="F144" s="237"/>
      <c r="G144" s="237"/>
      <c r="H144" s="237"/>
      <c r="I144" s="237"/>
      <c r="J144" s="237"/>
      <c r="K144" s="237"/>
      <c r="L144" s="237"/>
      <c r="M144" s="237"/>
      <c r="N144" s="237"/>
      <c r="O144" s="237"/>
      <c r="P144" s="237"/>
      <c r="Q144" s="237"/>
      <c r="R144" s="237"/>
      <c r="S144" s="237"/>
      <c r="T144" s="237"/>
      <c r="U144" s="237"/>
      <c r="V144" s="237"/>
      <c r="W144" s="237"/>
      <c r="X144" s="237"/>
      <c r="Y144" s="46"/>
      <c r="Z144" s="46"/>
      <c r="AA144" s="46"/>
      <c r="AB144" s="46"/>
      <c r="AC144" s="46"/>
      <c r="AD144" s="46"/>
      <c r="AE144" s="46"/>
      <c r="AF144" s="46"/>
      <c r="AG144" s="46"/>
      <c r="AH144" s="46"/>
      <c r="AI144" s="46"/>
      <c r="AJ144" s="46"/>
      <c r="AK144" s="46"/>
      <c r="AL144" s="46"/>
      <c r="AM144" s="46"/>
      <c r="AN144" s="46"/>
      <c r="AO144" s="46"/>
      <c r="AP144" s="46"/>
      <c r="AQ144" s="46"/>
      <c r="AR144" s="46"/>
      <c r="AS144" s="46"/>
      <c r="AT144" s="46"/>
      <c r="AU144" s="46"/>
      <c r="AV144" s="46"/>
      <c r="AW144" s="46"/>
      <c r="AX144" s="46"/>
      <c r="AY144" s="46"/>
      <c r="AZ144" s="46"/>
    </row>
    <row r="145" spans="1:52">
      <c r="A145" s="237"/>
      <c r="B145" s="237"/>
      <c r="C145" s="237"/>
      <c r="D145" s="237"/>
      <c r="E145" s="237"/>
      <c r="F145" s="237"/>
      <c r="G145" s="237"/>
      <c r="H145" s="237"/>
      <c r="I145" s="237"/>
      <c r="J145" s="237"/>
      <c r="K145" s="237"/>
      <c r="L145" s="237"/>
      <c r="M145" s="237"/>
      <c r="N145" s="237"/>
      <c r="O145" s="237"/>
      <c r="P145" s="237"/>
      <c r="Q145" s="237"/>
      <c r="R145" s="237"/>
      <c r="S145" s="237"/>
      <c r="T145" s="237"/>
      <c r="U145" s="237"/>
      <c r="V145" s="237"/>
      <c r="W145" s="237"/>
      <c r="X145" s="237"/>
      <c r="Y145" s="46"/>
      <c r="Z145" s="46"/>
      <c r="AA145" s="46"/>
      <c r="AB145" s="46"/>
      <c r="AC145" s="46"/>
      <c r="AD145" s="46"/>
      <c r="AE145" s="46"/>
      <c r="AF145" s="46"/>
      <c r="AG145" s="46"/>
      <c r="AH145" s="46"/>
      <c r="AI145" s="46"/>
      <c r="AJ145" s="46"/>
      <c r="AK145" s="46"/>
      <c r="AL145" s="46"/>
      <c r="AM145" s="46"/>
      <c r="AN145" s="46"/>
      <c r="AO145" s="46"/>
      <c r="AP145" s="46"/>
      <c r="AQ145" s="46"/>
      <c r="AR145" s="46"/>
      <c r="AS145" s="46"/>
      <c r="AT145" s="46"/>
      <c r="AU145" s="46"/>
      <c r="AV145" s="46"/>
      <c r="AW145" s="46"/>
      <c r="AX145" s="46"/>
      <c r="AY145" s="46"/>
      <c r="AZ145" s="46"/>
    </row>
    <row r="146" spans="1:52">
      <c r="A146" s="237"/>
      <c r="B146" s="237"/>
      <c r="C146" s="237"/>
      <c r="D146" s="237"/>
      <c r="E146" s="237"/>
      <c r="F146" s="237"/>
      <c r="G146" s="237"/>
      <c r="H146" s="237"/>
      <c r="I146" s="237"/>
      <c r="J146" s="237"/>
      <c r="K146" s="237"/>
      <c r="L146" s="237"/>
      <c r="M146" s="237"/>
      <c r="N146" s="237"/>
      <c r="O146" s="237"/>
      <c r="P146" s="237"/>
      <c r="Q146" s="237"/>
      <c r="R146" s="237"/>
      <c r="S146" s="237"/>
      <c r="T146" s="237"/>
      <c r="U146" s="237"/>
      <c r="V146" s="237"/>
      <c r="W146" s="237"/>
      <c r="X146" s="237"/>
      <c r="Y146" s="46"/>
      <c r="Z146" s="46"/>
      <c r="AA146" s="46"/>
      <c r="AB146" s="46"/>
      <c r="AC146" s="46"/>
      <c r="AD146" s="46"/>
      <c r="AE146" s="46"/>
      <c r="AF146" s="46"/>
      <c r="AG146" s="46"/>
      <c r="AH146" s="46"/>
      <c r="AI146" s="46"/>
      <c r="AJ146" s="46"/>
      <c r="AK146" s="46"/>
      <c r="AL146" s="46"/>
      <c r="AM146" s="46"/>
      <c r="AN146" s="46"/>
      <c r="AO146" s="46"/>
      <c r="AP146" s="46"/>
      <c r="AQ146" s="46"/>
      <c r="AR146" s="46"/>
      <c r="AS146" s="46"/>
      <c r="AT146" s="46"/>
      <c r="AU146" s="46"/>
      <c r="AV146" s="46"/>
      <c r="AW146" s="46"/>
      <c r="AX146" s="46"/>
      <c r="AY146" s="46"/>
      <c r="AZ146" s="46"/>
    </row>
    <row r="147" spans="1:52">
      <c r="A147" s="237"/>
      <c r="B147" s="237"/>
      <c r="C147" s="237"/>
      <c r="D147" s="237"/>
      <c r="E147" s="237"/>
      <c r="F147" s="237"/>
      <c r="G147" s="237"/>
      <c r="H147" s="237"/>
      <c r="I147" s="237"/>
      <c r="J147" s="237"/>
      <c r="K147" s="237"/>
      <c r="L147" s="237"/>
      <c r="M147" s="237"/>
      <c r="N147" s="237"/>
      <c r="O147" s="237"/>
      <c r="P147" s="237"/>
      <c r="Q147" s="237"/>
      <c r="R147" s="237"/>
      <c r="S147" s="237"/>
      <c r="T147" s="237"/>
      <c r="U147" s="237"/>
      <c r="V147" s="237"/>
      <c r="W147" s="237"/>
      <c r="X147" s="237"/>
      <c r="Y147" s="46"/>
      <c r="Z147" s="46"/>
      <c r="AA147" s="46"/>
      <c r="AB147" s="46"/>
      <c r="AC147" s="46"/>
      <c r="AD147" s="46"/>
      <c r="AE147" s="46"/>
      <c r="AF147" s="46"/>
      <c r="AG147" s="46"/>
      <c r="AH147" s="46"/>
      <c r="AI147" s="46"/>
      <c r="AJ147" s="46"/>
      <c r="AK147" s="46"/>
      <c r="AL147" s="46"/>
      <c r="AM147" s="46"/>
      <c r="AN147" s="46"/>
      <c r="AO147" s="46"/>
      <c r="AP147" s="46"/>
      <c r="AQ147" s="46"/>
      <c r="AR147" s="46"/>
      <c r="AS147" s="46"/>
      <c r="AT147" s="46"/>
      <c r="AU147" s="46"/>
      <c r="AV147" s="46"/>
      <c r="AW147" s="46"/>
      <c r="AX147" s="46"/>
      <c r="AY147" s="46"/>
      <c r="AZ147" s="46"/>
    </row>
    <row r="148" spans="1:52">
      <c r="A148" s="237"/>
      <c r="B148" s="237"/>
      <c r="C148" s="237"/>
      <c r="D148" s="237"/>
      <c r="E148" s="237"/>
      <c r="F148" s="237"/>
      <c r="G148" s="237"/>
      <c r="H148" s="237"/>
      <c r="I148" s="237"/>
      <c r="J148" s="237"/>
      <c r="K148" s="237"/>
      <c r="L148" s="237"/>
      <c r="M148" s="237"/>
      <c r="N148" s="237"/>
      <c r="O148" s="237"/>
      <c r="P148" s="237"/>
      <c r="Q148" s="237"/>
      <c r="R148" s="237"/>
      <c r="S148" s="237"/>
      <c r="T148" s="237"/>
      <c r="U148" s="237"/>
      <c r="V148" s="237"/>
      <c r="W148" s="237"/>
      <c r="X148" s="237"/>
      <c r="Y148" s="46"/>
      <c r="Z148" s="46"/>
      <c r="AA148" s="46"/>
      <c r="AB148" s="46"/>
      <c r="AC148" s="46"/>
      <c r="AD148" s="46"/>
      <c r="AE148" s="46"/>
      <c r="AF148" s="46"/>
      <c r="AG148" s="46"/>
      <c r="AH148" s="46"/>
      <c r="AI148" s="46"/>
      <c r="AJ148" s="46"/>
      <c r="AK148" s="46"/>
      <c r="AL148" s="46"/>
      <c r="AM148" s="46"/>
      <c r="AN148" s="46"/>
      <c r="AO148" s="46"/>
      <c r="AP148" s="46"/>
      <c r="AQ148" s="46"/>
      <c r="AR148" s="46"/>
      <c r="AS148" s="46"/>
      <c r="AT148" s="46"/>
      <c r="AU148" s="46"/>
      <c r="AV148" s="46"/>
      <c r="AW148" s="46"/>
      <c r="AX148" s="46"/>
      <c r="AY148" s="46"/>
      <c r="AZ148" s="46"/>
    </row>
    <row r="149" spans="1:52">
      <c r="A149" s="237"/>
      <c r="B149" s="237"/>
      <c r="C149" s="237"/>
      <c r="D149" s="237"/>
      <c r="E149" s="237"/>
      <c r="F149" s="237"/>
      <c r="G149" s="237"/>
      <c r="H149" s="237"/>
      <c r="I149" s="237"/>
      <c r="J149" s="237"/>
      <c r="K149" s="237"/>
      <c r="L149" s="237"/>
      <c r="M149" s="237"/>
      <c r="N149" s="237"/>
      <c r="O149" s="237"/>
      <c r="P149" s="237"/>
      <c r="Q149" s="237"/>
      <c r="R149" s="237"/>
      <c r="S149" s="237"/>
      <c r="T149" s="237"/>
      <c r="U149" s="237"/>
      <c r="V149" s="237"/>
      <c r="W149" s="237"/>
      <c r="X149" s="237"/>
      <c r="Y149" s="46"/>
      <c r="Z149" s="46"/>
      <c r="AA149" s="46"/>
      <c r="AB149" s="46"/>
      <c r="AC149" s="46"/>
      <c r="AD149" s="46"/>
      <c r="AE149" s="46"/>
      <c r="AF149" s="46"/>
      <c r="AG149" s="46"/>
      <c r="AH149" s="46"/>
      <c r="AI149" s="46"/>
      <c r="AJ149" s="46"/>
      <c r="AK149" s="46"/>
      <c r="AL149" s="46"/>
      <c r="AM149" s="46"/>
      <c r="AN149" s="46"/>
      <c r="AO149" s="46"/>
      <c r="AP149" s="46"/>
      <c r="AQ149" s="46"/>
      <c r="AR149" s="46"/>
      <c r="AS149" s="46"/>
      <c r="AT149" s="46"/>
      <c r="AU149" s="46"/>
      <c r="AV149" s="46"/>
      <c r="AW149" s="46"/>
      <c r="AX149" s="46"/>
      <c r="AY149" s="46"/>
      <c r="AZ149" s="46"/>
    </row>
    <row r="150" spans="1:52">
      <c r="A150" s="237"/>
      <c r="B150" s="237"/>
      <c r="C150" s="237"/>
      <c r="D150" s="237"/>
      <c r="E150" s="237"/>
      <c r="F150" s="237"/>
      <c r="G150" s="237"/>
      <c r="H150" s="237"/>
      <c r="I150" s="237"/>
      <c r="J150" s="237"/>
      <c r="K150" s="237"/>
      <c r="L150" s="237"/>
      <c r="M150" s="237"/>
      <c r="N150" s="237"/>
      <c r="O150" s="237"/>
      <c r="P150" s="237"/>
      <c r="Q150" s="237"/>
      <c r="R150" s="237"/>
      <c r="S150" s="237"/>
      <c r="T150" s="237"/>
      <c r="U150" s="237"/>
      <c r="V150" s="237"/>
      <c r="W150" s="237"/>
      <c r="X150" s="237"/>
      <c r="Y150" s="46"/>
      <c r="Z150" s="46"/>
      <c r="AA150" s="46"/>
      <c r="AB150" s="46"/>
      <c r="AC150" s="46"/>
      <c r="AD150" s="46"/>
      <c r="AE150" s="46"/>
      <c r="AF150" s="46"/>
      <c r="AG150" s="46"/>
      <c r="AH150" s="46"/>
      <c r="AI150" s="46"/>
      <c r="AJ150" s="46"/>
      <c r="AK150" s="46"/>
      <c r="AL150" s="46"/>
      <c r="AM150" s="46"/>
      <c r="AN150" s="46"/>
      <c r="AO150" s="46"/>
      <c r="AP150" s="46"/>
      <c r="AQ150" s="46"/>
      <c r="AR150" s="46"/>
      <c r="AS150" s="46"/>
      <c r="AT150" s="46"/>
      <c r="AU150" s="46"/>
      <c r="AV150" s="46"/>
      <c r="AW150" s="46"/>
      <c r="AX150" s="46"/>
      <c r="AY150" s="46"/>
      <c r="AZ150" s="46"/>
    </row>
    <row r="151" spans="1:52">
      <c r="A151" s="237"/>
      <c r="B151" s="237"/>
      <c r="C151" s="237"/>
      <c r="D151" s="237"/>
      <c r="E151" s="237"/>
      <c r="F151" s="237"/>
      <c r="G151" s="237"/>
      <c r="H151" s="237"/>
      <c r="I151" s="237"/>
      <c r="J151" s="237"/>
      <c r="K151" s="237"/>
      <c r="L151" s="237"/>
      <c r="M151" s="237"/>
      <c r="N151" s="237"/>
      <c r="O151" s="237"/>
      <c r="P151" s="237"/>
      <c r="Q151" s="237"/>
      <c r="R151" s="237"/>
      <c r="S151" s="237"/>
      <c r="T151" s="237"/>
      <c r="U151" s="237"/>
      <c r="V151" s="237"/>
      <c r="W151" s="237"/>
      <c r="X151" s="237"/>
      <c r="Y151" s="46"/>
      <c r="Z151" s="46"/>
      <c r="AA151" s="46"/>
      <c r="AB151" s="46"/>
      <c r="AC151" s="46"/>
      <c r="AD151" s="46"/>
      <c r="AE151" s="46"/>
      <c r="AF151" s="46"/>
      <c r="AG151" s="46"/>
      <c r="AH151" s="46"/>
      <c r="AI151" s="46"/>
      <c r="AJ151" s="46"/>
      <c r="AK151" s="46"/>
      <c r="AL151" s="46"/>
      <c r="AM151" s="46"/>
      <c r="AN151" s="46"/>
      <c r="AO151" s="46"/>
      <c r="AP151" s="46"/>
      <c r="AQ151" s="46"/>
      <c r="AR151" s="46"/>
      <c r="AS151" s="46"/>
      <c r="AT151" s="46"/>
      <c r="AU151" s="46"/>
      <c r="AV151" s="46"/>
      <c r="AW151" s="46"/>
      <c r="AX151" s="46"/>
      <c r="AY151" s="46"/>
      <c r="AZ151" s="46"/>
    </row>
    <row r="152" spans="1:52">
      <c r="A152" s="237"/>
      <c r="B152" s="237"/>
      <c r="C152" s="237"/>
      <c r="D152" s="237"/>
      <c r="E152" s="237"/>
      <c r="F152" s="237"/>
      <c r="G152" s="237"/>
      <c r="H152" s="237"/>
      <c r="I152" s="237"/>
      <c r="J152" s="237"/>
      <c r="K152" s="237"/>
      <c r="L152" s="237"/>
      <c r="M152" s="237"/>
      <c r="N152" s="237"/>
      <c r="O152" s="237"/>
      <c r="P152" s="237"/>
      <c r="Q152" s="237"/>
      <c r="R152" s="237"/>
      <c r="S152" s="237"/>
      <c r="T152" s="237"/>
      <c r="U152" s="237"/>
      <c r="V152" s="237"/>
      <c r="W152" s="237"/>
      <c r="X152" s="237"/>
      <c r="Y152" s="46"/>
      <c r="Z152" s="46"/>
      <c r="AA152" s="46"/>
      <c r="AB152" s="46"/>
      <c r="AC152" s="46"/>
      <c r="AD152" s="46"/>
      <c r="AE152" s="46"/>
      <c r="AF152" s="46"/>
      <c r="AG152" s="46"/>
      <c r="AH152" s="46"/>
      <c r="AI152" s="46"/>
      <c r="AJ152" s="46"/>
      <c r="AK152" s="46"/>
      <c r="AL152" s="46"/>
      <c r="AM152" s="46"/>
      <c r="AN152" s="46"/>
      <c r="AO152" s="46"/>
      <c r="AP152" s="46"/>
      <c r="AQ152" s="46"/>
      <c r="AR152" s="46"/>
      <c r="AS152" s="46"/>
      <c r="AT152" s="46"/>
      <c r="AU152" s="46"/>
      <c r="AV152" s="46"/>
      <c r="AW152" s="46"/>
      <c r="AX152" s="46"/>
      <c r="AY152" s="46"/>
      <c r="AZ152" s="46"/>
    </row>
    <row r="153" spans="1:52">
      <c r="A153" s="237"/>
      <c r="B153" s="237"/>
      <c r="C153" s="237"/>
      <c r="D153" s="237"/>
      <c r="E153" s="237"/>
      <c r="F153" s="237"/>
      <c r="G153" s="237"/>
      <c r="H153" s="237"/>
      <c r="I153" s="237"/>
      <c r="J153" s="237"/>
      <c r="K153" s="237"/>
      <c r="L153" s="237"/>
      <c r="M153" s="237"/>
      <c r="N153" s="237"/>
      <c r="O153" s="237"/>
      <c r="P153" s="237"/>
      <c r="Q153" s="237"/>
      <c r="R153" s="237"/>
      <c r="S153" s="237"/>
      <c r="T153" s="237"/>
      <c r="U153" s="237"/>
      <c r="V153" s="237"/>
      <c r="W153" s="237"/>
      <c r="X153" s="237"/>
      <c r="Y153" s="46"/>
      <c r="Z153" s="46"/>
      <c r="AA153" s="46"/>
      <c r="AB153" s="46"/>
      <c r="AC153" s="46"/>
      <c r="AD153" s="46"/>
      <c r="AE153" s="46"/>
      <c r="AF153" s="46"/>
      <c r="AG153" s="46"/>
      <c r="AH153" s="46"/>
      <c r="AI153" s="46"/>
      <c r="AJ153" s="46"/>
      <c r="AK153" s="46"/>
      <c r="AL153" s="46"/>
      <c r="AM153" s="46"/>
      <c r="AN153" s="46"/>
      <c r="AO153" s="46"/>
      <c r="AP153" s="46"/>
      <c r="AQ153" s="46"/>
      <c r="AR153" s="46"/>
      <c r="AS153" s="46"/>
      <c r="AT153" s="46"/>
      <c r="AU153" s="46"/>
      <c r="AV153" s="46"/>
      <c r="AW153" s="46"/>
      <c r="AX153" s="46"/>
      <c r="AY153" s="46"/>
      <c r="AZ153" s="46"/>
    </row>
    <row r="154" spans="1:52">
      <c r="A154" s="237"/>
      <c r="B154" s="237"/>
      <c r="C154" s="237"/>
      <c r="D154" s="237"/>
      <c r="E154" s="237"/>
      <c r="F154" s="237"/>
      <c r="G154" s="237"/>
      <c r="H154" s="237"/>
      <c r="I154" s="237"/>
      <c r="J154" s="237"/>
      <c r="K154" s="237"/>
      <c r="L154" s="237"/>
      <c r="M154" s="237"/>
      <c r="N154" s="237"/>
      <c r="O154" s="237"/>
      <c r="P154" s="237"/>
      <c r="Q154" s="237"/>
      <c r="R154" s="237"/>
      <c r="S154" s="237"/>
      <c r="T154" s="237"/>
      <c r="U154" s="237"/>
      <c r="V154" s="237"/>
      <c r="W154" s="237"/>
      <c r="X154" s="237"/>
      <c r="Y154" s="46"/>
      <c r="Z154" s="46"/>
      <c r="AA154" s="46"/>
      <c r="AB154" s="46"/>
      <c r="AC154" s="46"/>
      <c r="AD154" s="46"/>
      <c r="AE154" s="46"/>
      <c r="AF154" s="46"/>
      <c r="AG154" s="46"/>
      <c r="AH154" s="46"/>
      <c r="AI154" s="46"/>
      <c r="AJ154" s="46"/>
      <c r="AK154" s="46"/>
      <c r="AL154" s="46"/>
      <c r="AM154" s="46"/>
      <c r="AN154" s="46"/>
      <c r="AO154" s="46"/>
      <c r="AP154" s="46"/>
      <c r="AQ154" s="46"/>
      <c r="AR154" s="46"/>
      <c r="AS154" s="46"/>
      <c r="AT154" s="46"/>
      <c r="AU154" s="46"/>
      <c r="AV154" s="46"/>
      <c r="AW154" s="46"/>
      <c r="AX154" s="46"/>
      <c r="AY154" s="46"/>
      <c r="AZ154" s="46"/>
    </row>
    <row r="155" spans="1:52">
      <c r="A155" s="237"/>
      <c r="B155" s="237"/>
      <c r="C155" s="237"/>
      <c r="D155" s="237"/>
      <c r="E155" s="237"/>
      <c r="F155" s="237"/>
      <c r="G155" s="237"/>
      <c r="H155" s="237"/>
      <c r="I155" s="237"/>
      <c r="J155" s="237"/>
      <c r="K155" s="237"/>
      <c r="L155" s="237"/>
      <c r="M155" s="237"/>
      <c r="N155" s="237"/>
      <c r="O155" s="237"/>
      <c r="P155" s="237"/>
      <c r="Q155" s="237"/>
      <c r="R155" s="237"/>
      <c r="S155" s="237"/>
      <c r="T155" s="237"/>
      <c r="U155" s="237"/>
      <c r="V155" s="237"/>
      <c r="W155" s="237"/>
      <c r="X155" s="237"/>
      <c r="Y155" s="46"/>
      <c r="Z155" s="46"/>
      <c r="AA155" s="46"/>
      <c r="AB155" s="46"/>
      <c r="AC155" s="46"/>
      <c r="AD155" s="46"/>
      <c r="AE155" s="46"/>
      <c r="AF155" s="46"/>
      <c r="AG155" s="46"/>
      <c r="AH155" s="46"/>
      <c r="AI155" s="46"/>
      <c r="AJ155" s="46"/>
      <c r="AK155" s="46"/>
      <c r="AL155" s="46"/>
      <c r="AM155" s="46"/>
      <c r="AN155" s="46"/>
      <c r="AO155" s="46"/>
      <c r="AP155" s="46"/>
      <c r="AQ155" s="46"/>
      <c r="AR155" s="46"/>
      <c r="AS155" s="46"/>
      <c r="AT155" s="46"/>
      <c r="AU155" s="46"/>
      <c r="AV155" s="46"/>
      <c r="AW155" s="46"/>
      <c r="AX155" s="46"/>
      <c r="AY155" s="46"/>
      <c r="AZ155" s="46"/>
    </row>
    <row r="156" spans="1:52">
      <c r="A156" s="237"/>
      <c r="B156" s="237"/>
      <c r="C156" s="237"/>
      <c r="D156" s="237"/>
      <c r="E156" s="237"/>
      <c r="F156" s="237"/>
      <c r="G156" s="237"/>
      <c r="H156" s="237"/>
      <c r="I156" s="237"/>
      <c r="J156" s="237"/>
      <c r="K156" s="237"/>
      <c r="L156" s="237"/>
      <c r="M156" s="237"/>
      <c r="N156" s="237"/>
      <c r="O156" s="237"/>
      <c r="P156" s="237"/>
      <c r="Q156" s="237"/>
      <c r="R156" s="237"/>
      <c r="S156" s="237"/>
      <c r="T156" s="237"/>
      <c r="U156" s="237"/>
      <c r="V156" s="237"/>
      <c r="W156" s="237"/>
      <c r="X156" s="237"/>
      <c r="Y156" s="46"/>
      <c r="Z156" s="46"/>
      <c r="AA156" s="46"/>
      <c r="AB156" s="46"/>
      <c r="AC156" s="46"/>
      <c r="AD156" s="46"/>
      <c r="AE156" s="46"/>
      <c r="AF156" s="46"/>
      <c r="AG156" s="46"/>
      <c r="AH156" s="46"/>
      <c r="AI156" s="46"/>
      <c r="AJ156" s="46"/>
      <c r="AK156" s="46"/>
      <c r="AL156" s="46"/>
      <c r="AM156" s="46"/>
      <c r="AN156" s="46"/>
      <c r="AO156" s="46"/>
      <c r="AP156" s="46"/>
      <c r="AQ156" s="46"/>
      <c r="AR156" s="46"/>
      <c r="AS156" s="46"/>
      <c r="AT156" s="46"/>
      <c r="AU156" s="46"/>
      <c r="AV156" s="46"/>
      <c r="AW156" s="46"/>
      <c r="AX156" s="46"/>
      <c r="AY156" s="46"/>
      <c r="AZ156" s="46"/>
    </row>
    <row r="157" spans="1:52">
      <c r="A157" s="237"/>
      <c r="B157" s="237"/>
      <c r="C157" s="237"/>
      <c r="D157" s="237"/>
      <c r="E157" s="237"/>
      <c r="F157" s="237"/>
      <c r="G157" s="237"/>
      <c r="H157" s="237"/>
      <c r="I157" s="237"/>
      <c r="J157" s="237"/>
      <c r="K157" s="237"/>
      <c r="L157" s="237"/>
      <c r="M157" s="237"/>
      <c r="N157" s="237"/>
      <c r="O157" s="237"/>
      <c r="P157" s="237"/>
      <c r="Q157" s="237"/>
      <c r="R157" s="237"/>
      <c r="S157" s="237"/>
      <c r="T157" s="237"/>
      <c r="U157" s="237"/>
      <c r="V157" s="237"/>
      <c r="W157" s="237"/>
      <c r="X157" s="237"/>
      <c r="Y157" s="46"/>
      <c r="Z157" s="46"/>
      <c r="AA157" s="46"/>
      <c r="AB157" s="46"/>
      <c r="AC157" s="46"/>
      <c r="AD157" s="46"/>
      <c r="AE157" s="46"/>
      <c r="AF157" s="46"/>
      <c r="AG157" s="46"/>
      <c r="AH157" s="46"/>
      <c r="AI157" s="46"/>
      <c r="AJ157" s="46"/>
      <c r="AK157" s="46"/>
      <c r="AL157" s="46"/>
      <c r="AM157" s="46"/>
      <c r="AN157" s="46"/>
      <c r="AO157" s="46"/>
      <c r="AP157" s="46"/>
      <c r="AQ157" s="46"/>
      <c r="AR157" s="46"/>
      <c r="AS157" s="46"/>
      <c r="AT157" s="46"/>
      <c r="AU157" s="46"/>
      <c r="AV157" s="46"/>
      <c r="AW157" s="46"/>
      <c r="AX157" s="46"/>
      <c r="AY157" s="46"/>
      <c r="AZ157" s="46"/>
    </row>
    <row r="158" spans="1:52">
      <c r="A158" s="237"/>
      <c r="B158" s="237"/>
      <c r="C158" s="237"/>
      <c r="D158" s="237"/>
      <c r="E158" s="237"/>
      <c r="F158" s="237"/>
      <c r="G158" s="237"/>
      <c r="H158" s="237"/>
      <c r="I158" s="237"/>
      <c r="J158" s="237"/>
      <c r="K158" s="237"/>
      <c r="L158" s="237"/>
      <c r="M158" s="237"/>
      <c r="N158" s="237"/>
      <c r="O158" s="237"/>
      <c r="P158" s="237"/>
      <c r="Q158" s="237"/>
      <c r="R158" s="237"/>
      <c r="S158" s="237"/>
      <c r="T158" s="237"/>
      <c r="U158" s="237"/>
      <c r="V158" s="237"/>
      <c r="W158" s="237"/>
      <c r="X158" s="237"/>
      <c r="Y158" s="46"/>
      <c r="Z158" s="46"/>
      <c r="AA158" s="46"/>
      <c r="AB158" s="46"/>
      <c r="AC158" s="46"/>
      <c r="AD158" s="46"/>
      <c r="AE158" s="46"/>
      <c r="AF158" s="46"/>
      <c r="AG158" s="46"/>
      <c r="AH158" s="46"/>
      <c r="AI158" s="46"/>
      <c r="AJ158" s="46"/>
      <c r="AK158" s="46"/>
      <c r="AL158" s="46"/>
      <c r="AM158" s="46"/>
      <c r="AN158" s="46"/>
      <c r="AO158" s="46"/>
      <c r="AP158" s="46"/>
      <c r="AQ158" s="46"/>
      <c r="AR158" s="46"/>
      <c r="AS158" s="46"/>
      <c r="AT158" s="46"/>
      <c r="AU158" s="46"/>
      <c r="AV158" s="46"/>
      <c r="AW158" s="46"/>
      <c r="AX158" s="46"/>
      <c r="AY158" s="46"/>
      <c r="AZ158" s="46"/>
    </row>
    <row r="159" spans="1:52">
      <c r="A159" s="237"/>
      <c r="B159" s="237"/>
      <c r="C159" s="237"/>
      <c r="D159" s="237"/>
      <c r="E159" s="237"/>
      <c r="F159" s="237"/>
      <c r="G159" s="237"/>
      <c r="H159" s="237"/>
      <c r="I159" s="237"/>
      <c r="J159" s="237"/>
      <c r="K159" s="237"/>
      <c r="L159" s="237"/>
      <c r="M159" s="237"/>
      <c r="N159" s="237"/>
      <c r="O159" s="237"/>
      <c r="P159" s="237"/>
      <c r="Q159" s="237"/>
      <c r="R159" s="237"/>
      <c r="S159" s="237"/>
      <c r="T159" s="237"/>
      <c r="U159" s="237"/>
      <c r="V159" s="237"/>
      <c r="W159" s="237"/>
      <c r="X159" s="237"/>
      <c r="Y159" s="46"/>
      <c r="Z159" s="46"/>
      <c r="AA159" s="46"/>
      <c r="AB159" s="46"/>
      <c r="AC159" s="46"/>
      <c r="AD159" s="46"/>
      <c r="AE159" s="46"/>
      <c r="AF159" s="46"/>
      <c r="AG159" s="46"/>
      <c r="AH159" s="46"/>
      <c r="AI159" s="46"/>
      <c r="AJ159" s="46"/>
      <c r="AK159" s="46"/>
      <c r="AL159" s="46"/>
      <c r="AM159" s="46"/>
      <c r="AN159" s="46"/>
      <c r="AO159" s="46"/>
      <c r="AP159" s="46"/>
      <c r="AQ159" s="46"/>
      <c r="AR159" s="46"/>
      <c r="AS159" s="46"/>
      <c r="AT159" s="46"/>
      <c r="AU159" s="46"/>
      <c r="AV159" s="46"/>
      <c r="AW159" s="46"/>
      <c r="AX159" s="46"/>
      <c r="AY159" s="46"/>
      <c r="AZ159" s="46"/>
    </row>
    <row r="160" spans="1:52">
      <c r="A160" s="237"/>
      <c r="B160" s="237"/>
      <c r="C160" s="237"/>
      <c r="D160" s="237"/>
      <c r="E160" s="237"/>
      <c r="F160" s="237"/>
      <c r="G160" s="237"/>
      <c r="H160" s="237"/>
      <c r="I160" s="237"/>
      <c r="J160" s="237"/>
      <c r="K160" s="237"/>
      <c r="L160" s="237"/>
      <c r="M160" s="237"/>
      <c r="N160" s="237"/>
      <c r="O160" s="237"/>
      <c r="P160" s="237"/>
      <c r="Q160" s="237"/>
      <c r="R160" s="237"/>
      <c r="S160" s="237"/>
      <c r="T160" s="237"/>
      <c r="U160" s="237"/>
      <c r="V160" s="237"/>
      <c r="W160" s="237"/>
      <c r="X160" s="237"/>
      <c r="Y160" s="46"/>
      <c r="Z160" s="46"/>
      <c r="AA160" s="46"/>
      <c r="AB160" s="46"/>
      <c r="AC160" s="46"/>
      <c r="AD160" s="46"/>
      <c r="AE160" s="46"/>
      <c r="AF160" s="46"/>
      <c r="AG160" s="46"/>
      <c r="AH160" s="46"/>
      <c r="AI160" s="46"/>
      <c r="AJ160" s="46"/>
      <c r="AK160" s="46"/>
      <c r="AL160" s="46"/>
      <c r="AM160" s="46"/>
      <c r="AN160" s="46"/>
      <c r="AO160" s="46"/>
      <c r="AP160" s="46"/>
      <c r="AQ160" s="46"/>
      <c r="AR160" s="46"/>
      <c r="AS160" s="46"/>
      <c r="AT160" s="46"/>
      <c r="AU160" s="46"/>
      <c r="AV160" s="46"/>
      <c r="AW160" s="46"/>
      <c r="AX160" s="46"/>
      <c r="AY160" s="46"/>
      <c r="AZ160" s="46"/>
    </row>
    <row r="161" spans="1:52">
      <c r="A161" s="237"/>
      <c r="B161" s="237"/>
      <c r="C161" s="237"/>
      <c r="D161" s="237"/>
      <c r="E161" s="237"/>
      <c r="F161" s="237"/>
      <c r="G161" s="237"/>
      <c r="H161" s="237"/>
      <c r="I161" s="237"/>
      <c r="J161" s="237"/>
      <c r="K161" s="237"/>
      <c r="L161" s="237"/>
      <c r="M161" s="237"/>
      <c r="N161" s="237"/>
      <c r="O161" s="237"/>
      <c r="P161" s="237"/>
      <c r="Q161" s="237"/>
      <c r="R161" s="237"/>
      <c r="S161" s="237"/>
      <c r="T161" s="237"/>
      <c r="U161" s="237"/>
      <c r="V161" s="237"/>
      <c r="W161" s="237"/>
      <c r="X161" s="237"/>
      <c r="Y161" s="237"/>
      <c r="Z161" s="237"/>
      <c r="AA161" s="237"/>
      <c r="AB161" s="237"/>
      <c r="AC161" s="237"/>
      <c r="AD161" s="237"/>
      <c r="AE161" s="237"/>
      <c r="AF161" s="237"/>
      <c r="AG161" s="237"/>
      <c r="AH161" s="237"/>
      <c r="AI161" s="237"/>
      <c r="AJ161" s="237"/>
      <c r="AK161" s="237"/>
      <c r="AL161" s="237"/>
      <c r="AM161" s="237"/>
      <c r="AN161" s="237"/>
      <c r="AO161" s="237"/>
      <c r="AP161" s="237"/>
      <c r="AQ161" s="237"/>
      <c r="AR161" s="237"/>
      <c r="AS161" s="237"/>
      <c r="AT161" s="237"/>
      <c r="AU161" s="237"/>
      <c r="AV161" s="237"/>
      <c r="AW161" s="237"/>
      <c r="AX161" s="237"/>
      <c r="AY161" s="237"/>
      <c r="AZ161" s="237"/>
    </row>
    <row r="162" spans="1:52">
      <c r="A162" s="237"/>
      <c r="B162" s="237"/>
      <c r="C162" s="237"/>
      <c r="D162" s="237"/>
      <c r="E162" s="237"/>
      <c r="F162" s="237"/>
      <c r="G162" s="237"/>
      <c r="H162" s="237"/>
      <c r="I162" s="237"/>
      <c r="J162" s="237"/>
      <c r="K162" s="237"/>
      <c r="L162" s="237"/>
      <c r="M162" s="237"/>
      <c r="N162" s="237"/>
      <c r="O162" s="237"/>
      <c r="P162" s="237"/>
      <c r="Q162" s="237"/>
      <c r="R162" s="237"/>
      <c r="S162" s="237"/>
      <c r="T162" s="237"/>
      <c r="U162" s="237"/>
      <c r="V162" s="237"/>
      <c r="W162" s="237"/>
      <c r="X162" s="237"/>
      <c r="Y162" s="237"/>
      <c r="Z162" s="237"/>
      <c r="AA162" s="237"/>
      <c r="AB162" s="237"/>
      <c r="AC162" s="237"/>
      <c r="AD162" s="237"/>
      <c r="AE162" s="237"/>
      <c r="AF162" s="237"/>
      <c r="AG162" s="237"/>
      <c r="AH162" s="237"/>
      <c r="AI162" s="237"/>
      <c r="AJ162" s="237"/>
      <c r="AK162" s="237"/>
      <c r="AL162" s="237"/>
      <c r="AM162" s="237"/>
      <c r="AN162" s="237"/>
      <c r="AO162" s="237"/>
      <c r="AP162" s="237"/>
      <c r="AQ162" s="237"/>
      <c r="AR162" s="237"/>
      <c r="AS162" s="237"/>
      <c r="AT162" s="237"/>
      <c r="AU162" s="237"/>
      <c r="AV162" s="237"/>
      <c r="AW162" s="237"/>
      <c r="AX162" s="237"/>
      <c r="AY162" s="237"/>
      <c r="AZ162" s="237"/>
    </row>
    <row r="163" spans="1:52">
      <c r="A163" s="237"/>
      <c r="B163" s="237"/>
      <c r="C163" s="237"/>
      <c r="D163" s="237"/>
      <c r="E163" s="237"/>
      <c r="F163" s="237"/>
      <c r="G163" s="237"/>
      <c r="H163" s="237"/>
      <c r="I163" s="237"/>
      <c r="J163" s="237"/>
      <c r="K163" s="237"/>
      <c r="L163" s="237"/>
      <c r="M163" s="237"/>
      <c r="N163" s="237"/>
      <c r="O163" s="237"/>
      <c r="P163" s="237"/>
      <c r="Q163" s="237"/>
      <c r="R163" s="237"/>
      <c r="S163" s="237"/>
      <c r="T163" s="237"/>
      <c r="U163" s="237"/>
      <c r="V163" s="237"/>
      <c r="W163" s="237"/>
      <c r="X163" s="237"/>
      <c r="Y163" s="237"/>
      <c r="Z163" s="237"/>
      <c r="AA163" s="237"/>
      <c r="AB163" s="237"/>
      <c r="AC163" s="237"/>
      <c r="AD163" s="237"/>
      <c r="AE163" s="237"/>
      <c r="AF163" s="237"/>
      <c r="AG163" s="237"/>
      <c r="AH163" s="237"/>
      <c r="AI163" s="237"/>
      <c r="AJ163" s="237"/>
      <c r="AK163" s="237"/>
      <c r="AL163" s="237"/>
      <c r="AM163" s="237"/>
      <c r="AN163" s="237"/>
      <c r="AO163" s="237"/>
      <c r="AP163" s="237"/>
      <c r="AQ163" s="237"/>
      <c r="AR163" s="237"/>
      <c r="AS163" s="237"/>
      <c r="AT163" s="237"/>
      <c r="AU163" s="237"/>
      <c r="AV163" s="237"/>
      <c r="AW163" s="237"/>
      <c r="AX163" s="237"/>
      <c r="AY163" s="237"/>
      <c r="AZ163" s="237"/>
    </row>
    <row r="164" spans="1:52">
      <c r="A164" s="237"/>
      <c r="B164" s="237"/>
      <c r="C164" s="237"/>
      <c r="D164" s="237"/>
      <c r="E164" s="237"/>
      <c r="F164" s="237"/>
      <c r="G164" s="237"/>
      <c r="H164" s="237"/>
      <c r="I164" s="237"/>
      <c r="J164" s="237"/>
      <c r="K164" s="237"/>
      <c r="L164" s="237"/>
      <c r="M164" s="237"/>
      <c r="N164" s="237"/>
      <c r="O164" s="237"/>
      <c r="P164" s="237"/>
      <c r="Q164" s="237"/>
      <c r="R164" s="237"/>
      <c r="S164" s="237"/>
      <c r="T164" s="237"/>
      <c r="U164" s="237"/>
      <c r="V164" s="237"/>
      <c r="W164" s="237"/>
      <c r="X164" s="237"/>
      <c r="Y164" s="237"/>
      <c r="Z164" s="237"/>
      <c r="AA164" s="237"/>
      <c r="AB164" s="237"/>
      <c r="AC164" s="237"/>
      <c r="AD164" s="237"/>
      <c r="AE164" s="237"/>
      <c r="AF164" s="237"/>
      <c r="AG164" s="237"/>
      <c r="AH164" s="237"/>
      <c r="AI164" s="237"/>
      <c r="AJ164" s="237"/>
      <c r="AK164" s="237"/>
      <c r="AL164" s="237"/>
      <c r="AM164" s="237"/>
      <c r="AN164" s="237"/>
      <c r="AO164" s="237"/>
      <c r="AP164" s="237"/>
      <c r="AQ164" s="237"/>
      <c r="AR164" s="237"/>
      <c r="AS164" s="237"/>
      <c r="AT164" s="237"/>
      <c r="AU164" s="237"/>
      <c r="AV164" s="237"/>
      <c r="AW164" s="237"/>
      <c r="AX164" s="237"/>
      <c r="AY164" s="237"/>
      <c r="AZ164" s="237"/>
    </row>
    <row r="165" spans="1:52">
      <c r="A165" s="237"/>
      <c r="B165" s="237"/>
      <c r="C165" s="237"/>
      <c r="D165" s="237"/>
      <c r="E165" s="237"/>
      <c r="F165" s="237"/>
      <c r="G165" s="237"/>
      <c r="H165" s="237"/>
      <c r="I165" s="237"/>
      <c r="J165" s="237"/>
      <c r="K165" s="237"/>
      <c r="L165" s="237"/>
      <c r="M165" s="237"/>
      <c r="N165" s="237"/>
      <c r="O165" s="237"/>
      <c r="P165" s="237"/>
      <c r="Q165" s="237"/>
      <c r="R165" s="237"/>
      <c r="S165" s="237"/>
      <c r="T165" s="237"/>
      <c r="U165" s="237"/>
      <c r="V165" s="237"/>
      <c r="W165" s="237"/>
      <c r="X165" s="237"/>
      <c r="Y165" s="237"/>
      <c r="Z165" s="237"/>
      <c r="AA165" s="237"/>
      <c r="AB165" s="237"/>
      <c r="AC165" s="237"/>
      <c r="AD165" s="237"/>
      <c r="AE165" s="237"/>
      <c r="AF165" s="237"/>
      <c r="AG165" s="237"/>
      <c r="AH165" s="237"/>
      <c r="AI165" s="237"/>
      <c r="AJ165" s="237"/>
      <c r="AK165" s="237"/>
      <c r="AL165" s="237"/>
      <c r="AM165" s="237"/>
      <c r="AN165" s="237"/>
      <c r="AO165" s="237"/>
      <c r="AP165" s="237"/>
      <c r="AQ165" s="237"/>
      <c r="AR165" s="237"/>
      <c r="AS165" s="237"/>
      <c r="AT165" s="237"/>
      <c r="AU165" s="237"/>
      <c r="AV165" s="237"/>
      <c r="AW165" s="237"/>
      <c r="AX165" s="237"/>
      <c r="AY165" s="237"/>
      <c r="AZ165" s="237"/>
    </row>
    <row r="166" spans="1:52">
      <c r="A166" s="237"/>
      <c r="B166" s="237"/>
      <c r="C166" s="237"/>
      <c r="D166" s="237"/>
      <c r="E166" s="237"/>
      <c r="F166" s="237"/>
      <c r="G166" s="237"/>
      <c r="H166" s="237"/>
      <c r="I166" s="237"/>
      <c r="J166" s="237"/>
      <c r="K166" s="237"/>
      <c r="L166" s="237"/>
      <c r="M166" s="237"/>
      <c r="N166" s="237"/>
      <c r="O166" s="237"/>
      <c r="P166" s="237"/>
      <c r="Q166" s="237"/>
      <c r="R166" s="237"/>
      <c r="S166" s="237"/>
      <c r="T166" s="237"/>
      <c r="U166" s="237"/>
      <c r="V166" s="237"/>
      <c r="W166" s="237"/>
      <c r="X166" s="237"/>
      <c r="Y166" s="237"/>
      <c r="Z166" s="237"/>
      <c r="AA166" s="237"/>
      <c r="AB166" s="237"/>
      <c r="AC166" s="237"/>
      <c r="AD166" s="237"/>
      <c r="AE166" s="237"/>
      <c r="AF166" s="237"/>
      <c r="AG166" s="237"/>
      <c r="AH166" s="237"/>
      <c r="AI166" s="237"/>
      <c r="AJ166" s="237"/>
      <c r="AK166" s="237"/>
      <c r="AL166" s="237"/>
      <c r="AM166" s="237"/>
      <c r="AN166" s="237"/>
      <c r="AO166" s="237"/>
      <c r="AP166" s="237"/>
      <c r="AQ166" s="237"/>
      <c r="AR166" s="237"/>
      <c r="AS166" s="237"/>
      <c r="AT166" s="237"/>
      <c r="AU166" s="237"/>
      <c r="AV166" s="237"/>
      <c r="AW166" s="237"/>
      <c r="AX166" s="237"/>
      <c r="AY166" s="237"/>
      <c r="AZ166" s="237"/>
    </row>
    <row r="167" spans="1:52">
      <c r="A167" s="237"/>
      <c r="B167" s="237"/>
      <c r="C167" s="237"/>
      <c r="D167" s="237"/>
      <c r="E167" s="237"/>
      <c r="F167" s="237"/>
      <c r="G167" s="237"/>
      <c r="H167" s="237"/>
      <c r="I167" s="237"/>
      <c r="J167" s="237"/>
      <c r="K167" s="237"/>
      <c r="L167" s="237"/>
      <c r="M167" s="237"/>
      <c r="N167" s="237"/>
      <c r="O167" s="237"/>
      <c r="P167" s="237"/>
      <c r="Q167" s="237"/>
      <c r="R167" s="237"/>
      <c r="S167" s="237"/>
      <c r="T167" s="237"/>
      <c r="U167" s="237"/>
      <c r="V167" s="237"/>
      <c r="W167" s="237"/>
      <c r="X167" s="237"/>
      <c r="Y167" s="237"/>
      <c r="Z167" s="237"/>
      <c r="AA167" s="237"/>
      <c r="AB167" s="237"/>
      <c r="AC167" s="237"/>
      <c r="AD167" s="237"/>
      <c r="AE167" s="237"/>
      <c r="AF167" s="237"/>
      <c r="AG167" s="237"/>
      <c r="AH167" s="237"/>
      <c r="AI167" s="237"/>
      <c r="AJ167" s="237"/>
      <c r="AK167" s="237"/>
      <c r="AL167" s="237"/>
      <c r="AM167" s="237"/>
      <c r="AN167" s="237"/>
      <c r="AO167" s="237"/>
      <c r="AP167" s="237"/>
      <c r="AQ167" s="237"/>
      <c r="AR167" s="237"/>
      <c r="AS167" s="237"/>
      <c r="AT167" s="237"/>
      <c r="AU167" s="237"/>
      <c r="AV167" s="237"/>
      <c r="AW167" s="237"/>
      <c r="AX167" s="237"/>
      <c r="AY167" s="237"/>
      <c r="AZ167" s="237"/>
    </row>
    <row r="168" spans="1:52">
      <c r="A168" s="237"/>
      <c r="B168" s="237"/>
      <c r="C168" s="237"/>
      <c r="D168" s="237"/>
      <c r="E168" s="237"/>
      <c r="F168" s="237"/>
      <c r="G168" s="237"/>
      <c r="H168" s="237"/>
      <c r="I168" s="237"/>
      <c r="J168" s="237"/>
      <c r="K168" s="237"/>
      <c r="L168" s="237"/>
      <c r="M168" s="237"/>
      <c r="N168" s="237"/>
      <c r="O168" s="237"/>
      <c r="P168" s="237"/>
      <c r="Q168" s="237"/>
      <c r="R168" s="237"/>
      <c r="S168" s="237"/>
      <c r="T168" s="237"/>
      <c r="U168" s="237"/>
      <c r="V168" s="237"/>
      <c r="W168" s="237"/>
      <c r="X168" s="237"/>
      <c r="Y168" s="237"/>
      <c r="Z168" s="237"/>
      <c r="AA168" s="237"/>
      <c r="AB168" s="237"/>
      <c r="AC168" s="237"/>
      <c r="AD168" s="237"/>
      <c r="AE168" s="237"/>
      <c r="AF168" s="237"/>
      <c r="AG168" s="237"/>
      <c r="AH168" s="237"/>
      <c r="AI168" s="237"/>
      <c r="AJ168" s="237"/>
      <c r="AK168" s="237"/>
      <c r="AL168" s="237"/>
      <c r="AM168" s="237"/>
      <c r="AN168" s="237"/>
      <c r="AO168" s="237"/>
      <c r="AP168" s="237"/>
      <c r="AQ168" s="237"/>
      <c r="AR168" s="237"/>
      <c r="AS168" s="237"/>
      <c r="AT168" s="237"/>
      <c r="AU168" s="237"/>
      <c r="AV168" s="237"/>
      <c r="AW168" s="237"/>
      <c r="AX168" s="237"/>
      <c r="AY168" s="237"/>
      <c r="AZ168" s="237"/>
    </row>
    <row r="169" spans="1:52">
      <c r="A169" s="237"/>
      <c r="B169" s="237"/>
      <c r="C169" s="237"/>
      <c r="D169" s="237"/>
      <c r="E169" s="237"/>
      <c r="F169" s="237"/>
      <c r="G169" s="237"/>
      <c r="H169" s="237"/>
      <c r="I169" s="237"/>
      <c r="J169" s="237"/>
      <c r="K169" s="237"/>
      <c r="L169" s="237"/>
      <c r="M169" s="237"/>
      <c r="N169" s="237"/>
      <c r="O169" s="237"/>
      <c r="P169" s="237"/>
      <c r="Q169" s="237"/>
      <c r="R169" s="237"/>
      <c r="S169" s="237"/>
      <c r="T169" s="237"/>
      <c r="U169" s="237"/>
      <c r="V169" s="237"/>
      <c r="W169" s="237"/>
      <c r="X169" s="237"/>
      <c r="Y169" s="237"/>
      <c r="Z169" s="237"/>
      <c r="AA169" s="237"/>
      <c r="AB169" s="237"/>
      <c r="AC169" s="237"/>
      <c r="AD169" s="237"/>
      <c r="AE169" s="237"/>
      <c r="AF169" s="237"/>
      <c r="AG169" s="237"/>
      <c r="AH169" s="237"/>
      <c r="AI169" s="237"/>
      <c r="AJ169" s="237"/>
      <c r="AK169" s="237"/>
      <c r="AL169" s="237"/>
      <c r="AM169" s="237"/>
      <c r="AN169" s="237"/>
      <c r="AO169" s="237"/>
      <c r="AP169" s="237"/>
      <c r="AQ169" s="237"/>
      <c r="AR169" s="237"/>
      <c r="AS169" s="237"/>
      <c r="AT169" s="237"/>
      <c r="AU169" s="237"/>
      <c r="AV169" s="237"/>
      <c r="AW169" s="237"/>
      <c r="AX169" s="237"/>
      <c r="AY169" s="237"/>
      <c r="AZ169" s="237"/>
    </row>
    <row r="170" spans="1:52">
      <c r="A170" s="237"/>
      <c r="B170" s="237"/>
      <c r="C170" s="237"/>
      <c r="D170" s="237"/>
      <c r="E170" s="237"/>
      <c r="F170" s="237"/>
      <c r="G170" s="237"/>
      <c r="H170" s="237"/>
      <c r="I170" s="237"/>
      <c r="J170" s="237"/>
      <c r="K170" s="237"/>
      <c r="L170" s="237"/>
      <c r="M170" s="237"/>
      <c r="N170" s="237"/>
      <c r="O170" s="237"/>
      <c r="P170" s="237"/>
      <c r="Q170" s="237"/>
      <c r="R170" s="237"/>
      <c r="S170" s="237"/>
      <c r="T170" s="237"/>
      <c r="U170" s="237"/>
      <c r="V170" s="237"/>
      <c r="W170" s="237"/>
      <c r="X170" s="237"/>
      <c r="Y170" s="237"/>
      <c r="Z170" s="237"/>
      <c r="AA170" s="237"/>
      <c r="AB170" s="237"/>
      <c r="AC170" s="237"/>
      <c r="AD170" s="237"/>
      <c r="AE170" s="237"/>
      <c r="AF170" s="237"/>
      <c r="AG170" s="237"/>
      <c r="AH170" s="237"/>
      <c r="AI170" s="237"/>
      <c r="AJ170" s="237"/>
      <c r="AK170" s="237"/>
      <c r="AL170" s="237"/>
      <c r="AM170" s="237"/>
      <c r="AN170" s="237"/>
      <c r="AO170" s="237"/>
      <c r="AP170" s="237"/>
      <c r="AQ170" s="237"/>
      <c r="AR170" s="237"/>
      <c r="AS170" s="237"/>
      <c r="AT170" s="237"/>
      <c r="AU170" s="237"/>
      <c r="AV170" s="237"/>
      <c r="AW170" s="237"/>
      <c r="AX170" s="237"/>
      <c r="AY170" s="237"/>
      <c r="AZ170" s="237"/>
    </row>
    <row r="171" spans="1:52">
      <c r="A171" s="237"/>
      <c r="B171" s="237"/>
      <c r="C171" s="237"/>
      <c r="D171" s="237"/>
      <c r="E171" s="237"/>
      <c r="F171" s="237"/>
      <c r="G171" s="237"/>
      <c r="H171" s="237"/>
      <c r="I171" s="237"/>
      <c r="J171" s="237"/>
      <c r="K171" s="237"/>
      <c r="L171" s="237"/>
      <c r="M171" s="237"/>
      <c r="N171" s="237"/>
      <c r="O171" s="237"/>
      <c r="P171" s="237"/>
      <c r="Q171" s="237"/>
      <c r="R171" s="237"/>
      <c r="S171" s="237"/>
      <c r="T171" s="237"/>
      <c r="U171" s="237"/>
      <c r="V171" s="237"/>
      <c r="W171" s="237"/>
      <c r="X171" s="237"/>
      <c r="Y171" s="237"/>
      <c r="Z171" s="237"/>
      <c r="AA171" s="237"/>
      <c r="AB171" s="237"/>
      <c r="AC171" s="237"/>
      <c r="AD171" s="237"/>
      <c r="AE171" s="237"/>
      <c r="AF171" s="237"/>
      <c r="AG171" s="237"/>
      <c r="AH171" s="237"/>
      <c r="AI171" s="237"/>
      <c r="AJ171" s="237"/>
      <c r="AK171" s="237"/>
      <c r="AL171" s="237"/>
      <c r="AM171" s="237"/>
      <c r="AN171" s="237"/>
      <c r="AO171" s="237"/>
      <c r="AP171" s="237"/>
      <c r="AQ171" s="237"/>
      <c r="AR171" s="237"/>
      <c r="AS171" s="237"/>
      <c r="AT171" s="237"/>
      <c r="AU171" s="237"/>
      <c r="AV171" s="237"/>
      <c r="AW171" s="237"/>
      <c r="AX171" s="237"/>
      <c r="AY171" s="237"/>
      <c r="AZ171" s="237"/>
    </row>
    <row r="172" spans="1:52">
      <c r="A172" s="237"/>
      <c r="B172" s="237"/>
      <c r="C172" s="237"/>
      <c r="D172" s="237"/>
      <c r="E172" s="237"/>
      <c r="F172" s="237"/>
      <c r="G172" s="237"/>
      <c r="H172" s="237"/>
      <c r="I172" s="237"/>
      <c r="J172" s="237"/>
      <c r="K172" s="237"/>
      <c r="L172" s="237"/>
      <c r="M172" s="237"/>
      <c r="N172" s="237"/>
      <c r="O172" s="237"/>
      <c r="P172" s="237"/>
      <c r="Q172" s="237"/>
      <c r="R172" s="237"/>
      <c r="S172" s="237"/>
      <c r="T172" s="237"/>
      <c r="U172" s="237"/>
      <c r="V172" s="237"/>
      <c r="W172" s="237"/>
      <c r="X172" s="237"/>
      <c r="Y172" s="237"/>
      <c r="Z172" s="237"/>
      <c r="AA172" s="237"/>
      <c r="AB172" s="237"/>
      <c r="AC172" s="237"/>
      <c r="AD172" s="237"/>
      <c r="AE172" s="237"/>
      <c r="AF172" s="237"/>
      <c r="AG172" s="237"/>
      <c r="AH172" s="237"/>
      <c r="AI172" s="237"/>
      <c r="AJ172" s="237"/>
      <c r="AK172" s="237"/>
      <c r="AL172" s="237"/>
      <c r="AM172" s="237"/>
      <c r="AN172" s="237"/>
      <c r="AO172" s="237"/>
      <c r="AP172" s="237"/>
      <c r="AQ172" s="237"/>
      <c r="AR172" s="237"/>
      <c r="AS172" s="237"/>
      <c r="AT172" s="237"/>
      <c r="AU172" s="237"/>
      <c r="AV172" s="237"/>
      <c r="AW172" s="237"/>
      <c r="AX172" s="237"/>
      <c r="AY172" s="237"/>
      <c r="AZ172" s="237"/>
    </row>
    <row r="173" spans="1:52">
      <c r="A173" s="237"/>
      <c r="B173" s="237"/>
      <c r="C173" s="237"/>
      <c r="D173" s="237"/>
      <c r="E173" s="237"/>
      <c r="F173" s="237"/>
      <c r="G173" s="237"/>
      <c r="H173" s="237"/>
      <c r="I173" s="237"/>
      <c r="J173" s="237"/>
      <c r="K173" s="237"/>
      <c r="L173" s="237"/>
      <c r="M173" s="237"/>
      <c r="N173" s="237"/>
      <c r="O173" s="237"/>
      <c r="P173" s="237"/>
      <c r="Q173" s="237"/>
      <c r="R173" s="237"/>
      <c r="S173" s="237"/>
      <c r="T173" s="237"/>
      <c r="U173" s="237"/>
      <c r="V173" s="237"/>
      <c r="W173" s="237"/>
      <c r="X173" s="237"/>
      <c r="Y173" s="237"/>
      <c r="Z173" s="237"/>
      <c r="AA173" s="237"/>
      <c r="AB173" s="237"/>
      <c r="AC173" s="237"/>
      <c r="AD173" s="237"/>
      <c r="AE173" s="237"/>
      <c r="AF173" s="237"/>
      <c r="AG173" s="237"/>
      <c r="AH173" s="237"/>
      <c r="AI173" s="237"/>
      <c r="AJ173" s="237"/>
      <c r="AK173" s="237"/>
      <c r="AL173" s="237"/>
      <c r="AM173" s="237"/>
      <c r="AN173" s="237"/>
      <c r="AO173" s="237"/>
      <c r="AP173" s="237"/>
      <c r="AQ173" s="237"/>
      <c r="AR173" s="237"/>
      <c r="AS173" s="237"/>
      <c r="AT173" s="237"/>
      <c r="AU173" s="237"/>
      <c r="AV173" s="237"/>
      <c r="AW173" s="237"/>
      <c r="AX173" s="237"/>
      <c r="AY173" s="237"/>
      <c r="AZ173" s="237"/>
    </row>
    <row r="174" spans="1:52">
      <c r="A174" s="237"/>
      <c r="B174" s="237"/>
      <c r="C174" s="237"/>
      <c r="D174" s="237"/>
      <c r="E174" s="237"/>
      <c r="F174" s="237"/>
      <c r="G174" s="237"/>
      <c r="H174" s="237"/>
      <c r="I174" s="237"/>
      <c r="J174" s="237"/>
      <c r="K174" s="237"/>
      <c r="L174" s="237"/>
      <c r="M174" s="237"/>
      <c r="N174" s="237"/>
      <c r="O174" s="237"/>
      <c r="P174" s="237"/>
      <c r="Q174" s="237"/>
      <c r="R174" s="237"/>
      <c r="S174" s="237"/>
      <c r="T174" s="237"/>
      <c r="U174" s="237"/>
      <c r="V174" s="237"/>
      <c r="W174" s="237"/>
      <c r="X174" s="237"/>
      <c r="Y174" s="237"/>
      <c r="Z174" s="237"/>
      <c r="AA174" s="237"/>
      <c r="AB174" s="237"/>
      <c r="AC174" s="237"/>
      <c r="AD174" s="237"/>
      <c r="AE174" s="237"/>
      <c r="AF174" s="237"/>
      <c r="AG174" s="237"/>
      <c r="AH174" s="237"/>
      <c r="AI174" s="237"/>
      <c r="AJ174" s="237"/>
      <c r="AK174" s="237"/>
      <c r="AL174" s="237"/>
      <c r="AM174" s="237"/>
      <c r="AN174" s="237"/>
      <c r="AO174" s="237"/>
      <c r="AP174" s="237"/>
      <c r="AQ174" s="237"/>
      <c r="AR174" s="237"/>
      <c r="AS174" s="237"/>
      <c r="AT174" s="237"/>
      <c r="AU174" s="237"/>
      <c r="AV174" s="237"/>
      <c r="AW174" s="237"/>
      <c r="AX174" s="237"/>
      <c r="AY174" s="237"/>
      <c r="AZ174" s="237"/>
    </row>
    <row r="175" spans="1:52">
      <c r="A175" s="237"/>
      <c r="B175" s="237"/>
      <c r="C175" s="237"/>
      <c r="D175" s="237"/>
      <c r="E175" s="237"/>
      <c r="F175" s="237"/>
      <c r="G175" s="237"/>
      <c r="H175" s="237"/>
      <c r="I175" s="237"/>
      <c r="J175" s="237"/>
      <c r="K175" s="237"/>
      <c r="L175" s="237"/>
      <c r="M175" s="237"/>
      <c r="N175" s="237"/>
      <c r="O175" s="237"/>
      <c r="P175" s="237"/>
      <c r="Q175" s="237"/>
      <c r="R175" s="237"/>
      <c r="S175" s="237"/>
      <c r="T175" s="237"/>
      <c r="U175" s="237"/>
      <c r="V175" s="237"/>
      <c r="W175" s="237"/>
      <c r="X175" s="237"/>
      <c r="Y175" s="237"/>
      <c r="Z175" s="237"/>
      <c r="AA175" s="237"/>
      <c r="AB175" s="237"/>
      <c r="AC175" s="237"/>
      <c r="AD175" s="237"/>
      <c r="AE175" s="237"/>
      <c r="AF175" s="237"/>
      <c r="AG175" s="237"/>
      <c r="AH175" s="237"/>
      <c r="AI175" s="237"/>
      <c r="AJ175" s="237"/>
      <c r="AK175" s="237"/>
      <c r="AL175" s="237"/>
      <c r="AM175" s="237"/>
      <c r="AN175" s="237"/>
      <c r="AO175" s="237"/>
      <c r="AP175" s="237"/>
      <c r="AQ175" s="237"/>
      <c r="AR175" s="237"/>
      <c r="AS175" s="237"/>
      <c r="AT175" s="237"/>
      <c r="AU175" s="237"/>
      <c r="AV175" s="237"/>
      <c r="AW175" s="237"/>
      <c r="AX175" s="237"/>
      <c r="AY175" s="237"/>
      <c r="AZ175" s="237"/>
    </row>
    <row r="176" spans="1:52">
      <c r="A176" s="237"/>
      <c r="B176" s="237"/>
      <c r="C176" s="237"/>
      <c r="D176" s="237"/>
      <c r="E176" s="237"/>
      <c r="F176" s="237"/>
      <c r="G176" s="237"/>
      <c r="H176" s="237"/>
      <c r="I176" s="237"/>
      <c r="J176" s="237"/>
      <c r="K176" s="237"/>
      <c r="L176" s="237"/>
      <c r="M176" s="237"/>
      <c r="N176" s="237"/>
      <c r="O176" s="237"/>
      <c r="P176" s="237"/>
      <c r="Q176" s="237"/>
      <c r="R176" s="237"/>
      <c r="S176" s="237"/>
      <c r="T176" s="237"/>
      <c r="U176" s="237"/>
      <c r="V176" s="237"/>
      <c r="W176" s="237"/>
      <c r="X176" s="237"/>
      <c r="Y176" s="237"/>
      <c r="Z176" s="237"/>
      <c r="AA176" s="237"/>
      <c r="AB176" s="237"/>
      <c r="AC176" s="237"/>
      <c r="AD176" s="237"/>
      <c r="AE176" s="237"/>
      <c r="AF176" s="237"/>
      <c r="AG176" s="237"/>
      <c r="AH176" s="237"/>
      <c r="AI176" s="237"/>
      <c r="AJ176" s="237"/>
      <c r="AK176" s="237"/>
      <c r="AL176" s="237"/>
      <c r="AM176" s="237"/>
      <c r="AN176" s="237"/>
      <c r="AO176" s="237"/>
      <c r="AP176" s="237"/>
      <c r="AQ176" s="237"/>
      <c r="AR176" s="237"/>
      <c r="AS176" s="237"/>
      <c r="AT176" s="237"/>
      <c r="AU176" s="237"/>
      <c r="AV176" s="237"/>
      <c r="AW176" s="237"/>
      <c r="AX176" s="237"/>
      <c r="AY176" s="237"/>
      <c r="AZ176" s="237"/>
    </row>
    <row r="177" spans="1:52">
      <c r="A177" s="237"/>
      <c r="B177" s="237"/>
      <c r="C177" s="237"/>
      <c r="D177" s="237"/>
      <c r="E177" s="237"/>
      <c r="F177" s="237"/>
      <c r="G177" s="237"/>
      <c r="H177" s="237"/>
      <c r="I177" s="237"/>
      <c r="J177" s="237"/>
      <c r="K177" s="237"/>
      <c r="L177" s="237"/>
      <c r="M177" s="237"/>
      <c r="N177" s="237"/>
      <c r="O177" s="237"/>
      <c r="P177" s="237"/>
      <c r="Q177" s="237"/>
      <c r="R177" s="237"/>
      <c r="S177" s="237"/>
      <c r="T177" s="237"/>
      <c r="U177" s="237"/>
      <c r="V177" s="237"/>
      <c r="W177" s="237"/>
      <c r="X177" s="237"/>
      <c r="Y177" s="237"/>
      <c r="Z177" s="237"/>
      <c r="AA177" s="237"/>
      <c r="AB177" s="237"/>
      <c r="AC177" s="237"/>
      <c r="AD177" s="237"/>
      <c r="AE177" s="237"/>
      <c r="AF177" s="237"/>
      <c r="AG177" s="237"/>
      <c r="AH177" s="237"/>
      <c r="AI177" s="237"/>
      <c r="AJ177" s="237"/>
      <c r="AK177" s="237"/>
      <c r="AL177" s="237"/>
      <c r="AM177" s="237"/>
      <c r="AN177" s="237"/>
      <c r="AO177" s="237"/>
      <c r="AP177" s="237"/>
      <c r="AQ177" s="237"/>
      <c r="AR177" s="237"/>
      <c r="AS177" s="237"/>
      <c r="AT177" s="237"/>
      <c r="AU177" s="237"/>
      <c r="AV177" s="237"/>
      <c r="AW177" s="237"/>
      <c r="AX177" s="237"/>
      <c r="AY177" s="237"/>
      <c r="AZ177" s="237"/>
    </row>
    <row r="178" spans="1:52">
      <c r="A178" s="237"/>
      <c r="B178" s="237"/>
      <c r="C178" s="237"/>
      <c r="D178" s="237"/>
      <c r="E178" s="237"/>
      <c r="F178" s="237"/>
      <c r="G178" s="237"/>
      <c r="H178" s="237"/>
      <c r="I178" s="237"/>
      <c r="J178" s="237"/>
      <c r="K178" s="237"/>
      <c r="L178" s="237"/>
      <c r="M178" s="237"/>
      <c r="N178" s="237"/>
      <c r="O178" s="237"/>
      <c r="P178" s="237"/>
      <c r="Q178" s="237"/>
      <c r="R178" s="237"/>
      <c r="S178" s="237"/>
      <c r="T178" s="237"/>
      <c r="U178" s="237"/>
      <c r="V178" s="237"/>
      <c r="W178" s="237"/>
      <c r="X178" s="237"/>
      <c r="Y178" s="237"/>
      <c r="Z178" s="237"/>
      <c r="AA178" s="237"/>
      <c r="AB178" s="237"/>
      <c r="AC178" s="237"/>
      <c r="AD178" s="237"/>
      <c r="AE178" s="237"/>
      <c r="AF178" s="237"/>
      <c r="AG178" s="237"/>
      <c r="AH178" s="237"/>
      <c r="AI178" s="237"/>
      <c r="AJ178" s="237"/>
      <c r="AK178" s="237"/>
      <c r="AL178" s="237"/>
      <c r="AM178" s="237"/>
      <c r="AN178" s="237"/>
      <c r="AO178" s="237"/>
      <c r="AP178" s="237"/>
      <c r="AQ178" s="237"/>
      <c r="AR178" s="237"/>
      <c r="AS178" s="237"/>
      <c r="AT178" s="237"/>
      <c r="AU178" s="237"/>
      <c r="AV178" s="237"/>
      <c r="AW178" s="237"/>
      <c r="AX178" s="237"/>
      <c r="AY178" s="237"/>
      <c r="AZ178" s="237"/>
    </row>
    <row r="179" spans="1:52">
      <c r="A179" s="237"/>
      <c r="B179" s="237"/>
      <c r="C179" s="237"/>
      <c r="D179" s="237"/>
      <c r="E179" s="237"/>
      <c r="F179" s="237"/>
      <c r="G179" s="237"/>
      <c r="H179" s="237"/>
      <c r="I179" s="237"/>
      <c r="J179" s="237"/>
      <c r="K179" s="237"/>
      <c r="L179" s="237"/>
      <c r="M179" s="237"/>
      <c r="N179" s="237"/>
      <c r="O179" s="237"/>
      <c r="P179" s="237"/>
      <c r="Q179" s="237"/>
      <c r="R179" s="237"/>
      <c r="S179" s="237"/>
      <c r="T179" s="237"/>
      <c r="U179" s="237"/>
      <c r="V179" s="237"/>
      <c r="W179" s="237"/>
      <c r="X179" s="237"/>
      <c r="Y179" s="237"/>
      <c r="Z179" s="237"/>
      <c r="AA179" s="237"/>
      <c r="AB179" s="237"/>
      <c r="AC179" s="237"/>
      <c r="AD179" s="237"/>
      <c r="AE179" s="237"/>
      <c r="AF179" s="237"/>
      <c r="AG179" s="237"/>
      <c r="AH179" s="237"/>
      <c r="AI179" s="237"/>
      <c r="AJ179" s="237"/>
      <c r="AK179" s="237"/>
      <c r="AL179" s="237"/>
      <c r="AM179" s="237"/>
      <c r="AN179" s="237"/>
      <c r="AO179" s="237"/>
      <c r="AP179" s="237"/>
      <c r="AQ179" s="237"/>
      <c r="AR179" s="237"/>
      <c r="AS179" s="237"/>
      <c r="AT179" s="237"/>
      <c r="AU179" s="237"/>
      <c r="AV179" s="237"/>
      <c r="AW179" s="237"/>
      <c r="AX179" s="237"/>
      <c r="AY179" s="237"/>
      <c r="AZ179" s="237"/>
    </row>
    <row r="180" spans="1:52">
      <c r="A180" s="237"/>
      <c r="B180" s="237"/>
      <c r="C180" s="237"/>
      <c r="D180" s="237"/>
      <c r="E180" s="237"/>
      <c r="F180" s="237"/>
      <c r="G180" s="237"/>
      <c r="H180" s="237"/>
      <c r="I180" s="237"/>
      <c r="J180" s="237"/>
      <c r="K180" s="237"/>
      <c r="L180" s="237"/>
      <c r="M180" s="237"/>
      <c r="N180" s="237"/>
      <c r="O180" s="237"/>
      <c r="P180" s="237"/>
      <c r="Q180" s="237"/>
      <c r="R180" s="237"/>
      <c r="S180" s="237"/>
      <c r="T180" s="237"/>
      <c r="U180" s="237"/>
      <c r="V180" s="237"/>
      <c r="W180" s="237"/>
      <c r="X180" s="237"/>
      <c r="Y180" s="237"/>
      <c r="Z180" s="237"/>
      <c r="AA180" s="237"/>
      <c r="AB180" s="237"/>
      <c r="AC180" s="237"/>
      <c r="AD180" s="237"/>
      <c r="AE180" s="237"/>
      <c r="AF180" s="237"/>
      <c r="AG180" s="237"/>
      <c r="AH180" s="237"/>
      <c r="AI180" s="237"/>
      <c r="AJ180" s="237"/>
      <c r="AK180" s="237"/>
      <c r="AL180" s="237"/>
      <c r="AM180" s="237"/>
      <c r="AN180" s="237"/>
      <c r="AO180" s="237"/>
      <c r="AP180" s="237"/>
      <c r="AQ180" s="237"/>
      <c r="AR180" s="237"/>
      <c r="AS180" s="237"/>
      <c r="AT180" s="237"/>
      <c r="AU180" s="237"/>
      <c r="AV180" s="237"/>
      <c r="AW180" s="237"/>
      <c r="AX180" s="237"/>
      <c r="AY180" s="237"/>
      <c r="AZ180" s="237"/>
    </row>
    <row r="181" spans="1:52">
      <c r="A181" s="237"/>
      <c r="B181" s="237"/>
      <c r="C181" s="237"/>
      <c r="D181" s="237"/>
      <c r="E181" s="237"/>
      <c r="F181" s="237"/>
      <c r="G181" s="237"/>
      <c r="H181" s="237"/>
      <c r="I181" s="237"/>
      <c r="J181" s="237"/>
      <c r="K181" s="237"/>
      <c r="L181" s="237"/>
      <c r="M181" s="237"/>
      <c r="N181" s="237"/>
      <c r="O181" s="237"/>
      <c r="P181" s="237"/>
      <c r="Q181" s="237"/>
      <c r="R181" s="237"/>
      <c r="S181" s="237"/>
      <c r="T181" s="237"/>
      <c r="U181" s="237"/>
      <c r="V181" s="237"/>
      <c r="W181" s="237"/>
      <c r="X181" s="237"/>
      <c r="Y181" s="237"/>
      <c r="Z181" s="237"/>
      <c r="AA181" s="237"/>
      <c r="AB181" s="237"/>
      <c r="AC181" s="237"/>
      <c r="AD181" s="237"/>
      <c r="AE181" s="237"/>
      <c r="AF181" s="237"/>
      <c r="AG181" s="237"/>
      <c r="AH181" s="237"/>
      <c r="AI181" s="237"/>
      <c r="AJ181" s="237"/>
      <c r="AK181" s="237"/>
      <c r="AL181" s="237"/>
      <c r="AM181" s="237"/>
      <c r="AN181" s="237"/>
      <c r="AO181" s="237"/>
      <c r="AP181" s="237"/>
      <c r="AQ181" s="237"/>
      <c r="AR181" s="237"/>
      <c r="AS181" s="237"/>
      <c r="AT181" s="237"/>
      <c r="AU181" s="237"/>
      <c r="AV181" s="237"/>
      <c r="AW181" s="237"/>
      <c r="AX181" s="237"/>
      <c r="AY181" s="237"/>
      <c r="AZ181" s="237"/>
    </row>
    <row r="182" spans="1:52">
      <c r="A182" s="237"/>
      <c r="B182" s="237"/>
      <c r="C182" s="237"/>
      <c r="D182" s="237"/>
      <c r="E182" s="237"/>
      <c r="F182" s="237"/>
      <c r="G182" s="237"/>
      <c r="H182" s="237"/>
      <c r="I182" s="237"/>
      <c r="J182" s="237"/>
      <c r="K182" s="237"/>
      <c r="L182" s="237"/>
      <c r="M182" s="237"/>
      <c r="N182" s="237"/>
      <c r="O182" s="237"/>
      <c r="P182" s="237"/>
      <c r="Q182" s="237"/>
      <c r="R182" s="237"/>
      <c r="S182" s="237"/>
      <c r="T182" s="237"/>
      <c r="U182" s="237"/>
      <c r="V182" s="237"/>
      <c r="W182" s="237"/>
      <c r="X182" s="237"/>
      <c r="Y182" s="237"/>
      <c r="Z182" s="237"/>
      <c r="AA182" s="237"/>
      <c r="AB182" s="237"/>
      <c r="AC182" s="237"/>
      <c r="AD182" s="237"/>
      <c r="AE182" s="237"/>
      <c r="AF182" s="237"/>
      <c r="AG182" s="237"/>
      <c r="AH182" s="237"/>
      <c r="AI182" s="237"/>
      <c r="AJ182" s="237"/>
      <c r="AK182" s="237"/>
      <c r="AL182" s="237"/>
      <c r="AM182" s="237"/>
      <c r="AN182" s="237"/>
      <c r="AO182" s="237"/>
      <c r="AP182" s="237"/>
      <c r="AQ182" s="237"/>
      <c r="AR182" s="237"/>
      <c r="AS182" s="237"/>
      <c r="AT182" s="237"/>
      <c r="AU182" s="237"/>
      <c r="AV182" s="237"/>
      <c r="AW182" s="237"/>
      <c r="AX182" s="237"/>
      <c r="AY182" s="237"/>
      <c r="AZ182" s="237"/>
    </row>
    <row r="183" spans="1:52">
      <c r="A183" s="237"/>
      <c r="B183" s="237"/>
      <c r="C183" s="237"/>
      <c r="D183" s="237"/>
      <c r="E183" s="237"/>
      <c r="F183" s="237"/>
      <c r="G183" s="237"/>
      <c r="H183" s="237"/>
      <c r="I183" s="237"/>
      <c r="J183" s="237"/>
      <c r="K183" s="237"/>
      <c r="L183" s="237"/>
      <c r="M183" s="237"/>
      <c r="N183" s="237"/>
      <c r="O183" s="237"/>
      <c r="P183" s="237"/>
      <c r="Q183" s="237"/>
      <c r="R183" s="237"/>
      <c r="S183" s="237"/>
      <c r="T183" s="237"/>
      <c r="U183" s="237"/>
      <c r="V183" s="237"/>
      <c r="W183" s="237"/>
      <c r="X183" s="237"/>
      <c r="Y183" s="237"/>
      <c r="Z183" s="237"/>
      <c r="AA183" s="237"/>
      <c r="AB183" s="237"/>
      <c r="AC183" s="237"/>
      <c r="AD183" s="237"/>
      <c r="AE183" s="237"/>
      <c r="AF183" s="237"/>
      <c r="AG183" s="237"/>
      <c r="AH183" s="237"/>
      <c r="AI183" s="237"/>
      <c r="AJ183" s="237"/>
      <c r="AK183" s="237"/>
      <c r="AL183" s="237"/>
      <c r="AM183" s="237"/>
      <c r="AN183" s="237"/>
      <c r="AO183" s="237"/>
      <c r="AP183" s="237"/>
      <c r="AQ183" s="237"/>
      <c r="AR183" s="237"/>
      <c r="AS183" s="237"/>
      <c r="AT183" s="237"/>
      <c r="AU183" s="237"/>
      <c r="AV183" s="237"/>
      <c r="AW183" s="237"/>
      <c r="AX183" s="237"/>
      <c r="AY183" s="237"/>
      <c r="AZ183" s="237"/>
    </row>
    <row r="184" spans="1:52">
      <c r="A184" s="237"/>
      <c r="B184" s="237"/>
      <c r="C184" s="237"/>
      <c r="D184" s="237"/>
      <c r="E184" s="237"/>
      <c r="F184" s="237"/>
      <c r="G184" s="237"/>
      <c r="H184" s="237"/>
      <c r="I184" s="237"/>
      <c r="J184" s="237"/>
      <c r="K184" s="237"/>
      <c r="L184" s="237"/>
      <c r="M184" s="237"/>
      <c r="N184" s="237"/>
      <c r="O184" s="237"/>
      <c r="P184" s="237"/>
      <c r="Q184" s="237"/>
      <c r="R184" s="237"/>
      <c r="S184" s="237"/>
      <c r="T184" s="237"/>
      <c r="U184" s="237"/>
      <c r="V184" s="237"/>
      <c r="W184" s="237"/>
      <c r="X184" s="237"/>
      <c r="Y184" s="237"/>
      <c r="Z184" s="237"/>
      <c r="AA184" s="237"/>
      <c r="AB184" s="237"/>
      <c r="AC184" s="237"/>
      <c r="AD184" s="237"/>
      <c r="AE184" s="237"/>
      <c r="AF184" s="237"/>
      <c r="AG184" s="237"/>
      <c r="AH184" s="237"/>
      <c r="AI184" s="237"/>
      <c r="AJ184" s="237"/>
      <c r="AK184" s="237"/>
      <c r="AL184" s="237"/>
      <c r="AM184" s="237"/>
      <c r="AN184" s="237"/>
      <c r="AO184" s="237"/>
      <c r="AP184" s="237"/>
      <c r="AQ184" s="237"/>
      <c r="AR184" s="237"/>
      <c r="AS184" s="237"/>
      <c r="AT184" s="237"/>
      <c r="AU184" s="237"/>
      <c r="AV184" s="237"/>
      <c r="AW184" s="237"/>
      <c r="AX184" s="237"/>
      <c r="AY184" s="237"/>
      <c r="AZ184" s="237"/>
    </row>
    <row r="185" spans="1:52">
      <c r="A185" s="237"/>
      <c r="B185" s="237"/>
      <c r="C185" s="237"/>
      <c r="D185" s="237"/>
      <c r="E185" s="237"/>
      <c r="F185" s="237"/>
      <c r="G185" s="237"/>
      <c r="H185" s="237"/>
      <c r="I185" s="237"/>
      <c r="J185" s="237"/>
      <c r="K185" s="237"/>
      <c r="L185" s="237"/>
      <c r="M185" s="237"/>
      <c r="N185" s="237"/>
      <c r="O185" s="237"/>
      <c r="P185" s="237"/>
      <c r="Q185" s="237"/>
      <c r="R185" s="237"/>
      <c r="S185" s="237"/>
      <c r="T185" s="237"/>
      <c r="U185" s="237"/>
      <c r="V185" s="237"/>
      <c r="W185" s="237"/>
      <c r="X185" s="237"/>
      <c r="Y185" s="237"/>
      <c r="Z185" s="237"/>
      <c r="AA185" s="237"/>
      <c r="AB185" s="237"/>
      <c r="AC185" s="237"/>
      <c r="AD185" s="237"/>
      <c r="AE185" s="237"/>
      <c r="AF185" s="237"/>
      <c r="AG185" s="237"/>
      <c r="AH185" s="237"/>
      <c r="AI185" s="237"/>
      <c r="AJ185" s="237"/>
      <c r="AK185" s="237"/>
      <c r="AL185" s="237"/>
      <c r="AM185" s="237"/>
      <c r="AN185" s="237"/>
      <c r="AO185" s="237"/>
      <c r="AP185" s="237"/>
      <c r="AQ185" s="237"/>
      <c r="AR185" s="237"/>
      <c r="AS185" s="237"/>
      <c r="AT185" s="237"/>
      <c r="AU185" s="237"/>
      <c r="AV185" s="237"/>
      <c r="AW185" s="237"/>
      <c r="AX185" s="237"/>
      <c r="AY185" s="237"/>
      <c r="AZ185" s="237"/>
    </row>
    <row r="186" spans="1:52">
      <c r="A186" s="237"/>
      <c r="B186" s="237"/>
      <c r="C186" s="237"/>
      <c r="D186" s="237"/>
      <c r="E186" s="237"/>
      <c r="F186" s="237"/>
      <c r="G186" s="237"/>
      <c r="H186" s="237"/>
      <c r="I186" s="237"/>
      <c r="J186" s="237"/>
      <c r="K186" s="237"/>
      <c r="L186" s="237"/>
      <c r="M186" s="237"/>
      <c r="N186" s="237"/>
      <c r="O186" s="237"/>
      <c r="P186" s="237"/>
      <c r="Q186" s="237"/>
      <c r="R186" s="237"/>
      <c r="S186" s="237"/>
      <c r="T186" s="237"/>
      <c r="U186" s="237"/>
      <c r="V186" s="237"/>
      <c r="W186" s="237"/>
      <c r="X186" s="237"/>
      <c r="Y186" s="237"/>
      <c r="Z186" s="237"/>
      <c r="AA186" s="237"/>
      <c r="AB186" s="237"/>
      <c r="AC186" s="237"/>
      <c r="AD186" s="237"/>
      <c r="AE186" s="237"/>
      <c r="AF186" s="237"/>
      <c r="AG186" s="237"/>
      <c r="AH186" s="237"/>
      <c r="AI186" s="237"/>
      <c r="AJ186" s="237"/>
      <c r="AK186" s="237"/>
      <c r="AL186" s="237"/>
      <c r="AM186" s="237"/>
      <c r="AN186" s="237"/>
      <c r="AO186" s="237"/>
      <c r="AP186" s="237"/>
      <c r="AQ186" s="237"/>
      <c r="AR186" s="237"/>
      <c r="AS186" s="237"/>
      <c r="AT186" s="237"/>
      <c r="AU186" s="237"/>
      <c r="AV186" s="237"/>
      <c r="AW186" s="237"/>
      <c r="AX186" s="237"/>
      <c r="AY186" s="237"/>
      <c r="AZ186" s="237"/>
    </row>
    <row r="187" spans="1:52">
      <c r="A187" s="237"/>
      <c r="B187" s="237"/>
      <c r="C187" s="237"/>
      <c r="D187" s="237"/>
      <c r="E187" s="237"/>
      <c r="F187" s="237"/>
      <c r="G187" s="237"/>
      <c r="H187" s="237"/>
      <c r="I187" s="237"/>
      <c r="J187" s="237"/>
      <c r="K187" s="237"/>
      <c r="L187" s="237"/>
      <c r="M187" s="237"/>
      <c r="N187" s="237"/>
      <c r="O187" s="237"/>
      <c r="P187" s="237"/>
      <c r="Q187" s="237"/>
      <c r="R187" s="237"/>
      <c r="S187" s="237"/>
      <c r="T187" s="237"/>
      <c r="U187" s="237"/>
      <c r="V187" s="237"/>
      <c r="W187" s="237"/>
      <c r="X187" s="237"/>
      <c r="Y187" s="237"/>
      <c r="Z187" s="237"/>
      <c r="AA187" s="237"/>
      <c r="AB187" s="237"/>
      <c r="AC187" s="237"/>
      <c r="AD187" s="237"/>
      <c r="AE187" s="237"/>
      <c r="AF187" s="237"/>
      <c r="AG187" s="237"/>
      <c r="AH187" s="237"/>
      <c r="AI187" s="237"/>
      <c r="AJ187" s="237"/>
      <c r="AK187" s="237"/>
      <c r="AL187" s="237"/>
      <c r="AM187" s="237"/>
      <c r="AN187" s="237"/>
      <c r="AO187" s="237"/>
      <c r="AP187" s="237"/>
      <c r="AQ187" s="237"/>
      <c r="AR187" s="237"/>
      <c r="AS187" s="237"/>
      <c r="AT187" s="237"/>
      <c r="AU187" s="237"/>
      <c r="AV187" s="237"/>
      <c r="AW187" s="237"/>
      <c r="AX187" s="237"/>
      <c r="AY187" s="237"/>
      <c r="AZ187" s="237"/>
    </row>
    <row r="188" spans="1:52">
      <c r="A188" s="237"/>
      <c r="B188" s="237"/>
      <c r="C188" s="237"/>
      <c r="D188" s="237"/>
      <c r="E188" s="237"/>
      <c r="F188" s="237"/>
      <c r="G188" s="237"/>
      <c r="H188" s="237"/>
      <c r="I188" s="237"/>
      <c r="J188" s="237"/>
      <c r="K188" s="237"/>
      <c r="L188" s="237"/>
      <c r="M188" s="237"/>
      <c r="N188" s="237"/>
      <c r="O188" s="237"/>
      <c r="P188" s="237"/>
      <c r="Q188" s="237"/>
      <c r="R188" s="237"/>
      <c r="S188" s="237"/>
      <c r="T188" s="237"/>
      <c r="U188" s="237"/>
      <c r="V188" s="237"/>
      <c r="W188" s="237"/>
      <c r="X188" s="237"/>
      <c r="Y188" s="237"/>
      <c r="Z188" s="237"/>
      <c r="AA188" s="237"/>
      <c r="AB188" s="237"/>
      <c r="AC188" s="237"/>
      <c r="AD188" s="237"/>
      <c r="AE188" s="237"/>
      <c r="AF188" s="237"/>
      <c r="AG188" s="237"/>
      <c r="AH188" s="237"/>
      <c r="AI188" s="237"/>
      <c r="AJ188" s="237"/>
      <c r="AK188" s="237"/>
      <c r="AL188" s="237"/>
      <c r="AM188" s="237"/>
      <c r="AN188" s="237"/>
      <c r="AO188" s="237"/>
      <c r="AP188" s="237"/>
      <c r="AQ188" s="237"/>
      <c r="AR188" s="237"/>
      <c r="AS188" s="237"/>
      <c r="AT188" s="237"/>
      <c r="AU188" s="237"/>
      <c r="AV188" s="237"/>
      <c r="AW188" s="237"/>
      <c r="AX188" s="237"/>
      <c r="AY188" s="237"/>
      <c r="AZ188" s="237"/>
    </row>
    <row r="189" spans="1:52">
      <c r="A189" s="237"/>
      <c r="B189" s="237"/>
      <c r="C189" s="237"/>
      <c r="D189" s="237"/>
      <c r="E189" s="237"/>
      <c r="F189" s="237"/>
      <c r="G189" s="237"/>
      <c r="H189" s="237"/>
      <c r="I189" s="237"/>
      <c r="J189" s="237"/>
      <c r="K189" s="237"/>
      <c r="L189" s="237"/>
      <c r="M189" s="237"/>
      <c r="N189" s="237"/>
      <c r="O189" s="237"/>
      <c r="P189" s="237"/>
      <c r="Q189" s="237"/>
      <c r="R189" s="237"/>
      <c r="S189" s="237"/>
      <c r="T189" s="237"/>
      <c r="U189" s="237"/>
      <c r="V189" s="237"/>
      <c r="W189" s="237"/>
      <c r="X189" s="237"/>
      <c r="Y189" s="237"/>
      <c r="Z189" s="237"/>
      <c r="AA189" s="237"/>
      <c r="AB189" s="237"/>
      <c r="AC189" s="237"/>
      <c r="AD189" s="237"/>
      <c r="AE189" s="237"/>
      <c r="AF189" s="237"/>
      <c r="AG189" s="237"/>
      <c r="AH189" s="237"/>
      <c r="AI189" s="237"/>
      <c r="AJ189" s="237"/>
      <c r="AK189" s="237"/>
      <c r="AL189" s="237"/>
      <c r="AM189" s="237"/>
      <c r="AN189" s="237"/>
      <c r="AO189" s="237"/>
      <c r="AP189" s="237"/>
      <c r="AQ189" s="237"/>
      <c r="AR189" s="237"/>
      <c r="AS189" s="237"/>
      <c r="AT189" s="237"/>
      <c r="AU189" s="237"/>
      <c r="AV189" s="237"/>
      <c r="AW189" s="237"/>
      <c r="AX189" s="237"/>
      <c r="AY189" s="237"/>
      <c r="AZ189" s="237"/>
    </row>
    <row r="190" spans="1:52">
      <c r="A190" s="237"/>
      <c r="B190" s="237"/>
      <c r="C190" s="237"/>
      <c r="D190" s="237"/>
      <c r="E190" s="237"/>
      <c r="F190" s="237"/>
      <c r="G190" s="237"/>
      <c r="H190" s="237"/>
      <c r="I190" s="237"/>
      <c r="J190" s="237"/>
      <c r="K190" s="237"/>
      <c r="L190" s="237"/>
      <c r="M190" s="237"/>
      <c r="N190" s="237"/>
      <c r="O190" s="237"/>
      <c r="P190" s="237"/>
      <c r="Q190" s="237"/>
      <c r="R190" s="237"/>
      <c r="S190" s="237"/>
      <c r="T190" s="237"/>
      <c r="U190" s="237"/>
      <c r="V190" s="237"/>
      <c r="W190" s="237"/>
      <c r="X190" s="237"/>
      <c r="Y190" s="237"/>
      <c r="Z190" s="237"/>
      <c r="AA190" s="237"/>
      <c r="AB190" s="237"/>
      <c r="AC190" s="237"/>
      <c r="AD190" s="237"/>
      <c r="AE190" s="237"/>
      <c r="AF190" s="237"/>
      <c r="AG190" s="237"/>
      <c r="AH190" s="237"/>
      <c r="AI190" s="237"/>
      <c r="AJ190" s="237"/>
      <c r="AK190" s="237"/>
      <c r="AL190" s="237"/>
      <c r="AM190" s="237"/>
      <c r="AN190" s="237"/>
      <c r="AO190" s="237"/>
      <c r="AP190" s="237"/>
      <c r="AQ190" s="237"/>
      <c r="AR190" s="237"/>
      <c r="AS190" s="237"/>
      <c r="AT190" s="237"/>
      <c r="AU190" s="237"/>
      <c r="AV190" s="237"/>
      <c r="AW190" s="237"/>
      <c r="AX190" s="237"/>
      <c r="AY190" s="237"/>
      <c r="AZ190" s="237"/>
    </row>
    <row r="191" spans="1:52">
      <c r="A191" s="237"/>
      <c r="B191" s="237"/>
      <c r="C191" s="237"/>
      <c r="D191" s="237"/>
      <c r="E191" s="237"/>
      <c r="F191" s="237"/>
      <c r="G191" s="237"/>
      <c r="H191" s="237"/>
      <c r="I191" s="237"/>
      <c r="J191" s="237"/>
      <c r="K191" s="237"/>
      <c r="L191" s="237"/>
      <c r="M191" s="237"/>
      <c r="N191" s="237"/>
      <c r="O191" s="237"/>
      <c r="P191" s="237"/>
      <c r="Q191" s="237"/>
      <c r="R191" s="237"/>
      <c r="S191" s="237"/>
      <c r="T191" s="237"/>
      <c r="U191" s="237"/>
      <c r="V191" s="237"/>
      <c r="W191" s="237"/>
      <c r="X191" s="237"/>
      <c r="Y191" s="237"/>
      <c r="Z191" s="237"/>
      <c r="AA191" s="237"/>
      <c r="AB191" s="237"/>
      <c r="AC191" s="237"/>
      <c r="AD191" s="237"/>
      <c r="AE191" s="237"/>
      <c r="AF191" s="237"/>
      <c r="AG191" s="237"/>
      <c r="AH191" s="237"/>
      <c r="AI191" s="237"/>
      <c r="AJ191" s="237"/>
      <c r="AK191" s="237"/>
      <c r="AL191" s="237"/>
      <c r="AM191" s="237"/>
      <c r="AN191" s="237"/>
      <c r="AO191" s="237"/>
      <c r="AP191" s="237"/>
      <c r="AQ191" s="237"/>
      <c r="AR191" s="237"/>
      <c r="AS191" s="237"/>
      <c r="AT191" s="237"/>
      <c r="AU191" s="237"/>
      <c r="AV191" s="237"/>
      <c r="AW191" s="237"/>
      <c r="AX191" s="237"/>
      <c r="AY191" s="237"/>
      <c r="AZ191" s="237"/>
    </row>
    <row r="192" spans="1:52">
      <c r="A192" s="237"/>
      <c r="B192" s="237"/>
      <c r="C192" s="237"/>
      <c r="D192" s="237"/>
      <c r="E192" s="237"/>
      <c r="F192" s="237"/>
      <c r="G192" s="237"/>
      <c r="H192" s="237"/>
      <c r="I192" s="237"/>
      <c r="J192" s="237"/>
      <c r="K192" s="237"/>
      <c r="L192" s="237"/>
      <c r="M192" s="237"/>
      <c r="N192" s="237"/>
      <c r="O192" s="237"/>
      <c r="P192" s="237"/>
      <c r="Q192" s="237"/>
      <c r="R192" s="237"/>
      <c r="S192" s="237"/>
      <c r="T192" s="237"/>
      <c r="U192" s="237"/>
      <c r="V192" s="237"/>
      <c r="W192" s="237"/>
      <c r="X192" s="237"/>
      <c r="Y192" s="237"/>
      <c r="Z192" s="237"/>
      <c r="AA192" s="237"/>
      <c r="AB192" s="237"/>
      <c r="AC192" s="237"/>
      <c r="AD192" s="237"/>
      <c r="AE192" s="237"/>
      <c r="AF192" s="237"/>
      <c r="AG192" s="237"/>
      <c r="AH192" s="237"/>
      <c r="AI192" s="237"/>
      <c r="AJ192" s="237"/>
      <c r="AK192" s="237"/>
      <c r="AL192" s="237"/>
      <c r="AM192" s="237"/>
      <c r="AN192" s="237"/>
      <c r="AO192" s="237"/>
      <c r="AP192" s="237"/>
      <c r="AQ192" s="237"/>
      <c r="AR192" s="237"/>
      <c r="AS192" s="237"/>
      <c r="AT192" s="237"/>
      <c r="AU192" s="237"/>
      <c r="AV192" s="237"/>
      <c r="AW192" s="237"/>
      <c r="AX192" s="237"/>
      <c r="AY192" s="237"/>
      <c r="AZ192" s="237"/>
    </row>
    <row r="193" spans="1:52">
      <c r="A193" s="237"/>
      <c r="B193" s="237"/>
      <c r="C193" s="237"/>
      <c r="D193" s="237"/>
      <c r="E193" s="237"/>
      <c r="F193" s="237"/>
      <c r="G193" s="237"/>
      <c r="H193" s="237"/>
      <c r="I193" s="237"/>
      <c r="J193" s="237"/>
      <c r="K193" s="237"/>
      <c r="L193" s="237"/>
      <c r="M193" s="237"/>
      <c r="N193" s="237"/>
      <c r="O193" s="237"/>
      <c r="P193" s="237"/>
      <c r="Q193" s="237"/>
      <c r="R193" s="237"/>
      <c r="S193" s="237"/>
      <c r="T193" s="237"/>
      <c r="U193" s="237"/>
      <c r="V193" s="237"/>
      <c r="W193" s="237"/>
      <c r="X193" s="237"/>
      <c r="Y193" s="237"/>
      <c r="Z193" s="237"/>
      <c r="AA193" s="237"/>
      <c r="AB193" s="237"/>
      <c r="AC193" s="237"/>
      <c r="AD193" s="237"/>
      <c r="AE193" s="237"/>
      <c r="AF193" s="237"/>
      <c r="AG193" s="237"/>
      <c r="AH193" s="237"/>
      <c r="AI193" s="237"/>
      <c r="AJ193" s="237"/>
      <c r="AK193" s="237"/>
      <c r="AL193" s="237"/>
      <c r="AM193" s="237"/>
      <c r="AN193" s="237"/>
      <c r="AO193" s="237"/>
      <c r="AP193" s="237"/>
      <c r="AQ193" s="237"/>
      <c r="AR193" s="237"/>
      <c r="AS193" s="237"/>
      <c r="AT193" s="237"/>
      <c r="AU193" s="237"/>
      <c r="AV193" s="237"/>
      <c r="AW193" s="237"/>
      <c r="AX193" s="237"/>
      <c r="AY193" s="237"/>
      <c r="AZ193" s="237"/>
    </row>
    <row r="194" spans="1:52">
      <c r="A194" s="237"/>
      <c r="B194" s="237"/>
      <c r="C194" s="237"/>
      <c r="D194" s="237"/>
      <c r="E194" s="237"/>
      <c r="F194" s="237"/>
      <c r="G194" s="237"/>
      <c r="H194" s="237"/>
      <c r="I194" s="237"/>
      <c r="J194" s="237"/>
      <c r="K194" s="237"/>
      <c r="L194" s="237"/>
      <c r="M194" s="237"/>
      <c r="N194" s="237"/>
      <c r="O194" s="237"/>
      <c r="P194" s="237"/>
      <c r="Q194" s="237"/>
      <c r="R194" s="237"/>
      <c r="S194" s="237"/>
      <c r="T194" s="237"/>
      <c r="U194" s="237"/>
      <c r="V194" s="237"/>
      <c r="W194" s="237"/>
      <c r="X194" s="237"/>
      <c r="Y194" s="237"/>
      <c r="Z194" s="237"/>
      <c r="AA194" s="237"/>
      <c r="AB194" s="237"/>
      <c r="AC194" s="237"/>
      <c r="AD194" s="237"/>
      <c r="AE194" s="237"/>
      <c r="AF194" s="237"/>
      <c r="AG194" s="237"/>
      <c r="AH194" s="237"/>
      <c r="AI194" s="237"/>
      <c r="AJ194" s="237"/>
      <c r="AK194" s="237"/>
      <c r="AL194" s="237"/>
      <c r="AM194" s="237"/>
      <c r="AN194" s="237"/>
      <c r="AO194" s="237"/>
      <c r="AP194" s="237"/>
      <c r="AQ194" s="237"/>
      <c r="AR194" s="237"/>
      <c r="AS194" s="237"/>
      <c r="AT194" s="237"/>
      <c r="AU194" s="237"/>
      <c r="AV194" s="237"/>
      <c r="AW194" s="237"/>
      <c r="AX194" s="237"/>
      <c r="AY194" s="237"/>
      <c r="AZ194" s="237"/>
    </row>
    <row r="195" spans="1:52">
      <c r="A195" s="237"/>
      <c r="B195" s="237"/>
      <c r="C195" s="237"/>
      <c r="D195" s="237"/>
      <c r="E195" s="237"/>
      <c r="F195" s="237"/>
      <c r="G195" s="237"/>
      <c r="H195" s="237"/>
      <c r="I195" s="237"/>
      <c r="J195" s="237"/>
      <c r="K195" s="237"/>
      <c r="L195" s="237"/>
      <c r="M195" s="237"/>
      <c r="N195" s="237"/>
      <c r="O195" s="237"/>
      <c r="P195" s="237"/>
      <c r="Q195" s="237"/>
      <c r="R195" s="237"/>
      <c r="S195" s="237"/>
      <c r="T195" s="237"/>
      <c r="U195" s="237"/>
      <c r="V195" s="237"/>
      <c r="W195" s="237"/>
      <c r="X195" s="237"/>
      <c r="Y195" s="237"/>
      <c r="Z195" s="237"/>
      <c r="AA195" s="237"/>
      <c r="AB195" s="237"/>
      <c r="AC195" s="237"/>
      <c r="AD195" s="237"/>
      <c r="AE195" s="237"/>
      <c r="AF195" s="237"/>
      <c r="AG195" s="237"/>
      <c r="AH195" s="237"/>
      <c r="AI195" s="237"/>
      <c r="AJ195" s="237"/>
      <c r="AK195" s="237"/>
      <c r="AL195" s="237"/>
      <c r="AM195" s="237"/>
      <c r="AN195" s="237"/>
      <c r="AO195" s="237"/>
      <c r="AP195" s="237"/>
      <c r="AQ195" s="237"/>
      <c r="AR195" s="237"/>
      <c r="AS195" s="237"/>
      <c r="AT195" s="237"/>
      <c r="AU195" s="237"/>
      <c r="AV195" s="237"/>
      <c r="AW195" s="237"/>
      <c r="AX195" s="237"/>
      <c r="AY195" s="237"/>
      <c r="AZ195" s="237"/>
    </row>
    <row r="196" spans="1:52">
      <c r="A196" s="237"/>
      <c r="B196" s="237"/>
      <c r="C196" s="237"/>
      <c r="D196" s="237"/>
      <c r="E196" s="237"/>
      <c r="F196" s="237"/>
      <c r="G196" s="237"/>
      <c r="H196" s="237"/>
      <c r="I196" s="237"/>
      <c r="J196" s="237"/>
      <c r="K196" s="237"/>
      <c r="L196" s="237"/>
      <c r="M196" s="237"/>
      <c r="N196" s="237"/>
      <c r="O196" s="237"/>
      <c r="P196" s="237"/>
      <c r="Q196" s="237"/>
      <c r="R196" s="237"/>
      <c r="S196" s="237"/>
      <c r="T196" s="237"/>
      <c r="U196" s="237"/>
      <c r="V196" s="237"/>
      <c r="W196" s="237"/>
      <c r="X196" s="237"/>
      <c r="Y196" s="237"/>
      <c r="Z196" s="237"/>
      <c r="AA196" s="237"/>
      <c r="AB196" s="237"/>
      <c r="AC196" s="237"/>
      <c r="AD196" s="237"/>
      <c r="AE196" s="237"/>
      <c r="AF196" s="237"/>
      <c r="AG196" s="237"/>
      <c r="AH196" s="237"/>
      <c r="AI196" s="237"/>
      <c r="AJ196" s="237"/>
      <c r="AK196" s="237"/>
      <c r="AL196" s="237"/>
      <c r="AM196" s="237"/>
      <c r="AN196" s="237"/>
      <c r="AO196" s="237"/>
      <c r="AP196" s="237"/>
      <c r="AQ196" s="237"/>
      <c r="AR196" s="237"/>
      <c r="AS196" s="237"/>
      <c r="AT196" s="237"/>
      <c r="AU196" s="237"/>
      <c r="AV196" s="237"/>
      <c r="AW196" s="237"/>
      <c r="AX196" s="237"/>
      <c r="AY196" s="237"/>
      <c r="AZ196" s="237"/>
    </row>
    <row r="197" spans="1:52">
      <c r="A197" s="237"/>
      <c r="B197" s="237"/>
      <c r="C197" s="237"/>
      <c r="D197" s="237"/>
      <c r="E197" s="237"/>
      <c r="F197" s="237"/>
      <c r="G197" s="237"/>
      <c r="H197" s="237"/>
      <c r="I197" s="237"/>
      <c r="J197" s="237"/>
      <c r="K197" s="237"/>
      <c r="L197" s="237"/>
      <c r="M197" s="237"/>
      <c r="N197" s="237"/>
      <c r="O197" s="237"/>
      <c r="P197" s="237"/>
      <c r="Q197" s="237"/>
      <c r="R197" s="237"/>
      <c r="S197" s="237"/>
      <c r="T197" s="237"/>
      <c r="U197" s="237"/>
      <c r="V197" s="237"/>
      <c r="W197" s="237"/>
      <c r="X197" s="237"/>
      <c r="Y197" s="237"/>
      <c r="Z197" s="237"/>
      <c r="AA197" s="237"/>
      <c r="AB197" s="237"/>
      <c r="AC197" s="237"/>
      <c r="AD197" s="237"/>
      <c r="AE197" s="237"/>
      <c r="AF197" s="237"/>
      <c r="AG197" s="237"/>
      <c r="AH197" s="237"/>
      <c r="AI197" s="237"/>
      <c r="AJ197" s="237"/>
      <c r="AK197" s="237"/>
      <c r="AL197" s="237"/>
      <c r="AM197" s="237"/>
      <c r="AN197" s="237"/>
      <c r="AO197" s="237"/>
      <c r="AP197" s="237"/>
      <c r="AQ197" s="237"/>
      <c r="AR197" s="237"/>
      <c r="AS197" s="237"/>
      <c r="AT197" s="237"/>
      <c r="AU197" s="237"/>
      <c r="AV197" s="237"/>
      <c r="AW197" s="237"/>
      <c r="AX197" s="237"/>
      <c r="AY197" s="237"/>
      <c r="AZ197" s="237"/>
    </row>
    <row r="198" spans="1:52">
      <c r="A198" s="237"/>
      <c r="B198" s="237"/>
      <c r="C198" s="237"/>
      <c r="D198" s="237"/>
      <c r="E198" s="237"/>
      <c r="F198" s="237"/>
      <c r="G198" s="237"/>
      <c r="H198" s="237"/>
      <c r="I198" s="237"/>
      <c r="J198" s="237"/>
      <c r="K198" s="237"/>
      <c r="L198" s="237"/>
      <c r="M198" s="237"/>
      <c r="N198" s="237"/>
      <c r="O198" s="237"/>
      <c r="P198" s="237"/>
      <c r="Q198" s="237"/>
      <c r="R198" s="237"/>
      <c r="S198" s="237"/>
      <c r="T198" s="237"/>
      <c r="U198" s="237"/>
      <c r="V198" s="237"/>
      <c r="W198" s="237"/>
      <c r="X198" s="237"/>
      <c r="Y198" s="237"/>
      <c r="Z198" s="237"/>
      <c r="AA198" s="237"/>
      <c r="AB198" s="237"/>
      <c r="AC198" s="237"/>
      <c r="AD198" s="237"/>
      <c r="AE198" s="237"/>
      <c r="AF198" s="237"/>
      <c r="AG198" s="237"/>
      <c r="AH198" s="237"/>
      <c r="AI198" s="237"/>
      <c r="AJ198" s="237"/>
      <c r="AK198" s="237"/>
      <c r="AL198" s="237"/>
      <c r="AM198" s="237"/>
      <c r="AN198" s="237"/>
      <c r="AO198" s="237"/>
      <c r="AP198" s="237"/>
      <c r="AQ198" s="237"/>
      <c r="AR198" s="237"/>
      <c r="AS198" s="237"/>
      <c r="AT198" s="237"/>
      <c r="AU198" s="237"/>
      <c r="AV198" s="237"/>
      <c r="AW198" s="237"/>
      <c r="AX198" s="237"/>
      <c r="AY198" s="237"/>
      <c r="AZ198" s="237"/>
    </row>
    <row r="199" spans="1:52">
      <c r="A199" s="237"/>
      <c r="B199" s="237"/>
      <c r="C199" s="237"/>
      <c r="D199" s="237"/>
      <c r="E199" s="237"/>
      <c r="F199" s="237"/>
      <c r="G199" s="237"/>
      <c r="H199" s="237"/>
      <c r="I199" s="237"/>
      <c r="J199" s="237"/>
      <c r="K199" s="237"/>
      <c r="L199" s="237"/>
      <c r="M199" s="237"/>
      <c r="N199" s="237"/>
      <c r="O199" s="237"/>
      <c r="P199" s="237"/>
      <c r="Q199" s="237"/>
      <c r="R199" s="237"/>
      <c r="S199" s="237"/>
      <c r="T199" s="237"/>
      <c r="U199" s="237"/>
      <c r="V199" s="237"/>
      <c r="W199" s="237"/>
      <c r="X199" s="237"/>
      <c r="Y199" s="237"/>
      <c r="Z199" s="237"/>
      <c r="AA199" s="237"/>
      <c r="AB199" s="237"/>
      <c r="AC199" s="237"/>
      <c r="AD199" s="237"/>
      <c r="AE199" s="237"/>
      <c r="AF199" s="237"/>
      <c r="AG199" s="237"/>
      <c r="AH199" s="237"/>
      <c r="AI199" s="237"/>
      <c r="AJ199" s="237"/>
      <c r="AK199" s="237"/>
      <c r="AL199" s="237"/>
      <c r="AM199" s="237"/>
      <c r="AN199" s="237"/>
      <c r="AO199" s="237"/>
      <c r="AP199" s="237"/>
      <c r="AQ199" s="237"/>
      <c r="AR199" s="237"/>
      <c r="AS199" s="237"/>
      <c r="AT199" s="237"/>
      <c r="AU199" s="237"/>
      <c r="AV199" s="237"/>
      <c r="AW199" s="237"/>
      <c r="AX199" s="237"/>
      <c r="AY199" s="237"/>
      <c r="AZ199" s="237"/>
    </row>
    <row r="200" spans="1:52">
      <c r="A200" s="237"/>
      <c r="B200" s="237"/>
      <c r="C200" s="237"/>
      <c r="D200" s="237"/>
      <c r="E200" s="237"/>
      <c r="F200" s="237"/>
      <c r="G200" s="237"/>
      <c r="H200" s="237"/>
      <c r="I200" s="237"/>
      <c r="J200" s="237"/>
      <c r="K200" s="237"/>
      <c r="L200" s="237"/>
      <c r="M200" s="237"/>
      <c r="N200" s="237"/>
      <c r="O200" s="237"/>
      <c r="P200" s="237"/>
      <c r="Q200" s="237"/>
      <c r="R200" s="237"/>
      <c r="S200" s="237"/>
      <c r="T200" s="237"/>
      <c r="U200" s="237"/>
      <c r="V200" s="237"/>
      <c r="W200" s="237"/>
      <c r="X200" s="237"/>
      <c r="Y200" s="237"/>
      <c r="Z200" s="237"/>
      <c r="AA200" s="237"/>
      <c r="AB200" s="237"/>
      <c r="AC200" s="237"/>
      <c r="AD200" s="237"/>
      <c r="AE200" s="237"/>
      <c r="AF200" s="237"/>
      <c r="AG200" s="237"/>
      <c r="AH200" s="237"/>
      <c r="AI200" s="237"/>
      <c r="AJ200" s="237"/>
      <c r="AK200" s="237"/>
      <c r="AL200" s="237"/>
      <c r="AM200" s="237"/>
      <c r="AN200" s="237"/>
      <c r="AO200" s="237"/>
      <c r="AP200" s="237"/>
      <c r="AQ200" s="237"/>
      <c r="AR200" s="237"/>
      <c r="AS200" s="237"/>
      <c r="AT200" s="237"/>
      <c r="AU200" s="237"/>
      <c r="AV200" s="237"/>
      <c r="AW200" s="237"/>
      <c r="AX200" s="237"/>
      <c r="AY200" s="237"/>
      <c r="AZ200" s="237"/>
    </row>
  </sheetData>
  <pageMargins left="0.7" right="0.7" top="0.75" bottom="0.75" header="0.3" footer="0.3"/>
  <pageSetup paperSize="9" scale="75"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A200"/>
  <sheetViews>
    <sheetView zoomScale="85" zoomScaleNormal="85" workbookViewId="0"/>
  </sheetViews>
  <sheetFormatPr defaultRowHeight="12.75"/>
  <cols>
    <col min="1" max="2" width="1.7109375" customWidth="1"/>
    <col min="3" max="14" width="7.42578125" customWidth="1"/>
    <col min="15" max="23" width="3.85546875" customWidth="1"/>
    <col min="24" max="24" width="7.42578125" customWidth="1"/>
  </cols>
  <sheetData>
    <row r="1" spans="1:53">
      <c r="A1" s="17"/>
      <c r="B1" s="17"/>
      <c r="C1" s="26"/>
      <c r="D1" s="26"/>
      <c r="E1" s="26"/>
      <c r="F1" s="26"/>
      <c r="G1" s="24"/>
      <c r="H1" s="507"/>
      <c r="I1" s="507"/>
      <c r="J1" s="62"/>
      <c r="K1" s="507"/>
      <c r="L1" s="507"/>
      <c r="M1" s="507"/>
      <c r="N1" s="63"/>
      <c r="O1" s="63"/>
      <c r="P1" s="63"/>
      <c r="Q1" s="17"/>
      <c r="R1" s="237"/>
      <c r="S1" s="237"/>
      <c r="T1" s="237"/>
      <c r="U1" s="237"/>
      <c r="V1" s="237"/>
      <c r="W1" s="237"/>
      <c r="X1" s="237"/>
      <c r="Y1" s="237"/>
      <c r="Z1" s="237"/>
      <c r="AA1" s="237"/>
      <c r="AB1" s="237"/>
      <c r="AC1" s="237"/>
      <c r="AD1" s="237"/>
      <c r="AE1" s="237"/>
      <c r="AF1" s="237"/>
      <c r="AG1" s="237"/>
      <c r="AH1" s="237"/>
      <c r="AI1" s="237"/>
      <c r="AJ1" s="237"/>
      <c r="AK1" s="237"/>
      <c r="AL1" s="237"/>
      <c r="AM1" s="237"/>
      <c r="AN1" s="237"/>
      <c r="AO1" s="237"/>
      <c r="AP1" s="237"/>
      <c r="AQ1" s="237"/>
      <c r="AR1" s="237"/>
      <c r="AS1" s="237"/>
      <c r="AT1" s="237"/>
      <c r="AU1" s="237"/>
      <c r="AV1" s="237"/>
      <c r="AW1" s="237"/>
      <c r="AX1" s="237"/>
      <c r="AY1" s="237"/>
      <c r="AZ1" s="237"/>
      <c r="BA1" s="4"/>
    </row>
    <row r="2" spans="1:53" ht="15.75">
      <c r="A2" s="24"/>
      <c r="B2" s="24"/>
      <c r="C2" s="506" t="str">
        <f>'DMS input'!$C$16&amp;" - Building Blocks Chart"&amp;" - DNSP PTRM - version "&amp;Intro!L4</f>
        <v>Powercor - Building Blocks Chart - DNSP PTRM - version 3</v>
      </c>
      <c r="D2" s="506"/>
      <c r="E2" s="24"/>
      <c r="F2" s="24"/>
      <c r="G2" s="24"/>
      <c r="H2" s="24"/>
      <c r="I2" s="24"/>
      <c r="J2" s="24"/>
      <c r="K2" s="24"/>
      <c r="L2" s="24"/>
      <c r="M2" s="24"/>
      <c r="N2" s="24"/>
      <c r="O2" s="24"/>
      <c r="P2" s="24"/>
      <c r="Q2" s="24"/>
      <c r="R2" s="237"/>
      <c r="S2" s="237"/>
      <c r="T2" s="237"/>
      <c r="U2" s="237"/>
      <c r="V2" s="237"/>
      <c r="W2" s="237"/>
      <c r="X2" s="237"/>
      <c r="Y2" s="237"/>
      <c r="Z2" s="237"/>
      <c r="AA2" s="237"/>
      <c r="AB2" s="237"/>
      <c r="AC2" s="237"/>
      <c r="AD2" s="237"/>
      <c r="AE2" s="237"/>
      <c r="AF2" s="237"/>
      <c r="AG2" s="237"/>
      <c r="AH2" s="237"/>
      <c r="AI2" s="237"/>
      <c r="AJ2" s="237"/>
      <c r="AK2" s="237"/>
      <c r="AL2" s="237"/>
      <c r="AM2" s="237"/>
      <c r="AN2" s="237"/>
      <c r="AO2" s="237"/>
      <c r="AP2" s="237"/>
      <c r="AQ2" s="237"/>
      <c r="AR2" s="237"/>
      <c r="AS2" s="237"/>
      <c r="AT2" s="237"/>
      <c r="AU2" s="237"/>
      <c r="AV2" s="237"/>
      <c r="AW2" s="237"/>
      <c r="AX2" s="237"/>
      <c r="AY2" s="237"/>
      <c r="AZ2" s="237"/>
      <c r="BA2" s="4"/>
    </row>
    <row r="3" spans="1:53" s="7" customFormat="1">
      <c r="A3" s="46"/>
      <c r="B3" s="46"/>
      <c r="C3" s="46"/>
      <c r="D3" s="46"/>
      <c r="E3" s="46"/>
      <c r="F3" s="46"/>
      <c r="G3" s="47"/>
      <c r="H3" s="47"/>
      <c r="I3" s="47"/>
      <c r="J3" s="47"/>
      <c r="K3" s="47"/>
      <c r="L3" s="47"/>
      <c r="M3" s="47"/>
      <c r="N3" s="47"/>
      <c r="O3" s="47"/>
      <c r="P3" s="47"/>
      <c r="Q3" s="47"/>
      <c r="R3" s="46"/>
      <c r="S3" s="46"/>
      <c r="T3" s="46"/>
      <c r="U3" s="46"/>
      <c r="V3" s="46"/>
      <c r="W3" s="46"/>
      <c r="X3" s="46"/>
      <c r="Y3" s="46"/>
      <c r="Z3" s="46"/>
      <c r="AA3" s="46"/>
      <c r="AB3" s="46"/>
      <c r="AC3" s="46"/>
      <c r="AD3" s="46"/>
      <c r="AE3" s="46"/>
      <c r="AF3" s="46"/>
      <c r="AG3" s="46"/>
      <c r="AH3" s="46"/>
      <c r="AI3" s="46"/>
      <c r="AJ3" s="46"/>
      <c r="AK3" s="46"/>
      <c r="AL3" s="46"/>
      <c r="AM3" s="46"/>
      <c r="AN3" s="46"/>
      <c r="AO3" s="46"/>
      <c r="AP3" s="46"/>
      <c r="AQ3" s="46"/>
      <c r="AR3" s="46"/>
      <c r="AS3" s="46"/>
      <c r="AT3" s="46"/>
      <c r="AU3" s="46"/>
      <c r="AV3" s="46"/>
      <c r="AW3" s="46"/>
      <c r="AX3" s="46"/>
      <c r="AY3" s="46"/>
      <c r="AZ3" s="46"/>
    </row>
    <row r="4" spans="1:53" s="7" customFormat="1" ht="15.75">
      <c r="A4" s="123"/>
      <c r="B4" s="111"/>
      <c r="C4" s="124"/>
      <c r="D4" s="125"/>
      <c r="E4" s="125"/>
      <c r="F4" s="125"/>
      <c r="G4" s="126"/>
      <c r="H4" s="126"/>
      <c r="I4" s="126"/>
      <c r="J4" s="126"/>
      <c r="K4" s="126"/>
      <c r="L4" s="126"/>
      <c r="M4" s="126"/>
      <c r="N4" s="126"/>
      <c r="O4" s="126"/>
      <c r="P4" s="126"/>
      <c r="Q4" s="126"/>
      <c r="R4" s="123"/>
      <c r="S4" s="127"/>
      <c r="T4" s="127"/>
      <c r="U4" s="127"/>
      <c r="V4" s="127"/>
      <c r="W4" s="127"/>
      <c r="X4" s="127"/>
      <c r="Y4" s="46"/>
      <c r="Z4" s="46"/>
      <c r="AA4" s="46"/>
      <c r="AB4" s="46"/>
      <c r="AC4" s="46"/>
      <c r="AD4" s="46"/>
      <c r="AE4" s="46"/>
      <c r="AF4" s="46"/>
      <c r="AG4" s="46"/>
      <c r="AH4" s="46"/>
      <c r="AI4" s="46"/>
      <c r="AJ4" s="46"/>
      <c r="AK4" s="46"/>
      <c r="AL4" s="46"/>
      <c r="AM4" s="46"/>
      <c r="AN4" s="46"/>
      <c r="AO4" s="46"/>
      <c r="AP4" s="46"/>
      <c r="AQ4" s="46"/>
      <c r="AR4" s="46"/>
      <c r="AS4" s="46"/>
      <c r="AT4" s="46"/>
      <c r="AU4" s="46"/>
      <c r="AV4" s="46"/>
      <c r="AW4" s="46"/>
      <c r="AX4" s="46"/>
      <c r="AY4" s="46"/>
      <c r="AZ4" s="46"/>
    </row>
    <row r="5" spans="1:53" s="285" customFormat="1">
      <c r="A5" s="290"/>
      <c r="B5" s="290"/>
      <c r="C5" s="291" t="s">
        <v>307</v>
      </c>
      <c r="D5" s="290"/>
      <c r="E5" s="290"/>
      <c r="F5" s="291"/>
      <c r="G5" s="290"/>
      <c r="H5" s="290"/>
      <c r="I5" s="290"/>
      <c r="J5" s="290"/>
      <c r="K5" s="290"/>
      <c r="L5" s="290"/>
      <c r="M5" s="290"/>
      <c r="N5" s="290"/>
      <c r="O5" s="290"/>
      <c r="P5" s="290"/>
      <c r="Q5" s="290"/>
      <c r="R5" s="290"/>
      <c r="S5" s="290"/>
      <c r="T5" s="290"/>
      <c r="U5" s="290"/>
      <c r="V5" s="290"/>
      <c r="W5" s="290"/>
      <c r="X5" s="290"/>
      <c r="Y5" s="284"/>
      <c r="Z5" s="284"/>
      <c r="AA5" s="284"/>
      <c r="AB5" s="284"/>
      <c r="AC5" s="284"/>
      <c r="AD5" s="284"/>
      <c r="AE5" s="284"/>
      <c r="AF5" s="284"/>
      <c r="AG5" s="284"/>
      <c r="AH5" s="284"/>
      <c r="AI5" s="284"/>
      <c r="AJ5" s="284"/>
      <c r="AK5" s="284"/>
      <c r="AL5" s="284"/>
      <c r="AM5" s="284"/>
      <c r="AN5" s="284"/>
      <c r="AO5" s="284"/>
      <c r="AP5" s="284"/>
      <c r="AQ5" s="284"/>
      <c r="AR5" s="284"/>
      <c r="AS5" s="284"/>
      <c r="AT5" s="284"/>
      <c r="AU5" s="284"/>
      <c r="AV5" s="284"/>
      <c r="AW5" s="284"/>
      <c r="AX5" s="284"/>
      <c r="AY5" s="284"/>
      <c r="AZ5" s="284"/>
    </row>
    <row r="6" spans="1:53">
      <c r="A6" s="237"/>
      <c r="B6" s="237"/>
      <c r="C6" s="237"/>
      <c r="D6" s="237"/>
      <c r="E6" s="237"/>
      <c r="F6" s="237"/>
      <c r="G6" s="237"/>
      <c r="H6" s="237"/>
      <c r="I6" s="237"/>
      <c r="J6" s="237"/>
      <c r="K6" s="237"/>
      <c r="L6" s="237"/>
      <c r="M6" s="237"/>
      <c r="N6" s="237"/>
      <c r="O6" s="237"/>
      <c r="P6" s="237"/>
      <c r="Q6" s="237"/>
      <c r="R6" s="237"/>
      <c r="S6" s="237"/>
      <c r="T6" s="237"/>
      <c r="U6" s="237"/>
      <c r="V6" s="237"/>
      <c r="W6" s="237"/>
      <c r="X6" s="237"/>
      <c r="Y6" s="237"/>
      <c r="Z6" s="237"/>
      <c r="AA6" s="237"/>
      <c r="AB6" s="237"/>
      <c r="AC6" s="237"/>
      <c r="AD6" s="237"/>
      <c r="AE6" s="237"/>
      <c r="AF6" s="237"/>
      <c r="AG6" s="237"/>
      <c r="AH6" s="237"/>
      <c r="AI6" s="237"/>
      <c r="AJ6" s="237"/>
      <c r="AK6" s="237"/>
      <c r="AL6" s="237"/>
      <c r="AM6" s="237"/>
      <c r="AN6" s="237"/>
      <c r="AO6" s="237"/>
      <c r="AP6" s="237"/>
      <c r="AQ6" s="237"/>
      <c r="AR6" s="237"/>
      <c r="AS6" s="237"/>
      <c r="AT6" s="237"/>
      <c r="AU6" s="237"/>
      <c r="AV6" s="237"/>
      <c r="AW6" s="237"/>
      <c r="AX6" s="237"/>
      <c r="AY6" s="237"/>
      <c r="AZ6" s="237"/>
    </row>
    <row r="7" spans="1:53">
      <c r="A7" s="237"/>
      <c r="B7" s="237"/>
      <c r="C7" s="237"/>
      <c r="D7" s="237"/>
      <c r="E7" s="237"/>
      <c r="F7" s="237"/>
      <c r="G7" s="237"/>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237"/>
      <c r="AU7" s="237"/>
      <c r="AV7" s="237"/>
      <c r="AW7" s="237"/>
      <c r="AX7" s="237"/>
      <c r="AY7" s="237"/>
      <c r="AZ7" s="237"/>
    </row>
    <row r="8" spans="1:53">
      <c r="A8" s="237"/>
      <c r="B8" s="237"/>
      <c r="C8" s="237"/>
      <c r="D8" s="237"/>
      <c r="E8" s="237"/>
      <c r="F8" s="237"/>
      <c r="G8" s="237"/>
      <c r="H8" s="237"/>
      <c r="I8" s="237"/>
      <c r="J8" s="237"/>
      <c r="K8" s="237"/>
      <c r="L8" s="237"/>
      <c r="M8" s="237"/>
      <c r="N8" s="237"/>
      <c r="O8" s="237"/>
      <c r="P8" s="237"/>
      <c r="Q8" s="237"/>
      <c r="R8" s="237"/>
      <c r="S8" s="237"/>
      <c r="T8" s="237"/>
      <c r="U8" s="237"/>
      <c r="V8" s="237"/>
      <c r="W8" s="237"/>
      <c r="X8" s="237"/>
      <c r="Y8" s="46"/>
      <c r="Z8" s="46"/>
      <c r="AA8" s="46"/>
      <c r="AB8" s="46"/>
      <c r="AC8" s="46"/>
      <c r="AD8" s="46"/>
      <c r="AE8" s="46"/>
      <c r="AF8" s="46"/>
      <c r="AG8" s="46"/>
      <c r="AH8" s="46"/>
      <c r="AI8" s="46"/>
      <c r="AJ8" s="46"/>
      <c r="AK8" s="46"/>
      <c r="AL8" s="46"/>
      <c r="AM8" s="46"/>
      <c r="AN8" s="46"/>
      <c r="AO8" s="46"/>
      <c r="AP8" s="46"/>
      <c r="AQ8" s="46"/>
      <c r="AR8" s="46"/>
      <c r="AS8" s="46"/>
      <c r="AT8" s="46"/>
      <c r="AU8" s="46"/>
      <c r="AV8" s="46"/>
      <c r="AW8" s="46"/>
      <c r="AX8" s="46"/>
      <c r="AY8" s="46"/>
      <c r="AZ8" s="46"/>
    </row>
    <row r="9" spans="1:53">
      <c r="A9" s="237"/>
      <c r="B9" s="237"/>
      <c r="C9" s="237"/>
      <c r="D9" s="237"/>
      <c r="E9" s="237"/>
      <c r="F9" s="237"/>
      <c r="G9" s="237"/>
      <c r="H9" s="237"/>
      <c r="I9" s="237"/>
      <c r="J9" s="237"/>
      <c r="K9" s="237"/>
      <c r="L9" s="237"/>
      <c r="M9" s="237"/>
      <c r="N9" s="237"/>
      <c r="O9" s="237"/>
      <c r="P9" s="237"/>
      <c r="Q9" s="237"/>
      <c r="R9" s="237"/>
      <c r="S9" s="237"/>
      <c r="T9" s="237"/>
      <c r="U9" s="237"/>
      <c r="V9" s="237"/>
      <c r="W9" s="237"/>
      <c r="X9" s="237"/>
      <c r="Y9" s="46"/>
      <c r="Z9" s="46"/>
      <c r="AA9" s="46"/>
      <c r="AB9" s="46"/>
      <c r="AC9" s="46"/>
      <c r="AD9" s="46"/>
      <c r="AE9" s="46"/>
      <c r="AF9" s="46"/>
      <c r="AG9" s="46"/>
      <c r="AH9" s="46"/>
      <c r="AI9" s="46"/>
      <c r="AJ9" s="46"/>
      <c r="AK9" s="46"/>
      <c r="AL9" s="46"/>
      <c r="AM9" s="46"/>
      <c r="AN9" s="46"/>
      <c r="AO9" s="46"/>
      <c r="AP9" s="46"/>
      <c r="AQ9" s="46"/>
      <c r="AR9" s="46"/>
      <c r="AS9" s="46"/>
      <c r="AT9" s="46"/>
      <c r="AU9" s="46"/>
      <c r="AV9" s="46"/>
      <c r="AW9" s="46"/>
      <c r="AX9" s="46"/>
      <c r="AY9" s="46"/>
      <c r="AZ9" s="46"/>
    </row>
    <row r="10" spans="1:53">
      <c r="A10" s="237"/>
      <c r="B10" s="237"/>
      <c r="C10" s="237"/>
      <c r="D10" s="237"/>
      <c r="E10" s="237"/>
      <c r="F10" s="237"/>
      <c r="G10" s="237"/>
      <c r="H10" s="237"/>
      <c r="I10" s="237"/>
      <c r="J10" s="237"/>
      <c r="K10" s="237"/>
      <c r="L10" s="237"/>
      <c r="M10" s="237"/>
      <c r="N10" s="237"/>
      <c r="O10" s="237"/>
      <c r="P10" s="237"/>
      <c r="Q10" s="237"/>
      <c r="R10" s="237"/>
      <c r="S10" s="237"/>
      <c r="T10" s="237"/>
      <c r="U10" s="237"/>
      <c r="V10" s="237"/>
      <c r="W10" s="237"/>
      <c r="X10" s="237"/>
      <c r="Y10" s="284"/>
      <c r="Z10" s="284"/>
      <c r="AA10" s="284"/>
      <c r="AB10" s="284"/>
      <c r="AC10" s="284"/>
      <c r="AD10" s="284"/>
      <c r="AE10" s="284"/>
      <c r="AF10" s="284"/>
      <c r="AG10" s="284"/>
      <c r="AH10" s="284"/>
      <c r="AI10" s="284"/>
      <c r="AJ10" s="284"/>
      <c r="AK10" s="284"/>
      <c r="AL10" s="284"/>
      <c r="AM10" s="284"/>
      <c r="AN10" s="284"/>
      <c r="AO10" s="284"/>
      <c r="AP10" s="284"/>
      <c r="AQ10" s="284"/>
      <c r="AR10" s="284"/>
      <c r="AS10" s="284"/>
      <c r="AT10" s="284"/>
      <c r="AU10" s="284"/>
      <c r="AV10" s="284"/>
      <c r="AW10" s="284"/>
      <c r="AX10" s="284"/>
      <c r="AY10" s="284"/>
      <c r="AZ10" s="284"/>
    </row>
    <row r="11" spans="1:53">
      <c r="A11" s="237"/>
      <c r="B11" s="237"/>
      <c r="C11" s="237"/>
      <c r="D11" s="237"/>
      <c r="E11" s="237"/>
      <c r="F11" s="237"/>
      <c r="G11" s="237"/>
      <c r="H11" s="237"/>
      <c r="I11" s="237"/>
      <c r="J11" s="237"/>
      <c r="K11" s="237"/>
      <c r="L11" s="237"/>
      <c r="M11" s="237"/>
      <c r="N11" s="237"/>
      <c r="O11" s="237"/>
      <c r="P11" s="237"/>
      <c r="Q11" s="237"/>
      <c r="R11" s="237"/>
      <c r="S11" s="237"/>
      <c r="T11" s="237"/>
      <c r="U11" s="237"/>
      <c r="V11" s="237"/>
      <c r="W11" s="237"/>
      <c r="X11" s="237"/>
      <c r="Y11" s="237"/>
      <c r="Z11" s="237"/>
      <c r="AA11" s="237"/>
      <c r="AB11" s="237"/>
      <c r="AC11" s="237"/>
      <c r="AD11" s="237"/>
      <c r="AE11" s="237"/>
      <c r="AF11" s="237"/>
      <c r="AG11" s="237"/>
      <c r="AH11" s="237"/>
      <c r="AI11" s="237"/>
      <c r="AJ11" s="237"/>
      <c r="AK11" s="237"/>
      <c r="AL11" s="237"/>
      <c r="AM11" s="237"/>
      <c r="AN11" s="237"/>
      <c r="AO11" s="237"/>
      <c r="AP11" s="237"/>
      <c r="AQ11" s="237"/>
      <c r="AR11" s="237"/>
      <c r="AS11" s="237"/>
      <c r="AT11" s="237"/>
      <c r="AU11" s="237"/>
      <c r="AV11" s="237"/>
      <c r="AW11" s="237"/>
      <c r="AX11" s="237"/>
      <c r="AY11" s="237"/>
      <c r="AZ11" s="237"/>
    </row>
    <row r="12" spans="1:53">
      <c r="A12" s="237"/>
      <c r="B12" s="237"/>
      <c r="C12" s="237"/>
      <c r="D12" s="237"/>
      <c r="E12" s="237"/>
      <c r="F12" s="237"/>
      <c r="G12" s="237"/>
      <c r="H12" s="237"/>
      <c r="I12" s="237"/>
      <c r="J12" s="237"/>
      <c r="K12" s="237"/>
      <c r="L12" s="237"/>
      <c r="M12" s="237"/>
      <c r="N12" s="237"/>
      <c r="O12" s="237"/>
      <c r="P12" s="237"/>
      <c r="Q12" s="237"/>
      <c r="R12" s="237"/>
      <c r="S12" s="237"/>
      <c r="T12" s="237"/>
      <c r="U12" s="237"/>
      <c r="V12" s="237"/>
      <c r="W12" s="237"/>
      <c r="X12" s="237"/>
      <c r="Y12" s="237"/>
      <c r="Z12" s="237"/>
      <c r="AA12" s="237"/>
      <c r="AB12" s="237"/>
      <c r="AC12" s="237"/>
      <c r="AD12" s="237"/>
      <c r="AE12" s="237"/>
      <c r="AF12" s="237"/>
      <c r="AG12" s="237"/>
      <c r="AH12" s="237"/>
      <c r="AI12" s="237"/>
      <c r="AJ12" s="237"/>
      <c r="AK12" s="237"/>
      <c r="AL12" s="237"/>
      <c r="AM12" s="237"/>
      <c r="AN12" s="237"/>
      <c r="AO12" s="237"/>
      <c r="AP12" s="237"/>
      <c r="AQ12" s="237"/>
      <c r="AR12" s="237"/>
      <c r="AS12" s="237"/>
      <c r="AT12" s="237"/>
      <c r="AU12" s="237"/>
      <c r="AV12" s="237"/>
      <c r="AW12" s="237"/>
      <c r="AX12" s="237"/>
      <c r="AY12" s="237"/>
      <c r="AZ12" s="237"/>
    </row>
    <row r="13" spans="1:53">
      <c r="A13" s="237"/>
      <c r="B13" s="237"/>
      <c r="C13" s="237"/>
      <c r="D13" s="237"/>
      <c r="E13" s="237"/>
      <c r="F13" s="237"/>
      <c r="G13" s="237"/>
      <c r="H13" s="237"/>
      <c r="I13" s="237"/>
      <c r="J13" s="237"/>
      <c r="K13" s="237"/>
      <c r="L13" s="237"/>
      <c r="M13" s="237"/>
      <c r="N13" s="237"/>
      <c r="O13" s="237"/>
      <c r="P13" s="237"/>
      <c r="Q13" s="237"/>
      <c r="R13" s="237"/>
      <c r="S13" s="237"/>
      <c r="T13" s="237"/>
      <c r="U13" s="237"/>
      <c r="V13" s="237"/>
      <c r="W13" s="237"/>
      <c r="X13" s="237"/>
      <c r="Y13" s="46"/>
      <c r="Z13" s="46"/>
      <c r="AA13" s="46"/>
      <c r="AB13" s="46"/>
      <c r="AC13" s="46"/>
      <c r="AD13" s="46"/>
      <c r="AE13" s="46"/>
      <c r="AF13" s="46"/>
      <c r="AG13" s="46"/>
      <c r="AH13" s="46"/>
      <c r="AI13" s="46"/>
      <c r="AJ13" s="46"/>
      <c r="AK13" s="46"/>
      <c r="AL13" s="46"/>
      <c r="AM13" s="46"/>
      <c r="AN13" s="46"/>
      <c r="AO13" s="46"/>
      <c r="AP13" s="46"/>
      <c r="AQ13" s="46"/>
      <c r="AR13" s="46"/>
      <c r="AS13" s="46"/>
      <c r="AT13" s="46"/>
      <c r="AU13" s="46"/>
      <c r="AV13" s="46"/>
      <c r="AW13" s="46"/>
      <c r="AX13" s="46"/>
      <c r="AY13" s="46"/>
      <c r="AZ13" s="46"/>
    </row>
    <row r="14" spans="1:53">
      <c r="A14" s="237"/>
      <c r="B14" s="237"/>
      <c r="C14" s="237"/>
      <c r="D14" s="237"/>
      <c r="E14" s="237"/>
      <c r="F14" s="237"/>
      <c r="G14" s="237"/>
      <c r="H14" s="237"/>
      <c r="I14" s="237"/>
      <c r="J14" s="237"/>
      <c r="K14" s="237"/>
      <c r="L14" s="237"/>
      <c r="M14" s="237"/>
      <c r="N14" s="237"/>
      <c r="O14" s="237"/>
      <c r="P14" s="237"/>
      <c r="Q14" s="237"/>
      <c r="R14" s="237"/>
      <c r="S14" s="237"/>
      <c r="T14" s="237"/>
      <c r="U14" s="237"/>
      <c r="V14" s="237"/>
      <c r="W14" s="237"/>
      <c r="X14" s="237"/>
      <c r="Y14" s="46"/>
      <c r="Z14" s="46"/>
      <c r="AA14" s="46"/>
      <c r="AB14" s="46"/>
      <c r="AC14" s="46"/>
      <c r="AD14" s="46"/>
      <c r="AE14" s="46"/>
      <c r="AF14" s="46"/>
      <c r="AG14" s="46"/>
      <c r="AH14" s="46"/>
      <c r="AI14" s="46"/>
      <c r="AJ14" s="46"/>
      <c r="AK14" s="46"/>
      <c r="AL14" s="46"/>
      <c r="AM14" s="46"/>
      <c r="AN14" s="46"/>
      <c r="AO14" s="46"/>
      <c r="AP14" s="46"/>
      <c r="AQ14" s="46"/>
      <c r="AR14" s="46"/>
      <c r="AS14" s="46"/>
      <c r="AT14" s="46"/>
      <c r="AU14" s="46"/>
      <c r="AV14" s="46"/>
      <c r="AW14" s="46"/>
      <c r="AX14" s="46"/>
      <c r="AY14" s="46"/>
      <c r="AZ14" s="46"/>
    </row>
    <row r="15" spans="1:53">
      <c r="A15" s="237"/>
      <c r="B15" s="237"/>
      <c r="C15" s="237"/>
      <c r="D15" s="237"/>
      <c r="E15" s="237"/>
      <c r="F15" s="237"/>
      <c r="G15" s="237"/>
      <c r="H15" s="237"/>
      <c r="I15" s="237"/>
      <c r="J15" s="237"/>
      <c r="K15" s="237"/>
      <c r="L15" s="237"/>
      <c r="M15" s="237"/>
      <c r="N15" s="237"/>
      <c r="O15" s="237"/>
      <c r="P15" s="237"/>
      <c r="Q15" s="237"/>
      <c r="R15" s="237"/>
      <c r="S15" s="237"/>
      <c r="T15" s="237"/>
      <c r="U15" s="237"/>
      <c r="V15" s="237"/>
      <c r="W15" s="237"/>
      <c r="X15" s="237"/>
      <c r="Y15" s="284"/>
      <c r="Z15" s="284"/>
      <c r="AA15" s="284"/>
      <c r="AB15" s="284"/>
      <c r="AC15" s="284"/>
      <c r="AD15" s="284"/>
      <c r="AE15" s="284"/>
      <c r="AF15" s="284"/>
      <c r="AG15" s="284"/>
      <c r="AH15" s="284"/>
      <c r="AI15" s="284"/>
      <c r="AJ15" s="284"/>
      <c r="AK15" s="284"/>
      <c r="AL15" s="284"/>
      <c r="AM15" s="284"/>
      <c r="AN15" s="284"/>
      <c r="AO15" s="284"/>
      <c r="AP15" s="284"/>
      <c r="AQ15" s="284"/>
      <c r="AR15" s="284"/>
      <c r="AS15" s="284"/>
      <c r="AT15" s="284"/>
      <c r="AU15" s="284"/>
      <c r="AV15" s="284"/>
      <c r="AW15" s="284"/>
      <c r="AX15" s="284"/>
      <c r="AY15" s="284"/>
      <c r="AZ15" s="284"/>
    </row>
    <row r="16" spans="1:53">
      <c r="A16" s="237"/>
      <c r="B16" s="237"/>
      <c r="C16" s="237"/>
      <c r="D16" s="237"/>
      <c r="E16" s="237"/>
      <c r="F16" s="237"/>
      <c r="G16" s="237"/>
      <c r="H16" s="237"/>
      <c r="I16" s="237"/>
      <c r="J16" s="237"/>
      <c r="K16" s="237"/>
      <c r="L16" s="237"/>
      <c r="M16" s="237"/>
      <c r="N16" s="237"/>
      <c r="O16" s="237"/>
      <c r="P16" s="237"/>
      <c r="Q16" s="237"/>
      <c r="R16" s="237"/>
      <c r="S16" s="237"/>
      <c r="T16" s="237"/>
      <c r="U16" s="237"/>
      <c r="V16" s="237"/>
      <c r="W16" s="237"/>
      <c r="X16" s="237"/>
      <c r="Y16" s="237"/>
      <c r="Z16" s="237"/>
      <c r="AA16" s="237"/>
      <c r="AB16" s="237"/>
      <c r="AC16" s="237"/>
      <c r="AD16" s="237"/>
      <c r="AE16" s="237"/>
      <c r="AF16" s="237"/>
      <c r="AG16" s="237"/>
      <c r="AH16" s="237"/>
      <c r="AI16" s="237"/>
      <c r="AJ16" s="237"/>
      <c r="AK16" s="237"/>
      <c r="AL16" s="237"/>
      <c r="AM16" s="237"/>
      <c r="AN16" s="237"/>
      <c r="AO16" s="237"/>
      <c r="AP16" s="237"/>
      <c r="AQ16" s="237"/>
      <c r="AR16" s="237"/>
      <c r="AS16" s="237"/>
      <c r="AT16" s="237"/>
      <c r="AU16" s="237"/>
      <c r="AV16" s="237"/>
      <c r="AW16" s="237"/>
      <c r="AX16" s="237"/>
      <c r="AY16" s="237"/>
      <c r="AZ16" s="237"/>
    </row>
    <row r="17" spans="1:52">
      <c r="A17" s="237"/>
      <c r="B17" s="237"/>
      <c r="C17" s="237"/>
      <c r="D17" s="237"/>
      <c r="E17" s="237"/>
      <c r="F17" s="237"/>
      <c r="G17" s="237"/>
      <c r="H17" s="237"/>
      <c r="I17" s="237"/>
      <c r="J17" s="237"/>
      <c r="K17" s="237"/>
      <c r="L17" s="237"/>
      <c r="M17" s="237"/>
      <c r="N17" s="237"/>
      <c r="O17" s="237"/>
      <c r="P17" s="237"/>
      <c r="Q17" s="237"/>
      <c r="R17" s="237"/>
      <c r="S17" s="237"/>
      <c r="T17" s="237"/>
      <c r="U17" s="237"/>
      <c r="V17" s="237"/>
      <c r="W17" s="237"/>
      <c r="X17" s="237"/>
      <c r="Y17" s="237"/>
      <c r="Z17" s="237"/>
      <c r="AA17" s="237"/>
      <c r="AB17" s="237"/>
      <c r="AC17" s="237"/>
      <c r="AD17" s="237"/>
      <c r="AE17" s="237"/>
      <c r="AF17" s="237"/>
      <c r="AG17" s="237"/>
      <c r="AH17" s="237"/>
      <c r="AI17" s="237"/>
      <c r="AJ17" s="237"/>
      <c r="AK17" s="237"/>
      <c r="AL17" s="237"/>
      <c r="AM17" s="237"/>
      <c r="AN17" s="237"/>
      <c r="AO17" s="237"/>
      <c r="AP17" s="237"/>
      <c r="AQ17" s="237"/>
      <c r="AR17" s="237"/>
      <c r="AS17" s="237"/>
      <c r="AT17" s="237"/>
      <c r="AU17" s="237"/>
      <c r="AV17" s="237"/>
      <c r="AW17" s="237"/>
      <c r="AX17" s="237"/>
      <c r="AY17" s="237"/>
      <c r="AZ17" s="237"/>
    </row>
    <row r="18" spans="1:52">
      <c r="A18" s="237"/>
      <c r="B18" s="237"/>
      <c r="C18" s="237"/>
      <c r="D18" s="237"/>
      <c r="E18" s="237"/>
      <c r="F18" s="237"/>
      <c r="G18" s="237"/>
      <c r="H18" s="237"/>
      <c r="I18" s="237"/>
      <c r="J18" s="237"/>
      <c r="K18" s="237"/>
      <c r="L18" s="237"/>
      <c r="M18" s="237"/>
      <c r="N18" s="237"/>
      <c r="O18" s="237"/>
      <c r="P18" s="237"/>
      <c r="Q18" s="237"/>
      <c r="R18" s="237"/>
      <c r="S18" s="237"/>
      <c r="T18" s="237"/>
      <c r="U18" s="237"/>
      <c r="V18" s="237"/>
      <c r="W18" s="237"/>
      <c r="X18" s="237"/>
      <c r="Y18" s="46"/>
      <c r="Z18" s="46"/>
      <c r="AA18" s="46"/>
      <c r="AB18" s="46"/>
      <c r="AC18" s="46"/>
      <c r="AD18" s="46"/>
      <c r="AE18" s="46"/>
      <c r="AF18" s="46"/>
      <c r="AG18" s="46"/>
      <c r="AH18" s="46"/>
      <c r="AI18" s="46"/>
      <c r="AJ18" s="46"/>
      <c r="AK18" s="46"/>
      <c r="AL18" s="46"/>
      <c r="AM18" s="46"/>
      <c r="AN18" s="46"/>
      <c r="AO18" s="46"/>
      <c r="AP18" s="46"/>
      <c r="AQ18" s="46"/>
      <c r="AR18" s="46"/>
      <c r="AS18" s="46"/>
      <c r="AT18" s="46"/>
      <c r="AU18" s="46"/>
      <c r="AV18" s="46"/>
      <c r="AW18" s="46"/>
      <c r="AX18" s="46"/>
      <c r="AY18" s="46"/>
      <c r="AZ18" s="46"/>
    </row>
    <row r="19" spans="1:52">
      <c r="A19" s="237"/>
      <c r="B19" s="237"/>
      <c r="C19" s="237"/>
      <c r="D19" s="237"/>
      <c r="E19" s="237"/>
      <c r="F19" s="237"/>
      <c r="G19" s="237"/>
      <c r="H19" s="237"/>
      <c r="I19" s="237"/>
      <c r="J19" s="237"/>
      <c r="K19" s="237"/>
      <c r="L19" s="237"/>
      <c r="M19" s="237"/>
      <c r="N19" s="237"/>
      <c r="O19" s="237"/>
      <c r="P19" s="237"/>
      <c r="Q19" s="237"/>
      <c r="R19" s="237"/>
      <c r="S19" s="237"/>
      <c r="T19" s="237"/>
      <c r="U19" s="237"/>
      <c r="V19" s="237"/>
      <c r="W19" s="237"/>
      <c r="X19" s="237"/>
      <c r="Y19" s="46"/>
      <c r="Z19" s="46"/>
      <c r="AA19" s="46"/>
      <c r="AB19" s="46"/>
      <c r="AC19" s="46"/>
      <c r="AD19" s="46"/>
      <c r="AE19" s="46"/>
      <c r="AF19" s="46"/>
      <c r="AG19" s="46"/>
      <c r="AH19" s="46"/>
      <c r="AI19" s="46"/>
      <c r="AJ19" s="46"/>
      <c r="AK19" s="46"/>
      <c r="AL19" s="46"/>
      <c r="AM19" s="46"/>
      <c r="AN19" s="46"/>
      <c r="AO19" s="46"/>
      <c r="AP19" s="46"/>
      <c r="AQ19" s="46"/>
      <c r="AR19" s="46"/>
      <c r="AS19" s="46"/>
      <c r="AT19" s="46"/>
      <c r="AU19" s="46"/>
      <c r="AV19" s="46"/>
      <c r="AW19" s="46"/>
      <c r="AX19" s="46"/>
      <c r="AY19" s="46"/>
      <c r="AZ19" s="46"/>
    </row>
    <row r="20" spans="1:52">
      <c r="A20" s="237"/>
      <c r="B20" s="237"/>
      <c r="C20" s="237"/>
      <c r="D20" s="237"/>
      <c r="E20" s="237"/>
      <c r="F20" s="237"/>
      <c r="G20" s="237"/>
      <c r="H20" s="237"/>
      <c r="I20" s="237"/>
      <c r="J20" s="237"/>
      <c r="K20" s="237"/>
      <c r="L20" s="237"/>
      <c r="M20" s="237"/>
      <c r="N20" s="237"/>
      <c r="O20" s="237"/>
      <c r="P20" s="237"/>
      <c r="Q20" s="237"/>
      <c r="R20" s="237"/>
      <c r="S20" s="237"/>
      <c r="T20" s="237"/>
      <c r="U20" s="237"/>
      <c r="V20" s="237"/>
      <c r="W20" s="237"/>
      <c r="X20" s="237"/>
      <c r="Y20" s="284"/>
      <c r="Z20" s="284"/>
      <c r="AA20" s="284"/>
      <c r="AB20" s="284"/>
      <c r="AC20" s="284"/>
      <c r="AD20" s="284"/>
      <c r="AE20" s="284"/>
      <c r="AF20" s="284"/>
      <c r="AG20" s="284"/>
      <c r="AH20" s="284"/>
      <c r="AI20" s="284"/>
      <c r="AJ20" s="284"/>
      <c r="AK20" s="284"/>
      <c r="AL20" s="284"/>
      <c r="AM20" s="284"/>
      <c r="AN20" s="284"/>
      <c r="AO20" s="284"/>
      <c r="AP20" s="284"/>
      <c r="AQ20" s="284"/>
      <c r="AR20" s="284"/>
      <c r="AS20" s="284"/>
      <c r="AT20" s="284"/>
      <c r="AU20" s="284"/>
      <c r="AV20" s="284"/>
      <c r="AW20" s="284"/>
      <c r="AX20" s="284"/>
      <c r="AY20" s="284"/>
      <c r="AZ20" s="284"/>
    </row>
    <row r="21" spans="1:52">
      <c r="A21" s="237"/>
      <c r="B21" s="237"/>
      <c r="C21" s="237"/>
      <c r="D21" s="237"/>
      <c r="E21" s="237"/>
      <c r="F21" s="237"/>
      <c r="G21" s="237"/>
      <c r="H21" s="237"/>
      <c r="I21" s="237"/>
      <c r="J21" s="237"/>
      <c r="K21" s="237"/>
      <c r="L21" s="237"/>
      <c r="M21" s="237"/>
      <c r="N21" s="237"/>
      <c r="O21" s="237"/>
      <c r="P21" s="237"/>
      <c r="Q21" s="237"/>
      <c r="R21" s="237"/>
      <c r="S21" s="237"/>
      <c r="T21" s="237"/>
      <c r="U21" s="237"/>
      <c r="V21" s="237"/>
      <c r="W21" s="237"/>
      <c r="X21" s="237"/>
      <c r="Y21" s="237"/>
      <c r="Z21" s="237"/>
      <c r="AA21" s="237"/>
      <c r="AB21" s="237"/>
      <c r="AC21" s="237"/>
      <c r="AD21" s="237"/>
      <c r="AE21" s="237"/>
      <c r="AF21" s="237"/>
      <c r="AG21" s="237"/>
      <c r="AH21" s="237"/>
      <c r="AI21" s="237"/>
      <c r="AJ21" s="237"/>
      <c r="AK21" s="237"/>
      <c r="AL21" s="237"/>
      <c r="AM21" s="237"/>
      <c r="AN21" s="237"/>
      <c r="AO21" s="237"/>
      <c r="AP21" s="237"/>
      <c r="AQ21" s="237"/>
      <c r="AR21" s="237"/>
      <c r="AS21" s="237"/>
      <c r="AT21" s="237"/>
      <c r="AU21" s="237"/>
      <c r="AV21" s="237"/>
      <c r="AW21" s="237"/>
      <c r="AX21" s="237"/>
      <c r="AY21" s="237"/>
      <c r="AZ21" s="237"/>
    </row>
    <row r="22" spans="1:52">
      <c r="A22" s="237"/>
      <c r="B22" s="237"/>
      <c r="C22" s="237"/>
      <c r="D22" s="237"/>
      <c r="E22" s="237"/>
      <c r="F22" s="237"/>
      <c r="G22" s="237"/>
      <c r="H22" s="237"/>
      <c r="I22" s="237"/>
      <c r="J22" s="237"/>
      <c r="K22" s="237"/>
      <c r="L22" s="237"/>
      <c r="M22" s="237"/>
      <c r="N22" s="237"/>
      <c r="O22" s="237"/>
      <c r="P22" s="237"/>
      <c r="Q22" s="237"/>
      <c r="R22" s="237"/>
      <c r="S22" s="237"/>
      <c r="T22" s="237"/>
      <c r="U22" s="237"/>
      <c r="V22" s="237"/>
      <c r="W22" s="237"/>
      <c r="X22" s="237"/>
      <c r="Y22" s="237"/>
      <c r="Z22" s="237"/>
      <c r="AA22" s="237"/>
      <c r="AB22" s="237"/>
      <c r="AC22" s="237"/>
      <c r="AD22" s="237"/>
      <c r="AE22" s="237"/>
      <c r="AF22" s="237"/>
      <c r="AG22" s="237"/>
      <c r="AH22" s="237"/>
      <c r="AI22" s="237"/>
      <c r="AJ22" s="237"/>
      <c r="AK22" s="237"/>
      <c r="AL22" s="237"/>
      <c r="AM22" s="237"/>
      <c r="AN22" s="237"/>
      <c r="AO22" s="237"/>
      <c r="AP22" s="237"/>
      <c r="AQ22" s="237"/>
      <c r="AR22" s="237"/>
      <c r="AS22" s="237"/>
      <c r="AT22" s="237"/>
      <c r="AU22" s="237"/>
      <c r="AV22" s="237"/>
      <c r="AW22" s="237"/>
      <c r="AX22" s="237"/>
      <c r="AY22" s="237"/>
      <c r="AZ22" s="237"/>
    </row>
    <row r="23" spans="1:52">
      <c r="A23" s="237"/>
      <c r="B23" s="237"/>
      <c r="C23" s="237"/>
      <c r="D23" s="237"/>
      <c r="E23" s="237"/>
      <c r="F23" s="237"/>
      <c r="G23" s="237"/>
      <c r="H23" s="237"/>
      <c r="I23" s="237"/>
      <c r="J23" s="237"/>
      <c r="K23" s="237"/>
      <c r="L23" s="237"/>
      <c r="M23" s="237"/>
      <c r="N23" s="237"/>
      <c r="O23" s="237"/>
      <c r="P23" s="237"/>
      <c r="Q23" s="237"/>
      <c r="R23" s="237"/>
      <c r="S23" s="237"/>
      <c r="T23" s="237"/>
      <c r="U23" s="237"/>
      <c r="V23" s="237"/>
      <c r="W23" s="237"/>
      <c r="X23" s="237"/>
      <c r="Y23" s="46"/>
      <c r="Z23" s="46"/>
      <c r="AA23" s="46"/>
      <c r="AB23" s="46"/>
      <c r="AC23" s="46"/>
      <c r="AD23" s="46"/>
      <c r="AE23" s="46"/>
      <c r="AF23" s="46"/>
      <c r="AG23" s="46"/>
      <c r="AH23" s="46"/>
      <c r="AI23" s="46"/>
      <c r="AJ23" s="46"/>
      <c r="AK23" s="46"/>
      <c r="AL23" s="46"/>
      <c r="AM23" s="46"/>
      <c r="AN23" s="46"/>
      <c r="AO23" s="46"/>
      <c r="AP23" s="46"/>
      <c r="AQ23" s="46"/>
      <c r="AR23" s="46"/>
      <c r="AS23" s="46"/>
      <c r="AT23" s="46"/>
      <c r="AU23" s="46"/>
      <c r="AV23" s="46"/>
      <c r="AW23" s="46"/>
      <c r="AX23" s="46"/>
      <c r="AY23" s="46"/>
      <c r="AZ23" s="46"/>
    </row>
    <row r="24" spans="1:52">
      <c r="A24" s="237"/>
      <c r="B24" s="237"/>
      <c r="C24" s="237"/>
      <c r="D24" s="237"/>
      <c r="E24" s="237"/>
      <c r="F24" s="237"/>
      <c r="G24" s="237"/>
      <c r="H24" s="237"/>
      <c r="I24" s="237"/>
      <c r="J24" s="237"/>
      <c r="K24" s="237"/>
      <c r="L24" s="237"/>
      <c r="M24" s="237"/>
      <c r="N24" s="237"/>
      <c r="O24" s="237"/>
      <c r="P24" s="237"/>
      <c r="Q24" s="237"/>
      <c r="R24" s="237"/>
      <c r="S24" s="237"/>
      <c r="T24" s="237"/>
      <c r="U24" s="237"/>
      <c r="V24" s="237"/>
      <c r="W24" s="237"/>
      <c r="X24" s="237"/>
      <c r="Y24" s="46"/>
      <c r="Z24" s="46"/>
      <c r="AA24" s="46"/>
      <c r="AB24" s="46"/>
      <c r="AC24" s="46"/>
      <c r="AD24" s="46"/>
      <c r="AE24" s="46"/>
      <c r="AF24" s="46"/>
      <c r="AG24" s="46"/>
      <c r="AH24" s="46"/>
      <c r="AI24" s="46"/>
      <c r="AJ24" s="46"/>
      <c r="AK24" s="46"/>
      <c r="AL24" s="46"/>
      <c r="AM24" s="46"/>
      <c r="AN24" s="46"/>
      <c r="AO24" s="46"/>
      <c r="AP24" s="46"/>
      <c r="AQ24" s="46"/>
      <c r="AR24" s="46"/>
      <c r="AS24" s="46"/>
      <c r="AT24" s="46"/>
      <c r="AU24" s="46"/>
      <c r="AV24" s="46"/>
      <c r="AW24" s="46"/>
      <c r="AX24" s="46"/>
      <c r="AY24" s="46"/>
      <c r="AZ24" s="46"/>
    </row>
    <row r="25" spans="1:52">
      <c r="A25" s="237"/>
      <c r="B25" s="237"/>
      <c r="C25" s="237"/>
      <c r="D25" s="237"/>
      <c r="E25" s="237"/>
      <c r="F25" s="237"/>
      <c r="G25" s="237"/>
      <c r="H25" s="237"/>
      <c r="I25" s="237"/>
      <c r="J25" s="237"/>
      <c r="K25" s="237"/>
      <c r="L25" s="237"/>
      <c r="M25" s="237"/>
      <c r="N25" s="237"/>
      <c r="O25" s="237"/>
      <c r="P25" s="237"/>
      <c r="Q25" s="237"/>
      <c r="R25" s="237"/>
      <c r="S25" s="237"/>
      <c r="T25" s="237"/>
      <c r="U25" s="237"/>
      <c r="V25" s="237"/>
      <c r="W25" s="237"/>
      <c r="X25" s="237"/>
      <c r="Y25" s="284"/>
      <c r="Z25" s="284"/>
      <c r="AA25" s="284"/>
      <c r="AB25" s="284"/>
      <c r="AC25" s="284"/>
      <c r="AD25" s="284"/>
      <c r="AE25" s="284"/>
      <c r="AF25" s="284"/>
      <c r="AG25" s="284"/>
      <c r="AH25" s="284"/>
      <c r="AI25" s="284"/>
      <c r="AJ25" s="284"/>
      <c r="AK25" s="284"/>
      <c r="AL25" s="284"/>
      <c r="AM25" s="284"/>
      <c r="AN25" s="284"/>
      <c r="AO25" s="284"/>
      <c r="AP25" s="284"/>
      <c r="AQ25" s="284"/>
      <c r="AR25" s="284"/>
      <c r="AS25" s="284"/>
      <c r="AT25" s="284"/>
      <c r="AU25" s="284"/>
      <c r="AV25" s="284"/>
      <c r="AW25" s="284"/>
      <c r="AX25" s="284"/>
      <c r="AY25" s="284"/>
      <c r="AZ25" s="284"/>
    </row>
    <row r="26" spans="1:52">
      <c r="A26" s="237"/>
      <c r="B26" s="237"/>
      <c r="C26" s="237"/>
      <c r="D26" s="237"/>
      <c r="E26" s="237"/>
      <c r="F26" s="237"/>
      <c r="G26" s="237"/>
      <c r="H26" s="237"/>
      <c r="I26" s="237"/>
      <c r="J26" s="237"/>
      <c r="K26" s="237"/>
      <c r="L26" s="237"/>
      <c r="M26" s="237"/>
      <c r="N26" s="237"/>
      <c r="O26" s="237"/>
      <c r="P26" s="237"/>
      <c r="Q26" s="237"/>
      <c r="R26" s="237"/>
      <c r="S26" s="237"/>
      <c r="T26" s="237"/>
      <c r="U26" s="237"/>
      <c r="V26" s="237"/>
      <c r="W26" s="237"/>
      <c r="X26" s="237"/>
      <c r="Y26" s="237"/>
      <c r="Z26" s="237"/>
      <c r="AA26" s="237"/>
      <c r="AB26" s="237"/>
      <c r="AC26" s="237"/>
      <c r="AD26" s="237"/>
      <c r="AE26" s="237"/>
      <c r="AF26" s="237"/>
      <c r="AG26" s="237"/>
      <c r="AH26" s="237"/>
      <c r="AI26" s="237"/>
      <c r="AJ26" s="237"/>
      <c r="AK26" s="237"/>
      <c r="AL26" s="237"/>
      <c r="AM26" s="237"/>
      <c r="AN26" s="237"/>
      <c r="AO26" s="237"/>
      <c r="AP26" s="237"/>
      <c r="AQ26" s="237"/>
      <c r="AR26" s="237"/>
      <c r="AS26" s="237"/>
      <c r="AT26" s="237"/>
      <c r="AU26" s="237"/>
      <c r="AV26" s="237"/>
      <c r="AW26" s="237"/>
      <c r="AX26" s="237"/>
      <c r="AY26" s="237"/>
      <c r="AZ26" s="237"/>
    </row>
    <row r="27" spans="1:52">
      <c r="A27" s="237"/>
      <c r="B27" s="237"/>
      <c r="C27" s="237"/>
      <c r="D27" s="237"/>
      <c r="E27" s="237"/>
      <c r="F27" s="237"/>
      <c r="G27" s="237"/>
      <c r="H27" s="237"/>
      <c r="I27" s="237"/>
      <c r="J27" s="237"/>
      <c r="K27" s="237"/>
      <c r="L27" s="237"/>
      <c r="M27" s="237"/>
      <c r="N27" s="237"/>
      <c r="O27" s="237"/>
      <c r="P27" s="237"/>
      <c r="Q27" s="237"/>
      <c r="R27" s="237"/>
      <c r="S27" s="237"/>
      <c r="T27" s="237"/>
      <c r="U27" s="237"/>
      <c r="V27" s="237"/>
      <c r="W27" s="237"/>
      <c r="X27" s="237"/>
      <c r="Y27" s="237"/>
      <c r="Z27" s="237"/>
      <c r="AA27" s="237"/>
      <c r="AB27" s="237"/>
      <c r="AC27" s="237"/>
      <c r="AD27" s="237"/>
      <c r="AE27" s="237"/>
      <c r="AF27" s="237"/>
      <c r="AG27" s="237"/>
      <c r="AH27" s="237"/>
      <c r="AI27" s="237"/>
      <c r="AJ27" s="237"/>
      <c r="AK27" s="237"/>
      <c r="AL27" s="237"/>
      <c r="AM27" s="237"/>
      <c r="AN27" s="237"/>
      <c r="AO27" s="237"/>
      <c r="AP27" s="237"/>
      <c r="AQ27" s="237"/>
      <c r="AR27" s="237"/>
      <c r="AS27" s="237"/>
      <c r="AT27" s="237"/>
      <c r="AU27" s="237"/>
      <c r="AV27" s="237"/>
      <c r="AW27" s="237"/>
      <c r="AX27" s="237"/>
      <c r="AY27" s="237"/>
      <c r="AZ27" s="237"/>
    </row>
    <row r="28" spans="1:52">
      <c r="A28" s="237"/>
      <c r="B28" s="237"/>
      <c r="C28" s="237"/>
      <c r="D28" s="237"/>
      <c r="E28" s="237"/>
      <c r="F28" s="237"/>
      <c r="G28" s="237"/>
      <c r="H28" s="237"/>
      <c r="I28" s="237"/>
      <c r="J28" s="237"/>
      <c r="K28" s="237"/>
      <c r="L28" s="237"/>
      <c r="M28" s="237"/>
      <c r="N28" s="237"/>
      <c r="O28" s="237"/>
      <c r="P28" s="237"/>
      <c r="Q28" s="237"/>
      <c r="R28" s="237"/>
      <c r="S28" s="237"/>
      <c r="T28" s="237"/>
      <c r="U28" s="237"/>
      <c r="V28" s="237"/>
      <c r="W28" s="237"/>
      <c r="X28" s="237"/>
      <c r="Y28" s="46"/>
      <c r="Z28" s="46"/>
      <c r="AA28" s="46"/>
      <c r="AB28" s="46"/>
      <c r="AC28" s="46"/>
      <c r="AD28" s="46"/>
      <c r="AE28" s="46"/>
      <c r="AF28" s="46"/>
      <c r="AG28" s="46"/>
      <c r="AH28" s="46"/>
      <c r="AI28" s="46"/>
      <c r="AJ28" s="46"/>
      <c r="AK28" s="46"/>
      <c r="AL28" s="46"/>
      <c r="AM28" s="46"/>
      <c r="AN28" s="46"/>
      <c r="AO28" s="46"/>
      <c r="AP28" s="46"/>
      <c r="AQ28" s="46"/>
      <c r="AR28" s="46"/>
      <c r="AS28" s="46"/>
      <c r="AT28" s="46"/>
      <c r="AU28" s="46"/>
      <c r="AV28" s="46"/>
      <c r="AW28" s="46"/>
      <c r="AX28" s="46"/>
      <c r="AY28" s="46"/>
      <c r="AZ28" s="46"/>
    </row>
    <row r="29" spans="1:52">
      <c r="A29" s="237"/>
      <c r="B29" s="237"/>
      <c r="C29" s="237"/>
      <c r="D29" s="237"/>
      <c r="E29" s="237"/>
      <c r="F29" s="237"/>
      <c r="G29" s="237"/>
      <c r="H29" s="237"/>
      <c r="I29" s="237"/>
      <c r="J29" s="237"/>
      <c r="K29" s="237"/>
      <c r="L29" s="237"/>
      <c r="M29" s="237"/>
      <c r="N29" s="237"/>
      <c r="O29" s="237"/>
      <c r="P29" s="237"/>
      <c r="Q29" s="237"/>
      <c r="R29" s="237"/>
      <c r="S29" s="237"/>
      <c r="T29" s="237"/>
      <c r="U29" s="237"/>
      <c r="V29" s="237"/>
      <c r="W29" s="237"/>
      <c r="X29" s="237"/>
      <c r="Y29" s="46"/>
      <c r="Z29" s="46"/>
      <c r="AA29" s="46"/>
      <c r="AB29" s="46"/>
      <c r="AC29" s="46"/>
      <c r="AD29" s="46"/>
      <c r="AE29" s="46"/>
      <c r="AF29" s="46"/>
      <c r="AG29" s="46"/>
      <c r="AH29" s="46"/>
      <c r="AI29" s="46"/>
      <c r="AJ29" s="46"/>
      <c r="AK29" s="46"/>
      <c r="AL29" s="46"/>
      <c r="AM29" s="46"/>
      <c r="AN29" s="46"/>
      <c r="AO29" s="46"/>
      <c r="AP29" s="46"/>
      <c r="AQ29" s="46"/>
      <c r="AR29" s="46"/>
      <c r="AS29" s="46"/>
      <c r="AT29" s="46"/>
      <c r="AU29" s="46"/>
      <c r="AV29" s="46"/>
      <c r="AW29" s="46"/>
      <c r="AX29" s="46"/>
      <c r="AY29" s="46"/>
      <c r="AZ29" s="46"/>
    </row>
    <row r="30" spans="1:52">
      <c r="A30" s="237"/>
      <c r="B30" s="237"/>
      <c r="C30" s="237"/>
      <c r="D30" s="237"/>
      <c r="E30" s="237"/>
      <c r="F30" s="237"/>
      <c r="G30" s="237"/>
      <c r="H30" s="237"/>
      <c r="I30" s="237"/>
      <c r="J30" s="237"/>
      <c r="K30" s="237"/>
      <c r="L30" s="237"/>
      <c r="M30" s="237"/>
      <c r="N30" s="237"/>
      <c r="O30" s="237"/>
      <c r="P30" s="237"/>
      <c r="Q30" s="237"/>
      <c r="R30" s="237"/>
      <c r="S30" s="237"/>
      <c r="T30" s="237"/>
      <c r="U30" s="237"/>
      <c r="V30" s="237"/>
      <c r="W30" s="237"/>
      <c r="X30" s="237"/>
      <c r="Y30" s="284"/>
      <c r="Z30" s="284"/>
      <c r="AA30" s="284"/>
      <c r="AB30" s="284"/>
      <c r="AC30" s="284"/>
      <c r="AD30" s="284"/>
      <c r="AE30" s="284"/>
      <c r="AF30" s="284"/>
      <c r="AG30" s="284"/>
      <c r="AH30" s="284"/>
      <c r="AI30" s="284"/>
      <c r="AJ30" s="284"/>
      <c r="AK30" s="284"/>
      <c r="AL30" s="284"/>
      <c r="AM30" s="284"/>
      <c r="AN30" s="284"/>
      <c r="AO30" s="284"/>
      <c r="AP30" s="284"/>
      <c r="AQ30" s="284"/>
      <c r="AR30" s="284"/>
      <c r="AS30" s="284"/>
      <c r="AT30" s="284"/>
      <c r="AU30" s="284"/>
      <c r="AV30" s="284"/>
      <c r="AW30" s="284"/>
      <c r="AX30" s="284"/>
      <c r="AY30" s="284"/>
      <c r="AZ30" s="284"/>
    </row>
    <row r="31" spans="1:52">
      <c r="A31" s="237"/>
      <c r="B31" s="237"/>
      <c r="C31" s="237"/>
      <c r="D31" s="237"/>
      <c r="E31" s="237"/>
      <c r="F31" s="237"/>
      <c r="G31" s="237"/>
      <c r="H31" s="237"/>
      <c r="I31" s="237"/>
      <c r="J31" s="237"/>
      <c r="K31" s="237"/>
      <c r="L31" s="237"/>
      <c r="M31" s="237"/>
      <c r="N31" s="237"/>
      <c r="O31" s="237"/>
      <c r="P31" s="237"/>
      <c r="Q31" s="237"/>
      <c r="R31" s="237"/>
      <c r="S31" s="237"/>
      <c r="T31" s="237"/>
      <c r="U31" s="237"/>
      <c r="V31" s="237"/>
      <c r="W31" s="237"/>
      <c r="X31" s="237"/>
      <c r="Y31" s="237"/>
      <c r="Z31" s="237"/>
      <c r="AA31" s="237"/>
      <c r="AB31" s="237"/>
      <c r="AC31" s="237"/>
      <c r="AD31" s="237"/>
      <c r="AE31" s="237"/>
      <c r="AF31" s="237"/>
      <c r="AG31" s="237"/>
      <c r="AH31" s="237"/>
      <c r="AI31" s="237"/>
      <c r="AJ31" s="237"/>
      <c r="AK31" s="237"/>
      <c r="AL31" s="237"/>
      <c r="AM31" s="237"/>
      <c r="AN31" s="237"/>
      <c r="AO31" s="237"/>
      <c r="AP31" s="237"/>
      <c r="AQ31" s="237"/>
      <c r="AR31" s="237"/>
      <c r="AS31" s="237"/>
      <c r="AT31" s="237"/>
      <c r="AU31" s="237"/>
      <c r="AV31" s="237"/>
      <c r="AW31" s="237"/>
      <c r="AX31" s="237"/>
      <c r="AY31" s="237"/>
      <c r="AZ31" s="237"/>
    </row>
    <row r="32" spans="1:52">
      <c r="A32" s="237"/>
      <c r="B32" s="237"/>
      <c r="C32" s="237"/>
      <c r="D32" s="237"/>
      <c r="E32" s="237"/>
      <c r="F32" s="237"/>
      <c r="G32" s="237"/>
      <c r="H32" s="237"/>
      <c r="I32" s="237"/>
      <c r="J32" s="237"/>
      <c r="K32" s="237"/>
      <c r="L32" s="237"/>
      <c r="M32" s="237"/>
      <c r="N32" s="237"/>
      <c r="O32" s="237"/>
      <c r="P32" s="237"/>
      <c r="Q32" s="237"/>
      <c r="R32" s="237"/>
      <c r="S32" s="237"/>
      <c r="T32" s="237"/>
      <c r="U32" s="237"/>
      <c r="V32" s="237"/>
      <c r="W32" s="237"/>
      <c r="X32" s="237"/>
      <c r="Y32" s="237"/>
      <c r="Z32" s="237"/>
      <c r="AA32" s="237"/>
      <c r="AB32" s="237"/>
      <c r="AC32" s="237"/>
      <c r="AD32" s="237"/>
      <c r="AE32" s="237"/>
      <c r="AF32" s="237"/>
      <c r="AG32" s="237"/>
      <c r="AH32" s="237"/>
      <c r="AI32" s="237"/>
      <c r="AJ32" s="237"/>
      <c r="AK32" s="237"/>
      <c r="AL32" s="237"/>
      <c r="AM32" s="237"/>
      <c r="AN32" s="237"/>
      <c r="AO32" s="237"/>
      <c r="AP32" s="237"/>
      <c r="AQ32" s="237"/>
      <c r="AR32" s="237"/>
      <c r="AS32" s="237"/>
      <c r="AT32" s="237"/>
      <c r="AU32" s="237"/>
      <c r="AV32" s="237"/>
      <c r="AW32" s="237"/>
      <c r="AX32" s="237"/>
      <c r="AY32" s="237"/>
      <c r="AZ32" s="237"/>
    </row>
    <row r="33" spans="1:52">
      <c r="A33" s="237"/>
      <c r="B33" s="237"/>
      <c r="C33" s="237"/>
      <c r="D33" s="237"/>
      <c r="E33" s="237"/>
      <c r="F33" s="237"/>
      <c r="G33" s="237"/>
      <c r="H33" s="237"/>
      <c r="I33" s="237"/>
      <c r="J33" s="237"/>
      <c r="K33" s="237"/>
      <c r="L33" s="237"/>
      <c r="M33" s="237"/>
      <c r="N33" s="237"/>
      <c r="O33" s="237"/>
      <c r="P33" s="237"/>
      <c r="Q33" s="237"/>
      <c r="R33" s="237"/>
      <c r="S33" s="237"/>
      <c r="T33" s="237"/>
      <c r="U33" s="237"/>
      <c r="V33" s="237"/>
      <c r="W33" s="237"/>
      <c r="X33" s="237"/>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row>
    <row r="34" spans="1:52">
      <c r="A34" s="237"/>
      <c r="B34" s="237"/>
      <c r="C34" s="237"/>
      <c r="D34" s="237"/>
      <c r="E34" s="237"/>
      <c r="F34" s="237"/>
      <c r="G34" s="237"/>
      <c r="H34" s="237"/>
      <c r="I34" s="237"/>
      <c r="J34" s="237"/>
      <c r="K34" s="237"/>
      <c r="L34" s="237"/>
      <c r="M34" s="237"/>
      <c r="N34" s="237"/>
      <c r="O34" s="237"/>
      <c r="P34" s="237"/>
      <c r="Q34" s="237"/>
      <c r="R34" s="237"/>
      <c r="S34" s="237"/>
      <c r="T34" s="237"/>
      <c r="U34" s="237"/>
      <c r="V34" s="237"/>
      <c r="W34" s="237"/>
      <c r="X34" s="237"/>
      <c r="Y34" s="46"/>
      <c r="Z34" s="46"/>
      <c r="AA34" s="46"/>
      <c r="AB34" s="46"/>
      <c r="AC34" s="46"/>
      <c r="AD34" s="46"/>
      <c r="AE34" s="46"/>
      <c r="AF34" s="46"/>
      <c r="AG34" s="46"/>
      <c r="AH34" s="46"/>
      <c r="AI34" s="46"/>
      <c r="AJ34" s="46"/>
      <c r="AK34" s="46"/>
      <c r="AL34" s="46"/>
      <c r="AM34" s="46"/>
      <c r="AN34" s="46"/>
      <c r="AO34" s="46"/>
      <c r="AP34" s="46"/>
      <c r="AQ34" s="46"/>
      <c r="AR34" s="46"/>
      <c r="AS34" s="46"/>
      <c r="AT34" s="46"/>
      <c r="AU34" s="46"/>
      <c r="AV34" s="46"/>
      <c r="AW34" s="46"/>
      <c r="AX34" s="46"/>
      <c r="AY34" s="46"/>
      <c r="AZ34" s="46"/>
    </row>
    <row r="35" spans="1:52">
      <c r="A35" s="237"/>
      <c r="B35" s="237"/>
      <c r="C35" s="237"/>
      <c r="D35" s="237"/>
      <c r="E35" s="237"/>
      <c r="F35" s="237"/>
      <c r="G35" s="237"/>
      <c r="H35" s="237"/>
      <c r="I35" s="237"/>
      <c r="J35" s="237"/>
      <c r="K35" s="237"/>
      <c r="L35" s="237"/>
      <c r="M35" s="237"/>
      <c r="N35" s="237"/>
      <c r="O35" s="237"/>
      <c r="P35" s="237"/>
      <c r="Q35" s="237"/>
      <c r="R35" s="237"/>
      <c r="S35" s="237"/>
      <c r="T35" s="237"/>
      <c r="U35" s="237"/>
      <c r="V35" s="237"/>
      <c r="W35" s="237"/>
      <c r="X35" s="237"/>
      <c r="Y35" s="284"/>
      <c r="Z35" s="284"/>
      <c r="AA35" s="284"/>
      <c r="AB35" s="284"/>
      <c r="AC35" s="284"/>
      <c r="AD35" s="284"/>
      <c r="AE35" s="284"/>
      <c r="AF35" s="284"/>
      <c r="AG35" s="284"/>
      <c r="AH35" s="284"/>
      <c r="AI35" s="284"/>
      <c r="AJ35" s="284"/>
      <c r="AK35" s="284"/>
      <c r="AL35" s="284"/>
      <c r="AM35" s="284"/>
      <c r="AN35" s="284"/>
      <c r="AO35" s="284"/>
      <c r="AP35" s="284"/>
      <c r="AQ35" s="284"/>
      <c r="AR35" s="284"/>
      <c r="AS35" s="284"/>
      <c r="AT35" s="284"/>
      <c r="AU35" s="284"/>
      <c r="AV35" s="284"/>
      <c r="AW35" s="284"/>
      <c r="AX35" s="284"/>
      <c r="AY35" s="284"/>
      <c r="AZ35" s="284"/>
    </row>
    <row r="36" spans="1:52">
      <c r="A36" s="237"/>
      <c r="B36" s="237"/>
      <c r="C36" s="237"/>
      <c r="D36" s="237"/>
      <c r="E36" s="237"/>
      <c r="F36" s="237"/>
      <c r="G36" s="237"/>
      <c r="H36" s="237"/>
      <c r="I36" s="237"/>
      <c r="J36" s="237"/>
      <c r="K36" s="237"/>
      <c r="L36" s="237"/>
      <c r="M36" s="237"/>
      <c r="N36" s="237"/>
      <c r="O36" s="237"/>
      <c r="P36" s="237"/>
      <c r="Q36" s="237"/>
      <c r="R36" s="237"/>
      <c r="S36" s="237"/>
      <c r="T36" s="237"/>
      <c r="U36" s="237"/>
      <c r="V36" s="237"/>
      <c r="W36" s="237"/>
      <c r="X36" s="237"/>
      <c r="Y36" s="237"/>
      <c r="Z36" s="237"/>
      <c r="AA36" s="237"/>
      <c r="AB36" s="237"/>
      <c r="AC36" s="237"/>
      <c r="AD36" s="237"/>
      <c r="AE36" s="237"/>
      <c r="AF36" s="237"/>
      <c r="AG36" s="237"/>
      <c r="AH36" s="237"/>
      <c r="AI36" s="237"/>
      <c r="AJ36" s="237"/>
      <c r="AK36" s="237"/>
      <c r="AL36" s="237"/>
      <c r="AM36" s="237"/>
      <c r="AN36" s="237"/>
      <c r="AO36" s="237"/>
      <c r="AP36" s="237"/>
      <c r="AQ36" s="237"/>
      <c r="AR36" s="237"/>
      <c r="AS36" s="237"/>
      <c r="AT36" s="237"/>
      <c r="AU36" s="237"/>
      <c r="AV36" s="237"/>
      <c r="AW36" s="237"/>
      <c r="AX36" s="237"/>
      <c r="AY36" s="237"/>
      <c r="AZ36" s="237"/>
    </row>
    <row r="37" spans="1:52">
      <c r="A37" s="237"/>
      <c r="B37" s="237"/>
      <c r="C37" s="237"/>
      <c r="D37" s="237"/>
      <c r="E37" s="237"/>
      <c r="F37" s="237"/>
      <c r="G37" s="237"/>
      <c r="H37" s="237"/>
      <c r="I37" s="237"/>
      <c r="J37" s="237"/>
      <c r="K37" s="237"/>
      <c r="L37" s="237"/>
      <c r="M37" s="237"/>
      <c r="N37" s="237"/>
      <c r="O37" s="237"/>
      <c r="P37" s="237"/>
      <c r="Q37" s="237"/>
      <c r="R37" s="237"/>
      <c r="S37" s="237"/>
      <c r="T37" s="237"/>
      <c r="U37" s="237"/>
      <c r="V37" s="237"/>
      <c r="W37" s="237"/>
      <c r="X37" s="237"/>
      <c r="Y37" s="237"/>
      <c r="Z37" s="237"/>
      <c r="AA37" s="237"/>
      <c r="AB37" s="237"/>
      <c r="AC37" s="237"/>
      <c r="AD37" s="237"/>
      <c r="AE37" s="237"/>
      <c r="AF37" s="237"/>
      <c r="AG37" s="237"/>
      <c r="AH37" s="237"/>
      <c r="AI37" s="237"/>
      <c r="AJ37" s="237"/>
      <c r="AK37" s="237"/>
      <c r="AL37" s="237"/>
      <c r="AM37" s="237"/>
      <c r="AN37" s="237"/>
      <c r="AO37" s="237"/>
      <c r="AP37" s="237"/>
      <c r="AQ37" s="237"/>
      <c r="AR37" s="237"/>
      <c r="AS37" s="237"/>
      <c r="AT37" s="237"/>
      <c r="AU37" s="237"/>
      <c r="AV37" s="237"/>
      <c r="AW37" s="237"/>
      <c r="AX37" s="237"/>
      <c r="AY37" s="237"/>
      <c r="AZ37" s="237"/>
    </row>
    <row r="38" spans="1:52">
      <c r="A38" s="237"/>
      <c r="B38" s="237"/>
      <c r="C38" s="237"/>
      <c r="D38" s="237"/>
      <c r="E38" s="237"/>
      <c r="F38" s="237"/>
      <c r="G38" s="237"/>
      <c r="H38" s="237"/>
      <c r="I38" s="237"/>
      <c r="J38" s="237"/>
      <c r="K38" s="237"/>
      <c r="L38" s="237"/>
      <c r="M38" s="237"/>
      <c r="N38" s="237"/>
      <c r="O38" s="237"/>
      <c r="P38" s="237"/>
      <c r="Q38" s="237"/>
      <c r="R38" s="237"/>
      <c r="S38" s="237"/>
      <c r="T38" s="237"/>
      <c r="U38" s="237"/>
      <c r="V38" s="237"/>
      <c r="W38" s="237"/>
      <c r="X38" s="237"/>
      <c r="Y38" s="46"/>
      <c r="Z38" s="46"/>
      <c r="AA38" s="46"/>
      <c r="AB38" s="46"/>
      <c r="AC38" s="46"/>
      <c r="AD38" s="46"/>
      <c r="AE38" s="46"/>
      <c r="AF38" s="46"/>
      <c r="AG38" s="46"/>
      <c r="AH38" s="46"/>
      <c r="AI38" s="46"/>
      <c r="AJ38" s="46"/>
      <c r="AK38" s="46"/>
      <c r="AL38" s="46"/>
      <c r="AM38" s="46"/>
      <c r="AN38" s="46"/>
      <c r="AO38" s="46"/>
      <c r="AP38" s="46"/>
      <c r="AQ38" s="46"/>
      <c r="AR38" s="46"/>
      <c r="AS38" s="46"/>
      <c r="AT38" s="46"/>
      <c r="AU38" s="46"/>
      <c r="AV38" s="46"/>
      <c r="AW38" s="46"/>
      <c r="AX38" s="46"/>
      <c r="AY38" s="46"/>
      <c r="AZ38" s="46"/>
    </row>
    <row r="39" spans="1:52">
      <c r="A39" s="237"/>
      <c r="B39" s="237"/>
      <c r="C39" s="237"/>
      <c r="D39" s="237"/>
      <c r="E39" s="237"/>
      <c r="F39" s="237"/>
      <c r="G39" s="237"/>
      <c r="H39" s="237"/>
      <c r="I39" s="237"/>
      <c r="J39" s="237"/>
      <c r="K39" s="237"/>
      <c r="L39" s="237"/>
      <c r="M39" s="237"/>
      <c r="N39" s="237"/>
      <c r="O39" s="237"/>
      <c r="P39" s="237"/>
      <c r="Q39" s="237"/>
      <c r="R39" s="237"/>
      <c r="S39" s="237"/>
      <c r="T39" s="237"/>
      <c r="U39" s="237"/>
      <c r="V39" s="237"/>
      <c r="W39" s="237"/>
      <c r="X39" s="237"/>
      <c r="Y39" s="46"/>
      <c r="Z39" s="46"/>
      <c r="AA39" s="46"/>
      <c r="AB39" s="46"/>
      <c r="AC39" s="46"/>
      <c r="AD39" s="46"/>
      <c r="AE39" s="46"/>
      <c r="AF39" s="46"/>
      <c r="AG39" s="46"/>
      <c r="AH39" s="46"/>
      <c r="AI39" s="46"/>
      <c r="AJ39" s="46"/>
      <c r="AK39" s="46"/>
      <c r="AL39" s="46"/>
      <c r="AM39" s="46"/>
      <c r="AN39" s="46"/>
      <c r="AO39" s="46"/>
      <c r="AP39" s="46"/>
      <c r="AQ39" s="46"/>
      <c r="AR39" s="46"/>
      <c r="AS39" s="46"/>
      <c r="AT39" s="46"/>
      <c r="AU39" s="46"/>
      <c r="AV39" s="46"/>
      <c r="AW39" s="46"/>
      <c r="AX39" s="46"/>
      <c r="AY39" s="46"/>
      <c r="AZ39" s="46"/>
    </row>
    <row r="40" spans="1:52">
      <c r="A40" s="237"/>
      <c r="B40" s="237"/>
      <c r="C40" s="237"/>
      <c r="D40" s="237"/>
      <c r="E40" s="237"/>
      <c r="F40" s="237"/>
      <c r="G40" s="237"/>
      <c r="H40" s="237"/>
      <c r="I40" s="237"/>
      <c r="J40" s="237"/>
      <c r="K40" s="237"/>
      <c r="L40" s="237"/>
      <c r="M40" s="237"/>
      <c r="N40" s="237"/>
      <c r="O40" s="237"/>
      <c r="P40" s="237"/>
      <c r="Q40" s="237"/>
      <c r="R40" s="237"/>
      <c r="S40" s="237"/>
      <c r="T40" s="237"/>
      <c r="U40" s="237"/>
      <c r="V40" s="237"/>
      <c r="W40" s="237"/>
      <c r="X40" s="237"/>
      <c r="Y40" s="284"/>
      <c r="Z40" s="284"/>
      <c r="AA40" s="284"/>
      <c r="AB40" s="284"/>
      <c r="AC40" s="284"/>
      <c r="AD40" s="284"/>
      <c r="AE40" s="284"/>
      <c r="AF40" s="284"/>
      <c r="AG40" s="284"/>
      <c r="AH40" s="284"/>
      <c r="AI40" s="284"/>
      <c r="AJ40" s="284"/>
      <c r="AK40" s="284"/>
      <c r="AL40" s="284"/>
      <c r="AM40" s="284"/>
      <c r="AN40" s="284"/>
      <c r="AO40" s="284"/>
      <c r="AP40" s="284"/>
      <c r="AQ40" s="284"/>
      <c r="AR40" s="284"/>
      <c r="AS40" s="284"/>
      <c r="AT40" s="284"/>
      <c r="AU40" s="284"/>
      <c r="AV40" s="284"/>
      <c r="AW40" s="284"/>
      <c r="AX40" s="284"/>
      <c r="AY40" s="284"/>
      <c r="AZ40" s="284"/>
    </row>
    <row r="41" spans="1:52">
      <c r="A41" s="237"/>
      <c r="B41" s="237"/>
      <c r="C41" s="237"/>
      <c r="D41" s="237"/>
      <c r="E41" s="237"/>
      <c r="F41" s="237"/>
      <c r="G41" s="237"/>
      <c r="H41" s="237"/>
      <c r="I41" s="237"/>
      <c r="J41" s="237"/>
      <c r="K41" s="237"/>
      <c r="L41" s="237"/>
      <c r="M41" s="237"/>
      <c r="N41" s="237"/>
      <c r="O41" s="237"/>
      <c r="P41" s="237"/>
      <c r="Q41" s="237"/>
      <c r="R41" s="237"/>
      <c r="S41" s="237"/>
      <c r="T41" s="237"/>
      <c r="U41" s="237"/>
      <c r="V41" s="237"/>
      <c r="W41" s="237"/>
      <c r="X41" s="237"/>
      <c r="Y41" s="237"/>
      <c r="Z41" s="237"/>
      <c r="AA41" s="237"/>
      <c r="AB41" s="237"/>
      <c r="AC41" s="237"/>
      <c r="AD41" s="237"/>
      <c r="AE41" s="237"/>
      <c r="AF41" s="237"/>
      <c r="AG41" s="237"/>
      <c r="AH41" s="237"/>
      <c r="AI41" s="237"/>
      <c r="AJ41" s="237"/>
      <c r="AK41" s="237"/>
      <c r="AL41" s="237"/>
      <c r="AM41" s="237"/>
      <c r="AN41" s="237"/>
      <c r="AO41" s="237"/>
      <c r="AP41" s="237"/>
      <c r="AQ41" s="237"/>
      <c r="AR41" s="237"/>
      <c r="AS41" s="237"/>
      <c r="AT41" s="237"/>
      <c r="AU41" s="237"/>
      <c r="AV41" s="237"/>
      <c r="AW41" s="237"/>
      <c r="AX41" s="237"/>
      <c r="AY41" s="237"/>
      <c r="AZ41" s="237"/>
    </row>
    <row r="42" spans="1:52">
      <c r="A42" s="237"/>
      <c r="B42" s="237"/>
      <c r="C42" s="237"/>
      <c r="D42" s="237"/>
      <c r="E42" s="237"/>
      <c r="F42" s="237"/>
      <c r="G42" s="237"/>
      <c r="H42" s="237"/>
      <c r="I42" s="237"/>
      <c r="J42" s="237"/>
      <c r="K42" s="237"/>
      <c r="L42" s="237"/>
      <c r="M42" s="237"/>
      <c r="N42" s="237"/>
      <c r="O42" s="237"/>
      <c r="P42" s="237"/>
      <c r="Q42" s="237"/>
      <c r="R42" s="237"/>
      <c r="S42" s="237"/>
      <c r="T42" s="237"/>
      <c r="U42" s="237"/>
      <c r="V42" s="237"/>
      <c r="W42" s="237"/>
      <c r="X42" s="237"/>
      <c r="Y42" s="237"/>
      <c r="Z42" s="237"/>
      <c r="AA42" s="237"/>
      <c r="AB42" s="237"/>
      <c r="AC42" s="237"/>
      <c r="AD42" s="237"/>
      <c r="AE42" s="237"/>
      <c r="AF42" s="237"/>
      <c r="AG42" s="237"/>
      <c r="AH42" s="237"/>
      <c r="AI42" s="237"/>
      <c r="AJ42" s="237"/>
      <c r="AK42" s="237"/>
      <c r="AL42" s="237"/>
      <c r="AM42" s="237"/>
      <c r="AN42" s="237"/>
      <c r="AO42" s="237"/>
      <c r="AP42" s="237"/>
      <c r="AQ42" s="237"/>
      <c r="AR42" s="237"/>
      <c r="AS42" s="237"/>
      <c r="AT42" s="237"/>
      <c r="AU42" s="237"/>
      <c r="AV42" s="237"/>
      <c r="AW42" s="237"/>
      <c r="AX42" s="237"/>
      <c r="AY42" s="237"/>
      <c r="AZ42" s="237"/>
    </row>
    <row r="43" spans="1:52">
      <c r="A43" s="237"/>
      <c r="B43" s="237"/>
      <c r="C43" s="237"/>
      <c r="D43" s="237"/>
      <c r="E43" s="237"/>
      <c r="F43" s="237"/>
      <c r="G43" s="237"/>
      <c r="H43" s="237"/>
      <c r="I43" s="237"/>
      <c r="J43" s="237"/>
      <c r="K43" s="237"/>
      <c r="L43" s="237"/>
      <c r="M43" s="237"/>
      <c r="N43" s="237"/>
      <c r="O43" s="237"/>
      <c r="P43" s="237"/>
      <c r="Q43" s="237"/>
      <c r="R43" s="237"/>
      <c r="S43" s="237"/>
      <c r="T43" s="237"/>
      <c r="U43" s="237"/>
      <c r="V43" s="237"/>
      <c r="W43" s="237"/>
      <c r="X43" s="237"/>
      <c r="Y43" s="46"/>
      <c r="Z43" s="46"/>
      <c r="AA43" s="46"/>
      <c r="AB43" s="46"/>
      <c r="AC43" s="46"/>
      <c r="AD43" s="46"/>
      <c r="AE43" s="46"/>
      <c r="AF43" s="46"/>
      <c r="AG43" s="46"/>
      <c r="AH43" s="46"/>
      <c r="AI43" s="46"/>
      <c r="AJ43" s="46"/>
      <c r="AK43" s="46"/>
      <c r="AL43" s="46"/>
      <c r="AM43" s="46"/>
      <c r="AN43" s="46"/>
      <c r="AO43" s="46"/>
      <c r="AP43" s="46"/>
      <c r="AQ43" s="46"/>
      <c r="AR43" s="46"/>
      <c r="AS43" s="46"/>
      <c r="AT43" s="46"/>
      <c r="AU43" s="46"/>
      <c r="AV43" s="46"/>
      <c r="AW43" s="46"/>
      <c r="AX43" s="46"/>
      <c r="AY43" s="46"/>
      <c r="AZ43" s="46"/>
    </row>
    <row r="44" spans="1:52">
      <c r="A44" s="237"/>
      <c r="B44" s="237"/>
      <c r="C44" s="237"/>
      <c r="D44" s="237"/>
      <c r="E44" s="237"/>
      <c r="F44" s="237"/>
      <c r="G44" s="237"/>
      <c r="H44" s="237"/>
      <c r="I44" s="237"/>
      <c r="J44" s="237"/>
      <c r="K44" s="237"/>
      <c r="L44" s="237"/>
      <c r="M44" s="237"/>
      <c r="N44" s="237"/>
      <c r="O44" s="237"/>
      <c r="P44" s="237"/>
      <c r="Q44" s="237"/>
      <c r="R44" s="237"/>
      <c r="S44" s="237"/>
      <c r="T44" s="237"/>
      <c r="U44" s="237"/>
      <c r="V44" s="237"/>
      <c r="W44" s="237"/>
      <c r="X44" s="237"/>
      <c r="Y44" s="46"/>
      <c r="Z44" s="46"/>
      <c r="AA44" s="46"/>
      <c r="AB44" s="46"/>
      <c r="AC44" s="46"/>
      <c r="AD44" s="46"/>
      <c r="AE44" s="46"/>
      <c r="AF44" s="46"/>
      <c r="AG44" s="46"/>
      <c r="AH44" s="46"/>
      <c r="AI44" s="46"/>
      <c r="AJ44" s="46"/>
      <c r="AK44" s="46"/>
      <c r="AL44" s="46"/>
      <c r="AM44" s="46"/>
      <c r="AN44" s="46"/>
      <c r="AO44" s="46"/>
      <c r="AP44" s="46"/>
      <c r="AQ44" s="46"/>
      <c r="AR44" s="46"/>
      <c r="AS44" s="46"/>
      <c r="AT44" s="46"/>
      <c r="AU44" s="46"/>
      <c r="AV44" s="46"/>
      <c r="AW44" s="46"/>
      <c r="AX44" s="46"/>
      <c r="AY44" s="46"/>
      <c r="AZ44" s="46"/>
    </row>
    <row r="45" spans="1:52">
      <c r="A45" s="237"/>
      <c r="B45" s="237"/>
      <c r="C45" s="237"/>
      <c r="D45" s="237"/>
      <c r="E45" s="237"/>
      <c r="F45" s="237"/>
      <c r="G45" s="237"/>
      <c r="H45" s="237"/>
      <c r="I45" s="237"/>
      <c r="J45" s="237"/>
      <c r="K45" s="237"/>
      <c r="L45" s="237"/>
      <c r="M45" s="237"/>
      <c r="N45" s="237"/>
      <c r="O45" s="237"/>
      <c r="P45" s="237"/>
      <c r="Q45" s="237"/>
      <c r="R45" s="237"/>
      <c r="S45" s="237"/>
      <c r="T45" s="237"/>
      <c r="U45" s="237"/>
      <c r="V45" s="237"/>
      <c r="W45" s="237"/>
      <c r="X45" s="237"/>
      <c r="Y45" s="284"/>
      <c r="Z45" s="284"/>
      <c r="AA45" s="284"/>
      <c r="AB45" s="284"/>
      <c r="AC45" s="284"/>
      <c r="AD45" s="284"/>
      <c r="AE45" s="284"/>
      <c r="AF45" s="284"/>
      <c r="AG45" s="284"/>
      <c r="AH45" s="284"/>
      <c r="AI45" s="284"/>
      <c r="AJ45" s="284"/>
      <c r="AK45" s="284"/>
      <c r="AL45" s="284"/>
      <c r="AM45" s="284"/>
      <c r="AN45" s="284"/>
      <c r="AO45" s="284"/>
      <c r="AP45" s="284"/>
      <c r="AQ45" s="284"/>
      <c r="AR45" s="284"/>
      <c r="AS45" s="284"/>
      <c r="AT45" s="284"/>
      <c r="AU45" s="284"/>
      <c r="AV45" s="284"/>
      <c r="AW45" s="284"/>
      <c r="AX45" s="284"/>
      <c r="AY45" s="284"/>
      <c r="AZ45" s="284"/>
    </row>
    <row r="46" spans="1:52">
      <c r="A46" s="237"/>
      <c r="B46" s="237"/>
      <c r="C46" s="237"/>
      <c r="D46" s="237"/>
      <c r="E46" s="237"/>
      <c r="F46" s="237"/>
      <c r="G46" s="237"/>
      <c r="H46" s="237"/>
      <c r="I46" s="237"/>
      <c r="J46" s="237"/>
      <c r="K46" s="237"/>
      <c r="L46" s="237"/>
      <c r="M46" s="237"/>
      <c r="N46" s="237"/>
      <c r="O46" s="237"/>
      <c r="P46" s="237"/>
      <c r="Q46" s="237"/>
      <c r="R46" s="237"/>
      <c r="S46" s="237"/>
      <c r="T46" s="237"/>
      <c r="U46" s="237"/>
      <c r="V46" s="237"/>
      <c r="W46" s="237"/>
      <c r="X46" s="237"/>
      <c r="Y46" s="237"/>
      <c r="Z46" s="237"/>
      <c r="AA46" s="237"/>
      <c r="AB46" s="237"/>
      <c r="AC46" s="237"/>
      <c r="AD46" s="237"/>
      <c r="AE46" s="237"/>
      <c r="AF46" s="237"/>
      <c r="AG46" s="237"/>
      <c r="AH46" s="237"/>
      <c r="AI46" s="237"/>
      <c r="AJ46" s="237"/>
      <c r="AK46" s="237"/>
      <c r="AL46" s="237"/>
      <c r="AM46" s="237"/>
      <c r="AN46" s="237"/>
      <c r="AO46" s="237"/>
      <c r="AP46" s="237"/>
      <c r="AQ46" s="237"/>
      <c r="AR46" s="237"/>
      <c r="AS46" s="237"/>
      <c r="AT46" s="237"/>
      <c r="AU46" s="237"/>
      <c r="AV46" s="237"/>
      <c r="AW46" s="237"/>
      <c r="AX46" s="237"/>
      <c r="AY46" s="237"/>
      <c r="AZ46" s="237"/>
    </row>
    <row r="47" spans="1:52">
      <c r="A47" s="237"/>
      <c r="B47" s="237"/>
      <c r="C47" s="237"/>
      <c r="D47" s="237"/>
      <c r="E47" s="237"/>
      <c r="F47" s="237"/>
      <c r="G47" s="237"/>
      <c r="H47" s="237"/>
      <c r="I47" s="237"/>
      <c r="J47" s="237"/>
      <c r="K47" s="237"/>
      <c r="L47" s="237"/>
      <c r="M47" s="237"/>
      <c r="N47" s="237"/>
      <c r="O47" s="237"/>
      <c r="P47" s="237"/>
      <c r="Q47" s="237"/>
      <c r="R47" s="237"/>
      <c r="S47" s="237"/>
      <c r="T47" s="237"/>
      <c r="U47" s="237"/>
      <c r="V47" s="237"/>
      <c r="W47" s="237"/>
      <c r="X47" s="237"/>
      <c r="Y47" s="237"/>
      <c r="Z47" s="237"/>
      <c r="AA47" s="237"/>
      <c r="AB47" s="237"/>
      <c r="AC47" s="237"/>
      <c r="AD47" s="237"/>
      <c r="AE47" s="237"/>
      <c r="AF47" s="237"/>
      <c r="AG47" s="237"/>
      <c r="AH47" s="237"/>
      <c r="AI47" s="237"/>
      <c r="AJ47" s="237"/>
      <c r="AK47" s="237"/>
      <c r="AL47" s="237"/>
      <c r="AM47" s="237"/>
      <c r="AN47" s="237"/>
      <c r="AO47" s="237"/>
      <c r="AP47" s="237"/>
      <c r="AQ47" s="237"/>
      <c r="AR47" s="237"/>
      <c r="AS47" s="237"/>
      <c r="AT47" s="237"/>
      <c r="AU47" s="237"/>
      <c r="AV47" s="237"/>
      <c r="AW47" s="237"/>
      <c r="AX47" s="237"/>
      <c r="AY47" s="237"/>
      <c r="AZ47" s="237"/>
    </row>
    <row r="48" spans="1:52">
      <c r="A48" s="237"/>
      <c r="B48" s="237"/>
      <c r="C48" s="237"/>
      <c r="D48" s="237"/>
      <c r="E48" s="237"/>
      <c r="F48" s="237"/>
      <c r="G48" s="237"/>
      <c r="H48" s="237"/>
      <c r="I48" s="237"/>
      <c r="J48" s="237"/>
      <c r="K48" s="237"/>
      <c r="L48" s="237"/>
      <c r="M48" s="237"/>
      <c r="N48" s="237"/>
      <c r="O48" s="237"/>
      <c r="P48" s="237"/>
      <c r="Q48" s="237"/>
      <c r="R48" s="237"/>
      <c r="S48" s="237"/>
      <c r="T48" s="237"/>
      <c r="U48" s="237"/>
      <c r="V48" s="237"/>
      <c r="W48" s="237"/>
      <c r="X48" s="237"/>
      <c r="Y48" s="46"/>
      <c r="Z48" s="46"/>
      <c r="AA48" s="46"/>
      <c r="AB48" s="46"/>
      <c r="AC48" s="46"/>
      <c r="AD48" s="46"/>
      <c r="AE48" s="46"/>
      <c r="AF48" s="46"/>
      <c r="AG48" s="46"/>
      <c r="AH48" s="46"/>
      <c r="AI48" s="46"/>
      <c r="AJ48" s="46"/>
      <c r="AK48" s="46"/>
      <c r="AL48" s="46"/>
      <c r="AM48" s="46"/>
      <c r="AN48" s="46"/>
      <c r="AO48" s="46"/>
      <c r="AP48" s="46"/>
      <c r="AQ48" s="46"/>
      <c r="AR48" s="46"/>
      <c r="AS48" s="46"/>
      <c r="AT48" s="46"/>
      <c r="AU48" s="46"/>
      <c r="AV48" s="46"/>
      <c r="AW48" s="46"/>
      <c r="AX48" s="46"/>
      <c r="AY48" s="46"/>
      <c r="AZ48" s="46"/>
    </row>
    <row r="49" spans="1:52">
      <c r="A49" s="237"/>
      <c r="B49" s="237"/>
      <c r="C49" s="237"/>
      <c r="D49" s="237"/>
      <c r="E49" s="237"/>
      <c r="F49" s="237"/>
      <c r="G49" s="237"/>
      <c r="H49" s="237"/>
      <c r="I49" s="237"/>
      <c r="J49" s="237"/>
      <c r="K49" s="237"/>
      <c r="L49" s="237"/>
      <c r="M49" s="237"/>
      <c r="N49" s="237"/>
      <c r="O49" s="237"/>
      <c r="P49" s="237"/>
      <c r="Q49" s="237"/>
      <c r="R49" s="237"/>
      <c r="S49" s="237"/>
      <c r="T49" s="237"/>
      <c r="U49" s="237"/>
      <c r="V49" s="237"/>
      <c r="W49" s="237"/>
      <c r="X49" s="237"/>
      <c r="Y49" s="46"/>
      <c r="Z49" s="46"/>
      <c r="AA49" s="46"/>
      <c r="AB49" s="46"/>
      <c r="AC49" s="46"/>
      <c r="AD49" s="46"/>
      <c r="AE49" s="46"/>
      <c r="AF49" s="46"/>
      <c r="AG49" s="46"/>
      <c r="AH49" s="46"/>
      <c r="AI49" s="46"/>
      <c r="AJ49" s="46"/>
      <c r="AK49" s="46"/>
      <c r="AL49" s="46"/>
      <c r="AM49" s="46"/>
      <c r="AN49" s="46"/>
      <c r="AO49" s="46"/>
      <c r="AP49" s="46"/>
      <c r="AQ49" s="46"/>
      <c r="AR49" s="46"/>
      <c r="AS49" s="46"/>
      <c r="AT49" s="46"/>
      <c r="AU49" s="46"/>
      <c r="AV49" s="46"/>
      <c r="AW49" s="46"/>
      <c r="AX49" s="46"/>
      <c r="AY49" s="46"/>
      <c r="AZ49" s="46"/>
    </row>
    <row r="50" spans="1:52">
      <c r="A50" s="237"/>
      <c r="B50" s="237"/>
      <c r="C50" s="237"/>
      <c r="D50" s="237"/>
      <c r="E50" s="237"/>
      <c r="F50" s="237"/>
      <c r="G50" s="237"/>
      <c r="H50" s="237"/>
      <c r="I50" s="237"/>
      <c r="J50" s="237"/>
      <c r="K50" s="237"/>
      <c r="L50" s="237"/>
      <c r="M50" s="237"/>
      <c r="N50" s="237"/>
      <c r="O50" s="237"/>
      <c r="P50" s="237"/>
      <c r="Q50" s="237"/>
      <c r="R50" s="237"/>
      <c r="S50" s="237"/>
      <c r="T50" s="237"/>
      <c r="U50" s="237"/>
      <c r="V50" s="237"/>
      <c r="W50" s="237"/>
      <c r="X50" s="237"/>
      <c r="Y50" s="284"/>
      <c r="Z50" s="284"/>
      <c r="AA50" s="284"/>
      <c r="AB50" s="284"/>
      <c r="AC50" s="284"/>
      <c r="AD50" s="284"/>
      <c r="AE50" s="284"/>
      <c r="AF50" s="284"/>
      <c r="AG50" s="284"/>
      <c r="AH50" s="284"/>
      <c r="AI50" s="284"/>
      <c r="AJ50" s="284"/>
      <c r="AK50" s="284"/>
      <c r="AL50" s="284"/>
      <c r="AM50" s="284"/>
      <c r="AN50" s="284"/>
      <c r="AO50" s="284"/>
      <c r="AP50" s="284"/>
      <c r="AQ50" s="284"/>
      <c r="AR50" s="284"/>
      <c r="AS50" s="284"/>
      <c r="AT50" s="284"/>
      <c r="AU50" s="284"/>
      <c r="AV50" s="284"/>
      <c r="AW50" s="284"/>
      <c r="AX50" s="284"/>
      <c r="AY50" s="284"/>
      <c r="AZ50" s="284"/>
    </row>
    <row r="51" spans="1:52">
      <c r="A51" s="237"/>
      <c r="B51" s="237"/>
      <c r="C51" s="237"/>
      <c r="D51" s="237"/>
      <c r="E51" s="237"/>
      <c r="F51" s="237"/>
      <c r="G51" s="237"/>
      <c r="H51" s="237"/>
      <c r="I51" s="237"/>
      <c r="J51" s="237"/>
      <c r="K51" s="237"/>
      <c r="L51" s="237"/>
      <c r="M51" s="237"/>
      <c r="N51" s="237"/>
      <c r="O51" s="237"/>
      <c r="P51" s="237"/>
      <c r="Q51" s="237"/>
      <c r="R51" s="237"/>
      <c r="S51" s="237"/>
      <c r="T51" s="237"/>
      <c r="U51" s="237"/>
      <c r="V51" s="237"/>
      <c r="W51" s="237"/>
      <c r="X51" s="237"/>
      <c r="Y51" s="237"/>
      <c r="Z51" s="237"/>
      <c r="AA51" s="237"/>
      <c r="AB51" s="237"/>
      <c r="AC51" s="237"/>
      <c r="AD51" s="237"/>
      <c r="AE51" s="237"/>
      <c r="AF51" s="237"/>
      <c r="AG51" s="237"/>
      <c r="AH51" s="237"/>
      <c r="AI51" s="237"/>
      <c r="AJ51" s="237"/>
      <c r="AK51" s="237"/>
      <c r="AL51" s="237"/>
      <c r="AM51" s="237"/>
      <c r="AN51" s="237"/>
      <c r="AO51" s="237"/>
      <c r="AP51" s="237"/>
      <c r="AQ51" s="237"/>
      <c r="AR51" s="237"/>
      <c r="AS51" s="237"/>
      <c r="AT51" s="237"/>
      <c r="AU51" s="237"/>
      <c r="AV51" s="237"/>
      <c r="AW51" s="237"/>
      <c r="AX51" s="237"/>
      <c r="AY51" s="237"/>
      <c r="AZ51" s="237"/>
    </row>
    <row r="52" spans="1:52">
      <c r="A52" s="237"/>
      <c r="B52" s="237"/>
      <c r="C52" s="237"/>
      <c r="D52" s="237"/>
      <c r="E52" s="237"/>
      <c r="F52" s="237"/>
      <c r="G52" s="237"/>
      <c r="H52" s="237"/>
      <c r="I52" s="237"/>
      <c r="J52" s="237"/>
      <c r="K52" s="237"/>
      <c r="L52" s="237"/>
      <c r="M52" s="237"/>
      <c r="N52" s="237"/>
      <c r="O52" s="237"/>
      <c r="P52" s="237"/>
      <c r="Q52" s="237"/>
      <c r="R52" s="237"/>
      <c r="S52" s="237"/>
      <c r="T52" s="237"/>
      <c r="U52" s="237"/>
      <c r="V52" s="237"/>
      <c r="W52" s="237"/>
      <c r="X52" s="237"/>
      <c r="Y52" s="237"/>
      <c r="Z52" s="237"/>
      <c r="AA52" s="237"/>
      <c r="AB52" s="237"/>
      <c r="AC52" s="237"/>
      <c r="AD52" s="237"/>
      <c r="AE52" s="237"/>
      <c r="AF52" s="237"/>
      <c r="AG52" s="237"/>
      <c r="AH52" s="237"/>
      <c r="AI52" s="237"/>
      <c r="AJ52" s="237"/>
      <c r="AK52" s="237"/>
      <c r="AL52" s="237"/>
      <c r="AM52" s="237"/>
      <c r="AN52" s="237"/>
      <c r="AO52" s="237"/>
      <c r="AP52" s="237"/>
      <c r="AQ52" s="237"/>
      <c r="AR52" s="237"/>
      <c r="AS52" s="237"/>
      <c r="AT52" s="237"/>
      <c r="AU52" s="237"/>
      <c r="AV52" s="237"/>
      <c r="AW52" s="237"/>
      <c r="AX52" s="237"/>
      <c r="AY52" s="237"/>
      <c r="AZ52" s="237"/>
    </row>
    <row r="53" spans="1:52">
      <c r="A53" s="237"/>
      <c r="B53" s="237"/>
      <c r="C53" s="237"/>
      <c r="D53" s="237"/>
      <c r="E53" s="237"/>
      <c r="F53" s="237"/>
      <c r="G53" s="237"/>
      <c r="H53" s="237"/>
      <c r="I53" s="237"/>
      <c r="J53" s="237"/>
      <c r="K53" s="237"/>
      <c r="L53" s="237"/>
      <c r="M53" s="237"/>
      <c r="N53" s="237"/>
      <c r="O53" s="237"/>
      <c r="P53" s="237"/>
      <c r="Q53" s="237"/>
      <c r="R53" s="237"/>
      <c r="S53" s="237"/>
      <c r="T53" s="237"/>
      <c r="U53" s="237"/>
      <c r="V53" s="237"/>
      <c r="W53" s="237"/>
      <c r="X53" s="237"/>
      <c r="Y53" s="46"/>
      <c r="Z53" s="46"/>
      <c r="AA53" s="46"/>
      <c r="AB53" s="46"/>
      <c r="AC53" s="46"/>
      <c r="AD53" s="46"/>
      <c r="AE53" s="46"/>
      <c r="AF53" s="46"/>
      <c r="AG53" s="46"/>
      <c r="AH53" s="46"/>
      <c r="AI53" s="46"/>
      <c r="AJ53" s="46"/>
      <c r="AK53" s="46"/>
      <c r="AL53" s="46"/>
      <c r="AM53" s="46"/>
      <c r="AN53" s="46"/>
      <c r="AO53" s="46"/>
      <c r="AP53" s="46"/>
      <c r="AQ53" s="46"/>
      <c r="AR53" s="46"/>
      <c r="AS53" s="46"/>
      <c r="AT53" s="46"/>
      <c r="AU53" s="46"/>
      <c r="AV53" s="46"/>
      <c r="AW53" s="46"/>
      <c r="AX53" s="46"/>
      <c r="AY53" s="46"/>
      <c r="AZ53" s="46"/>
    </row>
    <row r="54" spans="1:52">
      <c r="A54" s="237"/>
      <c r="B54" s="237"/>
      <c r="C54" s="237"/>
      <c r="D54" s="237"/>
      <c r="E54" s="237"/>
      <c r="F54" s="237"/>
      <c r="G54" s="237"/>
      <c r="H54" s="237"/>
      <c r="I54" s="237"/>
      <c r="J54" s="237"/>
      <c r="K54" s="237"/>
      <c r="L54" s="237"/>
      <c r="M54" s="237"/>
      <c r="N54" s="237"/>
      <c r="O54" s="237"/>
      <c r="P54" s="237"/>
      <c r="Q54" s="237"/>
      <c r="R54" s="237"/>
      <c r="S54" s="237"/>
      <c r="T54" s="237"/>
      <c r="U54" s="237"/>
      <c r="V54" s="237"/>
      <c r="W54" s="237"/>
      <c r="X54" s="237"/>
      <c r="Y54" s="46"/>
      <c r="Z54" s="46"/>
      <c r="AA54" s="46"/>
      <c r="AB54" s="46"/>
      <c r="AC54" s="46"/>
      <c r="AD54" s="46"/>
      <c r="AE54" s="46"/>
      <c r="AF54" s="46"/>
      <c r="AG54" s="46"/>
      <c r="AH54" s="46"/>
      <c r="AI54" s="46"/>
      <c r="AJ54" s="46"/>
      <c r="AK54" s="46"/>
      <c r="AL54" s="46"/>
      <c r="AM54" s="46"/>
      <c r="AN54" s="46"/>
      <c r="AO54" s="46"/>
      <c r="AP54" s="46"/>
      <c r="AQ54" s="46"/>
      <c r="AR54" s="46"/>
      <c r="AS54" s="46"/>
      <c r="AT54" s="46"/>
      <c r="AU54" s="46"/>
      <c r="AV54" s="46"/>
      <c r="AW54" s="46"/>
      <c r="AX54" s="46"/>
      <c r="AY54" s="46"/>
      <c r="AZ54" s="46"/>
    </row>
    <row r="55" spans="1:52">
      <c r="A55" s="237"/>
      <c r="B55" s="237"/>
      <c r="C55" s="237"/>
      <c r="D55" s="237"/>
      <c r="E55" s="237"/>
      <c r="F55" s="237"/>
      <c r="G55" s="237"/>
      <c r="H55" s="237"/>
      <c r="I55" s="237"/>
      <c r="J55" s="237"/>
      <c r="K55" s="237"/>
      <c r="L55" s="237"/>
      <c r="M55" s="237"/>
      <c r="N55" s="237"/>
      <c r="O55" s="237"/>
      <c r="P55" s="237"/>
      <c r="Q55" s="237"/>
      <c r="R55" s="237"/>
      <c r="S55" s="237"/>
      <c r="T55" s="237"/>
      <c r="U55" s="237"/>
      <c r="V55" s="237"/>
      <c r="W55" s="237"/>
      <c r="X55" s="237"/>
      <c r="Y55" s="284"/>
      <c r="Z55" s="284"/>
      <c r="AA55" s="284"/>
      <c r="AB55" s="284"/>
      <c r="AC55" s="284"/>
      <c r="AD55" s="284"/>
      <c r="AE55" s="284"/>
      <c r="AF55" s="284"/>
      <c r="AG55" s="284"/>
      <c r="AH55" s="284"/>
      <c r="AI55" s="284"/>
      <c r="AJ55" s="284"/>
      <c r="AK55" s="284"/>
      <c r="AL55" s="284"/>
      <c r="AM55" s="284"/>
      <c r="AN55" s="284"/>
      <c r="AO55" s="284"/>
      <c r="AP55" s="284"/>
      <c r="AQ55" s="284"/>
      <c r="AR55" s="284"/>
      <c r="AS55" s="284"/>
      <c r="AT55" s="284"/>
      <c r="AU55" s="284"/>
      <c r="AV55" s="284"/>
      <c r="AW55" s="284"/>
      <c r="AX55" s="284"/>
      <c r="AY55" s="284"/>
      <c r="AZ55" s="284"/>
    </row>
    <row r="56" spans="1:52">
      <c r="A56" s="237"/>
      <c r="B56" s="237"/>
      <c r="C56" s="237"/>
      <c r="D56" s="237"/>
      <c r="E56" s="237"/>
      <c r="F56" s="237"/>
      <c r="G56" s="237"/>
      <c r="H56" s="237"/>
      <c r="I56" s="237"/>
      <c r="J56" s="237"/>
      <c r="K56" s="237"/>
      <c r="L56" s="237"/>
      <c r="M56" s="237"/>
      <c r="N56" s="237"/>
      <c r="O56" s="237"/>
      <c r="P56" s="237"/>
      <c r="Q56" s="237"/>
      <c r="R56" s="237"/>
      <c r="S56" s="237"/>
      <c r="T56" s="237"/>
      <c r="U56" s="237"/>
      <c r="V56" s="237"/>
      <c r="W56" s="237"/>
      <c r="X56" s="237"/>
      <c r="Y56" s="237"/>
      <c r="Z56" s="237"/>
      <c r="AA56" s="237"/>
      <c r="AB56" s="237"/>
      <c r="AC56" s="237"/>
      <c r="AD56" s="237"/>
      <c r="AE56" s="237"/>
      <c r="AF56" s="237"/>
      <c r="AG56" s="237"/>
      <c r="AH56" s="237"/>
      <c r="AI56" s="237"/>
      <c r="AJ56" s="237"/>
      <c r="AK56" s="237"/>
      <c r="AL56" s="237"/>
      <c r="AM56" s="237"/>
      <c r="AN56" s="237"/>
      <c r="AO56" s="237"/>
      <c r="AP56" s="237"/>
      <c r="AQ56" s="237"/>
      <c r="AR56" s="237"/>
      <c r="AS56" s="237"/>
      <c r="AT56" s="237"/>
      <c r="AU56" s="237"/>
      <c r="AV56" s="237"/>
      <c r="AW56" s="237"/>
      <c r="AX56" s="237"/>
      <c r="AY56" s="237"/>
      <c r="AZ56" s="237"/>
    </row>
    <row r="57" spans="1:52">
      <c r="A57" s="237"/>
      <c r="B57" s="237"/>
      <c r="C57" s="237"/>
      <c r="D57" s="237"/>
      <c r="E57" s="237"/>
      <c r="F57" s="237"/>
      <c r="G57" s="237"/>
      <c r="H57" s="237"/>
      <c r="I57" s="237"/>
      <c r="J57" s="237"/>
      <c r="K57" s="237"/>
      <c r="L57" s="237"/>
      <c r="M57" s="237"/>
      <c r="N57" s="237"/>
      <c r="O57" s="237"/>
      <c r="P57" s="237"/>
      <c r="Q57" s="237"/>
      <c r="R57" s="237"/>
      <c r="S57" s="237"/>
      <c r="T57" s="237"/>
      <c r="U57" s="237"/>
      <c r="V57" s="237"/>
      <c r="W57" s="237"/>
      <c r="X57" s="237"/>
      <c r="Y57" s="237"/>
      <c r="Z57" s="237"/>
      <c r="AA57" s="237"/>
      <c r="AB57" s="237"/>
      <c r="AC57" s="237"/>
      <c r="AD57" s="237"/>
      <c r="AE57" s="237"/>
      <c r="AF57" s="237"/>
      <c r="AG57" s="237"/>
      <c r="AH57" s="237"/>
      <c r="AI57" s="237"/>
      <c r="AJ57" s="237"/>
      <c r="AK57" s="237"/>
      <c r="AL57" s="237"/>
      <c r="AM57" s="237"/>
      <c r="AN57" s="237"/>
      <c r="AO57" s="237"/>
      <c r="AP57" s="237"/>
      <c r="AQ57" s="237"/>
      <c r="AR57" s="237"/>
      <c r="AS57" s="237"/>
      <c r="AT57" s="237"/>
      <c r="AU57" s="237"/>
      <c r="AV57" s="237"/>
      <c r="AW57" s="237"/>
      <c r="AX57" s="237"/>
      <c r="AY57" s="237"/>
      <c r="AZ57" s="237"/>
    </row>
    <row r="58" spans="1:52">
      <c r="A58" s="46"/>
      <c r="B58" s="46"/>
      <c r="C58" s="46"/>
      <c r="D58" s="46"/>
      <c r="E58" s="46"/>
      <c r="F58" s="46"/>
      <c r="G58" s="46"/>
      <c r="H58" s="46"/>
      <c r="I58" s="46"/>
      <c r="J58" s="46"/>
      <c r="K58" s="46"/>
      <c r="L58" s="46"/>
      <c r="M58" s="46"/>
      <c r="N58" s="46"/>
      <c r="O58" s="46"/>
      <c r="P58" s="46"/>
      <c r="Q58" s="46"/>
      <c r="R58" s="46"/>
      <c r="S58" s="46"/>
      <c r="T58" s="46"/>
      <c r="U58" s="46"/>
      <c r="V58" s="46"/>
      <c r="W58" s="46"/>
      <c r="X58" s="46"/>
      <c r="Y58" s="46"/>
      <c r="Z58" s="46"/>
      <c r="AA58" s="46"/>
      <c r="AB58" s="46"/>
      <c r="AC58" s="46"/>
      <c r="AD58" s="46"/>
      <c r="AE58" s="46"/>
      <c r="AF58" s="46"/>
      <c r="AG58" s="46"/>
      <c r="AH58" s="46"/>
      <c r="AI58" s="46"/>
      <c r="AJ58" s="46"/>
      <c r="AK58" s="46"/>
      <c r="AL58" s="46"/>
      <c r="AM58" s="46"/>
      <c r="AN58" s="46"/>
      <c r="AO58" s="46"/>
      <c r="AP58" s="46"/>
      <c r="AQ58" s="46"/>
      <c r="AR58" s="46"/>
      <c r="AS58" s="46"/>
      <c r="AT58" s="46"/>
      <c r="AU58" s="46"/>
      <c r="AV58" s="46"/>
      <c r="AW58" s="46"/>
      <c r="AX58" s="46"/>
      <c r="AY58" s="46"/>
      <c r="AZ58" s="46"/>
    </row>
    <row r="59" spans="1:52">
      <c r="A59" s="46"/>
      <c r="B59" s="46"/>
      <c r="C59" s="46"/>
      <c r="D59" s="46"/>
      <c r="E59" s="46"/>
      <c r="F59" s="46"/>
      <c r="G59" s="46"/>
      <c r="H59" s="46"/>
      <c r="I59" s="46"/>
      <c r="J59" s="46"/>
      <c r="K59" s="46"/>
      <c r="L59" s="46"/>
      <c r="M59" s="46"/>
      <c r="N59" s="46"/>
      <c r="O59" s="46"/>
      <c r="P59" s="46"/>
      <c r="Q59" s="46"/>
      <c r="R59" s="46"/>
      <c r="S59" s="46"/>
      <c r="T59" s="46"/>
      <c r="U59" s="46"/>
      <c r="V59" s="46"/>
      <c r="W59" s="46"/>
      <c r="X59" s="46"/>
      <c r="Y59" s="46"/>
      <c r="Z59" s="46"/>
      <c r="AA59" s="46"/>
      <c r="AB59" s="46"/>
      <c r="AC59" s="46"/>
      <c r="AD59" s="46"/>
      <c r="AE59" s="46"/>
      <c r="AF59" s="46"/>
      <c r="AG59" s="46"/>
      <c r="AH59" s="46"/>
      <c r="AI59" s="46"/>
      <c r="AJ59" s="46"/>
      <c r="AK59" s="46"/>
      <c r="AL59" s="46"/>
      <c r="AM59" s="46"/>
      <c r="AN59" s="46"/>
      <c r="AO59" s="46"/>
      <c r="AP59" s="46"/>
      <c r="AQ59" s="46"/>
      <c r="AR59" s="46"/>
      <c r="AS59" s="46"/>
      <c r="AT59" s="46"/>
      <c r="AU59" s="46"/>
      <c r="AV59" s="46"/>
      <c r="AW59" s="46"/>
      <c r="AX59" s="46"/>
      <c r="AY59" s="46"/>
      <c r="AZ59" s="46"/>
    </row>
    <row r="60" spans="1:52">
      <c r="A60" s="284"/>
      <c r="B60" s="284"/>
      <c r="C60" s="284"/>
      <c r="D60" s="284"/>
      <c r="E60" s="284"/>
      <c r="F60" s="284"/>
      <c r="G60" s="284"/>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c r="AL60" s="284"/>
      <c r="AM60" s="284"/>
      <c r="AN60" s="284"/>
      <c r="AO60" s="284"/>
      <c r="AP60" s="284"/>
      <c r="AQ60" s="284"/>
      <c r="AR60" s="284"/>
      <c r="AS60" s="284"/>
      <c r="AT60" s="284"/>
      <c r="AU60" s="284"/>
      <c r="AV60" s="284"/>
      <c r="AW60" s="284"/>
      <c r="AX60" s="284"/>
      <c r="AY60" s="284"/>
      <c r="AZ60" s="284"/>
    </row>
    <row r="61" spans="1:52">
      <c r="A61" s="237"/>
      <c r="B61" s="237"/>
      <c r="C61" s="237"/>
      <c r="D61" s="237"/>
      <c r="E61" s="237"/>
      <c r="F61" s="237"/>
      <c r="G61" s="237"/>
      <c r="H61" s="237"/>
      <c r="I61" s="237"/>
      <c r="J61" s="237"/>
      <c r="K61" s="237"/>
      <c r="L61" s="237"/>
      <c r="M61" s="237"/>
      <c r="N61" s="237"/>
      <c r="O61" s="237"/>
      <c r="P61" s="237"/>
      <c r="Q61" s="237"/>
      <c r="R61" s="237"/>
      <c r="S61" s="237"/>
      <c r="T61" s="237"/>
      <c r="U61" s="237"/>
      <c r="V61" s="237"/>
      <c r="W61" s="237"/>
      <c r="X61" s="237"/>
      <c r="Y61" s="237"/>
      <c r="Z61" s="237"/>
      <c r="AA61" s="237"/>
      <c r="AB61" s="237"/>
      <c r="AC61" s="237"/>
      <c r="AD61" s="237"/>
      <c r="AE61" s="237"/>
      <c r="AF61" s="237"/>
      <c r="AG61" s="237"/>
      <c r="AH61" s="237"/>
      <c r="AI61" s="237"/>
      <c r="AJ61" s="237"/>
      <c r="AK61" s="237"/>
      <c r="AL61" s="237"/>
      <c r="AM61" s="237"/>
      <c r="AN61" s="237"/>
      <c r="AO61" s="237"/>
      <c r="AP61" s="237"/>
      <c r="AQ61" s="237"/>
      <c r="AR61" s="237"/>
      <c r="AS61" s="237"/>
      <c r="AT61" s="237"/>
      <c r="AU61" s="237"/>
      <c r="AV61" s="237"/>
      <c r="AW61" s="237"/>
      <c r="AX61" s="237"/>
      <c r="AY61" s="237"/>
      <c r="AZ61" s="237"/>
    </row>
    <row r="62" spans="1:52">
      <c r="A62" s="237"/>
      <c r="B62" s="237"/>
      <c r="C62" s="237"/>
      <c r="D62" s="237"/>
      <c r="E62" s="237"/>
      <c r="F62" s="237"/>
      <c r="G62" s="237"/>
      <c r="H62" s="237"/>
      <c r="I62" s="237"/>
      <c r="J62" s="237"/>
      <c r="K62" s="237"/>
      <c r="L62" s="237"/>
      <c r="M62" s="237"/>
      <c r="N62" s="237"/>
      <c r="O62" s="237"/>
      <c r="P62" s="237"/>
      <c r="Q62" s="237"/>
      <c r="R62" s="237"/>
      <c r="S62" s="237"/>
      <c r="T62" s="237"/>
      <c r="U62" s="237"/>
      <c r="V62" s="237"/>
      <c r="W62" s="237"/>
      <c r="X62" s="237"/>
      <c r="Y62" s="237"/>
      <c r="Z62" s="237"/>
      <c r="AA62" s="237"/>
      <c r="AB62" s="237"/>
      <c r="AC62" s="237"/>
      <c r="AD62" s="237"/>
      <c r="AE62" s="237"/>
      <c r="AF62" s="237"/>
      <c r="AG62" s="237"/>
      <c r="AH62" s="237"/>
      <c r="AI62" s="237"/>
      <c r="AJ62" s="237"/>
      <c r="AK62" s="237"/>
      <c r="AL62" s="237"/>
      <c r="AM62" s="237"/>
      <c r="AN62" s="237"/>
      <c r="AO62" s="237"/>
      <c r="AP62" s="237"/>
      <c r="AQ62" s="237"/>
      <c r="AR62" s="237"/>
      <c r="AS62" s="237"/>
      <c r="AT62" s="237"/>
      <c r="AU62" s="237"/>
      <c r="AV62" s="237"/>
      <c r="AW62" s="237"/>
      <c r="AX62" s="237"/>
      <c r="AY62" s="237"/>
      <c r="AZ62" s="237"/>
    </row>
    <row r="63" spans="1:52">
      <c r="A63" s="46"/>
      <c r="B63" s="46"/>
      <c r="C63" s="46"/>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46"/>
      <c r="AS63" s="46"/>
      <c r="AT63" s="46"/>
      <c r="AU63" s="46"/>
      <c r="AV63" s="46"/>
      <c r="AW63" s="46"/>
      <c r="AX63" s="46"/>
      <c r="AY63" s="46"/>
      <c r="AZ63" s="46"/>
    </row>
    <row r="64" spans="1:52">
      <c r="A64" s="46"/>
      <c r="B64" s="46"/>
      <c r="C64" s="46"/>
      <c r="D64" s="46"/>
      <c r="E64" s="46"/>
      <c r="F64" s="46"/>
      <c r="G64" s="46"/>
      <c r="H64" s="46"/>
      <c r="I64" s="46"/>
      <c r="J64" s="46"/>
      <c r="K64" s="46"/>
      <c r="L64" s="46"/>
      <c r="M64" s="46"/>
      <c r="N64" s="46"/>
      <c r="O64" s="46"/>
      <c r="P64" s="46"/>
      <c r="Q64" s="46"/>
      <c r="R64" s="46"/>
      <c r="S64" s="46"/>
      <c r="T64" s="46"/>
      <c r="U64" s="46"/>
      <c r="V64" s="46"/>
      <c r="W64" s="46"/>
      <c r="X64" s="46"/>
      <c r="Y64" s="46"/>
      <c r="Z64" s="46"/>
      <c r="AA64" s="46"/>
      <c r="AB64" s="46"/>
      <c r="AC64" s="46"/>
      <c r="AD64" s="46"/>
      <c r="AE64" s="46"/>
      <c r="AF64" s="46"/>
      <c r="AG64" s="46"/>
      <c r="AH64" s="46"/>
      <c r="AI64" s="46"/>
      <c r="AJ64" s="46"/>
      <c r="AK64" s="46"/>
      <c r="AL64" s="46"/>
      <c r="AM64" s="46"/>
      <c r="AN64" s="46"/>
      <c r="AO64" s="46"/>
      <c r="AP64" s="46"/>
      <c r="AQ64" s="46"/>
      <c r="AR64" s="46"/>
      <c r="AS64" s="46"/>
      <c r="AT64" s="46"/>
      <c r="AU64" s="46"/>
      <c r="AV64" s="46"/>
      <c r="AW64" s="46"/>
      <c r="AX64" s="46"/>
      <c r="AY64" s="46"/>
      <c r="AZ64" s="46"/>
    </row>
    <row r="65" spans="1:52">
      <c r="A65" s="284"/>
      <c r="B65" s="284"/>
      <c r="C65" s="284"/>
      <c r="D65" s="284"/>
      <c r="E65" s="284"/>
      <c r="F65" s="284"/>
      <c r="G65" s="284"/>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c r="AL65" s="284"/>
      <c r="AM65" s="284"/>
      <c r="AN65" s="284"/>
      <c r="AO65" s="284"/>
      <c r="AP65" s="284"/>
      <c r="AQ65" s="284"/>
      <c r="AR65" s="284"/>
      <c r="AS65" s="284"/>
      <c r="AT65" s="284"/>
      <c r="AU65" s="284"/>
      <c r="AV65" s="284"/>
      <c r="AW65" s="284"/>
      <c r="AX65" s="284"/>
      <c r="AY65" s="284"/>
      <c r="AZ65" s="284"/>
    </row>
    <row r="66" spans="1:52">
      <c r="A66" s="237"/>
      <c r="B66" s="237"/>
      <c r="C66" s="237"/>
      <c r="D66" s="237"/>
      <c r="E66" s="237"/>
      <c r="F66" s="237"/>
      <c r="G66" s="237"/>
      <c r="H66" s="237"/>
      <c r="I66" s="237"/>
      <c r="J66" s="237"/>
      <c r="K66" s="237"/>
      <c r="L66" s="237"/>
      <c r="M66" s="237"/>
      <c r="N66" s="237"/>
      <c r="O66" s="237"/>
      <c r="P66" s="237"/>
      <c r="Q66" s="237"/>
      <c r="R66" s="237"/>
      <c r="S66" s="237"/>
      <c r="T66" s="237"/>
      <c r="U66" s="237"/>
      <c r="V66" s="237"/>
      <c r="W66" s="237"/>
      <c r="X66" s="237"/>
      <c r="Y66" s="237"/>
      <c r="Z66" s="237"/>
      <c r="AA66" s="237"/>
      <c r="AB66" s="237"/>
      <c r="AC66" s="237"/>
      <c r="AD66" s="237"/>
      <c r="AE66" s="237"/>
      <c r="AF66" s="237"/>
      <c r="AG66" s="237"/>
      <c r="AH66" s="237"/>
      <c r="AI66" s="237"/>
      <c r="AJ66" s="237"/>
      <c r="AK66" s="237"/>
      <c r="AL66" s="237"/>
      <c r="AM66" s="237"/>
      <c r="AN66" s="237"/>
      <c r="AO66" s="237"/>
      <c r="AP66" s="237"/>
      <c r="AQ66" s="237"/>
      <c r="AR66" s="237"/>
      <c r="AS66" s="237"/>
      <c r="AT66" s="237"/>
      <c r="AU66" s="237"/>
      <c r="AV66" s="237"/>
      <c r="AW66" s="237"/>
      <c r="AX66" s="237"/>
      <c r="AY66" s="237"/>
      <c r="AZ66" s="237"/>
    </row>
    <row r="67" spans="1:52">
      <c r="A67" s="237"/>
      <c r="B67" s="237"/>
      <c r="C67" s="237"/>
      <c r="D67" s="237"/>
      <c r="E67" s="237"/>
      <c r="F67" s="237"/>
      <c r="G67" s="237"/>
      <c r="H67" s="237"/>
      <c r="I67" s="237"/>
      <c r="J67" s="237"/>
      <c r="K67" s="237"/>
      <c r="L67" s="237"/>
      <c r="M67" s="237"/>
      <c r="N67" s="237"/>
      <c r="O67" s="237"/>
      <c r="P67" s="237"/>
      <c r="Q67" s="237"/>
      <c r="R67" s="237"/>
      <c r="S67" s="237"/>
      <c r="T67" s="237"/>
      <c r="U67" s="237"/>
      <c r="V67" s="237"/>
      <c r="W67" s="237"/>
      <c r="X67" s="237"/>
      <c r="Y67" s="237"/>
      <c r="Z67" s="237"/>
      <c r="AA67" s="237"/>
      <c r="AB67" s="237"/>
      <c r="AC67" s="237"/>
      <c r="AD67" s="237"/>
      <c r="AE67" s="237"/>
      <c r="AF67" s="237"/>
      <c r="AG67" s="237"/>
      <c r="AH67" s="237"/>
      <c r="AI67" s="237"/>
      <c r="AJ67" s="237"/>
      <c r="AK67" s="237"/>
      <c r="AL67" s="237"/>
      <c r="AM67" s="237"/>
      <c r="AN67" s="237"/>
      <c r="AO67" s="237"/>
      <c r="AP67" s="237"/>
      <c r="AQ67" s="237"/>
      <c r="AR67" s="237"/>
      <c r="AS67" s="237"/>
      <c r="AT67" s="237"/>
      <c r="AU67" s="237"/>
      <c r="AV67" s="237"/>
      <c r="AW67" s="237"/>
      <c r="AX67" s="237"/>
      <c r="AY67" s="237"/>
      <c r="AZ67" s="237"/>
    </row>
    <row r="68" spans="1:52">
      <c r="A68" s="46"/>
      <c r="B68" s="46"/>
      <c r="C68" s="46"/>
      <c r="D68" s="46"/>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c r="AV68" s="46"/>
      <c r="AW68" s="46"/>
      <c r="AX68" s="46"/>
      <c r="AY68" s="46"/>
      <c r="AZ68" s="46"/>
    </row>
    <row r="69" spans="1:52">
      <c r="A69" s="46"/>
      <c r="B69" s="46"/>
      <c r="C69" s="46"/>
      <c r="D69" s="46"/>
      <c r="E69" s="46"/>
      <c r="F69" s="46"/>
      <c r="G69" s="46"/>
      <c r="H69" s="46"/>
      <c r="I69" s="46"/>
      <c r="J69" s="46"/>
      <c r="K69" s="46"/>
      <c r="L69" s="46"/>
      <c r="M69" s="46"/>
      <c r="N69" s="46"/>
      <c r="O69" s="46"/>
      <c r="P69" s="46"/>
      <c r="Q69" s="46"/>
      <c r="R69" s="46"/>
      <c r="S69" s="46"/>
      <c r="T69" s="46"/>
      <c r="U69" s="46"/>
      <c r="V69" s="46"/>
      <c r="W69" s="46"/>
      <c r="X69" s="46"/>
      <c r="Y69" s="46"/>
      <c r="Z69" s="46"/>
      <c r="AA69" s="46"/>
      <c r="AB69" s="46"/>
      <c r="AC69" s="46"/>
      <c r="AD69" s="46"/>
      <c r="AE69" s="46"/>
      <c r="AF69" s="46"/>
      <c r="AG69" s="46"/>
      <c r="AH69" s="46"/>
      <c r="AI69" s="46"/>
      <c r="AJ69" s="46"/>
      <c r="AK69" s="46"/>
      <c r="AL69" s="46"/>
      <c r="AM69" s="46"/>
      <c r="AN69" s="46"/>
      <c r="AO69" s="46"/>
      <c r="AP69" s="46"/>
      <c r="AQ69" s="46"/>
      <c r="AR69" s="46"/>
      <c r="AS69" s="46"/>
      <c r="AT69" s="46"/>
      <c r="AU69" s="46"/>
      <c r="AV69" s="46"/>
      <c r="AW69" s="46"/>
      <c r="AX69" s="46"/>
      <c r="AY69" s="46"/>
      <c r="AZ69" s="46"/>
    </row>
    <row r="70" spans="1:52">
      <c r="A70" s="284"/>
      <c r="B70" s="284"/>
      <c r="C70" s="284"/>
      <c r="D70" s="284"/>
      <c r="E70" s="284"/>
      <c r="F70" s="284"/>
      <c r="G70" s="284"/>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c r="AL70" s="284"/>
      <c r="AM70" s="284"/>
      <c r="AN70" s="284"/>
      <c r="AO70" s="284"/>
      <c r="AP70" s="284"/>
      <c r="AQ70" s="284"/>
      <c r="AR70" s="284"/>
      <c r="AS70" s="284"/>
      <c r="AT70" s="284"/>
      <c r="AU70" s="284"/>
      <c r="AV70" s="284"/>
      <c r="AW70" s="284"/>
      <c r="AX70" s="284"/>
      <c r="AY70" s="284"/>
      <c r="AZ70" s="284"/>
    </row>
    <row r="71" spans="1:52">
      <c r="A71" s="237"/>
      <c r="B71" s="237"/>
      <c r="C71" s="237"/>
      <c r="D71" s="237"/>
      <c r="E71" s="237"/>
      <c r="F71" s="237"/>
      <c r="G71" s="237"/>
      <c r="H71" s="237"/>
      <c r="I71" s="237"/>
      <c r="J71" s="237"/>
      <c r="K71" s="237"/>
      <c r="L71" s="237"/>
      <c r="M71" s="237"/>
      <c r="N71" s="237"/>
      <c r="O71" s="237"/>
      <c r="P71" s="237"/>
      <c r="Q71" s="237"/>
      <c r="R71" s="237"/>
      <c r="S71" s="237"/>
      <c r="T71" s="237"/>
      <c r="U71" s="237"/>
      <c r="V71" s="237"/>
      <c r="W71" s="237"/>
      <c r="X71" s="237"/>
      <c r="Y71" s="237"/>
      <c r="Z71" s="237"/>
      <c r="AA71" s="237"/>
      <c r="AB71" s="237"/>
      <c r="AC71" s="237"/>
      <c r="AD71" s="237"/>
      <c r="AE71" s="237"/>
      <c r="AF71" s="237"/>
      <c r="AG71" s="237"/>
      <c r="AH71" s="237"/>
      <c r="AI71" s="237"/>
      <c r="AJ71" s="237"/>
      <c r="AK71" s="237"/>
      <c r="AL71" s="237"/>
      <c r="AM71" s="237"/>
      <c r="AN71" s="237"/>
      <c r="AO71" s="237"/>
      <c r="AP71" s="237"/>
      <c r="AQ71" s="237"/>
      <c r="AR71" s="237"/>
      <c r="AS71" s="237"/>
      <c r="AT71" s="237"/>
      <c r="AU71" s="237"/>
      <c r="AV71" s="237"/>
      <c r="AW71" s="237"/>
      <c r="AX71" s="237"/>
      <c r="AY71" s="237"/>
      <c r="AZ71" s="237"/>
    </row>
    <row r="72" spans="1:52">
      <c r="A72" s="237"/>
      <c r="B72" s="237"/>
      <c r="C72" s="237"/>
      <c r="D72" s="237"/>
      <c r="E72" s="237"/>
      <c r="F72" s="237"/>
      <c r="G72" s="237"/>
      <c r="H72" s="237"/>
      <c r="I72" s="237"/>
      <c r="J72" s="237"/>
      <c r="K72" s="237"/>
      <c r="L72" s="237"/>
      <c r="M72" s="237"/>
      <c r="N72" s="237"/>
      <c r="O72" s="237"/>
      <c r="P72" s="237"/>
      <c r="Q72" s="237"/>
      <c r="R72" s="237"/>
      <c r="S72" s="237"/>
      <c r="T72" s="237"/>
      <c r="U72" s="237"/>
      <c r="V72" s="237"/>
      <c r="W72" s="237"/>
      <c r="X72" s="237"/>
      <c r="Y72" s="237"/>
      <c r="Z72" s="237"/>
      <c r="AA72" s="237"/>
      <c r="AB72" s="237"/>
      <c r="AC72" s="237"/>
      <c r="AD72" s="237"/>
      <c r="AE72" s="237"/>
      <c r="AF72" s="237"/>
      <c r="AG72" s="237"/>
      <c r="AH72" s="237"/>
      <c r="AI72" s="237"/>
      <c r="AJ72" s="237"/>
      <c r="AK72" s="237"/>
      <c r="AL72" s="237"/>
      <c r="AM72" s="237"/>
      <c r="AN72" s="237"/>
      <c r="AO72" s="237"/>
      <c r="AP72" s="237"/>
      <c r="AQ72" s="237"/>
      <c r="AR72" s="237"/>
      <c r="AS72" s="237"/>
      <c r="AT72" s="237"/>
      <c r="AU72" s="237"/>
      <c r="AV72" s="237"/>
      <c r="AW72" s="237"/>
      <c r="AX72" s="237"/>
      <c r="AY72" s="237"/>
      <c r="AZ72" s="237"/>
    </row>
    <row r="73" spans="1:52">
      <c r="A73" s="46"/>
      <c r="B73" s="46"/>
      <c r="C73" s="46"/>
      <c r="D73" s="46"/>
      <c r="E73" s="46"/>
      <c r="F73" s="46"/>
      <c r="G73" s="46"/>
      <c r="H73" s="46"/>
      <c r="I73" s="46"/>
      <c r="J73" s="46"/>
      <c r="K73" s="46"/>
      <c r="L73" s="46"/>
      <c r="M73" s="46"/>
      <c r="N73" s="46"/>
      <c r="O73" s="46"/>
      <c r="P73" s="46"/>
      <c r="Q73" s="46"/>
      <c r="R73" s="46"/>
      <c r="S73" s="46"/>
      <c r="T73" s="46"/>
      <c r="U73" s="46"/>
      <c r="V73" s="46"/>
      <c r="W73" s="46"/>
      <c r="X73" s="46"/>
      <c r="Y73" s="46"/>
      <c r="Z73" s="46"/>
      <c r="AA73" s="46"/>
      <c r="AB73" s="46"/>
      <c r="AC73" s="46"/>
      <c r="AD73" s="46"/>
      <c r="AE73" s="46"/>
      <c r="AF73" s="46"/>
      <c r="AG73" s="46"/>
      <c r="AH73" s="46"/>
      <c r="AI73" s="46"/>
      <c r="AJ73" s="46"/>
      <c r="AK73" s="46"/>
      <c r="AL73" s="46"/>
      <c r="AM73" s="46"/>
      <c r="AN73" s="46"/>
      <c r="AO73" s="46"/>
      <c r="AP73" s="46"/>
      <c r="AQ73" s="46"/>
      <c r="AR73" s="46"/>
      <c r="AS73" s="46"/>
      <c r="AT73" s="46"/>
      <c r="AU73" s="46"/>
      <c r="AV73" s="46"/>
      <c r="AW73" s="46"/>
      <c r="AX73" s="46"/>
      <c r="AY73" s="46"/>
      <c r="AZ73" s="46"/>
    </row>
    <row r="74" spans="1:52">
      <c r="A74" s="46"/>
      <c r="B74" s="46"/>
      <c r="C74" s="46"/>
      <c r="D74" s="46"/>
      <c r="E74" s="46"/>
      <c r="F74" s="46"/>
      <c r="G74" s="46"/>
      <c r="H74" s="46"/>
      <c r="I74" s="46"/>
      <c r="J74" s="46"/>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row>
    <row r="75" spans="1:52">
      <c r="A75" s="284"/>
      <c r="B75" s="284"/>
      <c r="C75" s="284"/>
      <c r="D75" s="284"/>
      <c r="E75" s="284"/>
      <c r="F75" s="284"/>
      <c r="G75" s="284"/>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c r="AL75" s="284"/>
      <c r="AM75" s="284"/>
      <c r="AN75" s="284"/>
      <c r="AO75" s="284"/>
      <c r="AP75" s="284"/>
      <c r="AQ75" s="284"/>
      <c r="AR75" s="284"/>
      <c r="AS75" s="284"/>
      <c r="AT75" s="284"/>
      <c r="AU75" s="284"/>
      <c r="AV75" s="284"/>
      <c r="AW75" s="284"/>
      <c r="AX75" s="284"/>
      <c r="AY75" s="284"/>
      <c r="AZ75" s="284"/>
    </row>
    <row r="76" spans="1:52">
      <c r="A76" s="237"/>
      <c r="B76" s="237"/>
      <c r="C76" s="237"/>
      <c r="D76" s="237"/>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row>
    <row r="77" spans="1:52">
      <c r="A77" s="237"/>
      <c r="B77" s="237"/>
      <c r="C77" s="237"/>
      <c r="D77" s="237"/>
      <c r="E77" s="237"/>
      <c r="F77" s="237"/>
      <c r="G77" s="237"/>
      <c r="H77" s="237"/>
      <c r="I77" s="237"/>
      <c r="J77" s="237"/>
      <c r="K77" s="237"/>
      <c r="L77" s="237"/>
      <c r="M77" s="237"/>
      <c r="N77" s="237"/>
      <c r="O77" s="237"/>
      <c r="P77" s="237"/>
      <c r="Q77" s="237"/>
      <c r="R77" s="237"/>
      <c r="S77" s="237"/>
      <c r="T77" s="237"/>
      <c r="U77" s="237"/>
      <c r="V77" s="237"/>
      <c r="W77" s="237"/>
      <c r="X77" s="237"/>
      <c r="Y77" s="237"/>
      <c r="Z77" s="237"/>
      <c r="AA77" s="237"/>
      <c r="AB77" s="237"/>
      <c r="AC77" s="237"/>
      <c r="AD77" s="237"/>
      <c r="AE77" s="237"/>
      <c r="AF77" s="237"/>
      <c r="AG77" s="237"/>
      <c r="AH77" s="237"/>
      <c r="AI77" s="237"/>
      <c r="AJ77" s="237"/>
      <c r="AK77" s="237"/>
      <c r="AL77" s="237"/>
      <c r="AM77" s="237"/>
      <c r="AN77" s="237"/>
      <c r="AO77" s="237"/>
      <c r="AP77" s="237"/>
      <c r="AQ77" s="237"/>
      <c r="AR77" s="237"/>
      <c r="AS77" s="237"/>
      <c r="AT77" s="237"/>
      <c r="AU77" s="237"/>
      <c r="AV77" s="237"/>
      <c r="AW77" s="237"/>
      <c r="AX77" s="237"/>
      <c r="AY77" s="237"/>
      <c r="AZ77" s="237"/>
    </row>
    <row r="78" spans="1:52">
      <c r="A78" s="46"/>
      <c r="B78" s="46"/>
      <c r="C78" s="46"/>
      <c r="D78" s="46"/>
      <c r="E78" s="46"/>
      <c r="F78" s="46"/>
      <c r="G78" s="46"/>
      <c r="H78" s="46"/>
      <c r="I78" s="46"/>
      <c r="J78" s="46"/>
      <c r="K78" s="46"/>
      <c r="L78" s="46"/>
      <c r="M78" s="46"/>
      <c r="N78" s="46"/>
      <c r="O78" s="46"/>
      <c r="P78" s="46"/>
      <c r="Q78" s="46"/>
      <c r="R78" s="46"/>
      <c r="S78" s="46"/>
      <c r="T78" s="46"/>
      <c r="U78" s="46"/>
      <c r="V78" s="46"/>
      <c r="W78" s="46"/>
      <c r="X78" s="46"/>
      <c r="Y78" s="46"/>
      <c r="Z78" s="46"/>
      <c r="AA78" s="46"/>
      <c r="AB78" s="46"/>
      <c r="AC78" s="46"/>
      <c r="AD78" s="46"/>
      <c r="AE78" s="46"/>
      <c r="AF78" s="46"/>
      <c r="AG78" s="46"/>
      <c r="AH78" s="46"/>
      <c r="AI78" s="46"/>
      <c r="AJ78" s="46"/>
      <c r="AK78" s="46"/>
      <c r="AL78" s="46"/>
      <c r="AM78" s="46"/>
      <c r="AN78" s="46"/>
      <c r="AO78" s="46"/>
      <c r="AP78" s="46"/>
      <c r="AQ78" s="46"/>
      <c r="AR78" s="46"/>
      <c r="AS78" s="46"/>
      <c r="AT78" s="46"/>
      <c r="AU78" s="46"/>
      <c r="AV78" s="46"/>
      <c r="AW78" s="46"/>
      <c r="AX78" s="46"/>
      <c r="AY78" s="46"/>
      <c r="AZ78" s="46"/>
    </row>
    <row r="79" spans="1:52">
      <c r="A79" s="46"/>
      <c r="B79" s="46"/>
      <c r="C79" s="46"/>
      <c r="D79" s="46"/>
      <c r="E79" s="46"/>
      <c r="F79" s="46"/>
      <c r="G79" s="46"/>
      <c r="H79" s="46"/>
      <c r="I79" s="46"/>
      <c r="J79" s="46"/>
      <c r="K79" s="46"/>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row>
    <row r="80" spans="1:52">
      <c r="A80" s="284"/>
      <c r="B80" s="284"/>
      <c r="C80" s="284"/>
      <c r="D80" s="284"/>
      <c r="E80" s="284"/>
      <c r="F80" s="284"/>
      <c r="G80" s="284"/>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c r="AL80" s="284"/>
      <c r="AM80" s="284"/>
      <c r="AN80" s="284"/>
      <c r="AO80" s="284"/>
      <c r="AP80" s="284"/>
      <c r="AQ80" s="284"/>
      <c r="AR80" s="284"/>
      <c r="AS80" s="284"/>
      <c r="AT80" s="284"/>
      <c r="AU80" s="284"/>
      <c r="AV80" s="284"/>
      <c r="AW80" s="284"/>
      <c r="AX80" s="284"/>
      <c r="AY80" s="284"/>
      <c r="AZ80" s="284"/>
    </row>
    <row r="81" spans="1:52">
      <c r="A81" s="237"/>
      <c r="B81" s="237"/>
      <c r="C81" s="237"/>
      <c r="D81" s="237"/>
      <c r="E81" s="237"/>
      <c r="F81" s="237"/>
      <c r="G81" s="237"/>
      <c r="H81" s="237"/>
      <c r="I81" s="237"/>
      <c r="J81" s="237"/>
      <c r="K81" s="237"/>
      <c r="L81" s="237"/>
      <c r="M81" s="237"/>
      <c r="N81" s="237"/>
      <c r="O81" s="237"/>
      <c r="P81" s="237"/>
      <c r="Q81" s="237"/>
      <c r="R81" s="237"/>
      <c r="S81" s="237"/>
      <c r="T81" s="237"/>
      <c r="U81" s="237"/>
      <c r="V81" s="237"/>
      <c r="W81" s="237"/>
      <c r="X81" s="237"/>
      <c r="Y81" s="237"/>
      <c r="Z81" s="237"/>
      <c r="AA81" s="237"/>
      <c r="AB81" s="237"/>
      <c r="AC81" s="237"/>
      <c r="AD81" s="237"/>
      <c r="AE81" s="237"/>
      <c r="AF81" s="237"/>
      <c r="AG81" s="237"/>
      <c r="AH81" s="237"/>
      <c r="AI81" s="237"/>
      <c r="AJ81" s="237"/>
      <c r="AK81" s="237"/>
      <c r="AL81" s="237"/>
      <c r="AM81" s="237"/>
      <c r="AN81" s="237"/>
      <c r="AO81" s="237"/>
      <c r="AP81" s="237"/>
      <c r="AQ81" s="237"/>
      <c r="AR81" s="237"/>
      <c r="AS81" s="237"/>
      <c r="AT81" s="237"/>
      <c r="AU81" s="237"/>
      <c r="AV81" s="237"/>
      <c r="AW81" s="237"/>
      <c r="AX81" s="237"/>
      <c r="AY81" s="237"/>
      <c r="AZ81" s="237"/>
    </row>
    <row r="82" spans="1:52">
      <c r="A82" s="237"/>
      <c r="B82" s="237"/>
      <c r="C82" s="237"/>
      <c r="D82" s="237"/>
      <c r="E82" s="237"/>
      <c r="F82" s="237"/>
      <c r="G82" s="237"/>
      <c r="H82" s="237"/>
      <c r="I82" s="237"/>
      <c r="J82" s="237"/>
      <c r="K82" s="237"/>
      <c r="L82" s="237"/>
      <c r="M82" s="237"/>
      <c r="N82" s="237"/>
      <c r="O82" s="237"/>
      <c r="P82" s="237"/>
      <c r="Q82" s="237"/>
      <c r="R82" s="237"/>
      <c r="S82" s="237"/>
      <c r="T82" s="237"/>
      <c r="U82" s="237"/>
      <c r="V82" s="237"/>
      <c r="W82" s="237"/>
      <c r="X82" s="237"/>
      <c r="Y82" s="237"/>
      <c r="Z82" s="237"/>
      <c r="AA82" s="237"/>
      <c r="AB82" s="237"/>
      <c r="AC82" s="237"/>
      <c r="AD82" s="237"/>
      <c r="AE82" s="237"/>
      <c r="AF82" s="237"/>
      <c r="AG82" s="237"/>
      <c r="AH82" s="237"/>
      <c r="AI82" s="237"/>
      <c r="AJ82" s="237"/>
      <c r="AK82" s="237"/>
      <c r="AL82" s="237"/>
      <c r="AM82" s="237"/>
      <c r="AN82" s="237"/>
      <c r="AO82" s="237"/>
      <c r="AP82" s="237"/>
      <c r="AQ82" s="237"/>
      <c r="AR82" s="237"/>
      <c r="AS82" s="237"/>
      <c r="AT82" s="237"/>
      <c r="AU82" s="237"/>
      <c r="AV82" s="237"/>
      <c r="AW82" s="237"/>
      <c r="AX82" s="237"/>
      <c r="AY82" s="237"/>
      <c r="AZ82" s="237"/>
    </row>
    <row r="83" spans="1:52">
      <c r="A83" s="46"/>
      <c r="B83" s="46"/>
      <c r="C83" s="46"/>
      <c r="D83" s="46"/>
      <c r="E83" s="46"/>
      <c r="F83" s="46"/>
      <c r="G83" s="46"/>
      <c r="H83" s="46"/>
      <c r="I83" s="46"/>
      <c r="J83" s="46"/>
      <c r="K83" s="46"/>
      <c r="L83" s="46"/>
      <c r="M83" s="46"/>
      <c r="N83" s="46"/>
      <c r="O83" s="46"/>
      <c r="P83" s="46"/>
      <c r="Q83" s="46"/>
      <c r="R83" s="46"/>
      <c r="S83" s="46"/>
      <c r="T83" s="46"/>
      <c r="U83" s="46"/>
      <c r="V83" s="46"/>
      <c r="W83" s="46"/>
      <c r="X83" s="46"/>
      <c r="Y83" s="46"/>
      <c r="Z83" s="46"/>
      <c r="AA83" s="46"/>
      <c r="AB83" s="46"/>
      <c r="AC83" s="46"/>
      <c r="AD83" s="46"/>
      <c r="AE83" s="46"/>
      <c r="AF83" s="46"/>
      <c r="AG83" s="46"/>
      <c r="AH83" s="46"/>
      <c r="AI83" s="46"/>
      <c r="AJ83" s="46"/>
      <c r="AK83" s="46"/>
      <c r="AL83" s="46"/>
      <c r="AM83" s="46"/>
      <c r="AN83" s="46"/>
      <c r="AO83" s="46"/>
      <c r="AP83" s="46"/>
      <c r="AQ83" s="46"/>
      <c r="AR83" s="46"/>
      <c r="AS83" s="46"/>
      <c r="AT83" s="46"/>
      <c r="AU83" s="46"/>
      <c r="AV83" s="46"/>
      <c r="AW83" s="46"/>
      <c r="AX83" s="46"/>
      <c r="AY83" s="46"/>
      <c r="AZ83" s="46"/>
    </row>
    <row r="84" spans="1:52">
      <c r="A84" s="46"/>
      <c r="B84" s="46"/>
      <c r="C84" s="46"/>
      <c r="D84" s="46"/>
      <c r="E84" s="46"/>
      <c r="F84" s="46"/>
      <c r="G84" s="46"/>
      <c r="H84" s="46"/>
      <c r="I84" s="46"/>
      <c r="J84" s="46"/>
      <c r="K84" s="46"/>
      <c r="L84" s="46"/>
      <c r="M84" s="46"/>
      <c r="N84" s="46"/>
      <c r="O84" s="46"/>
      <c r="P84" s="46"/>
      <c r="Q84" s="46"/>
      <c r="R84" s="46"/>
      <c r="S84" s="46"/>
      <c r="T84" s="46"/>
      <c r="U84" s="46"/>
      <c r="V84" s="46"/>
      <c r="W84" s="46"/>
      <c r="X84" s="46"/>
      <c r="Y84" s="46"/>
      <c r="Z84" s="46"/>
      <c r="AA84" s="46"/>
      <c r="AB84" s="46"/>
      <c r="AC84" s="46"/>
      <c r="AD84" s="46"/>
      <c r="AE84" s="46"/>
      <c r="AF84" s="46"/>
      <c r="AG84" s="46"/>
      <c r="AH84" s="46"/>
      <c r="AI84" s="46"/>
      <c r="AJ84" s="46"/>
      <c r="AK84" s="46"/>
      <c r="AL84" s="46"/>
      <c r="AM84" s="46"/>
      <c r="AN84" s="46"/>
      <c r="AO84" s="46"/>
      <c r="AP84" s="46"/>
      <c r="AQ84" s="46"/>
      <c r="AR84" s="46"/>
      <c r="AS84" s="46"/>
      <c r="AT84" s="46"/>
      <c r="AU84" s="46"/>
      <c r="AV84" s="46"/>
      <c r="AW84" s="46"/>
      <c r="AX84" s="46"/>
      <c r="AY84" s="46"/>
      <c r="AZ84" s="46"/>
    </row>
    <row r="85" spans="1:52">
      <c r="A85" s="284"/>
      <c r="B85" s="284"/>
      <c r="C85" s="284"/>
      <c r="D85" s="284"/>
      <c r="E85" s="284"/>
      <c r="F85" s="284"/>
      <c r="G85" s="284"/>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c r="AL85" s="284"/>
      <c r="AM85" s="284"/>
      <c r="AN85" s="284"/>
      <c r="AO85" s="284"/>
      <c r="AP85" s="284"/>
      <c r="AQ85" s="284"/>
      <c r="AR85" s="284"/>
      <c r="AS85" s="284"/>
      <c r="AT85" s="284"/>
      <c r="AU85" s="284"/>
      <c r="AV85" s="284"/>
      <c r="AW85" s="284"/>
      <c r="AX85" s="284"/>
      <c r="AY85" s="284"/>
      <c r="AZ85" s="284"/>
    </row>
    <row r="86" spans="1:52">
      <c r="A86" s="237"/>
      <c r="B86" s="237"/>
      <c r="C86" s="237"/>
      <c r="D86" s="237"/>
      <c r="E86" s="237"/>
      <c r="F86" s="237"/>
      <c r="G86" s="237"/>
      <c r="H86" s="237"/>
      <c r="I86" s="237"/>
      <c r="J86" s="237"/>
      <c r="K86" s="237"/>
      <c r="L86" s="237"/>
      <c r="M86" s="237"/>
      <c r="N86" s="237"/>
      <c r="O86" s="237"/>
      <c r="P86" s="237"/>
      <c r="Q86" s="237"/>
      <c r="R86" s="237"/>
      <c r="S86" s="237"/>
      <c r="T86" s="237"/>
      <c r="U86" s="237"/>
      <c r="V86" s="237"/>
      <c r="W86" s="237"/>
      <c r="X86" s="237"/>
      <c r="Y86" s="237"/>
      <c r="Z86" s="237"/>
      <c r="AA86" s="237"/>
      <c r="AB86" s="237"/>
      <c r="AC86" s="237"/>
      <c r="AD86" s="237"/>
      <c r="AE86" s="237"/>
      <c r="AF86" s="237"/>
      <c r="AG86" s="237"/>
      <c r="AH86" s="237"/>
      <c r="AI86" s="237"/>
      <c r="AJ86" s="237"/>
      <c r="AK86" s="237"/>
      <c r="AL86" s="237"/>
      <c r="AM86" s="237"/>
      <c r="AN86" s="237"/>
      <c r="AO86" s="237"/>
      <c r="AP86" s="237"/>
      <c r="AQ86" s="237"/>
      <c r="AR86" s="237"/>
      <c r="AS86" s="237"/>
      <c r="AT86" s="237"/>
      <c r="AU86" s="237"/>
      <c r="AV86" s="237"/>
      <c r="AW86" s="237"/>
      <c r="AX86" s="237"/>
      <c r="AY86" s="237"/>
      <c r="AZ86" s="237"/>
    </row>
    <row r="87" spans="1:52">
      <c r="A87" s="237"/>
      <c r="B87" s="237"/>
      <c r="C87" s="237"/>
      <c r="D87" s="237"/>
      <c r="E87" s="237"/>
      <c r="F87" s="237"/>
      <c r="G87" s="237"/>
      <c r="H87" s="237"/>
      <c r="I87" s="237"/>
      <c r="J87" s="237"/>
      <c r="K87" s="237"/>
      <c r="L87" s="237"/>
      <c r="M87" s="237"/>
      <c r="N87" s="237"/>
      <c r="O87" s="237"/>
      <c r="P87" s="237"/>
      <c r="Q87" s="237"/>
      <c r="R87" s="237"/>
      <c r="S87" s="237"/>
      <c r="T87" s="237"/>
      <c r="U87" s="237"/>
      <c r="V87" s="237"/>
      <c r="W87" s="237"/>
      <c r="X87" s="237"/>
      <c r="Y87" s="237"/>
      <c r="Z87" s="237"/>
      <c r="AA87" s="237"/>
      <c r="AB87" s="237"/>
      <c r="AC87" s="237"/>
      <c r="AD87" s="237"/>
      <c r="AE87" s="237"/>
      <c r="AF87" s="237"/>
      <c r="AG87" s="237"/>
      <c r="AH87" s="237"/>
      <c r="AI87" s="237"/>
      <c r="AJ87" s="237"/>
      <c r="AK87" s="237"/>
      <c r="AL87" s="237"/>
      <c r="AM87" s="237"/>
      <c r="AN87" s="237"/>
      <c r="AO87" s="237"/>
      <c r="AP87" s="237"/>
      <c r="AQ87" s="237"/>
      <c r="AR87" s="237"/>
      <c r="AS87" s="237"/>
      <c r="AT87" s="237"/>
      <c r="AU87" s="237"/>
      <c r="AV87" s="237"/>
      <c r="AW87" s="237"/>
      <c r="AX87" s="237"/>
      <c r="AY87" s="237"/>
      <c r="AZ87" s="237"/>
    </row>
    <row r="88" spans="1:52">
      <c r="A88" s="46"/>
      <c r="B88" s="46"/>
      <c r="C88" s="46"/>
      <c r="D88" s="46"/>
      <c r="E88" s="46"/>
      <c r="F88" s="46"/>
      <c r="G88" s="46"/>
      <c r="H88" s="46"/>
      <c r="I88" s="46"/>
      <c r="J88" s="46"/>
      <c r="K88" s="46"/>
      <c r="L88" s="46"/>
      <c r="M88" s="46"/>
      <c r="N88" s="46"/>
      <c r="O88" s="46"/>
      <c r="P88" s="46"/>
      <c r="Q88" s="46"/>
      <c r="R88" s="46"/>
      <c r="S88" s="46"/>
      <c r="T88" s="46"/>
      <c r="U88" s="46"/>
      <c r="V88" s="46"/>
      <c r="W88" s="46"/>
      <c r="X88" s="46"/>
      <c r="Y88" s="46"/>
      <c r="Z88" s="46"/>
      <c r="AA88" s="46"/>
      <c r="AB88" s="46"/>
      <c r="AC88" s="46"/>
      <c r="AD88" s="46"/>
      <c r="AE88" s="46"/>
      <c r="AF88" s="46"/>
      <c r="AG88" s="46"/>
      <c r="AH88" s="46"/>
      <c r="AI88" s="46"/>
      <c r="AJ88" s="46"/>
      <c r="AK88" s="46"/>
      <c r="AL88" s="46"/>
      <c r="AM88" s="46"/>
      <c r="AN88" s="46"/>
      <c r="AO88" s="46"/>
      <c r="AP88" s="46"/>
      <c r="AQ88" s="46"/>
      <c r="AR88" s="46"/>
      <c r="AS88" s="46"/>
      <c r="AT88" s="46"/>
      <c r="AU88" s="46"/>
      <c r="AV88" s="46"/>
      <c r="AW88" s="46"/>
      <c r="AX88" s="46"/>
      <c r="AY88" s="46"/>
      <c r="AZ88" s="46"/>
    </row>
    <row r="89" spans="1:52">
      <c r="A89" s="46"/>
      <c r="B89" s="46"/>
      <c r="C89" s="46"/>
      <c r="D89" s="46"/>
      <c r="E89" s="46"/>
      <c r="F89" s="46"/>
      <c r="G89" s="46"/>
      <c r="H89" s="46"/>
      <c r="I89" s="46"/>
      <c r="J89" s="46"/>
      <c r="K89" s="46"/>
      <c r="L89" s="46"/>
      <c r="M89" s="46"/>
      <c r="N89" s="46"/>
      <c r="O89" s="46"/>
      <c r="P89" s="46"/>
      <c r="Q89" s="46"/>
      <c r="R89" s="46"/>
      <c r="S89" s="46"/>
      <c r="T89" s="46"/>
      <c r="U89" s="46"/>
      <c r="V89" s="46"/>
      <c r="W89" s="46"/>
      <c r="X89" s="46"/>
      <c r="Y89" s="46"/>
      <c r="Z89" s="46"/>
      <c r="AA89" s="46"/>
      <c r="AB89" s="46"/>
      <c r="AC89" s="46"/>
      <c r="AD89" s="46"/>
      <c r="AE89" s="46"/>
      <c r="AF89" s="46"/>
      <c r="AG89" s="46"/>
      <c r="AH89" s="46"/>
      <c r="AI89" s="46"/>
      <c r="AJ89" s="46"/>
      <c r="AK89" s="46"/>
      <c r="AL89" s="46"/>
      <c r="AM89" s="46"/>
      <c r="AN89" s="46"/>
      <c r="AO89" s="46"/>
      <c r="AP89" s="46"/>
      <c r="AQ89" s="46"/>
      <c r="AR89" s="46"/>
      <c r="AS89" s="46"/>
      <c r="AT89" s="46"/>
      <c r="AU89" s="46"/>
      <c r="AV89" s="46"/>
      <c r="AW89" s="46"/>
      <c r="AX89" s="46"/>
      <c r="AY89" s="46"/>
      <c r="AZ89" s="46"/>
    </row>
    <row r="90" spans="1:52">
      <c r="A90" s="284"/>
      <c r="B90" s="284"/>
      <c r="C90" s="284"/>
      <c r="D90" s="284"/>
      <c r="E90" s="284"/>
      <c r="F90" s="284"/>
      <c r="G90" s="284"/>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c r="AL90" s="284"/>
      <c r="AM90" s="284"/>
      <c r="AN90" s="284"/>
      <c r="AO90" s="284"/>
      <c r="AP90" s="284"/>
      <c r="AQ90" s="284"/>
      <c r="AR90" s="284"/>
      <c r="AS90" s="284"/>
      <c r="AT90" s="284"/>
      <c r="AU90" s="284"/>
      <c r="AV90" s="284"/>
      <c r="AW90" s="284"/>
      <c r="AX90" s="284"/>
      <c r="AY90" s="284"/>
      <c r="AZ90" s="284"/>
    </row>
    <row r="91" spans="1:52">
      <c r="A91" s="237"/>
      <c r="B91" s="237"/>
      <c r="C91" s="237"/>
      <c r="D91" s="237"/>
      <c r="E91" s="237"/>
      <c r="F91" s="237"/>
      <c r="G91" s="237"/>
      <c r="H91" s="237"/>
      <c r="I91" s="237"/>
      <c r="J91" s="237"/>
      <c r="K91" s="237"/>
      <c r="L91" s="237"/>
      <c r="M91" s="237"/>
      <c r="N91" s="237"/>
      <c r="O91" s="237"/>
      <c r="P91" s="237"/>
      <c r="Q91" s="237"/>
      <c r="R91" s="237"/>
      <c r="S91" s="237"/>
      <c r="T91" s="237"/>
      <c r="U91" s="237"/>
      <c r="V91" s="237"/>
      <c r="W91" s="237"/>
      <c r="X91" s="237"/>
      <c r="Y91" s="237"/>
      <c r="Z91" s="237"/>
      <c r="AA91" s="237"/>
      <c r="AB91" s="237"/>
      <c r="AC91" s="237"/>
      <c r="AD91" s="237"/>
      <c r="AE91" s="237"/>
      <c r="AF91" s="237"/>
      <c r="AG91" s="237"/>
      <c r="AH91" s="237"/>
      <c r="AI91" s="237"/>
      <c r="AJ91" s="237"/>
      <c r="AK91" s="237"/>
      <c r="AL91" s="237"/>
      <c r="AM91" s="237"/>
      <c r="AN91" s="237"/>
      <c r="AO91" s="237"/>
      <c r="AP91" s="237"/>
      <c r="AQ91" s="237"/>
      <c r="AR91" s="237"/>
      <c r="AS91" s="237"/>
      <c r="AT91" s="237"/>
      <c r="AU91" s="237"/>
      <c r="AV91" s="237"/>
      <c r="AW91" s="237"/>
      <c r="AX91" s="237"/>
      <c r="AY91" s="237"/>
      <c r="AZ91" s="237"/>
    </row>
    <row r="92" spans="1:52">
      <c r="A92" s="237"/>
      <c r="B92" s="237"/>
      <c r="C92" s="237"/>
      <c r="D92" s="237"/>
      <c r="E92" s="237"/>
      <c r="F92" s="237"/>
      <c r="G92" s="237"/>
      <c r="H92" s="237"/>
      <c r="I92" s="237"/>
      <c r="J92" s="237"/>
      <c r="K92" s="237"/>
      <c r="L92" s="237"/>
      <c r="M92" s="237"/>
      <c r="N92" s="237"/>
      <c r="O92" s="237"/>
      <c r="P92" s="237"/>
      <c r="Q92" s="237"/>
      <c r="R92" s="237"/>
      <c r="S92" s="237"/>
      <c r="T92" s="237"/>
      <c r="U92" s="237"/>
      <c r="V92" s="237"/>
      <c r="W92" s="237"/>
      <c r="X92" s="237"/>
      <c r="Y92" s="237"/>
      <c r="Z92" s="237"/>
      <c r="AA92" s="237"/>
      <c r="AB92" s="237"/>
      <c r="AC92" s="237"/>
      <c r="AD92" s="237"/>
      <c r="AE92" s="237"/>
      <c r="AF92" s="237"/>
      <c r="AG92" s="237"/>
      <c r="AH92" s="237"/>
      <c r="AI92" s="237"/>
      <c r="AJ92" s="237"/>
      <c r="AK92" s="237"/>
      <c r="AL92" s="237"/>
      <c r="AM92" s="237"/>
      <c r="AN92" s="237"/>
      <c r="AO92" s="237"/>
      <c r="AP92" s="237"/>
      <c r="AQ92" s="237"/>
      <c r="AR92" s="237"/>
      <c r="AS92" s="237"/>
      <c r="AT92" s="237"/>
      <c r="AU92" s="237"/>
      <c r="AV92" s="237"/>
      <c r="AW92" s="237"/>
      <c r="AX92" s="237"/>
      <c r="AY92" s="237"/>
      <c r="AZ92" s="237"/>
    </row>
    <row r="93" spans="1:52">
      <c r="A93" s="46"/>
      <c r="B93" s="46"/>
      <c r="C93" s="46"/>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c r="AS93" s="46"/>
      <c r="AT93" s="46"/>
      <c r="AU93" s="46"/>
      <c r="AV93" s="46"/>
      <c r="AW93" s="46"/>
      <c r="AX93" s="46"/>
      <c r="AY93" s="46"/>
      <c r="AZ93" s="46"/>
    </row>
    <row r="94" spans="1:52">
      <c r="A94" s="46"/>
      <c r="B94" s="46"/>
      <c r="C94" s="46"/>
      <c r="D94" s="46"/>
      <c r="E94" s="46"/>
      <c r="F94" s="46"/>
      <c r="G94" s="46"/>
      <c r="H94" s="46"/>
      <c r="I94" s="46"/>
      <c r="J94" s="46"/>
      <c r="K94" s="46"/>
      <c r="L94" s="46"/>
      <c r="M94" s="46"/>
      <c r="N94" s="46"/>
      <c r="O94" s="46"/>
      <c r="P94" s="46"/>
      <c r="Q94" s="46"/>
      <c r="R94" s="46"/>
      <c r="S94" s="46"/>
      <c r="T94" s="46"/>
      <c r="U94" s="46"/>
      <c r="V94" s="46"/>
      <c r="W94" s="46"/>
      <c r="X94" s="46"/>
      <c r="Y94" s="46"/>
      <c r="Z94" s="46"/>
      <c r="AA94" s="46"/>
      <c r="AB94" s="46"/>
      <c r="AC94" s="46"/>
      <c r="AD94" s="46"/>
      <c r="AE94" s="46"/>
      <c r="AF94" s="46"/>
      <c r="AG94" s="46"/>
      <c r="AH94" s="46"/>
      <c r="AI94" s="46"/>
      <c r="AJ94" s="46"/>
      <c r="AK94" s="46"/>
      <c r="AL94" s="46"/>
      <c r="AM94" s="46"/>
      <c r="AN94" s="46"/>
      <c r="AO94" s="46"/>
      <c r="AP94" s="46"/>
      <c r="AQ94" s="46"/>
      <c r="AR94" s="46"/>
      <c r="AS94" s="46"/>
      <c r="AT94" s="46"/>
      <c r="AU94" s="46"/>
      <c r="AV94" s="46"/>
      <c r="AW94" s="46"/>
      <c r="AX94" s="46"/>
      <c r="AY94" s="46"/>
      <c r="AZ94" s="46"/>
    </row>
    <row r="95" spans="1:52">
      <c r="A95" s="284"/>
      <c r="B95" s="284"/>
      <c r="C95" s="284"/>
      <c r="D95" s="284"/>
      <c r="E95" s="284"/>
      <c r="F95" s="284"/>
      <c r="G95" s="284"/>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c r="AL95" s="284"/>
      <c r="AM95" s="284"/>
      <c r="AN95" s="284"/>
      <c r="AO95" s="284"/>
      <c r="AP95" s="284"/>
      <c r="AQ95" s="284"/>
      <c r="AR95" s="284"/>
      <c r="AS95" s="284"/>
      <c r="AT95" s="284"/>
      <c r="AU95" s="284"/>
      <c r="AV95" s="284"/>
      <c r="AW95" s="284"/>
      <c r="AX95" s="284"/>
      <c r="AY95" s="284"/>
      <c r="AZ95" s="284"/>
    </row>
    <row r="96" spans="1:52">
      <c r="A96" s="237"/>
      <c r="B96" s="237"/>
      <c r="C96" s="237"/>
      <c r="D96" s="237"/>
      <c r="E96" s="237"/>
      <c r="F96" s="237"/>
      <c r="G96" s="237"/>
      <c r="H96" s="237"/>
      <c r="I96" s="237"/>
      <c r="J96" s="237"/>
      <c r="K96" s="237"/>
      <c r="L96" s="237"/>
      <c r="M96" s="237"/>
      <c r="N96" s="237"/>
      <c r="O96" s="237"/>
      <c r="P96" s="237"/>
      <c r="Q96" s="237"/>
      <c r="R96" s="237"/>
      <c r="S96" s="237"/>
      <c r="T96" s="237"/>
      <c r="U96" s="237"/>
      <c r="V96" s="237"/>
      <c r="W96" s="237"/>
      <c r="X96" s="237"/>
      <c r="Y96" s="237"/>
      <c r="Z96" s="237"/>
      <c r="AA96" s="237"/>
      <c r="AB96" s="237"/>
      <c r="AC96" s="237"/>
      <c r="AD96" s="237"/>
      <c r="AE96" s="237"/>
      <c r="AF96" s="237"/>
      <c r="AG96" s="237"/>
      <c r="AH96" s="237"/>
      <c r="AI96" s="237"/>
      <c r="AJ96" s="237"/>
      <c r="AK96" s="237"/>
      <c r="AL96" s="237"/>
      <c r="AM96" s="237"/>
      <c r="AN96" s="237"/>
      <c r="AO96" s="237"/>
      <c r="AP96" s="237"/>
      <c r="AQ96" s="237"/>
      <c r="AR96" s="237"/>
      <c r="AS96" s="237"/>
      <c r="AT96" s="237"/>
      <c r="AU96" s="237"/>
      <c r="AV96" s="237"/>
      <c r="AW96" s="237"/>
      <c r="AX96" s="237"/>
      <c r="AY96" s="237"/>
      <c r="AZ96" s="237"/>
    </row>
    <row r="97" spans="1:52">
      <c r="A97" s="237"/>
      <c r="B97" s="237"/>
      <c r="C97" s="237"/>
      <c r="D97" s="237"/>
      <c r="E97" s="237"/>
      <c r="F97" s="237"/>
      <c r="G97" s="237"/>
      <c r="H97" s="237"/>
      <c r="I97" s="237"/>
      <c r="J97" s="237"/>
      <c r="K97" s="237"/>
      <c r="L97" s="237"/>
      <c r="M97" s="237"/>
      <c r="N97" s="237"/>
      <c r="O97" s="237"/>
      <c r="P97" s="237"/>
      <c r="Q97" s="237"/>
      <c r="R97" s="237"/>
      <c r="S97" s="237"/>
      <c r="T97" s="237"/>
      <c r="U97" s="237"/>
      <c r="V97" s="237"/>
      <c r="W97" s="237"/>
      <c r="X97" s="237"/>
      <c r="Y97" s="237"/>
      <c r="Z97" s="237"/>
      <c r="AA97" s="237"/>
      <c r="AB97" s="237"/>
      <c r="AC97" s="237"/>
      <c r="AD97" s="237"/>
      <c r="AE97" s="237"/>
      <c r="AF97" s="237"/>
      <c r="AG97" s="237"/>
      <c r="AH97" s="237"/>
      <c r="AI97" s="237"/>
      <c r="AJ97" s="237"/>
      <c r="AK97" s="237"/>
      <c r="AL97" s="237"/>
      <c r="AM97" s="237"/>
      <c r="AN97" s="237"/>
      <c r="AO97" s="237"/>
      <c r="AP97" s="237"/>
      <c r="AQ97" s="237"/>
      <c r="AR97" s="237"/>
      <c r="AS97" s="237"/>
      <c r="AT97" s="237"/>
      <c r="AU97" s="237"/>
      <c r="AV97" s="237"/>
      <c r="AW97" s="237"/>
      <c r="AX97" s="237"/>
      <c r="AY97" s="237"/>
      <c r="AZ97" s="237"/>
    </row>
    <row r="98" spans="1:52">
      <c r="A98" s="46"/>
      <c r="B98" s="46"/>
      <c r="C98" s="46"/>
      <c r="D98" s="46"/>
      <c r="E98" s="46"/>
      <c r="F98" s="46"/>
      <c r="G98" s="46"/>
      <c r="H98" s="46"/>
      <c r="I98" s="46"/>
      <c r="J98" s="46"/>
      <c r="K98" s="46"/>
      <c r="L98" s="46"/>
      <c r="M98" s="46"/>
      <c r="N98" s="46"/>
      <c r="O98" s="46"/>
      <c r="P98" s="46"/>
      <c r="Q98" s="46"/>
      <c r="R98" s="46"/>
      <c r="S98" s="46"/>
      <c r="T98" s="46"/>
      <c r="U98" s="46"/>
      <c r="V98" s="46"/>
      <c r="W98" s="46"/>
      <c r="X98" s="46"/>
      <c r="Y98" s="46"/>
      <c r="Z98" s="46"/>
      <c r="AA98" s="46"/>
      <c r="AB98" s="46"/>
      <c r="AC98" s="46"/>
      <c r="AD98" s="46"/>
      <c r="AE98" s="46"/>
      <c r="AF98" s="46"/>
      <c r="AG98" s="46"/>
      <c r="AH98" s="46"/>
      <c r="AI98" s="46"/>
      <c r="AJ98" s="46"/>
      <c r="AK98" s="46"/>
      <c r="AL98" s="46"/>
      <c r="AM98" s="46"/>
      <c r="AN98" s="46"/>
      <c r="AO98" s="46"/>
      <c r="AP98" s="46"/>
      <c r="AQ98" s="46"/>
      <c r="AR98" s="46"/>
      <c r="AS98" s="46"/>
      <c r="AT98" s="46"/>
      <c r="AU98" s="46"/>
      <c r="AV98" s="46"/>
      <c r="AW98" s="46"/>
      <c r="AX98" s="46"/>
      <c r="AY98" s="46"/>
      <c r="AZ98" s="46"/>
    </row>
    <row r="99" spans="1:52">
      <c r="A99" s="46"/>
      <c r="B99" s="46"/>
      <c r="C99" s="46"/>
      <c r="D99" s="46"/>
      <c r="E99" s="46"/>
      <c r="F99" s="46"/>
      <c r="G99" s="46"/>
      <c r="H99" s="46"/>
      <c r="I99" s="46"/>
      <c r="J99" s="46"/>
      <c r="K99" s="46"/>
      <c r="L99" s="46"/>
      <c r="M99" s="46"/>
      <c r="N99" s="46"/>
      <c r="O99" s="46"/>
      <c r="P99" s="46"/>
      <c r="Q99" s="46"/>
      <c r="R99" s="46"/>
      <c r="S99" s="46"/>
      <c r="T99" s="46"/>
      <c r="U99" s="46"/>
      <c r="V99" s="46"/>
      <c r="W99" s="46"/>
      <c r="X99" s="46"/>
      <c r="Y99" s="46"/>
      <c r="Z99" s="46"/>
      <c r="AA99" s="46"/>
      <c r="AB99" s="46"/>
      <c r="AC99" s="46"/>
      <c r="AD99" s="46"/>
      <c r="AE99" s="46"/>
      <c r="AF99" s="46"/>
      <c r="AG99" s="46"/>
      <c r="AH99" s="46"/>
      <c r="AI99" s="46"/>
      <c r="AJ99" s="46"/>
      <c r="AK99" s="46"/>
      <c r="AL99" s="46"/>
      <c r="AM99" s="46"/>
      <c r="AN99" s="46"/>
      <c r="AO99" s="46"/>
      <c r="AP99" s="46"/>
      <c r="AQ99" s="46"/>
      <c r="AR99" s="46"/>
      <c r="AS99" s="46"/>
      <c r="AT99" s="46"/>
      <c r="AU99" s="46"/>
      <c r="AV99" s="46"/>
      <c r="AW99" s="46"/>
      <c r="AX99" s="46"/>
      <c r="AY99" s="46"/>
      <c r="AZ99" s="46"/>
    </row>
    <row r="100" spans="1:52">
      <c r="A100" s="284"/>
      <c r="B100" s="284"/>
      <c r="C100" s="284"/>
      <c r="D100" s="284"/>
      <c r="E100" s="284"/>
      <c r="F100" s="284"/>
      <c r="G100" s="284"/>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c r="AL100" s="284"/>
      <c r="AM100" s="284"/>
      <c r="AN100" s="284"/>
      <c r="AO100" s="284"/>
      <c r="AP100" s="284"/>
      <c r="AQ100" s="284"/>
      <c r="AR100" s="284"/>
      <c r="AS100" s="284"/>
      <c r="AT100" s="284"/>
      <c r="AU100" s="284"/>
      <c r="AV100" s="284"/>
      <c r="AW100" s="284"/>
      <c r="AX100" s="284"/>
      <c r="AY100" s="284"/>
      <c r="AZ100" s="284"/>
    </row>
    <row r="101" spans="1:52">
      <c r="A101" s="237"/>
      <c r="B101" s="237"/>
      <c r="C101" s="237"/>
      <c r="D101" s="237"/>
      <c r="E101" s="237"/>
      <c r="F101" s="237"/>
      <c r="G101" s="237"/>
      <c r="H101" s="237"/>
      <c r="I101" s="237"/>
      <c r="J101" s="237"/>
      <c r="K101" s="237"/>
      <c r="L101" s="237"/>
      <c r="M101" s="237"/>
      <c r="N101" s="237"/>
      <c r="O101" s="237"/>
      <c r="P101" s="237"/>
      <c r="Q101" s="237"/>
      <c r="R101" s="237"/>
      <c r="S101" s="237"/>
      <c r="T101" s="237"/>
      <c r="U101" s="237"/>
      <c r="V101" s="237"/>
      <c r="W101" s="237"/>
      <c r="X101" s="237"/>
      <c r="Y101" s="237"/>
      <c r="Z101" s="237"/>
      <c r="AA101" s="237"/>
      <c r="AB101" s="237"/>
      <c r="AC101" s="237"/>
      <c r="AD101" s="237"/>
      <c r="AE101" s="237"/>
      <c r="AF101" s="237"/>
      <c r="AG101" s="237"/>
      <c r="AH101" s="237"/>
      <c r="AI101" s="237"/>
      <c r="AJ101" s="237"/>
      <c r="AK101" s="237"/>
      <c r="AL101" s="237"/>
      <c r="AM101" s="237"/>
      <c r="AN101" s="237"/>
      <c r="AO101" s="237"/>
      <c r="AP101" s="237"/>
      <c r="AQ101" s="237"/>
      <c r="AR101" s="237"/>
      <c r="AS101" s="237"/>
      <c r="AT101" s="237"/>
      <c r="AU101" s="237"/>
      <c r="AV101" s="237"/>
      <c r="AW101" s="237"/>
      <c r="AX101" s="237"/>
      <c r="AY101" s="237"/>
      <c r="AZ101" s="237"/>
    </row>
    <row r="102" spans="1:52">
      <c r="A102" s="237"/>
      <c r="B102" s="237"/>
      <c r="C102" s="237"/>
      <c r="D102" s="237"/>
      <c r="E102" s="237"/>
      <c r="F102" s="237"/>
      <c r="G102" s="237"/>
      <c r="H102" s="237"/>
      <c r="I102" s="237"/>
      <c r="J102" s="237"/>
      <c r="K102" s="237"/>
      <c r="L102" s="237"/>
      <c r="M102" s="237"/>
      <c r="N102" s="237"/>
      <c r="O102" s="237"/>
      <c r="P102" s="237"/>
      <c r="Q102" s="237"/>
      <c r="R102" s="237"/>
      <c r="S102" s="237"/>
      <c r="T102" s="237"/>
      <c r="U102" s="237"/>
      <c r="V102" s="237"/>
      <c r="W102" s="237"/>
      <c r="X102" s="237"/>
      <c r="Y102" s="237"/>
      <c r="Z102" s="237"/>
      <c r="AA102" s="237"/>
      <c r="AB102" s="237"/>
      <c r="AC102" s="237"/>
      <c r="AD102" s="237"/>
      <c r="AE102" s="237"/>
      <c r="AF102" s="237"/>
      <c r="AG102" s="237"/>
      <c r="AH102" s="237"/>
      <c r="AI102" s="237"/>
      <c r="AJ102" s="237"/>
      <c r="AK102" s="237"/>
      <c r="AL102" s="237"/>
      <c r="AM102" s="237"/>
      <c r="AN102" s="237"/>
      <c r="AO102" s="237"/>
      <c r="AP102" s="237"/>
      <c r="AQ102" s="237"/>
      <c r="AR102" s="237"/>
      <c r="AS102" s="237"/>
      <c r="AT102" s="237"/>
      <c r="AU102" s="237"/>
      <c r="AV102" s="237"/>
      <c r="AW102" s="237"/>
      <c r="AX102" s="237"/>
      <c r="AY102" s="237"/>
      <c r="AZ102" s="237"/>
    </row>
    <row r="103" spans="1:52">
      <c r="A103" s="46"/>
      <c r="B103" s="46"/>
      <c r="C103" s="46"/>
      <c r="D103" s="46"/>
      <c r="E103" s="46"/>
      <c r="F103" s="46"/>
      <c r="G103" s="46"/>
      <c r="H103" s="46"/>
      <c r="I103" s="46"/>
      <c r="J103" s="46"/>
      <c r="K103" s="46"/>
      <c r="L103" s="46"/>
      <c r="M103" s="46"/>
      <c r="N103" s="46"/>
      <c r="O103" s="46"/>
      <c r="P103" s="46"/>
      <c r="Q103" s="46"/>
      <c r="R103" s="46"/>
      <c r="S103" s="46"/>
      <c r="T103" s="46"/>
      <c r="U103" s="46"/>
      <c r="V103" s="46"/>
      <c r="W103" s="46"/>
      <c r="X103" s="46"/>
      <c r="Y103" s="46"/>
      <c r="Z103" s="46"/>
      <c r="AA103" s="46"/>
      <c r="AB103" s="46"/>
      <c r="AC103" s="46"/>
      <c r="AD103" s="46"/>
      <c r="AE103" s="46"/>
      <c r="AF103" s="46"/>
      <c r="AG103" s="46"/>
      <c r="AH103" s="46"/>
      <c r="AI103" s="46"/>
      <c r="AJ103" s="46"/>
      <c r="AK103" s="46"/>
      <c r="AL103" s="46"/>
      <c r="AM103" s="46"/>
      <c r="AN103" s="46"/>
      <c r="AO103" s="46"/>
      <c r="AP103" s="46"/>
      <c r="AQ103" s="46"/>
      <c r="AR103" s="46"/>
      <c r="AS103" s="46"/>
      <c r="AT103" s="46"/>
      <c r="AU103" s="46"/>
      <c r="AV103" s="46"/>
      <c r="AW103" s="46"/>
      <c r="AX103" s="46"/>
      <c r="AY103" s="46"/>
      <c r="AZ103" s="46"/>
    </row>
    <row r="104" spans="1:52">
      <c r="A104" s="46"/>
      <c r="B104" s="46"/>
      <c r="C104" s="46"/>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46"/>
      <c r="AS104" s="46"/>
      <c r="AT104" s="46"/>
      <c r="AU104" s="46"/>
      <c r="AV104" s="46"/>
      <c r="AW104" s="46"/>
      <c r="AX104" s="46"/>
      <c r="AY104" s="46"/>
      <c r="AZ104" s="46"/>
    </row>
    <row r="105" spans="1:52">
      <c r="A105" s="284"/>
      <c r="B105" s="284"/>
      <c r="C105" s="284"/>
      <c r="D105" s="284"/>
      <c r="E105" s="284"/>
      <c r="F105" s="284"/>
      <c r="G105" s="284"/>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c r="AL105" s="284"/>
      <c r="AM105" s="284"/>
      <c r="AN105" s="284"/>
      <c r="AO105" s="284"/>
      <c r="AP105" s="284"/>
      <c r="AQ105" s="284"/>
      <c r="AR105" s="284"/>
      <c r="AS105" s="284"/>
      <c r="AT105" s="284"/>
      <c r="AU105" s="284"/>
      <c r="AV105" s="284"/>
      <c r="AW105" s="284"/>
      <c r="AX105" s="284"/>
      <c r="AY105" s="284"/>
      <c r="AZ105" s="284"/>
    </row>
    <row r="106" spans="1:52">
      <c r="A106" s="237"/>
      <c r="B106" s="237"/>
      <c r="C106" s="237"/>
      <c r="D106" s="237"/>
      <c r="E106" s="237"/>
      <c r="F106" s="237"/>
      <c r="G106" s="237"/>
      <c r="H106" s="237"/>
      <c r="I106" s="237"/>
      <c r="J106" s="237"/>
      <c r="K106" s="237"/>
      <c r="L106" s="237"/>
      <c r="M106" s="237"/>
      <c r="N106" s="237"/>
      <c r="O106" s="237"/>
      <c r="P106" s="237"/>
      <c r="Q106" s="237"/>
      <c r="R106" s="237"/>
      <c r="S106" s="237"/>
      <c r="T106" s="237"/>
      <c r="U106" s="237"/>
      <c r="V106" s="237"/>
      <c r="W106" s="237"/>
      <c r="X106" s="237"/>
      <c r="Y106" s="237"/>
      <c r="Z106" s="237"/>
      <c r="AA106" s="237"/>
      <c r="AB106" s="237"/>
      <c r="AC106" s="237"/>
      <c r="AD106" s="237"/>
      <c r="AE106" s="237"/>
      <c r="AF106" s="237"/>
      <c r="AG106" s="237"/>
      <c r="AH106" s="237"/>
      <c r="AI106" s="237"/>
      <c r="AJ106" s="237"/>
      <c r="AK106" s="237"/>
      <c r="AL106" s="237"/>
      <c r="AM106" s="237"/>
      <c r="AN106" s="237"/>
      <c r="AO106" s="237"/>
      <c r="AP106" s="237"/>
      <c r="AQ106" s="237"/>
      <c r="AR106" s="237"/>
      <c r="AS106" s="237"/>
      <c r="AT106" s="237"/>
      <c r="AU106" s="237"/>
      <c r="AV106" s="237"/>
      <c r="AW106" s="237"/>
      <c r="AX106" s="237"/>
      <c r="AY106" s="237"/>
      <c r="AZ106" s="237"/>
    </row>
    <row r="107" spans="1:52">
      <c r="A107" s="237"/>
      <c r="B107" s="237"/>
      <c r="C107" s="237"/>
      <c r="D107" s="237"/>
      <c r="E107" s="237"/>
      <c r="F107" s="237"/>
      <c r="G107" s="237"/>
      <c r="H107" s="237"/>
      <c r="I107" s="237"/>
      <c r="J107" s="237"/>
      <c r="K107" s="237"/>
      <c r="L107" s="237"/>
      <c r="M107" s="237"/>
      <c r="N107" s="237"/>
      <c r="O107" s="237"/>
      <c r="P107" s="237"/>
      <c r="Q107" s="237"/>
      <c r="R107" s="237"/>
      <c r="S107" s="237"/>
      <c r="T107" s="237"/>
      <c r="U107" s="237"/>
      <c r="V107" s="237"/>
      <c r="W107" s="237"/>
      <c r="X107" s="237"/>
      <c r="Y107" s="237"/>
      <c r="Z107" s="237"/>
      <c r="AA107" s="237"/>
      <c r="AB107" s="237"/>
      <c r="AC107" s="237"/>
      <c r="AD107" s="237"/>
      <c r="AE107" s="237"/>
      <c r="AF107" s="237"/>
      <c r="AG107" s="237"/>
      <c r="AH107" s="237"/>
      <c r="AI107" s="237"/>
      <c r="AJ107" s="237"/>
      <c r="AK107" s="237"/>
      <c r="AL107" s="237"/>
      <c r="AM107" s="237"/>
      <c r="AN107" s="237"/>
      <c r="AO107" s="237"/>
      <c r="AP107" s="237"/>
      <c r="AQ107" s="237"/>
      <c r="AR107" s="237"/>
      <c r="AS107" s="237"/>
      <c r="AT107" s="237"/>
      <c r="AU107" s="237"/>
      <c r="AV107" s="237"/>
      <c r="AW107" s="237"/>
      <c r="AX107" s="237"/>
      <c r="AY107" s="237"/>
      <c r="AZ107" s="237"/>
    </row>
    <row r="108" spans="1:52">
      <c r="A108" s="46"/>
      <c r="B108" s="46"/>
      <c r="C108" s="46"/>
      <c r="D108" s="46"/>
      <c r="E108" s="46"/>
      <c r="F108" s="46"/>
      <c r="G108" s="46"/>
      <c r="H108" s="46"/>
      <c r="I108" s="46"/>
      <c r="J108" s="46"/>
      <c r="K108" s="46"/>
      <c r="L108" s="46"/>
      <c r="M108" s="46"/>
      <c r="N108" s="46"/>
      <c r="O108" s="46"/>
      <c r="P108" s="46"/>
      <c r="Q108" s="46"/>
      <c r="R108" s="46"/>
      <c r="S108" s="46"/>
      <c r="T108" s="46"/>
      <c r="U108" s="46"/>
      <c r="V108" s="46"/>
      <c r="W108" s="46"/>
      <c r="X108" s="46"/>
      <c r="Y108" s="46"/>
      <c r="Z108" s="46"/>
      <c r="AA108" s="46"/>
      <c r="AB108" s="46"/>
      <c r="AC108" s="46"/>
      <c r="AD108" s="46"/>
      <c r="AE108" s="46"/>
      <c r="AF108" s="46"/>
      <c r="AG108" s="46"/>
      <c r="AH108" s="46"/>
      <c r="AI108" s="46"/>
      <c r="AJ108" s="46"/>
      <c r="AK108" s="46"/>
      <c r="AL108" s="46"/>
      <c r="AM108" s="46"/>
      <c r="AN108" s="46"/>
      <c r="AO108" s="46"/>
      <c r="AP108" s="46"/>
      <c r="AQ108" s="46"/>
      <c r="AR108" s="46"/>
      <c r="AS108" s="46"/>
      <c r="AT108" s="46"/>
      <c r="AU108" s="46"/>
      <c r="AV108" s="46"/>
      <c r="AW108" s="46"/>
      <c r="AX108" s="46"/>
      <c r="AY108" s="46"/>
      <c r="AZ108" s="46"/>
    </row>
    <row r="109" spans="1:52">
      <c r="A109" s="46"/>
      <c r="B109" s="46"/>
      <c r="C109" s="46"/>
      <c r="D109" s="46"/>
      <c r="E109" s="46"/>
      <c r="F109" s="46"/>
      <c r="G109" s="46"/>
      <c r="H109" s="46"/>
      <c r="I109" s="46"/>
      <c r="J109" s="46"/>
      <c r="K109" s="46"/>
      <c r="L109" s="46"/>
      <c r="M109" s="46"/>
      <c r="N109" s="46"/>
      <c r="O109" s="46"/>
      <c r="P109" s="46"/>
      <c r="Q109" s="46"/>
      <c r="R109" s="46"/>
      <c r="S109" s="46"/>
      <c r="T109" s="46"/>
      <c r="U109" s="46"/>
      <c r="V109" s="46"/>
      <c r="W109" s="46"/>
      <c r="X109" s="46"/>
      <c r="Y109" s="46"/>
      <c r="Z109" s="46"/>
      <c r="AA109" s="46"/>
      <c r="AB109" s="46"/>
      <c r="AC109" s="46"/>
      <c r="AD109" s="46"/>
      <c r="AE109" s="46"/>
      <c r="AF109" s="46"/>
      <c r="AG109" s="46"/>
      <c r="AH109" s="46"/>
      <c r="AI109" s="46"/>
      <c r="AJ109" s="46"/>
      <c r="AK109" s="46"/>
      <c r="AL109" s="46"/>
      <c r="AM109" s="46"/>
      <c r="AN109" s="46"/>
      <c r="AO109" s="46"/>
      <c r="AP109" s="46"/>
      <c r="AQ109" s="46"/>
      <c r="AR109" s="46"/>
      <c r="AS109" s="46"/>
      <c r="AT109" s="46"/>
      <c r="AU109" s="46"/>
      <c r="AV109" s="46"/>
      <c r="AW109" s="46"/>
      <c r="AX109" s="46"/>
      <c r="AY109" s="46"/>
      <c r="AZ109" s="46"/>
    </row>
    <row r="110" spans="1:52">
      <c r="A110" s="284"/>
      <c r="B110" s="284"/>
      <c r="C110" s="284"/>
      <c r="D110" s="284"/>
      <c r="E110" s="284"/>
      <c r="F110" s="284"/>
      <c r="G110" s="284"/>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c r="AL110" s="284"/>
      <c r="AM110" s="284"/>
      <c r="AN110" s="284"/>
      <c r="AO110" s="284"/>
      <c r="AP110" s="284"/>
      <c r="AQ110" s="284"/>
      <c r="AR110" s="284"/>
      <c r="AS110" s="284"/>
      <c r="AT110" s="284"/>
      <c r="AU110" s="284"/>
      <c r="AV110" s="284"/>
      <c r="AW110" s="284"/>
      <c r="AX110" s="284"/>
      <c r="AY110" s="284"/>
      <c r="AZ110" s="284"/>
    </row>
    <row r="111" spans="1:52">
      <c r="A111" s="237"/>
      <c r="B111" s="237"/>
      <c r="C111" s="237"/>
      <c r="D111" s="237"/>
      <c r="E111" s="237"/>
      <c r="F111" s="237"/>
      <c r="G111" s="237"/>
      <c r="H111" s="237"/>
      <c r="I111" s="237"/>
      <c r="J111" s="237"/>
      <c r="K111" s="237"/>
      <c r="L111" s="237"/>
      <c r="M111" s="237"/>
      <c r="N111" s="237"/>
      <c r="O111" s="237"/>
      <c r="P111" s="237"/>
      <c r="Q111" s="237"/>
      <c r="R111" s="237"/>
      <c r="S111" s="237"/>
      <c r="T111" s="237"/>
      <c r="U111" s="237"/>
      <c r="V111" s="237"/>
      <c r="W111" s="237"/>
      <c r="X111" s="237"/>
      <c r="Y111" s="237"/>
      <c r="Z111" s="237"/>
      <c r="AA111" s="237"/>
      <c r="AB111" s="237"/>
      <c r="AC111" s="237"/>
      <c r="AD111" s="237"/>
      <c r="AE111" s="237"/>
      <c r="AF111" s="237"/>
      <c r="AG111" s="237"/>
      <c r="AH111" s="237"/>
      <c r="AI111" s="237"/>
      <c r="AJ111" s="237"/>
      <c r="AK111" s="237"/>
      <c r="AL111" s="237"/>
      <c r="AM111" s="237"/>
      <c r="AN111" s="237"/>
      <c r="AO111" s="237"/>
      <c r="AP111" s="237"/>
      <c r="AQ111" s="237"/>
      <c r="AR111" s="237"/>
      <c r="AS111" s="237"/>
      <c r="AT111" s="237"/>
      <c r="AU111" s="237"/>
      <c r="AV111" s="237"/>
      <c r="AW111" s="237"/>
      <c r="AX111" s="237"/>
      <c r="AY111" s="237"/>
      <c r="AZ111" s="237"/>
    </row>
    <row r="112" spans="1:52">
      <c r="A112" s="237"/>
      <c r="B112" s="237"/>
      <c r="C112" s="237"/>
      <c r="D112" s="237"/>
      <c r="E112" s="237"/>
      <c r="F112" s="237"/>
      <c r="G112" s="237"/>
      <c r="H112" s="237"/>
      <c r="I112" s="237"/>
      <c r="J112" s="237"/>
      <c r="K112" s="237"/>
      <c r="L112" s="237"/>
      <c r="M112" s="237"/>
      <c r="N112" s="237"/>
      <c r="O112" s="237"/>
      <c r="P112" s="237"/>
      <c r="Q112" s="237"/>
      <c r="R112" s="237"/>
      <c r="S112" s="237"/>
      <c r="T112" s="237"/>
      <c r="U112" s="237"/>
      <c r="V112" s="237"/>
      <c r="W112" s="237"/>
      <c r="X112" s="237"/>
      <c r="Y112" s="237"/>
      <c r="Z112" s="237"/>
      <c r="AA112" s="237"/>
      <c r="AB112" s="237"/>
      <c r="AC112" s="237"/>
      <c r="AD112" s="237"/>
      <c r="AE112" s="237"/>
      <c r="AF112" s="237"/>
      <c r="AG112" s="237"/>
      <c r="AH112" s="237"/>
      <c r="AI112" s="237"/>
      <c r="AJ112" s="237"/>
      <c r="AK112" s="237"/>
      <c r="AL112" s="237"/>
      <c r="AM112" s="237"/>
      <c r="AN112" s="237"/>
      <c r="AO112" s="237"/>
      <c r="AP112" s="237"/>
      <c r="AQ112" s="237"/>
      <c r="AR112" s="237"/>
      <c r="AS112" s="237"/>
      <c r="AT112" s="237"/>
      <c r="AU112" s="237"/>
      <c r="AV112" s="237"/>
      <c r="AW112" s="237"/>
      <c r="AX112" s="237"/>
      <c r="AY112" s="237"/>
      <c r="AZ112" s="237"/>
    </row>
    <row r="113" spans="1:52">
      <c r="A113" s="46"/>
      <c r="B113" s="46"/>
      <c r="C113" s="46"/>
      <c r="D113" s="46"/>
      <c r="E113" s="46"/>
      <c r="F113" s="46"/>
      <c r="G113" s="46"/>
      <c r="H113" s="46"/>
      <c r="I113" s="46"/>
      <c r="J113" s="46"/>
      <c r="K113" s="46"/>
      <c r="L113" s="46"/>
      <c r="M113" s="46"/>
      <c r="N113" s="46"/>
      <c r="O113" s="46"/>
      <c r="P113" s="46"/>
      <c r="Q113" s="46"/>
      <c r="R113" s="46"/>
      <c r="S113" s="46"/>
      <c r="T113" s="46"/>
      <c r="U113" s="46"/>
      <c r="V113" s="46"/>
      <c r="W113" s="46"/>
      <c r="X113" s="46"/>
      <c r="Y113" s="46"/>
      <c r="Z113" s="46"/>
      <c r="AA113" s="46"/>
      <c r="AB113" s="46"/>
      <c r="AC113" s="46"/>
      <c r="AD113" s="46"/>
      <c r="AE113" s="46"/>
      <c r="AF113" s="46"/>
      <c r="AG113" s="46"/>
      <c r="AH113" s="46"/>
      <c r="AI113" s="46"/>
      <c r="AJ113" s="46"/>
      <c r="AK113" s="46"/>
      <c r="AL113" s="46"/>
      <c r="AM113" s="46"/>
      <c r="AN113" s="46"/>
      <c r="AO113" s="46"/>
      <c r="AP113" s="46"/>
      <c r="AQ113" s="46"/>
      <c r="AR113" s="46"/>
      <c r="AS113" s="46"/>
      <c r="AT113" s="46"/>
      <c r="AU113" s="46"/>
      <c r="AV113" s="46"/>
      <c r="AW113" s="46"/>
      <c r="AX113" s="46"/>
      <c r="AY113" s="46"/>
      <c r="AZ113" s="46"/>
    </row>
    <row r="114" spans="1:52">
      <c r="A114" s="46"/>
      <c r="B114" s="46"/>
      <c r="C114" s="46"/>
      <c r="D114" s="46"/>
      <c r="E114" s="46"/>
      <c r="F114" s="46"/>
      <c r="G114" s="46"/>
      <c r="H114" s="46"/>
      <c r="I114" s="46"/>
      <c r="J114" s="46"/>
      <c r="K114" s="46"/>
      <c r="L114" s="46"/>
      <c r="M114" s="46"/>
      <c r="N114" s="46"/>
      <c r="O114" s="46"/>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c r="AM114" s="46"/>
      <c r="AN114" s="46"/>
      <c r="AO114" s="46"/>
      <c r="AP114" s="46"/>
      <c r="AQ114" s="46"/>
      <c r="AR114" s="46"/>
      <c r="AS114" s="46"/>
      <c r="AT114" s="46"/>
      <c r="AU114" s="46"/>
      <c r="AV114" s="46"/>
      <c r="AW114" s="46"/>
      <c r="AX114" s="46"/>
      <c r="AY114" s="46"/>
      <c r="AZ114" s="46"/>
    </row>
    <row r="115" spans="1:52">
      <c r="A115" s="284"/>
      <c r="B115" s="284"/>
      <c r="C115" s="284"/>
      <c r="D115" s="284"/>
      <c r="E115" s="284"/>
      <c r="F115" s="284"/>
      <c r="G115" s="284"/>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c r="AL115" s="284"/>
      <c r="AM115" s="284"/>
      <c r="AN115" s="284"/>
      <c r="AO115" s="284"/>
      <c r="AP115" s="284"/>
      <c r="AQ115" s="284"/>
      <c r="AR115" s="284"/>
      <c r="AS115" s="284"/>
      <c r="AT115" s="284"/>
      <c r="AU115" s="284"/>
      <c r="AV115" s="284"/>
      <c r="AW115" s="284"/>
      <c r="AX115" s="284"/>
      <c r="AY115" s="284"/>
      <c r="AZ115" s="284"/>
    </row>
    <row r="116" spans="1:52">
      <c r="A116" s="237"/>
      <c r="B116" s="237"/>
      <c r="C116" s="237"/>
      <c r="D116" s="237"/>
      <c r="E116" s="237"/>
      <c r="F116" s="237"/>
      <c r="G116" s="237"/>
      <c r="H116" s="237"/>
      <c r="I116" s="237"/>
      <c r="J116" s="237"/>
      <c r="K116" s="237"/>
      <c r="L116" s="237"/>
      <c r="M116" s="237"/>
      <c r="N116" s="237"/>
      <c r="O116" s="237"/>
      <c r="P116" s="237"/>
      <c r="Q116" s="237"/>
      <c r="R116" s="237"/>
      <c r="S116" s="237"/>
      <c r="T116" s="237"/>
      <c r="U116" s="237"/>
      <c r="V116" s="237"/>
      <c r="W116" s="237"/>
      <c r="X116" s="237"/>
      <c r="Y116" s="237"/>
      <c r="Z116" s="237"/>
      <c r="AA116" s="237"/>
      <c r="AB116" s="237"/>
      <c r="AC116" s="237"/>
      <c r="AD116" s="237"/>
      <c r="AE116" s="237"/>
      <c r="AF116" s="237"/>
      <c r="AG116" s="237"/>
      <c r="AH116" s="237"/>
      <c r="AI116" s="237"/>
      <c r="AJ116" s="237"/>
      <c r="AK116" s="237"/>
      <c r="AL116" s="237"/>
      <c r="AM116" s="237"/>
      <c r="AN116" s="237"/>
      <c r="AO116" s="237"/>
      <c r="AP116" s="237"/>
      <c r="AQ116" s="237"/>
      <c r="AR116" s="237"/>
      <c r="AS116" s="237"/>
      <c r="AT116" s="237"/>
      <c r="AU116" s="237"/>
      <c r="AV116" s="237"/>
      <c r="AW116" s="237"/>
      <c r="AX116" s="237"/>
      <c r="AY116" s="237"/>
      <c r="AZ116" s="237"/>
    </row>
    <row r="117" spans="1:52">
      <c r="A117" s="237"/>
      <c r="B117" s="237"/>
      <c r="C117" s="237"/>
      <c r="D117" s="237"/>
      <c r="E117" s="237"/>
      <c r="F117" s="237"/>
      <c r="G117" s="237"/>
      <c r="H117" s="237"/>
      <c r="I117" s="237"/>
      <c r="J117" s="237"/>
      <c r="K117" s="237"/>
      <c r="L117" s="237"/>
      <c r="M117" s="237"/>
      <c r="N117" s="237"/>
      <c r="O117" s="237"/>
      <c r="P117" s="237"/>
      <c r="Q117" s="237"/>
      <c r="R117" s="237"/>
      <c r="S117" s="237"/>
      <c r="T117" s="237"/>
      <c r="U117" s="237"/>
      <c r="V117" s="237"/>
      <c r="W117" s="237"/>
      <c r="X117" s="237"/>
      <c r="Y117" s="237"/>
      <c r="Z117" s="237"/>
      <c r="AA117" s="237"/>
      <c r="AB117" s="237"/>
      <c r="AC117" s="237"/>
      <c r="AD117" s="237"/>
      <c r="AE117" s="237"/>
      <c r="AF117" s="237"/>
      <c r="AG117" s="237"/>
      <c r="AH117" s="237"/>
      <c r="AI117" s="237"/>
      <c r="AJ117" s="237"/>
      <c r="AK117" s="237"/>
      <c r="AL117" s="237"/>
      <c r="AM117" s="237"/>
      <c r="AN117" s="237"/>
      <c r="AO117" s="237"/>
      <c r="AP117" s="237"/>
      <c r="AQ117" s="237"/>
      <c r="AR117" s="237"/>
      <c r="AS117" s="237"/>
      <c r="AT117" s="237"/>
      <c r="AU117" s="237"/>
      <c r="AV117" s="237"/>
      <c r="AW117" s="237"/>
      <c r="AX117" s="237"/>
      <c r="AY117" s="237"/>
      <c r="AZ117" s="237"/>
    </row>
    <row r="118" spans="1:52">
      <c r="A118" s="46"/>
      <c r="B118" s="46"/>
      <c r="C118" s="46"/>
      <c r="D118" s="46"/>
      <c r="E118" s="46"/>
      <c r="F118" s="46"/>
      <c r="G118" s="46"/>
      <c r="H118" s="46"/>
      <c r="I118" s="46"/>
      <c r="J118" s="46"/>
      <c r="K118" s="46"/>
      <c r="L118" s="46"/>
      <c r="M118" s="46"/>
      <c r="N118" s="46"/>
      <c r="O118" s="46"/>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row>
    <row r="119" spans="1:52">
      <c r="A119" s="46"/>
      <c r="B119" s="46"/>
      <c r="C119" s="46"/>
      <c r="D119" s="46"/>
      <c r="E119" s="46"/>
      <c r="F119" s="46"/>
      <c r="G119" s="46"/>
      <c r="H119" s="46"/>
      <c r="I119" s="46"/>
      <c r="J119" s="46"/>
      <c r="K119" s="46"/>
      <c r="L119" s="46"/>
      <c r="M119" s="46"/>
      <c r="N119" s="46"/>
      <c r="O119" s="46"/>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c r="AX119" s="46"/>
      <c r="AY119" s="46"/>
      <c r="AZ119" s="46"/>
    </row>
    <row r="120" spans="1:52">
      <c r="A120" s="284"/>
      <c r="B120" s="284"/>
      <c r="C120" s="284"/>
      <c r="D120" s="284"/>
      <c r="E120" s="284"/>
      <c r="F120" s="284"/>
      <c r="G120" s="284"/>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c r="AL120" s="284"/>
      <c r="AM120" s="284"/>
      <c r="AN120" s="284"/>
      <c r="AO120" s="284"/>
      <c r="AP120" s="284"/>
      <c r="AQ120" s="284"/>
      <c r="AR120" s="284"/>
      <c r="AS120" s="284"/>
      <c r="AT120" s="284"/>
      <c r="AU120" s="284"/>
      <c r="AV120" s="284"/>
      <c r="AW120" s="284"/>
      <c r="AX120" s="284"/>
      <c r="AY120" s="284"/>
      <c r="AZ120" s="284"/>
    </row>
    <row r="121" spans="1:52">
      <c r="A121" s="237"/>
      <c r="B121" s="237"/>
      <c r="C121" s="237"/>
      <c r="D121" s="237"/>
      <c r="E121" s="237"/>
      <c r="F121" s="237"/>
      <c r="G121" s="237"/>
      <c r="H121" s="237"/>
      <c r="I121" s="237"/>
      <c r="J121" s="237"/>
      <c r="K121" s="237"/>
      <c r="L121" s="237"/>
      <c r="M121" s="237"/>
      <c r="N121" s="237"/>
      <c r="O121" s="237"/>
      <c r="P121" s="237"/>
      <c r="Q121" s="237"/>
      <c r="R121" s="237"/>
      <c r="S121" s="237"/>
      <c r="T121" s="237"/>
      <c r="U121" s="237"/>
      <c r="V121" s="237"/>
      <c r="W121" s="237"/>
      <c r="X121" s="237"/>
      <c r="Y121" s="237"/>
      <c r="Z121" s="237"/>
      <c r="AA121" s="237"/>
      <c r="AB121" s="237"/>
      <c r="AC121" s="237"/>
      <c r="AD121" s="237"/>
      <c r="AE121" s="237"/>
      <c r="AF121" s="237"/>
      <c r="AG121" s="237"/>
      <c r="AH121" s="237"/>
      <c r="AI121" s="237"/>
      <c r="AJ121" s="237"/>
      <c r="AK121" s="237"/>
      <c r="AL121" s="237"/>
      <c r="AM121" s="237"/>
      <c r="AN121" s="237"/>
      <c r="AO121" s="237"/>
      <c r="AP121" s="237"/>
      <c r="AQ121" s="237"/>
      <c r="AR121" s="237"/>
      <c r="AS121" s="237"/>
      <c r="AT121" s="237"/>
      <c r="AU121" s="237"/>
      <c r="AV121" s="237"/>
      <c r="AW121" s="237"/>
      <c r="AX121" s="237"/>
      <c r="AY121" s="237"/>
      <c r="AZ121" s="237"/>
    </row>
    <row r="122" spans="1:52">
      <c r="A122" s="237"/>
      <c r="B122" s="237"/>
      <c r="C122" s="237"/>
      <c r="D122" s="237"/>
      <c r="E122" s="237"/>
      <c r="F122" s="237"/>
      <c r="G122" s="237"/>
      <c r="H122" s="237"/>
      <c r="I122" s="237"/>
      <c r="J122" s="237"/>
      <c r="K122" s="237"/>
      <c r="L122" s="237"/>
      <c r="M122" s="237"/>
      <c r="N122" s="237"/>
      <c r="O122" s="237"/>
      <c r="P122" s="237"/>
      <c r="Q122" s="237"/>
      <c r="R122" s="237"/>
      <c r="S122" s="237"/>
      <c r="T122" s="237"/>
      <c r="U122" s="237"/>
      <c r="V122" s="237"/>
      <c r="W122" s="237"/>
      <c r="X122" s="237"/>
      <c r="Y122" s="237"/>
      <c r="Z122" s="237"/>
      <c r="AA122" s="237"/>
      <c r="AB122" s="237"/>
      <c r="AC122" s="237"/>
      <c r="AD122" s="237"/>
      <c r="AE122" s="237"/>
      <c r="AF122" s="237"/>
      <c r="AG122" s="237"/>
      <c r="AH122" s="237"/>
      <c r="AI122" s="237"/>
      <c r="AJ122" s="237"/>
      <c r="AK122" s="237"/>
      <c r="AL122" s="237"/>
      <c r="AM122" s="237"/>
      <c r="AN122" s="237"/>
      <c r="AO122" s="237"/>
      <c r="AP122" s="237"/>
      <c r="AQ122" s="237"/>
      <c r="AR122" s="237"/>
      <c r="AS122" s="237"/>
      <c r="AT122" s="237"/>
      <c r="AU122" s="237"/>
      <c r="AV122" s="237"/>
      <c r="AW122" s="237"/>
      <c r="AX122" s="237"/>
      <c r="AY122" s="237"/>
      <c r="AZ122" s="237"/>
    </row>
    <row r="123" spans="1:52">
      <c r="A123" s="46"/>
      <c r="B123" s="46"/>
      <c r="C123" s="46"/>
      <c r="D123" s="46"/>
      <c r="E123" s="46"/>
      <c r="F123" s="46"/>
      <c r="G123" s="46"/>
      <c r="H123" s="46"/>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row>
    <row r="124" spans="1:52">
      <c r="A124" s="46"/>
      <c r="B124" s="46"/>
      <c r="C124" s="46"/>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46"/>
      <c r="AS124" s="46"/>
      <c r="AT124" s="46"/>
      <c r="AU124" s="46"/>
      <c r="AV124" s="46"/>
      <c r="AW124" s="46"/>
      <c r="AX124" s="46"/>
      <c r="AY124" s="46"/>
      <c r="AZ124" s="46"/>
    </row>
    <row r="125" spans="1:52">
      <c r="A125" s="284"/>
      <c r="B125" s="284"/>
      <c r="C125" s="284"/>
      <c r="D125" s="284"/>
      <c r="E125" s="284"/>
      <c r="F125" s="284"/>
      <c r="G125" s="284"/>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c r="AL125" s="284"/>
      <c r="AM125" s="284"/>
      <c r="AN125" s="284"/>
      <c r="AO125" s="284"/>
      <c r="AP125" s="284"/>
      <c r="AQ125" s="284"/>
      <c r="AR125" s="284"/>
      <c r="AS125" s="284"/>
      <c r="AT125" s="284"/>
      <c r="AU125" s="284"/>
      <c r="AV125" s="284"/>
      <c r="AW125" s="284"/>
      <c r="AX125" s="284"/>
      <c r="AY125" s="284"/>
      <c r="AZ125" s="284"/>
    </row>
    <row r="126" spans="1:52">
      <c r="A126" s="237"/>
      <c r="B126" s="237"/>
      <c r="C126" s="237"/>
      <c r="D126" s="237"/>
      <c r="E126" s="237"/>
      <c r="F126" s="237"/>
      <c r="G126" s="237"/>
      <c r="H126" s="237"/>
      <c r="I126" s="237"/>
      <c r="J126" s="237"/>
      <c r="K126" s="237"/>
      <c r="L126" s="237"/>
      <c r="M126" s="237"/>
      <c r="N126" s="237"/>
      <c r="O126" s="237"/>
      <c r="P126" s="237"/>
      <c r="Q126" s="237"/>
      <c r="R126" s="237"/>
      <c r="S126" s="237"/>
      <c r="T126" s="237"/>
      <c r="U126" s="237"/>
      <c r="V126" s="237"/>
      <c r="W126" s="237"/>
      <c r="X126" s="237"/>
      <c r="Y126" s="237"/>
      <c r="Z126" s="237"/>
      <c r="AA126" s="237"/>
      <c r="AB126" s="237"/>
      <c r="AC126" s="237"/>
      <c r="AD126" s="237"/>
      <c r="AE126" s="237"/>
      <c r="AF126" s="237"/>
      <c r="AG126" s="237"/>
      <c r="AH126" s="237"/>
      <c r="AI126" s="237"/>
      <c r="AJ126" s="237"/>
      <c r="AK126" s="237"/>
      <c r="AL126" s="237"/>
      <c r="AM126" s="237"/>
      <c r="AN126" s="237"/>
      <c r="AO126" s="237"/>
      <c r="AP126" s="237"/>
      <c r="AQ126" s="237"/>
      <c r="AR126" s="237"/>
      <c r="AS126" s="237"/>
      <c r="AT126" s="237"/>
      <c r="AU126" s="237"/>
      <c r="AV126" s="237"/>
      <c r="AW126" s="237"/>
      <c r="AX126" s="237"/>
      <c r="AY126" s="237"/>
      <c r="AZ126" s="237"/>
    </row>
    <row r="127" spans="1:52">
      <c r="A127" s="237"/>
      <c r="B127" s="237"/>
      <c r="C127" s="237"/>
      <c r="D127" s="237"/>
      <c r="E127" s="237"/>
      <c r="F127" s="237"/>
      <c r="G127" s="237"/>
      <c r="H127" s="237"/>
      <c r="I127" s="237"/>
      <c r="J127" s="237"/>
      <c r="K127" s="237"/>
      <c r="L127" s="237"/>
      <c r="M127" s="237"/>
      <c r="N127" s="237"/>
      <c r="O127" s="237"/>
      <c r="P127" s="237"/>
      <c r="Q127" s="237"/>
      <c r="R127" s="237"/>
      <c r="S127" s="237"/>
      <c r="T127" s="237"/>
      <c r="U127" s="237"/>
      <c r="V127" s="237"/>
      <c r="W127" s="237"/>
      <c r="X127" s="237"/>
      <c r="Y127" s="237"/>
      <c r="Z127" s="237"/>
      <c r="AA127" s="237"/>
      <c r="AB127" s="237"/>
      <c r="AC127" s="237"/>
      <c r="AD127" s="237"/>
      <c r="AE127" s="237"/>
      <c r="AF127" s="237"/>
      <c r="AG127" s="237"/>
      <c r="AH127" s="237"/>
      <c r="AI127" s="237"/>
      <c r="AJ127" s="237"/>
      <c r="AK127" s="237"/>
      <c r="AL127" s="237"/>
      <c r="AM127" s="237"/>
      <c r="AN127" s="237"/>
      <c r="AO127" s="237"/>
      <c r="AP127" s="237"/>
      <c r="AQ127" s="237"/>
      <c r="AR127" s="237"/>
      <c r="AS127" s="237"/>
      <c r="AT127" s="237"/>
      <c r="AU127" s="237"/>
      <c r="AV127" s="237"/>
      <c r="AW127" s="237"/>
      <c r="AX127" s="237"/>
      <c r="AY127" s="237"/>
      <c r="AZ127" s="237"/>
    </row>
    <row r="128" spans="1:52">
      <c r="A128" s="46"/>
      <c r="B128" s="46"/>
      <c r="C128" s="46"/>
      <c r="D128" s="46"/>
      <c r="E128" s="46"/>
      <c r="F128" s="46"/>
      <c r="G128" s="46"/>
      <c r="H128" s="46"/>
      <c r="I128" s="46"/>
      <c r="J128" s="46"/>
      <c r="K128" s="46"/>
      <c r="L128" s="46"/>
      <c r="M128" s="46"/>
      <c r="N128" s="46"/>
      <c r="O128" s="46"/>
      <c r="P128" s="46"/>
      <c r="Q128" s="46"/>
      <c r="R128" s="46"/>
      <c r="S128" s="46"/>
      <c r="T128" s="46"/>
      <c r="U128" s="46"/>
      <c r="V128" s="46"/>
      <c r="W128" s="46"/>
      <c r="X128" s="46"/>
      <c r="Y128" s="46"/>
      <c r="Z128" s="46"/>
      <c r="AA128" s="46"/>
      <c r="AB128" s="46"/>
      <c r="AC128" s="46"/>
      <c r="AD128" s="46"/>
      <c r="AE128" s="46"/>
      <c r="AF128" s="46"/>
      <c r="AG128" s="46"/>
      <c r="AH128" s="46"/>
      <c r="AI128" s="46"/>
      <c r="AJ128" s="46"/>
      <c r="AK128" s="46"/>
      <c r="AL128" s="46"/>
      <c r="AM128" s="46"/>
      <c r="AN128" s="46"/>
      <c r="AO128" s="46"/>
      <c r="AP128" s="46"/>
      <c r="AQ128" s="46"/>
      <c r="AR128" s="46"/>
      <c r="AS128" s="46"/>
      <c r="AT128" s="46"/>
      <c r="AU128" s="46"/>
      <c r="AV128" s="46"/>
      <c r="AW128" s="46"/>
      <c r="AX128" s="46"/>
      <c r="AY128" s="46"/>
      <c r="AZ128" s="46"/>
    </row>
    <row r="129" spans="1:52">
      <c r="A129" s="46"/>
      <c r="B129" s="46"/>
      <c r="C129" s="46"/>
      <c r="D129" s="46"/>
      <c r="E129" s="46"/>
      <c r="F129" s="46"/>
      <c r="G129" s="46"/>
      <c r="H129" s="46"/>
      <c r="I129" s="46"/>
      <c r="J129" s="46"/>
      <c r="K129" s="46"/>
      <c r="L129" s="46"/>
      <c r="M129" s="46"/>
      <c r="N129" s="46"/>
      <c r="O129" s="46"/>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c r="AQ129" s="46"/>
      <c r="AR129" s="46"/>
      <c r="AS129" s="46"/>
      <c r="AT129" s="46"/>
      <c r="AU129" s="46"/>
      <c r="AV129" s="46"/>
      <c r="AW129" s="46"/>
      <c r="AX129" s="46"/>
      <c r="AY129" s="46"/>
      <c r="AZ129" s="46"/>
    </row>
    <row r="130" spans="1:52">
      <c r="A130" s="284"/>
      <c r="B130" s="284"/>
      <c r="C130" s="284"/>
      <c r="D130" s="284"/>
      <c r="E130" s="284"/>
      <c r="F130" s="284"/>
      <c r="G130" s="284"/>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c r="AL130" s="284"/>
      <c r="AM130" s="284"/>
      <c r="AN130" s="284"/>
      <c r="AO130" s="284"/>
      <c r="AP130" s="284"/>
      <c r="AQ130" s="284"/>
      <c r="AR130" s="284"/>
      <c r="AS130" s="284"/>
      <c r="AT130" s="284"/>
      <c r="AU130" s="284"/>
      <c r="AV130" s="284"/>
      <c r="AW130" s="284"/>
      <c r="AX130" s="284"/>
      <c r="AY130" s="284"/>
      <c r="AZ130" s="284"/>
    </row>
    <row r="131" spans="1:52">
      <c r="A131" s="237"/>
      <c r="B131" s="237"/>
      <c r="C131" s="237"/>
      <c r="D131" s="237"/>
      <c r="E131" s="237"/>
      <c r="F131" s="237"/>
      <c r="G131" s="237"/>
      <c r="H131" s="237"/>
      <c r="I131" s="237"/>
      <c r="J131" s="237"/>
      <c r="K131" s="237"/>
      <c r="L131" s="237"/>
      <c r="M131" s="237"/>
      <c r="N131" s="237"/>
      <c r="O131" s="237"/>
      <c r="P131" s="237"/>
      <c r="Q131" s="237"/>
      <c r="R131" s="237"/>
      <c r="S131" s="237"/>
      <c r="T131" s="237"/>
      <c r="U131" s="237"/>
      <c r="V131" s="237"/>
      <c r="W131" s="237"/>
      <c r="X131" s="237"/>
      <c r="Y131" s="237"/>
      <c r="Z131" s="237"/>
      <c r="AA131" s="237"/>
      <c r="AB131" s="237"/>
      <c r="AC131" s="237"/>
      <c r="AD131" s="237"/>
      <c r="AE131" s="237"/>
      <c r="AF131" s="237"/>
      <c r="AG131" s="237"/>
      <c r="AH131" s="237"/>
      <c r="AI131" s="237"/>
      <c r="AJ131" s="237"/>
      <c r="AK131" s="237"/>
      <c r="AL131" s="237"/>
      <c r="AM131" s="237"/>
      <c r="AN131" s="237"/>
      <c r="AO131" s="237"/>
      <c r="AP131" s="237"/>
      <c r="AQ131" s="237"/>
      <c r="AR131" s="237"/>
      <c r="AS131" s="237"/>
      <c r="AT131" s="237"/>
      <c r="AU131" s="237"/>
      <c r="AV131" s="237"/>
      <c r="AW131" s="237"/>
      <c r="AX131" s="237"/>
      <c r="AY131" s="237"/>
      <c r="AZ131" s="237"/>
    </row>
    <row r="132" spans="1:52">
      <c r="A132" s="237"/>
      <c r="B132" s="237"/>
      <c r="C132" s="237"/>
      <c r="D132" s="237"/>
      <c r="E132" s="237"/>
      <c r="F132" s="237"/>
      <c r="G132" s="237"/>
      <c r="H132" s="237"/>
      <c r="I132" s="237"/>
      <c r="J132" s="237"/>
      <c r="K132" s="237"/>
      <c r="L132" s="237"/>
      <c r="M132" s="237"/>
      <c r="N132" s="237"/>
      <c r="O132" s="237"/>
      <c r="P132" s="237"/>
      <c r="Q132" s="237"/>
      <c r="R132" s="237"/>
      <c r="S132" s="237"/>
      <c r="T132" s="237"/>
      <c r="U132" s="237"/>
      <c r="V132" s="237"/>
      <c r="W132" s="237"/>
      <c r="X132" s="237"/>
      <c r="Y132" s="237"/>
      <c r="Z132" s="237"/>
      <c r="AA132" s="237"/>
      <c r="AB132" s="237"/>
      <c r="AC132" s="237"/>
      <c r="AD132" s="237"/>
      <c r="AE132" s="237"/>
      <c r="AF132" s="237"/>
      <c r="AG132" s="237"/>
      <c r="AH132" s="237"/>
      <c r="AI132" s="237"/>
      <c r="AJ132" s="237"/>
      <c r="AK132" s="237"/>
      <c r="AL132" s="237"/>
      <c r="AM132" s="237"/>
      <c r="AN132" s="237"/>
      <c r="AO132" s="237"/>
      <c r="AP132" s="237"/>
      <c r="AQ132" s="237"/>
      <c r="AR132" s="237"/>
      <c r="AS132" s="237"/>
      <c r="AT132" s="237"/>
      <c r="AU132" s="237"/>
      <c r="AV132" s="237"/>
      <c r="AW132" s="237"/>
      <c r="AX132" s="237"/>
      <c r="AY132" s="237"/>
      <c r="AZ132" s="237"/>
    </row>
    <row r="133" spans="1:52">
      <c r="A133" s="46"/>
      <c r="B133" s="46"/>
      <c r="C133" s="46"/>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46"/>
      <c r="AS133" s="46"/>
      <c r="AT133" s="46"/>
      <c r="AU133" s="46"/>
      <c r="AV133" s="46"/>
      <c r="AW133" s="46"/>
      <c r="AX133" s="46"/>
      <c r="AY133" s="46"/>
      <c r="AZ133" s="46"/>
    </row>
    <row r="134" spans="1:52">
      <c r="A134" s="46"/>
      <c r="B134" s="46"/>
      <c r="C134" s="46"/>
      <c r="D134" s="46"/>
      <c r="E134" s="46"/>
      <c r="F134" s="46"/>
      <c r="G134" s="46"/>
      <c r="H134" s="46"/>
      <c r="I134" s="46"/>
      <c r="J134" s="46"/>
      <c r="K134" s="46"/>
      <c r="L134" s="46"/>
      <c r="M134" s="46"/>
      <c r="N134" s="46"/>
      <c r="O134" s="46"/>
      <c r="P134" s="46"/>
      <c r="Q134" s="46"/>
      <c r="R134" s="46"/>
      <c r="S134" s="46"/>
      <c r="T134" s="46"/>
      <c r="U134" s="46"/>
      <c r="V134" s="46"/>
      <c r="W134" s="46"/>
      <c r="X134" s="46"/>
      <c r="Y134" s="46"/>
      <c r="Z134" s="46"/>
      <c r="AA134" s="46"/>
      <c r="AB134" s="46"/>
      <c r="AC134" s="46"/>
      <c r="AD134" s="46"/>
      <c r="AE134" s="46"/>
      <c r="AF134" s="46"/>
      <c r="AG134" s="46"/>
      <c r="AH134" s="46"/>
      <c r="AI134" s="46"/>
      <c r="AJ134" s="46"/>
      <c r="AK134" s="46"/>
      <c r="AL134" s="46"/>
      <c r="AM134" s="46"/>
      <c r="AN134" s="46"/>
      <c r="AO134" s="46"/>
      <c r="AP134" s="46"/>
      <c r="AQ134" s="46"/>
      <c r="AR134" s="46"/>
      <c r="AS134" s="46"/>
      <c r="AT134" s="46"/>
      <c r="AU134" s="46"/>
      <c r="AV134" s="46"/>
      <c r="AW134" s="46"/>
      <c r="AX134" s="46"/>
      <c r="AY134" s="46"/>
      <c r="AZ134" s="46"/>
    </row>
    <row r="135" spans="1:52">
      <c r="A135" s="284"/>
      <c r="B135" s="284"/>
      <c r="C135" s="284"/>
      <c r="D135" s="284"/>
      <c r="E135" s="284"/>
      <c r="F135" s="284"/>
      <c r="G135" s="284"/>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c r="AL135" s="284"/>
      <c r="AM135" s="284"/>
      <c r="AN135" s="284"/>
      <c r="AO135" s="284"/>
      <c r="AP135" s="284"/>
      <c r="AQ135" s="284"/>
      <c r="AR135" s="284"/>
      <c r="AS135" s="284"/>
      <c r="AT135" s="284"/>
      <c r="AU135" s="284"/>
      <c r="AV135" s="284"/>
      <c r="AW135" s="284"/>
      <c r="AX135" s="284"/>
      <c r="AY135" s="284"/>
      <c r="AZ135" s="284"/>
    </row>
    <row r="136" spans="1:52">
      <c r="A136" s="237"/>
      <c r="B136" s="237"/>
      <c r="C136" s="237"/>
      <c r="D136" s="237"/>
      <c r="E136" s="237"/>
      <c r="F136" s="237"/>
      <c r="G136" s="237"/>
      <c r="H136" s="237"/>
      <c r="I136" s="237"/>
      <c r="J136" s="237"/>
      <c r="K136" s="237"/>
      <c r="L136" s="237"/>
      <c r="M136" s="237"/>
      <c r="N136" s="237"/>
      <c r="O136" s="237"/>
      <c r="P136" s="237"/>
      <c r="Q136" s="237"/>
      <c r="R136" s="237"/>
      <c r="S136" s="237"/>
      <c r="T136" s="237"/>
      <c r="U136" s="237"/>
      <c r="V136" s="237"/>
      <c r="W136" s="237"/>
      <c r="X136" s="237"/>
      <c r="Y136" s="237"/>
      <c r="Z136" s="237"/>
      <c r="AA136" s="237"/>
      <c r="AB136" s="237"/>
      <c r="AC136" s="237"/>
      <c r="AD136" s="237"/>
      <c r="AE136" s="237"/>
      <c r="AF136" s="237"/>
      <c r="AG136" s="237"/>
      <c r="AH136" s="237"/>
      <c r="AI136" s="237"/>
      <c r="AJ136" s="237"/>
      <c r="AK136" s="237"/>
      <c r="AL136" s="237"/>
      <c r="AM136" s="237"/>
      <c r="AN136" s="237"/>
      <c r="AO136" s="237"/>
      <c r="AP136" s="237"/>
      <c r="AQ136" s="237"/>
      <c r="AR136" s="237"/>
      <c r="AS136" s="237"/>
      <c r="AT136" s="237"/>
      <c r="AU136" s="237"/>
      <c r="AV136" s="237"/>
      <c r="AW136" s="237"/>
      <c r="AX136" s="237"/>
      <c r="AY136" s="237"/>
      <c r="AZ136" s="237"/>
    </row>
    <row r="137" spans="1:52">
      <c r="A137" s="237"/>
      <c r="B137" s="237"/>
      <c r="C137" s="237"/>
      <c r="D137" s="237"/>
      <c r="E137" s="237"/>
      <c r="F137" s="237"/>
      <c r="G137" s="237"/>
      <c r="H137" s="237"/>
      <c r="I137" s="237"/>
      <c r="J137" s="237"/>
      <c r="K137" s="237"/>
      <c r="L137" s="237"/>
      <c r="M137" s="237"/>
      <c r="N137" s="237"/>
      <c r="O137" s="237"/>
      <c r="P137" s="237"/>
      <c r="Q137" s="237"/>
      <c r="R137" s="237"/>
      <c r="S137" s="237"/>
      <c r="T137" s="237"/>
      <c r="U137" s="237"/>
      <c r="V137" s="237"/>
      <c r="W137" s="237"/>
      <c r="X137" s="237"/>
      <c r="Y137" s="237"/>
      <c r="Z137" s="237"/>
      <c r="AA137" s="237"/>
      <c r="AB137" s="237"/>
      <c r="AC137" s="237"/>
      <c r="AD137" s="237"/>
      <c r="AE137" s="237"/>
      <c r="AF137" s="237"/>
      <c r="AG137" s="237"/>
      <c r="AH137" s="237"/>
      <c r="AI137" s="237"/>
      <c r="AJ137" s="237"/>
      <c r="AK137" s="237"/>
      <c r="AL137" s="237"/>
      <c r="AM137" s="237"/>
      <c r="AN137" s="237"/>
      <c r="AO137" s="237"/>
      <c r="AP137" s="237"/>
      <c r="AQ137" s="237"/>
      <c r="AR137" s="237"/>
      <c r="AS137" s="237"/>
      <c r="AT137" s="237"/>
      <c r="AU137" s="237"/>
      <c r="AV137" s="237"/>
      <c r="AW137" s="237"/>
      <c r="AX137" s="237"/>
      <c r="AY137" s="237"/>
      <c r="AZ137" s="237"/>
    </row>
    <row r="138" spans="1:52">
      <c r="A138" s="46"/>
      <c r="B138" s="46"/>
      <c r="C138" s="46"/>
      <c r="D138" s="46"/>
      <c r="E138" s="46"/>
      <c r="F138" s="46"/>
      <c r="G138" s="46"/>
      <c r="H138" s="46"/>
      <c r="I138" s="46"/>
      <c r="J138" s="46"/>
      <c r="K138" s="46"/>
      <c r="L138" s="46"/>
      <c r="M138" s="46"/>
      <c r="N138" s="46"/>
      <c r="O138" s="46"/>
      <c r="P138" s="46"/>
      <c r="Q138" s="46"/>
      <c r="R138" s="46"/>
      <c r="S138" s="46"/>
      <c r="T138" s="46"/>
      <c r="U138" s="46"/>
      <c r="V138" s="46"/>
      <c r="W138" s="46"/>
      <c r="X138" s="46"/>
      <c r="Y138" s="46"/>
      <c r="Z138" s="46"/>
      <c r="AA138" s="46"/>
      <c r="AB138" s="46"/>
      <c r="AC138" s="46"/>
      <c r="AD138" s="46"/>
      <c r="AE138" s="46"/>
      <c r="AF138" s="46"/>
      <c r="AG138" s="46"/>
      <c r="AH138" s="46"/>
      <c r="AI138" s="46"/>
      <c r="AJ138" s="46"/>
      <c r="AK138" s="46"/>
      <c r="AL138" s="46"/>
      <c r="AM138" s="46"/>
      <c r="AN138" s="46"/>
      <c r="AO138" s="46"/>
      <c r="AP138" s="46"/>
      <c r="AQ138" s="46"/>
      <c r="AR138" s="46"/>
      <c r="AS138" s="46"/>
      <c r="AT138" s="46"/>
      <c r="AU138" s="46"/>
      <c r="AV138" s="46"/>
      <c r="AW138" s="46"/>
      <c r="AX138" s="46"/>
      <c r="AY138" s="46"/>
      <c r="AZ138" s="46"/>
    </row>
    <row r="139" spans="1:52">
      <c r="A139" s="46"/>
      <c r="B139" s="46"/>
      <c r="C139" s="46"/>
      <c r="D139" s="46"/>
      <c r="E139" s="46"/>
      <c r="F139" s="46"/>
      <c r="G139" s="46"/>
      <c r="H139" s="46"/>
      <c r="I139" s="46"/>
      <c r="J139" s="46"/>
      <c r="K139" s="46"/>
      <c r="L139" s="46"/>
      <c r="M139" s="46"/>
      <c r="N139" s="46"/>
      <c r="O139" s="46"/>
      <c r="P139" s="46"/>
      <c r="Q139" s="46"/>
      <c r="R139" s="46"/>
      <c r="S139" s="46"/>
      <c r="T139" s="46"/>
      <c r="U139" s="46"/>
      <c r="V139" s="46"/>
      <c r="W139" s="46"/>
      <c r="X139" s="46"/>
      <c r="Y139" s="46"/>
      <c r="Z139" s="46"/>
      <c r="AA139" s="46"/>
      <c r="AB139" s="46"/>
      <c r="AC139" s="46"/>
      <c r="AD139" s="46"/>
      <c r="AE139" s="46"/>
      <c r="AF139" s="46"/>
      <c r="AG139" s="46"/>
      <c r="AH139" s="46"/>
      <c r="AI139" s="46"/>
      <c r="AJ139" s="46"/>
      <c r="AK139" s="46"/>
      <c r="AL139" s="46"/>
      <c r="AM139" s="46"/>
      <c r="AN139" s="46"/>
      <c r="AO139" s="46"/>
      <c r="AP139" s="46"/>
      <c r="AQ139" s="46"/>
      <c r="AR139" s="46"/>
      <c r="AS139" s="46"/>
      <c r="AT139" s="46"/>
      <c r="AU139" s="46"/>
      <c r="AV139" s="46"/>
      <c r="AW139" s="46"/>
      <c r="AX139" s="46"/>
      <c r="AY139" s="46"/>
      <c r="AZ139" s="46"/>
    </row>
    <row r="140" spans="1:52">
      <c r="A140" s="284"/>
      <c r="B140" s="284"/>
      <c r="C140" s="284"/>
      <c r="D140" s="284"/>
      <c r="E140" s="284"/>
      <c r="F140" s="284"/>
      <c r="G140" s="284"/>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c r="AL140" s="284"/>
      <c r="AM140" s="284"/>
      <c r="AN140" s="284"/>
      <c r="AO140" s="284"/>
      <c r="AP140" s="284"/>
      <c r="AQ140" s="284"/>
      <c r="AR140" s="284"/>
      <c r="AS140" s="284"/>
      <c r="AT140" s="284"/>
      <c r="AU140" s="284"/>
      <c r="AV140" s="284"/>
      <c r="AW140" s="284"/>
      <c r="AX140" s="284"/>
      <c r="AY140" s="284"/>
      <c r="AZ140" s="284"/>
    </row>
    <row r="141" spans="1:52">
      <c r="A141" s="237"/>
      <c r="B141" s="237"/>
      <c r="C141" s="237"/>
      <c r="D141" s="237"/>
      <c r="E141" s="237"/>
      <c r="F141" s="237"/>
      <c r="G141" s="237"/>
      <c r="H141" s="237"/>
      <c r="I141" s="237"/>
      <c r="J141" s="237"/>
      <c r="K141" s="237"/>
      <c r="L141" s="237"/>
      <c r="M141" s="237"/>
      <c r="N141" s="237"/>
      <c r="O141" s="237"/>
      <c r="P141" s="237"/>
      <c r="Q141" s="237"/>
      <c r="R141" s="237"/>
      <c r="S141" s="237"/>
      <c r="T141" s="237"/>
      <c r="U141" s="237"/>
      <c r="V141" s="237"/>
      <c r="W141" s="237"/>
      <c r="X141" s="237"/>
      <c r="Y141" s="237"/>
      <c r="Z141" s="237"/>
      <c r="AA141" s="237"/>
      <c r="AB141" s="237"/>
      <c r="AC141" s="237"/>
      <c r="AD141" s="237"/>
      <c r="AE141" s="237"/>
      <c r="AF141" s="237"/>
      <c r="AG141" s="237"/>
      <c r="AH141" s="237"/>
      <c r="AI141" s="237"/>
      <c r="AJ141" s="237"/>
      <c r="AK141" s="237"/>
      <c r="AL141" s="237"/>
      <c r="AM141" s="237"/>
      <c r="AN141" s="237"/>
      <c r="AO141" s="237"/>
      <c r="AP141" s="237"/>
      <c r="AQ141" s="237"/>
      <c r="AR141" s="237"/>
      <c r="AS141" s="237"/>
      <c r="AT141" s="237"/>
      <c r="AU141" s="237"/>
      <c r="AV141" s="237"/>
      <c r="AW141" s="237"/>
      <c r="AX141" s="237"/>
      <c r="AY141" s="237"/>
      <c r="AZ141" s="237"/>
    </row>
    <row r="142" spans="1:52">
      <c r="A142" s="237"/>
      <c r="B142" s="237"/>
      <c r="C142" s="237"/>
      <c r="D142" s="237"/>
      <c r="E142" s="237"/>
      <c r="F142" s="237"/>
      <c r="G142" s="237"/>
      <c r="H142" s="237"/>
      <c r="I142" s="237"/>
      <c r="J142" s="237"/>
      <c r="K142" s="237"/>
      <c r="L142" s="237"/>
      <c r="M142" s="237"/>
      <c r="N142" s="237"/>
      <c r="O142" s="237"/>
      <c r="P142" s="237"/>
      <c r="Q142" s="237"/>
      <c r="R142" s="237"/>
      <c r="S142" s="237"/>
      <c r="T142" s="237"/>
      <c r="U142" s="237"/>
      <c r="V142" s="237"/>
      <c r="W142" s="237"/>
      <c r="X142" s="237"/>
      <c r="Y142" s="237"/>
      <c r="Z142" s="237"/>
      <c r="AA142" s="237"/>
      <c r="AB142" s="237"/>
      <c r="AC142" s="237"/>
      <c r="AD142" s="237"/>
      <c r="AE142" s="237"/>
      <c r="AF142" s="237"/>
      <c r="AG142" s="237"/>
      <c r="AH142" s="237"/>
      <c r="AI142" s="237"/>
      <c r="AJ142" s="237"/>
      <c r="AK142" s="237"/>
      <c r="AL142" s="237"/>
      <c r="AM142" s="237"/>
      <c r="AN142" s="237"/>
      <c r="AO142" s="237"/>
      <c r="AP142" s="237"/>
      <c r="AQ142" s="237"/>
      <c r="AR142" s="237"/>
      <c r="AS142" s="237"/>
      <c r="AT142" s="237"/>
      <c r="AU142" s="237"/>
      <c r="AV142" s="237"/>
      <c r="AW142" s="237"/>
      <c r="AX142" s="237"/>
      <c r="AY142" s="237"/>
      <c r="AZ142" s="237"/>
    </row>
    <row r="143" spans="1:52">
      <c r="A143" s="46"/>
      <c r="B143" s="46"/>
      <c r="C143" s="46"/>
      <c r="D143" s="46"/>
      <c r="E143" s="46"/>
      <c r="F143" s="46"/>
      <c r="G143" s="46"/>
      <c r="H143" s="46"/>
      <c r="I143" s="46"/>
      <c r="J143" s="46"/>
      <c r="K143" s="46"/>
      <c r="L143" s="46"/>
      <c r="M143" s="46"/>
      <c r="N143" s="46"/>
      <c r="O143" s="46"/>
      <c r="P143" s="46"/>
      <c r="Q143" s="46"/>
      <c r="R143" s="46"/>
      <c r="S143" s="46"/>
      <c r="T143" s="46"/>
      <c r="U143" s="46"/>
      <c r="V143" s="46"/>
      <c r="W143" s="46"/>
      <c r="X143" s="46"/>
      <c r="Y143" s="46"/>
      <c r="Z143" s="46"/>
      <c r="AA143" s="46"/>
      <c r="AB143" s="46"/>
      <c r="AC143" s="46"/>
      <c r="AD143" s="46"/>
      <c r="AE143" s="46"/>
      <c r="AF143" s="46"/>
      <c r="AG143" s="46"/>
      <c r="AH143" s="46"/>
      <c r="AI143" s="46"/>
      <c r="AJ143" s="46"/>
      <c r="AK143" s="46"/>
      <c r="AL143" s="46"/>
      <c r="AM143" s="46"/>
      <c r="AN143" s="46"/>
      <c r="AO143" s="46"/>
      <c r="AP143" s="46"/>
      <c r="AQ143" s="46"/>
      <c r="AR143" s="46"/>
      <c r="AS143" s="46"/>
      <c r="AT143" s="46"/>
      <c r="AU143" s="46"/>
      <c r="AV143" s="46"/>
      <c r="AW143" s="46"/>
      <c r="AX143" s="46"/>
      <c r="AY143" s="46"/>
      <c r="AZ143" s="46"/>
    </row>
    <row r="144" spans="1:52">
      <c r="A144" s="46"/>
      <c r="B144" s="46"/>
      <c r="C144" s="46"/>
      <c r="D144" s="46"/>
      <c r="E144" s="46"/>
      <c r="F144" s="46"/>
      <c r="G144" s="46"/>
      <c r="H144" s="46"/>
      <c r="I144" s="46"/>
      <c r="J144" s="46"/>
      <c r="K144" s="46"/>
      <c r="L144" s="46"/>
      <c r="M144" s="46"/>
      <c r="N144" s="46"/>
      <c r="O144" s="46"/>
      <c r="P144" s="46"/>
      <c r="Q144" s="46"/>
      <c r="R144" s="46"/>
      <c r="S144" s="46"/>
      <c r="T144" s="46"/>
      <c r="U144" s="46"/>
      <c r="V144" s="46"/>
      <c r="W144" s="46"/>
      <c r="X144" s="46"/>
      <c r="Y144" s="46"/>
      <c r="Z144" s="46"/>
      <c r="AA144" s="46"/>
      <c r="AB144" s="46"/>
      <c r="AC144" s="46"/>
      <c r="AD144" s="46"/>
      <c r="AE144" s="46"/>
      <c r="AF144" s="46"/>
      <c r="AG144" s="46"/>
      <c r="AH144" s="46"/>
      <c r="AI144" s="46"/>
      <c r="AJ144" s="46"/>
      <c r="AK144" s="46"/>
      <c r="AL144" s="46"/>
      <c r="AM144" s="46"/>
      <c r="AN144" s="46"/>
      <c r="AO144" s="46"/>
      <c r="AP144" s="46"/>
      <c r="AQ144" s="46"/>
      <c r="AR144" s="46"/>
      <c r="AS144" s="46"/>
      <c r="AT144" s="46"/>
      <c r="AU144" s="46"/>
      <c r="AV144" s="46"/>
      <c r="AW144" s="46"/>
      <c r="AX144" s="46"/>
      <c r="AY144" s="46"/>
      <c r="AZ144" s="46"/>
    </row>
    <row r="145" spans="1:52">
      <c r="A145" s="284"/>
      <c r="B145" s="284"/>
      <c r="C145" s="284"/>
      <c r="D145" s="284"/>
      <c r="E145" s="284"/>
      <c r="F145" s="284"/>
      <c r="G145" s="284"/>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c r="AL145" s="284"/>
      <c r="AM145" s="284"/>
      <c r="AN145" s="284"/>
      <c r="AO145" s="284"/>
      <c r="AP145" s="284"/>
      <c r="AQ145" s="284"/>
      <c r="AR145" s="284"/>
      <c r="AS145" s="284"/>
      <c r="AT145" s="284"/>
      <c r="AU145" s="284"/>
      <c r="AV145" s="284"/>
      <c r="AW145" s="284"/>
      <c r="AX145" s="284"/>
      <c r="AY145" s="284"/>
      <c r="AZ145" s="284"/>
    </row>
    <row r="146" spans="1:52">
      <c r="A146" s="237"/>
      <c r="B146" s="237"/>
      <c r="C146" s="237"/>
      <c r="D146" s="237"/>
      <c r="E146" s="237"/>
      <c r="F146" s="237"/>
      <c r="G146" s="237"/>
      <c r="H146" s="237"/>
      <c r="I146" s="237"/>
      <c r="J146" s="237"/>
      <c r="K146" s="237"/>
      <c r="L146" s="237"/>
      <c r="M146" s="237"/>
      <c r="N146" s="237"/>
      <c r="O146" s="237"/>
      <c r="P146" s="237"/>
      <c r="Q146" s="237"/>
      <c r="R146" s="237"/>
      <c r="S146" s="237"/>
      <c r="T146" s="237"/>
      <c r="U146" s="237"/>
      <c r="V146" s="237"/>
      <c r="W146" s="237"/>
      <c r="X146" s="237"/>
      <c r="Y146" s="237"/>
      <c r="Z146" s="237"/>
      <c r="AA146" s="237"/>
      <c r="AB146" s="237"/>
      <c r="AC146" s="237"/>
      <c r="AD146" s="237"/>
      <c r="AE146" s="237"/>
      <c r="AF146" s="237"/>
      <c r="AG146" s="237"/>
      <c r="AH146" s="237"/>
      <c r="AI146" s="237"/>
      <c r="AJ146" s="237"/>
      <c r="AK146" s="237"/>
      <c r="AL146" s="237"/>
      <c r="AM146" s="237"/>
      <c r="AN146" s="237"/>
      <c r="AO146" s="237"/>
      <c r="AP146" s="237"/>
      <c r="AQ146" s="237"/>
      <c r="AR146" s="237"/>
      <c r="AS146" s="237"/>
      <c r="AT146" s="237"/>
      <c r="AU146" s="237"/>
      <c r="AV146" s="237"/>
      <c r="AW146" s="237"/>
      <c r="AX146" s="237"/>
      <c r="AY146" s="237"/>
      <c r="AZ146" s="237"/>
    </row>
    <row r="147" spans="1:52">
      <c r="A147" s="237"/>
      <c r="B147" s="237"/>
      <c r="C147" s="237"/>
      <c r="D147" s="237"/>
      <c r="E147" s="237"/>
      <c r="F147" s="237"/>
      <c r="G147" s="237"/>
      <c r="H147" s="237"/>
      <c r="I147" s="237"/>
      <c r="J147" s="237"/>
      <c r="K147" s="237"/>
      <c r="L147" s="237"/>
      <c r="M147" s="237"/>
      <c r="N147" s="237"/>
      <c r="O147" s="237"/>
      <c r="P147" s="237"/>
      <c r="Q147" s="237"/>
      <c r="R147" s="237"/>
      <c r="S147" s="237"/>
      <c r="T147" s="237"/>
      <c r="U147" s="237"/>
      <c r="V147" s="237"/>
      <c r="W147" s="237"/>
      <c r="X147" s="237"/>
      <c r="Y147" s="237"/>
      <c r="Z147" s="237"/>
      <c r="AA147" s="237"/>
      <c r="AB147" s="237"/>
      <c r="AC147" s="237"/>
      <c r="AD147" s="237"/>
      <c r="AE147" s="237"/>
      <c r="AF147" s="237"/>
      <c r="AG147" s="237"/>
      <c r="AH147" s="237"/>
      <c r="AI147" s="237"/>
      <c r="AJ147" s="237"/>
      <c r="AK147" s="237"/>
      <c r="AL147" s="237"/>
      <c r="AM147" s="237"/>
      <c r="AN147" s="237"/>
      <c r="AO147" s="237"/>
      <c r="AP147" s="237"/>
      <c r="AQ147" s="237"/>
      <c r="AR147" s="237"/>
      <c r="AS147" s="237"/>
      <c r="AT147" s="237"/>
      <c r="AU147" s="237"/>
      <c r="AV147" s="237"/>
      <c r="AW147" s="237"/>
      <c r="AX147" s="237"/>
      <c r="AY147" s="237"/>
      <c r="AZ147" s="237"/>
    </row>
    <row r="148" spans="1:52">
      <c r="A148" s="46"/>
      <c r="B148" s="46"/>
      <c r="C148" s="46"/>
      <c r="D148" s="46"/>
      <c r="E148" s="46"/>
      <c r="F148" s="46"/>
      <c r="G148" s="46"/>
      <c r="H148" s="46"/>
      <c r="I148" s="46"/>
      <c r="J148" s="46"/>
      <c r="K148" s="46"/>
      <c r="L148" s="46"/>
      <c r="M148" s="46"/>
      <c r="N148" s="46"/>
      <c r="O148" s="46"/>
      <c r="P148" s="46"/>
      <c r="Q148" s="46"/>
      <c r="R148" s="46"/>
      <c r="S148" s="46"/>
      <c r="T148" s="46"/>
      <c r="U148" s="46"/>
      <c r="V148" s="46"/>
      <c r="W148" s="46"/>
      <c r="X148" s="46"/>
      <c r="Y148" s="46"/>
      <c r="Z148" s="46"/>
      <c r="AA148" s="46"/>
      <c r="AB148" s="46"/>
      <c r="AC148" s="46"/>
      <c r="AD148" s="46"/>
      <c r="AE148" s="46"/>
      <c r="AF148" s="46"/>
      <c r="AG148" s="46"/>
      <c r="AH148" s="46"/>
      <c r="AI148" s="46"/>
      <c r="AJ148" s="46"/>
      <c r="AK148" s="46"/>
      <c r="AL148" s="46"/>
      <c r="AM148" s="46"/>
      <c r="AN148" s="46"/>
      <c r="AO148" s="46"/>
      <c r="AP148" s="46"/>
      <c r="AQ148" s="46"/>
      <c r="AR148" s="46"/>
      <c r="AS148" s="46"/>
      <c r="AT148" s="46"/>
      <c r="AU148" s="46"/>
      <c r="AV148" s="46"/>
      <c r="AW148" s="46"/>
      <c r="AX148" s="46"/>
      <c r="AY148" s="46"/>
      <c r="AZ148" s="46"/>
    </row>
    <row r="149" spans="1:52">
      <c r="A149" s="46"/>
      <c r="B149" s="46"/>
      <c r="C149" s="46"/>
      <c r="D149" s="46"/>
      <c r="E149" s="46"/>
      <c r="F149" s="46"/>
      <c r="G149" s="46"/>
      <c r="H149" s="46"/>
      <c r="I149" s="46"/>
      <c r="J149" s="46"/>
      <c r="K149" s="46"/>
      <c r="L149" s="46"/>
      <c r="M149" s="46"/>
      <c r="N149" s="46"/>
      <c r="O149" s="46"/>
      <c r="P149" s="46"/>
      <c r="Q149" s="46"/>
      <c r="R149" s="46"/>
      <c r="S149" s="46"/>
      <c r="T149" s="46"/>
      <c r="U149" s="46"/>
      <c r="V149" s="46"/>
      <c r="W149" s="46"/>
      <c r="X149" s="46"/>
      <c r="Y149" s="46"/>
      <c r="Z149" s="46"/>
      <c r="AA149" s="46"/>
      <c r="AB149" s="46"/>
      <c r="AC149" s="46"/>
      <c r="AD149" s="46"/>
      <c r="AE149" s="46"/>
      <c r="AF149" s="46"/>
      <c r="AG149" s="46"/>
      <c r="AH149" s="46"/>
      <c r="AI149" s="46"/>
      <c r="AJ149" s="46"/>
      <c r="AK149" s="46"/>
      <c r="AL149" s="46"/>
      <c r="AM149" s="46"/>
      <c r="AN149" s="46"/>
      <c r="AO149" s="46"/>
      <c r="AP149" s="46"/>
      <c r="AQ149" s="46"/>
      <c r="AR149" s="46"/>
      <c r="AS149" s="46"/>
      <c r="AT149" s="46"/>
      <c r="AU149" s="46"/>
      <c r="AV149" s="46"/>
      <c r="AW149" s="46"/>
      <c r="AX149" s="46"/>
      <c r="AY149" s="46"/>
      <c r="AZ149" s="46"/>
    </row>
    <row r="150" spans="1:52">
      <c r="A150" s="284"/>
      <c r="B150" s="284"/>
      <c r="C150" s="284"/>
      <c r="D150" s="284"/>
      <c r="E150" s="284"/>
      <c r="F150" s="284"/>
      <c r="G150" s="284"/>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c r="AL150" s="284"/>
      <c r="AM150" s="284"/>
      <c r="AN150" s="284"/>
      <c r="AO150" s="284"/>
      <c r="AP150" s="284"/>
      <c r="AQ150" s="284"/>
      <c r="AR150" s="284"/>
      <c r="AS150" s="284"/>
      <c r="AT150" s="284"/>
      <c r="AU150" s="284"/>
      <c r="AV150" s="284"/>
      <c r="AW150" s="284"/>
      <c r="AX150" s="284"/>
      <c r="AY150" s="284"/>
      <c r="AZ150" s="284"/>
    </row>
    <row r="151" spans="1:52">
      <c r="A151" s="237"/>
      <c r="B151" s="237"/>
      <c r="C151" s="237"/>
      <c r="D151" s="237"/>
      <c r="E151" s="237"/>
      <c r="F151" s="237"/>
      <c r="G151" s="237"/>
      <c r="H151" s="237"/>
      <c r="I151" s="237"/>
      <c r="J151" s="237"/>
      <c r="K151" s="237"/>
      <c r="L151" s="237"/>
      <c r="M151" s="237"/>
      <c r="N151" s="237"/>
      <c r="O151" s="237"/>
      <c r="P151" s="237"/>
      <c r="Q151" s="237"/>
      <c r="R151" s="237"/>
      <c r="S151" s="237"/>
      <c r="T151" s="237"/>
      <c r="U151" s="237"/>
      <c r="V151" s="237"/>
      <c r="W151" s="237"/>
      <c r="X151" s="237"/>
      <c r="Y151" s="237"/>
      <c r="Z151" s="237"/>
      <c r="AA151" s="237"/>
      <c r="AB151" s="237"/>
      <c r="AC151" s="237"/>
      <c r="AD151" s="237"/>
      <c r="AE151" s="237"/>
      <c r="AF151" s="237"/>
      <c r="AG151" s="237"/>
      <c r="AH151" s="237"/>
      <c r="AI151" s="237"/>
      <c r="AJ151" s="237"/>
      <c r="AK151" s="237"/>
      <c r="AL151" s="237"/>
      <c r="AM151" s="237"/>
      <c r="AN151" s="237"/>
      <c r="AO151" s="237"/>
      <c r="AP151" s="237"/>
      <c r="AQ151" s="237"/>
      <c r="AR151" s="237"/>
      <c r="AS151" s="237"/>
      <c r="AT151" s="237"/>
      <c r="AU151" s="237"/>
      <c r="AV151" s="237"/>
      <c r="AW151" s="237"/>
      <c r="AX151" s="237"/>
      <c r="AY151" s="237"/>
      <c r="AZ151" s="237"/>
    </row>
    <row r="152" spans="1:52">
      <c r="A152" s="237"/>
      <c r="B152" s="237"/>
      <c r="C152" s="237"/>
      <c r="D152" s="237"/>
      <c r="E152" s="237"/>
      <c r="F152" s="237"/>
      <c r="G152" s="237"/>
      <c r="H152" s="237"/>
      <c r="I152" s="237"/>
      <c r="J152" s="237"/>
      <c r="K152" s="237"/>
      <c r="L152" s="237"/>
      <c r="M152" s="237"/>
      <c r="N152" s="237"/>
      <c r="O152" s="237"/>
      <c r="P152" s="237"/>
      <c r="Q152" s="237"/>
      <c r="R152" s="237"/>
      <c r="S152" s="237"/>
      <c r="T152" s="237"/>
      <c r="U152" s="237"/>
      <c r="V152" s="237"/>
      <c r="W152" s="237"/>
      <c r="X152" s="237"/>
      <c r="Y152" s="237"/>
      <c r="Z152" s="237"/>
      <c r="AA152" s="237"/>
      <c r="AB152" s="237"/>
      <c r="AC152" s="237"/>
      <c r="AD152" s="237"/>
      <c r="AE152" s="237"/>
      <c r="AF152" s="237"/>
      <c r="AG152" s="237"/>
      <c r="AH152" s="237"/>
      <c r="AI152" s="237"/>
      <c r="AJ152" s="237"/>
      <c r="AK152" s="237"/>
      <c r="AL152" s="237"/>
      <c r="AM152" s="237"/>
      <c r="AN152" s="237"/>
      <c r="AO152" s="237"/>
      <c r="AP152" s="237"/>
      <c r="AQ152" s="237"/>
      <c r="AR152" s="237"/>
      <c r="AS152" s="237"/>
      <c r="AT152" s="237"/>
      <c r="AU152" s="237"/>
      <c r="AV152" s="237"/>
      <c r="AW152" s="237"/>
      <c r="AX152" s="237"/>
      <c r="AY152" s="237"/>
      <c r="AZ152" s="237"/>
    </row>
    <row r="153" spans="1:52">
      <c r="A153" s="46"/>
      <c r="B153" s="46"/>
      <c r="C153" s="46"/>
      <c r="D153" s="46"/>
      <c r="E153" s="46"/>
      <c r="F153" s="46"/>
      <c r="G153" s="46"/>
      <c r="H153" s="46"/>
      <c r="I153" s="46"/>
      <c r="J153" s="46"/>
      <c r="K153" s="46"/>
      <c r="L153" s="46"/>
      <c r="M153" s="46"/>
      <c r="N153" s="46"/>
      <c r="O153" s="46"/>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46"/>
      <c r="AS153" s="46"/>
      <c r="AT153" s="46"/>
      <c r="AU153" s="46"/>
      <c r="AV153" s="46"/>
      <c r="AW153" s="46"/>
      <c r="AX153" s="46"/>
      <c r="AY153" s="46"/>
      <c r="AZ153" s="46"/>
    </row>
    <row r="154" spans="1:52">
      <c r="A154" s="46"/>
      <c r="B154" s="46"/>
      <c r="C154" s="46"/>
      <c r="D154" s="46"/>
      <c r="E154" s="46"/>
      <c r="F154" s="46"/>
      <c r="G154" s="46"/>
      <c r="H154" s="46"/>
      <c r="I154" s="46"/>
      <c r="J154" s="46"/>
      <c r="K154" s="46"/>
      <c r="L154" s="46"/>
      <c r="M154" s="46"/>
      <c r="N154" s="46"/>
      <c r="O154" s="46"/>
      <c r="P154" s="46"/>
      <c r="Q154" s="46"/>
      <c r="R154" s="46"/>
      <c r="S154" s="46"/>
      <c r="T154" s="46"/>
      <c r="U154" s="46"/>
      <c r="V154" s="46"/>
      <c r="W154" s="46"/>
      <c r="X154" s="46"/>
      <c r="Y154" s="46"/>
      <c r="Z154" s="46"/>
      <c r="AA154" s="46"/>
      <c r="AB154" s="46"/>
      <c r="AC154" s="46"/>
      <c r="AD154" s="46"/>
      <c r="AE154" s="46"/>
      <c r="AF154" s="46"/>
      <c r="AG154" s="46"/>
      <c r="AH154" s="46"/>
      <c r="AI154" s="46"/>
      <c r="AJ154" s="46"/>
      <c r="AK154" s="46"/>
      <c r="AL154" s="46"/>
      <c r="AM154" s="46"/>
      <c r="AN154" s="46"/>
      <c r="AO154" s="46"/>
      <c r="AP154" s="46"/>
      <c r="AQ154" s="46"/>
      <c r="AR154" s="46"/>
      <c r="AS154" s="46"/>
      <c r="AT154" s="46"/>
      <c r="AU154" s="46"/>
      <c r="AV154" s="46"/>
      <c r="AW154" s="46"/>
      <c r="AX154" s="46"/>
      <c r="AY154" s="46"/>
      <c r="AZ154" s="46"/>
    </row>
    <row r="155" spans="1:52">
      <c r="A155" s="284"/>
      <c r="B155" s="284"/>
      <c r="C155" s="284"/>
      <c r="D155" s="284"/>
      <c r="E155" s="284"/>
      <c r="F155" s="284"/>
      <c r="G155" s="284"/>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c r="AL155" s="284"/>
      <c r="AM155" s="284"/>
      <c r="AN155" s="284"/>
      <c r="AO155" s="284"/>
      <c r="AP155" s="284"/>
      <c r="AQ155" s="284"/>
      <c r="AR155" s="284"/>
      <c r="AS155" s="284"/>
      <c r="AT155" s="284"/>
      <c r="AU155" s="284"/>
      <c r="AV155" s="284"/>
      <c r="AW155" s="284"/>
      <c r="AX155" s="284"/>
      <c r="AY155" s="284"/>
      <c r="AZ155" s="284"/>
    </row>
    <row r="156" spans="1:52">
      <c r="A156" s="237"/>
      <c r="B156" s="237"/>
      <c r="C156" s="237"/>
      <c r="D156" s="237"/>
      <c r="E156" s="237"/>
      <c r="F156" s="237"/>
      <c r="G156" s="237"/>
      <c r="H156" s="237"/>
      <c r="I156" s="237"/>
      <c r="J156" s="237"/>
      <c r="K156" s="237"/>
      <c r="L156" s="237"/>
      <c r="M156" s="237"/>
      <c r="N156" s="237"/>
      <c r="O156" s="237"/>
      <c r="P156" s="237"/>
      <c r="Q156" s="237"/>
      <c r="R156" s="237"/>
      <c r="S156" s="237"/>
      <c r="T156" s="237"/>
      <c r="U156" s="237"/>
      <c r="V156" s="237"/>
      <c r="W156" s="237"/>
      <c r="X156" s="237"/>
      <c r="Y156" s="237"/>
      <c r="Z156" s="237"/>
      <c r="AA156" s="237"/>
      <c r="AB156" s="237"/>
      <c r="AC156" s="237"/>
      <c r="AD156" s="237"/>
      <c r="AE156" s="237"/>
      <c r="AF156" s="237"/>
      <c r="AG156" s="237"/>
      <c r="AH156" s="237"/>
      <c r="AI156" s="237"/>
      <c r="AJ156" s="237"/>
      <c r="AK156" s="237"/>
      <c r="AL156" s="237"/>
      <c r="AM156" s="237"/>
      <c r="AN156" s="237"/>
      <c r="AO156" s="237"/>
      <c r="AP156" s="237"/>
      <c r="AQ156" s="237"/>
      <c r="AR156" s="237"/>
      <c r="AS156" s="237"/>
      <c r="AT156" s="237"/>
      <c r="AU156" s="237"/>
      <c r="AV156" s="237"/>
      <c r="AW156" s="237"/>
      <c r="AX156" s="237"/>
      <c r="AY156" s="237"/>
      <c r="AZ156" s="237"/>
    </row>
    <row r="157" spans="1:52">
      <c r="A157" s="237"/>
      <c r="B157" s="237"/>
      <c r="C157" s="237"/>
      <c r="D157" s="237"/>
      <c r="E157" s="237"/>
      <c r="F157" s="237"/>
      <c r="G157" s="237"/>
      <c r="H157" s="237"/>
      <c r="I157" s="237"/>
      <c r="J157" s="237"/>
      <c r="K157" s="237"/>
      <c r="L157" s="237"/>
      <c r="M157" s="237"/>
      <c r="N157" s="237"/>
      <c r="O157" s="237"/>
      <c r="P157" s="237"/>
      <c r="Q157" s="237"/>
      <c r="R157" s="237"/>
      <c r="S157" s="237"/>
      <c r="T157" s="237"/>
      <c r="U157" s="237"/>
      <c r="V157" s="237"/>
      <c r="W157" s="237"/>
      <c r="X157" s="237"/>
      <c r="Y157" s="237"/>
      <c r="Z157" s="237"/>
      <c r="AA157" s="237"/>
      <c r="AB157" s="237"/>
      <c r="AC157" s="237"/>
      <c r="AD157" s="237"/>
      <c r="AE157" s="237"/>
      <c r="AF157" s="237"/>
      <c r="AG157" s="237"/>
      <c r="AH157" s="237"/>
      <c r="AI157" s="237"/>
      <c r="AJ157" s="237"/>
      <c r="AK157" s="237"/>
      <c r="AL157" s="237"/>
      <c r="AM157" s="237"/>
      <c r="AN157" s="237"/>
      <c r="AO157" s="237"/>
      <c r="AP157" s="237"/>
      <c r="AQ157" s="237"/>
      <c r="AR157" s="237"/>
      <c r="AS157" s="237"/>
      <c r="AT157" s="237"/>
      <c r="AU157" s="237"/>
      <c r="AV157" s="237"/>
      <c r="AW157" s="237"/>
      <c r="AX157" s="237"/>
      <c r="AY157" s="237"/>
      <c r="AZ157" s="237"/>
    </row>
    <row r="158" spans="1:52">
      <c r="A158" s="46"/>
      <c r="B158" s="46"/>
      <c r="C158" s="46"/>
      <c r="D158" s="46"/>
      <c r="E158" s="46"/>
      <c r="F158" s="46"/>
      <c r="G158" s="46"/>
      <c r="H158" s="46"/>
      <c r="I158" s="46"/>
      <c r="J158" s="46"/>
      <c r="K158" s="46"/>
      <c r="L158" s="46"/>
      <c r="M158" s="46"/>
      <c r="N158" s="46"/>
      <c r="O158" s="46"/>
      <c r="P158" s="46"/>
      <c r="Q158" s="46"/>
      <c r="R158" s="46"/>
      <c r="S158" s="46"/>
      <c r="T158" s="46"/>
      <c r="U158" s="46"/>
      <c r="V158" s="46"/>
      <c r="W158" s="46"/>
      <c r="X158" s="46"/>
      <c r="Y158" s="46"/>
      <c r="Z158" s="46"/>
      <c r="AA158" s="46"/>
      <c r="AB158" s="46"/>
      <c r="AC158" s="46"/>
      <c r="AD158" s="46"/>
      <c r="AE158" s="46"/>
      <c r="AF158" s="46"/>
      <c r="AG158" s="46"/>
      <c r="AH158" s="46"/>
      <c r="AI158" s="46"/>
      <c r="AJ158" s="46"/>
      <c r="AK158" s="46"/>
      <c r="AL158" s="46"/>
      <c r="AM158" s="46"/>
      <c r="AN158" s="46"/>
      <c r="AO158" s="46"/>
      <c r="AP158" s="46"/>
      <c r="AQ158" s="46"/>
      <c r="AR158" s="46"/>
      <c r="AS158" s="46"/>
      <c r="AT158" s="46"/>
      <c r="AU158" s="46"/>
      <c r="AV158" s="46"/>
      <c r="AW158" s="46"/>
      <c r="AX158" s="46"/>
      <c r="AY158" s="46"/>
      <c r="AZ158" s="46"/>
    </row>
    <row r="159" spans="1:52">
      <c r="A159" s="46"/>
      <c r="B159" s="46"/>
      <c r="C159" s="46"/>
      <c r="D159" s="46"/>
      <c r="E159" s="46"/>
      <c r="F159" s="46"/>
      <c r="G159" s="46"/>
      <c r="H159" s="46"/>
      <c r="I159" s="46"/>
      <c r="J159" s="46"/>
      <c r="K159" s="46"/>
      <c r="L159" s="46"/>
      <c r="M159" s="46"/>
      <c r="N159" s="46"/>
      <c r="O159" s="46"/>
      <c r="P159" s="46"/>
      <c r="Q159" s="46"/>
      <c r="R159" s="46"/>
      <c r="S159" s="46"/>
      <c r="T159" s="46"/>
      <c r="U159" s="46"/>
      <c r="V159" s="46"/>
      <c r="W159" s="46"/>
      <c r="X159" s="46"/>
      <c r="Y159" s="46"/>
      <c r="Z159" s="46"/>
      <c r="AA159" s="46"/>
      <c r="AB159" s="46"/>
      <c r="AC159" s="46"/>
      <c r="AD159" s="46"/>
      <c r="AE159" s="46"/>
      <c r="AF159" s="46"/>
      <c r="AG159" s="46"/>
      <c r="AH159" s="46"/>
      <c r="AI159" s="46"/>
      <c r="AJ159" s="46"/>
      <c r="AK159" s="46"/>
      <c r="AL159" s="46"/>
      <c r="AM159" s="46"/>
      <c r="AN159" s="46"/>
      <c r="AO159" s="46"/>
      <c r="AP159" s="46"/>
      <c r="AQ159" s="46"/>
      <c r="AR159" s="46"/>
      <c r="AS159" s="46"/>
      <c r="AT159" s="46"/>
      <c r="AU159" s="46"/>
      <c r="AV159" s="46"/>
      <c r="AW159" s="46"/>
      <c r="AX159" s="46"/>
      <c r="AY159" s="46"/>
      <c r="AZ159" s="46"/>
    </row>
    <row r="160" spans="1:52">
      <c r="A160" s="284"/>
      <c r="B160" s="284"/>
      <c r="C160" s="284"/>
      <c r="D160" s="284"/>
      <c r="E160" s="284"/>
      <c r="F160" s="284"/>
      <c r="G160" s="284"/>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c r="AL160" s="284"/>
      <c r="AM160" s="284"/>
      <c r="AN160" s="284"/>
      <c r="AO160" s="284"/>
      <c r="AP160" s="284"/>
      <c r="AQ160" s="284"/>
      <c r="AR160" s="284"/>
      <c r="AS160" s="284"/>
      <c r="AT160" s="284"/>
      <c r="AU160" s="284"/>
      <c r="AV160" s="284"/>
      <c r="AW160" s="284"/>
      <c r="AX160" s="284"/>
      <c r="AY160" s="284"/>
      <c r="AZ160" s="284"/>
    </row>
    <row r="161" spans="1:52">
      <c r="A161" s="237"/>
      <c r="B161" s="237"/>
      <c r="C161" s="237"/>
      <c r="D161" s="237"/>
      <c r="E161" s="237"/>
      <c r="F161" s="237"/>
      <c r="G161" s="237"/>
      <c r="H161" s="237"/>
      <c r="I161" s="237"/>
      <c r="J161" s="237"/>
      <c r="K161" s="237"/>
      <c r="L161" s="237"/>
      <c r="M161" s="237"/>
      <c r="N161" s="237"/>
      <c r="O161" s="237"/>
      <c r="P161" s="237"/>
      <c r="Q161" s="237"/>
      <c r="R161" s="237"/>
      <c r="S161" s="237"/>
      <c r="T161" s="237"/>
      <c r="U161" s="237"/>
      <c r="V161" s="237"/>
      <c r="W161" s="237"/>
      <c r="X161" s="237"/>
      <c r="Y161" s="237"/>
      <c r="Z161" s="237"/>
      <c r="AA161" s="237"/>
      <c r="AB161" s="237"/>
      <c r="AC161" s="237"/>
      <c r="AD161" s="237"/>
      <c r="AE161" s="237"/>
      <c r="AF161" s="237"/>
      <c r="AG161" s="237"/>
      <c r="AH161" s="237"/>
      <c r="AI161" s="237"/>
      <c r="AJ161" s="237"/>
      <c r="AK161" s="237"/>
      <c r="AL161" s="237"/>
      <c r="AM161" s="237"/>
      <c r="AN161" s="237"/>
      <c r="AO161" s="237"/>
      <c r="AP161" s="237"/>
      <c r="AQ161" s="237"/>
      <c r="AR161" s="237"/>
      <c r="AS161" s="237"/>
      <c r="AT161" s="237"/>
      <c r="AU161" s="237"/>
      <c r="AV161" s="237"/>
      <c r="AW161" s="237"/>
      <c r="AX161" s="237"/>
      <c r="AY161" s="237"/>
      <c r="AZ161" s="237"/>
    </row>
    <row r="162" spans="1:52">
      <c r="A162" s="237"/>
      <c r="B162" s="237"/>
      <c r="C162" s="237"/>
      <c r="D162" s="237"/>
      <c r="E162" s="237"/>
      <c r="F162" s="237"/>
      <c r="G162" s="237"/>
      <c r="H162" s="237"/>
      <c r="I162" s="237"/>
      <c r="J162" s="237"/>
      <c r="K162" s="237"/>
      <c r="L162" s="237"/>
      <c r="M162" s="237"/>
      <c r="N162" s="237"/>
      <c r="O162" s="237"/>
      <c r="P162" s="237"/>
      <c r="Q162" s="237"/>
      <c r="R162" s="237"/>
      <c r="S162" s="237"/>
      <c r="T162" s="237"/>
      <c r="U162" s="237"/>
      <c r="V162" s="237"/>
      <c r="W162" s="237"/>
      <c r="X162" s="237"/>
      <c r="Y162" s="237"/>
      <c r="Z162" s="237"/>
      <c r="AA162" s="237"/>
      <c r="AB162" s="237"/>
      <c r="AC162" s="237"/>
      <c r="AD162" s="237"/>
      <c r="AE162" s="237"/>
      <c r="AF162" s="237"/>
      <c r="AG162" s="237"/>
      <c r="AH162" s="237"/>
      <c r="AI162" s="237"/>
      <c r="AJ162" s="237"/>
      <c r="AK162" s="237"/>
      <c r="AL162" s="237"/>
      <c r="AM162" s="237"/>
      <c r="AN162" s="237"/>
      <c r="AO162" s="237"/>
      <c r="AP162" s="237"/>
      <c r="AQ162" s="237"/>
      <c r="AR162" s="237"/>
      <c r="AS162" s="237"/>
      <c r="AT162" s="237"/>
      <c r="AU162" s="237"/>
      <c r="AV162" s="237"/>
      <c r="AW162" s="237"/>
      <c r="AX162" s="237"/>
      <c r="AY162" s="237"/>
      <c r="AZ162" s="237"/>
    </row>
    <row r="163" spans="1:52">
      <c r="A163" s="46"/>
      <c r="B163" s="46"/>
      <c r="C163" s="46"/>
      <c r="D163" s="46"/>
      <c r="E163" s="46"/>
      <c r="F163" s="46"/>
      <c r="G163" s="46"/>
      <c r="H163" s="46"/>
      <c r="I163" s="46"/>
      <c r="J163" s="46"/>
      <c r="K163" s="46"/>
      <c r="L163" s="46"/>
      <c r="M163" s="46"/>
      <c r="N163" s="46"/>
      <c r="O163" s="46"/>
      <c r="P163" s="46"/>
      <c r="Q163" s="46"/>
      <c r="R163" s="46"/>
      <c r="S163" s="46"/>
      <c r="T163" s="46"/>
      <c r="U163" s="46"/>
      <c r="V163" s="46"/>
      <c r="W163" s="46"/>
      <c r="X163" s="46"/>
      <c r="Y163" s="46"/>
      <c r="Z163" s="46"/>
      <c r="AA163" s="46"/>
      <c r="AB163" s="46"/>
      <c r="AC163" s="46"/>
      <c r="AD163" s="46"/>
      <c r="AE163" s="46"/>
      <c r="AF163" s="46"/>
      <c r="AG163" s="46"/>
      <c r="AH163" s="46"/>
      <c r="AI163" s="46"/>
      <c r="AJ163" s="46"/>
      <c r="AK163" s="46"/>
      <c r="AL163" s="46"/>
      <c r="AM163" s="46"/>
      <c r="AN163" s="46"/>
      <c r="AO163" s="46"/>
      <c r="AP163" s="46"/>
      <c r="AQ163" s="46"/>
      <c r="AR163" s="46"/>
      <c r="AS163" s="46"/>
      <c r="AT163" s="46"/>
      <c r="AU163" s="46"/>
      <c r="AV163" s="46"/>
      <c r="AW163" s="46"/>
      <c r="AX163" s="46"/>
      <c r="AY163" s="46"/>
      <c r="AZ163" s="46"/>
    </row>
    <row r="164" spans="1:52">
      <c r="A164" s="46"/>
      <c r="B164" s="46"/>
      <c r="C164" s="46"/>
      <c r="D164" s="46"/>
      <c r="E164" s="46"/>
      <c r="F164" s="46"/>
      <c r="G164" s="46"/>
      <c r="H164" s="46"/>
      <c r="I164" s="46"/>
      <c r="J164" s="46"/>
      <c r="K164" s="46"/>
      <c r="L164" s="46"/>
      <c r="M164" s="46"/>
      <c r="N164" s="46"/>
      <c r="O164" s="46"/>
      <c r="P164" s="46"/>
      <c r="Q164" s="46"/>
      <c r="R164" s="46"/>
      <c r="S164" s="46"/>
      <c r="T164" s="46"/>
      <c r="U164" s="46"/>
      <c r="V164" s="46"/>
      <c r="W164" s="46"/>
      <c r="X164" s="46"/>
      <c r="Y164" s="46"/>
      <c r="Z164" s="46"/>
      <c r="AA164" s="46"/>
      <c r="AB164" s="46"/>
      <c r="AC164" s="46"/>
      <c r="AD164" s="46"/>
      <c r="AE164" s="46"/>
      <c r="AF164" s="46"/>
      <c r="AG164" s="46"/>
      <c r="AH164" s="46"/>
      <c r="AI164" s="46"/>
      <c r="AJ164" s="46"/>
      <c r="AK164" s="46"/>
      <c r="AL164" s="46"/>
      <c r="AM164" s="46"/>
      <c r="AN164" s="46"/>
      <c r="AO164" s="46"/>
      <c r="AP164" s="46"/>
      <c r="AQ164" s="46"/>
      <c r="AR164" s="46"/>
      <c r="AS164" s="46"/>
      <c r="AT164" s="46"/>
      <c r="AU164" s="46"/>
      <c r="AV164" s="46"/>
      <c r="AW164" s="46"/>
      <c r="AX164" s="46"/>
      <c r="AY164" s="46"/>
      <c r="AZ164" s="46"/>
    </row>
    <row r="165" spans="1:52">
      <c r="A165" s="284"/>
      <c r="B165" s="284"/>
      <c r="C165" s="284"/>
      <c r="D165" s="284"/>
      <c r="E165" s="284"/>
      <c r="F165" s="284"/>
      <c r="G165" s="284"/>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c r="AL165" s="284"/>
      <c r="AM165" s="284"/>
      <c r="AN165" s="284"/>
      <c r="AO165" s="284"/>
      <c r="AP165" s="284"/>
      <c r="AQ165" s="284"/>
      <c r="AR165" s="284"/>
      <c r="AS165" s="284"/>
      <c r="AT165" s="284"/>
      <c r="AU165" s="284"/>
      <c r="AV165" s="284"/>
      <c r="AW165" s="284"/>
      <c r="AX165" s="284"/>
      <c r="AY165" s="284"/>
      <c r="AZ165" s="284"/>
    </row>
    <row r="166" spans="1:52">
      <c r="A166" s="237"/>
      <c r="B166" s="237"/>
      <c r="C166" s="237"/>
      <c r="D166" s="237"/>
      <c r="E166" s="237"/>
      <c r="F166" s="237"/>
      <c r="G166" s="237"/>
      <c r="H166" s="237"/>
      <c r="I166" s="237"/>
      <c r="J166" s="237"/>
      <c r="K166" s="237"/>
      <c r="L166" s="237"/>
      <c r="M166" s="237"/>
      <c r="N166" s="237"/>
      <c r="O166" s="237"/>
      <c r="P166" s="237"/>
      <c r="Q166" s="237"/>
      <c r="R166" s="237"/>
      <c r="S166" s="237"/>
      <c r="T166" s="237"/>
      <c r="U166" s="237"/>
      <c r="V166" s="237"/>
      <c r="W166" s="237"/>
      <c r="X166" s="237"/>
      <c r="Y166" s="237"/>
      <c r="Z166" s="237"/>
      <c r="AA166" s="237"/>
      <c r="AB166" s="237"/>
      <c r="AC166" s="237"/>
      <c r="AD166" s="237"/>
      <c r="AE166" s="237"/>
      <c r="AF166" s="237"/>
      <c r="AG166" s="237"/>
      <c r="AH166" s="237"/>
      <c r="AI166" s="237"/>
      <c r="AJ166" s="237"/>
      <c r="AK166" s="237"/>
      <c r="AL166" s="237"/>
      <c r="AM166" s="237"/>
      <c r="AN166" s="237"/>
      <c r="AO166" s="237"/>
      <c r="AP166" s="237"/>
      <c r="AQ166" s="237"/>
      <c r="AR166" s="237"/>
      <c r="AS166" s="237"/>
      <c r="AT166" s="237"/>
      <c r="AU166" s="237"/>
      <c r="AV166" s="237"/>
      <c r="AW166" s="237"/>
      <c r="AX166" s="237"/>
      <c r="AY166" s="237"/>
      <c r="AZ166" s="237"/>
    </row>
    <row r="167" spans="1:52">
      <c r="A167" s="237"/>
      <c r="B167" s="237"/>
      <c r="C167" s="237"/>
      <c r="D167" s="237"/>
      <c r="E167" s="237"/>
      <c r="F167" s="237"/>
      <c r="G167" s="237"/>
      <c r="H167" s="237"/>
      <c r="I167" s="237"/>
      <c r="J167" s="237"/>
      <c r="K167" s="237"/>
      <c r="L167" s="237"/>
      <c r="M167" s="237"/>
      <c r="N167" s="237"/>
      <c r="O167" s="237"/>
      <c r="P167" s="237"/>
      <c r="Q167" s="237"/>
      <c r="R167" s="237"/>
      <c r="S167" s="237"/>
      <c r="T167" s="237"/>
      <c r="U167" s="237"/>
      <c r="V167" s="237"/>
      <c r="W167" s="237"/>
      <c r="X167" s="237"/>
      <c r="Y167" s="237"/>
      <c r="Z167" s="237"/>
      <c r="AA167" s="237"/>
      <c r="AB167" s="237"/>
      <c r="AC167" s="237"/>
      <c r="AD167" s="237"/>
      <c r="AE167" s="237"/>
      <c r="AF167" s="237"/>
      <c r="AG167" s="237"/>
      <c r="AH167" s="237"/>
      <c r="AI167" s="237"/>
      <c r="AJ167" s="237"/>
      <c r="AK167" s="237"/>
      <c r="AL167" s="237"/>
      <c r="AM167" s="237"/>
      <c r="AN167" s="237"/>
      <c r="AO167" s="237"/>
      <c r="AP167" s="237"/>
      <c r="AQ167" s="237"/>
      <c r="AR167" s="237"/>
      <c r="AS167" s="237"/>
      <c r="AT167" s="237"/>
      <c r="AU167" s="237"/>
      <c r="AV167" s="237"/>
      <c r="AW167" s="237"/>
      <c r="AX167" s="237"/>
      <c r="AY167" s="237"/>
      <c r="AZ167" s="237"/>
    </row>
    <row r="168" spans="1:52">
      <c r="A168" s="46"/>
      <c r="B168" s="46"/>
      <c r="C168" s="46"/>
      <c r="D168" s="46"/>
      <c r="E168" s="46"/>
      <c r="F168" s="46"/>
      <c r="G168" s="46"/>
      <c r="H168" s="46"/>
      <c r="I168" s="46"/>
      <c r="J168" s="46"/>
      <c r="K168" s="46"/>
      <c r="L168" s="46"/>
      <c r="M168" s="46"/>
      <c r="N168" s="46"/>
      <c r="O168" s="46"/>
      <c r="P168" s="46"/>
      <c r="Q168" s="46"/>
      <c r="R168" s="46"/>
      <c r="S168" s="46"/>
      <c r="T168" s="46"/>
      <c r="U168" s="46"/>
      <c r="V168" s="46"/>
      <c r="W168" s="46"/>
      <c r="X168" s="46"/>
      <c r="Y168" s="46"/>
      <c r="Z168" s="46"/>
      <c r="AA168" s="46"/>
      <c r="AB168" s="46"/>
      <c r="AC168" s="46"/>
      <c r="AD168" s="46"/>
      <c r="AE168" s="46"/>
      <c r="AF168" s="46"/>
      <c r="AG168" s="46"/>
      <c r="AH168" s="46"/>
      <c r="AI168" s="46"/>
      <c r="AJ168" s="46"/>
      <c r="AK168" s="46"/>
      <c r="AL168" s="46"/>
      <c r="AM168" s="46"/>
      <c r="AN168" s="46"/>
      <c r="AO168" s="46"/>
      <c r="AP168" s="46"/>
      <c r="AQ168" s="46"/>
      <c r="AR168" s="46"/>
      <c r="AS168" s="46"/>
      <c r="AT168" s="46"/>
      <c r="AU168" s="46"/>
      <c r="AV168" s="46"/>
      <c r="AW168" s="46"/>
      <c r="AX168" s="46"/>
      <c r="AY168" s="46"/>
      <c r="AZ168" s="46"/>
    </row>
    <row r="169" spans="1:52">
      <c r="A169" s="46"/>
      <c r="B169" s="46"/>
      <c r="C169" s="46"/>
      <c r="D169" s="46"/>
      <c r="E169" s="46"/>
      <c r="F169" s="46"/>
      <c r="G169" s="46"/>
      <c r="H169" s="46"/>
      <c r="I169" s="46"/>
      <c r="J169" s="46"/>
      <c r="K169" s="46"/>
      <c r="L169" s="46"/>
      <c r="M169" s="46"/>
      <c r="N169" s="46"/>
      <c r="O169" s="46"/>
      <c r="P169" s="46"/>
      <c r="Q169" s="46"/>
      <c r="R169" s="46"/>
      <c r="S169" s="46"/>
      <c r="T169" s="46"/>
      <c r="U169" s="46"/>
      <c r="V169" s="46"/>
      <c r="W169" s="46"/>
      <c r="X169" s="46"/>
      <c r="Y169" s="46"/>
      <c r="Z169" s="46"/>
      <c r="AA169" s="46"/>
      <c r="AB169" s="46"/>
      <c r="AC169" s="46"/>
      <c r="AD169" s="46"/>
      <c r="AE169" s="46"/>
      <c r="AF169" s="46"/>
      <c r="AG169" s="46"/>
      <c r="AH169" s="46"/>
      <c r="AI169" s="46"/>
      <c r="AJ169" s="46"/>
      <c r="AK169" s="46"/>
      <c r="AL169" s="46"/>
      <c r="AM169" s="46"/>
      <c r="AN169" s="46"/>
      <c r="AO169" s="46"/>
      <c r="AP169" s="46"/>
      <c r="AQ169" s="46"/>
      <c r="AR169" s="46"/>
      <c r="AS169" s="46"/>
      <c r="AT169" s="46"/>
      <c r="AU169" s="46"/>
      <c r="AV169" s="46"/>
      <c r="AW169" s="46"/>
      <c r="AX169" s="46"/>
      <c r="AY169" s="46"/>
      <c r="AZ169" s="46"/>
    </row>
    <row r="170" spans="1:52">
      <c r="A170" s="284"/>
      <c r="B170" s="284"/>
      <c r="C170" s="284"/>
      <c r="D170" s="284"/>
      <c r="E170" s="284"/>
      <c r="F170" s="284"/>
      <c r="G170" s="284"/>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c r="AL170" s="284"/>
      <c r="AM170" s="284"/>
      <c r="AN170" s="284"/>
      <c r="AO170" s="284"/>
      <c r="AP170" s="284"/>
      <c r="AQ170" s="284"/>
      <c r="AR170" s="284"/>
      <c r="AS170" s="284"/>
      <c r="AT170" s="284"/>
      <c r="AU170" s="284"/>
      <c r="AV170" s="284"/>
      <c r="AW170" s="284"/>
      <c r="AX170" s="284"/>
      <c r="AY170" s="284"/>
      <c r="AZ170" s="284"/>
    </row>
    <row r="171" spans="1:52">
      <c r="A171" s="237"/>
      <c r="B171" s="237"/>
      <c r="C171" s="237"/>
      <c r="D171" s="237"/>
      <c r="E171" s="237"/>
      <c r="F171" s="237"/>
      <c r="G171" s="237"/>
      <c r="H171" s="237"/>
      <c r="I171" s="237"/>
      <c r="J171" s="237"/>
      <c r="K171" s="237"/>
      <c r="L171" s="237"/>
      <c r="M171" s="237"/>
      <c r="N171" s="237"/>
      <c r="O171" s="237"/>
      <c r="P171" s="237"/>
      <c r="Q171" s="237"/>
      <c r="R171" s="237"/>
      <c r="S171" s="237"/>
      <c r="T171" s="237"/>
      <c r="U171" s="237"/>
      <c r="V171" s="237"/>
      <c r="W171" s="237"/>
      <c r="X171" s="237"/>
      <c r="Y171" s="237"/>
      <c r="Z171" s="237"/>
      <c r="AA171" s="237"/>
      <c r="AB171" s="237"/>
      <c r="AC171" s="237"/>
      <c r="AD171" s="237"/>
      <c r="AE171" s="237"/>
      <c r="AF171" s="237"/>
      <c r="AG171" s="237"/>
      <c r="AH171" s="237"/>
      <c r="AI171" s="237"/>
      <c r="AJ171" s="237"/>
      <c r="AK171" s="237"/>
      <c r="AL171" s="237"/>
      <c r="AM171" s="237"/>
      <c r="AN171" s="237"/>
      <c r="AO171" s="237"/>
      <c r="AP171" s="237"/>
      <c r="AQ171" s="237"/>
      <c r="AR171" s="237"/>
      <c r="AS171" s="237"/>
      <c r="AT171" s="237"/>
      <c r="AU171" s="237"/>
      <c r="AV171" s="237"/>
      <c r="AW171" s="237"/>
      <c r="AX171" s="237"/>
      <c r="AY171" s="237"/>
      <c r="AZ171" s="237"/>
    </row>
    <row r="172" spans="1:52">
      <c r="A172" s="237"/>
      <c r="B172" s="237"/>
      <c r="C172" s="237"/>
      <c r="D172" s="237"/>
      <c r="E172" s="237"/>
      <c r="F172" s="237"/>
      <c r="G172" s="237"/>
      <c r="H172" s="237"/>
      <c r="I172" s="237"/>
      <c r="J172" s="237"/>
      <c r="K172" s="237"/>
      <c r="L172" s="237"/>
      <c r="M172" s="237"/>
      <c r="N172" s="237"/>
      <c r="O172" s="237"/>
      <c r="P172" s="237"/>
      <c r="Q172" s="237"/>
      <c r="R172" s="237"/>
      <c r="S172" s="237"/>
      <c r="T172" s="237"/>
      <c r="U172" s="237"/>
      <c r="V172" s="237"/>
      <c r="W172" s="237"/>
      <c r="X172" s="237"/>
      <c r="Y172" s="237"/>
      <c r="Z172" s="237"/>
      <c r="AA172" s="237"/>
      <c r="AB172" s="237"/>
      <c r="AC172" s="237"/>
      <c r="AD172" s="237"/>
      <c r="AE172" s="237"/>
      <c r="AF172" s="237"/>
      <c r="AG172" s="237"/>
      <c r="AH172" s="237"/>
      <c r="AI172" s="237"/>
      <c r="AJ172" s="237"/>
      <c r="AK172" s="237"/>
      <c r="AL172" s="237"/>
      <c r="AM172" s="237"/>
      <c r="AN172" s="237"/>
      <c r="AO172" s="237"/>
      <c r="AP172" s="237"/>
      <c r="AQ172" s="237"/>
      <c r="AR172" s="237"/>
      <c r="AS172" s="237"/>
      <c r="AT172" s="237"/>
      <c r="AU172" s="237"/>
      <c r="AV172" s="237"/>
      <c r="AW172" s="237"/>
      <c r="AX172" s="237"/>
      <c r="AY172" s="237"/>
      <c r="AZ172" s="237"/>
    </row>
    <row r="173" spans="1:52">
      <c r="A173" s="46"/>
      <c r="B173" s="46"/>
      <c r="C173" s="46"/>
      <c r="D173" s="46"/>
      <c r="E173" s="46"/>
      <c r="F173" s="46"/>
      <c r="G173" s="46"/>
      <c r="H173" s="46"/>
      <c r="I173" s="46"/>
      <c r="J173" s="46"/>
      <c r="K173" s="46"/>
      <c r="L173" s="46"/>
      <c r="M173" s="46"/>
      <c r="N173" s="46"/>
      <c r="O173" s="46"/>
      <c r="P173" s="46"/>
      <c r="Q173" s="46"/>
      <c r="R173" s="46"/>
      <c r="S173" s="46"/>
      <c r="T173" s="46"/>
      <c r="U173" s="46"/>
      <c r="V173" s="46"/>
      <c r="W173" s="46"/>
      <c r="X173" s="46"/>
      <c r="Y173" s="46"/>
      <c r="Z173" s="46"/>
      <c r="AA173" s="46"/>
      <c r="AB173" s="46"/>
      <c r="AC173" s="46"/>
      <c r="AD173" s="46"/>
      <c r="AE173" s="46"/>
      <c r="AF173" s="46"/>
      <c r="AG173" s="46"/>
      <c r="AH173" s="46"/>
      <c r="AI173" s="46"/>
      <c r="AJ173" s="46"/>
      <c r="AK173" s="46"/>
      <c r="AL173" s="46"/>
      <c r="AM173" s="46"/>
      <c r="AN173" s="46"/>
      <c r="AO173" s="46"/>
      <c r="AP173" s="46"/>
      <c r="AQ173" s="46"/>
      <c r="AR173" s="46"/>
      <c r="AS173" s="46"/>
      <c r="AT173" s="46"/>
      <c r="AU173" s="46"/>
      <c r="AV173" s="46"/>
      <c r="AW173" s="46"/>
      <c r="AX173" s="46"/>
      <c r="AY173" s="46"/>
      <c r="AZ173" s="46"/>
    </row>
    <row r="174" spans="1:52">
      <c r="A174" s="46"/>
      <c r="B174" s="46"/>
      <c r="C174" s="46"/>
      <c r="D174" s="46"/>
      <c r="E174" s="46"/>
      <c r="F174" s="46"/>
      <c r="G174" s="46"/>
      <c r="H174" s="46"/>
      <c r="I174" s="46"/>
      <c r="J174" s="46"/>
      <c r="K174" s="46"/>
      <c r="L174" s="46"/>
      <c r="M174" s="46"/>
      <c r="N174" s="46"/>
      <c r="O174" s="46"/>
      <c r="P174" s="46"/>
      <c r="Q174" s="46"/>
      <c r="R174" s="46"/>
      <c r="S174" s="46"/>
      <c r="T174" s="46"/>
      <c r="U174" s="46"/>
      <c r="V174" s="46"/>
      <c r="W174" s="46"/>
      <c r="X174" s="46"/>
      <c r="Y174" s="46"/>
      <c r="Z174" s="46"/>
      <c r="AA174" s="46"/>
      <c r="AB174" s="46"/>
      <c r="AC174" s="46"/>
      <c r="AD174" s="46"/>
      <c r="AE174" s="46"/>
      <c r="AF174" s="46"/>
      <c r="AG174" s="46"/>
      <c r="AH174" s="46"/>
      <c r="AI174" s="46"/>
      <c r="AJ174" s="46"/>
      <c r="AK174" s="46"/>
      <c r="AL174" s="46"/>
      <c r="AM174" s="46"/>
      <c r="AN174" s="46"/>
      <c r="AO174" s="46"/>
      <c r="AP174" s="46"/>
      <c r="AQ174" s="46"/>
      <c r="AR174" s="46"/>
      <c r="AS174" s="46"/>
      <c r="AT174" s="46"/>
      <c r="AU174" s="46"/>
      <c r="AV174" s="46"/>
      <c r="AW174" s="46"/>
      <c r="AX174" s="46"/>
      <c r="AY174" s="46"/>
      <c r="AZ174" s="46"/>
    </row>
    <row r="175" spans="1:52">
      <c r="A175" s="284"/>
      <c r="B175" s="284"/>
      <c r="C175" s="284"/>
      <c r="D175" s="284"/>
      <c r="E175" s="284"/>
      <c r="F175" s="284"/>
      <c r="G175" s="284"/>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c r="AL175" s="284"/>
      <c r="AM175" s="284"/>
      <c r="AN175" s="284"/>
      <c r="AO175" s="284"/>
      <c r="AP175" s="284"/>
      <c r="AQ175" s="284"/>
      <c r="AR175" s="284"/>
      <c r="AS175" s="284"/>
      <c r="AT175" s="284"/>
      <c r="AU175" s="284"/>
      <c r="AV175" s="284"/>
      <c r="AW175" s="284"/>
      <c r="AX175" s="284"/>
      <c r="AY175" s="284"/>
      <c r="AZ175" s="284"/>
    </row>
    <row r="176" spans="1:52">
      <c r="A176" s="237"/>
      <c r="B176" s="237"/>
      <c r="C176" s="237"/>
      <c r="D176" s="237"/>
      <c r="E176" s="237"/>
      <c r="F176" s="237"/>
      <c r="G176" s="237"/>
      <c r="H176" s="237"/>
      <c r="I176" s="237"/>
      <c r="J176" s="237"/>
      <c r="K176" s="237"/>
      <c r="L176" s="237"/>
      <c r="M176" s="237"/>
      <c r="N176" s="237"/>
      <c r="O176" s="237"/>
      <c r="P176" s="237"/>
      <c r="Q176" s="237"/>
      <c r="R176" s="237"/>
      <c r="S176" s="237"/>
      <c r="T176" s="237"/>
      <c r="U176" s="237"/>
      <c r="V176" s="237"/>
      <c r="W176" s="237"/>
      <c r="X176" s="237"/>
      <c r="Y176" s="237"/>
      <c r="Z176" s="237"/>
      <c r="AA176" s="237"/>
      <c r="AB176" s="237"/>
      <c r="AC176" s="237"/>
      <c r="AD176" s="237"/>
      <c r="AE176" s="237"/>
      <c r="AF176" s="237"/>
      <c r="AG176" s="237"/>
      <c r="AH176" s="237"/>
      <c r="AI176" s="237"/>
      <c r="AJ176" s="237"/>
      <c r="AK176" s="237"/>
      <c r="AL176" s="237"/>
      <c r="AM176" s="237"/>
      <c r="AN176" s="237"/>
      <c r="AO176" s="237"/>
      <c r="AP176" s="237"/>
      <c r="AQ176" s="237"/>
      <c r="AR176" s="237"/>
      <c r="AS176" s="237"/>
      <c r="AT176" s="237"/>
      <c r="AU176" s="237"/>
      <c r="AV176" s="237"/>
      <c r="AW176" s="237"/>
      <c r="AX176" s="237"/>
      <c r="AY176" s="237"/>
      <c r="AZ176" s="237"/>
    </row>
    <row r="177" spans="1:52">
      <c r="A177" s="237"/>
      <c r="B177" s="237"/>
      <c r="C177" s="237"/>
      <c r="D177" s="237"/>
      <c r="E177" s="237"/>
      <c r="F177" s="237"/>
      <c r="G177" s="237"/>
      <c r="H177" s="237"/>
      <c r="I177" s="237"/>
      <c r="J177" s="237"/>
      <c r="K177" s="237"/>
      <c r="L177" s="237"/>
      <c r="M177" s="237"/>
      <c r="N177" s="237"/>
      <c r="O177" s="237"/>
      <c r="P177" s="237"/>
      <c r="Q177" s="237"/>
      <c r="R177" s="237"/>
      <c r="S177" s="237"/>
      <c r="T177" s="237"/>
      <c r="U177" s="237"/>
      <c r="V177" s="237"/>
      <c r="W177" s="237"/>
      <c r="X177" s="237"/>
      <c r="Y177" s="237"/>
      <c r="Z177" s="237"/>
      <c r="AA177" s="237"/>
      <c r="AB177" s="237"/>
      <c r="AC177" s="237"/>
      <c r="AD177" s="237"/>
      <c r="AE177" s="237"/>
      <c r="AF177" s="237"/>
      <c r="AG177" s="237"/>
      <c r="AH177" s="237"/>
      <c r="AI177" s="237"/>
      <c r="AJ177" s="237"/>
      <c r="AK177" s="237"/>
      <c r="AL177" s="237"/>
      <c r="AM177" s="237"/>
      <c r="AN177" s="237"/>
      <c r="AO177" s="237"/>
      <c r="AP177" s="237"/>
      <c r="AQ177" s="237"/>
      <c r="AR177" s="237"/>
      <c r="AS177" s="237"/>
      <c r="AT177" s="237"/>
      <c r="AU177" s="237"/>
      <c r="AV177" s="237"/>
      <c r="AW177" s="237"/>
      <c r="AX177" s="237"/>
      <c r="AY177" s="237"/>
      <c r="AZ177" s="237"/>
    </row>
    <row r="178" spans="1:52">
      <c r="A178" s="46"/>
      <c r="B178" s="46"/>
      <c r="C178" s="46"/>
      <c r="D178" s="46"/>
      <c r="E178" s="46"/>
      <c r="F178" s="46"/>
      <c r="G178" s="46"/>
      <c r="H178" s="46"/>
      <c r="I178" s="46"/>
      <c r="J178" s="46"/>
      <c r="K178" s="46"/>
      <c r="L178" s="46"/>
      <c r="M178" s="46"/>
      <c r="N178" s="46"/>
      <c r="O178" s="46"/>
      <c r="P178" s="46"/>
      <c r="Q178" s="46"/>
      <c r="R178" s="46"/>
      <c r="S178" s="46"/>
      <c r="T178" s="46"/>
      <c r="U178" s="46"/>
      <c r="V178" s="46"/>
      <c r="W178" s="46"/>
      <c r="X178" s="46"/>
      <c r="Y178" s="46"/>
      <c r="Z178" s="46"/>
      <c r="AA178" s="46"/>
      <c r="AB178" s="46"/>
      <c r="AC178" s="46"/>
      <c r="AD178" s="46"/>
      <c r="AE178" s="46"/>
      <c r="AF178" s="46"/>
      <c r="AG178" s="46"/>
      <c r="AH178" s="46"/>
      <c r="AI178" s="46"/>
      <c r="AJ178" s="46"/>
      <c r="AK178" s="46"/>
      <c r="AL178" s="46"/>
      <c r="AM178" s="46"/>
      <c r="AN178" s="46"/>
      <c r="AO178" s="46"/>
      <c r="AP178" s="46"/>
      <c r="AQ178" s="46"/>
      <c r="AR178" s="46"/>
      <c r="AS178" s="46"/>
      <c r="AT178" s="46"/>
      <c r="AU178" s="46"/>
      <c r="AV178" s="46"/>
      <c r="AW178" s="46"/>
      <c r="AX178" s="46"/>
      <c r="AY178" s="46"/>
      <c r="AZ178" s="46"/>
    </row>
    <row r="179" spans="1:52">
      <c r="A179" s="46"/>
      <c r="B179" s="46"/>
      <c r="C179" s="46"/>
      <c r="D179" s="46"/>
      <c r="E179" s="46"/>
      <c r="F179" s="46"/>
      <c r="G179" s="46"/>
      <c r="H179" s="46"/>
      <c r="I179" s="46"/>
      <c r="J179" s="46"/>
      <c r="K179" s="46"/>
      <c r="L179" s="46"/>
      <c r="M179" s="46"/>
      <c r="N179" s="46"/>
      <c r="O179" s="46"/>
      <c r="P179" s="46"/>
      <c r="Q179" s="46"/>
      <c r="R179" s="46"/>
      <c r="S179" s="46"/>
      <c r="T179" s="46"/>
      <c r="U179" s="46"/>
      <c r="V179" s="46"/>
      <c r="W179" s="46"/>
      <c r="X179" s="46"/>
      <c r="Y179" s="46"/>
      <c r="Z179" s="46"/>
      <c r="AA179" s="46"/>
      <c r="AB179" s="46"/>
      <c r="AC179" s="46"/>
      <c r="AD179" s="46"/>
      <c r="AE179" s="46"/>
      <c r="AF179" s="46"/>
      <c r="AG179" s="46"/>
      <c r="AH179" s="46"/>
      <c r="AI179" s="46"/>
      <c r="AJ179" s="46"/>
      <c r="AK179" s="46"/>
      <c r="AL179" s="46"/>
      <c r="AM179" s="46"/>
      <c r="AN179" s="46"/>
      <c r="AO179" s="46"/>
      <c r="AP179" s="46"/>
      <c r="AQ179" s="46"/>
      <c r="AR179" s="46"/>
      <c r="AS179" s="46"/>
      <c r="AT179" s="46"/>
      <c r="AU179" s="46"/>
      <c r="AV179" s="46"/>
      <c r="AW179" s="46"/>
      <c r="AX179" s="46"/>
      <c r="AY179" s="46"/>
      <c r="AZ179" s="46"/>
    </row>
    <row r="180" spans="1:52">
      <c r="A180" s="284"/>
      <c r="B180" s="284"/>
      <c r="C180" s="284"/>
      <c r="D180" s="284"/>
      <c r="E180" s="284"/>
      <c r="F180" s="284"/>
      <c r="G180" s="284"/>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c r="AL180" s="284"/>
      <c r="AM180" s="284"/>
      <c r="AN180" s="284"/>
      <c r="AO180" s="284"/>
      <c r="AP180" s="284"/>
      <c r="AQ180" s="284"/>
      <c r="AR180" s="284"/>
      <c r="AS180" s="284"/>
      <c r="AT180" s="284"/>
      <c r="AU180" s="284"/>
      <c r="AV180" s="284"/>
      <c r="AW180" s="284"/>
      <c r="AX180" s="284"/>
      <c r="AY180" s="284"/>
      <c r="AZ180" s="284"/>
    </row>
    <row r="181" spans="1:52">
      <c r="A181" s="237"/>
      <c r="B181" s="237"/>
      <c r="C181" s="237"/>
      <c r="D181" s="237"/>
      <c r="E181" s="237"/>
      <c r="F181" s="237"/>
      <c r="G181" s="237"/>
      <c r="H181" s="237"/>
      <c r="I181" s="237"/>
      <c r="J181" s="237"/>
      <c r="K181" s="237"/>
      <c r="L181" s="237"/>
      <c r="M181" s="237"/>
      <c r="N181" s="237"/>
      <c r="O181" s="237"/>
      <c r="P181" s="237"/>
      <c r="Q181" s="237"/>
      <c r="R181" s="237"/>
      <c r="S181" s="237"/>
      <c r="T181" s="237"/>
      <c r="U181" s="237"/>
      <c r="V181" s="237"/>
      <c r="W181" s="237"/>
      <c r="X181" s="237"/>
      <c r="Y181" s="237"/>
      <c r="Z181" s="237"/>
      <c r="AA181" s="237"/>
      <c r="AB181" s="237"/>
      <c r="AC181" s="237"/>
      <c r="AD181" s="237"/>
      <c r="AE181" s="237"/>
      <c r="AF181" s="237"/>
      <c r="AG181" s="237"/>
      <c r="AH181" s="237"/>
      <c r="AI181" s="237"/>
      <c r="AJ181" s="237"/>
      <c r="AK181" s="237"/>
      <c r="AL181" s="237"/>
      <c r="AM181" s="237"/>
      <c r="AN181" s="237"/>
      <c r="AO181" s="237"/>
      <c r="AP181" s="237"/>
      <c r="AQ181" s="237"/>
      <c r="AR181" s="237"/>
      <c r="AS181" s="237"/>
      <c r="AT181" s="237"/>
      <c r="AU181" s="237"/>
      <c r="AV181" s="237"/>
      <c r="AW181" s="237"/>
      <c r="AX181" s="237"/>
      <c r="AY181" s="237"/>
      <c r="AZ181" s="237"/>
    </row>
    <row r="182" spans="1:52">
      <c r="A182" s="237"/>
      <c r="B182" s="237"/>
      <c r="C182" s="237"/>
      <c r="D182" s="237"/>
      <c r="E182" s="237"/>
      <c r="F182" s="237"/>
      <c r="G182" s="237"/>
      <c r="H182" s="237"/>
      <c r="I182" s="237"/>
      <c r="J182" s="237"/>
      <c r="K182" s="237"/>
      <c r="L182" s="237"/>
      <c r="M182" s="237"/>
      <c r="N182" s="237"/>
      <c r="O182" s="237"/>
      <c r="P182" s="237"/>
      <c r="Q182" s="237"/>
      <c r="R182" s="237"/>
      <c r="S182" s="237"/>
      <c r="T182" s="237"/>
      <c r="U182" s="237"/>
      <c r="V182" s="237"/>
      <c r="W182" s="237"/>
      <c r="X182" s="237"/>
      <c r="Y182" s="237"/>
      <c r="Z182" s="237"/>
      <c r="AA182" s="237"/>
      <c r="AB182" s="237"/>
      <c r="AC182" s="237"/>
      <c r="AD182" s="237"/>
      <c r="AE182" s="237"/>
      <c r="AF182" s="237"/>
      <c r="AG182" s="237"/>
      <c r="AH182" s="237"/>
      <c r="AI182" s="237"/>
      <c r="AJ182" s="237"/>
      <c r="AK182" s="237"/>
      <c r="AL182" s="237"/>
      <c r="AM182" s="237"/>
      <c r="AN182" s="237"/>
      <c r="AO182" s="237"/>
      <c r="AP182" s="237"/>
      <c r="AQ182" s="237"/>
      <c r="AR182" s="237"/>
      <c r="AS182" s="237"/>
      <c r="AT182" s="237"/>
      <c r="AU182" s="237"/>
      <c r="AV182" s="237"/>
      <c r="AW182" s="237"/>
      <c r="AX182" s="237"/>
      <c r="AY182" s="237"/>
      <c r="AZ182" s="237"/>
    </row>
    <row r="183" spans="1:52">
      <c r="A183" s="46"/>
      <c r="B183" s="46"/>
      <c r="C183" s="46"/>
      <c r="D183" s="46"/>
      <c r="E183" s="46"/>
      <c r="F183" s="46"/>
      <c r="G183" s="46"/>
      <c r="H183" s="46"/>
      <c r="I183" s="46"/>
      <c r="J183" s="46"/>
      <c r="K183" s="46"/>
      <c r="L183" s="46"/>
      <c r="M183" s="46"/>
      <c r="N183" s="46"/>
      <c r="O183" s="46"/>
      <c r="P183" s="46"/>
      <c r="Q183" s="46"/>
      <c r="R183" s="46"/>
      <c r="S183" s="46"/>
      <c r="T183" s="46"/>
      <c r="U183" s="46"/>
      <c r="V183" s="46"/>
      <c r="W183" s="46"/>
      <c r="X183" s="46"/>
      <c r="Y183" s="46"/>
      <c r="Z183" s="46"/>
      <c r="AA183" s="46"/>
      <c r="AB183" s="46"/>
      <c r="AC183" s="46"/>
      <c r="AD183" s="46"/>
      <c r="AE183" s="46"/>
      <c r="AF183" s="46"/>
      <c r="AG183" s="46"/>
      <c r="AH183" s="46"/>
      <c r="AI183" s="46"/>
      <c r="AJ183" s="46"/>
      <c r="AK183" s="46"/>
      <c r="AL183" s="46"/>
      <c r="AM183" s="46"/>
      <c r="AN183" s="46"/>
      <c r="AO183" s="46"/>
      <c r="AP183" s="46"/>
      <c r="AQ183" s="46"/>
      <c r="AR183" s="46"/>
      <c r="AS183" s="46"/>
      <c r="AT183" s="46"/>
      <c r="AU183" s="46"/>
      <c r="AV183" s="46"/>
      <c r="AW183" s="46"/>
      <c r="AX183" s="46"/>
      <c r="AY183" s="46"/>
      <c r="AZ183" s="46"/>
    </row>
    <row r="184" spans="1:52">
      <c r="A184" s="46"/>
      <c r="B184" s="46"/>
      <c r="C184" s="46"/>
      <c r="D184" s="46"/>
      <c r="E184" s="46"/>
      <c r="F184" s="46"/>
      <c r="G184" s="46"/>
      <c r="H184" s="46"/>
      <c r="I184" s="46"/>
      <c r="J184" s="46"/>
      <c r="K184" s="46"/>
      <c r="L184" s="46"/>
      <c r="M184" s="46"/>
      <c r="N184" s="46"/>
      <c r="O184" s="46"/>
      <c r="P184" s="46"/>
      <c r="Q184" s="46"/>
      <c r="R184" s="46"/>
      <c r="S184" s="46"/>
      <c r="T184" s="46"/>
      <c r="U184" s="46"/>
      <c r="V184" s="46"/>
      <c r="W184" s="46"/>
      <c r="X184" s="46"/>
      <c r="Y184" s="46"/>
      <c r="Z184" s="46"/>
      <c r="AA184" s="46"/>
      <c r="AB184" s="46"/>
      <c r="AC184" s="46"/>
      <c r="AD184" s="46"/>
      <c r="AE184" s="46"/>
      <c r="AF184" s="46"/>
      <c r="AG184" s="46"/>
      <c r="AH184" s="46"/>
      <c r="AI184" s="46"/>
      <c r="AJ184" s="46"/>
      <c r="AK184" s="46"/>
      <c r="AL184" s="46"/>
      <c r="AM184" s="46"/>
      <c r="AN184" s="46"/>
      <c r="AO184" s="46"/>
      <c r="AP184" s="46"/>
      <c r="AQ184" s="46"/>
      <c r="AR184" s="46"/>
      <c r="AS184" s="46"/>
      <c r="AT184" s="46"/>
      <c r="AU184" s="46"/>
      <c r="AV184" s="46"/>
      <c r="AW184" s="46"/>
      <c r="AX184" s="46"/>
      <c r="AY184" s="46"/>
      <c r="AZ184" s="46"/>
    </row>
    <row r="185" spans="1:52">
      <c r="A185" s="284"/>
      <c r="B185" s="284"/>
      <c r="C185" s="284"/>
      <c r="D185" s="284"/>
      <c r="E185" s="284"/>
      <c r="F185" s="284"/>
      <c r="G185" s="284"/>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c r="AL185" s="284"/>
      <c r="AM185" s="284"/>
      <c r="AN185" s="284"/>
      <c r="AO185" s="284"/>
      <c r="AP185" s="284"/>
      <c r="AQ185" s="284"/>
      <c r="AR185" s="284"/>
      <c r="AS185" s="284"/>
      <c r="AT185" s="284"/>
      <c r="AU185" s="284"/>
      <c r="AV185" s="284"/>
      <c r="AW185" s="284"/>
      <c r="AX185" s="284"/>
      <c r="AY185" s="284"/>
      <c r="AZ185" s="284"/>
    </row>
    <row r="186" spans="1:52">
      <c r="A186" s="237"/>
      <c r="B186" s="237"/>
      <c r="C186" s="237"/>
      <c r="D186" s="237"/>
      <c r="E186" s="237"/>
      <c r="F186" s="237"/>
      <c r="G186" s="237"/>
      <c r="H186" s="237"/>
      <c r="I186" s="237"/>
      <c r="J186" s="237"/>
      <c r="K186" s="237"/>
      <c r="L186" s="237"/>
      <c r="M186" s="237"/>
      <c r="N186" s="237"/>
      <c r="O186" s="237"/>
      <c r="P186" s="237"/>
      <c r="Q186" s="237"/>
      <c r="R186" s="237"/>
      <c r="S186" s="237"/>
      <c r="T186" s="237"/>
      <c r="U186" s="237"/>
      <c r="V186" s="237"/>
      <c r="W186" s="237"/>
      <c r="X186" s="237"/>
      <c r="Y186" s="237"/>
      <c r="Z186" s="237"/>
      <c r="AA186" s="237"/>
      <c r="AB186" s="237"/>
      <c r="AC186" s="237"/>
      <c r="AD186" s="237"/>
      <c r="AE186" s="237"/>
      <c r="AF186" s="237"/>
      <c r="AG186" s="237"/>
      <c r="AH186" s="237"/>
      <c r="AI186" s="237"/>
      <c r="AJ186" s="237"/>
      <c r="AK186" s="237"/>
      <c r="AL186" s="237"/>
      <c r="AM186" s="237"/>
      <c r="AN186" s="237"/>
      <c r="AO186" s="237"/>
      <c r="AP186" s="237"/>
      <c r="AQ186" s="237"/>
      <c r="AR186" s="237"/>
      <c r="AS186" s="237"/>
      <c r="AT186" s="237"/>
      <c r="AU186" s="237"/>
      <c r="AV186" s="237"/>
      <c r="AW186" s="237"/>
      <c r="AX186" s="237"/>
      <c r="AY186" s="237"/>
      <c r="AZ186" s="237"/>
    </row>
    <row r="187" spans="1:52">
      <c r="A187" s="237"/>
      <c r="B187" s="237"/>
      <c r="C187" s="237"/>
      <c r="D187" s="237"/>
      <c r="E187" s="237"/>
      <c r="F187" s="237"/>
      <c r="G187" s="237"/>
      <c r="H187" s="237"/>
      <c r="I187" s="237"/>
      <c r="J187" s="237"/>
      <c r="K187" s="237"/>
      <c r="L187" s="237"/>
      <c r="M187" s="237"/>
      <c r="N187" s="237"/>
      <c r="O187" s="237"/>
      <c r="P187" s="237"/>
      <c r="Q187" s="237"/>
      <c r="R187" s="237"/>
      <c r="S187" s="237"/>
      <c r="T187" s="237"/>
      <c r="U187" s="237"/>
      <c r="V187" s="237"/>
      <c r="W187" s="237"/>
      <c r="X187" s="237"/>
      <c r="Y187" s="237"/>
      <c r="Z187" s="237"/>
      <c r="AA187" s="237"/>
      <c r="AB187" s="237"/>
      <c r="AC187" s="237"/>
      <c r="AD187" s="237"/>
      <c r="AE187" s="237"/>
      <c r="AF187" s="237"/>
      <c r="AG187" s="237"/>
      <c r="AH187" s="237"/>
      <c r="AI187" s="237"/>
      <c r="AJ187" s="237"/>
      <c r="AK187" s="237"/>
      <c r="AL187" s="237"/>
      <c r="AM187" s="237"/>
      <c r="AN187" s="237"/>
      <c r="AO187" s="237"/>
      <c r="AP187" s="237"/>
      <c r="AQ187" s="237"/>
      <c r="AR187" s="237"/>
      <c r="AS187" s="237"/>
      <c r="AT187" s="237"/>
      <c r="AU187" s="237"/>
      <c r="AV187" s="237"/>
      <c r="AW187" s="237"/>
      <c r="AX187" s="237"/>
      <c r="AY187" s="237"/>
      <c r="AZ187" s="237"/>
    </row>
    <row r="188" spans="1:52">
      <c r="A188" s="46"/>
      <c r="B188" s="46"/>
      <c r="C188" s="46"/>
      <c r="D188" s="46"/>
      <c r="E188" s="46"/>
      <c r="F188" s="46"/>
      <c r="G188" s="46"/>
      <c r="H188" s="46"/>
      <c r="I188" s="46"/>
      <c r="J188" s="46"/>
      <c r="K188" s="46"/>
      <c r="L188" s="46"/>
      <c r="M188" s="46"/>
      <c r="N188" s="46"/>
      <c r="O188" s="46"/>
      <c r="P188" s="46"/>
      <c r="Q188" s="46"/>
      <c r="R188" s="46"/>
      <c r="S188" s="46"/>
      <c r="T188" s="46"/>
      <c r="U188" s="46"/>
      <c r="V188" s="46"/>
      <c r="W188" s="46"/>
      <c r="X188" s="46"/>
      <c r="Y188" s="46"/>
      <c r="Z188" s="46"/>
      <c r="AA188" s="46"/>
      <c r="AB188" s="46"/>
      <c r="AC188" s="46"/>
      <c r="AD188" s="46"/>
      <c r="AE188" s="46"/>
      <c r="AF188" s="46"/>
      <c r="AG188" s="46"/>
      <c r="AH188" s="46"/>
      <c r="AI188" s="46"/>
      <c r="AJ188" s="46"/>
      <c r="AK188" s="46"/>
      <c r="AL188" s="46"/>
      <c r="AM188" s="46"/>
      <c r="AN188" s="46"/>
      <c r="AO188" s="46"/>
      <c r="AP188" s="46"/>
      <c r="AQ188" s="46"/>
      <c r="AR188" s="46"/>
      <c r="AS188" s="46"/>
      <c r="AT188" s="46"/>
      <c r="AU188" s="46"/>
      <c r="AV188" s="46"/>
      <c r="AW188" s="46"/>
      <c r="AX188" s="46"/>
      <c r="AY188" s="46"/>
      <c r="AZ188" s="46"/>
    </row>
    <row r="189" spans="1:52">
      <c r="A189" s="46"/>
      <c r="B189" s="46"/>
      <c r="C189" s="46"/>
      <c r="D189" s="46"/>
      <c r="E189" s="46"/>
      <c r="F189" s="46"/>
      <c r="G189" s="46"/>
      <c r="H189" s="46"/>
      <c r="I189" s="46"/>
      <c r="J189" s="46"/>
      <c r="K189" s="46"/>
      <c r="L189" s="46"/>
      <c r="M189" s="46"/>
      <c r="N189" s="46"/>
      <c r="O189" s="46"/>
      <c r="P189" s="46"/>
      <c r="Q189" s="46"/>
      <c r="R189" s="46"/>
      <c r="S189" s="46"/>
      <c r="T189" s="46"/>
      <c r="U189" s="46"/>
      <c r="V189" s="46"/>
      <c r="W189" s="46"/>
      <c r="X189" s="46"/>
      <c r="Y189" s="46"/>
      <c r="Z189" s="46"/>
      <c r="AA189" s="46"/>
      <c r="AB189" s="46"/>
      <c r="AC189" s="46"/>
      <c r="AD189" s="46"/>
      <c r="AE189" s="46"/>
      <c r="AF189" s="46"/>
      <c r="AG189" s="46"/>
      <c r="AH189" s="46"/>
      <c r="AI189" s="46"/>
      <c r="AJ189" s="46"/>
      <c r="AK189" s="46"/>
      <c r="AL189" s="46"/>
      <c r="AM189" s="46"/>
      <c r="AN189" s="46"/>
      <c r="AO189" s="46"/>
      <c r="AP189" s="46"/>
      <c r="AQ189" s="46"/>
      <c r="AR189" s="46"/>
      <c r="AS189" s="46"/>
      <c r="AT189" s="46"/>
      <c r="AU189" s="46"/>
      <c r="AV189" s="46"/>
      <c r="AW189" s="46"/>
      <c r="AX189" s="46"/>
      <c r="AY189" s="46"/>
      <c r="AZ189" s="46"/>
    </row>
    <row r="190" spans="1:52">
      <c r="A190" s="284"/>
      <c r="B190" s="284"/>
      <c r="C190" s="284"/>
      <c r="D190" s="284"/>
      <c r="E190" s="284"/>
      <c r="F190" s="284"/>
      <c r="G190" s="284"/>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c r="AL190" s="284"/>
      <c r="AM190" s="284"/>
      <c r="AN190" s="284"/>
      <c r="AO190" s="284"/>
      <c r="AP190" s="284"/>
      <c r="AQ190" s="284"/>
      <c r="AR190" s="284"/>
      <c r="AS190" s="284"/>
      <c r="AT190" s="284"/>
      <c r="AU190" s="284"/>
      <c r="AV190" s="284"/>
      <c r="AW190" s="284"/>
      <c r="AX190" s="284"/>
      <c r="AY190" s="284"/>
      <c r="AZ190" s="284"/>
    </row>
    <row r="191" spans="1:52">
      <c r="A191" s="237"/>
      <c r="B191" s="237"/>
      <c r="C191" s="237"/>
      <c r="D191" s="237"/>
      <c r="E191" s="237"/>
      <c r="F191" s="237"/>
      <c r="G191" s="237"/>
      <c r="H191" s="237"/>
      <c r="I191" s="237"/>
      <c r="J191" s="237"/>
      <c r="K191" s="237"/>
      <c r="L191" s="237"/>
      <c r="M191" s="237"/>
      <c r="N191" s="237"/>
      <c r="O191" s="237"/>
      <c r="P191" s="237"/>
      <c r="Q191" s="237"/>
      <c r="R191" s="237"/>
      <c r="S191" s="237"/>
      <c r="T191" s="237"/>
      <c r="U191" s="237"/>
      <c r="V191" s="237"/>
      <c r="W191" s="237"/>
      <c r="X191" s="237"/>
      <c r="Y191" s="237"/>
      <c r="Z191" s="237"/>
      <c r="AA191" s="237"/>
      <c r="AB191" s="237"/>
      <c r="AC191" s="237"/>
      <c r="AD191" s="237"/>
      <c r="AE191" s="237"/>
      <c r="AF191" s="237"/>
      <c r="AG191" s="237"/>
      <c r="AH191" s="237"/>
      <c r="AI191" s="237"/>
      <c r="AJ191" s="237"/>
      <c r="AK191" s="237"/>
      <c r="AL191" s="237"/>
      <c r="AM191" s="237"/>
      <c r="AN191" s="237"/>
      <c r="AO191" s="237"/>
      <c r="AP191" s="237"/>
      <c r="AQ191" s="237"/>
      <c r="AR191" s="237"/>
      <c r="AS191" s="237"/>
      <c r="AT191" s="237"/>
      <c r="AU191" s="237"/>
      <c r="AV191" s="237"/>
      <c r="AW191" s="237"/>
      <c r="AX191" s="237"/>
      <c r="AY191" s="237"/>
      <c r="AZ191" s="237"/>
    </row>
    <row r="192" spans="1:52">
      <c r="A192" s="237"/>
      <c r="B192" s="237"/>
      <c r="C192" s="237"/>
      <c r="D192" s="237"/>
      <c r="E192" s="237"/>
      <c r="F192" s="237"/>
      <c r="G192" s="237"/>
      <c r="H192" s="237"/>
      <c r="I192" s="237"/>
      <c r="J192" s="237"/>
      <c r="K192" s="237"/>
      <c r="L192" s="237"/>
      <c r="M192" s="237"/>
      <c r="N192" s="237"/>
      <c r="O192" s="237"/>
      <c r="P192" s="237"/>
      <c r="Q192" s="237"/>
      <c r="R192" s="237"/>
      <c r="S192" s="237"/>
      <c r="T192" s="237"/>
      <c r="U192" s="237"/>
      <c r="V192" s="237"/>
      <c r="W192" s="237"/>
      <c r="X192" s="237"/>
      <c r="Y192" s="237"/>
      <c r="Z192" s="237"/>
      <c r="AA192" s="237"/>
      <c r="AB192" s="237"/>
      <c r="AC192" s="237"/>
      <c r="AD192" s="237"/>
      <c r="AE192" s="237"/>
      <c r="AF192" s="237"/>
      <c r="AG192" s="237"/>
      <c r="AH192" s="237"/>
      <c r="AI192" s="237"/>
      <c r="AJ192" s="237"/>
      <c r="AK192" s="237"/>
      <c r="AL192" s="237"/>
      <c r="AM192" s="237"/>
      <c r="AN192" s="237"/>
      <c r="AO192" s="237"/>
      <c r="AP192" s="237"/>
      <c r="AQ192" s="237"/>
      <c r="AR192" s="237"/>
      <c r="AS192" s="237"/>
      <c r="AT192" s="237"/>
      <c r="AU192" s="237"/>
      <c r="AV192" s="237"/>
      <c r="AW192" s="237"/>
      <c r="AX192" s="237"/>
      <c r="AY192" s="237"/>
      <c r="AZ192" s="237"/>
    </row>
    <row r="193" spans="1:52">
      <c r="A193" s="46"/>
      <c r="B193" s="46"/>
      <c r="C193" s="46"/>
      <c r="D193" s="46"/>
      <c r="E193" s="46"/>
      <c r="F193" s="46"/>
      <c r="G193" s="46"/>
      <c r="H193" s="46"/>
      <c r="I193" s="46"/>
      <c r="J193" s="46"/>
      <c r="K193" s="46"/>
      <c r="L193" s="46"/>
      <c r="M193" s="46"/>
      <c r="N193" s="46"/>
      <c r="O193" s="46"/>
      <c r="P193" s="46"/>
      <c r="Q193" s="46"/>
      <c r="R193" s="46"/>
      <c r="S193" s="46"/>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c r="AP193" s="46"/>
      <c r="AQ193" s="46"/>
      <c r="AR193" s="46"/>
      <c r="AS193" s="46"/>
      <c r="AT193" s="46"/>
      <c r="AU193" s="46"/>
      <c r="AV193" s="46"/>
      <c r="AW193" s="46"/>
      <c r="AX193" s="46"/>
      <c r="AY193" s="46"/>
      <c r="AZ193" s="46"/>
    </row>
    <row r="194" spans="1:52">
      <c r="A194" s="46"/>
      <c r="B194" s="46"/>
      <c r="C194" s="46"/>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46"/>
      <c r="AS194" s="46"/>
      <c r="AT194" s="46"/>
      <c r="AU194" s="46"/>
      <c r="AV194" s="46"/>
      <c r="AW194" s="46"/>
      <c r="AX194" s="46"/>
      <c r="AY194" s="46"/>
      <c r="AZ194" s="46"/>
    </row>
    <row r="195" spans="1:52">
      <c r="A195" s="284"/>
      <c r="B195" s="284"/>
      <c r="C195" s="284"/>
      <c r="D195" s="284"/>
      <c r="E195" s="284"/>
      <c r="F195" s="284"/>
      <c r="G195" s="284"/>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c r="AL195" s="284"/>
      <c r="AM195" s="284"/>
      <c r="AN195" s="284"/>
      <c r="AO195" s="284"/>
      <c r="AP195" s="284"/>
      <c r="AQ195" s="284"/>
      <c r="AR195" s="284"/>
      <c r="AS195" s="284"/>
      <c r="AT195" s="284"/>
      <c r="AU195" s="284"/>
      <c r="AV195" s="284"/>
      <c r="AW195" s="284"/>
      <c r="AX195" s="284"/>
      <c r="AY195" s="284"/>
      <c r="AZ195" s="284"/>
    </row>
    <row r="196" spans="1:52">
      <c r="A196" s="237"/>
      <c r="B196" s="237"/>
      <c r="C196" s="237"/>
      <c r="D196" s="237"/>
      <c r="E196" s="237"/>
      <c r="F196" s="237"/>
      <c r="G196" s="237"/>
      <c r="H196" s="237"/>
      <c r="I196" s="237"/>
      <c r="J196" s="237"/>
      <c r="K196" s="237"/>
      <c r="L196" s="237"/>
      <c r="M196" s="237"/>
      <c r="N196" s="237"/>
      <c r="O196" s="237"/>
      <c r="P196" s="237"/>
      <c r="Q196" s="237"/>
      <c r="R196" s="237"/>
      <c r="S196" s="237"/>
      <c r="T196" s="237"/>
      <c r="U196" s="237"/>
      <c r="V196" s="237"/>
      <c r="W196" s="237"/>
      <c r="X196" s="237"/>
      <c r="Y196" s="237"/>
      <c r="Z196" s="237"/>
      <c r="AA196" s="237"/>
      <c r="AB196" s="237"/>
      <c r="AC196" s="237"/>
      <c r="AD196" s="237"/>
      <c r="AE196" s="237"/>
      <c r="AF196" s="237"/>
      <c r="AG196" s="237"/>
      <c r="AH196" s="237"/>
      <c r="AI196" s="237"/>
      <c r="AJ196" s="237"/>
      <c r="AK196" s="237"/>
      <c r="AL196" s="237"/>
      <c r="AM196" s="237"/>
      <c r="AN196" s="237"/>
      <c r="AO196" s="237"/>
      <c r="AP196" s="237"/>
      <c r="AQ196" s="237"/>
      <c r="AR196" s="237"/>
      <c r="AS196" s="237"/>
      <c r="AT196" s="237"/>
      <c r="AU196" s="237"/>
      <c r="AV196" s="237"/>
      <c r="AW196" s="237"/>
      <c r="AX196" s="237"/>
      <c r="AY196" s="237"/>
      <c r="AZ196" s="237"/>
    </row>
    <row r="197" spans="1:52">
      <c r="A197" s="237"/>
      <c r="B197" s="237"/>
      <c r="C197" s="237"/>
      <c r="D197" s="237"/>
      <c r="E197" s="237"/>
      <c r="F197" s="237"/>
      <c r="G197" s="237"/>
      <c r="H197" s="237"/>
      <c r="I197" s="237"/>
      <c r="J197" s="237"/>
      <c r="K197" s="237"/>
      <c r="L197" s="237"/>
      <c r="M197" s="237"/>
      <c r="N197" s="237"/>
      <c r="O197" s="237"/>
      <c r="P197" s="237"/>
      <c r="Q197" s="237"/>
      <c r="R197" s="237"/>
      <c r="S197" s="237"/>
      <c r="T197" s="237"/>
      <c r="U197" s="237"/>
      <c r="V197" s="237"/>
      <c r="W197" s="237"/>
      <c r="X197" s="237"/>
      <c r="Y197" s="237"/>
      <c r="Z197" s="237"/>
      <c r="AA197" s="237"/>
      <c r="AB197" s="237"/>
      <c r="AC197" s="237"/>
      <c r="AD197" s="237"/>
      <c r="AE197" s="237"/>
      <c r="AF197" s="237"/>
      <c r="AG197" s="237"/>
      <c r="AH197" s="237"/>
      <c r="AI197" s="237"/>
      <c r="AJ197" s="237"/>
      <c r="AK197" s="237"/>
      <c r="AL197" s="237"/>
      <c r="AM197" s="237"/>
      <c r="AN197" s="237"/>
      <c r="AO197" s="237"/>
      <c r="AP197" s="237"/>
      <c r="AQ197" s="237"/>
      <c r="AR197" s="237"/>
      <c r="AS197" s="237"/>
      <c r="AT197" s="237"/>
      <c r="AU197" s="237"/>
      <c r="AV197" s="237"/>
      <c r="AW197" s="237"/>
      <c r="AX197" s="237"/>
      <c r="AY197" s="237"/>
      <c r="AZ197" s="237"/>
    </row>
    <row r="198" spans="1:52">
      <c r="A198" s="46"/>
      <c r="B198" s="46"/>
      <c r="C198" s="46"/>
      <c r="D198" s="46"/>
      <c r="E198" s="46"/>
      <c r="F198" s="46"/>
      <c r="G198" s="46"/>
      <c r="H198" s="46"/>
      <c r="I198" s="46"/>
      <c r="J198" s="46"/>
      <c r="K198" s="46"/>
      <c r="L198" s="46"/>
      <c r="M198" s="46"/>
      <c r="N198" s="46"/>
      <c r="O198" s="46"/>
      <c r="P198" s="46"/>
      <c r="Q198" s="46"/>
      <c r="R198" s="46"/>
      <c r="S198" s="46"/>
      <c r="T198" s="46"/>
      <c r="U198" s="46"/>
      <c r="V198" s="46"/>
      <c r="W198" s="46"/>
      <c r="X198" s="46"/>
      <c r="Y198" s="46"/>
      <c r="Z198" s="46"/>
      <c r="AA198" s="46"/>
      <c r="AB198" s="46"/>
      <c r="AC198" s="46"/>
      <c r="AD198" s="46"/>
      <c r="AE198" s="46"/>
      <c r="AF198" s="46"/>
      <c r="AG198" s="46"/>
      <c r="AH198" s="46"/>
      <c r="AI198" s="46"/>
      <c r="AJ198" s="46"/>
      <c r="AK198" s="46"/>
      <c r="AL198" s="46"/>
      <c r="AM198" s="46"/>
      <c r="AN198" s="46"/>
      <c r="AO198" s="46"/>
      <c r="AP198" s="46"/>
      <c r="AQ198" s="46"/>
      <c r="AR198" s="46"/>
      <c r="AS198" s="46"/>
      <c r="AT198" s="46"/>
      <c r="AU198" s="46"/>
      <c r="AV198" s="46"/>
      <c r="AW198" s="46"/>
      <c r="AX198" s="46"/>
      <c r="AY198" s="46"/>
      <c r="AZ198" s="46"/>
    </row>
    <row r="199" spans="1:52">
      <c r="A199" s="46"/>
      <c r="B199" s="46"/>
      <c r="C199" s="46"/>
      <c r="D199" s="46"/>
      <c r="E199" s="46"/>
      <c r="F199" s="46"/>
      <c r="G199" s="46"/>
      <c r="H199" s="46"/>
      <c r="I199" s="46"/>
      <c r="J199" s="46"/>
      <c r="K199" s="46"/>
      <c r="L199" s="46"/>
      <c r="M199" s="46"/>
      <c r="N199" s="46"/>
      <c r="O199" s="46"/>
      <c r="P199" s="46"/>
      <c r="Q199" s="46"/>
      <c r="R199" s="46"/>
      <c r="S199" s="46"/>
      <c r="T199" s="46"/>
      <c r="U199" s="46"/>
      <c r="V199" s="46"/>
      <c r="W199" s="46"/>
      <c r="X199" s="46"/>
      <c r="Y199" s="46"/>
      <c r="Z199" s="46"/>
      <c r="AA199" s="46"/>
      <c r="AB199" s="46"/>
      <c r="AC199" s="46"/>
      <c r="AD199" s="46"/>
      <c r="AE199" s="46"/>
      <c r="AF199" s="46"/>
      <c r="AG199" s="46"/>
      <c r="AH199" s="46"/>
      <c r="AI199" s="46"/>
      <c r="AJ199" s="46"/>
      <c r="AK199" s="46"/>
      <c r="AL199" s="46"/>
      <c r="AM199" s="46"/>
      <c r="AN199" s="46"/>
      <c r="AO199" s="46"/>
      <c r="AP199" s="46"/>
      <c r="AQ199" s="46"/>
      <c r="AR199" s="46"/>
      <c r="AS199" s="46"/>
      <c r="AT199" s="46"/>
      <c r="AU199" s="46"/>
      <c r="AV199" s="46"/>
      <c r="AW199" s="46"/>
      <c r="AX199" s="46"/>
      <c r="AY199" s="46"/>
      <c r="AZ199" s="46"/>
    </row>
    <row r="200" spans="1:52">
      <c r="A200" s="284"/>
      <c r="B200" s="284"/>
      <c r="C200" s="284"/>
      <c r="D200" s="284"/>
      <c r="E200" s="284"/>
      <c r="F200" s="284"/>
      <c r="G200" s="284"/>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c r="AL200" s="284"/>
      <c r="AM200" s="284"/>
      <c r="AN200" s="284"/>
      <c r="AO200" s="284"/>
      <c r="AP200" s="284"/>
      <c r="AQ200" s="284"/>
      <c r="AR200" s="284"/>
      <c r="AS200" s="284"/>
      <c r="AT200" s="284"/>
      <c r="AU200" s="284"/>
      <c r="AV200" s="284"/>
      <c r="AW200" s="284"/>
      <c r="AX200" s="284"/>
      <c r="AY200" s="284"/>
      <c r="AZ200" s="284"/>
    </row>
  </sheetData>
  <pageMargins left="0.7" right="0.7" top="0.75" bottom="0.75" header="0.3" footer="0.3"/>
  <pageSetup paperSize="9" scale="9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P70"/>
  <sheetViews>
    <sheetView zoomScaleNormal="100" workbookViewId="0">
      <selection activeCell="B65" sqref="B65"/>
    </sheetView>
  </sheetViews>
  <sheetFormatPr defaultRowHeight="12.75"/>
  <cols>
    <col min="1" max="1" width="5.85546875" style="627" customWidth="1"/>
    <col min="2" max="2" width="41.5703125" style="626" customWidth="1"/>
    <col min="3" max="14" width="11.28515625" style="626" customWidth="1"/>
    <col min="15" max="256" width="9.140625" style="626"/>
    <col min="257" max="257" width="24.5703125" style="626" customWidth="1"/>
    <col min="258" max="258" width="60.85546875" style="626" bestFit="1" customWidth="1"/>
    <col min="259" max="264" width="17.42578125" style="626" customWidth="1"/>
    <col min="265" max="512" width="9.140625" style="626"/>
    <col min="513" max="513" width="24.5703125" style="626" customWidth="1"/>
    <col min="514" max="514" width="60.85546875" style="626" bestFit="1" customWidth="1"/>
    <col min="515" max="520" width="17.42578125" style="626" customWidth="1"/>
    <col min="521" max="768" width="9.140625" style="626"/>
    <col min="769" max="769" width="24.5703125" style="626" customWidth="1"/>
    <col min="770" max="770" width="60.85546875" style="626" bestFit="1" customWidth="1"/>
    <col min="771" max="776" width="17.42578125" style="626" customWidth="1"/>
    <col min="777" max="1024" width="9.140625" style="626"/>
    <col min="1025" max="1025" width="24.5703125" style="626" customWidth="1"/>
    <col min="1026" max="1026" width="60.85546875" style="626" bestFit="1" customWidth="1"/>
    <col min="1027" max="1032" width="17.42578125" style="626" customWidth="1"/>
    <col min="1033" max="1280" width="9.140625" style="626"/>
    <col min="1281" max="1281" width="24.5703125" style="626" customWidth="1"/>
    <col min="1282" max="1282" width="60.85546875" style="626" bestFit="1" customWidth="1"/>
    <col min="1283" max="1288" width="17.42578125" style="626" customWidth="1"/>
    <col min="1289" max="1536" width="9.140625" style="626"/>
    <col min="1537" max="1537" width="24.5703125" style="626" customWidth="1"/>
    <col min="1538" max="1538" width="60.85546875" style="626" bestFit="1" customWidth="1"/>
    <col min="1539" max="1544" width="17.42578125" style="626" customWidth="1"/>
    <col min="1545" max="1792" width="9.140625" style="626"/>
    <col min="1793" max="1793" width="24.5703125" style="626" customWidth="1"/>
    <col min="1794" max="1794" width="60.85546875" style="626" bestFit="1" customWidth="1"/>
    <col min="1795" max="1800" width="17.42578125" style="626" customWidth="1"/>
    <col min="1801" max="2048" width="9.140625" style="626"/>
    <col min="2049" max="2049" width="24.5703125" style="626" customWidth="1"/>
    <col min="2050" max="2050" width="60.85546875" style="626" bestFit="1" customWidth="1"/>
    <col min="2051" max="2056" width="17.42578125" style="626" customWidth="1"/>
    <col min="2057" max="2304" width="9.140625" style="626"/>
    <col min="2305" max="2305" width="24.5703125" style="626" customWidth="1"/>
    <col min="2306" max="2306" width="60.85546875" style="626" bestFit="1" customWidth="1"/>
    <col min="2307" max="2312" width="17.42578125" style="626" customWidth="1"/>
    <col min="2313" max="2560" width="9.140625" style="626"/>
    <col min="2561" max="2561" width="24.5703125" style="626" customWidth="1"/>
    <col min="2562" max="2562" width="60.85546875" style="626" bestFit="1" customWidth="1"/>
    <col min="2563" max="2568" width="17.42578125" style="626" customWidth="1"/>
    <col min="2569" max="2816" width="9.140625" style="626"/>
    <col min="2817" max="2817" width="24.5703125" style="626" customWidth="1"/>
    <col min="2818" max="2818" width="60.85546875" style="626" bestFit="1" customWidth="1"/>
    <col min="2819" max="2824" width="17.42578125" style="626" customWidth="1"/>
    <col min="2825" max="3072" width="9.140625" style="626"/>
    <col min="3073" max="3073" width="24.5703125" style="626" customWidth="1"/>
    <col min="3074" max="3074" width="60.85546875" style="626" bestFit="1" customWidth="1"/>
    <col min="3075" max="3080" width="17.42578125" style="626" customWidth="1"/>
    <col min="3081" max="3328" width="9.140625" style="626"/>
    <col min="3329" max="3329" width="24.5703125" style="626" customWidth="1"/>
    <col min="3330" max="3330" width="60.85546875" style="626" bestFit="1" customWidth="1"/>
    <col min="3331" max="3336" width="17.42578125" style="626" customWidth="1"/>
    <col min="3337" max="3584" width="9.140625" style="626"/>
    <col min="3585" max="3585" width="24.5703125" style="626" customWidth="1"/>
    <col min="3586" max="3586" width="60.85546875" style="626" bestFit="1" customWidth="1"/>
    <col min="3587" max="3592" width="17.42578125" style="626" customWidth="1"/>
    <col min="3593" max="3840" width="9.140625" style="626"/>
    <col min="3841" max="3841" width="24.5703125" style="626" customWidth="1"/>
    <col min="3842" max="3842" width="60.85546875" style="626" bestFit="1" customWidth="1"/>
    <col min="3843" max="3848" width="17.42578125" style="626" customWidth="1"/>
    <col min="3849" max="4096" width="9.140625" style="626"/>
    <col min="4097" max="4097" width="24.5703125" style="626" customWidth="1"/>
    <col min="4098" max="4098" width="60.85546875" style="626" bestFit="1" customWidth="1"/>
    <col min="4099" max="4104" width="17.42578125" style="626" customWidth="1"/>
    <col min="4105" max="4352" width="9.140625" style="626"/>
    <col min="4353" max="4353" width="24.5703125" style="626" customWidth="1"/>
    <col min="4354" max="4354" width="60.85546875" style="626" bestFit="1" customWidth="1"/>
    <col min="4355" max="4360" width="17.42578125" style="626" customWidth="1"/>
    <col min="4361" max="4608" width="9.140625" style="626"/>
    <col min="4609" max="4609" width="24.5703125" style="626" customWidth="1"/>
    <col min="4610" max="4610" width="60.85546875" style="626" bestFit="1" customWidth="1"/>
    <col min="4611" max="4616" width="17.42578125" style="626" customWidth="1"/>
    <col min="4617" max="4864" width="9.140625" style="626"/>
    <col min="4865" max="4865" width="24.5703125" style="626" customWidth="1"/>
    <col min="4866" max="4866" width="60.85546875" style="626" bestFit="1" customWidth="1"/>
    <col min="4867" max="4872" width="17.42578125" style="626" customWidth="1"/>
    <col min="4873" max="5120" width="9.140625" style="626"/>
    <col min="5121" max="5121" width="24.5703125" style="626" customWidth="1"/>
    <col min="5122" max="5122" width="60.85546875" style="626" bestFit="1" customWidth="1"/>
    <col min="5123" max="5128" width="17.42578125" style="626" customWidth="1"/>
    <col min="5129" max="5376" width="9.140625" style="626"/>
    <col min="5377" max="5377" width="24.5703125" style="626" customWidth="1"/>
    <col min="5378" max="5378" width="60.85546875" style="626" bestFit="1" customWidth="1"/>
    <col min="5379" max="5384" width="17.42578125" style="626" customWidth="1"/>
    <col min="5385" max="5632" width="9.140625" style="626"/>
    <col min="5633" max="5633" width="24.5703125" style="626" customWidth="1"/>
    <col min="5634" max="5634" width="60.85546875" style="626" bestFit="1" customWidth="1"/>
    <col min="5635" max="5640" width="17.42578125" style="626" customWidth="1"/>
    <col min="5641" max="5888" width="9.140625" style="626"/>
    <col min="5889" max="5889" width="24.5703125" style="626" customWidth="1"/>
    <col min="5890" max="5890" width="60.85546875" style="626" bestFit="1" customWidth="1"/>
    <col min="5891" max="5896" width="17.42578125" style="626" customWidth="1"/>
    <col min="5897" max="6144" width="9.140625" style="626"/>
    <col min="6145" max="6145" width="24.5703125" style="626" customWidth="1"/>
    <col min="6146" max="6146" width="60.85546875" style="626" bestFit="1" customWidth="1"/>
    <col min="6147" max="6152" width="17.42578125" style="626" customWidth="1"/>
    <col min="6153" max="6400" width="9.140625" style="626"/>
    <col min="6401" max="6401" width="24.5703125" style="626" customWidth="1"/>
    <col min="6402" max="6402" width="60.85546875" style="626" bestFit="1" customWidth="1"/>
    <col min="6403" max="6408" width="17.42578125" style="626" customWidth="1"/>
    <col min="6409" max="6656" width="9.140625" style="626"/>
    <col min="6657" max="6657" width="24.5703125" style="626" customWidth="1"/>
    <col min="6658" max="6658" width="60.85546875" style="626" bestFit="1" customWidth="1"/>
    <col min="6659" max="6664" width="17.42578125" style="626" customWidth="1"/>
    <col min="6665" max="6912" width="9.140625" style="626"/>
    <col min="6913" max="6913" width="24.5703125" style="626" customWidth="1"/>
    <col min="6914" max="6914" width="60.85546875" style="626" bestFit="1" customWidth="1"/>
    <col min="6915" max="6920" width="17.42578125" style="626" customWidth="1"/>
    <col min="6921" max="7168" width="9.140625" style="626"/>
    <col min="7169" max="7169" width="24.5703125" style="626" customWidth="1"/>
    <col min="7170" max="7170" width="60.85546875" style="626" bestFit="1" customWidth="1"/>
    <col min="7171" max="7176" width="17.42578125" style="626" customWidth="1"/>
    <col min="7177" max="7424" width="9.140625" style="626"/>
    <col min="7425" max="7425" width="24.5703125" style="626" customWidth="1"/>
    <col min="7426" max="7426" width="60.85546875" style="626" bestFit="1" customWidth="1"/>
    <col min="7427" max="7432" width="17.42578125" style="626" customWidth="1"/>
    <col min="7433" max="7680" width="9.140625" style="626"/>
    <col min="7681" max="7681" width="24.5703125" style="626" customWidth="1"/>
    <col min="7682" max="7682" width="60.85546875" style="626" bestFit="1" customWidth="1"/>
    <col min="7683" max="7688" width="17.42578125" style="626" customWidth="1"/>
    <col min="7689" max="7936" width="9.140625" style="626"/>
    <col min="7937" max="7937" width="24.5703125" style="626" customWidth="1"/>
    <col min="7938" max="7938" width="60.85546875" style="626" bestFit="1" customWidth="1"/>
    <col min="7939" max="7944" width="17.42578125" style="626" customWidth="1"/>
    <col min="7945" max="8192" width="9.140625" style="626"/>
    <col min="8193" max="8193" width="24.5703125" style="626" customWidth="1"/>
    <col min="8194" max="8194" width="60.85546875" style="626" bestFit="1" customWidth="1"/>
    <col min="8195" max="8200" width="17.42578125" style="626" customWidth="1"/>
    <col min="8201" max="8448" width="9.140625" style="626"/>
    <col min="8449" max="8449" width="24.5703125" style="626" customWidth="1"/>
    <col min="8450" max="8450" width="60.85546875" style="626" bestFit="1" customWidth="1"/>
    <col min="8451" max="8456" width="17.42578125" style="626" customWidth="1"/>
    <col min="8457" max="8704" width="9.140625" style="626"/>
    <col min="8705" max="8705" width="24.5703125" style="626" customWidth="1"/>
    <col min="8706" max="8706" width="60.85546875" style="626" bestFit="1" customWidth="1"/>
    <col min="8707" max="8712" width="17.42578125" style="626" customWidth="1"/>
    <col min="8713" max="8960" width="9.140625" style="626"/>
    <col min="8961" max="8961" width="24.5703125" style="626" customWidth="1"/>
    <col min="8962" max="8962" width="60.85546875" style="626" bestFit="1" customWidth="1"/>
    <col min="8963" max="8968" width="17.42578125" style="626" customWidth="1"/>
    <col min="8969" max="9216" width="9.140625" style="626"/>
    <col min="9217" max="9217" width="24.5703125" style="626" customWidth="1"/>
    <col min="9218" max="9218" width="60.85546875" style="626" bestFit="1" customWidth="1"/>
    <col min="9219" max="9224" width="17.42578125" style="626" customWidth="1"/>
    <col min="9225" max="9472" width="9.140625" style="626"/>
    <col min="9473" max="9473" width="24.5703125" style="626" customWidth="1"/>
    <col min="9474" max="9474" width="60.85546875" style="626" bestFit="1" customWidth="1"/>
    <col min="9475" max="9480" width="17.42578125" style="626" customWidth="1"/>
    <col min="9481" max="9728" width="9.140625" style="626"/>
    <col min="9729" max="9729" width="24.5703125" style="626" customWidth="1"/>
    <col min="9730" max="9730" width="60.85546875" style="626" bestFit="1" customWidth="1"/>
    <col min="9731" max="9736" width="17.42578125" style="626" customWidth="1"/>
    <col min="9737" max="9984" width="9.140625" style="626"/>
    <col min="9985" max="9985" width="24.5703125" style="626" customWidth="1"/>
    <col min="9986" max="9986" width="60.85546875" style="626" bestFit="1" customWidth="1"/>
    <col min="9987" max="9992" width="17.42578125" style="626" customWidth="1"/>
    <col min="9993" max="10240" width="9.140625" style="626"/>
    <col min="10241" max="10241" width="24.5703125" style="626" customWidth="1"/>
    <col min="10242" max="10242" width="60.85546875" style="626" bestFit="1" customWidth="1"/>
    <col min="10243" max="10248" width="17.42578125" style="626" customWidth="1"/>
    <col min="10249" max="10496" width="9.140625" style="626"/>
    <col min="10497" max="10497" width="24.5703125" style="626" customWidth="1"/>
    <col min="10498" max="10498" width="60.85546875" style="626" bestFit="1" customWidth="1"/>
    <col min="10499" max="10504" width="17.42578125" style="626" customWidth="1"/>
    <col min="10505" max="10752" width="9.140625" style="626"/>
    <col min="10753" max="10753" width="24.5703125" style="626" customWidth="1"/>
    <col min="10754" max="10754" width="60.85546875" style="626" bestFit="1" customWidth="1"/>
    <col min="10755" max="10760" width="17.42578125" style="626" customWidth="1"/>
    <col min="10761" max="11008" width="9.140625" style="626"/>
    <col min="11009" max="11009" width="24.5703125" style="626" customWidth="1"/>
    <col min="11010" max="11010" width="60.85546875" style="626" bestFit="1" customWidth="1"/>
    <col min="11011" max="11016" width="17.42578125" style="626" customWidth="1"/>
    <col min="11017" max="11264" width="9.140625" style="626"/>
    <col min="11265" max="11265" width="24.5703125" style="626" customWidth="1"/>
    <col min="11266" max="11266" width="60.85546875" style="626" bestFit="1" customWidth="1"/>
    <col min="11267" max="11272" width="17.42578125" style="626" customWidth="1"/>
    <col min="11273" max="11520" width="9.140625" style="626"/>
    <col min="11521" max="11521" width="24.5703125" style="626" customWidth="1"/>
    <col min="11522" max="11522" width="60.85546875" style="626" bestFit="1" customWidth="1"/>
    <col min="11523" max="11528" width="17.42578125" style="626" customWidth="1"/>
    <col min="11529" max="11776" width="9.140625" style="626"/>
    <col min="11777" max="11777" width="24.5703125" style="626" customWidth="1"/>
    <col min="11778" max="11778" width="60.85546875" style="626" bestFit="1" customWidth="1"/>
    <col min="11779" max="11784" width="17.42578125" style="626" customWidth="1"/>
    <col min="11785" max="12032" width="9.140625" style="626"/>
    <col min="12033" max="12033" width="24.5703125" style="626" customWidth="1"/>
    <col min="12034" max="12034" width="60.85546875" style="626" bestFit="1" customWidth="1"/>
    <col min="12035" max="12040" width="17.42578125" style="626" customWidth="1"/>
    <col min="12041" max="12288" width="9.140625" style="626"/>
    <col min="12289" max="12289" width="24.5703125" style="626" customWidth="1"/>
    <col min="12290" max="12290" width="60.85546875" style="626" bestFit="1" customWidth="1"/>
    <col min="12291" max="12296" width="17.42578125" style="626" customWidth="1"/>
    <col min="12297" max="12544" width="9.140625" style="626"/>
    <col min="12545" max="12545" width="24.5703125" style="626" customWidth="1"/>
    <col min="12546" max="12546" width="60.85546875" style="626" bestFit="1" customWidth="1"/>
    <col min="12547" max="12552" width="17.42578125" style="626" customWidth="1"/>
    <col min="12553" max="12800" width="9.140625" style="626"/>
    <col min="12801" max="12801" width="24.5703125" style="626" customWidth="1"/>
    <col min="12802" max="12802" width="60.85546875" style="626" bestFit="1" customWidth="1"/>
    <col min="12803" max="12808" width="17.42578125" style="626" customWidth="1"/>
    <col min="12809" max="13056" width="9.140625" style="626"/>
    <col min="13057" max="13057" width="24.5703125" style="626" customWidth="1"/>
    <col min="13058" max="13058" width="60.85546875" style="626" bestFit="1" customWidth="1"/>
    <col min="13059" max="13064" width="17.42578125" style="626" customWidth="1"/>
    <col min="13065" max="13312" width="9.140625" style="626"/>
    <col min="13313" max="13313" width="24.5703125" style="626" customWidth="1"/>
    <col min="13314" max="13314" width="60.85546875" style="626" bestFit="1" customWidth="1"/>
    <col min="13315" max="13320" width="17.42578125" style="626" customWidth="1"/>
    <col min="13321" max="13568" width="9.140625" style="626"/>
    <col min="13569" max="13569" width="24.5703125" style="626" customWidth="1"/>
    <col min="13570" max="13570" width="60.85546875" style="626" bestFit="1" customWidth="1"/>
    <col min="13571" max="13576" width="17.42578125" style="626" customWidth="1"/>
    <col min="13577" max="13824" width="9.140625" style="626"/>
    <col min="13825" max="13825" width="24.5703125" style="626" customWidth="1"/>
    <col min="13826" max="13826" width="60.85546875" style="626" bestFit="1" customWidth="1"/>
    <col min="13827" max="13832" width="17.42578125" style="626" customWidth="1"/>
    <col min="13833" max="14080" width="9.140625" style="626"/>
    <col min="14081" max="14081" width="24.5703125" style="626" customWidth="1"/>
    <col min="14082" max="14082" width="60.85546875" style="626" bestFit="1" customWidth="1"/>
    <col min="14083" max="14088" width="17.42578125" style="626" customWidth="1"/>
    <col min="14089" max="14336" width="9.140625" style="626"/>
    <col min="14337" max="14337" width="24.5703125" style="626" customWidth="1"/>
    <col min="14338" max="14338" width="60.85546875" style="626" bestFit="1" customWidth="1"/>
    <col min="14339" max="14344" width="17.42578125" style="626" customWidth="1"/>
    <col min="14345" max="14592" width="9.140625" style="626"/>
    <col min="14593" max="14593" width="24.5703125" style="626" customWidth="1"/>
    <col min="14594" max="14594" width="60.85546875" style="626" bestFit="1" customWidth="1"/>
    <col min="14595" max="14600" width="17.42578125" style="626" customWidth="1"/>
    <col min="14601" max="14848" width="9.140625" style="626"/>
    <col min="14849" max="14849" width="24.5703125" style="626" customWidth="1"/>
    <col min="14850" max="14850" width="60.85546875" style="626" bestFit="1" customWidth="1"/>
    <col min="14851" max="14856" width="17.42578125" style="626" customWidth="1"/>
    <col min="14857" max="15104" width="9.140625" style="626"/>
    <col min="15105" max="15105" width="24.5703125" style="626" customWidth="1"/>
    <col min="15106" max="15106" width="60.85546875" style="626" bestFit="1" customWidth="1"/>
    <col min="15107" max="15112" width="17.42578125" style="626" customWidth="1"/>
    <col min="15113" max="15360" width="9.140625" style="626"/>
    <col min="15361" max="15361" width="24.5703125" style="626" customWidth="1"/>
    <col min="15362" max="15362" width="60.85546875" style="626" bestFit="1" customWidth="1"/>
    <col min="15363" max="15368" width="17.42578125" style="626" customWidth="1"/>
    <col min="15369" max="15616" width="9.140625" style="626"/>
    <col min="15617" max="15617" width="24.5703125" style="626" customWidth="1"/>
    <col min="15618" max="15618" width="60.85546875" style="626" bestFit="1" customWidth="1"/>
    <col min="15619" max="15624" width="17.42578125" style="626" customWidth="1"/>
    <col min="15625" max="15872" width="9.140625" style="626"/>
    <col min="15873" max="15873" width="24.5703125" style="626" customWidth="1"/>
    <col min="15874" max="15874" width="60.85546875" style="626" bestFit="1" customWidth="1"/>
    <col min="15875" max="15880" width="17.42578125" style="626" customWidth="1"/>
    <col min="15881" max="16128" width="9.140625" style="626"/>
    <col min="16129" max="16129" width="24.5703125" style="626" customWidth="1"/>
    <col min="16130" max="16130" width="60.85546875" style="626" bestFit="1" customWidth="1"/>
    <col min="16131" max="16136" width="17.42578125" style="626" customWidth="1"/>
    <col min="16137" max="16384" width="9.140625" style="626"/>
  </cols>
  <sheetData>
    <row r="1" spans="1:16" ht="12.75" customHeight="1">
      <c r="A1" s="619"/>
      <c r="B1" s="618"/>
      <c r="C1" s="619"/>
      <c r="D1" s="619"/>
      <c r="E1" s="619"/>
      <c r="F1" s="619"/>
      <c r="G1" s="619"/>
      <c r="H1" s="619"/>
      <c r="I1" s="619"/>
      <c r="J1" s="619"/>
      <c r="K1" s="619"/>
      <c r="L1" s="619"/>
      <c r="M1" s="619"/>
      <c r="N1" s="619"/>
      <c r="O1" s="619"/>
      <c r="P1" s="619"/>
    </row>
    <row r="2" spans="1:16" ht="12.75" customHeight="1">
      <c r="A2" s="619"/>
      <c r="B2" s="879" t="str">
        <f>C16&amp;" - DMS Input"&amp;" - DNSP PTRM - version "&amp;Intro!$L$4</f>
        <v>Powercor - DMS Input - DNSP PTRM - version 3</v>
      </c>
      <c r="C2" s="879"/>
      <c r="D2" s="619"/>
      <c r="E2" s="619"/>
      <c r="F2" s="619"/>
      <c r="G2" s="880" t="s">
        <v>112</v>
      </c>
      <c r="H2" s="881"/>
      <c r="I2" s="619"/>
      <c r="J2" s="619"/>
      <c r="K2" s="619"/>
      <c r="L2" s="619"/>
      <c r="M2" s="619"/>
      <c r="N2" s="619"/>
      <c r="O2" s="619"/>
      <c r="P2" s="619"/>
    </row>
    <row r="3" spans="1:16" ht="12.75" customHeight="1">
      <c r="A3" s="619"/>
      <c r="B3" s="618"/>
      <c r="C3" s="618"/>
      <c r="D3" s="618"/>
      <c r="E3" s="619"/>
      <c r="F3" s="619"/>
      <c r="G3" s="618"/>
      <c r="H3" s="618"/>
      <c r="I3" s="618"/>
      <c r="J3" s="618"/>
      <c r="K3" s="619"/>
      <c r="L3" s="619"/>
      <c r="M3" s="619"/>
      <c r="N3" s="619"/>
      <c r="O3" s="619"/>
      <c r="P3" s="619"/>
    </row>
    <row r="4" spans="1:16" ht="12.75" customHeight="1">
      <c r="A4" s="663"/>
      <c r="B4" s="663"/>
      <c r="C4" s="663"/>
      <c r="D4" s="663"/>
      <c r="E4" s="663"/>
      <c r="F4" s="663"/>
      <c r="G4" s="663"/>
      <c r="H4" s="663"/>
      <c r="I4" s="663"/>
      <c r="J4" s="663"/>
      <c r="K4" s="663"/>
      <c r="L4" s="663"/>
      <c r="M4" s="620"/>
      <c r="N4" s="620"/>
      <c r="O4" s="620"/>
      <c r="P4" s="619"/>
    </row>
    <row r="5" spans="1:16" ht="12.75" customHeight="1">
      <c r="A5" s="619"/>
      <c r="B5" s="619"/>
      <c r="C5" s="619"/>
      <c r="D5" s="619"/>
      <c r="E5" s="619"/>
      <c r="F5" s="619"/>
      <c r="G5" s="619"/>
      <c r="H5" s="619"/>
      <c r="I5" s="619"/>
      <c r="J5" s="619"/>
      <c r="K5" s="619"/>
      <c r="L5" s="619"/>
      <c r="M5" s="619"/>
      <c r="N5" s="619"/>
      <c r="O5" s="619"/>
      <c r="P5" s="619"/>
    </row>
    <row r="6" spans="1:16" ht="12.75" customHeight="1">
      <c r="A6" s="619"/>
      <c r="B6" s="619" t="s">
        <v>451</v>
      </c>
      <c r="C6" s="619"/>
      <c r="D6" s="619"/>
      <c r="E6" s="619"/>
      <c r="F6" s="619"/>
      <c r="G6" s="619"/>
      <c r="H6" s="619"/>
      <c r="I6" s="619"/>
      <c r="J6" s="619"/>
      <c r="K6" s="619"/>
      <c r="L6" s="619"/>
      <c r="M6" s="619"/>
      <c r="N6" s="619"/>
      <c r="O6" s="619"/>
      <c r="P6" s="619"/>
    </row>
    <row r="7" spans="1:16" ht="12.75" customHeight="1">
      <c r="A7" s="621"/>
      <c r="B7" s="605" t="s">
        <v>452</v>
      </c>
      <c r="C7" s="605"/>
      <c r="D7" s="605"/>
      <c r="E7" s="605"/>
      <c r="F7" s="605"/>
      <c r="G7" s="605"/>
      <c r="H7" s="605"/>
      <c r="I7" s="605"/>
      <c r="J7" s="619"/>
      <c r="K7" s="619"/>
      <c r="L7" s="619"/>
      <c r="M7" s="619"/>
      <c r="N7" s="619"/>
      <c r="O7" s="619"/>
      <c r="P7" s="619"/>
    </row>
    <row r="8" spans="1:16" ht="12.75" customHeight="1">
      <c r="A8" s="621"/>
      <c r="B8" s="605" t="s">
        <v>453</v>
      </c>
      <c r="C8" s="605"/>
      <c r="D8" s="605"/>
      <c r="E8" s="605"/>
      <c r="F8" s="605"/>
      <c r="G8" s="605"/>
      <c r="H8" s="605"/>
      <c r="I8" s="605"/>
      <c r="J8" s="619"/>
      <c r="K8" s="619"/>
      <c r="L8" s="619"/>
      <c r="M8" s="619"/>
      <c r="N8" s="619"/>
      <c r="O8" s="619"/>
      <c r="P8" s="619"/>
    </row>
    <row r="9" spans="1:16" ht="12.75" customHeight="1">
      <c r="A9" s="622"/>
      <c r="B9" s="605" t="s">
        <v>356</v>
      </c>
      <c r="C9" s="612"/>
      <c r="D9" s="612"/>
      <c r="E9" s="612"/>
      <c r="F9" s="612"/>
      <c r="G9" s="612"/>
      <c r="H9" s="612"/>
      <c r="I9" s="612"/>
      <c r="J9" s="619"/>
      <c r="K9" s="619"/>
      <c r="L9" s="619"/>
      <c r="M9" s="619"/>
      <c r="N9" s="619"/>
      <c r="O9" s="619"/>
      <c r="P9" s="619"/>
    </row>
    <row r="10" spans="1:16" ht="12.75" customHeight="1">
      <c r="A10" s="622"/>
      <c r="B10" s="605" t="s">
        <v>450</v>
      </c>
      <c r="C10" s="612"/>
      <c r="D10" s="612"/>
      <c r="E10" s="612"/>
      <c r="F10" s="612"/>
      <c r="G10" s="612"/>
      <c r="H10" s="612"/>
      <c r="I10" s="612"/>
      <c r="J10" s="619"/>
      <c r="K10" s="619"/>
      <c r="L10" s="619"/>
      <c r="M10" s="619"/>
      <c r="N10" s="619"/>
      <c r="O10" s="619"/>
      <c r="P10" s="619"/>
    </row>
    <row r="11" spans="1:16" ht="12.75" customHeight="1">
      <c r="A11" s="606"/>
      <c r="B11" s="606"/>
      <c r="C11" s="606"/>
      <c r="D11" s="606"/>
      <c r="E11" s="606"/>
      <c r="F11" s="606"/>
      <c r="G11" s="606"/>
      <c r="H11" s="606"/>
      <c r="I11" s="606"/>
      <c r="J11" s="619"/>
      <c r="K11" s="619"/>
      <c r="L11" s="619"/>
      <c r="M11" s="619"/>
      <c r="N11" s="619"/>
      <c r="O11" s="619"/>
      <c r="P11" s="619"/>
    </row>
    <row r="12" spans="1:16" ht="12.75" customHeight="1">
      <c r="A12" s="664"/>
      <c r="B12" s="664" t="s">
        <v>328</v>
      </c>
      <c r="C12" s="664"/>
      <c r="D12" s="664"/>
      <c r="E12" s="664"/>
      <c r="F12" s="664"/>
      <c r="G12" s="664"/>
      <c r="H12" s="664"/>
      <c r="I12" s="664"/>
      <c r="J12" s="664"/>
      <c r="K12" s="664"/>
      <c r="L12" s="664"/>
      <c r="M12" s="602"/>
      <c r="N12" s="602"/>
      <c r="O12" s="602"/>
      <c r="P12" s="619"/>
    </row>
    <row r="13" spans="1:16" ht="12.75" customHeight="1">
      <c r="A13" s="622"/>
      <c r="B13" s="610"/>
      <c r="C13" s="606"/>
      <c r="D13" s="606"/>
      <c r="E13" s="606"/>
      <c r="F13" s="606"/>
      <c r="G13" s="606"/>
      <c r="H13" s="606"/>
      <c r="I13" s="606"/>
      <c r="J13" s="619"/>
      <c r="K13" s="619"/>
      <c r="L13" s="619"/>
      <c r="M13" s="619"/>
      <c r="N13" s="619"/>
      <c r="O13" s="619"/>
      <c r="P13" s="619"/>
    </row>
    <row r="14" spans="1:16" ht="12.75" customHeight="1">
      <c r="A14" s="622"/>
      <c r="B14" s="629" t="s">
        <v>329</v>
      </c>
      <c r="C14" s="875" t="s">
        <v>522</v>
      </c>
      <c r="D14" s="876"/>
      <c r="E14" s="876"/>
      <c r="F14" s="876"/>
      <c r="G14" s="876"/>
      <c r="H14" s="876"/>
      <c r="I14" s="611"/>
      <c r="J14" s="619"/>
      <c r="K14" s="619"/>
      <c r="L14" s="619"/>
      <c r="M14" s="619"/>
      <c r="N14" s="619"/>
      <c r="O14" s="619"/>
      <c r="P14" s="619"/>
    </row>
    <row r="15" spans="1:16" ht="12.75" customHeight="1">
      <c r="A15" s="622"/>
      <c r="B15" s="630" t="s">
        <v>330</v>
      </c>
      <c r="C15" s="870">
        <v>64651109</v>
      </c>
      <c r="D15" s="871"/>
      <c r="E15" s="871"/>
      <c r="F15" s="607"/>
      <c r="G15" s="607"/>
      <c r="H15" s="607"/>
      <c r="I15" s="606"/>
      <c r="J15" s="619"/>
      <c r="K15" s="619"/>
      <c r="L15" s="619"/>
      <c r="M15" s="619"/>
      <c r="N15" s="619"/>
      <c r="O15" s="619"/>
      <c r="P15" s="619"/>
    </row>
    <row r="16" spans="1:16" ht="12.75" customHeight="1">
      <c r="A16" s="622"/>
      <c r="B16" s="629" t="s">
        <v>355</v>
      </c>
      <c r="C16" s="877" t="s">
        <v>523</v>
      </c>
      <c r="D16" s="878"/>
      <c r="E16" s="878"/>
      <c r="F16" s="606"/>
      <c r="G16" s="606"/>
      <c r="H16" s="606"/>
      <c r="I16" s="606"/>
      <c r="J16" s="619"/>
      <c r="K16" s="619"/>
      <c r="L16" s="619"/>
      <c r="M16" s="619"/>
      <c r="N16" s="619"/>
      <c r="O16" s="619"/>
      <c r="P16" s="619"/>
    </row>
    <row r="17" spans="1:16" ht="12.75" customHeight="1">
      <c r="A17" s="622"/>
      <c r="B17" s="614"/>
      <c r="C17" s="611"/>
      <c r="D17" s="611"/>
      <c r="E17" s="611"/>
      <c r="F17" s="606"/>
      <c r="G17" s="606"/>
      <c r="H17" s="606"/>
      <c r="I17" s="606"/>
      <c r="J17" s="619"/>
      <c r="K17" s="619"/>
      <c r="L17" s="619"/>
      <c r="M17" s="619"/>
      <c r="N17" s="619"/>
      <c r="O17" s="619"/>
      <c r="P17" s="619"/>
    </row>
    <row r="18" spans="1:16" ht="12.75" customHeight="1">
      <c r="A18" s="622"/>
      <c r="B18" s="613" t="s">
        <v>331</v>
      </c>
      <c r="C18" s="872" t="s">
        <v>332</v>
      </c>
      <c r="D18" s="872"/>
      <c r="E18" s="875" t="s">
        <v>524</v>
      </c>
      <c r="F18" s="876"/>
      <c r="G18" s="876"/>
      <c r="H18" s="876"/>
      <c r="I18" s="611"/>
      <c r="J18" s="619"/>
      <c r="K18" s="619"/>
      <c r="L18" s="619"/>
      <c r="M18" s="619"/>
      <c r="N18" s="619"/>
      <c r="O18" s="619"/>
      <c r="P18" s="619"/>
    </row>
    <row r="19" spans="1:16" ht="12.75" customHeight="1">
      <c r="A19" s="622"/>
      <c r="B19" s="613"/>
      <c r="C19" s="661"/>
      <c r="D19" s="661" t="s">
        <v>333</v>
      </c>
      <c r="E19" s="870"/>
      <c r="F19" s="871"/>
      <c r="G19" s="871"/>
      <c r="H19" s="871"/>
      <c r="I19" s="611"/>
      <c r="J19" s="619"/>
      <c r="K19" s="619"/>
      <c r="L19" s="619"/>
      <c r="M19" s="619"/>
      <c r="N19" s="619"/>
      <c r="O19" s="619"/>
      <c r="P19" s="619"/>
    </row>
    <row r="20" spans="1:16" ht="12.75" customHeight="1">
      <c r="A20" s="622"/>
      <c r="B20" s="613"/>
      <c r="C20" s="872" t="s">
        <v>334</v>
      </c>
      <c r="D20" s="872"/>
      <c r="E20" s="870" t="s">
        <v>525</v>
      </c>
      <c r="F20" s="871"/>
      <c r="G20" s="871"/>
      <c r="H20" s="871"/>
      <c r="I20" s="611"/>
      <c r="J20" s="619"/>
      <c r="K20" s="619"/>
      <c r="L20" s="619"/>
      <c r="M20" s="619"/>
      <c r="N20" s="619"/>
      <c r="O20" s="619"/>
      <c r="P20" s="619"/>
    </row>
    <row r="21" spans="1:16" ht="12.75" customHeight="1">
      <c r="A21" s="622"/>
      <c r="B21" s="613"/>
      <c r="C21" s="606"/>
      <c r="D21" s="661" t="s">
        <v>335</v>
      </c>
      <c r="E21" s="662" t="s">
        <v>526</v>
      </c>
      <c r="F21" s="661" t="s">
        <v>354</v>
      </c>
      <c r="G21" s="662">
        <v>3000</v>
      </c>
      <c r="H21" s="606"/>
      <c r="I21" s="606"/>
      <c r="J21" s="619"/>
      <c r="K21" s="619"/>
      <c r="L21" s="619"/>
      <c r="M21" s="619"/>
      <c r="N21" s="619"/>
      <c r="O21" s="619"/>
      <c r="P21" s="619"/>
    </row>
    <row r="22" spans="1:16" ht="12.75" customHeight="1">
      <c r="A22" s="622"/>
      <c r="B22" s="613"/>
      <c r="C22" s="606"/>
      <c r="D22" s="606"/>
      <c r="E22" s="606"/>
      <c r="F22" s="606"/>
      <c r="G22" s="606"/>
      <c r="H22" s="606"/>
      <c r="I22" s="606"/>
      <c r="J22" s="619"/>
      <c r="K22" s="619"/>
      <c r="L22" s="619"/>
      <c r="M22" s="619"/>
      <c r="N22" s="619"/>
      <c r="O22" s="619"/>
      <c r="P22" s="619"/>
    </row>
    <row r="23" spans="1:16" ht="12.75" customHeight="1">
      <c r="A23" s="622"/>
      <c r="B23" s="613" t="s">
        <v>336</v>
      </c>
      <c r="C23" s="872" t="s">
        <v>332</v>
      </c>
      <c r="D23" s="872"/>
      <c r="E23" s="873" t="s">
        <v>527</v>
      </c>
      <c r="F23" s="874"/>
      <c r="G23" s="874"/>
      <c r="H23" s="874"/>
      <c r="I23" s="611"/>
      <c r="J23" s="619"/>
      <c r="K23" s="619"/>
      <c r="L23" s="619"/>
      <c r="M23" s="619"/>
      <c r="N23" s="619"/>
      <c r="O23" s="619"/>
      <c r="P23" s="619"/>
    </row>
    <row r="24" spans="1:16" ht="12.75" customHeight="1">
      <c r="A24" s="622"/>
      <c r="B24" s="613"/>
      <c r="C24" s="661"/>
      <c r="D24" s="661" t="s">
        <v>333</v>
      </c>
      <c r="E24" s="877"/>
      <c r="F24" s="878"/>
      <c r="G24" s="878"/>
      <c r="H24" s="878"/>
      <c r="I24" s="611"/>
      <c r="J24" s="619"/>
      <c r="K24" s="619"/>
      <c r="L24" s="619"/>
      <c r="M24" s="619"/>
      <c r="N24" s="619"/>
      <c r="O24" s="619"/>
      <c r="P24" s="619"/>
    </row>
    <row r="25" spans="1:16" ht="12.75" customHeight="1">
      <c r="A25" s="622"/>
      <c r="B25" s="613"/>
      <c r="C25" s="872" t="s">
        <v>334</v>
      </c>
      <c r="D25" s="872"/>
      <c r="E25" s="877" t="s">
        <v>525</v>
      </c>
      <c r="F25" s="878"/>
      <c r="G25" s="878"/>
      <c r="H25" s="878"/>
      <c r="I25" s="611"/>
      <c r="J25" s="619"/>
      <c r="K25" s="619"/>
      <c r="L25" s="619"/>
      <c r="M25" s="619"/>
      <c r="N25" s="619"/>
      <c r="O25" s="619"/>
      <c r="P25" s="619"/>
    </row>
    <row r="26" spans="1:16" ht="12.75" customHeight="1">
      <c r="A26" s="622"/>
      <c r="B26" s="614"/>
      <c r="C26" s="606"/>
      <c r="D26" s="661" t="s">
        <v>335</v>
      </c>
      <c r="E26" s="662" t="s">
        <v>526</v>
      </c>
      <c r="F26" s="661" t="s">
        <v>354</v>
      </c>
      <c r="G26" s="662">
        <v>8001</v>
      </c>
      <c r="H26" s="606"/>
      <c r="I26" s="606"/>
      <c r="J26" s="619"/>
      <c r="K26" s="619"/>
      <c r="L26" s="619"/>
      <c r="M26" s="619"/>
      <c r="N26" s="619"/>
      <c r="O26" s="619"/>
      <c r="P26" s="619"/>
    </row>
    <row r="27" spans="1:16" ht="12.75" customHeight="1">
      <c r="A27" s="622"/>
      <c r="B27" s="614"/>
      <c r="C27" s="611"/>
      <c r="D27" s="611"/>
      <c r="E27" s="611"/>
      <c r="F27" s="606"/>
      <c r="G27" s="606"/>
      <c r="H27" s="606"/>
      <c r="I27" s="606"/>
      <c r="J27" s="619"/>
      <c r="K27" s="619"/>
      <c r="L27" s="619"/>
      <c r="M27" s="619"/>
      <c r="N27" s="619"/>
      <c r="O27" s="619"/>
      <c r="P27" s="619"/>
    </row>
    <row r="28" spans="1:16" ht="12.75" customHeight="1">
      <c r="A28" s="622"/>
      <c r="B28" s="614"/>
      <c r="C28" s="611"/>
      <c r="D28" s="611"/>
      <c r="E28" s="611"/>
      <c r="F28" s="606"/>
      <c r="G28" s="606"/>
      <c r="H28" s="606"/>
      <c r="I28" s="606"/>
      <c r="J28" s="619"/>
      <c r="K28" s="619"/>
      <c r="L28" s="619"/>
      <c r="M28" s="619"/>
      <c r="N28" s="619"/>
      <c r="O28" s="619"/>
      <c r="P28" s="619"/>
    </row>
    <row r="29" spans="1:16" ht="12.75" customHeight="1">
      <c r="A29" s="622"/>
      <c r="B29" s="615" t="s">
        <v>337</v>
      </c>
      <c r="C29" s="886" t="s">
        <v>528</v>
      </c>
      <c r="D29" s="887"/>
      <c r="E29" s="608"/>
      <c r="F29" s="886" t="s">
        <v>606</v>
      </c>
      <c r="G29" s="887"/>
      <c r="H29" s="609"/>
      <c r="I29" s="609"/>
      <c r="J29" s="619"/>
      <c r="K29" s="623"/>
      <c r="L29" s="619"/>
      <c r="M29" s="619"/>
      <c r="N29" s="619"/>
      <c r="O29" s="619"/>
      <c r="P29" s="619"/>
    </row>
    <row r="30" spans="1:16" ht="12.75" customHeight="1">
      <c r="A30" s="622"/>
      <c r="B30" s="613" t="s">
        <v>338</v>
      </c>
      <c r="C30" s="888" t="s">
        <v>529</v>
      </c>
      <c r="D30" s="889"/>
      <c r="E30" s="610"/>
      <c r="F30" s="888" t="s">
        <v>607</v>
      </c>
      <c r="G30" s="889"/>
      <c r="H30" s="606"/>
      <c r="I30" s="606"/>
      <c r="J30" s="619"/>
      <c r="K30" s="619"/>
      <c r="L30" s="619"/>
      <c r="M30" s="619"/>
      <c r="N30" s="619"/>
      <c r="O30" s="619"/>
      <c r="P30" s="619"/>
    </row>
    <row r="31" spans="1:16" ht="12.75" customHeight="1">
      <c r="A31" s="622"/>
      <c r="B31" s="613" t="s">
        <v>339</v>
      </c>
      <c r="C31" s="882" t="s">
        <v>530</v>
      </c>
      <c r="D31" s="883"/>
      <c r="E31" s="610"/>
      <c r="F31" s="882" t="s">
        <v>608</v>
      </c>
      <c r="G31" s="883"/>
      <c r="H31" s="606"/>
      <c r="I31" s="606"/>
      <c r="J31" s="619"/>
      <c r="K31" s="619"/>
      <c r="L31" s="619"/>
      <c r="M31" s="619"/>
      <c r="N31" s="619"/>
      <c r="O31" s="619"/>
      <c r="P31" s="619"/>
    </row>
    <row r="32" spans="1:16" ht="12.75" customHeight="1">
      <c r="A32" s="622"/>
      <c r="B32" s="614"/>
      <c r="C32" s="611"/>
      <c r="D32" s="611"/>
      <c r="E32" s="611"/>
      <c r="F32" s="606"/>
      <c r="G32" s="606"/>
      <c r="H32" s="606"/>
      <c r="I32" s="606"/>
      <c r="J32" s="619"/>
      <c r="K32" s="619"/>
      <c r="L32" s="619"/>
      <c r="M32" s="619"/>
      <c r="N32" s="619"/>
      <c r="O32" s="619"/>
      <c r="P32" s="619"/>
    </row>
    <row r="33" spans="1:16" ht="12.75" customHeight="1">
      <c r="A33" s="664"/>
      <c r="B33" s="664" t="s">
        <v>357</v>
      </c>
      <c r="C33" s="664"/>
      <c r="D33" s="664"/>
      <c r="E33" s="664"/>
      <c r="F33" s="664"/>
      <c r="G33" s="664"/>
      <c r="H33" s="664"/>
      <c r="I33" s="664"/>
      <c r="J33" s="664"/>
      <c r="K33" s="664"/>
      <c r="L33" s="664"/>
      <c r="M33" s="602"/>
      <c r="N33" s="602"/>
      <c r="O33" s="602"/>
      <c r="P33" s="619"/>
    </row>
    <row r="34" spans="1:16" ht="12.75" customHeight="1">
      <c r="A34" s="622"/>
      <c r="B34" s="606"/>
      <c r="C34" s="606"/>
      <c r="D34" s="606"/>
      <c r="E34" s="606"/>
      <c r="F34" s="606"/>
      <c r="G34" s="606"/>
      <c r="H34" s="606"/>
      <c r="I34" s="606"/>
      <c r="J34" s="619"/>
      <c r="K34" s="619"/>
      <c r="L34" s="619"/>
      <c r="M34" s="619"/>
      <c r="N34" s="619"/>
      <c r="O34" s="619"/>
      <c r="P34" s="619"/>
    </row>
    <row r="35" spans="1:16" ht="12.75" hidden="1" customHeight="1">
      <c r="A35" s="622"/>
      <c r="B35" s="607" t="s">
        <v>340</v>
      </c>
      <c r="C35" s="665">
        <f>'PTRM input'!G40</f>
        <v>2016</v>
      </c>
      <c r="D35" s="666" t="str">
        <f>IF(COUNTA($C35:C35)&gt;='PTRM input'!$R$7,"",'PTRM input'!H40)</f>
        <v>2017</v>
      </c>
      <c r="E35" s="666" t="str">
        <f>IF(COUNTA($C35:D35)&gt;='PTRM input'!$R$7,"",'PTRM input'!I40)</f>
        <v>2018</v>
      </c>
      <c r="F35" s="666" t="str">
        <f>IF(COUNTA($C35:E35)&gt;='PTRM input'!$R$7,"",'PTRM input'!J40)</f>
        <v>2019</v>
      </c>
      <c r="G35" s="666" t="str">
        <f>IF(COUNTA($C35:F35)&gt;='PTRM input'!$R$7,"",'PTRM input'!K40)</f>
        <v>2020</v>
      </c>
      <c r="H35" s="666" t="str">
        <f>IF(COUNTA($C35:G35)&gt;='PTRM input'!$R$7,"",'PTRM input'!L40)</f>
        <v/>
      </c>
      <c r="I35" s="666" t="str">
        <f>IF(COUNTA($C35:H35)&gt;='PTRM input'!$R$7,"",'PTRM input'!M40)</f>
        <v/>
      </c>
      <c r="J35" s="666" t="str">
        <f>IF(COUNTA($C35:I35)&gt;='PTRM input'!$R$7,"",'PTRM input'!N40)</f>
        <v/>
      </c>
      <c r="K35" s="666" t="str">
        <f>IF(COUNTA($C35:J35)&gt;='PTRM input'!$R$7,"",'PTRM input'!O40)</f>
        <v/>
      </c>
      <c r="L35" s="666" t="str">
        <f>IF(COUNTA($C35:K35)&gt;='PTRM input'!$R$7,"",'PTRM input'!P40)</f>
        <v/>
      </c>
      <c r="M35" s="628"/>
      <c r="N35" s="628"/>
      <c r="O35" s="619"/>
      <c r="P35" s="619"/>
    </row>
    <row r="36" spans="1:16" ht="12.75" hidden="1" customHeight="1">
      <c r="A36" s="622"/>
      <c r="B36" s="607" t="s">
        <v>396</v>
      </c>
      <c r="C36" s="611" t="str">
        <f>'PTRM input'!F241</f>
        <v>2015</v>
      </c>
      <c r="D36" s="611"/>
      <c r="E36" s="611"/>
      <c r="F36" s="606"/>
      <c r="G36" s="606"/>
      <c r="H36" s="606"/>
      <c r="I36" s="606"/>
      <c r="J36" s="619"/>
      <c r="K36" s="619"/>
      <c r="L36" s="619"/>
      <c r="M36" s="619"/>
      <c r="N36" s="619"/>
      <c r="O36" s="619"/>
      <c r="P36" s="619"/>
    </row>
    <row r="37" spans="1:16" ht="12.75" hidden="1" customHeight="1">
      <c r="A37" s="622"/>
      <c r="B37" s="614"/>
      <c r="C37" s="611"/>
      <c r="D37" s="611"/>
      <c r="E37" s="611"/>
      <c r="F37" s="606"/>
      <c r="G37" s="606"/>
      <c r="H37" s="606"/>
      <c r="I37" s="606"/>
      <c r="J37" s="619"/>
      <c r="K37" s="619"/>
      <c r="L37" s="619"/>
      <c r="M37" s="619"/>
      <c r="N37" s="619"/>
      <c r="O37" s="619"/>
      <c r="P37" s="619"/>
    </row>
    <row r="38" spans="1:16" ht="12.75" hidden="1" customHeight="1">
      <c r="A38" s="622"/>
      <c r="B38" s="607" t="s">
        <v>341</v>
      </c>
      <c r="C38" s="667"/>
      <c r="D38" s="667"/>
      <c r="E38" s="667"/>
      <c r="F38" s="667"/>
      <c r="G38" s="667"/>
      <c r="H38" s="611"/>
      <c r="I38" s="611"/>
      <c r="J38" s="619"/>
      <c r="K38" s="619"/>
      <c r="L38" s="619"/>
      <c r="M38" s="619"/>
      <c r="N38" s="619"/>
      <c r="O38" s="619"/>
      <c r="P38" s="619"/>
    </row>
    <row r="39" spans="1:16" ht="12.75" hidden="1" customHeight="1">
      <c r="A39" s="622"/>
      <c r="B39" s="614"/>
      <c r="C39" s="611"/>
      <c r="D39" s="611"/>
      <c r="E39" s="611"/>
      <c r="F39" s="606"/>
      <c r="G39" s="606"/>
      <c r="H39" s="606"/>
      <c r="I39" s="606"/>
      <c r="J39" s="619"/>
      <c r="K39" s="619"/>
      <c r="L39" s="619"/>
      <c r="M39" s="619"/>
      <c r="N39" s="619"/>
      <c r="O39" s="619"/>
      <c r="P39" s="619"/>
    </row>
    <row r="40" spans="1:16" ht="12.75" hidden="1" customHeight="1">
      <c r="A40" s="622"/>
      <c r="B40" s="614"/>
      <c r="C40" s="611"/>
      <c r="D40" s="611"/>
      <c r="E40" s="611"/>
      <c r="F40" s="606"/>
      <c r="G40" s="606"/>
      <c r="H40" s="606"/>
      <c r="I40" s="606"/>
      <c r="J40" s="619"/>
      <c r="K40" s="619"/>
      <c r="L40" s="619"/>
      <c r="M40" s="619"/>
      <c r="N40" s="619"/>
      <c r="O40" s="619"/>
      <c r="P40" s="619"/>
    </row>
    <row r="41" spans="1:16" ht="12.75" hidden="1" customHeight="1">
      <c r="A41" s="622"/>
      <c r="B41" s="607" t="s">
        <v>342</v>
      </c>
      <c r="C41" s="667"/>
      <c r="D41" s="667"/>
      <c r="E41" s="667"/>
      <c r="F41" s="667"/>
      <c r="G41" s="667"/>
      <c r="H41" s="611"/>
      <c r="I41" s="611"/>
      <c r="J41" s="619"/>
      <c r="K41" s="619"/>
      <c r="L41" s="619"/>
      <c r="M41" s="619"/>
      <c r="N41" s="619"/>
      <c r="O41" s="619"/>
      <c r="P41" s="619"/>
    </row>
    <row r="42" spans="1:16" ht="12.75" hidden="1" customHeight="1">
      <c r="A42" s="622"/>
      <c r="B42" s="614"/>
      <c r="C42" s="606"/>
      <c r="D42" s="606"/>
      <c r="E42" s="606"/>
      <c r="F42" s="611"/>
      <c r="G42" s="611"/>
      <c r="H42" s="611"/>
      <c r="I42" s="611"/>
      <c r="J42" s="619"/>
      <c r="K42" s="619"/>
      <c r="L42" s="619"/>
      <c r="M42" s="619"/>
      <c r="N42" s="619"/>
      <c r="O42" s="619"/>
      <c r="P42" s="619"/>
    </row>
    <row r="43" spans="1:16" ht="12.75" hidden="1" customHeight="1">
      <c r="A43" s="622"/>
      <c r="B43" s="607"/>
      <c r="C43" s="606"/>
      <c r="D43" s="606"/>
      <c r="E43" s="606"/>
      <c r="F43" s="606"/>
      <c r="G43" s="606"/>
      <c r="H43" s="606"/>
      <c r="I43" s="606"/>
      <c r="J43" s="619"/>
      <c r="K43" s="619"/>
      <c r="L43" s="619"/>
      <c r="M43" s="619"/>
      <c r="N43" s="619"/>
      <c r="O43" s="619"/>
      <c r="P43" s="619"/>
    </row>
    <row r="44" spans="1:16" ht="12.75" hidden="1" customHeight="1">
      <c r="A44" s="622"/>
      <c r="B44" s="606" t="s">
        <v>343</v>
      </c>
      <c r="C44" s="606" t="s">
        <v>344</v>
      </c>
      <c r="D44" s="606"/>
      <c r="E44" s="606"/>
      <c r="F44" s="606"/>
      <c r="G44" s="606"/>
      <c r="H44" s="606"/>
      <c r="I44" s="606"/>
      <c r="J44" s="619"/>
      <c r="K44" s="619"/>
      <c r="L44" s="619"/>
      <c r="M44" s="619"/>
      <c r="N44" s="619"/>
      <c r="O44" s="619"/>
      <c r="P44" s="619"/>
    </row>
    <row r="45" spans="1:16" ht="12.75" hidden="1" customHeight="1">
      <c r="A45" s="622"/>
      <c r="B45" s="606" t="s">
        <v>345</v>
      </c>
      <c r="C45" s="606" t="s">
        <v>346</v>
      </c>
      <c r="D45" s="606"/>
      <c r="E45" s="606"/>
      <c r="F45" s="606"/>
      <c r="G45" s="606"/>
      <c r="H45" s="606"/>
      <c r="I45" s="606"/>
      <c r="J45" s="619"/>
      <c r="K45" s="619"/>
      <c r="L45" s="619"/>
      <c r="M45" s="619"/>
      <c r="N45" s="619"/>
      <c r="O45" s="619"/>
      <c r="P45" s="619"/>
    </row>
    <row r="46" spans="1:16" ht="12.75" customHeight="1">
      <c r="A46" s="622"/>
      <c r="B46" s="606" t="s">
        <v>347</v>
      </c>
      <c r="C46" s="873" t="s">
        <v>609</v>
      </c>
      <c r="D46" s="874"/>
      <c r="E46" s="874"/>
      <c r="F46" s="617"/>
      <c r="G46" s="617"/>
      <c r="H46" s="617"/>
      <c r="I46" s="617"/>
      <c r="J46" s="619"/>
      <c r="K46" s="619"/>
      <c r="L46" s="619"/>
      <c r="M46" s="619"/>
      <c r="N46" s="619"/>
      <c r="O46" s="619"/>
      <c r="P46" s="619"/>
    </row>
    <row r="47" spans="1:16" ht="12.75" hidden="1" customHeight="1">
      <c r="A47" s="622"/>
      <c r="B47" s="606" t="s">
        <v>348</v>
      </c>
      <c r="C47" s="607" t="str">
        <f>LEFT('X factors'!$F$21,2)&amp;RIGHT('X factors'!$F$21,2)</f>
        <v>2018</v>
      </c>
      <c r="D47" s="606"/>
      <c r="E47" s="606"/>
      <c r="F47" s="606"/>
      <c r="G47" s="606"/>
      <c r="H47" s="606"/>
      <c r="I47" s="606"/>
      <c r="J47" s="619"/>
      <c r="K47" s="623"/>
      <c r="L47" s="619"/>
      <c r="M47" s="619"/>
      <c r="N47" s="619"/>
      <c r="O47" s="619"/>
      <c r="P47" s="619"/>
    </row>
    <row r="48" spans="1:16" ht="12.75" hidden="1" customHeight="1">
      <c r="A48" s="622"/>
      <c r="B48" s="606" t="s">
        <v>349</v>
      </c>
      <c r="C48" s="606" t="str">
        <f>IF(LEN(C35)=4,"Calendar",IF(LEN(C35)=7,"Financial","Other"))</f>
        <v>Calendar</v>
      </c>
      <c r="D48" s="606"/>
      <c r="E48" s="606"/>
      <c r="F48" s="606"/>
      <c r="G48" s="606"/>
      <c r="H48" s="606"/>
      <c r="I48" s="606"/>
      <c r="J48" s="619"/>
      <c r="K48" s="619"/>
      <c r="L48" s="619"/>
      <c r="M48" s="619"/>
      <c r="N48" s="619"/>
      <c r="O48" s="619"/>
      <c r="P48" s="619"/>
    </row>
    <row r="49" spans="1:16" ht="12.75" hidden="1" customHeight="1">
      <c r="A49" s="622"/>
      <c r="B49" s="606" t="s">
        <v>350</v>
      </c>
      <c r="C49" s="606" t="s">
        <v>351</v>
      </c>
      <c r="D49" s="606"/>
      <c r="E49" s="606"/>
      <c r="F49" s="606"/>
      <c r="G49" s="606"/>
      <c r="H49" s="606"/>
      <c r="I49" s="606"/>
      <c r="J49" s="619"/>
      <c r="K49" s="619"/>
      <c r="L49" s="619"/>
      <c r="M49" s="619"/>
      <c r="N49" s="619"/>
      <c r="O49" s="619"/>
      <c r="P49" s="619"/>
    </row>
    <row r="50" spans="1:16" ht="12.75" hidden="1" customHeight="1">
      <c r="A50" s="622"/>
      <c r="B50" s="606" t="s">
        <v>352</v>
      </c>
      <c r="C50" s="606" t="s">
        <v>386</v>
      </c>
      <c r="D50" s="606"/>
      <c r="E50" s="606"/>
      <c r="F50" s="606"/>
      <c r="G50" s="606"/>
      <c r="H50" s="606"/>
      <c r="I50" s="606"/>
      <c r="J50" s="619"/>
      <c r="K50" s="619"/>
      <c r="L50" s="619"/>
      <c r="M50" s="619"/>
      <c r="N50" s="619"/>
      <c r="O50" s="619"/>
      <c r="P50" s="619"/>
    </row>
    <row r="51" spans="1:16" ht="12.75" hidden="1" customHeight="1">
      <c r="A51" s="622"/>
      <c r="B51" s="606" t="s">
        <v>358</v>
      </c>
      <c r="C51" s="606" t="s">
        <v>385</v>
      </c>
      <c r="D51" s="606"/>
      <c r="E51" s="606"/>
      <c r="F51" s="606"/>
      <c r="G51" s="606"/>
      <c r="H51" s="606"/>
      <c r="I51" s="606"/>
      <c r="J51" s="619"/>
      <c r="K51" s="619"/>
      <c r="L51" s="619"/>
      <c r="M51" s="619"/>
      <c r="N51" s="619"/>
      <c r="O51" s="619"/>
      <c r="P51" s="619"/>
    </row>
    <row r="52" spans="1:16" ht="12.75" hidden="1" customHeight="1">
      <c r="A52" s="622"/>
      <c r="B52" s="606" t="s">
        <v>360</v>
      </c>
      <c r="C52" s="606"/>
      <c r="D52" s="606"/>
      <c r="E52" s="606"/>
      <c r="F52" s="606"/>
      <c r="G52" s="606"/>
      <c r="H52" s="606"/>
      <c r="I52" s="606"/>
      <c r="J52" s="619"/>
      <c r="K52" s="619"/>
      <c r="L52" s="619"/>
      <c r="M52" s="619"/>
      <c r="N52" s="619"/>
      <c r="O52" s="619"/>
      <c r="P52" s="619"/>
    </row>
    <row r="53" spans="1:16" ht="25.5" customHeight="1">
      <c r="A53" s="622"/>
      <c r="B53" s="609" t="s">
        <v>362</v>
      </c>
      <c r="C53" s="884"/>
      <c r="D53" s="885"/>
      <c r="E53" s="885"/>
      <c r="F53" s="885"/>
      <c r="G53" s="885"/>
      <c r="H53" s="885"/>
      <c r="I53" s="885"/>
      <c r="J53" s="619"/>
      <c r="K53" s="619"/>
      <c r="L53" s="619"/>
      <c r="M53" s="619"/>
      <c r="N53" s="619"/>
      <c r="O53" s="619"/>
      <c r="P53" s="619"/>
    </row>
    <row r="54" spans="1:16" ht="12.75" hidden="1" customHeight="1">
      <c r="A54" s="622"/>
      <c r="B54" s="606" t="s">
        <v>361</v>
      </c>
      <c r="C54" s="611">
        <v>3</v>
      </c>
      <c r="D54" s="606"/>
      <c r="E54" s="606"/>
      <c r="F54" s="606"/>
      <c r="G54" s="606"/>
      <c r="H54" s="606"/>
      <c r="I54" s="606"/>
      <c r="J54" s="619"/>
      <c r="K54" s="619"/>
      <c r="L54" s="619"/>
      <c r="M54" s="619"/>
      <c r="N54" s="619"/>
      <c r="O54" s="619"/>
      <c r="P54" s="619"/>
    </row>
    <row r="55" spans="1:16" ht="12.75" hidden="1" customHeight="1">
      <c r="A55" s="622"/>
      <c r="B55" s="606" t="s">
        <v>353</v>
      </c>
      <c r="C55" s="616" t="str">
        <f>'PTRM input'!F241</f>
        <v>2015</v>
      </c>
      <c r="D55" s="606"/>
      <c r="E55" s="606"/>
      <c r="F55" s="606"/>
      <c r="G55" s="606"/>
      <c r="H55" s="606"/>
      <c r="I55" s="606"/>
      <c r="J55" s="619"/>
      <c r="K55" s="619"/>
      <c r="L55" s="619"/>
      <c r="M55" s="619"/>
      <c r="N55" s="619"/>
      <c r="O55" s="619"/>
      <c r="P55" s="619"/>
    </row>
    <row r="56" spans="1:16" ht="12.75" customHeight="1">
      <c r="A56" s="622"/>
      <c r="B56" s="606" t="s">
        <v>359</v>
      </c>
      <c r="C56" s="877" t="s">
        <v>245</v>
      </c>
      <c r="D56" s="878"/>
      <c r="E56" s="878"/>
      <c r="F56" s="606"/>
      <c r="G56" s="606"/>
      <c r="H56" s="606"/>
      <c r="I56" s="606"/>
      <c r="J56" s="619"/>
      <c r="K56" s="619"/>
      <c r="L56" s="619"/>
      <c r="M56" s="619"/>
      <c r="N56" s="619"/>
      <c r="O56" s="619"/>
      <c r="P56" s="619"/>
    </row>
    <row r="57" spans="1:16" ht="12.75" customHeight="1">
      <c r="A57" s="622"/>
      <c r="B57" s="606"/>
      <c r="C57" s="606"/>
      <c r="D57" s="606"/>
      <c r="E57" s="606"/>
      <c r="F57" s="606"/>
      <c r="G57" s="606"/>
      <c r="H57" s="606"/>
      <c r="I57" s="606"/>
      <c r="J57" s="619"/>
      <c r="K57" s="619"/>
      <c r="L57" s="619"/>
      <c r="M57" s="619"/>
      <c r="N57" s="619"/>
      <c r="O57" s="619"/>
      <c r="P57" s="619"/>
    </row>
    <row r="58" spans="1:16" ht="12.75" customHeight="1">
      <c r="A58" s="621"/>
      <c r="B58" s="623"/>
      <c r="C58" s="619"/>
      <c r="D58" s="619"/>
      <c r="E58" s="619"/>
      <c r="F58" s="619"/>
      <c r="G58" s="619"/>
      <c r="H58" s="619"/>
      <c r="I58" s="619"/>
      <c r="J58" s="619"/>
      <c r="K58" s="619"/>
      <c r="L58" s="619"/>
      <c r="M58" s="619"/>
      <c r="N58" s="619"/>
      <c r="O58" s="619"/>
      <c r="P58" s="619"/>
    </row>
    <row r="59" spans="1:16" ht="12.75" customHeight="1">
      <c r="A59" s="621"/>
      <c r="B59" s="623"/>
      <c r="C59" s="619"/>
      <c r="D59" s="619"/>
      <c r="E59" s="619"/>
      <c r="F59" s="619"/>
      <c r="G59" s="619"/>
      <c r="H59" s="619"/>
      <c r="I59" s="619"/>
      <c r="J59" s="619"/>
      <c r="K59" s="619"/>
      <c r="L59" s="619"/>
      <c r="M59" s="619"/>
      <c r="N59" s="619"/>
      <c r="O59" s="619"/>
      <c r="P59" s="619"/>
    </row>
    <row r="60" spans="1:16">
      <c r="A60" s="621"/>
      <c r="B60" s="623"/>
      <c r="C60" s="619"/>
      <c r="D60" s="619"/>
      <c r="E60" s="619"/>
      <c r="F60" s="619"/>
      <c r="G60" s="619"/>
      <c r="H60" s="619"/>
      <c r="I60" s="619"/>
      <c r="J60" s="619"/>
      <c r="K60" s="619"/>
      <c r="L60" s="619"/>
      <c r="M60" s="619"/>
      <c r="N60" s="619"/>
      <c r="O60" s="619"/>
      <c r="P60" s="619"/>
    </row>
    <row r="61" spans="1:16">
      <c r="A61" s="621"/>
      <c r="B61" s="623"/>
      <c r="C61" s="619"/>
      <c r="D61" s="619"/>
      <c r="E61" s="619"/>
      <c r="F61" s="619"/>
      <c r="G61" s="619"/>
      <c r="H61" s="619"/>
      <c r="I61" s="619"/>
      <c r="J61" s="619"/>
      <c r="K61" s="619"/>
      <c r="L61" s="619"/>
      <c r="M61" s="619"/>
      <c r="N61" s="619"/>
      <c r="O61" s="619"/>
      <c r="P61" s="619"/>
    </row>
    <row r="62" spans="1:16">
      <c r="A62" s="621"/>
      <c r="B62" s="619"/>
      <c r="C62" s="619"/>
      <c r="D62" s="619"/>
      <c r="E62" s="619"/>
      <c r="F62" s="619"/>
      <c r="G62" s="619"/>
      <c r="H62" s="619"/>
      <c r="I62" s="619"/>
      <c r="J62" s="619"/>
      <c r="K62" s="619"/>
      <c r="L62" s="619"/>
      <c r="M62" s="619"/>
      <c r="N62" s="619"/>
      <c r="O62" s="619"/>
      <c r="P62" s="619"/>
    </row>
    <row r="63" spans="1:16">
      <c r="A63" s="621"/>
      <c r="B63" s="619"/>
      <c r="C63" s="619"/>
      <c r="D63" s="619"/>
      <c r="E63" s="619"/>
      <c r="F63" s="619"/>
      <c r="G63" s="619"/>
      <c r="H63" s="619"/>
      <c r="I63" s="619"/>
      <c r="J63" s="619"/>
      <c r="K63" s="619"/>
      <c r="L63" s="619"/>
      <c r="M63" s="619"/>
      <c r="N63" s="619"/>
      <c r="O63" s="619"/>
      <c r="P63" s="619"/>
    </row>
    <row r="64" spans="1:16">
      <c r="A64" s="621"/>
      <c r="B64" s="619"/>
      <c r="C64" s="619"/>
      <c r="D64" s="619"/>
      <c r="E64" s="619"/>
      <c r="F64" s="619"/>
      <c r="G64" s="619"/>
      <c r="H64" s="619"/>
      <c r="I64" s="619"/>
      <c r="J64" s="619"/>
      <c r="K64" s="619"/>
      <c r="L64" s="619"/>
      <c r="M64" s="619"/>
      <c r="N64" s="619"/>
      <c r="O64" s="619"/>
      <c r="P64" s="619"/>
    </row>
    <row r="65" spans="1:16">
      <c r="A65" s="621"/>
      <c r="B65" s="619"/>
      <c r="C65" s="619"/>
      <c r="D65" s="619"/>
      <c r="E65" s="619"/>
      <c r="F65" s="619"/>
      <c r="G65" s="619"/>
      <c r="H65" s="619"/>
      <c r="I65" s="619"/>
      <c r="J65" s="619"/>
      <c r="K65" s="619"/>
      <c r="L65" s="619"/>
      <c r="M65" s="619"/>
      <c r="N65" s="619"/>
      <c r="O65" s="619"/>
      <c r="P65" s="619"/>
    </row>
    <row r="66" spans="1:16">
      <c r="A66" s="621"/>
      <c r="B66" s="619"/>
      <c r="C66" s="619"/>
      <c r="D66" s="619"/>
      <c r="E66" s="619"/>
      <c r="F66" s="619"/>
      <c r="G66" s="619"/>
      <c r="H66" s="619"/>
      <c r="I66" s="619"/>
      <c r="J66" s="619"/>
      <c r="K66" s="619"/>
      <c r="L66" s="619"/>
      <c r="M66" s="619"/>
      <c r="N66" s="619"/>
      <c r="O66" s="619"/>
      <c r="P66" s="619"/>
    </row>
    <row r="67" spans="1:16">
      <c r="A67" s="621"/>
      <c r="B67" s="619"/>
      <c r="C67" s="619"/>
      <c r="D67" s="619"/>
      <c r="E67" s="619"/>
      <c r="F67" s="619"/>
      <c r="G67" s="619"/>
      <c r="H67" s="619"/>
      <c r="I67" s="619"/>
      <c r="J67" s="619"/>
      <c r="K67" s="619"/>
      <c r="L67" s="619"/>
      <c r="M67" s="619"/>
      <c r="N67" s="619"/>
      <c r="O67" s="619"/>
      <c r="P67" s="619"/>
    </row>
    <row r="68" spans="1:16">
      <c r="A68" s="621"/>
      <c r="B68" s="619"/>
      <c r="C68" s="619"/>
      <c r="D68" s="619"/>
      <c r="E68" s="619"/>
      <c r="F68" s="619"/>
      <c r="G68" s="619"/>
      <c r="H68" s="619"/>
      <c r="I68" s="619"/>
      <c r="J68" s="619"/>
      <c r="K68" s="619"/>
      <c r="L68" s="619"/>
      <c r="M68" s="619"/>
      <c r="N68" s="619"/>
      <c r="O68" s="619"/>
      <c r="P68" s="619"/>
    </row>
    <row r="69" spans="1:16">
      <c r="A69" s="621"/>
      <c r="B69" s="619"/>
      <c r="C69" s="619"/>
      <c r="D69" s="619"/>
      <c r="E69" s="619"/>
      <c r="F69" s="619"/>
      <c r="G69" s="619"/>
      <c r="H69" s="619"/>
      <c r="I69" s="619"/>
      <c r="J69" s="619"/>
      <c r="K69" s="619"/>
      <c r="L69" s="619"/>
      <c r="M69" s="619"/>
      <c r="N69" s="619"/>
      <c r="O69" s="619"/>
      <c r="P69" s="619"/>
    </row>
    <row r="70" spans="1:16">
      <c r="A70" s="621"/>
      <c r="B70" s="619"/>
      <c r="C70" s="619"/>
      <c r="D70" s="619"/>
      <c r="E70" s="619"/>
      <c r="F70" s="619"/>
      <c r="G70" s="619"/>
      <c r="H70" s="619"/>
      <c r="I70" s="619"/>
      <c r="J70" s="619"/>
      <c r="K70" s="619"/>
      <c r="L70" s="619"/>
      <c r="M70" s="619"/>
      <c r="N70" s="619"/>
      <c r="O70" s="619"/>
      <c r="P70" s="619"/>
    </row>
  </sheetData>
  <sheetProtection algorithmName="SHA-256" hashValue="yHjQfFLDuA2rRBT4/xy1bkzDsUHrEoMu0kCOqAclEfg=" saltValue="IFjKKgffBXGCHn2zosEHBQ==" spinCount="100000" sheet="1" objects="1" scenarios="1"/>
  <mergeCells count="24">
    <mergeCell ref="C46:E46"/>
    <mergeCell ref="C56:E56"/>
    <mergeCell ref="B2:C2"/>
    <mergeCell ref="G2:H2"/>
    <mergeCell ref="C16:E16"/>
    <mergeCell ref="C31:D31"/>
    <mergeCell ref="F31:G31"/>
    <mergeCell ref="C53:I53"/>
    <mergeCell ref="C25:D25"/>
    <mergeCell ref="E25:H25"/>
    <mergeCell ref="C29:D29"/>
    <mergeCell ref="F29:G29"/>
    <mergeCell ref="C30:D30"/>
    <mergeCell ref="F30:G30"/>
    <mergeCell ref="E24:H24"/>
    <mergeCell ref="C20:D20"/>
    <mergeCell ref="E20:H20"/>
    <mergeCell ref="C23:D23"/>
    <mergeCell ref="E23:H23"/>
    <mergeCell ref="C14:H14"/>
    <mergeCell ref="C15:E15"/>
    <mergeCell ref="C18:D18"/>
    <mergeCell ref="E18:H18"/>
    <mergeCell ref="E19:H19"/>
  </mergeCells>
  <dataValidations count="16">
    <dataValidation type="list" operator="lessThanOrEqual" showInputMessage="1" showErrorMessage="1" sqref="E26 JA26 SW26 ACS26 AMO26 AWK26 BGG26 BQC26 BZY26 CJU26 CTQ26 DDM26 DNI26 DXE26 EHA26 EQW26 FAS26 FKO26 FUK26 GEG26 GOC26 GXY26 HHU26 HRQ26 IBM26 ILI26 IVE26 JFA26 JOW26 JYS26 KIO26 KSK26 LCG26 LMC26 LVY26 MFU26 MPQ26 MZM26 NJI26 NTE26 ODA26 OMW26 OWS26 PGO26 PQK26 QAG26 QKC26 QTY26 RDU26 RNQ26 RXM26 SHI26 SRE26 TBA26 TKW26 TUS26 UEO26 UOK26 UYG26 VIC26 VRY26 WBU26 WLQ26 WVM26 E65562 JA65562 SW65562 ACS65562 AMO65562 AWK65562 BGG65562 BQC65562 BZY65562 CJU65562 CTQ65562 DDM65562 DNI65562 DXE65562 EHA65562 EQW65562 FAS65562 FKO65562 FUK65562 GEG65562 GOC65562 GXY65562 HHU65562 HRQ65562 IBM65562 ILI65562 IVE65562 JFA65562 JOW65562 JYS65562 KIO65562 KSK65562 LCG65562 LMC65562 LVY65562 MFU65562 MPQ65562 MZM65562 NJI65562 NTE65562 ODA65562 OMW65562 OWS65562 PGO65562 PQK65562 QAG65562 QKC65562 QTY65562 RDU65562 RNQ65562 RXM65562 SHI65562 SRE65562 TBA65562 TKW65562 TUS65562 UEO65562 UOK65562 UYG65562 VIC65562 VRY65562 WBU65562 WLQ65562 WVM65562 E131098 JA131098 SW131098 ACS131098 AMO131098 AWK131098 BGG131098 BQC131098 BZY131098 CJU131098 CTQ131098 DDM131098 DNI131098 DXE131098 EHA131098 EQW131098 FAS131098 FKO131098 FUK131098 GEG131098 GOC131098 GXY131098 HHU131098 HRQ131098 IBM131098 ILI131098 IVE131098 JFA131098 JOW131098 JYS131098 KIO131098 KSK131098 LCG131098 LMC131098 LVY131098 MFU131098 MPQ131098 MZM131098 NJI131098 NTE131098 ODA131098 OMW131098 OWS131098 PGO131098 PQK131098 QAG131098 QKC131098 QTY131098 RDU131098 RNQ131098 RXM131098 SHI131098 SRE131098 TBA131098 TKW131098 TUS131098 UEO131098 UOK131098 UYG131098 VIC131098 VRY131098 WBU131098 WLQ131098 WVM131098 E196634 JA196634 SW196634 ACS196634 AMO196634 AWK196634 BGG196634 BQC196634 BZY196634 CJU196634 CTQ196634 DDM196634 DNI196634 DXE196634 EHA196634 EQW196634 FAS196634 FKO196634 FUK196634 GEG196634 GOC196634 GXY196634 HHU196634 HRQ196634 IBM196634 ILI196634 IVE196634 JFA196634 JOW196634 JYS196634 KIO196634 KSK196634 LCG196634 LMC196634 LVY196634 MFU196634 MPQ196634 MZM196634 NJI196634 NTE196634 ODA196634 OMW196634 OWS196634 PGO196634 PQK196634 QAG196634 QKC196634 QTY196634 RDU196634 RNQ196634 RXM196634 SHI196634 SRE196634 TBA196634 TKW196634 TUS196634 UEO196634 UOK196634 UYG196634 VIC196634 VRY196634 WBU196634 WLQ196634 WVM196634 E262170 JA262170 SW262170 ACS262170 AMO262170 AWK262170 BGG262170 BQC262170 BZY262170 CJU262170 CTQ262170 DDM262170 DNI262170 DXE262170 EHA262170 EQW262170 FAS262170 FKO262170 FUK262170 GEG262170 GOC262170 GXY262170 HHU262170 HRQ262170 IBM262170 ILI262170 IVE262170 JFA262170 JOW262170 JYS262170 KIO262170 KSK262170 LCG262170 LMC262170 LVY262170 MFU262170 MPQ262170 MZM262170 NJI262170 NTE262170 ODA262170 OMW262170 OWS262170 PGO262170 PQK262170 QAG262170 QKC262170 QTY262170 RDU262170 RNQ262170 RXM262170 SHI262170 SRE262170 TBA262170 TKW262170 TUS262170 UEO262170 UOK262170 UYG262170 VIC262170 VRY262170 WBU262170 WLQ262170 WVM262170 E327706 JA327706 SW327706 ACS327706 AMO327706 AWK327706 BGG327706 BQC327706 BZY327706 CJU327706 CTQ327706 DDM327706 DNI327706 DXE327706 EHA327706 EQW327706 FAS327706 FKO327706 FUK327706 GEG327706 GOC327706 GXY327706 HHU327706 HRQ327706 IBM327706 ILI327706 IVE327706 JFA327706 JOW327706 JYS327706 KIO327706 KSK327706 LCG327706 LMC327706 LVY327706 MFU327706 MPQ327706 MZM327706 NJI327706 NTE327706 ODA327706 OMW327706 OWS327706 PGO327706 PQK327706 QAG327706 QKC327706 QTY327706 RDU327706 RNQ327706 RXM327706 SHI327706 SRE327706 TBA327706 TKW327706 TUS327706 UEO327706 UOK327706 UYG327706 VIC327706 VRY327706 WBU327706 WLQ327706 WVM327706 E393242 JA393242 SW393242 ACS393242 AMO393242 AWK393242 BGG393242 BQC393242 BZY393242 CJU393242 CTQ393242 DDM393242 DNI393242 DXE393242 EHA393242 EQW393242 FAS393242 FKO393242 FUK393242 GEG393242 GOC393242 GXY393242 HHU393242 HRQ393242 IBM393242 ILI393242 IVE393242 JFA393242 JOW393242 JYS393242 KIO393242 KSK393242 LCG393242 LMC393242 LVY393242 MFU393242 MPQ393242 MZM393242 NJI393242 NTE393242 ODA393242 OMW393242 OWS393242 PGO393242 PQK393242 QAG393242 QKC393242 QTY393242 RDU393242 RNQ393242 RXM393242 SHI393242 SRE393242 TBA393242 TKW393242 TUS393242 UEO393242 UOK393242 UYG393242 VIC393242 VRY393242 WBU393242 WLQ393242 WVM393242 E458778 JA458778 SW458778 ACS458778 AMO458778 AWK458778 BGG458778 BQC458778 BZY458778 CJU458778 CTQ458778 DDM458778 DNI458778 DXE458778 EHA458778 EQW458778 FAS458778 FKO458778 FUK458778 GEG458778 GOC458778 GXY458778 HHU458778 HRQ458778 IBM458778 ILI458778 IVE458778 JFA458778 JOW458778 JYS458778 KIO458778 KSK458778 LCG458778 LMC458778 LVY458778 MFU458778 MPQ458778 MZM458778 NJI458778 NTE458778 ODA458778 OMW458778 OWS458778 PGO458778 PQK458778 QAG458778 QKC458778 QTY458778 RDU458778 RNQ458778 RXM458778 SHI458778 SRE458778 TBA458778 TKW458778 TUS458778 UEO458778 UOK458778 UYG458778 VIC458778 VRY458778 WBU458778 WLQ458778 WVM458778 E524314 JA524314 SW524314 ACS524314 AMO524314 AWK524314 BGG524314 BQC524314 BZY524314 CJU524314 CTQ524314 DDM524314 DNI524314 DXE524314 EHA524314 EQW524314 FAS524314 FKO524314 FUK524314 GEG524314 GOC524314 GXY524314 HHU524314 HRQ524314 IBM524314 ILI524314 IVE524314 JFA524314 JOW524314 JYS524314 KIO524314 KSK524314 LCG524314 LMC524314 LVY524314 MFU524314 MPQ524314 MZM524314 NJI524314 NTE524314 ODA524314 OMW524314 OWS524314 PGO524314 PQK524314 QAG524314 QKC524314 QTY524314 RDU524314 RNQ524314 RXM524314 SHI524314 SRE524314 TBA524314 TKW524314 TUS524314 UEO524314 UOK524314 UYG524314 VIC524314 VRY524314 WBU524314 WLQ524314 WVM524314 E589850 JA589850 SW589850 ACS589850 AMO589850 AWK589850 BGG589850 BQC589850 BZY589850 CJU589850 CTQ589850 DDM589850 DNI589850 DXE589850 EHA589850 EQW589850 FAS589850 FKO589850 FUK589850 GEG589850 GOC589850 GXY589850 HHU589850 HRQ589850 IBM589850 ILI589850 IVE589850 JFA589850 JOW589850 JYS589850 KIO589850 KSK589850 LCG589850 LMC589850 LVY589850 MFU589850 MPQ589850 MZM589850 NJI589850 NTE589850 ODA589850 OMW589850 OWS589850 PGO589850 PQK589850 QAG589850 QKC589850 QTY589850 RDU589850 RNQ589850 RXM589850 SHI589850 SRE589850 TBA589850 TKW589850 TUS589850 UEO589850 UOK589850 UYG589850 VIC589850 VRY589850 WBU589850 WLQ589850 WVM589850 E655386 JA655386 SW655386 ACS655386 AMO655386 AWK655386 BGG655386 BQC655386 BZY655386 CJU655386 CTQ655386 DDM655386 DNI655386 DXE655386 EHA655386 EQW655386 FAS655386 FKO655386 FUK655386 GEG655386 GOC655386 GXY655386 HHU655386 HRQ655386 IBM655386 ILI655386 IVE655386 JFA655386 JOW655386 JYS655386 KIO655386 KSK655386 LCG655386 LMC655386 LVY655386 MFU655386 MPQ655386 MZM655386 NJI655386 NTE655386 ODA655386 OMW655386 OWS655386 PGO655386 PQK655386 QAG655386 QKC655386 QTY655386 RDU655386 RNQ655386 RXM655386 SHI655386 SRE655386 TBA655386 TKW655386 TUS655386 UEO655386 UOK655386 UYG655386 VIC655386 VRY655386 WBU655386 WLQ655386 WVM655386 E720922 JA720922 SW720922 ACS720922 AMO720922 AWK720922 BGG720922 BQC720922 BZY720922 CJU720922 CTQ720922 DDM720922 DNI720922 DXE720922 EHA720922 EQW720922 FAS720922 FKO720922 FUK720922 GEG720922 GOC720922 GXY720922 HHU720922 HRQ720922 IBM720922 ILI720922 IVE720922 JFA720922 JOW720922 JYS720922 KIO720922 KSK720922 LCG720922 LMC720922 LVY720922 MFU720922 MPQ720922 MZM720922 NJI720922 NTE720922 ODA720922 OMW720922 OWS720922 PGO720922 PQK720922 QAG720922 QKC720922 QTY720922 RDU720922 RNQ720922 RXM720922 SHI720922 SRE720922 TBA720922 TKW720922 TUS720922 UEO720922 UOK720922 UYG720922 VIC720922 VRY720922 WBU720922 WLQ720922 WVM720922 E786458 JA786458 SW786458 ACS786458 AMO786458 AWK786458 BGG786458 BQC786458 BZY786458 CJU786458 CTQ786458 DDM786458 DNI786458 DXE786458 EHA786458 EQW786458 FAS786458 FKO786458 FUK786458 GEG786458 GOC786458 GXY786458 HHU786458 HRQ786458 IBM786458 ILI786458 IVE786458 JFA786458 JOW786458 JYS786458 KIO786458 KSK786458 LCG786458 LMC786458 LVY786458 MFU786458 MPQ786458 MZM786458 NJI786458 NTE786458 ODA786458 OMW786458 OWS786458 PGO786458 PQK786458 QAG786458 QKC786458 QTY786458 RDU786458 RNQ786458 RXM786458 SHI786458 SRE786458 TBA786458 TKW786458 TUS786458 UEO786458 UOK786458 UYG786458 VIC786458 VRY786458 WBU786458 WLQ786458 WVM786458 E851994 JA851994 SW851994 ACS851994 AMO851994 AWK851994 BGG851994 BQC851994 BZY851994 CJU851994 CTQ851994 DDM851994 DNI851994 DXE851994 EHA851994 EQW851994 FAS851994 FKO851994 FUK851994 GEG851994 GOC851994 GXY851994 HHU851994 HRQ851994 IBM851994 ILI851994 IVE851994 JFA851994 JOW851994 JYS851994 KIO851994 KSK851994 LCG851994 LMC851994 LVY851994 MFU851994 MPQ851994 MZM851994 NJI851994 NTE851994 ODA851994 OMW851994 OWS851994 PGO851994 PQK851994 QAG851994 QKC851994 QTY851994 RDU851994 RNQ851994 RXM851994 SHI851994 SRE851994 TBA851994 TKW851994 TUS851994 UEO851994 UOK851994 UYG851994 VIC851994 VRY851994 WBU851994 WLQ851994 WVM851994 E917530 JA917530 SW917530 ACS917530 AMO917530 AWK917530 BGG917530 BQC917530 BZY917530 CJU917530 CTQ917530 DDM917530 DNI917530 DXE917530 EHA917530 EQW917530 FAS917530 FKO917530 FUK917530 GEG917530 GOC917530 GXY917530 HHU917530 HRQ917530 IBM917530 ILI917530 IVE917530 JFA917530 JOW917530 JYS917530 KIO917530 KSK917530 LCG917530 LMC917530 LVY917530 MFU917530 MPQ917530 MZM917530 NJI917530 NTE917530 ODA917530 OMW917530 OWS917530 PGO917530 PQK917530 QAG917530 QKC917530 QTY917530 RDU917530 RNQ917530 RXM917530 SHI917530 SRE917530 TBA917530 TKW917530 TUS917530 UEO917530 UOK917530 UYG917530 VIC917530 VRY917530 WBU917530 WLQ917530 WVM917530 E983066 JA983066 SW983066 ACS983066 AMO983066 AWK983066 BGG983066 BQC983066 BZY983066 CJU983066 CTQ983066 DDM983066 DNI983066 DXE983066 EHA983066 EQW983066 FAS983066 FKO983066 FUK983066 GEG983066 GOC983066 GXY983066 HHU983066 HRQ983066 IBM983066 ILI983066 IVE983066 JFA983066 JOW983066 JYS983066 KIO983066 KSK983066 LCG983066 LMC983066 LVY983066 MFU983066 MPQ983066 MZM983066 NJI983066 NTE983066 ODA983066 OMW983066 OWS983066 PGO983066 PQK983066 QAG983066 QKC983066 QTY983066 RDU983066 RNQ983066 RXM983066 SHI983066 SRE983066 TBA983066 TKW983066 TUS983066 UEO983066 UOK983066 UYG983066 VIC983066 VRY983066 WBU983066 WLQ983066 WVM983066">
      <formula1>"ACT,Qld,NSW,Vic,Tas,SA"</formula1>
    </dataValidation>
    <dataValidation type="textLength" operator="greaterThan" showInputMessage="1" showErrorMessage="1" sqref="WVM983063:WVP983063 JA20:JD20 SW20:SZ20 ACS20:ACV20 AMO20:AMR20 AWK20:AWN20 BGG20:BGJ20 BQC20:BQF20 BZY20:CAB20 CJU20:CJX20 CTQ20:CTT20 DDM20:DDP20 DNI20:DNL20 DXE20:DXH20 EHA20:EHD20 EQW20:EQZ20 FAS20:FAV20 FKO20:FKR20 FUK20:FUN20 GEG20:GEJ20 GOC20:GOF20 GXY20:GYB20 HHU20:HHX20 HRQ20:HRT20 IBM20:IBP20 ILI20:ILL20 IVE20:IVH20 JFA20:JFD20 JOW20:JOZ20 JYS20:JYV20 KIO20:KIR20 KSK20:KSN20 LCG20:LCJ20 LMC20:LMF20 LVY20:LWB20 MFU20:MFX20 MPQ20:MPT20 MZM20:MZP20 NJI20:NJL20 NTE20:NTH20 ODA20:ODD20 OMW20:OMZ20 OWS20:OWV20 PGO20:PGR20 PQK20:PQN20 QAG20:QAJ20 QKC20:QKF20 QTY20:QUB20 RDU20:RDX20 RNQ20:RNT20 RXM20:RXP20 SHI20:SHL20 SRE20:SRH20 TBA20:TBD20 TKW20:TKZ20 TUS20:TUV20 UEO20:UER20 UOK20:UON20 UYG20:UYJ20 VIC20:VIF20 VRY20:VSB20 WBU20:WBX20 WLQ20:WLT20 WVM20:WVP20 E65556:H65556 JA65556:JD65556 SW65556:SZ65556 ACS65556:ACV65556 AMO65556:AMR65556 AWK65556:AWN65556 BGG65556:BGJ65556 BQC65556:BQF65556 BZY65556:CAB65556 CJU65556:CJX65556 CTQ65556:CTT65556 DDM65556:DDP65556 DNI65556:DNL65556 DXE65556:DXH65556 EHA65556:EHD65556 EQW65556:EQZ65556 FAS65556:FAV65556 FKO65556:FKR65556 FUK65556:FUN65556 GEG65556:GEJ65556 GOC65556:GOF65556 GXY65556:GYB65556 HHU65556:HHX65556 HRQ65556:HRT65556 IBM65556:IBP65556 ILI65556:ILL65556 IVE65556:IVH65556 JFA65556:JFD65556 JOW65556:JOZ65556 JYS65556:JYV65556 KIO65556:KIR65556 KSK65556:KSN65556 LCG65556:LCJ65556 LMC65556:LMF65556 LVY65556:LWB65556 MFU65556:MFX65556 MPQ65556:MPT65556 MZM65556:MZP65556 NJI65556:NJL65556 NTE65556:NTH65556 ODA65556:ODD65556 OMW65556:OMZ65556 OWS65556:OWV65556 PGO65556:PGR65556 PQK65556:PQN65556 QAG65556:QAJ65556 QKC65556:QKF65556 QTY65556:QUB65556 RDU65556:RDX65556 RNQ65556:RNT65556 RXM65556:RXP65556 SHI65556:SHL65556 SRE65556:SRH65556 TBA65556:TBD65556 TKW65556:TKZ65556 TUS65556:TUV65556 UEO65556:UER65556 UOK65556:UON65556 UYG65556:UYJ65556 VIC65556:VIF65556 VRY65556:VSB65556 WBU65556:WBX65556 WLQ65556:WLT65556 WVM65556:WVP65556 E131092:H131092 JA131092:JD131092 SW131092:SZ131092 ACS131092:ACV131092 AMO131092:AMR131092 AWK131092:AWN131092 BGG131092:BGJ131092 BQC131092:BQF131092 BZY131092:CAB131092 CJU131092:CJX131092 CTQ131092:CTT131092 DDM131092:DDP131092 DNI131092:DNL131092 DXE131092:DXH131092 EHA131092:EHD131092 EQW131092:EQZ131092 FAS131092:FAV131092 FKO131092:FKR131092 FUK131092:FUN131092 GEG131092:GEJ131092 GOC131092:GOF131092 GXY131092:GYB131092 HHU131092:HHX131092 HRQ131092:HRT131092 IBM131092:IBP131092 ILI131092:ILL131092 IVE131092:IVH131092 JFA131092:JFD131092 JOW131092:JOZ131092 JYS131092:JYV131092 KIO131092:KIR131092 KSK131092:KSN131092 LCG131092:LCJ131092 LMC131092:LMF131092 LVY131092:LWB131092 MFU131092:MFX131092 MPQ131092:MPT131092 MZM131092:MZP131092 NJI131092:NJL131092 NTE131092:NTH131092 ODA131092:ODD131092 OMW131092:OMZ131092 OWS131092:OWV131092 PGO131092:PGR131092 PQK131092:PQN131092 QAG131092:QAJ131092 QKC131092:QKF131092 QTY131092:QUB131092 RDU131092:RDX131092 RNQ131092:RNT131092 RXM131092:RXP131092 SHI131092:SHL131092 SRE131092:SRH131092 TBA131092:TBD131092 TKW131092:TKZ131092 TUS131092:TUV131092 UEO131092:UER131092 UOK131092:UON131092 UYG131092:UYJ131092 VIC131092:VIF131092 VRY131092:VSB131092 WBU131092:WBX131092 WLQ131092:WLT131092 WVM131092:WVP131092 E196628:H196628 JA196628:JD196628 SW196628:SZ196628 ACS196628:ACV196628 AMO196628:AMR196628 AWK196628:AWN196628 BGG196628:BGJ196628 BQC196628:BQF196628 BZY196628:CAB196628 CJU196628:CJX196628 CTQ196628:CTT196628 DDM196628:DDP196628 DNI196628:DNL196628 DXE196628:DXH196628 EHA196628:EHD196628 EQW196628:EQZ196628 FAS196628:FAV196628 FKO196628:FKR196628 FUK196628:FUN196628 GEG196628:GEJ196628 GOC196628:GOF196628 GXY196628:GYB196628 HHU196628:HHX196628 HRQ196628:HRT196628 IBM196628:IBP196628 ILI196628:ILL196628 IVE196628:IVH196628 JFA196628:JFD196628 JOW196628:JOZ196628 JYS196628:JYV196628 KIO196628:KIR196628 KSK196628:KSN196628 LCG196628:LCJ196628 LMC196628:LMF196628 LVY196628:LWB196628 MFU196628:MFX196628 MPQ196628:MPT196628 MZM196628:MZP196628 NJI196628:NJL196628 NTE196628:NTH196628 ODA196628:ODD196628 OMW196628:OMZ196628 OWS196628:OWV196628 PGO196628:PGR196628 PQK196628:PQN196628 QAG196628:QAJ196628 QKC196628:QKF196628 QTY196628:QUB196628 RDU196628:RDX196628 RNQ196628:RNT196628 RXM196628:RXP196628 SHI196628:SHL196628 SRE196628:SRH196628 TBA196628:TBD196628 TKW196628:TKZ196628 TUS196628:TUV196628 UEO196628:UER196628 UOK196628:UON196628 UYG196628:UYJ196628 VIC196628:VIF196628 VRY196628:VSB196628 WBU196628:WBX196628 WLQ196628:WLT196628 WVM196628:WVP196628 E262164:H262164 JA262164:JD262164 SW262164:SZ262164 ACS262164:ACV262164 AMO262164:AMR262164 AWK262164:AWN262164 BGG262164:BGJ262164 BQC262164:BQF262164 BZY262164:CAB262164 CJU262164:CJX262164 CTQ262164:CTT262164 DDM262164:DDP262164 DNI262164:DNL262164 DXE262164:DXH262164 EHA262164:EHD262164 EQW262164:EQZ262164 FAS262164:FAV262164 FKO262164:FKR262164 FUK262164:FUN262164 GEG262164:GEJ262164 GOC262164:GOF262164 GXY262164:GYB262164 HHU262164:HHX262164 HRQ262164:HRT262164 IBM262164:IBP262164 ILI262164:ILL262164 IVE262164:IVH262164 JFA262164:JFD262164 JOW262164:JOZ262164 JYS262164:JYV262164 KIO262164:KIR262164 KSK262164:KSN262164 LCG262164:LCJ262164 LMC262164:LMF262164 LVY262164:LWB262164 MFU262164:MFX262164 MPQ262164:MPT262164 MZM262164:MZP262164 NJI262164:NJL262164 NTE262164:NTH262164 ODA262164:ODD262164 OMW262164:OMZ262164 OWS262164:OWV262164 PGO262164:PGR262164 PQK262164:PQN262164 QAG262164:QAJ262164 QKC262164:QKF262164 QTY262164:QUB262164 RDU262164:RDX262164 RNQ262164:RNT262164 RXM262164:RXP262164 SHI262164:SHL262164 SRE262164:SRH262164 TBA262164:TBD262164 TKW262164:TKZ262164 TUS262164:TUV262164 UEO262164:UER262164 UOK262164:UON262164 UYG262164:UYJ262164 VIC262164:VIF262164 VRY262164:VSB262164 WBU262164:WBX262164 WLQ262164:WLT262164 WVM262164:WVP262164 E327700:H327700 JA327700:JD327700 SW327700:SZ327700 ACS327700:ACV327700 AMO327700:AMR327700 AWK327700:AWN327700 BGG327700:BGJ327700 BQC327700:BQF327700 BZY327700:CAB327700 CJU327700:CJX327700 CTQ327700:CTT327700 DDM327700:DDP327700 DNI327700:DNL327700 DXE327700:DXH327700 EHA327700:EHD327700 EQW327700:EQZ327700 FAS327700:FAV327700 FKO327700:FKR327700 FUK327700:FUN327700 GEG327700:GEJ327700 GOC327700:GOF327700 GXY327700:GYB327700 HHU327700:HHX327700 HRQ327700:HRT327700 IBM327700:IBP327700 ILI327700:ILL327700 IVE327700:IVH327700 JFA327700:JFD327700 JOW327700:JOZ327700 JYS327700:JYV327700 KIO327700:KIR327700 KSK327700:KSN327700 LCG327700:LCJ327700 LMC327700:LMF327700 LVY327700:LWB327700 MFU327700:MFX327700 MPQ327700:MPT327700 MZM327700:MZP327700 NJI327700:NJL327700 NTE327700:NTH327700 ODA327700:ODD327700 OMW327700:OMZ327700 OWS327700:OWV327700 PGO327700:PGR327700 PQK327700:PQN327700 QAG327700:QAJ327700 QKC327700:QKF327700 QTY327700:QUB327700 RDU327700:RDX327700 RNQ327700:RNT327700 RXM327700:RXP327700 SHI327700:SHL327700 SRE327700:SRH327700 TBA327700:TBD327700 TKW327700:TKZ327700 TUS327700:TUV327700 UEO327700:UER327700 UOK327700:UON327700 UYG327700:UYJ327700 VIC327700:VIF327700 VRY327700:VSB327700 WBU327700:WBX327700 WLQ327700:WLT327700 WVM327700:WVP327700 E393236:H393236 JA393236:JD393236 SW393236:SZ393236 ACS393236:ACV393236 AMO393236:AMR393236 AWK393236:AWN393236 BGG393236:BGJ393236 BQC393236:BQF393236 BZY393236:CAB393236 CJU393236:CJX393236 CTQ393236:CTT393236 DDM393236:DDP393236 DNI393236:DNL393236 DXE393236:DXH393236 EHA393236:EHD393236 EQW393236:EQZ393236 FAS393236:FAV393236 FKO393236:FKR393236 FUK393236:FUN393236 GEG393236:GEJ393236 GOC393236:GOF393236 GXY393236:GYB393236 HHU393236:HHX393236 HRQ393236:HRT393236 IBM393236:IBP393236 ILI393236:ILL393236 IVE393236:IVH393236 JFA393236:JFD393236 JOW393236:JOZ393236 JYS393236:JYV393236 KIO393236:KIR393236 KSK393236:KSN393236 LCG393236:LCJ393236 LMC393236:LMF393236 LVY393236:LWB393236 MFU393236:MFX393236 MPQ393236:MPT393236 MZM393236:MZP393236 NJI393236:NJL393236 NTE393236:NTH393236 ODA393236:ODD393236 OMW393236:OMZ393236 OWS393236:OWV393236 PGO393236:PGR393236 PQK393236:PQN393236 QAG393236:QAJ393236 QKC393236:QKF393236 QTY393236:QUB393236 RDU393236:RDX393236 RNQ393236:RNT393236 RXM393236:RXP393236 SHI393236:SHL393236 SRE393236:SRH393236 TBA393236:TBD393236 TKW393236:TKZ393236 TUS393236:TUV393236 UEO393236:UER393236 UOK393236:UON393236 UYG393236:UYJ393236 VIC393236:VIF393236 VRY393236:VSB393236 WBU393236:WBX393236 WLQ393236:WLT393236 WVM393236:WVP393236 E458772:H458772 JA458772:JD458772 SW458772:SZ458772 ACS458772:ACV458772 AMO458772:AMR458772 AWK458772:AWN458772 BGG458772:BGJ458772 BQC458772:BQF458772 BZY458772:CAB458772 CJU458772:CJX458772 CTQ458772:CTT458772 DDM458772:DDP458772 DNI458772:DNL458772 DXE458772:DXH458772 EHA458772:EHD458772 EQW458772:EQZ458772 FAS458772:FAV458772 FKO458772:FKR458772 FUK458772:FUN458772 GEG458772:GEJ458772 GOC458772:GOF458772 GXY458772:GYB458772 HHU458772:HHX458772 HRQ458772:HRT458772 IBM458772:IBP458772 ILI458772:ILL458772 IVE458772:IVH458772 JFA458772:JFD458772 JOW458772:JOZ458772 JYS458772:JYV458772 KIO458772:KIR458772 KSK458772:KSN458772 LCG458772:LCJ458772 LMC458772:LMF458772 LVY458772:LWB458772 MFU458772:MFX458772 MPQ458772:MPT458772 MZM458772:MZP458772 NJI458772:NJL458772 NTE458772:NTH458772 ODA458772:ODD458772 OMW458772:OMZ458772 OWS458772:OWV458772 PGO458772:PGR458772 PQK458772:PQN458772 QAG458772:QAJ458772 QKC458772:QKF458772 QTY458772:QUB458772 RDU458772:RDX458772 RNQ458772:RNT458772 RXM458772:RXP458772 SHI458772:SHL458772 SRE458772:SRH458772 TBA458772:TBD458772 TKW458772:TKZ458772 TUS458772:TUV458772 UEO458772:UER458772 UOK458772:UON458772 UYG458772:UYJ458772 VIC458772:VIF458772 VRY458772:VSB458772 WBU458772:WBX458772 WLQ458772:WLT458772 WVM458772:WVP458772 E524308:H524308 JA524308:JD524308 SW524308:SZ524308 ACS524308:ACV524308 AMO524308:AMR524308 AWK524308:AWN524308 BGG524308:BGJ524308 BQC524308:BQF524308 BZY524308:CAB524308 CJU524308:CJX524308 CTQ524308:CTT524308 DDM524308:DDP524308 DNI524308:DNL524308 DXE524308:DXH524308 EHA524308:EHD524308 EQW524308:EQZ524308 FAS524308:FAV524308 FKO524308:FKR524308 FUK524308:FUN524308 GEG524308:GEJ524308 GOC524308:GOF524308 GXY524308:GYB524308 HHU524308:HHX524308 HRQ524308:HRT524308 IBM524308:IBP524308 ILI524308:ILL524308 IVE524308:IVH524308 JFA524308:JFD524308 JOW524308:JOZ524308 JYS524308:JYV524308 KIO524308:KIR524308 KSK524308:KSN524308 LCG524308:LCJ524308 LMC524308:LMF524308 LVY524308:LWB524308 MFU524308:MFX524308 MPQ524308:MPT524308 MZM524308:MZP524308 NJI524308:NJL524308 NTE524308:NTH524308 ODA524308:ODD524308 OMW524308:OMZ524308 OWS524308:OWV524308 PGO524308:PGR524308 PQK524308:PQN524308 QAG524308:QAJ524308 QKC524308:QKF524308 QTY524308:QUB524308 RDU524308:RDX524308 RNQ524308:RNT524308 RXM524308:RXP524308 SHI524308:SHL524308 SRE524308:SRH524308 TBA524308:TBD524308 TKW524308:TKZ524308 TUS524308:TUV524308 UEO524308:UER524308 UOK524308:UON524308 UYG524308:UYJ524308 VIC524308:VIF524308 VRY524308:VSB524308 WBU524308:WBX524308 WLQ524308:WLT524308 WVM524308:WVP524308 E589844:H589844 JA589844:JD589844 SW589844:SZ589844 ACS589844:ACV589844 AMO589844:AMR589844 AWK589844:AWN589844 BGG589844:BGJ589844 BQC589844:BQF589844 BZY589844:CAB589844 CJU589844:CJX589844 CTQ589844:CTT589844 DDM589844:DDP589844 DNI589844:DNL589844 DXE589844:DXH589844 EHA589844:EHD589844 EQW589844:EQZ589844 FAS589844:FAV589844 FKO589844:FKR589844 FUK589844:FUN589844 GEG589844:GEJ589844 GOC589844:GOF589844 GXY589844:GYB589844 HHU589844:HHX589844 HRQ589844:HRT589844 IBM589844:IBP589844 ILI589844:ILL589844 IVE589844:IVH589844 JFA589844:JFD589844 JOW589844:JOZ589844 JYS589844:JYV589844 KIO589844:KIR589844 KSK589844:KSN589844 LCG589844:LCJ589844 LMC589844:LMF589844 LVY589844:LWB589844 MFU589844:MFX589844 MPQ589844:MPT589844 MZM589844:MZP589844 NJI589844:NJL589844 NTE589844:NTH589844 ODA589844:ODD589844 OMW589844:OMZ589844 OWS589844:OWV589844 PGO589844:PGR589844 PQK589844:PQN589844 QAG589844:QAJ589844 QKC589844:QKF589844 QTY589844:QUB589844 RDU589844:RDX589844 RNQ589844:RNT589844 RXM589844:RXP589844 SHI589844:SHL589844 SRE589844:SRH589844 TBA589844:TBD589844 TKW589844:TKZ589844 TUS589844:TUV589844 UEO589844:UER589844 UOK589844:UON589844 UYG589844:UYJ589844 VIC589844:VIF589844 VRY589844:VSB589844 WBU589844:WBX589844 WLQ589844:WLT589844 WVM589844:WVP589844 E655380:H655380 JA655380:JD655380 SW655380:SZ655380 ACS655380:ACV655380 AMO655380:AMR655380 AWK655380:AWN655380 BGG655380:BGJ655380 BQC655380:BQF655380 BZY655380:CAB655380 CJU655380:CJX655380 CTQ655380:CTT655380 DDM655380:DDP655380 DNI655380:DNL655380 DXE655380:DXH655380 EHA655380:EHD655380 EQW655380:EQZ655380 FAS655380:FAV655380 FKO655380:FKR655380 FUK655380:FUN655380 GEG655380:GEJ655380 GOC655380:GOF655380 GXY655380:GYB655380 HHU655380:HHX655380 HRQ655380:HRT655380 IBM655380:IBP655380 ILI655380:ILL655380 IVE655380:IVH655380 JFA655380:JFD655380 JOW655380:JOZ655380 JYS655380:JYV655380 KIO655380:KIR655380 KSK655380:KSN655380 LCG655380:LCJ655380 LMC655380:LMF655380 LVY655380:LWB655380 MFU655380:MFX655380 MPQ655380:MPT655380 MZM655380:MZP655380 NJI655380:NJL655380 NTE655380:NTH655380 ODA655380:ODD655380 OMW655380:OMZ655380 OWS655380:OWV655380 PGO655380:PGR655380 PQK655380:PQN655380 QAG655380:QAJ655380 QKC655380:QKF655380 QTY655380:QUB655380 RDU655380:RDX655380 RNQ655380:RNT655380 RXM655380:RXP655380 SHI655380:SHL655380 SRE655380:SRH655380 TBA655380:TBD655380 TKW655380:TKZ655380 TUS655380:TUV655380 UEO655380:UER655380 UOK655380:UON655380 UYG655380:UYJ655380 VIC655380:VIF655380 VRY655380:VSB655380 WBU655380:WBX655380 WLQ655380:WLT655380 WVM655380:WVP655380 E720916:H720916 JA720916:JD720916 SW720916:SZ720916 ACS720916:ACV720916 AMO720916:AMR720916 AWK720916:AWN720916 BGG720916:BGJ720916 BQC720916:BQF720916 BZY720916:CAB720916 CJU720916:CJX720916 CTQ720916:CTT720916 DDM720916:DDP720916 DNI720916:DNL720916 DXE720916:DXH720916 EHA720916:EHD720916 EQW720916:EQZ720916 FAS720916:FAV720916 FKO720916:FKR720916 FUK720916:FUN720916 GEG720916:GEJ720916 GOC720916:GOF720916 GXY720916:GYB720916 HHU720916:HHX720916 HRQ720916:HRT720916 IBM720916:IBP720916 ILI720916:ILL720916 IVE720916:IVH720916 JFA720916:JFD720916 JOW720916:JOZ720916 JYS720916:JYV720916 KIO720916:KIR720916 KSK720916:KSN720916 LCG720916:LCJ720916 LMC720916:LMF720916 LVY720916:LWB720916 MFU720916:MFX720916 MPQ720916:MPT720916 MZM720916:MZP720916 NJI720916:NJL720916 NTE720916:NTH720916 ODA720916:ODD720916 OMW720916:OMZ720916 OWS720916:OWV720916 PGO720916:PGR720916 PQK720916:PQN720916 QAG720916:QAJ720916 QKC720916:QKF720916 QTY720916:QUB720916 RDU720916:RDX720916 RNQ720916:RNT720916 RXM720916:RXP720916 SHI720916:SHL720916 SRE720916:SRH720916 TBA720916:TBD720916 TKW720916:TKZ720916 TUS720916:TUV720916 UEO720916:UER720916 UOK720916:UON720916 UYG720916:UYJ720916 VIC720916:VIF720916 VRY720916:VSB720916 WBU720916:WBX720916 WLQ720916:WLT720916 WVM720916:WVP720916 E786452:H786452 JA786452:JD786452 SW786452:SZ786452 ACS786452:ACV786452 AMO786452:AMR786452 AWK786452:AWN786452 BGG786452:BGJ786452 BQC786452:BQF786452 BZY786452:CAB786452 CJU786452:CJX786452 CTQ786452:CTT786452 DDM786452:DDP786452 DNI786452:DNL786452 DXE786452:DXH786452 EHA786452:EHD786452 EQW786452:EQZ786452 FAS786452:FAV786452 FKO786452:FKR786452 FUK786452:FUN786452 GEG786452:GEJ786452 GOC786452:GOF786452 GXY786452:GYB786452 HHU786452:HHX786452 HRQ786452:HRT786452 IBM786452:IBP786452 ILI786452:ILL786452 IVE786452:IVH786452 JFA786452:JFD786452 JOW786452:JOZ786452 JYS786452:JYV786452 KIO786452:KIR786452 KSK786452:KSN786452 LCG786452:LCJ786452 LMC786452:LMF786452 LVY786452:LWB786452 MFU786452:MFX786452 MPQ786452:MPT786452 MZM786452:MZP786452 NJI786452:NJL786452 NTE786452:NTH786452 ODA786452:ODD786452 OMW786452:OMZ786452 OWS786452:OWV786452 PGO786452:PGR786452 PQK786452:PQN786452 QAG786452:QAJ786452 QKC786452:QKF786452 QTY786452:QUB786452 RDU786452:RDX786452 RNQ786452:RNT786452 RXM786452:RXP786452 SHI786452:SHL786452 SRE786452:SRH786452 TBA786452:TBD786452 TKW786452:TKZ786452 TUS786452:TUV786452 UEO786452:UER786452 UOK786452:UON786452 UYG786452:UYJ786452 VIC786452:VIF786452 VRY786452:VSB786452 WBU786452:WBX786452 WLQ786452:WLT786452 WVM786452:WVP786452 E851988:H851988 JA851988:JD851988 SW851988:SZ851988 ACS851988:ACV851988 AMO851988:AMR851988 AWK851988:AWN851988 BGG851988:BGJ851988 BQC851988:BQF851988 BZY851988:CAB851988 CJU851988:CJX851988 CTQ851988:CTT851988 DDM851988:DDP851988 DNI851988:DNL851988 DXE851988:DXH851988 EHA851988:EHD851988 EQW851988:EQZ851988 FAS851988:FAV851988 FKO851988:FKR851988 FUK851988:FUN851988 GEG851988:GEJ851988 GOC851988:GOF851988 GXY851988:GYB851988 HHU851988:HHX851988 HRQ851988:HRT851988 IBM851988:IBP851988 ILI851988:ILL851988 IVE851988:IVH851988 JFA851988:JFD851988 JOW851988:JOZ851988 JYS851988:JYV851988 KIO851988:KIR851988 KSK851988:KSN851988 LCG851988:LCJ851988 LMC851988:LMF851988 LVY851988:LWB851988 MFU851988:MFX851988 MPQ851988:MPT851988 MZM851988:MZP851988 NJI851988:NJL851988 NTE851988:NTH851988 ODA851988:ODD851988 OMW851988:OMZ851988 OWS851988:OWV851988 PGO851988:PGR851988 PQK851988:PQN851988 QAG851988:QAJ851988 QKC851988:QKF851988 QTY851988:QUB851988 RDU851988:RDX851988 RNQ851988:RNT851988 RXM851988:RXP851988 SHI851988:SHL851988 SRE851988:SRH851988 TBA851988:TBD851988 TKW851988:TKZ851988 TUS851988:TUV851988 UEO851988:UER851988 UOK851988:UON851988 UYG851988:UYJ851988 VIC851988:VIF851988 VRY851988:VSB851988 WBU851988:WBX851988 WLQ851988:WLT851988 WVM851988:WVP851988 E917524:H917524 JA917524:JD917524 SW917524:SZ917524 ACS917524:ACV917524 AMO917524:AMR917524 AWK917524:AWN917524 BGG917524:BGJ917524 BQC917524:BQF917524 BZY917524:CAB917524 CJU917524:CJX917524 CTQ917524:CTT917524 DDM917524:DDP917524 DNI917524:DNL917524 DXE917524:DXH917524 EHA917524:EHD917524 EQW917524:EQZ917524 FAS917524:FAV917524 FKO917524:FKR917524 FUK917524:FUN917524 GEG917524:GEJ917524 GOC917524:GOF917524 GXY917524:GYB917524 HHU917524:HHX917524 HRQ917524:HRT917524 IBM917524:IBP917524 ILI917524:ILL917524 IVE917524:IVH917524 JFA917524:JFD917524 JOW917524:JOZ917524 JYS917524:JYV917524 KIO917524:KIR917524 KSK917524:KSN917524 LCG917524:LCJ917524 LMC917524:LMF917524 LVY917524:LWB917524 MFU917524:MFX917524 MPQ917524:MPT917524 MZM917524:MZP917524 NJI917524:NJL917524 NTE917524:NTH917524 ODA917524:ODD917524 OMW917524:OMZ917524 OWS917524:OWV917524 PGO917524:PGR917524 PQK917524:PQN917524 QAG917524:QAJ917524 QKC917524:QKF917524 QTY917524:QUB917524 RDU917524:RDX917524 RNQ917524:RNT917524 RXM917524:RXP917524 SHI917524:SHL917524 SRE917524:SRH917524 TBA917524:TBD917524 TKW917524:TKZ917524 TUS917524:TUV917524 UEO917524:UER917524 UOK917524:UON917524 UYG917524:UYJ917524 VIC917524:VIF917524 VRY917524:VSB917524 WBU917524:WBX917524 WLQ917524:WLT917524 WVM917524:WVP917524 E983060:H983060 JA983060:JD983060 SW983060:SZ983060 ACS983060:ACV983060 AMO983060:AMR983060 AWK983060:AWN983060 BGG983060:BGJ983060 BQC983060:BQF983060 BZY983060:CAB983060 CJU983060:CJX983060 CTQ983060:CTT983060 DDM983060:DDP983060 DNI983060:DNL983060 DXE983060:DXH983060 EHA983060:EHD983060 EQW983060:EQZ983060 FAS983060:FAV983060 FKO983060:FKR983060 FUK983060:FUN983060 GEG983060:GEJ983060 GOC983060:GOF983060 GXY983060:GYB983060 HHU983060:HHX983060 HRQ983060:HRT983060 IBM983060:IBP983060 ILI983060:ILL983060 IVE983060:IVH983060 JFA983060:JFD983060 JOW983060:JOZ983060 JYS983060:JYV983060 KIO983060:KIR983060 KSK983060:KSN983060 LCG983060:LCJ983060 LMC983060:LMF983060 LVY983060:LWB983060 MFU983060:MFX983060 MPQ983060:MPT983060 MZM983060:MZP983060 NJI983060:NJL983060 NTE983060:NTH983060 ODA983060:ODD983060 OMW983060:OMZ983060 OWS983060:OWV983060 PGO983060:PGR983060 PQK983060:PQN983060 QAG983060:QAJ983060 QKC983060:QKF983060 QTY983060:QUB983060 RDU983060:RDX983060 RNQ983060:RNT983060 RXM983060:RXP983060 SHI983060:SHL983060 SRE983060:SRH983060 TBA983060:TBD983060 TKW983060:TKZ983060 TUS983060:TUV983060 UEO983060:UER983060 UOK983060:UON983060 UYG983060:UYJ983060 VIC983060:VIF983060 VRY983060:VSB983060 WBU983060:WBX983060 WLQ983060:WLT983060 WVM983060:WVP983060 E20 JA18:JD18 SW18:SZ18 ACS18:ACV18 AMO18:AMR18 AWK18:AWN18 BGG18:BGJ18 BQC18:BQF18 BZY18:CAB18 CJU18:CJX18 CTQ18:CTT18 DDM18:DDP18 DNI18:DNL18 DXE18:DXH18 EHA18:EHD18 EQW18:EQZ18 FAS18:FAV18 FKO18:FKR18 FUK18:FUN18 GEG18:GEJ18 GOC18:GOF18 GXY18:GYB18 HHU18:HHX18 HRQ18:HRT18 IBM18:IBP18 ILI18:ILL18 IVE18:IVH18 JFA18:JFD18 JOW18:JOZ18 JYS18:JYV18 KIO18:KIR18 KSK18:KSN18 LCG18:LCJ18 LMC18:LMF18 LVY18:LWB18 MFU18:MFX18 MPQ18:MPT18 MZM18:MZP18 NJI18:NJL18 NTE18:NTH18 ODA18:ODD18 OMW18:OMZ18 OWS18:OWV18 PGO18:PGR18 PQK18:PQN18 QAG18:QAJ18 QKC18:QKF18 QTY18:QUB18 RDU18:RDX18 RNQ18:RNT18 RXM18:RXP18 SHI18:SHL18 SRE18:SRH18 TBA18:TBD18 TKW18:TKZ18 TUS18:TUV18 UEO18:UER18 UOK18:UON18 UYG18:UYJ18 VIC18:VIF18 VRY18:VSB18 WBU18:WBX18 WLQ18:WLT18 WVM18:WVP18 E65554:H65554 JA65554:JD65554 SW65554:SZ65554 ACS65554:ACV65554 AMO65554:AMR65554 AWK65554:AWN65554 BGG65554:BGJ65554 BQC65554:BQF65554 BZY65554:CAB65554 CJU65554:CJX65554 CTQ65554:CTT65554 DDM65554:DDP65554 DNI65554:DNL65554 DXE65554:DXH65554 EHA65554:EHD65554 EQW65554:EQZ65554 FAS65554:FAV65554 FKO65554:FKR65554 FUK65554:FUN65554 GEG65554:GEJ65554 GOC65554:GOF65554 GXY65554:GYB65554 HHU65554:HHX65554 HRQ65554:HRT65554 IBM65554:IBP65554 ILI65554:ILL65554 IVE65554:IVH65554 JFA65554:JFD65554 JOW65554:JOZ65554 JYS65554:JYV65554 KIO65554:KIR65554 KSK65554:KSN65554 LCG65554:LCJ65554 LMC65554:LMF65554 LVY65554:LWB65554 MFU65554:MFX65554 MPQ65554:MPT65554 MZM65554:MZP65554 NJI65554:NJL65554 NTE65554:NTH65554 ODA65554:ODD65554 OMW65554:OMZ65554 OWS65554:OWV65554 PGO65554:PGR65554 PQK65554:PQN65554 QAG65554:QAJ65554 QKC65554:QKF65554 QTY65554:QUB65554 RDU65554:RDX65554 RNQ65554:RNT65554 RXM65554:RXP65554 SHI65554:SHL65554 SRE65554:SRH65554 TBA65554:TBD65554 TKW65554:TKZ65554 TUS65554:TUV65554 UEO65554:UER65554 UOK65554:UON65554 UYG65554:UYJ65554 VIC65554:VIF65554 VRY65554:VSB65554 WBU65554:WBX65554 WLQ65554:WLT65554 WVM65554:WVP65554 E131090:H131090 JA131090:JD131090 SW131090:SZ131090 ACS131090:ACV131090 AMO131090:AMR131090 AWK131090:AWN131090 BGG131090:BGJ131090 BQC131090:BQF131090 BZY131090:CAB131090 CJU131090:CJX131090 CTQ131090:CTT131090 DDM131090:DDP131090 DNI131090:DNL131090 DXE131090:DXH131090 EHA131090:EHD131090 EQW131090:EQZ131090 FAS131090:FAV131090 FKO131090:FKR131090 FUK131090:FUN131090 GEG131090:GEJ131090 GOC131090:GOF131090 GXY131090:GYB131090 HHU131090:HHX131090 HRQ131090:HRT131090 IBM131090:IBP131090 ILI131090:ILL131090 IVE131090:IVH131090 JFA131090:JFD131090 JOW131090:JOZ131090 JYS131090:JYV131090 KIO131090:KIR131090 KSK131090:KSN131090 LCG131090:LCJ131090 LMC131090:LMF131090 LVY131090:LWB131090 MFU131090:MFX131090 MPQ131090:MPT131090 MZM131090:MZP131090 NJI131090:NJL131090 NTE131090:NTH131090 ODA131090:ODD131090 OMW131090:OMZ131090 OWS131090:OWV131090 PGO131090:PGR131090 PQK131090:PQN131090 QAG131090:QAJ131090 QKC131090:QKF131090 QTY131090:QUB131090 RDU131090:RDX131090 RNQ131090:RNT131090 RXM131090:RXP131090 SHI131090:SHL131090 SRE131090:SRH131090 TBA131090:TBD131090 TKW131090:TKZ131090 TUS131090:TUV131090 UEO131090:UER131090 UOK131090:UON131090 UYG131090:UYJ131090 VIC131090:VIF131090 VRY131090:VSB131090 WBU131090:WBX131090 WLQ131090:WLT131090 WVM131090:WVP131090 E196626:H196626 JA196626:JD196626 SW196626:SZ196626 ACS196626:ACV196626 AMO196626:AMR196626 AWK196626:AWN196626 BGG196626:BGJ196626 BQC196626:BQF196626 BZY196626:CAB196626 CJU196626:CJX196626 CTQ196626:CTT196626 DDM196626:DDP196626 DNI196626:DNL196626 DXE196626:DXH196626 EHA196626:EHD196626 EQW196626:EQZ196626 FAS196626:FAV196626 FKO196626:FKR196626 FUK196626:FUN196626 GEG196626:GEJ196626 GOC196626:GOF196626 GXY196626:GYB196626 HHU196626:HHX196626 HRQ196626:HRT196626 IBM196626:IBP196626 ILI196626:ILL196626 IVE196626:IVH196626 JFA196626:JFD196626 JOW196626:JOZ196626 JYS196626:JYV196626 KIO196626:KIR196626 KSK196626:KSN196626 LCG196626:LCJ196626 LMC196626:LMF196626 LVY196626:LWB196626 MFU196626:MFX196626 MPQ196626:MPT196626 MZM196626:MZP196626 NJI196626:NJL196626 NTE196626:NTH196626 ODA196626:ODD196626 OMW196626:OMZ196626 OWS196626:OWV196626 PGO196626:PGR196626 PQK196626:PQN196626 QAG196626:QAJ196626 QKC196626:QKF196626 QTY196626:QUB196626 RDU196626:RDX196626 RNQ196626:RNT196626 RXM196626:RXP196626 SHI196626:SHL196626 SRE196626:SRH196626 TBA196626:TBD196626 TKW196626:TKZ196626 TUS196626:TUV196626 UEO196626:UER196626 UOK196626:UON196626 UYG196626:UYJ196626 VIC196626:VIF196626 VRY196626:VSB196626 WBU196626:WBX196626 WLQ196626:WLT196626 WVM196626:WVP196626 E262162:H262162 JA262162:JD262162 SW262162:SZ262162 ACS262162:ACV262162 AMO262162:AMR262162 AWK262162:AWN262162 BGG262162:BGJ262162 BQC262162:BQF262162 BZY262162:CAB262162 CJU262162:CJX262162 CTQ262162:CTT262162 DDM262162:DDP262162 DNI262162:DNL262162 DXE262162:DXH262162 EHA262162:EHD262162 EQW262162:EQZ262162 FAS262162:FAV262162 FKO262162:FKR262162 FUK262162:FUN262162 GEG262162:GEJ262162 GOC262162:GOF262162 GXY262162:GYB262162 HHU262162:HHX262162 HRQ262162:HRT262162 IBM262162:IBP262162 ILI262162:ILL262162 IVE262162:IVH262162 JFA262162:JFD262162 JOW262162:JOZ262162 JYS262162:JYV262162 KIO262162:KIR262162 KSK262162:KSN262162 LCG262162:LCJ262162 LMC262162:LMF262162 LVY262162:LWB262162 MFU262162:MFX262162 MPQ262162:MPT262162 MZM262162:MZP262162 NJI262162:NJL262162 NTE262162:NTH262162 ODA262162:ODD262162 OMW262162:OMZ262162 OWS262162:OWV262162 PGO262162:PGR262162 PQK262162:PQN262162 QAG262162:QAJ262162 QKC262162:QKF262162 QTY262162:QUB262162 RDU262162:RDX262162 RNQ262162:RNT262162 RXM262162:RXP262162 SHI262162:SHL262162 SRE262162:SRH262162 TBA262162:TBD262162 TKW262162:TKZ262162 TUS262162:TUV262162 UEO262162:UER262162 UOK262162:UON262162 UYG262162:UYJ262162 VIC262162:VIF262162 VRY262162:VSB262162 WBU262162:WBX262162 WLQ262162:WLT262162 WVM262162:WVP262162 E327698:H327698 JA327698:JD327698 SW327698:SZ327698 ACS327698:ACV327698 AMO327698:AMR327698 AWK327698:AWN327698 BGG327698:BGJ327698 BQC327698:BQF327698 BZY327698:CAB327698 CJU327698:CJX327698 CTQ327698:CTT327698 DDM327698:DDP327698 DNI327698:DNL327698 DXE327698:DXH327698 EHA327698:EHD327698 EQW327698:EQZ327698 FAS327698:FAV327698 FKO327698:FKR327698 FUK327698:FUN327698 GEG327698:GEJ327698 GOC327698:GOF327698 GXY327698:GYB327698 HHU327698:HHX327698 HRQ327698:HRT327698 IBM327698:IBP327698 ILI327698:ILL327698 IVE327698:IVH327698 JFA327698:JFD327698 JOW327698:JOZ327698 JYS327698:JYV327698 KIO327698:KIR327698 KSK327698:KSN327698 LCG327698:LCJ327698 LMC327698:LMF327698 LVY327698:LWB327698 MFU327698:MFX327698 MPQ327698:MPT327698 MZM327698:MZP327698 NJI327698:NJL327698 NTE327698:NTH327698 ODA327698:ODD327698 OMW327698:OMZ327698 OWS327698:OWV327698 PGO327698:PGR327698 PQK327698:PQN327698 QAG327698:QAJ327698 QKC327698:QKF327698 QTY327698:QUB327698 RDU327698:RDX327698 RNQ327698:RNT327698 RXM327698:RXP327698 SHI327698:SHL327698 SRE327698:SRH327698 TBA327698:TBD327698 TKW327698:TKZ327698 TUS327698:TUV327698 UEO327698:UER327698 UOK327698:UON327698 UYG327698:UYJ327698 VIC327698:VIF327698 VRY327698:VSB327698 WBU327698:WBX327698 WLQ327698:WLT327698 WVM327698:WVP327698 E393234:H393234 JA393234:JD393234 SW393234:SZ393234 ACS393234:ACV393234 AMO393234:AMR393234 AWK393234:AWN393234 BGG393234:BGJ393234 BQC393234:BQF393234 BZY393234:CAB393234 CJU393234:CJX393234 CTQ393234:CTT393234 DDM393234:DDP393234 DNI393234:DNL393234 DXE393234:DXH393234 EHA393234:EHD393234 EQW393234:EQZ393234 FAS393234:FAV393234 FKO393234:FKR393234 FUK393234:FUN393234 GEG393234:GEJ393234 GOC393234:GOF393234 GXY393234:GYB393234 HHU393234:HHX393234 HRQ393234:HRT393234 IBM393234:IBP393234 ILI393234:ILL393234 IVE393234:IVH393234 JFA393234:JFD393234 JOW393234:JOZ393234 JYS393234:JYV393234 KIO393234:KIR393234 KSK393234:KSN393234 LCG393234:LCJ393234 LMC393234:LMF393234 LVY393234:LWB393234 MFU393234:MFX393234 MPQ393234:MPT393234 MZM393234:MZP393234 NJI393234:NJL393234 NTE393234:NTH393234 ODA393234:ODD393234 OMW393234:OMZ393234 OWS393234:OWV393234 PGO393234:PGR393234 PQK393234:PQN393234 QAG393234:QAJ393234 QKC393234:QKF393234 QTY393234:QUB393234 RDU393234:RDX393234 RNQ393234:RNT393234 RXM393234:RXP393234 SHI393234:SHL393234 SRE393234:SRH393234 TBA393234:TBD393234 TKW393234:TKZ393234 TUS393234:TUV393234 UEO393234:UER393234 UOK393234:UON393234 UYG393234:UYJ393234 VIC393234:VIF393234 VRY393234:VSB393234 WBU393234:WBX393234 WLQ393234:WLT393234 WVM393234:WVP393234 E458770:H458770 JA458770:JD458770 SW458770:SZ458770 ACS458770:ACV458770 AMO458770:AMR458770 AWK458770:AWN458770 BGG458770:BGJ458770 BQC458770:BQF458770 BZY458770:CAB458770 CJU458770:CJX458770 CTQ458770:CTT458770 DDM458770:DDP458770 DNI458770:DNL458770 DXE458770:DXH458770 EHA458770:EHD458770 EQW458770:EQZ458770 FAS458770:FAV458770 FKO458770:FKR458770 FUK458770:FUN458770 GEG458770:GEJ458770 GOC458770:GOF458770 GXY458770:GYB458770 HHU458770:HHX458770 HRQ458770:HRT458770 IBM458770:IBP458770 ILI458770:ILL458770 IVE458770:IVH458770 JFA458770:JFD458770 JOW458770:JOZ458770 JYS458770:JYV458770 KIO458770:KIR458770 KSK458770:KSN458770 LCG458770:LCJ458770 LMC458770:LMF458770 LVY458770:LWB458770 MFU458770:MFX458770 MPQ458770:MPT458770 MZM458770:MZP458770 NJI458770:NJL458770 NTE458770:NTH458770 ODA458770:ODD458770 OMW458770:OMZ458770 OWS458770:OWV458770 PGO458770:PGR458770 PQK458770:PQN458770 QAG458770:QAJ458770 QKC458770:QKF458770 QTY458770:QUB458770 RDU458770:RDX458770 RNQ458770:RNT458770 RXM458770:RXP458770 SHI458770:SHL458770 SRE458770:SRH458770 TBA458770:TBD458770 TKW458770:TKZ458770 TUS458770:TUV458770 UEO458770:UER458770 UOK458770:UON458770 UYG458770:UYJ458770 VIC458770:VIF458770 VRY458770:VSB458770 WBU458770:WBX458770 WLQ458770:WLT458770 WVM458770:WVP458770 E524306:H524306 JA524306:JD524306 SW524306:SZ524306 ACS524306:ACV524306 AMO524306:AMR524306 AWK524306:AWN524306 BGG524306:BGJ524306 BQC524306:BQF524306 BZY524306:CAB524306 CJU524306:CJX524306 CTQ524306:CTT524306 DDM524306:DDP524306 DNI524306:DNL524306 DXE524306:DXH524306 EHA524306:EHD524306 EQW524306:EQZ524306 FAS524306:FAV524306 FKO524306:FKR524306 FUK524306:FUN524306 GEG524306:GEJ524306 GOC524306:GOF524306 GXY524306:GYB524306 HHU524306:HHX524306 HRQ524306:HRT524306 IBM524306:IBP524306 ILI524306:ILL524306 IVE524306:IVH524306 JFA524306:JFD524306 JOW524306:JOZ524306 JYS524306:JYV524306 KIO524306:KIR524306 KSK524306:KSN524306 LCG524306:LCJ524306 LMC524306:LMF524306 LVY524306:LWB524306 MFU524306:MFX524306 MPQ524306:MPT524306 MZM524306:MZP524306 NJI524306:NJL524306 NTE524306:NTH524306 ODA524306:ODD524306 OMW524306:OMZ524306 OWS524306:OWV524306 PGO524306:PGR524306 PQK524306:PQN524306 QAG524306:QAJ524306 QKC524306:QKF524306 QTY524306:QUB524306 RDU524306:RDX524306 RNQ524306:RNT524306 RXM524306:RXP524306 SHI524306:SHL524306 SRE524306:SRH524306 TBA524306:TBD524306 TKW524306:TKZ524306 TUS524306:TUV524306 UEO524306:UER524306 UOK524306:UON524306 UYG524306:UYJ524306 VIC524306:VIF524306 VRY524306:VSB524306 WBU524306:WBX524306 WLQ524306:WLT524306 WVM524306:WVP524306 E589842:H589842 JA589842:JD589842 SW589842:SZ589842 ACS589842:ACV589842 AMO589842:AMR589842 AWK589842:AWN589842 BGG589842:BGJ589842 BQC589842:BQF589842 BZY589842:CAB589842 CJU589842:CJX589842 CTQ589842:CTT589842 DDM589842:DDP589842 DNI589842:DNL589842 DXE589842:DXH589842 EHA589842:EHD589842 EQW589842:EQZ589842 FAS589842:FAV589842 FKO589842:FKR589842 FUK589842:FUN589842 GEG589842:GEJ589842 GOC589842:GOF589842 GXY589842:GYB589842 HHU589842:HHX589842 HRQ589842:HRT589842 IBM589842:IBP589842 ILI589842:ILL589842 IVE589842:IVH589842 JFA589842:JFD589842 JOW589842:JOZ589842 JYS589842:JYV589842 KIO589842:KIR589842 KSK589842:KSN589842 LCG589842:LCJ589842 LMC589842:LMF589842 LVY589842:LWB589842 MFU589842:MFX589842 MPQ589842:MPT589842 MZM589842:MZP589842 NJI589842:NJL589842 NTE589842:NTH589842 ODA589842:ODD589842 OMW589842:OMZ589842 OWS589842:OWV589842 PGO589842:PGR589842 PQK589842:PQN589842 QAG589842:QAJ589842 QKC589842:QKF589842 QTY589842:QUB589842 RDU589842:RDX589842 RNQ589842:RNT589842 RXM589842:RXP589842 SHI589842:SHL589842 SRE589842:SRH589842 TBA589842:TBD589842 TKW589842:TKZ589842 TUS589842:TUV589842 UEO589842:UER589842 UOK589842:UON589842 UYG589842:UYJ589842 VIC589842:VIF589842 VRY589842:VSB589842 WBU589842:WBX589842 WLQ589842:WLT589842 WVM589842:WVP589842 E655378:H655378 JA655378:JD655378 SW655378:SZ655378 ACS655378:ACV655378 AMO655378:AMR655378 AWK655378:AWN655378 BGG655378:BGJ655378 BQC655378:BQF655378 BZY655378:CAB655378 CJU655378:CJX655378 CTQ655378:CTT655378 DDM655378:DDP655378 DNI655378:DNL655378 DXE655378:DXH655378 EHA655378:EHD655378 EQW655378:EQZ655378 FAS655378:FAV655378 FKO655378:FKR655378 FUK655378:FUN655378 GEG655378:GEJ655378 GOC655378:GOF655378 GXY655378:GYB655378 HHU655378:HHX655378 HRQ655378:HRT655378 IBM655378:IBP655378 ILI655378:ILL655378 IVE655378:IVH655378 JFA655378:JFD655378 JOW655378:JOZ655378 JYS655378:JYV655378 KIO655378:KIR655378 KSK655378:KSN655378 LCG655378:LCJ655378 LMC655378:LMF655378 LVY655378:LWB655378 MFU655378:MFX655378 MPQ655378:MPT655378 MZM655378:MZP655378 NJI655378:NJL655378 NTE655378:NTH655378 ODA655378:ODD655378 OMW655378:OMZ655378 OWS655378:OWV655378 PGO655378:PGR655378 PQK655378:PQN655378 QAG655378:QAJ655378 QKC655378:QKF655378 QTY655378:QUB655378 RDU655378:RDX655378 RNQ655378:RNT655378 RXM655378:RXP655378 SHI655378:SHL655378 SRE655378:SRH655378 TBA655378:TBD655378 TKW655378:TKZ655378 TUS655378:TUV655378 UEO655378:UER655378 UOK655378:UON655378 UYG655378:UYJ655378 VIC655378:VIF655378 VRY655378:VSB655378 WBU655378:WBX655378 WLQ655378:WLT655378 WVM655378:WVP655378 E720914:H720914 JA720914:JD720914 SW720914:SZ720914 ACS720914:ACV720914 AMO720914:AMR720914 AWK720914:AWN720914 BGG720914:BGJ720914 BQC720914:BQF720914 BZY720914:CAB720914 CJU720914:CJX720914 CTQ720914:CTT720914 DDM720914:DDP720914 DNI720914:DNL720914 DXE720914:DXH720914 EHA720914:EHD720914 EQW720914:EQZ720914 FAS720914:FAV720914 FKO720914:FKR720914 FUK720914:FUN720914 GEG720914:GEJ720914 GOC720914:GOF720914 GXY720914:GYB720914 HHU720914:HHX720914 HRQ720914:HRT720914 IBM720914:IBP720914 ILI720914:ILL720914 IVE720914:IVH720914 JFA720914:JFD720914 JOW720914:JOZ720914 JYS720914:JYV720914 KIO720914:KIR720914 KSK720914:KSN720914 LCG720914:LCJ720914 LMC720914:LMF720914 LVY720914:LWB720914 MFU720914:MFX720914 MPQ720914:MPT720914 MZM720914:MZP720914 NJI720914:NJL720914 NTE720914:NTH720914 ODA720914:ODD720914 OMW720914:OMZ720914 OWS720914:OWV720914 PGO720914:PGR720914 PQK720914:PQN720914 QAG720914:QAJ720914 QKC720914:QKF720914 QTY720914:QUB720914 RDU720914:RDX720914 RNQ720914:RNT720914 RXM720914:RXP720914 SHI720914:SHL720914 SRE720914:SRH720914 TBA720914:TBD720914 TKW720914:TKZ720914 TUS720914:TUV720914 UEO720914:UER720914 UOK720914:UON720914 UYG720914:UYJ720914 VIC720914:VIF720914 VRY720914:VSB720914 WBU720914:WBX720914 WLQ720914:WLT720914 WVM720914:WVP720914 E786450:H786450 JA786450:JD786450 SW786450:SZ786450 ACS786450:ACV786450 AMO786450:AMR786450 AWK786450:AWN786450 BGG786450:BGJ786450 BQC786450:BQF786450 BZY786450:CAB786450 CJU786450:CJX786450 CTQ786450:CTT786450 DDM786450:DDP786450 DNI786450:DNL786450 DXE786450:DXH786450 EHA786450:EHD786450 EQW786450:EQZ786450 FAS786450:FAV786450 FKO786450:FKR786450 FUK786450:FUN786450 GEG786450:GEJ786450 GOC786450:GOF786450 GXY786450:GYB786450 HHU786450:HHX786450 HRQ786450:HRT786450 IBM786450:IBP786450 ILI786450:ILL786450 IVE786450:IVH786450 JFA786450:JFD786450 JOW786450:JOZ786450 JYS786450:JYV786450 KIO786450:KIR786450 KSK786450:KSN786450 LCG786450:LCJ786450 LMC786450:LMF786450 LVY786450:LWB786450 MFU786450:MFX786450 MPQ786450:MPT786450 MZM786450:MZP786450 NJI786450:NJL786450 NTE786450:NTH786450 ODA786450:ODD786450 OMW786450:OMZ786450 OWS786450:OWV786450 PGO786450:PGR786450 PQK786450:PQN786450 QAG786450:QAJ786450 QKC786450:QKF786450 QTY786450:QUB786450 RDU786450:RDX786450 RNQ786450:RNT786450 RXM786450:RXP786450 SHI786450:SHL786450 SRE786450:SRH786450 TBA786450:TBD786450 TKW786450:TKZ786450 TUS786450:TUV786450 UEO786450:UER786450 UOK786450:UON786450 UYG786450:UYJ786450 VIC786450:VIF786450 VRY786450:VSB786450 WBU786450:WBX786450 WLQ786450:WLT786450 WVM786450:WVP786450 E851986:H851986 JA851986:JD851986 SW851986:SZ851986 ACS851986:ACV851986 AMO851986:AMR851986 AWK851986:AWN851986 BGG851986:BGJ851986 BQC851986:BQF851986 BZY851986:CAB851986 CJU851986:CJX851986 CTQ851986:CTT851986 DDM851986:DDP851986 DNI851986:DNL851986 DXE851986:DXH851986 EHA851986:EHD851986 EQW851986:EQZ851986 FAS851986:FAV851986 FKO851986:FKR851986 FUK851986:FUN851986 GEG851986:GEJ851986 GOC851986:GOF851986 GXY851986:GYB851986 HHU851986:HHX851986 HRQ851986:HRT851986 IBM851986:IBP851986 ILI851986:ILL851986 IVE851986:IVH851986 JFA851986:JFD851986 JOW851986:JOZ851986 JYS851986:JYV851986 KIO851986:KIR851986 KSK851986:KSN851986 LCG851986:LCJ851986 LMC851986:LMF851986 LVY851986:LWB851986 MFU851986:MFX851986 MPQ851986:MPT851986 MZM851986:MZP851986 NJI851986:NJL851986 NTE851986:NTH851986 ODA851986:ODD851986 OMW851986:OMZ851986 OWS851986:OWV851986 PGO851986:PGR851986 PQK851986:PQN851986 QAG851986:QAJ851986 QKC851986:QKF851986 QTY851986:QUB851986 RDU851986:RDX851986 RNQ851986:RNT851986 RXM851986:RXP851986 SHI851986:SHL851986 SRE851986:SRH851986 TBA851986:TBD851986 TKW851986:TKZ851986 TUS851986:TUV851986 UEO851986:UER851986 UOK851986:UON851986 UYG851986:UYJ851986 VIC851986:VIF851986 VRY851986:VSB851986 WBU851986:WBX851986 WLQ851986:WLT851986 WVM851986:WVP851986 E917522:H917522 JA917522:JD917522 SW917522:SZ917522 ACS917522:ACV917522 AMO917522:AMR917522 AWK917522:AWN917522 BGG917522:BGJ917522 BQC917522:BQF917522 BZY917522:CAB917522 CJU917522:CJX917522 CTQ917522:CTT917522 DDM917522:DDP917522 DNI917522:DNL917522 DXE917522:DXH917522 EHA917522:EHD917522 EQW917522:EQZ917522 FAS917522:FAV917522 FKO917522:FKR917522 FUK917522:FUN917522 GEG917522:GEJ917522 GOC917522:GOF917522 GXY917522:GYB917522 HHU917522:HHX917522 HRQ917522:HRT917522 IBM917522:IBP917522 ILI917522:ILL917522 IVE917522:IVH917522 JFA917522:JFD917522 JOW917522:JOZ917522 JYS917522:JYV917522 KIO917522:KIR917522 KSK917522:KSN917522 LCG917522:LCJ917522 LMC917522:LMF917522 LVY917522:LWB917522 MFU917522:MFX917522 MPQ917522:MPT917522 MZM917522:MZP917522 NJI917522:NJL917522 NTE917522:NTH917522 ODA917522:ODD917522 OMW917522:OMZ917522 OWS917522:OWV917522 PGO917522:PGR917522 PQK917522:PQN917522 QAG917522:QAJ917522 QKC917522:QKF917522 QTY917522:QUB917522 RDU917522:RDX917522 RNQ917522:RNT917522 RXM917522:RXP917522 SHI917522:SHL917522 SRE917522:SRH917522 TBA917522:TBD917522 TKW917522:TKZ917522 TUS917522:TUV917522 UEO917522:UER917522 UOK917522:UON917522 UYG917522:UYJ917522 VIC917522:VIF917522 VRY917522:VSB917522 WBU917522:WBX917522 WLQ917522:WLT917522 WVM917522:WVP917522 E983058:H983058 JA983058:JD983058 SW983058:SZ983058 ACS983058:ACV983058 AMO983058:AMR983058 AWK983058:AWN983058 BGG983058:BGJ983058 BQC983058:BQF983058 BZY983058:CAB983058 CJU983058:CJX983058 CTQ983058:CTT983058 DDM983058:DDP983058 DNI983058:DNL983058 DXE983058:DXH983058 EHA983058:EHD983058 EQW983058:EQZ983058 FAS983058:FAV983058 FKO983058:FKR983058 FUK983058:FUN983058 GEG983058:GEJ983058 GOC983058:GOF983058 GXY983058:GYB983058 HHU983058:HHX983058 HRQ983058:HRT983058 IBM983058:IBP983058 ILI983058:ILL983058 IVE983058:IVH983058 JFA983058:JFD983058 JOW983058:JOZ983058 JYS983058:JYV983058 KIO983058:KIR983058 KSK983058:KSN983058 LCG983058:LCJ983058 LMC983058:LMF983058 LVY983058:LWB983058 MFU983058:MFX983058 MPQ983058:MPT983058 MZM983058:MZP983058 NJI983058:NJL983058 NTE983058:NTH983058 ODA983058:ODD983058 OMW983058:OMZ983058 OWS983058:OWV983058 PGO983058:PGR983058 PQK983058:PQN983058 QAG983058:QAJ983058 QKC983058:QKF983058 QTY983058:QUB983058 RDU983058:RDX983058 RNQ983058:RNT983058 RXM983058:RXP983058 SHI983058:SHL983058 SRE983058:SRH983058 TBA983058:TBD983058 TKW983058:TKZ983058 TUS983058:TUV983058 UEO983058:UER983058 UOK983058:UON983058 UYG983058:UYJ983058 VIC983058:VIF983058 VRY983058:VSB983058 WBU983058:WBX983058 WLQ983058:WLT983058 WVM983058:WVP983058 E25:H25 JA25:JD25 SW25:SZ25 ACS25:ACV25 AMO25:AMR25 AWK25:AWN25 BGG25:BGJ25 BQC25:BQF25 BZY25:CAB25 CJU25:CJX25 CTQ25:CTT25 DDM25:DDP25 DNI25:DNL25 DXE25:DXH25 EHA25:EHD25 EQW25:EQZ25 FAS25:FAV25 FKO25:FKR25 FUK25:FUN25 GEG25:GEJ25 GOC25:GOF25 GXY25:GYB25 HHU25:HHX25 HRQ25:HRT25 IBM25:IBP25 ILI25:ILL25 IVE25:IVH25 JFA25:JFD25 JOW25:JOZ25 JYS25:JYV25 KIO25:KIR25 KSK25:KSN25 LCG25:LCJ25 LMC25:LMF25 LVY25:LWB25 MFU25:MFX25 MPQ25:MPT25 MZM25:MZP25 NJI25:NJL25 NTE25:NTH25 ODA25:ODD25 OMW25:OMZ25 OWS25:OWV25 PGO25:PGR25 PQK25:PQN25 QAG25:QAJ25 QKC25:QKF25 QTY25:QUB25 RDU25:RDX25 RNQ25:RNT25 RXM25:RXP25 SHI25:SHL25 SRE25:SRH25 TBA25:TBD25 TKW25:TKZ25 TUS25:TUV25 UEO25:UER25 UOK25:UON25 UYG25:UYJ25 VIC25:VIF25 VRY25:VSB25 WBU25:WBX25 WLQ25:WLT25 WVM25:WVP25 E65561:H65561 JA65561:JD65561 SW65561:SZ65561 ACS65561:ACV65561 AMO65561:AMR65561 AWK65561:AWN65561 BGG65561:BGJ65561 BQC65561:BQF65561 BZY65561:CAB65561 CJU65561:CJX65561 CTQ65561:CTT65561 DDM65561:DDP65561 DNI65561:DNL65561 DXE65561:DXH65561 EHA65561:EHD65561 EQW65561:EQZ65561 FAS65561:FAV65561 FKO65561:FKR65561 FUK65561:FUN65561 GEG65561:GEJ65561 GOC65561:GOF65561 GXY65561:GYB65561 HHU65561:HHX65561 HRQ65561:HRT65561 IBM65561:IBP65561 ILI65561:ILL65561 IVE65561:IVH65561 JFA65561:JFD65561 JOW65561:JOZ65561 JYS65561:JYV65561 KIO65561:KIR65561 KSK65561:KSN65561 LCG65561:LCJ65561 LMC65561:LMF65561 LVY65561:LWB65561 MFU65561:MFX65561 MPQ65561:MPT65561 MZM65561:MZP65561 NJI65561:NJL65561 NTE65561:NTH65561 ODA65561:ODD65561 OMW65561:OMZ65561 OWS65561:OWV65561 PGO65561:PGR65561 PQK65561:PQN65561 QAG65561:QAJ65561 QKC65561:QKF65561 QTY65561:QUB65561 RDU65561:RDX65561 RNQ65561:RNT65561 RXM65561:RXP65561 SHI65561:SHL65561 SRE65561:SRH65561 TBA65561:TBD65561 TKW65561:TKZ65561 TUS65561:TUV65561 UEO65561:UER65561 UOK65561:UON65561 UYG65561:UYJ65561 VIC65561:VIF65561 VRY65561:VSB65561 WBU65561:WBX65561 WLQ65561:WLT65561 WVM65561:WVP65561 E131097:H131097 JA131097:JD131097 SW131097:SZ131097 ACS131097:ACV131097 AMO131097:AMR131097 AWK131097:AWN131097 BGG131097:BGJ131097 BQC131097:BQF131097 BZY131097:CAB131097 CJU131097:CJX131097 CTQ131097:CTT131097 DDM131097:DDP131097 DNI131097:DNL131097 DXE131097:DXH131097 EHA131097:EHD131097 EQW131097:EQZ131097 FAS131097:FAV131097 FKO131097:FKR131097 FUK131097:FUN131097 GEG131097:GEJ131097 GOC131097:GOF131097 GXY131097:GYB131097 HHU131097:HHX131097 HRQ131097:HRT131097 IBM131097:IBP131097 ILI131097:ILL131097 IVE131097:IVH131097 JFA131097:JFD131097 JOW131097:JOZ131097 JYS131097:JYV131097 KIO131097:KIR131097 KSK131097:KSN131097 LCG131097:LCJ131097 LMC131097:LMF131097 LVY131097:LWB131097 MFU131097:MFX131097 MPQ131097:MPT131097 MZM131097:MZP131097 NJI131097:NJL131097 NTE131097:NTH131097 ODA131097:ODD131097 OMW131097:OMZ131097 OWS131097:OWV131097 PGO131097:PGR131097 PQK131097:PQN131097 QAG131097:QAJ131097 QKC131097:QKF131097 QTY131097:QUB131097 RDU131097:RDX131097 RNQ131097:RNT131097 RXM131097:RXP131097 SHI131097:SHL131097 SRE131097:SRH131097 TBA131097:TBD131097 TKW131097:TKZ131097 TUS131097:TUV131097 UEO131097:UER131097 UOK131097:UON131097 UYG131097:UYJ131097 VIC131097:VIF131097 VRY131097:VSB131097 WBU131097:WBX131097 WLQ131097:WLT131097 WVM131097:WVP131097 E196633:H196633 JA196633:JD196633 SW196633:SZ196633 ACS196633:ACV196633 AMO196633:AMR196633 AWK196633:AWN196633 BGG196633:BGJ196633 BQC196633:BQF196633 BZY196633:CAB196633 CJU196633:CJX196633 CTQ196633:CTT196633 DDM196633:DDP196633 DNI196633:DNL196633 DXE196633:DXH196633 EHA196633:EHD196633 EQW196633:EQZ196633 FAS196633:FAV196633 FKO196633:FKR196633 FUK196633:FUN196633 GEG196633:GEJ196633 GOC196633:GOF196633 GXY196633:GYB196633 HHU196633:HHX196633 HRQ196633:HRT196633 IBM196633:IBP196633 ILI196633:ILL196633 IVE196633:IVH196633 JFA196633:JFD196633 JOW196633:JOZ196633 JYS196633:JYV196633 KIO196633:KIR196633 KSK196633:KSN196633 LCG196633:LCJ196633 LMC196633:LMF196633 LVY196633:LWB196633 MFU196633:MFX196633 MPQ196633:MPT196633 MZM196633:MZP196633 NJI196633:NJL196633 NTE196633:NTH196633 ODA196633:ODD196633 OMW196633:OMZ196633 OWS196633:OWV196633 PGO196633:PGR196633 PQK196633:PQN196633 QAG196633:QAJ196633 QKC196633:QKF196633 QTY196633:QUB196633 RDU196633:RDX196633 RNQ196633:RNT196633 RXM196633:RXP196633 SHI196633:SHL196633 SRE196633:SRH196633 TBA196633:TBD196633 TKW196633:TKZ196633 TUS196633:TUV196633 UEO196633:UER196633 UOK196633:UON196633 UYG196633:UYJ196633 VIC196633:VIF196633 VRY196633:VSB196633 WBU196633:WBX196633 WLQ196633:WLT196633 WVM196633:WVP196633 E262169:H262169 JA262169:JD262169 SW262169:SZ262169 ACS262169:ACV262169 AMO262169:AMR262169 AWK262169:AWN262169 BGG262169:BGJ262169 BQC262169:BQF262169 BZY262169:CAB262169 CJU262169:CJX262169 CTQ262169:CTT262169 DDM262169:DDP262169 DNI262169:DNL262169 DXE262169:DXH262169 EHA262169:EHD262169 EQW262169:EQZ262169 FAS262169:FAV262169 FKO262169:FKR262169 FUK262169:FUN262169 GEG262169:GEJ262169 GOC262169:GOF262169 GXY262169:GYB262169 HHU262169:HHX262169 HRQ262169:HRT262169 IBM262169:IBP262169 ILI262169:ILL262169 IVE262169:IVH262169 JFA262169:JFD262169 JOW262169:JOZ262169 JYS262169:JYV262169 KIO262169:KIR262169 KSK262169:KSN262169 LCG262169:LCJ262169 LMC262169:LMF262169 LVY262169:LWB262169 MFU262169:MFX262169 MPQ262169:MPT262169 MZM262169:MZP262169 NJI262169:NJL262169 NTE262169:NTH262169 ODA262169:ODD262169 OMW262169:OMZ262169 OWS262169:OWV262169 PGO262169:PGR262169 PQK262169:PQN262169 QAG262169:QAJ262169 QKC262169:QKF262169 QTY262169:QUB262169 RDU262169:RDX262169 RNQ262169:RNT262169 RXM262169:RXP262169 SHI262169:SHL262169 SRE262169:SRH262169 TBA262169:TBD262169 TKW262169:TKZ262169 TUS262169:TUV262169 UEO262169:UER262169 UOK262169:UON262169 UYG262169:UYJ262169 VIC262169:VIF262169 VRY262169:VSB262169 WBU262169:WBX262169 WLQ262169:WLT262169 WVM262169:WVP262169 E327705:H327705 JA327705:JD327705 SW327705:SZ327705 ACS327705:ACV327705 AMO327705:AMR327705 AWK327705:AWN327705 BGG327705:BGJ327705 BQC327705:BQF327705 BZY327705:CAB327705 CJU327705:CJX327705 CTQ327705:CTT327705 DDM327705:DDP327705 DNI327705:DNL327705 DXE327705:DXH327705 EHA327705:EHD327705 EQW327705:EQZ327705 FAS327705:FAV327705 FKO327705:FKR327705 FUK327705:FUN327705 GEG327705:GEJ327705 GOC327705:GOF327705 GXY327705:GYB327705 HHU327705:HHX327705 HRQ327705:HRT327705 IBM327705:IBP327705 ILI327705:ILL327705 IVE327705:IVH327705 JFA327705:JFD327705 JOW327705:JOZ327705 JYS327705:JYV327705 KIO327705:KIR327705 KSK327705:KSN327705 LCG327705:LCJ327705 LMC327705:LMF327705 LVY327705:LWB327705 MFU327705:MFX327705 MPQ327705:MPT327705 MZM327705:MZP327705 NJI327705:NJL327705 NTE327705:NTH327705 ODA327705:ODD327705 OMW327705:OMZ327705 OWS327705:OWV327705 PGO327705:PGR327705 PQK327705:PQN327705 QAG327705:QAJ327705 QKC327705:QKF327705 QTY327705:QUB327705 RDU327705:RDX327705 RNQ327705:RNT327705 RXM327705:RXP327705 SHI327705:SHL327705 SRE327705:SRH327705 TBA327705:TBD327705 TKW327705:TKZ327705 TUS327705:TUV327705 UEO327705:UER327705 UOK327705:UON327705 UYG327705:UYJ327705 VIC327705:VIF327705 VRY327705:VSB327705 WBU327705:WBX327705 WLQ327705:WLT327705 WVM327705:WVP327705 E393241:H393241 JA393241:JD393241 SW393241:SZ393241 ACS393241:ACV393241 AMO393241:AMR393241 AWK393241:AWN393241 BGG393241:BGJ393241 BQC393241:BQF393241 BZY393241:CAB393241 CJU393241:CJX393241 CTQ393241:CTT393241 DDM393241:DDP393241 DNI393241:DNL393241 DXE393241:DXH393241 EHA393241:EHD393241 EQW393241:EQZ393241 FAS393241:FAV393241 FKO393241:FKR393241 FUK393241:FUN393241 GEG393241:GEJ393241 GOC393241:GOF393241 GXY393241:GYB393241 HHU393241:HHX393241 HRQ393241:HRT393241 IBM393241:IBP393241 ILI393241:ILL393241 IVE393241:IVH393241 JFA393241:JFD393241 JOW393241:JOZ393241 JYS393241:JYV393241 KIO393241:KIR393241 KSK393241:KSN393241 LCG393241:LCJ393241 LMC393241:LMF393241 LVY393241:LWB393241 MFU393241:MFX393241 MPQ393241:MPT393241 MZM393241:MZP393241 NJI393241:NJL393241 NTE393241:NTH393241 ODA393241:ODD393241 OMW393241:OMZ393241 OWS393241:OWV393241 PGO393241:PGR393241 PQK393241:PQN393241 QAG393241:QAJ393241 QKC393241:QKF393241 QTY393241:QUB393241 RDU393241:RDX393241 RNQ393241:RNT393241 RXM393241:RXP393241 SHI393241:SHL393241 SRE393241:SRH393241 TBA393241:TBD393241 TKW393241:TKZ393241 TUS393241:TUV393241 UEO393241:UER393241 UOK393241:UON393241 UYG393241:UYJ393241 VIC393241:VIF393241 VRY393241:VSB393241 WBU393241:WBX393241 WLQ393241:WLT393241 WVM393241:WVP393241 E458777:H458777 JA458777:JD458777 SW458777:SZ458777 ACS458777:ACV458777 AMO458777:AMR458777 AWK458777:AWN458777 BGG458777:BGJ458777 BQC458777:BQF458777 BZY458777:CAB458777 CJU458777:CJX458777 CTQ458777:CTT458777 DDM458777:DDP458777 DNI458777:DNL458777 DXE458777:DXH458777 EHA458777:EHD458777 EQW458777:EQZ458777 FAS458777:FAV458777 FKO458777:FKR458777 FUK458777:FUN458777 GEG458777:GEJ458777 GOC458777:GOF458777 GXY458777:GYB458777 HHU458777:HHX458777 HRQ458777:HRT458777 IBM458777:IBP458777 ILI458777:ILL458777 IVE458777:IVH458777 JFA458777:JFD458777 JOW458777:JOZ458777 JYS458777:JYV458777 KIO458777:KIR458777 KSK458777:KSN458777 LCG458777:LCJ458777 LMC458777:LMF458777 LVY458777:LWB458777 MFU458777:MFX458777 MPQ458777:MPT458777 MZM458777:MZP458777 NJI458777:NJL458777 NTE458777:NTH458777 ODA458777:ODD458777 OMW458777:OMZ458777 OWS458777:OWV458777 PGO458777:PGR458777 PQK458777:PQN458777 QAG458777:QAJ458777 QKC458777:QKF458777 QTY458777:QUB458777 RDU458777:RDX458777 RNQ458777:RNT458777 RXM458777:RXP458777 SHI458777:SHL458777 SRE458777:SRH458777 TBA458777:TBD458777 TKW458777:TKZ458777 TUS458777:TUV458777 UEO458777:UER458777 UOK458777:UON458777 UYG458777:UYJ458777 VIC458777:VIF458777 VRY458777:VSB458777 WBU458777:WBX458777 WLQ458777:WLT458777 WVM458777:WVP458777 E524313:H524313 JA524313:JD524313 SW524313:SZ524313 ACS524313:ACV524313 AMO524313:AMR524313 AWK524313:AWN524313 BGG524313:BGJ524313 BQC524313:BQF524313 BZY524313:CAB524313 CJU524313:CJX524313 CTQ524313:CTT524313 DDM524313:DDP524313 DNI524313:DNL524313 DXE524313:DXH524313 EHA524313:EHD524313 EQW524313:EQZ524313 FAS524313:FAV524313 FKO524313:FKR524313 FUK524313:FUN524313 GEG524313:GEJ524313 GOC524313:GOF524313 GXY524313:GYB524313 HHU524313:HHX524313 HRQ524313:HRT524313 IBM524313:IBP524313 ILI524313:ILL524313 IVE524313:IVH524313 JFA524313:JFD524313 JOW524313:JOZ524313 JYS524313:JYV524313 KIO524313:KIR524313 KSK524313:KSN524313 LCG524313:LCJ524313 LMC524313:LMF524313 LVY524313:LWB524313 MFU524313:MFX524313 MPQ524313:MPT524313 MZM524313:MZP524313 NJI524313:NJL524313 NTE524313:NTH524313 ODA524313:ODD524313 OMW524313:OMZ524313 OWS524313:OWV524313 PGO524313:PGR524313 PQK524313:PQN524313 QAG524313:QAJ524313 QKC524313:QKF524313 QTY524313:QUB524313 RDU524313:RDX524313 RNQ524313:RNT524313 RXM524313:RXP524313 SHI524313:SHL524313 SRE524313:SRH524313 TBA524313:TBD524313 TKW524313:TKZ524313 TUS524313:TUV524313 UEO524313:UER524313 UOK524313:UON524313 UYG524313:UYJ524313 VIC524313:VIF524313 VRY524313:VSB524313 WBU524313:WBX524313 WLQ524313:WLT524313 WVM524313:WVP524313 E589849:H589849 JA589849:JD589849 SW589849:SZ589849 ACS589849:ACV589849 AMO589849:AMR589849 AWK589849:AWN589849 BGG589849:BGJ589849 BQC589849:BQF589849 BZY589849:CAB589849 CJU589849:CJX589849 CTQ589849:CTT589849 DDM589849:DDP589849 DNI589849:DNL589849 DXE589849:DXH589849 EHA589849:EHD589849 EQW589849:EQZ589849 FAS589849:FAV589849 FKO589849:FKR589849 FUK589849:FUN589849 GEG589849:GEJ589849 GOC589849:GOF589849 GXY589849:GYB589849 HHU589849:HHX589849 HRQ589849:HRT589849 IBM589849:IBP589849 ILI589849:ILL589849 IVE589849:IVH589849 JFA589849:JFD589849 JOW589849:JOZ589849 JYS589849:JYV589849 KIO589849:KIR589849 KSK589849:KSN589849 LCG589849:LCJ589849 LMC589849:LMF589849 LVY589849:LWB589849 MFU589849:MFX589849 MPQ589849:MPT589849 MZM589849:MZP589849 NJI589849:NJL589849 NTE589849:NTH589849 ODA589849:ODD589849 OMW589849:OMZ589849 OWS589849:OWV589849 PGO589849:PGR589849 PQK589849:PQN589849 QAG589849:QAJ589849 QKC589849:QKF589849 QTY589849:QUB589849 RDU589849:RDX589849 RNQ589849:RNT589849 RXM589849:RXP589849 SHI589849:SHL589849 SRE589849:SRH589849 TBA589849:TBD589849 TKW589849:TKZ589849 TUS589849:TUV589849 UEO589849:UER589849 UOK589849:UON589849 UYG589849:UYJ589849 VIC589849:VIF589849 VRY589849:VSB589849 WBU589849:WBX589849 WLQ589849:WLT589849 WVM589849:WVP589849 E655385:H655385 JA655385:JD655385 SW655385:SZ655385 ACS655385:ACV655385 AMO655385:AMR655385 AWK655385:AWN655385 BGG655385:BGJ655385 BQC655385:BQF655385 BZY655385:CAB655385 CJU655385:CJX655385 CTQ655385:CTT655385 DDM655385:DDP655385 DNI655385:DNL655385 DXE655385:DXH655385 EHA655385:EHD655385 EQW655385:EQZ655385 FAS655385:FAV655385 FKO655385:FKR655385 FUK655385:FUN655385 GEG655385:GEJ655385 GOC655385:GOF655385 GXY655385:GYB655385 HHU655385:HHX655385 HRQ655385:HRT655385 IBM655385:IBP655385 ILI655385:ILL655385 IVE655385:IVH655385 JFA655385:JFD655385 JOW655385:JOZ655385 JYS655385:JYV655385 KIO655385:KIR655385 KSK655385:KSN655385 LCG655385:LCJ655385 LMC655385:LMF655385 LVY655385:LWB655385 MFU655385:MFX655385 MPQ655385:MPT655385 MZM655385:MZP655385 NJI655385:NJL655385 NTE655385:NTH655385 ODA655385:ODD655385 OMW655385:OMZ655385 OWS655385:OWV655385 PGO655385:PGR655385 PQK655385:PQN655385 QAG655385:QAJ655385 QKC655385:QKF655385 QTY655385:QUB655385 RDU655385:RDX655385 RNQ655385:RNT655385 RXM655385:RXP655385 SHI655385:SHL655385 SRE655385:SRH655385 TBA655385:TBD655385 TKW655385:TKZ655385 TUS655385:TUV655385 UEO655385:UER655385 UOK655385:UON655385 UYG655385:UYJ655385 VIC655385:VIF655385 VRY655385:VSB655385 WBU655385:WBX655385 WLQ655385:WLT655385 WVM655385:WVP655385 E720921:H720921 JA720921:JD720921 SW720921:SZ720921 ACS720921:ACV720921 AMO720921:AMR720921 AWK720921:AWN720921 BGG720921:BGJ720921 BQC720921:BQF720921 BZY720921:CAB720921 CJU720921:CJX720921 CTQ720921:CTT720921 DDM720921:DDP720921 DNI720921:DNL720921 DXE720921:DXH720921 EHA720921:EHD720921 EQW720921:EQZ720921 FAS720921:FAV720921 FKO720921:FKR720921 FUK720921:FUN720921 GEG720921:GEJ720921 GOC720921:GOF720921 GXY720921:GYB720921 HHU720921:HHX720921 HRQ720921:HRT720921 IBM720921:IBP720921 ILI720921:ILL720921 IVE720921:IVH720921 JFA720921:JFD720921 JOW720921:JOZ720921 JYS720921:JYV720921 KIO720921:KIR720921 KSK720921:KSN720921 LCG720921:LCJ720921 LMC720921:LMF720921 LVY720921:LWB720921 MFU720921:MFX720921 MPQ720921:MPT720921 MZM720921:MZP720921 NJI720921:NJL720921 NTE720921:NTH720921 ODA720921:ODD720921 OMW720921:OMZ720921 OWS720921:OWV720921 PGO720921:PGR720921 PQK720921:PQN720921 QAG720921:QAJ720921 QKC720921:QKF720921 QTY720921:QUB720921 RDU720921:RDX720921 RNQ720921:RNT720921 RXM720921:RXP720921 SHI720921:SHL720921 SRE720921:SRH720921 TBA720921:TBD720921 TKW720921:TKZ720921 TUS720921:TUV720921 UEO720921:UER720921 UOK720921:UON720921 UYG720921:UYJ720921 VIC720921:VIF720921 VRY720921:VSB720921 WBU720921:WBX720921 WLQ720921:WLT720921 WVM720921:WVP720921 E786457:H786457 JA786457:JD786457 SW786457:SZ786457 ACS786457:ACV786457 AMO786457:AMR786457 AWK786457:AWN786457 BGG786457:BGJ786457 BQC786457:BQF786457 BZY786457:CAB786457 CJU786457:CJX786457 CTQ786457:CTT786457 DDM786457:DDP786457 DNI786457:DNL786457 DXE786457:DXH786457 EHA786457:EHD786457 EQW786457:EQZ786457 FAS786457:FAV786457 FKO786457:FKR786457 FUK786457:FUN786457 GEG786457:GEJ786457 GOC786457:GOF786457 GXY786457:GYB786457 HHU786457:HHX786457 HRQ786457:HRT786457 IBM786457:IBP786457 ILI786457:ILL786457 IVE786457:IVH786457 JFA786457:JFD786457 JOW786457:JOZ786457 JYS786457:JYV786457 KIO786457:KIR786457 KSK786457:KSN786457 LCG786457:LCJ786457 LMC786457:LMF786457 LVY786457:LWB786457 MFU786457:MFX786457 MPQ786457:MPT786457 MZM786457:MZP786457 NJI786457:NJL786457 NTE786457:NTH786457 ODA786457:ODD786457 OMW786457:OMZ786457 OWS786457:OWV786457 PGO786457:PGR786457 PQK786457:PQN786457 QAG786457:QAJ786457 QKC786457:QKF786457 QTY786457:QUB786457 RDU786457:RDX786457 RNQ786457:RNT786457 RXM786457:RXP786457 SHI786457:SHL786457 SRE786457:SRH786457 TBA786457:TBD786457 TKW786457:TKZ786457 TUS786457:TUV786457 UEO786457:UER786457 UOK786457:UON786457 UYG786457:UYJ786457 VIC786457:VIF786457 VRY786457:VSB786457 WBU786457:WBX786457 WLQ786457:WLT786457 WVM786457:WVP786457 E851993:H851993 JA851993:JD851993 SW851993:SZ851993 ACS851993:ACV851993 AMO851993:AMR851993 AWK851993:AWN851993 BGG851993:BGJ851993 BQC851993:BQF851993 BZY851993:CAB851993 CJU851993:CJX851993 CTQ851993:CTT851993 DDM851993:DDP851993 DNI851993:DNL851993 DXE851993:DXH851993 EHA851993:EHD851993 EQW851993:EQZ851993 FAS851993:FAV851993 FKO851993:FKR851993 FUK851993:FUN851993 GEG851993:GEJ851993 GOC851993:GOF851993 GXY851993:GYB851993 HHU851993:HHX851993 HRQ851993:HRT851993 IBM851993:IBP851993 ILI851993:ILL851993 IVE851993:IVH851993 JFA851993:JFD851993 JOW851993:JOZ851993 JYS851993:JYV851993 KIO851993:KIR851993 KSK851993:KSN851993 LCG851993:LCJ851993 LMC851993:LMF851993 LVY851993:LWB851993 MFU851993:MFX851993 MPQ851993:MPT851993 MZM851993:MZP851993 NJI851993:NJL851993 NTE851993:NTH851993 ODA851993:ODD851993 OMW851993:OMZ851993 OWS851993:OWV851993 PGO851993:PGR851993 PQK851993:PQN851993 QAG851993:QAJ851993 QKC851993:QKF851993 QTY851993:QUB851993 RDU851993:RDX851993 RNQ851993:RNT851993 RXM851993:RXP851993 SHI851993:SHL851993 SRE851993:SRH851993 TBA851993:TBD851993 TKW851993:TKZ851993 TUS851993:TUV851993 UEO851993:UER851993 UOK851993:UON851993 UYG851993:UYJ851993 VIC851993:VIF851993 VRY851993:VSB851993 WBU851993:WBX851993 WLQ851993:WLT851993 WVM851993:WVP851993 E917529:H917529 JA917529:JD917529 SW917529:SZ917529 ACS917529:ACV917529 AMO917529:AMR917529 AWK917529:AWN917529 BGG917529:BGJ917529 BQC917529:BQF917529 BZY917529:CAB917529 CJU917529:CJX917529 CTQ917529:CTT917529 DDM917529:DDP917529 DNI917529:DNL917529 DXE917529:DXH917529 EHA917529:EHD917529 EQW917529:EQZ917529 FAS917529:FAV917529 FKO917529:FKR917529 FUK917529:FUN917529 GEG917529:GEJ917529 GOC917529:GOF917529 GXY917529:GYB917529 HHU917529:HHX917529 HRQ917529:HRT917529 IBM917529:IBP917529 ILI917529:ILL917529 IVE917529:IVH917529 JFA917529:JFD917529 JOW917529:JOZ917529 JYS917529:JYV917529 KIO917529:KIR917529 KSK917529:KSN917529 LCG917529:LCJ917529 LMC917529:LMF917529 LVY917529:LWB917529 MFU917529:MFX917529 MPQ917529:MPT917529 MZM917529:MZP917529 NJI917529:NJL917529 NTE917529:NTH917529 ODA917529:ODD917529 OMW917529:OMZ917529 OWS917529:OWV917529 PGO917529:PGR917529 PQK917529:PQN917529 QAG917529:QAJ917529 QKC917529:QKF917529 QTY917529:QUB917529 RDU917529:RDX917529 RNQ917529:RNT917529 RXM917529:RXP917529 SHI917529:SHL917529 SRE917529:SRH917529 TBA917529:TBD917529 TKW917529:TKZ917529 TUS917529:TUV917529 UEO917529:UER917529 UOK917529:UON917529 UYG917529:UYJ917529 VIC917529:VIF917529 VRY917529:VSB917529 WBU917529:WBX917529 WLQ917529:WLT917529 WVM917529:WVP917529 E983065:H983065 JA983065:JD983065 SW983065:SZ983065 ACS983065:ACV983065 AMO983065:AMR983065 AWK983065:AWN983065 BGG983065:BGJ983065 BQC983065:BQF983065 BZY983065:CAB983065 CJU983065:CJX983065 CTQ983065:CTT983065 DDM983065:DDP983065 DNI983065:DNL983065 DXE983065:DXH983065 EHA983065:EHD983065 EQW983065:EQZ983065 FAS983065:FAV983065 FKO983065:FKR983065 FUK983065:FUN983065 GEG983065:GEJ983065 GOC983065:GOF983065 GXY983065:GYB983065 HHU983065:HHX983065 HRQ983065:HRT983065 IBM983065:IBP983065 ILI983065:ILL983065 IVE983065:IVH983065 JFA983065:JFD983065 JOW983065:JOZ983065 JYS983065:JYV983065 KIO983065:KIR983065 KSK983065:KSN983065 LCG983065:LCJ983065 LMC983065:LMF983065 LVY983065:LWB983065 MFU983065:MFX983065 MPQ983065:MPT983065 MZM983065:MZP983065 NJI983065:NJL983065 NTE983065:NTH983065 ODA983065:ODD983065 OMW983065:OMZ983065 OWS983065:OWV983065 PGO983065:PGR983065 PQK983065:PQN983065 QAG983065:QAJ983065 QKC983065:QKF983065 QTY983065:QUB983065 RDU983065:RDX983065 RNQ983065:RNT983065 RXM983065:RXP983065 SHI983065:SHL983065 SRE983065:SRH983065 TBA983065:TBD983065 TKW983065:TKZ983065 TUS983065:TUV983065 UEO983065:UER983065 UOK983065:UON983065 UYG983065:UYJ983065 VIC983065:VIF983065 VRY983065:VSB983065 WBU983065:WBX983065 WLQ983065:WLT983065 WVM983065:WVP983065 E23:H23 JA23:JD23 SW23:SZ23 ACS23:ACV23 AMO23:AMR23 AWK23:AWN23 BGG23:BGJ23 BQC23:BQF23 BZY23:CAB23 CJU23:CJX23 CTQ23:CTT23 DDM23:DDP23 DNI23:DNL23 DXE23:DXH23 EHA23:EHD23 EQW23:EQZ23 FAS23:FAV23 FKO23:FKR23 FUK23:FUN23 GEG23:GEJ23 GOC23:GOF23 GXY23:GYB23 HHU23:HHX23 HRQ23:HRT23 IBM23:IBP23 ILI23:ILL23 IVE23:IVH23 JFA23:JFD23 JOW23:JOZ23 JYS23:JYV23 KIO23:KIR23 KSK23:KSN23 LCG23:LCJ23 LMC23:LMF23 LVY23:LWB23 MFU23:MFX23 MPQ23:MPT23 MZM23:MZP23 NJI23:NJL23 NTE23:NTH23 ODA23:ODD23 OMW23:OMZ23 OWS23:OWV23 PGO23:PGR23 PQK23:PQN23 QAG23:QAJ23 QKC23:QKF23 QTY23:QUB23 RDU23:RDX23 RNQ23:RNT23 RXM23:RXP23 SHI23:SHL23 SRE23:SRH23 TBA23:TBD23 TKW23:TKZ23 TUS23:TUV23 UEO23:UER23 UOK23:UON23 UYG23:UYJ23 VIC23:VIF23 VRY23:VSB23 WBU23:WBX23 WLQ23:WLT23 WVM23:WVP23 E65559:H65559 JA65559:JD65559 SW65559:SZ65559 ACS65559:ACV65559 AMO65559:AMR65559 AWK65559:AWN65559 BGG65559:BGJ65559 BQC65559:BQF65559 BZY65559:CAB65559 CJU65559:CJX65559 CTQ65559:CTT65559 DDM65559:DDP65559 DNI65559:DNL65559 DXE65559:DXH65559 EHA65559:EHD65559 EQW65559:EQZ65559 FAS65559:FAV65559 FKO65559:FKR65559 FUK65559:FUN65559 GEG65559:GEJ65559 GOC65559:GOF65559 GXY65559:GYB65559 HHU65559:HHX65559 HRQ65559:HRT65559 IBM65559:IBP65559 ILI65559:ILL65559 IVE65559:IVH65559 JFA65559:JFD65559 JOW65559:JOZ65559 JYS65559:JYV65559 KIO65559:KIR65559 KSK65559:KSN65559 LCG65559:LCJ65559 LMC65559:LMF65559 LVY65559:LWB65559 MFU65559:MFX65559 MPQ65559:MPT65559 MZM65559:MZP65559 NJI65559:NJL65559 NTE65559:NTH65559 ODA65559:ODD65559 OMW65559:OMZ65559 OWS65559:OWV65559 PGO65559:PGR65559 PQK65559:PQN65559 QAG65559:QAJ65559 QKC65559:QKF65559 QTY65559:QUB65559 RDU65559:RDX65559 RNQ65559:RNT65559 RXM65559:RXP65559 SHI65559:SHL65559 SRE65559:SRH65559 TBA65559:TBD65559 TKW65559:TKZ65559 TUS65559:TUV65559 UEO65559:UER65559 UOK65559:UON65559 UYG65559:UYJ65559 VIC65559:VIF65559 VRY65559:VSB65559 WBU65559:WBX65559 WLQ65559:WLT65559 WVM65559:WVP65559 E131095:H131095 JA131095:JD131095 SW131095:SZ131095 ACS131095:ACV131095 AMO131095:AMR131095 AWK131095:AWN131095 BGG131095:BGJ131095 BQC131095:BQF131095 BZY131095:CAB131095 CJU131095:CJX131095 CTQ131095:CTT131095 DDM131095:DDP131095 DNI131095:DNL131095 DXE131095:DXH131095 EHA131095:EHD131095 EQW131095:EQZ131095 FAS131095:FAV131095 FKO131095:FKR131095 FUK131095:FUN131095 GEG131095:GEJ131095 GOC131095:GOF131095 GXY131095:GYB131095 HHU131095:HHX131095 HRQ131095:HRT131095 IBM131095:IBP131095 ILI131095:ILL131095 IVE131095:IVH131095 JFA131095:JFD131095 JOW131095:JOZ131095 JYS131095:JYV131095 KIO131095:KIR131095 KSK131095:KSN131095 LCG131095:LCJ131095 LMC131095:LMF131095 LVY131095:LWB131095 MFU131095:MFX131095 MPQ131095:MPT131095 MZM131095:MZP131095 NJI131095:NJL131095 NTE131095:NTH131095 ODA131095:ODD131095 OMW131095:OMZ131095 OWS131095:OWV131095 PGO131095:PGR131095 PQK131095:PQN131095 QAG131095:QAJ131095 QKC131095:QKF131095 QTY131095:QUB131095 RDU131095:RDX131095 RNQ131095:RNT131095 RXM131095:RXP131095 SHI131095:SHL131095 SRE131095:SRH131095 TBA131095:TBD131095 TKW131095:TKZ131095 TUS131095:TUV131095 UEO131095:UER131095 UOK131095:UON131095 UYG131095:UYJ131095 VIC131095:VIF131095 VRY131095:VSB131095 WBU131095:WBX131095 WLQ131095:WLT131095 WVM131095:WVP131095 E196631:H196631 JA196631:JD196631 SW196631:SZ196631 ACS196631:ACV196631 AMO196631:AMR196631 AWK196631:AWN196631 BGG196631:BGJ196631 BQC196631:BQF196631 BZY196631:CAB196631 CJU196631:CJX196631 CTQ196631:CTT196631 DDM196631:DDP196631 DNI196631:DNL196631 DXE196631:DXH196631 EHA196631:EHD196631 EQW196631:EQZ196631 FAS196631:FAV196631 FKO196631:FKR196631 FUK196631:FUN196631 GEG196631:GEJ196631 GOC196631:GOF196631 GXY196631:GYB196631 HHU196631:HHX196631 HRQ196631:HRT196631 IBM196631:IBP196631 ILI196631:ILL196631 IVE196631:IVH196631 JFA196631:JFD196631 JOW196631:JOZ196631 JYS196631:JYV196631 KIO196631:KIR196631 KSK196631:KSN196631 LCG196631:LCJ196631 LMC196631:LMF196631 LVY196631:LWB196631 MFU196631:MFX196631 MPQ196631:MPT196631 MZM196631:MZP196631 NJI196631:NJL196631 NTE196631:NTH196631 ODA196631:ODD196631 OMW196631:OMZ196631 OWS196631:OWV196631 PGO196631:PGR196631 PQK196631:PQN196631 QAG196631:QAJ196631 QKC196631:QKF196631 QTY196631:QUB196631 RDU196631:RDX196631 RNQ196631:RNT196631 RXM196631:RXP196631 SHI196631:SHL196631 SRE196631:SRH196631 TBA196631:TBD196631 TKW196631:TKZ196631 TUS196631:TUV196631 UEO196631:UER196631 UOK196631:UON196631 UYG196631:UYJ196631 VIC196631:VIF196631 VRY196631:VSB196631 WBU196631:WBX196631 WLQ196631:WLT196631 WVM196631:WVP196631 E262167:H262167 JA262167:JD262167 SW262167:SZ262167 ACS262167:ACV262167 AMO262167:AMR262167 AWK262167:AWN262167 BGG262167:BGJ262167 BQC262167:BQF262167 BZY262167:CAB262167 CJU262167:CJX262167 CTQ262167:CTT262167 DDM262167:DDP262167 DNI262167:DNL262167 DXE262167:DXH262167 EHA262167:EHD262167 EQW262167:EQZ262167 FAS262167:FAV262167 FKO262167:FKR262167 FUK262167:FUN262167 GEG262167:GEJ262167 GOC262167:GOF262167 GXY262167:GYB262167 HHU262167:HHX262167 HRQ262167:HRT262167 IBM262167:IBP262167 ILI262167:ILL262167 IVE262167:IVH262167 JFA262167:JFD262167 JOW262167:JOZ262167 JYS262167:JYV262167 KIO262167:KIR262167 KSK262167:KSN262167 LCG262167:LCJ262167 LMC262167:LMF262167 LVY262167:LWB262167 MFU262167:MFX262167 MPQ262167:MPT262167 MZM262167:MZP262167 NJI262167:NJL262167 NTE262167:NTH262167 ODA262167:ODD262167 OMW262167:OMZ262167 OWS262167:OWV262167 PGO262167:PGR262167 PQK262167:PQN262167 QAG262167:QAJ262167 QKC262167:QKF262167 QTY262167:QUB262167 RDU262167:RDX262167 RNQ262167:RNT262167 RXM262167:RXP262167 SHI262167:SHL262167 SRE262167:SRH262167 TBA262167:TBD262167 TKW262167:TKZ262167 TUS262167:TUV262167 UEO262167:UER262167 UOK262167:UON262167 UYG262167:UYJ262167 VIC262167:VIF262167 VRY262167:VSB262167 WBU262167:WBX262167 WLQ262167:WLT262167 WVM262167:WVP262167 E327703:H327703 JA327703:JD327703 SW327703:SZ327703 ACS327703:ACV327703 AMO327703:AMR327703 AWK327703:AWN327703 BGG327703:BGJ327703 BQC327703:BQF327703 BZY327703:CAB327703 CJU327703:CJX327703 CTQ327703:CTT327703 DDM327703:DDP327703 DNI327703:DNL327703 DXE327703:DXH327703 EHA327703:EHD327703 EQW327703:EQZ327703 FAS327703:FAV327703 FKO327703:FKR327703 FUK327703:FUN327703 GEG327703:GEJ327703 GOC327703:GOF327703 GXY327703:GYB327703 HHU327703:HHX327703 HRQ327703:HRT327703 IBM327703:IBP327703 ILI327703:ILL327703 IVE327703:IVH327703 JFA327703:JFD327703 JOW327703:JOZ327703 JYS327703:JYV327703 KIO327703:KIR327703 KSK327703:KSN327703 LCG327703:LCJ327703 LMC327703:LMF327703 LVY327703:LWB327703 MFU327703:MFX327703 MPQ327703:MPT327703 MZM327703:MZP327703 NJI327703:NJL327703 NTE327703:NTH327703 ODA327703:ODD327703 OMW327703:OMZ327703 OWS327703:OWV327703 PGO327703:PGR327703 PQK327703:PQN327703 QAG327703:QAJ327703 QKC327703:QKF327703 QTY327703:QUB327703 RDU327703:RDX327703 RNQ327703:RNT327703 RXM327703:RXP327703 SHI327703:SHL327703 SRE327703:SRH327703 TBA327703:TBD327703 TKW327703:TKZ327703 TUS327703:TUV327703 UEO327703:UER327703 UOK327703:UON327703 UYG327703:UYJ327703 VIC327703:VIF327703 VRY327703:VSB327703 WBU327703:WBX327703 WLQ327703:WLT327703 WVM327703:WVP327703 E393239:H393239 JA393239:JD393239 SW393239:SZ393239 ACS393239:ACV393239 AMO393239:AMR393239 AWK393239:AWN393239 BGG393239:BGJ393239 BQC393239:BQF393239 BZY393239:CAB393239 CJU393239:CJX393239 CTQ393239:CTT393239 DDM393239:DDP393239 DNI393239:DNL393239 DXE393239:DXH393239 EHA393239:EHD393239 EQW393239:EQZ393239 FAS393239:FAV393239 FKO393239:FKR393239 FUK393239:FUN393239 GEG393239:GEJ393239 GOC393239:GOF393239 GXY393239:GYB393239 HHU393239:HHX393239 HRQ393239:HRT393239 IBM393239:IBP393239 ILI393239:ILL393239 IVE393239:IVH393239 JFA393239:JFD393239 JOW393239:JOZ393239 JYS393239:JYV393239 KIO393239:KIR393239 KSK393239:KSN393239 LCG393239:LCJ393239 LMC393239:LMF393239 LVY393239:LWB393239 MFU393239:MFX393239 MPQ393239:MPT393239 MZM393239:MZP393239 NJI393239:NJL393239 NTE393239:NTH393239 ODA393239:ODD393239 OMW393239:OMZ393239 OWS393239:OWV393239 PGO393239:PGR393239 PQK393239:PQN393239 QAG393239:QAJ393239 QKC393239:QKF393239 QTY393239:QUB393239 RDU393239:RDX393239 RNQ393239:RNT393239 RXM393239:RXP393239 SHI393239:SHL393239 SRE393239:SRH393239 TBA393239:TBD393239 TKW393239:TKZ393239 TUS393239:TUV393239 UEO393239:UER393239 UOK393239:UON393239 UYG393239:UYJ393239 VIC393239:VIF393239 VRY393239:VSB393239 WBU393239:WBX393239 WLQ393239:WLT393239 WVM393239:WVP393239 E458775:H458775 JA458775:JD458775 SW458775:SZ458775 ACS458775:ACV458775 AMO458775:AMR458775 AWK458775:AWN458775 BGG458775:BGJ458775 BQC458775:BQF458775 BZY458775:CAB458775 CJU458775:CJX458775 CTQ458775:CTT458775 DDM458775:DDP458775 DNI458775:DNL458775 DXE458775:DXH458775 EHA458775:EHD458775 EQW458775:EQZ458775 FAS458775:FAV458775 FKO458775:FKR458775 FUK458775:FUN458775 GEG458775:GEJ458775 GOC458775:GOF458775 GXY458775:GYB458775 HHU458775:HHX458775 HRQ458775:HRT458775 IBM458775:IBP458775 ILI458775:ILL458775 IVE458775:IVH458775 JFA458775:JFD458775 JOW458775:JOZ458775 JYS458775:JYV458775 KIO458775:KIR458775 KSK458775:KSN458775 LCG458775:LCJ458775 LMC458775:LMF458775 LVY458775:LWB458775 MFU458775:MFX458775 MPQ458775:MPT458775 MZM458775:MZP458775 NJI458775:NJL458775 NTE458775:NTH458775 ODA458775:ODD458775 OMW458775:OMZ458775 OWS458775:OWV458775 PGO458775:PGR458775 PQK458775:PQN458775 QAG458775:QAJ458775 QKC458775:QKF458775 QTY458775:QUB458775 RDU458775:RDX458775 RNQ458775:RNT458775 RXM458775:RXP458775 SHI458775:SHL458775 SRE458775:SRH458775 TBA458775:TBD458775 TKW458775:TKZ458775 TUS458775:TUV458775 UEO458775:UER458775 UOK458775:UON458775 UYG458775:UYJ458775 VIC458775:VIF458775 VRY458775:VSB458775 WBU458775:WBX458775 WLQ458775:WLT458775 WVM458775:WVP458775 E524311:H524311 JA524311:JD524311 SW524311:SZ524311 ACS524311:ACV524311 AMO524311:AMR524311 AWK524311:AWN524311 BGG524311:BGJ524311 BQC524311:BQF524311 BZY524311:CAB524311 CJU524311:CJX524311 CTQ524311:CTT524311 DDM524311:DDP524311 DNI524311:DNL524311 DXE524311:DXH524311 EHA524311:EHD524311 EQW524311:EQZ524311 FAS524311:FAV524311 FKO524311:FKR524311 FUK524311:FUN524311 GEG524311:GEJ524311 GOC524311:GOF524311 GXY524311:GYB524311 HHU524311:HHX524311 HRQ524311:HRT524311 IBM524311:IBP524311 ILI524311:ILL524311 IVE524311:IVH524311 JFA524311:JFD524311 JOW524311:JOZ524311 JYS524311:JYV524311 KIO524311:KIR524311 KSK524311:KSN524311 LCG524311:LCJ524311 LMC524311:LMF524311 LVY524311:LWB524311 MFU524311:MFX524311 MPQ524311:MPT524311 MZM524311:MZP524311 NJI524311:NJL524311 NTE524311:NTH524311 ODA524311:ODD524311 OMW524311:OMZ524311 OWS524311:OWV524311 PGO524311:PGR524311 PQK524311:PQN524311 QAG524311:QAJ524311 QKC524311:QKF524311 QTY524311:QUB524311 RDU524311:RDX524311 RNQ524311:RNT524311 RXM524311:RXP524311 SHI524311:SHL524311 SRE524311:SRH524311 TBA524311:TBD524311 TKW524311:TKZ524311 TUS524311:TUV524311 UEO524311:UER524311 UOK524311:UON524311 UYG524311:UYJ524311 VIC524311:VIF524311 VRY524311:VSB524311 WBU524311:WBX524311 WLQ524311:WLT524311 WVM524311:WVP524311 E589847:H589847 JA589847:JD589847 SW589847:SZ589847 ACS589847:ACV589847 AMO589847:AMR589847 AWK589847:AWN589847 BGG589847:BGJ589847 BQC589847:BQF589847 BZY589847:CAB589847 CJU589847:CJX589847 CTQ589847:CTT589847 DDM589847:DDP589847 DNI589847:DNL589847 DXE589847:DXH589847 EHA589847:EHD589847 EQW589847:EQZ589847 FAS589847:FAV589847 FKO589847:FKR589847 FUK589847:FUN589847 GEG589847:GEJ589847 GOC589847:GOF589847 GXY589847:GYB589847 HHU589847:HHX589847 HRQ589847:HRT589847 IBM589847:IBP589847 ILI589847:ILL589847 IVE589847:IVH589847 JFA589847:JFD589847 JOW589847:JOZ589847 JYS589847:JYV589847 KIO589847:KIR589847 KSK589847:KSN589847 LCG589847:LCJ589847 LMC589847:LMF589847 LVY589847:LWB589847 MFU589847:MFX589847 MPQ589847:MPT589847 MZM589847:MZP589847 NJI589847:NJL589847 NTE589847:NTH589847 ODA589847:ODD589847 OMW589847:OMZ589847 OWS589847:OWV589847 PGO589847:PGR589847 PQK589847:PQN589847 QAG589847:QAJ589847 QKC589847:QKF589847 QTY589847:QUB589847 RDU589847:RDX589847 RNQ589847:RNT589847 RXM589847:RXP589847 SHI589847:SHL589847 SRE589847:SRH589847 TBA589847:TBD589847 TKW589847:TKZ589847 TUS589847:TUV589847 UEO589847:UER589847 UOK589847:UON589847 UYG589847:UYJ589847 VIC589847:VIF589847 VRY589847:VSB589847 WBU589847:WBX589847 WLQ589847:WLT589847 WVM589847:WVP589847 E655383:H655383 JA655383:JD655383 SW655383:SZ655383 ACS655383:ACV655383 AMO655383:AMR655383 AWK655383:AWN655383 BGG655383:BGJ655383 BQC655383:BQF655383 BZY655383:CAB655383 CJU655383:CJX655383 CTQ655383:CTT655383 DDM655383:DDP655383 DNI655383:DNL655383 DXE655383:DXH655383 EHA655383:EHD655383 EQW655383:EQZ655383 FAS655383:FAV655383 FKO655383:FKR655383 FUK655383:FUN655383 GEG655383:GEJ655383 GOC655383:GOF655383 GXY655383:GYB655383 HHU655383:HHX655383 HRQ655383:HRT655383 IBM655383:IBP655383 ILI655383:ILL655383 IVE655383:IVH655383 JFA655383:JFD655383 JOW655383:JOZ655383 JYS655383:JYV655383 KIO655383:KIR655383 KSK655383:KSN655383 LCG655383:LCJ655383 LMC655383:LMF655383 LVY655383:LWB655383 MFU655383:MFX655383 MPQ655383:MPT655383 MZM655383:MZP655383 NJI655383:NJL655383 NTE655383:NTH655383 ODA655383:ODD655383 OMW655383:OMZ655383 OWS655383:OWV655383 PGO655383:PGR655383 PQK655383:PQN655383 QAG655383:QAJ655383 QKC655383:QKF655383 QTY655383:QUB655383 RDU655383:RDX655383 RNQ655383:RNT655383 RXM655383:RXP655383 SHI655383:SHL655383 SRE655383:SRH655383 TBA655383:TBD655383 TKW655383:TKZ655383 TUS655383:TUV655383 UEO655383:UER655383 UOK655383:UON655383 UYG655383:UYJ655383 VIC655383:VIF655383 VRY655383:VSB655383 WBU655383:WBX655383 WLQ655383:WLT655383 WVM655383:WVP655383 E720919:H720919 JA720919:JD720919 SW720919:SZ720919 ACS720919:ACV720919 AMO720919:AMR720919 AWK720919:AWN720919 BGG720919:BGJ720919 BQC720919:BQF720919 BZY720919:CAB720919 CJU720919:CJX720919 CTQ720919:CTT720919 DDM720919:DDP720919 DNI720919:DNL720919 DXE720919:DXH720919 EHA720919:EHD720919 EQW720919:EQZ720919 FAS720919:FAV720919 FKO720919:FKR720919 FUK720919:FUN720919 GEG720919:GEJ720919 GOC720919:GOF720919 GXY720919:GYB720919 HHU720919:HHX720919 HRQ720919:HRT720919 IBM720919:IBP720919 ILI720919:ILL720919 IVE720919:IVH720919 JFA720919:JFD720919 JOW720919:JOZ720919 JYS720919:JYV720919 KIO720919:KIR720919 KSK720919:KSN720919 LCG720919:LCJ720919 LMC720919:LMF720919 LVY720919:LWB720919 MFU720919:MFX720919 MPQ720919:MPT720919 MZM720919:MZP720919 NJI720919:NJL720919 NTE720919:NTH720919 ODA720919:ODD720919 OMW720919:OMZ720919 OWS720919:OWV720919 PGO720919:PGR720919 PQK720919:PQN720919 QAG720919:QAJ720919 QKC720919:QKF720919 QTY720919:QUB720919 RDU720919:RDX720919 RNQ720919:RNT720919 RXM720919:RXP720919 SHI720919:SHL720919 SRE720919:SRH720919 TBA720919:TBD720919 TKW720919:TKZ720919 TUS720919:TUV720919 UEO720919:UER720919 UOK720919:UON720919 UYG720919:UYJ720919 VIC720919:VIF720919 VRY720919:VSB720919 WBU720919:WBX720919 WLQ720919:WLT720919 WVM720919:WVP720919 E786455:H786455 JA786455:JD786455 SW786455:SZ786455 ACS786455:ACV786455 AMO786455:AMR786455 AWK786455:AWN786455 BGG786455:BGJ786455 BQC786455:BQF786455 BZY786455:CAB786455 CJU786455:CJX786455 CTQ786455:CTT786455 DDM786455:DDP786455 DNI786455:DNL786455 DXE786455:DXH786455 EHA786455:EHD786455 EQW786455:EQZ786455 FAS786455:FAV786455 FKO786455:FKR786455 FUK786455:FUN786455 GEG786455:GEJ786455 GOC786455:GOF786455 GXY786455:GYB786455 HHU786455:HHX786455 HRQ786455:HRT786455 IBM786455:IBP786455 ILI786455:ILL786455 IVE786455:IVH786455 JFA786455:JFD786455 JOW786455:JOZ786455 JYS786455:JYV786455 KIO786455:KIR786455 KSK786455:KSN786455 LCG786455:LCJ786455 LMC786455:LMF786455 LVY786455:LWB786455 MFU786455:MFX786455 MPQ786455:MPT786455 MZM786455:MZP786455 NJI786455:NJL786455 NTE786455:NTH786455 ODA786455:ODD786455 OMW786455:OMZ786455 OWS786455:OWV786455 PGO786455:PGR786455 PQK786455:PQN786455 QAG786455:QAJ786455 QKC786455:QKF786455 QTY786455:QUB786455 RDU786455:RDX786455 RNQ786455:RNT786455 RXM786455:RXP786455 SHI786455:SHL786455 SRE786455:SRH786455 TBA786455:TBD786455 TKW786455:TKZ786455 TUS786455:TUV786455 UEO786455:UER786455 UOK786455:UON786455 UYG786455:UYJ786455 VIC786455:VIF786455 VRY786455:VSB786455 WBU786455:WBX786455 WLQ786455:WLT786455 WVM786455:WVP786455 E851991:H851991 JA851991:JD851991 SW851991:SZ851991 ACS851991:ACV851991 AMO851991:AMR851991 AWK851991:AWN851991 BGG851991:BGJ851991 BQC851991:BQF851991 BZY851991:CAB851991 CJU851991:CJX851991 CTQ851991:CTT851991 DDM851991:DDP851991 DNI851991:DNL851991 DXE851991:DXH851991 EHA851991:EHD851991 EQW851991:EQZ851991 FAS851991:FAV851991 FKO851991:FKR851991 FUK851991:FUN851991 GEG851991:GEJ851991 GOC851991:GOF851991 GXY851991:GYB851991 HHU851991:HHX851991 HRQ851991:HRT851991 IBM851991:IBP851991 ILI851991:ILL851991 IVE851991:IVH851991 JFA851991:JFD851991 JOW851991:JOZ851991 JYS851991:JYV851991 KIO851991:KIR851991 KSK851991:KSN851991 LCG851991:LCJ851991 LMC851991:LMF851991 LVY851991:LWB851991 MFU851991:MFX851991 MPQ851991:MPT851991 MZM851991:MZP851991 NJI851991:NJL851991 NTE851991:NTH851991 ODA851991:ODD851991 OMW851991:OMZ851991 OWS851991:OWV851991 PGO851991:PGR851991 PQK851991:PQN851991 QAG851991:QAJ851991 QKC851991:QKF851991 QTY851991:QUB851991 RDU851991:RDX851991 RNQ851991:RNT851991 RXM851991:RXP851991 SHI851991:SHL851991 SRE851991:SRH851991 TBA851991:TBD851991 TKW851991:TKZ851991 TUS851991:TUV851991 UEO851991:UER851991 UOK851991:UON851991 UYG851991:UYJ851991 VIC851991:VIF851991 VRY851991:VSB851991 WBU851991:WBX851991 WLQ851991:WLT851991 WVM851991:WVP851991 E917527:H917527 JA917527:JD917527 SW917527:SZ917527 ACS917527:ACV917527 AMO917527:AMR917527 AWK917527:AWN917527 BGG917527:BGJ917527 BQC917527:BQF917527 BZY917527:CAB917527 CJU917527:CJX917527 CTQ917527:CTT917527 DDM917527:DDP917527 DNI917527:DNL917527 DXE917527:DXH917527 EHA917527:EHD917527 EQW917527:EQZ917527 FAS917527:FAV917527 FKO917527:FKR917527 FUK917527:FUN917527 GEG917527:GEJ917527 GOC917527:GOF917527 GXY917527:GYB917527 HHU917527:HHX917527 HRQ917527:HRT917527 IBM917527:IBP917527 ILI917527:ILL917527 IVE917527:IVH917527 JFA917527:JFD917527 JOW917527:JOZ917527 JYS917527:JYV917527 KIO917527:KIR917527 KSK917527:KSN917527 LCG917527:LCJ917527 LMC917527:LMF917527 LVY917527:LWB917527 MFU917527:MFX917527 MPQ917527:MPT917527 MZM917527:MZP917527 NJI917527:NJL917527 NTE917527:NTH917527 ODA917527:ODD917527 OMW917527:OMZ917527 OWS917527:OWV917527 PGO917527:PGR917527 PQK917527:PQN917527 QAG917527:QAJ917527 QKC917527:QKF917527 QTY917527:QUB917527 RDU917527:RDX917527 RNQ917527:RNT917527 RXM917527:RXP917527 SHI917527:SHL917527 SRE917527:SRH917527 TBA917527:TBD917527 TKW917527:TKZ917527 TUS917527:TUV917527 UEO917527:UER917527 UOK917527:UON917527 UYG917527:UYJ917527 VIC917527:VIF917527 VRY917527:VSB917527 WBU917527:WBX917527 WLQ917527:WLT917527 WVM917527:WVP917527 E983063:H983063 JA983063:JD983063 SW983063:SZ983063 ACS983063:ACV983063 AMO983063:AMR983063 AWK983063:AWN983063 BGG983063:BGJ983063 BQC983063:BQF983063 BZY983063:CAB983063 CJU983063:CJX983063 CTQ983063:CTT983063 DDM983063:DDP983063 DNI983063:DNL983063 DXE983063:DXH983063 EHA983063:EHD983063 EQW983063:EQZ983063 FAS983063:FAV983063 FKO983063:FKR983063 FUK983063:FUN983063 GEG983063:GEJ983063 GOC983063:GOF983063 GXY983063:GYB983063 HHU983063:HHX983063 HRQ983063:HRT983063 IBM983063:IBP983063 ILI983063:ILL983063 IVE983063:IVH983063 JFA983063:JFD983063 JOW983063:JOZ983063 JYS983063:JYV983063 KIO983063:KIR983063 KSK983063:KSN983063 LCG983063:LCJ983063 LMC983063:LMF983063 LVY983063:LWB983063 MFU983063:MFX983063 MPQ983063:MPT983063 MZM983063:MZP983063 NJI983063:NJL983063 NTE983063:NTH983063 ODA983063:ODD983063 OMW983063:OMZ983063 OWS983063:OWV983063 PGO983063:PGR983063 PQK983063:PQN983063 QAG983063:QAJ983063 QKC983063:QKF983063 QTY983063:QUB983063 RDU983063:RDX983063 RNQ983063:RNT983063 RXM983063:RXP983063 SHI983063:SHL983063 SRE983063:SRH983063 TBA983063:TBD983063 TKW983063:TKZ983063 TUS983063:TUV983063 UEO983063:UER983063 UOK983063:UON983063 UYG983063:UYJ983063 VIC983063:VIF983063 VRY983063:VSB983063 WBU983063:WBX983063 WLQ983063:WLT983063 E18">
      <formula1>1</formula1>
    </dataValidation>
    <dataValidation type="whole" operator="greaterThan" showInputMessage="1" showErrorMessage="1" sqref="G21 JC21 SY21 ACU21 AMQ21 AWM21 BGI21 BQE21 CAA21 CJW21 CTS21 DDO21 DNK21 DXG21 EHC21 EQY21 FAU21 FKQ21 FUM21 GEI21 GOE21 GYA21 HHW21 HRS21 IBO21 ILK21 IVG21 JFC21 JOY21 JYU21 KIQ21 KSM21 LCI21 LME21 LWA21 MFW21 MPS21 MZO21 NJK21 NTG21 ODC21 OMY21 OWU21 PGQ21 PQM21 QAI21 QKE21 QUA21 RDW21 RNS21 RXO21 SHK21 SRG21 TBC21 TKY21 TUU21 UEQ21 UOM21 UYI21 VIE21 VSA21 WBW21 WLS21 WVO21 G65557 JC65557 SY65557 ACU65557 AMQ65557 AWM65557 BGI65557 BQE65557 CAA65557 CJW65557 CTS65557 DDO65557 DNK65557 DXG65557 EHC65557 EQY65557 FAU65557 FKQ65557 FUM65557 GEI65557 GOE65557 GYA65557 HHW65557 HRS65557 IBO65557 ILK65557 IVG65557 JFC65557 JOY65557 JYU65557 KIQ65557 KSM65557 LCI65557 LME65557 LWA65557 MFW65557 MPS65557 MZO65557 NJK65557 NTG65557 ODC65557 OMY65557 OWU65557 PGQ65557 PQM65557 QAI65557 QKE65557 QUA65557 RDW65557 RNS65557 RXO65557 SHK65557 SRG65557 TBC65557 TKY65557 TUU65557 UEQ65557 UOM65557 UYI65557 VIE65557 VSA65557 WBW65557 WLS65557 WVO65557 G131093 JC131093 SY131093 ACU131093 AMQ131093 AWM131093 BGI131093 BQE131093 CAA131093 CJW131093 CTS131093 DDO131093 DNK131093 DXG131093 EHC131093 EQY131093 FAU131093 FKQ131093 FUM131093 GEI131093 GOE131093 GYA131093 HHW131093 HRS131093 IBO131093 ILK131093 IVG131093 JFC131093 JOY131093 JYU131093 KIQ131093 KSM131093 LCI131093 LME131093 LWA131093 MFW131093 MPS131093 MZO131093 NJK131093 NTG131093 ODC131093 OMY131093 OWU131093 PGQ131093 PQM131093 QAI131093 QKE131093 QUA131093 RDW131093 RNS131093 RXO131093 SHK131093 SRG131093 TBC131093 TKY131093 TUU131093 UEQ131093 UOM131093 UYI131093 VIE131093 VSA131093 WBW131093 WLS131093 WVO131093 G196629 JC196629 SY196629 ACU196629 AMQ196629 AWM196629 BGI196629 BQE196629 CAA196629 CJW196629 CTS196629 DDO196629 DNK196629 DXG196629 EHC196629 EQY196629 FAU196629 FKQ196629 FUM196629 GEI196629 GOE196629 GYA196629 HHW196629 HRS196629 IBO196629 ILK196629 IVG196629 JFC196629 JOY196629 JYU196629 KIQ196629 KSM196629 LCI196629 LME196629 LWA196629 MFW196629 MPS196629 MZO196629 NJK196629 NTG196629 ODC196629 OMY196629 OWU196629 PGQ196629 PQM196629 QAI196629 QKE196629 QUA196629 RDW196629 RNS196629 RXO196629 SHK196629 SRG196629 TBC196629 TKY196629 TUU196629 UEQ196629 UOM196629 UYI196629 VIE196629 VSA196629 WBW196629 WLS196629 WVO196629 G262165 JC262165 SY262165 ACU262165 AMQ262165 AWM262165 BGI262165 BQE262165 CAA262165 CJW262165 CTS262165 DDO262165 DNK262165 DXG262165 EHC262165 EQY262165 FAU262165 FKQ262165 FUM262165 GEI262165 GOE262165 GYA262165 HHW262165 HRS262165 IBO262165 ILK262165 IVG262165 JFC262165 JOY262165 JYU262165 KIQ262165 KSM262165 LCI262165 LME262165 LWA262165 MFW262165 MPS262165 MZO262165 NJK262165 NTG262165 ODC262165 OMY262165 OWU262165 PGQ262165 PQM262165 QAI262165 QKE262165 QUA262165 RDW262165 RNS262165 RXO262165 SHK262165 SRG262165 TBC262165 TKY262165 TUU262165 UEQ262165 UOM262165 UYI262165 VIE262165 VSA262165 WBW262165 WLS262165 WVO262165 G327701 JC327701 SY327701 ACU327701 AMQ327701 AWM327701 BGI327701 BQE327701 CAA327701 CJW327701 CTS327701 DDO327701 DNK327701 DXG327701 EHC327701 EQY327701 FAU327701 FKQ327701 FUM327701 GEI327701 GOE327701 GYA327701 HHW327701 HRS327701 IBO327701 ILK327701 IVG327701 JFC327701 JOY327701 JYU327701 KIQ327701 KSM327701 LCI327701 LME327701 LWA327701 MFW327701 MPS327701 MZO327701 NJK327701 NTG327701 ODC327701 OMY327701 OWU327701 PGQ327701 PQM327701 QAI327701 QKE327701 QUA327701 RDW327701 RNS327701 RXO327701 SHK327701 SRG327701 TBC327701 TKY327701 TUU327701 UEQ327701 UOM327701 UYI327701 VIE327701 VSA327701 WBW327701 WLS327701 WVO327701 G393237 JC393237 SY393237 ACU393237 AMQ393237 AWM393237 BGI393237 BQE393237 CAA393237 CJW393237 CTS393237 DDO393237 DNK393237 DXG393237 EHC393237 EQY393237 FAU393237 FKQ393237 FUM393237 GEI393237 GOE393237 GYA393237 HHW393237 HRS393237 IBO393237 ILK393237 IVG393237 JFC393237 JOY393237 JYU393237 KIQ393237 KSM393237 LCI393237 LME393237 LWA393237 MFW393237 MPS393237 MZO393237 NJK393237 NTG393237 ODC393237 OMY393237 OWU393237 PGQ393237 PQM393237 QAI393237 QKE393237 QUA393237 RDW393237 RNS393237 RXO393237 SHK393237 SRG393237 TBC393237 TKY393237 TUU393237 UEQ393237 UOM393237 UYI393237 VIE393237 VSA393237 WBW393237 WLS393237 WVO393237 G458773 JC458773 SY458773 ACU458773 AMQ458773 AWM458773 BGI458773 BQE458773 CAA458773 CJW458773 CTS458773 DDO458773 DNK458773 DXG458773 EHC458773 EQY458773 FAU458773 FKQ458773 FUM458773 GEI458773 GOE458773 GYA458773 HHW458773 HRS458773 IBO458773 ILK458773 IVG458773 JFC458773 JOY458773 JYU458773 KIQ458773 KSM458773 LCI458773 LME458773 LWA458773 MFW458773 MPS458773 MZO458773 NJK458773 NTG458773 ODC458773 OMY458773 OWU458773 PGQ458773 PQM458773 QAI458773 QKE458773 QUA458773 RDW458773 RNS458773 RXO458773 SHK458773 SRG458773 TBC458773 TKY458773 TUU458773 UEQ458773 UOM458773 UYI458773 VIE458773 VSA458773 WBW458773 WLS458773 WVO458773 G524309 JC524309 SY524309 ACU524309 AMQ524309 AWM524309 BGI524309 BQE524309 CAA524309 CJW524309 CTS524309 DDO524309 DNK524309 DXG524309 EHC524309 EQY524309 FAU524309 FKQ524309 FUM524309 GEI524309 GOE524309 GYA524309 HHW524309 HRS524309 IBO524309 ILK524309 IVG524309 JFC524309 JOY524309 JYU524309 KIQ524309 KSM524309 LCI524309 LME524309 LWA524309 MFW524309 MPS524309 MZO524309 NJK524309 NTG524309 ODC524309 OMY524309 OWU524309 PGQ524309 PQM524309 QAI524309 QKE524309 QUA524309 RDW524309 RNS524309 RXO524309 SHK524309 SRG524309 TBC524309 TKY524309 TUU524309 UEQ524309 UOM524309 UYI524309 VIE524309 VSA524309 WBW524309 WLS524309 WVO524309 G589845 JC589845 SY589845 ACU589845 AMQ589845 AWM589845 BGI589845 BQE589845 CAA589845 CJW589845 CTS589845 DDO589845 DNK589845 DXG589845 EHC589845 EQY589845 FAU589845 FKQ589845 FUM589845 GEI589845 GOE589845 GYA589845 HHW589845 HRS589845 IBO589845 ILK589845 IVG589845 JFC589845 JOY589845 JYU589845 KIQ589845 KSM589845 LCI589845 LME589845 LWA589845 MFW589845 MPS589845 MZO589845 NJK589845 NTG589845 ODC589845 OMY589845 OWU589845 PGQ589845 PQM589845 QAI589845 QKE589845 QUA589845 RDW589845 RNS589845 RXO589845 SHK589845 SRG589845 TBC589845 TKY589845 TUU589845 UEQ589845 UOM589845 UYI589845 VIE589845 VSA589845 WBW589845 WLS589845 WVO589845 G655381 JC655381 SY655381 ACU655381 AMQ655381 AWM655381 BGI655381 BQE655381 CAA655381 CJW655381 CTS655381 DDO655381 DNK655381 DXG655381 EHC655381 EQY655381 FAU655381 FKQ655381 FUM655381 GEI655381 GOE655381 GYA655381 HHW655381 HRS655381 IBO655381 ILK655381 IVG655381 JFC655381 JOY655381 JYU655381 KIQ655381 KSM655381 LCI655381 LME655381 LWA655381 MFW655381 MPS655381 MZO655381 NJK655381 NTG655381 ODC655381 OMY655381 OWU655381 PGQ655381 PQM655381 QAI655381 QKE655381 QUA655381 RDW655381 RNS655381 RXO655381 SHK655381 SRG655381 TBC655381 TKY655381 TUU655381 UEQ655381 UOM655381 UYI655381 VIE655381 VSA655381 WBW655381 WLS655381 WVO655381 G720917 JC720917 SY720917 ACU720917 AMQ720917 AWM720917 BGI720917 BQE720917 CAA720917 CJW720917 CTS720917 DDO720917 DNK720917 DXG720917 EHC720917 EQY720917 FAU720917 FKQ720917 FUM720917 GEI720917 GOE720917 GYA720917 HHW720917 HRS720917 IBO720917 ILK720917 IVG720917 JFC720917 JOY720917 JYU720917 KIQ720917 KSM720917 LCI720917 LME720917 LWA720917 MFW720917 MPS720917 MZO720917 NJK720917 NTG720917 ODC720917 OMY720917 OWU720917 PGQ720917 PQM720917 QAI720917 QKE720917 QUA720917 RDW720917 RNS720917 RXO720917 SHK720917 SRG720917 TBC720917 TKY720917 TUU720917 UEQ720917 UOM720917 UYI720917 VIE720917 VSA720917 WBW720917 WLS720917 WVO720917 G786453 JC786453 SY786453 ACU786453 AMQ786453 AWM786453 BGI786453 BQE786453 CAA786453 CJW786453 CTS786453 DDO786453 DNK786453 DXG786453 EHC786453 EQY786453 FAU786453 FKQ786453 FUM786453 GEI786453 GOE786453 GYA786453 HHW786453 HRS786453 IBO786453 ILK786453 IVG786453 JFC786453 JOY786453 JYU786453 KIQ786453 KSM786453 LCI786453 LME786453 LWA786453 MFW786453 MPS786453 MZO786453 NJK786453 NTG786453 ODC786453 OMY786453 OWU786453 PGQ786453 PQM786453 QAI786453 QKE786453 QUA786453 RDW786453 RNS786453 RXO786453 SHK786453 SRG786453 TBC786453 TKY786453 TUU786453 UEQ786453 UOM786453 UYI786453 VIE786453 VSA786453 WBW786453 WLS786453 WVO786453 G851989 JC851989 SY851989 ACU851989 AMQ851989 AWM851989 BGI851989 BQE851989 CAA851989 CJW851989 CTS851989 DDO851989 DNK851989 DXG851989 EHC851989 EQY851989 FAU851989 FKQ851989 FUM851989 GEI851989 GOE851989 GYA851989 HHW851989 HRS851989 IBO851989 ILK851989 IVG851989 JFC851989 JOY851989 JYU851989 KIQ851989 KSM851989 LCI851989 LME851989 LWA851989 MFW851989 MPS851989 MZO851989 NJK851989 NTG851989 ODC851989 OMY851989 OWU851989 PGQ851989 PQM851989 QAI851989 QKE851989 QUA851989 RDW851989 RNS851989 RXO851989 SHK851989 SRG851989 TBC851989 TKY851989 TUU851989 UEQ851989 UOM851989 UYI851989 VIE851989 VSA851989 WBW851989 WLS851989 WVO851989 G917525 JC917525 SY917525 ACU917525 AMQ917525 AWM917525 BGI917525 BQE917525 CAA917525 CJW917525 CTS917525 DDO917525 DNK917525 DXG917525 EHC917525 EQY917525 FAU917525 FKQ917525 FUM917525 GEI917525 GOE917525 GYA917525 HHW917525 HRS917525 IBO917525 ILK917525 IVG917525 JFC917525 JOY917525 JYU917525 KIQ917525 KSM917525 LCI917525 LME917525 LWA917525 MFW917525 MPS917525 MZO917525 NJK917525 NTG917525 ODC917525 OMY917525 OWU917525 PGQ917525 PQM917525 QAI917525 QKE917525 QUA917525 RDW917525 RNS917525 RXO917525 SHK917525 SRG917525 TBC917525 TKY917525 TUU917525 UEQ917525 UOM917525 UYI917525 VIE917525 VSA917525 WBW917525 WLS917525 WVO917525 G983061 JC983061 SY983061 ACU983061 AMQ983061 AWM983061 BGI983061 BQE983061 CAA983061 CJW983061 CTS983061 DDO983061 DNK983061 DXG983061 EHC983061 EQY983061 FAU983061 FKQ983061 FUM983061 GEI983061 GOE983061 GYA983061 HHW983061 HRS983061 IBO983061 ILK983061 IVG983061 JFC983061 JOY983061 JYU983061 KIQ983061 KSM983061 LCI983061 LME983061 LWA983061 MFW983061 MPS983061 MZO983061 NJK983061 NTG983061 ODC983061 OMY983061 OWU983061 PGQ983061 PQM983061 QAI983061 QKE983061 QUA983061 RDW983061 RNS983061 RXO983061 SHK983061 SRG983061 TBC983061 TKY983061 TUU983061 UEQ983061 UOM983061 UYI983061 VIE983061 VSA983061 WBW983061 WLS983061 WVO983061 G26 JC26 SY26 ACU26 AMQ26 AWM26 BGI26 BQE26 CAA26 CJW26 CTS26 DDO26 DNK26 DXG26 EHC26 EQY26 FAU26 FKQ26 FUM26 GEI26 GOE26 GYA26 HHW26 HRS26 IBO26 ILK26 IVG26 JFC26 JOY26 JYU26 KIQ26 KSM26 LCI26 LME26 LWA26 MFW26 MPS26 MZO26 NJK26 NTG26 ODC26 OMY26 OWU26 PGQ26 PQM26 QAI26 QKE26 QUA26 RDW26 RNS26 RXO26 SHK26 SRG26 TBC26 TKY26 TUU26 UEQ26 UOM26 UYI26 VIE26 VSA26 WBW26 WLS26 WVO26 G65562 JC65562 SY65562 ACU65562 AMQ65562 AWM65562 BGI65562 BQE65562 CAA65562 CJW65562 CTS65562 DDO65562 DNK65562 DXG65562 EHC65562 EQY65562 FAU65562 FKQ65562 FUM65562 GEI65562 GOE65562 GYA65562 HHW65562 HRS65562 IBO65562 ILK65562 IVG65562 JFC65562 JOY65562 JYU65562 KIQ65562 KSM65562 LCI65562 LME65562 LWA65562 MFW65562 MPS65562 MZO65562 NJK65562 NTG65562 ODC65562 OMY65562 OWU65562 PGQ65562 PQM65562 QAI65562 QKE65562 QUA65562 RDW65562 RNS65562 RXO65562 SHK65562 SRG65562 TBC65562 TKY65562 TUU65562 UEQ65562 UOM65562 UYI65562 VIE65562 VSA65562 WBW65562 WLS65562 WVO65562 G131098 JC131098 SY131098 ACU131098 AMQ131098 AWM131098 BGI131098 BQE131098 CAA131098 CJW131098 CTS131098 DDO131098 DNK131098 DXG131098 EHC131098 EQY131098 FAU131098 FKQ131098 FUM131098 GEI131098 GOE131098 GYA131098 HHW131098 HRS131098 IBO131098 ILK131098 IVG131098 JFC131098 JOY131098 JYU131098 KIQ131098 KSM131098 LCI131098 LME131098 LWA131098 MFW131098 MPS131098 MZO131098 NJK131098 NTG131098 ODC131098 OMY131098 OWU131098 PGQ131098 PQM131098 QAI131098 QKE131098 QUA131098 RDW131098 RNS131098 RXO131098 SHK131098 SRG131098 TBC131098 TKY131098 TUU131098 UEQ131098 UOM131098 UYI131098 VIE131098 VSA131098 WBW131098 WLS131098 WVO131098 G196634 JC196634 SY196634 ACU196634 AMQ196634 AWM196634 BGI196634 BQE196634 CAA196634 CJW196634 CTS196634 DDO196634 DNK196634 DXG196634 EHC196634 EQY196634 FAU196634 FKQ196634 FUM196634 GEI196634 GOE196634 GYA196634 HHW196634 HRS196634 IBO196634 ILK196634 IVG196634 JFC196634 JOY196634 JYU196634 KIQ196634 KSM196634 LCI196634 LME196634 LWA196634 MFW196634 MPS196634 MZO196634 NJK196634 NTG196634 ODC196634 OMY196634 OWU196634 PGQ196634 PQM196634 QAI196634 QKE196634 QUA196634 RDW196634 RNS196634 RXO196634 SHK196634 SRG196634 TBC196634 TKY196634 TUU196634 UEQ196634 UOM196634 UYI196634 VIE196634 VSA196634 WBW196634 WLS196634 WVO196634 G262170 JC262170 SY262170 ACU262170 AMQ262170 AWM262170 BGI262170 BQE262170 CAA262170 CJW262170 CTS262170 DDO262170 DNK262170 DXG262170 EHC262170 EQY262170 FAU262170 FKQ262170 FUM262170 GEI262170 GOE262170 GYA262170 HHW262170 HRS262170 IBO262170 ILK262170 IVG262170 JFC262170 JOY262170 JYU262170 KIQ262170 KSM262170 LCI262170 LME262170 LWA262170 MFW262170 MPS262170 MZO262170 NJK262170 NTG262170 ODC262170 OMY262170 OWU262170 PGQ262170 PQM262170 QAI262170 QKE262170 QUA262170 RDW262170 RNS262170 RXO262170 SHK262170 SRG262170 TBC262170 TKY262170 TUU262170 UEQ262170 UOM262170 UYI262170 VIE262170 VSA262170 WBW262170 WLS262170 WVO262170 G327706 JC327706 SY327706 ACU327706 AMQ327706 AWM327706 BGI327706 BQE327706 CAA327706 CJW327706 CTS327706 DDO327706 DNK327706 DXG327706 EHC327706 EQY327706 FAU327706 FKQ327706 FUM327706 GEI327706 GOE327706 GYA327706 HHW327706 HRS327706 IBO327706 ILK327706 IVG327706 JFC327706 JOY327706 JYU327706 KIQ327706 KSM327706 LCI327706 LME327706 LWA327706 MFW327706 MPS327706 MZO327706 NJK327706 NTG327706 ODC327706 OMY327706 OWU327706 PGQ327706 PQM327706 QAI327706 QKE327706 QUA327706 RDW327706 RNS327706 RXO327706 SHK327706 SRG327706 TBC327706 TKY327706 TUU327706 UEQ327706 UOM327706 UYI327706 VIE327706 VSA327706 WBW327706 WLS327706 WVO327706 G393242 JC393242 SY393242 ACU393242 AMQ393242 AWM393242 BGI393242 BQE393242 CAA393242 CJW393242 CTS393242 DDO393242 DNK393242 DXG393242 EHC393242 EQY393242 FAU393242 FKQ393242 FUM393242 GEI393242 GOE393242 GYA393242 HHW393242 HRS393242 IBO393242 ILK393242 IVG393242 JFC393242 JOY393242 JYU393242 KIQ393242 KSM393242 LCI393242 LME393242 LWA393242 MFW393242 MPS393242 MZO393242 NJK393242 NTG393242 ODC393242 OMY393242 OWU393242 PGQ393242 PQM393242 QAI393242 QKE393242 QUA393242 RDW393242 RNS393242 RXO393242 SHK393242 SRG393242 TBC393242 TKY393242 TUU393242 UEQ393242 UOM393242 UYI393242 VIE393242 VSA393242 WBW393242 WLS393242 WVO393242 G458778 JC458778 SY458778 ACU458778 AMQ458778 AWM458778 BGI458778 BQE458778 CAA458778 CJW458778 CTS458778 DDO458778 DNK458778 DXG458778 EHC458778 EQY458778 FAU458778 FKQ458778 FUM458778 GEI458778 GOE458778 GYA458778 HHW458778 HRS458778 IBO458778 ILK458778 IVG458778 JFC458778 JOY458778 JYU458778 KIQ458778 KSM458778 LCI458778 LME458778 LWA458778 MFW458778 MPS458778 MZO458778 NJK458778 NTG458778 ODC458778 OMY458778 OWU458778 PGQ458778 PQM458778 QAI458778 QKE458778 QUA458778 RDW458778 RNS458778 RXO458778 SHK458778 SRG458778 TBC458778 TKY458778 TUU458778 UEQ458778 UOM458778 UYI458778 VIE458778 VSA458778 WBW458778 WLS458778 WVO458778 G524314 JC524314 SY524314 ACU524314 AMQ524314 AWM524314 BGI524314 BQE524314 CAA524314 CJW524314 CTS524314 DDO524314 DNK524314 DXG524314 EHC524314 EQY524314 FAU524314 FKQ524314 FUM524314 GEI524314 GOE524314 GYA524314 HHW524314 HRS524314 IBO524314 ILK524314 IVG524314 JFC524314 JOY524314 JYU524314 KIQ524314 KSM524314 LCI524314 LME524314 LWA524314 MFW524314 MPS524314 MZO524314 NJK524314 NTG524314 ODC524314 OMY524314 OWU524314 PGQ524314 PQM524314 QAI524314 QKE524314 QUA524314 RDW524314 RNS524314 RXO524314 SHK524314 SRG524314 TBC524314 TKY524314 TUU524314 UEQ524314 UOM524314 UYI524314 VIE524314 VSA524314 WBW524314 WLS524314 WVO524314 G589850 JC589850 SY589850 ACU589850 AMQ589850 AWM589850 BGI589850 BQE589850 CAA589850 CJW589850 CTS589850 DDO589850 DNK589850 DXG589850 EHC589850 EQY589850 FAU589850 FKQ589850 FUM589850 GEI589850 GOE589850 GYA589850 HHW589850 HRS589850 IBO589850 ILK589850 IVG589850 JFC589850 JOY589850 JYU589850 KIQ589850 KSM589850 LCI589850 LME589850 LWA589850 MFW589850 MPS589850 MZO589850 NJK589850 NTG589850 ODC589850 OMY589850 OWU589850 PGQ589850 PQM589850 QAI589850 QKE589850 QUA589850 RDW589850 RNS589850 RXO589850 SHK589850 SRG589850 TBC589850 TKY589850 TUU589850 UEQ589850 UOM589850 UYI589850 VIE589850 VSA589850 WBW589850 WLS589850 WVO589850 G655386 JC655386 SY655386 ACU655386 AMQ655386 AWM655386 BGI655386 BQE655386 CAA655386 CJW655386 CTS655386 DDO655386 DNK655386 DXG655386 EHC655386 EQY655386 FAU655386 FKQ655386 FUM655386 GEI655386 GOE655386 GYA655386 HHW655386 HRS655386 IBO655386 ILK655386 IVG655386 JFC655386 JOY655386 JYU655386 KIQ655386 KSM655386 LCI655386 LME655386 LWA655386 MFW655386 MPS655386 MZO655386 NJK655386 NTG655386 ODC655386 OMY655386 OWU655386 PGQ655386 PQM655386 QAI655386 QKE655386 QUA655386 RDW655386 RNS655386 RXO655386 SHK655386 SRG655386 TBC655386 TKY655386 TUU655386 UEQ655386 UOM655386 UYI655386 VIE655386 VSA655386 WBW655386 WLS655386 WVO655386 G720922 JC720922 SY720922 ACU720922 AMQ720922 AWM720922 BGI720922 BQE720922 CAA720922 CJW720922 CTS720922 DDO720922 DNK720922 DXG720922 EHC720922 EQY720922 FAU720922 FKQ720922 FUM720922 GEI720922 GOE720922 GYA720922 HHW720922 HRS720922 IBO720922 ILK720922 IVG720922 JFC720922 JOY720922 JYU720922 KIQ720922 KSM720922 LCI720922 LME720922 LWA720922 MFW720922 MPS720922 MZO720922 NJK720922 NTG720922 ODC720922 OMY720922 OWU720922 PGQ720922 PQM720922 QAI720922 QKE720922 QUA720922 RDW720922 RNS720922 RXO720922 SHK720922 SRG720922 TBC720922 TKY720922 TUU720922 UEQ720922 UOM720922 UYI720922 VIE720922 VSA720922 WBW720922 WLS720922 WVO720922 G786458 JC786458 SY786458 ACU786458 AMQ786458 AWM786458 BGI786458 BQE786458 CAA786458 CJW786458 CTS786458 DDO786458 DNK786458 DXG786458 EHC786458 EQY786458 FAU786458 FKQ786458 FUM786458 GEI786458 GOE786458 GYA786458 HHW786458 HRS786458 IBO786458 ILK786458 IVG786458 JFC786458 JOY786458 JYU786458 KIQ786458 KSM786458 LCI786458 LME786458 LWA786458 MFW786458 MPS786458 MZO786458 NJK786458 NTG786458 ODC786458 OMY786458 OWU786458 PGQ786458 PQM786458 QAI786458 QKE786458 QUA786458 RDW786458 RNS786458 RXO786458 SHK786458 SRG786458 TBC786458 TKY786458 TUU786458 UEQ786458 UOM786458 UYI786458 VIE786458 VSA786458 WBW786458 WLS786458 WVO786458 G851994 JC851994 SY851994 ACU851994 AMQ851994 AWM851994 BGI851994 BQE851994 CAA851994 CJW851994 CTS851994 DDO851994 DNK851994 DXG851994 EHC851994 EQY851994 FAU851994 FKQ851994 FUM851994 GEI851994 GOE851994 GYA851994 HHW851994 HRS851994 IBO851994 ILK851994 IVG851994 JFC851994 JOY851994 JYU851994 KIQ851994 KSM851994 LCI851994 LME851994 LWA851994 MFW851994 MPS851994 MZO851994 NJK851994 NTG851994 ODC851994 OMY851994 OWU851994 PGQ851994 PQM851994 QAI851994 QKE851994 QUA851994 RDW851994 RNS851994 RXO851994 SHK851994 SRG851994 TBC851994 TKY851994 TUU851994 UEQ851994 UOM851994 UYI851994 VIE851994 VSA851994 WBW851994 WLS851994 WVO851994 G917530 JC917530 SY917530 ACU917530 AMQ917530 AWM917530 BGI917530 BQE917530 CAA917530 CJW917530 CTS917530 DDO917530 DNK917530 DXG917530 EHC917530 EQY917530 FAU917530 FKQ917530 FUM917530 GEI917530 GOE917530 GYA917530 HHW917530 HRS917530 IBO917530 ILK917530 IVG917530 JFC917530 JOY917530 JYU917530 KIQ917530 KSM917530 LCI917530 LME917530 LWA917530 MFW917530 MPS917530 MZO917530 NJK917530 NTG917530 ODC917530 OMY917530 OWU917530 PGQ917530 PQM917530 QAI917530 QKE917530 QUA917530 RDW917530 RNS917530 RXO917530 SHK917530 SRG917530 TBC917530 TKY917530 TUU917530 UEQ917530 UOM917530 UYI917530 VIE917530 VSA917530 WBW917530 WLS917530 WVO917530 G983066 JC983066 SY983066 ACU983066 AMQ983066 AWM983066 BGI983066 BQE983066 CAA983066 CJW983066 CTS983066 DDO983066 DNK983066 DXG983066 EHC983066 EQY983066 FAU983066 FKQ983066 FUM983066 GEI983066 GOE983066 GYA983066 HHW983066 HRS983066 IBO983066 ILK983066 IVG983066 JFC983066 JOY983066 JYU983066 KIQ983066 KSM983066 LCI983066 LME983066 LWA983066 MFW983066 MPS983066 MZO983066 NJK983066 NTG983066 ODC983066 OMY983066 OWU983066 PGQ983066 PQM983066 QAI983066 QKE983066 QUA983066 RDW983066 RNS983066 RXO983066 SHK983066 SRG983066 TBC983066 TKY983066 TUU983066 UEQ983066 UOM983066 UYI983066 VIE983066 VSA983066 WBW983066 WLS983066 WVO983066">
      <formula1>1</formula1>
    </dataValidation>
    <dataValidation type="list" allowBlank="1" showInputMessage="1" showErrorMessage="1" sqref="WVK983087 IY47 SU47 ACQ47 AMM47 AWI47 BGE47 BQA47 BZW47 CJS47 CTO47 DDK47 DNG47 DXC47 EGY47 EQU47 FAQ47 FKM47 FUI47 GEE47 GOA47 GXW47 HHS47 HRO47 IBK47 ILG47 IVC47 JEY47 JOU47 JYQ47 KIM47 KSI47 LCE47 LMA47 LVW47 MFS47 MPO47 MZK47 NJG47 NTC47 OCY47 OMU47 OWQ47 PGM47 PQI47 QAE47 QKA47 QTW47 RDS47 RNO47 RXK47 SHG47 SRC47 TAY47 TKU47 TUQ47 UEM47 UOI47 UYE47 VIA47 VRW47 WBS47 WLO47 WVK47 C65583 IY65583 SU65583 ACQ65583 AMM65583 AWI65583 BGE65583 BQA65583 BZW65583 CJS65583 CTO65583 DDK65583 DNG65583 DXC65583 EGY65583 EQU65583 FAQ65583 FKM65583 FUI65583 GEE65583 GOA65583 GXW65583 HHS65583 HRO65583 IBK65583 ILG65583 IVC65583 JEY65583 JOU65583 JYQ65583 KIM65583 KSI65583 LCE65583 LMA65583 LVW65583 MFS65583 MPO65583 MZK65583 NJG65583 NTC65583 OCY65583 OMU65583 OWQ65583 PGM65583 PQI65583 QAE65583 QKA65583 QTW65583 RDS65583 RNO65583 RXK65583 SHG65583 SRC65583 TAY65583 TKU65583 TUQ65583 UEM65583 UOI65583 UYE65583 VIA65583 VRW65583 WBS65583 WLO65583 WVK65583 C131119 IY131119 SU131119 ACQ131119 AMM131119 AWI131119 BGE131119 BQA131119 BZW131119 CJS131119 CTO131119 DDK131119 DNG131119 DXC131119 EGY131119 EQU131119 FAQ131119 FKM131119 FUI131119 GEE131119 GOA131119 GXW131119 HHS131119 HRO131119 IBK131119 ILG131119 IVC131119 JEY131119 JOU131119 JYQ131119 KIM131119 KSI131119 LCE131119 LMA131119 LVW131119 MFS131119 MPO131119 MZK131119 NJG131119 NTC131119 OCY131119 OMU131119 OWQ131119 PGM131119 PQI131119 QAE131119 QKA131119 QTW131119 RDS131119 RNO131119 RXK131119 SHG131119 SRC131119 TAY131119 TKU131119 TUQ131119 UEM131119 UOI131119 UYE131119 VIA131119 VRW131119 WBS131119 WLO131119 WVK131119 C196655 IY196655 SU196655 ACQ196655 AMM196655 AWI196655 BGE196655 BQA196655 BZW196655 CJS196655 CTO196655 DDK196655 DNG196655 DXC196655 EGY196655 EQU196655 FAQ196655 FKM196655 FUI196655 GEE196655 GOA196655 GXW196655 HHS196655 HRO196655 IBK196655 ILG196655 IVC196655 JEY196655 JOU196655 JYQ196655 KIM196655 KSI196655 LCE196655 LMA196655 LVW196655 MFS196655 MPO196655 MZK196655 NJG196655 NTC196655 OCY196655 OMU196655 OWQ196655 PGM196655 PQI196655 QAE196655 QKA196655 QTW196655 RDS196655 RNO196655 RXK196655 SHG196655 SRC196655 TAY196655 TKU196655 TUQ196655 UEM196655 UOI196655 UYE196655 VIA196655 VRW196655 WBS196655 WLO196655 WVK196655 C262191 IY262191 SU262191 ACQ262191 AMM262191 AWI262191 BGE262191 BQA262191 BZW262191 CJS262191 CTO262191 DDK262191 DNG262191 DXC262191 EGY262191 EQU262191 FAQ262191 FKM262191 FUI262191 GEE262191 GOA262191 GXW262191 HHS262191 HRO262191 IBK262191 ILG262191 IVC262191 JEY262191 JOU262191 JYQ262191 KIM262191 KSI262191 LCE262191 LMA262191 LVW262191 MFS262191 MPO262191 MZK262191 NJG262191 NTC262191 OCY262191 OMU262191 OWQ262191 PGM262191 PQI262191 QAE262191 QKA262191 QTW262191 RDS262191 RNO262191 RXK262191 SHG262191 SRC262191 TAY262191 TKU262191 TUQ262191 UEM262191 UOI262191 UYE262191 VIA262191 VRW262191 WBS262191 WLO262191 WVK262191 C327727 IY327727 SU327727 ACQ327727 AMM327727 AWI327727 BGE327727 BQA327727 BZW327727 CJS327727 CTO327727 DDK327727 DNG327727 DXC327727 EGY327727 EQU327727 FAQ327727 FKM327727 FUI327727 GEE327727 GOA327727 GXW327727 HHS327727 HRO327727 IBK327727 ILG327727 IVC327727 JEY327727 JOU327727 JYQ327727 KIM327727 KSI327727 LCE327727 LMA327727 LVW327727 MFS327727 MPO327727 MZK327727 NJG327727 NTC327727 OCY327727 OMU327727 OWQ327727 PGM327727 PQI327727 QAE327727 QKA327727 QTW327727 RDS327727 RNO327727 RXK327727 SHG327727 SRC327727 TAY327727 TKU327727 TUQ327727 UEM327727 UOI327727 UYE327727 VIA327727 VRW327727 WBS327727 WLO327727 WVK327727 C393263 IY393263 SU393263 ACQ393263 AMM393263 AWI393263 BGE393263 BQA393263 BZW393263 CJS393263 CTO393263 DDK393263 DNG393263 DXC393263 EGY393263 EQU393263 FAQ393263 FKM393263 FUI393263 GEE393263 GOA393263 GXW393263 HHS393263 HRO393263 IBK393263 ILG393263 IVC393263 JEY393263 JOU393263 JYQ393263 KIM393263 KSI393263 LCE393263 LMA393263 LVW393263 MFS393263 MPO393263 MZK393263 NJG393263 NTC393263 OCY393263 OMU393263 OWQ393263 PGM393263 PQI393263 QAE393263 QKA393263 QTW393263 RDS393263 RNO393263 RXK393263 SHG393263 SRC393263 TAY393263 TKU393263 TUQ393263 UEM393263 UOI393263 UYE393263 VIA393263 VRW393263 WBS393263 WLO393263 WVK393263 C458799 IY458799 SU458799 ACQ458799 AMM458799 AWI458799 BGE458799 BQA458799 BZW458799 CJS458799 CTO458799 DDK458799 DNG458799 DXC458799 EGY458799 EQU458799 FAQ458799 FKM458799 FUI458799 GEE458799 GOA458799 GXW458799 HHS458799 HRO458799 IBK458799 ILG458799 IVC458799 JEY458799 JOU458799 JYQ458799 KIM458799 KSI458799 LCE458799 LMA458799 LVW458799 MFS458799 MPO458799 MZK458799 NJG458799 NTC458799 OCY458799 OMU458799 OWQ458799 PGM458799 PQI458799 QAE458799 QKA458799 QTW458799 RDS458799 RNO458799 RXK458799 SHG458799 SRC458799 TAY458799 TKU458799 TUQ458799 UEM458799 UOI458799 UYE458799 VIA458799 VRW458799 WBS458799 WLO458799 WVK458799 C524335 IY524335 SU524335 ACQ524335 AMM524335 AWI524335 BGE524335 BQA524335 BZW524335 CJS524335 CTO524335 DDK524335 DNG524335 DXC524335 EGY524335 EQU524335 FAQ524335 FKM524335 FUI524335 GEE524335 GOA524335 GXW524335 HHS524335 HRO524335 IBK524335 ILG524335 IVC524335 JEY524335 JOU524335 JYQ524335 KIM524335 KSI524335 LCE524335 LMA524335 LVW524335 MFS524335 MPO524335 MZK524335 NJG524335 NTC524335 OCY524335 OMU524335 OWQ524335 PGM524335 PQI524335 QAE524335 QKA524335 QTW524335 RDS524335 RNO524335 RXK524335 SHG524335 SRC524335 TAY524335 TKU524335 TUQ524335 UEM524335 UOI524335 UYE524335 VIA524335 VRW524335 WBS524335 WLO524335 WVK524335 C589871 IY589871 SU589871 ACQ589871 AMM589871 AWI589871 BGE589871 BQA589871 BZW589871 CJS589871 CTO589871 DDK589871 DNG589871 DXC589871 EGY589871 EQU589871 FAQ589871 FKM589871 FUI589871 GEE589871 GOA589871 GXW589871 HHS589871 HRO589871 IBK589871 ILG589871 IVC589871 JEY589871 JOU589871 JYQ589871 KIM589871 KSI589871 LCE589871 LMA589871 LVW589871 MFS589871 MPO589871 MZK589871 NJG589871 NTC589871 OCY589871 OMU589871 OWQ589871 PGM589871 PQI589871 QAE589871 QKA589871 QTW589871 RDS589871 RNO589871 RXK589871 SHG589871 SRC589871 TAY589871 TKU589871 TUQ589871 UEM589871 UOI589871 UYE589871 VIA589871 VRW589871 WBS589871 WLO589871 WVK589871 C655407 IY655407 SU655407 ACQ655407 AMM655407 AWI655407 BGE655407 BQA655407 BZW655407 CJS655407 CTO655407 DDK655407 DNG655407 DXC655407 EGY655407 EQU655407 FAQ655407 FKM655407 FUI655407 GEE655407 GOA655407 GXW655407 HHS655407 HRO655407 IBK655407 ILG655407 IVC655407 JEY655407 JOU655407 JYQ655407 KIM655407 KSI655407 LCE655407 LMA655407 LVW655407 MFS655407 MPO655407 MZK655407 NJG655407 NTC655407 OCY655407 OMU655407 OWQ655407 PGM655407 PQI655407 QAE655407 QKA655407 QTW655407 RDS655407 RNO655407 RXK655407 SHG655407 SRC655407 TAY655407 TKU655407 TUQ655407 UEM655407 UOI655407 UYE655407 VIA655407 VRW655407 WBS655407 WLO655407 WVK655407 C720943 IY720943 SU720943 ACQ720943 AMM720943 AWI720943 BGE720943 BQA720943 BZW720943 CJS720943 CTO720943 DDK720943 DNG720943 DXC720943 EGY720943 EQU720943 FAQ720943 FKM720943 FUI720943 GEE720943 GOA720943 GXW720943 HHS720943 HRO720943 IBK720943 ILG720943 IVC720943 JEY720943 JOU720943 JYQ720943 KIM720943 KSI720943 LCE720943 LMA720943 LVW720943 MFS720943 MPO720943 MZK720943 NJG720943 NTC720943 OCY720943 OMU720943 OWQ720943 PGM720943 PQI720943 QAE720943 QKA720943 QTW720943 RDS720943 RNO720943 RXK720943 SHG720943 SRC720943 TAY720943 TKU720943 TUQ720943 UEM720943 UOI720943 UYE720943 VIA720943 VRW720943 WBS720943 WLO720943 WVK720943 C786479 IY786479 SU786479 ACQ786479 AMM786479 AWI786479 BGE786479 BQA786479 BZW786479 CJS786479 CTO786479 DDK786479 DNG786479 DXC786479 EGY786479 EQU786479 FAQ786479 FKM786479 FUI786479 GEE786479 GOA786479 GXW786479 HHS786479 HRO786479 IBK786479 ILG786479 IVC786479 JEY786479 JOU786479 JYQ786479 KIM786479 KSI786479 LCE786479 LMA786479 LVW786479 MFS786479 MPO786479 MZK786479 NJG786479 NTC786479 OCY786479 OMU786479 OWQ786479 PGM786479 PQI786479 QAE786479 QKA786479 QTW786479 RDS786479 RNO786479 RXK786479 SHG786479 SRC786479 TAY786479 TKU786479 TUQ786479 UEM786479 UOI786479 UYE786479 VIA786479 VRW786479 WBS786479 WLO786479 WVK786479 C852015 IY852015 SU852015 ACQ852015 AMM852015 AWI852015 BGE852015 BQA852015 BZW852015 CJS852015 CTO852015 DDK852015 DNG852015 DXC852015 EGY852015 EQU852015 FAQ852015 FKM852015 FUI852015 GEE852015 GOA852015 GXW852015 HHS852015 HRO852015 IBK852015 ILG852015 IVC852015 JEY852015 JOU852015 JYQ852015 KIM852015 KSI852015 LCE852015 LMA852015 LVW852015 MFS852015 MPO852015 MZK852015 NJG852015 NTC852015 OCY852015 OMU852015 OWQ852015 PGM852015 PQI852015 QAE852015 QKA852015 QTW852015 RDS852015 RNO852015 RXK852015 SHG852015 SRC852015 TAY852015 TKU852015 TUQ852015 UEM852015 UOI852015 UYE852015 VIA852015 VRW852015 WBS852015 WLO852015 WVK852015 C917551 IY917551 SU917551 ACQ917551 AMM917551 AWI917551 BGE917551 BQA917551 BZW917551 CJS917551 CTO917551 DDK917551 DNG917551 DXC917551 EGY917551 EQU917551 FAQ917551 FKM917551 FUI917551 GEE917551 GOA917551 GXW917551 HHS917551 HRO917551 IBK917551 ILG917551 IVC917551 JEY917551 JOU917551 JYQ917551 KIM917551 KSI917551 LCE917551 LMA917551 LVW917551 MFS917551 MPO917551 MZK917551 NJG917551 NTC917551 OCY917551 OMU917551 OWQ917551 PGM917551 PQI917551 QAE917551 QKA917551 QTW917551 RDS917551 RNO917551 RXK917551 SHG917551 SRC917551 TAY917551 TKU917551 TUQ917551 UEM917551 UOI917551 UYE917551 VIA917551 VRW917551 WBS917551 WLO917551 WVK917551 C983087 IY983087 SU983087 ACQ983087 AMM983087 AWI983087 BGE983087 BQA983087 BZW983087 CJS983087 CTO983087 DDK983087 DNG983087 DXC983087 EGY983087 EQU983087 FAQ983087 FKM983087 FUI983087 GEE983087 GOA983087 GXW983087 HHS983087 HRO983087 IBK983087 ILG983087 IVC983087 JEY983087 JOU983087 JYQ983087 KIM983087 KSI983087 LCE983087 LMA983087 LVW983087 MFS983087 MPO983087 MZK983087 NJG983087 NTC983087 OCY983087 OMU983087 OWQ983087 PGM983087 PQI983087 QAE983087 QKA983087 QTW983087 RDS983087 RNO983087 RXK983087 SHG983087 SRC983087 TAY983087 TKU983087 TUQ983087 UEM983087 UOI983087 UYE983087 VIA983087 VRW983087 WBS983087 WLO983087">
      <formula1>"1999,2000,2001,2002,2003,2004,2005,2006,2007,2008,2009,2010,2011,2012,2013,2014,2015,2016,2017,2018,2019,2020,2021,2022,2023,2024"</formula1>
    </dataValidation>
    <dataValidation type="list" allowBlank="1" showInputMessage="1" showErrorMessage="1" sqref="C46 IY46 SU46 ACQ46 AMM46 AWI46 BGE46 BQA46 BZW46 CJS46 CTO46 DDK46 DNG46 DXC46 EGY46 EQU46 FAQ46 FKM46 FUI46 GEE46 GOA46 GXW46 HHS46 HRO46 IBK46 ILG46 IVC46 JEY46 JOU46 JYQ46 KIM46 KSI46 LCE46 LMA46 LVW46 MFS46 MPO46 MZK46 NJG46 NTC46 OCY46 OMU46 OWQ46 PGM46 PQI46 QAE46 QKA46 QTW46 RDS46 RNO46 RXK46 SHG46 SRC46 TAY46 TKU46 TUQ46 UEM46 UOI46 UYE46 VIA46 VRW46 WBS46 WLO46 WVK46 C65582 IY65582 SU65582 ACQ65582 AMM65582 AWI65582 BGE65582 BQA65582 BZW65582 CJS65582 CTO65582 DDK65582 DNG65582 DXC65582 EGY65582 EQU65582 FAQ65582 FKM65582 FUI65582 GEE65582 GOA65582 GXW65582 HHS65582 HRO65582 IBK65582 ILG65582 IVC65582 JEY65582 JOU65582 JYQ65582 KIM65582 KSI65582 LCE65582 LMA65582 LVW65582 MFS65582 MPO65582 MZK65582 NJG65582 NTC65582 OCY65582 OMU65582 OWQ65582 PGM65582 PQI65582 QAE65582 QKA65582 QTW65582 RDS65582 RNO65582 RXK65582 SHG65582 SRC65582 TAY65582 TKU65582 TUQ65582 UEM65582 UOI65582 UYE65582 VIA65582 VRW65582 WBS65582 WLO65582 WVK65582 C131118 IY131118 SU131118 ACQ131118 AMM131118 AWI131118 BGE131118 BQA131118 BZW131118 CJS131118 CTO131118 DDK131118 DNG131118 DXC131118 EGY131118 EQU131118 FAQ131118 FKM131118 FUI131118 GEE131118 GOA131118 GXW131118 HHS131118 HRO131118 IBK131118 ILG131118 IVC131118 JEY131118 JOU131118 JYQ131118 KIM131118 KSI131118 LCE131118 LMA131118 LVW131118 MFS131118 MPO131118 MZK131118 NJG131118 NTC131118 OCY131118 OMU131118 OWQ131118 PGM131118 PQI131118 QAE131118 QKA131118 QTW131118 RDS131118 RNO131118 RXK131118 SHG131118 SRC131118 TAY131118 TKU131118 TUQ131118 UEM131118 UOI131118 UYE131118 VIA131118 VRW131118 WBS131118 WLO131118 WVK131118 C196654 IY196654 SU196654 ACQ196654 AMM196654 AWI196654 BGE196654 BQA196654 BZW196654 CJS196654 CTO196654 DDK196654 DNG196654 DXC196654 EGY196654 EQU196654 FAQ196654 FKM196654 FUI196654 GEE196654 GOA196654 GXW196654 HHS196654 HRO196654 IBK196654 ILG196654 IVC196654 JEY196654 JOU196654 JYQ196654 KIM196654 KSI196654 LCE196654 LMA196654 LVW196654 MFS196654 MPO196654 MZK196654 NJG196654 NTC196654 OCY196654 OMU196654 OWQ196654 PGM196654 PQI196654 QAE196654 QKA196654 QTW196654 RDS196654 RNO196654 RXK196654 SHG196654 SRC196654 TAY196654 TKU196654 TUQ196654 UEM196654 UOI196654 UYE196654 VIA196654 VRW196654 WBS196654 WLO196654 WVK196654 C262190 IY262190 SU262190 ACQ262190 AMM262190 AWI262190 BGE262190 BQA262190 BZW262190 CJS262190 CTO262190 DDK262190 DNG262190 DXC262190 EGY262190 EQU262190 FAQ262190 FKM262190 FUI262190 GEE262190 GOA262190 GXW262190 HHS262190 HRO262190 IBK262190 ILG262190 IVC262190 JEY262190 JOU262190 JYQ262190 KIM262190 KSI262190 LCE262190 LMA262190 LVW262190 MFS262190 MPO262190 MZK262190 NJG262190 NTC262190 OCY262190 OMU262190 OWQ262190 PGM262190 PQI262190 QAE262190 QKA262190 QTW262190 RDS262190 RNO262190 RXK262190 SHG262190 SRC262190 TAY262190 TKU262190 TUQ262190 UEM262190 UOI262190 UYE262190 VIA262190 VRW262190 WBS262190 WLO262190 WVK262190 C327726 IY327726 SU327726 ACQ327726 AMM327726 AWI327726 BGE327726 BQA327726 BZW327726 CJS327726 CTO327726 DDK327726 DNG327726 DXC327726 EGY327726 EQU327726 FAQ327726 FKM327726 FUI327726 GEE327726 GOA327726 GXW327726 HHS327726 HRO327726 IBK327726 ILG327726 IVC327726 JEY327726 JOU327726 JYQ327726 KIM327726 KSI327726 LCE327726 LMA327726 LVW327726 MFS327726 MPO327726 MZK327726 NJG327726 NTC327726 OCY327726 OMU327726 OWQ327726 PGM327726 PQI327726 QAE327726 QKA327726 QTW327726 RDS327726 RNO327726 RXK327726 SHG327726 SRC327726 TAY327726 TKU327726 TUQ327726 UEM327726 UOI327726 UYE327726 VIA327726 VRW327726 WBS327726 WLO327726 WVK327726 C393262 IY393262 SU393262 ACQ393262 AMM393262 AWI393262 BGE393262 BQA393262 BZW393262 CJS393262 CTO393262 DDK393262 DNG393262 DXC393262 EGY393262 EQU393262 FAQ393262 FKM393262 FUI393262 GEE393262 GOA393262 GXW393262 HHS393262 HRO393262 IBK393262 ILG393262 IVC393262 JEY393262 JOU393262 JYQ393262 KIM393262 KSI393262 LCE393262 LMA393262 LVW393262 MFS393262 MPO393262 MZK393262 NJG393262 NTC393262 OCY393262 OMU393262 OWQ393262 PGM393262 PQI393262 QAE393262 QKA393262 QTW393262 RDS393262 RNO393262 RXK393262 SHG393262 SRC393262 TAY393262 TKU393262 TUQ393262 UEM393262 UOI393262 UYE393262 VIA393262 VRW393262 WBS393262 WLO393262 WVK393262 C458798 IY458798 SU458798 ACQ458798 AMM458798 AWI458798 BGE458798 BQA458798 BZW458798 CJS458798 CTO458798 DDK458798 DNG458798 DXC458798 EGY458798 EQU458798 FAQ458798 FKM458798 FUI458798 GEE458798 GOA458798 GXW458798 HHS458798 HRO458798 IBK458798 ILG458798 IVC458798 JEY458798 JOU458798 JYQ458798 KIM458798 KSI458798 LCE458798 LMA458798 LVW458798 MFS458798 MPO458798 MZK458798 NJG458798 NTC458798 OCY458798 OMU458798 OWQ458798 PGM458798 PQI458798 QAE458798 QKA458798 QTW458798 RDS458798 RNO458798 RXK458798 SHG458798 SRC458798 TAY458798 TKU458798 TUQ458798 UEM458798 UOI458798 UYE458798 VIA458798 VRW458798 WBS458798 WLO458798 WVK458798 C524334 IY524334 SU524334 ACQ524334 AMM524334 AWI524334 BGE524334 BQA524334 BZW524334 CJS524334 CTO524334 DDK524334 DNG524334 DXC524334 EGY524334 EQU524334 FAQ524334 FKM524334 FUI524334 GEE524334 GOA524334 GXW524334 HHS524334 HRO524334 IBK524334 ILG524334 IVC524334 JEY524334 JOU524334 JYQ524334 KIM524334 KSI524334 LCE524334 LMA524334 LVW524334 MFS524334 MPO524334 MZK524334 NJG524334 NTC524334 OCY524334 OMU524334 OWQ524334 PGM524334 PQI524334 QAE524334 QKA524334 QTW524334 RDS524334 RNO524334 RXK524334 SHG524334 SRC524334 TAY524334 TKU524334 TUQ524334 UEM524334 UOI524334 UYE524334 VIA524334 VRW524334 WBS524334 WLO524334 WVK524334 C589870 IY589870 SU589870 ACQ589870 AMM589870 AWI589870 BGE589870 BQA589870 BZW589870 CJS589870 CTO589870 DDK589870 DNG589870 DXC589870 EGY589870 EQU589870 FAQ589870 FKM589870 FUI589870 GEE589870 GOA589870 GXW589870 HHS589870 HRO589870 IBK589870 ILG589870 IVC589870 JEY589870 JOU589870 JYQ589870 KIM589870 KSI589870 LCE589870 LMA589870 LVW589870 MFS589870 MPO589870 MZK589870 NJG589870 NTC589870 OCY589870 OMU589870 OWQ589870 PGM589870 PQI589870 QAE589870 QKA589870 QTW589870 RDS589870 RNO589870 RXK589870 SHG589870 SRC589870 TAY589870 TKU589870 TUQ589870 UEM589870 UOI589870 UYE589870 VIA589870 VRW589870 WBS589870 WLO589870 WVK589870 C655406 IY655406 SU655406 ACQ655406 AMM655406 AWI655406 BGE655406 BQA655406 BZW655406 CJS655406 CTO655406 DDK655406 DNG655406 DXC655406 EGY655406 EQU655406 FAQ655406 FKM655406 FUI655406 GEE655406 GOA655406 GXW655406 HHS655406 HRO655406 IBK655406 ILG655406 IVC655406 JEY655406 JOU655406 JYQ655406 KIM655406 KSI655406 LCE655406 LMA655406 LVW655406 MFS655406 MPO655406 MZK655406 NJG655406 NTC655406 OCY655406 OMU655406 OWQ655406 PGM655406 PQI655406 QAE655406 QKA655406 QTW655406 RDS655406 RNO655406 RXK655406 SHG655406 SRC655406 TAY655406 TKU655406 TUQ655406 UEM655406 UOI655406 UYE655406 VIA655406 VRW655406 WBS655406 WLO655406 WVK655406 C720942 IY720942 SU720942 ACQ720942 AMM720942 AWI720942 BGE720942 BQA720942 BZW720942 CJS720942 CTO720942 DDK720942 DNG720942 DXC720942 EGY720942 EQU720942 FAQ720942 FKM720942 FUI720942 GEE720942 GOA720942 GXW720942 HHS720942 HRO720942 IBK720942 ILG720942 IVC720942 JEY720942 JOU720942 JYQ720942 KIM720942 KSI720942 LCE720942 LMA720942 LVW720942 MFS720942 MPO720942 MZK720942 NJG720942 NTC720942 OCY720942 OMU720942 OWQ720942 PGM720942 PQI720942 QAE720942 QKA720942 QTW720942 RDS720942 RNO720942 RXK720942 SHG720942 SRC720942 TAY720942 TKU720942 TUQ720942 UEM720942 UOI720942 UYE720942 VIA720942 VRW720942 WBS720942 WLO720942 WVK720942 C786478 IY786478 SU786478 ACQ786478 AMM786478 AWI786478 BGE786478 BQA786478 BZW786478 CJS786478 CTO786478 DDK786478 DNG786478 DXC786478 EGY786478 EQU786478 FAQ786478 FKM786478 FUI786478 GEE786478 GOA786478 GXW786478 HHS786478 HRO786478 IBK786478 ILG786478 IVC786478 JEY786478 JOU786478 JYQ786478 KIM786478 KSI786478 LCE786478 LMA786478 LVW786478 MFS786478 MPO786478 MZK786478 NJG786478 NTC786478 OCY786478 OMU786478 OWQ786478 PGM786478 PQI786478 QAE786478 QKA786478 QTW786478 RDS786478 RNO786478 RXK786478 SHG786478 SRC786478 TAY786478 TKU786478 TUQ786478 UEM786478 UOI786478 UYE786478 VIA786478 VRW786478 WBS786478 WLO786478 WVK786478 C852014 IY852014 SU852014 ACQ852014 AMM852014 AWI852014 BGE852014 BQA852014 BZW852014 CJS852014 CTO852014 DDK852014 DNG852014 DXC852014 EGY852014 EQU852014 FAQ852014 FKM852014 FUI852014 GEE852014 GOA852014 GXW852014 HHS852014 HRO852014 IBK852014 ILG852014 IVC852014 JEY852014 JOU852014 JYQ852014 KIM852014 KSI852014 LCE852014 LMA852014 LVW852014 MFS852014 MPO852014 MZK852014 NJG852014 NTC852014 OCY852014 OMU852014 OWQ852014 PGM852014 PQI852014 QAE852014 QKA852014 QTW852014 RDS852014 RNO852014 RXK852014 SHG852014 SRC852014 TAY852014 TKU852014 TUQ852014 UEM852014 UOI852014 UYE852014 VIA852014 VRW852014 WBS852014 WLO852014 WVK852014 C917550 IY917550 SU917550 ACQ917550 AMM917550 AWI917550 BGE917550 BQA917550 BZW917550 CJS917550 CTO917550 DDK917550 DNG917550 DXC917550 EGY917550 EQU917550 FAQ917550 FKM917550 FUI917550 GEE917550 GOA917550 GXW917550 HHS917550 HRO917550 IBK917550 ILG917550 IVC917550 JEY917550 JOU917550 JYQ917550 KIM917550 KSI917550 LCE917550 LMA917550 LVW917550 MFS917550 MPO917550 MZK917550 NJG917550 NTC917550 OCY917550 OMU917550 OWQ917550 PGM917550 PQI917550 QAE917550 QKA917550 QTW917550 RDS917550 RNO917550 RXK917550 SHG917550 SRC917550 TAY917550 TKU917550 TUQ917550 UEM917550 UOI917550 UYE917550 VIA917550 VRW917550 WBS917550 WLO917550 WVK917550 C983086 IY983086 SU983086 ACQ983086 AMM983086 AWI983086 BGE983086 BQA983086 BZW983086 CJS983086 CTO983086 DDK983086 DNG983086 DXC983086 EGY983086 EQU983086 FAQ983086 FKM983086 FUI983086 GEE983086 GOA983086 GXW983086 HHS983086 HRO983086 IBK983086 ILG983086 IVC983086 JEY983086 JOU983086 JYQ983086 KIM983086 KSI983086 LCE983086 LMA983086 LVW983086 MFS983086 MPO983086 MZK983086 NJG983086 NTC983086 OCY983086 OMU983086 OWQ983086 PGM983086 PQI983086 QAE983086 QKA983086 QTW983086 RDS983086 RNO983086 RXK983086 SHG983086 SRC983086 TAY983086 TKU983086 TUQ983086 UEM983086 UOI983086 UYE983086 VIA983086 VRW983086 WBS983086 WLO983086 WVK983086">
      <formula1>"Regulatory proposal, Revised regulatory proposal, After appeal, Draft decision, Final decision, Pass through decision, Contingent projects"</formula1>
    </dataValidation>
    <dataValidation type="list" allowBlank="1" showInputMessage="1" showErrorMessage="1" sqref="WVK983088 IY48 SU48 ACQ48 AMM48 AWI48 BGE48 BQA48 BZW48 CJS48 CTO48 DDK48 DNG48 DXC48 EGY48 EQU48 FAQ48 FKM48 FUI48 GEE48 GOA48 GXW48 HHS48 HRO48 IBK48 ILG48 IVC48 JEY48 JOU48 JYQ48 KIM48 KSI48 LCE48 LMA48 LVW48 MFS48 MPO48 MZK48 NJG48 NTC48 OCY48 OMU48 OWQ48 PGM48 PQI48 QAE48 QKA48 QTW48 RDS48 RNO48 RXK48 SHG48 SRC48 TAY48 TKU48 TUQ48 UEM48 UOI48 UYE48 VIA48 VRW48 WBS48 WLO48 WVK48 C65584 IY65584 SU65584 ACQ65584 AMM65584 AWI65584 BGE65584 BQA65584 BZW65584 CJS65584 CTO65584 DDK65584 DNG65584 DXC65584 EGY65584 EQU65584 FAQ65584 FKM65584 FUI65584 GEE65584 GOA65584 GXW65584 HHS65584 HRO65584 IBK65584 ILG65584 IVC65584 JEY65584 JOU65584 JYQ65584 KIM65584 KSI65584 LCE65584 LMA65584 LVW65584 MFS65584 MPO65584 MZK65584 NJG65584 NTC65584 OCY65584 OMU65584 OWQ65584 PGM65584 PQI65584 QAE65584 QKA65584 QTW65584 RDS65584 RNO65584 RXK65584 SHG65584 SRC65584 TAY65584 TKU65584 TUQ65584 UEM65584 UOI65584 UYE65584 VIA65584 VRW65584 WBS65584 WLO65584 WVK65584 C131120 IY131120 SU131120 ACQ131120 AMM131120 AWI131120 BGE131120 BQA131120 BZW131120 CJS131120 CTO131120 DDK131120 DNG131120 DXC131120 EGY131120 EQU131120 FAQ131120 FKM131120 FUI131120 GEE131120 GOA131120 GXW131120 HHS131120 HRO131120 IBK131120 ILG131120 IVC131120 JEY131120 JOU131120 JYQ131120 KIM131120 KSI131120 LCE131120 LMA131120 LVW131120 MFS131120 MPO131120 MZK131120 NJG131120 NTC131120 OCY131120 OMU131120 OWQ131120 PGM131120 PQI131120 QAE131120 QKA131120 QTW131120 RDS131120 RNO131120 RXK131120 SHG131120 SRC131120 TAY131120 TKU131120 TUQ131120 UEM131120 UOI131120 UYE131120 VIA131120 VRW131120 WBS131120 WLO131120 WVK131120 C196656 IY196656 SU196656 ACQ196656 AMM196656 AWI196656 BGE196656 BQA196656 BZW196656 CJS196656 CTO196656 DDK196656 DNG196656 DXC196656 EGY196656 EQU196656 FAQ196656 FKM196656 FUI196656 GEE196656 GOA196656 GXW196656 HHS196656 HRO196656 IBK196656 ILG196656 IVC196656 JEY196656 JOU196656 JYQ196656 KIM196656 KSI196656 LCE196656 LMA196656 LVW196656 MFS196656 MPO196656 MZK196656 NJG196656 NTC196656 OCY196656 OMU196656 OWQ196656 PGM196656 PQI196656 QAE196656 QKA196656 QTW196656 RDS196656 RNO196656 RXK196656 SHG196656 SRC196656 TAY196656 TKU196656 TUQ196656 UEM196656 UOI196656 UYE196656 VIA196656 VRW196656 WBS196656 WLO196656 WVK196656 C262192 IY262192 SU262192 ACQ262192 AMM262192 AWI262192 BGE262192 BQA262192 BZW262192 CJS262192 CTO262192 DDK262192 DNG262192 DXC262192 EGY262192 EQU262192 FAQ262192 FKM262192 FUI262192 GEE262192 GOA262192 GXW262192 HHS262192 HRO262192 IBK262192 ILG262192 IVC262192 JEY262192 JOU262192 JYQ262192 KIM262192 KSI262192 LCE262192 LMA262192 LVW262192 MFS262192 MPO262192 MZK262192 NJG262192 NTC262192 OCY262192 OMU262192 OWQ262192 PGM262192 PQI262192 QAE262192 QKA262192 QTW262192 RDS262192 RNO262192 RXK262192 SHG262192 SRC262192 TAY262192 TKU262192 TUQ262192 UEM262192 UOI262192 UYE262192 VIA262192 VRW262192 WBS262192 WLO262192 WVK262192 C327728 IY327728 SU327728 ACQ327728 AMM327728 AWI327728 BGE327728 BQA327728 BZW327728 CJS327728 CTO327728 DDK327728 DNG327728 DXC327728 EGY327728 EQU327728 FAQ327728 FKM327728 FUI327728 GEE327728 GOA327728 GXW327728 HHS327728 HRO327728 IBK327728 ILG327728 IVC327728 JEY327728 JOU327728 JYQ327728 KIM327728 KSI327728 LCE327728 LMA327728 LVW327728 MFS327728 MPO327728 MZK327728 NJG327728 NTC327728 OCY327728 OMU327728 OWQ327728 PGM327728 PQI327728 QAE327728 QKA327728 QTW327728 RDS327728 RNO327728 RXK327728 SHG327728 SRC327728 TAY327728 TKU327728 TUQ327728 UEM327728 UOI327728 UYE327728 VIA327728 VRW327728 WBS327728 WLO327728 WVK327728 C393264 IY393264 SU393264 ACQ393264 AMM393264 AWI393264 BGE393264 BQA393264 BZW393264 CJS393264 CTO393264 DDK393264 DNG393264 DXC393264 EGY393264 EQU393264 FAQ393264 FKM393264 FUI393264 GEE393264 GOA393264 GXW393264 HHS393264 HRO393264 IBK393264 ILG393264 IVC393264 JEY393264 JOU393264 JYQ393264 KIM393264 KSI393264 LCE393264 LMA393264 LVW393264 MFS393264 MPO393264 MZK393264 NJG393264 NTC393264 OCY393264 OMU393264 OWQ393264 PGM393264 PQI393264 QAE393264 QKA393264 QTW393264 RDS393264 RNO393264 RXK393264 SHG393264 SRC393264 TAY393264 TKU393264 TUQ393264 UEM393264 UOI393264 UYE393264 VIA393264 VRW393264 WBS393264 WLO393264 WVK393264 C458800 IY458800 SU458800 ACQ458800 AMM458800 AWI458800 BGE458800 BQA458800 BZW458800 CJS458800 CTO458800 DDK458800 DNG458800 DXC458800 EGY458800 EQU458800 FAQ458800 FKM458800 FUI458800 GEE458800 GOA458800 GXW458800 HHS458800 HRO458800 IBK458800 ILG458800 IVC458800 JEY458800 JOU458800 JYQ458800 KIM458800 KSI458800 LCE458800 LMA458800 LVW458800 MFS458800 MPO458800 MZK458800 NJG458800 NTC458800 OCY458800 OMU458800 OWQ458800 PGM458800 PQI458800 QAE458800 QKA458800 QTW458800 RDS458800 RNO458800 RXK458800 SHG458800 SRC458800 TAY458800 TKU458800 TUQ458800 UEM458800 UOI458800 UYE458800 VIA458800 VRW458800 WBS458800 WLO458800 WVK458800 C524336 IY524336 SU524336 ACQ524336 AMM524336 AWI524336 BGE524336 BQA524336 BZW524336 CJS524336 CTO524336 DDK524336 DNG524336 DXC524336 EGY524336 EQU524336 FAQ524336 FKM524336 FUI524336 GEE524336 GOA524336 GXW524336 HHS524336 HRO524336 IBK524336 ILG524336 IVC524336 JEY524336 JOU524336 JYQ524336 KIM524336 KSI524336 LCE524336 LMA524336 LVW524336 MFS524336 MPO524336 MZK524336 NJG524336 NTC524336 OCY524336 OMU524336 OWQ524336 PGM524336 PQI524336 QAE524336 QKA524336 QTW524336 RDS524336 RNO524336 RXK524336 SHG524336 SRC524336 TAY524336 TKU524336 TUQ524336 UEM524336 UOI524336 UYE524336 VIA524336 VRW524336 WBS524336 WLO524336 WVK524336 C589872 IY589872 SU589872 ACQ589872 AMM589872 AWI589872 BGE589872 BQA589872 BZW589872 CJS589872 CTO589872 DDK589872 DNG589872 DXC589872 EGY589872 EQU589872 FAQ589872 FKM589872 FUI589872 GEE589872 GOA589872 GXW589872 HHS589872 HRO589872 IBK589872 ILG589872 IVC589872 JEY589872 JOU589872 JYQ589872 KIM589872 KSI589872 LCE589872 LMA589872 LVW589872 MFS589872 MPO589872 MZK589872 NJG589872 NTC589872 OCY589872 OMU589872 OWQ589872 PGM589872 PQI589872 QAE589872 QKA589872 QTW589872 RDS589872 RNO589872 RXK589872 SHG589872 SRC589872 TAY589872 TKU589872 TUQ589872 UEM589872 UOI589872 UYE589872 VIA589872 VRW589872 WBS589872 WLO589872 WVK589872 C655408 IY655408 SU655408 ACQ655408 AMM655408 AWI655408 BGE655408 BQA655408 BZW655408 CJS655408 CTO655408 DDK655408 DNG655408 DXC655408 EGY655408 EQU655408 FAQ655408 FKM655408 FUI655408 GEE655408 GOA655408 GXW655408 HHS655408 HRO655408 IBK655408 ILG655408 IVC655408 JEY655408 JOU655408 JYQ655408 KIM655408 KSI655408 LCE655408 LMA655408 LVW655408 MFS655408 MPO655408 MZK655408 NJG655408 NTC655408 OCY655408 OMU655408 OWQ655408 PGM655408 PQI655408 QAE655408 QKA655408 QTW655408 RDS655408 RNO655408 RXK655408 SHG655408 SRC655408 TAY655408 TKU655408 TUQ655408 UEM655408 UOI655408 UYE655408 VIA655408 VRW655408 WBS655408 WLO655408 WVK655408 C720944 IY720944 SU720944 ACQ720944 AMM720944 AWI720944 BGE720944 BQA720944 BZW720944 CJS720944 CTO720944 DDK720944 DNG720944 DXC720944 EGY720944 EQU720944 FAQ720944 FKM720944 FUI720944 GEE720944 GOA720944 GXW720944 HHS720944 HRO720944 IBK720944 ILG720944 IVC720944 JEY720944 JOU720944 JYQ720944 KIM720944 KSI720944 LCE720944 LMA720944 LVW720944 MFS720944 MPO720944 MZK720944 NJG720944 NTC720944 OCY720944 OMU720944 OWQ720944 PGM720944 PQI720944 QAE720944 QKA720944 QTW720944 RDS720944 RNO720944 RXK720944 SHG720944 SRC720944 TAY720944 TKU720944 TUQ720944 UEM720944 UOI720944 UYE720944 VIA720944 VRW720944 WBS720944 WLO720944 WVK720944 C786480 IY786480 SU786480 ACQ786480 AMM786480 AWI786480 BGE786480 BQA786480 BZW786480 CJS786480 CTO786480 DDK786480 DNG786480 DXC786480 EGY786480 EQU786480 FAQ786480 FKM786480 FUI786480 GEE786480 GOA786480 GXW786480 HHS786480 HRO786480 IBK786480 ILG786480 IVC786480 JEY786480 JOU786480 JYQ786480 KIM786480 KSI786480 LCE786480 LMA786480 LVW786480 MFS786480 MPO786480 MZK786480 NJG786480 NTC786480 OCY786480 OMU786480 OWQ786480 PGM786480 PQI786480 QAE786480 QKA786480 QTW786480 RDS786480 RNO786480 RXK786480 SHG786480 SRC786480 TAY786480 TKU786480 TUQ786480 UEM786480 UOI786480 UYE786480 VIA786480 VRW786480 WBS786480 WLO786480 WVK786480 C852016 IY852016 SU852016 ACQ852016 AMM852016 AWI852016 BGE852016 BQA852016 BZW852016 CJS852016 CTO852016 DDK852016 DNG852016 DXC852016 EGY852016 EQU852016 FAQ852016 FKM852016 FUI852016 GEE852016 GOA852016 GXW852016 HHS852016 HRO852016 IBK852016 ILG852016 IVC852016 JEY852016 JOU852016 JYQ852016 KIM852016 KSI852016 LCE852016 LMA852016 LVW852016 MFS852016 MPO852016 MZK852016 NJG852016 NTC852016 OCY852016 OMU852016 OWQ852016 PGM852016 PQI852016 QAE852016 QKA852016 QTW852016 RDS852016 RNO852016 RXK852016 SHG852016 SRC852016 TAY852016 TKU852016 TUQ852016 UEM852016 UOI852016 UYE852016 VIA852016 VRW852016 WBS852016 WLO852016 WVK852016 C917552 IY917552 SU917552 ACQ917552 AMM917552 AWI917552 BGE917552 BQA917552 BZW917552 CJS917552 CTO917552 DDK917552 DNG917552 DXC917552 EGY917552 EQU917552 FAQ917552 FKM917552 FUI917552 GEE917552 GOA917552 GXW917552 HHS917552 HRO917552 IBK917552 ILG917552 IVC917552 JEY917552 JOU917552 JYQ917552 KIM917552 KSI917552 LCE917552 LMA917552 LVW917552 MFS917552 MPO917552 MZK917552 NJG917552 NTC917552 OCY917552 OMU917552 OWQ917552 PGM917552 PQI917552 QAE917552 QKA917552 QTW917552 RDS917552 RNO917552 RXK917552 SHG917552 SRC917552 TAY917552 TKU917552 TUQ917552 UEM917552 UOI917552 UYE917552 VIA917552 VRW917552 WBS917552 WLO917552 WVK917552 C983088 IY983088 SU983088 ACQ983088 AMM983088 AWI983088 BGE983088 BQA983088 BZW983088 CJS983088 CTO983088 DDK983088 DNG983088 DXC983088 EGY983088 EQU983088 FAQ983088 FKM983088 FUI983088 GEE983088 GOA983088 GXW983088 HHS983088 HRO983088 IBK983088 ILG983088 IVC983088 JEY983088 JOU983088 JYQ983088 KIM983088 KSI983088 LCE983088 LMA983088 LVW983088 MFS983088 MPO983088 MZK983088 NJG983088 NTC983088 OCY983088 OMU983088 OWQ983088 PGM983088 PQI983088 QAE983088 QKA983088 QTW983088 RDS983088 RNO983088 RXK983088 SHG983088 SRC983088 TAY983088 TKU983088 TUQ983088 UEM983088 UOI983088 UYE983088 VIA983088 VRW983088 WBS983088 WLO983088">
      <formula1>"Financial, Calendar, Other"</formula1>
    </dataValidation>
    <dataValidation type="list" allowBlank="1" showInputMessage="1" showErrorMessage="1" sqref="WVK983091 IY51 SU51 ACQ51 AMM51 AWI51 BGE51 BQA51 BZW51 CJS51 CTO51 DDK51 DNG51 DXC51 EGY51 EQU51 FAQ51 FKM51 FUI51 GEE51 GOA51 GXW51 HHS51 HRO51 IBK51 ILG51 IVC51 JEY51 JOU51 JYQ51 KIM51 KSI51 LCE51 LMA51 LVW51 MFS51 MPO51 MZK51 NJG51 NTC51 OCY51 OMU51 OWQ51 PGM51 PQI51 QAE51 QKA51 QTW51 RDS51 RNO51 RXK51 SHG51 SRC51 TAY51 TKU51 TUQ51 UEM51 UOI51 UYE51 VIA51 VRW51 WBS51 WLO51 WVK51 C65587 IY65587 SU65587 ACQ65587 AMM65587 AWI65587 BGE65587 BQA65587 BZW65587 CJS65587 CTO65587 DDK65587 DNG65587 DXC65587 EGY65587 EQU65587 FAQ65587 FKM65587 FUI65587 GEE65587 GOA65587 GXW65587 HHS65587 HRO65587 IBK65587 ILG65587 IVC65587 JEY65587 JOU65587 JYQ65587 KIM65587 KSI65587 LCE65587 LMA65587 LVW65587 MFS65587 MPO65587 MZK65587 NJG65587 NTC65587 OCY65587 OMU65587 OWQ65587 PGM65587 PQI65587 QAE65587 QKA65587 QTW65587 RDS65587 RNO65587 RXK65587 SHG65587 SRC65587 TAY65587 TKU65587 TUQ65587 UEM65587 UOI65587 UYE65587 VIA65587 VRW65587 WBS65587 WLO65587 WVK65587 C131123 IY131123 SU131123 ACQ131123 AMM131123 AWI131123 BGE131123 BQA131123 BZW131123 CJS131123 CTO131123 DDK131123 DNG131123 DXC131123 EGY131123 EQU131123 FAQ131123 FKM131123 FUI131123 GEE131123 GOA131123 GXW131123 HHS131123 HRO131123 IBK131123 ILG131123 IVC131123 JEY131123 JOU131123 JYQ131123 KIM131123 KSI131123 LCE131123 LMA131123 LVW131123 MFS131123 MPO131123 MZK131123 NJG131123 NTC131123 OCY131123 OMU131123 OWQ131123 PGM131123 PQI131123 QAE131123 QKA131123 QTW131123 RDS131123 RNO131123 RXK131123 SHG131123 SRC131123 TAY131123 TKU131123 TUQ131123 UEM131123 UOI131123 UYE131123 VIA131123 VRW131123 WBS131123 WLO131123 WVK131123 C196659 IY196659 SU196659 ACQ196659 AMM196659 AWI196659 BGE196659 BQA196659 BZW196659 CJS196659 CTO196659 DDK196659 DNG196659 DXC196659 EGY196659 EQU196659 FAQ196659 FKM196659 FUI196659 GEE196659 GOA196659 GXW196659 HHS196659 HRO196659 IBK196659 ILG196659 IVC196659 JEY196659 JOU196659 JYQ196659 KIM196659 KSI196659 LCE196659 LMA196659 LVW196659 MFS196659 MPO196659 MZK196659 NJG196659 NTC196659 OCY196659 OMU196659 OWQ196659 PGM196659 PQI196659 QAE196659 QKA196659 QTW196659 RDS196659 RNO196659 RXK196659 SHG196659 SRC196659 TAY196659 TKU196659 TUQ196659 UEM196659 UOI196659 UYE196659 VIA196659 VRW196659 WBS196659 WLO196659 WVK196659 C262195 IY262195 SU262195 ACQ262195 AMM262195 AWI262195 BGE262195 BQA262195 BZW262195 CJS262195 CTO262195 DDK262195 DNG262195 DXC262195 EGY262195 EQU262195 FAQ262195 FKM262195 FUI262195 GEE262195 GOA262195 GXW262195 HHS262195 HRO262195 IBK262195 ILG262195 IVC262195 JEY262195 JOU262195 JYQ262195 KIM262195 KSI262195 LCE262195 LMA262195 LVW262195 MFS262195 MPO262195 MZK262195 NJG262195 NTC262195 OCY262195 OMU262195 OWQ262195 PGM262195 PQI262195 QAE262195 QKA262195 QTW262195 RDS262195 RNO262195 RXK262195 SHG262195 SRC262195 TAY262195 TKU262195 TUQ262195 UEM262195 UOI262195 UYE262195 VIA262195 VRW262195 WBS262195 WLO262195 WVK262195 C327731 IY327731 SU327731 ACQ327731 AMM327731 AWI327731 BGE327731 BQA327731 BZW327731 CJS327731 CTO327731 DDK327731 DNG327731 DXC327731 EGY327731 EQU327731 FAQ327731 FKM327731 FUI327731 GEE327731 GOA327731 GXW327731 HHS327731 HRO327731 IBK327731 ILG327731 IVC327731 JEY327731 JOU327731 JYQ327731 KIM327731 KSI327731 LCE327731 LMA327731 LVW327731 MFS327731 MPO327731 MZK327731 NJG327731 NTC327731 OCY327731 OMU327731 OWQ327731 PGM327731 PQI327731 QAE327731 QKA327731 QTW327731 RDS327731 RNO327731 RXK327731 SHG327731 SRC327731 TAY327731 TKU327731 TUQ327731 UEM327731 UOI327731 UYE327731 VIA327731 VRW327731 WBS327731 WLO327731 WVK327731 C393267 IY393267 SU393267 ACQ393267 AMM393267 AWI393267 BGE393267 BQA393267 BZW393267 CJS393267 CTO393267 DDK393267 DNG393267 DXC393267 EGY393267 EQU393267 FAQ393267 FKM393267 FUI393267 GEE393267 GOA393267 GXW393267 HHS393267 HRO393267 IBK393267 ILG393267 IVC393267 JEY393267 JOU393267 JYQ393267 KIM393267 KSI393267 LCE393267 LMA393267 LVW393267 MFS393267 MPO393267 MZK393267 NJG393267 NTC393267 OCY393267 OMU393267 OWQ393267 PGM393267 PQI393267 QAE393267 QKA393267 QTW393267 RDS393267 RNO393267 RXK393267 SHG393267 SRC393267 TAY393267 TKU393267 TUQ393267 UEM393267 UOI393267 UYE393267 VIA393267 VRW393267 WBS393267 WLO393267 WVK393267 C458803 IY458803 SU458803 ACQ458803 AMM458803 AWI458803 BGE458803 BQA458803 BZW458803 CJS458803 CTO458803 DDK458803 DNG458803 DXC458803 EGY458803 EQU458803 FAQ458803 FKM458803 FUI458803 GEE458803 GOA458803 GXW458803 HHS458803 HRO458803 IBK458803 ILG458803 IVC458803 JEY458803 JOU458803 JYQ458803 KIM458803 KSI458803 LCE458803 LMA458803 LVW458803 MFS458803 MPO458803 MZK458803 NJG458803 NTC458803 OCY458803 OMU458803 OWQ458803 PGM458803 PQI458803 QAE458803 QKA458803 QTW458803 RDS458803 RNO458803 RXK458803 SHG458803 SRC458803 TAY458803 TKU458803 TUQ458803 UEM458803 UOI458803 UYE458803 VIA458803 VRW458803 WBS458803 WLO458803 WVK458803 C524339 IY524339 SU524339 ACQ524339 AMM524339 AWI524339 BGE524339 BQA524339 BZW524339 CJS524339 CTO524339 DDK524339 DNG524339 DXC524339 EGY524339 EQU524339 FAQ524339 FKM524339 FUI524339 GEE524339 GOA524339 GXW524339 HHS524339 HRO524339 IBK524339 ILG524339 IVC524339 JEY524339 JOU524339 JYQ524339 KIM524339 KSI524339 LCE524339 LMA524339 LVW524339 MFS524339 MPO524339 MZK524339 NJG524339 NTC524339 OCY524339 OMU524339 OWQ524339 PGM524339 PQI524339 QAE524339 QKA524339 QTW524339 RDS524339 RNO524339 RXK524339 SHG524339 SRC524339 TAY524339 TKU524339 TUQ524339 UEM524339 UOI524339 UYE524339 VIA524339 VRW524339 WBS524339 WLO524339 WVK524339 C589875 IY589875 SU589875 ACQ589875 AMM589875 AWI589875 BGE589875 BQA589875 BZW589875 CJS589875 CTO589875 DDK589875 DNG589875 DXC589875 EGY589875 EQU589875 FAQ589875 FKM589875 FUI589875 GEE589875 GOA589875 GXW589875 HHS589875 HRO589875 IBK589875 ILG589875 IVC589875 JEY589875 JOU589875 JYQ589875 KIM589875 KSI589875 LCE589875 LMA589875 LVW589875 MFS589875 MPO589875 MZK589875 NJG589875 NTC589875 OCY589875 OMU589875 OWQ589875 PGM589875 PQI589875 QAE589875 QKA589875 QTW589875 RDS589875 RNO589875 RXK589875 SHG589875 SRC589875 TAY589875 TKU589875 TUQ589875 UEM589875 UOI589875 UYE589875 VIA589875 VRW589875 WBS589875 WLO589875 WVK589875 C655411 IY655411 SU655411 ACQ655411 AMM655411 AWI655411 BGE655411 BQA655411 BZW655411 CJS655411 CTO655411 DDK655411 DNG655411 DXC655411 EGY655411 EQU655411 FAQ655411 FKM655411 FUI655411 GEE655411 GOA655411 GXW655411 HHS655411 HRO655411 IBK655411 ILG655411 IVC655411 JEY655411 JOU655411 JYQ655411 KIM655411 KSI655411 LCE655411 LMA655411 LVW655411 MFS655411 MPO655411 MZK655411 NJG655411 NTC655411 OCY655411 OMU655411 OWQ655411 PGM655411 PQI655411 QAE655411 QKA655411 QTW655411 RDS655411 RNO655411 RXK655411 SHG655411 SRC655411 TAY655411 TKU655411 TUQ655411 UEM655411 UOI655411 UYE655411 VIA655411 VRW655411 WBS655411 WLO655411 WVK655411 C720947 IY720947 SU720947 ACQ720947 AMM720947 AWI720947 BGE720947 BQA720947 BZW720947 CJS720947 CTO720947 DDK720947 DNG720947 DXC720947 EGY720947 EQU720947 FAQ720947 FKM720947 FUI720947 GEE720947 GOA720947 GXW720947 HHS720947 HRO720947 IBK720947 ILG720947 IVC720947 JEY720947 JOU720947 JYQ720947 KIM720947 KSI720947 LCE720947 LMA720947 LVW720947 MFS720947 MPO720947 MZK720947 NJG720947 NTC720947 OCY720947 OMU720947 OWQ720947 PGM720947 PQI720947 QAE720947 QKA720947 QTW720947 RDS720947 RNO720947 RXK720947 SHG720947 SRC720947 TAY720947 TKU720947 TUQ720947 UEM720947 UOI720947 UYE720947 VIA720947 VRW720947 WBS720947 WLO720947 WVK720947 C786483 IY786483 SU786483 ACQ786483 AMM786483 AWI786483 BGE786483 BQA786483 BZW786483 CJS786483 CTO786483 DDK786483 DNG786483 DXC786483 EGY786483 EQU786483 FAQ786483 FKM786483 FUI786483 GEE786483 GOA786483 GXW786483 HHS786483 HRO786483 IBK786483 ILG786483 IVC786483 JEY786483 JOU786483 JYQ786483 KIM786483 KSI786483 LCE786483 LMA786483 LVW786483 MFS786483 MPO786483 MZK786483 NJG786483 NTC786483 OCY786483 OMU786483 OWQ786483 PGM786483 PQI786483 QAE786483 QKA786483 QTW786483 RDS786483 RNO786483 RXK786483 SHG786483 SRC786483 TAY786483 TKU786483 TUQ786483 UEM786483 UOI786483 UYE786483 VIA786483 VRW786483 WBS786483 WLO786483 WVK786483 C852019 IY852019 SU852019 ACQ852019 AMM852019 AWI852019 BGE852019 BQA852019 BZW852019 CJS852019 CTO852019 DDK852019 DNG852019 DXC852019 EGY852019 EQU852019 FAQ852019 FKM852019 FUI852019 GEE852019 GOA852019 GXW852019 HHS852019 HRO852019 IBK852019 ILG852019 IVC852019 JEY852019 JOU852019 JYQ852019 KIM852019 KSI852019 LCE852019 LMA852019 LVW852019 MFS852019 MPO852019 MZK852019 NJG852019 NTC852019 OCY852019 OMU852019 OWQ852019 PGM852019 PQI852019 QAE852019 QKA852019 QTW852019 RDS852019 RNO852019 RXK852019 SHG852019 SRC852019 TAY852019 TKU852019 TUQ852019 UEM852019 UOI852019 UYE852019 VIA852019 VRW852019 WBS852019 WLO852019 WVK852019 C917555 IY917555 SU917555 ACQ917555 AMM917555 AWI917555 BGE917555 BQA917555 BZW917555 CJS917555 CTO917555 DDK917555 DNG917555 DXC917555 EGY917555 EQU917555 FAQ917555 FKM917555 FUI917555 GEE917555 GOA917555 GXW917555 HHS917555 HRO917555 IBK917555 ILG917555 IVC917555 JEY917555 JOU917555 JYQ917555 KIM917555 KSI917555 LCE917555 LMA917555 LVW917555 MFS917555 MPO917555 MZK917555 NJG917555 NTC917555 OCY917555 OMU917555 OWQ917555 PGM917555 PQI917555 QAE917555 QKA917555 QTW917555 RDS917555 RNO917555 RXK917555 SHG917555 SRC917555 TAY917555 TKU917555 TUQ917555 UEM917555 UOI917555 UYE917555 VIA917555 VRW917555 WBS917555 WLO917555 WVK917555 C983091 IY983091 SU983091 ACQ983091 AMM983091 AWI983091 BGE983091 BQA983091 BZW983091 CJS983091 CTO983091 DDK983091 DNG983091 DXC983091 EGY983091 EQU983091 FAQ983091 FKM983091 FUI983091 GEE983091 GOA983091 GXW983091 HHS983091 HRO983091 IBK983091 ILG983091 IVC983091 JEY983091 JOU983091 JYQ983091 KIM983091 KSI983091 LCE983091 LMA983091 LVW983091 MFS983091 MPO983091 MZK983091 NJG983091 NTC983091 OCY983091 OMU983091 OWQ983091 PGM983091 PQI983091 QAE983091 QKA983091 QTW983091 RDS983091 RNO983091 RXK983091 SHG983091 SRC983091 TAY983091 TKU983091 TUQ983091 UEM983091 UOI983091 UYE983091 VIA983091 VRW983091 WBS983091 WLO983091">
      <formula1>"Actual, Estimate, Consolidated, Public"</formula1>
    </dataValidation>
    <dataValidation type="textLength" operator="lessThanOrEqual" showInputMessage="1" showErrorMessage="1" sqref="WVK983054:WVP983054 IY14:JD14 SU14:SZ14 ACQ14:ACV14 AMM14:AMR14 AWI14:AWN14 BGE14:BGJ14 BQA14:BQF14 BZW14:CAB14 CJS14:CJX14 CTO14:CTT14 DDK14:DDP14 DNG14:DNL14 DXC14:DXH14 EGY14:EHD14 EQU14:EQZ14 FAQ14:FAV14 FKM14:FKR14 FUI14:FUN14 GEE14:GEJ14 GOA14:GOF14 GXW14:GYB14 HHS14:HHX14 HRO14:HRT14 IBK14:IBP14 ILG14:ILL14 IVC14:IVH14 JEY14:JFD14 JOU14:JOZ14 JYQ14:JYV14 KIM14:KIR14 KSI14:KSN14 LCE14:LCJ14 LMA14:LMF14 LVW14:LWB14 MFS14:MFX14 MPO14:MPT14 MZK14:MZP14 NJG14:NJL14 NTC14:NTH14 OCY14:ODD14 OMU14:OMZ14 OWQ14:OWV14 PGM14:PGR14 PQI14:PQN14 QAE14:QAJ14 QKA14:QKF14 QTW14:QUB14 RDS14:RDX14 RNO14:RNT14 RXK14:RXP14 SHG14:SHL14 SRC14:SRH14 TAY14:TBD14 TKU14:TKZ14 TUQ14:TUV14 UEM14:UER14 UOI14:UON14 UYE14:UYJ14 VIA14:VIF14 VRW14:VSB14 WBS14:WBX14 WLO14:WLT14 WVK14:WVP14 C65550:H65550 IY65550:JD65550 SU65550:SZ65550 ACQ65550:ACV65550 AMM65550:AMR65550 AWI65550:AWN65550 BGE65550:BGJ65550 BQA65550:BQF65550 BZW65550:CAB65550 CJS65550:CJX65550 CTO65550:CTT65550 DDK65550:DDP65550 DNG65550:DNL65550 DXC65550:DXH65550 EGY65550:EHD65550 EQU65550:EQZ65550 FAQ65550:FAV65550 FKM65550:FKR65550 FUI65550:FUN65550 GEE65550:GEJ65550 GOA65550:GOF65550 GXW65550:GYB65550 HHS65550:HHX65550 HRO65550:HRT65550 IBK65550:IBP65550 ILG65550:ILL65550 IVC65550:IVH65550 JEY65550:JFD65550 JOU65550:JOZ65550 JYQ65550:JYV65550 KIM65550:KIR65550 KSI65550:KSN65550 LCE65550:LCJ65550 LMA65550:LMF65550 LVW65550:LWB65550 MFS65550:MFX65550 MPO65550:MPT65550 MZK65550:MZP65550 NJG65550:NJL65550 NTC65550:NTH65550 OCY65550:ODD65550 OMU65550:OMZ65550 OWQ65550:OWV65550 PGM65550:PGR65550 PQI65550:PQN65550 QAE65550:QAJ65550 QKA65550:QKF65550 QTW65550:QUB65550 RDS65550:RDX65550 RNO65550:RNT65550 RXK65550:RXP65550 SHG65550:SHL65550 SRC65550:SRH65550 TAY65550:TBD65550 TKU65550:TKZ65550 TUQ65550:TUV65550 UEM65550:UER65550 UOI65550:UON65550 UYE65550:UYJ65550 VIA65550:VIF65550 VRW65550:VSB65550 WBS65550:WBX65550 WLO65550:WLT65550 WVK65550:WVP65550 C131086:H131086 IY131086:JD131086 SU131086:SZ131086 ACQ131086:ACV131086 AMM131086:AMR131086 AWI131086:AWN131086 BGE131086:BGJ131086 BQA131086:BQF131086 BZW131086:CAB131086 CJS131086:CJX131086 CTO131086:CTT131086 DDK131086:DDP131086 DNG131086:DNL131086 DXC131086:DXH131086 EGY131086:EHD131086 EQU131086:EQZ131086 FAQ131086:FAV131086 FKM131086:FKR131086 FUI131086:FUN131086 GEE131086:GEJ131086 GOA131086:GOF131086 GXW131086:GYB131086 HHS131086:HHX131086 HRO131086:HRT131086 IBK131086:IBP131086 ILG131086:ILL131086 IVC131086:IVH131086 JEY131086:JFD131086 JOU131086:JOZ131086 JYQ131086:JYV131086 KIM131086:KIR131086 KSI131086:KSN131086 LCE131086:LCJ131086 LMA131086:LMF131086 LVW131086:LWB131086 MFS131086:MFX131086 MPO131086:MPT131086 MZK131086:MZP131086 NJG131086:NJL131086 NTC131086:NTH131086 OCY131086:ODD131086 OMU131086:OMZ131086 OWQ131086:OWV131086 PGM131086:PGR131086 PQI131086:PQN131086 QAE131086:QAJ131086 QKA131086:QKF131086 QTW131086:QUB131086 RDS131086:RDX131086 RNO131086:RNT131086 RXK131086:RXP131086 SHG131086:SHL131086 SRC131086:SRH131086 TAY131086:TBD131086 TKU131086:TKZ131086 TUQ131086:TUV131086 UEM131086:UER131086 UOI131086:UON131086 UYE131086:UYJ131086 VIA131086:VIF131086 VRW131086:VSB131086 WBS131086:WBX131086 WLO131086:WLT131086 WVK131086:WVP131086 C196622:H196622 IY196622:JD196622 SU196622:SZ196622 ACQ196622:ACV196622 AMM196622:AMR196622 AWI196622:AWN196622 BGE196622:BGJ196622 BQA196622:BQF196622 BZW196622:CAB196622 CJS196622:CJX196622 CTO196622:CTT196622 DDK196622:DDP196622 DNG196622:DNL196622 DXC196622:DXH196622 EGY196622:EHD196622 EQU196622:EQZ196622 FAQ196622:FAV196622 FKM196622:FKR196622 FUI196622:FUN196622 GEE196622:GEJ196622 GOA196622:GOF196622 GXW196622:GYB196622 HHS196622:HHX196622 HRO196622:HRT196622 IBK196622:IBP196622 ILG196622:ILL196622 IVC196622:IVH196622 JEY196622:JFD196622 JOU196622:JOZ196622 JYQ196622:JYV196622 KIM196622:KIR196622 KSI196622:KSN196622 LCE196622:LCJ196622 LMA196622:LMF196622 LVW196622:LWB196622 MFS196622:MFX196622 MPO196622:MPT196622 MZK196622:MZP196622 NJG196622:NJL196622 NTC196622:NTH196622 OCY196622:ODD196622 OMU196622:OMZ196622 OWQ196622:OWV196622 PGM196622:PGR196622 PQI196622:PQN196622 QAE196622:QAJ196622 QKA196622:QKF196622 QTW196622:QUB196622 RDS196622:RDX196622 RNO196622:RNT196622 RXK196622:RXP196622 SHG196622:SHL196622 SRC196622:SRH196622 TAY196622:TBD196622 TKU196622:TKZ196622 TUQ196622:TUV196622 UEM196622:UER196622 UOI196622:UON196622 UYE196622:UYJ196622 VIA196622:VIF196622 VRW196622:VSB196622 WBS196622:WBX196622 WLO196622:WLT196622 WVK196622:WVP196622 C262158:H262158 IY262158:JD262158 SU262158:SZ262158 ACQ262158:ACV262158 AMM262158:AMR262158 AWI262158:AWN262158 BGE262158:BGJ262158 BQA262158:BQF262158 BZW262158:CAB262158 CJS262158:CJX262158 CTO262158:CTT262158 DDK262158:DDP262158 DNG262158:DNL262158 DXC262158:DXH262158 EGY262158:EHD262158 EQU262158:EQZ262158 FAQ262158:FAV262158 FKM262158:FKR262158 FUI262158:FUN262158 GEE262158:GEJ262158 GOA262158:GOF262158 GXW262158:GYB262158 HHS262158:HHX262158 HRO262158:HRT262158 IBK262158:IBP262158 ILG262158:ILL262158 IVC262158:IVH262158 JEY262158:JFD262158 JOU262158:JOZ262158 JYQ262158:JYV262158 KIM262158:KIR262158 KSI262158:KSN262158 LCE262158:LCJ262158 LMA262158:LMF262158 LVW262158:LWB262158 MFS262158:MFX262158 MPO262158:MPT262158 MZK262158:MZP262158 NJG262158:NJL262158 NTC262158:NTH262158 OCY262158:ODD262158 OMU262158:OMZ262158 OWQ262158:OWV262158 PGM262158:PGR262158 PQI262158:PQN262158 QAE262158:QAJ262158 QKA262158:QKF262158 QTW262158:QUB262158 RDS262158:RDX262158 RNO262158:RNT262158 RXK262158:RXP262158 SHG262158:SHL262158 SRC262158:SRH262158 TAY262158:TBD262158 TKU262158:TKZ262158 TUQ262158:TUV262158 UEM262158:UER262158 UOI262158:UON262158 UYE262158:UYJ262158 VIA262158:VIF262158 VRW262158:VSB262158 WBS262158:WBX262158 WLO262158:WLT262158 WVK262158:WVP262158 C327694:H327694 IY327694:JD327694 SU327694:SZ327694 ACQ327694:ACV327694 AMM327694:AMR327694 AWI327694:AWN327694 BGE327694:BGJ327694 BQA327694:BQF327694 BZW327694:CAB327694 CJS327694:CJX327694 CTO327694:CTT327694 DDK327694:DDP327694 DNG327694:DNL327694 DXC327694:DXH327694 EGY327694:EHD327694 EQU327694:EQZ327694 FAQ327694:FAV327694 FKM327694:FKR327694 FUI327694:FUN327694 GEE327694:GEJ327694 GOA327694:GOF327694 GXW327694:GYB327694 HHS327694:HHX327694 HRO327694:HRT327694 IBK327694:IBP327694 ILG327694:ILL327694 IVC327694:IVH327694 JEY327694:JFD327694 JOU327694:JOZ327694 JYQ327694:JYV327694 KIM327694:KIR327694 KSI327694:KSN327694 LCE327694:LCJ327694 LMA327694:LMF327694 LVW327694:LWB327694 MFS327694:MFX327694 MPO327694:MPT327694 MZK327694:MZP327694 NJG327694:NJL327694 NTC327694:NTH327694 OCY327694:ODD327694 OMU327694:OMZ327694 OWQ327694:OWV327694 PGM327694:PGR327694 PQI327694:PQN327694 QAE327694:QAJ327694 QKA327694:QKF327694 QTW327694:QUB327694 RDS327694:RDX327694 RNO327694:RNT327694 RXK327694:RXP327694 SHG327694:SHL327694 SRC327694:SRH327694 TAY327694:TBD327694 TKU327694:TKZ327694 TUQ327694:TUV327694 UEM327694:UER327694 UOI327694:UON327694 UYE327694:UYJ327694 VIA327694:VIF327694 VRW327694:VSB327694 WBS327694:WBX327694 WLO327694:WLT327694 WVK327694:WVP327694 C393230:H393230 IY393230:JD393230 SU393230:SZ393230 ACQ393230:ACV393230 AMM393230:AMR393230 AWI393230:AWN393230 BGE393230:BGJ393230 BQA393230:BQF393230 BZW393230:CAB393230 CJS393230:CJX393230 CTO393230:CTT393230 DDK393230:DDP393230 DNG393230:DNL393230 DXC393230:DXH393230 EGY393230:EHD393230 EQU393230:EQZ393230 FAQ393230:FAV393230 FKM393230:FKR393230 FUI393230:FUN393230 GEE393230:GEJ393230 GOA393230:GOF393230 GXW393230:GYB393230 HHS393230:HHX393230 HRO393230:HRT393230 IBK393230:IBP393230 ILG393230:ILL393230 IVC393230:IVH393230 JEY393230:JFD393230 JOU393230:JOZ393230 JYQ393230:JYV393230 KIM393230:KIR393230 KSI393230:KSN393230 LCE393230:LCJ393230 LMA393230:LMF393230 LVW393230:LWB393230 MFS393230:MFX393230 MPO393230:MPT393230 MZK393230:MZP393230 NJG393230:NJL393230 NTC393230:NTH393230 OCY393230:ODD393230 OMU393230:OMZ393230 OWQ393230:OWV393230 PGM393230:PGR393230 PQI393230:PQN393230 QAE393230:QAJ393230 QKA393230:QKF393230 QTW393230:QUB393230 RDS393230:RDX393230 RNO393230:RNT393230 RXK393230:RXP393230 SHG393230:SHL393230 SRC393230:SRH393230 TAY393230:TBD393230 TKU393230:TKZ393230 TUQ393230:TUV393230 UEM393230:UER393230 UOI393230:UON393230 UYE393230:UYJ393230 VIA393230:VIF393230 VRW393230:VSB393230 WBS393230:WBX393230 WLO393230:WLT393230 WVK393230:WVP393230 C458766:H458766 IY458766:JD458766 SU458766:SZ458766 ACQ458766:ACV458766 AMM458766:AMR458766 AWI458766:AWN458766 BGE458766:BGJ458766 BQA458766:BQF458766 BZW458766:CAB458766 CJS458766:CJX458766 CTO458766:CTT458766 DDK458766:DDP458766 DNG458766:DNL458766 DXC458766:DXH458766 EGY458766:EHD458766 EQU458766:EQZ458766 FAQ458766:FAV458766 FKM458766:FKR458766 FUI458766:FUN458766 GEE458766:GEJ458766 GOA458766:GOF458766 GXW458766:GYB458766 HHS458766:HHX458766 HRO458766:HRT458766 IBK458766:IBP458766 ILG458766:ILL458766 IVC458766:IVH458766 JEY458766:JFD458766 JOU458766:JOZ458766 JYQ458766:JYV458766 KIM458766:KIR458766 KSI458766:KSN458766 LCE458766:LCJ458766 LMA458766:LMF458766 LVW458766:LWB458766 MFS458766:MFX458766 MPO458766:MPT458766 MZK458766:MZP458766 NJG458766:NJL458766 NTC458766:NTH458766 OCY458766:ODD458766 OMU458766:OMZ458766 OWQ458766:OWV458766 PGM458766:PGR458766 PQI458766:PQN458766 QAE458766:QAJ458766 QKA458766:QKF458766 QTW458766:QUB458766 RDS458766:RDX458766 RNO458766:RNT458766 RXK458766:RXP458766 SHG458766:SHL458766 SRC458766:SRH458766 TAY458766:TBD458766 TKU458766:TKZ458766 TUQ458766:TUV458766 UEM458766:UER458766 UOI458766:UON458766 UYE458766:UYJ458766 VIA458766:VIF458766 VRW458766:VSB458766 WBS458766:WBX458766 WLO458766:WLT458766 WVK458766:WVP458766 C524302:H524302 IY524302:JD524302 SU524302:SZ524302 ACQ524302:ACV524302 AMM524302:AMR524302 AWI524302:AWN524302 BGE524302:BGJ524302 BQA524302:BQF524302 BZW524302:CAB524302 CJS524302:CJX524302 CTO524302:CTT524302 DDK524302:DDP524302 DNG524302:DNL524302 DXC524302:DXH524302 EGY524302:EHD524302 EQU524302:EQZ524302 FAQ524302:FAV524302 FKM524302:FKR524302 FUI524302:FUN524302 GEE524302:GEJ524302 GOA524302:GOF524302 GXW524302:GYB524302 HHS524302:HHX524302 HRO524302:HRT524302 IBK524302:IBP524302 ILG524302:ILL524302 IVC524302:IVH524302 JEY524302:JFD524302 JOU524302:JOZ524302 JYQ524302:JYV524302 KIM524302:KIR524302 KSI524302:KSN524302 LCE524302:LCJ524302 LMA524302:LMF524302 LVW524302:LWB524302 MFS524302:MFX524302 MPO524302:MPT524302 MZK524302:MZP524302 NJG524302:NJL524302 NTC524302:NTH524302 OCY524302:ODD524302 OMU524302:OMZ524302 OWQ524302:OWV524302 PGM524302:PGR524302 PQI524302:PQN524302 QAE524302:QAJ524302 QKA524302:QKF524302 QTW524302:QUB524302 RDS524302:RDX524302 RNO524302:RNT524302 RXK524302:RXP524302 SHG524302:SHL524302 SRC524302:SRH524302 TAY524302:TBD524302 TKU524302:TKZ524302 TUQ524302:TUV524302 UEM524302:UER524302 UOI524302:UON524302 UYE524302:UYJ524302 VIA524302:VIF524302 VRW524302:VSB524302 WBS524302:WBX524302 WLO524302:WLT524302 WVK524302:WVP524302 C589838:H589838 IY589838:JD589838 SU589838:SZ589838 ACQ589838:ACV589838 AMM589838:AMR589838 AWI589838:AWN589838 BGE589838:BGJ589838 BQA589838:BQF589838 BZW589838:CAB589838 CJS589838:CJX589838 CTO589838:CTT589838 DDK589838:DDP589838 DNG589838:DNL589838 DXC589838:DXH589838 EGY589838:EHD589838 EQU589838:EQZ589838 FAQ589838:FAV589838 FKM589838:FKR589838 FUI589838:FUN589838 GEE589838:GEJ589838 GOA589838:GOF589838 GXW589838:GYB589838 HHS589838:HHX589838 HRO589838:HRT589838 IBK589838:IBP589838 ILG589838:ILL589838 IVC589838:IVH589838 JEY589838:JFD589838 JOU589838:JOZ589838 JYQ589838:JYV589838 KIM589838:KIR589838 KSI589838:KSN589838 LCE589838:LCJ589838 LMA589838:LMF589838 LVW589838:LWB589838 MFS589838:MFX589838 MPO589838:MPT589838 MZK589838:MZP589838 NJG589838:NJL589838 NTC589838:NTH589838 OCY589838:ODD589838 OMU589838:OMZ589838 OWQ589838:OWV589838 PGM589838:PGR589838 PQI589838:PQN589838 QAE589838:QAJ589838 QKA589838:QKF589838 QTW589838:QUB589838 RDS589838:RDX589838 RNO589838:RNT589838 RXK589838:RXP589838 SHG589838:SHL589838 SRC589838:SRH589838 TAY589838:TBD589838 TKU589838:TKZ589838 TUQ589838:TUV589838 UEM589838:UER589838 UOI589838:UON589838 UYE589838:UYJ589838 VIA589838:VIF589838 VRW589838:VSB589838 WBS589838:WBX589838 WLO589838:WLT589838 WVK589838:WVP589838 C655374:H655374 IY655374:JD655374 SU655374:SZ655374 ACQ655374:ACV655374 AMM655374:AMR655374 AWI655374:AWN655374 BGE655374:BGJ655374 BQA655374:BQF655374 BZW655374:CAB655374 CJS655374:CJX655374 CTO655374:CTT655374 DDK655374:DDP655374 DNG655374:DNL655374 DXC655374:DXH655374 EGY655374:EHD655374 EQU655374:EQZ655374 FAQ655374:FAV655374 FKM655374:FKR655374 FUI655374:FUN655374 GEE655374:GEJ655374 GOA655374:GOF655374 GXW655374:GYB655374 HHS655374:HHX655374 HRO655374:HRT655374 IBK655374:IBP655374 ILG655374:ILL655374 IVC655374:IVH655374 JEY655374:JFD655374 JOU655374:JOZ655374 JYQ655374:JYV655374 KIM655374:KIR655374 KSI655374:KSN655374 LCE655374:LCJ655374 LMA655374:LMF655374 LVW655374:LWB655374 MFS655374:MFX655374 MPO655374:MPT655374 MZK655374:MZP655374 NJG655374:NJL655374 NTC655374:NTH655374 OCY655374:ODD655374 OMU655374:OMZ655374 OWQ655374:OWV655374 PGM655374:PGR655374 PQI655374:PQN655374 QAE655374:QAJ655374 QKA655374:QKF655374 QTW655374:QUB655374 RDS655374:RDX655374 RNO655374:RNT655374 RXK655374:RXP655374 SHG655374:SHL655374 SRC655374:SRH655374 TAY655374:TBD655374 TKU655374:TKZ655374 TUQ655374:TUV655374 UEM655374:UER655374 UOI655374:UON655374 UYE655374:UYJ655374 VIA655374:VIF655374 VRW655374:VSB655374 WBS655374:WBX655374 WLO655374:WLT655374 WVK655374:WVP655374 C720910:H720910 IY720910:JD720910 SU720910:SZ720910 ACQ720910:ACV720910 AMM720910:AMR720910 AWI720910:AWN720910 BGE720910:BGJ720910 BQA720910:BQF720910 BZW720910:CAB720910 CJS720910:CJX720910 CTO720910:CTT720910 DDK720910:DDP720910 DNG720910:DNL720910 DXC720910:DXH720910 EGY720910:EHD720910 EQU720910:EQZ720910 FAQ720910:FAV720910 FKM720910:FKR720910 FUI720910:FUN720910 GEE720910:GEJ720910 GOA720910:GOF720910 GXW720910:GYB720910 HHS720910:HHX720910 HRO720910:HRT720910 IBK720910:IBP720910 ILG720910:ILL720910 IVC720910:IVH720910 JEY720910:JFD720910 JOU720910:JOZ720910 JYQ720910:JYV720910 KIM720910:KIR720910 KSI720910:KSN720910 LCE720910:LCJ720910 LMA720910:LMF720910 LVW720910:LWB720910 MFS720910:MFX720910 MPO720910:MPT720910 MZK720910:MZP720910 NJG720910:NJL720910 NTC720910:NTH720910 OCY720910:ODD720910 OMU720910:OMZ720910 OWQ720910:OWV720910 PGM720910:PGR720910 PQI720910:PQN720910 QAE720910:QAJ720910 QKA720910:QKF720910 QTW720910:QUB720910 RDS720910:RDX720910 RNO720910:RNT720910 RXK720910:RXP720910 SHG720910:SHL720910 SRC720910:SRH720910 TAY720910:TBD720910 TKU720910:TKZ720910 TUQ720910:TUV720910 UEM720910:UER720910 UOI720910:UON720910 UYE720910:UYJ720910 VIA720910:VIF720910 VRW720910:VSB720910 WBS720910:WBX720910 WLO720910:WLT720910 WVK720910:WVP720910 C786446:H786446 IY786446:JD786446 SU786446:SZ786446 ACQ786446:ACV786446 AMM786446:AMR786446 AWI786446:AWN786446 BGE786446:BGJ786446 BQA786446:BQF786446 BZW786446:CAB786446 CJS786446:CJX786446 CTO786446:CTT786446 DDK786446:DDP786446 DNG786446:DNL786446 DXC786446:DXH786446 EGY786446:EHD786446 EQU786446:EQZ786446 FAQ786446:FAV786446 FKM786446:FKR786446 FUI786446:FUN786446 GEE786446:GEJ786446 GOA786446:GOF786446 GXW786446:GYB786446 HHS786446:HHX786446 HRO786446:HRT786446 IBK786446:IBP786446 ILG786446:ILL786446 IVC786446:IVH786446 JEY786446:JFD786446 JOU786446:JOZ786446 JYQ786446:JYV786446 KIM786446:KIR786446 KSI786446:KSN786446 LCE786446:LCJ786446 LMA786446:LMF786446 LVW786446:LWB786446 MFS786446:MFX786446 MPO786446:MPT786446 MZK786446:MZP786446 NJG786446:NJL786446 NTC786446:NTH786446 OCY786446:ODD786446 OMU786446:OMZ786446 OWQ786446:OWV786446 PGM786446:PGR786446 PQI786446:PQN786446 QAE786446:QAJ786446 QKA786446:QKF786446 QTW786446:QUB786446 RDS786446:RDX786446 RNO786446:RNT786446 RXK786446:RXP786446 SHG786446:SHL786446 SRC786446:SRH786446 TAY786446:TBD786446 TKU786446:TKZ786446 TUQ786446:TUV786446 UEM786446:UER786446 UOI786446:UON786446 UYE786446:UYJ786446 VIA786446:VIF786446 VRW786446:VSB786446 WBS786446:WBX786446 WLO786446:WLT786446 WVK786446:WVP786446 C851982:H851982 IY851982:JD851982 SU851982:SZ851982 ACQ851982:ACV851982 AMM851982:AMR851982 AWI851982:AWN851982 BGE851982:BGJ851982 BQA851982:BQF851982 BZW851982:CAB851982 CJS851982:CJX851982 CTO851982:CTT851982 DDK851982:DDP851982 DNG851982:DNL851982 DXC851982:DXH851982 EGY851982:EHD851982 EQU851982:EQZ851982 FAQ851982:FAV851982 FKM851982:FKR851982 FUI851982:FUN851982 GEE851982:GEJ851982 GOA851982:GOF851982 GXW851982:GYB851982 HHS851982:HHX851982 HRO851982:HRT851982 IBK851982:IBP851982 ILG851982:ILL851982 IVC851982:IVH851982 JEY851982:JFD851982 JOU851982:JOZ851982 JYQ851982:JYV851982 KIM851982:KIR851982 KSI851982:KSN851982 LCE851982:LCJ851982 LMA851982:LMF851982 LVW851982:LWB851982 MFS851982:MFX851982 MPO851982:MPT851982 MZK851982:MZP851982 NJG851982:NJL851982 NTC851982:NTH851982 OCY851982:ODD851982 OMU851982:OMZ851982 OWQ851982:OWV851982 PGM851982:PGR851982 PQI851982:PQN851982 QAE851982:QAJ851982 QKA851982:QKF851982 QTW851982:QUB851982 RDS851982:RDX851982 RNO851982:RNT851982 RXK851982:RXP851982 SHG851982:SHL851982 SRC851982:SRH851982 TAY851982:TBD851982 TKU851982:TKZ851982 TUQ851982:TUV851982 UEM851982:UER851982 UOI851982:UON851982 UYE851982:UYJ851982 VIA851982:VIF851982 VRW851982:VSB851982 WBS851982:WBX851982 WLO851982:WLT851982 WVK851982:WVP851982 C917518:H917518 IY917518:JD917518 SU917518:SZ917518 ACQ917518:ACV917518 AMM917518:AMR917518 AWI917518:AWN917518 BGE917518:BGJ917518 BQA917518:BQF917518 BZW917518:CAB917518 CJS917518:CJX917518 CTO917518:CTT917518 DDK917518:DDP917518 DNG917518:DNL917518 DXC917518:DXH917518 EGY917518:EHD917518 EQU917518:EQZ917518 FAQ917518:FAV917518 FKM917518:FKR917518 FUI917518:FUN917518 GEE917518:GEJ917518 GOA917518:GOF917518 GXW917518:GYB917518 HHS917518:HHX917518 HRO917518:HRT917518 IBK917518:IBP917518 ILG917518:ILL917518 IVC917518:IVH917518 JEY917518:JFD917518 JOU917518:JOZ917518 JYQ917518:JYV917518 KIM917518:KIR917518 KSI917518:KSN917518 LCE917518:LCJ917518 LMA917518:LMF917518 LVW917518:LWB917518 MFS917518:MFX917518 MPO917518:MPT917518 MZK917518:MZP917518 NJG917518:NJL917518 NTC917518:NTH917518 OCY917518:ODD917518 OMU917518:OMZ917518 OWQ917518:OWV917518 PGM917518:PGR917518 PQI917518:PQN917518 QAE917518:QAJ917518 QKA917518:QKF917518 QTW917518:QUB917518 RDS917518:RDX917518 RNO917518:RNT917518 RXK917518:RXP917518 SHG917518:SHL917518 SRC917518:SRH917518 TAY917518:TBD917518 TKU917518:TKZ917518 TUQ917518:TUV917518 UEM917518:UER917518 UOI917518:UON917518 UYE917518:UYJ917518 VIA917518:VIF917518 VRW917518:VSB917518 WBS917518:WBX917518 WLO917518:WLT917518 WVK917518:WVP917518 C983054:H983054 IY983054:JD983054 SU983054:SZ983054 ACQ983054:ACV983054 AMM983054:AMR983054 AWI983054:AWN983054 BGE983054:BGJ983054 BQA983054:BQF983054 BZW983054:CAB983054 CJS983054:CJX983054 CTO983054:CTT983054 DDK983054:DDP983054 DNG983054:DNL983054 DXC983054:DXH983054 EGY983054:EHD983054 EQU983054:EQZ983054 FAQ983054:FAV983054 FKM983054:FKR983054 FUI983054:FUN983054 GEE983054:GEJ983054 GOA983054:GOF983054 GXW983054:GYB983054 HHS983054:HHX983054 HRO983054:HRT983054 IBK983054:IBP983054 ILG983054:ILL983054 IVC983054:IVH983054 JEY983054:JFD983054 JOU983054:JOZ983054 JYQ983054:JYV983054 KIM983054:KIR983054 KSI983054:KSN983054 LCE983054:LCJ983054 LMA983054:LMF983054 LVW983054:LWB983054 MFS983054:MFX983054 MPO983054:MPT983054 MZK983054:MZP983054 NJG983054:NJL983054 NTC983054:NTH983054 OCY983054:ODD983054 OMU983054:OMZ983054 OWQ983054:OWV983054 PGM983054:PGR983054 PQI983054:PQN983054 QAE983054:QAJ983054 QKA983054:QKF983054 QTW983054:QUB983054 RDS983054:RDX983054 RNO983054:RNT983054 RXK983054:RXP983054 SHG983054:SHL983054 SRC983054:SRH983054 TAY983054:TBD983054 TKU983054:TKZ983054 TUQ983054:TUV983054 UEM983054:UER983054 UOI983054:UON983054 UYE983054:UYJ983054 VIA983054:VIF983054 VRW983054:VSB983054 WBS983054:WBX983054 WLO983054:WLT983054 C14">
      <formula1>150</formula1>
    </dataValidation>
    <dataValidation type="list" operator="lessThanOrEqual" showInputMessage="1" showErrorMessage="1" sqref="E21 JA21 SW21 ACS21 AMO21 AWK21 BGG21 BQC21 BZY21 CJU21 CTQ21 DDM21 DNI21 DXE21 EHA21 EQW21 FAS21 FKO21 FUK21 GEG21 GOC21 GXY21 HHU21 HRQ21 IBM21 ILI21 IVE21 JFA21 JOW21 JYS21 KIO21 KSK21 LCG21 LMC21 LVY21 MFU21 MPQ21 MZM21 NJI21 NTE21 ODA21 OMW21 OWS21 PGO21 PQK21 QAG21 QKC21 QTY21 RDU21 RNQ21 RXM21 SHI21 SRE21 TBA21 TKW21 TUS21 UEO21 UOK21 UYG21 VIC21 VRY21 WBU21 WLQ21 WVM21 E65557 JA65557 SW65557 ACS65557 AMO65557 AWK65557 BGG65557 BQC65557 BZY65557 CJU65557 CTQ65557 DDM65557 DNI65557 DXE65557 EHA65557 EQW65557 FAS65557 FKO65557 FUK65557 GEG65557 GOC65557 GXY65557 HHU65557 HRQ65557 IBM65557 ILI65557 IVE65557 JFA65557 JOW65557 JYS65557 KIO65557 KSK65557 LCG65557 LMC65557 LVY65557 MFU65557 MPQ65557 MZM65557 NJI65557 NTE65557 ODA65557 OMW65557 OWS65557 PGO65557 PQK65557 QAG65557 QKC65557 QTY65557 RDU65557 RNQ65557 RXM65557 SHI65557 SRE65557 TBA65557 TKW65557 TUS65557 UEO65557 UOK65557 UYG65557 VIC65557 VRY65557 WBU65557 WLQ65557 WVM65557 E131093 JA131093 SW131093 ACS131093 AMO131093 AWK131093 BGG131093 BQC131093 BZY131093 CJU131093 CTQ131093 DDM131093 DNI131093 DXE131093 EHA131093 EQW131093 FAS131093 FKO131093 FUK131093 GEG131093 GOC131093 GXY131093 HHU131093 HRQ131093 IBM131093 ILI131093 IVE131093 JFA131093 JOW131093 JYS131093 KIO131093 KSK131093 LCG131093 LMC131093 LVY131093 MFU131093 MPQ131093 MZM131093 NJI131093 NTE131093 ODA131093 OMW131093 OWS131093 PGO131093 PQK131093 QAG131093 QKC131093 QTY131093 RDU131093 RNQ131093 RXM131093 SHI131093 SRE131093 TBA131093 TKW131093 TUS131093 UEO131093 UOK131093 UYG131093 VIC131093 VRY131093 WBU131093 WLQ131093 WVM131093 E196629 JA196629 SW196629 ACS196629 AMO196629 AWK196629 BGG196629 BQC196629 BZY196629 CJU196629 CTQ196629 DDM196629 DNI196629 DXE196629 EHA196629 EQW196629 FAS196629 FKO196629 FUK196629 GEG196629 GOC196629 GXY196629 HHU196629 HRQ196629 IBM196629 ILI196629 IVE196629 JFA196629 JOW196629 JYS196629 KIO196629 KSK196629 LCG196629 LMC196629 LVY196629 MFU196629 MPQ196629 MZM196629 NJI196629 NTE196629 ODA196629 OMW196629 OWS196629 PGO196629 PQK196629 QAG196629 QKC196629 QTY196629 RDU196629 RNQ196629 RXM196629 SHI196629 SRE196629 TBA196629 TKW196629 TUS196629 UEO196629 UOK196629 UYG196629 VIC196629 VRY196629 WBU196629 WLQ196629 WVM196629 E262165 JA262165 SW262165 ACS262165 AMO262165 AWK262165 BGG262165 BQC262165 BZY262165 CJU262165 CTQ262165 DDM262165 DNI262165 DXE262165 EHA262165 EQW262165 FAS262165 FKO262165 FUK262165 GEG262165 GOC262165 GXY262165 HHU262165 HRQ262165 IBM262165 ILI262165 IVE262165 JFA262165 JOW262165 JYS262165 KIO262165 KSK262165 LCG262165 LMC262165 LVY262165 MFU262165 MPQ262165 MZM262165 NJI262165 NTE262165 ODA262165 OMW262165 OWS262165 PGO262165 PQK262165 QAG262165 QKC262165 QTY262165 RDU262165 RNQ262165 RXM262165 SHI262165 SRE262165 TBA262165 TKW262165 TUS262165 UEO262165 UOK262165 UYG262165 VIC262165 VRY262165 WBU262165 WLQ262165 WVM262165 E327701 JA327701 SW327701 ACS327701 AMO327701 AWK327701 BGG327701 BQC327701 BZY327701 CJU327701 CTQ327701 DDM327701 DNI327701 DXE327701 EHA327701 EQW327701 FAS327701 FKO327701 FUK327701 GEG327701 GOC327701 GXY327701 HHU327701 HRQ327701 IBM327701 ILI327701 IVE327701 JFA327701 JOW327701 JYS327701 KIO327701 KSK327701 LCG327701 LMC327701 LVY327701 MFU327701 MPQ327701 MZM327701 NJI327701 NTE327701 ODA327701 OMW327701 OWS327701 PGO327701 PQK327701 QAG327701 QKC327701 QTY327701 RDU327701 RNQ327701 RXM327701 SHI327701 SRE327701 TBA327701 TKW327701 TUS327701 UEO327701 UOK327701 UYG327701 VIC327701 VRY327701 WBU327701 WLQ327701 WVM327701 E393237 JA393237 SW393237 ACS393237 AMO393237 AWK393237 BGG393237 BQC393237 BZY393237 CJU393237 CTQ393237 DDM393237 DNI393237 DXE393237 EHA393237 EQW393237 FAS393237 FKO393237 FUK393237 GEG393237 GOC393237 GXY393237 HHU393237 HRQ393237 IBM393237 ILI393237 IVE393237 JFA393237 JOW393237 JYS393237 KIO393237 KSK393237 LCG393237 LMC393237 LVY393237 MFU393237 MPQ393237 MZM393237 NJI393237 NTE393237 ODA393237 OMW393237 OWS393237 PGO393237 PQK393237 QAG393237 QKC393237 QTY393237 RDU393237 RNQ393237 RXM393237 SHI393237 SRE393237 TBA393237 TKW393237 TUS393237 UEO393237 UOK393237 UYG393237 VIC393237 VRY393237 WBU393237 WLQ393237 WVM393237 E458773 JA458773 SW458773 ACS458773 AMO458773 AWK458773 BGG458773 BQC458773 BZY458773 CJU458773 CTQ458773 DDM458773 DNI458773 DXE458773 EHA458773 EQW458773 FAS458773 FKO458773 FUK458773 GEG458773 GOC458773 GXY458773 HHU458773 HRQ458773 IBM458773 ILI458773 IVE458773 JFA458773 JOW458773 JYS458773 KIO458773 KSK458773 LCG458773 LMC458773 LVY458773 MFU458773 MPQ458773 MZM458773 NJI458773 NTE458773 ODA458773 OMW458773 OWS458773 PGO458773 PQK458773 QAG458773 QKC458773 QTY458773 RDU458773 RNQ458773 RXM458773 SHI458773 SRE458773 TBA458773 TKW458773 TUS458773 UEO458773 UOK458773 UYG458773 VIC458773 VRY458773 WBU458773 WLQ458773 WVM458773 E524309 JA524309 SW524309 ACS524309 AMO524309 AWK524309 BGG524309 BQC524309 BZY524309 CJU524309 CTQ524309 DDM524309 DNI524309 DXE524309 EHA524309 EQW524309 FAS524309 FKO524309 FUK524309 GEG524309 GOC524309 GXY524309 HHU524309 HRQ524309 IBM524309 ILI524309 IVE524309 JFA524309 JOW524309 JYS524309 KIO524309 KSK524309 LCG524309 LMC524309 LVY524309 MFU524309 MPQ524309 MZM524309 NJI524309 NTE524309 ODA524309 OMW524309 OWS524309 PGO524309 PQK524309 QAG524309 QKC524309 QTY524309 RDU524309 RNQ524309 RXM524309 SHI524309 SRE524309 TBA524309 TKW524309 TUS524309 UEO524309 UOK524309 UYG524309 VIC524309 VRY524309 WBU524309 WLQ524309 WVM524309 E589845 JA589845 SW589845 ACS589845 AMO589845 AWK589845 BGG589845 BQC589845 BZY589845 CJU589845 CTQ589845 DDM589845 DNI589845 DXE589845 EHA589845 EQW589845 FAS589845 FKO589845 FUK589845 GEG589845 GOC589845 GXY589845 HHU589845 HRQ589845 IBM589845 ILI589845 IVE589845 JFA589845 JOW589845 JYS589845 KIO589845 KSK589845 LCG589845 LMC589845 LVY589845 MFU589845 MPQ589845 MZM589845 NJI589845 NTE589845 ODA589845 OMW589845 OWS589845 PGO589845 PQK589845 QAG589845 QKC589845 QTY589845 RDU589845 RNQ589845 RXM589845 SHI589845 SRE589845 TBA589845 TKW589845 TUS589845 UEO589845 UOK589845 UYG589845 VIC589845 VRY589845 WBU589845 WLQ589845 WVM589845 E655381 JA655381 SW655381 ACS655381 AMO655381 AWK655381 BGG655381 BQC655381 BZY655381 CJU655381 CTQ655381 DDM655381 DNI655381 DXE655381 EHA655381 EQW655381 FAS655381 FKO655381 FUK655381 GEG655381 GOC655381 GXY655381 HHU655381 HRQ655381 IBM655381 ILI655381 IVE655381 JFA655381 JOW655381 JYS655381 KIO655381 KSK655381 LCG655381 LMC655381 LVY655381 MFU655381 MPQ655381 MZM655381 NJI655381 NTE655381 ODA655381 OMW655381 OWS655381 PGO655381 PQK655381 QAG655381 QKC655381 QTY655381 RDU655381 RNQ655381 RXM655381 SHI655381 SRE655381 TBA655381 TKW655381 TUS655381 UEO655381 UOK655381 UYG655381 VIC655381 VRY655381 WBU655381 WLQ655381 WVM655381 E720917 JA720917 SW720917 ACS720917 AMO720917 AWK720917 BGG720917 BQC720917 BZY720917 CJU720917 CTQ720917 DDM720917 DNI720917 DXE720917 EHA720917 EQW720917 FAS720917 FKO720917 FUK720917 GEG720917 GOC720917 GXY720917 HHU720917 HRQ720917 IBM720917 ILI720917 IVE720917 JFA720917 JOW720917 JYS720917 KIO720917 KSK720917 LCG720917 LMC720917 LVY720917 MFU720917 MPQ720917 MZM720917 NJI720917 NTE720917 ODA720917 OMW720917 OWS720917 PGO720917 PQK720917 QAG720917 QKC720917 QTY720917 RDU720917 RNQ720917 RXM720917 SHI720917 SRE720917 TBA720917 TKW720917 TUS720917 UEO720917 UOK720917 UYG720917 VIC720917 VRY720917 WBU720917 WLQ720917 WVM720917 E786453 JA786453 SW786453 ACS786453 AMO786453 AWK786453 BGG786453 BQC786453 BZY786453 CJU786453 CTQ786453 DDM786453 DNI786453 DXE786453 EHA786453 EQW786453 FAS786453 FKO786453 FUK786453 GEG786453 GOC786453 GXY786453 HHU786453 HRQ786453 IBM786453 ILI786453 IVE786453 JFA786453 JOW786453 JYS786453 KIO786453 KSK786453 LCG786453 LMC786453 LVY786453 MFU786453 MPQ786453 MZM786453 NJI786453 NTE786453 ODA786453 OMW786453 OWS786453 PGO786453 PQK786453 QAG786453 QKC786453 QTY786453 RDU786453 RNQ786453 RXM786453 SHI786453 SRE786453 TBA786453 TKW786453 TUS786453 UEO786453 UOK786453 UYG786453 VIC786453 VRY786453 WBU786453 WLQ786453 WVM786453 E851989 JA851989 SW851989 ACS851989 AMO851989 AWK851989 BGG851989 BQC851989 BZY851989 CJU851989 CTQ851989 DDM851989 DNI851989 DXE851989 EHA851989 EQW851989 FAS851989 FKO851989 FUK851989 GEG851989 GOC851989 GXY851989 HHU851989 HRQ851989 IBM851989 ILI851989 IVE851989 JFA851989 JOW851989 JYS851989 KIO851989 KSK851989 LCG851989 LMC851989 LVY851989 MFU851989 MPQ851989 MZM851989 NJI851989 NTE851989 ODA851989 OMW851989 OWS851989 PGO851989 PQK851989 QAG851989 QKC851989 QTY851989 RDU851989 RNQ851989 RXM851989 SHI851989 SRE851989 TBA851989 TKW851989 TUS851989 UEO851989 UOK851989 UYG851989 VIC851989 VRY851989 WBU851989 WLQ851989 WVM851989 E917525 JA917525 SW917525 ACS917525 AMO917525 AWK917525 BGG917525 BQC917525 BZY917525 CJU917525 CTQ917525 DDM917525 DNI917525 DXE917525 EHA917525 EQW917525 FAS917525 FKO917525 FUK917525 GEG917525 GOC917525 GXY917525 HHU917525 HRQ917525 IBM917525 ILI917525 IVE917525 JFA917525 JOW917525 JYS917525 KIO917525 KSK917525 LCG917525 LMC917525 LVY917525 MFU917525 MPQ917525 MZM917525 NJI917525 NTE917525 ODA917525 OMW917525 OWS917525 PGO917525 PQK917525 QAG917525 QKC917525 QTY917525 RDU917525 RNQ917525 RXM917525 SHI917525 SRE917525 TBA917525 TKW917525 TUS917525 UEO917525 UOK917525 UYG917525 VIC917525 VRY917525 WBU917525 WLQ917525 WVM917525 E983061 JA983061 SW983061 ACS983061 AMO983061 AWK983061 BGG983061 BQC983061 BZY983061 CJU983061 CTQ983061 DDM983061 DNI983061 DXE983061 EHA983061 EQW983061 FAS983061 FKO983061 FUK983061 GEG983061 GOC983061 GXY983061 HHU983061 HRQ983061 IBM983061 ILI983061 IVE983061 JFA983061 JOW983061 JYS983061 KIO983061 KSK983061 LCG983061 LMC983061 LVY983061 MFU983061 MPQ983061 MZM983061 NJI983061 NTE983061 ODA983061 OMW983061 OWS983061 PGO983061 PQK983061 QAG983061 QKC983061 QTY983061 RDU983061 RNQ983061 RXM983061 SHI983061 SRE983061 TBA983061 TKW983061 TUS983061 UEO983061 UOK983061 UYG983061 VIC983061 VRY983061 WBU983061 WLQ983061 WVM983061">
      <formula1>"ACT,QLD,NSW,Vic,Tas,SA"</formula1>
    </dataValidation>
    <dataValidation type="textLength" operator="lessThan" allowBlank="1" showInputMessage="1" showErrorMessage="1" promptTitle="Amendment reason" prompt="If this submission is a resubmission because data has been amended, NSP to provide amendment reason. _x000a__x000a_eg. corrected data errors in tables 3.1.1 &amp; 3.5.1" sqref="C53:I53 IY53:JE53 SU53:TA53 ACQ53:ACW53 AMM53:AMS53 AWI53:AWO53 BGE53:BGK53 BQA53:BQG53 BZW53:CAC53 CJS53:CJY53 CTO53:CTU53 DDK53:DDQ53 DNG53:DNM53 DXC53:DXI53 EGY53:EHE53 EQU53:ERA53 FAQ53:FAW53 FKM53:FKS53 FUI53:FUO53 GEE53:GEK53 GOA53:GOG53 GXW53:GYC53 HHS53:HHY53 HRO53:HRU53 IBK53:IBQ53 ILG53:ILM53 IVC53:IVI53 JEY53:JFE53 JOU53:JPA53 JYQ53:JYW53 KIM53:KIS53 KSI53:KSO53 LCE53:LCK53 LMA53:LMG53 LVW53:LWC53 MFS53:MFY53 MPO53:MPU53 MZK53:MZQ53 NJG53:NJM53 NTC53:NTI53 OCY53:ODE53 OMU53:ONA53 OWQ53:OWW53 PGM53:PGS53 PQI53:PQO53 QAE53:QAK53 QKA53:QKG53 QTW53:QUC53 RDS53:RDY53 RNO53:RNU53 RXK53:RXQ53 SHG53:SHM53 SRC53:SRI53 TAY53:TBE53 TKU53:TLA53 TUQ53:TUW53 UEM53:UES53 UOI53:UOO53 UYE53:UYK53 VIA53:VIG53 VRW53:VSC53 WBS53:WBY53 WLO53:WLU53 WVK53:WVQ53 C65589:I65589 IY65589:JE65589 SU65589:TA65589 ACQ65589:ACW65589 AMM65589:AMS65589 AWI65589:AWO65589 BGE65589:BGK65589 BQA65589:BQG65589 BZW65589:CAC65589 CJS65589:CJY65589 CTO65589:CTU65589 DDK65589:DDQ65589 DNG65589:DNM65589 DXC65589:DXI65589 EGY65589:EHE65589 EQU65589:ERA65589 FAQ65589:FAW65589 FKM65589:FKS65589 FUI65589:FUO65589 GEE65589:GEK65589 GOA65589:GOG65589 GXW65589:GYC65589 HHS65589:HHY65589 HRO65589:HRU65589 IBK65589:IBQ65589 ILG65589:ILM65589 IVC65589:IVI65589 JEY65589:JFE65589 JOU65589:JPA65589 JYQ65589:JYW65589 KIM65589:KIS65589 KSI65589:KSO65589 LCE65589:LCK65589 LMA65589:LMG65589 LVW65589:LWC65589 MFS65589:MFY65589 MPO65589:MPU65589 MZK65589:MZQ65589 NJG65589:NJM65589 NTC65589:NTI65589 OCY65589:ODE65589 OMU65589:ONA65589 OWQ65589:OWW65589 PGM65589:PGS65589 PQI65589:PQO65589 QAE65589:QAK65589 QKA65589:QKG65589 QTW65589:QUC65589 RDS65589:RDY65589 RNO65589:RNU65589 RXK65589:RXQ65589 SHG65589:SHM65589 SRC65589:SRI65589 TAY65589:TBE65589 TKU65589:TLA65589 TUQ65589:TUW65589 UEM65589:UES65589 UOI65589:UOO65589 UYE65589:UYK65589 VIA65589:VIG65589 VRW65589:VSC65589 WBS65589:WBY65589 WLO65589:WLU65589 WVK65589:WVQ65589 C131125:I131125 IY131125:JE131125 SU131125:TA131125 ACQ131125:ACW131125 AMM131125:AMS131125 AWI131125:AWO131125 BGE131125:BGK131125 BQA131125:BQG131125 BZW131125:CAC131125 CJS131125:CJY131125 CTO131125:CTU131125 DDK131125:DDQ131125 DNG131125:DNM131125 DXC131125:DXI131125 EGY131125:EHE131125 EQU131125:ERA131125 FAQ131125:FAW131125 FKM131125:FKS131125 FUI131125:FUO131125 GEE131125:GEK131125 GOA131125:GOG131125 GXW131125:GYC131125 HHS131125:HHY131125 HRO131125:HRU131125 IBK131125:IBQ131125 ILG131125:ILM131125 IVC131125:IVI131125 JEY131125:JFE131125 JOU131125:JPA131125 JYQ131125:JYW131125 KIM131125:KIS131125 KSI131125:KSO131125 LCE131125:LCK131125 LMA131125:LMG131125 LVW131125:LWC131125 MFS131125:MFY131125 MPO131125:MPU131125 MZK131125:MZQ131125 NJG131125:NJM131125 NTC131125:NTI131125 OCY131125:ODE131125 OMU131125:ONA131125 OWQ131125:OWW131125 PGM131125:PGS131125 PQI131125:PQO131125 QAE131125:QAK131125 QKA131125:QKG131125 QTW131125:QUC131125 RDS131125:RDY131125 RNO131125:RNU131125 RXK131125:RXQ131125 SHG131125:SHM131125 SRC131125:SRI131125 TAY131125:TBE131125 TKU131125:TLA131125 TUQ131125:TUW131125 UEM131125:UES131125 UOI131125:UOO131125 UYE131125:UYK131125 VIA131125:VIG131125 VRW131125:VSC131125 WBS131125:WBY131125 WLO131125:WLU131125 WVK131125:WVQ131125 C196661:I196661 IY196661:JE196661 SU196661:TA196661 ACQ196661:ACW196661 AMM196661:AMS196661 AWI196661:AWO196661 BGE196661:BGK196661 BQA196661:BQG196661 BZW196661:CAC196661 CJS196661:CJY196661 CTO196661:CTU196661 DDK196661:DDQ196661 DNG196661:DNM196661 DXC196661:DXI196661 EGY196661:EHE196661 EQU196661:ERA196661 FAQ196661:FAW196661 FKM196661:FKS196661 FUI196661:FUO196661 GEE196661:GEK196661 GOA196661:GOG196661 GXW196661:GYC196661 HHS196661:HHY196661 HRO196661:HRU196661 IBK196661:IBQ196661 ILG196661:ILM196661 IVC196661:IVI196661 JEY196661:JFE196661 JOU196661:JPA196661 JYQ196661:JYW196661 KIM196661:KIS196661 KSI196661:KSO196661 LCE196661:LCK196661 LMA196661:LMG196661 LVW196661:LWC196661 MFS196661:MFY196661 MPO196661:MPU196661 MZK196661:MZQ196661 NJG196661:NJM196661 NTC196661:NTI196661 OCY196661:ODE196661 OMU196661:ONA196661 OWQ196661:OWW196661 PGM196661:PGS196661 PQI196661:PQO196661 QAE196661:QAK196661 QKA196661:QKG196661 QTW196661:QUC196661 RDS196661:RDY196661 RNO196661:RNU196661 RXK196661:RXQ196661 SHG196661:SHM196661 SRC196661:SRI196661 TAY196661:TBE196661 TKU196661:TLA196661 TUQ196661:TUW196661 UEM196661:UES196661 UOI196661:UOO196661 UYE196661:UYK196661 VIA196661:VIG196661 VRW196661:VSC196661 WBS196661:WBY196661 WLO196661:WLU196661 WVK196661:WVQ196661 C262197:I262197 IY262197:JE262197 SU262197:TA262197 ACQ262197:ACW262197 AMM262197:AMS262197 AWI262197:AWO262197 BGE262197:BGK262197 BQA262197:BQG262197 BZW262197:CAC262197 CJS262197:CJY262197 CTO262197:CTU262197 DDK262197:DDQ262197 DNG262197:DNM262197 DXC262197:DXI262197 EGY262197:EHE262197 EQU262197:ERA262197 FAQ262197:FAW262197 FKM262197:FKS262197 FUI262197:FUO262197 GEE262197:GEK262197 GOA262197:GOG262197 GXW262197:GYC262197 HHS262197:HHY262197 HRO262197:HRU262197 IBK262197:IBQ262197 ILG262197:ILM262197 IVC262197:IVI262197 JEY262197:JFE262197 JOU262197:JPA262197 JYQ262197:JYW262197 KIM262197:KIS262197 KSI262197:KSO262197 LCE262197:LCK262197 LMA262197:LMG262197 LVW262197:LWC262197 MFS262197:MFY262197 MPO262197:MPU262197 MZK262197:MZQ262197 NJG262197:NJM262197 NTC262197:NTI262197 OCY262197:ODE262197 OMU262197:ONA262197 OWQ262197:OWW262197 PGM262197:PGS262197 PQI262197:PQO262197 QAE262197:QAK262197 QKA262197:QKG262197 QTW262197:QUC262197 RDS262197:RDY262197 RNO262197:RNU262197 RXK262197:RXQ262197 SHG262197:SHM262197 SRC262197:SRI262197 TAY262197:TBE262197 TKU262197:TLA262197 TUQ262197:TUW262197 UEM262197:UES262197 UOI262197:UOO262197 UYE262197:UYK262197 VIA262197:VIG262197 VRW262197:VSC262197 WBS262197:WBY262197 WLO262197:WLU262197 WVK262197:WVQ262197 C327733:I327733 IY327733:JE327733 SU327733:TA327733 ACQ327733:ACW327733 AMM327733:AMS327733 AWI327733:AWO327733 BGE327733:BGK327733 BQA327733:BQG327733 BZW327733:CAC327733 CJS327733:CJY327733 CTO327733:CTU327733 DDK327733:DDQ327733 DNG327733:DNM327733 DXC327733:DXI327733 EGY327733:EHE327733 EQU327733:ERA327733 FAQ327733:FAW327733 FKM327733:FKS327733 FUI327733:FUO327733 GEE327733:GEK327733 GOA327733:GOG327733 GXW327733:GYC327733 HHS327733:HHY327733 HRO327733:HRU327733 IBK327733:IBQ327733 ILG327733:ILM327733 IVC327733:IVI327733 JEY327733:JFE327733 JOU327733:JPA327733 JYQ327733:JYW327733 KIM327733:KIS327733 KSI327733:KSO327733 LCE327733:LCK327733 LMA327733:LMG327733 LVW327733:LWC327733 MFS327733:MFY327733 MPO327733:MPU327733 MZK327733:MZQ327733 NJG327733:NJM327733 NTC327733:NTI327733 OCY327733:ODE327733 OMU327733:ONA327733 OWQ327733:OWW327733 PGM327733:PGS327733 PQI327733:PQO327733 QAE327733:QAK327733 QKA327733:QKG327733 QTW327733:QUC327733 RDS327733:RDY327733 RNO327733:RNU327733 RXK327733:RXQ327733 SHG327733:SHM327733 SRC327733:SRI327733 TAY327733:TBE327733 TKU327733:TLA327733 TUQ327733:TUW327733 UEM327733:UES327733 UOI327733:UOO327733 UYE327733:UYK327733 VIA327733:VIG327733 VRW327733:VSC327733 WBS327733:WBY327733 WLO327733:WLU327733 WVK327733:WVQ327733 C393269:I393269 IY393269:JE393269 SU393269:TA393269 ACQ393269:ACW393269 AMM393269:AMS393269 AWI393269:AWO393269 BGE393269:BGK393269 BQA393269:BQG393269 BZW393269:CAC393269 CJS393269:CJY393269 CTO393269:CTU393269 DDK393269:DDQ393269 DNG393269:DNM393269 DXC393269:DXI393269 EGY393269:EHE393269 EQU393269:ERA393269 FAQ393269:FAW393269 FKM393269:FKS393269 FUI393269:FUO393269 GEE393269:GEK393269 GOA393269:GOG393269 GXW393269:GYC393269 HHS393269:HHY393269 HRO393269:HRU393269 IBK393269:IBQ393269 ILG393269:ILM393269 IVC393269:IVI393269 JEY393269:JFE393269 JOU393269:JPA393269 JYQ393269:JYW393269 KIM393269:KIS393269 KSI393269:KSO393269 LCE393269:LCK393269 LMA393269:LMG393269 LVW393269:LWC393269 MFS393269:MFY393269 MPO393269:MPU393269 MZK393269:MZQ393269 NJG393269:NJM393269 NTC393269:NTI393269 OCY393269:ODE393269 OMU393269:ONA393269 OWQ393269:OWW393269 PGM393269:PGS393269 PQI393269:PQO393269 QAE393269:QAK393269 QKA393269:QKG393269 QTW393269:QUC393269 RDS393269:RDY393269 RNO393269:RNU393269 RXK393269:RXQ393269 SHG393269:SHM393269 SRC393269:SRI393269 TAY393269:TBE393269 TKU393269:TLA393269 TUQ393269:TUW393269 UEM393269:UES393269 UOI393269:UOO393269 UYE393269:UYK393269 VIA393269:VIG393269 VRW393269:VSC393269 WBS393269:WBY393269 WLO393269:WLU393269 WVK393269:WVQ393269 C458805:I458805 IY458805:JE458805 SU458805:TA458805 ACQ458805:ACW458805 AMM458805:AMS458805 AWI458805:AWO458805 BGE458805:BGK458805 BQA458805:BQG458805 BZW458805:CAC458805 CJS458805:CJY458805 CTO458805:CTU458805 DDK458805:DDQ458805 DNG458805:DNM458805 DXC458805:DXI458805 EGY458805:EHE458805 EQU458805:ERA458805 FAQ458805:FAW458805 FKM458805:FKS458805 FUI458805:FUO458805 GEE458805:GEK458805 GOA458805:GOG458805 GXW458805:GYC458805 HHS458805:HHY458805 HRO458805:HRU458805 IBK458805:IBQ458805 ILG458805:ILM458805 IVC458805:IVI458805 JEY458805:JFE458805 JOU458805:JPA458805 JYQ458805:JYW458805 KIM458805:KIS458805 KSI458805:KSO458805 LCE458805:LCK458805 LMA458805:LMG458805 LVW458805:LWC458805 MFS458805:MFY458805 MPO458805:MPU458805 MZK458805:MZQ458805 NJG458805:NJM458805 NTC458805:NTI458805 OCY458805:ODE458805 OMU458805:ONA458805 OWQ458805:OWW458805 PGM458805:PGS458805 PQI458805:PQO458805 QAE458805:QAK458805 QKA458805:QKG458805 QTW458805:QUC458805 RDS458805:RDY458805 RNO458805:RNU458805 RXK458805:RXQ458805 SHG458805:SHM458805 SRC458805:SRI458805 TAY458805:TBE458805 TKU458805:TLA458805 TUQ458805:TUW458805 UEM458805:UES458805 UOI458805:UOO458805 UYE458805:UYK458805 VIA458805:VIG458805 VRW458805:VSC458805 WBS458805:WBY458805 WLO458805:WLU458805 WVK458805:WVQ458805 C524341:I524341 IY524341:JE524341 SU524341:TA524341 ACQ524341:ACW524341 AMM524341:AMS524341 AWI524341:AWO524341 BGE524341:BGK524341 BQA524341:BQG524341 BZW524341:CAC524341 CJS524341:CJY524341 CTO524341:CTU524341 DDK524341:DDQ524341 DNG524341:DNM524341 DXC524341:DXI524341 EGY524341:EHE524341 EQU524341:ERA524341 FAQ524341:FAW524341 FKM524341:FKS524341 FUI524341:FUO524341 GEE524341:GEK524341 GOA524341:GOG524341 GXW524341:GYC524341 HHS524341:HHY524341 HRO524341:HRU524341 IBK524341:IBQ524341 ILG524341:ILM524341 IVC524341:IVI524341 JEY524341:JFE524341 JOU524341:JPA524341 JYQ524341:JYW524341 KIM524341:KIS524341 KSI524341:KSO524341 LCE524341:LCK524341 LMA524341:LMG524341 LVW524341:LWC524341 MFS524341:MFY524341 MPO524341:MPU524341 MZK524341:MZQ524341 NJG524341:NJM524341 NTC524341:NTI524341 OCY524341:ODE524341 OMU524341:ONA524341 OWQ524341:OWW524341 PGM524341:PGS524341 PQI524341:PQO524341 QAE524341:QAK524341 QKA524341:QKG524341 QTW524341:QUC524341 RDS524341:RDY524341 RNO524341:RNU524341 RXK524341:RXQ524341 SHG524341:SHM524341 SRC524341:SRI524341 TAY524341:TBE524341 TKU524341:TLA524341 TUQ524341:TUW524341 UEM524341:UES524341 UOI524341:UOO524341 UYE524341:UYK524341 VIA524341:VIG524341 VRW524341:VSC524341 WBS524341:WBY524341 WLO524341:WLU524341 WVK524341:WVQ524341 C589877:I589877 IY589877:JE589877 SU589877:TA589877 ACQ589877:ACW589877 AMM589877:AMS589877 AWI589877:AWO589877 BGE589877:BGK589877 BQA589877:BQG589877 BZW589877:CAC589877 CJS589877:CJY589877 CTO589877:CTU589877 DDK589877:DDQ589877 DNG589877:DNM589877 DXC589877:DXI589877 EGY589877:EHE589877 EQU589877:ERA589877 FAQ589877:FAW589877 FKM589877:FKS589877 FUI589877:FUO589877 GEE589877:GEK589877 GOA589877:GOG589877 GXW589877:GYC589877 HHS589877:HHY589877 HRO589877:HRU589877 IBK589877:IBQ589877 ILG589877:ILM589877 IVC589877:IVI589877 JEY589877:JFE589877 JOU589877:JPA589877 JYQ589877:JYW589877 KIM589877:KIS589877 KSI589877:KSO589877 LCE589877:LCK589877 LMA589877:LMG589877 LVW589877:LWC589877 MFS589877:MFY589877 MPO589877:MPU589877 MZK589877:MZQ589877 NJG589877:NJM589877 NTC589877:NTI589877 OCY589877:ODE589877 OMU589877:ONA589877 OWQ589877:OWW589877 PGM589877:PGS589877 PQI589877:PQO589877 QAE589877:QAK589877 QKA589877:QKG589877 QTW589877:QUC589877 RDS589877:RDY589877 RNO589877:RNU589877 RXK589877:RXQ589877 SHG589877:SHM589877 SRC589877:SRI589877 TAY589877:TBE589877 TKU589877:TLA589877 TUQ589877:TUW589877 UEM589877:UES589877 UOI589877:UOO589877 UYE589877:UYK589877 VIA589877:VIG589877 VRW589877:VSC589877 WBS589877:WBY589877 WLO589877:WLU589877 WVK589877:WVQ589877 C655413:I655413 IY655413:JE655413 SU655413:TA655413 ACQ655413:ACW655413 AMM655413:AMS655413 AWI655413:AWO655413 BGE655413:BGK655413 BQA655413:BQG655413 BZW655413:CAC655413 CJS655413:CJY655413 CTO655413:CTU655413 DDK655413:DDQ655413 DNG655413:DNM655413 DXC655413:DXI655413 EGY655413:EHE655413 EQU655413:ERA655413 FAQ655413:FAW655413 FKM655413:FKS655413 FUI655413:FUO655413 GEE655413:GEK655413 GOA655413:GOG655413 GXW655413:GYC655413 HHS655413:HHY655413 HRO655413:HRU655413 IBK655413:IBQ655413 ILG655413:ILM655413 IVC655413:IVI655413 JEY655413:JFE655413 JOU655413:JPA655413 JYQ655413:JYW655413 KIM655413:KIS655413 KSI655413:KSO655413 LCE655413:LCK655413 LMA655413:LMG655413 LVW655413:LWC655413 MFS655413:MFY655413 MPO655413:MPU655413 MZK655413:MZQ655413 NJG655413:NJM655413 NTC655413:NTI655413 OCY655413:ODE655413 OMU655413:ONA655413 OWQ655413:OWW655413 PGM655413:PGS655413 PQI655413:PQO655413 QAE655413:QAK655413 QKA655413:QKG655413 QTW655413:QUC655413 RDS655413:RDY655413 RNO655413:RNU655413 RXK655413:RXQ655413 SHG655413:SHM655413 SRC655413:SRI655413 TAY655413:TBE655413 TKU655413:TLA655413 TUQ655413:TUW655413 UEM655413:UES655413 UOI655413:UOO655413 UYE655413:UYK655413 VIA655413:VIG655413 VRW655413:VSC655413 WBS655413:WBY655413 WLO655413:WLU655413 WVK655413:WVQ655413 C720949:I720949 IY720949:JE720949 SU720949:TA720949 ACQ720949:ACW720949 AMM720949:AMS720949 AWI720949:AWO720949 BGE720949:BGK720949 BQA720949:BQG720949 BZW720949:CAC720949 CJS720949:CJY720949 CTO720949:CTU720949 DDK720949:DDQ720949 DNG720949:DNM720949 DXC720949:DXI720949 EGY720949:EHE720949 EQU720949:ERA720949 FAQ720949:FAW720949 FKM720949:FKS720949 FUI720949:FUO720949 GEE720949:GEK720949 GOA720949:GOG720949 GXW720949:GYC720949 HHS720949:HHY720949 HRO720949:HRU720949 IBK720949:IBQ720949 ILG720949:ILM720949 IVC720949:IVI720949 JEY720949:JFE720949 JOU720949:JPA720949 JYQ720949:JYW720949 KIM720949:KIS720949 KSI720949:KSO720949 LCE720949:LCK720949 LMA720949:LMG720949 LVW720949:LWC720949 MFS720949:MFY720949 MPO720949:MPU720949 MZK720949:MZQ720949 NJG720949:NJM720949 NTC720949:NTI720949 OCY720949:ODE720949 OMU720949:ONA720949 OWQ720949:OWW720949 PGM720949:PGS720949 PQI720949:PQO720949 QAE720949:QAK720949 QKA720949:QKG720949 QTW720949:QUC720949 RDS720949:RDY720949 RNO720949:RNU720949 RXK720949:RXQ720949 SHG720949:SHM720949 SRC720949:SRI720949 TAY720949:TBE720949 TKU720949:TLA720949 TUQ720949:TUW720949 UEM720949:UES720949 UOI720949:UOO720949 UYE720949:UYK720949 VIA720949:VIG720949 VRW720949:VSC720949 WBS720949:WBY720949 WLO720949:WLU720949 WVK720949:WVQ720949 C786485:I786485 IY786485:JE786485 SU786485:TA786485 ACQ786485:ACW786485 AMM786485:AMS786485 AWI786485:AWO786485 BGE786485:BGK786485 BQA786485:BQG786485 BZW786485:CAC786485 CJS786485:CJY786485 CTO786485:CTU786485 DDK786485:DDQ786485 DNG786485:DNM786485 DXC786485:DXI786485 EGY786485:EHE786485 EQU786485:ERA786485 FAQ786485:FAW786485 FKM786485:FKS786485 FUI786485:FUO786485 GEE786485:GEK786485 GOA786485:GOG786485 GXW786485:GYC786485 HHS786485:HHY786485 HRO786485:HRU786485 IBK786485:IBQ786485 ILG786485:ILM786485 IVC786485:IVI786485 JEY786485:JFE786485 JOU786485:JPA786485 JYQ786485:JYW786485 KIM786485:KIS786485 KSI786485:KSO786485 LCE786485:LCK786485 LMA786485:LMG786485 LVW786485:LWC786485 MFS786485:MFY786485 MPO786485:MPU786485 MZK786485:MZQ786485 NJG786485:NJM786485 NTC786485:NTI786485 OCY786485:ODE786485 OMU786485:ONA786485 OWQ786485:OWW786485 PGM786485:PGS786485 PQI786485:PQO786485 QAE786485:QAK786485 QKA786485:QKG786485 QTW786485:QUC786485 RDS786485:RDY786485 RNO786485:RNU786485 RXK786485:RXQ786485 SHG786485:SHM786485 SRC786485:SRI786485 TAY786485:TBE786485 TKU786485:TLA786485 TUQ786485:TUW786485 UEM786485:UES786485 UOI786485:UOO786485 UYE786485:UYK786485 VIA786485:VIG786485 VRW786485:VSC786485 WBS786485:WBY786485 WLO786485:WLU786485 WVK786485:WVQ786485 C852021:I852021 IY852021:JE852021 SU852021:TA852021 ACQ852021:ACW852021 AMM852021:AMS852021 AWI852021:AWO852021 BGE852021:BGK852021 BQA852021:BQG852021 BZW852021:CAC852021 CJS852021:CJY852021 CTO852021:CTU852021 DDK852021:DDQ852021 DNG852021:DNM852021 DXC852021:DXI852021 EGY852021:EHE852021 EQU852021:ERA852021 FAQ852021:FAW852021 FKM852021:FKS852021 FUI852021:FUO852021 GEE852021:GEK852021 GOA852021:GOG852021 GXW852021:GYC852021 HHS852021:HHY852021 HRO852021:HRU852021 IBK852021:IBQ852021 ILG852021:ILM852021 IVC852021:IVI852021 JEY852021:JFE852021 JOU852021:JPA852021 JYQ852021:JYW852021 KIM852021:KIS852021 KSI852021:KSO852021 LCE852021:LCK852021 LMA852021:LMG852021 LVW852021:LWC852021 MFS852021:MFY852021 MPO852021:MPU852021 MZK852021:MZQ852021 NJG852021:NJM852021 NTC852021:NTI852021 OCY852021:ODE852021 OMU852021:ONA852021 OWQ852021:OWW852021 PGM852021:PGS852021 PQI852021:PQO852021 QAE852021:QAK852021 QKA852021:QKG852021 QTW852021:QUC852021 RDS852021:RDY852021 RNO852021:RNU852021 RXK852021:RXQ852021 SHG852021:SHM852021 SRC852021:SRI852021 TAY852021:TBE852021 TKU852021:TLA852021 TUQ852021:TUW852021 UEM852021:UES852021 UOI852021:UOO852021 UYE852021:UYK852021 VIA852021:VIG852021 VRW852021:VSC852021 WBS852021:WBY852021 WLO852021:WLU852021 WVK852021:WVQ852021 C917557:I917557 IY917557:JE917557 SU917557:TA917557 ACQ917557:ACW917557 AMM917557:AMS917557 AWI917557:AWO917557 BGE917557:BGK917557 BQA917557:BQG917557 BZW917557:CAC917557 CJS917557:CJY917557 CTO917557:CTU917557 DDK917557:DDQ917557 DNG917557:DNM917557 DXC917557:DXI917557 EGY917557:EHE917557 EQU917557:ERA917557 FAQ917557:FAW917557 FKM917557:FKS917557 FUI917557:FUO917557 GEE917557:GEK917557 GOA917557:GOG917557 GXW917557:GYC917557 HHS917557:HHY917557 HRO917557:HRU917557 IBK917557:IBQ917557 ILG917557:ILM917557 IVC917557:IVI917557 JEY917557:JFE917557 JOU917557:JPA917557 JYQ917557:JYW917557 KIM917557:KIS917557 KSI917557:KSO917557 LCE917557:LCK917557 LMA917557:LMG917557 LVW917557:LWC917557 MFS917557:MFY917557 MPO917557:MPU917557 MZK917557:MZQ917557 NJG917557:NJM917557 NTC917557:NTI917557 OCY917557:ODE917557 OMU917557:ONA917557 OWQ917557:OWW917557 PGM917557:PGS917557 PQI917557:PQO917557 QAE917557:QAK917557 QKA917557:QKG917557 QTW917557:QUC917557 RDS917557:RDY917557 RNO917557:RNU917557 RXK917557:RXQ917557 SHG917557:SHM917557 SRC917557:SRI917557 TAY917557:TBE917557 TKU917557:TLA917557 TUQ917557:TUW917557 UEM917557:UES917557 UOI917557:UOO917557 UYE917557:UYK917557 VIA917557:VIG917557 VRW917557:VSC917557 WBS917557:WBY917557 WLO917557:WLU917557 WVK917557:WVQ917557 C983093:I983093 IY983093:JE983093 SU983093:TA983093 ACQ983093:ACW983093 AMM983093:AMS983093 AWI983093:AWO983093 BGE983093:BGK983093 BQA983093:BQG983093 BZW983093:CAC983093 CJS983093:CJY983093 CTO983093:CTU983093 DDK983093:DDQ983093 DNG983093:DNM983093 DXC983093:DXI983093 EGY983093:EHE983093 EQU983093:ERA983093 FAQ983093:FAW983093 FKM983093:FKS983093 FUI983093:FUO983093 GEE983093:GEK983093 GOA983093:GOG983093 GXW983093:GYC983093 HHS983093:HHY983093 HRO983093:HRU983093 IBK983093:IBQ983093 ILG983093:ILM983093 IVC983093:IVI983093 JEY983093:JFE983093 JOU983093:JPA983093 JYQ983093:JYW983093 KIM983093:KIS983093 KSI983093:KSO983093 LCE983093:LCK983093 LMA983093:LMG983093 LVW983093:LWC983093 MFS983093:MFY983093 MPO983093:MPU983093 MZK983093:MZQ983093 NJG983093:NJM983093 NTC983093:NTI983093 OCY983093:ODE983093 OMU983093:ONA983093 OWQ983093:OWW983093 PGM983093:PGS983093 PQI983093:PQO983093 QAE983093:QAK983093 QKA983093:QKG983093 QTW983093:QUC983093 RDS983093:RDY983093 RNO983093:RNU983093 RXK983093:RXQ983093 SHG983093:SHM983093 SRC983093:SRI983093 TAY983093:TBE983093 TKU983093:TLA983093 TUQ983093:TUW983093 UEM983093:UES983093 UOI983093:UOO983093 UYE983093:UYK983093 VIA983093:VIG983093 VRW983093:VSC983093 WBS983093:WBY983093 WLO983093:WLU983093 WVK983093:WVQ983093">
      <formula1>150</formula1>
    </dataValidation>
    <dataValidation type="whole" operator="greaterThan" showInputMessage="1" showErrorMessage="1" promptTitle="ABN / ACN" prompt="Please enter ABN / ACN without any spaces." sqref="C15:E15 IY15:JA15 SU15:SW15 ACQ15:ACS15 AMM15:AMO15 AWI15:AWK15 BGE15:BGG15 BQA15:BQC15 BZW15:BZY15 CJS15:CJU15 CTO15:CTQ15 DDK15:DDM15 DNG15:DNI15 DXC15:DXE15 EGY15:EHA15 EQU15:EQW15 FAQ15:FAS15 FKM15:FKO15 FUI15:FUK15 GEE15:GEG15 GOA15:GOC15 GXW15:GXY15 HHS15:HHU15 HRO15:HRQ15 IBK15:IBM15 ILG15:ILI15 IVC15:IVE15 JEY15:JFA15 JOU15:JOW15 JYQ15:JYS15 KIM15:KIO15 KSI15:KSK15 LCE15:LCG15 LMA15:LMC15 LVW15:LVY15 MFS15:MFU15 MPO15:MPQ15 MZK15:MZM15 NJG15:NJI15 NTC15:NTE15 OCY15:ODA15 OMU15:OMW15 OWQ15:OWS15 PGM15:PGO15 PQI15:PQK15 QAE15:QAG15 QKA15:QKC15 QTW15:QTY15 RDS15:RDU15 RNO15:RNQ15 RXK15:RXM15 SHG15:SHI15 SRC15:SRE15 TAY15:TBA15 TKU15:TKW15 TUQ15:TUS15 UEM15:UEO15 UOI15:UOK15 UYE15:UYG15 VIA15:VIC15 VRW15:VRY15 WBS15:WBU15 WLO15:WLQ15 WVK15:WVM15 C65551:E65551 IY65551:JA65551 SU65551:SW65551 ACQ65551:ACS65551 AMM65551:AMO65551 AWI65551:AWK65551 BGE65551:BGG65551 BQA65551:BQC65551 BZW65551:BZY65551 CJS65551:CJU65551 CTO65551:CTQ65551 DDK65551:DDM65551 DNG65551:DNI65551 DXC65551:DXE65551 EGY65551:EHA65551 EQU65551:EQW65551 FAQ65551:FAS65551 FKM65551:FKO65551 FUI65551:FUK65551 GEE65551:GEG65551 GOA65551:GOC65551 GXW65551:GXY65551 HHS65551:HHU65551 HRO65551:HRQ65551 IBK65551:IBM65551 ILG65551:ILI65551 IVC65551:IVE65551 JEY65551:JFA65551 JOU65551:JOW65551 JYQ65551:JYS65551 KIM65551:KIO65551 KSI65551:KSK65551 LCE65551:LCG65551 LMA65551:LMC65551 LVW65551:LVY65551 MFS65551:MFU65551 MPO65551:MPQ65551 MZK65551:MZM65551 NJG65551:NJI65551 NTC65551:NTE65551 OCY65551:ODA65551 OMU65551:OMW65551 OWQ65551:OWS65551 PGM65551:PGO65551 PQI65551:PQK65551 QAE65551:QAG65551 QKA65551:QKC65551 QTW65551:QTY65551 RDS65551:RDU65551 RNO65551:RNQ65551 RXK65551:RXM65551 SHG65551:SHI65551 SRC65551:SRE65551 TAY65551:TBA65551 TKU65551:TKW65551 TUQ65551:TUS65551 UEM65551:UEO65551 UOI65551:UOK65551 UYE65551:UYG65551 VIA65551:VIC65551 VRW65551:VRY65551 WBS65551:WBU65551 WLO65551:WLQ65551 WVK65551:WVM65551 C131087:E131087 IY131087:JA131087 SU131087:SW131087 ACQ131087:ACS131087 AMM131087:AMO131087 AWI131087:AWK131087 BGE131087:BGG131087 BQA131087:BQC131087 BZW131087:BZY131087 CJS131087:CJU131087 CTO131087:CTQ131087 DDK131087:DDM131087 DNG131087:DNI131087 DXC131087:DXE131087 EGY131087:EHA131087 EQU131087:EQW131087 FAQ131087:FAS131087 FKM131087:FKO131087 FUI131087:FUK131087 GEE131087:GEG131087 GOA131087:GOC131087 GXW131087:GXY131087 HHS131087:HHU131087 HRO131087:HRQ131087 IBK131087:IBM131087 ILG131087:ILI131087 IVC131087:IVE131087 JEY131087:JFA131087 JOU131087:JOW131087 JYQ131087:JYS131087 KIM131087:KIO131087 KSI131087:KSK131087 LCE131087:LCG131087 LMA131087:LMC131087 LVW131087:LVY131087 MFS131087:MFU131087 MPO131087:MPQ131087 MZK131087:MZM131087 NJG131087:NJI131087 NTC131087:NTE131087 OCY131087:ODA131087 OMU131087:OMW131087 OWQ131087:OWS131087 PGM131087:PGO131087 PQI131087:PQK131087 QAE131087:QAG131087 QKA131087:QKC131087 QTW131087:QTY131087 RDS131087:RDU131087 RNO131087:RNQ131087 RXK131087:RXM131087 SHG131087:SHI131087 SRC131087:SRE131087 TAY131087:TBA131087 TKU131087:TKW131087 TUQ131087:TUS131087 UEM131087:UEO131087 UOI131087:UOK131087 UYE131087:UYG131087 VIA131087:VIC131087 VRW131087:VRY131087 WBS131087:WBU131087 WLO131087:WLQ131087 WVK131087:WVM131087 C196623:E196623 IY196623:JA196623 SU196623:SW196623 ACQ196623:ACS196623 AMM196623:AMO196623 AWI196623:AWK196623 BGE196623:BGG196623 BQA196623:BQC196623 BZW196623:BZY196623 CJS196623:CJU196623 CTO196623:CTQ196623 DDK196623:DDM196623 DNG196623:DNI196623 DXC196623:DXE196623 EGY196623:EHA196623 EQU196623:EQW196623 FAQ196623:FAS196623 FKM196623:FKO196623 FUI196623:FUK196623 GEE196623:GEG196623 GOA196623:GOC196623 GXW196623:GXY196623 HHS196623:HHU196623 HRO196623:HRQ196623 IBK196623:IBM196623 ILG196623:ILI196623 IVC196623:IVE196623 JEY196623:JFA196623 JOU196623:JOW196623 JYQ196623:JYS196623 KIM196623:KIO196623 KSI196623:KSK196623 LCE196623:LCG196623 LMA196623:LMC196623 LVW196623:LVY196623 MFS196623:MFU196623 MPO196623:MPQ196623 MZK196623:MZM196623 NJG196623:NJI196623 NTC196623:NTE196623 OCY196623:ODA196623 OMU196623:OMW196623 OWQ196623:OWS196623 PGM196623:PGO196623 PQI196623:PQK196623 QAE196623:QAG196623 QKA196623:QKC196623 QTW196623:QTY196623 RDS196623:RDU196623 RNO196623:RNQ196623 RXK196623:RXM196623 SHG196623:SHI196623 SRC196623:SRE196623 TAY196623:TBA196623 TKU196623:TKW196623 TUQ196623:TUS196623 UEM196623:UEO196623 UOI196623:UOK196623 UYE196623:UYG196623 VIA196623:VIC196623 VRW196623:VRY196623 WBS196623:WBU196623 WLO196623:WLQ196623 WVK196623:WVM196623 C262159:E262159 IY262159:JA262159 SU262159:SW262159 ACQ262159:ACS262159 AMM262159:AMO262159 AWI262159:AWK262159 BGE262159:BGG262159 BQA262159:BQC262159 BZW262159:BZY262159 CJS262159:CJU262159 CTO262159:CTQ262159 DDK262159:DDM262159 DNG262159:DNI262159 DXC262159:DXE262159 EGY262159:EHA262159 EQU262159:EQW262159 FAQ262159:FAS262159 FKM262159:FKO262159 FUI262159:FUK262159 GEE262159:GEG262159 GOA262159:GOC262159 GXW262159:GXY262159 HHS262159:HHU262159 HRO262159:HRQ262159 IBK262159:IBM262159 ILG262159:ILI262159 IVC262159:IVE262159 JEY262159:JFA262159 JOU262159:JOW262159 JYQ262159:JYS262159 KIM262159:KIO262159 KSI262159:KSK262159 LCE262159:LCG262159 LMA262159:LMC262159 LVW262159:LVY262159 MFS262159:MFU262159 MPO262159:MPQ262159 MZK262159:MZM262159 NJG262159:NJI262159 NTC262159:NTE262159 OCY262159:ODA262159 OMU262159:OMW262159 OWQ262159:OWS262159 PGM262159:PGO262159 PQI262159:PQK262159 QAE262159:QAG262159 QKA262159:QKC262159 QTW262159:QTY262159 RDS262159:RDU262159 RNO262159:RNQ262159 RXK262159:RXM262159 SHG262159:SHI262159 SRC262159:SRE262159 TAY262159:TBA262159 TKU262159:TKW262159 TUQ262159:TUS262159 UEM262159:UEO262159 UOI262159:UOK262159 UYE262159:UYG262159 VIA262159:VIC262159 VRW262159:VRY262159 WBS262159:WBU262159 WLO262159:WLQ262159 WVK262159:WVM262159 C327695:E327695 IY327695:JA327695 SU327695:SW327695 ACQ327695:ACS327695 AMM327695:AMO327695 AWI327695:AWK327695 BGE327695:BGG327695 BQA327695:BQC327695 BZW327695:BZY327695 CJS327695:CJU327695 CTO327695:CTQ327695 DDK327695:DDM327695 DNG327695:DNI327695 DXC327695:DXE327695 EGY327695:EHA327695 EQU327695:EQW327695 FAQ327695:FAS327695 FKM327695:FKO327695 FUI327695:FUK327695 GEE327695:GEG327695 GOA327695:GOC327695 GXW327695:GXY327695 HHS327695:HHU327695 HRO327695:HRQ327695 IBK327695:IBM327695 ILG327695:ILI327695 IVC327695:IVE327695 JEY327695:JFA327695 JOU327695:JOW327695 JYQ327695:JYS327695 KIM327695:KIO327695 KSI327695:KSK327695 LCE327695:LCG327695 LMA327695:LMC327695 LVW327695:LVY327695 MFS327695:MFU327695 MPO327695:MPQ327695 MZK327695:MZM327695 NJG327695:NJI327695 NTC327695:NTE327695 OCY327695:ODA327695 OMU327695:OMW327695 OWQ327695:OWS327695 PGM327695:PGO327695 PQI327695:PQK327695 QAE327695:QAG327695 QKA327695:QKC327695 QTW327695:QTY327695 RDS327695:RDU327695 RNO327695:RNQ327695 RXK327695:RXM327695 SHG327695:SHI327695 SRC327695:SRE327695 TAY327695:TBA327695 TKU327695:TKW327695 TUQ327695:TUS327695 UEM327695:UEO327695 UOI327695:UOK327695 UYE327695:UYG327695 VIA327695:VIC327695 VRW327695:VRY327695 WBS327695:WBU327695 WLO327695:WLQ327695 WVK327695:WVM327695 C393231:E393231 IY393231:JA393231 SU393231:SW393231 ACQ393231:ACS393231 AMM393231:AMO393231 AWI393231:AWK393231 BGE393231:BGG393231 BQA393231:BQC393231 BZW393231:BZY393231 CJS393231:CJU393231 CTO393231:CTQ393231 DDK393231:DDM393231 DNG393231:DNI393231 DXC393231:DXE393231 EGY393231:EHA393231 EQU393231:EQW393231 FAQ393231:FAS393231 FKM393231:FKO393231 FUI393231:FUK393231 GEE393231:GEG393231 GOA393231:GOC393231 GXW393231:GXY393231 HHS393231:HHU393231 HRO393231:HRQ393231 IBK393231:IBM393231 ILG393231:ILI393231 IVC393231:IVE393231 JEY393231:JFA393231 JOU393231:JOW393231 JYQ393231:JYS393231 KIM393231:KIO393231 KSI393231:KSK393231 LCE393231:LCG393231 LMA393231:LMC393231 LVW393231:LVY393231 MFS393231:MFU393231 MPO393231:MPQ393231 MZK393231:MZM393231 NJG393231:NJI393231 NTC393231:NTE393231 OCY393231:ODA393231 OMU393231:OMW393231 OWQ393231:OWS393231 PGM393231:PGO393231 PQI393231:PQK393231 QAE393231:QAG393231 QKA393231:QKC393231 QTW393231:QTY393231 RDS393231:RDU393231 RNO393231:RNQ393231 RXK393231:RXM393231 SHG393231:SHI393231 SRC393231:SRE393231 TAY393231:TBA393231 TKU393231:TKW393231 TUQ393231:TUS393231 UEM393231:UEO393231 UOI393231:UOK393231 UYE393231:UYG393231 VIA393231:VIC393231 VRW393231:VRY393231 WBS393231:WBU393231 WLO393231:WLQ393231 WVK393231:WVM393231 C458767:E458767 IY458767:JA458767 SU458767:SW458767 ACQ458767:ACS458767 AMM458767:AMO458767 AWI458767:AWK458767 BGE458767:BGG458767 BQA458767:BQC458767 BZW458767:BZY458767 CJS458767:CJU458767 CTO458767:CTQ458767 DDK458767:DDM458767 DNG458767:DNI458767 DXC458767:DXE458767 EGY458767:EHA458767 EQU458767:EQW458767 FAQ458767:FAS458767 FKM458767:FKO458767 FUI458767:FUK458767 GEE458767:GEG458767 GOA458767:GOC458767 GXW458767:GXY458767 HHS458767:HHU458767 HRO458767:HRQ458767 IBK458767:IBM458767 ILG458767:ILI458767 IVC458767:IVE458767 JEY458767:JFA458767 JOU458767:JOW458767 JYQ458767:JYS458767 KIM458767:KIO458767 KSI458767:KSK458767 LCE458767:LCG458767 LMA458767:LMC458767 LVW458767:LVY458767 MFS458767:MFU458767 MPO458767:MPQ458767 MZK458767:MZM458767 NJG458767:NJI458767 NTC458767:NTE458767 OCY458767:ODA458767 OMU458767:OMW458767 OWQ458767:OWS458767 PGM458767:PGO458767 PQI458767:PQK458767 QAE458767:QAG458767 QKA458767:QKC458767 QTW458767:QTY458767 RDS458767:RDU458767 RNO458767:RNQ458767 RXK458767:RXM458767 SHG458767:SHI458767 SRC458767:SRE458767 TAY458767:TBA458767 TKU458767:TKW458767 TUQ458767:TUS458767 UEM458767:UEO458767 UOI458767:UOK458767 UYE458767:UYG458767 VIA458767:VIC458767 VRW458767:VRY458767 WBS458767:WBU458767 WLO458767:WLQ458767 WVK458767:WVM458767 C524303:E524303 IY524303:JA524303 SU524303:SW524303 ACQ524303:ACS524303 AMM524303:AMO524303 AWI524303:AWK524303 BGE524303:BGG524303 BQA524303:BQC524303 BZW524303:BZY524303 CJS524303:CJU524303 CTO524303:CTQ524303 DDK524303:DDM524303 DNG524303:DNI524303 DXC524303:DXE524303 EGY524303:EHA524303 EQU524303:EQW524303 FAQ524303:FAS524303 FKM524303:FKO524303 FUI524303:FUK524303 GEE524303:GEG524303 GOA524303:GOC524303 GXW524303:GXY524303 HHS524303:HHU524303 HRO524303:HRQ524303 IBK524303:IBM524303 ILG524303:ILI524303 IVC524303:IVE524303 JEY524303:JFA524303 JOU524303:JOW524303 JYQ524303:JYS524303 KIM524303:KIO524303 KSI524303:KSK524303 LCE524303:LCG524303 LMA524303:LMC524303 LVW524303:LVY524303 MFS524303:MFU524303 MPO524303:MPQ524303 MZK524303:MZM524303 NJG524303:NJI524303 NTC524303:NTE524303 OCY524303:ODA524303 OMU524303:OMW524303 OWQ524303:OWS524303 PGM524303:PGO524303 PQI524303:PQK524303 QAE524303:QAG524303 QKA524303:QKC524303 QTW524303:QTY524303 RDS524303:RDU524303 RNO524303:RNQ524303 RXK524303:RXM524303 SHG524303:SHI524303 SRC524303:SRE524303 TAY524303:TBA524303 TKU524303:TKW524303 TUQ524303:TUS524303 UEM524303:UEO524303 UOI524303:UOK524303 UYE524303:UYG524303 VIA524303:VIC524303 VRW524303:VRY524303 WBS524303:WBU524303 WLO524303:WLQ524303 WVK524303:WVM524303 C589839:E589839 IY589839:JA589839 SU589839:SW589839 ACQ589839:ACS589839 AMM589839:AMO589839 AWI589839:AWK589839 BGE589839:BGG589839 BQA589839:BQC589839 BZW589839:BZY589839 CJS589839:CJU589839 CTO589839:CTQ589839 DDK589839:DDM589839 DNG589839:DNI589839 DXC589839:DXE589839 EGY589839:EHA589839 EQU589839:EQW589839 FAQ589839:FAS589839 FKM589839:FKO589839 FUI589839:FUK589839 GEE589839:GEG589839 GOA589839:GOC589839 GXW589839:GXY589839 HHS589839:HHU589839 HRO589839:HRQ589839 IBK589839:IBM589839 ILG589839:ILI589839 IVC589839:IVE589839 JEY589839:JFA589839 JOU589839:JOW589839 JYQ589839:JYS589839 KIM589839:KIO589839 KSI589839:KSK589839 LCE589839:LCG589839 LMA589839:LMC589839 LVW589839:LVY589839 MFS589839:MFU589839 MPO589839:MPQ589839 MZK589839:MZM589839 NJG589839:NJI589839 NTC589839:NTE589839 OCY589839:ODA589839 OMU589839:OMW589839 OWQ589839:OWS589839 PGM589839:PGO589839 PQI589839:PQK589839 QAE589839:QAG589839 QKA589839:QKC589839 QTW589839:QTY589839 RDS589839:RDU589839 RNO589839:RNQ589839 RXK589839:RXM589839 SHG589839:SHI589839 SRC589839:SRE589839 TAY589839:TBA589839 TKU589839:TKW589839 TUQ589839:TUS589839 UEM589839:UEO589839 UOI589839:UOK589839 UYE589839:UYG589839 VIA589839:VIC589839 VRW589839:VRY589839 WBS589839:WBU589839 WLO589839:WLQ589839 WVK589839:WVM589839 C655375:E655375 IY655375:JA655375 SU655375:SW655375 ACQ655375:ACS655375 AMM655375:AMO655375 AWI655375:AWK655375 BGE655375:BGG655375 BQA655375:BQC655375 BZW655375:BZY655375 CJS655375:CJU655375 CTO655375:CTQ655375 DDK655375:DDM655375 DNG655375:DNI655375 DXC655375:DXE655375 EGY655375:EHA655375 EQU655375:EQW655375 FAQ655375:FAS655375 FKM655375:FKO655375 FUI655375:FUK655375 GEE655375:GEG655375 GOA655375:GOC655375 GXW655375:GXY655375 HHS655375:HHU655375 HRO655375:HRQ655375 IBK655375:IBM655375 ILG655375:ILI655375 IVC655375:IVE655375 JEY655375:JFA655375 JOU655375:JOW655375 JYQ655375:JYS655375 KIM655375:KIO655375 KSI655375:KSK655375 LCE655375:LCG655375 LMA655375:LMC655375 LVW655375:LVY655375 MFS655375:MFU655375 MPO655375:MPQ655375 MZK655375:MZM655375 NJG655375:NJI655375 NTC655375:NTE655375 OCY655375:ODA655375 OMU655375:OMW655375 OWQ655375:OWS655375 PGM655375:PGO655375 PQI655375:PQK655375 QAE655375:QAG655375 QKA655375:QKC655375 QTW655375:QTY655375 RDS655375:RDU655375 RNO655375:RNQ655375 RXK655375:RXM655375 SHG655375:SHI655375 SRC655375:SRE655375 TAY655375:TBA655375 TKU655375:TKW655375 TUQ655375:TUS655375 UEM655375:UEO655375 UOI655375:UOK655375 UYE655375:UYG655375 VIA655375:VIC655375 VRW655375:VRY655375 WBS655375:WBU655375 WLO655375:WLQ655375 WVK655375:WVM655375 C720911:E720911 IY720911:JA720911 SU720911:SW720911 ACQ720911:ACS720911 AMM720911:AMO720911 AWI720911:AWK720911 BGE720911:BGG720911 BQA720911:BQC720911 BZW720911:BZY720911 CJS720911:CJU720911 CTO720911:CTQ720911 DDK720911:DDM720911 DNG720911:DNI720911 DXC720911:DXE720911 EGY720911:EHA720911 EQU720911:EQW720911 FAQ720911:FAS720911 FKM720911:FKO720911 FUI720911:FUK720911 GEE720911:GEG720911 GOA720911:GOC720911 GXW720911:GXY720911 HHS720911:HHU720911 HRO720911:HRQ720911 IBK720911:IBM720911 ILG720911:ILI720911 IVC720911:IVE720911 JEY720911:JFA720911 JOU720911:JOW720911 JYQ720911:JYS720911 KIM720911:KIO720911 KSI720911:KSK720911 LCE720911:LCG720911 LMA720911:LMC720911 LVW720911:LVY720911 MFS720911:MFU720911 MPO720911:MPQ720911 MZK720911:MZM720911 NJG720911:NJI720911 NTC720911:NTE720911 OCY720911:ODA720911 OMU720911:OMW720911 OWQ720911:OWS720911 PGM720911:PGO720911 PQI720911:PQK720911 QAE720911:QAG720911 QKA720911:QKC720911 QTW720911:QTY720911 RDS720911:RDU720911 RNO720911:RNQ720911 RXK720911:RXM720911 SHG720911:SHI720911 SRC720911:SRE720911 TAY720911:TBA720911 TKU720911:TKW720911 TUQ720911:TUS720911 UEM720911:UEO720911 UOI720911:UOK720911 UYE720911:UYG720911 VIA720911:VIC720911 VRW720911:VRY720911 WBS720911:WBU720911 WLO720911:WLQ720911 WVK720911:WVM720911 C786447:E786447 IY786447:JA786447 SU786447:SW786447 ACQ786447:ACS786447 AMM786447:AMO786447 AWI786447:AWK786447 BGE786447:BGG786447 BQA786447:BQC786447 BZW786447:BZY786447 CJS786447:CJU786447 CTO786447:CTQ786447 DDK786447:DDM786447 DNG786447:DNI786447 DXC786447:DXE786447 EGY786447:EHA786447 EQU786447:EQW786447 FAQ786447:FAS786447 FKM786447:FKO786447 FUI786447:FUK786447 GEE786447:GEG786447 GOA786447:GOC786447 GXW786447:GXY786447 HHS786447:HHU786447 HRO786447:HRQ786447 IBK786447:IBM786447 ILG786447:ILI786447 IVC786447:IVE786447 JEY786447:JFA786447 JOU786447:JOW786447 JYQ786447:JYS786447 KIM786447:KIO786447 KSI786447:KSK786447 LCE786447:LCG786447 LMA786447:LMC786447 LVW786447:LVY786447 MFS786447:MFU786447 MPO786447:MPQ786447 MZK786447:MZM786447 NJG786447:NJI786447 NTC786447:NTE786447 OCY786447:ODA786447 OMU786447:OMW786447 OWQ786447:OWS786447 PGM786447:PGO786447 PQI786447:PQK786447 QAE786447:QAG786447 QKA786447:QKC786447 QTW786447:QTY786447 RDS786447:RDU786447 RNO786447:RNQ786447 RXK786447:RXM786447 SHG786447:SHI786447 SRC786447:SRE786447 TAY786447:TBA786447 TKU786447:TKW786447 TUQ786447:TUS786447 UEM786447:UEO786447 UOI786447:UOK786447 UYE786447:UYG786447 VIA786447:VIC786447 VRW786447:VRY786447 WBS786447:WBU786447 WLO786447:WLQ786447 WVK786447:WVM786447 C851983:E851983 IY851983:JA851983 SU851983:SW851983 ACQ851983:ACS851983 AMM851983:AMO851983 AWI851983:AWK851983 BGE851983:BGG851983 BQA851983:BQC851983 BZW851983:BZY851983 CJS851983:CJU851983 CTO851983:CTQ851983 DDK851983:DDM851983 DNG851983:DNI851983 DXC851983:DXE851983 EGY851983:EHA851983 EQU851983:EQW851983 FAQ851983:FAS851983 FKM851983:FKO851983 FUI851983:FUK851983 GEE851983:GEG851983 GOA851983:GOC851983 GXW851983:GXY851983 HHS851983:HHU851983 HRO851983:HRQ851983 IBK851983:IBM851983 ILG851983:ILI851983 IVC851983:IVE851983 JEY851983:JFA851983 JOU851983:JOW851983 JYQ851983:JYS851983 KIM851983:KIO851983 KSI851983:KSK851983 LCE851983:LCG851983 LMA851983:LMC851983 LVW851983:LVY851983 MFS851983:MFU851983 MPO851983:MPQ851983 MZK851983:MZM851983 NJG851983:NJI851983 NTC851983:NTE851983 OCY851983:ODA851983 OMU851983:OMW851983 OWQ851983:OWS851983 PGM851983:PGO851983 PQI851983:PQK851983 QAE851983:QAG851983 QKA851983:QKC851983 QTW851983:QTY851983 RDS851983:RDU851983 RNO851983:RNQ851983 RXK851983:RXM851983 SHG851983:SHI851983 SRC851983:SRE851983 TAY851983:TBA851983 TKU851983:TKW851983 TUQ851983:TUS851983 UEM851983:UEO851983 UOI851983:UOK851983 UYE851983:UYG851983 VIA851983:VIC851983 VRW851983:VRY851983 WBS851983:WBU851983 WLO851983:WLQ851983 WVK851983:WVM851983 C917519:E917519 IY917519:JA917519 SU917519:SW917519 ACQ917519:ACS917519 AMM917519:AMO917519 AWI917519:AWK917519 BGE917519:BGG917519 BQA917519:BQC917519 BZW917519:BZY917519 CJS917519:CJU917519 CTO917519:CTQ917519 DDK917519:DDM917519 DNG917519:DNI917519 DXC917519:DXE917519 EGY917519:EHA917519 EQU917519:EQW917519 FAQ917519:FAS917519 FKM917519:FKO917519 FUI917519:FUK917519 GEE917519:GEG917519 GOA917519:GOC917519 GXW917519:GXY917519 HHS917519:HHU917519 HRO917519:HRQ917519 IBK917519:IBM917519 ILG917519:ILI917519 IVC917519:IVE917519 JEY917519:JFA917519 JOU917519:JOW917519 JYQ917519:JYS917519 KIM917519:KIO917519 KSI917519:KSK917519 LCE917519:LCG917519 LMA917519:LMC917519 LVW917519:LVY917519 MFS917519:MFU917519 MPO917519:MPQ917519 MZK917519:MZM917519 NJG917519:NJI917519 NTC917519:NTE917519 OCY917519:ODA917519 OMU917519:OMW917519 OWQ917519:OWS917519 PGM917519:PGO917519 PQI917519:PQK917519 QAE917519:QAG917519 QKA917519:QKC917519 QTW917519:QTY917519 RDS917519:RDU917519 RNO917519:RNQ917519 RXK917519:RXM917519 SHG917519:SHI917519 SRC917519:SRE917519 TAY917519:TBA917519 TKU917519:TKW917519 TUQ917519:TUS917519 UEM917519:UEO917519 UOI917519:UOK917519 UYE917519:UYG917519 VIA917519:VIC917519 VRW917519:VRY917519 WBS917519:WBU917519 WLO917519:WLQ917519 WVK917519:WVM917519 C983055:E983055 IY983055:JA983055 SU983055:SW983055 ACQ983055:ACS983055 AMM983055:AMO983055 AWI983055:AWK983055 BGE983055:BGG983055 BQA983055:BQC983055 BZW983055:BZY983055 CJS983055:CJU983055 CTO983055:CTQ983055 DDK983055:DDM983055 DNG983055:DNI983055 DXC983055:DXE983055 EGY983055:EHA983055 EQU983055:EQW983055 FAQ983055:FAS983055 FKM983055:FKO983055 FUI983055:FUK983055 GEE983055:GEG983055 GOA983055:GOC983055 GXW983055:GXY983055 HHS983055:HHU983055 HRO983055:HRQ983055 IBK983055:IBM983055 ILG983055:ILI983055 IVC983055:IVE983055 JEY983055:JFA983055 JOU983055:JOW983055 JYQ983055:JYS983055 KIM983055:KIO983055 KSI983055:KSK983055 LCE983055:LCG983055 LMA983055:LMC983055 LVW983055:LVY983055 MFS983055:MFU983055 MPO983055:MPQ983055 MZK983055:MZM983055 NJG983055:NJI983055 NTC983055:NTE983055 OCY983055:ODA983055 OMU983055:OMW983055 OWQ983055:OWS983055 PGM983055:PGO983055 PQI983055:PQK983055 QAE983055:QAG983055 QKA983055:QKC983055 QTW983055:QTY983055 RDS983055:RDU983055 RNO983055:RNQ983055 RXK983055:RXM983055 SHG983055:SHI983055 SRC983055:SRE983055 TAY983055:TBA983055 TKU983055:TKW983055 TUQ983055:TUS983055 UEM983055:UEO983055 UOI983055:UOK983055 UYE983055:UYG983055 VIA983055:VIC983055 VRW983055:VRY983055 WBS983055:WBU983055 WLO983055:WLQ983055 WVK983055:WVM983055">
      <formula1>1</formula1>
    </dataValidation>
    <dataValidation type="list" allowBlank="1" showInputMessage="1" showErrorMessage="1" sqref="WVK983085 IY45 SU45 ACQ45 AMM45 AWI45 BGE45 BQA45 BZW45 CJS45 CTO45 DDK45 DNG45 DXC45 EGY45 EQU45 FAQ45 FKM45 FUI45 GEE45 GOA45 GXW45 HHS45 HRO45 IBK45 ILG45 IVC45 JEY45 JOU45 JYQ45 KIM45 KSI45 LCE45 LMA45 LVW45 MFS45 MPO45 MZK45 NJG45 NTC45 OCY45 OMU45 OWQ45 PGM45 PQI45 QAE45 QKA45 QTW45 RDS45 RNO45 RXK45 SHG45 SRC45 TAY45 TKU45 TUQ45 UEM45 UOI45 UYE45 VIA45 VRW45 WBS45 WLO45 WVK45 C65581 IY65581 SU65581 ACQ65581 AMM65581 AWI65581 BGE65581 BQA65581 BZW65581 CJS65581 CTO65581 DDK65581 DNG65581 DXC65581 EGY65581 EQU65581 FAQ65581 FKM65581 FUI65581 GEE65581 GOA65581 GXW65581 HHS65581 HRO65581 IBK65581 ILG65581 IVC65581 JEY65581 JOU65581 JYQ65581 KIM65581 KSI65581 LCE65581 LMA65581 LVW65581 MFS65581 MPO65581 MZK65581 NJG65581 NTC65581 OCY65581 OMU65581 OWQ65581 PGM65581 PQI65581 QAE65581 QKA65581 QTW65581 RDS65581 RNO65581 RXK65581 SHG65581 SRC65581 TAY65581 TKU65581 TUQ65581 UEM65581 UOI65581 UYE65581 VIA65581 VRW65581 WBS65581 WLO65581 WVK65581 C131117 IY131117 SU131117 ACQ131117 AMM131117 AWI131117 BGE131117 BQA131117 BZW131117 CJS131117 CTO131117 DDK131117 DNG131117 DXC131117 EGY131117 EQU131117 FAQ131117 FKM131117 FUI131117 GEE131117 GOA131117 GXW131117 HHS131117 HRO131117 IBK131117 ILG131117 IVC131117 JEY131117 JOU131117 JYQ131117 KIM131117 KSI131117 LCE131117 LMA131117 LVW131117 MFS131117 MPO131117 MZK131117 NJG131117 NTC131117 OCY131117 OMU131117 OWQ131117 PGM131117 PQI131117 QAE131117 QKA131117 QTW131117 RDS131117 RNO131117 RXK131117 SHG131117 SRC131117 TAY131117 TKU131117 TUQ131117 UEM131117 UOI131117 UYE131117 VIA131117 VRW131117 WBS131117 WLO131117 WVK131117 C196653 IY196653 SU196653 ACQ196653 AMM196653 AWI196653 BGE196653 BQA196653 BZW196653 CJS196653 CTO196653 DDK196653 DNG196653 DXC196653 EGY196653 EQU196653 FAQ196653 FKM196653 FUI196653 GEE196653 GOA196653 GXW196653 HHS196653 HRO196653 IBK196653 ILG196653 IVC196653 JEY196653 JOU196653 JYQ196653 KIM196653 KSI196653 LCE196653 LMA196653 LVW196653 MFS196653 MPO196653 MZK196653 NJG196653 NTC196653 OCY196653 OMU196653 OWQ196653 PGM196653 PQI196653 QAE196653 QKA196653 QTW196653 RDS196653 RNO196653 RXK196653 SHG196653 SRC196653 TAY196653 TKU196653 TUQ196653 UEM196653 UOI196653 UYE196653 VIA196653 VRW196653 WBS196653 WLO196653 WVK196653 C262189 IY262189 SU262189 ACQ262189 AMM262189 AWI262189 BGE262189 BQA262189 BZW262189 CJS262189 CTO262189 DDK262189 DNG262189 DXC262189 EGY262189 EQU262189 FAQ262189 FKM262189 FUI262189 GEE262189 GOA262189 GXW262189 HHS262189 HRO262189 IBK262189 ILG262189 IVC262189 JEY262189 JOU262189 JYQ262189 KIM262189 KSI262189 LCE262189 LMA262189 LVW262189 MFS262189 MPO262189 MZK262189 NJG262189 NTC262189 OCY262189 OMU262189 OWQ262189 PGM262189 PQI262189 QAE262189 QKA262189 QTW262189 RDS262189 RNO262189 RXK262189 SHG262189 SRC262189 TAY262189 TKU262189 TUQ262189 UEM262189 UOI262189 UYE262189 VIA262189 VRW262189 WBS262189 WLO262189 WVK262189 C327725 IY327725 SU327725 ACQ327725 AMM327725 AWI327725 BGE327725 BQA327725 BZW327725 CJS327725 CTO327725 DDK327725 DNG327725 DXC327725 EGY327725 EQU327725 FAQ327725 FKM327725 FUI327725 GEE327725 GOA327725 GXW327725 HHS327725 HRO327725 IBK327725 ILG327725 IVC327725 JEY327725 JOU327725 JYQ327725 KIM327725 KSI327725 LCE327725 LMA327725 LVW327725 MFS327725 MPO327725 MZK327725 NJG327725 NTC327725 OCY327725 OMU327725 OWQ327725 PGM327725 PQI327725 QAE327725 QKA327725 QTW327725 RDS327725 RNO327725 RXK327725 SHG327725 SRC327725 TAY327725 TKU327725 TUQ327725 UEM327725 UOI327725 UYE327725 VIA327725 VRW327725 WBS327725 WLO327725 WVK327725 C393261 IY393261 SU393261 ACQ393261 AMM393261 AWI393261 BGE393261 BQA393261 BZW393261 CJS393261 CTO393261 DDK393261 DNG393261 DXC393261 EGY393261 EQU393261 FAQ393261 FKM393261 FUI393261 GEE393261 GOA393261 GXW393261 HHS393261 HRO393261 IBK393261 ILG393261 IVC393261 JEY393261 JOU393261 JYQ393261 KIM393261 KSI393261 LCE393261 LMA393261 LVW393261 MFS393261 MPO393261 MZK393261 NJG393261 NTC393261 OCY393261 OMU393261 OWQ393261 PGM393261 PQI393261 QAE393261 QKA393261 QTW393261 RDS393261 RNO393261 RXK393261 SHG393261 SRC393261 TAY393261 TKU393261 TUQ393261 UEM393261 UOI393261 UYE393261 VIA393261 VRW393261 WBS393261 WLO393261 WVK393261 C458797 IY458797 SU458797 ACQ458797 AMM458797 AWI458797 BGE458797 BQA458797 BZW458797 CJS458797 CTO458797 DDK458797 DNG458797 DXC458797 EGY458797 EQU458797 FAQ458797 FKM458797 FUI458797 GEE458797 GOA458797 GXW458797 HHS458797 HRO458797 IBK458797 ILG458797 IVC458797 JEY458797 JOU458797 JYQ458797 KIM458797 KSI458797 LCE458797 LMA458797 LVW458797 MFS458797 MPO458797 MZK458797 NJG458797 NTC458797 OCY458797 OMU458797 OWQ458797 PGM458797 PQI458797 QAE458797 QKA458797 QTW458797 RDS458797 RNO458797 RXK458797 SHG458797 SRC458797 TAY458797 TKU458797 TUQ458797 UEM458797 UOI458797 UYE458797 VIA458797 VRW458797 WBS458797 WLO458797 WVK458797 C524333 IY524333 SU524333 ACQ524333 AMM524333 AWI524333 BGE524333 BQA524333 BZW524333 CJS524333 CTO524333 DDK524333 DNG524333 DXC524333 EGY524333 EQU524333 FAQ524333 FKM524333 FUI524333 GEE524333 GOA524333 GXW524333 HHS524333 HRO524333 IBK524333 ILG524333 IVC524333 JEY524333 JOU524333 JYQ524333 KIM524333 KSI524333 LCE524333 LMA524333 LVW524333 MFS524333 MPO524333 MZK524333 NJG524333 NTC524333 OCY524333 OMU524333 OWQ524333 PGM524333 PQI524333 QAE524333 QKA524333 QTW524333 RDS524333 RNO524333 RXK524333 SHG524333 SRC524333 TAY524333 TKU524333 TUQ524333 UEM524333 UOI524333 UYE524333 VIA524333 VRW524333 WBS524333 WLO524333 WVK524333 C589869 IY589869 SU589869 ACQ589869 AMM589869 AWI589869 BGE589869 BQA589869 BZW589869 CJS589869 CTO589869 DDK589869 DNG589869 DXC589869 EGY589869 EQU589869 FAQ589869 FKM589869 FUI589869 GEE589869 GOA589869 GXW589869 HHS589869 HRO589869 IBK589869 ILG589869 IVC589869 JEY589869 JOU589869 JYQ589869 KIM589869 KSI589869 LCE589869 LMA589869 LVW589869 MFS589869 MPO589869 MZK589869 NJG589869 NTC589869 OCY589869 OMU589869 OWQ589869 PGM589869 PQI589869 QAE589869 QKA589869 QTW589869 RDS589869 RNO589869 RXK589869 SHG589869 SRC589869 TAY589869 TKU589869 TUQ589869 UEM589869 UOI589869 UYE589869 VIA589869 VRW589869 WBS589869 WLO589869 WVK589869 C655405 IY655405 SU655405 ACQ655405 AMM655405 AWI655405 BGE655405 BQA655405 BZW655405 CJS655405 CTO655405 DDK655405 DNG655405 DXC655405 EGY655405 EQU655405 FAQ655405 FKM655405 FUI655405 GEE655405 GOA655405 GXW655405 HHS655405 HRO655405 IBK655405 ILG655405 IVC655405 JEY655405 JOU655405 JYQ655405 KIM655405 KSI655405 LCE655405 LMA655405 LVW655405 MFS655405 MPO655405 MZK655405 NJG655405 NTC655405 OCY655405 OMU655405 OWQ655405 PGM655405 PQI655405 QAE655405 QKA655405 QTW655405 RDS655405 RNO655405 RXK655405 SHG655405 SRC655405 TAY655405 TKU655405 TUQ655405 UEM655405 UOI655405 UYE655405 VIA655405 VRW655405 WBS655405 WLO655405 WVK655405 C720941 IY720941 SU720941 ACQ720941 AMM720941 AWI720941 BGE720941 BQA720941 BZW720941 CJS720941 CTO720941 DDK720941 DNG720941 DXC720941 EGY720941 EQU720941 FAQ720941 FKM720941 FUI720941 GEE720941 GOA720941 GXW720941 HHS720941 HRO720941 IBK720941 ILG720941 IVC720941 JEY720941 JOU720941 JYQ720941 KIM720941 KSI720941 LCE720941 LMA720941 LVW720941 MFS720941 MPO720941 MZK720941 NJG720941 NTC720941 OCY720941 OMU720941 OWQ720941 PGM720941 PQI720941 QAE720941 QKA720941 QTW720941 RDS720941 RNO720941 RXK720941 SHG720941 SRC720941 TAY720941 TKU720941 TUQ720941 UEM720941 UOI720941 UYE720941 VIA720941 VRW720941 WBS720941 WLO720941 WVK720941 C786477 IY786477 SU786477 ACQ786477 AMM786477 AWI786477 BGE786477 BQA786477 BZW786477 CJS786477 CTO786477 DDK786477 DNG786477 DXC786477 EGY786477 EQU786477 FAQ786477 FKM786477 FUI786477 GEE786477 GOA786477 GXW786477 HHS786477 HRO786477 IBK786477 ILG786477 IVC786477 JEY786477 JOU786477 JYQ786477 KIM786477 KSI786477 LCE786477 LMA786477 LVW786477 MFS786477 MPO786477 MZK786477 NJG786477 NTC786477 OCY786477 OMU786477 OWQ786477 PGM786477 PQI786477 QAE786477 QKA786477 QTW786477 RDS786477 RNO786477 RXK786477 SHG786477 SRC786477 TAY786477 TKU786477 TUQ786477 UEM786477 UOI786477 UYE786477 VIA786477 VRW786477 WBS786477 WLO786477 WVK786477 C852013 IY852013 SU852013 ACQ852013 AMM852013 AWI852013 BGE852013 BQA852013 BZW852013 CJS852013 CTO852013 DDK852013 DNG852013 DXC852013 EGY852013 EQU852013 FAQ852013 FKM852013 FUI852013 GEE852013 GOA852013 GXW852013 HHS852013 HRO852013 IBK852013 ILG852013 IVC852013 JEY852013 JOU852013 JYQ852013 KIM852013 KSI852013 LCE852013 LMA852013 LVW852013 MFS852013 MPO852013 MZK852013 NJG852013 NTC852013 OCY852013 OMU852013 OWQ852013 PGM852013 PQI852013 QAE852013 QKA852013 QTW852013 RDS852013 RNO852013 RXK852013 SHG852013 SRC852013 TAY852013 TKU852013 TUQ852013 UEM852013 UOI852013 UYE852013 VIA852013 VRW852013 WBS852013 WLO852013 WVK852013 C917549 IY917549 SU917549 ACQ917549 AMM917549 AWI917549 BGE917549 BQA917549 BZW917549 CJS917549 CTO917549 DDK917549 DNG917549 DXC917549 EGY917549 EQU917549 FAQ917549 FKM917549 FUI917549 GEE917549 GOA917549 GXW917549 HHS917549 HRO917549 IBK917549 ILG917549 IVC917549 JEY917549 JOU917549 JYQ917549 KIM917549 KSI917549 LCE917549 LMA917549 LVW917549 MFS917549 MPO917549 MZK917549 NJG917549 NTC917549 OCY917549 OMU917549 OWQ917549 PGM917549 PQI917549 QAE917549 QKA917549 QTW917549 RDS917549 RNO917549 RXK917549 SHG917549 SRC917549 TAY917549 TKU917549 TUQ917549 UEM917549 UOI917549 UYE917549 VIA917549 VRW917549 WBS917549 WLO917549 WVK917549 C983085 IY983085 SU983085 ACQ983085 AMM983085 AWI983085 BGE983085 BQA983085 BZW983085 CJS983085 CTO983085 DDK983085 DNG983085 DXC983085 EGY983085 EQU983085 FAQ983085 FKM983085 FUI983085 GEE983085 GOA983085 GXW983085 HHS983085 HRO983085 IBK983085 ILG983085 IVC983085 JEY983085 JOU983085 JYQ983085 KIM983085 KSI983085 LCE983085 LMA983085 LVW983085 MFS983085 MPO983085 MZK983085 NJG983085 NTC983085 OCY983085 OMU983085 OWQ983085 PGM983085 PQI983085 QAE983085 QKA983085 QTW983085 RDS983085 RNO983085 RXK983085 SHG983085 SRC983085 TAY983085 TKU983085 TUQ983085 UEM983085 UOI983085 UYE983085 VIA983085 VRW983085 WBS983085 WLO983085">
      <formula1>"Distribution, Transmission"</formula1>
    </dataValidation>
    <dataValidation type="list" allowBlank="1" showInputMessage="1" showErrorMessage="1" sqref="WVK983084 IY44 SU44 ACQ44 AMM44 AWI44 BGE44 BQA44 BZW44 CJS44 CTO44 DDK44 DNG44 DXC44 EGY44 EQU44 FAQ44 FKM44 FUI44 GEE44 GOA44 GXW44 HHS44 HRO44 IBK44 ILG44 IVC44 JEY44 JOU44 JYQ44 KIM44 KSI44 LCE44 LMA44 LVW44 MFS44 MPO44 MZK44 NJG44 NTC44 OCY44 OMU44 OWQ44 PGM44 PQI44 QAE44 QKA44 QTW44 RDS44 RNO44 RXK44 SHG44 SRC44 TAY44 TKU44 TUQ44 UEM44 UOI44 UYE44 VIA44 VRW44 WBS44 WLO44 WVK44 C65580 IY65580 SU65580 ACQ65580 AMM65580 AWI65580 BGE65580 BQA65580 BZW65580 CJS65580 CTO65580 DDK65580 DNG65580 DXC65580 EGY65580 EQU65580 FAQ65580 FKM65580 FUI65580 GEE65580 GOA65580 GXW65580 HHS65580 HRO65580 IBK65580 ILG65580 IVC65580 JEY65580 JOU65580 JYQ65580 KIM65580 KSI65580 LCE65580 LMA65580 LVW65580 MFS65580 MPO65580 MZK65580 NJG65580 NTC65580 OCY65580 OMU65580 OWQ65580 PGM65580 PQI65580 QAE65580 QKA65580 QTW65580 RDS65580 RNO65580 RXK65580 SHG65580 SRC65580 TAY65580 TKU65580 TUQ65580 UEM65580 UOI65580 UYE65580 VIA65580 VRW65580 WBS65580 WLO65580 WVK65580 C131116 IY131116 SU131116 ACQ131116 AMM131116 AWI131116 BGE131116 BQA131116 BZW131116 CJS131116 CTO131116 DDK131116 DNG131116 DXC131116 EGY131116 EQU131116 FAQ131116 FKM131116 FUI131116 GEE131116 GOA131116 GXW131116 HHS131116 HRO131116 IBK131116 ILG131116 IVC131116 JEY131116 JOU131116 JYQ131116 KIM131116 KSI131116 LCE131116 LMA131116 LVW131116 MFS131116 MPO131116 MZK131116 NJG131116 NTC131116 OCY131116 OMU131116 OWQ131116 PGM131116 PQI131116 QAE131116 QKA131116 QTW131116 RDS131116 RNO131116 RXK131116 SHG131116 SRC131116 TAY131116 TKU131116 TUQ131116 UEM131116 UOI131116 UYE131116 VIA131116 VRW131116 WBS131116 WLO131116 WVK131116 C196652 IY196652 SU196652 ACQ196652 AMM196652 AWI196652 BGE196652 BQA196652 BZW196652 CJS196652 CTO196652 DDK196652 DNG196652 DXC196652 EGY196652 EQU196652 FAQ196652 FKM196652 FUI196652 GEE196652 GOA196652 GXW196652 HHS196652 HRO196652 IBK196652 ILG196652 IVC196652 JEY196652 JOU196652 JYQ196652 KIM196652 KSI196652 LCE196652 LMA196652 LVW196652 MFS196652 MPO196652 MZK196652 NJG196652 NTC196652 OCY196652 OMU196652 OWQ196652 PGM196652 PQI196652 QAE196652 QKA196652 QTW196652 RDS196652 RNO196652 RXK196652 SHG196652 SRC196652 TAY196652 TKU196652 TUQ196652 UEM196652 UOI196652 UYE196652 VIA196652 VRW196652 WBS196652 WLO196652 WVK196652 C262188 IY262188 SU262188 ACQ262188 AMM262188 AWI262188 BGE262188 BQA262188 BZW262188 CJS262188 CTO262188 DDK262188 DNG262188 DXC262188 EGY262188 EQU262188 FAQ262188 FKM262188 FUI262188 GEE262188 GOA262188 GXW262188 HHS262188 HRO262188 IBK262188 ILG262188 IVC262188 JEY262188 JOU262188 JYQ262188 KIM262188 KSI262188 LCE262188 LMA262188 LVW262188 MFS262188 MPO262188 MZK262188 NJG262188 NTC262188 OCY262188 OMU262188 OWQ262188 PGM262188 PQI262188 QAE262188 QKA262188 QTW262188 RDS262188 RNO262188 RXK262188 SHG262188 SRC262188 TAY262188 TKU262188 TUQ262188 UEM262188 UOI262188 UYE262188 VIA262188 VRW262188 WBS262188 WLO262188 WVK262188 C327724 IY327724 SU327724 ACQ327724 AMM327724 AWI327724 BGE327724 BQA327724 BZW327724 CJS327724 CTO327724 DDK327724 DNG327724 DXC327724 EGY327724 EQU327724 FAQ327724 FKM327724 FUI327724 GEE327724 GOA327724 GXW327724 HHS327724 HRO327724 IBK327724 ILG327724 IVC327724 JEY327724 JOU327724 JYQ327724 KIM327724 KSI327724 LCE327724 LMA327724 LVW327724 MFS327724 MPO327724 MZK327724 NJG327724 NTC327724 OCY327724 OMU327724 OWQ327724 PGM327724 PQI327724 QAE327724 QKA327724 QTW327724 RDS327724 RNO327724 RXK327724 SHG327724 SRC327724 TAY327724 TKU327724 TUQ327724 UEM327724 UOI327724 UYE327724 VIA327724 VRW327724 WBS327724 WLO327724 WVK327724 C393260 IY393260 SU393260 ACQ393260 AMM393260 AWI393260 BGE393260 BQA393260 BZW393260 CJS393260 CTO393260 DDK393260 DNG393260 DXC393260 EGY393260 EQU393260 FAQ393260 FKM393260 FUI393260 GEE393260 GOA393260 GXW393260 HHS393260 HRO393260 IBK393260 ILG393260 IVC393260 JEY393260 JOU393260 JYQ393260 KIM393260 KSI393260 LCE393260 LMA393260 LVW393260 MFS393260 MPO393260 MZK393260 NJG393260 NTC393260 OCY393260 OMU393260 OWQ393260 PGM393260 PQI393260 QAE393260 QKA393260 QTW393260 RDS393260 RNO393260 RXK393260 SHG393260 SRC393260 TAY393260 TKU393260 TUQ393260 UEM393260 UOI393260 UYE393260 VIA393260 VRW393260 WBS393260 WLO393260 WVK393260 C458796 IY458796 SU458796 ACQ458796 AMM458796 AWI458796 BGE458796 BQA458796 BZW458796 CJS458796 CTO458796 DDK458796 DNG458796 DXC458796 EGY458796 EQU458796 FAQ458796 FKM458796 FUI458796 GEE458796 GOA458796 GXW458796 HHS458796 HRO458796 IBK458796 ILG458796 IVC458796 JEY458796 JOU458796 JYQ458796 KIM458796 KSI458796 LCE458796 LMA458796 LVW458796 MFS458796 MPO458796 MZK458796 NJG458796 NTC458796 OCY458796 OMU458796 OWQ458796 PGM458796 PQI458796 QAE458796 QKA458796 QTW458796 RDS458796 RNO458796 RXK458796 SHG458796 SRC458796 TAY458796 TKU458796 TUQ458796 UEM458796 UOI458796 UYE458796 VIA458796 VRW458796 WBS458796 WLO458796 WVK458796 C524332 IY524332 SU524332 ACQ524332 AMM524332 AWI524332 BGE524332 BQA524332 BZW524332 CJS524332 CTO524332 DDK524332 DNG524332 DXC524332 EGY524332 EQU524332 FAQ524332 FKM524332 FUI524332 GEE524332 GOA524332 GXW524332 HHS524332 HRO524332 IBK524332 ILG524332 IVC524332 JEY524332 JOU524332 JYQ524332 KIM524332 KSI524332 LCE524332 LMA524332 LVW524332 MFS524332 MPO524332 MZK524332 NJG524332 NTC524332 OCY524332 OMU524332 OWQ524332 PGM524332 PQI524332 QAE524332 QKA524332 QTW524332 RDS524332 RNO524332 RXK524332 SHG524332 SRC524332 TAY524332 TKU524332 TUQ524332 UEM524332 UOI524332 UYE524332 VIA524332 VRW524332 WBS524332 WLO524332 WVK524332 C589868 IY589868 SU589868 ACQ589868 AMM589868 AWI589868 BGE589868 BQA589868 BZW589868 CJS589868 CTO589868 DDK589868 DNG589868 DXC589868 EGY589868 EQU589868 FAQ589868 FKM589868 FUI589868 GEE589868 GOA589868 GXW589868 HHS589868 HRO589868 IBK589868 ILG589868 IVC589868 JEY589868 JOU589868 JYQ589868 KIM589868 KSI589868 LCE589868 LMA589868 LVW589868 MFS589868 MPO589868 MZK589868 NJG589868 NTC589868 OCY589868 OMU589868 OWQ589868 PGM589868 PQI589868 QAE589868 QKA589868 QTW589868 RDS589868 RNO589868 RXK589868 SHG589868 SRC589868 TAY589868 TKU589868 TUQ589868 UEM589868 UOI589868 UYE589868 VIA589868 VRW589868 WBS589868 WLO589868 WVK589868 C655404 IY655404 SU655404 ACQ655404 AMM655404 AWI655404 BGE655404 BQA655404 BZW655404 CJS655404 CTO655404 DDK655404 DNG655404 DXC655404 EGY655404 EQU655404 FAQ655404 FKM655404 FUI655404 GEE655404 GOA655404 GXW655404 HHS655404 HRO655404 IBK655404 ILG655404 IVC655404 JEY655404 JOU655404 JYQ655404 KIM655404 KSI655404 LCE655404 LMA655404 LVW655404 MFS655404 MPO655404 MZK655404 NJG655404 NTC655404 OCY655404 OMU655404 OWQ655404 PGM655404 PQI655404 QAE655404 QKA655404 QTW655404 RDS655404 RNO655404 RXK655404 SHG655404 SRC655404 TAY655404 TKU655404 TUQ655404 UEM655404 UOI655404 UYE655404 VIA655404 VRW655404 WBS655404 WLO655404 WVK655404 C720940 IY720940 SU720940 ACQ720940 AMM720940 AWI720940 BGE720940 BQA720940 BZW720940 CJS720940 CTO720940 DDK720940 DNG720940 DXC720940 EGY720940 EQU720940 FAQ720940 FKM720940 FUI720940 GEE720940 GOA720940 GXW720940 HHS720940 HRO720940 IBK720940 ILG720940 IVC720940 JEY720940 JOU720940 JYQ720940 KIM720940 KSI720940 LCE720940 LMA720940 LVW720940 MFS720940 MPO720940 MZK720940 NJG720940 NTC720940 OCY720940 OMU720940 OWQ720940 PGM720940 PQI720940 QAE720940 QKA720940 QTW720940 RDS720940 RNO720940 RXK720940 SHG720940 SRC720940 TAY720940 TKU720940 TUQ720940 UEM720940 UOI720940 UYE720940 VIA720940 VRW720940 WBS720940 WLO720940 WVK720940 C786476 IY786476 SU786476 ACQ786476 AMM786476 AWI786476 BGE786476 BQA786476 BZW786476 CJS786476 CTO786476 DDK786476 DNG786476 DXC786476 EGY786476 EQU786476 FAQ786476 FKM786476 FUI786476 GEE786476 GOA786476 GXW786476 HHS786476 HRO786476 IBK786476 ILG786476 IVC786476 JEY786476 JOU786476 JYQ786476 KIM786476 KSI786476 LCE786476 LMA786476 LVW786476 MFS786476 MPO786476 MZK786476 NJG786476 NTC786476 OCY786476 OMU786476 OWQ786476 PGM786476 PQI786476 QAE786476 QKA786476 QTW786476 RDS786476 RNO786476 RXK786476 SHG786476 SRC786476 TAY786476 TKU786476 TUQ786476 UEM786476 UOI786476 UYE786476 VIA786476 VRW786476 WBS786476 WLO786476 WVK786476 C852012 IY852012 SU852012 ACQ852012 AMM852012 AWI852012 BGE852012 BQA852012 BZW852012 CJS852012 CTO852012 DDK852012 DNG852012 DXC852012 EGY852012 EQU852012 FAQ852012 FKM852012 FUI852012 GEE852012 GOA852012 GXW852012 HHS852012 HRO852012 IBK852012 ILG852012 IVC852012 JEY852012 JOU852012 JYQ852012 KIM852012 KSI852012 LCE852012 LMA852012 LVW852012 MFS852012 MPO852012 MZK852012 NJG852012 NTC852012 OCY852012 OMU852012 OWQ852012 PGM852012 PQI852012 QAE852012 QKA852012 QTW852012 RDS852012 RNO852012 RXK852012 SHG852012 SRC852012 TAY852012 TKU852012 TUQ852012 UEM852012 UOI852012 UYE852012 VIA852012 VRW852012 WBS852012 WLO852012 WVK852012 C917548 IY917548 SU917548 ACQ917548 AMM917548 AWI917548 BGE917548 BQA917548 BZW917548 CJS917548 CTO917548 DDK917548 DNG917548 DXC917548 EGY917548 EQU917548 FAQ917548 FKM917548 FUI917548 GEE917548 GOA917548 GXW917548 HHS917548 HRO917548 IBK917548 ILG917548 IVC917548 JEY917548 JOU917548 JYQ917548 KIM917548 KSI917548 LCE917548 LMA917548 LVW917548 MFS917548 MPO917548 MZK917548 NJG917548 NTC917548 OCY917548 OMU917548 OWQ917548 PGM917548 PQI917548 QAE917548 QKA917548 QTW917548 RDS917548 RNO917548 RXK917548 SHG917548 SRC917548 TAY917548 TKU917548 TUQ917548 UEM917548 UOI917548 UYE917548 VIA917548 VRW917548 WBS917548 WLO917548 WVK917548 C983084 IY983084 SU983084 ACQ983084 AMM983084 AWI983084 BGE983084 BQA983084 BZW983084 CJS983084 CTO983084 DDK983084 DNG983084 DXC983084 EGY983084 EQU983084 FAQ983084 FKM983084 FUI983084 GEE983084 GOA983084 GXW983084 HHS983084 HRO983084 IBK983084 ILG983084 IVC983084 JEY983084 JOU983084 JYQ983084 KIM983084 KSI983084 LCE983084 LMA983084 LVW983084 MFS983084 MPO983084 MZK983084 NJG983084 NTC983084 OCY983084 OMU983084 OWQ983084 PGM983084 PQI983084 QAE983084 QKA983084 QTW983084 RDS983084 RNO983084 RXK983084 SHG983084 SRC983084 TAY983084 TKU983084 TUQ983084 UEM983084 UOI983084 UYE983084 VIA983084 VRW983084 WBS983084 WLO983084">
      <formula1>"Electricity, Gas"</formula1>
    </dataValidation>
    <dataValidation type="list" allowBlank="1" showInputMessage="1" showErrorMessage="1" sqref="WVK983089 IY49 SU49 ACQ49 AMM49 AWI49 BGE49 BQA49 BZW49 CJS49 CTO49 DDK49 DNG49 DXC49 EGY49 EQU49 FAQ49 FKM49 FUI49 GEE49 GOA49 GXW49 HHS49 HRO49 IBK49 ILG49 IVC49 JEY49 JOU49 JYQ49 KIM49 KSI49 LCE49 LMA49 LVW49 MFS49 MPO49 MZK49 NJG49 NTC49 OCY49 OMU49 OWQ49 PGM49 PQI49 QAE49 QKA49 QTW49 RDS49 RNO49 RXK49 SHG49 SRC49 TAY49 TKU49 TUQ49 UEM49 UOI49 UYE49 VIA49 VRW49 WBS49 WLO49 WVK49 C65585 IY65585 SU65585 ACQ65585 AMM65585 AWI65585 BGE65585 BQA65585 BZW65585 CJS65585 CTO65585 DDK65585 DNG65585 DXC65585 EGY65585 EQU65585 FAQ65585 FKM65585 FUI65585 GEE65585 GOA65585 GXW65585 HHS65585 HRO65585 IBK65585 ILG65585 IVC65585 JEY65585 JOU65585 JYQ65585 KIM65585 KSI65585 LCE65585 LMA65585 LVW65585 MFS65585 MPO65585 MZK65585 NJG65585 NTC65585 OCY65585 OMU65585 OWQ65585 PGM65585 PQI65585 QAE65585 QKA65585 QTW65585 RDS65585 RNO65585 RXK65585 SHG65585 SRC65585 TAY65585 TKU65585 TUQ65585 UEM65585 UOI65585 UYE65585 VIA65585 VRW65585 WBS65585 WLO65585 WVK65585 C131121 IY131121 SU131121 ACQ131121 AMM131121 AWI131121 BGE131121 BQA131121 BZW131121 CJS131121 CTO131121 DDK131121 DNG131121 DXC131121 EGY131121 EQU131121 FAQ131121 FKM131121 FUI131121 GEE131121 GOA131121 GXW131121 HHS131121 HRO131121 IBK131121 ILG131121 IVC131121 JEY131121 JOU131121 JYQ131121 KIM131121 KSI131121 LCE131121 LMA131121 LVW131121 MFS131121 MPO131121 MZK131121 NJG131121 NTC131121 OCY131121 OMU131121 OWQ131121 PGM131121 PQI131121 QAE131121 QKA131121 QTW131121 RDS131121 RNO131121 RXK131121 SHG131121 SRC131121 TAY131121 TKU131121 TUQ131121 UEM131121 UOI131121 UYE131121 VIA131121 VRW131121 WBS131121 WLO131121 WVK131121 C196657 IY196657 SU196657 ACQ196657 AMM196657 AWI196657 BGE196657 BQA196657 BZW196657 CJS196657 CTO196657 DDK196657 DNG196657 DXC196657 EGY196657 EQU196657 FAQ196657 FKM196657 FUI196657 GEE196657 GOA196657 GXW196657 HHS196657 HRO196657 IBK196657 ILG196657 IVC196657 JEY196657 JOU196657 JYQ196657 KIM196657 KSI196657 LCE196657 LMA196657 LVW196657 MFS196657 MPO196657 MZK196657 NJG196657 NTC196657 OCY196657 OMU196657 OWQ196657 PGM196657 PQI196657 QAE196657 QKA196657 QTW196657 RDS196657 RNO196657 RXK196657 SHG196657 SRC196657 TAY196657 TKU196657 TUQ196657 UEM196657 UOI196657 UYE196657 VIA196657 VRW196657 WBS196657 WLO196657 WVK196657 C262193 IY262193 SU262193 ACQ262193 AMM262193 AWI262193 BGE262193 BQA262193 BZW262193 CJS262193 CTO262193 DDK262193 DNG262193 DXC262193 EGY262193 EQU262193 FAQ262193 FKM262193 FUI262193 GEE262193 GOA262193 GXW262193 HHS262193 HRO262193 IBK262193 ILG262193 IVC262193 JEY262193 JOU262193 JYQ262193 KIM262193 KSI262193 LCE262193 LMA262193 LVW262193 MFS262193 MPO262193 MZK262193 NJG262193 NTC262193 OCY262193 OMU262193 OWQ262193 PGM262193 PQI262193 QAE262193 QKA262193 QTW262193 RDS262193 RNO262193 RXK262193 SHG262193 SRC262193 TAY262193 TKU262193 TUQ262193 UEM262193 UOI262193 UYE262193 VIA262193 VRW262193 WBS262193 WLO262193 WVK262193 C327729 IY327729 SU327729 ACQ327729 AMM327729 AWI327729 BGE327729 BQA327729 BZW327729 CJS327729 CTO327729 DDK327729 DNG327729 DXC327729 EGY327729 EQU327729 FAQ327729 FKM327729 FUI327729 GEE327729 GOA327729 GXW327729 HHS327729 HRO327729 IBK327729 ILG327729 IVC327729 JEY327729 JOU327729 JYQ327729 KIM327729 KSI327729 LCE327729 LMA327729 LVW327729 MFS327729 MPO327729 MZK327729 NJG327729 NTC327729 OCY327729 OMU327729 OWQ327729 PGM327729 PQI327729 QAE327729 QKA327729 QTW327729 RDS327729 RNO327729 RXK327729 SHG327729 SRC327729 TAY327729 TKU327729 TUQ327729 UEM327729 UOI327729 UYE327729 VIA327729 VRW327729 WBS327729 WLO327729 WVK327729 C393265 IY393265 SU393265 ACQ393265 AMM393265 AWI393265 BGE393265 BQA393265 BZW393265 CJS393265 CTO393265 DDK393265 DNG393265 DXC393265 EGY393265 EQU393265 FAQ393265 FKM393265 FUI393265 GEE393265 GOA393265 GXW393265 HHS393265 HRO393265 IBK393265 ILG393265 IVC393265 JEY393265 JOU393265 JYQ393265 KIM393265 KSI393265 LCE393265 LMA393265 LVW393265 MFS393265 MPO393265 MZK393265 NJG393265 NTC393265 OCY393265 OMU393265 OWQ393265 PGM393265 PQI393265 QAE393265 QKA393265 QTW393265 RDS393265 RNO393265 RXK393265 SHG393265 SRC393265 TAY393265 TKU393265 TUQ393265 UEM393265 UOI393265 UYE393265 VIA393265 VRW393265 WBS393265 WLO393265 WVK393265 C458801 IY458801 SU458801 ACQ458801 AMM458801 AWI458801 BGE458801 BQA458801 BZW458801 CJS458801 CTO458801 DDK458801 DNG458801 DXC458801 EGY458801 EQU458801 FAQ458801 FKM458801 FUI458801 GEE458801 GOA458801 GXW458801 HHS458801 HRO458801 IBK458801 ILG458801 IVC458801 JEY458801 JOU458801 JYQ458801 KIM458801 KSI458801 LCE458801 LMA458801 LVW458801 MFS458801 MPO458801 MZK458801 NJG458801 NTC458801 OCY458801 OMU458801 OWQ458801 PGM458801 PQI458801 QAE458801 QKA458801 QTW458801 RDS458801 RNO458801 RXK458801 SHG458801 SRC458801 TAY458801 TKU458801 TUQ458801 UEM458801 UOI458801 UYE458801 VIA458801 VRW458801 WBS458801 WLO458801 WVK458801 C524337 IY524337 SU524337 ACQ524337 AMM524337 AWI524337 BGE524337 BQA524337 BZW524337 CJS524337 CTO524337 DDK524337 DNG524337 DXC524337 EGY524337 EQU524337 FAQ524337 FKM524337 FUI524337 GEE524337 GOA524337 GXW524337 HHS524337 HRO524337 IBK524337 ILG524337 IVC524337 JEY524337 JOU524337 JYQ524337 KIM524337 KSI524337 LCE524337 LMA524337 LVW524337 MFS524337 MPO524337 MZK524337 NJG524337 NTC524337 OCY524337 OMU524337 OWQ524337 PGM524337 PQI524337 QAE524337 QKA524337 QTW524337 RDS524337 RNO524337 RXK524337 SHG524337 SRC524337 TAY524337 TKU524337 TUQ524337 UEM524337 UOI524337 UYE524337 VIA524337 VRW524337 WBS524337 WLO524337 WVK524337 C589873 IY589873 SU589873 ACQ589873 AMM589873 AWI589873 BGE589873 BQA589873 BZW589873 CJS589873 CTO589873 DDK589873 DNG589873 DXC589873 EGY589873 EQU589873 FAQ589873 FKM589873 FUI589873 GEE589873 GOA589873 GXW589873 HHS589873 HRO589873 IBK589873 ILG589873 IVC589873 JEY589873 JOU589873 JYQ589873 KIM589873 KSI589873 LCE589873 LMA589873 LVW589873 MFS589873 MPO589873 MZK589873 NJG589873 NTC589873 OCY589873 OMU589873 OWQ589873 PGM589873 PQI589873 QAE589873 QKA589873 QTW589873 RDS589873 RNO589873 RXK589873 SHG589873 SRC589873 TAY589873 TKU589873 TUQ589873 UEM589873 UOI589873 UYE589873 VIA589873 VRW589873 WBS589873 WLO589873 WVK589873 C655409 IY655409 SU655409 ACQ655409 AMM655409 AWI655409 BGE655409 BQA655409 BZW655409 CJS655409 CTO655409 DDK655409 DNG655409 DXC655409 EGY655409 EQU655409 FAQ655409 FKM655409 FUI655409 GEE655409 GOA655409 GXW655409 HHS655409 HRO655409 IBK655409 ILG655409 IVC655409 JEY655409 JOU655409 JYQ655409 KIM655409 KSI655409 LCE655409 LMA655409 LVW655409 MFS655409 MPO655409 MZK655409 NJG655409 NTC655409 OCY655409 OMU655409 OWQ655409 PGM655409 PQI655409 QAE655409 QKA655409 QTW655409 RDS655409 RNO655409 RXK655409 SHG655409 SRC655409 TAY655409 TKU655409 TUQ655409 UEM655409 UOI655409 UYE655409 VIA655409 VRW655409 WBS655409 WLO655409 WVK655409 C720945 IY720945 SU720945 ACQ720945 AMM720945 AWI720945 BGE720945 BQA720945 BZW720945 CJS720945 CTO720945 DDK720945 DNG720945 DXC720945 EGY720945 EQU720945 FAQ720945 FKM720945 FUI720945 GEE720945 GOA720945 GXW720945 HHS720945 HRO720945 IBK720945 ILG720945 IVC720945 JEY720945 JOU720945 JYQ720945 KIM720945 KSI720945 LCE720945 LMA720945 LVW720945 MFS720945 MPO720945 MZK720945 NJG720945 NTC720945 OCY720945 OMU720945 OWQ720945 PGM720945 PQI720945 QAE720945 QKA720945 QTW720945 RDS720945 RNO720945 RXK720945 SHG720945 SRC720945 TAY720945 TKU720945 TUQ720945 UEM720945 UOI720945 UYE720945 VIA720945 VRW720945 WBS720945 WLO720945 WVK720945 C786481 IY786481 SU786481 ACQ786481 AMM786481 AWI786481 BGE786481 BQA786481 BZW786481 CJS786481 CTO786481 DDK786481 DNG786481 DXC786481 EGY786481 EQU786481 FAQ786481 FKM786481 FUI786481 GEE786481 GOA786481 GXW786481 HHS786481 HRO786481 IBK786481 ILG786481 IVC786481 JEY786481 JOU786481 JYQ786481 KIM786481 KSI786481 LCE786481 LMA786481 LVW786481 MFS786481 MPO786481 MZK786481 NJG786481 NTC786481 OCY786481 OMU786481 OWQ786481 PGM786481 PQI786481 QAE786481 QKA786481 QTW786481 RDS786481 RNO786481 RXK786481 SHG786481 SRC786481 TAY786481 TKU786481 TUQ786481 UEM786481 UOI786481 UYE786481 VIA786481 VRW786481 WBS786481 WLO786481 WVK786481 C852017 IY852017 SU852017 ACQ852017 AMM852017 AWI852017 BGE852017 BQA852017 BZW852017 CJS852017 CTO852017 DDK852017 DNG852017 DXC852017 EGY852017 EQU852017 FAQ852017 FKM852017 FUI852017 GEE852017 GOA852017 GXW852017 HHS852017 HRO852017 IBK852017 ILG852017 IVC852017 JEY852017 JOU852017 JYQ852017 KIM852017 KSI852017 LCE852017 LMA852017 LVW852017 MFS852017 MPO852017 MZK852017 NJG852017 NTC852017 OCY852017 OMU852017 OWQ852017 PGM852017 PQI852017 QAE852017 QKA852017 QTW852017 RDS852017 RNO852017 RXK852017 SHG852017 SRC852017 TAY852017 TKU852017 TUQ852017 UEM852017 UOI852017 UYE852017 VIA852017 VRW852017 WBS852017 WLO852017 WVK852017 C917553 IY917553 SU917553 ACQ917553 AMM917553 AWI917553 BGE917553 BQA917553 BZW917553 CJS917553 CTO917553 DDK917553 DNG917553 DXC917553 EGY917553 EQU917553 FAQ917553 FKM917553 FUI917553 GEE917553 GOA917553 GXW917553 HHS917553 HRO917553 IBK917553 ILG917553 IVC917553 JEY917553 JOU917553 JYQ917553 KIM917553 KSI917553 LCE917553 LMA917553 LVW917553 MFS917553 MPO917553 MZK917553 NJG917553 NTC917553 OCY917553 OMU917553 OWQ917553 PGM917553 PQI917553 QAE917553 QKA917553 QTW917553 RDS917553 RNO917553 RXK917553 SHG917553 SRC917553 TAY917553 TKU917553 TUQ917553 UEM917553 UOI917553 UYE917553 VIA917553 VRW917553 WBS917553 WLO917553 WVK917553 C983089 IY983089 SU983089 ACQ983089 AMM983089 AWI983089 BGE983089 BQA983089 BZW983089 CJS983089 CTO983089 DDK983089 DNG983089 DXC983089 EGY983089 EQU983089 FAQ983089 FKM983089 FUI983089 GEE983089 GOA983089 GXW983089 HHS983089 HRO983089 IBK983089 ILG983089 IVC983089 JEY983089 JOU983089 JYQ983089 KIM983089 KSI983089 LCE983089 LMA983089 LVW983089 MFS983089 MPO983089 MZK983089 NJG983089 NTC983089 OCY983089 OMU983089 OWQ983089 PGM983089 PQI983089 QAE983089 QKA983089 QTW983089 RDS983089 RNO983089 RXK983089 SHG983089 SRC983089 TAY983089 TKU983089 TUQ983089 UEM983089 UOI983089 UYE983089 VIA983089 VRW983089 WBS983089 WLO983089">
      <formula1>"Reset, EB, CA, PTRM, RFM, CPI, WACC"</formula1>
    </dataValidation>
    <dataValidation type="list" allowBlank="1" showInputMessage="1" showErrorMessage="1" sqref="C56 IY56 SU56 ACQ56 AMM56 AWI56 BGE56 BQA56 BZW56 CJS56 CTO56 DDK56 DNG56 DXC56 EGY56 EQU56 FAQ56 FKM56 FUI56 GEE56 GOA56 GXW56 HHS56 HRO56 IBK56 ILG56 IVC56 JEY56 JOU56 JYQ56 KIM56 KSI56 LCE56 LMA56 LVW56 MFS56 MPO56 MZK56 NJG56 NTC56 OCY56 OMU56 OWQ56 PGM56 PQI56 QAE56 QKA56 QTW56 RDS56 RNO56 RXK56 SHG56 SRC56 TAY56 TKU56 TUQ56 UEM56 UOI56 UYE56 VIA56 VRW56 WBS56 WLO56 WVK56 C65592 IY65592 SU65592 ACQ65592 AMM65592 AWI65592 BGE65592 BQA65592 BZW65592 CJS65592 CTO65592 DDK65592 DNG65592 DXC65592 EGY65592 EQU65592 FAQ65592 FKM65592 FUI65592 GEE65592 GOA65592 GXW65592 HHS65592 HRO65592 IBK65592 ILG65592 IVC65592 JEY65592 JOU65592 JYQ65592 KIM65592 KSI65592 LCE65592 LMA65592 LVW65592 MFS65592 MPO65592 MZK65592 NJG65592 NTC65592 OCY65592 OMU65592 OWQ65592 PGM65592 PQI65592 QAE65592 QKA65592 QTW65592 RDS65592 RNO65592 RXK65592 SHG65592 SRC65592 TAY65592 TKU65592 TUQ65592 UEM65592 UOI65592 UYE65592 VIA65592 VRW65592 WBS65592 WLO65592 WVK65592 C131128 IY131128 SU131128 ACQ131128 AMM131128 AWI131128 BGE131128 BQA131128 BZW131128 CJS131128 CTO131128 DDK131128 DNG131128 DXC131128 EGY131128 EQU131128 FAQ131128 FKM131128 FUI131128 GEE131128 GOA131128 GXW131128 HHS131128 HRO131128 IBK131128 ILG131128 IVC131128 JEY131128 JOU131128 JYQ131128 KIM131128 KSI131128 LCE131128 LMA131128 LVW131128 MFS131128 MPO131128 MZK131128 NJG131128 NTC131128 OCY131128 OMU131128 OWQ131128 PGM131128 PQI131128 QAE131128 QKA131128 QTW131128 RDS131128 RNO131128 RXK131128 SHG131128 SRC131128 TAY131128 TKU131128 TUQ131128 UEM131128 UOI131128 UYE131128 VIA131128 VRW131128 WBS131128 WLO131128 WVK131128 C196664 IY196664 SU196664 ACQ196664 AMM196664 AWI196664 BGE196664 BQA196664 BZW196664 CJS196664 CTO196664 DDK196664 DNG196664 DXC196664 EGY196664 EQU196664 FAQ196664 FKM196664 FUI196664 GEE196664 GOA196664 GXW196664 HHS196664 HRO196664 IBK196664 ILG196664 IVC196664 JEY196664 JOU196664 JYQ196664 KIM196664 KSI196664 LCE196664 LMA196664 LVW196664 MFS196664 MPO196664 MZK196664 NJG196664 NTC196664 OCY196664 OMU196664 OWQ196664 PGM196664 PQI196664 QAE196664 QKA196664 QTW196664 RDS196664 RNO196664 RXK196664 SHG196664 SRC196664 TAY196664 TKU196664 TUQ196664 UEM196664 UOI196664 UYE196664 VIA196664 VRW196664 WBS196664 WLO196664 WVK196664 C262200 IY262200 SU262200 ACQ262200 AMM262200 AWI262200 BGE262200 BQA262200 BZW262200 CJS262200 CTO262200 DDK262200 DNG262200 DXC262200 EGY262200 EQU262200 FAQ262200 FKM262200 FUI262200 GEE262200 GOA262200 GXW262200 HHS262200 HRO262200 IBK262200 ILG262200 IVC262200 JEY262200 JOU262200 JYQ262200 KIM262200 KSI262200 LCE262200 LMA262200 LVW262200 MFS262200 MPO262200 MZK262200 NJG262200 NTC262200 OCY262200 OMU262200 OWQ262200 PGM262200 PQI262200 QAE262200 QKA262200 QTW262200 RDS262200 RNO262200 RXK262200 SHG262200 SRC262200 TAY262200 TKU262200 TUQ262200 UEM262200 UOI262200 UYE262200 VIA262200 VRW262200 WBS262200 WLO262200 WVK262200 C327736 IY327736 SU327736 ACQ327736 AMM327736 AWI327736 BGE327736 BQA327736 BZW327736 CJS327736 CTO327736 DDK327736 DNG327736 DXC327736 EGY327736 EQU327736 FAQ327736 FKM327736 FUI327736 GEE327736 GOA327736 GXW327736 HHS327736 HRO327736 IBK327736 ILG327736 IVC327736 JEY327736 JOU327736 JYQ327736 KIM327736 KSI327736 LCE327736 LMA327736 LVW327736 MFS327736 MPO327736 MZK327736 NJG327736 NTC327736 OCY327736 OMU327736 OWQ327736 PGM327736 PQI327736 QAE327736 QKA327736 QTW327736 RDS327736 RNO327736 RXK327736 SHG327736 SRC327736 TAY327736 TKU327736 TUQ327736 UEM327736 UOI327736 UYE327736 VIA327736 VRW327736 WBS327736 WLO327736 WVK327736 C393272 IY393272 SU393272 ACQ393272 AMM393272 AWI393272 BGE393272 BQA393272 BZW393272 CJS393272 CTO393272 DDK393272 DNG393272 DXC393272 EGY393272 EQU393272 FAQ393272 FKM393272 FUI393272 GEE393272 GOA393272 GXW393272 HHS393272 HRO393272 IBK393272 ILG393272 IVC393272 JEY393272 JOU393272 JYQ393272 KIM393272 KSI393272 LCE393272 LMA393272 LVW393272 MFS393272 MPO393272 MZK393272 NJG393272 NTC393272 OCY393272 OMU393272 OWQ393272 PGM393272 PQI393272 QAE393272 QKA393272 QTW393272 RDS393272 RNO393272 RXK393272 SHG393272 SRC393272 TAY393272 TKU393272 TUQ393272 UEM393272 UOI393272 UYE393272 VIA393272 VRW393272 WBS393272 WLO393272 WVK393272 C458808 IY458808 SU458808 ACQ458808 AMM458808 AWI458808 BGE458808 BQA458808 BZW458808 CJS458808 CTO458808 DDK458808 DNG458808 DXC458808 EGY458808 EQU458808 FAQ458808 FKM458808 FUI458808 GEE458808 GOA458808 GXW458808 HHS458808 HRO458808 IBK458808 ILG458808 IVC458808 JEY458808 JOU458808 JYQ458808 KIM458808 KSI458808 LCE458808 LMA458808 LVW458808 MFS458808 MPO458808 MZK458808 NJG458808 NTC458808 OCY458808 OMU458808 OWQ458808 PGM458808 PQI458808 QAE458808 QKA458808 QTW458808 RDS458808 RNO458808 RXK458808 SHG458808 SRC458808 TAY458808 TKU458808 TUQ458808 UEM458808 UOI458808 UYE458808 VIA458808 VRW458808 WBS458808 WLO458808 WVK458808 C524344 IY524344 SU524344 ACQ524344 AMM524344 AWI524344 BGE524344 BQA524344 BZW524344 CJS524344 CTO524344 DDK524344 DNG524344 DXC524344 EGY524344 EQU524344 FAQ524344 FKM524344 FUI524344 GEE524344 GOA524344 GXW524344 HHS524344 HRO524344 IBK524344 ILG524344 IVC524344 JEY524344 JOU524344 JYQ524344 KIM524344 KSI524344 LCE524344 LMA524344 LVW524344 MFS524344 MPO524344 MZK524344 NJG524344 NTC524344 OCY524344 OMU524344 OWQ524344 PGM524344 PQI524344 QAE524344 QKA524344 QTW524344 RDS524344 RNO524344 RXK524344 SHG524344 SRC524344 TAY524344 TKU524344 TUQ524344 UEM524344 UOI524344 UYE524344 VIA524344 VRW524344 WBS524344 WLO524344 WVK524344 C589880 IY589880 SU589880 ACQ589880 AMM589880 AWI589880 BGE589880 BQA589880 BZW589880 CJS589880 CTO589880 DDK589880 DNG589880 DXC589880 EGY589880 EQU589880 FAQ589880 FKM589880 FUI589880 GEE589880 GOA589880 GXW589880 HHS589880 HRO589880 IBK589880 ILG589880 IVC589880 JEY589880 JOU589880 JYQ589880 KIM589880 KSI589880 LCE589880 LMA589880 LVW589880 MFS589880 MPO589880 MZK589880 NJG589880 NTC589880 OCY589880 OMU589880 OWQ589880 PGM589880 PQI589880 QAE589880 QKA589880 QTW589880 RDS589880 RNO589880 RXK589880 SHG589880 SRC589880 TAY589880 TKU589880 TUQ589880 UEM589880 UOI589880 UYE589880 VIA589880 VRW589880 WBS589880 WLO589880 WVK589880 C655416 IY655416 SU655416 ACQ655416 AMM655416 AWI655416 BGE655416 BQA655416 BZW655416 CJS655416 CTO655416 DDK655416 DNG655416 DXC655416 EGY655416 EQU655416 FAQ655416 FKM655416 FUI655416 GEE655416 GOA655416 GXW655416 HHS655416 HRO655416 IBK655416 ILG655416 IVC655416 JEY655416 JOU655416 JYQ655416 KIM655416 KSI655416 LCE655416 LMA655416 LVW655416 MFS655416 MPO655416 MZK655416 NJG655416 NTC655416 OCY655416 OMU655416 OWQ655416 PGM655416 PQI655416 QAE655416 QKA655416 QTW655416 RDS655416 RNO655416 RXK655416 SHG655416 SRC655416 TAY655416 TKU655416 TUQ655416 UEM655416 UOI655416 UYE655416 VIA655416 VRW655416 WBS655416 WLO655416 WVK655416 C720952 IY720952 SU720952 ACQ720952 AMM720952 AWI720952 BGE720952 BQA720952 BZW720952 CJS720952 CTO720952 DDK720952 DNG720952 DXC720952 EGY720952 EQU720952 FAQ720952 FKM720952 FUI720952 GEE720952 GOA720952 GXW720952 HHS720952 HRO720952 IBK720952 ILG720952 IVC720952 JEY720952 JOU720952 JYQ720952 KIM720952 KSI720952 LCE720952 LMA720952 LVW720952 MFS720952 MPO720952 MZK720952 NJG720952 NTC720952 OCY720952 OMU720952 OWQ720952 PGM720952 PQI720952 QAE720952 QKA720952 QTW720952 RDS720952 RNO720952 RXK720952 SHG720952 SRC720952 TAY720952 TKU720952 TUQ720952 UEM720952 UOI720952 UYE720952 VIA720952 VRW720952 WBS720952 WLO720952 WVK720952 C786488 IY786488 SU786488 ACQ786488 AMM786488 AWI786488 BGE786488 BQA786488 BZW786488 CJS786488 CTO786488 DDK786488 DNG786488 DXC786488 EGY786488 EQU786488 FAQ786488 FKM786488 FUI786488 GEE786488 GOA786488 GXW786488 HHS786488 HRO786488 IBK786488 ILG786488 IVC786488 JEY786488 JOU786488 JYQ786488 KIM786488 KSI786488 LCE786488 LMA786488 LVW786488 MFS786488 MPO786488 MZK786488 NJG786488 NTC786488 OCY786488 OMU786488 OWQ786488 PGM786488 PQI786488 QAE786488 QKA786488 QTW786488 RDS786488 RNO786488 RXK786488 SHG786488 SRC786488 TAY786488 TKU786488 TUQ786488 UEM786488 UOI786488 UYE786488 VIA786488 VRW786488 WBS786488 WLO786488 WVK786488 C852024 IY852024 SU852024 ACQ852024 AMM852024 AWI852024 BGE852024 BQA852024 BZW852024 CJS852024 CTO852024 DDK852024 DNG852024 DXC852024 EGY852024 EQU852024 FAQ852024 FKM852024 FUI852024 GEE852024 GOA852024 GXW852024 HHS852024 HRO852024 IBK852024 ILG852024 IVC852024 JEY852024 JOU852024 JYQ852024 KIM852024 KSI852024 LCE852024 LMA852024 LVW852024 MFS852024 MPO852024 MZK852024 NJG852024 NTC852024 OCY852024 OMU852024 OWQ852024 PGM852024 PQI852024 QAE852024 QKA852024 QTW852024 RDS852024 RNO852024 RXK852024 SHG852024 SRC852024 TAY852024 TKU852024 TUQ852024 UEM852024 UOI852024 UYE852024 VIA852024 VRW852024 WBS852024 WLO852024 WVK852024 C917560 IY917560 SU917560 ACQ917560 AMM917560 AWI917560 BGE917560 BQA917560 BZW917560 CJS917560 CTO917560 DDK917560 DNG917560 DXC917560 EGY917560 EQU917560 FAQ917560 FKM917560 FUI917560 GEE917560 GOA917560 GXW917560 HHS917560 HRO917560 IBK917560 ILG917560 IVC917560 JEY917560 JOU917560 JYQ917560 KIM917560 KSI917560 LCE917560 LMA917560 LVW917560 MFS917560 MPO917560 MZK917560 NJG917560 NTC917560 OCY917560 OMU917560 OWQ917560 PGM917560 PQI917560 QAE917560 QKA917560 QTW917560 RDS917560 RNO917560 RXK917560 SHG917560 SRC917560 TAY917560 TKU917560 TUQ917560 UEM917560 UOI917560 UYE917560 VIA917560 VRW917560 WBS917560 WLO917560 WVK917560 C983096 IY983096 SU983096 ACQ983096 AMM983096 AWI983096 BGE983096 BQA983096 BZW983096 CJS983096 CTO983096 DDK983096 DNG983096 DXC983096 EGY983096 EQU983096 FAQ983096 FKM983096 FUI983096 GEE983096 GOA983096 GXW983096 HHS983096 HRO983096 IBK983096 ILG983096 IVC983096 JEY983096 JOU983096 JYQ983096 KIM983096 KSI983096 LCE983096 LMA983096 LVW983096 MFS983096 MPO983096 MZK983096 NJG983096 NTC983096 OCY983096 OMU983096 OWQ983096 PGM983096 PQI983096 QAE983096 QKA983096 QTW983096 RDS983096 RNO983096 RXK983096 SHG983096 SRC983096 TAY983096 TKU983096 TUQ983096 UEM983096 UOI983096 UYE983096 VIA983096 VRW983096 WBS983096 WLO983096 WVK983096">
      <formula1>"Revenue Cap,Revenue Yield,Weighted Average Price Cap"</formula1>
    </dataValidation>
    <dataValidation type="list" allowBlank="1" showInputMessage="1" showErrorMessage="1" sqref="C50">
      <formula1>"Confidential,Public"</formula1>
    </dataValidation>
  </dataValidations>
  <pageMargins left="0.7" right="0.7" top="0.75" bottom="0.75" header="0.3" footer="0.3"/>
  <pageSetup paperSize="9" scale="70"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DC658"/>
  <sheetViews>
    <sheetView topLeftCell="D169" zoomScale="70" zoomScaleNormal="70" workbookViewId="0">
      <selection activeCell="K184" sqref="K184"/>
    </sheetView>
  </sheetViews>
  <sheetFormatPr defaultColWidth="8.5703125" defaultRowHeight="12.75" outlineLevelRow="1"/>
  <cols>
    <col min="1" max="2" width="1" customWidth="1"/>
    <col min="3" max="3" width="1.140625" customWidth="1"/>
    <col min="4" max="4" width="1.42578125" customWidth="1"/>
    <col min="5" max="5" width="43.85546875" style="2" customWidth="1"/>
    <col min="6" max="6" width="17.5703125" customWidth="1"/>
    <col min="7" max="7" width="20.5703125" style="1" customWidth="1"/>
    <col min="8" max="8" width="14.7109375" style="3" customWidth="1"/>
    <col min="9" max="10" width="14.7109375" customWidth="1"/>
    <col min="11" max="11" width="16.5703125" customWidth="1"/>
    <col min="12" max="17" width="14.7109375" customWidth="1"/>
    <col min="18" max="18" width="15.85546875" customWidth="1"/>
    <col min="19" max="19" width="15.85546875" style="6" customWidth="1"/>
    <col min="20" max="23" width="13.5703125" customWidth="1"/>
    <col min="24" max="24" width="14.5703125" bestFit="1" customWidth="1"/>
    <col min="25" max="41" width="14.140625" bestFit="1" customWidth="1"/>
    <col min="42" max="47" width="12.5703125" bestFit="1" customWidth="1"/>
    <col min="48" max="59" width="14.140625" bestFit="1" customWidth="1"/>
    <col min="60" max="65" width="10.28515625" bestFit="1" customWidth="1"/>
    <col min="66" max="83" width="11.42578125" bestFit="1" customWidth="1"/>
    <col min="84" max="107" width="10.28515625" bestFit="1" customWidth="1"/>
  </cols>
  <sheetData>
    <row r="1" spans="1:67">
      <c r="A1" s="20"/>
      <c r="B1" s="20"/>
      <c r="C1" s="20"/>
      <c r="D1" s="20"/>
      <c r="E1" s="20"/>
      <c r="F1" s="91"/>
      <c r="G1" s="91"/>
      <c r="H1" s="91"/>
      <c r="I1" s="91"/>
      <c r="J1" s="91"/>
      <c r="K1" s="91"/>
      <c r="L1" s="91"/>
      <c r="M1" s="91"/>
      <c r="N1" s="91"/>
      <c r="O1" s="91"/>
      <c r="P1" s="91"/>
      <c r="Q1" s="17"/>
      <c r="R1" s="17"/>
      <c r="S1" s="28"/>
      <c r="T1" s="17"/>
      <c r="U1" s="17"/>
      <c r="V1" s="17"/>
      <c r="W1" s="17"/>
      <c r="X1" s="17"/>
      <c r="Y1" s="17"/>
      <c r="Z1" s="237"/>
      <c r="AA1" s="237"/>
      <c r="AB1" s="237"/>
      <c r="AC1" s="237"/>
      <c r="AD1" s="237"/>
      <c r="AE1" s="237"/>
      <c r="AF1" s="237"/>
      <c r="AG1" s="237"/>
      <c r="AH1" s="237"/>
      <c r="AI1" s="237"/>
      <c r="AJ1" s="237"/>
      <c r="AK1" s="237"/>
      <c r="AL1" s="237"/>
      <c r="AM1" s="237"/>
      <c r="AN1" s="237"/>
      <c r="AO1" s="237"/>
      <c r="AP1" s="237"/>
      <c r="AQ1" s="237"/>
      <c r="AR1" s="237"/>
      <c r="AS1" s="237"/>
      <c r="AT1" s="237"/>
      <c r="AU1" s="237"/>
      <c r="AV1" s="237"/>
      <c r="AW1" s="237"/>
      <c r="AX1" s="237"/>
      <c r="AY1" s="237"/>
      <c r="AZ1" s="237"/>
      <c r="BA1" s="237"/>
      <c r="BB1" s="237"/>
      <c r="BC1" s="237"/>
      <c r="BD1" s="237"/>
      <c r="BE1" s="237"/>
      <c r="BF1" s="237"/>
      <c r="BG1" s="237"/>
      <c r="BH1" s="237"/>
      <c r="BI1" s="237"/>
      <c r="BJ1" s="237"/>
      <c r="BK1" s="237"/>
      <c r="BL1" s="237"/>
      <c r="BM1" s="237"/>
      <c r="BN1" s="237"/>
      <c r="BO1" s="237"/>
    </row>
    <row r="2" spans="1:67" ht="16.5" customHeight="1">
      <c r="A2" s="20"/>
      <c r="B2" s="20"/>
      <c r="C2" s="20"/>
      <c r="D2" s="20"/>
      <c r="E2" s="915" t="str">
        <f>'DMS input'!$C$16&amp;" - PTRM input"&amp;" - DNSP PTRM - version "&amp;Intro!$L$4</f>
        <v>Powercor - PTRM input - DNSP PTRM - version 3</v>
      </c>
      <c r="F2" s="915"/>
      <c r="G2" s="745"/>
      <c r="H2" s="625"/>
      <c r="I2" s="906" t="s">
        <v>112</v>
      </c>
      <c r="J2" s="907"/>
      <c r="K2" s="91" t="s">
        <v>605</v>
      </c>
      <c r="L2" s="835" t="s">
        <v>605</v>
      </c>
      <c r="M2" s="833"/>
      <c r="N2" s="833"/>
      <c r="O2" s="833"/>
      <c r="P2" s="91"/>
      <c r="Q2" s="17"/>
      <c r="R2" s="17"/>
      <c r="S2" s="28"/>
      <c r="T2" s="17"/>
      <c r="U2" s="17"/>
      <c r="V2" s="17"/>
      <c r="W2" s="17"/>
      <c r="X2" s="17"/>
      <c r="Y2" s="17"/>
      <c r="Z2" s="237"/>
      <c r="AA2" s="237"/>
      <c r="AB2" s="237"/>
      <c r="AC2" s="237"/>
      <c r="AD2" s="237"/>
      <c r="AE2" s="237"/>
      <c r="AF2" s="237"/>
      <c r="AG2" s="237"/>
      <c r="AH2" s="237"/>
      <c r="AI2" s="237"/>
      <c r="AJ2" s="237"/>
      <c r="AK2" s="237"/>
      <c r="AL2" s="237"/>
      <c r="AM2" s="237"/>
      <c r="AN2" s="237"/>
      <c r="AO2" s="237"/>
      <c r="AP2" s="237"/>
      <c r="AQ2" s="237"/>
      <c r="AR2" s="237"/>
      <c r="AS2" s="237"/>
      <c r="AT2" s="237"/>
      <c r="AU2" s="237"/>
      <c r="AV2" s="237"/>
      <c r="AW2" s="237"/>
      <c r="AX2" s="237"/>
      <c r="AY2" s="237"/>
      <c r="AZ2" s="237"/>
      <c r="BA2" s="237"/>
      <c r="BB2" s="237"/>
      <c r="BC2" s="237"/>
      <c r="BD2" s="237"/>
      <c r="BE2" s="237"/>
      <c r="BF2" s="237"/>
      <c r="BG2" s="237"/>
      <c r="BH2" s="237"/>
      <c r="BI2" s="237"/>
      <c r="BJ2" s="237"/>
      <c r="BK2" s="237"/>
      <c r="BL2" s="237"/>
      <c r="BM2" s="73"/>
      <c r="BN2" s="73"/>
      <c r="BO2" s="73"/>
    </row>
    <row r="3" spans="1:67" s="89" customFormat="1">
      <c r="A3" s="172"/>
      <c r="B3" s="172"/>
      <c r="C3" s="172"/>
      <c r="D3" s="172"/>
      <c r="E3" s="624"/>
      <c r="F3" s="96"/>
      <c r="G3" s="95"/>
      <c r="H3" s="95"/>
      <c r="I3" s="95"/>
      <c r="J3" s="95"/>
      <c r="K3" s="95"/>
      <c r="L3" s="95"/>
      <c r="M3" s="95"/>
      <c r="N3" s="95"/>
      <c r="O3" s="95"/>
      <c r="P3" s="95"/>
      <c r="Q3" s="95"/>
      <c r="R3" s="95"/>
      <c r="S3" s="94"/>
      <c r="T3" s="86"/>
      <c r="U3" s="86"/>
      <c r="V3" s="86"/>
      <c r="W3" s="86"/>
      <c r="X3" s="86"/>
      <c r="Y3" s="86"/>
      <c r="Z3" s="354"/>
      <c r="AA3" s="354"/>
      <c r="AB3" s="354"/>
      <c r="AC3" s="354"/>
      <c r="AD3" s="354"/>
      <c r="AE3" s="354"/>
      <c r="AF3" s="354"/>
      <c r="AG3" s="354"/>
      <c r="AH3" s="354"/>
      <c r="AI3" s="354"/>
      <c r="AJ3" s="354"/>
      <c r="AK3" s="354"/>
      <c r="AL3" s="354"/>
      <c r="AM3" s="354"/>
      <c r="AN3" s="354"/>
      <c r="AO3" s="354"/>
      <c r="AP3" s="354"/>
      <c r="AQ3" s="354"/>
      <c r="AR3" s="354"/>
      <c r="AS3" s="354"/>
      <c r="AT3" s="354"/>
      <c r="AU3" s="354"/>
      <c r="AV3" s="354"/>
      <c r="AW3" s="354"/>
      <c r="AX3" s="354"/>
      <c r="AY3" s="354"/>
      <c r="AZ3" s="354"/>
      <c r="BA3" s="354"/>
      <c r="BB3" s="354"/>
      <c r="BC3" s="354"/>
      <c r="BD3" s="354"/>
      <c r="BE3" s="354"/>
      <c r="BF3" s="354"/>
      <c r="BG3" s="354"/>
      <c r="BH3" s="354"/>
      <c r="BI3" s="354"/>
      <c r="BJ3" s="354"/>
      <c r="BK3" s="354"/>
      <c r="BL3" s="354"/>
      <c r="BM3" s="73"/>
      <c r="BN3" s="73"/>
      <c r="BO3" s="73"/>
    </row>
    <row r="4" spans="1:67" s="5" customFormat="1" ht="15.75">
      <c r="A4" s="110"/>
      <c r="B4" s="110"/>
      <c r="C4" s="110"/>
      <c r="D4" s="110"/>
      <c r="E4" s="110"/>
      <c r="F4" s="111"/>
      <c r="G4" s="112"/>
      <c r="H4" s="113"/>
      <c r="I4" s="111"/>
      <c r="J4" s="110"/>
      <c r="K4" s="110"/>
      <c r="L4" s="110"/>
      <c r="M4" s="110"/>
      <c r="N4" s="110"/>
      <c r="O4" s="110"/>
      <c r="P4" s="110"/>
      <c r="Q4" s="110"/>
      <c r="R4" s="110"/>
      <c r="S4" s="110"/>
      <c r="T4" s="110"/>
      <c r="U4" s="110"/>
      <c r="V4" s="110"/>
      <c r="W4" s="72"/>
      <c r="X4" s="72"/>
      <c r="Y4" s="368"/>
      <c r="Z4" s="368"/>
      <c r="AA4" s="368"/>
      <c r="AB4" s="368"/>
      <c r="AC4" s="368"/>
      <c r="AD4" s="368"/>
      <c r="AE4" s="368"/>
      <c r="AF4" s="368"/>
      <c r="AG4" s="368"/>
      <c r="AH4" s="368"/>
      <c r="AI4" s="368"/>
      <c r="AJ4" s="368"/>
      <c r="AK4" s="368"/>
      <c r="AL4" s="368"/>
      <c r="AM4" s="368"/>
      <c r="AN4" s="368"/>
      <c r="AO4" s="368"/>
      <c r="AP4" s="368"/>
      <c r="AQ4" s="368"/>
      <c r="AR4" s="368"/>
      <c r="AS4" s="368"/>
      <c r="AT4" s="368"/>
      <c r="AU4" s="368"/>
      <c r="AV4" s="368"/>
      <c r="AW4" s="368"/>
      <c r="AX4" s="368"/>
      <c r="AY4" s="368"/>
      <c r="AZ4" s="368"/>
      <c r="BA4" s="368"/>
      <c r="BB4" s="368"/>
      <c r="BC4" s="368"/>
      <c r="BD4" s="368"/>
      <c r="BE4" s="368"/>
      <c r="BF4" s="368"/>
      <c r="BG4" s="368"/>
      <c r="BH4" s="368"/>
      <c r="BI4" s="368"/>
      <c r="BJ4" s="368"/>
      <c r="BK4" s="368"/>
      <c r="BL4" s="73"/>
      <c r="BM4" s="73"/>
      <c r="BN4" s="73"/>
    </row>
    <row r="5" spans="1:67" ht="15.75" customHeight="1">
      <c r="A5" s="114"/>
      <c r="B5" s="114"/>
      <c r="C5" s="114"/>
      <c r="D5" s="114"/>
      <c r="E5" s="914" t="str">
        <f>"Opening Regulatory Asset Base and Opening Tax Asset Base for "&amp;Q7&amp;" ($m Nominal)"</f>
        <v>Opening Regulatory Asset Base and Opening Tax Asset Base for 2016 ($m Nominal)</v>
      </c>
      <c r="F5" s="914"/>
      <c r="G5" s="914"/>
      <c r="H5" s="191"/>
      <c r="I5" s="115"/>
      <c r="J5" s="116"/>
      <c r="K5" s="115"/>
      <c r="L5" s="116"/>
      <c r="M5" s="115"/>
      <c r="N5" s="116"/>
      <c r="O5" s="116"/>
      <c r="P5" s="115"/>
      <c r="Q5" s="114"/>
      <c r="R5" s="114"/>
      <c r="S5" s="114"/>
      <c r="T5" s="115"/>
      <c r="U5" s="115"/>
      <c r="V5" s="115"/>
      <c r="W5" s="750"/>
      <c r="X5" s="17"/>
      <c r="Y5" s="237"/>
      <c r="Z5" s="237"/>
      <c r="AA5" s="237"/>
      <c r="AB5" s="237"/>
      <c r="AC5" s="237"/>
      <c r="AD5" s="237"/>
      <c r="AE5" s="237"/>
      <c r="AF5" s="237"/>
      <c r="AG5" s="237"/>
      <c r="AH5" s="237"/>
      <c r="AI5" s="237"/>
      <c r="AJ5" s="237"/>
      <c r="AK5" s="237"/>
      <c r="AL5" s="237"/>
      <c r="AM5" s="237"/>
      <c r="AN5" s="237"/>
      <c r="AO5" s="237"/>
      <c r="AP5" s="237"/>
      <c r="AQ5" s="237"/>
      <c r="AR5" s="237"/>
      <c r="AS5" s="237"/>
      <c r="AT5" s="237"/>
      <c r="AU5" s="237"/>
      <c r="AV5" s="237"/>
      <c r="AW5" s="237"/>
      <c r="AX5" s="237"/>
      <c r="AY5" s="237"/>
      <c r="AZ5" s="237"/>
      <c r="BA5" s="237"/>
      <c r="BB5" s="237"/>
      <c r="BC5" s="237"/>
      <c r="BD5" s="237"/>
      <c r="BE5" s="237"/>
      <c r="BF5" s="237"/>
      <c r="BG5" s="237"/>
      <c r="BH5" s="237"/>
      <c r="BI5" s="237"/>
      <c r="BJ5" s="237"/>
      <c r="BK5" s="237"/>
      <c r="BL5" s="73"/>
      <c r="BM5" s="73"/>
      <c r="BN5" s="73"/>
    </row>
    <row r="6" spans="1:67" ht="51">
      <c r="A6" s="172"/>
      <c r="B6" s="172"/>
      <c r="C6" s="172"/>
      <c r="D6" s="172"/>
      <c r="E6" s="59"/>
      <c r="F6" s="17"/>
      <c r="G6" s="908" t="s">
        <v>119</v>
      </c>
      <c r="H6" s="909"/>
      <c r="I6" s="909"/>
      <c r="J6" s="19" t="s">
        <v>51</v>
      </c>
      <c r="K6" s="19" t="s">
        <v>95</v>
      </c>
      <c r="L6" s="18" t="s">
        <v>52</v>
      </c>
      <c r="M6" s="18" t="s">
        <v>53</v>
      </c>
      <c r="N6" s="18" t="s">
        <v>111</v>
      </c>
      <c r="O6" s="18" t="s">
        <v>75</v>
      </c>
      <c r="P6" s="18" t="s">
        <v>74</v>
      </c>
      <c r="Q6" s="18" t="s">
        <v>244</v>
      </c>
      <c r="R6" s="18" t="s">
        <v>176</v>
      </c>
      <c r="S6" s="16"/>
      <c r="T6" s="16"/>
      <c r="U6" s="237"/>
      <c r="V6" s="237"/>
      <c r="W6" s="237"/>
      <c r="X6" s="17"/>
      <c r="Y6" s="16"/>
      <c r="Z6" s="16"/>
      <c r="AA6" s="17"/>
      <c r="AB6" s="16"/>
      <c r="AC6" s="237"/>
      <c r="AD6" s="237"/>
      <c r="AE6" s="237"/>
      <c r="AF6" s="237"/>
      <c r="AG6" s="237"/>
      <c r="AH6" s="237"/>
      <c r="AI6" s="237"/>
      <c r="AJ6" s="237"/>
      <c r="AK6" s="237"/>
      <c r="AL6" s="237"/>
      <c r="AM6" s="237"/>
      <c r="AN6" s="237"/>
      <c r="AO6" s="237"/>
      <c r="AP6" s="237"/>
      <c r="AQ6" s="237"/>
      <c r="AR6" s="237"/>
      <c r="AS6" s="237"/>
      <c r="AT6" s="237"/>
      <c r="AU6" s="237"/>
      <c r="AV6" s="237"/>
      <c r="AW6" s="237"/>
      <c r="AX6" s="237"/>
      <c r="AY6" s="237"/>
      <c r="AZ6" s="237"/>
      <c r="BA6" s="237"/>
      <c r="BB6" s="237"/>
      <c r="BC6" s="237"/>
      <c r="BD6" s="237"/>
      <c r="BE6" s="237"/>
      <c r="BF6" s="237"/>
      <c r="BG6" s="237"/>
      <c r="BH6" s="237"/>
      <c r="BI6" s="237"/>
      <c r="BJ6" s="237"/>
      <c r="BK6" s="237"/>
      <c r="BL6" s="73"/>
      <c r="BM6" s="73"/>
      <c r="BN6" s="73"/>
    </row>
    <row r="7" spans="1:67">
      <c r="A7" s="20"/>
      <c r="B7" s="20"/>
      <c r="C7" s="20"/>
      <c r="D7" s="20"/>
      <c r="E7" s="900" t="s">
        <v>49</v>
      </c>
      <c r="F7" s="901"/>
      <c r="G7" s="910" t="s">
        <v>531</v>
      </c>
      <c r="H7" s="911"/>
      <c r="I7" s="911"/>
      <c r="J7" s="804">
        <v>397.86763609644754</v>
      </c>
      <c r="K7" s="196"/>
      <c r="L7" s="819" t="s">
        <v>175</v>
      </c>
      <c r="M7" s="546">
        <v>50</v>
      </c>
      <c r="N7" s="805">
        <v>287.42349910234367</v>
      </c>
      <c r="O7" s="806">
        <v>32.665130476903379</v>
      </c>
      <c r="P7" s="546">
        <v>44</v>
      </c>
      <c r="Q7" s="310">
        <v>2016</v>
      </c>
      <c r="R7" s="548">
        <v>5</v>
      </c>
      <c r="S7" s="16"/>
      <c r="T7" s="815"/>
      <c r="U7" s="816"/>
      <c r="V7" s="816"/>
      <c r="W7" s="237"/>
      <c r="X7" s="17"/>
      <c r="Y7" s="16"/>
      <c r="Z7" s="16"/>
      <c r="AA7" s="17"/>
      <c r="AB7" s="16"/>
      <c r="AC7" s="237"/>
      <c r="AD7" s="237"/>
      <c r="AE7" s="237"/>
      <c r="AF7" s="237"/>
      <c r="AG7" s="237"/>
      <c r="AH7" s="237"/>
      <c r="AI7" s="237"/>
      <c r="AJ7" s="237"/>
      <c r="AK7" s="237"/>
      <c r="AL7" s="237"/>
      <c r="AM7" s="237"/>
      <c r="AN7" s="237"/>
      <c r="AO7" s="237"/>
      <c r="AP7" s="237"/>
      <c r="AQ7" s="237"/>
      <c r="AR7" s="237"/>
      <c r="AS7" s="237"/>
      <c r="AT7" s="237"/>
      <c r="AU7" s="237"/>
      <c r="AV7" s="237"/>
      <c r="AW7" s="237"/>
      <c r="AX7" s="237"/>
      <c r="AY7" s="237"/>
      <c r="AZ7" s="237"/>
      <c r="BA7" s="237"/>
      <c r="BB7" s="237"/>
      <c r="BC7" s="237"/>
      <c r="BD7" s="237"/>
      <c r="BE7" s="237"/>
      <c r="BF7" s="237"/>
      <c r="BG7" s="237"/>
      <c r="BH7" s="237"/>
      <c r="BI7" s="237"/>
      <c r="BJ7" s="237"/>
      <c r="BK7" s="237"/>
      <c r="BL7" s="73"/>
      <c r="BM7" s="73"/>
      <c r="BN7" s="73"/>
    </row>
    <row r="8" spans="1:67">
      <c r="A8" s="20"/>
      <c r="B8" s="20"/>
      <c r="C8" s="20"/>
      <c r="D8" s="20"/>
      <c r="E8" s="900" t="s">
        <v>50</v>
      </c>
      <c r="F8" s="901"/>
      <c r="G8" s="912" t="s">
        <v>532</v>
      </c>
      <c r="H8" s="913"/>
      <c r="I8" s="913"/>
      <c r="J8" s="803">
        <v>2500.2521932535788</v>
      </c>
      <c r="K8" s="197"/>
      <c r="L8" s="820" t="s">
        <v>175</v>
      </c>
      <c r="M8" s="547">
        <v>51</v>
      </c>
      <c r="N8" s="807">
        <v>1813.8722915377216</v>
      </c>
      <c r="O8" s="808">
        <v>28.048873562719901</v>
      </c>
      <c r="P8" s="547">
        <v>46</v>
      </c>
      <c r="Q8" s="169"/>
      <c r="R8" s="16"/>
      <c r="S8" s="16"/>
      <c r="T8" s="815"/>
      <c r="U8" s="816"/>
      <c r="V8" s="816"/>
      <c r="W8" s="237"/>
      <c r="X8" s="17"/>
      <c r="Y8" s="16"/>
      <c r="Z8" s="16"/>
      <c r="AA8" s="17"/>
      <c r="AB8" s="16"/>
      <c r="AC8" s="237"/>
      <c r="AD8" s="237"/>
      <c r="AE8" s="237"/>
      <c r="AF8" s="237"/>
      <c r="AG8" s="237"/>
      <c r="AH8" s="237"/>
      <c r="AI8" s="237"/>
      <c r="AJ8" s="237"/>
      <c r="AK8" s="237"/>
      <c r="AL8" s="237"/>
      <c r="AM8" s="237"/>
      <c r="AN8" s="237"/>
      <c r="AO8" s="237"/>
      <c r="AP8" s="237"/>
      <c r="AQ8" s="237"/>
      <c r="AR8" s="237"/>
      <c r="AS8" s="237"/>
      <c r="AT8" s="237"/>
      <c r="AU8" s="237"/>
      <c r="AV8" s="237"/>
      <c r="AW8" s="237"/>
      <c r="AX8" s="237"/>
      <c r="AY8" s="237"/>
      <c r="AZ8" s="237"/>
      <c r="BA8" s="237"/>
      <c r="BB8" s="237"/>
      <c r="BC8" s="237"/>
      <c r="BD8" s="237"/>
      <c r="BE8" s="237"/>
      <c r="BF8" s="237"/>
      <c r="BG8" s="237"/>
      <c r="BH8" s="237"/>
      <c r="BI8" s="237"/>
      <c r="BJ8" s="237"/>
      <c r="BK8" s="237"/>
      <c r="BL8" s="73"/>
      <c r="BM8" s="73"/>
      <c r="BN8" s="73"/>
    </row>
    <row r="9" spans="1:67">
      <c r="A9" s="172"/>
      <c r="B9" s="172"/>
      <c r="C9" s="172"/>
      <c r="D9" s="172"/>
      <c r="E9" s="900" t="s">
        <v>56</v>
      </c>
      <c r="F9" s="901"/>
      <c r="G9" s="902" t="s">
        <v>533</v>
      </c>
      <c r="H9" s="903"/>
      <c r="I9" s="903"/>
      <c r="J9" s="803">
        <v>13.339144448176357</v>
      </c>
      <c r="K9" s="197"/>
      <c r="L9" s="820" t="s">
        <v>175</v>
      </c>
      <c r="M9" s="547" t="s">
        <v>175</v>
      </c>
      <c r="N9" s="822">
        <v>0.18672750856641648</v>
      </c>
      <c r="O9" s="823">
        <v>1</v>
      </c>
      <c r="P9" s="547" t="s">
        <v>175</v>
      </c>
      <c r="Q9" s="16"/>
      <c r="R9" s="16"/>
      <c r="S9" s="16"/>
      <c r="T9" s="815"/>
      <c r="U9" s="816"/>
      <c r="V9" s="816"/>
      <c r="W9" s="237"/>
      <c r="X9" s="17"/>
      <c r="Y9" s="16"/>
      <c r="Z9" s="16"/>
      <c r="AA9" s="17"/>
      <c r="AB9" s="16"/>
      <c r="AC9" s="237"/>
      <c r="AD9" s="237"/>
      <c r="AE9" s="237"/>
      <c r="AF9" s="237"/>
      <c r="AG9" s="237"/>
      <c r="AH9" s="237"/>
      <c r="AI9" s="237"/>
      <c r="AJ9" s="237"/>
      <c r="AK9" s="237"/>
      <c r="AL9" s="237"/>
      <c r="AM9" s="237"/>
      <c r="AN9" s="237"/>
      <c r="AO9" s="237"/>
      <c r="AP9" s="237"/>
      <c r="AQ9" s="237"/>
      <c r="AR9" s="237"/>
      <c r="AS9" s="237"/>
      <c r="AT9" s="237"/>
      <c r="AU9" s="237"/>
      <c r="AV9" s="237"/>
      <c r="AW9" s="237"/>
      <c r="AX9" s="237"/>
      <c r="AY9" s="237"/>
      <c r="AZ9" s="237"/>
      <c r="BA9" s="237"/>
      <c r="BB9" s="237"/>
      <c r="BC9" s="237"/>
      <c r="BD9" s="237"/>
      <c r="BE9" s="237"/>
      <c r="BF9" s="237"/>
      <c r="BG9" s="237"/>
      <c r="BH9" s="237"/>
      <c r="BI9" s="237"/>
      <c r="BJ9" s="237"/>
      <c r="BK9" s="237"/>
      <c r="BL9" s="73"/>
      <c r="BM9" s="73"/>
      <c r="BN9" s="73"/>
    </row>
    <row r="10" spans="1:67">
      <c r="A10" s="20"/>
      <c r="B10" s="20"/>
      <c r="C10" s="20"/>
      <c r="D10" s="20"/>
      <c r="E10" s="900" t="s">
        <v>60</v>
      </c>
      <c r="F10" s="901"/>
      <c r="G10" s="902" t="s">
        <v>534</v>
      </c>
      <c r="H10" s="903"/>
      <c r="I10" s="903"/>
      <c r="J10" s="803">
        <v>12.648851520772009</v>
      </c>
      <c r="K10" s="197"/>
      <c r="L10" s="820" t="s">
        <v>175</v>
      </c>
      <c r="M10" s="547" t="s">
        <v>175</v>
      </c>
      <c r="N10" s="822">
        <v>0</v>
      </c>
      <c r="O10" s="823" t="s">
        <v>175</v>
      </c>
      <c r="P10" s="547" t="s">
        <v>175</v>
      </c>
      <c r="Q10" s="16"/>
      <c r="R10" s="16"/>
      <c r="S10" s="16"/>
      <c r="T10" s="815"/>
      <c r="U10" s="816"/>
      <c r="V10" s="816"/>
      <c r="W10" s="237"/>
      <c r="X10" s="17"/>
      <c r="Y10" s="16"/>
      <c r="Z10" s="16"/>
      <c r="AA10" s="17"/>
      <c r="AB10" s="16"/>
      <c r="AC10" s="237"/>
      <c r="AD10" s="237"/>
      <c r="AE10" s="237"/>
      <c r="AF10" s="237"/>
      <c r="AG10" s="237"/>
      <c r="AH10" s="237"/>
      <c r="AI10" s="237"/>
      <c r="AJ10" s="237"/>
      <c r="AK10" s="237"/>
      <c r="AL10" s="237"/>
      <c r="AM10" s="237"/>
      <c r="AN10" s="237"/>
      <c r="AO10" s="237"/>
      <c r="AP10" s="237"/>
      <c r="AQ10" s="237"/>
      <c r="AR10" s="237"/>
      <c r="AS10" s="237"/>
      <c r="AT10" s="237"/>
      <c r="AU10" s="237"/>
      <c r="AV10" s="237"/>
      <c r="AW10" s="237"/>
      <c r="AX10" s="237"/>
      <c r="AY10" s="237"/>
      <c r="AZ10" s="237"/>
      <c r="BA10" s="237"/>
      <c r="BB10" s="237"/>
      <c r="BC10" s="237"/>
      <c r="BD10" s="237"/>
      <c r="BE10" s="237"/>
      <c r="BF10" s="237"/>
      <c r="BG10" s="237"/>
      <c r="BH10" s="237"/>
      <c r="BI10" s="237"/>
      <c r="BJ10" s="237"/>
      <c r="BK10" s="237"/>
      <c r="BL10" s="73"/>
      <c r="BM10" s="73"/>
      <c r="BN10" s="73"/>
    </row>
    <row r="11" spans="1:67">
      <c r="A11" s="20"/>
      <c r="B11" s="20"/>
      <c r="C11" s="20"/>
      <c r="D11" s="20"/>
      <c r="E11" s="900" t="s">
        <v>61</v>
      </c>
      <c r="F11" s="901"/>
      <c r="G11" s="902" t="s">
        <v>519</v>
      </c>
      <c r="H11" s="903"/>
      <c r="I11" s="903"/>
      <c r="J11" s="803">
        <v>15.64234525838385</v>
      </c>
      <c r="K11" s="197"/>
      <c r="L11" s="820" t="s">
        <v>175</v>
      </c>
      <c r="M11" s="547">
        <v>13</v>
      </c>
      <c r="N11" s="807">
        <v>30.658675202368627</v>
      </c>
      <c r="O11" s="808">
        <v>7.4857978562973306</v>
      </c>
      <c r="P11" s="547">
        <v>10</v>
      </c>
      <c r="Q11" s="16"/>
      <c r="R11" s="16"/>
      <c r="S11" s="16"/>
      <c r="T11" s="815"/>
      <c r="U11" s="816"/>
      <c r="V11" s="816"/>
      <c r="W11" s="237"/>
      <c r="X11" s="17"/>
      <c r="Y11" s="16"/>
      <c r="Z11" s="16"/>
      <c r="AA11" s="17"/>
      <c r="AB11" s="16"/>
      <c r="AC11" s="237"/>
      <c r="AD11" s="237"/>
      <c r="AE11" s="237"/>
      <c r="AF11" s="237"/>
      <c r="AG11" s="237"/>
      <c r="AH11" s="237"/>
      <c r="AI11" s="237"/>
      <c r="AJ11" s="237"/>
      <c r="AK11" s="237"/>
      <c r="AL11" s="237"/>
      <c r="AM11" s="237"/>
      <c r="AN11" s="237"/>
      <c r="AO11" s="237"/>
      <c r="AP11" s="237"/>
      <c r="AQ11" s="237"/>
      <c r="AR11" s="237"/>
      <c r="AS11" s="237"/>
      <c r="AT11" s="237"/>
      <c r="AU11" s="237"/>
      <c r="AV11" s="237"/>
      <c r="AW11" s="237"/>
      <c r="AX11" s="237"/>
      <c r="AY11" s="237"/>
      <c r="AZ11" s="237"/>
      <c r="BA11" s="237"/>
      <c r="BB11" s="237"/>
      <c r="BC11" s="237"/>
      <c r="BD11" s="237"/>
      <c r="BE11" s="237"/>
      <c r="BF11" s="237"/>
      <c r="BG11" s="237"/>
      <c r="BH11" s="237"/>
      <c r="BI11" s="237"/>
      <c r="BJ11" s="237"/>
      <c r="BK11" s="237"/>
      <c r="BL11" s="73"/>
      <c r="BM11" s="73"/>
      <c r="BN11" s="73"/>
    </row>
    <row r="12" spans="1:67">
      <c r="A12" s="172"/>
      <c r="B12" s="172"/>
      <c r="C12" s="172"/>
      <c r="D12" s="172"/>
      <c r="E12" s="900" t="s">
        <v>62</v>
      </c>
      <c r="F12" s="901"/>
      <c r="G12" s="902" t="s">
        <v>520</v>
      </c>
      <c r="H12" s="903"/>
      <c r="I12" s="903"/>
      <c r="J12" s="803">
        <v>93.503473915467907</v>
      </c>
      <c r="K12" s="197"/>
      <c r="L12" s="820" t="s">
        <v>175</v>
      </c>
      <c r="M12" s="547">
        <v>6</v>
      </c>
      <c r="N12" s="807">
        <v>54.018652391626453</v>
      </c>
      <c r="O12" s="808">
        <v>3.252811372606951</v>
      </c>
      <c r="P12" s="547">
        <v>4</v>
      </c>
      <c r="Q12" s="16"/>
      <c r="R12" s="16"/>
      <c r="S12" s="16"/>
      <c r="T12" s="815"/>
      <c r="U12" s="816"/>
      <c r="V12" s="816"/>
      <c r="W12" s="237"/>
      <c r="X12" s="17"/>
      <c r="Y12" s="16"/>
      <c r="Z12" s="16"/>
      <c r="AA12" s="17"/>
      <c r="AB12" s="16"/>
      <c r="AC12" s="237"/>
      <c r="AD12" s="237"/>
      <c r="AE12" s="237"/>
      <c r="AF12" s="237"/>
      <c r="AG12" s="237"/>
      <c r="AH12" s="237"/>
      <c r="AI12" s="237"/>
      <c r="AJ12" s="237"/>
      <c r="AK12" s="237"/>
      <c r="AL12" s="237"/>
      <c r="AM12" s="237"/>
      <c r="AN12" s="237"/>
      <c r="AO12" s="237"/>
      <c r="AP12" s="237"/>
      <c r="AQ12" s="237"/>
      <c r="AR12" s="237"/>
      <c r="AS12" s="237"/>
      <c r="AT12" s="237"/>
      <c r="AU12" s="237"/>
      <c r="AV12" s="237"/>
      <c r="AW12" s="237"/>
      <c r="AX12" s="237"/>
      <c r="AY12" s="237"/>
      <c r="AZ12" s="237"/>
      <c r="BA12" s="237"/>
      <c r="BB12" s="237"/>
      <c r="BC12" s="237"/>
      <c r="BD12" s="237"/>
      <c r="BE12" s="237"/>
      <c r="BF12" s="237"/>
      <c r="BG12" s="237"/>
      <c r="BH12" s="237"/>
      <c r="BI12" s="237"/>
      <c r="BJ12" s="237"/>
      <c r="BK12" s="237"/>
      <c r="BL12" s="73"/>
      <c r="BM12" s="73"/>
      <c r="BN12" s="73"/>
    </row>
    <row r="13" spans="1:67">
      <c r="A13" s="20"/>
      <c r="B13" s="20"/>
      <c r="C13" s="20"/>
      <c r="D13" s="20"/>
      <c r="E13" s="900" t="s">
        <v>63</v>
      </c>
      <c r="F13" s="901"/>
      <c r="G13" s="902" t="s">
        <v>521</v>
      </c>
      <c r="H13" s="903"/>
      <c r="I13" s="903"/>
      <c r="J13" s="803">
        <v>148.69820945306665</v>
      </c>
      <c r="K13" s="197"/>
      <c r="L13" s="820" t="s">
        <v>175</v>
      </c>
      <c r="M13" s="547">
        <v>15</v>
      </c>
      <c r="N13" s="807">
        <v>89.8558998170856</v>
      </c>
      <c r="O13" s="808">
        <v>7.526113943857327</v>
      </c>
      <c r="P13" s="547">
        <v>12</v>
      </c>
      <c r="Q13" s="16"/>
      <c r="R13" s="16"/>
      <c r="S13" s="16"/>
      <c r="T13" s="815"/>
      <c r="U13" s="816"/>
      <c r="V13" s="816"/>
      <c r="W13" s="237"/>
      <c r="X13" s="17"/>
      <c r="Y13" s="16"/>
      <c r="Z13" s="16"/>
      <c r="AA13" s="17"/>
      <c r="AB13" s="16"/>
      <c r="AC13" s="237"/>
      <c r="AD13" s="237"/>
      <c r="AE13" s="237"/>
      <c r="AF13" s="237"/>
      <c r="AG13" s="237"/>
      <c r="AH13" s="237"/>
      <c r="AI13" s="237"/>
      <c r="AJ13" s="237"/>
      <c r="AK13" s="237"/>
      <c r="AL13" s="237"/>
      <c r="AM13" s="237"/>
      <c r="AN13" s="237"/>
      <c r="AO13" s="237"/>
      <c r="AP13" s="237"/>
      <c r="AQ13" s="237"/>
      <c r="AR13" s="237"/>
      <c r="AS13" s="237"/>
      <c r="AT13" s="237"/>
      <c r="AU13" s="237"/>
      <c r="AV13" s="237"/>
      <c r="AW13" s="237"/>
      <c r="AX13" s="237"/>
      <c r="AY13" s="237"/>
      <c r="AZ13" s="237"/>
      <c r="BA13" s="237"/>
      <c r="BB13" s="237"/>
      <c r="BC13" s="237"/>
      <c r="BD13" s="237"/>
      <c r="BE13" s="237"/>
      <c r="BF13" s="237"/>
      <c r="BG13" s="237"/>
      <c r="BH13" s="237"/>
      <c r="BI13" s="237"/>
      <c r="BJ13" s="237"/>
      <c r="BK13" s="237"/>
      <c r="BL13" s="73"/>
      <c r="BM13" s="73"/>
      <c r="BN13" s="73"/>
    </row>
    <row r="14" spans="1:67">
      <c r="A14" s="20"/>
      <c r="B14" s="20"/>
      <c r="C14" s="20"/>
      <c r="D14" s="20"/>
      <c r="E14" s="900" t="s">
        <v>64</v>
      </c>
      <c r="F14" s="901"/>
      <c r="G14" s="902" t="s">
        <v>535</v>
      </c>
      <c r="H14" s="903"/>
      <c r="I14" s="903"/>
      <c r="J14" s="803">
        <v>101.67487028654</v>
      </c>
      <c r="K14" s="197"/>
      <c r="L14" s="820" t="s">
        <v>175</v>
      </c>
      <c r="M14" s="821">
        <v>25.606197014581664</v>
      </c>
      <c r="N14" s="807">
        <v>73.790823635830478</v>
      </c>
      <c r="O14" s="808">
        <v>42.928514159938054</v>
      </c>
      <c r="P14" s="547">
        <v>45</v>
      </c>
      <c r="Q14" s="16"/>
      <c r="R14" s="16"/>
      <c r="S14" s="16"/>
      <c r="T14" s="815"/>
      <c r="U14" s="816"/>
      <c r="V14" s="816"/>
      <c r="W14" s="237"/>
      <c r="X14" s="17"/>
      <c r="Y14" s="16"/>
      <c r="Z14" s="16"/>
      <c r="AA14" s="17"/>
      <c r="AB14" s="16"/>
      <c r="AC14" s="237"/>
      <c r="AD14" s="237"/>
      <c r="AE14" s="237"/>
      <c r="AF14" s="237"/>
      <c r="AG14" s="237"/>
      <c r="AH14" s="237"/>
      <c r="AI14" s="237"/>
      <c r="AJ14" s="237"/>
      <c r="AK14" s="237"/>
      <c r="AL14" s="237"/>
      <c r="AM14" s="237"/>
      <c r="AN14" s="237"/>
      <c r="AO14" s="237"/>
      <c r="AP14" s="237"/>
      <c r="AQ14" s="237"/>
      <c r="AR14" s="237"/>
      <c r="AS14" s="237"/>
      <c r="AT14" s="237"/>
      <c r="AU14" s="237"/>
      <c r="AV14" s="237"/>
      <c r="AW14" s="237"/>
      <c r="AX14" s="237"/>
      <c r="AY14" s="237"/>
      <c r="AZ14" s="237"/>
      <c r="BA14" s="237"/>
      <c r="BB14" s="237"/>
      <c r="BC14" s="237"/>
      <c r="BD14" s="237"/>
      <c r="BE14" s="237"/>
      <c r="BF14" s="237"/>
      <c r="BG14" s="237"/>
      <c r="BH14" s="237"/>
      <c r="BI14" s="237"/>
      <c r="BJ14" s="237"/>
      <c r="BK14" s="237"/>
      <c r="BL14" s="73"/>
      <c r="BM14" s="73"/>
      <c r="BN14" s="73"/>
    </row>
    <row r="15" spans="1:67">
      <c r="A15" s="172"/>
      <c r="B15" s="172"/>
      <c r="C15" s="172"/>
      <c r="D15" s="172"/>
      <c r="E15" s="900" t="s">
        <v>65</v>
      </c>
      <c r="F15" s="901"/>
      <c r="G15" s="896" t="s">
        <v>476</v>
      </c>
      <c r="H15" s="897"/>
      <c r="I15" s="897"/>
      <c r="J15" s="803">
        <v>3.3396966374605963</v>
      </c>
      <c r="K15" s="197"/>
      <c r="L15" s="820" t="s">
        <v>175</v>
      </c>
      <c r="M15" s="749" t="s">
        <v>175</v>
      </c>
      <c r="N15" s="822"/>
      <c r="O15" s="821" t="s">
        <v>175</v>
      </c>
      <c r="P15" s="820" t="s">
        <v>175</v>
      </c>
      <c r="Q15" s="16"/>
      <c r="R15" s="16"/>
      <c r="S15" s="16"/>
      <c r="T15" s="815"/>
      <c r="U15" s="784"/>
      <c r="V15" s="817"/>
      <c r="W15" s="237"/>
      <c r="X15" s="17"/>
      <c r="Y15" s="16"/>
      <c r="Z15" s="16"/>
      <c r="AA15" s="17"/>
      <c r="AB15" s="16"/>
      <c r="AC15" s="237"/>
      <c r="AD15" s="237"/>
      <c r="AE15" s="237"/>
      <c r="AF15" s="237"/>
      <c r="AG15" s="237"/>
      <c r="AH15" s="237"/>
      <c r="AI15" s="237"/>
      <c r="AJ15" s="237"/>
      <c r="AK15" s="237"/>
      <c r="AL15" s="237"/>
      <c r="AM15" s="237"/>
      <c r="AN15" s="237"/>
      <c r="AO15" s="237"/>
      <c r="AP15" s="237"/>
      <c r="AQ15" s="237"/>
      <c r="AR15" s="237"/>
      <c r="AS15" s="237"/>
      <c r="AT15" s="237"/>
      <c r="AU15" s="237"/>
      <c r="AV15" s="237"/>
      <c r="AW15" s="237"/>
      <c r="AX15" s="237"/>
      <c r="AY15" s="237"/>
      <c r="AZ15" s="237"/>
      <c r="BA15" s="237"/>
      <c r="BB15" s="237"/>
      <c r="BC15" s="237"/>
      <c r="BD15" s="237"/>
      <c r="BE15" s="237"/>
      <c r="BF15" s="237"/>
      <c r="BG15" s="237"/>
      <c r="BH15" s="237"/>
      <c r="BI15" s="237"/>
      <c r="BJ15" s="237"/>
      <c r="BK15" s="237"/>
      <c r="BL15" s="73"/>
      <c r="BM15" s="73"/>
      <c r="BN15" s="73"/>
    </row>
    <row r="16" spans="1:67">
      <c r="A16" s="20"/>
      <c r="B16" s="20"/>
      <c r="C16" s="20"/>
      <c r="D16" s="20"/>
      <c r="E16" s="900" t="s">
        <v>66</v>
      </c>
      <c r="F16" s="901"/>
      <c r="G16" s="896" t="s">
        <v>477</v>
      </c>
      <c r="H16" s="897"/>
      <c r="I16" s="897"/>
      <c r="J16" s="803">
        <v>14.513410617971184</v>
      </c>
      <c r="K16" s="197"/>
      <c r="L16" s="820" t="s">
        <v>175</v>
      </c>
      <c r="M16" s="749" t="s">
        <v>175</v>
      </c>
      <c r="N16" s="822">
        <v>0</v>
      </c>
      <c r="O16" s="821" t="s">
        <v>175</v>
      </c>
      <c r="P16" s="820" t="s">
        <v>175</v>
      </c>
      <c r="Q16" s="16"/>
      <c r="R16" s="16"/>
      <c r="S16" s="16"/>
      <c r="T16" s="815"/>
      <c r="U16" s="818"/>
      <c r="V16" s="818"/>
      <c r="W16" s="237"/>
      <c r="X16" s="17"/>
      <c r="Y16" s="16"/>
      <c r="Z16" s="16"/>
      <c r="AA16" s="17"/>
      <c r="AB16" s="16"/>
      <c r="AC16" s="237"/>
      <c r="AD16" s="237"/>
      <c r="AE16" s="237"/>
      <c r="AF16" s="237"/>
      <c r="AG16" s="237"/>
      <c r="AH16" s="237"/>
      <c r="AI16" s="237"/>
      <c r="AJ16" s="237"/>
      <c r="AK16" s="237"/>
      <c r="AL16" s="237"/>
      <c r="AM16" s="237"/>
      <c r="AN16" s="237"/>
      <c r="AO16" s="237"/>
      <c r="AP16" s="237"/>
      <c r="AQ16" s="237"/>
      <c r="AR16" s="237"/>
      <c r="AS16" s="237"/>
      <c r="AT16" s="237"/>
      <c r="AU16" s="237"/>
      <c r="AV16" s="237"/>
      <c r="AW16" s="237"/>
      <c r="AX16" s="237"/>
      <c r="AY16" s="237"/>
      <c r="AZ16" s="237"/>
      <c r="BA16" s="237"/>
      <c r="BB16" s="237"/>
      <c r="BC16" s="237"/>
      <c r="BD16" s="237"/>
      <c r="BE16" s="237"/>
      <c r="BF16" s="237"/>
      <c r="BG16" s="237"/>
      <c r="BH16" s="237"/>
      <c r="BI16" s="237"/>
      <c r="BJ16" s="237"/>
      <c r="BK16" s="237"/>
      <c r="BL16" s="73"/>
      <c r="BM16" s="73"/>
      <c r="BN16" s="73"/>
    </row>
    <row r="17" spans="1:66">
      <c r="A17" s="20"/>
      <c r="B17" s="20"/>
      <c r="C17" s="20"/>
      <c r="D17" s="20"/>
      <c r="E17" s="900" t="s">
        <v>67</v>
      </c>
      <c r="F17" s="901"/>
      <c r="G17" s="894" t="s">
        <v>602</v>
      </c>
      <c r="H17" s="895"/>
      <c r="I17" s="895"/>
      <c r="J17" s="803">
        <v>0</v>
      </c>
      <c r="K17" s="197"/>
      <c r="L17" s="821" t="s">
        <v>175</v>
      </c>
      <c r="M17" s="821" t="s">
        <v>175</v>
      </c>
      <c r="N17" s="822">
        <v>9.7320195716155649</v>
      </c>
      <c r="O17" s="821" t="s">
        <v>175</v>
      </c>
      <c r="P17" s="820" t="s">
        <v>175</v>
      </c>
      <c r="Q17" s="16"/>
      <c r="R17" s="16"/>
      <c r="S17" s="16"/>
      <c r="T17" s="815"/>
      <c r="U17" s="818"/>
      <c r="V17" s="818"/>
      <c r="W17" s="237"/>
      <c r="X17" s="17"/>
      <c r="Y17" s="16"/>
      <c r="Z17" s="16"/>
      <c r="AA17" s="17"/>
      <c r="AB17" s="16"/>
      <c r="AC17" s="237"/>
      <c r="AD17" s="237"/>
      <c r="AE17" s="237"/>
      <c r="AF17" s="237"/>
      <c r="AG17" s="237"/>
      <c r="AH17" s="237"/>
      <c r="AI17" s="237"/>
      <c r="AJ17" s="237"/>
      <c r="AK17" s="237"/>
      <c r="AL17" s="237"/>
      <c r="AM17" s="237"/>
      <c r="AN17" s="237"/>
      <c r="AO17" s="237"/>
      <c r="AP17" s="237"/>
      <c r="AQ17" s="237"/>
      <c r="AR17" s="237"/>
      <c r="AS17" s="237"/>
      <c r="AT17" s="237"/>
      <c r="AU17" s="237"/>
      <c r="AV17" s="237"/>
      <c r="AW17" s="237"/>
      <c r="AX17" s="237"/>
      <c r="AY17" s="237"/>
      <c r="AZ17" s="237"/>
      <c r="BA17" s="237"/>
      <c r="BB17" s="237"/>
      <c r="BC17" s="237"/>
      <c r="BD17" s="237"/>
      <c r="BE17" s="237"/>
      <c r="BF17" s="237"/>
      <c r="BG17" s="237"/>
      <c r="BH17" s="237"/>
      <c r="BI17" s="237"/>
      <c r="BJ17" s="237"/>
      <c r="BK17" s="237"/>
      <c r="BL17" s="73"/>
      <c r="BM17" s="73"/>
      <c r="BN17" s="73"/>
    </row>
    <row r="18" spans="1:66">
      <c r="A18" s="172"/>
      <c r="B18" s="172"/>
      <c r="C18" s="172"/>
      <c r="D18" s="172"/>
      <c r="E18" s="900" t="s">
        <v>68</v>
      </c>
      <c r="F18" s="901"/>
      <c r="G18" s="902"/>
      <c r="H18" s="903"/>
      <c r="I18" s="903"/>
      <c r="J18" s="790"/>
      <c r="K18" s="197"/>
      <c r="L18" s="547"/>
      <c r="M18" s="547"/>
      <c r="N18" s="791"/>
      <c r="O18" s="547"/>
      <c r="P18" s="547"/>
      <c r="Q18" s="16"/>
      <c r="R18" s="16"/>
      <c r="S18" s="16"/>
      <c r="T18" s="815"/>
      <c r="U18" s="818"/>
      <c r="V18" s="818"/>
      <c r="W18" s="237"/>
      <c r="X18" s="17"/>
      <c r="Y18" s="16"/>
      <c r="Z18" s="16"/>
      <c r="AA18" s="17"/>
      <c r="AB18" s="16"/>
      <c r="AC18" s="237"/>
      <c r="AD18" s="237"/>
      <c r="AE18" s="237"/>
      <c r="AF18" s="237"/>
      <c r="AG18" s="237"/>
      <c r="AH18" s="237"/>
      <c r="AI18" s="237"/>
      <c r="AJ18" s="237"/>
      <c r="AK18" s="237"/>
      <c r="AL18" s="237"/>
      <c r="AM18" s="237"/>
      <c r="AN18" s="237"/>
      <c r="AO18" s="237"/>
      <c r="AP18" s="237"/>
      <c r="AQ18" s="237"/>
      <c r="AR18" s="237"/>
      <c r="AS18" s="237"/>
      <c r="AT18" s="237"/>
      <c r="AU18" s="237"/>
      <c r="AV18" s="237"/>
      <c r="AW18" s="237"/>
      <c r="AX18" s="237"/>
      <c r="AY18" s="237"/>
      <c r="AZ18" s="237"/>
      <c r="BA18" s="237"/>
      <c r="BB18" s="237"/>
      <c r="BC18" s="237"/>
      <c r="BD18" s="237"/>
      <c r="BE18" s="237"/>
      <c r="BF18" s="237"/>
      <c r="BG18" s="237"/>
      <c r="BH18" s="237"/>
      <c r="BI18" s="237"/>
      <c r="BJ18" s="237"/>
      <c r="BK18" s="237"/>
      <c r="BL18" s="73"/>
      <c r="BM18" s="73"/>
      <c r="BN18" s="73"/>
    </row>
    <row r="19" spans="1:66">
      <c r="A19" s="20"/>
      <c r="B19" s="20"/>
      <c r="C19" s="20"/>
      <c r="D19" s="20"/>
      <c r="E19" s="900" t="s">
        <v>69</v>
      </c>
      <c r="F19" s="901"/>
      <c r="G19" s="902"/>
      <c r="H19" s="903"/>
      <c r="I19" s="903"/>
      <c r="J19" s="790"/>
      <c r="K19" s="197"/>
      <c r="L19" s="547"/>
      <c r="M19" s="547"/>
      <c r="N19" s="791"/>
      <c r="O19" s="547"/>
      <c r="P19" s="547"/>
      <c r="Q19" s="16"/>
      <c r="R19" s="16"/>
      <c r="S19" s="16"/>
      <c r="T19" s="16"/>
      <c r="U19" s="767"/>
      <c r="V19" s="767"/>
      <c r="W19" s="237"/>
      <c r="X19" s="17"/>
      <c r="Y19" s="16"/>
      <c r="Z19" s="16"/>
      <c r="AA19" s="17"/>
      <c r="AB19" s="16"/>
      <c r="AC19" s="237"/>
      <c r="AD19" s="237"/>
      <c r="AE19" s="237"/>
      <c r="AF19" s="237"/>
      <c r="AG19" s="237"/>
      <c r="AH19" s="237"/>
      <c r="AI19" s="237"/>
      <c r="AJ19" s="237"/>
      <c r="AK19" s="237"/>
      <c r="AL19" s="237"/>
      <c r="AM19" s="237"/>
      <c r="AN19" s="237"/>
      <c r="AO19" s="237"/>
      <c r="AP19" s="237"/>
      <c r="AQ19" s="237"/>
      <c r="AR19" s="237"/>
      <c r="AS19" s="237"/>
      <c r="AT19" s="237"/>
      <c r="AU19" s="237"/>
      <c r="AV19" s="237"/>
      <c r="AW19" s="237"/>
      <c r="AX19" s="237"/>
      <c r="AY19" s="237"/>
      <c r="AZ19" s="237"/>
      <c r="BA19" s="237"/>
      <c r="BB19" s="237"/>
      <c r="BC19" s="237"/>
      <c r="BD19" s="237"/>
      <c r="BE19" s="237"/>
      <c r="BF19" s="237"/>
      <c r="BG19" s="237"/>
      <c r="BH19" s="237"/>
      <c r="BI19" s="237"/>
      <c r="BJ19" s="237"/>
      <c r="BK19" s="237"/>
      <c r="BL19" s="73"/>
      <c r="BM19" s="73"/>
      <c r="BN19" s="73"/>
    </row>
    <row r="20" spans="1:66">
      <c r="A20" s="20"/>
      <c r="B20" s="20"/>
      <c r="C20" s="20"/>
      <c r="D20" s="20"/>
      <c r="E20" s="900" t="s">
        <v>70</v>
      </c>
      <c r="F20" s="901"/>
      <c r="G20" s="902"/>
      <c r="H20" s="903"/>
      <c r="I20" s="903"/>
      <c r="J20" s="790"/>
      <c r="K20" s="197"/>
      <c r="L20" s="547"/>
      <c r="M20" s="547"/>
      <c r="N20" s="791"/>
      <c r="O20" s="547"/>
      <c r="P20" s="547"/>
      <c r="Q20" s="16"/>
      <c r="R20" s="16"/>
      <c r="S20" s="16"/>
      <c r="T20" s="16"/>
      <c r="U20" s="767"/>
      <c r="V20" s="767"/>
      <c r="W20" s="237"/>
      <c r="X20" s="17"/>
      <c r="Y20" s="16"/>
      <c r="Z20" s="16"/>
      <c r="AA20" s="17"/>
      <c r="AB20" s="16"/>
      <c r="AC20" s="237"/>
      <c r="AD20" s="237"/>
      <c r="AE20" s="237"/>
      <c r="AF20" s="237"/>
      <c r="AG20" s="237"/>
      <c r="AH20" s="237"/>
      <c r="AI20" s="237"/>
      <c r="AJ20" s="237"/>
      <c r="AK20" s="237"/>
      <c r="AL20" s="237"/>
      <c r="AM20" s="237"/>
      <c r="AN20" s="237"/>
      <c r="AO20" s="237"/>
      <c r="AP20" s="237"/>
      <c r="AQ20" s="237"/>
      <c r="AR20" s="237"/>
      <c r="AS20" s="237"/>
      <c r="AT20" s="237"/>
      <c r="AU20" s="237"/>
      <c r="AV20" s="237"/>
      <c r="AW20" s="237"/>
      <c r="AX20" s="237"/>
      <c r="AY20" s="237"/>
      <c r="AZ20" s="237"/>
      <c r="BA20" s="237"/>
      <c r="BB20" s="237"/>
      <c r="BC20" s="237"/>
      <c r="BD20" s="237"/>
      <c r="BE20" s="237"/>
      <c r="BF20" s="237"/>
      <c r="BG20" s="237"/>
      <c r="BH20" s="237"/>
      <c r="BI20" s="237"/>
      <c r="BJ20" s="237"/>
      <c r="BK20" s="237"/>
      <c r="BL20" s="73"/>
      <c r="BM20" s="73"/>
      <c r="BN20" s="73"/>
    </row>
    <row r="21" spans="1:66">
      <c r="A21" s="172"/>
      <c r="B21" s="172"/>
      <c r="C21" s="172"/>
      <c r="D21" s="172"/>
      <c r="E21" s="900" t="s">
        <v>71</v>
      </c>
      <c r="F21" s="901"/>
      <c r="G21" s="902"/>
      <c r="H21" s="903"/>
      <c r="I21" s="903"/>
      <c r="J21" s="790"/>
      <c r="K21" s="197"/>
      <c r="L21" s="547"/>
      <c r="M21" s="547"/>
      <c r="N21" s="791"/>
      <c r="O21" s="547"/>
      <c r="P21" s="547"/>
      <c r="Q21" s="16"/>
      <c r="R21" s="16"/>
      <c r="S21" s="16"/>
      <c r="T21" s="16"/>
      <c r="U21" s="767"/>
      <c r="V21" s="767"/>
      <c r="W21" s="237"/>
      <c r="X21" s="17"/>
      <c r="Y21" s="16"/>
      <c r="Z21" s="16"/>
      <c r="AA21" s="17"/>
      <c r="AB21" s="16"/>
      <c r="AC21" s="237"/>
      <c r="AD21" s="237"/>
      <c r="AE21" s="237"/>
      <c r="AF21" s="237"/>
      <c r="AG21" s="237"/>
      <c r="AH21" s="237"/>
      <c r="AI21" s="237"/>
      <c r="AJ21" s="237"/>
      <c r="AK21" s="237"/>
      <c r="AL21" s="237"/>
      <c r="AM21" s="237"/>
      <c r="AN21" s="237"/>
      <c r="AO21" s="237"/>
      <c r="AP21" s="237"/>
      <c r="AQ21" s="237"/>
      <c r="AR21" s="237"/>
      <c r="AS21" s="237"/>
      <c r="AT21" s="237"/>
      <c r="AU21" s="237"/>
      <c r="AV21" s="237"/>
      <c r="AW21" s="237"/>
      <c r="AX21" s="237"/>
      <c r="AY21" s="237"/>
      <c r="AZ21" s="237"/>
      <c r="BA21" s="237"/>
      <c r="BB21" s="237"/>
      <c r="BC21" s="237"/>
      <c r="BD21" s="237"/>
      <c r="BE21" s="237"/>
      <c r="BF21" s="237"/>
      <c r="BG21" s="237"/>
      <c r="BH21" s="237"/>
      <c r="BI21" s="237"/>
      <c r="BJ21" s="237"/>
      <c r="BK21" s="237"/>
      <c r="BL21" s="73"/>
      <c r="BM21" s="73"/>
      <c r="BN21" s="73"/>
    </row>
    <row r="22" spans="1:66">
      <c r="A22" s="20"/>
      <c r="B22" s="20"/>
      <c r="C22" s="20"/>
      <c r="D22" s="20"/>
      <c r="E22" s="900" t="s">
        <v>72</v>
      </c>
      <c r="F22" s="901"/>
      <c r="G22" s="902"/>
      <c r="H22" s="903"/>
      <c r="I22" s="903"/>
      <c r="J22" s="790"/>
      <c r="K22" s="197"/>
      <c r="L22" s="547"/>
      <c r="M22" s="547"/>
      <c r="N22" s="791"/>
      <c r="O22" s="547"/>
      <c r="P22" s="547"/>
      <c r="Q22" s="16"/>
      <c r="R22" s="16"/>
      <c r="S22" s="16"/>
      <c r="T22" s="16"/>
      <c r="U22" s="767"/>
      <c r="V22" s="767"/>
      <c r="W22" s="237"/>
      <c r="X22" s="17"/>
      <c r="Y22" s="16"/>
      <c r="Z22" s="16"/>
      <c r="AA22" s="17"/>
      <c r="AB22" s="16"/>
      <c r="AC22" s="237"/>
      <c r="AD22" s="237"/>
      <c r="AE22" s="237"/>
      <c r="AF22" s="237"/>
      <c r="AG22" s="237"/>
      <c r="AH22" s="237"/>
      <c r="AI22" s="237"/>
      <c r="AJ22" s="237"/>
      <c r="AK22" s="237"/>
      <c r="AL22" s="237"/>
      <c r="AM22" s="237"/>
      <c r="AN22" s="237"/>
      <c r="AO22" s="237"/>
      <c r="AP22" s="237"/>
      <c r="AQ22" s="237"/>
      <c r="AR22" s="237"/>
      <c r="AS22" s="237"/>
      <c r="AT22" s="237"/>
      <c r="AU22" s="237"/>
      <c r="AV22" s="237"/>
      <c r="AW22" s="237"/>
      <c r="AX22" s="237"/>
      <c r="AY22" s="237"/>
      <c r="AZ22" s="237"/>
      <c r="BA22" s="237"/>
      <c r="BB22" s="237"/>
      <c r="BC22" s="237"/>
      <c r="BD22" s="237"/>
      <c r="BE22" s="237"/>
      <c r="BF22" s="237"/>
      <c r="BG22" s="237"/>
      <c r="BH22" s="237"/>
      <c r="BI22" s="237"/>
      <c r="BJ22" s="237"/>
      <c r="BK22" s="237"/>
      <c r="BL22" s="73"/>
      <c r="BM22" s="73"/>
      <c r="BN22" s="73"/>
    </row>
    <row r="23" spans="1:66">
      <c r="A23" s="20"/>
      <c r="B23" s="20"/>
      <c r="C23" s="20"/>
      <c r="D23" s="20"/>
      <c r="E23" s="900" t="s">
        <v>73</v>
      </c>
      <c r="F23" s="901"/>
      <c r="G23" s="902"/>
      <c r="H23" s="903"/>
      <c r="I23" s="903"/>
      <c r="J23" s="790"/>
      <c r="K23" s="197"/>
      <c r="L23" s="547"/>
      <c r="M23" s="547"/>
      <c r="N23" s="791"/>
      <c r="O23" s="547"/>
      <c r="P23" s="547"/>
      <c r="Q23" s="16"/>
      <c r="R23" s="16"/>
      <c r="S23" s="16"/>
      <c r="T23" s="16"/>
      <c r="U23" s="767"/>
      <c r="V23" s="767"/>
      <c r="W23" s="237"/>
      <c r="X23" s="17"/>
      <c r="Y23" s="16"/>
      <c r="Z23" s="16"/>
      <c r="AA23" s="17"/>
      <c r="AB23" s="16"/>
      <c r="AC23" s="237"/>
      <c r="AD23" s="237"/>
      <c r="AE23" s="237"/>
      <c r="AF23" s="237"/>
      <c r="AG23" s="237"/>
      <c r="AH23" s="237"/>
      <c r="AI23" s="237"/>
      <c r="AJ23" s="237"/>
      <c r="AK23" s="237"/>
      <c r="AL23" s="237"/>
      <c r="AM23" s="237"/>
      <c r="AN23" s="237"/>
      <c r="AO23" s="237"/>
      <c r="AP23" s="237"/>
      <c r="AQ23" s="237"/>
      <c r="AR23" s="237"/>
      <c r="AS23" s="237"/>
      <c r="AT23" s="237"/>
      <c r="AU23" s="237"/>
      <c r="AV23" s="237"/>
      <c r="AW23" s="237"/>
      <c r="AX23" s="237"/>
      <c r="AY23" s="237"/>
      <c r="AZ23" s="237"/>
      <c r="BA23" s="237"/>
      <c r="BB23" s="237"/>
      <c r="BC23" s="237"/>
      <c r="BD23" s="237"/>
      <c r="BE23" s="237"/>
      <c r="BF23" s="237"/>
      <c r="BG23" s="237"/>
      <c r="BH23" s="237"/>
      <c r="BI23" s="237"/>
      <c r="BJ23" s="237"/>
      <c r="BK23" s="237"/>
      <c r="BL23" s="73"/>
      <c r="BM23" s="73"/>
      <c r="BN23" s="73"/>
    </row>
    <row r="24" spans="1:66">
      <c r="A24" s="172"/>
      <c r="B24" s="172"/>
      <c r="C24" s="172"/>
      <c r="D24" s="172"/>
      <c r="E24" s="900" t="s">
        <v>96</v>
      </c>
      <c r="F24" s="901"/>
      <c r="G24" s="902"/>
      <c r="H24" s="903"/>
      <c r="I24" s="903"/>
      <c r="J24" s="790"/>
      <c r="K24" s="197"/>
      <c r="L24" s="547"/>
      <c r="M24" s="547"/>
      <c r="N24" s="791"/>
      <c r="O24" s="547"/>
      <c r="P24" s="547"/>
      <c r="Q24" s="16"/>
      <c r="R24" s="16"/>
      <c r="S24" s="16"/>
      <c r="T24" s="16"/>
      <c r="U24" s="767"/>
      <c r="V24" s="767"/>
      <c r="W24" s="237"/>
      <c r="X24" s="17"/>
      <c r="Y24" s="16"/>
      <c r="Z24" s="16"/>
      <c r="AA24" s="17"/>
      <c r="AB24" s="16"/>
      <c r="AC24" s="237"/>
      <c r="AD24" s="237"/>
      <c r="AE24" s="237"/>
      <c r="AF24" s="237"/>
      <c r="AG24" s="237"/>
      <c r="AH24" s="237"/>
      <c r="AI24" s="237"/>
      <c r="AJ24" s="237"/>
      <c r="AK24" s="237"/>
      <c r="AL24" s="237"/>
      <c r="AM24" s="237"/>
      <c r="AN24" s="237"/>
      <c r="AO24" s="237"/>
      <c r="AP24" s="237"/>
      <c r="AQ24" s="237"/>
      <c r="AR24" s="237"/>
      <c r="AS24" s="237"/>
      <c r="AT24" s="237"/>
      <c r="AU24" s="237"/>
      <c r="AV24" s="237"/>
      <c r="AW24" s="237"/>
      <c r="AX24" s="237"/>
      <c r="AY24" s="237"/>
      <c r="AZ24" s="237"/>
      <c r="BA24" s="237"/>
      <c r="BB24" s="237"/>
      <c r="BC24" s="237"/>
      <c r="BD24" s="237"/>
      <c r="BE24" s="237"/>
      <c r="BF24" s="237"/>
      <c r="BG24" s="237"/>
      <c r="BH24" s="237"/>
      <c r="BI24" s="237"/>
      <c r="BJ24" s="237"/>
      <c r="BK24" s="237"/>
      <c r="BL24" s="73"/>
      <c r="BM24" s="73"/>
      <c r="BN24" s="73"/>
    </row>
    <row r="25" spans="1:66">
      <c r="A25" s="20"/>
      <c r="B25" s="20"/>
      <c r="C25" s="20"/>
      <c r="D25" s="20"/>
      <c r="E25" s="900" t="s">
        <v>97</v>
      </c>
      <c r="F25" s="901"/>
      <c r="G25" s="902"/>
      <c r="H25" s="903"/>
      <c r="I25" s="903"/>
      <c r="J25" s="790"/>
      <c r="K25" s="197"/>
      <c r="L25" s="547"/>
      <c r="M25" s="547"/>
      <c r="N25" s="791"/>
      <c r="O25" s="547"/>
      <c r="P25" s="547"/>
      <c r="Q25" s="16"/>
      <c r="R25" s="16"/>
      <c r="S25" s="16"/>
      <c r="T25" s="16"/>
      <c r="U25" s="767"/>
      <c r="V25" s="767"/>
      <c r="W25" s="237"/>
      <c r="X25" s="17"/>
      <c r="Y25" s="16"/>
      <c r="Z25" s="16"/>
      <c r="AA25" s="17"/>
      <c r="AB25" s="16"/>
      <c r="AC25" s="237"/>
      <c r="AD25" s="237"/>
      <c r="AE25" s="237"/>
      <c r="AF25" s="237"/>
      <c r="AG25" s="237"/>
      <c r="AH25" s="237"/>
      <c r="AI25" s="237"/>
      <c r="AJ25" s="237"/>
      <c r="AK25" s="237"/>
      <c r="AL25" s="237"/>
      <c r="AM25" s="237"/>
      <c r="AN25" s="237"/>
      <c r="AO25" s="237"/>
      <c r="AP25" s="237"/>
      <c r="AQ25" s="237"/>
      <c r="AR25" s="237"/>
      <c r="AS25" s="237"/>
      <c r="AT25" s="237"/>
      <c r="AU25" s="237"/>
      <c r="AV25" s="237"/>
      <c r="AW25" s="237"/>
      <c r="AX25" s="237"/>
      <c r="AY25" s="237"/>
      <c r="AZ25" s="237"/>
      <c r="BA25" s="237"/>
      <c r="BB25" s="237"/>
      <c r="BC25" s="237"/>
      <c r="BD25" s="237"/>
      <c r="BE25" s="237"/>
      <c r="BF25" s="237"/>
      <c r="BG25" s="237"/>
      <c r="BH25" s="237"/>
      <c r="BI25" s="237"/>
      <c r="BJ25" s="237"/>
      <c r="BK25" s="237"/>
      <c r="BL25" s="73"/>
      <c r="BM25" s="73"/>
      <c r="BN25" s="73"/>
    </row>
    <row r="26" spans="1:66">
      <c r="A26" s="20"/>
      <c r="B26" s="20"/>
      <c r="C26" s="20"/>
      <c r="D26" s="20"/>
      <c r="E26" s="900" t="s">
        <v>98</v>
      </c>
      <c r="F26" s="901"/>
      <c r="G26" s="902"/>
      <c r="H26" s="903"/>
      <c r="I26" s="903"/>
      <c r="J26" s="790"/>
      <c r="K26" s="197"/>
      <c r="L26" s="547"/>
      <c r="M26" s="547"/>
      <c r="N26" s="791"/>
      <c r="O26" s="547"/>
      <c r="P26" s="547"/>
      <c r="Q26" s="16"/>
      <c r="R26" s="16"/>
      <c r="S26" s="16"/>
      <c r="T26" s="16"/>
      <c r="U26" s="767"/>
      <c r="V26" s="767"/>
      <c r="W26" s="237"/>
      <c r="X26" s="17"/>
      <c r="Y26" s="16"/>
      <c r="Z26" s="16"/>
      <c r="AA26" s="17"/>
      <c r="AB26" s="16"/>
      <c r="AC26" s="237"/>
      <c r="AD26" s="237"/>
      <c r="AE26" s="237"/>
      <c r="AF26" s="237"/>
      <c r="AG26" s="237"/>
      <c r="AH26" s="237"/>
      <c r="AI26" s="237"/>
      <c r="AJ26" s="237"/>
      <c r="AK26" s="237"/>
      <c r="AL26" s="237"/>
      <c r="AM26" s="237"/>
      <c r="AN26" s="237"/>
      <c r="AO26" s="237"/>
      <c r="AP26" s="237"/>
      <c r="AQ26" s="237"/>
      <c r="AR26" s="237"/>
      <c r="AS26" s="237"/>
      <c r="AT26" s="237"/>
      <c r="AU26" s="237"/>
      <c r="AV26" s="237"/>
      <c r="AW26" s="237"/>
      <c r="AX26" s="237"/>
      <c r="AY26" s="237"/>
      <c r="AZ26" s="237"/>
      <c r="BA26" s="237"/>
      <c r="BB26" s="237"/>
      <c r="BC26" s="237"/>
      <c r="BD26" s="237"/>
      <c r="BE26" s="237"/>
      <c r="BF26" s="237"/>
      <c r="BG26" s="237"/>
      <c r="BH26" s="237"/>
      <c r="BI26" s="237"/>
      <c r="BJ26" s="237"/>
      <c r="BK26" s="237"/>
      <c r="BL26" s="73"/>
      <c r="BM26" s="73"/>
      <c r="BN26" s="73"/>
    </row>
    <row r="27" spans="1:66">
      <c r="A27" s="20"/>
      <c r="B27" s="20"/>
      <c r="C27" s="20"/>
      <c r="D27" s="20"/>
      <c r="E27" s="900" t="s">
        <v>164</v>
      </c>
      <c r="F27" s="901"/>
      <c r="G27" s="902"/>
      <c r="H27" s="903"/>
      <c r="I27" s="903"/>
      <c r="J27" s="790"/>
      <c r="K27" s="197"/>
      <c r="L27" s="547"/>
      <c r="M27" s="547"/>
      <c r="N27" s="791"/>
      <c r="O27" s="547"/>
      <c r="P27" s="547"/>
      <c r="Q27" s="16"/>
      <c r="R27" s="16"/>
      <c r="S27" s="16"/>
      <c r="T27" s="16"/>
      <c r="U27" s="767"/>
      <c r="V27" s="767"/>
      <c r="W27" s="237"/>
      <c r="X27" s="17"/>
      <c r="Y27" s="16"/>
      <c r="Z27" s="16"/>
      <c r="AA27" s="17"/>
      <c r="AB27" s="16"/>
      <c r="AC27" s="237"/>
      <c r="AD27" s="237"/>
      <c r="AE27" s="237"/>
      <c r="AF27" s="237"/>
      <c r="AG27" s="237"/>
      <c r="AH27" s="237"/>
      <c r="AI27" s="237"/>
      <c r="AJ27" s="237"/>
      <c r="AK27" s="237"/>
      <c r="AL27" s="237"/>
      <c r="AM27" s="237"/>
      <c r="AN27" s="237"/>
      <c r="AO27" s="237"/>
      <c r="AP27" s="237"/>
      <c r="AQ27" s="237"/>
      <c r="AR27" s="237"/>
      <c r="AS27" s="237"/>
      <c r="AT27" s="237"/>
      <c r="AU27" s="237"/>
      <c r="AV27" s="237"/>
      <c r="AW27" s="237"/>
      <c r="AX27" s="237"/>
      <c r="AY27" s="237"/>
      <c r="AZ27" s="237"/>
      <c r="BA27" s="237"/>
      <c r="BB27" s="237"/>
      <c r="BC27" s="237"/>
      <c r="BD27" s="237"/>
      <c r="BE27" s="237"/>
      <c r="BF27" s="237"/>
      <c r="BG27" s="237"/>
      <c r="BH27" s="237"/>
      <c r="BI27" s="237"/>
      <c r="BJ27" s="237"/>
      <c r="BK27" s="237"/>
      <c r="BL27" s="73"/>
      <c r="BM27" s="73"/>
      <c r="BN27" s="73"/>
    </row>
    <row r="28" spans="1:66">
      <c r="A28" s="20"/>
      <c r="B28" s="20"/>
      <c r="C28" s="20"/>
      <c r="D28" s="20"/>
      <c r="E28" s="900" t="s">
        <v>165</v>
      </c>
      <c r="F28" s="901"/>
      <c r="G28" s="902"/>
      <c r="H28" s="903"/>
      <c r="I28" s="903"/>
      <c r="J28" s="790"/>
      <c r="K28" s="197"/>
      <c r="L28" s="547"/>
      <c r="M28" s="547"/>
      <c r="N28" s="791"/>
      <c r="O28" s="547"/>
      <c r="P28" s="547"/>
      <c r="Q28" s="16"/>
      <c r="R28" s="16"/>
      <c r="S28" s="16"/>
      <c r="T28" s="16"/>
      <c r="U28" s="767"/>
      <c r="V28" s="767"/>
      <c r="W28" s="237"/>
      <c r="X28" s="17"/>
      <c r="Y28" s="16"/>
      <c r="Z28" s="16"/>
      <c r="AA28" s="17"/>
      <c r="AB28" s="16"/>
      <c r="AC28" s="237"/>
      <c r="AD28" s="237"/>
      <c r="AE28" s="237"/>
      <c r="AF28" s="237"/>
      <c r="AG28" s="237"/>
      <c r="AH28" s="237"/>
      <c r="AI28" s="237"/>
      <c r="AJ28" s="237"/>
      <c r="AK28" s="237"/>
      <c r="AL28" s="237"/>
      <c r="AM28" s="237"/>
      <c r="AN28" s="237"/>
      <c r="AO28" s="237"/>
      <c r="AP28" s="237"/>
      <c r="AQ28" s="237"/>
      <c r="AR28" s="237"/>
      <c r="AS28" s="237"/>
      <c r="AT28" s="237"/>
      <c r="AU28" s="237"/>
      <c r="AV28" s="237"/>
      <c r="AW28" s="237"/>
      <c r="AX28" s="237"/>
      <c r="AY28" s="237"/>
      <c r="AZ28" s="237"/>
      <c r="BA28" s="237"/>
      <c r="BB28" s="237"/>
      <c r="BC28" s="237"/>
      <c r="BD28" s="237"/>
      <c r="BE28" s="237"/>
      <c r="BF28" s="237"/>
      <c r="BG28" s="237"/>
      <c r="BH28" s="237"/>
      <c r="BI28" s="237"/>
      <c r="BJ28" s="237"/>
      <c r="BK28" s="237"/>
      <c r="BL28" s="73"/>
      <c r="BM28" s="73"/>
      <c r="BN28" s="73"/>
    </row>
    <row r="29" spans="1:66">
      <c r="A29" s="20"/>
      <c r="B29" s="20"/>
      <c r="C29" s="20"/>
      <c r="D29" s="20"/>
      <c r="E29" s="900" t="s">
        <v>166</v>
      </c>
      <c r="F29" s="901"/>
      <c r="G29" s="902"/>
      <c r="H29" s="903"/>
      <c r="I29" s="903"/>
      <c r="J29" s="790"/>
      <c r="K29" s="197"/>
      <c r="L29" s="547"/>
      <c r="M29" s="547"/>
      <c r="N29" s="791"/>
      <c r="O29" s="547"/>
      <c r="P29" s="547"/>
      <c r="Q29" s="16"/>
      <c r="R29" s="16"/>
      <c r="S29" s="16"/>
      <c r="T29" s="16"/>
      <c r="U29" s="767"/>
      <c r="V29" s="767"/>
      <c r="W29" s="237"/>
      <c r="X29" s="17"/>
      <c r="Y29" s="16"/>
      <c r="Z29" s="16"/>
      <c r="AA29" s="17"/>
      <c r="AB29" s="16"/>
      <c r="AC29" s="237"/>
      <c r="AD29" s="237"/>
      <c r="AE29" s="237"/>
      <c r="AF29" s="237"/>
      <c r="AG29" s="237"/>
      <c r="AH29" s="237"/>
      <c r="AI29" s="237"/>
      <c r="AJ29" s="237"/>
      <c r="AK29" s="237"/>
      <c r="AL29" s="237"/>
      <c r="AM29" s="237"/>
      <c r="AN29" s="237"/>
      <c r="AO29" s="237"/>
      <c r="AP29" s="237"/>
      <c r="AQ29" s="237"/>
      <c r="AR29" s="237"/>
      <c r="AS29" s="237"/>
      <c r="AT29" s="237"/>
      <c r="AU29" s="237"/>
      <c r="AV29" s="237"/>
      <c r="AW29" s="237"/>
      <c r="AX29" s="237"/>
      <c r="AY29" s="237"/>
      <c r="AZ29" s="237"/>
      <c r="BA29" s="237"/>
      <c r="BB29" s="237"/>
      <c r="BC29" s="237"/>
      <c r="BD29" s="237"/>
      <c r="BE29" s="237"/>
      <c r="BF29" s="237"/>
      <c r="BG29" s="237"/>
      <c r="BH29" s="237"/>
      <c r="BI29" s="237"/>
      <c r="BJ29" s="237"/>
      <c r="BK29" s="237"/>
      <c r="BL29" s="73"/>
      <c r="BM29" s="73"/>
      <c r="BN29" s="73"/>
    </row>
    <row r="30" spans="1:66">
      <c r="A30" s="20"/>
      <c r="B30" s="20"/>
      <c r="C30" s="20"/>
      <c r="D30" s="20"/>
      <c r="E30" s="900" t="s">
        <v>167</v>
      </c>
      <c r="F30" s="901"/>
      <c r="G30" s="902"/>
      <c r="H30" s="903"/>
      <c r="I30" s="903"/>
      <c r="J30" s="790"/>
      <c r="K30" s="197"/>
      <c r="L30" s="547"/>
      <c r="M30" s="547"/>
      <c r="N30" s="791"/>
      <c r="O30" s="547"/>
      <c r="P30" s="547"/>
      <c r="Q30" s="16"/>
      <c r="R30" s="16"/>
      <c r="S30" s="16"/>
      <c r="T30" s="16"/>
      <c r="U30" s="767"/>
      <c r="V30" s="767"/>
      <c r="W30" s="237"/>
      <c r="X30" s="17"/>
      <c r="Y30" s="16"/>
      <c r="Z30" s="16"/>
      <c r="AA30" s="17"/>
      <c r="AB30" s="16"/>
      <c r="AC30" s="237"/>
      <c r="AD30" s="237"/>
      <c r="AE30" s="237"/>
      <c r="AF30" s="237"/>
      <c r="AG30" s="237"/>
      <c r="AH30" s="237"/>
      <c r="AI30" s="237"/>
      <c r="AJ30" s="237"/>
      <c r="AK30" s="237"/>
      <c r="AL30" s="237"/>
      <c r="AM30" s="237"/>
      <c r="AN30" s="237"/>
      <c r="AO30" s="237"/>
      <c r="AP30" s="237"/>
      <c r="AQ30" s="237"/>
      <c r="AR30" s="237"/>
      <c r="AS30" s="237"/>
      <c r="AT30" s="237"/>
      <c r="AU30" s="237"/>
      <c r="AV30" s="237"/>
      <c r="AW30" s="237"/>
      <c r="AX30" s="237"/>
      <c r="AY30" s="237"/>
      <c r="AZ30" s="237"/>
      <c r="BA30" s="237"/>
      <c r="BB30" s="237"/>
      <c r="BC30" s="237"/>
      <c r="BD30" s="237"/>
      <c r="BE30" s="237"/>
      <c r="BF30" s="237"/>
      <c r="BG30" s="237"/>
      <c r="BH30" s="237"/>
      <c r="BI30" s="237"/>
      <c r="BJ30" s="237"/>
      <c r="BK30" s="237"/>
      <c r="BL30" s="73"/>
      <c r="BM30" s="73"/>
      <c r="BN30" s="73"/>
    </row>
    <row r="31" spans="1:66">
      <c r="A31" s="20"/>
      <c r="B31" s="20"/>
      <c r="C31" s="20"/>
      <c r="D31" s="20"/>
      <c r="E31" s="900" t="s">
        <v>168</v>
      </c>
      <c r="F31" s="901"/>
      <c r="G31" s="902"/>
      <c r="H31" s="903"/>
      <c r="I31" s="903"/>
      <c r="J31" s="790"/>
      <c r="K31" s="197"/>
      <c r="L31" s="547"/>
      <c r="M31" s="547"/>
      <c r="N31" s="791"/>
      <c r="O31" s="547"/>
      <c r="P31" s="547"/>
      <c r="Q31" s="16"/>
      <c r="R31" s="16"/>
      <c r="S31" s="16"/>
      <c r="T31" s="16"/>
      <c r="U31" s="767"/>
      <c r="V31" s="767"/>
      <c r="W31" s="237"/>
      <c r="X31" s="17"/>
      <c r="Y31" s="16"/>
      <c r="Z31" s="16"/>
      <c r="AA31" s="17"/>
      <c r="AB31" s="16"/>
      <c r="AC31" s="237"/>
      <c r="AD31" s="237"/>
      <c r="AE31" s="237"/>
      <c r="AF31" s="237"/>
      <c r="AG31" s="237"/>
      <c r="AH31" s="237"/>
      <c r="AI31" s="237"/>
      <c r="AJ31" s="237"/>
      <c r="AK31" s="237"/>
      <c r="AL31" s="237"/>
      <c r="AM31" s="237"/>
      <c r="AN31" s="237"/>
      <c r="AO31" s="237"/>
      <c r="AP31" s="237"/>
      <c r="AQ31" s="237"/>
      <c r="AR31" s="237"/>
      <c r="AS31" s="237"/>
      <c r="AT31" s="237"/>
      <c r="AU31" s="237"/>
      <c r="AV31" s="237"/>
      <c r="AW31" s="237"/>
      <c r="AX31" s="237"/>
      <c r="AY31" s="237"/>
      <c r="AZ31" s="237"/>
      <c r="BA31" s="237"/>
      <c r="BB31" s="237"/>
      <c r="BC31" s="237"/>
      <c r="BD31" s="237"/>
      <c r="BE31" s="237"/>
      <c r="BF31" s="237"/>
      <c r="BG31" s="237"/>
      <c r="BH31" s="237"/>
      <c r="BI31" s="237"/>
      <c r="BJ31" s="237"/>
      <c r="BK31" s="237"/>
      <c r="BL31" s="73"/>
      <c r="BM31" s="73"/>
      <c r="BN31" s="73"/>
    </row>
    <row r="32" spans="1:66">
      <c r="A32" s="20"/>
      <c r="B32" s="20"/>
      <c r="C32" s="20"/>
      <c r="D32" s="20"/>
      <c r="E32" s="900" t="s">
        <v>169</v>
      </c>
      <c r="F32" s="901"/>
      <c r="G32" s="902"/>
      <c r="H32" s="903"/>
      <c r="I32" s="903"/>
      <c r="J32" s="790"/>
      <c r="K32" s="197"/>
      <c r="L32" s="547"/>
      <c r="M32" s="547"/>
      <c r="N32" s="791"/>
      <c r="O32" s="547"/>
      <c r="P32" s="547"/>
      <c r="Q32" s="16"/>
      <c r="R32" s="16"/>
      <c r="S32" s="16"/>
      <c r="T32" s="16"/>
      <c r="U32" s="767"/>
      <c r="V32" s="767"/>
      <c r="W32" s="237"/>
      <c r="X32" s="17"/>
      <c r="Y32" s="16"/>
      <c r="Z32" s="16"/>
      <c r="AA32" s="17"/>
      <c r="AB32" s="16"/>
      <c r="AC32" s="237"/>
      <c r="AD32" s="237"/>
      <c r="AE32" s="237"/>
      <c r="AF32" s="237"/>
      <c r="AG32" s="237"/>
      <c r="AH32" s="237"/>
      <c r="AI32" s="237"/>
      <c r="AJ32" s="237"/>
      <c r="AK32" s="237"/>
      <c r="AL32" s="237"/>
      <c r="AM32" s="237"/>
      <c r="AN32" s="237"/>
      <c r="AO32" s="237"/>
      <c r="AP32" s="237"/>
      <c r="AQ32" s="237"/>
      <c r="AR32" s="237"/>
      <c r="AS32" s="237"/>
      <c r="AT32" s="237"/>
      <c r="AU32" s="237"/>
      <c r="AV32" s="237"/>
      <c r="AW32" s="237"/>
      <c r="AX32" s="237"/>
      <c r="AY32" s="237"/>
      <c r="AZ32" s="237"/>
      <c r="BA32" s="237"/>
      <c r="BB32" s="237"/>
      <c r="BC32" s="237"/>
      <c r="BD32" s="237"/>
      <c r="BE32" s="237"/>
      <c r="BF32" s="237"/>
      <c r="BG32" s="237"/>
      <c r="BH32" s="237"/>
      <c r="BI32" s="237"/>
      <c r="BJ32" s="237"/>
      <c r="BK32" s="237"/>
      <c r="BL32" s="73"/>
      <c r="BM32" s="73"/>
      <c r="BN32" s="73"/>
    </row>
    <row r="33" spans="1:67">
      <c r="A33" s="20"/>
      <c r="B33" s="20"/>
      <c r="C33" s="20"/>
      <c r="D33" s="20"/>
      <c r="E33" s="900" t="s">
        <v>170</v>
      </c>
      <c r="F33" s="901"/>
      <c r="G33" s="902"/>
      <c r="H33" s="903"/>
      <c r="I33" s="903"/>
      <c r="J33" s="790"/>
      <c r="K33" s="197"/>
      <c r="L33" s="547"/>
      <c r="M33" s="547"/>
      <c r="N33" s="791"/>
      <c r="O33" s="547"/>
      <c r="P33" s="547"/>
      <c r="Q33" s="16"/>
      <c r="R33" s="16"/>
      <c r="S33" s="16"/>
      <c r="T33" s="16"/>
      <c r="U33" s="767"/>
      <c r="V33" s="767"/>
      <c r="W33" s="237"/>
      <c r="X33" s="17"/>
      <c r="Y33" s="16"/>
      <c r="Z33" s="16"/>
      <c r="AA33" s="17"/>
      <c r="AB33" s="16"/>
      <c r="AC33" s="237"/>
      <c r="AD33" s="237"/>
      <c r="AE33" s="237"/>
      <c r="AF33" s="237"/>
      <c r="AG33" s="237"/>
      <c r="AH33" s="237"/>
      <c r="AI33" s="237"/>
      <c r="AJ33" s="237"/>
      <c r="AK33" s="237"/>
      <c r="AL33" s="237"/>
      <c r="AM33" s="237"/>
      <c r="AN33" s="237"/>
      <c r="AO33" s="237"/>
      <c r="AP33" s="237"/>
      <c r="AQ33" s="237"/>
      <c r="AR33" s="237"/>
      <c r="AS33" s="237"/>
      <c r="AT33" s="237"/>
      <c r="AU33" s="237"/>
      <c r="AV33" s="237"/>
      <c r="AW33" s="237"/>
      <c r="AX33" s="237"/>
      <c r="AY33" s="237"/>
      <c r="AZ33" s="237"/>
      <c r="BA33" s="237"/>
      <c r="BB33" s="237"/>
      <c r="BC33" s="237"/>
      <c r="BD33" s="237"/>
      <c r="BE33" s="237"/>
      <c r="BF33" s="237"/>
      <c r="BG33" s="237"/>
      <c r="BH33" s="237"/>
      <c r="BI33" s="237"/>
      <c r="BJ33" s="237"/>
      <c r="BK33" s="237"/>
      <c r="BL33" s="73"/>
      <c r="BM33" s="73"/>
      <c r="BN33" s="73"/>
    </row>
    <row r="34" spans="1:67">
      <c r="A34" s="20"/>
      <c r="B34" s="20"/>
      <c r="C34" s="20"/>
      <c r="D34" s="20"/>
      <c r="E34" s="900" t="s">
        <v>171</v>
      </c>
      <c r="F34" s="901"/>
      <c r="G34" s="902"/>
      <c r="H34" s="903"/>
      <c r="I34" s="903"/>
      <c r="J34" s="790"/>
      <c r="K34" s="197"/>
      <c r="L34" s="547"/>
      <c r="M34" s="547"/>
      <c r="N34" s="791"/>
      <c r="O34" s="547"/>
      <c r="P34" s="547"/>
      <c r="Q34" s="16"/>
      <c r="R34" s="16"/>
      <c r="S34" s="16"/>
      <c r="T34" s="16"/>
      <c r="U34" s="767"/>
      <c r="V34" s="767"/>
      <c r="W34" s="237"/>
      <c r="X34" s="17"/>
      <c r="Y34" s="16"/>
      <c r="Z34" s="16"/>
      <c r="AA34" s="17"/>
      <c r="AB34" s="16"/>
      <c r="AC34" s="237"/>
      <c r="AD34" s="237"/>
      <c r="AE34" s="237"/>
      <c r="AF34" s="237"/>
      <c r="AG34" s="237"/>
      <c r="AH34" s="237"/>
      <c r="AI34" s="237"/>
      <c r="AJ34" s="237"/>
      <c r="AK34" s="237"/>
      <c r="AL34" s="237"/>
      <c r="AM34" s="237"/>
      <c r="AN34" s="237"/>
      <c r="AO34" s="237"/>
      <c r="AP34" s="237"/>
      <c r="AQ34" s="237"/>
      <c r="AR34" s="237"/>
      <c r="AS34" s="237"/>
      <c r="AT34" s="237"/>
      <c r="AU34" s="237"/>
      <c r="AV34" s="237"/>
      <c r="AW34" s="237"/>
      <c r="AX34" s="237"/>
      <c r="AY34" s="237"/>
      <c r="AZ34" s="237"/>
      <c r="BA34" s="237"/>
      <c r="BB34" s="237"/>
      <c r="BC34" s="237"/>
      <c r="BD34" s="237"/>
      <c r="BE34" s="237"/>
      <c r="BF34" s="237"/>
      <c r="BG34" s="237"/>
      <c r="BH34" s="237"/>
      <c r="BI34" s="237"/>
      <c r="BJ34" s="237"/>
      <c r="BK34" s="237"/>
      <c r="BL34" s="73"/>
      <c r="BM34" s="73"/>
      <c r="BN34" s="73"/>
    </row>
    <row r="35" spans="1:67">
      <c r="A35" s="20"/>
      <c r="B35" s="20"/>
      <c r="C35" s="20"/>
      <c r="D35" s="20"/>
      <c r="E35" s="900" t="s">
        <v>172</v>
      </c>
      <c r="F35" s="901"/>
      <c r="G35" s="902"/>
      <c r="H35" s="903"/>
      <c r="I35" s="903"/>
      <c r="J35" s="790"/>
      <c r="K35" s="197"/>
      <c r="L35" s="547"/>
      <c r="M35" s="547"/>
      <c r="N35" s="791"/>
      <c r="O35" s="547"/>
      <c r="P35" s="547"/>
      <c r="Q35" s="16"/>
      <c r="R35" s="16"/>
      <c r="S35" s="16"/>
      <c r="T35" s="16"/>
      <c r="U35" s="767"/>
      <c r="V35" s="767"/>
      <c r="W35" s="237"/>
      <c r="X35" s="17"/>
      <c r="Y35" s="16"/>
      <c r="Z35" s="16"/>
      <c r="AA35" s="17"/>
      <c r="AB35" s="16"/>
      <c r="AC35" s="237"/>
      <c r="AD35" s="237"/>
      <c r="AE35" s="237"/>
      <c r="AF35" s="237"/>
      <c r="AG35" s="237"/>
      <c r="AH35" s="237"/>
      <c r="AI35" s="237"/>
      <c r="AJ35" s="237"/>
      <c r="AK35" s="237"/>
      <c r="AL35" s="237"/>
      <c r="AM35" s="237"/>
      <c r="AN35" s="237"/>
      <c r="AO35" s="237"/>
      <c r="AP35" s="237"/>
      <c r="AQ35" s="237"/>
      <c r="AR35" s="237"/>
      <c r="AS35" s="237"/>
      <c r="AT35" s="237"/>
      <c r="AU35" s="237"/>
      <c r="AV35" s="237"/>
      <c r="AW35" s="237"/>
      <c r="AX35" s="237"/>
      <c r="AY35" s="237"/>
      <c r="AZ35" s="237"/>
      <c r="BA35" s="237"/>
      <c r="BB35" s="237"/>
      <c r="BC35" s="237"/>
      <c r="BD35" s="237"/>
      <c r="BE35" s="237"/>
      <c r="BF35" s="237"/>
      <c r="BG35" s="237"/>
      <c r="BH35" s="237"/>
      <c r="BI35" s="237"/>
      <c r="BJ35" s="237"/>
      <c r="BK35" s="237"/>
      <c r="BL35" s="73"/>
      <c r="BM35" s="73"/>
      <c r="BN35" s="73"/>
    </row>
    <row r="36" spans="1:67">
      <c r="A36" s="20"/>
      <c r="B36" s="20"/>
      <c r="C36" s="20"/>
      <c r="D36" s="20"/>
      <c r="E36" s="900" t="s">
        <v>173</v>
      </c>
      <c r="F36" s="901"/>
      <c r="G36" s="400" t="s">
        <v>232</v>
      </c>
      <c r="H36" s="415"/>
      <c r="I36" s="415"/>
      <c r="J36" s="803">
        <v>5.523743529715901</v>
      </c>
      <c r="K36" s="197"/>
      <c r="L36" s="820" t="s">
        <v>175</v>
      </c>
      <c r="M36" s="846">
        <f>SUMPRODUCT(M7:M14,U143:U150)/SUM(U143:U150)</f>
        <v>42.282375987866203</v>
      </c>
      <c r="N36" s="791">
        <v>0</v>
      </c>
      <c r="O36" s="547" t="s">
        <v>175</v>
      </c>
      <c r="P36" s="547">
        <v>5</v>
      </c>
      <c r="Q36" s="16"/>
      <c r="R36" s="16"/>
      <c r="S36" s="16"/>
      <c r="T36" s="784"/>
      <c r="U36" s="237"/>
      <c r="V36" s="237"/>
      <c r="W36" s="237"/>
      <c r="X36" s="17"/>
      <c r="Y36" s="16"/>
      <c r="Z36" s="16"/>
      <c r="AA36" s="17"/>
      <c r="AB36" s="16"/>
      <c r="AC36" s="237"/>
      <c r="AD36" s="237"/>
      <c r="AE36" s="237"/>
      <c r="AF36" s="237"/>
      <c r="AG36" s="237"/>
      <c r="AH36" s="237"/>
      <c r="AI36" s="237"/>
      <c r="AJ36" s="237"/>
      <c r="AK36" s="237"/>
      <c r="AL36" s="237"/>
      <c r="AM36" s="237"/>
      <c r="AN36" s="237"/>
      <c r="AO36" s="237"/>
      <c r="AP36" s="237"/>
      <c r="AQ36" s="237"/>
      <c r="AR36" s="237"/>
      <c r="AS36" s="237"/>
      <c r="AT36" s="237"/>
      <c r="AU36" s="237"/>
      <c r="AV36" s="237"/>
      <c r="AW36" s="237"/>
      <c r="AX36" s="237"/>
      <c r="AY36" s="237"/>
      <c r="AZ36" s="237"/>
      <c r="BA36" s="237"/>
      <c r="BB36" s="237"/>
      <c r="BC36" s="237"/>
      <c r="BD36" s="237"/>
      <c r="BE36" s="237"/>
      <c r="BF36" s="237"/>
      <c r="BG36" s="237"/>
      <c r="BH36" s="237"/>
      <c r="BI36" s="237"/>
      <c r="BJ36" s="237"/>
      <c r="BK36" s="237"/>
      <c r="BL36" s="73"/>
      <c r="BM36" s="73"/>
      <c r="BN36" s="73"/>
    </row>
    <row r="37" spans="1:67" s="4" customFormat="1">
      <c r="A37" s="189"/>
      <c r="B37" s="20"/>
      <c r="C37" s="20"/>
      <c r="D37" s="20"/>
      <c r="E37" s="900" t="s">
        <v>83</v>
      </c>
      <c r="F37" s="900"/>
      <c r="G37" s="16"/>
      <c r="H37" s="16"/>
      <c r="I37" s="16"/>
      <c r="J37" s="230">
        <f>SUM(J7:J36)+K37</f>
        <v>3307.0035750175816</v>
      </c>
      <c r="K37" s="230">
        <f>SUM(K7:K36)</f>
        <v>0</v>
      </c>
      <c r="L37" s="230"/>
      <c r="M37" s="230"/>
      <c r="N37" s="230">
        <f>SUM(N7:N36)</f>
        <v>2359.5385887671582</v>
      </c>
      <c r="O37" s="16"/>
      <c r="P37" s="16"/>
      <c r="Q37" s="16"/>
      <c r="R37" s="16"/>
      <c r="S37" s="16"/>
      <c r="T37" s="16"/>
      <c r="U37" s="16"/>
      <c r="V37" s="16"/>
      <c r="X37" s="237"/>
      <c r="Z37" s="16"/>
      <c r="AA37" s="16"/>
      <c r="AB37" s="17"/>
      <c r="AC37" s="16"/>
      <c r="AD37" s="237"/>
      <c r="AE37" s="237"/>
      <c r="AF37" s="237"/>
      <c r="AG37" s="237"/>
      <c r="AH37" s="237"/>
      <c r="AI37" s="237"/>
      <c r="AJ37" s="237"/>
      <c r="AK37" s="237"/>
      <c r="AL37" s="237"/>
      <c r="AM37" s="237"/>
      <c r="AN37" s="237"/>
      <c r="AO37" s="237"/>
      <c r="AP37" s="237"/>
      <c r="AQ37" s="237"/>
      <c r="AR37" s="237"/>
      <c r="AS37" s="237"/>
      <c r="AT37" s="237"/>
      <c r="AU37" s="237"/>
      <c r="AV37" s="237"/>
      <c r="AW37" s="237"/>
      <c r="AX37" s="237"/>
      <c r="AY37" s="237"/>
      <c r="AZ37" s="237"/>
      <c r="BA37" s="237"/>
      <c r="BB37" s="237"/>
      <c r="BC37" s="237"/>
      <c r="BD37" s="237"/>
      <c r="BE37" s="237"/>
      <c r="BF37" s="237"/>
      <c r="BG37" s="237"/>
      <c r="BH37" s="237"/>
      <c r="BI37" s="237"/>
      <c r="BJ37" s="237"/>
      <c r="BK37" s="237"/>
      <c r="BL37" s="237"/>
      <c r="BM37" s="73"/>
      <c r="BN37" s="73"/>
      <c r="BO37" s="73"/>
    </row>
    <row r="38" spans="1:67" ht="21" customHeight="1">
      <c r="A38" s="20"/>
      <c r="B38" s="20"/>
      <c r="C38" s="20"/>
      <c r="D38" s="20"/>
      <c r="E38" s="91"/>
      <c r="G38" s="91"/>
      <c r="H38" s="91"/>
      <c r="I38" s="91"/>
      <c r="J38" s="91"/>
      <c r="K38" s="91"/>
      <c r="L38" s="91"/>
      <c r="M38" s="91"/>
      <c r="N38" s="91"/>
      <c r="O38" s="91"/>
      <c r="P38" s="91"/>
      <c r="Q38" s="16"/>
      <c r="R38" s="16"/>
      <c r="S38" s="16"/>
      <c r="T38" s="73"/>
      <c r="U38" s="17"/>
      <c r="V38" s="17"/>
      <c r="W38" s="17"/>
      <c r="X38" s="237"/>
      <c r="Y38" s="17"/>
      <c r="Z38" s="16"/>
      <c r="AA38" s="16"/>
      <c r="AB38" s="17"/>
      <c r="AC38" s="16"/>
      <c r="AD38" s="237"/>
      <c r="AE38" s="237"/>
      <c r="AF38" s="237"/>
      <c r="AG38" s="237"/>
      <c r="AH38" s="237"/>
      <c r="AI38" s="237"/>
      <c r="AJ38" s="237"/>
      <c r="AK38" s="237"/>
      <c r="AL38" s="237"/>
      <c r="AM38" s="237"/>
      <c r="AN38" s="237"/>
      <c r="AO38" s="237"/>
      <c r="AP38" s="237"/>
      <c r="AQ38" s="237"/>
      <c r="AR38" s="237"/>
      <c r="AS38" s="237"/>
      <c r="AT38" s="237"/>
      <c r="AU38" s="237"/>
      <c r="AV38" s="237"/>
      <c r="AW38" s="237"/>
      <c r="AX38" s="237"/>
      <c r="AY38" s="237"/>
      <c r="AZ38" s="237"/>
      <c r="BA38" s="237"/>
      <c r="BB38" s="237"/>
      <c r="BC38" s="237"/>
      <c r="BD38" s="237"/>
      <c r="BE38" s="237"/>
      <c r="BF38" s="237"/>
      <c r="BG38" s="237"/>
      <c r="BH38" s="237"/>
      <c r="BI38" s="237"/>
      <c r="BJ38" s="237"/>
      <c r="BK38" s="237"/>
      <c r="BL38" s="237"/>
      <c r="BM38" s="73"/>
      <c r="BN38" s="73"/>
      <c r="BO38" s="73"/>
    </row>
    <row r="39" spans="1:67" ht="15.2" customHeight="1">
      <c r="A39" s="114"/>
      <c r="B39" s="114"/>
      <c r="C39" s="114"/>
      <c r="D39" s="114"/>
      <c r="E39" s="905" t="str">
        <f>"Forecast Capital Expenditure – As Incurred ($m Real "&amp;$F$241&amp;")"</f>
        <v>Forecast Capital Expenditure – As Incurred ($m Real 2015)</v>
      </c>
      <c r="F39" s="905"/>
      <c r="G39" s="905"/>
      <c r="H39" s="191"/>
      <c r="I39" s="191"/>
      <c r="J39" s="117"/>
      <c r="K39" s="117"/>
      <c r="L39" s="115"/>
      <c r="M39" s="115"/>
      <c r="N39" s="115"/>
      <c r="O39" s="115"/>
      <c r="P39" s="115"/>
      <c r="Q39" s="114"/>
      <c r="R39" s="115"/>
      <c r="S39" s="115"/>
      <c r="T39" s="115"/>
      <c r="U39" s="17"/>
      <c r="V39" s="17"/>
      <c r="W39" s="17"/>
      <c r="X39" s="17"/>
      <c r="Y39" s="17"/>
      <c r="Z39" s="237"/>
      <c r="AA39" s="237"/>
      <c r="AB39" s="237"/>
      <c r="AC39" s="237"/>
      <c r="AD39" s="237"/>
      <c r="AE39" s="237"/>
      <c r="AF39" s="237"/>
      <c r="AG39" s="237"/>
      <c r="AH39" s="237"/>
      <c r="AI39" s="237"/>
      <c r="AJ39" s="237"/>
      <c r="AK39" s="237"/>
      <c r="AL39" s="237"/>
      <c r="AM39" s="237"/>
      <c r="AN39" s="237"/>
      <c r="AO39" s="237"/>
      <c r="AP39" s="237"/>
      <c r="AQ39" s="237"/>
      <c r="AR39" s="237"/>
      <c r="AS39" s="237"/>
      <c r="AT39" s="237"/>
      <c r="AU39" s="237"/>
      <c r="AV39" s="237"/>
      <c r="AW39" s="237"/>
      <c r="AX39" s="237"/>
      <c r="AY39" s="237"/>
      <c r="AZ39" s="237"/>
      <c r="BA39" s="237"/>
      <c r="BB39" s="237"/>
      <c r="BC39" s="237"/>
      <c r="BD39" s="237"/>
      <c r="BE39" s="237"/>
      <c r="BF39" s="237"/>
      <c r="BG39" s="237"/>
      <c r="BH39" s="237"/>
      <c r="BI39" s="237"/>
      <c r="BJ39" s="237"/>
      <c r="BK39" s="237"/>
      <c r="BL39" s="237"/>
      <c r="BM39" s="73"/>
      <c r="BN39" s="73"/>
      <c r="BO39" s="73"/>
    </row>
    <row r="40" spans="1:67">
      <c r="A40" s="172"/>
      <c r="B40" s="172"/>
      <c r="C40" s="172"/>
      <c r="D40" s="172"/>
      <c r="E40" s="59" t="s">
        <v>54</v>
      </c>
      <c r="G40" s="205">
        <f>Q7</f>
        <v>2016</v>
      </c>
      <c r="H40" s="205" t="str">
        <f>(LEFT(G40,4)+1&amp;IF(MID(G40,5,1)="","","-"&amp;TEXT(MOD(MID(G40,6,2)+1,100),"00")))</f>
        <v>2017</v>
      </c>
      <c r="I40" s="205" t="str">
        <f t="shared" ref="I40:P40" si="0">(LEFT(H40,4)+1&amp;IF(MID(H40,5,1)="","","-"&amp;TEXT(MOD(MID(H40,6,2)+1,100),"00")))</f>
        <v>2018</v>
      </c>
      <c r="J40" s="205" t="str">
        <f t="shared" si="0"/>
        <v>2019</v>
      </c>
      <c r="K40" s="205" t="str">
        <f t="shared" si="0"/>
        <v>2020</v>
      </c>
      <c r="L40" s="205" t="str">
        <f t="shared" si="0"/>
        <v>2021</v>
      </c>
      <c r="M40" s="205" t="str">
        <f t="shared" si="0"/>
        <v>2022</v>
      </c>
      <c r="N40" s="205" t="str">
        <f t="shared" si="0"/>
        <v>2023</v>
      </c>
      <c r="O40" s="205" t="str">
        <f t="shared" si="0"/>
        <v>2024</v>
      </c>
      <c r="P40" s="205" t="str">
        <f t="shared" si="0"/>
        <v>2025</v>
      </c>
      <c r="Q40" s="17"/>
      <c r="R40" s="16"/>
      <c r="S40" s="16"/>
      <c r="T40" s="73"/>
      <c r="U40" s="17"/>
      <c r="V40" s="17"/>
      <c r="W40" s="17"/>
      <c r="X40" s="17"/>
      <c r="Y40" s="17"/>
      <c r="Z40" s="237"/>
      <c r="AA40" s="237"/>
      <c r="AB40" s="237"/>
      <c r="AC40" s="237"/>
      <c r="AD40" s="237"/>
      <c r="AE40" s="237"/>
      <c r="AF40" s="237"/>
      <c r="AG40" s="237"/>
      <c r="AH40" s="237"/>
      <c r="AI40" s="237"/>
      <c r="AJ40" s="237"/>
      <c r="AK40" s="237"/>
      <c r="AL40" s="237"/>
      <c r="AM40" s="237"/>
      <c r="AN40" s="237"/>
      <c r="AO40" s="237"/>
      <c r="AP40" s="237"/>
      <c r="AQ40" s="237"/>
      <c r="AR40" s="237"/>
      <c r="AS40" s="237"/>
      <c r="AT40" s="237"/>
      <c r="AU40" s="237"/>
      <c r="AV40" s="237"/>
      <c r="AW40" s="237"/>
      <c r="AX40" s="237"/>
      <c r="AY40" s="237"/>
      <c r="AZ40" s="237"/>
      <c r="BA40" s="237"/>
      <c r="BB40" s="237"/>
      <c r="BC40" s="237"/>
      <c r="BD40" s="237"/>
      <c r="BE40" s="237"/>
      <c r="BF40" s="237"/>
      <c r="BG40" s="237"/>
      <c r="BH40" s="237"/>
      <c r="BI40" s="237"/>
      <c r="BJ40" s="237"/>
      <c r="BK40" s="237"/>
      <c r="BL40" s="237"/>
      <c r="BM40" s="73"/>
      <c r="BN40" s="73"/>
      <c r="BO40" s="73"/>
    </row>
    <row r="41" spans="1:67" outlineLevel="1">
      <c r="A41" s="20"/>
      <c r="B41" s="20"/>
      <c r="C41" s="20"/>
      <c r="D41" s="20"/>
      <c r="E41" s="900" t="str">
        <f>Asset1</f>
        <v>Subtransmission</v>
      </c>
      <c r="F41" s="901"/>
      <c r="G41" s="836">
        <v>47.081806848659454</v>
      </c>
      <c r="H41" s="837">
        <v>50.258913481220638</v>
      </c>
      <c r="I41" s="837">
        <v>46.451052147065099</v>
      </c>
      <c r="J41" s="837">
        <v>47.686365046044678</v>
      </c>
      <c r="K41" s="837">
        <v>48.117509228062552</v>
      </c>
      <c r="L41" s="231"/>
      <c r="M41" s="231"/>
      <c r="N41" s="231"/>
      <c r="O41" s="231"/>
      <c r="P41" s="231"/>
      <c r="Q41" s="40"/>
      <c r="R41" s="40"/>
      <c r="S41" s="40"/>
      <c r="T41" s="40"/>
      <c r="U41" s="40"/>
      <c r="V41" s="40"/>
      <c r="W41" s="17"/>
      <c r="X41" s="17"/>
      <c r="Y41" s="17"/>
      <c r="Z41" s="237"/>
      <c r="AA41" s="237"/>
      <c r="AB41" s="237"/>
      <c r="AC41" s="237"/>
      <c r="AD41" s="237"/>
      <c r="AE41" s="237"/>
      <c r="AF41" s="237"/>
      <c r="AG41" s="237"/>
      <c r="AH41" s="237"/>
      <c r="AI41" s="237"/>
      <c r="AJ41" s="237"/>
      <c r="AK41" s="237"/>
      <c r="AL41" s="237"/>
      <c r="AM41" s="237"/>
      <c r="AN41" s="237"/>
      <c r="AO41" s="237"/>
      <c r="AP41" s="237"/>
      <c r="AQ41" s="237"/>
      <c r="AR41" s="237"/>
      <c r="AS41" s="237"/>
      <c r="AT41" s="237"/>
      <c r="AU41" s="237"/>
      <c r="AV41" s="237"/>
      <c r="AW41" s="237"/>
      <c r="AX41" s="237"/>
      <c r="AY41" s="237"/>
      <c r="AZ41" s="237"/>
      <c r="BA41" s="237"/>
      <c r="BB41" s="237"/>
      <c r="BC41" s="237"/>
      <c r="BD41" s="237"/>
      <c r="BE41" s="237"/>
      <c r="BF41" s="237"/>
      <c r="BG41" s="237"/>
      <c r="BH41" s="237"/>
      <c r="BI41" s="237"/>
      <c r="BJ41" s="237"/>
      <c r="BK41" s="237"/>
      <c r="BL41" s="237"/>
      <c r="BM41" s="73"/>
      <c r="BN41" s="73"/>
      <c r="BO41" s="73"/>
    </row>
    <row r="42" spans="1:67" outlineLevel="1">
      <c r="A42" s="20"/>
      <c r="B42" s="20"/>
      <c r="C42" s="20"/>
      <c r="D42" s="20"/>
      <c r="E42" s="900" t="str">
        <f>Asset2</f>
        <v>Distribution system assets</v>
      </c>
      <c r="F42" s="901"/>
      <c r="G42" s="842">
        <v>293.50606554608288</v>
      </c>
      <c r="H42" s="841">
        <v>327.71557981982249</v>
      </c>
      <c r="I42" s="867">
        <v>331.84023857726766</v>
      </c>
      <c r="J42" s="867">
        <v>302.92717101065318</v>
      </c>
      <c r="K42" s="843">
        <v>282.49142977470007</v>
      </c>
      <c r="L42" s="101"/>
      <c r="M42" s="101"/>
      <c r="N42" s="101"/>
      <c r="O42" s="101"/>
      <c r="P42" s="101"/>
      <c r="Q42" s="40"/>
      <c r="R42" s="40"/>
      <c r="S42" s="40"/>
      <c r="T42" s="40"/>
      <c r="U42" s="40"/>
      <c r="V42" s="40"/>
      <c r="W42" s="17"/>
      <c r="X42" s="17"/>
      <c r="Y42" s="17"/>
      <c r="Z42" s="237"/>
      <c r="AA42" s="237"/>
      <c r="AB42" s="237"/>
      <c r="AC42" s="237"/>
      <c r="AD42" s="237"/>
      <c r="AE42" s="237"/>
      <c r="AF42" s="237"/>
      <c r="AG42" s="237"/>
      <c r="AH42" s="237"/>
      <c r="AI42" s="237"/>
      <c r="AJ42" s="237"/>
      <c r="AK42" s="237"/>
      <c r="AL42" s="237"/>
      <c r="AM42" s="237"/>
      <c r="AN42" s="237"/>
      <c r="AO42" s="237"/>
      <c r="AP42" s="237"/>
      <c r="AQ42" s="237"/>
      <c r="AR42" s="237"/>
      <c r="AS42" s="237"/>
      <c r="AT42" s="237"/>
      <c r="AU42" s="237"/>
      <c r="AV42" s="237"/>
      <c r="AW42" s="237"/>
      <c r="AX42" s="237"/>
      <c r="AY42" s="237"/>
      <c r="AZ42" s="237"/>
      <c r="BA42" s="237"/>
      <c r="BB42" s="237"/>
      <c r="BC42" s="237"/>
      <c r="BD42" s="237"/>
      <c r="BE42" s="237"/>
      <c r="BF42" s="237"/>
      <c r="BG42" s="237"/>
      <c r="BH42" s="237"/>
      <c r="BI42" s="237"/>
      <c r="BJ42" s="237"/>
      <c r="BK42" s="237"/>
      <c r="BL42" s="237"/>
      <c r="BM42" s="73"/>
      <c r="BN42" s="73"/>
      <c r="BO42" s="73"/>
    </row>
    <row r="43" spans="1:67" outlineLevel="1">
      <c r="A43" s="172"/>
      <c r="B43" s="172"/>
      <c r="C43" s="172"/>
      <c r="D43" s="172"/>
      <c r="E43" s="900" t="str">
        <f>Asset3</f>
        <v>Standard metering</v>
      </c>
      <c r="F43" s="901"/>
      <c r="G43" s="840">
        <v>0</v>
      </c>
      <c r="H43" s="841">
        <v>0</v>
      </c>
      <c r="I43" s="841">
        <v>0</v>
      </c>
      <c r="J43" s="841">
        <v>0</v>
      </c>
      <c r="K43" s="841">
        <v>0</v>
      </c>
      <c r="L43" s="101"/>
      <c r="M43" s="101"/>
      <c r="N43" s="101"/>
      <c r="O43" s="101"/>
      <c r="P43" s="101"/>
      <c r="Q43" s="40"/>
      <c r="R43" s="40"/>
      <c r="S43" s="40"/>
      <c r="T43" s="40"/>
      <c r="U43" s="40"/>
      <c r="V43" s="40"/>
      <c r="W43" s="17"/>
      <c r="X43" s="17"/>
      <c r="Y43" s="17"/>
      <c r="Z43" s="237"/>
      <c r="AA43" s="237"/>
      <c r="AB43" s="237"/>
      <c r="AC43" s="237"/>
      <c r="AD43" s="237"/>
      <c r="AE43" s="237"/>
      <c r="AF43" s="237"/>
      <c r="AG43" s="237"/>
      <c r="AH43" s="237"/>
      <c r="AI43" s="237"/>
      <c r="AJ43" s="237"/>
      <c r="AK43" s="237"/>
      <c r="AL43" s="237"/>
      <c r="AM43" s="237"/>
      <c r="AN43" s="237"/>
      <c r="AO43" s="237"/>
      <c r="AP43" s="237"/>
      <c r="AQ43" s="237"/>
      <c r="AR43" s="237"/>
      <c r="AS43" s="237"/>
      <c r="AT43" s="237"/>
      <c r="AU43" s="237"/>
      <c r="AV43" s="237"/>
      <c r="AW43" s="237"/>
      <c r="AX43" s="237"/>
      <c r="AY43" s="237"/>
      <c r="AZ43" s="237"/>
      <c r="BA43" s="237"/>
      <c r="BB43" s="237"/>
      <c r="BC43" s="237"/>
      <c r="BD43" s="237"/>
      <c r="BE43" s="237"/>
      <c r="BF43" s="237"/>
      <c r="BG43" s="237"/>
      <c r="BH43" s="237"/>
      <c r="BI43" s="237"/>
      <c r="BJ43" s="237"/>
      <c r="BK43" s="237"/>
      <c r="BL43" s="237"/>
      <c r="BM43" s="73"/>
      <c r="BN43" s="73"/>
      <c r="BO43" s="73"/>
    </row>
    <row r="44" spans="1:67" outlineLevel="1">
      <c r="A44" s="20"/>
      <c r="B44" s="20"/>
      <c r="C44" s="20"/>
      <c r="D44" s="20"/>
      <c r="E44" s="900" t="str">
        <f>Asset4</f>
        <v>Public lighting</v>
      </c>
      <c r="F44" s="901"/>
      <c r="G44" s="840">
        <v>0</v>
      </c>
      <c r="H44" s="841">
        <v>0</v>
      </c>
      <c r="I44" s="841">
        <v>0</v>
      </c>
      <c r="J44" s="841">
        <v>0</v>
      </c>
      <c r="K44" s="841">
        <v>0</v>
      </c>
      <c r="L44" s="101"/>
      <c r="M44" s="101"/>
      <c r="N44" s="101"/>
      <c r="O44" s="101"/>
      <c r="P44" s="101"/>
      <c r="Q44" s="40"/>
      <c r="R44" s="40"/>
      <c r="S44" s="40"/>
      <c r="T44" s="40"/>
      <c r="U44" s="40"/>
      <c r="V44" s="40"/>
      <c r="W44" s="17"/>
      <c r="X44" s="17"/>
      <c r="Y44" s="17"/>
      <c r="Z44" s="237"/>
      <c r="AA44" s="237"/>
      <c r="AB44" s="237"/>
      <c r="AC44" s="237"/>
      <c r="AD44" s="237"/>
      <c r="AE44" s="237"/>
      <c r="AF44" s="237"/>
      <c r="AG44" s="237"/>
      <c r="AH44" s="237"/>
      <c r="AI44" s="237"/>
      <c r="AJ44" s="237"/>
      <c r="AK44" s="237"/>
      <c r="AL44" s="237"/>
      <c r="AM44" s="237"/>
      <c r="AN44" s="237"/>
      <c r="AO44" s="237"/>
      <c r="AP44" s="237"/>
      <c r="AQ44" s="237"/>
      <c r="AR44" s="237"/>
      <c r="AS44" s="237"/>
      <c r="AT44" s="237"/>
      <c r="AU44" s="237"/>
      <c r="AV44" s="237"/>
      <c r="AW44" s="237"/>
      <c r="AX44" s="237"/>
      <c r="AY44" s="237"/>
      <c r="AZ44" s="237"/>
      <c r="BA44" s="237"/>
      <c r="BB44" s="237"/>
      <c r="BC44" s="237"/>
      <c r="BD44" s="237"/>
      <c r="BE44" s="237"/>
      <c r="BF44" s="237"/>
      <c r="BG44" s="237"/>
      <c r="BH44" s="237"/>
      <c r="BI44" s="237"/>
      <c r="BJ44" s="237"/>
      <c r="BK44" s="237"/>
      <c r="BL44" s="237"/>
      <c r="BM44" s="73"/>
      <c r="BN44" s="73"/>
      <c r="BO44" s="73"/>
    </row>
    <row r="45" spans="1:67" outlineLevel="1">
      <c r="A45" s="20"/>
      <c r="B45" s="20"/>
      <c r="C45" s="20"/>
      <c r="D45" s="20"/>
      <c r="E45" s="900" t="str">
        <f>Asset5</f>
        <v>SCADA/Network control</v>
      </c>
      <c r="F45" s="901"/>
      <c r="G45" s="842">
        <v>5.9461975027873928</v>
      </c>
      <c r="H45" s="843">
        <v>18.203389867520869</v>
      </c>
      <c r="I45" s="867">
        <v>45.746073859768117</v>
      </c>
      <c r="J45" s="867">
        <v>31.606826834773333</v>
      </c>
      <c r="K45" s="843">
        <v>8.1689372636266953</v>
      </c>
      <c r="L45" s="101"/>
      <c r="M45" s="101"/>
      <c r="N45" s="101"/>
      <c r="O45" s="101"/>
      <c r="P45" s="101"/>
      <c r="Q45" s="40"/>
      <c r="R45" s="40"/>
      <c r="S45" s="40"/>
      <c r="T45" s="40"/>
      <c r="U45" s="40"/>
      <c r="V45" s="40"/>
      <c r="W45" s="17"/>
      <c r="X45" s="17"/>
      <c r="Y45" s="17"/>
      <c r="Z45" s="237"/>
      <c r="AA45" s="237"/>
      <c r="AB45" s="237"/>
      <c r="AC45" s="237"/>
      <c r="AD45" s="237"/>
      <c r="AE45" s="237"/>
      <c r="AF45" s="237"/>
      <c r="AG45" s="237"/>
      <c r="AH45" s="237"/>
      <c r="AI45" s="237"/>
      <c r="AJ45" s="237"/>
      <c r="AK45" s="237"/>
      <c r="AL45" s="237"/>
      <c r="AM45" s="237"/>
      <c r="AN45" s="237"/>
      <c r="AO45" s="237"/>
      <c r="AP45" s="237"/>
      <c r="AQ45" s="237"/>
      <c r="AR45" s="237"/>
      <c r="AS45" s="237"/>
      <c r="AT45" s="237"/>
      <c r="AU45" s="237"/>
      <c r="AV45" s="237"/>
      <c r="AW45" s="237"/>
      <c r="AX45" s="237"/>
      <c r="AY45" s="237"/>
      <c r="AZ45" s="237"/>
      <c r="BA45" s="237"/>
      <c r="BB45" s="237"/>
      <c r="BC45" s="237"/>
      <c r="BD45" s="237"/>
      <c r="BE45" s="237"/>
      <c r="BF45" s="237"/>
      <c r="BG45" s="237"/>
      <c r="BH45" s="237"/>
      <c r="BI45" s="237"/>
      <c r="BJ45" s="237"/>
      <c r="BK45" s="237"/>
      <c r="BL45" s="237"/>
      <c r="BM45" s="73"/>
      <c r="BN45" s="73"/>
      <c r="BO45" s="73"/>
    </row>
    <row r="46" spans="1:67" outlineLevel="1">
      <c r="A46" s="172"/>
      <c r="B46" s="172"/>
      <c r="C46" s="172"/>
      <c r="D46" s="172"/>
      <c r="E46" s="900" t="str">
        <f>Asset6</f>
        <v>Non-network general assets - IT</v>
      </c>
      <c r="F46" s="901"/>
      <c r="G46" s="838">
        <v>39.836373559873593</v>
      </c>
      <c r="H46" s="839">
        <v>39.690149736788491</v>
      </c>
      <c r="I46" s="839">
        <v>33.493575656447291</v>
      </c>
      <c r="J46" s="839">
        <v>24.929360309251759</v>
      </c>
      <c r="K46" s="839">
        <v>19.088480439478893</v>
      </c>
      <c r="L46" s="101"/>
      <c r="M46" s="101"/>
      <c r="N46" s="101"/>
      <c r="O46" s="101"/>
      <c r="P46" s="101"/>
      <c r="Q46" s="40"/>
      <c r="R46" s="40"/>
      <c r="S46" s="40"/>
      <c r="T46" s="40"/>
      <c r="U46" s="40"/>
      <c r="V46" s="40"/>
      <c r="W46" s="17"/>
      <c r="X46" s="17"/>
      <c r="Y46" s="17"/>
      <c r="Z46" s="237"/>
      <c r="AA46" s="237"/>
      <c r="AB46" s="237"/>
      <c r="AC46" s="237"/>
      <c r="AD46" s="237"/>
      <c r="AE46" s="237"/>
      <c r="AF46" s="237"/>
      <c r="AG46" s="237"/>
      <c r="AH46" s="237"/>
      <c r="AI46" s="237"/>
      <c r="AJ46" s="237"/>
      <c r="AK46" s="237"/>
      <c r="AL46" s="237"/>
      <c r="AM46" s="237"/>
      <c r="AN46" s="237"/>
      <c r="AO46" s="237"/>
      <c r="AP46" s="237"/>
      <c r="AQ46" s="237"/>
      <c r="AR46" s="237"/>
      <c r="AS46" s="237"/>
      <c r="AT46" s="237"/>
      <c r="AU46" s="237"/>
      <c r="AV46" s="237"/>
      <c r="AW46" s="237"/>
      <c r="AX46" s="237"/>
      <c r="AY46" s="237"/>
      <c r="AZ46" s="237"/>
      <c r="BA46" s="237"/>
      <c r="BB46" s="237"/>
      <c r="BC46" s="237"/>
      <c r="BD46" s="237"/>
      <c r="BE46" s="237"/>
      <c r="BF46" s="237"/>
      <c r="BG46" s="237"/>
      <c r="BH46" s="237"/>
      <c r="BI46" s="237"/>
      <c r="BJ46" s="237"/>
      <c r="BK46" s="237"/>
      <c r="BL46" s="237"/>
      <c r="BM46" s="73"/>
      <c r="BN46" s="73"/>
      <c r="BO46" s="73"/>
    </row>
    <row r="47" spans="1:67" outlineLevel="1">
      <c r="A47" s="20"/>
      <c r="B47" s="20"/>
      <c r="C47" s="20"/>
      <c r="D47" s="20"/>
      <c r="E47" s="900" t="str">
        <f>Asset7</f>
        <v>Non-network general assets - Other</v>
      </c>
      <c r="F47" s="901"/>
      <c r="G47" s="838">
        <v>17.113827493747586</v>
      </c>
      <c r="H47" s="839">
        <v>17.102976212762687</v>
      </c>
      <c r="I47" s="839">
        <v>17.125365850743403</v>
      </c>
      <c r="J47" s="839">
        <v>17.181957275029738</v>
      </c>
      <c r="K47" s="839">
        <v>17.252723315972315</v>
      </c>
      <c r="L47" s="101"/>
      <c r="M47" s="101"/>
      <c r="N47" s="101"/>
      <c r="O47" s="101"/>
      <c r="P47" s="101"/>
      <c r="Q47" s="40"/>
      <c r="R47" s="40"/>
      <c r="S47" s="40"/>
      <c r="T47" s="40"/>
      <c r="U47" s="40"/>
      <c r="V47" s="40"/>
      <c r="W47" s="17"/>
      <c r="X47" s="17"/>
      <c r="Y47" s="17"/>
      <c r="Z47" s="237"/>
      <c r="AA47" s="237"/>
      <c r="AB47" s="237"/>
      <c r="AC47" s="237"/>
      <c r="AD47" s="237"/>
      <c r="AE47" s="237"/>
      <c r="AF47" s="237"/>
      <c r="AG47" s="237"/>
      <c r="AH47" s="237"/>
      <c r="AI47" s="237"/>
      <c r="AJ47" s="237"/>
      <c r="AK47" s="237"/>
      <c r="AL47" s="237"/>
      <c r="AM47" s="237"/>
      <c r="AN47" s="237"/>
      <c r="AO47" s="237"/>
      <c r="AP47" s="237"/>
      <c r="AQ47" s="237"/>
      <c r="AR47" s="237"/>
      <c r="AS47" s="237"/>
      <c r="AT47" s="237"/>
      <c r="AU47" s="237"/>
      <c r="AV47" s="237"/>
      <c r="AW47" s="237"/>
      <c r="AX47" s="237"/>
      <c r="AY47" s="237"/>
      <c r="AZ47" s="237"/>
      <c r="BA47" s="237"/>
      <c r="BB47" s="237"/>
      <c r="BC47" s="237"/>
      <c r="BD47" s="237"/>
      <c r="BE47" s="237"/>
      <c r="BF47" s="237"/>
      <c r="BG47" s="237"/>
      <c r="BH47" s="237"/>
      <c r="BI47" s="237"/>
      <c r="BJ47" s="237"/>
      <c r="BK47" s="237"/>
      <c r="BL47" s="237"/>
      <c r="BM47" s="73"/>
      <c r="BN47" s="73"/>
      <c r="BO47" s="73"/>
    </row>
    <row r="48" spans="1:67" outlineLevel="1">
      <c r="A48" s="20"/>
      <c r="B48" s="20"/>
      <c r="C48" s="20"/>
      <c r="D48" s="20"/>
      <c r="E48" s="900" t="str">
        <f>Asset8</f>
        <v>VBRC</v>
      </c>
      <c r="F48" s="901"/>
      <c r="G48" s="838">
        <v>11.769409794318051</v>
      </c>
      <c r="H48" s="839">
        <v>13.072667991696802</v>
      </c>
      <c r="I48" s="839">
        <v>10.155643577931121</v>
      </c>
      <c r="J48" s="839">
        <v>13.229059066594468</v>
      </c>
      <c r="K48" s="839">
        <v>13.181104067267098</v>
      </c>
      <c r="L48" s="101"/>
      <c r="M48" s="101"/>
      <c r="N48" s="101"/>
      <c r="O48" s="101"/>
      <c r="P48" s="101"/>
      <c r="Q48" s="40"/>
      <c r="R48" s="40"/>
      <c r="S48" s="40"/>
      <c r="T48" s="40"/>
      <c r="U48" s="40"/>
      <c r="V48" s="40"/>
      <c r="W48" s="17"/>
      <c r="X48" s="17"/>
      <c r="Y48" s="17"/>
      <c r="Z48" s="237"/>
      <c r="AA48" s="237"/>
      <c r="AB48" s="237"/>
      <c r="AC48" s="237"/>
      <c r="AD48" s="237"/>
      <c r="AE48" s="237"/>
      <c r="AF48" s="237"/>
      <c r="AG48" s="237"/>
      <c r="AH48" s="237"/>
      <c r="AI48" s="237"/>
      <c r="AJ48" s="237"/>
      <c r="AK48" s="237"/>
      <c r="AL48" s="237"/>
      <c r="AM48" s="237"/>
      <c r="AN48" s="237"/>
      <c r="AO48" s="237"/>
      <c r="AP48" s="237"/>
      <c r="AQ48" s="237"/>
      <c r="AR48" s="237"/>
      <c r="AS48" s="237"/>
      <c r="AT48" s="237"/>
      <c r="AU48" s="237"/>
      <c r="AV48" s="237"/>
      <c r="AW48" s="237"/>
      <c r="AX48" s="237"/>
      <c r="AY48" s="237"/>
      <c r="AZ48" s="237"/>
      <c r="BA48" s="237"/>
      <c r="BB48" s="237"/>
      <c r="BC48" s="237"/>
      <c r="BD48" s="237"/>
      <c r="BE48" s="237"/>
      <c r="BF48" s="237"/>
      <c r="BG48" s="237"/>
      <c r="BH48" s="237"/>
      <c r="BI48" s="237"/>
      <c r="BJ48" s="237"/>
      <c r="BK48" s="237"/>
      <c r="BL48" s="237"/>
      <c r="BM48" s="73"/>
      <c r="BN48" s="73"/>
      <c r="BO48" s="73"/>
    </row>
    <row r="49" spans="1:67" outlineLevel="1">
      <c r="A49" s="172"/>
      <c r="B49" s="172"/>
      <c r="C49" s="172"/>
      <c r="D49" s="172"/>
      <c r="E49" s="900" t="str">
        <f>Asset9</f>
        <v>Supervisory cables</v>
      </c>
      <c r="F49" s="901"/>
      <c r="G49" s="840">
        <v>0</v>
      </c>
      <c r="H49" s="841">
        <v>0</v>
      </c>
      <c r="I49" s="841">
        <v>0</v>
      </c>
      <c r="J49" s="841">
        <v>0</v>
      </c>
      <c r="K49" s="841">
        <v>0</v>
      </c>
      <c r="L49" s="101"/>
      <c r="M49" s="101"/>
      <c r="N49" s="101"/>
      <c r="O49" s="101"/>
      <c r="P49" s="101"/>
      <c r="Q49" s="40"/>
      <c r="R49" s="40"/>
      <c r="S49" s="40"/>
      <c r="T49" s="40"/>
      <c r="U49" s="40"/>
      <c r="V49" s="40"/>
      <c r="W49" s="17"/>
      <c r="X49" s="17"/>
      <c r="Y49" s="17"/>
      <c r="Z49" s="237"/>
      <c r="AA49" s="237"/>
      <c r="AB49" s="237"/>
      <c r="AC49" s="237"/>
      <c r="AD49" s="237"/>
      <c r="AE49" s="237"/>
      <c r="AF49" s="237"/>
      <c r="AG49" s="237"/>
      <c r="AH49" s="237"/>
      <c r="AI49" s="237"/>
      <c r="AJ49" s="237"/>
      <c r="AK49" s="237"/>
      <c r="AL49" s="237"/>
      <c r="AM49" s="237"/>
      <c r="AN49" s="237"/>
      <c r="AO49" s="237"/>
      <c r="AP49" s="237"/>
      <c r="AQ49" s="237"/>
      <c r="AR49" s="237"/>
      <c r="AS49" s="237"/>
      <c r="AT49" s="237"/>
      <c r="AU49" s="237"/>
      <c r="AV49" s="237"/>
      <c r="AW49" s="237"/>
      <c r="AX49" s="237"/>
      <c r="AY49" s="237"/>
      <c r="AZ49" s="237"/>
      <c r="BA49" s="237"/>
      <c r="BB49" s="237"/>
      <c r="BC49" s="237"/>
      <c r="BD49" s="237"/>
      <c r="BE49" s="237"/>
      <c r="BF49" s="237"/>
      <c r="BG49" s="237"/>
      <c r="BH49" s="237"/>
      <c r="BI49" s="237"/>
      <c r="BJ49" s="237"/>
      <c r="BK49" s="237"/>
      <c r="BL49" s="237"/>
      <c r="BM49" s="73"/>
      <c r="BN49" s="73"/>
      <c r="BO49" s="73"/>
    </row>
    <row r="50" spans="1:67" outlineLevel="1">
      <c r="A50" s="172"/>
      <c r="B50" s="172"/>
      <c r="C50" s="172"/>
      <c r="D50" s="172"/>
      <c r="E50" s="900" t="str">
        <f>Asset10</f>
        <v>Old SWER ACRs</v>
      </c>
      <c r="F50" s="901"/>
      <c r="G50" s="840">
        <v>0</v>
      </c>
      <c r="H50" s="841">
        <v>0</v>
      </c>
      <c r="I50" s="841">
        <v>0</v>
      </c>
      <c r="J50" s="841">
        <v>0</v>
      </c>
      <c r="K50" s="841">
        <v>0</v>
      </c>
      <c r="L50" s="101"/>
      <c r="M50" s="101"/>
      <c r="N50" s="101"/>
      <c r="O50" s="101"/>
      <c r="P50" s="101"/>
      <c r="Q50" s="40"/>
      <c r="R50" s="40"/>
      <c r="S50" s="40"/>
      <c r="T50" s="40"/>
      <c r="U50" s="40"/>
      <c r="V50" s="40"/>
      <c r="W50" s="17"/>
      <c r="X50" s="17"/>
      <c r="Y50" s="17"/>
      <c r="Z50" s="237"/>
      <c r="AA50" s="237"/>
      <c r="AB50" s="237"/>
      <c r="AC50" s="237"/>
      <c r="AD50" s="237"/>
      <c r="AE50" s="237"/>
      <c r="AF50" s="237"/>
      <c r="AG50" s="237"/>
      <c r="AH50" s="237"/>
      <c r="AI50" s="237"/>
      <c r="AJ50" s="237"/>
      <c r="AK50" s="237"/>
      <c r="AL50" s="237"/>
      <c r="AM50" s="237"/>
      <c r="AN50" s="237"/>
      <c r="AO50" s="237"/>
      <c r="AP50" s="237"/>
      <c r="AQ50" s="237"/>
      <c r="AR50" s="237"/>
      <c r="AS50" s="237"/>
      <c r="AT50" s="237"/>
      <c r="AU50" s="237"/>
      <c r="AV50" s="237"/>
      <c r="AW50" s="237"/>
      <c r="AX50" s="237"/>
      <c r="AY50" s="237"/>
      <c r="AZ50" s="237"/>
      <c r="BA50" s="237"/>
      <c r="BB50" s="237"/>
      <c r="BC50" s="237"/>
      <c r="BD50" s="237"/>
      <c r="BE50" s="237"/>
      <c r="BF50" s="237"/>
      <c r="BG50" s="237"/>
      <c r="BH50" s="237"/>
      <c r="BI50" s="237"/>
      <c r="BJ50" s="237"/>
      <c r="BK50" s="237"/>
      <c r="BL50" s="237"/>
      <c r="BM50" s="73"/>
      <c r="BN50" s="73"/>
      <c r="BO50" s="73"/>
    </row>
    <row r="51" spans="1:67" outlineLevel="1">
      <c r="A51" s="172"/>
      <c r="B51" s="172"/>
      <c r="C51" s="172"/>
      <c r="D51" s="172"/>
      <c r="E51" s="900" t="str">
        <f>Asset11</f>
        <v>Land</v>
      </c>
      <c r="F51" s="901"/>
      <c r="G51" s="839">
        <v>6.8474065442303819E-2</v>
      </c>
      <c r="H51" s="839">
        <v>0.18442121531309255</v>
      </c>
      <c r="I51" s="839">
        <v>0.23590643129963162</v>
      </c>
      <c r="J51" s="839">
        <v>0.21643081966767955</v>
      </c>
      <c r="K51" s="839">
        <v>0.29611646530268765</v>
      </c>
      <c r="L51" s="101"/>
      <c r="M51" s="101"/>
      <c r="N51" s="101"/>
      <c r="O51" s="101"/>
      <c r="P51" s="101"/>
      <c r="Q51" s="40"/>
      <c r="R51" s="40"/>
      <c r="S51" s="40"/>
      <c r="T51" s="40"/>
      <c r="U51" s="40"/>
      <c r="V51" s="40"/>
      <c r="W51" s="17"/>
      <c r="X51" s="17"/>
      <c r="Y51" s="17"/>
      <c r="Z51" s="237"/>
      <c r="AA51" s="237"/>
      <c r="AB51" s="237"/>
      <c r="AC51" s="237"/>
      <c r="AD51" s="237"/>
      <c r="AE51" s="237"/>
      <c r="AF51" s="237"/>
      <c r="AG51" s="237"/>
      <c r="AH51" s="237"/>
      <c r="AI51" s="237"/>
      <c r="AJ51" s="237"/>
      <c r="AK51" s="237"/>
      <c r="AL51" s="237"/>
      <c r="AM51" s="237"/>
      <c r="AN51" s="237"/>
      <c r="AO51" s="237"/>
      <c r="AP51" s="237"/>
      <c r="AQ51" s="237"/>
      <c r="AR51" s="237"/>
      <c r="AS51" s="237"/>
      <c r="AT51" s="237"/>
      <c r="AU51" s="237"/>
      <c r="AV51" s="237"/>
      <c r="AW51" s="237"/>
      <c r="AX51" s="237"/>
      <c r="AY51" s="237"/>
      <c r="AZ51" s="237"/>
      <c r="BA51" s="237"/>
      <c r="BB51" s="237"/>
      <c r="BC51" s="237"/>
      <c r="BD51" s="237"/>
      <c r="BE51" s="237"/>
      <c r="BF51" s="237"/>
      <c r="BG51" s="237"/>
      <c r="BH51" s="237"/>
      <c r="BI51" s="237"/>
      <c r="BJ51" s="237"/>
      <c r="BK51" s="237"/>
      <c r="BL51" s="237"/>
      <c r="BM51" s="73"/>
      <c r="BN51" s="73"/>
      <c r="BO51" s="73"/>
    </row>
    <row r="52" spans="1:67" outlineLevel="1">
      <c r="A52" s="172"/>
      <c r="B52" s="172"/>
      <c r="C52" s="172"/>
      <c r="D52" s="172"/>
      <c r="E52" s="900">
        <f>Asset12</f>
        <v>0</v>
      </c>
      <c r="F52" s="904"/>
      <c r="G52" s="100"/>
      <c r="H52" s="101"/>
      <c r="I52" s="101"/>
      <c r="J52" s="101"/>
      <c r="K52" s="101"/>
      <c r="L52" s="101"/>
      <c r="M52" s="101"/>
      <c r="N52" s="101"/>
      <c r="O52" s="101"/>
      <c r="P52" s="101"/>
      <c r="Q52" s="17"/>
      <c r="R52" s="811"/>
      <c r="S52" s="16"/>
      <c r="T52" s="73"/>
      <c r="U52" s="17"/>
      <c r="V52" s="17"/>
      <c r="W52" s="17"/>
      <c r="X52" s="17"/>
      <c r="Y52" s="17"/>
      <c r="Z52" s="237"/>
      <c r="AA52" s="237"/>
      <c r="AB52" s="237"/>
      <c r="AC52" s="237"/>
      <c r="AD52" s="237"/>
      <c r="AE52" s="237"/>
      <c r="AF52" s="237"/>
      <c r="AG52" s="237"/>
      <c r="AH52" s="237"/>
      <c r="AI52" s="237"/>
      <c r="AJ52" s="237"/>
      <c r="AK52" s="237"/>
      <c r="AL52" s="237"/>
      <c r="AM52" s="237"/>
      <c r="AN52" s="237"/>
      <c r="AO52" s="237"/>
      <c r="AP52" s="237"/>
      <c r="AQ52" s="237"/>
      <c r="AR52" s="237"/>
      <c r="AS52" s="237"/>
      <c r="AT52" s="237"/>
      <c r="AU52" s="237"/>
      <c r="AV52" s="237"/>
      <c r="AW52" s="237"/>
      <c r="AX52" s="237"/>
      <c r="AY52" s="237"/>
      <c r="AZ52" s="237"/>
      <c r="BA52" s="237"/>
      <c r="BB52" s="237"/>
      <c r="BC52" s="237"/>
      <c r="BD52" s="237"/>
      <c r="BE52" s="237"/>
      <c r="BF52" s="237"/>
      <c r="BG52" s="237"/>
      <c r="BH52" s="237"/>
      <c r="BI52" s="237"/>
      <c r="BJ52" s="237"/>
      <c r="BK52" s="237"/>
      <c r="BL52" s="237"/>
      <c r="BM52" s="73"/>
      <c r="BN52" s="73"/>
      <c r="BO52" s="73"/>
    </row>
    <row r="53" spans="1:67" outlineLevel="1">
      <c r="A53" s="172"/>
      <c r="B53" s="172"/>
      <c r="C53" s="172"/>
      <c r="D53" s="172"/>
      <c r="E53" s="900">
        <f>Asset13</f>
        <v>0</v>
      </c>
      <c r="F53" s="901"/>
      <c r="G53" s="100"/>
      <c r="H53" s="101"/>
      <c r="I53" s="101"/>
      <c r="J53" s="101"/>
      <c r="K53" s="101"/>
      <c r="L53" s="101"/>
      <c r="M53" s="101"/>
      <c r="N53" s="101"/>
      <c r="O53" s="101"/>
      <c r="P53" s="101"/>
      <c r="Q53" s="17"/>
      <c r="R53" s="16"/>
      <c r="S53" s="16"/>
      <c r="T53" s="73"/>
      <c r="U53" s="17"/>
      <c r="V53" s="17"/>
      <c r="W53" s="17"/>
      <c r="X53" s="17"/>
      <c r="Y53" s="17"/>
      <c r="Z53" s="237"/>
      <c r="AA53" s="237"/>
      <c r="AB53" s="237"/>
      <c r="AC53" s="237"/>
      <c r="AD53" s="237"/>
      <c r="AE53" s="237"/>
      <c r="AF53" s="237"/>
      <c r="AG53" s="237"/>
      <c r="AH53" s="237"/>
      <c r="AI53" s="237"/>
      <c r="AJ53" s="237"/>
      <c r="AK53" s="237"/>
      <c r="AL53" s="237"/>
      <c r="AM53" s="237"/>
      <c r="AN53" s="237"/>
      <c r="AO53" s="237"/>
      <c r="AP53" s="237"/>
      <c r="AQ53" s="237"/>
      <c r="AR53" s="237"/>
      <c r="AS53" s="237"/>
      <c r="AT53" s="237"/>
      <c r="AU53" s="237"/>
      <c r="AV53" s="237"/>
      <c r="AW53" s="237"/>
      <c r="AX53" s="237"/>
      <c r="AY53" s="237"/>
      <c r="AZ53" s="237"/>
      <c r="BA53" s="237"/>
      <c r="BB53" s="237"/>
      <c r="BC53" s="237"/>
      <c r="BD53" s="237"/>
      <c r="BE53" s="237"/>
      <c r="BF53" s="237"/>
      <c r="BG53" s="237"/>
      <c r="BH53" s="237"/>
      <c r="BI53" s="237"/>
      <c r="BJ53" s="237"/>
      <c r="BK53" s="237"/>
      <c r="BL53" s="237"/>
      <c r="BM53" s="73"/>
      <c r="BN53" s="73"/>
      <c r="BO53" s="73"/>
    </row>
    <row r="54" spans="1:67" outlineLevel="1">
      <c r="A54" s="172"/>
      <c r="B54" s="172"/>
      <c r="C54" s="172"/>
      <c r="D54" s="172"/>
      <c r="E54" s="900">
        <f>Asset14</f>
        <v>0</v>
      </c>
      <c r="F54" s="901"/>
      <c r="G54" s="100"/>
      <c r="H54" s="101"/>
      <c r="I54" s="101"/>
      <c r="J54" s="101"/>
      <c r="K54" s="101"/>
      <c r="L54" s="101"/>
      <c r="M54" s="101"/>
      <c r="N54" s="101"/>
      <c r="O54" s="101"/>
      <c r="P54" s="101"/>
      <c r="Q54" s="17"/>
      <c r="R54" s="16"/>
      <c r="S54" s="16"/>
      <c r="T54" s="73"/>
      <c r="U54" s="17"/>
      <c r="V54" s="17"/>
      <c r="W54" s="17"/>
      <c r="X54" s="17"/>
      <c r="Y54" s="17"/>
      <c r="Z54" s="237"/>
      <c r="AA54" s="237"/>
      <c r="AB54" s="237"/>
      <c r="AC54" s="237"/>
      <c r="AD54" s="237"/>
      <c r="AE54" s="237"/>
      <c r="AF54" s="237"/>
      <c r="AG54" s="237"/>
      <c r="AH54" s="237"/>
      <c r="AI54" s="237"/>
      <c r="AJ54" s="237"/>
      <c r="AK54" s="237"/>
      <c r="AL54" s="237"/>
      <c r="AM54" s="237"/>
      <c r="AN54" s="237"/>
      <c r="AO54" s="237"/>
      <c r="AP54" s="237"/>
      <c r="AQ54" s="237"/>
      <c r="AR54" s="237"/>
      <c r="AS54" s="237"/>
      <c r="AT54" s="237"/>
      <c r="AU54" s="237"/>
      <c r="AV54" s="237"/>
      <c r="AW54" s="237"/>
      <c r="AX54" s="237"/>
      <c r="AY54" s="237"/>
      <c r="AZ54" s="237"/>
      <c r="BA54" s="237"/>
      <c r="BB54" s="237"/>
      <c r="BC54" s="237"/>
      <c r="BD54" s="237"/>
      <c r="BE54" s="237"/>
      <c r="BF54" s="237"/>
      <c r="BG54" s="237"/>
      <c r="BH54" s="237"/>
      <c r="BI54" s="237"/>
      <c r="BJ54" s="237"/>
      <c r="BK54" s="237"/>
      <c r="BL54" s="237"/>
      <c r="BM54" s="73"/>
      <c r="BN54" s="73"/>
      <c r="BO54" s="73"/>
    </row>
    <row r="55" spans="1:67" outlineLevel="1">
      <c r="A55" s="172"/>
      <c r="B55" s="172"/>
      <c r="C55" s="172"/>
      <c r="D55" s="172"/>
      <c r="E55" s="900">
        <f>Asset15</f>
        <v>0</v>
      </c>
      <c r="F55" s="901"/>
      <c r="G55" s="100"/>
      <c r="H55" s="101"/>
      <c r="I55" s="101"/>
      <c r="J55" s="101"/>
      <c r="K55" s="101"/>
      <c r="L55" s="101"/>
      <c r="M55" s="101"/>
      <c r="N55" s="101"/>
      <c r="O55" s="101"/>
      <c r="P55" s="101"/>
      <c r="Q55" s="17"/>
      <c r="R55" s="16"/>
      <c r="S55" s="16"/>
      <c r="T55" s="73"/>
      <c r="U55" s="17"/>
      <c r="V55" s="17"/>
      <c r="W55" s="17"/>
      <c r="X55" s="17"/>
      <c r="Y55" s="17"/>
      <c r="Z55" s="237"/>
      <c r="AA55" s="237"/>
      <c r="AB55" s="237"/>
      <c r="AC55" s="237"/>
      <c r="AD55" s="237"/>
      <c r="AE55" s="237"/>
      <c r="AF55" s="237"/>
      <c r="AG55" s="237"/>
      <c r="AH55" s="237"/>
      <c r="AI55" s="237"/>
      <c r="AJ55" s="237"/>
      <c r="AK55" s="237"/>
      <c r="AL55" s="237"/>
      <c r="AM55" s="237"/>
      <c r="AN55" s="237"/>
      <c r="AO55" s="237"/>
      <c r="AP55" s="237"/>
      <c r="AQ55" s="237"/>
      <c r="AR55" s="237"/>
      <c r="AS55" s="237"/>
      <c r="AT55" s="237"/>
      <c r="AU55" s="237"/>
      <c r="AV55" s="237"/>
      <c r="AW55" s="237"/>
      <c r="AX55" s="237"/>
      <c r="AY55" s="237"/>
      <c r="AZ55" s="237"/>
      <c r="BA55" s="237"/>
      <c r="BB55" s="237"/>
      <c r="BC55" s="237"/>
      <c r="BD55" s="237"/>
      <c r="BE55" s="237"/>
      <c r="BF55" s="237"/>
      <c r="BG55" s="237"/>
      <c r="BH55" s="237"/>
      <c r="BI55" s="237"/>
      <c r="BJ55" s="237"/>
      <c r="BK55" s="237"/>
      <c r="BL55" s="237"/>
      <c r="BM55" s="73"/>
      <c r="BN55" s="73"/>
      <c r="BO55" s="73"/>
    </row>
    <row r="56" spans="1:67" outlineLevel="1">
      <c r="A56" s="172"/>
      <c r="B56" s="172"/>
      <c r="C56" s="172"/>
      <c r="D56" s="172"/>
      <c r="E56" s="900">
        <f>Asset16</f>
        <v>0</v>
      </c>
      <c r="F56" s="901"/>
      <c r="G56" s="100"/>
      <c r="H56" s="101"/>
      <c r="I56" s="101"/>
      <c r="J56" s="101"/>
      <c r="K56" s="101"/>
      <c r="L56" s="101"/>
      <c r="M56" s="101"/>
      <c r="N56" s="101"/>
      <c r="O56" s="101"/>
      <c r="P56" s="101"/>
      <c r="Q56" s="17"/>
      <c r="R56" s="16"/>
      <c r="S56" s="16"/>
      <c r="T56" s="73"/>
      <c r="U56" s="17"/>
      <c r="V56" s="17"/>
      <c r="W56" s="17"/>
      <c r="X56" s="17"/>
      <c r="Y56" s="17"/>
      <c r="Z56" s="237"/>
      <c r="AA56" s="237"/>
      <c r="AB56" s="237"/>
      <c r="AC56" s="237"/>
      <c r="AD56" s="237"/>
      <c r="AE56" s="237"/>
      <c r="AF56" s="237"/>
      <c r="AG56" s="237"/>
      <c r="AH56" s="237"/>
      <c r="AI56" s="237"/>
      <c r="AJ56" s="237"/>
      <c r="AK56" s="237"/>
      <c r="AL56" s="237"/>
      <c r="AM56" s="237"/>
      <c r="AN56" s="237"/>
      <c r="AO56" s="237"/>
      <c r="AP56" s="237"/>
      <c r="AQ56" s="237"/>
      <c r="AR56" s="237"/>
      <c r="AS56" s="237"/>
      <c r="AT56" s="237"/>
      <c r="AU56" s="237"/>
      <c r="AV56" s="237"/>
      <c r="AW56" s="237"/>
      <c r="AX56" s="237"/>
      <c r="AY56" s="237"/>
      <c r="AZ56" s="237"/>
      <c r="BA56" s="237"/>
      <c r="BB56" s="237"/>
      <c r="BC56" s="237"/>
      <c r="BD56" s="237"/>
      <c r="BE56" s="237"/>
      <c r="BF56" s="237"/>
      <c r="BG56" s="237"/>
      <c r="BH56" s="237"/>
      <c r="BI56" s="237"/>
      <c r="BJ56" s="237"/>
      <c r="BK56" s="237"/>
      <c r="BL56" s="237"/>
      <c r="BM56" s="73"/>
      <c r="BN56" s="73"/>
      <c r="BO56" s="73"/>
    </row>
    <row r="57" spans="1:67" outlineLevel="1">
      <c r="A57" s="172"/>
      <c r="B57" s="172"/>
      <c r="C57" s="172"/>
      <c r="D57" s="172"/>
      <c r="E57" s="900">
        <f>Asset17</f>
        <v>0</v>
      </c>
      <c r="F57" s="901"/>
      <c r="G57" s="100"/>
      <c r="H57" s="101"/>
      <c r="I57" s="101"/>
      <c r="J57" s="101"/>
      <c r="K57" s="101"/>
      <c r="L57" s="101"/>
      <c r="M57" s="101"/>
      <c r="N57" s="101"/>
      <c r="O57" s="101"/>
      <c r="P57" s="101"/>
      <c r="Q57" s="17"/>
      <c r="R57" s="16"/>
      <c r="S57" s="16"/>
      <c r="T57" s="73"/>
      <c r="U57" s="17"/>
      <c r="V57" s="17"/>
      <c r="W57" s="17"/>
      <c r="X57" s="17"/>
      <c r="Y57" s="17"/>
      <c r="Z57" s="237"/>
      <c r="AA57" s="237"/>
      <c r="AB57" s="237"/>
      <c r="AC57" s="237"/>
      <c r="AD57" s="237"/>
      <c r="AE57" s="237"/>
      <c r="AF57" s="237"/>
      <c r="AG57" s="237"/>
      <c r="AH57" s="237"/>
      <c r="AI57" s="237"/>
      <c r="AJ57" s="237"/>
      <c r="AK57" s="237"/>
      <c r="AL57" s="237"/>
      <c r="AM57" s="237"/>
      <c r="AN57" s="237"/>
      <c r="AO57" s="237"/>
      <c r="AP57" s="237"/>
      <c r="AQ57" s="237"/>
      <c r="AR57" s="237"/>
      <c r="AS57" s="237"/>
      <c r="AT57" s="237"/>
      <c r="AU57" s="237"/>
      <c r="AV57" s="237"/>
      <c r="AW57" s="237"/>
      <c r="AX57" s="237"/>
      <c r="AY57" s="237"/>
      <c r="AZ57" s="237"/>
      <c r="BA57" s="237"/>
      <c r="BB57" s="237"/>
      <c r="BC57" s="237"/>
      <c r="BD57" s="237"/>
      <c r="BE57" s="237"/>
      <c r="BF57" s="237"/>
      <c r="BG57" s="237"/>
      <c r="BH57" s="237"/>
      <c r="BI57" s="237"/>
      <c r="BJ57" s="237"/>
      <c r="BK57" s="237"/>
      <c r="BL57" s="237"/>
      <c r="BM57" s="73"/>
      <c r="BN57" s="73"/>
      <c r="BO57" s="73"/>
    </row>
    <row r="58" spans="1:67" outlineLevel="1">
      <c r="A58" s="172"/>
      <c r="B58" s="172"/>
      <c r="C58" s="172"/>
      <c r="D58" s="172"/>
      <c r="E58" s="900">
        <f>Asset18</f>
        <v>0</v>
      </c>
      <c r="F58" s="901"/>
      <c r="G58" s="100"/>
      <c r="H58" s="101"/>
      <c r="I58" s="101"/>
      <c r="J58" s="101"/>
      <c r="K58" s="101"/>
      <c r="L58" s="101"/>
      <c r="M58" s="101"/>
      <c r="N58" s="101"/>
      <c r="O58" s="101"/>
      <c r="P58" s="101"/>
      <c r="Q58" s="17"/>
      <c r="R58" s="16"/>
      <c r="S58" s="16"/>
      <c r="T58" s="73"/>
      <c r="U58" s="17"/>
      <c r="V58" s="17"/>
      <c r="W58" s="17"/>
      <c r="X58" s="17"/>
      <c r="Y58" s="17"/>
      <c r="Z58" s="237"/>
      <c r="AA58" s="237"/>
      <c r="AB58" s="237"/>
      <c r="AC58" s="237"/>
      <c r="AD58" s="237"/>
      <c r="AE58" s="237"/>
      <c r="AF58" s="237"/>
      <c r="AG58" s="237"/>
      <c r="AH58" s="237"/>
      <c r="AI58" s="237"/>
      <c r="AJ58" s="237"/>
      <c r="AK58" s="237"/>
      <c r="AL58" s="237"/>
      <c r="AM58" s="237"/>
      <c r="AN58" s="237"/>
      <c r="AO58" s="237"/>
      <c r="AP58" s="237"/>
      <c r="AQ58" s="237"/>
      <c r="AR58" s="237"/>
      <c r="AS58" s="237"/>
      <c r="AT58" s="237"/>
      <c r="AU58" s="237"/>
      <c r="AV58" s="237"/>
      <c r="AW58" s="237"/>
      <c r="AX58" s="237"/>
      <c r="AY58" s="237"/>
      <c r="AZ58" s="237"/>
      <c r="BA58" s="237"/>
      <c r="BB58" s="237"/>
      <c r="BC58" s="237"/>
      <c r="BD58" s="237"/>
      <c r="BE58" s="237"/>
      <c r="BF58" s="237"/>
      <c r="BG58" s="237"/>
      <c r="BH58" s="237"/>
      <c r="BI58" s="237"/>
      <c r="BJ58" s="237"/>
      <c r="BK58" s="237"/>
      <c r="BL58" s="237"/>
      <c r="BM58" s="73"/>
      <c r="BN58" s="73"/>
      <c r="BO58" s="73"/>
    </row>
    <row r="59" spans="1:67" outlineLevel="1">
      <c r="A59" s="172"/>
      <c r="B59" s="172"/>
      <c r="C59" s="172"/>
      <c r="D59" s="172"/>
      <c r="E59" s="900">
        <f>Asset19</f>
        <v>0</v>
      </c>
      <c r="F59" s="901"/>
      <c r="G59" s="100"/>
      <c r="H59" s="101"/>
      <c r="I59" s="101"/>
      <c r="J59" s="101"/>
      <c r="K59" s="101"/>
      <c r="L59" s="101"/>
      <c r="M59" s="101"/>
      <c r="N59" s="101"/>
      <c r="O59" s="101"/>
      <c r="P59" s="101"/>
      <c r="Q59" s="17"/>
      <c r="R59" s="16"/>
      <c r="S59" s="16"/>
      <c r="T59" s="73"/>
      <c r="U59" s="17"/>
      <c r="V59" s="17"/>
      <c r="W59" s="17"/>
      <c r="X59" s="17"/>
      <c r="Y59" s="17"/>
      <c r="Z59" s="237"/>
      <c r="AA59" s="237"/>
      <c r="AB59" s="237"/>
      <c r="AC59" s="237"/>
      <c r="AD59" s="237"/>
      <c r="AE59" s="237"/>
      <c r="AF59" s="237"/>
      <c r="AG59" s="237"/>
      <c r="AH59" s="237"/>
      <c r="AI59" s="237"/>
      <c r="AJ59" s="237"/>
      <c r="AK59" s="237"/>
      <c r="AL59" s="237"/>
      <c r="AM59" s="237"/>
      <c r="AN59" s="237"/>
      <c r="AO59" s="237"/>
      <c r="AP59" s="237"/>
      <c r="AQ59" s="237"/>
      <c r="AR59" s="237"/>
      <c r="AS59" s="237"/>
      <c r="AT59" s="237"/>
      <c r="AU59" s="237"/>
      <c r="AV59" s="237"/>
      <c r="AW59" s="237"/>
      <c r="AX59" s="237"/>
      <c r="AY59" s="237"/>
      <c r="AZ59" s="237"/>
      <c r="BA59" s="237"/>
      <c r="BB59" s="237"/>
      <c r="BC59" s="237"/>
      <c r="BD59" s="237"/>
      <c r="BE59" s="237"/>
      <c r="BF59" s="237"/>
      <c r="BG59" s="237"/>
      <c r="BH59" s="237"/>
      <c r="BI59" s="237"/>
      <c r="BJ59" s="237"/>
      <c r="BK59" s="237"/>
      <c r="BL59" s="237"/>
      <c r="BM59" s="73"/>
      <c r="BN59" s="73"/>
      <c r="BO59" s="73"/>
    </row>
    <row r="60" spans="1:67" outlineLevel="1">
      <c r="A60" s="20"/>
      <c r="B60" s="20"/>
      <c r="C60" s="20"/>
      <c r="D60" s="20"/>
      <c r="E60" s="900">
        <f>Asset20</f>
        <v>0</v>
      </c>
      <c r="F60" s="901"/>
      <c r="G60" s="100"/>
      <c r="H60" s="101"/>
      <c r="I60" s="101"/>
      <c r="J60" s="101"/>
      <c r="K60" s="101"/>
      <c r="L60" s="101"/>
      <c r="M60" s="101"/>
      <c r="N60" s="101"/>
      <c r="O60" s="101"/>
      <c r="P60" s="101"/>
      <c r="Q60" s="17"/>
      <c r="R60" s="16"/>
      <c r="S60" s="16"/>
      <c r="T60" s="73"/>
      <c r="U60" s="17"/>
      <c r="V60" s="17"/>
      <c r="W60" s="17"/>
      <c r="X60" s="17"/>
      <c r="Y60" s="17"/>
      <c r="Z60" s="237"/>
      <c r="AA60" s="237"/>
      <c r="AB60" s="237"/>
      <c r="AC60" s="237"/>
      <c r="AD60" s="237"/>
      <c r="AE60" s="237"/>
      <c r="AF60" s="237"/>
      <c r="AG60" s="237"/>
      <c r="AH60" s="237"/>
      <c r="AI60" s="237"/>
      <c r="AJ60" s="237"/>
      <c r="AK60" s="237"/>
      <c r="AL60" s="237"/>
      <c r="AM60" s="237"/>
      <c r="AN60" s="237"/>
      <c r="AO60" s="237"/>
      <c r="AP60" s="237"/>
      <c r="AQ60" s="237"/>
      <c r="AR60" s="237"/>
      <c r="AS60" s="237"/>
      <c r="AT60" s="237"/>
      <c r="AU60" s="237"/>
      <c r="AV60" s="237"/>
      <c r="AW60" s="237"/>
      <c r="AX60" s="237"/>
      <c r="AY60" s="237"/>
      <c r="AZ60" s="237"/>
      <c r="BA60" s="237"/>
      <c r="BB60" s="237"/>
      <c r="BC60" s="237"/>
      <c r="BD60" s="237"/>
      <c r="BE60" s="237"/>
      <c r="BF60" s="237"/>
      <c r="BG60" s="237"/>
      <c r="BH60" s="237"/>
      <c r="BI60" s="237"/>
      <c r="BJ60" s="237"/>
      <c r="BK60" s="237"/>
      <c r="BL60" s="237"/>
      <c r="BM60" s="73"/>
      <c r="BN60" s="73"/>
      <c r="BO60" s="73"/>
    </row>
    <row r="61" spans="1:67" outlineLevel="1">
      <c r="A61" s="20"/>
      <c r="B61" s="20"/>
      <c r="C61" s="20"/>
      <c r="D61" s="20"/>
      <c r="E61" s="900">
        <f>Asset21</f>
        <v>0</v>
      </c>
      <c r="F61" s="901"/>
      <c r="G61" s="100"/>
      <c r="H61" s="101"/>
      <c r="I61" s="101"/>
      <c r="J61" s="101"/>
      <c r="K61" s="101"/>
      <c r="L61" s="101"/>
      <c r="M61" s="101"/>
      <c r="N61" s="101"/>
      <c r="O61" s="101"/>
      <c r="P61" s="101"/>
      <c r="Q61" s="17"/>
      <c r="R61" s="16"/>
      <c r="S61" s="16"/>
      <c r="T61" s="73"/>
      <c r="U61" s="17"/>
      <c r="V61" s="17"/>
      <c r="W61" s="17"/>
      <c r="X61" s="17"/>
      <c r="Y61" s="17"/>
      <c r="Z61" s="237"/>
      <c r="AA61" s="237"/>
      <c r="AB61" s="237"/>
      <c r="AC61" s="237"/>
      <c r="AD61" s="237"/>
      <c r="AE61" s="237"/>
      <c r="AF61" s="237"/>
      <c r="AG61" s="237"/>
      <c r="AH61" s="237"/>
      <c r="AI61" s="237"/>
      <c r="AJ61" s="237"/>
      <c r="AK61" s="237"/>
      <c r="AL61" s="237"/>
      <c r="AM61" s="237"/>
      <c r="AN61" s="237"/>
      <c r="AO61" s="237"/>
      <c r="AP61" s="237"/>
      <c r="AQ61" s="237"/>
      <c r="AR61" s="237"/>
      <c r="AS61" s="237"/>
      <c r="AT61" s="237"/>
      <c r="AU61" s="237"/>
      <c r="AV61" s="237"/>
      <c r="AW61" s="237"/>
      <c r="AX61" s="237"/>
      <c r="AY61" s="237"/>
      <c r="AZ61" s="237"/>
      <c r="BA61" s="237"/>
      <c r="BB61" s="237"/>
      <c r="BC61" s="237"/>
      <c r="BD61" s="237"/>
      <c r="BE61" s="237"/>
      <c r="BF61" s="237"/>
      <c r="BG61" s="237"/>
      <c r="BH61" s="237"/>
      <c r="BI61" s="237"/>
      <c r="BJ61" s="237"/>
      <c r="BK61" s="237"/>
      <c r="BL61" s="237"/>
      <c r="BM61" s="73"/>
      <c r="BN61" s="73"/>
      <c r="BO61" s="73"/>
    </row>
    <row r="62" spans="1:67" outlineLevel="1">
      <c r="A62" s="172"/>
      <c r="B62" s="172"/>
      <c r="C62" s="172"/>
      <c r="D62" s="172"/>
      <c r="E62" s="900">
        <f>Asset22</f>
        <v>0</v>
      </c>
      <c r="F62" s="901"/>
      <c r="G62" s="100"/>
      <c r="H62" s="101"/>
      <c r="I62" s="101"/>
      <c r="J62" s="101"/>
      <c r="K62" s="101"/>
      <c r="L62" s="101"/>
      <c r="M62" s="101"/>
      <c r="N62" s="101"/>
      <c r="O62" s="101"/>
      <c r="P62" s="101"/>
      <c r="Q62" s="17"/>
      <c r="R62" s="16"/>
      <c r="S62" s="16"/>
      <c r="T62" s="73"/>
      <c r="U62" s="17"/>
      <c r="V62" s="17"/>
      <c r="W62" s="17"/>
      <c r="X62" s="17"/>
      <c r="Y62" s="17"/>
      <c r="Z62" s="237"/>
      <c r="AA62" s="237"/>
      <c r="AB62" s="237"/>
      <c r="AC62" s="237"/>
      <c r="AD62" s="237"/>
      <c r="AE62" s="237"/>
      <c r="AF62" s="237"/>
      <c r="AG62" s="237"/>
      <c r="AH62" s="237"/>
      <c r="AI62" s="237"/>
      <c r="AJ62" s="237"/>
      <c r="AK62" s="237"/>
      <c r="AL62" s="237"/>
      <c r="AM62" s="237"/>
      <c r="AN62" s="237"/>
      <c r="AO62" s="237"/>
      <c r="AP62" s="237"/>
      <c r="AQ62" s="237"/>
      <c r="AR62" s="237"/>
      <c r="AS62" s="237"/>
      <c r="AT62" s="237"/>
      <c r="AU62" s="237"/>
      <c r="AV62" s="237"/>
      <c r="AW62" s="237"/>
      <c r="AX62" s="237"/>
      <c r="AY62" s="237"/>
      <c r="AZ62" s="237"/>
      <c r="BA62" s="237"/>
      <c r="BB62" s="237"/>
      <c r="BC62" s="237"/>
      <c r="BD62" s="237"/>
      <c r="BE62" s="237"/>
      <c r="BF62" s="237"/>
      <c r="BG62" s="237"/>
      <c r="BH62" s="237"/>
      <c r="BI62" s="237"/>
      <c r="BJ62" s="237"/>
      <c r="BK62" s="237"/>
      <c r="BL62" s="237"/>
      <c r="BM62" s="73"/>
      <c r="BN62" s="73"/>
      <c r="BO62" s="73"/>
    </row>
    <row r="63" spans="1:67" outlineLevel="1">
      <c r="A63" s="20"/>
      <c r="B63" s="20"/>
      <c r="C63" s="20"/>
      <c r="D63" s="20"/>
      <c r="E63" s="900">
        <f>Asset23</f>
        <v>0</v>
      </c>
      <c r="F63" s="901"/>
      <c r="G63" s="100"/>
      <c r="H63" s="101"/>
      <c r="I63" s="101"/>
      <c r="J63" s="101"/>
      <c r="K63" s="101"/>
      <c r="L63" s="101"/>
      <c r="M63" s="101"/>
      <c r="N63" s="101"/>
      <c r="O63" s="101"/>
      <c r="P63" s="101"/>
      <c r="Q63" s="17"/>
      <c r="R63" s="16"/>
      <c r="S63" s="16"/>
      <c r="T63" s="73"/>
      <c r="U63" s="17"/>
      <c r="V63" s="17"/>
      <c r="W63" s="17"/>
      <c r="X63" s="17"/>
      <c r="Y63" s="17"/>
      <c r="Z63" s="237"/>
      <c r="AA63" s="237"/>
      <c r="AB63" s="237"/>
      <c r="AC63" s="237"/>
      <c r="AD63" s="237"/>
      <c r="AE63" s="237"/>
      <c r="AF63" s="237"/>
      <c r="AG63" s="237"/>
      <c r="AH63" s="237"/>
      <c r="AI63" s="237"/>
      <c r="AJ63" s="237"/>
      <c r="AK63" s="237"/>
      <c r="AL63" s="237"/>
      <c r="AM63" s="237"/>
      <c r="AN63" s="237"/>
      <c r="AO63" s="237"/>
      <c r="AP63" s="237"/>
      <c r="AQ63" s="237"/>
      <c r="AR63" s="237"/>
      <c r="AS63" s="237"/>
      <c r="AT63" s="237"/>
      <c r="AU63" s="237"/>
      <c r="AV63" s="237"/>
      <c r="AW63" s="237"/>
      <c r="AX63" s="237"/>
      <c r="AY63" s="237"/>
      <c r="AZ63" s="237"/>
      <c r="BA63" s="237"/>
      <c r="BB63" s="237"/>
      <c r="BC63" s="237"/>
      <c r="BD63" s="237"/>
      <c r="BE63" s="237"/>
      <c r="BF63" s="237"/>
      <c r="BG63" s="237"/>
      <c r="BH63" s="237"/>
      <c r="BI63" s="237"/>
      <c r="BJ63" s="237"/>
      <c r="BK63" s="237"/>
      <c r="BL63" s="237"/>
      <c r="BM63" s="73"/>
      <c r="BN63" s="73"/>
      <c r="BO63" s="73"/>
    </row>
    <row r="64" spans="1:67" outlineLevel="1">
      <c r="A64" s="20"/>
      <c r="B64" s="20"/>
      <c r="C64" s="20"/>
      <c r="D64" s="20"/>
      <c r="E64" s="900">
        <f>Asset24</f>
        <v>0</v>
      </c>
      <c r="F64" s="901"/>
      <c r="G64" s="100"/>
      <c r="H64" s="101"/>
      <c r="I64" s="101"/>
      <c r="J64" s="101"/>
      <c r="K64" s="101"/>
      <c r="L64" s="101"/>
      <c r="M64" s="101"/>
      <c r="N64" s="101"/>
      <c r="O64" s="101"/>
      <c r="P64" s="101"/>
      <c r="Q64" s="17"/>
      <c r="R64" s="16"/>
      <c r="S64" s="16"/>
      <c r="T64" s="73"/>
      <c r="U64" s="17"/>
      <c r="V64" s="17"/>
      <c r="W64" s="17"/>
      <c r="X64" s="17"/>
      <c r="Y64" s="17"/>
      <c r="Z64" s="237"/>
      <c r="AA64" s="237"/>
      <c r="AB64" s="237"/>
      <c r="AC64" s="237"/>
      <c r="AD64" s="237"/>
      <c r="AE64" s="237"/>
      <c r="AF64" s="237"/>
      <c r="AG64" s="237"/>
      <c r="AH64" s="237"/>
      <c r="AI64" s="237"/>
      <c r="AJ64" s="237"/>
      <c r="AK64" s="237"/>
      <c r="AL64" s="237"/>
      <c r="AM64" s="237"/>
      <c r="AN64" s="237"/>
      <c r="AO64" s="237"/>
      <c r="AP64" s="237"/>
      <c r="AQ64" s="237"/>
      <c r="AR64" s="237"/>
      <c r="AS64" s="237"/>
      <c r="AT64" s="237"/>
      <c r="AU64" s="237"/>
      <c r="AV64" s="237"/>
      <c r="AW64" s="237"/>
      <c r="AX64" s="237"/>
      <c r="AY64" s="237"/>
      <c r="AZ64" s="237"/>
      <c r="BA64" s="237"/>
      <c r="BB64" s="237"/>
      <c r="BC64" s="237"/>
      <c r="BD64" s="237"/>
      <c r="BE64" s="237"/>
      <c r="BF64" s="237"/>
      <c r="BG64" s="237"/>
      <c r="BH64" s="237"/>
      <c r="BI64" s="237"/>
      <c r="BJ64" s="237"/>
      <c r="BK64" s="237"/>
      <c r="BL64" s="237"/>
      <c r="BM64" s="73"/>
      <c r="BN64" s="73"/>
      <c r="BO64" s="73"/>
    </row>
    <row r="65" spans="1:67" outlineLevel="1">
      <c r="A65" s="172"/>
      <c r="B65" s="172"/>
      <c r="C65" s="172"/>
      <c r="D65" s="172"/>
      <c r="E65" s="900">
        <f>Asset25</f>
        <v>0</v>
      </c>
      <c r="F65" s="901"/>
      <c r="G65" s="100"/>
      <c r="H65" s="101"/>
      <c r="I65" s="101"/>
      <c r="J65" s="101"/>
      <c r="K65" s="101"/>
      <c r="L65" s="101"/>
      <c r="M65" s="101"/>
      <c r="N65" s="101"/>
      <c r="O65" s="101"/>
      <c r="P65" s="101"/>
      <c r="Q65" s="17"/>
      <c r="R65" s="16"/>
      <c r="S65" s="16"/>
      <c r="T65" s="73"/>
      <c r="U65" s="17"/>
      <c r="V65" s="17"/>
      <c r="W65" s="17"/>
      <c r="X65" s="17"/>
      <c r="Y65" s="17"/>
      <c r="Z65" s="237"/>
      <c r="AA65" s="237"/>
      <c r="AB65" s="237"/>
      <c r="AC65" s="237"/>
      <c r="AD65" s="237"/>
      <c r="AE65" s="237"/>
      <c r="AF65" s="237"/>
      <c r="AG65" s="237"/>
      <c r="AH65" s="237"/>
      <c r="AI65" s="237"/>
      <c r="AJ65" s="237"/>
      <c r="AK65" s="237"/>
      <c r="AL65" s="237"/>
      <c r="AM65" s="237"/>
      <c r="AN65" s="237"/>
      <c r="AO65" s="237"/>
      <c r="AP65" s="237"/>
      <c r="AQ65" s="237"/>
      <c r="AR65" s="237"/>
      <c r="AS65" s="237"/>
      <c r="AT65" s="237"/>
      <c r="AU65" s="237"/>
      <c r="AV65" s="237"/>
      <c r="AW65" s="237"/>
      <c r="AX65" s="237"/>
      <c r="AY65" s="237"/>
      <c r="AZ65" s="237"/>
      <c r="BA65" s="237"/>
      <c r="BB65" s="237"/>
      <c r="BC65" s="237"/>
      <c r="BD65" s="237"/>
      <c r="BE65" s="237"/>
      <c r="BF65" s="237"/>
      <c r="BG65" s="237"/>
      <c r="BH65" s="237"/>
      <c r="BI65" s="237"/>
      <c r="BJ65" s="237"/>
      <c r="BK65" s="237"/>
      <c r="BL65" s="237"/>
      <c r="BM65" s="73"/>
      <c r="BN65" s="73"/>
      <c r="BO65" s="73"/>
    </row>
    <row r="66" spans="1:67" outlineLevel="1">
      <c r="A66" s="20"/>
      <c r="B66" s="20"/>
      <c r="C66" s="20"/>
      <c r="D66" s="20"/>
      <c r="E66" s="900">
        <f>Asset26</f>
        <v>0</v>
      </c>
      <c r="F66" s="901"/>
      <c r="G66" s="100"/>
      <c r="H66" s="101"/>
      <c r="I66" s="101"/>
      <c r="J66" s="101"/>
      <c r="K66" s="101"/>
      <c r="L66" s="101"/>
      <c r="M66" s="101"/>
      <c r="N66" s="101"/>
      <c r="O66" s="101"/>
      <c r="P66" s="101"/>
      <c r="Q66" s="17"/>
      <c r="R66" s="16"/>
      <c r="S66" s="16"/>
      <c r="T66" s="73"/>
      <c r="U66" s="17"/>
      <c r="V66" s="17"/>
      <c r="W66" s="17"/>
      <c r="X66" s="17"/>
      <c r="Y66" s="17"/>
      <c r="Z66" s="237"/>
      <c r="AA66" s="237"/>
      <c r="AB66" s="237"/>
      <c r="AC66" s="237"/>
      <c r="AD66" s="237"/>
      <c r="AE66" s="237"/>
      <c r="AF66" s="237"/>
      <c r="AG66" s="237"/>
      <c r="AH66" s="237"/>
      <c r="AI66" s="237"/>
      <c r="AJ66" s="237"/>
      <c r="AK66" s="237"/>
      <c r="AL66" s="237"/>
      <c r="AM66" s="237"/>
      <c r="AN66" s="237"/>
      <c r="AO66" s="237"/>
      <c r="AP66" s="237"/>
      <c r="AQ66" s="237"/>
      <c r="AR66" s="237"/>
      <c r="AS66" s="237"/>
      <c r="AT66" s="237"/>
      <c r="AU66" s="237"/>
      <c r="AV66" s="237"/>
      <c r="AW66" s="237"/>
      <c r="AX66" s="237"/>
      <c r="AY66" s="237"/>
      <c r="AZ66" s="237"/>
      <c r="BA66" s="237"/>
      <c r="BB66" s="237"/>
      <c r="BC66" s="237"/>
      <c r="BD66" s="237"/>
      <c r="BE66" s="237"/>
      <c r="BF66" s="237"/>
      <c r="BG66" s="237"/>
      <c r="BH66" s="237"/>
      <c r="BI66" s="237"/>
      <c r="BJ66" s="237"/>
      <c r="BK66" s="237"/>
      <c r="BL66" s="237"/>
      <c r="BM66" s="73"/>
      <c r="BN66" s="73"/>
      <c r="BO66" s="73"/>
    </row>
    <row r="67" spans="1:67" outlineLevel="1">
      <c r="A67" s="20"/>
      <c r="B67" s="20"/>
      <c r="C67" s="20"/>
      <c r="D67" s="20"/>
      <c r="E67" s="900">
        <f>Asset27</f>
        <v>0</v>
      </c>
      <c r="F67" s="901"/>
      <c r="G67" s="100"/>
      <c r="H67" s="101"/>
      <c r="I67" s="101"/>
      <c r="J67" s="101"/>
      <c r="K67" s="101"/>
      <c r="L67" s="101"/>
      <c r="M67" s="101"/>
      <c r="N67" s="101"/>
      <c r="O67" s="101"/>
      <c r="P67" s="101"/>
      <c r="Q67" s="17"/>
      <c r="R67" s="16"/>
      <c r="S67" s="16"/>
      <c r="T67" s="73"/>
      <c r="U67" s="17"/>
      <c r="V67" s="17"/>
      <c r="W67" s="17"/>
      <c r="X67" s="17"/>
      <c r="Y67" s="17"/>
      <c r="Z67" s="237"/>
      <c r="AA67" s="237"/>
      <c r="AB67" s="237"/>
      <c r="AC67" s="237"/>
      <c r="AD67" s="237"/>
      <c r="AE67" s="237"/>
      <c r="AF67" s="237"/>
      <c r="AG67" s="237"/>
      <c r="AH67" s="237"/>
      <c r="AI67" s="237"/>
      <c r="AJ67" s="237"/>
      <c r="AK67" s="237"/>
      <c r="AL67" s="237"/>
      <c r="AM67" s="237"/>
      <c r="AN67" s="237"/>
      <c r="AO67" s="237"/>
      <c r="AP67" s="237"/>
      <c r="AQ67" s="237"/>
      <c r="AR67" s="237"/>
      <c r="AS67" s="237"/>
      <c r="AT67" s="237"/>
      <c r="AU67" s="237"/>
      <c r="AV67" s="237"/>
      <c r="AW67" s="237"/>
      <c r="AX67" s="237"/>
      <c r="AY67" s="237"/>
      <c r="AZ67" s="237"/>
      <c r="BA67" s="237"/>
      <c r="BB67" s="237"/>
      <c r="BC67" s="237"/>
      <c r="BD67" s="237"/>
      <c r="BE67" s="237"/>
      <c r="BF67" s="237"/>
      <c r="BG67" s="237"/>
      <c r="BH67" s="237"/>
      <c r="BI67" s="237"/>
      <c r="BJ67" s="237"/>
      <c r="BK67" s="237"/>
      <c r="BL67" s="237"/>
      <c r="BM67" s="73"/>
      <c r="BN67" s="73"/>
      <c r="BO67" s="73"/>
    </row>
    <row r="68" spans="1:67" outlineLevel="1">
      <c r="A68" s="172"/>
      <c r="B68" s="172"/>
      <c r="C68" s="172"/>
      <c r="D68" s="172"/>
      <c r="E68" s="900">
        <f>Asset28</f>
        <v>0</v>
      </c>
      <c r="F68" s="901"/>
      <c r="G68" s="100"/>
      <c r="H68" s="101"/>
      <c r="I68" s="101"/>
      <c r="J68" s="101"/>
      <c r="K68" s="101"/>
      <c r="L68" s="101"/>
      <c r="M68" s="101"/>
      <c r="N68" s="101"/>
      <c r="O68" s="101"/>
      <c r="P68" s="101"/>
      <c r="Q68" s="17"/>
      <c r="R68" s="16"/>
      <c r="S68" s="16"/>
      <c r="T68" s="73"/>
      <c r="U68" s="17"/>
      <c r="V68" s="17"/>
      <c r="W68" s="17"/>
      <c r="X68" s="17"/>
      <c r="Y68" s="17"/>
      <c r="Z68" s="237"/>
      <c r="AA68" s="237"/>
      <c r="AB68" s="237"/>
      <c r="AC68" s="237"/>
      <c r="AD68" s="237"/>
      <c r="AE68" s="237"/>
      <c r="AF68" s="237"/>
      <c r="AG68" s="237"/>
      <c r="AH68" s="237"/>
      <c r="AI68" s="237"/>
      <c r="AJ68" s="237"/>
      <c r="AK68" s="237"/>
      <c r="AL68" s="237"/>
      <c r="AM68" s="237"/>
      <c r="AN68" s="237"/>
      <c r="AO68" s="237"/>
      <c r="AP68" s="237"/>
      <c r="AQ68" s="237"/>
      <c r="AR68" s="237"/>
      <c r="AS68" s="237"/>
      <c r="AT68" s="237"/>
      <c r="AU68" s="237"/>
      <c r="AV68" s="237"/>
      <c r="AW68" s="237"/>
      <c r="AX68" s="237"/>
      <c r="AY68" s="237"/>
      <c r="AZ68" s="237"/>
      <c r="BA68" s="237"/>
      <c r="BB68" s="237"/>
      <c r="BC68" s="237"/>
      <c r="BD68" s="237"/>
      <c r="BE68" s="237"/>
      <c r="BF68" s="237"/>
      <c r="BG68" s="237"/>
      <c r="BH68" s="237"/>
      <c r="BI68" s="237"/>
      <c r="BJ68" s="237"/>
      <c r="BK68" s="237"/>
      <c r="BL68" s="237"/>
      <c r="BM68" s="73"/>
      <c r="BN68" s="73"/>
      <c r="BO68" s="73"/>
    </row>
    <row r="69" spans="1:67" outlineLevel="1">
      <c r="A69" s="20"/>
      <c r="B69" s="20"/>
      <c r="C69" s="20"/>
      <c r="D69" s="20"/>
      <c r="E69" s="900">
        <f>Asset29</f>
        <v>0</v>
      </c>
      <c r="F69" s="901"/>
      <c r="G69" s="100"/>
      <c r="H69" s="101"/>
      <c r="I69" s="101"/>
      <c r="J69" s="101"/>
      <c r="K69" s="101"/>
      <c r="L69" s="101"/>
      <c r="M69" s="101"/>
      <c r="N69" s="101"/>
      <c r="O69" s="101"/>
      <c r="P69" s="101"/>
      <c r="Q69" s="17"/>
      <c r="R69" s="16"/>
      <c r="S69" s="16"/>
      <c r="T69" s="73"/>
      <c r="U69" s="17"/>
      <c r="V69" s="17"/>
      <c r="W69" s="17"/>
      <c r="X69" s="17"/>
      <c r="Y69" s="17"/>
      <c r="Z69" s="237"/>
      <c r="AA69" s="237"/>
      <c r="AB69" s="237"/>
      <c r="AC69" s="237"/>
      <c r="AD69" s="237"/>
      <c r="AE69" s="237"/>
      <c r="AF69" s="237"/>
      <c r="AG69" s="237"/>
      <c r="AH69" s="237"/>
      <c r="AI69" s="237"/>
      <c r="AJ69" s="237"/>
      <c r="AK69" s="237"/>
      <c r="AL69" s="237"/>
      <c r="AM69" s="237"/>
      <c r="AN69" s="237"/>
      <c r="AO69" s="237"/>
      <c r="AP69" s="237"/>
      <c r="AQ69" s="237"/>
      <c r="AR69" s="237"/>
      <c r="AS69" s="237"/>
      <c r="AT69" s="237"/>
      <c r="AU69" s="237"/>
      <c r="AV69" s="237"/>
      <c r="AW69" s="237"/>
      <c r="AX69" s="237"/>
      <c r="AY69" s="237"/>
      <c r="AZ69" s="237"/>
      <c r="BA69" s="237"/>
      <c r="BB69" s="237"/>
      <c r="BC69" s="237"/>
      <c r="BD69" s="237"/>
      <c r="BE69" s="237"/>
      <c r="BF69" s="237"/>
      <c r="BG69" s="237"/>
      <c r="BH69" s="237"/>
      <c r="BI69" s="237"/>
      <c r="BJ69" s="237"/>
      <c r="BK69" s="237"/>
      <c r="BL69" s="237"/>
      <c r="BM69" s="73"/>
      <c r="BN69" s="73"/>
      <c r="BO69" s="73"/>
    </row>
    <row r="70" spans="1:67" outlineLevel="1">
      <c r="A70" s="20"/>
      <c r="B70" s="20"/>
      <c r="C70" s="20"/>
      <c r="D70" s="20"/>
      <c r="E70" s="900" t="str">
        <f>Asset30</f>
        <v>Equity raising costs</v>
      </c>
      <c r="F70" s="901"/>
      <c r="G70" s="824">
        <v>12.946859371083475</v>
      </c>
      <c r="H70" s="101"/>
      <c r="I70" s="101"/>
      <c r="J70" s="101"/>
      <c r="K70" s="101"/>
      <c r="L70" s="101"/>
      <c r="M70" s="101"/>
      <c r="N70" s="101"/>
      <c r="O70" s="101"/>
      <c r="P70" s="101"/>
      <c r="Q70" s="17"/>
      <c r="R70" s="16"/>
      <c r="S70" s="16"/>
      <c r="T70" s="73"/>
      <c r="U70" s="17"/>
      <c r="V70" s="17"/>
      <c r="W70" s="17"/>
      <c r="X70" s="17"/>
      <c r="Y70" s="17"/>
      <c r="Z70" s="237"/>
      <c r="AA70" s="237"/>
      <c r="AB70" s="237"/>
      <c r="AC70" s="237"/>
      <c r="AD70" s="237"/>
      <c r="AE70" s="237"/>
      <c r="AF70" s="237"/>
      <c r="AG70" s="237"/>
      <c r="AH70" s="237"/>
      <c r="AI70" s="237"/>
      <c r="AJ70" s="237"/>
      <c r="AK70" s="237"/>
      <c r="AL70" s="237"/>
      <c r="AM70" s="237"/>
      <c r="AN70" s="237"/>
      <c r="AO70" s="237"/>
      <c r="AP70" s="237"/>
      <c r="AQ70" s="237"/>
      <c r="AR70" s="237"/>
      <c r="AS70" s="237"/>
      <c r="AT70" s="237"/>
      <c r="AU70" s="237"/>
      <c r="AV70" s="237"/>
      <c r="AW70" s="237"/>
      <c r="AX70" s="237"/>
      <c r="AY70" s="237"/>
      <c r="AZ70" s="237"/>
      <c r="BA70" s="237"/>
      <c r="BB70" s="237"/>
      <c r="BC70" s="237"/>
      <c r="BD70" s="237"/>
      <c r="BE70" s="237"/>
      <c r="BF70" s="237"/>
      <c r="BG70" s="237"/>
      <c r="BH70" s="237"/>
      <c r="BI70" s="237"/>
      <c r="BJ70" s="237"/>
      <c r="BK70" s="237"/>
      <c r="BL70" s="237"/>
      <c r="BM70" s="73"/>
      <c r="BN70" s="73"/>
      <c r="BO70" s="73"/>
    </row>
    <row r="71" spans="1:67">
      <c r="A71" s="172"/>
      <c r="B71" s="172"/>
      <c r="C71" s="172"/>
      <c r="D71" s="172"/>
      <c r="E71" s="900" t="s">
        <v>83</v>
      </c>
      <c r="F71" s="900"/>
      <c r="G71" s="202">
        <f t="shared" ref="G71:P71" si="1">SUM(G41:G70)</f>
        <v>428.26901418199481</v>
      </c>
      <c r="H71" s="202">
        <f t="shared" si="1"/>
        <v>466.22809832512507</v>
      </c>
      <c r="I71" s="202">
        <f t="shared" si="1"/>
        <v>485.04785610052227</v>
      </c>
      <c r="J71" s="202">
        <f t="shared" si="1"/>
        <v>437.77717036201483</v>
      </c>
      <c r="K71" s="202">
        <f t="shared" si="1"/>
        <v>388.59630055441028</v>
      </c>
      <c r="L71" s="202">
        <f t="shared" si="1"/>
        <v>0</v>
      </c>
      <c r="M71" s="202">
        <f>SUM(M41:M70)</f>
        <v>0</v>
      </c>
      <c r="N71" s="202">
        <f t="shared" si="1"/>
        <v>0</v>
      </c>
      <c r="O71" s="202">
        <f t="shared" si="1"/>
        <v>0</v>
      </c>
      <c r="P71" s="202">
        <f t="shared" si="1"/>
        <v>0</v>
      </c>
      <c r="Q71" s="182"/>
      <c r="R71" s="16"/>
      <c r="S71" s="16"/>
      <c r="T71" s="73"/>
      <c r="U71" s="17"/>
      <c r="V71" s="17"/>
      <c r="W71" s="17"/>
      <c r="X71" s="17"/>
      <c r="Y71" s="17"/>
      <c r="Z71" s="237"/>
      <c r="AA71" s="237"/>
      <c r="AB71" s="237"/>
      <c r="AC71" s="237"/>
      <c r="AD71" s="237"/>
      <c r="AE71" s="237"/>
      <c r="AF71" s="237"/>
      <c r="AG71" s="237"/>
      <c r="AH71" s="237"/>
      <c r="AI71" s="237"/>
      <c r="AJ71" s="237"/>
      <c r="AK71" s="237"/>
      <c r="AL71" s="237"/>
      <c r="AM71" s="237"/>
      <c r="AN71" s="237"/>
      <c r="AO71" s="237"/>
      <c r="AP71" s="237"/>
      <c r="AQ71" s="237"/>
      <c r="AR71" s="237"/>
      <c r="AS71" s="237"/>
      <c r="AT71" s="237"/>
      <c r="AU71" s="237"/>
      <c r="AV71" s="237"/>
      <c r="AW71" s="237"/>
      <c r="AX71" s="237"/>
      <c r="AY71" s="237"/>
      <c r="AZ71" s="237"/>
      <c r="BA71" s="237"/>
      <c r="BB71" s="237"/>
      <c r="BC71" s="237"/>
      <c r="BD71" s="237"/>
      <c r="BE71" s="237"/>
      <c r="BF71" s="237"/>
      <c r="BG71" s="237"/>
      <c r="BH71" s="237"/>
      <c r="BI71" s="237"/>
      <c r="BJ71" s="237"/>
      <c r="BK71" s="237"/>
      <c r="BL71" s="237"/>
      <c r="BM71" s="73"/>
      <c r="BN71" s="73"/>
      <c r="BO71" s="73"/>
    </row>
    <row r="72" spans="1:67" ht="21" customHeight="1">
      <c r="A72" s="20"/>
      <c r="B72" s="20"/>
      <c r="C72" s="20"/>
      <c r="D72" s="20"/>
      <c r="E72" s="91"/>
      <c r="F72" s="91"/>
      <c r="G72" s="91"/>
      <c r="H72" s="91"/>
      <c r="I72" s="91"/>
      <c r="J72" s="91"/>
      <c r="K72" s="91"/>
      <c r="L72" s="91"/>
      <c r="M72" s="91"/>
      <c r="N72" s="91"/>
      <c r="O72" s="91"/>
      <c r="P72" s="91"/>
      <c r="Q72" s="203">
        <f ca="1">SUM(OFFSET(G71,0,0,1,$R$7))</f>
        <v>2205.9184395240673</v>
      </c>
      <c r="R72" s="16"/>
      <c r="S72" s="16"/>
      <c r="T72" s="73"/>
      <c r="U72" s="17"/>
      <c r="V72" s="17"/>
      <c r="W72" s="17"/>
      <c r="X72" s="17"/>
      <c r="Y72" s="17"/>
      <c r="Z72" s="237"/>
      <c r="AA72" s="237"/>
      <c r="AB72" s="237"/>
      <c r="AC72" s="237"/>
      <c r="AD72" s="237"/>
      <c r="AE72" s="237"/>
      <c r="AF72" s="237"/>
      <c r="AG72" s="237"/>
      <c r="AH72" s="237"/>
      <c r="AI72" s="237"/>
      <c r="AJ72" s="237"/>
      <c r="AK72" s="237"/>
      <c r="AL72" s="237"/>
      <c r="AM72" s="237"/>
      <c r="AN72" s="237"/>
      <c r="AO72" s="237"/>
      <c r="AP72" s="237"/>
      <c r="AQ72" s="237"/>
      <c r="AR72" s="237"/>
      <c r="AS72" s="237"/>
      <c r="AT72" s="237"/>
      <c r="AU72" s="237"/>
      <c r="AV72" s="237"/>
      <c r="AW72" s="237"/>
      <c r="AX72" s="237"/>
      <c r="AY72" s="237"/>
      <c r="AZ72" s="237"/>
      <c r="BA72" s="237"/>
      <c r="BB72" s="237"/>
      <c r="BC72" s="237"/>
      <c r="BD72" s="237"/>
      <c r="BE72" s="237"/>
      <c r="BF72" s="237"/>
      <c r="BG72" s="237"/>
      <c r="BH72" s="237"/>
      <c r="BI72" s="237"/>
      <c r="BJ72" s="237"/>
      <c r="BK72" s="237"/>
      <c r="BL72" s="237"/>
      <c r="BM72" s="73"/>
      <c r="BN72" s="73"/>
      <c r="BO72" s="73"/>
    </row>
    <row r="73" spans="1:67" ht="15.2" customHeight="1">
      <c r="A73" s="114"/>
      <c r="B73" s="114"/>
      <c r="C73" s="114"/>
      <c r="D73" s="114"/>
      <c r="E73" s="914" t="str">
        <f>"Forecast Asset Disposal – as incurred ($m Real "&amp;$F$241&amp;")"</f>
        <v>Forecast Asset Disposal – as incurred ($m Real 2015)</v>
      </c>
      <c r="F73" s="914"/>
      <c r="G73" s="914"/>
      <c r="H73" s="191"/>
      <c r="I73" s="191"/>
      <c r="J73" s="117"/>
      <c r="K73" s="117"/>
      <c r="L73" s="115"/>
      <c r="M73" s="115"/>
      <c r="N73" s="115"/>
      <c r="O73" s="115"/>
      <c r="P73" s="115"/>
      <c r="Q73" s="114"/>
      <c r="R73" s="115"/>
      <c r="S73" s="115"/>
      <c r="T73" s="115"/>
      <c r="U73" s="17"/>
      <c r="V73" s="17"/>
      <c r="W73" s="17"/>
      <c r="X73" s="17"/>
      <c r="Y73" s="17"/>
      <c r="Z73" s="237"/>
      <c r="AA73" s="237"/>
      <c r="AB73" s="237"/>
      <c r="AC73" s="237"/>
      <c r="AD73" s="237"/>
      <c r="AE73" s="237"/>
      <c r="AF73" s="237"/>
      <c r="AG73" s="237"/>
      <c r="AH73" s="237"/>
      <c r="AI73" s="237"/>
      <c r="AJ73" s="237"/>
      <c r="AK73" s="237"/>
      <c r="AL73" s="237"/>
      <c r="AM73" s="237"/>
      <c r="AN73" s="237"/>
      <c r="AO73" s="237"/>
      <c r="AP73" s="237"/>
      <c r="AQ73" s="237"/>
      <c r="AR73" s="237"/>
      <c r="AS73" s="237"/>
      <c r="AT73" s="237"/>
      <c r="AU73" s="237"/>
      <c r="AV73" s="237"/>
      <c r="AW73" s="237"/>
      <c r="AX73" s="237"/>
      <c r="AY73" s="237"/>
      <c r="AZ73" s="237"/>
      <c r="BA73" s="237"/>
      <c r="BB73" s="237"/>
      <c r="BC73" s="237"/>
      <c r="BD73" s="237"/>
      <c r="BE73" s="237"/>
      <c r="BF73" s="237"/>
      <c r="BG73" s="237"/>
      <c r="BH73" s="237"/>
      <c r="BI73" s="237"/>
      <c r="BJ73" s="237"/>
      <c r="BK73" s="237"/>
      <c r="BL73" s="237"/>
      <c r="BM73" s="73"/>
      <c r="BN73" s="73"/>
      <c r="BO73" s="73"/>
    </row>
    <row r="74" spans="1:67">
      <c r="A74" s="172"/>
      <c r="B74" s="172"/>
      <c r="C74" s="172"/>
      <c r="D74" s="172"/>
      <c r="E74" s="59" t="str">
        <f>E40</f>
        <v>Year</v>
      </c>
      <c r="F74" s="17"/>
      <c r="G74" s="205">
        <f>G40</f>
        <v>2016</v>
      </c>
      <c r="H74" s="205" t="str">
        <f t="shared" ref="H74:P74" si="2">H40</f>
        <v>2017</v>
      </c>
      <c r="I74" s="205" t="str">
        <f t="shared" si="2"/>
        <v>2018</v>
      </c>
      <c r="J74" s="205" t="str">
        <f t="shared" si="2"/>
        <v>2019</v>
      </c>
      <c r="K74" s="205" t="str">
        <f t="shared" si="2"/>
        <v>2020</v>
      </c>
      <c r="L74" s="205" t="str">
        <f t="shared" si="2"/>
        <v>2021</v>
      </c>
      <c r="M74" s="205" t="str">
        <f t="shared" si="2"/>
        <v>2022</v>
      </c>
      <c r="N74" s="205" t="str">
        <f t="shared" si="2"/>
        <v>2023</v>
      </c>
      <c r="O74" s="205" t="str">
        <f t="shared" si="2"/>
        <v>2024</v>
      </c>
      <c r="P74" s="205" t="str">
        <f t="shared" si="2"/>
        <v>2025</v>
      </c>
      <c r="Q74" s="17"/>
      <c r="R74" s="16"/>
      <c r="S74" s="16"/>
      <c r="T74" s="73"/>
      <c r="U74" s="17"/>
      <c r="V74" s="17"/>
      <c r="W74" s="17"/>
      <c r="X74" s="17"/>
      <c r="Y74" s="17"/>
      <c r="Z74" s="237"/>
      <c r="AA74" s="237"/>
      <c r="AB74" s="237"/>
      <c r="AC74" s="237"/>
      <c r="AD74" s="237"/>
      <c r="AE74" s="237"/>
      <c r="AF74" s="237"/>
      <c r="AG74" s="237"/>
      <c r="AH74" s="237"/>
      <c r="AI74" s="237"/>
      <c r="AJ74" s="237"/>
      <c r="AK74" s="237"/>
      <c r="AL74" s="237"/>
      <c r="AM74" s="237"/>
      <c r="AN74" s="237"/>
      <c r="AO74" s="237"/>
      <c r="AP74" s="237"/>
      <c r="AQ74" s="237"/>
      <c r="AR74" s="237"/>
      <c r="AS74" s="237"/>
      <c r="AT74" s="237"/>
      <c r="AU74" s="237"/>
      <c r="AV74" s="237"/>
      <c r="AW74" s="237"/>
      <c r="AX74" s="237"/>
      <c r="AY74" s="237"/>
      <c r="AZ74" s="237"/>
      <c r="BA74" s="237"/>
      <c r="BB74" s="237"/>
      <c r="BC74" s="237"/>
      <c r="BD74" s="237"/>
      <c r="BE74" s="237"/>
      <c r="BF74" s="237"/>
      <c r="BG74" s="237"/>
      <c r="BH74" s="237"/>
      <c r="BI74" s="237"/>
      <c r="BJ74" s="237"/>
      <c r="BK74" s="237"/>
      <c r="BL74" s="237"/>
      <c r="BM74" s="73"/>
      <c r="BN74" s="73"/>
      <c r="BO74" s="73"/>
    </row>
    <row r="75" spans="1:67" outlineLevel="1">
      <c r="A75" s="20"/>
      <c r="B75" s="20"/>
      <c r="C75" s="20"/>
      <c r="D75" s="20"/>
      <c r="E75" s="900" t="str">
        <f>Asset1</f>
        <v>Subtransmission</v>
      </c>
      <c r="F75" s="901"/>
      <c r="G75" s="826">
        <v>0</v>
      </c>
      <c r="H75" s="827">
        <v>0</v>
      </c>
      <c r="I75" s="827">
        <v>0</v>
      </c>
      <c r="J75" s="827">
        <v>0</v>
      </c>
      <c r="K75" s="827">
        <v>0</v>
      </c>
      <c r="L75" s="231"/>
      <c r="M75" s="231"/>
      <c r="N75" s="231"/>
      <c r="O75" s="231"/>
      <c r="P75" s="231"/>
      <c r="Q75" s="17"/>
      <c r="R75" s="16"/>
      <c r="S75" s="16"/>
      <c r="T75" s="73"/>
      <c r="U75" s="17"/>
      <c r="V75" s="17"/>
      <c r="W75" s="17"/>
      <c r="X75" s="17"/>
      <c r="Y75" s="17"/>
      <c r="Z75" s="237"/>
      <c r="AA75" s="237"/>
      <c r="AB75" s="237"/>
      <c r="AC75" s="237"/>
      <c r="AD75" s="237"/>
      <c r="AE75" s="237"/>
      <c r="AF75" s="237"/>
      <c r="AG75" s="237"/>
      <c r="AH75" s="237"/>
      <c r="AI75" s="237"/>
      <c r="AJ75" s="237"/>
      <c r="AK75" s="237"/>
      <c r="AL75" s="237"/>
      <c r="AM75" s="237"/>
      <c r="AN75" s="237"/>
      <c r="AO75" s="237"/>
      <c r="AP75" s="237"/>
      <c r="AQ75" s="237"/>
      <c r="AR75" s="237"/>
      <c r="AS75" s="237"/>
      <c r="AT75" s="237"/>
      <c r="AU75" s="237"/>
      <c r="AV75" s="237"/>
      <c r="AW75" s="237"/>
      <c r="AX75" s="237"/>
      <c r="AY75" s="237"/>
      <c r="AZ75" s="237"/>
      <c r="BA75" s="237"/>
      <c r="BB75" s="237"/>
      <c r="BC75" s="237"/>
      <c r="BD75" s="237"/>
      <c r="BE75" s="237"/>
      <c r="BF75" s="237"/>
      <c r="BG75" s="237"/>
      <c r="BH75" s="237"/>
      <c r="BI75" s="237"/>
      <c r="BJ75" s="237"/>
      <c r="BK75" s="237"/>
      <c r="BL75" s="237"/>
      <c r="BM75" s="73"/>
      <c r="BN75" s="73"/>
      <c r="BO75" s="73"/>
    </row>
    <row r="76" spans="1:67" outlineLevel="1">
      <c r="A76" s="20"/>
      <c r="B76" s="20"/>
      <c r="C76" s="20"/>
      <c r="D76" s="20"/>
      <c r="E76" s="900" t="str">
        <f>Asset2</f>
        <v>Distribution system assets</v>
      </c>
      <c r="F76" s="901"/>
      <c r="G76" s="824">
        <v>0</v>
      </c>
      <c r="H76" s="825">
        <v>0</v>
      </c>
      <c r="I76" s="825">
        <v>0</v>
      </c>
      <c r="J76" s="825">
        <v>0</v>
      </c>
      <c r="K76" s="825">
        <v>0</v>
      </c>
      <c r="L76" s="101"/>
      <c r="M76" s="101"/>
      <c r="N76" s="101"/>
      <c r="O76" s="101"/>
      <c r="P76" s="101"/>
      <c r="Q76" s="17"/>
      <c r="R76" s="16"/>
      <c r="S76" s="16"/>
      <c r="T76" s="73"/>
      <c r="U76" s="17"/>
      <c r="V76" s="17"/>
      <c r="W76" s="17"/>
      <c r="X76" s="17"/>
      <c r="Y76" s="1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37"/>
      <c r="BC76" s="237"/>
      <c r="BD76" s="237"/>
      <c r="BE76" s="237"/>
      <c r="BF76" s="237"/>
      <c r="BG76" s="237"/>
      <c r="BH76" s="237"/>
      <c r="BI76" s="237"/>
      <c r="BJ76" s="237"/>
      <c r="BK76" s="237"/>
      <c r="BL76" s="237"/>
      <c r="BM76" s="73"/>
      <c r="BN76" s="73"/>
      <c r="BO76" s="73"/>
    </row>
    <row r="77" spans="1:67" outlineLevel="1">
      <c r="A77" s="172"/>
      <c r="B77" s="172"/>
      <c r="C77" s="172"/>
      <c r="D77" s="172"/>
      <c r="E77" s="900" t="str">
        <f>Asset3</f>
        <v>Standard metering</v>
      </c>
      <c r="F77" s="901"/>
      <c r="G77" s="824">
        <v>0</v>
      </c>
      <c r="H77" s="825">
        <v>0</v>
      </c>
      <c r="I77" s="825">
        <v>0</v>
      </c>
      <c r="J77" s="825">
        <v>0</v>
      </c>
      <c r="K77" s="825">
        <v>0</v>
      </c>
      <c r="L77" s="101"/>
      <c r="M77" s="101"/>
      <c r="N77" s="101"/>
      <c r="O77" s="101"/>
      <c r="P77" s="101"/>
      <c r="Q77" s="17"/>
      <c r="R77" s="16"/>
      <c r="S77" s="16"/>
      <c r="T77" s="73"/>
      <c r="U77" s="17"/>
      <c r="V77" s="17"/>
      <c r="W77" s="17"/>
      <c r="X77" s="17"/>
      <c r="Y77" s="17"/>
      <c r="Z77" s="237"/>
      <c r="AA77" s="237"/>
      <c r="AB77" s="237"/>
      <c r="AC77" s="237"/>
      <c r="AD77" s="237"/>
      <c r="AE77" s="237"/>
      <c r="AF77" s="237"/>
      <c r="AG77" s="237"/>
      <c r="AH77" s="237"/>
      <c r="AI77" s="237"/>
      <c r="AJ77" s="237"/>
      <c r="AK77" s="237"/>
      <c r="AL77" s="237"/>
      <c r="AM77" s="237"/>
      <c r="AN77" s="237"/>
      <c r="AO77" s="237"/>
      <c r="AP77" s="237"/>
      <c r="AQ77" s="237"/>
      <c r="AR77" s="237"/>
      <c r="AS77" s="237"/>
      <c r="AT77" s="237"/>
      <c r="AU77" s="237"/>
      <c r="AV77" s="237"/>
      <c r="AW77" s="237"/>
      <c r="AX77" s="237"/>
      <c r="AY77" s="237"/>
      <c r="AZ77" s="237"/>
      <c r="BA77" s="237"/>
      <c r="BB77" s="237"/>
      <c r="BC77" s="237"/>
      <c r="BD77" s="237"/>
      <c r="BE77" s="237"/>
      <c r="BF77" s="237"/>
      <c r="BG77" s="237"/>
      <c r="BH77" s="237"/>
      <c r="BI77" s="237"/>
      <c r="BJ77" s="237"/>
      <c r="BK77" s="237"/>
      <c r="BL77" s="237"/>
      <c r="BM77" s="73"/>
      <c r="BN77" s="73"/>
      <c r="BO77" s="73"/>
    </row>
    <row r="78" spans="1:67" outlineLevel="1">
      <c r="A78" s="20"/>
      <c r="B78" s="20"/>
      <c r="C78" s="20"/>
      <c r="D78" s="20"/>
      <c r="E78" s="900" t="str">
        <f>Asset4</f>
        <v>Public lighting</v>
      </c>
      <c r="F78" s="901"/>
      <c r="G78" s="824">
        <v>0</v>
      </c>
      <c r="H78" s="825">
        <v>0</v>
      </c>
      <c r="I78" s="825">
        <v>0</v>
      </c>
      <c r="J78" s="825">
        <v>0</v>
      </c>
      <c r="K78" s="825">
        <v>0</v>
      </c>
      <c r="L78" s="101"/>
      <c r="M78" s="101"/>
      <c r="N78" s="101"/>
      <c r="O78" s="101"/>
      <c r="P78" s="101"/>
      <c r="Q78" s="17"/>
      <c r="R78" s="16"/>
      <c r="S78" s="16"/>
      <c r="T78" s="73"/>
      <c r="U78" s="17"/>
      <c r="V78" s="17"/>
      <c r="W78" s="17"/>
      <c r="X78" s="17"/>
      <c r="Y78" s="17"/>
      <c r="Z78" s="237"/>
      <c r="AA78" s="237"/>
      <c r="AB78" s="237"/>
      <c r="AC78" s="237"/>
      <c r="AD78" s="237"/>
      <c r="AE78" s="237"/>
      <c r="AF78" s="237"/>
      <c r="AG78" s="237"/>
      <c r="AH78" s="237"/>
      <c r="AI78" s="237"/>
      <c r="AJ78" s="237"/>
      <c r="AK78" s="237"/>
      <c r="AL78" s="237"/>
      <c r="AM78" s="237"/>
      <c r="AN78" s="237"/>
      <c r="AO78" s="237"/>
      <c r="AP78" s="237"/>
      <c r="AQ78" s="237"/>
      <c r="AR78" s="237"/>
      <c r="AS78" s="237"/>
      <c r="AT78" s="237"/>
      <c r="AU78" s="237"/>
      <c r="AV78" s="237"/>
      <c r="AW78" s="237"/>
      <c r="AX78" s="237"/>
      <c r="AY78" s="237"/>
      <c r="AZ78" s="237"/>
      <c r="BA78" s="237"/>
      <c r="BB78" s="237"/>
      <c r="BC78" s="237"/>
      <c r="BD78" s="237"/>
      <c r="BE78" s="237"/>
      <c r="BF78" s="237"/>
      <c r="BG78" s="237"/>
      <c r="BH78" s="237"/>
      <c r="BI78" s="237"/>
      <c r="BJ78" s="237"/>
      <c r="BK78" s="237"/>
      <c r="BL78" s="237"/>
      <c r="BM78" s="73"/>
      <c r="BN78" s="73"/>
      <c r="BO78" s="73"/>
    </row>
    <row r="79" spans="1:67" outlineLevel="1">
      <c r="A79" s="20"/>
      <c r="B79" s="20"/>
      <c r="C79" s="20"/>
      <c r="D79" s="20"/>
      <c r="E79" s="900" t="str">
        <f>Asset5</f>
        <v>SCADA/Network control</v>
      </c>
      <c r="F79" s="901"/>
      <c r="G79" s="824">
        <v>0</v>
      </c>
      <c r="H79" s="825">
        <v>0</v>
      </c>
      <c r="I79" s="825">
        <v>0</v>
      </c>
      <c r="J79" s="825">
        <v>0</v>
      </c>
      <c r="K79" s="825">
        <v>0</v>
      </c>
      <c r="L79" s="101"/>
      <c r="M79" s="101"/>
      <c r="N79" s="101"/>
      <c r="O79" s="101"/>
      <c r="P79" s="101"/>
      <c r="Q79" s="17"/>
      <c r="R79" s="16"/>
      <c r="S79" s="16"/>
      <c r="T79" s="73"/>
      <c r="U79" s="17"/>
      <c r="V79" s="17"/>
      <c r="W79" s="17"/>
      <c r="X79" s="17"/>
      <c r="Y79" s="17"/>
      <c r="Z79" s="237"/>
      <c r="AA79" s="237"/>
      <c r="AB79" s="237"/>
      <c r="AC79" s="237"/>
      <c r="AD79" s="237"/>
      <c r="AE79" s="237"/>
      <c r="AF79" s="237"/>
      <c r="AG79" s="237"/>
      <c r="AH79" s="237"/>
      <c r="AI79" s="237"/>
      <c r="AJ79" s="237"/>
      <c r="AK79" s="237"/>
      <c r="AL79" s="237"/>
      <c r="AM79" s="237"/>
      <c r="AN79" s="237"/>
      <c r="AO79" s="237"/>
      <c r="AP79" s="237"/>
      <c r="AQ79" s="237"/>
      <c r="AR79" s="237"/>
      <c r="AS79" s="237"/>
      <c r="AT79" s="237"/>
      <c r="AU79" s="237"/>
      <c r="AV79" s="237"/>
      <c r="AW79" s="237"/>
      <c r="AX79" s="237"/>
      <c r="AY79" s="237"/>
      <c r="AZ79" s="237"/>
      <c r="BA79" s="237"/>
      <c r="BB79" s="237"/>
      <c r="BC79" s="237"/>
      <c r="BD79" s="237"/>
      <c r="BE79" s="237"/>
      <c r="BF79" s="237"/>
      <c r="BG79" s="237"/>
      <c r="BH79" s="237"/>
      <c r="BI79" s="237"/>
      <c r="BJ79" s="237"/>
      <c r="BK79" s="237"/>
      <c r="BL79" s="237"/>
      <c r="BM79" s="73"/>
      <c r="BN79" s="73"/>
      <c r="BO79" s="73"/>
    </row>
    <row r="80" spans="1:67" outlineLevel="1">
      <c r="A80" s="172"/>
      <c r="B80" s="172"/>
      <c r="C80" s="172"/>
      <c r="D80" s="172"/>
      <c r="E80" s="900" t="str">
        <f>Asset6</f>
        <v>Non-network general assets - IT</v>
      </c>
      <c r="F80" s="901"/>
      <c r="G80" s="824">
        <v>0</v>
      </c>
      <c r="H80" s="825">
        <v>0</v>
      </c>
      <c r="I80" s="825">
        <v>0</v>
      </c>
      <c r="J80" s="825">
        <v>0</v>
      </c>
      <c r="K80" s="825">
        <v>0</v>
      </c>
      <c r="L80" s="101"/>
      <c r="M80" s="101"/>
      <c r="N80" s="101"/>
      <c r="O80" s="101"/>
      <c r="P80" s="101"/>
      <c r="Q80" s="17"/>
      <c r="R80" s="16"/>
      <c r="S80" s="16"/>
      <c r="T80" s="73"/>
      <c r="U80" s="17"/>
      <c r="V80" s="17"/>
      <c r="W80" s="17"/>
      <c r="X80" s="17"/>
      <c r="Y80" s="17"/>
      <c r="Z80" s="237"/>
      <c r="AA80" s="237"/>
      <c r="AB80" s="237"/>
      <c r="AC80" s="237"/>
      <c r="AD80" s="237"/>
      <c r="AE80" s="237"/>
      <c r="AF80" s="237"/>
      <c r="AG80" s="237"/>
      <c r="AH80" s="237"/>
      <c r="AI80" s="237"/>
      <c r="AJ80" s="237"/>
      <c r="AK80" s="237"/>
      <c r="AL80" s="237"/>
      <c r="AM80" s="237"/>
      <c r="AN80" s="237"/>
      <c r="AO80" s="237"/>
      <c r="AP80" s="237"/>
      <c r="AQ80" s="237"/>
      <c r="AR80" s="237"/>
      <c r="AS80" s="237"/>
      <c r="AT80" s="237"/>
      <c r="AU80" s="237"/>
      <c r="AV80" s="237"/>
      <c r="AW80" s="237"/>
      <c r="AX80" s="237"/>
      <c r="AY80" s="237"/>
      <c r="AZ80" s="237"/>
      <c r="BA80" s="237"/>
      <c r="BB80" s="237"/>
      <c r="BC80" s="237"/>
      <c r="BD80" s="237"/>
      <c r="BE80" s="237"/>
      <c r="BF80" s="237"/>
      <c r="BG80" s="237"/>
      <c r="BH80" s="237"/>
      <c r="BI80" s="237"/>
      <c r="BJ80" s="237"/>
      <c r="BK80" s="237"/>
      <c r="BL80" s="237"/>
      <c r="BM80" s="73"/>
      <c r="BN80" s="73"/>
      <c r="BO80" s="73"/>
    </row>
    <row r="81" spans="1:67" outlineLevel="1">
      <c r="A81" s="20"/>
      <c r="B81" s="20"/>
      <c r="C81" s="20"/>
      <c r="D81" s="20"/>
      <c r="E81" s="900" t="str">
        <f>Asset7</f>
        <v>Non-network general assets - Other</v>
      </c>
      <c r="F81" s="901"/>
      <c r="G81" s="824">
        <v>2.0703420000000001</v>
      </c>
      <c r="H81" s="825">
        <v>2.0703420000000001</v>
      </c>
      <c r="I81" s="825">
        <v>2.0703420000000001</v>
      </c>
      <c r="J81" s="825">
        <v>2.0703420000000001</v>
      </c>
      <c r="K81" s="825">
        <v>2.0703420000000001</v>
      </c>
      <c r="L81" s="101"/>
      <c r="M81" s="101"/>
      <c r="N81" s="101"/>
      <c r="O81" s="101"/>
      <c r="P81" s="101"/>
      <c r="Q81" s="17"/>
      <c r="R81" s="16"/>
      <c r="S81" s="16"/>
      <c r="T81" s="73"/>
      <c r="U81" s="17"/>
      <c r="V81" s="17"/>
      <c r="W81" s="17"/>
      <c r="X81" s="17"/>
      <c r="Y81" s="17"/>
      <c r="Z81" s="237"/>
      <c r="AA81" s="237"/>
      <c r="AB81" s="237"/>
      <c r="AC81" s="237"/>
      <c r="AD81" s="237"/>
      <c r="AE81" s="237"/>
      <c r="AF81" s="237"/>
      <c r="AG81" s="237"/>
      <c r="AH81" s="237"/>
      <c r="AI81" s="237"/>
      <c r="AJ81" s="237"/>
      <c r="AK81" s="237"/>
      <c r="AL81" s="237"/>
      <c r="AM81" s="237"/>
      <c r="AN81" s="237"/>
      <c r="AO81" s="237"/>
      <c r="AP81" s="237"/>
      <c r="AQ81" s="237"/>
      <c r="AR81" s="237"/>
      <c r="AS81" s="237"/>
      <c r="AT81" s="237"/>
      <c r="AU81" s="237"/>
      <c r="AV81" s="237"/>
      <c r="AW81" s="237"/>
      <c r="AX81" s="237"/>
      <c r="AY81" s="237"/>
      <c r="AZ81" s="237"/>
      <c r="BA81" s="237"/>
      <c r="BB81" s="237"/>
      <c r="BC81" s="237"/>
      <c r="BD81" s="237"/>
      <c r="BE81" s="237"/>
      <c r="BF81" s="237"/>
      <c r="BG81" s="237"/>
      <c r="BH81" s="237"/>
      <c r="BI81" s="237"/>
      <c r="BJ81" s="237"/>
      <c r="BK81" s="237"/>
      <c r="BL81" s="237"/>
      <c r="BM81" s="73"/>
      <c r="BN81" s="73"/>
      <c r="BO81" s="73"/>
    </row>
    <row r="82" spans="1:67" outlineLevel="1">
      <c r="A82" s="20"/>
      <c r="B82" s="20"/>
      <c r="C82" s="20"/>
      <c r="D82" s="20"/>
      <c r="E82" s="900" t="str">
        <f>Asset8</f>
        <v>VBRC</v>
      </c>
      <c r="F82" s="901"/>
      <c r="G82" s="824">
        <v>0</v>
      </c>
      <c r="H82" s="825">
        <v>0</v>
      </c>
      <c r="I82" s="825">
        <v>0</v>
      </c>
      <c r="J82" s="825">
        <v>0</v>
      </c>
      <c r="K82" s="825">
        <v>0</v>
      </c>
      <c r="L82" s="101"/>
      <c r="M82" s="101"/>
      <c r="N82" s="101"/>
      <c r="O82" s="101"/>
      <c r="P82" s="101"/>
      <c r="Q82" s="17"/>
      <c r="R82" s="16"/>
      <c r="S82" s="16"/>
      <c r="T82" s="73"/>
      <c r="U82" s="17"/>
      <c r="V82" s="17"/>
      <c r="W82" s="17"/>
      <c r="X82" s="17"/>
      <c r="Y82" s="17"/>
      <c r="Z82" s="237"/>
      <c r="AA82" s="237"/>
      <c r="AB82" s="237"/>
      <c r="AC82" s="237"/>
      <c r="AD82" s="237"/>
      <c r="AE82" s="237"/>
      <c r="AF82" s="237"/>
      <c r="AG82" s="237"/>
      <c r="AH82" s="237"/>
      <c r="AI82" s="237"/>
      <c r="AJ82" s="237"/>
      <c r="AK82" s="237"/>
      <c r="AL82" s="237"/>
      <c r="AM82" s="237"/>
      <c r="AN82" s="237"/>
      <c r="AO82" s="237"/>
      <c r="AP82" s="237"/>
      <c r="AQ82" s="237"/>
      <c r="AR82" s="237"/>
      <c r="AS82" s="237"/>
      <c r="AT82" s="237"/>
      <c r="AU82" s="237"/>
      <c r="AV82" s="237"/>
      <c r="AW82" s="237"/>
      <c r="AX82" s="237"/>
      <c r="AY82" s="237"/>
      <c r="AZ82" s="237"/>
      <c r="BA82" s="237"/>
      <c r="BB82" s="237"/>
      <c r="BC82" s="237"/>
      <c r="BD82" s="237"/>
      <c r="BE82" s="237"/>
      <c r="BF82" s="237"/>
      <c r="BG82" s="237"/>
      <c r="BH82" s="237"/>
      <c r="BI82" s="237"/>
      <c r="BJ82" s="237"/>
      <c r="BK82" s="237"/>
      <c r="BL82" s="237"/>
      <c r="BM82" s="73"/>
      <c r="BN82" s="73"/>
      <c r="BO82" s="73"/>
    </row>
    <row r="83" spans="1:67" outlineLevel="1">
      <c r="A83" s="172"/>
      <c r="B83" s="172"/>
      <c r="C83" s="172"/>
      <c r="D83" s="172"/>
      <c r="E83" s="900" t="str">
        <f>Asset9</f>
        <v>Supervisory cables</v>
      </c>
      <c r="F83" s="901"/>
      <c r="G83" s="824">
        <v>0</v>
      </c>
      <c r="H83" s="825">
        <v>0</v>
      </c>
      <c r="I83" s="825">
        <v>0</v>
      </c>
      <c r="J83" s="825">
        <v>0</v>
      </c>
      <c r="K83" s="825">
        <v>0</v>
      </c>
      <c r="L83" s="101"/>
      <c r="M83" s="101"/>
      <c r="N83" s="101"/>
      <c r="O83" s="101"/>
      <c r="P83" s="101"/>
      <c r="Q83" s="17"/>
      <c r="R83" s="16"/>
      <c r="S83" s="16"/>
      <c r="T83" s="73"/>
      <c r="U83" s="17"/>
      <c r="V83" s="17"/>
      <c r="W83" s="17"/>
      <c r="X83" s="17"/>
      <c r="Y83" s="17"/>
      <c r="Z83" s="237"/>
      <c r="AA83" s="237"/>
      <c r="AB83" s="237"/>
      <c r="AC83" s="237"/>
      <c r="AD83" s="237"/>
      <c r="AE83" s="237"/>
      <c r="AF83" s="237"/>
      <c r="AG83" s="237"/>
      <c r="AH83" s="237"/>
      <c r="AI83" s="237"/>
      <c r="AJ83" s="237"/>
      <c r="AK83" s="237"/>
      <c r="AL83" s="237"/>
      <c r="AM83" s="237"/>
      <c r="AN83" s="237"/>
      <c r="AO83" s="237"/>
      <c r="AP83" s="237"/>
      <c r="AQ83" s="237"/>
      <c r="AR83" s="237"/>
      <c r="AS83" s="237"/>
      <c r="AT83" s="237"/>
      <c r="AU83" s="237"/>
      <c r="AV83" s="237"/>
      <c r="AW83" s="237"/>
      <c r="AX83" s="237"/>
      <c r="AY83" s="237"/>
      <c r="AZ83" s="237"/>
      <c r="BA83" s="237"/>
      <c r="BB83" s="237"/>
      <c r="BC83" s="237"/>
      <c r="BD83" s="237"/>
      <c r="BE83" s="237"/>
      <c r="BF83" s="237"/>
      <c r="BG83" s="237"/>
      <c r="BH83" s="237"/>
      <c r="BI83" s="237"/>
      <c r="BJ83" s="237"/>
      <c r="BK83" s="237"/>
      <c r="BL83" s="237"/>
      <c r="BM83" s="73"/>
      <c r="BN83" s="73"/>
      <c r="BO83" s="73"/>
    </row>
    <row r="84" spans="1:67" outlineLevel="1">
      <c r="A84" s="172"/>
      <c r="B84" s="172"/>
      <c r="C84" s="172"/>
      <c r="D84" s="172"/>
      <c r="E84" s="900" t="str">
        <f>Asset10</f>
        <v>Old SWER ACRs</v>
      </c>
      <c r="F84" s="901"/>
      <c r="G84" s="824">
        <v>0</v>
      </c>
      <c r="H84" s="825">
        <v>0</v>
      </c>
      <c r="I84" s="825">
        <v>0</v>
      </c>
      <c r="J84" s="825">
        <v>0</v>
      </c>
      <c r="K84" s="825">
        <v>0</v>
      </c>
      <c r="L84" s="101"/>
      <c r="M84" s="101"/>
      <c r="N84" s="101"/>
      <c r="O84" s="101"/>
      <c r="P84" s="101"/>
      <c r="Q84" s="17"/>
      <c r="R84" s="16"/>
      <c r="S84" s="16"/>
      <c r="T84" s="73"/>
      <c r="U84" s="17"/>
      <c r="V84" s="17"/>
      <c r="W84" s="17"/>
      <c r="X84" s="17"/>
      <c r="Y84" s="17"/>
      <c r="Z84" s="237"/>
      <c r="AA84" s="237"/>
      <c r="AB84" s="237"/>
      <c r="AC84" s="237"/>
      <c r="AD84" s="237"/>
      <c r="AE84" s="237"/>
      <c r="AF84" s="237"/>
      <c r="AG84" s="237"/>
      <c r="AH84" s="237"/>
      <c r="AI84" s="237"/>
      <c r="AJ84" s="237"/>
      <c r="AK84" s="237"/>
      <c r="AL84" s="237"/>
      <c r="AM84" s="237"/>
      <c r="AN84" s="237"/>
      <c r="AO84" s="237"/>
      <c r="AP84" s="237"/>
      <c r="AQ84" s="237"/>
      <c r="AR84" s="237"/>
      <c r="AS84" s="237"/>
      <c r="AT84" s="237"/>
      <c r="AU84" s="237"/>
      <c r="AV84" s="237"/>
      <c r="AW84" s="237"/>
      <c r="AX84" s="237"/>
      <c r="AY84" s="237"/>
      <c r="AZ84" s="237"/>
      <c r="BA84" s="237"/>
      <c r="BB84" s="237"/>
      <c r="BC84" s="237"/>
      <c r="BD84" s="237"/>
      <c r="BE84" s="237"/>
      <c r="BF84" s="237"/>
      <c r="BG84" s="237"/>
      <c r="BH84" s="237"/>
      <c r="BI84" s="237"/>
      <c r="BJ84" s="237"/>
      <c r="BK84" s="237"/>
      <c r="BL84" s="237"/>
      <c r="BM84" s="73"/>
      <c r="BN84" s="73"/>
      <c r="BO84" s="73"/>
    </row>
    <row r="85" spans="1:67" outlineLevel="1">
      <c r="A85" s="172"/>
      <c r="B85" s="172"/>
      <c r="C85" s="172"/>
      <c r="D85" s="172"/>
      <c r="E85" s="900" t="str">
        <f>Asset11</f>
        <v>Land</v>
      </c>
      <c r="F85" s="901"/>
      <c r="G85" s="824">
        <v>0</v>
      </c>
      <c r="H85" s="825">
        <v>0</v>
      </c>
      <c r="I85" s="825">
        <v>0</v>
      </c>
      <c r="J85" s="825">
        <v>0</v>
      </c>
      <c r="K85" s="825">
        <v>0</v>
      </c>
      <c r="L85" s="101"/>
      <c r="M85" s="101"/>
      <c r="N85" s="101"/>
      <c r="O85" s="101"/>
      <c r="P85" s="101"/>
      <c r="Q85" s="17"/>
      <c r="R85" s="16"/>
      <c r="S85" s="16"/>
      <c r="T85" s="73"/>
      <c r="U85" s="17"/>
      <c r="V85" s="17"/>
      <c r="W85" s="17"/>
      <c r="X85" s="17"/>
      <c r="Y85" s="17"/>
      <c r="Z85" s="237"/>
      <c r="AA85" s="237"/>
      <c r="AB85" s="237"/>
      <c r="AC85" s="237"/>
      <c r="AD85" s="237"/>
      <c r="AE85" s="237"/>
      <c r="AF85" s="237"/>
      <c r="AG85" s="237"/>
      <c r="AH85" s="237"/>
      <c r="AI85" s="237"/>
      <c r="AJ85" s="237"/>
      <c r="AK85" s="237"/>
      <c r="AL85" s="237"/>
      <c r="AM85" s="237"/>
      <c r="AN85" s="237"/>
      <c r="AO85" s="237"/>
      <c r="AP85" s="237"/>
      <c r="AQ85" s="237"/>
      <c r="AR85" s="237"/>
      <c r="AS85" s="237"/>
      <c r="AT85" s="237"/>
      <c r="AU85" s="237"/>
      <c r="AV85" s="237"/>
      <c r="AW85" s="237"/>
      <c r="AX85" s="237"/>
      <c r="AY85" s="237"/>
      <c r="AZ85" s="237"/>
      <c r="BA85" s="237"/>
      <c r="BB85" s="237"/>
      <c r="BC85" s="237"/>
      <c r="BD85" s="237"/>
      <c r="BE85" s="237"/>
      <c r="BF85" s="237"/>
      <c r="BG85" s="237"/>
      <c r="BH85" s="237"/>
      <c r="BI85" s="237"/>
      <c r="BJ85" s="237"/>
      <c r="BK85" s="237"/>
      <c r="BL85" s="237"/>
      <c r="BM85" s="73"/>
      <c r="BN85" s="73"/>
      <c r="BO85" s="73"/>
    </row>
    <row r="86" spans="1:67" outlineLevel="1">
      <c r="A86" s="172"/>
      <c r="B86" s="172"/>
      <c r="C86" s="172"/>
      <c r="D86" s="172"/>
      <c r="E86" s="900">
        <f>Asset12</f>
        <v>0</v>
      </c>
      <c r="F86" s="901"/>
      <c r="G86" s="100"/>
      <c r="H86" s="101"/>
      <c r="I86" s="101"/>
      <c r="J86" s="101"/>
      <c r="K86" s="101"/>
      <c r="L86" s="101"/>
      <c r="M86" s="101"/>
      <c r="N86" s="101"/>
      <c r="O86" s="101"/>
      <c r="P86" s="101"/>
      <c r="Q86" s="17"/>
      <c r="R86" s="16"/>
      <c r="S86" s="16"/>
      <c r="T86" s="73"/>
      <c r="U86" s="17"/>
      <c r="V86" s="17"/>
      <c r="W86" s="17"/>
      <c r="X86" s="17"/>
      <c r="Y86" s="17"/>
      <c r="Z86" s="237"/>
      <c r="AA86" s="237"/>
      <c r="AB86" s="237"/>
      <c r="AC86" s="237"/>
      <c r="AD86" s="237"/>
      <c r="AE86" s="237"/>
      <c r="AF86" s="237"/>
      <c r="AG86" s="237"/>
      <c r="AH86" s="237"/>
      <c r="AI86" s="237"/>
      <c r="AJ86" s="237"/>
      <c r="AK86" s="237"/>
      <c r="AL86" s="237"/>
      <c r="AM86" s="237"/>
      <c r="AN86" s="237"/>
      <c r="AO86" s="237"/>
      <c r="AP86" s="237"/>
      <c r="AQ86" s="237"/>
      <c r="AR86" s="237"/>
      <c r="AS86" s="237"/>
      <c r="AT86" s="237"/>
      <c r="AU86" s="237"/>
      <c r="AV86" s="237"/>
      <c r="AW86" s="237"/>
      <c r="AX86" s="237"/>
      <c r="AY86" s="237"/>
      <c r="AZ86" s="237"/>
      <c r="BA86" s="237"/>
      <c r="BB86" s="237"/>
      <c r="BC86" s="237"/>
      <c r="BD86" s="237"/>
      <c r="BE86" s="237"/>
      <c r="BF86" s="237"/>
      <c r="BG86" s="237"/>
      <c r="BH86" s="237"/>
      <c r="BI86" s="237"/>
      <c r="BJ86" s="237"/>
      <c r="BK86" s="237"/>
      <c r="BL86" s="237"/>
      <c r="BM86" s="73"/>
      <c r="BN86" s="73"/>
      <c r="BO86" s="73"/>
    </row>
    <row r="87" spans="1:67" outlineLevel="1">
      <c r="A87" s="172"/>
      <c r="B87" s="172"/>
      <c r="C87" s="172"/>
      <c r="D87" s="172"/>
      <c r="E87" s="900">
        <f>Asset13</f>
        <v>0</v>
      </c>
      <c r="F87" s="901"/>
      <c r="G87" s="100"/>
      <c r="H87" s="101"/>
      <c r="I87" s="101"/>
      <c r="J87" s="101"/>
      <c r="K87" s="101"/>
      <c r="L87" s="101"/>
      <c r="M87" s="101"/>
      <c r="N87" s="101"/>
      <c r="O87" s="101"/>
      <c r="P87" s="101"/>
      <c r="Q87" s="17"/>
      <c r="R87" s="16"/>
      <c r="S87" s="16"/>
      <c r="T87" s="73"/>
      <c r="U87" s="17"/>
      <c r="V87" s="17"/>
      <c r="W87" s="17"/>
      <c r="X87" s="17"/>
      <c r="Y87" s="17"/>
      <c r="Z87" s="237"/>
      <c r="AA87" s="237"/>
      <c r="AB87" s="237"/>
      <c r="AC87" s="237"/>
      <c r="AD87" s="237"/>
      <c r="AE87" s="237"/>
      <c r="AF87" s="237"/>
      <c r="AG87" s="237"/>
      <c r="AH87" s="237"/>
      <c r="AI87" s="237"/>
      <c r="AJ87" s="237"/>
      <c r="AK87" s="237"/>
      <c r="AL87" s="237"/>
      <c r="AM87" s="237"/>
      <c r="AN87" s="237"/>
      <c r="AO87" s="237"/>
      <c r="AP87" s="237"/>
      <c r="AQ87" s="237"/>
      <c r="AR87" s="237"/>
      <c r="AS87" s="237"/>
      <c r="AT87" s="237"/>
      <c r="AU87" s="237"/>
      <c r="AV87" s="237"/>
      <c r="AW87" s="237"/>
      <c r="AX87" s="237"/>
      <c r="AY87" s="237"/>
      <c r="AZ87" s="237"/>
      <c r="BA87" s="237"/>
      <c r="BB87" s="237"/>
      <c r="BC87" s="237"/>
      <c r="BD87" s="237"/>
      <c r="BE87" s="237"/>
      <c r="BF87" s="237"/>
      <c r="BG87" s="237"/>
      <c r="BH87" s="237"/>
      <c r="BI87" s="237"/>
      <c r="BJ87" s="237"/>
      <c r="BK87" s="237"/>
      <c r="BL87" s="237"/>
      <c r="BM87" s="73"/>
      <c r="BN87" s="73"/>
      <c r="BO87" s="73"/>
    </row>
    <row r="88" spans="1:67" outlineLevel="1">
      <c r="A88" s="172"/>
      <c r="B88" s="172"/>
      <c r="C88" s="172"/>
      <c r="D88" s="172"/>
      <c r="E88" s="900">
        <f>Asset14</f>
        <v>0</v>
      </c>
      <c r="F88" s="901"/>
      <c r="G88" s="100"/>
      <c r="H88" s="101"/>
      <c r="I88" s="101"/>
      <c r="J88" s="101"/>
      <c r="K88" s="101"/>
      <c r="L88" s="101"/>
      <c r="M88" s="101"/>
      <c r="N88" s="101"/>
      <c r="O88" s="101"/>
      <c r="P88" s="101"/>
      <c r="Q88" s="17"/>
      <c r="R88" s="16"/>
      <c r="S88" s="16"/>
      <c r="T88" s="73"/>
      <c r="U88" s="17"/>
      <c r="V88" s="17"/>
      <c r="W88" s="17"/>
      <c r="X88" s="17"/>
      <c r="Y88" s="17"/>
      <c r="Z88" s="237"/>
      <c r="AA88" s="237"/>
      <c r="AB88" s="237"/>
      <c r="AC88" s="237"/>
      <c r="AD88" s="237"/>
      <c r="AE88" s="237"/>
      <c r="AF88" s="237"/>
      <c r="AG88" s="237"/>
      <c r="AH88" s="237"/>
      <c r="AI88" s="237"/>
      <c r="AJ88" s="237"/>
      <c r="AK88" s="237"/>
      <c r="AL88" s="237"/>
      <c r="AM88" s="237"/>
      <c r="AN88" s="237"/>
      <c r="AO88" s="237"/>
      <c r="AP88" s="237"/>
      <c r="AQ88" s="237"/>
      <c r="AR88" s="237"/>
      <c r="AS88" s="237"/>
      <c r="AT88" s="237"/>
      <c r="AU88" s="237"/>
      <c r="AV88" s="237"/>
      <c r="AW88" s="237"/>
      <c r="AX88" s="237"/>
      <c r="AY88" s="237"/>
      <c r="AZ88" s="237"/>
      <c r="BA88" s="237"/>
      <c r="BB88" s="237"/>
      <c r="BC88" s="237"/>
      <c r="BD88" s="237"/>
      <c r="BE88" s="237"/>
      <c r="BF88" s="237"/>
      <c r="BG88" s="237"/>
      <c r="BH88" s="237"/>
      <c r="BI88" s="237"/>
      <c r="BJ88" s="237"/>
      <c r="BK88" s="237"/>
      <c r="BL88" s="237"/>
      <c r="BM88" s="73"/>
      <c r="BN88" s="73"/>
      <c r="BO88" s="73"/>
    </row>
    <row r="89" spans="1:67" outlineLevel="1">
      <c r="A89" s="172"/>
      <c r="B89" s="172"/>
      <c r="C89" s="172"/>
      <c r="D89" s="172"/>
      <c r="E89" s="900">
        <f>Asset15</f>
        <v>0</v>
      </c>
      <c r="F89" s="901"/>
      <c r="G89" s="100"/>
      <c r="H89" s="101"/>
      <c r="I89" s="101"/>
      <c r="J89" s="101"/>
      <c r="K89" s="101"/>
      <c r="L89" s="101"/>
      <c r="M89" s="101"/>
      <c r="N89" s="101"/>
      <c r="O89" s="101"/>
      <c r="P89" s="101"/>
      <c r="Q89" s="17"/>
      <c r="R89" s="16"/>
      <c r="S89" s="16"/>
      <c r="T89" s="73"/>
      <c r="U89" s="17"/>
      <c r="V89" s="17"/>
      <c r="W89" s="17"/>
      <c r="X89" s="17"/>
      <c r="Y89" s="17"/>
      <c r="Z89" s="237"/>
      <c r="AA89" s="237"/>
      <c r="AB89" s="237"/>
      <c r="AC89" s="237"/>
      <c r="AD89" s="237"/>
      <c r="AE89" s="237"/>
      <c r="AF89" s="237"/>
      <c r="AG89" s="237"/>
      <c r="AH89" s="237"/>
      <c r="AI89" s="237"/>
      <c r="AJ89" s="237"/>
      <c r="AK89" s="237"/>
      <c r="AL89" s="237"/>
      <c r="AM89" s="237"/>
      <c r="AN89" s="237"/>
      <c r="AO89" s="237"/>
      <c r="AP89" s="237"/>
      <c r="AQ89" s="237"/>
      <c r="AR89" s="237"/>
      <c r="AS89" s="237"/>
      <c r="AT89" s="237"/>
      <c r="AU89" s="237"/>
      <c r="AV89" s="237"/>
      <c r="AW89" s="237"/>
      <c r="AX89" s="237"/>
      <c r="AY89" s="237"/>
      <c r="AZ89" s="237"/>
      <c r="BA89" s="237"/>
      <c r="BB89" s="237"/>
      <c r="BC89" s="237"/>
      <c r="BD89" s="237"/>
      <c r="BE89" s="237"/>
      <c r="BF89" s="237"/>
      <c r="BG89" s="237"/>
      <c r="BH89" s="237"/>
      <c r="BI89" s="237"/>
      <c r="BJ89" s="237"/>
      <c r="BK89" s="237"/>
      <c r="BL89" s="237"/>
      <c r="BM89" s="73"/>
      <c r="BN89" s="73"/>
      <c r="BO89" s="73"/>
    </row>
    <row r="90" spans="1:67" outlineLevel="1">
      <c r="A90" s="172"/>
      <c r="B90" s="172"/>
      <c r="C90" s="172"/>
      <c r="D90" s="172"/>
      <c r="E90" s="900">
        <f>Asset16</f>
        <v>0</v>
      </c>
      <c r="F90" s="901"/>
      <c r="G90" s="100"/>
      <c r="H90" s="101"/>
      <c r="I90" s="101"/>
      <c r="J90" s="101"/>
      <c r="K90" s="101"/>
      <c r="L90" s="101"/>
      <c r="M90" s="101"/>
      <c r="N90" s="101"/>
      <c r="O90" s="101"/>
      <c r="P90" s="101"/>
      <c r="Q90" s="17"/>
      <c r="R90" s="16"/>
      <c r="S90" s="16"/>
      <c r="T90" s="73"/>
      <c r="U90" s="17"/>
      <c r="V90" s="17"/>
      <c r="W90" s="17"/>
      <c r="X90" s="17"/>
      <c r="Y90" s="17"/>
      <c r="Z90" s="237"/>
      <c r="AA90" s="237"/>
      <c r="AB90" s="237"/>
      <c r="AC90" s="237"/>
      <c r="AD90" s="237"/>
      <c r="AE90" s="237"/>
      <c r="AF90" s="237"/>
      <c r="AG90" s="237"/>
      <c r="AH90" s="237"/>
      <c r="AI90" s="237"/>
      <c r="AJ90" s="237"/>
      <c r="AK90" s="237"/>
      <c r="AL90" s="237"/>
      <c r="AM90" s="237"/>
      <c r="AN90" s="237"/>
      <c r="AO90" s="237"/>
      <c r="AP90" s="237"/>
      <c r="AQ90" s="237"/>
      <c r="AR90" s="237"/>
      <c r="AS90" s="237"/>
      <c r="AT90" s="237"/>
      <c r="AU90" s="237"/>
      <c r="AV90" s="237"/>
      <c r="AW90" s="237"/>
      <c r="AX90" s="237"/>
      <c r="AY90" s="237"/>
      <c r="AZ90" s="237"/>
      <c r="BA90" s="237"/>
      <c r="BB90" s="237"/>
      <c r="BC90" s="237"/>
      <c r="BD90" s="237"/>
      <c r="BE90" s="237"/>
      <c r="BF90" s="237"/>
      <c r="BG90" s="237"/>
      <c r="BH90" s="237"/>
      <c r="BI90" s="237"/>
      <c r="BJ90" s="237"/>
      <c r="BK90" s="237"/>
      <c r="BL90" s="237"/>
      <c r="BM90" s="73"/>
      <c r="BN90" s="73"/>
      <c r="BO90" s="73"/>
    </row>
    <row r="91" spans="1:67" outlineLevel="1">
      <c r="A91" s="172"/>
      <c r="B91" s="172"/>
      <c r="C91" s="172"/>
      <c r="D91" s="172"/>
      <c r="E91" s="900">
        <f>Asset17</f>
        <v>0</v>
      </c>
      <c r="F91" s="901"/>
      <c r="G91" s="100"/>
      <c r="H91" s="101"/>
      <c r="I91" s="101"/>
      <c r="J91" s="101"/>
      <c r="K91" s="101"/>
      <c r="L91" s="101"/>
      <c r="M91" s="101"/>
      <c r="N91" s="101"/>
      <c r="O91" s="101"/>
      <c r="P91" s="101"/>
      <c r="Q91" s="17"/>
      <c r="R91" s="16"/>
      <c r="S91" s="16"/>
      <c r="T91" s="73"/>
      <c r="U91" s="17"/>
      <c r="V91" s="17"/>
      <c r="W91" s="17"/>
      <c r="X91" s="17"/>
      <c r="Y91" s="17"/>
      <c r="Z91" s="237"/>
      <c r="AA91" s="237"/>
      <c r="AB91" s="237"/>
      <c r="AC91" s="237"/>
      <c r="AD91" s="237"/>
      <c r="AE91" s="237"/>
      <c r="AF91" s="237"/>
      <c r="AG91" s="237"/>
      <c r="AH91" s="237"/>
      <c r="AI91" s="237"/>
      <c r="AJ91" s="237"/>
      <c r="AK91" s="237"/>
      <c r="AL91" s="237"/>
      <c r="AM91" s="237"/>
      <c r="AN91" s="237"/>
      <c r="AO91" s="237"/>
      <c r="AP91" s="237"/>
      <c r="AQ91" s="237"/>
      <c r="AR91" s="237"/>
      <c r="AS91" s="237"/>
      <c r="AT91" s="237"/>
      <c r="AU91" s="237"/>
      <c r="AV91" s="237"/>
      <c r="AW91" s="237"/>
      <c r="AX91" s="237"/>
      <c r="AY91" s="237"/>
      <c r="AZ91" s="237"/>
      <c r="BA91" s="237"/>
      <c r="BB91" s="237"/>
      <c r="BC91" s="237"/>
      <c r="BD91" s="237"/>
      <c r="BE91" s="237"/>
      <c r="BF91" s="237"/>
      <c r="BG91" s="237"/>
      <c r="BH91" s="237"/>
      <c r="BI91" s="237"/>
      <c r="BJ91" s="237"/>
      <c r="BK91" s="237"/>
      <c r="BL91" s="237"/>
      <c r="BM91" s="73"/>
      <c r="BN91" s="73"/>
      <c r="BO91" s="73"/>
    </row>
    <row r="92" spans="1:67" outlineLevel="1">
      <c r="A92" s="172"/>
      <c r="B92" s="172"/>
      <c r="C92" s="172"/>
      <c r="D92" s="172"/>
      <c r="E92" s="900">
        <f>Asset18</f>
        <v>0</v>
      </c>
      <c r="F92" s="901"/>
      <c r="G92" s="100"/>
      <c r="H92" s="101"/>
      <c r="I92" s="101"/>
      <c r="J92" s="101"/>
      <c r="K92" s="101"/>
      <c r="L92" s="101"/>
      <c r="M92" s="101"/>
      <c r="N92" s="101"/>
      <c r="O92" s="101"/>
      <c r="P92" s="101"/>
      <c r="Q92" s="17"/>
      <c r="R92" s="16"/>
      <c r="S92" s="16"/>
      <c r="T92" s="73"/>
      <c r="U92" s="17"/>
      <c r="V92" s="17"/>
      <c r="W92" s="17"/>
      <c r="X92" s="17"/>
      <c r="Y92" s="17"/>
      <c r="Z92" s="237"/>
      <c r="AA92" s="237"/>
      <c r="AB92" s="237"/>
      <c r="AC92" s="237"/>
      <c r="AD92" s="237"/>
      <c r="AE92" s="237"/>
      <c r="AF92" s="237"/>
      <c r="AG92" s="237"/>
      <c r="AH92" s="237"/>
      <c r="AI92" s="237"/>
      <c r="AJ92" s="237"/>
      <c r="AK92" s="237"/>
      <c r="AL92" s="237"/>
      <c r="AM92" s="237"/>
      <c r="AN92" s="237"/>
      <c r="AO92" s="237"/>
      <c r="AP92" s="237"/>
      <c r="AQ92" s="237"/>
      <c r="AR92" s="237"/>
      <c r="AS92" s="237"/>
      <c r="AT92" s="237"/>
      <c r="AU92" s="237"/>
      <c r="AV92" s="237"/>
      <c r="AW92" s="237"/>
      <c r="AX92" s="237"/>
      <c r="AY92" s="237"/>
      <c r="AZ92" s="237"/>
      <c r="BA92" s="237"/>
      <c r="BB92" s="237"/>
      <c r="BC92" s="237"/>
      <c r="BD92" s="237"/>
      <c r="BE92" s="237"/>
      <c r="BF92" s="237"/>
      <c r="BG92" s="237"/>
      <c r="BH92" s="237"/>
      <c r="BI92" s="237"/>
      <c r="BJ92" s="237"/>
      <c r="BK92" s="237"/>
      <c r="BL92" s="237"/>
      <c r="BM92" s="73"/>
      <c r="BN92" s="73"/>
      <c r="BO92" s="73"/>
    </row>
    <row r="93" spans="1:67" outlineLevel="1">
      <c r="A93" s="172"/>
      <c r="B93" s="172"/>
      <c r="C93" s="172"/>
      <c r="D93" s="172"/>
      <c r="E93" s="900">
        <f>Asset19</f>
        <v>0</v>
      </c>
      <c r="F93" s="901"/>
      <c r="G93" s="100"/>
      <c r="H93" s="101"/>
      <c r="I93" s="101"/>
      <c r="J93" s="101"/>
      <c r="K93" s="101"/>
      <c r="L93" s="101"/>
      <c r="M93" s="101"/>
      <c r="N93" s="101"/>
      <c r="O93" s="101"/>
      <c r="P93" s="101"/>
      <c r="Q93" s="17"/>
      <c r="R93" s="16"/>
      <c r="S93" s="16"/>
      <c r="T93" s="73"/>
      <c r="U93" s="17"/>
      <c r="V93" s="17"/>
      <c r="W93" s="17"/>
      <c r="X93" s="17"/>
      <c r="Y93" s="17"/>
      <c r="Z93" s="237"/>
      <c r="AA93" s="237"/>
      <c r="AB93" s="237"/>
      <c r="AC93" s="237"/>
      <c r="AD93" s="237"/>
      <c r="AE93" s="237"/>
      <c r="AF93" s="237"/>
      <c r="AG93" s="237"/>
      <c r="AH93" s="237"/>
      <c r="AI93" s="237"/>
      <c r="AJ93" s="237"/>
      <c r="AK93" s="237"/>
      <c r="AL93" s="237"/>
      <c r="AM93" s="237"/>
      <c r="AN93" s="237"/>
      <c r="AO93" s="237"/>
      <c r="AP93" s="237"/>
      <c r="AQ93" s="237"/>
      <c r="AR93" s="237"/>
      <c r="AS93" s="237"/>
      <c r="AT93" s="237"/>
      <c r="AU93" s="237"/>
      <c r="AV93" s="237"/>
      <c r="AW93" s="237"/>
      <c r="AX93" s="237"/>
      <c r="AY93" s="237"/>
      <c r="AZ93" s="237"/>
      <c r="BA93" s="237"/>
      <c r="BB93" s="237"/>
      <c r="BC93" s="237"/>
      <c r="BD93" s="237"/>
      <c r="BE93" s="237"/>
      <c r="BF93" s="237"/>
      <c r="BG93" s="237"/>
      <c r="BH93" s="237"/>
      <c r="BI93" s="237"/>
      <c r="BJ93" s="237"/>
      <c r="BK93" s="237"/>
      <c r="BL93" s="237"/>
      <c r="BM93" s="73"/>
      <c r="BN93" s="73"/>
      <c r="BO93" s="73"/>
    </row>
    <row r="94" spans="1:67" outlineLevel="1">
      <c r="A94" s="20"/>
      <c r="B94" s="20"/>
      <c r="C94" s="20"/>
      <c r="D94" s="20"/>
      <c r="E94" s="900">
        <f>Asset20</f>
        <v>0</v>
      </c>
      <c r="F94" s="901"/>
      <c r="G94" s="100"/>
      <c r="H94" s="101"/>
      <c r="I94" s="101"/>
      <c r="J94" s="101"/>
      <c r="K94" s="101"/>
      <c r="L94" s="101"/>
      <c r="M94" s="101"/>
      <c r="N94" s="101"/>
      <c r="O94" s="101"/>
      <c r="P94" s="101"/>
      <c r="Q94" s="17"/>
      <c r="R94" s="16"/>
      <c r="S94" s="16"/>
      <c r="T94" s="73"/>
      <c r="U94" s="17"/>
      <c r="V94" s="17"/>
      <c r="W94" s="17"/>
      <c r="X94" s="17"/>
      <c r="Y94" s="17"/>
      <c r="Z94" s="237"/>
      <c r="AA94" s="237"/>
      <c r="AB94" s="237"/>
      <c r="AC94" s="237"/>
      <c r="AD94" s="237"/>
      <c r="AE94" s="237"/>
      <c r="AF94" s="237"/>
      <c r="AG94" s="237"/>
      <c r="AH94" s="237"/>
      <c r="AI94" s="237"/>
      <c r="AJ94" s="237"/>
      <c r="AK94" s="237"/>
      <c r="AL94" s="237"/>
      <c r="AM94" s="237"/>
      <c r="AN94" s="237"/>
      <c r="AO94" s="237"/>
      <c r="AP94" s="237"/>
      <c r="AQ94" s="237"/>
      <c r="AR94" s="237"/>
      <c r="AS94" s="237"/>
      <c r="AT94" s="237"/>
      <c r="AU94" s="237"/>
      <c r="AV94" s="237"/>
      <c r="AW94" s="237"/>
      <c r="AX94" s="237"/>
      <c r="AY94" s="237"/>
      <c r="AZ94" s="237"/>
      <c r="BA94" s="237"/>
      <c r="BB94" s="237"/>
      <c r="BC94" s="237"/>
      <c r="BD94" s="237"/>
      <c r="BE94" s="237"/>
      <c r="BF94" s="237"/>
      <c r="BG94" s="237"/>
      <c r="BH94" s="237"/>
      <c r="BI94" s="237"/>
      <c r="BJ94" s="237"/>
      <c r="BK94" s="237"/>
      <c r="BL94" s="237"/>
      <c r="BM94" s="73"/>
      <c r="BN94" s="73"/>
      <c r="BO94" s="73"/>
    </row>
    <row r="95" spans="1:67" outlineLevel="1">
      <c r="A95" s="20"/>
      <c r="B95" s="20"/>
      <c r="C95" s="20"/>
      <c r="D95" s="20"/>
      <c r="E95" s="900">
        <f>Asset21</f>
        <v>0</v>
      </c>
      <c r="F95" s="901"/>
      <c r="G95" s="100"/>
      <c r="H95" s="101"/>
      <c r="I95" s="101"/>
      <c r="J95" s="101"/>
      <c r="K95" s="101"/>
      <c r="L95" s="101"/>
      <c r="M95" s="101"/>
      <c r="N95" s="101"/>
      <c r="O95" s="101"/>
      <c r="P95" s="101"/>
      <c r="Q95" s="17"/>
      <c r="R95" s="16"/>
      <c r="S95" s="16"/>
      <c r="T95" s="73"/>
      <c r="U95" s="17"/>
      <c r="V95" s="17"/>
      <c r="W95" s="17"/>
      <c r="X95" s="17"/>
      <c r="Y95" s="17"/>
      <c r="Z95" s="237"/>
      <c r="AA95" s="237"/>
      <c r="AB95" s="237"/>
      <c r="AC95" s="237"/>
      <c r="AD95" s="237"/>
      <c r="AE95" s="237"/>
      <c r="AF95" s="237"/>
      <c r="AG95" s="237"/>
      <c r="AH95" s="237"/>
      <c r="AI95" s="237"/>
      <c r="AJ95" s="237"/>
      <c r="AK95" s="237"/>
      <c r="AL95" s="237"/>
      <c r="AM95" s="237"/>
      <c r="AN95" s="237"/>
      <c r="AO95" s="237"/>
      <c r="AP95" s="237"/>
      <c r="AQ95" s="237"/>
      <c r="AR95" s="237"/>
      <c r="AS95" s="237"/>
      <c r="AT95" s="237"/>
      <c r="AU95" s="237"/>
      <c r="AV95" s="237"/>
      <c r="AW95" s="237"/>
      <c r="AX95" s="237"/>
      <c r="AY95" s="237"/>
      <c r="AZ95" s="237"/>
      <c r="BA95" s="237"/>
      <c r="BB95" s="237"/>
      <c r="BC95" s="237"/>
      <c r="BD95" s="237"/>
      <c r="BE95" s="237"/>
      <c r="BF95" s="237"/>
      <c r="BG95" s="237"/>
      <c r="BH95" s="237"/>
      <c r="BI95" s="237"/>
      <c r="BJ95" s="237"/>
      <c r="BK95" s="237"/>
      <c r="BL95" s="237"/>
      <c r="BM95" s="73"/>
      <c r="BN95" s="73"/>
      <c r="BO95" s="73"/>
    </row>
    <row r="96" spans="1:67" outlineLevel="1">
      <c r="A96" s="172"/>
      <c r="B96" s="172"/>
      <c r="C96" s="172"/>
      <c r="D96" s="172"/>
      <c r="E96" s="900">
        <f>Asset22</f>
        <v>0</v>
      </c>
      <c r="F96" s="901"/>
      <c r="G96" s="100"/>
      <c r="H96" s="101"/>
      <c r="I96" s="101"/>
      <c r="J96" s="101"/>
      <c r="K96" s="101"/>
      <c r="L96" s="101"/>
      <c r="M96" s="101"/>
      <c r="N96" s="101"/>
      <c r="O96" s="101"/>
      <c r="P96" s="101"/>
      <c r="Q96" s="17"/>
      <c r="R96" s="16"/>
      <c r="S96" s="16"/>
      <c r="T96" s="73"/>
      <c r="U96" s="17"/>
      <c r="V96" s="17"/>
      <c r="W96" s="17"/>
      <c r="X96" s="17"/>
      <c r="Y96" s="17"/>
      <c r="Z96" s="237"/>
      <c r="AA96" s="237"/>
      <c r="AB96" s="237"/>
      <c r="AC96" s="237"/>
      <c r="AD96" s="237"/>
      <c r="AE96" s="237"/>
      <c r="AF96" s="237"/>
      <c r="AG96" s="237"/>
      <c r="AH96" s="237"/>
      <c r="AI96" s="237"/>
      <c r="AJ96" s="237"/>
      <c r="AK96" s="237"/>
      <c r="AL96" s="237"/>
      <c r="AM96" s="237"/>
      <c r="AN96" s="237"/>
      <c r="AO96" s="237"/>
      <c r="AP96" s="237"/>
      <c r="AQ96" s="237"/>
      <c r="AR96" s="237"/>
      <c r="AS96" s="237"/>
      <c r="AT96" s="237"/>
      <c r="AU96" s="237"/>
      <c r="AV96" s="237"/>
      <c r="AW96" s="237"/>
      <c r="AX96" s="237"/>
      <c r="AY96" s="237"/>
      <c r="AZ96" s="237"/>
      <c r="BA96" s="237"/>
      <c r="BB96" s="237"/>
      <c r="BC96" s="237"/>
      <c r="BD96" s="237"/>
      <c r="BE96" s="237"/>
      <c r="BF96" s="237"/>
      <c r="BG96" s="237"/>
      <c r="BH96" s="237"/>
      <c r="BI96" s="237"/>
      <c r="BJ96" s="237"/>
      <c r="BK96" s="237"/>
      <c r="BL96" s="237"/>
      <c r="BM96" s="73"/>
      <c r="BN96" s="73"/>
      <c r="BO96" s="73"/>
    </row>
    <row r="97" spans="1:67" outlineLevel="1">
      <c r="A97" s="20"/>
      <c r="B97" s="20"/>
      <c r="C97" s="20"/>
      <c r="D97" s="20"/>
      <c r="E97" s="900">
        <f>Asset23</f>
        <v>0</v>
      </c>
      <c r="F97" s="901"/>
      <c r="G97" s="100"/>
      <c r="H97" s="101"/>
      <c r="I97" s="101"/>
      <c r="J97" s="101"/>
      <c r="K97" s="101"/>
      <c r="L97" s="101"/>
      <c r="M97" s="101"/>
      <c r="N97" s="101"/>
      <c r="O97" s="101"/>
      <c r="P97" s="101"/>
      <c r="Q97" s="17"/>
      <c r="R97" s="16"/>
      <c r="S97" s="16"/>
      <c r="T97" s="73"/>
      <c r="U97" s="17"/>
      <c r="V97" s="17"/>
      <c r="W97" s="17"/>
      <c r="X97" s="17"/>
      <c r="Y97" s="17"/>
      <c r="Z97" s="237"/>
      <c r="AA97" s="237"/>
      <c r="AB97" s="237"/>
      <c r="AC97" s="237"/>
      <c r="AD97" s="237"/>
      <c r="AE97" s="237"/>
      <c r="AF97" s="237"/>
      <c r="AG97" s="237"/>
      <c r="AH97" s="237"/>
      <c r="AI97" s="237"/>
      <c r="AJ97" s="237"/>
      <c r="AK97" s="237"/>
      <c r="AL97" s="237"/>
      <c r="AM97" s="237"/>
      <c r="AN97" s="237"/>
      <c r="AO97" s="237"/>
      <c r="AP97" s="237"/>
      <c r="AQ97" s="237"/>
      <c r="AR97" s="237"/>
      <c r="AS97" s="237"/>
      <c r="AT97" s="237"/>
      <c r="AU97" s="237"/>
      <c r="AV97" s="237"/>
      <c r="AW97" s="237"/>
      <c r="AX97" s="237"/>
      <c r="AY97" s="237"/>
      <c r="AZ97" s="237"/>
      <c r="BA97" s="237"/>
      <c r="BB97" s="237"/>
      <c r="BC97" s="237"/>
      <c r="BD97" s="237"/>
      <c r="BE97" s="237"/>
      <c r="BF97" s="237"/>
      <c r="BG97" s="237"/>
      <c r="BH97" s="237"/>
      <c r="BI97" s="237"/>
      <c r="BJ97" s="237"/>
      <c r="BK97" s="237"/>
      <c r="BL97" s="237"/>
      <c r="BM97" s="73"/>
      <c r="BN97" s="73"/>
      <c r="BO97" s="73"/>
    </row>
    <row r="98" spans="1:67" outlineLevel="1">
      <c r="A98" s="20"/>
      <c r="B98" s="20"/>
      <c r="C98" s="20"/>
      <c r="D98" s="20"/>
      <c r="E98" s="900">
        <f>Asset24</f>
        <v>0</v>
      </c>
      <c r="F98" s="901"/>
      <c r="G98" s="100"/>
      <c r="H98" s="101"/>
      <c r="I98" s="101"/>
      <c r="J98" s="101"/>
      <c r="K98" s="101"/>
      <c r="L98" s="101"/>
      <c r="M98" s="101"/>
      <c r="N98" s="101"/>
      <c r="O98" s="101"/>
      <c r="P98" s="101"/>
      <c r="Q98" s="17"/>
      <c r="R98" s="16"/>
      <c r="S98" s="16"/>
      <c r="T98" s="73"/>
      <c r="U98" s="17"/>
      <c r="V98" s="17"/>
      <c r="W98" s="17"/>
      <c r="X98" s="17"/>
      <c r="Y98" s="17"/>
      <c r="Z98" s="237"/>
      <c r="AA98" s="237"/>
      <c r="AB98" s="237"/>
      <c r="AC98" s="237"/>
      <c r="AD98" s="237"/>
      <c r="AE98" s="237"/>
      <c r="AF98" s="237"/>
      <c r="AG98" s="237"/>
      <c r="AH98" s="237"/>
      <c r="AI98" s="237"/>
      <c r="AJ98" s="237"/>
      <c r="AK98" s="237"/>
      <c r="AL98" s="237"/>
      <c r="AM98" s="237"/>
      <c r="AN98" s="237"/>
      <c r="AO98" s="237"/>
      <c r="AP98" s="237"/>
      <c r="AQ98" s="237"/>
      <c r="AR98" s="237"/>
      <c r="AS98" s="237"/>
      <c r="AT98" s="237"/>
      <c r="AU98" s="237"/>
      <c r="AV98" s="237"/>
      <c r="AW98" s="237"/>
      <c r="AX98" s="237"/>
      <c r="AY98" s="237"/>
      <c r="AZ98" s="237"/>
      <c r="BA98" s="237"/>
      <c r="BB98" s="237"/>
      <c r="BC98" s="237"/>
      <c r="BD98" s="237"/>
      <c r="BE98" s="237"/>
      <c r="BF98" s="237"/>
      <c r="BG98" s="237"/>
      <c r="BH98" s="237"/>
      <c r="BI98" s="237"/>
      <c r="BJ98" s="237"/>
      <c r="BK98" s="237"/>
      <c r="BL98" s="237"/>
      <c r="BM98" s="73"/>
      <c r="BN98" s="73"/>
      <c r="BO98" s="73"/>
    </row>
    <row r="99" spans="1:67" outlineLevel="1">
      <c r="A99" s="172"/>
      <c r="B99" s="172"/>
      <c r="C99" s="172"/>
      <c r="D99" s="172"/>
      <c r="E99" s="900">
        <f>Asset25</f>
        <v>0</v>
      </c>
      <c r="F99" s="901"/>
      <c r="G99" s="100"/>
      <c r="H99" s="101"/>
      <c r="I99" s="101"/>
      <c r="J99" s="101"/>
      <c r="K99" s="101"/>
      <c r="L99" s="101"/>
      <c r="M99" s="101"/>
      <c r="N99" s="101"/>
      <c r="O99" s="101"/>
      <c r="P99" s="101"/>
      <c r="Q99" s="17"/>
      <c r="R99" s="16"/>
      <c r="S99" s="16"/>
      <c r="T99" s="73"/>
      <c r="U99" s="17"/>
      <c r="V99" s="17"/>
      <c r="W99" s="17"/>
      <c r="X99" s="17"/>
      <c r="Y99" s="17"/>
      <c r="Z99" s="237"/>
      <c r="AA99" s="237"/>
      <c r="AB99" s="237"/>
      <c r="AC99" s="237"/>
      <c r="AD99" s="237"/>
      <c r="AE99" s="237"/>
      <c r="AF99" s="237"/>
      <c r="AG99" s="237"/>
      <c r="AH99" s="237"/>
      <c r="AI99" s="237"/>
      <c r="AJ99" s="237"/>
      <c r="AK99" s="237"/>
      <c r="AL99" s="237"/>
      <c r="AM99" s="237"/>
      <c r="AN99" s="237"/>
      <c r="AO99" s="237"/>
      <c r="AP99" s="237"/>
      <c r="AQ99" s="237"/>
      <c r="AR99" s="237"/>
      <c r="AS99" s="237"/>
      <c r="AT99" s="237"/>
      <c r="AU99" s="237"/>
      <c r="AV99" s="237"/>
      <c r="AW99" s="237"/>
      <c r="AX99" s="237"/>
      <c r="AY99" s="237"/>
      <c r="AZ99" s="237"/>
      <c r="BA99" s="237"/>
      <c r="BB99" s="237"/>
      <c r="BC99" s="237"/>
      <c r="BD99" s="237"/>
      <c r="BE99" s="237"/>
      <c r="BF99" s="237"/>
      <c r="BG99" s="237"/>
      <c r="BH99" s="237"/>
      <c r="BI99" s="237"/>
      <c r="BJ99" s="237"/>
      <c r="BK99" s="237"/>
      <c r="BL99" s="237"/>
      <c r="BM99" s="73"/>
      <c r="BN99" s="73"/>
      <c r="BO99" s="73"/>
    </row>
    <row r="100" spans="1:67" outlineLevel="1">
      <c r="A100" s="20"/>
      <c r="B100" s="20"/>
      <c r="C100" s="20"/>
      <c r="D100" s="20"/>
      <c r="E100" s="900">
        <f>Asset26</f>
        <v>0</v>
      </c>
      <c r="F100" s="901"/>
      <c r="G100" s="100"/>
      <c r="H100" s="101"/>
      <c r="I100" s="101"/>
      <c r="J100" s="101"/>
      <c r="K100" s="101"/>
      <c r="L100" s="101"/>
      <c r="M100" s="101"/>
      <c r="N100" s="101"/>
      <c r="O100" s="101"/>
      <c r="P100" s="101"/>
      <c r="Q100" s="17"/>
      <c r="R100" s="16"/>
      <c r="S100" s="16"/>
      <c r="T100" s="73"/>
      <c r="U100" s="17"/>
      <c r="V100" s="17"/>
      <c r="W100" s="17"/>
      <c r="X100" s="17"/>
      <c r="Y100" s="17"/>
      <c r="Z100" s="237"/>
      <c r="AA100" s="237"/>
      <c r="AB100" s="237"/>
      <c r="AC100" s="237"/>
      <c r="AD100" s="237"/>
      <c r="AE100" s="237"/>
      <c r="AF100" s="237"/>
      <c r="AG100" s="237"/>
      <c r="AH100" s="237"/>
      <c r="AI100" s="237"/>
      <c r="AJ100" s="237"/>
      <c r="AK100" s="237"/>
      <c r="AL100" s="237"/>
      <c r="AM100" s="237"/>
      <c r="AN100" s="237"/>
      <c r="AO100" s="237"/>
      <c r="AP100" s="237"/>
      <c r="AQ100" s="237"/>
      <c r="AR100" s="237"/>
      <c r="AS100" s="237"/>
      <c r="AT100" s="237"/>
      <c r="AU100" s="237"/>
      <c r="AV100" s="237"/>
      <c r="AW100" s="237"/>
      <c r="AX100" s="237"/>
      <c r="AY100" s="237"/>
      <c r="AZ100" s="237"/>
      <c r="BA100" s="237"/>
      <c r="BB100" s="237"/>
      <c r="BC100" s="237"/>
      <c r="BD100" s="237"/>
      <c r="BE100" s="237"/>
      <c r="BF100" s="237"/>
      <c r="BG100" s="237"/>
      <c r="BH100" s="237"/>
      <c r="BI100" s="237"/>
      <c r="BJ100" s="237"/>
      <c r="BK100" s="237"/>
      <c r="BL100" s="237"/>
      <c r="BM100" s="73"/>
      <c r="BN100" s="73"/>
      <c r="BO100" s="73"/>
    </row>
    <row r="101" spans="1:67" outlineLevel="1">
      <c r="A101" s="20"/>
      <c r="B101" s="20"/>
      <c r="C101" s="20"/>
      <c r="D101" s="20"/>
      <c r="E101" s="900">
        <f>Asset27</f>
        <v>0</v>
      </c>
      <c r="F101" s="901"/>
      <c r="G101" s="100"/>
      <c r="H101" s="101"/>
      <c r="I101" s="101"/>
      <c r="J101" s="101"/>
      <c r="K101" s="101"/>
      <c r="L101" s="101"/>
      <c r="M101" s="101"/>
      <c r="N101" s="101"/>
      <c r="O101" s="101"/>
      <c r="P101" s="101"/>
      <c r="Q101" s="17"/>
      <c r="R101" s="16"/>
      <c r="S101" s="16"/>
      <c r="T101" s="73"/>
      <c r="U101" s="17"/>
      <c r="V101" s="17"/>
      <c r="W101" s="17"/>
      <c r="X101" s="17"/>
      <c r="Y101" s="17"/>
      <c r="Z101" s="237"/>
      <c r="AA101" s="237"/>
      <c r="AB101" s="237"/>
      <c r="AC101" s="237"/>
      <c r="AD101" s="237"/>
      <c r="AE101" s="237"/>
      <c r="AF101" s="237"/>
      <c r="AG101" s="237"/>
      <c r="AH101" s="237"/>
      <c r="AI101" s="237"/>
      <c r="AJ101" s="237"/>
      <c r="AK101" s="237"/>
      <c r="AL101" s="237"/>
      <c r="AM101" s="237"/>
      <c r="AN101" s="237"/>
      <c r="AO101" s="237"/>
      <c r="AP101" s="237"/>
      <c r="AQ101" s="237"/>
      <c r="AR101" s="237"/>
      <c r="AS101" s="237"/>
      <c r="AT101" s="237"/>
      <c r="AU101" s="237"/>
      <c r="AV101" s="237"/>
      <c r="AW101" s="237"/>
      <c r="AX101" s="237"/>
      <c r="AY101" s="237"/>
      <c r="AZ101" s="237"/>
      <c r="BA101" s="237"/>
      <c r="BB101" s="237"/>
      <c r="BC101" s="237"/>
      <c r="BD101" s="237"/>
      <c r="BE101" s="237"/>
      <c r="BF101" s="237"/>
      <c r="BG101" s="237"/>
      <c r="BH101" s="237"/>
      <c r="BI101" s="237"/>
      <c r="BJ101" s="237"/>
      <c r="BK101" s="237"/>
      <c r="BL101" s="237"/>
      <c r="BM101" s="73"/>
      <c r="BN101" s="73"/>
      <c r="BO101" s="73"/>
    </row>
    <row r="102" spans="1:67" outlineLevel="1">
      <c r="A102" s="172"/>
      <c r="B102" s="172"/>
      <c r="C102" s="172"/>
      <c r="D102" s="172"/>
      <c r="E102" s="900">
        <f>Asset28</f>
        <v>0</v>
      </c>
      <c r="F102" s="901"/>
      <c r="G102" s="100"/>
      <c r="H102" s="101"/>
      <c r="I102" s="101"/>
      <c r="J102" s="101"/>
      <c r="K102" s="101"/>
      <c r="L102" s="101"/>
      <c r="M102" s="101"/>
      <c r="N102" s="101"/>
      <c r="O102" s="101"/>
      <c r="P102" s="101"/>
      <c r="Q102" s="17"/>
      <c r="R102" s="16"/>
      <c r="S102" s="16"/>
      <c r="T102" s="73"/>
      <c r="U102" s="17"/>
      <c r="V102" s="17"/>
      <c r="W102" s="17"/>
      <c r="X102" s="17"/>
      <c r="Y102" s="17"/>
      <c r="Z102" s="237"/>
      <c r="AA102" s="237"/>
      <c r="AB102" s="237"/>
      <c r="AC102" s="237"/>
      <c r="AD102" s="237"/>
      <c r="AE102" s="237"/>
      <c r="AF102" s="237"/>
      <c r="AG102" s="237"/>
      <c r="AH102" s="237"/>
      <c r="AI102" s="237"/>
      <c r="AJ102" s="237"/>
      <c r="AK102" s="237"/>
      <c r="AL102" s="237"/>
      <c r="AM102" s="237"/>
      <c r="AN102" s="237"/>
      <c r="AO102" s="237"/>
      <c r="AP102" s="237"/>
      <c r="AQ102" s="237"/>
      <c r="AR102" s="237"/>
      <c r="AS102" s="237"/>
      <c r="AT102" s="237"/>
      <c r="AU102" s="237"/>
      <c r="AV102" s="237"/>
      <c r="AW102" s="237"/>
      <c r="AX102" s="237"/>
      <c r="AY102" s="237"/>
      <c r="AZ102" s="237"/>
      <c r="BA102" s="237"/>
      <c r="BB102" s="237"/>
      <c r="BC102" s="237"/>
      <c r="BD102" s="237"/>
      <c r="BE102" s="237"/>
      <c r="BF102" s="237"/>
      <c r="BG102" s="237"/>
      <c r="BH102" s="237"/>
      <c r="BI102" s="237"/>
      <c r="BJ102" s="237"/>
      <c r="BK102" s="237"/>
      <c r="BL102" s="237"/>
      <c r="BM102" s="73"/>
      <c r="BN102" s="73"/>
      <c r="BO102" s="73"/>
    </row>
    <row r="103" spans="1:67" outlineLevel="1">
      <c r="A103" s="20"/>
      <c r="B103" s="20"/>
      <c r="C103" s="20"/>
      <c r="D103" s="20"/>
      <c r="E103" s="900">
        <f>Asset29</f>
        <v>0</v>
      </c>
      <c r="F103" s="901"/>
      <c r="G103" s="100"/>
      <c r="H103" s="101"/>
      <c r="I103" s="101"/>
      <c r="J103" s="101"/>
      <c r="K103" s="101"/>
      <c r="L103" s="101"/>
      <c r="M103" s="101"/>
      <c r="N103" s="101"/>
      <c r="O103" s="101"/>
      <c r="P103" s="101"/>
      <c r="Q103" s="17"/>
      <c r="R103" s="16"/>
      <c r="S103" s="16"/>
      <c r="T103" s="73"/>
      <c r="U103" s="17"/>
      <c r="V103" s="17"/>
      <c r="W103" s="17"/>
      <c r="X103" s="17"/>
      <c r="Y103" s="17"/>
      <c r="Z103" s="237"/>
      <c r="AA103" s="237"/>
      <c r="AB103" s="237"/>
      <c r="AC103" s="237"/>
      <c r="AD103" s="237"/>
      <c r="AE103" s="237"/>
      <c r="AF103" s="237"/>
      <c r="AG103" s="237"/>
      <c r="AH103" s="237"/>
      <c r="AI103" s="237"/>
      <c r="AJ103" s="237"/>
      <c r="AK103" s="237"/>
      <c r="AL103" s="237"/>
      <c r="AM103" s="237"/>
      <c r="AN103" s="237"/>
      <c r="AO103" s="237"/>
      <c r="AP103" s="237"/>
      <c r="AQ103" s="237"/>
      <c r="AR103" s="237"/>
      <c r="AS103" s="237"/>
      <c r="AT103" s="237"/>
      <c r="AU103" s="237"/>
      <c r="AV103" s="237"/>
      <c r="AW103" s="237"/>
      <c r="AX103" s="237"/>
      <c r="AY103" s="237"/>
      <c r="AZ103" s="237"/>
      <c r="BA103" s="237"/>
      <c r="BB103" s="237"/>
      <c r="BC103" s="237"/>
      <c r="BD103" s="237"/>
      <c r="BE103" s="237"/>
      <c r="BF103" s="237"/>
      <c r="BG103" s="237"/>
      <c r="BH103" s="237"/>
      <c r="BI103" s="237"/>
      <c r="BJ103" s="237"/>
      <c r="BK103" s="237"/>
      <c r="BL103" s="237"/>
      <c r="BM103" s="73"/>
      <c r="BN103" s="73"/>
      <c r="BO103" s="73"/>
    </row>
    <row r="104" spans="1:67" outlineLevel="1">
      <c r="A104" s="20"/>
      <c r="B104" s="20"/>
      <c r="C104" s="20"/>
      <c r="D104" s="20"/>
      <c r="E104" s="900" t="str">
        <f>Asset30</f>
        <v>Equity raising costs</v>
      </c>
      <c r="F104" s="901"/>
      <c r="G104" s="100"/>
      <c r="H104" s="101"/>
      <c r="I104" s="101"/>
      <c r="J104" s="101"/>
      <c r="K104" s="101"/>
      <c r="L104" s="101"/>
      <c r="M104" s="101"/>
      <c r="N104" s="101"/>
      <c r="O104" s="101"/>
      <c r="P104" s="101"/>
      <c r="Q104" s="17"/>
      <c r="R104" s="16"/>
      <c r="S104" s="16"/>
      <c r="T104" s="73"/>
      <c r="U104" s="17"/>
      <c r="V104" s="17"/>
      <c r="W104" s="17"/>
      <c r="X104" s="17"/>
      <c r="Y104" s="17"/>
      <c r="Z104" s="237"/>
      <c r="AA104" s="237"/>
      <c r="AB104" s="237"/>
      <c r="AC104" s="237"/>
      <c r="AD104" s="237"/>
      <c r="AE104" s="237"/>
      <c r="AF104" s="237"/>
      <c r="AG104" s="237"/>
      <c r="AH104" s="237"/>
      <c r="AI104" s="237"/>
      <c r="AJ104" s="237"/>
      <c r="AK104" s="237"/>
      <c r="AL104" s="237"/>
      <c r="AM104" s="237"/>
      <c r="AN104" s="237"/>
      <c r="AO104" s="237"/>
      <c r="AP104" s="237"/>
      <c r="AQ104" s="237"/>
      <c r="AR104" s="237"/>
      <c r="AS104" s="237"/>
      <c r="AT104" s="237"/>
      <c r="AU104" s="237"/>
      <c r="AV104" s="237"/>
      <c r="AW104" s="237"/>
      <c r="AX104" s="237"/>
      <c r="AY104" s="237"/>
      <c r="AZ104" s="237"/>
      <c r="BA104" s="237"/>
      <c r="BB104" s="237"/>
      <c r="BC104" s="237"/>
      <c r="BD104" s="237"/>
      <c r="BE104" s="237"/>
      <c r="BF104" s="237"/>
      <c r="BG104" s="237"/>
      <c r="BH104" s="237"/>
      <c r="BI104" s="237"/>
      <c r="BJ104" s="237"/>
      <c r="BK104" s="237"/>
      <c r="BL104" s="237"/>
      <c r="BM104" s="73"/>
      <c r="BN104" s="73"/>
      <c r="BO104" s="73"/>
    </row>
    <row r="105" spans="1:67">
      <c r="A105" s="172"/>
      <c r="B105" s="172"/>
      <c r="C105" s="172"/>
      <c r="D105" s="172"/>
      <c r="E105" s="900" t="s">
        <v>83</v>
      </c>
      <c r="F105" s="900"/>
      <c r="G105" s="202">
        <f t="shared" ref="G105:P105" si="3">SUM(G75:G104)</f>
        <v>2.0703420000000001</v>
      </c>
      <c r="H105" s="202">
        <f t="shared" si="3"/>
        <v>2.0703420000000001</v>
      </c>
      <c r="I105" s="202">
        <f t="shared" si="3"/>
        <v>2.0703420000000001</v>
      </c>
      <c r="J105" s="202">
        <f>SUM(J75:J104)</f>
        <v>2.0703420000000001</v>
      </c>
      <c r="K105" s="202">
        <f t="shared" si="3"/>
        <v>2.0703420000000001</v>
      </c>
      <c r="L105" s="202">
        <f t="shared" si="3"/>
        <v>0</v>
      </c>
      <c r="M105" s="202">
        <f t="shared" si="3"/>
        <v>0</v>
      </c>
      <c r="N105" s="202">
        <f t="shared" si="3"/>
        <v>0</v>
      </c>
      <c r="O105" s="202">
        <f t="shared" si="3"/>
        <v>0</v>
      </c>
      <c r="P105" s="202">
        <f t="shared" si="3"/>
        <v>0</v>
      </c>
      <c r="Q105" s="182"/>
      <c r="R105" s="16"/>
      <c r="S105" s="16"/>
      <c r="T105" s="73"/>
      <c r="U105" s="17"/>
      <c r="V105" s="17"/>
      <c r="W105" s="17"/>
      <c r="X105" s="17"/>
      <c r="Y105" s="17"/>
      <c r="Z105" s="237"/>
      <c r="AA105" s="237"/>
      <c r="AB105" s="237"/>
      <c r="AC105" s="237"/>
      <c r="AD105" s="237"/>
      <c r="AE105" s="237"/>
      <c r="AF105" s="237"/>
      <c r="AG105" s="237"/>
      <c r="AH105" s="237"/>
      <c r="AI105" s="237"/>
      <c r="AJ105" s="237"/>
      <c r="AK105" s="237"/>
      <c r="AL105" s="237"/>
      <c r="AM105" s="237"/>
      <c r="AN105" s="237"/>
      <c r="AO105" s="237"/>
      <c r="AP105" s="237"/>
      <c r="AQ105" s="237"/>
      <c r="AR105" s="237"/>
      <c r="AS105" s="237"/>
      <c r="AT105" s="237"/>
      <c r="AU105" s="237"/>
      <c r="AV105" s="237"/>
      <c r="AW105" s="237"/>
      <c r="AX105" s="237"/>
      <c r="AY105" s="237"/>
      <c r="AZ105" s="237"/>
      <c r="BA105" s="237"/>
      <c r="BB105" s="237"/>
      <c r="BC105" s="237"/>
      <c r="BD105" s="237"/>
      <c r="BE105" s="237"/>
      <c r="BF105" s="237"/>
      <c r="BG105" s="237"/>
      <c r="BH105" s="237"/>
      <c r="BI105" s="237"/>
      <c r="BJ105" s="237"/>
      <c r="BK105" s="237"/>
      <c r="BL105" s="237"/>
      <c r="BM105" s="73"/>
      <c r="BN105" s="73"/>
      <c r="BO105" s="73"/>
    </row>
    <row r="106" spans="1:67" ht="21" customHeight="1">
      <c r="A106" s="20"/>
      <c r="B106" s="20"/>
      <c r="C106" s="20"/>
      <c r="D106" s="20"/>
      <c r="E106" s="20"/>
      <c r="F106" s="91"/>
      <c r="G106" s="91"/>
      <c r="H106" s="91"/>
      <c r="I106" s="91"/>
      <c r="J106" s="91"/>
      <c r="K106" s="91"/>
      <c r="L106" s="91"/>
      <c r="M106" s="91"/>
      <c r="N106" s="91"/>
      <c r="O106" s="91"/>
      <c r="P106" s="91"/>
      <c r="Q106" s="203">
        <f ca="1">SUM(OFFSET(G105,0,0,1,$R$7))</f>
        <v>10.351710000000001</v>
      </c>
      <c r="R106" s="16"/>
      <c r="S106" s="16"/>
      <c r="T106" s="73"/>
      <c r="U106" s="17"/>
      <c r="V106" s="17"/>
      <c r="W106" s="17"/>
      <c r="X106" s="17"/>
      <c r="Y106" s="17"/>
      <c r="Z106" s="237"/>
      <c r="AA106" s="237"/>
      <c r="AB106" s="237"/>
      <c r="AC106" s="237"/>
      <c r="AD106" s="237"/>
      <c r="AE106" s="237"/>
      <c r="AF106" s="237"/>
      <c r="AG106" s="237"/>
      <c r="AH106" s="237"/>
      <c r="AI106" s="237"/>
      <c r="AJ106" s="237"/>
      <c r="AK106" s="237"/>
      <c r="AL106" s="237"/>
      <c r="AM106" s="237"/>
      <c r="AN106" s="237"/>
      <c r="AO106" s="237"/>
      <c r="AP106" s="237"/>
      <c r="AQ106" s="237"/>
      <c r="AR106" s="237"/>
      <c r="AS106" s="237"/>
      <c r="AT106" s="237"/>
      <c r="AU106" s="237"/>
      <c r="AV106" s="237"/>
      <c r="AW106" s="237"/>
      <c r="AX106" s="237"/>
      <c r="AY106" s="237"/>
      <c r="AZ106" s="237"/>
      <c r="BA106" s="237"/>
      <c r="BB106" s="237"/>
      <c r="BC106" s="237"/>
      <c r="BD106" s="237"/>
      <c r="BE106" s="237"/>
      <c r="BF106" s="237"/>
      <c r="BG106" s="237"/>
      <c r="BH106" s="237"/>
      <c r="BI106" s="237"/>
      <c r="BJ106" s="237"/>
      <c r="BK106" s="237"/>
      <c r="BL106" s="237"/>
      <c r="BM106" s="73"/>
      <c r="BN106" s="73"/>
      <c r="BO106" s="73"/>
    </row>
    <row r="107" spans="1:67" ht="15.2" customHeight="1">
      <c r="A107" s="114"/>
      <c r="B107" s="114"/>
      <c r="C107" s="114"/>
      <c r="D107" s="114"/>
      <c r="E107" s="905" t="str">
        <f>"Forecast Customer Contributions – As Incurred ($m Real "&amp;$F$241&amp;")"</f>
        <v>Forecast Customer Contributions – As Incurred ($m Real 2015)</v>
      </c>
      <c r="F107" s="905"/>
      <c r="G107" s="905"/>
      <c r="H107" s="191"/>
      <c r="I107" s="191"/>
      <c r="J107" s="117"/>
      <c r="K107" s="117"/>
      <c r="L107" s="115"/>
      <c r="M107" s="115"/>
      <c r="N107" s="115"/>
      <c r="O107" s="115"/>
      <c r="P107" s="115"/>
      <c r="Q107" s="114"/>
      <c r="R107" s="115"/>
      <c r="S107" s="115"/>
      <c r="T107" s="115"/>
      <c r="U107" s="17"/>
      <c r="V107" s="17"/>
      <c r="W107" s="17"/>
      <c r="X107" s="17"/>
      <c r="Y107" s="17"/>
      <c r="Z107" s="237"/>
      <c r="AA107" s="237"/>
      <c r="AB107" s="237"/>
      <c r="AC107" s="237"/>
      <c r="AD107" s="237"/>
      <c r="AE107" s="237"/>
      <c r="AF107" s="237"/>
      <c r="AG107" s="237"/>
      <c r="AH107" s="237"/>
      <c r="AI107" s="237"/>
      <c r="AJ107" s="237"/>
      <c r="AK107" s="237"/>
      <c r="AL107" s="237"/>
      <c r="AM107" s="237"/>
      <c r="AN107" s="237"/>
      <c r="AO107" s="237"/>
      <c r="AP107" s="237"/>
      <c r="AQ107" s="237"/>
      <c r="AR107" s="237"/>
      <c r="AS107" s="237"/>
      <c r="AT107" s="237"/>
      <c r="AU107" s="237"/>
      <c r="AV107" s="237"/>
      <c r="AW107" s="237"/>
      <c r="AX107" s="237"/>
      <c r="AY107" s="237"/>
      <c r="AZ107" s="237"/>
      <c r="BA107" s="237"/>
      <c r="BB107" s="237"/>
      <c r="BC107" s="237"/>
      <c r="BD107" s="237"/>
      <c r="BE107" s="237"/>
      <c r="BF107" s="237"/>
      <c r="BG107" s="237"/>
      <c r="BH107" s="237"/>
      <c r="BI107" s="237"/>
      <c r="BJ107" s="237"/>
      <c r="BK107" s="237"/>
      <c r="BL107" s="237"/>
      <c r="BM107" s="73"/>
      <c r="BN107" s="73"/>
      <c r="BO107" s="73"/>
    </row>
    <row r="108" spans="1:67">
      <c r="A108" s="172"/>
      <c r="B108" s="172"/>
      <c r="C108" s="172"/>
      <c r="D108" s="172"/>
      <c r="E108" s="59" t="str">
        <f>E40</f>
        <v>Year</v>
      </c>
      <c r="F108" s="17"/>
      <c r="G108" s="205">
        <f>G74</f>
        <v>2016</v>
      </c>
      <c r="H108" s="205" t="str">
        <f t="shared" ref="H108:P108" si="4">H74</f>
        <v>2017</v>
      </c>
      <c r="I108" s="205" t="str">
        <f t="shared" si="4"/>
        <v>2018</v>
      </c>
      <c r="J108" s="205" t="str">
        <f t="shared" si="4"/>
        <v>2019</v>
      </c>
      <c r="K108" s="205" t="str">
        <f t="shared" si="4"/>
        <v>2020</v>
      </c>
      <c r="L108" s="205" t="str">
        <f t="shared" si="4"/>
        <v>2021</v>
      </c>
      <c r="M108" s="205" t="str">
        <f t="shared" si="4"/>
        <v>2022</v>
      </c>
      <c r="N108" s="205" t="str">
        <f t="shared" si="4"/>
        <v>2023</v>
      </c>
      <c r="O108" s="205" t="str">
        <f t="shared" si="4"/>
        <v>2024</v>
      </c>
      <c r="P108" s="205" t="str">
        <f t="shared" si="4"/>
        <v>2025</v>
      </c>
      <c r="Q108" s="17"/>
      <c r="R108" s="16"/>
      <c r="S108" s="16"/>
      <c r="T108" s="73"/>
      <c r="U108" s="17"/>
      <c r="V108" s="17"/>
      <c r="W108" s="17"/>
      <c r="X108" s="17"/>
      <c r="Y108" s="17"/>
      <c r="Z108" s="237"/>
      <c r="AA108" s="237"/>
      <c r="AB108" s="237"/>
      <c r="AC108" s="237"/>
      <c r="AD108" s="237"/>
      <c r="AE108" s="237"/>
      <c r="AF108" s="237"/>
      <c r="AG108" s="237"/>
      <c r="AH108" s="237"/>
      <c r="AI108" s="237"/>
      <c r="AJ108" s="237"/>
      <c r="AK108" s="237"/>
      <c r="AL108" s="237"/>
      <c r="AM108" s="237"/>
      <c r="AN108" s="237"/>
      <c r="AO108" s="237"/>
      <c r="AP108" s="237"/>
      <c r="AQ108" s="237"/>
      <c r="AR108" s="237"/>
      <c r="AS108" s="237"/>
      <c r="AT108" s="237"/>
      <c r="AU108" s="237"/>
      <c r="AV108" s="237"/>
      <c r="AW108" s="237"/>
      <c r="AX108" s="237"/>
      <c r="AY108" s="237"/>
      <c r="AZ108" s="237"/>
      <c r="BA108" s="237"/>
      <c r="BB108" s="237"/>
      <c r="BC108" s="237"/>
      <c r="BD108" s="237"/>
      <c r="BE108" s="237"/>
      <c r="BF108" s="237"/>
      <c r="BG108" s="237"/>
      <c r="BH108" s="237"/>
      <c r="BI108" s="237"/>
      <c r="BJ108" s="237"/>
      <c r="BK108" s="237"/>
      <c r="BL108" s="237"/>
      <c r="BM108" s="73"/>
      <c r="BN108" s="73"/>
      <c r="BO108" s="73"/>
    </row>
    <row r="109" spans="1:67" outlineLevel="1">
      <c r="A109" s="20"/>
      <c r="B109" s="20"/>
      <c r="C109" s="20"/>
      <c r="D109" s="20"/>
      <c r="E109" s="900" t="str">
        <f>Asset1</f>
        <v>Subtransmission</v>
      </c>
      <c r="F109" s="901"/>
      <c r="G109" s="826">
        <v>11.638131500136192</v>
      </c>
      <c r="H109" s="827">
        <v>12.590845049418769</v>
      </c>
      <c r="I109" s="827">
        <v>11.317995000226897</v>
      </c>
      <c r="J109" s="827">
        <v>11.053638276102706</v>
      </c>
      <c r="K109" s="827">
        <v>11.048306846511942</v>
      </c>
      <c r="L109" s="231"/>
      <c r="M109" s="231"/>
      <c r="N109" s="231"/>
      <c r="O109" s="231"/>
      <c r="P109" s="231"/>
      <c r="Q109" s="17"/>
      <c r="R109" s="16"/>
      <c r="S109" s="370"/>
      <c r="T109" s="744"/>
      <c r="U109" s="237"/>
      <c r="V109" s="237"/>
      <c r="W109" s="237"/>
      <c r="X109" s="17"/>
      <c r="Y109" s="17"/>
      <c r="Z109" s="237"/>
      <c r="AA109" s="237"/>
      <c r="AB109" s="237"/>
      <c r="AC109" s="237"/>
      <c r="AD109" s="237"/>
      <c r="AE109" s="237"/>
      <c r="AF109" s="237"/>
      <c r="AG109" s="237"/>
      <c r="AH109" s="237"/>
      <c r="AI109" s="237"/>
      <c r="AJ109" s="237"/>
      <c r="AK109" s="237"/>
      <c r="AL109" s="237"/>
      <c r="AM109" s="237"/>
      <c r="AN109" s="237"/>
      <c r="AO109" s="237"/>
      <c r="AP109" s="237"/>
      <c r="AQ109" s="237"/>
      <c r="AR109" s="237"/>
      <c r="AS109" s="237"/>
      <c r="AT109" s="237"/>
      <c r="AU109" s="237"/>
      <c r="AV109" s="237"/>
      <c r="AW109" s="237"/>
      <c r="AX109" s="237"/>
      <c r="AY109" s="237"/>
      <c r="AZ109" s="237"/>
      <c r="BA109" s="237"/>
      <c r="BB109" s="237"/>
      <c r="BC109" s="237"/>
      <c r="BD109" s="237"/>
      <c r="BE109" s="237"/>
      <c r="BF109" s="237"/>
      <c r="BG109" s="237"/>
      <c r="BH109" s="237"/>
      <c r="BI109" s="237"/>
      <c r="BJ109" s="237"/>
      <c r="BK109" s="237"/>
      <c r="BL109" s="237"/>
      <c r="BM109" s="73"/>
      <c r="BN109" s="73"/>
      <c r="BO109" s="73"/>
    </row>
    <row r="110" spans="1:67" outlineLevel="1">
      <c r="A110" s="20"/>
      <c r="B110" s="20"/>
      <c r="C110" s="20"/>
      <c r="D110" s="20"/>
      <c r="E110" s="900" t="str">
        <f>Asset2</f>
        <v>Distribution system assets</v>
      </c>
      <c r="F110" s="901"/>
      <c r="G110" s="824">
        <v>65.422958598557813</v>
      </c>
      <c r="H110" s="825">
        <v>70.778572520798647</v>
      </c>
      <c r="I110" s="825">
        <v>63.623333205150985</v>
      </c>
      <c r="J110" s="825">
        <v>62.137269998404705</v>
      </c>
      <c r="K110" s="825">
        <v>62.107299732354377</v>
      </c>
      <c r="L110" s="101"/>
      <c r="M110" s="101"/>
      <c r="N110" s="101"/>
      <c r="O110" s="101"/>
      <c r="P110" s="101"/>
      <c r="Q110" s="17"/>
      <c r="R110" s="16"/>
      <c r="S110" s="370"/>
      <c r="T110" s="744"/>
      <c r="U110" s="237"/>
      <c r="V110" s="237"/>
      <c r="W110" s="237"/>
      <c r="X110" s="17"/>
      <c r="Y110" s="17"/>
      <c r="Z110" s="237"/>
      <c r="AA110" s="237"/>
      <c r="AB110" s="237"/>
      <c r="AC110" s="237"/>
      <c r="AD110" s="237"/>
      <c r="AE110" s="237"/>
      <c r="AF110" s="237"/>
      <c r="AG110" s="237"/>
      <c r="AH110" s="237"/>
      <c r="AI110" s="237"/>
      <c r="AJ110" s="237"/>
      <c r="AK110" s="237"/>
      <c r="AL110" s="237"/>
      <c r="AM110" s="237"/>
      <c r="AN110" s="237"/>
      <c r="AO110" s="237"/>
      <c r="AP110" s="237"/>
      <c r="AQ110" s="237"/>
      <c r="AR110" s="237"/>
      <c r="AS110" s="237"/>
      <c r="AT110" s="237"/>
      <c r="AU110" s="237"/>
      <c r="AV110" s="237"/>
      <c r="AW110" s="237"/>
      <c r="AX110" s="237"/>
      <c r="AY110" s="237"/>
      <c r="AZ110" s="237"/>
      <c r="BA110" s="237"/>
      <c r="BB110" s="237"/>
      <c r="BC110" s="237"/>
      <c r="BD110" s="237"/>
      <c r="BE110" s="237"/>
      <c r="BF110" s="237"/>
      <c r="BG110" s="237"/>
      <c r="BH110" s="237"/>
      <c r="BI110" s="237"/>
      <c r="BJ110" s="237"/>
      <c r="BK110" s="237"/>
      <c r="BL110" s="237"/>
      <c r="BM110" s="73"/>
      <c r="BN110" s="73"/>
      <c r="BO110" s="73"/>
    </row>
    <row r="111" spans="1:67" outlineLevel="1">
      <c r="A111" s="172"/>
      <c r="B111" s="172"/>
      <c r="C111" s="172"/>
      <c r="D111" s="172"/>
      <c r="E111" s="900" t="str">
        <f>Asset3</f>
        <v>Standard metering</v>
      </c>
      <c r="F111" s="901"/>
      <c r="G111" s="824">
        <v>0</v>
      </c>
      <c r="H111" s="825">
        <v>0</v>
      </c>
      <c r="I111" s="825">
        <v>0</v>
      </c>
      <c r="J111" s="825">
        <v>0</v>
      </c>
      <c r="K111" s="825">
        <v>0</v>
      </c>
      <c r="L111" s="101"/>
      <c r="M111" s="101"/>
      <c r="N111" s="101"/>
      <c r="O111" s="101"/>
      <c r="P111" s="101"/>
      <c r="Q111" s="17"/>
      <c r="R111" s="16"/>
      <c r="S111" s="370"/>
      <c r="T111" s="744"/>
      <c r="U111" s="237"/>
      <c r="V111" s="237"/>
      <c r="W111" s="237"/>
      <c r="X111" s="17"/>
      <c r="Y111" s="17"/>
      <c r="Z111" s="237"/>
      <c r="AA111" s="237"/>
      <c r="AB111" s="237"/>
      <c r="AC111" s="237"/>
      <c r="AD111" s="237"/>
      <c r="AE111" s="237"/>
      <c r="AF111" s="237"/>
      <c r="AG111" s="237"/>
      <c r="AH111" s="237"/>
      <c r="AI111" s="237"/>
      <c r="AJ111" s="237"/>
      <c r="AK111" s="237"/>
      <c r="AL111" s="237"/>
      <c r="AM111" s="237"/>
      <c r="AN111" s="237"/>
      <c r="AO111" s="237"/>
      <c r="AP111" s="237"/>
      <c r="AQ111" s="237"/>
      <c r="AR111" s="237"/>
      <c r="AS111" s="237"/>
      <c r="AT111" s="237"/>
      <c r="AU111" s="237"/>
      <c r="AV111" s="237"/>
      <c r="AW111" s="237"/>
      <c r="AX111" s="237"/>
      <c r="AY111" s="237"/>
      <c r="AZ111" s="237"/>
      <c r="BA111" s="237"/>
      <c r="BB111" s="237"/>
      <c r="BC111" s="237"/>
      <c r="BD111" s="237"/>
      <c r="BE111" s="237"/>
      <c r="BF111" s="237"/>
      <c r="BG111" s="237"/>
      <c r="BH111" s="237"/>
      <c r="BI111" s="237"/>
      <c r="BJ111" s="237"/>
      <c r="BK111" s="237"/>
      <c r="BL111" s="237"/>
      <c r="BM111" s="73"/>
      <c r="BN111" s="73"/>
      <c r="BO111" s="73"/>
    </row>
    <row r="112" spans="1:67" outlineLevel="1">
      <c r="A112" s="20"/>
      <c r="B112" s="20"/>
      <c r="C112" s="20"/>
      <c r="D112" s="20"/>
      <c r="E112" s="900" t="str">
        <f>Asset4</f>
        <v>Public lighting</v>
      </c>
      <c r="F112" s="901"/>
      <c r="G112" s="824">
        <v>0</v>
      </c>
      <c r="H112" s="825">
        <v>0</v>
      </c>
      <c r="I112" s="825">
        <v>0</v>
      </c>
      <c r="J112" s="825">
        <v>0</v>
      </c>
      <c r="K112" s="825">
        <v>0</v>
      </c>
      <c r="L112" s="101"/>
      <c r="M112" s="101"/>
      <c r="N112" s="101"/>
      <c r="O112" s="101"/>
      <c r="P112" s="101"/>
      <c r="Q112" s="17"/>
      <c r="R112" s="16"/>
      <c r="S112" s="370"/>
      <c r="T112" s="744"/>
      <c r="U112" s="237"/>
      <c r="V112" s="237"/>
      <c r="W112" s="237"/>
      <c r="X112" s="17"/>
      <c r="Y112" s="17"/>
      <c r="Z112" s="237"/>
      <c r="AA112" s="237"/>
      <c r="AB112" s="237"/>
      <c r="AC112" s="237"/>
      <c r="AD112" s="237"/>
      <c r="AE112" s="237"/>
      <c r="AF112" s="237"/>
      <c r="AG112" s="237"/>
      <c r="AH112" s="237"/>
      <c r="AI112" s="237"/>
      <c r="AJ112" s="237"/>
      <c r="AK112" s="237"/>
      <c r="AL112" s="237"/>
      <c r="AM112" s="237"/>
      <c r="AN112" s="237"/>
      <c r="AO112" s="237"/>
      <c r="AP112" s="237"/>
      <c r="AQ112" s="237"/>
      <c r="AR112" s="237"/>
      <c r="AS112" s="237"/>
      <c r="AT112" s="237"/>
      <c r="AU112" s="237"/>
      <c r="AV112" s="237"/>
      <c r="AW112" s="237"/>
      <c r="AX112" s="237"/>
      <c r="AY112" s="237"/>
      <c r="AZ112" s="237"/>
      <c r="BA112" s="237"/>
      <c r="BB112" s="237"/>
      <c r="BC112" s="237"/>
      <c r="BD112" s="237"/>
      <c r="BE112" s="237"/>
      <c r="BF112" s="237"/>
      <c r="BG112" s="237"/>
      <c r="BH112" s="237"/>
      <c r="BI112" s="237"/>
      <c r="BJ112" s="237"/>
      <c r="BK112" s="237"/>
      <c r="BL112" s="237"/>
      <c r="BM112" s="73"/>
      <c r="BN112" s="73"/>
      <c r="BO112" s="73"/>
    </row>
    <row r="113" spans="1:67" outlineLevel="1">
      <c r="A113" s="20"/>
      <c r="B113" s="20"/>
      <c r="C113" s="20"/>
      <c r="D113" s="20"/>
      <c r="E113" s="900" t="str">
        <f>Asset5</f>
        <v>SCADA/Network control</v>
      </c>
      <c r="F113" s="901"/>
      <c r="G113" s="824">
        <v>0</v>
      </c>
      <c r="H113" s="825">
        <v>0</v>
      </c>
      <c r="I113" s="825">
        <v>0</v>
      </c>
      <c r="J113" s="825">
        <v>0</v>
      </c>
      <c r="K113" s="825">
        <v>0</v>
      </c>
      <c r="L113" s="101"/>
      <c r="M113" s="101"/>
      <c r="N113" s="101"/>
      <c r="O113" s="101"/>
      <c r="P113" s="101"/>
      <c r="Q113" s="17"/>
      <c r="R113" s="16"/>
      <c r="S113" s="370"/>
      <c r="T113" s="744"/>
      <c r="U113" s="237"/>
      <c r="V113" s="237"/>
      <c r="W113" s="237"/>
      <c r="X113" s="17"/>
      <c r="Y113" s="17"/>
      <c r="Z113" s="237"/>
      <c r="AA113" s="237"/>
      <c r="AB113" s="237"/>
      <c r="AC113" s="237"/>
      <c r="AD113" s="237"/>
      <c r="AE113" s="237"/>
      <c r="AF113" s="237"/>
      <c r="AG113" s="237"/>
      <c r="AH113" s="237"/>
      <c r="AI113" s="237"/>
      <c r="AJ113" s="237"/>
      <c r="AK113" s="237"/>
      <c r="AL113" s="237"/>
      <c r="AM113" s="237"/>
      <c r="AN113" s="237"/>
      <c r="AO113" s="237"/>
      <c r="AP113" s="237"/>
      <c r="AQ113" s="237"/>
      <c r="AR113" s="237"/>
      <c r="AS113" s="237"/>
      <c r="AT113" s="237"/>
      <c r="AU113" s="237"/>
      <c r="AV113" s="237"/>
      <c r="AW113" s="237"/>
      <c r="AX113" s="237"/>
      <c r="AY113" s="237"/>
      <c r="AZ113" s="237"/>
      <c r="BA113" s="237"/>
      <c r="BB113" s="237"/>
      <c r="BC113" s="237"/>
      <c r="BD113" s="237"/>
      <c r="BE113" s="237"/>
      <c r="BF113" s="237"/>
      <c r="BG113" s="237"/>
      <c r="BH113" s="237"/>
      <c r="BI113" s="237"/>
      <c r="BJ113" s="237"/>
      <c r="BK113" s="237"/>
      <c r="BL113" s="237"/>
      <c r="BM113" s="73"/>
      <c r="BN113" s="73"/>
      <c r="BO113" s="73"/>
    </row>
    <row r="114" spans="1:67" outlineLevel="1">
      <c r="A114" s="172"/>
      <c r="B114" s="172"/>
      <c r="C114" s="172"/>
      <c r="D114" s="172"/>
      <c r="E114" s="900" t="str">
        <f>Asset6</f>
        <v>Non-network general assets - IT</v>
      </c>
      <c r="F114" s="901"/>
      <c r="G114" s="824">
        <v>0</v>
      </c>
      <c r="H114" s="825">
        <v>0</v>
      </c>
      <c r="I114" s="825">
        <v>0</v>
      </c>
      <c r="J114" s="825">
        <v>0</v>
      </c>
      <c r="K114" s="825">
        <v>0</v>
      </c>
      <c r="L114" s="101"/>
      <c r="M114" s="101"/>
      <c r="N114" s="101"/>
      <c r="O114" s="101"/>
      <c r="P114" s="101"/>
      <c r="Q114" s="17"/>
      <c r="R114" s="16"/>
      <c r="S114" s="16"/>
      <c r="T114" s="73"/>
      <c r="U114" s="17"/>
      <c r="V114" s="17"/>
      <c r="W114" s="17"/>
      <c r="X114" s="17"/>
      <c r="Y114" s="17"/>
      <c r="Z114" s="237"/>
      <c r="AA114" s="237"/>
      <c r="AB114" s="237"/>
      <c r="AC114" s="237"/>
      <c r="AD114" s="237"/>
      <c r="AE114" s="237"/>
      <c r="AF114" s="237"/>
      <c r="AG114" s="237"/>
      <c r="AH114" s="237"/>
      <c r="AI114" s="237"/>
      <c r="AJ114" s="237"/>
      <c r="AK114" s="237"/>
      <c r="AL114" s="237"/>
      <c r="AM114" s="237"/>
      <c r="AN114" s="237"/>
      <c r="AO114" s="237"/>
      <c r="AP114" s="237"/>
      <c r="AQ114" s="237"/>
      <c r="AR114" s="237"/>
      <c r="AS114" s="237"/>
      <c r="AT114" s="237"/>
      <c r="AU114" s="237"/>
      <c r="AV114" s="237"/>
      <c r="AW114" s="237"/>
      <c r="AX114" s="237"/>
      <c r="AY114" s="237"/>
      <c r="AZ114" s="237"/>
      <c r="BA114" s="237"/>
      <c r="BB114" s="237"/>
      <c r="BC114" s="237"/>
      <c r="BD114" s="237"/>
      <c r="BE114" s="237"/>
      <c r="BF114" s="237"/>
      <c r="BG114" s="237"/>
      <c r="BH114" s="237"/>
      <c r="BI114" s="237"/>
      <c r="BJ114" s="237"/>
      <c r="BK114" s="237"/>
      <c r="BL114" s="237"/>
      <c r="BM114" s="73"/>
      <c r="BN114" s="73"/>
      <c r="BO114" s="73"/>
    </row>
    <row r="115" spans="1:67" outlineLevel="1">
      <c r="A115" s="20"/>
      <c r="B115" s="20"/>
      <c r="C115" s="20"/>
      <c r="D115" s="20"/>
      <c r="E115" s="900" t="str">
        <f>Asset7</f>
        <v>Non-network general assets - Other</v>
      </c>
      <c r="F115" s="901"/>
      <c r="G115" s="824">
        <v>0</v>
      </c>
      <c r="H115" s="825">
        <v>0</v>
      </c>
      <c r="I115" s="825">
        <v>0</v>
      </c>
      <c r="J115" s="825">
        <v>0</v>
      </c>
      <c r="K115" s="825">
        <v>0</v>
      </c>
      <c r="L115" s="101"/>
      <c r="M115" s="101"/>
      <c r="N115" s="101"/>
      <c r="O115" s="101"/>
      <c r="P115" s="101"/>
      <c r="Q115" s="17"/>
      <c r="R115" s="16"/>
      <c r="S115" s="16"/>
      <c r="T115" s="73"/>
      <c r="U115" s="17"/>
      <c r="V115" s="17"/>
      <c r="W115" s="17"/>
      <c r="X115" s="17"/>
      <c r="Y115" s="17"/>
      <c r="Z115" s="237"/>
      <c r="AA115" s="237"/>
      <c r="AB115" s="237"/>
      <c r="AC115" s="237"/>
      <c r="AD115" s="237"/>
      <c r="AE115" s="237"/>
      <c r="AF115" s="237"/>
      <c r="AG115" s="237"/>
      <c r="AH115" s="237"/>
      <c r="AI115" s="237"/>
      <c r="AJ115" s="237"/>
      <c r="AK115" s="237"/>
      <c r="AL115" s="237"/>
      <c r="AM115" s="237"/>
      <c r="AN115" s="237"/>
      <c r="AO115" s="237"/>
      <c r="AP115" s="237"/>
      <c r="AQ115" s="237"/>
      <c r="AR115" s="237"/>
      <c r="AS115" s="237"/>
      <c r="AT115" s="237"/>
      <c r="AU115" s="237"/>
      <c r="AV115" s="237"/>
      <c r="AW115" s="237"/>
      <c r="AX115" s="237"/>
      <c r="AY115" s="237"/>
      <c r="AZ115" s="237"/>
      <c r="BA115" s="237"/>
      <c r="BB115" s="237"/>
      <c r="BC115" s="237"/>
      <c r="BD115" s="237"/>
      <c r="BE115" s="237"/>
      <c r="BF115" s="237"/>
      <c r="BG115" s="237"/>
      <c r="BH115" s="237"/>
      <c r="BI115" s="237"/>
      <c r="BJ115" s="237"/>
      <c r="BK115" s="237"/>
      <c r="BL115" s="237"/>
      <c r="BM115" s="73"/>
      <c r="BN115" s="73"/>
      <c r="BO115" s="73"/>
    </row>
    <row r="116" spans="1:67" outlineLevel="1">
      <c r="A116" s="20"/>
      <c r="B116" s="20"/>
      <c r="C116" s="20"/>
      <c r="D116" s="20"/>
      <c r="E116" s="900" t="str">
        <f>Asset8</f>
        <v>VBRC</v>
      </c>
      <c r="F116" s="901"/>
      <c r="G116" s="824">
        <v>0</v>
      </c>
      <c r="H116" s="825">
        <v>0</v>
      </c>
      <c r="I116" s="825">
        <v>0</v>
      </c>
      <c r="J116" s="825">
        <v>0</v>
      </c>
      <c r="K116" s="825">
        <v>0</v>
      </c>
      <c r="L116" s="101"/>
      <c r="M116" s="101"/>
      <c r="N116" s="101"/>
      <c r="O116" s="101"/>
      <c r="P116" s="101"/>
      <c r="Q116" s="17"/>
      <c r="R116" s="16"/>
      <c r="S116" s="16"/>
      <c r="T116" s="73"/>
      <c r="U116" s="17"/>
      <c r="V116" s="17"/>
      <c r="W116" s="17"/>
      <c r="X116" s="17"/>
      <c r="Y116" s="17"/>
      <c r="Z116" s="237"/>
      <c r="AA116" s="237"/>
      <c r="AB116" s="237"/>
      <c r="AC116" s="237"/>
      <c r="AD116" s="237"/>
      <c r="AE116" s="237"/>
      <c r="AF116" s="237"/>
      <c r="AG116" s="237"/>
      <c r="AH116" s="237"/>
      <c r="AI116" s="237"/>
      <c r="AJ116" s="237"/>
      <c r="AK116" s="237"/>
      <c r="AL116" s="237"/>
      <c r="AM116" s="237"/>
      <c r="AN116" s="237"/>
      <c r="AO116" s="237"/>
      <c r="AP116" s="237"/>
      <c r="AQ116" s="237"/>
      <c r="AR116" s="237"/>
      <c r="AS116" s="237"/>
      <c r="AT116" s="237"/>
      <c r="AU116" s="237"/>
      <c r="AV116" s="237"/>
      <c r="AW116" s="237"/>
      <c r="AX116" s="237"/>
      <c r="AY116" s="237"/>
      <c r="AZ116" s="237"/>
      <c r="BA116" s="237"/>
      <c r="BB116" s="237"/>
      <c r="BC116" s="237"/>
      <c r="BD116" s="237"/>
      <c r="BE116" s="237"/>
      <c r="BF116" s="237"/>
      <c r="BG116" s="237"/>
      <c r="BH116" s="237"/>
      <c r="BI116" s="237"/>
      <c r="BJ116" s="237"/>
      <c r="BK116" s="237"/>
      <c r="BL116" s="237"/>
      <c r="BM116" s="73"/>
      <c r="BN116" s="73"/>
      <c r="BO116" s="73"/>
    </row>
    <row r="117" spans="1:67" outlineLevel="1">
      <c r="A117" s="172"/>
      <c r="B117" s="172"/>
      <c r="C117" s="172"/>
      <c r="D117" s="172"/>
      <c r="E117" s="900" t="str">
        <f>Asset9</f>
        <v>Supervisory cables</v>
      </c>
      <c r="F117" s="901"/>
      <c r="G117" s="824">
        <v>0</v>
      </c>
      <c r="H117" s="825">
        <v>0</v>
      </c>
      <c r="I117" s="825">
        <v>0</v>
      </c>
      <c r="J117" s="825">
        <v>0</v>
      </c>
      <c r="K117" s="825">
        <v>0</v>
      </c>
      <c r="L117" s="101"/>
      <c r="M117" s="101"/>
      <c r="N117" s="101"/>
      <c r="O117" s="101"/>
      <c r="P117" s="101"/>
      <c r="Q117" s="17"/>
      <c r="R117" s="16"/>
      <c r="S117" s="16"/>
      <c r="T117" s="73"/>
      <c r="U117" s="17"/>
      <c r="V117" s="17"/>
      <c r="W117" s="17"/>
      <c r="X117" s="17"/>
      <c r="Y117" s="17"/>
      <c r="Z117" s="237"/>
      <c r="AA117" s="237"/>
      <c r="AB117" s="237"/>
      <c r="AC117" s="237"/>
      <c r="AD117" s="237"/>
      <c r="AE117" s="237"/>
      <c r="AF117" s="237"/>
      <c r="AG117" s="237"/>
      <c r="AH117" s="237"/>
      <c r="AI117" s="237"/>
      <c r="AJ117" s="237"/>
      <c r="AK117" s="237"/>
      <c r="AL117" s="237"/>
      <c r="AM117" s="237"/>
      <c r="AN117" s="237"/>
      <c r="AO117" s="237"/>
      <c r="AP117" s="237"/>
      <c r="AQ117" s="237"/>
      <c r="AR117" s="237"/>
      <c r="AS117" s="237"/>
      <c r="AT117" s="237"/>
      <c r="AU117" s="237"/>
      <c r="AV117" s="237"/>
      <c r="AW117" s="237"/>
      <c r="AX117" s="237"/>
      <c r="AY117" s="237"/>
      <c r="AZ117" s="237"/>
      <c r="BA117" s="237"/>
      <c r="BB117" s="237"/>
      <c r="BC117" s="237"/>
      <c r="BD117" s="237"/>
      <c r="BE117" s="237"/>
      <c r="BF117" s="237"/>
      <c r="BG117" s="237"/>
      <c r="BH117" s="237"/>
      <c r="BI117" s="237"/>
      <c r="BJ117" s="237"/>
      <c r="BK117" s="237"/>
      <c r="BL117" s="237"/>
      <c r="BM117" s="73"/>
      <c r="BN117" s="73"/>
      <c r="BO117" s="73"/>
    </row>
    <row r="118" spans="1:67" outlineLevel="1">
      <c r="A118" s="20"/>
      <c r="B118" s="20"/>
      <c r="C118" s="20"/>
      <c r="D118" s="20"/>
      <c r="E118" s="900" t="str">
        <f>Asset10</f>
        <v>Old SWER ACRs</v>
      </c>
      <c r="F118" s="901"/>
      <c r="G118" s="824">
        <v>0</v>
      </c>
      <c r="H118" s="825">
        <v>0</v>
      </c>
      <c r="I118" s="825">
        <v>0</v>
      </c>
      <c r="J118" s="825">
        <v>0</v>
      </c>
      <c r="K118" s="825">
        <v>0</v>
      </c>
      <c r="L118" s="101"/>
      <c r="M118" s="101"/>
      <c r="N118" s="101"/>
      <c r="O118" s="101"/>
      <c r="P118" s="101"/>
      <c r="Q118" s="17"/>
      <c r="R118" s="16"/>
      <c r="S118" s="16"/>
      <c r="T118" s="73"/>
      <c r="U118" s="17"/>
      <c r="V118" s="17"/>
      <c r="W118" s="17"/>
      <c r="X118" s="17"/>
      <c r="Y118" s="17"/>
      <c r="Z118" s="237"/>
      <c r="AA118" s="237"/>
      <c r="AB118" s="237"/>
      <c r="AC118" s="237"/>
      <c r="AD118" s="237"/>
      <c r="AE118" s="237"/>
      <c r="AF118" s="237"/>
      <c r="AG118" s="237"/>
      <c r="AH118" s="237"/>
      <c r="AI118" s="237"/>
      <c r="AJ118" s="237"/>
      <c r="AK118" s="237"/>
      <c r="AL118" s="237"/>
      <c r="AM118" s="237"/>
      <c r="AN118" s="237"/>
      <c r="AO118" s="237"/>
      <c r="AP118" s="237"/>
      <c r="AQ118" s="237"/>
      <c r="AR118" s="237"/>
      <c r="AS118" s="237"/>
      <c r="AT118" s="237"/>
      <c r="AU118" s="237"/>
      <c r="AV118" s="237"/>
      <c r="AW118" s="237"/>
      <c r="AX118" s="237"/>
      <c r="AY118" s="237"/>
      <c r="AZ118" s="237"/>
      <c r="BA118" s="237"/>
      <c r="BB118" s="237"/>
      <c r="BC118" s="237"/>
      <c r="BD118" s="237"/>
      <c r="BE118" s="237"/>
      <c r="BF118" s="237"/>
      <c r="BG118" s="237"/>
      <c r="BH118" s="237"/>
      <c r="BI118" s="237"/>
      <c r="BJ118" s="237"/>
      <c r="BK118" s="237"/>
      <c r="BL118" s="237"/>
      <c r="BM118" s="73"/>
      <c r="BN118" s="73"/>
      <c r="BO118" s="73"/>
    </row>
    <row r="119" spans="1:67" outlineLevel="1">
      <c r="A119" s="20"/>
      <c r="B119" s="20"/>
      <c r="C119" s="20"/>
      <c r="D119" s="20"/>
      <c r="E119" s="900" t="str">
        <f>Asset11</f>
        <v>Land</v>
      </c>
      <c r="F119" s="901"/>
      <c r="G119" s="824">
        <v>0</v>
      </c>
      <c r="H119" s="825">
        <v>0</v>
      </c>
      <c r="I119" s="825">
        <v>0</v>
      </c>
      <c r="J119" s="825">
        <v>0</v>
      </c>
      <c r="K119" s="825">
        <v>0</v>
      </c>
      <c r="L119" s="101"/>
      <c r="M119" s="101"/>
      <c r="N119" s="101"/>
      <c r="O119" s="101"/>
      <c r="P119" s="101"/>
      <c r="Q119" s="17"/>
      <c r="R119" s="16"/>
      <c r="S119" s="16"/>
      <c r="T119" s="73"/>
      <c r="U119" s="17"/>
      <c r="V119" s="17"/>
      <c r="W119" s="17"/>
      <c r="X119" s="17"/>
      <c r="Y119" s="17"/>
      <c r="Z119" s="237"/>
      <c r="AA119" s="237"/>
      <c r="AB119" s="237"/>
      <c r="AC119" s="237"/>
      <c r="AD119" s="237"/>
      <c r="AE119" s="237"/>
      <c r="AF119" s="237"/>
      <c r="AG119" s="237"/>
      <c r="AH119" s="237"/>
      <c r="AI119" s="237"/>
      <c r="AJ119" s="237"/>
      <c r="AK119" s="237"/>
      <c r="AL119" s="237"/>
      <c r="AM119" s="237"/>
      <c r="AN119" s="237"/>
      <c r="AO119" s="237"/>
      <c r="AP119" s="237"/>
      <c r="AQ119" s="237"/>
      <c r="AR119" s="237"/>
      <c r="AS119" s="237"/>
      <c r="AT119" s="237"/>
      <c r="AU119" s="237"/>
      <c r="AV119" s="237"/>
      <c r="AW119" s="237"/>
      <c r="AX119" s="237"/>
      <c r="AY119" s="237"/>
      <c r="AZ119" s="237"/>
      <c r="BA119" s="237"/>
      <c r="BB119" s="237"/>
      <c r="BC119" s="237"/>
      <c r="BD119" s="237"/>
      <c r="BE119" s="237"/>
      <c r="BF119" s="237"/>
      <c r="BG119" s="237"/>
      <c r="BH119" s="237"/>
      <c r="BI119" s="237"/>
      <c r="BJ119" s="237"/>
      <c r="BK119" s="237"/>
      <c r="BL119" s="237"/>
      <c r="BM119" s="73"/>
      <c r="BN119" s="73"/>
      <c r="BO119" s="73"/>
    </row>
    <row r="120" spans="1:67" outlineLevel="1">
      <c r="A120" s="20"/>
      <c r="B120" s="20"/>
      <c r="C120" s="20"/>
      <c r="D120" s="20"/>
      <c r="E120" s="900">
        <f>Asset12</f>
        <v>0</v>
      </c>
      <c r="F120" s="901"/>
      <c r="G120" s="100"/>
      <c r="H120" s="101"/>
      <c r="I120" s="101"/>
      <c r="J120" s="101"/>
      <c r="K120" s="101"/>
      <c r="L120" s="101"/>
      <c r="M120" s="101"/>
      <c r="N120" s="101"/>
      <c r="O120" s="101"/>
      <c r="P120" s="101"/>
      <c r="Q120" s="17"/>
      <c r="R120" s="16"/>
      <c r="S120" s="16"/>
      <c r="T120" s="73"/>
      <c r="U120" s="17"/>
      <c r="V120" s="17"/>
      <c r="W120" s="17"/>
      <c r="X120" s="17"/>
      <c r="Y120" s="17"/>
      <c r="Z120" s="237"/>
      <c r="AA120" s="237"/>
      <c r="AB120" s="237"/>
      <c r="AC120" s="237"/>
      <c r="AD120" s="237"/>
      <c r="AE120" s="237"/>
      <c r="AF120" s="237"/>
      <c r="AG120" s="237"/>
      <c r="AH120" s="237"/>
      <c r="AI120" s="237"/>
      <c r="AJ120" s="237"/>
      <c r="AK120" s="237"/>
      <c r="AL120" s="237"/>
      <c r="AM120" s="237"/>
      <c r="AN120" s="237"/>
      <c r="AO120" s="237"/>
      <c r="AP120" s="237"/>
      <c r="AQ120" s="237"/>
      <c r="AR120" s="237"/>
      <c r="AS120" s="237"/>
      <c r="AT120" s="237"/>
      <c r="AU120" s="237"/>
      <c r="AV120" s="237"/>
      <c r="AW120" s="237"/>
      <c r="AX120" s="237"/>
      <c r="AY120" s="237"/>
      <c r="AZ120" s="237"/>
      <c r="BA120" s="237"/>
      <c r="BB120" s="237"/>
      <c r="BC120" s="237"/>
      <c r="BD120" s="237"/>
      <c r="BE120" s="237"/>
      <c r="BF120" s="237"/>
      <c r="BG120" s="237"/>
      <c r="BH120" s="237"/>
      <c r="BI120" s="237"/>
      <c r="BJ120" s="237"/>
      <c r="BK120" s="237"/>
      <c r="BL120" s="237"/>
      <c r="BM120" s="73"/>
      <c r="BN120" s="73"/>
      <c r="BO120" s="73"/>
    </row>
    <row r="121" spans="1:67" outlineLevel="1">
      <c r="A121" s="20"/>
      <c r="B121" s="20"/>
      <c r="C121" s="20"/>
      <c r="D121" s="20"/>
      <c r="E121" s="900">
        <f>Asset13</f>
        <v>0</v>
      </c>
      <c r="F121" s="901"/>
      <c r="G121" s="100"/>
      <c r="H121" s="101"/>
      <c r="I121" s="101"/>
      <c r="J121" s="101"/>
      <c r="K121" s="101"/>
      <c r="L121" s="101"/>
      <c r="M121" s="101"/>
      <c r="N121" s="101"/>
      <c r="O121" s="101"/>
      <c r="P121" s="101"/>
      <c r="Q121" s="17"/>
      <c r="R121" s="16"/>
      <c r="S121" s="16"/>
      <c r="T121" s="73"/>
      <c r="U121" s="17"/>
      <c r="V121" s="17"/>
      <c r="W121" s="17"/>
      <c r="X121" s="17"/>
      <c r="Y121" s="17"/>
      <c r="Z121" s="237"/>
      <c r="AA121" s="237"/>
      <c r="AB121" s="237"/>
      <c r="AC121" s="237"/>
      <c r="AD121" s="237"/>
      <c r="AE121" s="237"/>
      <c r="AF121" s="237"/>
      <c r="AG121" s="237"/>
      <c r="AH121" s="237"/>
      <c r="AI121" s="237"/>
      <c r="AJ121" s="237"/>
      <c r="AK121" s="237"/>
      <c r="AL121" s="237"/>
      <c r="AM121" s="237"/>
      <c r="AN121" s="237"/>
      <c r="AO121" s="237"/>
      <c r="AP121" s="237"/>
      <c r="AQ121" s="237"/>
      <c r="AR121" s="237"/>
      <c r="AS121" s="237"/>
      <c r="AT121" s="237"/>
      <c r="AU121" s="237"/>
      <c r="AV121" s="237"/>
      <c r="AW121" s="237"/>
      <c r="AX121" s="237"/>
      <c r="AY121" s="237"/>
      <c r="AZ121" s="237"/>
      <c r="BA121" s="237"/>
      <c r="BB121" s="237"/>
      <c r="BC121" s="237"/>
      <c r="BD121" s="237"/>
      <c r="BE121" s="237"/>
      <c r="BF121" s="237"/>
      <c r="BG121" s="237"/>
      <c r="BH121" s="237"/>
      <c r="BI121" s="237"/>
      <c r="BJ121" s="237"/>
      <c r="BK121" s="237"/>
      <c r="BL121" s="237"/>
      <c r="BM121" s="73"/>
      <c r="BN121" s="73"/>
      <c r="BO121" s="73"/>
    </row>
    <row r="122" spans="1:67" outlineLevel="1">
      <c r="A122" s="20"/>
      <c r="B122" s="20"/>
      <c r="C122" s="20"/>
      <c r="D122" s="20"/>
      <c r="E122" s="900">
        <f>Asset14</f>
        <v>0</v>
      </c>
      <c r="F122" s="901"/>
      <c r="G122" s="100"/>
      <c r="H122" s="101"/>
      <c r="I122" s="101"/>
      <c r="J122" s="101"/>
      <c r="K122" s="101"/>
      <c r="L122" s="101"/>
      <c r="M122" s="101"/>
      <c r="N122" s="101"/>
      <c r="O122" s="101"/>
      <c r="P122" s="101"/>
      <c r="Q122" s="17"/>
      <c r="R122" s="16"/>
      <c r="S122" s="16"/>
      <c r="T122" s="73"/>
      <c r="U122" s="17"/>
      <c r="V122" s="17"/>
      <c r="W122" s="17"/>
      <c r="X122" s="17"/>
      <c r="Y122" s="17"/>
      <c r="Z122" s="237"/>
      <c r="AA122" s="237"/>
      <c r="AB122" s="237"/>
      <c r="AC122" s="237"/>
      <c r="AD122" s="237"/>
      <c r="AE122" s="237"/>
      <c r="AF122" s="237"/>
      <c r="AG122" s="237"/>
      <c r="AH122" s="237"/>
      <c r="AI122" s="237"/>
      <c r="AJ122" s="237"/>
      <c r="AK122" s="237"/>
      <c r="AL122" s="237"/>
      <c r="AM122" s="237"/>
      <c r="AN122" s="237"/>
      <c r="AO122" s="237"/>
      <c r="AP122" s="237"/>
      <c r="AQ122" s="237"/>
      <c r="AR122" s="237"/>
      <c r="AS122" s="237"/>
      <c r="AT122" s="237"/>
      <c r="AU122" s="237"/>
      <c r="AV122" s="237"/>
      <c r="AW122" s="237"/>
      <c r="AX122" s="237"/>
      <c r="AY122" s="237"/>
      <c r="AZ122" s="237"/>
      <c r="BA122" s="237"/>
      <c r="BB122" s="237"/>
      <c r="BC122" s="237"/>
      <c r="BD122" s="237"/>
      <c r="BE122" s="237"/>
      <c r="BF122" s="237"/>
      <c r="BG122" s="237"/>
      <c r="BH122" s="237"/>
      <c r="BI122" s="237"/>
      <c r="BJ122" s="237"/>
      <c r="BK122" s="237"/>
      <c r="BL122" s="237"/>
      <c r="BM122" s="73"/>
      <c r="BN122" s="73"/>
      <c r="BO122" s="73"/>
    </row>
    <row r="123" spans="1:67" outlineLevel="1">
      <c r="A123" s="20"/>
      <c r="B123" s="20"/>
      <c r="C123" s="20"/>
      <c r="D123" s="20"/>
      <c r="E123" s="900">
        <f>Asset15</f>
        <v>0</v>
      </c>
      <c r="F123" s="901"/>
      <c r="G123" s="100"/>
      <c r="H123" s="101"/>
      <c r="I123" s="101"/>
      <c r="J123" s="101"/>
      <c r="K123" s="101"/>
      <c r="L123" s="101"/>
      <c r="M123" s="101"/>
      <c r="N123" s="101"/>
      <c r="O123" s="101"/>
      <c r="P123" s="101"/>
      <c r="Q123" s="17"/>
      <c r="R123" s="16"/>
      <c r="S123" s="16"/>
      <c r="T123" s="73"/>
      <c r="U123" s="17"/>
      <c r="V123" s="17"/>
      <c r="W123" s="17"/>
      <c r="X123" s="17"/>
      <c r="Y123" s="17"/>
      <c r="Z123" s="237"/>
      <c r="AA123" s="237"/>
      <c r="AB123" s="237"/>
      <c r="AC123" s="237"/>
      <c r="AD123" s="237"/>
      <c r="AE123" s="237"/>
      <c r="AF123" s="237"/>
      <c r="AG123" s="237"/>
      <c r="AH123" s="237"/>
      <c r="AI123" s="237"/>
      <c r="AJ123" s="237"/>
      <c r="AK123" s="237"/>
      <c r="AL123" s="237"/>
      <c r="AM123" s="237"/>
      <c r="AN123" s="237"/>
      <c r="AO123" s="237"/>
      <c r="AP123" s="237"/>
      <c r="AQ123" s="237"/>
      <c r="AR123" s="237"/>
      <c r="AS123" s="237"/>
      <c r="AT123" s="237"/>
      <c r="AU123" s="237"/>
      <c r="AV123" s="237"/>
      <c r="AW123" s="237"/>
      <c r="AX123" s="237"/>
      <c r="AY123" s="237"/>
      <c r="AZ123" s="237"/>
      <c r="BA123" s="237"/>
      <c r="BB123" s="237"/>
      <c r="BC123" s="237"/>
      <c r="BD123" s="237"/>
      <c r="BE123" s="237"/>
      <c r="BF123" s="237"/>
      <c r="BG123" s="237"/>
      <c r="BH123" s="237"/>
      <c r="BI123" s="237"/>
      <c r="BJ123" s="237"/>
      <c r="BK123" s="237"/>
      <c r="BL123" s="237"/>
      <c r="BM123" s="73"/>
      <c r="BN123" s="73"/>
      <c r="BO123" s="73"/>
    </row>
    <row r="124" spans="1:67" outlineLevel="1">
      <c r="A124" s="20"/>
      <c r="B124" s="20"/>
      <c r="C124" s="20"/>
      <c r="D124" s="20"/>
      <c r="E124" s="900">
        <f>Asset16</f>
        <v>0</v>
      </c>
      <c r="F124" s="901"/>
      <c r="G124" s="100"/>
      <c r="H124" s="101"/>
      <c r="I124" s="101"/>
      <c r="J124" s="101"/>
      <c r="K124" s="101"/>
      <c r="L124" s="101"/>
      <c r="M124" s="101"/>
      <c r="N124" s="101"/>
      <c r="O124" s="101"/>
      <c r="P124" s="101"/>
      <c r="Q124" s="17"/>
      <c r="R124" s="16"/>
      <c r="S124" s="16"/>
      <c r="T124" s="73"/>
      <c r="U124" s="17"/>
      <c r="V124" s="17"/>
      <c r="W124" s="17"/>
      <c r="X124" s="17"/>
      <c r="Y124" s="17"/>
      <c r="Z124" s="237"/>
      <c r="AA124" s="237"/>
      <c r="AB124" s="237"/>
      <c r="AC124" s="237"/>
      <c r="AD124" s="237"/>
      <c r="AE124" s="237"/>
      <c r="AF124" s="237"/>
      <c r="AG124" s="237"/>
      <c r="AH124" s="237"/>
      <c r="AI124" s="237"/>
      <c r="AJ124" s="237"/>
      <c r="AK124" s="237"/>
      <c r="AL124" s="237"/>
      <c r="AM124" s="237"/>
      <c r="AN124" s="237"/>
      <c r="AO124" s="237"/>
      <c r="AP124" s="237"/>
      <c r="AQ124" s="237"/>
      <c r="AR124" s="237"/>
      <c r="AS124" s="237"/>
      <c r="AT124" s="237"/>
      <c r="AU124" s="237"/>
      <c r="AV124" s="237"/>
      <c r="AW124" s="237"/>
      <c r="AX124" s="237"/>
      <c r="AY124" s="237"/>
      <c r="AZ124" s="237"/>
      <c r="BA124" s="237"/>
      <c r="BB124" s="237"/>
      <c r="BC124" s="237"/>
      <c r="BD124" s="237"/>
      <c r="BE124" s="237"/>
      <c r="BF124" s="237"/>
      <c r="BG124" s="237"/>
      <c r="BH124" s="237"/>
      <c r="BI124" s="237"/>
      <c r="BJ124" s="237"/>
      <c r="BK124" s="237"/>
      <c r="BL124" s="237"/>
      <c r="BM124" s="73"/>
      <c r="BN124" s="73"/>
      <c r="BO124" s="73"/>
    </row>
    <row r="125" spans="1:67" outlineLevel="1">
      <c r="A125" s="20"/>
      <c r="B125" s="20"/>
      <c r="C125" s="20"/>
      <c r="D125" s="20"/>
      <c r="E125" s="900">
        <f>Asset17</f>
        <v>0</v>
      </c>
      <c r="F125" s="901"/>
      <c r="G125" s="100"/>
      <c r="H125" s="101"/>
      <c r="I125" s="101"/>
      <c r="J125" s="101"/>
      <c r="K125" s="101"/>
      <c r="L125" s="101"/>
      <c r="M125" s="101"/>
      <c r="N125" s="101"/>
      <c r="O125" s="101"/>
      <c r="P125" s="101"/>
      <c r="Q125" s="17"/>
      <c r="R125" s="16"/>
      <c r="S125" s="16"/>
      <c r="T125" s="73"/>
      <c r="U125" s="17"/>
      <c r="V125" s="17"/>
      <c r="W125" s="17"/>
      <c r="X125" s="17"/>
      <c r="Y125" s="17"/>
      <c r="Z125" s="237"/>
      <c r="AA125" s="237"/>
      <c r="AB125" s="237"/>
      <c r="AC125" s="237"/>
      <c r="AD125" s="237"/>
      <c r="AE125" s="237"/>
      <c r="AF125" s="237"/>
      <c r="AG125" s="237"/>
      <c r="AH125" s="237"/>
      <c r="AI125" s="237"/>
      <c r="AJ125" s="237"/>
      <c r="AK125" s="237"/>
      <c r="AL125" s="237"/>
      <c r="AM125" s="237"/>
      <c r="AN125" s="237"/>
      <c r="AO125" s="237"/>
      <c r="AP125" s="237"/>
      <c r="AQ125" s="237"/>
      <c r="AR125" s="237"/>
      <c r="AS125" s="237"/>
      <c r="AT125" s="237"/>
      <c r="AU125" s="237"/>
      <c r="AV125" s="237"/>
      <c r="AW125" s="237"/>
      <c r="AX125" s="237"/>
      <c r="AY125" s="237"/>
      <c r="AZ125" s="237"/>
      <c r="BA125" s="237"/>
      <c r="BB125" s="237"/>
      <c r="BC125" s="237"/>
      <c r="BD125" s="237"/>
      <c r="BE125" s="237"/>
      <c r="BF125" s="237"/>
      <c r="BG125" s="237"/>
      <c r="BH125" s="237"/>
      <c r="BI125" s="237"/>
      <c r="BJ125" s="237"/>
      <c r="BK125" s="237"/>
      <c r="BL125" s="237"/>
      <c r="BM125" s="73"/>
      <c r="BN125" s="73"/>
      <c r="BO125" s="73"/>
    </row>
    <row r="126" spans="1:67" outlineLevel="1">
      <c r="A126" s="20"/>
      <c r="B126" s="20"/>
      <c r="C126" s="20"/>
      <c r="D126" s="20"/>
      <c r="E126" s="900">
        <f>Asset18</f>
        <v>0</v>
      </c>
      <c r="F126" s="901"/>
      <c r="G126" s="100"/>
      <c r="H126" s="101"/>
      <c r="I126" s="101"/>
      <c r="J126" s="101"/>
      <c r="K126" s="101"/>
      <c r="L126" s="101"/>
      <c r="M126" s="101"/>
      <c r="N126" s="101"/>
      <c r="O126" s="101"/>
      <c r="P126" s="101"/>
      <c r="Q126" s="17"/>
      <c r="R126" s="16"/>
      <c r="S126" s="16"/>
      <c r="T126" s="73"/>
      <c r="U126" s="17"/>
      <c r="V126" s="17"/>
      <c r="W126" s="17"/>
      <c r="X126" s="17"/>
      <c r="Y126" s="17"/>
      <c r="Z126" s="237"/>
      <c r="AA126" s="237"/>
      <c r="AB126" s="237"/>
      <c r="AC126" s="237"/>
      <c r="AD126" s="237"/>
      <c r="AE126" s="237"/>
      <c r="AF126" s="237"/>
      <c r="AG126" s="237"/>
      <c r="AH126" s="237"/>
      <c r="AI126" s="237"/>
      <c r="AJ126" s="237"/>
      <c r="AK126" s="237"/>
      <c r="AL126" s="237"/>
      <c r="AM126" s="237"/>
      <c r="AN126" s="237"/>
      <c r="AO126" s="237"/>
      <c r="AP126" s="237"/>
      <c r="AQ126" s="237"/>
      <c r="AR126" s="237"/>
      <c r="AS126" s="237"/>
      <c r="AT126" s="237"/>
      <c r="AU126" s="237"/>
      <c r="AV126" s="237"/>
      <c r="AW126" s="237"/>
      <c r="AX126" s="237"/>
      <c r="AY126" s="237"/>
      <c r="AZ126" s="237"/>
      <c r="BA126" s="237"/>
      <c r="BB126" s="237"/>
      <c r="BC126" s="237"/>
      <c r="BD126" s="237"/>
      <c r="BE126" s="237"/>
      <c r="BF126" s="237"/>
      <c r="BG126" s="237"/>
      <c r="BH126" s="237"/>
      <c r="BI126" s="237"/>
      <c r="BJ126" s="237"/>
      <c r="BK126" s="237"/>
      <c r="BL126" s="237"/>
      <c r="BM126" s="73"/>
      <c r="BN126" s="73"/>
      <c r="BO126" s="73"/>
    </row>
    <row r="127" spans="1:67" outlineLevel="1">
      <c r="A127" s="20"/>
      <c r="B127" s="20"/>
      <c r="C127" s="20"/>
      <c r="D127" s="20"/>
      <c r="E127" s="900">
        <f>Asset19</f>
        <v>0</v>
      </c>
      <c r="F127" s="901"/>
      <c r="G127" s="100"/>
      <c r="H127" s="101"/>
      <c r="I127" s="101"/>
      <c r="J127" s="101"/>
      <c r="K127" s="101"/>
      <c r="L127" s="101"/>
      <c r="M127" s="101"/>
      <c r="N127" s="101"/>
      <c r="O127" s="101"/>
      <c r="P127" s="101"/>
      <c r="Q127" s="17"/>
      <c r="R127" s="16"/>
      <c r="S127" s="16"/>
      <c r="T127" s="73"/>
      <c r="U127" s="17"/>
      <c r="V127" s="17"/>
      <c r="W127" s="17"/>
      <c r="X127" s="17"/>
      <c r="Y127" s="17"/>
      <c r="Z127" s="237"/>
      <c r="AA127" s="237"/>
      <c r="AB127" s="237"/>
      <c r="AC127" s="237"/>
      <c r="AD127" s="237"/>
      <c r="AE127" s="237"/>
      <c r="AF127" s="237"/>
      <c r="AG127" s="237"/>
      <c r="AH127" s="237"/>
      <c r="AI127" s="237"/>
      <c r="AJ127" s="237"/>
      <c r="AK127" s="237"/>
      <c r="AL127" s="237"/>
      <c r="AM127" s="237"/>
      <c r="AN127" s="237"/>
      <c r="AO127" s="237"/>
      <c r="AP127" s="237"/>
      <c r="AQ127" s="237"/>
      <c r="AR127" s="237"/>
      <c r="AS127" s="237"/>
      <c r="AT127" s="237"/>
      <c r="AU127" s="237"/>
      <c r="AV127" s="237"/>
      <c r="AW127" s="237"/>
      <c r="AX127" s="237"/>
      <c r="AY127" s="237"/>
      <c r="AZ127" s="237"/>
      <c r="BA127" s="237"/>
      <c r="BB127" s="237"/>
      <c r="BC127" s="237"/>
      <c r="BD127" s="237"/>
      <c r="BE127" s="237"/>
      <c r="BF127" s="237"/>
      <c r="BG127" s="237"/>
      <c r="BH127" s="237"/>
      <c r="BI127" s="237"/>
      <c r="BJ127" s="237"/>
      <c r="BK127" s="237"/>
      <c r="BL127" s="237"/>
      <c r="BM127" s="73"/>
      <c r="BN127" s="73"/>
      <c r="BO127" s="73"/>
    </row>
    <row r="128" spans="1:67" outlineLevel="1">
      <c r="A128" s="20"/>
      <c r="B128" s="20"/>
      <c r="C128" s="20"/>
      <c r="D128" s="20"/>
      <c r="E128" s="900">
        <f>Asset20</f>
        <v>0</v>
      </c>
      <c r="F128" s="901"/>
      <c r="G128" s="100"/>
      <c r="H128" s="101"/>
      <c r="I128" s="101"/>
      <c r="J128" s="101"/>
      <c r="K128" s="101"/>
      <c r="L128" s="101"/>
      <c r="M128" s="101"/>
      <c r="N128" s="101"/>
      <c r="O128" s="101"/>
      <c r="P128" s="101"/>
      <c r="Q128" s="17"/>
      <c r="R128" s="16"/>
      <c r="S128" s="16"/>
      <c r="T128" s="73"/>
      <c r="U128" s="17"/>
      <c r="V128" s="17"/>
      <c r="W128" s="17"/>
      <c r="X128" s="17"/>
      <c r="Y128" s="17"/>
      <c r="Z128" s="237"/>
      <c r="AA128" s="237"/>
      <c r="AB128" s="237"/>
      <c r="AC128" s="237"/>
      <c r="AD128" s="237"/>
      <c r="AE128" s="237"/>
      <c r="AF128" s="237"/>
      <c r="AG128" s="237"/>
      <c r="AH128" s="237"/>
      <c r="AI128" s="237"/>
      <c r="AJ128" s="237"/>
      <c r="AK128" s="237"/>
      <c r="AL128" s="237"/>
      <c r="AM128" s="237"/>
      <c r="AN128" s="237"/>
      <c r="AO128" s="237"/>
      <c r="AP128" s="237"/>
      <c r="AQ128" s="237"/>
      <c r="AR128" s="237"/>
      <c r="AS128" s="237"/>
      <c r="AT128" s="237"/>
      <c r="AU128" s="237"/>
      <c r="AV128" s="237"/>
      <c r="AW128" s="237"/>
      <c r="AX128" s="237"/>
      <c r="AY128" s="237"/>
      <c r="AZ128" s="237"/>
      <c r="BA128" s="237"/>
      <c r="BB128" s="237"/>
      <c r="BC128" s="237"/>
      <c r="BD128" s="237"/>
      <c r="BE128" s="237"/>
      <c r="BF128" s="237"/>
      <c r="BG128" s="237"/>
      <c r="BH128" s="237"/>
      <c r="BI128" s="237"/>
      <c r="BJ128" s="237"/>
      <c r="BK128" s="237"/>
      <c r="BL128" s="237"/>
      <c r="BM128" s="73"/>
      <c r="BN128" s="73"/>
      <c r="BO128" s="73"/>
    </row>
    <row r="129" spans="1:67" outlineLevel="1">
      <c r="A129" s="20"/>
      <c r="B129" s="20"/>
      <c r="C129" s="20"/>
      <c r="D129" s="20"/>
      <c r="E129" s="900">
        <f>Asset21</f>
        <v>0</v>
      </c>
      <c r="F129" s="901"/>
      <c r="G129" s="100"/>
      <c r="H129" s="101"/>
      <c r="I129" s="101"/>
      <c r="J129" s="101"/>
      <c r="K129" s="101"/>
      <c r="L129" s="101"/>
      <c r="M129" s="101"/>
      <c r="N129" s="101"/>
      <c r="O129" s="101"/>
      <c r="P129" s="101"/>
      <c r="Q129" s="17"/>
      <c r="R129" s="16"/>
      <c r="S129" s="16"/>
      <c r="T129" s="73"/>
      <c r="U129" s="17"/>
      <c r="V129" s="17"/>
      <c r="W129" s="17"/>
      <c r="X129" s="17"/>
      <c r="Y129" s="17"/>
      <c r="Z129" s="237"/>
      <c r="AA129" s="237"/>
      <c r="AB129" s="237"/>
      <c r="AC129" s="237"/>
      <c r="AD129" s="237"/>
      <c r="AE129" s="237"/>
      <c r="AF129" s="237"/>
      <c r="AG129" s="237"/>
      <c r="AH129" s="237"/>
      <c r="AI129" s="237"/>
      <c r="AJ129" s="237"/>
      <c r="AK129" s="237"/>
      <c r="AL129" s="237"/>
      <c r="AM129" s="237"/>
      <c r="AN129" s="237"/>
      <c r="AO129" s="237"/>
      <c r="AP129" s="237"/>
      <c r="AQ129" s="237"/>
      <c r="AR129" s="237"/>
      <c r="AS129" s="237"/>
      <c r="AT129" s="237"/>
      <c r="AU129" s="237"/>
      <c r="AV129" s="237"/>
      <c r="AW129" s="237"/>
      <c r="AX129" s="237"/>
      <c r="AY129" s="237"/>
      <c r="AZ129" s="237"/>
      <c r="BA129" s="237"/>
      <c r="BB129" s="237"/>
      <c r="BC129" s="237"/>
      <c r="BD129" s="237"/>
      <c r="BE129" s="237"/>
      <c r="BF129" s="237"/>
      <c r="BG129" s="237"/>
      <c r="BH129" s="237"/>
      <c r="BI129" s="237"/>
      <c r="BJ129" s="237"/>
      <c r="BK129" s="237"/>
      <c r="BL129" s="237"/>
      <c r="BM129" s="73"/>
      <c r="BN129" s="73"/>
      <c r="BO129" s="73"/>
    </row>
    <row r="130" spans="1:67" outlineLevel="1">
      <c r="A130" s="172"/>
      <c r="B130" s="172"/>
      <c r="C130" s="172"/>
      <c r="D130" s="172"/>
      <c r="E130" s="900">
        <f>Asset22</f>
        <v>0</v>
      </c>
      <c r="F130" s="901"/>
      <c r="G130" s="100"/>
      <c r="H130" s="101"/>
      <c r="I130" s="101"/>
      <c r="J130" s="101"/>
      <c r="K130" s="101"/>
      <c r="L130" s="101"/>
      <c r="M130" s="101"/>
      <c r="N130" s="101"/>
      <c r="O130" s="101"/>
      <c r="P130" s="101"/>
      <c r="Q130" s="17"/>
      <c r="R130" s="16"/>
      <c r="S130" s="16"/>
      <c r="T130" s="73"/>
      <c r="U130" s="17"/>
      <c r="V130" s="17"/>
      <c r="W130" s="17"/>
      <c r="X130" s="17"/>
      <c r="Y130" s="17"/>
      <c r="Z130" s="237"/>
      <c r="AA130" s="237"/>
      <c r="AB130" s="237"/>
      <c r="AC130" s="237"/>
      <c r="AD130" s="237"/>
      <c r="AE130" s="237"/>
      <c r="AF130" s="237"/>
      <c r="AG130" s="237"/>
      <c r="AH130" s="237"/>
      <c r="AI130" s="237"/>
      <c r="AJ130" s="237"/>
      <c r="AK130" s="237"/>
      <c r="AL130" s="237"/>
      <c r="AM130" s="237"/>
      <c r="AN130" s="237"/>
      <c r="AO130" s="237"/>
      <c r="AP130" s="237"/>
      <c r="AQ130" s="237"/>
      <c r="AR130" s="237"/>
      <c r="AS130" s="237"/>
      <c r="AT130" s="237"/>
      <c r="AU130" s="237"/>
      <c r="AV130" s="237"/>
      <c r="AW130" s="237"/>
      <c r="AX130" s="237"/>
      <c r="AY130" s="237"/>
      <c r="AZ130" s="237"/>
      <c r="BA130" s="237"/>
      <c r="BB130" s="237"/>
      <c r="BC130" s="237"/>
      <c r="BD130" s="237"/>
      <c r="BE130" s="237"/>
      <c r="BF130" s="237"/>
      <c r="BG130" s="237"/>
      <c r="BH130" s="237"/>
      <c r="BI130" s="237"/>
      <c r="BJ130" s="237"/>
      <c r="BK130" s="237"/>
      <c r="BL130" s="237"/>
      <c r="BM130" s="73"/>
      <c r="BN130" s="73"/>
      <c r="BO130" s="73"/>
    </row>
    <row r="131" spans="1:67" outlineLevel="1">
      <c r="A131" s="20"/>
      <c r="B131" s="20"/>
      <c r="C131" s="20"/>
      <c r="D131" s="20"/>
      <c r="E131" s="900">
        <f>Asset23</f>
        <v>0</v>
      </c>
      <c r="F131" s="901"/>
      <c r="G131" s="100"/>
      <c r="H131" s="101"/>
      <c r="I131" s="101"/>
      <c r="J131" s="101"/>
      <c r="K131" s="101"/>
      <c r="L131" s="101"/>
      <c r="M131" s="101"/>
      <c r="N131" s="101"/>
      <c r="O131" s="101"/>
      <c r="P131" s="101"/>
      <c r="Q131" s="17"/>
      <c r="R131" s="16"/>
      <c r="S131" s="16"/>
      <c r="T131" s="73"/>
      <c r="U131" s="17"/>
      <c r="V131" s="17"/>
      <c r="W131" s="17"/>
      <c r="X131" s="17"/>
      <c r="Y131" s="17"/>
      <c r="Z131" s="237"/>
      <c r="AA131" s="237"/>
      <c r="AB131" s="237"/>
      <c r="AC131" s="237"/>
      <c r="AD131" s="237"/>
      <c r="AE131" s="237"/>
      <c r="AF131" s="237"/>
      <c r="AG131" s="237"/>
      <c r="AH131" s="237"/>
      <c r="AI131" s="237"/>
      <c r="AJ131" s="237"/>
      <c r="AK131" s="237"/>
      <c r="AL131" s="237"/>
      <c r="AM131" s="237"/>
      <c r="AN131" s="237"/>
      <c r="AO131" s="237"/>
      <c r="AP131" s="237"/>
      <c r="AQ131" s="237"/>
      <c r="AR131" s="237"/>
      <c r="AS131" s="237"/>
      <c r="AT131" s="237"/>
      <c r="AU131" s="237"/>
      <c r="AV131" s="237"/>
      <c r="AW131" s="237"/>
      <c r="AX131" s="237"/>
      <c r="AY131" s="237"/>
      <c r="AZ131" s="237"/>
      <c r="BA131" s="237"/>
      <c r="BB131" s="237"/>
      <c r="BC131" s="237"/>
      <c r="BD131" s="237"/>
      <c r="BE131" s="237"/>
      <c r="BF131" s="237"/>
      <c r="BG131" s="237"/>
      <c r="BH131" s="237"/>
      <c r="BI131" s="237"/>
      <c r="BJ131" s="237"/>
      <c r="BK131" s="237"/>
      <c r="BL131" s="237"/>
      <c r="BM131" s="73"/>
      <c r="BN131" s="73"/>
      <c r="BO131" s="73"/>
    </row>
    <row r="132" spans="1:67" outlineLevel="1">
      <c r="A132" s="20"/>
      <c r="B132" s="20"/>
      <c r="C132" s="20"/>
      <c r="D132" s="20"/>
      <c r="E132" s="900">
        <f>Asset24</f>
        <v>0</v>
      </c>
      <c r="F132" s="901"/>
      <c r="G132" s="100"/>
      <c r="H132" s="101"/>
      <c r="I132" s="101"/>
      <c r="J132" s="101"/>
      <c r="K132" s="101"/>
      <c r="L132" s="101"/>
      <c r="M132" s="101"/>
      <c r="N132" s="101"/>
      <c r="O132" s="101"/>
      <c r="P132" s="101"/>
      <c r="Q132" s="17"/>
      <c r="R132" s="16"/>
      <c r="S132" s="16"/>
      <c r="T132" s="73"/>
      <c r="U132" s="17"/>
      <c r="V132" s="17"/>
      <c r="W132" s="17"/>
      <c r="X132" s="17"/>
      <c r="Y132" s="17"/>
      <c r="Z132" s="237"/>
      <c r="AA132" s="237"/>
      <c r="AB132" s="237"/>
      <c r="AC132" s="237"/>
      <c r="AD132" s="237"/>
      <c r="AE132" s="237"/>
      <c r="AF132" s="237"/>
      <c r="AG132" s="237"/>
      <c r="AH132" s="237"/>
      <c r="AI132" s="237"/>
      <c r="AJ132" s="237"/>
      <c r="AK132" s="237"/>
      <c r="AL132" s="237"/>
      <c r="AM132" s="237"/>
      <c r="AN132" s="237"/>
      <c r="AO132" s="237"/>
      <c r="AP132" s="237"/>
      <c r="AQ132" s="237"/>
      <c r="AR132" s="237"/>
      <c r="AS132" s="237"/>
      <c r="AT132" s="237"/>
      <c r="AU132" s="237"/>
      <c r="AV132" s="237"/>
      <c r="AW132" s="237"/>
      <c r="AX132" s="237"/>
      <c r="AY132" s="237"/>
      <c r="AZ132" s="237"/>
      <c r="BA132" s="237"/>
      <c r="BB132" s="237"/>
      <c r="BC132" s="237"/>
      <c r="BD132" s="237"/>
      <c r="BE132" s="237"/>
      <c r="BF132" s="237"/>
      <c r="BG132" s="237"/>
      <c r="BH132" s="237"/>
      <c r="BI132" s="237"/>
      <c r="BJ132" s="237"/>
      <c r="BK132" s="237"/>
      <c r="BL132" s="237"/>
      <c r="BM132" s="73"/>
      <c r="BN132" s="73"/>
      <c r="BO132" s="73"/>
    </row>
    <row r="133" spans="1:67" outlineLevel="1">
      <c r="A133" s="172"/>
      <c r="B133" s="172"/>
      <c r="C133" s="172"/>
      <c r="D133" s="172"/>
      <c r="E133" s="900">
        <f>Asset25</f>
        <v>0</v>
      </c>
      <c r="F133" s="901"/>
      <c r="G133" s="100"/>
      <c r="H133" s="101"/>
      <c r="I133" s="101"/>
      <c r="J133" s="101"/>
      <c r="K133" s="101"/>
      <c r="L133" s="101"/>
      <c r="M133" s="101"/>
      <c r="N133" s="101"/>
      <c r="O133" s="101"/>
      <c r="P133" s="101"/>
      <c r="Q133" s="17"/>
      <c r="R133" s="16"/>
      <c r="S133" s="16"/>
      <c r="T133" s="73"/>
      <c r="U133" s="17"/>
      <c r="V133" s="17"/>
      <c r="W133" s="17"/>
      <c r="X133" s="17"/>
      <c r="Y133" s="17"/>
      <c r="Z133" s="237"/>
      <c r="AA133" s="237"/>
      <c r="AB133" s="237"/>
      <c r="AC133" s="237"/>
      <c r="AD133" s="237"/>
      <c r="AE133" s="237"/>
      <c r="AF133" s="237"/>
      <c r="AG133" s="237"/>
      <c r="AH133" s="237"/>
      <c r="AI133" s="237"/>
      <c r="AJ133" s="237"/>
      <c r="AK133" s="237"/>
      <c r="AL133" s="237"/>
      <c r="AM133" s="237"/>
      <c r="AN133" s="237"/>
      <c r="AO133" s="237"/>
      <c r="AP133" s="237"/>
      <c r="AQ133" s="237"/>
      <c r="AR133" s="237"/>
      <c r="AS133" s="237"/>
      <c r="AT133" s="237"/>
      <c r="AU133" s="237"/>
      <c r="AV133" s="237"/>
      <c r="AW133" s="237"/>
      <c r="AX133" s="237"/>
      <c r="AY133" s="237"/>
      <c r="AZ133" s="237"/>
      <c r="BA133" s="237"/>
      <c r="BB133" s="237"/>
      <c r="BC133" s="237"/>
      <c r="BD133" s="237"/>
      <c r="BE133" s="237"/>
      <c r="BF133" s="237"/>
      <c r="BG133" s="237"/>
      <c r="BH133" s="237"/>
      <c r="BI133" s="237"/>
      <c r="BJ133" s="237"/>
      <c r="BK133" s="237"/>
      <c r="BL133" s="237"/>
      <c r="BM133" s="73"/>
      <c r="BN133" s="73"/>
      <c r="BO133" s="73"/>
    </row>
    <row r="134" spans="1:67" outlineLevel="1">
      <c r="A134" s="20"/>
      <c r="B134" s="20"/>
      <c r="C134" s="20"/>
      <c r="D134" s="20"/>
      <c r="E134" s="900">
        <f>Asset26</f>
        <v>0</v>
      </c>
      <c r="F134" s="901"/>
      <c r="G134" s="100"/>
      <c r="H134" s="101"/>
      <c r="I134" s="101"/>
      <c r="J134" s="101"/>
      <c r="K134" s="101"/>
      <c r="L134" s="101"/>
      <c r="M134" s="101"/>
      <c r="N134" s="101"/>
      <c r="O134" s="101"/>
      <c r="P134" s="101"/>
      <c r="Q134" s="17"/>
      <c r="R134" s="16"/>
      <c r="S134" s="16"/>
      <c r="T134" s="73"/>
      <c r="U134" s="17"/>
      <c r="V134" s="17"/>
      <c r="W134" s="17"/>
      <c r="X134" s="17"/>
      <c r="Y134" s="17"/>
      <c r="Z134" s="237"/>
      <c r="AA134" s="237"/>
      <c r="AB134" s="237"/>
      <c r="AC134" s="237"/>
      <c r="AD134" s="237"/>
      <c r="AE134" s="237"/>
      <c r="AF134" s="237"/>
      <c r="AG134" s="237"/>
      <c r="AH134" s="237"/>
      <c r="AI134" s="237"/>
      <c r="AJ134" s="237"/>
      <c r="AK134" s="237"/>
      <c r="AL134" s="237"/>
      <c r="AM134" s="237"/>
      <c r="AN134" s="237"/>
      <c r="AO134" s="237"/>
      <c r="AP134" s="237"/>
      <c r="AQ134" s="237"/>
      <c r="AR134" s="237"/>
      <c r="AS134" s="237"/>
      <c r="AT134" s="237"/>
      <c r="AU134" s="237"/>
      <c r="AV134" s="237"/>
      <c r="AW134" s="237"/>
      <c r="AX134" s="237"/>
      <c r="AY134" s="237"/>
      <c r="AZ134" s="237"/>
      <c r="BA134" s="237"/>
      <c r="BB134" s="237"/>
      <c r="BC134" s="237"/>
      <c r="BD134" s="237"/>
      <c r="BE134" s="237"/>
      <c r="BF134" s="237"/>
      <c r="BG134" s="237"/>
      <c r="BH134" s="237"/>
      <c r="BI134" s="237"/>
      <c r="BJ134" s="237"/>
      <c r="BK134" s="237"/>
      <c r="BL134" s="237"/>
      <c r="BM134" s="73"/>
      <c r="BN134" s="73"/>
      <c r="BO134" s="73"/>
    </row>
    <row r="135" spans="1:67" outlineLevel="1">
      <c r="A135" s="20"/>
      <c r="B135" s="20"/>
      <c r="C135" s="20"/>
      <c r="D135" s="20"/>
      <c r="E135" s="900">
        <f>Asset27</f>
        <v>0</v>
      </c>
      <c r="F135" s="901"/>
      <c r="G135" s="100"/>
      <c r="H135" s="101"/>
      <c r="I135" s="101"/>
      <c r="J135" s="101"/>
      <c r="K135" s="101"/>
      <c r="L135" s="101"/>
      <c r="M135" s="101"/>
      <c r="N135" s="101"/>
      <c r="O135" s="101"/>
      <c r="P135" s="101"/>
      <c r="Q135" s="17"/>
      <c r="R135" s="16"/>
      <c r="S135" s="16"/>
      <c r="T135" s="73"/>
      <c r="U135" s="17"/>
      <c r="V135" s="17"/>
      <c r="W135" s="17"/>
      <c r="X135" s="17"/>
      <c r="Y135" s="17"/>
      <c r="Z135" s="237"/>
      <c r="AA135" s="237"/>
      <c r="AB135" s="237"/>
      <c r="AC135" s="237"/>
      <c r="AD135" s="237"/>
      <c r="AE135" s="237"/>
      <c r="AF135" s="237"/>
      <c r="AG135" s="237"/>
      <c r="AH135" s="237"/>
      <c r="AI135" s="237"/>
      <c r="AJ135" s="237"/>
      <c r="AK135" s="237"/>
      <c r="AL135" s="237"/>
      <c r="AM135" s="237"/>
      <c r="AN135" s="237"/>
      <c r="AO135" s="237"/>
      <c r="AP135" s="237"/>
      <c r="AQ135" s="237"/>
      <c r="AR135" s="237"/>
      <c r="AS135" s="237"/>
      <c r="AT135" s="237"/>
      <c r="AU135" s="237"/>
      <c r="AV135" s="237"/>
      <c r="AW135" s="237"/>
      <c r="AX135" s="237"/>
      <c r="AY135" s="237"/>
      <c r="AZ135" s="237"/>
      <c r="BA135" s="237"/>
      <c r="BB135" s="237"/>
      <c r="BC135" s="237"/>
      <c r="BD135" s="237"/>
      <c r="BE135" s="237"/>
      <c r="BF135" s="237"/>
      <c r="BG135" s="237"/>
      <c r="BH135" s="237"/>
      <c r="BI135" s="237"/>
      <c r="BJ135" s="237"/>
      <c r="BK135" s="237"/>
      <c r="BL135" s="237"/>
      <c r="BM135" s="73"/>
      <c r="BN135" s="73"/>
      <c r="BO135" s="73"/>
    </row>
    <row r="136" spans="1:67" outlineLevel="1">
      <c r="A136" s="172"/>
      <c r="B136" s="172"/>
      <c r="C136" s="172"/>
      <c r="D136" s="172"/>
      <c r="E136" s="900">
        <f>Asset28</f>
        <v>0</v>
      </c>
      <c r="F136" s="901"/>
      <c r="G136" s="100"/>
      <c r="H136" s="101"/>
      <c r="I136" s="101"/>
      <c r="J136" s="101"/>
      <c r="K136" s="101"/>
      <c r="L136" s="101"/>
      <c r="M136" s="101"/>
      <c r="N136" s="101"/>
      <c r="O136" s="101"/>
      <c r="P136" s="101"/>
      <c r="Q136" s="17"/>
      <c r="R136" s="16"/>
      <c r="S136" s="16"/>
      <c r="T136" s="73"/>
      <c r="U136" s="17"/>
      <c r="V136" s="17"/>
      <c r="W136" s="17"/>
      <c r="X136" s="17"/>
      <c r="Y136" s="17"/>
      <c r="Z136" s="237"/>
      <c r="AA136" s="237"/>
      <c r="AB136" s="237"/>
      <c r="AC136" s="237"/>
      <c r="AD136" s="237"/>
      <c r="AE136" s="237"/>
      <c r="AF136" s="237"/>
      <c r="AG136" s="237"/>
      <c r="AH136" s="237"/>
      <c r="AI136" s="237"/>
      <c r="AJ136" s="237"/>
      <c r="AK136" s="237"/>
      <c r="AL136" s="237"/>
      <c r="AM136" s="237"/>
      <c r="AN136" s="237"/>
      <c r="AO136" s="237"/>
      <c r="AP136" s="237"/>
      <c r="AQ136" s="237"/>
      <c r="AR136" s="237"/>
      <c r="AS136" s="237"/>
      <c r="AT136" s="237"/>
      <c r="AU136" s="237"/>
      <c r="AV136" s="237"/>
      <c r="AW136" s="237"/>
      <c r="AX136" s="237"/>
      <c r="AY136" s="237"/>
      <c r="AZ136" s="237"/>
      <c r="BA136" s="237"/>
      <c r="BB136" s="237"/>
      <c r="BC136" s="237"/>
      <c r="BD136" s="237"/>
      <c r="BE136" s="237"/>
      <c r="BF136" s="237"/>
      <c r="BG136" s="237"/>
      <c r="BH136" s="237"/>
      <c r="BI136" s="237"/>
      <c r="BJ136" s="237"/>
      <c r="BK136" s="237"/>
      <c r="BL136" s="237"/>
      <c r="BM136" s="73"/>
      <c r="BN136" s="73"/>
      <c r="BO136" s="73"/>
    </row>
    <row r="137" spans="1:67" outlineLevel="1">
      <c r="A137" s="20"/>
      <c r="B137" s="20"/>
      <c r="C137" s="20"/>
      <c r="D137" s="20"/>
      <c r="E137" s="900">
        <f>Asset29</f>
        <v>0</v>
      </c>
      <c r="F137" s="901"/>
      <c r="G137" s="100"/>
      <c r="H137" s="101"/>
      <c r="I137" s="101"/>
      <c r="J137" s="101"/>
      <c r="K137" s="101"/>
      <c r="L137" s="101"/>
      <c r="M137" s="101"/>
      <c r="N137" s="101"/>
      <c r="O137" s="101"/>
      <c r="P137" s="101"/>
      <c r="Q137" s="17"/>
      <c r="R137" s="16"/>
      <c r="S137" s="16"/>
      <c r="T137" s="73"/>
      <c r="U137" s="17"/>
      <c r="V137" s="17"/>
      <c r="W137" s="17"/>
      <c r="X137" s="17"/>
      <c r="Y137" s="17"/>
      <c r="Z137" s="237"/>
      <c r="AA137" s="237"/>
      <c r="AB137" s="237"/>
      <c r="AC137" s="237"/>
      <c r="AD137" s="237"/>
      <c r="AE137" s="237"/>
      <c r="AF137" s="237"/>
      <c r="AG137" s="237"/>
      <c r="AH137" s="237"/>
      <c r="AI137" s="237"/>
      <c r="AJ137" s="237"/>
      <c r="AK137" s="237"/>
      <c r="AL137" s="237"/>
      <c r="AM137" s="237"/>
      <c r="AN137" s="237"/>
      <c r="AO137" s="237"/>
      <c r="AP137" s="237"/>
      <c r="AQ137" s="237"/>
      <c r="AR137" s="237"/>
      <c r="AS137" s="237"/>
      <c r="AT137" s="237"/>
      <c r="AU137" s="237"/>
      <c r="AV137" s="237"/>
      <c r="AW137" s="237"/>
      <c r="AX137" s="237"/>
      <c r="AY137" s="237"/>
      <c r="AZ137" s="237"/>
      <c r="BA137" s="237"/>
      <c r="BB137" s="237"/>
      <c r="BC137" s="237"/>
      <c r="BD137" s="237"/>
      <c r="BE137" s="237"/>
      <c r="BF137" s="237"/>
      <c r="BG137" s="237"/>
      <c r="BH137" s="237"/>
      <c r="BI137" s="237"/>
      <c r="BJ137" s="237"/>
      <c r="BK137" s="237"/>
      <c r="BL137" s="237"/>
      <c r="BM137" s="73"/>
      <c r="BN137" s="73"/>
      <c r="BO137" s="73"/>
    </row>
    <row r="138" spans="1:67" outlineLevel="1">
      <c r="A138" s="20"/>
      <c r="B138" s="20"/>
      <c r="C138" s="20"/>
      <c r="D138" s="20"/>
      <c r="E138" s="900" t="str">
        <f>Asset30</f>
        <v>Equity raising costs</v>
      </c>
      <c r="F138" s="901"/>
      <c r="G138" s="100"/>
      <c r="H138" s="101"/>
      <c r="I138" s="101"/>
      <c r="J138" s="101"/>
      <c r="K138" s="101"/>
      <c r="L138" s="101"/>
      <c r="M138" s="101"/>
      <c r="N138" s="101"/>
      <c r="O138" s="101"/>
      <c r="P138" s="101"/>
      <c r="Q138" s="17"/>
      <c r="R138" s="16"/>
      <c r="S138" s="16"/>
      <c r="T138" s="73"/>
      <c r="U138" s="17"/>
      <c r="V138" s="17"/>
      <c r="W138" s="17"/>
      <c r="X138" s="17"/>
      <c r="Y138" s="17"/>
      <c r="Z138" s="237"/>
      <c r="AA138" s="237"/>
      <c r="AB138" s="237"/>
      <c r="AC138" s="237"/>
      <c r="AD138" s="237"/>
      <c r="AE138" s="237"/>
      <c r="AF138" s="237"/>
      <c r="AG138" s="237"/>
      <c r="AH138" s="237"/>
      <c r="AI138" s="237"/>
      <c r="AJ138" s="237"/>
      <c r="AK138" s="237"/>
      <c r="AL138" s="237"/>
      <c r="AM138" s="237"/>
      <c r="AN138" s="237"/>
      <c r="AO138" s="237"/>
      <c r="AP138" s="237"/>
      <c r="AQ138" s="237"/>
      <c r="AR138" s="237"/>
      <c r="AS138" s="237"/>
      <c r="AT138" s="237"/>
      <c r="AU138" s="237"/>
      <c r="AV138" s="237"/>
      <c r="AW138" s="237"/>
      <c r="AX138" s="237"/>
      <c r="AY138" s="237"/>
      <c r="AZ138" s="237"/>
      <c r="BA138" s="237"/>
      <c r="BB138" s="237"/>
      <c r="BC138" s="237"/>
      <c r="BD138" s="237"/>
      <c r="BE138" s="237"/>
      <c r="BF138" s="237"/>
      <c r="BG138" s="237"/>
      <c r="BH138" s="237"/>
      <c r="BI138" s="237"/>
      <c r="BJ138" s="237"/>
      <c r="BK138" s="237"/>
      <c r="BL138" s="237"/>
      <c r="BM138" s="73"/>
      <c r="BN138" s="73"/>
      <c r="BO138" s="73"/>
    </row>
    <row r="139" spans="1:67">
      <c r="A139" s="172"/>
      <c r="B139" s="172"/>
      <c r="C139" s="172"/>
      <c r="D139" s="172"/>
      <c r="E139" s="900" t="s">
        <v>83</v>
      </c>
      <c r="F139" s="900"/>
      <c r="G139" s="202">
        <f t="shared" ref="G139:P139" si="5">SUM(G109:G138)</f>
        <v>77.061090098694009</v>
      </c>
      <c r="H139" s="202">
        <f t="shared" si="5"/>
        <v>83.369417570217422</v>
      </c>
      <c r="I139" s="202">
        <f t="shared" si="5"/>
        <v>74.941328205377886</v>
      </c>
      <c r="J139" s="202">
        <f t="shared" si="5"/>
        <v>73.190908274507407</v>
      </c>
      <c r="K139" s="202">
        <f t="shared" si="5"/>
        <v>73.155606578866326</v>
      </c>
      <c r="L139" s="202">
        <f t="shared" si="5"/>
        <v>0</v>
      </c>
      <c r="M139" s="202">
        <f t="shared" si="5"/>
        <v>0</v>
      </c>
      <c r="N139" s="202">
        <f t="shared" si="5"/>
        <v>0</v>
      </c>
      <c r="O139" s="202">
        <f t="shared" si="5"/>
        <v>0</v>
      </c>
      <c r="P139" s="202">
        <f t="shared" si="5"/>
        <v>0</v>
      </c>
      <c r="Q139" s="182"/>
      <c r="R139" s="16"/>
      <c r="S139" s="16"/>
      <c r="T139" s="73"/>
      <c r="U139" s="17"/>
      <c r="V139" s="17"/>
      <c r="W139" s="17"/>
      <c r="X139" s="17"/>
      <c r="Y139" s="17"/>
      <c r="Z139" s="237"/>
      <c r="AA139" s="237"/>
      <c r="AB139" s="237"/>
      <c r="AC139" s="237"/>
      <c r="AD139" s="237"/>
      <c r="AE139" s="237"/>
      <c r="AF139" s="237"/>
      <c r="AG139" s="237"/>
      <c r="AH139" s="237"/>
      <c r="AI139" s="237"/>
      <c r="AJ139" s="237"/>
      <c r="AK139" s="237"/>
      <c r="AL139" s="237"/>
      <c r="AM139" s="237"/>
      <c r="AN139" s="237"/>
      <c r="AO139" s="237"/>
      <c r="AP139" s="237"/>
      <c r="AQ139" s="237"/>
      <c r="AR139" s="237"/>
      <c r="AS139" s="237"/>
      <c r="AT139" s="237"/>
      <c r="AU139" s="237"/>
      <c r="AV139" s="237"/>
      <c r="AW139" s="237"/>
      <c r="AX139" s="237"/>
      <c r="AY139" s="237"/>
      <c r="AZ139" s="237"/>
      <c r="BA139" s="237"/>
      <c r="BB139" s="237"/>
      <c r="BC139" s="237"/>
      <c r="BD139" s="237"/>
      <c r="BE139" s="237"/>
      <c r="BF139" s="237"/>
      <c r="BG139" s="237"/>
      <c r="BH139" s="237"/>
      <c r="BI139" s="237"/>
      <c r="BJ139" s="237"/>
      <c r="BK139" s="237"/>
      <c r="BL139" s="237"/>
      <c r="BM139" s="73"/>
      <c r="BN139" s="73"/>
      <c r="BO139" s="73"/>
    </row>
    <row r="140" spans="1:67" ht="21" customHeight="1">
      <c r="A140" s="20"/>
      <c r="B140" s="20"/>
      <c r="C140" s="20"/>
      <c r="D140" s="20"/>
      <c r="E140" s="20"/>
      <c r="F140" s="91"/>
      <c r="G140" s="91"/>
      <c r="H140" s="91"/>
      <c r="I140" s="91"/>
      <c r="J140" s="91"/>
      <c r="K140" s="91"/>
      <c r="L140" s="91"/>
      <c r="M140" s="91"/>
      <c r="N140" s="91"/>
      <c r="O140" s="91"/>
      <c r="P140" s="91"/>
      <c r="Q140" s="203">
        <f ca="1">SUM(OFFSET(G139,0,0,1,$R$7))</f>
        <v>381.71835072766305</v>
      </c>
      <c r="R140" s="16"/>
      <c r="S140" s="16"/>
      <c r="T140" s="73"/>
      <c r="U140" s="17"/>
      <c r="V140" s="17"/>
      <c r="W140" s="17"/>
      <c r="X140" s="17"/>
      <c r="Y140" s="17"/>
      <c r="Z140" s="237"/>
      <c r="AA140" s="237"/>
      <c r="AB140" s="237"/>
      <c r="AC140" s="237"/>
      <c r="AD140" s="237"/>
      <c r="AE140" s="237"/>
      <c r="AF140" s="237"/>
      <c r="AG140" s="237"/>
      <c r="AH140" s="237"/>
      <c r="AI140" s="237"/>
      <c r="AJ140" s="237"/>
      <c r="AK140" s="237"/>
      <c r="AL140" s="237"/>
      <c r="AM140" s="237"/>
      <c r="AN140" s="237"/>
      <c r="AO140" s="237"/>
      <c r="AP140" s="237"/>
      <c r="AQ140" s="237"/>
      <c r="AR140" s="237"/>
      <c r="AS140" s="237"/>
      <c r="AT140" s="237"/>
      <c r="AU140" s="237"/>
      <c r="AV140" s="237"/>
      <c r="AW140" s="237"/>
      <c r="AX140" s="237"/>
      <c r="AY140" s="237"/>
      <c r="AZ140" s="237"/>
      <c r="BA140" s="237"/>
      <c r="BB140" s="237"/>
      <c r="BC140" s="237"/>
      <c r="BD140" s="237"/>
      <c r="BE140" s="237"/>
      <c r="BF140" s="237"/>
      <c r="BG140" s="237"/>
      <c r="BH140" s="237"/>
      <c r="BI140" s="237"/>
      <c r="BJ140" s="237"/>
      <c r="BK140" s="237"/>
      <c r="BL140" s="237"/>
      <c r="BM140" s="73"/>
      <c r="BN140" s="73"/>
      <c r="BO140" s="73"/>
    </row>
    <row r="141" spans="1:67" ht="15.2" customHeight="1">
      <c r="A141" s="114"/>
      <c r="B141" s="114"/>
      <c r="C141" s="114"/>
      <c r="D141" s="114"/>
      <c r="E141" s="905" t="str">
        <f>"Forecast Net Capital Expenditure – As Incurred ($m Real "&amp;$F$241&amp;")"</f>
        <v>Forecast Net Capital Expenditure – As Incurred ($m Real 2015)</v>
      </c>
      <c r="F141" s="905"/>
      <c r="G141" s="905"/>
      <c r="H141" s="191"/>
      <c r="I141" s="191"/>
      <c r="J141" s="117"/>
      <c r="K141" s="117"/>
      <c r="L141" s="115"/>
      <c r="M141" s="115"/>
      <c r="N141" s="115"/>
      <c r="O141" s="115"/>
      <c r="P141" s="115"/>
      <c r="Q141" s="114"/>
      <c r="R141" s="115"/>
      <c r="S141" s="115"/>
      <c r="T141" s="115"/>
      <c r="U141" s="17"/>
      <c r="V141" s="17"/>
      <c r="W141" s="17"/>
      <c r="X141" s="17"/>
      <c r="Y141" s="17"/>
      <c r="Z141" s="237"/>
      <c r="AA141" s="237"/>
      <c r="AB141" s="237"/>
      <c r="AC141" s="237"/>
      <c r="AD141" s="237"/>
      <c r="AE141" s="237"/>
      <c r="AF141" s="237"/>
      <c r="AG141" s="237"/>
      <c r="AH141" s="237"/>
      <c r="AI141" s="237"/>
      <c r="AJ141" s="237"/>
      <c r="AK141" s="237"/>
      <c r="AL141" s="237"/>
      <c r="AM141" s="237"/>
      <c r="AN141" s="237"/>
      <c r="AO141" s="237"/>
      <c r="AP141" s="237"/>
      <c r="AQ141" s="237"/>
      <c r="AR141" s="237"/>
      <c r="AS141" s="237"/>
      <c r="AT141" s="237"/>
      <c r="AU141" s="237"/>
      <c r="AV141" s="237"/>
      <c r="AW141" s="237"/>
      <c r="AX141" s="237"/>
      <c r="AY141" s="237"/>
      <c r="AZ141" s="237"/>
      <c r="BA141" s="237"/>
      <c r="BB141" s="237"/>
      <c r="BC141" s="237"/>
      <c r="BD141" s="237"/>
      <c r="BE141" s="237"/>
      <c r="BF141" s="237"/>
      <c r="BG141" s="237"/>
      <c r="BH141" s="237"/>
      <c r="BI141" s="237"/>
      <c r="BJ141" s="237"/>
      <c r="BK141" s="237"/>
      <c r="BL141" s="237"/>
      <c r="BM141" s="73"/>
      <c r="BN141" s="73"/>
      <c r="BO141" s="73"/>
    </row>
    <row r="142" spans="1:67">
      <c r="A142" s="172"/>
      <c r="B142" s="172"/>
      <c r="C142" s="172"/>
      <c r="D142" s="172"/>
      <c r="E142" s="59" t="str">
        <f>E40</f>
        <v>Year</v>
      </c>
      <c r="F142" s="17"/>
      <c r="G142" s="205">
        <f>G40</f>
        <v>2016</v>
      </c>
      <c r="H142" s="205" t="str">
        <f t="shared" ref="H142:P142" si="6">H40</f>
        <v>2017</v>
      </c>
      <c r="I142" s="205" t="str">
        <f t="shared" si="6"/>
        <v>2018</v>
      </c>
      <c r="J142" s="205" t="str">
        <f t="shared" si="6"/>
        <v>2019</v>
      </c>
      <c r="K142" s="205" t="str">
        <f t="shared" si="6"/>
        <v>2020</v>
      </c>
      <c r="L142" s="205" t="str">
        <f t="shared" si="6"/>
        <v>2021</v>
      </c>
      <c r="M142" s="205" t="str">
        <f t="shared" si="6"/>
        <v>2022</v>
      </c>
      <c r="N142" s="205" t="str">
        <f t="shared" si="6"/>
        <v>2023</v>
      </c>
      <c r="O142" s="205" t="str">
        <f t="shared" si="6"/>
        <v>2024</v>
      </c>
      <c r="P142" s="205" t="str">
        <f t="shared" si="6"/>
        <v>2025</v>
      </c>
      <c r="Q142" s="17"/>
      <c r="R142" s="16"/>
      <c r="S142" s="16"/>
      <c r="T142" s="73"/>
      <c r="U142" s="17"/>
      <c r="V142" s="17"/>
      <c r="W142" s="17"/>
      <c r="X142" s="17"/>
      <c r="Y142" s="17"/>
      <c r="Z142" s="237"/>
      <c r="AA142" s="237"/>
      <c r="AB142" s="237"/>
      <c r="AC142" s="237"/>
      <c r="AD142" s="237"/>
      <c r="AE142" s="237"/>
      <c r="AF142" s="237"/>
      <c r="AG142" s="237"/>
      <c r="AH142" s="237"/>
      <c r="AI142" s="237"/>
      <c r="AJ142" s="237"/>
      <c r="AK142" s="237"/>
      <c r="AL142" s="237"/>
      <c r="AM142" s="237"/>
      <c r="AN142" s="237"/>
      <c r="AO142" s="237"/>
      <c r="AP142" s="237"/>
      <c r="AQ142" s="237"/>
      <c r="AR142" s="237"/>
      <c r="AS142" s="237"/>
      <c r="AT142" s="237"/>
      <c r="AU142" s="237"/>
      <c r="AV142" s="237"/>
      <c r="AW142" s="237"/>
      <c r="AX142" s="237"/>
      <c r="AY142" s="237"/>
      <c r="AZ142" s="237"/>
      <c r="BA142" s="237"/>
      <c r="BB142" s="237"/>
      <c r="BC142" s="237"/>
      <c r="BD142" s="237"/>
      <c r="BE142" s="237"/>
      <c r="BF142" s="237"/>
      <c r="BG142" s="237"/>
      <c r="BH142" s="237"/>
      <c r="BI142" s="237"/>
      <c r="BJ142" s="237"/>
      <c r="BK142" s="237"/>
      <c r="BL142" s="237"/>
      <c r="BM142" s="73"/>
      <c r="BN142" s="73"/>
      <c r="BO142" s="73"/>
    </row>
    <row r="143" spans="1:67" ht="12.75" customHeight="1" outlineLevel="1">
      <c r="A143" s="20"/>
      <c r="B143" s="20"/>
      <c r="C143" s="20"/>
      <c r="D143" s="20"/>
      <c r="E143" s="900" t="str">
        <f>Asset1</f>
        <v>Subtransmission</v>
      </c>
      <c r="F143" s="901"/>
      <c r="G143" s="178">
        <f>G41-G75-G109</f>
        <v>35.443675348523264</v>
      </c>
      <c r="H143" s="179">
        <f t="shared" ref="H143:P143" si="7">H41-H75-H109</f>
        <v>37.668068431801871</v>
      </c>
      <c r="I143" s="179">
        <f t="shared" si="7"/>
        <v>35.133057146838198</v>
      </c>
      <c r="J143" s="179">
        <f t="shared" si="7"/>
        <v>36.632726769941968</v>
      </c>
      <c r="K143" s="179">
        <f t="shared" si="7"/>
        <v>37.06920238155061</v>
      </c>
      <c r="L143" s="179">
        <f t="shared" si="7"/>
        <v>0</v>
      </c>
      <c r="M143" s="179">
        <f t="shared" si="7"/>
        <v>0</v>
      </c>
      <c r="N143" s="179">
        <f t="shared" si="7"/>
        <v>0</v>
      </c>
      <c r="O143" s="179">
        <f t="shared" si="7"/>
        <v>0</v>
      </c>
      <c r="P143" s="179">
        <f t="shared" si="7"/>
        <v>0</v>
      </c>
      <c r="Q143" s="17"/>
      <c r="R143" s="16"/>
      <c r="S143" s="16"/>
      <c r="T143" s="73"/>
      <c r="U143" s="40">
        <f>SUM(G143:K143)</f>
        <v>181.94673007865589</v>
      </c>
      <c r="V143" s="17"/>
      <c r="W143" s="17"/>
      <c r="X143" s="17"/>
      <c r="Y143" s="17"/>
      <c r="Z143" s="237"/>
      <c r="AA143" s="237"/>
      <c r="AB143" s="237"/>
      <c r="AC143" s="237"/>
      <c r="AD143" s="237"/>
      <c r="AE143" s="237"/>
      <c r="AF143" s="237"/>
      <c r="AG143" s="237"/>
      <c r="AH143" s="237"/>
      <c r="AI143" s="237"/>
      <c r="AJ143" s="237"/>
      <c r="AK143" s="237"/>
      <c r="AL143" s="237"/>
      <c r="AM143" s="237"/>
      <c r="AN143" s="237"/>
      <c r="AO143" s="237"/>
      <c r="AP143" s="237"/>
      <c r="AQ143" s="237"/>
      <c r="AR143" s="237"/>
      <c r="AS143" s="237"/>
      <c r="AT143" s="237"/>
      <c r="AU143" s="237"/>
      <c r="AV143" s="237"/>
      <c r="AW143" s="237"/>
      <c r="AX143" s="237"/>
      <c r="AY143" s="237"/>
      <c r="AZ143" s="237"/>
      <c r="BA143" s="237"/>
      <c r="BB143" s="237"/>
      <c r="BC143" s="237"/>
      <c r="BD143" s="237"/>
      <c r="BE143" s="237"/>
      <c r="BF143" s="237"/>
      <c r="BG143" s="237"/>
      <c r="BH143" s="237"/>
      <c r="BI143" s="237"/>
      <c r="BJ143" s="237"/>
      <c r="BK143" s="237"/>
      <c r="BL143" s="237"/>
      <c r="BM143" s="73"/>
      <c r="BN143" s="73"/>
      <c r="BO143" s="73"/>
    </row>
    <row r="144" spans="1:67" ht="12.75" customHeight="1" outlineLevel="1">
      <c r="A144" s="20"/>
      <c r="B144" s="20"/>
      <c r="C144" s="20"/>
      <c r="D144" s="20"/>
      <c r="E144" s="900" t="str">
        <f>Asset2</f>
        <v>Distribution system assets</v>
      </c>
      <c r="F144" s="901"/>
      <c r="G144" s="180">
        <f t="shared" ref="G144:P144" si="8">G42-G76-G110</f>
        <v>228.08310694752507</v>
      </c>
      <c r="H144" s="181">
        <f t="shared" si="8"/>
        <v>256.93700729902383</v>
      </c>
      <c r="I144" s="181">
        <f t="shared" si="8"/>
        <v>268.21690537211668</v>
      </c>
      <c r="J144" s="181">
        <f t="shared" si="8"/>
        <v>240.78990101224849</v>
      </c>
      <c r="K144" s="181">
        <f t="shared" si="8"/>
        <v>220.3841300423457</v>
      </c>
      <c r="L144" s="181">
        <f t="shared" si="8"/>
        <v>0</v>
      </c>
      <c r="M144" s="181">
        <f t="shared" si="8"/>
        <v>0</v>
      </c>
      <c r="N144" s="181">
        <f t="shared" si="8"/>
        <v>0</v>
      </c>
      <c r="O144" s="181">
        <f t="shared" si="8"/>
        <v>0</v>
      </c>
      <c r="P144" s="181">
        <f t="shared" si="8"/>
        <v>0</v>
      </c>
      <c r="Q144" s="17"/>
      <c r="R144" s="16"/>
      <c r="S144" s="16"/>
      <c r="T144" s="73"/>
      <c r="U144" s="40">
        <f t="shared" ref="U144:U150" si="9">SUM(G144:K144)</f>
        <v>1214.4110506732598</v>
      </c>
      <c r="V144" s="17"/>
      <c r="W144" s="17"/>
      <c r="X144" s="17"/>
      <c r="Y144" s="17"/>
      <c r="Z144" s="237"/>
      <c r="AA144" s="237"/>
      <c r="AB144" s="237"/>
      <c r="AC144" s="237"/>
      <c r="AD144" s="237"/>
      <c r="AE144" s="237"/>
      <c r="AF144" s="237"/>
      <c r="AG144" s="237"/>
      <c r="AH144" s="237"/>
      <c r="AI144" s="237"/>
      <c r="AJ144" s="237"/>
      <c r="AK144" s="237"/>
      <c r="AL144" s="237"/>
      <c r="AM144" s="237"/>
      <c r="AN144" s="237"/>
      <c r="AO144" s="237"/>
      <c r="AP144" s="237"/>
      <c r="AQ144" s="237"/>
      <c r="AR144" s="237"/>
      <c r="AS144" s="237"/>
      <c r="AT144" s="237"/>
      <c r="AU144" s="237"/>
      <c r="AV144" s="237"/>
      <c r="AW144" s="237"/>
      <c r="AX144" s="237"/>
      <c r="AY144" s="237"/>
      <c r="AZ144" s="237"/>
      <c r="BA144" s="237"/>
      <c r="BB144" s="237"/>
      <c r="BC144" s="237"/>
      <c r="BD144" s="237"/>
      <c r="BE144" s="237"/>
      <c r="BF144" s="237"/>
      <c r="BG144" s="237"/>
      <c r="BH144" s="237"/>
      <c r="BI144" s="237"/>
      <c r="BJ144" s="237"/>
      <c r="BK144" s="237"/>
      <c r="BL144" s="237"/>
      <c r="BM144" s="73"/>
      <c r="BN144" s="73"/>
      <c r="BO144" s="73"/>
    </row>
    <row r="145" spans="1:67" ht="12.75" customHeight="1" outlineLevel="1">
      <c r="A145" s="172"/>
      <c r="B145" s="172"/>
      <c r="C145" s="172"/>
      <c r="D145" s="172"/>
      <c r="E145" s="900" t="str">
        <f>Asset3</f>
        <v>Standard metering</v>
      </c>
      <c r="F145" s="901"/>
      <c r="G145" s="180">
        <f t="shared" ref="G145:P145" si="10">G43-G77-G111</f>
        <v>0</v>
      </c>
      <c r="H145" s="181">
        <f t="shared" si="10"/>
        <v>0</v>
      </c>
      <c r="I145" s="181">
        <f t="shared" si="10"/>
        <v>0</v>
      </c>
      <c r="J145" s="181">
        <f t="shared" si="10"/>
        <v>0</v>
      </c>
      <c r="K145" s="181">
        <f t="shared" si="10"/>
        <v>0</v>
      </c>
      <c r="L145" s="181">
        <f t="shared" si="10"/>
        <v>0</v>
      </c>
      <c r="M145" s="181">
        <f t="shared" si="10"/>
        <v>0</v>
      </c>
      <c r="N145" s="181">
        <f t="shared" si="10"/>
        <v>0</v>
      </c>
      <c r="O145" s="181">
        <f t="shared" si="10"/>
        <v>0</v>
      </c>
      <c r="P145" s="181">
        <f t="shared" si="10"/>
        <v>0</v>
      </c>
      <c r="Q145" s="17"/>
      <c r="R145" s="16"/>
      <c r="S145" s="16"/>
      <c r="T145" s="73"/>
      <c r="U145" s="40">
        <f t="shared" si="9"/>
        <v>0</v>
      </c>
      <c r="V145" s="17"/>
      <c r="W145" s="17"/>
      <c r="X145" s="17"/>
      <c r="Y145" s="17"/>
      <c r="Z145" s="237"/>
      <c r="AA145" s="237"/>
      <c r="AB145" s="237"/>
      <c r="AC145" s="237"/>
      <c r="AD145" s="237"/>
      <c r="AE145" s="237"/>
      <c r="AF145" s="237"/>
      <c r="AG145" s="237"/>
      <c r="AH145" s="237"/>
      <c r="AI145" s="237"/>
      <c r="AJ145" s="237"/>
      <c r="AK145" s="237"/>
      <c r="AL145" s="237"/>
      <c r="AM145" s="237"/>
      <c r="AN145" s="237"/>
      <c r="AO145" s="237"/>
      <c r="AP145" s="237"/>
      <c r="AQ145" s="237"/>
      <c r="AR145" s="237"/>
      <c r="AS145" s="237"/>
      <c r="AT145" s="237"/>
      <c r="AU145" s="237"/>
      <c r="AV145" s="237"/>
      <c r="AW145" s="237"/>
      <c r="AX145" s="237"/>
      <c r="AY145" s="237"/>
      <c r="AZ145" s="237"/>
      <c r="BA145" s="237"/>
      <c r="BB145" s="237"/>
      <c r="BC145" s="237"/>
      <c r="BD145" s="237"/>
      <c r="BE145" s="237"/>
      <c r="BF145" s="237"/>
      <c r="BG145" s="237"/>
      <c r="BH145" s="237"/>
      <c r="BI145" s="237"/>
      <c r="BJ145" s="237"/>
      <c r="BK145" s="237"/>
      <c r="BL145" s="237"/>
      <c r="BM145" s="73"/>
      <c r="BN145" s="73"/>
      <c r="BO145" s="73"/>
    </row>
    <row r="146" spans="1:67" ht="12.75" customHeight="1" outlineLevel="1">
      <c r="A146" s="20"/>
      <c r="B146" s="20"/>
      <c r="C146" s="20"/>
      <c r="D146" s="20"/>
      <c r="E146" s="900" t="str">
        <f>Asset4</f>
        <v>Public lighting</v>
      </c>
      <c r="F146" s="901"/>
      <c r="G146" s="180">
        <f t="shared" ref="G146:P146" si="11">G44-G78-G112</f>
        <v>0</v>
      </c>
      <c r="H146" s="181">
        <f t="shared" si="11"/>
        <v>0</v>
      </c>
      <c r="I146" s="181">
        <f t="shared" si="11"/>
        <v>0</v>
      </c>
      <c r="J146" s="181">
        <f t="shared" si="11"/>
        <v>0</v>
      </c>
      <c r="K146" s="181">
        <f t="shared" si="11"/>
        <v>0</v>
      </c>
      <c r="L146" s="181">
        <f t="shared" si="11"/>
        <v>0</v>
      </c>
      <c r="M146" s="181">
        <f t="shared" si="11"/>
        <v>0</v>
      </c>
      <c r="N146" s="181">
        <f t="shared" si="11"/>
        <v>0</v>
      </c>
      <c r="O146" s="181">
        <f t="shared" si="11"/>
        <v>0</v>
      </c>
      <c r="P146" s="181">
        <f t="shared" si="11"/>
        <v>0</v>
      </c>
      <c r="Q146" s="17"/>
      <c r="R146" s="16"/>
      <c r="S146" s="16"/>
      <c r="T146" s="73"/>
      <c r="U146" s="40">
        <f t="shared" si="9"/>
        <v>0</v>
      </c>
      <c r="V146" s="17"/>
      <c r="W146" s="17"/>
      <c r="X146" s="17"/>
      <c r="Y146" s="17"/>
      <c r="Z146" s="237"/>
      <c r="AA146" s="237"/>
      <c r="AB146" s="237"/>
      <c r="AC146" s="237"/>
      <c r="AD146" s="237"/>
      <c r="AE146" s="237"/>
      <c r="AF146" s="237"/>
      <c r="AG146" s="237"/>
      <c r="AH146" s="237"/>
      <c r="AI146" s="237"/>
      <c r="AJ146" s="237"/>
      <c r="AK146" s="237"/>
      <c r="AL146" s="237"/>
      <c r="AM146" s="237"/>
      <c r="AN146" s="237"/>
      <c r="AO146" s="237"/>
      <c r="AP146" s="237"/>
      <c r="AQ146" s="237"/>
      <c r="AR146" s="237"/>
      <c r="AS146" s="237"/>
      <c r="AT146" s="237"/>
      <c r="AU146" s="237"/>
      <c r="AV146" s="237"/>
      <c r="AW146" s="237"/>
      <c r="AX146" s="237"/>
      <c r="AY146" s="237"/>
      <c r="AZ146" s="237"/>
      <c r="BA146" s="237"/>
      <c r="BB146" s="237"/>
      <c r="BC146" s="237"/>
      <c r="BD146" s="237"/>
      <c r="BE146" s="237"/>
      <c r="BF146" s="237"/>
      <c r="BG146" s="237"/>
      <c r="BH146" s="237"/>
      <c r="BI146" s="237"/>
      <c r="BJ146" s="237"/>
      <c r="BK146" s="237"/>
      <c r="BL146" s="237"/>
      <c r="BM146" s="73"/>
      <c r="BN146" s="73"/>
      <c r="BO146" s="73"/>
    </row>
    <row r="147" spans="1:67" ht="12.75" customHeight="1" outlineLevel="1">
      <c r="A147" s="20"/>
      <c r="B147" s="20"/>
      <c r="C147" s="20"/>
      <c r="D147" s="20"/>
      <c r="E147" s="900" t="str">
        <f>Asset5</f>
        <v>SCADA/Network control</v>
      </c>
      <c r="F147" s="901"/>
      <c r="G147" s="180">
        <f t="shared" ref="G147:P147" si="12">G45-G79-G113</f>
        <v>5.9461975027873928</v>
      </c>
      <c r="H147" s="181">
        <f t="shared" si="12"/>
        <v>18.203389867520869</v>
      </c>
      <c r="I147" s="181">
        <f t="shared" si="12"/>
        <v>45.746073859768117</v>
      </c>
      <c r="J147" s="181">
        <f t="shared" si="12"/>
        <v>31.606826834773333</v>
      </c>
      <c r="K147" s="181">
        <f t="shared" si="12"/>
        <v>8.1689372636266953</v>
      </c>
      <c r="L147" s="181">
        <f t="shared" si="12"/>
        <v>0</v>
      </c>
      <c r="M147" s="181">
        <f t="shared" si="12"/>
        <v>0</v>
      </c>
      <c r="N147" s="181">
        <f t="shared" si="12"/>
        <v>0</v>
      </c>
      <c r="O147" s="181">
        <f t="shared" si="12"/>
        <v>0</v>
      </c>
      <c r="P147" s="181">
        <f t="shared" si="12"/>
        <v>0</v>
      </c>
      <c r="Q147" s="17"/>
      <c r="R147" s="16"/>
      <c r="S147" s="16"/>
      <c r="T147" s="73"/>
      <c r="U147" s="40">
        <f t="shared" si="9"/>
        <v>109.6714253284764</v>
      </c>
      <c r="V147" s="17"/>
      <c r="W147" s="17"/>
      <c r="X147" s="17"/>
      <c r="Y147" s="17"/>
      <c r="Z147" s="237"/>
      <c r="AA147" s="237"/>
      <c r="AB147" s="237"/>
      <c r="AC147" s="237"/>
      <c r="AD147" s="237"/>
      <c r="AE147" s="237"/>
      <c r="AF147" s="237"/>
      <c r="AG147" s="237"/>
      <c r="AH147" s="237"/>
      <c r="AI147" s="237"/>
      <c r="AJ147" s="237"/>
      <c r="AK147" s="237"/>
      <c r="AL147" s="237"/>
      <c r="AM147" s="237"/>
      <c r="AN147" s="237"/>
      <c r="AO147" s="237"/>
      <c r="AP147" s="237"/>
      <c r="AQ147" s="237"/>
      <c r="AR147" s="237"/>
      <c r="AS147" s="237"/>
      <c r="AT147" s="237"/>
      <c r="AU147" s="237"/>
      <c r="AV147" s="237"/>
      <c r="AW147" s="237"/>
      <c r="AX147" s="237"/>
      <c r="AY147" s="237"/>
      <c r="AZ147" s="237"/>
      <c r="BA147" s="237"/>
      <c r="BB147" s="237"/>
      <c r="BC147" s="237"/>
      <c r="BD147" s="237"/>
      <c r="BE147" s="237"/>
      <c r="BF147" s="237"/>
      <c r="BG147" s="237"/>
      <c r="BH147" s="237"/>
      <c r="BI147" s="237"/>
      <c r="BJ147" s="237"/>
      <c r="BK147" s="237"/>
      <c r="BL147" s="237"/>
      <c r="BM147" s="73"/>
      <c r="BN147" s="73"/>
      <c r="BO147" s="73"/>
    </row>
    <row r="148" spans="1:67" ht="12.75" customHeight="1" outlineLevel="1">
      <c r="A148" s="172"/>
      <c r="B148" s="172"/>
      <c r="C148" s="172"/>
      <c r="D148" s="172"/>
      <c r="E148" s="900" t="str">
        <f>Asset6</f>
        <v>Non-network general assets - IT</v>
      </c>
      <c r="F148" s="901"/>
      <c r="G148" s="180">
        <f t="shared" ref="G148:P148" si="13">G46-G80-G114</f>
        <v>39.836373559873593</v>
      </c>
      <c r="H148" s="181">
        <f t="shared" si="13"/>
        <v>39.690149736788491</v>
      </c>
      <c r="I148" s="181">
        <f t="shared" si="13"/>
        <v>33.493575656447291</v>
      </c>
      <c r="J148" s="181">
        <f>J46-J80-J114</f>
        <v>24.929360309251759</v>
      </c>
      <c r="K148" s="181">
        <f t="shared" si="13"/>
        <v>19.088480439478893</v>
      </c>
      <c r="L148" s="181">
        <f t="shared" si="13"/>
        <v>0</v>
      </c>
      <c r="M148" s="181">
        <f t="shared" si="13"/>
        <v>0</v>
      </c>
      <c r="N148" s="181">
        <f t="shared" si="13"/>
        <v>0</v>
      </c>
      <c r="O148" s="181">
        <f t="shared" si="13"/>
        <v>0</v>
      </c>
      <c r="P148" s="181">
        <f t="shared" si="13"/>
        <v>0</v>
      </c>
      <c r="Q148" s="17"/>
      <c r="R148" s="16"/>
      <c r="S148" s="16"/>
      <c r="T148" s="73"/>
      <c r="U148" s="40">
        <f t="shared" si="9"/>
        <v>157.03793970184003</v>
      </c>
      <c r="V148" s="17"/>
      <c r="W148" s="17"/>
      <c r="X148" s="17"/>
      <c r="Y148" s="17"/>
      <c r="Z148" s="237"/>
      <c r="AA148" s="237"/>
      <c r="AB148" s="237"/>
      <c r="AC148" s="237"/>
      <c r="AD148" s="237"/>
      <c r="AE148" s="237"/>
      <c r="AF148" s="237"/>
      <c r="AG148" s="237"/>
      <c r="AH148" s="237"/>
      <c r="AI148" s="237"/>
      <c r="AJ148" s="237"/>
      <c r="AK148" s="237"/>
      <c r="AL148" s="237"/>
      <c r="AM148" s="237"/>
      <c r="AN148" s="237"/>
      <c r="AO148" s="237"/>
      <c r="AP148" s="237"/>
      <c r="AQ148" s="237"/>
      <c r="AR148" s="237"/>
      <c r="AS148" s="237"/>
      <c r="AT148" s="237"/>
      <c r="AU148" s="237"/>
      <c r="AV148" s="237"/>
      <c r="AW148" s="237"/>
      <c r="AX148" s="237"/>
      <c r="AY148" s="237"/>
      <c r="AZ148" s="237"/>
      <c r="BA148" s="237"/>
      <c r="BB148" s="237"/>
      <c r="BC148" s="237"/>
      <c r="BD148" s="237"/>
      <c r="BE148" s="237"/>
      <c r="BF148" s="237"/>
      <c r="BG148" s="237"/>
      <c r="BH148" s="237"/>
      <c r="BI148" s="237"/>
      <c r="BJ148" s="237"/>
      <c r="BK148" s="237"/>
      <c r="BL148" s="237"/>
      <c r="BM148" s="73"/>
      <c r="BN148" s="73"/>
      <c r="BO148" s="73"/>
    </row>
    <row r="149" spans="1:67" outlineLevel="1">
      <c r="A149" s="20"/>
      <c r="B149" s="20"/>
      <c r="C149" s="20"/>
      <c r="D149" s="20"/>
      <c r="E149" s="900" t="str">
        <f>Asset7</f>
        <v>Non-network general assets - Other</v>
      </c>
      <c r="F149" s="901"/>
      <c r="G149" s="180">
        <f t="shared" ref="G149:P149" si="14">G47-G81-G115</f>
        <v>15.043485493747585</v>
      </c>
      <c r="H149" s="181">
        <f t="shared" si="14"/>
        <v>15.032634212762687</v>
      </c>
      <c r="I149" s="181">
        <f t="shared" si="14"/>
        <v>15.055023850743403</v>
      </c>
      <c r="J149" s="181">
        <f t="shared" si="14"/>
        <v>15.111615275029738</v>
      </c>
      <c r="K149" s="181">
        <f t="shared" si="14"/>
        <v>15.182381315972314</v>
      </c>
      <c r="L149" s="181">
        <f t="shared" si="14"/>
        <v>0</v>
      </c>
      <c r="M149" s="181">
        <f t="shared" si="14"/>
        <v>0</v>
      </c>
      <c r="N149" s="181">
        <f t="shared" si="14"/>
        <v>0</v>
      </c>
      <c r="O149" s="181">
        <f t="shared" si="14"/>
        <v>0</v>
      </c>
      <c r="P149" s="181">
        <f t="shared" si="14"/>
        <v>0</v>
      </c>
      <c r="Q149" s="17"/>
      <c r="R149" s="16"/>
      <c r="S149" s="16"/>
      <c r="T149" s="73"/>
      <c r="U149" s="40">
        <f t="shared" si="9"/>
        <v>75.425140148255736</v>
      </c>
      <c r="V149" s="17"/>
      <c r="W149" s="17"/>
      <c r="X149" s="17"/>
      <c r="Y149" s="17"/>
      <c r="Z149" s="237"/>
      <c r="AA149" s="237"/>
      <c r="AB149" s="237"/>
      <c r="AC149" s="237"/>
      <c r="AD149" s="237"/>
      <c r="AE149" s="237"/>
      <c r="AF149" s="237"/>
      <c r="AG149" s="237"/>
      <c r="AH149" s="237"/>
      <c r="AI149" s="237"/>
      <c r="AJ149" s="237"/>
      <c r="AK149" s="237"/>
      <c r="AL149" s="237"/>
      <c r="AM149" s="237"/>
      <c r="AN149" s="237"/>
      <c r="AO149" s="237"/>
      <c r="AP149" s="237"/>
      <c r="AQ149" s="237"/>
      <c r="AR149" s="237"/>
      <c r="AS149" s="237"/>
      <c r="AT149" s="237"/>
      <c r="AU149" s="237"/>
      <c r="AV149" s="237"/>
      <c r="AW149" s="237"/>
      <c r="AX149" s="237"/>
      <c r="AY149" s="237"/>
      <c r="AZ149" s="237"/>
      <c r="BA149" s="237"/>
      <c r="BB149" s="237"/>
      <c r="BC149" s="237"/>
      <c r="BD149" s="237"/>
      <c r="BE149" s="237"/>
      <c r="BF149" s="237"/>
      <c r="BG149" s="237"/>
      <c r="BH149" s="237"/>
      <c r="BI149" s="237"/>
      <c r="BJ149" s="237"/>
      <c r="BK149" s="237"/>
      <c r="BL149" s="237"/>
      <c r="BM149" s="73"/>
      <c r="BN149" s="73"/>
      <c r="BO149" s="73"/>
    </row>
    <row r="150" spans="1:67" outlineLevel="1">
      <c r="A150" s="20"/>
      <c r="B150" s="20"/>
      <c r="C150" s="20"/>
      <c r="D150" s="20"/>
      <c r="E150" s="900" t="str">
        <f>Asset8</f>
        <v>VBRC</v>
      </c>
      <c r="F150" s="901"/>
      <c r="G150" s="180">
        <f t="shared" ref="G150:P150" si="15">G48-G82-G116</f>
        <v>11.769409794318051</v>
      </c>
      <c r="H150" s="181">
        <f t="shared" si="15"/>
        <v>13.072667991696802</v>
      </c>
      <c r="I150" s="181">
        <f t="shared" si="15"/>
        <v>10.155643577931121</v>
      </c>
      <c r="J150" s="181">
        <f t="shared" si="15"/>
        <v>13.229059066594468</v>
      </c>
      <c r="K150" s="181">
        <f t="shared" si="15"/>
        <v>13.181104067267098</v>
      </c>
      <c r="L150" s="181">
        <f t="shared" si="15"/>
        <v>0</v>
      </c>
      <c r="M150" s="181">
        <f t="shared" si="15"/>
        <v>0</v>
      </c>
      <c r="N150" s="181">
        <f t="shared" si="15"/>
        <v>0</v>
      </c>
      <c r="O150" s="181">
        <f t="shared" si="15"/>
        <v>0</v>
      </c>
      <c r="P150" s="181">
        <f t="shared" si="15"/>
        <v>0</v>
      </c>
      <c r="Q150" s="17"/>
      <c r="R150" s="16"/>
      <c r="S150" s="16"/>
      <c r="T150" s="73"/>
      <c r="U150" s="40">
        <f t="shared" si="9"/>
        <v>61.407884497807544</v>
      </c>
      <c r="V150" s="17"/>
      <c r="W150" s="17"/>
      <c r="X150" s="17"/>
      <c r="Y150" s="17"/>
      <c r="Z150" s="237"/>
      <c r="AA150" s="237"/>
      <c r="AB150" s="237"/>
      <c r="AC150" s="237"/>
      <c r="AD150" s="237"/>
      <c r="AE150" s="237"/>
      <c r="AF150" s="237"/>
      <c r="AG150" s="237"/>
      <c r="AH150" s="237"/>
      <c r="AI150" s="237"/>
      <c r="AJ150" s="237"/>
      <c r="AK150" s="237"/>
      <c r="AL150" s="237"/>
      <c r="AM150" s="237"/>
      <c r="AN150" s="237"/>
      <c r="AO150" s="237"/>
      <c r="AP150" s="237"/>
      <c r="AQ150" s="237"/>
      <c r="AR150" s="237"/>
      <c r="AS150" s="237"/>
      <c r="AT150" s="237"/>
      <c r="AU150" s="237"/>
      <c r="AV150" s="237"/>
      <c r="AW150" s="237"/>
      <c r="AX150" s="237"/>
      <c r="AY150" s="237"/>
      <c r="AZ150" s="237"/>
      <c r="BA150" s="237"/>
      <c r="BB150" s="237"/>
      <c r="BC150" s="237"/>
      <c r="BD150" s="237"/>
      <c r="BE150" s="237"/>
      <c r="BF150" s="237"/>
      <c r="BG150" s="237"/>
      <c r="BH150" s="237"/>
      <c r="BI150" s="237"/>
      <c r="BJ150" s="237"/>
      <c r="BK150" s="237"/>
      <c r="BL150" s="237"/>
      <c r="BM150" s="73"/>
      <c r="BN150" s="73"/>
      <c r="BO150" s="73"/>
    </row>
    <row r="151" spans="1:67" outlineLevel="1">
      <c r="A151" s="20"/>
      <c r="B151" s="20"/>
      <c r="C151" s="20"/>
      <c r="D151" s="20"/>
      <c r="E151" s="900" t="str">
        <f>Asset9</f>
        <v>Supervisory cables</v>
      </c>
      <c r="F151" s="901"/>
      <c r="G151" s="180">
        <f t="shared" ref="G151:P151" si="16">G49-G83-G117</f>
        <v>0</v>
      </c>
      <c r="H151" s="181">
        <f t="shared" si="16"/>
        <v>0</v>
      </c>
      <c r="I151" s="181">
        <f t="shared" si="16"/>
        <v>0</v>
      </c>
      <c r="J151" s="181">
        <f t="shared" si="16"/>
        <v>0</v>
      </c>
      <c r="K151" s="181">
        <f t="shared" si="16"/>
        <v>0</v>
      </c>
      <c r="L151" s="181">
        <f t="shared" si="16"/>
        <v>0</v>
      </c>
      <c r="M151" s="181">
        <f t="shared" si="16"/>
        <v>0</v>
      </c>
      <c r="N151" s="181">
        <f t="shared" si="16"/>
        <v>0</v>
      </c>
      <c r="O151" s="181">
        <f t="shared" si="16"/>
        <v>0</v>
      </c>
      <c r="P151" s="181">
        <f t="shared" si="16"/>
        <v>0</v>
      </c>
      <c r="Q151" s="17"/>
      <c r="R151" s="16"/>
      <c r="S151" s="16"/>
      <c r="T151" s="73"/>
      <c r="U151" s="17"/>
      <c r="V151" s="17"/>
      <c r="W151" s="17"/>
      <c r="X151" s="17"/>
      <c r="Y151" s="17"/>
      <c r="Z151" s="237"/>
      <c r="AA151" s="237"/>
      <c r="AB151" s="237"/>
      <c r="AC151" s="237"/>
      <c r="AD151" s="237"/>
      <c r="AE151" s="237"/>
      <c r="AF151" s="237"/>
      <c r="AG151" s="237"/>
      <c r="AH151" s="237"/>
      <c r="AI151" s="237"/>
      <c r="AJ151" s="237"/>
      <c r="AK151" s="237"/>
      <c r="AL151" s="237"/>
      <c r="AM151" s="237"/>
      <c r="AN151" s="237"/>
      <c r="AO151" s="237"/>
      <c r="AP151" s="237"/>
      <c r="AQ151" s="237"/>
      <c r="AR151" s="237"/>
      <c r="AS151" s="237"/>
      <c r="AT151" s="237"/>
      <c r="AU151" s="237"/>
      <c r="AV151" s="237"/>
      <c r="AW151" s="237"/>
      <c r="AX151" s="237"/>
      <c r="AY151" s="237"/>
      <c r="AZ151" s="237"/>
      <c r="BA151" s="237"/>
      <c r="BB151" s="237"/>
      <c r="BC151" s="237"/>
      <c r="BD151" s="237"/>
      <c r="BE151" s="237"/>
      <c r="BF151" s="237"/>
      <c r="BG151" s="237"/>
      <c r="BH151" s="237"/>
      <c r="BI151" s="237"/>
      <c r="BJ151" s="237"/>
      <c r="BK151" s="237"/>
      <c r="BL151" s="237"/>
      <c r="BM151" s="73"/>
      <c r="BN151" s="73"/>
      <c r="BO151" s="73"/>
    </row>
    <row r="152" spans="1:67" outlineLevel="1">
      <c r="A152" s="20"/>
      <c r="B152" s="20"/>
      <c r="C152" s="20"/>
      <c r="D152" s="20"/>
      <c r="E152" s="900" t="str">
        <f>Asset10</f>
        <v>Old SWER ACRs</v>
      </c>
      <c r="F152" s="901"/>
      <c r="G152" s="180">
        <f t="shared" ref="G152:P152" si="17">G50-G84-G118</f>
        <v>0</v>
      </c>
      <c r="H152" s="181">
        <f t="shared" si="17"/>
        <v>0</v>
      </c>
      <c r="I152" s="181">
        <f t="shared" si="17"/>
        <v>0</v>
      </c>
      <c r="J152" s="181">
        <f t="shared" si="17"/>
        <v>0</v>
      </c>
      <c r="K152" s="181">
        <f t="shared" si="17"/>
        <v>0</v>
      </c>
      <c r="L152" s="181">
        <f t="shared" si="17"/>
        <v>0</v>
      </c>
      <c r="M152" s="181">
        <f t="shared" si="17"/>
        <v>0</v>
      </c>
      <c r="N152" s="181">
        <f t="shared" si="17"/>
        <v>0</v>
      </c>
      <c r="O152" s="181">
        <f t="shared" si="17"/>
        <v>0</v>
      </c>
      <c r="P152" s="181">
        <f t="shared" si="17"/>
        <v>0</v>
      </c>
      <c r="Q152" s="17"/>
      <c r="R152" s="16"/>
      <c r="S152" s="16"/>
      <c r="T152" s="73"/>
      <c r="U152" s="17"/>
      <c r="V152" s="17"/>
      <c r="W152" s="17"/>
      <c r="X152" s="17"/>
      <c r="Y152" s="17"/>
      <c r="Z152" s="237"/>
      <c r="AA152" s="237"/>
      <c r="AB152" s="237"/>
      <c r="AC152" s="237"/>
      <c r="AD152" s="237"/>
      <c r="AE152" s="237"/>
      <c r="AF152" s="237"/>
      <c r="AG152" s="237"/>
      <c r="AH152" s="237"/>
      <c r="AI152" s="237"/>
      <c r="AJ152" s="237"/>
      <c r="AK152" s="237"/>
      <c r="AL152" s="237"/>
      <c r="AM152" s="237"/>
      <c r="AN152" s="237"/>
      <c r="AO152" s="237"/>
      <c r="AP152" s="237"/>
      <c r="AQ152" s="237"/>
      <c r="AR152" s="237"/>
      <c r="AS152" s="237"/>
      <c r="AT152" s="237"/>
      <c r="AU152" s="237"/>
      <c r="AV152" s="237"/>
      <c r="AW152" s="237"/>
      <c r="AX152" s="237"/>
      <c r="AY152" s="237"/>
      <c r="AZ152" s="237"/>
      <c r="BA152" s="237"/>
      <c r="BB152" s="237"/>
      <c r="BC152" s="237"/>
      <c r="BD152" s="237"/>
      <c r="BE152" s="237"/>
      <c r="BF152" s="237"/>
      <c r="BG152" s="237"/>
      <c r="BH152" s="237"/>
      <c r="BI152" s="237"/>
      <c r="BJ152" s="237"/>
      <c r="BK152" s="237"/>
      <c r="BL152" s="237"/>
      <c r="BM152" s="73"/>
      <c r="BN152" s="73"/>
      <c r="BO152" s="73"/>
    </row>
    <row r="153" spans="1:67" outlineLevel="1">
      <c r="A153" s="20"/>
      <c r="B153" s="20"/>
      <c r="C153" s="20"/>
      <c r="D153" s="20"/>
      <c r="E153" s="900" t="str">
        <f>Asset11</f>
        <v>Land</v>
      </c>
      <c r="F153" s="901"/>
      <c r="G153" s="180">
        <f t="shared" ref="G153:P153" si="18">G51-G85-G119</f>
        <v>6.8474065442303819E-2</v>
      </c>
      <c r="H153" s="181">
        <f t="shared" si="18"/>
        <v>0.18442121531309255</v>
      </c>
      <c r="I153" s="181">
        <f t="shared" si="18"/>
        <v>0.23590643129963162</v>
      </c>
      <c r="J153" s="181">
        <f t="shared" si="18"/>
        <v>0.21643081966767955</v>
      </c>
      <c r="K153" s="181">
        <f t="shared" si="18"/>
        <v>0.29611646530268765</v>
      </c>
      <c r="L153" s="181">
        <f t="shared" si="18"/>
        <v>0</v>
      </c>
      <c r="M153" s="181">
        <f t="shared" si="18"/>
        <v>0</v>
      </c>
      <c r="N153" s="181">
        <f t="shared" si="18"/>
        <v>0</v>
      </c>
      <c r="O153" s="181">
        <f t="shared" si="18"/>
        <v>0</v>
      </c>
      <c r="P153" s="181">
        <f t="shared" si="18"/>
        <v>0</v>
      </c>
      <c r="Q153" s="17"/>
      <c r="R153" s="16"/>
      <c r="S153" s="16"/>
      <c r="T153" s="73"/>
      <c r="U153" s="17"/>
      <c r="V153" s="17"/>
      <c r="W153" s="17"/>
      <c r="X153" s="17"/>
      <c r="Y153" s="17"/>
      <c r="Z153" s="237"/>
      <c r="AA153" s="237"/>
      <c r="AB153" s="237"/>
      <c r="AC153" s="237"/>
      <c r="AD153" s="237"/>
      <c r="AE153" s="237"/>
      <c r="AF153" s="237"/>
      <c r="AG153" s="237"/>
      <c r="AH153" s="237"/>
      <c r="AI153" s="237"/>
      <c r="AJ153" s="237"/>
      <c r="AK153" s="237"/>
      <c r="AL153" s="237"/>
      <c r="AM153" s="237"/>
      <c r="AN153" s="237"/>
      <c r="AO153" s="237"/>
      <c r="AP153" s="237"/>
      <c r="AQ153" s="237"/>
      <c r="AR153" s="237"/>
      <c r="AS153" s="237"/>
      <c r="AT153" s="237"/>
      <c r="AU153" s="237"/>
      <c r="AV153" s="237"/>
      <c r="AW153" s="237"/>
      <c r="AX153" s="237"/>
      <c r="AY153" s="237"/>
      <c r="AZ153" s="237"/>
      <c r="BA153" s="237"/>
      <c r="BB153" s="237"/>
      <c r="BC153" s="237"/>
      <c r="BD153" s="237"/>
      <c r="BE153" s="237"/>
      <c r="BF153" s="237"/>
      <c r="BG153" s="237"/>
      <c r="BH153" s="237"/>
      <c r="BI153" s="237"/>
      <c r="BJ153" s="237"/>
      <c r="BK153" s="237"/>
      <c r="BL153" s="237"/>
      <c r="BM153" s="73"/>
      <c r="BN153" s="73"/>
      <c r="BO153" s="73"/>
    </row>
    <row r="154" spans="1:67" outlineLevel="1">
      <c r="A154" s="20"/>
      <c r="B154" s="20"/>
      <c r="C154" s="20"/>
      <c r="D154" s="20"/>
      <c r="E154" s="900">
        <f>Asset12</f>
        <v>0</v>
      </c>
      <c r="F154" s="901"/>
      <c r="G154" s="180">
        <f t="shared" ref="G154:P154" si="19">G52-G86-G120</f>
        <v>0</v>
      </c>
      <c r="H154" s="181">
        <f t="shared" si="19"/>
        <v>0</v>
      </c>
      <c r="I154" s="181">
        <f t="shared" si="19"/>
        <v>0</v>
      </c>
      <c r="J154" s="181">
        <f t="shared" si="19"/>
        <v>0</v>
      </c>
      <c r="K154" s="181">
        <f t="shared" si="19"/>
        <v>0</v>
      </c>
      <c r="L154" s="181">
        <f t="shared" si="19"/>
        <v>0</v>
      </c>
      <c r="M154" s="181">
        <f t="shared" si="19"/>
        <v>0</v>
      </c>
      <c r="N154" s="181">
        <f t="shared" si="19"/>
        <v>0</v>
      </c>
      <c r="O154" s="181">
        <f t="shared" si="19"/>
        <v>0</v>
      </c>
      <c r="P154" s="181">
        <f t="shared" si="19"/>
        <v>0</v>
      </c>
      <c r="Q154" s="17"/>
      <c r="R154" s="16"/>
      <c r="S154" s="16"/>
      <c r="T154" s="73"/>
      <c r="U154" s="17"/>
      <c r="V154" s="17"/>
      <c r="W154" s="17"/>
      <c r="X154" s="17"/>
      <c r="Y154" s="17"/>
      <c r="Z154" s="237"/>
      <c r="AA154" s="237"/>
      <c r="AB154" s="237"/>
      <c r="AC154" s="237"/>
      <c r="AD154" s="237"/>
      <c r="AE154" s="237"/>
      <c r="AF154" s="237"/>
      <c r="AG154" s="237"/>
      <c r="AH154" s="237"/>
      <c r="AI154" s="237"/>
      <c r="AJ154" s="237"/>
      <c r="AK154" s="237"/>
      <c r="AL154" s="237"/>
      <c r="AM154" s="237"/>
      <c r="AN154" s="237"/>
      <c r="AO154" s="237"/>
      <c r="AP154" s="237"/>
      <c r="AQ154" s="237"/>
      <c r="AR154" s="237"/>
      <c r="AS154" s="237"/>
      <c r="AT154" s="237"/>
      <c r="AU154" s="237"/>
      <c r="AV154" s="237"/>
      <c r="AW154" s="237"/>
      <c r="AX154" s="237"/>
      <c r="AY154" s="237"/>
      <c r="AZ154" s="237"/>
      <c r="BA154" s="237"/>
      <c r="BB154" s="237"/>
      <c r="BC154" s="237"/>
      <c r="BD154" s="237"/>
      <c r="BE154" s="237"/>
      <c r="BF154" s="237"/>
      <c r="BG154" s="237"/>
      <c r="BH154" s="237"/>
      <c r="BI154" s="237"/>
      <c r="BJ154" s="237"/>
      <c r="BK154" s="237"/>
      <c r="BL154" s="237"/>
      <c r="BM154" s="73"/>
      <c r="BN154" s="73"/>
      <c r="BO154" s="73"/>
    </row>
    <row r="155" spans="1:67" outlineLevel="1">
      <c r="A155" s="20"/>
      <c r="B155" s="20"/>
      <c r="C155" s="20"/>
      <c r="D155" s="20"/>
      <c r="E155" s="900">
        <f>Asset13</f>
        <v>0</v>
      </c>
      <c r="F155" s="901"/>
      <c r="G155" s="180">
        <f t="shared" ref="G155:P155" si="20">G53-G87-G121</f>
        <v>0</v>
      </c>
      <c r="H155" s="181">
        <f t="shared" si="20"/>
        <v>0</v>
      </c>
      <c r="I155" s="181">
        <f t="shared" si="20"/>
        <v>0</v>
      </c>
      <c r="J155" s="181">
        <f t="shared" si="20"/>
        <v>0</v>
      </c>
      <c r="K155" s="181">
        <f t="shared" si="20"/>
        <v>0</v>
      </c>
      <c r="L155" s="181">
        <f t="shared" si="20"/>
        <v>0</v>
      </c>
      <c r="M155" s="181">
        <f t="shared" si="20"/>
        <v>0</v>
      </c>
      <c r="N155" s="181">
        <f t="shared" si="20"/>
        <v>0</v>
      </c>
      <c r="O155" s="181">
        <f t="shared" si="20"/>
        <v>0</v>
      </c>
      <c r="P155" s="181">
        <f t="shared" si="20"/>
        <v>0</v>
      </c>
      <c r="Q155" s="17"/>
      <c r="R155" s="16"/>
      <c r="S155" s="16"/>
      <c r="T155" s="73"/>
      <c r="U155" s="17"/>
      <c r="V155" s="17"/>
      <c r="W155" s="17"/>
      <c r="X155" s="17"/>
      <c r="Y155" s="17"/>
      <c r="Z155" s="237"/>
      <c r="AA155" s="237"/>
      <c r="AB155" s="237"/>
      <c r="AC155" s="237"/>
      <c r="AD155" s="237"/>
      <c r="AE155" s="237"/>
      <c r="AF155" s="237"/>
      <c r="AG155" s="237"/>
      <c r="AH155" s="237"/>
      <c r="AI155" s="237"/>
      <c r="AJ155" s="237"/>
      <c r="AK155" s="237"/>
      <c r="AL155" s="237"/>
      <c r="AM155" s="237"/>
      <c r="AN155" s="237"/>
      <c r="AO155" s="237"/>
      <c r="AP155" s="237"/>
      <c r="AQ155" s="237"/>
      <c r="AR155" s="237"/>
      <c r="AS155" s="237"/>
      <c r="AT155" s="237"/>
      <c r="AU155" s="237"/>
      <c r="AV155" s="237"/>
      <c r="AW155" s="237"/>
      <c r="AX155" s="237"/>
      <c r="AY155" s="237"/>
      <c r="AZ155" s="237"/>
      <c r="BA155" s="237"/>
      <c r="BB155" s="237"/>
      <c r="BC155" s="237"/>
      <c r="BD155" s="237"/>
      <c r="BE155" s="237"/>
      <c r="BF155" s="237"/>
      <c r="BG155" s="237"/>
      <c r="BH155" s="237"/>
      <c r="BI155" s="237"/>
      <c r="BJ155" s="237"/>
      <c r="BK155" s="237"/>
      <c r="BL155" s="237"/>
      <c r="BM155" s="73"/>
      <c r="BN155" s="73"/>
      <c r="BO155" s="73"/>
    </row>
    <row r="156" spans="1:67" outlineLevel="1">
      <c r="A156" s="20"/>
      <c r="B156" s="20"/>
      <c r="C156" s="20"/>
      <c r="D156" s="20"/>
      <c r="E156" s="900">
        <f>Asset14</f>
        <v>0</v>
      </c>
      <c r="F156" s="901"/>
      <c r="G156" s="180">
        <f t="shared" ref="G156:P156" si="21">G54-G88-G122</f>
        <v>0</v>
      </c>
      <c r="H156" s="181">
        <f t="shared" si="21"/>
        <v>0</v>
      </c>
      <c r="I156" s="181">
        <f t="shared" si="21"/>
        <v>0</v>
      </c>
      <c r="J156" s="181">
        <f t="shared" si="21"/>
        <v>0</v>
      </c>
      <c r="K156" s="181">
        <f t="shared" si="21"/>
        <v>0</v>
      </c>
      <c r="L156" s="181">
        <f t="shared" si="21"/>
        <v>0</v>
      </c>
      <c r="M156" s="181">
        <f t="shared" si="21"/>
        <v>0</v>
      </c>
      <c r="N156" s="181">
        <f t="shared" si="21"/>
        <v>0</v>
      </c>
      <c r="O156" s="181">
        <f t="shared" si="21"/>
        <v>0</v>
      </c>
      <c r="P156" s="181">
        <f t="shared" si="21"/>
        <v>0</v>
      </c>
      <c r="Q156" s="17"/>
      <c r="R156" s="16"/>
      <c r="S156" s="16"/>
      <c r="T156" s="73"/>
      <c r="U156" s="17"/>
      <c r="V156" s="17"/>
      <c r="W156" s="17"/>
      <c r="X156" s="17"/>
      <c r="Y156" s="17"/>
      <c r="Z156" s="237"/>
      <c r="AA156" s="237"/>
      <c r="AB156" s="237"/>
      <c r="AC156" s="237"/>
      <c r="AD156" s="237"/>
      <c r="AE156" s="237"/>
      <c r="AF156" s="237"/>
      <c r="AG156" s="237"/>
      <c r="AH156" s="237"/>
      <c r="AI156" s="237"/>
      <c r="AJ156" s="237"/>
      <c r="AK156" s="237"/>
      <c r="AL156" s="237"/>
      <c r="AM156" s="237"/>
      <c r="AN156" s="237"/>
      <c r="AO156" s="237"/>
      <c r="AP156" s="237"/>
      <c r="AQ156" s="237"/>
      <c r="AR156" s="237"/>
      <c r="AS156" s="237"/>
      <c r="AT156" s="237"/>
      <c r="AU156" s="237"/>
      <c r="AV156" s="237"/>
      <c r="AW156" s="237"/>
      <c r="AX156" s="237"/>
      <c r="AY156" s="237"/>
      <c r="AZ156" s="237"/>
      <c r="BA156" s="237"/>
      <c r="BB156" s="237"/>
      <c r="BC156" s="237"/>
      <c r="BD156" s="237"/>
      <c r="BE156" s="237"/>
      <c r="BF156" s="237"/>
      <c r="BG156" s="237"/>
      <c r="BH156" s="237"/>
      <c r="BI156" s="237"/>
      <c r="BJ156" s="237"/>
      <c r="BK156" s="237"/>
      <c r="BL156" s="237"/>
      <c r="BM156" s="73"/>
      <c r="BN156" s="73"/>
      <c r="BO156" s="73"/>
    </row>
    <row r="157" spans="1:67" outlineLevel="1">
      <c r="A157" s="20"/>
      <c r="B157" s="20"/>
      <c r="C157" s="20"/>
      <c r="D157" s="20"/>
      <c r="E157" s="900">
        <f>Asset15</f>
        <v>0</v>
      </c>
      <c r="F157" s="901"/>
      <c r="G157" s="180">
        <f t="shared" ref="G157:P157" si="22">G55-G89-G123</f>
        <v>0</v>
      </c>
      <c r="H157" s="181">
        <f t="shared" si="22"/>
        <v>0</v>
      </c>
      <c r="I157" s="181">
        <f t="shared" si="22"/>
        <v>0</v>
      </c>
      <c r="J157" s="181">
        <f t="shared" si="22"/>
        <v>0</v>
      </c>
      <c r="K157" s="181">
        <f t="shared" si="22"/>
        <v>0</v>
      </c>
      <c r="L157" s="181">
        <f t="shared" si="22"/>
        <v>0</v>
      </c>
      <c r="M157" s="181">
        <f t="shared" si="22"/>
        <v>0</v>
      </c>
      <c r="N157" s="181">
        <f t="shared" si="22"/>
        <v>0</v>
      </c>
      <c r="O157" s="181">
        <f t="shared" si="22"/>
        <v>0</v>
      </c>
      <c r="P157" s="181">
        <f t="shared" si="22"/>
        <v>0</v>
      </c>
      <c r="Q157" s="17"/>
      <c r="R157" s="16"/>
      <c r="S157" s="16"/>
      <c r="T157" s="73"/>
      <c r="U157" s="17"/>
      <c r="V157" s="17"/>
      <c r="W157" s="17"/>
      <c r="X157" s="17"/>
      <c r="Y157" s="17"/>
      <c r="Z157" s="237"/>
      <c r="AA157" s="237"/>
      <c r="AB157" s="237"/>
      <c r="AC157" s="237"/>
      <c r="AD157" s="237"/>
      <c r="AE157" s="237"/>
      <c r="AF157" s="237"/>
      <c r="AG157" s="237"/>
      <c r="AH157" s="237"/>
      <c r="AI157" s="237"/>
      <c r="AJ157" s="237"/>
      <c r="AK157" s="237"/>
      <c r="AL157" s="237"/>
      <c r="AM157" s="237"/>
      <c r="AN157" s="237"/>
      <c r="AO157" s="237"/>
      <c r="AP157" s="237"/>
      <c r="AQ157" s="237"/>
      <c r="AR157" s="237"/>
      <c r="AS157" s="237"/>
      <c r="AT157" s="237"/>
      <c r="AU157" s="237"/>
      <c r="AV157" s="237"/>
      <c r="AW157" s="237"/>
      <c r="AX157" s="237"/>
      <c r="AY157" s="237"/>
      <c r="AZ157" s="237"/>
      <c r="BA157" s="237"/>
      <c r="BB157" s="237"/>
      <c r="BC157" s="237"/>
      <c r="BD157" s="237"/>
      <c r="BE157" s="237"/>
      <c r="BF157" s="237"/>
      <c r="BG157" s="237"/>
      <c r="BH157" s="237"/>
      <c r="BI157" s="237"/>
      <c r="BJ157" s="237"/>
      <c r="BK157" s="237"/>
      <c r="BL157" s="237"/>
      <c r="BM157" s="73"/>
      <c r="BN157" s="73"/>
      <c r="BO157" s="73"/>
    </row>
    <row r="158" spans="1:67" outlineLevel="1">
      <c r="A158" s="20"/>
      <c r="B158" s="20"/>
      <c r="C158" s="20"/>
      <c r="D158" s="20"/>
      <c r="E158" s="900">
        <f>Asset16</f>
        <v>0</v>
      </c>
      <c r="F158" s="901"/>
      <c r="G158" s="180">
        <f t="shared" ref="G158:P158" si="23">G56-G90-G124</f>
        <v>0</v>
      </c>
      <c r="H158" s="181">
        <f t="shared" si="23"/>
        <v>0</v>
      </c>
      <c r="I158" s="181">
        <f t="shared" si="23"/>
        <v>0</v>
      </c>
      <c r="J158" s="181">
        <f t="shared" si="23"/>
        <v>0</v>
      </c>
      <c r="K158" s="181">
        <f t="shared" si="23"/>
        <v>0</v>
      </c>
      <c r="L158" s="181">
        <f t="shared" si="23"/>
        <v>0</v>
      </c>
      <c r="M158" s="181">
        <f t="shared" si="23"/>
        <v>0</v>
      </c>
      <c r="N158" s="181">
        <f t="shared" si="23"/>
        <v>0</v>
      </c>
      <c r="O158" s="181">
        <f t="shared" si="23"/>
        <v>0</v>
      </c>
      <c r="P158" s="181">
        <f t="shared" si="23"/>
        <v>0</v>
      </c>
      <c r="Q158" s="17"/>
      <c r="R158" s="16"/>
      <c r="S158" s="16"/>
      <c r="T158" s="73"/>
      <c r="U158" s="17"/>
      <c r="V158" s="17"/>
      <c r="W158" s="17"/>
      <c r="X158" s="17"/>
      <c r="Y158" s="17"/>
      <c r="Z158" s="237"/>
      <c r="AA158" s="237"/>
      <c r="AB158" s="237"/>
      <c r="AC158" s="237"/>
      <c r="AD158" s="237"/>
      <c r="AE158" s="237"/>
      <c r="AF158" s="237"/>
      <c r="AG158" s="237"/>
      <c r="AH158" s="237"/>
      <c r="AI158" s="237"/>
      <c r="AJ158" s="237"/>
      <c r="AK158" s="237"/>
      <c r="AL158" s="237"/>
      <c r="AM158" s="237"/>
      <c r="AN158" s="237"/>
      <c r="AO158" s="237"/>
      <c r="AP158" s="237"/>
      <c r="AQ158" s="237"/>
      <c r="AR158" s="237"/>
      <c r="AS158" s="237"/>
      <c r="AT158" s="237"/>
      <c r="AU158" s="237"/>
      <c r="AV158" s="237"/>
      <c r="AW158" s="237"/>
      <c r="AX158" s="237"/>
      <c r="AY158" s="237"/>
      <c r="AZ158" s="237"/>
      <c r="BA158" s="237"/>
      <c r="BB158" s="237"/>
      <c r="BC158" s="237"/>
      <c r="BD158" s="237"/>
      <c r="BE158" s="237"/>
      <c r="BF158" s="237"/>
      <c r="BG158" s="237"/>
      <c r="BH158" s="237"/>
      <c r="BI158" s="237"/>
      <c r="BJ158" s="237"/>
      <c r="BK158" s="237"/>
      <c r="BL158" s="237"/>
      <c r="BM158" s="73"/>
      <c r="BN158" s="73"/>
      <c r="BO158" s="73"/>
    </row>
    <row r="159" spans="1:67" outlineLevel="1">
      <c r="A159" s="20"/>
      <c r="B159" s="20"/>
      <c r="C159" s="20"/>
      <c r="D159" s="20"/>
      <c r="E159" s="900">
        <f>Asset17</f>
        <v>0</v>
      </c>
      <c r="F159" s="901"/>
      <c r="G159" s="180">
        <f t="shared" ref="G159:P159" si="24">G57-G91-G125</f>
        <v>0</v>
      </c>
      <c r="H159" s="181">
        <f t="shared" si="24"/>
        <v>0</v>
      </c>
      <c r="I159" s="181">
        <f t="shared" si="24"/>
        <v>0</v>
      </c>
      <c r="J159" s="181">
        <f t="shared" si="24"/>
        <v>0</v>
      </c>
      <c r="K159" s="181">
        <f t="shared" si="24"/>
        <v>0</v>
      </c>
      <c r="L159" s="181">
        <f t="shared" si="24"/>
        <v>0</v>
      </c>
      <c r="M159" s="181">
        <f t="shared" si="24"/>
        <v>0</v>
      </c>
      <c r="N159" s="181">
        <f t="shared" si="24"/>
        <v>0</v>
      </c>
      <c r="O159" s="181">
        <f t="shared" si="24"/>
        <v>0</v>
      </c>
      <c r="P159" s="181">
        <f t="shared" si="24"/>
        <v>0</v>
      </c>
      <c r="Q159" s="17"/>
      <c r="R159" s="16"/>
      <c r="S159" s="16"/>
      <c r="T159" s="73"/>
      <c r="U159" s="17"/>
      <c r="V159" s="17"/>
      <c r="W159" s="17"/>
      <c r="X159" s="17"/>
      <c r="Y159" s="17"/>
      <c r="Z159" s="237"/>
      <c r="AA159" s="237"/>
      <c r="AB159" s="237"/>
      <c r="AC159" s="237"/>
      <c r="AD159" s="237"/>
      <c r="AE159" s="237"/>
      <c r="AF159" s="237"/>
      <c r="AG159" s="237"/>
      <c r="AH159" s="237"/>
      <c r="AI159" s="237"/>
      <c r="AJ159" s="237"/>
      <c r="AK159" s="237"/>
      <c r="AL159" s="237"/>
      <c r="AM159" s="237"/>
      <c r="AN159" s="237"/>
      <c r="AO159" s="237"/>
      <c r="AP159" s="237"/>
      <c r="AQ159" s="237"/>
      <c r="AR159" s="237"/>
      <c r="AS159" s="237"/>
      <c r="AT159" s="237"/>
      <c r="AU159" s="237"/>
      <c r="AV159" s="237"/>
      <c r="AW159" s="237"/>
      <c r="AX159" s="237"/>
      <c r="AY159" s="237"/>
      <c r="AZ159" s="237"/>
      <c r="BA159" s="237"/>
      <c r="BB159" s="237"/>
      <c r="BC159" s="237"/>
      <c r="BD159" s="237"/>
      <c r="BE159" s="237"/>
      <c r="BF159" s="237"/>
      <c r="BG159" s="237"/>
      <c r="BH159" s="237"/>
      <c r="BI159" s="237"/>
      <c r="BJ159" s="237"/>
      <c r="BK159" s="237"/>
      <c r="BL159" s="237"/>
      <c r="BM159" s="73"/>
      <c r="BN159" s="73"/>
      <c r="BO159" s="73"/>
    </row>
    <row r="160" spans="1:67" outlineLevel="1">
      <c r="A160" s="20"/>
      <c r="B160" s="20"/>
      <c r="C160" s="20"/>
      <c r="D160" s="20"/>
      <c r="E160" s="900">
        <f>Asset18</f>
        <v>0</v>
      </c>
      <c r="F160" s="901"/>
      <c r="G160" s="180">
        <f t="shared" ref="G160:P160" si="25">G58-G92-G126</f>
        <v>0</v>
      </c>
      <c r="H160" s="181">
        <f t="shared" si="25"/>
        <v>0</v>
      </c>
      <c r="I160" s="181">
        <f t="shared" si="25"/>
        <v>0</v>
      </c>
      <c r="J160" s="181">
        <f t="shared" si="25"/>
        <v>0</v>
      </c>
      <c r="K160" s="181">
        <f t="shared" si="25"/>
        <v>0</v>
      </c>
      <c r="L160" s="181">
        <f t="shared" si="25"/>
        <v>0</v>
      </c>
      <c r="M160" s="181">
        <f t="shared" si="25"/>
        <v>0</v>
      </c>
      <c r="N160" s="181">
        <f t="shared" si="25"/>
        <v>0</v>
      </c>
      <c r="O160" s="181">
        <f t="shared" si="25"/>
        <v>0</v>
      </c>
      <c r="P160" s="181">
        <f t="shared" si="25"/>
        <v>0</v>
      </c>
      <c r="Q160" s="17"/>
      <c r="R160" s="16"/>
      <c r="S160" s="16"/>
      <c r="T160" s="73"/>
      <c r="U160" s="17"/>
      <c r="V160" s="17"/>
      <c r="W160" s="17"/>
      <c r="X160" s="17"/>
      <c r="Y160" s="17"/>
      <c r="Z160" s="237"/>
      <c r="AA160" s="237"/>
      <c r="AB160" s="237"/>
      <c r="AC160" s="237"/>
      <c r="AD160" s="237"/>
      <c r="AE160" s="237"/>
      <c r="AF160" s="237"/>
      <c r="AG160" s="237"/>
      <c r="AH160" s="237"/>
      <c r="AI160" s="237"/>
      <c r="AJ160" s="237"/>
      <c r="AK160" s="237"/>
      <c r="AL160" s="237"/>
      <c r="AM160" s="237"/>
      <c r="AN160" s="237"/>
      <c r="AO160" s="237"/>
      <c r="AP160" s="237"/>
      <c r="AQ160" s="237"/>
      <c r="AR160" s="237"/>
      <c r="AS160" s="237"/>
      <c r="AT160" s="237"/>
      <c r="AU160" s="237"/>
      <c r="AV160" s="237"/>
      <c r="AW160" s="237"/>
      <c r="AX160" s="237"/>
      <c r="AY160" s="237"/>
      <c r="AZ160" s="237"/>
      <c r="BA160" s="237"/>
      <c r="BB160" s="237"/>
      <c r="BC160" s="237"/>
      <c r="BD160" s="237"/>
      <c r="BE160" s="237"/>
      <c r="BF160" s="237"/>
      <c r="BG160" s="237"/>
      <c r="BH160" s="237"/>
      <c r="BI160" s="237"/>
      <c r="BJ160" s="237"/>
      <c r="BK160" s="237"/>
      <c r="BL160" s="237"/>
      <c r="BM160" s="73"/>
      <c r="BN160" s="73"/>
      <c r="BO160" s="73"/>
    </row>
    <row r="161" spans="1:67" outlineLevel="1">
      <c r="A161" s="172"/>
      <c r="B161" s="172"/>
      <c r="C161" s="172"/>
      <c r="D161" s="172"/>
      <c r="E161" s="900">
        <f>Asset19</f>
        <v>0</v>
      </c>
      <c r="F161" s="901"/>
      <c r="G161" s="180">
        <f t="shared" ref="G161:P161" si="26">G59-G93-G127</f>
        <v>0</v>
      </c>
      <c r="H161" s="181">
        <f t="shared" si="26"/>
        <v>0</v>
      </c>
      <c r="I161" s="181">
        <f t="shared" si="26"/>
        <v>0</v>
      </c>
      <c r="J161" s="181">
        <f t="shared" si="26"/>
        <v>0</v>
      </c>
      <c r="K161" s="181">
        <f t="shared" si="26"/>
        <v>0</v>
      </c>
      <c r="L161" s="181">
        <f t="shared" si="26"/>
        <v>0</v>
      </c>
      <c r="M161" s="181">
        <f t="shared" si="26"/>
        <v>0</v>
      </c>
      <c r="N161" s="181">
        <f t="shared" si="26"/>
        <v>0</v>
      </c>
      <c r="O161" s="181">
        <f t="shared" si="26"/>
        <v>0</v>
      </c>
      <c r="P161" s="181">
        <f t="shared" si="26"/>
        <v>0</v>
      </c>
      <c r="Q161" s="17"/>
      <c r="R161" s="16"/>
      <c r="S161" s="16"/>
      <c r="T161" s="73"/>
      <c r="U161" s="17"/>
      <c r="V161" s="17"/>
      <c r="W161" s="17"/>
      <c r="X161" s="17"/>
      <c r="Y161" s="17"/>
      <c r="Z161" s="237"/>
      <c r="AA161" s="237"/>
      <c r="AB161" s="237"/>
      <c r="AC161" s="237"/>
      <c r="AD161" s="237"/>
      <c r="AE161" s="237"/>
      <c r="AF161" s="237"/>
      <c r="AG161" s="237"/>
      <c r="AH161" s="237"/>
      <c r="AI161" s="237"/>
      <c r="AJ161" s="237"/>
      <c r="AK161" s="237"/>
      <c r="AL161" s="237"/>
      <c r="AM161" s="237"/>
      <c r="AN161" s="237"/>
      <c r="AO161" s="237"/>
      <c r="AP161" s="237"/>
      <c r="AQ161" s="237"/>
      <c r="AR161" s="237"/>
      <c r="AS161" s="237"/>
      <c r="AT161" s="237"/>
      <c r="AU161" s="237"/>
      <c r="AV161" s="237"/>
      <c r="AW161" s="237"/>
      <c r="AX161" s="237"/>
      <c r="AY161" s="237"/>
      <c r="AZ161" s="237"/>
      <c r="BA161" s="237"/>
      <c r="BB161" s="237"/>
      <c r="BC161" s="237"/>
      <c r="BD161" s="237"/>
      <c r="BE161" s="237"/>
      <c r="BF161" s="237"/>
      <c r="BG161" s="237"/>
      <c r="BH161" s="237"/>
      <c r="BI161" s="237"/>
      <c r="BJ161" s="237"/>
      <c r="BK161" s="237"/>
      <c r="BL161" s="237"/>
      <c r="BM161" s="73"/>
      <c r="BN161" s="73"/>
      <c r="BO161" s="73"/>
    </row>
    <row r="162" spans="1:67" outlineLevel="1">
      <c r="A162" s="20"/>
      <c r="B162" s="20"/>
      <c r="C162" s="20"/>
      <c r="D162" s="20"/>
      <c r="E162" s="900">
        <f>Asset20</f>
        <v>0</v>
      </c>
      <c r="F162" s="901"/>
      <c r="G162" s="180">
        <f t="shared" ref="G162:P162" si="27">G60-G94-G128</f>
        <v>0</v>
      </c>
      <c r="H162" s="181">
        <f t="shared" si="27"/>
        <v>0</v>
      </c>
      <c r="I162" s="181">
        <f t="shared" si="27"/>
        <v>0</v>
      </c>
      <c r="J162" s="181">
        <f t="shared" si="27"/>
        <v>0</v>
      </c>
      <c r="K162" s="181">
        <f t="shared" si="27"/>
        <v>0</v>
      </c>
      <c r="L162" s="181">
        <f t="shared" si="27"/>
        <v>0</v>
      </c>
      <c r="M162" s="181">
        <f t="shared" si="27"/>
        <v>0</v>
      </c>
      <c r="N162" s="181">
        <f t="shared" si="27"/>
        <v>0</v>
      </c>
      <c r="O162" s="181">
        <f t="shared" si="27"/>
        <v>0</v>
      </c>
      <c r="P162" s="181">
        <f t="shared" si="27"/>
        <v>0</v>
      </c>
      <c r="Q162" s="17"/>
      <c r="R162" s="16"/>
      <c r="S162" s="16"/>
      <c r="T162" s="73"/>
      <c r="U162" s="17"/>
      <c r="V162" s="17"/>
      <c r="W162" s="17"/>
      <c r="X162" s="17"/>
      <c r="Y162" s="17"/>
      <c r="Z162" s="237"/>
      <c r="AA162" s="237"/>
      <c r="AB162" s="237"/>
      <c r="AC162" s="237"/>
      <c r="AD162" s="237"/>
      <c r="AE162" s="237"/>
      <c r="AF162" s="237"/>
      <c r="AG162" s="237"/>
      <c r="AH162" s="237"/>
      <c r="AI162" s="237"/>
      <c r="AJ162" s="237"/>
      <c r="AK162" s="237"/>
      <c r="AL162" s="237"/>
      <c r="AM162" s="237"/>
      <c r="AN162" s="237"/>
      <c r="AO162" s="237"/>
      <c r="AP162" s="237"/>
      <c r="AQ162" s="237"/>
      <c r="AR162" s="237"/>
      <c r="AS162" s="237"/>
      <c r="AT162" s="237"/>
      <c r="AU162" s="237"/>
      <c r="AV162" s="237"/>
      <c r="AW162" s="237"/>
      <c r="AX162" s="237"/>
      <c r="AY162" s="237"/>
      <c r="AZ162" s="237"/>
      <c r="BA162" s="237"/>
      <c r="BB162" s="237"/>
      <c r="BC162" s="237"/>
      <c r="BD162" s="237"/>
      <c r="BE162" s="237"/>
      <c r="BF162" s="237"/>
      <c r="BG162" s="237"/>
      <c r="BH162" s="237"/>
      <c r="BI162" s="237"/>
      <c r="BJ162" s="237"/>
      <c r="BK162" s="237"/>
      <c r="BL162" s="237"/>
      <c r="BM162" s="73"/>
      <c r="BN162" s="73"/>
      <c r="BO162" s="73"/>
    </row>
    <row r="163" spans="1:67" outlineLevel="1">
      <c r="A163" s="20"/>
      <c r="B163" s="20"/>
      <c r="C163" s="20"/>
      <c r="D163" s="20"/>
      <c r="E163" s="900">
        <f>Asset21</f>
        <v>0</v>
      </c>
      <c r="F163" s="901"/>
      <c r="G163" s="180">
        <f t="shared" ref="G163:P163" si="28">G61-G95-G129</f>
        <v>0</v>
      </c>
      <c r="H163" s="181">
        <f t="shared" si="28"/>
        <v>0</v>
      </c>
      <c r="I163" s="181">
        <f t="shared" si="28"/>
        <v>0</v>
      </c>
      <c r="J163" s="181">
        <f t="shared" si="28"/>
        <v>0</v>
      </c>
      <c r="K163" s="181">
        <f t="shared" si="28"/>
        <v>0</v>
      </c>
      <c r="L163" s="181">
        <f t="shared" si="28"/>
        <v>0</v>
      </c>
      <c r="M163" s="181">
        <f t="shared" si="28"/>
        <v>0</v>
      </c>
      <c r="N163" s="181">
        <f t="shared" si="28"/>
        <v>0</v>
      </c>
      <c r="O163" s="181">
        <f t="shared" si="28"/>
        <v>0</v>
      </c>
      <c r="P163" s="181">
        <f t="shared" si="28"/>
        <v>0</v>
      </c>
      <c r="Q163" s="17"/>
      <c r="R163" s="16"/>
      <c r="S163" s="16"/>
      <c r="T163" s="73"/>
      <c r="U163" s="17"/>
      <c r="V163" s="17"/>
      <c r="W163" s="17"/>
      <c r="X163" s="17"/>
      <c r="Y163" s="17"/>
      <c r="Z163" s="237"/>
      <c r="AA163" s="237"/>
      <c r="AB163" s="237"/>
      <c r="AC163" s="237"/>
      <c r="AD163" s="237"/>
      <c r="AE163" s="237"/>
      <c r="AF163" s="237"/>
      <c r="AG163" s="237"/>
      <c r="AH163" s="237"/>
      <c r="AI163" s="237"/>
      <c r="AJ163" s="237"/>
      <c r="AK163" s="237"/>
      <c r="AL163" s="237"/>
      <c r="AM163" s="237"/>
      <c r="AN163" s="237"/>
      <c r="AO163" s="237"/>
      <c r="AP163" s="237"/>
      <c r="AQ163" s="237"/>
      <c r="AR163" s="237"/>
      <c r="AS163" s="237"/>
      <c r="AT163" s="237"/>
      <c r="AU163" s="237"/>
      <c r="AV163" s="237"/>
      <c r="AW163" s="237"/>
      <c r="AX163" s="237"/>
      <c r="AY163" s="237"/>
      <c r="AZ163" s="237"/>
      <c r="BA163" s="237"/>
      <c r="BB163" s="237"/>
      <c r="BC163" s="237"/>
      <c r="BD163" s="237"/>
      <c r="BE163" s="237"/>
      <c r="BF163" s="237"/>
      <c r="BG163" s="237"/>
      <c r="BH163" s="237"/>
      <c r="BI163" s="237"/>
      <c r="BJ163" s="237"/>
      <c r="BK163" s="237"/>
      <c r="BL163" s="237"/>
      <c r="BM163" s="73"/>
      <c r="BN163" s="73"/>
      <c r="BO163" s="73"/>
    </row>
    <row r="164" spans="1:67" outlineLevel="1">
      <c r="A164" s="172"/>
      <c r="B164" s="172"/>
      <c r="C164" s="172"/>
      <c r="D164" s="172"/>
      <c r="E164" s="900">
        <f>Asset22</f>
        <v>0</v>
      </c>
      <c r="F164" s="901"/>
      <c r="G164" s="180">
        <f t="shared" ref="G164:P164" si="29">G62-G96-G130</f>
        <v>0</v>
      </c>
      <c r="H164" s="181">
        <f t="shared" si="29"/>
        <v>0</v>
      </c>
      <c r="I164" s="181">
        <f t="shared" si="29"/>
        <v>0</v>
      </c>
      <c r="J164" s="181">
        <f t="shared" si="29"/>
        <v>0</v>
      </c>
      <c r="K164" s="181">
        <f t="shared" si="29"/>
        <v>0</v>
      </c>
      <c r="L164" s="181">
        <f t="shared" si="29"/>
        <v>0</v>
      </c>
      <c r="M164" s="181">
        <f t="shared" si="29"/>
        <v>0</v>
      </c>
      <c r="N164" s="181">
        <f t="shared" si="29"/>
        <v>0</v>
      </c>
      <c r="O164" s="181">
        <f t="shared" si="29"/>
        <v>0</v>
      </c>
      <c r="P164" s="181">
        <f t="shared" si="29"/>
        <v>0</v>
      </c>
      <c r="Q164" s="17"/>
      <c r="R164" s="16"/>
      <c r="S164" s="16"/>
      <c r="T164" s="73"/>
      <c r="U164" s="17"/>
      <c r="V164" s="17"/>
      <c r="W164" s="17"/>
      <c r="X164" s="17"/>
      <c r="Y164" s="17"/>
      <c r="Z164" s="237"/>
      <c r="AA164" s="237"/>
      <c r="AB164" s="237"/>
      <c r="AC164" s="237"/>
      <c r="AD164" s="237"/>
      <c r="AE164" s="237"/>
      <c r="AF164" s="237"/>
      <c r="AG164" s="237"/>
      <c r="AH164" s="237"/>
      <c r="AI164" s="237"/>
      <c r="AJ164" s="237"/>
      <c r="AK164" s="237"/>
      <c r="AL164" s="237"/>
      <c r="AM164" s="237"/>
      <c r="AN164" s="237"/>
      <c r="AO164" s="237"/>
      <c r="AP164" s="237"/>
      <c r="AQ164" s="237"/>
      <c r="AR164" s="237"/>
      <c r="AS164" s="237"/>
      <c r="AT164" s="237"/>
      <c r="AU164" s="237"/>
      <c r="AV164" s="237"/>
      <c r="AW164" s="237"/>
      <c r="AX164" s="237"/>
      <c r="AY164" s="237"/>
      <c r="AZ164" s="237"/>
      <c r="BA164" s="237"/>
      <c r="BB164" s="237"/>
      <c r="BC164" s="237"/>
      <c r="BD164" s="237"/>
      <c r="BE164" s="237"/>
      <c r="BF164" s="237"/>
      <c r="BG164" s="237"/>
      <c r="BH164" s="237"/>
      <c r="BI164" s="237"/>
      <c r="BJ164" s="237"/>
      <c r="BK164" s="237"/>
      <c r="BL164" s="237"/>
      <c r="BM164" s="73"/>
      <c r="BN164" s="73"/>
      <c r="BO164" s="73"/>
    </row>
    <row r="165" spans="1:67" outlineLevel="1">
      <c r="A165" s="20"/>
      <c r="B165" s="20"/>
      <c r="C165" s="20"/>
      <c r="D165" s="20"/>
      <c r="E165" s="900">
        <f>Asset23</f>
        <v>0</v>
      </c>
      <c r="F165" s="901"/>
      <c r="G165" s="180">
        <f t="shared" ref="G165:P165" si="30">G63-G97-G131</f>
        <v>0</v>
      </c>
      <c r="H165" s="181">
        <f t="shared" si="30"/>
        <v>0</v>
      </c>
      <c r="I165" s="181">
        <f t="shared" si="30"/>
        <v>0</v>
      </c>
      <c r="J165" s="181">
        <f t="shared" si="30"/>
        <v>0</v>
      </c>
      <c r="K165" s="181">
        <f t="shared" si="30"/>
        <v>0</v>
      </c>
      <c r="L165" s="181">
        <f t="shared" si="30"/>
        <v>0</v>
      </c>
      <c r="M165" s="181">
        <f t="shared" si="30"/>
        <v>0</v>
      </c>
      <c r="N165" s="181">
        <f t="shared" si="30"/>
        <v>0</v>
      </c>
      <c r="O165" s="181">
        <f t="shared" si="30"/>
        <v>0</v>
      </c>
      <c r="P165" s="181">
        <f t="shared" si="30"/>
        <v>0</v>
      </c>
      <c r="Q165" s="17"/>
      <c r="R165" s="16"/>
      <c r="S165" s="16"/>
      <c r="T165" s="73"/>
      <c r="U165" s="17"/>
      <c r="V165" s="17"/>
      <c r="W165" s="17"/>
      <c r="X165" s="17"/>
      <c r="Y165" s="17"/>
      <c r="Z165" s="237"/>
      <c r="AA165" s="237"/>
      <c r="AB165" s="237"/>
      <c r="AC165" s="237"/>
      <c r="AD165" s="237"/>
      <c r="AE165" s="237"/>
      <c r="AF165" s="237"/>
      <c r="AG165" s="237"/>
      <c r="AH165" s="237"/>
      <c r="AI165" s="237"/>
      <c r="AJ165" s="237"/>
      <c r="AK165" s="237"/>
      <c r="AL165" s="237"/>
      <c r="AM165" s="237"/>
      <c r="AN165" s="237"/>
      <c r="AO165" s="237"/>
      <c r="AP165" s="237"/>
      <c r="AQ165" s="237"/>
      <c r="AR165" s="237"/>
      <c r="AS165" s="237"/>
      <c r="AT165" s="237"/>
      <c r="AU165" s="237"/>
      <c r="AV165" s="237"/>
      <c r="AW165" s="237"/>
      <c r="AX165" s="237"/>
      <c r="AY165" s="237"/>
      <c r="AZ165" s="237"/>
      <c r="BA165" s="237"/>
      <c r="BB165" s="237"/>
      <c r="BC165" s="237"/>
      <c r="BD165" s="237"/>
      <c r="BE165" s="237"/>
      <c r="BF165" s="237"/>
      <c r="BG165" s="237"/>
      <c r="BH165" s="237"/>
      <c r="BI165" s="237"/>
      <c r="BJ165" s="237"/>
      <c r="BK165" s="237"/>
      <c r="BL165" s="237"/>
      <c r="BM165" s="73"/>
      <c r="BN165" s="73"/>
      <c r="BO165" s="73"/>
    </row>
    <row r="166" spans="1:67" outlineLevel="1">
      <c r="A166" s="20"/>
      <c r="B166" s="20"/>
      <c r="C166" s="20"/>
      <c r="D166" s="20"/>
      <c r="E166" s="900">
        <f>Asset24</f>
        <v>0</v>
      </c>
      <c r="F166" s="901"/>
      <c r="G166" s="180">
        <f t="shared" ref="G166:P166" si="31">G64-G98-G132</f>
        <v>0</v>
      </c>
      <c r="H166" s="181">
        <f t="shared" si="31"/>
        <v>0</v>
      </c>
      <c r="I166" s="181">
        <f t="shared" si="31"/>
        <v>0</v>
      </c>
      <c r="J166" s="181">
        <f t="shared" si="31"/>
        <v>0</v>
      </c>
      <c r="K166" s="181">
        <f t="shared" si="31"/>
        <v>0</v>
      </c>
      <c r="L166" s="181">
        <f t="shared" si="31"/>
        <v>0</v>
      </c>
      <c r="M166" s="181">
        <f t="shared" si="31"/>
        <v>0</v>
      </c>
      <c r="N166" s="181">
        <f t="shared" si="31"/>
        <v>0</v>
      </c>
      <c r="O166" s="181">
        <f t="shared" si="31"/>
        <v>0</v>
      </c>
      <c r="P166" s="181">
        <f t="shared" si="31"/>
        <v>0</v>
      </c>
      <c r="Q166" s="17"/>
      <c r="R166" s="16"/>
      <c r="S166" s="16"/>
      <c r="T166" s="73"/>
      <c r="U166" s="17"/>
      <c r="V166" s="17"/>
      <c r="W166" s="17"/>
      <c r="X166" s="17"/>
      <c r="Y166" s="17"/>
      <c r="Z166" s="237"/>
      <c r="AA166" s="237"/>
      <c r="AB166" s="237"/>
      <c r="AC166" s="237"/>
      <c r="AD166" s="237"/>
      <c r="AE166" s="237"/>
      <c r="AF166" s="237"/>
      <c r="AG166" s="237"/>
      <c r="AH166" s="237"/>
      <c r="AI166" s="237"/>
      <c r="AJ166" s="237"/>
      <c r="AK166" s="237"/>
      <c r="AL166" s="237"/>
      <c r="AM166" s="237"/>
      <c r="AN166" s="237"/>
      <c r="AO166" s="237"/>
      <c r="AP166" s="237"/>
      <c r="AQ166" s="237"/>
      <c r="AR166" s="237"/>
      <c r="AS166" s="237"/>
      <c r="AT166" s="237"/>
      <c r="AU166" s="237"/>
      <c r="AV166" s="237"/>
      <c r="AW166" s="237"/>
      <c r="AX166" s="237"/>
      <c r="AY166" s="237"/>
      <c r="AZ166" s="237"/>
      <c r="BA166" s="237"/>
      <c r="BB166" s="237"/>
      <c r="BC166" s="237"/>
      <c r="BD166" s="237"/>
      <c r="BE166" s="237"/>
      <c r="BF166" s="237"/>
      <c r="BG166" s="237"/>
      <c r="BH166" s="237"/>
      <c r="BI166" s="237"/>
      <c r="BJ166" s="237"/>
      <c r="BK166" s="237"/>
      <c r="BL166" s="237"/>
      <c r="BM166" s="73"/>
      <c r="BN166" s="73"/>
      <c r="BO166" s="73"/>
    </row>
    <row r="167" spans="1:67" outlineLevel="1">
      <c r="A167" s="172"/>
      <c r="B167" s="172"/>
      <c r="C167" s="172"/>
      <c r="D167" s="172"/>
      <c r="E167" s="900">
        <f>Asset25</f>
        <v>0</v>
      </c>
      <c r="F167" s="901"/>
      <c r="G167" s="180">
        <f t="shared" ref="G167:P167" si="32">G65-G99-G133</f>
        <v>0</v>
      </c>
      <c r="H167" s="181">
        <f t="shared" si="32"/>
        <v>0</v>
      </c>
      <c r="I167" s="181">
        <f t="shared" si="32"/>
        <v>0</v>
      </c>
      <c r="J167" s="181">
        <f t="shared" si="32"/>
        <v>0</v>
      </c>
      <c r="K167" s="181">
        <f t="shared" si="32"/>
        <v>0</v>
      </c>
      <c r="L167" s="181">
        <f t="shared" si="32"/>
        <v>0</v>
      </c>
      <c r="M167" s="181">
        <f t="shared" si="32"/>
        <v>0</v>
      </c>
      <c r="N167" s="181">
        <f t="shared" si="32"/>
        <v>0</v>
      </c>
      <c r="O167" s="181">
        <f t="shared" si="32"/>
        <v>0</v>
      </c>
      <c r="P167" s="181">
        <f t="shared" si="32"/>
        <v>0</v>
      </c>
      <c r="Q167" s="17"/>
      <c r="R167" s="16"/>
      <c r="S167" s="16"/>
      <c r="T167" s="73"/>
      <c r="U167" s="17"/>
      <c r="V167" s="17"/>
      <c r="W167" s="17"/>
      <c r="X167" s="17"/>
      <c r="Y167" s="17"/>
      <c r="Z167" s="237"/>
      <c r="AA167" s="237"/>
      <c r="AB167" s="237"/>
      <c r="AC167" s="237"/>
      <c r="AD167" s="237"/>
      <c r="AE167" s="237"/>
      <c r="AF167" s="237"/>
      <c r="AG167" s="237"/>
      <c r="AH167" s="237"/>
      <c r="AI167" s="237"/>
      <c r="AJ167" s="237"/>
      <c r="AK167" s="237"/>
      <c r="AL167" s="237"/>
      <c r="AM167" s="237"/>
      <c r="AN167" s="237"/>
      <c r="AO167" s="237"/>
      <c r="AP167" s="237"/>
      <c r="AQ167" s="237"/>
      <c r="AR167" s="237"/>
      <c r="AS167" s="237"/>
      <c r="AT167" s="237"/>
      <c r="AU167" s="237"/>
      <c r="AV167" s="237"/>
      <c r="AW167" s="237"/>
      <c r="AX167" s="237"/>
      <c r="AY167" s="237"/>
      <c r="AZ167" s="237"/>
      <c r="BA167" s="237"/>
      <c r="BB167" s="237"/>
      <c r="BC167" s="237"/>
      <c r="BD167" s="237"/>
      <c r="BE167" s="237"/>
      <c r="BF167" s="237"/>
      <c r="BG167" s="237"/>
      <c r="BH167" s="237"/>
      <c r="BI167" s="237"/>
      <c r="BJ167" s="237"/>
      <c r="BK167" s="237"/>
      <c r="BL167" s="237"/>
      <c r="BM167" s="73"/>
      <c r="BN167" s="73"/>
      <c r="BO167" s="73"/>
    </row>
    <row r="168" spans="1:67" outlineLevel="1">
      <c r="A168" s="20"/>
      <c r="B168" s="20"/>
      <c r="C168" s="20"/>
      <c r="D168" s="20"/>
      <c r="E168" s="900">
        <f>Asset26</f>
        <v>0</v>
      </c>
      <c r="F168" s="901"/>
      <c r="G168" s="180">
        <f t="shared" ref="G168:P168" si="33">G66-G100-G134</f>
        <v>0</v>
      </c>
      <c r="H168" s="181">
        <f t="shared" si="33"/>
        <v>0</v>
      </c>
      <c r="I168" s="181">
        <f t="shared" si="33"/>
        <v>0</v>
      </c>
      <c r="J168" s="181">
        <f t="shared" si="33"/>
        <v>0</v>
      </c>
      <c r="K168" s="181">
        <f t="shared" si="33"/>
        <v>0</v>
      </c>
      <c r="L168" s="181">
        <f t="shared" si="33"/>
        <v>0</v>
      </c>
      <c r="M168" s="181">
        <f t="shared" si="33"/>
        <v>0</v>
      </c>
      <c r="N168" s="181">
        <f t="shared" si="33"/>
        <v>0</v>
      </c>
      <c r="O168" s="181">
        <f t="shared" si="33"/>
        <v>0</v>
      </c>
      <c r="P168" s="181">
        <f t="shared" si="33"/>
        <v>0</v>
      </c>
      <c r="Q168" s="17"/>
      <c r="R168" s="16"/>
      <c r="S168" s="16"/>
      <c r="T168" s="73"/>
      <c r="U168" s="17"/>
      <c r="V168" s="17"/>
      <c r="W168" s="17"/>
      <c r="X168" s="17"/>
      <c r="Y168" s="17"/>
      <c r="Z168" s="237"/>
      <c r="AA168" s="237"/>
      <c r="AB168" s="237"/>
      <c r="AC168" s="237"/>
      <c r="AD168" s="237"/>
      <c r="AE168" s="237"/>
      <c r="AF168" s="237"/>
      <c r="AG168" s="237"/>
      <c r="AH168" s="237"/>
      <c r="AI168" s="237"/>
      <c r="AJ168" s="237"/>
      <c r="AK168" s="237"/>
      <c r="AL168" s="237"/>
      <c r="AM168" s="237"/>
      <c r="AN168" s="237"/>
      <c r="AO168" s="237"/>
      <c r="AP168" s="237"/>
      <c r="AQ168" s="237"/>
      <c r="AR168" s="237"/>
      <c r="AS168" s="237"/>
      <c r="AT168" s="237"/>
      <c r="AU168" s="237"/>
      <c r="AV168" s="237"/>
      <c r="AW168" s="237"/>
      <c r="AX168" s="237"/>
      <c r="AY168" s="237"/>
      <c r="AZ168" s="237"/>
      <c r="BA168" s="237"/>
      <c r="BB168" s="237"/>
      <c r="BC168" s="237"/>
      <c r="BD168" s="237"/>
      <c r="BE168" s="237"/>
      <c r="BF168" s="237"/>
      <c r="BG168" s="237"/>
      <c r="BH168" s="237"/>
      <c r="BI168" s="237"/>
      <c r="BJ168" s="237"/>
      <c r="BK168" s="237"/>
      <c r="BL168" s="237"/>
      <c r="BM168" s="73"/>
      <c r="BN168" s="73"/>
      <c r="BO168" s="73"/>
    </row>
    <row r="169" spans="1:67" outlineLevel="1">
      <c r="A169" s="20"/>
      <c r="B169" s="20"/>
      <c r="C169" s="20"/>
      <c r="D169" s="20"/>
      <c r="E169" s="900">
        <f>Asset27</f>
        <v>0</v>
      </c>
      <c r="F169" s="901"/>
      <c r="G169" s="180">
        <f t="shared" ref="G169:P169" si="34">G67-G101-G135</f>
        <v>0</v>
      </c>
      <c r="H169" s="181">
        <f t="shared" si="34"/>
        <v>0</v>
      </c>
      <c r="I169" s="181">
        <f t="shared" si="34"/>
        <v>0</v>
      </c>
      <c r="J169" s="181">
        <f t="shared" si="34"/>
        <v>0</v>
      </c>
      <c r="K169" s="181">
        <f t="shared" si="34"/>
        <v>0</v>
      </c>
      <c r="L169" s="181">
        <f t="shared" si="34"/>
        <v>0</v>
      </c>
      <c r="M169" s="181">
        <f t="shared" si="34"/>
        <v>0</v>
      </c>
      <c r="N169" s="181">
        <f t="shared" si="34"/>
        <v>0</v>
      </c>
      <c r="O169" s="181">
        <f t="shared" si="34"/>
        <v>0</v>
      </c>
      <c r="P169" s="181">
        <f t="shared" si="34"/>
        <v>0</v>
      </c>
      <c r="Q169" s="17"/>
      <c r="R169" s="16"/>
      <c r="S169" s="16"/>
      <c r="T169" s="73"/>
      <c r="U169" s="17"/>
      <c r="V169" s="17"/>
      <c r="W169" s="17"/>
      <c r="X169" s="17"/>
      <c r="Y169" s="17"/>
      <c r="Z169" s="237"/>
      <c r="AA169" s="237"/>
      <c r="AB169" s="237"/>
      <c r="AC169" s="237"/>
      <c r="AD169" s="237"/>
      <c r="AE169" s="237"/>
      <c r="AF169" s="237"/>
      <c r="AG169" s="237"/>
      <c r="AH169" s="237"/>
      <c r="AI169" s="237"/>
      <c r="AJ169" s="237"/>
      <c r="AK169" s="237"/>
      <c r="AL169" s="237"/>
      <c r="AM169" s="237"/>
      <c r="AN169" s="237"/>
      <c r="AO169" s="237"/>
      <c r="AP169" s="237"/>
      <c r="AQ169" s="237"/>
      <c r="AR169" s="237"/>
      <c r="AS169" s="237"/>
      <c r="AT169" s="237"/>
      <c r="AU169" s="237"/>
      <c r="AV169" s="237"/>
      <c r="AW169" s="237"/>
      <c r="AX169" s="237"/>
      <c r="AY169" s="237"/>
      <c r="AZ169" s="237"/>
      <c r="BA169" s="237"/>
      <c r="BB169" s="237"/>
      <c r="BC169" s="237"/>
      <c r="BD169" s="237"/>
      <c r="BE169" s="237"/>
      <c r="BF169" s="237"/>
      <c r="BG169" s="237"/>
      <c r="BH169" s="237"/>
      <c r="BI169" s="237"/>
      <c r="BJ169" s="237"/>
      <c r="BK169" s="237"/>
      <c r="BL169" s="237"/>
      <c r="BM169" s="73"/>
      <c r="BN169" s="73"/>
      <c r="BO169" s="73"/>
    </row>
    <row r="170" spans="1:67" outlineLevel="1">
      <c r="A170" s="172"/>
      <c r="B170" s="172"/>
      <c r="C170" s="172"/>
      <c r="D170" s="172"/>
      <c r="E170" s="900">
        <f>Asset28</f>
        <v>0</v>
      </c>
      <c r="F170" s="901"/>
      <c r="G170" s="180">
        <f t="shared" ref="G170:P170" si="35">G68-G102-G136</f>
        <v>0</v>
      </c>
      <c r="H170" s="181">
        <f t="shared" si="35"/>
        <v>0</v>
      </c>
      <c r="I170" s="181">
        <f t="shared" si="35"/>
        <v>0</v>
      </c>
      <c r="J170" s="181">
        <f t="shared" si="35"/>
        <v>0</v>
      </c>
      <c r="K170" s="181">
        <f t="shared" si="35"/>
        <v>0</v>
      </c>
      <c r="L170" s="181">
        <f t="shared" si="35"/>
        <v>0</v>
      </c>
      <c r="M170" s="181">
        <f t="shared" si="35"/>
        <v>0</v>
      </c>
      <c r="N170" s="181">
        <f t="shared" si="35"/>
        <v>0</v>
      </c>
      <c r="O170" s="181">
        <f t="shared" si="35"/>
        <v>0</v>
      </c>
      <c r="P170" s="181">
        <f t="shared" si="35"/>
        <v>0</v>
      </c>
      <c r="Q170" s="17"/>
      <c r="R170" s="16"/>
      <c r="S170" s="16"/>
      <c r="T170" s="73"/>
      <c r="U170" s="17"/>
      <c r="V170" s="17"/>
      <c r="W170" s="17"/>
      <c r="X170" s="17"/>
      <c r="Y170" s="17"/>
      <c r="Z170" s="237"/>
      <c r="AA170" s="237"/>
      <c r="AB170" s="237"/>
      <c r="AC170" s="237"/>
      <c r="AD170" s="237"/>
      <c r="AE170" s="237"/>
      <c r="AF170" s="237"/>
      <c r="AG170" s="237"/>
      <c r="AH170" s="237"/>
      <c r="AI170" s="237"/>
      <c r="AJ170" s="237"/>
      <c r="AK170" s="237"/>
      <c r="AL170" s="237"/>
      <c r="AM170" s="237"/>
      <c r="AN170" s="237"/>
      <c r="AO170" s="237"/>
      <c r="AP170" s="237"/>
      <c r="AQ170" s="237"/>
      <c r="AR170" s="237"/>
      <c r="AS170" s="237"/>
      <c r="AT170" s="237"/>
      <c r="AU170" s="237"/>
      <c r="AV170" s="237"/>
      <c r="AW170" s="237"/>
      <c r="AX170" s="237"/>
      <c r="AY170" s="237"/>
      <c r="AZ170" s="237"/>
      <c r="BA170" s="237"/>
      <c r="BB170" s="237"/>
      <c r="BC170" s="237"/>
      <c r="BD170" s="237"/>
      <c r="BE170" s="237"/>
      <c r="BF170" s="237"/>
      <c r="BG170" s="237"/>
      <c r="BH170" s="237"/>
      <c r="BI170" s="237"/>
      <c r="BJ170" s="237"/>
      <c r="BK170" s="237"/>
      <c r="BL170" s="237"/>
      <c r="BM170" s="73"/>
      <c r="BN170" s="73"/>
      <c r="BO170" s="73"/>
    </row>
    <row r="171" spans="1:67" outlineLevel="1">
      <c r="A171" s="20"/>
      <c r="B171" s="20"/>
      <c r="C171" s="20"/>
      <c r="D171" s="20"/>
      <c r="E171" s="900">
        <f>Asset29</f>
        <v>0</v>
      </c>
      <c r="F171" s="901"/>
      <c r="G171" s="180">
        <f t="shared" ref="G171:P171" si="36">G69-G103-G137</f>
        <v>0</v>
      </c>
      <c r="H171" s="181">
        <f t="shared" si="36"/>
        <v>0</v>
      </c>
      <c r="I171" s="181">
        <f t="shared" si="36"/>
        <v>0</v>
      </c>
      <c r="J171" s="181">
        <f t="shared" si="36"/>
        <v>0</v>
      </c>
      <c r="K171" s="181">
        <f t="shared" si="36"/>
        <v>0</v>
      </c>
      <c r="L171" s="181">
        <f t="shared" si="36"/>
        <v>0</v>
      </c>
      <c r="M171" s="181">
        <f t="shared" si="36"/>
        <v>0</v>
      </c>
      <c r="N171" s="181">
        <f t="shared" si="36"/>
        <v>0</v>
      </c>
      <c r="O171" s="181">
        <f t="shared" si="36"/>
        <v>0</v>
      </c>
      <c r="P171" s="181">
        <f t="shared" si="36"/>
        <v>0</v>
      </c>
      <c r="Q171" s="17"/>
      <c r="R171" s="16"/>
      <c r="S171" s="16"/>
      <c r="T171" s="73"/>
      <c r="U171" s="17"/>
      <c r="V171" s="17"/>
      <c r="W171" s="17"/>
      <c r="X171" s="17"/>
      <c r="Y171" s="17"/>
      <c r="Z171" s="237"/>
      <c r="AA171" s="237"/>
      <c r="AB171" s="237"/>
      <c r="AC171" s="237"/>
      <c r="AD171" s="237"/>
      <c r="AE171" s="237"/>
      <c r="AF171" s="237"/>
      <c r="AG171" s="237"/>
      <c r="AH171" s="237"/>
      <c r="AI171" s="237"/>
      <c r="AJ171" s="237"/>
      <c r="AK171" s="237"/>
      <c r="AL171" s="237"/>
      <c r="AM171" s="237"/>
      <c r="AN171" s="237"/>
      <c r="AO171" s="237"/>
      <c r="AP171" s="237"/>
      <c r="AQ171" s="237"/>
      <c r="AR171" s="237"/>
      <c r="AS171" s="237"/>
      <c r="AT171" s="237"/>
      <c r="AU171" s="237"/>
      <c r="AV171" s="237"/>
      <c r="AW171" s="237"/>
      <c r="AX171" s="237"/>
      <c r="AY171" s="237"/>
      <c r="AZ171" s="237"/>
      <c r="BA171" s="237"/>
      <c r="BB171" s="237"/>
      <c r="BC171" s="237"/>
      <c r="BD171" s="237"/>
      <c r="BE171" s="237"/>
      <c r="BF171" s="237"/>
      <c r="BG171" s="237"/>
      <c r="BH171" s="237"/>
      <c r="BI171" s="237"/>
      <c r="BJ171" s="237"/>
      <c r="BK171" s="237"/>
      <c r="BL171" s="237"/>
      <c r="BM171" s="73"/>
      <c r="BN171" s="73"/>
      <c r="BO171" s="73"/>
    </row>
    <row r="172" spans="1:67" outlineLevel="1">
      <c r="A172" s="20"/>
      <c r="B172" s="20"/>
      <c r="C172" s="20"/>
      <c r="D172" s="20"/>
      <c r="E172" s="900" t="str">
        <f>Asset30</f>
        <v>Equity raising costs</v>
      </c>
      <c r="F172" s="901"/>
      <c r="G172" s="180">
        <f t="shared" ref="G172:P172" si="37">G70-G104-G138</f>
        <v>12.946859371083475</v>
      </c>
      <c r="H172" s="181">
        <f t="shared" si="37"/>
        <v>0</v>
      </c>
      <c r="I172" s="181">
        <f t="shared" si="37"/>
        <v>0</v>
      </c>
      <c r="J172" s="181">
        <f t="shared" si="37"/>
        <v>0</v>
      </c>
      <c r="K172" s="181">
        <f t="shared" si="37"/>
        <v>0</v>
      </c>
      <c r="L172" s="181">
        <f t="shared" si="37"/>
        <v>0</v>
      </c>
      <c r="M172" s="181">
        <f t="shared" si="37"/>
        <v>0</v>
      </c>
      <c r="N172" s="181">
        <f t="shared" si="37"/>
        <v>0</v>
      </c>
      <c r="O172" s="181">
        <f t="shared" si="37"/>
        <v>0</v>
      </c>
      <c r="P172" s="181">
        <f t="shared" si="37"/>
        <v>0</v>
      </c>
      <c r="Q172" s="17"/>
      <c r="R172" s="16"/>
      <c r="S172" s="16"/>
      <c r="T172" s="73"/>
      <c r="U172" s="17"/>
      <c r="V172" s="17"/>
      <c r="W172" s="17"/>
      <c r="X172" s="17"/>
      <c r="Y172" s="17"/>
      <c r="Z172" s="237"/>
      <c r="AA172" s="237"/>
      <c r="AB172" s="237"/>
      <c r="AC172" s="237"/>
      <c r="AD172" s="237"/>
      <c r="AE172" s="237"/>
      <c r="AF172" s="237"/>
      <c r="AG172" s="237"/>
      <c r="AH172" s="237"/>
      <c r="AI172" s="237"/>
      <c r="AJ172" s="237"/>
      <c r="AK172" s="237"/>
      <c r="AL172" s="237"/>
      <c r="AM172" s="237"/>
      <c r="AN172" s="237"/>
      <c r="AO172" s="237"/>
      <c r="AP172" s="237"/>
      <c r="AQ172" s="237"/>
      <c r="AR172" s="237"/>
      <c r="AS172" s="237"/>
      <c r="AT172" s="237"/>
      <c r="AU172" s="237"/>
      <c r="AV172" s="237"/>
      <c r="AW172" s="237"/>
      <c r="AX172" s="237"/>
      <c r="AY172" s="237"/>
      <c r="AZ172" s="237"/>
      <c r="BA172" s="237"/>
      <c r="BB172" s="237"/>
      <c r="BC172" s="237"/>
      <c r="BD172" s="237"/>
      <c r="BE172" s="237"/>
      <c r="BF172" s="237"/>
      <c r="BG172" s="237"/>
      <c r="BH172" s="237"/>
      <c r="BI172" s="237"/>
      <c r="BJ172" s="237"/>
      <c r="BK172" s="237"/>
      <c r="BL172" s="237"/>
      <c r="BM172" s="73"/>
      <c r="BN172" s="73"/>
      <c r="BO172" s="73"/>
    </row>
    <row r="173" spans="1:67">
      <c r="A173" s="172"/>
      <c r="B173" s="172"/>
      <c r="C173" s="172"/>
      <c r="D173" s="172"/>
      <c r="E173" s="900" t="s">
        <v>83</v>
      </c>
      <c r="F173" s="900"/>
      <c r="G173" s="202">
        <f t="shared" ref="G173:P173" si="38">SUM(G143:G172)</f>
        <v>349.1375820833008</v>
      </c>
      <c r="H173" s="202">
        <f t="shared" si="38"/>
        <v>380.78833875490761</v>
      </c>
      <c r="I173" s="202">
        <f>SUM(I143:I172)</f>
        <v>408.0361858951444</v>
      </c>
      <c r="J173" s="202">
        <f t="shared" si="38"/>
        <v>362.51592008750748</v>
      </c>
      <c r="K173" s="202">
        <f t="shared" si="38"/>
        <v>313.37035197554394</v>
      </c>
      <c r="L173" s="202">
        <f t="shared" si="38"/>
        <v>0</v>
      </c>
      <c r="M173" s="202">
        <f t="shared" si="38"/>
        <v>0</v>
      </c>
      <c r="N173" s="202">
        <f t="shared" si="38"/>
        <v>0</v>
      </c>
      <c r="O173" s="202">
        <f t="shared" si="38"/>
        <v>0</v>
      </c>
      <c r="P173" s="202">
        <f t="shared" si="38"/>
        <v>0</v>
      </c>
      <c r="Q173" s="182"/>
      <c r="R173" s="16"/>
      <c r="S173" s="16"/>
      <c r="T173" s="73"/>
      <c r="U173" s="17"/>
      <c r="V173" s="17"/>
      <c r="W173" s="17"/>
      <c r="X173" s="17"/>
      <c r="Y173" s="17"/>
      <c r="Z173" s="237"/>
      <c r="AA173" s="237"/>
      <c r="AB173" s="237"/>
      <c r="AC173" s="237"/>
      <c r="AD173" s="237"/>
      <c r="AE173" s="237"/>
      <c r="AF173" s="237"/>
      <c r="AG173" s="237"/>
      <c r="AH173" s="237"/>
      <c r="AI173" s="237"/>
      <c r="AJ173" s="237"/>
      <c r="AK173" s="237"/>
      <c r="AL173" s="237"/>
      <c r="AM173" s="237"/>
      <c r="AN173" s="237"/>
      <c r="AO173" s="237"/>
      <c r="AP173" s="237"/>
      <c r="AQ173" s="237"/>
      <c r="AR173" s="237"/>
      <c r="AS173" s="237"/>
      <c r="AT173" s="237"/>
      <c r="AU173" s="237"/>
      <c r="AV173" s="237"/>
      <c r="AW173" s="237"/>
      <c r="AX173" s="237"/>
      <c r="AY173" s="237"/>
      <c r="AZ173" s="237"/>
      <c r="BA173" s="237"/>
      <c r="BB173" s="237"/>
      <c r="BC173" s="237"/>
      <c r="BD173" s="237"/>
      <c r="BE173" s="237"/>
      <c r="BF173" s="237"/>
      <c r="BG173" s="237"/>
      <c r="BH173" s="237"/>
      <c r="BI173" s="237"/>
      <c r="BJ173" s="237"/>
      <c r="BK173" s="237"/>
      <c r="BL173" s="237"/>
      <c r="BM173" s="73"/>
      <c r="BN173" s="73"/>
      <c r="BO173" s="73"/>
    </row>
    <row r="174" spans="1:67" ht="21" customHeight="1">
      <c r="A174" s="20"/>
      <c r="B174" s="20"/>
      <c r="C174" s="20"/>
      <c r="D174" s="20"/>
      <c r="E174" s="20"/>
      <c r="F174" s="91"/>
      <c r="G174" s="202"/>
      <c r="H174" s="202"/>
      <c r="I174" s="202"/>
      <c r="J174" s="202"/>
      <c r="K174" s="202"/>
      <c r="L174" s="91"/>
      <c r="M174" s="91"/>
      <c r="N174" s="91"/>
      <c r="O174" s="91"/>
      <c r="P174" s="91"/>
      <c r="Q174" s="203">
        <f ca="1">SUM(OFFSET(G173,0,0,1,$R$7))</f>
        <v>1813.8483787964042</v>
      </c>
      <c r="R174" s="16"/>
      <c r="S174" s="16"/>
      <c r="T174" s="73"/>
      <c r="U174" s="17"/>
      <c r="V174" s="17"/>
      <c r="W174" s="17"/>
      <c r="X174" s="17"/>
      <c r="Y174" s="17"/>
      <c r="Z174" s="237"/>
      <c r="AA174" s="237"/>
      <c r="AB174" s="237"/>
      <c r="AC174" s="237"/>
      <c r="AD174" s="237"/>
      <c r="AE174" s="237"/>
      <c r="AF174" s="237"/>
      <c r="AG174" s="237"/>
      <c r="AH174" s="237"/>
      <c r="AI174" s="237"/>
      <c r="AJ174" s="237"/>
      <c r="AK174" s="237"/>
      <c r="AL174" s="237"/>
      <c r="AM174" s="237"/>
      <c r="AN174" s="237"/>
      <c r="AO174" s="237"/>
      <c r="AP174" s="237"/>
      <c r="AQ174" s="237"/>
      <c r="AR174" s="237"/>
      <c r="AS174" s="237"/>
      <c r="AT174" s="237"/>
      <c r="AU174" s="237"/>
      <c r="AV174" s="237"/>
      <c r="AW174" s="237"/>
      <c r="AX174" s="237"/>
      <c r="AY174" s="237"/>
      <c r="AZ174" s="237"/>
      <c r="BA174" s="237"/>
      <c r="BB174" s="237"/>
      <c r="BC174" s="237"/>
      <c r="BD174" s="237"/>
      <c r="BE174" s="237"/>
      <c r="BF174" s="237"/>
      <c r="BG174" s="237"/>
      <c r="BH174" s="237"/>
      <c r="BI174" s="237"/>
      <c r="BJ174" s="237"/>
      <c r="BK174" s="237"/>
      <c r="BL174" s="237"/>
      <c r="BM174" s="73"/>
      <c r="BN174" s="73"/>
      <c r="BO174" s="73"/>
    </row>
    <row r="175" spans="1:67" ht="15.2" customHeight="1">
      <c r="A175" s="114"/>
      <c r="B175" s="114"/>
      <c r="C175" s="114"/>
      <c r="D175" s="114"/>
      <c r="E175" s="905" t="str">
        <f>"Forecast Operating and Maintenance Expenditure ($m Real "&amp;$F$241&amp;")"</f>
        <v>Forecast Operating and Maintenance Expenditure ($m Real 2015)</v>
      </c>
      <c r="F175" s="905"/>
      <c r="G175" s="905"/>
      <c r="H175" s="191"/>
      <c r="I175" s="191"/>
      <c r="J175" s="117"/>
      <c r="K175" s="114"/>
      <c r="L175" s="114"/>
      <c r="M175" s="114"/>
      <c r="N175" s="114"/>
      <c r="O175" s="114"/>
      <c r="P175" s="114"/>
      <c r="Q175" s="114"/>
      <c r="R175" s="114"/>
      <c r="S175" s="114"/>
      <c r="T175" s="114"/>
      <c r="U175" s="17"/>
      <c r="V175" s="17"/>
      <c r="W175" s="17"/>
      <c r="X175" s="17"/>
      <c r="Y175" s="17"/>
      <c r="Z175" s="237"/>
      <c r="AA175" s="237"/>
      <c r="AB175" s="237"/>
      <c r="AC175" s="237"/>
      <c r="AD175" s="237"/>
      <c r="AE175" s="237"/>
      <c r="AF175" s="237"/>
      <c r="AG175" s="237"/>
      <c r="AH175" s="237"/>
      <c r="AI175" s="237"/>
      <c r="AJ175" s="237"/>
      <c r="AK175" s="237"/>
      <c r="AL175" s="237"/>
      <c r="AM175" s="237"/>
      <c r="AN175" s="237"/>
      <c r="AO175" s="237"/>
      <c r="AP175" s="237"/>
      <c r="AQ175" s="237"/>
      <c r="AR175" s="237"/>
      <c r="AS175" s="237"/>
      <c r="AT175" s="237"/>
      <c r="AU175" s="237"/>
      <c r="AV175" s="237"/>
      <c r="AW175" s="237"/>
      <c r="AX175" s="237"/>
      <c r="AY175" s="237"/>
      <c r="AZ175" s="237"/>
      <c r="BA175" s="237"/>
      <c r="BB175" s="237"/>
      <c r="BC175" s="237"/>
      <c r="BD175" s="237"/>
      <c r="BE175" s="237"/>
      <c r="BF175" s="237"/>
      <c r="BG175" s="237"/>
      <c r="BH175" s="237"/>
      <c r="BI175" s="237"/>
      <c r="BJ175" s="237"/>
      <c r="BK175" s="237"/>
      <c r="BL175" s="237"/>
      <c r="BM175" s="73"/>
      <c r="BN175" s="73"/>
      <c r="BO175" s="73"/>
    </row>
    <row r="176" spans="1:67">
      <c r="A176" s="172"/>
      <c r="B176" s="172"/>
      <c r="C176" s="172"/>
      <c r="D176" s="172"/>
      <c r="E176" s="59" t="str">
        <f>E40</f>
        <v>Year</v>
      </c>
      <c r="F176" s="17"/>
      <c r="G176" s="192">
        <f>G40</f>
        <v>2016</v>
      </c>
      <c r="H176" s="192" t="str">
        <f t="shared" ref="H176:P176" si="39">H40</f>
        <v>2017</v>
      </c>
      <c r="I176" s="192" t="str">
        <f t="shared" si="39"/>
        <v>2018</v>
      </c>
      <c r="J176" s="192" t="str">
        <f t="shared" si="39"/>
        <v>2019</v>
      </c>
      <c r="K176" s="192" t="str">
        <f t="shared" si="39"/>
        <v>2020</v>
      </c>
      <c r="L176" s="192" t="str">
        <f t="shared" si="39"/>
        <v>2021</v>
      </c>
      <c r="M176" s="192" t="str">
        <f t="shared" si="39"/>
        <v>2022</v>
      </c>
      <c r="N176" s="192" t="str">
        <f t="shared" si="39"/>
        <v>2023</v>
      </c>
      <c r="O176" s="192" t="str">
        <f t="shared" si="39"/>
        <v>2024</v>
      </c>
      <c r="P176" s="192" t="str">
        <f t="shared" si="39"/>
        <v>2025</v>
      </c>
      <c r="Q176" s="17"/>
      <c r="R176" s="20"/>
      <c r="S176" s="16"/>
      <c r="T176" s="73"/>
      <c r="U176" s="17"/>
      <c r="V176" s="17"/>
      <c r="W176" s="17"/>
      <c r="X176" s="17"/>
      <c r="Y176" s="17"/>
      <c r="Z176" s="237"/>
      <c r="AA176" s="237"/>
      <c r="AB176" s="237"/>
      <c r="AC176" s="237"/>
      <c r="AD176" s="237"/>
      <c r="AE176" s="237"/>
      <c r="AF176" s="237"/>
      <c r="AG176" s="237"/>
      <c r="AH176" s="237"/>
      <c r="AI176" s="237"/>
      <c r="AJ176" s="237"/>
      <c r="AK176" s="237"/>
      <c r="AL176" s="237"/>
      <c r="AM176" s="237"/>
      <c r="AN176" s="237"/>
      <c r="AO176" s="237"/>
      <c r="AP176" s="237"/>
      <c r="AQ176" s="237"/>
      <c r="AR176" s="237"/>
      <c r="AS176" s="237"/>
      <c r="AT176" s="237"/>
      <c r="AU176" s="237"/>
      <c r="AV176" s="237"/>
      <c r="AW176" s="237"/>
      <c r="AX176" s="237"/>
      <c r="AY176" s="237"/>
      <c r="AZ176" s="237"/>
      <c r="BA176" s="237"/>
      <c r="BB176" s="237"/>
      <c r="BC176" s="237"/>
      <c r="BD176" s="237"/>
      <c r="BE176" s="237"/>
      <c r="BF176" s="237"/>
      <c r="BG176" s="237"/>
      <c r="BH176" s="237"/>
      <c r="BI176" s="237"/>
      <c r="BJ176" s="237"/>
      <c r="BK176" s="237"/>
      <c r="BL176" s="237"/>
      <c r="BM176" s="73"/>
      <c r="BN176" s="73"/>
      <c r="BO176" s="73"/>
    </row>
    <row r="177" spans="1:67" ht="15" customHeight="1">
      <c r="A177" s="20"/>
      <c r="B177" s="20"/>
      <c r="C177" s="20"/>
      <c r="D177" s="20"/>
      <c r="E177" s="898" t="s">
        <v>603</v>
      </c>
      <c r="F177" s="899"/>
      <c r="G177" s="834">
        <v>225.54656368495981</v>
      </c>
      <c r="H177" s="834">
        <v>231.413243035379</v>
      </c>
      <c r="I177" s="868">
        <v>241.24251287505714</v>
      </c>
      <c r="J177" s="868">
        <v>243.75844048200338</v>
      </c>
      <c r="K177" s="868">
        <v>249.13780226531861</v>
      </c>
      <c r="L177" s="198"/>
      <c r="M177" s="198"/>
      <c r="N177" s="198"/>
      <c r="O177" s="198"/>
      <c r="P177" s="198"/>
      <c r="Q177" s="40"/>
      <c r="R177" s="40"/>
      <c r="S177" s="40"/>
      <c r="T177" s="40"/>
      <c r="U177" s="40"/>
      <c r="V177" s="40"/>
      <c r="W177" s="17"/>
      <c r="X177" s="17"/>
      <c r="Y177" s="17"/>
      <c r="Z177" s="237"/>
      <c r="AA177" s="237"/>
      <c r="AB177" s="237"/>
      <c r="AC177" s="237"/>
      <c r="AD177" s="237"/>
      <c r="AE177" s="237"/>
      <c r="AF177" s="237"/>
      <c r="AG177" s="237"/>
      <c r="AH177" s="237"/>
      <c r="AI177" s="237"/>
      <c r="AJ177" s="237"/>
      <c r="AK177" s="237"/>
      <c r="AL177" s="237"/>
      <c r="AM177" s="237"/>
      <c r="AN177" s="237"/>
      <c r="AO177" s="237"/>
      <c r="AP177" s="237"/>
      <c r="AQ177" s="237"/>
      <c r="AR177" s="237"/>
      <c r="AS177" s="237"/>
      <c r="AT177" s="237"/>
      <c r="AU177" s="237"/>
      <c r="AV177" s="237"/>
      <c r="AW177" s="237"/>
      <c r="AX177" s="237"/>
      <c r="AY177" s="237"/>
      <c r="AZ177" s="237"/>
      <c r="BA177" s="237"/>
      <c r="BB177" s="237"/>
      <c r="BC177" s="237"/>
      <c r="BD177" s="237"/>
      <c r="BE177" s="237"/>
      <c r="BF177" s="237"/>
      <c r="BG177" s="237"/>
      <c r="BH177" s="237"/>
      <c r="BI177" s="237"/>
      <c r="BJ177" s="237"/>
      <c r="BK177" s="237"/>
      <c r="BL177" s="237"/>
      <c r="BM177" s="73"/>
      <c r="BN177" s="73"/>
      <c r="BO177" s="73"/>
    </row>
    <row r="178" spans="1:67" ht="15" customHeight="1">
      <c r="A178" s="20"/>
      <c r="B178" s="20"/>
      <c r="C178" s="20"/>
      <c r="D178" s="20"/>
      <c r="E178" s="896"/>
      <c r="F178" s="897"/>
      <c r="G178" s="199"/>
      <c r="H178" s="200"/>
      <c r="I178" s="200"/>
      <c r="J178" s="200"/>
      <c r="K178" s="200"/>
      <c r="L178" s="200"/>
      <c r="M178" s="200"/>
      <c r="N178" s="200"/>
      <c r="O178" s="200"/>
      <c r="P178" s="200"/>
      <c r="Q178" s="17"/>
      <c r="R178" s="20"/>
      <c r="S178" s="16"/>
      <c r="T178" s="73"/>
      <c r="U178" s="17"/>
      <c r="V178" s="17"/>
      <c r="W178" s="17"/>
      <c r="X178" s="17"/>
      <c r="Y178" s="17"/>
      <c r="Z178" s="237"/>
      <c r="AA178" s="237"/>
      <c r="AB178" s="237"/>
      <c r="AC178" s="237"/>
      <c r="AD178" s="237"/>
      <c r="AE178" s="237"/>
      <c r="AF178" s="237"/>
      <c r="AG178" s="237"/>
      <c r="AH178" s="237"/>
      <c r="AI178" s="237"/>
      <c r="AJ178" s="237"/>
      <c r="AK178" s="237"/>
      <c r="AL178" s="237"/>
      <c r="AM178" s="237"/>
      <c r="AN178" s="237"/>
      <c r="AO178" s="237"/>
      <c r="AP178" s="237"/>
      <c r="AQ178" s="237"/>
      <c r="AR178" s="237"/>
      <c r="AS178" s="237"/>
      <c r="AT178" s="237"/>
      <c r="AU178" s="237"/>
      <c r="AV178" s="237"/>
      <c r="AW178" s="237"/>
      <c r="AX178" s="237"/>
      <c r="AY178" s="237"/>
      <c r="AZ178" s="237"/>
      <c r="BA178" s="237"/>
      <c r="BB178" s="237"/>
      <c r="BC178" s="237"/>
      <c r="BD178" s="237"/>
      <c r="BE178" s="237"/>
      <c r="BF178" s="237"/>
      <c r="BG178" s="237"/>
      <c r="BH178" s="237"/>
      <c r="BI178" s="237"/>
      <c r="BJ178" s="237"/>
      <c r="BK178" s="237"/>
      <c r="BL178" s="237"/>
      <c r="BM178" s="73"/>
      <c r="BN178" s="73"/>
      <c r="BO178" s="73"/>
    </row>
    <row r="179" spans="1:67" ht="15" customHeight="1">
      <c r="A179" s="604"/>
      <c r="B179" s="604"/>
      <c r="C179" s="604"/>
      <c r="D179" s="604"/>
      <c r="E179" s="828"/>
      <c r="F179" s="829"/>
      <c r="G179" s="829"/>
      <c r="H179" s="829"/>
      <c r="I179" s="829"/>
      <c r="J179" s="829"/>
      <c r="K179" s="829"/>
      <c r="L179" s="200"/>
      <c r="M179" s="200"/>
      <c r="N179" s="200"/>
      <c r="O179" s="200"/>
      <c r="P179" s="200"/>
      <c r="Q179" s="17"/>
      <c r="R179" s="604"/>
      <c r="S179" s="16"/>
      <c r="T179" s="73"/>
      <c r="U179" s="17"/>
      <c r="V179" s="17"/>
      <c r="W179" s="17"/>
      <c r="X179" s="17"/>
      <c r="Y179" s="17"/>
      <c r="Z179" s="237"/>
      <c r="AA179" s="237"/>
      <c r="AB179" s="237"/>
      <c r="AC179" s="237"/>
      <c r="AD179" s="237"/>
      <c r="AE179" s="237"/>
      <c r="AF179" s="237"/>
      <c r="AG179" s="237"/>
      <c r="AH179" s="237"/>
      <c r="AI179" s="237"/>
      <c r="AJ179" s="237"/>
      <c r="AK179" s="237"/>
      <c r="AL179" s="237"/>
      <c r="AM179" s="237"/>
      <c r="AN179" s="237"/>
      <c r="AO179" s="237"/>
      <c r="AP179" s="237"/>
      <c r="AQ179" s="237"/>
      <c r="AR179" s="237"/>
      <c r="AS179" s="237"/>
      <c r="AT179" s="237"/>
      <c r="AU179" s="237"/>
      <c r="AV179" s="237"/>
      <c r="AW179" s="237"/>
      <c r="AX179" s="237"/>
      <c r="AY179" s="237"/>
      <c r="AZ179" s="237"/>
      <c r="BA179" s="237"/>
      <c r="BB179" s="237"/>
      <c r="BC179" s="237"/>
      <c r="BD179" s="237"/>
      <c r="BE179" s="237"/>
      <c r="BF179" s="237"/>
      <c r="BG179" s="237"/>
      <c r="BH179" s="237"/>
      <c r="BI179" s="237"/>
      <c r="BJ179" s="237"/>
      <c r="BK179" s="237"/>
      <c r="BL179" s="237"/>
      <c r="BM179" s="73"/>
      <c r="BN179" s="73"/>
      <c r="BO179" s="73"/>
    </row>
    <row r="180" spans="1:67" ht="15" customHeight="1">
      <c r="A180" s="604"/>
      <c r="B180" s="604"/>
      <c r="C180" s="604"/>
      <c r="D180" s="604"/>
      <c r="E180" s="896"/>
      <c r="F180" s="897"/>
      <c r="G180" s="199"/>
      <c r="H180" s="200"/>
      <c r="I180" s="200"/>
      <c r="J180" s="200"/>
      <c r="K180" s="200"/>
      <c r="L180" s="200"/>
      <c r="M180" s="200"/>
      <c r="N180" s="200"/>
      <c r="O180" s="200"/>
      <c r="P180" s="200"/>
      <c r="Q180" s="17"/>
      <c r="R180" s="604"/>
      <c r="S180" s="16"/>
      <c r="T180" s="73"/>
      <c r="U180" s="17"/>
      <c r="V180" s="17"/>
      <c r="W180" s="17"/>
      <c r="X180" s="17"/>
      <c r="Y180" s="17"/>
      <c r="Z180" s="237"/>
      <c r="AA180" s="237"/>
      <c r="AB180" s="237"/>
      <c r="AC180" s="237"/>
      <c r="AD180" s="237"/>
      <c r="AE180" s="237"/>
      <c r="AF180" s="237"/>
      <c r="AG180" s="237"/>
      <c r="AH180" s="237"/>
      <c r="AI180" s="237"/>
      <c r="AJ180" s="237"/>
      <c r="AK180" s="237"/>
      <c r="AL180" s="237"/>
      <c r="AM180" s="237"/>
      <c r="AN180" s="237"/>
      <c r="AO180" s="237"/>
      <c r="AP180" s="237"/>
      <c r="AQ180" s="237"/>
      <c r="AR180" s="237"/>
      <c r="AS180" s="237"/>
      <c r="AT180" s="237"/>
      <c r="AU180" s="237"/>
      <c r="AV180" s="237"/>
      <c r="AW180" s="237"/>
      <c r="AX180" s="237"/>
      <c r="AY180" s="237"/>
      <c r="AZ180" s="237"/>
      <c r="BA180" s="237"/>
      <c r="BB180" s="237"/>
      <c r="BC180" s="237"/>
      <c r="BD180" s="237"/>
      <c r="BE180" s="237"/>
      <c r="BF180" s="237"/>
      <c r="BG180" s="237"/>
      <c r="BH180" s="237"/>
      <c r="BI180" s="237"/>
      <c r="BJ180" s="237"/>
      <c r="BK180" s="237"/>
      <c r="BL180" s="237"/>
      <c r="BM180" s="73"/>
      <c r="BN180" s="73"/>
      <c r="BO180" s="73"/>
    </row>
    <row r="181" spans="1:67" ht="15" customHeight="1">
      <c r="A181" s="604"/>
      <c r="B181" s="604"/>
      <c r="C181" s="604"/>
      <c r="D181" s="604"/>
      <c r="E181" s="751"/>
      <c r="F181" s="752"/>
      <c r="G181" s="199"/>
      <c r="H181" s="200"/>
      <c r="I181" s="200"/>
      <c r="J181" s="200"/>
      <c r="K181" s="200"/>
      <c r="L181" s="200"/>
      <c r="M181" s="200"/>
      <c r="N181" s="200"/>
      <c r="O181" s="200"/>
      <c r="P181" s="200"/>
      <c r="Q181" s="17"/>
      <c r="R181" s="797"/>
      <c r="S181" s="797"/>
      <c r="T181" s="797"/>
      <c r="U181" s="797"/>
      <c r="V181" s="797"/>
      <c r="W181" s="17"/>
      <c r="X181" s="17"/>
      <c r="Y181" s="17"/>
      <c r="Z181" s="237"/>
      <c r="AA181" s="237"/>
      <c r="AB181" s="237"/>
      <c r="AC181" s="237"/>
      <c r="AD181" s="237"/>
      <c r="AE181" s="237"/>
      <c r="AF181" s="237"/>
      <c r="AG181" s="237"/>
      <c r="AH181" s="237"/>
      <c r="AI181" s="237"/>
      <c r="AJ181" s="237"/>
      <c r="AK181" s="237"/>
      <c r="AL181" s="237"/>
      <c r="AM181" s="237"/>
      <c r="AN181" s="237"/>
      <c r="AO181" s="237"/>
      <c r="AP181" s="237"/>
      <c r="AQ181" s="237"/>
      <c r="AR181" s="237"/>
      <c r="AS181" s="237"/>
      <c r="AT181" s="237"/>
      <c r="AU181" s="237"/>
      <c r="AV181" s="237"/>
      <c r="AW181" s="237"/>
      <c r="AX181" s="237"/>
      <c r="AY181" s="237"/>
      <c r="AZ181" s="237"/>
      <c r="BA181" s="237"/>
      <c r="BB181" s="237"/>
      <c r="BC181" s="237"/>
      <c r="BD181" s="237"/>
      <c r="BE181" s="237"/>
      <c r="BF181" s="237"/>
      <c r="BG181" s="237"/>
      <c r="BH181" s="237"/>
      <c r="BI181" s="237"/>
      <c r="BJ181" s="237"/>
      <c r="BK181" s="237"/>
      <c r="BL181" s="237"/>
      <c r="BM181" s="73"/>
      <c r="BN181" s="73"/>
      <c r="BO181" s="73"/>
    </row>
    <row r="182" spans="1:67" ht="15" customHeight="1">
      <c r="A182" s="20"/>
      <c r="B182" s="20"/>
      <c r="C182" s="20"/>
      <c r="D182" s="20"/>
      <c r="E182" s="751"/>
      <c r="F182" s="752"/>
      <c r="G182" s="201"/>
      <c r="H182" s="201"/>
      <c r="I182" s="201"/>
      <c r="J182" s="201"/>
      <c r="K182" s="201"/>
      <c r="L182" s="201"/>
      <c r="M182" s="201"/>
      <c r="N182" s="201"/>
      <c r="O182" s="201"/>
      <c r="P182" s="201"/>
      <c r="Q182" s="17"/>
      <c r="R182" s="20"/>
      <c r="S182" s="16"/>
      <c r="T182" s="73"/>
      <c r="U182" s="17"/>
      <c r="V182" s="17"/>
      <c r="W182" s="17"/>
      <c r="X182" s="17"/>
      <c r="Y182" s="17"/>
      <c r="Z182" s="237"/>
      <c r="AA182" s="237"/>
      <c r="AB182" s="237"/>
      <c r="AC182" s="237"/>
      <c r="AD182" s="237"/>
      <c r="AE182" s="237"/>
      <c r="AF182" s="237"/>
      <c r="AG182" s="237"/>
      <c r="AH182" s="237"/>
      <c r="AI182" s="237"/>
      <c r="AJ182" s="237"/>
      <c r="AK182" s="237"/>
      <c r="AL182" s="237"/>
      <c r="AM182" s="237"/>
      <c r="AN182" s="237"/>
      <c r="AO182" s="237"/>
      <c r="AP182" s="237"/>
      <c r="AQ182" s="237"/>
      <c r="AR182" s="237"/>
      <c r="AS182" s="237"/>
      <c r="AT182" s="237"/>
      <c r="AU182" s="237"/>
      <c r="AV182" s="237"/>
      <c r="AW182" s="237"/>
      <c r="AX182" s="237"/>
      <c r="AY182" s="237"/>
      <c r="AZ182" s="237"/>
      <c r="BA182" s="237"/>
      <c r="BB182" s="237"/>
      <c r="BC182" s="237"/>
      <c r="BD182" s="237"/>
      <c r="BE182" s="237"/>
      <c r="BF182" s="237"/>
      <c r="BG182" s="237"/>
      <c r="BH182" s="237"/>
      <c r="BI182" s="237"/>
      <c r="BJ182" s="237"/>
      <c r="BK182" s="237"/>
      <c r="BL182" s="237"/>
      <c r="BM182" s="73"/>
      <c r="BN182" s="73"/>
      <c r="BO182" s="73"/>
    </row>
    <row r="183" spans="1:67" ht="15" customHeight="1">
      <c r="A183" s="604"/>
      <c r="B183" s="604"/>
      <c r="C183" s="604"/>
      <c r="D183" s="604"/>
      <c r="E183" s="902"/>
      <c r="F183" s="903"/>
      <c r="G183" s="201"/>
      <c r="H183" s="201"/>
      <c r="I183" s="201"/>
      <c r="J183" s="201"/>
      <c r="K183" s="201"/>
      <c r="L183" s="201"/>
      <c r="M183" s="201"/>
      <c r="N183" s="201"/>
      <c r="O183" s="201"/>
      <c r="P183" s="201"/>
      <c r="Q183" s="17"/>
      <c r="R183" s="604"/>
      <c r="S183" s="16"/>
      <c r="T183" s="73"/>
      <c r="U183" s="17"/>
      <c r="V183" s="17"/>
      <c r="W183" s="17"/>
      <c r="X183" s="17"/>
      <c r="Y183" s="17"/>
      <c r="Z183" s="237"/>
      <c r="AA183" s="237"/>
      <c r="AB183" s="237"/>
      <c r="AC183" s="237"/>
      <c r="AD183" s="237"/>
      <c r="AE183" s="237"/>
      <c r="AF183" s="237"/>
      <c r="AG183" s="237"/>
      <c r="AH183" s="237"/>
      <c r="AI183" s="237"/>
      <c r="AJ183" s="237"/>
      <c r="AK183" s="237"/>
      <c r="AL183" s="237"/>
      <c r="AM183" s="237"/>
      <c r="AN183" s="237"/>
      <c r="AO183" s="237"/>
      <c r="AP183" s="237"/>
      <c r="AQ183" s="237"/>
      <c r="AR183" s="237"/>
      <c r="AS183" s="237"/>
      <c r="AT183" s="237"/>
      <c r="AU183" s="237"/>
      <c r="AV183" s="237"/>
      <c r="AW183" s="237"/>
      <c r="AX183" s="237"/>
      <c r="AY183" s="237"/>
      <c r="AZ183" s="237"/>
      <c r="BA183" s="237"/>
      <c r="BB183" s="237"/>
      <c r="BC183" s="237"/>
      <c r="BD183" s="237"/>
      <c r="BE183" s="237"/>
      <c r="BF183" s="237"/>
      <c r="BG183" s="237"/>
      <c r="BH183" s="237"/>
      <c r="BI183" s="237"/>
      <c r="BJ183" s="237"/>
      <c r="BK183" s="237"/>
      <c r="BL183" s="237"/>
      <c r="BM183" s="73"/>
      <c r="BN183" s="73"/>
      <c r="BO183" s="73"/>
    </row>
    <row r="184" spans="1:67" ht="15" customHeight="1">
      <c r="A184" s="604"/>
      <c r="B184" s="604"/>
      <c r="C184" s="604"/>
      <c r="D184" s="604"/>
      <c r="E184" s="902"/>
      <c r="F184" s="903"/>
      <c r="G184" s="656"/>
      <c r="H184" s="656"/>
      <c r="I184" s="656"/>
      <c r="J184" s="656"/>
      <c r="K184" s="656"/>
      <c r="L184" s="656"/>
      <c r="M184" s="656"/>
      <c r="N184" s="656"/>
      <c r="O184" s="656"/>
      <c r="P184" s="656"/>
      <c r="Q184" s="17"/>
      <c r="R184" s="604"/>
      <c r="S184" s="16"/>
      <c r="T184" s="73"/>
      <c r="U184" s="17"/>
      <c r="V184" s="17"/>
      <c r="W184" s="17"/>
      <c r="X184" s="17"/>
      <c r="Y184" s="17"/>
      <c r="Z184" s="237"/>
      <c r="AA184" s="237"/>
      <c r="AB184" s="237"/>
      <c r="AC184" s="237"/>
      <c r="AD184" s="237"/>
      <c r="AE184" s="237"/>
      <c r="AF184" s="237"/>
      <c r="AG184" s="237"/>
      <c r="AH184" s="237"/>
      <c r="AI184" s="237"/>
      <c r="AJ184" s="237"/>
      <c r="AK184" s="237"/>
      <c r="AL184" s="237"/>
      <c r="AM184" s="237"/>
      <c r="AN184" s="237"/>
      <c r="AO184" s="237"/>
      <c r="AP184" s="237"/>
      <c r="AQ184" s="237"/>
      <c r="AR184" s="237"/>
      <c r="AS184" s="237"/>
      <c r="AT184" s="237"/>
      <c r="AU184" s="237"/>
      <c r="AV184" s="237"/>
      <c r="AW184" s="237"/>
      <c r="AX184" s="237"/>
      <c r="AY184" s="237"/>
      <c r="AZ184" s="237"/>
      <c r="BA184" s="237"/>
      <c r="BB184" s="237"/>
      <c r="BC184" s="237"/>
      <c r="BD184" s="237"/>
      <c r="BE184" s="237"/>
      <c r="BF184" s="237"/>
      <c r="BG184" s="237"/>
      <c r="BH184" s="237"/>
      <c r="BI184" s="237"/>
      <c r="BJ184" s="237"/>
      <c r="BK184" s="237"/>
      <c r="BL184" s="237"/>
      <c r="BM184" s="73"/>
      <c r="BN184" s="73"/>
      <c r="BO184" s="73"/>
    </row>
    <row r="185" spans="1:67" ht="15" customHeight="1">
      <c r="A185" s="20"/>
      <c r="B185" s="20"/>
      <c r="C185" s="20"/>
      <c r="D185" s="20"/>
      <c r="E185" s="916"/>
      <c r="F185" s="917"/>
      <c r="G185" s="656"/>
      <c r="H185" s="656"/>
      <c r="I185" s="656"/>
      <c r="J185" s="656"/>
      <c r="K185" s="656"/>
      <c r="L185" s="657"/>
      <c r="M185" s="657"/>
      <c r="N185" s="657"/>
      <c r="O185" s="657"/>
      <c r="P185" s="657"/>
      <c r="Q185" s="17"/>
      <c r="R185" s="20"/>
      <c r="S185" s="16"/>
      <c r="T185" s="73"/>
      <c r="U185" s="17"/>
      <c r="V185" s="17"/>
      <c r="W185" s="17"/>
      <c r="X185" s="17"/>
      <c r="Y185" s="17"/>
      <c r="Z185" s="237"/>
      <c r="AA185" s="237"/>
      <c r="AB185" s="237"/>
      <c r="AC185" s="237"/>
      <c r="AD185" s="237"/>
      <c r="AE185" s="237"/>
      <c r="AF185" s="237"/>
      <c r="AG185" s="237"/>
      <c r="AH185" s="237"/>
      <c r="AI185" s="237"/>
      <c r="AJ185" s="237"/>
      <c r="AK185" s="237"/>
      <c r="AL185" s="237"/>
      <c r="AM185" s="237"/>
      <c r="AN185" s="237"/>
      <c r="AO185" s="237"/>
      <c r="AP185" s="237"/>
      <c r="AQ185" s="237"/>
      <c r="AR185" s="237"/>
      <c r="AS185" s="237"/>
      <c r="AT185" s="237"/>
      <c r="AU185" s="237"/>
      <c r="AV185" s="237"/>
      <c r="AW185" s="237"/>
      <c r="AX185" s="237"/>
      <c r="AY185" s="237"/>
      <c r="AZ185" s="237"/>
      <c r="BA185" s="237"/>
      <c r="BB185" s="237"/>
      <c r="BC185" s="237"/>
      <c r="BD185" s="237"/>
      <c r="BE185" s="237"/>
      <c r="BF185" s="237"/>
      <c r="BG185" s="237"/>
      <c r="BH185" s="237"/>
      <c r="BI185" s="237"/>
      <c r="BJ185" s="237"/>
      <c r="BK185" s="237"/>
      <c r="BL185" s="237"/>
      <c r="BM185" s="73"/>
      <c r="BN185" s="73"/>
      <c r="BO185" s="73"/>
    </row>
    <row r="186" spans="1:67" ht="15" customHeight="1">
      <c r="A186" s="20"/>
      <c r="B186" s="20"/>
      <c r="C186" s="20"/>
      <c r="D186" s="20"/>
      <c r="E186" s="921" t="s">
        <v>99</v>
      </c>
      <c r="F186" s="922"/>
      <c r="G186" s="229">
        <f>(Drc*Dv*Assets!G475)/Assets!G7</f>
        <v>1.6620102906657084</v>
      </c>
      <c r="H186" s="229">
        <f>IF(COUNT($G186:G186)&gt;='PTRM input'!$R$7,0,(Drc*Dv*Assets!H475)/Assets!H7)</f>
        <v>1.7487104318024813</v>
      </c>
      <c r="I186" s="229">
        <f>IF(COUNT($G186:H186)&gt;='PTRM input'!$R$7,0,(Drc*Dv*Assets!I475)/Assets!I7)</f>
        <v>1.8561621440386074</v>
      </c>
      <c r="J186" s="229">
        <f>IF(COUNT($G186:I186)&gt;='PTRM input'!$R$7,0,(Drc*Dv*Assets!J475)/Assets!J7)</f>
        <v>1.9708712153443861</v>
      </c>
      <c r="K186" s="229">
        <f>IF(COUNT($G186:J186)&gt;='PTRM input'!$R$7,0,(Drc*Dv*Assets!K475)/Assets!K7)</f>
        <v>2.0533485261705708</v>
      </c>
      <c r="L186" s="229">
        <f>IF(COUNT($G186:K186)&gt;='PTRM input'!$R$7,0,(Drc*Dv*Assets!L475)/Assets!L7)</f>
        <v>0</v>
      </c>
      <c r="M186" s="229">
        <f>IF(COUNT($G186:L186)&gt;='PTRM input'!$R$7,0,(Drc*Dv*Assets!M475)/Assets!M7)</f>
        <v>0</v>
      </c>
      <c r="N186" s="229">
        <f>IF(COUNT($G186:M186)&gt;='PTRM input'!$R$7,0,(Drc*Dv*Assets!N475)/Assets!N7)</f>
        <v>0</v>
      </c>
      <c r="O186" s="229">
        <f>IF(COUNT($G186:N186)&gt;='PTRM input'!$R$7,0,(Drc*Dv*Assets!O475)/Assets!O7)</f>
        <v>0</v>
      </c>
      <c r="P186" s="229">
        <f>IF(COUNT($G186:O186)&gt;='PTRM input'!$R$7,0,(Drc*Dv*Assets!P475)/Assets!P7)</f>
        <v>0</v>
      </c>
      <c r="Q186" s="17"/>
      <c r="R186" s="20"/>
      <c r="S186" s="16"/>
      <c r="T186" s="73"/>
      <c r="U186" s="17"/>
      <c r="V186" s="17"/>
      <c r="W186" s="17"/>
      <c r="X186" s="17"/>
      <c r="Y186" s="17"/>
      <c r="Z186" s="237"/>
      <c r="AA186" s="237"/>
      <c r="AB186" s="237"/>
      <c r="AC186" s="237"/>
      <c r="AD186" s="237"/>
      <c r="AE186" s="237"/>
      <c r="AF186" s="237"/>
      <c r="AG186" s="237"/>
      <c r="AH186" s="237"/>
      <c r="AI186" s="237"/>
      <c r="AJ186" s="237"/>
      <c r="AK186" s="237"/>
      <c r="AL186" s="237"/>
      <c r="AM186" s="237"/>
      <c r="AN186" s="237"/>
      <c r="AO186" s="237"/>
      <c r="AP186" s="237"/>
      <c r="AQ186" s="237"/>
      <c r="AR186" s="237"/>
      <c r="AS186" s="237"/>
      <c r="AT186" s="237"/>
      <c r="AU186" s="237"/>
      <c r="AV186" s="237"/>
      <c r="AW186" s="237"/>
      <c r="AX186" s="237"/>
      <c r="AY186" s="237"/>
      <c r="AZ186" s="237"/>
      <c r="BA186" s="237"/>
      <c r="BB186" s="237"/>
      <c r="BC186" s="237"/>
      <c r="BD186" s="237"/>
      <c r="BE186" s="237"/>
      <c r="BF186" s="237"/>
      <c r="BG186" s="237"/>
      <c r="BH186" s="237"/>
      <c r="BI186" s="237"/>
      <c r="BJ186" s="237"/>
      <c r="BK186" s="237"/>
      <c r="BL186" s="237"/>
      <c r="BM186" s="73"/>
      <c r="BN186" s="73"/>
      <c r="BO186" s="73"/>
    </row>
    <row r="187" spans="1:67" ht="15" customHeight="1">
      <c r="A187" s="172"/>
      <c r="B187" s="172"/>
      <c r="C187" s="172"/>
      <c r="D187" s="172"/>
      <c r="E187" s="900" t="s">
        <v>83</v>
      </c>
      <c r="F187" s="900"/>
      <c r="G187" s="202">
        <f t="shared" ref="G187:P187" si="40">SUM(G177:G186)</f>
        <v>227.20857397562551</v>
      </c>
      <c r="H187" s="202">
        <f t="shared" si="40"/>
        <v>233.16195346718149</v>
      </c>
      <c r="I187" s="202">
        <f t="shared" si="40"/>
        <v>243.09867501909577</v>
      </c>
      <c r="J187" s="202">
        <f t="shared" si="40"/>
        <v>245.72931169734775</v>
      </c>
      <c r="K187" s="202">
        <f t="shared" si="40"/>
        <v>251.19115079148918</v>
      </c>
      <c r="L187" s="202">
        <f t="shared" si="40"/>
        <v>0</v>
      </c>
      <c r="M187" s="202">
        <f t="shared" si="40"/>
        <v>0</v>
      </c>
      <c r="N187" s="202">
        <f t="shared" si="40"/>
        <v>0</v>
      </c>
      <c r="O187" s="202">
        <f t="shared" si="40"/>
        <v>0</v>
      </c>
      <c r="P187" s="202">
        <f t="shared" si="40"/>
        <v>0</v>
      </c>
      <c r="Q187" s="17"/>
      <c r="R187" s="20"/>
      <c r="S187" s="16"/>
      <c r="T187" s="73"/>
      <c r="U187" s="17"/>
      <c r="V187" s="17"/>
      <c r="W187" s="17"/>
      <c r="X187" s="17"/>
      <c r="Y187" s="17"/>
      <c r="Z187" s="237"/>
      <c r="AA187" s="237"/>
      <c r="AB187" s="237"/>
      <c r="AC187" s="237"/>
      <c r="AD187" s="237"/>
      <c r="AE187" s="237"/>
      <c r="AF187" s="237"/>
      <c r="AG187" s="237"/>
      <c r="AH187" s="237"/>
      <c r="AI187" s="237"/>
      <c r="AJ187" s="237"/>
      <c r="AK187" s="237"/>
      <c r="AL187" s="237"/>
      <c r="AM187" s="237"/>
      <c r="AN187" s="237"/>
      <c r="AO187" s="237"/>
      <c r="AP187" s="237"/>
      <c r="AQ187" s="237"/>
      <c r="AR187" s="237"/>
      <c r="AS187" s="237"/>
      <c r="AT187" s="237"/>
      <c r="AU187" s="237"/>
      <c r="AV187" s="237"/>
      <c r="AW187" s="237"/>
      <c r="AX187" s="237"/>
      <c r="AY187" s="237"/>
      <c r="AZ187" s="237"/>
      <c r="BA187" s="237"/>
      <c r="BB187" s="237"/>
      <c r="BC187" s="237"/>
      <c r="BD187" s="237"/>
      <c r="BE187" s="237"/>
      <c r="BF187" s="237"/>
      <c r="BG187" s="237"/>
      <c r="BH187" s="237"/>
      <c r="BI187" s="237"/>
      <c r="BJ187" s="237"/>
      <c r="BK187" s="237"/>
      <c r="BL187" s="237"/>
      <c r="BM187" s="73"/>
      <c r="BN187" s="73"/>
      <c r="BO187" s="73"/>
    </row>
    <row r="188" spans="1:67" s="86" customFormat="1" ht="21" customHeight="1">
      <c r="A188" s="20"/>
      <c r="B188" s="20"/>
      <c r="C188" s="20"/>
      <c r="D188" s="20"/>
      <c r="E188" s="172"/>
      <c r="F188" s="23"/>
      <c r="G188" s="173"/>
      <c r="H188" s="173"/>
      <c r="I188" s="173"/>
      <c r="J188" s="173"/>
      <c r="K188" s="173"/>
      <c r="L188" s="173"/>
      <c r="M188" s="173"/>
      <c r="N188" s="173"/>
      <c r="O188" s="173"/>
      <c r="P188" s="173"/>
      <c r="Q188" s="203">
        <f ca="1">SUM(OFFSET(G187,0,0,1,$R$7))</f>
        <v>1200.3896649507396</v>
      </c>
      <c r="R188" s="172"/>
      <c r="S188" s="21"/>
      <c r="T188" s="174"/>
      <c r="Z188" s="354"/>
      <c r="AA188" s="354"/>
      <c r="AB188" s="354"/>
      <c r="AC188" s="354"/>
      <c r="AD188" s="354"/>
      <c r="AE188" s="354"/>
      <c r="AF188" s="354"/>
      <c r="AG188" s="354"/>
      <c r="AH188" s="354"/>
      <c r="AI188" s="354"/>
      <c r="AJ188" s="354"/>
      <c r="AK188" s="354"/>
      <c r="AL188" s="354"/>
      <c r="AM188" s="354"/>
      <c r="AN188" s="354"/>
      <c r="AO188" s="354"/>
      <c r="AP188" s="354"/>
      <c r="AQ188" s="354"/>
      <c r="AR188" s="354"/>
      <c r="AS188" s="354"/>
      <c r="AT188" s="354"/>
      <c r="AU188" s="354"/>
      <c r="AV188" s="354"/>
      <c r="AW188" s="354"/>
      <c r="AX188" s="354"/>
      <c r="AY188" s="354"/>
      <c r="AZ188" s="354"/>
      <c r="BA188" s="354"/>
      <c r="BB188" s="354"/>
      <c r="BC188" s="354"/>
      <c r="BD188" s="354"/>
      <c r="BE188" s="354"/>
      <c r="BF188" s="354"/>
      <c r="BG188" s="354"/>
      <c r="BH188" s="354"/>
      <c r="BI188" s="354"/>
      <c r="BJ188" s="354"/>
      <c r="BK188" s="354"/>
      <c r="BL188" s="354"/>
      <c r="BM188" s="73"/>
      <c r="BN188" s="73"/>
      <c r="BO188" s="73"/>
    </row>
    <row r="189" spans="1:67" ht="15.2" customHeight="1">
      <c r="A189" s="114"/>
      <c r="B189" s="114"/>
      <c r="C189" s="114"/>
      <c r="D189" s="114"/>
      <c r="E189" s="914" t="str">
        <f>"Revenue Adjustments ($m Real "&amp;$F$241&amp;")"</f>
        <v>Revenue Adjustments ($m Real 2015)</v>
      </c>
      <c r="F189" s="914"/>
      <c r="G189" s="914"/>
      <c r="H189" s="668"/>
      <c r="I189" s="411"/>
      <c r="J189" s="117"/>
      <c r="K189" s="114"/>
      <c r="L189" s="114"/>
      <c r="M189" s="114"/>
      <c r="N189" s="114"/>
      <c r="O189" s="114"/>
      <c r="P189" s="114"/>
      <c r="Q189" s="114"/>
      <c r="R189" s="114"/>
      <c r="S189" s="114"/>
      <c r="T189" s="114"/>
      <c r="U189" s="17"/>
      <c r="V189" s="17"/>
      <c r="W189" s="17"/>
      <c r="X189" s="17"/>
      <c r="Y189" s="17"/>
      <c r="Z189" s="237"/>
      <c r="AA189" s="237"/>
      <c r="AB189" s="237"/>
      <c r="AC189" s="237"/>
      <c r="AD189" s="237"/>
      <c r="AE189" s="237"/>
      <c r="AF189" s="237"/>
      <c r="AG189" s="237"/>
      <c r="AH189" s="237"/>
      <c r="AI189" s="237"/>
      <c r="AJ189" s="237"/>
      <c r="AK189" s="237"/>
      <c r="AL189" s="237"/>
      <c r="AM189" s="237"/>
      <c r="AN189" s="237"/>
      <c r="AO189" s="237"/>
      <c r="AP189" s="237"/>
      <c r="AQ189" s="237"/>
      <c r="AR189" s="237"/>
      <c r="AS189" s="237"/>
      <c r="AT189" s="237"/>
      <c r="AU189" s="237"/>
      <c r="AV189" s="237"/>
      <c r="AW189" s="237"/>
      <c r="AX189" s="237"/>
      <c r="AY189" s="237"/>
      <c r="AZ189" s="237"/>
      <c r="BA189" s="237"/>
      <c r="BB189" s="237"/>
      <c r="BC189" s="237"/>
      <c r="BD189" s="237"/>
      <c r="BE189" s="237"/>
      <c r="BF189" s="237"/>
      <c r="BG189" s="237"/>
      <c r="BH189" s="237"/>
      <c r="BI189" s="237"/>
      <c r="BJ189" s="237"/>
      <c r="BK189" s="237"/>
      <c r="BL189" s="237"/>
      <c r="BM189" s="73"/>
      <c r="BN189" s="73"/>
      <c r="BO189" s="73"/>
    </row>
    <row r="190" spans="1:67">
      <c r="A190" s="172"/>
      <c r="B190" s="172"/>
      <c r="C190" s="172"/>
      <c r="D190" s="172"/>
      <c r="E190" s="59" t="str">
        <f>E40</f>
        <v>Year</v>
      </c>
      <c r="F190" s="17"/>
      <c r="G190" s="192">
        <f t="shared" ref="G190:P190" si="41">G40</f>
        <v>2016</v>
      </c>
      <c r="H190" s="192" t="str">
        <f t="shared" si="41"/>
        <v>2017</v>
      </c>
      <c r="I190" s="192" t="str">
        <f t="shared" si="41"/>
        <v>2018</v>
      </c>
      <c r="J190" s="192" t="str">
        <f t="shared" si="41"/>
        <v>2019</v>
      </c>
      <c r="K190" s="192" t="str">
        <f t="shared" si="41"/>
        <v>2020</v>
      </c>
      <c r="L190" s="192" t="str">
        <f t="shared" si="41"/>
        <v>2021</v>
      </c>
      <c r="M190" s="192" t="str">
        <f t="shared" si="41"/>
        <v>2022</v>
      </c>
      <c r="N190" s="192" t="str">
        <f t="shared" si="41"/>
        <v>2023</v>
      </c>
      <c r="O190" s="192" t="str">
        <f t="shared" si="41"/>
        <v>2024</v>
      </c>
      <c r="P190" s="192" t="str">
        <f t="shared" si="41"/>
        <v>2025</v>
      </c>
      <c r="Q190" s="17"/>
      <c r="R190" s="26" t="s">
        <v>364</v>
      </c>
      <c r="S190" s="631" t="s">
        <v>365</v>
      </c>
      <c r="T190" s="73"/>
      <c r="U190" s="17"/>
      <c r="V190" s="17"/>
      <c r="W190" s="17"/>
      <c r="X190" s="17"/>
      <c r="Y190" s="17"/>
      <c r="Z190" s="237"/>
      <c r="AA190" s="237"/>
      <c r="AB190" s="237"/>
      <c r="AC190" s="237"/>
      <c r="AD190" s="237"/>
      <c r="AE190" s="237"/>
      <c r="AF190" s="237"/>
      <c r="AG190" s="237"/>
      <c r="AH190" s="237"/>
      <c r="AI190" s="237"/>
      <c r="AJ190" s="237"/>
      <c r="AK190" s="237"/>
      <c r="AL190" s="237"/>
      <c r="AM190" s="237"/>
      <c r="AN190" s="237"/>
      <c r="AO190" s="237"/>
      <c r="AP190" s="237"/>
      <c r="AQ190" s="237"/>
      <c r="AR190" s="237"/>
      <c r="AS190" s="237"/>
      <c r="AT190" s="237"/>
      <c r="AU190" s="237"/>
      <c r="AV190" s="237"/>
      <c r="AW190" s="237"/>
      <c r="AX190" s="237"/>
      <c r="AY190" s="237"/>
      <c r="AZ190" s="237"/>
      <c r="BA190" s="237"/>
      <c r="BB190" s="237"/>
      <c r="BC190" s="237"/>
      <c r="BD190" s="237"/>
      <c r="BE190" s="237"/>
      <c r="BF190" s="237"/>
      <c r="BG190" s="237"/>
      <c r="BH190" s="237"/>
      <c r="BI190" s="237"/>
      <c r="BJ190" s="237"/>
      <c r="BK190" s="237"/>
      <c r="BL190" s="237"/>
      <c r="BM190" s="73"/>
      <c r="BN190" s="73"/>
      <c r="BO190" s="73"/>
    </row>
    <row r="191" spans="1:67" ht="15" customHeight="1">
      <c r="A191" s="410"/>
      <c r="B191" s="234"/>
      <c r="C191" s="234"/>
      <c r="D191" s="410"/>
      <c r="E191" s="918" t="s">
        <v>440</v>
      </c>
      <c r="F191" s="919"/>
      <c r="G191" s="800">
        <v>12.556964484897975</v>
      </c>
      <c r="H191" s="800">
        <v>-3.2189545204865624</v>
      </c>
      <c r="I191" s="800">
        <v>2.5296341417711403</v>
      </c>
      <c r="J191" s="800">
        <v>9.8643929669775048</v>
      </c>
      <c r="K191" s="830">
        <v>0</v>
      </c>
      <c r="L191" s="198"/>
      <c r="M191" s="198"/>
      <c r="N191" s="198"/>
      <c r="O191" s="198"/>
      <c r="P191" s="198"/>
      <c r="Q191" s="17"/>
      <c r="R191" s="98" t="s">
        <v>366</v>
      </c>
      <c r="S191" s="801" t="s">
        <v>366</v>
      </c>
      <c r="T191" s="646" t="str">
        <f>IF(AND(R191="No",S191="Yes"),"Caution - there appears to be an error, if an adjustment is not included as tax income, it should not be a tax expense.","")</f>
        <v/>
      </c>
      <c r="U191" s="17"/>
      <c r="V191" s="237"/>
      <c r="W191" s="237"/>
      <c r="X191" s="237"/>
      <c r="Y191" s="237"/>
      <c r="Z191" s="237"/>
      <c r="AA191" s="237"/>
      <c r="AB191" s="237"/>
      <c r="AC191" s="237"/>
      <c r="AD191" s="237"/>
      <c r="AE191" s="237"/>
      <c r="AF191" s="237"/>
      <c r="AG191" s="237"/>
      <c r="AH191" s="237"/>
      <c r="AI191" s="237"/>
      <c r="AJ191" s="237"/>
      <c r="AK191" s="237"/>
      <c r="AL191" s="237"/>
      <c r="AM191" s="237"/>
      <c r="AN191" s="237"/>
      <c r="AO191" s="237"/>
      <c r="AP191" s="237"/>
      <c r="AQ191" s="237"/>
      <c r="AR191" s="237"/>
      <c r="AS191" s="237"/>
      <c r="AT191" s="237"/>
      <c r="AU191" s="237"/>
      <c r="AV191" s="237"/>
      <c r="AW191" s="237"/>
      <c r="AX191" s="237"/>
      <c r="AY191" s="237"/>
      <c r="AZ191" s="237"/>
      <c r="BA191" s="237"/>
      <c r="BB191" s="237"/>
      <c r="BC191" s="237"/>
      <c r="BD191" s="237"/>
      <c r="BE191" s="237"/>
      <c r="BF191" s="237"/>
      <c r="BG191" s="237"/>
      <c r="BH191" s="237"/>
      <c r="BI191" s="237"/>
      <c r="BJ191" s="237"/>
      <c r="BK191" s="237"/>
      <c r="BL191" s="237"/>
      <c r="BM191" s="73"/>
      <c r="BN191" s="73"/>
      <c r="BO191" s="73"/>
    </row>
    <row r="192" spans="1:67" ht="15" customHeight="1">
      <c r="A192" s="410"/>
      <c r="B192" s="234"/>
      <c r="C192" s="234"/>
      <c r="D192" s="410"/>
      <c r="E192" s="912" t="s">
        <v>441</v>
      </c>
      <c r="F192" s="913"/>
      <c r="G192" s="199"/>
      <c r="H192" s="200"/>
      <c r="I192" s="200"/>
      <c r="J192" s="200"/>
      <c r="K192" s="200"/>
      <c r="L192" s="200"/>
      <c r="M192" s="200"/>
      <c r="N192" s="200"/>
      <c r="O192" s="200"/>
      <c r="P192" s="200"/>
      <c r="Q192" s="17"/>
      <c r="R192" s="99" t="s">
        <v>366</v>
      </c>
      <c r="S192" s="632" t="s">
        <v>536</v>
      </c>
      <c r="T192" s="646" t="str">
        <f t="shared" ref="T192:T200" si="42">IF(AND(R192="No",S192="Yes"),"Caution - there appears to be an error, if an adjustment is not included as tax income, it should not be a tax expense.","")</f>
        <v/>
      </c>
      <c r="U192" s="17"/>
      <c r="V192" s="237"/>
      <c r="W192" s="237"/>
      <c r="X192" s="237"/>
      <c r="Y192" s="237"/>
      <c r="Z192" s="237"/>
      <c r="AA192" s="237"/>
      <c r="AB192" s="237"/>
      <c r="AC192" s="237"/>
      <c r="AD192" s="237"/>
      <c r="AE192" s="237"/>
      <c r="AF192" s="237"/>
      <c r="AG192" s="237"/>
      <c r="AH192" s="237"/>
      <c r="AI192" s="237"/>
      <c r="AJ192" s="237"/>
      <c r="AK192" s="237"/>
      <c r="AL192" s="237"/>
      <c r="AM192" s="237"/>
      <c r="AN192" s="237"/>
      <c r="AO192" s="237"/>
      <c r="AP192" s="237"/>
      <c r="AQ192" s="237"/>
      <c r="AR192" s="237"/>
      <c r="AS192" s="237"/>
      <c r="AT192" s="237"/>
      <c r="AU192" s="237"/>
      <c r="AV192" s="237"/>
      <c r="AW192" s="237"/>
      <c r="AX192" s="237"/>
      <c r="AY192" s="237"/>
      <c r="AZ192" s="237"/>
      <c r="BA192" s="237"/>
      <c r="BB192" s="237"/>
      <c r="BC192" s="237"/>
      <c r="BD192" s="237"/>
      <c r="BE192" s="237"/>
      <c r="BF192" s="237"/>
      <c r="BG192" s="237"/>
      <c r="BH192" s="237"/>
      <c r="BI192" s="237"/>
      <c r="BJ192" s="237"/>
      <c r="BK192" s="237"/>
      <c r="BL192" s="237"/>
      <c r="BM192" s="73"/>
      <c r="BN192" s="73"/>
      <c r="BO192" s="73"/>
    </row>
    <row r="193" spans="1:67" ht="15" customHeight="1">
      <c r="A193" s="604"/>
      <c r="B193" s="758"/>
      <c r="C193" s="758"/>
      <c r="D193" s="604"/>
      <c r="E193" s="923" t="s">
        <v>604</v>
      </c>
      <c r="F193" s="924"/>
      <c r="G193" s="831">
        <v>-8.9837023770000002</v>
      </c>
      <c r="H193" s="200"/>
      <c r="I193" s="200"/>
      <c r="J193" s="200"/>
      <c r="K193" s="200"/>
      <c r="L193" s="200"/>
      <c r="M193" s="200"/>
      <c r="N193" s="200"/>
      <c r="O193" s="200"/>
      <c r="P193" s="200"/>
      <c r="Q193" s="17"/>
      <c r="R193" s="99" t="s">
        <v>366</v>
      </c>
      <c r="S193" s="802" t="s">
        <v>366</v>
      </c>
      <c r="T193" s="646" t="str">
        <f t="shared" si="42"/>
        <v/>
      </c>
      <c r="U193" s="17"/>
      <c r="V193" s="237"/>
      <c r="W193" s="237"/>
      <c r="X193" s="237"/>
      <c r="Y193" s="237"/>
      <c r="Z193" s="237"/>
      <c r="AA193" s="237"/>
      <c r="AB193" s="237"/>
      <c r="AC193" s="237"/>
      <c r="AD193" s="237"/>
      <c r="AE193" s="237"/>
      <c r="AF193" s="237"/>
      <c r="AG193" s="237"/>
      <c r="AH193" s="237"/>
      <c r="AI193" s="237"/>
      <c r="AJ193" s="237"/>
      <c r="AK193" s="237"/>
      <c r="AL193" s="237"/>
      <c r="AM193" s="237"/>
      <c r="AN193" s="237"/>
      <c r="AO193" s="237"/>
      <c r="AP193" s="237"/>
      <c r="AQ193" s="237"/>
      <c r="AR193" s="237"/>
      <c r="AS193" s="237"/>
      <c r="AT193" s="237"/>
      <c r="AU193" s="237"/>
      <c r="AV193" s="237"/>
      <c r="AW193" s="237"/>
      <c r="AX193" s="237"/>
      <c r="AY193" s="237"/>
      <c r="AZ193" s="237"/>
      <c r="BA193" s="237"/>
      <c r="BB193" s="237"/>
      <c r="BC193" s="237"/>
      <c r="BD193" s="237"/>
      <c r="BE193" s="237"/>
      <c r="BF193" s="237"/>
      <c r="BG193" s="237"/>
      <c r="BH193" s="237"/>
      <c r="BI193" s="237"/>
      <c r="BJ193" s="237"/>
      <c r="BK193" s="237"/>
      <c r="BL193" s="237"/>
      <c r="BM193" s="73"/>
      <c r="BN193" s="73"/>
      <c r="BO193" s="73"/>
    </row>
    <row r="194" spans="1:67" ht="15" customHeight="1">
      <c r="A194" s="604"/>
      <c r="B194" s="234"/>
      <c r="C194" s="234"/>
      <c r="D194" s="604"/>
      <c r="E194" s="912" t="s">
        <v>387</v>
      </c>
      <c r="F194" s="913"/>
      <c r="G194" s="199">
        <v>0</v>
      </c>
      <c r="H194" s="200">
        <v>0</v>
      </c>
      <c r="I194" s="200">
        <v>0</v>
      </c>
      <c r="J194" s="200">
        <v>0</v>
      </c>
      <c r="K194" s="200">
        <v>0</v>
      </c>
      <c r="L194" s="200"/>
      <c r="M194" s="200"/>
      <c r="N194" s="200"/>
      <c r="O194" s="200"/>
      <c r="P194" s="200"/>
      <c r="Q194" s="17"/>
      <c r="R194" s="99" t="s">
        <v>366</v>
      </c>
      <c r="S194" s="632" t="s">
        <v>536</v>
      </c>
      <c r="T194" s="646" t="str">
        <f t="shared" si="42"/>
        <v/>
      </c>
      <c r="U194" s="17"/>
      <c r="V194" s="237"/>
      <c r="W194" s="237"/>
      <c r="X194" s="237"/>
      <c r="Y194" s="237"/>
      <c r="Z194" s="237"/>
      <c r="AA194" s="237"/>
      <c r="AB194" s="237"/>
      <c r="AC194" s="237"/>
      <c r="AD194" s="237"/>
      <c r="AE194" s="237"/>
      <c r="AF194" s="237"/>
      <c r="AG194" s="237"/>
      <c r="AH194" s="237"/>
      <c r="AI194" s="237"/>
      <c r="AJ194" s="237"/>
      <c r="AK194" s="237"/>
      <c r="AL194" s="237"/>
      <c r="AM194" s="237"/>
      <c r="AN194" s="237"/>
      <c r="AO194" s="237"/>
      <c r="AP194" s="237"/>
      <c r="AQ194" s="237"/>
      <c r="AR194" s="237"/>
      <c r="AS194" s="237"/>
      <c r="AT194" s="237"/>
      <c r="AU194" s="237"/>
      <c r="AV194" s="237"/>
      <c r="AW194" s="237"/>
      <c r="AX194" s="237"/>
      <c r="AY194" s="237"/>
      <c r="AZ194" s="237"/>
      <c r="BA194" s="237"/>
      <c r="BB194" s="237"/>
      <c r="BC194" s="237"/>
      <c r="BD194" s="237"/>
      <c r="BE194" s="237"/>
      <c r="BF194" s="237"/>
      <c r="BG194" s="237"/>
      <c r="BH194" s="237"/>
      <c r="BI194" s="237"/>
      <c r="BJ194" s="237"/>
      <c r="BK194" s="237"/>
      <c r="BL194" s="237"/>
      <c r="BM194" s="73"/>
      <c r="BN194" s="73"/>
      <c r="BO194" s="73"/>
    </row>
    <row r="195" spans="1:67" ht="15" customHeight="1">
      <c r="A195" s="604"/>
      <c r="B195" s="758"/>
      <c r="C195" s="758"/>
      <c r="D195" s="604"/>
      <c r="E195" s="912" t="s">
        <v>478</v>
      </c>
      <c r="F195" s="913"/>
      <c r="G195" s="831">
        <v>0.6</v>
      </c>
      <c r="H195" s="832">
        <v>0.6</v>
      </c>
      <c r="I195" s="832">
        <v>0.6</v>
      </c>
      <c r="J195" s="832">
        <v>0.6</v>
      </c>
      <c r="K195" s="832">
        <v>0.6</v>
      </c>
      <c r="L195" s="200"/>
      <c r="M195" s="200"/>
      <c r="N195" s="200"/>
      <c r="O195" s="200"/>
      <c r="P195" s="200"/>
      <c r="Q195" s="17"/>
      <c r="R195" s="99" t="s">
        <v>366</v>
      </c>
      <c r="S195" s="632" t="s">
        <v>366</v>
      </c>
      <c r="T195" s="646" t="str">
        <f t="shared" si="42"/>
        <v/>
      </c>
      <c r="U195" s="796"/>
      <c r="V195" s="17"/>
      <c r="W195" s="17"/>
      <c r="X195" s="17"/>
      <c r="Y195" s="17"/>
      <c r="Z195" s="237"/>
      <c r="AA195" s="237"/>
      <c r="AB195" s="237"/>
      <c r="AC195" s="237"/>
      <c r="AD195" s="237"/>
      <c r="AE195" s="237"/>
      <c r="AF195" s="237"/>
      <c r="AG195" s="237"/>
      <c r="AH195" s="237"/>
      <c r="AI195" s="237"/>
      <c r="AJ195" s="237"/>
      <c r="AK195" s="237"/>
      <c r="AL195" s="237"/>
      <c r="AM195" s="237"/>
      <c r="AN195" s="237"/>
      <c r="AO195" s="237"/>
      <c r="AP195" s="237"/>
      <c r="AQ195" s="237"/>
      <c r="AR195" s="237"/>
      <c r="AS195" s="237"/>
      <c r="AT195" s="237"/>
      <c r="AU195" s="237"/>
      <c r="AV195" s="237"/>
      <c r="AW195" s="237"/>
      <c r="AX195" s="237"/>
      <c r="AY195" s="237"/>
      <c r="AZ195" s="237"/>
      <c r="BA195" s="237"/>
      <c r="BB195" s="237"/>
      <c r="BC195" s="237"/>
      <c r="BD195" s="237"/>
      <c r="BE195" s="237"/>
      <c r="BF195" s="237"/>
      <c r="BG195" s="237"/>
      <c r="BH195" s="237"/>
      <c r="BI195" s="237"/>
      <c r="BJ195" s="237"/>
      <c r="BK195" s="237"/>
      <c r="BL195" s="237"/>
      <c r="BM195" s="73"/>
      <c r="BN195" s="73"/>
      <c r="BO195" s="73"/>
    </row>
    <row r="196" spans="1:67" ht="15" customHeight="1">
      <c r="A196" s="604"/>
      <c r="B196" s="234"/>
      <c r="C196" s="234"/>
      <c r="D196" s="604"/>
      <c r="E196" s="912"/>
      <c r="F196" s="913"/>
      <c r="G196" s="199"/>
      <c r="H196" s="200"/>
      <c r="I196" s="200"/>
      <c r="J196" s="200"/>
      <c r="K196" s="200"/>
      <c r="L196" s="200"/>
      <c r="M196" s="200"/>
      <c r="N196" s="200"/>
      <c r="O196" s="200"/>
      <c r="P196" s="200"/>
      <c r="Q196" s="17"/>
      <c r="R196" s="99"/>
      <c r="S196" s="632"/>
      <c r="T196" s="646" t="str">
        <f t="shared" si="42"/>
        <v/>
      </c>
      <c r="U196" s="17"/>
      <c r="V196" s="17"/>
      <c r="W196" s="17"/>
      <c r="X196" s="17"/>
      <c r="Y196" s="17"/>
      <c r="Z196" s="237"/>
      <c r="AA196" s="237"/>
      <c r="AB196" s="237"/>
      <c r="AC196" s="237"/>
      <c r="AD196" s="237"/>
      <c r="AE196" s="237"/>
      <c r="AF196" s="237"/>
      <c r="AG196" s="237"/>
      <c r="AH196" s="237"/>
      <c r="AI196" s="237"/>
      <c r="AJ196" s="237"/>
      <c r="AK196" s="237"/>
      <c r="AL196" s="237"/>
      <c r="AM196" s="237"/>
      <c r="AN196" s="237"/>
      <c r="AO196" s="237"/>
      <c r="AP196" s="237"/>
      <c r="AQ196" s="237"/>
      <c r="AR196" s="237"/>
      <c r="AS196" s="237"/>
      <c r="AT196" s="237"/>
      <c r="AU196" s="237"/>
      <c r="AV196" s="237"/>
      <c r="AW196" s="237"/>
      <c r="AX196" s="237"/>
      <c r="AY196" s="237"/>
      <c r="AZ196" s="237"/>
      <c r="BA196" s="237"/>
      <c r="BB196" s="237"/>
      <c r="BC196" s="237"/>
      <c r="BD196" s="237"/>
      <c r="BE196" s="237"/>
      <c r="BF196" s="237"/>
      <c r="BG196" s="237"/>
      <c r="BH196" s="237"/>
      <c r="BI196" s="237"/>
      <c r="BJ196" s="237"/>
      <c r="BK196" s="237"/>
      <c r="BL196" s="237"/>
      <c r="BM196" s="73"/>
      <c r="BN196" s="73"/>
      <c r="BO196" s="73"/>
    </row>
    <row r="197" spans="1:67" ht="15" customHeight="1">
      <c r="A197" s="604"/>
      <c r="B197" s="234"/>
      <c r="C197" s="234"/>
      <c r="D197" s="604"/>
      <c r="E197" s="912"/>
      <c r="F197" s="913"/>
      <c r="G197" s="199"/>
      <c r="H197" s="200"/>
      <c r="I197" s="200"/>
      <c r="J197" s="200"/>
      <c r="K197" s="200"/>
      <c r="L197" s="200"/>
      <c r="M197" s="200"/>
      <c r="N197" s="200"/>
      <c r="O197" s="200"/>
      <c r="P197" s="200"/>
      <c r="Q197" s="17"/>
      <c r="R197" s="99"/>
      <c r="S197" s="632"/>
      <c r="T197" s="646" t="str">
        <f t="shared" si="42"/>
        <v/>
      </c>
      <c r="U197" s="17"/>
      <c r="V197" s="17"/>
      <c r="W197" s="17"/>
      <c r="X197" s="17"/>
      <c r="Y197" s="17"/>
      <c r="Z197" s="237"/>
      <c r="AA197" s="237"/>
      <c r="AB197" s="237"/>
      <c r="AC197" s="237"/>
      <c r="AD197" s="237"/>
      <c r="AE197" s="237"/>
      <c r="AF197" s="237"/>
      <c r="AG197" s="237"/>
      <c r="AH197" s="237"/>
      <c r="AI197" s="237"/>
      <c r="AJ197" s="237"/>
      <c r="AK197" s="237"/>
      <c r="AL197" s="237"/>
      <c r="AM197" s="237"/>
      <c r="AN197" s="237"/>
      <c r="AO197" s="237"/>
      <c r="AP197" s="237"/>
      <c r="AQ197" s="237"/>
      <c r="AR197" s="237"/>
      <c r="AS197" s="237"/>
      <c r="AT197" s="237"/>
      <c r="AU197" s="237"/>
      <c r="AV197" s="237"/>
      <c r="AW197" s="237"/>
      <c r="AX197" s="237"/>
      <c r="AY197" s="237"/>
      <c r="AZ197" s="237"/>
      <c r="BA197" s="237"/>
      <c r="BB197" s="237"/>
      <c r="BC197" s="237"/>
      <c r="BD197" s="237"/>
      <c r="BE197" s="237"/>
      <c r="BF197" s="237"/>
      <c r="BG197" s="237"/>
      <c r="BH197" s="237"/>
      <c r="BI197" s="237"/>
      <c r="BJ197" s="237"/>
      <c r="BK197" s="237"/>
      <c r="BL197" s="237"/>
      <c r="BM197" s="73"/>
      <c r="BN197" s="73"/>
      <c r="BO197" s="73"/>
    </row>
    <row r="198" spans="1:67" ht="15" customHeight="1">
      <c r="A198" s="604"/>
      <c r="B198" s="234"/>
      <c r="C198" s="234"/>
      <c r="D198" s="604"/>
      <c r="E198" s="912"/>
      <c r="F198" s="913"/>
      <c r="G198" s="199"/>
      <c r="H198" s="200"/>
      <c r="I198" s="200"/>
      <c r="J198" s="200"/>
      <c r="K198" s="200"/>
      <c r="L198" s="200"/>
      <c r="M198" s="200"/>
      <c r="N198" s="200"/>
      <c r="O198" s="200"/>
      <c r="P198" s="200"/>
      <c r="Q198" s="17"/>
      <c r="R198" s="99"/>
      <c r="S198" s="632"/>
      <c r="T198" s="646" t="str">
        <f t="shared" si="42"/>
        <v/>
      </c>
      <c r="U198" s="17"/>
      <c r="V198" s="17"/>
      <c r="W198" s="17"/>
      <c r="X198" s="17"/>
      <c r="Y198" s="17"/>
      <c r="Z198" s="237"/>
      <c r="AA198" s="237"/>
      <c r="AB198" s="237"/>
      <c r="AC198" s="237"/>
      <c r="AD198" s="237"/>
      <c r="AE198" s="237"/>
      <c r="AF198" s="237"/>
      <c r="AG198" s="237"/>
      <c r="AH198" s="237"/>
      <c r="AI198" s="237"/>
      <c r="AJ198" s="237"/>
      <c r="AK198" s="237"/>
      <c r="AL198" s="237"/>
      <c r="AM198" s="237"/>
      <c r="AN198" s="237"/>
      <c r="AO198" s="237"/>
      <c r="AP198" s="237"/>
      <c r="AQ198" s="237"/>
      <c r="AR198" s="237"/>
      <c r="AS198" s="237"/>
      <c r="AT198" s="237"/>
      <c r="AU198" s="237"/>
      <c r="AV198" s="237"/>
      <c r="AW198" s="237"/>
      <c r="AX198" s="237"/>
      <c r="AY198" s="237"/>
      <c r="AZ198" s="237"/>
      <c r="BA198" s="237"/>
      <c r="BB198" s="237"/>
      <c r="BC198" s="237"/>
      <c r="BD198" s="237"/>
      <c r="BE198" s="237"/>
      <c r="BF198" s="237"/>
      <c r="BG198" s="237"/>
      <c r="BH198" s="237"/>
      <c r="BI198" s="237"/>
      <c r="BJ198" s="237"/>
      <c r="BK198" s="237"/>
      <c r="BL198" s="237"/>
      <c r="BM198" s="73"/>
      <c r="BN198" s="73"/>
      <c r="BO198" s="73"/>
    </row>
    <row r="199" spans="1:67" ht="15" customHeight="1">
      <c r="A199" s="604"/>
      <c r="B199" s="234"/>
      <c r="C199" s="234"/>
      <c r="D199" s="604"/>
      <c r="E199" s="912"/>
      <c r="F199" s="913"/>
      <c r="G199" s="199"/>
      <c r="H199" s="200"/>
      <c r="I199" s="200"/>
      <c r="J199" s="200"/>
      <c r="K199" s="200"/>
      <c r="L199" s="200"/>
      <c r="M199" s="200"/>
      <c r="N199" s="200"/>
      <c r="O199" s="200"/>
      <c r="P199" s="200"/>
      <c r="Q199" s="17"/>
      <c r="R199" s="99"/>
      <c r="S199" s="632"/>
      <c r="T199" s="646" t="str">
        <f t="shared" si="42"/>
        <v/>
      </c>
      <c r="U199" s="17"/>
      <c r="V199" s="17"/>
      <c r="W199" s="17"/>
      <c r="X199" s="17"/>
      <c r="Y199" s="17"/>
      <c r="Z199" s="237"/>
      <c r="AA199" s="237"/>
      <c r="AB199" s="237"/>
      <c r="AC199" s="237"/>
      <c r="AD199" s="237"/>
      <c r="AE199" s="237"/>
      <c r="AF199" s="237"/>
      <c r="AG199" s="237"/>
      <c r="AH199" s="237"/>
      <c r="AI199" s="237"/>
      <c r="AJ199" s="237"/>
      <c r="AK199" s="237"/>
      <c r="AL199" s="237"/>
      <c r="AM199" s="237"/>
      <c r="AN199" s="237"/>
      <c r="AO199" s="237"/>
      <c r="AP199" s="237"/>
      <c r="AQ199" s="237"/>
      <c r="AR199" s="237"/>
      <c r="AS199" s="237"/>
      <c r="AT199" s="237"/>
      <c r="AU199" s="237"/>
      <c r="AV199" s="237"/>
      <c r="AW199" s="237"/>
      <c r="AX199" s="237"/>
      <c r="AY199" s="237"/>
      <c r="AZ199" s="237"/>
      <c r="BA199" s="237"/>
      <c r="BB199" s="237"/>
      <c r="BC199" s="237"/>
      <c r="BD199" s="237"/>
      <c r="BE199" s="237"/>
      <c r="BF199" s="237"/>
      <c r="BG199" s="237"/>
      <c r="BH199" s="237"/>
      <c r="BI199" s="237"/>
      <c r="BJ199" s="237"/>
      <c r="BK199" s="237"/>
      <c r="BL199" s="237"/>
      <c r="BM199" s="73"/>
      <c r="BN199" s="73"/>
      <c r="BO199" s="73"/>
    </row>
    <row r="200" spans="1:67" ht="15" customHeight="1">
      <c r="A200" s="410"/>
      <c r="B200" s="234"/>
      <c r="C200" s="234"/>
      <c r="D200" s="410"/>
      <c r="E200" s="912"/>
      <c r="F200" s="913"/>
      <c r="G200" s="201"/>
      <c r="H200" s="201"/>
      <c r="I200" s="201"/>
      <c r="J200" s="201"/>
      <c r="K200" s="201"/>
      <c r="L200" s="200"/>
      <c r="M200" s="200"/>
      <c r="N200" s="200"/>
      <c r="O200" s="200"/>
      <c r="P200" s="200"/>
      <c r="Q200" s="17"/>
      <c r="R200" s="99"/>
      <c r="S200" s="632"/>
      <c r="T200" s="646" t="str">
        <f t="shared" si="42"/>
        <v/>
      </c>
      <c r="U200" s="17"/>
      <c r="V200" s="17"/>
      <c r="W200" s="17"/>
      <c r="X200" s="17"/>
      <c r="Y200" s="17"/>
      <c r="Z200" s="237"/>
      <c r="AA200" s="237"/>
      <c r="AB200" s="237"/>
      <c r="AC200" s="237"/>
      <c r="AD200" s="237"/>
      <c r="AE200" s="237"/>
      <c r="AF200" s="237"/>
      <c r="AG200" s="237"/>
      <c r="AH200" s="237"/>
      <c r="AI200" s="237"/>
      <c r="AJ200" s="237"/>
      <c r="AK200" s="237"/>
      <c r="AL200" s="237"/>
      <c r="AM200" s="237"/>
      <c r="AN200" s="237"/>
      <c r="AO200" s="237"/>
      <c r="AP200" s="237"/>
      <c r="AQ200" s="237"/>
      <c r="AR200" s="237"/>
      <c r="AS200" s="237"/>
      <c r="AT200" s="237"/>
      <c r="AU200" s="237"/>
      <c r="AV200" s="237"/>
      <c r="AW200" s="237"/>
      <c r="AX200" s="237"/>
      <c r="AY200" s="237"/>
      <c r="AZ200" s="237"/>
      <c r="BA200" s="237"/>
      <c r="BB200" s="237"/>
      <c r="BC200" s="237"/>
      <c r="BD200" s="237"/>
      <c r="BE200" s="237"/>
      <c r="BF200" s="237"/>
      <c r="BG200" s="237"/>
      <c r="BH200" s="237"/>
      <c r="BI200" s="237"/>
      <c r="BJ200" s="237"/>
      <c r="BK200" s="237"/>
      <c r="BL200" s="237"/>
      <c r="BM200" s="73"/>
      <c r="BN200" s="73"/>
      <c r="BO200" s="73"/>
    </row>
    <row r="201" spans="1:67" ht="15" customHeight="1">
      <c r="A201" s="172"/>
      <c r="B201" s="172"/>
      <c r="C201" s="172"/>
      <c r="D201" s="172"/>
      <c r="E201" s="920" t="s">
        <v>472</v>
      </c>
      <c r="F201" s="900"/>
      <c r="G201" s="202">
        <f>SUMIF($R$191:$R$200,"Yes",G191:G200)</f>
        <v>4.1732621078979744</v>
      </c>
      <c r="H201" s="202">
        <f t="shared" ref="H201:P201" si="43">SUMIF($R$191:$R$200,"Yes",H191:H200)</f>
        <v>-2.6189545204865623</v>
      </c>
      <c r="I201" s="202">
        <f t="shared" si="43"/>
        <v>3.1296341417711404</v>
      </c>
      <c r="J201" s="202">
        <f t="shared" si="43"/>
        <v>10.464392966977504</v>
      </c>
      <c r="K201" s="202">
        <f t="shared" si="43"/>
        <v>0.6</v>
      </c>
      <c r="L201" s="202">
        <f t="shared" si="43"/>
        <v>0</v>
      </c>
      <c r="M201" s="202">
        <f t="shared" si="43"/>
        <v>0</v>
      </c>
      <c r="N201" s="202">
        <f t="shared" si="43"/>
        <v>0</v>
      </c>
      <c r="O201" s="202">
        <f t="shared" si="43"/>
        <v>0</v>
      </c>
      <c r="P201" s="202">
        <f t="shared" si="43"/>
        <v>0</v>
      </c>
      <c r="Q201" s="17"/>
      <c r="R201" s="604"/>
      <c r="S201" s="16"/>
      <c r="T201" s="73"/>
      <c r="U201" s="17"/>
      <c r="V201" s="17"/>
      <c r="W201" s="17"/>
      <c r="X201" s="17"/>
      <c r="Y201" s="17"/>
      <c r="Z201" s="237"/>
      <c r="AA201" s="237"/>
      <c r="AB201" s="237"/>
      <c r="AC201" s="237"/>
      <c r="AD201" s="237"/>
      <c r="AE201" s="237"/>
      <c r="AF201" s="237"/>
      <c r="AG201" s="237"/>
      <c r="AH201" s="237"/>
      <c r="AI201" s="237"/>
      <c r="AJ201" s="237"/>
      <c r="AK201" s="237"/>
      <c r="AL201" s="237"/>
      <c r="AM201" s="237"/>
      <c r="AN201" s="237"/>
      <c r="AO201" s="237"/>
      <c r="AP201" s="237"/>
      <c r="AQ201" s="237"/>
      <c r="AR201" s="237"/>
      <c r="AS201" s="237"/>
      <c r="AT201" s="237"/>
      <c r="AU201" s="237"/>
      <c r="AV201" s="237"/>
      <c r="AW201" s="237"/>
      <c r="AX201" s="237"/>
      <c r="AY201" s="237"/>
      <c r="AZ201" s="237"/>
      <c r="BA201" s="237"/>
      <c r="BB201" s="237"/>
      <c r="BC201" s="237"/>
      <c r="BD201" s="237"/>
      <c r="BE201" s="237"/>
      <c r="BF201" s="237"/>
      <c r="BG201" s="237"/>
      <c r="BH201" s="237"/>
      <c r="BI201" s="237"/>
      <c r="BJ201" s="237"/>
      <c r="BK201" s="237"/>
      <c r="BL201" s="237"/>
      <c r="BM201" s="73"/>
      <c r="BN201" s="73"/>
      <c r="BO201" s="73"/>
    </row>
    <row r="202" spans="1:67" ht="15" customHeight="1">
      <c r="A202" s="172"/>
      <c r="B202" s="172"/>
      <c r="C202" s="172"/>
      <c r="D202" s="172"/>
      <c r="E202" s="313" t="s">
        <v>473</v>
      </c>
      <c r="F202" s="603"/>
      <c r="G202" s="202">
        <f>SUMIF($R$191:$R$200,"No",G191:G200)</f>
        <v>0</v>
      </c>
      <c r="H202" s="202">
        <f t="shared" ref="H202:P202" si="44">SUMIF($R$191:$R$200,"No",H191:H200)</f>
        <v>0</v>
      </c>
      <c r="I202" s="202">
        <f t="shared" si="44"/>
        <v>0</v>
      </c>
      <c r="J202" s="202">
        <f t="shared" si="44"/>
        <v>0</v>
      </c>
      <c r="K202" s="202">
        <f t="shared" si="44"/>
        <v>0</v>
      </c>
      <c r="L202" s="202">
        <f t="shared" si="44"/>
        <v>0</v>
      </c>
      <c r="M202" s="202">
        <f t="shared" si="44"/>
        <v>0</v>
      </c>
      <c r="N202" s="202">
        <f t="shared" si="44"/>
        <v>0</v>
      </c>
      <c r="O202" s="202">
        <f t="shared" si="44"/>
        <v>0</v>
      </c>
      <c r="P202" s="202">
        <f t="shared" si="44"/>
        <v>0</v>
      </c>
      <c r="Q202" s="17"/>
      <c r="R202" s="604"/>
      <c r="S202" s="16"/>
      <c r="T202" s="73"/>
      <c r="U202" s="17"/>
      <c r="V202" s="17"/>
      <c r="W202" s="17"/>
      <c r="X202" s="17"/>
      <c r="Y202" s="17"/>
      <c r="Z202" s="237"/>
      <c r="AA202" s="237"/>
      <c r="AB202" s="237"/>
      <c r="AC202" s="237"/>
      <c r="AD202" s="237"/>
      <c r="AE202" s="237"/>
      <c r="AF202" s="237"/>
      <c r="AG202" s="237"/>
      <c r="AH202" s="237"/>
      <c r="AI202" s="237"/>
      <c r="AJ202" s="237"/>
      <c r="AK202" s="237"/>
      <c r="AL202" s="237"/>
      <c r="AM202" s="237"/>
      <c r="AN202" s="237"/>
      <c r="AO202" s="237"/>
      <c r="AP202" s="237"/>
      <c r="AQ202" s="237"/>
      <c r="AR202" s="237"/>
      <c r="AS202" s="237"/>
      <c r="AT202" s="237"/>
      <c r="AU202" s="237"/>
      <c r="AV202" s="237"/>
      <c r="AW202" s="237"/>
      <c r="AX202" s="237"/>
      <c r="AY202" s="237"/>
      <c r="AZ202" s="237"/>
      <c r="BA202" s="237"/>
      <c r="BB202" s="237"/>
      <c r="BC202" s="237"/>
      <c r="BD202" s="237"/>
      <c r="BE202" s="237"/>
      <c r="BF202" s="237"/>
      <c r="BG202" s="237"/>
      <c r="BH202" s="237"/>
      <c r="BI202" s="237"/>
      <c r="BJ202" s="237"/>
      <c r="BK202" s="237"/>
      <c r="BL202" s="237"/>
      <c r="BM202" s="73"/>
      <c r="BN202" s="73"/>
      <c r="BO202" s="73"/>
    </row>
    <row r="203" spans="1:67" ht="15" customHeight="1">
      <c r="A203" s="172"/>
      <c r="B203" s="172"/>
      <c r="C203" s="172"/>
      <c r="D203" s="172"/>
      <c r="E203" s="920" t="s">
        <v>474</v>
      </c>
      <c r="F203" s="900"/>
      <c r="G203" s="202">
        <f>SUMIF($S$191:$S$200,"Yes",G191:G200)</f>
        <v>4.1732621078979744</v>
      </c>
      <c r="H203" s="202">
        <f t="shared" ref="H203:P203" si="45">SUMIF($S$191:$S$200,"Yes",H191:H200)</f>
        <v>-2.6189545204865623</v>
      </c>
      <c r="I203" s="202">
        <f t="shared" si="45"/>
        <v>3.1296341417711404</v>
      </c>
      <c r="J203" s="202">
        <f t="shared" si="45"/>
        <v>10.464392966977504</v>
      </c>
      <c r="K203" s="202">
        <f t="shared" si="45"/>
        <v>0.6</v>
      </c>
      <c r="L203" s="202">
        <f t="shared" si="45"/>
        <v>0</v>
      </c>
      <c r="M203" s="202">
        <f t="shared" si="45"/>
        <v>0</v>
      </c>
      <c r="N203" s="202">
        <f t="shared" si="45"/>
        <v>0</v>
      </c>
      <c r="O203" s="202">
        <f t="shared" si="45"/>
        <v>0</v>
      </c>
      <c r="P203" s="202">
        <f t="shared" si="45"/>
        <v>0</v>
      </c>
      <c r="Q203" s="17"/>
      <c r="R203" s="604"/>
      <c r="S203" s="16"/>
      <c r="T203" s="73"/>
      <c r="U203" s="17"/>
      <c r="V203" s="17"/>
      <c r="W203" s="17"/>
      <c r="X203" s="17"/>
      <c r="Y203" s="17"/>
      <c r="Z203" s="237"/>
      <c r="AA203" s="237"/>
      <c r="AB203" s="237"/>
      <c r="AC203" s="237"/>
      <c r="AD203" s="237"/>
      <c r="AE203" s="237"/>
      <c r="AF203" s="237"/>
      <c r="AG203" s="237"/>
      <c r="AH203" s="237"/>
      <c r="AI203" s="237"/>
      <c r="AJ203" s="237"/>
      <c r="AK203" s="237"/>
      <c r="AL203" s="237"/>
      <c r="AM203" s="237"/>
      <c r="AN203" s="237"/>
      <c r="AO203" s="237"/>
      <c r="AP203" s="237"/>
      <c r="AQ203" s="237"/>
      <c r="AR203" s="237"/>
      <c r="AS203" s="237"/>
      <c r="AT203" s="237"/>
      <c r="AU203" s="237"/>
      <c r="AV203" s="237"/>
      <c r="AW203" s="237"/>
      <c r="AX203" s="237"/>
      <c r="AY203" s="237"/>
      <c r="AZ203" s="237"/>
      <c r="BA203" s="237"/>
      <c r="BB203" s="237"/>
      <c r="BC203" s="237"/>
      <c r="BD203" s="237"/>
      <c r="BE203" s="237"/>
      <c r="BF203" s="237"/>
      <c r="BG203" s="237"/>
      <c r="BH203" s="237"/>
      <c r="BI203" s="237"/>
      <c r="BJ203" s="237"/>
      <c r="BK203" s="237"/>
      <c r="BL203" s="237"/>
      <c r="BM203" s="73"/>
      <c r="BN203" s="73"/>
      <c r="BO203" s="73"/>
    </row>
    <row r="204" spans="1:67" ht="15" customHeight="1">
      <c r="A204" s="172"/>
      <c r="B204" s="172"/>
      <c r="C204" s="172"/>
      <c r="D204" s="172"/>
      <c r="E204" s="313" t="s">
        <v>475</v>
      </c>
      <c r="F204" s="603"/>
      <c r="G204" s="202">
        <f>SUMIF($S$191:$S$200,"No",G191:G200)</f>
        <v>0</v>
      </c>
      <c r="H204" s="202">
        <f t="shared" ref="H204:P204" si="46">SUMIF($S$191:$S$200,"No",H191:H200)</f>
        <v>0</v>
      </c>
      <c r="I204" s="202">
        <f t="shared" si="46"/>
        <v>0</v>
      </c>
      <c r="J204" s="202">
        <f t="shared" si="46"/>
        <v>0</v>
      </c>
      <c r="K204" s="202">
        <f t="shared" si="46"/>
        <v>0</v>
      </c>
      <c r="L204" s="202">
        <f t="shared" si="46"/>
        <v>0</v>
      </c>
      <c r="M204" s="202">
        <f t="shared" si="46"/>
        <v>0</v>
      </c>
      <c r="N204" s="202">
        <f t="shared" si="46"/>
        <v>0</v>
      </c>
      <c r="O204" s="202">
        <f t="shared" si="46"/>
        <v>0</v>
      </c>
      <c r="P204" s="202">
        <f t="shared" si="46"/>
        <v>0</v>
      </c>
      <c r="Q204" s="17"/>
      <c r="R204" s="604"/>
      <c r="S204" s="16"/>
      <c r="T204" s="73"/>
      <c r="U204" s="17"/>
      <c r="V204" s="17"/>
      <c r="W204" s="17"/>
      <c r="X204" s="17"/>
      <c r="Y204" s="17"/>
      <c r="Z204" s="237"/>
      <c r="AA204" s="237"/>
      <c r="AB204" s="237"/>
      <c r="AC204" s="237"/>
      <c r="AD204" s="237"/>
      <c r="AE204" s="237"/>
      <c r="AF204" s="237"/>
      <c r="AG204" s="237"/>
      <c r="AH204" s="237"/>
      <c r="AI204" s="237"/>
      <c r="AJ204" s="237"/>
      <c r="AK204" s="237"/>
      <c r="AL204" s="237"/>
      <c r="AM204" s="237"/>
      <c r="AN204" s="237"/>
      <c r="AO204" s="237"/>
      <c r="AP204" s="237"/>
      <c r="AQ204" s="237"/>
      <c r="AR204" s="237"/>
      <c r="AS204" s="237"/>
      <c r="AT204" s="237"/>
      <c r="AU204" s="237"/>
      <c r="AV204" s="237"/>
      <c r="AW204" s="237"/>
      <c r="AX204" s="237"/>
      <c r="AY204" s="237"/>
      <c r="AZ204" s="237"/>
      <c r="BA204" s="237"/>
      <c r="BB204" s="237"/>
      <c r="BC204" s="237"/>
      <c r="BD204" s="237"/>
      <c r="BE204" s="237"/>
      <c r="BF204" s="237"/>
      <c r="BG204" s="237"/>
      <c r="BH204" s="237"/>
      <c r="BI204" s="237"/>
      <c r="BJ204" s="237"/>
      <c r="BK204" s="237"/>
      <c r="BL204" s="237"/>
      <c r="BM204" s="73"/>
      <c r="BN204" s="73"/>
      <c r="BO204" s="73"/>
    </row>
    <row r="205" spans="1:67" ht="15" customHeight="1">
      <c r="A205" s="172"/>
      <c r="B205" s="172"/>
      <c r="C205" s="172"/>
      <c r="D205" s="172"/>
      <c r="E205" s="920" t="s">
        <v>363</v>
      </c>
      <c r="F205" s="900"/>
      <c r="G205" s="202">
        <f t="shared" ref="G205:P205" si="47">SUM(G191:G200)</f>
        <v>4.1732621078979744</v>
      </c>
      <c r="H205" s="202">
        <f t="shared" si="47"/>
        <v>-2.6189545204865623</v>
      </c>
      <c r="I205" s="202">
        <f t="shared" si="47"/>
        <v>3.1296341417711404</v>
      </c>
      <c r="J205" s="202">
        <f t="shared" si="47"/>
        <v>10.464392966977504</v>
      </c>
      <c r="K205" s="202">
        <f t="shared" si="47"/>
        <v>0.6</v>
      </c>
      <c r="L205" s="202">
        <f t="shared" si="47"/>
        <v>0</v>
      </c>
      <c r="M205" s="202">
        <f t="shared" si="47"/>
        <v>0</v>
      </c>
      <c r="N205" s="202">
        <f t="shared" si="47"/>
        <v>0</v>
      </c>
      <c r="O205" s="202">
        <f t="shared" si="47"/>
        <v>0</v>
      </c>
      <c r="P205" s="202">
        <f t="shared" si="47"/>
        <v>0</v>
      </c>
      <c r="Q205" s="17"/>
      <c r="R205" s="410"/>
      <c r="S205" s="16"/>
      <c r="T205" s="73"/>
      <c r="U205" s="17"/>
      <c r="V205" s="17"/>
      <c r="W205" s="17"/>
      <c r="X205" s="17"/>
      <c r="Y205" s="17"/>
      <c r="Z205" s="237"/>
      <c r="AA205" s="237"/>
      <c r="AB205" s="237"/>
      <c r="AC205" s="237"/>
      <c r="AD205" s="237"/>
      <c r="AE205" s="237"/>
      <c r="AF205" s="237"/>
      <c r="AG205" s="237"/>
      <c r="AH205" s="237"/>
      <c r="AI205" s="237"/>
      <c r="AJ205" s="237"/>
      <c r="AK205" s="237"/>
      <c r="AL205" s="237"/>
      <c r="AM205" s="237"/>
      <c r="AN205" s="237"/>
      <c r="AO205" s="237"/>
      <c r="AP205" s="237"/>
      <c r="AQ205" s="237"/>
      <c r="AR205" s="237"/>
      <c r="AS205" s="237"/>
      <c r="AT205" s="237"/>
      <c r="AU205" s="237"/>
      <c r="AV205" s="237"/>
      <c r="AW205" s="237"/>
      <c r="AX205" s="237"/>
      <c r="AY205" s="237"/>
      <c r="AZ205" s="237"/>
      <c r="BA205" s="237"/>
      <c r="BB205" s="237"/>
      <c r="BC205" s="237"/>
      <c r="BD205" s="237"/>
      <c r="BE205" s="237"/>
      <c r="BF205" s="237"/>
      <c r="BG205" s="237"/>
      <c r="BH205" s="237"/>
      <c r="BI205" s="237"/>
      <c r="BJ205" s="237"/>
      <c r="BK205" s="237"/>
      <c r="BL205" s="237"/>
      <c r="BM205" s="73"/>
      <c r="BN205" s="73"/>
      <c r="BO205" s="73"/>
    </row>
    <row r="206" spans="1:67" s="86" customFormat="1" ht="21" customHeight="1">
      <c r="A206" s="410"/>
      <c r="B206" s="410"/>
      <c r="C206" s="410"/>
      <c r="D206" s="410"/>
      <c r="E206" s="172"/>
      <c r="F206" s="409"/>
      <c r="G206" s="173"/>
      <c r="H206" s="173"/>
      <c r="I206" s="173"/>
      <c r="J206" s="173"/>
      <c r="K206" s="173"/>
      <c r="L206" s="173"/>
      <c r="M206" s="173"/>
      <c r="N206" s="173"/>
      <c r="O206" s="173"/>
      <c r="P206" s="173"/>
      <c r="Q206" s="203">
        <f ca="1">SUM(OFFSET(G205,0,0,1,$R$7))</f>
        <v>15.748334696160056</v>
      </c>
      <c r="R206" s="172"/>
      <c r="S206" s="21"/>
      <c r="T206" s="174"/>
      <c r="Z206" s="354"/>
      <c r="AA206" s="354"/>
      <c r="AB206" s="354"/>
      <c r="AC206" s="354"/>
      <c r="AD206" s="354"/>
      <c r="AE206" s="354"/>
      <c r="AF206" s="354"/>
      <c r="AG206" s="354"/>
      <c r="AH206" s="354"/>
      <c r="AI206" s="354"/>
      <c r="AJ206" s="354"/>
      <c r="AK206" s="354"/>
      <c r="AL206" s="354"/>
      <c r="AM206" s="354"/>
      <c r="AN206" s="354"/>
      <c r="AO206" s="354"/>
      <c r="AP206" s="354"/>
      <c r="AQ206" s="354"/>
      <c r="AR206" s="354"/>
      <c r="AS206" s="354"/>
      <c r="AT206" s="354"/>
      <c r="AU206" s="354"/>
      <c r="AV206" s="354"/>
      <c r="AW206" s="354"/>
      <c r="AX206" s="354"/>
      <c r="AY206" s="354"/>
      <c r="AZ206" s="354"/>
      <c r="BA206" s="354"/>
      <c r="BB206" s="354"/>
      <c r="BC206" s="354"/>
      <c r="BD206" s="354"/>
      <c r="BE206" s="354"/>
      <c r="BF206" s="354"/>
      <c r="BG206" s="354"/>
      <c r="BH206" s="354"/>
      <c r="BI206" s="354"/>
      <c r="BJ206" s="354"/>
      <c r="BK206" s="354"/>
      <c r="BL206" s="354"/>
      <c r="BM206" s="73"/>
      <c r="BN206" s="73"/>
      <c r="BO206" s="73"/>
    </row>
    <row r="207" spans="1:67" ht="15.2" customHeight="1">
      <c r="A207" s="118"/>
      <c r="B207" s="118"/>
      <c r="C207" s="118"/>
      <c r="D207" s="118"/>
      <c r="E207" s="191" t="s">
        <v>388</v>
      </c>
      <c r="F207" s="194"/>
      <c r="G207" s="194"/>
      <c r="H207" s="194"/>
      <c r="I207" s="119"/>
      <c r="J207" s="120"/>
      <c r="K207" s="120"/>
      <c r="L207" s="120"/>
      <c r="M207" s="120"/>
      <c r="N207" s="120"/>
      <c r="O207" s="120"/>
      <c r="P207" s="120"/>
      <c r="Q207" s="120"/>
      <c r="R207" s="120"/>
      <c r="S207" s="120"/>
      <c r="T207" s="120"/>
      <c r="U207" s="17"/>
      <c r="V207" s="17"/>
      <c r="W207" s="17"/>
      <c r="X207" s="17"/>
      <c r="Y207" s="17"/>
      <c r="Z207" s="237"/>
      <c r="AA207" s="237"/>
      <c r="AB207" s="237"/>
      <c r="AC207" s="237"/>
      <c r="AD207" s="237"/>
      <c r="AE207" s="237"/>
      <c r="AF207" s="237"/>
      <c r="AG207" s="237"/>
      <c r="AH207" s="237"/>
      <c r="AI207" s="237"/>
      <c r="AJ207" s="237"/>
      <c r="AK207" s="237"/>
      <c r="AL207" s="237"/>
      <c r="AM207" s="237"/>
      <c r="AN207" s="237"/>
      <c r="AO207" s="237"/>
      <c r="AP207" s="237"/>
      <c r="AQ207" s="237"/>
      <c r="AR207" s="237"/>
      <c r="AS207" s="237"/>
      <c r="AT207" s="237"/>
      <c r="AU207" s="237"/>
      <c r="AV207" s="237"/>
      <c r="AW207" s="237"/>
      <c r="AX207" s="237"/>
      <c r="AY207" s="237"/>
      <c r="AZ207" s="237"/>
      <c r="BA207" s="237"/>
      <c r="BB207" s="237"/>
      <c r="BC207" s="237"/>
      <c r="BD207" s="237"/>
      <c r="BE207" s="237"/>
      <c r="BF207" s="237"/>
      <c r="BG207" s="237"/>
      <c r="BH207" s="237"/>
      <c r="BI207" s="237"/>
      <c r="BJ207" s="237"/>
      <c r="BK207" s="237"/>
      <c r="BL207" s="237"/>
      <c r="BM207" s="73"/>
      <c r="BN207" s="73"/>
      <c r="BO207" s="73"/>
    </row>
    <row r="208" spans="1:67">
      <c r="A208" s="172"/>
      <c r="B208" s="172"/>
      <c r="C208" s="172"/>
      <c r="D208" s="172"/>
      <c r="E208" s="446" t="str">
        <f>E40</f>
        <v>Year</v>
      </c>
      <c r="F208" s="233"/>
      <c r="G208" s="350">
        <f t="shared" ref="G208:P208" si="48">G40</f>
        <v>2016</v>
      </c>
      <c r="H208" s="350" t="str">
        <f t="shared" si="48"/>
        <v>2017</v>
      </c>
      <c r="I208" s="350" t="str">
        <f t="shared" si="48"/>
        <v>2018</v>
      </c>
      <c r="J208" s="350" t="str">
        <f t="shared" si="48"/>
        <v>2019</v>
      </c>
      <c r="K208" s="350" t="str">
        <f t="shared" si="48"/>
        <v>2020</v>
      </c>
      <c r="L208" s="350" t="str">
        <f t="shared" si="48"/>
        <v>2021</v>
      </c>
      <c r="M208" s="350" t="str">
        <f t="shared" si="48"/>
        <v>2022</v>
      </c>
      <c r="N208" s="350" t="str">
        <f t="shared" si="48"/>
        <v>2023</v>
      </c>
      <c r="O208" s="350" t="str">
        <f t="shared" si="48"/>
        <v>2024</v>
      </c>
      <c r="P208" s="350" t="str">
        <f t="shared" si="48"/>
        <v>2025</v>
      </c>
      <c r="Q208" s="21"/>
      <c r="R208" s="21"/>
      <c r="S208" s="74"/>
      <c r="T208" s="17"/>
      <c r="U208" s="17"/>
      <c r="V208" s="17"/>
      <c r="W208" s="17"/>
      <c r="X208" s="17"/>
      <c r="Y208" s="17"/>
      <c r="Z208" s="237"/>
      <c r="AA208" s="237"/>
      <c r="AB208" s="237"/>
      <c r="AC208" s="237"/>
      <c r="AD208" s="237"/>
      <c r="AE208" s="237"/>
      <c r="AF208" s="237"/>
      <c r="AG208" s="237"/>
      <c r="AH208" s="237"/>
      <c r="AI208" s="237"/>
      <c r="AJ208" s="237"/>
      <c r="AK208" s="237"/>
      <c r="AL208" s="237"/>
      <c r="AM208" s="237"/>
      <c r="AN208" s="237"/>
      <c r="AO208" s="237"/>
      <c r="AP208" s="237"/>
      <c r="AQ208" s="237"/>
      <c r="AR208" s="237"/>
      <c r="AS208" s="237"/>
      <c r="AT208" s="237"/>
      <c r="AU208" s="237"/>
      <c r="AV208" s="237"/>
      <c r="AW208" s="237"/>
      <c r="AX208" s="237"/>
      <c r="AY208" s="237"/>
      <c r="AZ208" s="237"/>
      <c r="BA208" s="237"/>
      <c r="BB208" s="237"/>
      <c r="BC208" s="237"/>
      <c r="BD208" s="237"/>
      <c r="BE208" s="237"/>
      <c r="BF208" s="237"/>
      <c r="BG208" s="237"/>
      <c r="BH208" s="237"/>
      <c r="BI208" s="237"/>
      <c r="BJ208" s="237"/>
      <c r="BK208" s="237"/>
      <c r="BL208" s="237"/>
      <c r="BM208" s="73"/>
      <c r="BN208" s="73"/>
      <c r="BO208" s="73"/>
    </row>
    <row r="209" spans="1:67">
      <c r="A209" s="172"/>
      <c r="B209" s="172"/>
      <c r="C209" s="172"/>
      <c r="D209" s="172"/>
      <c r="E209" s="753" t="s">
        <v>405</v>
      </c>
      <c r="F209" s="315"/>
      <c r="G209" s="235">
        <v>0.3</v>
      </c>
      <c r="H209" s="236">
        <v>0.3</v>
      </c>
      <c r="I209" s="236">
        <v>0.3</v>
      </c>
      <c r="J209" s="236">
        <v>0.3</v>
      </c>
      <c r="K209" s="236">
        <v>0.3</v>
      </c>
      <c r="L209" s="236"/>
      <c r="M209" s="236"/>
      <c r="N209" s="236"/>
      <c r="O209" s="236"/>
      <c r="P209" s="236"/>
      <c r="Q209" s="21"/>
      <c r="R209" s="21"/>
      <c r="S209" s="74"/>
      <c r="T209" s="17"/>
      <c r="U209" s="17"/>
      <c r="V209" s="17"/>
      <c r="W209" s="17"/>
      <c r="X209" s="17"/>
      <c r="Y209" s="17"/>
      <c r="Z209" s="237"/>
      <c r="AA209" s="237"/>
      <c r="AB209" s="237"/>
      <c r="AC209" s="237"/>
      <c r="AD209" s="237"/>
      <c r="AE209" s="237"/>
      <c r="AF209" s="237"/>
      <c r="AG209" s="237"/>
      <c r="AH209" s="237"/>
      <c r="AI209" s="237"/>
      <c r="AJ209" s="237"/>
      <c r="AK209" s="237"/>
      <c r="AL209" s="237"/>
      <c r="AM209" s="237"/>
      <c r="AN209" s="237"/>
      <c r="AO209" s="237"/>
      <c r="AP209" s="237"/>
      <c r="AQ209" s="237"/>
      <c r="AR209" s="237"/>
      <c r="AS209" s="237"/>
      <c r="AT209" s="237"/>
      <c r="AU209" s="237"/>
      <c r="AV209" s="237"/>
      <c r="AW209" s="237"/>
      <c r="AX209" s="237"/>
      <c r="AY209" s="237"/>
      <c r="AZ209" s="237"/>
      <c r="BA209" s="237"/>
      <c r="BB209" s="237"/>
      <c r="BC209" s="237"/>
      <c r="BD209" s="237"/>
      <c r="BE209" s="237"/>
      <c r="BF209" s="237"/>
      <c r="BG209" s="237"/>
      <c r="BH209" s="237"/>
      <c r="BI209" s="237"/>
      <c r="BJ209" s="237"/>
      <c r="BK209" s="237"/>
      <c r="BL209" s="237"/>
      <c r="BM209" s="73"/>
      <c r="BN209" s="73"/>
      <c r="BO209" s="73"/>
    </row>
    <row r="210" spans="1:67">
      <c r="A210" s="645"/>
      <c r="B210" s="645"/>
      <c r="C210" s="234"/>
      <c r="D210" s="234"/>
      <c r="E210" s="647"/>
      <c r="F210" s="648"/>
      <c r="G210" s="373"/>
      <c r="H210" s="649"/>
      <c r="I210" s="649"/>
      <c r="J210" s="649"/>
      <c r="K210" s="649"/>
      <c r="L210" s="650"/>
      <c r="M210" s="650"/>
      <c r="N210" s="650"/>
      <c r="O210" s="650"/>
      <c r="P210" s="650"/>
      <c r="Q210" s="237"/>
      <c r="R210" s="234"/>
      <c r="S210" s="74"/>
      <c r="T210" s="17"/>
      <c r="U210" s="17"/>
      <c r="V210" s="17"/>
      <c r="W210" s="17"/>
      <c r="X210" s="17"/>
      <c r="Y210" s="17"/>
      <c r="Z210" s="237"/>
      <c r="AA210" s="237"/>
      <c r="AB210" s="237"/>
      <c r="AC210" s="237"/>
      <c r="AD210" s="237"/>
      <c r="AE210" s="237"/>
      <c r="AF210" s="237"/>
      <c r="AG210" s="237"/>
      <c r="AH210" s="237"/>
      <c r="AI210" s="237"/>
      <c r="AJ210" s="237"/>
      <c r="AK210" s="237"/>
      <c r="AL210" s="237"/>
      <c r="AM210" s="237"/>
      <c r="AN210" s="237"/>
      <c r="AO210" s="237"/>
      <c r="AP210" s="237"/>
      <c r="AQ210" s="237"/>
      <c r="AR210" s="237"/>
      <c r="AS210" s="237"/>
      <c r="AT210" s="237"/>
      <c r="AU210" s="237"/>
      <c r="AV210" s="237"/>
      <c r="AW210" s="237"/>
      <c r="AX210" s="237"/>
      <c r="AY210" s="237"/>
      <c r="AZ210" s="237"/>
      <c r="BA210" s="237"/>
      <c r="BB210" s="237"/>
      <c r="BC210" s="237"/>
      <c r="BD210" s="237"/>
      <c r="BE210" s="237"/>
      <c r="BF210" s="237"/>
      <c r="BG210" s="237"/>
      <c r="BH210" s="237"/>
      <c r="BI210" s="237"/>
      <c r="BJ210" s="237"/>
      <c r="BK210" s="237"/>
      <c r="BL210" s="237"/>
      <c r="BM210" s="73"/>
      <c r="BN210" s="73"/>
      <c r="BO210" s="73"/>
    </row>
    <row r="211" spans="1:67">
      <c r="A211" s="645"/>
      <c r="B211" s="645"/>
      <c r="C211" s="234"/>
      <c r="D211" s="234"/>
      <c r="E211" s="59" t="s">
        <v>54</v>
      </c>
      <c r="F211" s="193" t="str">
        <f>F241</f>
        <v>2015</v>
      </c>
      <c r="G211" s="373"/>
      <c r="H211" s="649"/>
      <c r="I211" s="649"/>
      <c r="J211" s="649"/>
      <c r="K211" s="649"/>
      <c r="L211" s="650"/>
      <c r="M211" s="650"/>
      <c r="N211" s="650"/>
      <c r="O211" s="650"/>
      <c r="P211" s="650"/>
      <c r="Q211" s="237"/>
      <c r="R211" s="234"/>
      <c r="S211" s="74"/>
      <c r="T211" s="17"/>
      <c r="U211" s="17"/>
      <c r="V211" s="17"/>
      <c r="W211" s="17"/>
      <c r="X211" s="17"/>
      <c r="Y211" s="17"/>
      <c r="Z211" s="237"/>
      <c r="AA211" s="237"/>
      <c r="AB211" s="237"/>
      <c r="AC211" s="237"/>
      <c r="AD211" s="237"/>
      <c r="AE211" s="237"/>
      <c r="AF211" s="237"/>
      <c r="AG211" s="237"/>
      <c r="AH211" s="237"/>
      <c r="AI211" s="237"/>
      <c r="AJ211" s="237"/>
      <c r="AK211" s="237"/>
      <c r="AL211" s="237"/>
      <c r="AM211" s="237"/>
      <c r="AN211" s="237"/>
      <c r="AO211" s="237"/>
      <c r="AP211" s="237"/>
      <c r="AQ211" s="237"/>
      <c r="AR211" s="237"/>
      <c r="AS211" s="237"/>
      <c r="AT211" s="237"/>
      <c r="AU211" s="237"/>
      <c r="AV211" s="237"/>
      <c r="AW211" s="237"/>
      <c r="AX211" s="237"/>
      <c r="AY211" s="237"/>
      <c r="AZ211" s="237"/>
      <c r="BA211" s="237"/>
      <c r="BB211" s="237"/>
      <c r="BC211" s="237"/>
      <c r="BD211" s="237"/>
      <c r="BE211" s="237"/>
      <c r="BF211" s="237"/>
      <c r="BG211" s="237"/>
      <c r="BH211" s="237"/>
      <c r="BI211" s="237"/>
      <c r="BJ211" s="237"/>
      <c r="BK211" s="237"/>
      <c r="BL211" s="237"/>
      <c r="BM211" s="73"/>
      <c r="BN211" s="73"/>
      <c r="BO211" s="73"/>
    </row>
    <row r="212" spans="1:67">
      <c r="A212" s="645"/>
      <c r="B212" s="645"/>
      <c r="C212" s="234"/>
      <c r="D212" s="234"/>
      <c r="E212" s="757" t="s">
        <v>389</v>
      </c>
      <c r="F212" s="651">
        <v>0</v>
      </c>
      <c r="G212" s="655" t="str">
        <f>IF(F212&gt;0,"Caution - The tax loss carried forward should be a negative number.","")</f>
        <v/>
      </c>
      <c r="H212" s="649"/>
      <c r="I212" s="649"/>
      <c r="J212" s="649"/>
      <c r="K212" s="649"/>
      <c r="L212" s="650"/>
      <c r="M212" s="650"/>
      <c r="N212" s="650"/>
      <c r="O212" s="650"/>
      <c r="P212" s="650"/>
      <c r="Q212" s="237"/>
      <c r="R212" s="234"/>
      <c r="S212" s="74"/>
      <c r="T212" s="17"/>
      <c r="U212" s="17"/>
      <c r="V212" s="17"/>
      <c r="W212" s="17"/>
      <c r="X212" s="17"/>
      <c r="Y212" s="17"/>
      <c r="Z212" s="237"/>
      <c r="AA212" s="237"/>
      <c r="AB212" s="237"/>
      <c r="AC212" s="237"/>
      <c r="AD212" s="237"/>
      <c r="AE212" s="237"/>
      <c r="AF212" s="237"/>
      <c r="AG212" s="237"/>
      <c r="AH212" s="237"/>
      <c r="AI212" s="237"/>
      <c r="AJ212" s="237"/>
      <c r="AK212" s="237"/>
      <c r="AL212" s="237"/>
      <c r="AM212" s="237"/>
      <c r="AN212" s="237"/>
      <c r="AO212" s="237"/>
      <c r="AP212" s="237"/>
      <c r="AQ212" s="237"/>
      <c r="AR212" s="237"/>
      <c r="AS212" s="237"/>
      <c r="AT212" s="237"/>
      <c r="AU212" s="237"/>
      <c r="AV212" s="237"/>
      <c r="AW212" s="237"/>
      <c r="AX212" s="237"/>
      <c r="AY212" s="237"/>
      <c r="AZ212" s="237"/>
      <c r="BA212" s="237"/>
      <c r="BB212" s="237"/>
      <c r="BC212" s="237"/>
      <c r="BD212" s="237"/>
      <c r="BE212" s="237"/>
      <c r="BF212" s="237"/>
      <c r="BG212" s="237"/>
      <c r="BH212" s="237"/>
      <c r="BI212" s="237"/>
      <c r="BJ212" s="237"/>
      <c r="BK212" s="237"/>
      <c r="BL212" s="237"/>
      <c r="BM212" s="73"/>
      <c r="BN212" s="73"/>
      <c r="BO212" s="73"/>
    </row>
    <row r="213" spans="1:67" ht="21.75" customHeight="1">
      <c r="A213" s="234"/>
      <c r="B213" s="234"/>
      <c r="C213" s="234"/>
      <c r="D213" s="234"/>
      <c r="E213" s="357"/>
      <c r="F213" s="652"/>
      <c r="G213" s="653"/>
      <c r="H213" s="653"/>
      <c r="I213" s="653"/>
      <c r="J213" s="653"/>
      <c r="K213" s="653"/>
      <c r="L213" s="653"/>
      <c r="M213" s="653"/>
      <c r="N213" s="653"/>
      <c r="O213" s="653"/>
      <c r="P213" s="653"/>
      <c r="Q213" s="654"/>
      <c r="R213" s="357"/>
      <c r="S213" s="16"/>
      <c r="T213" s="17"/>
      <c r="U213" s="17"/>
      <c r="V213" s="17"/>
      <c r="W213" s="17"/>
      <c r="X213" s="17"/>
      <c r="Y213" s="17"/>
      <c r="Z213" s="237"/>
      <c r="AA213" s="237"/>
      <c r="AB213" s="237"/>
      <c r="AC213" s="237"/>
      <c r="AD213" s="237"/>
      <c r="AE213" s="237"/>
      <c r="AF213" s="237"/>
      <c r="AG213" s="237"/>
      <c r="AH213" s="237"/>
      <c r="AI213" s="237"/>
      <c r="AJ213" s="237"/>
      <c r="AK213" s="237"/>
      <c r="AL213" s="237"/>
      <c r="AM213" s="237"/>
      <c r="AN213" s="237"/>
      <c r="AO213" s="237"/>
      <c r="AP213" s="237"/>
      <c r="AQ213" s="237"/>
      <c r="AR213" s="237"/>
      <c r="AS213" s="237"/>
      <c r="AT213" s="237"/>
      <c r="AU213" s="237"/>
      <c r="AV213" s="237"/>
      <c r="AW213" s="237"/>
      <c r="AX213" s="237"/>
      <c r="AY213" s="237"/>
      <c r="AZ213" s="237"/>
      <c r="BA213" s="237"/>
      <c r="BB213" s="237"/>
      <c r="BC213" s="237"/>
      <c r="BD213" s="237"/>
      <c r="BE213" s="237"/>
      <c r="BF213" s="237"/>
      <c r="BG213" s="237"/>
      <c r="BH213" s="237"/>
      <c r="BI213" s="237"/>
      <c r="BJ213" s="237"/>
      <c r="BK213" s="237"/>
      <c r="BL213" s="237"/>
      <c r="BM213" s="73"/>
      <c r="BN213" s="73"/>
      <c r="BO213" s="73"/>
    </row>
    <row r="214" spans="1:67" ht="15.2" customHeight="1">
      <c r="A214" s="118"/>
      <c r="B214" s="118"/>
      <c r="C214" s="118"/>
      <c r="D214" s="118"/>
      <c r="E214" s="540" t="s">
        <v>55</v>
      </c>
      <c r="F214" s="194"/>
      <c r="G214" s="194"/>
      <c r="H214" s="194"/>
      <c r="I214" s="119"/>
      <c r="J214" s="120"/>
      <c r="K214" s="120"/>
      <c r="L214" s="120"/>
      <c r="M214" s="120"/>
      <c r="N214" s="120"/>
      <c r="O214" s="120"/>
      <c r="P214" s="120"/>
      <c r="Q214" s="120"/>
      <c r="R214" s="120"/>
      <c r="S214" s="120"/>
      <c r="T214" s="120"/>
      <c r="U214" s="17"/>
      <c r="V214" s="17"/>
      <c r="W214" s="17"/>
      <c r="X214" s="17"/>
      <c r="Y214" s="17"/>
      <c r="Z214" s="237"/>
      <c r="AA214" s="237"/>
      <c r="AB214" s="237"/>
      <c r="AC214" s="237"/>
      <c r="AD214" s="237"/>
      <c r="AE214" s="237"/>
      <c r="AF214" s="237"/>
      <c r="AG214" s="237"/>
      <c r="AH214" s="237"/>
      <c r="AI214" s="237"/>
      <c r="AJ214" s="237"/>
      <c r="AK214" s="237"/>
      <c r="AL214" s="237"/>
      <c r="AM214" s="237"/>
      <c r="AN214" s="237"/>
      <c r="AO214" s="237"/>
      <c r="AP214" s="237"/>
      <c r="AQ214" s="237"/>
      <c r="AR214" s="237"/>
      <c r="AS214" s="237"/>
      <c r="AT214" s="237"/>
      <c r="AU214" s="237"/>
      <c r="AV214" s="237"/>
      <c r="AW214" s="237"/>
      <c r="AX214" s="237"/>
      <c r="AY214" s="237"/>
      <c r="AZ214" s="237"/>
      <c r="BA214" s="237"/>
      <c r="BB214" s="237"/>
      <c r="BC214" s="237"/>
      <c r="BD214" s="237"/>
      <c r="BE214" s="237"/>
      <c r="BF214" s="237"/>
      <c r="BG214" s="237"/>
      <c r="BH214" s="237"/>
      <c r="BI214" s="237"/>
      <c r="BJ214" s="237"/>
      <c r="BK214" s="237"/>
      <c r="BL214" s="237"/>
      <c r="BM214" s="73"/>
      <c r="BN214" s="73"/>
      <c r="BO214" s="73"/>
    </row>
    <row r="215" spans="1:67">
      <c r="A215" s="172"/>
      <c r="B215" s="172"/>
      <c r="C215" s="172"/>
      <c r="D215" s="172"/>
      <c r="E215" s="447" t="str">
        <f>E40</f>
        <v>Year</v>
      </c>
      <c r="F215" s="17"/>
      <c r="G215" s="416" t="str">
        <f ca="1">CONCATENATE(LEFT(G40,4),"-",RIGHT(OFFSET(G40,0,R7-1,1,1),2))</f>
        <v>2016-20</v>
      </c>
      <c r="H215" s="29"/>
      <c r="I215" s="26"/>
      <c r="J215" s="21"/>
      <c r="K215" s="21"/>
      <c r="L215" s="21"/>
      <c r="M215" s="21"/>
      <c r="N215" s="21"/>
      <c r="O215" s="21"/>
      <c r="P215" s="21"/>
      <c r="Q215" s="21"/>
      <c r="R215" s="21"/>
      <c r="S215" s="74"/>
      <c r="T215" s="17"/>
      <c r="U215" s="17"/>
      <c r="V215" s="17"/>
      <c r="W215" s="17"/>
      <c r="X215" s="17"/>
      <c r="Y215" s="17"/>
      <c r="Z215" s="237"/>
      <c r="AA215" s="237"/>
      <c r="AB215" s="237"/>
      <c r="AC215" s="237"/>
      <c r="AD215" s="237"/>
      <c r="AE215" s="237"/>
      <c r="AF215" s="237"/>
      <c r="AG215" s="237"/>
      <c r="AH215" s="237"/>
      <c r="AI215" s="237"/>
      <c r="AJ215" s="237"/>
      <c r="AK215" s="237"/>
      <c r="AL215" s="237"/>
      <c r="AM215" s="237"/>
      <c r="AN215" s="237"/>
      <c r="AO215" s="237"/>
      <c r="AP215" s="237"/>
      <c r="AQ215" s="237"/>
      <c r="AR215" s="237"/>
      <c r="AS215" s="237"/>
      <c r="AT215" s="237"/>
      <c r="AU215" s="237"/>
      <c r="AV215" s="237"/>
      <c r="AW215" s="237"/>
      <c r="AX215" s="237"/>
      <c r="AY215" s="237"/>
      <c r="AZ215" s="237"/>
      <c r="BA215" s="237"/>
      <c r="BB215" s="237"/>
      <c r="BC215" s="237"/>
      <c r="BD215" s="237"/>
      <c r="BE215" s="237"/>
      <c r="BF215" s="237"/>
      <c r="BG215" s="237"/>
      <c r="BH215" s="237"/>
      <c r="BI215" s="237"/>
      <c r="BJ215" s="237"/>
      <c r="BK215" s="237"/>
      <c r="BL215" s="237"/>
      <c r="BM215" s="73"/>
      <c r="BN215" s="73"/>
      <c r="BO215" s="73"/>
    </row>
    <row r="216" spans="1:67">
      <c r="A216" s="20"/>
      <c r="B216" s="20"/>
      <c r="C216" s="20"/>
      <c r="D216" s="20"/>
      <c r="E216" s="312" t="s">
        <v>0</v>
      </c>
      <c r="F216" s="314" t="s">
        <v>1</v>
      </c>
      <c r="G216" s="866">
        <v>2.34949725108347E-2</v>
      </c>
      <c r="H216" s="29"/>
      <c r="I216" s="22"/>
      <c r="J216" s="22"/>
      <c r="K216" s="21"/>
      <c r="L216" s="22"/>
      <c r="M216" s="22"/>
      <c r="N216" s="22"/>
      <c r="O216" s="22"/>
      <c r="P216" s="22"/>
      <c r="Q216" s="22"/>
      <c r="R216" s="22"/>
      <c r="S216" s="16"/>
      <c r="T216" s="17"/>
      <c r="U216" s="17"/>
      <c r="V216" s="17"/>
      <c r="W216" s="17"/>
      <c r="X216" s="17"/>
      <c r="Y216" s="17"/>
      <c r="Z216" s="237"/>
      <c r="AA216" s="237"/>
      <c r="AB216" s="237"/>
      <c r="AC216" s="237"/>
      <c r="AD216" s="237"/>
      <c r="AE216" s="237"/>
      <c r="AF216" s="237"/>
      <c r="AG216" s="237"/>
      <c r="AH216" s="237"/>
      <c r="AI216" s="237"/>
      <c r="AJ216" s="237"/>
      <c r="AK216" s="237"/>
      <c r="AL216" s="237"/>
      <c r="AM216" s="237"/>
      <c r="AN216" s="237"/>
      <c r="AO216" s="237"/>
      <c r="AP216" s="237"/>
      <c r="AQ216" s="237"/>
      <c r="AR216" s="237"/>
      <c r="AS216" s="237"/>
      <c r="AT216" s="237"/>
      <c r="AU216" s="237"/>
      <c r="AV216" s="237"/>
      <c r="AW216" s="237"/>
      <c r="AX216" s="237"/>
      <c r="AY216" s="237"/>
      <c r="AZ216" s="237"/>
      <c r="BA216" s="237"/>
      <c r="BB216" s="237"/>
      <c r="BC216" s="237"/>
      <c r="BD216" s="237"/>
      <c r="BE216" s="237"/>
      <c r="BF216" s="237"/>
      <c r="BG216" s="237"/>
      <c r="BH216" s="237"/>
      <c r="BI216" s="237"/>
      <c r="BJ216" s="237"/>
      <c r="BK216" s="237"/>
      <c r="BL216" s="237"/>
      <c r="BM216" s="73"/>
      <c r="BN216" s="73"/>
      <c r="BO216" s="73"/>
    </row>
    <row r="217" spans="1:67">
      <c r="A217" s="20"/>
      <c r="B217" s="20"/>
      <c r="C217" s="20"/>
      <c r="D217" s="20"/>
      <c r="E217" s="755" t="s">
        <v>31</v>
      </c>
      <c r="F217" s="314" t="s">
        <v>179</v>
      </c>
      <c r="G217" s="809">
        <v>7.0000000000000007E-2</v>
      </c>
      <c r="H217" s="239" t="str">
        <f>IF(ROUND(G217,3)=G217,"","Caution - This Re appears to depart from the AER's Guideline, which states that Re is rounded to one decimal place (as a percentage). The PTRM will not automatically round the figure you have entered.")</f>
        <v/>
      </c>
      <c r="I217" s="22"/>
      <c r="J217" s="22"/>
      <c r="K217" s="21"/>
      <c r="L217" s="22"/>
      <c r="M217" s="22"/>
      <c r="N217" s="22"/>
      <c r="O217" s="22"/>
      <c r="P217" s="22"/>
      <c r="Q217" s="22"/>
      <c r="R217" s="22"/>
      <c r="S217" s="16"/>
      <c r="T217" s="17"/>
      <c r="U217" s="17"/>
      <c r="V217" s="17"/>
      <c r="W217" s="17"/>
      <c r="X217" s="17"/>
      <c r="Y217" s="17"/>
      <c r="Z217" s="237"/>
      <c r="AA217" s="237"/>
      <c r="AB217" s="237"/>
      <c r="AC217" s="237"/>
      <c r="AD217" s="237"/>
      <c r="AE217" s="237"/>
      <c r="AF217" s="237"/>
      <c r="AG217" s="237"/>
      <c r="AH217" s="237"/>
      <c r="AI217" s="237"/>
      <c r="AJ217" s="237"/>
      <c r="AK217" s="237"/>
      <c r="AL217" s="237"/>
      <c r="AM217" s="237"/>
      <c r="AN217" s="237"/>
      <c r="AO217" s="237"/>
      <c r="AP217" s="237"/>
      <c r="AQ217" s="237"/>
      <c r="AR217" s="237"/>
      <c r="AS217" s="237"/>
      <c r="AT217" s="237"/>
      <c r="AU217" s="237"/>
      <c r="AV217" s="237"/>
      <c r="AW217" s="237"/>
      <c r="AX217" s="237"/>
      <c r="AY217" s="237"/>
      <c r="AZ217" s="237"/>
      <c r="BA217" s="237"/>
      <c r="BB217" s="237"/>
      <c r="BC217" s="237"/>
      <c r="BD217" s="237"/>
      <c r="BE217" s="237"/>
      <c r="BF217" s="237"/>
      <c r="BG217" s="237"/>
      <c r="BH217" s="237"/>
      <c r="BI217" s="237"/>
      <c r="BJ217" s="237"/>
      <c r="BK217" s="237"/>
      <c r="BL217" s="237"/>
      <c r="BM217" s="73"/>
      <c r="BN217" s="73"/>
      <c r="BO217" s="73"/>
    </row>
    <row r="218" spans="1:67">
      <c r="A218" s="20"/>
      <c r="B218" s="20"/>
      <c r="C218" s="20"/>
      <c r="D218" s="20"/>
      <c r="E218" s="312" t="s">
        <v>275</v>
      </c>
      <c r="F218" s="314" t="s">
        <v>251</v>
      </c>
      <c r="G218" s="809">
        <v>0.4</v>
      </c>
      <c r="H218" s="29"/>
      <c r="I218" s="22"/>
      <c r="J218" s="22"/>
      <c r="K218" s="22"/>
      <c r="L218" s="22"/>
      <c r="M218" s="22"/>
      <c r="N218" s="22"/>
      <c r="O218" s="22"/>
      <c r="P218" s="22"/>
      <c r="Q218" s="22"/>
      <c r="R218" s="22"/>
      <c r="S218" s="16"/>
      <c r="T218" s="17"/>
      <c r="U218" s="17"/>
      <c r="V218" s="17"/>
      <c r="W218" s="17"/>
      <c r="X218" s="17"/>
      <c r="Y218" s="17"/>
      <c r="Z218" s="237"/>
      <c r="AA218" s="237"/>
      <c r="AB218" s="237"/>
      <c r="AC218" s="237"/>
      <c r="AD218" s="237"/>
      <c r="AE218" s="237"/>
      <c r="AF218" s="237"/>
      <c r="AG218" s="237"/>
      <c r="AH218" s="237"/>
      <c r="AI218" s="237"/>
      <c r="AJ218" s="237"/>
      <c r="AK218" s="237"/>
      <c r="AL218" s="237"/>
      <c r="AM218" s="237"/>
      <c r="AN218" s="237"/>
      <c r="AO218" s="237"/>
      <c r="AP218" s="237"/>
      <c r="AQ218" s="237"/>
      <c r="AR218" s="237"/>
      <c r="AS218" s="237"/>
      <c r="AT218" s="237"/>
      <c r="AU218" s="237"/>
      <c r="AV218" s="237"/>
      <c r="AW218" s="237"/>
      <c r="AX218" s="237"/>
      <c r="AY218" s="237"/>
      <c r="AZ218" s="237"/>
      <c r="BA218" s="237"/>
      <c r="BB218" s="237"/>
      <c r="BC218" s="237"/>
      <c r="BD218" s="237"/>
      <c r="BE218" s="237"/>
      <c r="BF218" s="237"/>
      <c r="BG218" s="237"/>
      <c r="BH218" s="237"/>
      <c r="BI218" s="237"/>
      <c r="BJ218" s="237"/>
      <c r="BK218" s="237"/>
      <c r="BL218" s="237"/>
      <c r="BM218" s="73"/>
      <c r="BN218" s="73"/>
      <c r="BO218" s="73"/>
    </row>
    <row r="219" spans="1:67" ht="14.25" customHeight="1">
      <c r="A219" s="172"/>
      <c r="B219" s="172"/>
      <c r="C219" s="172"/>
      <c r="D219" s="172"/>
      <c r="E219" s="312" t="s">
        <v>85</v>
      </c>
      <c r="F219" s="314" t="s">
        <v>7</v>
      </c>
      <c r="G219" s="99">
        <v>0.6</v>
      </c>
      <c r="H219" s="29"/>
      <c r="I219" s="22"/>
      <c r="J219" s="22"/>
      <c r="K219" s="22"/>
      <c r="L219" s="22"/>
      <c r="M219" s="22"/>
      <c r="N219" s="22"/>
      <c r="O219" s="228"/>
      <c r="P219" s="22"/>
      <c r="Q219" s="22"/>
      <c r="R219" s="22"/>
      <c r="S219" s="16"/>
      <c r="T219" s="17"/>
      <c r="U219" s="17"/>
      <c r="V219" s="17"/>
      <c r="W219" s="17"/>
      <c r="X219" s="17"/>
      <c r="Y219" s="17"/>
      <c r="Z219" s="237"/>
      <c r="AA219" s="237"/>
      <c r="AB219" s="237"/>
      <c r="AC219" s="237"/>
      <c r="AD219" s="237"/>
      <c r="AE219" s="237"/>
      <c r="AF219" s="237"/>
      <c r="AG219" s="237"/>
      <c r="AH219" s="237"/>
      <c r="AI219" s="237"/>
      <c r="AJ219" s="237"/>
      <c r="AK219" s="237"/>
      <c r="AL219" s="237"/>
      <c r="AM219" s="237"/>
      <c r="AN219" s="237"/>
      <c r="AO219" s="237"/>
      <c r="AP219" s="237"/>
      <c r="AQ219" s="237"/>
      <c r="AR219" s="237"/>
      <c r="AS219" s="237"/>
      <c r="AT219" s="237"/>
      <c r="AU219" s="237"/>
      <c r="AV219" s="237"/>
      <c r="AW219" s="237"/>
      <c r="AX219" s="237"/>
      <c r="AY219" s="237"/>
      <c r="AZ219" s="237"/>
      <c r="BA219" s="237"/>
      <c r="BB219" s="237"/>
      <c r="BC219" s="237"/>
      <c r="BD219" s="237"/>
      <c r="BE219" s="237"/>
      <c r="BF219" s="237"/>
      <c r="BG219" s="237"/>
      <c r="BH219" s="237"/>
      <c r="BI219" s="237"/>
      <c r="BJ219" s="237"/>
      <c r="BK219" s="237"/>
      <c r="BL219" s="237"/>
      <c r="BM219" s="73"/>
      <c r="BN219" s="73"/>
      <c r="BO219" s="73"/>
    </row>
    <row r="220" spans="1:67" ht="14.25" customHeight="1">
      <c r="A220" s="172"/>
      <c r="B220" s="172"/>
      <c r="C220" s="172"/>
      <c r="D220" s="172"/>
      <c r="E220" s="23"/>
      <c r="F220" s="22"/>
      <c r="G220" s="22"/>
      <c r="H220" s="29"/>
      <c r="I220" s="22"/>
      <c r="J220" s="22"/>
      <c r="K220" s="22"/>
      <c r="L220" s="22"/>
      <c r="M220" s="22"/>
      <c r="N220" s="22"/>
      <c r="O220" s="228"/>
      <c r="P220" s="22"/>
      <c r="Q220" s="22"/>
      <c r="R220" s="22"/>
      <c r="S220" s="16"/>
      <c r="T220" s="17"/>
      <c r="U220" s="17"/>
      <c r="V220" s="17"/>
      <c r="W220" s="17"/>
      <c r="X220" s="17"/>
      <c r="Y220" s="17"/>
      <c r="Z220" s="237"/>
      <c r="AA220" s="237"/>
      <c r="AB220" s="237"/>
      <c r="AC220" s="237"/>
      <c r="AD220" s="237"/>
      <c r="AE220" s="237"/>
      <c r="AF220" s="237"/>
      <c r="AG220" s="237"/>
      <c r="AH220" s="237"/>
      <c r="AI220" s="237"/>
      <c r="AJ220" s="237"/>
      <c r="AK220" s="237"/>
      <c r="AL220" s="237"/>
      <c r="AM220" s="237"/>
      <c r="AN220" s="237"/>
      <c r="AO220" s="237"/>
      <c r="AP220" s="237"/>
      <c r="AQ220" s="237"/>
      <c r="AR220" s="237"/>
      <c r="AS220" s="237"/>
      <c r="AT220" s="237"/>
      <c r="AU220" s="237"/>
      <c r="AV220" s="237"/>
      <c r="AW220" s="237"/>
      <c r="AX220" s="237"/>
      <c r="AY220" s="237"/>
      <c r="AZ220" s="237"/>
      <c r="BA220" s="237"/>
      <c r="BB220" s="237"/>
      <c r="BC220" s="237"/>
      <c r="BD220" s="237"/>
      <c r="BE220" s="237"/>
      <c r="BF220" s="237"/>
      <c r="BG220" s="237"/>
      <c r="BH220" s="237"/>
      <c r="BI220" s="237"/>
      <c r="BJ220" s="237"/>
      <c r="BK220" s="237"/>
      <c r="BL220" s="237"/>
      <c r="BM220" s="73"/>
      <c r="BN220" s="73"/>
      <c r="BO220" s="73"/>
    </row>
    <row r="221" spans="1:67">
      <c r="A221" s="20"/>
      <c r="B221" s="20"/>
      <c r="C221" s="20"/>
      <c r="D221" s="20"/>
      <c r="E221" s="232"/>
      <c r="F221" s="233"/>
      <c r="G221" s="350">
        <f t="shared" ref="G221:P221" si="49">G40</f>
        <v>2016</v>
      </c>
      <c r="H221" s="350" t="str">
        <f t="shared" si="49"/>
        <v>2017</v>
      </c>
      <c r="I221" s="350" t="str">
        <f t="shared" si="49"/>
        <v>2018</v>
      </c>
      <c r="J221" s="350" t="str">
        <f t="shared" si="49"/>
        <v>2019</v>
      </c>
      <c r="K221" s="350" t="str">
        <f t="shared" si="49"/>
        <v>2020</v>
      </c>
      <c r="L221" s="350" t="str">
        <f t="shared" si="49"/>
        <v>2021</v>
      </c>
      <c r="M221" s="350" t="str">
        <f t="shared" si="49"/>
        <v>2022</v>
      </c>
      <c r="N221" s="350" t="str">
        <f t="shared" si="49"/>
        <v>2023</v>
      </c>
      <c r="O221" s="350" t="str">
        <f t="shared" si="49"/>
        <v>2024</v>
      </c>
      <c r="P221" s="350" t="str">
        <f t="shared" si="49"/>
        <v>2025</v>
      </c>
      <c r="Q221" s="22"/>
      <c r="R221" s="22"/>
      <c r="S221" s="16"/>
      <c r="T221" s="234"/>
      <c r="U221" s="17"/>
      <c r="V221" s="17"/>
      <c r="W221" s="17"/>
      <c r="X221" s="17"/>
      <c r="Y221" s="17"/>
      <c r="Z221" s="237"/>
      <c r="AA221" s="237"/>
      <c r="AB221" s="237"/>
      <c r="AC221" s="237"/>
      <c r="AD221" s="237"/>
      <c r="AE221" s="237"/>
      <c r="AF221" s="237"/>
      <c r="AG221" s="237"/>
      <c r="AH221" s="237"/>
      <c r="AI221" s="237"/>
      <c r="AJ221" s="237"/>
      <c r="AK221" s="237"/>
      <c r="AL221" s="237"/>
      <c r="AM221" s="237"/>
      <c r="AN221" s="237"/>
      <c r="AO221" s="237"/>
      <c r="AP221" s="237"/>
      <c r="AQ221" s="237"/>
      <c r="AR221" s="237"/>
      <c r="AS221" s="237"/>
      <c r="AT221" s="237"/>
      <c r="AU221" s="237"/>
      <c r="AV221" s="237"/>
      <c r="AW221" s="237"/>
      <c r="AX221" s="237"/>
      <c r="AY221" s="237"/>
      <c r="AZ221" s="237"/>
      <c r="BA221" s="237"/>
      <c r="BB221" s="237"/>
      <c r="BC221" s="237"/>
      <c r="BD221" s="237"/>
      <c r="BE221" s="237"/>
      <c r="BF221" s="237"/>
      <c r="BG221" s="237"/>
      <c r="BH221" s="237"/>
      <c r="BI221" s="237"/>
      <c r="BJ221" s="237"/>
      <c r="BK221" s="237"/>
      <c r="BL221" s="237"/>
      <c r="BM221" s="73"/>
      <c r="BN221" s="73"/>
      <c r="BO221" s="73"/>
    </row>
    <row r="222" spans="1:67">
      <c r="A222" s="20"/>
      <c r="B222" s="20"/>
      <c r="C222" s="20"/>
      <c r="D222" s="20"/>
      <c r="E222" s="756" t="s">
        <v>248</v>
      </c>
      <c r="F222" s="233"/>
      <c r="G222" s="810">
        <v>5.5095437785709134E-2</v>
      </c>
      <c r="H222" s="845">
        <v>5.4118929269851665E-2</v>
      </c>
      <c r="I222" s="845">
        <v>5.3270980805936424E-2</v>
      </c>
      <c r="J222" s="785"/>
      <c r="K222" s="785"/>
      <c r="L222" s="236"/>
      <c r="M222" s="236"/>
      <c r="N222" s="236"/>
      <c r="O222" s="236"/>
      <c r="P222" s="236"/>
      <c r="Q222" s="237"/>
      <c r="R222" s="237"/>
      <c r="T222" s="234"/>
      <c r="U222" s="238"/>
      <c r="V222" s="22"/>
      <c r="W222" s="22"/>
      <c r="X222" s="22"/>
      <c r="Y222" s="22"/>
      <c r="Z222" s="369"/>
      <c r="AA222" s="370"/>
      <c r="AB222" s="234"/>
      <c r="AC222" s="237"/>
      <c r="AD222" s="237"/>
      <c r="AE222" s="237"/>
      <c r="AF222" s="237"/>
      <c r="AG222" s="237"/>
      <c r="AH222" s="237"/>
      <c r="AI222" s="237"/>
      <c r="AJ222" s="237"/>
      <c r="AK222" s="237"/>
      <c r="AL222" s="237"/>
      <c r="AM222" s="237"/>
      <c r="AN222" s="237"/>
      <c r="AO222" s="237"/>
      <c r="AP222" s="237"/>
      <c r="AQ222" s="237"/>
      <c r="AR222" s="237"/>
      <c r="AS222" s="237"/>
      <c r="AT222" s="237"/>
      <c r="AU222" s="237"/>
      <c r="AV222" s="237"/>
      <c r="AW222" s="237"/>
      <c r="AX222" s="237"/>
      <c r="AY222" s="237"/>
      <c r="AZ222" s="237"/>
      <c r="BA222" s="237"/>
      <c r="BB222" s="237"/>
      <c r="BC222" s="237"/>
      <c r="BD222" s="237"/>
      <c r="BE222" s="237"/>
      <c r="BF222" s="237"/>
      <c r="BG222" s="237"/>
      <c r="BH222" s="237"/>
      <c r="BI222" s="237"/>
      <c r="BJ222" s="237"/>
      <c r="BK222" s="237"/>
      <c r="BL222" s="237"/>
      <c r="BM222" s="73"/>
      <c r="BN222" s="73"/>
      <c r="BO222" s="73"/>
    </row>
    <row r="223" spans="1:67">
      <c r="A223" s="20"/>
      <c r="B223" s="20"/>
      <c r="C223" s="20"/>
      <c r="D223" s="20"/>
      <c r="E223" s="232"/>
      <c r="F223" s="233"/>
      <c r="G223" s="239" t="str">
        <f>IF(AND(G221&lt;'X factors'!$F$21,ISBLANK(G222)),"Value expected",IF(G221='X factors'!$F$21,IF(ISBLANK(G222),"Value expected",""),""))</f>
        <v/>
      </c>
      <c r="H223" s="239" t="str">
        <f>IF(AND(H221&lt;'X factors'!$F$21,ISBLANK(H222)),"Value expected",IF(H221='X factors'!$F$21,IF(ISBLANK(H222),"Value expected","Year of Update"),""))</f>
        <v/>
      </c>
      <c r="I223" s="239" t="str">
        <f>IF(AND(I221&lt;'X factors'!$F$21,ISBLANK(I222)),"Value expected",IF(I221='X factors'!$F$21,IF(ISBLANK(I222),"Value expected","Year of Update"),""))</f>
        <v>Year of Update</v>
      </c>
      <c r="J223" s="239" t="str">
        <f>IF(AND(J221&lt;'X factors'!$F$21,ISBLANK(J222)),"Value expected",IF(J221='X factors'!$F$21,IF(ISBLANK(J222),"Value expected","Year of Update"),""))</f>
        <v/>
      </c>
      <c r="K223" s="239" t="str">
        <f>IF(AND(K221&lt;'X factors'!$F$21,ISBLANK(K222)),"Value expected",IF(K221='X factors'!$F$21,IF(ISBLANK(K222),"Value expected","Year of Update"),""))</f>
        <v/>
      </c>
      <c r="L223" s="239" t="str">
        <f>IF(AND(L221&lt;'X factors'!$F$21,ISBLANK(L222)),"Value expected",IF(L221='X factors'!$F$21,IF(ISBLANK(L222),"Value expected","Year of Update"),""))</f>
        <v/>
      </c>
      <c r="M223" s="239" t="str">
        <f>IF(AND(M221&lt;'X factors'!$F$21,ISBLANK(M222)),"Value expected",IF(M221='X factors'!$F$21,IF(ISBLANK(M222),"Value expected","Year of Update"),""))</f>
        <v/>
      </c>
      <c r="N223" s="239" t="str">
        <f>IF(AND(N221&lt;'X factors'!$F$21,ISBLANK(N222)),"Value expected",IF(N221='X factors'!$F$21,IF(ISBLANK(N222),"Value expected","Year of Update"),""))</f>
        <v/>
      </c>
      <c r="O223" s="239" t="str">
        <f>IF(AND(O221&lt;'X factors'!$F$21,ISBLANK(O222)),"Value expected",IF(O221='X factors'!$F$21,IF(ISBLANK(O222),"Value expected","Year of Update"),""))</f>
        <v/>
      </c>
      <c r="P223" s="239" t="str">
        <f>IF(AND(P221&lt;'X factors'!$F$21,ISBLANK(P222)),"Value expected",IF(P221='X factors'!$F$21,IF(ISBLANK(P222),"Value expected","Year of Update"),""))</f>
        <v/>
      </c>
      <c r="Q223" s="22"/>
      <c r="R223" s="22"/>
      <c r="S223" s="16"/>
      <c r="T223" s="234"/>
      <c r="U223" s="17"/>
      <c r="V223" s="17"/>
      <c r="W223" s="17"/>
      <c r="X223" s="17"/>
      <c r="Y223" s="17"/>
      <c r="Z223" s="237"/>
      <c r="AA223" s="237"/>
      <c r="AB223" s="237"/>
      <c r="AC223" s="237"/>
      <c r="AD223" s="237"/>
      <c r="AE223" s="237"/>
      <c r="AF223" s="237"/>
      <c r="AG223" s="237"/>
      <c r="AH223" s="237"/>
      <c r="AI223" s="237"/>
      <c r="AJ223" s="237"/>
      <c r="AK223" s="237"/>
      <c r="AL223" s="237"/>
      <c r="AM223" s="237"/>
      <c r="AN223" s="237"/>
      <c r="AO223" s="237"/>
      <c r="AP223" s="237"/>
      <c r="AQ223" s="237"/>
      <c r="AR223" s="237"/>
      <c r="AS223" s="237"/>
      <c r="AT223" s="237"/>
      <c r="AU223" s="237"/>
      <c r="AV223" s="237"/>
      <c r="AW223" s="237"/>
      <c r="AX223" s="237"/>
      <c r="AY223" s="237"/>
      <c r="AZ223" s="237"/>
      <c r="BA223" s="237"/>
      <c r="BB223" s="237"/>
      <c r="BC223" s="237"/>
      <c r="BD223" s="237"/>
      <c r="BE223" s="237"/>
      <c r="BF223" s="237"/>
      <c r="BG223" s="237"/>
      <c r="BH223" s="237"/>
      <c r="BI223" s="237"/>
      <c r="BJ223" s="237"/>
      <c r="BK223" s="237"/>
      <c r="BL223" s="237"/>
      <c r="BM223" s="73"/>
      <c r="BN223" s="73"/>
      <c r="BO223" s="73"/>
    </row>
    <row r="224" spans="1:67">
      <c r="A224" s="20"/>
      <c r="B224" s="20"/>
      <c r="C224" s="20"/>
      <c r="D224" s="20"/>
      <c r="E224" s="232"/>
      <c r="F224" s="233"/>
      <c r="G224" s="240" t="str">
        <f>IF(ISERROR(HLOOKUP("Value expected",G223:P223,1,FALSE)),IF(ISERROR(HLOOKUP("Year of update",G223:P223,1,FALSE)),"","On the X factors tab (cell F21) you have indicated that you are updating debt costs within the regulatory control period"),"CAUTION - return on debt inputs are expected above because the X factors tab (cell F21) indicates that you are updating debt costs within the regulatory control period.")</f>
        <v>On the X factors tab (cell F21) you have indicated that you are updating debt costs within the regulatory control period</v>
      </c>
      <c r="H224" s="239"/>
      <c r="I224" s="239"/>
      <c r="J224" s="239"/>
      <c r="K224" s="239"/>
      <c r="L224" s="239"/>
      <c r="M224" s="239"/>
      <c r="N224" s="239"/>
      <c r="O224" s="239"/>
      <c r="P224" s="239"/>
      <c r="Q224" s="22"/>
      <c r="R224" s="22"/>
      <c r="S224" s="16"/>
      <c r="T224" s="234"/>
      <c r="U224" s="17"/>
      <c r="V224" s="17"/>
      <c r="W224" s="17"/>
      <c r="X224" s="17"/>
      <c r="Y224" s="17"/>
      <c r="Z224" s="237"/>
      <c r="AA224" s="237"/>
      <c r="AB224" s="237"/>
      <c r="AC224" s="237"/>
      <c r="AD224" s="237"/>
      <c r="AE224" s="237"/>
      <c r="AF224" s="237"/>
      <c r="AG224" s="237"/>
      <c r="AH224" s="237"/>
      <c r="AI224" s="237"/>
      <c r="AJ224" s="237"/>
      <c r="AK224" s="237"/>
      <c r="AL224" s="237"/>
      <c r="AM224" s="237"/>
      <c r="AN224" s="237"/>
      <c r="AO224" s="237"/>
      <c r="AP224" s="237"/>
      <c r="AQ224" s="237"/>
      <c r="AR224" s="237"/>
      <c r="AS224" s="237"/>
      <c r="AT224" s="237"/>
      <c r="AU224" s="237"/>
      <c r="AV224" s="237"/>
      <c r="AW224" s="237"/>
      <c r="AX224" s="237"/>
      <c r="AY224" s="237"/>
      <c r="AZ224" s="237"/>
      <c r="BA224" s="237"/>
      <c r="BB224" s="237"/>
      <c r="BC224" s="237"/>
      <c r="BD224" s="237"/>
      <c r="BE224" s="237"/>
      <c r="BF224" s="237"/>
      <c r="BG224" s="237"/>
      <c r="BH224" s="237"/>
      <c r="BI224" s="237"/>
      <c r="BJ224" s="237"/>
      <c r="BK224" s="237"/>
      <c r="BL224" s="237"/>
      <c r="BM224" s="73"/>
      <c r="BN224" s="73"/>
      <c r="BO224" s="73"/>
    </row>
    <row r="225" spans="1:67">
      <c r="A225" s="309"/>
      <c r="B225" s="309"/>
      <c r="C225" s="309"/>
      <c r="D225" s="309"/>
      <c r="E225" s="311"/>
      <c r="F225" s="318"/>
      <c r="G225" s="319" t="s">
        <v>320</v>
      </c>
      <c r="H225" s="239"/>
      <c r="I225" s="239"/>
      <c r="J225" s="239"/>
      <c r="K225" s="239"/>
      <c r="L225" s="239"/>
      <c r="M225" s="239"/>
      <c r="N225" s="239"/>
      <c r="O225" s="239"/>
      <c r="P225" s="239"/>
      <c r="Q225" s="22"/>
      <c r="R225" s="22"/>
      <c r="S225" s="16"/>
      <c r="T225" s="234"/>
      <c r="U225" s="17"/>
      <c r="V225" s="17"/>
      <c r="W225" s="17"/>
      <c r="X225" s="17"/>
      <c r="Y225" s="17"/>
      <c r="Z225" s="237"/>
      <c r="AA225" s="237"/>
      <c r="AB225" s="237"/>
      <c r="AC225" s="237"/>
      <c r="AD225" s="237"/>
      <c r="AE225" s="237"/>
      <c r="AF225" s="237"/>
      <c r="AG225" s="237"/>
      <c r="AH225" s="237"/>
      <c r="AI225" s="237"/>
      <c r="AJ225" s="237"/>
      <c r="AK225" s="237"/>
      <c r="AL225" s="237"/>
      <c r="AM225" s="237"/>
      <c r="AN225" s="237"/>
      <c r="AO225" s="237"/>
      <c r="AP225" s="237"/>
      <c r="AQ225" s="237"/>
      <c r="AR225" s="237"/>
      <c r="AS225" s="237"/>
      <c r="AT225" s="237"/>
      <c r="AU225" s="237"/>
      <c r="AV225" s="237"/>
      <c r="AW225" s="237"/>
      <c r="AX225" s="237"/>
      <c r="AY225" s="237"/>
      <c r="AZ225" s="237"/>
      <c r="BA225" s="237"/>
      <c r="BB225" s="237"/>
      <c r="BC225" s="237"/>
      <c r="BD225" s="237"/>
      <c r="BE225" s="237"/>
      <c r="BF225" s="237"/>
      <c r="BG225" s="237"/>
      <c r="BH225" s="237"/>
      <c r="BI225" s="237"/>
      <c r="BJ225" s="237"/>
      <c r="BK225" s="237"/>
      <c r="BL225" s="237"/>
      <c r="BM225" s="73"/>
      <c r="BN225" s="73"/>
      <c r="BO225" s="73"/>
    </row>
    <row r="226" spans="1:67" ht="21.75" customHeight="1">
      <c r="A226" s="172"/>
      <c r="B226" s="172"/>
      <c r="C226" s="172"/>
      <c r="D226" s="172"/>
      <c r="E226" s="23"/>
      <c r="F226" s="2"/>
      <c r="G226" s="22"/>
      <c r="H226" s="29"/>
      <c r="I226" s="22"/>
      <c r="J226" s="22"/>
      <c r="K226" s="22"/>
      <c r="L226" s="22"/>
      <c r="M226" s="22"/>
      <c r="N226" s="22"/>
      <c r="O226" s="228"/>
      <c r="P226" s="22"/>
      <c r="Q226" s="22"/>
      <c r="R226" s="22"/>
      <c r="S226" s="16"/>
      <c r="T226" s="17"/>
      <c r="U226" s="17"/>
      <c r="V226" s="17"/>
      <c r="W226" s="17"/>
      <c r="X226" s="17"/>
      <c r="Y226" s="17"/>
      <c r="Z226" s="237"/>
      <c r="AA226" s="237"/>
      <c r="AB226" s="237"/>
      <c r="AC226" s="237"/>
      <c r="AD226" s="237"/>
      <c r="AE226" s="237"/>
      <c r="AF226" s="237"/>
      <c r="AG226" s="237"/>
      <c r="AH226" s="237"/>
      <c r="AI226" s="237"/>
      <c r="AJ226" s="237"/>
      <c r="AK226" s="237"/>
      <c r="AL226" s="237"/>
      <c r="AM226" s="237"/>
      <c r="AN226" s="237"/>
      <c r="AO226" s="237"/>
      <c r="AP226" s="237"/>
      <c r="AQ226" s="237"/>
      <c r="AR226" s="237"/>
      <c r="AS226" s="237"/>
      <c r="AT226" s="237"/>
      <c r="AU226" s="237"/>
      <c r="AV226" s="237"/>
      <c r="AW226" s="237"/>
      <c r="AX226" s="237"/>
      <c r="AY226" s="237"/>
      <c r="AZ226" s="237"/>
      <c r="BA226" s="237"/>
      <c r="BB226" s="237"/>
      <c r="BC226" s="237"/>
      <c r="BD226" s="237"/>
      <c r="BE226" s="237"/>
      <c r="BF226" s="237"/>
      <c r="BG226" s="237"/>
      <c r="BH226" s="237"/>
      <c r="BI226" s="237"/>
      <c r="BJ226" s="237"/>
      <c r="BK226" s="237"/>
      <c r="BL226" s="237"/>
      <c r="BM226" s="73"/>
      <c r="BN226" s="73"/>
      <c r="BO226" s="73"/>
    </row>
    <row r="227" spans="1:67" ht="15.2" customHeight="1">
      <c r="A227" s="118"/>
      <c r="B227" s="118"/>
      <c r="C227" s="118"/>
      <c r="D227" s="118"/>
      <c r="E227" s="280" t="s">
        <v>294</v>
      </c>
      <c r="F227" s="194"/>
      <c r="G227" s="194"/>
      <c r="H227" s="194"/>
      <c r="I227" s="119"/>
      <c r="J227" s="120"/>
      <c r="K227" s="120"/>
      <c r="L227" s="120"/>
      <c r="M227" s="120"/>
      <c r="N227" s="120"/>
      <c r="O227" s="120"/>
      <c r="P227" s="120"/>
      <c r="Q227" s="120"/>
      <c r="R227" s="120"/>
      <c r="S227" s="120"/>
      <c r="T227" s="120"/>
      <c r="U227" s="17"/>
      <c r="V227" s="17"/>
      <c r="W227" s="17"/>
      <c r="X227" s="17"/>
      <c r="Y227" s="17"/>
      <c r="Z227" s="237"/>
      <c r="AA227" s="237"/>
      <c r="AB227" s="237"/>
      <c r="AC227" s="237"/>
      <c r="AD227" s="237"/>
      <c r="AE227" s="237"/>
      <c r="AF227" s="237"/>
      <c r="AG227" s="237"/>
      <c r="AH227" s="237"/>
      <c r="AI227" s="237"/>
      <c r="AJ227" s="237"/>
      <c r="AK227" s="237"/>
      <c r="AL227" s="237"/>
      <c r="AM227" s="237"/>
      <c r="AN227" s="237"/>
      <c r="AO227" s="237"/>
      <c r="AP227" s="237"/>
      <c r="AQ227" s="237"/>
      <c r="AR227" s="237"/>
      <c r="AS227" s="237"/>
      <c r="AT227" s="237"/>
      <c r="AU227" s="237"/>
      <c r="AV227" s="237"/>
      <c r="AW227" s="237"/>
      <c r="AX227" s="237"/>
      <c r="AY227" s="237"/>
      <c r="AZ227" s="237"/>
      <c r="BA227" s="237"/>
      <c r="BB227" s="237"/>
      <c r="BC227" s="237"/>
      <c r="BD227" s="237"/>
      <c r="BE227" s="237"/>
      <c r="BF227" s="237"/>
      <c r="BG227" s="237"/>
      <c r="BH227" s="237"/>
      <c r="BI227" s="237"/>
      <c r="BJ227" s="237"/>
      <c r="BK227" s="237"/>
      <c r="BL227" s="237"/>
      <c r="BM227" s="73"/>
      <c r="BN227" s="73"/>
      <c r="BO227" s="73"/>
    </row>
    <row r="228" spans="1:67" ht="14.25" customHeight="1">
      <c r="A228" s="172"/>
      <c r="B228" s="172"/>
      <c r="C228" s="172"/>
      <c r="D228" s="172"/>
      <c r="E228" s="279"/>
      <c r="F228" s="234"/>
      <c r="G228" s="25" t="s">
        <v>40</v>
      </c>
      <c r="H228" s="29"/>
      <c r="I228" s="22"/>
      <c r="J228" s="22"/>
      <c r="K228" s="22"/>
      <c r="L228" s="22"/>
      <c r="M228" s="22"/>
      <c r="N228" s="22"/>
      <c r="O228" s="228"/>
      <c r="P228" s="22"/>
      <c r="Q228" s="22"/>
      <c r="R228" s="22"/>
      <c r="S228" s="16"/>
      <c r="T228" s="17"/>
      <c r="U228" s="17"/>
      <c r="V228" s="17"/>
      <c r="W228" s="17"/>
      <c r="X228" s="17"/>
      <c r="Y228" s="17"/>
      <c r="Z228" s="237"/>
      <c r="AA228" s="237"/>
      <c r="AB228" s="237"/>
      <c r="AC228" s="237"/>
      <c r="AD228" s="237"/>
      <c r="AE228" s="237"/>
      <c r="AF228" s="237"/>
      <c r="AG228" s="237"/>
      <c r="AH228" s="237"/>
      <c r="AI228" s="237"/>
      <c r="AJ228" s="237"/>
      <c r="AK228" s="237"/>
      <c r="AL228" s="237"/>
      <c r="AM228" s="237"/>
      <c r="AN228" s="237"/>
      <c r="AO228" s="237"/>
      <c r="AP228" s="237"/>
      <c r="AQ228" s="237"/>
      <c r="AR228" s="237"/>
      <c r="AS228" s="237"/>
      <c r="AT228" s="237"/>
      <c r="AU228" s="237"/>
      <c r="AV228" s="237"/>
      <c r="AW228" s="237"/>
      <c r="AX228" s="237"/>
      <c r="AY228" s="237"/>
      <c r="AZ228" s="237"/>
      <c r="BA228" s="237"/>
      <c r="BB228" s="237"/>
      <c r="BC228" s="237"/>
      <c r="BD228" s="237"/>
      <c r="BE228" s="237"/>
      <c r="BF228" s="237"/>
      <c r="BG228" s="237"/>
      <c r="BH228" s="237"/>
      <c r="BI228" s="237"/>
      <c r="BJ228" s="237"/>
      <c r="BK228" s="237"/>
      <c r="BL228" s="237"/>
      <c r="BM228" s="73"/>
      <c r="BN228" s="73"/>
      <c r="BO228" s="73"/>
    </row>
    <row r="229" spans="1:67" ht="14.25" customHeight="1">
      <c r="A229" s="172"/>
      <c r="B229" s="172"/>
      <c r="C229" s="172"/>
      <c r="D229" s="172"/>
      <c r="E229" s="753" t="s">
        <v>233</v>
      </c>
      <c r="F229" s="658" t="s">
        <v>390</v>
      </c>
      <c r="G229" s="306">
        <v>0.7</v>
      </c>
      <c r="H229" s="29"/>
      <c r="I229" s="22"/>
      <c r="J229" s="22"/>
      <c r="K229" s="22"/>
      <c r="L229" s="22"/>
      <c r="M229" s="22"/>
      <c r="N229" s="22"/>
      <c r="O229" s="228"/>
      <c r="P229" s="22"/>
      <c r="Q229" s="22"/>
      <c r="R229" s="22"/>
      <c r="S229" s="16"/>
      <c r="T229" s="17"/>
      <c r="U229" s="17"/>
      <c r="V229" s="17"/>
      <c r="W229" s="17"/>
      <c r="X229" s="17"/>
      <c r="Y229" s="17"/>
      <c r="Z229" s="237"/>
      <c r="AA229" s="237"/>
      <c r="AB229" s="237"/>
      <c r="AC229" s="237"/>
      <c r="AD229" s="237"/>
      <c r="AE229" s="237"/>
      <c r="AF229" s="237"/>
      <c r="AG229" s="237"/>
      <c r="AH229" s="237"/>
      <c r="AI229" s="237"/>
      <c r="AJ229" s="237"/>
      <c r="AK229" s="237"/>
      <c r="AL229" s="237"/>
      <c r="AM229" s="237"/>
      <c r="AN229" s="237"/>
      <c r="AO229" s="237"/>
      <c r="AP229" s="237"/>
      <c r="AQ229" s="237"/>
      <c r="AR229" s="237"/>
      <c r="AS229" s="237"/>
      <c r="AT229" s="237"/>
      <c r="AU229" s="237"/>
      <c r="AV229" s="237"/>
      <c r="AW229" s="237"/>
      <c r="AX229" s="237"/>
      <c r="AY229" s="237"/>
      <c r="AZ229" s="237"/>
      <c r="BA229" s="237"/>
      <c r="BB229" s="237"/>
      <c r="BC229" s="237"/>
      <c r="BD229" s="237"/>
      <c r="BE229" s="237"/>
      <c r="BF229" s="237"/>
      <c r="BG229" s="237"/>
      <c r="BH229" s="237"/>
      <c r="BI229" s="237"/>
      <c r="BJ229" s="237"/>
      <c r="BK229" s="237"/>
      <c r="BL229" s="237"/>
      <c r="BM229" s="73"/>
      <c r="BN229" s="73"/>
      <c r="BO229" s="73"/>
    </row>
    <row r="230" spans="1:67" ht="14.25" customHeight="1">
      <c r="A230" s="172"/>
      <c r="B230" s="172"/>
      <c r="C230" s="172"/>
      <c r="D230" s="172"/>
      <c r="E230" s="753" t="s">
        <v>444</v>
      </c>
      <c r="F230" s="414" t="s">
        <v>225</v>
      </c>
      <c r="G230" s="307">
        <v>0.03</v>
      </c>
      <c r="H230" s="29"/>
      <c r="I230" s="22"/>
      <c r="J230" s="22"/>
      <c r="K230" s="22"/>
      <c r="L230" s="22"/>
      <c r="M230" s="22"/>
      <c r="N230" s="22"/>
      <c r="O230" s="228"/>
      <c r="P230" s="22"/>
      <c r="Q230" s="22"/>
      <c r="R230" s="22"/>
      <c r="S230" s="16"/>
      <c r="T230" s="17"/>
      <c r="U230" s="17"/>
      <c r="V230" s="17"/>
      <c r="W230" s="17"/>
      <c r="X230" s="17"/>
      <c r="Y230" s="17"/>
      <c r="Z230" s="237"/>
      <c r="AA230" s="237"/>
      <c r="AB230" s="237"/>
      <c r="AC230" s="237"/>
      <c r="AD230" s="237"/>
      <c r="AE230" s="237"/>
      <c r="AF230" s="237"/>
      <c r="AG230" s="237"/>
      <c r="AH230" s="237"/>
      <c r="AI230" s="237"/>
      <c r="AJ230" s="237"/>
      <c r="AK230" s="237"/>
      <c r="AL230" s="237"/>
      <c r="AM230" s="237"/>
      <c r="AN230" s="237"/>
      <c r="AO230" s="237"/>
      <c r="AP230" s="237"/>
      <c r="AQ230" s="237"/>
      <c r="AR230" s="237"/>
      <c r="AS230" s="237"/>
      <c r="AT230" s="237"/>
      <c r="AU230" s="237"/>
      <c r="AV230" s="237"/>
      <c r="AW230" s="237"/>
      <c r="AX230" s="237"/>
      <c r="AY230" s="237"/>
      <c r="AZ230" s="237"/>
      <c r="BA230" s="237"/>
      <c r="BB230" s="237"/>
      <c r="BC230" s="237"/>
      <c r="BD230" s="237"/>
      <c r="BE230" s="237"/>
      <c r="BF230" s="237"/>
      <c r="BG230" s="237"/>
      <c r="BH230" s="237"/>
      <c r="BI230" s="237"/>
      <c r="BJ230" s="237"/>
      <c r="BK230" s="237"/>
      <c r="BL230" s="237"/>
      <c r="BM230" s="73"/>
      <c r="BN230" s="73"/>
      <c r="BO230" s="73"/>
    </row>
    <row r="231" spans="1:67" ht="14.25" customHeight="1">
      <c r="A231" s="172"/>
      <c r="B231" s="172"/>
      <c r="C231" s="172"/>
      <c r="D231" s="172"/>
      <c r="E231" s="753" t="s">
        <v>445</v>
      </c>
      <c r="F231" s="414" t="s">
        <v>226</v>
      </c>
      <c r="G231" s="307">
        <v>0.01</v>
      </c>
      <c r="H231" s="29"/>
      <c r="I231" s="22"/>
      <c r="J231" s="22"/>
      <c r="K231" s="22"/>
      <c r="L231" s="22"/>
      <c r="M231" s="22"/>
      <c r="N231" s="22"/>
      <c r="O231" s="228"/>
      <c r="P231" s="22"/>
      <c r="Q231" s="22"/>
      <c r="R231" s="22"/>
      <c r="S231" s="16"/>
      <c r="T231" s="17"/>
      <c r="U231" s="17"/>
      <c r="V231" s="17"/>
      <c r="W231" s="17"/>
      <c r="X231" s="17"/>
      <c r="Y231" s="17"/>
      <c r="Z231" s="237"/>
      <c r="AA231" s="237"/>
      <c r="AB231" s="237"/>
      <c r="AC231" s="237"/>
      <c r="AD231" s="237"/>
      <c r="AE231" s="237"/>
      <c r="AF231" s="237"/>
      <c r="AG231" s="237"/>
      <c r="AH231" s="237"/>
      <c r="AI231" s="237"/>
      <c r="AJ231" s="237"/>
      <c r="AK231" s="237"/>
      <c r="AL231" s="237"/>
      <c r="AM231" s="237"/>
      <c r="AN231" s="237"/>
      <c r="AO231" s="237"/>
      <c r="AP231" s="237"/>
      <c r="AQ231" s="237"/>
      <c r="AR231" s="237"/>
      <c r="AS231" s="237"/>
      <c r="AT231" s="237"/>
      <c r="AU231" s="237"/>
      <c r="AV231" s="237"/>
      <c r="AW231" s="237"/>
      <c r="AX231" s="237"/>
      <c r="AY231" s="237"/>
      <c r="AZ231" s="237"/>
      <c r="BA231" s="237"/>
      <c r="BB231" s="237"/>
      <c r="BC231" s="237"/>
      <c r="BD231" s="237"/>
      <c r="BE231" s="237"/>
      <c r="BF231" s="237"/>
      <c r="BG231" s="237"/>
      <c r="BH231" s="237"/>
      <c r="BI231" s="237"/>
      <c r="BJ231" s="237"/>
      <c r="BK231" s="237"/>
      <c r="BL231" s="237"/>
      <c r="BM231" s="73"/>
      <c r="BN231" s="73"/>
      <c r="BO231" s="73"/>
    </row>
    <row r="232" spans="1:67" ht="14.25" customHeight="1">
      <c r="A232" s="172"/>
      <c r="B232" s="172"/>
      <c r="C232" s="172"/>
      <c r="D232" s="172"/>
      <c r="E232" s="754" t="s">
        <v>227</v>
      </c>
      <c r="F232" s="414" t="s">
        <v>228</v>
      </c>
      <c r="G232" s="307">
        <v>0.3</v>
      </c>
      <c r="H232" s="29"/>
      <c r="I232" s="22"/>
      <c r="J232" s="22"/>
      <c r="K232" s="22"/>
      <c r="L232" s="22"/>
      <c r="M232" s="799"/>
      <c r="N232" s="22"/>
      <c r="O232" s="228"/>
      <c r="P232" s="22"/>
      <c r="Q232" s="22"/>
      <c r="R232" s="22"/>
      <c r="S232" s="16"/>
      <c r="T232" s="17"/>
      <c r="U232" s="17"/>
      <c r="V232" s="17"/>
      <c r="W232" s="17"/>
      <c r="X232" s="17"/>
      <c r="Y232" s="17"/>
      <c r="Z232" s="237"/>
      <c r="AA232" s="237"/>
      <c r="AB232" s="237"/>
      <c r="AC232" s="237"/>
      <c r="AD232" s="237"/>
      <c r="AE232" s="237"/>
      <c r="AF232" s="237"/>
      <c r="AG232" s="237"/>
      <c r="AH232" s="237"/>
      <c r="AI232" s="237"/>
      <c r="AJ232" s="237"/>
      <c r="AK232" s="237"/>
      <c r="AL232" s="237"/>
      <c r="AM232" s="237"/>
      <c r="AN232" s="237"/>
      <c r="AO232" s="237"/>
      <c r="AP232" s="237"/>
      <c r="AQ232" s="237"/>
      <c r="AR232" s="237"/>
      <c r="AS232" s="237"/>
      <c r="AT232" s="237"/>
      <c r="AU232" s="237"/>
      <c r="AV232" s="237"/>
      <c r="AW232" s="237"/>
      <c r="AX232" s="237"/>
      <c r="AY232" s="237"/>
      <c r="AZ232" s="237"/>
      <c r="BA232" s="237"/>
      <c r="BB232" s="237"/>
      <c r="BC232" s="237"/>
      <c r="BD232" s="237"/>
      <c r="BE232" s="237"/>
      <c r="BF232" s="237"/>
      <c r="BG232" s="237"/>
      <c r="BH232" s="237"/>
      <c r="BI232" s="237"/>
      <c r="BJ232" s="237"/>
      <c r="BK232" s="237"/>
      <c r="BL232" s="237"/>
      <c r="BM232" s="73"/>
      <c r="BN232" s="73"/>
      <c r="BO232" s="73"/>
    </row>
    <row r="233" spans="1:67" ht="14.25" customHeight="1">
      <c r="A233" s="20"/>
      <c r="B233" s="20"/>
      <c r="C233" s="20"/>
      <c r="D233" s="20"/>
      <c r="E233" s="412" t="s">
        <v>443</v>
      </c>
      <c r="F233" s="413" t="s">
        <v>229</v>
      </c>
      <c r="G233" s="798">
        <v>8.3762145648566089E-4</v>
      </c>
      <c r="H233" s="29"/>
      <c r="I233" s="22"/>
      <c r="J233" s="22"/>
      <c r="K233" s="22"/>
      <c r="L233" s="22"/>
      <c r="M233" s="22"/>
      <c r="N233" s="22"/>
      <c r="O233" s="22"/>
      <c r="P233" s="22"/>
      <c r="Q233" s="22"/>
      <c r="R233" s="22"/>
      <c r="S233" s="16"/>
      <c r="T233" s="17"/>
      <c r="U233" s="17"/>
      <c r="V233" s="17"/>
      <c r="W233" s="17"/>
      <c r="X233" s="17"/>
      <c r="Y233" s="17"/>
      <c r="Z233" s="237"/>
      <c r="AA233" s="237"/>
      <c r="AB233" s="237"/>
      <c r="AC233" s="237"/>
      <c r="AD233" s="237"/>
      <c r="AE233" s="237"/>
      <c r="AF233" s="237"/>
      <c r="AG233" s="237"/>
      <c r="AH233" s="237"/>
      <c r="AI233" s="237"/>
      <c r="AJ233" s="237"/>
      <c r="AK233" s="237"/>
      <c r="AL233" s="237"/>
      <c r="AM233" s="237"/>
      <c r="AN233" s="237"/>
      <c r="AO233" s="237"/>
      <c r="AP233" s="237"/>
      <c r="AQ233" s="237"/>
      <c r="AR233" s="237"/>
      <c r="AS233" s="237"/>
      <c r="AT233" s="237"/>
      <c r="AU233" s="237"/>
      <c r="AV233" s="237"/>
      <c r="AW233" s="237"/>
      <c r="AX233" s="237"/>
      <c r="AY233" s="237"/>
      <c r="AZ233" s="237"/>
      <c r="BA233" s="237"/>
      <c r="BB233" s="237"/>
      <c r="BC233" s="237"/>
      <c r="BD233" s="237"/>
      <c r="BE233" s="237"/>
      <c r="BF233" s="237"/>
      <c r="BG233" s="237"/>
      <c r="BH233" s="237"/>
      <c r="BI233" s="237"/>
      <c r="BJ233" s="237"/>
      <c r="BK233" s="237"/>
      <c r="BL233" s="237"/>
      <c r="BM233" s="73"/>
      <c r="BN233" s="73"/>
      <c r="BO233" s="73"/>
    </row>
    <row r="234" spans="1:67" ht="21.75" customHeight="1">
      <c r="A234" s="172"/>
      <c r="B234" s="172"/>
      <c r="C234" s="172"/>
      <c r="D234" s="172"/>
      <c r="E234" s="20"/>
      <c r="F234" s="17"/>
      <c r="G234" s="27"/>
      <c r="H234" s="28"/>
      <c r="I234" s="22"/>
      <c r="J234" s="22"/>
      <c r="K234" s="22"/>
      <c r="L234" s="22"/>
      <c r="M234" s="22"/>
      <c r="N234" s="22"/>
      <c r="O234" s="22"/>
      <c r="P234" s="22"/>
      <c r="Q234" s="22"/>
      <c r="R234" s="22"/>
      <c r="S234" s="28"/>
      <c r="T234" s="17"/>
      <c r="U234" s="17"/>
      <c r="V234" s="17"/>
      <c r="W234" s="17"/>
      <c r="X234" s="17"/>
      <c r="Y234" s="17"/>
      <c r="Z234" s="237"/>
      <c r="AA234" s="237"/>
      <c r="AB234" s="237"/>
      <c r="AC234" s="237"/>
      <c r="AD234" s="237"/>
      <c r="AE234" s="237"/>
      <c r="AF234" s="237"/>
      <c r="AG234" s="237"/>
      <c r="AH234" s="237"/>
      <c r="AI234" s="237"/>
      <c r="AJ234" s="237"/>
      <c r="AK234" s="237"/>
      <c r="AL234" s="237"/>
      <c r="AM234" s="237"/>
      <c r="AN234" s="237"/>
      <c r="AO234" s="237"/>
      <c r="AP234" s="237"/>
      <c r="AQ234" s="237"/>
      <c r="AR234" s="237"/>
      <c r="AS234" s="237"/>
      <c r="AT234" s="237"/>
      <c r="AU234" s="237"/>
      <c r="AV234" s="237"/>
      <c r="AW234" s="237"/>
      <c r="AX234" s="237"/>
      <c r="AY234" s="237"/>
      <c r="AZ234" s="237"/>
      <c r="BA234" s="237"/>
      <c r="BB234" s="237"/>
      <c r="BC234" s="237"/>
      <c r="BD234" s="237"/>
      <c r="BE234" s="237"/>
      <c r="BF234" s="237"/>
      <c r="BG234" s="237"/>
      <c r="BH234" s="237"/>
      <c r="BI234" s="237"/>
      <c r="BJ234" s="237"/>
      <c r="BK234" s="237"/>
      <c r="BL234" s="237"/>
      <c r="BM234" s="73"/>
      <c r="BN234" s="73"/>
      <c r="BO234" s="73"/>
    </row>
    <row r="235" spans="1:67" ht="15.2" customHeight="1">
      <c r="A235" s="114"/>
      <c r="B235" s="114"/>
      <c r="C235" s="114"/>
      <c r="D235" s="114"/>
      <c r="E235" s="195" t="str">
        <f>"Price/Revenue Constraint for "&amp;$F$241&amp; " ($ Nominal)"</f>
        <v>Price/Revenue Constraint for 2015 ($ Nominal)</v>
      </c>
      <c r="F235" s="195"/>
      <c r="G235" s="195"/>
      <c r="H235" s="195"/>
      <c r="I235" s="122"/>
      <c r="J235" s="122"/>
      <c r="K235" s="122"/>
      <c r="L235" s="122"/>
      <c r="M235" s="122"/>
      <c r="N235" s="122"/>
      <c r="O235" s="122"/>
      <c r="P235" s="122"/>
      <c r="Q235" s="122"/>
      <c r="R235" s="122"/>
      <c r="S235" s="120"/>
      <c r="T235" s="120"/>
      <c r="U235" s="17"/>
      <c r="V235" s="17"/>
      <c r="W235" s="17"/>
      <c r="X235" s="17"/>
      <c r="Y235" s="17"/>
      <c r="Z235" s="237"/>
      <c r="AA235" s="237"/>
      <c r="AB235" s="237"/>
      <c r="AC235" s="237"/>
      <c r="AD235" s="237"/>
      <c r="AE235" s="237"/>
      <c r="AF235" s="237"/>
      <c r="AG235" s="237"/>
      <c r="AH235" s="237"/>
      <c r="AI235" s="237"/>
      <c r="AJ235" s="237"/>
      <c r="AK235" s="237"/>
      <c r="AL235" s="237"/>
      <c r="AM235" s="237"/>
      <c r="AN235" s="237"/>
      <c r="AO235" s="237"/>
      <c r="AP235" s="237"/>
      <c r="AQ235" s="237"/>
      <c r="AR235" s="237"/>
      <c r="AS235" s="237"/>
      <c r="AT235" s="237"/>
      <c r="AU235" s="237"/>
      <c r="AV235" s="237"/>
      <c r="AW235" s="237"/>
      <c r="AX235" s="237"/>
      <c r="AY235" s="237"/>
      <c r="AZ235" s="237"/>
      <c r="BA235" s="237"/>
      <c r="BB235" s="237"/>
      <c r="BC235" s="237"/>
      <c r="BD235" s="237"/>
      <c r="BE235" s="237"/>
      <c r="BF235" s="237"/>
      <c r="BG235" s="237"/>
      <c r="BH235" s="237"/>
      <c r="BI235" s="237"/>
      <c r="BJ235" s="237"/>
      <c r="BK235" s="237"/>
      <c r="BL235" s="237"/>
      <c r="BM235" s="73"/>
      <c r="BN235" s="73"/>
      <c r="BO235" s="73"/>
    </row>
    <row r="236" spans="1:67" ht="13.5" customHeight="1">
      <c r="A236" s="20"/>
      <c r="B236" s="20"/>
      <c r="C236" s="20"/>
      <c r="D236" s="20"/>
      <c r="E236" s="71"/>
      <c r="F236" s="17"/>
      <c r="G236" s="64" t="s">
        <v>40</v>
      </c>
      <c r="H236" s="28"/>
      <c r="I236" s="22"/>
      <c r="J236" s="22"/>
      <c r="K236" s="22"/>
      <c r="L236" s="22"/>
      <c r="M236" s="22"/>
      <c r="N236" s="22"/>
      <c r="O236" s="22"/>
      <c r="P236" s="22"/>
      <c r="Q236" s="22"/>
      <c r="R236" s="22"/>
      <c r="S236" s="28"/>
      <c r="T236" s="17"/>
      <c r="U236" s="17"/>
      <c r="V236" s="17"/>
      <c r="W236" s="17"/>
      <c r="X236" s="17"/>
      <c r="Y236" s="17"/>
      <c r="Z236" s="237"/>
      <c r="AA236" s="237"/>
      <c r="AB236" s="237"/>
      <c r="AC236" s="237"/>
      <c r="AD236" s="237"/>
      <c r="AE236" s="237"/>
      <c r="AF236" s="237"/>
      <c r="AG236" s="237"/>
      <c r="AH236" s="237"/>
      <c r="AI236" s="237"/>
      <c r="AJ236" s="237"/>
      <c r="AK236" s="237"/>
      <c r="AL236" s="237"/>
      <c r="AM236" s="237"/>
      <c r="AN236" s="237"/>
      <c r="AO236" s="237"/>
      <c r="AP236" s="237"/>
      <c r="AQ236" s="237"/>
      <c r="AR236" s="237"/>
      <c r="AS236" s="237"/>
      <c r="AT236" s="237"/>
      <c r="AU236" s="237"/>
      <c r="AV236" s="237"/>
      <c r="AW236" s="237"/>
      <c r="AX236" s="237"/>
      <c r="AY236" s="237"/>
      <c r="AZ236" s="237"/>
      <c r="BA236" s="237"/>
      <c r="BB236" s="237"/>
      <c r="BC236" s="237"/>
      <c r="BD236" s="237"/>
      <c r="BE236" s="237"/>
      <c r="BF236" s="237"/>
      <c r="BG236" s="237"/>
      <c r="BH236" s="237"/>
      <c r="BI236" s="237"/>
      <c r="BJ236" s="237"/>
      <c r="BK236" s="237"/>
      <c r="BL236" s="237"/>
      <c r="BM236" s="73"/>
      <c r="BN236" s="73"/>
      <c r="BO236" s="73"/>
    </row>
    <row r="237" spans="1:67" ht="12" customHeight="1">
      <c r="A237" s="20"/>
      <c r="B237" s="20"/>
      <c r="C237" s="20"/>
      <c r="D237" s="20"/>
      <c r="E237" s="759" t="s">
        <v>407</v>
      </c>
      <c r="F237" s="669" t="s">
        <v>403</v>
      </c>
      <c r="G237" s="207">
        <f>'X factors'!F44</f>
        <v>659.03893913046181</v>
      </c>
      <c r="H237" s="28"/>
      <c r="I237" s="22"/>
      <c r="J237" s="22"/>
      <c r="K237" s="22"/>
      <c r="L237" s="22"/>
      <c r="M237" s="22"/>
      <c r="N237" s="22"/>
      <c r="O237" s="22"/>
      <c r="P237" s="22"/>
      <c r="Q237" s="22"/>
      <c r="R237" s="22"/>
      <c r="S237" s="28"/>
      <c r="T237" s="17"/>
      <c r="U237" s="17"/>
      <c r="V237" s="17"/>
      <c r="W237" s="17"/>
      <c r="X237" s="17"/>
      <c r="Y237" s="17"/>
      <c r="Z237" s="237"/>
      <c r="AA237" s="237"/>
      <c r="AB237" s="237"/>
      <c r="AC237" s="237"/>
      <c r="AD237" s="237"/>
      <c r="AE237" s="237"/>
      <c r="AF237" s="237"/>
      <c r="AG237" s="237"/>
      <c r="AH237" s="237"/>
      <c r="AI237" s="237"/>
      <c r="AJ237" s="237"/>
      <c r="AK237" s="237"/>
      <c r="AL237" s="237"/>
      <c r="AM237" s="237"/>
      <c r="AN237" s="237"/>
      <c r="AO237" s="237"/>
      <c r="AP237" s="237"/>
      <c r="AQ237" s="237"/>
      <c r="AR237" s="237"/>
      <c r="AS237" s="237"/>
      <c r="AT237" s="237"/>
      <c r="AU237" s="237"/>
      <c r="AV237" s="237"/>
      <c r="AW237" s="237"/>
      <c r="AX237" s="237"/>
      <c r="AY237" s="237"/>
      <c r="AZ237" s="237"/>
      <c r="BA237" s="237"/>
      <c r="BB237" s="237"/>
      <c r="BC237" s="237"/>
      <c r="BD237" s="237"/>
      <c r="BE237" s="237"/>
      <c r="BF237" s="237"/>
      <c r="BG237" s="237"/>
      <c r="BH237" s="237"/>
      <c r="BI237" s="237"/>
      <c r="BJ237" s="237"/>
      <c r="BK237" s="237"/>
      <c r="BL237" s="237"/>
      <c r="BM237" s="73"/>
      <c r="BN237" s="73"/>
      <c r="BO237" s="73"/>
    </row>
    <row r="238" spans="1:67" ht="12" customHeight="1">
      <c r="A238" s="20"/>
      <c r="B238" s="20"/>
      <c r="C238" s="20"/>
      <c r="D238" s="20"/>
      <c r="E238" s="759" t="s">
        <v>406</v>
      </c>
      <c r="F238" s="669" t="s">
        <v>398</v>
      </c>
      <c r="G238" s="417">
        <f>G237*1000000/F242</f>
        <v>61.495677336265281</v>
      </c>
      <c r="H238" s="28"/>
      <c r="I238" s="22"/>
      <c r="J238" s="438"/>
      <c r="K238" s="22"/>
      <c r="L238" s="22"/>
      <c r="M238" s="22"/>
      <c r="N238" s="22"/>
      <c r="O238" s="22"/>
      <c r="P238" s="22"/>
      <c r="Q238" s="22"/>
      <c r="R238" s="22"/>
      <c r="S238" s="28"/>
      <c r="T238" s="17"/>
      <c r="U238" s="17"/>
      <c r="V238" s="17"/>
      <c r="W238" s="17"/>
      <c r="X238" s="17"/>
      <c r="Y238" s="17"/>
      <c r="Z238" s="237"/>
      <c r="AA238" s="237"/>
      <c r="AB238" s="237"/>
      <c r="AC238" s="237"/>
      <c r="AD238" s="237"/>
      <c r="AE238" s="237"/>
      <c r="AF238" s="237"/>
      <c r="AG238" s="237"/>
      <c r="AH238" s="237"/>
      <c r="AI238" s="237"/>
      <c r="AJ238" s="237"/>
      <c r="AK238" s="237"/>
      <c r="AL238" s="237"/>
      <c r="AM238" s="237"/>
      <c r="AN238" s="237"/>
      <c r="AO238" s="237"/>
      <c r="AP238" s="237"/>
      <c r="AQ238" s="237"/>
      <c r="AR238" s="237"/>
      <c r="AS238" s="237"/>
      <c r="AT238" s="237"/>
      <c r="AU238" s="237"/>
      <c r="AV238" s="237"/>
      <c r="AW238" s="237"/>
      <c r="AX238" s="237"/>
      <c r="AY238" s="237"/>
      <c r="AZ238" s="237"/>
      <c r="BA238" s="237"/>
      <c r="BB238" s="237"/>
      <c r="BC238" s="237"/>
      <c r="BD238" s="237"/>
      <c r="BE238" s="237"/>
      <c r="BF238" s="237"/>
      <c r="BG238" s="237"/>
      <c r="BH238" s="237"/>
      <c r="BI238" s="237"/>
      <c r="BJ238" s="237"/>
      <c r="BK238" s="237"/>
      <c r="BL238" s="237"/>
      <c r="BM238" s="73"/>
      <c r="BN238" s="73"/>
      <c r="BO238" s="73"/>
    </row>
    <row r="239" spans="1:67" ht="21.75" customHeight="1">
      <c r="A239" s="20"/>
      <c r="B239" s="20"/>
      <c r="C239" s="20"/>
      <c r="D239" s="20"/>
      <c r="E239" s="20"/>
      <c r="F239" s="17"/>
      <c r="G239" s="27"/>
      <c r="H239" s="29"/>
      <c r="I239" s="17"/>
      <c r="J239" s="17"/>
      <c r="K239" s="17"/>
      <c r="L239" s="17"/>
      <c r="M239" s="17"/>
      <c r="N239" s="17"/>
      <c r="O239" s="17"/>
      <c r="P239" s="17"/>
      <c r="Q239" s="17"/>
      <c r="R239" s="17"/>
      <c r="S239" s="28"/>
      <c r="T239" s="17"/>
      <c r="U239" s="17"/>
      <c r="V239" s="17"/>
      <c r="W239" s="17"/>
      <c r="X239" s="17"/>
      <c r="Y239" s="17"/>
      <c r="Z239" s="237"/>
      <c r="AA239" s="237"/>
      <c r="AB239" s="237"/>
      <c r="AC239" s="237"/>
      <c r="AD239" s="237"/>
      <c r="AE239" s="237"/>
      <c r="AF239" s="237"/>
      <c r="AG239" s="237"/>
      <c r="AH239" s="237"/>
      <c r="AI239" s="237"/>
      <c r="AJ239" s="237"/>
      <c r="AK239" s="237"/>
      <c r="AL239" s="237"/>
      <c r="AM239" s="237"/>
      <c r="AN239" s="237"/>
      <c r="AO239" s="237"/>
      <c r="AP239" s="237"/>
      <c r="AQ239" s="237"/>
      <c r="AR239" s="237"/>
      <c r="AS239" s="237"/>
      <c r="AT239" s="237"/>
      <c r="AU239" s="237"/>
      <c r="AV239" s="237"/>
      <c r="AW239" s="237"/>
      <c r="AX239" s="237"/>
      <c r="AY239" s="237"/>
      <c r="AZ239" s="237"/>
      <c r="BA239" s="237"/>
      <c r="BB239" s="237"/>
      <c r="BC239" s="237"/>
      <c r="BD239" s="237"/>
      <c r="BE239" s="237"/>
      <c r="BF239" s="237"/>
      <c r="BG239" s="237"/>
      <c r="BH239" s="237"/>
      <c r="BI239" s="237"/>
      <c r="BJ239" s="237"/>
      <c r="BK239" s="237"/>
      <c r="BL239" s="237"/>
      <c r="BM239" s="73"/>
      <c r="BN239" s="73"/>
      <c r="BO239" s="73"/>
    </row>
    <row r="240" spans="1:67" ht="15.2" customHeight="1">
      <c r="A240" s="114"/>
      <c r="B240" s="114"/>
      <c r="C240" s="114"/>
      <c r="D240" s="114"/>
      <c r="E240" s="401" t="s">
        <v>80</v>
      </c>
      <c r="F240" s="401"/>
      <c r="G240" s="191"/>
      <c r="H240" s="191"/>
      <c r="I240" s="121"/>
      <c r="J240" s="114"/>
      <c r="K240" s="114"/>
      <c r="L240" s="114"/>
      <c r="M240" s="114"/>
      <c r="N240" s="114"/>
      <c r="O240" s="114"/>
      <c r="P240" s="114"/>
      <c r="Q240" s="114"/>
      <c r="R240" s="114"/>
      <c r="S240" s="120"/>
      <c r="T240" s="120"/>
      <c r="U240" s="17"/>
      <c r="V240" s="17"/>
      <c r="W240" s="17"/>
      <c r="X240" s="17"/>
      <c r="Y240" s="17"/>
      <c r="Z240" s="237"/>
      <c r="AA240" s="237"/>
      <c r="AB240" s="237"/>
      <c r="AC240" s="237"/>
      <c r="AD240" s="237"/>
      <c r="AE240" s="237"/>
      <c r="AF240" s="237"/>
      <c r="AG240" s="237"/>
      <c r="AH240" s="237"/>
      <c r="AI240" s="237"/>
      <c r="AJ240" s="237"/>
      <c r="AK240" s="237"/>
      <c r="AL240" s="237"/>
      <c r="AM240" s="237"/>
      <c r="AN240" s="237"/>
      <c r="AO240" s="237"/>
      <c r="AP240" s="237"/>
      <c r="AQ240" s="237"/>
      <c r="AR240" s="237"/>
      <c r="AS240" s="237"/>
      <c r="AT240" s="237"/>
      <c r="AU240" s="237"/>
      <c r="AV240" s="237"/>
      <c r="AW240" s="237"/>
      <c r="AX240" s="237"/>
      <c r="AY240" s="237"/>
      <c r="AZ240" s="237"/>
      <c r="BA240" s="237"/>
      <c r="BB240" s="237"/>
      <c r="BC240" s="237"/>
      <c r="BD240" s="237"/>
      <c r="BE240" s="237"/>
      <c r="BF240" s="237"/>
      <c r="BG240" s="237"/>
      <c r="BH240" s="237"/>
      <c r="BI240" s="237"/>
      <c r="BJ240" s="237"/>
      <c r="BK240" s="237"/>
      <c r="BL240" s="237"/>
      <c r="BM240" s="73"/>
      <c r="BN240" s="73"/>
      <c r="BO240" s="73"/>
    </row>
    <row r="241" spans="1:67">
      <c r="A241" s="20"/>
      <c r="B241" s="20"/>
      <c r="C241" s="20"/>
      <c r="D241" s="20"/>
      <c r="E241" s="59" t="s">
        <v>54</v>
      </c>
      <c r="F241" s="193" t="str">
        <f>(LEFT(G241,4)-1&amp;IF(MID(G241,5,1)="","","-"&amp;TEXT(MOD(MID(G241,6,2)-1,100),"00")))</f>
        <v>2015</v>
      </c>
      <c r="G241" s="193">
        <f t="shared" ref="G241:P241" si="50">G40</f>
        <v>2016</v>
      </c>
      <c r="H241" s="193" t="str">
        <f t="shared" si="50"/>
        <v>2017</v>
      </c>
      <c r="I241" s="193" t="str">
        <f t="shared" si="50"/>
        <v>2018</v>
      </c>
      <c r="J241" s="193" t="str">
        <f t="shared" si="50"/>
        <v>2019</v>
      </c>
      <c r="K241" s="193" t="str">
        <f t="shared" si="50"/>
        <v>2020</v>
      </c>
      <c r="L241" s="193" t="str">
        <f t="shared" si="50"/>
        <v>2021</v>
      </c>
      <c r="M241" s="193" t="str">
        <f t="shared" si="50"/>
        <v>2022</v>
      </c>
      <c r="N241" s="193" t="str">
        <f t="shared" si="50"/>
        <v>2023</v>
      </c>
      <c r="O241" s="193" t="str">
        <f t="shared" si="50"/>
        <v>2024</v>
      </c>
      <c r="P241" s="193" t="str">
        <f t="shared" si="50"/>
        <v>2025</v>
      </c>
      <c r="Q241" s="170"/>
      <c r="R241" s="17"/>
      <c r="S241" s="28"/>
      <c r="T241" s="17"/>
      <c r="U241" s="17"/>
      <c r="V241" s="17"/>
      <c r="W241" s="17"/>
      <c r="X241" s="17"/>
      <c r="Y241" s="17"/>
      <c r="Z241" s="237"/>
      <c r="AA241" s="237"/>
      <c r="AB241" s="237"/>
      <c r="AC241" s="237"/>
      <c r="AD241" s="237"/>
      <c r="AE241" s="237"/>
      <c r="AF241" s="237"/>
      <c r="AG241" s="237"/>
      <c r="AH241" s="237"/>
      <c r="AI241" s="237"/>
      <c r="AJ241" s="237"/>
      <c r="AK241" s="237"/>
      <c r="AL241" s="237"/>
      <c r="AM241" s="237"/>
      <c r="AN241" s="237"/>
      <c r="AO241" s="237"/>
      <c r="AP241" s="237"/>
      <c r="AQ241" s="237"/>
      <c r="AR241" s="237"/>
      <c r="AS241" s="237"/>
      <c r="AT241" s="237"/>
      <c r="AU241" s="237"/>
      <c r="AV241" s="237"/>
      <c r="AW241" s="237"/>
      <c r="AX241" s="237"/>
      <c r="AY241" s="237"/>
      <c r="AZ241" s="237"/>
      <c r="BA241" s="237"/>
      <c r="BB241" s="237"/>
      <c r="BC241" s="237"/>
      <c r="BD241" s="237"/>
      <c r="BE241" s="237"/>
      <c r="BF241" s="237"/>
      <c r="BG241" s="237"/>
      <c r="BH241" s="237"/>
      <c r="BI241" s="237"/>
      <c r="BJ241" s="237"/>
      <c r="BK241" s="237"/>
      <c r="BL241" s="237"/>
      <c r="BM241" s="73"/>
      <c r="BN241" s="73"/>
      <c r="BO241" s="73"/>
    </row>
    <row r="242" spans="1:67">
      <c r="A242" s="172"/>
      <c r="B242" s="172"/>
      <c r="C242" s="172"/>
      <c r="D242" s="172"/>
      <c r="E242" s="761" t="s">
        <v>59</v>
      </c>
      <c r="F242" s="435">
        <f>SUM(R517,X517,AD517,AJ517,AP517,AV517,BB517,BH517,BN517,BT517,BZ517,CF517,CL517,CR517,CX517)/1000</f>
        <v>10716833.567451624</v>
      </c>
      <c r="G242" s="90">
        <f t="shared" ref="G242:K242" si="51">SUM(S517,Y517,AE517,AK517,AQ517,AW517,BC517,BI517,BO517,BU517,CA517,CG517,CM517,CS517,CY517)/1000</f>
        <v>0</v>
      </c>
      <c r="H242" s="90">
        <f t="shared" si="51"/>
        <v>0</v>
      </c>
      <c r="I242" s="90">
        <f t="shared" si="51"/>
        <v>0</v>
      </c>
      <c r="J242" s="90">
        <f t="shared" si="51"/>
        <v>0</v>
      </c>
      <c r="K242" s="90">
        <f t="shared" si="51"/>
        <v>0</v>
      </c>
      <c r="L242" s="90">
        <f>SUM(S657,Y657,AE657,AK657,AQ657,AW657,BC657,BI657,BO657,BU657,CA657,CG657,CM657,CS657,CY657)/1000</f>
        <v>0</v>
      </c>
      <c r="M242" s="90">
        <f t="shared" ref="M242:P242" si="52">SUM(T657,Z657,AF657,AL657,AR657,AX657,BD657,BJ657,BP657,BV657,CB657,CH657,CN657,CT657,CZ657)/1000</f>
        <v>0</v>
      </c>
      <c r="N242" s="90">
        <f t="shared" si="52"/>
        <v>0</v>
      </c>
      <c r="O242" s="90">
        <f t="shared" si="52"/>
        <v>0</v>
      </c>
      <c r="P242" s="90">
        <f t="shared" si="52"/>
        <v>0</v>
      </c>
      <c r="Q242" s="171"/>
      <c r="R242" s="17"/>
      <c r="S242" s="28"/>
      <c r="T242" s="17"/>
      <c r="U242" s="17"/>
      <c r="V242" s="17"/>
      <c r="W242" s="17"/>
      <c r="X242" s="17"/>
      <c r="Y242" s="17"/>
      <c r="Z242" s="237"/>
      <c r="AA242" s="237"/>
      <c r="AB242" s="237"/>
      <c r="AC242" s="237"/>
      <c r="AD242" s="237"/>
      <c r="AE242" s="237"/>
      <c r="AF242" s="237"/>
      <c r="AG242" s="237"/>
      <c r="AH242" s="237"/>
      <c r="AI242" s="237"/>
      <c r="AJ242" s="237"/>
      <c r="AK242" s="237"/>
      <c r="AL242" s="237"/>
      <c r="AM242" s="237"/>
      <c r="AN242" s="237"/>
      <c r="AO242" s="237"/>
      <c r="AP242" s="237"/>
      <c r="AQ242" s="237"/>
      <c r="AR242" s="237"/>
      <c r="AS242" s="237"/>
      <c r="AT242" s="237"/>
      <c r="AU242" s="237"/>
      <c r="AV242" s="237"/>
      <c r="AW242" s="237"/>
      <c r="AX242" s="237"/>
      <c r="AY242" s="237"/>
      <c r="AZ242" s="237"/>
      <c r="BA242" s="237"/>
      <c r="BB242" s="237"/>
      <c r="BC242" s="237"/>
      <c r="BD242" s="237"/>
      <c r="BE242" s="237"/>
      <c r="BF242" s="237"/>
      <c r="BG242" s="237"/>
      <c r="BH242" s="237"/>
      <c r="BI242" s="237"/>
      <c r="BJ242" s="237"/>
      <c r="BK242" s="237"/>
      <c r="BL242" s="237"/>
      <c r="BM242" s="73"/>
      <c r="BN242" s="73"/>
      <c r="BO242" s="73"/>
    </row>
    <row r="243" spans="1:67" ht="14.25" customHeight="1">
      <c r="A243" s="20"/>
      <c r="B243" s="20"/>
      <c r="C243" s="20"/>
      <c r="D243" s="20"/>
      <c r="E243" s="20"/>
      <c r="F243" s="17"/>
      <c r="G243" s="27"/>
      <c r="H243" s="545"/>
      <c r="I243" s="544"/>
      <c r="J243" s="22"/>
      <c r="K243" s="22"/>
      <c r="L243" s="22"/>
      <c r="M243" s="22"/>
      <c r="N243" s="22"/>
      <c r="O243" s="22"/>
      <c r="P243" s="22"/>
      <c r="Q243" s="366"/>
      <c r="R243" s="22"/>
      <c r="S243" s="28"/>
      <c r="T243" s="17"/>
      <c r="U243" s="17"/>
      <c r="V243" s="17"/>
      <c r="W243" s="17"/>
      <c r="X243" s="17"/>
      <c r="Y243" s="17"/>
      <c r="Z243" s="237"/>
      <c r="AA243" s="237"/>
      <c r="AB243" s="237"/>
      <c r="AC243" s="237"/>
      <c r="AD243" s="237"/>
      <c r="AE243" s="237"/>
      <c r="AF243" s="237"/>
      <c r="AG243" s="237"/>
      <c r="AH243" s="237"/>
      <c r="AI243" s="237"/>
      <c r="AJ243" s="237"/>
      <c r="AK243" s="237"/>
      <c r="AL243" s="237"/>
      <c r="AM243" s="237"/>
      <c r="AN243" s="237"/>
      <c r="AO243" s="237"/>
      <c r="AP243" s="237"/>
      <c r="AQ243" s="237"/>
      <c r="AR243" s="237"/>
      <c r="AS243" s="237"/>
      <c r="AT243" s="237"/>
      <c r="AU243" s="237"/>
      <c r="AV243" s="237"/>
      <c r="AW243" s="237"/>
      <c r="AX243" s="237"/>
      <c r="AY243" s="237"/>
      <c r="AZ243" s="237"/>
      <c r="BA243" s="237"/>
      <c r="BB243" s="237"/>
      <c r="BC243" s="237"/>
      <c r="BD243" s="237"/>
      <c r="BE243" s="237"/>
      <c r="BF243" s="237"/>
      <c r="BG243" s="237"/>
      <c r="BH243" s="237"/>
      <c r="BI243" s="237"/>
      <c r="BJ243" s="237"/>
      <c r="BK243" s="237"/>
      <c r="BL243" s="237"/>
      <c r="BM243" s="73"/>
      <c r="BN243" s="73"/>
      <c r="BO243" s="73"/>
    </row>
    <row r="244" spans="1:67" s="187" customFormat="1" ht="15.2" customHeight="1">
      <c r="A244" s="206"/>
      <c r="B244" s="206"/>
      <c r="C244" s="206"/>
      <c r="D244" s="206"/>
      <c r="E244" s="905" t="str">
        <f>"Base Year Prices per Tariff Component for "&amp;$F$241</f>
        <v>Base Year Prices per Tariff Component for 2015</v>
      </c>
      <c r="F244" s="905"/>
      <c r="G244" s="905"/>
      <c r="H244" s="206"/>
      <c r="I244" s="208"/>
      <c r="J244" s="208"/>
      <c r="K244" s="208"/>
      <c r="L244" s="208"/>
      <c r="M244" s="208"/>
      <c r="N244" s="208"/>
      <c r="O244" s="208"/>
      <c r="P244" s="208"/>
      <c r="Q244" s="208"/>
      <c r="R244" s="208"/>
      <c r="S244" s="120"/>
      <c r="T244" s="120"/>
      <c r="U244" s="22"/>
      <c r="V244" s="73"/>
      <c r="W244" s="73"/>
      <c r="X244" s="73"/>
      <c r="Y244" s="73"/>
      <c r="Z244" s="73"/>
      <c r="AA244" s="73"/>
      <c r="AB244" s="73"/>
      <c r="AC244" s="73"/>
      <c r="AD244" s="73"/>
      <c r="AE244" s="73"/>
      <c r="AF244" s="73"/>
      <c r="AG244" s="73"/>
      <c r="AH244" s="73"/>
      <c r="AI244" s="73"/>
      <c r="AJ244" s="73"/>
      <c r="AK244" s="73"/>
      <c r="AL244" s="73"/>
      <c r="AM244" s="73"/>
      <c r="AN244" s="73"/>
      <c r="AO244" s="73"/>
      <c r="AP244" s="73"/>
      <c r="AQ244" s="73"/>
      <c r="AR244" s="73"/>
      <c r="AS244" s="73"/>
      <c r="AT244" s="73"/>
      <c r="AU244" s="73"/>
      <c r="AV244" s="73"/>
      <c r="AW244" s="73"/>
      <c r="AX244" s="73"/>
      <c r="AY244" s="73"/>
      <c r="AZ244" s="73"/>
      <c r="BA244" s="73"/>
      <c r="BB244" s="73"/>
      <c r="BC244" s="73"/>
      <c r="BD244" s="73"/>
      <c r="BE244" s="73"/>
      <c r="BF244" s="73"/>
      <c r="BG244" s="73"/>
      <c r="BH244" s="73"/>
      <c r="BI244" s="73"/>
      <c r="BJ244" s="73"/>
      <c r="BK244" s="73"/>
      <c r="BL244" s="73"/>
      <c r="BM244" s="73"/>
      <c r="BN244" s="73"/>
      <c r="BO244" s="73"/>
    </row>
    <row r="245" spans="1:67">
      <c r="A245" s="22"/>
      <c r="B245" s="22"/>
      <c r="C245" s="22"/>
      <c r="D245" s="22"/>
      <c r="E245" s="28"/>
      <c r="F245" s="27"/>
      <c r="G245" s="219"/>
      <c r="H245" s="28"/>
      <c r="I245" s="28"/>
      <c r="J245" s="28"/>
      <c r="K245" s="28"/>
      <c r="L245" s="17"/>
      <c r="M245" s="17"/>
      <c r="N245" s="17"/>
      <c r="O245" s="17"/>
      <c r="P245" s="17"/>
      <c r="Q245" s="17"/>
      <c r="R245" s="22"/>
      <c r="S245" s="22"/>
      <c r="T245" s="22"/>
      <c r="U245" s="73"/>
      <c r="V245" s="73"/>
      <c r="W245" s="73"/>
      <c r="X245" s="73"/>
      <c r="Y245" s="73"/>
      <c r="Z245" s="73"/>
      <c r="AA245" s="73"/>
      <c r="AB245" s="73"/>
      <c r="AC245" s="73"/>
      <c r="AD245" s="73"/>
      <c r="AE245" s="73"/>
      <c r="AF245" s="73"/>
      <c r="AG245" s="73"/>
      <c r="AH245" s="73"/>
      <c r="AI245" s="73"/>
      <c r="AJ245" s="73"/>
      <c r="AK245" s="73"/>
      <c r="AL245" s="73"/>
      <c r="AM245" s="73"/>
      <c r="AN245" s="73"/>
      <c r="AO245" s="73"/>
      <c r="AP245" s="73"/>
      <c r="AQ245" s="73"/>
      <c r="AR245" s="73"/>
      <c r="AS245" s="73"/>
      <c r="AT245" s="73"/>
      <c r="AU245" s="73"/>
      <c r="AV245" s="73"/>
      <c r="AW245" s="73"/>
      <c r="AX245" s="73"/>
      <c r="AY245" s="73"/>
      <c r="AZ245" s="73"/>
      <c r="BA245" s="73"/>
      <c r="BB245" s="73"/>
      <c r="BC245" s="73"/>
      <c r="BD245" s="73"/>
      <c r="BE245" s="73"/>
      <c r="BF245" s="73"/>
      <c r="BG245" s="73"/>
      <c r="BH245" s="73"/>
      <c r="BI245" s="73"/>
      <c r="BJ245" s="73"/>
      <c r="BK245" s="73"/>
      <c r="BL245" s="73"/>
      <c r="BM245" s="73"/>
      <c r="BN245" s="73"/>
      <c r="BO245" s="73"/>
    </row>
    <row r="246" spans="1:67" s="209" customFormat="1" ht="63.75" customHeight="1">
      <c r="A246" s="22"/>
      <c r="B246" s="22"/>
      <c r="C246" s="22"/>
      <c r="D246" s="22"/>
      <c r="E246" s="433"/>
      <c r="F246" s="419" t="s">
        <v>143</v>
      </c>
      <c r="G246" s="763" t="s">
        <v>479</v>
      </c>
      <c r="H246" s="763" t="s">
        <v>480</v>
      </c>
      <c r="I246" s="763" t="s">
        <v>144</v>
      </c>
      <c r="J246" s="763" t="s">
        <v>145</v>
      </c>
      <c r="K246" s="763" t="s">
        <v>481</v>
      </c>
      <c r="L246" s="763" t="s">
        <v>482</v>
      </c>
      <c r="M246" s="763" t="s">
        <v>483</v>
      </c>
      <c r="N246" s="763" t="s">
        <v>484</v>
      </c>
      <c r="O246" s="763" t="s">
        <v>485</v>
      </c>
      <c r="P246" s="763" t="s">
        <v>486</v>
      </c>
      <c r="Q246" s="763" t="s">
        <v>487</v>
      </c>
      <c r="R246" s="763" t="s">
        <v>488</v>
      </c>
      <c r="S246" s="763" t="s">
        <v>489</v>
      </c>
      <c r="T246" s="763" t="s">
        <v>490</v>
      </c>
      <c r="U246" s="763" t="s">
        <v>491</v>
      </c>
      <c r="V246" s="763" t="s">
        <v>492</v>
      </c>
      <c r="W246" s="73"/>
      <c r="X246" s="73"/>
      <c r="Y246" s="73"/>
      <c r="Z246" s="73"/>
      <c r="AA246" s="73"/>
      <c r="AB246" s="73"/>
      <c r="AC246" s="73"/>
      <c r="AD246" s="73"/>
      <c r="AE246" s="73"/>
      <c r="AF246" s="73"/>
      <c r="AG246" s="73"/>
      <c r="AH246" s="73"/>
      <c r="AI246" s="73"/>
      <c r="AJ246" s="73"/>
      <c r="AK246" s="73"/>
      <c r="AL246" s="73"/>
      <c r="AM246" s="73"/>
      <c r="AN246" s="73"/>
      <c r="AO246" s="73"/>
      <c r="AP246" s="73"/>
      <c r="AQ246" s="73"/>
      <c r="AR246" s="73"/>
      <c r="AS246" s="73"/>
      <c r="AT246" s="73"/>
      <c r="AU246" s="73"/>
      <c r="AV246" s="73"/>
      <c r="AW246" s="73"/>
      <c r="AX246" s="73"/>
      <c r="AY246" s="73"/>
      <c r="AZ246" s="73"/>
      <c r="BA246" s="73"/>
      <c r="BB246" s="73"/>
      <c r="BC246" s="73"/>
      <c r="BD246" s="73"/>
      <c r="BE246" s="73"/>
      <c r="BF246" s="73"/>
      <c r="BG246" s="73"/>
      <c r="BH246" s="73"/>
      <c r="BI246" s="73"/>
      <c r="BJ246" s="73"/>
      <c r="BK246" s="73"/>
      <c r="BL246" s="73"/>
      <c r="BM246" s="73"/>
      <c r="BN246" s="73"/>
      <c r="BO246" s="73"/>
    </row>
    <row r="247" spans="1:67" s="89" customFormat="1">
      <c r="A247" s="22"/>
      <c r="B247" s="22"/>
      <c r="C247" s="22"/>
      <c r="D247" s="22"/>
      <c r="E247" s="434"/>
      <c r="F247" s="420" t="str">
        <f>(LEFT(G241,4)-1&amp;IF(MID(G241,5,1)="","","-"&amp;TEXT(MID(G241,6,2)-1,"00")))</f>
        <v>2015</v>
      </c>
      <c r="G247" s="420" t="str">
        <f>F247</f>
        <v>2015</v>
      </c>
      <c r="H247" s="420" t="str">
        <f t="shared" ref="H247:O247" si="53">G247</f>
        <v>2015</v>
      </c>
      <c r="I247" s="420" t="str">
        <f t="shared" si="53"/>
        <v>2015</v>
      </c>
      <c r="J247" s="420" t="str">
        <f t="shared" si="53"/>
        <v>2015</v>
      </c>
      <c r="K247" s="420" t="str">
        <f t="shared" si="53"/>
        <v>2015</v>
      </c>
      <c r="L247" s="420" t="str">
        <f t="shared" si="53"/>
        <v>2015</v>
      </c>
      <c r="M247" s="420" t="str">
        <f t="shared" si="53"/>
        <v>2015</v>
      </c>
      <c r="N247" s="420" t="str">
        <f t="shared" si="53"/>
        <v>2015</v>
      </c>
      <c r="O247" s="420" t="str">
        <f t="shared" si="53"/>
        <v>2015</v>
      </c>
      <c r="P247" s="420" t="str">
        <f t="shared" ref="P247" si="54">O247</f>
        <v>2015</v>
      </c>
      <c r="Q247" s="420" t="str">
        <f t="shared" ref="Q247" si="55">P247</f>
        <v>2015</v>
      </c>
      <c r="R247" s="420" t="str">
        <f t="shared" ref="R247" si="56">Q247</f>
        <v>2015</v>
      </c>
      <c r="S247" s="420" t="str">
        <f t="shared" ref="S247" si="57">R247</f>
        <v>2015</v>
      </c>
      <c r="T247" s="420" t="str">
        <f t="shared" ref="T247" si="58">S247</f>
        <v>2015</v>
      </c>
      <c r="U247" s="420" t="str">
        <f t="shared" ref="U247" si="59">T247</f>
        <v>2015</v>
      </c>
      <c r="V247" s="420" t="str">
        <f t="shared" ref="V247" si="60">U247</f>
        <v>2015</v>
      </c>
      <c r="W247" s="73"/>
      <c r="X247" s="73"/>
      <c r="Y247" s="73"/>
      <c r="Z247" s="73"/>
      <c r="AA247" s="73"/>
      <c r="AB247" s="73"/>
      <c r="AC247" s="73"/>
      <c r="AD247" s="73"/>
      <c r="AE247" s="73"/>
      <c r="AF247" s="73"/>
      <c r="AG247" s="73"/>
      <c r="AH247" s="73"/>
      <c r="AI247" s="73"/>
      <c r="AJ247" s="73"/>
      <c r="AK247" s="73"/>
      <c r="AL247" s="73"/>
      <c r="AM247" s="73"/>
      <c r="AN247" s="73"/>
      <c r="AO247" s="73"/>
      <c r="AP247" s="73"/>
      <c r="AQ247" s="73"/>
      <c r="AR247" s="73"/>
      <c r="AS247" s="73"/>
      <c r="AT247" s="73"/>
      <c r="AU247" s="73"/>
      <c r="AV247" s="73"/>
      <c r="AW247" s="73"/>
      <c r="AX247" s="73"/>
      <c r="AY247" s="73"/>
      <c r="AZ247" s="73"/>
      <c r="BA247" s="73"/>
      <c r="BB247" s="73"/>
      <c r="BC247" s="73"/>
      <c r="BD247" s="73"/>
      <c r="BE247" s="73"/>
      <c r="BF247" s="73"/>
      <c r="BG247" s="73"/>
      <c r="BH247" s="73"/>
      <c r="BI247" s="73"/>
      <c r="BJ247" s="73"/>
      <c r="BK247" s="73"/>
      <c r="BL247" s="73"/>
      <c r="BM247" s="73"/>
      <c r="BN247" s="73"/>
      <c r="BO247" s="73"/>
    </row>
    <row r="248" spans="1:67" s="210" customFormat="1">
      <c r="A248" s="22"/>
      <c r="B248" s="22"/>
      <c r="C248" s="22"/>
      <c r="D248" s="22"/>
      <c r="E248" s="418" t="s">
        <v>537</v>
      </c>
      <c r="F248" s="762">
        <v>103.2208</v>
      </c>
      <c r="G248" s="762">
        <v>0</v>
      </c>
      <c r="H248" s="762">
        <v>0</v>
      </c>
      <c r="I248" s="762">
        <v>6.1817000000000002</v>
      </c>
      <c r="J248" s="762">
        <v>10.399100000000001</v>
      </c>
      <c r="K248" s="762">
        <v>13.594099999999999</v>
      </c>
      <c r="L248" s="762">
        <v>13.694100000000001</v>
      </c>
      <c r="M248" s="762">
        <v>0</v>
      </c>
      <c r="N248" s="762">
        <v>0</v>
      </c>
      <c r="O248" s="762">
        <v>0</v>
      </c>
      <c r="P248" s="762">
        <v>0</v>
      </c>
      <c r="Q248" s="762">
        <v>0</v>
      </c>
      <c r="R248" s="762">
        <v>0</v>
      </c>
      <c r="S248" s="762">
        <v>0</v>
      </c>
      <c r="T248" s="762">
        <v>0</v>
      </c>
      <c r="U248" s="762">
        <v>0</v>
      </c>
      <c r="V248" s="762">
        <v>0</v>
      </c>
      <c r="W248" s="73"/>
      <c r="X248" s="73"/>
      <c r="Y248" s="73"/>
      <c r="Z248" s="73"/>
      <c r="AA248" s="73"/>
      <c r="AB248" s="73"/>
      <c r="AC248" s="73"/>
      <c r="AD248" s="73"/>
      <c r="AE248" s="73"/>
      <c r="AF248" s="73"/>
      <c r="AG248" s="73"/>
      <c r="AH248" s="73"/>
      <c r="AI248" s="73"/>
      <c r="AJ248" s="73"/>
      <c r="AK248" s="73"/>
      <c r="AL248" s="73"/>
      <c r="AM248" s="73"/>
      <c r="AN248" s="73"/>
      <c r="AO248" s="73"/>
      <c r="AP248" s="73"/>
      <c r="AQ248" s="73"/>
      <c r="AR248" s="73"/>
      <c r="AS248" s="73"/>
      <c r="AT248" s="73"/>
      <c r="AU248" s="73"/>
      <c r="AV248" s="73"/>
      <c r="AW248" s="73"/>
      <c r="AX248" s="73"/>
      <c r="AY248" s="73"/>
      <c r="AZ248" s="73"/>
      <c r="BA248" s="73"/>
      <c r="BB248" s="73"/>
      <c r="BC248" s="73"/>
      <c r="BD248" s="73"/>
      <c r="BE248" s="73"/>
      <c r="BF248" s="73"/>
      <c r="BG248" s="73"/>
      <c r="BH248" s="73"/>
      <c r="BI248" s="73"/>
      <c r="BJ248" s="73"/>
      <c r="BK248" s="73"/>
      <c r="BL248" s="73"/>
      <c r="BM248" s="73"/>
      <c r="BN248" s="73"/>
      <c r="BO248" s="73"/>
    </row>
    <row r="249" spans="1:67" s="211" customFormat="1">
      <c r="A249" s="22"/>
      <c r="B249" s="22"/>
      <c r="C249" s="22"/>
      <c r="D249" s="22"/>
      <c r="E249" s="418" t="s">
        <v>538</v>
      </c>
      <c r="F249" s="760">
        <v>0</v>
      </c>
      <c r="G249" s="760">
        <v>0</v>
      </c>
      <c r="H249" s="760">
        <v>0</v>
      </c>
      <c r="I249" s="760">
        <v>11.5641</v>
      </c>
      <c r="J249" s="760">
        <v>13.187200000000001</v>
      </c>
      <c r="K249" s="760">
        <v>15.469900000000001</v>
      </c>
      <c r="L249" s="760">
        <v>9.3007000000000009</v>
      </c>
      <c r="M249" s="760">
        <v>2.7174999999999998</v>
      </c>
      <c r="N249" s="760">
        <v>0</v>
      </c>
      <c r="O249" s="760">
        <v>0</v>
      </c>
      <c r="P249" s="760">
        <v>0</v>
      </c>
      <c r="Q249" s="760">
        <v>0</v>
      </c>
      <c r="R249" s="760">
        <v>0</v>
      </c>
      <c r="S249" s="760">
        <v>0</v>
      </c>
      <c r="T249" s="760">
        <v>0</v>
      </c>
      <c r="U249" s="760">
        <v>0</v>
      </c>
      <c r="V249" s="760">
        <v>0</v>
      </c>
      <c r="W249" s="73"/>
      <c r="X249" s="73"/>
      <c r="Y249" s="73"/>
      <c r="Z249" s="73"/>
      <c r="AA249" s="73"/>
      <c r="AB249" s="73"/>
      <c r="AC249" s="73"/>
      <c r="AD249" s="73"/>
      <c r="AE249" s="73"/>
      <c r="AF249" s="73"/>
      <c r="AG249" s="73"/>
      <c r="AH249" s="73"/>
      <c r="AI249" s="73"/>
      <c r="AJ249" s="73"/>
      <c r="AK249" s="73"/>
      <c r="AL249" s="73"/>
      <c r="AM249" s="73"/>
      <c r="AN249" s="73"/>
      <c r="AO249" s="73"/>
      <c r="AP249" s="73"/>
      <c r="AQ249" s="73"/>
      <c r="AR249" s="73"/>
      <c r="AS249" s="73"/>
      <c r="AT249" s="73"/>
      <c r="AU249" s="73"/>
      <c r="AV249" s="73"/>
      <c r="AW249" s="73"/>
      <c r="AX249" s="73"/>
      <c r="AY249" s="73"/>
      <c r="AZ249" s="73"/>
      <c r="BA249" s="73"/>
      <c r="BB249" s="73"/>
      <c r="BC249" s="73"/>
      <c r="BD249" s="73"/>
      <c r="BE249" s="73"/>
      <c r="BF249" s="73"/>
      <c r="BG249" s="73"/>
      <c r="BH249" s="73"/>
      <c r="BI249" s="73"/>
      <c r="BJ249" s="73"/>
      <c r="BK249" s="73"/>
      <c r="BL249" s="73"/>
      <c r="BM249" s="73"/>
      <c r="BN249" s="73"/>
      <c r="BO249" s="73"/>
    </row>
    <row r="250" spans="1:67" s="212" customFormat="1">
      <c r="A250" s="22"/>
      <c r="B250" s="22"/>
      <c r="C250" s="22"/>
      <c r="D250" s="22"/>
      <c r="E250" s="418" t="s">
        <v>539</v>
      </c>
      <c r="F250" s="760">
        <v>0</v>
      </c>
      <c r="G250" s="760">
        <v>0</v>
      </c>
      <c r="H250" s="760">
        <v>0</v>
      </c>
      <c r="I250" s="760">
        <v>11.5641</v>
      </c>
      <c r="J250" s="760">
        <v>13.187200000000001</v>
      </c>
      <c r="K250" s="760">
        <v>15.469900000000001</v>
      </c>
      <c r="L250" s="760">
        <v>9.3007000000000009</v>
      </c>
      <c r="M250" s="760">
        <v>2.7174999999999998</v>
      </c>
      <c r="N250" s="760">
        <v>0</v>
      </c>
      <c r="O250" s="760">
        <v>0</v>
      </c>
      <c r="P250" s="760">
        <v>0</v>
      </c>
      <c r="Q250" s="760">
        <v>0</v>
      </c>
      <c r="R250" s="760">
        <v>0</v>
      </c>
      <c r="S250" s="760">
        <v>0</v>
      </c>
      <c r="T250" s="760">
        <v>0</v>
      </c>
      <c r="U250" s="760">
        <v>0</v>
      </c>
      <c r="V250" s="760">
        <v>0</v>
      </c>
      <c r="W250" s="73"/>
      <c r="X250" s="73"/>
      <c r="Y250" s="73"/>
      <c r="Z250" s="73"/>
      <c r="AA250" s="73"/>
      <c r="AB250" s="73"/>
      <c r="AC250" s="73"/>
      <c r="AD250" s="73"/>
      <c r="AE250" s="73"/>
      <c r="AF250" s="73"/>
      <c r="AG250" s="73"/>
      <c r="AH250" s="73"/>
      <c r="AI250" s="73"/>
      <c r="AJ250" s="73"/>
      <c r="AK250" s="73"/>
      <c r="AL250" s="73"/>
      <c r="AM250" s="73"/>
      <c r="AN250" s="73"/>
      <c r="AO250" s="73"/>
      <c r="AP250" s="73"/>
      <c r="AQ250" s="73"/>
      <c r="AR250" s="73"/>
      <c r="AS250" s="73"/>
      <c r="AT250" s="73"/>
      <c r="AU250" s="73"/>
      <c r="AV250" s="73"/>
      <c r="AW250" s="73"/>
      <c r="AX250" s="73"/>
      <c r="AY250" s="73"/>
      <c r="AZ250" s="73"/>
      <c r="BA250" s="73"/>
      <c r="BB250" s="73"/>
      <c r="BC250" s="73"/>
      <c r="BD250" s="73"/>
      <c r="BE250" s="73"/>
      <c r="BF250" s="73"/>
      <c r="BG250" s="73"/>
      <c r="BH250" s="73"/>
      <c r="BI250" s="73"/>
      <c r="BJ250" s="73"/>
      <c r="BK250" s="73"/>
      <c r="BL250" s="73"/>
      <c r="BM250" s="73"/>
      <c r="BN250" s="73"/>
      <c r="BO250" s="73"/>
    </row>
    <row r="251" spans="1:67" s="212" customFormat="1">
      <c r="A251" s="22"/>
      <c r="B251" s="22"/>
      <c r="C251" s="22"/>
      <c r="D251" s="22"/>
      <c r="E251" s="418" t="s">
        <v>540</v>
      </c>
      <c r="F251" s="760">
        <v>101.4953</v>
      </c>
      <c r="G251" s="760">
        <v>0</v>
      </c>
      <c r="H251" s="760">
        <v>0</v>
      </c>
      <c r="I251" s="760">
        <v>0</v>
      </c>
      <c r="J251" s="760">
        <v>0</v>
      </c>
      <c r="K251" s="760">
        <v>0</v>
      </c>
      <c r="L251" s="760">
        <v>0</v>
      </c>
      <c r="M251" s="760">
        <v>0</v>
      </c>
      <c r="N251" s="760">
        <v>0</v>
      </c>
      <c r="O251" s="760">
        <v>17.889299999999999</v>
      </c>
      <c r="P251" s="760">
        <v>7.6894999999999998</v>
      </c>
      <c r="Q251" s="760">
        <v>2.1924000000000001</v>
      </c>
      <c r="R251" s="760">
        <v>0</v>
      </c>
      <c r="S251" s="760">
        <v>17.889299999999999</v>
      </c>
      <c r="T251" s="760">
        <v>7.6894999999999998</v>
      </c>
      <c r="U251" s="760">
        <v>2.1924000000000001</v>
      </c>
      <c r="V251" s="760">
        <v>0</v>
      </c>
      <c r="W251" s="73"/>
      <c r="X251" s="73"/>
      <c r="Y251" s="73"/>
      <c r="Z251" s="73"/>
      <c r="AA251" s="73"/>
      <c r="AB251" s="73"/>
      <c r="AC251" s="73"/>
      <c r="AD251" s="73"/>
      <c r="AE251" s="73"/>
      <c r="AF251" s="73"/>
      <c r="AG251" s="73"/>
      <c r="AH251" s="73"/>
      <c r="AI251" s="73"/>
      <c r="AJ251" s="73"/>
      <c r="AK251" s="73"/>
      <c r="AL251" s="73"/>
      <c r="AM251" s="73"/>
      <c r="AN251" s="73"/>
      <c r="AO251" s="73"/>
      <c r="AP251" s="73"/>
      <c r="AQ251" s="73"/>
      <c r="AR251" s="73"/>
      <c r="AS251" s="73"/>
      <c r="AT251" s="73"/>
      <c r="AU251" s="73"/>
      <c r="AV251" s="73"/>
      <c r="AW251" s="73"/>
      <c r="AX251" s="73"/>
      <c r="AY251" s="73"/>
      <c r="AZ251" s="73"/>
      <c r="BA251" s="73"/>
      <c r="BB251" s="73"/>
      <c r="BC251" s="73"/>
      <c r="BD251" s="73"/>
      <c r="BE251" s="73"/>
      <c r="BF251" s="73"/>
      <c r="BG251" s="73"/>
      <c r="BH251" s="73"/>
      <c r="BI251" s="73"/>
      <c r="BJ251" s="73"/>
      <c r="BK251" s="73"/>
      <c r="BL251" s="73"/>
      <c r="BM251" s="73"/>
      <c r="BN251" s="73"/>
      <c r="BO251" s="73"/>
    </row>
    <row r="252" spans="1:67" s="212" customFormat="1">
      <c r="A252" s="22"/>
      <c r="B252" s="22"/>
      <c r="C252" s="22"/>
      <c r="D252" s="22"/>
      <c r="E252" s="418" t="s">
        <v>541</v>
      </c>
      <c r="F252" s="760">
        <v>84.338499999999996</v>
      </c>
      <c r="G252" s="760">
        <v>0</v>
      </c>
      <c r="H252" s="760">
        <v>0</v>
      </c>
      <c r="I252" s="760">
        <v>0</v>
      </c>
      <c r="J252" s="760">
        <v>0</v>
      </c>
      <c r="K252" s="760">
        <v>0</v>
      </c>
      <c r="L252" s="760">
        <v>0</v>
      </c>
      <c r="M252" s="760">
        <v>0</v>
      </c>
      <c r="N252" s="760">
        <v>0</v>
      </c>
      <c r="O252" s="760">
        <v>5.8402000000000003</v>
      </c>
      <c r="P252" s="760">
        <v>2.2433999999999998</v>
      </c>
      <c r="Q252" s="760">
        <v>0.65939999999999999</v>
      </c>
      <c r="R252" s="760">
        <v>0</v>
      </c>
      <c r="S252" s="760">
        <v>5.8402000000000003</v>
      </c>
      <c r="T252" s="760">
        <v>2.2433999999999998</v>
      </c>
      <c r="U252" s="760">
        <v>0.65939999999999999</v>
      </c>
      <c r="V252" s="760">
        <v>0</v>
      </c>
      <c r="W252" s="73"/>
      <c r="X252" s="73"/>
      <c r="Y252" s="73"/>
      <c r="Z252" s="73"/>
      <c r="AA252" s="73"/>
      <c r="AB252" s="73"/>
      <c r="AC252" s="73"/>
      <c r="AD252" s="73"/>
      <c r="AE252" s="73"/>
      <c r="AF252" s="73"/>
      <c r="AG252" s="73"/>
      <c r="AH252" s="73"/>
      <c r="AI252" s="73"/>
      <c r="AJ252" s="73"/>
      <c r="AK252" s="73"/>
      <c r="AL252" s="73"/>
      <c r="AM252" s="73"/>
      <c r="AN252" s="73"/>
      <c r="AO252" s="73"/>
      <c r="AP252" s="73"/>
      <c r="AQ252" s="73"/>
      <c r="AR252" s="73"/>
      <c r="AS252" s="73"/>
      <c r="AT252" s="73"/>
      <c r="AU252" s="73"/>
      <c r="AV252" s="73"/>
      <c r="AW252" s="73"/>
      <c r="AX252" s="73"/>
      <c r="AY252" s="73"/>
      <c r="AZ252" s="73"/>
      <c r="BA252" s="73"/>
      <c r="BB252" s="73"/>
      <c r="BC252" s="73"/>
      <c r="BD252" s="73"/>
      <c r="BE252" s="73"/>
      <c r="BF252" s="73"/>
      <c r="BG252" s="73"/>
      <c r="BH252" s="73"/>
      <c r="BI252" s="73"/>
      <c r="BJ252" s="73"/>
      <c r="BK252" s="73"/>
      <c r="BL252" s="73"/>
      <c r="BM252" s="73"/>
      <c r="BN252" s="73"/>
      <c r="BO252" s="73"/>
    </row>
    <row r="253" spans="1:67" s="212" customFormat="1">
      <c r="A253" s="22"/>
      <c r="B253" s="22"/>
      <c r="C253" s="22"/>
      <c r="D253" s="22"/>
      <c r="E253" s="418" t="s">
        <v>542</v>
      </c>
      <c r="F253" s="760">
        <v>0</v>
      </c>
      <c r="G253" s="760">
        <v>0</v>
      </c>
      <c r="H253" s="760">
        <v>0</v>
      </c>
      <c r="I253" s="760">
        <v>0</v>
      </c>
      <c r="J253" s="760">
        <v>0</v>
      </c>
      <c r="K253" s="760">
        <v>0</v>
      </c>
      <c r="L253" s="760">
        <v>0</v>
      </c>
      <c r="M253" s="760">
        <v>0</v>
      </c>
      <c r="N253" s="760">
        <v>0</v>
      </c>
      <c r="O253" s="760">
        <v>4.0218999999999996</v>
      </c>
      <c r="P253" s="760">
        <v>0</v>
      </c>
      <c r="Q253" s="760">
        <v>0</v>
      </c>
      <c r="R253" s="760">
        <v>0</v>
      </c>
      <c r="S253" s="760">
        <v>2.7174999999999998</v>
      </c>
      <c r="T253" s="760">
        <v>0</v>
      </c>
      <c r="U253" s="760">
        <v>0</v>
      </c>
      <c r="V253" s="760">
        <v>0</v>
      </c>
      <c r="W253" s="73"/>
      <c r="X253" s="73"/>
      <c r="Y253" s="73"/>
      <c r="Z253" s="73"/>
      <c r="AA253" s="73"/>
      <c r="AB253" s="73"/>
      <c r="AC253" s="73"/>
      <c r="AD253" s="73"/>
      <c r="AE253" s="73"/>
      <c r="AF253" s="73"/>
      <c r="AG253" s="73"/>
      <c r="AH253" s="73"/>
      <c r="AI253" s="73"/>
      <c r="AJ253" s="73"/>
      <c r="AK253" s="73"/>
      <c r="AL253" s="73"/>
      <c r="AM253" s="73"/>
      <c r="AN253" s="73"/>
      <c r="AO253" s="73"/>
      <c r="AP253" s="73"/>
      <c r="AQ253" s="73"/>
      <c r="AR253" s="73"/>
      <c r="AS253" s="73"/>
      <c r="AT253" s="73"/>
      <c r="AU253" s="73"/>
      <c r="AV253" s="73"/>
      <c r="AW253" s="73"/>
      <c r="AX253" s="73"/>
      <c r="AY253" s="73"/>
      <c r="AZ253" s="73"/>
      <c r="BA253" s="73"/>
      <c r="BB253" s="73"/>
      <c r="BC253" s="73"/>
      <c r="BD253" s="73"/>
      <c r="BE253" s="73"/>
      <c r="BF253" s="73"/>
      <c r="BG253" s="73"/>
      <c r="BH253" s="73"/>
      <c r="BI253" s="73"/>
      <c r="BJ253" s="73"/>
      <c r="BK253" s="73"/>
      <c r="BL253" s="73"/>
      <c r="BM253" s="73"/>
      <c r="BN253" s="73"/>
      <c r="BO253" s="73"/>
    </row>
    <row r="254" spans="1:67" s="213" customFormat="1">
      <c r="A254" s="22"/>
      <c r="B254" s="22"/>
      <c r="C254" s="22"/>
      <c r="D254" s="22"/>
      <c r="E254" s="418" t="s">
        <v>543</v>
      </c>
      <c r="F254" s="760">
        <v>117.0562</v>
      </c>
      <c r="G254" s="760">
        <v>0</v>
      </c>
      <c r="H254" s="760">
        <v>0</v>
      </c>
      <c r="I254" s="760">
        <v>4.9711999999999996</v>
      </c>
      <c r="J254" s="760">
        <v>0</v>
      </c>
      <c r="K254" s="760">
        <v>0</v>
      </c>
      <c r="L254" s="760">
        <v>0</v>
      </c>
      <c r="M254" s="760">
        <v>0</v>
      </c>
      <c r="N254" s="760">
        <v>0</v>
      </c>
      <c r="O254" s="760">
        <v>0</v>
      </c>
      <c r="P254" s="760">
        <v>0</v>
      </c>
      <c r="Q254" s="760">
        <v>0</v>
      </c>
      <c r="R254" s="760">
        <v>0</v>
      </c>
      <c r="S254" s="760">
        <v>0</v>
      </c>
      <c r="T254" s="760">
        <v>0</v>
      </c>
      <c r="U254" s="760">
        <v>0</v>
      </c>
      <c r="V254" s="760">
        <v>0</v>
      </c>
      <c r="W254" s="73"/>
      <c r="X254" s="73"/>
      <c r="Y254" s="73"/>
      <c r="Z254" s="73"/>
      <c r="AA254" s="73"/>
      <c r="AB254" s="73"/>
      <c r="AC254" s="73"/>
      <c r="AD254" s="73"/>
      <c r="AE254" s="73"/>
      <c r="AF254" s="73"/>
      <c r="AG254" s="73"/>
      <c r="AH254" s="73"/>
      <c r="AI254" s="73"/>
      <c r="AJ254" s="73"/>
      <c r="AK254" s="73"/>
      <c r="AL254" s="73"/>
      <c r="AM254" s="73"/>
      <c r="AN254" s="73"/>
      <c r="AO254" s="73"/>
      <c r="AP254" s="73"/>
      <c r="AQ254" s="73"/>
      <c r="AR254" s="73"/>
      <c r="AS254" s="73"/>
      <c r="AT254" s="73"/>
      <c r="AU254" s="73"/>
      <c r="AV254" s="73"/>
      <c r="AW254" s="73"/>
      <c r="AX254" s="73"/>
      <c r="AY254" s="73"/>
      <c r="AZ254" s="73"/>
      <c r="BA254" s="73"/>
      <c r="BB254" s="73"/>
      <c r="BC254" s="73"/>
      <c r="BD254" s="73"/>
      <c r="BE254" s="73"/>
      <c r="BF254" s="73"/>
      <c r="BG254" s="73"/>
      <c r="BH254" s="73"/>
      <c r="BI254" s="73"/>
      <c r="BJ254" s="73"/>
      <c r="BK254" s="73"/>
      <c r="BL254" s="73"/>
      <c r="BM254" s="73"/>
      <c r="BN254" s="73"/>
      <c r="BO254" s="73"/>
    </row>
    <row r="255" spans="1:67" s="213" customFormat="1">
      <c r="A255" s="22"/>
      <c r="B255" s="22"/>
      <c r="C255" s="22"/>
      <c r="D255" s="22"/>
      <c r="E255" s="418" t="s">
        <v>544</v>
      </c>
      <c r="F255" s="760">
        <v>0</v>
      </c>
      <c r="G255" s="760">
        <v>0</v>
      </c>
      <c r="H255" s="760">
        <v>0</v>
      </c>
      <c r="I255" s="760">
        <v>0</v>
      </c>
      <c r="J255" s="760">
        <v>0</v>
      </c>
      <c r="K255" s="760">
        <v>0</v>
      </c>
      <c r="L255" s="760">
        <v>0</v>
      </c>
      <c r="M255" s="760">
        <v>0</v>
      </c>
      <c r="N255" s="760">
        <v>0</v>
      </c>
      <c r="O255" s="760">
        <v>0</v>
      </c>
      <c r="P255" s="760">
        <v>0</v>
      </c>
      <c r="Q255" s="760">
        <v>0</v>
      </c>
      <c r="R255" s="760">
        <v>0</v>
      </c>
      <c r="S255" s="760">
        <v>0</v>
      </c>
      <c r="T255" s="760">
        <v>0</v>
      </c>
      <c r="U255" s="760">
        <v>0</v>
      </c>
      <c r="V255" s="760">
        <v>0</v>
      </c>
      <c r="W255" s="73"/>
      <c r="X255" s="73"/>
      <c r="Y255" s="73"/>
      <c r="Z255" s="73"/>
      <c r="AA255" s="73"/>
      <c r="AB255" s="73"/>
      <c r="AC255" s="73"/>
      <c r="AD255" s="73"/>
      <c r="AE255" s="73"/>
      <c r="AF255" s="73"/>
      <c r="AG255" s="73"/>
      <c r="AH255" s="73"/>
      <c r="AI255" s="73"/>
      <c r="AJ255" s="73"/>
      <c r="AK255" s="73"/>
      <c r="AL255" s="73"/>
      <c r="AM255" s="73"/>
      <c r="AN255" s="73"/>
      <c r="AO255" s="73"/>
      <c r="AP255" s="73"/>
      <c r="AQ255" s="73"/>
      <c r="AR255" s="73"/>
      <c r="AS255" s="73"/>
      <c r="AT255" s="73"/>
      <c r="AU255" s="73"/>
      <c r="AV255" s="73"/>
      <c r="AW255" s="73"/>
      <c r="AX255" s="73"/>
      <c r="AY255" s="73"/>
      <c r="AZ255" s="73"/>
      <c r="BA255" s="73"/>
      <c r="BB255" s="73"/>
      <c r="BC255" s="73"/>
      <c r="BD255" s="73"/>
      <c r="BE255" s="73"/>
      <c r="BF255" s="73"/>
      <c r="BG255" s="73"/>
      <c r="BH255" s="73"/>
      <c r="BI255" s="73"/>
      <c r="BJ255" s="73"/>
      <c r="BK255" s="73"/>
      <c r="BL255" s="73"/>
      <c r="BM255" s="73"/>
      <c r="BN255" s="73"/>
      <c r="BO255" s="73"/>
    </row>
    <row r="256" spans="1:67" s="213" customFormat="1">
      <c r="A256" s="22"/>
      <c r="B256" s="22"/>
      <c r="C256" s="22"/>
      <c r="D256" s="22"/>
      <c r="E256" s="418" t="s">
        <v>545</v>
      </c>
      <c r="F256" s="760">
        <v>0</v>
      </c>
      <c r="G256" s="760">
        <v>0</v>
      </c>
      <c r="H256" s="760">
        <v>0</v>
      </c>
      <c r="I256" s="760">
        <v>0</v>
      </c>
      <c r="J256" s="760">
        <v>0</v>
      </c>
      <c r="K256" s="760">
        <v>0</v>
      </c>
      <c r="L256" s="760">
        <v>0</v>
      </c>
      <c r="M256" s="760">
        <v>0</v>
      </c>
      <c r="N256" s="760">
        <v>0</v>
      </c>
      <c r="O256" s="760">
        <v>0</v>
      </c>
      <c r="P256" s="760">
        <v>0</v>
      </c>
      <c r="Q256" s="760">
        <v>0</v>
      </c>
      <c r="R256" s="760">
        <v>0</v>
      </c>
      <c r="S256" s="760">
        <v>0</v>
      </c>
      <c r="T256" s="760">
        <v>0</v>
      </c>
      <c r="U256" s="760">
        <v>0</v>
      </c>
      <c r="V256" s="760">
        <v>0</v>
      </c>
      <c r="W256" s="73"/>
      <c r="X256" s="73"/>
      <c r="Y256" s="73"/>
      <c r="Z256" s="73"/>
      <c r="AA256" s="73"/>
      <c r="AB256" s="73"/>
      <c r="AC256" s="73"/>
      <c r="AD256" s="73"/>
      <c r="AE256" s="73"/>
      <c r="AF256" s="73"/>
      <c r="AG256" s="73"/>
      <c r="AH256" s="73"/>
      <c r="AI256" s="73"/>
      <c r="AJ256" s="73"/>
      <c r="AK256" s="73"/>
      <c r="AL256" s="73"/>
      <c r="AM256" s="73"/>
      <c r="AN256" s="73"/>
      <c r="AO256" s="73"/>
      <c r="AP256" s="73"/>
      <c r="AQ256" s="73"/>
      <c r="AR256" s="73"/>
      <c r="AS256" s="73"/>
      <c r="AT256" s="73"/>
      <c r="AU256" s="73"/>
      <c r="AV256" s="73"/>
      <c r="AW256" s="73"/>
      <c r="AX256" s="73"/>
      <c r="AY256" s="73"/>
      <c r="AZ256" s="73"/>
      <c r="BA256" s="73"/>
      <c r="BB256" s="73"/>
      <c r="BC256" s="73"/>
      <c r="BD256" s="73"/>
      <c r="BE256" s="73"/>
      <c r="BF256" s="73"/>
      <c r="BG256" s="73"/>
      <c r="BH256" s="73"/>
      <c r="BI256" s="73"/>
      <c r="BJ256" s="73"/>
      <c r="BK256" s="73"/>
      <c r="BL256" s="73"/>
      <c r="BM256" s="73"/>
      <c r="BN256" s="73"/>
      <c r="BO256" s="73"/>
    </row>
    <row r="257" spans="1:67" s="213" customFormat="1">
      <c r="A257" s="22"/>
      <c r="B257" s="22"/>
      <c r="C257" s="22"/>
      <c r="D257" s="22"/>
      <c r="E257" s="418" t="s">
        <v>546</v>
      </c>
      <c r="F257" s="760">
        <v>0</v>
      </c>
      <c r="G257" s="760">
        <v>0</v>
      </c>
      <c r="H257" s="760">
        <v>0</v>
      </c>
      <c r="I257" s="760">
        <v>0</v>
      </c>
      <c r="J257" s="760">
        <v>0</v>
      </c>
      <c r="K257" s="760">
        <v>0</v>
      </c>
      <c r="L257" s="760">
        <v>0</v>
      </c>
      <c r="M257" s="760">
        <v>0</v>
      </c>
      <c r="N257" s="760">
        <v>0</v>
      </c>
      <c r="O257" s="760">
        <v>0</v>
      </c>
      <c r="P257" s="760">
        <v>0</v>
      </c>
      <c r="Q257" s="760">
        <v>0</v>
      </c>
      <c r="R257" s="760">
        <v>0</v>
      </c>
      <c r="S257" s="760">
        <v>0</v>
      </c>
      <c r="T257" s="760">
        <v>0</v>
      </c>
      <c r="U257" s="760">
        <v>0</v>
      </c>
      <c r="V257" s="760">
        <v>0</v>
      </c>
      <c r="W257" s="73"/>
      <c r="X257" s="73"/>
      <c r="Y257" s="73"/>
      <c r="Z257" s="73"/>
      <c r="AA257" s="73"/>
      <c r="AB257" s="73"/>
      <c r="AC257" s="73"/>
      <c r="AD257" s="73"/>
      <c r="AE257" s="73"/>
      <c r="AF257" s="73"/>
      <c r="AG257" s="73"/>
      <c r="AH257" s="73"/>
      <c r="AI257" s="73"/>
      <c r="AJ257" s="73"/>
      <c r="AK257" s="73"/>
      <c r="AL257" s="73"/>
      <c r="AM257" s="73"/>
      <c r="AN257" s="73"/>
      <c r="AO257" s="73"/>
      <c r="AP257" s="73"/>
      <c r="AQ257" s="73"/>
      <c r="AR257" s="73"/>
      <c r="AS257" s="73"/>
      <c r="AT257" s="73"/>
      <c r="AU257" s="73"/>
      <c r="AV257" s="73"/>
      <c r="AW257" s="73"/>
      <c r="AX257" s="73"/>
      <c r="AY257" s="73"/>
      <c r="AZ257" s="73"/>
      <c r="BA257" s="73"/>
      <c r="BB257" s="73"/>
      <c r="BC257" s="73"/>
      <c r="BD257" s="73"/>
      <c r="BE257" s="73"/>
      <c r="BF257" s="73"/>
      <c r="BG257" s="73"/>
      <c r="BH257" s="73"/>
      <c r="BI257" s="73"/>
      <c r="BJ257" s="73"/>
      <c r="BK257" s="73"/>
      <c r="BL257" s="73"/>
      <c r="BM257" s="73"/>
      <c r="BN257" s="73"/>
      <c r="BO257" s="73"/>
    </row>
    <row r="258" spans="1:67" s="213" customFormat="1">
      <c r="A258" s="22"/>
      <c r="B258" s="22"/>
      <c r="C258" s="22"/>
      <c r="D258" s="22"/>
      <c r="E258" s="418" t="s">
        <v>547</v>
      </c>
      <c r="F258" s="760">
        <v>0</v>
      </c>
      <c r="G258" s="760">
        <v>0</v>
      </c>
      <c r="H258" s="760">
        <v>0</v>
      </c>
      <c r="I258" s="760">
        <v>0</v>
      </c>
      <c r="J258" s="760">
        <v>0</v>
      </c>
      <c r="K258" s="760">
        <v>0</v>
      </c>
      <c r="L258" s="760">
        <v>0</v>
      </c>
      <c r="M258" s="760">
        <v>0</v>
      </c>
      <c r="N258" s="760">
        <v>0</v>
      </c>
      <c r="O258" s="760">
        <v>0</v>
      </c>
      <c r="P258" s="760">
        <v>0</v>
      </c>
      <c r="Q258" s="760">
        <v>0</v>
      </c>
      <c r="R258" s="760">
        <v>0</v>
      </c>
      <c r="S258" s="760">
        <v>0</v>
      </c>
      <c r="T258" s="760">
        <v>0</v>
      </c>
      <c r="U258" s="760">
        <v>0</v>
      </c>
      <c r="V258" s="760">
        <v>0</v>
      </c>
      <c r="W258" s="73"/>
      <c r="X258" s="73"/>
      <c r="Y258" s="73"/>
      <c r="Z258" s="73"/>
      <c r="AA258" s="73"/>
      <c r="AB258" s="73"/>
      <c r="AC258" s="73"/>
      <c r="AD258" s="73"/>
      <c r="AE258" s="73"/>
      <c r="AF258" s="73"/>
      <c r="AG258" s="73"/>
      <c r="AH258" s="73"/>
      <c r="AI258" s="73"/>
      <c r="AJ258" s="73"/>
      <c r="AK258" s="73"/>
      <c r="AL258" s="73"/>
      <c r="AM258" s="73"/>
      <c r="AN258" s="73"/>
      <c r="AO258" s="73"/>
      <c r="AP258" s="73"/>
      <c r="AQ258" s="73"/>
      <c r="AR258" s="73"/>
      <c r="AS258" s="73"/>
      <c r="AT258" s="73"/>
      <c r="AU258" s="73"/>
      <c r="AV258" s="73"/>
      <c r="AW258" s="73"/>
      <c r="AX258" s="73"/>
      <c r="AY258" s="73"/>
      <c r="AZ258" s="73"/>
      <c r="BA258" s="73"/>
      <c r="BB258" s="73"/>
      <c r="BC258" s="73"/>
      <c r="BD258" s="73"/>
      <c r="BE258" s="73"/>
      <c r="BF258" s="73"/>
      <c r="BG258" s="73"/>
      <c r="BH258" s="73"/>
      <c r="BI258" s="73"/>
      <c r="BJ258" s="73"/>
      <c r="BK258" s="73"/>
      <c r="BL258" s="73"/>
      <c r="BM258" s="73"/>
      <c r="BN258" s="73"/>
      <c r="BO258" s="73"/>
    </row>
    <row r="259" spans="1:67" s="213" customFormat="1">
      <c r="A259" s="22"/>
      <c r="B259" s="22"/>
      <c r="C259" s="22"/>
      <c r="D259" s="22"/>
      <c r="E259" s="418" t="s">
        <v>548</v>
      </c>
      <c r="F259" s="760">
        <v>0</v>
      </c>
      <c r="G259" s="760">
        <v>0</v>
      </c>
      <c r="H259" s="760">
        <v>0</v>
      </c>
      <c r="I259" s="760">
        <v>0</v>
      </c>
      <c r="J259" s="760">
        <v>0</v>
      </c>
      <c r="K259" s="760">
        <v>0</v>
      </c>
      <c r="L259" s="760">
        <v>0</v>
      </c>
      <c r="M259" s="760">
        <v>0</v>
      </c>
      <c r="N259" s="760">
        <v>0</v>
      </c>
      <c r="O259" s="760">
        <v>0</v>
      </c>
      <c r="P259" s="760">
        <v>0</v>
      </c>
      <c r="Q259" s="760">
        <v>0</v>
      </c>
      <c r="R259" s="760">
        <v>0</v>
      </c>
      <c r="S259" s="760">
        <v>0</v>
      </c>
      <c r="T259" s="760">
        <v>0</v>
      </c>
      <c r="U259" s="760">
        <v>0</v>
      </c>
      <c r="V259" s="760">
        <v>0</v>
      </c>
      <c r="W259" s="73"/>
      <c r="X259" s="73"/>
      <c r="Y259" s="73"/>
      <c r="Z259" s="73"/>
      <c r="AA259" s="73"/>
      <c r="AB259" s="73"/>
      <c r="AC259" s="73"/>
      <c r="AD259" s="73"/>
      <c r="AE259" s="73"/>
      <c r="AF259" s="73"/>
      <c r="AG259" s="73"/>
      <c r="AH259" s="73"/>
      <c r="AI259" s="73"/>
      <c r="AJ259" s="73"/>
      <c r="AK259" s="73"/>
      <c r="AL259" s="73"/>
      <c r="AM259" s="73"/>
      <c r="AN259" s="73"/>
      <c r="AO259" s="73"/>
      <c r="AP259" s="73"/>
      <c r="AQ259" s="73"/>
      <c r="AR259" s="73"/>
      <c r="AS259" s="73"/>
      <c r="AT259" s="73"/>
      <c r="AU259" s="73"/>
      <c r="AV259" s="73"/>
      <c r="AW259" s="73"/>
      <c r="AX259" s="73"/>
      <c r="AY259" s="73"/>
      <c r="AZ259" s="73"/>
      <c r="BA259" s="73"/>
      <c r="BB259" s="73"/>
      <c r="BC259" s="73"/>
      <c r="BD259" s="73"/>
      <c r="BE259" s="73"/>
      <c r="BF259" s="73"/>
      <c r="BG259" s="73"/>
      <c r="BH259" s="73"/>
      <c r="BI259" s="73"/>
      <c r="BJ259" s="73"/>
      <c r="BK259" s="73"/>
      <c r="BL259" s="73"/>
      <c r="BM259" s="73"/>
      <c r="BN259" s="73"/>
      <c r="BO259" s="73"/>
    </row>
    <row r="260" spans="1:67" s="213" customFormat="1">
      <c r="A260" s="22"/>
      <c r="B260" s="22"/>
      <c r="C260" s="22"/>
      <c r="D260" s="22"/>
      <c r="E260" s="418" t="s">
        <v>549</v>
      </c>
      <c r="F260" s="760">
        <v>130.4213</v>
      </c>
      <c r="G260" s="760">
        <v>0</v>
      </c>
      <c r="H260" s="760">
        <v>0</v>
      </c>
      <c r="I260" s="760">
        <v>6.4866999999999999</v>
      </c>
      <c r="J260" s="760">
        <v>17.591799999999999</v>
      </c>
      <c r="K260" s="760">
        <v>18.07</v>
      </c>
      <c r="L260" s="760">
        <v>9.8916000000000004</v>
      </c>
      <c r="M260" s="760">
        <v>2.7515999999999998</v>
      </c>
      <c r="N260" s="760">
        <v>0</v>
      </c>
      <c r="O260" s="760">
        <v>0</v>
      </c>
      <c r="P260" s="760">
        <v>0</v>
      </c>
      <c r="Q260" s="760">
        <v>0</v>
      </c>
      <c r="R260" s="760">
        <v>0</v>
      </c>
      <c r="S260" s="760">
        <v>0</v>
      </c>
      <c r="T260" s="760">
        <v>0</v>
      </c>
      <c r="U260" s="760">
        <v>0</v>
      </c>
      <c r="V260" s="760">
        <v>0</v>
      </c>
      <c r="W260" s="73"/>
      <c r="X260" s="73"/>
      <c r="Y260" s="73"/>
      <c r="Z260" s="73"/>
      <c r="AA260" s="73"/>
      <c r="AB260" s="73"/>
      <c r="AC260" s="73"/>
      <c r="AD260" s="73"/>
      <c r="AE260" s="73"/>
      <c r="AF260" s="73"/>
      <c r="AG260" s="73"/>
      <c r="AH260" s="73"/>
      <c r="AI260" s="73"/>
      <c r="AJ260" s="73"/>
      <c r="AK260" s="73"/>
      <c r="AL260" s="73"/>
      <c r="AM260" s="73"/>
      <c r="AN260" s="73"/>
      <c r="AO260" s="73"/>
      <c r="AP260" s="73"/>
      <c r="AQ260" s="73"/>
      <c r="AR260" s="73"/>
      <c r="AS260" s="73"/>
      <c r="AT260" s="73"/>
      <c r="AU260" s="73"/>
      <c r="AV260" s="73"/>
      <c r="AW260" s="73"/>
      <c r="AX260" s="73"/>
      <c r="AY260" s="73"/>
      <c r="AZ260" s="73"/>
      <c r="BA260" s="73"/>
      <c r="BB260" s="73"/>
      <c r="BC260" s="73"/>
      <c r="BD260" s="73"/>
      <c r="BE260" s="73"/>
      <c r="BF260" s="73"/>
      <c r="BG260" s="73"/>
      <c r="BH260" s="73"/>
      <c r="BI260" s="73"/>
      <c r="BJ260" s="73"/>
      <c r="BK260" s="73"/>
      <c r="BL260" s="73"/>
      <c r="BM260" s="73"/>
      <c r="BN260" s="73"/>
      <c r="BO260" s="73"/>
    </row>
    <row r="261" spans="1:67" s="213" customFormat="1">
      <c r="A261" s="22"/>
      <c r="B261" s="22"/>
      <c r="C261" s="22"/>
      <c r="D261" s="22"/>
      <c r="E261" s="418" t="s">
        <v>550</v>
      </c>
      <c r="F261" s="760">
        <v>128.45959999999999</v>
      </c>
      <c r="G261" s="760">
        <v>0</v>
      </c>
      <c r="H261" s="760">
        <v>0</v>
      </c>
      <c r="I261" s="760">
        <v>16.4861</v>
      </c>
      <c r="J261" s="760">
        <v>18.588799999999999</v>
      </c>
      <c r="K261" s="760">
        <v>18.739899999999999</v>
      </c>
      <c r="L261" s="760">
        <v>9.8937000000000008</v>
      </c>
      <c r="M261" s="760">
        <v>2.3662000000000001</v>
      </c>
      <c r="N261" s="760">
        <v>0</v>
      </c>
      <c r="O261" s="760">
        <v>0</v>
      </c>
      <c r="P261" s="760">
        <v>0</v>
      </c>
      <c r="Q261" s="760">
        <v>0</v>
      </c>
      <c r="R261" s="760">
        <v>0</v>
      </c>
      <c r="S261" s="760">
        <v>0</v>
      </c>
      <c r="T261" s="760">
        <v>0</v>
      </c>
      <c r="U261" s="760">
        <v>0</v>
      </c>
      <c r="V261" s="760">
        <v>0</v>
      </c>
      <c r="W261" s="73"/>
      <c r="X261" s="73"/>
      <c r="Y261" s="73"/>
      <c r="Z261" s="73"/>
      <c r="AA261" s="73"/>
      <c r="AB261" s="73"/>
      <c r="AC261" s="73"/>
      <c r="AD261" s="73"/>
      <c r="AE261" s="73"/>
      <c r="AF261" s="73"/>
      <c r="AG261" s="73"/>
      <c r="AH261" s="73"/>
      <c r="AI261" s="73"/>
      <c r="AJ261" s="73"/>
      <c r="AK261" s="73"/>
      <c r="AL261" s="73"/>
      <c r="AM261" s="73"/>
      <c r="AN261" s="73"/>
      <c r="AO261" s="73"/>
      <c r="AP261" s="73"/>
      <c r="AQ261" s="73"/>
      <c r="AR261" s="73"/>
      <c r="AS261" s="73"/>
      <c r="AT261" s="73"/>
      <c r="AU261" s="73"/>
      <c r="AV261" s="73"/>
      <c r="AW261" s="73"/>
      <c r="AX261" s="73"/>
      <c r="AY261" s="73"/>
      <c r="AZ261" s="73"/>
      <c r="BA261" s="73"/>
      <c r="BB261" s="73"/>
      <c r="BC261" s="73"/>
      <c r="BD261" s="73"/>
      <c r="BE261" s="73"/>
      <c r="BF261" s="73"/>
      <c r="BG261" s="73"/>
      <c r="BH261" s="73"/>
      <c r="BI261" s="73"/>
      <c r="BJ261" s="73"/>
      <c r="BK261" s="73"/>
      <c r="BL261" s="73"/>
      <c r="BM261" s="73"/>
      <c r="BN261" s="73"/>
      <c r="BO261" s="73"/>
    </row>
    <row r="262" spans="1:67" s="213" customFormat="1">
      <c r="A262" s="22"/>
      <c r="B262" s="22"/>
      <c r="C262" s="22"/>
      <c r="D262" s="22"/>
      <c r="E262" s="418" t="s">
        <v>551</v>
      </c>
      <c r="F262" s="760">
        <v>130.4213</v>
      </c>
      <c r="G262" s="760">
        <v>0</v>
      </c>
      <c r="H262" s="760">
        <v>0</v>
      </c>
      <c r="I262" s="760">
        <v>6.4866999999999999</v>
      </c>
      <c r="J262" s="760">
        <v>17.591799999999999</v>
      </c>
      <c r="K262" s="760">
        <v>18.07</v>
      </c>
      <c r="L262" s="760">
        <v>9.8916000000000004</v>
      </c>
      <c r="M262" s="760">
        <v>2.7515999999999998</v>
      </c>
      <c r="N262" s="760">
        <v>0</v>
      </c>
      <c r="O262" s="760">
        <v>0</v>
      </c>
      <c r="P262" s="760">
        <v>0</v>
      </c>
      <c r="Q262" s="760">
        <v>0</v>
      </c>
      <c r="R262" s="760">
        <v>0</v>
      </c>
      <c r="S262" s="760">
        <v>0</v>
      </c>
      <c r="T262" s="760">
        <v>0</v>
      </c>
      <c r="U262" s="760">
        <v>0</v>
      </c>
      <c r="V262" s="760">
        <v>0</v>
      </c>
      <c r="W262" s="73"/>
      <c r="X262" s="73"/>
      <c r="Y262" s="73"/>
      <c r="Z262" s="73"/>
      <c r="AA262" s="73"/>
      <c r="AB262" s="73"/>
      <c r="AC262" s="73"/>
      <c r="AD262" s="73"/>
      <c r="AE262" s="73"/>
      <c r="AF262" s="73"/>
      <c r="AG262" s="73"/>
      <c r="AH262" s="73"/>
      <c r="AI262" s="73"/>
      <c r="AJ262" s="73"/>
      <c r="AK262" s="73"/>
      <c r="AL262" s="73"/>
      <c r="AM262" s="73"/>
      <c r="AN262" s="73"/>
      <c r="AO262" s="73"/>
      <c r="AP262" s="73"/>
      <c r="AQ262" s="73"/>
      <c r="AR262" s="73"/>
      <c r="AS262" s="73"/>
      <c r="AT262" s="73"/>
      <c r="AU262" s="73"/>
      <c r="AV262" s="73"/>
      <c r="AW262" s="73"/>
      <c r="AX262" s="73"/>
      <c r="AY262" s="73"/>
      <c r="AZ262" s="73"/>
      <c r="BA262" s="73"/>
      <c r="BB262" s="73"/>
      <c r="BC262" s="73"/>
      <c r="BD262" s="73"/>
      <c r="BE262" s="73"/>
      <c r="BF262" s="73"/>
      <c r="BG262" s="73"/>
      <c r="BH262" s="73"/>
      <c r="BI262" s="73"/>
      <c r="BJ262" s="73"/>
      <c r="BK262" s="73"/>
      <c r="BL262" s="73"/>
      <c r="BM262" s="73"/>
      <c r="BN262" s="73"/>
      <c r="BO262" s="73"/>
    </row>
    <row r="263" spans="1:67" s="213" customFormat="1">
      <c r="A263" s="22"/>
      <c r="B263" s="22"/>
      <c r="C263" s="22"/>
      <c r="D263" s="22"/>
      <c r="E263" s="418" t="s">
        <v>552</v>
      </c>
      <c r="F263" s="760">
        <v>0</v>
      </c>
      <c r="G263" s="760">
        <v>0</v>
      </c>
      <c r="H263" s="760">
        <v>0</v>
      </c>
      <c r="I263" s="760">
        <v>0</v>
      </c>
      <c r="J263" s="760">
        <v>0</v>
      </c>
      <c r="K263" s="760">
        <v>0</v>
      </c>
      <c r="L263" s="760">
        <v>0</v>
      </c>
      <c r="M263" s="760">
        <v>2.7515999999999998</v>
      </c>
      <c r="N263" s="760">
        <v>0</v>
      </c>
      <c r="O263" s="760">
        <v>0</v>
      </c>
      <c r="P263" s="760">
        <v>0</v>
      </c>
      <c r="Q263" s="760">
        <v>0</v>
      </c>
      <c r="R263" s="760">
        <v>0</v>
      </c>
      <c r="S263" s="760">
        <v>0</v>
      </c>
      <c r="T263" s="760">
        <v>0</v>
      </c>
      <c r="U263" s="760">
        <v>0</v>
      </c>
      <c r="V263" s="760">
        <v>0</v>
      </c>
      <c r="W263" s="73"/>
      <c r="X263" s="73"/>
      <c r="Y263" s="73"/>
      <c r="Z263" s="73"/>
      <c r="AA263" s="73"/>
      <c r="AB263" s="73"/>
      <c r="AC263" s="73"/>
      <c r="AD263" s="73"/>
      <c r="AE263" s="73"/>
      <c r="AF263" s="73"/>
      <c r="AG263" s="73"/>
      <c r="AH263" s="73"/>
      <c r="AI263" s="73"/>
      <c r="AJ263" s="73"/>
      <c r="AK263" s="73"/>
      <c r="AL263" s="73"/>
      <c r="AM263" s="73"/>
      <c r="AN263" s="73"/>
      <c r="AO263" s="73"/>
      <c r="AP263" s="73"/>
      <c r="AQ263" s="73"/>
      <c r="AR263" s="73"/>
      <c r="AS263" s="73"/>
      <c r="AT263" s="73"/>
      <c r="AU263" s="73"/>
      <c r="AV263" s="73"/>
      <c r="AW263" s="73"/>
      <c r="AX263" s="73"/>
      <c r="AY263" s="73"/>
      <c r="AZ263" s="73"/>
      <c r="BA263" s="73"/>
      <c r="BB263" s="73"/>
      <c r="BC263" s="73"/>
      <c r="BD263" s="73"/>
      <c r="BE263" s="73"/>
      <c r="BF263" s="73"/>
      <c r="BG263" s="73"/>
      <c r="BH263" s="73"/>
      <c r="BI263" s="73"/>
      <c r="BJ263" s="73"/>
      <c r="BK263" s="73"/>
      <c r="BL263" s="73"/>
      <c r="BM263" s="73"/>
      <c r="BN263" s="73"/>
      <c r="BO263" s="73"/>
    </row>
    <row r="264" spans="1:67" s="213" customFormat="1">
      <c r="A264" s="22"/>
      <c r="B264" s="22"/>
      <c r="C264" s="22"/>
      <c r="D264" s="22"/>
      <c r="E264" s="418" t="s">
        <v>553</v>
      </c>
      <c r="F264" s="760">
        <v>0</v>
      </c>
      <c r="G264" s="760">
        <v>0</v>
      </c>
      <c r="H264" s="760">
        <v>0</v>
      </c>
      <c r="I264" s="760">
        <v>0</v>
      </c>
      <c r="J264" s="760">
        <v>0</v>
      </c>
      <c r="K264" s="760">
        <v>0</v>
      </c>
      <c r="L264" s="760">
        <v>0</v>
      </c>
      <c r="M264" s="760">
        <v>2.3662000000000001</v>
      </c>
      <c r="N264" s="760">
        <v>0</v>
      </c>
      <c r="O264" s="760">
        <v>0</v>
      </c>
      <c r="P264" s="760">
        <v>0</v>
      </c>
      <c r="Q264" s="760">
        <v>0</v>
      </c>
      <c r="R264" s="760">
        <v>0</v>
      </c>
      <c r="S264" s="760">
        <v>0</v>
      </c>
      <c r="T264" s="760">
        <v>0</v>
      </c>
      <c r="U264" s="760">
        <v>0</v>
      </c>
      <c r="V264" s="760">
        <v>0</v>
      </c>
      <c r="W264" s="73"/>
      <c r="X264" s="73"/>
      <c r="Y264" s="73"/>
      <c r="Z264" s="73"/>
      <c r="AA264" s="73"/>
      <c r="AB264" s="73"/>
      <c r="AC264" s="73"/>
      <c r="AD264" s="73"/>
      <c r="AE264" s="73"/>
      <c r="AF264" s="73"/>
      <c r="AG264" s="73"/>
      <c r="AH264" s="73"/>
      <c r="AI264" s="73"/>
      <c r="AJ264" s="73"/>
      <c r="AK264" s="73"/>
      <c r="AL264" s="73"/>
      <c r="AM264" s="73"/>
      <c r="AN264" s="73"/>
      <c r="AO264" s="73"/>
      <c r="AP264" s="73"/>
      <c r="AQ264" s="73"/>
      <c r="AR264" s="73"/>
      <c r="AS264" s="73"/>
      <c r="AT264" s="73"/>
      <c r="AU264" s="73"/>
      <c r="AV264" s="73"/>
      <c r="AW264" s="73"/>
      <c r="AX264" s="73"/>
      <c r="AY264" s="73"/>
      <c r="AZ264" s="73"/>
      <c r="BA264" s="73"/>
      <c r="BB264" s="73"/>
      <c r="BC264" s="73"/>
      <c r="BD264" s="73"/>
      <c r="BE264" s="73"/>
      <c r="BF264" s="73"/>
      <c r="BG264" s="73"/>
      <c r="BH264" s="73"/>
      <c r="BI264" s="73"/>
      <c r="BJ264" s="73"/>
      <c r="BK264" s="73"/>
      <c r="BL264" s="73"/>
      <c r="BM264" s="73"/>
      <c r="BN264" s="73"/>
      <c r="BO264" s="73"/>
    </row>
    <row r="265" spans="1:67" s="213" customFormat="1">
      <c r="A265" s="22"/>
      <c r="B265" s="22"/>
      <c r="C265" s="22"/>
      <c r="D265" s="22"/>
      <c r="E265" s="418" t="s">
        <v>554</v>
      </c>
      <c r="F265" s="760">
        <v>0</v>
      </c>
      <c r="G265" s="760">
        <v>0</v>
      </c>
      <c r="H265" s="760">
        <v>0</v>
      </c>
      <c r="I265" s="760">
        <v>0</v>
      </c>
      <c r="J265" s="760">
        <v>0</v>
      </c>
      <c r="K265" s="760">
        <v>0</v>
      </c>
      <c r="L265" s="760">
        <v>0</v>
      </c>
      <c r="M265" s="760">
        <v>0</v>
      </c>
      <c r="N265" s="760">
        <v>0</v>
      </c>
      <c r="O265" s="760">
        <v>0</v>
      </c>
      <c r="P265" s="760">
        <v>0</v>
      </c>
      <c r="Q265" s="760">
        <v>0</v>
      </c>
      <c r="R265" s="760">
        <v>0</v>
      </c>
      <c r="S265" s="760">
        <v>0</v>
      </c>
      <c r="T265" s="760">
        <v>0</v>
      </c>
      <c r="U265" s="760">
        <v>0</v>
      </c>
      <c r="V265" s="760">
        <v>0</v>
      </c>
      <c r="W265" s="73"/>
      <c r="X265" s="73"/>
      <c r="Y265" s="73"/>
      <c r="Z265" s="73"/>
      <c r="AA265" s="73"/>
      <c r="AB265" s="73"/>
      <c r="AC265" s="73"/>
      <c r="AD265" s="73"/>
      <c r="AE265" s="73"/>
      <c r="AF265" s="73"/>
      <c r="AG265" s="73"/>
      <c r="AH265" s="73"/>
      <c r="AI265" s="73"/>
      <c r="AJ265" s="73"/>
      <c r="AK265" s="73"/>
      <c r="AL265" s="73"/>
      <c r="AM265" s="73"/>
      <c r="AN265" s="73"/>
      <c r="AO265" s="73"/>
      <c r="AP265" s="73"/>
      <c r="AQ265" s="73"/>
      <c r="AR265" s="73"/>
      <c r="AS265" s="73"/>
      <c r="AT265" s="73"/>
      <c r="AU265" s="73"/>
      <c r="AV265" s="73"/>
      <c r="AW265" s="73"/>
      <c r="AX265" s="73"/>
      <c r="AY265" s="73"/>
      <c r="AZ265" s="73"/>
      <c r="BA265" s="73"/>
      <c r="BB265" s="73"/>
      <c r="BC265" s="73"/>
      <c r="BD265" s="73"/>
      <c r="BE265" s="73"/>
      <c r="BF265" s="73"/>
      <c r="BG265" s="73"/>
      <c r="BH265" s="73"/>
      <c r="BI265" s="73"/>
      <c r="BJ265" s="73"/>
      <c r="BK265" s="73"/>
      <c r="BL265" s="73"/>
      <c r="BM265" s="73"/>
      <c r="BN265" s="73"/>
      <c r="BO265" s="73"/>
    </row>
    <row r="266" spans="1:67" s="213" customFormat="1">
      <c r="A266" s="22"/>
      <c r="B266" s="22"/>
      <c r="C266" s="22"/>
      <c r="D266" s="22"/>
      <c r="E266" s="418" t="s">
        <v>555</v>
      </c>
      <c r="F266" s="760">
        <v>0</v>
      </c>
      <c r="G266" s="760">
        <v>0</v>
      </c>
      <c r="H266" s="760">
        <v>0</v>
      </c>
      <c r="I266" s="760">
        <v>0</v>
      </c>
      <c r="J266" s="760">
        <v>0</v>
      </c>
      <c r="K266" s="760">
        <v>0</v>
      </c>
      <c r="L266" s="760">
        <v>0</v>
      </c>
      <c r="M266" s="760">
        <v>0</v>
      </c>
      <c r="N266" s="760">
        <v>0</v>
      </c>
      <c r="O266" s="760">
        <v>0</v>
      </c>
      <c r="P266" s="760">
        <v>0</v>
      </c>
      <c r="Q266" s="760">
        <v>0</v>
      </c>
      <c r="R266" s="760">
        <v>0</v>
      </c>
      <c r="S266" s="760">
        <v>0</v>
      </c>
      <c r="T266" s="760">
        <v>0</v>
      </c>
      <c r="U266" s="760">
        <v>0</v>
      </c>
      <c r="V266" s="760">
        <v>0</v>
      </c>
      <c r="W266" s="73"/>
      <c r="X266" s="73"/>
      <c r="Y266" s="73"/>
      <c r="Z266" s="73"/>
      <c r="AA266" s="73"/>
      <c r="AB266" s="73"/>
      <c r="AC266" s="73"/>
      <c r="AD266" s="73"/>
      <c r="AE266" s="73"/>
      <c r="AF266" s="73"/>
      <c r="AG266" s="73"/>
      <c r="AH266" s="73"/>
      <c r="AI266" s="73"/>
      <c r="AJ266" s="73"/>
      <c r="AK266" s="73"/>
      <c r="AL266" s="73"/>
      <c r="AM266" s="73"/>
      <c r="AN266" s="73"/>
      <c r="AO266" s="73"/>
      <c r="AP266" s="73"/>
      <c r="AQ266" s="73"/>
      <c r="AR266" s="73"/>
      <c r="AS266" s="73"/>
      <c r="AT266" s="73"/>
      <c r="AU266" s="73"/>
      <c r="AV266" s="73"/>
      <c r="AW266" s="73"/>
      <c r="AX266" s="73"/>
      <c r="AY266" s="73"/>
      <c r="AZ266" s="73"/>
      <c r="BA266" s="73"/>
      <c r="BB266" s="73"/>
      <c r="BC266" s="73"/>
      <c r="BD266" s="73"/>
      <c r="BE266" s="73"/>
      <c r="BF266" s="73"/>
      <c r="BG266" s="73"/>
      <c r="BH266" s="73"/>
      <c r="BI266" s="73"/>
      <c r="BJ266" s="73"/>
      <c r="BK266" s="73"/>
      <c r="BL266" s="73"/>
      <c r="BM266" s="73"/>
      <c r="BN266" s="73"/>
      <c r="BO266" s="73"/>
    </row>
    <row r="267" spans="1:67" s="213" customFormat="1">
      <c r="A267" s="22"/>
      <c r="B267" s="22"/>
      <c r="C267" s="22"/>
      <c r="D267" s="22"/>
      <c r="E267" s="418" t="s">
        <v>544</v>
      </c>
      <c r="F267" s="760">
        <v>0</v>
      </c>
      <c r="G267" s="760">
        <v>0</v>
      </c>
      <c r="H267" s="760">
        <v>0</v>
      </c>
      <c r="I267" s="760">
        <v>0</v>
      </c>
      <c r="J267" s="760">
        <v>0</v>
      </c>
      <c r="K267" s="760">
        <v>0</v>
      </c>
      <c r="L267" s="760">
        <v>0</v>
      </c>
      <c r="M267" s="760">
        <v>0</v>
      </c>
      <c r="N267" s="760">
        <v>0</v>
      </c>
      <c r="O267" s="760">
        <v>0</v>
      </c>
      <c r="P267" s="760">
        <v>0</v>
      </c>
      <c r="Q267" s="760">
        <v>0</v>
      </c>
      <c r="R267" s="760">
        <v>0</v>
      </c>
      <c r="S267" s="760">
        <v>0</v>
      </c>
      <c r="T267" s="760">
        <v>0</v>
      </c>
      <c r="U267" s="760">
        <v>0</v>
      </c>
      <c r="V267" s="760">
        <v>0</v>
      </c>
      <c r="W267" s="73"/>
      <c r="X267" s="73"/>
      <c r="Y267" s="73"/>
      <c r="Z267" s="73"/>
      <c r="AA267" s="73"/>
      <c r="AB267" s="73"/>
      <c r="AC267" s="73"/>
      <c r="AD267" s="73"/>
      <c r="AE267" s="73"/>
      <c r="AF267" s="73"/>
      <c r="AG267" s="73"/>
      <c r="AH267" s="73"/>
      <c r="AI267" s="73"/>
      <c r="AJ267" s="73"/>
      <c r="AK267" s="73"/>
      <c r="AL267" s="73"/>
      <c r="AM267" s="73"/>
      <c r="AN267" s="73"/>
      <c r="AO267" s="73"/>
      <c r="AP267" s="73"/>
      <c r="AQ267" s="73"/>
      <c r="AR267" s="73"/>
      <c r="AS267" s="73"/>
      <c r="AT267" s="73"/>
      <c r="AU267" s="73"/>
      <c r="AV267" s="73"/>
      <c r="AW267" s="73"/>
      <c r="AX267" s="73"/>
      <c r="AY267" s="73"/>
      <c r="AZ267" s="73"/>
      <c r="BA267" s="73"/>
      <c r="BB267" s="73"/>
      <c r="BC267" s="73"/>
      <c r="BD267" s="73"/>
      <c r="BE267" s="73"/>
      <c r="BF267" s="73"/>
      <c r="BG267" s="73"/>
      <c r="BH267" s="73"/>
      <c r="BI267" s="73"/>
      <c r="BJ267" s="73"/>
      <c r="BK267" s="73"/>
      <c r="BL267" s="73"/>
      <c r="BM267" s="73"/>
      <c r="BN267" s="73"/>
      <c r="BO267" s="73"/>
    </row>
    <row r="268" spans="1:67" s="213" customFormat="1">
      <c r="A268" s="22"/>
      <c r="B268" s="22"/>
      <c r="C268" s="22"/>
      <c r="D268" s="22"/>
      <c r="E268" s="418" t="s">
        <v>545</v>
      </c>
      <c r="F268" s="760">
        <v>0</v>
      </c>
      <c r="G268" s="760">
        <v>0</v>
      </c>
      <c r="H268" s="760">
        <v>0</v>
      </c>
      <c r="I268" s="760">
        <v>0</v>
      </c>
      <c r="J268" s="760">
        <v>0</v>
      </c>
      <c r="K268" s="760">
        <v>0</v>
      </c>
      <c r="L268" s="760">
        <v>0</v>
      </c>
      <c r="M268" s="760">
        <v>0</v>
      </c>
      <c r="N268" s="760">
        <v>0</v>
      </c>
      <c r="O268" s="760">
        <v>0</v>
      </c>
      <c r="P268" s="760">
        <v>0</v>
      </c>
      <c r="Q268" s="760">
        <v>0</v>
      </c>
      <c r="R268" s="760">
        <v>0</v>
      </c>
      <c r="S268" s="760">
        <v>0</v>
      </c>
      <c r="T268" s="760">
        <v>0</v>
      </c>
      <c r="U268" s="760">
        <v>0</v>
      </c>
      <c r="V268" s="760">
        <v>0</v>
      </c>
      <c r="W268" s="73"/>
      <c r="X268" s="73"/>
      <c r="Y268" s="73"/>
      <c r="Z268" s="73"/>
      <c r="AA268" s="73"/>
      <c r="AB268" s="73"/>
      <c r="AC268" s="73"/>
      <c r="AD268" s="73"/>
      <c r="AE268" s="73"/>
      <c r="AF268" s="73"/>
      <c r="AG268" s="73"/>
      <c r="AH268" s="73"/>
      <c r="AI268" s="73"/>
      <c r="AJ268" s="73"/>
      <c r="AK268" s="73"/>
      <c r="AL268" s="73"/>
      <c r="AM268" s="73"/>
      <c r="AN268" s="73"/>
      <c r="AO268" s="73"/>
      <c r="AP268" s="73"/>
      <c r="AQ268" s="73"/>
      <c r="AR268" s="73"/>
      <c r="AS268" s="73"/>
      <c r="AT268" s="73"/>
      <c r="AU268" s="73"/>
      <c r="AV268" s="73"/>
      <c r="AW268" s="73"/>
      <c r="AX268" s="73"/>
      <c r="AY268" s="73"/>
      <c r="AZ268" s="73"/>
      <c r="BA268" s="73"/>
      <c r="BB268" s="73"/>
      <c r="BC268" s="73"/>
      <c r="BD268" s="73"/>
      <c r="BE268" s="73"/>
      <c r="BF268" s="73"/>
      <c r="BG268" s="73"/>
      <c r="BH268" s="73"/>
      <c r="BI268" s="73"/>
      <c r="BJ268" s="73"/>
      <c r="BK268" s="73"/>
      <c r="BL268" s="73"/>
      <c r="BM268" s="73"/>
      <c r="BN268" s="73"/>
      <c r="BO268" s="73"/>
    </row>
    <row r="269" spans="1:67" s="213" customFormat="1">
      <c r="A269" s="22"/>
      <c r="B269" s="22"/>
      <c r="C269" s="22"/>
      <c r="D269" s="22"/>
      <c r="E269" s="418" t="s">
        <v>546</v>
      </c>
      <c r="F269" s="760">
        <v>0</v>
      </c>
      <c r="G269" s="760">
        <v>0</v>
      </c>
      <c r="H269" s="760">
        <v>0</v>
      </c>
      <c r="I269" s="760">
        <v>0</v>
      </c>
      <c r="J269" s="760">
        <v>0</v>
      </c>
      <c r="K269" s="760">
        <v>0</v>
      </c>
      <c r="L269" s="760">
        <v>0</v>
      </c>
      <c r="M269" s="760">
        <v>0</v>
      </c>
      <c r="N269" s="760">
        <v>0</v>
      </c>
      <c r="O269" s="760">
        <v>0</v>
      </c>
      <c r="P269" s="760">
        <v>0</v>
      </c>
      <c r="Q269" s="760">
        <v>0</v>
      </c>
      <c r="R269" s="760">
        <v>0</v>
      </c>
      <c r="S269" s="760">
        <v>0</v>
      </c>
      <c r="T269" s="760">
        <v>0</v>
      </c>
      <c r="U269" s="760">
        <v>0</v>
      </c>
      <c r="V269" s="760">
        <v>0</v>
      </c>
      <c r="W269" s="73"/>
      <c r="X269" s="73"/>
      <c r="Y269" s="73"/>
      <c r="Z269" s="73"/>
      <c r="AA269" s="73"/>
      <c r="AB269" s="73"/>
      <c r="AC269" s="73"/>
      <c r="AD269" s="73"/>
      <c r="AE269" s="73"/>
      <c r="AF269" s="73"/>
      <c r="AG269" s="73"/>
      <c r="AH269" s="73"/>
      <c r="AI269" s="73"/>
      <c r="AJ269" s="73"/>
      <c r="AK269" s="73"/>
      <c r="AL269" s="73"/>
      <c r="AM269" s="73"/>
      <c r="AN269" s="73"/>
      <c r="AO269" s="73"/>
      <c r="AP269" s="73"/>
      <c r="AQ269" s="73"/>
      <c r="AR269" s="73"/>
      <c r="AS269" s="73"/>
      <c r="AT269" s="73"/>
      <c r="AU269" s="73"/>
      <c r="AV269" s="73"/>
      <c r="AW269" s="73"/>
      <c r="AX269" s="73"/>
      <c r="AY269" s="73"/>
      <c r="AZ269" s="73"/>
      <c r="BA269" s="73"/>
      <c r="BB269" s="73"/>
      <c r="BC269" s="73"/>
      <c r="BD269" s="73"/>
      <c r="BE269" s="73"/>
      <c r="BF269" s="73"/>
      <c r="BG269" s="73"/>
      <c r="BH269" s="73"/>
      <c r="BI269" s="73"/>
      <c r="BJ269" s="73"/>
      <c r="BK269" s="73"/>
      <c r="BL269" s="73"/>
      <c r="BM269" s="73"/>
      <c r="BN269" s="73"/>
      <c r="BO269" s="73"/>
    </row>
    <row r="270" spans="1:67" s="213" customFormat="1">
      <c r="A270" s="22"/>
      <c r="B270" s="22"/>
      <c r="C270" s="22"/>
      <c r="D270" s="22"/>
      <c r="E270" s="418" t="s">
        <v>547</v>
      </c>
      <c r="F270" s="760">
        <v>0</v>
      </c>
      <c r="G270" s="760">
        <v>0</v>
      </c>
      <c r="H270" s="760">
        <v>0</v>
      </c>
      <c r="I270" s="760">
        <v>0</v>
      </c>
      <c r="J270" s="760">
        <v>0</v>
      </c>
      <c r="K270" s="760">
        <v>0</v>
      </c>
      <c r="L270" s="760">
        <v>0</v>
      </c>
      <c r="M270" s="760">
        <v>0</v>
      </c>
      <c r="N270" s="760">
        <v>0</v>
      </c>
      <c r="O270" s="760">
        <v>0</v>
      </c>
      <c r="P270" s="760">
        <v>0</v>
      </c>
      <c r="Q270" s="760">
        <v>0</v>
      </c>
      <c r="R270" s="760">
        <v>0</v>
      </c>
      <c r="S270" s="760">
        <v>0</v>
      </c>
      <c r="T270" s="760">
        <v>0</v>
      </c>
      <c r="U270" s="760">
        <v>0</v>
      </c>
      <c r="V270" s="760">
        <v>0</v>
      </c>
      <c r="W270" s="73"/>
      <c r="X270" s="73"/>
      <c r="Y270" s="73"/>
      <c r="Z270" s="73"/>
      <c r="AA270" s="73"/>
      <c r="AB270" s="73"/>
      <c r="AC270" s="73"/>
      <c r="AD270" s="73"/>
      <c r="AE270" s="73"/>
      <c r="AF270" s="73"/>
      <c r="AG270" s="73"/>
      <c r="AH270" s="73"/>
      <c r="AI270" s="73"/>
      <c r="AJ270" s="73"/>
      <c r="AK270" s="73"/>
      <c r="AL270" s="73"/>
      <c r="AM270" s="73"/>
      <c r="AN270" s="73"/>
      <c r="AO270" s="73"/>
      <c r="AP270" s="73"/>
      <c r="AQ270" s="73"/>
      <c r="AR270" s="73"/>
      <c r="AS270" s="73"/>
      <c r="AT270" s="73"/>
      <c r="AU270" s="73"/>
      <c r="AV270" s="73"/>
      <c r="AW270" s="73"/>
      <c r="AX270" s="73"/>
      <c r="AY270" s="73"/>
      <c r="AZ270" s="73"/>
      <c r="BA270" s="73"/>
      <c r="BB270" s="73"/>
      <c r="BC270" s="73"/>
      <c r="BD270" s="73"/>
      <c r="BE270" s="73"/>
      <c r="BF270" s="73"/>
      <c r="BG270" s="73"/>
      <c r="BH270" s="73"/>
      <c r="BI270" s="73"/>
      <c r="BJ270" s="73"/>
      <c r="BK270" s="73"/>
      <c r="BL270" s="73"/>
      <c r="BM270" s="73"/>
      <c r="BN270" s="73"/>
      <c r="BO270" s="73"/>
    </row>
    <row r="271" spans="1:67" s="213" customFormat="1">
      <c r="A271" s="22"/>
      <c r="B271" s="22"/>
      <c r="C271" s="22"/>
      <c r="D271" s="22"/>
      <c r="E271" s="418" t="s">
        <v>548</v>
      </c>
      <c r="F271" s="760">
        <v>0</v>
      </c>
      <c r="G271" s="760">
        <v>0</v>
      </c>
      <c r="H271" s="760">
        <v>0</v>
      </c>
      <c r="I271" s="760">
        <v>0</v>
      </c>
      <c r="J271" s="760">
        <v>0</v>
      </c>
      <c r="K271" s="760">
        <v>0</v>
      </c>
      <c r="L271" s="760">
        <v>0</v>
      </c>
      <c r="M271" s="760">
        <v>0</v>
      </c>
      <c r="N271" s="760">
        <v>0</v>
      </c>
      <c r="O271" s="760">
        <v>0</v>
      </c>
      <c r="P271" s="760">
        <v>0</v>
      </c>
      <c r="Q271" s="760">
        <v>0</v>
      </c>
      <c r="R271" s="760">
        <v>0</v>
      </c>
      <c r="S271" s="760">
        <v>0</v>
      </c>
      <c r="T271" s="760">
        <v>0</v>
      </c>
      <c r="U271" s="760">
        <v>0</v>
      </c>
      <c r="V271" s="760">
        <v>0</v>
      </c>
      <c r="W271" s="73"/>
      <c r="X271" s="73"/>
      <c r="Y271" s="73"/>
      <c r="Z271" s="73"/>
      <c r="AA271" s="73"/>
      <c r="AB271" s="73"/>
      <c r="AC271" s="73"/>
      <c r="AD271" s="73"/>
      <c r="AE271" s="73"/>
      <c r="AF271" s="73"/>
      <c r="AG271" s="73"/>
      <c r="AH271" s="73"/>
      <c r="AI271" s="73"/>
      <c r="AJ271" s="73"/>
      <c r="AK271" s="73"/>
      <c r="AL271" s="73"/>
      <c r="AM271" s="73"/>
      <c r="AN271" s="73"/>
      <c r="AO271" s="73"/>
      <c r="AP271" s="73"/>
      <c r="AQ271" s="73"/>
      <c r="AR271" s="73"/>
      <c r="AS271" s="73"/>
      <c r="AT271" s="73"/>
      <c r="AU271" s="73"/>
      <c r="AV271" s="73"/>
      <c r="AW271" s="73"/>
      <c r="AX271" s="73"/>
      <c r="AY271" s="73"/>
      <c r="AZ271" s="73"/>
      <c r="BA271" s="73"/>
      <c r="BB271" s="73"/>
      <c r="BC271" s="73"/>
      <c r="BD271" s="73"/>
      <c r="BE271" s="73"/>
      <c r="BF271" s="73"/>
      <c r="BG271" s="73"/>
      <c r="BH271" s="73"/>
      <c r="BI271" s="73"/>
      <c r="BJ271" s="73"/>
      <c r="BK271" s="73"/>
      <c r="BL271" s="73"/>
      <c r="BM271" s="73"/>
      <c r="BN271" s="73"/>
      <c r="BO271" s="73"/>
    </row>
    <row r="272" spans="1:67" s="213" customFormat="1">
      <c r="A272" s="22"/>
      <c r="B272" s="22"/>
      <c r="C272" s="22"/>
      <c r="D272" s="22"/>
      <c r="E272" s="418" t="s">
        <v>556</v>
      </c>
      <c r="F272" s="760">
        <v>0</v>
      </c>
      <c r="G272" s="760">
        <v>0</v>
      </c>
      <c r="H272" s="760">
        <v>0</v>
      </c>
      <c r="I272" s="760">
        <v>0</v>
      </c>
      <c r="J272" s="760">
        <v>0</v>
      </c>
      <c r="K272" s="760">
        <v>0</v>
      </c>
      <c r="L272" s="760">
        <v>0</v>
      </c>
      <c r="M272" s="760">
        <v>0.17180000000000001</v>
      </c>
      <c r="N272" s="760">
        <v>0</v>
      </c>
      <c r="O272" s="760">
        <v>0</v>
      </c>
      <c r="P272" s="760">
        <v>0</v>
      </c>
      <c r="Q272" s="760">
        <v>0</v>
      </c>
      <c r="R272" s="760">
        <v>0</v>
      </c>
      <c r="S272" s="760">
        <v>0</v>
      </c>
      <c r="T272" s="760">
        <v>0</v>
      </c>
      <c r="U272" s="760">
        <v>0</v>
      </c>
      <c r="V272" s="760">
        <v>0</v>
      </c>
      <c r="W272" s="73"/>
      <c r="X272" s="73"/>
      <c r="Y272" s="73"/>
      <c r="Z272" s="73"/>
      <c r="AA272" s="73"/>
      <c r="AB272" s="73"/>
      <c r="AC272" s="73"/>
      <c r="AD272" s="73"/>
      <c r="AE272" s="73"/>
      <c r="AF272" s="73"/>
      <c r="AG272" s="73"/>
      <c r="AH272" s="73"/>
      <c r="AI272" s="73"/>
      <c r="AJ272" s="73"/>
      <c r="AK272" s="73"/>
      <c r="AL272" s="73"/>
      <c r="AM272" s="73"/>
      <c r="AN272" s="73"/>
      <c r="AO272" s="73"/>
      <c r="AP272" s="73"/>
      <c r="AQ272" s="73"/>
      <c r="AR272" s="73"/>
      <c r="AS272" s="73"/>
      <c r="AT272" s="73"/>
      <c r="AU272" s="73"/>
      <c r="AV272" s="73"/>
      <c r="AW272" s="73"/>
      <c r="AX272" s="73"/>
      <c r="AY272" s="73"/>
      <c r="AZ272" s="73"/>
      <c r="BA272" s="73"/>
      <c r="BB272" s="73"/>
      <c r="BC272" s="73"/>
      <c r="BD272" s="73"/>
      <c r="BE272" s="73"/>
      <c r="BF272" s="73"/>
      <c r="BG272" s="73"/>
      <c r="BH272" s="73"/>
      <c r="BI272" s="73"/>
      <c r="BJ272" s="73"/>
      <c r="BK272" s="73"/>
      <c r="BL272" s="73"/>
      <c r="BM272" s="73"/>
      <c r="BN272" s="73"/>
      <c r="BO272" s="73"/>
    </row>
    <row r="273" spans="1:67" s="213" customFormat="1">
      <c r="A273" s="22"/>
      <c r="B273" s="22"/>
      <c r="C273" s="22"/>
      <c r="D273" s="22"/>
      <c r="E273" s="418" t="s">
        <v>557</v>
      </c>
      <c r="F273" s="760">
        <v>0</v>
      </c>
      <c r="G273" s="760">
        <v>0</v>
      </c>
      <c r="H273" s="760">
        <v>0</v>
      </c>
      <c r="I273" s="760">
        <v>0</v>
      </c>
      <c r="J273" s="760">
        <v>0</v>
      </c>
      <c r="K273" s="760">
        <v>0</v>
      </c>
      <c r="L273" s="760">
        <v>0</v>
      </c>
      <c r="M273" s="760">
        <v>0.17180000000000001</v>
      </c>
      <c r="N273" s="760">
        <v>0</v>
      </c>
      <c r="O273" s="760">
        <v>0</v>
      </c>
      <c r="P273" s="760">
        <v>0</v>
      </c>
      <c r="Q273" s="760">
        <v>0</v>
      </c>
      <c r="R273" s="760">
        <v>0</v>
      </c>
      <c r="S273" s="760">
        <v>0</v>
      </c>
      <c r="T273" s="760">
        <v>0</v>
      </c>
      <c r="U273" s="760">
        <v>0</v>
      </c>
      <c r="V273" s="760">
        <v>0</v>
      </c>
      <c r="W273" s="73"/>
      <c r="X273" s="73"/>
      <c r="Y273" s="73"/>
      <c r="Z273" s="73"/>
      <c r="AA273" s="73"/>
      <c r="AB273" s="73"/>
      <c r="AC273" s="73"/>
      <c r="AD273" s="73"/>
      <c r="AE273" s="73"/>
      <c r="AF273" s="73"/>
      <c r="AG273" s="73"/>
      <c r="AH273" s="73"/>
      <c r="AI273" s="73"/>
      <c r="AJ273" s="73"/>
      <c r="AK273" s="73"/>
      <c r="AL273" s="73"/>
      <c r="AM273" s="73"/>
      <c r="AN273" s="73"/>
      <c r="AO273" s="73"/>
      <c r="AP273" s="73"/>
      <c r="AQ273" s="73"/>
      <c r="AR273" s="73"/>
      <c r="AS273" s="73"/>
      <c r="AT273" s="73"/>
      <c r="AU273" s="73"/>
      <c r="AV273" s="73"/>
      <c r="AW273" s="73"/>
      <c r="AX273" s="73"/>
      <c r="AY273" s="73"/>
      <c r="AZ273" s="73"/>
      <c r="BA273" s="73"/>
      <c r="BB273" s="73"/>
      <c r="BC273" s="73"/>
      <c r="BD273" s="73"/>
      <c r="BE273" s="73"/>
      <c r="BF273" s="73"/>
      <c r="BG273" s="73"/>
      <c r="BH273" s="73"/>
      <c r="BI273" s="73"/>
      <c r="BJ273" s="73"/>
      <c r="BK273" s="73"/>
      <c r="BL273" s="73"/>
      <c r="BM273" s="73"/>
      <c r="BN273" s="73"/>
      <c r="BO273" s="73"/>
    </row>
    <row r="274" spans="1:67" s="213" customFormat="1">
      <c r="A274" s="22"/>
      <c r="B274" s="22"/>
      <c r="C274" s="22"/>
      <c r="D274" s="22"/>
      <c r="E274" s="418" t="s">
        <v>558</v>
      </c>
      <c r="F274" s="760">
        <v>0</v>
      </c>
      <c r="G274" s="760">
        <v>0</v>
      </c>
      <c r="H274" s="760">
        <v>0</v>
      </c>
      <c r="I274" s="760">
        <v>0</v>
      </c>
      <c r="J274" s="760">
        <v>0</v>
      </c>
      <c r="K274" s="760">
        <v>0</v>
      </c>
      <c r="L274" s="760">
        <v>0</v>
      </c>
      <c r="M274" s="760">
        <v>0</v>
      </c>
      <c r="N274" s="760">
        <v>0</v>
      </c>
      <c r="O274" s="760">
        <v>0</v>
      </c>
      <c r="P274" s="760">
        <v>0</v>
      </c>
      <c r="Q274" s="760">
        <v>0</v>
      </c>
      <c r="R274" s="760">
        <v>0</v>
      </c>
      <c r="S274" s="760">
        <v>0</v>
      </c>
      <c r="T274" s="760">
        <v>0</v>
      </c>
      <c r="U274" s="760">
        <v>0</v>
      </c>
      <c r="V274" s="760">
        <v>0</v>
      </c>
      <c r="W274" s="73"/>
      <c r="X274" s="73"/>
      <c r="Y274" s="73"/>
      <c r="Z274" s="73"/>
      <c r="AA274" s="73"/>
      <c r="AB274" s="73"/>
      <c r="AC274" s="73"/>
      <c r="AD274" s="73"/>
      <c r="AE274" s="73"/>
      <c r="AF274" s="73"/>
      <c r="AG274" s="73"/>
      <c r="AH274" s="73"/>
      <c r="AI274" s="73"/>
      <c r="AJ274" s="73"/>
      <c r="AK274" s="73"/>
      <c r="AL274" s="73"/>
      <c r="AM274" s="73"/>
      <c r="AN274" s="73"/>
      <c r="AO274" s="73"/>
      <c r="AP274" s="73"/>
      <c r="AQ274" s="73"/>
      <c r="AR274" s="73"/>
      <c r="AS274" s="73"/>
      <c r="AT274" s="73"/>
      <c r="AU274" s="73"/>
      <c r="AV274" s="73"/>
      <c r="AW274" s="73"/>
      <c r="AX274" s="73"/>
      <c r="AY274" s="73"/>
      <c r="AZ274" s="73"/>
      <c r="BA274" s="73"/>
      <c r="BB274" s="73"/>
      <c r="BC274" s="73"/>
      <c r="BD274" s="73"/>
      <c r="BE274" s="73"/>
      <c r="BF274" s="73"/>
      <c r="BG274" s="73"/>
      <c r="BH274" s="73"/>
      <c r="BI274" s="73"/>
      <c r="BJ274" s="73"/>
      <c r="BK274" s="73"/>
      <c r="BL274" s="73"/>
      <c r="BM274" s="73"/>
      <c r="BN274" s="73"/>
      <c r="BO274" s="73"/>
    </row>
    <row r="275" spans="1:67" s="213" customFormat="1">
      <c r="A275" s="22"/>
      <c r="B275" s="22"/>
      <c r="C275" s="22"/>
      <c r="D275" s="22"/>
      <c r="E275" s="418" t="s">
        <v>559</v>
      </c>
      <c r="F275" s="760">
        <v>0</v>
      </c>
      <c r="G275" s="760">
        <v>0</v>
      </c>
      <c r="H275" s="760">
        <v>0</v>
      </c>
      <c r="I275" s="760">
        <v>0</v>
      </c>
      <c r="J275" s="760">
        <v>0</v>
      </c>
      <c r="K275" s="760">
        <v>0</v>
      </c>
      <c r="L275" s="760">
        <v>0</v>
      </c>
      <c r="M275" s="760">
        <v>0</v>
      </c>
      <c r="N275" s="760">
        <v>0</v>
      </c>
      <c r="O275" s="760">
        <v>0</v>
      </c>
      <c r="P275" s="760">
        <v>0</v>
      </c>
      <c r="Q275" s="760">
        <v>0</v>
      </c>
      <c r="R275" s="760">
        <v>0</v>
      </c>
      <c r="S275" s="760">
        <v>0</v>
      </c>
      <c r="T275" s="760">
        <v>0</v>
      </c>
      <c r="U275" s="760">
        <v>0</v>
      </c>
      <c r="V275" s="760">
        <v>0</v>
      </c>
      <c r="W275" s="73"/>
      <c r="X275" s="73"/>
      <c r="Y275" s="73"/>
      <c r="Z275" s="73"/>
      <c r="AA275" s="73"/>
      <c r="AB275" s="73"/>
      <c r="AC275" s="73"/>
      <c r="AD275" s="73"/>
      <c r="AE275" s="73"/>
      <c r="AF275" s="73"/>
      <c r="AG275" s="73"/>
      <c r="AH275" s="73"/>
      <c r="AI275" s="73"/>
      <c r="AJ275" s="73"/>
      <c r="AK275" s="73"/>
      <c r="AL275" s="73"/>
      <c r="AM275" s="73"/>
      <c r="AN275" s="73"/>
      <c r="AO275" s="73"/>
      <c r="AP275" s="73"/>
      <c r="AQ275" s="73"/>
      <c r="AR275" s="73"/>
      <c r="AS275" s="73"/>
      <c r="AT275" s="73"/>
      <c r="AU275" s="73"/>
      <c r="AV275" s="73"/>
      <c r="AW275" s="73"/>
      <c r="AX275" s="73"/>
      <c r="AY275" s="73"/>
      <c r="AZ275" s="73"/>
      <c r="BA275" s="73"/>
      <c r="BB275" s="73"/>
      <c r="BC275" s="73"/>
      <c r="BD275" s="73"/>
      <c r="BE275" s="73"/>
      <c r="BF275" s="73"/>
      <c r="BG275" s="73"/>
      <c r="BH275" s="73"/>
      <c r="BI275" s="73"/>
      <c r="BJ275" s="73"/>
      <c r="BK275" s="73"/>
      <c r="BL275" s="73"/>
      <c r="BM275" s="73"/>
      <c r="BN275" s="73"/>
      <c r="BO275" s="73"/>
    </row>
    <row r="276" spans="1:67" s="213" customFormat="1">
      <c r="A276" s="22"/>
      <c r="B276" s="22"/>
      <c r="C276" s="22"/>
      <c r="D276" s="22"/>
      <c r="E276" s="418" t="s">
        <v>560</v>
      </c>
      <c r="F276" s="760">
        <v>0</v>
      </c>
      <c r="G276" s="760">
        <v>0</v>
      </c>
      <c r="H276" s="760">
        <v>0</v>
      </c>
      <c r="I276" s="760">
        <v>0</v>
      </c>
      <c r="J276" s="760">
        <v>0</v>
      </c>
      <c r="K276" s="760">
        <v>0</v>
      </c>
      <c r="L276" s="760">
        <v>0</v>
      </c>
      <c r="M276" s="760">
        <v>0</v>
      </c>
      <c r="N276" s="760">
        <v>0</v>
      </c>
      <c r="O276" s="760">
        <v>0</v>
      </c>
      <c r="P276" s="760">
        <v>0</v>
      </c>
      <c r="Q276" s="760">
        <v>0</v>
      </c>
      <c r="R276" s="760">
        <v>0</v>
      </c>
      <c r="S276" s="760">
        <v>0</v>
      </c>
      <c r="T276" s="760">
        <v>0</v>
      </c>
      <c r="U276" s="760">
        <v>0</v>
      </c>
      <c r="V276" s="760">
        <v>0</v>
      </c>
      <c r="W276" s="73"/>
      <c r="X276" s="73"/>
      <c r="Y276" s="73"/>
      <c r="Z276" s="73"/>
      <c r="AA276" s="73"/>
      <c r="AB276" s="73"/>
      <c r="AC276" s="73"/>
      <c r="AD276" s="73"/>
      <c r="AE276" s="73"/>
      <c r="AF276" s="73"/>
      <c r="AG276" s="73"/>
      <c r="AH276" s="73"/>
      <c r="AI276" s="73"/>
      <c r="AJ276" s="73"/>
      <c r="AK276" s="73"/>
      <c r="AL276" s="73"/>
      <c r="AM276" s="73"/>
      <c r="AN276" s="73"/>
      <c r="AO276" s="73"/>
      <c r="AP276" s="73"/>
      <c r="AQ276" s="73"/>
      <c r="AR276" s="73"/>
      <c r="AS276" s="73"/>
      <c r="AT276" s="73"/>
      <c r="AU276" s="73"/>
      <c r="AV276" s="73"/>
      <c r="AW276" s="73"/>
      <c r="AX276" s="73"/>
      <c r="AY276" s="73"/>
      <c r="AZ276" s="73"/>
      <c r="BA276" s="73"/>
      <c r="BB276" s="73"/>
      <c r="BC276" s="73"/>
      <c r="BD276" s="73"/>
      <c r="BE276" s="73"/>
      <c r="BF276" s="73"/>
      <c r="BG276" s="73"/>
      <c r="BH276" s="73"/>
      <c r="BI276" s="73"/>
      <c r="BJ276" s="73"/>
      <c r="BK276" s="73"/>
      <c r="BL276" s="73"/>
      <c r="BM276" s="73"/>
      <c r="BN276" s="73"/>
      <c r="BO276" s="73"/>
    </row>
    <row r="277" spans="1:67" s="213" customFormat="1">
      <c r="A277" s="22"/>
      <c r="B277" s="22"/>
      <c r="C277" s="22"/>
      <c r="D277" s="22"/>
      <c r="E277" s="418" t="s">
        <v>554</v>
      </c>
      <c r="F277" s="760">
        <v>0</v>
      </c>
      <c r="G277" s="760">
        <v>0</v>
      </c>
      <c r="H277" s="760">
        <v>0</v>
      </c>
      <c r="I277" s="760">
        <v>0</v>
      </c>
      <c r="J277" s="760">
        <v>0</v>
      </c>
      <c r="K277" s="760">
        <v>0</v>
      </c>
      <c r="L277" s="760">
        <v>0</v>
      </c>
      <c r="M277" s="760">
        <v>0</v>
      </c>
      <c r="N277" s="760">
        <v>0</v>
      </c>
      <c r="O277" s="760">
        <v>0</v>
      </c>
      <c r="P277" s="760">
        <v>0</v>
      </c>
      <c r="Q277" s="760">
        <v>0</v>
      </c>
      <c r="R277" s="760">
        <v>0</v>
      </c>
      <c r="S277" s="760">
        <v>0</v>
      </c>
      <c r="T277" s="760">
        <v>0</v>
      </c>
      <c r="U277" s="760">
        <v>0</v>
      </c>
      <c r="V277" s="760">
        <v>0</v>
      </c>
      <c r="W277" s="73"/>
      <c r="X277" s="73"/>
      <c r="Y277" s="73"/>
      <c r="Z277" s="73"/>
      <c r="AA277" s="73"/>
      <c r="AB277" s="73"/>
      <c r="AC277" s="73"/>
      <c r="AD277" s="73"/>
      <c r="AE277" s="73"/>
      <c r="AF277" s="73"/>
      <c r="AG277" s="73"/>
      <c r="AH277" s="73"/>
      <c r="AI277" s="73"/>
      <c r="AJ277" s="73"/>
      <c r="AK277" s="73"/>
      <c r="AL277" s="73"/>
      <c r="AM277" s="73"/>
      <c r="AN277" s="73"/>
      <c r="AO277" s="73"/>
      <c r="AP277" s="73"/>
      <c r="AQ277" s="73"/>
      <c r="AR277" s="73"/>
      <c r="AS277" s="73"/>
      <c r="AT277" s="73"/>
      <c r="AU277" s="73"/>
      <c r="AV277" s="73"/>
      <c r="AW277" s="73"/>
      <c r="AX277" s="73"/>
      <c r="AY277" s="73"/>
      <c r="AZ277" s="73"/>
      <c r="BA277" s="73"/>
      <c r="BB277" s="73"/>
      <c r="BC277" s="73"/>
      <c r="BD277" s="73"/>
      <c r="BE277" s="73"/>
      <c r="BF277" s="73"/>
      <c r="BG277" s="73"/>
      <c r="BH277" s="73"/>
      <c r="BI277" s="73"/>
      <c r="BJ277" s="73"/>
      <c r="BK277" s="73"/>
      <c r="BL277" s="73"/>
      <c r="BM277" s="73"/>
      <c r="BN277" s="73"/>
      <c r="BO277" s="73"/>
    </row>
    <row r="278" spans="1:67" s="213" customFormat="1">
      <c r="A278" s="22"/>
      <c r="B278" s="22"/>
      <c r="C278" s="22"/>
      <c r="D278" s="22"/>
      <c r="E278" s="418" t="s">
        <v>555</v>
      </c>
      <c r="F278" s="760">
        <v>0</v>
      </c>
      <c r="G278" s="760">
        <v>0</v>
      </c>
      <c r="H278" s="760">
        <v>0</v>
      </c>
      <c r="I278" s="760">
        <v>0</v>
      </c>
      <c r="J278" s="760">
        <v>0</v>
      </c>
      <c r="K278" s="760">
        <v>0</v>
      </c>
      <c r="L278" s="760">
        <v>0</v>
      </c>
      <c r="M278" s="760">
        <v>0</v>
      </c>
      <c r="N278" s="760">
        <v>0</v>
      </c>
      <c r="O278" s="760">
        <v>0</v>
      </c>
      <c r="P278" s="760">
        <v>0</v>
      </c>
      <c r="Q278" s="760">
        <v>0</v>
      </c>
      <c r="R278" s="760">
        <v>0</v>
      </c>
      <c r="S278" s="760">
        <v>0</v>
      </c>
      <c r="T278" s="760">
        <v>0</v>
      </c>
      <c r="U278" s="760">
        <v>0</v>
      </c>
      <c r="V278" s="760">
        <v>0</v>
      </c>
      <c r="W278" s="73"/>
      <c r="X278" s="73"/>
      <c r="Y278" s="73"/>
      <c r="Z278" s="73"/>
      <c r="AA278" s="73"/>
      <c r="AB278" s="73"/>
      <c r="AC278" s="73"/>
      <c r="AD278" s="73"/>
      <c r="AE278" s="73"/>
      <c r="AF278" s="73"/>
      <c r="AG278" s="73"/>
      <c r="AH278" s="73"/>
      <c r="AI278" s="73"/>
      <c r="AJ278" s="73"/>
      <c r="AK278" s="73"/>
      <c r="AL278" s="73"/>
      <c r="AM278" s="73"/>
      <c r="AN278" s="73"/>
      <c r="AO278" s="73"/>
      <c r="AP278" s="73"/>
      <c r="AQ278" s="73"/>
      <c r="AR278" s="73"/>
      <c r="AS278" s="73"/>
      <c r="AT278" s="73"/>
      <c r="AU278" s="73"/>
      <c r="AV278" s="73"/>
      <c r="AW278" s="73"/>
      <c r="AX278" s="73"/>
      <c r="AY278" s="73"/>
      <c r="AZ278" s="73"/>
      <c r="BA278" s="73"/>
      <c r="BB278" s="73"/>
      <c r="BC278" s="73"/>
      <c r="BD278" s="73"/>
      <c r="BE278" s="73"/>
      <c r="BF278" s="73"/>
      <c r="BG278" s="73"/>
      <c r="BH278" s="73"/>
      <c r="BI278" s="73"/>
      <c r="BJ278" s="73"/>
      <c r="BK278" s="73"/>
      <c r="BL278" s="73"/>
      <c r="BM278" s="73"/>
      <c r="BN278" s="73"/>
      <c r="BO278" s="73"/>
    </row>
    <row r="279" spans="1:67" s="213" customFormat="1">
      <c r="A279" s="22"/>
      <c r="B279" s="22"/>
      <c r="C279" s="22"/>
      <c r="D279" s="22"/>
      <c r="E279" s="418" t="s">
        <v>544</v>
      </c>
      <c r="F279" s="760">
        <v>0</v>
      </c>
      <c r="G279" s="760">
        <v>0</v>
      </c>
      <c r="H279" s="760">
        <v>0</v>
      </c>
      <c r="I279" s="760">
        <v>0</v>
      </c>
      <c r="J279" s="760">
        <v>0</v>
      </c>
      <c r="K279" s="760">
        <v>0</v>
      </c>
      <c r="L279" s="760">
        <v>0</v>
      </c>
      <c r="M279" s="760">
        <v>0</v>
      </c>
      <c r="N279" s="760">
        <v>0</v>
      </c>
      <c r="O279" s="760">
        <v>0</v>
      </c>
      <c r="P279" s="760">
        <v>0</v>
      </c>
      <c r="Q279" s="760">
        <v>0</v>
      </c>
      <c r="R279" s="760">
        <v>0</v>
      </c>
      <c r="S279" s="760">
        <v>0</v>
      </c>
      <c r="T279" s="760">
        <v>0</v>
      </c>
      <c r="U279" s="760">
        <v>0</v>
      </c>
      <c r="V279" s="760">
        <v>0</v>
      </c>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73"/>
      <c r="BD279" s="73"/>
      <c r="BE279" s="73"/>
      <c r="BF279" s="73"/>
      <c r="BG279" s="73"/>
      <c r="BH279" s="73"/>
      <c r="BI279" s="73"/>
      <c r="BJ279" s="73"/>
      <c r="BK279" s="73"/>
      <c r="BL279" s="73"/>
      <c r="BM279" s="73"/>
      <c r="BN279" s="73"/>
      <c r="BO279" s="73"/>
    </row>
    <row r="280" spans="1:67" s="213" customFormat="1">
      <c r="A280" s="22"/>
      <c r="B280" s="22"/>
      <c r="C280" s="22"/>
      <c r="D280" s="22"/>
      <c r="E280" s="418" t="s">
        <v>545</v>
      </c>
      <c r="F280" s="760">
        <v>0</v>
      </c>
      <c r="G280" s="760">
        <v>0</v>
      </c>
      <c r="H280" s="760">
        <v>0</v>
      </c>
      <c r="I280" s="760">
        <v>0</v>
      </c>
      <c r="J280" s="760">
        <v>0</v>
      </c>
      <c r="K280" s="760">
        <v>0</v>
      </c>
      <c r="L280" s="760">
        <v>0</v>
      </c>
      <c r="M280" s="760">
        <v>0</v>
      </c>
      <c r="N280" s="760">
        <v>0</v>
      </c>
      <c r="O280" s="760">
        <v>0</v>
      </c>
      <c r="P280" s="760">
        <v>0</v>
      </c>
      <c r="Q280" s="760">
        <v>0</v>
      </c>
      <c r="R280" s="760">
        <v>0</v>
      </c>
      <c r="S280" s="760">
        <v>0</v>
      </c>
      <c r="T280" s="760">
        <v>0</v>
      </c>
      <c r="U280" s="760">
        <v>0</v>
      </c>
      <c r="V280" s="760">
        <v>0</v>
      </c>
      <c r="W280" s="73"/>
      <c r="X280" s="73"/>
      <c r="Y280" s="73"/>
      <c r="Z280" s="73"/>
      <c r="AA280" s="73"/>
      <c r="AB280" s="73"/>
      <c r="AC280" s="73"/>
      <c r="AD280" s="73"/>
      <c r="AE280" s="73"/>
      <c r="AF280" s="73"/>
      <c r="AG280" s="73"/>
      <c r="AH280" s="73"/>
      <c r="AI280" s="73"/>
      <c r="AJ280" s="73"/>
      <c r="AK280" s="73"/>
      <c r="AL280" s="73"/>
      <c r="AM280" s="73"/>
      <c r="AN280" s="73"/>
      <c r="AO280" s="73"/>
      <c r="AP280" s="73"/>
      <c r="AQ280" s="73"/>
      <c r="AR280" s="73"/>
      <c r="AS280" s="73"/>
      <c r="AT280" s="73"/>
      <c r="AU280" s="73"/>
      <c r="AV280" s="73"/>
      <c r="AW280" s="73"/>
      <c r="AX280" s="73"/>
      <c r="AY280" s="73"/>
      <c r="AZ280" s="73"/>
      <c r="BA280" s="73"/>
      <c r="BB280" s="73"/>
      <c r="BC280" s="73"/>
      <c r="BD280" s="73"/>
      <c r="BE280" s="73"/>
      <c r="BF280" s="73"/>
      <c r="BG280" s="73"/>
      <c r="BH280" s="73"/>
      <c r="BI280" s="73"/>
      <c r="BJ280" s="73"/>
      <c r="BK280" s="73"/>
      <c r="BL280" s="73"/>
      <c r="BM280" s="73"/>
      <c r="BN280" s="73"/>
      <c r="BO280" s="73"/>
    </row>
    <row r="281" spans="1:67" s="213" customFormat="1">
      <c r="A281" s="22"/>
      <c r="B281" s="22"/>
      <c r="C281" s="22"/>
      <c r="D281" s="22"/>
      <c r="E281" s="418" t="s">
        <v>546</v>
      </c>
      <c r="F281" s="760">
        <v>0</v>
      </c>
      <c r="G281" s="760">
        <v>0</v>
      </c>
      <c r="H281" s="760">
        <v>0</v>
      </c>
      <c r="I281" s="760">
        <v>0</v>
      </c>
      <c r="J281" s="760">
        <v>0</v>
      </c>
      <c r="K281" s="760">
        <v>0</v>
      </c>
      <c r="L281" s="760">
        <v>0</v>
      </c>
      <c r="M281" s="760">
        <v>0</v>
      </c>
      <c r="N281" s="760">
        <v>0</v>
      </c>
      <c r="O281" s="760">
        <v>0</v>
      </c>
      <c r="P281" s="760">
        <v>0</v>
      </c>
      <c r="Q281" s="760">
        <v>0</v>
      </c>
      <c r="R281" s="760">
        <v>0</v>
      </c>
      <c r="S281" s="760">
        <v>0</v>
      </c>
      <c r="T281" s="760">
        <v>0</v>
      </c>
      <c r="U281" s="760">
        <v>0</v>
      </c>
      <c r="V281" s="760">
        <v>0</v>
      </c>
      <c r="W281" s="73"/>
      <c r="X281" s="73"/>
      <c r="Y281" s="73"/>
      <c r="Z281" s="73"/>
      <c r="AA281" s="73"/>
      <c r="AB281" s="73"/>
      <c r="AC281" s="73"/>
      <c r="AD281" s="73"/>
      <c r="AE281" s="73"/>
      <c r="AF281" s="73"/>
      <c r="AG281" s="73"/>
      <c r="AH281" s="73"/>
      <c r="AI281" s="73"/>
      <c r="AJ281" s="73"/>
      <c r="AK281" s="73"/>
      <c r="AL281" s="73"/>
      <c r="AM281" s="73"/>
      <c r="AN281" s="73"/>
      <c r="AO281" s="73"/>
      <c r="AP281" s="73"/>
      <c r="AQ281" s="73"/>
      <c r="AR281" s="73"/>
      <c r="AS281" s="73"/>
      <c r="AT281" s="73"/>
      <c r="AU281" s="73"/>
      <c r="AV281" s="73"/>
      <c r="AW281" s="73"/>
      <c r="AX281" s="73"/>
      <c r="AY281" s="73"/>
      <c r="AZ281" s="73"/>
      <c r="BA281" s="73"/>
      <c r="BB281" s="73"/>
      <c r="BC281" s="73"/>
      <c r="BD281" s="73"/>
      <c r="BE281" s="73"/>
      <c r="BF281" s="73"/>
      <c r="BG281" s="73"/>
      <c r="BH281" s="73"/>
      <c r="BI281" s="73"/>
      <c r="BJ281" s="73"/>
      <c r="BK281" s="73"/>
      <c r="BL281" s="73"/>
      <c r="BM281" s="73"/>
      <c r="BN281" s="73"/>
      <c r="BO281" s="73"/>
    </row>
    <row r="282" spans="1:67" s="213" customFormat="1">
      <c r="A282" s="22"/>
      <c r="B282" s="22"/>
      <c r="C282" s="22"/>
      <c r="D282" s="22"/>
      <c r="E282" s="418" t="s">
        <v>547</v>
      </c>
      <c r="F282" s="760">
        <v>0</v>
      </c>
      <c r="G282" s="760">
        <v>0</v>
      </c>
      <c r="H282" s="760">
        <v>0</v>
      </c>
      <c r="I282" s="760">
        <v>0</v>
      </c>
      <c r="J282" s="760">
        <v>0</v>
      </c>
      <c r="K282" s="760">
        <v>0</v>
      </c>
      <c r="L282" s="760">
        <v>0</v>
      </c>
      <c r="M282" s="760">
        <v>0</v>
      </c>
      <c r="N282" s="760">
        <v>0</v>
      </c>
      <c r="O282" s="760">
        <v>0</v>
      </c>
      <c r="P282" s="760">
        <v>0</v>
      </c>
      <c r="Q282" s="760">
        <v>0</v>
      </c>
      <c r="R282" s="760">
        <v>0</v>
      </c>
      <c r="S282" s="760">
        <v>0</v>
      </c>
      <c r="T282" s="760">
        <v>0</v>
      </c>
      <c r="U282" s="760">
        <v>0</v>
      </c>
      <c r="V282" s="760">
        <v>0</v>
      </c>
      <c r="W282" s="73"/>
      <c r="X282" s="73"/>
      <c r="Y282" s="73"/>
      <c r="Z282" s="73"/>
      <c r="AA282" s="73"/>
      <c r="AB282" s="73"/>
      <c r="AC282" s="73"/>
      <c r="AD282" s="73"/>
      <c r="AE282" s="73"/>
      <c r="AF282" s="73"/>
      <c r="AG282" s="73"/>
      <c r="AH282" s="73"/>
      <c r="AI282" s="73"/>
      <c r="AJ282" s="73"/>
      <c r="AK282" s="73"/>
      <c r="AL282" s="73"/>
      <c r="AM282" s="73"/>
      <c r="AN282" s="73"/>
      <c r="AO282" s="73"/>
      <c r="AP282" s="73"/>
      <c r="AQ282" s="73"/>
      <c r="AR282" s="73"/>
      <c r="AS282" s="73"/>
      <c r="AT282" s="73"/>
      <c r="AU282" s="73"/>
      <c r="AV282" s="73"/>
      <c r="AW282" s="73"/>
      <c r="AX282" s="73"/>
      <c r="AY282" s="73"/>
      <c r="AZ282" s="73"/>
      <c r="BA282" s="73"/>
      <c r="BB282" s="73"/>
      <c r="BC282" s="73"/>
      <c r="BD282" s="73"/>
      <c r="BE282" s="73"/>
      <c r="BF282" s="73"/>
      <c r="BG282" s="73"/>
      <c r="BH282" s="73"/>
      <c r="BI282" s="73"/>
      <c r="BJ282" s="73"/>
      <c r="BK282" s="73"/>
      <c r="BL282" s="73"/>
      <c r="BM282" s="73"/>
      <c r="BN282" s="73"/>
      <c r="BO282" s="73"/>
    </row>
    <row r="283" spans="1:67" s="213" customFormat="1">
      <c r="A283" s="22"/>
      <c r="B283" s="22"/>
      <c r="C283" s="22"/>
      <c r="D283" s="22"/>
      <c r="E283" s="418" t="s">
        <v>548</v>
      </c>
      <c r="F283" s="760">
        <v>0</v>
      </c>
      <c r="G283" s="760">
        <v>0</v>
      </c>
      <c r="H283" s="760">
        <v>0</v>
      </c>
      <c r="I283" s="760">
        <v>0</v>
      </c>
      <c r="J283" s="760">
        <v>0</v>
      </c>
      <c r="K283" s="760">
        <v>0</v>
      </c>
      <c r="L283" s="760">
        <v>0</v>
      </c>
      <c r="M283" s="760">
        <v>0</v>
      </c>
      <c r="N283" s="760">
        <v>0</v>
      </c>
      <c r="O283" s="760">
        <v>0</v>
      </c>
      <c r="P283" s="760">
        <v>0</v>
      </c>
      <c r="Q283" s="760">
        <v>0</v>
      </c>
      <c r="R283" s="760">
        <v>0</v>
      </c>
      <c r="S283" s="760">
        <v>0</v>
      </c>
      <c r="T283" s="760">
        <v>0</v>
      </c>
      <c r="U283" s="760">
        <v>0</v>
      </c>
      <c r="V283" s="760">
        <v>0</v>
      </c>
      <c r="W283" s="73"/>
      <c r="X283" s="73"/>
      <c r="Y283" s="73"/>
      <c r="Z283" s="73"/>
      <c r="AA283" s="73"/>
      <c r="AB283" s="73"/>
      <c r="AC283" s="73"/>
      <c r="AD283" s="73"/>
      <c r="AE283" s="73"/>
      <c r="AF283" s="73"/>
      <c r="AG283" s="73"/>
      <c r="AH283" s="73"/>
      <c r="AI283" s="73"/>
      <c r="AJ283" s="73"/>
      <c r="AK283" s="73"/>
      <c r="AL283" s="73"/>
      <c r="AM283" s="73"/>
      <c r="AN283" s="73"/>
      <c r="AO283" s="73"/>
      <c r="AP283" s="73"/>
      <c r="AQ283" s="73"/>
      <c r="AR283" s="73"/>
      <c r="AS283" s="73"/>
      <c r="AT283" s="73"/>
      <c r="AU283" s="73"/>
      <c r="AV283" s="73"/>
      <c r="AW283" s="73"/>
      <c r="AX283" s="73"/>
      <c r="AY283" s="73"/>
      <c r="AZ283" s="73"/>
      <c r="BA283" s="73"/>
      <c r="BB283" s="73"/>
      <c r="BC283" s="73"/>
      <c r="BD283" s="73"/>
      <c r="BE283" s="73"/>
      <c r="BF283" s="73"/>
      <c r="BG283" s="73"/>
      <c r="BH283" s="73"/>
      <c r="BI283" s="73"/>
      <c r="BJ283" s="73"/>
      <c r="BK283" s="73"/>
      <c r="BL283" s="73"/>
      <c r="BM283" s="73"/>
      <c r="BN283" s="73"/>
      <c r="BO283" s="73"/>
    </row>
    <row r="284" spans="1:67" s="213" customFormat="1">
      <c r="A284" s="22"/>
      <c r="B284" s="22"/>
      <c r="C284" s="22"/>
      <c r="D284" s="22"/>
      <c r="E284" s="418" t="s">
        <v>561</v>
      </c>
      <c r="F284" s="760">
        <v>94.2881</v>
      </c>
      <c r="G284" s="760">
        <v>0</v>
      </c>
      <c r="H284" s="760">
        <v>0</v>
      </c>
      <c r="I284" s="760">
        <v>9.6620000000000008</v>
      </c>
      <c r="J284" s="760">
        <v>11.3583</v>
      </c>
      <c r="K284" s="760">
        <v>13.5223</v>
      </c>
      <c r="L284" s="760">
        <v>13.649100000000001</v>
      </c>
      <c r="M284" s="760">
        <v>0</v>
      </c>
      <c r="N284" s="760">
        <v>0</v>
      </c>
      <c r="O284" s="760">
        <v>0</v>
      </c>
      <c r="P284" s="760">
        <v>0</v>
      </c>
      <c r="Q284" s="760">
        <v>0</v>
      </c>
      <c r="R284" s="760">
        <v>0</v>
      </c>
      <c r="S284" s="760">
        <v>0</v>
      </c>
      <c r="T284" s="760">
        <v>0</v>
      </c>
      <c r="U284" s="760">
        <v>0</v>
      </c>
      <c r="V284" s="760">
        <v>0</v>
      </c>
      <c r="W284" s="73"/>
      <c r="X284" s="73"/>
      <c r="Y284" s="73"/>
      <c r="Z284" s="73"/>
      <c r="AA284" s="73"/>
      <c r="AB284" s="73"/>
      <c r="AC284" s="73"/>
      <c r="AD284" s="73"/>
      <c r="AE284" s="73"/>
      <c r="AF284" s="73"/>
      <c r="AG284" s="73"/>
      <c r="AH284" s="73"/>
      <c r="AI284" s="73"/>
      <c r="AJ284" s="73"/>
      <c r="AK284" s="73"/>
      <c r="AL284" s="73"/>
      <c r="AM284" s="73"/>
      <c r="AN284" s="73"/>
      <c r="AO284" s="73"/>
      <c r="AP284" s="73"/>
      <c r="AQ284" s="73"/>
      <c r="AR284" s="73"/>
      <c r="AS284" s="73"/>
      <c r="AT284" s="73"/>
      <c r="AU284" s="73"/>
      <c r="AV284" s="73"/>
      <c r="AW284" s="73"/>
      <c r="AX284" s="73"/>
      <c r="AY284" s="73"/>
      <c r="AZ284" s="73"/>
      <c r="BA284" s="73"/>
      <c r="BB284" s="73"/>
      <c r="BC284" s="73"/>
      <c r="BD284" s="73"/>
      <c r="BE284" s="73"/>
      <c r="BF284" s="73"/>
      <c r="BG284" s="73"/>
      <c r="BH284" s="73"/>
      <c r="BI284" s="73"/>
      <c r="BJ284" s="73"/>
      <c r="BK284" s="73"/>
      <c r="BL284" s="73"/>
      <c r="BM284" s="73"/>
      <c r="BN284" s="73"/>
      <c r="BO284" s="73"/>
    </row>
    <row r="285" spans="1:67" s="213" customFormat="1">
      <c r="A285" s="22"/>
      <c r="B285" s="22"/>
      <c r="C285" s="22"/>
      <c r="D285" s="22"/>
      <c r="E285" s="418" t="s">
        <v>562</v>
      </c>
      <c r="F285" s="760">
        <v>72.450999999999993</v>
      </c>
      <c r="G285" s="760">
        <v>0</v>
      </c>
      <c r="H285" s="760">
        <v>0</v>
      </c>
      <c r="I285" s="760">
        <v>0</v>
      </c>
      <c r="J285" s="760">
        <v>0</v>
      </c>
      <c r="K285" s="760">
        <v>0</v>
      </c>
      <c r="L285" s="760">
        <v>0</v>
      </c>
      <c r="M285" s="760">
        <v>0</v>
      </c>
      <c r="N285" s="760">
        <v>0</v>
      </c>
      <c r="O285" s="760">
        <v>4.9180999999999999</v>
      </c>
      <c r="P285" s="760">
        <v>1.8191999999999999</v>
      </c>
      <c r="Q285" s="760">
        <v>0.49009999999999998</v>
      </c>
      <c r="R285" s="760">
        <v>0</v>
      </c>
      <c r="S285" s="760">
        <v>4.9180999999999999</v>
      </c>
      <c r="T285" s="760">
        <v>1.8191999999999999</v>
      </c>
      <c r="U285" s="760">
        <v>0.49009999999999998</v>
      </c>
      <c r="V285" s="760">
        <v>0</v>
      </c>
      <c r="W285" s="73"/>
      <c r="X285" s="73"/>
      <c r="Y285" s="73"/>
      <c r="Z285" s="73"/>
      <c r="AA285" s="73"/>
      <c r="AB285" s="73"/>
      <c r="AC285" s="73"/>
      <c r="AD285" s="73"/>
      <c r="AE285" s="73"/>
      <c r="AF285" s="73"/>
      <c r="AG285" s="73"/>
      <c r="AH285" s="73"/>
      <c r="AI285" s="73"/>
      <c r="AJ285" s="73"/>
      <c r="AK285" s="73"/>
      <c r="AL285" s="73"/>
      <c r="AM285" s="73"/>
      <c r="AN285" s="73"/>
      <c r="AO285" s="73"/>
      <c r="AP285" s="73"/>
      <c r="AQ285" s="73"/>
      <c r="AR285" s="73"/>
      <c r="AS285" s="73"/>
      <c r="AT285" s="73"/>
      <c r="AU285" s="73"/>
      <c r="AV285" s="73"/>
      <c r="AW285" s="73"/>
      <c r="AX285" s="73"/>
      <c r="AY285" s="73"/>
      <c r="AZ285" s="73"/>
      <c r="BA285" s="73"/>
      <c r="BB285" s="73"/>
      <c r="BC285" s="73"/>
      <c r="BD285" s="73"/>
      <c r="BE285" s="73"/>
      <c r="BF285" s="73"/>
      <c r="BG285" s="73"/>
      <c r="BH285" s="73"/>
      <c r="BI285" s="73"/>
      <c r="BJ285" s="73"/>
      <c r="BK285" s="73"/>
      <c r="BL285" s="73"/>
      <c r="BM285" s="73"/>
      <c r="BN285" s="73"/>
      <c r="BO285" s="73"/>
    </row>
    <row r="286" spans="1:67" s="213" customFormat="1">
      <c r="A286" s="22"/>
      <c r="B286" s="22"/>
      <c r="C286" s="22"/>
      <c r="D286" s="22"/>
      <c r="E286" s="418" t="s">
        <v>558</v>
      </c>
      <c r="F286" s="760">
        <v>0</v>
      </c>
      <c r="G286" s="760">
        <v>0</v>
      </c>
      <c r="H286" s="760">
        <v>0</v>
      </c>
      <c r="I286" s="760">
        <v>0</v>
      </c>
      <c r="J286" s="760">
        <v>0</v>
      </c>
      <c r="K286" s="760">
        <v>0</v>
      </c>
      <c r="L286" s="760">
        <v>0</v>
      </c>
      <c r="M286" s="760">
        <v>0</v>
      </c>
      <c r="N286" s="760">
        <v>0</v>
      </c>
      <c r="O286" s="760">
        <v>0</v>
      </c>
      <c r="P286" s="760">
        <v>0</v>
      </c>
      <c r="Q286" s="760">
        <v>0</v>
      </c>
      <c r="R286" s="760">
        <v>0</v>
      </c>
      <c r="S286" s="760">
        <v>0</v>
      </c>
      <c r="T286" s="760">
        <v>0</v>
      </c>
      <c r="U286" s="760">
        <v>0</v>
      </c>
      <c r="V286" s="760">
        <v>0</v>
      </c>
      <c r="W286" s="73"/>
      <c r="X286" s="73"/>
      <c r="Y286" s="73"/>
      <c r="Z286" s="73"/>
      <c r="AA286" s="73"/>
      <c r="AB286" s="73"/>
      <c r="AC286" s="73"/>
      <c r="AD286" s="73"/>
      <c r="AE286" s="73"/>
      <c r="AF286" s="73"/>
      <c r="AG286" s="73"/>
      <c r="AH286" s="73"/>
      <c r="AI286" s="73"/>
      <c r="AJ286" s="73"/>
      <c r="AK286" s="73"/>
      <c r="AL286" s="73"/>
      <c r="AM286" s="73"/>
      <c r="AN286" s="73"/>
      <c r="AO286" s="73"/>
      <c r="AP286" s="73"/>
      <c r="AQ286" s="73"/>
      <c r="AR286" s="73"/>
      <c r="AS286" s="73"/>
      <c r="AT286" s="73"/>
      <c r="AU286" s="73"/>
      <c r="AV286" s="73"/>
      <c r="AW286" s="73"/>
      <c r="AX286" s="73"/>
      <c r="AY286" s="73"/>
      <c r="AZ286" s="73"/>
      <c r="BA286" s="73"/>
      <c r="BB286" s="73"/>
      <c r="BC286" s="73"/>
      <c r="BD286" s="73"/>
      <c r="BE286" s="73"/>
      <c r="BF286" s="73"/>
      <c r="BG286" s="73"/>
      <c r="BH286" s="73"/>
      <c r="BI286" s="73"/>
      <c r="BJ286" s="73"/>
      <c r="BK286" s="73"/>
      <c r="BL286" s="73"/>
      <c r="BM286" s="73"/>
      <c r="BN286" s="73"/>
      <c r="BO286" s="73"/>
    </row>
    <row r="287" spans="1:67" s="213" customFormat="1">
      <c r="A287" s="22"/>
      <c r="B287" s="22"/>
      <c r="C287" s="22"/>
      <c r="D287" s="22"/>
      <c r="E287" s="418" t="s">
        <v>559</v>
      </c>
      <c r="F287" s="760">
        <v>0</v>
      </c>
      <c r="G287" s="760">
        <v>0</v>
      </c>
      <c r="H287" s="760">
        <v>0</v>
      </c>
      <c r="I287" s="760">
        <v>0</v>
      </c>
      <c r="J287" s="760">
        <v>0</v>
      </c>
      <c r="K287" s="760">
        <v>0</v>
      </c>
      <c r="L287" s="760">
        <v>0</v>
      </c>
      <c r="M287" s="760">
        <v>0</v>
      </c>
      <c r="N287" s="760">
        <v>0</v>
      </c>
      <c r="O287" s="760">
        <v>0</v>
      </c>
      <c r="P287" s="760">
        <v>0</v>
      </c>
      <c r="Q287" s="760">
        <v>0</v>
      </c>
      <c r="R287" s="760">
        <v>0</v>
      </c>
      <c r="S287" s="760">
        <v>0</v>
      </c>
      <c r="T287" s="760">
        <v>0</v>
      </c>
      <c r="U287" s="760">
        <v>0</v>
      </c>
      <c r="V287" s="760">
        <v>0</v>
      </c>
      <c r="W287" s="73"/>
      <c r="X287" s="73"/>
      <c r="Y287" s="73"/>
      <c r="Z287" s="73"/>
      <c r="AA287" s="73"/>
      <c r="AB287" s="73"/>
      <c r="AC287" s="73"/>
      <c r="AD287" s="73"/>
      <c r="AE287" s="73"/>
      <c r="AF287" s="73"/>
      <c r="AG287" s="73"/>
      <c r="AH287" s="73"/>
      <c r="AI287" s="73"/>
      <c r="AJ287" s="73"/>
      <c r="AK287" s="73"/>
      <c r="AL287" s="73"/>
      <c r="AM287" s="73"/>
      <c r="AN287" s="73"/>
      <c r="AO287" s="73"/>
      <c r="AP287" s="73"/>
      <c r="AQ287" s="73"/>
      <c r="AR287" s="73"/>
      <c r="AS287" s="73"/>
      <c r="AT287" s="73"/>
      <c r="AU287" s="73"/>
      <c r="AV287" s="73"/>
      <c r="AW287" s="73"/>
      <c r="AX287" s="73"/>
      <c r="AY287" s="73"/>
      <c r="AZ287" s="73"/>
      <c r="BA287" s="73"/>
      <c r="BB287" s="73"/>
      <c r="BC287" s="73"/>
      <c r="BD287" s="73"/>
      <c r="BE287" s="73"/>
      <c r="BF287" s="73"/>
      <c r="BG287" s="73"/>
      <c r="BH287" s="73"/>
      <c r="BI287" s="73"/>
      <c r="BJ287" s="73"/>
      <c r="BK287" s="73"/>
      <c r="BL287" s="73"/>
      <c r="BM287" s="73"/>
      <c r="BN287" s="73"/>
      <c r="BO287" s="73"/>
    </row>
    <row r="288" spans="1:67" s="213" customFormat="1">
      <c r="A288" s="22"/>
      <c r="B288" s="22"/>
      <c r="C288" s="22"/>
      <c r="D288" s="22"/>
      <c r="E288" s="418" t="s">
        <v>560</v>
      </c>
      <c r="F288" s="760">
        <v>0</v>
      </c>
      <c r="G288" s="760">
        <v>0</v>
      </c>
      <c r="H288" s="760">
        <v>0</v>
      </c>
      <c r="I288" s="760">
        <v>0</v>
      </c>
      <c r="J288" s="760">
        <v>0</v>
      </c>
      <c r="K288" s="760">
        <v>0</v>
      </c>
      <c r="L288" s="760">
        <v>0</v>
      </c>
      <c r="M288" s="760">
        <v>0</v>
      </c>
      <c r="N288" s="760">
        <v>0</v>
      </c>
      <c r="O288" s="760">
        <v>0</v>
      </c>
      <c r="P288" s="760">
        <v>0</v>
      </c>
      <c r="Q288" s="760">
        <v>0</v>
      </c>
      <c r="R288" s="760">
        <v>0</v>
      </c>
      <c r="S288" s="760">
        <v>0</v>
      </c>
      <c r="T288" s="760">
        <v>0</v>
      </c>
      <c r="U288" s="760">
        <v>0</v>
      </c>
      <c r="V288" s="760">
        <v>0</v>
      </c>
      <c r="W288" s="73"/>
      <c r="X288" s="73"/>
      <c r="Y288" s="73"/>
      <c r="Z288" s="73"/>
      <c r="AA288" s="73"/>
      <c r="AB288" s="73"/>
      <c r="AC288" s="73"/>
      <c r="AD288" s="73"/>
      <c r="AE288" s="73"/>
      <c r="AF288" s="73"/>
      <c r="AG288" s="73"/>
      <c r="AH288" s="73"/>
      <c r="AI288" s="73"/>
      <c r="AJ288" s="73"/>
      <c r="AK288" s="73"/>
      <c r="AL288" s="73"/>
      <c r="AM288" s="73"/>
      <c r="AN288" s="73"/>
      <c r="AO288" s="73"/>
      <c r="AP288" s="73"/>
      <c r="AQ288" s="73"/>
      <c r="AR288" s="73"/>
      <c r="AS288" s="73"/>
      <c r="AT288" s="73"/>
      <c r="AU288" s="73"/>
      <c r="AV288" s="73"/>
      <c r="AW288" s="73"/>
      <c r="AX288" s="73"/>
      <c r="AY288" s="73"/>
      <c r="AZ288" s="73"/>
      <c r="BA288" s="73"/>
      <c r="BB288" s="73"/>
      <c r="BC288" s="73"/>
      <c r="BD288" s="73"/>
      <c r="BE288" s="73"/>
      <c r="BF288" s="73"/>
      <c r="BG288" s="73"/>
      <c r="BH288" s="73"/>
      <c r="BI288" s="73"/>
      <c r="BJ288" s="73"/>
      <c r="BK288" s="73"/>
      <c r="BL288" s="73"/>
      <c r="BM288" s="73"/>
      <c r="BN288" s="73"/>
      <c r="BO288" s="73"/>
    </row>
    <row r="289" spans="1:67" s="213" customFormat="1">
      <c r="A289" s="22"/>
      <c r="B289" s="22"/>
      <c r="C289" s="22"/>
      <c r="D289" s="22"/>
      <c r="E289" s="418" t="s">
        <v>554</v>
      </c>
      <c r="F289" s="760">
        <v>0</v>
      </c>
      <c r="G289" s="760">
        <v>0</v>
      </c>
      <c r="H289" s="760">
        <v>0</v>
      </c>
      <c r="I289" s="760">
        <v>0</v>
      </c>
      <c r="J289" s="760">
        <v>0</v>
      </c>
      <c r="K289" s="760">
        <v>0</v>
      </c>
      <c r="L289" s="760">
        <v>0</v>
      </c>
      <c r="M289" s="760">
        <v>0</v>
      </c>
      <c r="N289" s="760">
        <v>0</v>
      </c>
      <c r="O289" s="760">
        <v>0</v>
      </c>
      <c r="P289" s="760">
        <v>0</v>
      </c>
      <c r="Q289" s="760">
        <v>0</v>
      </c>
      <c r="R289" s="760">
        <v>0</v>
      </c>
      <c r="S289" s="760">
        <v>0</v>
      </c>
      <c r="T289" s="760">
        <v>0</v>
      </c>
      <c r="U289" s="760">
        <v>0</v>
      </c>
      <c r="V289" s="760">
        <v>0</v>
      </c>
      <c r="W289" s="73"/>
      <c r="X289" s="73"/>
      <c r="Y289" s="73"/>
      <c r="Z289" s="73"/>
      <c r="AA289" s="73"/>
      <c r="AB289" s="73"/>
      <c r="AC289" s="73"/>
      <c r="AD289" s="73"/>
      <c r="AE289" s="73"/>
      <c r="AF289" s="73"/>
      <c r="AG289" s="73"/>
      <c r="AH289" s="73"/>
      <c r="AI289" s="73"/>
      <c r="AJ289" s="73"/>
      <c r="AK289" s="73"/>
      <c r="AL289" s="73"/>
      <c r="AM289" s="73"/>
      <c r="AN289" s="73"/>
      <c r="AO289" s="73"/>
      <c r="AP289" s="73"/>
      <c r="AQ289" s="73"/>
      <c r="AR289" s="73"/>
      <c r="AS289" s="73"/>
      <c r="AT289" s="73"/>
      <c r="AU289" s="73"/>
      <c r="AV289" s="73"/>
      <c r="AW289" s="73"/>
      <c r="AX289" s="73"/>
      <c r="AY289" s="73"/>
      <c r="AZ289" s="73"/>
      <c r="BA289" s="73"/>
      <c r="BB289" s="73"/>
      <c r="BC289" s="73"/>
      <c r="BD289" s="73"/>
      <c r="BE289" s="73"/>
      <c r="BF289" s="73"/>
      <c r="BG289" s="73"/>
      <c r="BH289" s="73"/>
      <c r="BI289" s="73"/>
      <c r="BJ289" s="73"/>
      <c r="BK289" s="73"/>
      <c r="BL289" s="73"/>
      <c r="BM289" s="73"/>
      <c r="BN289" s="73"/>
      <c r="BO289" s="73"/>
    </row>
    <row r="290" spans="1:67" s="213" customFormat="1">
      <c r="A290" s="22"/>
      <c r="B290" s="22"/>
      <c r="C290" s="22"/>
      <c r="D290" s="22"/>
      <c r="E290" s="418" t="s">
        <v>555</v>
      </c>
      <c r="F290" s="760">
        <v>0</v>
      </c>
      <c r="G290" s="760">
        <v>0</v>
      </c>
      <c r="H290" s="760">
        <v>0</v>
      </c>
      <c r="I290" s="760">
        <v>0</v>
      </c>
      <c r="J290" s="760">
        <v>0</v>
      </c>
      <c r="K290" s="760">
        <v>0</v>
      </c>
      <c r="L290" s="760">
        <v>0</v>
      </c>
      <c r="M290" s="760">
        <v>0</v>
      </c>
      <c r="N290" s="760">
        <v>0</v>
      </c>
      <c r="O290" s="760">
        <v>0</v>
      </c>
      <c r="P290" s="760">
        <v>0</v>
      </c>
      <c r="Q290" s="760">
        <v>0</v>
      </c>
      <c r="R290" s="760">
        <v>0</v>
      </c>
      <c r="S290" s="760">
        <v>0</v>
      </c>
      <c r="T290" s="760">
        <v>0</v>
      </c>
      <c r="U290" s="760">
        <v>0</v>
      </c>
      <c r="V290" s="760">
        <v>0</v>
      </c>
      <c r="W290" s="73"/>
      <c r="X290" s="73"/>
      <c r="Y290" s="73"/>
      <c r="Z290" s="73"/>
      <c r="AA290" s="73"/>
      <c r="AB290" s="73"/>
      <c r="AC290" s="73"/>
      <c r="AD290" s="73"/>
      <c r="AE290" s="73"/>
      <c r="AF290" s="73"/>
      <c r="AG290" s="73"/>
      <c r="AH290" s="73"/>
      <c r="AI290" s="73"/>
      <c r="AJ290" s="73"/>
      <c r="AK290" s="73"/>
      <c r="AL290" s="73"/>
      <c r="AM290" s="73"/>
      <c r="AN290" s="73"/>
      <c r="AO290" s="73"/>
      <c r="AP290" s="73"/>
      <c r="AQ290" s="73"/>
      <c r="AR290" s="73"/>
      <c r="AS290" s="73"/>
      <c r="AT290" s="73"/>
      <c r="AU290" s="73"/>
      <c r="AV290" s="73"/>
      <c r="AW290" s="73"/>
      <c r="AX290" s="73"/>
      <c r="AY290" s="73"/>
      <c r="AZ290" s="73"/>
      <c r="BA290" s="73"/>
      <c r="BB290" s="73"/>
      <c r="BC290" s="73"/>
      <c r="BD290" s="73"/>
      <c r="BE290" s="73"/>
      <c r="BF290" s="73"/>
      <c r="BG290" s="73"/>
      <c r="BH290" s="73"/>
      <c r="BI290" s="73"/>
      <c r="BJ290" s="73"/>
      <c r="BK290" s="73"/>
      <c r="BL290" s="73"/>
      <c r="BM290" s="73"/>
      <c r="BN290" s="73"/>
      <c r="BO290" s="73"/>
    </row>
    <row r="291" spans="1:67" s="213" customFormat="1">
      <c r="A291" s="22"/>
      <c r="B291" s="22"/>
      <c r="C291" s="22"/>
      <c r="D291" s="22"/>
      <c r="E291" s="418" t="s">
        <v>544</v>
      </c>
      <c r="F291" s="760">
        <v>0</v>
      </c>
      <c r="G291" s="760">
        <v>0</v>
      </c>
      <c r="H291" s="760">
        <v>0</v>
      </c>
      <c r="I291" s="760">
        <v>0</v>
      </c>
      <c r="J291" s="760">
        <v>0</v>
      </c>
      <c r="K291" s="760">
        <v>0</v>
      </c>
      <c r="L291" s="760">
        <v>0</v>
      </c>
      <c r="M291" s="760">
        <v>0</v>
      </c>
      <c r="N291" s="760">
        <v>0</v>
      </c>
      <c r="O291" s="760">
        <v>0</v>
      </c>
      <c r="P291" s="760">
        <v>0</v>
      </c>
      <c r="Q291" s="760">
        <v>0</v>
      </c>
      <c r="R291" s="760">
        <v>0</v>
      </c>
      <c r="S291" s="760">
        <v>0</v>
      </c>
      <c r="T291" s="760">
        <v>0</v>
      </c>
      <c r="U291" s="760">
        <v>0</v>
      </c>
      <c r="V291" s="760">
        <v>0</v>
      </c>
      <c r="W291" s="73"/>
      <c r="X291" s="73"/>
      <c r="Y291" s="73"/>
      <c r="Z291" s="73"/>
      <c r="AA291" s="73"/>
      <c r="AB291" s="73"/>
      <c r="AC291" s="73"/>
      <c r="AD291" s="73"/>
      <c r="AE291" s="73"/>
      <c r="AF291" s="73"/>
      <c r="AG291" s="73"/>
      <c r="AH291" s="73"/>
      <c r="AI291" s="73"/>
      <c r="AJ291" s="73"/>
      <c r="AK291" s="73"/>
      <c r="AL291" s="73"/>
      <c r="AM291" s="73"/>
      <c r="AN291" s="73"/>
      <c r="AO291" s="73"/>
      <c r="AP291" s="73"/>
      <c r="AQ291" s="73"/>
      <c r="AR291" s="73"/>
      <c r="AS291" s="73"/>
      <c r="AT291" s="73"/>
      <c r="AU291" s="73"/>
      <c r="AV291" s="73"/>
      <c r="AW291" s="73"/>
      <c r="AX291" s="73"/>
      <c r="AY291" s="73"/>
      <c r="AZ291" s="73"/>
      <c r="BA291" s="73"/>
      <c r="BB291" s="73"/>
      <c r="BC291" s="73"/>
      <c r="BD291" s="73"/>
      <c r="BE291" s="73"/>
      <c r="BF291" s="73"/>
      <c r="BG291" s="73"/>
      <c r="BH291" s="73"/>
      <c r="BI291" s="73"/>
      <c r="BJ291" s="73"/>
      <c r="BK291" s="73"/>
      <c r="BL291" s="73"/>
      <c r="BM291" s="73"/>
      <c r="BN291" s="73"/>
      <c r="BO291" s="73"/>
    </row>
    <row r="292" spans="1:67" s="213" customFormat="1">
      <c r="A292" s="22"/>
      <c r="B292" s="22"/>
      <c r="C292" s="22"/>
      <c r="D292" s="22"/>
      <c r="E292" s="418" t="s">
        <v>545</v>
      </c>
      <c r="F292" s="760">
        <v>0</v>
      </c>
      <c r="G292" s="760">
        <v>0</v>
      </c>
      <c r="H292" s="760">
        <v>0</v>
      </c>
      <c r="I292" s="760">
        <v>0</v>
      </c>
      <c r="J292" s="760">
        <v>0</v>
      </c>
      <c r="K292" s="760">
        <v>0</v>
      </c>
      <c r="L292" s="760">
        <v>0</v>
      </c>
      <c r="M292" s="760">
        <v>0</v>
      </c>
      <c r="N292" s="760">
        <v>0</v>
      </c>
      <c r="O292" s="760">
        <v>0</v>
      </c>
      <c r="P292" s="760">
        <v>0</v>
      </c>
      <c r="Q292" s="760">
        <v>0</v>
      </c>
      <c r="R292" s="760">
        <v>0</v>
      </c>
      <c r="S292" s="760">
        <v>0</v>
      </c>
      <c r="T292" s="760">
        <v>0</v>
      </c>
      <c r="U292" s="760">
        <v>0</v>
      </c>
      <c r="V292" s="760">
        <v>0</v>
      </c>
      <c r="W292" s="73"/>
      <c r="X292" s="73"/>
      <c r="Y292" s="73"/>
      <c r="Z292" s="73"/>
      <c r="AA292" s="73"/>
      <c r="AB292" s="73"/>
      <c r="AC292" s="73"/>
      <c r="AD292" s="73"/>
      <c r="AE292" s="73"/>
      <c r="AF292" s="73"/>
      <c r="AG292" s="73"/>
      <c r="AH292" s="73"/>
      <c r="AI292" s="73"/>
      <c r="AJ292" s="73"/>
      <c r="AK292" s="73"/>
      <c r="AL292" s="73"/>
      <c r="AM292" s="73"/>
      <c r="AN292" s="73"/>
      <c r="AO292" s="73"/>
      <c r="AP292" s="73"/>
      <c r="AQ292" s="73"/>
      <c r="AR292" s="73"/>
      <c r="AS292" s="73"/>
      <c r="AT292" s="73"/>
      <c r="AU292" s="73"/>
      <c r="AV292" s="73"/>
      <c r="AW292" s="73"/>
      <c r="AX292" s="73"/>
      <c r="AY292" s="73"/>
      <c r="AZ292" s="73"/>
      <c r="BA292" s="73"/>
      <c r="BB292" s="73"/>
      <c r="BC292" s="73"/>
      <c r="BD292" s="73"/>
      <c r="BE292" s="73"/>
      <c r="BF292" s="73"/>
      <c r="BG292" s="73"/>
      <c r="BH292" s="73"/>
      <c r="BI292" s="73"/>
      <c r="BJ292" s="73"/>
      <c r="BK292" s="73"/>
      <c r="BL292" s="73"/>
      <c r="BM292" s="73"/>
      <c r="BN292" s="73"/>
      <c r="BO292" s="73"/>
    </row>
    <row r="293" spans="1:67" s="213" customFormat="1">
      <c r="A293" s="22"/>
      <c r="B293" s="22"/>
      <c r="C293" s="22"/>
      <c r="D293" s="22"/>
      <c r="E293" s="418" t="s">
        <v>546</v>
      </c>
      <c r="F293" s="760">
        <v>0</v>
      </c>
      <c r="G293" s="760">
        <v>0</v>
      </c>
      <c r="H293" s="760">
        <v>0</v>
      </c>
      <c r="I293" s="760">
        <v>0</v>
      </c>
      <c r="J293" s="760">
        <v>0</v>
      </c>
      <c r="K293" s="760">
        <v>0</v>
      </c>
      <c r="L293" s="760">
        <v>0</v>
      </c>
      <c r="M293" s="760">
        <v>0</v>
      </c>
      <c r="N293" s="760">
        <v>0</v>
      </c>
      <c r="O293" s="760">
        <v>0</v>
      </c>
      <c r="P293" s="760">
        <v>0</v>
      </c>
      <c r="Q293" s="760">
        <v>0</v>
      </c>
      <c r="R293" s="760">
        <v>0</v>
      </c>
      <c r="S293" s="760">
        <v>0</v>
      </c>
      <c r="T293" s="760">
        <v>0</v>
      </c>
      <c r="U293" s="760">
        <v>0</v>
      </c>
      <c r="V293" s="760">
        <v>0</v>
      </c>
      <c r="W293" s="73"/>
      <c r="X293" s="73"/>
      <c r="Y293" s="73"/>
      <c r="Z293" s="73"/>
      <c r="AA293" s="73"/>
      <c r="AB293" s="73"/>
      <c r="AC293" s="73"/>
      <c r="AD293" s="73"/>
      <c r="AE293" s="73"/>
      <c r="AF293" s="73"/>
      <c r="AG293" s="73"/>
      <c r="AH293" s="73"/>
      <c r="AI293" s="73"/>
      <c r="AJ293" s="73"/>
      <c r="AK293" s="73"/>
      <c r="AL293" s="73"/>
      <c r="AM293" s="73"/>
      <c r="AN293" s="73"/>
      <c r="AO293" s="73"/>
      <c r="AP293" s="73"/>
      <c r="AQ293" s="73"/>
      <c r="AR293" s="73"/>
      <c r="AS293" s="73"/>
      <c r="AT293" s="73"/>
      <c r="AU293" s="73"/>
      <c r="AV293" s="73"/>
      <c r="AW293" s="73"/>
      <c r="AX293" s="73"/>
      <c r="AY293" s="73"/>
      <c r="AZ293" s="73"/>
      <c r="BA293" s="73"/>
      <c r="BB293" s="73"/>
      <c r="BC293" s="73"/>
      <c r="BD293" s="73"/>
      <c r="BE293" s="73"/>
      <c r="BF293" s="73"/>
      <c r="BG293" s="73"/>
      <c r="BH293" s="73"/>
      <c r="BI293" s="73"/>
      <c r="BJ293" s="73"/>
      <c r="BK293" s="73"/>
      <c r="BL293" s="73"/>
      <c r="BM293" s="73"/>
      <c r="BN293" s="73"/>
      <c r="BO293" s="73"/>
    </row>
    <row r="294" spans="1:67" s="213" customFormat="1">
      <c r="A294" s="22"/>
      <c r="B294" s="22"/>
      <c r="C294" s="22"/>
      <c r="D294" s="22"/>
      <c r="E294" s="418" t="s">
        <v>547</v>
      </c>
      <c r="F294" s="760">
        <v>0</v>
      </c>
      <c r="G294" s="760">
        <v>0</v>
      </c>
      <c r="H294" s="760">
        <v>0</v>
      </c>
      <c r="I294" s="760">
        <v>0</v>
      </c>
      <c r="J294" s="760">
        <v>0</v>
      </c>
      <c r="K294" s="760">
        <v>0</v>
      </c>
      <c r="L294" s="760">
        <v>0</v>
      </c>
      <c r="M294" s="760">
        <v>0</v>
      </c>
      <c r="N294" s="760">
        <v>0</v>
      </c>
      <c r="O294" s="760">
        <v>0</v>
      </c>
      <c r="P294" s="760">
        <v>0</v>
      </c>
      <c r="Q294" s="760">
        <v>0</v>
      </c>
      <c r="R294" s="760">
        <v>0</v>
      </c>
      <c r="S294" s="760">
        <v>0</v>
      </c>
      <c r="T294" s="760">
        <v>0</v>
      </c>
      <c r="U294" s="760">
        <v>0</v>
      </c>
      <c r="V294" s="760">
        <v>0</v>
      </c>
      <c r="W294" s="73"/>
      <c r="X294" s="73"/>
      <c r="Y294" s="73"/>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73"/>
      <c r="AX294" s="73"/>
      <c r="AY294" s="73"/>
      <c r="AZ294" s="73"/>
      <c r="BA294" s="73"/>
      <c r="BB294" s="73"/>
      <c r="BC294" s="73"/>
      <c r="BD294" s="73"/>
      <c r="BE294" s="73"/>
      <c r="BF294" s="73"/>
      <c r="BG294" s="73"/>
      <c r="BH294" s="73"/>
      <c r="BI294" s="73"/>
      <c r="BJ294" s="73"/>
      <c r="BK294" s="73"/>
      <c r="BL294" s="73"/>
      <c r="BM294" s="73"/>
      <c r="BN294" s="73"/>
      <c r="BO294" s="73"/>
    </row>
    <row r="295" spans="1:67" s="213" customFormat="1">
      <c r="A295" s="22"/>
      <c r="B295" s="22"/>
      <c r="C295" s="22"/>
      <c r="D295" s="22"/>
      <c r="E295" s="418" t="s">
        <v>548</v>
      </c>
      <c r="F295" s="760">
        <v>0</v>
      </c>
      <c r="G295" s="760">
        <v>0</v>
      </c>
      <c r="H295" s="760">
        <v>0</v>
      </c>
      <c r="I295" s="760">
        <v>0</v>
      </c>
      <c r="J295" s="760">
        <v>0</v>
      </c>
      <c r="K295" s="760">
        <v>0</v>
      </c>
      <c r="L295" s="760">
        <v>0</v>
      </c>
      <c r="M295" s="760">
        <v>0</v>
      </c>
      <c r="N295" s="760">
        <v>0</v>
      </c>
      <c r="O295" s="760">
        <v>0</v>
      </c>
      <c r="P295" s="760">
        <v>0</v>
      </c>
      <c r="Q295" s="760">
        <v>0</v>
      </c>
      <c r="R295" s="760">
        <v>0</v>
      </c>
      <c r="S295" s="760">
        <v>0</v>
      </c>
      <c r="T295" s="760">
        <v>0</v>
      </c>
      <c r="U295" s="760">
        <v>0</v>
      </c>
      <c r="V295" s="760">
        <v>0</v>
      </c>
      <c r="W295" s="73"/>
      <c r="X295" s="73"/>
      <c r="Y295" s="73"/>
      <c r="Z295" s="73"/>
      <c r="AA295" s="73"/>
      <c r="AB295" s="73"/>
      <c r="AC295" s="73"/>
      <c r="AD295" s="73"/>
      <c r="AE295" s="73"/>
      <c r="AF295" s="73"/>
      <c r="AG295" s="73"/>
      <c r="AH295" s="73"/>
      <c r="AI295" s="73"/>
      <c r="AJ295" s="73"/>
      <c r="AK295" s="73"/>
      <c r="AL295" s="73"/>
      <c r="AM295" s="73"/>
      <c r="AN295" s="73"/>
      <c r="AO295" s="73"/>
      <c r="AP295" s="73"/>
      <c r="AQ295" s="73"/>
      <c r="AR295" s="73"/>
      <c r="AS295" s="73"/>
      <c r="AT295" s="73"/>
      <c r="AU295" s="73"/>
      <c r="AV295" s="73"/>
      <c r="AW295" s="73"/>
      <c r="AX295" s="73"/>
      <c r="AY295" s="73"/>
      <c r="AZ295" s="73"/>
      <c r="BA295" s="73"/>
      <c r="BB295" s="73"/>
      <c r="BC295" s="73"/>
      <c r="BD295" s="73"/>
      <c r="BE295" s="73"/>
      <c r="BF295" s="73"/>
      <c r="BG295" s="73"/>
      <c r="BH295" s="73"/>
      <c r="BI295" s="73"/>
      <c r="BJ295" s="73"/>
      <c r="BK295" s="73"/>
      <c r="BL295" s="73"/>
      <c r="BM295" s="73"/>
      <c r="BN295" s="73"/>
      <c r="BO295" s="73"/>
    </row>
    <row r="296" spans="1:67" s="213" customFormat="1">
      <c r="A296" s="22"/>
      <c r="B296" s="22"/>
      <c r="C296" s="22"/>
      <c r="D296" s="22"/>
      <c r="E296" s="418" t="s">
        <v>563</v>
      </c>
      <c r="F296" s="760">
        <v>121.10639999999999</v>
      </c>
      <c r="G296" s="760">
        <v>0</v>
      </c>
      <c r="H296" s="760">
        <v>0</v>
      </c>
      <c r="I296" s="760">
        <v>7.5387000000000004</v>
      </c>
      <c r="J296" s="760">
        <v>7.5968</v>
      </c>
      <c r="K296" s="760">
        <v>15.568199999999999</v>
      </c>
      <c r="L296" s="760">
        <v>17.9726</v>
      </c>
      <c r="M296" s="760">
        <v>1.9355</v>
      </c>
      <c r="N296" s="760">
        <v>0</v>
      </c>
      <c r="O296" s="760">
        <v>0</v>
      </c>
      <c r="P296" s="760">
        <v>0</v>
      </c>
      <c r="Q296" s="760">
        <v>0</v>
      </c>
      <c r="R296" s="760">
        <v>0</v>
      </c>
      <c r="S296" s="760">
        <v>0</v>
      </c>
      <c r="T296" s="760">
        <v>0</v>
      </c>
      <c r="U296" s="760">
        <v>0</v>
      </c>
      <c r="V296" s="760">
        <v>0</v>
      </c>
      <c r="W296" s="73"/>
      <c r="X296" s="73"/>
      <c r="Y296" s="73"/>
      <c r="Z296" s="73"/>
      <c r="AA296" s="73"/>
      <c r="AB296" s="73"/>
      <c r="AC296" s="73"/>
      <c r="AD296" s="73"/>
      <c r="AE296" s="73"/>
      <c r="AF296" s="73"/>
      <c r="AG296" s="73"/>
      <c r="AH296" s="73"/>
      <c r="AI296" s="73"/>
      <c r="AJ296" s="73"/>
      <c r="AK296" s="73"/>
      <c r="AL296" s="73"/>
      <c r="AM296" s="73"/>
      <c r="AN296" s="73"/>
      <c r="AO296" s="73"/>
      <c r="AP296" s="73"/>
      <c r="AQ296" s="73"/>
      <c r="AR296" s="73"/>
      <c r="AS296" s="73"/>
      <c r="AT296" s="73"/>
      <c r="AU296" s="73"/>
      <c r="AV296" s="73"/>
      <c r="AW296" s="73"/>
      <c r="AX296" s="73"/>
      <c r="AY296" s="73"/>
      <c r="AZ296" s="73"/>
      <c r="BA296" s="73"/>
      <c r="BB296" s="73"/>
      <c r="BC296" s="73"/>
      <c r="BD296" s="73"/>
      <c r="BE296" s="73"/>
      <c r="BF296" s="73"/>
      <c r="BG296" s="73"/>
      <c r="BH296" s="73"/>
      <c r="BI296" s="73"/>
      <c r="BJ296" s="73"/>
      <c r="BK296" s="73"/>
      <c r="BL296" s="73"/>
      <c r="BM296" s="73"/>
      <c r="BN296" s="73"/>
      <c r="BO296" s="73"/>
    </row>
    <row r="297" spans="1:67" s="213" customFormat="1">
      <c r="A297" s="22"/>
      <c r="B297" s="22"/>
      <c r="C297" s="22"/>
      <c r="D297" s="22"/>
      <c r="E297" s="418" t="s">
        <v>564</v>
      </c>
      <c r="F297" s="760">
        <v>0</v>
      </c>
      <c r="G297" s="760">
        <v>0</v>
      </c>
      <c r="H297" s="760">
        <v>0</v>
      </c>
      <c r="I297" s="760">
        <v>0</v>
      </c>
      <c r="J297" s="760">
        <v>0</v>
      </c>
      <c r="K297" s="760">
        <v>0</v>
      </c>
      <c r="L297" s="760">
        <v>0</v>
      </c>
      <c r="M297" s="760">
        <v>0</v>
      </c>
      <c r="N297" s="760">
        <v>0</v>
      </c>
      <c r="O297" s="760">
        <v>0</v>
      </c>
      <c r="P297" s="760">
        <v>0</v>
      </c>
      <c r="Q297" s="760">
        <v>0</v>
      </c>
      <c r="R297" s="760">
        <v>0</v>
      </c>
      <c r="S297" s="760">
        <v>0</v>
      </c>
      <c r="T297" s="760">
        <v>0</v>
      </c>
      <c r="U297" s="760">
        <v>0</v>
      </c>
      <c r="V297" s="760">
        <v>0</v>
      </c>
      <c r="W297" s="73"/>
      <c r="X297" s="73"/>
      <c r="Y297" s="73"/>
      <c r="Z297" s="73"/>
      <c r="AA297" s="73"/>
      <c r="AB297" s="73"/>
      <c r="AC297" s="73"/>
      <c r="AD297" s="73"/>
      <c r="AE297" s="73"/>
      <c r="AF297" s="73"/>
      <c r="AG297" s="73"/>
      <c r="AH297" s="73"/>
      <c r="AI297" s="73"/>
      <c r="AJ297" s="73"/>
      <c r="AK297" s="73"/>
      <c r="AL297" s="73"/>
      <c r="AM297" s="73"/>
      <c r="AN297" s="73"/>
      <c r="AO297" s="73"/>
      <c r="AP297" s="73"/>
      <c r="AQ297" s="73"/>
      <c r="AR297" s="73"/>
      <c r="AS297" s="73"/>
      <c r="AT297" s="73"/>
      <c r="AU297" s="73"/>
      <c r="AV297" s="73"/>
      <c r="AW297" s="73"/>
      <c r="AX297" s="73"/>
      <c r="AY297" s="73"/>
      <c r="AZ297" s="73"/>
      <c r="BA297" s="73"/>
      <c r="BB297" s="73"/>
      <c r="BC297" s="73"/>
      <c r="BD297" s="73"/>
      <c r="BE297" s="73"/>
      <c r="BF297" s="73"/>
      <c r="BG297" s="73"/>
      <c r="BH297" s="73"/>
      <c r="BI297" s="73"/>
      <c r="BJ297" s="73"/>
      <c r="BK297" s="73"/>
      <c r="BL297" s="73"/>
      <c r="BM297" s="73"/>
      <c r="BN297" s="73"/>
      <c r="BO297" s="73"/>
    </row>
    <row r="298" spans="1:67" s="213" customFormat="1">
      <c r="A298" s="22"/>
      <c r="B298" s="22"/>
      <c r="C298" s="22"/>
      <c r="D298" s="22"/>
      <c r="E298" s="418" t="s">
        <v>565</v>
      </c>
      <c r="F298" s="760">
        <v>121.10639999999999</v>
      </c>
      <c r="G298" s="760">
        <v>0</v>
      </c>
      <c r="H298" s="760">
        <v>0</v>
      </c>
      <c r="I298" s="760">
        <v>7.5387000000000004</v>
      </c>
      <c r="J298" s="760">
        <v>7.5968</v>
      </c>
      <c r="K298" s="760">
        <v>15.568199999999999</v>
      </c>
      <c r="L298" s="760">
        <v>17.9726</v>
      </c>
      <c r="M298" s="760">
        <v>1.9355</v>
      </c>
      <c r="N298" s="760">
        <v>0</v>
      </c>
      <c r="O298" s="760">
        <v>0</v>
      </c>
      <c r="P298" s="760">
        <v>0</v>
      </c>
      <c r="Q298" s="760">
        <v>0</v>
      </c>
      <c r="R298" s="760">
        <v>0</v>
      </c>
      <c r="S298" s="760">
        <v>0</v>
      </c>
      <c r="T298" s="760">
        <v>0</v>
      </c>
      <c r="U298" s="760">
        <v>0</v>
      </c>
      <c r="V298" s="760">
        <v>0</v>
      </c>
      <c r="W298" s="73"/>
      <c r="X298" s="73"/>
      <c r="Y298" s="73"/>
      <c r="Z298" s="73"/>
      <c r="AA298" s="73"/>
      <c r="AB298" s="73"/>
      <c r="AC298" s="73"/>
      <c r="AD298" s="73"/>
      <c r="AE298" s="73"/>
      <c r="AF298" s="73"/>
      <c r="AG298" s="73"/>
      <c r="AH298" s="73"/>
      <c r="AI298" s="73"/>
      <c r="AJ298" s="73"/>
      <c r="AK298" s="73"/>
      <c r="AL298" s="73"/>
      <c r="AM298" s="73"/>
      <c r="AN298" s="73"/>
      <c r="AO298" s="73"/>
      <c r="AP298" s="73"/>
      <c r="AQ298" s="73"/>
      <c r="AR298" s="73"/>
      <c r="AS298" s="73"/>
      <c r="AT298" s="73"/>
      <c r="AU298" s="73"/>
      <c r="AV298" s="73"/>
      <c r="AW298" s="73"/>
      <c r="AX298" s="73"/>
      <c r="AY298" s="73"/>
      <c r="AZ298" s="73"/>
      <c r="BA298" s="73"/>
      <c r="BB298" s="73"/>
      <c r="BC298" s="73"/>
      <c r="BD298" s="73"/>
      <c r="BE298" s="73"/>
      <c r="BF298" s="73"/>
      <c r="BG298" s="73"/>
      <c r="BH298" s="73"/>
      <c r="BI298" s="73"/>
      <c r="BJ298" s="73"/>
      <c r="BK298" s="73"/>
      <c r="BL298" s="73"/>
      <c r="BM298" s="73"/>
      <c r="BN298" s="73"/>
      <c r="BO298" s="73"/>
    </row>
    <row r="299" spans="1:67" s="213" customFormat="1">
      <c r="A299" s="22"/>
      <c r="B299" s="22"/>
      <c r="C299" s="22"/>
      <c r="D299" s="22"/>
      <c r="E299" s="418" t="s">
        <v>559</v>
      </c>
      <c r="F299" s="760">
        <v>0</v>
      </c>
      <c r="G299" s="760">
        <v>0</v>
      </c>
      <c r="H299" s="760">
        <v>0</v>
      </c>
      <c r="I299" s="760">
        <v>0</v>
      </c>
      <c r="J299" s="760">
        <v>0</v>
      </c>
      <c r="K299" s="760">
        <v>0</v>
      </c>
      <c r="L299" s="760">
        <v>0</v>
      </c>
      <c r="M299" s="760">
        <v>0</v>
      </c>
      <c r="N299" s="760">
        <v>0</v>
      </c>
      <c r="O299" s="760">
        <v>0</v>
      </c>
      <c r="P299" s="760">
        <v>0</v>
      </c>
      <c r="Q299" s="760">
        <v>0</v>
      </c>
      <c r="R299" s="760">
        <v>0</v>
      </c>
      <c r="S299" s="760">
        <v>0</v>
      </c>
      <c r="T299" s="760">
        <v>0</v>
      </c>
      <c r="U299" s="760">
        <v>0</v>
      </c>
      <c r="V299" s="760">
        <v>0</v>
      </c>
      <c r="W299" s="73"/>
      <c r="X299" s="73"/>
      <c r="Y299" s="73"/>
      <c r="Z299" s="73"/>
      <c r="AA299" s="73"/>
      <c r="AB299" s="73"/>
      <c r="AC299" s="73"/>
      <c r="AD299" s="73"/>
      <c r="AE299" s="73"/>
      <c r="AF299" s="73"/>
      <c r="AG299" s="73"/>
      <c r="AH299" s="73"/>
      <c r="AI299" s="73"/>
      <c r="AJ299" s="73"/>
      <c r="AK299" s="73"/>
      <c r="AL299" s="73"/>
      <c r="AM299" s="73"/>
      <c r="AN299" s="73"/>
      <c r="AO299" s="73"/>
      <c r="AP299" s="73"/>
      <c r="AQ299" s="73"/>
      <c r="AR299" s="73"/>
      <c r="AS299" s="73"/>
      <c r="AT299" s="73"/>
      <c r="AU299" s="73"/>
      <c r="AV299" s="73"/>
      <c r="AW299" s="73"/>
      <c r="AX299" s="73"/>
      <c r="AY299" s="73"/>
      <c r="AZ299" s="73"/>
      <c r="BA299" s="73"/>
      <c r="BB299" s="73"/>
      <c r="BC299" s="73"/>
      <c r="BD299" s="73"/>
      <c r="BE299" s="73"/>
      <c r="BF299" s="73"/>
      <c r="BG299" s="73"/>
      <c r="BH299" s="73"/>
      <c r="BI299" s="73"/>
      <c r="BJ299" s="73"/>
      <c r="BK299" s="73"/>
      <c r="BL299" s="73"/>
      <c r="BM299" s="73"/>
      <c r="BN299" s="73"/>
      <c r="BO299" s="73"/>
    </row>
    <row r="300" spans="1:67" s="213" customFormat="1">
      <c r="A300" s="22"/>
      <c r="B300" s="22"/>
      <c r="C300" s="22"/>
      <c r="D300" s="22"/>
      <c r="E300" s="418" t="s">
        <v>560</v>
      </c>
      <c r="F300" s="760">
        <v>0</v>
      </c>
      <c r="G300" s="760">
        <v>0</v>
      </c>
      <c r="H300" s="760">
        <v>0</v>
      </c>
      <c r="I300" s="760">
        <v>0</v>
      </c>
      <c r="J300" s="760">
        <v>0</v>
      </c>
      <c r="K300" s="760">
        <v>0</v>
      </c>
      <c r="L300" s="760">
        <v>0</v>
      </c>
      <c r="M300" s="760">
        <v>0</v>
      </c>
      <c r="N300" s="760">
        <v>0</v>
      </c>
      <c r="O300" s="760">
        <v>0</v>
      </c>
      <c r="P300" s="760">
        <v>0</v>
      </c>
      <c r="Q300" s="760">
        <v>0</v>
      </c>
      <c r="R300" s="760">
        <v>0</v>
      </c>
      <c r="S300" s="760">
        <v>0</v>
      </c>
      <c r="T300" s="760">
        <v>0</v>
      </c>
      <c r="U300" s="760">
        <v>0</v>
      </c>
      <c r="V300" s="760">
        <v>0</v>
      </c>
      <c r="W300" s="73"/>
      <c r="X300" s="73"/>
      <c r="Y300" s="73"/>
      <c r="Z300" s="73"/>
      <c r="AA300" s="73"/>
      <c r="AB300" s="73"/>
      <c r="AC300" s="73"/>
      <c r="AD300" s="73"/>
      <c r="AE300" s="73"/>
      <c r="AF300" s="73"/>
      <c r="AG300" s="73"/>
      <c r="AH300" s="73"/>
      <c r="AI300" s="73"/>
      <c r="AJ300" s="73"/>
      <c r="AK300" s="73"/>
      <c r="AL300" s="73"/>
      <c r="AM300" s="73"/>
      <c r="AN300" s="73"/>
      <c r="AO300" s="73"/>
      <c r="AP300" s="73"/>
      <c r="AQ300" s="73"/>
      <c r="AR300" s="73"/>
      <c r="AS300" s="73"/>
      <c r="AT300" s="73"/>
      <c r="AU300" s="73"/>
      <c r="AV300" s="73"/>
      <c r="AW300" s="73"/>
      <c r="AX300" s="73"/>
      <c r="AY300" s="73"/>
      <c r="AZ300" s="73"/>
      <c r="BA300" s="73"/>
      <c r="BB300" s="73"/>
      <c r="BC300" s="73"/>
      <c r="BD300" s="73"/>
      <c r="BE300" s="73"/>
      <c r="BF300" s="73"/>
      <c r="BG300" s="73"/>
      <c r="BH300" s="73"/>
      <c r="BI300" s="73"/>
      <c r="BJ300" s="73"/>
      <c r="BK300" s="73"/>
      <c r="BL300" s="73"/>
      <c r="BM300" s="73"/>
      <c r="BN300" s="73"/>
      <c r="BO300" s="73"/>
    </row>
    <row r="301" spans="1:67" s="213" customFormat="1">
      <c r="A301" s="22"/>
      <c r="B301" s="22"/>
      <c r="C301" s="22"/>
      <c r="D301" s="22"/>
      <c r="E301" s="418" t="s">
        <v>554</v>
      </c>
      <c r="F301" s="760">
        <v>0</v>
      </c>
      <c r="G301" s="760">
        <v>0</v>
      </c>
      <c r="H301" s="760">
        <v>0</v>
      </c>
      <c r="I301" s="760">
        <v>0</v>
      </c>
      <c r="J301" s="760">
        <v>0</v>
      </c>
      <c r="K301" s="760">
        <v>0</v>
      </c>
      <c r="L301" s="760">
        <v>0</v>
      </c>
      <c r="M301" s="760">
        <v>0</v>
      </c>
      <c r="N301" s="760">
        <v>0</v>
      </c>
      <c r="O301" s="760">
        <v>0</v>
      </c>
      <c r="P301" s="760">
        <v>0</v>
      </c>
      <c r="Q301" s="760">
        <v>0</v>
      </c>
      <c r="R301" s="760">
        <v>0</v>
      </c>
      <c r="S301" s="760">
        <v>0</v>
      </c>
      <c r="T301" s="760">
        <v>0</v>
      </c>
      <c r="U301" s="760">
        <v>0</v>
      </c>
      <c r="V301" s="760">
        <v>0</v>
      </c>
      <c r="W301" s="73"/>
      <c r="X301" s="73"/>
      <c r="Y301" s="73"/>
      <c r="Z301" s="73"/>
      <c r="AA301" s="73"/>
      <c r="AB301" s="73"/>
      <c r="AC301" s="73"/>
      <c r="AD301" s="73"/>
      <c r="AE301" s="73"/>
      <c r="AF301" s="73"/>
      <c r="AG301" s="73"/>
      <c r="AH301" s="73"/>
      <c r="AI301" s="73"/>
      <c r="AJ301" s="73"/>
      <c r="AK301" s="73"/>
      <c r="AL301" s="73"/>
      <c r="AM301" s="73"/>
      <c r="AN301" s="73"/>
      <c r="AO301" s="73"/>
      <c r="AP301" s="73"/>
      <c r="AQ301" s="73"/>
      <c r="AR301" s="73"/>
      <c r="AS301" s="73"/>
      <c r="AT301" s="73"/>
      <c r="AU301" s="73"/>
      <c r="AV301" s="73"/>
      <c r="AW301" s="73"/>
      <c r="AX301" s="73"/>
      <c r="AY301" s="73"/>
      <c r="AZ301" s="73"/>
      <c r="BA301" s="73"/>
      <c r="BB301" s="73"/>
      <c r="BC301" s="73"/>
      <c r="BD301" s="73"/>
      <c r="BE301" s="73"/>
      <c r="BF301" s="73"/>
      <c r="BG301" s="73"/>
      <c r="BH301" s="73"/>
      <c r="BI301" s="73"/>
      <c r="BJ301" s="73"/>
      <c r="BK301" s="73"/>
      <c r="BL301" s="73"/>
      <c r="BM301" s="73"/>
      <c r="BN301" s="73"/>
      <c r="BO301" s="73"/>
    </row>
    <row r="302" spans="1:67" s="213" customFormat="1">
      <c r="A302" s="22"/>
      <c r="B302" s="22"/>
      <c r="C302" s="22"/>
      <c r="D302" s="22"/>
      <c r="E302" s="418" t="s">
        <v>555</v>
      </c>
      <c r="F302" s="760">
        <v>0</v>
      </c>
      <c r="G302" s="760">
        <v>0</v>
      </c>
      <c r="H302" s="760">
        <v>0</v>
      </c>
      <c r="I302" s="760">
        <v>0</v>
      </c>
      <c r="J302" s="760">
        <v>0</v>
      </c>
      <c r="K302" s="760">
        <v>0</v>
      </c>
      <c r="L302" s="760">
        <v>0</v>
      </c>
      <c r="M302" s="760">
        <v>0</v>
      </c>
      <c r="N302" s="760">
        <v>0</v>
      </c>
      <c r="O302" s="760">
        <v>0</v>
      </c>
      <c r="P302" s="760">
        <v>0</v>
      </c>
      <c r="Q302" s="760">
        <v>0</v>
      </c>
      <c r="R302" s="760">
        <v>0</v>
      </c>
      <c r="S302" s="760">
        <v>0</v>
      </c>
      <c r="T302" s="760">
        <v>0</v>
      </c>
      <c r="U302" s="760">
        <v>0</v>
      </c>
      <c r="V302" s="760">
        <v>0</v>
      </c>
      <c r="W302" s="73"/>
      <c r="X302" s="73"/>
      <c r="Y302" s="73"/>
      <c r="Z302" s="73"/>
      <c r="AA302" s="73"/>
      <c r="AB302" s="73"/>
      <c r="AC302" s="73"/>
      <c r="AD302" s="73"/>
      <c r="AE302" s="73"/>
      <c r="AF302" s="73"/>
      <c r="AG302" s="73"/>
      <c r="AH302" s="73"/>
      <c r="AI302" s="73"/>
      <c r="AJ302" s="73"/>
      <c r="AK302" s="73"/>
      <c r="AL302" s="73"/>
      <c r="AM302" s="73"/>
      <c r="AN302" s="73"/>
      <c r="AO302" s="73"/>
      <c r="AP302" s="73"/>
      <c r="AQ302" s="73"/>
      <c r="AR302" s="73"/>
      <c r="AS302" s="73"/>
      <c r="AT302" s="73"/>
      <c r="AU302" s="73"/>
      <c r="AV302" s="73"/>
      <c r="AW302" s="73"/>
      <c r="AX302" s="73"/>
      <c r="AY302" s="73"/>
      <c r="AZ302" s="73"/>
      <c r="BA302" s="73"/>
      <c r="BB302" s="73"/>
      <c r="BC302" s="73"/>
      <c r="BD302" s="73"/>
      <c r="BE302" s="73"/>
      <c r="BF302" s="73"/>
      <c r="BG302" s="73"/>
      <c r="BH302" s="73"/>
      <c r="BI302" s="73"/>
      <c r="BJ302" s="73"/>
      <c r="BK302" s="73"/>
      <c r="BL302" s="73"/>
      <c r="BM302" s="73"/>
      <c r="BN302" s="73"/>
      <c r="BO302" s="73"/>
    </row>
    <row r="303" spans="1:67" s="213" customFormat="1">
      <c r="A303" s="22"/>
      <c r="B303" s="22"/>
      <c r="C303" s="22"/>
      <c r="D303" s="22"/>
      <c r="E303" s="418" t="s">
        <v>544</v>
      </c>
      <c r="F303" s="760">
        <v>0</v>
      </c>
      <c r="G303" s="760">
        <v>0</v>
      </c>
      <c r="H303" s="760">
        <v>0</v>
      </c>
      <c r="I303" s="760">
        <v>0</v>
      </c>
      <c r="J303" s="760">
        <v>0</v>
      </c>
      <c r="K303" s="760">
        <v>0</v>
      </c>
      <c r="L303" s="760">
        <v>0</v>
      </c>
      <c r="M303" s="760">
        <v>0</v>
      </c>
      <c r="N303" s="760">
        <v>0</v>
      </c>
      <c r="O303" s="760">
        <v>0</v>
      </c>
      <c r="P303" s="760">
        <v>0</v>
      </c>
      <c r="Q303" s="760">
        <v>0</v>
      </c>
      <c r="R303" s="760">
        <v>0</v>
      </c>
      <c r="S303" s="760">
        <v>0</v>
      </c>
      <c r="T303" s="760">
        <v>0</v>
      </c>
      <c r="U303" s="760">
        <v>0</v>
      </c>
      <c r="V303" s="760">
        <v>0</v>
      </c>
      <c r="W303" s="73"/>
      <c r="X303" s="73"/>
      <c r="Y303" s="73"/>
      <c r="Z303" s="73"/>
      <c r="AA303" s="73"/>
      <c r="AB303" s="73"/>
      <c r="AC303" s="73"/>
      <c r="AD303" s="73"/>
      <c r="AE303" s="73"/>
      <c r="AF303" s="73"/>
      <c r="AG303" s="73"/>
      <c r="AH303" s="73"/>
      <c r="AI303" s="73"/>
      <c r="AJ303" s="73"/>
      <c r="AK303" s="73"/>
      <c r="AL303" s="73"/>
      <c r="AM303" s="73"/>
      <c r="AN303" s="73"/>
      <c r="AO303" s="73"/>
      <c r="AP303" s="73"/>
      <c r="AQ303" s="73"/>
      <c r="AR303" s="73"/>
      <c r="AS303" s="73"/>
      <c r="AT303" s="73"/>
      <c r="AU303" s="73"/>
      <c r="AV303" s="73"/>
      <c r="AW303" s="73"/>
      <c r="AX303" s="73"/>
      <c r="AY303" s="73"/>
      <c r="AZ303" s="73"/>
      <c r="BA303" s="73"/>
      <c r="BB303" s="73"/>
      <c r="BC303" s="73"/>
      <c r="BD303" s="73"/>
      <c r="BE303" s="73"/>
      <c r="BF303" s="73"/>
      <c r="BG303" s="73"/>
      <c r="BH303" s="73"/>
      <c r="BI303" s="73"/>
      <c r="BJ303" s="73"/>
      <c r="BK303" s="73"/>
      <c r="BL303" s="73"/>
      <c r="BM303" s="73"/>
      <c r="BN303" s="73"/>
      <c r="BO303" s="73"/>
    </row>
    <row r="304" spans="1:67" s="213" customFormat="1">
      <c r="A304" s="22"/>
      <c r="B304" s="22"/>
      <c r="C304" s="22"/>
      <c r="D304" s="22"/>
      <c r="E304" s="418" t="s">
        <v>545</v>
      </c>
      <c r="F304" s="760">
        <v>0</v>
      </c>
      <c r="G304" s="760">
        <v>0</v>
      </c>
      <c r="H304" s="760">
        <v>0</v>
      </c>
      <c r="I304" s="760">
        <v>0</v>
      </c>
      <c r="J304" s="760">
        <v>0</v>
      </c>
      <c r="K304" s="760">
        <v>0</v>
      </c>
      <c r="L304" s="760">
        <v>0</v>
      </c>
      <c r="M304" s="760">
        <v>0</v>
      </c>
      <c r="N304" s="760">
        <v>0</v>
      </c>
      <c r="O304" s="760">
        <v>0</v>
      </c>
      <c r="P304" s="760">
        <v>0</v>
      </c>
      <c r="Q304" s="760">
        <v>0</v>
      </c>
      <c r="R304" s="760">
        <v>0</v>
      </c>
      <c r="S304" s="760">
        <v>0</v>
      </c>
      <c r="T304" s="760">
        <v>0</v>
      </c>
      <c r="U304" s="760">
        <v>0</v>
      </c>
      <c r="V304" s="760">
        <v>0</v>
      </c>
      <c r="W304" s="73"/>
      <c r="X304" s="73"/>
      <c r="Y304" s="73"/>
      <c r="Z304" s="73"/>
      <c r="AA304" s="73"/>
      <c r="AB304" s="73"/>
      <c r="AC304" s="73"/>
      <c r="AD304" s="73"/>
      <c r="AE304" s="73"/>
      <c r="AF304" s="73"/>
      <c r="AG304" s="73"/>
      <c r="AH304" s="73"/>
      <c r="AI304" s="73"/>
      <c r="AJ304" s="73"/>
      <c r="AK304" s="73"/>
      <c r="AL304" s="73"/>
      <c r="AM304" s="73"/>
      <c r="AN304" s="73"/>
      <c r="AO304" s="73"/>
      <c r="AP304" s="73"/>
      <c r="AQ304" s="73"/>
      <c r="AR304" s="73"/>
      <c r="AS304" s="73"/>
      <c r="AT304" s="73"/>
      <c r="AU304" s="73"/>
      <c r="AV304" s="73"/>
      <c r="AW304" s="73"/>
      <c r="AX304" s="73"/>
      <c r="AY304" s="73"/>
      <c r="AZ304" s="73"/>
      <c r="BA304" s="73"/>
      <c r="BB304" s="73"/>
      <c r="BC304" s="73"/>
      <c r="BD304" s="73"/>
      <c r="BE304" s="73"/>
      <c r="BF304" s="73"/>
      <c r="BG304" s="73"/>
      <c r="BH304" s="73"/>
      <c r="BI304" s="73"/>
      <c r="BJ304" s="73"/>
      <c r="BK304" s="73"/>
      <c r="BL304" s="73"/>
      <c r="BM304" s="73"/>
      <c r="BN304" s="73"/>
      <c r="BO304" s="73"/>
    </row>
    <row r="305" spans="1:67" s="213" customFormat="1">
      <c r="A305" s="22"/>
      <c r="B305" s="22"/>
      <c r="C305" s="22"/>
      <c r="D305" s="22"/>
      <c r="E305" s="418" t="s">
        <v>546</v>
      </c>
      <c r="F305" s="760">
        <v>0</v>
      </c>
      <c r="G305" s="760">
        <v>0</v>
      </c>
      <c r="H305" s="760">
        <v>0</v>
      </c>
      <c r="I305" s="760">
        <v>0</v>
      </c>
      <c r="J305" s="760">
        <v>0</v>
      </c>
      <c r="K305" s="760">
        <v>0</v>
      </c>
      <c r="L305" s="760">
        <v>0</v>
      </c>
      <c r="M305" s="760">
        <v>0</v>
      </c>
      <c r="N305" s="760">
        <v>0</v>
      </c>
      <c r="O305" s="760">
        <v>0</v>
      </c>
      <c r="P305" s="760">
        <v>0</v>
      </c>
      <c r="Q305" s="760">
        <v>0</v>
      </c>
      <c r="R305" s="760">
        <v>0</v>
      </c>
      <c r="S305" s="760">
        <v>0</v>
      </c>
      <c r="T305" s="760">
        <v>0</v>
      </c>
      <c r="U305" s="760">
        <v>0</v>
      </c>
      <c r="V305" s="760">
        <v>0</v>
      </c>
      <c r="W305" s="73"/>
      <c r="X305" s="73"/>
      <c r="Y305" s="73"/>
      <c r="Z305" s="73"/>
      <c r="AA305" s="73"/>
      <c r="AB305" s="73"/>
      <c r="AC305" s="73"/>
      <c r="AD305" s="73"/>
      <c r="AE305" s="73"/>
      <c r="AF305" s="73"/>
      <c r="AG305" s="73"/>
      <c r="AH305" s="73"/>
      <c r="AI305" s="73"/>
      <c r="AJ305" s="73"/>
      <c r="AK305" s="73"/>
      <c r="AL305" s="73"/>
      <c r="AM305" s="73"/>
      <c r="AN305" s="73"/>
      <c r="AO305" s="73"/>
      <c r="AP305" s="73"/>
      <c r="AQ305" s="73"/>
      <c r="AR305" s="73"/>
      <c r="AS305" s="73"/>
      <c r="AT305" s="73"/>
      <c r="AU305" s="73"/>
      <c r="AV305" s="73"/>
      <c r="AW305" s="73"/>
      <c r="AX305" s="73"/>
      <c r="AY305" s="73"/>
      <c r="AZ305" s="73"/>
      <c r="BA305" s="73"/>
      <c r="BB305" s="73"/>
      <c r="BC305" s="73"/>
      <c r="BD305" s="73"/>
      <c r="BE305" s="73"/>
      <c r="BF305" s="73"/>
      <c r="BG305" s="73"/>
      <c r="BH305" s="73"/>
      <c r="BI305" s="73"/>
      <c r="BJ305" s="73"/>
      <c r="BK305" s="73"/>
      <c r="BL305" s="73"/>
      <c r="BM305" s="73"/>
      <c r="BN305" s="73"/>
      <c r="BO305" s="73"/>
    </row>
    <row r="306" spans="1:67" s="213" customFormat="1">
      <c r="A306" s="22"/>
      <c r="B306" s="22"/>
      <c r="C306" s="22"/>
      <c r="D306" s="22"/>
      <c r="E306" s="418" t="s">
        <v>547</v>
      </c>
      <c r="F306" s="760">
        <v>0</v>
      </c>
      <c r="G306" s="760">
        <v>0</v>
      </c>
      <c r="H306" s="760">
        <v>0</v>
      </c>
      <c r="I306" s="760">
        <v>0</v>
      </c>
      <c r="J306" s="760">
        <v>0</v>
      </c>
      <c r="K306" s="760">
        <v>0</v>
      </c>
      <c r="L306" s="760">
        <v>0</v>
      </c>
      <c r="M306" s="760">
        <v>0</v>
      </c>
      <c r="N306" s="760">
        <v>0</v>
      </c>
      <c r="O306" s="760">
        <v>0</v>
      </c>
      <c r="P306" s="760">
        <v>0</v>
      </c>
      <c r="Q306" s="760">
        <v>0</v>
      </c>
      <c r="R306" s="760">
        <v>0</v>
      </c>
      <c r="S306" s="760">
        <v>0</v>
      </c>
      <c r="T306" s="760">
        <v>0</v>
      </c>
      <c r="U306" s="760">
        <v>0</v>
      </c>
      <c r="V306" s="760">
        <v>0</v>
      </c>
      <c r="W306" s="73"/>
      <c r="X306" s="73"/>
      <c r="Y306" s="73"/>
      <c r="Z306" s="73"/>
      <c r="AA306" s="73"/>
      <c r="AB306" s="73"/>
      <c r="AC306" s="73"/>
      <c r="AD306" s="73"/>
      <c r="AE306" s="73"/>
      <c r="AF306" s="73"/>
      <c r="AG306" s="73"/>
      <c r="AH306" s="73"/>
      <c r="AI306" s="73"/>
      <c r="AJ306" s="73"/>
      <c r="AK306" s="73"/>
      <c r="AL306" s="73"/>
      <c r="AM306" s="73"/>
      <c r="AN306" s="73"/>
      <c r="AO306" s="73"/>
      <c r="AP306" s="73"/>
      <c r="AQ306" s="73"/>
      <c r="AR306" s="73"/>
      <c r="AS306" s="73"/>
      <c r="AT306" s="73"/>
      <c r="AU306" s="73"/>
      <c r="AV306" s="73"/>
      <c r="AW306" s="73"/>
      <c r="AX306" s="73"/>
      <c r="AY306" s="73"/>
      <c r="AZ306" s="73"/>
      <c r="BA306" s="73"/>
      <c r="BB306" s="73"/>
      <c r="BC306" s="73"/>
      <c r="BD306" s="73"/>
      <c r="BE306" s="73"/>
      <c r="BF306" s="73"/>
      <c r="BG306" s="73"/>
      <c r="BH306" s="73"/>
      <c r="BI306" s="73"/>
      <c r="BJ306" s="73"/>
      <c r="BK306" s="73"/>
      <c r="BL306" s="73"/>
      <c r="BM306" s="73"/>
      <c r="BN306" s="73"/>
      <c r="BO306" s="73"/>
    </row>
    <row r="307" spans="1:67" s="213" customFormat="1">
      <c r="A307" s="22"/>
      <c r="B307" s="22"/>
      <c r="C307" s="22"/>
      <c r="D307" s="22"/>
      <c r="E307" s="418" t="s">
        <v>548</v>
      </c>
      <c r="F307" s="760">
        <v>0</v>
      </c>
      <c r="G307" s="760">
        <v>0</v>
      </c>
      <c r="H307" s="760">
        <v>0</v>
      </c>
      <c r="I307" s="760">
        <v>0</v>
      </c>
      <c r="J307" s="760">
        <v>0</v>
      </c>
      <c r="K307" s="760">
        <v>0</v>
      </c>
      <c r="L307" s="760">
        <v>0</v>
      </c>
      <c r="M307" s="760">
        <v>0</v>
      </c>
      <c r="N307" s="760">
        <v>0</v>
      </c>
      <c r="O307" s="760">
        <v>0</v>
      </c>
      <c r="P307" s="760">
        <v>0</v>
      </c>
      <c r="Q307" s="760">
        <v>0</v>
      </c>
      <c r="R307" s="760">
        <v>0</v>
      </c>
      <c r="S307" s="760">
        <v>0</v>
      </c>
      <c r="T307" s="760">
        <v>0</v>
      </c>
      <c r="U307" s="760">
        <v>0</v>
      </c>
      <c r="V307" s="760">
        <v>0</v>
      </c>
      <c r="W307" s="73"/>
      <c r="X307" s="73"/>
      <c r="Y307" s="73"/>
      <c r="Z307" s="73"/>
      <c r="AA307" s="73"/>
      <c r="AB307" s="73"/>
      <c r="AC307" s="73"/>
      <c r="AD307" s="73"/>
      <c r="AE307" s="73"/>
      <c r="AF307" s="73"/>
      <c r="AG307" s="73"/>
      <c r="AH307" s="73"/>
      <c r="AI307" s="73"/>
      <c r="AJ307" s="73"/>
      <c r="AK307" s="73"/>
      <c r="AL307" s="73"/>
      <c r="AM307" s="73"/>
      <c r="AN307" s="73"/>
      <c r="AO307" s="73"/>
      <c r="AP307" s="73"/>
      <c r="AQ307" s="73"/>
      <c r="AR307" s="73"/>
      <c r="AS307" s="73"/>
      <c r="AT307" s="73"/>
      <c r="AU307" s="73"/>
      <c r="AV307" s="73"/>
      <c r="AW307" s="73"/>
      <c r="AX307" s="73"/>
      <c r="AY307" s="73"/>
      <c r="AZ307" s="73"/>
      <c r="BA307" s="73"/>
      <c r="BB307" s="73"/>
      <c r="BC307" s="73"/>
      <c r="BD307" s="73"/>
      <c r="BE307" s="73"/>
      <c r="BF307" s="73"/>
      <c r="BG307" s="73"/>
      <c r="BH307" s="73"/>
      <c r="BI307" s="73"/>
      <c r="BJ307" s="73"/>
      <c r="BK307" s="73"/>
      <c r="BL307" s="73"/>
      <c r="BM307" s="73"/>
      <c r="BN307" s="73"/>
      <c r="BO307" s="73"/>
    </row>
    <row r="308" spans="1:67" s="213" customFormat="1">
      <c r="A308" s="22"/>
      <c r="B308" s="22"/>
      <c r="C308" s="22"/>
      <c r="D308" s="22"/>
      <c r="E308" s="418" t="s">
        <v>566</v>
      </c>
      <c r="F308" s="760">
        <v>134.84549999999999</v>
      </c>
      <c r="G308" s="760">
        <v>0</v>
      </c>
      <c r="H308" s="760">
        <v>0</v>
      </c>
      <c r="I308" s="760">
        <v>4.7183999999999999</v>
      </c>
      <c r="J308" s="760">
        <v>5.1273</v>
      </c>
      <c r="K308" s="760">
        <v>5.8840000000000003</v>
      </c>
      <c r="L308" s="760">
        <v>16.795100000000001</v>
      </c>
      <c r="M308" s="760">
        <v>0.59770000000000001</v>
      </c>
      <c r="N308" s="760">
        <v>0</v>
      </c>
      <c r="O308" s="760">
        <v>0</v>
      </c>
      <c r="P308" s="760">
        <v>0</v>
      </c>
      <c r="Q308" s="760">
        <v>0</v>
      </c>
      <c r="R308" s="760">
        <v>0</v>
      </c>
      <c r="S308" s="760">
        <v>0</v>
      </c>
      <c r="T308" s="760">
        <v>0</v>
      </c>
      <c r="U308" s="760">
        <v>0</v>
      </c>
      <c r="V308" s="760">
        <v>0</v>
      </c>
      <c r="W308" s="73"/>
      <c r="X308" s="73"/>
      <c r="Y308" s="73"/>
      <c r="Z308" s="73"/>
      <c r="AA308" s="73"/>
      <c r="AB308" s="73"/>
      <c r="AC308" s="73"/>
      <c r="AD308" s="73"/>
      <c r="AE308" s="73"/>
      <c r="AF308" s="73"/>
      <c r="AG308" s="73"/>
      <c r="AH308" s="73"/>
      <c r="AI308" s="73"/>
      <c r="AJ308" s="73"/>
      <c r="AK308" s="73"/>
      <c r="AL308" s="73"/>
      <c r="AM308" s="73"/>
      <c r="AN308" s="73"/>
      <c r="AO308" s="73"/>
      <c r="AP308" s="73"/>
      <c r="AQ308" s="73"/>
      <c r="AR308" s="73"/>
      <c r="AS308" s="73"/>
      <c r="AT308" s="73"/>
      <c r="AU308" s="73"/>
      <c r="AV308" s="73"/>
      <c r="AW308" s="73"/>
      <c r="AX308" s="73"/>
      <c r="AY308" s="73"/>
      <c r="AZ308" s="73"/>
      <c r="BA308" s="73"/>
      <c r="BB308" s="73"/>
      <c r="BC308" s="73"/>
      <c r="BD308" s="73"/>
      <c r="BE308" s="73"/>
      <c r="BF308" s="73"/>
      <c r="BG308" s="73"/>
      <c r="BH308" s="73"/>
      <c r="BI308" s="73"/>
      <c r="BJ308" s="73"/>
      <c r="BK308" s="73"/>
      <c r="BL308" s="73"/>
      <c r="BM308" s="73"/>
      <c r="BN308" s="73"/>
      <c r="BO308" s="73"/>
    </row>
    <row r="309" spans="1:67" s="213" customFormat="1">
      <c r="A309" s="22"/>
      <c r="B309" s="22"/>
      <c r="C309" s="22"/>
      <c r="D309" s="22"/>
      <c r="E309" s="418" t="s">
        <v>567</v>
      </c>
      <c r="F309" s="760">
        <v>0</v>
      </c>
      <c r="G309" s="760">
        <v>0</v>
      </c>
      <c r="H309" s="760">
        <v>0</v>
      </c>
      <c r="I309" s="760">
        <v>0</v>
      </c>
      <c r="J309" s="760">
        <v>0</v>
      </c>
      <c r="K309" s="760">
        <v>0</v>
      </c>
      <c r="L309" s="760">
        <v>0</v>
      </c>
      <c r="M309" s="760">
        <v>0</v>
      </c>
      <c r="N309" s="760">
        <v>0</v>
      </c>
      <c r="O309" s="760">
        <v>0</v>
      </c>
      <c r="P309" s="760">
        <v>0</v>
      </c>
      <c r="Q309" s="760">
        <v>0</v>
      </c>
      <c r="R309" s="760">
        <v>0</v>
      </c>
      <c r="S309" s="760">
        <v>0</v>
      </c>
      <c r="T309" s="760">
        <v>0</v>
      </c>
      <c r="U309" s="760">
        <v>0</v>
      </c>
      <c r="V309" s="760">
        <v>0</v>
      </c>
      <c r="W309" s="73"/>
      <c r="X309" s="73"/>
      <c r="Y309" s="73"/>
      <c r="Z309" s="73"/>
      <c r="AA309" s="73"/>
      <c r="AB309" s="73"/>
      <c r="AC309" s="73"/>
      <c r="AD309" s="73"/>
      <c r="AE309" s="73"/>
      <c r="AF309" s="73"/>
      <c r="AG309" s="73"/>
      <c r="AH309" s="73"/>
      <c r="AI309" s="73"/>
      <c r="AJ309" s="73"/>
      <c r="AK309" s="73"/>
      <c r="AL309" s="73"/>
      <c r="AM309" s="73"/>
      <c r="AN309" s="73"/>
      <c r="AO309" s="73"/>
      <c r="AP309" s="73"/>
      <c r="AQ309" s="73"/>
      <c r="AR309" s="73"/>
      <c r="AS309" s="73"/>
      <c r="AT309" s="73"/>
      <c r="AU309" s="73"/>
      <c r="AV309" s="73"/>
      <c r="AW309" s="73"/>
      <c r="AX309" s="73"/>
      <c r="AY309" s="73"/>
      <c r="AZ309" s="73"/>
      <c r="BA309" s="73"/>
      <c r="BB309" s="73"/>
      <c r="BC309" s="73"/>
      <c r="BD309" s="73"/>
      <c r="BE309" s="73"/>
      <c r="BF309" s="73"/>
      <c r="BG309" s="73"/>
      <c r="BH309" s="73"/>
      <c r="BI309" s="73"/>
      <c r="BJ309" s="73"/>
      <c r="BK309" s="73"/>
      <c r="BL309" s="73"/>
      <c r="BM309" s="73"/>
      <c r="BN309" s="73"/>
      <c r="BO309" s="73"/>
    </row>
    <row r="310" spans="1:67" s="213" customFormat="1">
      <c r="A310" s="22"/>
      <c r="B310" s="22"/>
      <c r="C310" s="22"/>
      <c r="D310" s="22"/>
      <c r="E310" s="418" t="s">
        <v>568</v>
      </c>
      <c r="F310" s="760">
        <v>0</v>
      </c>
      <c r="G310" s="760">
        <v>0</v>
      </c>
      <c r="H310" s="760">
        <v>0</v>
      </c>
      <c r="I310" s="760">
        <v>0</v>
      </c>
      <c r="J310" s="760">
        <v>0</v>
      </c>
      <c r="K310" s="760">
        <v>0</v>
      </c>
      <c r="L310" s="760">
        <v>0</v>
      </c>
      <c r="M310" s="760">
        <v>0</v>
      </c>
      <c r="N310" s="760">
        <v>0</v>
      </c>
      <c r="O310" s="760">
        <v>0</v>
      </c>
      <c r="P310" s="760">
        <v>0</v>
      </c>
      <c r="Q310" s="760">
        <v>0</v>
      </c>
      <c r="R310" s="760">
        <v>0</v>
      </c>
      <c r="S310" s="760">
        <v>0</v>
      </c>
      <c r="T310" s="760">
        <v>0</v>
      </c>
      <c r="U310" s="760">
        <v>0</v>
      </c>
      <c r="V310" s="760">
        <v>0</v>
      </c>
      <c r="W310" s="73"/>
      <c r="X310" s="73"/>
      <c r="Y310" s="73"/>
      <c r="Z310" s="73"/>
      <c r="AA310" s="73"/>
      <c r="AB310" s="73"/>
      <c r="AC310" s="73"/>
      <c r="AD310" s="73"/>
      <c r="AE310" s="73"/>
      <c r="AF310" s="73"/>
      <c r="AG310" s="73"/>
      <c r="AH310" s="73"/>
      <c r="AI310" s="73"/>
      <c r="AJ310" s="73"/>
      <c r="AK310" s="73"/>
      <c r="AL310" s="73"/>
      <c r="AM310" s="73"/>
      <c r="AN310" s="73"/>
      <c r="AO310" s="73"/>
      <c r="AP310" s="73"/>
      <c r="AQ310" s="73"/>
      <c r="AR310" s="73"/>
      <c r="AS310" s="73"/>
      <c r="AT310" s="73"/>
      <c r="AU310" s="73"/>
      <c r="AV310" s="73"/>
      <c r="AW310" s="73"/>
      <c r="AX310" s="73"/>
      <c r="AY310" s="73"/>
      <c r="AZ310" s="73"/>
      <c r="BA310" s="73"/>
      <c r="BB310" s="73"/>
      <c r="BC310" s="73"/>
      <c r="BD310" s="73"/>
      <c r="BE310" s="73"/>
      <c r="BF310" s="73"/>
      <c r="BG310" s="73"/>
      <c r="BH310" s="73"/>
      <c r="BI310" s="73"/>
      <c r="BJ310" s="73"/>
      <c r="BK310" s="73"/>
      <c r="BL310" s="73"/>
      <c r="BM310" s="73"/>
      <c r="BN310" s="73"/>
      <c r="BO310" s="73"/>
    </row>
    <row r="311" spans="1:67" s="213" customFormat="1">
      <c r="A311" s="22"/>
      <c r="B311" s="22"/>
      <c r="C311" s="22"/>
      <c r="D311" s="22"/>
      <c r="E311" s="418" t="s">
        <v>569</v>
      </c>
      <c r="F311" s="760">
        <v>0</v>
      </c>
      <c r="G311" s="760">
        <v>0</v>
      </c>
      <c r="H311" s="760">
        <v>0</v>
      </c>
      <c r="I311" s="760">
        <v>0</v>
      </c>
      <c r="J311" s="760">
        <v>0</v>
      </c>
      <c r="K311" s="760">
        <v>0</v>
      </c>
      <c r="L311" s="760">
        <v>0</v>
      </c>
      <c r="M311" s="760">
        <v>0</v>
      </c>
      <c r="N311" s="760">
        <v>0</v>
      </c>
      <c r="O311" s="760">
        <v>0</v>
      </c>
      <c r="P311" s="760">
        <v>0</v>
      </c>
      <c r="Q311" s="760">
        <v>0</v>
      </c>
      <c r="R311" s="760">
        <v>0</v>
      </c>
      <c r="S311" s="760">
        <v>0</v>
      </c>
      <c r="T311" s="760">
        <v>0</v>
      </c>
      <c r="U311" s="760">
        <v>0</v>
      </c>
      <c r="V311" s="760">
        <v>0</v>
      </c>
      <c r="W311" s="73"/>
      <c r="X311" s="73"/>
      <c r="Y311" s="73"/>
      <c r="Z311" s="73"/>
      <c r="AA311" s="73"/>
      <c r="AB311" s="73"/>
      <c r="AC311" s="73"/>
      <c r="AD311" s="73"/>
      <c r="AE311" s="73"/>
      <c r="AF311" s="73"/>
      <c r="AG311" s="73"/>
      <c r="AH311" s="73"/>
      <c r="AI311" s="73"/>
      <c r="AJ311" s="73"/>
      <c r="AK311" s="73"/>
      <c r="AL311" s="73"/>
      <c r="AM311" s="73"/>
      <c r="AN311" s="73"/>
      <c r="AO311" s="73"/>
      <c r="AP311" s="73"/>
      <c r="AQ311" s="73"/>
      <c r="AR311" s="73"/>
      <c r="AS311" s="73"/>
      <c r="AT311" s="73"/>
      <c r="AU311" s="73"/>
      <c r="AV311" s="73"/>
      <c r="AW311" s="73"/>
      <c r="AX311" s="73"/>
      <c r="AY311" s="73"/>
      <c r="AZ311" s="73"/>
      <c r="BA311" s="73"/>
      <c r="BB311" s="73"/>
      <c r="BC311" s="73"/>
      <c r="BD311" s="73"/>
      <c r="BE311" s="73"/>
      <c r="BF311" s="73"/>
      <c r="BG311" s="73"/>
      <c r="BH311" s="73"/>
      <c r="BI311" s="73"/>
      <c r="BJ311" s="73"/>
      <c r="BK311" s="73"/>
      <c r="BL311" s="73"/>
      <c r="BM311" s="73"/>
      <c r="BN311" s="73"/>
      <c r="BO311" s="73"/>
    </row>
    <row r="312" spans="1:67" s="213" customFormat="1">
      <c r="A312" s="22"/>
      <c r="B312" s="22"/>
      <c r="C312" s="22"/>
      <c r="D312" s="22"/>
      <c r="E312" s="418" t="s">
        <v>570</v>
      </c>
      <c r="F312" s="760">
        <v>0</v>
      </c>
      <c r="G312" s="760">
        <v>0</v>
      </c>
      <c r="H312" s="760">
        <v>0</v>
      </c>
      <c r="I312" s="760">
        <v>0</v>
      </c>
      <c r="J312" s="760">
        <v>0</v>
      </c>
      <c r="K312" s="760">
        <v>0</v>
      </c>
      <c r="L312" s="760">
        <v>0</v>
      </c>
      <c r="M312" s="760">
        <v>0</v>
      </c>
      <c r="N312" s="760">
        <v>0</v>
      </c>
      <c r="O312" s="760">
        <v>0</v>
      </c>
      <c r="P312" s="760">
        <v>0</v>
      </c>
      <c r="Q312" s="760">
        <v>0</v>
      </c>
      <c r="R312" s="760">
        <v>0</v>
      </c>
      <c r="S312" s="760">
        <v>0</v>
      </c>
      <c r="T312" s="760">
        <v>0</v>
      </c>
      <c r="U312" s="760">
        <v>0</v>
      </c>
      <c r="V312" s="760">
        <v>0</v>
      </c>
      <c r="W312" s="73"/>
      <c r="X312" s="73"/>
      <c r="Y312" s="73"/>
      <c r="Z312" s="73"/>
      <c r="AA312" s="73"/>
      <c r="AB312" s="73"/>
      <c r="AC312" s="73"/>
      <c r="AD312" s="73"/>
      <c r="AE312" s="73"/>
      <c r="AF312" s="73"/>
      <c r="AG312" s="73"/>
      <c r="AH312" s="73"/>
      <c r="AI312" s="73"/>
      <c r="AJ312" s="73"/>
      <c r="AK312" s="73"/>
      <c r="AL312" s="73"/>
      <c r="AM312" s="73"/>
      <c r="AN312" s="73"/>
      <c r="AO312" s="73"/>
      <c r="AP312" s="73"/>
      <c r="AQ312" s="73"/>
      <c r="AR312" s="73"/>
      <c r="AS312" s="73"/>
      <c r="AT312" s="73"/>
      <c r="AU312" s="73"/>
      <c r="AV312" s="73"/>
      <c r="AW312" s="73"/>
      <c r="AX312" s="73"/>
      <c r="AY312" s="73"/>
      <c r="AZ312" s="73"/>
      <c r="BA312" s="73"/>
      <c r="BB312" s="73"/>
      <c r="BC312" s="73"/>
      <c r="BD312" s="73"/>
      <c r="BE312" s="73"/>
      <c r="BF312" s="73"/>
      <c r="BG312" s="73"/>
      <c r="BH312" s="73"/>
      <c r="BI312" s="73"/>
      <c r="BJ312" s="73"/>
      <c r="BK312" s="73"/>
      <c r="BL312" s="73"/>
      <c r="BM312" s="73"/>
      <c r="BN312" s="73"/>
      <c r="BO312" s="73"/>
    </row>
    <row r="313" spans="1:67" s="213" customFormat="1">
      <c r="A313" s="22"/>
      <c r="B313" s="22"/>
      <c r="C313" s="22"/>
      <c r="D313" s="22"/>
      <c r="E313" s="418" t="s">
        <v>571</v>
      </c>
      <c r="F313" s="760">
        <v>0</v>
      </c>
      <c r="G313" s="760">
        <v>0</v>
      </c>
      <c r="H313" s="760">
        <v>0</v>
      </c>
      <c r="I313" s="760">
        <v>0</v>
      </c>
      <c r="J313" s="760">
        <v>0</v>
      </c>
      <c r="K313" s="760">
        <v>0</v>
      </c>
      <c r="L313" s="760">
        <v>0</v>
      </c>
      <c r="M313" s="760">
        <v>0</v>
      </c>
      <c r="N313" s="760">
        <v>0</v>
      </c>
      <c r="O313" s="760">
        <v>0</v>
      </c>
      <c r="P313" s="760">
        <v>0</v>
      </c>
      <c r="Q313" s="760">
        <v>0</v>
      </c>
      <c r="R313" s="760">
        <v>0</v>
      </c>
      <c r="S313" s="760">
        <v>0</v>
      </c>
      <c r="T313" s="760">
        <v>0</v>
      </c>
      <c r="U313" s="760">
        <v>0</v>
      </c>
      <c r="V313" s="760">
        <v>0</v>
      </c>
      <c r="W313" s="73"/>
      <c r="X313" s="73"/>
      <c r="Y313" s="73"/>
      <c r="Z313" s="73"/>
      <c r="AA313" s="73"/>
      <c r="AB313" s="73"/>
      <c r="AC313" s="73"/>
      <c r="AD313" s="73"/>
      <c r="AE313" s="73"/>
      <c r="AF313" s="73"/>
      <c r="AG313" s="73"/>
      <c r="AH313" s="73"/>
      <c r="AI313" s="73"/>
      <c r="AJ313" s="73"/>
      <c r="AK313" s="73"/>
      <c r="AL313" s="73"/>
      <c r="AM313" s="73"/>
      <c r="AN313" s="73"/>
      <c r="AO313" s="73"/>
      <c r="AP313" s="73"/>
      <c r="AQ313" s="73"/>
      <c r="AR313" s="73"/>
      <c r="AS313" s="73"/>
      <c r="AT313" s="73"/>
      <c r="AU313" s="73"/>
      <c r="AV313" s="73"/>
      <c r="AW313" s="73"/>
      <c r="AX313" s="73"/>
      <c r="AY313" s="73"/>
      <c r="AZ313" s="73"/>
      <c r="BA313" s="73"/>
      <c r="BB313" s="73"/>
      <c r="BC313" s="73"/>
      <c r="BD313" s="73"/>
      <c r="BE313" s="73"/>
      <c r="BF313" s="73"/>
      <c r="BG313" s="73"/>
      <c r="BH313" s="73"/>
      <c r="BI313" s="73"/>
      <c r="BJ313" s="73"/>
      <c r="BK313" s="73"/>
      <c r="BL313" s="73"/>
      <c r="BM313" s="73"/>
      <c r="BN313" s="73"/>
      <c r="BO313" s="73"/>
    </row>
    <row r="314" spans="1:67" s="213" customFormat="1">
      <c r="A314" s="22"/>
      <c r="B314" s="22"/>
      <c r="C314" s="22"/>
      <c r="D314" s="22"/>
      <c r="E314" s="418" t="s">
        <v>572</v>
      </c>
      <c r="F314" s="760">
        <v>0</v>
      </c>
      <c r="G314" s="760">
        <v>0</v>
      </c>
      <c r="H314" s="760">
        <v>0</v>
      </c>
      <c r="I314" s="760">
        <v>0</v>
      </c>
      <c r="J314" s="760">
        <v>0</v>
      </c>
      <c r="K314" s="760">
        <v>0</v>
      </c>
      <c r="L314" s="760">
        <v>0</v>
      </c>
      <c r="M314" s="760">
        <v>0</v>
      </c>
      <c r="N314" s="760">
        <v>0</v>
      </c>
      <c r="O314" s="760">
        <v>0</v>
      </c>
      <c r="P314" s="760">
        <v>0</v>
      </c>
      <c r="Q314" s="760">
        <v>0</v>
      </c>
      <c r="R314" s="760">
        <v>0</v>
      </c>
      <c r="S314" s="760">
        <v>0</v>
      </c>
      <c r="T314" s="760">
        <v>0</v>
      </c>
      <c r="U314" s="760">
        <v>0</v>
      </c>
      <c r="V314" s="760">
        <v>0</v>
      </c>
      <c r="W314" s="73"/>
      <c r="X314" s="73"/>
      <c r="Y314" s="73"/>
      <c r="Z314" s="73"/>
      <c r="AA314" s="73"/>
      <c r="AB314" s="73"/>
      <c r="AC314" s="73"/>
      <c r="AD314" s="73"/>
      <c r="AE314" s="73"/>
      <c r="AF314" s="73"/>
      <c r="AG314" s="73"/>
      <c r="AH314" s="73"/>
      <c r="AI314" s="73"/>
      <c r="AJ314" s="73"/>
      <c r="AK314" s="73"/>
      <c r="AL314" s="73"/>
      <c r="AM314" s="73"/>
      <c r="AN314" s="73"/>
      <c r="AO314" s="73"/>
      <c r="AP314" s="73"/>
      <c r="AQ314" s="73"/>
      <c r="AR314" s="73"/>
      <c r="AS314" s="73"/>
      <c r="AT314" s="73"/>
      <c r="AU314" s="73"/>
      <c r="AV314" s="73"/>
      <c r="AW314" s="73"/>
      <c r="AX314" s="73"/>
      <c r="AY314" s="73"/>
      <c r="AZ314" s="73"/>
      <c r="BA314" s="73"/>
      <c r="BB314" s="73"/>
      <c r="BC314" s="73"/>
      <c r="BD314" s="73"/>
      <c r="BE314" s="73"/>
      <c r="BF314" s="73"/>
      <c r="BG314" s="73"/>
      <c r="BH314" s="73"/>
      <c r="BI314" s="73"/>
      <c r="BJ314" s="73"/>
      <c r="BK314" s="73"/>
      <c r="BL314" s="73"/>
      <c r="BM314" s="73"/>
      <c r="BN314" s="73"/>
      <c r="BO314" s="73"/>
    </row>
    <row r="315" spans="1:67" s="213" customFormat="1">
      <c r="A315" s="22"/>
      <c r="B315" s="22"/>
      <c r="C315" s="22"/>
      <c r="D315" s="22"/>
      <c r="E315" s="418" t="s">
        <v>573</v>
      </c>
      <c r="F315" s="760">
        <v>0</v>
      </c>
      <c r="G315" s="760">
        <v>0</v>
      </c>
      <c r="H315" s="760">
        <v>0</v>
      </c>
      <c r="I315" s="760">
        <v>0</v>
      </c>
      <c r="J315" s="760">
        <v>0</v>
      </c>
      <c r="K315" s="760">
        <v>0</v>
      </c>
      <c r="L315" s="760">
        <v>0</v>
      </c>
      <c r="M315" s="760">
        <v>0</v>
      </c>
      <c r="N315" s="760">
        <v>0</v>
      </c>
      <c r="O315" s="760">
        <v>0</v>
      </c>
      <c r="P315" s="760">
        <v>0</v>
      </c>
      <c r="Q315" s="760">
        <v>0</v>
      </c>
      <c r="R315" s="760">
        <v>0</v>
      </c>
      <c r="S315" s="760">
        <v>0</v>
      </c>
      <c r="T315" s="760">
        <v>0</v>
      </c>
      <c r="U315" s="760">
        <v>0</v>
      </c>
      <c r="V315" s="760">
        <v>0</v>
      </c>
      <c r="W315" s="73"/>
      <c r="X315" s="73"/>
      <c r="Y315" s="73"/>
      <c r="Z315" s="73"/>
      <c r="AA315" s="73"/>
      <c r="AB315" s="73"/>
      <c r="AC315" s="73"/>
      <c r="AD315" s="73"/>
      <c r="AE315" s="73"/>
      <c r="AF315" s="73"/>
      <c r="AG315" s="73"/>
      <c r="AH315" s="73"/>
      <c r="AI315" s="73"/>
      <c r="AJ315" s="73"/>
      <c r="AK315" s="73"/>
      <c r="AL315" s="73"/>
      <c r="AM315" s="73"/>
      <c r="AN315" s="73"/>
      <c r="AO315" s="73"/>
      <c r="AP315" s="73"/>
      <c r="AQ315" s="73"/>
      <c r="AR315" s="73"/>
      <c r="AS315" s="73"/>
      <c r="AT315" s="73"/>
      <c r="AU315" s="73"/>
      <c r="AV315" s="73"/>
      <c r="AW315" s="73"/>
      <c r="AX315" s="73"/>
      <c r="AY315" s="73"/>
      <c r="AZ315" s="73"/>
      <c r="BA315" s="73"/>
      <c r="BB315" s="73"/>
      <c r="BC315" s="73"/>
      <c r="BD315" s="73"/>
      <c r="BE315" s="73"/>
      <c r="BF315" s="73"/>
      <c r="BG315" s="73"/>
      <c r="BH315" s="73"/>
      <c r="BI315" s="73"/>
      <c r="BJ315" s="73"/>
      <c r="BK315" s="73"/>
      <c r="BL315" s="73"/>
      <c r="BM315" s="73"/>
      <c r="BN315" s="73"/>
      <c r="BO315" s="73"/>
    </row>
    <row r="316" spans="1:67" s="213" customFormat="1">
      <c r="A316" s="22"/>
      <c r="B316" s="22"/>
      <c r="C316" s="22"/>
      <c r="D316" s="22"/>
      <c r="E316" s="418" t="s">
        <v>574</v>
      </c>
      <c r="F316" s="760">
        <v>0</v>
      </c>
      <c r="G316" s="760">
        <v>0</v>
      </c>
      <c r="H316" s="760">
        <v>0</v>
      </c>
      <c r="I316" s="760">
        <v>0</v>
      </c>
      <c r="J316" s="760">
        <v>0</v>
      </c>
      <c r="K316" s="760">
        <v>0</v>
      </c>
      <c r="L316" s="760">
        <v>0</v>
      </c>
      <c r="M316" s="760">
        <v>0</v>
      </c>
      <c r="N316" s="760">
        <v>0</v>
      </c>
      <c r="O316" s="760">
        <v>0</v>
      </c>
      <c r="P316" s="760">
        <v>0</v>
      </c>
      <c r="Q316" s="760">
        <v>0</v>
      </c>
      <c r="R316" s="760">
        <v>0</v>
      </c>
      <c r="S316" s="760">
        <v>0</v>
      </c>
      <c r="T316" s="760">
        <v>0</v>
      </c>
      <c r="U316" s="760">
        <v>0</v>
      </c>
      <c r="V316" s="760">
        <v>0</v>
      </c>
      <c r="W316" s="73"/>
      <c r="X316" s="73"/>
      <c r="Y316" s="73"/>
      <c r="Z316" s="73"/>
      <c r="AA316" s="73"/>
      <c r="AB316" s="73"/>
      <c r="AC316" s="73"/>
      <c r="AD316" s="73"/>
      <c r="AE316" s="73"/>
      <c r="AF316" s="73"/>
      <c r="AG316" s="73"/>
      <c r="AH316" s="73"/>
      <c r="AI316" s="73"/>
      <c r="AJ316" s="73"/>
      <c r="AK316" s="73"/>
      <c r="AL316" s="73"/>
      <c r="AM316" s="73"/>
      <c r="AN316" s="73"/>
      <c r="AO316" s="73"/>
      <c r="AP316" s="73"/>
      <c r="AQ316" s="73"/>
      <c r="AR316" s="73"/>
      <c r="AS316" s="73"/>
      <c r="AT316" s="73"/>
      <c r="AU316" s="73"/>
      <c r="AV316" s="73"/>
      <c r="AW316" s="73"/>
      <c r="AX316" s="73"/>
      <c r="AY316" s="73"/>
      <c r="AZ316" s="73"/>
      <c r="BA316" s="73"/>
      <c r="BB316" s="73"/>
      <c r="BC316" s="73"/>
      <c r="BD316" s="73"/>
      <c r="BE316" s="73"/>
      <c r="BF316" s="73"/>
      <c r="BG316" s="73"/>
      <c r="BH316" s="73"/>
      <c r="BI316" s="73"/>
      <c r="BJ316" s="73"/>
      <c r="BK316" s="73"/>
      <c r="BL316" s="73"/>
      <c r="BM316" s="73"/>
      <c r="BN316" s="73"/>
      <c r="BO316" s="73"/>
    </row>
    <row r="317" spans="1:67" s="213" customFormat="1">
      <c r="A317" s="22"/>
      <c r="B317" s="22"/>
      <c r="C317" s="22"/>
      <c r="D317" s="22"/>
      <c r="E317" s="418" t="s">
        <v>575</v>
      </c>
      <c r="F317" s="760">
        <v>0</v>
      </c>
      <c r="G317" s="760">
        <v>0</v>
      </c>
      <c r="H317" s="760">
        <v>0</v>
      </c>
      <c r="I317" s="760">
        <v>0</v>
      </c>
      <c r="J317" s="760">
        <v>0</v>
      </c>
      <c r="K317" s="760">
        <v>0</v>
      </c>
      <c r="L317" s="760">
        <v>0</v>
      </c>
      <c r="M317" s="760">
        <v>0</v>
      </c>
      <c r="N317" s="760">
        <v>0</v>
      </c>
      <c r="O317" s="760">
        <v>0</v>
      </c>
      <c r="P317" s="760">
        <v>0</v>
      </c>
      <c r="Q317" s="760">
        <v>0</v>
      </c>
      <c r="R317" s="760">
        <v>0</v>
      </c>
      <c r="S317" s="760">
        <v>0</v>
      </c>
      <c r="T317" s="760">
        <v>0</v>
      </c>
      <c r="U317" s="760">
        <v>0</v>
      </c>
      <c r="V317" s="760">
        <v>0</v>
      </c>
      <c r="W317" s="73"/>
      <c r="X317" s="73"/>
      <c r="Y317" s="73"/>
      <c r="Z317" s="73"/>
      <c r="AA317" s="73"/>
      <c r="AB317" s="73"/>
      <c r="AC317" s="73"/>
      <c r="AD317" s="73"/>
      <c r="AE317" s="73"/>
      <c r="AF317" s="73"/>
      <c r="AG317" s="73"/>
      <c r="AH317" s="73"/>
      <c r="AI317" s="73"/>
      <c r="AJ317" s="73"/>
      <c r="AK317" s="73"/>
      <c r="AL317" s="73"/>
      <c r="AM317" s="73"/>
      <c r="AN317" s="73"/>
      <c r="AO317" s="73"/>
      <c r="AP317" s="73"/>
      <c r="AQ317" s="73"/>
      <c r="AR317" s="73"/>
      <c r="AS317" s="73"/>
      <c r="AT317" s="73"/>
      <c r="AU317" s="73"/>
      <c r="AV317" s="73"/>
      <c r="AW317" s="73"/>
      <c r="AX317" s="73"/>
      <c r="AY317" s="73"/>
      <c r="AZ317" s="73"/>
      <c r="BA317" s="73"/>
      <c r="BB317" s="73"/>
      <c r="BC317" s="73"/>
      <c r="BD317" s="73"/>
      <c r="BE317" s="73"/>
      <c r="BF317" s="73"/>
      <c r="BG317" s="73"/>
      <c r="BH317" s="73"/>
      <c r="BI317" s="73"/>
      <c r="BJ317" s="73"/>
      <c r="BK317" s="73"/>
      <c r="BL317" s="73"/>
      <c r="BM317" s="73"/>
      <c r="BN317" s="73"/>
      <c r="BO317" s="73"/>
    </row>
    <row r="318" spans="1:67" s="213" customFormat="1">
      <c r="A318" s="22"/>
      <c r="B318" s="22"/>
      <c r="C318" s="22"/>
      <c r="D318" s="22"/>
      <c r="E318" s="418" t="s">
        <v>576</v>
      </c>
      <c r="F318" s="760">
        <v>0</v>
      </c>
      <c r="G318" s="760">
        <v>0</v>
      </c>
      <c r="H318" s="760">
        <v>0</v>
      </c>
      <c r="I318" s="760">
        <v>0</v>
      </c>
      <c r="J318" s="760">
        <v>0</v>
      </c>
      <c r="K318" s="760">
        <v>0</v>
      </c>
      <c r="L318" s="760">
        <v>0</v>
      </c>
      <c r="M318" s="760">
        <v>0</v>
      </c>
      <c r="N318" s="760">
        <v>0</v>
      </c>
      <c r="O318" s="760">
        <v>0</v>
      </c>
      <c r="P318" s="760">
        <v>0</v>
      </c>
      <c r="Q318" s="760">
        <v>0</v>
      </c>
      <c r="R318" s="760">
        <v>0</v>
      </c>
      <c r="S318" s="760">
        <v>0</v>
      </c>
      <c r="T318" s="760">
        <v>0</v>
      </c>
      <c r="U318" s="760">
        <v>0</v>
      </c>
      <c r="V318" s="760">
        <v>0</v>
      </c>
      <c r="W318" s="73"/>
      <c r="X318" s="73"/>
      <c r="Y318" s="73"/>
      <c r="Z318" s="73"/>
      <c r="AA318" s="73"/>
      <c r="AB318" s="73"/>
      <c r="AC318" s="73"/>
      <c r="AD318" s="73"/>
      <c r="AE318" s="73"/>
      <c r="AF318" s="73"/>
      <c r="AG318" s="73"/>
      <c r="AH318" s="73"/>
      <c r="AI318" s="73"/>
      <c r="AJ318" s="73"/>
      <c r="AK318" s="73"/>
      <c r="AL318" s="73"/>
      <c r="AM318" s="73"/>
      <c r="AN318" s="73"/>
      <c r="AO318" s="73"/>
      <c r="AP318" s="73"/>
      <c r="AQ318" s="73"/>
      <c r="AR318" s="73"/>
      <c r="AS318" s="73"/>
      <c r="AT318" s="73"/>
      <c r="AU318" s="73"/>
      <c r="AV318" s="73"/>
      <c r="AW318" s="73"/>
      <c r="AX318" s="73"/>
      <c r="AY318" s="73"/>
      <c r="AZ318" s="73"/>
      <c r="BA318" s="73"/>
      <c r="BB318" s="73"/>
      <c r="BC318" s="73"/>
      <c r="BD318" s="73"/>
      <c r="BE318" s="73"/>
      <c r="BF318" s="73"/>
      <c r="BG318" s="73"/>
      <c r="BH318" s="73"/>
      <c r="BI318" s="73"/>
      <c r="BJ318" s="73"/>
      <c r="BK318" s="73"/>
      <c r="BL318" s="73"/>
      <c r="BM318" s="73"/>
      <c r="BN318" s="73"/>
      <c r="BO318" s="73"/>
    </row>
    <row r="319" spans="1:67" s="213" customFormat="1">
      <c r="A319" s="22"/>
      <c r="B319" s="22"/>
      <c r="C319" s="22"/>
      <c r="D319" s="22"/>
      <c r="E319" s="418" t="s">
        <v>577</v>
      </c>
      <c r="F319" s="760">
        <v>0</v>
      </c>
      <c r="G319" s="760">
        <v>0</v>
      </c>
      <c r="H319" s="760">
        <v>0</v>
      </c>
      <c r="I319" s="760">
        <v>0</v>
      </c>
      <c r="J319" s="760">
        <v>0</v>
      </c>
      <c r="K319" s="760">
        <v>0</v>
      </c>
      <c r="L319" s="760">
        <v>0</v>
      </c>
      <c r="M319" s="760">
        <v>0</v>
      </c>
      <c r="N319" s="760">
        <v>0</v>
      </c>
      <c r="O319" s="760">
        <v>0</v>
      </c>
      <c r="P319" s="760">
        <v>0</v>
      </c>
      <c r="Q319" s="760">
        <v>0</v>
      </c>
      <c r="R319" s="760">
        <v>0</v>
      </c>
      <c r="S319" s="760">
        <v>0</v>
      </c>
      <c r="T319" s="760">
        <v>0</v>
      </c>
      <c r="U319" s="760">
        <v>0</v>
      </c>
      <c r="V319" s="760">
        <v>0</v>
      </c>
      <c r="W319" s="73"/>
      <c r="X319" s="73"/>
      <c r="Y319" s="73"/>
      <c r="Z319" s="73"/>
      <c r="AA319" s="73"/>
      <c r="AB319" s="73"/>
      <c r="AC319" s="73"/>
      <c r="AD319" s="73"/>
      <c r="AE319" s="73"/>
      <c r="AF319" s="73"/>
      <c r="AG319" s="73"/>
      <c r="AH319" s="73"/>
      <c r="AI319" s="73"/>
      <c r="AJ319" s="73"/>
      <c r="AK319" s="73"/>
      <c r="AL319" s="73"/>
      <c r="AM319" s="73"/>
      <c r="AN319" s="73"/>
      <c r="AO319" s="73"/>
      <c r="AP319" s="73"/>
      <c r="AQ319" s="73"/>
      <c r="AR319" s="73"/>
      <c r="AS319" s="73"/>
      <c r="AT319" s="73"/>
      <c r="AU319" s="73"/>
      <c r="AV319" s="73"/>
      <c r="AW319" s="73"/>
      <c r="AX319" s="73"/>
      <c r="AY319" s="73"/>
      <c r="AZ319" s="73"/>
      <c r="BA319" s="73"/>
      <c r="BB319" s="73"/>
      <c r="BC319" s="73"/>
      <c r="BD319" s="73"/>
      <c r="BE319" s="73"/>
      <c r="BF319" s="73"/>
      <c r="BG319" s="73"/>
      <c r="BH319" s="73"/>
      <c r="BI319" s="73"/>
      <c r="BJ319" s="73"/>
      <c r="BK319" s="73"/>
      <c r="BL319" s="73"/>
      <c r="BM319" s="73"/>
      <c r="BN319" s="73"/>
      <c r="BO319" s="73"/>
    </row>
    <row r="320" spans="1:67" s="213" customFormat="1">
      <c r="A320" s="22"/>
      <c r="B320" s="22"/>
      <c r="C320" s="22"/>
      <c r="D320" s="22"/>
      <c r="E320" s="418" t="s">
        <v>578</v>
      </c>
      <c r="F320" s="760">
        <v>0</v>
      </c>
      <c r="G320" s="760">
        <v>0</v>
      </c>
      <c r="H320" s="760">
        <v>0</v>
      </c>
      <c r="I320" s="760">
        <v>14.231299999999999</v>
      </c>
      <c r="J320" s="760">
        <v>0</v>
      </c>
      <c r="K320" s="760">
        <v>0</v>
      </c>
      <c r="L320" s="760">
        <v>0</v>
      </c>
      <c r="M320" s="760">
        <v>1.6834</v>
      </c>
      <c r="N320" s="760">
        <v>0</v>
      </c>
      <c r="O320" s="760">
        <v>0</v>
      </c>
      <c r="P320" s="760">
        <v>0</v>
      </c>
      <c r="Q320" s="760">
        <v>0</v>
      </c>
      <c r="R320" s="760">
        <v>0</v>
      </c>
      <c r="S320" s="760">
        <v>0</v>
      </c>
      <c r="T320" s="760">
        <v>0</v>
      </c>
      <c r="U320" s="760">
        <v>0</v>
      </c>
      <c r="V320" s="760">
        <v>0</v>
      </c>
      <c r="W320" s="73"/>
      <c r="X320" s="73"/>
      <c r="Y320" s="73"/>
      <c r="Z320" s="73"/>
      <c r="AA320" s="73"/>
      <c r="AB320" s="73"/>
      <c r="AC320" s="73"/>
      <c r="AD320" s="73"/>
      <c r="AE320" s="73"/>
      <c r="AF320" s="73"/>
      <c r="AG320" s="73"/>
      <c r="AH320" s="73"/>
      <c r="AI320" s="73"/>
      <c r="AJ320" s="73"/>
      <c r="AK320" s="73"/>
      <c r="AL320" s="73"/>
      <c r="AM320" s="73"/>
      <c r="AN320" s="73"/>
      <c r="AO320" s="73"/>
      <c r="AP320" s="73"/>
      <c r="AQ320" s="73"/>
      <c r="AR320" s="73"/>
      <c r="AS320" s="73"/>
      <c r="AT320" s="73"/>
      <c r="AU320" s="73"/>
      <c r="AV320" s="73"/>
      <c r="AW320" s="73"/>
      <c r="AX320" s="73"/>
      <c r="AY320" s="73"/>
      <c r="AZ320" s="73"/>
      <c r="BA320" s="73"/>
      <c r="BB320" s="73"/>
      <c r="BC320" s="73"/>
      <c r="BD320" s="73"/>
      <c r="BE320" s="73"/>
      <c r="BF320" s="73"/>
      <c r="BG320" s="73"/>
      <c r="BH320" s="73"/>
      <c r="BI320" s="73"/>
      <c r="BJ320" s="73"/>
      <c r="BK320" s="73"/>
      <c r="BL320" s="73"/>
      <c r="BM320" s="73"/>
      <c r="BN320" s="73"/>
      <c r="BO320" s="73"/>
    </row>
    <row r="321" spans="1:67" s="213" customFormat="1">
      <c r="A321" s="22"/>
      <c r="B321" s="22"/>
      <c r="C321" s="22"/>
      <c r="D321" s="22"/>
      <c r="E321" s="418" t="s">
        <v>567</v>
      </c>
      <c r="F321" s="760">
        <v>0</v>
      </c>
      <c r="G321" s="760">
        <v>0</v>
      </c>
      <c r="H321" s="760">
        <v>0</v>
      </c>
      <c r="I321" s="760">
        <v>0</v>
      </c>
      <c r="J321" s="760">
        <v>0</v>
      </c>
      <c r="K321" s="760">
        <v>0</v>
      </c>
      <c r="L321" s="760">
        <v>0</v>
      </c>
      <c r="M321" s="760">
        <v>0</v>
      </c>
      <c r="N321" s="760">
        <v>0</v>
      </c>
      <c r="O321" s="760">
        <v>0</v>
      </c>
      <c r="P321" s="760">
        <v>0</v>
      </c>
      <c r="Q321" s="760">
        <v>0</v>
      </c>
      <c r="R321" s="760">
        <v>0</v>
      </c>
      <c r="S321" s="760">
        <v>0</v>
      </c>
      <c r="T321" s="760">
        <v>0</v>
      </c>
      <c r="U321" s="760">
        <v>0</v>
      </c>
      <c r="V321" s="760">
        <v>0</v>
      </c>
      <c r="W321" s="73"/>
      <c r="X321" s="73"/>
      <c r="Y321" s="73"/>
      <c r="Z321" s="73"/>
      <c r="AA321" s="73"/>
      <c r="AB321" s="73"/>
      <c r="AC321" s="73"/>
      <c r="AD321" s="73"/>
      <c r="AE321" s="73"/>
      <c r="AF321" s="73"/>
      <c r="AG321" s="73"/>
      <c r="AH321" s="73"/>
      <c r="AI321" s="73"/>
      <c r="AJ321" s="73"/>
      <c r="AK321" s="73"/>
      <c r="AL321" s="73"/>
      <c r="AM321" s="73"/>
      <c r="AN321" s="73"/>
      <c r="AO321" s="73"/>
      <c r="AP321" s="73"/>
      <c r="AQ321" s="73"/>
      <c r="AR321" s="73"/>
      <c r="AS321" s="73"/>
      <c r="AT321" s="73"/>
      <c r="AU321" s="73"/>
      <c r="AV321" s="73"/>
      <c r="AW321" s="73"/>
      <c r="AX321" s="73"/>
      <c r="AY321" s="73"/>
      <c r="AZ321" s="73"/>
      <c r="BA321" s="73"/>
      <c r="BB321" s="73"/>
      <c r="BC321" s="73"/>
      <c r="BD321" s="73"/>
      <c r="BE321" s="73"/>
      <c r="BF321" s="73"/>
      <c r="BG321" s="73"/>
      <c r="BH321" s="73"/>
      <c r="BI321" s="73"/>
      <c r="BJ321" s="73"/>
      <c r="BK321" s="73"/>
      <c r="BL321" s="73"/>
      <c r="BM321" s="73"/>
      <c r="BN321" s="73"/>
      <c r="BO321" s="73"/>
    </row>
    <row r="322" spans="1:67" s="213" customFormat="1">
      <c r="A322" s="22"/>
      <c r="B322" s="22"/>
      <c r="C322" s="22"/>
      <c r="D322" s="22"/>
      <c r="E322" s="418" t="s">
        <v>558</v>
      </c>
      <c r="F322" s="760">
        <v>0</v>
      </c>
      <c r="G322" s="760">
        <v>0</v>
      </c>
      <c r="H322" s="760">
        <v>0</v>
      </c>
      <c r="I322" s="760">
        <v>0</v>
      </c>
      <c r="J322" s="760">
        <v>0</v>
      </c>
      <c r="K322" s="760">
        <v>0</v>
      </c>
      <c r="L322" s="760">
        <v>0</v>
      </c>
      <c r="M322" s="760">
        <v>0</v>
      </c>
      <c r="N322" s="760">
        <v>0</v>
      </c>
      <c r="O322" s="760">
        <v>0</v>
      </c>
      <c r="P322" s="760">
        <v>0</v>
      </c>
      <c r="Q322" s="760">
        <v>0</v>
      </c>
      <c r="R322" s="760">
        <v>0</v>
      </c>
      <c r="S322" s="760">
        <v>0</v>
      </c>
      <c r="T322" s="760">
        <v>0</v>
      </c>
      <c r="U322" s="760">
        <v>0</v>
      </c>
      <c r="V322" s="760">
        <v>0</v>
      </c>
      <c r="W322" s="73"/>
      <c r="X322" s="73"/>
      <c r="Y322" s="73"/>
      <c r="Z322" s="73"/>
      <c r="AA322" s="73"/>
      <c r="AB322" s="73"/>
      <c r="AC322" s="73"/>
      <c r="AD322" s="73"/>
      <c r="AE322" s="73"/>
      <c r="AF322" s="73"/>
      <c r="AG322" s="73"/>
      <c r="AH322" s="73"/>
      <c r="AI322" s="73"/>
      <c r="AJ322" s="73"/>
      <c r="AK322" s="73"/>
      <c r="AL322" s="73"/>
      <c r="AM322" s="73"/>
      <c r="AN322" s="73"/>
      <c r="AO322" s="73"/>
      <c r="AP322" s="73"/>
      <c r="AQ322" s="73"/>
      <c r="AR322" s="73"/>
      <c r="AS322" s="73"/>
      <c r="AT322" s="73"/>
      <c r="AU322" s="73"/>
      <c r="AV322" s="73"/>
      <c r="AW322" s="73"/>
      <c r="AX322" s="73"/>
      <c r="AY322" s="73"/>
      <c r="AZ322" s="73"/>
      <c r="BA322" s="73"/>
      <c r="BB322" s="73"/>
      <c r="BC322" s="73"/>
      <c r="BD322" s="73"/>
      <c r="BE322" s="73"/>
      <c r="BF322" s="73"/>
      <c r="BG322" s="73"/>
      <c r="BH322" s="73"/>
      <c r="BI322" s="73"/>
      <c r="BJ322" s="73"/>
      <c r="BK322" s="73"/>
      <c r="BL322" s="73"/>
      <c r="BM322" s="73"/>
      <c r="BN322" s="73"/>
      <c r="BO322" s="73"/>
    </row>
    <row r="323" spans="1:67" s="213" customFormat="1">
      <c r="A323" s="22"/>
      <c r="B323" s="22"/>
      <c r="C323" s="22"/>
      <c r="D323" s="22"/>
      <c r="E323" s="418" t="s">
        <v>559</v>
      </c>
      <c r="F323" s="760">
        <v>0</v>
      </c>
      <c r="G323" s="760">
        <v>0</v>
      </c>
      <c r="H323" s="760">
        <v>0</v>
      </c>
      <c r="I323" s="760">
        <v>0</v>
      </c>
      <c r="J323" s="760">
        <v>0</v>
      </c>
      <c r="K323" s="760">
        <v>0</v>
      </c>
      <c r="L323" s="760">
        <v>0</v>
      </c>
      <c r="M323" s="760">
        <v>0</v>
      </c>
      <c r="N323" s="760">
        <v>0</v>
      </c>
      <c r="O323" s="760">
        <v>0</v>
      </c>
      <c r="P323" s="760">
        <v>0</v>
      </c>
      <c r="Q323" s="760">
        <v>0</v>
      </c>
      <c r="R323" s="760">
        <v>0</v>
      </c>
      <c r="S323" s="760">
        <v>0</v>
      </c>
      <c r="T323" s="760">
        <v>0</v>
      </c>
      <c r="U323" s="760">
        <v>0</v>
      </c>
      <c r="V323" s="760">
        <v>0</v>
      </c>
      <c r="W323" s="73"/>
      <c r="X323" s="73"/>
      <c r="Y323" s="73"/>
      <c r="Z323" s="73"/>
      <c r="AA323" s="73"/>
      <c r="AB323" s="73"/>
      <c r="AC323" s="73"/>
      <c r="AD323" s="73"/>
      <c r="AE323" s="73"/>
      <c r="AF323" s="73"/>
      <c r="AG323" s="73"/>
      <c r="AH323" s="73"/>
      <c r="AI323" s="73"/>
      <c r="AJ323" s="73"/>
      <c r="AK323" s="73"/>
      <c r="AL323" s="73"/>
      <c r="AM323" s="73"/>
      <c r="AN323" s="73"/>
      <c r="AO323" s="73"/>
      <c r="AP323" s="73"/>
      <c r="AQ323" s="73"/>
      <c r="AR323" s="73"/>
      <c r="AS323" s="73"/>
      <c r="AT323" s="73"/>
      <c r="AU323" s="73"/>
      <c r="AV323" s="73"/>
      <c r="AW323" s="73"/>
      <c r="AX323" s="73"/>
      <c r="AY323" s="73"/>
      <c r="AZ323" s="73"/>
      <c r="BA323" s="73"/>
      <c r="BB323" s="73"/>
      <c r="BC323" s="73"/>
      <c r="BD323" s="73"/>
      <c r="BE323" s="73"/>
      <c r="BF323" s="73"/>
      <c r="BG323" s="73"/>
      <c r="BH323" s="73"/>
      <c r="BI323" s="73"/>
      <c r="BJ323" s="73"/>
      <c r="BK323" s="73"/>
      <c r="BL323" s="73"/>
      <c r="BM323" s="73"/>
      <c r="BN323" s="73"/>
      <c r="BO323" s="73"/>
    </row>
    <row r="324" spans="1:67" s="213" customFormat="1">
      <c r="A324" s="22"/>
      <c r="B324" s="22"/>
      <c r="C324" s="22"/>
      <c r="D324" s="22"/>
      <c r="E324" s="418" t="s">
        <v>560</v>
      </c>
      <c r="F324" s="760">
        <v>0</v>
      </c>
      <c r="G324" s="760">
        <v>0</v>
      </c>
      <c r="H324" s="760">
        <v>0</v>
      </c>
      <c r="I324" s="760">
        <v>0</v>
      </c>
      <c r="J324" s="760">
        <v>0</v>
      </c>
      <c r="K324" s="760">
        <v>0</v>
      </c>
      <c r="L324" s="760">
        <v>0</v>
      </c>
      <c r="M324" s="760">
        <v>0</v>
      </c>
      <c r="N324" s="760">
        <v>0</v>
      </c>
      <c r="O324" s="760">
        <v>0</v>
      </c>
      <c r="P324" s="760">
        <v>0</v>
      </c>
      <c r="Q324" s="760">
        <v>0</v>
      </c>
      <c r="R324" s="760">
        <v>0</v>
      </c>
      <c r="S324" s="760">
        <v>0</v>
      </c>
      <c r="T324" s="760">
        <v>0</v>
      </c>
      <c r="U324" s="760">
        <v>0</v>
      </c>
      <c r="V324" s="760">
        <v>0</v>
      </c>
      <c r="W324" s="73"/>
      <c r="X324" s="73"/>
      <c r="Y324" s="73"/>
      <c r="Z324" s="73"/>
      <c r="AA324" s="73"/>
      <c r="AB324" s="73"/>
      <c r="AC324" s="73"/>
      <c r="AD324" s="73"/>
      <c r="AE324" s="73"/>
      <c r="AF324" s="73"/>
      <c r="AG324" s="73"/>
      <c r="AH324" s="73"/>
      <c r="AI324" s="73"/>
      <c r="AJ324" s="73"/>
      <c r="AK324" s="73"/>
      <c r="AL324" s="73"/>
      <c r="AM324" s="73"/>
      <c r="AN324" s="73"/>
      <c r="AO324" s="73"/>
      <c r="AP324" s="73"/>
      <c r="AQ324" s="73"/>
      <c r="AR324" s="73"/>
      <c r="AS324" s="73"/>
      <c r="AT324" s="73"/>
      <c r="AU324" s="73"/>
      <c r="AV324" s="73"/>
      <c r="AW324" s="73"/>
      <c r="AX324" s="73"/>
      <c r="AY324" s="73"/>
      <c r="AZ324" s="73"/>
      <c r="BA324" s="73"/>
      <c r="BB324" s="73"/>
      <c r="BC324" s="73"/>
      <c r="BD324" s="73"/>
      <c r="BE324" s="73"/>
      <c r="BF324" s="73"/>
      <c r="BG324" s="73"/>
      <c r="BH324" s="73"/>
      <c r="BI324" s="73"/>
      <c r="BJ324" s="73"/>
      <c r="BK324" s="73"/>
      <c r="BL324" s="73"/>
      <c r="BM324" s="73"/>
      <c r="BN324" s="73"/>
      <c r="BO324" s="73"/>
    </row>
    <row r="325" spans="1:67" s="213" customFormat="1">
      <c r="A325" s="22"/>
      <c r="B325" s="22"/>
      <c r="C325" s="22"/>
      <c r="D325" s="22"/>
      <c r="E325" s="418" t="s">
        <v>554</v>
      </c>
      <c r="F325" s="760">
        <v>0</v>
      </c>
      <c r="G325" s="760">
        <v>0</v>
      </c>
      <c r="H325" s="760">
        <v>0</v>
      </c>
      <c r="I325" s="760">
        <v>0</v>
      </c>
      <c r="J325" s="760">
        <v>0</v>
      </c>
      <c r="K325" s="760">
        <v>0</v>
      </c>
      <c r="L325" s="760">
        <v>0</v>
      </c>
      <c r="M325" s="760">
        <v>0</v>
      </c>
      <c r="N325" s="760">
        <v>0</v>
      </c>
      <c r="O325" s="760">
        <v>0</v>
      </c>
      <c r="P325" s="760">
        <v>0</v>
      </c>
      <c r="Q325" s="760">
        <v>0</v>
      </c>
      <c r="R325" s="760">
        <v>0</v>
      </c>
      <c r="S325" s="760">
        <v>0</v>
      </c>
      <c r="T325" s="760">
        <v>0</v>
      </c>
      <c r="U325" s="760">
        <v>0</v>
      </c>
      <c r="V325" s="760">
        <v>0</v>
      </c>
      <c r="W325" s="73"/>
      <c r="X325" s="73"/>
      <c r="Y325" s="73"/>
      <c r="Z325" s="73"/>
      <c r="AA325" s="73"/>
      <c r="AB325" s="73"/>
      <c r="AC325" s="73"/>
      <c r="AD325" s="73"/>
      <c r="AE325" s="73"/>
      <c r="AF325" s="73"/>
      <c r="AG325" s="73"/>
      <c r="AH325" s="73"/>
      <c r="AI325" s="73"/>
      <c r="AJ325" s="73"/>
      <c r="AK325" s="73"/>
      <c r="AL325" s="73"/>
      <c r="AM325" s="73"/>
      <c r="AN325" s="73"/>
      <c r="AO325" s="73"/>
      <c r="AP325" s="73"/>
      <c r="AQ325" s="73"/>
      <c r="AR325" s="73"/>
      <c r="AS325" s="73"/>
      <c r="AT325" s="73"/>
      <c r="AU325" s="73"/>
      <c r="AV325" s="73"/>
      <c r="AW325" s="73"/>
      <c r="AX325" s="73"/>
      <c r="AY325" s="73"/>
      <c r="AZ325" s="73"/>
      <c r="BA325" s="73"/>
      <c r="BB325" s="73"/>
      <c r="BC325" s="73"/>
      <c r="BD325" s="73"/>
      <c r="BE325" s="73"/>
      <c r="BF325" s="73"/>
      <c r="BG325" s="73"/>
      <c r="BH325" s="73"/>
      <c r="BI325" s="73"/>
      <c r="BJ325" s="73"/>
      <c r="BK325" s="73"/>
      <c r="BL325" s="73"/>
      <c r="BM325" s="73"/>
      <c r="BN325" s="73"/>
      <c r="BO325" s="73"/>
    </row>
    <row r="326" spans="1:67" s="213" customFormat="1">
      <c r="A326" s="22"/>
      <c r="B326" s="22"/>
      <c r="C326" s="22"/>
      <c r="D326" s="22"/>
      <c r="E326" s="418" t="s">
        <v>555</v>
      </c>
      <c r="F326" s="760">
        <v>0</v>
      </c>
      <c r="G326" s="760">
        <v>0</v>
      </c>
      <c r="H326" s="760">
        <v>0</v>
      </c>
      <c r="I326" s="760">
        <v>0</v>
      </c>
      <c r="J326" s="760">
        <v>0</v>
      </c>
      <c r="K326" s="760">
        <v>0</v>
      </c>
      <c r="L326" s="760">
        <v>0</v>
      </c>
      <c r="M326" s="760">
        <v>0</v>
      </c>
      <c r="N326" s="760">
        <v>0</v>
      </c>
      <c r="O326" s="760">
        <v>0</v>
      </c>
      <c r="P326" s="760">
        <v>0</v>
      </c>
      <c r="Q326" s="760">
        <v>0</v>
      </c>
      <c r="R326" s="760">
        <v>0</v>
      </c>
      <c r="S326" s="760">
        <v>0</v>
      </c>
      <c r="T326" s="760">
        <v>0</v>
      </c>
      <c r="U326" s="760">
        <v>0</v>
      </c>
      <c r="V326" s="760">
        <v>0</v>
      </c>
      <c r="W326" s="73"/>
      <c r="X326" s="73"/>
      <c r="Y326" s="73"/>
      <c r="Z326" s="73"/>
      <c r="AA326" s="73"/>
      <c r="AB326" s="73"/>
      <c r="AC326" s="73"/>
      <c r="AD326" s="73"/>
      <c r="AE326" s="73"/>
      <c r="AF326" s="73"/>
      <c r="AG326" s="73"/>
      <c r="AH326" s="73"/>
      <c r="AI326" s="73"/>
      <c r="AJ326" s="73"/>
      <c r="AK326" s="73"/>
      <c r="AL326" s="73"/>
      <c r="AM326" s="73"/>
      <c r="AN326" s="73"/>
      <c r="AO326" s="73"/>
      <c r="AP326" s="73"/>
      <c r="AQ326" s="73"/>
      <c r="AR326" s="73"/>
      <c r="AS326" s="73"/>
      <c r="AT326" s="73"/>
      <c r="AU326" s="73"/>
      <c r="AV326" s="73"/>
      <c r="AW326" s="73"/>
      <c r="AX326" s="73"/>
      <c r="AY326" s="73"/>
      <c r="AZ326" s="73"/>
      <c r="BA326" s="73"/>
      <c r="BB326" s="73"/>
      <c r="BC326" s="73"/>
      <c r="BD326" s="73"/>
      <c r="BE326" s="73"/>
      <c r="BF326" s="73"/>
      <c r="BG326" s="73"/>
      <c r="BH326" s="73"/>
      <c r="BI326" s="73"/>
      <c r="BJ326" s="73"/>
      <c r="BK326" s="73"/>
      <c r="BL326" s="73"/>
      <c r="BM326" s="73"/>
      <c r="BN326" s="73"/>
      <c r="BO326" s="73"/>
    </row>
    <row r="327" spans="1:67" s="213" customFormat="1">
      <c r="A327" s="22"/>
      <c r="B327" s="22"/>
      <c r="C327" s="22"/>
      <c r="D327" s="22"/>
      <c r="E327" s="418" t="s">
        <v>544</v>
      </c>
      <c r="F327" s="760">
        <v>0</v>
      </c>
      <c r="G327" s="760">
        <v>0</v>
      </c>
      <c r="H327" s="760">
        <v>0</v>
      </c>
      <c r="I327" s="760">
        <v>0</v>
      </c>
      <c r="J327" s="760">
        <v>0</v>
      </c>
      <c r="K327" s="760">
        <v>0</v>
      </c>
      <c r="L327" s="760">
        <v>0</v>
      </c>
      <c r="M327" s="760">
        <v>0</v>
      </c>
      <c r="N327" s="760">
        <v>0</v>
      </c>
      <c r="O327" s="760">
        <v>0</v>
      </c>
      <c r="P327" s="760">
        <v>0</v>
      </c>
      <c r="Q327" s="760">
        <v>0</v>
      </c>
      <c r="R327" s="760">
        <v>0</v>
      </c>
      <c r="S327" s="760">
        <v>0</v>
      </c>
      <c r="T327" s="760">
        <v>0</v>
      </c>
      <c r="U327" s="760">
        <v>0</v>
      </c>
      <c r="V327" s="760">
        <v>0</v>
      </c>
      <c r="W327" s="73"/>
      <c r="X327" s="73"/>
      <c r="Y327" s="73"/>
      <c r="Z327" s="73"/>
      <c r="AA327" s="73"/>
      <c r="AB327" s="73"/>
      <c r="AC327" s="73"/>
      <c r="AD327" s="73"/>
      <c r="AE327" s="73"/>
      <c r="AF327" s="73"/>
      <c r="AG327" s="73"/>
      <c r="AH327" s="73"/>
      <c r="AI327" s="73"/>
      <c r="AJ327" s="73"/>
      <c r="AK327" s="73"/>
      <c r="AL327" s="73"/>
      <c r="AM327" s="73"/>
      <c r="AN327" s="73"/>
      <c r="AO327" s="73"/>
      <c r="AP327" s="73"/>
      <c r="AQ327" s="73"/>
      <c r="AR327" s="73"/>
      <c r="AS327" s="73"/>
      <c r="AT327" s="73"/>
      <c r="AU327" s="73"/>
      <c r="AV327" s="73"/>
      <c r="AW327" s="73"/>
      <c r="AX327" s="73"/>
      <c r="AY327" s="73"/>
      <c r="AZ327" s="73"/>
      <c r="BA327" s="73"/>
      <c r="BB327" s="73"/>
      <c r="BC327" s="73"/>
      <c r="BD327" s="73"/>
      <c r="BE327" s="73"/>
      <c r="BF327" s="73"/>
      <c r="BG327" s="73"/>
      <c r="BH327" s="73"/>
      <c r="BI327" s="73"/>
      <c r="BJ327" s="73"/>
      <c r="BK327" s="73"/>
      <c r="BL327" s="73"/>
      <c r="BM327" s="73"/>
      <c r="BN327" s="73"/>
      <c r="BO327" s="73"/>
    </row>
    <row r="328" spans="1:67" s="213" customFormat="1">
      <c r="A328" s="22"/>
      <c r="B328" s="22"/>
      <c r="C328" s="22"/>
      <c r="D328" s="22"/>
      <c r="E328" s="418" t="s">
        <v>545</v>
      </c>
      <c r="F328" s="760">
        <v>0</v>
      </c>
      <c r="G328" s="760">
        <v>0</v>
      </c>
      <c r="H328" s="760">
        <v>0</v>
      </c>
      <c r="I328" s="760">
        <v>0</v>
      </c>
      <c r="J328" s="760">
        <v>0</v>
      </c>
      <c r="K328" s="760">
        <v>0</v>
      </c>
      <c r="L328" s="760">
        <v>0</v>
      </c>
      <c r="M328" s="760">
        <v>0</v>
      </c>
      <c r="N328" s="760">
        <v>0</v>
      </c>
      <c r="O328" s="760">
        <v>0</v>
      </c>
      <c r="P328" s="760">
        <v>0</v>
      </c>
      <c r="Q328" s="760">
        <v>0</v>
      </c>
      <c r="R328" s="760">
        <v>0</v>
      </c>
      <c r="S328" s="760">
        <v>0</v>
      </c>
      <c r="T328" s="760">
        <v>0</v>
      </c>
      <c r="U328" s="760">
        <v>0</v>
      </c>
      <c r="V328" s="760">
        <v>0</v>
      </c>
      <c r="W328" s="73"/>
      <c r="X328" s="73"/>
      <c r="Y328" s="73"/>
      <c r="Z328" s="73"/>
      <c r="AA328" s="73"/>
      <c r="AB328" s="73"/>
      <c r="AC328" s="73"/>
      <c r="AD328" s="73"/>
      <c r="AE328" s="73"/>
      <c r="AF328" s="73"/>
      <c r="AG328" s="73"/>
      <c r="AH328" s="73"/>
      <c r="AI328" s="73"/>
      <c r="AJ328" s="73"/>
      <c r="AK328" s="73"/>
      <c r="AL328" s="73"/>
      <c r="AM328" s="73"/>
      <c r="AN328" s="73"/>
      <c r="AO328" s="73"/>
      <c r="AP328" s="73"/>
      <c r="AQ328" s="73"/>
      <c r="AR328" s="73"/>
      <c r="AS328" s="73"/>
      <c r="AT328" s="73"/>
      <c r="AU328" s="73"/>
      <c r="AV328" s="73"/>
      <c r="AW328" s="73"/>
      <c r="AX328" s="73"/>
      <c r="AY328" s="73"/>
      <c r="AZ328" s="73"/>
      <c r="BA328" s="73"/>
      <c r="BB328" s="73"/>
      <c r="BC328" s="73"/>
      <c r="BD328" s="73"/>
      <c r="BE328" s="73"/>
      <c r="BF328" s="73"/>
      <c r="BG328" s="73"/>
      <c r="BH328" s="73"/>
      <c r="BI328" s="73"/>
      <c r="BJ328" s="73"/>
      <c r="BK328" s="73"/>
      <c r="BL328" s="73"/>
      <c r="BM328" s="73"/>
      <c r="BN328" s="73"/>
      <c r="BO328" s="73"/>
    </row>
    <row r="329" spans="1:67" s="213" customFormat="1">
      <c r="A329" s="22"/>
      <c r="B329" s="22"/>
      <c r="C329" s="22"/>
      <c r="D329" s="22"/>
      <c r="E329" s="418" t="s">
        <v>546</v>
      </c>
      <c r="F329" s="760">
        <v>0</v>
      </c>
      <c r="G329" s="760">
        <v>0</v>
      </c>
      <c r="H329" s="760">
        <v>0</v>
      </c>
      <c r="I329" s="760">
        <v>0</v>
      </c>
      <c r="J329" s="760">
        <v>0</v>
      </c>
      <c r="K329" s="760">
        <v>0</v>
      </c>
      <c r="L329" s="760">
        <v>0</v>
      </c>
      <c r="M329" s="760">
        <v>0</v>
      </c>
      <c r="N329" s="760">
        <v>0</v>
      </c>
      <c r="O329" s="760">
        <v>0</v>
      </c>
      <c r="P329" s="760">
        <v>0</v>
      </c>
      <c r="Q329" s="760">
        <v>0</v>
      </c>
      <c r="R329" s="760">
        <v>0</v>
      </c>
      <c r="S329" s="760">
        <v>0</v>
      </c>
      <c r="T329" s="760">
        <v>0</v>
      </c>
      <c r="U329" s="760">
        <v>0</v>
      </c>
      <c r="V329" s="760">
        <v>0</v>
      </c>
      <c r="W329" s="73"/>
      <c r="X329" s="73"/>
      <c r="Y329" s="73"/>
      <c r="Z329" s="73"/>
      <c r="AA329" s="73"/>
      <c r="AB329" s="73"/>
      <c r="AC329" s="73"/>
      <c r="AD329" s="73"/>
      <c r="AE329" s="73"/>
      <c r="AF329" s="73"/>
      <c r="AG329" s="73"/>
      <c r="AH329" s="73"/>
      <c r="AI329" s="73"/>
      <c r="AJ329" s="73"/>
      <c r="AK329" s="73"/>
      <c r="AL329" s="73"/>
      <c r="AM329" s="73"/>
      <c r="AN329" s="73"/>
      <c r="AO329" s="73"/>
      <c r="AP329" s="73"/>
      <c r="AQ329" s="73"/>
      <c r="AR329" s="73"/>
      <c r="AS329" s="73"/>
      <c r="AT329" s="73"/>
      <c r="AU329" s="73"/>
      <c r="AV329" s="73"/>
      <c r="AW329" s="73"/>
      <c r="AX329" s="73"/>
      <c r="AY329" s="73"/>
      <c r="AZ329" s="73"/>
      <c r="BA329" s="73"/>
      <c r="BB329" s="73"/>
      <c r="BC329" s="73"/>
      <c r="BD329" s="73"/>
      <c r="BE329" s="73"/>
      <c r="BF329" s="73"/>
      <c r="BG329" s="73"/>
      <c r="BH329" s="73"/>
      <c r="BI329" s="73"/>
      <c r="BJ329" s="73"/>
      <c r="BK329" s="73"/>
      <c r="BL329" s="73"/>
      <c r="BM329" s="73"/>
      <c r="BN329" s="73"/>
      <c r="BO329" s="73"/>
    </row>
    <row r="330" spans="1:67" s="213" customFormat="1">
      <c r="A330" s="22"/>
      <c r="B330" s="22"/>
      <c r="C330" s="22"/>
      <c r="D330" s="22"/>
      <c r="E330" s="418" t="s">
        <v>547</v>
      </c>
      <c r="F330" s="760">
        <v>0</v>
      </c>
      <c r="G330" s="760">
        <v>0</v>
      </c>
      <c r="H330" s="760">
        <v>0</v>
      </c>
      <c r="I330" s="760">
        <v>0</v>
      </c>
      <c r="J330" s="760">
        <v>0</v>
      </c>
      <c r="K330" s="760">
        <v>0</v>
      </c>
      <c r="L330" s="760">
        <v>0</v>
      </c>
      <c r="M330" s="760">
        <v>0</v>
      </c>
      <c r="N330" s="760">
        <v>0</v>
      </c>
      <c r="O330" s="760">
        <v>0</v>
      </c>
      <c r="P330" s="760">
        <v>0</v>
      </c>
      <c r="Q330" s="760">
        <v>0</v>
      </c>
      <c r="R330" s="760">
        <v>0</v>
      </c>
      <c r="S330" s="760">
        <v>0</v>
      </c>
      <c r="T330" s="760">
        <v>0</v>
      </c>
      <c r="U330" s="760">
        <v>0</v>
      </c>
      <c r="V330" s="760">
        <v>0</v>
      </c>
      <c r="W330" s="73"/>
      <c r="X330" s="73"/>
      <c r="Y330" s="73"/>
      <c r="Z330" s="73"/>
      <c r="AA330" s="73"/>
      <c r="AB330" s="73"/>
      <c r="AC330" s="73"/>
      <c r="AD330" s="73"/>
      <c r="AE330" s="73"/>
      <c r="AF330" s="73"/>
      <c r="AG330" s="73"/>
      <c r="AH330" s="73"/>
      <c r="AI330" s="73"/>
      <c r="AJ330" s="73"/>
      <c r="AK330" s="73"/>
      <c r="AL330" s="73"/>
      <c r="AM330" s="73"/>
      <c r="AN330" s="73"/>
      <c r="AO330" s="73"/>
      <c r="AP330" s="73"/>
      <c r="AQ330" s="73"/>
      <c r="AR330" s="73"/>
      <c r="AS330" s="73"/>
      <c r="AT330" s="73"/>
      <c r="AU330" s="73"/>
      <c r="AV330" s="73"/>
      <c r="AW330" s="73"/>
      <c r="AX330" s="73"/>
      <c r="AY330" s="73"/>
      <c r="AZ330" s="73"/>
      <c r="BA330" s="73"/>
      <c r="BB330" s="73"/>
      <c r="BC330" s="73"/>
      <c r="BD330" s="73"/>
      <c r="BE330" s="73"/>
      <c r="BF330" s="73"/>
      <c r="BG330" s="73"/>
      <c r="BH330" s="73"/>
      <c r="BI330" s="73"/>
      <c r="BJ330" s="73"/>
      <c r="BK330" s="73"/>
      <c r="BL330" s="73"/>
      <c r="BM330" s="73"/>
      <c r="BN330" s="73"/>
      <c r="BO330" s="73"/>
    </row>
    <row r="331" spans="1:67" s="213" customFormat="1">
      <c r="A331" s="22"/>
      <c r="B331" s="22"/>
      <c r="C331" s="22"/>
      <c r="D331" s="22"/>
      <c r="E331" s="418" t="s">
        <v>548</v>
      </c>
      <c r="F331" s="760">
        <v>0</v>
      </c>
      <c r="G331" s="760">
        <v>0</v>
      </c>
      <c r="H331" s="760">
        <v>0</v>
      </c>
      <c r="I331" s="760">
        <v>0</v>
      </c>
      <c r="J331" s="760">
        <v>0</v>
      </c>
      <c r="K331" s="760">
        <v>0</v>
      </c>
      <c r="L331" s="760">
        <v>0</v>
      </c>
      <c r="M331" s="760">
        <v>0</v>
      </c>
      <c r="N331" s="760">
        <v>0</v>
      </c>
      <c r="O331" s="760">
        <v>0</v>
      </c>
      <c r="P331" s="760">
        <v>0</v>
      </c>
      <c r="Q331" s="760">
        <v>0</v>
      </c>
      <c r="R331" s="760">
        <v>0</v>
      </c>
      <c r="S331" s="760">
        <v>0</v>
      </c>
      <c r="T331" s="760">
        <v>0</v>
      </c>
      <c r="U331" s="760">
        <v>0</v>
      </c>
      <c r="V331" s="760">
        <v>0</v>
      </c>
      <c r="W331" s="73"/>
      <c r="X331" s="73"/>
      <c r="Y331" s="73"/>
      <c r="Z331" s="73"/>
      <c r="AA331" s="73"/>
      <c r="AB331" s="73"/>
      <c r="AC331" s="73"/>
      <c r="AD331" s="73"/>
      <c r="AE331" s="73"/>
      <c r="AF331" s="73"/>
      <c r="AG331" s="73"/>
      <c r="AH331" s="73"/>
      <c r="AI331" s="73"/>
      <c r="AJ331" s="73"/>
      <c r="AK331" s="73"/>
      <c r="AL331" s="73"/>
      <c r="AM331" s="73"/>
      <c r="AN331" s="73"/>
      <c r="AO331" s="73"/>
      <c r="AP331" s="73"/>
      <c r="AQ331" s="73"/>
      <c r="AR331" s="73"/>
      <c r="AS331" s="73"/>
      <c r="AT331" s="73"/>
      <c r="AU331" s="73"/>
      <c r="AV331" s="73"/>
      <c r="AW331" s="73"/>
      <c r="AX331" s="73"/>
      <c r="AY331" s="73"/>
      <c r="AZ331" s="73"/>
      <c r="BA331" s="73"/>
      <c r="BB331" s="73"/>
      <c r="BC331" s="73"/>
      <c r="BD331" s="73"/>
      <c r="BE331" s="73"/>
      <c r="BF331" s="73"/>
      <c r="BG331" s="73"/>
      <c r="BH331" s="73"/>
      <c r="BI331" s="73"/>
      <c r="BJ331" s="73"/>
      <c r="BK331" s="73"/>
      <c r="BL331" s="73"/>
      <c r="BM331" s="73"/>
      <c r="BN331" s="73"/>
      <c r="BO331" s="73"/>
    </row>
    <row r="332" spans="1:67" s="213" customFormat="1">
      <c r="A332" s="22"/>
      <c r="B332" s="22"/>
      <c r="C332" s="22"/>
      <c r="D332" s="22"/>
      <c r="E332" s="418" t="s">
        <v>579</v>
      </c>
      <c r="F332" s="760">
        <v>0</v>
      </c>
      <c r="G332" s="760">
        <v>119.0406</v>
      </c>
      <c r="H332" s="760">
        <v>0</v>
      </c>
      <c r="I332" s="760">
        <v>1.4648000000000001</v>
      </c>
      <c r="J332" s="760">
        <v>0</v>
      </c>
      <c r="K332" s="760">
        <v>0</v>
      </c>
      <c r="L332" s="760">
        <v>0</v>
      </c>
      <c r="M332" s="760">
        <v>0.89400000000000002</v>
      </c>
      <c r="N332" s="760">
        <v>0</v>
      </c>
      <c r="O332" s="760">
        <v>0</v>
      </c>
      <c r="P332" s="760">
        <v>0</v>
      </c>
      <c r="Q332" s="760">
        <v>0</v>
      </c>
      <c r="R332" s="760">
        <v>0</v>
      </c>
      <c r="S332" s="760">
        <v>0</v>
      </c>
      <c r="T332" s="760">
        <v>0</v>
      </c>
      <c r="U332" s="760">
        <v>0</v>
      </c>
      <c r="V332" s="760">
        <v>0</v>
      </c>
      <c r="W332" s="73"/>
      <c r="X332" s="73"/>
      <c r="Y332" s="73"/>
      <c r="Z332" s="73"/>
      <c r="AA332" s="73"/>
      <c r="AB332" s="73"/>
      <c r="AC332" s="73"/>
      <c r="AD332" s="73"/>
      <c r="AE332" s="73"/>
      <c r="AF332" s="73"/>
      <c r="AG332" s="73"/>
      <c r="AH332" s="73"/>
      <c r="AI332" s="73"/>
      <c r="AJ332" s="73"/>
      <c r="AK332" s="73"/>
      <c r="AL332" s="73"/>
      <c r="AM332" s="73"/>
      <c r="AN332" s="73"/>
      <c r="AO332" s="73"/>
      <c r="AP332" s="73"/>
      <c r="AQ332" s="73"/>
      <c r="AR332" s="73"/>
      <c r="AS332" s="73"/>
      <c r="AT332" s="73"/>
      <c r="AU332" s="73"/>
      <c r="AV332" s="73"/>
      <c r="AW332" s="73"/>
      <c r="AX332" s="73"/>
      <c r="AY332" s="73"/>
      <c r="AZ332" s="73"/>
      <c r="BA332" s="73"/>
      <c r="BB332" s="73"/>
      <c r="BC332" s="73"/>
      <c r="BD332" s="73"/>
      <c r="BE332" s="73"/>
      <c r="BF332" s="73"/>
      <c r="BG332" s="73"/>
      <c r="BH332" s="73"/>
      <c r="BI332" s="73"/>
      <c r="BJ332" s="73"/>
      <c r="BK332" s="73"/>
      <c r="BL332" s="73"/>
      <c r="BM332" s="73"/>
      <c r="BN332" s="73"/>
      <c r="BO332" s="73"/>
    </row>
    <row r="333" spans="1:67" s="213" customFormat="1">
      <c r="A333" s="22"/>
      <c r="B333" s="22"/>
      <c r="C333" s="22"/>
      <c r="D333" s="22"/>
      <c r="E333" s="418" t="s">
        <v>580</v>
      </c>
      <c r="F333" s="760">
        <v>0</v>
      </c>
      <c r="G333" s="760">
        <v>86.237899999999996</v>
      </c>
      <c r="H333" s="760">
        <v>0</v>
      </c>
      <c r="I333" s="760">
        <v>2.4811000000000001</v>
      </c>
      <c r="J333" s="760">
        <v>0</v>
      </c>
      <c r="K333" s="760">
        <v>0</v>
      </c>
      <c r="L333" s="760">
        <v>0</v>
      </c>
      <c r="M333" s="760">
        <v>1.4766999999999999</v>
      </c>
      <c r="N333" s="760">
        <v>0</v>
      </c>
      <c r="O333" s="760">
        <v>0</v>
      </c>
      <c r="P333" s="760">
        <v>0</v>
      </c>
      <c r="Q333" s="760">
        <v>0</v>
      </c>
      <c r="R333" s="760">
        <v>0</v>
      </c>
      <c r="S333" s="760">
        <v>0</v>
      </c>
      <c r="T333" s="760">
        <v>0</v>
      </c>
      <c r="U333" s="760">
        <v>0</v>
      </c>
      <c r="V333" s="760">
        <v>0</v>
      </c>
      <c r="W333" s="73"/>
      <c r="X333" s="73"/>
      <c r="Y333" s="73"/>
      <c r="Z333" s="73"/>
      <c r="AA333" s="73"/>
      <c r="AB333" s="73"/>
      <c r="AC333" s="73"/>
      <c r="AD333" s="73"/>
      <c r="AE333" s="73"/>
      <c r="AF333" s="73"/>
      <c r="AG333" s="73"/>
      <c r="AH333" s="73"/>
      <c r="AI333" s="73"/>
      <c r="AJ333" s="73"/>
      <c r="AK333" s="73"/>
      <c r="AL333" s="73"/>
      <c r="AM333" s="73"/>
      <c r="AN333" s="73"/>
      <c r="AO333" s="73"/>
      <c r="AP333" s="73"/>
      <c r="AQ333" s="73"/>
      <c r="AR333" s="73"/>
      <c r="AS333" s="73"/>
      <c r="AT333" s="73"/>
      <c r="AU333" s="73"/>
      <c r="AV333" s="73"/>
      <c r="AW333" s="73"/>
      <c r="AX333" s="73"/>
      <c r="AY333" s="73"/>
      <c r="AZ333" s="73"/>
      <c r="BA333" s="73"/>
      <c r="BB333" s="73"/>
      <c r="BC333" s="73"/>
      <c r="BD333" s="73"/>
      <c r="BE333" s="73"/>
      <c r="BF333" s="73"/>
      <c r="BG333" s="73"/>
      <c r="BH333" s="73"/>
      <c r="BI333" s="73"/>
      <c r="BJ333" s="73"/>
      <c r="BK333" s="73"/>
      <c r="BL333" s="73"/>
      <c r="BM333" s="73"/>
      <c r="BN333" s="73"/>
      <c r="BO333" s="73"/>
    </row>
    <row r="334" spans="1:67" s="213" customFormat="1">
      <c r="A334" s="22"/>
      <c r="B334" s="22"/>
      <c r="C334" s="22"/>
      <c r="D334" s="22"/>
      <c r="E334" s="418" t="s">
        <v>581</v>
      </c>
      <c r="F334" s="760">
        <v>0</v>
      </c>
      <c r="G334" s="760">
        <v>78.117500000000007</v>
      </c>
      <c r="H334" s="760">
        <v>0</v>
      </c>
      <c r="I334" s="760">
        <v>1.4704999999999999</v>
      </c>
      <c r="J334" s="760">
        <v>0</v>
      </c>
      <c r="K334" s="760">
        <v>0</v>
      </c>
      <c r="L334" s="760">
        <v>0</v>
      </c>
      <c r="M334" s="760">
        <v>0.83120000000000005</v>
      </c>
      <c r="N334" s="760">
        <v>0</v>
      </c>
      <c r="O334" s="760">
        <v>0</v>
      </c>
      <c r="P334" s="760">
        <v>0</v>
      </c>
      <c r="Q334" s="760">
        <v>0</v>
      </c>
      <c r="R334" s="760">
        <v>0</v>
      </c>
      <c r="S334" s="760">
        <v>0</v>
      </c>
      <c r="T334" s="760">
        <v>0</v>
      </c>
      <c r="U334" s="760">
        <v>0</v>
      </c>
      <c r="V334" s="760">
        <v>0</v>
      </c>
      <c r="W334" s="73"/>
      <c r="X334" s="73"/>
      <c r="Y334" s="73"/>
      <c r="Z334" s="73"/>
      <c r="AA334" s="73"/>
      <c r="AB334" s="73"/>
      <c r="AC334" s="73"/>
      <c r="AD334" s="73"/>
      <c r="AE334" s="73"/>
      <c r="AF334" s="73"/>
      <c r="AG334" s="73"/>
      <c r="AH334" s="73"/>
      <c r="AI334" s="73"/>
      <c r="AJ334" s="73"/>
      <c r="AK334" s="73"/>
      <c r="AL334" s="73"/>
      <c r="AM334" s="73"/>
      <c r="AN334" s="73"/>
      <c r="AO334" s="73"/>
      <c r="AP334" s="73"/>
      <c r="AQ334" s="73"/>
      <c r="AR334" s="73"/>
      <c r="AS334" s="73"/>
      <c r="AT334" s="73"/>
      <c r="AU334" s="73"/>
      <c r="AV334" s="73"/>
      <c r="AW334" s="73"/>
      <c r="AX334" s="73"/>
      <c r="AY334" s="73"/>
      <c r="AZ334" s="73"/>
      <c r="BA334" s="73"/>
      <c r="BB334" s="73"/>
      <c r="BC334" s="73"/>
      <c r="BD334" s="73"/>
      <c r="BE334" s="73"/>
      <c r="BF334" s="73"/>
      <c r="BG334" s="73"/>
      <c r="BH334" s="73"/>
      <c r="BI334" s="73"/>
      <c r="BJ334" s="73"/>
      <c r="BK334" s="73"/>
      <c r="BL334" s="73"/>
      <c r="BM334" s="73"/>
      <c r="BN334" s="73"/>
      <c r="BO334" s="73"/>
    </row>
    <row r="335" spans="1:67" s="213" customFormat="1">
      <c r="A335" s="22"/>
      <c r="B335" s="22"/>
      <c r="C335" s="22"/>
      <c r="D335" s="22"/>
      <c r="E335" s="418" t="s">
        <v>582</v>
      </c>
      <c r="F335" s="760">
        <v>0</v>
      </c>
      <c r="G335" s="760">
        <v>84.931299999999993</v>
      </c>
      <c r="H335" s="760">
        <v>0</v>
      </c>
      <c r="I335" s="760">
        <v>1.6407</v>
      </c>
      <c r="J335" s="760">
        <v>0</v>
      </c>
      <c r="K335" s="760">
        <v>0</v>
      </c>
      <c r="L335" s="760">
        <v>0</v>
      </c>
      <c r="M335" s="760">
        <v>0.98089999999999999</v>
      </c>
      <c r="N335" s="760">
        <v>0</v>
      </c>
      <c r="O335" s="760">
        <v>0</v>
      </c>
      <c r="P335" s="760">
        <v>0</v>
      </c>
      <c r="Q335" s="760">
        <v>0</v>
      </c>
      <c r="R335" s="760">
        <v>0</v>
      </c>
      <c r="S335" s="760">
        <v>0</v>
      </c>
      <c r="T335" s="760">
        <v>0</v>
      </c>
      <c r="U335" s="760">
        <v>0</v>
      </c>
      <c r="V335" s="760">
        <v>0</v>
      </c>
      <c r="W335" s="73"/>
      <c r="X335" s="73"/>
      <c r="Y335" s="73"/>
      <c r="Z335" s="73"/>
      <c r="AA335" s="73"/>
      <c r="AB335" s="73"/>
      <c r="AC335" s="73"/>
      <c r="AD335" s="73"/>
      <c r="AE335" s="73"/>
      <c r="AF335" s="73"/>
      <c r="AG335" s="73"/>
      <c r="AH335" s="73"/>
      <c r="AI335" s="73"/>
      <c r="AJ335" s="73"/>
      <c r="AK335" s="73"/>
      <c r="AL335" s="73"/>
      <c r="AM335" s="73"/>
      <c r="AN335" s="73"/>
      <c r="AO335" s="73"/>
      <c r="AP335" s="73"/>
      <c r="AQ335" s="73"/>
      <c r="AR335" s="73"/>
      <c r="AS335" s="73"/>
      <c r="AT335" s="73"/>
      <c r="AU335" s="73"/>
      <c r="AV335" s="73"/>
      <c r="AW335" s="73"/>
      <c r="AX335" s="73"/>
      <c r="AY335" s="73"/>
      <c r="AZ335" s="73"/>
      <c r="BA335" s="73"/>
      <c r="BB335" s="73"/>
      <c r="BC335" s="73"/>
      <c r="BD335" s="73"/>
      <c r="BE335" s="73"/>
      <c r="BF335" s="73"/>
      <c r="BG335" s="73"/>
      <c r="BH335" s="73"/>
      <c r="BI335" s="73"/>
      <c r="BJ335" s="73"/>
      <c r="BK335" s="73"/>
      <c r="BL335" s="73"/>
      <c r="BM335" s="73"/>
      <c r="BN335" s="73"/>
      <c r="BO335" s="73"/>
    </row>
    <row r="336" spans="1:67" s="213" customFormat="1">
      <c r="A336" s="22"/>
      <c r="B336" s="22"/>
      <c r="C336" s="22"/>
      <c r="D336" s="22"/>
      <c r="E336" s="418" t="s">
        <v>583</v>
      </c>
      <c r="F336" s="760">
        <v>0</v>
      </c>
      <c r="G336" s="760">
        <v>69.450299999999999</v>
      </c>
      <c r="H336" s="760">
        <v>0</v>
      </c>
      <c r="I336" s="760">
        <v>0.98399999999999999</v>
      </c>
      <c r="J336" s="760">
        <v>0</v>
      </c>
      <c r="K336" s="760">
        <v>0</v>
      </c>
      <c r="L336" s="760">
        <v>0</v>
      </c>
      <c r="M336" s="760">
        <v>0.84909999999999997</v>
      </c>
      <c r="N336" s="760">
        <v>0</v>
      </c>
      <c r="O336" s="760">
        <v>0</v>
      </c>
      <c r="P336" s="760">
        <v>0</v>
      </c>
      <c r="Q336" s="760">
        <v>0</v>
      </c>
      <c r="R336" s="760">
        <v>0</v>
      </c>
      <c r="S336" s="760">
        <v>0</v>
      </c>
      <c r="T336" s="760">
        <v>0</v>
      </c>
      <c r="U336" s="760">
        <v>0</v>
      </c>
      <c r="V336" s="760">
        <v>0</v>
      </c>
      <c r="W336" s="73"/>
      <c r="X336" s="73"/>
      <c r="Y336" s="73"/>
      <c r="Z336" s="73"/>
      <c r="AA336" s="73"/>
      <c r="AB336" s="73"/>
      <c r="AC336" s="73"/>
      <c r="AD336" s="73"/>
      <c r="AE336" s="73"/>
      <c r="AF336" s="73"/>
      <c r="AG336" s="73"/>
      <c r="AH336" s="73"/>
      <c r="AI336" s="73"/>
      <c r="AJ336" s="73"/>
      <c r="AK336" s="73"/>
      <c r="AL336" s="73"/>
      <c r="AM336" s="73"/>
      <c r="AN336" s="73"/>
      <c r="AO336" s="73"/>
      <c r="AP336" s="73"/>
      <c r="AQ336" s="73"/>
      <c r="AR336" s="73"/>
      <c r="AS336" s="73"/>
      <c r="AT336" s="73"/>
      <c r="AU336" s="73"/>
      <c r="AV336" s="73"/>
      <c r="AW336" s="73"/>
      <c r="AX336" s="73"/>
      <c r="AY336" s="73"/>
      <c r="AZ336" s="73"/>
      <c r="BA336" s="73"/>
      <c r="BB336" s="73"/>
      <c r="BC336" s="73"/>
      <c r="BD336" s="73"/>
      <c r="BE336" s="73"/>
      <c r="BF336" s="73"/>
      <c r="BG336" s="73"/>
      <c r="BH336" s="73"/>
      <c r="BI336" s="73"/>
      <c r="BJ336" s="73"/>
      <c r="BK336" s="73"/>
      <c r="BL336" s="73"/>
      <c r="BM336" s="73"/>
      <c r="BN336" s="73"/>
      <c r="BO336" s="73"/>
    </row>
    <row r="337" spans="1:67" s="213" customFormat="1">
      <c r="A337" s="22"/>
      <c r="B337" s="22"/>
      <c r="C337" s="22"/>
      <c r="D337" s="22"/>
      <c r="E337" s="418" t="s">
        <v>584</v>
      </c>
      <c r="F337" s="760">
        <v>0</v>
      </c>
      <c r="G337" s="760">
        <v>154.13939999999999</v>
      </c>
      <c r="H337" s="760">
        <v>0</v>
      </c>
      <c r="I337" s="760">
        <v>1.7130000000000001</v>
      </c>
      <c r="J337" s="760">
        <v>0</v>
      </c>
      <c r="K337" s="760">
        <v>0</v>
      </c>
      <c r="L337" s="760">
        <v>0</v>
      </c>
      <c r="M337" s="760">
        <v>3.2715999999999998</v>
      </c>
      <c r="N337" s="760">
        <v>0</v>
      </c>
      <c r="O337" s="760">
        <v>0</v>
      </c>
      <c r="P337" s="760">
        <v>0</v>
      </c>
      <c r="Q337" s="760">
        <v>0</v>
      </c>
      <c r="R337" s="760">
        <v>0</v>
      </c>
      <c r="S337" s="760">
        <v>0</v>
      </c>
      <c r="T337" s="760">
        <v>0</v>
      </c>
      <c r="U337" s="760">
        <v>0</v>
      </c>
      <c r="V337" s="760">
        <v>0</v>
      </c>
      <c r="W337" s="73"/>
      <c r="X337" s="73"/>
      <c r="Y337" s="73"/>
      <c r="Z337" s="73"/>
      <c r="AA337" s="73"/>
      <c r="AB337" s="73"/>
      <c r="AC337" s="73"/>
      <c r="AD337" s="73"/>
      <c r="AE337" s="73"/>
      <c r="AF337" s="73"/>
      <c r="AG337" s="73"/>
      <c r="AH337" s="73"/>
      <c r="AI337" s="73"/>
      <c r="AJ337" s="73"/>
      <c r="AK337" s="73"/>
      <c r="AL337" s="73"/>
      <c r="AM337" s="73"/>
      <c r="AN337" s="73"/>
      <c r="AO337" s="73"/>
      <c r="AP337" s="73"/>
      <c r="AQ337" s="73"/>
      <c r="AR337" s="73"/>
      <c r="AS337" s="73"/>
      <c r="AT337" s="73"/>
      <c r="AU337" s="73"/>
      <c r="AV337" s="73"/>
      <c r="AW337" s="73"/>
      <c r="AX337" s="73"/>
      <c r="AY337" s="73"/>
      <c r="AZ337" s="73"/>
      <c r="BA337" s="73"/>
      <c r="BB337" s="73"/>
      <c r="BC337" s="73"/>
      <c r="BD337" s="73"/>
      <c r="BE337" s="73"/>
      <c r="BF337" s="73"/>
      <c r="BG337" s="73"/>
      <c r="BH337" s="73"/>
      <c r="BI337" s="73"/>
      <c r="BJ337" s="73"/>
      <c r="BK337" s="73"/>
      <c r="BL337" s="73"/>
      <c r="BM337" s="73"/>
      <c r="BN337" s="73"/>
      <c r="BO337" s="73"/>
    </row>
    <row r="338" spans="1:67" s="213" customFormat="1">
      <c r="A338" s="22"/>
      <c r="B338" s="22"/>
      <c r="C338" s="22"/>
      <c r="D338" s="22"/>
      <c r="E338" s="418" t="s">
        <v>585</v>
      </c>
      <c r="F338" s="760">
        <v>0</v>
      </c>
      <c r="G338" s="760">
        <v>94.294600000000003</v>
      </c>
      <c r="H338" s="760">
        <v>0</v>
      </c>
      <c r="I338" s="760">
        <v>3.0293000000000001</v>
      </c>
      <c r="J338" s="760">
        <v>0</v>
      </c>
      <c r="K338" s="760">
        <v>0</v>
      </c>
      <c r="L338" s="760">
        <v>0</v>
      </c>
      <c r="M338" s="760">
        <v>1.8656999999999999</v>
      </c>
      <c r="N338" s="760">
        <v>0</v>
      </c>
      <c r="O338" s="760">
        <v>0</v>
      </c>
      <c r="P338" s="760">
        <v>0</v>
      </c>
      <c r="Q338" s="760">
        <v>0</v>
      </c>
      <c r="R338" s="760">
        <v>0</v>
      </c>
      <c r="S338" s="760">
        <v>0</v>
      </c>
      <c r="T338" s="760">
        <v>0</v>
      </c>
      <c r="U338" s="760">
        <v>0</v>
      </c>
      <c r="V338" s="760">
        <v>0</v>
      </c>
      <c r="W338" s="73"/>
      <c r="X338" s="73"/>
      <c r="Y338" s="73"/>
      <c r="Z338" s="73"/>
      <c r="AA338" s="73"/>
      <c r="AB338" s="73"/>
      <c r="AC338" s="73"/>
      <c r="AD338" s="73"/>
      <c r="AE338" s="73"/>
      <c r="AF338" s="73"/>
      <c r="AG338" s="73"/>
      <c r="AH338" s="73"/>
      <c r="AI338" s="73"/>
      <c r="AJ338" s="73"/>
      <c r="AK338" s="73"/>
      <c r="AL338" s="73"/>
      <c r="AM338" s="73"/>
      <c r="AN338" s="73"/>
      <c r="AO338" s="73"/>
      <c r="AP338" s="73"/>
      <c r="AQ338" s="73"/>
      <c r="AR338" s="73"/>
      <c r="AS338" s="73"/>
      <c r="AT338" s="73"/>
      <c r="AU338" s="73"/>
      <c r="AV338" s="73"/>
      <c r="AW338" s="73"/>
      <c r="AX338" s="73"/>
      <c r="AY338" s="73"/>
      <c r="AZ338" s="73"/>
      <c r="BA338" s="73"/>
      <c r="BB338" s="73"/>
      <c r="BC338" s="73"/>
      <c r="BD338" s="73"/>
      <c r="BE338" s="73"/>
      <c r="BF338" s="73"/>
      <c r="BG338" s="73"/>
      <c r="BH338" s="73"/>
      <c r="BI338" s="73"/>
      <c r="BJ338" s="73"/>
      <c r="BK338" s="73"/>
      <c r="BL338" s="73"/>
      <c r="BM338" s="73"/>
      <c r="BN338" s="73"/>
      <c r="BO338" s="73"/>
    </row>
    <row r="339" spans="1:67" s="213" customFormat="1">
      <c r="A339" s="22"/>
      <c r="B339" s="22"/>
      <c r="C339" s="22"/>
      <c r="D339" s="22"/>
      <c r="E339" s="418" t="s">
        <v>586</v>
      </c>
      <c r="F339" s="760">
        <v>0</v>
      </c>
      <c r="G339" s="760">
        <v>89.556899999999999</v>
      </c>
      <c r="H339" s="760">
        <v>0</v>
      </c>
      <c r="I339" s="760">
        <v>1.6216999999999999</v>
      </c>
      <c r="J339" s="760">
        <v>0</v>
      </c>
      <c r="K339" s="760">
        <v>0</v>
      </c>
      <c r="L339" s="760">
        <v>0</v>
      </c>
      <c r="M339" s="760">
        <v>3.2124000000000001</v>
      </c>
      <c r="N339" s="760">
        <v>0</v>
      </c>
      <c r="O339" s="760">
        <v>0</v>
      </c>
      <c r="P339" s="760">
        <v>0</v>
      </c>
      <c r="Q339" s="760">
        <v>0</v>
      </c>
      <c r="R339" s="760">
        <v>0</v>
      </c>
      <c r="S339" s="760">
        <v>0</v>
      </c>
      <c r="T339" s="760">
        <v>0</v>
      </c>
      <c r="U339" s="760">
        <v>0</v>
      </c>
      <c r="V339" s="760">
        <v>0</v>
      </c>
      <c r="W339" s="73"/>
      <c r="X339" s="73"/>
      <c r="Y339" s="73"/>
      <c r="Z339" s="73"/>
      <c r="AA339" s="73"/>
      <c r="AB339" s="73"/>
      <c r="AC339" s="73"/>
      <c r="AD339" s="73"/>
      <c r="AE339" s="73"/>
      <c r="AF339" s="73"/>
      <c r="AG339" s="73"/>
      <c r="AH339" s="73"/>
      <c r="AI339" s="73"/>
      <c r="AJ339" s="73"/>
      <c r="AK339" s="73"/>
      <c r="AL339" s="73"/>
      <c r="AM339" s="73"/>
      <c r="AN339" s="73"/>
      <c r="AO339" s="73"/>
      <c r="AP339" s="73"/>
      <c r="AQ339" s="73"/>
      <c r="AR339" s="73"/>
      <c r="AS339" s="73"/>
      <c r="AT339" s="73"/>
      <c r="AU339" s="73"/>
      <c r="AV339" s="73"/>
      <c r="AW339" s="73"/>
      <c r="AX339" s="73"/>
      <c r="AY339" s="73"/>
      <c r="AZ339" s="73"/>
      <c r="BA339" s="73"/>
      <c r="BB339" s="73"/>
      <c r="BC339" s="73"/>
      <c r="BD339" s="73"/>
      <c r="BE339" s="73"/>
      <c r="BF339" s="73"/>
      <c r="BG339" s="73"/>
      <c r="BH339" s="73"/>
      <c r="BI339" s="73"/>
      <c r="BJ339" s="73"/>
      <c r="BK339" s="73"/>
      <c r="BL339" s="73"/>
      <c r="BM339" s="73"/>
      <c r="BN339" s="73"/>
      <c r="BO339" s="73"/>
    </row>
    <row r="340" spans="1:67" s="213" customFormat="1">
      <c r="A340" s="22"/>
      <c r="B340" s="22"/>
      <c r="C340" s="22"/>
      <c r="D340" s="22"/>
      <c r="E340" s="418" t="s">
        <v>587</v>
      </c>
      <c r="F340" s="760">
        <v>0</v>
      </c>
      <c r="G340" s="760">
        <v>93.988600000000005</v>
      </c>
      <c r="H340" s="760">
        <v>0</v>
      </c>
      <c r="I340" s="760">
        <v>1.6216999999999999</v>
      </c>
      <c r="J340" s="760">
        <v>0</v>
      </c>
      <c r="K340" s="760">
        <v>0</v>
      </c>
      <c r="L340" s="760">
        <v>0</v>
      </c>
      <c r="M340" s="760">
        <v>1.3152999999999999</v>
      </c>
      <c r="N340" s="760">
        <v>0</v>
      </c>
      <c r="O340" s="760">
        <v>0</v>
      </c>
      <c r="P340" s="760">
        <v>0</v>
      </c>
      <c r="Q340" s="760">
        <v>0</v>
      </c>
      <c r="R340" s="760">
        <v>0</v>
      </c>
      <c r="S340" s="760">
        <v>0</v>
      </c>
      <c r="T340" s="760">
        <v>0</v>
      </c>
      <c r="U340" s="760">
        <v>0</v>
      </c>
      <c r="V340" s="760">
        <v>0</v>
      </c>
      <c r="W340" s="73"/>
      <c r="X340" s="73"/>
      <c r="Y340" s="73"/>
      <c r="Z340" s="73"/>
      <c r="AA340" s="73"/>
      <c r="AB340" s="73"/>
      <c r="AC340" s="73"/>
      <c r="AD340" s="73"/>
      <c r="AE340" s="73"/>
      <c r="AF340" s="73"/>
      <c r="AG340" s="73"/>
      <c r="AH340" s="73"/>
      <c r="AI340" s="73"/>
      <c r="AJ340" s="73"/>
      <c r="AK340" s="73"/>
      <c r="AL340" s="73"/>
      <c r="AM340" s="73"/>
      <c r="AN340" s="73"/>
      <c r="AO340" s="73"/>
      <c r="AP340" s="73"/>
      <c r="AQ340" s="73"/>
      <c r="AR340" s="73"/>
      <c r="AS340" s="73"/>
      <c r="AT340" s="73"/>
      <c r="AU340" s="73"/>
      <c r="AV340" s="73"/>
      <c r="AW340" s="73"/>
      <c r="AX340" s="73"/>
      <c r="AY340" s="73"/>
      <c r="AZ340" s="73"/>
      <c r="BA340" s="73"/>
      <c r="BB340" s="73"/>
      <c r="BC340" s="73"/>
      <c r="BD340" s="73"/>
      <c r="BE340" s="73"/>
      <c r="BF340" s="73"/>
      <c r="BG340" s="73"/>
      <c r="BH340" s="73"/>
      <c r="BI340" s="73"/>
      <c r="BJ340" s="73"/>
      <c r="BK340" s="73"/>
      <c r="BL340" s="73"/>
      <c r="BM340" s="73"/>
      <c r="BN340" s="73"/>
      <c r="BO340" s="73"/>
    </row>
    <row r="341" spans="1:67" s="213" customFormat="1">
      <c r="A341" s="22"/>
      <c r="B341" s="22"/>
      <c r="C341" s="22"/>
      <c r="D341" s="22"/>
      <c r="E341" s="418" t="s">
        <v>588</v>
      </c>
      <c r="F341" s="760">
        <v>0</v>
      </c>
      <c r="G341" s="760">
        <v>156.53020000000001</v>
      </c>
      <c r="H341" s="760">
        <v>0</v>
      </c>
      <c r="I341" s="760">
        <v>5.3456000000000001</v>
      </c>
      <c r="J341" s="760">
        <v>0</v>
      </c>
      <c r="K341" s="760">
        <v>0</v>
      </c>
      <c r="L341" s="760">
        <v>0</v>
      </c>
      <c r="M341" s="760">
        <v>3.8723999999999998</v>
      </c>
      <c r="N341" s="760">
        <v>0</v>
      </c>
      <c r="O341" s="760">
        <v>0</v>
      </c>
      <c r="P341" s="760">
        <v>0</v>
      </c>
      <c r="Q341" s="760">
        <v>0</v>
      </c>
      <c r="R341" s="760">
        <v>0</v>
      </c>
      <c r="S341" s="760">
        <v>0</v>
      </c>
      <c r="T341" s="760">
        <v>0</v>
      </c>
      <c r="U341" s="760">
        <v>0</v>
      </c>
      <c r="V341" s="760">
        <v>0</v>
      </c>
      <c r="W341" s="73"/>
      <c r="X341" s="73"/>
      <c r="Y341" s="73"/>
      <c r="Z341" s="73"/>
      <c r="AA341" s="73"/>
      <c r="AB341" s="73"/>
      <c r="AC341" s="73"/>
      <c r="AD341" s="73"/>
      <c r="AE341" s="73"/>
      <c r="AF341" s="73"/>
      <c r="AG341" s="73"/>
      <c r="AH341" s="73"/>
      <c r="AI341" s="73"/>
      <c r="AJ341" s="73"/>
      <c r="AK341" s="73"/>
      <c r="AL341" s="73"/>
      <c r="AM341" s="73"/>
      <c r="AN341" s="73"/>
      <c r="AO341" s="73"/>
      <c r="AP341" s="73"/>
      <c r="AQ341" s="73"/>
      <c r="AR341" s="73"/>
      <c r="AS341" s="73"/>
      <c r="AT341" s="73"/>
      <c r="AU341" s="73"/>
      <c r="AV341" s="73"/>
      <c r="AW341" s="73"/>
      <c r="AX341" s="73"/>
      <c r="AY341" s="73"/>
      <c r="AZ341" s="73"/>
      <c r="BA341" s="73"/>
      <c r="BB341" s="73"/>
      <c r="BC341" s="73"/>
      <c r="BD341" s="73"/>
      <c r="BE341" s="73"/>
      <c r="BF341" s="73"/>
      <c r="BG341" s="73"/>
      <c r="BH341" s="73"/>
      <c r="BI341" s="73"/>
      <c r="BJ341" s="73"/>
      <c r="BK341" s="73"/>
      <c r="BL341" s="73"/>
      <c r="BM341" s="73"/>
      <c r="BN341" s="73"/>
      <c r="BO341" s="73"/>
    </row>
    <row r="342" spans="1:67" s="213" customFormat="1">
      <c r="A342" s="22"/>
      <c r="B342" s="22"/>
      <c r="C342" s="22"/>
      <c r="D342" s="22"/>
      <c r="E342" s="418" t="s">
        <v>547</v>
      </c>
      <c r="F342" s="760">
        <v>0</v>
      </c>
      <c r="G342" s="760">
        <v>0</v>
      </c>
      <c r="H342" s="760">
        <v>0</v>
      </c>
      <c r="I342" s="760">
        <v>0</v>
      </c>
      <c r="J342" s="760">
        <v>0</v>
      </c>
      <c r="K342" s="760">
        <v>0</v>
      </c>
      <c r="L342" s="760">
        <v>0</v>
      </c>
      <c r="M342" s="760">
        <v>0</v>
      </c>
      <c r="N342" s="760">
        <v>0</v>
      </c>
      <c r="O342" s="760">
        <v>0</v>
      </c>
      <c r="P342" s="760">
        <v>0</v>
      </c>
      <c r="Q342" s="760">
        <v>0</v>
      </c>
      <c r="R342" s="760">
        <v>0</v>
      </c>
      <c r="S342" s="760">
        <v>0</v>
      </c>
      <c r="T342" s="760">
        <v>0</v>
      </c>
      <c r="U342" s="760">
        <v>0</v>
      </c>
      <c r="V342" s="760">
        <v>0</v>
      </c>
      <c r="W342" s="73"/>
      <c r="X342" s="73"/>
      <c r="Y342" s="73"/>
      <c r="Z342" s="73"/>
      <c r="AA342" s="73"/>
      <c r="AB342" s="73"/>
      <c r="AC342" s="73"/>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73"/>
      <c r="AZ342" s="73"/>
      <c r="BA342" s="73"/>
      <c r="BB342" s="73"/>
      <c r="BC342" s="73"/>
      <c r="BD342" s="73"/>
      <c r="BE342" s="73"/>
      <c r="BF342" s="73"/>
      <c r="BG342" s="73"/>
      <c r="BH342" s="73"/>
      <c r="BI342" s="73"/>
      <c r="BJ342" s="73"/>
      <c r="BK342" s="73"/>
      <c r="BL342" s="73"/>
      <c r="BM342" s="73"/>
      <c r="BN342" s="73"/>
      <c r="BO342" s="73"/>
    </row>
    <row r="343" spans="1:67" s="213" customFormat="1">
      <c r="A343" s="22"/>
      <c r="B343" s="22"/>
      <c r="C343" s="22"/>
      <c r="D343" s="22"/>
      <c r="E343" s="418" t="s">
        <v>548</v>
      </c>
      <c r="F343" s="760">
        <v>0</v>
      </c>
      <c r="G343" s="760">
        <v>0</v>
      </c>
      <c r="H343" s="760">
        <v>0</v>
      </c>
      <c r="I343" s="760">
        <v>0</v>
      </c>
      <c r="J343" s="760">
        <v>0</v>
      </c>
      <c r="K343" s="760">
        <v>0</v>
      </c>
      <c r="L343" s="760">
        <v>0</v>
      </c>
      <c r="M343" s="760">
        <v>0</v>
      </c>
      <c r="N343" s="760">
        <v>0</v>
      </c>
      <c r="O343" s="760">
        <v>0</v>
      </c>
      <c r="P343" s="760">
        <v>0</v>
      </c>
      <c r="Q343" s="760">
        <v>0</v>
      </c>
      <c r="R343" s="760">
        <v>0</v>
      </c>
      <c r="S343" s="760">
        <v>0</v>
      </c>
      <c r="T343" s="760">
        <v>0</v>
      </c>
      <c r="U343" s="760">
        <v>0</v>
      </c>
      <c r="V343" s="760">
        <v>0</v>
      </c>
      <c r="W343" s="73"/>
      <c r="X343" s="73"/>
      <c r="Y343" s="73"/>
      <c r="Z343" s="73"/>
      <c r="AA343" s="73"/>
      <c r="AB343" s="73"/>
      <c r="AC343" s="73"/>
      <c r="AD343" s="73"/>
      <c r="AE343" s="73"/>
      <c r="AF343" s="73"/>
      <c r="AG343" s="73"/>
      <c r="AH343" s="73"/>
      <c r="AI343" s="73"/>
      <c r="AJ343" s="73"/>
      <c r="AK343" s="73"/>
      <c r="AL343" s="73"/>
      <c r="AM343" s="73"/>
      <c r="AN343" s="73"/>
      <c r="AO343" s="73"/>
      <c r="AP343" s="73"/>
      <c r="AQ343" s="73"/>
      <c r="AR343" s="73"/>
      <c r="AS343" s="73"/>
      <c r="AT343" s="73"/>
      <c r="AU343" s="73"/>
      <c r="AV343" s="73"/>
      <c r="AW343" s="73"/>
      <c r="AX343" s="73"/>
      <c r="AY343" s="73"/>
      <c r="AZ343" s="73"/>
      <c r="BA343" s="73"/>
      <c r="BB343" s="73"/>
      <c r="BC343" s="73"/>
      <c r="BD343" s="73"/>
      <c r="BE343" s="73"/>
      <c r="BF343" s="73"/>
      <c r="BG343" s="73"/>
      <c r="BH343" s="73"/>
      <c r="BI343" s="73"/>
      <c r="BJ343" s="73"/>
      <c r="BK343" s="73"/>
      <c r="BL343" s="73"/>
      <c r="BM343" s="73"/>
      <c r="BN343" s="73"/>
      <c r="BO343" s="73"/>
    </row>
    <row r="344" spans="1:67" s="213" customFormat="1">
      <c r="A344" s="22"/>
      <c r="B344" s="22"/>
      <c r="C344" s="22"/>
      <c r="D344" s="22"/>
      <c r="E344" s="418" t="s">
        <v>589</v>
      </c>
      <c r="F344" s="760">
        <v>0</v>
      </c>
      <c r="G344" s="760">
        <v>84.145399999999995</v>
      </c>
      <c r="H344" s="760">
        <v>0</v>
      </c>
      <c r="I344" s="760">
        <v>2.2052999999999998</v>
      </c>
      <c r="J344" s="760">
        <v>0</v>
      </c>
      <c r="K344" s="760">
        <v>0</v>
      </c>
      <c r="L344" s="760">
        <v>0</v>
      </c>
      <c r="M344" s="760">
        <v>0.16789999999999999</v>
      </c>
      <c r="N344" s="760">
        <v>0</v>
      </c>
      <c r="O344" s="760">
        <v>0</v>
      </c>
      <c r="P344" s="760">
        <v>0</v>
      </c>
      <c r="Q344" s="760">
        <v>0</v>
      </c>
      <c r="R344" s="760">
        <v>0</v>
      </c>
      <c r="S344" s="760">
        <v>0</v>
      </c>
      <c r="T344" s="760">
        <v>0</v>
      </c>
      <c r="U344" s="760">
        <v>0</v>
      </c>
      <c r="V344" s="760">
        <v>0</v>
      </c>
      <c r="W344" s="73"/>
      <c r="X344" s="73"/>
      <c r="Y344" s="73"/>
      <c r="Z344" s="73"/>
      <c r="AA344" s="73"/>
      <c r="AB344" s="73"/>
      <c r="AC344" s="73"/>
      <c r="AD344" s="73"/>
      <c r="AE344" s="73"/>
      <c r="AF344" s="73"/>
      <c r="AG344" s="73"/>
      <c r="AH344" s="73"/>
      <c r="AI344" s="73"/>
      <c r="AJ344" s="73"/>
      <c r="AK344" s="73"/>
      <c r="AL344" s="73"/>
      <c r="AM344" s="73"/>
      <c r="AN344" s="73"/>
      <c r="AO344" s="73"/>
      <c r="AP344" s="73"/>
      <c r="AQ344" s="73"/>
      <c r="AR344" s="73"/>
      <c r="AS344" s="73"/>
      <c r="AT344" s="73"/>
      <c r="AU344" s="73"/>
      <c r="AV344" s="73"/>
      <c r="AW344" s="73"/>
      <c r="AX344" s="73"/>
      <c r="AY344" s="73"/>
      <c r="AZ344" s="73"/>
      <c r="BA344" s="73"/>
      <c r="BB344" s="73"/>
      <c r="BC344" s="73"/>
      <c r="BD344" s="73"/>
      <c r="BE344" s="73"/>
      <c r="BF344" s="73"/>
      <c r="BG344" s="73"/>
      <c r="BH344" s="73"/>
      <c r="BI344" s="73"/>
      <c r="BJ344" s="73"/>
      <c r="BK344" s="73"/>
      <c r="BL344" s="73"/>
      <c r="BM344" s="73"/>
      <c r="BN344" s="73"/>
      <c r="BO344" s="73"/>
    </row>
    <row r="345" spans="1:67" s="213" customFormat="1">
      <c r="A345" s="22"/>
      <c r="B345" s="22"/>
      <c r="C345" s="22"/>
      <c r="D345" s="22"/>
      <c r="E345" s="418" t="s">
        <v>590</v>
      </c>
      <c r="F345" s="760">
        <v>0</v>
      </c>
      <c r="G345" s="760">
        <v>45.387300000000003</v>
      </c>
      <c r="H345" s="760">
        <v>0</v>
      </c>
      <c r="I345" s="760">
        <v>0.36120000000000002</v>
      </c>
      <c r="J345" s="760">
        <v>0</v>
      </c>
      <c r="K345" s="760">
        <v>0</v>
      </c>
      <c r="L345" s="760">
        <v>0</v>
      </c>
      <c r="M345" s="760">
        <v>0.1082</v>
      </c>
      <c r="N345" s="760">
        <v>0</v>
      </c>
      <c r="O345" s="760">
        <v>0</v>
      </c>
      <c r="P345" s="760">
        <v>0</v>
      </c>
      <c r="Q345" s="760">
        <v>0</v>
      </c>
      <c r="R345" s="760">
        <v>0</v>
      </c>
      <c r="S345" s="760">
        <v>0</v>
      </c>
      <c r="T345" s="760">
        <v>0</v>
      </c>
      <c r="U345" s="760">
        <v>0</v>
      </c>
      <c r="V345" s="760">
        <v>0</v>
      </c>
      <c r="W345" s="73"/>
      <c r="X345" s="73"/>
      <c r="Y345" s="73"/>
      <c r="Z345" s="73"/>
      <c r="AA345" s="73"/>
      <c r="AB345" s="73"/>
      <c r="AC345" s="73"/>
      <c r="AD345" s="73"/>
      <c r="AE345" s="73"/>
      <c r="AF345" s="73"/>
      <c r="AG345" s="73"/>
      <c r="AH345" s="73"/>
      <c r="AI345" s="73"/>
      <c r="AJ345" s="73"/>
      <c r="AK345" s="73"/>
      <c r="AL345" s="73"/>
      <c r="AM345" s="73"/>
      <c r="AN345" s="73"/>
      <c r="AO345" s="73"/>
      <c r="AP345" s="73"/>
      <c r="AQ345" s="73"/>
      <c r="AR345" s="73"/>
      <c r="AS345" s="73"/>
      <c r="AT345" s="73"/>
      <c r="AU345" s="73"/>
      <c r="AV345" s="73"/>
      <c r="AW345" s="73"/>
      <c r="AX345" s="73"/>
      <c r="AY345" s="73"/>
      <c r="AZ345" s="73"/>
      <c r="BA345" s="73"/>
      <c r="BB345" s="73"/>
      <c r="BC345" s="73"/>
      <c r="BD345" s="73"/>
      <c r="BE345" s="73"/>
      <c r="BF345" s="73"/>
      <c r="BG345" s="73"/>
      <c r="BH345" s="73"/>
      <c r="BI345" s="73"/>
      <c r="BJ345" s="73"/>
      <c r="BK345" s="73"/>
      <c r="BL345" s="73"/>
      <c r="BM345" s="73"/>
      <c r="BN345" s="73"/>
      <c r="BO345" s="73"/>
    </row>
    <row r="346" spans="1:67" s="213" customFormat="1">
      <c r="A346" s="22"/>
      <c r="B346" s="22"/>
      <c r="C346" s="22"/>
      <c r="D346" s="22"/>
      <c r="E346" s="418" t="s">
        <v>591</v>
      </c>
      <c r="F346" s="760">
        <v>0</v>
      </c>
      <c r="G346" s="760">
        <v>81.622299999999996</v>
      </c>
      <c r="H346" s="760">
        <v>0</v>
      </c>
      <c r="I346" s="760">
        <v>0.62129999999999996</v>
      </c>
      <c r="J346" s="760">
        <v>0</v>
      </c>
      <c r="K346" s="760">
        <v>0</v>
      </c>
      <c r="L346" s="760">
        <v>0</v>
      </c>
      <c r="M346" s="760">
        <v>0.1656</v>
      </c>
      <c r="N346" s="760">
        <v>0</v>
      </c>
      <c r="O346" s="760">
        <v>0</v>
      </c>
      <c r="P346" s="760">
        <v>0</v>
      </c>
      <c r="Q346" s="760">
        <v>0</v>
      </c>
      <c r="R346" s="760">
        <v>0</v>
      </c>
      <c r="S346" s="760">
        <v>0</v>
      </c>
      <c r="T346" s="760">
        <v>0</v>
      </c>
      <c r="U346" s="760">
        <v>0</v>
      </c>
      <c r="V346" s="760">
        <v>0</v>
      </c>
      <c r="W346" s="73"/>
      <c r="X346" s="73"/>
      <c r="Y346" s="73"/>
      <c r="Z346" s="73"/>
      <c r="AA346" s="73"/>
      <c r="AB346" s="73"/>
      <c r="AC346" s="73"/>
      <c r="AD346" s="73"/>
      <c r="AE346" s="73"/>
      <c r="AF346" s="73"/>
      <c r="AG346" s="73"/>
      <c r="AH346" s="73"/>
      <c r="AI346" s="73"/>
      <c r="AJ346" s="73"/>
      <c r="AK346" s="73"/>
      <c r="AL346" s="73"/>
      <c r="AM346" s="73"/>
      <c r="AN346" s="73"/>
      <c r="AO346" s="73"/>
      <c r="AP346" s="73"/>
      <c r="AQ346" s="73"/>
      <c r="AR346" s="73"/>
      <c r="AS346" s="73"/>
      <c r="AT346" s="73"/>
      <c r="AU346" s="73"/>
      <c r="AV346" s="73"/>
      <c r="AW346" s="73"/>
      <c r="AX346" s="73"/>
      <c r="AY346" s="73"/>
      <c r="AZ346" s="73"/>
      <c r="BA346" s="73"/>
      <c r="BB346" s="73"/>
      <c r="BC346" s="73"/>
      <c r="BD346" s="73"/>
      <c r="BE346" s="73"/>
      <c r="BF346" s="73"/>
      <c r="BG346" s="73"/>
      <c r="BH346" s="73"/>
      <c r="BI346" s="73"/>
      <c r="BJ346" s="73"/>
      <c r="BK346" s="73"/>
      <c r="BL346" s="73"/>
      <c r="BM346" s="73"/>
      <c r="BN346" s="73"/>
      <c r="BO346" s="73"/>
    </row>
    <row r="347" spans="1:67" s="213" customFormat="1">
      <c r="A347" s="22"/>
      <c r="B347" s="22"/>
      <c r="C347" s="22"/>
      <c r="D347" s="22"/>
      <c r="E347" s="418" t="s">
        <v>592</v>
      </c>
      <c r="F347" s="760">
        <v>0</v>
      </c>
      <c r="G347" s="760">
        <v>52.491599999999998</v>
      </c>
      <c r="H347" s="760">
        <v>0</v>
      </c>
      <c r="I347" s="760">
        <v>0.12920000000000001</v>
      </c>
      <c r="J347" s="760">
        <v>0</v>
      </c>
      <c r="K347" s="760">
        <v>0</v>
      </c>
      <c r="L347" s="760">
        <v>0</v>
      </c>
      <c r="M347" s="760">
        <v>4.0300000000000002E-2</v>
      </c>
      <c r="N347" s="760">
        <v>0</v>
      </c>
      <c r="O347" s="760">
        <v>0</v>
      </c>
      <c r="P347" s="760">
        <v>0</v>
      </c>
      <c r="Q347" s="760">
        <v>0</v>
      </c>
      <c r="R347" s="760">
        <v>0</v>
      </c>
      <c r="S347" s="760">
        <v>0</v>
      </c>
      <c r="T347" s="760">
        <v>0</v>
      </c>
      <c r="U347" s="760">
        <v>0</v>
      </c>
      <c r="V347" s="760">
        <v>0</v>
      </c>
      <c r="W347" s="73"/>
      <c r="X347" s="73"/>
      <c r="Y347" s="73"/>
      <c r="Z347" s="73"/>
      <c r="AA347" s="73"/>
      <c r="AB347" s="73"/>
      <c r="AC347" s="73"/>
      <c r="AD347" s="73"/>
      <c r="AE347" s="73"/>
      <c r="AF347" s="73"/>
      <c r="AG347" s="73"/>
      <c r="AH347" s="73"/>
      <c r="AI347" s="73"/>
      <c r="AJ347" s="73"/>
      <c r="AK347" s="73"/>
      <c r="AL347" s="73"/>
      <c r="AM347" s="73"/>
      <c r="AN347" s="73"/>
      <c r="AO347" s="73"/>
      <c r="AP347" s="73"/>
      <c r="AQ347" s="73"/>
      <c r="AR347" s="73"/>
      <c r="AS347" s="73"/>
      <c r="AT347" s="73"/>
      <c r="AU347" s="73"/>
      <c r="AV347" s="73"/>
      <c r="AW347" s="73"/>
      <c r="AX347" s="73"/>
      <c r="AY347" s="73"/>
      <c r="AZ347" s="73"/>
      <c r="BA347" s="73"/>
      <c r="BB347" s="73"/>
      <c r="BC347" s="73"/>
      <c r="BD347" s="73"/>
      <c r="BE347" s="73"/>
      <c r="BF347" s="73"/>
      <c r="BG347" s="73"/>
      <c r="BH347" s="73"/>
      <c r="BI347" s="73"/>
      <c r="BJ347" s="73"/>
      <c r="BK347" s="73"/>
      <c r="BL347" s="73"/>
      <c r="BM347" s="73"/>
      <c r="BN347" s="73"/>
      <c r="BO347" s="73"/>
    </row>
    <row r="348" spans="1:67" s="213" customFormat="1">
      <c r="A348" s="22"/>
      <c r="B348" s="22"/>
      <c r="C348" s="22"/>
      <c r="D348" s="22"/>
      <c r="E348" s="418" t="s">
        <v>593</v>
      </c>
      <c r="F348" s="760">
        <v>0</v>
      </c>
      <c r="G348" s="760">
        <v>59.990900000000003</v>
      </c>
      <c r="H348" s="760">
        <v>0</v>
      </c>
      <c r="I348" s="760">
        <v>5.4699999999999999E-2</v>
      </c>
      <c r="J348" s="760">
        <v>0</v>
      </c>
      <c r="K348" s="760">
        <v>0</v>
      </c>
      <c r="L348" s="760">
        <v>0</v>
      </c>
      <c r="M348" s="760">
        <v>5.4399999999999997E-2</v>
      </c>
      <c r="N348" s="760">
        <v>0</v>
      </c>
      <c r="O348" s="760">
        <v>0</v>
      </c>
      <c r="P348" s="760">
        <v>0</v>
      </c>
      <c r="Q348" s="760">
        <v>0</v>
      </c>
      <c r="R348" s="760">
        <v>0</v>
      </c>
      <c r="S348" s="760">
        <v>0</v>
      </c>
      <c r="T348" s="760">
        <v>0</v>
      </c>
      <c r="U348" s="760">
        <v>0</v>
      </c>
      <c r="V348" s="760">
        <v>0</v>
      </c>
      <c r="W348" s="73"/>
      <c r="X348" s="73"/>
      <c r="Y348" s="73"/>
      <c r="Z348" s="73"/>
      <c r="AA348" s="73"/>
      <c r="AB348" s="73"/>
      <c r="AC348" s="73"/>
      <c r="AD348" s="73"/>
      <c r="AE348" s="73"/>
      <c r="AF348" s="73"/>
      <c r="AG348" s="73"/>
      <c r="AH348" s="73"/>
      <c r="AI348" s="73"/>
      <c r="AJ348" s="73"/>
      <c r="AK348" s="73"/>
      <c r="AL348" s="73"/>
      <c r="AM348" s="73"/>
      <c r="AN348" s="73"/>
      <c r="AO348" s="73"/>
      <c r="AP348" s="73"/>
      <c r="AQ348" s="73"/>
      <c r="AR348" s="73"/>
      <c r="AS348" s="73"/>
      <c r="AT348" s="73"/>
      <c r="AU348" s="73"/>
      <c r="AV348" s="73"/>
      <c r="AW348" s="73"/>
      <c r="AX348" s="73"/>
      <c r="AY348" s="73"/>
      <c r="AZ348" s="73"/>
      <c r="BA348" s="73"/>
      <c r="BB348" s="73"/>
      <c r="BC348" s="73"/>
      <c r="BD348" s="73"/>
      <c r="BE348" s="73"/>
      <c r="BF348" s="73"/>
      <c r="BG348" s="73"/>
      <c r="BH348" s="73"/>
      <c r="BI348" s="73"/>
      <c r="BJ348" s="73"/>
      <c r="BK348" s="73"/>
      <c r="BL348" s="73"/>
      <c r="BM348" s="73"/>
      <c r="BN348" s="73"/>
      <c r="BO348" s="73"/>
    </row>
    <row r="349" spans="1:67" s="213" customFormat="1">
      <c r="A349" s="22"/>
      <c r="B349" s="22"/>
      <c r="C349" s="22"/>
      <c r="D349" s="22"/>
      <c r="E349" s="418" t="s">
        <v>594</v>
      </c>
      <c r="F349" s="760">
        <v>0</v>
      </c>
      <c r="G349" s="760">
        <v>42.552599999999998</v>
      </c>
      <c r="H349" s="760">
        <v>0</v>
      </c>
      <c r="I349" s="760">
        <v>0.4219</v>
      </c>
      <c r="J349" s="760">
        <v>0</v>
      </c>
      <c r="K349" s="760">
        <v>0</v>
      </c>
      <c r="L349" s="760">
        <v>0</v>
      </c>
      <c r="M349" s="760">
        <v>0.20849999999999999</v>
      </c>
      <c r="N349" s="760">
        <v>0</v>
      </c>
      <c r="O349" s="760">
        <v>0</v>
      </c>
      <c r="P349" s="760">
        <v>0</v>
      </c>
      <c r="Q349" s="760">
        <v>0</v>
      </c>
      <c r="R349" s="760">
        <v>0</v>
      </c>
      <c r="S349" s="760">
        <v>0</v>
      </c>
      <c r="T349" s="760">
        <v>0</v>
      </c>
      <c r="U349" s="760">
        <v>0</v>
      </c>
      <c r="V349" s="760">
        <v>0</v>
      </c>
      <c r="W349" s="73"/>
      <c r="X349" s="73"/>
      <c r="Y349" s="73"/>
      <c r="Z349" s="73"/>
      <c r="AA349" s="73"/>
      <c r="AB349" s="73"/>
      <c r="AC349" s="73"/>
      <c r="AD349" s="73"/>
      <c r="AE349" s="73"/>
      <c r="AF349" s="73"/>
      <c r="AG349" s="73"/>
      <c r="AH349" s="73"/>
      <c r="AI349" s="73"/>
      <c r="AJ349" s="73"/>
      <c r="AK349" s="73"/>
      <c r="AL349" s="73"/>
      <c r="AM349" s="73"/>
      <c r="AN349" s="73"/>
      <c r="AO349" s="73"/>
      <c r="AP349" s="73"/>
      <c r="AQ349" s="73"/>
      <c r="AR349" s="73"/>
      <c r="AS349" s="73"/>
      <c r="AT349" s="73"/>
      <c r="AU349" s="73"/>
      <c r="AV349" s="73"/>
      <c r="AW349" s="73"/>
      <c r="AX349" s="73"/>
      <c r="AY349" s="73"/>
      <c r="AZ349" s="73"/>
      <c r="BA349" s="73"/>
      <c r="BB349" s="73"/>
      <c r="BC349" s="73"/>
      <c r="BD349" s="73"/>
      <c r="BE349" s="73"/>
      <c r="BF349" s="73"/>
      <c r="BG349" s="73"/>
      <c r="BH349" s="73"/>
      <c r="BI349" s="73"/>
      <c r="BJ349" s="73"/>
      <c r="BK349" s="73"/>
      <c r="BL349" s="73"/>
      <c r="BM349" s="73"/>
      <c r="BN349" s="73"/>
      <c r="BO349" s="73"/>
    </row>
    <row r="350" spans="1:67" s="213" customFormat="1">
      <c r="A350" s="22"/>
      <c r="B350" s="22"/>
      <c r="C350" s="22"/>
      <c r="D350" s="22"/>
      <c r="E350" s="418" t="s">
        <v>595</v>
      </c>
      <c r="F350" s="760">
        <v>0</v>
      </c>
      <c r="G350" s="760">
        <v>58.729300000000002</v>
      </c>
      <c r="H350" s="760">
        <v>0</v>
      </c>
      <c r="I350" s="760">
        <v>0.2777</v>
      </c>
      <c r="J350" s="760">
        <v>0</v>
      </c>
      <c r="K350" s="760">
        <v>0</v>
      </c>
      <c r="L350" s="760">
        <v>0</v>
      </c>
      <c r="M350" s="760">
        <v>3.4799999999999998E-2</v>
      </c>
      <c r="N350" s="760">
        <v>0</v>
      </c>
      <c r="O350" s="760">
        <v>0</v>
      </c>
      <c r="P350" s="760">
        <v>0</v>
      </c>
      <c r="Q350" s="760">
        <v>0</v>
      </c>
      <c r="R350" s="760">
        <v>0</v>
      </c>
      <c r="S350" s="760">
        <v>0</v>
      </c>
      <c r="T350" s="760">
        <v>0</v>
      </c>
      <c r="U350" s="760">
        <v>0</v>
      </c>
      <c r="V350" s="760">
        <v>0</v>
      </c>
      <c r="W350" s="73"/>
      <c r="X350" s="73"/>
      <c r="Y350" s="73"/>
      <c r="Z350" s="73"/>
      <c r="AA350" s="73"/>
      <c r="AB350" s="73"/>
      <c r="AC350" s="73"/>
      <c r="AD350" s="73"/>
      <c r="AE350" s="73"/>
      <c r="AF350" s="73"/>
      <c r="AG350" s="73"/>
      <c r="AH350" s="73"/>
      <c r="AI350" s="73"/>
      <c r="AJ350" s="73"/>
      <c r="AK350" s="73"/>
      <c r="AL350" s="73"/>
      <c r="AM350" s="73"/>
      <c r="AN350" s="73"/>
      <c r="AO350" s="73"/>
      <c r="AP350" s="73"/>
      <c r="AQ350" s="73"/>
      <c r="AR350" s="73"/>
      <c r="AS350" s="73"/>
      <c r="AT350" s="73"/>
      <c r="AU350" s="73"/>
      <c r="AV350" s="73"/>
      <c r="AW350" s="73"/>
      <c r="AX350" s="73"/>
      <c r="AY350" s="73"/>
      <c r="AZ350" s="73"/>
      <c r="BA350" s="73"/>
      <c r="BB350" s="73"/>
      <c r="BC350" s="73"/>
      <c r="BD350" s="73"/>
      <c r="BE350" s="73"/>
      <c r="BF350" s="73"/>
      <c r="BG350" s="73"/>
      <c r="BH350" s="73"/>
      <c r="BI350" s="73"/>
      <c r="BJ350" s="73"/>
      <c r="BK350" s="73"/>
      <c r="BL350" s="73"/>
      <c r="BM350" s="73"/>
      <c r="BN350" s="73"/>
      <c r="BO350" s="73"/>
    </row>
    <row r="351" spans="1:67" s="213" customFormat="1">
      <c r="A351" s="22"/>
      <c r="B351" s="22"/>
      <c r="C351" s="22"/>
      <c r="D351" s="22"/>
      <c r="E351" s="418" t="s">
        <v>596</v>
      </c>
      <c r="F351" s="760">
        <v>0</v>
      </c>
      <c r="G351" s="760">
        <v>0.47099999999999997</v>
      </c>
      <c r="H351" s="760">
        <v>0</v>
      </c>
      <c r="I351" s="760">
        <v>1E-4</v>
      </c>
      <c r="J351" s="760">
        <v>0</v>
      </c>
      <c r="K351" s="760">
        <v>0</v>
      </c>
      <c r="L351" s="760">
        <v>0</v>
      </c>
      <c r="M351" s="760">
        <v>1E-4</v>
      </c>
      <c r="N351" s="760">
        <v>0</v>
      </c>
      <c r="O351" s="760">
        <v>0</v>
      </c>
      <c r="P351" s="760">
        <v>0</v>
      </c>
      <c r="Q351" s="760">
        <v>0</v>
      </c>
      <c r="R351" s="760">
        <v>0</v>
      </c>
      <c r="S351" s="760">
        <v>0</v>
      </c>
      <c r="T351" s="760">
        <v>0</v>
      </c>
      <c r="U351" s="760">
        <v>0</v>
      </c>
      <c r="V351" s="760">
        <v>0</v>
      </c>
      <c r="W351" s="73"/>
      <c r="X351" s="73"/>
      <c r="Y351" s="73"/>
      <c r="Z351" s="73"/>
      <c r="AA351" s="73"/>
      <c r="AB351" s="73"/>
      <c r="AC351" s="73"/>
      <c r="AD351" s="73"/>
      <c r="AE351" s="73"/>
      <c r="AF351" s="73"/>
      <c r="AG351" s="73"/>
      <c r="AH351" s="73"/>
      <c r="AI351" s="73"/>
      <c r="AJ351" s="73"/>
      <c r="AK351" s="73"/>
      <c r="AL351" s="73"/>
      <c r="AM351" s="73"/>
      <c r="AN351" s="73"/>
      <c r="AO351" s="73"/>
      <c r="AP351" s="73"/>
      <c r="AQ351" s="73"/>
      <c r="AR351" s="73"/>
      <c r="AS351" s="73"/>
      <c r="AT351" s="73"/>
      <c r="AU351" s="73"/>
      <c r="AV351" s="73"/>
      <c r="AW351" s="73"/>
      <c r="AX351" s="73"/>
      <c r="AY351" s="73"/>
      <c r="AZ351" s="73"/>
      <c r="BA351" s="73"/>
      <c r="BB351" s="73"/>
      <c r="BC351" s="73"/>
      <c r="BD351" s="73"/>
      <c r="BE351" s="73"/>
      <c r="BF351" s="73"/>
      <c r="BG351" s="73"/>
      <c r="BH351" s="73"/>
      <c r="BI351" s="73"/>
      <c r="BJ351" s="73"/>
      <c r="BK351" s="73"/>
      <c r="BL351" s="73"/>
      <c r="BM351" s="73"/>
      <c r="BN351" s="73"/>
      <c r="BO351" s="73"/>
    </row>
    <row r="352" spans="1:67" s="213" customFormat="1">
      <c r="A352" s="22"/>
      <c r="B352" s="22"/>
      <c r="C352" s="22"/>
      <c r="D352" s="22"/>
      <c r="E352" s="418" t="s">
        <v>597</v>
      </c>
      <c r="F352" s="760">
        <v>0</v>
      </c>
      <c r="G352" s="760">
        <v>0</v>
      </c>
      <c r="H352" s="760">
        <v>0</v>
      </c>
      <c r="I352" s="760">
        <v>0</v>
      </c>
      <c r="J352" s="760">
        <v>0</v>
      </c>
      <c r="K352" s="760">
        <v>0</v>
      </c>
      <c r="L352" s="760">
        <v>0</v>
      </c>
      <c r="M352" s="760">
        <v>0</v>
      </c>
      <c r="N352" s="760">
        <v>0</v>
      </c>
      <c r="O352" s="760">
        <v>0</v>
      </c>
      <c r="P352" s="760">
        <v>0</v>
      </c>
      <c r="Q352" s="760">
        <v>0</v>
      </c>
      <c r="R352" s="760">
        <v>0</v>
      </c>
      <c r="S352" s="760">
        <v>0</v>
      </c>
      <c r="T352" s="760">
        <v>0</v>
      </c>
      <c r="U352" s="760">
        <v>0</v>
      </c>
      <c r="V352" s="760">
        <v>0</v>
      </c>
      <c r="W352" s="73"/>
      <c r="X352" s="73"/>
      <c r="Y352" s="73"/>
      <c r="Z352" s="73"/>
      <c r="AA352" s="73"/>
      <c r="AB352" s="73"/>
      <c r="AC352" s="73"/>
      <c r="AD352" s="73"/>
      <c r="AE352" s="73"/>
      <c r="AF352" s="73"/>
      <c r="AG352" s="73"/>
      <c r="AH352" s="73"/>
      <c r="AI352" s="73"/>
      <c r="AJ352" s="73"/>
      <c r="AK352" s="73"/>
      <c r="AL352" s="73"/>
      <c r="AM352" s="73"/>
      <c r="AN352" s="73"/>
      <c r="AO352" s="73"/>
      <c r="AP352" s="73"/>
      <c r="AQ352" s="73"/>
      <c r="AR352" s="73"/>
      <c r="AS352" s="73"/>
      <c r="AT352" s="73"/>
      <c r="AU352" s="73"/>
      <c r="AV352" s="73"/>
      <c r="AW352" s="73"/>
      <c r="AX352" s="73"/>
      <c r="AY352" s="73"/>
      <c r="AZ352" s="73"/>
      <c r="BA352" s="73"/>
      <c r="BB352" s="73"/>
      <c r="BC352" s="73"/>
      <c r="BD352" s="73"/>
      <c r="BE352" s="73"/>
      <c r="BF352" s="73"/>
      <c r="BG352" s="73"/>
      <c r="BH352" s="73"/>
      <c r="BI352" s="73"/>
      <c r="BJ352" s="73"/>
      <c r="BK352" s="73"/>
      <c r="BL352" s="73"/>
      <c r="BM352" s="73"/>
      <c r="BN352" s="73"/>
      <c r="BO352" s="73"/>
    </row>
    <row r="353" spans="1:67" s="213" customFormat="1">
      <c r="A353" s="22"/>
      <c r="B353" s="22"/>
      <c r="C353" s="22"/>
      <c r="D353" s="22"/>
      <c r="E353" s="418" t="s">
        <v>546</v>
      </c>
      <c r="F353" s="760">
        <v>0</v>
      </c>
      <c r="G353" s="760">
        <v>0</v>
      </c>
      <c r="H353" s="760">
        <v>0</v>
      </c>
      <c r="I353" s="760">
        <v>0</v>
      </c>
      <c r="J353" s="760">
        <v>0</v>
      </c>
      <c r="K353" s="760">
        <v>0</v>
      </c>
      <c r="L353" s="760">
        <v>0</v>
      </c>
      <c r="M353" s="760">
        <v>0</v>
      </c>
      <c r="N353" s="760">
        <v>0</v>
      </c>
      <c r="O353" s="760">
        <v>0</v>
      </c>
      <c r="P353" s="760">
        <v>0</v>
      </c>
      <c r="Q353" s="760">
        <v>0</v>
      </c>
      <c r="R353" s="760">
        <v>0</v>
      </c>
      <c r="S353" s="760">
        <v>0</v>
      </c>
      <c r="T353" s="760">
        <v>0</v>
      </c>
      <c r="U353" s="760">
        <v>0</v>
      </c>
      <c r="V353" s="760">
        <v>0</v>
      </c>
      <c r="W353" s="73"/>
      <c r="X353" s="73"/>
      <c r="Y353" s="73"/>
      <c r="Z353" s="73"/>
      <c r="AA353" s="73"/>
      <c r="AB353" s="73"/>
      <c r="AC353" s="73"/>
      <c r="AD353" s="73"/>
      <c r="AE353" s="73"/>
      <c r="AF353" s="73"/>
      <c r="AG353" s="73"/>
      <c r="AH353" s="73"/>
      <c r="AI353" s="73"/>
      <c r="AJ353" s="73"/>
      <c r="AK353" s="73"/>
      <c r="AL353" s="73"/>
      <c r="AM353" s="73"/>
      <c r="AN353" s="73"/>
      <c r="AO353" s="73"/>
      <c r="AP353" s="73"/>
      <c r="AQ353" s="73"/>
      <c r="AR353" s="73"/>
      <c r="AS353" s="73"/>
      <c r="AT353" s="73"/>
      <c r="AU353" s="73"/>
      <c r="AV353" s="73"/>
      <c r="AW353" s="73"/>
      <c r="AX353" s="73"/>
      <c r="AY353" s="73"/>
      <c r="AZ353" s="73"/>
      <c r="BA353" s="73"/>
      <c r="BB353" s="73"/>
      <c r="BC353" s="73"/>
      <c r="BD353" s="73"/>
      <c r="BE353" s="73"/>
      <c r="BF353" s="73"/>
      <c r="BG353" s="73"/>
      <c r="BH353" s="73"/>
      <c r="BI353" s="73"/>
      <c r="BJ353" s="73"/>
      <c r="BK353" s="73"/>
      <c r="BL353" s="73"/>
      <c r="BM353" s="73"/>
      <c r="BN353" s="73"/>
      <c r="BO353" s="73"/>
    </row>
    <row r="354" spans="1:67" s="213" customFormat="1">
      <c r="A354" s="22"/>
      <c r="B354" s="22"/>
      <c r="C354" s="22"/>
      <c r="D354" s="22"/>
      <c r="E354" s="418" t="s">
        <v>547</v>
      </c>
      <c r="F354" s="760">
        <v>0</v>
      </c>
      <c r="G354" s="760">
        <v>0</v>
      </c>
      <c r="H354" s="760">
        <v>0</v>
      </c>
      <c r="I354" s="760">
        <v>0</v>
      </c>
      <c r="J354" s="760">
        <v>0</v>
      </c>
      <c r="K354" s="760">
        <v>0</v>
      </c>
      <c r="L354" s="760">
        <v>0</v>
      </c>
      <c r="M354" s="760">
        <v>0</v>
      </c>
      <c r="N354" s="760">
        <v>0</v>
      </c>
      <c r="O354" s="760">
        <v>0</v>
      </c>
      <c r="P354" s="760">
        <v>0</v>
      </c>
      <c r="Q354" s="760">
        <v>0</v>
      </c>
      <c r="R354" s="760">
        <v>0</v>
      </c>
      <c r="S354" s="760">
        <v>0</v>
      </c>
      <c r="T354" s="760">
        <v>0</v>
      </c>
      <c r="U354" s="760">
        <v>0</v>
      </c>
      <c r="V354" s="760">
        <v>0</v>
      </c>
      <c r="W354" s="73"/>
      <c r="X354" s="73"/>
      <c r="Y354" s="73"/>
      <c r="Z354" s="73"/>
      <c r="AA354" s="73"/>
      <c r="AB354" s="73"/>
      <c r="AC354" s="73"/>
      <c r="AD354" s="73"/>
      <c r="AE354" s="73"/>
      <c r="AF354" s="73"/>
      <c r="AG354" s="73"/>
      <c r="AH354" s="73"/>
      <c r="AI354" s="73"/>
      <c r="AJ354" s="73"/>
      <c r="AK354" s="73"/>
      <c r="AL354" s="73"/>
      <c r="AM354" s="73"/>
      <c r="AN354" s="73"/>
      <c r="AO354" s="73"/>
      <c r="AP354" s="73"/>
      <c r="AQ354" s="73"/>
      <c r="AR354" s="73"/>
      <c r="AS354" s="73"/>
      <c r="AT354" s="73"/>
      <c r="AU354" s="73"/>
      <c r="AV354" s="73"/>
      <c r="AW354" s="73"/>
      <c r="AX354" s="73"/>
      <c r="AY354" s="73"/>
      <c r="AZ354" s="73"/>
      <c r="BA354" s="73"/>
      <c r="BB354" s="73"/>
      <c r="BC354" s="73"/>
      <c r="BD354" s="73"/>
      <c r="BE354" s="73"/>
      <c r="BF354" s="73"/>
      <c r="BG354" s="73"/>
      <c r="BH354" s="73"/>
      <c r="BI354" s="73"/>
      <c r="BJ354" s="73"/>
      <c r="BK354" s="73"/>
      <c r="BL354" s="73"/>
      <c r="BM354" s="73"/>
      <c r="BN354" s="73"/>
      <c r="BO354" s="73"/>
    </row>
    <row r="355" spans="1:67" s="213" customFormat="1">
      <c r="A355" s="22"/>
      <c r="B355" s="22"/>
      <c r="C355" s="22"/>
      <c r="D355" s="22"/>
      <c r="E355" s="418" t="s">
        <v>548</v>
      </c>
      <c r="F355" s="760">
        <v>0</v>
      </c>
      <c r="G355" s="760">
        <v>0</v>
      </c>
      <c r="H355" s="760">
        <v>0</v>
      </c>
      <c r="I355" s="760">
        <v>0</v>
      </c>
      <c r="J355" s="760">
        <v>0</v>
      </c>
      <c r="K355" s="760">
        <v>0</v>
      </c>
      <c r="L355" s="760">
        <v>0</v>
      </c>
      <c r="M355" s="760">
        <v>0</v>
      </c>
      <c r="N355" s="760">
        <v>0</v>
      </c>
      <c r="O355" s="760">
        <v>0</v>
      </c>
      <c r="P355" s="760">
        <v>0</v>
      </c>
      <c r="Q355" s="760">
        <v>0</v>
      </c>
      <c r="R355" s="760">
        <v>0</v>
      </c>
      <c r="S355" s="760">
        <v>0</v>
      </c>
      <c r="T355" s="760">
        <v>0</v>
      </c>
      <c r="U355" s="760">
        <v>0</v>
      </c>
      <c r="V355" s="760">
        <v>0</v>
      </c>
      <c r="W355" s="73"/>
      <c r="X355" s="73"/>
      <c r="Y355" s="73"/>
      <c r="Z355" s="73"/>
      <c r="AA355" s="73"/>
      <c r="AB355" s="73"/>
      <c r="AC355" s="73"/>
      <c r="AD355" s="73"/>
      <c r="AE355" s="73"/>
      <c r="AF355" s="73"/>
      <c r="AG355" s="73"/>
      <c r="AH355" s="73"/>
      <c r="AI355" s="73"/>
      <c r="AJ355" s="73"/>
      <c r="AK355" s="73"/>
      <c r="AL355" s="73"/>
      <c r="AM355" s="73"/>
      <c r="AN355" s="73"/>
      <c r="AO355" s="73"/>
      <c r="AP355" s="73"/>
      <c r="AQ355" s="73"/>
      <c r="AR355" s="73"/>
      <c r="AS355" s="73"/>
      <c r="AT355" s="73"/>
      <c r="AU355" s="73"/>
      <c r="AV355" s="73"/>
      <c r="AW355" s="73"/>
      <c r="AX355" s="73"/>
      <c r="AY355" s="73"/>
      <c r="AZ355" s="73"/>
      <c r="BA355" s="73"/>
      <c r="BB355" s="73"/>
      <c r="BC355" s="73"/>
      <c r="BD355" s="73"/>
      <c r="BE355" s="73"/>
      <c r="BF355" s="73"/>
      <c r="BG355" s="73"/>
      <c r="BH355" s="73"/>
      <c r="BI355" s="73"/>
      <c r="BJ355" s="73"/>
      <c r="BK355" s="73"/>
      <c r="BL355" s="73"/>
      <c r="BM355" s="73"/>
      <c r="BN355" s="73"/>
      <c r="BO355" s="73"/>
    </row>
    <row r="356" spans="1:67" s="213" customFormat="1">
      <c r="A356" s="22"/>
      <c r="B356" s="22"/>
      <c r="C356" s="22"/>
      <c r="D356" s="22"/>
      <c r="E356" s="418" t="s">
        <v>564</v>
      </c>
      <c r="F356" s="760">
        <v>0</v>
      </c>
      <c r="G356" s="760">
        <v>0</v>
      </c>
      <c r="H356" s="760">
        <v>0</v>
      </c>
      <c r="I356" s="760">
        <v>0</v>
      </c>
      <c r="J356" s="760">
        <v>0</v>
      </c>
      <c r="K356" s="760">
        <v>0</v>
      </c>
      <c r="L356" s="760">
        <v>0</v>
      </c>
      <c r="M356" s="760">
        <v>0</v>
      </c>
      <c r="N356" s="760">
        <v>0</v>
      </c>
      <c r="O356" s="760">
        <v>0</v>
      </c>
      <c r="P356" s="760">
        <v>0</v>
      </c>
      <c r="Q356" s="760">
        <v>0</v>
      </c>
      <c r="R356" s="760">
        <v>0</v>
      </c>
      <c r="S356" s="760">
        <v>0</v>
      </c>
      <c r="T356" s="760">
        <v>0</v>
      </c>
      <c r="U356" s="760">
        <v>0</v>
      </c>
      <c r="V356" s="760">
        <v>0</v>
      </c>
      <c r="W356" s="73"/>
      <c r="X356" s="73"/>
      <c r="Y356" s="73"/>
      <c r="Z356" s="73"/>
      <c r="AA356" s="73"/>
      <c r="AB356" s="73"/>
      <c r="AC356" s="73"/>
      <c r="AD356" s="73"/>
      <c r="AE356" s="73"/>
      <c r="AF356" s="73"/>
      <c r="AG356" s="73"/>
      <c r="AH356" s="73"/>
      <c r="AI356" s="73"/>
      <c r="AJ356" s="73"/>
      <c r="AK356" s="73"/>
      <c r="AL356" s="73"/>
      <c r="AM356" s="73"/>
      <c r="AN356" s="73"/>
      <c r="AO356" s="73"/>
      <c r="AP356" s="73"/>
      <c r="AQ356" s="73"/>
      <c r="AR356" s="73"/>
      <c r="AS356" s="73"/>
      <c r="AT356" s="73"/>
      <c r="AU356" s="73"/>
      <c r="AV356" s="73"/>
      <c r="AW356" s="73"/>
      <c r="AX356" s="73"/>
      <c r="AY356" s="73"/>
      <c r="AZ356" s="73"/>
      <c r="BA356" s="73"/>
      <c r="BB356" s="73"/>
      <c r="BC356" s="73"/>
      <c r="BD356" s="73"/>
      <c r="BE356" s="73"/>
      <c r="BF356" s="73"/>
      <c r="BG356" s="73"/>
      <c r="BH356" s="73"/>
      <c r="BI356" s="73"/>
      <c r="BJ356" s="73"/>
      <c r="BK356" s="73"/>
      <c r="BL356" s="73"/>
      <c r="BM356" s="73"/>
      <c r="BN356" s="73"/>
      <c r="BO356" s="73"/>
    </row>
    <row r="357" spans="1:67" s="213" customFormat="1">
      <c r="A357" s="22"/>
      <c r="B357" s="22"/>
      <c r="C357" s="22"/>
      <c r="D357" s="22"/>
      <c r="E357" s="418" t="s">
        <v>558</v>
      </c>
      <c r="F357" s="760">
        <v>0</v>
      </c>
      <c r="G357" s="760">
        <v>0</v>
      </c>
      <c r="H357" s="760">
        <v>0</v>
      </c>
      <c r="I357" s="760">
        <v>0</v>
      </c>
      <c r="J357" s="760">
        <v>0</v>
      </c>
      <c r="K357" s="760">
        <v>0</v>
      </c>
      <c r="L357" s="760">
        <v>0</v>
      </c>
      <c r="M357" s="760">
        <v>0</v>
      </c>
      <c r="N357" s="760">
        <v>0</v>
      </c>
      <c r="O357" s="760">
        <v>0</v>
      </c>
      <c r="P357" s="760">
        <v>0</v>
      </c>
      <c r="Q357" s="760">
        <v>0</v>
      </c>
      <c r="R357" s="760">
        <v>0</v>
      </c>
      <c r="S357" s="760">
        <v>0</v>
      </c>
      <c r="T357" s="760">
        <v>0</v>
      </c>
      <c r="U357" s="760">
        <v>0</v>
      </c>
      <c r="V357" s="760">
        <v>0</v>
      </c>
      <c r="W357" s="73"/>
      <c r="X357" s="73"/>
      <c r="Y357" s="73"/>
      <c r="Z357" s="73"/>
      <c r="AA357" s="73"/>
      <c r="AB357" s="73"/>
      <c r="AC357" s="73"/>
      <c r="AD357" s="73"/>
      <c r="AE357" s="73"/>
      <c r="AF357" s="73"/>
      <c r="AG357" s="73"/>
      <c r="AH357" s="73"/>
      <c r="AI357" s="73"/>
      <c r="AJ357" s="73"/>
      <c r="AK357" s="73"/>
      <c r="AL357" s="73"/>
      <c r="AM357" s="73"/>
      <c r="AN357" s="73"/>
      <c r="AO357" s="73"/>
      <c r="AP357" s="73"/>
      <c r="AQ357" s="73"/>
      <c r="AR357" s="73"/>
      <c r="AS357" s="73"/>
      <c r="AT357" s="73"/>
      <c r="AU357" s="73"/>
      <c r="AV357" s="73"/>
      <c r="AW357" s="73"/>
      <c r="AX357" s="73"/>
      <c r="AY357" s="73"/>
      <c r="AZ357" s="73"/>
      <c r="BA357" s="73"/>
      <c r="BB357" s="73"/>
      <c r="BC357" s="73"/>
      <c r="BD357" s="73"/>
      <c r="BE357" s="73"/>
      <c r="BF357" s="73"/>
      <c r="BG357" s="73"/>
      <c r="BH357" s="73"/>
      <c r="BI357" s="73"/>
      <c r="BJ357" s="73"/>
      <c r="BK357" s="73"/>
      <c r="BL357" s="73"/>
      <c r="BM357" s="73"/>
      <c r="BN357" s="73"/>
      <c r="BO357" s="73"/>
    </row>
    <row r="358" spans="1:67" s="213" customFormat="1">
      <c r="A358" s="22"/>
      <c r="B358" s="22"/>
      <c r="C358" s="22"/>
      <c r="D358" s="22"/>
      <c r="E358" s="418" t="s">
        <v>559</v>
      </c>
      <c r="F358" s="760">
        <v>0</v>
      </c>
      <c r="G358" s="760">
        <v>0</v>
      </c>
      <c r="H358" s="760">
        <v>0</v>
      </c>
      <c r="I358" s="760">
        <v>0</v>
      </c>
      <c r="J358" s="760">
        <v>0</v>
      </c>
      <c r="K358" s="760">
        <v>0</v>
      </c>
      <c r="L358" s="760">
        <v>0</v>
      </c>
      <c r="M358" s="760">
        <v>0</v>
      </c>
      <c r="N358" s="760">
        <v>0</v>
      </c>
      <c r="O358" s="760">
        <v>0</v>
      </c>
      <c r="P358" s="760">
        <v>0</v>
      </c>
      <c r="Q358" s="760">
        <v>0</v>
      </c>
      <c r="R358" s="760">
        <v>0</v>
      </c>
      <c r="S358" s="760">
        <v>0</v>
      </c>
      <c r="T358" s="760">
        <v>0</v>
      </c>
      <c r="U358" s="760">
        <v>0</v>
      </c>
      <c r="V358" s="760">
        <v>0</v>
      </c>
      <c r="W358" s="73"/>
      <c r="X358" s="73"/>
      <c r="Y358" s="73"/>
      <c r="Z358" s="73"/>
      <c r="AA358" s="73"/>
      <c r="AB358" s="73"/>
      <c r="AC358" s="73"/>
      <c r="AD358" s="73"/>
      <c r="AE358" s="73"/>
      <c r="AF358" s="73"/>
      <c r="AG358" s="73"/>
      <c r="AH358" s="73"/>
      <c r="AI358" s="73"/>
      <c r="AJ358" s="73"/>
      <c r="AK358" s="73"/>
      <c r="AL358" s="73"/>
      <c r="AM358" s="73"/>
      <c r="AN358" s="73"/>
      <c r="AO358" s="73"/>
      <c r="AP358" s="73"/>
      <c r="AQ358" s="73"/>
      <c r="AR358" s="73"/>
      <c r="AS358" s="73"/>
      <c r="AT358" s="73"/>
      <c r="AU358" s="73"/>
      <c r="AV358" s="73"/>
      <c r="AW358" s="73"/>
      <c r="AX358" s="73"/>
      <c r="AY358" s="73"/>
      <c r="AZ358" s="73"/>
      <c r="BA358" s="73"/>
      <c r="BB358" s="73"/>
      <c r="BC358" s="73"/>
      <c r="BD358" s="73"/>
      <c r="BE358" s="73"/>
      <c r="BF358" s="73"/>
      <c r="BG358" s="73"/>
      <c r="BH358" s="73"/>
      <c r="BI358" s="73"/>
      <c r="BJ358" s="73"/>
      <c r="BK358" s="73"/>
      <c r="BL358" s="73"/>
      <c r="BM358" s="73"/>
      <c r="BN358" s="73"/>
      <c r="BO358" s="73"/>
    </row>
    <row r="359" spans="1:67" s="213" customFormat="1">
      <c r="A359" s="22"/>
      <c r="B359" s="22"/>
      <c r="C359" s="22"/>
      <c r="D359" s="22"/>
      <c r="E359" s="418" t="s">
        <v>560</v>
      </c>
      <c r="F359" s="760">
        <v>0</v>
      </c>
      <c r="G359" s="760">
        <v>0</v>
      </c>
      <c r="H359" s="760">
        <v>0</v>
      </c>
      <c r="I359" s="760">
        <v>0</v>
      </c>
      <c r="J359" s="760">
        <v>0</v>
      </c>
      <c r="K359" s="760">
        <v>0</v>
      </c>
      <c r="L359" s="760">
        <v>0</v>
      </c>
      <c r="M359" s="760">
        <v>0</v>
      </c>
      <c r="N359" s="760">
        <v>0</v>
      </c>
      <c r="O359" s="760">
        <v>0</v>
      </c>
      <c r="P359" s="760">
        <v>0</v>
      </c>
      <c r="Q359" s="760">
        <v>0</v>
      </c>
      <c r="R359" s="760">
        <v>0</v>
      </c>
      <c r="S359" s="760">
        <v>0</v>
      </c>
      <c r="T359" s="760">
        <v>0</v>
      </c>
      <c r="U359" s="760">
        <v>0</v>
      </c>
      <c r="V359" s="760">
        <v>0</v>
      </c>
      <c r="W359" s="73"/>
      <c r="X359" s="73"/>
      <c r="Y359" s="73"/>
      <c r="Z359" s="73"/>
      <c r="AA359" s="73"/>
      <c r="AB359" s="73"/>
      <c r="AC359" s="73"/>
      <c r="AD359" s="73"/>
      <c r="AE359" s="73"/>
      <c r="AF359" s="73"/>
      <c r="AG359" s="73"/>
      <c r="AH359" s="73"/>
      <c r="AI359" s="73"/>
      <c r="AJ359" s="73"/>
      <c r="AK359" s="73"/>
      <c r="AL359" s="73"/>
      <c r="AM359" s="73"/>
      <c r="AN359" s="73"/>
      <c r="AO359" s="73"/>
      <c r="AP359" s="73"/>
      <c r="AQ359" s="73"/>
      <c r="AR359" s="73"/>
      <c r="AS359" s="73"/>
      <c r="AT359" s="73"/>
      <c r="AU359" s="73"/>
      <c r="AV359" s="73"/>
      <c r="AW359" s="73"/>
      <c r="AX359" s="73"/>
      <c r="AY359" s="73"/>
      <c r="AZ359" s="73"/>
      <c r="BA359" s="73"/>
      <c r="BB359" s="73"/>
      <c r="BC359" s="73"/>
      <c r="BD359" s="73"/>
      <c r="BE359" s="73"/>
      <c r="BF359" s="73"/>
      <c r="BG359" s="73"/>
      <c r="BH359" s="73"/>
      <c r="BI359" s="73"/>
      <c r="BJ359" s="73"/>
      <c r="BK359" s="73"/>
      <c r="BL359" s="73"/>
      <c r="BM359" s="73"/>
      <c r="BN359" s="73"/>
      <c r="BO359" s="73"/>
    </row>
    <row r="360" spans="1:67" s="213" customFormat="1">
      <c r="A360" s="22"/>
      <c r="B360" s="22"/>
      <c r="C360" s="22"/>
      <c r="D360" s="22"/>
      <c r="E360" s="418" t="s">
        <v>554</v>
      </c>
      <c r="F360" s="760">
        <v>0</v>
      </c>
      <c r="G360" s="760">
        <v>0</v>
      </c>
      <c r="H360" s="760">
        <v>0</v>
      </c>
      <c r="I360" s="760">
        <v>0</v>
      </c>
      <c r="J360" s="760">
        <v>0</v>
      </c>
      <c r="K360" s="760">
        <v>0</v>
      </c>
      <c r="L360" s="760">
        <v>0</v>
      </c>
      <c r="M360" s="760">
        <v>0</v>
      </c>
      <c r="N360" s="760">
        <v>0</v>
      </c>
      <c r="O360" s="760">
        <v>0</v>
      </c>
      <c r="P360" s="760">
        <v>0</v>
      </c>
      <c r="Q360" s="760">
        <v>0</v>
      </c>
      <c r="R360" s="760">
        <v>0</v>
      </c>
      <c r="S360" s="760">
        <v>0</v>
      </c>
      <c r="T360" s="760">
        <v>0</v>
      </c>
      <c r="U360" s="760">
        <v>0</v>
      </c>
      <c r="V360" s="760">
        <v>0</v>
      </c>
      <c r="W360" s="73"/>
      <c r="X360" s="73"/>
      <c r="Y360" s="73"/>
      <c r="Z360" s="73"/>
      <c r="AA360" s="73"/>
      <c r="AB360" s="73"/>
      <c r="AC360" s="73"/>
      <c r="AD360" s="73"/>
      <c r="AE360" s="73"/>
      <c r="AF360" s="73"/>
      <c r="AG360" s="73"/>
      <c r="AH360" s="73"/>
      <c r="AI360" s="73"/>
      <c r="AJ360" s="73"/>
      <c r="AK360" s="73"/>
      <c r="AL360" s="73"/>
      <c r="AM360" s="73"/>
      <c r="AN360" s="73"/>
      <c r="AO360" s="73"/>
      <c r="AP360" s="73"/>
      <c r="AQ360" s="73"/>
      <c r="AR360" s="73"/>
      <c r="AS360" s="73"/>
      <c r="AT360" s="73"/>
      <c r="AU360" s="73"/>
      <c r="AV360" s="73"/>
      <c r="AW360" s="73"/>
      <c r="AX360" s="73"/>
      <c r="AY360" s="73"/>
      <c r="AZ360" s="73"/>
      <c r="BA360" s="73"/>
      <c r="BB360" s="73"/>
      <c r="BC360" s="73"/>
      <c r="BD360" s="73"/>
      <c r="BE360" s="73"/>
      <c r="BF360" s="73"/>
      <c r="BG360" s="73"/>
      <c r="BH360" s="73"/>
      <c r="BI360" s="73"/>
      <c r="BJ360" s="73"/>
      <c r="BK360" s="73"/>
      <c r="BL360" s="73"/>
      <c r="BM360" s="73"/>
      <c r="BN360" s="73"/>
      <c r="BO360" s="73"/>
    </row>
    <row r="361" spans="1:67" s="213" customFormat="1">
      <c r="A361" s="22"/>
      <c r="B361" s="22"/>
      <c r="C361" s="22"/>
      <c r="D361" s="22"/>
      <c r="E361" s="418" t="s">
        <v>555</v>
      </c>
      <c r="F361" s="760">
        <v>0</v>
      </c>
      <c r="G361" s="760">
        <v>0</v>
      </c>
      <c r="H361" s="760">
        <v>0</v>
      </c>
      <c r="I361" s="760">
        <v>0</v>
      </c>
      <c r="J361" s="760">
        <v>0</v>
      </c>
      <c r="K361" s="760">
        <v>0</v>
      </c>
      <c r="L361" s="760">
        <v>0</v>
      </c>
      <c r="M361" s="760">
        <v>0</v>
      </c>
      <c r="N361" s="760">
        <v>0</v>
      </c>
      <c r="O361" s="760">
        <v>0</v>
      </c>
      <c r="P361" s="760">
        <v>0</v>
      </c>
      <c r="Q361" s="760">
        <v>0</v>
      </c>
      <c r="R361" s="760">
        <v>0</v>
      </c>
      <c r="S361" s="760">
        <v>0</v>
      </c>
      <c r="T361" s="760">
        <v>0</v>
      </c>
      <c r="U361" s="760">
        <v>0</v>
      </c>
      <c r="V361" s="760">
        <v>0</v>
      </c>
      <c r="W361" s="73"/>
      <c r="X361" s="73"/>
      <c r="Y361" s="73"/>
      <c r="Z361" s="73"/>
      <c r="AA361" s="73"/>
      <c r="AB361" s="73"/>
      <c r="AC361" s="73"/>
      <c r="AD361" s="73"/>
      <c r="AE361" s="73"/>
      <c r="AF361" s="73"/>
      <c r="AG361" s="73"/>
      <c r="AH361" s="73"/>
      <c r="AI361" s="73"/>
      <c r="AJ361" s="73"/>
      <c r="AK361" s="73"/>
      <c r="AL361" s="73"/>
      <c r="AM361" s="73"/>
      <c r="AN361" s="73"/>
      <c r="AO361" s="73"/>
      <c r="AP361" s="73"/>
      <c r="AQ361" s="73"/>
      <c r="AR361" s="73"/>
      <c r="AS361" s="73"/>
      <c r="AT361" s="73"/>
      <c r="AU361" s="73"/>
      <c r="AV361" s="73"/>
      <c r="AW361" s="73"/>
      <c r="AX361" s="73"/>
      <c r="AY361" s="73"/>
      <c r="AZ361" s="73"/>
      <c r="BA361" s="73"/>
      <c r="BB361" s="73"/>
      <c r="BC361" s="73"/>
      <c r="BD361" s="73"/>
      <c r="BE361" s="73"/>
      <c r="BF361" s="73"/>
      <c r="BG361" s="73"/>
      <c r="BH361" s="73"/>
      <c r="BI361" s="73"/>
      <c r="BJ361" s="73"/>
      <c r="BK361" s="73"/>
      <c r="BL361" s="73"/>
      <c r="BM361" s="73"/>
      <c r="BN361" s="73"/>
      <c r="BO361" s="73"/>
    </row>
    <row r="362" spans="1:67" s="213" customFormat="1">
      <c r="A362" s="22"/>
      <c r="B362" s="22"/>
      <c r="C362" s="22"/>
      <c r="D362" s="22"/>
      <c r="E362" s="418" t="s">
        <v>544</v>
      </c>
      <c r="F362" s="760">
        <v>0</v>
      </c>
      <c r="G362" s="760">
        <v>0</v>
      </c>
      <c r="H362" s="760">
        <v>0</v>
      </c>
      <c r="I362" s="760">
        <v>0</v>
      </c>
      <c r="J362" s="760">
        <v>0</v>
      </c>
      <c r="K362" s="760">
        <v>0</v>
      </c>
      <c r="L362" s="760">
        <v>0</v>
      </c>
      <c r="M362" s="760">
        <v>0</v>
      </c>
      <c r="N362" s="760">
        <v>0</v>
      </c>
      <c r="O362" s="760">
        <v>0</v>
      </c>
      <c r="P362" s="760">
        <v>0</v>
      </c>
      <c r="Q362" s="760">
        <v>0</v>
      </c>
      <c r="R362" s="760">
        <v>0</v>
      </c>
      <c r="S362" s="760">
        <v>0</v>
      </c>
      <c r="T362" s="760">
        <v>0</v>
      </c>
      <c r="U362" s="760">
        <v>0</v>
      </c>
      <c r="V362" s="760">
        <v>0</v>
      </c>
      <c r="W362" s="73"/>
      <c r="X362" s="73"/>
      <c r="Y362" s="73"/>
      <c r="Z362" s="73"/>
      <c r="AA362" s="73"/>
      <c r="AB362" s="73"/>
      <c r="AC362" s="73"/>
      <c r="AD362" s="73"/>
      <c r="AE362" s="73"/>
      <c r="AF362" s="73"/>
      <c r="AG362" s="73"/>
      <c r="AH362" s="73"/>
      <c r="AI362" s="73"/>
      <c r="AJ362" s="73"/>
      <c r="AK362" s="73"/>
      <c r="AL362" s="73"/>
      <c r="AM362" s="73"/>
      <c r="AN362" s="73"/>
      <c r="AO362" s="73"/>
      <c r="AP362" s="73"/>
      <c r="AQ362" s="73"/>
      <c r="AR362" s="73"/>
      <c r="AS362" s="73"/>
      <c r="AT362" s="73"/>
      <c r="AU362" s="73"/>
      <c r="AV362" s="73"/>
      <c r="AW362" s="73"/>
      <c r="AX362" s="73"/>
      <c r="AY362" s="73"/>
      <c r="AZ362" s="73"/>
      <c r="BA362" s="73"/>
      <c r="BB362" s="73"/>
      <c r="BC362" s="73"/>
      <c r="BD362" s="73"/>
      <c r="BE362" s="73"/>
      <c r="BF362" s="73"/>
      <c r="BG362" s="73"/>
      <c r="BH362" s="73"/>
      <c r="BI362" s="73"/>
      <c r="BJ362" s="73"/>
      <c r="BK362" s="73"/>
      <c r="BL362" s="73"/>
      <c r="BM362" s="73"/>
      <c r="BN362" s="73"/>
      <c r="BO362" s="73"/>
    </row>
    <row r="363" spans="1:67" s="213" customFormat="1">
      <c r="A363" s="22"/>
      <c r="B363" s="22"/>
      <c r="C363" s="22"/>
      <c r="D363" s="22"/>
      <c r="E363" s="418" t="s">
        <v>545</v>
      </c>
      <c r="F363" s="760">
        <v>0</v>
      </c>
      <c r="G363" s="760">
        <v>0</v>
      </c>
      <c r="H363" s="760">
        <v>0</v>
      </c>
      <c r="I363" s="760">
        <v>0</v>
      </c>
      <c r="J363" s="760">
        <v>0</v>
      </c>
      <c r="K363" s="760">
        <v>0</v>
      </c>
      <c r="L363" s="760">
        <v>0</v>
      </c>
      <c r="M363" s="760">
        <v>0</v>
      </c>
      <c r="N363" s="760">
        <v>0</v>
      </c>
      <c r="O363" s="760">
        <v>0</v>
      </c>
      <c r="P363" s="760">
        <v>0</v>
      </c>
      <c r="Q363" s="760">
        <v>0</v>
      </c>
      <c r="R363" s="760">
        <v>0</v>
      </c>
      <c r="S363" s="760">
        <v>0</v>
      </c>
      <c r="T363" s="760">
        <v>0</v>
      </c>
      <c r="U363" s="760">
        <v>0</v>
      </c>
      <c r="V363" s="760">
        <v>0</v>
      </c>
      <c r="W363" s="73"/>
      <c r="X363" s="73"/>
      <c r="Y363" s="73"/>
      <c r="Z363" s="73"/>
      <c r="AA363" s="73"/>
      <c r="AB363" s="73"/>
      <c r="AC363" s="73"/>
      <c r="AD363" s="73"/>
      <c r="AE363" s="73"/>
      <c r="AF363" s="73"/>
      <c r="AG363" s="73"/>
      <c r="AH363" s="73"/>
      <c r="AI363" s="73"/>
      <c r="AJ363" s="73"/>
      <c r="AK363" s="73"/>
      <c r="AL363" s="73"/>
      <c r="AM363" s="73"/>
      <c r="AN363" s="73"/>
      <c r="AO363" s="73"/>
      <c r="AP363" s="73"/>
      <c r="AQ363" s="73"/>
      <c r="AR363" s="73"/>
      <c r="AS363" s="73"/>
      <c r="AT363" s="73"/>
      <c r="AU363" s="73"/>
      <c r="AV363" s="73"/>
      <c r="AW363" s="73"/>
      <c r="AX363" s="73"/>
      <c r="AY363" s="73"/>
      <c r="AZ363" s="73"/>
      <c r="BA363" s="73"/>
      <c r="BB363" s="73"/>
      <c r="BC363" s="73"/>
      <c r="BD363" s="73"/>
      <c r="BE363" s="73"/>
      <c r="BF363" s="73"/>
      <c r="BG363" s="73"/>
      <c r="BH363" s="73"/>
      <c r="BI363" s="73"/>
      <c r="BJ363" s="73"/>
      <c r="BK363" s="73"/>
      <c r="BL363" s="73"/>
      <c r="BM363" s="73"/>
      <c r="BN363" s="73"/>
      <c r="BO363" s="73"/>
    </row>
    <row r="364" spans="1:67" s="213" customFormat="1">
      <c r="A364" s="22"/>
      <c r="B364" s="22"/>
      <c r="C364" s="22"/>
      <c r="D364" s="22"/>
      <c r="E364" s="418" t="s">
        <v>546</v>
      </c>
      <c r="F364" s="760">
        <v>0</v>
      </c>
      <c r="G364" s="760">
        <v>0</v>
      </c>
      <c r="H364" s="760">
        <v>0</v>
      </c>
      <c r="I364" s="760">
        <v>0</v>
      </c>
      <c r="J364" s="760">
        <v>0</v>
      </c>
      <c r="K364" s="760">
        <v>0</v>
      </c>
      <c r="L364" s="760">
        <v>0</v>
      </c>
      <c r="M364" s="760">
        <v>0</v>
      </c>
      <c r="N364" s="760">
        <v>0</v>
      </c>
      <c r="O364" s="760">
        <v>0</v>
      </c>
      <c r="P364" s="760">
        <v>0</v>
      </c>
      <c r="Q364" s="760">
        <v>0</v>
      </c>
      <c r="R364" s="760">
        <v>0</v>
      </c>
      <c r="S364" s="760">
        <v>0</v>
      </c>
      <c r="T364" s="760">
        <v>0</v>
      </c>
      <c r="U364" s="760">
        <v>0</v>
      </c>
      <c r="V364" s="760">
        <v>0</v>
      </c>
      <c r="W364" s="73"/>
      <c r="X364" s="73"/>
      <c r="Y364" s="73"/>
      <c r="Z364" s="73"/>
      <c r="AA364" s="73"/>
      <c r="AB364" s="73"/>
      <c r="AC364" s="73"/>
      <c r="AD364" s="73"/>
      <c r="AE364" s="73"/>
      <c r="AF364" s="73"/>
      <c r="AG364" s="73"/>
      <c r="AH364" s="73"/>
      <c r="AI364" s="73"/>
      <c r="AJ364" s="73"/>
      <c r="AK364" s="73"/>
      <c r="AL364" s="73"/>
      <c r="AM364" s="73"/>
      <c r="AN364" s="73"/>
      <c r="AO364" s="73"/>
      <c r="AP364" s="73"/>
      <c r="AQ364" s="73"/>
      <c r="AR364" s="73"/>
      <c r="AS364" s="73"/>
      <c r="AT364" s="73"/>
      <c r="AU364" s="73"/>
      <c r="AV364" s="73"/>
      <c r="AW364" s="73"/>
      <c r="AX364" s="73"/>
      <c r="AY364" s="73"/>
      <c r="AZ364" s="73"/>
      <c r="BA364" s="73"/>
      <c r="BB364" s="73"/>
      <c r="BC364" s="73"/>
      <c r="BD364" s="73"/>
      <c r="BE364" s="73"/>
      <c r="BF364" s="73"/>
      <c r="BG364" s="73"/>
      <c r="BH364" s="73"/>
      <c r="BI364" s="73"/>
      <c r="BJ364" s="73"/>
      <c r="BK364" s="73"/>
      <c r="BL364" s="73"/>
      <c r="BM364" s="73"/>
      <c r="BN364" s="73"/>
      <c r="BO364" s="73"/>
    </row>
    <row r="365" spans="1:67" s="4" customFormat="1">
      <c r="A365" s="22"/>
      <c r="B365" s="22"/>
      <c r="C365" s="22"/>
      <c r="D365" s="22"/>
      <c r="E365" s="418" t="s">
        <v>547</v>
      </c>
      <c r="F365" s="760">
        <v>0</v>
      </c>
      <c r="G365" s="760">
        <v>0</v>
      </c>
      <c r="H365" s="760">
        <v>0</v>
      </c>
      <c r="I365" s="760">
        <v>0</v>
      </c>
      <c r="J365" s="760">
        <v>0</v>
      </c>
      <c r="K365" s="760">
        <v>0</v>
      </c>
      <c r="L365" s="760">
        <v>0</v>
      </c>
      <c r="M365" s="760">
        <v>0</v>
      </c>
      <c r="N365" s="760">
        <v>0</v>
      </c>
      <c r="O365" s="760">
        <v>0</v>
      </c>
      <c r="P365" s="760">
        <v>0</v>
      </c>
      <c r="Q365" s="760">
        <v>0</v>
      </c>
      <c r="R365" s="760">
        <v>0</v>
      </c>
      <c r="S365" s="760">
        <v>0</v>
      </c>
      <c r="T365" s="760">
        <v>0</v>
      </c>
      <c r="U365" s="760">
        <v>0</v>
      </c>
      <c r="V365" s="760">
        <v>0</v>
      </c>
      <c r="W365" s="73"/>
      <c r="X365" s="73"/>
      <c r="Y365" s="73"/>
      <c r="Z365" s="73"/>
      <c r="AA365" s="73"/>
      <c r="AB365" s="73"/>
      <c r="AC365" s="73"/>
      <c r="AD365" s="73"/>
      <c r="AE365" s="73"/>
      <c r="AF365" s="73"/>
      <c r="AG365" s="73"/>
      <c r="AH365" s="73"/>
      <c r="AI365" s="73"/>
      <c r="AJ365" s="73"/>
      <c r="AK365" s="73"/>
      <c r="AL365" s="73"/>
      <c r="AM365" s="73"/>
      <c r="AN365" s="73"/>
      <c r="AO365" s="73"/>
      <c r="AP365" s="73"/>
      <c r="AQ365" s="73"/>
      <c r="AR365" s="73"/>
      <c r="AS365" s="73"/>
      <c r="AT365" s="73"/>
      <c r="AU365" s="73"/>
      <c r="AV365" s="73"/>
      <c r="AW365" s="73"/>
      <c r="AX365" s="73"/>
      <c r="AY365" s="73"/>
      <c r="AZ365" s="73"/>
      <c r="BA365" s="73"/>
      <c r="BB365" s="73"/>
      <c r="BC365" s="73"/>
      <c r="BD365" s="73"/>
      <c r="BE365" s="73"/>
      <c r="BF365" s="73"/>
      <c r="BG365" s="73"/>
      <c r="BH365" s="73"/>
      <c r="BI365" s="73"/>
      <c r="BJ365" s="73"/>
      <c r="BK365" s="73"/>
      <c r="BL365" s="73"/>
      <c r="BM365" s="73"/>
      <c r="BN365" s="73"/>
      <c r="BO365" s="73"/>
    </row>
    <row r="366" spans="1:67" s="4" customFormat="1">
      <c r="A366" s="22"/>
      <c r="B366" s="22"/>
      <c r="C366" s="22"/>
      <c r="D366" s="22"/>
      <c r="E366" s="418" t="s">
        <v>548</v>
      </c>
      <c r="F366" s="760">
        <v>0</v>
      </c>
      <c r="G366" s="760">
        <v>0</v>
      </c>
      <c r="H366" s="760">
        <v>0</v>
      </c>
      <c r="I366" s="760">
        <v>0</v>
      </c>
      <c r="J366" s="760">
        <v>0</v>
      </c>
      <c r="K366" s="760">
        <v>0</v>
      </c>
      <c r="L366" s="760">
        <v>0</v>
      </c>
      <c r="M366" s="760">
        <v>0</v>
      </c>
      <c r="N366" s="760">
        <v>0</v>
      </c>
      <c r="O366" s="760">
        <v>0</v>
      </c>
      <c r="P366" s="760">
        <v>0</v>
      </c>
      <c r="Q366" s="760">
        <v>0</v>
      </c>
      <c r="R366" s="760">
        <v>0</v>
      </c>
      <c r="S366" s="760">
        <v>0</v>
      </c>
      <c r="T366" s="760">
        <v>0</v>
      </c>
      <c r="U366" s="760">
        <v>0</v>
      </c>
      <c r="V366" s="760">
        <v>0</v>
      </c>
      <c r="W366" s="73"/>
      <c r="X366" s="73"/>
      <c r="Y366" s="73"/>
      <c r="Z366" s="73"/>
      <c r="AA366" s="73"/>
      <c r="AB366" s="73"/>
      <c r="AC366" s="73"/>
      <c r="AD366" s="73"/>
      <c r="AE366" s="73"/>
      <c r="AF366" s="73"/>
      <c r="AG366" s="73"/>
      <c r="AH366" s="73"/>
      <c r="AI366" s="73"/>
      <c r="AJ366" s="73"/>
      <c r="AK366" s="73"/>
      <c r="AL366" s="73"/>
      <c r="AM366" s="73"/>
      <c r="AN366" s="73"/>
      <c r="AO366" s="73"/>
      <c r="AP366" s="73"/>
      <c r="AQ366" s="73"/>
      <c r="AR366" s="73"/>
      <c r="AS366" s="73"/>
      <c r="AT366" s="73"/>
      <c r="AU366" s="73"/>
      <c r="AV366" s="73"/>
      <c r="AW366" s="73"/>
      <c r="AX366" s="73"/>
      <c r="AY366" s="73"/>
      <c r="AZ366" s="73"/>
      <c r="BA366" s="73"/>
      <c r="BB366" s="73"/>
      <c r="BC366" s="73"/>
      <c r="BD366" s="73"/>
      <c r="BE366" s="73"/>
      <c r="BF366" s="73"/>
      <c r="BG366" s="73"/>
      <c r="BH366" s="73"/>
      <c r="BI366" s="73"/>
      <c r="BJ366" s="73"/>
      <c r="BK366" s="73"/>
      <c r="BL366" s="73"/>
      <c r="BM366" s="73"/>
      <c r="BN366" s="73"/>
      <c r="BO366" s="73"/>
    </row>
    <row r="367" spans="1:67" s="4" customFormat="1">
      <c r="A367" s="22"/>
      <c r="B367" s="22"/>
      <c r="C367" s="22"/>
      <c r="D367" s="22"/>
      <c r="E367" s="418" t="s">
        <v>598</v>
      </c>
      <c r="F367" s="760">
        <v>0</v>
      </c>
      <c r="G367" s="760">
        <v>0</v>
      </c>
      <c r="H367" s="760">
        <v>0</v>
      </c>
      <c r="I367" s="760">
        <v>0</v>
      </c>
      <c r="J367" s="760">
        <v>0</v>
      </c>
      <c r="K367" s="760">
        <v>0</v>
      </c>
      <c r="L367" s="760">
        <v>0</v>
      </c>
      <c r="M367" s="760">
        <v>0</v>
      </c>
      <c r="N367" s="760">
        <v>0</v>
      </c>
      <c r="O367" s="760">
        <v>0</v>
      </c>
      <c r="P367" s="760">
        <v>0</v>
      </c>
      <c r="Q367" s="760">
        <v>0</v>
      </c>
      <c r="R367" s="760">
        <v>0</v>
      </c>
      <c r="S367" s="760">
        <v>0</v>
      </c>
      <c r="T367" s="760">
        <v>0</v>
      </c>
      <c r="U367" s="760">
        <v>0</v>
      </c>
      <c r="V367" s="760">
        <v>0</v>
      </c>
      <c r="W367" s="73"/>
      <c r="X367" s="73"/>
      <c r="Y367" s="73"/>
      <c r="Z367" s="73"/>
      <c r="AA367" s="73"/>
      <c r="AB367" s="73"/>
      <c r="AC367" s="73"/>
      <c r="AD367" s="73"/>
      <c r="AE367" s="73"/>
      <c r="AF367" s="73"/>
      <c r="AG367" s="73"/>
      <c r="AH367" s="73"/>
      <c r="AI367" s="73"/>
      <c r="AJ367" s="73"/>
      <c r="AK367" s="73"/>
      <c r="AL367" s="73"/>
      <c r="AM367" s="73"/>
      <c r="AN367" s="73"/>
      <c r="AO367" s="73"/>
      <c r="AP367" s="73"/>
      <c r="AQ367" s="73"/>
      <c r="AR367" s="73"/>
      <c r="AS367" s="73"/>
      <c r="AT367" s="73"/>
      <c r="AU367" s="73"/>
      <c r="AV367" s="73"/>
      <c r="AW367" s="73"/>
      <c r="AX367" s="73"/>
      <c r="AY367" s="73"/>
      <c r="AZ367" s="73"/>
      <c r="BA367" s="73"/>
      <c r="BB367" s="73"/>
      <c r="BC367" s="73"/>
      <c r="BD367" s="73"/>
      <c r="BE367" s="73"/>
      <c r="BF367" s="73"/>
      <c r="BG367" s="73"/>
      <c r="BH367" s="73"/>
      <c r="BI367" s="73"/>
      <c r="BJ367" s="73"/>
      <c r="BK367" s="73"/>
      <c r="BL367" s="73"/>
      <c r="BM367" s="73"/>
      <c r="BN367" s="73"/>
      <c r="BO367" s="73"/>
    </row>
    <row r="368" spans="1:67" s="4" customFormat="1">
      <c r="A368" s="22"/>
      <c r="B368" s="22"/>
      <c r="C368" s="22"/>
      <c r="D368" s="22"/>
      <c r="E368" s="418" t="s">
        <v>564</v>
      </c>
      <c r="F368" s="760">
        <v>0</v>
      </c>
      <c r="G368" s="760">
        <v>0</v>
      </c>
      <c r="H368" s="760">
        <v>0</v>
      </c>
      <c r="I368" s="760">
        <v>0</v>
      </c>
      <c r="J368" s="760">
        <v>0</v>
      </c>
      <c r="K368" s="760">
        <v>0</v>
      </c>
      <c r="L368" s="760">
        <v>0</v>
      </c>
      <c r="M368" s="760">
        <v>0</v>
      </c>
      <c r="N368" s="760">
        <v>0</v>
      </c>
      <c r="O368" s="760">
        <v>0</v>
      </c>
      <c r="P368" s="760">
        <v>0</v>
      </c>
      <c r="Q368" s="760">
        <v>0</v>
      </c>
      <c r="R368" s="760">
        <v>0</v>
      </c>
      <c r="S368" s="760">
        <v>0</v>
      </c>
      <c r="T368" s="760">
        <v>0</v>
      </c>
      <c r="U368" s="760">
        <v>0</v>
      </c>
      <c r="V368" s="760">
        <v>0</v>
      </c>
      <c r="W368" s="73"/>
      <c r="X368" s="73"/>
      <c r="Y368" s="73"/>
      <c r="Z368" s="73"/>
      <c r="AA368" s="73"/>
      <c r="AB368" s="73"/>
      <c r="AC368" s="73"/>
      <c r="AD368" s="73"/>
      <c r="AE368" s="73"/>
      <c r="AF368" s="73"/>
      <c r="AG368" s="73"/>
      <c r="AH368" s="73"/>
      <c r="AI368" s="73"/>
      <c r="AJ368" s="73"/>
      <c r="AK368" s="73"/>
      <c r="AL368" s="73"/>
      <c r="AM368" s="73"/>
      <c r="AN368" s="73"/>
      <c r="AO368" s="73"/>
      <c r="AP368" s="73"/>
      <c r="AQ368" s="73"/>
      <c r="AR368" s="73"/>
      <c r="AS368" s="73"/>
      <c r="AT368" s="73"/>
      <c r="AU368" s="73"/>
      <c r="AV368" s="73"/>
      <c r="AW368" s="73"/>
      <c r="AX368" s="73"/>
      <c r="AY368" s="73"/>
      <c r="AZ368" s="73"/>
      <c r="BA368" s="73"/>
      <c r="BB368" s="73"/>
      <c r="BC368" s="73"/>
      <c r="BD368" s="73"/>
      <c r="BE368" s="73"/>
      <c r="BF368" s="73"/>
      <c r="BG368" s="73"/>
      <c r="BH368" s="73"/>
      <c r="BI368" s="73"/>
      <c r="BJ368" s="73"/>
      <c r="BK368" s="73"/>
      <c r="BL368" s="73"/>
      <c r="BM368" s="73"/>
      <c r="BN368" s="73"/>
      <c r="BO368" s="73"/>
    </row>
    <row r="369" spans="1:107" s="4" customFormat="1">
      <c r="A369" s="22"/>
      <c r="B369" s="22"/>
      <c r="C369" s="22"/>
      <c r="D369" s="22"/>
      <c r="E369" s="418" t="s">
        <v>599</v>
      </c>
      <c r="F369" s="760">
        <v>0</v>
      </c>
      <c r="G369" s="760">
        <v>14.2599</v>
      </c>
      <c r="H369" s="760">
        <v>0</v>
      </c>
      <c r="I369" s="760">
        <v>0.1429</v>
      </c>
      <c r="J369" s="760">
        <v>0</v>
      </c>
      <c r="K369" s="760">
        <v>0</v>
      </c>
      <c r="L369" s="760">
        <v>0</v>
      </c>
      <c r="M369" s="760">
        <v>8.8000000000000005E-3</v>
      </c>
      <c r="N369" s="760">
        <v>0</v>
      </c>
      <c r="O369" s="760">
        <v>0</v>
      </c>
      <c r="P369" s="760">
        <v>0</v>
      </c>
      <c r="Q369" s="760">
        <v>0</v>
      </c>
      <c r="R369" s="760">
        <v>0</v>
      </c>
      <c r="S369" s="760">
        <v>0</v>
      </c>
      <c r="T369" s="760">
        <v>0</v>
      </c>
      <c r="U369" s="760">
        <v>0</v>
      </c>
      <c r="V369" s="760">
        <v>0</v>
      </c>
      <c r="W369" s="73"/>
      <c r="X369" s="73"/>
      <c r="Y369" s="73"/>
      <c r="Z369" s="73"/>
      <c r="AA369" s="73"/>
      <c r="AB369" s="73"/>
      <c r="AC369" s="73"/>
      <c r="AD369" s="73"/>
      <c r="AE369" s="73"/>
      <c r="AF369" s="73"/>
      <c r="AG369" s="73"/>
      <c r="AH369" s="73"/>
      <c r="AI369" s="73"/>
      <c r="AJ369" s="73"/>
      <c r="AK369" s="73"/>
      <c r="AL369" s="73"/>
      <c r="AM369" s="73"/>
      <c r="AN369" s="73"/>
      <c r="AO369" s="73"/>
      <c r="AP369" s="73"/>
      <c r="AQ369" s="73"/>
      <c r="AR369" s="73"/>
      <c r="AS369" s="73"/>
      <c r="AT369" s="73"/>
      <c r="AU369" s="73"/>
      <c r="AV369" s="73"/>
      <c r="AW369" s="73"/>
      <c r="AX369" s="73"/>
      <c r="AY369" s="73"/>
      <c r="AZ369" s="73"/>
      <c r="BA369" s="73"/>
      <c r="BB369" s="73"/>
      <c r="BC369" s="73"/>
      <c r="BD369" s="73"/>
      <c r="BE369" s="73"/>
      <c r="BF369" s="73"/>
      <c r="BG369" s="73"/>
      <c r="BH369" s="73"/>
      <c r="BI369" s="73"/>
      <c r="BJ369" s="73"/>
      <c r="BK369" s="73"/>
      <c r="BL369" s="73"/>
      <c r="BM369" s="73"/>
      <c r="BN369" s="73"/>
      <c r="BO369" s="73"/>
    </row>
    <row r="370" spans="1:107" s="4" customFormat="1">
      <c r="A370" s="22"/>
      <c r="B370" s="22"/>
      <c r="C370" s="22"/>
      <c r="D370" s="22"/>
      <c r="E370" s="418" t="s">
        <v>600</v>
      </c>
      <c r="F370" s="760">
        <v>0</v>
      </c>
      <c r="G370" s="760">
        <v>12.315300000000001</v>
      </c>
      <c r="H370" s="760">
        <v>0</v>
      </c>
      <c r="I370" s="760">
        <v>0.19220000000000001</v>
      </c>
      <c r="J370" s="760">
        <v>0</v>
      </c>
      <c r="K370" s="760">
        <v>0</v>
      </c>
      <c r="L370" s="760">
        <v>0</v>
      </c>
      <c r="M370" s="760">
        <v>1.0999999999999999E-2</v>
      </c>
      <c r="N370" s="760">
        <v>0</v>
      </c>
      <c r="O370" s="760">
        <v>0</v>
      </c>
      <c r="P370" s="760">
        <v>0</v>
      </c>
      <c r="Q370" s="760">
        <v>0</v>
      </c>
      <c r="R370" s="760">
        <v>0</v>
      </c>
      <c r="S370" s="760">
        <v>0</v>
      </c>
      <c r="T370" s="760">
        <v>0</v>
      </c>
      <c r="U370" s="760">
        <v>0</v>
      </c>
      <c r="V370" s="760">
        <v>0</v>
      </c>
      <c r="W370" s="73"/>
      <c r="X370" s="73"/>
      <c r="Y370" s="73"/>
      <c r="Z370" s="73"/>
      <c r="AA370" s="73"/>
      <c r="AB370" s="73"/>
      <c r="AC370" s="73"/>
      <c r="AD370" s="73"/>
      <c r="AE370" s="73"/>
      <c r="AF370" s="73"/>
      <c r="AG370" s="73"/>
      <c r="AH370" s="73"/>
      <c r="AI370" s="73"/>
      <c r="AJ370" s="73"/>
      <c r="AK370" s="73"/>
      <c r="AL370" s="73"/>
      <c r="AM370" s="73"/>
      <c r="AN370" s="73"/>
      <c r="AO370" s="73"/>
      <c r="AP370" s="73"/>
      <c r="AQ370" s="73"/>
      <c r="AR370" s="73"/>
      <c r="AS370" s="73"/>
      <c r="AT370" s="73"/>
      <c r="AU370" s="73"/>
      <c r="AV370" s="73"/>
      <c r="AW370" s="73"/>
      <c r="AX370" s="73"/>
      <c r="AY370" s="73"/>
      <c r="AZ370" s="73"/>
      <c r="BA370" s="73"/>
      <c r="BB370" s="73"/>
      <c r="BC370" s="73"/>
      <c r="BD370" s="73"/>
      <c r="BE370" s="73"/>
      <c r="BF370" s="73"/>
      <c r="BG370" s="73"/>
      <c r="BH370" s="73"/>
      <c r="BI370" s="73"/>
      <c r="BJ370" s="73"/>
      <c r="BK370" s="73"/>
      <c r="BL370" s="73"/>
      <c r="BM370" s="73"/>
      <c r="BN370" s="73"/>
      <c r="BO370" s="73"/>
    </row>
    <row r="371" spans="1:107" s="4" customFormat="1">
      <c r="A371" s="22"/>
      <c r="B371" s="22"/>
      <c r="C371" s="22"/>
      <c r="D371" s="22"/>
      <c r="E371" s="418" t="s">
        <v>601</v>
      </c>
      <c r="F371" s="760">
        <v>0</v>
      </c>
      <c r="G371" s="760">
        <v>12.394399999999999</v>
      </c>
      <c r="H371" s="760">
        <v>0</v>
      </c>
      <c r="I371" s="760">
        <v>0.19120000000000001</v>
      </c>
      <c r="J371" s="760">
        <v>0</v>
      </c>
      <c r="K371" s="760">
        <v>0</v>
      </c>
      <c r="L371" s="760">
        <v>0</v>
      </c>
      <c r="M371" s="760">
        <v>1.06E-2</v>
      </c>
      <c r="N371" s="760">
        <v>0</v>
      </c>
      <c r="O371" s="760">
        <v>0</v>
      </c>
      <c r="P371" s="760">
        <v>0</v>
      </c>
      <c r="Q371" s="760">
        <v>0</v>
      </c>
      <c r="R371" s="760">
        <v>0</v>
      </c>
      <c r="S371" s="760">
        <v>0</v>
      </c>
      <c r="T371" s="760">
        <v>0</v>
      </c>
      <c r="U371" s="760">
        <v>0</v>
      </c>
      <c r="V371" s="760">
        <v>0</v>
      </c>
      <c r="W371" s="73"/>
      <c r="X371" s="73"/>
      <c r="Y371" s="73"/>
      <c r="Z371" s="73"/>
      <c r="AA371" s="73"/>
      <c r="AB371" s="73"/>
      <c r="AC371" s="73"/>
      <c r="AD371" s="73"/>
      <c r="AE371" s="73"/>
      <c r="AF371" s="73"/>
      <c r="AG371" s="73"/>
      <c r="AH371" s="73"/>
      <c r="AI371" s="73"/>
      <c r="AJ371" s="73"/>
      <c r="AK371" s="73"/>
      <c r="AL371" s="73"/>
      <c r="AM371" s="73"/>
      <c r="AN371" s="73"/>
      <c r="AO371" s="73"/>
      <c r="AP371" s="73"/>
      <c r="AQ371" s="73"/>
      <c r="AR371" s="73"/>
      <c r="AS371" s="73"/>
      <c r="AT371" s="73"/>
      <c r="AU371" s="73"/>
      <c r="AV371" s="73"/>
      <c r="AW371" s="73"/>
      <c r="AX371" s="73"/>
      <c r="AY371" s="73"/>
      <c r="AZ371" s="73"/>
      <c r="BA371" s="73"/>
      <c r="BB371" s="73"/>
      <c r="BC371" s="73"/>
      <c r="BD371" s="73"/>
      <c r="BE371" s="73"/>
      <c r="BF371" s="73"/>
      <c r="BG371" s="73"/>
      <c r="BH371" s="73"/>
      <c r="BI371" s="73"/>
      <c r="BJ371" s="73"/>
      <c r="BK371" s="73"/>
      <c r="BL371" s="73"/>
      <c r="BM371" s="73"/>
      <c r="BN371" s="73"/>
      <c r="BO371" s="73"/>
    </row>
    <row r="372" spans="1:107" s="4" customFormat="1">
      <c r="A372" s="22"/>
      <c r="B372" s="22"/>
      <c r="C372" s="22"/>
      <c r="D372" s="22"/>
      <c r="E372" s="418" t="s">
        <v>560</v>
      </c>
      <c r="F372" s="760">
        <v>0</v>
      </c>
      <c r="G372" s="760">
        <v>0</v>
      </c>
      <c r="H372" s="760">
        <v>0</v>
      </c>
      <c r="I372" s="760">
        <v>0</v>
      </c>
      <c r="J372" s="760">
        <v>0</v>
      </c>
      <c r="K372" s="760">
        <v>0</v>
      </c>
      <c r="L372" s="760">
        <v>0</v>
      </c>
      <c r="M372" s="760">
        <v>0</v>
      </c>
      <c r="N372" s="760">
        <v>0</v>
      </c>
      <c r="O372" s="760">
        <v>0</v>
      </c>
      <c r="P372" s="760">
        <v>0</v>
      </c>
      <c r="Q372" s="760">
        <v>0</v>
      </c>
      <c r="R372" s="760">
        <v>0</v>
      </c>
      <c r="S372" s="760">
        <v>0</v>
      </c>
      <c r="T372" s="760">
        <v>0</v>
      </c>
      <c r="U372" s="760">
        <v>0</v>
      </c>
      <c r="V372" s="760">
        <v>0</v>
      </c>
      <c r="W372" s="73"/>
      <c r="X372" s="73"/>
      <c r="Y372" s="73"/>
      <c r="Z372" s="73"/>
      <c r="AA372" s="73"/>
      <c r="AB372" s="73"/>
      <c r="AC372" s="73"/>
      <c r="AD372" s="73"/>
      <c r="AE372" s="73"/>
      <c r="AF372" s="73"/>
      <c r="AG372" s="73"/>
      <c r="AH372" s="73"/>
      <c r="AI372" s="73"/>
      <c r="AJ372" s="73"/>
      <c r="AK372" s="73"/>
      <c r="AL372" s="73"/>
      <c r="AM372" s="73"/>
      <c r="AN372" s="73"/>
      <c r="AO372" s="73"/>
      <c r="AP372" s="73"/>
      <c r="AQ372" s="73"/>
      <c r="AR372" s="73"/>
      <c r="AS372" s="73"/>
      <c r="AT372" s="73"/>
      <c r="AU372" s="73"/>
      <c r="AV372" s="73"/>
      <c r="AW372" s="73"/>
      <c r="AX372" s="73"/>
      <c r="AY372" s="73"/>
      <c r="AZ372" s="73"/>
      <c r="BA372" s="73"/>
      <c r="BB372" s="73"/>
      <c r="BC372" s="73"/>
      <c r="BD372" s="73"/>
      <c r="BE372" s="73"/>
      <c r="BF372" s="73"/>
      <c r="BG372" s="73"/>
      <c r="BH372" s="73"/>
      <c r="BI372" s="73"/>
      <c r="BJ372" s="73"/>
      <c r="BK372" s="73"/>
      <c r="BL372" s="73"/>
      <c r="BM372" s="73"/>
      <c r="BN372" s="73"/>
      <c r="BO372" s="73"/>
    </row>
    <row r="373" spans="1:107" s="4" customFormat="1">
      <c r="A373" s="22"/>
      <c r="B373" s="22"/>
      <c r="C373" s="22"/>
      <c r="D373" s="22"/>
      <c r="E373" s="418" t="s">
        <v>554</v>
      </c>
      <c r="F373" s="760">
        <v>0</v>
      </c>
      <c r="G373" s="760">
        <v>0</v>
      </c>
      <c r="H373" s="760">
        <v>0</v>
      </c>
      <c r="I373" s="760">
        <v>0</v>
      </c>
      <c r="J373" s="760">
        <v>0</v>
      </c>
      <c r="K373" s="760">
        <v>0</v>
      </c>
      <c r="L373" s="760">
        <v>0</v>
      </c>
      <c r="M373" s="760">
        <v>0</v>
      </c>
      <c r="N373" s="760">
        <v>0</v>
      </c>
      <c r="O373" s="760">
        <v>0</v>
      </c>
      <c r="P373" s="760">
        <v>0</v>
      </c>
      <c r="Q373" s="760">
        <v>0</v>
      </c>
      <c r="R373" s="760">
        <v>0</v>
      </c>
      <c r="S373" s="760">
        <v>0</v>
      </c>
      <c r="T373" s="760">
        <v>0</v>
      </c>
      <c r="U373" s="760">
        <v>0</v>
      </c>
      <c r="V373" s="760">
        <v>0</v>
      </c>
      <c r="W373" s="73"/>
      <c r="X373" s="73"/>
      <c r="Y373" s="73"/>
      <c r="Z373" s="73"/>
      <c r="AA373" s="73"/>
      <c r="AB373" s="73"/>
      <c r="AC373" s="73"/>
      <c r="AD373" s="73"/>
      <c r="AE373" s="73"/>
      <c r="AF373" s="73"/>
      <c r="AG373" s="73"/>
      <c r="AH373" s="73"/>
      <c r="AI373" s="73"/>
      <c r="AJ373" s="73"/>
      <c r="AK373" s="73"/>
      <c r="AL373" s="73"/>
      <c r="AM373" s="73"/>
      <c r="AN373" s="73"/>
      <c r="AO373" s="73"/>
      <c r="AP373" s="73"/>
      <c r="AQ373" s="73"/>
      <c r="AR373" s="73"/>
      <c r="AS373" s="73"/>
      <c r="AT373" s="73"/>
      <c r="AU373" s="73"/>
      <c r="AV373" s="73"/>
      <c r="AW373" s="73"/>
      <c r="AX373" s="73"/>
      <c r="AY373" s="73"/>
      <c r="AZ373" s="73"/>
      <c r="BA373" s="73"/>
      <c r="BB373" s="73"/>
      <c r="BC373" s="73"/>
      <c r="BD373" s="73"/>
      <c r="BE373" s="73"/>
      <c r="BF373" s="73"/>
      <c r="BG373" s="73"/>
      <c r="BH373" s="73"/>
      <c r="BI373" s="73"/>
      <c r="BJ373" s="73"/>
      <c r="BK373" s="73"/>
      <c r="BL373" s="73"/>
      <c r="BM373" s="73"/>
      <c r="BN373" s="73"/>
      <c r="BO373" s="73"/>
    </row>
    <row r="374" spans="1:107" s="4" customFormat="1">
      <c r="A374" s="22"/>
      <c r="B374" s="22"/>
      <c r="C374" s="22"/>
      <c r="D374" s="22"/>
      <c r="E374" s="418" t="s">
        <v>555</v>
      </c>
      <c r="F374" s="760">
        <v>0</v>
      </c>
      <c r="G374" s="760">
        <v>0</v>
      </c>
      <c r="H374" s="760">
        <v>0</v>
      </c>
      <c r="I374" s="760">
        <v>0</v>
      </c>
      <c r="J374" s="760">
        <v>0</v>
      </c>
      <c r="K374" s="760">
        <v>0</v>
      </c>
      <c r="L374" s="760">
        <v>0</v>
      </c>
      <c r="M374" s="760">
        <v>0</v>
      </c>
      <c r="N374" s="760">
        <v>0</v>
      </c>
      <c r="O374" s="760">
        <v>0</v>
      </c>
      <c r="P374" s="760">
        <v>0</v>
      </c>
      <c r="Q374" s="760">
        <v>0</v>
      </c>
      <c r="R374" s="760">
        <v>0</v>
      </c>
      <c r="S374" s="760">
        <v>0</v>
      </c>
      <c r="T374" s="760">
        <v>0</v>
      </c>
      <c r="U374" s="760">
        <v>0</v>
      </c>
      <c r="V374" s="760">
        <v>0</v>
      </c>
      <c r="W374" s="73"/>
      <c r="X374" s="73"/>
      <c r="Y374" s="73"/>
      <c r="Z374" s="73"/>
      <c r="AA374" s="73"/>
      <c r="AB374" s="73"/>
      <c r="AC374" s="73"/>
      <c r="AD374" s="73"/>
      <c r="AE374" s="73"/>
      <c r="AF374" s="73"/>
      <c r="AG374" s="73"/>
      <c r="AH374" s="73"/>
      <c r="AI374" s="73"/>
      <c r="AJ374" s="73"/>
      <c r="AK374" s="73"/>
      <c r="AL374" s="73"/>
      <c r="AM374" s="73"/>
      <c r="AN374" s="73"/>
      <c r="AO374" s="73"/>
      <c r="AP374" s="73"/>
      <c r="AQ374" s="73"/>
      <c r="AR374" s="73"/>
      <c r="AS374" s="73"/>
      <c r="AT374" s="73"/>
      <c r="AU374" s="73"/>
      <c r="AV374" s="73"/>
      <c r="AW374" s="73"/>
      <c r="AX374" s="73"/>
      <c r="AY374" s="73"/>
      <c r="AZ374" s="73"/>
      <c r="BA374" s="73"/>
      <c r="BB374" s="73"/>
      <c r="BC374" s="73"/>
      <c r="BD374" s="73"/>
      <c r="BE374" s="73"/>
      <c r="BF374" s="73"/>
      <c r="BG374" s="73"/>
      <c r="BH374" s="73"/>
      <c r="BI374" s="73"/>
      <c r="BJ374" s="73"/>
      <c r="BK374" s="73"/>
      <c r="BL374" s="73"/>
      <c r="BM374" s="73"/>
      <c r="BN374" s="73"/>
      <c r="BO374" s="73"/>
    </row>
    <row r="375" spans="1:107" s="4" customFormat="1">
      <c r="A375" s="22"/>
      <c r="B375" s="22"/>
      <c r="C375" s="22"/>
      <c r="D375" s="22"/>
      <c r="E375" s="418" t="s">
        <v>544</v>
      </c>
      <c r="F375" s="760">
        <v>0</v>
      </c>
      <c r="G375" s="760">
        <v>0</v>
      </c>
      <c r="H375" s="760">
        <v>0</v>
      </c>
      <c r="I375" s="760">
        <v>0</v>
      </c>
      <c r="J375" s="760">
        <v>0</v>
      </c>
      <c r="K375" s="760">
        <v>0</v>
      </c>
      <c r="L375" s="760">
        <v>0</v>
      </c>
      <c r="M375" s="760">
        <v>0</v>
      </c>
      <c r="N375" s="760">
        <v>0</v>
      </c>
      <c r="O375" s="760">
        <v>0</v>
      </c>
      <c r="P375" s="760">
        <v>0</v>
      </c>
      <c r="Q375" s="760">
        <v>0</v>
      </c>
      <c r="R375" s="760">
        <v>0</v>
      </c>
      <c r="S375" s="760">
        <v>0</v>
      </c>
      <c r="T375" s="760">
        <v>0</v>
      </c>
      <c r="U375" s="760">
        <v>0</v>
      </c>
      <c r="V375" s="760">
        <v>0</v>
      </c>
      <c r="W375" s="73"/>
      <c r="X375" s="73"/>
      <c r="Y375" s="73"/>
      <c r="Z375" s="73"/>
      <c r="AA375" s="73"/>
      <c r="AB375" s="73"/>
      <c r="AC375" s="73"/>
      <c r="AD375" s="73"/>
      <c r="AE375" s="73"/>
      <c r="AF375" s="73"/>
      <c r="AG375" s="73"/>
      <c r="AH375" s="73"/>
      <c r="AI375" s="73"/>
      <c r="AJ375" s="73"/>
      <c r="AK375" s="73"/>
      <c r="AL375" s="73"/>
      <c r="AM375" s="73"/>
      <c r="AN375" s="73"/>
      <c r="AO375" s="73"/>
      <c r="AP375" s="73"/>
      <c r="AQ375" s="73"/>
      <c r="AR375" s="73"/>
      <c r="AS375" s="73"/>
      <c r="AT375" s="73"/>
      <c r="AU375" s="73"/>
      <c r="AV375" s="73"/>
      <c r="AW375" s="73"/>
      <c r="AX375" s="73"/>
      <c r="AY375" s="73"/>
      <c r="AZ375" s="73"/>
      <c r="BA375" s="73"/>
      <c r="BB375" s="73"/>
      <c r="BC375" s="73"/>
      <c r="BD375" s="73"/>
      <c r="BE375" s="73"/>
      <c r="BF375" s="73"/>
      <c r="BG375" s="73"/>
      <c r="BH375" s="73"/>
      <c r="BI375" s="73"/>
      <c r="BJ375" s="73"/>
      <c r="BK375" s="73"/>
      <c r="BL375" s="73"/>
      <c r="BM375" s="73"/>
      <c r="BN375" s="73"/>
      <c r="BO375" s="73"/>
    </row>
    <row r="376" spans="1:107" s="4" customFormat="1">
      <c r="A376" s="22"/>
      <c r="B376" s="22"/>
      <c r="C376" s="22"/>
      <c r="D376" s="22"/>
      <c r="E376" s="418" t="s">
        <v>545</v>
      </c>
      <c r="F376" s="760">
        <v>0</v>
      </c>
      <c r="G376" s="760">
        <v>0</v>
      </c>
      <c r="H376" s="760">
        <v>0</v>
      </c>
      <c r="I376" s="760">
        <v>0</v>
      </c>
      <c r="J376" s="760">
        <v>0</v>
      </c>
      <c r="K376" s="760">
        <v>0</v>
      </c>
      <c r="L376" s="760">
        <v>0</v>
      </c>
      <c r="M376" s="760">
        <v>0</v>
      </c>
      <c r="N376" s="760">
        <v>0</v>
      </c>
      <c r="O376" s="760">
        <v>0</v>
      </c>
      <c r="P376" s="760">
        <v>0</v>
      </c>
      <c r="Q376" s="760">
        <v>0</v>
      </c>
      <c r="R376" s="760">
        <v>0</v>
      </c>
      <c r="S376" s="760">
        <v>0</v>
      </c>
      <c r="T376" s="760">
        <v>0</v>
      </c>
      <c r="U376" s="760">
        <v>0</v>
      </c>
      <c r="V376" s="760">
        <v>0</v>
      </c>
      <c r="W376" s="73"/>
      <c r="X376" s="73"/>
      <c r="Y376" s="73"/>
      <c r="Z376" s="73"/>
      <c r="AA376" s="73"/>
      <c r="AB376" s="73"/>
      <c r="AC376" s="73"/>
      <c r="AD376" s="73"/>
      <c r="AE376" s="73"/>
      <c r="AF376" s="73"/>
      <c r="AG376" s="73"/>
      <c r="AH376" s="73"/>
      <c r="AI376" s="73"/>
      <c r="AJ376" s="73"/>
      <c r="AK376" s="73"/>
      <c r="AL376" s="73"/>
      <c r="AM376" s="73"/>
      <c r="AN376" s="73"/>
      <c r="AO376" s="73"/>
      <c r="AP376" s="73"/>
      <c r="AQ376" s="73"/>
      <c r="AR376" s="73"/>
      <c r="AS376" s="73"/>
      <c r="AT376" s="73"/>
      <c r="AU376" s="73"/>
      <c r="AV376" s="73"/>
      <c r="AW376" s="73"/>
      <c r="AX376" s="73"/>
      <c r="AY376" s="73"/>
      <c r="AZ376" s="73"/>
      <c r="BA376" s="73"/>
      <c r="BB376" s="73"/>
      <c r="BC376" s="73"/>
      <c r="BD376" s="73"/>
      <c r="BE376" s="73"/>
      <c r="BF376" s="73"/>
      <c r="BG376" s="73"/>
      <c r="BH376" s="73"/>
      <c r="BI376" s="73"/>
      <c r="BJ376" s="73"/>
      <c r="BK376" s="73"/>
      <c r="BL376" s="73"/>
      <c r="BM376" s="73"/>
      <c r="BN376" s="73"/>
      <c r="BO376" s="73"/>
    </row>
    <row r="377" spans="1:107" s="4" customFormat="1">
      <c r="A377" s="22"/>
      <c r="B377" s="22"/>
      <c r="C377" s="22"/>
      <c r="D377" s="22"/>
      <c r="E377" s="418" t="s">
        <v>546</v>
      </c>
      <c r="F377" s="760">
        <v>0</v>
      </c>
      <c r="G377" s="760">
        <v>0</v>
      </c>
      <c r="H377" s="760">
        <v>0</v>
      </c>
      <c r="I377" s="760">
        <v>0</v>
      </c>
      <c r="J377" s="760">
        <v>0</v>
      </c>
      <c r="K377" s="760">
        <v>0</v>
      </c>
      <c r="L377" s="760">
        <v>0</v>
      </c>
      <c r="M377" s="760">
        <v>0</v>
      </c>
      <c r="N377" s="760">
        <v>0</v>
      </c>
      <c r="O377" s="760">
        <v>0</v>
      </c>
      <c r="P377" s="760">
        <v>0</v>
      </c>
      <c r="Q377" s="760">
        <v>0</v>
      </c>
      <c r="R377" s="760">
        <v>0</v>
      </c>
      <c r="S377" s="760">
        <v>0</v>
      </c>
      <c r="T377" s="760">
        <v>0</v>
      </c>
      <c r="U377" s="760">
        <v>0</v>
      </c>
      <c r="V377" s="760">
        <v>0</v>
      </c>
      <c r="W377" s="73"/>
      <c r="X377" s="73"/>
      <c r="Y377" s="73"/>
      <c r="Z377" s="73"/>
      <c r="AA377" s="73"/>
      <c r="AB377" s="73"/>
      <c r="AC377" s="7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row>
    <row r="378" spans="1:107" s="4" customFormat="1">
      <c r="A378" s="22"/>
      <c r="B378" s="22"/>
      <c r="C378" s="22"/>
      <c r="D378" s="22"/>
      <c r="E378" s="418" t="s">
        <v>547</v>
      </c>
      <c r="F378" s="760">
        <v>0</v>
      </c>
      <c r="G378" s="760">
        <v>0</v>
      </c>
      <c r="H378" s="760">
        <v>0</v>
      </c>
      <c r="I378" s="760">
        <v>0</v>
      </c>
      <c r="J378" s="760">
        <v>0</v>
      </c>
      <c r="K378" s="760">
        <v>0</v>
      </c>
      <c r="L378" s="760">
        <v>0</v>
      </c>
      <c r="M378" s="760">
        <v>0</v>
      </c>
      <c r="N378" s="760">
        <v>0</v>
      </c>
      <c r="O378" s="760">
        <v>0</v>
      </c>
      <c r="P378" s="760">
        <v>0</v>
      </c>
      <c r="Q378" s="760">
        <v>0</v>
      </c>
      <c r="R378" s="760">
        <v>0</v>
      </c>
      <c r="S378" s="760">
        <v>0</v>
      </c>
      <c r="T378" s="760">
        <v>0</v>
      </c>
      <c r="U378" s="760">
        <v>0</v>
      </c>
      <c r="V378" s="760">
        <v>0</v>
      </c>
      <c r="W378" s="73"/>
      <c r="X378" s="73"/>
      <c r="Y378" s="73"/>
      <c r="Z378" s="73"/>
      <c r="AA378" s="73"/>
      <c r="AB378" s="73"/>
      <c r="AC378" s="73"/>
      <c r="AD378" s="73"/>
      <c r="AE378" s="73"/>
      <c r="AF378" s="73"/>
      <c r="AG378" s="73"/>
      <c r="AH378" s="73"/>
      <c r="AI378" s="73"/>
      <c r="AJ378" s="73"/>
      <c r="AK378" s="73"/>
      <c r="AL378" s="73"/>
      <c r="AM378" s="73"/>
      <c r="AN378" s="73"/>
      <c r="AO378" s="73"/>
      <c r="AP378" s="73"/>
      <c r="AQ378" s="73"/>
      <c r="AR378" s="73"/>
      <c r="AS378" s="73"/>
      <c r="AT378" s="73"/>
      <c r="AU378" s="73"/>
      <c r="AV378" s="73"/>
      <c r="AW378" s="73"/>
      <c r="AX378" s="73"/>
      <c r="AY378" s="73"/>
      <c r="AZ378" s="73"/>
      <c r="BA378" s="73"/>
      <c r="BB378" s="73"/>
      <c r="BC378" s="73"/>
      <c r="BD378" s="73"/>
      <c r="BE378" s="73"/>
      <c r="BF378" s="73"/>
      <c r="BG378" s="73"/>
      <c r="BH378" s="73"/>
      <c r="BI378" s="73"/>
      <c r="BJ378" s="73"/>
      <c r="BK378" s="73"/>
      <c r="BL378" s="73"/>
      <c r="BM378" s="73"/>
      <c r="BN378" s="73"/>
      <c r="BO378" s="73"/>
    </row>
    <row r="379" spans="1:107" s="4" customFormat="1">
      <c r="A379" s="22"/>
      <c r="B379" s="22"/>
      <c r="C379" s="22"/>
      <c r="D379" s="22"/>
      <c r="E379" s="418" t="s">
        <v>548</v>
      </c>
      <c r="F379" s="760">
        <v>0</v>
      </c>
      <c r="G379" s="760">
        <v>0</v>
      </c>
      <c r="H379" s="760">
        <v>0</v>
      </c>
      <c r="I379" s="760">
        <v>0</v>
      </c>
      <c r="J379" s="760">
        <v>0</v>
      </c>
      <c r="K379" s="760">
        <v>0</v>
      </c>
      <c r="L379" s="760">
        <v>0</v>
      </c>
      <c r="M379" s="760">
        <v>0</v>
      </c>
      <c r="N379" s="760">
        <v>0</v>
      </c>
      <c r="O379" s="760">
        <v>0</v>
      </c>
      <c r="P379" s="760">
        <v>0</v>
      </c>
      <c r="Q379" s="760">
        <v>0</v>
      </c>
      <c r="R379" s="760">
        <v>0</v>
      </c>
      <c r="S379" s="760">
        <v>0</v>
      </c>
      <c r="T379" s="760">
        <v>0</v>
      </c>
      <c r="U379" s="760">
        <v>0</v>
      </c>
      <c r="V379" s="760">
        <v>0</v>
      </c>
      <c r="W379" s="73"/>
      <c r="X379" s="73"/>
      <c r="Y379" s="73"/>
      <c r="Z379" s="73"/>
      <c r="AA379" s="73"/>
      <c r="AB379" s="73"/>
      <c r="AC379" s="73"/>
      <c r="AD379" s="73"/>
      <c r="AE379" s="73"/>
      <c r="AF379" s="73"/>
      <c r="AG379" s="73"/>
      <c r="AH379" s="73"/>
      <c r="AI379" s="73"/>
      <c r="AJ379" s="73"/>
      <c r="AK379" s="73"/>
      <c r="AL379" s="73"/>
      <c r="AM379" s="73"/>
      <c r="AN379" s="73"/>
      <c r="AO379" s="73"/>
      <c r="AP379" s="73"/>
      <c r="AQ379" s="73"/>
      <c r="AR379" s="73"/>
      <c r="AS379" s="73"/>
      <c r="AT379" s="73"/>
      <c r="AU379" s="73"/>
      <c r="AV379" s="73"/>
      <c r="AW379" s="73"/>
      <c r="AX379" s="73"/>
      <c r="AY379" s="73"/>
      <c r="AZ379" s="73"/>
      <c r="BA379" s="73"/>
      <c r="BB379" s="73"/>
      <c r="BC379" s="73"/>
      <c r="BD379" s="73"/>
      <c r="BE379" s="73"/>
      <c r="BF379" s="73"/>
      <c r="BG379" s="73"/>
      <c r="BH379" s="73"/>
      <c r="BI379" s="73"/>
      <c r="BJ379" s="73"/>
      <c r="BK379" s="73"/>
      <c r="BL379" s="73"/>
      <c r="BM379" s="73"/>
      <c r="BN379" s="73"/>
      <c r="BO379" s="73"/>
    </row>
    <row r="380" spans="1:107" ht="23.25" customHeight="1">
      <c r="A380" s="22"/>
      <c r="B380" s="22"/>
      <c r="C380" s="22"/>
      <c r="D380" s="22"/>
      <c r="E380" s="27"/>
      <c r="F380" s="27"/>
      <c r="G380" s="219"/>
      <c r="H380" s="28"/>
      <c r="I380" s="28"/>
      <c r="J380" s="28"/>
      <c r="K380" s="28"/>
      <c r="L380" s="17"/>
      <c r="M380" s="22"/>
      <c r="N380" s="22"/>
      <c r="O380" s="22"/>
      <c r="P380" s="22"/>
      <c r="Q380" s="22"/>
      <c r="R380" s="22"/>
      <c r="S380" s="22"/>
      <c r="T380" s="22"/>
      <c r="U380" s="22"/>
      <c r="V380" s="22"/>
      <c r="W380" s="22"/>
      <c r="X380" s="22"/>
      <c r="Y380" s="22"/>
      <c r="Z380" s="22"/>
      <c r="AA380" s="22"/>
      <c r="AB380" s="22"/>
      <c r="AC380" s="22"/>
      <c r="AD380" s="22"/>
      <c r="AE380" s="22"/>
      <c r="AF380" s="22"/>
      <c r="AG380" s="22"/>
      <c r="AH380" s="22"/>
      <c r="AI380" s="22"/>
      <c r="AJ380" s="22"/>
      <c r="AK380" s="22"/>
      <c r="AL380" s="22"/>
      <c r="AM380" s="22"/>
      <c r="AN380" s="22"/>
      <c r="AO380" s="22"/>
      <c r="AP380" s="22"/>
      <c r="AQ380" s="22"/>
      <c r="AR380" s="22"/>
      <c r="AS380" s="22"/>
      <c r="AT380" s="22"/>
      <c r="AU380" s="22"/>
      <c r="AV380" s="22"/>
      <c r="AW380" s="22"/>
      <c r="AX380" s="22"/>
      <c r="AY380" s="22"/>
      <c r="AZ380" s="22"/>
      <c r="BA380" s="22"/>
      <c r="BB380" s="22"/>
      <c r="BC380" s="22"/>
      <c r="BD380" s="22"/>
      <c r="BE380" s="22"/>
      <c r="BF380" s="22"/>
      <c r="BG380" s="22"/>
      <c r="BH380" s="22"/>
      <c r="BI380" s="22"/>
      <c r="BJ380" s="22"/>
      <c r="BK380" s="22"/>
      <c r="BL380" s="22"/>
      <c r="BM380" s="22"/>
      <c r="BN380" s="22"/>
      <c r="BO380" s="22"/>
    </row>
    <row r="381" spans="1:107" ht="15.2" customHeight="1">
      <c r="A381" s="206"/>
      <c r="B381" s="206"/>
      <c r="C381" s="206"/>
      <c r="D381" s="206"/>
      <c r="E381" s="914" t="s">
        <v>276</v>
      </c>
      <c r="F381" s="914"/>
      <c r="G381" s="914"/>
      <c r="H381" s="668"/>
      <c r="I381" s="668"/>
      <c r="J381" s="668"/>
      <c r="K381" s="220"/>
      <c r="L381" s="115"/>
      <c r="M381" s="115"/>
      <c r="N381" s="115"/>
      <c r="O381" s="115"/>
      <c r="P381" s="208"/>
      <c r="Q381" s="208"/>
      <c r="R381" s="208"/>
      <c r="S381" s="208"/>
      <c r="T381" s="208"/>
      <c r="U381" s="208"/>
      <c r="V381" s="208"/>
      <c r="W381" s="208"/>
      <c r="X381" s="208"/>
      <c r="Y381" s="208"/>
      <c r="Z381" s="208"/>
      <c r="AA381" s="208"/>
      <c r="AB381" s="208"/>
      <c r="AC381" s="208"/>
      <c r="AD381" s="208"/>
      <c r="AE381" s="208"/>
      <c r="AF381" s="208"/>
      <c r="AG381" s="208"/>
      <c r="AH381" s="208"/>
      <c r="AI381" s="208"/>
      <c r="AJ381" s="208"/>
      <c r="AK381" s="208"/>
      <c r="AL381" s="208"/>
      <c r="AM381" s="208"/>
      <c r="AN381" s="208"/>
      <c r="AO381" s="208"/>
      <c r="AP381" s="208"/>
      <c r="AQ381" s="208"/>
      <c r="AR381" s="208"/>
      <c r="AS381" s="208"/>
      <c r="AT381" s="208"/>
      <c r="AU381" s="208"/>
      <c r="AV381" s="208"/>
      <c r="AW381" s="208"/>
      <c r="AX381" s="208"/>
      <c r="AY381" s="208"/>
      <c r="AZ381" s="208"/>
      <c r="BA381" s="208"/>
      <c r="BB381" s="208"/>
      <c r="BC381" s="208"/>
      <c r="BD381" s="208"/>
      <c r="BE381" s="208"/>
      <c r="BF381" s="208"/>
      <c r="BG381" s="208"/>
      <c r="BH381" s="208"/>
      <c r="BI381" s="208"/>
      <c r="BJ381" s="208"/>
      <c r="BK381" s="208"/>
      <c r="BL381" s="208"/>
      <c r="BM381" s="208"/>
      <c r="BN381" s="208"/>
      <c r="BO381" s="208"/>
    </row>
    <row r="382" spans="1:107">
      <c r="A382" s="22"/>
      <c r="B382" s="22"/>
      <c r="C382" s="22"/>
      <c r="D382" s="22"/>
      <c r="E382" s="22"/>
      <c r="F382" s="22"/>
      <c r="G382" s="22"/>
      <c r="H382" s="22"/>
      <c r="I382" s="22"/>
      <c r="J382" s="22"/>
      <c r="K382" s="22"/>
      <c r="L382" s="22"/>
      <c r="M382" s="22"/>
      <c r="N382" s="22"/>
      <c r="O382" s="22"/>
      <c r="P382" s="22"/>
      <c r="Q382" s="22"/>
      <c r="R382" s="22"/>
      <c r="S382" s="22"/>
      <c r="T382" s="22"/>
      <c r="U382" s="22"/>
      <c r="V382" s="22"/>
      <c r="W382" s="22"/>
      <c r="X382" s="22"/>
      <c r="Y382" s="22"/>
      <c r="Z382" s="22"/>
      <c r="AA382" s="22"/>
      <c r="AB382" s="22"/>
      <c r="AC382" s="22"/>
      <c r="AD382" s="22"/>
      <c r="AE382" s="22"/>
      <c r="AF382" s="22"/>
      <c r="AG382" s="22"/>
      <c r="AH382" s="22"/>
      <c r="AI382" s="22"/>
      <c r="AJ382" s="22"/>
      <c r="AK382" s="22"/>
      <c r="AL382" s="22"/>
      <c r="AM382" s="22"/>
      <c r="AN382" s="22"/>
      <c r="AO382" s="22"/>
      <c r="AP382" s="22"/>
      <c r="AQ382" s="22"/>
      <c r="AR382" s="22"/>
      <c r="AS382" s="22"/>
      <c r="AT382" s="22"/>
      <c r="AU382" s="22"/>
      <c r="AV382" s="22"/>
      <c r="AW382" s="22"/>
      <c r="AX382" s="22"/>
      <c r="AY382" s="22"/>
      <c r="AZ382" s="22"/>
      <c r="BA382" s="22"/>
      <c r="BB382" s="22"/>
      <c r="BC382" s="22"/>
      <c r="BD382" s="22"/>
      <c r="BE382" s="22"/>
      <c r="BF382" s="22"/>
      <c r="BG382" s="22"/>
      <c r="BH382" s="22"/>
      <c r="BI382" s="22"/>
      <c r="BJ382" s="22"/>
      <c r="BK382" s="22"/>
      <c r="BL382" s="22"/>
      <c r="BM382" s="22"/>
      <c r="BN382" s="22"/>
      <c r="BO382" s="22"/>
    </row>
    <row r="383" spans="1:107" s="89" customFormat="1">
      <c r="A383" s="22"/>
      <c r="B383" s="22"/>
      <c r="C383" s="22"/>
      <c r="D383" s="22"/>
      <c r="E383" s="421" t="s">
        <v>290</v>
      </c>
      <c r="F383" s="890" t="s">
        <v>146</v>
      </c>
      <c r="G383" s="891"/>
      <c r="H383" s="891"/>
      <c r="I383" s="891"/>
      <c r="J383" s="891"/>
      <c r="K383" s="892"/>
      <c r="L383" s="890" t="s">
        <v>493</v>
      </c>
      <c r="M383" s="891"/>
      <c r="N383" s="891"/>
      <c r="O383" s="891"/>
      <c r="P383" s="891"/>
      <c r="Q383" s="892"/>
      <c r="R383" s="890" t="s">
        <v>494</v>
      </c>
      <c r="S383" s="891"/>
      <c r="T383" s="891"/>
      <c r="U383" s="891"/>
      <c r="V383" s="891"/>
      <c r="W383" s="892"/>
      <c r="X383" s="890" t="s">
        <v>147</v>
      </c>
      <c r="Y383" s="891"/>
      <c r="Z383" s="891"/>
      <c r="AA383" s="891"/>
      <c r="AB383" s="891"/>
      <c r="AC383" s="892"/>
      <c r="AD383" s="890" t="s">
        <v>148</v>
      </c>
      <c r="AE383" s="891"/>
      <c r="AF383" s="891"/>
      <c r="AG383" s="891"/>
      <c r="AH383" s="891"/>
      <c r="AI383" s="892"/>
      <c r="AJ383" s="890" t="s">
        <v>495</v>
      </c>
      <c r="AK383" s="891"/>
      <c r="AL383" s="891"/>
      <c r="AM383" s="891"/>
      <c r="AN383" s="891"/>
      <c r="AO383" s="892"/>
      <c r="AP383" s="890" t="s">
        <v>496</v>
      </c>
      <c r="AQ383" s="891"/>
      <c r="AR383" s="891"/>
      <c r="AS383" s="891"/>
      <c r="AT383" s="891"/>
      <c r="AU383" s="892"/>
      <c r="AV383" s="890" t="s">
        <v>497</v>
      </c>
      <c r="AW383" s="891"/>
      <c r="AX383" s="891"/>
      <c r="AY383" s="891"/>
      <c r="AZ383" s="891"/>
      <c r="BA383" s="892"/>
      <c r="BB383" s="890" t="s">
        <v>498</v>
      </c>
      <c r="BC383" s="891"/>
      <c r="BD383" s="891"/>
      <c r="BE383" s="891"/>
      <c r="BF383" s="891"/>
      <c r="BG383" s="892"/>
      <c r="BH383" s="890" t="s">
        <v>499</v>
      </c>
      <c r="BI383" s="891"/>
      <c r="BJ383" s="891"/>
      <c r="BK383" s="891"/>
      <c r="BL383" s="891"/>
      <c r="BM383" s="892"/>
      <c r="BN383" s="890" t="s">
        <v>500</v>
      </c>
      <c r="BO383" s="891"/>
      <c r="BP383" s="891"/>
      <c r="BQ383" s="891"/>
      <c r="BR383" s="891"/>
      <c r="BS383" s="892"/>
      <c r="BT383" s="890" t="s">
        <v>501</v>
      </c>
      <c r="BU383" s="891"/>
      <c r="BV383" s="891"/>
      <c r="BW383" s="891"/>
      <c r="BX383" s="891"/>
      <c r="BY383" s="892"/>
      <c r="BZ383" s="890" t="s">
        <v>502</v>
      </c>
      <c r="CA383" s="891"/>
      <c r="CB383" s="891"/>
      <c r="CC383" s="891"/>
      <c r="CD383" s="891"/>
      <c r="CE383" s="892"/>
      <c r="CF383" s="890" t="s">
        <v>503</v>
      </c>
      <c r="CG383" s="891"/>
      <c r="CH383" s="891"/>
      <c r="CI383" s="891"/>
      <c r="CJ383" s="891"/>
      <c r="CK383" s="892"/>
      <c r="CL383" s="890" t="s">
        <v>504</v>
      </c>
      <c r="CM383" s="891"/>
      <c r="CN383" s="891"/>
      <c r="CO383" s="891"/>
      <c r="CP383" s="891"/>
      <c r="CQ383" s="892"/>
      <c r="CR383" s="890" t="s">
        <v>505</v>
      </c>
      <c r="CS383" s="891"/>
      <c r="CT383" s="891"/>
      <c r="CU383" s="891"/>
      <c r="CV383" s="891"/>
      <c r="CW383" s="892"/>
      <c r="CX383" s="890" t="s">
        <v>506</v>
      </c>
      <c r="CY383" s="891"/>
      <c r="CZ383" s="891"/>
      <c r="DA383" s="891"/>
      <c r="DB383" s="891"/>
      <c r="DC383" s="892"/>
    </row>
    <row r="384" spans="1:107" s="89" customFormat="1">
      <c r="A384" s="22"/>
      <c r="B384" s="22"/>
      <c r="C384" s="22"/>
      <c r="D384" s="22"/>
      <c r="E384" s="59" t="s">
        <v>54</v>
      </c>
      <c r="F384" s="420" t="str">
        <f>F247</f>
        <v>2015</v>
      </c>
      <c r="G384" s="423">
        <f>G241</f>
        <v>2016</v>
      </c>
      <c r="H384" s="423" t="str">
        <f>H241</f>
        <v>2017</v>
      </c>
      <c r="I384" s="423" t="str">
        <f>I241</f>
        <v>2018</v>
      </c>
      <c r="J384" s="423" t="str">
        <f>J241</f>
        <v>2019</v>
      </c>
      <c r="K384" s="424" t="str">
        <f>K241</f>
        <v>2020</v>
      </c>
      <c r="L384" s="420" t="str">
        <f t="shared" ref="L384:Q384" si="61">F384</f>
        <v>2015</v>
      </c>
      <c r="M384" s="423">
        <f t="shared" si="61"/>
        <v>2016</v>
      </c>
      <c r="N384" s="423" t="str">
        <f t="shared" si="61"/>
        <v>2017</v>
      </c>
      <c r="O384" s="423" t="str">
        <f t="shared" si="61"/>
        <v>2018</v>
      </c>
      <c r="P384" s="423" t="str">
        <f t="shared" si="61"/>
        <v>2019</v>
      </c>
      <c r="Q384" s="424" t="str">
        <f t="shared" si="61"/>
        <v>2020</v>
      </c>
      <c r="R384" s="420" t="str">
        <f t="shared" ref="R384:W384" si="62">L384</f>
        <v>2015</v>
      </c>
      <c r="S384" s="423">
        <f t="shared" si="62"/>
        <v>2016</v>
      </c>
      <c r="T384" s="423" t="str">
        <f t="shared" si="62"/>
        <v>2017</v>
      </c>
      <c r="U384" s="423" t="str">
        <f t="shared" si="62"/>
        <v>2018</v>
      </c>
      <c r="V384" s="423" t="str">
        <f t="shared" si="62"/>
        <v>2019</v>
      </c>
      <c r="W384" s="424" t="str">
        <f t="shared" si="62"/>
        <v>2020</v>
      </c>
      <c r="X384" s="420" t="str">
        <f t="shared" ref="X384:AC384" si="63">R384</f>
        <v>2015</v>
      </c>
      <c r="Y384" s="423">
        <f t="shared" si="63"/>
        <v>2016</v>
      </c>
      <c r="Z384" s="423" t="str">
        <f t="shared" si="63"/>
        <v>2017</v>
      </c>
      <c r="AA384" s="423" t="str">
        <f t="shared" si="63"/>
        <v>2018</v>
      </c>
      <c r="AB384" s="423" t="str">
        <f t="shared" si="63"/>
        <v>2019</v>
      </c>
      <c r="AC384" s="424" t="str">
        <f t="shared" si="63"/>
        <v>2020</v>
      </c>
      <c r="AD384" s="420" t="str">
        <f t="shared" ref="AD384:AI384" si="64">X384</f>
        <v>2015</v>
      </c>
      <c r="AE384" s="423">
        <f t="shared" si="64"/>
        <v>2016</v>
      </c>
      <c r="AF384" s="423" t="str">
        <f t="shared" si="64"/>
        <v>2017</v>
      </c>
      <c r="AG384" s="423" t="str">
        <f t="shared" si="64"/>
        <v>2018</v>
      </c>
      <c r="AH384" s="423" t="str">
        <f t="shared" si="64"/>
        <v>2019</v>
      </c>
      <c r="AI384" s="424" t="str">
        <f t="shared" si="64"/>
        <v>2020</v>
      </c>
      <c r="AJ384" s="420" t="str">
        <f t="shared" ref="AJ384:AO384" si="65">AD384</f>
        <v>2015</v>
      </c>
      <c r="AK384" s="423">
        <f t="shared" si="65"/>
        <v>2016</v>
      </c>
      <c r="AL384" s="423" t="str">
        <f t="shared" si="65"/>
        <v>2017</v>
      </c>
      <c r="AM384" s="423" t="str">
        <f t="shared" si="65"/>
        <v>2018</v>
      </c>
      <c r="AN384" s="423" t="str">
        <f t="shared" si="65"/>
        <v>2019</v>
      </c>
      <c r="AO384" s="424" t="str">
        <f t="shared" si="65"/>
        <v>2020</v>
      </c>
      <c r="AP384" s="420" t="str">
        <f t="shared" ref="AP384:AU384" si="66">AJ384</f>
        <v>2015</v>
      </c>
      <c r="AQ384" s="423">
        <f t="shared" si="66"/>
        <v>2016</v>
      </c>
      <c r="AR384" s="423" t="str">
        <f t="shared" si="66"/>
        <v>2017</v>
      </c>
      <c r="AS384" s="423" t="str">
        <f t="shared" si="66"/>
        <v>2018</v>
      </c>
      <c r="AT384" s="423" t="str">
        <f t="shared" si="66"/>
        <v>2019</v>
      </c>
      <c r="AU384" s="424" t="str">
        <f t="shared" si="66"/>
        <v>2020</v>
      </c>
      <c r="AV384" s="420" t="str">
        <f t="shared" ref="AV384:BA384" si="67">AP384</f>
        <v>2015</v>
      </c>
      <c r="AW384" s="423">
        <f t="shared" si="67"/>
        <v>2016</v>
      </c>
      <c r="AX384" s="423" t="str">
        <f t="shared" si="67"/>
        <v>2017</v>
      </c>
      <c r="AY384" s="423" t="str">
        <f t="shared" si="67"/>
        <v>2018</v>
      </c>
      <c r="AZ384" s="423" t="str">
        <f t="shared" si="67"/>
        <v>2019</v>
      </c>
      <c r="BA384" s="424" t="str">
        <f t="shared" si="67"/>
        <v>2020</v>
      </c>
      <c r="BB384" s="420" t="str">
        <f t="shared" ref="BB384:BG384" si="68">AV384</f>
        <v>2015</v>
      </c>
      <c r="BC384" s="423">
        <f t="shared" si="68"/>
        <v>2016</v>
      </c>
      <c r="BD384" s="423" t="str">
        <f t="shared" si="68"/>
        <v>2017</v>
      </c>
      <c r="BE384" s="423" t="str">
        <f t="shared" si="68"/>
        <v>2018</v>
      </c>
      <c r="BF384" s="423" t="str">
        <f t="shared" si="68"/>
        <v>2019</v>
      </c>
      <c r="BG384" s="424" t="str">
        <f t="shared" si="68"/>
        <v>2020</v>
      </c>
      <c r="BH384" s="420" t="str">
        <f t="shared" ref="BH384:BM384" si="69">BB384</f>
        <v>2015</v>
      </c>
      <c r="BI384" s="423">
        <f t="shared" si="69"/>
        <v>2016</v>
      </c>
      <c r="BJ384" s="423" t="str">
        <f t="shared" si="69"/>
        <v>2017</v>
      </c>
      <c r="BK384" s="423" t="str">
        <f t="shared" si="69"/>
        <v>2018</v>
      </c>
      <c r="BL384" s="423" t="str">
        <f t="shared" si="69"/>
        <v>2019</v>
      </c>
      <c r="BM384" s="424" t="str">
        <f t="shared" si="69"/>
        <v>2020</v>
      </c>
      <c r="BN384" s="420" t="str">
        <f t="shared" ref="BN384" si="70">BH384</f>
        <v>2015</v>
      </c>
      <c r="BO384" s="423">
        <f t="shared" ref="BO384" si="71">BI384</f>
        <v>2016</v>
      </c>
      <c r="BP384" s="423" t="str">
        <f t="shared" ref="BP384" si="72">BJ384</f>
        <v>2017</v>
      </c>
      <c r="BQ384" s="423" t="str">
        <f t="shared" ref="BQ384" si="73">BK384</f>
        <v>2018</v>
      </c>
      <c r="BR384" s="423" t="str">
        <f t="shared" ref="BR384" si="74">BL384</f>
        <v>2019</v>
      </c>
      <c r="BS384" s="424" t="str">
        <f t="shared" ref="BS384" si="75">BM384</f>
        <v>2020</v>
      </c>
      <c r="BT384" s="420" t="str">
        <f t="shared" ref="BT384" si="76">BN384</f>
        <v>2015</v>
      </c>
      <c r="BU384" s="423">
        <f t="shared" ref="BU384" si="77">BO384</f>
        <v>2016</v>
      </c>
      <c r="BV384" s="423" t="str">
        <f t="shared" ref="BV384" si="78">BP384</f>
        <v>2017</v>
      </c>
      <c r="BW384" s="423" t="str">
        <f t="shared" ref="BW384" si="79">BQ384</f>
        <v>2018</v>
      </c>
      <c r="BX384" s="423" t="str">
        <f t="shared" ref="BX384" si="80">BR384</f>
        <v>2019</v>
      </c>
      <c r="BY384" s="424" t="str">
        <f t="shared" ref="BY384" si="81">BS384</f>
        <v>2020</v>
      </c>
      <c r="BZ384" s="420" t="str">
        <f t="shared" ref="BZ384" si="82">BT384</f>
        <v>2015</v>
      </c>
      <c r="CA384" s="423">
        <f t="shared" ref="CA384" si="83">BU384</f>
        <v>2016</v>
      </c>
      <c r="CB384" s="423" t="str">
        <f t="shared" ref="CB384" si="84">BV384</f>
        <v>2017</v>
      </c>
      <c r="CC384" s="423" t="str">
        <f t="shared" ref="CC384" si="85">BW384</f>
        <v>2018</v>
      </c>
      <c r="CD384" s="423" t="str">
        <f t="shared" ref="CD384" si="86">BX384</f>
        <v>2019</v>
      </c>
      <c r="CE384" s="424" t="str">
        <f t="shared" ref="CE384" si="87">BY384</f>
        <v>2020</v>
      </c>
      <c r="CF384" s="420" t="str">
        <f t="shared" ref="CF384" si="88">BZ384</f>
        <v>2015</v>
      </c>
      <c r="CG384" s="423">
        <f t="shared" ref="CG384" si="89">CA384</f>
        <v>2016</v>
      </c>
      <c r="CH384" s="423" t="str">
        <f t="shared" ref="CH384" si="90">CB384</f>
        <v>2017</v>
      </c>
      <c r="CI384" s="423" t="str">
        <f t="shared" ref="CI384" si="91">CC384</f>
        <v>2018</v>
      </c>
      <c r="CJ384" s="423" t="str">
        <f t="shared" ref="CJ384" si="92">CD384</f>
        <v>2019</v>
      </c>
      <c r="CK384" s="424" t="str">
        <f t="shared" ref="CK384" si="93">CE384</f>
        <v>2020</v>
      </c>
      <c r="CL384" s="420" t="str">
        <f t="shared" ref="CL384" si="94">CF384</f>
        <v>2015</v>
      </c>
      <c r="CM384" s="423">
        <f t="shared" ref="CM384" si="95">CG384</f>
        <v>2016</v>
      </c>
      <c r="CN384" s="423" t="str">
        <f t="shared" ref="CN384" si="96">CH384</f>
        <v>2017</v>
      </c>
      <c r="CO384" s="423" t="str">
        <f t="shared" ref="CO384" si="97">CI384</f>
        <v>2018</v>
      </c>
      <c r="CP384" s="423" t="str">
        <f t="shared" ref="CP384" si="98">CJ384</f>
        <v>2019</v>
      </c>
      <c r="CQ384" s="424" t="str">
        <f t="shared" ref="CQ384" si="99">CK384</f>
        <v>2020</v>
      </c>
      <c r="CR384" s="420" t="str">
        <f t="shared" ref="CR384" si="100">CL384</f>
        <v>2015</v>
      </c>
      <c r="CS384" s="423">
        <f t="shared" ref="CS384" si="101">CM384</f>
        <v>2016</v>
      </c>
      <c r="CT384" s="423" t="str">
        <f t="shared" ref="CT384" si="102">CN384</f>
        <v>2017</v>
      </c>
      <c r="CU384" s="423" t="str">
        <f t="shared" ref="CU384" si="103">CO384</f>
        <v>2018</v>
      </c>
      <c r="CV384" s="423" t="str">
        <f t="shared" ref="CV384" si="104">CP384</f>
        <v>2019</v>
      </c>
      <c r="CW384" s="424" t="str">
        <f t="shared" ref="CW384" si="105">CQ384</f>
        <v>2020</v>
      </c>
      <c r="CX384" s="420" t="str">
        <f t="shared" ref="CX384" si="106">CR384</f>
        <v>2015</v>
      </c>
      <c r="CY384" s="423">
        <f t="shared" ref="CY384" si="107">CS384</f>
        <v>2016</v>
      </c>
      <c r="CZ384" s="423" t="str">
        <f t="shared" ref="CZ384" si="108">CT384</f>
        <v>2017</v>
      </c>
      <c r="DA384" s="423" t="str">
        <f t="shared" ref="DA384" si="109">CU384</f>
        <v>2018</v>
      </c>
      <c r="DB384" s="423" t="str">
        <f t="shared" ref="DB384" si="110">CV384</f>
        <v>2019</v>
      </c>
      <c r="DC384" s="424" t="str">
        <f t="shared" ref="DC384" si="111">CW384</f>
        <v>2020</v>
      </c>
    </row>
    <row r="385" spans="1:107" s="214" customFormat="1">
      <c r="A385" s="22"/>
      <c r="B385" s="22"/>
      <c r="C385" s="22"/>
      <c r="D385" s="22"/>
      <c r="E385" s="74" t="str">
        <f>E248</f>
        <v>Residential Single Rate</v>
      </c>
      <c r="F385" s="436">
        <v>508478.59707531543</v>
      </c>
      <c r="G385" s="425"/>
      <c r="H385" s="425"/>
      <c r="I385" s="425"/>
      <c r="J385" s="425"/>
      <c r="K385" s="426"/>
      <c r="L385" s="437">
        <v>0</v>
      </c>
      <c r="M385" s="427"/>
      <c r="N385" s="427"/>
      <c r="O385" s="427"/>
      <c r="P385" s="427"/>
      <c r="Q385" s="428"/>
      <c r="R385" s="437">
        <v>0</v>
      </c>
      <c r="S385" s="427"/>
      <c r="T385" s="427"/>
      <c r="U385" s="427"/>
      <c r="V385" s="427"/>
      <c r="W385" s="428"/>
      <c r="X385" s="437">
        <v>1558573508.4760158</v>
      </c>
      <c r="Y385" s="427"/>
      <c r="Z385" s="427"/>
      <c r="AA385" s="427"/>
      <c r="AB385" s="427"/>
      <c r="AC385" s="428"/>
      <c r="AD385" s="437">
        <v>579909109.40051794</v>
      </c>
      <c r="AE385" s="427"/>
      <c r="AF385" s="427"/>
      <c r="AG385" s="427"/>
      <c r="AH385" s="427"/>
      <c r="AI385" s="428"/>
      <c r="AJ385" s="437">
        <v>15129184.499127092</v>
      </c>
      <c r="AK385" s="427"/>
      <c r="AL385" s="427"/>
      <c r="AM385" s="427"/>
      <c r="AN385" s="427"/>
      <c r="AO385" s="428"/>
      <c r="AP385" s="437">
        <v>2278947.7477871506</v>
      </c>
      <c r="AQ385" s="427"/>
      <c r="AR385" s="427"/>
      <c r="AS385" s="427"/>
      <c r="AT385" s="427"/>
      <c r="AU385" s="428"/>
      <c r="AV385" s="437">
        <v>0</v>
      </c>
      <c r="AW385" s="427"/>
      <c r="AX385" s="427"/>
      <c r="AY385" s="427"/>
      <c r="AZ385" s="427"/>
      <c r="BA385" s="428"/>
      <c r="BB385" s="437">
        <v>0</v>
      </c>
      <c r="BC385" s="427"/>
      <c r="BD385" s="427"/>
      <c r="BE385" s="427"/>
      <c r="BF385" s="427"/>
      <c r="BG385" s="428"/>
      <c r="BH385" s="437">
        <v>0</v>
      </c>
      <c r="BI385" s="427"/>
      <c r="BJ385" s="427"/>
      <c r="BK385" s="427"/>
      <c r="BL385" s="427"/>
      <c r="BM385" s="428"/>
      <c r="BN385" s="437">
        <v>0</v>
      </c>
      <c r="BO385" s="427"/>
      <c r="BP385" s="427"/>
      <c r="BQ385" s="427"/>
      <c r="BR385" s="427"/>
      <c r="BS385" s="428"/>
      <c r="BT385" s="437">
        <v>0</v>
      </c>
      <c r="BU385" s="427"/>
      <c r="BV385" s="427"/>
      <c r="BW385" s="427"/>
      <c r="BX385" s="427"/>
      <c r="BY385" s="428"/>
      <c r="BZ385" s="437">
        <v>0</v>
      </c>
      <c r="CA385" s="427"/>
      <c r="CB385" s="427"/>
      <c r="CC385" s="427"/>
      <c r="CD385" s="427"/>
      <c r="CE385" s="428"/>
      <c r="CF385" s="437">
        <v>0</v>
      </c>
      <c r="CG385" s="427"/>
      <c r="CH385" s="427"/>
      <c r="CI385" s="427"/>
      <c r="CJ385" s="427"/>
      <c r="CK385" s="428"/>
      <c r="CL385" s="437">
        <v>0</v>
      </c>
      <c r="CM385" s="427"/>
      <c r="CN385" s="427"/>
      <c r="CO385" s="427"/>
      <c r="CP385" s="427"/>
      <c r="CQ385" s="428"/>
      <c r="CR385" s="437">
        <v>0</v>
      </c>
      <c r="CS385" s="427"/>
      <c r="CT385" s="427"/>
      <c r="CU385" s="427"/>
      <c r="CV385" s="427"/>
      <c r="CW385" s="428"/>
      <c r="CX385" s="437">
        <v>0</v>
      </c>
      <c r="CY385" s="427"/>
      <c r="CZ385" s="427"/>
      <c r="DA385" s="427"/>
      <c r="DB385" s="427"/>
      <c r="DC385" s="428"/>
    </row>
    <row r="386" spans="1:107" s="215" customFormat="1">
      <c r="A386" s="22"/>
      <c r="B386" s="22"/>
      <c r="C386" s="22"/>
      <c r="D386" s="22"/>
      <c r="E386" s="74" t="str">
        <f t="shared" ref="E386:E449" si="112">E249</f>
        <v>Climate Saver</v>
      </c>
      <c r="F386" s="437">
        <v>17957.25618041202</v>
      </c>
      <c r="G386" s="427"/>
      <c r="H386" s="427"/>
      <c r="I386" s="427"/>
      <c r="J386" s="427"/>
      <c r="K386" s="428"/>
      <c r="L386" s="437">
        <v>0</v>
      </c>
      <c r="M386" s="427"/>
      <c r="N386" s="427"/>
      <c r="O386" s="427"/>
      <c r="P386" s="427"/>
      <c r="Q386" s="428"/>
      <c r="R386" s="437">
        <v>0</v>
      </c>
      <c r="S386" s="427"/>
      <c r="T386" s="427"/>
      <c r="U386" s="427"/>
      <c r="V386" s="427"/>
      <c r="W386" s="428"/>
      <c r="X386" s="437">
        <v>9119898.9787126221</v>
      </c>
      <c r="Y386" s="427"/>
      <c r="Z386" s="427"/>
      <c r="AA386" s="427"/>
      <c r="AB386" s="427"/>
      <c r="AC386" s="428"/>
      <c r="AD386" s="437">
        <v>1974461.0891094813</v>
      </c>
      <c r="AE386" s="427"/>
      <c r="AF386" s="427"/>
      <c r="AG386" s="427"/>
      <c r="AH386" s="427"/>
      <c r="AI386" s="428"/>
      <c r="AJ386" s="437">
        <v>35685.882871563204</v>
      </c>
      <c r="AK386" s="427"/>
      <c r="AL386" s="427"/>
      <c r="AM386" s="427"/>
      <c r="AN386" s="427"/>
      <c r="AO386" s="428"/>
      <c r="AP386" s="437">
        <v>356.31301245312864</v>
      </c>
      <c r="AQ386" s="427"/>
      <c r="AR386" s="427"/>
      <c r="AS386" s="427"/>
      <c r="AT386" s="427"/>
      <c r="AU386" s="428"/>
      <c r="AV386" s="437">
        <v>13024869.561581554</v>
      </c>
      <c r="AW386" s="427"/>
      <c r="AX386" s="427"/>
      <c r="AY386" s="427"/>
      <c r="AZ386" s="427"/>
      <c r="BA386" s="428"/>
      <c r="BB386" s="437">
        <v>0</v>
      </c>
      <c r="BC386" s="427"/>
      <c r="BD386" s="427"/>
      <c r="BE386" s="427"/>
      <c r="BF386" s="427"/>
      <c r="BG386" s="428"/>
      <c r="BH386" s="437">
        <v>0</v>
      </c>
      <c r="BI386" s="427"/>
      <c r="BJ386" s="427"/>
      <c r="BK386" s="427"/>
      <c r="BL386" s="427"/>
      <c r="BM386" s="428"/>
      <c r="BN386" s="437">
        <v>0</v>
      </c>
      <c r="BO386" s="427"/>
      <c r="BP386" s="427"/>
      <c r="BQ386" s="427"/>
      <c r="BR386" s="427"/>
      <c r="BS386" s="428"/>
      <c r="BT386" s="437">
        <v>0</v>
      </c>
      <c r="BU386" s="427"/>
      <c r="BV386" s="427"/>
      <c r="BW386" s="427"/>
      <c r="BX386" s="427"/>
      <c r="BY386" s="428"/>
      <c r="BZ386" s="437">
        <v>0</v>
      </c>
      <c r="CA386" s="427"/>
      <c r="CB386" s="427"/>
      <c r="CC386" s="427"/>
      <c r="CD386" s="427"/>
      <c r="CE386" s="428"/>
      <c r="CF386" s="437">
        <v>0</v>
      </c>
      <c r="CG386" s="427"/>
      <c r="CH386" s="427"/>
      <c r="CI386" s="427"/>
      <c r="CJ386" s="427"/>
      <c r="CK386" s="428"/>
      <c r="CL386" s="437">
        <v>0</v>
      </c>
      <c r="CM386" s="427"/>
      <c r="CN386" s="427"/>
      <c r="CO386" s="427"/>
      <c r="CP386" s="427"/>
      <c r="CQ386" s="428"/>
      <c r="CR386" s="437">
        <v>0</v>
      </c>
      <c r="CS386" s="427"/>
      <c r="CT386" s="427"/>
      <c r="CU386" s="427"/>
      <c r="CV386" s="427"/>
      <c r="CW386" s="428"/>
      <c r="CX386" s="437">
        <v>0</v>
      </c>
      <c r="CY386" s="427"/>
      <c r="CZ386" s="427"/>
      <c r="DA386" s="427"/>
      <c r="DB386" s="427"/>
      <c r="DC386" s="428"/>
    </row>
    <row r="387" spans="1:107" s="216" customFormat="1">
      <c r="A387" s="22"/>
      <c r="B387" s="22"/>
      <c r="C387" s="22"/>
      <c r="D387" s="22"/>
      <c r="E387" s="74" t="str">
        <f t="shared" si="112"/>
        <v>Climate Saver Interval</v>
      </c>
      <c r="F387" s="437">
        <v>4866.2833157423011</v>
      </c>
      <c r="G387" s="427"/>
      <c r="H387" s="427"/>
      <c r="I387" s="427"/>
      <c r="J387" s="427"/>
      <c r="K387" s="428"/>
      <c r="L387" s="437">
        <v>0</v>
      </c>
      <c r="M387" s="427"/>
      <c r="N387" s="427"/>
      <c r="O387" s="427"/>
      <c r="P387" s="427"/>
      <c r="Q387" s="428"/>
      <c r="R387" s="437">
        <v>0</v>
      </c>
      <c r="S387" s="427"/>
      <c r="T387" s="427"/>
      <c r="U387" s="427"/>
      <c r="V387" s="427"/>
      <c r="W387" s="428"/>
      <c r="X387" s="437">
        <v>2562984.3550285753</v>
      </c>
      <c r="Y387" s="427"/>
      <c r="Z387" s="427"/>
      <c r="AA387" s="427"/>
      <c r="AB387" s="427"/>
      <c r="AC387" s="428"/>
      <c r="AD387" s="437">
        <v>702604.00056081056</v>
      </c>
      <c r="AE387" s="427"/>
      <c r="AF387" s="427"/>
      <c r="AG387" s="427"/>
      <c r="AH387" s="427"/>
      <c r="AI387" s="428"/>
      <c r="AJ387" s="437">
        <v>15832.767395617804</v>
      </c>
      <c r="AK387" s="427"/>
      <c r="AL387" s="427"/>
      <c r="AM387" s="427"/>
      <c r="AN387" s="427"/>
      <c r="AO387" s="428"/>
      <c r="AP387" s="437">
        <v>0</v>
      </c>
      <c r="AQ387" s="427"/>
      <c r="AR387" s="427"/>
      <c r="AS387" s="427"/>
      <c r="AT387" s="427"/>
      <c r="AU387" s="428"/>
      <c r="AV387" s="437">
        <v>6350783.7294169273</v>
      </c>
      <c r="AW387" s="427"/>
      <c r="AX387" s="427"/>
      <c r="AY387" s="427"/>
      <c r="AZ387" s="427"/>
      <c r="BA387" s="428"/>
      <c r="BB387" s="437">
        <v>0</v>
      </c>
      <c r="BC387" s="427"/>
      <c r="BD387" s="427"/>
      <c r="BE387" s="427"/>
      <c r="BF387" s="427"/>
      <c r="BG387" s="428"/>
      <c r="BH387" s="437">
        <v>0</v>
      </c>
      <c r="BI387" s="427"/>
      <c r="BJ387" s="427"/>
      <c r="BK387" s="427"/>
      <c r="BL387" s="427"/>
      <c r="BM387" s="428"/>
      <c r="BN387" s="437">
        <v>0</v>
      </c>
      <c r="BO387" s="427"/>
      <c r="BP387" s="427"/>
      <c r="BQ387" s="427"/>
      <c r="BR387" s="427"/>
      <c r="BS387" s="428"/>
      <c r="BT387" s="437">
        <v>0</v>
      </c>
      <c r="BU387" s="427"/>
      <c r="BV387" s="427"/>
      <c r="BW387" s="427"/>
      <c r="BX387" s="427"/>
      <c r="BY387" s="428"/>
      <c r="BZ387" s="437">
        <v>0</v>
      </c>
      <c r="CA387" s="427"/>
      <c r="CB387" s="427"/>
      <c r="CC387" s="427"/>
      <c r="CD387" s="427"/>
      <c r="CE387" s="428"/>
      <c r="CF387" s="437">
        <v>0</v>
      </c>
      <c r="CG387" s="427"/>
      <c r="CH387" s="427"/>
      <c r="CI387" s="427"/>
      <c r="CJ387" s="427"/>
      <c r="CK387" s="428"/>
      <c r="CL387" s="437">
        <v>0</v>
      </c>
      <c r="CM387" s="427"/>
      <c r="CN387" s="427"/>
      <c r="CO387" s="427"/>
      <c r="CP387" s="427"/>
      <c r="CQ387" s="428"/>
      <c r="CR387" s="437">
        <v>0</v>
      </c>
      <c r="CS387" s="427"/>
      <c r="CT387" s="427"/>
      <c r="CU387" s="427"/>
      <c r="CV387" s="427"/>
      <c r="CW387" s="428"/>
      <c r="CX387" s="437">
        <v>0</v>
      </c>
      <c r="CY387" s="427"/>
      <c r="CZ387" s="427"/>
      <c r="DA387" s="427"/>
      <c r="DB387" s="427"/>
      <c r="DC387" s="428"/>
    </row>
    <row r="388" spans="1:107" s="216" customFormat="1">
      <c r="A388" s="22"/>
      <c r="B388" s="22"/>
      <c r="C388" s="22"/>
      <c r="D388" s="22"/>
      <c r="E388" s="74" t="str">
        <f t="shared" si="112"/>
        <v>Residential - Flexible Pricing</v>
      </c>
      <c r="F388" s="437">
        <v>75.740492537642382</v>
      </c>
      <c r="G388" s="427"/>
      <c r="H388" s="427"/>
      <c r="I388" s="427"/>
      <c r="J388" s="427"/>
      <c r="K388" s="428"/>
      <c r="L388" s="437">
        <v>0</v>
      </c>
      <c r="M388" s="427"/>
      <c r="N388" s="427"/>
      <c r="O388" s="427"/>
      <c r="P388" s="427"/>
      <c r="Q388" s="428"/>
      <c r="R388" s="437">
        <v>0</v>
      </c>
      <c r="S388" s="427"/>
      <c r="T388" s="427"/>
      <c r="U388" s="427"/>
      <c r="V388" s="427"/>
      <c r="W388" s="428"/>
      <c r="X388" s="437">
        <v>0</v>
      </c>
      <c r="Y388" s="427"/>
      <c r="Z388" s="427"/>
      <c r="AA388" s="427"/>
      <c r="AB388" s="427"/>
      <c r="AC388" s="428"/>
      <c r="AD388" s="437">
        <v>0</v>
      </c>
      <c r="AE388" s="427"/>
      <c r="AF388" s="427"/>
      <c r="AG388" s="427"/>
      <c r="AH388" s="427"/>
      <c r="AI388" s="428"/>
      <c r="AJ388" s="437">
        <v>0</v>
      </c>
      <c r="AK388" s="427"/>
      <c r="AL388" s="427"/>
      <c r="AM388" s="427"/>
      <c r="AN388" s="427"/>
      <c r="AO388" s="428"/>
      <c r="AP388" s="437">
        <v>0</v>
      </c>
      <c r="AQ388" s="427"/>
      <c r="AR388" s="427"/>
      <c r="AS388" s="427"/>
      <c r="AT388" s="427"/>
      <c r="AU388" s="428"/>
      <c r="AV388" s="437">
        <v>0</v>
      </c>
      <c r="AW388" s="427"/>
      <c r="AX388" s="427"/>
      <c r="AY388" s="427"/>
      <c r="AZ388" s="427"/>
      <c r="BA388" s="428"/>
      <c r="BB388" s="437">
        <v>0</v>
      </c>
      <c r="BC388" s="427"/>
      <c r="BD388" s="427"/>
      <c r="BE388" s="427"/>
      <c r="BF388" s="427"/>
      <c r="BG388" s="428"/>
      <c r="BH388" s="437">
        <v>23128.403867576711</v>
      </c>
      <c r="BI388" s="427"/>
      <c r="BJ388" s="427"/>
      <c r="BK388" s="427"/>
      <c r="BL388" s="427"/>
      <c r="BM388" s="428"/>
      <c r="BN388" s="437">
        <v>51771.45808179045</v>
      </c>
      <c r="BO388" s="427"/>
      <c r="BP388" s="427"/>
      <c r="BQ388" s="427"/>
      <c r="BR388" s="427"/>
      <c r="BS388" s="428"/>
      <c r="BT388" s="437">
        <v>35692.429908992694</v>
      </c>
      <c r="BU388" s="427"/>
      <c r="BV388" s="427"/>
      <c r="BW388" s="427"/>
      <c r="BX388" s="427"/>
      <c r="BY388" s="428"/>
      <c r="BZ388" s="437">
        <v>0</v>
      </c>
      <c r="CA388" s="427"/>
      <c r="CB388" s="427"/>
      <c r="CC388" s="427"/>
      <c r="CD388" s="427"/>
      <c r="CE388" s="428"/>
      <c r="CF388" s="437">
        <v>7625.2172120597143</v>
      </c>
      <c r="CG388" s="427"/>
      <c r="CH388" s="427"/>
      <c r="CI388" s="427"/>
      <c r="CJ388" s="427"/>
      <c r="CK388" s="428"/>
      <c r="CL388" s="437">
        <v>17031.739902502122</v>
      </c>
      <c r="CM388" s="427"/>
      <c r="CN388" s="427"/>
      <c r="CO388" s="427"/>
      <c r="CP388" s="427"/>
      <c r="CQ388" s="428"/>
      <c r="CR388" s="437">
        <v>13247.109925077166</v>
      </c>
      <c r="CS388" s="427"/>
      <c r="CT388" s="427"/>
      <c r="CU388" s="427"/>
      <c r="CV388" s="427"/>
      <c r="CW388" s="428"/>
      <c r="CX388" s="437">
        <v>0</v>
      </c>
      <c r="CY388" s="427"/>
      <c r="CZ388" s="427"/>
      <c r="DA388" s="427"/>
      <c r="DB388" s="427"/>
      <c r="DC388" s="428"/>
    </row>
    <row r="389" spans="1:107" s="216" customFormat="1">
      <c r="A389" s="22"/>
      <c r="B389" s="22"/>
      <c r="C389" s="22"/>
      <c r="D389" s="22"/>
      <c r="E389" s="74" t="str">
        <f t="shared" si="112"/>
        <v>Residential Docklands  - Flexible Pricing</v>
      </c>
      <c r="F389" s="437">
        <v>0</v>
      </c>
      <c r="G389" s="427"/>
      <c r="H389" s="427"/>
      <c r="I389" s="427"/>
      <c r="J389" s="427"/>
      <c r="K389" s="428"/>
      <c r="L389" s="437">
        <v>0</v>
      </c>
      <c r="M389" s="427"/>
      <c r="N389" s="427"/>
      <c r="O389" s="427"/>
      <c r="P389" s="427"/>
      <c r="Q389" s="428"/>
      <c r="R389" s="437">
        <v>0</v>
      </c>
      <c r="S389" s="427"/>
      <c r="T389" s="427"/>
      <c r="U389" s="427"/>
      <c r="V389" s="427"/>
      <c r="W389" s="428"/>
      <c r="X389" s="437">
        <v>0</v>
      </c>
      <c r="Y389" s="427"/>
      <c r="Z389" s="427"/>
      <c r="AA389" s="427"/>
      <c r="AB389" s="427"/>
      <c r="AC389" s="428"/>
      <c r="AD389" s="437">
        <v>0</v>
      </c>
      <c r="AE389" s="427"/>
      <c r="AF389" s="427"/>
      <c r="AG389" s="427"/>
      <c r="AH389" s="427"/>
      <c r="AI389" s="428"/>
      <c r="AJ389" s="437">
        <v>0</v>
      </c>
      <c r="AK389" s="427"/>
      <c r="AL389" s="427"/>
      <c r="AM389" s="427"/>
      <c r="AN389" s="427"/>
      <c r="AO389" s="428"/>
      <c r="AP389" s="437">
        <v>0</v>
      </c>
      <c r="AQ389" s="427"/>
      <c r="AR389" s="427"/>
      <c r="AS389" s="427"/>
      <c r="AT389" s="427"/>
      <c r="AU389" s="428"/>
      <c r="AV389" s="437">
        <v>0</v>
      </c>
      <c r="AW389" s="427"/>
      <c r="AX389" s="427"/>
      <c r="AY389" s="427"/>
      <c r="AZ389" s="427"/>
      <c r="BA389" s="428"/>
      <c r="BB389" s="437">
        <v>0</v>
      </c>
      <c r="BC389" s="427"/>
      <c r="BD389" s="427"/>
      <c r="BE389" s="427"/>
      <c r="BF389" s="427"/>
      <c r="BG389" s="428"/>
      <c r="BH389" s="437">
        <v>0</v>
      </c>
      <c r="BI389" s="427"/>
      <c r="BJ389" s="427"/>
      <c r="BK389" s="427"/>
      <c r="BL389" s="427"/>
      <c r="BM389" s="428"/>
      <c r="BN389" s="437">
        <v>0</v>
      </c>
      <c r="BO389" s="427"/>
      <c r="BP389" s="427"/>
      <c r="BQ389" s="427"/>
      <c r="BR389" s="427"/>
      <c r="BS389" s="428"/>
      <c r="BT389" s="437">
        <v>0</v>
      </c>
      <c r="BU389" s="427"/>
      <c r="BV389" s="427"/>
      <c r="BW389" s="427"/>
      <c r="BX389" s="427"/>
      <c r="BY389" s="428"/>
      <c r="BZ389" s="437">
        <v>0</v>
      </c>
      <c r="CA389" s="427"/>
      <c r="CB389" s="427"/>
      <c r="CC389" s="427"/>
      <c r="CD389" s="427"/>
      <c r="CE389" s="428"/>
      <c r="CF389" s="437">
        <v>0</v>
      </c>
      <c r="CG389" s="427"/>
      <c r="CH389" s="427"/>
      <c r="CI389" s="427"/>
      <c r="CJ389" s="427"/>
      <c r="CK389" s="428"/>
      <c r="CL389" s="437">
        <v>0</v>
      </c>
      <c r="CM389" s="427"/>
      <c r="CN389" s="427"/>
      <c r="CO389" s="427"/>
      <c r="CP389" s="427"/>
      <c r="CQ389" s="428"/>
      <c r="CR389" s="437">
        <v>0</v>
      </c>
      <c r="CS389" s="427"/>
      <c r="CT389" s="427"/>
      <c r="CU389" s="427"/>
      <c r="CV389" s="427"/>
      <c r="CW389" s="428"/>
      <c r="CX389" s="437">
        <v>0</v>
      </c>
      <c r="CY389" s="427"/>
      <c r="CZ389" s="427"/>
      <c r="DA389" s="427"/>
      <c r="DB389" s="427"/>
      <c r="DC389" s="428"/>
    </row>
    <row r="390" spans="1:107" s="216" customFormat="1">
      <c r="A390" s="22"/>
      <c r="B390" s="22"/>
      <c r="C390" s="22"/>
      <c r="D390" s="22"/>
      <c r="E390" s="74" t="str">
        <f t="shared" si="112"/>
        <v>Climate Saver - Flexible Pricing</v>
      </c>
      <c r="F390" s="437">
        <v>0</v>
      </c>
      <c r="G390" s="427"/>
      <c r="H390" s="427"/>
      <c r="I390" s="427"/>
      <c r="J390" s="427"/>
      <c r="K390" s="428"/>
      <c r="L390" s="437">
        <v>0</v>
      </c>
      <c r="M390" s="427"/>
      <c r="N390" s="427"/>
      <c r="O390" s="427"/>
      <c r="P390" s="427"/>
      <c r="Q390" s="428"/>
      <c r="R390" s="437">
        <v>0</v>
      </c>
      <c r="S390" s="427"/>
      <c r="T390" s="427"/>
      <c r="U390" s="427"/>
      <c r="V390" s="427"/>
      <c r="W390" s="428"/>
      <c r="X390" s="437">
        <v>0</v>
      </c>
      <c r="Y390" s="427"/>
      <c r="Z390" s="427"/>
      <c r="AA390" s="427"/>
      <c r="AB390" s="427"/>
      <c r="AC390" s="428"/>
      <c r="AD390" s="437">
        <v>0</v>
      </c>
      <c r="AE390" s="427"/>
      <c r="AF390" s="427"/>
      <c r="AG390" s="427"/>
      <c r="AH390" s="427"/>
      <c r="AI390" s="428"/>
      <c r="AJ390" s="437">
        <v>0</v>
      </c>
      <c r="AK390" s="427"/>
      <c r="AL390" s="427"/>
      <c r="AM390" s="427"/>
      <c r="AN390" s="427"/>
      <c r="AO390" s="428"/>
      <c r="AP390" s="437">
        <v>0</v>
      </c>
      <c r="AQ390" s="427"/>
      <c r="AR390" s="427"/>
      <c r="AS390" s="427"/>
      <c r="AT390" s="427"/>
      <c r="AU390" s="428"/>
      <c r="AV390" s="437">
        <v>0</v>
      </c>
      <c r="AW390" s="427"/>
      <c r="AX390" s="427"/>
      <c r="AY390" s="427"/>
      <c r="AZ390" s="427"/>
      <c r="BA390" s="428"/>
      <c r="BB390" s="437">
        <v>0</v>
      </c>
      <c r="BC390" s="427"/>
      <c r="BD390" s="427"/>
      <c r="BE390" s="427"/>
      <c r="BF390" s="427"/>
      <c r="BG390" s="428"/>
      <c r="BH390" s="437">
        <v>0</v>
      </c>
      <c r="BI390" s="427"/>
      <c r="BJ390" s="427"/>
      <c r="BK390" s="427"/>
      <c r="BL390" s="427"/>
      <c r="BM390" s="428"/>
      <c r="BN390" s="437">
        <v>0</v>
      </c>
      <c r="BO390" s="427"/>
      <c r="BP390" s="427"/>
      <c r="BQ390" s="427"/>
      <c r="BR390" s="427"/>
      <c r="BS390" s="428"/>
      <c r="BT390" s="437">
        <v>0</v>
      </c>
      <c r="BU390" s="427"/>
      <c r="BV390" s="427"/>
      <c r="BW390" s="427"/>
      <c r="BX390" s="427"/>
      <c r="BY390" s="428"/>
      <c r="BZ390" s="437">
        <v>0</v>
      </c>
      <c r="CA390" s="427"/>
      <c r="CB390" s="427"/>
      <c r="CC390" s="427"/>
      <c r="CD390" s="427"/>
      <c r="CE390" s="428"/>
      <c r="CF390" s="437">
        <v>0</v>
      </c>
      <c r="CG390" s="427"/>
      <c r="CH390" s="427"/>
      <c r="CI390" s="427"/>
      <c r="CJ390" s="427"/>
      <c r="CK390" s="428"/>
      <c r="CL390" s="437">
        <v>0</v>
      </c>
      <c r="CM390" s="427"/>
      <c r="CN390" s="427"/>
      <c r="CO390" s="427"/>
      <c r="CP390" s="427"/>
      <c r="CQ390" s="428"/>
      <c r="CR390" s="437">
        <v>0</v>
      </c>
      <c r="CS390" s="427"/>
      <c r="CT390" s="427"/>
      <c r="CU390" s="427"/>
      <c r="CV390" s="427"/>
      <c r="CW390" s="428"/>
      <c r="CX390" s="437">
        <v>0</v>
      </c>
      <c r="CY390" s="427"/>
      <c r="CZ390" s="427"/>
      <c r="DA390" s="427"/>
      <c r="DB390" s="427"/>
      <c r="DC390" s="428"/>
    </row>
    <row r="391" spans="1:107" s="217" customFormat="1">
      <c r="A391" s="22"/>
      <c r="B391" s="22"/>
      <c r="C391" s="22"/>
      <c r="D391" s="22"/>
      <c r="E391" s="74" t="str">
        <f t="shared" si="112"/>
        <v>Docklands single rate</v>
      </c>
      <c r="F391" s="437">
        <v>0</v>
      </c>
      <c r="G391" s="427"/>
      <c r="H391" s="427"/>
      <c r="I391" s="427"/>
      <c r="J391" s="427"/>
      <c r="K391" s="428"/>
      <c r="L391" s="437">
        <v>0</v>
      </c>
      <c r="M391" s="427"/>
      <c r="N391" s="427"/>
      <c r="O391" s="427"/>
      <c r="P391" s="427"/>
      <c r="Q391" s="428"/>
      <c r="R391" s="437">
        <v>0</v>
      </c>
      <c r="S391" s="427"/>
      <c r="T391" s="427"/>
      <c r="U391" s="427"/>
      <c r="V391" s="427"/>
      <c r="W391" s="428"/>
      <c r="X391" s="437">
        <v>0</v>
      </c>
      <c r="Y391" s="427"/>
      <c r="Z391" s="427"/>
      <c r="AA391" s="427"/>
      <c r="AB391" s="427"/>
      <c r="AC391" s="428"/>
      <c r="AD391" s="437">
        <v>0</v>
      </c>
      <c r="AE391" s="427"/>
      <c r="AF391" s="427"/>
      <c r="AG391" s="427"/>
      <c r="AH391" s="427"/>
      <c r="AI391" s="428"/>
      <c r="AJ391" s="437">
        <v>0</v>
      </c>
      <c r="AK391" s="427"/>
      <c r="AL391" s="427"/>
      <c r="AM391" s="427"/>
      <c r="AN391" s="427"/>
      <c r="AO391" s="428"/>
      <c r="AP391" s="437">
        <v>0</v>
      </c>
      <c r="AQ391" s="427"/>
      <c r="AR391" s="427"/>
      <c r="AS391" s="427"/>
      <c r="AT391" s="427"/>
      <c r="AU391" s="428"/>
      <c r="AV391" s="437">
        <v>0</v>
      </c>
      <c r="AW391" s="427"/>
      <c r="AX391" s="427"/>
      <c r="AY391" s="427"/>
      <c r="AZ391" s="427"/>
      <c r="BA391" s="428"/>
      <c r="BB391" s="437">
        <v>0</v>
      </c>
      <c r="BC391" s="427"/>
      <c r="BD391" s="427"/>
      <c r="BE391" s="427"/>
      <c r="BF391" s="427"/>
      <c r="BG391" s="428"/>
      <c r="BH391" s="437">
        <v>0</v>
      </c>
      <c r="BI391" s="427"/>
      <c r="BJ391" s="427"/>
      <c r="BK391" s="427"/>
      <c r="BL391" s="427"/>
      <c r="BM391" s="428"/>
      <c r="BN391" s="437">
        <v>0</v>
      </c>
      <c r="BO391" s="427"/>
      <c r="BP391" s="427"/>
      <c r="BQ391" s="427"/>
      <c r="BR391" s="427"/>
      <c r="BS391" s="428"/>
      <c r="BT391" s="437">
        <v>0</v>
      </c>
      <c r="BU391" s="427"/>
      <c r="BV391" s="427"/>
      <c r="BW391" s="427"/>
      <c r="BX391" s="427"/>
      <c r="BY391" s="428"/>
      <c r="BZ391" s="437">
        <v>0</v>
      </c>
      <c r="CA391" s="427"/>
      <c r="CB391" s="427"/>
      <c r="CC391" s="427"/>
      <c r="CD391" s="427"/>
      <c r="CE391" s="428"/>
      <c r="CF391" s="437">
        <v>0</v>
      </c>
      <c r="CG391" s="427"/>
      <c r="CH391" s="427"/>
      <c r="CI391" s="427"/>
      <c r="CJ391" s="427"/>
      <c r="CK391" s="428"/>
      <c r="CL391" s="437">
        <v>0</v>
      </c>
      <c r="CM391" s="427"/>
      <c r="CN391" s="427"/>
      <c r="CO391" s="427"/>
      <c r="CP391" s="427"/>
      <c r="CQ391" s="428"/>
      <c r="CR391" s="437">
        <v>0</v>
      </c>
      <c r="CS391" s="427"/>
      <c r="CT391" s="427"/>
      <c r="CU391" s="427"/>
      <c r="CV391" s="427"/>
      <c r="CW391" s="428"/>
      <c r="CX391" s="437">
        <v>0</v>
      </c>
      <c r="CY391" s="427"/>
      <c r="CZ391" s="427"/>
      <c r="DA391" s="427"/>
      <c r="DB391" s="427"/>
      <c r="DC391" s="428"/>
    </row>
    <row r="392" spans="1:107" s="217" customFormat="1">
      <c r="A392" s="22"/>
      <c r="B392" s="22"/>
      <c r="C392" s="22"/>
      <c r="D392" s="22"/>
      <c r="E392" s="74" t="str">
        <f t="shared" si="112"/>
        <v>New Tariff 7</v>
      </c>
      <c r="F392" s="437">
        <v>0</v>
      </c>
      <c r="G392" s="427"/>
      <c r="H392" s="427"/>
      <c r="I392" s="427"/>
      <c r="J392" s="427"/>
      <c r="K392" s="428"/>
      <c r="L392" s="437">
        <v>0</v>
      </c>
      <c r="M392" s="427"/>
      <c r="N392" s="427"/>
      <c r="O392" s="427"/>
      <c r="P392" s="427"/>
      <c r="Q392" s="428"/>
      <c r="R392" s="437">
        <v>0</v>
      </c>
      <c r="S392" s="427"/>
      <c r="T392" s="427"/>
      <c r="U392" s="427"/>
      <c r="V392" s="427"/>
      <c r="W392" s="428"/>
      <c r="X392" s="437">
        <v>0</v>
      </c>
      <c r="Y392" s="427"/>
      <c r="Z392" s="427"/>
      <c r="AA392" s="427"/>
      <c r="AB392" s="427"/>
      <c r="AC392" s="428"/>
      <c r="AD392" s="437">
        <v>0</v>
      </c>
      <c r="AE392" s="427"/>
      <c r="AF392" s="427"/>
      <c r="AG392" s="427"/>
      <c r="AH392" s="427"/>
      <c r="AI392" s="428"/>
      <c r="AJ392" s="437">
        <v>0</v>
      </c>
      <c r="AK392" s="427"/>
      <c r="AL392" s="427"/>
      <c r="AM392" s="427"/>
      <c r="AN392" s="427"/>
      <c r="AO392" s="428"/>
      <c r="AP392" s="437">
        <v>0</v>
      </c>
      <c r="AQ392" s="427"/>
      <c r="AR392" s="427"/>
      <c r="AS392" s="427"/>
      <c r="AT392" s="427"/>
      <c r="AU392" s="428"/>
      <c r="AV392" s="437">
        <v>0</v>
      </c>
      <c r="AW392" s="427"/>
      <c r="AX392" s="427"/>
      <c r="AY392" s="427"/>
      <c r="AZ392" s="427"/>
      <c r="BA392" s="428"/>
      <c r="BB392" s="437">
        <v>0</v>
      </c>
      <c r="BC392" s="427"/>
      <c r="BD392" s="427"/>
      <c r="BE392" s="427"/>
      <c r="BF392" s="427"/>
      <c r="BG392" s="428"/>
      <c r="BH392" s="437">
        <v>0</v>
      </c>
      <c r="BI392" s="427"/>
      <c r="BJ392" s="427"/>
      <c r="BK392" s="427"/>
      <c r="BL392" s="427"/>
      <c r="BM392" s="428"/>
      <c r="BN392" s="437">
        <v>0</v>
      </c>
      <c r="BO392" s="427"/>
      <c r="BP392" s="427"/>
      <c r="BQ392" s="427"/>
      <c r="BR392" s="427"/>
      <c r="BS392" s="428"/>
      <c r="BT392" s="437">
        <v>0</v>
      </c>
      <c r="BU392" s="427"/>
      <c r="BV392" s="427"/>
      <c r="BW392" s="427"/>
      <c r="BX392" s="427"/>
      <c r="BY392" s="428"/>
      <c r="BZ392" s="437">
        <v>0</v>
      </c>
      <c r="CA392" s="427"/>
      <c r="CB392" s="427"/>
      <c r="CC392" s="427"/>
      <c r="CD392" s="427"/>
      <c r="CE392" s="428"/>
      <c r="CF392" s="437">
        <v>0</v>
      </c>
      <c r="CG392" s="427"/>
      <c r="CH392" s="427"/>
      <c r="CI392" s="427"/>
      <c r="CJ392" s="427"/>
      <c r="CK392" s="428"/>
      <c r="CL392" s="437">
        <v>0</v>
      </c>
      <c r="CM392" s="427"/>
      <c r="CN392" s="427"/>
      <c r="CO392" s="427"/>
      <c r="CP392" s="427"/>
      <c r="CQ392" s="428"/>
      <c r="CR392" s="437">
        <v>0</v>
      </c>
      <c r="CS392" s="427"/>
      <c r="CT392" s="427"/>
      <c r="CU392" s="427"/>
      <c r="CV392" s="427"/>
      <c r="CW392" s="428"/>
      <c r="CX392" s="437">
        <v>0</v>
      </c>
      <c r="CY392" s="427"/>
      <c r="CZ392" s="427"/>
      <c r="DA392" s="427"/>
      <c r="DB392" s="427"/>
      <c r="DC392" s="428"/>
    </row>
    <row r="393" spans="1:107" s="217" customFormat="1">
      <c r="A393" s="22"/>
      <c r="B393" s="22"/>
      <c r="C393" s="22"/>
      <c r="D393" s="22"/>
      <c r="E393" s="74" t="str">
        <f t="shared" si="112"/>
        <v>New Tariff 8</v>
      </c>
      <c r="F393" s="437">
        <v>0</v>
      </c>
      <c r="G393" s="427"/>
      <c r="H393" s="427"/>
      <c r="I393" s="427"/>
      <c r="J393" s="427"/>
      <c r="K393" s="428"/>
      <c r="L393" s="437">
        <v>0</v>
      </c>
      <c r="M393" s="427"/>
      <c r="N393" s="427"/>
      <c r="O393" s="427"/>
      <c r="P393" s="427"/>
      <c r="Q393" s="428"/>
      <c r="R393" s="437">
        <v>0</v>
      </c>
      <c r="S393" s="427"/>
      <c r="T393" s="427"/>
      <c r="U393" s="427"/>
      <c r="V393" s="427"/>
      <c r="W393" s="428"/>
      <c r="X393" s="437">
        <v>0</v>
      </c>
      <c r="Y393" s="427"/>
      <c r="Z393" s="427"/>
      <c r="AA393" s="427"/>
      <c r="AB393" s="427"/>
      <c r="AC393" s="428"/>
      <c r="AD393" s="437">
        <v>0</v>
      </c>
      <c r="AE393" s="427"/>
      <c r="AF393" s="427"/>
      <c r="AG393" s="427"/>
      <c r="AH393" s="427"/>
      <c r="AI393" s="428"/>
      <c r="AJ393" s="437">
        <v>0</v>
      </c>
      <c r="AK393" s="427"/>
      <c r="AL393" s="427"/>
      <c r="AM393" s="427"/>
      <c r="AN393" s="427"/>
      <c r="AO393" s="428"/>
      <c r="AP393" s="437">
        <v>0</v>
      </c>
      <c r="AQ393" s="427"/>
      <c r="AR393" s="427"/>
      <c r="AS393" s="427"/>
      <c r="AT393" s="427"/>
      <c r="AU393" s="428"/>
      <c r="AV393" s="437">
        <v>0</v>
      </c>
      <c r="AW393" s="427"/>
      <c r="AX393" s="427"/>
      <c r="AY393" s="427"/>
      <c r="AZ393" s="427"/>
      <c r="BA393" s="428"/>
      <c r="BB393" s="437">
        <v>0</v>
      </c>
      <c r="BC393" s="427"/>
      <c r="BD393" s="427"/>
      <c r="BE393" s="427"/>
      <c r="BF393" s="427"/>
      <c r="BG393" s="428"/>
      <c r="BH393" s="437">
        <v>0</v>
      </c>
      <c r="BI393" s="427"/>
      <c r="BJ393" s="427"/>
      <c r="BK393" s="427"/>
      <c r="BL393" s="427"/>
      <c r="BM393" s="428"/>
      <c r="BN393" s="437">
        <v>0</v>
      </c>
      <c r="BO393" s="427"/>
      <c r="BP393" s="427"/>
      <c r="BQ393" s="427"/>
      <c r="BR393" s="427"/>
      <c r="BS393" s="428"/>
      <c r="BT393" s="437">
        <v>0</v>
      </c>
      <c r="BU393" s="427"/>
      <c r="BV393" s="427"/>
      <c r="BW393" s="427"/>
      <c r="BX393" s="427"/>
      <c r="BY393" s="428"/>
      <c r="BZ393" s="437">
        <v>0</v>
      </c>
      <c r="CA393" s="427"/>
      <c r="CB393" s="427"/>
      <c r="CC393" s="427"/>
      <c r="CD393" s="427"/>
      <c r="CE393" s="428"/>
      <c r="CF393" s="437">
        <v>0</v>
      </c>
      <c r="CG393" s="427"/>
      <c r="CH393" s="427"/>
      <c r="CI393" s="427"/>
      <c r="CJ393" s="427"/>
      <c r="CK393" s="428"/>
      <c r="CL393" s="437">
        <v>0</v>
      </c>
      <c r="CM393" s="427"/>
      <c r="CN393" s="427"/>
      <c r="CO393" s="427"/>
      <c r="CP393" s="427"/>
      <c r="CQ393" s="428"/>
      <c r="CR393" s="437">
        <v>0</v>
      </c>
      <c r="CS393" s="427"/>
      <c r="CT393" s="427"/>
      <c r="CU393" s="427"/>
      <c r="CV393" s="427"/>
      <c r="CW393" s="428"/>
      <c r="CX393" s="437">
        <v>0</v>
      </c>
      <c r="CY393" s="427"/>
      <c r="CZ393" s="427"/>
      <c r="DA393" s="427"/>
      <c r="DB393" s="427"/>
      <c r="DC393" s="428"/>
    </row>
    <row r="394" spans="1:107" s="217" customFormat="1">
      <c r="A394" s="22"/>
      <c r="B394" s="22"/>
      <c r="C394" s="22"/>
      <c r="D394" s="22"/>
      <c r="E394" s="74" t="str">
        <f t="shared" si="112"/>
        <v>New Tariff 9</v>
      </c>
      <c r="F394" s="437">
        <v>0</v>
      </c>
      <c r="G394" s="427"/>
      <c r="H394" s="427"/>
      <c r="I394" s="427"/>
      <c r="J394" s="427"/>
      <c r="K394" s="428"/>
      <c r="L394" s="437">
        <v>0</v>
      </c>
      <c r="M394" s="427"/>
      <c r="N394" s="427"/>
      <c r="O394" s="427"/>
      <c r="P394" s="427"/>
      <c r="Q394" s="428"/>
      <c r="R394" s="437">
        <v>0</v>
      </c>
      <c r="S394" s="427"/>
      <c r="T394" s="427"/>
      <c r="U394" s="427"/>
      <c r="V394" s="427"/>
      <c r="W394" s="428"/>
      <c r="X394" s="437">
        <v>0</v>
      </c>
      <c r="Y394" s="427"/>
      <c r="Z394" s="427"/>
      <c r="AA394" s="427"/>
      <c r="AB394" s="427"/>
      <c r="AC394" s="428"/>
      <c r="AD394" s="437">
        <v>0</v>
      </c>
      <c r="AE394" s="427"/>
      <c r="AF394" s="427"/>
      <c r="AG394" s="427"/>
      <c r="AH394" s="427"/>
      <c r="AI394" s="428"/>
      <c r="AJ394" s="437">
        <v>0</v>
      </c>
      <c r="AK394" s="427"/>
      <c r="AL394" s="427"/>
      <c r="AM394" s="427"/>
      <c r="AN394" s="427"/>
      <c r="AO394" s="428"/>
      <c r="AP394" s="437">
        <v>0</v>
      </c>
      <c r="AQ394" s="427"/>
      <c r="AR394" s="427"/>
      <c r="AS394" s="427"/>
      <c r="AT394" s="427"/>
      <c r="AU394" s="428"/>
      <c r="AV394" s="437">
        <v>0</v>
      </c>
      <c r="AW394" s="427"/>
      <c r="AX394" s="427"/>
      <c r="AY394" s="427"/>
      <c r="AZ394" s="427"/>
      <c r="BA394" s="428"/>
      <c r="BB394" s="437">
        <v>0</v>
      </c>
      <c r="BC394" s="427"/>
      <c r="BD394" s="427"/>
      <c r="BE394" s="427"/>
      <c r="BF394" s="427"/>
      <c r="BG394" s="428"/>
      <c r="BH394" s="437">
        <v>0</v>
      </c>
      <c r="BI394" s="427"/>
      <c r="BJ394" s="427"/>
      <c r="BK394" s="427"/>
      <c r="BL394" s="427"/>
      <c r="BM394" s="428"/>
      <c r="BN394" s="437">
        <v>0</v>
      </c>
      <c r="BO394" s="427"/>
      <c r="BP394" s="427"/>
      <c r="BQ394" s="427"/>
      <c r="BR394" s="427"/>
      <c r="BS394" s="428"/>
      <c r="BT394" s="437">
        <v>0</v>
      </c>
      <c r="BU394" s="427"/>
      <c r="BV394" s="427"/>
      <c r="BW394" s="427"/>
      <c r="BX394" s="427"/>
      <c r="BY394" s="428"/>
      <c r="BZ394" s="437">
        <v>0</v>
      </c>
      <c r="CA394" s="427"/>
      <c r="CB394" s="427"/>
      <c r="CC394" s="427"/>
      <c r="CD394" s="427"/>
      <c r="CE394" s="428"/>
      <c r="CF394" s="437">
        <v>0</v>
      </c>
      <c r="CG394" s="427"/>
      <c r="CH394" s="427"/>
      <c r="CI394" s="427"/>
      <c r="CJ394" s="427"/>
      <c r="CK394" s="428"/>
      <c r="CL394" s="437">
        <v>0</v>
      </c>
      <c r="CM394" s="427"/>
      <c r="CN394" s="427"/>
      <c r="CO394" s="427"/>
      <c r="CP394" s="427"/>
      <c r="CQ394" s="428"/>
      <c r="CR394" s="437">
        <v>0</v>
      </c>
      <c r="CS394" s="427"/>
      <c r="CT394" s="427"/>
      <c r="CU394" s="427"/>
      <c r="CV394" s="427"/>
      <c r="CW394" s="428"/>
      <c r="CX394" s="437">
        <v>0</v>
      </c>
      <c r="CY394" s="427"/>
      <c r="CZ394" s="427"/>
      <c r="DA394" s="427"/>
      <c r="DB394" s="427"/>
      <c r="DC394" s="428"/>
    </row>
    <row r="395" spans="1:107" s="217" customFormat="1">
      <c r="A395" s="22"/>
      <c r="B395" s="22"/>
      <c r="C395" s="22"/>
      <c r="D395" s="22"/>
      <c r="E395" s="74" t="str">
        <f t="shared" si="112"/>
        <v>New Tariff 10</v>
      </c>
      <c r="F395" s="437">
        <v>0</v>
      </c>
      <c r="G395" s="427"/>
      <c r="H395" s="427"/>
      <c r="I395" s="427"/>
      <c r="J395" s="427"/>
      <c r="K395" s="428"/>
      <c r="L395" s="437">
        <v>0</v>
      </c>
      <c r="M395" s="427"/>
      <c r="N395" s="427"/>
      <c r="O395" s="427"/>
      <c r="P395" s="427"/>
      <c r="Q395" s="428"/>
      <c r="R395" s="437">
        <v>0</v>
      </c>
      <c r="S395" s="427"/>
      <c r="T395" s="427"/>
      <c r="U395" s="427"/>
      <c r="V395" s="427"/>
      <c r="W395" s="428"/>
      <c r="X395" s="437">
        <v>0</v>
      </c>
      <c r="Y395" s="427"/>
      <c r="Z395" s="427"/>
      <c r="AA395" s="427"/>
      <c r="AB395" s="427"/>
      <c r="AC395" s="428"/>
      <c r="AD395" s="437">
        <v>0</v>
      </c>
      <c r="AE395" s="427"/>
      <c r="AF395" s="427"/>
      <c r="AG395" s="427"/>
      <c r="AH395" s="427"/>
      <c r="AI395" s="428"/>
      <c r="AJ395" s="437">
        <v>0</v>
      </c>
      <c r="AK395" s="427"/>
      <c r="AL395" s="427"/>
      <c r="AM395" s="427"/>
      <c r="AN395" s="427"/>
      <c r="AO395" s="428"/>
      <c r="AP395" s="437">
        <v>0</v>
      </c>
      <c r="AQ395" s="427"/>
      <c r="AR395" s="427"/>
      <c r="AS395" s="427"/>
      <c r="AT395" s="427"/>
      <c r="AU395" s="428"/>
      <c r="AV395" s="437">
        <v>0</v>
      </c>
      <c r="AW395" s="427"/>
      <c r="AX395" s="427"/>
      <c r="AY395" s="427"/>
      <c r="AZ395" s="427"/>
      <c r="BA395" s="428"/>
      <c r="BB395" s="437">
        <v>0</v>
      </c>
      <c r="BC395" s="427"/>
      <c r="BD395" s="427"/>
      <c r="BE395" s="427"/>
      <c r="BF395" s="427"/>
      <c r="BG395" s="428"/>
      <c r="BH395" s="437">
        <v>0</v>
      </c>
      <c r="BI395" s="427"/>
      <c r="BJ395" s="427"/>
      <c r="BK395" s="427"/>
      <c r="BL395" s="427"/>
      <c r="BM395" s="428"/>
      <c r="BN395" s="437">
        <v>0</v>
      </c>
      <c r="BO395" s="427"/>
      <c r="BP395" s="427"/>
      <c r="BQ395" s="427"/>
      <c r="BR395" s="427"/>
      <c r="BS395" s="428"/>
      <c r="BT395" s="437">
        <v>0</v>
      </c>
      <c r="BU395" s="427"/>
      <c r="BV395" s="427"/>
      <c r="BW395" s="427"/>
      <c r="BX395" s="427"/>
      <c r="BY395" s="428"/>
      <c r="BZ395" s="437">
        <v>0</v>
      </c>
      <c r="CA395" s="427"/>
      <c r="CB395" s="427"/>
      <c r="CC395" s="427"/>
      <c r="CD395" s="427"/>
      <c r="CE395" s="428"/>
      <c r="CF395" s="437">
        <v>0</v>
      </c>
      <c r="CG395" s="427"/>
      <c r="CH395" s="427"/>
      <c r="CI395" s="427"/>
      <c r="CJ395" s="427"/>
      <c r="CK395" s="428"/>
      <c r="CL395" s="437">
        <v>0</v>
      </c>
      <c r="CM395" s="427"/>
      <c r="CN395" s="427"/>
      <c r="CO395" s="427"/>
      <c r="CP395" s="427"/>
      <c r="CQ395" s="428"/>
      <c r="CR395" s="437">
        <v>0</v>
      </c>
      <c r="CS395" s="427"/>
      <c r="CT395" s="427"/>
      <c r="CU395" s="427"/>
      <c r="CV395" s="427"/>
      <c r="CW395" s="428"/>
      <c r="CX395" s="437">
        <v>0</v>
      </c>
      <c r="CY395" s="427"/>
      <c r="CZ395" s="427"/>
      <c r="DA395" s="427"/>
      <c r="DB395" s="427"/>
      <c r="DC395" s="428"/>
    </row>
    <row r="396" spans="1:107" s="217" customFormat="1">
      <c r="A396" s="22"/>
      <c r="B396" s="22"/>
      <c r="C396" s="22"/>
      <c r="D396" s="22"/>
      <c r="E396" s="74" t="str">
        <f t="shared" si="112"/>
        <v>New Tariff 11</v>
      </c>
      <c r="F396" s="437">
        <v>0</v>
      </c>
      <c r="G396" s="427"/>
      <c r="H396" s="427"/>
      <c r="I396" s="427"/>
      <c r="J396" s="427"/>
      <c r="K396" s="428"/>
      <c r="L396" s="437">
        <v>0</v>
      </c>
      <c r="M396" s="427"/>
      <c r="N396" s="427"/>
      <c r="O396" s="427"/>
      <c r="P396" s="427"/>
      <c r="Q396" s="428"/>
      <c r="R396" s="437">
        <v>0</v>
      </c>
      <c r="S396" s="427"/>
      <c r="T396" s="427"/>
      <c r="U396" s="427"/>
      <c r="V396" s="427"/>
      <c r="W396" s="428"/>
      <c r="X396" s="437">
        <v>0</v>
      </c>
      <c r="Y396" s="427"/>
      <c r="Z396" s="427"/>
      <c r="AA396" s="427"/>
      <c r="AB396" s="427"/>
      <c r="AC396" s="428"/>
      <c r="AD396" s="437">
        <v>0</v>
      </c>
      <c r="AE396" s="427"/>
      <c r="AF396" s="427"/>
      <c r="AG396" s="427"/>
      <c r="AH396" s="427"/>
      <c r="AI396" s="428"/>
      <c r="AJ396" s="437">
        <v>0</v>
      </c>
      <c r="AK396" s="427"/>
      <c r="AL396" s="427"/>
      <c r="AM396" s="427"/>
      <c r="AN396" s="427"/>
      <c r="AO396" s="428"/>
      <c r="AP396" s="437">
        <v>0</v>
      </c>
      <c r="AQ396" s="427"/>
      <c r="AR396" s="427"/>
      <c r="AS396" s="427"/>
      <c r="AT396" s="427"/>
      <c r="AU396" s="428"/>
      <c r="AV396" s="437">
        <v>0</v>
      </c>
      <c r="AW396" s="427"/>
      <c r="AX396" s="427"/>
      <c r="AY396" s="427"/>
      <c r="AZ396" s="427"/>
      <c r="BA396" s="428"/>
      <c r="BB396" s="437">
        <v>0</v>
      </c>
      <c r="BC396" s="427"/>
      <c r="BD396" s="427"/>
      <c r="BE396" s="427"/>
      <c r="BF396" s="427"/>
      <c r="BG396" s="428"/>
      <c r="BH396" s="437">
        <v>0</v>
      </c>
      <c r="BI396" s="427"/>
      <c r="BJ396" s="427"/>
      <c r="BK396" s="427"/>
      <c r="BL396" s="427"/>
      <c r="BM396" s="428"/>
      <c r="BN396" s="437">
        <v>0</v>
      </c>
      <c r="BO396" s="427"/>
      <c r="BP396" s="427"/>
      <c r="BQ396" s="427"/>
      <c r="BR396" s="427"/>
      <c r="BS396" s="428"/>
      <c r="BT396" s="437">
        <v>0</v>
      </c>
      <c r="BU396" s="427"/>
      <c r="BV396" s="427"/>
      <c r="BW396" s="427"/>
      <c r="BX396" s="427"/>
      <c r="BY396" s="428"/>
      <c r="BZ396" s="437">
        <v>0</v>
      </c>
      <c r="CA396" s="427"/>
      <c r="CB396" s="427"/>
      <c r="CC396" s="427"/>
      <c r="CD396" s="427"/>
      <c r="CE396" s="428"/>
      <c r="CF396" s="437">
        <v>0</v>
      </c>
      <c r="CG396" s="427"/>
      <c r="CH396" s="427"/>
      <c r="CI396" s="427"/>
      <c r="CJ396" s="427"/>
      <c r="CK396" s="428"/>
      <c r="CL396" s="437">
        <v>0</v>
      </c>
      <c r="CM396" s="427"/>
      <c r="CN396" s="427"/>
      <c r="CO396" s="427"/>
      <c r="CP396" s="427"/>
      <c r="CQ396" s="428"/>
      <c r="CR396" s="437">
        <v>0</v>
      </c>
      <c r="CS396" s="427"/>
      <c r="CT396" s="427"/>
      <c r="CU396" s="427"/>
      <c r="CV396" s="427"/>
      <c r="CW396" s="428"/>
      <c r="CX396" s="437">
        <v>0</v>
      </c>
      <c r="CY396" s="427"/>
      <c r="CZ396" s="427"/>
      <c r="DA396" s="427"/>
      <c r="DB396" s="427"/>
      <c r="DC396" s="428"/>
    </row>
    <row r="397" spans="1:107" s="217" customFormat="1">
      <c r="A397" s="22"/>
      <c r="B397" s="22"/>
      <c r="C397" s="22"/>
      <c r="D397" s="22"/>
      <c r="E397" s="74" t="str">
        <f t="shared" si="112"/>
        <v>Residential Two Rate 5d</v>
      </c>
      <c r="F397" s="437">
        <v>47921.460258499064</v>
      </c>
      <c r="G397" s="427"/>
      <c r="H397" s="427"/>
      <c r="I397" s="427"/>
      <c r="J397" s="427"/>
      <c r="K397" s="428"/>
      <c r="L397" s="437">
        <v>0</v>
      </c>
      <c r="M397" s="427"/>
      <c r="N397" s="427"/>
      <c r="O397" s="427"/>
      <c r="P397" s="427"/>
      <c r="Q397" s="428"/>
      <c r="R397" s="437">
        <v>0</v>
      </c>
      <c r="S397" s="427"/>
      <c r="T397" s="427"/>
      <c r="U397" s="427"/>
      <c r="V397" s="427"/>
      <c r="W397" s="428"/>
      <c r="X397" s="437">
        <v>113492603.62184803</v>
      </c>
      <c r="Y397" s="427"/>
      <c r="Z397" s="427"/>
      <c r="AA397" s="427"/>
      <c r="AB397" s="427"/>
      <c r="AC397" s="428"/>
      <c r="AD397" s="437">
        <v>19846449.695565768</v>
      </c>
      <c r="AE397" s="427"/>
      <c r="AF397" s="427"/>
      <c r="AG397" s="427"/>
      <c r="AH397" s="427"/>
      <c r="AI397" s="428"/>
      <c r="AJ397" s="437">
        <v>737527.972844932</v>
      </c>
      <c r="AK397" s="427"/>
      <c r="AL397" s="427"/>
      <c r="AM397" s="427"/>
      <c r="AN397" s="427"/>
      <c r="AO397" s="428"/>
      <c r="AP397" s="437">
        <v>154028.15370797168</v>
      </c>
      <c r="AQ397" s="427"/>
      <c r="AR397" s="427"/>
      <c r="AS397" s="427"/>
      <c r="AT397" s="427"/>
      <c r="AU397" s="428"/>
      <c r="AV397" s="437">
        <v>198783790.61927906</v>
      </c>
      <c r="AW397" s="427"/>
      <c r="AX397" s="427"/>
      <c r="AY397" s="427"/>
      <c r="AZ397" s="427"/>
      <c r="BA397" s="428"/>
      <c r="BB397" s="437">
        <v>0</v>
      </c>
      <c r="BC397" s="427"/>
      <c r="BD397" s="427"/>
      <c r="BE397" s="427"/>
      <c r="BF397" s="427"/>
      <c r="BG397" s="428"/>
      <c r="BH397" s="437">
        <v>0</v>
      </c>
      <c r="BI397" s="427"/>
      <c r="BJ397" s="427"/>
      <c r="BK397" s="427"/>
      <c r="BL397" s="427"/>
      <c r="BM397" s="428"/>
      <c r="BN397" s="437">
        <v>0</v>
      </c>
      <c r="BO397" s="427"/>
      <c r="BP397" s="427"/>
      <c r="BQ397" s="427"/>
      <c r="BR397" s="427"/>
      <c r="BS397" s="428"/>
      <c r="BT397" s="437">
        <v>0</v>
      </c>
      <c r="BU397" s="427"/>
      <c r="BV397" s="427"/>
      <c r="BW397" s="427"/>
      <c r="BX397" s="427"/>
      <c r="BY397" s="428"/>
      <c r="BZ397" s="437">
        <v>0</v>
      </c>
      <c r="CA397" s="427"/>
      <c r="CB397" s="427"/>
      <c r="CC397" s="427"/>
      <c r="CD397" s="427"/>
      <c r="CE397" s="428"/>
      <c r="CF397" s="437">
        <v>0</v>
      </c>
      <c r="CG397" s="427"/>
      <c r="CH397" s="427"/>
      <c r="CI397" s="427"/>
      <c r="CJ397" s="427"/>
      <c r="CK397" s="428"/>
      <c r="CL397" s="437">
        <v>0</v>
      </c>
      <c r="CM397" s="427"/>
      <c r="CN397" s="427"/>
      <c r="CO397" s="427"/>
      <c r="CP397" s="427"/>
      <c r="CQ397" s="428"/>
      <c r="CR397" s="437">
        <v>0</v>
      </c>
      <c r="CS397" s="427"/>
      <c r="CT397" s="427"/>
      <c r="CU397" s="427"/>
      <c r="CV397" s="427"/>
      <c r="CW397" s="428"/>
      <c r="CX397" s="437">
        <v>0</v>
      </c>
      <c r="CY397" s="427"/>
      <c r="CZ397" s="427"/>
      <c r="DA397" s="427"/>
      <c r="DB397" s="427"/>
      <c r="DC397" s="428"/>
    </row>
    <row r="398" spans="1:107" s="217" customFormat="1">
      <c r="A398" s="22"/>
      <c r="B398" s="22"/>
      <c r="C398" s="22"/>
      <c r="D398" s="22"/>
      <c r="E398" s="74" t="str">
        <f t="shared" si="112"/>
        <v>Docklands Two Rate 5d</v>
      </c>
      <c r="F398" s="437">
        <v>607.8304515549471</v>
      </c>
      <c r="G398" s="427"/>
      <c r="H398" s="427"/>
      <c r="I398" s="427"/>
      <c r="J398" s="427"/>
      <c r="K398" s="428"/>
      <c r="L398" s="437">
        <v>0</v>
      </c>
      <c r="M398" s="427"/>
      <c r="N398" s="427"/>
      <c r="O398" s="427"/>
      <c r="P398" s="427"/>
      <c r="Q398" s="428"/>
      <c r="R398" s="437">
        <v>0</v>
      </c>
      <c r="S398" s="427"/>
      <c r="T398" s="427"/>
      <c r="U398" s="427"/>
      <c r="V398" s="427"/>
      <c r="W398" s="428"/>
      <c r="X398" s="437">
        <v>1741373.4528115683</v>
      </c>
      <c r="Y398" s="427"/>
      <c r="Z398" s="427"/>
      <c r="AA398" s="427"/>
      <c r="AB398" s="427"/>
      <c r="AC398" s="428"/>
      <c r="AD398" s="437">
        <v>255851.3552243835</v>
      </c>
      <c r="AE398" s="427"/>
      <c r="AF398" s="427"/>
      <c r="AG398" s="427"/>
      <c r="AH398" s="427"/>
      <c r="AI398" s="428"/>
      <c r="AJ398" s="437">
        <v>66964.934645966205</v>
      </c>
      <c r="AK398" s="427"/>
      <c r="AL398" s="427"/>
      <c r="AM398" s="427"/>
      <c r="AN398" s="427"/>
      <c r="AO398" s="428"/>
      <c r="AP398" s="437">
        <v>0</v>
      </c>
      <c r="AQ398" s="427"/>
      <c r="AR398" s="427"/>
      <c r="AS398" s="427"/>
      <c r="AT398" s="427"/>
      <c r="AU398" s="428"/>
      <c r="AV398" s="437">
        <v>1951523.1719576332</v>
      </c>
      <c r="AW398" s="427"/>
      <c r="AX398" s="427"/>
      <c r="AY398" s="427"/>
      <c r="AZ398" s="427"/>
      <c r="BA398" s="428"/>
      <c r="BB398" s="437">
        <v>0</v>
      </c>
      <c r="BC398" s="427"/>
      <c r="BD398" s="427"/>
      <c r="BE398" s="427"/>
      <c r="BF398" s="427"/>
      <c r="BG398" s="428"/>
      <c r="BH398" s="437">
        <v>0</v>
      </c>
      <c r="BI398" s="427"/>
      <c r="BJ398" s="427"/>
      <c r="BK398" s="427"/>
      <c r="BL398" s="427"/>
      <c r="BM398" s="428"/>
      <c r="BN398" s="437">
        <v>0</v>
      </c>
      <c r="BO398" s="427"/>
      <c r="BP398" s="427"/>
      <c r="BQ398" s="427"/>
      <c r="BR398" s="427"/>
      <c r="BS398" s="428"/>
      <c r="BT398" s="437">
        <v>0</v>
      </c>
      <c r="BU398" s="427"/>
      <c r="BV398" s="427"/>
      <c r="BW398" s="427"/>
      <c r="BX398" s="427"/>
      <c r="BY398" s="428"/>
      <c r="BZ398" s="437">
        <v>0</v>
      </c>
      <c r="CA398" s="427"/>
      <c r="CB398" s="427"/>
      <c r="CC398" s="427"/>
      <c r="CD398" s="427"/>
      <c r="CE398" s="428"/>
      <c r="CF398" s="437">
        <v>0</v>
      </c>
      <c r="CG398" s="427"/>
      <c r="CH398" s="427"/>
      <c r="CI398" s="427"/>
      <c r="CJ398" s="427"/>
      <c r="CK398" s="428"/>
      <c r="CL398" s="437">
        <v>0</v>
      </c>
      <c r="CM398" s="427"/>
      <c r="CN398" s="427"/>
      <c r="CO398" s="427"/>
      <c r="CP398" s="427"/>
      <c r="CQ398" s="428"/>
      <c r="CR398" s="437">
        <v>0</v>
      </c>
      <c r="CS398" s="427"/>
      <c r="CT398" s="427"/>
      <c r="CU398" s="427"/>
      <c r="CV398" s="427"/>
      <c r="CW398" s="428"/>
      <c r="CX398" s="437">
        <v>0</v>
      </c>
      <c r="CY398" s="427"/>
      <c r="CZ398" s="427"/>
      <c r="DA398" s="427"/>
      <c r="DB398" s="427"/>
      <c r="DC398" s="428"/>
    </row>
    <row r="399" spans="1:107" s="217" customFormat="1">
      <c r="A399" s="22"/>
      <c r="B399" s="22"/>
      <c r="C399" s="22"/>
      <c r="D399" s="22"/>
      <c r="E399" s="74" t="str">
        <f t="shared" si="112"/>
        <v>Residential Interval</v>
      </c>
      <c r="F399" s="437">
        <v>108503.36847671703</v>
      </c>
      <c r="G399" s="427"/>
      <c r="H399" s="427"/>
      <c r="I399" s="427"/>
      <c r="J399" s="427"/>
      <c r="K399" s="428"/>
      <c r="L399" s="437">
        <v>0</v>
      </c>
      <c r="M399" s="427"/>
      <c r="N399" s="427"/>
      <c r="O399" s="427"/>
      <c r="P399" s="427"/>
      <c r="Q399" s="428"/>
      <c r="R399" s="437">
        <v>0</v>
      </c>
      <c r="S399" s="427"/>
      <c r="T399" s="427"/>
      <c r="U399" s="427"/>
      <c r="V399" s="427"/>
      <c r="W399" s="428"/>
      <c r="X399" s="437">
        <v>222821870.67293888</v>
      </c>
      <c r="Y399" s="427"/>
      <c r="Z399" s="427"/>
      <c r="AA399" s="427"/>
      <c r="AB399" s="427"/>
      <c r="AC399" s="428"/>
      <c r="AD399" s="437">
        <v>46091762.43967697</v>
      </c>
      <c r="AE399" s="427"/>
      <c r="AF399" s="427"/>
      <c r="AG399" s="427"/>
      <c r="AH399" s="427"/>
      <c r="AI399" s="428"/>
      <c r="AJ399" s="437">
        <v>1869201.0665433751</v>
      </c>
      <c r="AK399" s="427"/>
      <c r="AL399" s="427"/>
      <c r="AM399" s="427"/>
      <c r="AN399" s="427"/>
      <c r="AO399" s="428"/>
      <c r="AP399" s="437">
        <v>0</v>
      </c>
      <c r="AQ399" s="427"/>
      <c r="AR399" s="427"/>
      <c r="AS399" s="427"/>
      <c r="AT399" s="427"/>
      <c r="AU399" s="428"/>
      <c r="AV399" s="437">
        <v>348503002.93305629</v>
      </c>
      <c r="AW399" s="427"/>
      <c r="AX399" s="427"/>
      <c r="AY399" s="427"/>
      <c r="AZ399" s="427"/>
      <c r="BA399" s="428"/>
      <c r="BB399" s="437">
        <v>0</v>
      </c>
      <c r="BC399" s="427"/>
      <c r="BD399" s="427"/>
      <c r="BE399" s="427"/>
      <c r="BF399" s="427"/>
      <c r="BG399" s="428"/>
      <c r="BH399" s="437">
        <v>0</v>
      </c>
      <c r="BI399" s="427"/>
      <c r="BJ399" s="427"/>
      <c r="BK399" s="427"/>
      <c r="BL399" s="427"/>
      <c r="BM399" s="428"/>
      <c r="BN399" s="437">
        <v>0</v>
      </c>
      <c r="BO399" s="427"/>
      <c r="BP399" s="427"/>
      <c r="BQ399" s="427"/>
      <c r="BR399" s="427"/>
      <c r="BS399" s="428"/>
      <c r="BT399" s="437">
        <v>0</v>
      </c>
      <c r="BU399" s="427"/>
      <c r="BV399" s="427"/>
      <c r="BW399" s="427"/>
      <c r="BX399" s="427"/>
      <c r="BY399" s="428"/>
      <c r="BZ399" s="437">
        <v>0</v>
      </c>
      <c r="CA399" s="427"/>
      <c r="CB399" s="427"/>
      <c r="CC399" s="427"/>
      <c r="CD399" s="427"/>
      <c r="CE399" s="428"/>
      <c r="CF399" s="437">
        <v>0</v>
      </c>
      <c r="CG399" s="427"/>
      <c r="CH399" s="427"/>
      <c r="CI399" s="427"/>
      <c r="CJ399" s="427"/>
      <c r="CK399" s="428"/>
      <c r="CL399" s="437">
        <v>0</v>
      </c>
      <c r="CM399" s="427"/>
      <c r="CN399" s="427"/>
      <c r="CO399" s="427"/>
      <c r="CP399" s="427"/>
      <c r="CQ399" s="428"/>
      <c r="CR399" s="437">
        <v>0</v>
      </c>
      <c r="CS399" s="427"/>
      <c r="CT399" s="427"/>
      <c r="CU399" s="427"/>
      <c r="CV399" s="427"/>
      <c r="CW399" s="428"/>
      <c r="CX399" s="437">
        <v>0</v>
      </c>
      <c r="CY399" s="427"/>
      <c r="CZ399" s="427"/>
      <c r="DA399" s="427"/>
      <c r="DB399" s="427"/>
      <c r="DC399" s="428"/>
    </row>
    <row r="400" spans="1:107" s="217" customFormat="1">
      <c r="A400" s="22"/>
      <c r="B400" s="22"/>
      <c r="C400" s="22"/>
      <c r="D400" s="22"/>
      <c r="E400" s="74" t="str">
        <f t="shared" si="112"/>
        <v>Residential Two Rate 5d - controlled load</v>
      </c>
      <c r="F400" s="437">
        <v>0</v>
      </c>
      <c r="G400" s="427"/>
      <c r="H400" s="427"/>
      <c r="I400" s="427"/>
      <c r="J400" s="427"/>
      <c r="K400" s="428"/>
      <c r="L400" s="437">
        <v>0</v>
      </c>
      <c r="M400" s="427"/>
      <c r="N400" s="427"/>
      <c r="O400" s="427"/>
      <c r="P400" s="427"/>
      <c r="Q400" s="428"/>
      <c r="R400" s="437">
        <v>0</v>
      </c>
      <c r="S400" s="427"/>
      <c r="T400" s="427"/>
      <c r="U400" s="427"/>
      <c r="V400" s="427"/>
      <c r="W400" s="428"/>
      <c r="X400" s="437">
        <v>0</v>
      </c>
      <c r="Y400" s="427"/>
      <c r="Z400" s="427"/>
      <c r="AA400" s="427"/>
      <c r="AB400" s="427"/>
      <c r="AC400" s="428"/>
      <c r="AD400" s="437">
        <v>0</v>
      </c>
      <c r="AE400" s="427"/>
      <c r="AF400" s="427"/>
      <c r="AG400" s="427"/>
      <c r="AH400" s="427"/>
      <c r="AI400" s="428"/>
      <c r="AJ400" s="437">
        <v>0</v>
      </c>
      <c r="AK400" s="427"/>
      <c r="AL400" s="427"/>
      <c r="AM400" s="427"/>
      <c r="AN400" s="427"/>
      <c r="AO400" s="428"/>
      <c r="AP400" s="437">
        <v>0</v>
      </c>
      <c r="AQ400" s="427"/>
      <c r="AR400" s="427"/>
      <c r="AS400" s="427"/>
      <c r="AT400" s="427"/>
      <c r="AU400" s="428"/>
      <c r="AV400" s="437">
        <v>0</v>
      </c>
      <c r="AW400" s="427"/>
      <c r="AX400" s="427"/>
      <c r="AY400" s="427"/>
      <c r="AZ400" s="427"/>
      <c r="BA400" s="428"/>
      <c r="BB400" s="437">
        <v>0</v>
      </c>
      <c r="BC400" s="427"/>
      <c r="BD400" s="427"/>
      <c r="BE400" s="427"/>
      <c r="BF400" s="427"/>
      <c r="BG400" s="428"/>
      <c r="BH400" s="437">
        <v>0</v>
      </c>
      <c r="BI400" s="427"/>
      <c r="BJ400" s="427"/>
      <c r="BK400" s="427"/>
      <c r="BL400" s="427"/>
      <c r="BM400" s="428"/>
      <c r="BN400" s="437">
        <v>0</v>
      </c>
      <c r="BO400" s="427"/>
      <c r="BP400" s="427"/>
      <c r="BQ400" s="427"/>
      <c r="BR400" s="427"/>
      <c r="BS400" s="428"/>
      <c r="BT400" s="437">
        <v>0</v>
      </c>
      <c r="BU400" s="427"/>
      <c r="BV400" s="427"/>
      <c r="BW400" s="427"/>
      <c r="BX400" s="427"/>
      <c r="BY400" s="428"/>
      <c r="BZ400" s="437">
        <v>0</v>
      </c>
      <c r="CA400" s="427"/>
      <c r="CB400" s="427"/>
      <c r="CC400" s="427"/>
      <c r="CD400" s="427"/>
      <c r="CE400" s="428"/>
      <c r="CF400" s="437">
        <v>0</v>
      </c>
      <c r="CG400" s="427"/>
      <c r="CH400" s="427"/>
      <c r="CI400" s="427"/>
      <c r="CJ400" s="427"/>
      <c r="CK400" s="428"/>
      <c r="CL400" s="437">
        <v>0</v>
      </c>
      <c r="CM400" s="427"/>
      <c r="CN400" s="427"/>
      <c r="CO400" s="427"/>
      <c r="CP400" s="427"/>
      <c r="CQ400" s="428"/>
      <c r="CR400" s="437">
        <v>0</v>
      </c>
      <c r="CS400" s="427"/>
      <c r="CT400" s="427"/>
      <c r="CU400" s="427"/>
      <c r="CV400" s="427"/>
      <c r="CW400" s="428"/>
      <c r="CX400" s="437">
        <v>0</v>
      </c>
      <c r="CY400" s="427"/>
      <c r="CZ400" s="427"/>
      <c r="DA400" s="427"/>
      <c r="DB400" s="427"/>
      <c r="DC400" s="428"/>
    </row>
    <row r="401" spans="1:107" s="217" customFormat="1">
      <c r="A401" s="22"/>
      <c r="B401" s="22"/>
      <c r="C401" s="22"/>
      <c r="D401" s="22"/>
      <c r="E401" s="74" t="str">
        <f t="shared" si="112"/>
        <v>Docklands Two Rate 5d - controlled load</v>
      </c>
      <c r="F401" s="437">
        <v>0</v>
      </c>
      <c r="G401" s="427"/>
      <c r="H401" s="427"/>
      <c r="I401" s="427"/>
      <c r="J401" s="427"/>
      <c r="K401" s="428"/>
      <c r="L401" s="437">
        <v>0</v>
      </c>
      <c r="M401" s="427"/>
      <c r="N401" s="427"/>
      <c r="O401" s="427"/>
      <c r="P401" s="427"/>
      <c r="Q401" s="428"/>
      <c r="R401" s="437">
        <v>0</v>
      </c>
      <c r="S401" s="427"/>
      <c r="T401" s="427"/>
      <c r="U401" s="427"/>
      <c r="V401" s="427"/>
      <c r="W401" s="428"/>
      <c r="X401" s="437">
        <v>0</v>
      </c>
      <c r="Y401" s="427"/>
      <c r="Z401" s="427"/>
      <c r="AA401" s="427"/>
      <c r="AB401" s="427"/>
      <c r="AC401" s="428"/>
      <c r="AD401" s="437">
        <v>0</v>
      </c>
      <c r="AE401" s="427"/>
      <c r="AF401" s="427"/>
      <c r="AG401" s="427"/>
      <c r="AH401" s="427"/>
      <c r="AI401" s="428"/>
      <c r="AJ401" s="437">
        <v>0</v>
      </c>
      <c r="AK401" s="427"/>
      <c r="AL401" s="427"/>
      <c r="AM401" s="427"/>
      <c r="AN401" s="427"/>
      <c r="AO401" s="428"/>
      <c r="AP401" s="437">
        <v>0</v>
      </c>
      <c r="AQ401" s="427"/>
      <c r="AR401" s="427"/>
      <c r="AS401" s="427"/>
      <c r="AT401" s="427"/>
      <c r="AU401" s="428"/>
      <c r="AV401" s="437">
        <v>0</v>
      </c>
      <c r="AW401" s="427"/>
      <c r="AX401" s="427"/>
      <c r="AY401" s="427"/>
      <c r="AZ401" s="427"/>
      <c r="BA401" s="428"/>
      <c r="BB401" s="437">
        <v>0</v>
      </c>
      <c r="BC401" s="427"/>
      <c r="BD401" s="427"/>
      <c r="BE401" s="427"/>
      <c r="BF401" s="427"/>
      <c r="BG401" s="428"/>
      <c r="BH401" s="437">
        <v>0</v>
      </c>
      <c r="BI401" s="427"/>
      <c r="BJ401" s="427"/>
      <c r="BK401" s="427"/>
      <c r="BL401" s="427"/>
      <c r="BM401" s="428"/>
      <c r="BN401" s="437">
        <v>0</v>
      </c>
      <c r="BO401" s="427"/>
      <c r="BP401" s="427"/>
      <c r="BQ401" s="427"/>
      <c r="BR401" s="427"/>
      <c r="BS401" s="428"/>
      <c r="BT401" s="437">
        <v>0</v>
      </c>
      <c r="BU401" s="427"/>
      <c r="BV401" s="427"/>
      <c r="BW401" s="427"/>
      <c r="BX401" s="427"/>
      <c r="BY401" s="428"/>
      <c r="BZ401" s="437">
        <v>0</v>
      </c>
      <c r="CA401" s="427"/>
      <c r="CB401" s="427"/>
      <c r="CC401" s="427"/>
      <c r="CD401" s="427"/>
      <c r="CE401" s="428"/>
      <c r="CF401" s="437">
        <v>0</v>
      </c>
      <c r="CG401" s="427"/>
      <c r="CH401" s="427"/>
      <c r="CI401" s="427"/>
      <c r="CJ401" s="427"/>
      <c r="CK401" s="428"/>
      <c r="CL401" s="437">
        <v>0</v>
      </c>
      <c r="CM401" s="427"/>
      <c r="CN401" s="427"/>
      <c r="CO401" s="427"/>
      <c r="CP401" s="427"/>
      <c r="CQ401" s="428"/>
      <c r="CR401" s="437">
        <v>0</v>
      </c>
      <c r="CS401" s="427"/>
      <c r="CT401" s="427"/>
      <c r="CU401" s="427"/>
      <c r="CV401" s="427"/>
      <c r="CW401" s="428"/>
      <c r="CX401" s="437">
        <v>0</v>
      </c>
      <c r="CY401" s="427"/>
      <c r="CZ401" s="427"/>
      <c r="DA401" s="427"/>
      <c r="DB401" s="427"/>
      <c r="DC401" s="428"/>
    </row>
    <row r="402" spans="1:107" s="217" customFormat="1">
      <c r="A402" s="22"/>
      <c r="B402" s="22"/>
      <c r="C402" s="22"/>
      <c r="D402" s="22"/>
      <c r="E402" s="74" t="str">
        <f t="shared" si="112"/>
        <v>New Tariff 5</v>
      </c>
      <c r="F402" s="437">
        <v>0</v>
      </c>
      <c r="G402" s="427"/>
      <c r="H402" s="427"/>
      <c r="I402" s="427"/>
      <c r="J402" s="427"/>
      <c r="K402" s="428"/>
      <c r="L402" s="437">
        <v>0</v>
      </c>
      <c r="M402" s="427"/>
      <c r="N402" s="427"/>
      <c r="O402" s="427"/>
      <c r="P402" s="427"/>
      <c r="Q402" s="428"/>
      <c r="R402" s="437">
        <v>0</v>
      </c>
      <c r="S402" s="427"/>
      <c r="T402" s="427"/>
      <c r="U402" s="427"/>
      <c r="V402" s="427"/>
      <c r="W402" s="428"/>
      <c r="X402" s="437">
        <v>0</v>
      </c>
      <c r="Y402" s="427"/>
      <c r="Z402" s="427"/>
      <c r="AA402" s="427"/>
      <c r="AB402" s="427"/>
      <c r="AC402" s="428"/>
      <c r="AD402" s="437">
        <v>0</v>
      </c>
      <c r="AE402" s="427"/>
      <c r="AF402" s="427"/>
      <c r="AG402" s="427"/>
      <c r="AH402" s="427"/>
      <c r="AI402" s="428"/>
      <c r="AJ402" s="437">
        <v>0</v>
      </c>
      <c r="AK402" s="427"/>
      <c r="AL402" s="427"/>
      <c r="AM402" s="427"/>
      <c r="AN402" s="427"/>
      <c r="AO402" s="428"/>
      <c r="AP402" s="437">
        <v>0</v>
      </c>
      <c r="AQ402" s="427"/>
      <c r="AR402" s="427"/>
      <c r="AS402" s="427"/>
      <c r="AT402" s="427"/>
      <c r="AU402" s="428"/>
      <c r="AV402" s="437">
        <v>0</v>
      </c>
      <c r="AW402" s="427"/>
      <c r="AX402" s="427"/>
      <c r="AY402" s="427"/>
      <c r="AZ402" s="427"/>
      <c r="BA402" s="428"/>
      <c r="BB402" s="437">
        <v>0</v>
      </c>
      <c r="BC402" s="427"/>
      <c r="BD402" s="427"/>
      <c r="BE402" s="427"/>
      <c r="BF402" s="427"/>
      <c r="BG402" s="428"/>
      <c r="BH402" s="437">
        <v>0</v>
      </c>
      <c r="BI402" s="427"/>
      <c r="BJ402" s="427"/>
      <c r="BK402" s="427"/>
      <c r="BL402" s="427"/>
      <c r="BM402" s="428"/>
      <c r="BN402" s="437">
        <v>0</v>
      </c>
      <c r="BO402" s="427"/>
      <c r="BP402" s="427"/>
      <c r="BQ402" s="427"/>
      <c r="BR402" s="427"/>
      <c r="BS402" s="428"/>
      <c r="BT402" s="437">
        <v>0</v>
      </c>
      <c r="BU402" s="427"/>
      <c r="BV402" s="427"/>
      <c r="BW402" s="427"/>
      <c r="BX402" s="427"/>
      <c r="BY402" s="428"/>
      <c r="BZ402" s="437">
        <v>0</v>
      </c>
      <c r="CA402" s="427"/>
      <c r="CB402" s="427"/>
      <c r="CC402" s="427"/>
      <c r="CD402" s="427"/>
      <c r="CE402" s="428"/>
      <c r="CF402" s="437">
        <v>0</v>
      </c>
      <c r="CG402" s="427"/>
      <c r="CH402" s="427"/>
      <c r="CI402" s="427"/>
      <c r="CJ402" s="427"/>
      <c r="CK402" s="428"/>
      <c r="CL402" s="437">
        <v>0</v>
      </c>
      <c r="CM402" s="427"/>
      <c r="CN402" s="427"/>
      <c r="CO402" s="427"/>
      <c r="CP402" s="427"/>
      <c r="CQ402" s="428"/>
      <c r="CR402" s="437">
        <v>0</v>
      </c>
      <c r="CS402" s="427"/>
      <c r="CT402" s="427"/>
      <c r="CU402" s="427"/>
      <c r="CV402" s="427"/>
      <c r="CW402" s="428"/>
      <c r="CX402" s="437">
        <v>0</v>
      </c>
      <c r="CY402" s="427"/>
      <c r="CZ402" s="427"/>
      <c r="DA402" s="427"/>
      <c r="DB402" s="427"/>
      <c r="DC402" s="428"/>
    </row>
    <row r="403" spans="1:107" s="217" customFormat="1">
      <c r="A403" s="22"/>
      <c r="B403" s="22"/>
      <c r="C403" s="22"/>
      <c r="D403" s="22"/>
      <c r="E403" s="74" t="str">
        <f t="shared" si="112"/>
        <v>New Tariff 6</v>
      </c>
      <c r="F403" s="437">
        <v>0</v>
      </c>
      <c r="G403" s="427"/>
      <c r="H403" s="427"/>
      <c r="I403" s="427"/>
      <c r="J403" s="427"/>
      <c r="K403" s="428"/>
      <c r="L403" s="437">
        <v>0</v>
      </c>
      <c r="M403" s="427"/>
      <c r="N403" s="427"/>
      <c r="O403" s="427"/>
      <c r="P403" s="427"/>
      <c r="Q403" s="428"/>
      <c r="R403" s="437">
        <v>0</v>
      </c>
      <c r="S403" s="427"/>
      <c r="T403" s="427"/>
      <c r="U403" s="427"/>
      <c r="V403" s="427"/>
      <c r="W403" s="428"/>
      <c r="X403" s="437">
        <v>0</v>
      </c>
      <c r="Y403" s="427"/>
      <c r="Z403" s="427"/>
      <c r="AA403" s="427"/>
      <c r="AB403" s="427"/>
      <c r="AC403" s="428"/>
      <c r="AD403" s="437">
        <v>0</v>
      </c>
      <c r="AE403" s="427"/>
      <c r="AF403" s="427"/>
      <c r="AG403" s="427"/>
      <c r="AH403" s="427"/>
      <c r="AI403" s="428"/>
      <c r="AJ403" s="437">
        <v>0</v>
      </c>
      <c r="AK403" s="427"/>
      <c r="AL403" s="427"/>
      <c r="AM403" s="427"/>
      <c r="AN403" s="427"/>
      <c r="AO403" s="428"/>
      <c r="AP403" s="437">
        <v>0</v>
      </c>
      <c r="AQ403" s="427"/>
      <c r="AR403" s="427"/>
      <c r="AS403" s="427"/>
      <c r="AT403" s="427"/>
      <c r="AU403" s="428"/>
      <c r="AV403" s="437">
        <v>0</v>
      </c>
      <c r="AW403" s="427"/>
      <c r="AX403" s="427"/>
      <c r="AY403" s="427"/>
      <c r="AZ403" s="427"/>
      <c r="BA403" s="428"/>
      <c r="BB403" s="437">
        <v>0</v>
      </c>
      <c r="BC403" s="427"/>
      <c r="BD403" s="427"/>
      <c r="BE403" s="427"/>
      <c r="BF403" s="427"/>
      <c r="BG403" s="428"/>
      <c r="BH403" s="437">
        <v>0</v>
      </c>
      <c r="BI403" s="427"/>
      <c r="BJ403" s="427"/>
      <c r="BK403" s="427"/>
      <c r="BL403" s="427"/>
      <c r="BM403" s="428"/>
      <c r="BN403" s="437">
        <v>0</v>
      </c>
      <c r="BO403" s="427"/>
      <c r="BP403" s="427"/>
      <c r="BQ403" s="427"/>
      <c r="BR403" s="427"/>
      <c r="BS403" s="428"/>
      <c r="BT403" s="437">
        <v>0</v>
      </c>
      <c r="BU403" s="427"/>
      <c r="BV403" s="427"/>
      <c r="BW403" s="427"/>
      <c r="BX403" s="427"/>
      <c r="BY403" s="428"/>
      <c r="BZ403" s="437">
        <v>0</v>
      </c>
      <c r="CA403" s="427"/>
      <c r="CB403" s="427"/>
      <c r="CC403" s="427"/>
      <c r="CD403" s="427"/>
      <c r="CE403" s="428"/>
      <c r="CF403" s="437">
        <v>0</v>
      </c>
      <c r="CG403" s="427"/>
      <c r="CH403" s="427"/>
      <c r="CI403" s="427"/>
      <c r="CJ403" s="427"/>
      <c r="CK403" s="428"/>
      <c r="CL403" s="437">
        <v>0</v>
      </c>
      <c r="CM403" s="427"/>
      <c r="CN403" s="427"/>
      <c r="CO403" s="427"/>
      <c r="CP403" s="427"/>
      <c r="CQ403" s="428"/>
      <c r="CR403" s="437">
        <v>0</v>
      </c>
      <c r="CS403" s="427"/>
      <c r="CT403" s="427"/>
      <c r="CU403" s="427"/>
      <c r="CV403" s="427"/>
      <c r="CW403" s="428"/>
      <c r="CX403" s="437">
        <v>0</v>
      </c>
      <c r="CY403" s="427"/>
      <c r="CZ403" s="427"/>
      <c r="DA403" s="427"/>
      <c r="DB403" s="427"/>
      <c r="DC403" s="428"/>
    </row>
    <row r="404" spans="1:107" s="217" customFormat="1">
      <c r="A404" s="22"/>
      <c r="B404" s="22"/>
      <c r="C404" s="22"/>
      <c r="D404" s="22"/>
      <c r="E404" s="74" t="str">
        <f t="shared" si="112"/>
        <v>New Tariff 7</v>
      </c>
      <c r="F404" s="437">
        <v>0</v>
      </c>
      <c r="G404" s="427"/>
      <c r="H404" s="427"/>
      <c r="I404" s="427"/>
      <c r="J404" s="427"/>
      <c r="K404" s="428"/>
      <c r="L404" s="437">
        <v>0</v>
      </c>
      <c r="M404" s="427"/>
      <c r="N404" s="427"/>
      <c r="O404" s="427"/>
      <c r="P404" s="427"/>
      <c r="Q404" s="428"/>
      <c r="R404" s="437">
        <v>0</v>
      </c>
      <c r="S404" s="427"/>
      <c r="T404" s="427"/>
      <c r="U404" s="427"/>
      <c r="V404" s="427"/>
      <c r="W404" s="428"/>
      <c r="X404" s="437">
        <v>0</v>
      </c>
      <c r="Y404" s="427"/>
      <c r="Z404" s="427"/>
      <c r="AA404" s="427"/>
      <c r="AB404" s="427"/>
      <c r="AC404" s="428"/>
      <c r="AD404" s="437">
        <v>0</v>
      </c>
      <c r="AE404" s="427"/>
      <c r="AF404" s="427"/>
      <c r="AG404" s="427"/>
      <c r="AH404" s="427"/>
      <c r="AI404" s="428"/>
      <c r="AJ404" s="437">
        <v>0</v>
      </c>
      <c r="AK404" s="427"/>
      <c r="AL404" s="427"/>
      <c r="AM404" s="427"/>
      <c r="AN404" s="427"/>
      <c r="AO404" s="428"/>
      <c r="AP404" s="437">
        <v>0</v>
      </c>
      <c r="AQ404" s="427"/>
      <c r="AR404" s="427"/>
      <c r="AS404" s="427"/>
      <c r="AT404" s="427"/>
      <c r="AU404" s="428"/>
      <c r="AV404" s="437">
        <v>0</v>
      </c>
      <c r="AW404" s="427"/>
      <c r="AX404" s="427"/>
      <c r="AY404" s="427"/>
      <c r="AZ404" s="427"/>
      <c r="BA404" s="428"/>
      <c r="BB404" s="437">
        <v>0</v>
      </c>
      <c r="BC404" s="427"/>
      <c r="BD404" s="427"/>
      <c r="BE404" s="427"/>
      <c r="BF404" s="427"/>
      <c r="BG404" s="428"/>
      <c r="BH404" s="437">
        <v>0</v>
      </c>
      <c r="BI404" s="427"/>
      <c r="BJ404" s="427"/>
      <c r="BK404" s="427"/>
      <c r="BL404" s="427"/>
      <c r="BM404" s="428"/>
      <c r="BN404" s="437">
        <v>0</v>
      </c>
      <c r="BO404" s="427"/>
      <c r="BP404" s="427"/>
      <c r="BQ404" s="427"/>
      <c r="BR404" s="427"/>
      <c r="BS404" s="428"/>
      <c r="BT404" s="437">
        <v>0</v>
      </c>
      <c r="BU404" s="427"/>
      <c r="BV404" s="427"/>
      <c r="BW404" s="427"/>
      <c r="BX404" s="427"/>
      <c r="BY404" s="428"/>
      <c r="BZ404" s="437">
        <v>0</v>
      </c>
      <c r="CA404" s="427"/>
      <c r="CB404" s="427"/>
      <c r="CC404" s="427"/>
      <c r="CD404" s="427"/>
      <c r="CE404" s="428"/>
      <c r="CF404" s="437">
        <v>0</v>
      </c>
      <c r="CG404" s="427"/>
      <c r="CH404" s="427"/>
      <c r="CI404" s="427"/>
      <c r="CJ404" s="427"/>
      <c r="CK404" s="428"/>
      <c r="CL404" s="437">
        <v>0</v>
      </c>
      <c r="CM404" s="427"/>
      <c r="CN404" s="427"/>
      <c r="CO404" s="427"/>
      <c r="CP404" s="427"/>
      <c r="CQ404" s="428"/>
      <c r="CR404" s="437">
        <v>0</v>
      </c>
      <c r="CS404" s="427"/>
      <c r="CT404" s="427"/>
      <c r="CU404" s="427"/>
      <c r="CV404" s="427"/>
      <c r="CW404" s="428"/>
      <c r="CX404" s="437">
        <v>0</v>
      </c>
      <c r="CY404" s="427"/>
      <c r="CZ404" s="427"/>
      <c r="DA404" s="427"/>
      <c r="DB404" s="427"/>
      <c r="DC404" s="428"/>
    </row>
    <row r="405" spans="1:107" s="217" customFormat="1">
      <c r="A405" s="22"/>
      <c r="B405" s="22"/>
      <c r="C405" s="22"/>
      <c r="D405" s="22"/>
      <c r="E405" s="74" t="str">
        <f t="shared" si="112"/>
        <v>New Tariff 8</v>
      </c>
      <c r="F405" s="437">
        <v>0</v>
      </c>
      <c r="G405" s="427"/>
      <c r="H405" s="427"/>
      <c r="I405" s="427"/>
      <c r="J405" s="427"/>
      <c r="K405" s="428"/>
      <c r="L405" s="437">
        <v>0</v>
      </c>
      <c r="M405" s="427"/>
      <c r="N405" s="427"/>
      <c r="O405" s="427"/>
      <c r="P405" s="427"/>
      <c r="Q405" s="428"/>
      <c r="R405" s="437">
        <v>0</v>
      </c>
      <c r="S405" s="427"/>
      <c r="T405" s="427"/>
      <c r="U405" s="427"/>
      <c r="V405" s="427"/>
      <c r="W405" s="428"/>
      <c r="X405" s="437">
        <v>0</v>
      </c>
      <c r="Y405" s="427"/>
      <c r="Z405" s="427"/>
      <c r="AA405" s="427"/>
      <c r="AB405" s="427"/>
      <c r="AC405" s="428"/>
      <c r="AD405" s="437">
        <v>0</v>
      </c>
      <c r="AE405" s="427"/>
      <c r="AF405" s="427"/>
      <c r="AG405" s="427"/>
      <c r="AH405" s="427"/>
      <c r="AI405" s="428"/>
      <c r="AJ405" s="437">
        <v>0</v>
      </c>
      <c r="AK405" s="427"/>
      <c r="AL405" s="427"/>
      <c r="AM405" s="427"/>
      <c r="AN405" s="427"/>
      <c r="AO405" s="428"/>
      <c r="AP405" s="437">
        <v>0</v>
      </c>
      <c r="AQ405" s="427"/>
      <c r="AR405" s="427"/>
      <c r="AS405" s="427"/>
      <c r="AT405" s="427"/>
      <c r="AU405" s="428"/>
      <c r="AV405" s="437">
        <v>0</v>
      </c>
      <c r="AW405" s="427"/>
      <c r="AX405" s="427"/>
      <c r="AY405" s="427"/>
      <c r="AZ405" s="427"/>
      <c r="BA405" s="428"/>
      <c r="BB405" s="437">
        <v>0</v>
      </c>
      <c r="BC405" s="427"/>
      <c r="BD405" s="427"/>
      <c r="BE405" s="427"/>
      <c r="BF405" s="427"/>
      <c r="BG405" s="428"/>
      <c r="BH405" s="437">
        <v>0</v>
      </c>
      <c r="BI405" s="427"/>
      <c r="BJ405" s="427"/>
      <c r="BK405" s="427"/>
      <c r="BL405" s="427"/>
      <c r="BM405" s="428"/>
      <c r="BN405" s="437">
        <v>0</v>
      </c>
      <c r="BO405" s="427"/>
      <c r="BP405" s="427"/>
      <c r="BQ405" s="427"/>
      <c r="BR405" s="427"/>
      <c r="BS405" s="428"/>
      <c r="BT405" s="437">
        <v>0</v>
      </c>
      <c r="BU405" s="427"/>
      <c r="BV405" s="427"/>
      <c r="BW405" s="427"/>
      <c r="BX405" s="427"/>
      <c r="BY405" s="428"/>
      <c r="BZ405" s="437">
        <v>0</v>
      </c>
      <c r="CA405" s="427"/>
      <c r="CB405" s="427"/>
      <c r="CC405" s="427"/>
      <c r="CD405" s="427"/>
      <c r="CE405" s="428"/>
      <c r="CF405" s="437">
        <v>0</v>
      </c>
      <c r="CG405" s="427"/>
      <c r="CH405" s="427"/>
      <c r="CI405" s="427"/>
      <c r="CJ405" s="427"/>
      <c r="CK405" s="428"/>
      <c r="CL405" s="437">
        <v>0</v>
      </c>
      <c r="CM405" s="427"/>
      <c r="CN405" s="427"/>
      <c r="CO405" s="427"/>
      <c r="CP405" s="427"/>
      <c r="CQ405" s="428"/>
      <c r="CR405" s="437">
        <v>0</v>
      </c>
      <c r="CS405" s="427"/>
      <c r="CT405" s="427"/>
      <c r="CU405" s="427"/>
      <c r="CV405" s="427"/>
      <c r="CW405" s="428"/>
      <c r="CX405" s="437">
        <v>0</v>
      </c>
      <c r="CY405" s="427"/>
      <c r="CZ405" s="427"/>
      <c r="DA405" s="427"/>
      <c r="DB405" s="427"/>
      <c r="DC405" s="428"/>
    </row>
    <row r="406" spans="1:107" s="217" customFormat="1">
      <c r="A406" s="22"/>
      <c r="B406" s="22"/>
      <c r="C406" s="22"/>
      <c r="D406" s="22"/>
      <c r="E406" s="74" t="str">
        <f t="shared" si="112"/>
        <v>New Tariff 9</v>
      </c>
      <c r="F406" s="437">
        <v>0</v>
      </c>
      <c r="G406" s="427"/>
      <c r="H406" s="427"/>
      <c r="I406" s="427"/>
      <c r="J406" s="427"/>
      <c r="K406" s="428"/>
      <c r="L406" s="437">
        <v>0</v>
      </c>
      <c r="M406" s="427"/>
      <c r="N406" s="427"/>
      <c r="O406" s="427"/>
      <c r="P406" s="427"/>
      <c r="Q406" s="428"/>
      <c r="R406" s="437">
        <v>0</v>
      </c>
      <c r="S406" s="427"/>
      <c r="T406" s="427"/>
      <c r="U406" s="427"/>
      <c r="V406" s="427"/>
      <c r="W406" s="428"/>
      <c r="X406" s="437">
        <v>0</v>
      </c>
      <c r="Y406" s="427"/>
      <c r="Z406" s="427"/>
      <c r="AA406" s="427"/>
      <c r="AB406" s="427"/>
      <c r="AC406" s="428"/>
      <c r="AD406" s="437">
        <v>0</v>
      </c>
      <c r="AE406" s="427"/>
      <c r="AF406" s="427"/>
      <c r="AG406" s="427"/>
      <c r="AH406" s="427"/>
      <c r="AI406" s="428"/>
      <c r="AJ406" s="437">
        <v>0</v>
      </c>
      <c r="AK406" s="427"/>
      <c r="AL406" s="427"/>
      <c r="AM406" s="427"/>
      <c r="AN406" s="427"/>
      <c r="AO406" s="428"/>
      <c r="AP406" s="437">
        <v>0</v>
      </c>
      <c r="AQ406" s="427"/>
      <c r="AR406" s="427"/>
      <c r="AS406" s="427"/>
      <c r="AT406" s="427"/>
      <c r="AU406" s="428"/>
      <c r="AV406" s="437">
        <v>0</v>
      </c>
      <c r="AW406" s="427"/>
      <c r="AX406" s="427"/>
      <c r="AY406" s="427"/>
      <c r="AZ406" s="427"/>
      <c r="BA406" s="428"/>
      <c r="BB406" s="437">
        <v>0</v>
      </c>
      <c r="BC406" s="427"/>
      <c r="BD406" s="427"/>
      <c r="BE406" s="427"/>
      <c r="BF406" s="427"/>
      <c r="BG406" s="428"/>
      <c r="BH406" s="437">
        <v>0</v>
      </c>
      <c r="BI406" s="427"/>
      <c r="BJ406" s="427"/>
      <c r="BK406" s="427"/>
      <c r="BL406" s="427"/>
      <c r="BM406" s="428"/>
      <c r="BN406" s="437">
        <v>0</v>
      </c>
      <c r="BO406" s="427"/>
      <c r="BP406" s="427"/>
      <c r="BQ406" s="427"/>
      <c r="BR406" s="427"/>
      <c r="BS406" s="428"/>
      <c r="BT406" s="437">
        <v>0</v>
      </c>
      <c r="BU406" s="427"/>
      <c r="BV406" s="427"/>
      <c r="BW406" s="427"/>
      <c r="BX406" s="427"/>
      <c r="BY406" s="428"/>
      <c r="BZ406" s="437">
        <v>0</v>
      </c>
      <c r="CA406" s="427"/>
      <c r="CB406" s="427"/>
      <c r="CC406" s="427"/>
      <c r="CD406" s="427"/>
      <c r="CE406" s="428"/>
      <c r="CF406" s="437">
        <v>0</v>
      </c>
      <c r="CG406" s="427"/>
      <c r="CH406" s="427"/>
      <c r="CI406" s="427"/>
      <c r="CJ406" s="427"/>
      <c r="CK406" s="428"/>
      <c r="CL406" s="437">
        <v>0</v>
      </c>
      <c r="CM406" s="427"/>
      <c r="CN406" s="427"/>
      <c r="CO406" s="427"/>
      <c r="CP406" s="427"/>
      <c r="CQ406" s="428"/>
      <c r="CR406" s="437">
        <v>0</v>
      </c>
      <c r="CS406" s="427"/>
      <c r="CT406" s="427"/>
      <c r="CU406" s="427"/>
      <c r="CV406" s="427"/>
      <c r="CW406" s="428"/>
      <c r="CX406" s="437">
        <v>0</v>
      </c>
      <c r="CY406" s="427"/>
      <c r="CZ406" s="427"/>
      <c r="DA406" s="427"/>
      <c r="DB406" s="427"/>
      <c r="DC406" s="428"/>
    </row>
    <row r="407" spans="1:107" s="217" customFormat="1">
      <c r="A407" s="22"/>
      <c r="B407" s="22"/>
      <c r="C407" s="22"/>
      <c r="D407" s="22"/>
      <c r="E407" s="74" t="str">
        <f t="shared" si="112"/>
        <v>New Tariff 10</v>
      </c>
      <c r="F407" s="437">
        <v>0</v>
      </c>
      <c r="G407" s="427"/>
      <c r="H407" s="427"/>
      <c r="I407" s="427"/>
      <c r="J407" s="427"/>
      <c r="K407" s="428"/>
      <c r="L407" s="437">
        <v>0</v>
      </c>
      <c r="M407" s="427"/>
      <c r="N407" s="427"/>
      <c r="O407" s="427"/>
      <c r="P407" s="427"/>
      <c r="Q407" s="428"/>
      <c r="R407" s="437">
        <v>0</v>
      </c>
      <c r="S407" s="427"/>
      <c r="T407" s="427"/>
      <c r="U407" s="427"/>
      <c r="V407" s="427"/>
      <c r="W407" s="428"/>
      <c r="X407" s="437">
        <v>0</v>
      </c>
      <c r="Y407" s="427"/>
      <c r="Z407" s="427"/>
      <c r="AA407" s="427"/>
      <c r="AB407" s="427"/>
      <c r="AC407" s="428"/>
      <c r="AD407" s="437">
        <v>0</v>
      </c>
      <c r="AE407" s="427"/>
      <c r="AF407" s="427"/>
      <c r="AG407" s="427"/>
      <c r="AH407" s="427"/>
      <c r="AI407" s="428"/>
      <c r="AJ407" s="437">
        <v>0</v>
      </c>
      <c r="AK407" s="427"/>
      <c r="AL407" s="427"/>
      <c r="AM407" s="427"/>
      <c r="AN407" s="427"/>
      <c r="AO407" s="428"/>
      <c r="AP407" s="437">
        <v>0</v>
      </c>
      <c r="AQ407" s="427"/>
      <c r="AR407" s="427"/>
      <c r="AS407" s="427"/>
      <c r="AT407" s="427"/>
      <c r="AU407" s="428"/>
      <c r="AV407" s="437">
        <v>0</v>
      </c>
      <c r="AW407" s="427"/>
      <c r="AX407" s="427"/>
      <c r="AY407" s="427"/>
      <c r="AZ407" s="427"/>
      <c r="BA407" s="428"/>
      <c r="BB407" s="437">
        <v>0</v>
      </c>
      <c r="BC407" s="427"/>
      <c r="BD407" s="427"/>
      <c r="BE407" s="427"/>
      <c r="BF407" s="427"/>
      <c r="BG407" s="428"/>
      <c r="BH407" s="437">
        <v>0</v>
      </c>
      <c r="BI407" s="427"/>
      <c r="BJ407" s="427"/>
      <c r="BK407" s="427"/>
      <c r="BL407" s="427"/>
      <c r="BM407" s="428"/>
      <c r="BN407" s="437">
        <v>0</v>
      </c>
      <c r="BO407" s="427"/>
      <c r="BP407" s="427"/>
      <c r="BQ407" s="427"/>
      <c r="BR407" s="427"/>
      <c r="BS407" s="428"/>
      <c r="BT407" s="437">
        <v>0</v>
      </c>
      <c r="BU407" s="427"/>
      <c r="BV407" s="427"/>
      <c r="BW407" s="427"/>
      <c r="BX407" s="427"/>
      <c r="BY407" s="428"/>
      <c r="BZ407" s="437">
        <v>0</v>
      </c>
      <c r="CA407" s="427"/>
      <c r="CB407" s="427"/>
      <c r="CC407" s="427"/>
      <c r="CD407" s="427"/>
      <c r="CE407" s="428"/>
      <c r="CF407" s="437">
        <v>0</v>
      </c>
      <c r="CG407" s="427"/>
      <c r="CH407" s="427"/>
      <c r="CI407" s="427"/>
      <c r="CJ407" s="427"/>
      <c r="CK407" s="428"/>
      <c r="CL407" s="437">
        <v>0</v>
      </c>
      <c r="CM407" s="427"/>
      <c r="CN407" s="427"/>
      <c r="CO407" s="427"/>
      <c r="CP407" s="427"/>
      <c r="CQ407" s="428"/>
      <c r="CR407" s="437">
        <v>0</v>
      </c>
      <c r="CS407" s="427"/>
      <c r="CT407" s="427"/>
      <c r="CU407" s="427"/>
      <c r="CV407" s="427"/>
      <c r="CW407" s="428"/>
      <c r="CX407" s="437">
        <v>0</v>
      </c>
      <c r="CY407" s="427"/>
      <c r="CZ407" s="427"/>
      <c r="DA407" s="427"/>
      <c r="DB407" s="427"/>
      <c r="DC407" s="428"/>
    </row>
    <row r="408" spans="1:107" s="217" customFormat="1">
      <c r="A408" s="22"/>
      <c r="B408" s="22"/>
      <c r="C408" s="22"/>
      <c r="D408" s="22"/>
      <c r="E408" s="74" t="str">
        <f t="shared" si="112"/>
        <v>New Tariff 11</v>
      </c>
      <c r="F408" s="437">
        <v>0</v>
      </c>
      <c r="G408" s="427"/>
      <c r="H408" s="427"/>
      <c r="I408" s="427"/>
      <c r="J408" s="427"/>
      <c r="K408" s="428"/>
      <c r="L408" s="437">
        <v>0</v>
      </c>
      <c r="M408" s="427"/>
      <c r="N408" s="427"/>
      <c r="O408" s="427"/>
      <c r="P408" s="427"/>
      <c r="Q408" s="428"/>
      <c r="R408" s="437">
        <v>0</v>
      </c>
      <c r="S408" s="427"/>
      <c r="T408" s="427"/>
      <c r="U408" s="427"/>
      <c r="V408" s="427"/>
      <c r="W408" s="428"/>
      <c r="X408" s="437">
        <v>0</v>
      </c>
      <c r="Y408" s="427"/>
      <c r="Z408" s="427"/>
      <c r="AA408" s="427"/>
      <c r="AB408" s="427"/>
      <c r="AC408" s="428"/>
      <c r="AD408" s="437">
        <v>0</v>
      </c>
      <c r="AE408" s="427"/>
      <c r="AF408" s="427"/>
      <c r="AG408" s="427"/>
      <c r="AH408" s="427"/>
      <c r="AI408" s="428"/>
      <c r="AJ408" s="437">
        <v>0</v>
      </c>
      <c r="AK408" s="427"/>
      <c r="AL408" s="427"/>
      <c r="AM408" s="427"/>
      <c r="AN408" s="427"/>
      <c r="AO408" s="428"/>
      <c r="AP408" s="437">
        <v>0</v>
      </c>
      <c r="AQ408" s="427"/>
      <c r="AR408" s="427"/>
      <c r="AS408" s="427"/>
      <c r="AT408" s="427"/>
      <c r="AU408" s="428"/>
      <c r="AV408" s="437">
        <v>0</v>
      </c>
      <c r="AW408" s="427"/>
      <c r="AX408" s="427"/>
      <c r="AY408" s="427"/>
      <c r="AZ408" s="427"/>
      <c r="BA408" s="428"/>
      <c r="BB408" s="437">
        <v>0</v>
      </c>
      <c r="BC408" s="427"/>
      <c r="BD408" s="427"/>
      <c r="BE408" s="427"/>
      <c r="BF408" s="427"/>
      <c r="BG408" s="428"/>
      <c r="BH408" s="437">
        <v>0</v>
      </c>
      <c r="BI408" s="427"/>
      <c r="BJ408" s="427"/>
      <c r="BK408" s="427"/>
      <c r="BL408" s="427"/>
      <c r="BM408" s="428"/>
      <c r="BN408" s="437">
        <v>0</v>
      </c>
      <c r="BO408" s="427"/>
      <c r="BP408" s="427"/>
      <c r="BQ408" s="427"/>
      <c r="BR408" s="427"/>
      <c r="BS408" s="428"/>
      <c r="BT408" s="437">
        <v>0</v>
      </c>
      <c r="BU408" s="427"/>
      <c r="BV408" s="427"/>
      <c r="BW408" s="427"/>
      <c r="BX408" s="427"/>
      <c r="BY408" s="428"/>
      <c r="BZ408" s="437">
        <v>0</v>
      </c>
      <c r="CA408" s="427"/>
      <c r="CB408" s="427"/>
      <c r="CC408" s="427"/>
      <c r="CD408" s="427"/>
      <c r="CE408" s="428"/>
      <c r="CF408" s="437">
        <v>0</v>
      </c>
      <c r="CG408" s="427"/>
      <c r="CH408" s="427"/>
      <c r="CI408" s="427"/>
      <c r="CJ408" s="427"/>
      <c r="CK408" s="428"/>
      <c r="CL408" s="437">
        <v>0</v>
      </c>
      <c r="CM408" s="427"/>
      <c r="CN408" s="427"/>
      <c r="CO408" s="427"/>
      <c r="CP408" s="427"/>
      <c r="CQ408" s="428"/>
      <c r="CR408" s="437">
        <v>0</v>
      </c>
      <c r="CS408" s="427"/>
      <c r="CT408" s="427"/>
      <c r="CU408" s="427"/>
      <c r="CV408" s="427"/>
      <c r="CW408" s="428"/>
      <c r="CX408" s="437">
        <v>0</v>
      </c>
      <c r="CY408" s="427"/>
      <c r="CZ408" s="427"/>
      <c r="DA408" s="427"/>
      <c r="DB408" s="427"/>
      <c r="DC408" s="428"/>
    </row>
    <row r="409" spans="1:107" s="217" customFormat="1">
      <c r="A409" s="22"/>
      <c r="B409" s="22"/>
      <c r="C409" s="22"/>
      <c r="D409" s="22"/>
      <c r="E409" s="74" t="str">
        <f t="shared" si="112"/>
        <v>Dedicated circuit</v>
      </c>
      <c r="F409" s="437">
        <v>169325.58377251725</v>
      </c>
      <c r="G409" s="427"/>
      <c r="H409" s="427"/>
      <c r="I409" s="427"/>
      <c r="J409" s="427"/>
      <c r="K409" s="428"/>
      <c r="L409" s="437">
        <v>0</v>
      </c>
      <c r="M409" s="427"/>
      <c r="N409" s="427"/>
      <c r="O409" s="427"/>
      <c r="P409" s="427"/>
      <c r="Q409" s="428"/>
      <c r="R409" s="437">
        <v>0</v>
      </c>
      <c r="S409" s="427"/>
      <c r="T409" s="427"/>
      <c r="U409" s="427"/>
      <c r="V409" s="427"/>
      <c r="W409" s="428"/>
      <c r="X409" s="437">
        <v>0</v>
      </c>
      <c r="Y409" s="427"/>
      <c r="Z409" s="427"/>
      <c r="AA409" s="427"/>
      <c r="AB409" s="427"/>
      <c r="AC409" s="428"/>
      <c r="AD409" s="437">
        <v>0</v>
      </c>
      <c r="AE409" s="427"/>
      <c r="AF409" s="427"/>
      <c r="AG409" s="427"/>
      <c r="AH409" s="427"/>
      <c r="AI409" s="428"/>
      <c r="AJ409" s="437">
        <v>0</v>
      </c>
      <c r="AK409" s="427"/>
      <c r="AL409" s="427"/>
      <c r="AM409" s="427"/>
      <c r="AN409" s="427"/>
      <c r="AO409" s="428"/>
      <c r="AP409" s="437">
        <v>0</v>
      </c>
      <c r="AQ409" s="427"/>
      <c r="AR409" s="427"/>
      <c r="AS409" s="427"/>
      <c r="AT409" s="427"/>
      <c r="AU409" s="428"/>
      <c r="AV409" s="437">
        <v>320416181.84702915</v>
      </c>
      <c r="AW409" s="427"/>
      <c r="AX409" s="427"/>
      <c r="AY409" s="427"/>
      <c r="AZ409" s="427"/>
      <c r="BA409" s="428"/>
      <c r="BB409" s="437">
        <v>0</v>
      </c>
      <c r="BC409" s="427"/>
      <c r="BD409" s="427"/>
      <c r="BE409" s="427"/>
      <c r="BF409" s="427"/>
      <c r="BG409" s="428"/>
      <c r="BH409" s="437">
        <v>0</v>
      </c>
      <c r="BI409" s="427"/>
      <c r="BJ409" s="427"/>
      <c r="BK409" s="427"/>
      <c r="BL409" s="427"/>
      <c r="BM409" s="428"/>
      <c r="BN409" s="437">
        <v>0</v>
      </c>
      <c r="BO409" s="427"/>
      <c r="BP409" s="427"/>
      <c r="BQ409" s="427"/>
      <c r="BR409" s="427"/>
      <c r="BS409" s="428"/>
      <c r="BT409" s="437">
        <v>0</v>
      </c>
      <c r="BU409" s="427"/>
      <c r="BV409" s="427"/>
      <c r="BW409" s="427"/>
      <c r="BX409" s="427"/>
      <c r="BY409" s="428"/>
      <c r="BZ409" s="437">
        <v>0</v>
      </c>
      <c r="CA409" s="427"/>
      <c r="CB409" s="427"/>
      <c r="CC409" s="427"/>
      <c r="CD409" s="427"/>
      <c r="CE409" s="428"/>
      <c r="CF409" s="437">
        <v>0</v>
      </c>
      <c r="CG409" s="427"/>
      <c r="CH409" s="427"/>
      <c r="CI409" s="427"/>
      <c r="CJ409" s="427"/>
      <c r="CK409" s="428"/>
      <c r="CL409" s="437">
        <v>0</v>
      </c>
      <c r="CM409" s="427"/>
      <c r="CN409" s="427"/>
      <c r="CO409" s="427"/>
      <c r="CP409" s="427"/>
      <c r="CQ409" s="428"/>
      <c r="CR409" s="437">
        <v>0</v>
      </c>
      <c r="CS409" s="427"/>
      <c r="CT409" s="427"/>
      <c r="CU409" s="427"/>
      <c r="CV409" s="427"/>
      <c r="CW409" s="428"/>
      <c r="CX409" s="437">
        <v>0</v>
      </c>
      <c r="CY409" s="427"/>
      <c r="CZ409" s="427"/>
      <c r="DA409" s="427"/>
      <c r="DB409" s="427"/>
      <c r="DC409" s="428"/>
    </row>
    <row r="410" spans="1:107" s="217" customFormat="1">
      <c r="A410" s="22"/>
      <c r="B410" s="22"/>
      <c r="C410" s="22"/>
      <c r="D410" s="22"/>
      <c r="E410" s="74" t="str">
        <f t="shared" si="112"/>
        <v>Hot Water Interval</v>
      </c>
      <c r="F410" s="437">
        <v>5797.8740420348122</v>
      </c>
      <c r="G410" s="427"/>
      <c r="H410" s="427"/>
      <c r="I410" s="427"/>
      <c r="J410" s="427"/>
      <c r="K410" s="428"/>
      <c r="L410" s="437">
        <v>0</v>
      </c>
      <c r="M410" s="427"/>
      <c r="N410" s="427"/>
      <c r="O410" s="427"/>
      <c r="P410" s="427"/>
      <c r="Q410" s="428"/>
      <c r="R410" s="437">
        <v>0</v>
      </c>
      <c r="S410" s="427"/>
      <c r="T410" s="427"/>
      <c r="U410" s="427"/>
      <c r="V410" s="427"/>
      <c r="W410" s="428"/>
      <c r="X410" s="437">
        <v>0</v>
      </c>
      <c r="Y410" s="427"/>
      <c r="Z410" s="427"/>
      <c r="AA410" s="427"/>
      <c r="AB410" s="427"/>
      <c r="AC410" s="428"/>
      <c r="AD410" s="437">
        <v>0</v>
      </c>
      <c r="AE410" s="427"/>
      <c r="AF410" s="427"/>
      <c r="AG410" s="427"/>
      <c r="AH410" s="427"/>
      <c r="AI410" s="428"/>
      <c r="AJ410" s="437">
        <v>0</v>
      </c>
      <c r="AK410" s="427"/>
      <c r="AL410" s="427"/>
      <c r="AM410" s="427"/>
      <c r="AN410" s="427"/>
      <c r="AO410" s="428"/>
      <c r="AP410" s="437">
        <v>0</v>
      </c>
      <c r="AQ410" s="427"/>
      <c r="AR410" s="427"/>
      <c r="AS410" s="427"/>
      <c r="AT410" s="427"/>
      <c r="AU410" s="428"/>
      <c r="AV410" s="437">
        <v>15521736.048493614</v>
      </c>
      <c r="AW410" s="427"/>
      <c r="AX410" s="427"/>
      <c r="AY410" s="427"/>
      <c r="AZ410" s="427"/>
      <c r="BA410" s="428"/>
      <c r="BB410" s="437">
        <v>0</v>
      </c>
      <c r="BC410" s="427"/>
      <c r="BD410" s="427"/>
      <c r="BE410" s="427"/>
      <c r="BF410" s="427"/>
      <c r="BG410" s="428"/>
      <c r="BH410" s="437">
        <v>0</v>
      </c>
      <c r="BI410" s="427"/>
      <c r="BJ410" s="427"/>
      <c r="BK410" s="427"/>
      <c r="BL410" s="427"/>
      <c r="BM410" s="428"/>
      <c r="BN410" s="437">
        <v>0</v>
      </c>
      <c r="BO410" s="427"/>
      <c r="BP410" s="427"/>
      <c r="BQ410" s="427"/>
      <c r="BR410" s="427"/>
      <c r="BS410" s="428"/>
      <c r="BT410" s="437">
        <v>0</v>
      </c>
      <c r="BU410" s="427"/>
      <c r="BV410" s="427"/>
      <c r="BW410" s="427"/>
      <c r="BX410" s="427"/>
      <c r="BY410" s="428"/>
      <c r="BZ410" s="437">
        <v>0</v>
      </c>
      <c r="CA410" s="427"/>
      <c r="CB410" s="427"/>
      <c r="CC410" s="427"/>
      <c r="CD410" s="427"/>
      <c r="CE410" s="428"/>
      <c r="CF410" s="437">
        <v>0</v>
      </c>
      <c r="CG410" s="427"/>
      <c r="CH410" s="427"/>
      <c r="CI410" s="427"/>
      <c r="CJ410" s="427"/>
      <c r="CK410" s="428"/>
      <c r="CL410" s="437">
        <v>0</v>
      </c>
      <c r="CM410" s="427"/>
      <c r="CN410" s="427"/>
      <c r="CO410" s="427"/>
      <c r="CP410" s="427"/>
      <c r="CQ410" s="428"/>
      <c r="CR410" s="437">
        <v>0</v>
      </c>
      <c r="CS410" s="427"/>
      <c r="CT410" s="427"/>
      <c r="CU410" s="427"/>
      <c r="CV410" s="427"/>
      <c r="CW410" s="428"/>
      <c r="CX410" s="437">
        <v>0</v>
      </c>
      <c r="CY410" s="427"/>
      <c r="CZ410" s="427"/>
      <c r="DA410" s="427"/>
      <c r="DB410" s="427"/>
      <c r="DC410" s="428"/>
    </row>
    <row r="411" spans="1:107" s="217" customFormat="1">
      <c r="A411" s="22"/>
      <c r="B411" s="22"/>
      <c r="C411" s="22"/>
      <c r="D411" s="22"/>
      <c r="E411" s="74" t="str">
        <f t="shared" si="112"/>
        <v>New Tariff 2</v>
      </c>
      <c r="F411" s="437">
        <v>0</v>
      </c>
      <c r="G411" s="427"/>
      <c r="H411" s="427"/>
      <c r="I411" s="427"/>
      <c r="J411" s="427"/>
      <c r="K411" s="428"/>
      <c r="L411" s="437">
        <v>0</v>
      </c>
      <c r="M411" s="427"/>
      <c r="N411" s="427"/>
      <c r="O411" s="427"/>
      <c r="P411" s="427"/>
      <c r="Q411" s="428"/>
      <c r="R411" s="437">
        <v>0</v>
      </c>
      <c r="S411" s="427"/>
      <c r="T411" s="427"/>
      <c r="U411" s="427"/>
      <c r="V411" s="427"/>
      <c r="W411" s="428"/>
      <c r="X411" s="437">
        <v>0</v>
      </c>
      <c r="Y411" s="427"/>
      <c r="Z411" s="427"/>
      <c r="AA411" s="427"/>
      <c r="AB411" s="427"/>
      <c r="AC411" s="428"/>
      <c r="AD411" s="437">
        <v>0</v>
      </c>
      <c r="AE411" s="427"/>
      <c r="AF411" s="427"/>
      <c r="AG411" s="427"/>
      <c r="AH411" s="427"/>
      <c r="AI411" s="428"/>
      <c r="AJ411" s="437">
        <v>0</v>
      </c>
      <c r="AK411" s="427"/>
      <c r="AL411" s="427"/>
      <c r="AM411" s="427"/>
      <c r="AN411" s="427"/>
      <c r="AO411" s="428"/>
      <c r="AP411" s="437">
        <v>0</v>
      </c>
      <c r="AQ411" s="427"/>
      <c r="AR411" s="427"/>
      <c r="AS411" s="427"/>
      <c r="AT411" s="427"/>
      <c r="AU411" s="428"/>
      <c r="AV411" s="437">
        <v>0</v>
      </c>
      <c r="AW411" s="427"/>
      <c r="AX411" s="427"/>
      <c r="AY411" s="427"/>
      <c r="AZ411" s="427"/>
      <c r="BA411" s="428"/>
      <c r="BB411" s="437">
        <v>0</v>
      </c>
      <c r="BC411" s="427"/>
      <c r="BD411" s="427"/>
      <c r="BE411" s="427"/>
      <c r="BF411" s="427"/>
      <c r="BG411" s="428"/>
      <c r="BH411" s="437">
        <v>0</v>
      </c>
      <c r="BI411" s="427"/>
      <c r="BJ411" s="427"/>
      <c r="BK411" s="427"/>
      <c r="BL411" s="427"/>
      <c r="BM411" s="428"/>
      <c r="BN411" s="437">
        <v>0</v>
      </c>
      <c r="BO411" s="427"/>
      <c r="BP411" s="427"/>
      <c r="BQ411" s="427"/>
      <c r="BR411" s="427"/>
      <c r="BS411" s="428"/>
      <c r="BT411" s="437">
        <v>0</v>
      </c>
      <c r="BU411" s="427"/>
      <c r="BV411" s="427"/>
      <c r="BW411" s="427"/>
      <c r="BX411" s="427"/>
      <c r="BY411" s="428"/>
      <c r="BZ411" s="437">
        <v>0</v>
      </c>
      <c r="CA411" s="427"/>
      <c r="CB411" s="427"/>
      <c r="CC411" s="427"/>
      <c r="CD411" s="427"/>
      <c r="CE411" s="428"/>
      <c r="CF411" s="437">
        <v>0</v>
      </c>
      <c r="CG411" s="427"/>
      <c r="CH411" s="427"/>
      <c r="CI411" s="427"/>
      <c r="CJ411" s="427"/>
      <c r="CK411" s="428"/>
      <c r="CL411" s="437">
        <v>0</v>
      </c>
      <c r="CM411" s="427"/>
      <c r="CN411" s="427"/>
      <c r="CO411" s="427"/>
      <c r="CP411" s="427"/>
      <c r="CQ411" s="428"/>
      <c r="CR411" s="437">
        <v>0</v>
      </c>
      <c r="CS411" s="427"/>
      <c r="CT411" s="427"/>
      <c r="CU411" s="427"/>
      <c r="CV411" s="427"/>
      <c r="CW411" s="428"/>
      <c r="CX411" s="437">
        <v>0</v>
      </c>
      <c r="CY411" s="427"/>
      <c r="CZ411" s="427"/>
      <c r="DA411" s="427"/>
      <c r="DB411" s="427"/>
      <c r="DC411" s="428"/>
    </row>
    <row r="412" spans="1:107" s="217" customFormat="1">
      <c r="A412" s="22"/>
      <c r="B412" s="22"/>
      <c r="C412" s="22"/>
      <c r="D412" s="22"/>
      <c r="E412" s="74" t="str">
        <f t="shared" si="112"/>
        <v>New Tariff 3</v>
      </c>
      <c r="F412" s="437">
        <v>0</v>
      </c>
      <c r="G412" s="427"/>
      <c r="H412" s="427"/>
      <c r="I412" s="427"/>
      <c r="J412" s="427"/>
      <c r="K412" s="428"/>
      <c r="L412" s="437">
        <v>0</v>
      </c>
      <c r="M412" s="427"/>
      <c r="N412" s="427"/>
      <c r="O412" s="427"/>
      <c r="P412" s="427"/>
      <c r="Q412" s="428"/>
      <c r="R412" s="437">
        <v>0</v>
      </c>
      <c r="S412" s="427"/>
      <c r="T412" s="427"/>
      <c r="U412" s="427"/>
      <c r="V412" s="427"/>
      <c r="W412" s="428"/>
      <c r="X412" s="437">
        <v>0</v>
      </c>
      <c r="Y412" s="427"/>
      <c r="Z412" s="427"/>
      <c r="AA412" s="427"/>
      <c r="AB412" s="427"/>
      <c r="AC412" s="428"/>
      <c r="AD412" s="437">
        <v>0</v>
      </c>
      <c r="AE412" s="427"/>
      <c r="AF412" s="427"/>
      <c r="AG412" s="427"/>
      <c r="AH412" s="427"/>
      <c r="AI412" s="428"/>
      <c r="AJ412" s="437">
        <v>0</v>
      </c>
      <c r="AK412" s="427"/>
      <c r="AL412" s="427"/>
      <c r="AM412" s="427"/>
      <c r="AN412" s="427"/>
      <c r="AO412" s="428"/>
      <c r="AP412" s="437">
        <v>0</v>
      </c>
      <c r="AQ412" s="427"/>
      <c r="AR412" s="427"/>
      <c r="AS412" s="427"/>
      <c r="AT412" s="427"/>
      <c r="AU412" s="428"/>
      <c r="AV412" s="437">
        <v>0</v>
      </c>
      <c r="AW412" s="427"/>
      <c r="AX412" s="427"/>
      <c r="AY412" s="427"/>
      <c r="AZ412" s="427"/>
      <c r="BA412" s="428"/>
      <c r="BB412" s="437">
        <v>0</v>
      </c>
      <c r="BC412" s="427"/>
      <c r="BD412" s="427"/>
      <c r="BE412" s="427"/>
      <c r="BF412" s="427"/>
      <c r="BG412" s="428"/>
      <c r="BH412" s="437">
        <v>0</v>
      </c>
      <c r="BI412" s="427"/>
      <c r="BJ412" s="427"/>
      <c r="BK412" s="427"/>
      <c r="BL412" s="427"/>
      <c r="BM412" s="428"/>
      <c r="BN412" s="437">
        <v>0</v>
      </c>
      <c r="BO412" s="427"/>
      <c r="BP412" s="427"/>
      <c r="BQ412" s="427"/>
      <c r="BR412" s="427"/>
      <c r="BS412" s="428"/>
      <c r="BT412" s="437">
        <v>0</v>
      </c>
      <c r="BU412" s="427"/>
      <c r="BV412" s="427"/>
      <c r="BW412" s="427"/>
      <c r="BX412" s="427"/>
      <c r="BY412" s="428"/>
      <c r="BZ412" s="437">
        <v>0</v>
      </c>
      <c r="CA412" s="427"/>
      <c r="CB412" s="427"/>
      <c r="CC412" s="427"/>
      <c r="CD412" s="427"/>
      <c r="CE412" s="428"/>
      <c r="CF412" s="437">
        <v>0</v>
      </c>
      <c r="CG412" s="427"/>
      <c r="CH412" s="427"/>
      <c r="CI412" s="427"/>
      <c r="CJ412" s="427"/>
      <c r="CK412" s="428"/>
      <c r="CL412" s="437">
        <v>0</v>
      </c>
      <c r="CM412" s="427"/>
      <c r="CN412" s="427"/>
      <c r="CO412" s="427"/>
      <c r="CP412" s="427"/>
      <c r="CQ412" s="428"/>
      <c r="CR412" s="437">
        <v>0</v>
      </c>
      <c r="CS412" s="427"/>
      <c r="CT412" s="427"/>
      <c r="CU412" s="427"/>
      <c r="CV412" s="427"/>
      <c r="CW412" s="428"/>
      <c r="CX412" s="437">
        <v>0</v>
      </c>
      <c r="CY412" s="427"/>
      <c r="CZ412" s="427"/>
      <c r="DA412" s="427"/>
      <c r="DB412" s="427"/>
      <c r="DC412" s="428"/>
    </row>
    <row r="413" spans="1:107" s="217" customFormat="1">
      <c r="A413" s="22"/>
      <c r="B413" s="22"/>
      <c r="C413" s="22"/>
      <c r="D413" s="22"/>
      <c r="E413" s="74" t="str">
        <f t="shared" si="112"/>
        <v>New Tariff 4</v>
      </c>
      <c r="F413" s="437">
        <v>0</v>
      </c>
      <c r="G413" s="427"/>
      <c r="H413" s="427"/>
      <c r="I413" s="427"/>
      <c r="J413" s="427"/>
      <c r="K413" s="428"/>
      <c r="L413" s="437">
        <v>0</v>
      </c>
      <c r="M413" s="427"/>
      <c r="N413" s="427"/>
      <c r="O413" s="427"/>
      <c r="P413" s="427"/>
      <c r="Q413" s="428"/>
      <c r="R413" s="437">
        <v>0</v>
      </c>
      <c r="S413" s="427"/>
      <c r="T413" s="427"/>
      <c r="U413" s="427"/>
      <c r="V413" s="427"/>
      <c r="W413" s="428"/>
      <c r="X413" s="437">
        <v>0</v>
      </c>
      <c r="Y413" s="427"/>
      <c r="Z413" s="427"/>
      <c r="AA413" s="427"/>
      <c r="AB413" s="427"/>
      <c r="AC413" s="428"/>
      <c r="AD413" s="437">
        <v>0</v>
      </c>
      <c r="AE413" s="427"/>
      <c r="AF413" s="427"/>
      <c r="AG413" s="427"/>
      <c r="AH413" s="427"/>
      <c r="AI413" s="428"/>
      <c r="AJ413" s="437">
        <v>0</v>
      </c>
      <c r="AK413" s="427"/>
      <c r="AL413" s="427"/>
      <c r="AM413" s="427"/>
      <c r="AN413" s="427"/>
      <c r="AO413" s="428"/>
      <c r="AP413" s="437">
        <v>0</v>
      </c>
      <c r="AQ413" s="427"/>
      <c r="AR413" s="427"/>
      <c r="AS413" s="427"/>
      <c r="AT413" s="427"/>
      <c r="AU413" s="428"/>
      <c r="AV413" s="437">
        <v>0</v>
      </c>
      <c r="AW413" s="427"/>
      <c r="AX413" s="427"/>
      <c r="AY413" s="427"/>
      <c r="AZ413" s="427"/>
      <c r="BA413" s="428"/>
      <c r="BB413" s="437">
        <v>0</v>
      </c>
      <c r="BC413" s="427"/>
      <c r="BD413" s="427"/>
      <c r="BE413" s="427"/>
      <c r="BF413" s="427"/>
      <c r="BG413" s="428"/>
      <c r="BH413" s="437">
        <v>0</v>
      </c>
      <c r="BI413" s="427"/>
      <c r="BJ413" s="427"/>
      <c r="BK413" s="427"/>
      <c r="BL413" s="427"/>
      <c r="BM413" s="428"/>
      <c r="BN413" s="437">
        <v>0</v>
      </c>
      <c r="BO413" s="427"/>
      <c r="BP413" s="427"/>
      <c r="BQ413" s="427"/>
      <c r="BR413" s="427"/>
      <c r="BS413" s="428"/>
      <c r="BT413" s="437">
        <v>0</v>
      </c>
      <c r="BU413" s="427"/>
      <c r="BV413" s="427"/>
      <c r="BW413" s="427"/>
      <c r="BX413" s="427"/>
      <c r="BY413" s="428"/>
      <c r="BZ413" s="437">
        <v>0</v>
      </c>
      <c r="CA413" s="427"/>
      <c r="CB413" s="427"/>
      <c r="CC413" s="427"/>
      <c r="CD413" s="427"/>
      <c r="CE413" s="428"/>
      <c r="CF413" s="437">
        <v>0</v>
      </c>
      <c r="CG413" s="427"/>
      <c r="CH413" s="427"/>
      <c r="CI413" s="427"/>
      <c r="CJ413" s="427"/>
      <c r="CK413" s="428"/>
      <c r="CL413" s="437">
        <v>0</v>
      </c>
      <c r="CM413" s="427"/>
      <c r="CN413" s="427"/>
      <c r="CO413" s="427"/>
      <c r="CP413" s="427"/>
      <c r="CQ413" s="428"/>
      <c r="CR413" s="437">
        <v>0</v>
      </c>
      <c r="CS413" s="427"/>
      <c r="CT413" s="427"/>
      <c r="CU413" s="427"/>
      <c r="CV413" s="427"/>
      <c r="CW413" s="428"/>
      <c r="CX413" s="437">
        <v>0</v>
      </c>
      <c r="CY413" s="427"/>
      <c r="CZ413" s="427"/>
      <c r="DA413" s="427"/>
      <c r="DB413" s="427"/>
      <c r="DC413" s="428"/>
    </row>
    <row r="414" spans="1:107" s="217" customFormat="1">
      <c r="A414" s="22"/>
      <c r="B414" s="22"/>
      <c r="C414" s="22"/>
      <c r="D414" s="22"/>
      <c r="E414" s="74" t="str">
        <f t="shared" si="112"/>
        <v>New Tariff 5</v>
      </c>
      <c r="F414" s="437">
        <v>0</v>
      </c>
      <c r="G414" s="427"/>
      <c r="H414" s="427"/>
      <c r="I414" s="427"/>
      <c r="J414" s="427"/>
      <c r="K414" s="428"/>
      <c r="L414" s="437">
        <v>0</v>
      </c>
      <c r="M414" s="427"/>
      <c r="N414" s="427"/>
      <c r="O414" s="427"/>
      <c r="P414" s="427"/>
      <c r="Q414" s="428"/>
      <c r="R414" s="437">
        <v>0</v>
      </c>
      <c r="S414" s="427"/>
      <c r="T414" s="427"/>
      <c r="U414" s="427"/>
      <c r="V414" s="427"/>
      <c r="W414" s="428"/>
      <c r="X414" s="437">
        <v>0</v>
      </c>
      <c r="Y414" s="427"/>
      <c r="Z414" s="427"/>
      <c r="AA414" s="427"/>
      <c r="AB414" s="427"/>
      <c r="AC414" s="428"/>
      <c r="AD414" s="437">
        <v>0</v>
      </c>
      <c r="AE414" s="427"/>
      <c r="AF414" s="427"/>
      <c r="AG414" s="427"/>
      <c r="AH414" s="427"/>
      <c r="AI414" s="428"/>
      <c r="AJ414" s="437">
        <v>0</v>
      </c>
      <c r="AK414" s="427"/>
      <c r="AL414" s="427"/>
      <c r="AM414" s="427"/>
      <c r="AN414" s="427"/>
      <c r="AO414" s="428"/>
      <c r="AP414" s="437">
        <v>0</v>
      </c>
      <c r="AQ414" s="427"/>
      <c r="AR414" s="427"/>
      <c r="AS414" s="427"/>
      <c r="AT414" s="427"/>
      <c r="AU414" s="428"/>
      <c r="AV414" s="437">
        <v>0</v>
      </c>
      <c r="AW414" s="427"/>
      <c r="AX414" s="427"/>
      <c r="AY414" s="427"/>
      <c r="AZ414" s="427"/>
      <c r="BA414" s="428"/>
      <c r="BB414" s="437">
        <v>0</v>
      </c>
      <c r="BC414" s="427"/>
      <c r="BD414" s="427"/>
      <c r="BE414" s="427"/>
      <c r="BF414" s="427"/>
      <c r="BG414" s="428"/>
      <c r="BH414" s="437">
        <v>0</v>
      </c>
      <c r="BI414" s="427"/>
      <c r="BJ414" s="427"/>
      <c r="BK414" s="427"/>
      <c r="BL414" s="427"/>
      <c r="BM414" s="428"/>
      <c r="BN414" s="437">
        <v>0</v>
      </c>
      <c r="BO414" s="427"/>
      <c r="BP414" s="427"/>
      <c r="BQ414" s="427"/>
      <c r="BR414" s="427"/>
      <c r="BS414" s="428"/>
      <c r="BT414" s="437">
        <v>0</v>
      </c>
      <c r="BU414" s="427"/>
      <c r="BV414" s="427"/>
      <c r="BW414" s="427"/>
      <c r="BX414" s="427"/>
      <c r="BY414" s="428"/>
      <c r="BZ414" s="437">
        <v>0</v>
      </c>
      <c r="CA414" s="427"/>
      <c r="CB414" s="427"/>
      <c r="CC414" s="427"/>
      <c r="CD414" s="427"/>
      <c r="CE414" s="428"/>
      <c r="CF414" s="437">
        <v>0</v>
      </c>
      <c r="CG414" s="427"/>
      <c r="CH414" s="427"/>
      <c r="CI414" s="427"/>
      <c r="CJ414" s="427"/>
      <c r="CK414" s="428"/>
      <c r="CL414" s="437">
        <v>0</v>
      </c>
      <c r="CM414" s="427"/>
      <c r="CN414" s="427"/>
      <c r="CO414" s="427"/>
      <c r="CP414" s="427"/>
      <c r="CQ414" s="428"/>
      <c r="CR414" s="437">
        <v>0</v>
      </c>
      <c r="CS414" s="427"/>
      <c r="CT414" s="427"/>
      <c r="CU414" s="427"/>
      <c r="CV414" s="427"/>
      <c r="CW414" s="428"/>
      <c r="CX414" s="437">
        <v>0</v>
      </c>
      <c r="CY414" s="427"/>
      <c r="CZ414" s="427"/>
      <c r="DA414" s="427"/>
      <c r="DB414" s="427"/>
      <c r="DC414" s="428"/>
    </row>
    <row r="415" spans="1:107" s="217" customFormat="1">
      <c r="A415" s="22"/>
      <c r="B415" s="22"/>
      <c r="C415" s="22"/>
      <c r="D415" s="22"/>
      <c r="E415" s="74" t="str">
        <f t="shared" si="112"/>
        <v>New Tariff 6</v>
      </c>
      <c r="F415" s="437">
        <v>0</v>
      </c>
      <c r="G415" s="427"/>
      <c r="H415" s="427"/>
      <c r="I415" s="427"/>
      <c r="J415" s="427"/>
      <c r="K415" s="428"/>
      <c r="L415" s="437">
        <v>0</v>
      </c>
      <c r="M415" s="427"/>
      <c r="N415" s="427"/>
      <c r="O415" s="427"/>
      <c r="P415" s="427"/>
      <c r="Q415" s="428"/>
      <c r="R415" s="437">
        <v>0</v>
      </c>
      <c r="S415" s="427"/>
      <c r="T415" s="427"/>
      <c r="U415" s="427"/>
      <c r="V415" s="427"/>
      <c r="W415" s="428"/>
      <c r="X415" s="437">
        <v>0</v>
      </c>
      <c r="Y415" s="427"/>
      <c r="Z415" s="427"/>
      <c r="AA415" s="427"/>
      <c r="AB415" s="427"/>
      <c r="AC415" s="428"/>
      <c r="AD415" s="437">
        <v>0</v>
      </c>
      <c r="AE415" s="427"/>
      <c r="AF415" s="427"/>
      <c r="AG415" s="427"/>
      <c r="AH415" s="427"/>
      <c r="AI415" s="428"/>
      <c r="AJ415" s="437">
        <v>0</v>
      </c>
      <c r="AK415" s="427"/>
      <c r="AL415" s="427"/>
      <c r="AM415" s="427"/>
      <c r="AN415" s="427"/>
      <c r="AO415" s="428"/>
      <c r="AP415" s="437">
        <v>0</v>
      </c>
      <c r="AQ415" s="427"/>
      <c r="AR415" s="427"/>
      <c r="AS415" s="427"/>
      <c r="AT415" s="427"/>
      <c r="AU415" s="428"/>
      <c r="AV415" s="437">
        <v>0</v>
      </c>
      <c r="AW415" s="427"/>
      <c r="AX415" s="427"/>
      <c r="AY415" s="427"/>
      <c r="AZ415" s="427"/>
      <c r="BA415" s="428"/>
      <c r="BB415" s="437">
        <v>0</v>
      </c>
      <c r="BC415" s="427"/>
      <c r="BD415" s="427"/>
      <c r="BE415" s="427"/>
      <c r="BF415" s="427"/>
      <c r="BG415" s="428"/>
      <c r="BH415" s="437">
        <v>0</v>
      </c>
      <c r="BI415" s="427"/>
      <c r="BJ415" s="427"/>
      <c r="BK415" s="427"/>
      <c r="BL415" s="427"/>
      <c r="BM415" s="428"/>
      <c r="BN415" s="437">
        <v>0</v>
      </c>
      <c r="BO415" s="427"/>
      <c r="BP415" s="427"/>
      <c r="BQ415" s="427"/>
      <c r="BR415" s="427"/>
      <c r="BS415" s="428"/>
      <c r="BT415" s="437">
        <v>0</v>
      </c>
      <c r="BU415" s="427"/>
      <c r="BV415" s="427"/>
      <c r="BW415" s="427"/>
      <c r="BX415" s="427"/>
      <c r="BY415" s="428"/>
      <c r="BZ415" s="437">
        <v>0</v>
      </c>
      <c r="CA415" s="427"/>
      <c r="CB415" s="427"/>
      <c r="CC415" s="427"/>
      <c r="CD415" s="427"/>
      <c r="CE415" s="428"/>
      <c r="CF415" s="437">
        <v>0</v>
      </c>
      <c r="CG415" s="427"/>
      <c r="CH415" s="427"/>
      <c r="CI415" s="427"/>
      <c r="CJ415" s="427"/>
      <c r="CK415" s="428"/>
      <c r="CL415" s="437">
        <v>0</v>
      </c>
      <c r="CM415" s="427"/>
      <c r="CN415" s="427"/>
      <c r="CO415" s="427"/>
      <c r="CP415" s="427"/>
      <c r="CQ415" s="428"/>
      <c r="CR415" s="437">
        <v>0</v>
      </c>
      <c r="CS415" s="427"/>
      <c r="CT415" s="427"/>
      <c r="CU415" s="427"/>
      <c r="CV415" s="427"/>
      <c r="CW415" s="428"/>
      <c r="CX415" s="437">
        <v>0</v>
      </c>
      <c r="CY415" s="427"/>
      <c r="CZ415" s="427"/>
      <c r="DA415" s="427"/>
      <c r="DB415" s="427"/>
      <c r="DC415" s="428"/>
    </row>
    <row r="416" spans="1:107" s="217" customFormat="1">
      <c r="A416" s="22"/>
      <c r="B416" s="22"/>
      <c r="C416" s="22"/>
      <c r="D416" s="22"/>
      <c r="E416" s="74" t="str">
        <f t="shared" si="112"/>
        <v>New Tariff 7</v>
      </c>
      <c r="F416" s="437">
        <v>0</v>
      </c>
      <c r="G416" s="427"/>
      <c r="H416" s="427"/>
      <c r="I416" s="427"/>
      <c r="J416" s="427"/>
      <c r="K416" s="428"/>
      <c r="L416" s="437">
        <v>0</v>
      </c>
      <c r="M416" s="427"/>
      <c r="N416" s="427"/>
      <c r="O416" s="427"/>
      <c r="P416" s="427"/>
      <c r="Q416" s="428"/>
      <c r="R416" s="437">
        <v>0</v>
      </c>
      <c r="S416" s="427"/>
      <c r="T416" s="427"/>
      <c r="U416" s="427"/>
      <c r="V416" s="427"/>
      <c r="W416" s="428"/>
      <c r="X416" s="437">
        <v>0</v>
      </c>
      <c r="Y416" s="427"/>
      <c r="Z416" s="427"/>
      <c r="AA416" s="427"/>
      <c r="AB416" s="427"/>
      <c r="AC416" s="428"/>
      <c r="AD416" s="437">
        <v>0</v>
      </c>
      <c r="AE416" s="427"/>
      <c r="AF416" s="427"/>
      <c r="AG416" s="427"/>
      <c r="AH416" s="427"/>
      <c r="AI416" s="428"/>
      <c r="AJ416" s="437">
        <v>0</v>
      </c>
      <c r="AK416" s="427"/>
      <c r="AL416" s="427"/>
      <c r="AM416" s="427"/>
      <c r="AN416" s="427"/>
      <c r="AO416" s="428"/>
      <c r="AP416" s="437">
        <v>0</v>
      </c>
      <c r="AQ416" s="427"/>
      <c r="AR416" s="427"/>
      <c r="AS416" s="427"/>
      <c r="AT416" s="427"/>
      <c r="AU416" s="428"/>
      <c r="AV416" s="437">
        <v>0</v>
      </c>
      <c r="AW416" s="427"/>
      <c r="AX416" s="427"/>
      <c r="AY416" s="427"/>
      <c r="AZ416" s="427"/>
      <c r="BA416" s="428"/>
      <c r="BB416" s="437">
        <v>0</v>
      </c>
      <c r="BC416" s="427"/>
      <c r="BD416" s="427"/>
      <c r="BE416" s="427"/>
      <c r="BF416" s="427"/>
      <c r="BG416" s="428"/>
      <c r="BH416" s="437">
        <v>0</v>
      </c>
      <c r="BI416" s="427"/>
      <c r="BJ416" s="427"/>
      <c r="BK416" s="427"/>
      <c r="BL416" s="427"/>
      <c r="BM416" s="428"/>
      <c r="BN416" s="437">
        <v>0</v>
      </c>
      <c r="BO416" s="427"/>
      <c r="BP416" s="427"/>
      <c r="BQ416" s="427"/>
      <c r="BR416" s="427"/>
      <c r="BS416" s="428"/>
      <c r="BT416" s="437">
        <v>0</v>
      </c>
      <c r="BU416" s="427"/>
      <c r="BV416" s="427"/>
      <c r="BW416" s="427"/>
      <c r="BX416" s="427"/>
      <c r="BY416" s="428"/>
      <c r="BZ416" s="437">
        <v>0</v>
      </c>
      <c r="CA416" s="427"/>
      <c r="CB416" s="427"/>
      <c r="CC416" s="427"/>
      <c r="CD416" s="427"/>
      <c r="CE416" s="428"/>
      <c r="CF416" s="437">
        <v>0</v>
      </c>
      <c r="CG416" s="427"/>
      <c r="CH416" s="427"/>
      <c r="CI416" s="427"/>
      <c r="CJ416" s="427"/>
      <c r="CK416" s="428"/>
      <c r="CL416" s="437">
        <v>0</v>
      </c>
      <c r="CM416" s="427"/>
      <c r="CN416" s="427"/>
      <c r="CO416" s="427"/>
      <c r="CP416" s="427"/>
      <c r="CQ416" s="428"/>
      <c r="CR416" s="437">
        <v>0</v>
      </c>
      <c r="CS416" s="427"/>
      <c r="CT416" s="427"/>
      <c r="CU416" s="427"/>
      <c r="CV416" s="427"/>
      <c r="CW416" s="428"/>
      <c r="CX416" s="437">
        <v>0</v>
      </c>
      <c r="CY416" s="427"/>
      <c r="CZ416" s="427"/>
      <c r="DA416" s="427"/>
      <c r="DB416" s="427"/>
      <c r="DC416" s="428"/>
    </row>
    <row r="417" spans="1:107" s="217" customFormat="1">
      <c r="A417" s="22"/>
      <c r="B417" s="22"/>
      <c r="C417" s="22"/>
      <c r="D417" s="22"/>
      <c r="E417" s="74" t="str">
        <f t="shared" si="112"/>
        <v>New Tariff 8</v>
      </c>
      <c r="F417" s="437">
        <v>0</v>
      </c>
      <c r="G417" s="427"/>
      <c r="H417" s="427"/>
      <c r="I417" s="427"/>
      <c r="J417" s="427"/>
      <c r="K417" s="428"/>
      <c r="L417" s="437">
        <v>0</v>
      </c>
      <c r="M417" s="427"/>
      <c r="N417" s="427"/>
      <c r="O417" s="427"/>
      <c r="P417" s="427"/>
      <c r="Q417" s="428"/>
      <c r="R417" s="437">
        <v>0</v>
      </c>
      <c r="S417" s="427"/>
      <c r="T417" s="427"/>
      <c r="U417" s="427"/>
      <c r="V417" s="427"/>
      <c r="W417" s="428"/>
      <c r="X417" s="437">
        <v>0</v>
      </c>
      <c r="Y417" s="427"/>
      <c r="Z417" s="427"/>
      <c r="AA417" s="427"/>
      <c r="AB417" s="427"/>
      <c r="AC417" s="428"/>
      <c r="AD417" s="437">
        <v>0</v>
      </c>
      <c r="AE417" s="427"/>
      <c r="AF417" s="427"/>
      <c r="AG417" s="427"/>
      <c r="AH417" s="427"/>
      <c r="AI417" s="428"/>
      <c r="AJ417" s="437">
        <v>0</v>
      </c>
      <c r="AK417" s="427"/>
      <c r="AL417" s="427"/>
      <c r="AM417" s="427"/>
      <c r="AN417" s="427"/>
      <c r="AO417" s="428"/>
      <c r="AP417" s="437">
        <v>0</v>
      </c>
      <c r="AQ417" s="427"/>
      <c r="AR417" s="427"/>
      <c r="AS417" s="427"/>
      <c r="AT417" s="427"/>
      <c r="AU417" s="428"/>
      <c r="AV417" s="437">
        <v>0</v>
      </c>
      <c r="AW417" s="427"/>
      <c r="AX417" s="427"/>
      <c r="AY417" s="427"/>
      <c r="AZ417" s="427"/>
      <c r="BA417" s="428"/>
      <c r="BB417" s="437">
        <v>0</v>
      </c>
      <c r="BC417" s="427"/>
      <c r="BD417" s="427"/>
      <c r="BE417" s="427"/>
      <c r="BF417" s="427"/>
      <c r="BG417" s="428"/>
      <c r="BH417" s="437">
        <v>0</v>
      </c>
      <c r="BI417" s="427"/>
      <c r="BJ417" s="427"/>
      <c r="BK417" s="427"/>
      <c r="BL417" s="427"/>
      <c r="BM417" s="428"/>
      <c r="BN417" s="437">
        <v>0</v>
      </c>
      <c r="BO417" s="427"/>
      <c r="BP417" s="427"/>
      <c r="BQ417" s="427"/>
      <c r="BR417" s="427"/>
      <c r="BS417" s="428"/>
      <c r="BT417" s="437">
        <v>0</v>
      </c>
      <c r="BU417" s="427"/>
      <c r="BV417" s="427"/>
      <c r="BW417" s="427"/>
      <c r="BX417" s="427"/>
      <c r="BY417" s="428"/>
      <c r="BZ417" s="437">
        <v>0</v>
      </c>
      <c r="CA417" s="427"/>
      <c r="CB417" s="427"/>
      <c r="CC417" s="427"/>
      <c r="CD417" s="427"/>
      <c r="CE417" s="428"/>
      <c r="CF417" s="437">
        <v>0</v>
      </c>
      <c r="CG417" s="427"/>
      <c r="CH417" s="427"/>
      <c r="CI417" s="427"/>
      <c r="CJ417" s="427"/>
      <c r="CK417" s="428"/>
      <c r="CL417" s="437">
        <v>0</v>
      </c>
      <c r="CM417" s="427"/>
      <c r="CN417" s="427"/>
      <c r="CO417" s="427"/>
      <c r="CP417" s="427"/>
      <c r="CQ417" s="428"/>
      <c r="CR417" s="437">
        <v>0</v>
      </c>
      <c r="CS417" s="427"/>
      <c r="CT417" s="427"/>
      <c r="CU417" s="427"/>
      <c r="CV417" s="427"/>
      <c r="CW417" s="428"/>
      <c r="CX417" s="437">
        <v>0</v>
      </c>
      <c r="CY417" s="427"/>
      <c r="CZ417" s="427"/>
      <c r="DA417" s="427"/>
      <c r="DB417" s="427"/>
      <c r="DC417" s="428"/>
    </row>
    <row r="418" spans="1:107" s="217" customFormat="1">
      <c r="A418" s="22"/>
      <c r="B418" s="22"/>
      <c r="C418" s="22"/>
      <c r="D418" s="22"/>
      <c r="E418" s="74" t="str">
        <f t="shared" si="112"/>
        <v>New Tariff 9</v>
      </c>
      <c r="F418" s="437">
        <v>0</v>
      </c>
      <c r="G418" s="427"/>
      <c r="H418" s="427"/>
      <c r="I418" s="427"/>
      <c r="J418" s="427"/>
      <c r="K418" s="428"/>
      <c r="L418" s="437">
        <v>0</v>
      </c>
      <c r="M418" s="427"/>
      <c r="N418" s="427"/>
      <c r="O418" s="427"/>
      <c r="P418" s="427"/>
      <c r="Q418" s="428"/>
      <c r="R418" s="437">
        <v>0</v>
      </c>
      <c r="S418" s="427"/>
      <c r="T418" s="427"/>
      <c r="U418" s="427"/>
      <c r="V418" s="427"/>
      <c r="W418" s="428"/>
      <c r="X418" s="437">
        <v>0</v>
      </c>
      <c r="Y418" s="427"/>
      <c r="Z418" s="427"/>
      <c r="AA418" s="427"/>
      <c r="AB418" s="427"/>
      <c r="AC418" s="428"/>
      <c r="AD418" s="437">
        <v>0</v>
      </c>
      <c r="AE418" s="427"/>
      <c r="AF418" s="427"/>
      <c r="AG418" s="427"/>
      <c r="AH418" s="427"/>
      <c r="AI418" s="428"/>
      <c r="AJ418" s="437">
        <v>0</v>
      </c>
      <c r="AK418" s="427"/>
      <c r="AL418" s="427"/>
      <c r="AM418" s="427"/>
      <c r="AN418" s="427"/>
      <c r="AO418" s="428"/>
      <c r="AP418" s="437">
        <v>0</v>
      </c>
      <c r="AQ418" s="427"/>
      <c r="AR418" s="427"/>
      <c r="AS418" s="427"/>
      <c r="AT418" s="427"/>
      <c r="AU418" s="428"/>
      <c r="AV418" s="437">
        <v>0</v>
      </c>
      <c r="AW418" s="427"/>
      <c r="AX418" s="427"/>
      <c r="AY418" s="427"/>
      <c r="AZ418" s="427"/>
      <c r="BA418" s="428"/>
      <c r="BB418" s="437">
        <v>0</v>
      </c>
      <c r="BC418" s="427"/>
      <c r="BD418" s="427"/>
      <c r="BE418" s="427"/>
      <c r="BF418" s="427"/>
      <c r="BG418" s="428"/>
      <c r="BH418" s="437">
        <v>0</v>
      </c>
      <c r="BI418" s="427"/>
      <c r="BJ418" s="427"/>
      <c r="BK418" s="427"/>
      <c r="BL418" s="427"/>
      <c r="BM418" s="428"/>
      <c r="BN418" s="437">
        <v>0</v>
      </c>
      <c r="BO418" s="427"/>
      <c r="BP418" s="427"/>
      <c r="BQ418" s="427"/>
      <c r="BR418" s="427"/>
      <c r="BS418" s="428"/>
      <c r="BT418" s="437">
        <v>0</v>
      </c>
      <c r="BU418" s="427"/>
      <c r="BV418" s="427"/>
      <c r="BW418" s="427"/>
      <c r="BX418" s="427"/>
      <c r="BY418" s="428"/>
      <c r="BZ418" s="437">
        <v>0</v>
      </c>
      <c r="CA418" s="427"/>
      <c r="CB418" s="427"/>
      <c r="CC418" s="427"/>
      <c r="CD418" s="427"/>
      <c r="CE418" s="428"/>
      <c r="CF418" s="437">
        <v>0</v>
      </c>
      <c r="CG418" s="427"/>
      <c r="CH418" s="427"/>
      <c r="CI418" s="427"/>
      <c r="CJ418" s="427"/>
      <c r="CK418" s="428"/>
      <c r="CL418" s="437">
        <v>0</v>
      </c>
      <c r="CM418" s="427"/>
      <c r="CN418" s="427"/>
      <c r="CO418" s="427"/>
      <c r="CP418" s="427"/>
      <c r="CQ418" s="428"/>
      <c r="CR418" s="437">
        <v>0</v>
      </c>
      <c r="CS418" s="427"/>
      <c r="CT418" s="427"/>
      <c r="CU418" s="427"/>
      <c r="CV418" s="427"/>
      <c r="CW418" s="428"/>
      <c r="CX418" s="437">
        <v>0</v>
      </c>
      <c r="CY418" s="427"/>
      <c r="CZ418" s="427"/>
      <c r="DA418" s="427"/>
      <c r="DB418" s="427"/>
      <c r="DC418" s="428"/>
    </row>
    <row r="419" spans="1:107" s="217" customFormat="1">
      <c r="A419" s="22"/>
      <c r="B419" s="22"/>
      <c r="C419" s="22"/>
      <c r="D419" s="22"/>
      <c r="E419" s="74" t="str">
        <f t="shared" si="112"/>
        <v>New Tariff 10</v>
      </c>
      <c r="F419" s="437">
        <v>0</v>
      </c>
      <c r="G419" s="427"/>
      <c r="H419" s="427"/>
      <c r="I419" s="427"/>
      <c r="J419" s="427"/>
      <c r="K419" s="428"/>
      <c r="L419" s="437">
        <v>0</v>
      </c>
      <c r="M419" s="427"/>
      <c r="N419" s="427"/>
      <c r="O419" s="427"/>
      <c r="P419" s="427"/>
      <c r="Q419" s="428"/>
      <c r="R419" s="437">
        <v>0</v>
      </c>
      <c r="S419" s="427"/>
      <c r="T419" s="427"/>
      <c r="U419" s="427"/>
      <c r="V419" s="427"/>
      <c r="W419" s="428"/>
      <c r="X419" s="437">
        <v>0</v>
      </c>
      <c r="Y419" s="427"/>
      <c r="Z419" s="427"/>
      <c r="AA419" s="427"/>
      <c r="AB419" s="427"/>
      <c r="AC419" s="428"/>
      <c r="AD419" s="437">
        <v>0</v>
      </c>
      <c r="AE419" s="427"/>
      <c r="AF419" s="427"/>
      <c r="AG419" s="427"/>
      <c r="AH419" s="427"/>
      <c r="AI419" s="428"/>
      <c r="AJ419" s="437">
        <v>0</v>
      </c>
      <c r="AK419" s="427"/>
      <c r="AL419" s="427"/>
      <c r="AM419" s="427"/>
      <c r="AN419" s="427"/>
      <c r="AO419" s="428"/>
      <c r="AP419" s="437">
        <v>0</v>
      </c>
      <c r="AQ419" s="427"/>
      <c r="AR419" s="427"/>
      <c r="AS419" s="427"/>
      <c r="AT419" s="427"/>
      <c r="AU419" s="428"/>
      <c r="AV419" s="437">
        <v>0</v>
      </c>
      <c r="AW419" s="427"/>
      <c r="AX419" s="427"/>
      <c r="AY419" s="427"/>
      <c r="AZ419" s="427"/>
      <c r="BA419" s="428"/>
      <c r="BB419" s="437">
        <v>0</v>
      </c>
      <c r="BC419" s="427"/>
      <c r="BD419" s="427"/>
      <c r="BE419" s="427"/>
      <c r="BF419" s="427"/>
      <c r="BG419" s="428"/>
      <c r="BH419" s="437">
        <v>0</v>
      </c>
      <c r="BI419" s="427"/>
      <c r="BJ419" s="427"/>
      <c r="BK419" s="427"/>
      <c r="BL419" s="427"/>
      <c r="BM419" s="428"/>
      <c r="BN419" s="437">
        <v>0</v>
      </c>
      <c r="BO419" s="427"/>
      <c r="BP419" s="427"/>
      <c r="BQ419" s="427"/>
      <c r="BR419" s="427"/>
      <c r="BS419" s="428"/>
      <c r="BT419" s="437">
        <v>0</v>
      </c>
      <c r="BU419" s="427"/>
      <c r="BV419" s="427"/>
      <c r="BW419" s="427"/>
      <c r="BX419" s="427"/>
      <c r="BY419" s="428"/>
      <c r="BZ419" s="437">
        <v>0</v>
      </c>
      <c r="CA419" s="427"/>
      <c r="CB419" s="427"/>
      <c r="CC419" s="427"/>
      <c r="CD419" s="427"/>
      <c r="CE419" s="428"/>
      <c r="CF419" s="437">
        <v>0</v>
      </c>
      <c r="CG419" s="427"/>
      <c r="CH419" s="427"/>
      <c r="CI419" s="427"/>
      <c r="CJ419" s="427"/>
      <c r="CK419" s="428"/>
      <c r="CL419" s="437">
        <v>0</v>
      </c>
      <c r="CM419" s="427"/>
      <c r="CN419" s="427"/>
      <c r="CO419" s="427"/>
      <c r="CP419" s="427"/>
      <c r="CQ419" s="428"/>
      <c r="CR419" s="437">
        <v>0</v>
      </c>
      <c r="CS419" s="427"/>
      <c r="CT419" s="427"/>
      <c r="CU419" s="427"/>
      <c r="CV419" s="427"/>
      <c r="CW419" s="428"/>
      <c r="CX419" s="437">
        <v>0</v>
      </c>
      <c r="CY419" s="427"/>
      <c r="CZ419" s="427"/>
      <c r="DA419" s="427"/>
      <c r="DB419" s="427"/>
      <c r="DC419" s="428"/>
    </row>
    <row r="420" spans="1:107" s="217" customFormat="1">
      <c r="A420" s="22"/>
      <c r="B420" s="22"/>
      <c r="C420" s="22"/>
      <c r="D420" s="22"/>
      <c r="E420" s="74" t="str">
        <f t="shared" si="112"/>
        <v>New Tariff 11</v>
      </c>
      <c r="F420" s="437">
        <v>0</v>
      </c>
      <c r="G420" s="427"/>
      <c r="H420" s="427"/>
      <c r="I420" s="427"/>
      <c r="J420" s="427"/>
      <c r="K420" s="428"/>
      <c r="L420" s="437">
        <v>0</v>
      </c>
      <c r="M420" s="427"/>
      <c r="N420" s="427"/>
      <c r="O420" s="427"/>
      <c r="P420" s="427"/>
      <c r="Q420" s="428"/>
      <c r="R420" s="437">
        <v>0</v>
      </c>
      <c r="S420" s="427"/>
      <c r="T420" s="427"/>
      <c r="U420" s="427"/>
      <c r="V420" s="427"/>
      <c r="W420" s="428"/>
      <c r="X420" s="437">
        <v>0</v>
      </c>
      <c r="Y420" s="427"/>
      <c r="Z420" s="427"/>
      <c r="AA420" s="427"/>
      <c r="AB420" s="427"/>
      <c r="AC420" s="428"/>
      <c r="AD420" s="437">
        <v>0</v>
      </c>
      <c r="AE420" s="427"/>
      <c r="AF420" s="427"/>
      <c r="AG420" s="427"/>
      <c r="AH420" s="427"/>
      <c r="AI420" s="428"/>
      <c r="AJ420" s="437">
        <v>0</v>
      </c>
      <c r="AK420" s="427"/>
      <c r="AL420" s="427"/>
      <c r="AM420" s="427"/>
      <c r="AN420" s="427"/>
      <c r="AO420" s="428"/>
      <c r="AP420" s="437">
        <v>0</v>
      </c>
      <c r="AQ420" s="427"/>
      <c r="AR420" s="427"/>
      <c r="AS420" s="427"/>
      <c r="AT420" s="427"/>
      <c r="AU420" s="428"/>
      <c r="AV420" s="437">
        <v>0</v>
      </c>
      <c r="AW420" s="427"/>
      <c r="AX420" s="427"/>
      <c r="AY420" s="427"/>
      <c r="AZ420" s="427"/>
      <c r="BA420" s="428"/>
      <c r="BB420" s="437">
        <v>0</v>
      </c>
      <c r="BC420" s="427"/>
      <c r="BD420" s="427"/>
      <c r="BE420" s="427"/>
      <c r="BF420" s="427"/>
      <c r="BG420" s="428"/>
      <c r="BH420" s="437">
        <v>0</v>
      </c>
      <c r="BI420" s="427"/>
      <c r="BJ420" s="427"/>
      <c r="BK420" s="427"/>
      <c r="BL420" s="427"/>
      <c r="BM420" s="428"/>
      <c r="BN420" s="437">
        <v>0</v>
      </c>
      <c r="BO420" s="427"/>
      <c r="BP420" s="427"/>
      <c r="BQ420" s="427"/>
      <c r="BR420" s="427"/>
      <c r="BS420" s="428"/>
      <c r="BT420" s="437">
        <v>0</v>
      </c>
      <c r="BU420" s="427"/>
      <c r="BV420" s="427"/>
      <c r="BW420" s="427"/>
      <c r="BX420" s="427"/>
      <c r="BY420" s="428"/>
      <c r="BZ420" s="437">
        <v>0</v>
      </c>
      <c r="CA420" s="427"/>
      <c r="CB420" s="427"/>
      <c r="CC420" s="427"/>
      <c r="CD420" s="427"/>
      <c r="CE420" s="428"/>
      <c r="CF420" s="437">
        <v>0</v>
      </c>
      <c r="CG420" s="427"/>
      <c r="CH420" s="427"/>
      <c r="CI420" s="427"/>
      <c r="CJ420" s="427"/>
      <c r="CK420" s="428"/>
      <c r="CL420" s="437">
        <v>0</v>
      </c>
      <c r="CM420" s="427"/>
      <c r="CN420" s="427"/>
      <c r="CO420" s="427"/>
      <c r="CP420" s="427"/>
      <c r="CQ420" s="428"/>
      <c r="CR420" s="437">
        <v>0</v>
      </c>
      <c r="CS420" s="427"/>
      <c r="CT420" s="427"/>
      <c r="CU420" s="427"/>
      <c r="CV420" s="427"/>
      <c r="CW420" s="428"/>
      <c r="CX420" s="437">
        <v>0</v>
      </c>
      <c r="CY420" s="427"/>
      <c r="CZ420" s="427"/>
      <c r="DA420" s="427"/>
      <c r="DB420" s="427"/>
      <c r="DC420" s="428"/>
    </row>
    <row r="421" spans="1:107" s="217" customFormat="1">
      <c r="A421" s="22"/>
      <c r="B421" s="22"/>
      <c r="C421" s="22"/>
      <c r="D421" s="22"/>
      <c r="E421" s="74" t="str">
        <f t="shared" si="112"/>
        <v>Non-Residential Single Rate</v>
      </c>
      <c r="F421" s="437">
        <v>40080.80379430329</v>
      </c>
      <c r="G421" s="427"/>
      <c r="H421" s="427"/>
      <c r="I421" s="427"/>
      <c r="J421" s="427"/>
      <c r="K421" s="428"/>
      <c r="L421" s="437">
        <v>0</v>
      </c>
      <c r="M421" s="427"/>
      <c r="N421" s="427"/>
      <c r="O421" s="427"/>
      <c r="P421" s="427"/>
      <c r="Q421" s="428"/>
      <c r="R421" s="437">
        <v>0</v>
      </c>
      <c r="S421" s="427"/>
      <c r="T421" s="427"/>
      <c r="U421" s="427"/>
      <c r="V421" s="427"/>
      <c r="W421" s="428"/>
      <c r="X421" s="437">
        <v>80630378.399098724</v>
      </c>
      <c r="Y421" s="427"/>
      <c r="Z421" s="427"/>
      <c r="AA421" s="427"/>
      <c r="AB421" s="427"/>
      <c r="AC421" s="428"/>
      <c r="AD421" s="437">
        <v>105931270.14020449</v>
      </c>
      <c r="AE421" s="427"/>
      <c r="AF421" s="427"/>
      <c r="AG421" s="427"/>
      <c r="AH421" s="427"/>
      <c r="AI421" s="428"/>
      <c r="AJ421" s="437">
        <v>58243816.196388341</v>
      </c>
      <c r="AK421" s="427"/>
      <c r="AL421" s="427"/>
      <c r="AM421" s="427"/>
      <c r="AN421" s="427"/>
      <c r="AO421" s="428"/>
      <c r="AP421" s="437">
        <v>18580564.586217079</v>
      </c>
      <c r="AQ421" s="427"/>
      <c r="AR421" s="427"/>
      <c r="AS421" s="427"/>
      <c r="AT421" s="427"/>
      <c r="AU421" s="428"/>
      <c r="AV421" s="437">
        <v>0</v>
      </c>
      <c r="AW421" s="427"/>
      <c r="AX421" s="427"/>
      <c r="AY421" s="427"/>
      <c r="AZ421" s="427"/>
      <c r="BA421" s="428"/>
      <c r="BB421" s="437">
        <v>0</v>
      </c>
      <c r="BC421" s="427"/>
      <c r="BD421" s="427"/>
      <c r="BE421" s="427"/>
      <c r="BF421" s="427"/>
      <c r="BG421" s="428"/>
      <c r="BH421" s="437">
        <v>0</v>
      </c>
      <c r="BI421" s="427"/>
      <c r="BJ421" s="427"/>
      <c r="BK421" s="427"/>
      <c r="BL421" s="427"/>
      <c r="BM421" s="428"/>
      <c r="BN421" s="437">
        <v>0</v>
      </c>
      <c r="BO421" s="427"/>
      <c r="BP421" s="427"/>
      <c r="BQ421" s="427"/>
      <c r="BR421" s="427"/>
      <c r="BS421" s="428"/>
      <c r="BT421" s="437">
        <v>0</v>
      </c>
      <c r="BU421" s="427"/>
      <c r="BV421" s="427"/>
      <c r="BW421" s="427"/>
      <c r="BX421" s="427"/>
      <c r="BY421" s="428"/>
      <c r="BZ421" s="437">
        <v>0</v>
      </c>
      <c r="CA421" s="427"/>
      <c r="CB421" s="427"/>
      <c r="CC421" s="427"/>
      <c r="CD421" s="427"/>
      <c r="CE421" s="428"/>
      <c r="CF421" s="437">
        <v>0</v>
      </c>
      <c r="CG421" s="427"/>
      <c r="CH421" s="427"/>
      <c r="CI421" s="427"/>
      <c r="CJ421" s="427"/>
      <c r="CK421" s="428"/>
      <c r="CL421" s="437">
        <v>0</v>
      </c>
      <c r="CM421" s="427"/>
      <c r="CN421" s="427"/>
      <c r="CO421" s="427"/>
      <c r="CP421" s="427"/>
      <c r="CQ421" s="428"/>
      <c r="CR421" s="437">
        <v>0</v>
      </c>
      <c r="CS421" s="427"/>
      <c r="CT421" s="427"/>
      <c r="CU421" s="427"/>
      <c r="CV421" s="427"/>
      <c r="CW421" s="428"/>
      <c r="CX421" s="437">
        <v>0</v>
      </c>
      <c r="CY421" s="427"/>
      <c r="CZ421" s="427"/>
      <c r="DA421" s="427"/>
      <c r="DB421" s="427"/>
      <c r="DC421" s="428"/>
    </row>
    <row r="422" spans="1:107" s="217" customFormat="1">
      <c r="A422" s="22"/>
      <c r="B422" s="22"/>
      <c r="C422" s="22"/>
      <c r="D422" s="22"/>
      <c r="E422" s="74" t="str">
        <f t="shared" si="112"/>
        <v>Non-Residential</v>
      </c>
      <c r="F422" s="437">
        <v>0</v>
      </c>
      <c r="G422" s="427"/>
      <c r="H422" s="427"/>
      <c r="I422" s="427"/>
      <c r="J422" s="427"/>
      <c r="K422" s="428"/>
      <c r="L422" s="437">
        <v>0</v>
      </c>
      <c r="M422" s="427"/>
      <c r="N422" s="427"/>
      <c r="O422" s="427"/>
      <c r="P422" s="427"/>
      <c r="Q422" s="428"/>
      <c r="R422" s="437">
        <v>0</v>
      </c>
      <c r="S422" s="427"/>
      <c r="T422" s="427"/>
      <c r="U422" s="427"/>
      <c r="V422" s="427"/>
      <c r="W422" s="428"/>
      <c r="X422" s="437">
        <v>0</v>
      </c>
      <c r="Y422" s="427"/>
      <c r="Z422" s="427"/>
      <c r="AA422" s="427"/>
      <c r="AB422" s="427"/>
      <c r="AC422" s="428"/>
      <c r="AD422" s="437">
        <v>0</v>
      </c>
      <c r="AE422" s="427"/>
      <c r="AF422" s="427"/>
      <c r="AG422" s="427"/>
      <c r="AH422" s="427"/>
      <c r="AI422" s="428"/>
      <c r="AJ422" s="437">
        <v>0</v>
      </c>
      <c r="AK422" s="427"/>
      <c r="AL422" s="427"/>
      <c r="AM422" s="427"/>
      <c r="AN422" s="427"/>
      <c r="AO422" s="428"/>
      <c r="AP422" s="437">
        <v>0</v>
      </c>
      <c r="AQ422" s="427"/>
      <c r="AR422" s="427"/>
      <c r="AS422" s="427"/>
      <c r="AT422" s="427"/>
      <c r="AU422" s="428"/>
      <c r="AV422" s="437">
        <v>0</v>
      </c>
      <c r="AW422" s="427"/>
      <c r="AX422" s="427"/>
      <c r="AY422" s="427"/>
      <c r="AZ422" s="427"/>
      <c r="BA422" s="428"/>
      <c r="BB422" s="437">
        <v>0</v>
      </c>
      <c r="BC422" s="427"/>
      <c r="BD422" s="427"/>
      <c r="BE422" s="427"/>
      <c r="BF422" s="427"/>
      <c r="BG422" s="428"/>
      <c r="BH422" s="437">
        <v>0</v>
      </c>
      <c r="BI422" s="427"/>
      <c r="BJ422" s="427"/>
      <c r="BK422" s="427"/>
      <c r="BL422" s="427"/>
      <c r="BM422" s="428"/>
      <c r="BN422" s="437">
        <v>0</v>
      </c>
      <c r="BO422" s="427"/>
      <c r="BP422" s="427"/>
      <c r="BQ422" s="427"/>
      <c r="BR422" s="427"/>
      <c r="BS422" s="428"/>
      <c r="BT422" s="437">
        <v>0</v>
      </c>
      <c r="BU422" s="427"/>
      <c r="BV422" s="427"/>
      <c r="BW422" s="427"/>
      <c r="BX422" s="427"/>
      <c r="BY422" s="428"/>
      <c r="BZ422" s="437">
        <v>0</v>
      </c>
      <c r="CA422" s="427"/>
      <c r="CB422" s="427"/>
      <c r="CC422" s="427"/>
      <c r="CD422" s="427"/>
      <c r="CE422" s="428"/>
      <c r="CF422" s="437">
        <v>0</v>
      </c>
      <c r="CG422" s="427"/>
      <c r="CH422" s="427"/>
      <c r="CI422" s="427"/>
      <c r="CJ422" s="427"/>
      <c r="CK422" s="428"/>
      <c r="CL422" s="437">
        <v>0</v>
      </c>
      <c r="CM422" s="427"/>
      <c r="CN422" s="427"/>
      <c r="CO422" s="427"/>
      <c r="CP422" s="427"/>
      <c r="CQ422" s="428"/>
      <c r="CR422" s="437">
        <v>0</v>
      </c>
      <c r="CS422" s="427"/>
      <c r="CT422" s="427"/>
      <c r="CU422" s="427"/>
      <c r="CV422" s="427"/>
      <c r="CW422" s="428"/>
      <c r="CX422" s="437">
        <v>0</v>
      </c>
      <c r="CY422" s="427"/>
      <c r="CZ422" s="427"/>
      <c r="DA422" s="427"/>
      <c r="DB422" s="427"/>
      <c r="DC422" s="428"/>
    </row>
    <row r="423" spans="1:107" s="217" customFormat="1">
      <c r="A423" s="22"/>
      <c r="B423" s="22"/>
      <c r="C423" s="22"/>
      <c r="D423" s="22"/>
      <c r="E423" s="74" t="str">
        <f t="shared" si="112"/>
        <v>New Tariff 2</v>
      </c>
      <c r="F423" s="437">
        <v>0</v>
      </c>
      <c r="G423" s="427"/>
      <c r="H423" s="427"/>
      <c r="I423" s="427"/>
      <c r="J423" s="427"/>
      <c r="K423" s="428"/>
      <c r="L423" s="437">
        <v>0</v>
      </c>
      <c r="M423" s="427"/>
      <c r="N423" s="427"/>
      <c r="O423" s="427"/>
      <c r="P423" s="427"/>
      <c r="Q423" s="428"/>
      <c r="R423" s="437">
        <v>0</v>
      </c>
      <c r="S423" s="427"/>
      <c r="T423" s="427"/>
      <c r="U423" s="427"/>
      <c r="V423" s="427"/>
      <c r="W423" s="428"/>
      <c r="X423" s="437">
        <v>0</v>
      </c>
      <c r="Y423" s="427"/>
      <c r="Z423" s="427"/>
      <c r="AA423" s="427"/>
      <c r="AB423" s="427"/>
      <c r="AC423" s="428"/>
      <c r="AD423" s="437">
        <v>0</v>
      </c>
      <c r="AE423" s="427"/>
      <c r="AF423" s="427"/>
      <c r="AG423" s="427"/>
      <c r="AH423" s="427"/>
      <c r="AI423" s="428"/>
      <c r="AJ423" s="437">
        <v>0</v>
      </c>
      <c r="AK423" s="427"/>
      <c r="AL423" s="427"/>
      <c r="AM423" s="427"/>
      <c r="AN423" s="427"/>
      <c r="AO423" s="428"/>
      <c r="AP423" s="437">
        <v>0</v>
      </c>
      <c r="AQ423" s="427"/>
      <c r="AR423" s="427"/>
      <c r="AS423" s="427"/>
      <c r="AT423" s="427"/>
      <c r="AU423" s="428"/>
      <c r="AV423" s="437">
        <v>0</v>
      </c>
      <c r="AW423" s="427"/>
      <c r="AX423" s="427"/>
      <c r="AY423" s="427"/>
      <c r="AZ423" s="427"/>
      <c r="BA423" s="428"/>
      <c r="BB423" s="437">
        <v>0</v>
      </c>
      <c r="BC423" s="427"/>
      <c r="BD423" s="427"/>
      <c r="BE423" s="427"/>
      <c r="BF423" s="427"/>
      <c r="BG423" s="428"/>
      <c r="BH423" s="437">
        <v>0</v>
      </c>
      <c r="BI423" s="427"/>
      <c r="BJ423" s="427"/>
      <c r="BK423" s="427"/>
      <c r="BL423" s="427"/>
      <c r="BM423" s="428"/>
      <c r="BN423" s="437">
        <v>0</v>
      </c>
      <c r="BO423" s="427"/>
      <c r="BP423" s="427"/>
      <c r="BQ423" s="427"/>
      <c r="BR423" s="427"/>
      <c r="BS423" s="428"/>
      <c r="BT423" s="437">
        <v>0</v>
      </c>
      <c r="BU423" s="427"/>
      <c r="BV423" s="427"/>
      <c r="BW423" s="427"/>
      <c r="BX423" s="427"/>
      <c r="BY423" s="428"/>
      <c r="BZ423" s="437">
        <v>0</v>
      </c>
      <c r="CA423" s="427"/>
      <c r="CB423" s="427"/>
      <c r="CC423" s="427"/>
      <c r="CD423" s="427"/>
      <c r="CE423" s="428"/>
      <c r="CF423" s="437">
        <v>0</v>
      </c>
      <c r="CG423" s="427"/>
      <c r="CH423" s="427"/>
      <c r="CI423" s="427"/>
      <c r="CJ423" s="427"/>
      <c r="CK423" s="428"/>
      <c r="CL423" s="437">
        <v>0</v>
      </c>
      <c r="CM423" s="427"/>
      <c r="CN423" s="427"/>
      <c r="CO423" s="427"/>
      <c r="CP423" s="427"/>
      <c r="CQ423" s="428"/>
      <c r="CR423" s="437">
        <v>0</v>
      </c>
      <c r="CS423" s="427"/>
      <c r="CT423" s="427"/>
      <c r="CU423" s="427"/>
      <c r="CV423" s="427"/>
      <c r="CW423" s="428"/>
      <c r="CX423" s="437">
        <v>0</v>
      </c>
      <c r="CY423" s="427"/>
      <c r="CZ423" s="427"/>
      <c r="DA423" s="427"/>
      <c r="DB423" s="427"/>
      <c r="DC423" s="428"/>
    </row>
    <row r="424" spans="1:107" s="217" customFormat="1">
      <c r="A424" s="22"/>
      <c r="B424" s="22"/>
      <c r="C424" s="22"/>
      <c r="D424" s="22"/>
      <c r="E424" s="74" t="str">
        <f t="shared" si="112"/>
        <v>New Tariff 3</v>
      </c>
      <c r="F424" s="437">
        <v>0</v>
      </c>
      <c r="G424" s="427"/>
      <c r="H424" s="427"/>
      <c r="I424" s="427"/>
      <c r="J424" s="427"/>
      <c r="K424" s="428"/>
      <c r="L424" s="437">
        <v>0</v>
      </c>
      <c r="M424" s="427"/>
      <c r="N424" s="427"/>
      <c r="O424" s="427"/>
      <c r="P424" s="427"/>
      <c r="Q424" s="428"/>
      <c r="R424" s="437">
        <v>0</v>
      </c>
      <c r="S424" s="427"/>
      <c r="T424" s="427"/>
      <c r="U424" s="427"/>
      <c r="V424" s="427"/>
      <c r="W424" s="428"/>
      <c r="X424" s="437">
        <v>0</v>
      </c>
      <c r="Y424" s="427"/>
      <c r="Z424" s="427"/>
      <c r="AA424" s="427"/>
      <c r="AB424" s="427"/>
      <c r="AC424" s="428"/>
      <c r="AD424" s="437">
        <v>0</v>
      </c>
      <c r="AE424" s="427"/>
      <c r="AF424" s="427"/>
      <c r="AG424" s="427"/>
      <c r="AH424" s="427"/>
      <c r="AI424" s="428"/>
      <c r="AJ424" s="437">
        <v>0</v>
      </c>
      <c r="AK424" s="427"/>
      <c r="AL424" s="427"/>
      <c r="AM424" s="427"/>
      <c r="AN424" s="427"/>
      <c r="AO424" s="428"/>
      <c r="AP424" s="437">
        <v>0</v>
      </c>
      <c r="AQ424" s="427"/>
      <c r="AR424" s="427"/>
      <c r="AS424" s="427"/>
      <c r="AT424" s="427"/>
      <c r="AU424" s="428"/>
      <c r="AV424" s="437">
        <v>0</v>
      </c>
      <c r="AW424" s="427"/>
      <c r="AX424" s="427"/>
      <c r="AY424" s="427"/>
      <c r="AZ424" s="427"/>
      <c r="BA424" s="428"/>
      <c r="BB424" s="437">
        <v>0</v>
      </c>
      <c r="BC424" s="427"/>
      <c r="BD424" s="427"/>
      <c r="BE424" s="427"/>
      <c r="BF424" s="427"/>
      <c r="BG424" s="428"/>
      <c r="BH424" s="437">
        <v>0</v>
      </c>
      <c r="BI424" s="427"/>
      <c r="BJ424" s="427"/>
      <c r="BK424" s="427"/>
      <c r="BL424" s="427"/>
      <c r="BM424" s="428"/>
      <c r="BN424" s="437">
        <v>0</v>
      </c>
      <c r="BO424" s="427"/>
      <c r="BP424" s="427"/>
      <c r="BQ424" s="427"/>
      <c r="BR424" s="427"/>
      <c r="BS424" s="428"/>
      <c r="BT424" s="437">
        <v>0</v>
      </c>
      <c r="BU424" s="427"/>
      <c r="BV424" s="427"/>
      <c r="BW424" s="427"/>
      <c r="BX424" s="427"/>
      <c r="BY424" s="428"/>
      <c r="BZ424" s="437">
        <v>0</v>
      </c>
      <c r="CA424" s="427"/>
      <c r="CB424" s="427"/>
      <c r="CC424" s="427"/>
      <c r="CD424" s="427"/>
      <c r="CE424" s="428"/>
      <c r="CF424" s="437">
        <v>0</v>
      </c>
      <c r="CG424" s="427"/>
      <c r="CH424" s="427"/>
      <c r="CI424" s="427"/>
      <c r="CJ424" s="427"/>
      <c r="CK424" s="428"/>
      <c r="CL424" s="437">
        <v>0</v>
      </c>
      <c r="CM424" s="427"/>
      <c r="CN424" s="427"/>
      <c r="CO424" s="427"/>
      <c r="CP424" s="427"/>
      <c r="CQ424" s="428"/>
      <c r="CR424" s="437">
        <v>0</v>
      </c>
      <c r="CS424" s="427"/>
      <c r="CT424" s="427"/>
      <c r="CU424" s="427"/>
      <c r="CV424" s="427"/>
      <c r="CW424" s="428"/>
      <c r="CX424" s="437">
        <v>0</v>
      </c>
      <c r="CY424" s="427"/>
      <c r="CZ424" s="427"/>
      <c r="DA424" s="427"/>
      <c r="DB424" s="427"/>
      <c r="DC424" s="428"/>
    </row>
    <row r="425" spans="1:107" s="217" customFormat="1">
      <c r="A425" s="22"/>
      <c r="B425" s="22"/>
      <c r="C425" s="22"/>
      <c r="D425" s="22"/>
      <c r="E425" s="74" t="str">
        <f t="shared" si="112"/>
        <v>New Tariff 4</v>
      </c>
      <c r="F425" s="437">
        <v>0</v>
      </c>
      <c r="G425" s="427"/>
      <c r="H425" s="427"/>
      <c r="I425" s="427"/>
      <c r="J425" s="427"/>
      <c r="K425" s="428"/>
      <c r="L425" s="437">
        <v>0</v>
      </c>
      <c r="M425" s="427"/>
      <c r="N425" s="427"/>
      <c r="O425" s="427"/>
      <c r="P425" s="427"/>
      <c r="Q425" s="428"/>
      <c r="R425" s="437">
        <v>0</v>
      </c>
      <c r="S425" s="427"/>
      <c r="T425" s="427"/>
      <c r="U425" s="427"/>
      <c r="V425" s="427"/>
      <c r="W425" s="428"/>
      <c r="X425" s="437">
        <v>0</v>
      </c>
      <c r="Y425" s="427"/>
      <c r="Z425" s="427"/>
      <c r="AA425" s="427"/>
      <c r="AB425" s="427"/>
      <c r="AC425" s="428"/>
      <c r="AD425" s="437">
        <v>0</v>
      </c>
      <c r="AE425" s="427"/>
      <c r="AF425" s="427"/>
      <c r="AG425" s="427"/>
      <c r="AH425" s="427"/>
      <c r="AI425" s="428"/>
      <c r="AJ425" s="437">
        <v>0</v>
      </c>
      <c r="AK425" s="427"/>
      <c r="AL425" s="427"/>
      <c r="AM425" s="427"/>
      <c r="AN425" s="427"/>
      <c r="AO425" s="428"/>
      <c r="AP425" s="437">
        <v>0</v>
      </c>
      <c r="AQ425" s="427"/>
      <c r="AR425" s="427"/>
      <c r="AS425" s="427"/>
      <c r="AT425" s="427"/>
      <c r="AU425" s="428"/>
      <c r="AV425" s="437">
        <v>0</v>
      </c>
      <c r="AW425" s="427"/>
      <c r="AX425" s="427"/>
      <c r="AY425" s="427"/>
      <c r="AZ425" s="427"/>
      <c r="BA425" s="428"/>
      <c r="BB425" s="437">
        <v>0</v>
      </c>
      <c r="BC425" s="427"/>
      <c r="BD425" s="427"/>
      <c r="BE425" s="427"/>
      <c r="BF425" s="427"/>
      <c r="BG425" s="428"/>
      <c r="BH425" s="437">
        <v>0</v>
      </c>
      <c r="BI425" s="427"/>
      <c r="BJ425" s="427"/>
      <c r="BK425" s="427"/>
      <c r="BL425" s="427"/>
      <c r="BM425" s="428"/>
      <c r="BN425" s="437">
        <v>0</v>
      </c>
      <c r="BO425" s="427"/>
      <c r="BP425" s="427"/>
      <c r="BQ425" s="427"/>
      <c r="BR425" s="427"/>
      <c r="BS425" s="428"/>
      <c r="BT425" s="437">
        <v>0</v>
      </c>
      <c r="BU425" s="427"/>
      <c r="BV425" s="427"/>
      <c r="BW425" s="427"/>
      <c r="BX425" s="427"/>
      <c r="BY425" s="428"/>
      <c r="BZ425" s="437">
        <v>0</v>
      </c>
      <c r="CA425" s="427"/>
      <c r="CB425" s="427"/>
      <c r="CC425" s="427"/>
      <c r="CD425" s="427"/>
      <c r="CE425" s="428"/>
      <c r="CF425" s="437">
        <v>0</v>
      </c>
      <c r="CG425" s="427"/>
      <c r="CH425" s="427"/>
      <c r="CI425" s="427"/>
      <c r="CJ425" s="427"/>
      <c r="CK425" s="428"/>
      <c r="CL425" s="437">
        <v>0</v>
      </c>
      <c r="CM425" s="427"/>
      <c r="CN425" s="427"/>
      <c r="CO425" s="427"/>
      <c r="CP425" s="427"/>
      <c r="CQ425" s="428"/>
      <c r="CR425" s="437">
        <v>0</v>
      </c>
      <c r="CS425" s="427"/>
      <c r="CT425" s="427"/>
      <c r="CU425" s="427"/>
      <c r="CV425" s="427"/>
      <c r="CW425" s="428"/>
      <c r="CX425" s="437">
        <v>0</v>
      </c>
      <c r="CY425" s="427"/>
      <c r="CZ425" s="427"/>
      <c r="DA425" s="427"/>
      <c r="DB425" s="427"/>
      <c r="DC425" s="428"/>
    </row>
    <row r="426" spans="1:107" s="217" customFormat="1">
      <c r="A426" s="22"/>
      <c r="B426" s="22"/>
      <c r="C426" s="22"/>
      <c r="D426" s="22"/>
      <c r="E426" s="74" t="str">
        <f t="shared" si="112"/>
        <v>New Tariff 5</v>
      </c>
      <c r="F426" s="437">
        <v>0</v>
      </c>
      <c r="G426" s="427"/>
      <c r="H426" s="427"/>
      <c r="I426" s="427"/>
      <c r="J426" s="427"/>
      <c r="K426" s="428"/>
      <c r="L426" s="437">
        <v>0</v>
      </c>
      <c r="M426" s="427"/>
      <c r="N426" s="427"/>
      <c r="O426" s="427"/>
      <c r="P426" s="427"/>
      <c r="Q426" s="428"/>
      <c r="R426" s="437">
        <v>0</v>
      </c>
      <c r="S426" s="427"/>
      <c r="T426" s="427"/>
      <c r="U426" s="427"/>
      <c r="V426" s="427"/>
      <c r="W426" s="428"/>
      <c r="X426" s="437">
        <v>0</v>
      </c>
      <c r="Y426" s="427"/>
      <c r="Z426" s="427"/>
      <c r="AA426" s="427"/>
      <c r="AB426" s="427"/>
      <c r="AC426" s="428"/>
      <c r="AD426" s="437">
        <v>0</v>
      </c>
      <c r="AE426" s="427"/>
      <c r="AF426" s="427"/>
      <c r="AG426" s="427"/>
      <c r="AH426" s="427"/>
      <c r="AI426" s="428"/>
      <c r="AJ426" s="437">
        <v>0</v>
      </c>
      <c r="AK426" s="427"/>
      <c r="AL426" s="427"/>
      <c r="AM426" s="427"/>
      <c r="AN426" s="427"/>
      <c r="AO426" s="428"/>
      <c r="AP426" s="437">
        <v>0</v>
      </c>
      <c r="AQ426" s="427"/>
      <c r="AR426" s="427"/>
      <c r="AS426" s="427"/>
      <c r="AT426" s="427"/>
      <c r="AU426" s="428"/>
      <c r="AV426" s="437">
        <v>0</v>
      </c>
      <c r="AW426" s="427"/>
      <c r="AX426" s="427"/>
      <c r="AY426" s="427"/>
      <c r="AZ426" s="427"/>
      <c r="BA426" s="428"/>
      <c r="BB426" s="437">
        <v>0</v>
      </c>
      <c r="BC426" s="427"/>
      <c r="BD426" s="427"/>
      <c r="BE426" s="427"/>
      <c r="BF426" s="427"/>
      <c r="BG426" s="428"/>
      <c r="BH426" s="437">
        <v>0</v>
      </c>
      <c r="BI426" s="427"/>
      <c r="BJ426" s="427"/>
      <c r="BK426" s="427"/>
      <c r="BL426" s="427"/>
      <c r="BM426" s="428"/>
      <c r="BN426" s="437">
        <v>0</v>
      </c>
      <c r="BO426" s="427"/>
      <c r="BP426" s="427"/>
      <c r="BQ426" s="427"/>
      <c r="BR426" s="427"/>
      <c r="BS426" s="428"/>
      <c r="BT426" s="437">
        <v>0</v>
      </c>
      <c r="BU426" s="427"/>
      <c r="BV426" s="427"/>
      <c r="BW426" s="427"/>
      <c r="BX426" s="427"/>
      <c r="BY426" s="428"/>
      <c r="BZ426" s="437">
        <v>0</v>
      </c>
      <c r="CA426" s="427"/>
      <c r="CB426" s="427"/>
      <c r="CC426" s="427"/>
      <c r="CD426" s="427"/>
      <c r="CE426" s="428"/>
      <c r="CF426" s="437">
        <v>0</v>
      </c>
      <c r="CG426" s="427"/>
      <c r="CH426" s="427"/>
      <c r="CI426" s="427"/>
      <c r="CJ426" s="427"/>
      <c r="CK426" s="428"/>
      <c r="CL426" s="437">
        <v>0</v>
      </c>
      <c r="CM426" s="427"/>
      <c r="CN426" s="427"/>
      <c r="CO426" s="427"/>
      <c r="CP426" s="427"/>
      <c r="CQ426" s="428"/>
      <c r="CR426" s="437">
        <v>0</v>
      </c>
      <c r="CS426" s="427"/>
      <c r="CT426" s="427"/>
      <c r="CU426" s="427"/>
      <c r="CV426" s="427"/>
      <c r="CW426" s="428"/>
      <c r="CX426" s="437">
        <v>0</v>
      </c>
      <c r="CY426" s="427"/>
      <c r="CZ426" s="427"/>
      <c r="DA426" s="427"/>
      <c r="DB426" s="427"/>
      <c r="DC426" s="428"/>
    </row>
    <row r="427" spans="1:107" s="217" customFormat="1">
      <c r="A427" s="22"/>
      <c r="B427" s="22"/>
      <c r="C427" s="22"/>
      <c r="D427" s="22"/>
      <c r="E427" s="74" t="str">
        <f t="shared" si="112"/>
        <v>New Tariff 6</v>
      </c>
      <c r="F427" s="437">
        <v>0</v>
      </c>
      <c r="G427" s="427"/>
      <c r="H427" s="427"/>
      <c r="I427" s="427"/>
      <c r="J427" s="427"/>
      <c r="K427" s="428"/>
      <c r="L427" s="437">
        <v>0</v>
      </c>
      <c r="M427" s="427"/>
      <c r="N427" s="427"/>
      <c r="O427" s="427"/>
      <c r="P427" s="427"/>
      <c r="Q427" s="428"/>
      <c r="R427" s="437">
        <v>0</v>
      </c>
      <c r="S427" s="427"/>
      <c r="T427" s="427"/>
      <c r="U427" s="427"/>
      <c r="V427" s="427"/>
      <c r="W427" s="428"/>
      <c r="X427" s="437">
        <v>0</v>
      </c>
      <c r="Y427" s="427"/>
      <c r="Z427" s="427"/>
      <c r="AA427" s="427"/>
      <c r="AB427" s="427"/>
      <c r="AC427" s="428"/>
      <c r="AD427" s="437">
        <v>0</v>
      </c>
      <c r="AE427" s="427"/>
      <c r="AF427" s="427"/>
      <c r="AG427" s="427"/>
      <c r="AH427" s="427"/>
      <c r="AI427" s="428"/>
      <c r="AJ427" s="437">
        <v>0</v>
      </c>
      <c r="AK427" s="427"/>
      <c r="AL427" s="427"/>
      <c r="AM427" s="427"/>
      <c r="AN427" s="427"/>
      <c r="AO427" s="428"/>
      <c r="AP427" s="437">
        <v>0</v>
      </c>
      <c r="AQ427" s="427"/>
      <c r="AR427" s="427"/>
      <c r="AS427" s="427"/>
      <c r="AT427" s="427"/>
      <c r="AU427" s="428"/>
      <c r="AV427" s="437">
        <v>0</v>
      </c>
      <c r="AW427" s="427"/>
      <c r="AX427" s="427"/>
      <c r="AY427" s="427"/>
      <c r="AZ427" s="427"/>
      <c r="BA427" s="428"/>
      <c r="BB427" s="437">
        <v>0</v>
      </c>
      <c r="BC427" s="427"/>
      <c r="BD427" s="427"/>
      <c r="BE427" s="427"/>
      <c r="BF427" s="427"/>
      <c r="BG427" s="428"/>
      <c r="BH427" s="437">
        <v>0</v>
      </c>
      <c r="BI427" s="427"/>
      <c r="BJ427" s="427"/>
      <c r="BK427" s="427"/>
      <c r="BL427" s="427"/>
      <c r="BM427" s="428"/>
      <c r="BN427" s="437">
        <v>0</v>
      </c>
      <c r="BO427" s="427"/>
      <c r="BP427" s="427"/>
      <c r="BQ427" s="427"/>
      <c r="BR427" s="427"/>
      <c r="BS427" s="428"/>
      <c r="BT427" s="437">
        <v>0</v>
      </c>
      <c r="BU427" s="427"/>
      <c r="BV427" s="427"/>
      <c r="BW427" s="427"/>
      <c r="BX427" s="427"/>
      <c r="BY427" s="428"/>
      <c r="BZ427" s="437">
        <v>0</v>
      </c>
      <c r="CA427" s="427"/>
      <c r="CB427" s="427"/>
      <c r="CC427" s="427"/>
      <c r="CD427" s="427"/>
      <c r="CE427" s="428"/>
      <c r="CF427" s="437">
        <v>0</v>
      </c>
      <c r="CG427" s="427"/>
      <c r="CH427" s="427"/>
      <c r="CI427" s="427"/>
      <c r="CJ427" s="427"/>
      <c r="CK427" s="428"/>
      <c r="CL427" s="437">
        <v>0</v>
      </c>
      <c r="CM427" s="427"/>
      <c r="CN427" s="427"/>
      <c r="CO427" s="427"/>
      <c r="CP427" s="427"/>
      <c r="CQ427" s="428"/>
      <c r="CR427" s="437">
        <v>0</v>
      </c>
      <c r="CS427" s="427"/>
      <c r="CT427" s="427"/>
      <c r="CU427" s="427"/>
      <c r="CV427" s="427"/>
      <c r="CW427" s="428"/>
      <c r="CX427" s="437">
        <v>0</v>
      </c>
      <c r="CY427" s="427"/>
      <c r="CZ427" s="427"/>
      <c r="DA427" s="427"/>
      <c r="DB427" s="427"/>
      <c r="DC427" s="428"/>
    </row>
    <row r="428" spans="1:107" s="217" customFormat="1">
      <c r="A428" s="22"/>
      <c r="B428" s="22"/>
      <c r="C428" s="22"/>
      <c r="D428" s="22"/>
      <c r="E428" s="74" t="str">
        <f t="shared" si="112"/>
        <v>New Tariff 7</v>
      </c>
      <c r="F428" s="437">
        <v>0</v>
      </c>
      <c r="G428" s="427"/>
      <c r="H428" s="427"/>
      <c r="I428" s="427"/>
      <c r="J428" s="427"/>
      <c r="K428" s="428"/>
      <c r="L428" s="437">
        <v>0</v>
      </c>
      <c r="M428" s="427"/>
      <c r="N428" s="427"/>
      <c r="O428" s="427"/>
      <c r="P428" s="427"/>
      <c r="Q428" s="428"/>
      <c r="R428" s="437">
        <v>0</v>
      </c>
      <c r="S428" s="427"/>
      <c r="T428" s="427"/>
      <c r="U428" s="427"/>
      <c r="V428" s="427"/>
      <c r="W428" s="428"/>
      <c r="X428" s="437">
        <v>0</v>
      </c>
      <c r="Y428" s="427"/>
      <c r="Z428" s="427"/>
      <c r="AA428" s="427"/>
      <c r="AB428" s="427"/>
      <c r="AC428" s="428"/>
      <c r="AD428" s="437">
        <v>0</v>
      </c>
      <c r="AE428" s="427"/>
      <c r="AF428" s="427"/>
      <c r="AG428" s="427"/>
      <c r="AH428" s="427"/>
      <c r="AI428" s="428"/>
      <c r="AJ428" s="437">
        <v>0</v>
      </c>
      <c r="AK428" s="427"/>
      <c r="AL428" s="427"/>
      <c r="AM428" s="427"/>
      <c r="AN428" s="427"/>
      <c r="AO428" s="428"/>
      <c r="AP428" s="437">
        <v>0</v>
      </c>
      <c r="AQ428" s="427"/>
      <c r="AR428" s="427"/>
      <c r="AS428" s="427"/>
      <c r="AT428" s="427"/>
      <c r="AU428" s="428"/>
      <c r="AV428" s="437">
        <v>0</v>
      </c>
      <c r="AW428" s="427"/>
      <c r="AX428" s="427"/>
      <c r="AY428" s="427"/>
      <c r="AZ428" s="427"/>
      <c r="BA428" s="428"/>
      <c r="BB428" s="437">
        <v>0</v>
      </c>
      <c r="BC428" s="427"/>
      <c r="BD428" s="427"/>
      <c r="BE428" s="427"/>
      <c r="BF428" s="427"/>
      <c r="BG428" s="428"/>
      <c r="BH428" s="437">
        <v>0</v>
      </c>
      <c r="BI428" s="427"/>
      <c r="BJ428" s="427"/>
      <c r="BK428" s="427"/>
      <c r="BL428" s="427"/>
      <c r="BM428" s="428"/>
      <c r="BN428" s="437">
        <v>0</v>
      </c>
      <c r="BO428" s="427"/>
      <c r="BP428" s="427"/>
      <c r="BQ428" s="427"/>
      <c r="BR428" s="427"/>
      <c r="BS428" s="428"/>
      <c r="BT428" s="437">
        <v>0</v>
      </c>
      <c r="BU428" s="427"/>
      <c r="BV428" s="427"/>
      <c r="BW428" s="427"/>
      <c r="BX428" s="427"/>
      <c r="BY428" s="428"/>
      <c r="BZ428" s="437">
        <v>0</v>
      </c>
      <c r="CA428" s="427"/>
      <c r="CB428" s="427"/>
      <c r="CC428" s="427"/>
      <c r="CD428" s="427"/>
      <c r="CE428" s="428"/>
      <c r="CF428" s="437">
        <v>0</v>
      </c>
      <c r="CG428" s="427"/>
      <c r="CH428" s="427"/>
      <c r="CI428" s="427"/>
      <c r="CJ428" s="427"/>
      <c r="CK428" s="428"/>
      <c r="CL428" s="437">
        <v>0</v>
      </c>
      <c r="CM428" s="427"/>
      <c r="CN428" s="427"/>
      <c r="CO428" s="427"/>
      <c r="CP428" s="427"/>
      <c r="CQ428" s="428"/>
      <c r="CR428" s="437">
        <v>0</v>
      </c>
      <c r="CS428" s="427"/>
      <c r="CT428" s="427"/>
      <c r="CU428" s="427"/>
      <c r="CV428" s="427"/>
      <c r="CW428" s="428"/>
      <c r="CX428" s="437">
        <v>0</v>
      </c>
      <c r="CY428" s="427"/>
      <c r="CZ428" s="427"/>
      <c r="DA428" s="427"/>
      <c r="DB428" s="427"/>
      <c r="DC428" s="428"/>
    </row>
    <row r="429" spans="1:107" s="217" customFormat="1">
      <c r="A429" s="22"/>
      <c r="B429" s="22"/>
      <c r="C429" s="22"/>
      <c r="D429" s="22"/>
      <c r="E429" s="74" t="str">
        <f t="shared" si="112"/>
        <v>New Tariff 8</v>
      </c>
      <c r="F429" s="437">
        <v>0</v>
      </c>
      <c r="G429" s="427"/>
      <c r="H429" s="427"/>
      <c r="I429" s="427"/>
      <c r="J429" s="427"/>
      <c r="K429" s="428"/>
      <c r="L429" s="437">
        <v>0</v>
      </c>
      <c r="M429" s="427"/>
      <c r="N429" s="427"/>
      <c r="O429" s="427"/>
      <c r="P429" s="427"/>
      <c r="Q429" s="428"/>
      <c r="R429" s="437">
        <v>0</v>
      </c>
      <c r="S429" s="427"/>
      <c r="T429" s="427"/>
      <c r="U429" s="427"/>
      <c r="V429" s="427"/>
      <c r="W429" s="428"/>
      <c r="X429" s="437">
        <v>0</v>
      </c>
      <c r="Y429" s="427"/>
      <c r="Z429" s="427"/>
      <c r="AA429" s="427"/>
      <c r="AB429" s="427"/>
      <c r="AC429" s="428"/>
      <c r="AD429" s="437">
        <v>0</v>
      </c>
      <c r="AE429" s="427"/>
      <c r="AF429" s="427"/>
      <c r="AG429" s="427"/>
      <c r="AH429" s="427"/>
      <c r="AI429" s="428"/>
      <c r="AJ429" s="437">
        <v>0</v>
      </c>
      <c r="AK429" s="427"/>
      <c r="AL429" s="427"/>
      <c r="AM429" s="427"/>
      <c r="AN429" s="427"/>
      <c r="AO429" s="428"/>
      <c r="AP429" s="437">
        <v>0</v>
      </c>
      <c r="AQ429" s="427"/>
      <c r="AR429" s="427"/>
      <c r="AS429" s="427"/>
      <c r="AT429" s="427"/>
      <c r="AU429" s="428"/>
      <c r="AV429" s="437">
        <v>0</v>
      </c>
      <c r="AW429" s="427"/>
      <c r="AX429" s="427"/>
      <c r="AY429" s="427"/>
      <c r="AZ429" s="427"/>
      <c r="BA429" s="428"/>
      <c r="BB429" s="437">
        <v>0</v>
      </c>
      <c r="BC429" s="427"/>
      <c r="BD429" s="427"/>
      <c r="BE429" s="427"/>
      <c r="BF429" s="427"/>
      <c r="BG429" s="428"/>
      <c r="BH429" s="437">
        <v>0</v>
      </c>
      <c r="BI429" s="427"/>
      <c r="BJ429" s="427"/>
      <c r="BK429" s="427"/>
      <c r="BL429" s="427"/>
      <c r="BM429" s="428"/>
      <c r="BN429" s="437">
        <v>0</v>
      </c>
      <c r="BO429" s="427"/>
      <c r="BP429" s="427"/>
      <c r="BQ429" s="427"/>
      <c r="BR429" s="427"/>
      <c r="BS429" s="428"/>
      <c r="BT429" s="437">
        <v>0</v>
      </c>
      <c r="BU429" s="427"/>
      <c r="BV429" s="427"/>
      <c r="BW429" s="427"/>
      <c r="BX429" s="427"/>
      <c r="BY429" s="428"/>
      <c r="BZ429" s="437">
        <v>0</v>
      </c>
      <c r="CA429" s="427"/>
      <c r="CB429" s="427"/>
      <c r="CC429" s="427"/>
      <c r="CD429" s="427"/>
      <c r="CE429" s="428"/>
      <c r="CF429" s="437">
        <v>0</v>
      </c>
      <c r="CG429" s="427"/>
      <c r="CH429" s="427"/>
      <c r="CI429" s="427"/>
      <c r="CJ429" s="427"/>
      <c r="CK429" s="428"/>
      <c r="CL429" s="437">
        <v>0</v>
      </c>
      <c r="CM429" s="427"/>
      <c r="CN429" s="427"/>
      <c r="CO429" s="427"/>
      <c r="CP429" s="427"/>
      <c r="CQ429" s="428"/>
      <c r="CR429" s="437">
        <v>0</v>
      </c>
      <c r="CS429" s="427"/>
      <c r="CT429" s="427"/>
      <c r="CU429" s="427"/>
      <c r="CV429" s="427"/>
      <c r="CW429" s="428"/>
      <c r="CX429" s="437">
        <v>0</v>
      </c>
      <c r="CY429" s="427"/>
      <c r="CZ429" s="427"/>
      <c r="DA429" s="427"/>
      <c r="DB429" s="427"/>
      <c r="DC429" s="428"/>
    </row>
    <row r="430" spans="1:107" s="217" customFormat="1">
      <c r="A430" s="22"/>
      <c r="B430" s="22"/>
      <c r="C430" s="22"/>
      <c r="D430" s="22"/>
      <c r="E430" s="74" t="str">
        <f t="shared" si="112"/>
        <v>New Tariff 9</v>
      </c>
      <c r="F430" s="437">
        <v>0</v>
      </c>
      <c r="G430" s="427"/>
      <c r="H430" s="427"/>
      <c r="I430" s="427"/>
      <c r="J430" s="427"/>
      <c r="K430" s="428"/>
      <c r="L430" s="437">
        <v>0</v>
      </c>
      <c r="M430" s="427"/>
      <c r="N430" s="427"/>
      <c r="O430" s="427"/>
      <c r="P430" s="427"/>
      <c r="Q430" s="428"/>
      <c r="R430" s="437">
        <v>0</v>
      </c>
      <c r="S430" s="427"/>
      <c r="T430" s="427"/>
      <c r="U430" s="427"/>
      <c r="V430" s="427"/>
      <c r="W430" s="428"/>
      <c r="X430" s="437">
        <v>0</v>
      </c>
      <c r="Y430" s="427"/>
      <c r="Z430" s="427"/>
      <c r="AA430" s="427"/>
      <c r="AB430" s="427"/>
      <c r="AC430" s="428"/>
      <c r="AD430" s="437">
        <v>0</v>
      </c>
      <c r="AE430" s="427"/>
      <c r="AF430" s="427"/>
      <c r="AG430" s="427"/>
      <c r="AH430" s="427"/>
      <c r="AI430" s="428"/>
      <c r="AJ430" s="437">
        <v>0</v>
      </c>
      <c r="AK430" s="427"/>
      <c r="AL430" s="427"/>
      <c r="AM430" s="427"/>
      <c r="AN430" s="427"/>
      <c r="AO430" s="428"/>
      <c r="AP430" s="437">
        <v>0</v>
      </c>
      <c r="AQ430" s="427"/>
      <c r="AR430" s="427"/>
      <c r="AS430" s="427"/>
      <c r="AT430" s="427"/>
      <c r="AU430" s="428"/>
      <c r="AV430" s="437">
        <v>0</v>
      </c>
      <c r="AW430" s="427"/>
      <c r="AX430" s="427"/>
      <c r="AY430" s="427"/>
      <c r="AZ430" s="427"/>
      <c r="BA430" s="428"/>
      <c r="BB430" s="437">
        <v>0</v>
      </c>
      <c r="BC430" s="427"/>
      <c r="BD430" s="427"/>
      <c r="BE430" s="427"/>
      <c r="BF430" s="427"/>
      <c r="BG430" s="428"/>
      <c r="BH430" s="437">
        <v>0</v>
      </c>
      <c r="BI430" s="427"/>
      <c r="BJ430" s="427"/>
      <c r="BK430" s="427"/>
      <c r="BL430" s="427"/>
      <c r="BM430" s="428"/>
      <c r="BN430" s="437">
        <v>0</v>
      </c>
      <c r="BO430" s="427"/>
      <c r="BP430" s="427"/>
      <c r="BQ430" s="427"/>
      <c r="BR430" s="427"/>
      <c r="BS430" s="428"/>
      <c r="BT430" s="437">
        <v>0</v>
      </c>
      <c r="BU430" s="427"/>
      <c r="BV430" s="427"/>
      <c r="BW430" s="427"/>
      <c r="BX430" s="427"/>
      <c r="BY430" s="428"/>
      <c r="BZ430" s="437">
        <v>0</v>
      </c>
      <c r="CA430" s="427"/>
      <c r="CB430" s="427"/>
      <c r="CC430" s="427"/>
      <c r="CD430" s="427"/>
      <c r="CE430" s="428"/>
      <c r="CF430" s="437">
        <v>0</v>
      </c>
      <c r="CG430" s="427"/>
      <c r="CH430" s="427"/>
      <c r="CI430" s="427"/>
      <c r="CJ430" s="427"/>
      <c r="CK430" s="428"/>
      <c r="CL430" s="437">
        <v>0</v>
      </c>
      <c r="CM430" s="427"/>
      <c r="CN430" s="427"/>
      <c r="CO430" s="427"/>
      <c r="CP430" s="427"/>
      <c r="CQ430" s="428"/>
      <c r="CR430" s="437">
        <v>0</v>
      </c>
      <c r="CS430" s="427"/>
      <c r="CT430" s="427"/>
      <c r="CU430" s="427"/>
      <c r="CV430" s="427"/>
      <c r="CW430" s="428"/>
      <c r="CX430" s="437">
        <v>0</v>
      </c>
      <c r="CY430" s="427"/>
      <c r="CZ430" s="427"/>
      <c r="DA430" s="427"/>
      <c r="DB430" s="427"/>
      <c r="DC430" s="428"/>
    </row>
    <row r="431" spans="1:107" s="217" customFormat="1">
      <c r="A431" s="22"/>
      <c r="B431" s="22"/>
      <c r="C431" s="22"/>
      <c r="D431" s="22"/>
      <c r="E431" s="74" t="str">
        <f t="shared" si="112"/>
        <v>New Tariff 10</v>
      </c>
      <c r="F431" s="437">
        <v>0</v>
      </c>
      <c r="G431" s="427"/>
      <c r="H431" s="427"/>
      <c r="I431" s="427"/>
      <c r="J431" s="427"/>
      <c r="K431" s="428"/>
      <c r="L431" s="437">
        <v>0</v>
      </c>
      <c r="M431" s="427"/>
      <c r="N431" s="427"/>
      <c r="O431" s="427"/>
      <c r="P431" s="427"/>
      <c r="Q431" s="428"/>
      <c r="R431" s="437">
        <v>0</v>
      </c>
      <c r="S431" s="427"/>
      <c r="T431" s="427"/>
      <c r="U431" s="427"/>
      <c r="V431" s="427"/>
      <c r="W431" s="428"/>
      <c r="X431" s="437">
        <v>0</v>
      </c>
      <c r="Y431" s="427"/>
      <c r="Z431" s="427"/>
      <c r="AA431" s="427"/>
      <c r="AB431" s="427"/>
      <c r="AC431" s="428"/>
      <c r="AD431" s="437">
        <v>0</v>
      </c>
      <c r="AE431" s="427"/>
      <c r="AF431" s="427"/>
      <c r="AG431" s="427"/>
      <c r="AH431" s="427"/>
      <c r="AI431" s="428"/>
      <c r="AJ431" s="437">
        <v>0</v>
      </c>
      <c r="AK431" s="427"/>
      <c r="AL431" s="427"/>
      <c r="AM431" s="427"/>
      <c r="AN431" s="427"/>
      <c r="AO431" s="428"/>
      <c r="AP431" s="437">
        <v>0</v>
      </c>
      <c r="AQ431" s="427"/>
      <c r="AR431" s="427"/>
      <c r="AS431" s="427"/>
      <c r="AT431" s="427"/>
      <c r="AU431" s="428"/>
      <c r="AV431" s="437">
        <v>0</v>
      </c>
      <c r="AW431" s="427"/>
      <c r="AX431" s="427"/>
      <c r="AY431" s="427"/>
      <c r="AZ431" s="427"/>
      <c r="BA431" s="428"/>
      <c r="BB431" s="437">
        <v>0</v>
      </c>
      <c r="BC431" s="427"/>
      <c r="BD431" s="427"/>
      <c r="BE431" s="427"/>
      <c r="BF431" s="427"/>
      <c r="BG431" s="428"/>
      <c r="BH431" s="437">
        <v>0</v>
      </c>
      <c r="BI431" s="427"/>
      <c r="BJ431" s="427"/>
      <c r="BK431" s="427"/>
      <c r="BL431" s="427"/>
      <c r="BM431" s="428"/>
      <c r="BN431" s="437">
        <v>0</v>
      </c>
      <c r="BO431" s="427"/>
      <c r="BP431" s="427"/>
      <c r="BQ431" s="427"/>
      <c r="BR431" s="427"/>
      <c r="BS431" s="428"/>
      <c r="BT431" s="437">
        <v>0</v>
      </c>
      <c r="BU431" s="427"/>
      <c r="BV431" s="427"/>
      <c r="BW431" s="427"/>
      <c r="BX431" s="427"/>
      <c r="BY431" s="428"/>
      <c r="BZ431" s="437">
        <v>0</v>
      </c>
      <c r="CA431" s="427"/>
      <c r="CB431" s="427"/>
      <c r="CC431" s="427"/>
      <c r="CD431" s="427"/>
      <c r="CE431" s="428"/>
      <c r="CF431" s="437">
        <v>0</v>
      </c>
      <c r="CG431" s="427"/>
      <c r="CH431" s="427"/>
      <c r="CI431" s="427"/>
      <c r="CJ431" s="427"/>
      <c r="CK431" s="428"/>
      <c r="CL431" s="437">
        <v>0</v>
      </c>
      <c r="CM431" s="427"/>
      <c r="CN431" s="427"/>
      <c r="CO431" s="427"/>
      <c r="CP431" s="427"/>
      <c r="CQ431" s="428"/>
      <c r="CR431" s="437">
        <v>0</v>
      </c>
      <c r="CS431" s="427"/>
      <c r="CT431" s="427"/>
      <c r="CU431" s="427"/>
      <c r="CV431" s="427"/>
      <c r="CW431" s="428"/>
      <c r="CX431" s="437">
        <v>0</v>
      </c>
      <c r="CY431" s="427"/>
      <c r="CZ431" s="427"/>
      <c r="DA431" s="427"/>
      <c r="DB431" s="427"/>
      <c r="DC431" s="428"/>
    </row>
    <row r="432" spans="1:107" s="217" customFormat="1">
      <c r="A432" s="22"/>
      <c r="B432" s="22"/>
      <c r="C432" s="22"/>
      <c r="D432" s="22"/>
      <c r="E432" s="74" t="str">
        <f t="shared" si="112"/>
        <v>New Tariff 11</v>
      </c>
      <c r="F432" s="437">
        <v>0</v>
      </c>
      <c r="G432" s="427"/>
      <c r="H432" s="427"/>
      <c r="I432" s="427"/>
      <c r="J432" s="427"/>
      <c r="K432" s="428"/>
      <c r="L432" s="437">
        <v>0</v>
      </c>
      <c r="M432" s="427"/>
      <c r="N432" s="427"/>
      <c r="O432" s="427"/>
      <c r="P432" s="427"/>
      <c r="Q432" s="428"/>
      <c r="R432" s="437">
        <v>0</v>
      </c>
      <c r="S432" s="427"/>
      <c r="T432" s="427"/>
      <c r="U432" s="427"/>
      <c r="V432" s="427"/>
      <c r="W432" s="428"/>
      <c r="X432" s="437">
        <v>0</v>
      </c>
      <c r="Y432" s="427"/>
      <c r="Z432" s="427"/>
      <c r="AA432" s="427"/>
      <c r="AB432" s="427"/>
      <c r="AC432" s="428"/>
      <c r="AD432" s="437">
        <v>0</v>
      </c>
      <c r="AE432" s="427"/>
      <c r="AF432" s="427"/>
      <c r="AG432" s="427"/>
      <c r="AH432" s="427"/>
      <c r="AI432" s="428"/>
      <c r="AJ432" s="437">
        <v>0</v>
      </c>
      <c r="AK432" s="427"/>
      <c r="AL432" s="427"/>
      <c r="AM432" s="427"/>
      <c r="AN432" s="427"/>
      <c r="AO432" s="428"/>
      <c r="AP432" s="437">
        <v>0</v>
      </c>
      <c r="AQ432" s="427"/>
      <c r="AR432" s="427"/>
      <c r="AS432" s="427"/>
      <c r="AT432" s="427"/>
      <c r="AU432" s="428"/>
      <c r="AV432" s="437">
        <v>0</v>
      </c>
      <c r="AW432" s="427"/>
      <c r="AX432" s="427"/>
      <c r="AY432" s="427"/>
      <c r="AZ432" s="427"/>
      <c r="BA432" s="428"/>
      <c r="BB432" s="437">
        <v>0</v>
      </c>
      <c r="BC432" s="427"/>
      <c r="BD432" s="427"/>
      <c r="BE432" s="427"/>
      <c r="BF432" s="427"/>
      <c r="BG432" s="428"/>
      <c r="BH432" s="437">
        <v>0</v>
      </c>
      <c r="BI432" s="427"/>
      <c r="BJ432" s="427"/>
      <c r="BK432" s="427"/>
      <c r="BL432" s="427"/>
      <c r="BM432" s="428"/>
      <c r="BN432" s="437">
        <v>0</v>
      </c>
      <c r="BO432" s="427"/>
      <c r="BP432" s="427"/>
      <c r="BQ432" s="427"/>
      <c r="BR432" s="427"/>
      <c r="BS432" s="428"/>
      <c r="BT432" s="437">
        <v>0</v>
      </c>
      <c r="BU432" s="427"/>
      <c r="BV432" s="427"/>
      <c r="BW432" s="427"/>
      <c r="BX432" s="427"/>
      <c r="BY432" s="428"/>
      <c r="BZ432" s="437">
        <v>0</v>
      </c>
      <c r="CA432" s="427"/>
      <c r="CB432" s="427"/>
      <c r="CC432" s="427"/>
      <c r="CD432" s="427"/>
      <c r="CE432" s="428"/>
      <c r="CF432" s="437">
        <v>0</v>
      </c>
      <c r="CG432" s="427"/>
      <c r="CH432" s="427"/>
      <c r="CI432" s="427"/>
      <c r="CJ432" s="427"/>
      <c r="CK432" s="428"/>
      <c r="CL432" s="437">
        <v>0</v>
      </c>
      <c r="CM432" s="427"/>
      <c r="CN432" s="427"/>
      <c r="CO432" s="427"/>
      <c r="CP432" s="427"/>
      <c r="CQ432" s="428"/>
      <c r="CR432" s="437">
        <v>0</v>
      </c>
      <c r="CS432" s="427"/>
      <c r="CT432" s="427"/>
      <c r="CU432" s="427"/>
      <c r="CV432" s="427"/>
      <c r="CW432" s="428"/>
      <c r="CX432" s="437">
        <v>0</v>
      </c>
      <c r="CY432" s="427"/>
      <c r="CZ432" s="427"/>
      <c r="DA432" s="427"/>
      <c r="DB432" s="427"/>
      <c r="DC432" s="428"/>
    </row>
    <row r="433" spans="1:107" s="217" customFormat="1">
      <c r="A433" s="22"/>
      <c r="B433" s="22"/>
      <c r="C433" s="22"/>
      <c r="D433" s="22"/>
      <c r="E433" s="74" t="str">
        <f t="shared" si="112"/>
        <v>Non-Residential Two Rate 5d</v>
      </c>
      <c r="F433" s="437">
        <v>30591.469716242824</v>
      </c>
      <c r="G433" s="427"/>
      <c r="H433" s="427"/>
      <c r="I433" s="427"/>
      <c r="J433" s="427"/>
      <c r="K433" s="428"/>
      <c r="L433" s="437">
        <v>0</v>
      </c>
      <c r="M433" s="427"/>
      <c r="N433" s="427"/>
      <c r="O433" s="427"/>
      <c r="P433" s="427"/>
      <c r="Q433" s="428"/>
      <c r="R433" s="437">
        <v>0</v>
      </c>
      <c r="S433" s="427"/>
      <c r="T433" s="427"/>
      <c r="U433" s="427"/>
      <c r="V433" s="427"/>
      <c r="W433" s="428"/>
      <c r="X433" s="437">
        <v>85616672.031939164</v>
      </c>
      <c r="Y433" s="427"/>
      <c r="Z433" s="427"/>
      <c r="AA433" s="427"/>
      <c r="AB433" s="427"/>
      <c r="AC433" s="428"/>
      <c r="AD433" s="437">
        <v>201418176.68538159</v>
      </c>
      <c r="AE433" s="427"/>
      <c r="AF433" s="427"/>
      <c r="AG433" s="427"/>
      <c r="AH433" s="427"/>
      <c r="AI433" s="428"/>
      <c r="AJ433" s="437">
        <v>209192606.84599903</v>
      </c>
      <c r="AK433" s="427"/>
      <c r="AL433" s="427"/>
      <c r="AM433" s="427"/>
      <c r="AN433" s="427"/>
      <c r="AO433" s="428"/>
      <c r="AP433" s="437">
        <v>126892606.01764065</v>
      </c>
      <c r="AQ433" s="427"/>
      <c r="AR433" s="427"/>
      <c r="AS433" s="427"/>
      <c r="AT433" s="427"/>
      <c r="AU433" s="428"/>
      <c r="AV433" s="437">
        <v>530996692.25789392</v>
      </c>
      <c r="AW433" s="427"/>
      <c r="AX433" s="427"/>
      <c r="AY433" s="427"/>
      <c r="AZ433" s="427"/>
      <c r="BA433" s="428"/>
      <c r="BB433" s="437">
        <v>0</v>
      </c>
      <c r="BC433" s="427"/>
      <c r="BD433" s="427"/>
      <c r="BE433" s="427"/>
      <c r="BF433" s="427"/>
      <c r="BG433" s="428"/>
      <c r="BH433" s="437">
        <v>0</v>
      </c>
      <c r="BI433" s="427"/>
      <c r="BJ433" s="427"/>
      <c r="BK433" s="427"/>
      <c r="BL433" s="427"/>
      <c r="BM433" s="428"/>
      <c r="BN433" s="437">
        <v>0</v>
      </c>
      <c r="BO433" s="427"/>
      <c r="BP433" s="427"/>
      <c r="BQ433" s="427"/>
      <c r="BR433" s="427"/>
      <c r="BS433" s="428"/>
      <c r="BT433" s="437">
        <v>0</v>
      </c>
      <c r="BU433" s="427"/>
      <c r="BV433" s="427"/>
      <c r="BW433" s="427"/>
      <c r="BX433" s="427"/>
      <c r="BY433" s="428"/>
      <c r="BZ433" s="437">
        <v>0</v>
      </c>
      <c r="CA433" s="427"/>
      <c r="CB433" s="427"/>
      <c r="CC433" s="427"/>
      <c r="CD433" s="427"/>
      <c r="CE433" s="428"/>
      <c r="CF433" s="437">
        <v>0</v>
      </c>
      <c r="CG433" s="427"/>
      <c r="CH433" s="427"/>
      <c r="CI433" s="427"/>
      <c r="CJ433" s="427"/>
      <c r="CK433" s="428"/>
      <c r="CL433" s="437">
        <v>0</v>
      </c>
      <c r="CM433" s="427"/>
      <c r="CN433" s="427"/>
      <c r="CO433" s="427"/>
      <c r="CP433" s="427"/>
      <c r="CQ433" s="428"/>
      <c r="CR433" s="437">
        <v>0</v>
      </c>
      <c r="CS433" s="427"/>
      <c r="CT433" s="427"/>
      <c r="CU433" s="427"/>
      <c r="CV433" s="427"/>
      <c r="CW433" s="428"/>
      <c r="CX433" s="437">
        <v>0</v>
      </c>
      <c r="CY433" s="427"/>
      <c r="CZ433" s="427"/>
      <c r="DA433" s="427"/>
      <c r="DB433" s="427"/>
      <c r="DC433" s="428"/>
    </row>
    <row r="434" spans="1:107" s="217" customFormat="1">
      <c r="A434" s="22"/>
      <c r="B434" s="22"/>
      <c r="C434" s="22"/>
      <c r="D434" s="22"/>
      <c r="E434" s="74" t="str">
        <f t="shared" si="112"/>
        <v>New Tariff 1</v>
      </c>
      <c r="F434" s="437">
        <v>0</v>
      </c>
      <c r="G434" s="427"/>
      <c r="H434" s="427"/>
      <c r="I434" s="427"/>
      <c r="J434" s="427"/>
      <c r="K434" s="428"/>
      <c r="L434" s="437">
        <v>0</v>
      </c>
      <c r="M434" s="427"/>
      <c r="N434" s="427"/>
      <c r="O434" s="427"/>
      <c r="P434" s="427"/>
      <c r="Q434" s="428"/>
      <c r="R434" s="437">
        <v>0</v>
      </c>
      <c r="S434" s="427"/>
      <c r="T434" s="427"/>
      <c r="U434" s="427"/>
      <c r="V434" s="427"/>
      <c r="W434" s="428"/>
      <c r="X434" s="437">
        <v>0</v>
      </c>
      <c r="Y434" s="427"/>
      <c r="Z434" s="427"/>
      <c r="AA434" s="427"/>
      <c r="AB434" s="427"/>
      <c r="AC434" s="428"/>
      <c r="AD434" s="437">
        <v>0</v>
      </c>
      <c r="AE434" s="427"/>
      <c r="AF434" s="427"/>
      <c r="AG434" s="427"/>
      <c r="AH434" s="427"/>
      <c r="AI434" s="428"/>
      <c r="AJ434" s="437">
        <v>0</v>
      </c>
      <c r="AK434" s="427"/>
      <c r="AL434" s="427"/>
      <c r="AM434" s="427"/>
      <c r="AN434" s="427"/>
      <c r="AO434" s="428"/>
      <c r="AP434" s="437">
        <v>0</v>
      </c>
      <c r="AQ434" s="427"/>
      <c r="AR434" s="427"/>
      <c r="AS434" s="427"/>
      <c r="AT434" s="427"/>
      <c r="AU434" s="428"/>
      <c r="AV434" s="437">
        <v>0</v>
      </c>
      <c r="AW434" s="427"/>
      <c r="AX434" s="427"/>
      <c r="AY434" s="427"/>
      <c r="AZ434" s="427"/>
      <c r="BA434" s="428"/>
      <c r="BB434" s="437">
        <v>0</v>
      </c>
      <c r="BC434" s="427"/>
      <c r="BD434" s="427"/>
      <c r="BE434" s="427"/>
      <c r="BF434" s="427"/>
      <c r="BG434" s="428"/>
      <c r="BH434" s="437">
        <v>0</v>
      </c>
      <c r="BI434" s="427"/>
      <c r="BJ434" s="427"/>
      <c r="BK434" s="427"/>
      <c r="BL434" s="427"/>
      <c r="BM434" s="428"/>
      <c r="BN434" s="437">
        <v>0</v>
      </c>
      <c r="BO434" s="427"/>
      <c r="BP434" s="427"/>
      <c r="BQ434" s="427"/>
      <c r="BR434" s="427"/>
      <c r="BS434" s="428"/>
      <c r="BT434" s="437">
        <v>0</v>
      </c>
      <c r="BU434" s="427"/>
      <c r="BV434" s="427"/>
      <c r="BW434" s="427"/>
      <c r="BX434" s="427"/>
      <c r="BY434" s="428"/>
      <c r="BZ434" s="437">
        <v>0</v>
      </c>
      <c r="CA434" s="427"/>
      <c r="CB434" s="427"/>
      <c r="CC434" s="427"/>
      <c r="CD434" s="427"/>
      <c r="CE434" s="428"/>
      <c r="CF434" s="437">
        <v>0</v>
      </c>
      <c r="CG434" s="427"/>
      <c r="CH434" s="427"/>
      <c r="CI434" s="427"/>
      <c r="CJ434" s="427"/>
      <c r="CK434" s="428"/>
      <c r="CL434" s="437">
        <v>0</v>
      </c>
      <c r="CM434" s="427"/>
      <c r="CN434" s="427"/>
      <c r="CO434" s="427"/>
      <c r="CP434" s="427"/>
      <c r="CQ434" s="428"/>
      <c r="CR434" s="437">
        <v>0</v>
      </c>
      <c r="CS434" s="427"/>
      <c r="CT434" s="427"/>
      <c r="CU434" s="427"/>
      <c r="CV434" s="427"/>
      <c r="CW434" s="428"/>
      <c r="CX434" s="437">
        <v>0</v>
      </c>
      <c r="CY434" s="427"/>
      <c r="CZ434" s="427"/>
      <c r="DA434" s="427"/>
      <c r="DB434" s="427"/>
      <c r="DC434" s="428"/>
    </row>
    <row r="435" spans="1:107" s="217" customFormat="1">
      <c r="A435" s="22"/>
      <c r="B435" s="22"/>
      <c r="C435" s="22"/>
      <c r="D435" s="22"/>
      <c r="E435" s="74" t="str">
        <f t="shared" si="112"/>
        <v>Non-Residential Interval</v>
      </c>
      <c r="F435" s="437">
        <v>18243.29365622966</v>
      </c>
      <c r="G435" s="427"/>
      <c r="H435" s="427"/>
      <c r="I435" s="427"/>
      <c r="J435" s="427"/>
      <c r="K435" s="428"/>
      <c r="L435" s="437">
        <v>0</v>
      </c>
      <c r="M435" s="427"/>
      <c r="N435" s="427"/>
      <c r="O435" s="427"/>
      <c r="P435" s="427"/>
      <c r="Q435" s="428"/>
      <c r="R435" s="437">
        <v>0</v>
      </c>
      <c r="S435" s="427"/>
      <c r="T435" s="427"/>
      <c r="U435" s="427"/>
      <c r="V435" s="427"/>
      <c r="W435" s="428"/>
      <c r="X435" s="437">
        <v>46732211.188784912</v>
      </c>
      <c r="Y435" s="427"/>
      <c r="Z435" s="427"/>
      <c r="AA435" s="427"/>
      <c r="AB435" s="427"/>
      <c r="AC435" s="428"/>
      <c r="AD435" s="437">
        <v>97813474.736381575</v>
      </c>
      <c r="AE435" s="427"/>
      <c r="AF435" s="427"/>
      <c r="AG435" s="427"/>
      <c r="AH435" s="427"/>
      <c r="AI435" s="428"/>
      <c r="AJ435" s="437">
        <v>96964698.619038671</v>
      </c>
      <c r="AK435" s="427"/>
      <c r="AL435" s="427"/>
      <c r="AM435" s="427"/>
      <c r="AN435" s="427"/>
      <c r="AO435" s="428"/>
      <c r="AP435" s="437">
        <v>49413583.040007442</v>
      </c>
      <c r="AQ435" s="427"/>
      <c r="AR435" s="427"/>
      <c r="AS435" s="427"/>
      <c r="AT435" s="427"/>
      <c r="AU435" s="428"/>
      <c r="AV435" s="437">
        <v>206322488.350196</v>
      </c>
      <c r="AW435" s="427"/>
      <c r="AX435" s="427"/>
      <c r="AY435" s="427"/>
      <c r="AZ435" s="427"/>
      <c r="BA435" s="428"/>
      <c r="BB435" s="437">
        <v>0</v>
      </c>
      <c r="BC435" s="427"/>
      <c r="BD435" s="427"/>
      <c r="BE435" s="427"/>
      <c r="BF435" s="427"/>
      <c r="BG435" s="428"/>
      <c r="BH435" s="437">
        <v>0</v>
      </c>
      <c r="BI435" s="427"/>
      <c r="BJ435" s="427"/>
      <c r="BK435" s="427"/>
      <c r="BL435" s="427"/>
      <c r="BM435" s="428"/>
      <c r="BN435" s="437">
        <v>0</v>
      </c>
      <c r="BO435" s="427"/>
      <c r="BP435" s="427"/>
      <c r="BQ435" s="427"/>
      <c r="BR435" s="427"/>
      <c r="BS435" s="428"/>
      <c r="BT435" s="437">
        <v>0</v>
      </c>
      <c r="BU435" s="427"/>
      <c r="BV435" s="427"/>
      <c r="BW435" s="427"/>
      <c r="BX435" s="427"/>
      <c r="BY435" s="428"/>
      <c r="BZ435" s="437">
        <v>0</v>
      </c>
      <c r="CA435" s="427"/>
      <c r="CB435" s="427"/>
      <c r="CC435" s="427"/>
      <c r="CD435" s="427"/>
      <c r="CE435" s="428"/>
      <c r="CF435" s="437">
        <v>0</v>
      </c>
      <c r="CG435" s="427"/>
      <c r="CH435" s="427"/>
      <c r="CI435" s="427"/>
      <c r="CJ435" s="427"/>
      <c r="CK435" s="428"/>
      <c r="CL435" s="437">
        <v>0</v>
      </c>
      <c r="CM435" s="427"/>
      <c r="CN435" s="427"/>
      <c r="CO435" s="427"/>
      <c r="CP435" s="427"/>
      <c r="CQ435" s="428"/>
      <c r="CR435" s="437">
        <v>0</v>
      </c>
      <c r="CS435" s="427"/>
      <c r="CT435" s="427"/>
      <c r="CU435" s="427"/>
      <c r="CV435" s="427"/>
      <c r="CW435" s="428"/>
      <c r="CX435" s="437">
        <v>0</v>
      </c>
      <c r="CY435" s="427"/>
      <c r="CZ435" s="427"/>
      <c r="DA435" s="427"/>
      <c r="DB435" s="427"/>
      <c r="DC435" s="428"/>
    </row>
    <row r="436" spans="1:107" s="217" customFormat="1">
      <c r="A436" s="22"/>
      <c r="B436" s="22"/>
      <c r="C436" s="22"/>
      <c r="D436" s="22"/>
      <c r="E436" s="74" t="str">
        <f t="shared" si="112"/>
        <v>New Tariff 3</v>
      </c>
      <c r="F436" s="437">
        <v>0</v>
      </c>
      <c r="G436" s="427"/>
      <c r="H436" s="427"/>
      <c r="I436" s="427"/>
      <c r="J436" s="427"/>
      <c r="K436" s="428"/>
      <c r="L436" s="437">
        <v>0</v>
      </c>
      <c r="M436" s="427"/>
      <c r="N436" s="427"/>
      <c r="O436" s="427"/>
      <c r="P436" s="427"/>
      <c r="Q436" s="428"/>
      <c r="R436" s="437">
        <v>0</v>
      </c>
      <c r="S436" s="427"/>
      <c r="T436" s="427"/>
      <c r="U436" s="427"/>
      <c r="V436" s="427"/>
      <c r="W436" s="428"/>
      <c r="X436" s="437">
        <v>0</v>
      </c>
      <c r="Y436" s="427"/>
      <c r="Z436" s="427"/>
      <c r="AA436" s="427"/>
      <c r="AB436" s="427"/>
      <c r="AC436" s="428"/>
      <c r="AD436" s="437">
        <v>0</v>
      </c>
      <c r="AE436" s="427"/>
      <c r="AF436" s="427"/>
      <c r="AG436" s="427"/>
      <c r="AH436" s="427"/>
      <c r="AI436" s="428"/>
      <c r="AJ436" s="437">
        <v>0</v>
      </c>
      <c r="AK436" s="427"/>
      <c r="AL436" s="427"/>
      <c r="AM436" s="427"/>
      <c r="AN436" s="427"/>
      <c r="AO436" s="428"/>
      <c r="AP436" s="437">
        <v>0</v>
      </c>
      <c r="AQ436" s="427"/>
      <c r="AR436" s="427"/>
      <c r="AS436" s="427"/>
      <c r="AT436" s="427"/>
      <c r="AU436" s="428"/>
      <c r="AV436" s="437">
        <v>0</v>
      </c>
      <c r="AW436" s="427"/>
      <c r="AX436" s="427"/>
      <c r="AY436" s="427"/>
      <c r="AZ436" s="427"/>
      <c r="BA436" s="428"/>
      <c r="BB436" s="437">
        <v>0</v>
      </c>
      <c r="BC436" s="427"/>
      <c r="BD436" s="427"/>
      <c r="BE436" s="427"/>
      <c r="BF436" s="427"/>
      <c r="BG436" s="428"/>
      <c r="BH436" s="437">
        <v>0</v>
      </c>
      <c r="BI436" s="427"/>
      <c r="BJ436" s="427"/>
      <c r="BK436" s="427"/>
      <c r="BL436" s="427"/>
      <c r="BM436" s="428"/>
      <c r="BN436" s="437">
        <v>0</v>
      </c>
      <c r="BO436" s="427"/>
      <c r="BP436" s="427"/>
      <c r="BQ436" s="427"/>
      <c r="BR436" s="427"/>
      <c r="BS436" s="428"/>
      <c r="BT436" s="437">
        <v>0</v>
      </c>
      <c r="BU436" s="427"/>
      <c r="BV436" s="427"/>
      <c r="BW436" s="427"/>
      <c r="BX436" s="427"/>
      <c r="BY436" s="428"/>
      <c r="BZ436" s="437">
        <v>0</v>
      </c>
      <c r="CA436" s="427"/>
      <c r="CB436" s="427"/>
      <c r="CC436" s="427"/>
      <c r="CD436" s="427"/>
      <c r="CE436" s="428"/>
      <c r="CF436" s="437">
        <v>0</v>
      </c>
      <c r="CG436" s="427"/>
      <c r="CH436" s="427"/>
      <c r="CI436" s="427"/>
      <c r="CJ436" s="427"/>
      <c r="CK436" s="428"/>
      <c r="CL436" s="437">
        <v>0</v>
      </c>
      <c r="CM436" s="427"/>
      <c r="CN436" s="427"/>
      <c r="CO436" s="427"/>
      <c r="CP436" s="427"/>
      <c r="CQ436" s="428"/>
      <c r="CR436" s="437">
        <v>0</v>
      </c>
      <c r="CS436" s="427"/>
      <c r="CT436" s="427"/>
      <c r="CU436" s="427"/>
      <c r="CV436" s="427"/>
      <c r="CW436" s="428"/>
      <c r="CX436" s="437">
        <v>0</v>
      </c>
      <c r="CY436" s="427"/>
      <c r="CZ436" s="427"/>
      <c r="DA436" s="427"/>
      <c r="DB436" s="427"/>
      <c r="DC436" s="428"/>
    </row>
    <row r="437" spans="1:107" s="217" customFormat="1">
      <c r="A437" s="22"/>
      <c r="B437" s="22"/>
      <c r="C437" s="22"/>
      <c r="D437" s="22"/>
      <c r="E437" s="74" t="str">
        <f t="shared" si="112"/>
        <v>New Tariff 4</v>
      </c>
      <c r="F437" s="437">
        <v>0</v>
      </c>
      <c r="G437" s="427"/>
      <c r="H437" s="427"/>
      <c r="I437" s="427"/>
      <c r="J437" s="427"/>
      <c r="K437" s="428"/>
      <c r="L437" s="437">
        <v>0</v>
      </c>
      <c r="M437" s="427"/>
      <c r="N437" s="427"/>
      <c r="O437" s="427"/>
      <c r="P437" s="427"/>
      <c r="Q437" s="428"/>
      <c r="R437" s="437">
        <v>0</v>
      </c>
      <c r="S437" s="427"/>
      <c r="T437" s="427"/>
      <c r="U437" s="427"/>
      <c r="V437" s="427"/>
      <c r="W437" s="428"/>
      <c r="X437" s="437">
        <v>0</v>
      </c>
      <c r="Y437" s="427"/>
      <c r="Z437" s="427"/>
      <c r="AA437" s="427"/>
      <c r="AB437" s="427"/>
      <c r="AC437" s="428"/>
      <c r="AD437" s="437">
        <v>0</v>
      </c>
      <c r="AE437" s="427"/>
      <c r="AF437" s="427"/>
      <c r="AG437" s="427"/>
      <c r="AH437" s="427"/>
      <c r="AI437" s="428"/>
      <c r="AJ437" s="437">
        <v>0</v>
      </c>
      <c r="AK437" s="427"/>
      <c r="AL437" s="427"/>
      <c r="AM437" s="427"/>
      <c r="AN437" s="427"/>
      <c r="AO437" s="428"/>
      <c r="AP437" s="437">
        <v>0</v>
      </c>
      <c r="AQ437" s="427"/>
      <c r="AR437" s="427"/>
      <c r="AS437" s="427"/>
      <c r="AT437" s="427"/>
      <c r="AU437" s="428"/>
      <c r="AV437" s="437">
        <v>0</v>
      </c>
      <c r="AW437" s="427"/>
      <c r="AX437" s="427"/>
      <c r="AY437" s="427"/>
      <c r="AZ437" s="427"/>
      <c r="BA437" s="428"/>
      <c r="BB437" s="437">
        <v>0</v>
      </c>
      <c r="BC437" s="427"/>
      <c r="BD437" s="427"/>
      <c r="BE437" s="427"/>
      <c r="BF437" s="427"/>
      <c r="BG437" s="428"/>
      <c r="BH437" s="437">
        <v>0</v>
      </c>
      <c r="BI437" s="427"/>
      <c r="BJ437" s="427"/>
      <c r="BK437" s="427"/>
      <c r="BL437" s="427"/>
      <c r="BM437" s="428"/>
      <c r="BN437" s="437">
        <v>0</v>
      </c>
      <c r="BO437" s="427"/>
      <c r="BP437" s="427"/>
      <c r="BQ437" s="427"/>
      <c r="BR437" s="427"/>
      <c r="BS437" s="428"/>
      <c r="BT437" s="437">
        <v>0</v>
      </c>
      <c r="BU437" s="427"/>
      <c r="BV437" s="427"/>
      <c r="BW437" s="427"/>
      <c r="BX437" s="427"/>
      <c r="BY437" s="428"/>
      <c r="BZ437" s="437">
        <v>0</v>
      </c>
      <c r="CA437" s="427"/>
      <c r="CB437" s="427"/>
      <c r="CC437" s="427"/>
      <c r="CD437" s="427"/>
      <c r="CE437" s="428"/>
      <c r="CF437" s="437">
        <v>0</v>
      </c>
      <c r="CG437" s="427"/>
      <c r="CH437" s="427"/>
      <c r="CI437" s="427"/>
      <c r="CJ437" s="427"/>
      <c r="CK437" s="428"/>
      <c r="CL437" s="437">
        <v>0</v>
      </c>
      <c r="CM437" s="427"/>
      <c r="CN437" s="427"/>
      <c r="CO437" s="427"/>
      <c r="CP437" s="427"/>
      <c r="CQ437" s="428"/>
      <c r="CR437" s="437">
        <v>0</v>
      </c>
      <c r="CS437" s="427"/>
      <c r="CT437" s="427"/>
      <c r="CU437" s="427"/>
      <c r="CV437" s="427"/>
      <c r="CW437" s="428"/>
      <c r="CX437" s="437">
        <v>0</v>
      </c>
      <c r="CY437" s="427"/>
      <c r="CZ437" s="427"/>
      <c r="DA437" s="427"/>
      <c r="DB437" s="427"/>
      <c r="DC437" s="428"/>
    </row>
    <row r="438" spans="1:107" s="217" customFormat="1">
      <c r="A438" s="22"/>
      <c r="B438" s="22"/>
      <c r="C438" s="22"/>
      <c r="D438" s="22"/>
      <c r="E438" s="74" t="str">
        <f t="shared" si="112"/>
        <v>New Tariff 5</v>
      </c>
      <c r="F438" s="437">
        <v>0</v>
      </c>
      <c r="G438" s="427"/>
      <c r="H438" s="427"/>
      <c r="I438" s="427"/>
      <c r="J438" s="427"/>
      <c r="K438" s="428"/>
      <c r="L438" s="437">
        <v>0</v>
      </c>
      <c r="M438" s="427"/>
      <c r="N438" s="427"/>
      <c r="O438" s="427"/>
      <c r="P438" s="427"/>
      <c r="Q438" s="428"/>
      <c r="R438" s="437">
        <v>0</v>
      </c>
      <c r="S438" s="427"/>
      <c r="T438" s="427"/>
      <c r="U438" s="427"/>
      <c r="V438" s="427"/>
      <c r="W438" s="428"/>
      <c r="X438" s="437">
        <v>0</v>
      </c>
      <c r="Y438" s="427"/>
      <c r="Z438" s="427"/>
      <c r="AA438" s="427"/>
      <c r="AB438" s="427"/>
      <c r="AC438" s="428"/>
      <c r="AD438" s="437">
        <v>0</v>
      </c>
      <c r="AE438" s="427"/>
      <c r="AF438" s="427"/>
      <c r="AG438" s="427"/>
      <c r="AH438" s="427"/>
      <c r="AI438" s="428"/>
      <c r="AJ438" s="437">
        <v>0</v>
      </c>
      <c r="AK438" s="427"/>
      <c r="AL438" s="427"/>
      <c r="AM438" s="427"/>
      <c r="AN438" s="427"/>
      <c r="AO438" s="428"/>
      <c r="AP438" s="437">
        <v>0</v>
      </c>
      <c r="AQ438" s="427"/>
      <c r="AR438" s="427"/>
      <c r="AS438" s="427"/>
      <c r="AT438" s="427"/>
      <c r="AU438" s="428"/>
      <c r="AV438" s="437">
        <v>0</v>
      </c>
      <c r="AW438" s="427"/>
      <c r="AX438" s="427"/>
      <c r="AY438" s="427"/>
      <c r="AZ438" s="427"/>
      <c r="BA438" s="428"/>
      <c r="BB438" s="437">
        <v>0</v>
      </c>
      <c r="BC438" s="427"/>
      <c r="BD438" s="427"/>
      <c r="BE438" s="427"/>
      <c r="BF438" s="427"/>
      <c r="BG438" s="428"/>
      <c r="BH438" s="437">
        <v>0</v>
      </c>
      <c r="BI438" s="427"/>
      <c r="BJ438" s="427"/>
      <c r="BK438" s="427"/>
      <c r="BL438" s="427"/>
      <c r="BM438" s="428"/>
      <c r="BN438" s="437">
        <v>0</v>
      </c>
      <c r="BO438" s="427"/>
      <c r="BP438" s="427"/>
      <c r="BQ438" s="427"/>
      <c r="BR438" s="427"/>
      <c r="BS438" s="428"/>
      <c r="BT438" s="437">
        <v>0</v>
      </c>
      <c r="BU438" s="427"/>
      <c r="BV438" s="427"/>
      <c r="BW438" s="427"/>
      <c r="BX438" s="427"/>
      <c r="BY438" s="428"/>
      <c r="BZ438" s="437">
        <v>0</v>
      </c>
      <c r="CA438" s="427"/>
      <c r="CB438" s="427"/>
      <c r="CC438" s="427"/>
      <c r="CD438" s="427"/>
      <c r="CE438" s="428"/>
      <c r="CF438" s="437">
        <v>0</v>
      </c>
      <c r="CG438" s="427"/>
      <c r="CH438" s="427"/>
      <c r="CI438" s="427"/>
      <c r="CJ438" s="427"/>
      <c r="CK438" s="428"/>
      <c r="CL438" s="437">
        <v>0</v>
      </c>
      <c r="CM438" s="427"/>
      <c r="CN438" s="427"/>
      <c r="CO438" s="427"/>
      <c r="CP438" s="427"/>
      <c r="CQ438" s="428"/>
      <c r="CR438" s="437">
        <v>0</v>
      </c>
      <c r="CS438" s="427"/>
      <c r="CT438" s="427"/>
      <c r="CU438" s="427"/>
      <c r="CV438" s="427"/>
      <c r="CW438" s="428"/>
      <c r="CX438" s="437">
        <v>0</v>
      </c>
      <c r="CY438" s="427"/>
      <c r="CZ438" s="427"/>
      <c r="DA438" s="427"/>
      <c r="DB438" s="427"/>
      <c r="DC438" s="428"/>
    </row>
    <row r="439" spans="1:107" s="217" customFormat="1">
      <c r="A439" s="22"/>
      <c r="B439" s="22"/>
      <c r="C439" s="22"/>
      <c r="D439" s="22"/>
      <c r="E439" s="74" t="str">
        <f t="shared" si="112"/>
        <v>New Tariff 6</v>
      </c>
      <c r="F439" s="437">
        <v>0</v>
      </c>
      <c r="G439" s="427"/>
      <c r="H439" s="427"/>
      <c r="I439" s="427"/>
      <c r="J439" s="427"/>
      <c r="K439" s="428"/>
      <c r="L439" s="437">
        <v>0</v>
      </c>
      <c r="M439" s="427"/>
      <c r="N439" s="427"/>
      <c r="O439" s="427"/>
      <c r="P439" s="427"/>
      <c r="Q439" s="428"/>
      <c r="R439" s="437">
        <v>0</v>
      </c>
      <c r="S439" s="427"/>
      <c r="T439" s="427"/>
      <c r="U439" s="427"/>
      <c r="V439" s="427"/>
      <c r="W439" s="428"/>
      <c r="X439" s="437">
        <v>0</v>
      </c>
      <c r="Y439" s="427"/>
      <c r="Z439" s="427"/>
      <c r="AA439" s="427"/>
      <c r="AB439" s="427"/>
      <c r="AC439" s="428"/>
      <c r="AD439" s="437">
        <v>0</v>
      </c>
      <c r="AE439" s="427"/>
      <c r="AF439" s="427"/>
      <c r="AG439" s="427"/>
      <c r="AH439" s="427"/>
      <c r="AI439" s="428"/>
      <c r="AJ439" s="437">
        <v>0</v>
      </c>
      <c r="AK439" s="427"/>
      <c r="AL439" s="427"/>
      <c r="AM439" s="427"/>
      <c r="AN439" s="427"/>
      <c r="AO439" s="428"/>
      <c r="AP439" s="437">
        <v>0</v>
      </c>
      <c r="AQ439" s="427"/>
      <c r="AR439" s="427"/>
      <c r="AS439" s="427"/>
      <c r="AT439" s="427"/>
      <c r="AU439" s="428"/>
      <c r="AV439" s="437">
        <v>0</v>
      </c>
      <c r="AW439" s="427"/>
      <c r="AX439" s="427"/>
      <c r="AY439" s="427"/>
      <c r="AZ439" s="427"/>
      <c r="BA439" s="428"/>
      <c r="BB439" s="437">
        <v>0</v>
      </c>
      <c r="BC439" s="427"/>
      <c r="BD439" s="427"/>
      <c r="BE439" s="427"/>
      <c r="BF439" s="427"/>
      <c r="BG439" s="428"/>
      <c r="BH439" s="437">
        <v>0</v>
      </c>
      <c r="BI439" s="427"/>
      <c r="BJ439" s="427"/>
      <c r="BK439" s="427"/>
      <c r="BL439" s="427"/>
      <c r="BM439" s="428"/>
      <c r="BN439" s="437">
        <v>0</v>
      </c>
      <c r="BO439" s="427"/>
      <c r="BP439" s="427"/>
      <c r="BQ439" s="427"/>
      <c r="BR439" s="427"/>
      <c r="BS439" s="428"/>
      <c r="BT439" s="437">
        <v>0</v>
      </c>
      <c r="BU439" s="427"/>
      <c r="BV439" s="427"/>
      <c r="BW439" s="427"/>
      <c r="BX439" s="427"/>
      <c r="BY439" s="428"/>
      <c r="BZ439" s="437">
        <v>0</v>
      </c>
      <c r="CA439" s="427"/>
      <c r="CB439" s="427"/>
      <c r="CC439" s="427"/>
      <c r="CD439" s="427"/>
      <c r="CE439" s="428"/>
      <c r="CF439" s="437">
        <v>0</v>
      </c>
      <c r="CG439" s="427"/>
      <c r="CH439" s="427"/>
      <c r="CI439" s="427"/>
      <c r="CJ439" s="427"/>
      <c r="CK439" s="428"/>
      <c r="CL439" s="437">
        <v>0</v>
      </c>
      <c r="CM439" s="427"/>
      <c r="CN439" s="427"/>
      <c r="CO439" s="427"/>
      <c r="CP439" s="427"/>
      <c r="CQ439" s="428"/>
      <c r="CR439" s="437">
        <v>0</v>
      </c>
      <c r="CS439" s="427"/>
      <c r="CT439" s="427"/>
      <c r="CU439" s="427"/>
      <c r="CV439" s="427"/>
      <c r="CW439" s="428"/>
      <c r="CX439" s="437">
        <v>0</v>
      </c>
      <c r="CY439" s="427"/>
      <c r="CZ439" s="427"/>
      <c r="DA439" s="427"/>
      <c r="DB439" s="427"/>
      <c r="DC439" s="428"/>
    </row>
    <row r="440" spans="1:107" s="217" customFormat="1">
      <c r="A440" s="22"/>
      <c r="B440" s="22"/>
      <c r="C440" s="22"/>
      <c r="D440" s="22"/>
      <c r="E440" s="74" t="str">
        <f t="shared" si="112"/>
        <v>New Tariff 7</v>
      </c>
      <c r="F440" s="437">
        <v>0</v>
      </c>
      <c r="G440" s="427"/>
      <c r="H440" s="427"/>
      <c r="I440" s="427"/>
      <c r="J440" s="427"/>
      <c r="K440" s="428"/>
      <c r="L440" s="437">
        <v>0</v>
      </c>
      <c r="M440" s="427"/>
      <c r="N440" s="427"/>
      <c r="O440" s="427"/>
      <c r="P440" s="427"/>
      <c r="Q440" s="428"/>
      <c r="R440" s="437">
        <v>0</v>
      </c>
      <c r="S440" s="427"/>
      <c r="T440" s="427"/>
      <c r="U440" s="427"/>
      <c r="V440" s="427"/>
      <c r="W440" s="428"/>
      <c r="X440" s="437">
        <v>0</v>
      </c>
      <c r="Y440" s="427"/>
      <c r="Z440" s="427"/>
      <c r="AA440" s="427"/>
      <c r="AB440" s="427"/>
      <c r="AC440" s="428"/>
      <c r="AD440" s="437">
        <v>0</v>
      </c>
      <c r="AE440" s="427"/>
      <c r="AF440" s="427"/>
      <c r="AG440" s="427"/>
      <c r="AH440" s="427"/>
      <c r="AI440" s="428"/>
      <c r="AJ440" s="437">
        <v>0</v>
      </c>
      <c r="AK440" s="427"/>
      <c r="AL440" s="427"/>
      <c r="AM440" s="427"/>
      <c r="AN440" s="427"/>
      <c r="AO440" s="428"/>
      <c r="AP440" s="437">
        <v>0</v>
      </c>
      <c r="AQ440" s="427"/>
      <c r="AR440" s="427"/>
      <c r="AS440" s="427"/>
      <c r="AT440" s="427"/>
      <c r="AU440" s="428"/>
      <c r="AV440" s="437">
        <v>0</v>
      </c>
      <c r="AW440" s="427"/>
      <c r="AX440" s="427"/>
      <c r="AY440" s="427"/>
      <c r="AZ440" s="427"/>
      <c r="BA440" s="428"/>
      <c r="BB440" s="437">
        <v>0</v>
      </c>
      <c r="BC440" s="427"/>
      <c r="BD440" s="427"/>
      <c r="BE440" s="427"/>
      <c r="BF440" s="427"/>
      <c r="BG440" s="428"/>
      <c r="BH440" s="437">
        <v>0</v>
      </c>
      <c r="BI440" s="427"/>
      <c r="BJ440" s="427"/>
      <c r="BK440" s="427"/>
      <c r="BL440" s="427"/>
      <c r="BM440" s="428"/>
      <c r="BN440" s="437">
        <v>0</v>
      </c>
      <c r="BO440" s="427"/>
      <c r="BP440" s="427"/>
      <c r="BQ440" s="427"/>
      <c r="BR440" s="427"/>
      <c r="BS440" s="428"/>
      <c r="BT440" s="437">
        <v>0</v>
      </c>
      <c r="BU440" s="427"/>
      <c r="BV440" s="427"/>
      <c r="BW440" s="427"/>
      <c r="BX440" s="427"/>
      <c r="BY440" s="428"/>
      <c r="BZ440" s="437">
        <v>0</v>
      </c>
      <c r="CA440" s="427"/>
      <c r="CB440" s="427"/>
      <c r="CC440" s="427"/>
      <c r="CD440" s="427"/>
      <c r="CE440" s="428"/>
      <c r="CF440" s="437">
        <v>0</v>
      </c>
      <c r="CG440" s="427"/>
      <c r="CH440" s="427"/>
      <c r="CI440" s="427"/>
      <c r="CJ440" s="427"/>
      <c r="CK440" s="428"/>
      <c r="CL440" s="437">
        <v>0</v>
      </c>
      <c r="CM440" s="427"/>
      <c r="CN440" s="427"/>
      <c r="CO440" s="427"/>
      <c r="CP440" s="427"/>
      <c r="CQ440" s="428"/>
      <c r="CR440" s="437">
        <v>0</v>
      </c>
      <c r="CS440" s="427"/>
      <c r="CT440" s="427"/>
      <c r="CU440" s="427"/>
      <c r="CV440" s="427"/>
      <c r="CW440" s="428"/>
      <c r="CX440" s="437">
        <v>0</v>
      </c>
      <c r="CY440" s="427"/>
      <c r="CZ440" s="427"/>
      <c r="DA440" s="427"/>
      <c r="DB440" s="427"/>
      <c r="DC440" s="428"/>
    </row>
    <row r="441" spans="1:107" s="217" customFormat="1">
      <c r="A441" s="22"/>
      <c r="B441" s="22"/>
      <c r="C441" s="22"/>
      <c r="D441" s="22"/>
      <c r="E441" s="74" t="str">
        <f t="shared" si="112"/>
        <v>New Tariff 8</v>
      </c>
      <c r="F441" s="437">
        <v>0</v>
      </c>
      <c r="G441" s="427"/>
      <c r="H441" s="427"/>
      <c r="I441" s="427"/>
      <c r="J441" s="427"/>
      <c r="K441" s="428"/>
      <c r="L441" s="437">
        <v>0</v>
      </c>
      <c r="M441" s="427"/>
      <c r="N441" s="427"/>
      <c r="O441" s="427"/>
      <c r="P441" s="427"/>
      <c r="Q441" s="428"/>
      <c r="R441" s="437">
        <v>0</v>
      </c>
      <c r="S441" s="427"/>
      <c r="T441" s="427"/>
      <c r="U441" s="427"/>
      <c r="V441" s="427"/>
      <c r="W441" s="428"/>
      <c r="X441" s="437">
        <v>0</v>
      </c>
      <c r="Y441" s="427"/>
      <c r="Z441" s="427"/>
      <c r="AA441" s="427"/>
      <c r="AB441" s="427"/>
      <c r="AC441" s="428"/>
      <c r="AD441" s="437">
        <v>0</v>
      </c>
      <c r="AE441" s="427"/>
      <c r="AF441" s="427"/>
      <c r="AG441" s="427"/>
      <c r="AH441" s="427"/>
      <c r="AI441" s="428"/>
      <c r="AJ441" s="437">
        <v>0</v>
      </c>
      <c r="AK441" s="427"/>
      <c r="AL441" s="427"/>
      <c r="AM441" s="427"/>
      <c r="AN441" s="427"/>
      <c r="AO441" s="428"/>
      <c r="AP441" s="437">
        <v>0</v>
      </c>
      <c r="AQ441" s="427"/>
      <c r="AR441" s="427"/>
      <c r="AS441" s="427"/>
      <c r="AT441" s="427"/>
      <c r="AU441" s="428"/>
      <c r="AV441" s="437">
        <v>0</v>
      </c>
      <c r="AW441" s="427"/>
      <c r="AX441" s="427"/>
      <c r="AY441" s="427"/>
      <c r="AZ441" s="427"/>
      <c r="BA441" s="428"/>
      <c r="BB441" s="437">
        <v>0</v>
      </c>
      <c r="BC441" s="427"/>
      <c r="BD441" s="427"/>
      <c r="BE441" s="427"/>
      <c r="BF441" s="427"/>
      <c r="BG441" s="428"/>
      <c r="BH441" s="437">
        <v>0</v>
      </c>
      <c r="BI441" s="427"/>
      <c r="BJ441" s="427"/>
      <c r="BK441" s="427"/>
      <c r="BL441" s="427"/>
      <c r="BM441" s="428"/>
      <c r="BN441" s="437">
        <v>0</v>
      </c>
      <c r="BO441" s="427"/>
      <c r="BP441" s="427"/>
      <c r="BQ441" s="427"/>
      <c r="BR441" s="427"/>
      <c r="BS441" s="428"/>
      <c r="BT441" s="437">
        <v>0</v>
      </c>
      <c r="BU441" s="427"/>
      <c r="BV441" s="427"/>
      <c r="BW441" s="427"/>
      <c r="BX441" s="427"/>
      <c r="BY441" s="428"/>
      <c r="BZ441" s="437">
        <v>0</v>
      </c>
      <c r="CA441" s="427"/>
      <c r="CB441" s="427"/>
      <c r="CC441" s="427"/>
      <c r="CD441" s="427"/>
      <c r="CE441" s="428"/>
      <c r="CF441" s="437">
        <v>0</v>
      </c>
      <c r="CG441" s="427"/>
      <c r="CH441" s="427"/>
      <c r="CI441" s="427"/>
      <c r="CJ441" s="427"/>
      <c r="CK441" s="428"/>
      <c r="CL441" s="437">
        <v>0</v>
      </c>
      <c r="CM441" s="427"/>
      <c r="CN441" s="427"/>
      <c r="CO441" s="427"/>
      <c r="CP441" s="427"/>
      <c r="CQ441" s="428"/>
      <c r="CR441" s="437">
        <v>0</v>
      </c>
      <c r="CS441" s="427"/>
      <c r="CT441" s="427"/>
      <c r="CU441" s="427"/>
      <c r="CV441" s="427"/>
      <c r="CW441" s="428"/>
      <c r="CX441" s="437">
        <v>0</v>
      </c>
      <c r="CY441" s="427"/>
      <c r="CZ441" s="427"/>
      <c r="DA441" s="427"/>
      <c r="DB441" s="427"/>
      <c r="DC441" s="428"/>
    </row>
    <row r="442" spans="1:107" s="217" customFormat="1">
      <c r="A442" s="22"/>
      <c r="B442" s="22"/>
      <c r="C442" s="22"/>
      <c r="D442" s="22"/>
      <c r="E442" s="74" t="str">
        <f t="shared" si="112"/>
        <v>New Tariff 9</v>
      </c>
      <c r="F442" s="437">
        <v>0</v>
      </c>
      <c r="G442" s="427"/>
      <c r="H442" s="427"/>
      <c r="I442" s="427"/>
      <c r="J442" s="427"/>
      <c r="K442" s="428"/>
      <c r="L442" s="437">
        <v>0</v>
      </c>
      <c r="M442" s="427"/>
      <c r="N442" s="427"/>
      <c r="O442" s="427"/>
      <c r="P442" s="427"/>
      <c r="Q442" s="428"/>
      <c r="R442" s="437">
        <v>0</v>
      </c>
      <c r="S442" s="427"/>
      <c r="T442" s="427"/>
      <c r="U442" s="427"/>
      <c r="V442" s="427"/>
      <c r="W442" s="428"/>
      <c r="X442" s="437">
        <v>0</v>
      </c>
      <c r="Y442" s="427"/>
      <c r="Z442" s="427"/>
      <c r="AA442" s="427"/>
      <c r="AB442" s="427"/>
      <c r="AC442" s="428"/>
      <c r="AD442" s="437">
        <v>0</v>
      </c>
      <c r="AE442" s="427"/>
      <c r="AF442" s="427"/>
      <c r="AG442" s="427"/>
      <c r="AH442" s="427"/>
      <c r="AI442" s="428"/>
      <c r="AJ442" s="437">
        <v>0</v>
      </c>
      <c r="AK442" s="427"/>
      <c r="AL442" s="427"/>
      <c r="AM442" s="427"/>
      <c r="AN442" s="427"/>
      <c r="AO442" s="428"/>
      <c r="AP442" s="437">
        <v>0</v>
      </c>
      <c r="AQ442" s="427"/>
      <c r="AR442" s="427"/>
      <c r="AS442" s="427"/>
      <c r="AT442" s="427"/>
      <c r="AU442" s="428"/>
      <c r="AV442" s="437">
        <v>0</v>
      </c>
      <c r="AW442" s="427"/>
      <c r="AX442" s="427"/>
      <c r="AY442" s="427"/>
      <c r="AZ442" s="427"/>
      <c r="BA442" s="428"/>
      <c r="BB442" s="437">
        <v>0</v>
      </c>
      <c r="BC442" s="427"/>
      <c r="BD442" s="427"/>
      <c r="BE442" s="427"/>
      <c r="BF442" s="427"/>
      <c r="BG442" s="428"/>
      <c r="BH442" s="437">
        <v>0</v>
      </c>
      <c r="BI442" s="427"/>
      <c r="BJ442" s="427"/>
      <c r="BK442" s="427"/>
      <c r="BL442" s="427"/>
      <c r="BM442" s="428"/>
      <c r="BN442" s="437">
        <v>0</v>
      </c>
      <c r="BO442" s="427"/>
      <c r="BP442" s="427"/>
      <c r="BQ442" s="427"/>
      <c r="BR442" s="427"/>
      <c r="BS442" s="428"/>
      <c r="BT442" s="437">
        <v>0</v>
      </c>
      <c r="BU442" s="427"/>
      <c r="BV442" s="427"/>
      <c r="BW442" s="427"/>
      <c r="BX442" s="427"/>
      <c r="BY442" s="428"/>
      <c r="BZ442" s="437">
        <v>0</v>
      </c>
      <c r="CA442" s="427"/>
      <c r="CB442" s="427"/>
      <c r="CC442" s="427"/>
      <c r="CD442" s="427"/>
      <c r="CE442" s="428"/>
      <c r="CF442" s="437">
        <v>0</v>
      </c>
      <c r="CG442" s="427"/>
      <c r="CH442" s="427"/>
      <c r="CI442" s="427"/>
      <c r="CJ442" s="427"/>
      <c r="CK442" s="428"/>
      <c r="CL442" s="437">
        <v>0</v>
      </c>
      <c r="CM442" s="427"/>
      <c r="CN442" s="427"/>
      <c r="CO442" s="427"/>
      <c r="CP442" s="427"/>
      <c r="CQ442" s="428"/>
      <c r="CR442" s="437">
        <v>0</v>
      </c>
      <c r="CS442" s="427"/>
      <c r="CT442" s="427"/>
      <c r="CU442" s="427"/>
      <c r="CV442" s="427"/>
      <c r="CW442" s="428"/>
      <c r="CX442" s="437">
        <v>0</v>
      </c>
      <c r="CY442" s="427"/>
      <c r="CZ442" s="427"/>
      <c r="DA442" s="427"/>
      <c r="DB442" s="427"/>
      <c r="DC442" s="428"/>
    </row>
    <row r="443" spans="1:107" s="217" customFormat="1">
      <c r="A443" s="22"/>
      <c r="B443" s="22"/>
      <c r="C443" s="22"/>
      <c r="D443" s="22"/>
      <c r="E443" s="74" t="str">
        <f t="shared" si="112"/>
        <v>New Tariff 10</v>
      </c>
      <c r="F443" s="437">
        <v>0</v>
      </c>
      <c r="G443" s="427"/>
      <c r="H443" s="427"/>
      <c r="I443" s="427"/>
      <c r="J443" s="427"/>
      <c r="K443" s="428"/>
      <c r="L443" s="437">
        <v>0</v>
      </c>
      <c r="M443" s="427"/>
      <c r="N443" s="427"/>
      <c r="O443" s="427"/>
      <c r="P443" s="427"/>
      <c r="Q443" s="428"/>
      <c r="R443" s="437">
        <v>0</v>
      </c>
      <c r="S443" s="427"/>
      <c r="T443" s="427"/>
      <c r="U443" s="427"/>
      <c r="V443" s="427"/>
      <c r="W443" s="428"/>
      <c r="X443" s="437">
        <v>0</v>
      </c>
      <c r="Y443" s="427"/>
      <c r="Z443" s="427"/>
      <c r="AA443" s="427"/>
      <c r="AB443" s="427"/>
      <c r="AC443" s="428"/>
      <c r="AD443" s="437">
        <v>0</v>
      </c>
      <c r="AE443" s="427"/>
      <c r="AF443" s="427"/>
      <c r="AG443" s="427"/>
      <c r="AH443" s="427"/>
      <c r="AI443" s="428"/>
      <c r="AJ443" s="437">
        <v>0</v>
      </c>
      <c r="AK443" s="427"/>
      <c r="AL443" s="427"/>
      <c r="AM443" s="427"/>
      <c r="AN443" s="427"/>
      <c r="AO443" s="428"/>
      <c r="AP443" s="437">
        <v>0</v>
      </c>
      <c r="AQ443" s="427"/>
      <c r="AR443" s="427"/>
      <c r="AS443" s="427"/>
      <c r="AT443" s="427"/>
      <c r="AU443" s="428"/>
      <c r="AV443" s="437">
        <v>0</v>
      </c>
      <c r="AW443" s="427"/>
      <c r="AX443" s="427"/>
      <c r="AY443" s="427"/>
      <c r="AZ443" s="427"/>
      <c r="BA443" s="428"/>
      <c r="BB443" s="437">
        <v>0</v>
      </c>
      <c r="BC443" s="427"/>
      <c r="BD443" s="427"/>
      <c r="BE443" s="427"/>
      <c r="BF443" s="427"/>
      <c r="BG443" s="428"/>
      <c r="BH443" s="437">
        <v>0</v>
      </c>
      <c r="BI443" s="427"/>
      <c r="BJ443" s="427"/>
      <c r="BK443" s="427"/>
      <c r="BL443" s="427"/>
      <c r="BM443" s="428"/>
      <c r="BN443" s="437">
        <v>0</v>
      </c>
      <c r="BO443" s="427"/>
      <c r="BP443" s="427"/>
      <c r="BQ443" s="427"/>
      <c r="BR443" s="427"/>
      <c r="BS443" s="428"/>
      <c r="BT443" s="437">
        <v>0</v>
      </c>
      <c r="BU443" s="427"/>
      <c r="BV443" s="427"/>
      <c r="BW443" s="427"/>
      <c r="BX443" s="427"/>
      <c r="BY443" s="428"/>
      <c r="BZ443" s="437">
        <v>0</v>
      </c>
      <c r="CA443" s="427"/>
      <c r="CB443" s="427"/>
      <c r="CC443" s="427"/>
      <c r="CD443" s="427"/>
      <c r="CE443" s="428"/>
      <c r="CF443" s="437">
        <v>0</v>
      </c>
      <c r="CG443" s="427"/>
      <c r="CH443" s="427"/>
      <c r="CI443" s="427"/>
      <c r="CJ443" s="427"/>
      <c r="CK443" s="428"/>
      <c r="CL443" s="437">
        <v>0</v>
      </c>
      <c r="CM443" s="427"/>
      <c r="CN443" s="427"/>
      <c r="CO443" s="427"/>
      <c r="CP443" s="427"/>
      <c r="CQ443" s="428"/>
      <c r="CR443" s="437">
        <v>0</v>
      </c>
      <c r="CS443" s="427"/>
      <c r="CT443" s="427"/>
      <c r="CU443" s="427"/>
      <c r="CV443" s="427"/>
      <c r="CW443" s="428"/>
      <c r="CX443" s="437">
        <v>0</v>
      </c>
      <c r="CY443" s="427"/>
      <c r="CZ443" s="427"/>
      <c r="DA443" s="427"/>
      <c r="DB443" s="427"/>
      <c r="DC443" s="428"/>
    </row>
    <row r="444" spans="1:107" s="217" customFormat="1">
      <c r="A444" s="22"/>
      <c r="B444" s="22"/>
      <c r="C444" s="22"/>
      <c r="D444" s="22"/>
      <c r="E444" s="74" t="str">
        <f t="shared" si="112"/>
        <v>New Tariff 11</v>
      </c>
      <c r="F444" s="437">
        <v>0</v>
      </c>
      <c r="G444" s="427"/>
      <c r="H444" s="427"/>
      <c r="I444" s="427"/>
      <c r="J444" s="427"/>
      <c r="K444" s="428"/>
      <c r="L444" s="437">
        <v>0</v>
      </c>
      <c r="M444" s="427"/>
      <c r="N444" s="427"/>
      <c r="O444" s="427"/>
      <c r="P444" s="427"/>
      <c r="Q444" s="428"/>
      <c r="R444" s="437">
        <v>0</v>
      </c>
      <c r="S444" s="427"/>
      <c r="T444" s="427"/>
      <c r="U444" s="427"/>
      <c r="V444" s="427"/>
      <c r="W444" s="428"/>
      <c r="X444" s="437">
        <v>0</v>
      </c>
      <c r="Y444" s="427"/>
      <c r="Z444" s="427"/>
      <c r="AA444" s="427"/>
      <c r="AB444" s="427"/>
      <c r="AC444" s="428"/>
      <c r="AD444" s="437">
        <v>0</v>
      </c>
      <c r="AE444" s="427"/>
      <c r="AF444" s="427"/>
      <c r="AG444" s="427"/>
      <c r="AH444" s="427"/>
      <c r="AI444" s="428"/>
      <c r="AJ444" s="437">
        <v>0</v>
      </c>
      <c r="AK444" s="427"/>
      <c r="AL444" s="427"/>
      <c r="AM444" s="427"/>
      <c r="AN444" s="427"/>
      <c r="AO444" s="428"/>
      <c r="AP444" s="437">
        <v>0</v>
      </c>
      <c r="AQ444" s="427"/>
      <c r="AR444" s="427"/>
      <c r="AS444" s="427"/>
      <c r="AT444" s="427"/>
      <c r="AU444" s="428"/>
      <c r="AV444" s="437">
        <v>0</v>
      </c>
      <c r="AW444" s="427"/>
      <c r="AX444" s="427"/>
      <c r="AY444" s="427"/>
      <c r="AZ444" s="427"/>
      <c r="BA444" s="428"/>
      <c r="BB444" s="437">
        <v>0</v>
      </c>
      <c r="BC444" s="427"/>
      <c r="BD444" s="427"/>
      <c r="BE444" s="427"/>
      <c r="BF444" s="427"/>
      <c r="BG444" s="428"/>
      <c r="BH444" s="437">
        <v>0</v>
      </c>
      <c r="BI444" s="427"/>
      <c r="BJ444" s="427"/>
      <c r="BK444" s="427"/>
      <c r="BL444" s="427"/>
      <c r="BM444" s="428"/>
      <c r="BN444" s="437">
        <v>0</v>
      </c>
      <c r="BO444" s="427"/>
      <c r="BP444" s="427"/>
      <c r="BQ444" s="427"/>
      <c r="BR444" s="427"/>
      <c r="BS444" s="428"/>
      <c r="BT444" s="437">
        <v>0</v>
      </c>
      <c r="BU444" s="427"/>
      <c r="BV444" s="427"/>
      <c r="BW444" s="427"/>
      <c r="BX444" s="427"/>
      <c r="BY444" s="428"/>
      <c r="BZ444" s="437">
        <v>0</v>
      </c>
      <c r="CA444" s="427"/>
      <c r="CB444" s="427"/>
      <c r="CC444" s="427"/>
      <c r="CD444" s="427"/>
      <c r="CE444" s="428"/>
      <c r="CF444" s="437">
        <v>0</v>
      </c>
      <c r="CG444" s="427"/>
      <c r="CH444" s="427"/>
      <c r="CI444" s="427"/>
      <c r="CJ444" s="427"/>
      <c r="CK444" s="428"/>
      <c r="CL444" s="437">
        <v>0</v>
      </c>
      <c r="CM444" s="427"/>
      <c r="CN444" s="427"/>
      <c r="CO444" s="427"/>
      <c r="CP444" s="427"/>
      <c r="CQ444" s="428"/>
      <c r="CR444" s="437">
        <v>0</v>
      </c>
      <c r="CS444" s="427"/>
      <c r="CT444" s="427"/>
      <c r="CU444" s="427"/>
      <c r="CV444" s="427"/>
      <c r="CW444" s="428"/>
      <c r="CX444" s="437">
        <v>0</v>
      </c>
      <c r="CY444" s="427"/>
      <c r="CZ444" s="427"/>
      <c r="DA444" s="427"/>
      <c r="DB444" s="427"/>
      <c r="DC444" s="428"/>
    </row>
    <row r="445" spans="1:107" s="217" customFormat="1">
      <c r="A445" s="22"/>
      <c r="B445" s="22"/>
      <c r="C445" s="22"/>
      <c r="D445" s="22"/>
      <c r="E445" s="74" t="str">
        <f t="shared" si="112"/>
        <v>Non-Residential Two Rate 7d</v>
      </c>
      <c r="F445" s="437">
        <v>8281.2270819743862</v>
      </c>
      <c r="G445" s="427"/>
      <c r="H445" s="427"/>
      <c r="I445" s="427"/>
      <c r="J445" s="427"/>
      <c r="K445" s="428"/>
      <c r="L445" s="437">
        <v>0</v>
      </c>
      <c r="M445" s="427"/>
      <c r="N445" s="427"/>
      <c r="O445" s="427"/>
      <c r="P445" s="427"/>
      <c r="Q445" s="428"/>
      <c r="R445" s="437">
        <v>0</v>
      </c>
      <c r="S445" s="427"/>
      <c r="T445" s="427"/>
      <c r="U445" s="427"/>
      <c r="V445" s="427"/>
      <c r="W445" s="428"/>
      <c r="X445" s="437">
        <v>20278501.461665288</v>
      </c>
      <c r="Y445" s="427"/>
      <c r="Z445" s="427"/>
      <c r="AA445" s="427"/>
      <c r="AB445" s="427"/>
      <c r="AC445" s="428"/>
      <c r="AD445" s="437">
        <v>39426794.389946625</v>
      </c>
      <c r="AE445" s="427"/>
      <c r="AF445" s="427"/>
      <c r="AG445" s="427"/>
      <c r="AH445" s="427"/>
      <c r="AI445" s="428"/>
      <c r="AJ445" s="437">
        <v>33946183.254368618</v>
      </c>
      <c r="AK445" s="427"/>
      <c r="AL445" s="427"/>
      <c r="AM445" s="427"/>
      <c r="AN445" s="427"/>
      <c r="AO445" s="428"/>
      <c r="AP445" s="437">
        <v>26186070.998754345</v>
      </c>
      <c r="AQ445" s="427"/>
      <c r="AR445" s="427"/>
      <c r="AS445" s="427"/>
      <c r="AT445" s="427"/>
      <c r="AU445" s="428"/>
      <c r="AV445" s="437">
        <v>44864976.011033729</v>
      </c>
      <c r="AW445" s="427"/>
      <c r="AX445" s="427"/>
      <c r="AY445" s="427"/>
      <c r="AZ445" s="427"/>
      <c r="BA445" s="428"/>
      <c r="BB445" s="437">
        <v>0</v>
      </c>
      <c r="BC445" s="427"/>
      <c r="BD445" s="427"/>
      <c r="BE445" s="427"/>
      <c r="BF445" s="427"/>
      <c r="BG445" s="428"/>
      <c r="BH445" s="437">
        <v>0</v>
      </c>
      <c r="BI445" s="427"/>
      <c r="BJ445" s="427"/>
      <c r="BK445" s="427"/>
      <c r="BL445" s="427"/>
      <c r="BM445" s="428"/>
      <c r="BN445" s="437">
        <v>0</v>
      </c>
      <c r="BO445" s="427"/>
      <c r="BP445" s="427"/>
      <c r="BQ445" s="427"/>
      <c r="BR445" s="427"/>
      <c r="BS445" s="428"/>
      <c r="BT445" s="437">
        <v>0</v>
      </c>
      <c r="BU445" s="427"/>
      <c r="BV445" s="427"/>
      <c r="BW445" s="427"/>
      <c r="BX445" s="427"/>
      <c r="BY445" s="428"/>
      <c r="BZ445" s="437">
        <v>0</v>
      </c>
      <c r="CA445" s="427"/>
      <c r="CB445" s="427"/>
      <c r="CC445" s="427"/>
      <c r="CD445" s="427"/>
      <c r="CE445" s="428"/>
      <c r="CF445" s="437">
        <v>0</v>
      </c>
      <c r="CG445" s="427"/>
      <c r="CH445" s="427"/>
      <c r="CI445" s="427"/>
      <c r="CJ445" s="427"/>
      <c r="CK445" s="428"/>
      <c r="CL445" s="437">
        <v>0</v>
      </c>
      <c r="CM445" s="427"/>
      <c r="CN445" s="427"/>
      <c r="CO445" s="427"/>
      <c r="CP445" s="427"/>
      <c r="CQ445" s="428"/>
      <c r="CR445" s="437">
        <v>0</v>
      </c>
      <c r="CS445" s="427"/>
      <c r="CT445" s="427"/>
      <c r="CU445" s="427"/>
      <c r="CV445" s="427"/>
      <c r="CW445" s="428"/>
      <c r="CX445" s="437">
        <v>0</v>
      </c>
      <c r="CY445" s="427"/>
      <c r="CZ445" s="427"/>
      <c r="DA445" s="427"/>
      <c r="DB445" s="427"/>
      <c r="DC445" s="428"/>
    </row>
    <row r="446" spans="1:107" s="217" customFormat="1">
      <c r="A446" s="22"/>
      <c r="B446" s="22"/>
      <c r="C446" s="22"/>
      <c r="D446" s="22"/>
      <c r="E446" s="74" t="str">
        <f t="shared" si="112"/>
        <v>New Tariff  1</v>
      </c>
      <c r="F446" s="437">
        <v>0</v>
      </c>
      <c r="G446" s="427"/>
      <c r="H446" s="427"/>
      <c r="I446" s="427"/>
      <c r="J446" s="427"/>
      <c r="K446" s="428"/>
      <c r="L446" s="437">
        <v>0</v>
      </c>
      <c r="M446" s="427"/>
      <c r="N446" s="427"/>
      <c r="O446" s="427"/>
      <c r="P446" s="427"/>
      <c r="Q446" s="428"/>
      <c r="R446" s="437">
        <v>0</v>
      </c>
      <c r="S446" s="427"/>
      <c r="T446" s="427"/>
      <c r="U446" s="427"/>
      <c r="V446" s="427"/>
      <c r="W446" s="428"/>
      <c r="X446" s="437">
        <v>0</v>
      </c>
      <c r="Y446" s="427"/>
      <c r="Z446" s="427"/>
      <c r="AA446" s="427"/>
      <c r="AB446" s="427"/>
      <c r="AC446" s="428"/>
      <c r="AD446" s="437">
        <v>0</v>
      </c>
      <c r="AE446" s="427"/>
      <c r="AF446" s="427"/>
      <c r="AG446" s="427"/>
      <c r="AH446" s="427"/>
      <c r="AI446" s="428"/>
      <c r="AJ446" s="437">
        <v>0</v>
      </c>
      <c r="AK446" s="427"/>
      <c r="AL446" s="427"/>
      <c r="AM446" s="427"/>
      <c r="AN446" s="427"/>
      <c r="AO446" s="428"/>
      <c r="AP446" s="437">
        <v>0</v>
      </c>
      <c r="AQ446" s="427"/>
      <c r="AR446" s="427"/>
      <c r="AS446" s="427"/>
      <c r="AT446" s="427"/>
      <c r="AU446" s="428"/>
      <c r="AV446" s="437">
        <v>0</v>
      </c>
      <c r="AW446" s="427"/>
      <c r="AX446" s="427"/>
      <c r="AY446" s="427"/>
      <c r="AZ446" s="427"/>
      <c r="BA446" s="428"/>
      <c r="BB446" s="437">
        <v>0</v>
      </c>
      <c r="BC446" s="427"/>
      <c r="BD446" s="427"/>
      <c r="BE446" s="427"/>
      <c r="BF446" s="427"/>
      <c r="BG446" s="428"/>
      <c r="BH446" s="437">
        <v>0</v>
      </c>
      <c r="BI446" s="427"/>
      <c r="BJ446" s="427"/>
      <c r="BK446" s="427"/>
      <c r="BL446" s="427"/>
      <c r="BM446" s="428"/>
      <c r="BN446" s="437">
        <v>0</v>
      </c>
      <c r="BO446" s="427"/>
      <c r="BP446" s="427"/>
      <c r="BQ446" s="427"/>
      <c r="BR446" s="427"/>
      <c r="BS446" s="428"/>
      <c r="BT446" s="437">
        <v>0</v>
      </c>
      <c r="BU446" s="427"/>
      <c r="BV446" s="427"/>
      <c r="BW446" s="427"/>
      <c r="BX446" s="427"/>
      <c r="BY446" s="428"/>
      <c r="BZ446" s="437">
        <v>0</v>
      </c>
      <c r="CA446" s="427"/>
      <c r="CB446" s="427"/>
      <c r="CC446" s="427"/>
      <c r="CD446" s="427"/>
      <c r="CE446" s="428"/>
      <c r="CF446" s="437">
        <v>0</v>
      </c>
      <c r="CG446" s="427"/>
      <c r="CH446" s="427"/>
      <c r="CI446" s="427"/>
      <c r="CJ446" s="427"/>
      <c r="CK446" s="428"/>
      <c r="CL446" s="437">
        <v>0</v>
      </c>
      <c r="CM446" s="427"/>
      <c r="CN446" s="427"/>
      <c r="CO446" s="427"/>
      <c r="CP446" s="427"/>
      <c r="CQ446" s="428"/>
      <c r="CR446" s="437">
        <v>0</v>
      </c>
      <c r="CS446" s="427"/>
      <c r="CT446" s="427"/>
      <c r="CU446" s="427"/>
      <c r="CV446" s="427"/>
      <c r="CW446" s="428"/>
      <c r="CX446" s="437">
        <v>0</v>
      </c>
      <c r="CY446" s="427"/>
      <c r="CZ446" s="427"/>
      <c r="DA446" s="427"/>
      <c r="DB446" s="427"/>
      <c r="DC446" s="428"/>
    </row>
    <row r="447" spans="1:107" s="217" customFormat="1">
      <c r="A447" s="22"/>
      <c r="B447" s="22"/>
      <c r="C447" s="22"/>
      <c r="D447" s="22"/>
      <c r="E447" s="74" t="str">
        <f t="shared" si="112"/>
        <v>New Tariff  2</v>
      </c>
      <c r="F447" s="437">
        <v>0</v>
      </c>
      <c r="G447" s="427"/>
      <c r="H447" s="427"/>
      <c r="I447" s="427"/>
      <c r="J447" s="427"/>
      <c r="K447" s="428"/>
      <c r="L447" s="437">
        <v>0</v>
      </c>
      <c r="M447" s="427"/>
      <c r="N447" s="427"/>
      <c r="O447" s="427"/>
      <c r="P447" s="427"/>
      <c r="Q447" s="428"/>
      <c r="R447" s="437">
        <v>0</v>
      </c>
      <c r="S447" s="427"/>
      <c r="T447" s="427"/>
      <c r="U447" s="427"/>
      <c r="V447" s="427"/>
      <c r="W447" s="428"/>
      <c r="X447" s="437">
        <v>0</v>
      </c>
      <c r="Y447" s="427"/>
      <c r="Z447" s="427"/>
      <c r="AA447" s="427"/>
      <c r="AB447" s="427"/>
      <c r="AC447" s="428"/>
      <c r="AD447" s="437">
        <v>0</v>
      </c>
      <c r="AE447" s="427"/>
      <c r="AF447" s="427"/>
      <c r="AG447" s="427"/>
      <c r="AH447" s="427"/>
      <c r="AI447" s="428"/>
      <c r="AJ447" s="437">
        <v>0</v>
      </c>
      <c r="AK447" s="427"/>
      <c r="AL447" s="427"/>
      <c r="AM447" s="427"/>
      <c r="AN447" s="427"/>
      <c r="AO447" s="428"/>
      <c r="AP447" s="437">
        <v>0</v>
      </c>
      <c r="AQ447" s="427"/>
      <c r="AR447" s="427"/>
      <c r="AS447" s="427"/>
      <c r="AT447" s="427"/>
      <c r="AU447" s="428"/>
      <c r="AV447" s="437">
        <v>0</v>
      </c>
      <c r="AW447" s="427"/>
      <c r="AX447" s="427"/>
      <c r="AY447" s="427"/>
      <c r="AZ447" s="427"/>
      <c r="BA447" s="428"/>
      <c r="BB447" s="437">
        <v>0</v>
      </c>
      <c r="BC447" s="427"/>
      <c r="BD447" s="427"/>
      <c r="BE447" s="427"/>
      <c r="BF447" s="427"/>
      <c r="BG447" s="428"/>
      <c r="BH447" s="437">
        <v>0</v>
      </c>
      <c r="BI447" s="427"/>
      <c r="BJ447" s="427"/>
      <c r="BK447" s="427"/>
      <c r="BL447" s="427"/>
      <c r="BM447" s="428"/>
      <c r="BN447" s="437">
        <v>0</v>
      </c>
      <c r="BO447" s="427"/>
      <c r="BP447" s="427"/>
      <c r="BQ447" s="427"/>
      <c r="BR447" s="427"/>
      <c r="BS447" s="428"/>
      <c r="BT447" s="437">
        <v>0</v>
      </c>
      <c r="BU447" s="427"/>
      <c r="BV447" s="427"/>
      <c r="BW447" s="427"/>
      <c r="BX447" s="427"/>
      <c r="BY447" s="428"/>
      <c r="BZ447" s="437">
        <v>0</v>
      </c>
      <c r="CA447" s="427"/>
      <c r="CB447" s="427"/>
      <c r="CC447" s="427"/>
      <c r="CD447" s="427"/>
      <c r="CE447" s="428"/>
      <c r="CF447" s="437">
        <v>0</v>
      </c>
      <c r="CG447" s="427"/>
      <c r="CH447" s="427"/>
      <c r="CI447" s="427"/>
      <c r="CJ447" s="427"/>
      <c r="CK447" s="428"/>
      <c r="CL447" s="437">
        <v>0</v>
      </c>
      <c r="CM447" s="427"/>
      <c r="CN447" s="427"/>
      <c r="CO447" s="427"/>
      <c r="CP447" s="427"/>
      <c r="CQ447" s="428"/>
      <c r="CR447" s="437">
        <v>0</v>
      </c>
      <c r="CS447" s="427"/>
      <c r="CT447" s="427"/>
      <c r="CU447" s="427"/>
      <c r="CV447" s="427"/>
      <c r="CW447" s="428"/>
      <c r="CX447" s="437">
        <v>0</v>
      </c>
      <c r="CY447" s="427"/>
      <c r="CZ447" s="427"/>
      <c r="DA447" s="427"/>
      <c r="DB447" s="427"/>
      <c r="DC447" s="428"/>
    </row>
    <row r="448" spans="1:107" s="217" customFormat="1">
      <c r="A448" s="22"/>
      <c r="B448" s="22"/>
      <c r="C448" s="22"/>
      <c r="D448" s="22"/>
      <c r="E448" s="74" t="str">
        <f t="shared" si="112"/>
        <v>New Tariff  3</v>
      </c>
      <c r="F448" s="437">
        <v>0</v>
      </c>
      <c r="G448" s="427"/>
      <c r="H448" s="427"/>
      <c r="I448" s="427"/>
      <c r="J448" s="427"/>
      <c r="K448" s="428"/>
      <c r="L448" s="437">
        <v>0</v>
      </c>
      <c r="M448" s="427"/>
      <c r="N448" s="427"/>
      <c r="O448" s="427"/>
      <c r="P448" s="427"/>
      <c r="Q448" s="428"/>
      <c r="R448" s="437">
        <v>0</v>
      </c>
      <c r="S448" s="427"/>
      <c r="T448" s="427"/>
      <c r="U448" s="427"/>
      <c r="V448" s="427"/>
      <c r="W448" s="428"/>
      <c r="X448" s="437">
        <v>0</v>
      </c>
      <c r="Y448" s="427"/>
      <c r="Z448" s="427"/>
      <c r="AA448" s="427"/>
      <c r="AB448" s="427"/>
      <c r="AC448" s="428"/>
      <c r="AD448" s="437">
        <v>0</v>
      </c>
      <c r="AE448" s="427"/>
      <c r="AF448" s="427"/>
      <c r="AG448" s="427"/>
      <c r="AH448" s="427"/>
      <c r="AI448" s="428"/>
      <c r="AJ448" s="437">
        <v>0</v>
      </c>
      <c r="AK448" s="427"/>
      <c r="AL448" s="427"/>
      <c r="AM448" s="427"/>
      <c r="AN448" s="427"/>
      <c r="AO448" s="428"/>
      <c r="AP448" s="437">
        <v>0</v>
      </c>
      <c r="AQ448" s="427"/>
      <c r="AR448" s="427"/>
      <c r="AS448" s="427"/>
      <c r="AT448" s="427"/>
      <c r="AU448" s="428"/>
      <c r="AV448" s="437">
        <v>0</v>
      </c>
      <c r="AW448" s="427"/>
      <c r="AX448" s="427"/>
      <c r="AY448" s="427"/>
      <c r="AZ448" s="427"/>
      <c r="BA448" s="428"/>
      <c r="BB448" s="437">
        <v>0</v>
      </c>
      <c r="BC448" s="427"/>
      <c r="BD448" s="427"/>
      <c r="BE448" s="427"/>
      <c r="BF448" s="427"/>
      <c r="BG448" s="428"/>
      <c r="BH448" s="437">
        <v>0</v>
      </c>
      <c r="BI448" s="427"/>
      <c r="BJ448" s="427"/>
      <c r="BK448" s="427"/>
      <c r="BL448" s="427"/>
      <c r="BM448" s="428"/>
      <c r="BN448" s="437">
        <v>0</v>
      </c>
      <c r="BO448" s="427"/>
      <c r="BP448" s="427"/>
      <c r="BQ448" s="427"/>
      <c r="BR448" s="427"/>
      <c r="BS448" s="428"/>
      <c r="BT448" s="437">
        <v>0</v>
      </c>
      <c r="BU448" s="427"/>
      <c r="BV448" s="427"/>
      <c r="BW448" s="427"/>
      <c r="BX448" s="427"/>
      <c r="BY448" s="428"/>
      <c r="BZ448" s="437">
        <v>0</v>
      </c>
      <c r="CA448" s="427"/>
      <c r="CB448" s="427"/>
      <c r="CC448" s="427"/>
      <c r="CD448" s="427"/>
      <c r="CE448" s="428"/>
      <c r="CF448" s="437">
        <v>0</v>
      </c>
      <c r="CG448" s="427"/>
      <c r="CH448" s="427"/>
      <c r="CI448" s="427"/>
      <c r="CJ448" s="427"/>
      <c r="CK448" s="428"/>
      <c r="CL448" s="437">
        <v>0</v>
      </c>
      <c r="CM448" s="427"/>
      <c r="CN448" s="427"/>
      <c r="CO448" s="427"/>
      <c r="CP448" s="427"/>
      <c r="CQ448" s="428"/>
      <c r="CR448" s="437">
        <v>0</v>
      </c>
      <c r="CS448" s="427"/>
      <c r="CT448" s="427"/>
      <c r="CU448" s="427"/>
      <c r="CV448" s="427"/>
      <c r="CW448" s="428"/>
      <c r="CX448" s="437">
        <v>0</v>
      </c>
      <c r="CY448" s="427"/>
      <c r="CZ448" s="427"/>
      <c r="DA448" s="427"/>
      <c r="DB448" s="427"/>
      <c r="DC448" s="428"/>
    </row>
    <row r="449" spans="1:107" s="217" customFormat="1">
      <c r="A449" s="22"/>
      <c r="B449" s="22"/>
      <c r="C449" s="22"/>
      <c r="D449" s="22"/>
      <c r="E449" s="74" t="str">
        <f t="shared" si="112"/>
        <v>New Tariff  4</v>
      </c>
      <c r="F449" s="437">
        <v>0</v>
      </c>
      <c r="G449" s="427"/>
      <c r="H449" s="427"/>
      <c r="I449" s="427"/>
      <c r="J449" s="427"/>
      <c r="K449" s="428"/>
      <c r="L449" s="437">
        <v>0</v>
      </c>
      <c r="M449" s="427"/>
      <c r="N449" s="427"/>
      <c r="O449" s="427"/>
      <c r="P449" s="427"/>
      <c r="Q449" s="428"/>
      <c r="R449" s="437">
        <v>0</v>
      </c>
      <c r="S449" s="427"/>
      <c r="T449" s="427"/>
      <c r="U449" s="427"/>
      <c r="V449" s="427"/>
      <c r="W449" s="428"/>
      <c r="X449" s="437">
        <v>0</v>
      </c>
      <c r="Y449" s="427"/>
      <c r="Z449" s="427"/>
      <c r="AA449" s="427"/>
      <c r="AB449" s="427"/>
      <c r="AC449" s="428"/>
      <c r="AD449" s="437">
        <v>0</v>
      </c>
      <c r="AE449" s="427"/>
      <c r="AF449" s="427"/>
      <c r="AG449" s="427"/>
      <c r="AH449" s="427"/>
      <c r="AI449" s="428"/>
      <c r="AJ449" s="437">
        <v>0</v>
      </c>
      <c r="AK449" s="427"/>
      <c r="AL449" s="427"/>
      <c r="AM449" s="427"/>
      <c r="AN449" s="427"/>
      <c r="AO449" s="428"/>
      <c r="AP449" s="437">
        <v>0</v>
      </c>
      <c r="AQ449" s="427"/>
      <c r="AR449" s="427"/>
      <c r="AS449" s="427"/>
      <c r="AT449" s="427"/>
      <c r="AU449" s="428"/>
      <c r="AV449" s="437">
        <v>0</v>
      </c>
      <c r="AW449" s="427"/>
      <c r="AX449" s="427"/>
      <c r="AY449" s="427"/>
      <c r="AZ449" s="427"/>
      <c r="BA449" s="428"/>
      <c r="BB449" s="437">
        <v>0</v>
      </c>
      <c r="BC449" s="427"/>
      <c r="BD449" s="427"/>
      <c r="BE449" s="427"/>
      <c r="BF449" s="427"/>
      <c r="BG449" s="428"/>
      <c r="BH449" s="437">
        <v>0</v>
      </c>
      <c r="BI449" s="427"/>
      <c r="BJ449" s="427"/>
      <c r="BK449" s="427"/>
      <c r="BL449" s="427"/>
      <c r="BM449" s="428"/>
      <c r="BN449" s="437">
        <v>0</v>
      </c>
      <c r="BO449" s="427"/>
      <c r="BP449" s="427"/>
      <c r="BQ449" s="427"/>
      <c r="BR449" s="427"/>
      <c r="BS449" s="428"/>
      <c r="BT449" s="437">
        <v>0</v>
      </c>
      <c r="BU449" s="427"/>
      <c r="BV449" s="427"/>
      <c r="BW449" s="427"/>
      <c r="BX449" s="427"/>
      <c r="BY449" s="428"/>
      <c r="BZ449" s="437">
        <v>0</v>
      </c>
      <c r="CA449" s="427"/>
      <c r="CB449" s="427"/>
      <c r="CC449" s="427"/>
      <c r="CD449" s="427"/>
      <c r="CE449" s="428"/>
      <c r="CF449" s="437">
        <v>0</v>
      </c>
      <c r="CG449" s="427"/>
      <c r="CH449" s="427"/>
      <c r="CI449" s="427"/>
      <c r="CJ449" s="427"/>
      <c r="CK449" s="428"/>
      <c r="CL449" s="437">
        <v>0</v>
      </c>
      <c r="CM449" s="427"/>
      <c r="CN449" s="427"/>
      <c r="CO449" s="427"/>
      <c r="CP449" s="427"/>
      <c r="CQ449" s="428"/>
      <c r="CR449" s="437">
        <v>0</v>
      </c>
      <c r="CS449" s="427"/>
      <c r="CT449" s="427"/>
      <c r="CU449" s="427"/>
      <c r="CV449" s="427"/>
      <c r="CW449" s="428"/>
      <c r="CX449" s="437">
        <v>0</v>
      </c>
      <c r="CY449" s="427"/>
      <c r="CZ449" s="427"/>
      <c r="DA449" s="427"/>
      <c r="DB449" s="427"/>
      <c r="DC449" s="428"/>
    </row>
    <row r="450" spans="1:107" s="217" customFormat="1">
      <c r="A450" s="22"/>
      <c r="B450" s="22"/>
      <c r="C450" s="22"/>
      <c r="D450" s="22"/>
      <c r="E450" s="74" t="str">
        <f t="shared" ref="E450:E513" si="113">E313</f>
        <v>New Tariff  5</v>
      </c>
      <c r="F450" s="437">
        <v>0</v>
      </c>
      <c r="G450" s="427"/>
      <c r="H450" s="427"/>
      <c r="I450" s="427"/>
      <c r="J450" s="427"/>
      <c r="K450" s="428"/>
      <c r="L450" s="437">
        <v>0</v>
      </c>
      <c r="M450" s="427"/>
      <c r="N450" s="427"/>
      <c r="O450" s="427"/>
      <c r="P450" s="427"/>
      <c r="Q450" s="428"/>
      <c r="R450" s="437">
        <v>0</v>
      </c>
      <c r="S450" s="427"/>
      <c r="T450" s="427"/>
      <c r="U450" s="427"/>
      <c r="V450" s="427"/>
      <c r="W450" s="428"/>
      <c r="X450" s="437">
        <v>0</v>
      </c>
      <c r="Y450" s="427"/>
      <c r="Z450" s="427"/>
      <c r="AA450" s="427"/>
      <c r="AB450" s="427"/>
      <c r="AC450" s="428"/>
      <c r="AD450" s="437">
        <v>0</v>
      </c>
      <c r="AE450" s="427"/>
      <c r="AF450" s="427"/>
      <c r="AG450" s="427"/>
      <c r="AH450" s="427"/>
      <c r="AI450" s="428"/>
      <c r="AJ450" s="437">
        <v>0</v>
      </c>
      <c r="AK450" s="427"/>
      <c r="AL450" s="427"/>
      <c r="AM450" s="427"/>
      <c r="AN450" s="427"/>
      <c r="AO450" s="428"/>
      <c r="AP450" s="437">
        <v>0</v>
      </c>
      <c r="AQ450" s="427"/>
      <c r="AR450" s="427"/>
      <c r="AS450" s="427"/>
      <c r="AT450" s="427"/>
      <c r="AU450" s="428"/>
      <c r="AV450" s="437">
        <v>0</v>
      </c>
      <c r="AW450" s="427"/>
      <c r="AX450" s="427"/>
      <c r="AY450" s="427"/>
      <c r="AZ450" s="427"/>
      <c r="BA450" s="428"/>
      <c r="BB450" s="437">
        <v>0</v>
      </c>
      <c r="BC450" s="427"/>
      <c r="BD450" s="427"/>
      <c r="BE450" s="427"/>
      <c r="BF450" s="427"/>
      <c r="BG450" s="428"/>
      <c r="BH450" s="437">
        <v>0</v>
      </c>
      <c r="BI450" s="427"/>
      <c r="BJ450" s="427"/>
      <c r="BK450" s="427"/>
      <c r="BL450" s="427"/>
      <c r="BM450" s="428"/>
      <c r="BN450" s="437">
        <v>0</v>
      </c>
      <c r="BO450" s="427"/>
      <c r="BP450" s="427"/>
      <c r="BQ450" s="427"/>
      <c r="BR450" s="427"/>
      <c r="BS450" s="428"/>
      <c r="BT450" s="437">
        <v>0</v>
      </c>
      <c r="BU450" s="427"/>
      <c r="BV450" s="427"/>
      <c r="BW450" s="427"/>
      <c r="BX450" s="427"/>
      <c r="BY450" s="428"/>
      <c r="BZ450" s="437">
        <v>0</v>
      </c>
      <c r="CA450" s="427"/>
      <c r="CB450" s="427"/>
      <c r="CC450" s="427"/>
      <c r="CD450" s="427"/>
      <c r="CE450" s="428"/>
      <c r="CF450" s="437">
        <v>0</v>
      </c>
      <c r="CG450" s="427"/>
      <c r="CH450" s="427"/>
      <c r="CI450" s="427"/>
      <c r="CJ450" s="427"/>
      <c r="CK450" s="428"/>
      <c r="CL450" s="437">
        <v>0</v>
      </c>
      <c r="CM450" s="427"/>
      <c r="CN450" s="427"/>
      <c r="CO450" s="427"/>
      <c r="CP450" s="427"/>
      <c r="CQ450" s="428"/>
      <c r="CR450" s="437">
        <v>0</v>
      </c>
      <c r="CS450" s="427"/>
      <c r="CT450" s="427"/>
      <c r="CU450" s="427"/>
      <c r="CV450" s="427"/>
      <c r="CW450" s="428"/>
      <c r="CX450" s="437">
        <v>0</v>
      </c>
      <c r="CY450" s="427"/>
      <c r="CZ450" s="427"/>
      <c r="DA450" s="427"/>
      <c r="DB450" s="427"/>
      <c r="DC450" s="428"/>
    </row>
    <row r="451" spans="1:107" s="217" customFormat="1">
      <c r="A451" s="22"/>
      <c r="B451" s="22"/>
      <c r="C451" s="22"/>
      <c r="D451" s="22"/>
      <c r="E451" s="74" t="str">
        <f t="shared" si="113"/>
        <v>New Tariff  6</v>
      </c>
      <c r="F451" s="437">
        <v>0</v>
      </c>
      <c r="G451" s="427"/>
      <c r="H451" s="427"/>
      <c r="I451" s="427"/>
      <c r="J451" s="427"/>
      <c r="K451" s="428"/>
      <c r="L451" s="437">
        <v>0</v>
      </c>
      <c r="M451" s="427"/>
      <c r="N451" s="427"/>
      <c r="O451" s="427"/>
      <c r="P451" s="427"/>
      <c r="Q451" s="428"/>
      <c r="R451" s="437">
        <v>0</v>
      </c>
      <c r="S451" s="427"/>
      <c r="T451" s="427"/>
      <c r="U451" s="427"/>
      <c r="V451" s="427"/>
      <c r="W451" s="428"/>
      <c r="X451" s="437">
        <v>0</v>
      </c>
      <c r="Y451" s="427"/>
      <c r="Z451" s="427"/>
      <c r="AA451" s="427"/>
      <c r="AB451" s="427"/>
      <c r="AC451" s="428"/>
      <c r="AD451" s="437">
        <v>0</v>
      </c>
      <c r="AE451" s="427"/>
      <c r="AF451" s="427"/>
      <c r="AG451" s="427"/>
      <c r="AH451" s="427"/>
      <c r="AI451" s="428"/>
      <c r="AJ451" s="437">
        <v>0</v>
      </c>
      <c r="AK451" s="427"/>
      <c r="AL451" s="427"/>
      <c r="AM451" s="427"/>
      <c r="AN451" s="427"/>
      <c r="AO451" s="428"/>
      <c r="AP451" s="437">
        <v>0</v>
      </c>
      <c r="AQ451" s="427"/>
      <c r="AR451" s="427"/>
      <c r="AS451" s="427"/>
      <c r="AT451" s="427"/>
      <c r="AU451" s="428"/>
      <c r="AV451" s="437">
        <v>0</v>
      </c>
      <c r="AW451" s="427"/>
      <c r="AX451" s="427"/>
      <c r="AY451" s="427"/>
      <c r="AZ451" s="427"/>
      <c r="BA451" s="428"/>
      <c r="BB451" s="437">
        <v>0</v>
      </c>
      <c r="BC451" s="427"/>
      <c r="BD451" s="427"/>
      <c r="BE451" s="427"/>
      <c r="BF451" s="427"/>
      <c r="BG451" s="428"/>
      <c r="BH451" s="437">
        <v>0</v>
      </c>
      <c r="BI451" s="427"/>
      <c r="BJ451" s="427"/>
      <c r="BK451" s="427"/>
      <c r="BL451" s="427"/>
      <c r="BM451" s="428"/>
      <c r="BN451" s="437">
        <v>0</v>
      </c>
      <c r="BO451" s="427"/>
      <c r="BP451" s="427"/>
      <c r="BQ451" s="427"/>
      <c r="BR451" s="427"/>
      <c r="BS451" s="428"/>
      <c r="BT451" s="437">
        <v>0</v>
      </c>
      <c r="BU451" s="427"/>
      <c r="BV451" s="427"/>
      <c r="BW451" s="427"/>
      <c r="BX451" s="427"/>
      <c r="BY451" s="428"/>
      <c r="BZ451" s="437">
        <v>0</v>
      </c>
      <c r="CA451" s="427"/>
      <c r="CB451" s="427"/>
      <c r="CC451" s="427"/>
      <c r="CD451" s="427"/>
      <c r="CE451" s="428"/>
      <c r="CF451" s="437">
        <v>0</v>
      </c>
      <c r="CG451" s="427"/>
      <c r="CH451" s="427"/>
      <c r="CI451" s="427"/>
      <c r="CJ451" s="427"/>
      <c r="CK451" s="428"/>
      <c r="CL451" s="437">
        <v>0</v>
      </c>
      <c r="CM451" s="427"/>
      <c r="CN451" s="427"/>
      <c r="CO451" s="427"/>
      <c r="CP451" s="427"/>
      <c r="CQ451" s="428"/>
      <c r="CR451" s="437">
        <v>0</v>
      </c>
      <c r="CS451" s="427"/>
      <c r="CT451" s="427"/>
      <c r="CU451" s="427"/>
      <c r="CV451" s="427"/>
      <c r="CW451" s="428"/>
      <c r="CX451" s="437">
        <v>0</v>
      </c>
      <c r="CY451" s="427"/>
      <c r="CZ451" s="427"/>
      <c r="DA451" s="427"/>
      <c r="DB451" s="427"/>
      <c r="DC451" s="428"/>
    </row>
    <row r="452" spans="1:107" s="217" customFormat="1">
      <c r="A452" s="22"/>
      <c r="B452" s="22"/>
      <c r="C452" s="22"/>
      <c r="D452" s="22"/>
      <c r="E452" s="74" t="str">
        <f t="shared" si="113"/>
        <v>New Tariff  7</v>
      </c>
      <c r="F452" s="437">
        <v>0</v>
      </c>
      <c r="G452" s="427"/>
      <c r="H452" s="427"/>
      <c r="I452" s="427"/>
      <c r="J452" s="427"/>
      <c r="K452" s="428"/>
      <c r="L452" s="437">
        <v>0</v>
      </c>
      <c r="M452" s="427"/>
      <c r="N452" s="427"/>
      <c r="O452" s="427"/>
      <c r="P452" s="427"/>
      <c r="Q452" s="428"/>
      <c r="R452" s="437">
        <v>0</v>
      </c>
      <c r="S452" s="427"/>
      <c r="T452" s="427"/>
      <c r="U452" s="427"/>
      <c r="V452" s="427"/>
      <c r="W452" s="428"/>
      <c r="X452" s="437">
        <v>0</v>
      </c>
      <c r="Y452" s="427"/>
      <c r="Z452" s="427"/>
      <c r="AA452" s="427"/>
      <c r="AB452" s="427"/>
      <c r="AC452" s="428"/>
      <c r="AD452" s="437">
        <v>0</v>
      </c>
      <c r="AE452" s="427"/>
      <c r="AF452" s="427"/>
      <c r="AG452" s="427"/>
      <c r="AH452" s="427"/>
      <c r="AI452" s="428"/>
      <c r="AJ452" s="437">
        <v>0</v>
      </c>
      <c r="AK452" s="427"/>
      <c r="AL452" s="427"/>
      <c r="AM452" s="427"/>
      <c r="AN452" s="427"/>
      <c r="AO452" s="428"/>
      <c r="AP452" s="437">
        <v>0</v>
      </c>
      <c r="AQ452" s="427"/>
      <c r="AR452" s="427"/>
      <c r="AS452" s="427"/>
      <c r="AT452" s="427"/>
      <c r="AU452" s="428"/>
      <c r="AV452" s="437">
        <v>0</v>
      </c>
      <c r="AW452" s="427"/>
      <c r="AX452" s="427"/>
      <c r="AY452" s="427"/>
      <c r="AZ452" s="427"/>
      <c r="BA452" s="428"/>
      <c r="BB452" s="437">
        <v>0</v>
      </c>
      <c r="BC452" s="427"/>
      <c r="BD452" s="427"/>
      <c r="BE452" s="427"/>
      <c r="BF452" s="427"/>
      <c r="BG452" s="428"/>
      <c r="BH452" s="437">
        <v>0</v>
      </c>
      <c r="BI452" s="427"/>
      <c r="BJ452" s="427"/>
      <c r="BK452" s="427"/>
      <c r="BL452" s="427"/>
      <c r="BM452" s="428"/>
      <c r="BN452" s="437">
        <v>0</v>
      </c>
      <c r="BO452" s="427"/>
      <c r="BP452" s="427"/>
      <c r="BQ452" s="427"/>
      <c r="BR452" s="427"/>
      <c r="BS452" s="428"/>
      <c r="BT452" s="437">
        <v>0</v>
      </c>
      <c r="BU452" s="427"/>
      <c r="BV452" s="427"/>
      <c r="BW452" s="427"/>
      <c r="BX452" s="427"/>
      <c r="BY452" s="428"/>
      <c r="BZ452" s="437">
        <v>0</v>
      </c>
      <c r="CA452" s="427"/>
      <c r="CB452" s="427"/>
      <c r="CC452" s="427"/>
      <c r="CD452" s="427"/>
      <c r="CE452" s="428"/>
      <c r="CF452" s="437">
        <v>0</v>
      </c>
      <c r="CG452" s="427"/>
      <c r="CH452" s="427"/>
      <c r="CI452" s="427"/>
      <c r="CJ452" s="427"/>
      <c r="CK452" s="428"/>
      <c r="CL452" s="437">
        <v>0</v>
      </c>
      <c r="CM452" s="427"/>
      <c r="CN452" s="427"/>
      <c r="CO452" s="427"/>
      <c r="CP452" s="427"/>
      <c r="CQ452" s="428"/>
      <c r="CR452" s="437">
        <v>0</v>
      </c>
      <c r="CS452" s="427"/>
      <c r="CT452" s="427"/>
      <c r="CU452" s="427"/>
      <c r="CV452" s="427"/>
      <c r="CW452" s="428"/>
      <c r="CX452" s="437">
        <v>0</v>
      </c>
      <c r="CY452" s="427"/>
      <c r="CZ452" s="427"/>
      <c r="DA452" s="427"/>
      <c r="DB452" s="427"/>
      <c r="DC452" s="428"/>
    </row>
    <row r="453" spans="1:107" s="217" customFormat="1">
      <c r="A453" s="22"/>
      <c r="B453" s="22"/>
      <c r="C453" s="22"/>
      <c r="D453" s="22"/>
      <c r="E453" s="74" t="str">
        <f t="shared" si="113"/>
        <v>New Tariff  8</v>
      </c>
      <c r="F453" s="437">
        <v>0</v>
      </c>
      <c r="G453" s="427"/>
      <c r="H453" s="427"/>
      <c r="I453" s="427"/>
      <c r="J453" s="427"/>
      <c r="K453" s="428"/>
      <c r="L453" s="437">
        <v>0</v>
      </c>
      <c r="M453" s="427"/>
      <c r="N453" s="427"/>
      <c r="O453" s="427"/>
      <c r="P453" s="427"/>
      <c r="Q453" s="428"/>
      <c r="R453" s="437">
        <v>0</v>
      </c>
      <c r="S453" s="427"/>
      <c r="T453" s="427"/>
      <c r="U453" s="427"/>
      <c r="V453" s="427"/>
      <c r="W453" s="428"/>
      <c r="X453" s="437">
        <v>0</v>
      </c>
      <c r="Y453" s="427"/>
      <c r="Z453" s="427"/>
      <c r="AA453" s="427"/>
      <c r="AB453" s="427"/>
      <c r="AC453" s="428"/>
      <c r="AD453" s="437">
        <v>0</v>
      </c>
      <c r="AE453" s="427"/>
      <c r="AF453" s="427"/>
      <c r="AG453" s="427"/>
      <c r="AH453" s="427"/>
      <c r="AI453" s="428"/>
      <c r="AJ453" s="437">
        <v>0</v>
      </c>
      <c r="AK453" s="427"/>
      <c r="AL453" s="427"/>
      <c r="AM453" s="427"/>
      <c r="AN453" s="427"/>
      <c r="AO453" s="428"/>
      <c r="AP453" s="437">
        <v>0</v>
      </c>
      <c r="AQ453" s="427"/>
      <c r="AR453" s="427"/>
      <c r="AS453" s="427"/>
      <c r="AT453" s="427"/>
      <c r="AU453" s="428"/>
      <c r="AV453" s="437">
        <v>0</v>
      </c>
      <c r="AW453" s="427"/>
      <c r="AX453" s="427"/>
      <c r="AY453" s="427"/>
      <c r="AZ453" s="427"/>
      <c r="BA453" s="428"/>
      <c r="BB453" s="437">
        <v>0</v>
      </c>
      <c r="BC453" s="427"/>
      <c r="BD453" s="427"/>
      <c r="BE453" s="427"/>
      <c r="BF453" s="427"/>
      <c r="BG453" s="428"/>
      <c r="BH453" s="437">
        <v>0</v>
      </c>
      <c r="BI453" s="427"/>
      <c r="BJ453" s="427"/>
      <c r="BK453" s="427"/>
      <c r="BL453" s="427"/>
      <c r="BM453" s="428"/>
      <c r="BN453" s="437">
        <v>0</v>
      </c>
      <c r="BO453" s="427"/>
      <c r="BP453" s="427"/>
      <c r="BQ453" s="427"/>
      <c r="BR453" s="427"/>
      <c r="BS453" s="428"/>
      <c r="BT453" s="437">
        <v>0</v>
      </c>
      <c r="BU453" s="427"/>
      <c r="BV453" s="427"/>
      <c r="BW453" s="427"/>
      <c r="BX453" s="427"/>
      <c r="BY453" s="428"/>
      <c r="BZ453" s="437">
        <v>0</v>
      </c>
      <c r="CA453" s="427"/>
      <c r="CB453" s="427"/>
      <c r="CC453" s="427"/>
      <c r="CD453" s="427"/>
      <c r="CE453" s="428"/>
      <c r="CF453" s="437">
        <v>0</v>
      </c>
      <c r="CG453" s="427"/>
      <c r="CH453" s="427"/>
      <c r="CI453" s="427"/>
      <c r="CJ453" s="427"/>
      <c r="CK453" s="428"/>
      <c r="CL453" s="437">
        <v>0</v>
      </c>
      <c r="CM453" s="427"/>
      <c r="CN453" s="427"/>
      <c r="CO453" s="427"/>
      <c r="CP453" s="427"/>
      <c r="CQ453" s="428"/>
      <c r="CR453" s="437">
        <v>0</v>
      </c>
      <c r="CS453" s="427"/>
      <c r="CT453" s="427"/>
      <c r="CU453" s="427"/>
      <c r="CV453" s="427"/>
      <c r="CW453" s="428"/>
      <c r="CX453" s="437">
        <v>0</v>
      </c>
      <c r="CY453" s="427"/>
      <c r="CZ453" s="427"/>
      <c r="DA453" s="427"/>
      <c r="DB453" s="427"/>
      <c r="DC453" s="428"/>
    </row>
    <row r="454" spans="1:107" s="217" customFormat="1">
      <c r="A454" s="22"/>
      <c r="B454" s="22"/>
      <c r="C454" s="22"/>
      <c r="D454" s="22"/>
      <c r="E454" s="74" t="str">
        <f t="shared" si="113"/>
        <v>New Tariff  9</v>
      </c>
      <c r="F454" s="437">
        <v>0</v>
      </c>
      <c r="G454" s="427"/>
      <c r="H454" s="427"/>
      <c r="I454" s="427"/>
      <c r="J454" s="427"/>
      <c r="K454" s="428"/>
      <c r="L454" s="437">
        <v>0</v>
      </c>
      <c r="M454" s="427"/>
      <c r="N454" s="427"/>
      <c r="O454" s="427"/>
      <c r="P454" s="427"/>
      <c r="Q454" s="428"/>
      <c r="R454" s="437">
        <v>0</v>
      </c>
      <c r="S454" s="427"/>
      <c r="T454" s="427"/>
      <c r="U454" s="427"/>
      <c r="V454" s="427"/>
      <c r="W454" s="428"/>
      <c r="X454" s="437">
        <v>0</v>
      </c>
      <c r="Y454" s="427"/>
      <c r="Z454" s="427"/>
      <c r="AA454" s="427"/>
      <c r="AB454" s="427"/>
      <c r="AC454" s="428"/>
      <c r="AD454" s="437">
        <v>0</v>
      </c>
      <c r="AE454" s="427"/>
      <c r="AF454" s="427"/>
      <c r="AG454" s="427"/>
      <c r="AH454" s="427"/>
      <c r="AI454" s="428"/>
      <c r="AJ454" s="437">
        <v>0</v>
      </c>
      <c r="AK454" s="427"/>
      <c r="AL454" s="427"/>
      <c r="AM454" s="427"/>
      <c r="AN454" s="427"/>
      <c r="AO454" s="428"/>
      <c r="AP454" s="437">
        <v>0</v>
      </c>
      <c r="AQ454" s="427"/>
      <c r="AR454" s="427"/>
      <c r="AS454" s="427"/>
      <c r="AT454" s="427"/>
      <c r="AU454" s="428"/>
      <c r="AV454" s="437">
        <v>0</v>
      </c>
      <c r="AW454" s="427"/>
      <c r="AX454" s="427"/>
      <c r="AY454" s="427"/>
      <c r="AZ454" s="427"/>
      <c r="BA454" s="428"/>
      <c r="BB454" s="437">
        <v>0</v>
      </c>
      <c r="BC454" s="427"/>
      <c r="BD454" s="427"/>
      <c r="BE454" s="427"/>
      <c r="BF454" s="427"/>
      <c r="BG454" s="428"/>
      <c r="BH454" s="437">
        <v>0</v>
      </c>
      <c r="BI454" s="427"/>
      <c r="BJ454" s="427"/>
      <c r="BK454" s="427"/>
      <c r="BL454" s="427"/>
      <c r="BM454" s="428"/>
      <c r="BN454" s="437">
        <v>0</v>
      </c>
      <c r="BO454" s="427"/>
      <c r="BP454" s="427"/>
      <c r="BQ454" s="427"/>
      <c r="BR454" s="427"/>
      <c r="BS454" s="428"/>
      <c r="BT454" s="437">
        <v>0</v>
      </c>
      <c r="BU454" s="427"/>
      <c r="BV454" s="427"/>
      <c r="BW454" s="427"/>
      <c r="BX454" s="427"/>
      <c r="BY454" s="428"/>
      <c r="BZ454" s="437">
        <v>0</v>
      </c>
      <c r="CA454" s="427"/>
      <c r="CB454" s="427"/>
      <c r="CC454" s="427"/>
      <c r="CD454" s="427"/>
      <c r="CE454" s="428"/>
      <c r="CF454" s="437">
        <v>0</v>
      </c>
      <c r="CG454" s="427"/>
      <c r="CH454" s="427"/>
      <c r="CI454" s="427"/>
      <c r="CJ454" s="427"/>
      <c r="CK454" s="428"/>
      <c r="CL454" s="437">
        <v>0</v>
      </c>
      <c r="CM454" s="427"/>
      <c r="CN454" s="427"/>
      <c r="CO454" s="427"/>
      <c r="CP454" s="427"/>
      <c r="CQ454" s="428"/>
      <c r="CR454" s="437">
        <v>0</v>
      </c>
      <c r="CS454" s="427"/>
      <c r="CT454" s="427"/>
      <c r="CU454" s="427"/>
      <c r="CV454" s="427"/>
      <c r="CW454" s="428"/>
      <c r="CX454" s="437">
        <v>0</v>
      </c>
      <c r="CY454" s="427"/>
      <c r="CZ454" s="427"/>
      <c r="DA454" s="427"/>
      <c r="DB454" s="427"/>
      <c r="DC454" s="428"/>
    </row>
    <row r="455" spans="1:107" s="217" customFormat="1">
      <c r="A455" s="22"/>
      <c r="B455" s="22"/>
      <c r="C455" s="22"/>
      <c r="D455" s="22"/>
      <c r="E455" s="74" t="str">
        <f t="shared" si="113"/>
        <v>New Tariff  10</v>
      </c>
      <c r="F455" s="437">
        <v>0</v>
      </c>
      <c r="G455" s="427"/>
      <c r="H455" s="427"/>
      <c r="I455" s="427"/>
      <c r="J455" s="427"/>
      <c r="K455" s="428"/>
      <c r="L455" s="437">
        <v>0</v>
      </c>
      <c r="M455" s="427"/>
      <c r="N455" s="427"/>
      <c r="O455" s="427"/>
      <c r="P455" s="427"/>
      <c r="Q455" s="428"/>
      <c r="R455" s="437">
        <v>0</v>
      </c>
      <c r="S455" s="427"/>
      <c r="T455" s="427"/>
      <c r="U455" s="427"/>
      <c r="V455" s="427"/>
      <c r="W455" s="428"/>
      <c r="X455" s="437">
        <v>0</v>
      </c>
      <c r="Y455" s="427"/>
      <c r="Z455" s="427"/>
      <c r="AA455" s="427"/>
      <c r="AB455" s="427"/>
      <c r="AC455" s="428"/>
      <c r="AD455" s="437">
        <v>0</v>
      </c>
      <c r="AE455" s="427"/>
      <c r="AF455" s="427"/>
      <c r="AG455" s="427"/>
      <c r="AH455" s="427"/>
      <c r="AI455" s="428"/>
      <c r="AJ455" s="437">
        <v>0</v>
      </c>
      <c r="AK455" s="427"/>
      <c r="AL455" s="427"/>
      <c r="AM455" s="427"/>
      <c r="AN455" s="427"/>
      <c r="AO455" s="428"/>
      <c r="AP455" s="437">
        <v>0</v>
      </c>
      <c r="AQ455" s="427"/>
      <c r="AR455" s="427"/>
      <c r="AS455" s="427"/>
      <c r="AT455" s="427"/>
      <c r="AU455" s="428"/>
      <c r="AV455" s="437">
        <v>0</v>
      </c>
      <c r="AW455" s="427"/>
      <c r="AX455" s="427"/>
      <c r="AY455" s="427"/>
      <c r="AZ455" s="427"/>
      <c r="BA455" s="428"/>
      <c r="BB455" s="437">
        <v>0</v>
      </c>
      <c r="BC455" s="427"/>
      <c r="BD455" s="427"/>
      <c r="BE455" s="427"/>
      <c r="BF455" s="427"/>
      <c r="BG455" s="428"/>
      <c r="BH455" s="437">
        <v>0</v>
      </c>
      <c r="BI455" s="427"/>
      <c r="BJ455" s="427"/>
      <c r="BK455" s="427"/>
      <c r="BL455" s="427"/>
      <c r="BM455" s="428"/>
      <c r="BN455" s="437">
        <v>0</v>
      </c>
      <c r="BO455" s="427"/>
      <c r="BP455" s="427"/>
      <c r="BQ455" s="427"/>
      <c r="BR455" s="427"/>
      <c r="BS455" s="428"/>
      <c r="BT455" s="437">
        <v>0</v>
      </c>
      <c r="BU455" s="427"/>
      <c r="BV455" s="427"/>
      <c r="BW455" s="427"/>
      <c r="BX455" s="427"/>
      <c r="BY455" s="428"/>
      <c r="BZ455" s="437">
        <v>0</v>
      </c>
      <c r="CA455" s="427"/>
      <c r="CB455" s="427"/>
      <c r="CC455" s="427"/>
      <c r="CD455" s="427"/>
      <c r="CE455" s="428"/>
      <c r="CF455" s="437">
        <v>0</v>
      </c>
      <c r="CG455" s="427"/>
      <c r="CH455" s="427"/>
      <c r="CI455" s="427"/>
      <c r="CJ455" s="427"/>
      <c r="CK455" s="428"/>
      <c r="CL455" s="437">
        <v>0</v>
      </c>
      <c r="CM455" s="427"/>
      <c r="CN455" s="427"/>
      <c r="CO455" s="427"/>
      <c r="CP455" s="427"/>
      <c r="CQ455" s="428"/>
      <c r="CR455" s="437">
        <v>0</v>
      </c>
      <c r="CS455" s="427"/>
      <c r="CT455" s="427"/>
      <c r="CU455" s="427"/>
      <c r="CV455" s="427"/>
      <c r="CW455" s="428"/>
      <c r="CX455" s="437">
        <v>0</v>
      </c>
      <c r="CY455" s="427"/>
      <c r="CZ455" s="427"/>
      <c r="DA455" s="427"/>
      <c r="DB455" s="427"/>
      <c r="DC455" s="428"/>
    </row>
    <row r="456" spans="1:107" s="217" customFormat="1">
      <c r="A456" s="22"/>
      <c r="B456" s="22"/>
      <c r="C456" s="22"/>
      <c r="D456" s="22"/>
      <c r="E456" s="74" t="str">
        <f t="shared" si="113"/>
        <v>New Tariff  11</v>
      </c>
      <c r="F456" s="437">
        <v>0</v>
      </c>
      <c r="G456" s="427"/>
      <c r="H456" s="427"/>
      <c r="I456" s="427"/>
      <c r="J456" s="427"/>
      <c r="K456" s="428"/>
      <c r="L456" s="437">
        <v>0</v>
      </c>
      <c r="M456" s="427"/>
      <c r="N456" s="427"/>
      <c r="O456" s="427"/>
      <c r="P456" s="427"/>
      <c r="Q456" s="428"/>
      <c r="R456" s="437">
        <v>0</v>
      </c>
      <c r="S456" s="427"/>
      <c r="T456" s="427"/>
      <c r="U456" s="427"/>
      <c r="V456" s="427"/>
      <c r="W456" s="428"/>
      <c r="X456" s="437">
        <v>0</v>
      </c>
      <c r="Y456" s="427"/>
      <c r="Z456" s="427"/>
      <c r="AA456" s="427"/>
      <c r="AB456" s="427"/>
      <c r="AC456" s="428"/>
      <c r="AD456" s="437">
        <v>0</v>
      </c>
      <c r="AE456" s="427"/>
      <c r="AF456" s="427"/>
      <c r="AG456" s="427"/>
      <c r="AH456" s="427"/>
      <c r="AI456" s="428"/>
      <c r="AJ456" s="437">
        <v>0</v>
      </c>
      <c r="AK456" s="427"/>
      <c r="AL456" s="427"/>
      <c r="AM456" s="427"/>
      <c r="AN456" s="427"/>
      <c r="AO456" s="428"/>
      <c r="AP456" s="437">
        <v>0</v>
      </c>
      <c r="AQ456" s="427"/>
      <c r="AR456" s="427"/>
      <c r="AS456" s="427"/>
      <c r="AT456" s="427"/>
      <c r="AU456" s="428"/>
      <c r="AV456" s="437">
        <v>0</v>
      </c>
      <c r="AW456" s="427"/>
      <c r="AX456" s="427"/>
      <c r="AY456" s="427"/>
      <c r="AZ456" s="427"/>
      <c r="BA456" s="428"/>
      <c r="BB456" s="437">
        <v>0</v>
      </c>
      <c r="BC456" s="427"/>
      <c r="BD456" s="427"/>
      <c r="BE456" s="427"/>
      <c r="BF456" s="427"/>
      <c r="BG456" s="428"/>
      <c r="BH456" s="437">
        <v>0</v>
      </c>
      <c r="BI456" s="427"/>
      <c r="BJ456" s="427"/>
      <c r="BK456" s="427"/>
      <c r="BL456" s="427"/>
      <c r="BM456" s="428"/>
      <c r="BN456" s="437">
        <v>0</v>
      </c>
      <c r="BO456" s="427"/>
      <c r="BP456" s="427"/>
      <c r="BQ456" s="427"/>
      <c r="BR456" s="427"/>
      <c r="BS456" s="428"/>
      <c r="BT456" s="437">
        <v>0</v>
      </c>
      <c r="BU456" s="427"/>
      <c r="BV456" s="427"/>
      <c r="BW456" s="427"/>
      <c r="BX456" s="427"/>
      <c r="BY456" s="428"/>
      <c r="BZ456" s="437">
        <v>0</v>
      </c>
      <c r="CA456" s="427"/>
      <c r="CB456" s="427"/>
      <c r="CC456" s="427"/>
      <c r="CD456" s="427"/>
      <c r="CE456" s="428"/>
      <c r="CF456" s="437">
        <v>0</v>
      </c>
      <c r="CG456" s="427"/>
      <c r="CH456" s="427"/>
      <c r="CI456" s="427"/>
      <c r="CJ456" s="427"/>
      <c r="CK456" s="428"/>
      <c r="CL456" s="437">
        <v>0</v>
      </c>
      <c r="CM456" s="427"/>
      <c r="CN456" s="427"/>
      <c r="CO456" s="427"/>
      <c r="CP456" s="427"/>
      <c r="CQ456" s="428"/>
      <c r="CR456" s="437">
        <v>0</v>
      </c>
      <c r="CS456" s="427"/>
      <c r="CT456" s="427"/>
      <c r="CU456" s="427"/>
      <c r="CV456" s="427"/>
      <c r="CW456" s="428"/>
      <c r="CX456" s="437">
        <v>0</v>
      </c>
      <c r="CY456" s="427"/>
      <c r="CZ456" s="427"/>
      <c r="DA456" s="427"/>
      <c r="DB456" s="427"/>
      <c r="DC456" s="428"/>
    </row>
    <row r="457" spans="1:107" s="217" customFormat="1">
      <c r="A457" s="22"/>
      <c r="B457" s="22"/>
      <c r="C457" s="22"/>
      <c r="D457" s="22"/>
      <c r="E457" s="74" t="str">
        <f t="shared" si="113"/>
        <v>Public Lighting</v>
      </c>
      <c r="F457" s="437">
        <v>6428.1328549684695</v>
      </c>
      <c r="G457" s="427"/>
      <c r="H457" s="427"/>
      <c r="I457" s="427"/>
      <c r="J457" s="427"/>
      <c r="K457" s="428"/>
      <c r="L457" s="437">
        <v>0</v>
      </c>
      <c r="M457" s="427"/>
      <c r="N457" s="427"/>
      <c r="O457" s="427"/>
      <c r="P457" s="427"/>
      <c r="Q457" s="428"/>
      <c r="R457" s="437">
        <v>0</v>
      </c>
      <c r="S457" s="427"/>
      <c r="T457" s="427"/>
      <c r="U457" s="427"/>
      <c r="V457" s="427"/>
      <c r="W457" s="428"/>
      <c r="X457" s="437">
        <v>30103199.655604858</v>
      </c>
      <c r="Y457" s="427"/>
      <c r="Z457" s="427"/>
      <c r="AA457" s="427"/>
      <c r="AB457" s="427"/>
      <c r="AC457" s="428"/>
      <c r="AD457" s="437">
        <v>0</v>
      </c>
      <c r="AE457" s="427"/>
      <c r="AF457" s="427"/>
      <c r="AG457" s="427"/>
      <c r="AH457" s="427"/>
      <c r="AI457" s="428"/>
      <c r="AJ457" s="437">
        <v>0</v>
      </c>
      <c r="AK457" s="427"/>
      <c r="AL457" s="427"/>
      <c r="AM457" s="427"/>
      <c r="AN457" s="427"/>
      <c r="AO457" s="428"/>
      <c r="AP457" s="437">
        <v>0</v>
      </c>
      <c r="AQ457" s="427"/>
      <c r="AR457" s="427"/>
      <c r="AS457" s="427"/>
      <c r="AT457" s="427"/>
      <c r="AU457" s="428"/>
      <c r="AV457" s="437">
        <v>82085524.126143962</v>
      </c>
      <c r="AW457" s="427"/>
      <c r="AX457" s="427"/>
      <c r="AY457" s="427"/>
      <c r="AZ457" s="427"/>
      <c r="BA457" s="428"/>
      <c r="BB457" s="437">
        <v>0</v>
      </c>
      <c r="BC457" s="427"/>
      <c r="BD457" s="427"/>
      <c r="BE457" s="427"/>
      <c r="BF457" s="427"/>
      <c r="BG457" s="428"/>
      <c r="BH457" s="437">
        <v>0</v>
      </c>
      <c r="BI457" s="427"/>
      <c r="BJ457" s="427"/>
      <c r="BK457" s="427"/>
      <c r="BL457" s="427"/>
      <c r="BM457" s="428"/>
      <c r="BN457" s="437">
        <v>0</v>
      </c>
      <c r="BO457" s="427"/>
      <c r="BP457" s="427"/>
      <c r="BQ457" s="427"/>
      <c r="BR457" s="427"/>
      <c r="BS457" s="428"/>
      <c r="BT457" s="437">
        <v>0</v>
      </c>
      <c r="BU457" s="427"/>
      <c r="BV457" s="427"/>
      <c r="BW457" s="427"/>
      <c r="BX457" s="427"/>
      <c r="BY457" s="428"/>
      <c r="BZ457" s="437">
        <v>0</v>
      </c>
      <c r="CA457" s="427"/>
      <c r="CB457" s="427"/>
      <c r="CC457" s="427"/>
      <c r="CD457" s="427"/>
      <c r="CE457" s="428"/>
      <c r="CF457" s="437">
        <v>0</v>
      </c>
      <c r="CG457" s="427"/>
      <c r="CH457" s="427"/>
      <c r="CI457" s="427"/>
      <c r="CJ457" s="427"/>
      <c r="CK457" s="428"/>
      <c r="CL457" s="437">
        <v>0</v>
      </c>
      <c r="CM457" s="427"/>
      <c r="CN457" s="427"/>
      <c r="CO457" s="427"/>
      <c r="CP457" s="427"/>
      <c r="CQ457" s="428"/>
      <c r="CR457" s="437">
        <v>0</v>
      </c>
      <c r="CS457" s="427"/>
      <c r="CT457" s="427"/>
      <c r="CU457" s="427"/>
      <c r="CV457" s="427"/>
      <c r="CW457" s="428"/>
      <c r="CX457" s="437">
        <v>0</v>
      </c>
      <c r="CY457" s="427"/>
      <c r="CZ457" s="427"/>
      <c r="DA457" s="427"/>
      <c r="DB457" s="427"/>
      <c r="DC457" s="428"/>
    </row>
    <row r="458" spans="1:107" s="217" customFormat="1">
      <c r="A458" s="22"/>
      <c r="B458" s="22"/>
      <c r="C458" s="22"/>
      <c r="D458" s="22"/>
      <c r="E458" s="74" t="str">
        <f t="shared" si="113"/>
        <v>New Tariff  1</v>
      </c>
      <c r="F458" s="437">
        <v>0</v>
      </c>
      <c r="G458" s="427"/>
      <c r="H458" s="427"/>
      <c r="I458" s="427"/>
      <c r="J458" s="427"/>
      <c r="K458" s="428"/>
      <c r="L458" s="437">
        <v>0</v>
      </c>
      <c r="M458" s="427"/>
      <c r="N458" s="427"/>
      <c r="O458" s="427"/>
      <c r="P458" s="427"/>
      <c r="Q458" s="428"/>
      <c r="R458" s="437">
        <v>0</v>
      </c>
      <c r="S458" s="427"/>
      <c r="T458" s="427"/>
      <c r="U458" s="427"/>
      <c r="V458" s="427"/>
      <c r="W458" s="428"/>
      <c r="X458" s="437">
        <v>0</v>
      </c>
      <c r="Y458" s="427"/>
      <c r="Z458" s="427"/>
      <c r="AA458" s="427"/>
      <c r="AB458" s="427"/>
      <c r="AC458" s="428"/>
      <c r="AD458" s="437">
        <v>0</v>
      </c>
      <c r="AE458" s="427"/>
      <c r="AF458" s="427"/>
      <c r="AG458" s="427"/>
      <c r="AH458" s="427"/>
      <c r="AI458" s="428"/>
      <c r="AJ458" s="437">
        <v>0</v>
      </c>
      <c r="AK458" s="427"/>
      <c r="AL458" s="427"/>
      <c r="AM458" s="427"/>
      <c r="AN458" s="427"/>
      <c r="AO458" s="428"/>
      <c r="AP458" s="437">
        <v>0</v>
      </c>
      <c r="AQ458" s="427"/>
      <c r="AR458" s="427"/>
      <c r="AS458" s="427"/>
      <c r="AT458" s="427"/>
      <c r="AU458" s="428"/>
      <c r="AV458" s="437">
        <v>0</v>
      </c>
      <c r="AW458" s="427"/>
      <c r="AX458" s="427"/>
      <c r="AY458" s="427"/>
      <c r="AZ458" s="427"/>
      <c r="BA458" s="428"/>
      <c r="BB458" s="437">
        <v>0</v>
      </c>
      <c r="BC458" s="427"/>
      <c r="BD458" s="427"/>
      <c r="BE458" s="427"/>
      <c r="BF458" s="427"/>
      <c r="BG458" s="428"/>
      <c r="BH458" s="437">
        <v>0</v>
      </c>
      <c r="BI458" s="427"/>
      <c r="BJ458" s="427"/>
      <c r="BK458" s="427"/>
      <c r="BL458" s="427"/>
      <c r="BM458" s="428"/>
      <c r="BN458" s="437">
        <v>0</v>
      </c>
      <c r="BO458" s="427"/>
      <c r="BP458" s="427"/>
      <c r="BQ458" s="427"/>
      <c r="BR458" s="427"/>
      <c r="BS458" s="428"/>
      <c r="BT458" s="437">
        <v>0</v>
      </c>
      <c r="BU458" s="427"/>
      <c r="BV458" s="427"/>
      <c r="BW458" s="427"/>
      <c r="BX458" s="427"/>
      <c r="BY458" s="428"/>
      <c r="BZ458" s="437">
        <v>0</v>
      </c>
      <c r="CA458" s="427"/>
      <c r="CB458" s="427"/>
      <c r="CC458" s="427"/>
      <c r="CD458" s="427"/>
      <c r="CE458" s="428"/>
      <c r="CF458" s="437">
        <v>0</v>
      </c>
      <c r="CG458" s="427"/>
      <c r="CH458" s="427"/>
      <c r="CI458" s="427"/>
      <c r="CJ458" s="427"/>
      <c r="CK458" s="428"/>
      <c r="CL458" s="437">
        <v>0</v>
      </c>
      <c r="CM458" s="427"/>
      <c r="CN458" s="427"/>
      <c r="CO458" s="427"/>
      <c r="CP458" s="427"/>
      <c r="CQ458" s="428"/>
      <c r="CR458" s="437">
        <v>0</v>
      </c>
      <c r="CS458" s="427"/>
      <c r="CT458" s="427"/>
      <c r="CU458" s="427"/>
      <c r="CV458" s="427"/>
      <c r="CW458" s="428"/>
      <c r="CX458" s="437">
        <v>0</v>
      </c>
      <c r="CY458" s="427"/>
      <c r="CZ458" s="427"/>
      <c r="DA458" s="427"/>
      <c r="DB458" s="427"/>
      <c r="DC458" s="428"/>
    </row>
    <row r="459" spans="1:107" s="217" customFormat="1">
      <c r="A459" s="22"/>
      <c r="B459" s="22"/>
      <c r="C459" s="22"/>
      <c r="D459" s="22"/>
      <c r="E459" s="74" t="str">
        <f t="shared" si="113"/>
        <v>New Tariff 2</v>
      </c>
      <c r="F459" s="437">
        <v>0</v>
      </c>
      <c r="G459" s="427"/>
      <c r="H459" s="427"/>
      <c r="I459" s="427"/>
      <c r="J459" s="427"/>
      <c r="K459" s="428"/>
      <c r="L459" s="437">
        <v>0</v>
      </c>
      <c r="M459" s="427"/>
      <c r="N459" s="427"/>
      <c r="O459" s="427"/>
      <c r="P459" s="427"/>
      <c r="Q459" s="428"/>
      <c r="R459" s="437">
        <v>0</v>
      </c>
      <c r="S459" s="427"/>
      <c r="T459" s="427"/>
      <c r="U459" s="427"/>
      <c r="V459" s="427"/>
      <c r="W459" s="428"/>
      <c r="X459" s="437">
        <v>0</v>
      </c>
      <c r="Y459" s="427"/>
      <c r="Z459" s="427"/>
      <c r="AA459" s="427"/>
      <c r="AB459" s="427"/>
      <c r="AC459" s="428"/>
      <c r="AD459" s="437">
        <v>0</v>
      </c>
      <c r="AE459" s="427"/>
      <c r="AF459" s="427"/>
      <c r="AG459" s="427"/>
      <c r="AH459" s="427"/>
      <c r="AI459" s="428"/>
      <c r="AJ459" s="437">
        <v>0</v>
      </c>
      <c r="AK459" s="427"/>
      <c r="AL459" s="427"/>
      <c r="AM459" s="427"/>
      <c r="AN459" s="427"/>
      <c r="AO459" s="428"/>
      <c r="AP459" s="437">
        <v>0</v>
      </c>
      <c r="AQ459" s="427"/>
      <c r="AR459" s="427"/>
      <c r="AS459" s="427"/>
      <c r="AT459" s="427"/>
      <c r="AU459" s="428"/>
      <c r="AV459" s="437">
        <v>0</v>
      </c>
      <c r="AW459" s="427"/>
      <c r="AX459" s="427"/>
      <c r="AY459" s="427"/>
      <c r="AZ459" s="427"/>
      <c r="BA459" s="428"/>
      <c r="BB459" s="437">
        <v>0</v>
      </c>
      <c r="BC459" s="427"/>
      <c r="BD459" s="427"/>
      <c r="BE459" s="427"/>
      <c r="BF459" s="427"/>
      <c r="BG459" s="428"/>
      <c r="BH459" s="437">
        <v>0</v>
      </c>
      <c r="BI459" s="427"/>
      <c r="BJ459" s="427"/>
      <c r="BK459" s="427"/>
      <c r="BL459" s="427"/>
      <c r="BM459" s="428"/>
      <c r="BN459" s="437">
        <v>0</v>
      </c>
      <c r="BO459" s="427"/>
      <c r="BP459" s="427"/>
      <c r="BQ459" s="427"/>
      <c r="BR459" s="427"/>
      <c r="BS459" s="428"/>
      <c r="BT459" s="437">
        <v>0</v>
      </c>
      <c r="BU459" s="427"/>
      <c r="BV459" s="427"/>
      <c r="BW459" s="427"/>
      <c r="BX459" s="427"/>
      <c r="BY459" s="428"/>
      <c r="BZ459" s="437">
        <v>0</v>
      </c>
      <c r="CA459" s="427"/>
      <c r="CB459" s="427"/>
      <c r="CC459" s="427"/>
      <c r="CD459" s="427"/>
      <c r="CE459" s="428"/>
      <c r="CF459" s="437">
        <v>0</v>
      </c>
      <c r="CG459" s="427"/>
      <c r="CH459" s="427"/>
      <c r="CI459" s="427"/>
      <c r="CJ459" s="427"/>
      <c r="CK459" s="428"/>
      <c r="CL459" s="437">
        <v>0</v>
      </c>
      <c r="CM459" s="427"/>
      <c r="CN459" s="427"/>
      <c r="CO459" s="427"/>
      <c r="CP459" s="427"/>
      <c r="CQ459" s="428"/>
      <c r="CR459" s="437">
        <v>0</v>
      </c>
      <c r="CS459" s="427"/>
      <c r="CT459" s="427"/>
      <c r="CU459" s="427"/>
      <c r="CV459" s="427"/>
      <c r="CW459" s="428"/>
      <c r="CX459" s="437">
        <v>0</v>
      </c>
      <c r="CY459" s="427"/>
      <c r="CZ459" s="427"/>
      <c r="DA459" s="427"/>
      <c r="DB459" s="427"/>
      <c r="DC459" s="428"/>
    </row>
    <row r="460" spans="1:107" s="217" customFormat="1">
      <c r="A460" s="22"/>
      <c r="B460" s="22"/>
      <c r="C460" s="22"/>
      <c r="D460" s="22"/>
      <c r="E460" s="74" t="str">
        <f t="shared" si="113"/>
        <v>New Tariff 3</v>
      </c>
      <c r="F460" s="437">
        <v>0</v>
      </c>
      <c r="G460" s="427"/>
      <c r="H460" s="427"/>
      <c r="I460" s="427"/>
      <c r="J460" s="427"/>
      <c r="K460" s="428"/>
      <c r="L460" s="437">
        <v>0</v>
      </c>
      <c r="M460" s="427"/>
      <c r="N460" s="427"/>
      <c r="O460" s="427"/>
      <c r="P460" s="427"/>
      <c r="Q460" s="428"/>
      <c r="R460" s="437">
        <v>0</v>
      </c>
      <c r="S460" s="427"/>
      <c r="T460" s="427"/>
      <c r="U460" s="427"/>
      <c r="V460" s="427"/>
      <c r="W460" s="428"/>
      <c r="X460" s="437">
        <v>0</v>
      </c>
      <c r="Y460" s="427"/>
      <c r="Z460" s="427"/>
      <c r="AA460" s="427"/>
      <c r="AB460" s="427"/>
      <c r="AC460" s="428"/>
      <c r="AD460" s="437">
        <v>0</v>
      </c>
      <c r="AE460" s="427"/>
      <c r="AF460" s="427"/>
      <c r="AG460" s="427"/>
      <c r="AH460" s="427"/>
      <c r="AI460" s="428"/>
      <c r="AJ460" s="437">
        <v>0</v>
      </c>
      <c r="AK460" s="427"/>
      <c r="AL460" s="427"/>
      <c r="AM460" s="427"/>
      <c r="AN460" s="427"/>
      <c r="AO460" s="428"/>
      <c r="AP460" s="437">
        <v>0</v>
      </c>
      <c r="AQ460" s="427"/>
      <c r="AR460" s="427"/>
      <c r="AS460" s="427"/>
      <c r="AT460" s="427"/>
      <c r="AU460" s="428"/>
      <c r="AV460" s="437">
        <v>0</v>
      </c>
      <c r="AW460" s="427"/>
      <c r="AX460" s="427"/>
      <c r="AY460" s="427"/>
      <c r="AZ460" s="427"/>
      <c r="BA460" s="428"/>
      <c r="BB460" s="437">
        <v>0</v>
      </c>
      <c r="BC460" s="427"/>
      <c r="BD460" s="427"/>
      <c r="BE460" s="427"/>
      <c r="BF460" s="427"/>
      <c r="BG460" s="428"/>
      <c r="BH460" s="437">
        <v>0</v>
      </c>
      <c r="BI460" s="427"/>
      <c r="BJ460" s="427"/>
      <c r="BK460" s="427"/>
      <c r="BL460" s="427"/>
      <c r="BM460" s="428"/>
      <c r="BN460" s="437">
        <v>0</v>
      </c>
      <c r="BO460" s="427"/>
      <c r="BP460" s="427"/>
      <c r="BQ460" s="427"/>
      <c r="BR460" s="427"/>
      <c r="BS460" s="428"/>
      <c r="BT460" s="437">
        <v>0</v>
      </c>
      <c r="BU460" s="427"/>
      <c r="BV460" s="427"/>
      <c r="BW460" s="427"/>
      <c r="BX460" s="427"/>
      <c r="BY460" s="428"/>
      <c r="BZ460" s="437">
        <v>0</v>
      </c>
      <c r="CA460" s="427"/>
      <c r="CB460" s="427"/>
      <c r="CC460" s="427"/>
      <c r="CD460" s="427"/>
      <c r="CE460" s="428"/>
      <c r="CF460" s="437">
        <v>0</v>
      </c>
      <c r="CG460" s="427"/>
      <c r="CH460" s="427"/>
      <c r="CI460" s="427"/>
      <c r="CJ460" s="427"/>
      <c r="CK460" s="428"/>
      <c r="CL460" s="437">
        <v>0</v>
      </c>
      <c r="CM460" s="427"/>
      <c r="CN460" s="427"/>
      <c r="CO460" s="427"/>
      <c r="CP460" s="427"/>
      <c r="CQ460" s="428"/>
      <c r="CR460" s="437">
        <v>0</v>
      </c>
      <c r="CS460" s="427"/>
      <c r="CT460" s="427"/>
      <c r="CU460" s="427"/>
      <c r="CV460" s="427"/>
      <c r="CW460" s="428"/>
      <c r="CX460" s="437">
        <v>0</v>
      </c>
      <c r="CY460" s="427"/>
      <c r="CZ460" s="427"/>
      <c r="DA460" s="427"/>
      <c r="DB460" s="427"/>
      <c r="DC460" s="428"/>
    </row>
    <row r="461" spans="1:107" s="217" customFormat="1">
      <c r="A461" s="22"/>
      <c r="B461" s="22"/>
      <c r="C461" s="22"/>
      <c r="D461" s="22"/>
      <c r="E461" s="74" t="str">
        <f t="shared" si="113"/>
        <v>New Tariff 4</v>
      </c>
      <c r="F461" s="437">
        <v>0</v>
      </c>
      <c r="G461" s="427"/>
      <c r="H461" s="427"/>
      <c r="I461" s="427"/>
      <c r="J461" s="427"/>
      <c r="K461" s="428"/>
      <c r="L461" s="437">
        <v>0</v>
      </c>
      <c r="M461" s="427"/>
      <c r="N461" s="427"/>
      <c r="O461" s="427"/>
      <c r="P461" s="427"/>
      <c r="Q461" s="428"/>
      <c r="R461" s="437">
        <v>0</v>
      </c>
      <c r="S461" s="427"/>
      <c r="T461" s="427"/>
      <c r="U461" s="427"/>
      <c r="V461" s="427"/>
      <c r="W461" s="428"/>
      <c r="X461" s="437">
        <v>0</v>
      </c>
      <c r="Y461" s="427"/>
      <c r="Z461" s="427"/>
      <c r="AA461" s="427"/>
      <c r="AB461" s="427"/>
      <c r="AC461" s="428"/>
      <c r="AD461" s="437">
        <v>0</v>
      </c>
      <c r="AE461" s="427"/>
      <c r="AF461" s="427"/>
      <c r="AG461" s="427"/>
      <c r="AH461" s="427"/>
      <c r="AI461" s="428"/>
      <c r="AJ461" s="437">
        <v>0</v>
      </c>
      <c r="AK461" s="427"/>
      <c r="AL461" s="427"/>
      <c r="AM461" s="427"/>
      <c r="AN461" s="427"/>
      <c r="AO461" s="428"/>
      <c r="AP461" s="437">
        <v>0</v>
      </c>
      <c r="AQ461" s="427"/>
      <c r="AR461" s="427"/>
      <c r="AS461" s="427"/>
      <c r="AT461" s="427"/>
      <c r="AU461" s="428"/>
      <c r="AV461" s="437">
        <v>0</v>
      </c>
      <c r="AW461" s="427"/>
      <c r="AX461" s="427"/>
      <c r="AY461" s="427"/>
      <c r="AZ461" s="427"/>
      <c r="BA461" s="428"/>
      <c r="BB461" s="437">
        <v>0</v>
      </c>
      <c r="BC461" s="427"/>
      <c r="BD461" s="427"/>
      <c r="BE461" s="427"/>
      <c r="BF461" s="427"/>
      <c r="BG461" s="428"/>
      <c r="BH461" s="437">
        <v>0</v>
      </c>
      <c r="BI461" s="427"/>
      <c r="BJ461" s="427"/>
      <c r="BK461" s="427"/>
      <c r="BL461" s="427"/>
      <c r="BM461" s="428"/>
      <c r="BN461" s="437">
        <v>0</v>
      </c>
      <c r="BO461" s="427"/>
      <c r="BP461" s="427"/>
      <c r="BQ461" s="427"/>
      <c r="BR461" s="427"/>
      <c r="BS461" s="428"/>
      <c r="BT461" s="437">
        <v>0</v>
      </c>
      <c r="BU461" s="427"/>
      <c r="BV461" s="427"/>
      <c r="BW461" s="427"/>
      <c r="BX461" s="427"/>
      <c r="BY461" s="428"/>
      <c r="BZ461" s="437">
        <v>0</v>
      </c>
      <c r="CA461" s="427"/>
      <c r="CB461" s="427"/>
      <c r="CC461" s="427"/>
      <c r="CD461" s="427"/>
      <c r="CE461" s="428"/>
      <c r="CF461" s="437">
        <v>0</v>
      </c>
      <c r="CG461" s="427"/>
      <c r="CH461" s="427"/>
      <c r="CI461" s="427"/>
      <c r="CJ461" s="427"/>
      <c r="CK461" s="428"/>
      <c r="CL461" s="437">
        <v>0</v>
      </c>
      <c r="CM461" s="427"/>
      <c r="CN461" s="427"/>
      <c r="CO461" s="427"/>
      <c r="CP461" s="427"/>
      <c r="CQ461" s="428"/>
      <c r="CR461" s="437">
        <v>0</v>
      </c>
      <c r="CS461" s="427"/>
      <c r="CT461" s="427"/>
      <c r="CU461" s="427"/>
      <c r="CV461" s="427"/>
      <c r="CW461" s="428"/>
      <c r="CX461" s="437">
        <v>0</v>
      </c>
      <c r="CY461" s="427"/>
      <c r="CZ461" s="427"/>
      <c r="DA461" s="427"/>
      <c r="DB461" s="427"/>
      <c r="DC461" s="428"/>
    </row>
    <row r="462" spans="1:107" s="217" customFormat="1">
      <c r="A462" s="22"/>
      <c r="B462" s="22"/>
      <c r="C462" s="22"/>
      <c r="D462" s="22"/>
      <c r="E462" s="74" t="str">
        <f t="shared" si="113"/>
        <v>New Tariff 5</v>
      </c>
      <c r="F462" s="437">
        <v>0</v>
      </c>
      <c r="G462" s="427"/>
      <c r="H462" s="427"/>
      <c r="I462" s="427"/>
      <c r="J462" s="427"/>
      <c r="K462" s="428"/>
      <c r="L462" s="437">
        <v>0</v>
      </c>
      <c r="M462" s="427"/>
      <c r="N462" s="427"/>
      <c r="O462" s="427"/>
      <c r="P462" s="427"/>
      <c r="Q462" s="428"/>
      <c r="R462" s="437">
        <v>0</v>
      </c>
      <c r="S462" s="427"/>
      <c r="T462" s="427"/>
      <c r="U462" s="427"/>
      <c r="V462" s="427"/>
      <c r="W462" s="428"/>
      <c r="X462" s="437">
        <v>0</v>
      </c>
      <c r="Y462" s="427"/>
      <c r="Z462" s="427"/>
      <c r="AA462" s="427"/>
      <c r="AB462" s="427"/>
      <c r="AC462" s="428"/>
      <c r="AD462" s="437">
        <v>0</v>
      </c>
      <c r="AE462" s="427"/>
      <c r="AF462" s="427"/>
      <c r="AG462" s="427"/>
      <c r="AH462" s="427"/>
      <c r="AI462" s="428"/>
      <c r="AJ462" s="437">
        <v>0</v>
      </c>
      <c r="AK462" s="427"/>
      <c r="AL462" s="427"/>
      <c r="AM462" s="427"/>
      <c r="AN462" s="427"/>
      <c r="AO462" s="428"/>
      <c r="AP462" s="437">
        <v>0</v>
      </c>
      <c r="AQ462" s="427"/>
      <c r="AR462" s="427"/>
      <c r="AS462" s="427"/>
      <c r="AT462" s="427"/>
      <c r="AU462" s="428"/>
      <c r="AV462" s="437">
        <v>0</v>
      </c>
      <c r="AW462" s="427"/>
      <c r="AX462" s="427"/>
      <c r="AY462" s="427"/>
      <c r="AZ462" s="427"/>
      <c r="BA462" s="428"/>
      <c r="BB462" s="437">
        <v>0</v>
      </c>
      <c r="BC462" s="427"/>
      <c r="BD462" s="427"/>
      <c r="BE462" s="427"/>
      <c r="BF462" s="427"/>
      <c r="BG462" s="428"/>
      <c r="BH462" s="437">
        <v>0</v>
      </c>
      <c r="BI462" s="427"/>
      <c r="BJ462" s="427"/>
      <c r="BK462" s="427"/>
      <c r="BL462" s="427"/>
      <c r="BM462" s="428"/>
      <c r="BN462" s="437">
        <v>0</v>
      </c>
      <c r="BO462" s="427"/>
      <c r="BP462" s="427"/>
      <c r="BQ462" s="427"/>
      <c r="BR462" s="427"/>
      <c r="BS462" s="428"/>
      <c r="BT462" s="437">
        <v>0</v>
      </c>
      <c r="BU462" s="427"/>
      <c r="BV462" s="427"/>
      <c r="BW462" s="427"/>
      <c r="BX462" s="427"/>
      <c r="BY462" s="428"/>
      <c r="BZ462" s="437">
        <v>0</v>
      </c>
      <c r="CA462" s="427"/>
      <c r="CB462" s="427"/>
      <c r="CC462" s="427"/>
      <c r="CD462" s="427"/>
      <c r="CE462" s="428"/>
      <c r="CF462" s="437">
        <v>0</v>
      </c>
      <c r="CG462" s="427"/>
      <c r="CH462" s="427"/>
      <c r="CI462" s="427"/>
      <c r="CJ462" s="427"/>
      <c r="CK462" s="428"/>
      <c r="CL462" s="437">
        <v>0</v>
      </c>
      <c r="CM462" s="427"/>
      <c r="CN462" s="427"/>
      <c r="CO462" s="427"/>
      <c r="CP462" s="427"/>
      <c r="CQ462" s="428"/>
      <c r="CR462" s="437">
        <v>0</v>
      </c>
      <c r="CS462" s="427"/>
      <c r="CT462" s="427"/>
      <c r="CU462" s="427"/>
      <c r="CV462" s="427"/>
      <c r="CW462" s="428"/>
      <c r="CX462" s="437">
        <v>0</v>
      </c>
      <c r="CY462" s="427"/>
      <c r="CZ462" s="427"/>
      <c r="DA462" s="427"/>
      <c r="DB462" s="427"/>
      <c r="DC462" s="428"/>
    </row>
    <row r="463" spans="1:107" s="217" customFormat="1">
      <c r="A463" s="22"/>
      <c r="B463" s="22"/>
      <c r="C463" s="22"/>
      <c r="D463" s="22"/>
      <c r="E463" s="74" t="str">
        <f t="shared" si="113"/>
        <v>New Tariff 6</v>
      </c>
      <c r="F463" s="437">
        <v>0</v>
      </c>
      <c r="G463" s="427"/>
      <c r="H463" s="427"/>
      <c r="I463" s="427"/>
      <c r="J463" s="427"/>
      <c r="K463" s="428"/>
      <c r="L463" s="437">
        <v>0</v>
      </c>
      <c r="M463" s="427"/>
      <c r="N463" s="427"/>
      <c r="O463" s="427"/>
      <c r="P463" s="427"/>
      <c r="Q463" s="428"/>
      <c r="R463" s="437">
        <v>0</v>
      </c>
      <c r="S463" s="427"/>
      <c r="T463" s="427"/>
      <c r="U463" s="427"/>
      <c r="V463" s="427"/>
      <c r="W463" s="428"/>
      <c r="X463" s="437">
        <v>0</v>
      </c>
      <c r="Y463" s="427"/>
      <c r="Z463" s="427"/>
      <c r="AA463" s="427"/>
      <c r="AB463" s="427"/>
      <c r="AC463" s="428"/>
      <c r="AD463" s="437">
        <v>0</v>
      </c>
      <c r="AE463" s="427"/>
      <c r="AF463" s="427"/>
      <c r="AG463" s="427"/>
      <c r="AH463" s="427"/>
      <c r="AI463" s="428"/>
      <c r="AJ463" s="437">
        <v>0</v>
      </c>
      <c r="AK463" s="427"/>
      <c r="AL463" s="427"/>
      <c r="AM463" s="427"/>
      <c r="AN463" s="427"/>
      <c r="AO463" s="428"/>
      <c r="AP463" s="437">
        <v>0</v>
      </c>
      <c r="AQ463" s="427"/>
      <c r="AR463" s="427"/>
      <c r="AS463" s="427"/>
      <c r="AT463" s="427"/>
      <c r="AU463" s="428"/>
      <c r="AV463" s="437">
        <v>0</v>
      </c>
      <c r="AW463" s="427"/>
      <c r="AX463" s="427"/>
      <c r="AY463" s="427"/>
      <c r="AZ463" s="427"/>
      <c r="BA463" s="428"/>
      <c r="BB463" s="437">
        <v>0</v>
      </c>
      <c r="BC463" s="427"/>
      <c r="BD463" s="427"/>
      <c r="BE463" s="427"/>
      <c r="BF463" s="427"/>
      <c r="BG463" s="428"/>
      <c r="BH463" s="437">
        <v>0</v>
      </c>
      <c r="BI463" s="427"/>
      <c r="BJ463" s="427"/>
      <c r="BK463" s="427"/>
      <c r="BL463" s="427"/>
      <c r="BM463" s="428"/>
      <c r="BN463" s="437">
        <v>0</v>
      </c>
      <c r="BO463" s="427"/>
      <c r="BP463" s="427"/>
      <c r="BQ463" s="427"/>
      <c r="BR463" s="427"/>
      <c r="BS463" s="428"/>
      <c r="BT463" s="437">
        <v>0</v>
      </c>
      <c r="BU463" s="427"/>
      <c r="BV463" s="427"/>
      <c r="BW463" s="427"/>
      <c r="BX463" s="427"/>
      <c r="BY463" s="428"/>
      <c r="BZ463" s="437">
        <v>0</v>
      </c>
      <c r="CA463" s="427"/>
      <c r="CB463" s="427"/>
      <c r="CC463" s="427"/>
      <c r="CD463" s="427"/>
      <c r="CE463" s="428"/>
      <c r="CF463" s="437">
        <v>0</v>
      </c>
      <c r="CG463" s="427"/>
      <c r="CH463" s="427"/>
      <c r="CI463" s="427"/>
      <c r="CJ463" s="427"/>
      <c r="CK463" s="428"/>
      <c r="CL463" s="437">
        <v>0</v>
      </c>
      <c r="CM463" s="427"/>
      <c r="CN463" s="427"/>
      <c r="CO463" s="427"/>
      <c r="CP463" s="427"/>
      <c r="CQ463" s="428"/>
      <c r="CR463" s="437">
        <v>0</v>
      </c>
      <c r="CS463" s="427"/>
      <c r="CT463" s="427"/>
      <c r="CU463" s="427"/>
      <c r="CV463" s="427"/>
      <c r="CW463" s="428"/>
      <c r="CX463" s="437">
        <v>0</v>
      </c>
      <c r="CY463" s="427"/>
      <c r="CZ463" s="427"/>
      <c r="DA463" s="427"/>
      <c r="DB463" s="427"/>
      <c r="DC463" s="428"/>
    </row>
    <row r="464" spans="1:107" s="217" customFormat="1">
      <c r="A464" s="22"/>
      <c r="B464" s="22"/>
      <c r="C464" s="22"/>
      <c r="D464" s="22"/>
      <c r="E464" s="74" t="str">
        <f t="shared" si="113"/>
        <v>New Tariff 7</v>
      </c>
      <c r="F464" s="437">
        <v>0</v>
      </c>
      <c r="G464" s="427"/>
      <c r="H464" s="427"/>
      <c r="I464" s="427"/>
      <c r="J464" s="427"/>
      <c r="K464" s="428"/>
      <c r="L464" s="437">
        <v>0</v>
      </c>
      <c r="M464" s="427"/>
      <c r="N464" s="427"/>
      <c r="O464" s="427"/>
      <c r="P464" s="427"/>
      <c r="Q464" s="428"/>
      <c r="R464" s="437">
        <v>0</v>
      </c>
      <c r="S464" s="427"/>
      <c r="T464" s="427"/>
      <c r="U464" s="427"/>
      <c r="V464" s="427"/>
      <c r="W464" s="428"/>
      <c r="X464" s="437">
        <v>0</v>
      </c>
      <c r="Y464" s="427"/>
      <c r="Z464" s="427"/>
      <c r="AA464" s="427"/>
      <c r="AB464" s="427"/>
      <c r="AC464" s="428"/>
      <c r="AD464" s="437">
        <v>0</v>
      </c>
      <c r="AE464" s="427"/>
      <c r="AF464" s="427"/>
      <c r="AG464" s="427"/>
      <c r="AH464" s="427"/>
      <c r="AI464" s="428"/>
      <c r="AJ464" s="437">
        <v>0</v>
      </c>
      <c r="AK464" s="427"/>
      <c r="AL464" s="427"/>
      <c r="AM464" s="427"/>
      <c r="AN464" s="427"/>
      <c r="AO464" s="428"/>
      <c r="AP464" s="437">
        <v>0</v>
      </c>
      <c r="AQ464" s="427"/>
      <c r="AR464" s="427"/>
      <c r="AS464" s="427"/>
      <c r="AT464" s="427"/>
      <c r="AU464" s="428"/>
      <c r="AV464" s="437">
        <v>0</v>
      </c>
      <c r="AW464" s="427"/>
      <c r="AX464" s="427"/>
      <c r="AY464" s="427"/>
      <c r="AZ464" s="427"/>
      <c r="BA464" s="428"/>
      <c r="BB464" s="437">
        <v>0</v>
      </c>
      <c r="BC464" s="427"/>
      <c r="BD464" s="427"/>
      <c r="BE464" s="427"/>
      <c r="BF464" s="427"/>
      <c r="BG464" s="428"/>
      <c r="BH464" s="437">
        <v>0</v>
      </c>
      <c r="BI464" s="427"/>
      <c r="BJ464" s="427"/>
      <c r="BK464" s="427"/>
      <c r="BL464" s="427"/>
      <c r="BM464" s="428"/>
      <c r="BN464" s="437">
        <v>0</v>
      </c>
      <c r="BO464" s="427"/>
      <c r="BP464" s="427"/>
      <c r="BQ464" s="427"/>
      <c r="BR464" s="427"/>
      <c r="BS464" s="428"/>
      <c r="BT464" s="437">
        <v>0</v>
      </c>
      <c r="BU464" s="427"/>
      <c r="BV464" s="427"/>
      <c r="BW464" s="427"/>
      <c r="BX464" s="427"/>
      <c r="BY464" s="428"/>
      <c r="BZ464" s="437">
        <v>0</v>
      </c>
      <c r="CA464" s="427"/>
      <c r="CB464" s="427"/>
      <c r="CC464" s="427"/>
      <c r="CD464" s="427"/>
      <c r="CE464" s="428"/>
      <c r="CF464" s="437">
        <v>0</v>
      </c>
      <c r="CG464" s="427"/>
      <c r="CH464" s="427"/>
      <c r="CI464" s="427"/>
      <c r="CJ464" s="427"/>
      <c r="CK464" s="428"/>
      <c r="CL464" s="437">
        <v>0</v>
      </c>
      <c r="CM464" s="427"/>
      <c r="CN464" s="427"/>
      <c r="CO464" s="427"/>
      <c r="CP464" s="427"/>
      <c r="CQ464" s="428"/>
      <c r="CR464" s="437">
        <v>0</v>
      </c>
      <c r="CS464" s="427"/>
      <c r="CT464" s="427"/>
      <c r="CU464" s="427"/>
      <c r="CV464" s="427"/>
      <c r="CW464" s="428"/>
      <c r="CX464" s="437">
        <v>0</v>
      </c>
      <c r="CY464" s="427"/>
      <c r="CZ464" s="427"/>
      <c r="DA464" s="427"/>
      <c r="DB464" s="427"/>
      <c r="DC464" s="428"/>
    </row>
    <row r="465" spans="1:107" s="217" customFormat="1">
      <c r="A465" s="22"/>
      <c r="B465" s="22"/>
      <c r="C465" s="22"/>
      <c r="D465" s="22"/>
      <c r="E465" s="74" t="str">
        <f t="shared" si="113"/>
        <v>New Tariff 8</v>
      </c>
      <c r="F465" s="437">
        <v>0</v>
      </c>
      <c r="G465" s="427"/>
      <c r="H465" s="427"/>
      <c r="I465" s="427"/>
      <c r="J465" s="427"/>
      <c r="K465" s="428"/>
      <c r="L465" s="437">
        <v>0</v>
      </c>
      <c r="M465" s="427"/>
      <c r="N465" s="427"/>
      <c r="O465" s="427"/>
      <c r="P465" s="427"/>
      <c r="Q465" s="428"/>
      <c r="R465" s="437">
        <v>0</v>
      </c>
      <c r="S465" s="427"/>
      <c r="T465" s="427"/>
      <c r="U465" s="427"/>
      <c r="V465" s="427"/>
      <c r="W465" s="428"/>
      <c r="X465" s="437">
        <v>0</v>
      </c>
      <c r="Y465" s="427"/>
      <c r="Z465" s="427"/>
      <c r="AA465" s="427"/>
      <c r="AB465" s="427"/>
      <c r="AC465" s="428"/>
      <c r="AD465" s="437">
        <v>0</v>
      </c>
      <c r="AE465" s="427"/>
      <c r="AF465" s="427"/>
      <c r="AG465" s="427"/>
      <c r="AH465" s="427"/>
      <c r="AI465" s="428"/>
      <c r="AJ465" s="437">
        <v>0</v>
      </c>
      <c r="AK465" s="427"/>
      <c r="AL465" s="427"/>
      <c r="AM465" s="427"/>
      <c r="AN465" s="427"/>
      <c r="AO465" s="428"/>
      <c r="AP465" s="437">
        <v>0</v>
      </c>
      <c r="AQ465" s="427"/>
      <c r="AR465" s="427"/>
      <c r="AS465" s="427"/>
      <c r="AT465" s="427"/>
      <c r="AU465" s="428"/>
      <c r="AV465" s="437">
        <v>0</v>
      </c>
      <c r="AW465" s="427"/>
      <c r="AX465" s="427"/>
      <c r="AY465" s="427"/>
      <c r="AZ465" s="427"/>
      <c r="BA465" s="428"/>
      <c r="BB465" s="437">
        <v>0</v>
      </c>
      <c r="BC465" s="427"/>
      <c r="BD465" s="427"/>
      <c r="BE465" s="427"/>
      <c r="BF465" s="427"/>
      <c r="BG465" s="428"/>
      <c r="BH465" s="437">
        <v>0</v>
      </c>
      <c r="BI465" s="427"/>
      <c r="BJ465" s="427"/>
      <c r="BK465" s="427"/>
      <c r="BL465" s="427"/>
      <c r="BM465" s="428"/>
      <c r="BN465" s="437">
        <v>0</v>
      </c>
      <c r="BO465" s="427"/>
      <c r="BP465" s="427"/>
      <c r="BQ465" s="427"/>
      <c r="BR465" s="427"/>
      <c r="BS465" s="428"/>
      <c r="BT465" s="437">
        <v>0</v>
      </c>
      <c r="BU465" s="427"/>
      <c r="BV465" s="427"/>
      <c r="BW465" s="427"/>
      <c r="BX465" s="427"/>
      <c r="BY465" s="428"/>
      <c r="BZ465" s="437">
        <v>0</v>
      </c>
      <c r="CA465" s="427"/>
      <c r="CB465" s="427"/>
      <c r="CC465" s="427"/>
      <c r="CD465" s="427"/>
      <c r="CE465" s="428"/>
      <c r="CF465" s="437">
        <v>0</v>
      </c>
      <c r="CG465" s="427"/>
      <c r="CH465" s="427"/>
      <c r="CI465" s="427"/>
      <c r="CJ465" s="427"/>
      <c r="CK465" s="428"/>
      <c r="CL465" s="437">
        <v>0</v>
      </c>
      <c r="CM465" s="427"/>
      <c r="CN465" s="427"/>
      <c r="CO465" s="427"/>
      <c r="CP465" s="427"/>
      <c r="CQ465" s="428"/>
      <c r="CR465" s="437">
        <v>0</v>
      </c>
      <c r="CS465" s="427"/>
      <c r="CT465" s="427"/>
      <c r="CU465" s="427"/>
      <c r="CV465" s="427"/>
      <c r="CW465" s="428"/>
      <c r="CX465" s="437">
        <v>0</v>
      </c>
      <c r="CY465" s="427"/>
      <c r="CZ465" s="427"/>
      <c r="DA465" s="427"/>
      <c r="DB465" s="427"/>
      <c r="DC465" s="428"/>
    </row>
    <row r="466" spans="1:107" s="217" customFormat="1">
      <c r="A466" s="22"/>
      <c r="B466" s="22"/>
      <c r="C466" s="22"/>
      <c r="D466" s="22"/>
      <c r="E466" s="74" t="str">
        <f t="shared" si="113"/>
        <v>New Tariff 9</v>
      </c>
      <c r="F466" s="437">
        <v>0</v>
      </c>
      <c r="G466" s="427"/>
      <c r="H466" s="427"/>
      <c r="I466" s="427"/>
      <c r="J466" s="427"/>
      <c r="K466" s="428"/>
      <c r="L466" s="437">
        <v>0</v>
      </c>
      <c r="M466" s="427"/>
      <c r="N466" s="427"/>
      <c r="O466" s="427"/>
      <c r="P466" s="427"/>
      <c r="Q466" s="428"/>
      <c r="R466" s="437">
        <v>0</v>
      </c>
      <c r="S466" s="427"/>
      <c r="T466" s="427"/>
      <c r="U466" s="427"/>
      <c r="V466" s="427"/>
      <c r="W466" s="428"/>
      <c r="X466" s="437">
        <v>0</v>
      </c>
      <c r="Y466" s="427"/>
      <c r="Z466" s="427"/>
      <c r="AA466" s="427"/>
      <c r="AB466" s="427"/>
      <c r="AC466" s="428"/>
      <c r="AD466" s="437">
        <v>0</v>
      </c>
      <c r="AE466" s="427"/>
      <c r="AF466" s="427"/>
      <c r="AG466" s="427"/>
      <c r="AH466" s="427"/>
      <c r="AI466" s="428"/>
      <c r="AJ466" s="437">
        <v>0</v>
      </c>
      <c r="AK466" s="427"/>
      <c r="AL466" s="427"/>
      <c r="AM466" s="427"/>
      <c r="AN466" s="427"/>
      <c r="AO466" s="428"/>
      <c r="AP466" s="437">
        <v>0</v>
      </c>
      <c r="AQ466" s="427"/>
      <c r="AR466" s="427"/>
      <c r="AS466" s="427"/>
      <c r="AT466" s="427"/>
      <c r="AU466" s="428"/>
      <c r="AV466" s="437">
        <v>0</v>
      </c>
      <c r="AW466" s="427"/>
      <c r="AX466" s="427"/>
      <c r="AY466" s="427"/>
      <c r="AZ466" s="427"/>
      <c r="BA466" s="428"/>
      <c r="BB466" s="437">
        <v>0</v>
      </c>
      <c r="BC466" s="427"/>
      <c r="BD466" s="427"/>
      <c r="BE466" s="427"/>
      <c r="BF466" s="427"/>
      <c r="BG466" s="428"/>
      <c r="BH466" s="437">
        <v>0</v>
      </c>
      <c r="BI466" s="427"/>
      <c r="BJ466" s="427"/>
      <c r="BK466" s="427"/>
      <c r="BL466" s="427"/>
      <c r="BM466" s="428"/>
      <c r="BN466" s="437">
        <v>0</v>
      </c>
      <c r="BO466" s="427"/>
      <c r="BP466" s="427"/>
      <c r="BQ466" s="427"/>
      <c r="BR466" s="427"/>
      <c r="BS466" s="428"/>
      <c r="BT466" s="437">
        <v>0</v>
      </c>
      <c r="BU466" s="427"/>
      <c r="BV466" s="427"/>
      <c r="BW466" s="427"/>
      <c r="BX466" s="427"/>
      <c r="BY466" s="428"/>
      <c r="BZ466" s="437">
        <v>0</v>
      </c>
      <c r="CA466" s="427"/>
      <c r="CB466" s="427"/>
      <c r="CC466" s="427"/>
      <c r="CD466" s="427"/>
      <c r="CE466" s="428"/>
      <c r="CF466" s="437">
        <v>0</v>
      </c>
      <c r="CG466" s="427"/>
      <c r="CH466" s="427"/>
      <c r="CI466" s="427"/>
      <c r="CJ466" s="427"/>
      <c r="CK466" s="428"/>
      <c r="CL466" s="437">
        <v>0</v>
      </c>
      <c r="CM466" s="427"/>
      <c r="CN466" s="427"/>
      <c r="CO466" s="427"/>
      <c r="CP466" s="427"/>
      <c r="CQ466" s="428"/>
      <c r="CR466" s="437">
        <v>0</v>
      </c>
      <c r="CS466" s="427"/>
      <c r="CT466" s="427"/>
      <c r="CU466" s="427"/>
      <c r="CV466" s="427"/>
      <c r="CW466" s="428"/>
      <c r="CX466" s="437">
        <v>0</v>
      </c>
      <c r="CY466" s="427"/>
      <c r="CZ466" s="427"/>
      <c r="DA466" s="427"/>
      <c r="DB466" s="427"/>
      <c r="DC466" s="428"/>
    </row>
    <row r="467" spans="1:107" s="217" customFormat="1">
      <c r="A467" s="22"/>
      <c r="B467" s="22"/>
      <c r="C467" s="22"/>
      <c r="D467" s="22"/>
      <c r="E467" s="74" t="str">
        <f t="shared" si="113"/>
        <v>New Tariff 10</v>
      </c>
      <c r="F467" s="437">
        <v>0</v>
      </c>
      <c r="G467" s="427"/>
      <c r="H467" s="427"/>
      <c r="I467" s="427"/>
      <c r="J467" s="427"/>
      <c r="K467" s="428"/>
      <c r="L467" s="437">
        <v>0</v>
      </c>
      <c r="M467" s="427"/>
      <c r="N467" s="427"/>
      <c r="O467" s="427"/>
      <c r="P467" s="427"/>
      <c r="Q467" s="428"/>
      <c r="R467" s="437">
        <v>0</v>
      </c>
      <c r="S467" s="427"/>
      <c r="T467" s="427"/>
      <c r="U467" s="427"/>
      <c r="V467" s="427"/>
      <c r="W467" s="428"/>
      <c r="X467" s="437">
        <v>0</v>
      </c>
      <c r="Y467" s="427"/>
      <c r="Z467" s="427"/>
      <c r="AA467" s="427"/>
      <c r="AB467" s="427"/>
      <c r="AC467" s="428"/>
      <c r="AD467" s="437">
        <v>0</v>
      </c>
      <c r="AE467" s="427"/>
      <c r="AF467" s="427"/>
      <c r="AG467" s="427"/>
      <c r="AH467" s="427"/>
      <c r="AI467" s="428"/>
      <c r="AJ467" s="437">
        <v>0</v>
      </c>
      <c r="AK467" s="427"/>
      <c r="AL467" s="427"/>
      <c r="AM467" s="427"/>
      <c r="AN467" s="427"/>
      <c r="AO467" s="428"/>
      <c r="AP467" s="437">
        <v>0</v>
      </c>
      <c r="AQ467" s="427"/>
      <c r="AR467" s="427"/>
      <c r="AS467" s="427"/>
      <c r="AT467" s="427"/>
      <c r="AU467" s="428"/>
      <c r="AV467" s="437">
        <v>0</v>
      </c>
      <c r="AW467" s="427"/>
      <c r="AX467" s="427"/>
      <c r="AY467" s="427"/>
      <c r="AZ467" s="427"/>
      <c r="BA467" s="428"/>
      <c r="BB467" s="437">
        <v>0</v>
      </c>
      <c r="BC467" s="427"/>
      <c r="BD467" s="427"/>
      <c r="BE467" s="427"/>
      <c r="BF467" s="427"/>
      <c r="BG467" s="428"/>
      <c r="BH467" s="437">
        <v>0</v>
      </c>
      <c r="BI467" s="427"/>
      <c r="BJ467" s="427"/>
      <c r="BK467" s="427"/>
      <c r="BL467" s="427"/>
      <c r="BM467" s="428"/>
      <c r="BN467" s="437">
        <v>0</v>
      </c>
      <c r="BO467" s="427"/>
      <c r="BP467" s="427"/>
      <c r="BQ467" s="427"/>
      <c r="BR467" s="427"/>
      <c r="BS467" s="428"/>
      <c r="BT467" s="437">
        <v>0</v>
      </c>
      <c r="BU467" s="427"/>
      <c r="BV467" s="427"/>
      <c r="BW467" s="427"/>
      <c r="BX467" s="427"/>
      <c r="BY467" s="428"/>
      <c r="BZ467" s="437">
        <v>0</v>
      </c>
      <c r="CA467" s="427"/>
      <c r="CB467" s="427"/>
      <c r="CC467" s="427"/>
      <c r="CD467" s="427"/>
      <c r="CE467" s="428"/>
      <c r="CF467" s="437">
        <v>0</v>
      </c>
      <c r="CG467" s="427"/>
      <c r="CH467" s="427"/>
      <c r="CI467" s="427"/>
      <c r="CJ467" s="427"/>
      <c r="CK467" s="428"/>
      <c r="CL467" s="437">
        <v>0</v>
      </c>
      <c r="CM467" s="427"/>
      <c r="CN467" s="427"/>
      <c r="CO467" s="427"/>
      <c r="CP467" s="427"/>
      <c r="CQ467" s="428"/>
      <c r="CR467" s="437">
        <v>0</v>
      </c>
      <c r="CS467" s="427"/>
      <c r="CT467" s="427"/>
      <c r="CU467" s="427"/>
      <c r="CV467" s="427"/>
      <c r="CW467" s="428"/>
      <c r="CX467" s="437">
        <v>0</v>
      </c>
      <c r="CY467" s="427"/>
      <c r="CZ467" s="427"/>
      <c r="DA467" s="427"/>
      <c r="DB467" s="427"/>
      <c r="DC467" s="428"/>
    </row>
    <row r="468" spans="1:107" s="217" customFormat="1">
      <c r="A468" s="22"/>
      <c r="B468" s="22"/>
      <c r="C468" s="22"/>
      <c r="D468" s="22"/>
      <c r="E468" s="74" t="str">
        <f t="shared" si="113"/>
        <v>New Tariff 11</v>
      </c>
      <c r="F468" s="437">
        <v>0</v>
      </c>
      <c r="G468" s="427"/>
      <c r="H468" s="427"/>
      <c r="I468" s="427"/>
      <c r="J468" s="427"/>
      <c r="K468" s="428"/>
      <c r="L468" s="437">
        <v>0</v>
      </c>
      <c r="M468" s="427"/>
      <c r="N468" s="427"/>
      <c r="O468" s="427"/>
      <c r="P468" s="427"/>
      <c r="Q468" s="428"/>
      <c r="R468" s="437">
        <v>0</v>
      </c>
      <c r="S468" s="427"/>
      <c r="T468" s="427"/>
      <c r="U468" s="427"/>
      <c r="V468" s="427"/>
      <c r="W468" s="428"/>
      <c r="X468" s="437">
        <v>0</v>
      </c>
      <c r="Y468" s="427"/>
      <c r="Z468" s="427"/>
      <c r="AA468" s="427"/>
      <c r="AB468" s="427"/>
      <c r="AC468" s="428"/>
      <c r="AD468" s="437">
        <v>0</v>
      </c>
      <c r="AE468" s="427"/>
      <c r="AF468" s="427"/>
      <c r="AG468" s="427"/>
      <c r="AH468" s="427"/>
      <c r="AI468" s="428"/>
      <c r="AJ468" s="437">
        <v>0</v>
      </c>
      <c r="AK468" s="427"/>
      <c r="AL468" s="427"/>
      <c r="AM468" s="427"/>
      <c r="AN468" s="427"/>
      <c r="AO468" s="428"/>
      <c r="AP468" s="437">
        <v>0</v>
      </c>
      <c r="AQ468" s="427"/>
      <c r="AR468" s="427"/>
      <c r="AS468" s="427"/>
      <c r="AT468" s="427"/>
      <c r="AU468" s="428"/>
      <c r="AV468" s="437">
        <v>0</v>
      </c>
      <c r="AW468" s="427"/>
      <c r="AX468" s="427"/>
      <c r="AY468" s="427"/>
      <c r="AZ468" s="427"/>
      <c r="BA468" s="428"/>
      <c r="BB468" s="437">
        <v>0</v>
      </c>
      <c r="BC468" s="427"/>
      <c r="BD468" s="427"/>
      <c r="BE468" s="427"/>
      <c r="BF468" s="427"/>
      <c r="BG468" s="428"/>
      <c r="BH468" s="437">
        <v>0</v>
      </c>
      <c r="BI468" s="427"/>
      <c r="BJ468" s="427"/>
      <c r="BK468" s="427"/>
      <c r="BL468" s="427"/>
      <c r="BM468" s="428"/>
      <c r="BN468" s="437">
        <v>0</v>
      </c>
      <c r="BO468" s="427"/>
      <c r="BP468" s="427"/>
      <c r="BQ468" s="427"/>
      <c r="BR468" s="427"/>
      <c r="BS468" s="428"/>
      <c r="BT468" s="437">
        <v>0</v>
      </c>
      <c r="BU468" s="427"/>
      <c r="BV468" s="427"/>
      <c r="BW468" s="427"/>
      <c r="BX468" s="427"/>
      <c r="BY468" s="428"/>
      <c r="BZ468" s="437">
        <v>0</v>
      </c>
      <c r="CA468" s="427"/>
      <c r="CB468" s="427"/>
      <c r="CC468" s="427"/>
      <c r="CD468" s="427"/>
      <c r="CE468" s="428"/>
      <c r="CF468" s="437">
        <v>0</v>
      </c>
      <c r="CG468" s="427"/>
      <c r="CH468" s="427"/>
      <c r="CI468" s="427"/>
      <c r="CJ468" s="427"/>
      <c r="CK468" s="428"/>
      <c r="CL468" s="437">
        <v>0</v>
      </c>
      <c r="CM468" s="427"/>
      <c r="CN468" s="427"/>
      <c r="CO468" s="427"/>
      <c r="CP468" s="427"/>
      <c r="CQ468" s="428"/>
      <c r="CR468" s="437">
        <v>0</v>
      </c>
      <c r="CS468" s="427"/>
      <c r="CT468" s="427"/>
      <c r="CU468" s="427"/>
      <c r="CV468" s="427"/>
      <c r="CW468" s="428"/>
      <c r="CX468" s="437">
        <v>0</v>
      </c>
      <c r="CY468" s="427"/>
      <c r="CZ468" s="427"/>
      <c r="DA468" s="427"/>
      <c r="DB468" s="427"/>
      <c r="DC468" s="428"/>
    </row>
    <row r="469" spans="1:107" s="217" customFormat="1">
      <c r="A469" s="22"/>
      <c r="B469" s="22"/>
      <c r="C469" s="22"/>
      <c r="D469" s="22"/>
      <c r="E469" s="74" t="str">
        <f t="shared" si="113"/>
        <v>Large Low Voltage Demand</v>
      </c>
      <c r="F469" s="437">
        <v>923.60832246140251</v>
      </c>
      <c r="G469" s="427"/>
      <c r="H469" s="427"/>
      <c r="I469" s="427"/>
      <c r="J469" s="427"/>
      <c r="K469" s="428"/>
      <c r="L469" s="437">
        <v>438196.43837595155</v>
      </c>
      <c r="M469" s="427"/>
      <c r="N469" s="427"/>
      <c r="O469" s="427"/>
      <c r="P469" s="427"/>
      <c r="Q469" s="428"/>
      <c r="R469" s="437">
        <v>0</v>
      </c>
      <c r="S469" s="427"/>
      <c r="T469" s="427"/>
      <c r="U469" s="427"/>
      <c r="V469" s="427"/>
      <c r="W469" s="428"/>
      <c r="X469" s="437">
        <v>684612666.7431612</v>
      </c>
      <c r="Y469" s="427"/>
      <c r="Z469" s="427"/>
      <c r="AA469" s="427"/>
      <c r="AB469" s="427"/>
      <c r="AC469" s="428"/>
      <c r="AD469" s="437">
        <v>0</v>
      </c>
      <c r="AE469" s="427"/>
      <c r="AF469" s="427"/>
      <c r="AG469" s="427"/>
      <c r="AH469" s="427"/>
      <c r="AI469" s="428"/>
      <c r="AJ469" s="437">
        <v>0</v>
      </c>
      <c r="AK469" s="427"/>
      <c r="AL469" s="427"/>
      <c r="AM469" s="427"/>
      <c r="AN469" s="427"/>
      <c r="AO469" s="428"/>
      <c r="AP469" s="437">
        <v>0</v>
      </c>
      <c r="AQ469" s="427"/>
      <c r="AR469" s="427"/>
      <c r="AS469" s="427"/>
      <c r="AT469" s="427"/>
      <c r="AU469" s="428"/>
      <c r="AV469" s="437">
        <v>564185083.03556466</v>
      </c>
      <c r="AW469" s="427"/>
      <c r="AX469" s="427"/>
      <c r="AY469" s="427"/>
      <c r="AZ469" s="427"/>
      <c r="BA469" s="428"/>
      <c r="BB469" s="437">
        <v>0</v>
      </c>
      <c r="BC469" s="427"/>
      <c r="BD469" s="427"/>
      <c r="BE469" s="427"/>
      <c r="BF469" s="427"/>
      <c r="BG469" s="428"/>
      <c r="BH469" s="437">
        <v>0</v>
      </c>
      <c r="BI469" s="427"/>
      <c r="BJ469" s="427"/>
      <c r="BK469" s="427"/>
      <c r="BL469" s="427"/>
      <c r="BM469" s="428"/>
      <c r="BN469" s="437">
        <v>0</v>
      </c>
      <c r="BO469" s="427"/>
      <c r="BP469" s="427"/>
      <c r="BQ469" s="427"/>
      <c r="BR469" s="427"/>
      <c r="BS469" s="428"/>
      <c r="BT469" s="437">
        <v>0</v>
      </c>
      <c r="BU469" s="427"/>
      <c r="BV469" s="427"/>
      <c r="BW469" s="427"/>
      <c r="BX469" s="427"/>
      <c r="BY469" s="428"/>
      <c r="BZ469" s="437">
        <v>0</v>
      </c>
      <c r="CA469" s="427"/>
      <c r="CB469" s="427"/>
      <c r="CC469" s="427"/>
      <c r="CD469" s="427"/>
      <c r="CE469" s="428"/>
      <c r="CF469" s="437">
        <v>0</v>
      </c>
      <c r="CG469" s="427"/>
      <c r="CH469" s="427"/>
      <c r="CI469" s="427"/>
      <c r="CJ469" s="427"/>
      <c r="CK469" s="428"/>
      <c r="CL469" s="437">
        <v>0</v>
      </c>
      <c r="CM469" s="427"/>
      <c r="CN469" s="427"/>
      <c r="CO469" s="427"/>
      <c r="CP469" s="427"/>
      <c r="CQ469" s="428"/>
      <c r="CR469" s="437">
        <v>0</v>
      </c>
      <c r="CS469" s="427"/>
      <c r="CT469" s="427"/>
      <c r="CU469" s="427"/>
      <c r="CV469" s="427"/>
      <c r="CW469" s="428"/>
      <c r="CX469" s="437">
        <v>0</v>
      </c>
      <c r="CY469" s="427"/>
      <c r="CZ469" s="427"/>
      <c r="DA469" s="427"/>
      <c r="DB469" s="427"/>
      <c r="DC469" s="428"/>
    </row>
    <row r="470" spans="1:107" s="217" customFormat="1">
      <c r="A470" s="22"/>
      <c r="B470" s="22"/>
      <c r="C470" s="22"/>
      <c r="D470" s="22"/>
      <c r="E470" s="74" t="str">
        <f t="shared" si="113"/>
        <v>Large Low Voltage Demand A</v>
      </c>
      <c r="F470" s="437">
        <v>0</v>
      </c>
      <c r="G470" s="427"/>
      <c r="H470" s="427"/>
      <c r="I470" s="427"/>
      <c r="J470" s="427"/>
      <c r="K470" s="428"/>
      <c r="L470" s="437">
        <v>0</v>
      </c>
      <c r="M470" s="427"/>
      <c r="N470" s="427"/>
      <c r="O470" s="427"/>
      <c r="P470" s="427"/>
      <c r="Q470" s="428"/>
      <c r="R470" s="437">
        <v>0</v>
      </c>
      <c r="S470" s="427"/>
      <c r="T470" s="427"/>
      <c r="U470" s="427"/>
      <c r="V470" s="427"/>
      <c r="W470" s="428"/>
      <c r="X470" s="437">
        <v>0</v>
      </c>
      <c r="Y470" s="427"/>
      <c r="Z470" s="427"/>
      <c r="AA470" s="427"/>
      <c r="AB470" s="427"/>
      <c r="AC470" s="428"/>
      <c r="AD470" s="437">
        <v>0</v>
      </c>
      <c r="AE470" s="427"/>
      <c r="AF470" s="427"/>
      <c r="AG470" s="427"/>
      <c r="AH470" s="427"/>
      <c r="AI470" s="428"/>
      <c r="AJ470" s="437">
        <v>0</v>
      </c>
      <c r="AK470" s="427"/>
      <c r="AL470" s="427"/>
      <c r="AM470" s="427"/>
      <c r="AN470" s="427"/>
      <c r="AO470" s="428"/>
      <c r="AP470" s="437">
        <v>0</v>
      </c>
      <c r="AQ470" s="427"/>
      <c r="AR470" s="427"/>
      <c r="AS470" s="427"/>
      <c r="AT470" s="427"/>
      <c r="AU470" s="428"/>
      <c r="AV470" s="437">
        <v>0</v>
      </c>
      <c r="AW470" s="427"/>
      <c r="AX470" s="427"/>
      <c r="AY470" s="427"/>
      <c r="AZ470" s="427"/>
      <c r="BA470" s="428"/>
      <c r="BB470" s="437">
        <v>0</v>
      </c>
      <c r="BC470" s="427"/>
      <c r="BD470" s="427"/>
      <c r="BE470" s="427"/>
      <c r="BF470" s="427"/>
      <c r="BG470" s="428"/>
      <c r="BH470" s="437">
        <v>0</v>
      </c>
      <c r="BI470" s="427"/>
      <c r="BJ470" s="427"/>
      <c r="BK470" s="427"/>
      <c r="BL470" s="427"/>
      <c r="BM470" s="428"/>
      <c r="BN470" s="437">
        <v>0</v>
      </c>
      <c r="BO470" s="427"/>
      <c r="BP470" s="427"/>
      <c r="BQ470" s="427"/>
      <c r="BR470" s="427"/>
      <c r="BS470" s="428"/>
      <c r="BT470" s="437">
        <v>0</v>
      </c>
      <c r="BU470" s="427"/>
      <c r="BV470" s="427"/>
      <c r="BW470" s="427"/>
      <c r="BX470" s="427"/>
      <c r="BY470" s="428"/>
      <c r="BZ470" s="437">
        <v>0</v>
      </c>
      <c r="CA470" s="427"/>
      <c r="CB470" s="427"/>
      <c r="CC470" s="427"/>
      <c r="CD470" s="427"/>
      <c r="CE470" s="428"/>
      <c r="CF470" s="437">
        <v>0</v>
      </c>
      <c r="CG470" s="427"/>
      <c r="CH470" s="427"/>
      <c r="CI470" s="427"/>
      <c r="CJ470" s="427"/>
      <c r="CK470" s="428"/>
      <c r="CL470" s="437">
        <v>0</v>
      </c>
      <c r="CM470" s="427"/>
      <c r="CN470" s="427"/>
      <c r="CO470" s="427"/>
      <c r="CP470" s="427"/>
      <c r="CQ470" s="428"/>
      <c r="CR470" s="437">
        <v>0</v>
      </c>
      <c r="CS470" s="427"/>
      <c r="CT470" s="427"/>
      <c r="CU470" s="427"/>
      <c r="CV470" s="427"/>
      <c r="CW470" s="428"/>
      <c r="CX470" s="437">
        <v>0</v>
      </c>
      <c r="CY470" s="427"/>
      <c r="CZ470" s="427"/>
      <c r="DA470" s="427"/>
      <c r="DB470" s="427"/>
      <c r="DC470" s="428"/>
    </row>
    <row r="471" spans="1:107" s="217" customFormat="1">
      <c r="A471" s="22"/>
      <c r="B471" s="22"/>
      <c r="C471" s="22"/>
      <c r="D471" s="22"/>
      <c r="E471" s="74" t="str">
        <f t="shared" si="113"/>
        <v>Large Low Voltage Demand C</v>
      </c>
      <c r="F471" s="437">
        <v>445.87999565122857</v>
      </c>
      <c r="G471" s="427"/>
      <c r="H471" s="427"/>
      <c r="I471" s="427"/>
      <c r="J471" s="427"/>
      <c r="K471" s="428"/>
      <c r="L471" s="437">
        <v>203573.94442329233</v>
      </c>
      <c r="M471" s="427"/>
      <c r="N471" s="427"/>
      <c r="O471" s="427"/>
      <c r="P471" s="427"/>
      <c r="Q471" s="428"/>
      <c r="R471" s="437">
        <v>0</v>
      </c>
      <c r="S471" s="427"/>
      <c r="T471" s="427"/>
      <c r="U471" s="427"/>
      <c r="V471" s="427"/>
      <c r="W471" s="428"/>
      <c r="X471" s="437">
        <v>357177550.25524986</v>
      </c>
      <c r="Y471" s="427"/>
      <c r="Z471" s="427"/>
      <c r="AA471" s="427"/>
      <c r="AB471" s="427"/>
      <c r="AC471" s="428"/>
      <c r="AD471" s="437">
        <v>0</v>
      </c>
      <c r="AE471" s="427"/>
      <c r="AF471" s="427"/>
      <c r="AG471" s="427"/>
      <c r="AH471" s="427"/>
      <c r="AI471" s="428"/>
      <c r="AJ471" s="437">
        <v>0</v>
      </c>
      <c r="AK471" s="427"/>
      <c r="AL471" s="427"/>
      <c r="AM471" s="427"/>
      <c r="AN471" s="427"/>
      <c r="AO471" s="428"/>
      <c r="AP471" s="437">
        <v>0</v>
      </c>
      <c r="AQ471" s="427"/>
      <c r="AR471" s="427"/>
      <c r="AS471" s="427"/>
      <c r="AT471" s="427"/>
      <c r="AU471" s="428"/>
      <c r="AV471" s="437">
        <v>265668344.01598063</v>
      </c>
      <c r="AW471" s="427"/>
      <c r="AX471" s="427"/>
      <c r="AY471" s="427"/>
      <c r="AZ471" s="427"/>
      <c r="BA471" s="428"/>
      <c r="BB471" s="437">
        <v>0</v>
      </c>
      <c r="BC471" s="427"/>
      <c r="BD471" s="427"/>
      <c r="BE471" s="427"/>
      <c r="BF471" s="427"/>
      <c r="BG471" s="428"/>
      <c r="BH471" s="437">
        <v>0</v>
      </c>
      <c r="BI471" s="427"/>
      <c r="BJ471" s="427"/>
      <c r="BK471" s="427"/>
      <c r="BL471" s="427"/>
      <c r="BM471" s="428"/>
      <c r="BN471" s="437">
        <v>0</v>
      </c>
      <c r="BO471" s="427"/>
      <c r="BP471" s="427"/>
      <c r="BQ471" s="427"/>
      <c r="BR471" s="427"/>
      <c r="BS471" s="428"/>
      <c r="BT471" s="437">
        <v>0</v>
      </c>
      <c r="BU471" s="427"/>
      <c r="BV471" s="427"/>
      <c r="BW471" s="427"/>
      <c r="BX471" s="427"/>
      <c r="BY471" s="428"/>
      <c r="BZ471" s="437">
        <v>0</v>
      </c>
      <c r="CA471" s="427"/>
      <c r="CB471" s="427"/>
      <c r="CC471" s="427"/>
      <c r="CD471" s="427"/>
      <c r="CE471" s="428"/>
      <c r="CF471" s="437">
        <v>0</v>
      </c>
      <c r="CG471" s="427"/>
      <c r="CH471" s="427"/>
      <c r="CI471" s="427"/>
      <c r="CJ471" s="427"/>
      <c r="CK471" s="428"/>
      <c r="CL471" s="437">
        <v>0</v>
      </c>
      <c r="CM471" s="427"/>
      <c r="CN471" s="427"/>
      <c r="CO471" s="427"/>
      <c r="CP471" s="427"/>
      <c r="CQ471" s="428"/>
      <c r="CR471" s="437">
        <v>0</v>
      </c>
      <c r="CS471" s="427"/>
      <c r="CT471" s="427"/>
      <c r="CU471" s="427"/>
      <c r="CV471" s="427"/>
      <c r="CW471" s="428"/>
      <c r="CX471" s="437">
        <v>0</v>
      </c>
      <c r="CY471" s="427"/>
      <c r="CZ471" s="427"/>
      <c r="DA471" s="427"/>
      <c r="DB471" s="427"/>
      <c r="DC471" s="428"/>
    </row>
    <row r="472" spans="1:107" s="217" customFormat="1">
      <c r="A472" s="22"/>
      <c r="B472" s="22"/>
      <c r="C472" s="22"/>
      <c r="D472" s="22"/>
      <c r="E472" s="74" t="str">
        <f t="shared" si="113"/>
        <v>Large Low Voltage Demand S</v>
      </c>
      <c r="F472" s="437">
        <v>52.962404870623992</v>
      </c>
      <c r="G472" s="427"/>
      <c r="H472" s="427"/>
      <c r="I472" s="427"/>
      <c r="J472" s="427"/>
      <c r="K472" s="428"/>
      <c r="L472" s="437">
        <v>10122.277603203291</v>
      </c>
      <c r="M472" s="427"/>
      <c r="N472" s="427"/>
      <c r="O472" s="427"/>
      <c r="P472" s="427"/>
      <c r="Q472" s="428"/>
      <c r="R472" s="437">
        <v>0</v>
      </c>
      <c r="S472" s="427"/>
      <c r="T472" s="427"/>
      <c r="U472" s="427"/>
      <c r="V472" s="427"/>
      <c r="W472" s="428"/>
      <c r="X472" s="437">
        <v>16296979.251563339</v>
      </c>
      <c r="Y472" s="427"/>
      <c r="Z472" s="427"/>
      <c r="AA472" s="427"/>
      <c r="AB472" s="427"/>
      <c r="AC472" s="428"/>
      <c r="AD472" s="437">
        <v>0</v>
      </c>
      <c r="AE472" s="427"/>
      <c r="AF472" s="427"/>
      <c r="AG472" s="427"/>
      <c r="AH472" s="427"/>
      <c r="AI472" s="428"/>
      <c r="AJ472" s="437">
        <v>0</v>
      </c>
      <c r="AK472" s="427"/>
      <c r="AL472" s="427"/>
      <c r="AM472" s="427"/>
      <c r="AN472" s="427"/>
      <c r="AO472" s="428"/>
      <c r="AP472" s="437">
        <v>0</v>
      </c>
      <c r="AQ472" s="427"/>
      <c r="AR472" s="427"/>
      <c r="AS472" s="427"/>
      <c r="AT472" s="427"/>
      <c r="AU472" s="428"/>
      <c r="AV472" s="437">
        <v>10132590.684622357</v>
      </c>
      <c r="AW472" s="427"/>
      <c r="AX472" s="427"/>
      <c r="AY472" s="427"/>
      <c r="AZ472" s="427"/>
      <c r="BA472" s="428"/>
      <c r="BB472" s="437">
        <v>0</v>
      </c>
      <c r="BC472" s="427"/>
      <c r="BD472" s="427"/>
      <c r="BE472" s="427"/>
      <c r="BF472" s="427"/>
      <c r="BG472" s="428"/>
      <c r="BH472" s="437">
        <v>0</v>
      </c>
      <c r="BI472" s="427"/>
      <c r="BJ472" s="427"/>
      <c r="BK472" s="427"/>
      <c r="BL472" s="427"/>
      <c r="BM472" s="428"/>
      <c r="BN472" s="437">
        <v>0</v>
      </c>
      <c r="BO472" s="427"/>
      <c r="BP472" s="427"/>
      <c r="BQ472" s="427"/>
      <c r="BR472" s="427"/>
      <c r="BS472" s="428"/>
      <c r="BT472" s="437">
        <v>0</v>
      </c>
      <c r="BU472" s="427"/>
      <c r="BV472" s="427"/>
      <c r="BW472" s="427"/>
      <c r="BX472" s="427"/>
      <c r="BY472" s="428"/>
      <c r="BZ472" s="437">
        <v>0</v>
      </c>
      <c r="CA472" s="427"/>
      <c r="CB472" s="427"/>
      <c r="CC472" s="427"/>
      <c r="CD472" s="427"/>
      <c r="CE472" s="428"/>
      <c r="CF472" s="437">
        <v>0</v>
      </c>
      <c r="CG472" s="427"/>
      <c r="CH472" s="427"/>
      <c r="CI472" s="427"/>
      <c r="CJ472" s="427"/>
      <c r="CK472" s="428"/>
      <c r="CL472" s="437">
        <v>0</v>
      </c>
      <c r="CM472" s="427"/>
      <c r="CN472" s="427"/>
      <c r="CO472" s="427"/>
      <c r="CP472" s="427"/>
      <c r="CQ472" s="428"/>
      <c r="CR472" s="437">
        <v>0</v>
      </c>
      <c r="CS472" s="427"/>
      <c r="CT472" s="427"/>
      <c r="CU472" s="427"/>
      <c r="CV472" s="427"/>
      <c r="CW472" s="428"/>
      <c r="CX472" s="437">
        <v>0</v>
      </c>
      <c r="CY472" s="427"/>
      <c r="CZ472" s="427"/>
      <c r="DA472" s="427"/>
      <c r="DB472" s="427"/>
      <c r="DC472" s="428"/>
    </row>
    <row r="473" spans="1:107" s="217" customFormat="1">
      <c r="A473" s="22"/>
      <c r="B473" s="22"/>
      <c r="C473" s="22"/>
      <c r="D473" s="22"/>
      <c r="E473" s="74" t="str">
        <f t="shared" si="113"/>
        <v>Large Low Voltage Demand Docklands</v>
      </c>
      <c r="F473" s="437">
        <v>0</v>
      </c>
      <c r="G473" s="427"/>
      <c r="H473" s="427"/>
      <c r="I473" s="427"/>
      <c r="J473" s="427"/>
      <c r="K473" s="428"/>
      <c r="L473" s="437">
        <v>1391.1194530228811</v>
      </c>
      <c r="M473" s="427"/>
      <c r="N473" s="427"/>
      <c r="O473" s="427"/>
      <c r="P473" s="427"/>
      <c r="Q473" s="428"/>
      <c r="R473" s="437">
        <v>0</v>
      </c>
      <c r="S473" s="427"/>
      <c r="T473" s="427"/>
      <c r="U473" s="427"/>
      <c r="V473" s="427"/>
      <c r="W473" s="428"/>
      <c r="X473" s="437">
        <v>0</v>
      </c>
      <c r="Y473" s="427"/>
      <c r="Z473" s="427"/>
      <c r="AA473" s="427"/>
      <c r="AB473" s="427"/>
      <c r="AC473" s="428"/>
      <c r="AD473" s="437">
        <v>0</v>
      </c>
      <c r="AE473" s="427"/>
      <c r="AF473" s="427"/>
      <c r="AG473" s="427"/>
      <c r="AH473" s="427"/>
      <c r="AI473" s="428"/>
      <c r="AJ473" s="437">
        <v>0</v>
      </c>
      <c r="AK473" s="427"/>
      <c r="AL473" s="427"/>
      <c r="AM473" s="427"/>
      <c r="AN473" s="427"/>
      <c r="AO473" s="428"/>
      <c r="AP473" s="437">
        <v>0</v>
      </c>
      <c r="AQ473" s="427"/>
      <c r="AR473" s="427"/>
      <c r="AS473" s="427"/>
      <c r="AT473" s="427"/>
      <c r="AU473" s="428"/>
      <c r="AV473" s="437">
        <v>3276814.1232683645</v>
      </c>
      <c r="AW473" s="427"/>
      <c r="AX473" s="427"/>
      <c r="AY473" s="427"/>
      <c r="AZ473" s="427"/>
      <c r="BA473" s="428"/>
      <c r="BB473" s="437">
        <v>0</v>
      </c>
      <c r="BC473" s="427"/>
      <c r="BD473" s="427"/>
      <c r="BE473" s="427"/>
      <c r="BF473" s="427"/>
      <c r="BG473" s="428"/>
      <c r="BH473" s="437">
        <v>0</v>
      </c>
      <c r="BI473" s="427"/>
      <c r="BJ473" s="427"/>
      <c r="BK473" s="427"/>
      <c r="BL473" s="427"/>
      <c r="BM473" s="428"/>
      <c r="BN473" s="437">
        <v>0</v>
      </c>
      <c r="BO473" s="427"/>
      <c r="BP473" s="427"/>
      <c r="BQ473" s="427"/>
      <c r="BR473" s="427"/>
      <c r="BS473" s="428"/>
      <c r="BT473" s="437">
        <v>0</v>
      </c>
      <c r="BU473" s="427"/>
      <c r="BV473" s="427"/>
      <c r="BW473" s="427"/>
      <c r="BX473" s="427"/>
      <c r="BY473" s="428"/>
      <c r="BZ473" s="437">
        <v>0</v>
      </c>
      <c r="CA473" s="427"/>
      <c r="CB473" s="427"/>
      <c r="CC473" s="427"/>
      <c r="CD473" s="427"/>
      <c r="CE473" s="428"/>
      <c r="CF473" s="437">
        <v>0</v>
      </c>
      <c r="CG473" s="427"/>
      <c r="CH473" s="427"/>
      <c r="CI473" s="427"/>
      <c r="CJ473" s="427"/>
      <c r="CK473" s="428"/>
      <c r="CL473" s="437">
        <v>0</v>
      </c>
      <c r="CM473" s="427"/>
      <c r="CN473" s="427"/>
      <c r="CO473" s="427"/>
      <c r="CP473" s="427"/>
      <c r="CQ473" s="428"/>
      <c r="CR473" s="437">
        <v>0</v>
      </c>
      <c r="CS473" s="427"/>
      <c r="CT473" s="427"/>
      <c r="CU473" s="427"/>
      <c r="CV473" s="427"/>
      <c r="CW473" s="428"/>
      <c r="CX473" s="437">
        <v>0</v>
      </c>
      <c r="CY473" s="427"/>
      <c r="CZ473" s="427"/>
      <c r="DA473" s="427"/>
      <c r="DB473" s="427"/>
      <c r="DC473" s="428"/>
    </row>
    <row r="474" spans="1:107" s="217" customFormat="1">
      <c r="A474" s="22"/>
      <c r="B474" s="22"/>
      <c r="C474" s="22"/>
      <c r="D474" s="22"/>
      <c r="E474" s="74" t="str">
        <f t="shared" si="113"/>
        <v>Large Low Voltage Demand CXX</v>
      </c>
      <c r="F474" s="437">
        <v>1188.3504403130987</v>
      </c>
      <c r="G474" s="427"/>
      <c r="H474" s="427"/>
      <c r="I474" s="427"/>
      <c r="J474" s="427"/>
      <c r="K474" s="428"/>
      <c r="L474" s="437">
        <v>183839.18541071101</v>
      </c>
      <c r="M474" s="427"/>
      <c r="N474" s="427"/>
      <c r="O474" s="427"/>
      <c r="P474" s="427"/>
      <c r="Q474" s="428"/>
      <c r="R474" s="437">
        <v>0</v>
      </c>
      <c r="S474" s="427"/>
      <c r="T474" s="427"/>
      <c r="U474" s="427"/>
      <c r="V474" s="427"/>
      <c r="W474" s="428"/>
      <c r="X474" s="437">
        <v>278603012.6594882</v>
      </c>
      <c r="Y474" s="427"/>
      <c r="Z474" s="427"/>
      <c r="AA474" s="427"/>
      <c r="AB474" s="427"/>
      <c r="AC474" s="428"/>
      <c r="AD474" s="437">
        <v>0</v>
      </c>
      <c r="AE474" s="427"/>
      <c r="AF474" s="427"/>
      <c r="AG474" s="427"/>
      <c r="AH474" s="427"/>
      <c r="AI474" s="428"/>
      <c r="AJ474" s="437">
        <v>0</v>
      </c>
      <c r="AK474" s="427"/>
      <c r="AL474" s="427"/>
      <c r="AM474" s="427"/>
      <c r="AN474" s="427"/>
      <c r="AO474" s="428"/>
      <c r="AP474" s="437">
        <v>0</v>
      </c>
      <c r="AQ474" s="427"/>
      <c r="AR474" s="427"/>
      <c r="AS474" s="427"/>
      <c r="AT474" s="427"/>
      <c r="AU474" s="428"/>
      <c r="AV474" s="437">
        <v>214178879.08059901</v>
      </c>
      <c r="AW474" s="427"/>
      <c r="AX474" s="427"/>
      <c r="AY474" s="427"/>
      <c r="AZ474" s="427"/>
      <c r="BA474" s="428"/>
      <c r="BB474" s="437">
        <v>0</v>
      </c>
      <c r="BC474" s="427"/>
      <c r="BD474" s="427"/>
      <c r="BE474" s="427"/>
      <c r="BF474" s="427"/>
      <c r="BG474" s="428"/>
      <c r="BH474" s="437">
        <v>0</v>
      </c>
      <c r="BI474" s="427"/>
      <c r="BJ474" s="427"/>
      <c r="BK474" s="427"/>
      <c r="BL474" s="427"/>
      <c r="BM474" s="428"/>
      <c r="BN474" s="437">
        <v>0</v>
      </c>
      <c r="BO474" s="427"/>
      <c r="BP474" s="427"/>
      <c r="BQ474" s="427"/>
      <c r="BR474" s="427"/>
      <c r="BS474" s="428"/>
      <c r="BT474" s="437">
        <v>0</v>
      </c>
      <c r="BU474" s="427"/>
      <c r="BV474" s="427"/>
      <c r="BW474" s="427"/>
      <c r="BX474" s="427"/>
      <c r="BY474" s="428"/>
      <c r="BZ474" s="437">
        <v>0</v>
      </c>
      <c r="CA474" s="427"/>
      <c r="CB474" s="427"/>
      <c r="CC474" s="427"/>
      <c r="CD474" s="427"/>
      <c r="CE474" s="428"/>
      <c r="CF474" s="437">
        <v>0</v>
      </c>
      <c r="CG474" s="427"/>
      <c r="CH474" s="427"/>
      <c r="CI474" s="427"/>
      <c r="CJ474" s="427"/>
      <c r="CK474" s="428"/>
      <c r="CL474" s="437">
        <v>0</v>
      </c>
      <c r="CM474" s="427"/>
      <c r="CN474" s="427"/>
      <c r="CO474" s="427"/>
      <c r="CP474" s="427"/>
      <c r="CQ474" s="428"/>
      <c r="CR474" s="437">
        <v>0</v>
      </c>
      <c r="CS474" s="427"/>
      <c r="CT474" s="427"/>
      <c r="CU474" s="427"/>
      <c r="CV474" s="427"/>
      <c r="CW474" s="428"/>
      <c r="CX474" s="437">
        <v>0</v>
      </c>
      <c r="CY474" s="427"/>
      <c r="CZ474" s="427"/>
      <c r="DA474" s="427"/>
      <c r="DB474" s="427"/>
      <c r="DC474" s="428"/>
    </row>
    <row r="475" spans="1:107" s="217" customFormat="1">
      <c r="A475" s="22"/>
      <c r="B475" s="22"/>
      <c r="C475" s="22"/>
      <c r="D475" s="22"/>
      <c r="E475" s="74" t="str">
        <f t="shared" si="113"/>
        <v>Large Low Voltage Demand EN.R</v>
      </c>
      <c r="F475" s="437">
        <v>0</v>
      </c>
      <c r="G475" s="427"/>
      <c r="H475" s="427"/>
      <c r="I475" s="427"/>
      <c r="J475" s="427"/>
      <c r="K475" s="428"/>
      <c r="L475" s="437">
        <v>0</v>
      </c>
      <c r="M475" s="427"/>
      <c r="N475" s="427"/>
      <c r="O475" s="427"/>
      <c r="P475" s="427"/>
      <c r="Q475" s="428"/>
      <c r="R475" s="437">
        <v>0</v>
      </c>
      <c r="S475" s="427"/>
      <c r="T475" s="427"/>
      <c r="U475" s="427"/>
      <c r="V475" s="427"/>
      <c r="W475" s="428"/>
      <c r="X475" s="437">
        <v>0</v>
      </c>
      <c r="Y475" s="427"/>
      <c r="Z475" s="427"/>
      <c r="AA475" s="427"/>
      <c r="AB475" s="427"/>
      <c r="AC475" s="428"/>
      <c r="AD475" s="437">
        <v>0</v>
      </c>
      <c r="AE475" s="427"/>
      <c r="AF475" s="427"/>
      <c r="AG475" s="427"/>
      <c r="AH475" s="427"/>
      <c r="AI475" s="428"/>
      <c r="AJ475" s="437">
        <v>0</v>
      </c>
      <c r="AK475" s="427"/>
      <c r="AL475" s="427"/>
      <c r="AM475" s="427"/>
      <c r="AN475" s="427"/>
      <c r="AO475" s="428"/>
      <c r="AP475" s="437">
        <v>0</v>
      </c>
      <c r="AQ475" s="427"/>
      <c r="AR475" s="427"/>
      <c r="AS475" s="427"/>
      <c r="AT475" s="427"/>
      <c r="AU475" s="428"/>
      <c r="AV475" s="437">
        <v>0</v>
      </c>
      <c r="AW475" s="427"/>
      <c r="AX475" s="427"/>
      <c r="AY475" s="427"/>
      <c r="AZ475" s="427"/>
      <c r="BA475" s="428"/>
      <c r="BB475" s="437">
        <v>0</v>
      </c>
      <c r="BC475" s="427"/>
      <c r="BD475" s="427"/>
      <c r="BE475" s="427"/>
      <c r="BF475" s="427"/>
      <c r="BG475" s="428"/>
      <c r="BH475" s="437">
        <v>0</v>
      </c>
      <c r="BI475" s="427"/>
      <c r="BJ475" s="427"/>
      <c r="BK475" s="427"/>
      <c r="BL475" s="427"/>
      <c r="BM475" s="428"/>
      <c r="BN475" s="437">
        <v>0</v>
      </c>
      <c r="BO475" s="427"/>
      <c r="BP475" s="427"/>
      <c r="BQ475" s="427"/>
      <c r="BR475" s="427"/>
      <c r="BS475" s="428"/>
      <c r="BT475" s="437">
        <v>0</v>
      </c>
      <c r="BU475" s="427"/>
      <c r="BV475" s="427"/>
      <c r="BW475" s="427"/>
      <c r="BX475" s="427"/>
      <c r="BY475" s="428"/>
      <c r="BZ475" s="437">
        <v>0</v>
      </c>
      <c r="CA475" s="427"/>
      <c r="CB475" s="427"/>
      <c r="CC475" s="427"/>
      <c r="CD475" s="427"/>
      <c r="CE475" s="428"/>
      <c r="CF475" s="437">
        <v>0</v>
      </c>
      <c r="CG475" s="427"/>
      <c r="CH475" s="427"/>
      <c r="CI475" s="427"/>
      <c r="CJ475" s="427"/>
      <c r="CK475" s="428"/>
      <c r="CL475" s="437">
        <v>0</v>
      </c>
      <c r="CM475" s="427"/>
      <c r="CN475" s="427"/>
      <c r="CO475" s="427"/>
      <c r="CP475" s="427"/>
      <c r="CQ475" s="428"/>
      <c r="CR475" s="437">
        <v>0</v>
      </c>
      <c r="CS475" s="427"/>
      <c r="CT475" s="427"/>
      <c r="CU475" s="427"/>
      <c r="CV475" s="427"/>
      <c r="CW475" s="428"/>
      <c r="CX475" s="437">
        <v>0</v>
      </c>
      <c r="CY475" s="427"/>
      <c r="CZ475" s="427"/>
      <c r="DA475" s="427"/>
      <c r="DB475" s="427"/>
      <c r="DC475" s="428"/>
    </row>
    <row r="476" spans="1:107" s="217" customFormat="1">
      <c r="A476" s="22"/>
      <c r="B476" s="22"/>
      <c r="C476" s="22"/>
      <c r="D476" s="22"/>
      <c r="E476" s="74" t="str">
        <f t="shared" si="113"/>
        <v>Large Low Voltage Demand EN.NR</v>
      </c>
      <c r="F476" s="437">
        <v>29.359279191128735</v>
      </c>
      <c r="G476" s="427"/>
      <c r="H476" s="427"/>
      <c r="I476" s="427"/>
      <c r="J476" s="427"/>
      <c r="K476" s="428"/>
      <c r="L476" s="437">
        <v>23264.997827525716</v>
      </c>
      <c r="M476" s="427"/>
      <c r="N476" s="427"/>
      <c r="O476" s="427"/>
      <c r="P476" s="427"/>
      <c r="Q476" s="428"/>
      <c r="R476" s="437">
        <v>0</v>
      </c>
      <c r="S476" s="427"/>
      <c r="T476" s="427"/>
      <c r="U476" s="427"/>
      <c r="V476" s="427"/>
      <c r="W476" s="428"/>
      <c r="X476" s="437">
        <v>40749104.915272363</v>
      </c>
      <c r="Y476" s="427"/>
      <c r="Z476" s="427"/>
      <c r="AA476" s="427"/>
      <c r="AB476" s="427"/>
      <c r="AC476" s="428"/>
      <c r="AD476" s="437">
        <v>0</v>
      </c>
      <c r="AE476" s="427"/>
      <c r="AF476" s="427"/>
      <c r="AG476" s="427"/>
      <c r="AH476" s="427"/>
      <c r="AI476" s="428"/>
      <c r="AJ476" s="437">
        <v>0</v>
      </c>
      <c r="AK476" s="427"/>
      <c r="AL476" s="427"/>
      <c r="AM476" s="427"/>
      <c r="AN476" s="427"/>
      <c r="AO476" s="428"/>
      <c r="AP476" s="437">
        <v>0</v>
      </c>
      <c r="AQ476" s="427"/>
      <c r="AR476" s="427"/>
      <c r="AS476" s="427"/>
      <c r="AT476" s="427"/>
      <c r="AU476" s="428"/>
      <c r="AV476" s="437">
        <v>27966226.97213608</v>
      </c>
      <c r="AW476" s="427"/>
      <c r="AX476" s="427"/>
      <c r="AY476" s="427"/>
      <c r="AZ476" s="427"/>
      <c r="BA476" s="428"/>
      <c r="BB476" s="437">
        <v>0</v>
      </c>
      <c r="BC476" s="427"/>
      <c r="BD476" s="427"/>
      <c r="BE476" s="427"/>
      <c r="BF476" s="427"/>
      <c r="BG476" s="428"/>
      <c r="BH476" s="437">
        <v>0</v>
      </c>
      <c r="BI476" s="427"/>
      <c r="BJ476" s="427"/>
      <c r="BK476" s="427"/>
      <c r="BL476" s="427"/>
      <c r="BM476" s="428"/>
      <c r="BN476" s="437">
        <v>0</v>
      </c>
      <c r="BO476" s="427"/>
      <c r="BP476" s="427"/>
      <c r="BQ476" s="427"/>
      <c r="BR476" s="427"/>
      <c r="BS476" s="428"/>
      <c r="BT476" s="437">
        <v>0</v>
      </c>
      <c r="BU476" s="427"/>
      <c r="BV476" s="427"/>
      <c r="BW476" s="427"/>
      <c r="BX476" s="427"/>
      <c r="BY476" s="428"/>
      <c r="BZ476" s="437">
        <v>0</v>
      </c>
      <c r="CA476" s="427"/>
      <c r="CB476" s="427"/>
      <c r="CC476" s="427"/>
      <c r="CD476" s="427"/>
      <c r="CE476" s="428"/>
      <c r="CF476" s="437">
        <v>0</v>
      </c>
      <c r="CG476" s="427"/>
      <c r="CH476" s="427"/>
      <c r="CI476" s="427"/>
      <c r="CJ476" s="427"/>
      <c r="CK476" s="428"/>
      <c r="CL476" s="437">
        <v>0</v>
      </c>
      <c r="CM476" s="427"/>
      <c r="CN476" s="427"/>
      <c r="CO476" s="427"/>
      <c r="CP476" s="427"/>
      <c r="CQ476" s="428"/>
      <c r="CR476" s="437">
        <v>0</v>
      </c>
      <c r="CS476" s="427"/>
      <c r="CT476" s="427"/>
      <c r="CU476" s="427"/>
      <c r="CV476" s="427"/>
      <c r="CW476" s="428"/>
      <c r="CX476" s="437">
        <v>0</v>
      </c>
      <c r="CY476" s="427"/>
      <c r="CZ476" s="427"/>
      <c r="DA476" s="427"/>
      <c r="DB476" s="427"/>
      <c r="DC476" s="428"/>
    </row>
    <row r="477" spans="1:107" s="217" customFormat="1">
      <c r="A477" s="22"/>
      <c r="B477" s="22"/>
      <c r="C477" s="22"/>
      <c r="D477" s="22"/>
      <c r="E477" s="74" t="str">
        <f t="shared" si="113"/>
        <v>Large Low Voltage Demand EN.R CXX</v>
      </c>
      <c r="F477" s="437">
        <v>4.1130843661667313</v>
      </c>
      <c r="G477" s="427"/>
      <c r="H477" s="427"/>
      <c r="I477" s="427"/>
      <c r="J477" s="427"/>
      <c r="K477" s="428"/>
      <c r="L477" s="437">
        <v>883.59837495965019</v>
      </c>
      <c r="M477" s="427"/>
      <c r="N477" s="427"/>
      <c r="O477" s="427"/>
      <c r="P477" s="427"/>
      <c r="Q477" s="428"/>
      <c r="R477" s="437">
        <v>0</v>
      </c>
      <c r="S477" s="427"/>
      <c r="T477" s="427"/>
      <c r="U477" s="427"/>
      <c r="V477" s="427"/>
      <c r="W477" s="428"/>
      <c r="X477" s="437">
        <v>1530158.5451379188</v>
      </c>
      <c r="Y477" s="427"/>
      <c r="Z477" s="427"/>
      <c r="AA477" s="427"/>
      <c r="AB477" s="427"/>
      <c r="AC477" s="428"/>
      <c r="AD477" s="437">
        <v>0</v>
      </c>
      <c r="AE477" s="427"/>
      <c r="AF477" s="427"/>
      <c r="AG477" s="427"/>
      <c r="AH477" s="427"/>
      <c r="AI477" s="428"/>
      <c r="AJ477" s="437">
        <v>0</v>
      </c>
      <c r="AK477" s="427"/>
      <c r="AL477" s="427"/>
      <c r="AM477" s="427"/>
      <c r="AN477" s="427"/>
      <c r="AO477" s="428"/>
      <c r="AP477" s="437">
        <v>0</v>
      </c>
      <c r="AQ477" s="427"/>
      <c r="AR477" s="427"/>
      <c r="AS477" s="427"/>
      <c r="AT477" s="427"/>
      <c r="AU477" s="428"/>
      <c r="AV477" s="437">
        <v>644603.78892689478</v>
      </c>
      <c r="AW477" s="427"/>
      <c r="AX477" s="427"/>
      <c r="AY477" s="427"/>
      <c r="AZ477" s="427"/>
      <c r="BA477" s="428"/>
      <c r="BB477" s="437">
        <v>0</v>
      </c>
      <c r="BC477" s="427"/>
      <c r="BD477" s="427"/>
      <c r="BE477" s="427"/>
      <c r="BF477" s="427"/>
      <c r="BG477" s="428"/>
      <c r="BH477" s="437">
        <v>0</v>
      </c>
      <c r="BI477" s="427"/>
      <c r="BJ477" s="427"/>
      <c r="BK477" s="427"/>
      <c r="BL477" s="427"/>
      <c r="BM477" s="428"/>
      <c r="BN477" s="437">
        <v>0</v>
      </c>
      <c r="BO477" s="427"/>
      <c r="BP477" s="427"/>
      <c r="BQ477" s="427"/>
      <c r="BR477" s="427"/>
      <c r="BS477" s="428"/>
      <c r="BT477" s="437">
        <v>0</v>
      </c>
      <c r="BU477" s="427"/>
      <c r="BV477" s="427"/>
      <c r="BW477" s="427"/>
      <c r="BX477" s="427"/>
      <c r="BY477" s="428"/>
      <c r="BZ477" s="437">
        <v>0</v>
      </c>
      <c r="CA477" s="427"/>
      <c r="CB477" s="427"/>
      <c r="CC477" s="427"/>
      <c r="CD477" s="427"/>
      <c r="CE477" s="428"/>
      <c r="CF477" s="437">
        <v>0</v>
      </c>
      <c r="CG477" s="427"/>
      <c r="CH477" s="427"/>
      <c r="CI477" s="427"/>
      <c r="CJ477" s="427"/>
      <c r="CK477" s="428"/>
      <c r="CL477" s="437">
        <v>0</v>
      </c>
      <c r="CM477" s="427"/>
      <c r="CN477" s="427"/>
      <c r="CO477" s="427"/>
      <c r="CP477" s="427"/>
      <c r="CQ477" s="428"/>
      <c r="CR477" s="437">
        <v>0</v>
      </c>
      <c r="CS477" s="427"/>
      <c r="CT477" s="427"/>
      <c r="CU477" s="427"/>
      <c r="CV477" s="427"/>
      <c r="CW477" s="428"/>
      <c r="CX477" s="437">
        <v>0</v>
      </c>
      <c r="CY477" s="427"/>
      <c r="CZ477" s="427"/>
      <c r="DA477" s="427"/>
      <c r="DB477" s="427"/>
      <c r="DC477" s="428"/>
    </row>
    <row r="478" spans="1:107" s="217" customFormat="1">
      <c r="A478" s="22"/>
      <c r="B478" s="22"/>
      <c r="C478" s="22"/>
      <c r="D478" s="22"/>
      <c r="E478" s="74" t="str">
        <f t="shared" si="113"/>
        <v>Large Low Voltage Demand EN.NRCXX</v>
      </c>
      <c r="F478" s="437">
        <v>5.4861111111110477</v>
      </c>
      <c r="G478" s="427"/>
      <c r="H478" s="427"/>
      <c r="I478" s="427"/>
      <c r="J478" s="427"/>
      <c r="K478" s="428"/>
      <c r="L478" s="437">
        <v>0</v>
      </c>
      <c r="M478" s="427"/>
      <c r="N478" s="427"/>
      <c r="O478" s="427"/>
      <c r="P478" s="427"/>
      <c r="Q478" s="428"/>
      <c r="R478" s="437">
        <v>0</v>
      </c>
      <c r="S478" s="427"/>
      <c r="T478" s="427"/>
      <c r="U478" s="427"/>
      <c r="V478" s="427"/>
      <c r="W478" s="428"/>
      <c r="X478" s="437">
        <v>2535865.1018267442</v>
      </c>
      <c r="Y478" s="427"/>
      <c r="Z478" s="427"/>
      <c r="AA478" s="427"/>
      <c r="AB478" s="427"/>
      <c r="AC478" s="428"/>
      <c r="AD478" s="437">
        <v>0</v>
      </c>
      <c r="AE478" s="427"/>
      <c r="AF478" s="427"/>
      <c r="AG478" s="427"/>
      <c r="AH478" s="427"/>
      <c r="AI478" s="428"/>
      <c r="AJ478" s="437">
        <v>0</v>
      </c>
      <c r="AK478" s="427"/>
      <c r="AL478" s="427"/>
      <c r="AM478" s="427"/>
      <c r="AN478" s="427"/>
      <c r="AO478" s="428"/>
      <c r="AP478" s="437">
        <v>0</v>
      </c>
      <c r="AQ478" s="427"/>
      <c r="AR478" s="427"/>
      <c r="AS478" s="427"/>
      <c r="AT478" s="427"/>
      <c r="AU478" s="428"/>
      <c r="AV478" s="437">
        <v>0</v>
      </c>
      <c r="AW478" s="427"/>
      <c r="AX478" s="427"/>
      <c r="AY478" s="427"/>
      <c r="AZ478" s="427"/>
      <c r="BA478" s="428"/>
      <c r="BB478" s="437">
        <v>0</v>
      </c>
      <c r="BC478" s="427"/>
      <c r="BD478" s="427"/>
      <c r="BE478" s="427"/>
      <c r="BF478" s="427"/>
      <c r="BG478" s="428"/>
      <c r="BH478" s="437">
        <v>0</v>
      </c>
      <c r="BI478" s="427"/>
      <c r="BJ478" s="427"/>
      <c r="BK478" s="427"/>
      <c r="BL478" s="427"/>
      <c r="BM478" s="428"/>
      <c r="BN478" s="437">
        <v>0</v>
      </c>
      <c r="BO478" s="427"/>
      <c r="BP478" s="427"/>
      <c r="BQ478" s="427"/>
      <c r="BR478" s="427"/>
      <c r="BS478" s="428"/>
      <c r="BT478" s="437">
        <v>0</v>
      </c>
      <c r="BU478" s="427"/>
      <c r="BV478" s="427"/>
      <c r="BW478" s="427"/>
      <c r="BX478" s="427"/>
      <c r="BY478" s="428"/>
      <c r="BZ478" s="437">
        <v>0</v>
      </c>
      <c r="CA478" s="427"/>
      <c r="CB478" s="427"/>
      <c r="CC478" s="427"/>
      <c r="CD478" s="427"/>
      <c r="CE478" s="428"/>
      <c r="CF478" s="437">
        <v>0</v>
      </c>
      <c r="CG478" s="427"/>
      <c r="CH478" s="427"/>
      <c r="CI478" s="427"/>
      <c r="CJ478" s="427"/>
      <c r="CK478" s="428"/>
      <c r="CL478" s="437">
        <v>0</v>
      </c>
      <c r="CM478" s="427"/>
      <c r="CN478" s="427"/>
      <c r="CO478" s="427"/>
      <c r="CP478" s="427"/>
      <c r="CQ478" s="428"/>
      <c r="CR478" s="437">
        <v>0</v>
      </c>
      <c r="CS478" s="427"/>
      <c r="CT478" s="427"/>
      <c r="CU478" s="427"/>
      <c r="CV478" s="427"/>
      <c r="CW478" s="428"/>
      <c r="CX478" s="437">
        <v>0</v>
      </c>
      <c r="CY478" s="427"/>
      <c r="CZ478" s="427"/>
      <c r="DA478" s="427"/>
      <c r="DB478" s="427"/>
      <c r="DC478" s="428"/>
    </row>
    <row r="479" spans="1:107" s="217" customFormat="1">
      <c r="A479" s="22"/>
      <c r="B479" s="22"/>
      <c r="C479" s="22"/>
      <c r="D479" s="22"/>
      <c r="E479" s="74" t="str">
        <f t="shared" si="113"/>
        <v>New Tariff 10</v>
      </c>
      <c r="F479" s="437">
        <v>0</v>
      </c>
      <c r="G479" s="427"/>
      <c r="H479" s="427"/>
      <c r="I479" s="427"/>
      <c r="J479" s="427"/>
      <c r="K479" s="428"/>
      <c r="L479" s="437">
        <v>0</v>
      </c>
      <c r="M479" s="427"/>
      <c r="N479" s="427"/>
      <c r="O479" s="427"/>
      <c r="P479" s="427"/>
      <c r="Q479" s="428"/>
      <c r="R479" s="437">
        <v>0</v>
      </c>
      <c r="S479" s="427"/>
      <c r="T479" s="427"/>
      <c r="U479" s="427"/>
      <c r="V479" s="427"/>
      <c r="W479" s="428"/>
      <c r="X479" s="437">
        <v>0</v>
      </c>
      <c r="Y479" s="427"/>
      <c r="Z479" s="427"/>
      <c r="AA479" s="427"/>
      <c r="AB479" s="427"/>
      <c r="AC479" s="428"/>
      <c r="AD479" s="437">
        <v>0</v>
      </c>
      <c r="AE479" s="427"/>
      <c r="AF479" s="427"/>
      <c r="AG479" s="427"/>
      <c r="AH479" s="427"/>
      <c r="AI479" s="428"/>
      <c r="AJ479" s="437">
        <v>0</v>
      </c>
      <c r="AK479" s="427"/>
      <c r="AL479" s="427"/>
      <c r="AM479" s="427"/>
      <c r="AN479" s="427"/>
      <c r="AO479" s="428"/>
      <c r="AP479" s="437">
        <v>0</v>
      </c>
      <c r="AQ479" s="427"/>
      <c r="AR479" s="427"/>
      <c r="AS479" s="427"/>
      <c r="AT479" s="427"/>
      <c r="AU479" s="428"/>
      <c r="AV479" s="437">
        <v>0</v>
      </c>
      <c r="AW479" s="427"/>
      <c r="AX479" s="427"/>
      <c r="AY479" s="427"/>
      <c r="AZ479" s="427"/>
      <c r="BA479" s="428"/>
      <c r="BB479" s="437">
        <v>0</v>
      </c>
      <c r="BC479" s="427"/>
      <c r="BD479" s="427"/>
      <c r="BE479" s="427"/>
      <c r="BF479" s="427"/>
      <c r="BG479" s="428"/>
      <c r="BH479" s="437">
        <v>0</v>
      </c>
      <c r="BI479" s="427"/>
      <c r="BJ479" s="427"/>
      <c r="BK479" s="427"/>
      <c r="BL479" s="427"/>
      <c r="BM479" s="428"/>
      <c r="BN479" s="437">
        <v>0</v>
      </c>
      <c r="BO479" s="427"/>
      <c r="BP479" s="427"/>
      <c r="BQ479" s="427"/>
      <c r="BR479" s="427"/>
      <c r="BS479" s="428"/>
      <c r="BT479" s="437">
        <v>0</v>
      </c>
      <c r="BU479" s="427"/>
      <c r="BV479" s="427"/>
      <c r="BW479" s="427"/>
      <c r="BX479" s="427"/>
      <c r="BY479" s="428"/>
      <c r="BZ479" s="437">
        <v>0</v>
      </c>
      <c r="CA479" s="427"/>
      <c r="CB479" s="427"/>
      <c r="CC479" s="427"/>
      <c r="CD479" s="427"/>
      <c r="CE479" s="428"/>
      <c r="CF479" s="437">
        <v>0</v>
      </c>
      <c r="CG479" s="427"/>
      <c r="CH479" s="427"/>
      <c r="CI479" s="427"/>
      <c r="CJ479" s="427"/>
      <c r="CK479" s="428"/>
      <c r="CL479" s="437">
        <v>0</v>
      </c>
      <c r="CM479" s="427"/>
      <c r="CN479" s="427"/>
      <c r="CO479" s="427"/>
      <c r="CP479" s="427"/>
      <c r="CQ479" s="428"/>
      <c r="CR479" s="437">
        <v>0</v>
      </c>
      <c r="CS479" s="427"/>
      <c r="CT479" s="427"/>
      <c r="CU479" s="427"/>
      <c r="CV479" s="427"/>
      <c r="CW479" s="428"/>
      <c r="CX479" s="437">
        <v>0</v>
      </c>
      <c r="CY479" s="427"/>
      <c r="CZ479" s="427"/>
      <c r="DA479" s="427"/>
      <c r="DB479" s="427"/>
      <c r="DC479" s="428"/>
    </row>
    <row r="480" spans="1:107" s="217" customFormat="1">
      <c r="A480" s="22"/>
      <c r="B480" s="22"/>
      <c r="C480" s="22"/>
      <c r="D480" s="22"/>
      <c r="E480" s="74" t="str">
        <f t="shared" si="113"/>
        <v>New Tariff 11</v>
      </c>
      <c r="F480" s="437">
        <v>0</v>
      </c>
      <c r="G480" s="427"/>
      <c r="H480" s="427"/>
      <c r="I480" s="427"/>
      <c r="J480" s="427"/>
      <c r="K480" s="428"/>
      <c r="L480" s="437">
        <v>0</v>
      </c>
      <c r="M480" s="427"/>
      <c r="N480" s="427"/>
      <c r="O480" s="427"/>
      <c r="P480" s="427"/>
      <c r="Q480" s="428"/>
      <c r="R480" s="437">
        <v>0</v>
      </c>
      <c r="S480" s="427"/>
      <c r="T480" s="427"/>
      <c r="U480" s="427"/>
      <c r="V480" s="427"/>
      <c r="W480" s="428"/>
      <c r="X480" s="437">
        <v>0</v>
      </c>
      <c r="Y480" s="427"/>
      <c r="Z480" s="427"/>
      <c r="AA480" s="427"/>
      <c r="AB480" s="427"/>
      <c r="AC480" s="428"/>
      <c r="AD480" s="437">
        <v>0</v>
      </c>
      <c r="AE480" s="427"/>
      <c r="AF480" s="427"/>
      <c r="AG480" s="427"/>
      <c r="AH480" s="427"/>
      <c r="AI480" s="428"/>
      <c r="AJ480" s="437">
        <v>0</v>
      </c>
      <c r="AK480" s="427"/>
      <c r="AL480" s="427"/>
      <c r="AM480" s="427"/>
      <c r="AN480" s="427"/>
      <c r="AO480" s="428"/>
      <c r="AP480" s="437">
        <v>0</v>
      </c>
      <c r="AQ480" s="427"/>
      <c r="AR480" s="427"/>
      <c r="AS480" s="427"/>
      <c r="AT480" s="427"/>
      <c r="AU480" s="428"/>
      <c r="AV480" s="437">
        <v>0</v>
      </c>
      <c r="AW480" s="427"/>
      <c r="AX480" s="427"/>
      <c r="AY480" s="427"/>
      <c r="AZ480" s="427"/>
      <c r="BA480" s="428"/>
      <c r="BB480" s="437">
        <v>0</v>
      </c>
      <c r="BC480" s="427"/>
      <c r="BD480" s="427"/>
      <c r="BE480" s="427"/>
      <c r="BF480" s="427"/>
      <c r="BG480" s="428"/>
      <c r="BH480" s="437">
        <v>0</v>
      </c>
      <c r="BI480" s="427"/>
      <c r="BJ480" s="427"/>
      <c r="BK480" s="427"/>
      <c r="BL480" s="427"/>
      <c r="BM480" s="428"/>
      <c r="BN480" s="437">
        <v>0</v>
      </c>
      <c r="BO480" s="427"/>
      <c r="BP480" s="427"/>
      <c r="BQ480" s="427"/>
      <c r="BR480" s="427"/>
      <c r="BS480" s="428"/>
      <c r="BT480" s="437">
        <v>0</v>
      </c>
      <c r="BU480" s="427"/>
      <c r="BV480" s="427"/>
      <c r="BW480" s="427"/>
      <c r="BX480" s="427"/>
      <c r="BY480" s="428"/>
      <c r="BZ480" s="437">
        <v>0</v>
      </c>
      <c r="CA480" s="427"/>
      <c r="CB480" s="427"/>
      <c r="CC480" s="427"/>
      <c r="CD480" s="427"/>
      <c r="CE480" s="428"/>
      <c r="CF480" s="437">
        <v>0</v>
      </c>
      <c r="CG480" s="427"/>
      <c r="CH480" s="427"/>
      <c r="CI480" s="427"/>
      <c r="CJ480" s="427"/>
      <c r="CK480" s="428"/>
      <c r="CL480" s="437">
        <v>0</v>
      </c>
      <c r="CM480" s="427"/>
      <c r="CN480" s="427"/>
      <c r="CO480" s="427"/>
      <c r="CP480" s="427"/>
      <c r="CQ480" s="428"/>
      <c r="CR480" s="437">
        <v>0</v>
      </c>
      <c r="CS480" s="427"/>
      <c r="CT480" s="427"/>
      <c r="CU480" s="427"/>
      <c r="CV480" s="427"/>
      <c r="CW480" s="428"/>
      <c r="CX480" s="437">
        <v>0</v>
      </c>
      <c r="CY480" s="427"/>
      <c r="CZ480" s="427"/>
      <c r="DA480" s="427"/>
      <c r="DB480" s="427"/>
      <c r="DC480" s="428"/>
    </row>
    <row r="481" spans="1:107" s="217" customFormat="1">
      <c r="A481" s="22"/>
      <c r="B481" s="22"/>
      <c r="C481" s="22"/>
      <c r="D481" s="22"/>
      <c r="E481" s="74" t="str">
        <f t="shared" si="113"/>
        <v>High Voltage Demand</v>
      </c>
      <c r="F481" s="437">
        <v>111.25</v>
      </c>
      <c r="G481" s="427"/>
      <c r="H481" s="427"/>
      <c r="I481" s="427"/>
      <c r="J481" s="427"/>
      <c r="K481" s="428"/>
      <c r="L481" s="437">
        <v>281605.88533333334</v>
      </c>
      <c r="M481" s="427"/>
      <c r="N481" s="427"/>
      <c r="O481" s="427"/>
      <c r="P481" s="427"/>
      <c r="Q481" s="428"/>
      <c r="R481" s="437">
        <v>0</v>
      </c>
      <c r="S481" s="427"/>
      <c r="T481" s="427"/>
      <c r="U481" s="427"/>
      <c r="V481" s="427"/>
      <c r="W481" s="428"/>
      <c r="X481" s="437">
        <v>491638563.58667469</v>
      </c>
      <c r="Y481" s="427"/>
      <c r="Z481" s="427"/>
      <c r="AA481" s="427"/>
      <c r="AB481" s="427"/>
      <c r="AC481" s="428"/>
      <c r="AD481" s="437">
        <v>0</v>
      </c>
      <c r="AE481" s="427"/>
      <c r="AF481" s="427"/>
      <c r="AG481" s="427"/>
      <c r="AH481" s="427"/>
      <c r="AI481" s="428"/>
      <c r="AJ481" s="437">
        <v>0</v>
      </c>
      <c r="AK481" s="427"/>
      <c r="AL481" s="427"/>
      <c r="AM481" s="427"/>
      <c r="AN481" s="427"/>
      <c r="AO481" s="428"/>
      <c r="AP481" s="437">
        <v>0</v>
      </c>
      <c r="AQ481" s="427"/>
      <c r="AR481" s="427"/>
      <c r="AS481" s="427"/>
      <c r="AT481" s="427"/>
      <c r="AU481" s="428"/>
      <c r="AV481" s="437">
        <v>443929044.36598158</v>
      </c>
      <c r="AW481" s="427"/>
      <c r="AX481" s="427"/>
      <c r="AY481" s="427"/>
      <c r="AZ481" s="427"/>
      <c r="BA481" s="428"/>
      <c r="BB481" s="437">
        <v>0</v>
      </c>
      <c r="BC481" s="427"/>
      <c r="BD481" s="427"/>
      <c r="BE481" s="427"/>
      <c r="BF481" s="427"/>
      <c r="BG481" s="428"/>
      <c r="BH481" s="437">
        <v>0</v>
      </c>
      <c r="BI481" s="427"/>
      <c r="BJ481" s="427"/>
      <c r="BK481" s="427"/>
      <c r="BL481" s="427"/>
      <c r="BM481" s="428"/>
      <c r="BN481" s="437">
        <v>0</v>
      </c>
      <c r="BO481" s="427"/>
      <c r="BP481" s="427"/>
      <c r="BQ481" s="427"/>
      <c r="BR481" s="427"/>
      <c r="BS481" s="428"/>
      <c r="BT481" s="437">
        <v>0</v>
      </c>
      <c r="BU481" s="427"/>
      <c r="BV481" s="427"/>
      <c r="BW481" s="427"/>
      <c r="BX481" s="427"/>
      <c r="BY481" s="428"/>
      <c r="BZ481" s="437">
        <v>0</v>
      </c>
      <c r="CA481" s="427"/>
      <c r="CB481" s="427"/>
      <c r="CC481" s="427"/>
      <c r="CD481" s="427"/>
      <c r="CE481" s="428"/>
      <c r="CF481" s="437">
        <v>0</v>
      </c>
      <c r="CG481" s="427"/>
      <c r="CH481" s="427"/>
      <c r="CI481" s="427"/>
      <c r="CJ481" s="427"/>
      <c r="CK481" s="428"/>
      <c r="CL481" s="437">
        <v>0</v>
      </c>
      <c r="CM481" s="427"/>
      <c r="CN481" s="427"/>
      <c r="CO481" s="427"/>
      <c r="CP481" s="427"/>
      <c r="CQ481" s="428"/>
      <c r="CR481" s="437">
        <v>0</v>
      </c>
      <c r="CS481" s="427"/>
      <c r="CT481" s="427"/>
      <c r="CU481" s="427"/>
      <c r="CV481" s="427"/>
      <c r="CW481" s="428"/>
      <c r="CX481" s="437">
        <v>0</v>
      </c>
      <c r="CY481" s="427"/>
      <c r="CZ481" s="427"/>
      <c r="DA481" s="427"/>
      <c r="DB481" s="427"/>
      <c r="DC481" s="428"/>
    </row>
    <row r="482" spans="1:107" s="217" customFormat="1">
      <c r="A482" s="22"/>
      <c r="B482" s="22"/>
      <c r="C482" s="22"/>
      <c r="D482" s="22"/>
      <c r="E482" s="74" t="str">
        <f t="shared" si="113"/>
        <v>High Voltage Demand A</v>
      </c>
      <c r="F482" s="437">
        <v>3</v>
      </c>
      <c r="G482" s="427"/>
      <c r="H482" s="427"/>
      <c r="I482" s="427"/>
      <c r="J482" s="427"/>
      <c r="K482" s="428"/>
      <c r="L482" s="437">
        <v>3962.6666666666665</v>
      </c>
      <c r="M482" s="427"/>
      <c r="N482" s="427"/>
      <c r="O482" s="427"/>
      <c r="P482" s="427"/>
      <c r="Q482" s="428"/>
      <c r="R482" s="437">
        <v>0</v>
      </c>
      <c r="S482" s="427"/>
      <c r="T482" s="427"/>
      <c r="U482" s="427"/>
      <c r="V482" s="427"/>
      <c r="W482" s="428"/>
      <c r="X482" s="437">
        <v>6374933.4749410069</v>
      </c>
      <c r="Y482" s="427"/>
      <c r="Z482" s="427"/>
      <c r="AA482" s="427"/>
      <c r="AB482" s="427"/>
      <c r="AC482" s="428"/>
      <c r="AD482" s="437">
        <v>0</v>
      </c>
      <c r="AE482" s="427"/>
      <c r="AF482" s="427"/>
      <c r="AG482" s="427"/>
      <c r="AH482" s="427"/>
      <c r="AI482" s="428"/>
      <c r="AJ482" s="437">
        <v>0</v>
      </c>
      <c r="AK482" s="427"/>
      <c r="AL482" s="427"/>
      <c r="AM482" s="427"/>
      <c r="AN482" s="427"/>
      <c r="AO482" s="428"/>
      <c r="AP482" s="437">
        <v>0</v>
      </c>
      <c r="AQ482" s="427"/>
      <c r="AR482" s="427"/>
      <c r="AS482" s="427"/>
      <c r="AT482" s="427"/>
      <c r="AU482" s="428"/>
      <c r="AV482" s="437">
        <v>6365099.5909838574</v>
      </c>
      <c r="AW482" s="427"/>
      <c r="AX482" s="427"/>
      <c r="AY482" s="427"/>
      <c r="AZ482" s="427"/>
      <c r="BA482" s="428"/>
      <c r="BB482" s="437">
        <v>0</v>
      </c>
      <c r="BC482" s="427"/>
      <c r="BD482" s="427"/>
      <c r="BE482" s="427"/>
      <c r="BF482" s="427"/>
      <c r="BG482" s="428"/>
      <c r="BH482" s="437">
        <v>0</v>
      </c>
      <c r="BI482" s="427"/>
      <c r="BJ482" s="427"/>
      <c r="BK482" s="427"/>
      <c r="BL482" s="427"/>
      <c r="BM482" s="428"/>
      <c r="BN482" s="437">
        <v>0</v>
      </c>
      <c r="BO482" s="427"/>
      <c r="BP482" s="427"/>
      <c r="BQ482" s="427"/>
      <c r="BR482" s="427"/>
      <c r="BS482" s="428"/>
      <c r="BT482" s="437">
        <v>0</v>
      </c>
      <c r="BU482" s="427"/>
      <c r="BV482" s="427"/>
      <c r="BW482" s="427"/>
      <c r="BX482" s="427"/>
      <c r="BY482" s="428"/>
      <c r="BZ482" s="437">
        <v>0</v>
      </c>
      <c r="CA482" s="427"/>
      <c r="CB482" s="427"/>
      <c r="CC482" s="427"/>
      <c r="CD482" s="427"/>
      <c r="CE482" s="428"/>
      <c r="CF482" s="437">
        <v>0</v>
      </c>
      <c r="CG482" s="427"/>
      <c r="CH482" s="427"/>
      <c r="CI482" s="427"/>
      <c r="CJ482" s="427"/>
      <c r="CK482" s="428"/>
      <c r="CL482" s="437">
        <v>0</v>
      </c>
      <c r="CM482" s="427"/>
      <c r="CN482" s="427"/>
      <c r="CO482" s="427"/>
      <c r="CP482" s="427"/>
      <c r="CQ482" s="428"/>
      <c r="CR482" s="437">
        <v>0</v>
      </c>
      <c r="CS482" s="427"/>
      <c r="CT482" s="427"/>
      <c r="CU482" s="427"/>
      <c r="CV482" s="427"/>
      <c r="CW482" s="428"/>
      <c r="CX482" s="437">
        <v>0</v>
      </c>
      <c r="CY482" s="427"/>
      <c r="CZ482" s="427"/>
      <c r="DA482" s="427"/>
      <c r="DB482" s="427"/>
      <c r="DC482" s="428"/>
    </row>
    <row r="483" spans="1:107" s="217" customFormat="1">
      <c r="A483" s="22"/>
      <c r="B483" s="22"/>
      <c r="C483" s="22"/>
      <c r="D483" s="22"/>
      <c r="E483" s="74" t="str">
        <f t="shared" si="113"/>
        <v>High Voltage Demand C</v>
      </c>
      <c r="F483" s="437">
        <v>41</v>
      </c>
      <c r="G483" s="427"/>
      <c r="H483" s="427"/>
      <c r="I483" s="427"/>
      <c r="J483" s="427"/>
      <c r="K483" s="428"/>
      <c r="L483" s="437">
        <v>118039.12633333333</v>
      </c>
      <c r="M483" s="427"/>
      <c r="N483" s="427"/>
      <c r="O483" s="427"/>
      <c r="P483" s="427"/>
      <c r="Q483" s="428"/>
      <c r="R483" s="437">
        <v>0</v>
      </c>
      <c r="S483" s="427"/>
      <c r="T483" s="427"/>
      <c r="U483" s="427"/>
      <c r="V483" s="427"/>
      <c r="W483" s="428"/>
      <c r="X483" s="437">
        <v>241115145.22130281</v>
      </c>
      <c r="Y483" s="427"/>
      <c r="Z483" s="427"/>
      <c r="AA483" s="427"/>
      <c r="AB483" s="427"/>
      <c r="AC483" s="428"/>
      <c r="AD483" s="437">
        <v>0</v>
      </c>
      <c r="AE483" s="427"/>
      <c r="AF483" s="427"/>
      <c r="AG483" s="427"/>
      <c r="AH483" s="427"/>
      <c r="AI483" s="428"/>
      <c r="AJ483" s="437">
        <v>0</v>
      </c>
      <c r="AK483" s="427"/>
      <c r="AL483" s="427"/>
      <c r="AM483" s="427"/>
      <c r="AN483" s="427"/>
      <c r="AO483" s="428"/>
      <c r="AP483" s="437">
        <v>0</v>
      </c>
      <c r="AQ483" s="427"/>
      <c r="AR483" s="427"/>
      <c r="AS483" s="427"/>
      <c r="AT483" s="427"/>
      <c r="AU483" s="428"/>
      <c r="AV483" s="437">
        <v>206818117.35475788</v>
      </c>
      <c r="AW483" s="427"/>
      <c r="AX483" s="427"/>
      <c r="AY483" s="427"/>
      <c r="AZ483" s="427"/>
      <c r="BA483" s="428"/>
      <c r="BB483" s="437">
        <v>0</v>
      </c>
      <c r="BC483" s="427"/>
      <c r="BD483" s="427"/>
      <c r="BE483" s="427"/>
      <c r="BF483" s="427"/>
      <c r="BG483" s="428"/>
      <c r="BH483" s="437">
        <v>0</v>
      </c>
      <c r="BI483" s="427"/>
      <c r="BJ483" s="427"/>
      <c r="BK483" s="427"/>
      <c r="BL483" s="427"/>
      <c r="BM483" s="428"/>
      <c r="BN483" s="437">
        <v>0</v>
      </c>
      <c r="BO483" s="427"/>
      <c r="BP483" s="427"/>
      <c r="BQ483" s="427"/>
      <c r="BR483" s="427"/>
      <c r="BS483" s="428"/>
      <c r="BT483" s="437">
        <v>0</v>
      </c>
      <c r="BU483" s="427"/>
      <c r="BV483" s="427"/>
      <c r="BW483" s="427"/>
      <c r="BX483" s="427"/>
      <c r="BY483" s="428"/>
      <c r="BZ483" s="437">
        <v>0</v>
      </c>
      <c r="CA483" s="427"/>
      <c r="CB483" s="427"/>
      <c r="CC483" s="427"/>
      <c r="CD483" s="427"/>
      <c r="CE483" s="428"/>
      <c r="CF483" s="437">
        <v>0</v>
      </c>
      <c r="CG483" s="427"/>
      <c r="CH483" s="427"/>
      <c r="CI483" s="427"/>
      <c r="CJ483" s="427"/>
      <c r="CK483" s="428"/>
      <c r="CL483" s="437">
        <v>0</v>
      </c>
      <c r="CM483" s="427"/>
      <c r="CN483" s="427"/>
      <c r="CO483" s="427"/>
      <c r="CP483" s="427"/>
      <c r="CQ483" s="428"/>
      <c r="CR483" s="437">
        <v>0</v>
      </c>
      <c r="CS483" s="427"/>
      <c r="CT483" s="427"/>
      <c r="CU483" s="427"/>
      <c r="CV483" s="427"/>
      <c r="CW483" s="428"/>
      <c r="CX483" s="437">
        <v>0</v>
      </c>
      <c r="CY483" s="427"/>
      <c r="CZ483" s="427"/>
      <c r="DA483" s="427"/>
      <c r="DB483" s="427"/>
      <c r="DC483" s="428"/>
    </row>
    <row r="484" spans="1:107" s="217" customFormat="1">
      <c r="A484" s="22"/>
      <c r="B484" s="22"/>
      <c r="C484" s="22"/>
      <c r="D484" s="22"/>
      <c r="E484" s="74" t="str">
        <f t="shared" si="113"/>
        <v>High Voltage Demand D1</v>
      </c>
      <c r="F484" s="437">
        <v>1</v>
      </c>
      <c r="G484" s="427"/>
      <c r="H484" s="427"/>
      <c r="I484" s="427"/>
      <c r="J484" s="427"/>
      <c r="K484" s="428"/>
      <c r="L484" s="437">
        <v>23472.002069530485</v>
      </c>
      <c r="M484" s="427"/>
      <c r="N484" s="427"/>
      <c r="O484" s="427"/>
      <c r="P484" s="427"/>
      <c r="Q484" s="428"/>
      <c r="R484" s="437">
        <v>0</v>
      </c>
      <c r="S484" s="427"/>
      <c r="T484" s="427"/>
      <c r="U484" s="427"/>
      <c r="V484" s="427"/>
      <c r="W484" s="428"/>
      <c r="X484" s="437">
        <v>77353440.377569363</v>
      </c>
      <c r="Y484" s="427"/>
      <c r="Z484" s="427"/>
      <c r="AA484" s="427"/>
      <c r="AB484" s="427"/>
      <c r="AC484" s="428"/>
      <c r="AD484" s="437">
        <v>0</v>
      </c>
      <c r="AE484" s="427"/>
      <c r="AF484" s="427"/>
      <c r="AG484" s="427"/>
      <c r="AH484" s="427"/>
      <c r="AI484" s="428"/>
      <c r="AJ484" s="437">
        <v>0</v>
      </c>
      <c r="AK484" s="427"/>
      <c r="AL484" s="427"/>
      <c r="AM484" s="427"/>
      <c r="AN484" s="427"/>
      <c r="AO484" s="428"/>
      <c r="AP484" s="437">
        <v>0</v>
      </c>
      <c r="AQ484" s="427"/>
      <c r="AR484" s="427"/>
      <c r="AS484" s="427"/>
      <c r="AT484" s="427"/>
      <c r="AU484" s="428"/>
      <c r="AV484" s="437">
        <v>86446140.119856685</v>
      </c>
      <c r="AW484" s="427"/>
      <c r="AX484" s="427"/>
      <c r="AY484" s="427"/>
      <c r="AZ484" s="427"/>
      <c r="BA484" s="428"/>
      <c r="BB484" s="437">
        <v>0</v>
      </c>
      <c r="BC484" s="427"/>
      <c r="BD484" s="427"/>
      <c r="BE484" s="427"/>
      <c r="BF484" s="427"/>
      <c r="BG484" s="428"/>
      <c r="BH484" s="437">
        <v>0</v>
      </c>
      <c r="BI484" s="427"/>
      <c r="BJ484" s="427"/>
      <c r="BK484" s="427"/>
      <c r="BL484" s="427"/>
      <c r="BM484" s="428"/>
      <c r="BN484" s="437">
        <v>0</v>
      </c>
      <c r="BO484" s="427"/>
      <c r="BP484" s="427"/>
      <c r="BQ484" s="427"/>
      <c r="BR484" s="427"/>
      <c r="BS484" s="428"/>
      <c r="BT484" s="437">
        <v>0</v>
      </c>
      <c r="BU484" s="427"/>
      <c r="BV484" s="427"/>
      <c r="BW484" s="427"/>
      <c r="BX484" s="427"/>
      <c r="BY484" s="428"/>
      <c r="BZ484" s="437">
        <v>0</v>
      </c>
      <c r="CA484" s="427"/>
      <c r="CB484" s="427"/>
      <c r="CC484" s="427"/>
      <c r="CD484" s="427"/>
      <c r="CE484" s="428"/>
      <c r="CF484" s="437">
        <v>0</v>
      </c>
      <c r="CG484" s="427"/>
      <c r="CH484" s="427"/>
      <c r="CI484" s="427"/>
      <c r="CJ484" s="427"/>
      <c r="CK484" s="428"/>
      <c r="CL484" s="437">
        <v>0</v>
      </c>
      <c r="CM484" s="427"/>
      <c r="CN484" s="427"/>
      <c r="CO484" s="427"/>
      <c r="CP484" s="427"/>
      <c r="CQ484" s="428"/>
      <c r="CR484" s="437">
        <v>0</v>
      </c>
      <c r="CS484" s="427"/>
      <c r="CT484" s="427"/>
      <c r="CU484" s="427"/>
      <c r="CV484" s="427"/>
      <c r="CW484" s="428"/>
      <c r="CX484" s="437">
        <v>0</v>
      </c>
      <c r="CY484" s="427"/>
      <c r="CZ484" s="427"/>
      <c r="DA484" s="427"/>
      <c r="DB484" s="427"/>
      <c r="DC484" s="428"/>
    </row>
    <row r="485" spans="1:107" s="217" customFormat="1">
      <c r="A485" s="22"/>
      <c r="B485" s="22"/>
      <c r="C485" s="22"/>
      <c r="D485" s="22"/>
      <c r="E485" s="74" t="str">
        <f t="shared" si="113"/>
        <v>High Voltage Demand D2</v>
      </c>
      <c r="F485" s="437">
        <v>1</v>
      </c>
      <c r="G485" s="427"/>
      <c r="H485" s="427"/>
      <c r="I485" s="427"/>
      <c r="J485" s="427"/>
      <c r="K485" s="428"/>
      <c r="L485" s="437">
        <v>12488.576999999999</v>
      </c>
      <c r="M485" s="427"/>
      <c r="N485" s="427"/>
      <c r="O485" s="427"/>
      <c r="P485" s="427"/>
      <c r="Q485" s="428"/>
      <c r="R485" s="437">
        <v>0</v>
      </c>
      <c r="S485" s="427"/>
      <c r="T485" s="427"/>
      <c r="U485" s="427"/>
      <c r="V485" s="427"/>
      <c r="W485" s="428"/>
      <c r="X485" s="437">
        <v>36506880.517023303</v>
      </c>
      <c r="Y485" s="427"/>
      <c r="Z485" s="427"/>
      <c r="AA485" s="427"/>
      <c r="AB485" s="427"/>
      <c r="AC485" s="428"/>
      <c r="AD485" s="437">
        <v>0</v>
      </c>
      <c r="AE485" s="427"/>
      <c r="AF485" s="427"/>
      <c r="AG485" s="427"/>
      <c r="AH485" s="427"/>
      <c r="AI485" s="428"/>
      <c r="AJ485" s="437">
        <v>0</v>
      </c>
      <c r="AK485" s="427"/>
      <c r="AL485" s="427"/>
      <c r="AM485" s="427"/>
      <c r="AN485" s="427"/>
      <c r="AO485" s="428"/>
      <c r="AP485" s="437">
        <v>0</v>
      </c>
      <c r="AQ485" s="427"/>
      <c r="AR485" s="427"/>
      <c r="AS485" s="427"/>
      <c r="AT485" s="427"/>
      <c r="AU485" s="428"/>
      <c r="AV485" s="437">
        <v>39600200.461558543</v>
      </c>
      <c r="AW485" s="427"/>
      <c r="AX485" s="427"/>
      <c r="AY485" s="427"/>
      <c r="AZ485" s="427"/>
      <c r="BA485" s="428"/>
      <c r="BB485" s="437">
        <v>0</v>
      </c>
      <c r="BC485" s="427"/>
      <c r="BD485" s="427"/>
      <c r="BE485" s="427"/>
      <c r="BF485" s="427"/>
      <c r="BG485" s="428"/>
      <c r="BH485" s="437">
        <v>0</v>
      </c>
      <c r="BI485" s="427"/>
      <c r="BJ485" s="427"/>
      <c r="BK485" s="427"/>
      <c r="BL485" s="427"/>
      <c r="BM485" s="428"/>
      <c r="BN485" s="437">
        <v>0</v>
      </c>
      <c r="BO485" s="427"/>
      <c r="BP485" s="427"/>
      <c r="BQ485" s="427"/>
      <c r="BR485" s="427"/>
      <c r="BS485" s="428"/>
      <c r="BT485" s="437">
        <v>0</v>
      </c>
      <c r="BU485" s="427"/>
      <c r="BV485" s="427"/>
      <c r="BW485" s="427"/>
      <c r="BX485" s="427"/>
      <c r="BY485" s="428"/>
      <c r="BZ485" s="437">
        <v>0</v>
      </c>
      <c r="CA485" s="427"/>
      <c r="CB485" s="427"/>
      <c r="CC485" s="427"/>
      <c r="CD485" s="427"/>
      <c r="CE485" s="428"/>
      <c r="CF485" s="437">
        <v>0</v>
      </c>
      <c r="CG485" s="427"/>
      <c r="CH485" s="427"/>
      <c r="CI485" s="427"/>
      <c r="CJ485" s="427"/>
      <c r="CK485" s="428"/>
      <c r="CL485" s="437">
        <v>0</v>
      </c>
      <c r="CM485" s="427"/>
      <c r="CN485" s="427"/>
      <c r="CO485" s="427"/>
      <c r="CP485" s="427"/>
      <c r="CQ485" s="428"/>
      <c r="CR485" s="437">
        <v>0</v>
      </c>
      <c r="CS485" s="427"/>
      <c r="CT485" s="427"/>
      <c r="CU485" s="427"/>
      <c r="CV485" s="427"/>
      <c r="CW485" s="428"/>
      <c r="CX485" s="437">
        <v>0</v>
      </c>
      <c r="CY485" s="427"/>
      <c r="CZ485" s="427"/>
      <c r="DA485" s="427"/>
      <c r="DB485" s="427"/>
      <c r="DC485" s="428"/>
    </row>
    <row r="486" spans="1:107" s="217" customFormat="1">
      <c r="A486" s="22"/>
      <c r="B486" s="22"/>
      <c r="C486" s="22"/>
      <c r="D486" s="22"/>
      <c r="E486" s="74" t="str">
        <f t="shared" si="113"/>
        <v>High Voltage Demand Docklands</v>
      </c>
      <c r="F486" s="437">
        <v>1</v>
      </c>
      <c r="G486" s="427"/>
      <c r="H486" s="427"/>
      <c r="I486" s="427"/>
      <c r="J486" s="427"/>
      <c r="K486" s="428"/>
      <c r="L486" s="437">
        <v>1000</v>
      </c>
      <c r="M486" s="427"/>
      <c r="N486" s="427"/>
      <c r="O486" s="427"/>
      <c r="P486" s="427"/>
      <c r="Q486" s="428"/>
      <c r="R486" s="437">
        <v>0</v>
      </c>
      <c r="S486" s="427"/>
      <c r="T486" s="427"/>
      <c r="U486" s="427"/>
      <c r="V486" s="427"/>
      <c r="W486" s="428"/>
      <c r="X486" s="437">
        <v>1480164.2260221706</v>
      </c>
      <c r="Y486" s="427"/>
      <c r="Z486" s="427"/>
      <c r="AA486" s="427"/>
      <c r="AB486" s="427"/>
      <c r="AC486" s="428"/>
      <c r="AD486" s="437">
        <v>0</v>
      </c>
      <c r="AE486" s="427"/>
      <c r="AF486" s="427"/>
      <c r="AG486" s="427"/>
      <c r="AH486" s="427"/>
      <c r="AI486" s="428"/>
      <c r="AJ486" s="437">
        <v>0</v>
      </c>
      <c r="AK486" s="427"/>
      <c r="AL486" s="427"/>
      <c r="AM486" s="427"/>
      <c r="AN486" s="427"/>
      <c r="AO486" s="428"/>
      <c r="AP486" s="437">
        <v>0</v>
      </c>
      <c r="AQ486" s="427"/>
      <c r="AR486" s="427"/>
      <c r="AS486" s="427"/>
      <c r="AT486" s="427"/>
      <c r="AU486" s="428"/>
      <c r="AV486" s="437">
        <v>618308.9253678188</v>
      </c>
      <c r="AW486" s="427"/>
      <c r="AX486" s="427"/>
      <c r="AY486" s="427"/>
      <c r="AZ486" s="427"/>
      <c r="BA486" s="428"/>
      <c r="BB486" s="437">
        <v>0</v>
      </c>
      <c r="BC486" s="427"/>
      <c r="BD486" s="427"/>
      <c r="BE486" s="427"/>
      <c r="BF486" s="427"/>
      <c r="BG486" s="428"/>
      <c r="BH486" s="437">
        <v>0</v>
      </c>
      <c r="BI486" s="427"/>
      <c r="BJ486" s="427"/>
      <c r="BK486" s="427"/>
      <c r="BL486" s="427"/>
      <c r="BM486" s="428"/>
      <c r="BN486" s="437">
        <v>0</v>
      </c>
      <c r="BO486" s="427"/>
      <c r="BP486" s="427"/>
      <c r="BQ486" s="427"/>
      <c r="BR486" s="427"/>
      <c r="BS486" s="428"/>
      <c r="BT486" s="437">
        <v>0</v>
      </c>
      <c r="BU486" s="427"/>
      <c r="BV486" s="427"/>
      <c r="BW486" s="427"/>
      <c r="BX486" s="427"/>
      <c r="BY486" s="428"/>
      <c r="BZ486" s="437">
        <v>0</v>
      </c>
      <c r="CA486" s="427"/>
      <c r="CB486" s="427"/>
      <c r="CC486" s="427"/>
      <c r="CD486" s="427"/>
      <c r="CE486" s="428"/>
      <c r="CF486" s="437">
        <v>0</v>
      </c>
      <c r="CG486" s="427"/>
      <c r="CH486" s="427"/>
      <c r="CI486" s="427"/>
      <c r="CJ486" s="427"/>
      <c r="CK486" s="428"/>
      <c r="CL486" s="437">
        <v>0</v>
      </c>
      <c r="CM486" s="427"/>
      <c r="CN486" s="427"/>
      <c r="CO486" s="427"/>
      <c r="CP486" s="427"/>
      <c r="CQ486" s="428"/>
      <c r="CR486" s="437">
        <v>0</v>
      </c>
      <c r="CS486" s="427"/>
      <c r="CT486" s="427"/>
      <c r="CU486" s="427"/>
      <c r="CV486" s="427"/>
      <c r="CW486" s="428"/>
      <c r="CX486" s="437">
        <v>0</v>
      </c>
      <c r="CY486" s="427"/>
      <c r="CZ486" s="427"/>
      <c r="DA486" s="427"/>
      <c r="DB486" s="427"/>
      <c r="DC486" s="428"/>
    </row>
    <row r="487" spans="1:107" s="217" customFormat="1">
      <c r="A487" s="22"/>
      <c r="B487" s="22"/>
      <c r="C487" s="22"/>
      <c r="D487" s="22"/>
      <c r="E487" s="74" t="str">
        <f t="shared" si="113"/>
        <v>High Voltage Demand D3</v>
      </c>
      <c r="F487" s="437">
        <v>1</v>
      </c>
      <c r="G487" s="427"/>
      <c r="H487" s="427"/>
      <c r="I487" s="427"/>
      <c r="J487" s="427"/>
      <c r="K487" s="428"/>
      <c r="L487" s="437">
        <v>13522</v>
      </c>
      <c r="M487" s="427"/>
      <c r="N487" s="427"/>
      <c r="O487" s="427"/>
      <c r="P487" s="427"/>
      <c r="Q487" s="428"/>
      <c r="R487" s="437">
        <v>0</v>
      </c>
      <c r="S487" s="427"/>
      <c r="T487" s="427"/>
      <c r="U487" s="427"/>
      <c r="V487" s="427"/>
      <c r="W487" s="428"/>
      <c r="X487" s="437">
        <v>15667468.263018163</v>
      </c>
      <c r="Y487" s="427"/>
      <c r="Z487" s="427"/>
      <c r="AA487" s="427"/>
      <c r="AB487" s="427"/>
      <c r="AC487" s="428"/>
      <c r="AD487" s="437">
        <v>0</v>
      </c>
      <c r="AE487" s="427"/>
      <c r="AF487" s="427"/>
      <c r="AG487" s="427"/>
      <c r="AH487" s="427"/>
      <c r="AI487" s="428"/>
      <c r="AJ487" s="437">
        <v>0</v>
      </c>
      <c r="AK487" s="427"/>
      <c r="AL487" s="427"/>
      <c r="AM487" s="427"/>
      <c r="AN487" s="427"/>
      <c r="AO487" s="428"/>
      <c r="AP487" s="437">
        <v>0</v>
      </c>
      <c r="AQ487" s="427"/>
      <c r="AR487" s="427"/>
      <c r="AS487" s="427"/>
      <c r="AT487" s="427"/>
      <c r="AU487" s="428"/>
      <c r="AV487" s="437">
        <v>17542504.75553754</v>
      </c>
      <c r="AW487" s="427"/>
      <c r="AX487" s="427"/>
      <c r="AY487" s="427"/>
      <c r="AZ487" s="427"/>
      <c r="BA487" s="428"/>
      <c r="BB487" s="437">
        <v>0</v>
      </c>
      <c r="BC487" s="427"/>
      <c r="BD487" s="427"/>
      <c r="BE487" s="427"/>
      <c r="BF487" s="427"/>
      <c r="BG487" s="428"/>
      <c r="BH487" s="437">
        <v>0</v>
      </c>
      <c r="BI487" s="427"/>
      <c r="BJ487" s="427"/>
      <c r="BK487" s="427"/>
      <c r="BL487" s="427"/>
      <c r="BM487" s="428"/>
      <c r="BN487" s="437">
        <v>0</v>
      </c>
      <c r="BO487" s="427"/>
      <c r="BP487" s="427"/>
      <c r="BQ487" s="427"/>
      <c r="BR487" s="427"/>
      <c r="BS487" s="428"/>
      <c r="BT487" s="437">
        <v>0</v>
      </c>
      <c r="BU487" s="427"/>
      <c r="BV487" s="427"/>
      <c r="BW487" s="427"/>
      <c r="BX487" s="427"/>
      <c r="BY487" s="428"/>
      <c r="BZ487" s="437">
        <v>0</v>
      </c>
      <c r="CA487" s="427"/>
      <c r="CB487" s="427"/>
      <c r="CC487" s="427"/>
      <c r="CD487" s="427"/>
      <c r="CE487" s="428"/>
      <c r="CF487" s="437">
        <v>0</v>
      </c>
      <c r="CG487" s="427"/>
      <c r="CH487" s="427"/>
      <c r="CI487" s="427"/>
      <c r="CJ487" s="427"/>
      <c r="CK487" s="428"/>
      <c r="CL487" s="437">
        <v>0</v>
      </c>
      <c r="CM487" s="427"/>
      <c r="CN487" s="427"/>
      <c r="CO487" s="427"/>
      <c r="CP487" s="427"/>
      <c r="CQ487" s="428"/>
      <c r="CR487" s="437">
        <v>0</v>
      </c>
      <c r="CS487" s="427"/>
      <c r="CT487" s="427"/>
      <c r="CU487" s="427"/>
      <c r="CV487" s="427"/>
      <c r="CW487" s="428"/>
      <c r="CX487" s="437">
        <v>0</v>
      </c>
      <c r="CY487" s="427"/>
      <c r="CZ487" s="427"/>
      <c r="DA487" s="427"/>
      <c r="DB487" s="427"/>
      <c r="DC487" s="428"/>
    </row>
    <row r="488" spans="1:107" s="217" customFormat="1">
      <c r="A488" s="22"/>
      <c r="B488" s="22"/>
      <c r="C488" s="22"/>
      <c r="D488" s="22"/>
      <c r="E488" s="74" t="str">
        <f t="shared" si="113"/>
        <v>High Voltage Demand D4</v>
      </c>
      <c r="F488" s="437">
        <v>0.16666666666666666</v>
      </c>
      <c r="G488" s="427"/>
      <c r="H488" s="427"/>
      <c r="I488" s="427"/>
      <c r="J488" s="427"/>
      <c r="K488" s="428"/>
      <c r="L488" s="437">
        <v>916.66666666666663</v>
      </c>
      <c r="M488" s="427"/>
      <c r="N488" s="427"/>
      <c r="O488" s="427"/>
      <c r="P488" s="427"/>
      <c r="Q488" s="428"/>
      <c r="R488" s="437">
        <v>0</v>
      </c>
      <c r="S488" s="427"/>
      <c r="T488" s="427"/>
      <c r="U488" s="427"/>
      <c r="V488" s="427"/>
      <c r="W488" s="428"/>
      <c r="X488" s="437">
        <v>2117199.3593292213</v>
      </c>
      <c r="Y488" s="427"/>
      <c r="Z488" s="427"/>
      <c r="AA488" s="427"/>
      <c r="AB488" s="427"/>
      <c r="AC488" s="428"/>
      <c r="AD488" s="437">
        <v>0</v>
      </c>
      <c r="AE488" s="427"/>
      <c r="AF488" s="427"/>
      <c r="AG488" s="427"/>
      <c r="AH488" s="427"/>
      <c r="AI488" s="428"/>
      <c r="AJ488" s="437">
        <v>0</v>
      </c>
      <c r="AK488" s="427"/>
      <c r="AL488" s="427"/>
      <c r="AM488" s="427"/>
      <c r="AN488" s="427"/>
      <c r="AO488" s="428"/>
      <c r="AP488" s="437">
        <v>0</v>
      </c>
      <c r="AQ488" s="427"/>
      <c r="AR488" s="427"/>
      <c r="AS488" s="427"/>
      <c r="AT488" s="427"/>
      <c r="AU488" s="428"/>
      <c r="AV488" s="437">
        <v>2828164.6499351049</v>
      </c>
      <c r="AW488" s="427"/>
      <c r="AX488" s="427"/>
      <c r="AY488" s="427"/>
      <c r="AZ488" s="427"/>
      <c r="BA488" s="428"/>
      <c r="BB488" s="437">
        <v>0</v>
      </c>
      <c r="BC488" s="427"/>
      <c r="BD488" s="427"/>
      <c r="BE488" s="427"/>
      <c r="BF488" s="427"/>
      <c r="BG488" s="428"/>
      <c r="BH488" s="437">
        <v>0</v>
      </c>
      <c r="BI488" s="427"/>
      <c r="BJ488" s="427"/>
      <c r="BK488" s="427"/>
      <c r="BL488" s="427"/>
      <c r="BM488" s="428"/>
      <c r="BN488" s="437">
        <v>0</v>
      </c>
      <c r="BO488" s="427"/>
      <c r="BP488" s="427"/>
      <c r="BQ488" s="427"/>
      <c r="BR488" s="427"/>
      <c r="BS488" s="428"/>
      <c r="BT488" s="437">
        <v>0</v>
      </c>
      <c r="BU488" s="427"/>
      <c r="BV488" s="427"/>
      <c r="BW488" s="427"/>
      <c r="BX488" s="427"/>
      <c r="BY488" s="428"/>
      <c r="BZ488" s="437">
        <v>0</v>
      </c>
      <c r="CA488" s="427"/>
      <c r="CB488" s="427"/>
      <c r="CC488" s="427"/>
      <c r="CD488" s="427"/>
      <c r="CE488" s="428"/>
      <c r="CF488" s="437">
        <v>0</v>
      </c>
      <c r="CG488" s="427"/>
      <c r="CH488" s="427"/>
      <c r="CI488" s="427"/>
      <c r="CJ488" s="427"/>
      <c r="CK488" s="428"/>
      <c r="CL488" s="437">
        <v>0</v>
      </c>
      <c r="CM488" s="427"/>
      <c r="CN488" s="427"/>
      <c r="CO488" s="427"/>
      <c r="CP488" s="427"/>
      <c r="CQ488" s="428"/>
      <c r="CR488" s="437">
        <v>0</v>
      </c>
      <c r="CS488" s="427"/>
      <c r="CT488" s="427"/>
      <c r="CU488" s="427"/>
      <c r="CV488" s="427"/>
      <c r="CW488" s="428"/>
      <c r="CX488" s="437">
        <v>0</v>
      </c>
      <c r="CY488" s="427"/>
      <c r="CZ488" s="427"/>
      <c r="DA488" s="427"/>
      <c r="DB488" s="427"/>
      <c r="DC488" s="428"/>
    </row>
    <row r="489" spans="1:107" s="217" customFormat="1">
      <c r="A489" s="22"/>
      <c r="B489" s="22"/>
      <c r="C489" s="22"/>
      <c r="D489" s="22"/>
      <c r="E489" s="74" t="str">
        <f t="shared" si="113"/>
        <v>High Voltage Demand D5</v>
      </c>
      <c r="F489" s="437">
        <v>0</v>
      </c>
      <c r="G489" s="427"/>
      <c r="H489" s="427"/>
      <c r="I489" s="427"/>
      <c r="J489" s="427"/>
      <c r="K489" s="428"/>
      <c r="L489" s="437">
        <v>0</v>
      </c>
      <c r="M489" s="427"/>
      <c r="N489" s="427"/>
      <c r="O489" s="427"/>
      <c r="P489" s="427"/>
      <c r="Q489" s="428"/>
      <c r="R489" s="437">
        <v>0</v>
      </c>
      <c r="S489" s="427"/>
      <c r="T489" s="427"/>
      <c r="U489" s="427"/>
      <c r="V489" s="427"/>
      <c r="W489" s="428"/>
      <c r="X489" s="437">
        <v>0</v>
      </c>
      <c r="Y489" s="427"/>
      <c r="Z489" s="427"/>
      <c r="AA489" s="427"/>
      <c r="AB489" s="427"/>
      <c r="AC489" s="428"/>
      <c r="AD489" s="437">
        <v>0</v>
      </c>
      <c r="AE489" s="427"/>
      <c r="AF489" s="427"/>
      <c r="AG489" s="427"/>
      <c r="AH489" s="427"/>
      <c r="AI489" s="428"/>
      <c r="AJ489" s="437">
        <v>0</v>
      </c>
      <c r="AK489" s="427"/>
      <c r="AL489" s="427"/>
      <c r="AM489" s="427"/>
      <c r="AN489" s="427"/>
      <c r="AO489" s="428"/>
      <c r="AP489" s="437">
        <v>0</v>
      </c>
      <c r="AQ489" s="427"/>
      <c r="AR489" s="427"/>
      <c r="AS489" s="427"/>
      <c r="AT489" s="427"/>
      <c r="AU489" s="428"/>
      <c r="AV489" s="437">
        <v>0</v>
      </c>
      <c r="AW489" s="427"/>
      <c r="AX489" s="427"/>
      <c r="AY489" s="427"/>
      <c r="AZ489" s="427"/>
      <c r="BA489" s="428"/>
      <c r="BB489" s="437">
        <v>0</v>
      </c>
      <c r="BC489" s="427"/>
      <c r="BD489" s="427"/>
      <c r="BE489" s="427"/>
      <c r="BF489" s="427"/>
      <c r="BG489" s="428"/>
      <c r="BH489" s="437">
        <v>0</v>
      </c>
      <c r="BI489" s="427"/>
      <c r="BJ489" s="427"/>
      <c r="BK489" s="427"/>
      <c r="BL489" s="427"/>
      <c r="BM489" s="428"/>
      <c r="BN489" s="437">
        <v>0</v>
      </c>
      <c r="BO489" s="427"/>
      <c r="BP489" s="427"/>
      <c r="BQ489" s="427"/>
      <c r="BR489" s="427"/>
      <c r="BS489" s="428"/>
      <c r="BT489" s="437">
        <v>0</v>
      </c>
      <c r="BU489" s="427"/>
      <c r="BV489" s="427"/>
      <c r="BW489" s="427"/>
      <c r="BX489" s="427"/>
      <c r="BY489" s="428"/>
      <c r="BZ489" s="437">
        <v>0</v>
      </c>
      <c r="CA489" s="427"/>
      <c r="CB489" s="427"/>
      <c r="CC489" s="427"/>
      <c r="CD489" s="427"/>
      <c r="CE489" s="428"/>
      <c r="CF489" s="437">
        <v>0</v>
      </c>
      <c r="CG489" s="427"/>
      <c r="CH489" s="427"/>
      <c r="CI489" s="427"/>
      <c r="CJ489" s="427"/>
      <c r="CK489" s="428"/>
      <c r="CL489" s="437">
        <v>0</v>
      </c>
      <c r="CM489" s="427"/>
      <c r="CN489" s="427"/>
      <c r="CO489" s="427"/>
      <c r="CP489" s="427"/>
      <c r="CQ489" s="428"/>
      <c r="CR489" s="437">
        <v>0</v>
      </c>
      <c r="CS489" s="427"/>
      <c r="CT489" s="427"/>
      <c r="CU489" s="427"/>
      <c r="CV489" s="427"/>
      <c r="CW489" s="428"/>
      <c r="CX489" s="437">
        <v>0</v>
      </c>
      <c r="CY489" s="427"/>
      <c r="CZ489" s="427"/>
      <c r="DA489" s="427"/>
      <c r="DB489" s="427"/>
      <c r="DC489" s="428"/>
    </row>
    <row r="490" spans="1:107" s="217" customFormat="1">
      <c r="A490" s="22"/>
      <c r="B490" s="22"/>
      <c r="C490" s="22"/>
      <c r="D490" s="22"/>
      <c r="E490" s="74" t="str">
        <f t="shared" si="113"/>
        <v>New Tariff 9</v>
      </c>
      <c r="F490" s="437">
        <v>0</v>
      </c>
      <c r="G490" s="427"/>
      <c r="H490" s="427"/>
      <c r="I490" s="427"/>
      <c r="J490" s="427"/>
      <c r="K490" s="428"/>
      <c r="L490" s="437">
        <v>0</v>
      </c>
      <c r="M490" s="427"/>
      <c r="N490" s="427"/>
      <c r="O490" s="427"/>
      <c r="P490" s="427"/>
      <c r="Q490" s="428"/>
      <c r="R490" s="437">
        <v>0</v>
      </c>
      <c r="S490" s="427"/>
      <c r="T490" s="427"/>
      <c r="U490" s="427"/>
      <c r="V490" s="427"/>
      <c r="W490" s="428"/>
      <c r="X490" s="437">
        <v>0</v>
      </c>
      <c r="Y490" s="427"/>
      <c r="Z490" s="427"/>
      <c r="AA490" s="427"/>
      <c r="AB490" s="427"/>
      <c r="AC490" s="428"/>
      <c r="AD490" s="437">
        <v>0</v>
      </c>
      <c r="AE490" s="427"/>
      <c r="AF490" s="427"/>
      <c r="AG490" s="427"/>
      <c r="AH490" s="427"/>
      <c r="AI490" s="428"/>
      <c r="AJ490" s="437">
        <v>0</v>
      </c>
      <c r="AK490" s="427"/>
      <c r="AL490" s="427"/>
      <c r="AM490" s="427"/>
      <c r="AN490" s="427"/>
      <c r="AO490" s="428"/>
      <c r="AP490" s="437">
        <v>0</v>
      </c>
      <c r="AQ490" s="427"/>
      <c r="AR490" s="427"/>
      <c r="AS490" s="427"/>
      <c r="AT490" s="427"/>
      <c r="AU490" s="428"/>
      <c r="AV490" s="437">
        <v>0</v>
      </c>
      <c r="AW490" s="427"/>
      <c r="AX490" s="427"/>
      <c r="AY490" s="427"/>
      <c r="AZ490" s="427"/>
      <c r="BA490" s="428"/>
      <c r="BB490" s="437">
        <v>0</v>
      </c>
      <c r="BC490" s="427"/>
      <c r="BD490" s="427"/>
      <c r="BE490" s="427"/>
      <c r="BF490" s="427"/>
      <c r="BG490" s="428"/>
      <c r="BH490" s="437">
        <v>0</v>
      </c>
      <c r="BI490" s="427"/>
      <c r="BJ490" s="427"/>
      <c r="BK490" s="427"/>
      <c r="BL490" s="427"/>
      <c r="BM490" s="428"/>
      <c r="BN490" s="437">
        <v>0</v>
      </c>
      <c r="BO490" s="427"/>
      <c r="BP490" s="427"/>
      <c r="BQ490" s="427"/>
      <c r="BR490" s="427"/>
      <c r="BS490" s="428"/>
      <c r="BT490" s="437">
        <v>0</v>
      </c>
      <c r="BU490" s="427"/>
      <c r="BV490" s="427"/>
      <c r="BW490" s="427"/>
      <c r="BX490" s="427"/>
      <c r="BY490" s="428"/>
      <c r="BZ490" s="437">
        <v>0</v>
      </c>
      <c r="CA490" s="427"/>
      <c r="CB490" s="427"/>
      <c r="CC490" s="427"/>
      <c r="CD490" s="427"/>
      <c r="CE490" s="428"/>
      <c r="CF490" s="437">
        <v>0</v>
      </c>
      <c r="CG490" s="427"/>
      <c r="CH490" s="427"/>
      <c r="CI490" s="427"/>
      <c r="CJ490" s="427"/>
      <c r="CK490" s="428"/>
      <c r="CL490" s="437">
        <v>0</v>
      </c>
      <c r="CM490" s="427"/>
      <c r="CN490" s="427"/>
      <c r="CO490" s="427"/>
      <c r="CP490" s="427"/>
      <c r="CQ490" s="428"/>
      <c r="CR490" s="437">
        <v>0</v>
      </c>
      <c r="CS490" s="427"/>
      <c r="CT490" s="427"/>
      <c r="CU490" s="427"/>
      <c r="CV490" s="427"/>
      <c r="CW490" s="428"/>
      <c r="CX490" s="437">
        <v>0</v>
      </c>
      <c r="CY490" s="427"/>
      <c r="CZ490" s="427"/>
      <c r="DA490" s="427"/>
      <c r="DB490" s="427"/>
      <c r="DC490" s="428"/>
    </row>
    <row r="491" spans="1:107" s="217" customFormat="1">
      <c r="A491" s="22"/>
      <c r="B491" s="22"/>
      <c r="C491" s="22"/>
      <c r="D491" s="22"/>
      <c r="E491" s="74" t="str">
        <f t="shared" si="113"/>
        <v>New Tariff 10</v>
      </c>
      <c r="F491" s="437">
        <v>0</v>
      </c>
      <c r="G491" s="427"/>
      <c r="H491" s="427"/>
      <c r="I491" s="427"/>
      <c r="J491" s="427"/>
      <c r="K491" s="428"/>
      <c r="L491" s="437">
        <v>0</v>
      </c>
      <c r="M491" s="427"/>
      <c r="N491" s="427"/>
      <c r="O491" s="427"/>
      <c r="P491" s="427"/>
      <c r="Q491" s="428"/>
      <c r="R491" s="437">
        <v>0</v>
      </c>
      <c r="S491" s="427"/>
      <c r="T491" s="427"/>
      <c r="U491" s="427"/>
      <c r="V491" s="427"/>
      <c r="W491" s="428"/>
      <c r="X491" s="437">
        <v>0</v>
      </c>
      <c r="Y491" s="427"/>
      <c r="Z491" s="427"/>
      <c r="AA491" s="427"/>
      <c r="AB491" s="427"/>
      <c r="AC491" s="428"/>
      <c r="AD491" s="437">
        <v>0</v>
      </c>
      <c r="AE491" s="427"/>
      <c r="AF491" s="427"/>
      <c r="AG491" s="427"/>
      <c r="AH491" s="427"/>
      <c r="AI491" s="428"/>
      <c r="AJ491" s="437">
        <v>0</v>
      </c>
      <c r="AK491" s="427"/>
      <c r="AL491" s="427"/>
      <c r="AM491" s="427"/>
      <c r="AN491" s="427"/>
      <c r="AO491" s="428"/>
      <c r="AP491" s="437">
        <v>0</v>
      </c>
      <c r="AQ491" s="427"/>
      <c r="AR491" s="427"/>
      <c r="AS491" s="427"/>
      <c r="AT491" s="427"/>
      <c r="AU491" s="428"/>
      <c r="AV491" s="437">
        <v>0</v>
      </c>
      <c r="AW491" s="427"/>
      <c r="AX491" s="427"/>
      <c r="AY491" s="427"/>
      <c r="AZ491" s="427"/>
      <c r="BA491" s="428"/>
      <c r="BB491" s="437">
        <v>0</v>
      </c>
      <c r="BC491" s="427"/>
      <c r="BD491" s="427"/>
      <c r="BE491" s="427"/>
      <c r="BF491" s="427"/>
      <c r="BG491" s="428"/>
      <c r="BH491" s="437">
        <v>0</v>
      </c>
      <c r="BI491" s="427"/>
      <c r="BJ491" s="427"/>
      <c r="BK491" s="427"/>
      <c r="BL491" s="427"/>
      <c r="BM491" s="428"/>
      <c r="BN491" s="437">
        <v>0</v>
      </c>
      <c r="BO491" s="427"/>
      <c r="BP491" s="427"/>
      <c r="BQ491" s="427"/>
      <c r="BR491" s="427"/>
      <c r="BS491" s="428"/>
      <c r="BT491" s="437">
        <v>0</v>
      </c>
      <c r="BU491" s="427"/>
      <c r="BV491" s="427"/>
      <c r="BW491" s="427"/>
      <c r="BX491" s="427"/>
      <c r="BY491" s="428"/>
      <c r="BZ491" s="437">
        <v>0</v>
      </c>
      <c r="CA491" s="427"/>
      <c r="CB491" s="427"/>
      <c r="CC491" s="427"/>
      <c r="CD491" s="427"/>
      <c r="CE491" s="428"/>
      <c r="CF491" s="437">
        <v>0</v>
      </c>
      <c r="CG491" s="427"/>
      <c r="CH491" s="427"/>
      <c r="CI491" s="427"/>
      <c r="CJ491" s="427"/>
      <c r="CK491" s="428"/>
      <c r="CL491" s="437">
        <v>0</v>
      </c>
      <c r="CM491" s="427"/>
      <c r="CN491" s="427"/>
      <c r="CO491" s="427"/>
      <c r="CP491" s="427"/>
      <c r="CQ491" s="428"/>
      <c r="CR491" s="437">
        <v>0</v>
      </c>
      <c r="CS491" s="427"/>
      <c r="CT491" s="427"/>
      <c r="CU491" s="427"/>
      <c r="CV491" s="427"/>
      <c r="CW491" s="428"/>
      <c r="CX491" s="437">
        <v>0</v>
      </c>
      <c r="CY491" s="427"/>
      <c r="CZ491" s="427"/>
      <c r="DA491" s="427"/>
      <c r="DB491" s="427"/>
      <c r="DC491" s="428"/>
    </row>
    <row r="492" spans="1:107" s="217" customFormat="1">
      <c r="A492" s="22"/>
      <c r="B492" s="22"/>
      <c r="C492" s="22"/>
      <c r="D492" s="22"/>
      <c r="E492" s="74" t="str">
        <f t="shared" si="113"/>
        <v>New Tariff 11</v>
      </c>
      <c r="F492" s="437">
        <v>0</v>
      </c>
      <c r="G492" s="427"/>
      <c r="H492" s="427"/>
      <c r="I492" s="427"/>
      <c r="J492" s="427"/>
      <c r="K492" s="428"/>
      <c r="L492" s="437">
        <v>0</v>
      </c>
      <c r="M492" s="427"/>
      <c r="N492" s="427"/>
      <c r="O492" s="427"/>
      <c r="P492" s="427"/>
      <c r="Q492" s="428"/>
      <c r="R492" s="437">
        <v>0</v>
      </c>
      <c r="S492" s="427"/>
      <c r="T492" s="427"/>
      <c r="U492" s="427"/>
      <c r="V492" s="427"/>
      <c r="W492" s="428"/>
      <c r="X492" s="437">
        <v>0</v>
      </c>
      <c r="Y492" s="427"/>
      <c r="Z492" s="427"/>
      <c r="AA492" s="427"/>
      <c r="AB492" s="427"/>
      <c r="AC492" s="428"/>
      <c r="AD492" s="437">
        <v>0</v>
      </c>
      <c r="AE492" s="427"/>
      <c r="AF492" s="427"/>
      <c r="AG492" s="427"/>
      <c r="AH492" s="427"/>
      <c r="AI492" s="428"/>
      <c r="AJ492" s="437">
        <v>0</v>
      </c>
      <c r="AK492" s="427"/>
      <c r="AL492" s="427"/>
      <c r="AM492" s="427"/>
      <c r="AN492" s="427"/>
      <c r="AO492" s="428"/>
      <c r="AP492" s="437">
        <v>0</v>
      </c>
      <c r="AQ492" s="427"/>
      <c r="AR492" s="427"/>
      <c r="AS492" s="427"/>
      <c r="AT492" s="427"/>
      <c r="AU492" s="428"/>
      <c r="AV492" s="437">
        <v>0</v>
      </c>
      <c r="AW492" s="427"/>
      <c r="AX492" s="427"/>
      <c r="AY492" s="427"/>
      <c r="AZ492" s="427"/>
      <c r="BA492" s="428"/>
      <c r="BB492" s="437">
        <v>0</v>
      </c>
      <c r="BC492" s="427"/>
      <c r="BD492" s="427"/>
      <c r="BE492" s="427"/>
      <c r="BF492" s="427"/>
      <c r="BG492" s="428"/>
      <c r="BH492" s="437">
        <v>0</v>
      </c>
      <c r="BI492" s="427"/>
      <c r="BJ492" s="427"/>
      <c r="BK492" s="427"/>
      <c r="BL492" s="427"/>
      <c r="BM492" s="428"/>
      <c r="BN492" s="437">
        <v>0</v>
      </c>
      <c r="BO492" s="427"/>
      <c r="BP492" s="427"/>
      <c r="BQ492" s="427"/>
      <c r="BR492" s="427"/>
      <c r="BS492" s="428"/>
      <c r="BT492" s="437">
        <v>0</v>
      </c>
      <c r="BU492" s="427"/>
      <c r="BV492" s="427"/>
      <c r="BW492" s="427"/>
      <c r="BX492" s="427"/>
      <c r="BY492" s="428"/>
      <c r="BZ492" s="437">
        <v>0</v>
      </c>
      <c r="CA492" s="427"/>
      <c r="CB492" s="427"/>
      <c r="CC492" s="427"/>
      <c r="CD492" s="427"/>
      <c r="CE492" s="428"/>
      <c r="CF492" s="437">
        <v>0</v>
      </c>
      <c r="CG492" s="427"/>
      <c r="CH492" s="427"/>
      <c r="CI492" s="427"/>
      <c r="CJ492" s="427"/>
      <c r="CK492" s="428"/>
      <c r="CL492" s="437">
        <v>0</v>
      </c>
      <c r="CM492" s="427"/>
      <c r="CN492" s="427"/>
      <c r="CO492" s="427"/>
      <c r="CP492" s="427"/>
      <c r="CQ492" s="428"/>
      <c r="CR492" s="437">
        <v>0</v>
      </c>
      <c r="CS492" s="427"/>
      <c r="CT492" s="427"/>
      <c r="CU492" s="427"/>
      <c r="CV492" s="427"/>
      <c r="CW492" s="428"/>
      <c r="CX492" s="437">
        <v>0</v>
      </c>
      <c r="CY492" s="427"/>
      <c r="CZ492" s="427"/>
      <c r="DA492" s="427"/>
      <c r="DB492" s="427"/>
      <c r="DC492" s="428"/>
    </row>
    <row r="493" spans="1:107" s="217" customFormat="1">
      <c r="A493" s="22"/>
      <c r="B493" s="22"/>
      <c r="C493" s="22"/>
      <c r="D493" s="22"/>
      <c r="E493" s="74" t="str">
        <f t="shared" si="113"/>
        <v>New Tariff 1</v>
      </c>
      <c r="F493" s="437">
        <v>0</v>
      </c>
      <c r="G493" s="427"/>
      <c r="H493" s="427"/>
      <c r="I493" s="427"/>
      <c r="J493" s="427"/>
      <c r="K493" s="428"/>
      <c r="L493" s="437">
        <v>0</v>
      </c>
      <c r="M493" s="427"/>
      <c r="N493" s="427"/>
      <c r="O493" s="427"/>
      <c r="P493" s="427"/>
      <c r="Q493" s="428"/>
      <c r="R493" s="437">
        <v>0</v>
      </c>
      <c r="S493" s="427"/>
      <c r="T493" s="427"/>
      <c r="U493" s="427"/>
      <c r="V493" s="427"/>
      <c r="W493" s="428"/>
      <c r="X493" s="437">
        <v>0</v>
      </c>
      <c r="Y493" s="427"/>
      <c r="Z493" s="427"/>
      <c r="AA493" s="427"/>
      <c r="AB493" s="427"/>
      <c r="AC493" s="428"/>
      <c r="AD493" s="437">
        <v>0</v>
      </c>
      <c r="AE493" s="427"/>
      <c r="AF493" s="427"/>
      <c r="AG493" s="427"/>
      <c r="AH493" s="427"/>
      <c r="AI493" s="428"/>
      <c r="AJ493" s="437">
        <v>0</v>
      </c>
      <c r="AK493" s="427"/>
      <c r="AL493" s="427"/>
      <c r="AM493" s="427"/>
      <c r="AN493" s="427"/>
      <c r="AO493" s="428"/>
      <c r="AP493" s="437">
        <v>0</v>
      </c>
      <c r="AQ493" s="427"/>
      <c r="AR493" s="427"/>
      <c r="AS493" s="427"/>
      <c r="AT493" s="427"/>
      <c r="AU493" s="428"/>
      <c r="AV493" s="437">
        <v>0</v>
      </c>
      <c r="AW493" s="427"/>
      <c r="AX493" s="427"/>
      <c r="AY493" s="427"/>
      <c r="AZ493" s="427"/>
      <c r="BA493" s="428"/>
      <c r="BB493" s="437">
        <v>0</v>
      </c>
      <c r="BC493" s="427"/>
      <c r="BD493" s="427"/>
      <c r="BE493" s="427"/>
      <c r="BF493" s="427"/>
      <c r="BG493" s="428"/>
      <c r="BH493" s="437">
        <v>0</v>
      </c>
      <c r="BI493" s="427"/>
      <c r="BJ493" s="427"/>
      <c r="BK493" s="427"/>
      <c r="BL493" s="427"/>
      <c r="BM493" s="428"/>
      <c r="BN493" s="437">
        <v>0</v>
      </c>
      <c r="BO493" s="427"/>
      <c r="BP493" s="427"/>
      <c r="BQ493" s="427"/>
      <c r="BR493" s="427"/>
      <c r="BS493" s="428"/>
      <c r="BT493" s="437">
        <v>0</v>
      </c>
      <c r="BU493" s="427"/>
      <c r="BV493" s="427"/>
      <c r="BW493" s="427"/>
      <c r="BX493" s="427"/>
      <c r="BY493" s="428"/>
      <c r="BZ493" s="437">
        <v>0</v>
      </c>
      <c r="CA493" s="427"/>
      <c r="CB493" s="427"/>
      <c r="CC493" s="427"/>
      <c r="CD493" s="427"/>
      <c r="CE493" s="428"/>
      <c r="CF493" s="437">
        <v>0</v>
      </c>
      <c r="CG493" s="427"/>
      <c r="CH493" s="427"/>
      <c r="CI493" s="427"/>
      <c r="CJ493" s="427"/>
      <c r="CK493" s="428"/>
      <c r="CL493" s="437">
        <v>0</v>
      </c>
      <c r="CM493" s="427"/>
      <c r="CN493" s="427"/>
      <c r="CO493" s="427"/>
      <c r="CP493" s="427"/>
      <c r="CQ493" s="428"/>
      <c r="CR493" s="437">
        <v>0</v>
      </c>
      <c r="CS493" s="427"/>
      <c r="CT493" s="427"/>
      <c r="CU493" s="427"/>
      <c r="CV493" s="427"/>
      <c r="CW493" s="428"/>
      <c r="CX493" s="437">
        <v>0</v>
      </c>
      <c r="CY493" s="427"/>
      <c r="CZ493" s="427"/>
      <c r="DA493" s="427"/>
      <c r="DB493" s="427"/>
      <c r="DC493" s="428"/>
    </row>
    <row r="494" spans="1:107" s="217" customFormat="1">
      <c r="A494" s="22"/>
      <c r="B494" s="22"/>
      <c r="C494" s="22"/>
      <c r="D494" s="22"/>
      <c r="E494" s="74" t="str">
        <f t="shared" si="113"/>
        <v>New Tariff 2</v>
      </c>
      <c r="F494" s="437">
        <v>0</v>
      </c>
      <c r="G494" s="427"/>
      <c r="H494" s="427"/>
      <c r="I494" s="427"/>
      <c r="J494" s="427"/>
      <c r="K494" s="428"/>
      <c r="L494" s="437">
        <v>0</v>
      </c>
      <c r="M494" s="427"/>
      <c r="N494" s="427"/>
      <c r="O494" s="427"/>
      <c r="P494" s="427"/>
      <c r="Q494" s="428"/>
      <c r="R494" s="437">
        <v>0</v>
      </c>
      <c r="S494" s="427"/>
      <c r="T494" s="427"/>
      <c r="U494" s="427"/>
      <c r="V494" s="427"/>
      <c r="W494" s="428"/>
      <c r="X494" s="437">
        <v>0</v>
      </c>
      <c r="Y494" s="427"/>
      <c r="Z494" s="427"/>
      <c r="AA494" s="427"/>
      <c r="AB494" s="427"/>
      <c r="AC494" s="428"/>
      <c r="AD494" s="437">
        <v>0</v>
      </c>
      <c r="AE494" s="427"/>
      <c r="AF494" s="427"/>
      <c r="AG494" s="427"/>
      <c r="AH494" s="427"/>
      <c r="AI494" s="428"/>
      <c r="AJ494" s="437">
        <v>0</v>
      </c>
      <c r="AK494" s="427"/>
      <c r="AL494" s="427"/>
      <c r="AM494" s="427"/>
      <c r="AN494" s="427"/>
      <c r="AO494" s="428"/>
      <c r="AP494" s="437">
        <v>0</v>
      </c>
      <c r="AQ494" s="427"/>
      <c r="AR494" s="427"/>
      <c r="AS494" s="427"/>
      <c r="AT494" s="427"/>
      <c r="AU494" s="428"/>
      <c r="AV494" s="437">
        <v>0</v>
      </c>
      <c r="AW494" s="427"/>
      <c r="AX494" s="427"/>
      <c r="AY494" s="427"/>
      <c r="AZ494" s="427"/>
      <c r="BA494" s="428"/>
      <c r="BB494" s="437">
        <v>0</v>
      </c>
      <c r="BC494" s="427"/>
      <c r="BD494" s="427"/>
      <c r="BE494" s="427"/>
      <c r="BF494" s="427"/>
      <c r="BG494" s="428"/>
      <c r="BH494" s="437">
        <v>0</v>
      </c>
      <c r="BI494" s="427"/>
      <c r="BJ494" s="427"/>
      <c r="BK494" s="427"/>
      <c r="BL494" s="427"/>
      <c r="BM494" s="428"/>
      <c r="BN494" s="437">
        <v>0</v>
      </c>
      <c r="BO494" s="427"/>
      <c r="BP494" s="427"/>
      <c r="BQ494" s="427"/>
      <c r="BR494" s="427"/>
      <c r="BS494" s="428"/>
      <c r="BT494" s="437">
        <v>0</v>
      </c>
      <c r="BU494" s="427"/>
      <c r="BV494" s="427"/>
      <c r="BW494" s="427"/>
      <c r="BX494" s="427"/>
      <c r="BY494" s="428"/>
      <c r="BZ494" s="437">
        <v>0</v>
      </c>
      <c r="CA494" s="427"/>
      <c r="CB494" s="427"/>
      <c r="CC494" s="427"/>
      <c r="CD494" s="427"/>
      <c r="CE494" s="428"/>
      <c r="CF494" s="437">
        <v>0</v>
      </c>
      <c r="CG494" s="427"/>
      <c r="CH494" s="427"/>
      <c r="CI494" s="427"/>
      <c r="CJ494" s="427"/>
      <c r="CK494" s="428"/>
      <c r="CL494" s="437">
        <v>0</v>
      </c>
      <c r="CM494" s="427"/>
      <c r="CN494" s="427"/>
      <c r="CO494" s="427"/>
      <c r="CP494" s="427"/>
      <c r="CQ494" s="428"/>
      <c r="CR494" s="437">
        <v>0</v>
      </c>
      <c r="CS494" s="427"/>
      <c r="CT494" s="427"/>
      <c r="CU494" s="427"/>
      <c r="CV494" s="427"/>
      <c r="CW494" s="428"/>
      <c r="CX494" s="437">
        <v>0</v>
      </c>
      <c r="CY494" s="427"/>
      <c r="CZ494" s="427"/>
      <c r="DA494" s="427"/>
      <c r="DB494" s="427"/>
      <c r="DC494" s="428"/>
    </row>
    <row r="495" spans="1:107" s="217" customFormat="1">
      <c r="A495" s="22"/>
      <c r="B495" s="22"/>
      <c r="C495" s="22"/>
      <c r="D495" s="22"/>
      <c r="E495" s="74" t="str">
        <f t="shared" si="113"/>
        <v>New Tariff 3</v>
      </c>
      <c r="F495" s="437">
        <v>0</v>
      </c>
      <c r="G495" s="427"/>
      <c r="H495" s="427"/>
      <c r="I495" s="427"/>
      <c r="J495" s="427"/>
      <c r="K495" s="428"/>
      <c r="L495" s="437">
        <v>0</v>
      </c>
      <c r="M495" s="427"/>
      <c r="N495" s="427"/>
      <c r="O495" s="427"/>
      <c r="P495" s="427"/>
      <c r="Q495" s="428"/>
      <c r="R495" s="437">
        <v>0</v>
      </c>
      <c r="S495" s="427"/>
      <c r="T495" s="427"/>
      <c r="U495" s="427"/>
      <c r="V495" s="427"/>
      <c r="W495" s="428"/>
      <c r="X495" s="437">
        <v>0</v>
      </c>
      <c r="Y495" s="427"/>
      <c r="Z495" s="427"/>
      <c r="AA495" s="427"/>
      <c r="AB495" s="427"/>
      <c r="AC495" s="428"/>
      <c r="AD495" s="437">
        <v>0</v>
      </c>
      <c r="AE495" s="427"/>
      <c r="AF495" s="427"/>
      <c r="AG495" s="427"/>
      <c r="AH495" s="427"/>
      <c r="AI495" s="428"/>
      <c r="AJ495" s="437">
        <v>0</v>
      </c>
      <c r="AK495" s="427"/>
      <c r="AL495" s="427"/>
      <c r="AM495" s="427"/>
      <c r="AN495" s="427"/>
      <c r="AO495" s="428"/>
      <c r="AP495" s="437">
        <v>0</v>
      </c>
      <c r="AQ495" s="427"/>
      <c r="AR495" s="427"/>
      <c r="AS495" s="427"/>
      <c r="AT495" s="427"/>
      <c r="AU495" s="428"/>
      <c r="AV495" s="437">
        <v>0</v>
      </c>
      <c r="AW495" s="427"/>
      <c r="AX495" s="427"/>
      <c r="AY495" s="427"/>
      <c r="AZ495" s="427"/>
      <c r="BA495" s="428"/>
      <c r="BB495" s="437">
        <v>0</v>
      </c>
      <c r="BC495" s="427"/>
      <c r="BD495" s="427"/>
      <c r="BE495" s="427"/>
      <c r="BF495" s="427"/>
      <c r="BG495" s="428"/>
      <c r="BH495" s="437">
        <v>0</v>
      </c>
      <c r="BI495" s="427"/>
      <c r="BJ495" s="427"/>
      <c r="BK495" s="427"/>
      <c r="BL495" s="427"/>
      <c r="BM495" s="428"/>
      <c r="BN495" s="437">
        <v>0</v>
      </c>
      <c r="BO495" s="427"/>
      <c r="BP495" s="427"/>
      <c r="BQ495" s="427"/>
      <c r="BR495" s="427"/>
      <c r="BS495" s="428"/>
      <c r="BT495" s="437">
        <v>0</v>
      </c>
      <c r="BU495" s="427"/>
      <c r="BV495" s="427"/>
      <c r="BW495" s="427"/>
      <c r="BX495" s="427"/>
      <c r="BY495" s="428"/>
      <c r="BZ495" s="437">
        <v>0</v>
      </c>
      <c r="CA495" s="427"/>
      <c r="CB495" s="427"/>
      <c r="CC495" s="427"/>
      <c r="CD495" s="427"/>
      <c r="CE495" s="428"/>
      <c r="CF495" s="437">
        <v>0</v>
      </c>
      <c r="CG495" s="427"/>
      <c r="CH495" s="427"/>
      <c r="CI495" s="427"/>
      <c r="CJ495" s="427"/>
      <c r="CK495" s="428"/>
      <c r="CL495" s="437">
        <v>0</v>
      </c>
      <c r="CM495" s="427"/>
      <c r="CN495" s="427"/>
      <c r="CO495" s="427"/>
      <c r="CP495" s="427"/>
      <c r="CQ495" s="428"/>
      <c r="CR495" s="437">
        <v>0</v>
      </c>
      <c r="CS495" s="427"/>
      <c r="CT495" s="427"/>
      <c r="CU495" s="427"/>
      <c r="CV495" s="427"/>
      <c r="CW495" s="428"/>
      <c r="CX495" s="437">
        <v>0</v>
      </c>
      <c r="CY495" s="427"/>
      <c r="CZ495" s="427"/>
      <c r="DA495" s="427"/>
      <c r="DB495" s="427"/>
      <c r="DC495" s="428"/>
    </row>
    <row r="496" spans="1:107" s="217" customFormat="1">
      <c r="A496" s="22"/>
      <c r="B496" s="22"/>
      <c r="C496" s="22"/>
      <c r="D496" s="22"/>
      <c r="E496" s="74" t="str">
        <f t="shared" si="113"/>
        <v>New Tariff 4</v>
      </c>
      <c r="F496" s="437">
        <v>0</v>
      </c>
      <c r="G496" s="427"/>
      <c r="H496" s="427"/>
      <c r="I496" s="427"/>
      <c r="J496" s="427"/>
      <c r="K496" s="428"/>
      <c r="L496" s="437">
        <v>0</v>
      </c>
      <c r="M496" s="427"/>
      <c r="N496" s="427"/>
      <c r="O496" s="427"/>
      <c r="P496" s="427"/>
      <c r="Q496" s="428"/>
      <c r="R496" s="437">
        <v>0</v>
      </c>
      <c r="S496" s="427"/>
      <c r="T496" s="427"/>
      <c r="U496" s="427"/>
      <c r="V496" s="427"/>
      <c r="W496" s="428"/>
      <c r="X496" s="437">
        <v>0</v>
      </c>
      <c r="Y496" s="427"/>
      <c r="Z496" s="427"/>
      <c r="AA496" s="427"/>
      <c r="AB496" s="427"/>
      <c r="AC496" s="428"/>
      <c r="AD496" s="437">
        <v>0</v>
      </c>
      <c r="AE496" s="427"/>
      <c r="AF496" s="427"/>
      <c r="AG496" s="427"/>
      <c r="AH496" s="427"/>
      <c r="AI496" s="428"/>
      <c r="AJ496" s="437">
        <v>0</v>
      </c>
      <c r="AK496" s="427"/>
      <c r="AL496" s="427"/>
      <c r="AM496" s="427"/>
      <c r="AN496" s="427"/>
      <c r="AO496" s="428"/>
      <c r="AP496" s="437">
        <v>0</v>
      </c>
      <c r="AQ496" s="427"/>
      <c r="AR496" s="427"/>
      <c r="AS496" s="427"/>
      <c r="AT496" s="427"/>
      <c r="AU496" s="428"/>
      <c r="AV496" s="437">
        <v>0</v>
      </c>
      <c r="AW496" s="427"/>
      <c r="AX496" s="427"/>
      <c r="AY496" s="427"/>
      <c r="AZ496" s="427"/>
      <c r="BA496" s="428"/>
      <c r="BB496" s="437">
        <v>0</v>
      </c>
      <c r="BC496" s="427"/>
      <c r="BD496" s="427"/>
      <c r="BE496" s="427"/>
      <c r="BF496" s="427"/>
      <c r="BG496" s="428"/>
      <c r="BH496" s="437">
        <v>0</v>
      </c>
      <c r="BI496" s="427"/>
      <c r="BJ496" s="427"/>
      <c r="BK496" s="427"/>
      <c r="BL496" s="427"/>
      <c r="BM496" s="428"/>
      <c r="BN496" s="437">
        <v>0</v>
      </c>
      <c r="BO496" s="427"/>
      <c r="BP496" s="427"/>
      <c r="BQ496" s="427"/>
      <c r="BR496" s="427"/>
      <c r="BS496" s="428"/>
      <c r="BT496" s="437">
        <v>0</v>
      </c>
      <c r="BU496" s="427"/>
      <c r="BV496" s="427"/>
      <c r="BW496" s="427"/>
      <c r="BX496" s="427"/>
      <c r="BY496" s="428"/>
      <c r="BZ496" s="437">
        <v>0</v>
      </c>
      <c r="CA496" s="427"/>
      <c r="CB496" s="427"/>
      <c r="CC496" s="427"/>
      <c r="CD496" s="427"/>
      <c r="CE496" s="428"/>
      <c r="CF496" s="437">
        <v>0</v>
      </c>
      <c r="CG496" s="427"/>
      <c r="CH496" s="427"/>
      <c r="CI496" s="427"/>
      <c r="CJ496" s="427"/>
      <c r="CK496" s="428"/>
      <c r="CL496" s="437">
        <v>0</v>
      </c>
      <c r="CM496" s="427"/>
      <c r="CN496" s="427"/>
      <c r="CO496" s="427"/>
      <c r="CP496" s="427"/>
      <c r="CQ496" s="428"/>
      <c r="CR496" s="437">
        <v>0</v>
      </c>
      <c r="CS496" s="427"/>
      <c r="CT496" s="427"/>
      <c r="CU496" s="427"/>
      <c r="CV496" s="427"/>
      <c r="CW496" s="428"/>
      <c r="CX496" s="437">
        <v>0</v>
      </c>
      <c r="CY496" s="427"/>
      <c r="CZ496" s="427"/>
      <c r="DA496" s="427"/>
      <c r="DB496" s="427"/>
      <c r="DC496" s="428"/>
    </row>
    <row r="497" spans="1:107" s="217" customFormat="1">
      <c r="A497" s="22"/>
      <c r="B497" s="22"/>
      <c r="C497" s="22"/>
      <c r="D497" s="22"/>
      <c r="E497" s="74" t="str">
        <f t="shared" si="113"/>
        <v>New Tariff 5</v>
      </c>
      <c r="F497" s="437">
        <v>0</v>
      </c>
      <c r="G497" s="427"/>
      <c r="H497" s="427"/>
      <c r="I497" s="427"/>
      <c r="J497" s="427"/>
      <c r="K497" s="428"/>
      <c r="L497" s="437">
        <v>0</v>
      </c>
      <c r="M497" s="427"/>
      <c r="N497" s="427"/>
      <c r="O497" s="427"/>
      <c r="P497" s="427"/>
      <c r="Q497" s="428"/>
      <c r="R497" s="437">
        <v>0</v>
      </c>
      <c r="S497" s="427"/>
      <c r="T497" s="427"/>
      <c r="U497" s="427"/>
      <c r="V497" s="427"/>
      <c r="W497" s="428"/>
      <c r="X497" s="437">
        <v>0</v>
      </c>
      <c r="Y497" s="427"/>
      <c r="Z497" s="427"/>
      <c r="AA497" s="427"/>
      <c r="AB497" s="427"/>
      <c r="AC497" s="428"/>
      <c r="AD497" s="437">
        <v>0</v>
      </c>
      <c r="AE497" s="427"/>
      <c r="AF497" s="427"/>
      <c r="AG497" s="427"/>
      <c r="AH497" s="427"/>
      <c r="AI497" s="428"/>
      <c r="AJ497" s="437">
        <v>0</v>
      </c>
      <c r="AK497" s="427"/>
      <c r="AL497" s="427"/>
      <c r="AM497" s="427"/>
      <c r="AN497" s="427"/>
      <c r="AO497" s="428"/>
      <c r="AP497" s="437">
        <v>0</v>
      </c>
      <c r="AQ497" s="427"/>
      <c r="AR497" s="427"/>
      <c r="AS497" s="427"/>
      <c r="AT497" s="427"/>
      <c r="AU497" s="428"/>
      <c r="AV497" s="437">
        <v>0</v>
      </c>
      <c r="AW497" s="427"/>
      <c r="AX497" s="427"/>
      <c r="AY497" s="427"/>
      <c r="AZ497" s="427"/>
      <c r="BA497" s="428"/>
      <c r="BB497" s="437">
        <v>0</v>
      </c>
      <c r="BC497" s="427"/>
      <c r="BD497" s="427"/>
      <c r="BE497" s="427"/>
      <c r="BF497" s="427"/>
      <c r="BG497" s="428"/>
      <c r="BH497" s="437">
        <v>0</v>
      </c>
      <c r="BI497" s="427"/>
      <c r="BJ497" s="427"/>
      <c r="BK497" s="427"/>
      <c r="BL497" s="427"/>
      <c r="BM497" s="428"/>
      <c r="BN497" s="437">
        <v>0</v>
      </c>
      <c r="BO497" s="427"/>
      <c r="BP497" s="427"/>
      <c r="BQ497" s="427"/>
      <c r="BR497" s="427"/>
      <c r="BS497" s="428"/>
      <c r="BT497" s="437">
        <v>0</v>
      </c>
      <c r="BU497" s="427"/>
      <c r="BV497" s="427"/>
      <c r="BW497" s="427"/>
      <c r="BX497" s="427"/>
      <c r="BY497" s="428"/>
      <c r="BZ497" s="437">
        <v>0</v>
      </c>
      <c r="CA497" s="427"/>
      <c r="CB497" s="427"/>
      <c r="CC497" s="427"/>
      <c r="CD497" s="427"/>
      <c r="CE497" s="428"/>
      <c r="CF497" s="437">
        <v>0</v>
      </c>
      <c r="CG497" s="427"/>
      <c r="CH497" s="427"/>
      <c r="CI497" s="427"/>
      <c r="CJ497" s="427"/>
      <c r="CK497" s="428"/>
      <c r="CL497" s="437">
        <v>0</v>
      </c>
      <c r="CM497" s="427"/>
      <c r="CN497" s="427"/>
      <c r="CO497" s="427"/>
      <c r="CP497" s="427"/>
      <c r="CQ497" s="428"/>
      <c r="CR497" s="437">
        <v>0</v>
      </c>
      <c r="CS497" s="427"/>
      <c r="CT497" s="427"/>
      <c r="CU497" s="427"/>
      <c r="CV497" s="427"/>
      <c r="CW497" s="428"/>
      <c r="CX497" s="437">
        <v>0</v>
      </c>
      <c r="CY497" s="427"/>
      <c r="CZ497" s="427"/>
      <c r="DA497" s="427"/>
      <c r="DB497" s="427"/>
      <c r="DC497" s="428"/>
    </row>
    <row r="498" spans="1:107" s="217" customFormat="1">
      <c r="A498" s="22"/>
      <c r="B498" s="22"/>
      <c r="C498" s="22"/>
      <c r="D498" s="22"/>
      <c r="E498" s="74" t="str">
        <f t="shared" si="113"/>
        <v>New Tariff 6</v>
      </c>
      <c r="F498" s="437">
        <v>0</v>
      </c>
      <c r="G498" s="427"/>
      <c r="H498" s="427"/>
      <c r="I498" s="427"/>
      <c r="J498" s="427"/>
      <c r="K498" s="428"/>
      <c r="L498" s="437">
        <v>0</v>
      </c>
      <c r="M498" s="427"/>
      <c r="N498" s="427"/>
      <c r="O498" s="427"/>
      <c r="P498" s="427"/>
      <c r="Q498" s="428"/>
      <c r="R498" s="437">
        <v>0</v>
      </c>
      <c r="S498" s="427"/>
      <c r="T498" s="427"/>
      <c r="U498" s="427"/>
      <c r="V498" s="427"/>
      <c r="W498" s="428"/>
      <c r="X498" s="437">
        <v>0</v>
      </c>
      <c r="Y498" s="427"/>
      <c r="Z498" s="427"/>
      <c r="AA498" s="427"/>
      <c r="AB498" s="427"/>
      <c r="AC498" s="428"/>
      <c r="AD498" s="437">
        <v>0</v>
      </c>
      <c r="AE498" s="427"/>
      <c r="AF498" s="427"/>
      <c r="AG498" s="427"/>
      <c r="AH498" s="427"/>
      <c r="AI498" s="428"/>
      <c r="AJ498" s="437">
        <v>0</v>
      </c>
      <c r="AK498" s="427"/>
      <c r="AL498" s="427"/>
      <c r="AM498" s="427"/>
      <c r="AN498" s="427"/>
      <c r="AO498" s="428"/>
      <c r="AP498" s="437">
        <v>0</v>
      </c>
      <c r="AQ498" s="427"/>
      <c r="AR498" s="427"/>
      <c r="AS498" s="427"/>
      <c r="AT498" s="427"/>
      <c r="AU498" s="428"/>
      <c r="AV498" s="437">
        <v>0</v>
      </c>
      <c r="AW498" s="427"/>
      <c r="AX498" s="427"/>
      <c r="AY498" s="427"/>
      <c r="AZ498" s="427"/>
      <c r="BA498" s="428"/>
      <c r="BB498" s="437">
        <v>0</v>
      </c>
      <c r="BC498" s="427"/>
      <c r="BD498" s="427"/>
      <c r="BE498" s="427"/>
      <c r="BF498" s="427"/>
      <c r="BG498" s="428"/>
      <c r="BH498" s="437">
        <v>0</v>
      </c>
      <c r="BI498" s="427"/>
      <c r="BJ498" s="427"/>
      <c r="BK498" s="427"/>
      <c r="BL498" s="427"/>
      <c r="BM498" s="428"/>
      <c r="BN498" s="437">
        <v>0</v>
      </c>
      <c r="BO498" s="427"/>
      <c r="BP498" s="427"/>
      <c r="BQ498" s="427"/>
      <c r="BR498" s="427"/>
      <c r="BS498" s="428"/>
      <c r="BT498" s="437">
        <v>0</v>
      </c>
      <c r="BU498" s="427"/>
      <c r="BV498" s="427"/>
      <c r="BW498" s="427"/>
      <c r="BX498" s="427"/>
      <c r="BY498" s="428"/>
      <c r="BZ498" s="437">
        <v>0</v>
      </c>
      <c r="CA498" s="427"/>
      <c r="CB498" s="427"/>
      <c r="CC498" s="427"/>
      <c r="CD498" s="427"/>
      <c r="CE498" s="428"/>
      <c r="CF498" s="437">
        <v>0</v>
      </c>
      <c r="CG498" s="427"/>
      <c r="CH498" s="427"/>
      <c r="CI498" s="427"/>
      <c r="CJ498" s="427"/>
      <c r="CK498" s="428"/>
      <c r="CL498" s="437">
        <v>0</v>
      </c>
      <c r="CM498" s="427"/>
      <c r="CN498" s="427"/>
      <c r="CO498" s="427"/>
      <c r="CP498" s="427"/>
      <c r="CQ498" s="428"/>
      <c r="CR498" s="437">
        <v>0</v>
      </c>
      <c r="CS498" s="427"/>
      <c r="CT498" s="427"/>
      <c r="CU498" s="427"/>
      <c r="CV498" s="427"/>
      <c r="CW498" s="428"/>
      <c r="CX498" s="437">
        <v>0</v>
      </c>
      <c r="CY498" s="427"/>
      <c r="CZ498" s="427"/>
      <c r="DA498" s="427"/>
      <c r="DB498" s="427"/>
      <c r="DC498" s="428"/>
    </row>
    <row r="499" spans="1:107" s="217" customFormat="1">
      <c r="A499" s="22"/>
      <c r="B499" s="22"/>
      <c r="C499" s="22"/>
      <c r="D499" s="22"/>
      <c r="E499" s="74" t="str">
        <f t="shared" si="113"/>
        <v>New Tariff 7</v>
      </c>
      <c r="F499" s="437">
        <v>0</v>
      </c>
      <c r="G499" s="427"/>
      <c r="H499" s="427"/>
      <c r="I499" s="427"/>
      <c r="J499" s="427"/>
      <c r="K499" s="428"/>
      <c r="L499" s="437">
        <v>0</v>
      </c>
      <c r="M499" s="427"/>
      <c r="N499" s="427"/>
      <c r="O499" s="427"/>
      <c r="P499" s="427"/>
      <c r="Q499" s="428"/>
      <c r="R499" s="437">
        <v>0</v>
      </c>
      <c r="S499" s="427"/>
      <c r="T499" s="427"/>
      <c r="U499" s="427"/>
      <c r="V499" s="427"/>
      <c r="W499" s="428"/>
      <c r="X499" s="437">
        <v>0</v>
      </c>
      <c r="Y499" s="427"/>
      <c r="Z499" s="427"/>
      <c r="AA499" s="427"/>
      <c r="AB499" s="427"/>
      <c r="AC499" s="428"/>
      <c r="AD499" s="437">
        <v>0</v>
      </c>
      <c r="AE499" s="427"/>
      <c r="AF499" s="427"/>
      <c r="AG499" s="427"/>
      <c r="AH499" s="427"/>
      <c r="AI499" s="428"/>
      <c r="AJ499" s="437">
        <v>0</v>
      </c>
      <c r="AK499" s="427"/>
      <c r="AL499" s="427"/>
      <c r="AM499" s="427"/>
      <c r="AN499" s="427"/>
      <c r="AO499" s="428"/>
      <c r="AP499" s="437">
        <v>0</v>
      </c>
      <c r="AQ499" s="427"/>
      <c r="AR499" s="427"/>
      <c r="AS499" s="427"/>
      <c r="AT499" s="427"/>
      <c r="AU499" s="428"/>
      <c r="AV499" s="437">
        <v>0</v>
      </c>
      <c r="AW499" s="427"/>
      <c r="AX499" s="427"/>
      <c r="AY499" s="427"/>
      <c r="AZ499" s="427"/>
      <c r="BA499" s="428"/>
      <c r="BB499" s="437">
        <v>0</v>
      </c>
      <c r="BC499" s="427"/>
      <c r="BD499" s="427"/>
      <c r="BE499" s="427"/>
      <c r="BF499" s="427"/>
      <c r="BG499" s="428"/>
      <c r="BH499" s="437">
        <v>0</v>
      </c>
      <c r="BI499" s="427"/>
      <c r="BJ499" s="427"/>
      <c r="BK499" s="427"/>
      <c r="BL499" s="427"/>
      <c r="BM499" s="428"/>
      <c r="BN499" s="437">
        <v>0</v>
      </c>
      <c r="BO499" s="427"/>
      <c r="BP499" s="427"/>
      <c r="BQ499" s="427"/>
      <c r="BR499" s="427"/>
      <c r="BS499" s="428"/>
      <c r="BT499" s="437">
        <v>0</v>
      </c>
      <c r="BU499" s="427"/>
      <c r="BV499" s="427"/>
      <c r="BW499" s="427"/>
      <c r="BX499" s="427"/>
      <c r="BY499" s="428"/>
      <c r="BZ499" s="437">
        <v>0</v>
      </c>
      <c r="CA499" s="427"/>
      <c r="CB499" s="427"/>
      <c r="CC499" s="427"/>
      <c r="CD499" s="427"/>
      <c r="CE499" s="428"/>
      <c r="CF499" s="437">
        <v>0</v>
      </c>
      <c r="CG499" s="427"/>
      <c r="CH499" s="427"/>
      <c r="CI499" s="427"/>
      <c r="CJ499" s="427"/>
      <c r="CK499" s="428"/>
      <c r="CL499" s="437">
        <v>0</v>
      </c>
      <c r="CM499" s="427"/>
      <c r="CN499" s="427"/>
      <c r="CO499" s="427"/>
      <c r="CP499" s="427"/>
      <c r="CQ499" s="428"/>
      <c r="CR499" s="437">
        <v>0</v>
      </c>
      <c r="CS499" s="427"/>
      <c r="CT499" s="427"/>
      <c r="CU499" s="427"/>
      <c r="CV499" s="427"/>
      <c r="CW499" s="428"/>
      <c r="CX499" s="437">
        <v>0</v>
      </c>
      <c r="CY499" s="427"/>
      <c r="CZ499" s="427"/>
      <c r="DA499" s="427"/>
      <c r="DB499" s="427"/>
      <c r="DC499" s="428"/>
    </row>
    <row r="500" spans="1:107" s="217" customFormat="1">
      <c r="A500" s="22"/>
      <c r="B500" s="22"/>
      <c r="C500" s="22"/>
      <c r="D500" s="22"/>
      <c r="E500" s="74" t="str">
        <f t="shared" si="113"/>
        <v>New Tariff 8</v>
      </c>
      <c r="F500" s="437">
        <v>0</v>
      </c>
      <c r="G500" s="427"/>
      <c r="H500" s="427"/>
      <c r="I500" s="427"/>
      <c r="J500" s="427"/>
      <c r="K500" s="428"/>
      <c r="L500" s="437">
        <v>0</v>
      </c>
      <c r="M500" s="427"/>
      <c r="N500" s="427"/>
      <c r="O500" s="427"/>
      <c r="P500" s="427"/>
      <c r="Q500" s="428"/>
      <c r="R500" s="437">
        <v>0</v>
      </c>
      <c r="S500" s="427"/>
      <c r="T500" s="427"/>
      <c r="U500" s="427"/>
      <c r="V500" s="427"/>
      <c r="W500" s="428"/>
      <c r="X500" s="437">
        <v>0</v>
      </c>
      <c r="Y500" s="427"/>
      <c r="Z500" s="427"/>
      <c r="AA500" s="427"/>
      <c r="AB500" s="427"/>
      <c r="AC500" s="428"/>
      <c r="AD500" s="437">
        <v>0</v>
      </c>
      <c r="AE500" s="427"/>
      <c r="AF500" s="427"/>
      <c r="AG500" s="427"/>
      <c r="AH500" s="427"/>
      <c r="AI500" s="428"/>
      <c r="AJ500" s="437">
        <v>0</v>
      </c>
      <c r="AK500" s="427"/>
      <c r="AL500" s="427"/>
      <c r="AM500" s="427"/>
      <c r="AN500" s="427"/>
      <c r="AO500" s="428"/>
      <c r="AP500" s="437">
        <v>0</v>
      </c>
      <c r="AQ500" s="427"/>
      <c r="AR500" s="427"/>
      <c r="AS500" s="427"/>
      <c r="AT500" s="427"/>
      <c r="AU500" s="428"/>
      <c r="AV500" s="437">
        <v>0</v>
      </c>
      <c r="AW500" s="427"/>
      <c r="AX500" s="427"/>
      <c r="AY500" s="427"/>
      <c r="AZ500" s="427"/>
      <c r="BA500" s="428"/>
      <c r="BB500" s="437">
        <v>0</v>
      </c>
      <c r="BC500" s="427"/>
      <c r="BD500" s="427"/>
      <c r="BE500" s="427"/>
      <c r="BF500" s="427"/>
      <c r="BG500" s="428"/>
      <c r="BH500" s="437">
        <v>0</v>
      </c>
      <c r="BI500" s="427"/>
      <c r="BJ500" s="427"/>
      <c r="BK500" s="427"/>
      <c r="BL500" s="427"/>
      <c r="BM500" s="428"/>
      <c r="BN500" s="437">
        <v>0</v>
      </c>
      <c r="BO500" s="427"/>
      <c r="BP500" s="427"/>
      <c r="BQ500" s="427"/>
      <c r="BR500" s="427"/>
      <c r="BS500" s="428"/>
      <c r="BT500" s="437">
        <v>0</v>
      </c>
      <c r="BU500" s="427"/>
      <c r="BV500" s="427"/>
      <c r="BW500" s="427"/>
      <c r="BX500" s="427"/>
      <c r="BY500" s="428"/>
      <c r="BZ500" s="437">
        <v>0</v>
      </c>
      <c r="CA500" s="427"/>
      <c r="CB500" s="427"/>
      <c r="CC500" s="427"/>
      <c r="CD500" s="427"/>
      <c r="CE500" s="428"/>
      <c r="CF500" s="437">
        <v>0</v>
      </c>
      <c r="CG500" s="427"/>
      <c r="CH500" s="427"/>
      <c r="CI500" s="427"/>
      <c r="CJ500" s="427"/>
      <c r="CK500" s="428"/>
      <c r="CL500" s="437">
        <v>0</v>
      </c>
      <c r="CM500" s="427"/>
      <c r="CN500" s="427"/>
      <c r="CO500" s="427"/>
      <c r="CP500" s="427"/>
      <c r="CQ500" s="428"/>
      <c r="CR500" s="437">
        <v>0</v>
      </c>
      <c r="CS500" s="427"/>
      <c r="CT500" s="427"/>
      <c r="CU500" s="427"/>
      <c r="CV500" s="427"/>
      <c r="CW500" s="428"/>
      <c r="CX500" s="437">
        <v>0</v>
      </c>
      <c r="CY500" s="427"/>
      <c r="CZ500" s="427"/>
      <c r="DA500" s="427"/>
      <c r="DB500" s="427"/>
      <c r="DC500" s="428"/>
    </row>
    <row r="501" spans="1:107" s="217" customFormat="1">
      <c r="A501" s="22"/>
      <c r="B501" s="22"/>
      <c r="C501" s="22"/>
      <c r="D501" s="22"/>
      <c r="E501" s="74" t="str">
        <f t="shared" si="113"/>
        <v>New Tariff 9</v>
      </c>
      <c r="F501" s="437">
        <v>0</v>
      </c>
      <c r="G501" s="427"/>
      <c r="H501" s="427"/>
      <c r="I501" s="427"/>
      <c r="J501" s="427"/>
      <c r="K501" s="428"/>
      <c r="L501" s="437">
        <v>0</v>
      </c>
      <c r="M501" s="427"/>
      <c r="N501" s="427"/>
      <c r="O501" s="427"/>
      <c r="P501" s="427"/>
      <c r="Q501" s="428"/>
      <c r="R501" s="437">
        <v>0</v>
      </c>
      <c r="S501" s="427"/>
      <c r="T501" s="427"/>
      <c r="U501" s="427"/>
      <c r="V501" s="427"/>
      <c r="W501" s="428"/>
      <c r="X501" s="437">
        <v>0</v>
      </c>
      <c r="Y501" s="427"/>
      <c r="Z501" s="427"/>
      <c r="AA501" s="427"/>
      <c r="AB501" s="427"/>
      <c r="AC501" s="428"/>
      <c r="AD501" s="437">
        <v>0</v>
      </c>
      <c r="AE501" s="427"/>
      <c r="AF501" s="427"/>
      <c r="AG501" s="427"/>
      <c r="AH501" s="427"/>
      <c r="AI501" s="428"/>
      <c r="AJ501" s="437">
        <v>0</v>
      </c>
      <c r="AK501" s="427"/>
      <c r="AL501" s="427"/>
      <c r="AM501" s="427"/>
      <c r="AN501" s="427"/>
      <c r="AO501" s="428"/>
      <c r="AP501" s="437">
        <v>0</v>
      </c>
      <c r="AQ501" s="427"/>
      <c r="AR501" s="427"/>
      <c r="AS501" s="427"/>
      <c r="AT501" s="427"/>
      <c r="AU501" s="428"/>
      <c r="AV501" s="437">
        <v>0</v>
      </c>
      <c r="AW501" s="427"/>
      <c r="AX501" s="427"/>
      <c r="AY501" s="427"/>
      <c r="AZ501" s="427"/>
      <c r="BA501" s="428"/>
      <c r="BB501" s="437">
        <v>0</v>
      </c>
      <c r="BC501" s="427"/>
      <c r="BD501" s="427"/>
      <c r="BE501" s="427"/>
      <c r="BF501" s="427"/>
      <c r="BG501" s="428"/>
      <c r="BH501" s="437">
        <v>0</v>
      </c>
      <c r="BI501" s="427"/>
      <c r="BJ501" s="427"/>
      <c r="BK501" s="427"/>
      <c r="BL501" s="427"/>
      <c r="BM501" s="428"/>
      <c r="BN501" s="437">
        <v>0</v>
      </c>
      <c r="BO501" s="427"/>
      <c r="BP501" s="427"/>
      <c r="BQ501" s="427"/>
      <c r="BR501" s="427"/>
      <c r="BS501" s="428"/>
      <c r="BT501" s="437">
        <v>0</v>
      </c>
      <c r="BU501" s="427"/>
      <c r="BV501" s="427"/>
      <c r="BW501" s="427"/>
      <c r="BX501" s="427"/>
      <c r="BY501" s="428"/>
      <c r="BZ501" s="437">
        <v>0</v>
      </c>
      <c r="CA501" s="427"/>
      <c r="CB501" s="427"/>
      <c r="CC501" s="427"/>
      <c r="CD501" s="427"/>
      <c r="CE501" s="428"/>
      <c r="CF501" s="437">
        <v>0</v>
      </c>
      <c r="CG501" s="427"/>
      <c r="CH501" s="427"/>
      <c r="CI501" s="427"/>
      <c r="CJ501" s="427"/>
      <c r="CK501" s="428"/>
      <c r="CL501" s="437">
        <v>0</v>
      </c>
      <c r="CM501" s="427"/>
      <c r="CN501" s="427"/>
      <c r="CO501" s="427"/>
      <c r="CP501" s="427"/>
      <c r="CQ501" s="428"/>
      <c r="CR501" s="437">
        <v>0</v>
      </c>
      <c r="CS501" s="427"/>
      <c r="CT501" s="427"/>
      <c r="CU501" s="427"/>
      <c r="CV501" s="427"/>
      <c r="CW501" s="428"/>
      <c r="CX501" s="437">
        <v>0</v>
      </c>
      <c r="CY501" s="427"/>
      <c r="CZ501" s="427"/>
      <c r="DA501" s="427"/>
      <c r="DB501" s="427"/>
      <c r="DC501" s="428"/>
    </row>
    <row r="502" spans="1:107" s="218" customFormat="1">
      <c r="A502" s="22"/>
      <c r="B502" s="22"/>
      <c r="C502" s="22"/>
      <c r="D502" s="22"/>
      <c r="E502" s="74" t="str">
        <f t="shared" si="113"/>
        <v>New Tariff 10</v>
      </c>
      <c r="F502" s="437">
        <v>0</v>
      </c>
      <c r="G502" s="427"/>
      <c r="H502" s="427"/>
      <c r="I502" s="427"/>
      <c r="J502" s="427"/>
      <c r="K502" s="428"/>
      <c r="L502" s="437">
        <v>0</v>
      </c>
      <c r="M502" s="427"/>
      <c r="N502" s="427"/>
      <c r="O502" s="427"/>
      <c r="P502" s="427"/>
      <c r="Q502" s="428"/>
      <c r="R502" s="437">
        <v>0</v>
      </c>
      <c r="S502" s="427"/>
      <c r="T502" s="427"/>
      <c r="U502" s="427"/>
      <c r="V502" s="427"/>
      <c r="W502" s="428"/>
      <c r="X502" s="437">
        <v>0</v>
      </c>
      <c r="Y502" s="427"/>
      <c r="Z502" s="427"/>
      <c r="AA502" s="427"/>
      <c r="AB502" s="427"/>
      <c r="AC502" s="428"/>
      <c r="AD502" s="437">
        <v>0</v>
      </c>
      <c r="AE502" s="427"/>
      <c r="AF502" s="427"/>
      <c r="AG502" s="427"/>
      <c r="AH502" s="427"/>
      <c r="AI502" s="428"/>
      <c r="AJ502" s="437">
        <v>0</v>
      </c>
      <c r="AK502" s="427"/>
      <c r="AL502" s="427"/>
      <c r="AM502" s="427"/>
      <c r="AN502" s="427"/>
      <c r="AO502" s="428"/>
      <c r="AP502" s="437">
        <v>0</v>
      </c>
      <c r="AQ502" s="427"/>
      <c r="AR502" s="427"/>
      <c r="AS502" s="427"/>
      <c r="AT502" s="427"/>
      <c r="AU502" s="428"/>
      <c r="AV502" s="437">
        <v>0</v>
      </c>
      <c r="AW502" s="427"/>
      <c r="AX502" s="427"/>
      <c r="AY502" s="427"/>
      <c r="AZ502" s="427"/>
      <c r="BA502" s="428"/>
      <c r="BB502" s="437">
        <v>0</v>
      </c>
      <c r="BC502" s="427"/>
      <c r="BD502" s="427"/>
      <c r="BE502" s="427"/>
      <c r="BF502" s="427"/>
      <c r="BG502" s="428"/>
      <c r="BH502" s="437">
        <v>0</v>
      </c>
      <c r="BI502" s="427"/>
      <c r="BJ502" s="427"/>
      <c r="BK502" s="427"/>
      <c r="BL502" s="427"/>
      <c r="BM502" s="428"/>
      <c r="BN502" s="437">
        <v>0</v>
      </c>
      <c r="BO502" s="427"/>
      <c r="BP502" s="427"/>
      <c r="BQ502" s="427"/>
      <c r="BR502" s="427"/>
      <c r="BS502" s="428"/>
      <c r="BT502" s="437">
        <v>0</v>
      </c>
      <c r="BU502" s="427"/>
      <c r="BV502" s="427"/>
      <c r="BW502" s="427"/>
      <c r="BX502" s="427"/>
      <c r="BY502" s="428"/>
      <c r="BZ502" s="437">
        <v>0</v>
      </c>
      <c r="CA502" s="427"/>
      <c r="CB502" s="427"/>
      <c r="CC502" s="427"/>
      <c r="CD502" s="427"/>
      <c r="CE502" s="428"/>
      <c r="CF502" s="437">
        <v>0</v>
      </c>
      <c r="CG502" s="427"/>
      <c r="CH502" s="427"/>
      <c r="CI502" s="427"/>
      <c r="CJ502" s="427"/>
      <c r="CK502" s="428"/>
      <c r="CL502" s="437">
        <v>0</v>
      </c>
      <c r="CM502" s="427"/>
      <c r="CN502" s="427"/>
      <c r="CO502" s="427"/>
      <c r="CP502" s="427"/>
      <c r="CQ502" s="428"/>
      <c r="CR502" s="437">
        <v>0</v>
      </c>
      <c r="CS502" s="427"/>
      <c r="CT502" s="427"/>
      <c r="CU502" s="427"/>
      <c r="CV502" s="427"/>
      <c r="CW502" s="428"/>
      <c r="CX502" s="437">
        <v>0</v>
      </c>
      <c r="CY502" s="427"/>
      <c r="CZ502" s="427"/>
      <c r="DA502" s="427"/>
      <c r="DB502" s="427"/>
      <c r="DC502" s="428"/>
    </row>
    <row r="503" spans="1:107" s="218" customFormat="1">
      <c r="A503" s="22"/>
      <c r="B503" s="22"/>
      <c r="C503" s="22"/>
      <c r="D503" s="22"/>
      <c r="E503" s="74" t="str">
        <f t="shared" si="113"/>
        <v>New Tariff 11</v>
      </c>
      <c r="F503" s="437">
        <v>0</v>
      </c>
      <c r="G503" s="427"/>
      <c r="H503" s="427"/>
      <c r="I503" s="427"/>
      <c r="J503" s="427"/>
      <c r="K503" s="428"/>
      <c r="L503" s="437">
        <v>0</v>
      </c>
      <c r="M503" s="427"/>
      <c r="N503" s="427"/>
      <c r="O503" s="427"/>
      <c r="P503" s="427"/>
      <c r="Q503" s="428"/>
      <c r="R503" s="437">
        <v>0</v>
      </c>
      <c r="S503" s="427"/>
      <c r="T503" s="427"/>
      <c r="U503" s="427"/>
      <c r="V503" s="427"/>
      <c r="W503" s="428"/>
      <c r="X503" s="437">
        <v>0</v>
      </c>
      <c r="Y503" s="427"/>
      <c r="Z503" s="427"/>
      <c r="AA503" s="427"/>
      <c r="AB503" s="427"/>
      <c r="AC503" s="428"/>
      <c r="AD503" s="437">
        <v>0</v>
      </c>
      <c r="AE503" s="427"/>
      <c r="AF503" s="427"/>
      <c r="AG503" s="427"/>
      <c r="AH503" s="427"/>
      <c r="AI503" s="428"/>
      <c r="AJ503" s="437">
        <v>0</v>
      </c>
      <c r="AK503" s="427"/>
      <c r="AL503" s="427"/>
      <c r="AM503" s="427"/>
      <c r="AN503" s="427"/>
      <c r="AO503" s="428"/>
      <c r="AP503" s="437">
        <v>0</v>
      </c>
      <c r="AQ503" s="427"/>
      <c r="AR503" s="427"/>
      <c r="AS503" s="427"/>
      <c r="AT503" s="427"/>
      <c r="AU503" s="428"/>
      <c r="AV503" s="437">
        <v>0</v>
      </c>
      <c r="AW503" s="427"/>
      <c r="AX503" s="427"/>
      <c r="AY503" s="427"/>
      <c r="AZ503" s="427"/>
      <c r="BA503" s="428"/>
      <c r="BB503" s="437">
        <v>0</v>
      </c>
      <c r="BC503" s="427"/>
      <c r="BD503" s="427"/>
      <c r="BE503" s="427"/>
      <c r="BF503" s="427"/>
      <c r="BG503" s="428"/>
      <c r="BH503" s="437">
        <v>0</v>
      </c>
      <c r="BI503" s="427"/>
      <c r="BJ503" s="427"/>
      <c r="BK503" s="427"/>
      <c r="BL503" s="427"/>
      <c r="BM503" s="428"/>
      <c r="BN503" s="437">
        <v>0</v>
      </c>
      <c r="BO503" s="427"/>
      <c r="BP503" s="427"/>
      <c r="BQ503" s="427"/>
      <c r="BR503" s="427"/>
      <c r="BS503" s="428"/>
      <c r="BT503" s="437">
        <v>0</v>
      </c>
      <c r="BU503" s="427"/>
      <c r="BV503" s="427"/>
      <c r="BW503" s="427"/>
      <c r="BX503" s="427"/>
      <c r="BY503" s="428"/>
      <c r="BZ503" s="437">
        <v>0</v>
      </c>
      <c r="CA503" s="427"/>
      <c r="CB503" s="427"/>
      <c r="CC503" s="427"/>
      <c r="CD503" s="427"/>
      <c r="CE503" s="428"/>
      <c r="CF503" s="437">
        <v>0</v>
      </c>
      <c r="CG503" s="427"/>
      <c r="CH503" s="427"/>
      <c r="CI503" s="427"/>
      <c r="CJ503" s="427"/>
      <c r="CK503" s="428"/>
      <c r="CL503" s="437">
        <v>0</v>
      </c>
      <c r="CM503" s="427"/>
      <c r="CN503" s="427"/>
      <c r="CO503" s="427"/>
      <c r="CP503" s="427"/>
      <c r="CQ503" s="428"/>
      <c r="CR503" s="437">
        <v>0</v>
      </c>
      <c r="CS503" s="427"/>
      <c r="CT503" s="427"/>
      <c r="CU503" s="427"/>
      <c r="CV503" s="427"/>
      <c r="CW503" s="428"/>
      <c r="CX503" s="437">
        <v>0</v>
      </c>
      <c r="CY503" s="427"/>
      <c r="CZ503" s="427"/>
      <c r="DA503" s="427"/>
      <c r="DB503" s="427"/>
      <c r="DC503" s="428"/>
    </row>
    <row r="504" spans="1:107" s="218" customFormat="1">
      <c r="A504" s="22"/>
      <c r="B504" s="22"/>
      <c r="C504" s="22"/>
      <c r="D504" s="22"/>
      <c r="E504" s="74" t="str">
        <f t="shared" si="113"/>
        <v>New Tariff 12</v>
      </c>
      <c r="F504" s="437">
        <v>0</v>
      </c>
      <c r="G504" s="427"/>
      <c r="H504" s="427"/>
      <c r="I504" s="427"/>
      <c r="J504" s="427"/>
      <c r="K504" s="428"/>
      <c r="L504" s="437">
        <v>0</v>
      </c>
      <c r="M504" s="427"/>
      <c r="N504" s="427"/>
      <c r="O504" s="427"/>
      <c r="P504" s="427"/>
      <c r="Q504" s="428"/>
      <c r="R504" s="437">
        <v>0</v>
      </c>
      <c r="S504" s="427"/>
      <c r="T504" s="427"/>
      <c r="U504" s="427"/>
      <c r="V504" s="427"/>
      <c r="W504" s="428"/>
      <c r="X504" s="437">
        <v>0</v>
      </c>
      <c r="Y504" s="427"/>
      <c r="Z504" s="427"/>
      <c r="AA504" s="427"/>
      <c r="AB504" s="427"/>
      <c r="AC504" s="428"/>
      <c r="AD504" s="437">
        <v>0</v>
      </c>
      <c r="AE504" s="427"/>
      <c r="AF504" s="427"/>
      <c r="AG504" s="427"/>
      <c r="AH504" s="427"/>
      <c r="AI504" s="428"/>
      <c r="AJ504" s="437">
        <v>0</v>
      </c>
      <c r="AK504" s="427"/>
      <c r="AL504" s="427"/>
      <c r="AM504" s="427"/>
      <c r="AN504" s="427"/>
      <c r="AO504" s="428"/>
      <c r="AP504" s="437">
        <v>0</v>
      </c>
      <c r="AQ504" s="427"/>
      <c r="AR504" s="427"/>
      <c r="AS504" s="427"/>
      <c r="AT504" s="427"/>
      <c r="AU504" s="428"/>
      <c r="AV504" s="437">
        <v>0</v>
      </c>
      <c r="AW504" s="427"/>
      <c r="AX504" s="427"/>
      <c r="AY504" s="427"/>
      <c r="AZ504" s="427"/>
      <c r="BA504" s="428"/>
      <c r="BB504" s="437">
        <v>0</v>
      </c>
      <c r="BC504" s="427"/>
      <c r="BD504" s="427"/>
      <c r="BE504" s="427"/>
      <c r="BF504" s="427"/>
      <c r="BG504" s="428"/>
      <c r="BH504" s="437">
        <v>0</v>
      </c>
      <c r="BI504" s="427"/>
      <c r="BJ504" s="427"/>
      <c r="BK504" s="427"/>
      <c r="BL504" s="427"/>
      <c r="BM504" s="428"/>
      <c r="BN504" s="437">
        <v>0</v>
      </c>
      <c r="BO504" s="427"/>
      <c r="BP504" s="427"/>
      <c r="BQ504" s="427"/>
      <c r="BR504" s="427"/>
      <c r="BS504" s="428"/>
      <c r="BT504" s="437">
        <v>0</v>
      </c>
      <c r="BU504" s="427"/>
      <c r="BV504" s="427"/>
      <c r="BW504" s="427"/>
      <c r="BX504" s="427"/>
      <c r="BY504" s="428"/>
      <c r="BZ504" s="437">
        <v>0</v>
      </c>
      <c r="CA504" s="427"/>
      <c r="CB504" s="427"/>
      <c r="CC504" s="427"/>
      <c r="CD504" s="427"/>
      <c r="CE504" s="428"/>
      <c r="CF504" s="437">
        <v>0</v>
      </c>
      <c r="CG504" s="427"/>
      <c r="CH504" s="427"/>
      <c r="CI504" s="427"/>
      <c r="CJ504" s="427"/>
      <c r="CK504" s="428"/>
      <c r="CL504" s="437">
        <v>0</v>
      </c>
      <c r="CM504" s="427"/>
      <c r="CN504" s="427"/>
      <c r="CO504" s="427"/>
      <c r="CP504" s="427"/>
      <c r="CQ504" s="428"/>
      <c r="CR504" s="437">
        <v>0</v>
      </c>
      <c r="CS504" s="427"/>
      <c r="CT504" s="427"/>
      <c r="CU504" s="427"/>
      <c r="CV504" s="427"/>
      <c r="CW504" s="428"/>
      <c r="CX504" s="437">
        <v>0</v>
      </c>
      <c r="CY504" s="427"/>
      <c r="CZ504" s="427"/>
      <c r="DA504" s="427"/>
      <c r="DB504" s="427"/>
      <c r="DC504" s="428"/>
    </row>
    <row r="505" spans="1:107" s="218" customFormat="1">
      <c r="A505" s="22"/>
      <c r="B505" s="22"/>
      <c r="C505" s="22"/>
      <c r="D505" s="22"/>
      <c r="E505" s="74" t="str">
        <f t="shared" si="113"/>
        <v>New Tariff 1</v>
      </c>
      <c r="F505" s="437">
        <v>0</v>
      </c>
      <c r="G505" s="427"/>
      <c r="H505" s="427"/>
      <c r="I505" s="427"/>
      <c r="J505" s="427"/>
      <c r="K505" s="428"/>
      <c r="L505" s="437">
        <v>0</v>
      </c>
      <c r="M505" s="427"/>
      <c r="N505" s="427"/>
      <c r="O505" s="427"/>
      <c r="P505" s="427"/>
      <c r="Q505" s="428"/>
      <c r="R505" s="437">
        <v>0</v>
      </c>
      <c r="S505" s="427"/>
      <c r="T505" s="427"/>
      <c r="U505" s="427"/>
      <c r="V505" s="427"/>
      <c r="W505" s="428"/>
      <c r="X505" s="437">
        <v>0</v>
      </c>
      <c r="Y505" s="427"/>
      <c r="Z505" s="427"/>
      <c r="AA505" s="427"/>
      <c r="AB505" s="427"/>
      <c r="AC505" s="428"/>
      <c r="AD505" s="437">
        <v>0</v>
      </c>
      <c r="AE505" s="427"/>
      <c r="AF505" s="427"/>
      <c r="AG505" s="427"/>
      <c r="AH505" s="427"/>
      <c r="AI505" s="428"/>
      <c r="AJ505" s="437">
        <v>0</v>
      </c>
      <c r="AK505" s="427"/>
      <c r="AL505" s="427"/>
      <c r="AM505" s="427"/>
      <c r="AN505" s="427"/>
      <c r="AO505" s="428"/>
      <c r="AP505" s="437">
        <v>0</v>
      </c>
      <c r="AQ505" s="427"/>
      <c r="AR505" s="427"/>
      <c r="AS505" s="427"/>
      <c r="AT505" s="427"/>
      <c r="AU505" s="428"/>
      <c r="AV505" s="437">
        <v>0</v>
      </c>
      <c r="AW505" s="427"/>
      <c r="AX505" s="427"/>
      <c r="AY505" s="427"/>
      <c r="AZ505" s="427"/>
      <c r="BA505" s="428"/>
      <c r="BB505" s="437">
        <v>0</v>
      </c>
      <c r="BC505" s="427"/>
      <c r="BD505" s="427"/>
      <c r="BE505" s="427"/>
      <c r="BF505" s="427"/>
      <c r="BG505" s="428"/>
      <c r="BH505" s="437">
        <v>0</v>
      </c>
      <c r="BI505" s="427"/>
      <c r="BJ505" s="427"/>
      <c r="BK505" s="427"/>
      <c r="BL505" s="427"/>
      <c r="BM505" s="428"/>
      <c r="BN505" s="437">
        <v>0</v>
      </c>
      <c r="BO505" s="427"/>
      <c r="BP505" s="427"/>
      <c r="BQ505" s="427"/>
      <c r="BR505" s="427"/>
      <c r="BS505" s="428"/>
      <c r="BT505" s="437">
        <v>0</v>
      </c>
      <c r="BU505" s="427"/>
      <c r="BV505" s="427"/>
      <c r="BW505" s="427"/>
      <c r="BX505" s="427"/>
      <c r="BY505" s="428"/>
      <c r="BZ505" s="437">
        <v>0</v>
      </c>
      <c r="CA505" s="427"/>
      <c r="CB505" s="427"/>
      <c r="CC505" s="427"/>
      <c r="CD505" s="427"/>
      <c r="CE505" s="428"/>
      <c r="CF505" s="437">
        <v>0</v>
      </c>
      <c r="CG505" s="427"/>
      <c r="CH505" s="427"/>
      <c r="CI505" s="427"/>
      <c r="CJ505" s="427"/>
      <c r="CK505" s="428"/>
      <c r="CL505" s="437">
        <v>0</v>
      </c>
      <c r="CM505" s="427"/>
      <c r="CN505" s="427"/>
      <c r="CO505" s="427"/>
      <c r="CP505" s="427"/>
      <c r="CQ505" s="428"/>
      <c r="CR505" s="437">
        <v>0</v>
      </c>
      <c r="CS505" s="427"/>
      <c r="CT505" s="427"/>
      <c r="CU505" s="427"/>
      <c r="CV505" s="427"/>
      <c r="CW505" s="428"/>
      <c r="CX505" s="437">
        <v>0</v>
      </c>
      <c r="CY505" s="427"/>
      <c r="CZ505" s="427"/>
      <c r="DA505" s="427"/>
      <c r="DB505" s="427"/>
      <c r="DC505" s="428"/>
    </row>
    <row r="506" spans="1:107" s="218" customFormat="1">
      <c r="A506" s="22"/>
      <c r="B506" s="22"/>
      <c r="C506" s="22"/>
      <c r="D506" s="22"/>
      <c r="E506" s="74" t="str">
        <f t="shared" si="113"/>
        <v>Subtransmission Demand A</v>
      </c>
      <c r="F506" s="437">
        <v>3</v>
      </c>
      <c r="G506" s="427"/>
      <c r="H506" s="427"/>
      <c r="I506" s="427"/>
      <c r="J506" s="427"/>
      <c r="K506" s="428"/>
      <c r="L506" s="437">
        <v>51622.65191263365</v>
      </c>
      <c r="M506" s="427"/>
      <c r="N506" s="427"/>
      <c r="O506" s="427"/>
      <c r="P506" s="427"/>
      <c r="Q506" s="428"/>
      <c r="R506" s="437">
        <v>0</v>
      </c>
      <c r="S506" s="427"/>
      <c r="T506" s="427"/>
      <c r="U506" s="427"/>
      <c r="V506" s="427"/>
      <c r="W506" s="428"/>
      <c r="X506" s="437">
        <v>101590056.05735144</v>
      </c>
      <c r="Y506" s="427"/>
      <c r="Z506" s="427"/>
      <c r="AA506" s="427"/>
      <c r="AB506" s="427"/>
      <c r="AC506" s="428"/>
      <c r="AD506" s="437">
        <v>0</v>
      </c>
      <c r="AE506" s="427"/>
      <c r="AF506" s="427"/>
      <c r="AG506" s="427"/>
      <c r="AH506" s="427"/>
      <c r="AI506" s="428"/>
      <c r="AJ506" s="437">
        <v>0</v>
      </c>
      <c r="AK506" s="427"/>
      <c r="AL506" s="427"/>
      <c r="AM506" s="427"/>
      <c r="AN506" s="427"/>
      <c r="AO506" s="428"/>
      <c r="AP506" s="437">
        <v>0</v>
      </c>
      <c r="AQ506" s="427"/>
      <c r="AR506" s="427"/>
      <c r="AS506" s="427"/>
      <c r="AT506" s="427"/>
      <c r="AU506" s="428"/>
      <c r="AV506" s="437">
        <v>75990680.525801361</v>
      </c>
      <c r="AW506" s="427"/>
      <c r="AX506" s="427"/>
      <c r="AY506" s="427"/>
      <c r="AZ506" s="427"/>
      <c r="BA506" s="428"/>
      <c r="BB506" s="437">
        <v>0</v>
      </c>
      <c r="BC506" s="427"/>
      <c r="BD506" s="427"/>
      <c r="BE506" s="427"/>
      <c r="BF506" s="427"/>
      <c r="BG506" s="428"/>
      <c r="BH506" s="437">
        <v>0</v>
      </c>
      <c r="BI506" s="427"/>
      <c r="BJ506" s="427"/>
      <c r="BK506" s="427"/>
      <c r="BL506" s="427"/>
      <c r="BM506" s="428"/>
      <c r="BN506" s="437">
        <v>0</v>
      </c>
      <c r="BO506" s="427"/>
      <c r="BP506" s="427"/>
      <c r="BQ506" s="427"/>
      <c r="BR506" s="427"/>
      <c r="BS506" s="428"/>
      <c r="BT506" s="437">
        <v>0</v>
      </c>
      <c r="BU506" s="427"/>
      <c r="BV506" s="427"/>
      <c r="BW506" s="427"/>
      <c r="BX506" s="427"/>
      <c r="BY506" s="428"/>
      <c r="BZ506" s="437">
        <v>0</v>
      </c>
      <c r="CA506" s="427"/>
      <c r="CB506" s="427"/>
      <c r="CC506" s="427"/>
      <c r="CD506" s="427"/>
      <c r="CE506" s="428"/>
      <c r="CF506" s="437">
        <v>0</v>
      </c>
      <c r="CG506" s="427"/>
      <c r="CH506" s="427"/>
      <c r="CI506" s="427"/>
      <c r="CJ506" s="427"/>
      <c r="CK506" s="428"/>
      <c r="CL506" s="437">
        <v>0</v>
      </c>
      <c r="CM506" s="427"/>
      <c r="CN506" s="427"/>
      <c r="CO506" s="427"/>
      <c r="CP506" s="427"/>
      <c r="CQ506" s="428"/>
      <c r="CR506" s="437">
        <v>0</v>
      </c>
      <c r="CS506" s="427"/>
      <c r="CT506" s="427"/>
      <c r="CU506" s="427"/>
      <c r="CV506" s="427"/>
      <c r="CW506" s="428"/>
      <c r="CX506" s="437">
        <v>0</v>
      </c>
      <c r="CY506" s="427"/>
      <c r="CZ506" s="427"/>
      <c r="DA506" s="427"/>
      <c r="DB506" s="427"/>
      <c r="DC506" s="428"/>
    </row>
    <row r="507" spans="1:107" s="218" customFormat="1">
      <c r="A507" s="22"/>
      <c r="B507" s="22"/>
      <c r="C507" s="22"/>
      <c r="D507" s="22"/>
      <c r="E507" s="74" t="str">
        <f t="shared" si="113"/>
        <v>Subtransmission Demand G</v>
      </c>
      <c r="F507" s="437">
        <v>9.6883507284192092</v>
      </c>
      <c r="G507" s="427"/>
      <c r="H507" s="427"/>
      <c r="I507" s="427"/>
      <c r="J507" s="427"/>
      <c r="K507" s="428"/>
      <c r="L507" s="437">
        <v>237420.74917948263</v>
      </c>
      <c r="M507" s="427"/>
      <c r="N507" s="427"/>
      <c r="O507" s="427"/>
      <c r="P507" s="427"/>
      <c r="Q507" s="428"/>
      <c r="R507" s="437">
        <v>0</v>
      </c>
      <c r="S507" s="427"/>
      <c r="T507" s="427"/>
      <c r="U507" s="427"/>
      <c r="V507" s="427"/>
      <c r="W507" s="428"/>
      <c r="X507" s="437">
        <v>351155797.47666734</v>
      </c>
      <c r="Y507" s="427"/>
      <c r="Z507" s="427"/>
      <c r="AA507" s="427"/>
      <c r="AB507" s="427"/>
      <c r="AC507" s="428"/>
      <c r="AD507" s="437">
        <v>0</v>
      </c>
      <c r="AE507" s="427"/>
      <c r="AF507" s="427"/>
      <c r="AG507" s="427"/>
      <c r="AH507" s="427"/>
      <c r="AI507" s="428"/>
      <c r="AJ507" s="437">
        <v>0</v>
      </c>
      <c r="AK507" s="427"/>
      <c r="AL507" s="427"/>
      <c r="AM507" s="427"/>
      <c r="AN507" s="427"/>
      <c r="AO507" s="428"/>
      <c r="AP507" s="437">
        <v>0</v>
      </c>
      <c r="AQ507" s="427"/>
      <c r="AR507" s="427"/>
      <c r="AS507" s="427"/>
      <c r="AT507" s="427"/>
      <c r="AU507" s="428"/>
      <c r="AV507" s="437">
        <v>371869420.86237645</v>
      </c>
      <c r="AW507" s="427"/>
      <c r="AX507" s="427"/>
      <c r="AY507" s="427"/>
      <c r="AZ507" s="427"/>
      <c r="BA507" s="428"/>
      <c r="BB507" s="437">
        <v>0</v>
      </c>
      <c r="BC507" s="427"/>
      <c r="BD507" s="427"/>
      <c r="BE507" s="427"/>
      <c r="BF507" s="427"/>
      <c r="BG507" s="428"/>
      <c r="BH507" s="437">
        <v>0</v>
      </c>
      <c r="BI507" s="427"/>
      <c r="BJ507" s="427"/>
      <c r="BK507" s="427"/>
      <c r="BL507" s="427"/>
      <c r="BM507" s="428"/>
      <c r="BN507" s="437">
        <v>0</v>
      </c>
      <c r="BO507" s="427"/>
      <c r="BP507" s="427"/>
      <c r="BQ507" s="427"/>
      <c r="BR507" s="427"/>
      <c r="BS507" s="428"/>
      <c r="BT507" s="437">
        <v>0</v>
      </c>
      <c r="BU507" s="427"/>
      <c r="BV507" s="427"/>
      <c r="BW507" s="427"/>
      <c r="BX507" s="427"/>
      <c r="BY507" s="428"/>
      <c r="BZ507" s="437">
        <v>0</v>
      </c>
      <c r="CA507" s="427"/>
      <c r="CB507" s="427"/>
      <c r="CC507" s="427"/>
      <c r="CD507" s="427"/>
      <c r="CE507" s="428"/>
      <c r="CF507" s="437">
        <v>0</v>
      </c>
      <c r="CG507" s="427"/>
      <c r="CH507" s="427"/>
      <c r="CI507" s="427"/>
      <c r="CJ507" s="427"/>
      <c r="CK507" s="428"/>
      <c r="CL507" s="437">
        <v>0</v>
      </c>
      <c r="CM507" s="427"/>
      <c r="CN507" s="427"/>
      <c r="CO507" s="427"/>
      <c r="CP507" s="427"/>
      <c r="CQ507" s="428"/>
      <c r="CR507" s="437">
        <v>0</v>
      </c>
      <c r="CS507" s="427"/>
      <c r="CT507" s="427"/>
      <c r="CU507" s="427"/>
      <c r="CV507" s="427"/>
      <c r="CW507" s="428"/>
      <c r="CX507" s="437">
        <v>0</v>
      </c>
      <c r="CY507" s="427"/>
      <c r="CZ507" s="427"/>
      <c r="DA507" s="427"/>
      <c r="DB507" s="427"/>
      <c r="DC507" s="428"/>
    </row>
    <row r="508" spans="1:107" s="218" customFormat="1">
      <c r="A508" s="22"/>
      <c r="B508" s="22"/>
      <c r="C508" s="22"/>
      <c r="D508" s="22"/>
      <c r="E508" s="74" t="str">
        <f t="shared" si="113"/>
        <v>Subtransmission Demand S</v>
      </c>
      <c r="F508" s="437">
        <v>2</v>
      </c>
      <c r="G508" s="427"/>
      <c r="H508" s="427"/>
      <c r="I508" s="427"/>
      <c r="J508" s="427"/>
      <c r="K508" s="428"/>
      <c r="L508" s="437">
        <v>109821.64101809994</v>
      </c>
      <c r="M508" s="427"/>
      <c r="N508" s="427"/>
      <c r="O508" s="427"/>
      <c r="P508" s="427"/>
      <c r="Q508" s="428"/>
      <c r="R508" s="437">
        <v>0</v>
      </c>
      <c r="S508" s="427"/>
      <c r="T508" s="427"/>
      <c r="U508" s="427"/>
      <c r="V508" s="427"/>
      <c r="W508" s="428"/>
      <c r="X508" s="437">
        <v>151344015.13090643</v>
      </c>
      <c r="Y508" s="427"/>
      <c r="Z508" s="427"/>
      <c r="AA508" s="427"/>
      <c r="AB508" s="427"/>
      <c r="AC508" s="428"/>
      <c r="AD508" s="437">
        <v>0</v>
      </c>
      <c r="AE508" s="427"/>
      <c r="AF508" s="427"/>
      <c r="AG508" s="427"/>
      <c r="AH508" s="427"/>
      <c r="AI508" s="428"/>
      <c r="AJ508" s="437">
        <v>0</v>
      </c>
      <c r="AK508" s="427"/>
      <c r="AL508" s="427"/>
      <c r="AM508" s="427"/>
      <c r="AN508" s="427"/>
      <c r="AO508" s="428"/>
      <c r="AP508" s="437">
        <v>0</v>
      </c>
      <c r="AQ508" s="427"/>
      <c r="AR508" s="427"/>
      <c r="AS508" s="427"/>
      <c r="AT508" s="427"/>
      <c r="AU508" s="428"/>
      <c r="AV508" s="437">
        <v>216928657.41072792</v>
      </c>
      <c r="AW508" s="427"/>
      <c r="AX508" s="427"/>
      <c r="AY508" s="427"/>
      <c r="AZ508" s="427"/>
      <c r="BA508" s="428"/>
      <c r="BB508" s="437">
        <v>0</v>
      </c>
      <c r="BC508" s="427"/>
      <c r="BD508" s="427"/>
      <c r="BE508" s="427"/>
      <c r="BF508" s="427"/>
      <c r="BG508" s="428"/>
      <c r="BH508" s="437">
        <v>0</v>
      </c>
      <c r="BI508" s="427"/>
      <c r="BJ508" s="427"/>
      <c r="BK508" s="427"/>
      <c r="BL508" s="427"/>
      <c r="BM508" s="428"/>
      <c r="BN508" s="437">
        <v>0</v>
      </c>
      <c r="BO508" s="427"/>
      <c r="BP508" s="427"/>
      <c r="BQ508" s="427"/>
      <c r="BR508" s="427"/>
      <c r="BS508" s="428"/>
      <c r="BT508" s="437">
        <v>0</v>
      </c>
      <c r="BU508" s="427"/>
      <c r="BV508" s="427"/>
      <c r="BW508" s="427"/>
      <c r="BX508" s="427"/>
      <c r="BY508" s="428"/>
      <c r="BZ508" s="437">
        <v>0</v>
      </c>
      <c r="CA508" s="427"/>
      <c r="CB508" s="427"/>
      <c r="CC508" s="427"/>
      <c r="CD508" s="427"/>
      <c r="CE508" s="428"/>
      <c r="CF508" s="437">
        <v>0</v>
      </c>
      <c r="CG508" s="427"/>
      <c r="CH508" s="427"/>
      <c r="CI508" s="427"/>
      <c r="CJ508" s="427"/>
      <c r="CK508" s="428"/>
      <c r="CL508" s="437">
        <v>0</v>
      </c>
      <c r="CM508" s="427"/>
      <c r="CN508" s="427"/>
      <c r="CO508" s="427"/>
      <c r="CP508" s="427"/>
      <c r="CQ508" s="428"/>
      <c r="CR508" s="437">
        <v>0</v>
      </c>
      <c r="CS508" s="427"/>
      <c r="CT508" s="427"/>
      <c r="CU508" s="427"/>
      <c r="CV508" s="427"/>
      <c r="CW508" s="428"/>
      <c r="CX508" s="437">
        <v>0</v>
      </c>
      <c r="CY508" s="427"/>
      <c r="CZ508" s="427"/>
      <c r="DA508" s="427"/>
      <c r="DB508" s="427"/>
      <c r="DC508" s="428"/>
    </row>
    <row r="509" spans="1:107" s="218" customFormat="1">
      <c r="A509" s="22"/>
      <c r="B509" s="22"/>
      <c r="C509" s="22"/>
      <c r="D509" s="22"/>
      <c r="E509" s="74" t="str">
        <f t="shared" si="113"/>
        <v>New Tariff 4</v>
      </c>
      <c r="F509" s="437">
        <v>0</v>
      </c>
      <c r="G509" s="427"/>
      <c r="H509" s="427"/>
      <c r="I509" s="427"/>
      <c r="J509" s="427"/>
      <c r="K509" s="428"/>
      <c r="L509" s="437">
        <v>0</v>
      </c>
      <c r="M509" s="427"/>
      <c r="N509" s="427"/>
      <c r="O509" s="427"/>
      <c r="P509" s="427"/>
      <c r="Q509" s="428"/>
      <c r="R509" s="437">
        <v>0</v>
      </c>
      <c r="S509" s="427"/>
      <c r="T509" s="427"/>
      <c r="U509" s="427"/>
      <c r="V509" s="427"/>
      <c r="W509" s="428"/>
      <c r="X509" s="437">
        <v>0</v>
      </c>
      <c r="Y509" s="427"/>
      <c r="Z509" s="427"/>
      <c r="AA509" s="427"/>
      <c r="AB509" s="427"/>
      <c r="AC509" s="428"/>
      <c r="AD509" s="437">
        <v>0</v>
      </c>
      <c r="AE509" s="427"/>
      <c r="AF509" s="427"/>
      <c r="AG509" s="427"/>
      <c r="AH509" s="427"/>
      <c r="AI509" s="428"/>
      <c r="AJ509" s="437">
        <v>0</v>
      </c>
      <c r="AK509" s="427"/>
      <c r="AL509" s="427"/>
      <c r="AM509" s="427"/>
      <c r="AN509" s="427"/>
      <c r="AO509" s="428"/>
      <c r="AP509" s="437">
        <v>0</v>
      </c>
      <c r="AQ509" s="427"/>
      <c r="AR509" s="427"/>
      <c r="AS509" s="427"/>
      <c r="AT509" s="427"/>
      <c r="AU509" s="428"/>
      <c r="AV509" s="437">
        <v>0</v>
      </c>
      <c r="AW509" s="427"/>
      <c r="AX509" s="427"/>
      <c r="AY509" s="427"/>
      <c r="AZ509" s="427"/>
      <c r="BA509" s="428"/>
      <c r="BB509" s="437">
        <v>0</v>
      </c>
      <c r="BC509" s="427"/>
      <c r="BD509" s="427"/>
      <c r="BE509" s="427"/>
      <c r="BF509" s="427"/>
      <c r="BG509" s="428"/>
      <c r="BH509" s="437">
        <v>0</v>
      </c>
      <c r="BI509" s="427"/>
      <c r="BJ509" s="427"/>
      <c r="BK509" s="427"/>
      <c r="BL509" s="427"/>
      <c r="BM509" s="428"/>
      <c r="BN509" s="437">
        <v>0</v>
      </c>
      <c r="BO509" s="427"/>
      <c r="BP509" s="427"/>
      <c r="BQ509" s="427"/>
      <c r="BR509" s="427"/>
      <c r="BS509" s="428"/>
      <c r="BT509" s="437">
        <v>0</v>
      </c>
      <c r="BU509" s="427"/>
      <c r="BV509" s="427"/>
      <c r="BW509" s="427"/>
      <c r="BX509" s="427"/>
      <c r="BY509" s="428"/>
      <c r="BZ509" s="437">
        <v>0</v>
      </c>
      <c r="CA509" s="427"/>
      <c r="CB509" s="427"/>
      <c r="CC509" s="427"/>
      <c r="CD509" s="427"/>
      <c r="CE509" s="428"/>
      <c r="CF509" s="437">
        <v>0</v>
      </c>
      <c r="CG509" s="427"/>
      <c r="CH509" s="427"/>
      <c r="CI509" s="427"/>
      <c r="CJ509" s="427"/>
      <c r="CK509" s="428"/>
      <c r="CL509" s="437">
        <v>0</v>
      </c>
      <c r="CM509" s="427"/>
      <c r="CN509" s="427"/>
      <c r="CO509" s="427"/>
      <c r="CP509" s="427"/>
      <c r="CQ509" s="428"/>
      <c r="CR509" s="437">
        <v>0</v>
      </c>
      <c r="CS509" s="427"/>
      <c r="CT509" s="427"/>
      <c r="CU509" s="427"/>
      <c r="CV509" s="427"/>
      <c r="CW509" s="428"/>
      <c r="CX509" s="437">
        <v>0</v>
      </c>
      <c r="CY509" s="427"/>
      <c r="CZ509" s="427"/>
      <c r="DA509" s="427"/>
      <c r="DB509" s="427"/>
      <c r="DC509" s="428"/>
    </row>
    <row r="510" spans="1:107" s="218" customFormat="1">
      <c r="A510" s="22"/>
      <c r="B510" s="22"/>
      <c r="C510" s="22"/>
      <c r="D510" s="22"/>
      <c r="E510" s="74" t="str">
        <f t="shared" si="113"/>
        <v>New Tariff 5</v>
      </c>
      <c r="F510" s="437">
        <v>0</v>
      </c>
      <c r="G510" s="427"/>
      <c r="H510" s="427"/>
      <c r="I510" s="427"/>
      <c r="J510" s="427"/>
      <c r="K510" s="428"/>
      <c r="L510" s="437">
        <v>0</v>
      </c>
      <c r="M510" s="427"/>
      <c r="N510" s="427"/>
      <c r="O510" s="427"/>
      <c r="P510" s="427"/>
      <c r="Q510" s="428"/>
      <c r="R510" s="437">
        <v>0</v>
      </c>
      <c r="S510" s="427"/>
      <c r="T510" s="427"/>
      <c r="U510" s="427"/>
      <c r="V510" s="427"/>
      <c r="W510" s="428"/>
      <c r="X510" s="437">
        <v>0</v>
      </c>
      <c r="Y510" s="427"/>
      <c r="Z510" s="427"/>
      <c r="AA510" s="427"/>
      <c r="AB510" s="427"/>
      <c r="AC510" s="428"/>
      <c r="AD510" s="437">
        <v>0</v>
      </c>
      <c r="AE510" s="427"/>
      <c r="AF510" s="427"/>
      <c r="AG510" s="427"/>
      <c r="AH510" s="427"/>
      <c r="AI510" s="428"/>
      <c r="AJ510" s="437">
        <v>0</v>
      </c>
      <c r="AK510" s="427"/>
      <c r="AL510" s="427"/>
      <c r="AM510" s="427"/>
      <c r="AN510" s="427"/>
      <c r="AO510" s="428"/>
      <c r="AP510" s="437">
        <v>0</v>
      </c>
      <c r="AQ510" s="427"/>
      <c r="AR510" s="427"/>
      <c r="AS510" s="427"/>
      <c r="AT510" s="427"/>
      <c r="AU510" s="428"/>
      <c r="AV510" s="437">
        <v>0</v>
      </c>
      <c r="AW510" s="427"/>
      <c r="AX510" s="427"/>
      <c r="AY510" s="427"/>
      <c r="AZ510" s="427"/>
      <c r="BA510" s="428"/>
      <c r="BB510" s="437">
        <v>0</v>
      </c>
      <c r="BC510" s="427"/>
      <c r="BD510" s="427"/>
      <c r="BE510" s="427"/>
      <c r="BF510" s="427"/>
      <c r="BG510" s="428"/>
      <c r="BH510" s="437">
        <v>0</v>
      </c>
      <c r="BI510" s="427"/>
      <c r="BJ510" s="427"/>
      <c r="BK510" s="427"/>
      <c r="BL510" s="427"/>
      <c r="BM510" s="428"/>
      <c r="BN510" s="437">
        <v>0</v>
      </c>
      <c r="BO510" s="427"/>
      <c r="BP510" s="427"/>
      <c r="BQ510" s="427"/>
      <c r="BR510" s="427"/>
      <c r="BS510" s="428"/>
      <c r="BT510" s="437">
        <v>0</v>
      </c>
      <c r="BU510" s="427"/>
      <c r="BV510" s="427"/>
      <c r="BW510" s="427"/>
      <c r="BX510" s="427"/>
      <c r="BY510" s="428"/>
      <c r="BZ510" s="437">
        <v>0</v>
      </c>
      <c r="CA510" s="427"/>
      <c r="CB510" s="427"/>
      <c r="CC510" s="427"/>
      <c r="CD510" s="427"/>
      <c r="CE510" s="428"/>
      <c r="CF510" s="437">
        <v>0</v>
      </c>
      <c r="CG510" s="427"/>
      <c r="CH510" s="427"/>
      <c r="CI510" s="427"/>
      <c r="CJ510" s="427"/>
      <c r="CK510" s="428"/>
      <c r="CL510" s="437">
        <v>0</v>
      </c>
      <c r="CM510" s="427"/>
      <c r="CN510" s="427"/>
      <c r="CO510" s="427"/>
      <c r="CP510" s="427"/>
      <c r="CQ510" s="428"/>
      <c r="CR510" s="437">
        <v>0</v>
      </c>
      <c r="CS510" s="427"/>
      <c r="CT510" s="427"/>
      <c r="CU510" s="427"/>
      <c r="CV510" s="427"/>
      <c r="CW510" s="428"/>
      <c r="CX510" s="437">
        <v>0</v>
      </c>
      <c r="CY510" s="427"/>
      <c r="CZ510" s="427"/>
      <c r="DA510" s="427"/>
      <c r="DB510" s="427"/>
      <c r="DC510" s="428"/>
    </row>
    <row r="511" spans="1:107" s="218" customFormat="1">
      <c r="A511" s="22"/>
      <c r="B511" s="22"/>
      <c r="C511" s="22"/>
      <c r="D511" s="22"/>
      <c r="E511" s="74" t="str">
        <f t="shared" si="113"/>
        <v>New Tariff 6</v>
      </c>
      <c r="F511" s="437">
        <v>0</v>
      </c>
      <c r="G511" s="427"/>
      <c r="H511" s="427"/>
      <c r="I511" s="427"/>
      <c r="J511" s="427"/>
      <c r="K511" s="428"/>
      <c r="L511" s="437">
        <v>0</v>
      </c>
      <c r="M511" s="427"/>
      <c r="N511" s="427"/>
      <c r="O511" s="427"/>
      <c r="P511" s="427"/>
      <c r="Q511" s="428"/>
      <c r="R511" s="437">
        <v>0</v>
      </c>
      <c r="S511" s="427"/>
      <c r="T511" s="427"/>
      <c r="U511" s="427"/>
      <c r="V511" s="427"/>
      <c r="W511" s="428"/>
      <c r="X511" s="437">
        <v>0</v>
      </c>
      <c r="Y511" s="427"/>
      <c r="Z511" s="427"/>
      <c r="AA511" s="427"/>
      <c r="AB511" s="427"/>
      <c r="AC511" s="428"/>
      <c r="AD511" s="437">
        <v>0</v>
      </c>
      <c r="AE511" s="427"/>
      <c r="AF511" s="427"/>
      <c r="AG511" s="427"/>
      <c r="AH511" s="427"/>
      <c r="AI511" s="428"/>
      <c r="AJ511" s="437">
        <v>0</v>
      </c>
      <c r="AK511" s="427"/>
      <c r="AL511" s="427"/>
      <c r="AM511" s="427"/>
      <c r="AN511" s="427"/>
      <c r="AO511" s="428"/>
      <c r="AP511" s="437">
        <v>0</v>
      </c>
      <c r="AQ511" s="427"/>
      <c r="AR511" s="427"/>
      <c r="AS511" s="427"/>
      <c r="AT511" s="427"/>
      <c r="AU511" s="428"/>
      <c r="AV511" s="437">
        <v>0</v>
      </c>
      <c r="AW511" s="427"/>
      <c r="AX511" s="427"/>
      <c r="AY511" s="427"/>
      <c r="AZ511" s="427"/>
      <c r="BA511" s="428"/>
      <c r="BB511" s="437">
        <v>0</v>
      </c>
      <c r="BC511" s="427"/>
      <c r="BD511" s="427"/>
      <c r="BE511" s="427"/>
      <c r="BF511" s="427"/>
      <c r="BG511" s="428"/>
      <c r="BH511" s="437">
        <v>0</v>
      </c>
      <c r="BI511" s="427"/>
      <c r="BJ511" s="427"/>
      <c r="BK511" s="427"/>
      <c r="BL511" s="427"/>
      <c r="BM511" s="428"/>
      <c r="BN511" s="437">
        <v>0</v>
      </c>
      <c r="BO511" s="427"/>
      <c r="BP511" s="427"/>
      <c r="BQ511" s="427"/>
      <c r="BR511" s="427"/>
      <c r="BS511" s="428"/>
      <c r="BT511" s="437">
        <v>0</v>
      </c>
      <c r="BU511" s="427"/>
      <c r="BV511" s="427"/>
      <c r="BW511" s="427"/>
      <c r="BX511" s="427"/>
      <c r="BY511" s="428"/>
      <c r="BZ511" s="437">
        <v>0</v>
      </c>
      <c r="CA511" s="427"/>
      <c r="CB511" s="427"/>
      <c r="CC511" s="427"/>
      <c r="CD511" s="427"/>
      <c r="CE511" s="428"/>
      <c r="CF511" s="437">
        <v>0</v>
      </c>
      <c r="CG511" s="427"/>
      <c r="CH511" s="427"/>
      <c r="CI511" s="427"/>
      <c r="CJ511" s="427"/>
      <c r="CK511" s="428"/>
      <c r="CL511" s="437">
        <v>0</v>
      </c>
      <c r="CM511" s="427"/>
      <c r="CN511" s="427"/>
      <c r="CO511" s="427"/>
      <c r="CP511" s="427"/>
      <c r="CQ511" s="428"/>
      <c r="CR511" s="437">
        <v>0</v>
      </c>
      <c r="CS511" s="427"/>
      <c r="CT511" s="427"/>
      <c r="CU511" s="427"/>
      <c r="CV511" s="427"/>
      <c r="CW511" s="428"/>
      <c r="CX511" s="437">
        <v>0</v>
      </c>
      <c r="CY511" s="427"/>
      <c r="CZ511" s="427"/>
      <c r="DA511" s="427"/>
      <c r="DB511" s="427"/>
      <c r="DC511" s="428"/>
    </row>
    <row r="512" spans="1:107" s="218" customFormat="1">
      <c r="A512" s="22"/>
      <c r="B512" s="22"/>
      <c r="C512" s="22"/>
      <c r="D512" s="22"/>
      <c r="E512" s="74" t="str">
        <f t="shared" si="113"/>
        <v>New Tariff 7</v>
      </c>
      <c r="F512" s="437">
        <v>0</v>
      </c>
      <c r="G512" s="427"/>
      <c r="H512" s="427"/>
      <c r="I512" s="427"/>
      <c r="J512" s="427"/>
      <c r="K512" s="428"/>
      <c r="L512" s="437">
        <v>0</v>
      </c>
      <c r="M512" s="427"/>
      <c r="N512" s="427"/>
      <c r="O512" s="427"/>
      <c r="P512" s="427"/>
      <c r="Q512" s="428"/>
      <c r="R512" s="437">
        <v>0</v>
      </c>
      <c r="S512" s="427"/>
      <c r="T512" s="427"/>
      <c r="U512" s="427"/>
      <c r="V512" s="427"/>
      <c r="W512" s="428"/>
      <c r="X512" s="437">
        <v>0</v>
      </c>
      <c r="Y512" s="427"/>
      <c r="Z512" s="427"/>
      <c r="AA512" s="427"/>
      <c r="AB512" s="427"/>
      <c r="AC512" s="428"/>
      <c r="AD512" s="437">
        <v>0</v>
      </c>
      <c r="AE512" s="427"/>
      <c r="AF512" s="427"/>
      <c r="AG512" s="427"/>
      <c r="AH512" s="427"/>
      <c r="AI512" s="428"/>
      <c r="AJ512" s="437">
        <v>0</v>
      </c>
      <c r="AK512" s="427"/>
      <c r="AL512" s="427"/>
      <c r="AM512" s="427"/>
      <c r="AN512" s="427"/>
      <c r="AO512" s="428"/>
      <c r="AP512" s="437">
        <v>0</v>
      </c>
      <c r="AQ512" s="427"/>
      <c r="AR512" s="427"/>
      <c r="AS512" s="427"/>
      <c r="AT512" s="427"/>
      <c r="AU512" s="428"/>
      <c r="AV512" s="437">
        <v>0</v>
      </c>
      <c r="AW512" s="427"/>
      <c r="AX512" s="427"/>
      <c r="AY512" s="427"/>
      <c r="AZ512" s="427"/>
      <c r="BA512" s="428"/>
      <c r="BB512" s="437">
        <v>0</v>
      </c>
      <c r="BC512" s="427"/>
      <c r="BD512" s="427"/>
      <c r="BE512" s="427"/>
      <c r="BF512" s="427"/>
      <c r="BG512" s="428"/>
      <c r="BH512" s="437">
        <v>0</v>
      </c>
      <c r="BI512" s="427"/>
      <c r="BJ512" s="427"/>
      <c r="BK512" s="427"/>
      <c r="BL512" s="427"/>
      <c r="BM512" s="428"/>
      <c r="BN512" s="437">
        <v>0</v>
      </c>
      <c r="BO512" s="427"/>
      <c r="BP512" s="427"/>
      <c r="BQ512" s="427"/>
      <c r="BR512" s="427"/>
      <c r="BS512" s="428"/>
      <c r="BT512" s="437">
        <v>0</v>
      </c>
      <c r="BU512" s="427"/>
      <c r="BV512" s="427"/>
      <c r="BW512" s="427"/>
      <c r="BX512" s="427"/>
      <c r="BY512" s="428"/>
      <c r="BZ512" s="437">
        <v>0</v>
      </c>
      <c r="CA512" s="427"/>
      <c r="CB512" s="427"/>
      <c r="CC512" s="427"/>
      <c r="CD512" s="427"/>
      <c r="CE512" s="428"/>
      <c r="CF512" s="437">
        <v>0</v>
      </c>
      <c r="CG512" s="427"/>
      <c r="CH512" s="427"/>
      <c r="CI512" s="427"/>
      <c r="CJ512" s="427"/>
      <c r="CK512" s="428"/>
      <c r="CL512" s="437">
        <v>0</v>
      </c>
      <c r="CM512" s="427"/>
      <c r="CN512" s="427"/>
      <c r="CO512" s="427"/>
      <c r="CP512" s="427"/>
      <c r="CQ512" s="428"/>
      <c r="CR512" s="437">
        <v>0</v>
      </c>
      <c r="CS512" s="427"/>
      <c r="CT512" s="427"/>
      <c r="CU512" s="427"/>
      <c r="CV512" s="427"/>
      <c r="CW512" s="428"/>
      <c r="CX512" s="437">
        <v>0</v>
      </c>
      <c r="CY512" s="427"/>
      <c r="CZ512" s="427"/>
      <c r="DA512" s="427"/>
      <c r="DB512" s="427"/>
      <c r="DC512" s="428"/>
    </row>
    <row r="513" spans="1:107" s="218" customFormat="1">
      <c r="A513" s="22"/>
      <c r="B513" s="22"/>
      <c r="C513" s="22"/>
      <c r="D513" s="22"/>
      <c r="E513" s="74" t="str">
        <f t="shared" si="113"/>
        <v>New Tariff 8</v>
      </c>
      <c r="F513" s="437">
        <v>0</v>
      </c>
      <c r="G513" s="427"/>
      <c r="H513" s="427"/>
      <c r="I513" s="427"/>
      <c r="J513" s="427"/>
      <c r="K513" s="428"/>
      <c r="L513" s="437">
        <v>0</v>
      </c>
      <c r="M513" s="427"/>
      <c r="N513" s="427"/>
      <c r="O513" s="427"/>
      <c r="P513" s="427"/>
      <c r="Q513" s="428"/>
      <c r="R513" s="437">
        <v>0</v>
      </c>
      <c r="S513" s="427"/>
      <c r="T513" s="427"/>
      <c r="U513" s="427"/>
      <c r="V513" s="427"/>
      <c r="W513" s="428"/>
      <c r="X513" s="437">
        <v>0</v>
      </c>
      <c r="Y513" s="427"/>
      <c r="Z513" s="427"/>
      <c r="AA513" s="427"/>
      <c r="AB513" s="427"/>
      <c r="AC513" s="428"/>
      <c r="AD513" s="437">
        <v>0</v>
      </c>
      <c r="AE513" s="427"/>
      <c r="AF513" s="427"/>
      <c r="AG513" s="427"/>
      <c r="AH513" s="427"/>
      <c r="AI513" s="428"/>
      <c r="AJ513" s="437">
        <v>0</v>
      </c>
      <c r="AK513" s="427"/>
      <c r="AL513" s="427"/>
      <c r="AM513" s="427"/>
      <c r="AN513" s="427"/>
      <c r="AO513" s="428"/>
      <c r="AP513" s="437">
        <v>0</v>
      </c>
      <c r="AQ513" s="427"/>
      <c r="AR513" s="427"/>
      <c r="AS513" s="427"/>
      <c r="AT513" s="427"/>
      <c r="AU513" s="428"/>
      <c r="AV513" s="437">
        <v>0</v>
      </c>
      <c r="AW513" s="427"/>
      <c r="AX513" s="427"/>
      <c r="AY513" s="427"/>
      <c r="AZ513" s="427"/>
      <c r="BA513" s="428"/>
      <c r="BB513" s="437">
        <v>0</v>
      </c>
      <c r="BC513" s="427"/>
      <c r="BD513" s="427"/>
      <c r="BE513" s="427"/>
      <c r="BF513" s="427"/>
      <c r="BG513" s="428"/>
      <c r="BH513" s="437">
        <v>0</v>
      </c>
      <c r="BI513" s="427"/>
      <c r="BJ513" s="427"/>
      <c r="BK513" s="427"/>
      <c r="BL513" s="427"/>
      <c r="BM513" s="428"/>
      <c r="BN513" s="437">
        <v>0</v>
      </c>
      <c r="BO513" s="427"/>
      <c r="BP513" s="427"/>
      <c r="BQ513" s="427"/>
      <c r="BR513" s="427"/>
      <c r="BS513" s="428"/>
      <c r="BT513" s="437">
        <v>0</v>
      </c>
      <c r="BU513" s="427"/>
      <c r="BV513" s="427"/>
      <c r="BW513" s="427"/>
      <c r="BX513" s="427"/>
      <c r="BY513" s="428"/>
      <c r="BZ513" s="437">
        <v>0</v>
      </c>
      <c r="CA513" s="427"/>
      <c r="CB513" s="427"/>
      <c r="CC513" s="427"/>
      <c r="CD513" s="427"/>
      <c r="CE513" s="428"/>
      <c r="CF513" s="437">
        <v>0</v>
      </c>
      <c r="CG513" s="427"/>
      <c r="CH513" s="427"/>
      <c r="CI513" s="427"/>
      <c r="CJ513" s="427"/>
      <c r="CK513" s="428"/>
      <c r="CL513" s="437">
        <v>0</v>
      </c>
      <c r="CM513" s="427"/>
      <c r="CN513" s="427"/>
      <c r="CO513" s="427"/>
      <c r="CP513" s="427"/>
      <c r="CQ513" s="428"/>
      <c r="CR513" s="437">
        <v>0</v>
      </c>
      <c r="CS513" s="427"/>
      <c r="CT513" s="427"/>
      <c r="CU513" s="427"/>
      <c r="CV513" s="427"/>
      <c r="CW513" s="428"/>
      <c r="CX513" s="437">
        <v>0</v>
      </c>
      <c r="CY513" s="427"/>
      <c r="CZ513" s="427"/>
      <c r="DA513" s="427"/>
      <c r="DB513" s="427"/>
      <c r="DC513" s="428"/>
    </row>
    <row r="514" spans="1:107" s="218" customFormat="1">
      <c r="A514" s="22"/>
      <c r="B514" s="22"/>
      <c r="C514" s="22"/>
      <c r="D514" s="22"/>
      <c r="E514" s="74" t="str">
        <f t="shared" ref="E514:E516" si="114">E377</f>
        <v>New Tariff 9</v>
      </c>
      <c r="F514" s="437">
        <v>0</v>
      </c>
      <c r="G514" s="427"/>
      <c r="H514" s="427"/>
      <c r="I514" s="427"/>
      <c r="J514" s="427"/>
      <c r="K514" s="428"/>
      <c r="L514" s="437">
        <v>0</v>
      </c>
      <c r="M514" s="427"/>
      <c r="N514" s="427"/>
      <c r="O514" s="427"/>
      <c r="P514" s="427"/>
      <c r="Q514" s="428"/>
      <c r="R514" s="437">
        <v>0</v>
      </c>
      <c r="S514" s="427"/>
      <c r="T514" s="427"/>
      <c r="U514" s="427"/>
      <c r="V514" s="427"/>
      <c r="W514" s="428"/>
      <c r="X514" s="437">
        <v>0</v>
      </c>
      <c r="Y514" s="427"/>
      <c r="Z514" s="427"/>
      <c r="AA514" s="427"/>
      <c r="AB514" s="427"/>
      <c r="AC514" s="428"/>
      <c r="AD514" s="437">
        <v>0</v>
      </c>
      <c r="AE514" s="427"/>
      <c r="AF514" s="427"/>
      <c r="AG514" s="427"/>
      <c r="AH514" s="427"/>
      <c r="AI514" s="428"/>
      <c r="AJ514" s="437">
        <v>0</v>
      </c>
      <c r="AK514" s="427"/>
      <c r="AL514" s="427"/>
      <c r="AM514" s="427"/>
      <c r="AN514" s="427"/>
      <c r="AO514" s="428"/>
      <c r="AP514" s="437">
        <v>0</v>
      </c>
      <c r="AQ514" s="427"/>
      <c r="AR514" s="427"/>
      <c r="AS514" s="427"/>
      <c r="AT514" s="427"/>
      <c r="AU514" s="428"/>
      <c r="AV514" s="437">
        <v>0</v>
      </c>
      <c r="AW514" s="427"/>
      <c r="AX514" s="427"/>
      <c r="AY514" s="427"/>
      <c r="AZ514" s="427"/>
      <c r="BA514" s="428"/>
      <c r="BB514" s="437">
        <v>0</v>
      </c>
      <c r="BC514" s="427"/>
      <c r="BD514" s="427"/>
      <c r="BE514" s="427"/>
      <c r="BF514" s="427"/>
      <c r="BG514" s="428"/>
      <c r="BH514" s="437">
        <v>0</v>
      </c>
      <c r="BI514" s="427"/>
      <c r="BJ514" s="427"/>
      <c r="BK514" s="427"/>
      <c r="BL514" s="427"/>
      <c r="BM514" s="428"/>
      <c r="BN514" s="437">
        <v>0</v>
      </c>
      <c r="BO514" s="427"/>
      <c r="BP514" s="427"/>
      <c r="BQ514" s="427"/>
      <c r="BR514" s="427"/>
      <c r="BS514" s="428"/>
      <c r="BT514" s="437">
        <v>0</v>
      </c>
      <c r="BU514" s="427"/>
      <c r="BV514" s="427"/>
      <c r="BW514" s="427"/>
      <c r="BX514" s="427"/>
      <c r="BY514" s="428"/>
      <c r="BZ514" s="437">
        <v>0</v>
      </c>
      <c r="CA514" s="427"/>
      <c r="CB514" s="427"/>
      <c r="CC514" s="427"/>
      <c r="CD514" s="427"/>
      <c r="CE514" s="428"/>
      <c r="CF514" s="437">
        <v>0</v>
      </c>
      <c r="CG514" s="427"/>
      <c r="CH514" s="427"/>
      <c r="CI514" s="427"/>
      <c r="CJ514" s="427"/>
      <c r="CK514" s="428"/>
      <c r="CL514" s="437">
        <v>0</v>
      </c>
      <c r="CM514" s="427"/>
      <c r="CN514" s="427"/>
      <c r="CO514" s="427"/>
      <c r="CP514" s="427"/>
      <c r="CQ514" s="428"/>
      <c r="CR514" s="437">
        <v>0</v>
      </c>
      <c r="CS514" s="427"/>
      <c r="CT514" s="427"/>
      <c r="CU514" s="427"/>
      <c r="CV514" s="427"/>
      <c r="CW514" s="428"/>
      <c r="CX514" s="437">
        <v>0</v>
      </c>
      <c r="CY514" s="427"/>
      <c r="CZ514" s="427"/>
      <c r="DA514" s="427"/>
      <c r="DB514" s="427"/>
      <c r="DC514" s="428"/>
    </row>
    <row r="515" spans="1:107" s="218" customFormat="1">
      <c r="A515" s="22"/>
      <c r="B515" s="22"/>
      <c r="C515" s="22"/>
      <c r="D515" s="22"/>
      <c r="E515" s="74" t="str">
        <f t="shared" si="114"/>
        <v>New Tariff 10</v>
      </c>
      <c r="F515" s="437">
        <v>0</v>
      </c>
      <c r="G515" s="427"/>
      <c r="H515" s="427"/>
      <c r="I515" s="427"/>
      <c r="J515" s="427"/>
      <c r="K515" s="428"/>
      <c r="L515" s="437">
        <v>0</v>
      </c>
      <c r="M515" s="427"/>
      <c r="N515" s="427"/>
      <c r="O515" s="427"/>
      <c r="P515" s="427"/>
      <c r="Q515" s="428"/>
      <c r="R515" s="437">
        <v>0</v>
      </c>
      <c r="S515" s="427"/>
      <c r="T515" s="427"/>
      <c r="U515" s="427"/>
      <c r="V515" s="427"/>
      <c r="W515" s="428"/>
      <c r="X515" s="437">
        <v>0</v>
      </c>
      <c r="Y515" s="427"/>
      <c r="Z515" s="427"/>
      <c r="AA515" s="427"/>
      <c r="AB515" s="427"/>
      <c r="AC515" s="428"/>
      <c r="AD515" s="437">
        <v>0</v>
      </c>
      <c r="AE515" s="427"/>
      <c r="AF515" s="427"/>
      <c r="AG515" s="427"/>
      <c r="AH515" s="427"/>
      <c r="AI515" s="428"/>
      <c r="AJ515" s="437">
        <v>0</v>
      </c>
      <c r="AK515" s="427"/>
      <c r="AL515" s="427"/>
      <c r="AM515" s="427"/>
      <c r="AN515" s="427"/>
      <c r="AO515" s="428"/>
      <c r="AP515" s="437">
        <v>0</v>
      </c>
      <c r="AQ515" s="427"/>
      <c r="AR515" s="427"/>
      <c r="AS515" s="427"/>
      <c r="AT515" s="427"/>
      <c r="AU515" s="428"/>
      <c r="AV515" s="437">
        <v>0</v>
      </c>
      <c r="AW515" s="427"/>
      <c r="AX515" s="427"/>
      <c r="AY515" s="427"/>
      <c r="AZ515" s="427"/>
      <c r="BA515" s="428"/>
      <c r="BB515" s="437">
        <v>0</v>
      </c>
      <c r="BC515" s="427"/>
      <c r="BD515" s="427"/>
      <c r="BE515" s="427"/>
      <c r="BF515" s="427"/>
      <c r="BG515" s="428"/>
      <c r="BH515" s="437">
        <v>0</v>
      </c>
      <c r="BI515" s="427"/>
      <c r="BJ515" s="427"/>
      <c r="BK515" s="427"/>
      <c r="BL515" s="427"/>
      <c r="BM515" s="428"/>
      <c r="BN515" s="437">
        <v>0</v>
      </c>
      <c r="BO515" s="427"/>
      <c r="BP515" s="427"/>
      <c r="BQ515" s="427"/>
      <c r="BR515" s="427"/>
      <c r="BS515" s="428"/>
      <c r="BT515" s="437">
        <v>0</v>
      </c>
      <c r="BU515" s="427"/>
      <c r="BV515" s="427"/>
      <c r="BW515" s="427"/>
      <c r="BX515" s="427"/>
      <c r="BY515" s="428"/>
      <c r="BZ515" s="437">
        <v>0</v>
      </c>
      <c r="CA515" s="427"/>
      <c r="CB515" s="427"/>
      <c r="CC515" s="427"/>
      <c r="CD515" s="427"/>
      <c r="CE515" s="428"/>
      <c r="CF515" s="437">
        <v>0</v>
      </c>
      <c r="CG515" s="427"/>
      <c r="CH515" s="427"/>
      <c r="CI515" s="427"/>
      <c r="CJ515" s="427"/>
      <c r="CK515" s="428"/>
      <c r="CL515" s="437">
        <v>0</v>
      </c>
      <c r="CM515" s="427"/>
      <c r="CN515" s="427"/>
      <c r="CO515" s="427"/>
      <c r="CP515" s="427"/>
      <c r="CQ515" s="428"/>
      <c r="CR515" s="437">
        <v>0</v>
      </c>
      <c r="CS515" s="427"/>
      <c r="CT515" s="427"/>
      <c r="CU515" s="427"/>
      <c r="CV515" s="427"/>
      <c r="CW515" s="428"/>
      <c r="CX515" s="437">
        <v>0</v>
      </c>
      <c r="CY515" s="427"/>
      <c r="CZ515" s="427"/>
      <c r="DA515" s="427"/>
      <c r="DB515" s="427"/>
      <c r="DC515" s="428"/>
    </row>
    <row r="516" spans="1:107" s="218" customFormat="1">
      <c r="A516" s="22"/>
      <c r="B516" s="22"/>
      <c r="C516" s="22"/>
      <c r="D516" s="22"/>
      <c r="E516" s="74" t="str">
        <f t="shared" si="114"/>
        <v>New Tariff 11</v>
      </c>
      <c r="F516" s="437">
        <v>0</v>
      </c>
      <c r="G516" s="427"/>
      <c r="H516" s="427"/>
      <c r="I516" s="427"/>
      <c r="J516" s="427"/>
      <c r="K516" s="428"/>
      <c r="L516" s="437">
        <v>0</v>
      </c>
      <c r="M516" s="427"/>
      <c r="N516" s="427"/>
      <c r="O516" s="427"/>
      <c r="P516" s="427"/>
      <c r="Q516" s="428"/>
      <c r="R516" s="437">
        <v>0</v>
      </c>
      <c r="S516" s="427"/>
      <c r="T516" s="427"/>
      <c r="U516" s="427"/>
      <c r="V516" s="427"/>
      <c r="W516" s="428"/>
      <c r="X516" s="437">
        <v>0</v>
      </c>
      <c r="Y516" s="427"/>
      <c r="Z516" s="427"/>
      <c r="AA516" s="427"/>
      <c r="AB516" s="427"/>
      <c r="AC516" s="428"/>
      <c r="AD516" s="437">
        <v>0</v>
      </c>
      <c r="AE516" s="427"/>
      <c r="AF516" s="427"/>
      <c r="AG516" s="427"/>
      <c r="AH516" s="427"/>
      <c r="AI516" s="428"/>
      <c r="AJ516" s="437">
        <v>0</v>
      </c>
      <c r="AK516" s="427"/>
      <c r="AL516" s="427"/>
      <c r="AM516" s="427"/>
      <c r="AN516" s="427"/>
      <c r="AO516" s="428"/>
      <c r="AP516" s="437">
        <v>0</v>
      </c>
      <c r="AQ516" s="427"/>
      <c r="AR516" s="427"/>
      <c r="AS516" s="427"/>
      <c r="AT516" s="427"/>
      <c r="AU516" s="428"/>
      <c r="AV516" s="437">
        <v>0</v>
      </c>
      <c r="AW516" s="427"/>
      <c r="AX516" s="427"/>
      <c r="AY516" s="427"/>
      <c r="AZ516" s="427"/>
      <c r="BA516" s="428"/>
      <c r="BB516" s="437">
        <v>0</v>
      </c>
      <c r="BC516" s="427"/>
      <c r="BD516" s="427"/>
      <c r="BE516" s="427"/>
      <c r="BF516" s="427"/>
      <c r="BG516" s="428"/>
      <c r="BH516" s="437">
        <v>0</v>
      </c>
      <c r="BI516" s="427"/>
      <c r="BJ516" s="427"/>
      <c r="BK516" s="427"/>
      <c r="BL516" s="427"/>
      <c r="BM516" s="428"/>
      <c r="BN516" s="437">
        <v>0</v>
      </c>
      <c r="BO516" s="427"/>
      <c r="BP516" s="427"/>
      <c r="BQ516" s="427"/>
      <c r="BR516" s="427"/>
      <c r="BS516" s="428"/>
      <c r="BT516" s="437">
        <v>0</v>
      </c>
      <c r="BU516" s="427"/>
      <c r="BV516" s="427"/>
      <c r="BW516" s="427"/>
      <c r="BX516" s="427"/>
      <c r="BY516" s="428"/>
      <c r="BZ516" s="437">
        <v>0</v>
      </c>
      <c r="CA516" s="427"/>
      <c r="CB516" s="427"/>
      <c r="CC516" s="427"/>
      <c r="CD516" s="427"/>
      <c r="CE516" s="428"/>
      <c r="CF516" s="437">
        <v>0</v>
      </c>
      <c r="CG516" s="427"/>
      <c r="CH516" s="427"/>
      <c r="CI516" s="427"/>
      <c r="CJ516" s="427"/>
      <c r="CK516" s="428"/>
      <c r="CL516" s="437">
        <v>0</v>
      </c>
      <c r="CM516" s="427"/>
      <c r="CN516" s="427"/>
      <c r="CO516" s="427"/>
      <c r="CP516" s="427"/>
      <c r="CQ516" s="428"/>
      <c r="CR516" s="437">
        <v>0</v>
      </c>
      <c r="CS516" s="427"/>
      <c r="CT516" s="427"/>
      <c r="CU516" s="427"/>
      <c r="CV516" s="427"/>
      <c r="CW516" s="428"/>
      <c r="CX516" s="437">
        <v>0</v>
      </c>
      <c r="CY516" s="427"/>
      <c r="CZ516" s="427"/>
      <c r="DA516" s="427"/>
      <c r="DB516" s="427"/>
      <c r="DC516" s="428"/>
    </row>
    <row r="517" spans="1:107" s="218" customFormat="1">
      <c r="A517" s="22"/>
      <c r="B517" s="22"/>
      <c r="C517" s="22"/>
      <c r="D517" s="22"/>
      <c r="E517" s="389" t="s">
        <v>83</v>
      </c>
      <c r="F517" s="431">
        <f>SUM(F385:F516)-SUM(F386,F387,F409,F410)</f>
        <v>772035.78851370246</v>
      </c>
      <c r="G517" s="432">
        <f t="shared" ref="G517:BR517" si="115">SUM(G385:G516)-SUM(G386,G387,G409,G410)</f>
        <v>0</v>
      </c>
      <c r="H517" s="432">
        <f t="shared" si="115"/>
        <v>0</v>
      </c>
      <c r="I517" s="432">
        <f t="shared" si="115"/>
        <v>0</v>
      </c>
      <c r="J517" s="432">
        <f t="shared" si="115"/>
        <v>0</v>
      </c>
      <c r="K517" s="463">
        <f t="shared" si="115"/>
        <v>0</v>
      </c>
      <c r="L517" s="431">
        <f t="shared" si="115"/>
        <v>1715143.5276484133</v>
      </c>
      <c r="M517" s="432">
        <f t="shared" si="115"/>
        <v>0</v>
      </c>
      <c r="N517" s="432">
        <f t="shared" si="115"/>
        <v>0</v>
      </c>
      <c r="O517" s="432">
        <f t="shared" si="115"/>
        <v>0</v>
      </c>
      <c r="P517" s="432">
        <f t="shared" si="115"/>
        <v>0</v>
      </c>
      <c r="Q517" s="463">
        <f t="shared" si="115"/>
        <v>0</v>
      </c>
      <c r="R517" s="431">
        <f t="shared" si="115"/>
        <v>0</v>
      </c>
      <c r="S517" s="432">
        <f t="shared" si="115"/>
        <v>0</v>
      </c>
      <c r="T517" s="432">
        <f t="shared" si="115"/>
        <v>0</v>
      </c>
      <c r="U517" s="432">
        <f t="shared" si="115"/>
        <v>0</v>
      </c>
      <c r="V517" s="432">
        <f t="shared" si="115"/>
        <v>0</v>
      </c>
      <c r="W517" s="463">
        <f t="shared" si="115"/>
        <v>0</v>
      </c>
      <c r="X517" s="431">
        <f t="shared" si="115"/>
        <v>5017839320.1232119</v>
      </c>
      <c r="Y517" s="432">
        <f t="shared" si="115"/>
        <v>0</v>
      </c>
      <c r="Z517" s="432">
        <f t="shared" si="115"/>
        <v>0</v>
      </c>
      <c r="AA517" s="432">
        <f t="shared" si="115"/>
        <v>0</v>
      </c>
      <c r="AB517" s="432">
        <f t="shared" si="115"/>
        <v>0</v>
      </c>
      <c r="AC517" s="463">
        <f t="shared" si="115"/>
        <v>0</v>
      </c>
      <c r="AD517" s="431">
        <f t="shared" si="115"/>
        <v>1090692888.8428996</v>
      </c>
      <c r="AE517" s="432">
        <f t="shared" si="115"/>
        <v>0</v>
      </c>
      <c r="AF517" s="432">
        <f t="shared" si="115"/>
        <v>0</v>
      </c>
      <c r="AG517" s="432">
        <f t="shared" si="115"/>
        <v>0</v>
      </c>
      <c r="AH517" s="432">
        <f t="shared" si="115"/>
        <v>0</v>
      </c>
      <c r="AI517" s="463">
        <f t="shared" si="115"/>
        <v>0</v>
      </c>
      <c r="AJ517" s="431">
        <f t="shared" si="115"/>
        <v>416150183.38895607</v>
      </c>
      <c r="AK517" s="432">
        <f t="shared" si="115"/>
        <v>0</v>
      </c>
      <c r="AL517" s="432">
        <f t="shared" si="115"/>
        <v>0</v>
      </c>
      <c r="AM517" s="432">
        <f t="shared" si="115"/>
        <v>0</v>
      </c>
      <c r="AN517" s="432">
        <f t="shared" si="115"/>
        <v>0</v>
      </c>
      <c r="AO517" s="463">
        <f t="shared" si="115"/>
        <v>0</v>
      </c>
      <c r="AP517" s="431">
        <f t="shared" si="115"/>
        <v>223505800.54411465</v>
      </c>
      <c r="AQ517" s="432">
        <f t="shared" si="115"/>
        <v>0</v>
      </c>
      <c r="AR517" s="432">
        <f t="shared" si="115"/>
        <v>0</v>
      </c>
      <c r="AS517" s="432">
        <f t="shared" si="115"/>
        <v>0</v>
      </c>
      <c r="AT517" s="432">
        <f t="shared" si="115"/>
        <v>0</v>
      </c>
      <c r="AU517" s="463">
        <f t="shared" si="115"/>
        <v>0</v>
      </c>
      <c r="AV517" s="431">
        <f t="shared" si="115"/>
        <v>3968496878.193543</v>
      </c>
      <c r="AW517" s="432">
        <f t="shared" si="115"/>
        <v>0</v>
      </c>
      <c r="AX517" s="432">
        <f t="shared" si="115"/>
        <v>0</v>
      </c>
      <c r="AY517" s="432">
        <f t="shared" si="115"/>
        <v>0</v>
      </c>
      <c r="AZ517" s="432">
        <f t="shared" si="115"/>
        <v>0</v>
      </c>
      <c r="BA517" s="463">
        <f t="shared" si="115"/>
        <v>0</v>
      </c>
      <c r="BB517" s="431">
        <f t="shared" si="115"/>
        <v>0</v>
      </c>
      <c r="BC517" s="432">
        <f t="shared" si="115"/>
        <v>0</v>
      </c>
      <c r="BD517" s="432">
        <f t="shared" si="115"/>
        <v>0</v>
      </c>
      <c r="BE517" s="432">
        <f t="shared" si="115"/>
        <v>0</v>
      </c>
      <c r="BF517" s="432">
        <f t="shared" si="115"/>
        <v>0</v>
      </c>
      <c r="BG517" s="463">
        <f t="shared" si="115"/>
        <v>0</v>
      </c>
      <c r="BH517" s="431">
        <f t="shared" si="115"/>
        <v>23128.403867576711</v>
      </c>
      <c r="BI517" s="432">
        <f t="shared" si="115"/>
        <v>0</v>
      </c>
      <c r="BJ517" s="432">
        <f t="shared" si="115"/>
        <v>0</v>
      </c>
      <c r="BK517" s="432">
        <f t="shared" si="115"/>
        <v>0</v>
      </c>
      <c r="BL517" s="432">
        <f t="shared" si="115"/>
        <v>0</v>
      </c>
      <c r="BM517" s="463">
        <f t="shared" si="115"/>
        <v>0</v>
      </c>
      <c r="BN517" s="431">
        <f t="shared" si="115"/>
        <v>51771.45808179045</v>
      </c>
      <c r="BO517" s="432">
        <f t="shared" si="115"/>
        <v>0</v>
      </c>
      <c r="BP517" s="432">
        <f t="shared" si="115"/>
        <v>0</v>
      </c>
      <c r="BQ517" s="432">
        <f t="shared" si="115"/>
        <v>0</v>
      </c>
      <c r="BR517" s="432">
        <f t="shared" si="115"/>
        <v>0</v>
      </c>
      <c r="BS517" s="463">
        <f t="shared" ref="BS517:DC517" si="116">SUM(BS385:BS516)-SUM(BS386,BS387,BS409,BS410)</f>
        <v>0</v>
      </c>
      <c r="BT517" s="431">
        <f t="shared" si="116"/>
        <v>35692.429908992694</v>
      </c>
      <c r="BU517" s="432">
        <f t="shared" si="116"/>
        <v>0</v>
      </c>
      <c r="BV517" s="432">
        <f t="shared" si="116"/>
        <v>0</v>
      </c>
      <c r="BW517" s="432">
        <f t="shared" si="116"/>
        <v>0</v>
      </c>
      <c r="BX517" s="432">
        <f t="shared" si="116"/>
        <v>0</v>
      </c>
      <c r="BY517" s="463">
        <f t="shared" si="116"/>
        <v>0</v>
      </c>
      <c r="BZ517" s="431">
        <f t="shared" si="116"/>
        <v>0</v>
      </c>
      <c r="CA517" s="432">
        <f t="shared" si="116"/>
        <v>0</v>
      </c>
      <c r="CB517" s="432">
        <f t="shared" si="116"/>
        <v>0</v>
      </c>
      <c r="CC517" s="432">
        <f t="shared" si="116"/>
        <v>0</v>
      </c>
      <c r="CD517" s="432">
        <f t="shared" si="116"/>
        <v>0</v>
      </c>
      <c r="CE517" s="463">
        <f t="shared" si="116"/>
        <v>0</v>
      </c>
      <c r="CF517" s="431">
        <f t="shared" si="116"/>
        <v>7625.2172120597143</v>
      </c>
      <c r="CG517" s="432">
        <f t="shared" si="116"/>
        <v>0</v>
      </c>
      <c r="CH517" s="432">
        <f t="shared" si="116"/>
        <v>0</v>
      </c>
      <c r="CI517" s="432">
        <f t="shared" si="116"/>
        <v>0</v>
      </c>
      <c r="CJ517" s="432">
        <f t="shared" si="116"/>
        <v>0</v>
      </c>
      <c r="CK517" s="463">
        <f t="shared" si="116"/>
        <v>0</v>
      </c>
      <c r="CL517" s="431">
        <f t="shared" si="116"/>
        <v>17031.739902502122</v>
      </c>
      <c r="CM517" s="432">
        <f t="shared" si="116"/>
        <v>0</v>
      </c>
      <c r="CN517" s="432">
        <f t="shared" si="116"/>
        <v>0</v>
      </c>
      <c r="CO517" s="432">
        <f t="shared" si="116"/>
        <v>0</v>
      </c>
      <c r="CP517" s="432">
        <f t="shared" si="116"/>
        <v>0</v>
      </c>
      <c r="CQ517" s="463">
        <f t="shared" si="116"/>
        <v>0</v>
      </c>
      <c r="CR517" s="431">
        <f t="shared" si="116"/>
        <v>13247.109925077166</v>
      </c>
      <c r="CS517" s="432">
        <f t="shared" si="116"/>
        <v>0</v>
      </c>
      <c r="CT517" s="432">
        <f t="shared" si="116"/>
        <v>0</v>
      </c>
      <c r="CU517" s="432">
        <f t="shared" si="116"/>
        <v>0</v>
      </c>
      <c r="CV517" s="432">
        <f t="shared" si="116"/>
        <v>0</v>
      </c>
      <c r="CW517" s="463">
        <f t="shared" si="116"/>
        <v>0</v>
      </c>
      <c r="CX517" s="431">
        <f t="shared" si="116"/>
        <v>0</v>
      </c>
      <c r="CY517" s="432">
        <f t="shared" si="116"/>
        <v>0</v>
      </c>
      <c r="CZ517" s="432">
        <f t="shared" si="116"/>
        <v>0</v>
      </c>
      <c r="DA517" s="432">
        <f t="shared" si="116"/>
        <v>0</v>
      </c>
      <c r="DB517" s="432">
        <f t="shared" si="116"/>
        <v>0</v>
      </c>
      <c r="DC517" s="463">
        <f t="shared" si="116"/>
        <v>0</v>
      </c>
    </row>
    <row r="518" spans="1:107" s="4" customFormat="1" ht="20.25" customHeight="1">
      <c r="A518" s="22"/>
      <c r="B518" s="22"/>
      <c r="C518" s="22"/>
      <c r="D518" s="22"/>
      <c r="E518" s="22"/>
      <c r="F518" s="22"/>
      <c r="G518" s="22"/>
      <c r="H518" s="22"/>
      <c r="I518" s="22"/>
      <c r="J518" s="22"/>
      <c r="K518" s="22"/>
      <c r="L518" s="22"/>
      <c r="M518" s="22"/>
      <c r="N518" s="22"/>
      <c r="O518" s="22"/>
      <c r="P518" s="22"/>
      <c r="Q518" s="22"/>
      <c r="R518" s="22"/>
      <c r="S518" s="22"/>
      <c r="T518" s="22"/>
      <c r="U518" s="22"/>
      <c r="V518" s="22"/>
      <c r="W518" s="22"/>
      <c r="X518" s="22"/>
      <c r="Y518" s="22"/>
      <c r="Z518" s="22"/>
      <c r="AA518" s="22"/>
      <c r="AB518" s="22"/>
      <c r="AC518" s="22"/>
      <c r="AD518" s="22"/>
      <c r="AE518" s="22"/>
      <c r="AF518" s="22"/>
      <c r="AG518" s="22"/>
      <c r="AH518" s="22"/>
      <c r="AI518" s="22"/>
      <c r="AJ518" s="22"/>
      <c r="AK518" s="22"/>
      <c r="AL518" s="22"/>
      <c r="AM518" s="22"/>
      <c r="AN518" s="22"/>
      <c r="AO518" s="22"/>
      <c r="AP518" s="22"/>
      <c r="AQ518" s="22"/>
      <c r="AR518" s="22"/>
      <c r="AS518" s="22"/>
      <c r="AT518" s="22"/>
      <c r="AU518" s="22"/>
      <c r="AV518" s="22"/>
      <c r="AW518" s="22"/>
      <c r="AX518" s="22"/>
      <c r="AY518" s="22"/>
      <c r="AZ518" s="22"/>
      <c r="BA518" s="22"/>
      <c r="BB518" s="22"/>
      <c r="BC518" s="22"/>
      <c r="BD518" s="22"/>
      <c r="BE518" s="22"/>
      <c r="BF518" s="22"/>
      <c r="BG518" s="22"/>
      <c r="BH518" s="22"/>
      <c r="BI518" s="22"/>
      <c r="BJ518" s="22"/>
      <c r="BK518" s="22"/>
      <c r="BL518" s="22"/>
      <c r="BM518" s="22"/>
      <c r="BN518" s="22"/>
      <c r="BO518" s="22"/>
    </row>
    <row r="519" spans="1:107" ht="15.2" customHeight="1">
      <c r="A519" s="206"/>
      <c r="B519" s="206"/>
      <c r="C519" s="206"/>
      <c r="D519" s="206"/>
      <c r="E519" s="206" t="s">
        <v>277</v>
      </c>
      <c r="F519" s="206"/>
      <c r="G519" s="206"/>
      <c r="H519" s="121"/>
      <c r="I519" s="220"/>
      <c r="J519" s="220"/>
      <c r="K519" s="220"/>
      <c r="L519" s="115"/>
      <c r="M519" s="115"/>
      <c r="N519" s="115"/>
      <c r="O519" s="115"/>
      <c r="P519" s="208"/>
      <c r="Q519" s="208"/>
      <c r="R519" s="208"/>
      <c r="S519" s="208"/>
      <c r="T519" s="208"/>
      <c r="U519" s="208"/>
      <c r="V519" s="208"/>
      <c r="W519" s="208"/>
      <c r="X519" s="208"/>
      <c r="Y519" s="208"/>
      <c r="Z519" s="208"/>
      <c r="AA519" s="208"/>
      <c r="AB519" s="208"/>
      <c r="AC519" s="208"/>
      <c r="AD519" s="208"/>
      <c r="AE519" s="208"/>
      <c r="AF519" s="208"/>
      <c r="AG519" s="208"/>
      <c r="AH519" s="208"/>
      <c r="AI519" s="208"/>
      <c r="AJ519" s="208"/>
      <c r="AK519" s="208"/>
      <c r="AL519" s="208"/>
      <c r="AM519" s="208"/>
      <c r="AN519" s="208"/>
      <c r="AO519" s="208"/>
      <c r="AP519" s="208"/>
      <c r="AQ519" s="208"/>
      <c r="AR519" s="208"/>
      <c r="AS519" s="208"/>
      <c r="AT519" s="208"/>
      <c r="AU519" s="208"/>
      <c r="AV519" s="208"/>
      <c r="AW519" s="208"/>
      <c r="AX519" s="208"/>
      <c r="AY519" s="208"/>
      <c r="AZ519" s="208"/>
      <c r="BA519" s="208"/>
      <c r="BB519" s="208"/>
      <c r="BC519" s="208"/>
      <c r="BD519" s="208"/>
      <c r="BE519" s="208"/>
      <c r="BF519" s="208"/>
      <c r="BG519" s="208"/>
      <c r="BH519" s="208"/>
      <c r="BI519" s="208"/>
      <c r="BJ519" s="208"/>
      <c r="BK519" s="208"/>
      <c r="BL519" s="208"/>
      <c r="BM519" s="208"/>
      <c r="BN519" s="208"/>
      <c r="BO519" s="208"/>
    </row>
    <row r="520" spans="1:107">
      <c r="A520" s="22"/>
      <c r="B520" s="22"/>
      <c r="C520" s="22"/>
      <c r="D520" s="22"/>
      <c r="E520" s="281" t="s">
        <v>203</v>
      </c>
      <c r="F520" s="22"/>
      <c r="G520" s="22"/>
      <c r="H520" s="22"/>
      <c r="I520" s="22"/>
      <c r="J520" s="22"/>
      <c r="K520" s="22"/>
      <c r="L520" s="22"/>
      <c r="M520" s="22"/>
      <c r="N520" s="22"/>
      <c r="O520" s="22"/>
      <c r="P520" s="22"/>
      <c r="Q520" s="22"/>
      <c r="R520" s="22"/>
      <c r="S520" s="22"/>
      <c r="T520" s="22"/>
      <c r="U520" s="22"/>
      <c r="V520" s="22"/>
      <c r="W520" s="22"/>
      <c r="X520" s="22"/>
      <c r="Y520" s="22"/>
      <c r="Z520" s="22"/>
      <c r="AA520" s="22"/>
      <c r="AB520" s="22"/>
      <c r="AC520" s="22"/>
      <c r="AD520" s="22"/>
      <c r="AE520" s="22"/>
      <c r="AF520" s="22"/>
      <c r="AG520" s="22"/>
      <c r="AH520" s="22"/>
      <c r="AI520" s="22"/>
      <c r="AJ520" s="22"/>
      <c r="AK520" s="22"/>
      <c r="AL520" s="22"/>
      <c r="AM520" s="22"/>
      <c r="AN520" s="22"/>
      <c r="AO520" s="22"/>
      <c r="AP520" s="22"/>
      <c r="AQ520" s="22"/>
      <c r="AR520" s="22"/>
      <c r="AS520" s="22"/>
      <c r="AT520" s="22"/>
      <c r="AU520" s="22"/>
      <c r="AV520" s="22"/>
      <c r="AW520" s="22"/>
      <c r="AX520" s="22"/>
      <c r="AY520" s="22"/>
      <c r="AZ520" s="22"/>
      <c r="BA520" s="22"/>
      <c r="BB520" s="22"/>
      <c r="BC520" s="22"/>
      <c r="BD520" s="22"/>
      <c r="BE520" s="22"/>
      <c r="BF520" s="22"/>
      <c r="BG520" s="22"/>
      <c r="BH520" s="22"/>
      <c r="BI520" s="22"/>
      <c r="BJ520" s="22"/>
      <c r="BK520" s="22"/>
      <c r="BL520" s="22"/>
      <c r="BM520" s="22"/>
      <c r="BN520" s="22"/>
      <c r="BO520" s="22"/>
    </row>
    <row r="521" spans="1:107">
      <c r="A521" s="22"/>
      <c r="B521" s="22"/>
      <c r="C521" s="22"/>
      <c r="D521" s="22"/>
      <c r="E521" s="238" t="str">
        <f>IF(SUM(G657:K657,M657:Q657,S657:W657,Y657:AC657,AE657:AI657,AK657:AO657,AQ657:AU657,AW657:BA657,BC657:BG657,BI657:BM657)&gt;0,IF($R$7&lt;6,"Caution - there appears to be data entered below for years 6 to 10, when the regulatory control period is only "&amp;$R$7&amp;" years.",""),"")</f>
        <v/>
      </c>
      <c r="F521" s="22"/>
      <c r="G521" s="22"/>
      <c r="H521" s="22"/>
      <c r="I521" s="22"/>
      <c r="J521" s="22"/>
      <c r="K521" s="22"/>
      <c r="L521" s="22"/>
      <c r="M521" s="22"/>
      <c r="N521" s="22"/>
      <c r="O521" s="22"/>
      <c r="P521" s="22"/>
      <c r="Q521" s="22"/>
      <c r="R521" s="22"/>
      <c r="S521" s="22"/>
      <c r="T521" s="22"/>
      <c r="U521" s="22"/>
      <c r="V521" s="22"/>
      <c r="W521" s="22"/>
      <c r="X521" s="22"/>
      <c r="Y521" s="22"/>
      <c r="Z521" s="22"/>
      <c r="AA521" s="22"/>
      <c r="AB521" s="22"/>
      <c r="AC521" s="22"/>
      <c r="AD521" s="22"/>
      <c r="AE521" s="22"/>
      <c r="AF521" s="22"/>
      <c r="AG521" s="22"/>
      <c r="AH521" s="22"/>
      <c r="AI521" s="22"/>
      <c r="AJ521" s="22"/>
      <c r="AK521" s="22"/>
      <c r="AL521" s="22"/>
      <c r="AM521" s="22"/>
      <c r="AN521" s="22"/>
      <c r="AO521" s="22"/>
      <c r="AP521" s="22"/>
      <c r="AQ521" s="22"/>
      <c r="AR521" s="22"/>
      <c r="AS521" s="22"/>
      <c r="AT521" s="22"/>
      <c r="AU521" s="22"/>
      <c r="AV521" s="22"/>
      <c r="AW521" s="22"/>
      <c r="AX521" s="22"/>
      <c r="AY521" s="22"/>
      <c r="AZ521" s="22"/>
      <c r="BA521" s="22"/>
      <c r="BB521" s="22"/>
      <c r="BC521" s="22"/>
      <c r="BD521" s="22"/>
      <c r="BE521" s="22"/>
      <c r="BF521" s="22"/>
      <c r="BG521" s="22"/>
      <c r="BH521" s="22"/>
      <c r="BI521" s="22"/>
      <c r="BJ521" s="22"/>
      <c r="BK521" s="22"/>
      <c r="BL521" s="22"/>
      <c r="BM521" s="22"/>
      <c r="BN521" s="22"/>
      <c r="BO521" s="22"/>
    </row>
    <row r="522" spans="1:107" outlineLevel="1">
      <c r="A522" s="22"/>
      <c r="B522" s="22"/>
      <c r="C522" s="22"/>
      <c r="D522" s="22"/>
      <c r="E522" s="312" t="s">
        <v>193</v>
      </c>
      <c r="F522" s="22"/>
      <c r="G522" s="22"/>
      <c r="H522" s="22"/>
      <c r="I522" s="22"/>
      <c r="J522" s="22"/>
      <c r="K522" s="22"/>
      <c r="L522" s="22"/>
      <c r="M522" s="22"/>
      <c r="N522" s="22"/>
      <c r="O522" s="22"/>
      <c r="P522" s="22"/>
      <c r="Q522" s="22"/>
      <c r="R522" s="22"/>
      <c r="S522" s="22"/>
      <c r="T522" s="22"/>
      <c r="U522" s="22"/>
      <c r="V522" s="22"/>
      <c r="W522" s="22"/>
      <c r="X522" s="22"/>
      <c r="Y522" s="22"/>
      <c r="Z522" s="22"/>
      <c r="AA522" s="22"/>
      <c r="AB522" s="22"/>
      <c r="AC522" s="22"/>
      <c r="AD522" s="22"/>
      <c r="AE522" s="22"/>
      <c r="AF522" s="22"/>
      <c r="AG522" s="22"/>
      <c r="AH522" s="22"/>
      <c r="AI522" s="22"/>
      <c r="AJ522" s="22"/>
      <c r="AK522" s="22"/>
      <c r="AL522" s="22"/>
      <c r="AM522" s="22"/>
      <c r="AN522" s="22"/>
      <c r="AO522" s="22"/>
      <c r="AP522" s="22"/>
      <c r="AQ522" s="22"/>
      <c r="AR522" s="22"/>
      <c r="AS522" s="22"/>
      <c r="AT522" s="22"/>
      <c r="AU522" s="22"/>
      <c r="AV522" s="22"/>
      <c r="AW522" s="22"/>
      <c r="AX522" s="22"/>
      <c r="AY522" s="22"/>
      <c r="AZ522" s="22"/>
      <c r="BA522" s="22"/>
      <c r="BB522" s="22"/>
      <c r="BC522" s="22"/>
      <c r="BD522" s="22"/>
      <c r="BE522" s="22"/>
      <c r="BF522" s="22"/>
      <c r="BG522" s="22"/>
      <c r="BH522" s="22"/>
      <c r="BI522" s="22"/>
      <c r="BJ522" s="22"/>
      <c r="BK522" s="22"/>
      <c r="BL522" s="22"/>
      <c r="BM522" s="22"/>
      <c r="BN522" s="22"/>
      <c r="BO522" s="22"/>
    </row>
    <row r="523" spans="1:107" s="89" customFormat="1" outlineLevel="1">
      <c r="A523" s="22"/>
      <c r="B523" s="22"/>
      <c r="C523" s="22"/>
      <c r="D523" s="22"/>
      <c r="E523" s="421" t="s">
        <v>290</v>
      </c>
      <c r="F523" s="893" t="str">
        <f>F383&amp;" [years 6-10]"</f>
        <v>Customer Numbers [years 6-10]</v>
      </c>
      <c r="G523" s="893"/>
      <c r="H523" s="893"/>
      <c r="I523" s="893"/>
      <c r="J523" s="893"/>
      <c r="K523" s="893"/>
      <c r="L523" s="893" t="str">
        <f>L383&amp;" [years 6-10]"</f>
        <v>Billed Demand (kW) [years 6-10]</v>
      </c>
      <c r="M523" s="893"/>
      <c r="N523" s="893"/>
      <c r="O523" s="893"/>
      <c r="P523" s="893"/>
      <c r="Q523" s="893"/>
      <c r="R523" s="893" t="str">
        <f>R383&amp;" [years 6-10]"</f>
        <v>Billed Demand (kVA) [years 6-10]</v>
      </c>
      <c r="S523" s="893"/>
      <c r="T523" s="893"/>
      <c r="U523" s="893"/>
      <c r="V523" s="893"/>
      <c r="W523" s="893"/>
      <c r="X523" s="893" t="str">
        <f>X383&amp;" [years 6-10]"</f>
        <v>Peak Energy (KWh) BLK 1 [years 6-10]</v>
      </c>
      <c r="Y523" s="893"/>
      <c r="Z523" s="893"/>
      <c r="AA523" s="893"/>
      <c r="AB523" s="893"/>
      <c r="AC523" s="893"/>
      <c r="AD523" s="893" t="str">
        <f>AD383&amp;" [years 6-10]"</f>
        <v>Peak Energy (KWh) BLK 2 [years 6-10]</v>
      </c>
      <c r="AE523" s="893"/>
      <c r="AF523" s="893"/>
      <c r="AG523" s="893"/>
      <c r="AH523" s="893"/>
      <c r="AI523" s="893"/>
      <c r="AJ523" s="893" t="str">
        <f>AJ383&amp;" [years 6-10]"</f>
        <v>Peak Energy (KWh) BLK 3 [years 6-10]</v>
      </c>
      <c r="AK523" s="893"/>
      <c r="AL523" s="893"/>
      <c r="AM523" s="893"/>
      <c r="AN523" s="893"/>
      <c r="AO523" s="893"/>
      <c r="AP523" s="893" t="str">
        <f>AP383&amp;" [years 6-10]"</f>
        <v>Peak Energy (KWh) BLK 4 [years 6-10]</v>
      </c>
      <c r="AQ523" s="893"/>
      <c r="AR523" s="893"/>
      <c r="AS523" s="893"/>
      <c r="AT523" s="893"/>
      <c r="AU523" s="893"/>
      <c r="AV523" s="893" t="str">
        <f>AV383&amp;" [years 6-10]"</f>
        <v>Off Peak Energy Bk 1(KWh) [years 6-10]</v>
      </c>
      <c r="AW523" s="893"/>
      <c r="AX523" s="893"/>
      <c r="AY523" s="893"/>
      <c r="AZ523" s="893"/>
      <c r="BA523" s="893"/>
      <c r="BB523" s="893" t="str">
        <f>BB383&amp;" [years 6-10]"</f>
        <v>Off Peak Energy Bk 2(KWh) [years 6-10]</v>
      </c>
      <c r="BC523" s="893"/>
      <c r="BD523" s="893"/>
      <c r="BE523" s="893"/>
      <c r="BF523" s="893"/>
      <c r="BG523" s="893"/>
      <c r="BH523" s="893" t="str">
        <f>BH383&amp;" [years 6-10]"</f>
        <v>Summer Time of Use Tariffs  Pk(KWh) [years 6-10]</v>
      </c>
      <c r="BI523" s="893"/>
      <c r="BJ523" s="893"/>
      <c r="BK523" s="893"/>
      <c r="BL523" s="893"/>
      <c r="BM523" s="893"/>
      <c r="BN523" s="893" t="str">
        <f>BN383&amp;" [years 6-10]"</f>
        <v>Summer Time of Use Tariffs  Sh  kWh(KWh) [years 6-10]</v>
      </c>
      <c r="BO523" s="893"/>
      <c r="BP523" s="893"/>
      <c r="BQ523" s="893"/>
      <c r="BR523" s="893"/>
      <c r="BS523" s="893"/>
      <c r="BT523" s="893" t="str">
        <f>BT383&amp;" [years 6-10]"</f>
        <v>Summer Time of Use Tariffs  Opk  kWh(KWh) [years 6-10]</v>
      </c>
      <c r="BU523" s="893"/>
      <c r="BV523" s="893"/>
      <c r="BW523" s="893"/>
      <c r="BX523" s="893"/>
      <c r="BY523" s="893"/>
      <c r="BZ523" s="893" t="str">
        <f>BZ383&amp;" [years 6-10]"</f>
        <v>Summer Time of Use Tariffs  Block 4  kWh(KWh) [years 6-10]</v>
      </c>
      <c r="CA523" s="893"/>
      <c r="CB523" s="893"/>
      <c r="CC523" s="893"/>
      <c r="CD523" s="893"/>
      <c r="CE523" s="893"/>
      <c r="CF523" s="893" t="str">
        <f>CF383&amp;" [years 6-10]"</f>
        <v>Non-Summer Time of Use Tariffs  Pk  kWh(KWh) [years 6-10]</v>
      </c>
      <c r="CG523" s="893"/>
      <c r="CH523" s="893"/>
      <c r="CI523" s="893"/>
      <c r="CJ523" s="893"/>
      <c r="CK523" s="893"/>
      <c r="CL523" s="893" t="str">
        <f>CL383&amp;" [years 6-10]"</f>
        <v>Non-Summer Time of Use Tariffs  Sh  kWh(KWh) [years 6-10]</v>
      </c>
      <c r="CM523" s="893"/>
      <c r="CN523" s="893"/>
      <c r="CO523" s="893"/>
      <c r="CP523" s="893"/>
      <c r="CQ523" s="893"/>
      <c r="CR523" s="893" t="str">
        <f>CR383&amp;" [years 6-10]"</f>
        <v>Non-Summer Time of Use Tariffs  Opk  kWh(KWh) [years 6-10]</v>
      </c>
      <c r="CS523" s="893"/>
      <c r="CT523" s="893"/>
      <c r="CU523" s="893"/>
      <c r="CV523" s="893"/>
      <c r="CW523" s="893"/>
      <c r="CX523" s="893" t="str">
        <f>CX383&amp;" [years 6-10]"</f>
        <v>Non-Summer Time of Use Tariffs  Block 4  kWh(KWh) [years 6-10]</v>
      </c>
      <c r="CY523" s="893"/>
      <c r="CZ523" s="893"/>
      <c r="DA523" s="893"/>
      <c r="DB523" s="893"/>
      <c r="DC523" s="893"/>
    </row>
    <row r="524" spans="1:107" s="89" customFormat="1" outlineLevel="1">
      <c r="A524" s="22"/>
      <c r="B524" s="22"/>
      <c r="C524" s="22"/>
      <c r="D524" s="22"/>
      <c r="E524" s="59" t="s">
        <v>54</v>
      </c>
      <c r="F524" s="429" t="str">
        <f>K384</f>
        <v>2020</v>
      </c>
      <c r="G524" s="422" t="str">
        <f>L241</f>
        <v>2021</v>
      </c>
      <c r="H524" s="423" t="str">
        <f>M241</f>
        <v>2022</v>
      </c>
      <c r="I524" s="423" t="str">
        <f>N241</f>
        <v>2023</v>
      </c>
      <c r="J524" s="423" t="str">
        <f>O241</f>
        <v>2024</v>
      </c>
      <c r="K524" s="424" t="str">
        <f>P241</f>
        <v>2025</v>
      </c>
      <c r="L524" s="420" t="str">
        <f t="shared" ref="L524:AQ524" si="117">F524</f>
        <v>2020</v>
      </c>
      <c r="M524" s="422" t="str">
        <f t="shared" si="117"/>
        <v>2021</v>
      </c>
      <c r="N524" s="423" t="str">
        <f t="shared" si="117"/>
        <v>2022</v>
      </c>
      <c r="O524" s="423" t="str">
        <f t="shared" si="117"/>
        <v>2023</v>
      </c>
      <c r="P524" s="423" t="str">
        <f t="shared" si="117"/>
        <v>2024</v>
      </c>
      <c r="Q524" s="424" t="str">
        <f t="shared" si="117"/>
        <v>2025</v>
      </c>
      <c r="R524" s="420" t="str">
        <f t="shared" si="117"/>
        <v>2020</v>
      </c>
      <c r="S524" s="422" t="str">
        <f t="shared" si="117"/>
        <v>2021</v>
      </c>
      <c r="T524" s="423" t="str">
        <f t="shared" si="117"/>
        <v>2022</v>
      </c>
      <c r="U524" s="423" t="str">
        <f t="shared" si="117"/>
        <v>2023</v>
      </c>
      <c r="V524" s="423" t="str">
        <f t="shared" si="117"/>
        <v>2024</v>
      </c>
      <c r="W524" s="424" t="str">
        <f t="shared" si="117"/>
        <v>2025</v>
      </c>
      <c r="X524" s="420" t="str">
        <f t="shared" si="117"/>
        <v>2020</v>
      </c>
      <c r="Y524" s="422" t="str">
        <f t="shared" si="117"/>
        <v>2021</v>
      </c>
      <c r="Z524" s="423" t="str">
        <f t="shared" si="117"/>
        <v>2022</v>
      </c>
      <c r="AA524" s="423" t="str">
        <f t="shared" si="117"/>
        <v>2023</v>
      </c>
      <c r="AB524" s="423" t="str">
        <f t="shared" si="117"/>
        <v>2024</v>
      </c>
      <c r="AC524" s="424" t="str">
        <f t="shared" si="117"/>
        <v>2025</v>
      </c>
      <c r="AD524" s="429" t="str">
        <f t="shared" si="117"/>
        <v>2020</v>
      </c>
      <c r="AE524" s="422" t="str">
        <f t="shared" si="117"/>
        <v>2021</v>
      </c>
      <c r="AF524" s="423" t="str">
        <f t="shared" si="117"/>
        <v>2022</v>
      </c>
      <c r="AG524" s="423" t="str">
        <f t="shared" si="117"/>
        <v>2023</v>
      </c>
      <c r="AH524" s="423" t="str">
        <f t="shared" si="117"/>
        <v>2024</v>
      </c>
      <c r="AI524" s="424" t="str">
        <f t="shared" si="117"/>
        <v>2025</v>
      </c>
      <c r="AJ524" s="429" t="str">
        <f t="shared" si="117"/>
        <v>2020</v>
      </c>
      <c r="AK524" s="422" t="str">
        <f t="shared" si="117"/>
        <v>2021</v>
      </c>
      <c r="AL524" s="423" t="str">
        <f t="shared" si="117"/>
        <v>2022</v>
      </c>
      <c r="AM524" s="423" t="str">
        <f t="shared" si="117"/>
        <v>2023</v>
      </c>
      <c r="AN524" s="423" t="str">
        <f t="shared" si="117"/>
        <v>2024</v>
      </c>
      <c r="AO524" s="424" t="str">
        <f t="shared" si="117"/>
        <v>2025</v>
      </c>
      <c r="AP524" s="429" t="str">
        <f t="shared" si="117"/>
        <v>2020</v>
      </c>
      <c r="AQ524" s="422" t="str">
        <f t="shared" si="117"/>
        <v>2021</v>
      </c>
      <c r="AR524" s="423" t="str">
        <f t="shared" ref="AR524:BM524" si="118">AL524</f>
        <v>2022</v>
      </c>
      <c r="AS524" s="423" t="str">
        <f t="shared" si="118"/>
        <v>2023</v>
      </c>
      <c r="AT524" s="423" t="str">
        <f t="shared" si="118"/>
        <v>2024</v>
      </c>
      <c r="AU524" s="424" t="str">
        <f t="shared" si="118"/>
        <v>2025</v>
      </c>
      <c r="AV524" s="420" t="str">
        <f t="shared" si="118"/>
        <v>2020</v>
      </c>
      <c r="AW524" s="422" t="str">
        <f t="shared" si="118"/>
        <v>2021</v>
      </c>
      <c r="AX524" s="423" t="str">
        <f t="shared" si="118"/>
        <v>2022</v>
      </c>
      <c r="AY524" s="423" t="str">
        <f t="shared" si="118"/>
        <v>2023</v>
      </c>
      <c r="AZ524" s="423" t="str">
        <f t="shared" si="118"/>
        <v>2024</v>
      </c>
      <c r="BA524" s="424" t="str">
        <f t="shared" si="118"/>
        <v>2025</v>
      </c>
      <c r="BB524" s="420" t="str">
        <f t="shared" si="118"/>
        <v>2020</v>
      </c>
      <c r="BC524" s="422" t="str">
        <f t="shared" si="118"/>
        <v>2021</v>
      </c>
      <c r="BD524" s="423" t="str">
        <f t="shared" si="118"/>
        <v>2022</v>
      </c>
      <c r="BE524" s="423" t="str">
        <f t="shared" si="118"/>
        <v>2023</v>
      </c>
      <c r="BF524" s="423" t="str">
        <f t="shared" si="118"/>
        <v>2024</v>
      </c>
      <c r="BG524" s="424" t="str">
        <f t="shared" si="118"/>
        <v>2025</v>
      </c>
      <c r="BH524" s="420" t="str">
        <f t="shared" si="118"/>
        <v>2020</v>
      </c>
      <c r="BI524" s="422" t="str">
        <f t="shared" si="118"/>
        <v>2021</v>
      </c>
      <c r="BJ524" s="423" t="str">
        <f t="shared" si="118"/>
        <v>2022</v>
      </c>
      <c r="BK524" s="423" t="str">
        <f t="shared" si="118"/>
        <v>2023</v>
      </c>
      <c r="BL524" s="423" t="str">
        <f t="shared" si="118"/>
        <v>2024</v>
      </c>
      <c r="BM524" s="424" t="str">
        <f t="shared" si="118"/>
        <v>2025</v>
      </c>
      <c r="BN524" s="420" t="str">
        <f t="shared" ref="BN524" si="119">BH524</f>
        <v>2020</v>
      </c>
      <c r="BO524" s="422" t="str">
        <f t="shared" ref="BO524" si="120">BI524</f>
        <v>2021</v>
      </c>
      <c r="BP524" s="423" t="str">
        <f t="shared" ref="BP524" si="121">BJ524</f>
        <v>2022</v>
      </c>
      <c r="BQ524" s="423" t="str">
        <f t="shared" ref="BQ524" si="122">BK524</f>
        <v>2023</v>
      </c>
      <c r="BR524" s="423" t="str">
        <f t="shared" ref="BR524" si="123">BL524</f>
        <v>2024</v>
      </c>
      <c r="BS524" s="424" t="str">
        <f t="shared" ref="BS524" si="124">BM524</f>
        <v>2025</v>
      </c>
      <c r="BT524" s="420" t="str">
        <f t="shared" ref="BT524" si="125">BN524</f>
        <v>2020</v>
      </c>
      <c r="BU524" s="422" t="str">
        <f t="shared" ref="BU524" si="126">BO524</f>
        <v>2021</v>
      </c>
      <c r="BV524" s="423" t="str">
        <f t="shared" ref="BV524" si="127">BP524</f>
        <v>2022</v>
      </c>
      <c r="BW524" s="423" t="str">
        <f t="shared" ref="BW524" si="128">BQ524</f>
        <v>2023</v>
      </c>
      <c r="BX524" s="423" t="str">
        <f t="shared" ref="BX524" si="129">BR524</f>
        <v>2024</v>
      </c>
      <c r="BY524" s="424" t="str">
        <f t="shared" ref="BY524" si="130">BS524</f>
        <v>2025</v>
      </c>
      <c r="BZ524" s="420" t="str">
        <f t="shared" ref="BZ524" si="131">BT524</f>
        <v>2020</v>
      </c>
      <c r="CA524" s="422" t="str">
        <f t="shared" ref="CA524" si="132">BU524</f>
        <v>2021</v>
      </c>
      <c r="CB524" s="423" t="str">
        <f t="shared" ref="CB524" si="133">BV524</f>
        <v>2022</v>
      </c>
      <c r="CC524" s="423" t="str">
        <f t="shared" ref="CC524" si="134">BW524</f>
        <v>2023</v>
      </c>
      <c r="CD524" s="423" t="str">
        <f t="shared" ref="CD524" si="135">BX524</f>
        <v>2024</v>
      </c>
      <c r="CE524" s="424" t="str">
        <f t="shared" ref="CE524" si="136">BY524</f>
        <v>2025</v>
      </c>
      <c r="CF524" s="420" t="str">
        <f t="shared" ref="CF524" si="137">BZ524</f>
        <v>2020</v>
      </c>
      <c r="CG524" s="422" t="str">
        <f t="shared" ref="CG524" si="138">CA524</f>
        <v>2021</v>
      </c>
      <c r="CH524" s="423" t="str">
        <f t="shared" ref="CH524" si="139">CB524</f>
        <v>2022</v>
      </c>
      <c r="CI524" s="423" t="str">
        <f t="shared" ref="CI524" si="140">CC524</f>
        <v>2023</v>
      </c>
      <c r="CJ524" s="423" t="str">
        <f t="shared" ref="CJ524" si="141">CD524</f>
        <v>2024</v>
      </c>
      <c r="CK524" s="424" t="str">
        <f t="shared" ref="CK524" si="142">CE524</f>
        <v>2025</v>
      </c>
      <c r="CL524" s="420" t="str">
        <f t="shared" ref="CL524" si="143">CF524</f>
        <v>2020</v>
      </c>
      <c r="CM524" s="422" t="str">
        <f t="shared" ref="CM524" si="144">CG524</f>
        <v>2021</v>
      </c>
      <c r="CN524" s="423" t="str">
        <f t="shared" ref="CN524" si="145">CH524</f>
        <v>2022</v>
      </c>
      <c r="CO524" s="423" t="str">
        <f t="shared" ref="CO524" si="146">CI524</f>
        <v>2023</v>
      </c>
      <c r="CP524" s="423" t="str">
        <f t="shared" ref="CP524" si="147">CJ524</f>
        <v>2024</v>
      </c>
      <c r="CQ524" s="424" t="str">
        <f t="shared" ref="CQ524" si="148">CK524</f>
        <v>2025</v>
      </c>
      <c r="CR524" s="420" t="str">
        <f t="shared" ref="CR524" si="149">CL524</f>
        <v>2020</v>
      </c>
      <c r="CS524" s="422" t="str">
        <f t="shared" ref="CS524" si="150">CM524</f>
        <v>2021</v>
      </c>
      <c r="CT524" s="423" t="str">
        <f t="shared" ref="CT524" si="151">CN524</f>
        <v>2022</v>
      </c>
      <c r="CU524" s="423" t="str">
        <f t="shared" ref="CU524" si="152">CO524</f>
        <v>2023</v>
      </c>
      <c r="CV524" s="423" t="str">
        <f t="shared" ref="CV524" si="153">CP524</f>
        <v>2024</v>
      </c>
      <c r="CW524" s="424" t="str">
        <f t="shared" ref="CW524" si="154">CQ524</f>
        <v>2025</v>
      </c>
      <c r="CX524" s="420" t="str">
        <f t="shared" ref="CX524" si="155">CR524</f>
        <v>2020</v>
      </c>
      <c r="CY524" s="422" t="str">
        <f t="shared" ref="CY524" si="156">CS524</f>
        <v>2021</v>
      </c>
      <c r="CZ524" s="423" t="str">
        <f t="shared" ref="CZ524" si="157">CT524</f>
        <v>2022</v>
      </c>
      <c r="DA524" s="423" t="str">
        <f t="shared" ref="DA524" si="158">CU524</f>
        <v>2023</v>
      </c>
      <c r="DB524" s="423" t="str">
        <f t="shared" ref="DB524" si="159">CV524</f>
        <v>2024</v>
      </c>
      <c r="DC524" s="424" t="str">
        <f t="shared" ref="DC524" si="160">CW524</f>
        <v>2025</v>
      </c>
    </row>
    <row r="525" spans="1:107" s="214" customFormat="1" outlineLevel="1">
      <c r="A525" s="22"/>
      <c r="B525" s="22"/>
      <c r="C525" s="22"/>
      <c r="D525" s="22"/>
      <c r="E525" s="74" t="str">
        <f>E385</f>
        <v>Residential Single Rate</v>
      </c>
      <c r="F525" s="430">
        <f>K385</f>
        <v>0</v>
      </c>
      <c r="G525" s="427"/>
      <c r="H525" s="427"/>
      <c r="I525" s="427"/>
      <c r="J525" s="427"/>
      <c r="K525" s="428"/>
      <c r="L525" s="430">
        <f>Q385</f>
        <v>0</v>
      </c>
      <c r="M525" s="427"/>
      <c r="N525" s="427"/>
      <c r="O525" s="427"/>
      <c r="P525" s="427"/>
      <c r="Q525" s="427"/>
      <c r="R525" s="430">
        <f>W385</f>
        <v>0</v>
      </c>
      <c r="S525" s="427"/>
      <c r="T525" s="427"/>
      <c r="U525" s="427"/>
      <c r="V525" s="427"/>
      <c r="W525" s="427"/>
      <c r="X525" s="430">
        <f>AC385</f>
        <v>0</v>
      </c>
      <c r="Y525" s="427"/>
      <c r="Z525" s="427"/>
      <c r="AA525" s="427"/>
      <c r="AB525" s="427"/>
      <c r="AC525" s="427"/>
      <c r="AD525" s="430">
        <f>AI385</f>
        <v>0</v>
      </c>
      <c r="AE525" s="427"/>
      <c r="AF525" s="427"/>
      <c r="AG525" s="427"/>
      <c r="AH525" s="427"/>
      <c r="AI525" s="427"/>
      <c r="AJ525" s="432">
        <f>AO385</f>
        <v>0</v>
      </c>
      <c r="AK525" s="427"/>
      <c r="AL525" s="427"/>
      <c r="AM525" s="427"/>
      <c r="AN525" s="427"/>
      <c r="AO525" s="427"/>
      <c r="AP525" s="430">
        <f>AU385</f>
        <v>0</v>
      </c>
      <c r="AQ525" s="427"/>
      <c r="AR525" s="427"/>
      <c r="AS525" s="427"/>
      <c r="AT525" s="427"/>
      <c r="AU525" s="427"/>
      <c r="AV525" s="430">
        <f>BA385</f>
        <v>0</v>
      </c>
      <c r="AW525" s="427"/>
      <c r="AX525" s="427"/>
      <c r="AY525" s="427"/>
      <c r="AZ525" s="427"/>
      <c r="BA525" s="427"/>
      <c r="BB525" s="430">
        <f>BG385</f>
        <v>0</v>
      </c>
      <c r="BC525" s="427"/>
      <c r="BD525" s="427"/>
      <c r="BE525" s="427"/>
      <c r="BF525" s="427"/>
      <c r="BG525" s="427"/>
      <c r="BH525" s="430">
        <f>BM385</f>
        <v>0</v>
      </c>
      <c r="BI525" s="427"/>
      <c r="BJ525" s="427"/>
      <c r="BK525" s="427"/>
      <c r="BL525" s="427"/>
      <c r="BM525" s="426"/>
      <c r="BN525" s="430">
        <f>BS385</f>
        <v>0</v>
      </c>
      <c r="BO525" s="427"/>
      <c r="BP525" s="427"/>
      <c r="BQ525" s="427"/>
      <c r="BR525" s="427"/>
      <c r="BS525" s="426"/>
      <c r="BT525" s="430">
        <f>BY385</f>
        <v>0</v>
      </c>
      <c r="BU525" s="427"/>
      <c r="BV525" s="427"/>
      <c r="BW525" s="427"/>
      <c r="BX525" s="427"/>
      <c r="BY525" s="426"/>
      <c r="BZ525" s="430">
        <f>CE385</f>
        <v>0</v>
      </c>
      <c r="CA525" s="427"/>
      <c r="CB525" s="427"/>
      <c r="CC525" s="427"/>
      <c r="CD525" s="427"/>
      <c r="CE525" s="426"/>
      <c r="CF525" s="430">
        <f>CK385</f>
        <v>0</v>
      </c>
      <c r="CG525" s="427"/>
      <c r="CH525" s="427"/>
      <c r="CI525" s="427"/>
      <c r="CJ525" s="427"/>
      <c r="CK525" s="426"/>
      <c r="CL525" s="430">
        <f>CQ385</f>
        <v>0</v>
      </c>
      <c r="CM525" s="427"/>
      <c r="CN525" s="427"/>
      <c r="CO525" s="427"/>
      <c r="CP525" s="427"/>
      <c r="CQ525" s="426"/>
      <c r="CR525" s="430">
        <f>CW385</f>
        <v>0</v>
      </c>
      <c r="CS525" s="427"/>
      <c r="CT525" s="427"/>
      <c r="CU525" s="427"/>
      <c r="CV525" s="427"/>
      <c r="CW525" s="426"/>
      <c r="CX525" s="430">
        <f>DC385</f>
        <v>0</v>
      </c>
      <c r="CY525" s="427"/>
      <c r="CZ525" s="427"/>
      <c r="DA525" s="427"/>
      <c r="DB525" s="427"/>
      <c r="DC525" s="426"/>
    </row>
    <row r="526" spans="1:107" s="215" customFormat="1" outlineLevel="1">
      <c r="A526" s="22"/>
      <c r="B526" s="22"/>
      <c r="C526" s="22"/>
      <c r="D526" s="22"/>
      <c r="E526" s="74" t="str">
        <f t="shared" ref="E526:E589" si="161">E386</f>
        <v>Climate Saver</v>
      </c>
      <c r="F526" s="431">
        <f t="shared" ref="F526:F589" si="162">K386</f>
        <v>0</v>
      </c>
      <c r="G526" s="427"/>
      <c r="H526" s="427"/>
      <c r="I526" s="427"/>
      <c r="J526" s="427"/>
      <c r="K526" s="428"/>
      <c r="L526" s="431">
        <f t="shared" ref="L526:L589" si="163">Q386</f>
        <v>0</v>
      </c>
      <c r="M526" s="427"/>
      <c r="N526" s="427"/>
      <c r="O526" s="427"/>
      <c r="P526" s="427"/>
      <c r="Q526" s="427"/>
      <c r="R526" s="431">
        <f t="shared" ref="R526:R589" si="164">W386</f>
        <v>0</v>
      </c>
      <c r="S526" s="427"/>
      <c r="T526" s="427"/>
      <c r="U526" s="427"/>
      <c r="V526" s="427"/>
      <c r="W526" s="427"/>
      <c r="X526" s="431">
        <f t="shared" ref="X526:X589" si="165">AC386</f>
        <v>0</v>
      </c>
      <c r="Y526" s="427"/>
      <c r="Z526" s="427"/>
      <c r="AA526" s="427"/>
      <c r="AB526" s="427"/>
      <c r="AC526" s="427"/>
      <c r="AD526" s="431">
        <f t="shared" ref="AD526:AD589" si="166">AI386</f>
        <v>0</v>
      </c>
      <c r="AE526" s="427"/>
      <c r="AF526" s="427"/>
      <c r="AG526" s="427"/>
      <c r="AH526" s="427"/>
      <c r="AI526" s="427"/>
      <c r="AJ526" s="432">
        <f t="shared" ref="AJ526:AJ589" si="167">AO386</f>
        <v>0</v>
      </c>
      <c r="AK526" s="427"/>
      <c r="AL526" s="427"/>
      <c r="AM526" s="427"/>
      <c r="AN526" s="427"/>
      <c r="AO526" s="427"/>
      <c r="AP526" s="431">
        <f t="shared" ref="AP526:AP589" si="168">AU386</f>
        <v>0</v>
      </c>
      <c r="AQ526" s="427"/>
      <c r="AR526" s="427"/>
      <c r="AS526" s="427"/>
      <c r="AT526" s="427"/>
      <c r="AU526" s="427"/>
      <c r="AV526" s="431">
        <f t="shared" ref="AV526:AV589" si="169">BA386</f>
        <v>0</v>
      </c>
      <c r="AW526" s="427"/>
      <c r="AX526" s="427"/>
      <c r="AY526" s="427"/>
      <c r="AZ526" s="427"/>
      <c r="BA526" s="427"/>
      <c r="BB526" s="431">
        <f t="shared" ref="BB526:BB589" si="170">BG386</f>
        <v>0</v>
      </c>
      <c r="BC526" s="427"/>
      <c r="BD526" s="427"/>
      <c r="BE526" s="427"/>
      <c r="BF526" s="427"/>
      <c r="BG526" s="427"/>
      <c r="BH526" s="431">
        <f t="shared" ref="BH526:BH589" si="171">BM386</f>
        <v>0</v>
      </c>
      <c r="BI526" s="427"/>
      <c r="BJ526" s="427"/>
      <c r="BK526" s="427"/>
      <c r="BL526" s="427"/>
      <c r="BM526" s="428"/>
      <c r="BN526" s="431">
        <f t="shared" ref="BN526:BN589" si="172">BS386</f>
        <v>0</v>
      </c>
      <c r="BO526" s="427"/>
      <c r="BP526" s="427"/>
      <c r="BQ526" s="427"/>
      <c r="BR526" s="427"/>
      <c r="BS526" s="428"/>
      <c r="BT526" s="431">
        <f t="shared" ref="BT526:BT589" si="173">BY386</f>
        <v>0</v>
      </c>
      <c r="BU526" s="427"/>
      <c r="BV526" s="427"/>
      <c r="BW526" s="427"/>
      <c r="BX526" s="427"/>
      <c r="BY526" s="428"/>
      <c r="BZ526" s="431">
        <f t="shared" ref="BZ526:BZ589" si="174">CE386</f>
        <v>0</v>
      </c>
      <c r="CA526" s="427"/>
      <c r="CB526" s="427"/>
      <c r="CC526" s="427"/>
      <c r="CD526" s="427"/>
      <c r="CE526" s="428"/>
      <c r="CF526" s="431">
        <f t="shared" ref="CF526:CF589" si="175">CK386</f>
        <v>0</v>
      </c>
      <c r="CG526" s="427"/>
      <c r="CH526" s="427"/>
      <c r="CI526" s="427"/>
      <c r="CJ526" s="427"/>
      <c r="CK526" s="428"/>
      <c r="CL526" s="431">
        <f t="shared" ref="CL526:CL589" si="176">CQ386</f>
        <v>0</v>
      </c>
      <c r="CM526" s="427"/>
      <c r="CN526" s="427"/>
      <c r="CO526" s="427"/>
      <c r="CP526" s="427"/>
      <c r="CQ526" s="428"/>
      <c r="CR526" s="431">
        <f t="shared" ref="CR526:CR589" si="177">CW386</f>
        <v>0</v>
      </c>
      <c r="CS526" s="427"/>
      <c r="CT526" s="427"/>
      <c r="CU526" s="427"/>
      <c r="CV526" s="427"/>
      <c r="CW526" s="428"/>
      <c r="CX526" s="431">
        <f t="shared" ref="CX526:CX589" si="178">DC386</f>
        <v>0</v>
      </c>
      <c r="CY526" s="427"/>
      <c r="CZ526" s="427"/>
      <c r="DA526" s="427"/>
      <c r="DB526" s="427"/>
      <c r="DC526" s="428"/>
    </row>
    <row r="527" spans="1:107" s="216" customFormat="1" outlineLevel="1">
      <c r="A527" s="22"/>
      <c r="B527" s="22"/>
      <c r="C527" s="22"/>
      <c r="D527" s="22"/>
      <c r="E527" s="74" t="str">
        <f t="shared" si="161"/>
        <v>Climate Saver Interval</v>
      </c>
      <c r="F527" s="431">
        <f t="shared" si="162"/>
        <v>0</v>
      </c>
      <c r="G527" s="427"/>
      <c r="H527" s="427"/>
      <c r="I527" s="427"/>
      <c r="J527" s="427"/>
      <c r="K527" s="428"/>
      <c r="L527" s="431">
        <f t="shared" si="163"/>
        <v>0</v>
      </c>
      <c r="M527" s="427"/>
      <c r="N527" s="427"/>
      <c r="O527" s="427"/>
      <c r="P527" s="427"/>
      <c r="Q527" s="427"/>
      <c r="R527" s="431">
        <f t="shared" si="164"/>
        <v>0</v>
      </c>
      <c r="S527" s="427"/>
      <c r="T527" s="427"/>
      <c r="U527" s="427"/>
      <c r="V527" s="427"/>
      <c r="W527" s="427"/>
      <c r="X527" s="431">
        <f t="shared" si="165"/>
        <v>0</v>
      </c>
      <c r="Y527" s="427"/>
      <c r="Z527" s="427"/>
      <c r="AA527" s="427"/>
      <c r="AB527" s="427"/>
      <c r="AC527" s="427"/>
      <c r="AD527" s="431">
        <f t="shared" si="166"/>
        <v>0</v>
      </c>
      <c r="AE527" s="427"/>
      <c r="AF527" s="427"/>
      <c r="AG527" s="427"/>
      <c r="AH527" s="427"/>
      <c r="AI527" s="427"/>
      <c r="AJ527" s="432">
        <f t="shared" si="167"/>
        <v>0</v>
      </c>
      <c r="AK527" s="427"/>
      <c r="AL527" s="427"/>
      <c r="AM527" s="427"/>
      <c r="AN527" s="427"/>
      <c r="AO527" s="427"/>
      <c r="AP527" s="431">
        <f t="shared" si="168"/>
        <v>0</v>
      </c>
      <c r="AQ527" s="427"/>
      <c r="AR527" s="427"/>
      <c r="AS527" s="427"/>
      <c r="AT527" s="427"/>
      <c r="AU527" s="427"/>
      <c r="AV527" s="431">
        <f t="shared" si="169"/>
        <v>0</v>
      </c>
      <c r="AW527" s="427"/>
      <c r="AX527" s="427"/>
      <c r="AY527" s="427"/>
      <c r="AZ527" s="427"/>
      <c r="BA527" s="427"/>
      <c r="BB527" s="431">
        <f t="shared" si="170"/>
        <v>0</v>
      </c>
      <c r="BC527" s="427"/>
      <c r="BD527" s="427"/>
      <c r="BE527" s="427"/>
      <c r="BF527" s="427"/>
      <c r="BG527" s="427"/>
      <c r="BH527" s="431">
        <f t="shared" si="171"/>
        <v>0</v>
      </c>
      <c r="BI527" s="427"/>
      <c r="BJ527" s="427"/>
      <c r="BK527" s="427"/>
      <c r="BL527" s="427"/>
      <c r="BM527" s="428"/>
      <c r="BN527" s="431">
        <f t="shared" si="172"/>
        <v>0</v>
      </c>
      <c r="BO527" s="427"/>
      <c r="BP527" s="427"/>
      <c r="BQ527" s="427"/>
      <c r="BR527" s="427"/>
      <c r="BS527" s="428"/>
      <c r="BT527" s="431">
        <f t="shared" si="173"/>
        <v>0</v>
      </c>
      <c r="BU527" s="427"/>
      <c r="BV527" s="427"/>
      <c r="BW527" s="427"/>
      <c r="BX527" s="427"/>
      <c r="BY527" s="428"/>
      <c r="BZ527" s="431">
        <f t="shared" si="174"/>
        <v>0</v>
      </c>
      <c r="CA527" s="427"/>
      <c r="CB527" s="427"/>
      <c r="CC527" s="427"/>
      <c r="CD527" s="427"/>
      <c r="CE527" s="428"/>
      <c r="CF527" s="431">
        <f t="shared" si="175"/>
        <v>0</v>
      </c>
      <c r="CG527" s="427"/>
      <c r="CH527" s="427"/>
      <c r="CI527" s="427"/>
      <c r="CJ527" s="427"/>
      <c r="CK527" s="428"/>
      <c r="CL527" s="431">
        <f t="shared" si="176"/>
        <v>0</v>
      </c>
      <c r="CM527" s="427"/>
      <c r="CN527" s="427"/>
      <c r="CO527" s="427"/>
      <c r="CP527" s="427"/>
      <c r="CQ527" s="428"/>
      <c r="CR527" s="431">
        <f t="shared" si="177"/>
        <v>0</v>
      </c>
      <c r="CS527" s="427"/>
      <c r="CT527" s="427"/>
      <c r="CU527" s="427"/>
      <c r="CV527" s="427"/>
      <c r="CW527" s="428"/>
      <c r="CX527" s="431">
        <f t="shared" si="178"/>
        <v>0</v>
      </c>
      <c r="CY527" s="427"/>
      <c r="CZ527" s="427"/>
      <c r="DA527" s="427"/>
      <c r="DB527" s="427"/>
      <c r="DC527" s="428"/>
    </row>
    <row r="528" spans="1:107" s="216" customFormat="1" outlineLevel="1">
      <c r="A528" s="22"/>
      <c r="B528" s="22"/>
      <c r="C528" s="22"/>
      <c r="D528" s="22"/>
      <c r="E528" s="74" t="str">
        <f t="shared" si="161"/>
        <v>Residential - Flexible Pricing</v>
      </c>
      <c r="F528" s="431">
        <f t="shared" si="162"/>
        <v>0</v>
      </c>
      <c r="G528" s="427"/>
      <c r="H528" s="427"/>
      <c r="I528" s="427"/>
      <c r="J528" s="427"/>
      <c r="K528" s="428"/>
      <c r="L528" s="431">
        <f t="shared" si="163"/>
        <v>0</v>
      </c>
      <c r="M528" s="427"/>
      <c r="N528" s="427"/>
      <c r="O528" s="427"/>
      <c r="P528" s="427"/>
      <c r="Q528" s="427"/>
      <c r="R528" s="431">
        <f t="shared" si="164"/>
        <v>0</v>
      </c>
      <c r="S528" s="427"/>
      <c r="T528" s="427"/>
      <c r="U528" s="427"/>
      <c r="V528" s="427"/>
      <c r="W528" s="427"/>
      <c r="X528" s="431">
        <f t="shared" si="165"/>
        <v>0</v>
      </c>
      <c r="Y528" s="427"/>
      <c r="Z528" s="427"/>
      <c r="AA528" s="427"/>
      <c r="AB528" s="427"/>
      <c r="AC528" s="427"/>
      <c r="AD528" s="431">
        <f t="shared" si="166"/>
        <v>0</v>
      </c>
      <c r="AE528" s="427"/>
      <c r="AF528" s="427"/>
      <c r="AG528" s="427"/>
      <c r="AH528" s="427"/>
      <c r="AI528" s="427"/>
      <c r="AJ528" s="432">
        <f t="shared" si="167"/>
        <v>0</v>
      </c>
      <c r="AK528" s="427"/>
      <c r="AL528" s="427"/>
      <c r="AM528" s="427"/>
      <c r="AN528" s="427"/>
      <c r="AO528" s="427"/>
      <c r="AP528" s="431">
        <f t="shared" si="168"/>
        <v>0</v>
      </c>
      <c r="AQ528" s="427"/>
      <c r="AR528" s="427"/>
      <c r="AS528" s="427"/>
      <c r="AT528" s="427"/>
      <c r="AU528" s="427"/>
      <c r="AV528" s="431">
        <f t="shared" si="169"/>
        <v>0</v>
      </c>
      <c r="AW528" s="427"/>
      <c r="AX528" s="427"/>
      <c r="AY528" s="427"/>
      <c r="AZ528" s="427"/>
      <c r="BA528" s="427"/>
      <c r="BB528" s="431">
        <f t="shared" si="170"/>
        <v>0</v>
      </c>
      <c r="BC528" s="427"/>
      <c r="BD528" s="427"/>
      <c r="BE528" s="427"/>
      <c r="BF528" s="427"/>
      <c r="BG528" s="427"/>
      <c r="BH528" s="431">
        <f t="shared" si="171"/>
        <v>0</v>
      </c>
      <c r="BI528" s="427"/>
      <c r="BJ528" s="427"/>
      <c r="BK528" s="427"/>
      <c r="BL528" s="427"/>
      <c r="BM528" s="428"/>
      <c r="BN528" s="431">
        <f t="shared" si="172"/>
        <v>0</v>
      </c>
      <c r="BO528" s="427"/>
      <c r="BP528" s="427"/>
      <c r="BQ528" s="427"/>
      <c r="BR528" s="427"/>
      <c r="BS528" s="428"/>
      <c r="BT528" s="431">
        <f t="shared" si="173"/>
        <v>0</v>
      </c>
      <c r="BU528" s="427"/>
      <c r="BV528" s="427"/>
      <c r="BW528" s="427"/>
      <c r="BX528" s="427"/>
      <c r="BY528" s="428"/>
      <c r="BZ528" s="431">
        <f t="shared" si="174"/>
        <v>0</v>
      </c>
      <c r="CA528" s="427"/>
      <c r="CB528" s="427"/>
      <c r="CC528" s="427"/>
      <c r="CD528" s="427"/>
      <c r="CE528" s="428"/>
      <c r="CF528" s="431">
        <f t="shared" si="175"/>
        <v>0</v>
      </c>
      <c r="CG528" s="427"/>
      <c r="CH528" s="427"/>
      <c r="CI528" s="427"/>
      <c r="CJ528" s="427"/>
      <c r="CK528" s="428"/>
      <c r="CL528" s="431">
        <f t="shared" si="176"/>
        <v>0</v>
      </c>
      <c r="CM528" s="427"/>
      <c r="CN528" s="427"/>
      <c r="CO528" s="427"/>
      <c r="CP528" s="427"/>
      <c r="CQ528" s="428"/>
      <c r="CR528" s="431">
        <f t="shared" si="177"/>
        <v>0</v>
      </c>
      <c r="CS528" s="427"/>
      <c r="CT528" s="427"/>
      <c r="CU528" s="427"/>
      <c r="CV528" s="427"/>
      <c r="CW528" s="428"/>
      <c r="CX528" s="431">
        <f t="shared" si="178"/>
        <v>0</v>
      </c>
      <c r="CY528" s="427"/>
      <c r="CZ528" s="427"/>
      <c r="DA528" s="427"/>
      <c r="DB528" s="427"/>
      <c r="DC528" s="428"/>
    </row>
    <row r="529" spans="1:107" s="216" customFormat="1" outlineLevel="1">
      <c r="A529" s="22"/>
      <c r="B529" s="22"/>
      <c r="C529" s="22"/>
      <c r="D529" s="22"/>
      <c r="E529" s="74" t="str">
        <f t="shared" si="161"/>
        <v>Residential Docklands  - Flexible Pricing</v>
      </c>
      <c r="F529" s="431">
        <f t="shared" si="162"/>
        <v>0</v>
      </c>
      <c r="G529" s="427"/>
      <c r="H529" s="427"/>
      <c r="I529" s="427"/>
      <c r="J529" s="427"/>
      <c r="K529" s="428"/>
      <c r="L529" s="431">
        <f t="shared" si="163"/>
        <v>0</v>
      </c>
      <c r="M529" s="427"/>
      <c r="N529" s="427"/>
      <c r="O529" s="427"/>
      <c r="P529" s="427"/>
      <c r="Q529" s="427"/>
      <c r="R529" s="431">
        <f t="shared" si="164"/>
        <v>0</v>
      </c>
      <c r="S529" s="427"/>
      <c r="T529" s="427"/>
      <c r="U529" s="427"/>
      <c r="V529" s="427"/>
      <c r="W529" s="427"/>
      <c r="X529" s="431">
        <f t="shared" si="165"/>
        <v>0</v>
      </c>
      <c r="Y529" s="427"/>
      <c r="Z529" s="427"/>
      <c r="AA529" s="427"/>
      <c r="AB529" s="427"/>
      <c r="AC529" s="427"/>
      <c r="AD529" s="431">
        <f t="shared" si="166"/>
        <v>0</v>
      </c>
      <c r="AE529" s="427"/>
      <c r="AF529" s="427"/>
      <c r="AG529" s="427"/>
      <c r="AH529" s="427"/>
      <c r="AI529" s="427"/>
      <c r="AJ529" s="432">
        <f t="shared" si="167"/>
        <v>0</v>
      </c>
      <c r="AK529" s="427"/>
      <c r="AL529" s="427"/>
      <c r="AM529" s="427"/>
      <c r="AN529" s="427"/>
      <c r="AO529" s="427"/>
      <c r="AP529" s="431">
        <f t="shared" si="168"/>
        <v>0</v>
      </c>
      <c r="AQ529" s="427"/>
      <c r="AR529" s="427"/>
      <c r="AS529" s="427"/>
      <c r="AT529" s="427"/>
      <c r="AU529" s="427"/>
      <c r="AV529" s="431">
        <f t="shared" si="169"/>
        <v>0</v>
      </c>
      <c r="AW529" s="427"/>
      <c r="AX529" s="427"/>
      <c r="AY529" s="427"/>
      <c r="AZ529" s="427"/>
      <c r="BA529" s="427"/>
      <c r="BB529" s="431">
        <f t="shared" si="170"/>
        <v>0</v>
      </c>
      <c r="BC529" s="427"/>
      <c r="BD529" s="427"/>
      <c r="BE529" s="427"/>
      <c r="BF529" s="427"/>
      <c r="BG529" s="427"/>
      <c r="BH529" s="431">
        <f t="shared" si="171"/>
        <v>0</v>
      </c>
      <c r="BI529" s="427"/>
      <c r="BJ529" s="427"/>
      <c r="BK529" s="427"/>
      <c r="BL529" s="427"/>
      <c r="BM529" s="428"/>
      <c r="BN529" s="431">
        <f t="shared" si="172"/>
        <v>0</v>
      </c>
      <c r="BO529" s="427"/>
      <c r="BP529" s="427"/>
      <c r="BQ529" s="427"/>
      <c r="BR529" s="427"/>
      <c r="BS529" s="428"/>
      <c r="BT529" s="431">
        <f t="shared" si="173"/>
        <v>0</v>
      </c>
      <c r="BU529" s="427"/>
      <c r="BV529" s="427"/>
      <c r="BW529" s="427"/>
      <c r="BX529" s="427"/>
      <c r="BY529" s="428"/>
      <c r="BZ529" s="431">
        <f t="shared" si="174"/>
        <v>0</v>
      </c>
      <c r="CA529" s="427"/>
      <c r="CB529" s="427"/>
      <c r="CC529" s="427"/>
      <c r="CD529" s="427"/>
      <c r="CE529" s="428"/>
      <c r="CF529" s="431">
        <f t="shared" si="175"/>
        <v>0</v>
      </c>
      <c r="CG529" s="427"/>
      <c r="CH529" s="427"/>
      <c r="CI529" s="427"/>
      <c r="CJ529" s="427"/>
      <c r="CK529" s="428"/>
      <c r="CL529" s="431">
        <f t="shared" si="176"/>
        <v>0</v>
      </c>
      <c r="CM529" s="427"/>
      <c r="CN529" s="427"/>
      <c r="CO529" s="427"/>
      <c r="CP529" s="427"/>
      <c r="CQ529" s="428"/>
      <c r="CR529" s="431">
        <f t="shared" si="177"/>
        <v>0</v>
      </c>
      <c r="CS529" s="427"/>
      <c r="CT529" s="427"/>
      <c r="CU529" s="427"/>
      <c r="CV529" s="427"/>
      <c r="CW529" s="428"/>
      <c r="CX529" s="431">
        <f t="shared" si="178"/>
        <v>0</v>
      </c>
      <c r="CY529" s="427"/>
      <c r="CZ529" s="427"/>
      <c r="DA529" s="427"/>
      <c r="DB529" s="427"/>
      <c r="DC529" s="428"/>
    </row>
    <row r="530" spans="1:107" s="216" customFormat="1" outlineLevel="1">
      <c r="A530" s="22"/>
      <c r="B530" s="22"/>
      <c r="C530" s="22"/>
      <c r="D530" s="22"/>
      <c r="E530" s="74" t="str">
        <f t="shared" si="161"/>
        <v>Climate Saver - Flexible Pricing</v>
      </c>
      <c r="F530" s="431">
        <f t="shared" si="162"/>
        <v>0</v>
      </c>
      <c r="G530" s="427"/>
      <c r="H530" s="427"/>
      <c r="I530" s="427"/>
      <c r="J530" s="427"/>
      <c r="K530" s="428"/>
      <c r="L530" s="431">
        <f t="shared" si="163"/>
        <v>0</v>
      </c>
      <c r="M530" s="427"/>
      <c r="N530" s="427"/>
      <c r="O530" s="427"/>
      <c r="P530" s="427"/>
      <c r="Q530" s="427"/>
      <c r="R530" s="431">
        <f t="shared" si="164"/>
        <v>0</v>
      </c>
      <c r="S530" s="427"/>
      <c r="T530" s="427"/>
      <c r="U530" s="427"/>
      <c r="V530" s="427"/>
      <c r="W530" s="427"/>
      <c r="X530" s="431">
        <f t="shared" si="165"/>
        <v>0</v>
      </c>
      <c r="Y530" s="427"/>
      <c r="Z530" s="427"/>
      <c r="AA530" s="427"/>
      <c r="AB530" s="427"/>
      <c r="AC530" s="427"/>
      <c r="AD530" s="431">
        <f t="shared" si="166"/>
        <v>0</v>
      </c>
      <c r="AE530" s="427"/>
      <c r="AF530" s="427"/>
      <c r="AG530" s="427"/>
      <c r="AH530" s="427"/>
      <c r="AI530" s="427"/>
      <c r="AJ530" s="432">
        <f t="shared" si="167"/>
        <v>0</v>
      </c>
      <c r="AK530" s="427"/>
      <c r="AL530" s="427"/>
      <c r="AM530" s="427"/>
      <c r="AN530" s="427"/>
      <c r="AO530" s="427"/>
      <c r="AP530" s="431">
        <f t="shared" si="168"/>
        <v>0</v>
      </c>
      <c r="AQ530" s="427"/>
      <c r="AR530" s="427"/>
      <c r="AS530" s="427"/>
      <c r="AT530" s="427"/>
      <c r="AU530" s="427"/>
      <c r="AV530" s="431">
        <f t="shared" si="169"/>
        <v>0</v>
      </c>
      <c r="AW530" s="427"/>
      <c r="AX530" s="427"/>
      <c r="AY530" s="427"/>
      <c r="AZ530" s="427"/>
      <c r="BA530" s="427"/>
      <c r="BB530" s="431">
        <f t="shared" si="170"/>
        <v>0</v>
      </c>
      <c r="BC530" s="427"/>
      <c r="BD530" s="427"/>
      <c r="BE530" s="427"/>
      <c r="BF530" s="427"/>
      <c r="BG530" s="427"/>
      <c r="BH530" s="431">
        <f t="shared" si="171"/>
        <v>0</v>
      </c>
      <c r="BI530" s="427"/>
      <c r="BJ530" s="427"/>
      <c r="BK530" s="427"/>
      <c r="BL530" s="427"/>
      <c r="BM530" s="428"/>
      <c r="BN530" s="431">
        <f t="shared" si="172"/>
        <v>0</v>
      </c>
      <c r="BO530" s="427"/>
      <c r="BP530" s="427"/>
      <c r="BQ530" s="427"/>
      <c r="BR530" s="427"/>
      <c r="BS530" s="428"/>
      <c r="BT530" s="431">
        <f t="shared" si="173"/>
        <v>0</v>
      </c>
      <c r="BU530" s="427"/>
      <c r="BV530" s="427"/>
      <c r="BW530" s="427"/>
      <c r="BX530" s="427"/>
      <c r="BY530" s="428"/>
      <c r="BZ530" s="431">
        <f t="shared" si="174"/>
        <v>0</v>
      </c>
      <c r="CA530" s="427"/>
      <c r="CB530" s="427"/>
      <c r="CC530" s="427"/>
      <c r="CD530" s="427"/>
      <c r="CE530" s="428"/>
      <c r="CF530" s="431">
        <f t="shared" si="175"/>
        <v>0</v>
      </c>
      <c r="CG530" s="427"/>
      <c r="CH530" s="427"/>
      <c r="CI530" s="427"/>
      <c r="CJ530" s="427"/>
      <c r="CK530" s="428"/>
      <c r="CL530" s="431">
        <f t="shared" si="176"/>
        <v>0</v>
      </c>
      <c r="CM530" s="427"/>
      <c r="CN530" s="427"/>
      <c r="CO530" s="427"/>
      <c r="CP530" s="427"/>
      <c r="CQ530" s="428"/>
      <c r="CR530" s="431">
        <f t="shared" si="177"/>
        <v>0</v>
      </c>
      <c r="CS530" s="427"/>
      <c r="CT530" s="427"/>
      <c r="CU530" s="427"/>
      <c r="CV530" s="427"/>
      <c r="CW530" s="428"/>
      <c r="CX530" s="431">
        <f t="shared" si="178"/>
        <v>0</v>
      </c>
      <c r="CY530" s="427"/>
      <c r="CZ530" s="427"/>
      <c r="DA530" s="427"/>
      <c r="DB530" s="427"/>
      <c r="DC530" s="428"/>
    </row>
    <row r="531" spans="1:107" s="217" customFormat="1" outlineLevel="1">
      <c r="A531" s="22"/>
      <c r="B531" s="22"/>
      <c r="C531" s="22"/>
      <c r="D531" s="22"/>
      <c r="E531" s="74" t="str">
        <f t="shared" si="161"/>
        <v>Docklands single rate</v>
      </c>
      <c r="F531" s="431">
        <f t="shared" si="162"/>
        <v>0</v>
      </c>
      <c r="G531" s="427"/>
      <c r="H531" s="427"/>
      <c r="I531" s="427"/>
      <c r="J531" s="427"/>
      <c r="K531" s="428"/>
      <c r="L531" s="431">
        <f t="shared" si="163"/>
        <v>0</v>
      </c>
      <c r="M531" s="427"/>
      <c r="N531" s="427"/>
      <c r="O531" s="427"/>
      <c r="P531" s="427"/>
      <c r="Q531" s="427"/>
      <c r="R531" s="431">
        <f t="shared" si="164"/>
        <v>0</v>
      </c>
      <c r="S531" s="427"/>
      <c r="T531" s="427"/>
      <c r="U531" s="427"/>
      <c r="V531" s="427"/>
      <c r="W531" s="427"/>
      <c r="X531" s="431">
        <f t="shared" si="165"/>
        <v>0</v>
      </c>
      <c r="Y531" s="427"/>
      <c r="Z531" s="427"/>
      <c r="AA531" s="427"/>
      <c r="AB531" s="427"/>
      <c r="AC531" s="427"/>
      <c r="AD531" s="431">
        <f t="shared" si="166"/>
        <v>0</v>
      </c>
      <c r="AE531" s="427"/>
      <c r="AF531" s="427"/>
      <c r="AG531" s="427"/>
      <c r="AH531" s="427"/>
      <c r="AI531" s="427"/>
      <c r="AJ531" s="432">
        <f t="shared" si="167"/>
        <v>0</v>
      </c>
      <c r="AK531" s="427"/>
      <c r="AL531" s="427"/>
      <c r="AM531" s="427"/>
      <c r="AN531" s="427"/>
      <c r="AO531" s="427"/>
      <c r="AP531" s="431">
        <f t="shared" si="168"/>
        <v>0</v>
      </c>
      <c r="AQ531" s="427"/>
      <c r="AR531" s="427"/>
      <c r="AS531" s="427"/>
      <c r="AT531" s="427"/>
      <c r="AU531" s="427"/>
      <c r="AV531" s="431">
        <f t="shared" si="169"/>
        <v>0</v>
      </c>
      <c r="AW531" s="427"/>
      <c r="AX531" s="427"/>
      <c r="AY531" s="427"/>
      <c r="AZ531" s="427"/>
      <c r="BA531" s="427"/>
      <c r="BB531" s="431">
        <f t="shared" si="170"/>
        <v>0</v>
      </c>
      <c r="BC531" s="427"/>
      <c r="BD531" s="427"/>
      <c r="BE531" s="427"/>
      <c r="BF531" s="427"/>
      <c r="BG531" s="427"/>
      <c r="BH531" s="431">
        <f t="shared" si="171"/>
        <v>0</v>
      </c>
      <c r="BI531" s="427"/>
      <c r="BJ531" s="427"/>
      <c r="BK531" s="427"/>
      <c r="BL531" s="427"/>
      <c r="BM531" s="428"/>
      <c r="BN531" s="431">
        <f t="shared" si="172"/>
        <v>0</v>
      </c>
      <c r="BO531" s="427"/>
      <c r="BP531" s="427"/>
      <c r="BQ531" s="427"/>
      <c r="BR531" s="427"/>
      <c r="BS531" s="428"/>
      <c r="BT531" s="431">
        <f t="shared" si="173"/>
        <v>0</v>
      </c>
      <c r="BU531" s="427"/>
      <c r="BV531" s="427"/>
      <c r="BW531" s="427"/>
      <c r="BX531" s="427"/>
      <c r="BY531" s="428"/>
      <c r="BZ531" s="431">
        <f t="shared" si="174"/>
        <v>0</v>
      </c>
      <c r="CA531" s="427"/>
      <c r="CB531" s="427"/>
      <c r="CC531" s="427"/>
      <c r="CD531" s="427"/>
      <c r="CE531" s="428"/>
      <c r="CF531" s="431">
        <f t="shared" si="175"/>
        <v>0</v>
      </c>
      <c r="CG531" s="427"/>
      <c r="CH531" s="427"/>
      <c r="CI531" s="427"/>
      <c r="CJ531" s="427"/>
      <c r="CK531" s="428"/>
      <c r="CL531" s="431">
        <f t="shared" si="176"/>
        <v>0</v>
      </c>
      <c r="CM531" s="427"/>
      <c r="CN531" s="427"/>
      <c r="CO531" s="427"/>
      <c r="CP531" s="427"/>
      <c r="CQ531" s="428"/>
      <c r="CR531" s="431">
        <f t="shared" si="177"/>
        <v>0</v>
      </c>
      <c r="CS531" s="427"/>
      <c r="CT531" s="427"/>
      <c r="CU531" s="427"/>
      <c r="CV531" s="427"/>
      <c r="CW531" s="428"/>
      <c r="CX531" s="431">
        <f t="shared" si="178"/>
        <v>0</v>
      </c>
      <c r="CY531" s="427"/>
      <c r="CZ531" s="427"/>
      <c r="DA531" s="427"/>
      <c r="DB531" s="427"/>
      <c r="DC531" s="428"/>
    </row>
    <row r="532" spans="1:107" s="217" customFormat="1" outlineLevel="1">
      <c r="A532" s="22"/>
      <c r="B532" s="22"/>
      <c r="C532" s="22"/>
      <c r="D532" s="22"/>
      <c r="E532" s="74" t="str">
        <f t="shared" si="161"/>
        <v>New Tariff 7</v>
      </c>
      <c r="F532" s="431">
        <f t="shared" si="162"/>
        <v>0</v>
      </c>
      <c r="G532" s="427"/>
      <c r="H532" s="427"/>
      <c r="I532" s="427"/>
      <c r="J532" s="427"/>
      <c r="K532" s="428"/>
      <c r="L532" s="431">
        <f t="shared" si="163"/>
        <v>0</v>
      </c>
      <c r="M532" s="427"/>
      <c r="N532" s="427"/>
      <c r="O532" s="427"/>
      <c r="P532" s="427"/>
      <c r="Q532" s="427"/>
      <c r="R532" s="431">
        <f t="shared" si="164"/>
        <v>0</v>
      </c>
      <c r="S532" s="427"/>
      <c r="T532" s="427"/>
      <c r="U532" s="427"/>
      <c r="V532" s="427"/>
      <c r="W532" s="427"/>
      <c r="X532" s="431">
        <f t="shared" si="165"/>
        <v>0</v>
      </c>
      <c r="Y532" s="427"/>
      <c r="Z532" s="427"/>
      <c r="AA532" s="427"/>
      <c r="AB532" s="427"/>
      <c r="AC532" s="427"/>
      <c r="AD532" s="431">
        <f t="shared" si="166"/>
        <v>0</v>
      </c>
      <c r="AE532" s="427"/>
      <c r="AF532" s="427"/>
      <c r="AG532" s="427"/>
      <c r="AH532" s="427"/>
      <c r="AI532" s="427"/>
      <c r="AJ532" s="432">
        <f t="shared" si="167"/>
        <v>0</v>
      </c>
      <c r="AK532" s="427"/>
      <c r="AL532" s="427"/>
      <c r="AM532" s="427"/>
      <c r="AN532" s="427"/>
      <c r="AO532" s="427"/>
      <c r="AP532" s="431">
        <f t="shared" si="168"/>
        <v>0</v>
      </c>
      <c r="AQ532" s="427"/>
      <c r="AR532" s="427"/>
      <c r="AS532" s="427"/>
      <c r="AT532" s="427"/>
      <c r="AU532" s="427"/>
      <c r="AV532" s="431">
        <f t="shared" si="169"/>
        <v>0</v>
      </c>
      <c r="AW532" s="427"/>
      <c r="AX532" s="427"/>
      <c r="AY532" s="427"/>
      <c r="AZ532" s="427"/>
      <c r="BA532" s="427"/>
      <c r="BB532" s="431">
        <f t="shared" si="170"/>
        <v>0</v>
      </c>
      <c r="BC532" s="427"/>
      <c r="BD532" s="427"/>
      <c r="BE532" s="427"/>
      <c r="BF532" s="427"/>
      <c r="BG532" s="427"/>
      <c r="BH532" s="431">
        <f t="shared" si="171"/>
        <v>0</v>
      </c>
      <c r="BI532" s="427"/>
      <c r="BJ532" s="427"/>
      <c r="BK532" s="427"/>
      <c r="BL532" s="427"/>
      <c r="BM532" s="428"/>
      <c r="BN532" s="431">
        <f t="shared" si="172"/>
        <v>0</v>
      </c>
      <c r="BO532" s="427"/>
      <c r="BP532" s="427"/>
      <c r="BQ532" s="427"/>
      <c r="BR532" s="427"/>
      <c r="BS532" s="428"/>
      <c r="BT532" s="431">
        <f t="shared" si="173"/>
        <v>0</v>
      </c>
      <c r="BU532" s="427"/>
      <c r="BV532" s="427"/>
      <c r="BW532" s="427"/>
      <c r="BX532" s="427"/>
      <c r="BY532" s="428"/>
      <c r="BZ532" s="431">
        <f t="shared" si="174"/>
        <v>0</v>
      </c>
      <c r="CA532" s="427"/>
      <c r="CB532" s="427"/>
      <c r="CC532" s="427"/>
      <c r="CD532" s="427"/>
      <c r="CE532" s="428"/>
      <c r="CF532" s="431">
        <f t="shared" si="175"/>
        <v>0</v>
      </c>
      <c r="CG532" s="427"/>
      <c r="CH532" s="427"/>
      <c r="CI532" s="427"/>
      <c r="CJ532" s="427"/>
      <c r="CK532" s="428"/>
      <c r="CL532" s="431">
        <f t="shared" si="176"/>
        <v>0</v>
      </c>
      <c r="CM532" s="427"/>
      <c r="CN532" s="427"/>
      <c r="CO532" s="427"/>
      <c r="CP532" s="427"/>
      <c r="CQ532" s="428"/>
      <c r="CR532" s="431">
        <f t="shared" si="177"/>
        <v>0</v>
      </c>
      <c r="CS532" s="427"/>
      <c r="CT532" s="427"/>
      <c r="CU532" s="427"/>
      <c r="CV532" s="427"/>
      <c r="CW532" s="428"/>
      <c r="CX532" s="431">
        <f t="shared" si="178"/>
        <v>0</v>
      </c>
      <c r="CY532" s="427"/>
      <c r="CZ532" s="427"/>
      <c r="DA532" s="427"/>
      <c r="DB532" s="427"/>
      <c r="DC532" s="428"/>
    </row>
    <row r="533" spans="1:107" s="217" customFormat="1" outlineLevel="1">
      <c r="A533" s="22"/>
      <c r="B533" s="22"/>
      <c r="C533" s="22"/>
      <c r="D533" s="22"/>
      <c r="E533" s="74" t="str">
        <f t="shared" si="161"/>
        <v>New Tariff 8</v>
      </c>
      <c r="F533" s="431">
        <f t="shared" si="162"/>
        <v>0</v>
      </c>
      <c r="G533" s="427"/>
      <c r="H533" s="427"/>
      <c r="I533" s="427"/>
      <c r="J533" s="427"/>
      <c r="K533" s="428"/>
      <c r="L533" s="431">
        <f t="shared" si="163"/>
        <v>0</v>
      </c>
      <c r="M533" s="427"/>
      <c r="N533" s="427"/>
      <c r="O533" s="427"/>
      <c r="P533" s="427"/>
      <c r="Q533" s="427"/>
      <c r="R533" s="431">
        <f t="shared" si="164"/>
        <v>0</v>
      </c>
      <c r="S533" s="427"/>
      <c r="T533" s="427"/>
      <c r="U533" s="427"/>
      <c r="V533" s="427"/>
      <c r="W533" s="427"/>
      <c r="X533" s="431">
        <f t="shared" si="165"/>
        <v>0</v>
      </c>
      <c r="Y533" s="427"/>
      <c r="Z533" s="427"/>
      <c r="AA533" s="427"/>
      <c r="AB533" s="427"/>
      <c r="AC533" s="427"/>
      <c r="AD533" s="431">
        <f t="shared" si="166"/>
        <v>0</v>
      </c>
      <c r="AE533" s="427"/>
      <c r="AF533" s="427"/>
      <c r="AG533" s="427"/>
      <c r="AH533" s="427"/>
      <c r="AI533" s="427"/>
      <c r="AJ533" s="432">
        <f t="shared" si="167"/>
        <v>0</v>
      </c>
      <c r="AK533" s="427"/>
      <c r="AL533" s="427"/>
      <c r="AM533" s="427"/>
      <c r="AN533" s="427"/>
      <c r="AO533" s="427"/>
      <c r="AP533" s="431">
        <f t="shared" si="168"/>
        <v>0</v>
      </c>
      <c r="AQ533" s="427"/>
      <c r="AR533" s="427"/>
      <c r="AS533" s="427"/>
      <c r="AT533" s="427"/>
      <c r="AU533" s="427"/>
      <c r="AV533" s="431">
        <f t="shared" si="169"/>
        <v>0</v>
      </c>
      <c r="AW533" s="427"/>
      <c r="AX533" s="427"/>
      <c r="AY533" s="427"/>
      <c r="AZ533" s="427"/>
      <c r="BA533" s="427"/>
      <c r="BB533" s="431">
        <f t="shared" si="170"/>
        <v>0</v>
      </c>
      <c r="BC533" s="427"/>
      <c r="BD533" s="427"/>
      <c r="BE533" s="427"/>
      <c r="BF533" s="427"/>
      <c r="BG533" s="427"/>
      <c r="BH533" s="431">
        <f t="shared" si="171"/>
        <v>0</v>
      </c>
      <c r="BI533" s="427"/>
      <c r="BJ533" s="427"/>
      <c r="BK533" s="427"/>
      <c r="BL533" s="427"/>
      <c r="BM533" s="428"/>
      <c r="BN533" s="431">
        <f t="shared" si="172"/>
        <v>0</v>
      </c>
      <c r="BO533" s="427"/>
      <c r="BP533" s="427"/>
      <c r="BQ533" s="427"/>
      <c r="BR533" s="427"/>
      <c r="BS533" s="428"/>
      <c r="BT533" s="431">
        <f t="shared" si="173"/>
        <v>0</v>
      </c>
      <c r="BU533" s="427"/>
      <c r="BV533" s="427"/>
      <c r="BW533" s="427"/>
      <c r="BX533" s="427"/>
      <c r="BY533" s="428"/>
      <c r="BZ533" s="431">
        <f t="shared" si="174"/>
        <v>0</v>
      </c>
      <c r="CA533" s="427"/>
      <c r="CB533" s="427"/>
      <c r="CC533" s="427"/>
      <c r="CD533" s="427"/>
      <c r="CE533" s="428"/>
      <c r="CF533" s="431">
        <f t="shared" si="175"/>
        <v>0</v>
      </c>
      <c r="CG533" s="427"/>
      <c r="CH533" s="427"/>
      <c r="CI533" s="427"/>
      <c r="CJ533" s="427"/>
      <c r="CK533" s="428"/>
      <c r="CL533" s="431">
        <f t="shared" si="176"/>
        <v>0</v>
      </c>
      <c r="CM533" s="427"/>
      <c r="CN533" s="427"/>
      <c r="CO533" s="427"/>
      <c r="CP533" s="427"/>
      <c r="CQ533" s="428"/>
      <c r="CR533" s="431">
        <f t="shared" si="177"/>
        <v>0</v>
      </c>
      <c r="CS533" s="427"/>
      <c r="CT533" s="427"/>
      <c r="CU533" s="427"/>
      <c r="CV533" s="427"/>
      <c r="CW533" s="428"/>
      <c r="CX533" s="431">
        <f t="shared" si="178"/>
        <v>0</v>
      </c>
      <c r="CY533" s="427"/>
      <c r="CZ533" s="427"/>
      <c r="DA533" s="427"/>
      <c r="DB533" s="427"/>
      <c r="DC533" s="428"/>
    </row>
    <row r="534" spans="1:107" s="217" customFormat="1" outlineLevel="1">
      <c r="A534" s="22"/>
      <c r="B534" s="22"/>
      <c r="C534" s="22"/>
      <c r="D534" s="22"/>
      <c r="E534" s="74" t="str">
        <f t="shared" si="161"/>
        <v>New Tariff 9</v>
      </c>
      <c r="F534" s="431">
        <f t="shared" si="162"/>
        <v>0</v>
      </c>
      <c r="G534" s="427"/>
      <c r="H534" s="427"/>
      <c r="I534" s="427"/>
      <c r="J534" s="427"/>
      <c r="K534" s="428"/>
      <c r="L534" s="431">
        <f t="shared" si="163"/>
        <v>0</v>
      </c>
      <c r="M534" s="427"/>
      <c r="N534" s="427"/>
      <c r="O534" s="427"/>
      <c r="P534" s="427"/>
      <c r="Q534" s="427"/>
      <c r="R534" s="431">
        <f t="shared" si="164"/>
        <v>0</v>
      </c>
      <c r="S534" s="427"/>
      <c r="T534" s="427"/>
      <c r="U534" s="427"/>
      <c r="V534" s="427"/>
      <c r="W534" s="427"/>
      <c r="X534" s="431">
        <f t="shared" si="165"/>
        <v>0</v>
      </c>
      <c r="Y534" s="427"/>
      <c r="Z534" s="427"/>
      <c r="AA534" s="427"/>
      <c r="AB534" s="427"/>
      <c r="AC534" s="427"/>
      <c r="AD534" s="431">
        <f t="shared" si="166"/>
        <v>0</v>
      </c>
      <c r="AE534" s="427"/>
      <c r="AF534" s="427"/>
      <c r="AG534" s="427"/>
      <c r="AH534" s="427"/>
      <c r="AI534" s="427"/>
      <c r="AJ534" s="432">
        <f t="shared" si="167"/>
        <v>0</v>
      </c>
      <c r="AK534" s="427"/>
      <c r="AL534" s="427"/>
      <c r="AM534" s="427"/>
      <c r="AN534" s="427"/>
      <c r="AO534" s="427"/>
      <c r="AP534" s="431">
        <f t="shared" si="168"/>
        <v>0</v>
      </c>
      <c r="AQ534" s="427"/>
      <c r="AR534" s="427"/>
      <c r="AS534" s="427"/>
      <c r="AT534" s="427"/>
      <c r="AU534" s="427"/>
      <c r="AV534" s="431">
        <f t="shared" si="169"/>
        <v>0</v>
      </c>
      <c r="AW534" s="427"/>
      <c r="AX534" s="427"/>
      <c r="AY534" s="427"/>
      <c r="AZ534" s="427"/>
      <c r="BA534" s="427"/>
      <c r="BB534" s="431">
        <f t="shared" si="170"/>
        <v>0</v>
      </c>
      <c r="BC534" s="427"/>
      <c r="BD534" s="427"/>
      <c r="BE534" s="427"/>
      <c r="BF534" s="427"/>
      <c r="BG534" s="427"/>
      <c r="BH534" s="431">
        <f t="shared" si="171"/>
        <v>0</v>
      </c>
      <c r="BI534" s="427"/>
      <c r="BJ534" s="427"/>
      <c r="BK534" s="427"/>
      <c r="BL534" s="427"/>
      <c r="BM534" s="428"/>
      <c r="BN534" s="431">
        <f t="shared" si="172"/>
        <v>0</v>
      </c>
      <c r="BO534" s="427"/>
      <c r="BP534" s="427"/>
      <c r="BQ534" s="427"/>
      <c r="BR534" s="427"/>
      <c r="BS534" s="428"/>
      <c r="BT534" s="431">
        <f t="shared" si="173"/>
        <v>0</v>
      </c>
      <c r="BU534" s="427"/>
      <c r="BV534" s="427"/>
      <c r="BW534" s="427"/>
      <c r="BX534" s="427"/>
      <c r="BY534" s="428"/>
      <c r="BZ534" s="431">
        <f t="shared" si="174"/>
        <v>0</v>
      </c>
      <c r="CA534" s="427"/>
      <c r="CB534" s="427"/>
      <c r="CC534" s="427"/>
      <c r="CD534" s="427"/>
      <c r="CE534" s="428"/>
      <c r="CF534" s="431">
        <f t="shared" si="175"/>
        <v>0</v>
      </c>
      <c r="CG534" s="427"/>
      <c r="CH534" s="427"/>
      <c r="CI534" s="427"/>
      <c r="CJ534" s="427"/>
      <c r="CK534" s="428"/>
      <c r="CL534" s="431">
        <f t="shared" si="176"/>
        <v>0</v>
      </c>
      <c r="CM534" s="427"/>
      <c r="CN534" s="427"/>
      <c r="CO534" s="427"/>
      <c r="CP534" s="427"/>
      <c r="CQ534" s="428"/>
      <c r="CR534" s="431">
        <f t="shared" si="177"/>
        <v>0</v>
      </c>
      <c r="CS534" s="427"/>
      <c r="CT534" s="427"/>
      <c r="CU534" s="427"/>
      <c r="CV534" s="427"/>
      <c r="CW534" s="428"/>
      <c r="CX534" s="431">
        <f t="shared" si="178"/>
        <v>0</v>
      </c>
      <c r="CY534" s="427"/>
      <c r="CZ534" s="427"/>
      <c r="DA534" s="427"/>
      <c r="DB534" s="427"/>
      <c r="DC534" s="428"/>
    </row>
    <row r="535" spans="1:107" s="217" customFormat="1" outlineLevel="1">
      <c r="A535" s="22"/>
      <c r="B535" s="22"/>
      <c r="C535" s="22"/>
      <c r="D535" s="22"/>
      <c r="E535" s="74" t="str">
        <f t="shared" si="161"/>
        <v>New Tariff 10</v>
      </c>
      <c r="F535" s="431">
        <f t="shared" si="162"/>
        <v>0</v>
      </c>
      <c r="G535" s="427"/>
      <c r="H535" s="427"/>
      <c r="I535" s="427"/>
      <c r="J535" s="427"/>
      <c r="K535" s="428"/>
      <c r="L535" s="431">
        <f t="shared" si="163"/>
        <v>0</v>
      </c>
      <c r="M535" s="427"/>
      <c r="N535" s="427"/>
      <c r="O535" s="427"/>
      <c r="P535" s="427"/>
      <c r="Q535" s="427"/>
      <c r="R535" s="431">
        <f t="shared" si="164"/>
        <v>0</v>
      </c>
      <c r="S535" s="427"/>
      <c r="T535" s="427"/>
      <c r="U535" s="427"/>
      <c r="V535" s="427"/>
      <c r="W535" s="427"/>
      <c r="X535" s="431">
        <f t="shared" si="165"/>
        <v>0</v>
      </c>
      <c r="Y535" s="427"/>
      <c r="Z535" s="427"/>
      <c r="AA535" s="427"/>
      <c r="AB535" s="427"/>
      <c r="AC535" s="427"/>
      <c r="AD535" s="431">
        <f t="shared" si="166"/>
        <v>0</v>
      </c>
      <c r="AE535" s="427"/>
      <c r="AF535" s="427"/>
      <c r="AG535" s="427"/>
      <c r="AH535" s="427"/>
      <c r="AI535" s="427"/>
      <c r="AJ535" s="432">
        <f t="shared" si="167"/>
        <v>0</v>
      </c>
      <c r="AK535" s="427"/>
      <c r="AL535" s="427"/>
      <c r="AM535" s="427"/>
      <c r="AN535" s="427"/>
      <c r="AO535" s="427"/>
      <c r="AP535" s="431">
        <f t="shared" si="168"/>
        <v>0</v>
      </c>
      <c r="AQ535" s="427"/>
      <c r="AR535" s="427"/>
      <c r="AS535" s="427"/>
      <c r="AT535" s="427"/>
      <c r="AU535" s="427"/>
      <c r="AV535" s="431">
        <f t="shared" si="169"/>
        <v>0</v>
      </c>
      <c r="AW535" s="427"/>
      <c r="AX535" s="427"/>
      <c r="AY535" s="427"/>
      <c r="AZ535" s="427"/>
      <c r="BA535" s="427"/>
      <c r="BB535" s="431">
        <f t="shared" si="170"/>
        <v>0</v>
      </c>
      <c r="BC535" s="427"/>
      <c r="BD535" s="427"/>
      <c r="BE535" s="427"/>
      <c r="BF535" s="427"/>
      <c r="BG535" s="427"/>
      <c r="BH535" s="431">
        <f t="shared" si="171"/>
        <v>0</v>
      </c>
      <c r="BI535" s="427"/>
      <c r="BJ535" s="427"/>
      <c r="BK535" s="427"/>
      <c r="BL535" s="427"/>
      <c r="BM535" s="428"/>
      <c r="BN535" s="431">
        <f t="shared" si="172"/>
        <v>0</v>
      </c>
      <c r="BO535" s="427"/>
      <c r="BP535" s="427"/>
      <c r="BQ535" s="427"/>
      <c r="BR535" s="427"/>
      <c r="BS535" s="428"/>
      <c r="BT535" s="431">
        <f t="shared" si="173"/>
        <v>0</v>
      </c>
      <c r="BU535" s="427"/>
      <c r="BV535" s="427"/>
      <c r="BW535" s="427"/>
      <c r="BX535" s="427"/>
      <c r="BY535" s="428"/>
      <c r="BZ535" s="431">
        <f t="shared" si="174"/>
        <v>0</v>
      </c>
      <c r="CA535" s="427"/>
      <c r="CB535" s="427"/>
      <c r="CC535" s="427"/>
      <c r="CD535" s="427"/>
      <c r="CE535" s="428"/>
      <c r="CF535" s="431">
        <f t="shared" si="175"/>
        <v>0</v>
      </c>
      <c r="CG535" s="427"/>
      <c r="CH535" s="427"/>
      <c r="CI535" s="427"/>
      <c r="CJ535" s="427"/>
      <c r="CK535" s="428"/>
      <c r="CL535" s="431">
        <f t="shared" si="176"/>
        <v>0</v>
      </c>
      <c r="CM535" s="427"/>
      <c r="CN535" s="427"/>
      <c r="CO535" s="427"/>
      <c r="CP535" s="427"/>
      <c r="CQ535" s="428"/>
      <c r="CR535" s="431">
        <f t="shared" si="177"/>
        <v>0</v>
      </c>
      <c r="CS535" s="427"/>
      <c r="CT535" s="427"/>
      <c r="CU535" s="427"/>
      <c r="CV535" s="427"/>
      <c r="CW535" s="428"/>
      <c r="CX535" s="431">
        <f t="shared" si="178"/>
        <v>0</v>
      </c>
      <c r="CY535" s="427"/>
      <c r="CZ535" s="427"/>
      <c r="DA535" s="427"/>
      <c r="DB535" s="427"/>
      <c r="DC535" s="428"/>
    </row>
    <row r="536" spans="1:107" s="218" customFormat="1" outlineLevel="1">
      <c r="A536" s="22"/>
      <c r="B536" s="22"/>
      <c r="C536" s="22"/>
      <c r="D536" s="22"/>
      <c r="E536" s="74" t="str">
        <f t="shared" si="161"/>
        <v>New Tariff 11</v>
      </c>
      <c r="F536" s="431">
        <f t="shared" si="162"/>
        <v>0</v>
      </c>
      <c r="G536" s="427"/>
      <c r="H536" s="427"/>
      <c r="I536" s="427"/>
      <c r="J536" s="427"/>
      <c r="K536" s="428"/>
      <c r="L536" s="431">
        <f t="shared" si="163"/>
        <v>0</v>
      </c>
      <c r="M536" s="427"/>
      <c r="N536" s="427"/>
      <c r="O536" s="427"/>
      <c r="P536" s="427"/>
      <c r="Q536" s="427"/>
      <c r="R536" s="431">
        <f t="shared" si="164"/>
        <v>0</v>
      </c>
      <c r="S536" s="427"/>
      <c r="T536" s="427"/>
      <c r="U536" s="427"/>
      <c r="V536" s="427"/>
      <c r="W536" s="427"/>
      <c r="X536" s="431">
        <f t="shared" si="165"/>
        <v>0</v>
      </c>
      <c r="Y536" s="427"/>
      <c r="Z536" s="427"/>
      <c r="AA536" s="427"/>
      <c r="AB536" s="427"/>
      <c r="AC536" s="427"/>
      <c r="AD536" s="431">
        <f t="shared" si="166"/>
        <v>0</v>
      </c>
      <c r="AE536" s="427"/>
      <c r="AF536" s="427"/>
      <c r="AG536" s="427"/>
      <c r="AH536" s="427"/>
      <c r="AI536" s="427"/>
      <c r="AJ536" s="432">
        <f t="shared" si="167"/>
        <v>0</v>
      </c>
      <c r="AK536" s="427"/>
      <c r="AL536" s="427"/>
      <c r="AM536" s="427"/>
      <c r="AN536" s="427"/>
      <c r="AO536" s="427"/>
      <c r="AP536" s="431">
        <f t="shared" si="168"/>
        <v>0</v>
      </c>
      <c r="AQ536" s="427"/>
      <c r="AR536" s="427"/>
      <c r="AS536" s="427"/>
      <c r="AT536" s="427"/>
      <c r="AU536" s="427"/>
      <c r="AV536" s="431">
        <f t="shared" si="169"/>
        <v>0</v>
      </c>
      <c r="AW536" s="427"/>
      <c r="AX536" s="427"/>
      <c r="AY536" s="427"/>
      <c r="AZ536" s="427"/>
      <c r="BA536" s="427"/>
      <c r="BB536" s="431">
        <f t="shared" si="170"/>
        <v>0</v>
      </c>
      <c r="BC536" s="427"/>
      <c r="BD536" s="427"/>
      <c r="BE536" s="427"/>
      <c r="BF536" s="427"/>
      <c r="BG536" s="427"/>
      <c r="BH536" s="431">
        <f t="shared" si="171"/>
        <v>0</v>
      </c>
      <c r="BI536" s="427"/>
      <c r="BJ536" s="427"/>
      <c r="BK536" s="427"/>
      <c r="BL536" s="427"/>
      <c r="BM536" s="428"/>
      <c r="BN536" s="431">
        <f t="shared" si="172"/>
        <v>0</v>
      </c>
      <c r="BO536" s="427"/>
      <c r="BP536" s="427"/>
      <c r="BQ536" s="427"/>
      <c r="BR536" s="427"/>
      <c r="BS536" s="428"/>
      <c r="BT536" s="431">
        <f t="shared" si="173"/>
        <v>0</v>
      </c>
      <c r="BU536" s="427"/>
      <c r="BV536" s="427"/>
      <c r="BW536" s="427"/>
      <c r="BX536" s="427"/>
      <c r="BY536" s="428"/>
      <c r="BZ536" s="431">
        <f t="shared" si="174"/>
        <v>0</v>
      </c>
      <c r="CA536" s="427"/>
      <c r="CB536" s="427"/>
      <c r="CC536" s="427"/>
      <c r="CD536" s="427"/>
      <c r="CE536" s="428"/>
      <c r="CF536" s="431">
        <f t="shared" si="175"/>
        <v>0</v>
      </c>
      <c r="CG536" s="427"/>
      <c r="CH536" s="427"/>
      <c r="CI536" s="427"/>
      <c r="CJ536" s="427"/>
      <c r="CK536" s="428"/>
      <c r="CL536" s="431">
        <f t="shared" si="176"/>
        <v>0</v>
      </c>
      <c r="CM536" s="427"/>
      <c r="CN536" s="427"/>
      <c r="CO536" s="427"/>
      <c r="CP536" s="427"/>
      <c r="CQ536" s="428"/>
      <c r="CR536" s="431">
        <f t="shared" si="177"/>
        <v>0</v>
      </c>
      <c r="CS536" s="427"/>
      <c r="CT536" s="427"/>
      <c r="CU536" s="427"/>
      <c r="CV536" s="427"/>
      <c r="CW536" s="428"/>
      <c r="CX536" s="431">
        <f t="shared" si="178"/>
        <v>0</v>
      </c>
      <c r="CY536" s="427"/>
      <c r="CZ536" s="427"/>
      <c r="DA536" s="427"/>
      <c r="DB536" s="427"/>
      <c r="DC536" s="428"/>
    </row>
    <row r="537" spans="1:107" s="218" customFormat="1" outlineLevel="1">
      <c r="A537" s="22"/>
      <c r="B537" s="22"/>
      <c r="C537" s="22"/>
      <c r="D537" s="22"/>
      <c r="E537" s="74" t="str">
        <f t="shared" si="161"/>
        <v>Residential Two Rate 5d</v>
      </c>
      <c r="F537" s="431">
        <f t="shared" si="162"/>
        <v>0</v>
      </c>
      <c r="G537" s="427"/>
      <c r="H537" s="427"/>
      <c r="I537" s="427"/>
      <c r="J537" s="427"/>
      <c r="K537" s="428"/>
      <c r="L537" s="431">
        <f t="shared" si="163"/>
        <v>0</v>
      </c>
      <c r="M537" s="427"/>
      <c r="N537" s="427"/>
      <c r="O537" s="427"/>
      <c r="P537" s="427"/>
      <c r="Q537" s="427"/>
      <c r="R537" s="431">
        <f t="shared" si="164"/>
        <v>0</v>
      </c>
      <c r="S537" s="427"/>
      <c r="T537" s="427"/>
      <c r="U537" s="427"/>
      <c r="V537" s="427"/>
      <c r="W537" s="427"/>
      <c r="X537" s="431">
        <f t="shared" si="165"/>
        <v>0</v>
      </c>
      <c r="Y537" s="427"/>
      <c r="Z537" s="427"/>
      <c r="AA537" s="427"/>
      <c r="AB537" s="427"/>
      <c r="AC537" s="427"/>
      <c r="AD537" s="431">
        <f t="shared" si="166"/>
        <v>0</v>
      </c>
      <c r="AE537" s="427"/>
      <c r="AF537" s="427"/>
      <c r="AG537" s="427"/>
      <c r="AH537" s="427"/>
      <c r="AI537" s="427"/>
      <c r="AJ537" s="432">
        <f t="shared" si="167"/>
        <v>0</v>
      </c>
      <c r="AK537" s="427"/>
      <c r="AL537" s="427"/>
      <c r="AM537" s="427"/>
      <c r="AN537" s="427"/>
      <c r="AO537" s="427"/>
      <c r="AP537" s="431">
        <f t="shared" si="168"/>
        <v>0</v>
      </c>
      <c r="AQ537" s="427"/>
      <c r="AR537" s="427"/>
      <c r="AS537" s="427"/>
      <c r="AT537" s="427"/>
      <c r="AU537" s="427"/>
      <c r="AV537" s="431">
        <f t="shared" si="169"/>
        <v>0</v>
      </c>
      <c r="AW537" s="427"/>
      <c r="AX537" s="427"/>
      <c r="AY537" s="427"/>
      <c r="AZ537" s="427"/>
      <c r="BA537" s="427"/>
      <c r="BB537" s="431">
        <f t="shared" si="170"/>
        <v>0</v>
      </c>
      <c r="BC537" s="427"/>
      <c r="BD537" s="427"/>
      <c r="BE537" s="427"/>
      <c r="BF537" s="427"/>
      <c r="BG537" s="427"/>
      <c r="BH537" s="431">
        <f t="shared" si="171"/>
        <v>0</v>
      </c>
      <c r="BI537" s="427"/>
      <c r="BJ537" s="427"/>
      <c r="BK537" s="427"/>
      <c r="BL537" s="427"/>
      <c r="BM537" s="428"/>
      <c r="BN537" s="431">
        <f t="shared" si="172"/>
        <v>0</v>
      </c>
      <c r="BO537" s="427"/>
      <c r="BP537" s="427"/>
      <c r="BQ537" s="427"/>
      <c r="BR537" s="427"/>
      <c r="BS537" s="428"/>
      <c r="BT537" s="431">
        <f t="shared" si="173"/>
        <v>0</v>
      </c>
      <c r="BU537" s="427"/>
      <c r="BV537" s="427"/>
      <c r="BW537" s="427"/>
      <c r="BX537" s="427"/>
      <c r="BY537" s="428"/>
      <c r="BZ537" s="431">
        <f t="shared" si="174"/>
        <v>0</v>
      </c>
      <c r="CA537" s="427"/>
      <c r="CB537" s="427"/>
      <c r="CC537" s="427"/>
      <c r="CD537" s="427"/>
      <c r="CE537" s="428"/>
      <c r="CF537" s="431">
        <f t="shared" si="175"/>
        <v>0</v>
      </c>
      <c r="CG537" s="427"/>
      <c r="CH537" s="427"/>
      <c r="CI537" s="427"/>
      <c r="CJ537" s="427"/>
      <c r="CK537" s="428"/>
      <c r="CL537" s="431">
        <f t="shared" si="176"/>
        <v>0</v>
      </c>
      <c r="CM537" s="427"/>
      <c r="CN537" s="427"/>
      <c r="CO537" s="427"/>
      <c r="CP537" s="427"/>
      <c r="CQ537" s="428"/>
      <c r="CR537" s="431">
        <f t="shared" si="177"/>
        <v>0</v>
      </c>
      <c r="CS537" s="427"/>
      <c r="CT537" s="427"/>
      <c r="CU537" s="427"/>
      <c r="CV537" s="427"/>
      <c r="CW537" s="428"/>
      <c r="CX537" s="431">
        <f t="shared" si="178"/>
        <v>0</v>
      </c>
      <c r="CY537" s="427"/>
      <c r="CZ537" s="427"/>
      <c r="DA537" s="427"/>
      <c r="DB537" s="427"/>
      <c r="DC537" s="428"/>
    </row>
    <row r="538" spans="1:107" s="218" customFormat="1" outlineLevel="1">
      <c r="A538" s="22"/>
      <c r="B538" s="22"/>
      <c r="C538" s="22"/>
      <c r="D538" s="22"/>
      <c r="E538" s="74" t="str">
        <f t="shared" si="161"/>
        <v>Docklands Two Rate 5d</v>
      </c>
      <c r="F538" s="431">
        <f t="shared" si="162"/>
        <v>0</v>
      </c>
      <c r="G538" s="427"/>
      <c r="H538" s="427"/>
      <c r="I538" s="427"/>
      <c r="J538" s="427"/>
      <c r="K538" s="428"/>
      <c r="L538" s="431">
        <f t="shared" si="163"/>
        <v>0</v>
      </c>
      <c r="M538" s="427"/>
      <c r="N538" s="427"/>
      <c r="O538" s="427"/>
      <c r="P538" s="427"/>
      <c r="Q538" s="427"/>
      <c r="R538" s="431">
        <f t="shared" si="164"/>
        <v>0</v>
      </c>
      <c r="S538" s="427"/>
      <c r="T538" s="427"/>
      <c r="U538" s="427"/>
      <c r="V538" s="427"/>
      <c r="W538" s="427"/>
      <c r="X538" s="431">
        <f t="shared" si="165"/>
        <v>0</v>
      </c>
      <c r="Y538" s="427"/>
      <c r="Z538" s="427"/>
      <c r="AA538" s="427"/>
      <c r="AB538" s="427"/>
      <c r="AC538" s="427"/>
      <c r="AD538" s="431">
        <f t="shared" si="166"/>
        <v>0</v>
      </c>
      <c r="AE538" s="427"/>
      <c r="AF538" s="427"/>
      <c r="AG538" s="427"/>
      <c r="AH538" s="427"/>
      <c r="AI538" s="427"/>
      <c r="AJ538" s="432">
        <f t="shared" si="167"/>
        <v>0</v>
      </c>
      <c r="AK538" s="427"/>
      <c r="AL538" s="427"/>
      <c r="AM538" s="427"/>
      <c r="AN538" s="427"/>
      <c r="AO538" s="427"/>
      <c r="AP538" s="431">
        <f t="shared" si="168"/>
        <v>0</v>
      </c>
      <c r="AQ538" s="427"/>
      <c r="AR538" s="427"/>
      <c r="AS538" s="427"/>
      <c r="AT538" s="427"/>
      <c r="AU538" s="427"/>
      <c r="AV538" s="431">
        <f t="shared" si="169"/>
        <v>0</v>
      </c>
      <c r="AW538" s="427"/>
      <c r="AX538" s="427"/>
      <c r="AY538" s="427"/>
      <c r="AZ538" s="427"/>
      <c r="BA538" s="427"/>
      <c r="BB538" s="431">
        <f t="shared" si="170"/>
        <v>0</v>
      </c>
      <c r="BC538" s="427"/>
      <c r="BD538" s="427"/>
      <c r="BE538" s="427"/>
      <c r="BF538" s="427"/>
      <c r="BG538" s="427"/>
      <c r="BH538" s="431">
        <f t="shared" si="171"/>
        <v>0</v>
      </c>
      <c r="BI538" s="427"/>
      <c r="BJ538" s="427"/>
      <c r="BK538" s="427"/>
      <c r="BL538" s="427"/>
      <c r="BM538" s="428"/>
      <c r="BN538" s="431">
        <f t="shared" si="172"/>
        <v>0</v>
      </c>
      <c r="BO538" s="427"/>
      <c r="BP538" s="427"/>
      <c r="BQ538" s="427"/>
      <c r="BR538" s="427"/>
      <c r="BS538" s="428"/>
      <c r="BT538" s="431">
        <f t="shared" si="173"/>
        <v>0</v>
      </c>
      <c r="BU538" s="427"/>
      <c r="BV538" s="427"/>
      <c r="BW538" s="427"/>
      <c r="BX538" s="427"/>
      <c r="BY538" s="428"/>
      <c r="BZ538" s="431">
        <f t="shared" si="174"/>
        <v>0</v>
      </c>
      <c r="CA538" s="427"/>
      <c r="CB538" s="427"/>
      <c r="CC538" s="427"/>
      <c r="CD538" s="427"/>
      <c r="CE538" s="428"/>
      <c r="CF538" s="431">
        <f t="shared" si="175"/>
        <v>0</v>
      </c>
      <c r="CG538" s="427"/>
      <c r="CH538" s="427"/>
      <c r="CI538" s="427"/>
      <c r="CJ538" s="427"/>
      <c r="CK538" s="428"/>
      <c r="CL538" s="431">
        <f t="shared" si="176"/>
        <v>0</v>
      </c>
      <c r="CM538" s="427"/>
      <c r="CN538" s="427"/>
      <c r="CO538" s="427"/>
      <c r="CP538" s="427"/>
      <c r="CQ538" s="428"/>
      <c r="CR538" s="431">
        <f t="shared" si="177"/>
        <v>0</v>
      </c>
      <c r="CS538" s="427"/>
      <c r="CT538" s="427"/>
      <c r="CU538" s="427"/>
      <c r="CV538" s="427"/>
      <c r="CW538" s="428"/>
      <c r="CX538" s="431">
        <f t="shared" si="178"/>
        <v>0</v>
      </c>
      <c r="CY538" s="427"/>
      <c r="CZ538" s="427"/>
      <c r="DA538" s="427"/>
      <c r="DB538" s="427"/>
      <c r="DC538" s="428"/>
    </row>
    <row r="539" spans="1:107" s="218" customFormat="1" outlineLevel="1">
      <c r="A539" s="22"/>
      <c r="B539" s="22"/>
      <c r="C539" s="22"/>
      <c r="D539" s="22"/>
      <c r="E539" s="74" t="str">
        <f t="shared" si="161"/>
        <v>Residential Interval</v>
      </c>
      <c r="F539" s="431">
        <f t="shared" si="162"/>
        <v>0</v>
      </c>
      <c r="G539" s="427"/>
      <c r="H539" s="427"/>
      <c r="I539" s="427"/>
      <c r="J539" s="427"/>
      <c r="K539" s="428"/>
      <c r="L539" s="431">
        <f t="shared" si="163"/>
        <v>0</v>
      </c>
      <c r="M539" s="427"/>
      <c r="N539" s="427"/>
      <c r="O539" s="427"/>
      <c r="P539" s="427"/>
      <c r="Q539" s="427"/>
      <c r="R539" s="431">
        <f t="shared" si="164"/>
        <v>0</v>
      </c>
      <c r="S539" s="427"/>
      <c r="T539" s="427"/>
      <c r="U539" s="427"/>
      <c r="V539" s="427"/>
      <c r="W539" s="427"/>
      <c r="X539" s="431">
        <f t="shared" si="165"/>
        <v>0</v>
      </c>
      <c r="Y539" s="427"/>
      <c r="Z539" s="427"/>
      <c r="AA539" s="427"/>
      <c r="AB539" s="427"/>
      <c r="AC539" s="427"/>
      <c r="AD539" s="431">
        <f t="shared" si="166"/>
        <v>0</v>
      </c>
      <c r="AE539" s="427"/>
      <c r="AF539" s="427"/>
      <c r="AG539" s="427"/>
      <c r="AH539" s="427"/>
      <c r="AI539" s="427"/>
      <c r="AJ539" s="432">
        <f t="shared" si="167"/>
        <v>0</v>
      </c>
      <c r="AK539" s="427"/>
      <c r="AL539" s="427"/>
      <c r="AM539" s="427"/>
      <c r="AN539" s="427"/>
      <c r="AO539" s="427"/>
      <c r="AP539" s="431">
        <f t="shared" si="168"/>
        <v>0</v>
      </c>
      <c r="AQ539" s="427"/>
      <c r="AR539" s="427"/>
      <c r="AS539" s="427"/>
      <c r="AT539" s="427"/>
      <c r="AU539" s="427"/>
      <c r="AV539" s="431">
        <f t="shared" si="169"/>
        <v>0</v>
      </c>
      <c r="AW539" s="427"/>
      <c r="AX539" s="427"/>
      <c r="AY539" s="427"/>
      <c r="AZ539" s="427"/>
      <c r="BA539" s="427"/>
      <c r="BB539" s="431">
        <f t="shared" si="170"/>
        <v>0</v>
      </c>
      <c r="BC539" s="427"/>
      <c r="BD539" s="427"/>
      <c r="BE539" s="427"/>
      <c r="BF539" s="427"/>
      <c r="BG539" s="427"/>
      <c r="BH539" s="431">
        <f t="shared" si="171"/>
        <v>0</v>
      </c>
      <c r="BI539" s="427"/>
      <c r="BJ539" s="427"/>
      <c r="BK539" s="427"/>
      <c r="BL539" s="427"/>
      <c r="BM539" s="428"/>
      <c r="BN539" s="431">
        <f t="shared" si="172"/>
        <v>0</v>
      </c>
      <c r="BO539" s="427"/>
      <c r="BP539" s="427"/>
      <c r="BQ539" s="427"/>
      <c r="BR539" s="427"/>
      <c r="BS539" s="428"/>
      <c r="BT539" s="431">
        <f t="shared" si="173"/>
        <v>0</v>
      </c>
      <c r="BU539" s="427"/>
      <c r="BV539" s="427"/>
      <c r="BW539" s="427"/>
      <c r="BX539" s="427"/>
      <c r="BY539" s="428"/>
      <c r="BZ539" s="431">
        <f t="shared" si="174"/>
        <v>0</v>
      </c>
      <c r="CA539" s="427"/>
      <c r="CB539" s="427"/>
      <c r="CC539" s="427"/>
      <c r="CD539" s="427"/>
      <c r="CE539" s="428"/>
      <c r="CF539" s="431">
        <f t="shared" si="175"/>
        <v>0</v>
      </c>
      <c r="CG539" s="427"/>
      <c r="CH539" s="427"/>
      <c r="CI539" s="427"/>
      <c r="CJ539" s="427"/>
      <c r="CK539" s="428"/>
      <c r="CL539" s="431">
        <f t="shared" si="176"/>
        <v>0</v>
      </c>
      <c r="CM539" s="427"/>
      <c r="CN539" s="427"/>
      <c r="CO539" s="427"/>
      <c r="CP539" s="427"/>
      <c r="CQ539" s="428"/>
      <c r="CR539" s="431">
        <f t="shared" si="177"/>
        <v>0</v>
      </c>
      <c r="CS539" s="427"/>
      <c r="CT539" s="427"/>
      <c r="CU539" s="427"/>
      <c r="CV539" s="427"/>
      <c r="CW539" s="428"/>
      <c r="CX539" s="431">
        <f t="shared" si="178"/>
        <v>0</v>
      </c>
      <c r="CY539" s="427"/>
      <c r="CZ539" s="427"/>
      <c r="DA539" s="427"/>
      <c r="DB539" s="427"/>
      <c r="DC539" s="428"/>
    </row>
    <row r="540" spans="1:107" s="218" customFormat="1" outlineLevel="1">
      <c r="A540" s="22"/>
      <c r="B540" s="22"/>
      <c r="C540" s="22"/>
      <c r="D540" s="22"/>
      <c r="E540" s="74" t="str">
        <f t="shared" si="161"/>
        <v>Residential Two Rate 5d - controlled load</v>
      </c>
      <c r="F540" s="431">
        <f t="shared" si="162"/>
        <v>0</v>
      </c>
      <c r="G540" s="427"/>
      <c r="H540" s="427"/>
      <c r="I540" s="427"/>
      <c r="J540" s="427"/>
      <c r="K540" s="428"/>
      <c r="L540" s="431">
        <f t="shared" si="163"/>
        <v>0</v>
      </c>
      <c r="M540" s="427"/>
      <c r="N540" s="427"/>
      <c r="O540" s="427"/>
      <c r="P540" s="427"/>
      <c r="Q540" s="427"/>
      <c r="R540" s="431">
        <f t="shared" si="164"/>
        <v>0</v>
      </c>
      <c r="S540" s="427"/>
      <c r="T540" s="427"/>
      <c r="U540" s="427"/>
      <c r="V540" s="427"/>
      <c r="W540" s="427"/>
      <c r="X540" s="431">
        <f t="shared" si="165"/>
        <v>0</v>
      </c>
      <c r="Y540" s="427"/>
      <c r="Z540" s="427"/>
      <c r="AA540" s="427"/>
      <c r="AB540" s="427"/>
      <c r="AC540" s="427"/>
      <c r="AD540" s="431">
        <f t="shared" si="166"/>
        <v>0</v>
      </c>
      <c r="AE540" s="427"/>
      <c r="AF540" s="427"/>
      <c r="AG540" s="427"/>
      <c r="AH540" s="427"/>
      <c r="AI540" s="427"/>
      <c r="AJ540" s="432">
        <f t="shared" si="167"/>
        <v>0</v>
      </c>
      <c r="AK540" s="427"/>
      <c r="AL540" s="427"/>
      <c r="AM540" s="427"/>
      <c r="AN540" s="427"/>
      <c r="AO540" s="427"/>
      <c r="AP540" s="431">
        <f t="shared" si="168"/>
        <v>0</v>
      </c>
      <c r="AQ540" s="427"/>
      <c r="AR540" s="427"/>
      <c r="AS540" s="427"/>
      <c r="AT540" s="427"/>
      <c r="AU540" s="427"/>
      <c r="AV540" s="431">
        <f t="shared" si="169"/>
        <v>0</v>
      </c>
      <c r="AW540" s="427"/>
      <c r="AX540" s="427"/>
      <c r="AY540" s="427"/>
      <c r="AZ540" s="427"/>
      <c r="BA540" s="427"/>
      <c r="BB540" s="431">
        <f t="shared" si="170"/>
        <v>0</v>
      </c>
      <c r="BC540" s="427"/>
      <c r="BD540" s="427"/>
      <c r="BE540" s="427"/>
      <c r="BF540" s="427"/>
      <c r="BG540" s="427"/>
      <c r="BH540" s="431">
        <f t="shared" si="171"/>
        <v>0</v>
      </c>
      <c r="BI540" s="427"/>
      <c r="BJ540" s="427"/>
      <c r="BK540" s="427"/>
      <c r="BL540" s="427"/>
      <c r="BM540" s="428"/>
      <c r="BN540" s="431">
        <f t="shared" si="172"/>
        <v>0</v>
      </c>
      <c r="BO540" s="427"/>
      <c r="BP540" s="427"/>
      <c r="BQ540" s="427"/>
      <c r="BR540" s="427"/>
      <c r="BS540" s="428"/>
      <c r="BT540" s="431">
        <f t="shared" si="173"/>
        <v>0</v>
      </c>
      <c r="BU540" s="427"/>
      <c r="BV540" s="427"/>
      <c r="BW540" s="427"/>
      <c r="BX540" s="427"/>
      <c r="BY540" s="428"/>
      <c r="BZ540" s="431">
        <f t="shared" si="174"/>
        <v>0</v>
      </c>
      <c r="CA540" s="427"/>
      <c r="CB540" s="427"/>
      <c r="CC540" s="427"/>
      <c r="CD540" s="427"/>
      <c r="CE540" s="428"/>
      <c r="CF540" s="431">
        <f t="shared" si="175"/>
        <v>0</v>
      </c>
      <c r="CG540" s="427"/>
      <c r="CH540" s="427"/>
      <c r="CI540" s="427"/>
      <c r="CJ540" s="427"/>
      <c r="CK540" s="428"/>
      <c r="CL540" s="431">
        <f t="shared" si="176"/>
        <v>0</v>
      </c>
      <c r="CM540" s="427"/>
      <c r="CN540" s="427"/>
      <c r="CO540" s="427"/>
      <c r="CP540" s="427"/>
      <c r="CQ540" s="428"/>
      <c r="CR540" s="431">
        <f t="shared" si="177"/>
        <v>0</v>
      </c>
      <c r="CS540" s="427"/>
      <c r="CT540" s="427"/>
      <c r="CU540" s="427"/>
      <c r="CV540" s="427"/>
      <c r="CW540" s="428"/>
      <c r="CX540" s="431">
        <f t="shared" si="178"/>
        <v>0</v>
      </c>
      <c r="CY540" s="427"/>
      <c r="CZ540" s="427"/>
      <c r="DA540" s="427"/>
      <c r="DB540" s="427"/>
      <c r="DC540" s="428"/>
    </row>
    <row r="541" spans="1:107" s="218" customFormat="1" outlineLevel="1">
      <c r="A541" s="22"/>
      <c r="B541" s="22"/>
      <c r="C541" s="22"/>
      <c r="D541" s="22"/>
      <c r="E541" s="74" t="str">
        <f t="shared" si="161"/>
        <v>Docklands Two Rate 5d - controlled load</v>
      </c>
      <c r="F541" s="431">
        <f t="shared" si="162"/>
        <v>0</v>
      </c>
      <c r="G541" s="427"/>
      <c r="H541" s="427"/>
      <c r="I541" s="427"/>
      <c r="J541" s="427"/>
      <c r="K541" s="428"/>
      <c r="L541" s="431">
        <f t="shared" si="163"/>
        <v>0</v>
      </c>
      <c r="M541" s="427"/>
      <c r="N541" s="427"/>
      <c r="O541" s="427"/>
      <c r="P541" s="427"/>
      <c r="Q541" s="427"/>
      <c r="R541" s="431">
        <f t="shared" si="164"/>
        <v>0</v>
      </c>
      <c r="S541" s="427"/>
      <c r="T541" s="427"/>
      <c r="U541" s="427"/>
      <c r="V541" s="427"/>
      <c r="W541" s="427"/>
      <c r="X541" s="431">
        <f t="shared" si="165"/>
        <v>0</v>
      </c>
      <c r="Y541" s="427"/>
      <c r="Z541" s="427"/>
      <c r="AA541" s="427"/>
      <c r="AB541" s="427"/>
      <c r="AC541" s="427"/>
      <c r="AD541" s="431">
        <f t="shared" si="166"/>
        <v>0</v>
      </c>
      <c r="AE541" s="427"/>
      <c r="AF541" s="427"/>
      <c r="AG541" s="427"/>
      <c r="AH541" s="427"/>
      <c r="AI541" s="427"/>
      <c r="AJ541" s="432">
        <f t="shared" si="167"/>
        <v>0</v>
      </c>
      <c r="AK541" s="427"/>
      <c r="AL541" s="427"/>
      <c r="AM541" s="427"/>
      <c r="AN541" s="427"/>
      <c r="AO541" s="427"/>
      <c r="AP541" s="431">
        <f t="shared" si="168"/>
        <v>0</v>
      </c>
      <c r="AQ541" s="427"/>
      <c r="AR541" s="427"/>
      <c r="AS541" s="427"/>
      <c r="AT541" s="427"/>
      <c r="AU541" s="427"/>
      <c r="AV541" s="431">
        <f t="shared" si="169"/>
        <v>0</v>
      </c>
      <c r="AW541" s="427"/>
      <c r="AX541" s="427"/>
      <c r="AY541" s="427"/>
      <c r="AZ541" s="427"/>
      <c r="BA541" s="427"/>
      <c r="BB541" s="431">
        <f t="shared" si="170"/>
        <v>0</v>
      </c>
      <c r="BC541" s="427"/>
      <c r="BD541" s="427"/>
      <c r="BE541" s="427"/>
      <c r="BF541" s="427"/>
      <c r="BG541" s="427"/>
      <c r="BH541" s="431">
        <f t="shared" si="171"/>
        <v>0</v>
      </c>
      <c r="BI541" s="427"/>
      <c r="BJ541" s="427"/>
      <c r="BK541" s="427"/>
      <c r="BL541" s="427"/>
      <c r="BM541" s="428"/>
      <c r="BN541" s="431">
        <f t="shared" si="172"/>
        <v>0</v>
      </c>
      <c r="BO541" s="427"/>
      <c r="BP541" s="427"/>
      <c r="BQ541" s="427"/>
      <c r="BR541" s="427"/>
      <c r="BS541" s="428"/>
      <c r="BT541" s="431">
        <f t="shared" si="173"/>
        <v>0</v>
      </c>
      <c r="BU541" s="427"/>
      <c r="BV541" s="427"/>
      <c r="BW541" s="427"/>
      <c r="BX541" s="427"/>
      <c r="BY541" s="428"/>
      <c r="BZ541" s="431">
        <f t="shared" si="174"/>
        <v>0</v>
      </c>
      <c r="CA541" s="427"/>
      <c r="CB541" s="427"/>
      <c r="CC541" s="427"/>
      <c r="CD541" s="427"/>
      <c r="CE541" s="428"/>
      <c r="CF541" s="431">
        <f t="shared" si="175"/>
        <v>0</v>
      </c>
      <c r="CG541" s="427"/>
      <c r="CH541" s="427"/>
      <c r="CI541" s="427"/>
      <c r="CJ541" s="427"/>
      <c r="CK541" s="428"/>
      <c r="CL541" s="431">
        <f t="shared" si="176"/>
        <v>0</v>
      </c>
      <c r="CM541" s="427"/>
      <c r="CN541" s="427"/>
      <c r="CO541" s="427"/>
      <c r="CP541" s="427"/>
      <c r="CQ541" s="428"/>
      <c r="CR541" s="431">
        <f t="shared" si="177"/>
        <v>0</v>
      </c>
      <c r="CS541" s="427"/>
      <c r="CT541" s="427"/>
      <c r="CU541" s="427"/>
      <c r="CV541" s="427"/>
      <c r="CW541" s="428"/>
      <c r="CX541" s="431">
        <f t="shared" si="178"/>
        <v>0</v>
      </c>
      <c r="CY541" s="427"/>
      <c r="CZ541" s="427"/>
      <c r="DA541" s="427"/>
      <c r="DB541" s="427"/>
      <c r="DC541" s="428"/>
    </row>
    <row r="542" spans="1:107" s="218" customFormat="1" outlineLevel="1">
      <c r="A542" s="22"/>
      <c r="B542" s="22"/>
      <c r="C542" s="22"/>
      <c r="D542" s="22"/>
      <c r="E542" s="74" t="str">
        <f t="shared" si="161"/>
        <v>New Tariff 5</v>
      </c>
      <c r="F542" s="431">
        <f t="shared" si="162"/>
        <v>0</v>
      </c>
      <c r="G542" s="427"/>
      <c r="H542" s="427"/>
      <c r="I542" s="427"/>
      <c r="J542" s="427"/>
      <c r="K542" s="428"/>
      <c r="L542" s="431">
        <f t="shared" si="163"/>
        <v>0</v>
      </c>
      <c r="M542" s="427"/>
      <c r="N542" s="427"/>
      <c r="O542" s="427"/>
      <c r="P542" s="427"/>
      <c r="Q542" s="427"/>
      <c r="R542" s="431">
        <f t="shared" si="164"/>
        <v>0</v>
      </c>
      <c r="S542" s="427"/>
      <c r="T542" s="427"/>
      <c r="U542" s="427"/>
      <c r="V542" s="427"/>
      <c r="W542" s="427"/>
      <c r="X542" s="431">
        <f t="shared" si="165"/>
        <v>0</v>
      </c>
      <c r="Y542" s="427"/>
      <c r="Z542" s="427"/>
      <c r="AA542" s="427"/>
      <c r="AB542" s="427"/>
      <c r="AC542" s="427"/>
      <c r="AD542" s="431">
        <f t="shared" si="166"/>
        <v>0</v>
      </c>
      <c r="AE542" s="427"/>
      <c r="AF542" s="427"/>
      <c r="AG542" s="427"/>
      <c r="AH542" s="427"/>
      <c r="AI542" s="427"/>
      <c r="AJ542" s="432">
        <f t="shared" si="167"/>
        <v>0</v>
      </c>
      <c r="AK542" s="427"/>
      <c r="AL542" s="427"/>
      <c r="AM542" s="427"/>
      <c r="AN542" s="427"/>
      <c r="AO542" s="427"/>
      <c r="AP542" s="431">
        <f t="shared" si="168"/>
        <v>0</v>
      </c>
      <c r="AQ542" s="427"/>
      <c r="AR542" s="427"/>
      <c r="AS542" s="427"/>
      <c r="AT542" s="427"/>
      <c r="AU542" s="427"/>
      <c r="AV542" s="431">
        <f t="shared" si="169"/>
        <v>0</v>
      </c>
      <c r="AW542" s="427"/>
      <c r="AX542" s="427"/>
      <c r="AY542" s="427"/>
      <c r="AZ542" s="427"/>
      <c r="BA542" s="427"/>
      <c r="BB542" s="431">
        <f t="shared" si="170"/>
        <v>0</v>
      </c>
      <c r="BC542" s="427"/>
      <c r="BD542" s="427"/>
      <c r="BE542" s="427"/>
      <c r="BF542" s="427"/>
      <c r="BG542" s="427"/>
      <c r="BH542" s="431">
        <f t="shared" si="171"/>
        <v>0</v>
      </c>
      <c r="BI542" s="427"/>
      <c r="BJ542" s="427"/>
      <c r="BK542" s="427"/>
      <c r="BL542" s="427"/>
      <c r="BM542" s="428"/>
      <c r="BN542" s="431">
        <f t="shared" si="172"/>
        <v>0</v>
      </c>
      <c r="BO542" s="427"/>
      <c r="BP542" s="427"/>
      <c r="BQ542" s="427"/>
      <c r="BR542" s="427"/>
      <c r="BS542" s="428"/>
      <c r="BT542" s="431">
        <f t="shared" si="173"/>
        <v>0</v>
      </c>
      <c r="BU542" s="427"/>
      <c r="BV542" s="427"/>
      <c r="BW542" s="427"/>
      <c r="BX542" s="427"/>
      <c r="BY542" s="428"/>
      <c r="BZ542" s="431">
        <f t="shared" si="174"/>
        <v>0</v>
      </c>
      <c r="CA542" s="427"/>
      <c r="CB542" s="427"/>
      <c r="CC542" s="427"/>
      <c r="CD542" s="427"/>
      <c r="CE542" s="428"/>
      <c r="CF542" s="431">
        <f t="shared" si="175"/>
        <v>0</v>
      </c>
      <c r="CG542" s="427"/>
      <c r="CH542" s="427"/>
      <c r="CI542" s="427"/>
      <c r="CJ542" s="427"/>
      <c r="CK542" s="428"/>
      <c r="CL542" s="431">
        <f t="shared" si="176"/>
        <v>0</v>
      </c>
      <c r="CM542" s="427"/>
      <c r="CN542" s="427"/>
      <c r="CO542" s="427"/>
      <c r="CP542" s="427"/>
      <c r="CQ542" s="428"/>
      <c r="CR542" s="431">
        <f t="shared" si="177"/>
        <v>0</v>
      </c>
      <c r="CS542" s="427"/>
      <c r="CT542" s="427"/>
      <c r="CU542" s="427"/>
      <c r="CV542" s="427"/>
      <c r="CW542" s="428"/>
      <c r="CX542" s="431">
        <f t="shared" si="178"/>
        <v>0</v>
      </c>
      <c r="CY542" s="427"/>
      <c r="CZ542" s="427"/>
      <c r="DA542" s="427"/>
      <c r="DB542" s="427"/>
      <c r="DC542" s="428"/>
    </row>
    <row r="543" spans="1:107" s="218" customFormat="1" outlineLevel="1">
      <c r="A543" s="22"/>
      <c r="B543" s="22"/>
      <c r="C543" s="22"/>
      <c r="D543" s="22"/>
      <c r="E543" s="74" t="str">
        <f t="shared" si="161"/>
        <v>New Tariff 6</v>
      </c>
      <c r="F543" s="431">
        <f t="shared" si="162"/>
        <v>0</v>
      </c>
      <c r="G543" s="427"/>
      <c r="H543" s="427"/>
      <c r="I543" s="427"/>
      <c r="J543" s="427"/>
      <c r="K543" s="428"/>
      <c r="L543" s="431">
        <f t="shared" si="163"/>
        <v>0</v>
      </c>
      <c r="M543" s="427"/>
      <c r="N543" s="427"/>
      <c r="O543" s="427"/>
      <c r="P543" s="427"/>
      <c r="Q543" s="427"/>
      <c r="R543" s="431">
        <f t="shared" si="164"/>
        <v>0</v>
      </c>
      <c r="S543" s="427"/>
      <c r="T543" s="427"/>
      <c r="U543" s="427"/>
      <c r="V543" s="427"/>
      <c r="W543" s="427"/>
      <c r="X543" s="431">
        <f t="shared" si="165"/>
        <v>0</v>
      </c>
      <c r="Y543" s="427"/>
      <c r="Z543" s="427"/>
      <c r="AA543" s="427"/>
      <c r="AB543" s="427"/>
      <c r="AC543" s="427"/>
      <c r="AD543" s="431">
        <f t="shared" si="166"/>
        <v>0</v>
      </c>
      <c r="AE543" s="427"/>
      <c r="AF543" s="427"/>
      <c r="AG543" s="427"/>
      <c r="AH543" s="427"/>
      <c r="AI543" s="427"/>
      <c r="AJ543" s="432">
        <f t="shared" si="167"/>
        <v>0</v>
      </c>
      <c r="AK543" s="427"/>
      <c r="AL543" s="427"/>
      <c r="AM543" s="427"/>
      <c r="AN543" s="427"/>
      <c r="AO543" s="427"/>
      <c r="AP543" s="431">
        <f t="shared" si="168"/>
        <v>0</v>
      </c>
      <c r="AQ543" s="427"/>
      <c r="AR543" s="427"/>
      <c r="AS543" s="427"/>
      <c r="AT543" s="427"/>
      <c r="AU543" s="427"/>
      <c r="AV543" s="431">
        <f t="shared" si="169"/>
        <v>0</v>
      </c>
      <c r="AW543" s="427"/>
      <c r="AX543" s="427"/>
      <c r="AY543" s="427"/>
      <c r="AZ543" s="427"/>
      <c r="BA543" s="427"/>
      <c r="BB543" s="431">
        <f t="shared" si="170"/>
        <v>0</v>
      </c>
      <c r="BC543" s="427"/>
      <c r="BD543" s="427"/>
      <c r="BE543" s="427"/>
      <c r="BF543" s="427"/>
      <c r="BG543" s="427"/>
      <c r="BH543" s="431">
        <f t="shared" si="171"/>
        <v>0</v>
      </c>
      <c r="BI543" s="427"/>
      <c r="BJ543" s="427"/>
      <c r="BK543" s="427"/>
      <c r="BL543" s="427"/>
      <c r="BM543" s="428"/>
      <c r="BN543" s="431">
        <f t="shared" si="172"/>
        <v>0</v>
      </c>
      <c r="BO543" s="427"/>
      <c r="BP543" s="427"/>
      <c r="BQ543" s="427"/>
      <c r="BR543" s="427"/>
      <c r="BS543" s="428"/>
      <c r="BT543" s="431">
        <f t="shared" si="173"/>
        <v>0</v>
      </c>
      <c r="BU543" s="427"/>
      <c r="BV543" s="427"/>
      <c r="BW543" s="427"/>
      <c r="BX543" s="427"/>
      <c r="BY543" s="428"/>
      <c r="BZ543" s="431">
        <f t="shared" si="174"/>
        <v>0</v>
      </c>
      <c r="CA543" s="427"/>
      <c r="CB543" s="427"/>
      <c r="CC543" s="427"/>
      <c r="CD543" s="427"/>
      <c r="CE543" s="428"/>
      <c r="CF543" s="431">
        <f t="shared" si="175"/>
        <v>0</v>
      </c>
      <c r="CG543" s="427"/>
      <c r="CH543" s="427"/>
      <c r="CI543" s="427"/>
      <c r="CJ543" s="427"/>
      <c r="CK543" s="428"/>
      <c r="CL543" s="431">
        <f t="shared" si="176"/>
        <v>0</v>
      </c>
      <c r="CM543" s="427"/>
      <c r="CN543" s="427"/>
      <c r="CO543" s="427"/>
      <c r="CP543" s="427"/>
      <c r="CQ543" s="428"/>
      <c r="CR543" s="431">
        <f t="shared" si="177"/>
        <v>0</v>
      </c>
      <c r="CS543" s="427"/>
      <c r="CT543" s="427"/>
      <c r="CU543" s="427"/>
      <c r="CV543" s="427"/>
      <c r="CW543" s="428"/>
      <c r="CX543" s="431">
        <f t="shared" si="178"/>
        <v>0</v>
      </c>
      <c r="CY543" s="427"/>
      <c r="CZ543" s="427"/>
      <c r="DA543" s="427"/>
      <c r="DB543" s="427"/>
      <c r="DC543" s="428"/>
    </row>
    <row r="544" spans="1:107" s="218" customFormat="1" outlineLevel="1">
      <c r="A544" s="22"/>
      <c r="B544" s="22"/>
      <c r="C544" s="22"/>
      <c r="D544" s="22"/>
      <c r="E544" s="74" t="str">
        <f t="shared" si="161"/>
        <v>New Tariff 7</v>
      </c>
      <c r="F544" s="431">
        <f t="shared" si="162"/>
        <v>0</v>
      </c>
      <c r="G544" s="427"/>
      <c r="H544" s="427"/>
      <c r="I544" s="427"/>
      <c r="J544" s="427"/>
      <c r="K544" s="428"/>
      <c r="L544" s="431">
        <f t="shared" si="163"/>
        <v>0</v>
      </c>
      <c r="M544" s="427"/>
      <c r="N544" s="427"/>
      <c r="O544" s="427"/>
      <c r="P544" s="427"/>
      <c r="Q544" s="427"/>
      <c r="R544" s="431">
        <f t="shared" si="164"/>
        <v>0</v>
      </c>
      <c r="S544" s="427"/>
      <c r="T544" s="427"/>
      <c r="U544" s="427"/>
      <c r="V544" s="427"/>
      <c r="W544" s="427"/>
      <c r="X544" s="431">
        <f t="shared" si="165"/>
        <v>0</v>
      </c>
      <c r="Y544" s="427"/>
      <c r="Z544" s="427"/>
      <c r="AA544" s="427"/>
      <c r="AB544" s="427"/>
      <c r="AC544" s="427"/>
      <c r="AD544" s="431">
        <f t="shared" si="166"/>
        <v>0</v>
      </c>
      <c r="AE544" s="427"/>
      <c r="AF544" s="427"/>
      <c r="AG544" s="427"/>
      <c r="AH544" s="427"/>
      <c r="AI544" s="427"/>
      <c r="AJ544" s="432">
        <f t="shared" si="167"/>
        <v>0</v>
      </c>
      <c r="AK544" s="427"/>
      <c r="AL544" s="427"/>
      <c r="AM544" s="427"/>
      <c r="AN544" s="427"/>
      <c r="AO544" s="427"/>
      <c r="AP544" s="431">
        <f t="shared" si="168"/>
        <v>0</v>
      </c>
      <c r="AQ544" s="427"/>
      <c r="AR544" s="427"/>
      <c r="AS544" s="427"/>
      <c r="AT544" s="427"/>
      <c r="AU544" s="427"/>
      <c r="AV544" s="431">
        <f t="shared" si="169"/>
        <v>0</v>
      </c>
      <c r="AW544" s="427"/>
      <c r="AX544" s="427"/>
      <c r="AY544" s="427"/>
      <c r="AZ544" s="427"/>
      <c r="BA544" s="427"/>
      <c r="BB544" s="431">
        <f t="shared" si="170"/>
        <v>0</v>
      </c>
      <c r="BC544" s="427"/>
      <c r="BD544" s="427"/>
      <c r="BE544" s="427"/>
      <c r="BF544" s="427"/>
      <c r="BG544" s="427"/>
      <c r="BH544" s="431">
        <f t="shared" si="171"/>
        <v>0</v>
      </c>
      <c r="BI544" s="427"/>
      <c r="BJ544" s="427"/>
      <c r="BK544" s="427"/>
      <c r="BL544" s="427"/>
      <c r="BM544" s="428"/>
      <c r="BN544" s="431">
        <f t="shared" si="172"/>
        <v>0</v>
      </c>
      <c r="BO544" s="427"/>
      <c r="BP544" s="427"/>
      <c r="BQ544" s="427"/>
      <c r="BR544" s="427"/>
      <c r="BS544" s="428"/>
      <c r="BT544" s="431">
        <f t="shared" si="173"/>
        <v>0</v>
      </c>
      <c r="BU544" s="427"/>
      <c r="BV544" s="427"/>
      <c r="BW544" s="427"/>
      <c r="BX544" s="427"/>
      <c r="BY544" s="428"/>
      <c r="BZ544" s="431">
        <f t="shared" si="174"/>
        <v>0</v>
      </c>
      <c r="CA544" s="427"/>
      <c r="CB544" s="427"/>
      <c r="CC544" s="427"/>
      <c r="CD544" s="427"/>
      <c r="CE544" s="428"/>
      <c r="CF544" s="431">
        <f t="shared" si="175"/>
        <v>0</v>
      </c>
      <c r="CG544" s="427"/>
      <c r="CH544" s="427"/>
      <c r="CI544" s="427"/>
      <c r="CJ544" s="427"/>
      <c r="CK544" s="428"/>
      <c r="CL544" s="431">
        <f t="shared" si="176"/>
        <v>0</v>
      </c>
      <c r="CM544" s="427"/>
      <c r="CN544" s="427"/>
      <c r="CO544" s="427"/>
      <c r="CP544" s="427"/>
      <c r="CQ544" s="428"/>
      <c r="CR544" s="431">
        <f t="shared" si="177"/>
        <v>0</v>
      </c>
      <c r="CS544" s="427"/>
      <c r="CT544" s="427"/>
      <c r="CU544" s="427"/>
      <c r="CV544" s="427"/>
      <c r="CW544" s="428"/>
      <c r="CX544" s="431">
        <f t="shared" si="178"/>
        <v>0</v>
      </c>
      <c r="CY544" s="427"/>
      <c r="CZ544" s="427"/>
      <c r="DA544" s="427"/>
      <c r="DB544" s="427"/>
      <c r="DC544" s="428"/>
    </row>
    <row r="545" spans="1:107" s="218" customFormat="1" outlineLevel="1">
      <c r="A545" s="22"/>
      <c r="B545" s="22"/>
      <c r="C545" s="22"/>
      <c r="D545" s="22"/>
      <c r="E545" s="74" t="str">
        <f t="shared" si="161"/>
        <v>New Tariff 8</v>
      </c>
      <c r="F545" s="431">
        <f t="shared" si="162"/>
        <v>0</v>
      </c>
      <c r="G545" s="427"/>
      <c r="H545" s="427"/>
      <c r="I545" s="427"/>
      <c r="J545" s="427"/>
      <c r="K545" s="428"/>
      <c r="L545" s="431">
        <f t="shared" si="163"/>
        <v>0</v>
      </c>
      <c r="M545" s="427"/>
      <c r="N545" s="427"/>
      <c r="O545" s="427"/>
      <c r="P545" s="427"/>
      <c r="Q545" s="427"/>
      <c r="R545" s="431">
        <f t="shared" si="164"/>
        <v>0</v>
      </c>
      <c r="S545" s="427"/>
      <c r="T545" s="427"/>
      <c r="U545" s="427"/>
      <c r="V545" s="427"/>
      <c r="W545" s="427"/>
      <c r="X545" s="431">
        <f t="shared" si="165"/>
        <v>0</v>
      </c>
      <c r="Y545" s="427"/>
      <c r="Z545" s="427"/>
      <c r="AA545" s="427"/>
      <c r="AB545" s="427"/>
      <c r="AC545" s="427"/>
      <c r="AD545" s="431">
        <f t="shared" si="166"/>
        <v>0</v>
      </c>
      <c r="AE545" s="427"/>
      <c r="AF545" s="427"/>
      <c r="AG545" s="427"/>
      <c r="AH545" s="427"/>
      <c r="AI545" s="427"/>
      <c r="AJ545" s="432">
        <f t="shared" si="167"/>
        <v>0</v>
      </c>
      <c r="AK545" s="427"/>
      <c r="AL545" s="427"/>
      <c r="AM545" s="427"/>
      <c r="AN545" s="427"/>
      <c r="AO545" s="427"/>
      <c r="AP545" s="431">
        <f t="shared" si="168"/>
        <v>0</v>
      </c>
      <c r="AQ545" s="427"/>
      <c r="AR545" s="427"/>
      <c r="AS545" s="427"/>
      <c r="AT545" s="427"/>
      <c r="AU545" s="427"/>
      <c r="AV545" s="431">
        <f t="shared" si="169"/>
        <v>0</v>
      </c>
      <c r="AW545" s="427"/>
      <c r="AX545" s="427"/>
      <c r="AY545" s="427"/>
      <c r="AZ545" s="427"/>
      <c r="BA545" s="427"/>
      <c r="BB545" s="431">
        <f t="shared" si="170"/>
        <v>0</v>
      </c>
      <c r="BC545" s="427"/>
      <c r="BD545" s="427"/>
      <c r="BE545" s="427"/>
      <c r="BF545" s="427"/>
      <c r="BG545" s="427"/>
      <c r="BH545" s="431">
        <f t="shared" si="171"/>
        <v>0</v>
      </c>
      <c r="BI545" s="427"/>
      <c r="BJ545" s="427"/>
      <c r="BK545" s="427"/>
      <c r="BL545" s="427"/>
      <c r="BM545" s="428"/>
      <c r="BN545" s="431">
        <f t="shared" si="172"/>
        <v>0</v>
      </c>
      <c r="BO545" s="427"/>
      <c r="BP545" s="427"/>
      <c r="BQ545" s="427"/>
      <c r="BR545" s="427"/>
      <c r="BS545" s="428"/>
      <c r="BT545" s="431">
        <f t="shared" si="173"/>
        <v>0</v>
      </c>
      <c r="BU545" s="427"/>
      <c r="BV545" s="427"/>
      <c r="BW545" s="427"/>
      <c r="BX545" s="427"/>
      <c r="BY545" s="428"/>
      <c r="BZ545" s="431">
        <f t="shared" si="174"/>
        <v>0</v>
      </c>
      <c r="CA545" s="427"/>
      <c r="CB545" s="427"/>
      <c r="CC545" s="427"/>
      <c r="CD545" s="427"/>
      <c r="CE545" s="428"/>
      <c r="CF545" s="431">
        <f t="shared" si="175"/>
        <v>0</v>
      </c>
      <c r="CG545" s="427"/>
      <c r="CH545" s="427"/>
      <c r="CI545" s="427"/>
      <c r="CJ545" s="427"/>
      <c r="CK545" s="428"/>
      <c r="CL545" s="431">
        <f t="shared" si="176"/>
        <v>0</v>
      </c>
      <c r="CM545" s="427"/>
      <c r="CN545" s="427"/>
      <c r="CO545" s="427"/>
      <c r="CP545" s="427"/>
      <c r="CQ545" s="428"/>
      <c r="CR545" s="431">
        <f t="shared" si="177"/>
        <v>0</v>
      </c>
      <c r="CS545" s="427"/>
      <c r="CT545" s="427"/>
      <c r="CU545" s="427"/>
      <c r="CV545" s="427"/>
      <c r="CW545" s="428"/>
      <c r="CX545" s="431">
        <f t="shared" si="178"/>
        <v>0</v>
      </c>
      <c r="CY545" s="427"/>
      <c r="CZ545" s="427"/>
      <c r="DA545" s="427"/>
      <c r="DB545" s="427"/>
      <c r="DC545" s="428"/>
    </row>
    <row r="546" spans="1:107" s="218" customFormat="1" outlineLevel="1">
      <c r="A546" s="22"/>
      <c r="B546" s="22"/>
      <c r="C546" s="22"/>
      <c r="D546" s="22"/>
      <c r="E546" s="74" t="str">
        <f t="shared" si="161"/>
        <v>New Tariff 9</v>
      </c>
      <c r="F546" s="431">
        <f t="shared" si="162"/>
        <v>0</v>
      </c>
      <c r="G546" s="427"/>
      <c r="H546" s="427"/>
      <c r="I546" s="427"/>
      <c r="J546" s="427"/>
      <c r="K546" s="428"/>
      <c r="L546" s="431">
        <f t="shared" si="163"/>
        <v>0</v>
      </c>
      <c r="M546" s="427"/>
      <c r="N546" s="427"/>
      <c r="O546" s="427"/>
      <c r="P546" s="427"/>
      <c r="Q546" s="427"/>
      <c r="R546" s="431">
        <f t="shared" si="164"/>
        <v>0</v>
      </c>
      <c r="S546" s="427"/>
      <c r="T546" s="427"/>
      <c r="U546" s="427"/>
      <c r="V546" s="427"/>
      <c r="W546" s="427"/>
      <c r="X546" s="431">
        <f t="shared" si="165"/>
        <v>0</v>
      </c>
      <c r="Y546" s="427"/>
      <c r="Z546" s="427"/>
      <c r="AA546" s="427"/>
      <c r="AB546" s="427"/>
      <c r="AC546" s="427"/>
      <c r="AD546" s="431">
        <f t="shared" si="166"/>
        <v>0</v>
      </c>
      <c r="AE546" s="427"/>
      <c r="AF546" s="427"/>
      <c r="AG546" s="427"/>
      <c r="AH546" s="427"/>
      <c r="AI546" s="427"/>
      <c r="AJ546" s="432">
        <f t="shared" si="167"/>
        <v>0</v>
      </c>
      <c r="AK546" s="427"/>
      <c r="AL546" s="427"/>
      <c r="AM546" s="427"/>
      <c r="AN546" s="427"/>
      <c r="AO546" s="427"/>
      <c r="AP546" s="431">
        <f t="shared" si="168"/>
        <v>0</v>
      </c>
      <c r="AQ546" s="427"/>
      <c r="AR546" s="427"/>
      <c r="AS546" s="427"/>
      <c r="AT546" s="427"/>
      <c r="AU546" s="427"/>
      <c r="AV546" s="431">
        <f t="shared" si="169"/>
        <v>0</v>
      </c>
      <c r="AW546" s="427"/>
      <c r="AX546" s="427"/>
      <c r="AY546" s="427"/>
      <c r="AZ546" s="427"/>
      <c r="BA546" s="427"/>
      <c r="BB546" s="431">
        <f t="shared" si="170"/>
        <v>0</v>
      </c>
      <c r="BC546" s="427"/>
      <c r="BD546" s="427"/>
      <c r="BE546" s="427"/>
      <c r="BF546" s="427"/>
      <c r="BG546" s="427"/>
      <c r="BH546" s="431">
        <f t="shared" si="171"/>
        <v>0</v>
      </c>
      <c r="BI546" s="427"/>
      <c r="BJ546" s="427"/>
      <c r="BK546" s="427"/>
      <c r="BL546" s="427"/>
      <c r="BM546" s="428"/>
      <c r="BN546" s="431">
        <f t="shared" si="172"/>
        <v>0</v>
      </c>
      <c r="BO546" s="427"/>
      <c r="BP546" s="427"/>
      <c r="BQ546" s="427"/>
      <c r="BR546" s="427"/>
      <c r="BS546" s="428"/>
      <c r="BT546" s="431">
        <f t="shared" si="173"/>
        <v>0</v>
      </c>
      <c r="BU546" s="427"/>
      <c r="BV546" s="427"/>
      <c r="BW546" s="427"/>
      <c r="BX546" s="427"/>
      <c r="BY546" s="428"/>
      <c r="BZ546" s="431">
        <f t="shared" si="174"/>
        <v>0</v>
      </c>
      <c r="CA546" s="427"/>
      <c r="CB546" s="427"/>
      <c r="CC546" s="427"/>
      <c r="CD546" s="427"/>
      <c r="CE546" s="428"/>
      <c r="CF546" s="431">
        <f t="shared" si="175"/>
        <v>0</v>
      </c>
      <c r="CG546" s="427"/>
      <c r="CH546" s="427"/>
      <c r="CI546" s="427"/>
      <c r="CJ546" s="427"/>
      <c r="CK546" s="428"/>
      <c r="CL546" s="431">
        <f t="shared" si="176"/>
        <v>0</v>
      </c>
      <c r="CM546" s="427"/>
      <c r="CN546" s="427"/>
      <c r="CO546" s="427"/>
      <c r="CP546" s="427"/>
      <c r="CQ546" s="428"/>
      <c r="CR546" s="431">
        <f t="shared" si="177"/>
        <v>0</v>
      </c>
      <c r="CS546" s="427"/>
      <c r="CT546" s="427"/>
      <c r="CU546" s="427"/>
      <c r="CV546" s="427"/>
      <c r="CW546" s="428"/>
      <c r="CX546" s="431">
        <f t="shared" si="178"/>
        <v>0</v>
      </c>
      <c r="CY546" s="427"/>
      <c r="CZ546" s="427"/>
      <c r="DA546" s="427"/>
      <c r="DB546" s="427"/>
      <c r="DC546" s="428"/>
    </row>
    <row r="547" spans="1:107" s="218" customFormat="1" outlineLevel="1">
      <c r="A547" s="22"/>
      <c r="B547" s="22"/>
      <c r="C547" s="22"/>
      <c r="D547" s="22"/>
      <c r="E547" s="74" t="str">
        <f t="shared" si="161"/>
        <v>New Tariff 10</v>
      </c>
      <c r="F547" s="431">
        <f t="shared" si="162"/>
        <v>0</v>
      </c>
      <c r="G547" s="427"/>
      <c r="H547" s="427"/>
      <c r="I547" s="427"/>
      <c r="J547" s="427"/>
      <c r="K547" s="428"/>
      <c r="L547" s="431">
        <f t="shared" si="163"/>
        <v>0</v>
      </c>
      <c r="M547" s="427"/>
      <c r="N547" s="427"/>
      <c r="O547" s="427"/>
      <c r="P547" s="427"/>
      <c r="Q547" s="427"/>
      <c r="R547" s="431">
        <f t="shared" si="164"/>
        <v>0</v>
      </c>
      <c r="S547" s="427"/>
      <c r="T547" s="427"/>
      <c r="U547" s="427"/>
      <c r="V547" s="427"/>
      <c r="W547" s="427"/>
      <c r="X547" s="431">
        <f t="shared" si="165"/>
        <v>0</v>
      </c>
      <c r="Y547" s="427"/>
      <c r="Z547" s="427"/>
      <c r="AA547" s="427"/>
      <c r="AB547" s="427"/>
      <c r="AC547" s="427"/>
      <c r="AD547" s="431">
        <f t="shared" si="166"/>
        <v>0</v>
      </c>
      <c r="AE547" s="427"/>
      <c r="AF547" s="427"/>
      <c r="AG547" s="427"/>
      <c r="AH547" s="427"/>
      <c r="AI547" s="427"/>
      <c r="AJ547" s="432">
        <f t="shared" si="167"/>
        <v>0</v>
      </c>
      <c r="AK547" s="427"/>
      <c r="AL547" s="427"/>
      <c r="AM547" s="427"/>
      <c r="AN547" s="427"/>
      <c r="AO547" s="427"/>
      <c r="AP547" s="431">
        <f t="shared" si="168"/>
        <v>0</v>
      </c>
      <c r="AQ547" s="427"/>
      <c r="AR547" s="427"/>
      <c r="AS547" s="427"/>
      <c r="AT547" s="427"/>
      <c r="AU547" s="427"/>
      <c r="AV547" s="431">
        <f t="shared" si="169"/>
        <v>0</v>
      </c>
      <c r="AW547" s="427"/>
      <c r="AX547" s="427"/>
      <c r="AY547" s="427"/>
      <c r="AZ547" s="427"/>
      <c r="BA547" s="427"/>
      <c r="BB547" s="431">
        <f t="shared" si="170"/>
        <v>0</v>
      </c>
      <c r="BC547" s="427"/>
      <c r="BD547" s="427"/>
      <c r="BE547" s="427"/>
      <c r="BF547" s="427"/>
      <c r="BG547" s="427"/>
      <c r="BH547" s="431">
        <f t="shared" si="171"/>
        <v>0</v>
      </c>
      <c r="BI547" s="427"/>
      <c r="BJ547" s="427"/>
      <c r="BK547" s="427"/>
      <c r="BL547" s="427"/>
      <c r="BM547" s="428"/>
      <c r="BN547" s="431">
        <f t="shared" si="172"/>
        <v>0</v>
      </c>
      <c r="BO547" s="427"/>
      <c r="BP547" s="427"/>
      <c r="BQ547" s="427"/>
      <c r="BR547" s="427"/>
      <c r="BS547" s="428"/>
      <c r="BT547" s="431">
        <f t="shared" si="173"/>
        <v>0</v>
      </c>
      <c r="BU547" s="427"/>
      <c r="BV547" s="427"/>
      <c r="BW547" s="427"/>
      <c r="BX547" s="427"/>
      <c r="BY547" s="428"/>
      <c r="BZ547" s="431">
        <f t="shared" si="174"/>
        <v>0</v>
      </c>
      <c r="CA547" s="427"/>
      <c r="CB547" s="427"/>
      <c r="CC547" s="427"/>
      <c r="CD547" s="427"/>
      <c r="CE547" s="428"/>
      <c r="CF547" s="431">
        <f t="shared" si="175"/>
        <v>0</v>
      </c>
      <c r="CG547" s="427"/>
      <c r="CH547" s="427"/>
      <c r="CI547" s="427"/>
      <c r="CJ547" s="427"/>
      <c r="CK547" s="428"/>
      <c r="CL547" s="431">
        <f t="shared" si="176"/>
        <v>0</v>
      </c>
      <c r="CM547" s="427"/>
      <c r="CN547" s="427"/>
      <c r="CO547" s="427"/>
      <c r="CP547" s="427"/>
      <c r="CQ547" s="428"/>
      <c r="CR547" s="431">
        <f t="shared" si="177"/>
        <v>0</v>
      </c>
      <c r="CS547" s="427"/>
      <c r="CT547" s="427"/>
      <c r="CU547" s="427"/>
      <c r="CV547" s="427"/>
      <c r="CW547" s="428"/>
      <c r="CX547" s="431">
        <f t="shared" si="178"/>
        <v>0</v>
      </c>
      <c r="CY547" s="427"/>
      <c r="CZ547" s="427"/>
      <c r="DA547" s="427"/>
      <c r="DB547" s="427"/>
      <c r="DC547" s="428"/>
    </row>
    <row r="548" spans="1:107" s="218" customFormat="1" outlineLevel="1">
      <c r="A548" s="22"/>
      <c r="B548" s="22"/>
      <c r="C548" s="22"/>
      <c r="D548" s="22"/>
      <c r="E548" s="74" t="str">
        <f t="shared" si="161"/>
        <v>New Tariff 11</v>
      </c>
      <c r="F548" s="431">
        <f t="shared" si="162"/>
        <v>0</v>
      </c>
      <c r="G548" s="427"/>
      <c r="H548" s="427"/>
      <c r="I548" s="427"/>
      <c r="J548" s="427"/>
      <c r="K548" s="428"/>
      <c r="L548" s="431">
        <f t="shared" si="163"/>
        <v>0</v>
      </c>
      <c r="M548" s="427"/>
      <c r="N548" s="427"/>
      <c r="O548" s="427"/>
      <c r="P548" s="427"/>
      <c r="Q548" s="427"/>
      <c r="R548" s="431">
        <f t="shared" si="164"/>
        <v>0</v>
      </c>
      <c r="S548" s="427"/>
      <c r="T548" s="427"/>
      <c r="U548" s="427"/>
      <c r="V548" s="427"/>
      <c r="W548" s="427"/>
      <c r="X548" s="431">
        <f t="shared" si="165"/>
        <v>0</v>
      </c>
      <c r="Y548" s="427"/>
      <c r="Z548" s="427"/>
      <c r="AA548" s="427"/>
      <c r="AB548" s="427"/>
      <c r="AC548" s="427"/>
      <c r="AD548" s="431">
        <f t="shared" si="166"/>
        <v>0</v>
      </c>
      <c r="AE548" s="427"/>
      <c r="AF548" s="427"/>
      <c r="AG548" s="427"/>
      <c r="AH548" s="427"/>
      <c r="AI548" s="427"/>
      <c r="AJ548" s="432">
        <f t="shared" si="167"/>
        <v>0</v>
      </c>
      <c r="AK548" s="427"/>
      <c r="AL548" s="427"/>
      <c r="AM548" s="427"/>
      <c r="AN548" s="427"/>
      <c r="AO548" s="427"/>
      <c r="AP548" s="431">
        <f t="shared" si="168"/>
        <v>0</v>
      </c>
      <c r="AQ548" s="427"/>
      <c r="AR548" s="427"/>
      <c r="AS548" s="427"/>
      <c r="AT548" s="427"/>
      <c r="AU548" s="427"/>
      <c r="AV548" s="431">
        <f t="shared" si="169"/>
        <v>0</v>
      </c>
      <c r="AW548" s="427"/>
      <c r="AX548" s="427"/>
      <c r="AY548" s="427"/>
      <c r="AZ548" s="427"/>
      <c r="BA548" s="427"/>
      <c r="BB548" s="431">
        <f t="shared" si="170"/>
        <v>0</v>
      </c>
      <c r="BC548" s="427"/>
      <c r="BD548" s="427"/>
      <c r="BE548" s="427"/>
      <c r="BF548" s="427"/>
      <c r="BG548" s="427"/>
      <c r="BH548" s="431">
        <f t="shared" si="171"/>
        <v>0</v>
      </c>
      <c r="BI548" s="427"/>
      <c r="BJ548" s="427"/>
      <c r="BK548" s="427"/>
      <c r="BL548" s="427"/>
      <c r="BM548" s="428"/>
      <c r="BN548" s="431">
        <f t="shared" si="172"/>
        <v>0</v>
      </c>
      <c r="BO548" s="427"/>
      <c r="BP548" s="427"/>
      <c r="BQ548" s="427"/>
      <c r="BR548" s="427"/>
      <c r="BS548" s="428"/>
      <c r="BT548" s="431">
        <f t="shared" si="173"/>
        <v>0</v>
      </c>
      <c r="BU548" s="427"/>
      <c r="BV548" s="427"/>
      <c r="BW548" s="427"/>
      <c r="BX548" s="427"/>
      <c r="BY548" s="428"/>
      <c r="BZ548" s="431">
        <f t="shared" si="174"/>
        <v>0</v>
      </c>
      <c r="CA548" s="427"/>
      <c r="CB548" s="427"/>
      <c r="CC548" s="427"/>
      <c r="CD548" s="427"/>
      <c r="CE548" s="428"/>
      <c r="CF548" s="431">
        <f t="shared" si="175"/>
        <v>0</v>
      </c>
      <c r="CG548" s="427"/>
      <c r="CH548" s="427"/>
      <c r="CI548" s="427"/>
      <c r="CJ548" s="427"/>
      <c r="CK548" s="428"/>
      <c r="CL548" s="431">
        <f t="shared" si="176"/>
        <v>0</v>
      </c>
      <c r="CM548" s="427"/>
      <c r="CN548" s="427"/>
      <c r="CO548" s="427"/>
      <c r="CP548" s="427"/>
      <c r="CQ548" s="428"/>
      <c r="CR548" s="431">
        <f t="shared" si="177"/>
        <v>0</v>
      </c>
      <c r="CS548" s="427"/>
      <c r="CT548" s="427"/>
      <c r="CU548" s="427"/>
      <c r="CV548" s="427"/>
      <c r="CW548" s="428"/>
      <c r="CX548" s="431">
        <f t="shared" si="178"/>
        <v>0</v>
      </c>
      <c r="CY548" s="427"/>
      <c r="CZ548" s="427"/>
      <c r="DA548" s="427"/>
      <c r="DB548" s="427"/>
      <c r="DC548" s="428"/>
    </row>
    <row r="549" spans="1:107" s="218" customFormat="1" outlineLevel="1">
      <c r="A549" s="22"/>
      <c r="B549" s="22"/>
      <c r="C549" s="22"/>
      <c r="D549" s="22"/>
      <c r="E549" s="74" t="str">
        <f t="shared" si="161"/>
        <v>Dedicated circuit</v>
      </c>
      <c r="F549" s="431">
        <f t="shared" si="162"/>
        <v>0</v>
      </c>
      <c r="G549" s="427"/>
      <c r="H549" s="427"/>
      <c r="I549" s="427"/>
      <c r="J549" s="427"/>
      <c r="K549" s="428"/>
      <c r="L549" s="431">
        <f t="shared" si="163"/>
        <v>0</v>
      </c>
      <c r="M549" s="427"/>
      <c r="N549" s="427"/>
      <c r="O549" s="427"/>
      <c r="P549" s="427"/>
      <c r="Q549" s="427"/>
      <c r="R549" s="431">
        <f t="shared" si="164"/>
        <v>0</v>
      </c>
      <c r="S549" s="427"/>
      <c r="T549" s="427"/>
      <c r="U549" s="427"/>
      <c r="V549" s="427"/>
      <c r="W549" s="427"/>
      <c r="X549" s="431">
        <f t="shared" si="165"/>
        <v>0</v>
      </c>
      <c r="Y549" s="427"/>
      <c r="Z549" s="427"/>
      <c r="AA549" s="427"/>
      <c r="AB549" s="427"/>
      <c r="AC549" s="427"/>
      <c r="AD549" s="431">
        <f t="shared" si="166"/>
        <v>0</v>
      </c>
      <c r="AE549" s="427"/>
      <c r="AF549" s="427"/>
      <c r="AG549" s="427"/>
      <c r="AH549" s="427"/>
      <c r="AI549" s="427"/>
      <c r="AJ549" s="432">
        <f t="shared" si="167"/>
        <v>0</v>
      </c>
      <c r="AK549" s="427"/>
      <c r="AL549" s="427"/>
      <c r="AM549" s="427"/>
      <c r="AN549" s="427"/>
      <c r="AO549" s="427"/>
      <c r="AP549" s="431">
        <f t="shared" si="168"/>
        <v>0</v>
      </c>
      <c r="AQ549" s="427"/>
      <c r="AR549" s="427"/>
      <c r="AS549" s="427"/>
      <c r="AT549" s="427"/>
      <c r="AU549" s="427"/>
      <c r="AV549" s="431">
        <f t="shared" si="169"/>
        <v>0</v>
      </c>
      <c r="AW549" s="427"/>
      <c r="AX549" s="427"/>
      <c r="AY549" s="427"/>
      <c r="AZ549" s="427"/>
      <c r="BA549" s="427"/>
      <c r="BB549" s="431">
        <f t="shared" si="170"/>
        <v>0</v>
      </c>
      <c r="BC549" s="427"/>
      <c r="BD549" s="427"/>
      <c r="BE549" s="427"/>
      <c r="BF549" s="427"/>
      <c r="BG549" s="427"/>
      <c r="BH549" s="431">
        <f t="shared" si="171"/>
        <v>0</v>
      </c>
      <c r="BI549" s="427"/>
      <c r="BJ549" s="427"/>
      <c r="BK549" s="427"/>
      <c r="BL549" s="427"/>
      <c r="BM549" s="428"/>
      <c r="BN549" s="431">
        <f t="shared" si="172"/>
        <v>0</v>
      </c>
      <c r="BO549" s="427"/>
      <c r="BP549" s="427"/>
      <c r="BQ549" s="427"/>
      <c r="BR549" s="427"/>
      <c r="BS549" s="428"/>
      <c r="BT549" s="431">
        <f t="shared" si="173"/>
        <v>0</v>
      </c>
      <c r="BU549" s="427"/>
      <c r="BV549" s="427"/>
      <c r="BW549" s="427"/>
      <c r="BX549" s="427"/>
      <c r="BY549" s="428"/>
      <c r="BZ549" s="431">
        <f t="shared" si="174"/>
        <v>0</v>
      </c>
      <c r="CA549" s="427"/>
      <c r="CB549" s="427"/>
      <c r="CC549" s="427"/>
      <c r="CD549" s="427"/>
      <c r="CE549" s="428"/>
      <c r="CF549" s="431">
        <f t="shared" si="175"/>
        <v>0</v>
      </c>
      <c r="CG549" s="427"/>
      <c r="CH549" s="427"/>
      <c r="CI549" s="427"/>
      <c r="CJ549" s="427"/>
      <c r="CK549" s="428"/>
      <c r="CL549" s="431">
        <f t="shared" si="176"/>
        <v>0</v>
      </c>
      <c r="CM549" s="427"/>
      <c r="CN549" s="427"/>
      <c r="CO549" s="427"/>
      <c r="CP549" s="427"/>
      <c r="CQ549" s="428"/>
      <c r="CR549" s="431">
        <f t="shared" si="177"/>
        <v>0</v>
      </c>
      <c r="CS549" s="427"/>
      <c r="CT549" s="427"/>
      <c r="CU549" s="427"/>
      <c r="CV549" s="427"/>
      <c r="CW549" s="428"/>
      <c r="CX549" s="431">
        <f t="shared" si="178"/>
        <v>0</v>
      </c>
      <c r="CY549" s="427"/>
      <c r="CZ549" s="427"/>
      <c r="DA549" s="427"/>
      <c r="DB549" s="427"/>
      <c r="DC549" s="428"/>
    </row>
    <row r="550" spans="1:107" s="218" customFormat="1" outlineLevel="1">
      <c r="A550" s="22"/>
      <c r="B550" s="22"/>
      <c r="C550" s="22"/>
      <c r="D550" s="22"/>
      <c r="E550" s="74" t="str">
        <f t="shared" si="161"/>
        <v>Hot Water Interval</v>
      </c>
      <c r="F550" s="431">
        <f t="shared" si="162"/>
        <v>0</v>
      </c>
      <c r="G550" s="427"/>
      <c r="H550" s="427"/>
      <c r="I550" s="427"/>
      <c r="J550" s="427"/>
      <c r="K550" s="428"/>
      <c r="L550" s="431">
        <f t="shared" si="163"/>
        <v>0</v>
      </c>
      <c r="M550" s="427"/>
      <c r="N550" s="427"/>
      <c r="O550" s="427"/>
      <c r="P550" s="427"/>
      <c r="Q550" s="427"/>
      <c r="R550" s="431">
        <f t="shared" si="164"/>
        <v>0</v>
      </c>
      <c r="S550" s="427"/>
      <c r="T550" s="427"/>
      <c r="U550" s="427"/>
      <c r="V550" s="427"/>
      <c r="W550" s="427"/>
      <c r="X550" s="431">
        <f t="shared" si="165"/>
        <v>0</v>
      </c>
      <c r="Y550" s="427"/>
      <c r="Z550" s="427"/>
      <c r="AA550" s="427"/>
      <c r="AB550" s="427"/>
      <c r="AC550" s="427"/>
      <c r="AD550" s="431">
        <f t="shared" si="166"/>
        <v>0</v>
      </c>
      <c r="AE550" s="427"/>
      <c r="AF550" s="427"/>
      <c r="AG550" s="427"/>
      <c r="AH550" s="427"/>
      <c r="AI550" s="427"/>
      <c r="AJ550" s="432">
        <f t="shared" si="167"/>
        <v>0</v>
      </c>
      <c r="AK550" s="427"/>
      <c r="AL550" s="427"/>
      <c r="AM550" s="427"/>
      <c r="AN550" s="427"/>
      <c r="AO550" s="427"/>
      <c r="AP550" s="431">
        <f t="shared" si="168"/>
        <v>0</v>
      </c>
      <c r="AQ550" s="427"/>
      <c r="AR550" s="427"/>
      <c r="AS550" s="427"/>
      <c r="AT550" s="427"/>
      <c r="AU550" s="427"/>
      <c r="AV550" s="431">
        <f t="shared" si="169"/>
        <v>0</v>
      </c>
      <c r="AW550" s="427"/>
      <c r="AX550" s="427"/>
      <c r="AY550" s="427"/>
      <c r="AZ550" s="427"/>
      <c r="BA550" s="427"/>
      <c r="BB550" s="431">
        <f t="shared" si="170"/>
        <v>0</v>
      </c>
      <c r="BC550" s="427"/>
      <c r="BD550" s="427"/>
      <c r="BE550" s="427"/>
      <c r="BF550" s="427"/>
      <c r="BG550" s="427"/>
      <c r="BH550" s="431">
        <f t="shared" si="171"/>
        <v>0</v>
      </c>
      <c r="BI550" s="427"/>
      <c r="BJ550" s="427"/>
      <c r="BK550" s="427"/>
      <c r="BL550" s="427"/>
      <c r="BM550" s="428"/>
      <c r="BN550" s="431">
        <f t="shared" si="172"/>
        <v>0</v>
      </c>
      <c r="BO550" s="427"/>
      <c r="BP550" s="427"/>
      <c r="BQ550" s="427"/>
      <c r="BR550" s="427"/>
      <c r="BS550" s="428"/>
      <c r="BT550" s="431">
        <f t="shared" si="173"/>
        <v>0</v>
      </c>
      <c r="BU550" s="427"/>
      <c r="BV550" s="427"/>
      <c r="BW550" s="427"/>
      <c r="BX550" s="427"/>
      <c r="BY550" s="428"/>
      <c r="BZ550" s="431">
        <f t="shared" si="174"/>
        <v>0</v>
      </c>
      <c r="CA550" s="427"/>
      <c r="CB550" s="427"/>
      <c r="CC550" s="427"/>
      <c r="CD550" s="427"/>
      <c r="CE550" s="428"/>
      <c r="CF550" s="431">
        <f t="shared" si="175"/>
        <v>0</v>
      </c>
      <c r="CG550" s="427"/>
      <c r="CH550" s="427"/>
      <c r="CI550" s="427"/>
      <c r="CJ550" s="427"/>
      <c r="CK550" s="428"/>
      <c r="CL550" s="431">
        <f t="shared" si="176"/>
        <v>0</v>
      </c>
      <c r="CM550" s="427"/>
      <c r="CN550" s="427"/>
      <c r="CO550" s="427"/>
      <c r="CP550" s="427"/>
      <c r="CQ550" s="428"/>
      <c r="CR550" s="431">
        <f t="shared" si="177"/>
        <v>0</v>
      </c>
      <c r="CS550" s="427"/>
      <c r="CT550" s="427"/>
      <c r="CU550" s="427"/>
      <c r="CV550" s="427"/>
      <c r="CW550" s="428"/>
      <c r="CX550" s="431">
        <f t="shared" si="178"/>
        <v>0</v>
      </c>
      <c r="CY550" s="427"/>
      <c r="CZ550" s="427"/>
      <c r="DA550" s="427"/>
      <c r="DB550" s="427"/>
      <c r="DC550" s="428"/>
    </row>
    <row r="551" spans="1:107" s="218" customFormat="1" outlineLevel="1">
      <c r="A551" s="22"/>
      <c r="B551" s="22"/>
      <c r="C551" s="22"/>
      <c r="D551" s="22"/>
      <c r="E551" s="74" t="str">
        <f t="shared" si="161"/>
        <v>New Tariff 2</v>
      </c>
      <c r="F551" s="431">
        <f t="shared" si="162"/>
        <v>0</v>
      </c>
      <c r="G551" s="427"/>
      <c r="H551" s="427"/>
      <c r="I551" s="427"/>
      <c r="J551" s="427"/>
      <c r="K551" s="428"/>
      <c r="L551" s="431">
        <f t="shared" si="163"/>
        <v>0</v>
      </c>
      <c r="M551" s="427"/>
      <c r="N551" s="427"/>
      <c r="O551" s="427"/>
      <c r="P551" s="427"/>
      <c r="Q551" s="427"/>
      <c r="R551" s="431">
        <f t="shared" si="164"/>
        <v>0</v>
      </c>
      <c r="S551" s="427"/>
      <c r="T551" s="427"/>
      <c r="U551" s="427"/>
      <c r="V551" s="427"/>
      <c r="W551" s="427"/>
      <c r="X551" s="431">
        <f t="shared" si="165"/>
        <v>0</v>
      </c>
      <c r="Y551" s="427"/>
      <c r="Z551" s="427"/>
      <c r="AA551" s="427"/>
      <c r="AB551" s="427"/>
      <c r="AC551" s="427"/>
      <c r="AD551" s="431">
        <f t="shared" si="166"/>
        <v>0</v>
      </c>
      <c r="AE551" s="427"/>
      <c r="AF551" s="427"/>
      <c r="AG551" s="427"/>
      <c r="AH551" s="427"/>
      <c r="AI551" s="427"/>
      <c r="AJ551" s="432">
        <f t="shared" si="167"/>
        <v>0</v>
      </c>
      <c r="AK551" s="427"/>
      <c r="AL551" s="427"/>
      <c r="AM551" s="427"/>
      <c r="AN551" s="427"/>
      <c r="AO551" s="427"/>
      <c r="AP551" s="431">
        <f t="shared" si="168"/>
        <v>0</v>
      </c>
      <c r="AQ551" s="427"/>
      <c r="AR551" s="427"/>
      <c r="AS551" s="427"/>
      <c r="AT551" s="427"/>
      <c r="AU551" s="427"/>
      <c r="AV551" s="431">
        <f t="shared" si="169"/>
        <v>0</v>
      </c>
      <c r="AW551" s="427"/>
      <c r="AX551" s="427"/>
      <c r="AY551" s="427"/>
      <c r="AZ551" s="427"/>
      <c r="BA551" s="427"/>
      <c r="BB551" s="431">
        <f t="shared" si="170"/>
        <v>0</v>
      </c>
      <c r="BC551" s="427"/>
      <c r="BD551" s="427"/>
      <c r="BE551" s="427"/>
      <c r="BF551" s="427"/>
      <c r="BG551" s="427"/>
      <c r="BH551" s="431">
        <f t="shared" si="171"/>
        <v>0</v>
      </c>
      <c r="BI551" s="427"/>
      <c r="BJ551" s="427"/>
      <c r="BK551" s="427"/>
      <c r="BL551" s="427"/>
      <c r="BM551" s="428"/>
      <c r="BN551" s="431">
        <f t="shared" si="172"/>
        <v>0</v>
      </c>
      <c r="BO551" s="427"/>
      <c r="BP551" s="427"/>
      <c r="BQ551" s="427"/>
      <c r="BR551" s="427"/>
      <c r="BS551" s="428"/>
      <c r="BT551" s="431">
        <f t="shared" si="173"/>
        <v>0</v>
      </c>
      <c r="BU551" s="427"/>
      <c r="BV551" s="427"/>
      <c r="BW551" s="427"/>
      <c r="BX551" s="427"/>
      <c r="BY551" s="428"/>
      <c r="BZ551" s="431">
        <f t="shared" si="174"/>
        <v>0</v>
      </c>
      <c r="CA551" s="427"/>
      <c r="CB551" s="427"/>
      <c r="CC551" s="427"/>
      <c r="CD551" s="427"/>
      <c r="CE551" s="428"/>
      <c r="CF551" s="431">
        <f t="shared" si="175"/>
        <v>0</v>
      </c>
      <c r="CG551" s="427"/>
      <c r="CH551" s="427"/>
      <c r="CI551" s="427"/>
      <c r="CJ551" s="427"/>
      <c r="CK551" s="428"/>
      <c r="CL551" s="431">
        <f t="shared" si="176"/>
        <v>0</v>
      </c>
      <c r="CM551" s="427"/>
      <c r="CN551" s="427"/>
      <c r="CO551" s="427"/>
      <c r="CP551" s="427"/>
      <c r="CQ551" s="428"/>
      <c r="CR551" s="431">
        <f t="shared" si="177"/>
        <v>0</v>
      </c>
      <c r="CS551" s="427"/>
      <c r="CT551" s="427"/>
      <c r="CU551" s="427"/>
      <c r="CV551" s="427"/>
      <c r="CW551" s="428"/>
      <c r="CX551" s="431">
        <f t="shared" si="178"/>
        <v>0</v>
      </c>
      <c r="CY551" s="427"/>
      <c r="CZ551" s="427"/>
      <c r="DA551" s="427"/>
      <c r="DB551" s="427"/>
      <c r="DC551" s="428"/>
    </row>
    <row r="552" spans="1:107" s="218" customFormat="1" outlineLevel="1">
      <c r="A552" s="22"/>
      <c r="B552" s="22"/>
      <c r="C552" s="22"/>
      <c r="D552" s="22"/>
      <c r="E552" s="74" t="str">
        <f t="shared" si="161"/>
        <v>New Tariff 3</v>
      </c>
      <c r="F552" s="431">
        <f t="shared" si="162"/>
        <v>0</v>
      </c>
      <c r="G552" s="427"/>
      <c r="H552" s="427"/>
      <c r="I552" s="427"/>
      <c r="J552" s="427"/>
      <c r="K552" s="428"/>
      <c r="L552" s="431">
        <f t="shared" si="163"/>
        <v>0</v>
      </c>
      <c r="M552" s="427"/>
      <c r="N552" s="427"/>
      <c r="O552" s="427"/>
      <c r="P552" s="427"/>
      <c r="Q552" s="427"/>
      <c r="R552" s="431">
        <f t="shared" si="164"/>
        <v>0</v>
      </c>
      <c r="S552" s="427"/>
      <c r="T552" s="427"/>
      <c r="U552" s="427"/>
      <c r="V552" s="427"/>
      <c r="W552" s="427"/>
      <c r="X552" s="431">
        <f t="shared" si="165"/>
        <v>0</v>
      </c>
      <c r="Y552" s="427"/>
      <c r="Z552" s="427"/>
      <c r="AA552" s="427"/>
      <c r="AB552" s="427"/>
      <c r="AC552" s="427"/>
      <c r="AD552" s="431">
        <f t="shared" si="166"/>
        <v>0</v>
      </c>
      <c r="AE552" s="427"/>
      <c r="AF552" s="427"/>
      <c r="AG552" s="427"/>
      <c r="AH552" s="427"/>
      <c r="AI552" s="427"/>
      <c r="AJ552" s="432">
        <f t="shared" si="167"/>
        <v>0</v>
      </c>
      <c r="AK552" s="427"/>
      <c r="AL552" s="427"/>
      <c r="AM552" s="427"/>
      <c r="AN552" s="427"/>
      <c r="AO552" s="427"/>
      <c r="AP552" s="431">
        <f t="shared" si="168"/>
        <v>0</v>
      </c>
      <c r="AQ552" s="427"/>
      <c r="AR552" s="427"/>
      <c r="AS552" s="427"/>
      <c r="AT552" s="427"/>
      <c r="AU552" s="427"/>
      <c r="AV552" s="431">
        <f t="shared" si="169"/>
        <v>0</v>
      </c>
      <c r="AW552" s="427"/>
      <c r="AX552" s="427"/>
      <c r="AY552" s="427"/>
      <c r="AZ552" s="427"/>
      <c r="BA552" s="427"/>
      <c r="BB552" s="431">
        <f t="shared" si="170"/>
        <v>0</v>
      </c>
      <c r="BC552" s="427"/>
      <c r="BD552" s="427"/>
      <c r="BE552" s="427"/>
      <c r="BF552" s="427"/>
      <c r="BG552" s="427"/>
      <c r="BH552" s="431">
        <f t="shared" si="171"/>
        <v>0</v>
      </c>
      <c r="BI552" s="427"/>
      <c r="BJ552" s="427"/>
      <c r="BK552" s="427"/>
      <c r="BL552" s="427"/>
      <c r="BM552" s="428"/>
      <c r="BN552" s="431">
        <f t="shared" si="172"/>
        <v>0</v>
      </c>
      <c r="BO552" s="427"/>
      <c r="BP552" s="427"/>
      <c r="BQ552" s="427"/>
      <c r="BR552" s="427"/>
      <c r="BS552" s="428"/>
      <c r="BT552" s="431">
        <f t="shared" si="173"/>
        <v>0</v>
      </c>
      <c r="BU552" s="427"/>
      <c r="BV552" s="427"/>
      <c r="BW552" s="427"/>
      <c r="BX552" s="427"/>
      <c r="BY552" s="428"/>
      <c r="BZ552" s="431">
        <f t="shared" si="174"/>
        <v>0</v>
      </c>
      <c r="CA552" s="427"/>
      <c r="CB552" s="427"/>
      <c r="CC552" s="427"/>
      <c r="CD552" s="427"/>
      <c r="CE552" s="428"/>
      <c r="CF552" s="431">
        <f t="shared" si="175"/>
        <v>0</v>
      </c>
      <c r="CG552" s="427"/>
      <c r="CH552" s="427"/>
      <c r="CI552" s="427"/>
      <c r="CJ552" s="427"/>
      <c r="CK552" s="428"/>
      <c r="CL552" s="431">
        <f t="shared" si="176"/>
        <v>0</v>
      </c>
      <c r="CM552" s="427"/>
      <c r="CN552" s="427"/>
      <c r="CO552" s="427"/>
      <c r="CP552" s="427"/>
      <c r="CQ552" s="428"/>
      <c r="CR552" s="431">
        <f t="shared" si="177"/>
        <v>0</v>
      </c>
      <c r="CS552" s="427"/>
      <c r="CT552" s="427"/>
      <c r="CU552" s="427"/>
      <c r="CV552" s="427"/>
      <c r="CW552" s="428"/>
      <c r="CX552" s="431">
        <f t="shared" si="178"/>
        <v>0</v>
      </c>
      <c r="CY552" s="427"/>
      <c r="CZ552" s="427"/>
      <c r="DA552" s="427"/>
      <c r="DB552" s="427"/>
      <c r="DC552" s="428"/>
    </row>
    <row r="553" spans="1:107" s="218" customFormat="1" outlineLevel="1">
      <c r="A553" s="22"/>
      <c r="B553" s="22"/>
      <c r="C553" s="22"/>
      <c r="D553" s="22"/>
      <c r="E553" s="74" t="str">
        <f t="shared" si="161"/>
        <v>New Tariff 4</v>
      </c>
      <c r="F553" s="431">
        <f t="shared" si="162"/>
        <v>0</v>
      </c>
      <c r="G553" s="427"/>
      <c r="H553" s="427"/>
      <c r="I553" s="427"/>
      <c r="J553" s="427"/>
      <c r="K553" s="428"/>
      <c r="L553" s="431">
        <f t="shared" si="163"/>
        <v>0</v>
      </c>
      <c r="M553" s="427"/>
      <c r="N553" s="427"/>
      <c r="O553" s="427"/>
      <c r="P553" s="427"/>
      <c r="Q553" s="427"/>
      <c r="R553" s="431">
        <f t="shared" si="164"/>
        <v>0</v>
      </c>
      <c r="S553" s="427"/>
      <c r="T553" s="427"/>
      <c r="U553" s="427"/>
      <c r="V553" s="427"/>
      <c r="W553" s="427"/>
      <c r="X553" s="431">
        <f t="shared" si="165"/>
        <v>0</v>
      </c>
      <c r="Y553" s="427"/>
      <c r="Z553" s="427"/>
      <c r="AA553" s="427"/>
      <c r="AB553" s="427"/>
      <c r="AC553" s="427"/>
      <c r="AD553" s="431">
        <f t="shared" si="166"/>
        <v>0</v>
      </c>
      <c r="AE553" s="427"/>
      <c r="AF553" s="427"/>
      <c r="AG553" s="427"/>
      <c r="AH553" s="427"/>
      <c r="AI553" s="427"/>
      <c r="AJ553" s="432">
        <f t="shared" si="167"/>
        <v>0</v>
      </c>
      <c r="AK553" s="427"/>
      <c r="AL553" s="427"/>
      <c r="AM553" s="427"/>
      <c r="AN553" s="427"/>
      <c r="AO553" s="427"/>
      <c r="AP553" s="431">
        <f t="shared" si="168"/>
        <v>0</v>
      </c>
      <c r="AQ553" s="427"/>
      <c r="AR553" s="427"/>
      <c r="AS553" s="427"/>
      <c r="AT553" s="427"/>
      <c r="AU553" s="427"/>
      <c r="AV553" s="431">
        <f t="shared" si="169"/>
        <v>0</v>
      </c>
      <c r="AW553" s="427"/>
      <c r="AX553" s="427"/>
      <c r="AY553" s="427"/>
      <c r="AZ553" s="427"/>
      <c r="BA553" s="427"/>
      <c r="BB553" s="431">
        <f t="shared" si="170"/>
        <v>0</v>
      </c>
      <c r="BC553" s="427"/>
      <c r="BD553" s="427"/>
      <c r="BE553" s="427"/>
      <c r="BF553" s="427"/>
      <c r="BG553" s="427"/>
      <c r="BH553" s="431">
        <f t="shared" si="171"/>
        <v>0</v>
      </c>
      <c r="BI553" s="427"/>
      <c r="BJ553" s="427"/>
      <c r="BK553" s="427"/>
      <c r="BL553" s="427"/>
      <c r="BM553" s="428"/>
      <c r="BN553" s="431">
        <f t="shared" si="172"/>
        <v>0</v>
      </c>
      <c r="BO553" s="427"/>
      <c r="BP553" s="427"/>
      <c r="BQ553" s="427"/>
      <c r="BR553" s="427"/>
      <c r="BS553" s="428"/>
      <c r="BT553" s="431">
        <f t="shared" si="173"/>
        <v>0</v>
      </c>
      <c r="BU553" s="427"/>
      <c r="BV553" s="427"/>
      <c r="BW553" s="427"/>
      <c r="BX553" s="427"/>
      <c r="BY553" s="428"/>
      <c r="BZ553" s="431">
        <f t="shared" si="174"/>
        <v>0</v>
      </c>
      <c r="CA553" s="427"/>
      <c r="CB553" s="427"/>
      <c r="CC553" s="427"/>
      <c r="CD553" s="427"/>
      <c r="CE553" s="428"/>
      <c r="CF553" s="431">
        <f t="shared" si="175"/>
        <v>0</v>
      </c>
      <c r="CG553" s="427"/>
      <c r="CH553" s="427"/>
      <c r="CI553" s="427"/>
      <c r="CJ553" s="427"/>
      <c r="CK553" s="428"/>
      <c r="CL553" s="431">
        <f t="shared" si="176"/>
        <v>0</v>
      </c>
      <c r="CM553" s="427"/>
      <c r="CN553" s="427"/>
      <c r="CO553" s="427"/>
      <c r="CP553" s="427"/>
      <c r="CQ553" s="428"/>
      <c r="CR553" s="431">
        <f t="shared" si="177"/>
        <v>0</v>
      </c>
      <c r="CS553" s="427"/>
      <c r="CT553" s="427"/>
      <c r="CU553" s="427"/>
      <c r="CV553" s="427"/>
      <c r="CW553" s="428"/>
      <c r="CX553" s="431">
        <f t="shared" si="178"/>
        <v>0</v>
      </c>
      <c r="CY553" s="427"/>
      <c r="CZ553" s="427"/>
      <c r="DA553" s="427"/>
      <c r="DB553" s="427"/>
      <c r="DC553" s="428"/>
    </row>
    <row r="554" spans="1:107" s="218" customFormat="1" outlineLevel="1">
      <c r="A554" s="22"/>
      <c r="B554" s="22"/>
      <c r="C554" s="22"/>
      <c r="D554" s="22"/>
      <c r="E554" s="74" t="str">
        <f t="shared" si="161"/>
        <v>New Tariff 5</v>
      </c>
      <c r="F554" s="431">
        <f t="shared" si="162"/>
        <v>0</v>
      </c>
      <c r="G554" s="427"/>
      <c r="H554" s="427"/>
      <c r="I554" s="427"/>
      <c r="J554" s="427"/>
      <c r="K554" s="428"/>
      <c r="L554" s="431">
        <f t="shared" si="163"/>
        <v>0</v>
      </c>
      <c r="M554" s="427"/>
      <c r="N554" s="427"/>
      <c r="O554" s="427"/>
      <c r="P554" s="427"/>
      <c r="Q554" s="427"/>
      <c r="R554" s="431">
        <f t="shared" si="164"/>
        <v>0</v>
      </c>
      <c r="S554" s="427"/>
      <c r="T554" s="427"/>
      <c r="U554" s="427"/>
      <c r="V554" s="427"/>
      <c r="W554" s="427"/>
      <c r="X554" s="431">
        <f t="shared" si="165"/>
        <v>0</v>
      </c>
      <c r="Y554" s="427"/>
      <c r="Z554" s="427"/>
      <c r="AA554" s="427"/>
      <c r="AB554" s="427"/>
      <c r="AC554" s="427"/>
      <c r="AD554" s="431">
        <f t="shared" si="166"/>
        <v>0</v>
      </c>
      <c r="AE554" s="427"/>
      <c r="AF554" s="427"/>
      <c r="AG554" s="427"/>
      <c r="AH554" s="427"/>
      <c r="AI554" s="427"/>
      <c r="AJ554" s="432">
        <f t="shared" si="167"/>
        <v>0</v>
      </c>
      <c r="AK554" s="427"/>
      <c r="AL554" s="427"/>
      <c r="AM554" s="427"/>
      <c r="AN554" s="427"/>
      <c r="AO554" s="427"/>
      <c r="AP554" s="431">
        <f t="shared" si="168"/>
        <v>0</v>
      </c>
      <c r="AQ554" s="427"/>
      <c r="AR554" s="427"/>
      <c r="AS554" s="427"/>
      <c r="AT554" s="427"/>
      <c r="AU554" s="427"/>
      <c r="AV554" s="431">
        <f t="shared" si="169"/>
        <v>0</v>
      </c>
      <c r="AW554" s="427"/>
      <c r="AX554" s="427"/>
      <c r="AY554" s="427"/>
      <c r="AZ554" s="427"/>
      <c r="BA554" s="427"/>
      <c r="BB554" s="431">
        <f t="shared" si="170"/>
        <v>0</v>
      </c>
      <c r="BC554" s="427"/>
      <c r="BD554" s="427"/>
      <c r="BE554" s="427"/>
      <c r="BF554" s="427"/>
      <c r="BG554" s="427"/>
      <c r="BH554" s="431">
        <f t="shared" si="171"/>
        <v>0</v>
      </c>
      <c r="BI554" s="427"/>
      <c r="BJ554" s="427"/>
      <c r="BK554" s="427"/>
      <c r="BL554" s="427"/>
      <c r="BM554" s="428"/>
      <c r="BN554" s="431">
        <f t="shared" si="172"/>
        <v>0</v>
      </c>
      <c r="BO554" s="427"/>
      <c r="BP554" s="427"/>
      <c r="BQ554" s="427"/>
      <c r="BR554" s="427"/>
      <c r="BS554" s="428"/>
      <c r="BT554" s="431">
        <f t="shared" si="173"/>
        <v>0</v>
      </c>
      <c r="BU554" s="427"/>
      <c r="BV554" s="427"/>
      <c r="BW554" s="427"/>
      <c r="BX554" s="427"/>
      <c r="BY554" s="428"/>
      <c r="BZ554" s="431">
        <f t="shared" si="174"/>
        <v>0</v>
      </c>
      <c r="CA554" s="427"/>
      <c r="CB554" s="427"/>
      <c r="CC554" s="427"/>
      <c r="CD554" s="427"/>
      <c r="CE554" s="428"/>
      <c r="CF554" s="431">
        <f t="shared" si="175"/>
        <v>0</v>
      </c>
      <c r="CG554" s="427"/>
      <c r="CH554" s="427"/>
      <c r="CI554" s="427"/>
      <c r="CJ554" s="427"/>
      <c r="CK554" s="428"/>
      <c r="CL554" s="431">
        <f t="shared" si="176"/>
        <v>0</v>
      </c>
      <c r="CM554" s="427"/>
      <c r="CN554" s="427"/>
      <c r="CO554" s="427"/>
      <c r="CP554" s="427"/>
      <c r="CQ554" s="428"/>
      <c r="CR554" s="431">
        <f t="shared" si="177"/>
        <v>0</v>
      </c>
      <c r="CS554" s="427"/>
      <c r="CT554" s="427"/>
      <c r="CU554" s="427"/>
      <c r="CV554" s="427"/>
      <c r="CW554" s="428"/>
      <c r="CX554" s="431">
        <f t="shared" si="178"/>
        <v>0</v>
      </c>
      <c r="CY554" s="427"/>
      <c r="CZ554" s="427"/>
      <c r="DA554" s="427"/>
      <c r="DB554" s="427"/>
      <c r="DC554" s="428"/>
    </row>
    <row r="555" spans="1:107" s="218" customFormat="1" outlineLevel="1">
      <c r="A555" s="22"/>
      <c r="B555" s="22"/>
      <c r="C555" s="22"/>
      <c r="D555" s="22"/>
      <c r="E555" s="74" t="str">
        <f t="shared" si="161"/>
        <v>New Tariff 6</v>
      </c>
      <c r="F555" s="431">
        <f t="shared" si="162"/>
        <v>0</v>
      </c>
      <c r="G555" s="427"/>
      <c r="H555" s="427"/>
      <c r="I555" s="427"/>
      <c r="J555" s="427"/>
      <c r="K555" s="428"/>
      <c r="L555" s="431">
        <f t="shared" si="163"/>
        <v>0</v>
      </c>
      <c r="M555" s="427"/>
      <c r="N555" s="427"/>
      <c r="O555" s="427"/>
      <c r="P555" s="427"/>
      <c r="Q555" s="427"/>
      <c r="R555" s="431">
        <f t="shared" si="164"/>
        <v>0</v>
      </c>
      <c r="S555" s="427"/>
      <c r="T555" s="427"/>
      <c r="U555" s="427"/>
      <c r="V555" s="427"/>
      <c r="W555" s="427"/>
      <c r="X555" s="431">
        <f t="shared" si="165"/>
        <v>0</v>
      </c>
      <c r="Y555" s="427"/>
      <c r="Z555" s="427"/>
      <c r="AA555" s="427"/>
      <c r="AB555" s="427"/>
      <c r="AC555" s="427"/>
      <c r="AD555" s="431">
        <f t="shared" si="166"/>
        <v>0</v>
      </c>
      <c r="AE555" s="427"/>
      <c r="AF555" s="427"/>
      <c r="AG555" s="427"/>
      <c r="AH555" s="427"/>
      <c r="AI555" s="427"/>
      <c r="AJ555" s="432">
        <f t="shared" si="167"/>
        <v>0</v>
      </c>
      <c r="AK555" s="427"/>
      <c r="AL555" s="427"/>
      <c r="AM555" s="427"/>
      <c r="AN555" s="427"/>
      <c r="AO555" s="427"/>
      <c r="AP555" s="431">
        <f t="shared" si="168"/>
        <v>0</v>
      </c>
      <c r="AQ555" s="427"/>
      <c r="AR555" s="427"/>
      <c r="AS555" s="427"/>
      <c r="AT555" s="427"/>
      <c r="AU555" s="427"/>
      <c r="AV555" s="431">
        <f t="shared" si="169"/>
        <v>0</v>
      </c>
      <c r="AW555" s="427"/>
      <c r="AX555" s="427"/>
      <c r="AY555" s="427"/>
      <c r="AZ555" s="427"/>
      <c r="BA555" s="427"/>
      <c r="BB555" s="431">
        <f t="shared" si="170"/>
        <v>0</v>
      </c>
      <c r="BC555" s="427"/>
      <c r="BD555" s="427"/>
      <c r="BE555" s="427"/>
      <c r="BF555" s="427"/>
      <c r="BG555" s="427"/>
      <c r="BH555" s="431">
        <f t="shared" si="171"/>
        <v>0</v>
      </c>
      <c r="BI555" s="427"/>
      <c r="BJ555" s="427"/>
      <c r="BK555" s="427"/>
      <c r="BL555" s="427"/>
      <c r="BM555" s="428"/>
      <c r="BN555" s="431">
        <f t="shared" si="172"/>
        <v>0</v>
      </c>
      <c r="BO555" s="427"/>
      <c r="BP555" s="427"/>
      <c r="BQ555" s="427"/>
      <c r="BR555" s="427"/>
      <c r="BS555" s="428"/>
      <c r="BT555" s="431">
        <f t="shared" si="173"/>
        <v>0</v>
      </c>
      <c r="BU555" s="427"/>
      <c r="BV555" s="427"/>
      <c r="BW555" s="427"/>
      <c r="BX555" s="427"/>
      <c r="BY555" s="428"/>
      <c r="BZ555" s="431">
        <f t="shared" si="174"/>
        <v>0</v>
      </c>
      <c r="CA555" s="427"/>
      <c r="CB555" s="427"/>
      <c r="CC555" s="427"/>
      <c r="CD555" s="427"/>
      <c r="CE555" s="428"/>
      <c r="CF555" s="431">
        <f t="shared" si="175"/>
        <v>0</v>
      </c>
      <c r="CG555" s="427"/>
      <c r="CH555" s="427"/>
      <c r="CI555" s="427"/>
      <c r="CJ555" s="427"/>
      <c r="CK555" s="428"/>
      <c r="CL555" s="431">
        <f t="shared" si="176"/>
        <v>0</v>
      </c>
      <c r="CM555" s="427"/>
      <c r="CN555" s="427"/>
      <c r="CO555" s="427"/>
      <c r="CP555" s="427"/>
      <c r="CQ555" s="428"/>
      <c r="CR555" s="431">
        <f t="shared" si="177"/>
        <v>0</v>
      </c>
      <c r="CS555" s="427"/>
      <c r="CT555" s="427"/>
      <c r="CU555" s="427"/>
      <c r="CV555" s="427"/>
      <c r="CW555" s="428"/>
      <c r="CX555" s="431">
        <f t="shared" si="178"/>
        <v>0</v>
      </c>
      <c r="CY555" s="427"/>
      <c r="CZ555" s="427"/>
      <c r="DA555" s="427"/>
      <c r="DB555" s="427"/>
      <c r="DC555" s="428"/>
    </row>
    <row r="556" spans="1:107" s="218" customFormat="1" outlineLevel="1">
      <c r="A556" s="22"/>
      <c r="B556" s="22"/>
      <c r="C556" s="22"/>
      <c r="D556" s="22"/>
      <c r="E556" s="74" t="str">
        <f t="shared" si="161"/>
        <v>New Tariff 7</v>
      </c>
      <c r="F556" s="431">
        <f t="shared" si="162"/>
        <v>0</v>
      </c>
      <c r="G556" s="427"/>
      <c r="H556" s="427"/>
      <c r="I556" s="427"/>
      <c r="J556" s="427"/>
      <c r="K556" s="428"/>
      <c r="L556" s="431">
        <f t="shared" si="163"/>
        <v>0</v>
      </c>
      <c r="M556" s="427"/>
      <c r="N556" s="427"/>
      <c r="O556" s="427"/>
      <c r="P556" s="427"/>
      <c r="Q556" s="427"/>
      <c r="R556" s="431">
        <f t="shared" si="164"/>
        <v>0</v>
      </c>
      <c r="S556" s="427"/>
      <c r="T556" s="427"/>
      <c r="U556" s="427"/>
      <c r="V556" s="427"/>
      <c r="W556" s="427"/>
      <c r="X556" s="431">
        <f t="shared" si="165"/>
        <v>0</v>
      </c>
      <c r="Y556" s="427"/>
      <c r="Z556" s="427"/>
      <c r="AA556" s="427"/>
      <c r="AB556" s="427"/>
      <c r="AC556" s="427"/>
      <c r="AD556" s="431">
        <f t="shared" si="166"/>
        <v>0</v>
      </c>
      <c r="AE556" s="427"/>
      <c r="AF556" s="427"/>
      <c r="AG556" s="427"/>
      <c r="AH556" s="427"/>
      <c r="AI556" s="427"/>
      <c r="AJ556" s="432">
        <f t="shared" si="167"/>
        <v>0</v>
      </c>
      <c r="AK556" s="427"/>
      <c r="AL556" s="427"/>
      <c r="AM556" s="427"/>
      <c r="AN556" s="427"/>
      <c r="AO556" s="427"/>
      <c r="AP556" s="431">
        <f t="shared" si="168"/>
        <v>0</v>
      </c>
      <c r="AQ556" s="427"/>
      <c r="AR556" s="427"/>
      <c r="AS556" s="427"/>
      <c r="AT556" s="427"/>
      <c r="AU556" s="427"/>
      <c r="AV556" s="431">
        <f t="shared" si="169"/>
        <v>0</v>
      </c>
      <c r="AW556" s="427"/>
      <c r="AX556" s="427"/>
      <c r="AY556" s="427"/>
      <c r="AZ556" s="427"/>
      <c r="BA556" s="427"/>
      <c r="BB556" s="431">
        <f t="shared" si="170"/>
        <v>0</v>
      </c>
      <c r="BC556" s="427"/>
      <c r="BD556" s="427"/>
      <c r="BE556" s="427"/>
      <c r="BF556" s="427"/>
      <c r="BG556" s="427"/>
      <c r="BH556" s="431">
        <f t="shared" si="171"/>
        <v>0</v>
      </c>
      <c r="BI556" s="427"/>
      <c r="BJ556" s="427"/>
      <c r="BK556" s="427"/>
      <c r="BL556" s="427"/>
      <c r="BM556" s="428"/>
      <c r="BN556" s="431">
        <f t="shared" si="172"/>
        <v>0</v>
      </c>
      <c r="BO556" s="427"/>
      <c r="BP556" s="427"/>
      <c r="BQ556" s="427"/>
      <c r="BR556" s="427"/>
      <c r="BS556" s="428"/>
      <c r="BT556" s="431">
        <f t="shared" si="173"/>
        <v>0</v>
      </c>
      <c r="BU556" s="427"/>
      <c r="BV556" s="427"/>
      <c r="BW556" s="427"/>
      <c r="BX556" s="427"/>
      <c r="BY556" s="428"/>
      <c r="BZ556" s="431">
        <f t="shared" si="174"/>
        <v>0</v>
      </c>
      <c r="CA556" s="427"/>
      <c r="CB556" s="427"/>
      <c r="CC556" s="427"/>
      <c r="CD556" s="427"/>
      <c r="CE556" s="428"/>
      <c r="CF556" s="431">
        <f t="shared" si="175"/>
        <v>0</v>
      </c>
      <c r="CG556" s="427"/>
      <c r="CH556" s="427"/>
      <c r="CI556" s="427"/>
      <c r="CJ556" s="427"/>
      <c r="CK556" s="428"/>
      <c r="CL556" s="431">
        <f t="shared" si="176"/>
        <v>0</v>
      </c>
      <c r="CM556" s="427"/>
      <c r="CN556" s="427"/>
      <c r="CO556" s="427"/>
      <c r="CP556" s="427"/>
      <c r="CQ556" s="428"/>
      <c r="CR556" s="431">
        <f t="shared" si="177"/>
        <v>0</v>
      </c>
      <c r="CS556" s="427"/>
      <c r="CT556" s="427"/>
      <c r="CU556" s="427"/>
      <c r="CV556" s="427"/>
      <c r="CW556" s="428"/>
      <c r="CX556" s="431">
        <f t="shared" si="178"/>
        <v>0</v>
      </c>
      <c r="CY556" s="427"/>
      <c r="CZ556" s="427"/>
      <c r="DA556" s="427"/>
      <c r="DB556" s="427"/>
      <c r="DC556" s="428"/>
    </row>
    <row r="557" spans="1:107" s="218" customFormat="1" outlineLevel="1">
      <c r="A557" s="22"/>
      <c r="B557" s="22"/>
      <c r="C557" s="22"/>
      <c r="D557" s="22"/>
      <c r="E557" s="74" t="str">
        <f t="shared" si="161"/>
        <v>New Tariff 8</v>
      </c>
      <c r="F557" s="431">
        <f t="shared" si="162"/>
        <v>0</v>
      </c>
      <c r="G557" s="427"/>
      <c r="H557" s="427"/>
      <c r="I557" s="427"/>
      <c r="J557" s="427"/>
      <c r="K557" s="428"/>
      <c r="L557" s="431">
        <f t="shared" si="163"/>
        <v>0</v>
      </c>
      <c r="M557" s="427"/>
      <c r="N557" s="427"/>
      <c r="O557" s="427"/>
      <c r="P557" s="427"/>
      <c r="Q557" s="427"/>
      <c r="R557" s="431">
        <f t="shared" si="164"/>
        <v>0</v>
      </c>
      <c r="S557" s="427"/>
      <c r="T557" s="427"/>
      <c r="U557" s="427"/>
      <c r="V557" s="427"/>
      <c r="W557" s="427"/>
      <c r="X557" s="431">
        <f t="shared" si="165"/>
        <v>0</v>
      </c>
      <c r="Y557" s="427"/>
      <c r="Z557" s="427"/>
      <c r="AA557" s="427"/>
      <c r="AB557" s="427"/>
      <c r="AC557" s="427"/>
      <c r="AD557" s="431">
        <f t="shared" si="166"/>
        <v>0</v>
      </c>
      <c r="AE557" s="427"/>
      <c r="AF557" s="427"/>
      <c r="AG557" s="427"/>
      <c r="AH557" s="427"/>
      <c r="AI557" s="427"/>
      <c r="AJ557" s="432">
        <f t="shared" si="167"/>
        <v>0</v>
      </c>
      <c r="AK557" s="427"/>
      <c r="AL557" s="427"/>
      <c r="AM557" s="427"/>
      <c r="AN557" s="427"/>
      <c r="AO557" s="427"/>
      <c r="AP557" s="431">
        <f t="shared" si="168"/>
        <v>0</v>
      </c>
      <c r="AQ557" s="427"/>
      <c r="AR557" s="427"/>
      <c r="AS557" s="427"/>
      <c r="AT557" s="427"/>
      <c r="AU557" s="427"/>
      <c r="AV557" s="431">
        <f t="shared" si="169"/>
        <v>0</v>
      </c>
      <c r="AW557" s="427"/>
      <c r="AX557" s="427"/>
      <c r="AY557" s="427"/>
      <c r="AZ557" s="427"/>
      <c r="BA557" s="427"/>
      <c r="BB557" s="431">
        <f t="shared" si="170"/>
        <v>0</v>
      </c>
      <c r="BC557" s="427"/>
      <c r="BD557" s="427"/>
      <c r="BE557" s="427"/>
      <c r="BF557" s="427"/>
      <c r="BG557" s="427"/>
      <c r="BH557" s="431">
        <f t="shared" si="171"/>
        <v>0</v>
      </c>
      <c r="BI557" s="427"/>
      <c r="BJ557" s="427"/>
      <c r="BK557" s="427"/>
      <c r="BL557" s="427"/>
      <c r="BM557" s="428"/>
      <c r="BN557" s="431">
        <f t="shared" si="172"/>
        <v>0</v>
      </c>
      <c r="BO557" s="427"/>
      <c r="BP557" s="427"/>
      <c r="BQ557" s="427"/>
      <c r="BR557" s="427"/>
      <c r="BS557" s="428"/>
      <c r="BT557" s="431">
        <f t="shared" si="173"/>
        <v>0</v>
      </c>
      <c r="BU557" s="427"/>
      <c r="BV557" s="427"/>
      <c r="BW557" s="427"/>
      <c r="BX557" s="427"/>
      <c r="BY557" s="428"/>
      <c r="BZ557" s="431">
        <f t="shared" si="174"/>
        <v>0</v>
      </c>
      <c r="CA557" s="427"/>
      <c r="CB557" s="427"/>
      <c r="CC557" s="427"/>
      <c r="CD557" s="427"/>
      <c r="CE557" s="428"/>
      <c r="CF557" s="431">
        <f t="shared" si="175"/>
        <v>0</v>
      </c>
      <c r="CG557" s="427"/>
      <c r="CH557" s="427"/>
      <c r="CI557" s="427"/>
      <c r="CJ557" s="427"/>
      <c r="CK557" s="428"/>
      <c r="CL557" s="431">
        <f t="shared" si="176"/>
        <v>0</v>
      </c>
      <c r="CM557" s="427"/>
      <c r="CN557" s="427"/>
      <c r="CO557" s="427"/>
      <c r="CP557" s="427"/>
      <c r="CQ557" s="428"/>
      <c r="CR557" s="431">
        <f t="shared" si="177"/>
        <v>0</v>
      </c>
      <c r="CS557" s="427"/>
      <c r="CT557" s="427"/>
      <c r="CU557" s="427"/>
      <c r="CV557" s="427"/>
      <c r="CW557" s="428"/>
      <c r="CX557" s="431">
        <f t="shared" si="178"/>
        <v>0</v>
      </c>
      <c r="CY557" s="427"/>
      <c r="CZ557" s="427"/>
      <c r="DA557" s="427"/>
      <c r="DB557" s="427"/>
      <c r="DC557" s="428"/>
    </row>
    <row r="558" spans="1:107" s="218" customFormat="1" outlineLevel="1">
      <c r="A558" s="22"/>
      <c r="B558" s="22"/>
      <c r="C558" s="22"/>
      <c r="D558" s="22"/>
      <c r="E558" s="74" t="str">
        <f t="shared" si="161"/>
        <v>New Tariff 9</v>
      </c>
      <c r="F558" s="431">
        <f t="shared" si="162"/>
        <v>0</v>
      </c>
      <c r="G558" s="427"/>
      <c r="H558" s="427"/>
      <c r="I558" s="427"/>
      <c r="J558" s="427"/>
      <c r="K558" s="428"/>
      <c r="L558" s="431">
        <f t="shared" si="163"/>
        <v>0</v>
      </c>
      <c r="M558" s="427"/>
      <c r="N558" s="427"/>
      <c r="O558" s="427"/>
      <c r="P558" s="427"/>
      <c r="Q558" s="427"/>
      <c r="R558" s="431">
        <f t="shared" si="164"/>
        <v>0</v>
      </c>
      <c r="S558" s="427"/>
      <c r="T558" s="427"/>
      <c r="U558" s="427"/>
      <c r="V558" s="427"/>
      <c r="W558" s="427"/>
      <c r="X558" s="431">
        <f t="shared" si="165"/>
        <v>0</v>
      </c>
      <c r="Y558" s="427"/>
      <c r="Z558" s="427"/>
      <c r="AA558" s="427"/>
      <c r="AB558" s="427"/>
      <c r="AC558" s="427"/>
      <c r="AD558" s="431">
        <f t="shared" si="166"/>
        <v>0</v>
      </c>
      <c r="AE558" s="427"/>
      <c r="AF558" s="427"/>
      <c r="AG558" s="427"/>
      <c r="AH558" s="427"/>
      <c r="AI558" s="427"/>
      <c r="AJ558" s="432">
        <f t="shared" si="167"/>
        <v>0</v>
      </c>
      <c r="AK558" s="427"/>
      <c r="AL558" s="427"/>
      <c r="AM558" s="427"/>
      <c r="AN558" s="427"/>
      <c r="AO558" s="427"/>
      <c r="AP558" s="431">
        <f t="shared" si="168"/>
        <v>0</v>
      </c>
      <c r="AQ558" s="427"/>
      <c r="AR558" s="427"/>
      <c r="AS558" s="427"/>
      <c r="AT558" s="427"/>
      <c r="AU558" s="427"/>
      <c r="AV558" s="431">
        <f t="shared" si="169"/>
        <v>0</v>
      </c>
      <c r="AW558" s="427"/>
      <c r="AX558" s="427"/>
      <c r="AY558" s="427"/>
      <c r="AZ558" s="427"/>
      <c r="BA558" s="427"/>
      <c r="BB558" s="431">
        <f t="shared" si="170"/>
        <v>0</v>
      </c>
      <c r="BC558" s="427"/>
      <c r="BD558" s="427"/>
      <c r="BE558" s="427"/>
      <c r="BF558" s="427"/>
      <c r="BG558" s="427"/>
      <c r="BH558" s="431">
        <f t="shared" si="171"/>
        <v>0</v>
      </c>
      <c r="BI558" s="427"/>
      <c r="BJ558" s="427"/>
      <c r="BK558" s="427"/>
      <c r="BL558" s="427"/>
      <c r="BM558" s="428"/>
      <c r="BN558" s="431">
        <f t="shared" si="172"/>
        <v>0</v>
      </c>
      <c r="BO558" s="427"/>
      <c r="BP558" s="427"/>
      <c r="BQ558" s="427"/>
      <c r="BR558" s="427"/>
      <c r="BS558" s="428"/>
      <c r="BT558" s="431">
        <f t="shared" si="173"/>
        <v>0</v>
      </c>
      <c r="BU558" s="427"/>
      <c r="BV558" s="427"/>
      <c r="BW558" s="427"/>
      <c r="BX558" s="427"/>
      <c r="BY558" s="428"/>
      <c r="BZ558" s="431">
        <f t="shared" si="174"/>
        <v>0</v>
      </c>
      <c r="CA558" s="427"/>
      <c r="CB558" s="427"/>
      <c r="CC558" s="427"/>
      <c r="CD558" s="427"/>
      <c r="CE558" s="428"/>
      <c r="CF558" s="431">
        <f t="shared" si="175"/>
        <v>0</v>
      </c>
      <c r="CG558" s="427"/>
      <c r="CH558" s="427"/>
      <c r="CI558" s="427"/>
      <c r="CJ558" s="427"/>
      <c r="CK558" s="428"/>
      <c r="CL558" s="431">
        <f t="shared" si="176"/>
        <v>0</v>
      </c>
      <c r="CM558" s="427"/>
      <c r="CN558" s="427"/>
      <c r="CO558" s="427"/>
      <c r="CP558" s="427"/>
      <c r="CQ558" s="428"/>
      <c r="CR558" s="431">
        <f t="shared" si="177"/>
        <v>0</v>
      </c>
      <c r="CS558" s="427"/>
      <c r="CT558" s="427"/>
      <c r="CU558" s="427"/>
      <c r="CV558" s="427"/>
      <c r="CW558" s="428"/>
      <c r="CX558" s="431">
        <f t="shared" si="178"/>
        <v>0</v>
      </c>
      <c r="CY558" s="427"/>
      <c r="CZ558" s="427"/>
      <c r="DA558" s="427"/>
      <c r="DB558" s="427"/>
      <c r="DC558" s="428"/>
    </row>
    <row r="559" spans="1:107" s="218" customFormat="1" outlineLevel="1">
      <c r="A559" s="22"/>
      <c r="B559" s="22"/>
      <c r="C559" s="22"/>
      <c r="D559" s="22"/>
      <c r="E559" s="74" t="str">
        <f t="shared" si="161"/>
        <v>New Tariff 10</v>
      </c>
      <c r="F559" s="431">
        <f t="shared" si="162"/>
        <v>0</v>
      </c>
      <c r="G559" s="427"/>
      <c r="H559" s="427"/>
      <c r="I559" s="427"/>
      <c r="J559" s="427"/>
      <c r="K559" s="428"/>
      <c r="L559" s="431">
        <f t="shared" si="163"/>
        <v>0</v>
      </c>
      <c r="M559" s="427"/>
      <c r="N559" s="427"/>
      <c r="O559" s="427"/>
      <c r="P559" s="427"/>
      <c r="Q559" s="427"/>
      <c r="R559" s="431">
        <f t="shared" si="164"/>
        <v>0</v>
      </c>
      <c r="S559" s="427"/>
      <c r="T559" s="427"/>
      <c r="U559" s="427"/>
      <c r="V559" s="427"/>
      <c r="W559" s="427"/>
      <c r="X559" s="431">
        <f t="shared" si="165"/>
        <v>0</v>
      </c>
      <c r="Y559" s="427"/>
      <c r="Z559" s="427"/>
      <c r="AA559" s="427"/>
      <c r="AB559" s="427"/>
      <c r="AC559" s="427"/>
      <c r="AD559" s="431">
        <f t="shared" si="166"/>
        <v>0</v>
      </c>
      <c r="AE559" s="427"/>
      <c r="AF559" s="427"/>
      <c r="AG559" s="427"/>
      <c r="AH559" s="427"/>
      <c r="AI559" s="427"/>
      <c r="AJ559" s="432">
        <f t="shared" si="167"/>
        <v>0</v>
      </c>
      <c r="AK559" s="427"/>
      <c r="AL559" s="427"/>
      <c r="AM559" s="427"/>
      <c r="AN559" s="427"/>
      <c r="AO559" s="427"/>
      <c r="AP559" s="431">
        <f t="shared" si="168"/>
        <v>0</v>
      </c>
      <c r="AQ559" s="427"/>
      <c r="AR559" s="427"/>
      <c r="AS559" s="427"/>
      <c r="AT559" s="427"/>
      <c r="AU559" s="427"/>
      <c r="AV559" s="431">
        <f t="shared" si="169"/>
        <v>0</v>
      </c>
      <c r="AW559" s="427"/>
      <c r="AX559" s="427"/>
      <c r="AY559" s="427"/>
      <c r="AZ559" s="427"/>
      <c r="BA559" s="427"/>
      <c r="BB559" s="431">
        <f t="shared" si="170"/>
        <v>0</v>
      </c>
      <c r="BC559" s="427"/>
      <c r="BD559" s="427"/>
      <c r="BE559" s="427"/>
      <c r="BF559" s="427"/>
      <c r="BG559" s="427"/>
      <c r="BH559" s="431">
        <f t="shared" si="171"/>
        <v>0</v>
      </c>
      <c r="BI559" s="427"/>
      <c r="BJ559" s="427"/>
      <c r="BK559" s="427"/>
      <c r="BL559" s="427"/>
      <c r="BM559" s="428"/>
      <c r="BN559" s="431">
        <f t="shared" si="172"/>
        <v>0</v>
      </c>
      <c r="BO559" s="427"/>
      <c r="BP559" s="427"/>
      <c r="BQ559" s="427"/>
      <c r="BR559" s="427"/>
      <c r="BS559" s="428"/>
      <c r="BT559" s="431">
        <f t="shared" si="173"/>
        <v>0</v>
      </c>
      <c r="BU559" s="427"/>
      <c r="BV559" s="427"/>
      <c r="BW559" s="427"/>
      <c r="BX559" s="427"/>
      <c r="BY559" s="428"/>
      <c r="BZ559" s="431">
        <f t="shared" si="174"/>
        <v>0</v>
      </c>
      <c r="CA559" s="427"/>
      <c r="CB559" s="427"/>
      <c r="CC559" s="427"/>
      <c r="CD559" s="427"/>
      <c r="CE559" s="428"/>
      <c r="CF559" s="431">
        <f t="shared" si="175"/>
        <v>0</v>
      </c>
      <c r="CG559" s="427"/>
      <c r="CH559" s="427"/>
      <c r="CI559" s="427"/>
      <c r="CJ559" s="427"/>
      <c r="CK559" s="428"/>
      <c r="CL559" s="431">
        <f t="shared" si="176"/>
        <v>0</v>
      </c>
      <c r="CM559" s="427"/>
      <c r="CN559" s="427"/>
      <c r="CO559" s="427"/>
      <c r="CP559" s="427"/>
      <c r="CQ559" s="428"/>
      <c r="CR559" s="431">
        <f t="shared" si="177"/>
        <v>0</v>
      </c>
      <c r="CS559" s="427"/>
      <c r="CT559" s="427"/>
      <c r="CU559" s="427"/>
      <c r="CV559" s="427"/>
      <c r="CW559" s="428"/>
      <c r="CX559" s="431">
        <f t="shared" si="178"/>
        <v>0</v>
      </c>
      <c r="CY559" s="427"/>
      <c r="CZ559" s="427"/>
      <c r="DA559" s="427"/>
      <c r="DB559" s="427"/>
      <c r="DC559" s="428"/>
    </row>
    <row r="560" spans="1:107" s="218" customFormat="1" outlineLevel="1">
      <c r="A560" s="22"/>
      <c r="B560" s="22"/>
      <c r="C560" s="22"/>
      <c r="D560" s="22"/>
      <c r="E560" s="74" t="str">
        <f t="shared" si="161"/>
        <v>New Tariff 11</v>
      </c>
      <c r="F560" s="431">
        <f t="shared" si="162"/>
        <v>0</v>
      </c>
      <c r="G560" s="427"/>
      <c r="H560" s="427"/>
      <c r="I560" s="427"/>
      <c r="J560" s="427"/>
      <c r="K560" s="428"/>
      <c r="L560" s="431">
        <f t="shared" si="163"/>
        <v>0</v>
      </c>
      <c r="M560" s="427"/>
      <c r="N560" s="427"/>
      <c r="O560" s="427"/>
      <c r="P560" s="427"/>
      <c r="Q560" s="427"/>
      <c r="R560" s="431">
        <f t="shared" si="164"/>
        <v>0</v>
      </c>
      <c r="S560" s="427"/>
      <c r="T560" s="427"/>
      <c r="U560" s="427"/>
      <c r="V560" s="427"/>
      <c r="W560" s="427"/>
      <c r="X560" s="431">
        <f t="shared" si="165"/>
        <v>0</v>
      </c>
      <c r="Y560" s="427"/>
      <c r="Z560" s="427"/>
      <c r="AA560" s="427"/>
      <c r="AB560" s="427"/>
      <c r="AC560" s="427"/>
      <c r="AD560" s="431">
        <f t="shared" si="166"/>
        <v>0</v>
      </c>
      <c r="AE560" s="427"/>
      <c r="AF560" s="427"/>
      <c r="AG560" s="427"/>
      <c r="AH560" s="427"/>
      <c r="AI560" s="427"/>
      <c r="AJ560" s="432">
        <f t="shared" si="167"/>
        <v>0</v>
      </c>
      <c r="AK560" s="427"/>
      <c r="AL560" s="427"/>
      <c r="AM560" s="427"/>
      <c r="AN560" s="427"/>
      <c r="AO560" s="427"/>
      <c r="AP560" s="431">
        <f t="shared" si="168"/>
        <v>0</v>
      </c>
      <c r="AQ560" s="427"/>
      <c r="AR560" s="427"/>
      <c r="AS560" s="427"/>
      <c r="AT560" s="427"/>
      <c r="AU560" s="427"/>
      <c r="AV560" s="431">
        <f t="shared" si="169"/>
        <v>0</v>
      </c>
      <c r="AW560" s="427"/>
      <c r="AX560" s="427"/>
      <c r="AY560" s="427"/>
      <c r="AZ560" s="427"/>
      <c r="BA560" s="427"/>
      <c r="BB560" s="431">
        <f t="shared" si="170"/>
        <v>0</v>
      </c>
      <c r="BC560" s="427"/>
      <c r="BD560" s="427"/>
      <c r="BE560" s="427"/>
      <c r="BF560" s="427"/>
      <c r="BG560" s="427"/>
      <c r="BH560" s="431">
        <f t="shared" si="171"/>
        <v>0</v>
      </c>
      <c r="BI560" s="427"/>
      <c r="BJ560" s="427"/>
      <c r="BK560" s="427"/>
      <c r="BL560" s="427"/>
      <c r="BM560" s="428"/>
      <c r="BN560" s="431">
        <f t="shared" si="172"/>
        <v>0</v>
      </c>
      <c r="BO560" s="427"/>
      <c r="BP560" s="427"/>
      <c r="BQ560" s="427"/>
      <c r="BR560" s="427"/>
      <c r="BS560" s="428"/>
      <c r="BT560" s="431">
        <f t="shared" si="173"/>
        <v>0</v>
      </c>
      <c r="BU560" s="427"/>
      <c r="BV560" s="427"/>
      <c r="BW560" s="427"/>
      <c r="BX560" s="427"/>
      <c r="BY560" s="428"/>
      <c r="BZ560" s="431">
        <f t="shared" si="174"/>
        <v>0</v>
      </c>
      <c r="CA560" s="427"/>
      <c r="CB560" s="427"/>
      <c r="CC560" s="427"/>
      <c r="CD560" s="427"/>
      <c r="CE560" s="428"/>
      <c r="CF560" s="431">
        <f t="shared" si="175"/>
        <v>0</v>
      </c>
      <c r="CG560" s="427"/>
      <c r="CH560" s="427"/>
      <c r="CI560" s="427"/>
      <c r="CJ560" s="427"/>
      <c r="CK560" s="428"/>
      <c r="CL560" s="431">
        <f t="shared" si="176"/>
        <v>0</v>
      </c>
      <c r="CM560" s="427"/>
      <c r="CN560" s="427"/>
      <c r="CO560" s="427"/>
      <c r="CP560" s="427"/>
      <c r="CQ560" s="428"/>
      <c r="CR560" s="431">
        <f t="shared" si="177"/>
        <v>0</v>
      </c>
      <c r="CS560" s="427"/>
      <c r="CT560" s="427"/>
      <c r="CU560" s="427"/>
      <c r="CV560" s="427"/>
      <c r="CW560" s="428"/>
      <c r="CX560" s="431">
        <f t="shared" si="178"/>
        <v>0</v>
      </c>
      <c r="CY560" s="427"/>
      <c r="CZ560" s="427"/>
      <c r="DA560" s="427"/>
      <c r="DB560" s="427"/>
      <c r="DC560" s="428"/>
    </row>
    <row r="561" spans="1:107" s="218" customFormat="1" outlineLevel="1">
      <c r="A561" s="22"/>
      <c r="B561" s="22"/>
      <c r="C561" s="22"/>
      <c r="D561" s="22"/>
      <c r="E561" s="74" t="str">
        <f t="shared" si="161"/>
        <v>Non-Residential Single Rate</v>
      </c>
      <c r="F561" s="431">
        <f t="shared" si="162"/>
        <v>0</v>
      </c>
      <c r="G561" s="427"/>
      <c r="H561" s="427"/>
      <c r="I561" s="427"/>
      <c r="J561" s="427"/>
      <c r="K561" s="428"/>
      <c r="L561" s="431">
        <f t="shared" si="163"/>
        <v>0</v>
      </c>
      <c r="M561" s="427"/>
      <c r="N561" s="427"/>
      <c r="O561" s="427"/>
      <c r="P561" s="427"/>
      <c r="Q561" s="427"/>
      <c r="R561" s="431">
        <f t="shared" si="164"/>
        <v>0</v>
      </c>
      <c r="S561" s="427"/>
      <c r="T561" s="427"/>
      <c r="U561" s="427"/>
      <c r="V561" s="427"/>
      <c r="W561" s="427"/>
      <c r="X561" s="431">
        <f t="shared" si="165"/>
        <v>0</v>
      </c>
      <c r="Y561" s="427"/>
      <c r="Z561" s="427"/>
      <c r="AA561" s="427"/>
      <c r="AB561" s="427"/>
      <c r="AC561" s="427"/>
      <c r="AD561" s="431">
        <f t="shared" si="166"/>
        <v>0</v>
      </c>
      <c r="AE561" s="427"/>
      <c r="AF561" s="427"/>
      <c r="AG561" s="427"/>
      <c r="AH561" s="427"/>
      <c r="AI561" s="427"/>
      <c r="AJ561" s="432">
        <f t="shared" si="167"/>
        <v>0</v>
      </c>
      <c r="AK561" s="427"/>
      <c r="AL561" s="427"/>
      <c r="AM561" s="427"/>
      <c r="AN561" s="427"/>
      <c r="AO561" s="427"/>
      <c r="AP561" s="431">
        <f t="shared" si="168"/>
        <v>0</v>
      </c>
      <c r="AQ561" s="427"/>
      <c r="AR561" s="427"/>
      <c r="AS561" s="427"/>
      <c r="AT561" s="427"/>
      <c r="AU561" s="427"/>
      <c r="AV561" s="431">
        <f t="shared" si="169"/>
        <v>0</v>
      </c>
      <c r="AW561" s="427"/>
      <c r="AX561" s="427"/>
      <c r="AY561" s="427"/>
      <c r="AZ561" s="427"/>
      <c r="BA561" s="427"/>
      <c r="BB561" s="431">
        <f t="shared" si="170"/>
        <v>0</v>
      </c>
      <c r="BC561" s="427"/>
      <c r="BD561" s="427"/>
      <c r="BE561" s="427"/>
      <c r="BF561" s="427"/>
      <c r="BG561" s="427"/>
      <c r="BH561" s="431">
        <f t="shared" si="171"/>
        <v>0</v>
      </c>
      <c r="BI561" s="427"/>
      <c r="BJ561" s="427"/>
      <c r="BK561" s="427"/>
      <c r="BL561" s="427"/>
      <c r="BM561" s="428"/>
      <c r="BN561" s="431">
        <f t="shared" si="172"/>
        <v>0</v>
      </c>
      <c r="BO561" s="427"/>
      <c r="BP561" s="427"/>
      <c r="BQ561" s="427"/>
      <c r="BR561" s="427"/>
      <c r="BS561" s="428"/>
      <c r="BT561" s="431">
        <f t="shared" si="173"/>
        <v>0</v>
      </c>
      <c r="BU561" s="427"/>
      <c r="BV561" s="427"/>
      <c r="BW561" s="427"/>
      <c r="BX561" s="427"/>
      <c r="BY561" s="428"/>
      <c r="BZ561" s="431">
        <f t="shared" si="174"/>
        <v>0</v>
      </c>
      <c r="CA561" s="427"/>
      <c r="CB561" s="427"/>
      <c r="CC561" s="427"/>
      <c r="CD561" s="427"/>
      <c r="CE561" s="428"/>
      <c r="CF561" s="431">
        <f t="shared" si="175"/>
        <v>0</v>
      </c>
      <c r="CG561" s="427"/>
      <c r="CH561" s="427"/>
      <c r="CI561" s="427"/>
      <c r="CJ561" s="427"/>
      <c r="CK561" s="428"/>
      <c r="CL561" s="431">
        <f t="shared" si="176"/>
        <v>0</v>
      </c>
      <c r="CM561" s="427"/>
      <c r="CN561" s="427"/>
      <c r="CO561" s="427"/>
      <c r="CP561" s="427"/>
      <c r="CQ561" s="428"/>
      <c r="CR561" s="431">
        <f t="shared" si="177"/>
        <v>0</v>
      </c>
      <c r="CS561" s="427"/>
      <c r="CT561" s="427"/>
      <c r="CU561" s="427"/>
      <c r="CV561" s="427"/>
      <c r="CW561" s="428"/>
      <c r="CX561" s="431">
        <f t="shared" si="178"/>
        <v>0</v>
      </c>
      <c r="CY561" s="427"/>
      <c r="CZ561" s="427"/>
      <c r="DA561" s="427"/>
      <c r="DB561" s="427"/>
      <c r="DC561" s="428"/>
    </row>
    <row r="562" spans="1:107" s="218" customFormat="1" outlineLevel="1">
      <c r="A562" s="22"/>
      <c r="B562" s="22"/>
      <c r="C562" s="22"/>
      <c r="D562" s="22"/>
      <c r="E562" s="74" t="str">
        <f t="shared" si="161"/>
        <v>Non-Residential</v>
      </c>
      <c r="F562" s="431">
        <f t="shared" si="162"/>
        <v>0</v>
      </c>
      <c r="G562" s="427"/>
      <c r="H562" s="427"/>
      <c r="I562" s="427"/>
      <c r="J562" s="427"/>
      <c r="K562" s="428"/>
      <c r="L562" s="431">
        <f t="shared" si="163"/>
        <v>0</v>
      </c>
      <c r="M562" s="427"/>
      <c r="N562" s="427"/>
      <c r="O562" s="427"/>
      <c r="P562" s="427"/>
      <c r="Q562" s="427"/>
      <c r="R562" s="431">
        <f t="shared" si="164"/>
        <v>0</v>
      </c>
      <c r="S562" s="427"/>
      <c r="T562" s="427"/>
      <c r="U562" s="427"/>
      <c r="V562" s="427"/>
      <c r="W562" s="427"/>
      <c r="X562" s="431">
        <f t="shared" si="165"/>
        <v>0</v>
      </c>
      <c r="Y562" s="427"/>
      <c r="Z562" s="427"/>
      <c r="AA562" s="427"/>
      <c r="AB562" s="427"/>
      <c r="AC562" s="427"/>
      <c r="AD562" s="431">
        <f t="shared" si="166"/>
        <v>0</v>
      </c>
      <c r="AE562" s="427"/>
      <c r="AF562" s="427"/>
      <c r="AG562" s="427"/>
      <c r="AH562" s="427"/>
      <c r="AI562" s="427"/>
      <c r="AJ562" s="432">
        <f t="shared" si="167"/>
        <v>0</v>
      </c>
      <c r="AK562" s="427"/>
      <c r="AL562" s="427"/>
      <c r="AM562" s="427"/>
      <c r="AN562" s="427"/>
      <c r="AO562" s="427"/>
      <c r="AP562" s="431">
        <f t="shared" si="168"/>
        <v>0</v>
      </c>
      <c r="AQ562" s="427"/>
      <c r="AR562" s="427"/>
      <c r="AS562" s="427"/>
      <c r="AT562" s="427"/>
      <c r="AU562" s="427"/>
      <c r="AV562" s="431">
        <f t="shared" si="169"/>
        <v>0</v>
      </c>
      <c r="AW562" s="427"/>
      <c r="AX562" s="427"/>
      <c r="AY562" s="427"/>
      <c r="AZ562" s="427"/>
      <c r="BA562" s="427"/>
      <c r="BB562" s="431">
        <f t="shared" si="170"/>
        <v>0</v>
      </c>
      <c r="BC562" s="427"/>
      <c r="BD562" s="427"/>
      <c r="BE562" s="427"/>
      <c r="BF562" s="427"/>
      <c r="BG562" s="427"/>
      <c r="BH562" s="431">
        <f t="shared" si="171"/>
        <v>0</v>
      </c>
      <c r="BI562" s="427"/>
      <c r="BJ562" s="427"/>
      <c r="BK562" s="427"/>
      <c r="BL562" s="427"/>
      <c r="BM562" s="428"/>
      <c r="BN562" s="431">
        <f t="shared" si="172"/>
        <v>0</v>
      </c>
      <c r="BO562" s="427"/>
      <c r="BP562" s="427"/>
      <c r="BQ562" s="427"/>
      <c r="BR562" s="427"/>
      <c r="BS562" s="428"/>
      <c r="BT562" s="431">
        <f t="shared" si="173"/>
        <v>0</v>
      </c>
      <c r="BU562" s="427"/>
      <c r="BV562" s="427"/>
      <c r="BW562" s="427"/>
      <c r="BX562" s="427"/>
      <c r="BY562" s="428"/>
      <c r="BZ562" s="431">
        <f t="shared" si="174"/>
        <v>0</v>
      </c>
      <c r="CA562" s="427"/>
      <c r="CB562" s="427"/>
      <c r="CC562" s="427"/>
      <c r="CD562" s="427"/>
      <c r="CE562" s="428"/>
      <c r="CF562" s="431">
        <f t="shared" si="175"/>
        <v>0</v>
      </c>
      <c r="CG562" s="427"/>
      <c r="CH562" s="427"/>
      <c r="CI562" s="427"/>
      <c r="CJ562" s="427"/>
      <c r="CK562" s="428"/>
      <c r="CL562" s="431">
        <f t="shared" si="176"/>
        <v>0</v>
      </c>
      <c r="CM562" s="427"/>
      <c r="CN562" s="427"/>
      <c r="CO562" s="427"/>
      <c r="CP562" s="427"/>
      <c r="CQ562" s="428"/>
      <c r="CR562" s="431">
        <f t="shared" si="177"/>
        <v>0</v>
      </c>
      <c r="CS562" s="427"/>
      <c r="CT562" s="427"/>
      <c r="CU562" s="427"/>
      <c r="CV562" s="427"/>
      <c r="CW562" s="428"/>
      <c r="CX562" s="431">
        <f t="shared" si="178"/>
        <v>0</v>
      </c>
      <c r="CY562" s="427"/>
      <c r="CZ562" s="427"/>
      <c r="DA562" s="427"/>
      <c r="DB562" s="427"/>
      <c r="DC562" s="428"/>
    </row>
    <row r="563" spans="1:107" s="218" customFormat="1" outlineLevel="1">
      <c r="A563" s="22"/>
      <c r="B563" s="22"/>
      <c r="C563" s="22"/>
      <c r="D563" s="22"/>
      <c r="E563" s="74" t="str">
        <f t="shared" si="161"/>
        <v>New Tariff 2</v>
      </c>
      <c r="F563" s="431">
        <f t="shared" si="162"/>
        <v>0</v>
      </c>
      <c r="G563" s="427"/>
      <c r="H563" s="427"/>
      <c r="I563" s="427"/>
      <c r="J563" s="427"/>
      <c r="K563" s="428"/>
      <c r="L563" s="431">
        <f t="shared" si="163"/>
        <v>0</v>
      </c>
      <c r="M563" s="427"/>
      <c r="N563" s="427"/>
      <c r="O563" s="427"/>
      <c r="P563" s="427"/>
      <c r="Q563" s="427"/>
      <c r="R563" s="431">
        <f t="shared" si="164"/>
        <v>0</v>
      </c>
      <c r="S563" s="427"/>
      <c r="T563" s="427"/>
      <c r="U563" s="427"/>
      <c r="V563" s="427"/>
      <c r="W563" s="427"/>
      <c r="X563" s="431">
        <f t="shared" si="165"/>
        <v>0</v>
      </c>
      <c r="Y563" s="427"/>
      <c r="Z563" s="427"/>
      <c r="AA563" s="427"/>
      <c r="AB563" s="427"/>
      <c r="AC563" s="427"/>
      <c r="AD563" s="431">
        <f t="shared" si="166"/>
        <v>0</v>
      </c>
      <c r="AE563" s="427"/>
      <c r="AF563" s="427"/>
      <c r="AG563" s="427"/>
      <c r="AH563" s="427"/>
      <c r="AI563" s="427"/>
      <c r="AJ563" s="432">
        <f t="shared" si="167"/>
        <v>0</v>
      </c>
      <c r="AK563" s="427"/>
      <c r="AL563" s="427"/>
      <c r="AM563" s="427"/>
      <c r="AN563" s="427"/>
      <c r="AO563" s="427"/>
      <c r="AP563" s="431">
        <f t="shared" si="168"/>
        <v>0</v>
      </c>
      <c r="AQ563" s="427"/>
      <c r="AR563" s="427"/>
      <c r="AS563" s="427"/>
      <c r="AT563" s="427"/>
      <c r="AU563" s="427"/>
      <c r="AV563" s="431">
        <f t="shared" si="169"/>
        <v>0</v>
      </c>
      <c r="AW563" s="427"/>
      <c r="AX563" s="427"/>
      <c r="AY563" s="427"/>
      <c r="AZ563" s="427"/>
      <c r="BA563" s="427"/>
      <c r="BB563" s="431">
        <f t="shared" si="170"/>
        <v>0</v>
      </c>
      <c r="BC563" s="427"/>
      <c r="BD563" s="427"/>
      <c r="BE563" s="427"/>
      <c r="BF563" s="427"/>
      <c r="BG563" s="427"/>
      <c r="BH563" s="431">
        <f t="shared" si="171"/>
        <v>0</v>
      </c>
      <c r="BI563" s="427"/>
      <c r="BJ563" s="427"/>
      <c r="BK563" s="427"/>
      <c r="BL563" s="427"/>
      <c r="BM563" s="428"/>
      <c r="BN563" s="431">
        <f t="shared" si="172"/>
        <v>0</v>
      </c>
      <c r="BO563" s="427"/>
      <c r="BP563" s="427"/>
      <c r="BQ563" s="427"/>
      <c r="BR563" s="427"/>
      <c r="BS563" s="428"/>
      <c r="BT563" s="431">
        <f t="shared" si="173"/>
        <v>0</v>
      </c>
      <c r="BU563" s="427"/>
      <c r="BV563" s="427"/>
      <c r="BW563" s="427"/>
      <c r="BX563" s="427"/>
      <c r="BY563" s="428"/>
      <c r="BZ563" s="431">
        <f t="shared" si="174"/>
        <v>0</v>
      </c>
      <c r="CA563" s="427"/>
      <c r="CB563" s="427"/>
      <c r="CC563" s="427"/>
      <c r="CD563" s="427"/>
      <c r="CE563" s="428"/>
      <c r="CF563" s="431">
        <f t="shared" si="175"/>
        <v>0</v>
      </c>
      <c r="CG563" s="427"/>
      <c r="CH563" s="427"/>
      <c r="CI563" s="427"/>
      <c r="CJ563" s="427"/>
      <c r="CK563" s="428"/>
      <c r="CL563" s="431">
        <f t="shared" si="176"/>
        <v>0</v>
      </c>
      <c r="CM563" s="427"/>
      <c r="CN563" s="427"/>
      <c r="CO563" s="427"/>
      <c r="CP563" s="427"/>
      <c r="CQ563" s="428"/>
      <c r="CR563" s="431">
        <f t="shared" si="177"/>
        <v>0</v>
      </c>
      <c r="CS563" s="427"/>
      <c r="CT563" s="427"/>
      <c r="CU563" s="427"/>
      <c r="CV563" s="427"/>
      <c r="CW563" s="428"/>
      <c r="CX563" s="431">
        <f t="shared" si="178"/>
        <v>0</v>
      </c>
      <c r="CY563" s="427"/>
      <c r="CZ563" s="427"/>
      <c r="DA563" s="427"/>
      <c r="DB563" s="427"/>
      <c r="DC563" s="428"/>
    </row>
    <row r="564" spans="1:107" s="218" customFormat="1" outlineLevel="1">
      <c r="A564" s="22"/>
      <c r="B564" s="22"/>
      <c r="C564" s="22"/>
      <c r="D564" s="22"/>
      <c r="E564" s="74" t="str">
        <f t="shared" si="161"/>
        <v>New Tariff 3</v>
      </c>
      <c r="F564" s="431">
        <f t="shared" si="162"/>
        <v>0</v>
      </c>
      <c r="G564" s="427"/>
      <c r="H564" s="427"/>
      <c r="I564" s="427"/>
      <c r="J564" s="427"/>
      <c r="K564" s="428"/>
      <c r="L564" s="431">
        <f t="shared" si="163"/>
        <v>0</v>
      </c>
      <c r="M564" s="427"/>
      <c r="N564" s="427"/>
      <c r="O564" s="427"/>
      <c r="P564" s="427"/>
      <c r="Q564" s="427"/>
      <c r="R564" s="431">
        <f t="shared" si="164"/>
        <v>0</v>
      </c>
      <c r="S564" s="427"/>
      <c r="T564" s="427"/>
      <c r="U564" s="427"/>
      <c r="V564" s="427"/>
      <c r="W564" s="427"/>
      <c r="X564" s="431">
        <f t="shared" si="165"/>
        <v>0</v>
      </c>
      <c r="Y564" s="427"/>
      <c r="Z564" s="427"/>
      <c r="AA564" s="427"/>
      <c r="AB564" s="427"/>
      <c r="AC564" s="427"/>
      <c r="AD564" s="431">
        <f t="shared" si="166"/>
        <v>0</v>
      </c>
      <c r="AE564" s="427"/>
      <c r="AF564" s="427"/>
      <c r="AG564" s="427"/>
      <c r="AH564" s="427"/>
      <c r="AI564" s="427"/>
      <c r="AJ564" s="432">
        <f t="shared" si="167"/>
        <v>0</v>
      </c>
      <c r="AK564" s="427"/>
      <c r="AL564" s="427"/>
      <c r="AM564" s="427"/>
      <c r="AN564" s="427"/>
      <c r="AO564" s="427"/>
      <c r="AP564" s="431">
        <f t="shared" si="168"/>
        <v>0</v>
      </c>
      <c r="AQ564" s="427"/>
      <c r="AR564" s="427"/>
      <c r="AS564" s="427"/>
      <c r="AT564" s="427"/>
      <c r="AU564" s="427"/>
      <c r="AV564" s="431">
        <f t="shared" si="169"/>
        <v>0</v>
      </c>
      <c r="AW564" s="427"/>
      <c r="AX564" s="427"/>
      <c r="AY564" s="427"/>
      <c r="AZ564" s="427"/>
      <c r="BA564" s="427"/>
      <c r="BB564" s="431">
        <f t="shared" si="170"/>
        <v>0</v>
      </c>
      <c r="BC564" s="427"/>
      <c r="BD564" s="427"/>
      <c r="BE564" s="427"/>
      <c r="BF564" s="427"/>
      <c r="BG564" s="427"/>
      <c r="BH564" s="431">
        <f t="shared" si="171"/>
        <v>0</v>
      </c>
      <c r="BI564" s="427"/>
      <c r="BJ564" s="427"/>
      <c r="BK564" s="427"/>
      <c r="BL564" s="427"/>
      <c r="BM564" s="428"/>
      <c r="BN564" s="431">
        <f t="shared" si="172"/>
        <v>0</v>
      </c>
      <c r="BO564" s="427"/>
      <c r="BP564" s="427"/>
      <c r="BQ564" s="427"/>
      <c r="BR564" s="427"/>
      <c r="BS564" s="428"/>
      <c r="BT564" s="431">
        <f t="shared" si="173"/>
        <v>0</v>
      </c>
      <c r="BU564" s="427"/>
      <c r="BV564" s="427"/>
      <c r="BW564" s="427"/>
      <c r="BX564" s="427"/>
      <c r="BY564" s="428"/>
      <c r="BZ564" s="431">
        <f t="shared" si="174"/>
        <v>0</v>
      </c>
      <c r="CA564" s="427"/>
      <c r="CB564" s="427"/>
      <c r="CC564" s="427"/>
      <c r="CD564" s="427"/>
      <c r="CE564" s="428"/>
      <c r="CF564" s="431">
        <f t="shared" si="175"/>
        <v>0</v>
      </c>
      <c r="CG564" s="427"/>
      <c r="CH564" s="427"/>
      <c r="CI564" s="427"/>
      <c r="CJ564" s="427"/>
      <c r="CK564" s="428"/>
      <c r="CL564" s="431">
        <f t="shared" si="176"/>
        <v>0</v>
      </c>
      <c r="CM564" s="427"/>
      <c r="CN564" s="427"/>
      <c r="CO564" s="427"/>
      <c r="CP564" s="427"/>
      <c r="CQ564" s="428"/>
      <c r="CR564" s="431">
        <f t="shared" si="177"/>
        <v>0</v>
      </c>
      <c r="CS564" s="427"/>
      <c r="CT564" s="427"/>
      <c r="CU564" s="427"/>
      <c r="CV564" s="427"/>
      <c r="CW564" s="428"/>
      <c r="CX564" s="431">
        <f t="shared" si="178"/>
        <v>0</v>
      </c>
      <c r="CY564" s="427"/>
      <c r="CZ564" s="427"/>
      <c r="DA564" s="427"/>
      <c r="DB564" s="427"/>
      <c r="DC564" s="428"/>
    </row>
    <row r="565" spans="1:107" s="218" customFormat="1" outlineLevel="1">
      <c r="A565" s="22"/>
      <c r="B565" s="22"/>
      <c r="C565" s="22"/>
      <c r="D565" s="22"/>
      <c r="E565" s="74" t="str">
        <f t="shared" si="161"/>
        <v>New Tariff 4</v>
      </c>
      <c r="F565" s="431">
        <f t="shared" si="162"/>
        <v>0</v>
      </c>
      <c r="G565" s="427"/>
      <c r="H565" s="427"/>
      <c r="I565" s="427"/>
      <c r="J565" s="427"/>
      <c r="K565" s="428"/>
      <c r="L565" s="431">
        <f t="shared" si="163"/>
        <v>0</v>
      </c>
      <c r="M565" s="427"/>
      <c r="N565" s="427"/>
      <c r="O565" s="427"/>
      <c r="P565" s="427"/>
      <c r="Q565" s="427"/>
      <c r="R565" s="431">
        <f t="shared" si="164"/>
        <v>0</v>
      </c>
      <c r="S565" s="427"/>
      <c r="T565" s="427"/>
      <c r="U565" s="427"/>
      <c r="V565" s="427"/>
      <c r="W565" s="427"/>
      <c r="X565" s="431">
        <f t="shared" si="165"/>
        <v>0</v>
      </c>
      <c r="Y565" s="427"/>
      <c r="Z565" s="427"/>
      <c r="AA565" s="427"/>
      <c r="AB565" s="427"/>
      <c r="AC565" s="427"/>
      <c r="AD565" s="431">
        <f t="shared" si="166"/>
        <v>0</v>
      </c>
      <c r="AE565" s="427"/>
      <c r="AF565" s="427"/>
      <c r="AG565" s="427"/>
      <c r="AH565" s="427"/>
      <c r="AI565" s="427"/>
      <c r="AJ565" s="432">
        <f t="shared" si="167"/>
        <v>0</v>
      </c>
      <c r="AK565" s="427"/>
      <c r="AL565" s="427"/>
      <c r="AM565" s="427"/>
      <c r="AN565" s="427"/>
      <c r="AO565" s="427"/>
      <c r="AP565" s="431">
        <f t="shared" si="168"/>
        <v>0</v>
      </c>
      <c r="AQ565" s="427"/>
      <c r="AR565" s="427"/>
      <c r="AS565" s="427"/>
      <c r="AT565" s="427"/>
      <c r="AU565" s="427"/>
      <c r="AV565" s="431">
        <f t="shared" si="169"/>
        <v>0</v>
      </c>
      <c r="AW565" s="427"/>
      <c r="AX565" s="427"/>
      <c r="AY565" s="427"/>
      <c r="AZ565" s="427"/>
      <c r="BA565" s="427"/>
      <c r="BB565" s="431">
        <f t="shared" si="170"/>
        <v>0</v>
      </c>
      <c r="BC565" s="427"/>
      <c r="BD565" s="427"/>
      <c r="BE565" s="427"/>
      <c r="BF565" s="427"/>
      <c r="BG565" s="427"/>
      <c r="BH565" s="431">
        <f t="shared" si="171"/>
        <v>0</v>
      </c>
      <c r="BI565" s="427"/>
      <c r="BJ565" s="427"/>
      <c r="BK565" s="427"/>
      <c r="BL565" s="427"/>
      <c r="BM565" s="428"/>
      <c r="BN565" s="431">
        <f t="shared" si="172"/>
        <v>0</v>
      </c>
      <c r="BO565" s="427"/>
      <c r="BP565" s="427"/>
      <c r="BQ565" s="427"/>
      <c r="BR565" s="427"/>
      <c r="BS565" s="428"/>
      <c r="BT565" s="431">
        <f t="shared" si="173"/>
        <v>0</v>
      </c>
      <c r="BU565" s="427"/>
      <c r="BV565" s="427"/>
      <c r="BW565" s="427"/>
      <c r="BX565" s="427"/>
      <c r="BY565" s="428"/>
      <c r="BZ565" s="431">
        <f t="shared" si="174"/>
        <v>0</v>
      </c>
      <c r="CA565" s="427"/>
      <c r="CB565" s="427"/>
      <c r="CC565" s="427"/>
      <c r="CD565" s="427"/>
      <c r="CE565" s="428"/>
      <c r="CF565" s="431">
        <f t="shared" si="175"/>
        <v>0</v>
      </c>
      <c r="CG565" s="427"/>
      <c r="CH565" s="427"/>
      <c r="CI565" s="427"/>
      <c r="CJ565" s="427"/>
      <c r="CK565" s="428"/>
      <c r="CL565" s="431">
        <f t="shared" si="176"/>
        <v>0</v>
      </c>
      <c r="CM565" s="427"/>
      <c r="CN565" s="427"/>
      <c r="CO565" s="427"/>
      <c r="CP565" s="427"/>
      <c r="CQ565" s="428"/>
      <c r="CR565" s="431">
        <f t="shared" si="177"/>
        <v>0</v>
      </c>
      <c r="CS565" s="427"/>
      <c r="CT565" s="427"/>
      <c r="CU565" s="427"/>
      <c r="CV565" s="427"/>
      <c r="CW565" s="428"/>
      <c r="CX565" s="431">
        <f t="shared" si="178"/>
        <v>0</v>
      </c>
      <c r="CY565" s="427"/>
      <c r="CZ565" s="427"/>
      <c r="DA565" s="427"/>
      <c r="DB565" s="427"/>
      <c r="DC565" s="428"/>
    </row>
    <row r="566" spans="1:107" s="218" customFormat="1" outlineLevel="1">
      <c r="A566" s="22"/>
      <c r="B566" s="22"/>
      <c r="C566" s="22"/>
      <c r="D566" s="22"/>
      <c r="E566" s="74" t="str">
        <f t="shared" si="161"/>
        <v>New Tariff 5</v>
      </c>
      <c r="F566" s="431">
        <f t="shared" si="162"/>
        <v>0</v>
      </c>
      <c r="G566" s="427"/>
      <c r="H566" s="427"/>
      <c r="I566" s="427"/>
      <c r="J566" s="427"/>
      <c r="K566" s="428"/>
      <c r="L566" s="431">
        <f t="shared" si="163"/>
        <v>0</v>
      </c>
      <c r="M566" s="427"/>
      <c r="N566" s="427"/>
      <c r="O566" s="427"/>
      <c r="P566" s="427"/>
      <c r="Q566" s="427"/>
      <c r="R566" s="431">
        <f t="shared" si="164"/>
        <v>0</v>
      </c>
      <c r="S566" s="427"/>
      <c r="T566" s="427"/>
      <c r="U566" s="427"/>
      <c r="V566" s="427"/>
      <c r="W566" s="427"/>
      <c r="X566" s="431">
        <f t="shared" si="165"/>
        <v>0</v>
      </c>
      <c r="Y566" s="427"/>
      <c r="Z566" s="427"/>
      <c r="AA566" s="427"/>
      <c r="AB566" s="427"/>
      <c r="AC566" s="427"/>
      <c r="AD566" s="431">
        <f t="shared" si="166"/>
        <v>0</v>
      </c>
      <c r="AE566" s="427"/>
      <c r="AF566" s="427"/>
      <c r="AG566" s="427"/>
      <c r="AH566" s="427"/>
      <c r="AI566" s="427"/>
      <c r="AJ566" s="432">
        <f t="shared" si="167"/>
        <v>0</v>
      </c>
      <c r="AK566" s="427"/>
      <c r="AL566" s="427"/>
      <c r="AM566" s="427"/>
      <c r="AN566" s="427"/>
      <c r="AO566" s="427"/>
      <c r="AP566" s="431">
        <f t="shared" si="168"/>
        <v>0</v>
      </c>
      <c r="AQ566" s="427"/>
      <c r="AR566" s="427"/>
      <c r="AS566" s="427"/>
      <c r="AT566" s="427"/>
      <c r="AU566" s="427"/>
      <c r="AV566" s="431">
        <f t="shared" si="169"/>
        <v>0</v>
      </c>
      <c r="AW566" s="427"/>
      <c r="AX566" s="427"/>
      <c r="AY566" s="427"/>
      <c r="AZ566" s="427"/>
      <c r="BA566" s="427"/>
      <c r="BB566" s="431">
        <f t="shared" si="170"/>
        <v>0</v>
      </c>
      <c r="BC566" s="427"/>
      <c r="BD566" s="427"/>
      <c r="BE566" s="427"/>
      <c r="BF566" s="427"/>
      <c r="BG566" s="427"/>
      <c r="BH566" s="431">
        <f t="shared" si="171"/>
        <v>0</v>
      </c>
      <c r="BI566" s="427"/>
      <c r="BJ566" s="427"/>
      <c r="BK566" s="427"/>
      <c r="BL566" s="427"/>
      <c r="BM566" s="428"/>
      <c r="BN566" s="431">
        <f t="shared" si="172"/>
        <v>0</v>
      </c>
      <c r="BO566" s="427"/>
      <c r="BP566" s="427"/>
      <c r="BQ566" s="427"/>
      <c r="BR566" s="427"/>
      <c r="BS566" s="428"/>
      <c r="BT566" s="431">
        <f t="shared" si="173"/>
        <v>0</v>
      </c>
      <c r="BU566" s="427"/>
      <c r="BV566" s="427"/>
      <c r="BW566" s="427"/>
      <c r="BX566" s="427"/>
      <c r="BY566" s="428"/>
      <c r="BZ566" s="431">
        <f t="shared" si="174"/>
        <v>0</v>
      </c>
      <c r="CA566" s="427"/>
      <c r="CB566" s="427"/>
      <c r="CC566" s="427"/>
      <c r="CD566" s="427"/>
      <c r="CE566" s="428"/>
      <c r="CF566" s="431">
        <f t="shared" si="175"/>
        <v>0</v>
      </c>
      <c r="CG566" s="427"/>
      <c r="CH566" s="427"/>
      <c r="CI566" s="427"/>
      <c r="CJ566" s="427"/>
      <c r="CK566" s="428"/>
      <c r="CL566" s="431">
        <f t="shared" si="176"/>
        <v>0</v>
      </c>
      <c r="CM566" s="427"/>
      <c r="CN566" s="427"/>
      <c r="CO566" s="427"/>
      <c r="CP566" s="427"/>
      <c r="CQ566" s="428"/>
      <c r="CR566" s="431">
        <f t="shared" si="177"/>
        <v>0</v>
      </c>
      <c r="CS566" s="427"/>
      <c r="CT566" s="427"/>
      <c r="CU566" s="427"/>
      <c r="CV566" s="427"/>
      <c r="CW566" s="428"/>
      <c r="CX566" s="431">
        <f t="shared" si="178"/>
        <v>0</v>
      </c>
      <c r="CY566" s="427"/>
      <c r="CZ566" s="427"/>
      <c r="DA566" s="427"/>
      <c r="DB566" s="427"/>
      <c r="DC566" s="428"/>
    </row>
    <row r="567" spans="1:107" s="218" customFormat="1" outlineLevel="1">
      <c r="A567" s="22"/>
      <c r="B567" s="22"/>
      <c r="C567" s="22"/>
      <c r="D567" s="22"/>
      <c r="E567" s="74" t="str">
        <f t="shared" si="161"/>
        <v>New Tariff 6</v>
      </c>
      <c r="F567" s="431">
        <f t="shared" si="162"/>
        <v>0</v>
      </c>
      <c r="G567" s="427"/>
      <c r="H567" s="427"/>
      <c r="I567" s="427"/>
      <c r="J567" s="427"/>
      <c r="K567" s="428"/>
      <c r="L567" s="431">
        <f t="shared" si="163"/>
        <v>0</v>
      </c>
      <c r="M567" s="427"/>
      <c r="N567" s="427"/>
      <c r="O567" s="427"/>
      <c r="P567" s="427"/>
      <c r="Q567" s="427"/>
      <c r="R567" s="431">
        <f t="shared" si="164"/>
        <v>0</v>
      </c>
      <c r="S567" s="427"/>
      <c r="T567" s="427"/>
      <c r="U567" s="427"/>
      <c r="V567" s="427"/>
      <c r="W567" s="427"/>
      <c r="X567" s="431">
        <f t="shared" si="165"/>
        <v>0</v>
      </c>
      <c r="Y567" s="427"/>
      <c r="Z567" s="427"/>
      <c r="AA567" s="427"/>
      <c r="AB567" s="427"/>
      <c r="AC567" s="427"/>
      <c r="AD567" s="431">
        <f t="shared" si="166"/>
        <v>0</v>
      </c>
      <c r="AE567" s="427"/>
      <c r="AF567" s="427"/>
      <c r="AG567" s="427"/>
      <c r="AH567" s="427"/>
      <c r="AI567" s="427"/>
      <c r="AJ567" s="432">
        <f t="shared" si="167"/>
        <v>0</v>
      </c>
      <c r="AK567" s="427"/>
      <c r="AL567" s="427"/>
      <c r="AM567" s="427"/>
      <c r="AN567" s="427"/>
      <c r="AO567" s="427"/>
      <c r="AP567" s="431">
        <f t="shared" si="168"/>
        <v>0</v>
      </c>
      <c r="AQ567" s="427"/>
      <c r="AR567" s="427"/>
      <c r="AS567" s="427"/>
      <c r="AT567" s="427"/>
      <c r="AU567" s="427"/>
      <c r="AV567" s="431">
        <f t="shared" si="169"/>
        <v>0</v>
      </c>
      <c r="AW567" s="427"/>
      <c r="AX567" s="427"/>
      <c r="AY567" s="427"/>
      <c r="AZ567" s="427"/>
      <c r="BA567" s="427"/>
      <c r="BB567" s="431">
        <f t="shared" si="170"/>
        <v>0</v>
      </c>
      <c r="BC567" s="427"/>
      <c r="BD567" s="427"/>
      <c r="BE567" s="427"/>
      <c r="BF567" s="427"/>
      <c r="BG567" s="427"/>
      <c r="BH567" s="431">
        <f t="shared" si="171"/>
        <v>0</v>
      </c>
      <c r="BI567" s="427"/>
      <c r="BJ567" s="427"/>
      <c r="BK567" s="427"/>
      <c r="BL567" s="427"/>
      <c r="BM567" s="428"/>
      <c r="BN567" s="431">
        <f t="shared" si="172"/>
        <v>0</v>
      </c>
      <c r="BO567" s="427"/>
      <c r="BP567" s="427"/>
      <c r="BQ567" s="427"/>
      <c r="BR567" s="427"/>
      <c r="BS567" s="428"/>
      <c r="BT567" s="431">
        <f t="shared" si="173"/>
        <v>0</v>
      </c>
      <c r="BU567" s="427"/>
      <c r="BV567" s="427"/>
      <c r="BW567" s="427"/>
      <c r="BX567" s="427"/>
      <c r="BY567" s="428"/>
      <c r="BZ567" s="431">
        <f t="shared" si="174"/>
        <v>0</v>
      </c>
      <c r="CA567" s="427"/>
      <c r="CB567" s="427"/>
      <c r="CC567" s="427"/>
      <c r="CD567" s="427"/>
      <c r="CE567" s="428"/>
      <c r="CF567" s="431">
        <f t="shared" si="175"/>
        <v>0</v>
      </c>
      <c r="CG567" s="427"/>
      <c r="CH567" s="427"/>
      <c r="CI567" s="427"/>
      <c r="CJ567" s="427"/>
      <c r="CK567" s="428"/>
      <c r="CL567" s="431">
        <f t="shared" si="176"/>
        <v>0</v>
      </c>
      <c r="CM567" s="427"/>
      <c r="CN567" s="427"/>
      <c r="CO567" s="427"/>
      <c r="CP567" s="427"/>
      <c r="CQ567" s="428"/>
      <c r="CR567" s="431">
        <f t="shared" si="177"/>
        <v>0</v>
      </c>
      <c r="CS567" s="427"/>
      <c r="CT567" s="427"/>
      <c r="CU567" s="427"/>
      <c r="CV567" s="427"/>
      <c r="CW567" s="428"/>
      <c r="CX567" s="431">
        <f t="shared" si="178"/>
        <v>0</v>
      </c>
      <c r="CY567" s="427"/>
      <c r="CZ567" s="427"/>
      <c r="DA567" s="427"/>
      <c r="DB567" s="427"/>
      <c r="DC567" s="428"/>
    </row>
    <row r="568" spans="1:107" s="218" customFormat="1" outlineLevel="1">
      <c r="A568" s="22"/>
      <c r="B568" s="22"/>
      <c r="C568" s="22"/>
      <c r="D568" s="22"/>
      <c r="E568" s="74" t="str">
        <f t="shared" si="161"/>
        <v>New Tariff 7</v>
      </c>
      <c r="F568" s="431">
        <f t="shared" si="162"/>
        <v>0</v>
      </c>
      <c r="G568" s="427"/>
      <c r="H568" s="427"/>
      <c r="I568" s="427"/>
      <c r="J568" s="427"/>
      <c r="K568" s="428"/>
      <c r="L568" s="431">
        <f t="shared" si="163"/>
        <v>0</v>
      </c>
      <c r="M568" s="427"/>
      <c r="N568" s="427"/>
      <c r="O568" s="427"/>
      <c r="P568" s="427"/>
      <c r="Q568" s="427"/>
      <c r="R568" s="431">
        <f t="shared" si="164"/>
        <v>0</v>
      </c>
      <c r="S568" s="427"/>
      <c r="T568" s="427"/>
      <c r="U568" s="427"/>
      <c r="V568" s="427"/>
      <c r="W568" s="427"/>
      <c r="X568" s="431">
        <f t="shared" si="165"/>
        <v>0</v>
      </c>
      <c r="Y568" s="427"/>
      <c r="Z568" s="427"/>
      <c r="AA568" s="427"/>
      <c r="AB568" s="427"/>
      <c r="AC568" s="427"/>
      <c r="AD568" s="431">
        <f t="shared" si="166"/>
        <v>0</v>
      </c>
      <c r="AE568" s="427"/>
      <c r="AF568" s="427"/>
      <c r="AG568" s="427"/>
      <c r="AH568" s="427"/>
      <c r="AI568" s="427"/>
      <c r="AJ568" s="432">
        <f t="shared" si="167"/>
        <v>0</v>
      </c>
      <c r="AK568" s="427"/>
      <c r="AL568" s="427"/>
      <c r="AM568" s="427"/>
      <c r="AN568" s="427"/>
      <c r="AO568" s="427"/>
      <c r="AP568" s="431">
        <f t="shared" si="168"/>
        <v>0</v>
      </c>
      <c r="AQ568" s="427"/>
      <c r="AR568" s="427"/>
      <c r="AS568" s="427"/>
      <c r="AT568" s="427"/>
      <c r="AU568" s="427"/>
      <c r="AV568" s="431">
        <f t="shared" si="169"/>
        <v>0</v>
      </c>
      <c r="AW568" s="427"/>
      <c r="AX568" s="427"/>
      <c r="AY568" s="427"/>
      <c r="AZ568" s="427"/>
      <c r="BA568" s="427"/>
      <c r="BB568" s="431">
        <f t="shared" si="170"/>
        <v>0</v>
      </c>
      <c r="BC568" s="427"/>
      <c r="BD568" s="427"/>
      <c r="BE568" s="427"/>
      <c r="BF568" s="427"/>
      <c r="BG568" s="427"/>
      <c r="BH568" s="431">
        <f t="shared" si="171"/>
        <v>0</v>
      </c>
      <c r="BI568" s="427"/>
      <c r="BJ568" s="427"/>
      <c r="BK568" s="427"/>
      <c r="BL568" s="427"/>
      <c r="BM568" s="428"/>
      <c r="BN568" s="431">
        <f t="shared" si="172"/>
        <v>0</v>
      </c>
      <c r="BO568" s="427"/>
      <c r="BP568" s="427"/>
      <c r="BQ568" s="427"/>
      <c r="BR568" s="427"/>
      <c r="BS568" s="428"/>
      <c r="BT568" s="431">
        <f t="shared" si="173"/>
        <v>0</v>
      </c>
      <c r="BU568" s="427"/>
      <c r="BV568" s="427"/>
      <c r="BW568" s="427"/>
      <c r="BX568" s="427"/>
      <c r="BY568" s="428"/>
      <c r="BZ568" s="431">
        <f t="shared" si="174"/>
        <v>0</v>
      </c>
      <c r="CA568" s="427"/>
      <c r="CB568" s="427"/>
      <c r="CC568" s="427"/>
      <c r="CD568" s="427"/>
      <c r="CE568" s="428"/>
      <c r="CF568" s="431">
        <f t="shared" si="175"/>
        <v>0</v>
      </c>
      <c r="CG568" s="427"/>
      <c r="CH568" s="427"/>
      <c r="CI568" s="427"/>
      <c r="CJ568" s="427"/>
      <c r="CK568" s="428"/>
      <c r="CL568" s="431">
        <f t="shared" si="176"/>
        <v>0</v>
      </c>
      <c r="CM568" s="427"/>
      <c r="CN568" s="427"/>
      <c r="CO568" s="427"/>
      <c r="CP568" s="427"/>
      <c r="CQ568" s="428"/>
      <c r="CR568" s="431">
        <f t="shared" si="177"/>
        <v>0</v>
      </c>
      <c r="CS568" s="427"/>
      <c r="CT568" s="427"/>
      <c r="CU568" s="427"/>
      <c r="CV568" s="427"/>
      <c r="CW568" s="428"/>
      <c r="CX568" s="431">
        <f t="shared" si="178"/>
        <v>0</v>
      </c>
      <c r="CY568" s="427"/>
      <c r="CZ568" s="427"/>
      <c r="DA568" s="427"/>
      <c r="DB568" s="427"/>
      <c r="DC568" s="428"/>
    </row>
    <row r="569" spans="1:107" s="218" customFormat="1" outlineLevel="1">
      <c r="A569" s="22"/>
      <c r="B569" s="22"/>
      <c r="C569" s="22"/>
      <c r="D569" s="22"/>
      <c r="E569" s="74" t="str">
        <f t="shared" si="161"/>
        <v>New Tariff 8</v>
      </c>
      <c r="F569" s="431">
        <f t="shared" si="162"/>
        <v>0</v>
      </c>
      <c r="G569" s="427"/>
      <c r="H569" s="427"/>
      <c r="I569" s="427"/>
      <c r="J569" s="427"/>
      <c r="K569" s="428"/>
      <c r="L569" s="431">
        <f t="shared" si="163"/>
        <v>0</v>
      </c>
      <c r="M569" s="427"/>
      <c r="N569" s="427"/>
      <c r="O569" s="427"/>
      <c r="P569" s="427"/>
      <c r="Q569" s="427"/>
      <c r="R569" s="431">
        <f t="shared" si="164"/>
        <v>0</v>
      </c>
      <c r="S569" s="427"/>
      <c r="T569" s="427"/>
      <c r="U569" s="427"/>
      <c r="V569" s="427"/>
      <c r="W569" s="427"/>
      <c r="X569" s="431">
        <f t="shared" si="165"/>
        <v>0</v>
      </c>
      <c r="Y569" s="427"/>
      <c r="Z569" s="427"/>
      <c r="AA569" s="427"/>
      <c r="AB569" s="427"/>
      <c r="AC569" s="427"/>
      <c r="AD569" s="431">
        <f t="shared" si="166"/>
        <v>0</v>
      </c>
      <c r="AE569" s="427"/>
      <c r="AF569" s="427"/>
      <c r="AG569" s="427"/>
      <c r="AH569" s="427"/>
      <c r="AI569" s="427"/>
      <c r="AJ569" s="432">
        <f t="shared" si="167"/>
        <v>0</v>
      </c>
      <c r="AK569" s="427"/>
      <c r="AL569" s="427"/>
      <c r="AM569" s="427"/>
      <c r="AN569" s="427"/>
      <c r="AO569" s="427"/>
      <c r="AP569" s="431">
        <f t="shared" si="168"/>
        <v>0</v>
      </c>
      <c r="AQ569" s="427"/>
      <c r="AR569" s="427"/>
      <c r="AS569" s="427"/>
      <c r="AT569" s="427"/>
      <c r="AU569" s="427"/>
      <c r="AV569" s="431">
        <f t="shared" si="169"/>
        <v>0</v>
      </c>
      <c r="AW569" s="427"/>
      <c r="AX569" s="427"/>
      <c r="AY569" s="427"/>
      <c r="AZ569" s="427"/>
      <c r="BA569" s="427"/>
      <c r="BB569" s="431">
        <f t="shared" si="170"/>
        <v>0</v>
      </c>
      <c r="BC569" s="427"/>
      <c r="BD569" s="427"/>
      <c r="BE569" s="427"/>
      <c r="BF569" s="427"/>
      <c r="BG569" s="427"/>
      <c r="BH569" s="431">
        <f t="shared" si="171"/>
        <v>0</v>
      </c>
      <c r="BI569" s="427"/>
      <c r="BJ569" s="427"/>
      <c r="BK569" s="427"/>
      <c r="BL569" s="427"/>
      <c r="BM569" s="428"/>
      <c r="BN569" s="431">
        <f t="shared" si="172"/>
        <v>0</v>
      </c>
      <c r="BO569" s="427"/>
      <c r="BP569" s="427"/>
      <c r="BQ569" s="427"/>
      <c r="BR569" s="427"/>
      <c r="BS569" s="428"/>
      <c r="BT569" s="431">
        <f t="shared" si="173"/>
        <v>0</v>
      </c>
      <c r="BU569" s="427"/>
      <c r="BV569" s="427"/>
      <c r="BW569" s="427"/>
      <c r="BX569" s="427"/>
      <c r="BY569" s="428"/>
      <c r="BZ569" s="431">
        <f t="shared" si="174"/>
        <v>0</v>
      </c>
      <c r="CA569" s="427"/>
      <c r="CB569" s="427"/>
      <c r="CC569" s="427"/>
      <c r="CD569" s="427"/>
      <c r="CE569" s="428"/>
      <c r="CF569" s="431">
        <f t="shared" si="175"/>
        <v>0</v>
      </c>
      <c r="CG569" s="427"/>
      <c r="CH569" s="427"/>
      <c r="CI569" s="427"/>
      <c r="CJ569" s="427"/>
      <c r="CK569" s="428"/>
      <c r="CL569" s="431">
        <f t="shared" si="176"/>
        <v>0</v>
      </c>
      <c r="CM569" s="427"/>
      <c r="CN569" s="427"/>
      <c r="CO569" s="427"/>
      <c r="CP569" s="427"/>
      <c r="CQ569" s="428"/>
      <c r="CR569" s="431">
        <f t="shared" si="177"/>
        <v>0</v>
      </c>
      <c r="CS569" s="427"/>
      <c r="CT569" s="427"/>
      <c r="CU569" s="427"/>
      <c r="CV569" s="427"/>
      <c r="CW569" s="428"/>
      <c r="CX569" s="431">
        <f t="shared" si="178"/>
        <v>0</v>
      </c>
      <c r="CY569" s="427"/>
      <c r="CZ569" s="427"/>
      <c r="DA569" s="427"/>
      <c r="DB569" s="427"/>
      <c r="DC569" s="428"/>
    </row>
    <row r="570" spans="1:107" s="218" customFormat="1" outlineLevel="1">
      <c r="A570" s="22"/>
      <c r="B570" s="22"/>
      <c r="C570" s="22"/>
      <c r="D570" s="22"/>
      <c r="E570" s="74" t="str">
        <f t="shared" si="161"/>
        <v>New Tariff 9</v>
      </c>
      <c r="F570" s="431">
        <f t="shared" si="162"/>
        <v>0</v>
      </c>
      <c r="G570" s="427"/>
      <c r="H570" s="427"/>
      <c r="I570" s="427"/>
      <c r="J570" s="427"/>
      <c r="K570" s="428"/>
      <c r="L570" s="431">
        <f t="shared" si="163"/>
        <v>0</v>
      </c>
      <c r="M570" s="427"/>
      <c r="N570" s="427"/>
      <c r="O570" s="427"/>
      <c r="P570" s="427"/>
      <c r="Q570" s="427"/>
      <c r="R570" s="431">
        <f t="shared" si="164"/>
        <v>0</v>
      </c>
      <c r="S570" s="427"/>
      <c r="T570" s="427"/>
      <c r="U570" s="427"/>
      <c r="V570" s="427"/>
      <c r="W570" s="427"/>
      <c r="X570" s="431">
        <f t="shared" si="165"/>
        <v>0</v>
      </c>
      <c r="Y570" s="427"/>
      <c r="Z570" s="427"/>
      <c r="AA570" s="427"/>
      <c r="AB570" s="427"/>
      <c r="AC570" s="427"/>
      <c r="AD570" s="431">
        <f t="shared" si="166"/>
        <v>0</v>
      </c>
      <c r="AE570" s="427"/>
      <c r="AF570" s="427"/>
      <c r="AG570" s="427"/>
      <c r="AH570" s="427"/>
      <c r="AI570" s="427"/>
      <c r="AJ570" s="432">
        <f t="shared" si="167"/>
        <v>0</v>
      </c>
      <c r="AK570" s="427"/>
      <c r="AL570" s="427"/>
      <c r="AM570" s="427"/>
      <c r="AN570" s="427"/>
      <c r="AO570" s="427"/>
      <c r="AP570" s="431">
        <f t="shared" si="168"/>
        <v>0</v>
      </c>
      <c r="AQ570" s="427"/>
      <c r="AR570" s="427"/>
      <c r="AS570" s="427"/>
      <c r="AT570" s="427"/>
      <c r="AU570" s="427"/>
      <c r="AV570" s="431">
        <f t="shared" si="169"/>
        <v>0</v>
      </c>
      <c r="AW570" s="427"/>
      <c r="AX570" s="427"/>
      <c r="AY570" s="427"/>
      <c r="AZ570" s="427"/>
      <c r="BA570" s="427"/>
      <c r="BB570" s="431">
        <f t="shared" si="170"/>
        <v>0</v>
      </c>
      <c r="BC570" s="427"/>
      <c r="BD570" s="427"/>
      <c r="BE570" s="427"/>
      <c r="BF570" s="427"/>
      <c r="BG570" s="427"/>
      <c r="BH570" s="431">
        <f t="shared" si="171"/>
        <v>0</v>
      </c>
      <c r="BI570" s="427"/>
      <c r="BJ570" s="427"/>
      <c r="BK570" s="427"/>
      <c r="BL570" s="427"/>
      <c r="BM570" s="428"/>
      <c r="BN570" s="431">
        <f t="shared" si="172"/>
        <v>0</v>
      </c>
      <c r="BO570" s="427"/>
      <c r="BP570" s="427"/>
      <c r="BQ570" s="427"/>
      <c r="BR570" s="427"/>
      <c r="BS570" s="428"/>
      <c r="BT570" s="431">
        <f t="shared" si="173"/>
        <v>0</v>
      </c>
      <c r="BU570" s="427"/>
      <c r="BV570" s="427"/>
      <c r="BW570" s="427"/>
      <c r="BX570" s="427"/>
      <c r="BY570" s="428"/>
      <c r="BZ570" s="431">
        <f t="shared" si="174"/>
        <v>0</v>
      </c>
      <c r="CA570" s="427"/>
      <c r="CB570" s="427"/>
      <c r="CC570" s="427"/>
      <c r="CD570" s="427"/>
      <c r="CE570" s="428"/>
      <c r="CF570" s="431">
        <f t="shared" si="175"/>
        <v>0</v>
      </c>
      <c r="CG570" s="427"/>
      <c r="CH570" s="427"/>
      <c r="CI570" s="427"/>
      <c r="CJ570" s="427"/>
      <c r="CK570" s="428"/>
      <c r="CL570" s="431">
        <f t="shared" si="176"/>
        <v>0</v>
      </c>
      <c r="CM570" s="427"/>
      <c r="CN570" s="427"/>
      <c r="CO570" s="427"/>
      <c r="CP570" s="427"/>
      <c r="CQ570" s="428"/>
      <c r="CR570" s="431">
        <f t="shared" si="177"/>
        <v>0</v>
      </c>
      <c r="CS570" s="427"/>
      <c r="CT570" s="427"/>
      <c r="CU570" s="427"/>
      <c r="CV570" s="427"/>
      <c r="CW570" s="428"/>
      <c r="CX570" s="431">
        <f t="shared" si="178"/>
        <v>0</v>
      </c>
      <c r="CY570" s="427"/>
      <c r="CZ570" s="427"/>
      <c r="DA570" s="427"/>
      <c r="DB570" s="427"/>
      <c r="DC570" s="428"/>
    </row>
    <row r="571" spans="1:107" s="218" customFormat="1" outlineLevel="1">
      <c r="A571" s="22"/>
      <c r="B571" s="22"/>
      <c r="C571" s="22"/>
      <c r="D571" s="22"/>
      <c r="E571" s="74" t="str">
        <f t="shared" si="161"/>
        <v>New Tariff 10</v>
      </c>
      <c r="F571" s="431">
        <f t="shared" si="162"/>
        <v>0</v>
      </c>
      <c r="G571" s="427"/>
      <c r="H571" s="427"/>
      <c r="I571" s="427"/>
      <c r="J571" s="427"/>
      <c r="K571" s="428"/>
      <c r="L571" s="431">
        <f t="shared" si="163"/>
        <v>0</v>
      </c>
      <c r="M571" s="427"/>
      <c r="N571" s="427"/>
      <c r="O571" s="427"/>
      <c r="P571" s="427"/>
      <c r="Q571" s="427"/>
      <c r="R571" s="431">
        <f t="shared" si="164"/>
        <v>0</v>
      </c>
      <c r="S571" s="427"/>
      <c r="T571" s="427"/>
      <c r="U571" s="427"/>
      <c r="V571" s="427"/>
      <c r="W571" s="427"/>
      <c r="X571" s="431">
        <f t="shared" si="165"/>
        <v>0</v>
      </c>
      <c r="Y571" s="427"/>
      <c r="Z571" s="427"/>
      <c r="AA571" s="427"/>
      <c r="AB571" s="427"/>
      <c r="AC571" s="427"/>
      <c r="AD571" s="431">
        <f t="shared" si="166"/>
        <v>0</v>
      </c>
      <c r="AE571" s="427"/>
      <c r="AF571" s="427"/>
      <c r="AG571" s="427"/>
      <c r="AH571" s="427"/>
      <c r="AI571" s="427"/>
      <c r="AJ571" s="432">
        <f t="shared" si="167"/>
        <v>0</v>
      </c>
      <c r="AK571" s="427"/>
      <c r="AL571" s="427"/>
      <c r="AM571" s="427"/>
      <c r="AN571" s="427"/>
      <c r="AO571" s="427"/>
      <c r="AP571" s="431">
        <f t="shared" si="168"/>
        <v>0</v>
      </c>
      <c r="AQ571" s="427"/>
      <c r="AR571" s="427"/>
      <c r="AS571" s="427"/>
      <c r="AT571" s="427"/>
      <c r="AU571" s="427"/>
      <c r="AV571" s="431">
        <f t="shared" si="169"/>
        <v>0</v>
      </c>
      <c r="AW571" s="427"/>
      <c r="AX571" s="427"/>
      <c r="AY571" s="427"/>
      <c r="AZ571" s="427"/>
      <c r="BA571" s="427"/>
      <c r="BB571" s="431">
        <f t="shared" si="170"/>
        <v>0</v>
      </c>
      <c r="BC571" s="427"/>
      <c r="BD571" s="427"/>
      <c r="BE571" s="427"/>
      <c r="BF571" s="427"/>
      <c r="BG571" s="427"/>
      <c r="BH571" s="431">
        <f t="shared" si="171"/>
        <v>0</v>
      </c>
      <c r="BI571" s="427"/>
      <c r="BJ571" s="427"/>
      <c r="BK571" s="427"/>
      <c r="BL571" s="427"/>
      <c r="BM571" s="428"/>
      <c r="BN571" s="431">
        <f t="shared" si="172"/>
        <v>0</v>
      </c>
      <c r="BO571" s="427"/>
      <c r="BP571" s="427"/>
      <c r="BQ571" s="427"/>
      <c r="BR571" s="427"/>
      <c r="BS571" s="428"/>
      <c r="BT571" s="431">
        <f t="shared" si="173"/>
        <v>0</v>
      </c>
      <c r="BU571" s="427"/>
      <c r="BV571" s="427"/>
      <c r="BW571" s="427"/>
      <c r="BX571" s="427"/>
      <c r="BY571" s="428"/>
      <c r="BZ571" s="431">
        <f t="shared" si="174"/>
        <v>0</v>
      </c>
      <c r="CA571" s="427"/>
      <c r="CB571" s="427"/>
      <c r="CC571" s="427"/>
      <c r="CD571" s="427"/>
      <c r="CE571" s="428"/>
      <c r="CF571" s="431">
        <f t="shared" si="175"/>
        <v>0</v>
      </c>
      <c r="CG571" s="427"/>
      <c r="CH571" s="427"/>
      <c r="CI571" s="427"/>
      <c r="CJ571" s="427"/>
      <c r="CK571" s="428"/>
      <c r="CL571" s="431">
        <f t="shared" si="176"/>
        <v>0</v>
      </c>
      <c r="CM571" s="427"/>
      <c r="CN571" s="427"/>
      <c r="CO571" s="427"/>
      <c r="CP571" s="427"/>
      <c r="CQ571" s="428"/>
      <c r="CR571" s="431">
        <f t="shared" si="177"/>
        <v>0</v>
      </c>
      <c r="CS571" s="427"/>
      <c r="CT571" s="427"/>
      <c r="CU571" s="427"/>
      <c r="CV571" s="427"/>
      <c r="CW571" s="428"/>
      <c r="CX571" s="431">
        <f t="shared" si="178"/>
        <v>0</v>
      </c>
      <c r="CY571" s="427"/>
      <c r="CZ571" s="427"/>
      <c r="DA571" s="427"/>
      <c r="DB571" s="427"/>
      <c r="DC571" s="428"/>
    </row>
    <row r="572" spans="1:107" s="218" customFormat="1" outlineLevel="1">
      <c r="A572" s="22"/>
      <c r="B572" s="22"/>
      <c r="C572" s="22"/>
      <c r="D572" s="22"/>
      <c r="E572" s="74" t="str">
        <f t="shared" si="161"/>
        <v>New Tariff 11</v>
      </c>
      <c r="F572" s="431">
        <f t="shared" si="162"/>
        <v>0</v>
      </c>
      <c r="G572" s="427"/>
      <c r="H572" s="427"/>
      <c r="I572" s="427"/>
      <c r="J572" s="427"/>
      <c r="K572" s="428"/>
      <c r="L572" s="431">
        <f t="shared" si="163"/>
        <v>0</v>
      </c>
      <c r="M572" s="427"/>
      <c r="N572" s="427"/>
      <c r="O572" s="427"/>
      <c r="P572" s="427"/>
      <c r="Q572" s="427"/>
      <c r="R572" s="431">
        <f t="shared" si="164"/>
        <v>0</v>
      </c>
      <c r="S572" s="427"/>
      <c r="T572" s="427"/>
      <c r="U572" s="427"/>
      <c r="V572" s="427"/>
      <c r="W572" s="427"/>
      <c r="X572" s="431">
        <f t="shared" si="165"/>
        <v>0</v>
      </c>
      <c r="Y572" s="427"/>
      <c r="Z572" s="427"/>
      <c r="AA572" s="427"/>
      <c r="AB572" s="427"/>
      <c r="AC572" s="427"/>
      <c r="AD572" s="431">
        <f t="shared" si="166"/>
        <v>0</v>
      </c>
      <c r="AE572" s="427"/>
      <c r="AF572" s="427"/>
      <c r="AG572" s="427"/>
      <c r="AH572" s="427"/>
      <c r="AI572" s="427"/>
      <c r="AJ572" s="432">
        <f t="shared" si="167"/>
        <v>0</v>
      </c>
      <c r="AK572" s="427"/>
      <c r="AL572" s="427"/>
      <c r="AM572" s="427"/>
      <c r="AN572" s="427"/>
      <c r="AO572" s="427"/>
      <c r="AP572" s="431">
        <f t="shared" si="168"/>
        <v>0</v>
      </c>
      <c r="AQ572" s="427"/>
      <c r="AR572" s="427"/>
      <c r="AS572" s="427"/>
      <c r="AT572" s="427"/>
      <c r="AU572" s="427"/>
      <c r="AV572" s="431">
        <f t="shared" si="169"/>
        <v>0</v>
      </c>
      <c r="AW572" s="427"/>
      <c r="AX572" s="427"/>
      <c r="AY572" s="427"/>
      <c r="AZ572" s="427"/>
      <c r="BA572" s="427"/>
      <c r="BB572" s="431">
        <f t="shared" si="170"/>
        <v>0</v>
      </c>
      <c r="BC572" s="427"/>
      <c r="BD572" s="427"/>
      <c r="BE572" s="427"/>
      <c r="BF572" s="427"/>
      <c r="BG572" s="427"/>
      <c r="BH572" s="431">
        <f t="shared" si="171"/>
        <v>0</v>
      </c>
      <c r="BI572" s="427"/>
      <c r="BJ572" s="427"/>
      <c r="BK572" s="427"/>
      <c r="BL572" s="427"/>
      <c r="BM572" s="428"/>
      <c r="BN572" s="431">
        <f t="shared" si="172"/>
        <v>0</v>
      </c>
      <c r="BO572" s="427"/>
      <c r="BP572" s="427"/>
      <c r="BQ572" s="427"/>
      <c r="BR572" s="427"/>
      <c r="BS572" s="428"/>
      <c r="BT572" s="431">
        <f t="shared" si="173"/>
        <v>0</v>
      </c>
      <c r="BU572" s="427"/>
      <c r="BV572" s="427"/>
      <c r="BW572" s="427"/>
      <c r="BX572" s="427"/>
      <c r="BY572" s="428"/>
      <c r="BZ572" s="431">
        <f t="shared" si="174"/>
        <v>0</v>
      </c>
      <c r="CA572" s="427"/>
      <c r="CB572" s="427"/>
      <c r="CC572" s="427"/>
      <c r="CD572" s="427"/>
      <c r="CE572" s="428"/>
      <c r="CF572" s="431">
        <f t="shared" si="175"/>
        <v>0</v>
      </c>
      <c r="CG572" s="427"/>
      <c r="CH572" s="427"/>
      <c r="CI572" s="427"/>
      <c r="CJ572" s="427"/>
      <c r="CK572" s="428"/>
      <c r="CL572" s="431">
        <f t="shared" si="176"/>
        <v>0</v>
      </c>
      <c r="CM572" s="427"/>
      <c r="CN572" s="427"/>
      <c r="CO572" s="427"/>
      <c r="CP572" s="427"/>
      <c r="CQ572" s="428"/>
      <c r="CR572" s="431">
        <f t="shared" si="177"/>
        <v>0</v>
      </c>
      <c r="CS572" s="427"/>
      <c r="CT572" s="427"/>
      <c r="CU572" s="427"/>
      <c r="CV572" s="427"/>
      <c r="CW572" s="428"/>
      <c r="CX572" s="431">
        <f t="shared" si="178"/>
        <v>0</v>
      </c>
      <c r="CY572" s="427"/>
      <c r="CZ572" s="427"/>
      <c r="DA572" s="427"/>
      <c r="DB572" s="427"/>
      <c r="DC572" s="428"/>
    </row>
    <row r="573" spans="1:107" s="218" customFormat="1" outlineLevel="1">
      <c r="A573" s="22"/>
      <c r="B573" s="22"/>
      <c r="C573" s="22"/>
      <c r="D573" s="22"/>
      <c r="E573" s="74" t="str">
        <f t="shared" si="161"/>
        <v>Non-Residential Two Rate 5d</v>
      </c>
      <c r="F573" s="431">
        <f t="shared" si="162"/>
        <v>0</v>
      </c>
      <c r="G573" s="427"/>
      <c r="H573" s="427"/>
      <c r="I573" s="427"/>
      <c r="J573" s="427"/>
      <c r="K573" s="428"/>
      <c r="L573" s="431">
        <f t="shared" si="163"/>
        <v>0</v>
      </c>
      <c r="M573" s="427"/>
      <c r="N573" s="427"/>
      <c r="O573" s="427"/>
      <c r="P573" s="427"/>
      <c r="Q573" s="427"/>
      <c r="R573" s="431">
        <f t="shared" si="164"/>
        <v>0</v>
      </c>
      <c r="S573" s="427"/>
      <c r="T573" s="427"/>
      <c r="U573" s="427"/>
      <c r="V573" s="427"/>
      <c r="W573" s="427"/>
      <c r="X573" s="431">
        <f t="shared" si="165"/>
        <v>0</v>
      </c>
      <c r="Y573" s="427"/>
      <c r="Z573" s="427"/>
      <c r="AA573" s="427"/>
      <c r="AB573" s="427"/>
      <c r="AC573" s="427"/>
      <c r="AD573" s="431">
        <f t="shared" si="166"/>
        <v>0</v>
      </c>
      <c r="AE573" s="427"/>
      <c r="AF573" s="427"/>
      <c r="AG573" s="427"/>
      <c r="AH573" s="427"/>
      <c r="AI573" s="427"/>
      <c r="AJ573" s="432">
        <f t="shared" si="167"/>
        <v>0</v>
      </c>
      <c r="AK573" s="427"/>
      <c r="AL573" s="427"/>
      <c r="AM573" s="427"/>
      <c r="AN573" s="427"/>
      <c r="AO573" s="427"/>
      <c r="AP573" s="431">
        <f t="shared" si="168"/>
        <v>0</v>
      </c>
      <c r="AQ573" s="427"/>
      <c r="AR573" s="427"/>
      <c r="AS573" s="427"/>
      <c r="AT573" s="427"/>
      <c r="AU573" s="427"/>
      <c r="AV573" s="431">
        <f t="shared" si="169"/>
        <v>0</v>
      </c>
      <c r="AW573" s="427"/>
      <c r="AX573" s="427"/>
      <c r="AY573" s="427"/>
      <c r="AZ573" s="427"/>
      <c r="BA573" s="427"/>
      <c r="BB573" s="431">
        <f t="shared" si="170"/>
        <v>0</v>
      </c>
      <c r="BC573" s="427"/>
      <c r="BD573" s="427"/>
      <c r="BE573" s="427"/>
      <c r="BF573" s="427"/>
      <c r="BG573" s="427"/>
      <c r="BH573" s="431">
        <f t="shared" si="171"/>
        <v>0</v>
      </c>
      <c r="BI573" s="427"/>
      <c r="BJ573" s="427"/>
      <c r="BK573" s="427"/>
      <c r="BL573" s="427"/>
      <c r="BM573" s="428"/>
      <c r="BN573" s="431">
        <f t="shared" si="172"/>
        <v>0</v>
      </c>
      <c r="BO573" s="427"/>
      <c r="BP573" s="427"/>
      <c r="BQ573" s="427"/>
      <c r="BR573" s="427"/>
      <c r="BS573" s="428"/>
      <c r="BT573" s="431">
        <f t="shared" si="173"/>
        <v>0</v>
      </c>
      <c r="BU573" s="427"/>
      <c r="BV573" s="427"/>
      <c r="BW573" s="427"/>
      <c r="BX573" s="427"/>
      <c r="BY573" s="428"/>
      <c r="BZ573" s="431">
        <f t="shared" si="174"/>
        <v>0</v>
      </c>
      <c r="CA573" s="427"/>
      <c r="CB573" s="427"/>
      <c r="CC573" s="427"/>
      <c r="CD573" s="427"/>
      <c r="CE573" s="428"/>
      <c r="CF573" s="431">
        <f t="shared" si="175"/>
        <v>0</v>
      </c>
      <c r="CG573" s="427"/>
      <c r="CH573" s="427"/>
      <c r="CI573" s="427"/>
      <c r="CJ573" s="427"/>
      <c r="CK573" s="428"/>
      <c r="CL573" s="431">
        <f t="shared" si="176"/>
        <v>0</v>
      </c>
      <c r="CM573" s="427"/>
      <c r="CN573" s="427"/>
      <c r="CO573" s="427"/>
      <c r="CP573" s="427"/>
      <c r="CQ573" s="428"/>
      <c r="CR573" s="431">
        <f t="shared" si="177"/>
        <v>0</v>
      </c>
      <c r="CS573" s="427"/>
      <c r="CT573" s="427"/>
      <c r="CU573" s="427"/>
      <c r="CV573" s="427"/>
      <c r="CW573" s="428"/>
      <c r="CX573" s="431">
        <f t="shared" si="178"/>
        <v>0</v>
      </c>
      <c r="CY573" s="427"/>
      <c r="CZ573" s="427"/>
      <c r="DA573" s="427"/>
      <c r="DB573" s="427"/>
      <c r="DC573" s="428"/>
    </row>
    <row r="574" spans="1:107" s="218" customFormat="1" outlineLevel="1">
      <c r="A574" s="22"/>
      <c r="B574" s="22"/>
      <c r="C574" s="22"/>
      <c r="D574" s="22"/>
      <c r="E574" s="74" t="str">
        <f t="shared" si="161"/>
        <v>New Tariff 1</v>
      </c>
      <c r="F574" s="431">
        <f t="shared" si="162"/>
        <v>0</v>
      </c>
      <c r="G574" s="427"/>
      <c r="H574" s="427"/>
      <c r="I574" s="427"/>
      <c r="J574" s="427"/>
      <c r="K574" s="428"/>
      <c r="L574" s="431">
        <f t="shared" si="163"/>
        <v>0</v>
      </c>
      <c r="M574" s="427"/>
      <c r="N574" s="427"/>
      <c r="O574" s="427"/>
      <c r="P574" s="427"/>
      <c r="Q574" s="427"/>
      <c r="R574" s="431">
        <f t="shared" si="164"/>
        <v>0</v>
      </c>
      <c r="S574" s="427"/>
      <c r="T574" s="427"/>
      <c r="U574" s="427"/>
      <c r="V574" s="427"/>
      <c r="W574" s="427"/>
      <c r="X574" s="431">
        <f t="shared" si="165"/>
        <v>0</v>
      </c>
      <c r="Y574" s="427"/>
      <c r="Z574" s="427"/>
      <c r="AA574" s="427"/>
      <c r="AB574" s="427"/>
      <c r="AC574" s="427"/>
      <c r="AD574" s="431">
        <f t="shared" si="166"/>
        <v>0</v>
      </c>
      <c r="AE574" s="427"/>
      <c r="AF574" s="427"/>
      <c r="AG574" s="427"/>
      <c r="AH574" s="427"/>
      <c r="AI574" s="427"/>
      <c r="AJ574" s="432">
        <f t="shared" si="167"/>
        <v>0</v>
      </c>
      <c r="AK574" s="427"/>
      <c r="AL574" s="427"/>
      <c r="AM574" s="427"/>
      <c r="AN574" s="427"/>
      <c r="AO574" s="427"/>
      <c r="AP574" s="431">
        <f t="shared" si="168"/>
        <v>0</v>
      </c>
      <c r="AQ574" s="427"/>
      <c r="AR574" s="427"/>
      <c r="AS574" s="427"/>
      <c r="AT574" s="427"/>
      <c r="AU574" s="427"/>
      <c r="AV574" s="431">
        <f t="shared" si="169"/>
        <v>0</v>
      </c>
      <c r="AW574" s="427"/>
      <c r="AX574" s="427"/>
      <c r="AY574" s="427"/>
      <c r="AZ574" s="427"/>
      <c r="BA574" s="427"/>
      <c r="BB574" s="431">
        <f t="shared" si="170"/>
        <v>0</v>
      </c>
      <c r="BC574" s="427"/>
      <c r="BD574" s="427"/>
      <c r="BE574" s="427"/>
      <c r="BF574" s="427"/>
      <c r="BG574" s="427"/>
      <c r="BH574" s="431">
        <f t="shared" si="171"/>
        <v>0</v>
      </c>
      <c r="BI574" s="427"/>
      <c r="BJ574" s="427"/>
      <c r="BK574" s="427"/>
      <c r="BL574" s="427"/>
      <c r="BM574" s="428"/>
      <c r="BN574" s="431">
        <f t="shared" si="172"/>
        <v>0</v>
      </c>
      <c r="BO574" s="427"/>
      <c r="BP574" s="427"/>
      <c r="BQ574" s="427"/>
      <c r="BR574" s="427"/>
      <c r="BS574" s="428"/>
      <c r="BT574" s="431">
        <f t="shared" si="173"/>
        <v>0</v>
      </c>
      <c r="BU574" s="427"/>
      <c r="BV574" s="427"/>
      <c r="BW574" s="427"/>
      <c r="BX574" s="427"/>
      <c r="BY574" s="428"/>
      <c r="BZ574" s="431">
        <f t="shared" si="174"/>
        <v>0</v>
      </c>
      <c r="CA574" s="427"/>
      <c r="CB574" s="427"/>
      <c r="CC574" s="427"/>
      <c r="CD574" s="427"/>
      <c r="CE574" s="428"/>
      <c r="CF574" s="431">
        <f t="shared" si="175"/>
        <v>0</v>
      </c>
      <c r="CG574" s="427"/>
      <c r="CH574" s="427"/>
      <c r="CI574" s="427"/>
      <c r="CJ574" s="427"/>
      <c r="CK574" s="428"/>
      <c r="CL574" s="431">
        <f t="shared" si="176"/>
        <v>0</v>
      </c>
      <c r="CM574" s="427"/>
      <c r="CN574" s="427"/>
      <c r="CO574" s="427"/>
      <c r="CP574" s="427"/>
      <c r="CQ574" s="428"/>
      <c r="CR574" s="431">
        <f t="shared" si="177"/>
        <v>0</v>
      </c>
      <c r="CS574" s="427"/>
      <c r="CT574" s="427"/>
      <c r="CU574" s="427"/>
      <c r="CV574" s="427"/>
      <c r="CW574" s="428"/>
      <c r="CX574" s="431">
        <f t="shared" si="178"/>
        <v>0</v>
      </c>
      <c r="CY574" s="427"/>
      <c r="CZ574" s="427"/>
      <c r="DA574" s="427"/>
      <c r="DB574" s="427"/>
      <c r="DC574" s="428"/>
    </row>
    <row r="575" spans="1:107" s="218" customFormat="1" outlineLevel="1">
      <c r="A575" s="22"/>
      <c r="B575" s="22"/>
      <c r="C575" s="22"/>
      <c r="D575" s="22"/>
      <c r="E575" s="74" t="str">
        <f t="shared" si="161"/>
        <v>Non-Residential Interval</v>
      </c>
      <c r="F575" s="431">
        <f t="shared" si="162"/>
        <v>0</v>
      </c>
      <c r="G575" s="427"/>
      <c r="H575" s="427"/>
      <c r="I575" s="427"/>
      <c r="J575" s="427"/>
      <c r="K575" s="428"/>
      <c r="L575" s="431">
        <f t="shared" si="163"/>
        <v>0</v>
      </c>
      <c r="M575" s="427"/>
      <c r="N575" s="427"/>
      <c r="O575" s="427"/>
      <c r="P575" s="427"/>
      <c r="Q575" s="427"/>
      <c r="R575" s="431">
        <f t="shared" si="164"/>
        <v>0</v>
      </c>
      <c r="S575" s="427"/>
      <c r="T575" s="427"/>
      <c r="U575" s="427"/>
      <c r="V575" s="427"/>
      <c r="W575" s="427"/>
      <c r="X575" s="431">
        <f t="shared" si="165"/>
        <v>0</v>
      </c>
      <c r="Y575" s="427"/>
      <c r="Z575" s="427"/>
      <c r="AA575" s="427"/>
      <c r="AB575" s="427"/>
      <c r="AC575" s="427"/>
      <c r="AD575" s="431">
        <f t="shared" si="166"/>
        <v>0</v>
      </c>
      <c r="AE575" s="427"/>
      <c r="AF575" s="427"/>
      <c r="AG575" s="427"/>
      <c r="AH575" s="427"/>
      <c r="AI575" s="427"/>
      <c r="AJ575" s="432">
        <f t="shared" si="167"/>
        <v>0</v>
      </c>
      <c r="AK575" s="427"/>
      <c r="AL575" s="427"/>
      <c r="AM575" s="427"/>
      <c r="AN575" s="427"/>
      <c r="AO575" s="427"/>
      <c r="AP575" s="431">
        <f t="shared" si="168"/>
        <v>0</v>
      </c>
      <c r="AQ575" s="427"/>
      <c r="AR575" s="427"/>
      <c r="AS575" s="427"/>
      <c r="AT575" s="427"/>
      <c r="AU575" s="427"/>
      <c r="AV575" s="431">
        <f t="shared" si="169"/>
        <v>0</v>
      </c>
      <c r="AW575" s="427"/>
      <c r="AX575" s="427"/>
      <c r="AY575" s="427"/>
      <c r="AZ575" s="427"/>
      <c r="BA575" s="427"/>
      <c r="BB575" s="431">
        <f t="shared" si="170"/>
        <v>0</v>
      </c>
      <c r="BC575" s="427"/>
      <c r="BD575" s="427"/>
      <c r="BE575" s="427"/>
      <c r="BF575" s="427"/>
      <c r="BG575" s="427"/>
      <c r="BH575" s="431">
        <f t="shared" si="171"/>
        <v>0</v>
      </c>
      <c r="BI575" s="427"/>
      <c r="BJ575" s="427"/>
      <c r="BK575" s="427"/>
      <c r="BL575" s="427"/>
      <c r="BM575" s="428"/>
      <c r="BN575" s="431">
        <f t="shared" si="172"/>
        <v>0</v>
      </c>
      <c r="BO575" s="427"/>
      <c r="BP575" s="427"/>
      <c r="BQ575" s="427"/>
      <c r="BR575" s="427"/>
      <c r="BS575" s="428"/>
      <c r="BT575" s="431">
        <f t="shared" si="173"/>
        <v>0</v>
      </c>
      <c r="BU575" s="427"/>
      <c r="BV575" s="427"/>
      <c r="BW575" s="427"/>
      <c r="BX575" s="427"/>
      <c r="BY575" s="428"/>
      <c r="BZ575" s="431">
        <f t="shared" si="174"/>
        <v>0</v>
      </c>
      <c r="CA575" s="427"/>
      <c r="CB575" s="427"/>
      <c r="CC575" s="427"/>
      <c r="CD575" s="427"/>
      <c r="CE575" s="428"/>
      <c r="CF575" s="431">
        <f t="shared" si="175"/>
        <v>0</v>
      </c>
      <c r="CG575" s="427"/>
      <c r="CH575" s="427"/>
      <c r="CI575" s="427"/>
      <c r="CJ575" s="427"/>
      <c r="CK575" s="428"/>
      <c r="CL575" s="431">
        <f t="shared" si="176"/>
        <v>0</v>
      </c>
      <c r="CM575" s="427"/>
      <c r="CN575" s="427"/>
      <c r="CO575" s="427"/>
      <c r="CP575" s="427"/>
      <c r="CQ575" s="428"/>
      <c r="CR575" s="431">
        <f t="shared" si="177"/>
        <v>0</v>
      </c>
      <c r="CS575" s="427"/>
      <c r="CT575" s="427"/>
      <c r="CU575" s="427"/>
      <c r="CV575" s="427"/>
      <c r="CW575" s="428"/>
      <c r="CX575" s="431">
        <f t="shared" si="178"/>
        <v>0</v>
      </c>
      <c r="CY575" s="427"/>
      <c r="CZ575" s="427"/>
      <c r="DA575" s="427"/>
      <c r="DB575" s="427"/>
      <c r="DC575" s="428"/>
    </row>
    <row r="576" spans="1:107" s="218" customFormat="1" outlineLevel="1">
      <c r="A576" s="22"/>
      <c r="B576" s="22"/>
      <c r="C576" s="22"/>
      <c r="D576" s="22"/>
      <c r="E576" s="74" t="str">
        <f t="shared" si="161"/>
        <v>New Tariff 3</v>
      </c>
      <c r="F576" s="431">
        <f t="shared" si="162"/>
        <v>0</v>
      </c>
      <c r="G576" s="427"/>
      <c r="H576" s="427"/>
      <c r="I576" s="427"/>
      <c r="J576" s="427"/>
      <c r="K576" s="428"/>
      <c r="L576" s="431">
        <f t="shared" si="163"/>
        <v>0</v>
      </c>
      <c r="M576" s="427"/>
      <c r="N576" s="427"/>
      <c r="O576" s="427"/>
      <c r="P576" s="427"/>
      <c r="Q576" s="427"/>
      <c r="R576" s="431">
        <f t="shared" si="164"/>
        <v>0</v>
      </c>
      <c r="S576" s="427"/>
      <c r="T576" s="427"/>
      <c r="U576" s="427"/>
      <c r="V576" s="427"/>
      <c r="W576" s="427"/>
      <c r="X576" s="431">
        <f t="shared" si="165"/>
        <v>0</v>
      </c>
      <c r="Y576" s="427"/>
      <c r="Z576" s="427"/>
      <c r="AA576" s="427"/>
      <c r="AB576" s="427"/>
      <c r="AC576" s="427"/>
      <c r="AD576" s="431">
        <f t="shared" si="166"/>
        <v>0</v>
      </c>
      <c r="AE576" s="427"/>
      <c r="AF576" s="427"/>
      <c r="AG576" s="427"/>
      <c r="AH576" s="427"/>
      <c r="AI576" s="427"/>
      <c r="AJ576" s="432">
        <f t="shared" si="167"/>
        <v>0</v>
      </c>
      <c r="AK576" s="427"/>
      <c r="AL576" s="427"/>
      <c r="AM576" s="427"/>
      <c r="AN576" s="427"/>
      <c r="AO576" s="427"/>
      <c r="AP576" s="431">
        <f t="shared" si="168"/>
        <v>0</v>
      </c>
      <c r="AQ576" s="427"/>
      <c r="AR576" s="427"/>
      <c r="AS576" s="427"/>
      <c r="AT576" s="427"/>
      <c r="AU576" s="427"/>
      <c r="AV576" s="431">
        <f t="shared" si="169"/>
        <v>0</v>
      </c>
      <c r="AW576" s="427"/>
      <c r="AX576" s="427"/>
      <c r="AY576" s="427"/>
      <c r="AZ576" s="427"/>
      <c r="BA576" s="427"/>
      <c r="BB576" s="431">
        <f t="shared" si="170"/>
        <v>0</v>
      </c>
      <c r="BC576" s="427"/>
      <c r="BD576" s="427"/>
      <c r="BE576" s="427"/>
      <c r="BF576" s="427"/>
      <c r="BG576" s="427"/>
      <c r="BH576" s="431">
        <f t="shared" si="171"/>
        <v>0</v>
      </c>
      <c r="BI576" s="427"/>
      <c r="BJ576" s="427"/>
      <c r="BK576" s="427"/>
      <c r="BL576" s="427"/>
      <c r="BM576" s="428"/>
      <c r="BN576" s="431">
        <f t="shared" si="172"/>
        <v>0</v>
      </c>
      <c r="BO576" s="427"/>
      <c r="BP576" s="427"/>
      <c r="BQ576" s="427"/>
      <c r="BR576" s="427"/>
      <c r="BS576" s="428"/>
      <c r="BT576" s="431">
        <f t="shared" si="173"/>
        <v>0</v>
      </c>
      <c r="BU576" s="427"/>
      <c r="BV576" s="427"/>
      <c r="BW576" s="427"/>
      <c r="BX576" s="427"/>
      <c r="BY576" s="428"/>
      <c r="BZ576" s="431">
        <f t="shared" si="174"/>
        <v>0</v>
      </c>
      <c r="CA576" s="427"/>
      <c r="CB576" s="427"/>
      <c r="CC576" s="427"/>
      <c r="CD576" s="427"/>
      <c r="CE576" s="428"/>
      <c r="CF576" s="431">
        <f t="shared" si="175"/>
        <v>0</v>
      </c>
      <c r="CG576" s="427"/>
      <c r="CH576" s="427"/>
      <c r="CI576" s="427"/>
      <c r="CJ576" s="427"/>
      <c r="CK576" s="428"/>
      <c r="CL576" s="431">
        <f t="shared" si="176"/>
        <v>0</v>
      </c>
      <c r="CM576" s="427"/>
      <c r="CN576" s="427"/>
      <c r="CO576" s="427"/>
      <c r="CP576" s="427"/>
      <c r="CQ576" s="428"/>
      <c r="CR576" s="431">
        <f t="shared" si="177"/>
        <v>0</v>
      </c>
      <c r="CS576" s="427"/>
      <c r="CT576" s="427"/>
      <c r="CU576" s="427"/>
      <c r="CV576" s="427"/>
      <c r="CW576" s="428"/>
      <c r="CX576" s="431">
        <f t="shared" si="178"/>
        <v>0</v>
      </c>
      <c r="CY576" s="427"/>
      <c r="CZ576" s="427"/>
      <c r="DA576" s="427"/>
      <c r="DB576" s="427"/>
      <c r="DC576" s="428"/>
    </row>
    <row r="577" spans="1:107" s="218" customFormat="1" outlineLevel="1">
      <c r="A577" s="22"/>
      <c r="B577" s="22"/>
      <c r="C577" s="22"/>
      <c r="D577" s="22"/>
      <c r="E577" s="74" t="str">
        <f t="shared" si="161"/>
        <v>New Tariff 4</v>
      </c>
      <c r="F577" s="431">
        <f t="shared" si="162"/>
        <v>0</v>
      </c>
      <c r="G577" s="427"/>
      <c r="H577" s="427"/>
      <c r="I577" s="427"/>
      <c r="J577" s="427"/>
      <c r="K577" s="428"/>
      <c r="L577" s="431">
        <f t="shared" si="163"/>
        <v>0</v>
      </c>
      <c r="M577" s="427"/>
      <c r="N577" s="427"/>
      <c r="O577" s="427"/>
      <c r="P577" s="427"/>
      <c r="Q577" s="427"/>
      <c r="R577" s="431">
        <f t="shared" si="164"/>
        <v>0</v>
      </c>
      <c r="S577" s="427"/>
      <c r="T577" s="427"/>
      <c r="U577" s="427"/>
      <c r="V577" s="427"/>
      <c r="W577" s="427"/>
      <c r="X577" s="431">
        <f t="shared" si="165"/>
        <v>0</v>
      </c>
      <c r="Y577" s="427"/>
      <c r="Z577" s="427"/>
      <c r="AA577" s="427"/>
      <c r="AB577" s="427"/>
      <c r="AC577" s="427"/>
      <c r="AD577" s="431">
        <f t="shared" si="166"/>
        <v>0</v>
      </c>
      <c r="AE577" s="427"/>
      <c r="AF577" s="427"/>
      <c r="AG577" s="427"/>
      <c r="AH577" s="427"/>
      <c r="AI577" s="427"/>
      <c r="AJ577" s="432">
        <f t="shared" si="167"/>
        <v>0</v>
      </c>
      <c r="AK577" s="427"/>
      <c r="AL577" s="427"/>
      <c r="AM577" s="427"/>
      <c r="AN577" s="427"/>
      <c r="AO577" s="427"/>
      <c r="AP577" s="431">
        <f t="shared" si="168"/>
        <v>0</v>
      </c>
      <c r="AQ577" s="427"/>
      <c r="AR577" s="427"/>
      <c r="AS577" s="427"/>
      <c r="AT577" s="427"/>
      <c r="AU577" s="427"/>
      <c r="AV577" s="431">
        <f t="shared" si="169"/>
        <v>0</v>
      </c>
      <c r="AW577" s="427"/>
      <c r="AX577" s="427"/>
      <c r="AY577" s="427"/>
      <c r="AZ577" s="427"/>
      <c r="BA577" s="427"/>
      <c r="BB577" s="431">
        <f t="shared" si="170"/>
        <v>0</v>
      </c>
      <c r="BC577" s="427"/>
      <c r="BD577" s="427"/>
      <c r="BE577" s="427"/>
      <c r="BF577" s="427"/>
      <c r="BG577" s="427"/>
      <c r="BH577" s="431">
        <f t="shared" si="171"/>
        <v>0</v>
      </c>
      <c r="BI577" s="427"/>
      <c r="BJ577" s="427"/>
      <c r="BK577" s="427"/>
      <c r="BL577" s="427"/>
      <c r="BM577" s="428"/>
      <c r="BN577" s="431">
        <f t="shared" si="172"/>
        <v>0</v>
      </c>
      <c r="BO577" s="427"/>
      <c r="BP577" s="427"/>
      <c r="BQ577" s="427"/>
      <c r="BR577" s="427"/>
      <c r="BS577" s="428"/>
      <c r="BT577" s="431">
        <f t="shared" si="173"/>
        <v>0</v>
      </c>
      <c r="BU577" s="427"/>
      <c r="BV577" s="427"/>
      <c r="BW577" s="427"/>
      <c r="BX577" s="427"/>
      <c r="BY577" s="428"/>
      <c r="BZ577" s="431">
        <f t="shared" si="174"/>
        <v>0</v>
      </c>
      <c r="CA577" s="427"/>
      <c r="CB577" s="427"/>
      <c r="CC577" s="427"/>
      <c r="CD577" s="427"/>
      <c r="CE577" s="428"/>
      <c r="CF577" s="431">
        <f t="shared" si="175"/>
        <v>0</v>
      </c>
      <c r="CG577" s="427"/>
      <c r="CH577" s="427"/>
      <c r="CI577" s="427"/>
      <c r="CJ577" s="427"/>
      <c r="CK577" s="428"/>
      <c r="CL577" s="431">
        <f t="shared" si="176"/>
        <v>0</v>
      </c>
      <c r="CM577" s="427"/>
      <c r="CN577" s="427"/>
      <c r="CO577" s="427"/>
      <c r="CP577" s="427"/>
      <c r="CQ577" s="428"/>
      <c r="CR577" s="431">
        <f t="shared" si="177"/>
        <v>0</v>
      </c>
      <c r="CS577" s="427"/>
      <c r="CT577" s="427"/>
      <c r="CU577" s="427"/>
      <c r="CV577" s="427"/>
      <c r="CW577" s="428"/>
      <c r="CX577" s="431">
        <f t="shared" si="178"/>
        <v>0</v>
      </c>
      <c r="CY577" s="427"/>
      <c r="CZ577" s="427"/>
      <c r="DA577" s="427"/>
      <c r="DB577" s="427"/>
      <c r="DC577" s="428"/>
    </row>
    <row r="578" spans="1:107" s="218" customFormat="1" outlineLevel="1">
      <c r="A578" s="22"/>
      <c r="B578" s="22"/>
      <c r="C578" s="22"/>
      <c r="D578" s="22"/>
      <c r="E578" s="74" t="str">
        <f t="shared" si="161"/>
        <v>New Tariff 5</v>
      </c>
      <c r="F578" s="431">
        <f t="shared" si="162"/>
        <v>0</v>
      </c>
      <c r="G578" s="427"/>
      <c r="H578" s="427"/>
      <c r="I578" s="427"/>
      <c r="J578" s="427"/>
      <c r="K578" s="428"/>
      <c r="L578" s="431">
        <f t="shared" si="163"/>
        <v>0</v>
      </c>
      <c r="M578" s="427"/>
      <c r="N578" s="427"/>
      <c r="O578" s="427"/>
      <c r="P578" s="427"/>
      <c r="Q578" s="427"/>
      <c r="R578" s="431">
        <f t="shared" si="164"/>
        <v>0</v>
      </c>
      <c r="S578" s="427"/>
      <c r="T578" s="427"/>
      <c r="U578" s="427"/>
      <c r="V578" s="427"/>
      <c r="W578" s="427"/>
      <c r="X578" s="431">
        <f t="shared" si="165"/>
        <v>0</v>
      </c>
      <c r="Y578" s="427"/>
      <c r="Z578" s="427"/>
      <c r="AA578" s="427"/>
      <c r="AB578" s="427"/>
      <c r="AC578" s="427"/>
      <c r="AD578" s="431">
        <f t="shared" si="166"/>
        <v>0</v>
      </c>
      <c r="AE578" s="427"/>
      <c r="AF578" s="427"/>
      <c r="AG578" s="427"/>
      <c r="AH578" s="427"/>
      <c r="AI578" s="427"/>
      <c r="AJ578" s="432">
        <f t="shared" si="167"/>
        <v>0</v>
      </c>
      <c r="AK578" s="427"/>
      <c r="AL578" s="427"/>
      <c r="AM578" s="427"/>
      <c r="AN578" s="427"/>
      <c r="AO578" s="427"/>
      <c r="AP578" s="431">
        <f t="shared" si="168"/>
        <v>0</v>
      </c>
      <c r="AQ578" s="427"/>
      <c r="AR578" s="427"/>
      <c r="AS578" s="427"/>
      <c r="AT578" s="427"/>
      <c r="AU578" s="427"/>
      <c r="AV578" s="431">
        <f t="shared" si="169"/>
        <v>0</v>
      </c>
      <c r="AW578" s="427"/>
      <c r="AX578" s="427"/>
      <c r="AY578" s="427"/>
      <c r="AZ578" s="427"/>
      <c r="BA578" s="427"/>
      <c r="BB578" s="431">
        <f t="shared" si="170"/>
        <v>0</v>
      </c>
      <c r="BC578" s="427"/>
      <c r="BD578" s="427"/>
      <c r="BE578" s="427"/>
      <c r="BF578" s="427"/>
      <c r="BG578" s="427"/>
      <c r="BH578" s="431">
        <f t="shared" si="171"/>
        <v>0</v>
      </c>
      <c r="BI578" s="427"/>
      <c r="BJ578" s="427"/>
      <c r="BK578" s="427"/>
      <c r="BL578" s="427"/>
      <c r="BM578" s="428"/>
      <c r="BN578" s="431">
        <f t="shared" si="172"/>
        <v>0</v>
      </c>
      <c r="BO578" s="427"/>
      <c r="BP578" s="427"/>
      <c r="BQ578" s="427"/>
      <c r="BR578" s="427"/>
      <c r="BS578" s="428"/>
      <c r="BT578" s="431">
        <f t="shared" si="173"/>
        <v>0</v>
      </c>
      <c r="BU578" s="427"/>
      <c r="BV578" s="427"/>
      <c r="BW578" s="427"/>
      <c r="BX578" s="427"/>
      <c r="BY578" s="428"/>
      <c r="BZ578" s="431">
        <f t="shared" si="174"/>
        <v>0</v>
      </c>
      <c r="CA578" s="427"/>
      <c r="CB578" s="427"/>
      <c r="CC578" s="427"/>
      <c r="CD578" s="427"/>
      <c r="CE578" s="428"/>
      <c r="CF578" s="431">
        <f t="shared" si="175"/>
        <v>0</v>
      </c>
      <c r="CG578" s="427"/>
      <c r="CH578" s="427"/>
      <c r="CI578" s="427"/>
      <c r="CJ578" s="427"/>
      <c r="CK578" s="428"/>
      <c r="CL578" s="431">
        <f t="shared" si="176"/>
        <v>0</v>
      </c>
      <c r="CM578" s="427"/>
      <c r="CN578" s="427"/>
      <c r="CO578" s="427"/>
      <c r="CP578" s="427"/>
      <c r="CQ578" s="428"/>
      <c r="CR578" s="431">
        <f t="shared" si="177"/>
        <v>0</v>
      </c>
      <c r="CS578" s="427"/>
      <c r="CT578" s="427"/>
      <c r="CU578" s="427"/>
      <c r="CV578" s="427"/>
      <c r="CW578" s="428"/>
      <c r="CX578" s="431">
        <f t="shared" si="178"/>
        <v>0</v>
      </c>
      <c r="CY578" s="427"/>
      <c r="CZ578" s="427"/>
      <c r="DA578" s="427"/>
      <c r="DB578" s="427"/>
      <c r="DC578" s="428"/>
    </row>
    <row r="579" spans="1:107" s="218" customFormat="1" outlineLevel="1">
      <c r="A579" s="22"/>
      <c r="B579" s="22"/>
      <c r="C579" s="22"/>
      <c r="D579" s="22"/>
      <c r="E579" s="74" t="str">
        <f t="shared" si="161"/>
        <v>New Tariff 6</v>
      </c>
      <c r="F579" s="431">
        <f t="shared" si="162"/>
        <v>0</v>
      </c>
      <c r="G579" s="427"/>
      <c r="H579" s="427"/>
      <c r="I579" s="427"/>
      <c r="J579" s="427"/>
      <c r="K579" s="428"/>
      <c r="L579" s="431">
        <f t="shared" si="163"/>
        <v>0</v>
      </c>
      <c r="M579" s="427"/>
      <c r="N579" s="427"/>
      <c r="O579" s="427"/>
      <c r="P579" s="427"/>
      <c r="Q579" s="427"/>
      <c r="R579" s="431">
        <f t="shared" si="164"/>
        <v>0</v>
      </c>
      <c r="S579" s="427"/>
      <c r="T579" s="427"/>
      <c r="U579" s="427"/>
      <c r="V579" s="427"/>
      <c r="W579" s="427"/>
      <c r="X579" s="431">
        <f t="shared" si="165"/>
        <v>0</v>
      </c>
      <c r="Y579" s="427"/>
      <c r="Z579" s="427"/>
      <c r="AA579" s="427"/>
      <c r="AB579" s="427"/>
      <c r="AC579" s="427"/>
      <c r="AD579" s="431">
        <f t="shared" si="166"/>
        <v>0</v>
      </c>
      <c r="AE579" s="427"/>
      <c r="AF579" s="427"/>
      <c r="AG579" s="427"/>
      <c r="AH579" s="427"/>
      <c r="AI579" s="427"/>
      <c r="AJ579" s="432">
        <f t="shared" si="167"/>
        <v>0</v>
      </c>
      <c r="AK579" s="427"/>
      <c r="AL579" s="427"/>
      <c r="AM579" s="427"/>
      <c r="AN579" s="427"/>
      <c r="AO579" s="427"/>
      <c r="AP579" s="431">
        <f t="shared" si="168"/>
        <v>0</v>
      </c>
      <c r="AQ579" s="427"/>
      <c r="AR579" s="427"/>
      <c r="AS579" s="427"/>
      <c r="AT579" s="427"/>
      <c r="AU579" s="427"/>
      <c r="AV579" s="431">
        <f t="shared" si="169"/>
        <v>0</v>
      </c>
      <c r="AW579" s="427"/>
      <c r="AX579" s="427"/>
      <c r="AY579" s="427"/>
      <c r="AZ579" s="427"/>
      <c r="BA579" s="427"/>
      <c r="BB579" s="431">
        <f t="shared" si="170"/>
        <v>0</v>
      </c>
      <c r="BC579" s="427"/>
      <c r="BD579" s="427"/>
      <c r="BE579" s="427"/>
      <c r="BF579" s="427"/>
      <c r="BG579" s="427"/>
      <c r="BH579" s="431">
        <f t="shared" si="171"/>
        <v>0</v>
      </c>
      <c r="BI579" s="427"/>
      <c r="BJ579" s="427"/>
      <c r="BK579" s="427"/>
      <c r="BL579" s="427"/>
      <c r="BM579" s="428"/>
      <c r="BN579" s="431">
        <f t="shared" si="172"/>
        <v>0</v>
      </c>
      <c r="BO579" s="427"/>
      <c r="BP579" s="427"/>
      <c r="BQ579" s="427"/>
      <c r="BR579" s="427"/>
      <c r="BS579" s="428"/>
      <c r="BT579" s="431">
        <f t="shared" si="173"/>
        <v>0</v>
      </c>
      <c r="BU579" s="427"/>
      <c r="BV579" s="427"/>
      <c r="BW579" s="427"/>
      <c r="BX579" s="427"/>
      <c r="BY579" s="428"/>
      <c r="BZ579" s="431">
        <f t="shared" si="174"/>
        <v>0</v>
      </c>
      <c r="CA579" s="427"/>
      <c r="CB579" s="427"/>
      <c r="CC579" s="427"/>
      <c r="CD579" s="427"/>
      <c r="CE579" s="428"/>
      <c r="CF579" s="431">
        <f t="shared" si="175"/>
        <v>0</v>
      </c>
      <c r="CG579" s="427"/>
      <c r="CH579" s="427"/>
      <c r="CI579" s="427"/>
      <c r="CJ579" s="427"/>
      <c r="CK579" s="428"/>
      <c r="CL579" s="431">
        <f t="shared" si="176"/>
        <v>0</v>
      </c>
      <c r="CM579" s="427"/>
      <c r="CN579" s="427"/>
      <c r="CO579" s="427"/>
      <c r="CP579" s="427"/>
      <c r="CQ579" s="428"/>
      <c r="CR579" s="431">
        <f t="shared" si="177"/>
        <v>0</v>
      </c>
      <c r="CS579" s="427"/>
      <c r="CT579" s="427"/>
      <c r="CU579" s="427"/>
      <c r="CV579" s="427"/>
      <c r="CW579" s="428"/>
      <c r="CX579" s="431">
        <f t="shared" si="178"/>
        <v>0</v>
      </c>
      <c r="CY579" s="427"/>
      <c r="CZ579" s="427"/>
      <c r="DA579" s="427"/>
      <c r="DB579" s="427"/>
      <c r="DC579" s="428"/>
    </row>
    <row r="580" spans="1:107" s="218" customFormat="1" outlineLevel="1">
      <c r="A580" s="22"/>
      <c r="B580" s="22"/>
      <c r="C580" s="22"/>
      <c r="D580" s="22"/>
      <c r="E580" s="74" t="str">
        <f t="shared" si="161"/>
        <v>New Tariff 7</v>
      </c>
      <c r="F580" s="431">
        <f t="shared" si="162"/>
        <v>0</v>
      </c>
      <c r="G580" s="427"/>
      <c r="H580" s="427"/>
      <c r="I580" s="427"/>
      <c r="J580" s="427"/>
      <c r="K580" s="428"/>
      <c r="L580" s="431">
        <f t="shared" si="163"/>
        <v>0</v>
      </c>
      <c r="M580" s="427"/>
      <c r="N580" s="427"/>
      <c r="O580" s="427"/>
      <c r="P580" s="427"/>
      <c r="Q580" s="427"/>
      <c r="R580" s="431">
        <f t="shared" si="164"/>
        <v>0</v>
      </c>
      <c r="S580" s="427"/>
      <c r="T580" s="427"/>
      <c r="U580" s="427"/>
      <c r="V580" s="427"/>
      <c r="W580" s="427"/>
      <c r="X580" s="431">
        <f t="shared" si="165"/>
        <v>0</v>
      </c>
      <c r="Y580" s="427"/>
      <c r="Z580" s="427"/>
      <c r="AA580" s="427"/>
      <c r="AB580" s="427"/>
      <c r="AC580" s="427"/>
      <c r="AD580" s="431">
        <f t="shared" si="166"/>
        <v>0</v>
      </c>
      <c r="AE580" s="427"/>
      <c r="AF580" s="427"/>
      <c r="AG580" s="427"/>
      <c r="AH580" s="427"/>
      <c r="AI580" s="427"/>
      <c r="AJ580" s="432">
        <f t="shared" si="167"/>
        <v>0</v>
      </c>
      <c r="AK580" s="427"/>
      <c r="AL580" s="427"/>
      <c r="AM580" s="427"/>
      <c r="AN580" s="427"/>
      <c r="AO580" s="427"/>
      <c r="AP580" s="431">
        <f t="shared" si="168"/>
        <v>0</v>
      </c>
      <c r="AQ580" s="427"/>
      <c r="AR580" s="427"/>
      <c r="AS580" s="427"/>
      <c r="AT580" s="427"/>
      <c r="AU580" s="427"/>
      <c r="AV580" s="431">
        <f t="shared" si="169"/>
        <v>0</v>
      </c>
      <c r="AW580" s="427"/>
      <c r="AX580" s="427"/>
      <c r="AY580" s="427"/>
      <c r="AZ580" s="427"/>
      <c r="BA580" s="427"/>
      <c r="BB580" s="431">
        <f t="shared" si="170"/>
        <v>0</v>
      </c>
      <c r="BC580" s="427"/>
      <c r="BD580" s="427"/>
      <c r="BE580" s="427"/>
      <c r="BF580" s="427"/>
      <c r="BG580" s="427"/>
      <c r="BH580" s="431">
        <f t="shared" si="171"/>
        <v>0</v>
      </c>
      <c r="BI580" s="427"/>
      <c r="BJ580" s="427"/>
      <c r="BK580" s="427"/>
      <c r="BL580" s="427"/>
      <c r="BM580" s="428"/>
      <c r="BN580" s="431">
        <f t="shared" si="172"/>
        <v>0</v>
      </c>
      <c r="BO580" s="427"/>
      <c r="BP580" s="427"/>
      <c r="BQ580" s="427"/>
      <c r="BR580" s="427"/>
      <c r="BS580" s="428"/>
      <c r="BT580" s="431">
        <f t="shared" si="173"/>
        <v>0</v>
      </c>
      <c r="BU580" s="427"/>
      <c r="BV580" s="427"/>
      <c r="BW580" s="427"/>
      <c r="BX580" s="427"/>
      <c r="BY580" s="428"/>
      <c r="BZ580" s="431">
        <f t="shared" si="174"/>
        <v>0</v>
      </c>
      <c r="CA580" s="427"/>
      <c r="CB580" s="427"/>
      <c r="CC580" s="427"/>
      <c r="CD580" s="427"/>
      <c r="CE580" s="428"/>
      <c r="CF580" s="431">
        <f t="shared" si="175"/>
        <v>0</v>
      </c>
      <c r="CG580" s="427"/>
      <c r="CH580" s="427"/>
      <c r="CI580" s="427"/>
      <c r="CJ580" s="427"/>
      <c r="CK580" s="428"/>
      <c r="CL580" s="431">
        <f t="shared" si="176"/>
        <v>0</v>
      </c>
      <c r="CM580" s="427"/>
      <c r="CN580" s="427"/>
      <c r="CO580" s="427"/>
      <c r="CP580" s="427"/>
      <c r="CQ580" s="428"/>
      <c r="CR580" s="431">
        <f t="shared" si="177"/>
        <v>0</v>
      </c>
      <c r="CS580" s="427"/>
      <c r="CT580" s="427"/>
      <c r="CU580" s="427"/>
      <c r="CV580" s="427"/>
      <c r="CW580" s="428"/>
      <c r="CX580" s="431">
        <f t="shared" si="178"/>
        <v>0</v>
      </c>
      <c r="CY580" s="427"/>
      <c r="CZ580" s="427"/>
      <c r="DA580" s="427"/>
      <c r="DB580" s="427"/>
      <c r="DC580" s="428"/>
    </row>
    <row r="581" spans="1:107" s="218" customFormat="1" outlineLevel="1">
      <c r="A581" s="22"/>
      <c r="B581" s="22"/>
      <c r="C581" s="22"/>
      <c r="D581" s="22"/>
      <c r="E581" s="74" t="str">
        <f t="shared" si="161"/>
        <v>New Tariff 8</v>
      </c>
      <c r="F581" s="431">
        <f t="shared" si="162"/>
        <v>0</v>
      </c>
      <c r="G581" s="427"/>
      <c r="H581" s="427"/>
      <c r="I581" s="427"/>
      <c r="J581" s="427"/>
      <c r="K581" s="428"/>
      <c r="L581" s="431">
        <f t="shared" si="163"/>
        <v>0</v>
      </c>
      <c r="M581" s="427"/>
      <c r="N581" s="427"/>
      <c r="O581" s="427"/>
      <c r="P581" s="427"/>
      <c r="Q581" s="427"/>
      <c r="R581" s="431">
        <f t="shared" si="164"/>
        <v>0</v>
      </c>
      <c r="S581" s="427"/>
      <c r="T581" s="427"/>
      <c r="U581" s="427"/>
      <c r="V581" s="427"/>
      <c r="W581" s="427"/>
      <c r="X581" s="431">
        <f t="shared" si="165"/>
        <v>0</v>
      </c>
      <c r="Y581" s="427"/>
      <c r="Z581" s="427"/>
      <c r="AA581" s="427"/>
      <c r="AB581" s="427"/>
      <c r="AC581" s="427"/>
      <c r="AD581" s="431">
        <f t="shared" si="166"/>
        <v>0</v>
      </c>
      <c r="AE581" s="427"/>
      <c r="AF581" s="427"/>
      <c r="AG581" s="427"/>
      <c r="AH581" s="427"/>
      <c r="AI581" s="427"/>
      <c r="AJ581" s="432">
        <f t="shared" si="167"/>
        <v>0</v>
      </c>
      <c r="AK581" s="427"/>
      <c r="AL581" s="427"/>
      <c r="AM581" s="427"/>
      <c r="AN581" s="427"/>
      <c r="AO581" s="427"/>
      <c r="AP581" s="431">
        <f t="shared" si="168"/>
        <v>0</v>
      </c>
      <c r="AQ581" s="427"/>
      <c r="AR581" s="427"/>
      <c r="AS581" s="427"/>
      <c r="AT581" s="427"/>
      <c r="AU581" s="427"/>
      <c r="AV581" s="431">
        <f t="shared" si="169"/>
        <v>0</v>
      </c>
      <c r="AW581" s="427"/>
      <c r="AX581" s="427"/>
      <c r="AY581" s="427"/>
      <c r="AZ581" s="427"/>
      <c r="BA581" s="427"/>
      <c r="BB581" s="431">
        <f t="shared" si="170"/>
        <v>0</v>
      </c>
      <c r="BC581" s="427"/>
      <c r="BD581" s="427"/>
      <c r="BE581" s="427"/>
      <c r="BF581" s="427"/>
      <c r="BG581" s="427"/>
      <c r="BH581" s="431">
        <f t="shared" si="171"/>
        <v>0</v>
      </c>
      <c r="BI581" s="427"/>
      <c r="BJ581" s="427"/>
      <c r="BK581" s="427"/>
      <c r="BL581" s="427"/>
      <c r="BM581" s="428"/>
      <c r="BN581" s="431">
        <f t="shared" si="172"/>
        <v>0</v>
      </c>
      <c r="BO581" s="427"/>
      <c r="BP581" s="427"/>
      <c r="BQ581" s="427"/>
      <c r="BR581" s="427"/>
      <c r="BS581" s="428"/>
      <c r="BT581" s="431">
        <f t="shared" si="173"/>
        <v>0</v>
      </c>
      <c r="BU581" s="427"/>
      <c r="BV581" s="427"/>
      <c r="BW581" s="427"/>
      <c r="BX581" s="427"/>
      <c r="BY581" s="428"/>
      <c r="BZ581" s="431">
        <f t="shared" si="174"/>
        <v>0</v>
      </c>
      <c r="CA581" s="427"/>
      <c r="CB581" s="427"/>
      <c r="CC581" s="427"/>
      <c r="CD581" s="427"/>
      <c r="CE581" s="428"/>
      <c r="CF581" s="431">
        <f t="shared" si="175"/>
        <v>0</v>
      </c>
      <c r="CG581" s="427"/>
      <c r="CH581" s="427"/>
      <c r="CI581" s="427"/>
      <c r="CJ581" s="427"/>
      <c r="CK581" s="428"/>
      <c r="CL581" s="431">
        <f t="shared" si="176"/>
        <v>0</v>
      </c>
      <c r="CM581" s="427"/>
      <c r="CN581" s="427"/>
      <c r="CO581" s="427"/>
      <c r="CP581" s="427"/>
      <c r="CQ581" s="428"/>
      <c r="CR581" s="431">
        <f t="shared" si="177"/>
        <v>0</v>
      </c>
      <c r="CS581" s="427"/>
      <c r="CT581" s="427"/>
      <c r="CU581" s="427"/>
      <c r="CV581" s="427"/>
      <c r="CW581" s="428"/>
      <c r="CX581" s="431">
        <f t="shared" si="178"/>
        <v>0</v>
      </c>
      <c r="CY581" s="427"/>
      <c r="CZ581" s="427"/>
      <c r="DA581" s="427"/>
      <c r="DB581" s="427"/>
      <c r="DC581" s="428"/>
    </row>
    <row r="582" spans="1:107" s="218" customFormat="1" outlineLevel="1">
      <c r="A582" s="22"/>
      <c r="B582" s="22"/>
      <c r="C582" s="22"/>
      <c r="D582" s="22"/>
      <c r="E582" s="74" t="str">
        <f t="shared" si="161"/>
        <v>New Tariff 9</v>
      </c>
      <c r="F582" s="431">
        <f t="shared" si="162"/>
        <v>0</v>
      </c>
      <c r="G582" s="427"/>
      <c r="H582" s="427"/>
      <c r="I582" s="427"/>
      <c r="J582" s="427"/>
      <c r="K582" s="428"/>
      <c r="L582" s="431">
        <f t="shared" si="163"/>
        <v>0</v>
      </c>
      <c r="M582" s="427"/>
      <c r="N582" s="427"/>
      <c r="O582" s="427"/>
      <c r="P582" s="427"/>
      <c r="Q582" s="427"/>
      <c r="R582" s="431">
        <f t="shared" si="164"/>
        <v>0</v>
      </c>
      <c r="S582" s="427"/>
      <c r="T582" s="427"/>
      <c r="U582" s="427"/>
      <c r="V582" s="427"/>
      <c r="W582" s="427"/>
      <c r="X582" s="431">
        <f t="shared" si="165"/>
        <v>0</v>
      </c>
      <c r="Y582" s="427"/>
      <c r="Z582" s="427"/>
      <c r="AA582" s="427"/>
      <c r="AB582" s="427"/>
      <c r="AC582" s="427"/>
      <c r="AD582" s="431">
        <f t="shared" si="166"/>
        <v>0</v>
      </c>
      <c r="AE582" s="427"/>
      <c r="AF582" s="427"/>
      <c r="AG582" s="427"/>
      <c r="AH582" s="427"/>
      <c r="AI582" s="427"/>
      <c r="AJ582" s="432">
        <f t="shared" si="167"/>
        <v>0</v>
      </c>
      <c r="AK582" s="427"/>
      <c r="AL582" s="427"/>
      <c r="AM582" s="427"/>
      <c r="AN582" s="427"/>
      <c r="AO582" s="427"/>
      <c r="AP582" s="431">
        <f t="shared" si="168"/>
        <v>0</v>
      </c>
      <c r="AQ582" s="427"/>
      <c r="AR582" s="427"/>
      <c r="AS582" s="427"/>
      <c r="AT582" s="427"/>
      <c r="AU582" s="427"/>
      <c r="AV582" s="431">
        <f t="shared" si="169"/>
        <v>0</v>
      </c>
      <c r="AW582" s="427"/>
      <c r="AX582" s="427"/>
      <c r="AY582" s="427"/>
      <c r="AZ582" s="427"/>
      <c r="BA582" s="427"/>
      <c r="BB582" s="431">
        <f t="shared" si="170"/>
        <v>0</v>
      </c>
      <c r="BC582" s="427"/>
      <c r="BD582" s="427"/>
      <c r="BE582" s="427"/>
      <c r="BF582" s="427"/>
      <c r="BG582" s="427"/>
      <c r="BH582" s="431">
        <f t="shared" si="171"/>
        <v>0</v>
      </c>
      <c r="BI582" s="427"/>
      <c r="BJ582" s="427"/>
      <c r="BK582" s="427"/>
      <c r="BL582" s="427"/>
      <c r="BM582" s="428"/>
      <c r="BN582" s="431">
        <f t="shared" si="172"/>
        <v>0</v>
      </c>
      <c r="BO582" s="427"/>
      <c r="BP582" s="427"/>
      <c r="BQ582" s="427"/>
      <c r="BR582" s="427"/>
      <c r="BS582" s="428"/>
      <c r="BT582" s="431">
        <f t="shared" si="173"/>
        <v>0</v>
      </c>
      <c r="BU582" s="427"/>
      <c r="BV582" s="427"/>
      <c r="BW582" s="427"/>
      <c r="BX582" s="427"/>
      <c r="BY582" s="428"/>
      <c r="BZ582" s="431">
        <f t="shared" si="174"/>
        <v>0</v>
      </c>
      <c r="CA582" s="427"/>
      <c r="CB582" s="427"/>
      <c r="CC582" s="427"/>
      <c r="CD582" s="427"/>
      <c r="CE582" s="428"/>
      <c r="CF582" s="431">
        <f t="shared" si="175"/>
        <v>0</v>
      </c>
      <c r="CG582" s="427"/>
      <c r="CH582" s="427"/>
      <c r="CI582" s="427"/>
      <c r="CJ582" s="427"/>
      <c r="CK582" s="428"/>
      <c r="CL582" s="431">
        <f t="shared" si="176"/>
        <v>0</v>
      </c>
      <c r="CM582" s="427"/>
      <c r="CN582" s="427"/>
      <c r="CO582" s="427"/>
      <c r="CP582" s="427"/>
      <c r="CQ582" s="428"/>
      <c r="CR582" s="431">
        <f t="shared" si="177"/>
        <v>0</v>
      </c>
      <c r="CS582" s="427"/>
      <c r="CT582" s="427"/>
      <c r="CU582" s="427"/>
      <c r="CV582" s="427"/>
      <c r="CW582" s="428"/>
      <c r="CX582" s="431">
        <f t="shared" si="178"/>
        <v>0</v>
      </c>
      <c r="CY582" s="427"/>
      <c r="CZ582" s="427"/>
      <c r="DA582" s="427"/>
      <c r="DB582" s="427"/>
      <c r="DC582" s="428"/>
    </row>
    <row r="583" spans="1:107" s="218" customFormat="1" outlineLevel="1">
      <c r="A583" s="22"/>
      <c r="B583" s="22"/>
      <c r="C583" s="22"/>
      <c r="D583" s="22"/>
      <c r="E583" s="74" t="str">
        <f t="shared" si="161"/>
        <v>New Tariff 10</v>
      </c>
      <c r="F583" s="431">
        <f t="shared" si="162"/>
        <v>0</v>
      </c>
      <c r="G583" s="427"/>
      <c r="H583" s="427"/>
      <c r="I583" s="427"/>
      <c r="J583" s="427"/>
      <c r="K583" s="428"/>
      <c r="L583" s="431">
        <f t="shared" si="163"/>
        <v>0</v>
      </c>
      <c r="M583" s="427"/>
      <c r="N583" s="427"/>
      <c r="O583" s="427"/>
      <c r="P583" s="427"/>
      <c r="Q583" s="427"/>
      <c r="R583" s="431">
        <f t="shared" si="164"/>
        <v>0</v>
      </c>
      <c r="S583" s="427"/>
      <c r="T583" s="427"/>
      <c r="U583" s="427"/>
      <c r="V583" s="427"/>
      <c r="W583" s="427"/>
      <c r="X583" s="431">
        <f t="shared" si="165"/>
        <v>0</v>
      </c>
      <c r="Y583" s="427"/>
      <c r="Z583" s="427"/>
      <c r="AA583" s="427"/>
      <c r="AB583" s="427"/>
      <c r="AC583" s="427"/>
      <c r="AD583" s="431">
        <f t="shared" si="166"/>
        <v>0</v>
      </c>
      <c r="AE583" s="427"/>
      <c r="AF583" s="427"/>
      <c r="AG583" s="427"/>
      <c r="AH583" s="427"/>
      <c r="AI583" s="427"/>
      <c r="AJ583" s="432">
        <f t="shared" si="167"/>
        <v>0</v>
      </c>
      <c r="AK583" s="427"/>
      <c r="AL583" s="427"/>
      <c r="AM583" s="427"/>
      <c r="AN583" s="427"/>
      <c r="AO583" s="427"/>
      <c r="AP583" s="431">
        <f t="shared" si="168"/>
        <v>0</v>
      </c>
      <c r="AQ583" s="427"/>
      <c r="AR583" s="427"/>
      <c r="AS583" s="427"/>
      <c r="AT583" s="427"/>
      <c r="AU583" s="427"/>
      <c r="AV583" s="431">
        <f t="shared" si="169"/>
        <v>0</v>
      </c>
      <c r="AW583" s="427"/>
      <c r="AX583" s="427"/>
      <c r="AY583" s="427"/>
      <c r="AZ583" s="427"/>
      <c r="BA583" s="427"/>
      <c r="BB583" s="431">
        <f t="shared" si="170"/>
        <v>0</v>
      </c>
      <c r="BC583" s="427"/>
      <c r="BD583" s="427"/>
      <c r="BE583" s="427"/>
      <c r="BF583" s="427"/>
      <c r="BG583" s="427"/>
      <c r="BH583" s="431">
        <f t="shared" si="171"/>
        <v>0</v>
      </c>
      <c r="BI583" s="427"/>
      <c r="BJ583" s="427"/>
      <c r="BK583" s="427"/>
      <c r="BL583" s="427"/>
      <c r="BM583" s="428"/>
      <c r="BN583" s="431">
        <f t="shared" si="172"/>
        <v>0</v>
      </c>
      <c r="BO583" s="427"/>
      <c r="BP583" s="427"/>
      <c r="BQ583" s="427"/>
      <c r="BR583" s="427"/>
      <c r="BS583" s="428"/>
      <c r="BT583" s="431">
        <f t="shared" si="173"/>
        <v>0</v>
      </c>
      <c r="BU583" s="427"/>
      <c r="BV583" s="427"/>
      <c r="BW583" s="427"/>
      <c r="BX583" s="427"/>
      <c r="BY583" s="428"/>
      <c r="BZ583" s="431">
        <f t="shared" si="174"/>
        <v>0</v>
      </c>
      <c r="CA583" s="427"/>
      <c r="CB583" s="427"/>
      <c r="CC583" s="427"/>
      <c r="CD583" s="427"/>
      <c r="CE583" s="428"/>
      <c r="CF583" s="431">
        <f t="shared" si="175"/>
        <v>0</v>
      </c>
      <c r="CG583" s="427"/>
      <c r="CH583" s="427"/>
      <c r="CI583" s="427"/>
      <c r="CJ583" s="427"/>
      <c r="CK583" s="428"/>
      <c r="CL583" s="431">
        <f t="shared" si="176"/>
        <v>0</v>
      </c>
      <c r="CM583" s="427"/>
      <c r="CN583" s="427"/>
      <c r="CO583" s="427"/>
      <c r="CP583" s="427"/>
      <c r="CQ583" s="428"/>
      <c r="CR583" s="431">
        <f t="shared" si="177"/>
        <v>0</v>
      </c>
      <c r="CS583" s="427"/>
      <c r="CT583" s="427"/>
      <c r="CU583" s="427"/>
      <c r="CV583" s="427"/>
      <c r="CW583" s="428"/>
      <c r="CX583" s="431">
        <f t="shared" si="178"/>
        <v>0</v>
      </c>
      <c r="CY583" s="427"/>
      <c r="CZ583" s="427"/>
      <c r="DA583" s="427"/>
      <c r="DB583" s="427"/>
      <c r="DC583" s="428"/>
    </row>
    <row r="584" spans="1:107" s="218" customFormat="1" outlineLevel="1">
      <c r="A584" s="22"/>
      <c r="B584" s="22"/>
      <c r="C584" s="22"/>
      <c r="D584" s="22"/>
      <c r="E584" s="74" t="str">
        <f t="shared" si="161"/>
        <v>New Tariff 11</v>
      </c>
      <c r="F584" s="431">
        <f t="shared" si="162"/>
        <v>0</v>
      </c>
      <c r="G584" s="427"/>
      <c r="H584" s="427"/>
      <c r="I584" s="427"/>
      <c r="J584" s="427"/>
      <c r="K584" s="428"/>
      <c r="L584" s="431">
        <f t="shared" si="163"/>
        <v>0</v>
      </c>
      <c r="M584" s="427"/>
      <c r="N584" s="427"/>
      <c r="O584" s="427"/>
      <c r="P584" s="427"/>
      <c r="Q584" s="427"/>
      <c r="R584" s="431">
        <f t="shared" si="164"/>
        <v>0</v>
      </c>
      <c r="S584" s="427"/>
      <c r="T584" s="427"/>
      <c r="U584" s="427"/>
      <c r="V584" s="427"/>
      <c r="W584" s="427"/>
      <c r="X584" s="431">
        <f t="shared" si="165"/>
        <v>0</v>
      </c>
      <c r="Y584" s="427"/>
      <c r="Z584" s="427"/>
      <c r="AA584" s="427"/>
      <c r="AB584" s="427"/>
      <c r="AC584" s="427"/>
      <c r="AD584" s="431">
        <f t="shared" si="166"/>
        <v>0</v>
      </c>
      <c r="AE584" s="427"/>
      <c r="AF584" s="427"/>
      <c r="AG584" s="427"/>
      <c r="AH584" s="427"/>
      <c r="AI584" s="427"/>
      <c r="AJ584" s="432">
        <f t="shared" si="167"/>
        <v>0</v>
      </c>
      <c r="AK584" s="427"/>
      <c r="AL584" s="427"/>
      <c r="AM584" s="427"/>
      <c r="AN584" s="427"/>
      <c r="AO584" s="427"/>
      <c r="AP584" s="431">
        <f t="shared" si="168"/>
        <v>0</v>
      </c>
      <c r="AQ584" s="427"/>
      <c r="AR584" s="427"/>
      <c r="AS584" s="427"/>
      <c r="AT584" s="427"/>
      <c r="AU584" s="427"/>
      <c r="AV584" s="431">
        <f t="shared" si="169"/>
        <v>0</v>
      </c>
      <c r="AW584" s="427"/>
      <c r="AX584" s="427"/>
      <c r="AY584" s="427"/>
      <c r="AZ584" s="427"/>
      <c r="BA584" s="427"/>
      <c r="BB584" s="431">
        <f t="shared" si="170"/>
        <v>0</v>
      </c>
      <c r="BC584" s="427"/>
      <c r="BD584" s="427"/>
      <c r="BE584" s="427"/>
      <c r="BF584" s="427"/>
      <c r="BG584" s="427"/>
      <c r="BH584" s="431">
        <f t="shared" si="171"/>
        <v>0</v>
      </c>
      <c r="BI584" s="427"/>
      <c r="BJ584" s="427"/>
      <c r="BK584" s="427"/>
      <c r="BL584" s="427"/>
      <c r="BM584" s="428"/>
      <c r="BN584" s="431">
        <f t="shared" si="172"/>
        <v>0</v>
      </c>
      <c r="BO584" s="427"/>
      <c r="BP584" s="427"/>
      <c r="BQ584" s="427"/>
      <c r="BR584" s="427"/>
      <c r="BS584" s="428"/>
      <c r="BT584" s="431">
        <f t="shared" si="173"/>
        <v>0</v>
      </c>
      <c r="BU584" s="427"/>
      <c r="BV584" s="427"/>
      <c r="BW584" s="427"/>
      <c r="BX584" s="427"/>
      <c r="BY584" s="428"/>
      <c r="BZ584" s="431">
        <f t="shared" si="174"/>
        <v>0</v>
      </c>
      <c r="CA584" s="427"/>
      <c r="CB584" s="427"/>
      <c r="CC584" s="427"/>
      <c r="CD584" s="427"/>
      <c r="CE584" s="428"/>
      <c r="CF584" s="431">
        <f t="shared" si="175"/>
        <v>0</v>
      </c>
      <c r="CG584" s="427"/>
      <c r="CH584" s="427"/>
      <c r="CI584" s="427"/>
      <c r="CJ584" s="427"/>
      <c r="CK584" s="428"/>
      <c r="CL584" s="431">
        <f t="shared" si="176"/>
        <v>0</v>
      </c>
      <c r="CM584" s="427"/>
      <c r="CN584" s="427"/>
      <c r="CO584" s="427"/>
      <c r="CP584" s="427"/>
      <c r="CQ584" s="428"/>
      <c r="CR584" s="431">
        <f t="shared" si="177"/>
        <v>0</v>
      </c>
      <c r="CS584" s="427"/>
      <c r="CT584" s="427"/>
      <c r="CU584" s="427"/>
      <c r="CV584" s="427"/>
      <c r="CW584" s="428"/>
      <c r="CX584" s="431">
        <f t="shared" si="178"/>
        <v>0</v>
      </c>
      <c r="CY584" s="427"/>
      <c r="CZ584" s="427"/>
      <c r="DA584" s="427"/>
      <c r="DB584" s="427"/>
      <c r="DC584" s="428"/>
    </row>
    <row r="585" spans="1:107" s="218" customFormat="1" outlineLevel="1">
      <c r="A585" s="22"/>
      <c r="B585" s="22"/>
      <c r="C585" s="22"/>
      <c r="D585" s="22"/>
      <c r="E585" s="74" t="str">
        <f t="shared" si="161"/>
        <v>Non-Residential Two Rate 7d</v>
      </c>
      <c r="F585" s="431">
        <f t="shared" si="162"/>
        <v>0</v>
      </c>
      <c r="G585" s="427"/>
      <c r="H585" s="427"/>
      <c r="I585" s="427"/>
      <c r="J585" s="427"/>
      <c r="K585" s="428"/>
      <c r="L585" s="431">
        <f t="shared" si="163"/>
        <v>0</v>
      </c>
      <c r="M585" s="427"/>
      <c r="N585" s="427"/>
      <c r="O585" s="427"/>
      <c r="P585" s="427"/>
      <c r="Q585" s="427"/>
      <c r="R585" s="431">
        <f t="shared" si="164"/>
        <v>0</v>
      </c>
      <c r="S585" s="427"/>
      <c r="T585" s="427"/>
      <c r="U585" s="427"/>
      <c r="V585" s="427"/>
      <c r="W585" s="427"/>
      <c r="X585" s="431">
        <f t="shared" si="165"/>
        <v>0</v>
      </c>
      <c r="Y585" s="427"/>
      <c r="Z585" s="427"/>
      <c r="AA585" s="427"/>
      <c r="AB585" s="427"/>
      <c r="AC585" s="427"/>
      <c r="AD585" s="431">
        <f t="shared" si="166"/>
        <v>0</v>
      </c>
      <c r="AE585" s="427"/>
      <c r="AF585" s="427"/>
      <c r="AG585" s="427"/>
      <c r="AH585" s="427"/>
      <c r="AI585" s="427"/>
      <c r="AJ585" s="432">
        <f t="shared" si="167"/>
        <v>0</v>
      </c>
      <c r="AK585" s="427"/>
      <c r="AL585" s="427"/>
      <c r="AM585" s="427"/>
      <c r="AN585" s="427"/>
      <c r="AO585" s="427"/>
      <c r="AP585" s="431">
        <f t="shared" si="168"/>
        <v>0</v>
      </c>
      <c r="AQ585" s="427"/>
      <c r="AR585" s="427"/>
      <c r="AS585" s="427"/>
      <c r="AT585" s="427"/>
      <c r="AU585" s="427"/>
      <c r="AV585" s="431">
        <f t="shared" si="169"/>
        <v>0</v>
      </c>
      <c r="AW585" s="427"/>
      <c r="AX585" s="427"/>
      <c r="AY585" s="427"/>
      <c r="AZ585" s="427"/>
      <c r="BA585" s="427"/>
      <c r="BB585" s="431">
        <f t="shared" si="170"/>
        <v>0</v>
      </c>
      <c r="BC585" s="427"/>
      <c r="BD585" s="427"/>
      <c r="BE585" s="427"/>
      <c r="BF585" s="427"/>
      <c r="BG585" s="427"/>
      <c r="BH585" s="431">
        <f t="shared" si="171"/>
        <v>0</v>
      </c>
      <c r="BI585" s="427"/>
      <c r="BJ585" s="427"/>
      <c r="BK585" s="427"/>
      <c r="BL585" s="427"/>
      <c r="BM585" s="428"/>
      <c r="BN585" s="431">
        <f t="shared" si="172"/>
        <v>0</v>
      </c>
      <c r="BO585" s="427"/>
      <c r="BP585" s="427"/>
      <c r="BQ585" s="427"/>
      <c r="BR585" s="427"/>
      <c r="BS585" s="428"/>
      <c r="BT585" s="431">
        <f t="shared" si="173"/>
        <v>0</v>
      </c>
      <c r="BU585" s="427"/>
      <c r="BV585" s="427"/>
      <c r="BW585" s="427"/>
      <c r="BX585" s="427"/>
      <c r="BY585" s="428"/>
      <c r="BZ585" s="431">
        <f t="shared" si="174"/>
        <v>0</v>
      </c>
      <c r="CA585" s="427"/>
      <c r="CB585" s="427"/>
      <c r="CC585" s="427"/>
      <c r="CD585" s="427"/>
      <c r="CE585" s="428"/>
      <c r="CF585" s="431">
        <f t="shared" si="175"/>
        <v>0</v>
      </c>
      <c r="CG585" s="427"/>
      <c r="CH585" s="427"/>
      <c r="CI585" s="427"/>
      <c r="CJ585" s="427"/>
      <c r="CK585" s="428"/>
      <c r="CL585" s="431">
        <f t="shared" si="176"/>
        <v>0</v>
      </c>
      <c r="CM585" s="427"/>
      <c r="CN585" s="427"/>
      <c r="CO585" s="427"/>
      <c r="CP585" s="427"/>
      <c r="CQ585" s="428"/>
      <c r="CR585" s="431">
        <f t="shared" si="177"/>
        <v>0</v>
      </c>
      <c r="CS585" s="427"/>
      <c r="CT585" s="427"/>
      <c r="CU585" s="427"/>
      <c r="CV585" s="427"/>
      <c r="CW585" s="428"/>
      <c r="CX585" s="431">
        <f t="shared" si="178"/>
        <v>0</v>
      </c>
      <c r="CY585" s="427"/>
      <c r="CZ585" s="427"/>
      <c r="DA585" s="427"/>
      <c r="DB585" s="427"/>
      <c r="DC585" s="428"/>
    </row>
    <row r="586" spans="1:107" s="218" customFormat="1" outlineLevel="1">
      <c r="A586" s="22"/>
      <c r="B586" s="22"/>
      <c r="C586" s="22"/>
      <c r="D586" s="22"/>
      <c r="E586" s="74" t="str">
        <f t="shared" si="161"/>
        <v>New Tariff  1</v>
      </c>
      <c r="F586" s="431">
        <f t="shared" si="162"/>
        <v>0</v>
      </c>
      <c r="G586" s="427"/>
      <c r="H586" s="427"/>
      <c r="I586" s="427"/>
      <c r="J586" s="427"/>
      <c r="K586" s="428"/>
      <c r="L586" s="431">
        <f t="shared" si="163"/>
        <v>0</v>
      </c>
      <c r="M586" s="427"/>
      <c r="N586" s="427"/>
      <c r="O586" s="427"/>
      <c r="P586" s="427"/>
      <c r="Q586" s="427"/>
      <c r="R586" s="431">
        <f t="shared" si="164"/>
        <v>0</v>
      </c>
      <c r="S586" s="427"/>
      <c r="T586" s="427"/>
      <c r="U586" s="427"/>
      <c r="V586" s="427"/>
      <c r="W586" s="427"/>
      <c r="X586" s="431">
        <f t="shared" si="165"/>
        <v>0</v>
      </c>
      <c r="Y586" s="427"/>
      <c r="Z586" s="427"/>
      <c r="AA586" s="427"/>
      <c r="AB586" s="427"/>
      <c r="AC586" s="427"/>
      <c r="AD586" s="431">
        <f t="shared" si="166"/>
        <v>0</v>
      </c>
      <c r="AE586" s="427"/>
      <c r="AF586" s="427"/>
      <c r="AG586" s="427"/>
      <c r="AH586" s="427"/>
      <c r="AI586" s="427"/>
      <c r="AJ586" s="432">
        <f t="shared" si="167"/>
        <v>0</v>
      </c>
      <c r="AK586" s="427"/>
      <c r="AL586" s="427"/>
      <c r="AM586" s="427"/>
      <c r="AN586" s="427"/>
      <c r="AO586" s="427"/>
      <c r="AP586" s="431">
        <f t="shared" si="168"/>
        <v>0</v>
      </c>
      <c r="AQ586" s="427"/>
      <c r="AR586" s="427"/>
      <c r="AS586" s="427"/>
      <c r="AT586" s="427"/>
      <c r="AU586" s="427"/>
      <c r="AV586" s="431">
        <f t="shared" si="169"/>
        <v>0</v>
      </c>
      <c r="AW586" s="427"/>
      <c r="AX586" s="427"/>
      <c r="AY586" s="427"/>
      <c r="AZ586" s="427"/>
      <c r="BA586" s="427"/>
      <c r="BB586" s="431">
        <f t="shared" si="170"/>
        <v>0</v>
      </c>
      <c r="BC586" s="427"/>
      <c r="BD586" s="427"/>
      <c r="BE586" s="427"/>
      <c r="BF586" s="427"/>
      <c r="BG586" s="427"/>
      <c r="BH586" s="431">
        <f t="shared" si="171"/>
        <v>0</v>
      </c>
      <c r="BI586" s="427"/>
      <c r="BJ586" s="427"/>
      <c r="BK586" s="427"/>
      <c r="BL586" s="427"/>
      <c r="BM586" s="428"/>
      <c r="BN586" s="431">
        <f t="shared" si="172"/>
        <v>0</v>
      </c>
      <c r="BO586" s="427"/>
      <c r="BP586" s="427"/>
      <c r="BQ586" s="427"/>
      <c r="BR586" s="427"/>
      <c r="BS586" s="428"/>
      <c r="BT586" s="431">
        <f t="shared" si="173"/>
        <v>0</v>
      </c>
      <c r="BU586" s="427"/>
      <c r="BV586" s="427"/>
      <c r="BW586" s="427"/>
      <c r="BX586" s="427"/>
      <c r="BY586" s="428"/>
      <c r="BZ586" s="431">
        <f t="shared" si="174"/>
        <v>0</v>
      </c>
      <c r="CA586" s="427"/>
      <c r="CB586" s="427"/>
      <c r="CC586" s="427"/>
      <c r="CD586" s="427"/>
      <c r="CE586" s="428"/>
      <c r="CF586" s="431">
        <f t="shared" si="175"/>
        <v>0</v>
      </c>
      <c r="CG586" s="427"/>
      <c r="CH586" s="427"/>
      <c r="CI586" s="427"/>
      <c r="CJ586" s="427"/>
      <c r="CK586" s="428"/>
      <c r="CL586" s="431">
        <f t="shared" si="176"/>
        <v>0</v>
      </c>
      <c r="CM586" s="427"/>
      <c r="CN586" s="427"/>
      <c r="CO586" s="427"/>
      <c r="CP586" s="427"/>
      <c r="CQ586" s="428"/>
      <c r="CR586" s="431">
        <f t="shared" si="177"/>
        <v>0</v>
      </c>
      <c r="CS586" s="427"/>
      <c r="CT586" s="427"/>
      <c r="CU586" s="427"/>
      <c r="CV586" s="427"/>
      <c r="CW586" s="428"/>
      <c r="CX586" s="431">
        <f t="shared" si="178"/>
        <v>0</v>
      </c>
      <c r="CY586" s="427"/>
      <c r="CZ586" s="427"/>
      <c r="DA586" s="427"/>
      <c r="DB586" s="427"/>
      <c r="DC586" s="428"/>
    </row>
    <row r="587" spans="1:107" s="218" customFormat="1" outlineLevel="1">
      <c r="A587" s="22"/>
      <c r="B587" s="22"/>
      <c r="C587" s="22"/>
      <c r="D587" s="22"/>
      <c r="E587" s="74" t="str">
        <f t="shared" si="161"/>
        <v>New Tariff  2</v>
      </c>
      <c r="F587" s="431">
        <f t="shared" si="162"/>
        <v>0</v>
      </c>
      <c r="G587" s="427"/>
      <c r="H587" s="427"/>
      <c r="I587" s="427"/>
      <c r="J587" s="427"/>
      <c r="K587" s="428"/>
      <c r="L587" s="431">
        <f t="shared" si="163"/>
        <v>0</v>
      </c>
      <c r="M587" s="427"/>
      <c r="N587" s="427"/>
      <c r="O587" s="427"/>
      <c r="P587" s="427"/>
      <c r="Q587" s="427"/>
      <c r="R587" s="431">
        <f t="shared" si="164"/>
        <v>0</v>
      </c>
      <c r="S587" s="427"/>
      <c r="T587" s="427"/>
      <c r="U587" s="427"/>
      <c r="V587" s="427"/>
      <c r="W587" s="427"/>
      <c r="X587" s="431">
        <f t="shared" si="165"/>
        <v>0</v>
      </c>
      <c r="Y587" s="427"/>
      <c r="Z587" s="427"/>
      <c r="AA587" s="427"/>
      <c r="AB587" s="427"/>
      <c r="AC587" s="427"/>
      <c r="AD587" s="431">
        <f t="shared" si="166"/>
        <v>0</v>
      </c>
      <c r="AE587" s="427"/>
      <c r="AF587" s="427"/>
      <c r="AG587" s="427"/>
      <c r="AH587" s="427"/>
      <c r="AI587" s="427"/>
      <c r="AJ587" s="432">
        <f t="shared" si="167"/>
        <v>0</v>
      </c>
      <c r="AK587" s="427"/>
      <c r="AL587" s="427"/>
      <c r="AM587" s="427"/>
      <c r="AN587" s="427"/>
      <c r="AO587" s="427"/>
      <c r="AP587" s="431">
        <f t="shared" si="168"/>
        <v>0</v>
      </c>
      <c r="AQ587" s="427"/>
      <c r="AR587" s="427"/>
      <c r="AS587" s="427"/>
      <c r="AT587" s="427"/>
      <c r="AU587" s="427"/>
      <c r="AV587" s="431">
        <f t="shared" si="169"/>
        <v>0</v>
      </c>
      <c r="AW587" s="427"/>
      <c r="AX587" s="427"/>
      <c r="AY587" s="427"/>
      <c r="AZ587" s="427"/>
      <c r="BA587" s="427"/>
      <c r="BB587" s="431">
        <f t="shared" si="170"/>
        <v>0</v>
      </c>
      <c r="BC587" s="427"/>
      <c r="BD587" s="427"/>
      <c r="BE587" s="427"/>
      <c r="BF587" s="427"/>
      <c r="BG587" s="427"/>
      <c r="BH587" s="431">
        <f t="shared" si="171"/>
        <v>0</v>
      </c>
      <c r="BI587" s="427"/>
      <c r="BJ587" s="427"/>
      <c r="BK587" s="427"/>
      <c r="BL587" s="427"/>
      <c r="BM587" s="428"/>
      <c r="BN587" s="431">
        <f t="shared" si="172"/>
        <v>0</v>
      </c>
      <c r="BO587" s="427"/>
      <c r="BP587" s="427"/>
      <c r="BQ587" s="427"/>
      <c r="BR587" s="427"/>
      <c r="BS587" s="428"/>
      <c r="BT587" s="431">
        <f t="shared" si="173"/>
        <v>0</v>
      </c>
      <c r="BU587" s="427"/>
      <c r="BV587" s="427"/>
      <c r="BW587" s="427"/>
      <c r="BX587" s="427"/>
      <c r="BY587" s="428"/>
      <c r="BZ587" s="431">
        <f t="shared" si="174"/>
        <v>0</v>
      </c>
      <c r="CA587" s="427"/>
      <c r="CB587" s="427"/>
      <c r="CC587" s="427"/>
      <c r="CD587" s="427"/>
      <c r="CE587" s="428"/>
      <c r="CF587" s="431">
        <f t="shared" si="175"/>
        <v>0</v>
      </c>
      <c r="CG587" s="427"/>
      <c r="CH587" s="427"/>
      <c r="CI587" s="427"/>
      <c r="CJ587" s="427"/>
      <c r="CK587" s="428"/>
      <c r="CL587" s="431">
        <f t="shared" si="176"/>
        <v>0</v>
      </c>
      <c r="CM587" s="427"/>
      <c r="CN587" s="427"/>
      <c r="CO587" s="427"/>
      <c r="CP587" s="427"/>
      <c r="CQ587" s="428"/>
      <c r="CR587" s="431">
        <f t="shared" si="177"/>
        <v>0</v>
      </c>
      <c r="CS587" s="427"/>
      <c r="CT587" s="427"/>
      <c r="CU587" s="427"/>
      <c r="CV587" s="427"/>
      <c r="CW587" s="428"/>
      <c r="CX587" s="431">
        <f t="shared" si="178"/>
        <v>0</v>
      </c>
      <c r="CY587" s="427"/>
      <c r="CZ587" s="427"/>
      <c r="DA587" s="427"/>
      <c r="DB587" s="427"/>
      <c r="DC587" s="428"/>
    </row>
    <row r="588" spans="1:107" s="218" customFormat="1" outlineLevel="1">
      <c r="A588" s="22"/>
      <c r="B588" s="22"/>
      <c r="C588" s="22"/>
      <c r="D588" s="22"/>
      <c r="E588" s="74" t="str">
        <f t="shared" si="161"/>
        <v>New Tariff  3</v>
      </c>
      <c r="F588" s="431">
        <f t="shared" si="162"/>
        <v>0</v>
      </c>
      <c r="G588" s="427"/>
      <c r="H588" s="427"/>
      <c r="I588" s="427"/>
      <c r="J588" s="427"/>
      <c r="K588" s="428"/>
      <c r="L588" s="431">
        <f t="shared" si="163"/>
        <v>0</v>
      </c>
      <c r="M588" s="427"/>
      <c r="N588" s="427"/>
      <c r="O588" s="427"/>
      <c r="P588" s="427"/>
      <c r="Q588" s="427"/>
      <c r="R588" s="431">
        <f t="shared" si="164"/>
        <v>0</v>
      </c>
      <c r="S588" s="427"/>
      <c r="T588" s="427"/>
      <c r="U588" s="427"/>
      <c r="V588" s="427"/>
      <c r="W588" s="427"/>
      <c r="X588" s="431">
        <f t="shared" si="165"/>
        <v>0</v>
      </c>
      <c r="Y588" s="427"/>
      <c r="Z588" s="427"/>
      <c r="AA588" s="427"/>
      <c r="AB588" s="427"/>
      <c r="AC588" s="427"/>
      <c r="AD588" s="431">
        <f t="shared" si="166"/>
        <v>0</v>
      </c>
      <c r="AE588" s="427"/>
      <c r="AF588" s="427"/>
      <c r="AG588" s="427"/>
      <c r="AH588" s="427"/>
      <c r="AI588" s="427"/>
      <c r="AJ588" s="432">
        <f t="shared" si="167"/>
        <v>0</v>
      </c>
      <c r="AK588" s="427"/>
      <c r="AL588" s="427"/>
      <c r="AM588" s="427"/>
      <c r="AN588" s="427"/>
      <c r="AO588" s="427"/>
      <c r="AP588" s="431">
        <f t="shared" si="168"/>
        <v>0</v>
      </c>
      <c r="AQ588" s="427"/>
      <c r="AR588" s="427"/>
      <c r="AS588" s="427"/>
      <c r="AT588" s="427"/>
      <c r="AU588" s="427"/>
      <c r="AV588" s="431">
        <f t="shared" si="169"/>
        <v>0</v>
      </c>
      <c r="AW588" s="427"/>
      <c r="AX588" s="427"/>
      <c r="AY588" s="427"/>
      <c r="AZ588" s="427"/>
      <c r="BA588" s="427"/>
      <c r="BB588" s="431">
        <f t="shared" si="170"/>
        <v>0</v>
      </c>
      <c r="BC588" s="427"/>
      <c r="BD588" s="427"/>
      <c r="BE588" s="427"/>
      <c r="BF588" s="427"/>
      <c r="BG588" s="427"/>
      <c r="BH588" s="431">
        <f t="shared" si="171"/>
        <v>0</v>
      </c>
      <c r="BI588" s="427"/>
      <c r="BJ588" s="427"/>
      <c r="BK588" s="427"/>
      <c r="BL588" s="427"/>
      <c r="BM588" s="428"/>
      <c r="BN588" s="431">
        <f t="shared" si="172"/>
        <v>0</v>
      </c>
      <c r="BO588" s="427"/>
      <c r="BP588" s="427"/>
      <c r="BQ588" s="427"/>
      <c r="BR588" s="427"/>
      <c r="BS588" s="428"/>
      <c r="BT588" s="431">
        <f t="shared" si="173"/>
        <v>0</v>
      </c>
      <c r="BU588" s="427"/>
      <c r="BV588" s="427"/>
      <c r="BW588" s="427"/>
      <c r="BX588" s="427"/>
      <c r="BY588" s="428"/>
      <c r="BZ588" s="431">
        <f t="shared" si="174"/>
        <v>0</v>
      </c>
      <c r="CA588" s="427"/>
      <c r="CB588" s="427"/>
      <c r="CC588" s="427"/>
      <c r="CD588" s="427"/>
      <c r="CE588" s="428"/>
      <c r="CF588" s="431">
        <f t="shared" si="175"/>
        <v>0</v>
      </c>
      <c r="CG588" s="427"/>
      <c r="CH588" s="427"/>
      <c r="CI588" s="427"/>
      <c r="CJ588" s="427"/>
      <c r="CK588" s="428"/>
      <c r="CL588" s="431">
        <f t="shared" si="176"/>
        <v>0</v>
      </c>
      <c r="CM588" s="427"/>
      <c r="CN588" s="427"/>
      <c r="CO588" s="427"/>
      <c r="CP588" s="427"/>
      <c r="CQ588" s="428"/>
      <c r="CR588" s="431">
        <f t="shared" si="177"/>
        <v>0</v>
      </c>
      <c r="CS588" s="427"/>
      <c r="CT588" s="427"/>
      <c r="CU588" s="427"/>
      <c r="CV588" s="427"/>
      <c r="CW588" s="428"/>
      <c r="CX588" s="431">
        <f t="shared" si="178"/>
        <v>0</v>
      </c>
      <c r="CY588" s="427"/>
      <c r="CZ588" s="427"/>
      <c r="DA588" s="427"/>
      <c r="DB588" s="427"/>
      <c r="DC588" s="428"/>
    </row>
    <row r="589" spans="1:107" s="218" customFormat="1" outlineLevel="1">
      <c r="A589" s="22"/>
      <c r="B589" s="22"/>
      <c r="C589" s="22"/>
      <c r="D589" s="22"/>
      <c r="E589" s="74" t="str">
        <f t="shared" si="161"/>
        <v>New Tariff  4</v>
      </c>
      <c r="F589" s="431">
        <f t="shared" si="162"/>
        <v>0</v>
      </c>
      <c r="G589" s="427"/>
      <c r="H589" s="427"/>
      <c r="I589" s="427"/>
      <c r="J589" s="427"/>
      <c r="K589" s="428"/>
      <c r="L589" s="431">
        <f t="shared" si="163"/>
        <v>0</v>
      </c>
      <c r="M589" s="427"/>
      <c r="N589" s="427"/>
      <c r="O589" s="427"/>
      <c r="P589" s="427"/>
      <c r="Q589" s="427"/>
      <c r="R589" s="431">
        <f t="shared" si="164"/>
        <v>0</v>
      </c>
      <c r="S589" s="427"/>
      <c r="T589" s="427"/>
      <c r="U589" s="427"/>
      <c r="V589" s="427"/>
      <c r="W589" s="427"/>
      <c r="X589" s="431">
        <f t="shared" si="165"/>
        <v>0</v>
      </c>
      <c r="Y589" s="427"/>
      <c r="Z589" s="427"/>
      <c r="AA589" s="427"/>
      <c r="AB589" s="427"/>
      <c r="AC589" s="427"/>
      <c r="AD589" s="431">
        <f t="shared" si="166"/>
        <v>0</v>
      </c>
      <c r="AE589" s="427"/>
      <c r="AF589" s="427"/>
      <c r="AG589" s="427"/>
      <c r="AH589" s="427"/>
      <c r="AI589" s="427"/>
      <c r="AJ589" s="432">
        <f t="shared" si="167"/>
        <v>0</v>
      </c>
      <c r="AK589" s="427"/>
      <c r="AL589" s="427"/>
      <c r="AM589" s="427"/>
      <c r="AN589" s="427"/>
      <c r="AO589" s="427"/>
      <c r="AP589" s="431">
        <f t="shared" si="168"/>
        <v>0</v>
      </c>
      <c r="AQ589" s="427"/>
      <c r="AR589" s="427"/>
      <c r="AS589" s="427"/>
      <c r="AT589" s="427"/>
      <c r="AU589" s="427"/>
      <c r="AV589" s="431">
        <f t="shared" si="169"/>
        <v>0</v>
      </c>
      <c r="AW589" s="427"/>
      <c r="AX589" s="427"/>
      <c r="AY589" s="427"/>
      <c r="AZ589" s="427"/>
      <c r="BA589" s="427"/>
      <c r="BB589" s="431">
        <f t="shared" si="170"/>
        <v>0</v>
      </c>
      <c r="BC589" s="427"/>
      <c r="BD589" s="427"/>
      <c r="BE589" s="427"/>
      <c r="BF589" s="427"/>
      <c r="BG589" s="427"/>
      <c r="BH589" s="431">
        <f t="shared" si="171"/>
        <v>0</v>
      </c>
      <c r="BI589" s="427"/>
      <c r="BJ589" s="427"/>
      <c r="BK589" s="427"/>
      <c r="BL589" s="427"/>
      <c r="BM589" s="428"/>
      <c r="BN589" s="431">
        <f t="shared" si="172"/>
        <v>0</v>
      </c>
      <c r="BO589" s="427"/>
      <c r="BP589" s="427"/>
      <c r="BQ589" s="427"/>
      <c r="BR589" s="427"/>
      <c r="BS589" s="428"/>
      <c r="BT589" s="431">
        <f t="shared" si="173"/>
        <v>0</v>
      </c>
      <c r="BU589" s="427"/>
      <c r="BV589" s="427"/>
      <c r="BW589" s="427"/>
      <c r="BX589" s="427"/>
      <c r="BY589" s="428"/>
      <c r="BZ589" s="431">
        <f t="shared" si="174"/>
        <v>0</v>
      </c>
      <c r="CA589" s="427"/>
      <c r="CB589" s="427"/>
      <c r="CC589" s="427"/>
      <c r="CD589" s="427"/>
      <c r="CE589" s="428"/>
      <c r="CF589" s="431">
        <f t="shared" si="175"/>
        <v>0</v>
      </c>
      <c r="CG589" s="427"/>
      <c r="CH589" s="427"/>
      <c r="CI589" s="427"/>
      <c r="CJ589" s="427"/>
      <c r="CK589" s="428"/>
      <c r="CL589" s="431">
        <f t="shared" si="176"/>
        <v>0</v>
      </c>
      <c r="CM589" s="427"/>
      <c r="CN589" s="427"/>
      <c r="CO589" s="427"/>
      <c r="CP589" s="427"/>
      <c r="CQ589" s="428"/>
      <c r="CR589" s="431">
        <f t="shared" si="177"/>
        <v>0</v>
      </c>
      <c r="CS589" s="427"/>
      <c r="CT589" s="427"/>
      <c r="CU589" s="427"/>
      <c r="CV589" s="427"/>
      <c r="CW589" s="428"/>
      <c r="CX589" s="431">
        <f t="shared" si="178"/>
        <v>0</v>
      </c>
      <c r="CY589" s="427"/>
      <c r="CZ589" s="427"/>
      <c r="DA589" s="427"/>
      <c r="DB589" s="427"/>
      <c r="DC589" s="428"/>
    </row>
    <row r="590" spans="1:107" s="218" customFormat="1" outlineLevel="1">
      <c r="A590" s="22"/>
      <c r="B590" s="22"/>
      <c r="C590" s="22"/>
      <c r="D590" s="22"/>
      <c r="E590" s="74" t="str">
        <f t="shared" ref="E590:E653" si="179">E450</f>
        <v>New Tariff  5</v>
      </c>
      <c r="F590" s="431">
        <f t="shared" ref="F590:F653" si="180">K450</f>
        <v>0</v>
      </c>
      <c r="G590" s="427"/>
      <c r="H590" s="427"/>
      <c r="I590" s="427"/>
      <c r="J590" s="427"/>
      <c r="K590" s="428"/>
      <c r="L590" s="431">
        <f t="shared" ref="L590:L653" si="181">Q450</f>
        <v>0</v>
      </c>
      <c r="M590" s="427"/>
      <c r="N590" s="427"/>
      <c r="O590" s="427"/>
      <c r="P590" s="427"/>
      <c r="Q590" s="427"/>
      <c r="R590" s="431">
        <f t="shared" ref="R590:R653" si="182">W450</f>
        <v>0</v>
      </c>
      <c r="S590" s="427"/>
      <c r="T590" s="427"/>
      <c r="U590" s="427"/>
      <c r="V590" s="427"/>
      <c r="W590" s="427"/>
      <c r="X590" s="431">
        <f t="shared" ref="X590:X653" si="183">AC450</f>
        <v>0</v>
      </c>
      <c r="Y590" s="427"/>
      <c r="Z590" s="427"/>
      <c r="AA590" s="427"/>
      <c r="AB590" s="427"/>
      <c r="AC590" s="427"/>
      <c r="AD590" s="431">
        <f t="shared" ref="AD590:AD653" si="184">AI450</f>
        <v>0</v>
      </c>
      <c r="AE590" s="427"/>
      <c r="AF590" s="427"/>
      <c r="AG590" s="427"/>
      <c r="AH590" s="427"/>
      <c r="AI590" s="427"/>
      <c r="AJ590" s="432">
        <f t="shared" ref="AJ590:AJ653" si="185">AO450</f>
        <v>0</v>
      </c>
      <c r="AK590" s="427"/>
      <c r="AL590" s="427"/>
      <c r="AM590" s="427"/>
      <c r="AN590" s="427"/>
      <c r="AO590" s="427"/>
      <c r="AP590" s="431">
        <f t="shared" ref="AP590:AP653" si="186">AU450</f>
        <v>0</v>
      </c>
      <c r="AQ590" s="427"/>
      <c r="AR590" s="427"/>
      <c r="AS590" s="427"/>
      <c r="AT590" s="427"/>
      <c r="AU590" s="427"/>
      <c r="AV590" s="431">
        <f t="shared" ref="AV590:AV653" si="187">BA450</f>
        <v>0</v>
      </c>
      <c r="AW590" s="427"/>
      <c r="AX590" s="427"/>
      <c r="AY590" s="427"/>
      <c r="AZ590" s="427"/>
      <c r="BA590" s="427"/>
      <c r="BB590" s="431">
        <f t="shared" ref="BB590:BB653" si="188">BG450</f>
        <v>0</v>
      </c>
      <c r="BC590" s="427"/>
      <c r="BD590" s="427"/>
      <c r="BE590" s="427"/>
      <c r="BF590" s="427"/>
      <c r="BG590" s="427"/>
      <c r="BH590" s="431">
        <f t="shared" ref="BH590:BH653" si="189">BM450</f>
        <v>0</v>
      </c>
      <c r="BI590" s="427"/>
      <c r="BJ590" s="427"/>
      <c r="BK590" s="427"/>
      <c r="BL590" s="427"/>
      <c r="BM590" s="428"/>
      <c r="BN590" s="431">
        <f t="shared" ref="BN590:BN653" si="190">BS450</f>
        <v>0</v>
      </c>
      <c r="BO590" s="427"/>
      <c r="BP590" s="427"/>
      <c r="BQ590" s="427"/>
      <c r="BR590" s="427"/>
      <c r="BS590" s="428"/>
      <c r="BT590" s="431">
        <f t="shared" ref="BT590:BT653" si="191">BY450</f>
        <v>0</v>
      </c>
      <c r="BU590" s="427"/>
      <c r="BV590" s="427"/>
      <c r="BW590" s="427"/>
      <c r="BX590" s="427"/>
      <c r="BY590" s="428"/>
      <c r="BZ590" s="431">
        <f t="shared" ref="BZ590:BZ653" si="192">CE450</f>
        <v>0</v>
      </c>
      <c r="CA590" s="427"/>
      <c r="CB590" s="427"/>
      <c r="CC590" s="427"/>
      <c r="CD590" s="427"/>
      <c r="CE590" s="428"/>
      <c r="CF590" s="431">
        <f t="shared" ref="CF590:CF653" si="193">CK450</f>
        <v>0</v>
      </c>
      <c r="CG590" s="427"/>
      <c r="CH590" s="427"/>
      <c r="CI590" s="427"/>
      <c r="CJ590" s="427"/>
      <c r="CK590" s="428"/>
      <c r="CL590" s="431">
        <f t="shared" ref="CL590:CL653" si="194">CQ450</f>
        <v>0</v>
      </c>
      <c r="CM590" s="427"/>
      <c r="CN590" s="427"/>
      <c r="CO590" s="427"/>
      <c r="CP590" s="427"/>
      <c r="CQ590" s="428"/>
      <c r="CR590" s="431">
        <f t="shared" ref="CR590:CR653" si="195">CW450</f>
        <v>0</v>
      </c>
      <c r="CS590" s="427"/>
      <c r="CT590" s="427"/>
      <c r="CU590" s="427"/>
      <c r="CV590" s="427"/>
      <c r="CW590" s="428"/>
      <c r="CX590" s="431">
        <f t="shared" ref="CX590:CX653" si="196">DC450</f>
        <v>0</v>
      </c>
      <c r="CY590" s="427"/>
      <c r="CZ590" s="427"/>
      <c r="DA590" s="427"/>
      <c r="DB590" s="427"/>
      <c r="DC590" s="428"/>
    </row>
    <row r="591" spans="1:107" s="218" customFormat="1" outlineLevel="1">
      <c r="A591" s="22"/>
      <c r="B591" s="22"/>
      <c r="C591" s="22"/>
      <c r="D591" s="22"/>
      <c r="E591" s="74" t="str">
        <f t="shared" si="179"/>
        <v>New Tariff  6</v>
      </c>
      <c r="F591" s="431">
        <f t="shared" si="180"/>
        <v>0</v>
      </c>
      <c r="G591" s="427"/>
      <c r="H591" s="427"/>
      <c r="I591" s="427"/>
      <c r="J591" s="427"/>
      <c r="K591" s="428"/>
      <c r="L591" s="431">
        <f t="shared" si="181"/>
        <v>0</v>
      </c>
      <c r="M591" s="427"/>
      <c r="N591" s="427"/>
      <c r="O591" s="427"/>
      <c r="P591" s="427"/>
      <c r="Q591" s="427"/>
      <c r="R591" s="431">
        <f t="shared" si="182"/>
        <v>0</v>
      </c>
      <c r="S591" s="427"/>
      <c r="T591" s="427"/>
      <c r="U591" s="427"/>
      <c r="V591" s="427"/>
      <c r="W591" s="427"/>
      <c r="X591" s="431">
        <f t="shared" si="183"/>
        <v>0</v>
      </c>
      <c r="Y591" s="427"/>
      <c r="Z591" s="427"/>
      <c r="AA591" s="427"/>
      <c r="AB591" s="427"/>
      <c r="AC591" s="427"/>
      <c r="AD591" s="431">
        <f t="shared" si="184"/>
        <v>0</v>
      </c>
      <c r="AE591" s="427"/>
      <c r="AF591" s="427"/>
      <c r="AG591" s="427"/>
      <c r="AH591" s="427"/>
      <c r="AI591" s="427"/>
      <c r="AJ591" s="432">
        <f t="shared" si="185"/>
        <v>0</v>
      </c>
      <c r="AK591" s="427"/>
      <c r="AL591" s="427"/>
      <c r="AM591" s="427"/>
      <c r="AN591" s="427"/>
      <c r="AO591" s="427"/>
      <c r="AP591" s="431">
        <f t="shared" si="186"/>
        <v>0</v>
      </c>
      <c r="AQ591" s="427"/>
      <c r="AR591" s="427"/>
      <c r="AS591" s="427"/>
      <c r="AT591" s="427"/>
      <c r="AU591" s="427"/>
      <c r="AV591" s="431">
        <f t="shared" si="187"/>
        <v>0</v>
      </c>
      <c r="AW591" s="427"/>
      <c r="AX591" s="427"/>
      <c r="AY591" s="427"/>
      <c r="AZ591" s="427"/>
      <c r="BA591" s="427"/>
      <c r="BB591" s="431">
        <f t="shared" si="188"/>
        <v>0</v>
      </c>
      <c r="BC591" s="427"/>
      <c r="BD591" s="427"/>
      <c r="BE591" s="427"/>
      <c r="BF591" s="427"/>
      <c r="BG591" s="427"/>
      <c r="BH591" s="431">
        <f t="shared" si="189"/>
        <v>0</v>
      </c>
      <c r="BI591" s="427"/>
      <c r="BJ591" s="427"/>
      <c r="BK591" s="427"/>
      <c r="BL591" s="427"/>
      <c r="BM591" s="428"/>
      <c r="BN591" s="431">
        <f t="shared" si="190"/>
        <v>0</v>
      </c>
      <c r="BO591" s="427"/>
      <c r="BP591" s="427"/>
      <c r="BQ591" s="427"/>
      <c r="BR591" s="427"/>
      <c r="BS591" s="428"/>
      <c r="BT591" s="431">
        <f t="shared" si="191"/>
        <v>0</v>
      </c>
      <c r="BU591" s="427"/>
      <c r="BV591" s="427"/>
      <c r="BW591" s="427"/>
      <c r="BX591" s="427"/>
      <c r="BY591" s="428"/>
      <c r="BZ591" s="431">
        <f t="shared" si="192"/>
        <v>0</v>
      </c>
      <c r="CA591" s="427"/>
      <c r="CB591" s="427"/>
      <c r="CC591" s="427"/>
      <c r="CD591" s="427"/>
      <c r="CE591" s="428"/>
      <c r="CF591" s="431">
        <f t="shared" si="193"/>
        <v>0</v>
      </c>
      <c r="CG591" s="427"/>
      <c r="CH591" s="427"/>
      <c r="CI591" s="427"/>
      <c r="CJ591" s="427"/>
      <c r="CK591" s="428"/>
      <c r="CL591" s="431">
        <f t="shared" si="194"/>
        <v>0</v>
      </c>
      <c r="CM591" s="427"/>
      <c r="CN591" s="427"/>
      <c r="CO591" s="427"/>
      <c r="CP591" s="427"/>
      <c r="CQ591" s="428"/>
      <c r="CR591" s="431">
        <f t="shared" si="195"/>
        <v>0</v>
      </c>
      <c r="CS591" s="427"/>
      <c r="CT591" s="427"/>
      <c r="CU591" s="427"/>
      <c r="CV591" s="427"/>
      <c r="CW591" s="428"/>
      <c r="CX591" s="431">
        <f t="shared" si="196"/>
        <v>0</v>
      </c>
      <c r="CY591" s="427"/>
      <c r="CZ591" s="427"/>
      <c r="DA591" s="427"/>
      <c r="DB591" s="427"/>
      <c r="DC591" s="428"/>
    </row>
    <row r="592" spans="1:107" s="218" customFormat="1" outlineLevel="1">
      <c r="A592" s="22"/>
      <c r="B592" s="22"/>
      <c r="C592" s="22"/>
      <c r="D592" s="22"/>
      <c r="E592" s="74" t="str">
        <f t="shared" si="179"/>
        <v>New Tariff  7</v>
      </c>
      <c r="F592" s="431">
        <f t="shared" si="180"/>
        <v>0</v>
      </c>
      <c r="G592" s="427"/>
      <c r="H592" s="427"/>
      <c r="I592" s="427"/>
      <c r="J592" s="427"/>
      <c r="K592" s="428"/>
      <c r="L592" s="431">
        <f t="shared" si="181"/>
        <v>0</v>
      </c>
      <c r="M592" s="427"/>
      <c r="N592" s="427"/>
      <c r="O592" s="427"/>
      <c r="P592" s="427"/>
      <c r="Q592" s="427"/>
      <c r="R592" s="431">
        <f t="shared" si="182"/>
        <v>0</v>
      </c>
      <c r="S592" s="427"/>
      <c r="T592" s="427"/>
      <c r="U592" s="427"/>
      <c r="V592" s="427"/>
      <c r="W592" s="427"/>
      <c r="X592" s="431">
        <f t="shared" si="183"/>
        <v>0</v>
      </c>
      <c r="Y592" s="427"/>
      <c r="Z592" s="427"/>
      <c r="AA592" s="427"/>
      <c r="AB592" s="427"/>
      <c r="AC592" s="427"/>
      <c r="AD592" s="431">
        <f t="shared" si="184"/>
        <v>0</v>
      </c>
      <c r="AE592" s="427"/>
      <c r="AF592" s="427"/>
      <c r="AG592" s="427"/>
      <c r="AH592" s="427"/>
      <c r="AI592" s="427"/>
      <c r="AJ592" s="432">
        <f t="shared" si="185"/>
        <v>0</v>
      </c>
      <c r="AK592" s="427"/>
      <c r="AL592" s="427"/>
      <c r="AM592" s="427"/>
      <c r="AN592" s="427"/>
      <c r="AO592" s="427"/>
      <c r="AP592" s="431">
        <f t="shared" si="186"/>
        <v>0</v>
      </c>
      <c r="AQ592" s="427"/>
      <c r="AR592" s="427"/>
      <c r="AS592" s="427"/>
      <c r="AT592" s="427"/>
      <c r="AU592" s="427"/>
      <c r="AV592" s="431">
        <f t="shared" si="187"/>
        <v>0</v>
      </c>
      <c r="AW592" s="427"/>
      <c r="AX592" s="427"/>
      <c r="AY592" s="427"/>
      <c r="AZ592" s="427"/>
      <c r="BA592" s="427"/>
      <c r="BB592" s="431">
        <f t="shared" si="188"/>
        <v>0</v>
      </c>
      <c r="BC592" s="427"/>
      <c r="BD592" s="427"/>
      <c r="BE592" s="427"/>
      <c r="BF592" s="427"/>
      <c r="BG592" s="427"/>
      <c r="BH592" s="431">
        <f t="shared" si="189"/>
        <v>0</v>
      </c>
      <c r="BI592" s="427"/>
      <c r="BJ592" s="427"/>
      <c r="BK592" s="427"/>
      <c r="BL592" s="427"/>
      <c r="BM592" s="428"/>
      <c r="BN592" s="431">
        <f t="shared" si="190"/>
        <v>0</v>
      </c>
      <c r="BO592" s="427"/>
      <c r="BP592" s="427"/>
      <c r="BQ592" s="427"/>
      <c r="BR592" s="427"/>
      <c r="BS592" s="428"/>
      <c r="BT592" s="431">
        <f t="shared" si="191"/>
        <v>0</v>
      </c>
      <c r="BU592" s="427"/>
      <c r="BV592" s="427"/>
      <c r="BW592" s="427"/>
      <c r="BX592" s="427"/>
      <c r="BY592" s="428"/>
      <c r="BZ592" s="431">
        <f t="shared" si="192"/>
        <v>0</v>
      </c>
      <c r="CA592" s="427"/>
      <c r="CB592" s="427"/>
      <c r="CC592" s="427"/>
      <c r="CD592" s="427"/>
      <c r="CE592" s="428"/>
      <c r="CF592" s="431">
        <f t="shared" si="193"/>
        <v>0</v>
      </c>
      <c r="CG592" s="427"/>
      <c r="CH592" s="427"/>
      <c r="CI592" s="427"/>
      <c r="CJ592" s="427"/>
      <c r="CK592" s="428"/>
      <c r="CL592" s="431">
        <f t="shared" si="194"/>
        <v>0</v>
      </c>
      <c r="CM592" s="427"/>
      <c r="CN592" s="427"/>
      <c r="CO592" s="427"/>
      <c r="CP592" s="427"/>
      <c r="CQ592" s="428"/>
      <c r="CR592" s="431">
        <f t="shared" si="195"/>
        <v>0</v>
      </c>
      <c r="CS592" s="427"/>
      <c r="CT592" s="427"/>
      <c r="CU592" s="427"/>
      <c r="CV592" s="427"/>
      <c r="CW592" s="428"/>
      <c r="CX592" s="431">
        <f t="shared" si="196"/>
        <v>0</v>
      </c>
      <c r="CY592" s="427"/>
      <c r="CZ592" s="427"/>
      <c r="DA592" s="427"/>
      <c r="DB592" s="427"/>
      <c r="DC592" s="428"/>
    </row>
    <row r="593" spans="1:107" s="218" customFormat="1" outlineLevel="1">
      <c r="A593" s="22"/>
      <c r="B593" s="22"/>
      <c r="C593" s="22"/>
      <c r="D593" s="22"/>
      <c r="E593" s="74" t="str">
        <f t="shared" si="179"/>
        <v>New Tariff  8</v>
      </c>
      <c r="F593" s="431">
        <f t="shared" si="180"/>
        <v>0</v>
      </c>
      <c r="G593" s="427"/>
      <c r="H593" s="427"/>
      <c r="I593" s="427"/>
      <c r="J593" s="427"/>
      <c r="K593" s="428"/>
      <c r="L593" s="431">
        <f t="shared" si="181"/>
        <v>0</v>
      </c>
      <c r="M593" s="427"/>
      <c r="N593" s="427"/>
      <c r="O593" s="427"/>
      <c r="P593" s="427"/>
      <c r="Q593" s="427"/>
      <c r="R593" s="431">
        <f t="shared" si="182"/>
        <v>0</v>
      </c>
      <c r="S593" s="427"/>
      <c r="T593" s="427"/>
      <c r="U593" s="427"/>
      <c r="V593" s="427"/>
      <c r="W593" s="427"/>
      <c r="X593" s="431">
        <f t="shared" si="183"/>
        <v>0</v>
      </c>
      <c r="Y593" s="427"/>
      <c r="Z593" s="427"/>
      <c r="AA593" s="427"/>
      <c r="AB593" s="427"/>
      <c r="AC593" s="427"/>
      <c r="AD593" s="431">
        <f t="shared" si="184"/>
        <v>0</v>
      </c>
      <c r="AE593" s="427"/>
      <c r="AF593" s="427"/>
      <c r="AG593" s="427"/>
      <c r="AH593" s="427"/>
      <c r="AI593" s="427"/>
      <c r="AJ593" s="432">
        <f t="shared" si="185"/>
        <v>0</v>
      </c>
      <c r="AK593" s="427"/>
      <c r="AL593" s="427"/>
      <c r="AM593" s="427"/>
      <c r="AN593" s="427"/>
      <c r="AO593" s="427"/>
      <c r="AP593" s="431">
        <f t="shared" si="186"/>
        <v>0</v>
      </c>
      <c r="AQ593" s="427"/>
      <c r="AR593" s="427"/>
      <c r="AS593" s="427"/>
      <c r="AT593" s="427"/>
      <c r="AU593" s="427"/>
      <c r="AV593" s="431">
        <f t="shared" si="187"/>
        <v>0</v>
      </c>
      <c r="AW593" s="427"/>
      <c r="AX593" s="427"/>
      <c r="AY593" s="427"/>
      <c r="AZ593" s="427"/>
      <c r="BA593" s="427"/>
      <c r="BB593" s="431">
        <f t="shared" si="188"/>
        <v>0</v>
      </c>
      <c r="BC593" s="427"/>
      <c r="BD593" s="427"/>
      <c r="BE593" s="427"/>
      <c r="BF593" s="427"/>
      <c r="BG593" s="427"/>
      <c r="BH593" s="431">
        <f t="shared" si="189"/>
        <v>0</v>
      </c>
      <c r="BI593" s="427"/>
      <c r="BJ593" s="427"/>
      <c r="BK593" s="427"/>
      <c r="BL593" s="427"/>
      <c r="BM593" s="428"/>
      <c r="BN593" s="431">
        <f t="shared" si="190"/>
        <v>0</v>
      </c>
      <c r="BO593" s="427"/>
      <c r="BP593" s="427"/>
      <c r="BQ593" s="427"/>
      <c r="BR593" s="427"/>
      <c r="BS593" s="428"/>
      <c r="BT593" s="431">
        <f t="shared" si="191"/>
        <v>0</v>
      </c>
      <c r="BU593" s="427"/>
      <c r="BV593" s="427"/>
      <c r="BW593" s="427"/>
      <c r="BX593" s="427"/>
      <c r="BY593" s="428"/>
      <c r="BZ593" s="431">
        <f t="shared" si="192"/>
        <v>0</v>
      </c>
      <c r="CA593" s="427"/>
      <c r="CB593" s="427"/>
      <c r="CC593" s="427"/>
      <c r="CD593" s="427"/>
      <c r="CE593" s="428"/>
      <c r="CF593" s="431">
        <f t="shared" si="193"/>
        <v>0</v>
      </c>
      <c r="CG593" s="427"/>
      <c r="CH593" s="427"/>
      <c r="CI593" s="427"/>
      <c r="CJ593" s="427"/>
      <c r="CK593" s="428"/>
      <c r="CL593" s="431">
        <f t="shared" si="194"/>
        <v>0</v>
      </c>
      <c r="CM593" s="427"/>
      <c r="CN593" s="427"/>
      <c r="CO593" s="427"/>
      <c r="CP593" s="427"/>
      <c r="CQ593" s="428"/>
      <c r="CR593" s="431">
        <f t="shared" si="195"/>
        <v>0</v>
      </c>
      <c r="CS593" s="427"/>
      <c r="CT593" s="427"/>
      <c r="CU593" s="427"/>
      <c r="CV593" s="427"/>
      <c r="CW593" s="428"/>
      <c r="CX593" s="431">
        <f t="shared" si="196"/>
        <v>0</v>
      </c>
      <c r="CY593" s="427"/>
      <c r="CZ593" s="427"/>
      <c r="DA593" s="427"/>
      <c r="DB593" s="427"/>
      <c r="DC593" s="428"/>
    </row>
    <row r="594" spans="1:107" s="218" customFormat="1" outlineLevel="1">
      <c r="A594" s="22"/>
      <c r="B594" s="22"/>
      <c r="C594" s="22"/>
      <c r="D594" s="22"/>
      <c r="E594" s="74" t="str">
        <f t="shared" si="179"/>
        <v>New Tariff  9</v>
      </c>
      <c r="F594" s="431">
        <f t="shared" si="180"/>
        <v>0</v>
      </c>
      <c r="G594" s="427"/>
      <c r="H594" s="427"/>
      <c r="I594" s="427"/>
      <c r="J594" s="427"/>
      <c r="K594" s="428"/>
      <c r="L594" s="431">
        <f t="shared" si="181"/>
        <v>0</v>
      </c>
      <c r="M594" s="427"/>
      <c r="N594" s="427"/>
      <c r="O594" s="427"/>
      <c r="P594" s="427"/>
      <c r="Q594" s="427"/>
      <c r="R594" s="431">
        <f t="shared" si="182"/>
        <v>0</v>
      </c>
      <c r="S594" s="427"/>
      <c r="T594" s="427"/>
      <c r="U594" s="427"/>
      <c r="V594" s="427"/>
      <c r="W594" s="427"/>
      <c r="X594" s="431">
        <f t="shared" si="183"/>
        <v>0</v>
      </c>
      <c r="Y594" s="427"/>
      <c r="Z594" s="427"/>
      <c r="AA594" s="427"/>
      <c r="AB594" s="427"/>
      <c r="AC594" s="427"/>
      <c r="AD594" s="431">
        <f t="shared" si="184"/>
        <v>0</v>
      </c>
      <c r="AE594" s="427"/>
      <c r="AF594" s="427"/>
      <c r="AG594" s="427"/>
      <c r="AH594" s="427"/>
      <c r="AI594" s="427"/>
      <c r="AJ594" s="432">
        <f t="shared" si="185"/>
        <v>0</v>
      </c>
      <c r="AK594" s="427"/>
      <c r="AL594" s="427"/>
      <c r="AM594" s="427"/>
      <c r="AN594" s="427"/>
      <c r="AO594" s="427"/>
      <c r="AP594" s="431">
        <f t="shared" si="186"/>
        <v>0</v>
      </c>
      <c r="AQ594" s="427"/>
      <c r="AR594" s="427"/>
      <c r="AS594" s="427"/>
      <c r="AT594" s="427"/>
      <c r="AU594" s="427"/>
      <c r="AV594" s="431">
        <f t="shared" si="187"/>
        <v>0</v>
      </c>
      <c r="AW594" s="427"/>
      <c r="AX594" s="427"/>
      <c r="AY594" s="427"/>
      <c r="AZ594" s="427"/>
      <c r="BA594" s="427"/>
      <c r="BB594" s="431">
        <f t="shared" si="188"/>
        <v>0</v>
      </c>
      <c r="BC594" s="427"/>
      <c r="BD594" s="427"/>
      <c r="BE594" s="427"/>
      <c r="BF594" s="427"/>
      <c r="BG594" s="427"/>
      <c r="BH594" s="431">
        <f t="shared" si="189"/>
        <v>0</v>
      </c>
      <c r="BI594" s="427"/>
      <c r="BJ594" s="427"/>
      <c r="BK594" s="427"/>
      <c r="BL594" s="427"/>
      <c r="BM594" s="428"/>
      <c r="BN594" s="431">
        <f t="shared" si="190"/>
        <v>0</v>
      </c>
      <c r="BO594" s="427"/>
      <c r="BP594" s="427"/>
      <c r="BQ594" s="427"/>
      <c r="BR594" s="427"/>
      <c r="BS594" s="428"/>
      <c r="BT594" s="431">
        <f t="shared" si="191"/>
        <v>0</v>
      </c>
      <c r="BU594" s="427"/>
      <c r="BV594" s="427"/>
      <c r="BW594" s="427"/>
      <c r="BX594" s="427"/>
      <c r="BY594" s="428"/>
      <c r="BZ594" s="431">
        <f t="shared" si="192"/>
        <v>0</v>
      </c>
      <c r="CA594" s="427"/>
      <c r="CB594" s="427"/>
      <c r="CC594" s="427"/>
      <c r="CD594" s="427"/>
      <c r="CE594" s="428"/>
      <c r="CF594" s="431">
        <f t="shared" si="193"/>
        <v>0</v>
      </c>
      <c r="CG594" s="427"/>
      <c r="CH594" s="427"/>
      <c r="CI594" s="427"/>
      <c r="CJ594" s="427"/>
      <c r="CK594" s="428"/>
      <c r="CL594" s="431">
        <f t="shared" si="194"/>
        <v>0</v>
      </c>
      <c r="CM594" s="427"/>
      <c r="CN594" s="427"/>
      <c r="CO594" s="427"/>
      <c r="CP594" s="427"/>
      <c r="CQ594" s="428"/>
      <c r="CR594" s="431">
        <f t="shared" si="195"/>
        <v>0</v>
      </c>
      <c r="CS594" s="427"/>
      <c r="CT594" s="427"/>
      <c r="CU594" s="427"/>
      <c r="CV594" s="427"/>
      <c r="CW594" s="428"/>
      <c r="CX594" s="431">
        <f t="shared" si="196"/>
        <v>0</v>
      </c>
      <c r="CY594" s="427"/>
      <c r="CZ594" s="427"/>
      <c r="DA594" s="427"/>
      <c r="DB594" s="427"/>
      <c r="DC594" s="428"/>
    </row>
    <row r="595" spans="1:107" s="218" customFormat="1" outlineLevel="1">
      <c r="A595" s="22"/>
      <c r="B595" s="22"/>
      <c r="C595" s="22"/>
      <c r="D595" s="22"/>
      <c r="E595" s="74" t="str">
        <f t="shared" si="179"/>
        <v>New Tariff  10</v>
      </c>
      <c r="F595" s="431">
        <f t="shared" si="180"/>
        <v>0</v>
      </c>
      <c r="G595" s="427"/>
      <c r="H595" s="427"/>
      <c r="I595" s="427"/>
      <c r="J595" s="427"/>
      <c r="K595" s="428"/>
      <c r="L595" s="431">
        <f t="shared" si="181"/>
        <v>0</v>
      </c>
      <c r="M595" s="427"/>
      <c r="N595" s="427"/>
      <c r="O595" s="427"/>
      <c r="P595" s="427"/>
      <c r="Q595" s="427"/>
      <c r="R595" s="431">
        <f t="shared" si="182"/>
        <v>0</v>
      </c>
      <c r="S595" s="427"/>
      <c r="T595" s="427"/>
      <c r="U595" s="427"/>
      <c r="V595" s="427"/>
      <c r="W595" s="427"/>
      <c r="X595" s="431">
        <f t="shared" si="183"/>
        <v>0</v>
      </c>
      <c r="Y595" s="427"/>
      <c r="Z595" s="427"/>
      <c r="AA595" s="427"/>
      <c r="AB595" s="427"/>
      <c r="AC595" s="427"/>
      <c r="AD595" s="431">
        <f t="shared" si="184"/>
        <v>0</v>
      </c>
      <c r="AE595" s="427"/>
      <c r="AF595" s="427"/>
      <c r="AG595" s="427"/>
      <c r="AH595" s="427"/>
      <c r="AI595" s="427"/>
      <c r="AJ595" s="432">
        <f t="shared" si="185"/>
        <v>0</v>
      </c>
      <c r="AK595" s="427"/>
      <c r="AL595" s="427"/>
      <c r="AM595" s="427"/>
      <c r="AN595" s="427"/>
      <c r="AO595" s="427"/>
      <c r="AP595" s="431">
        <f t="shared" si="186"/>
        <v>0</v>
      </c>
      <c r="AQ595" s="427"/>
      <c r="AR595" s="427"/>
      <c r="AS595" s="427"/>
      <c r="AT595" s="427"/>
      <c r="AU595" s="427"/>
      <c r="AV595" s="431">
        <f t="shared" si="187"/>
        <v>0</v>
      </c>
      <c r="AW595" s="427"/>
      <c r="AX595" s="427"/>
      <c r="AY595" s="427"/>
      <c r="AZ595" s="427"/>
      <c r="BA595" s="427"/>
      <c r="BB595" s="431">
        <f t="shared" si="188"/>
        <v>0</v>
      </c>
      <c r="BC595" s="427"/>
      <c r="BD595" s="427"/>
      <c r="BE595" s="427"/>
      <c r="BF595" s="427"/>
      <c r="BG595" s="427"/>
      <c r="BH595" s="431">
        <f t="shared" si="189"/>
        <v>0</v>
      </c>
      <c r="BI595" s="427"/>
      <c r="BJ595" s="427"/>
      <c r="BK595" s="427"/>
      <c r="BL595" s="427"/>
      <c r="BM595" s="428"/>
      <c r="BN595" s="431">
        <f t="shared" si="190"/>
        <v>0</v>
      </c>
      <c r="BO595" s="427"/>
      <c r="BP595" s="427"/>
      <c r="BQ595" s="427"/>
      <c r="BR595" s="427"/>
      <c r="BS595" s="428"/>
      <c r="BT595" s="431">
        <f t="shared" si="191"/>
        <v>0</v>
      </c>
      <c r="BU595" s="427"/>
      <c r="BV595" s="427"/>
      <c r="BW595" s="427"/>
      <c r="BX595" s="427"/>
      <c r="BY595" s="428"/>
      <c r="BZ595" s="431">
        <f t="shared" si="192"/>
        <v>0</v>
      </c>
      <c r="CA595" s="427"/>
      <c r="CB595" s="427"/>
      <c r="CC595" s="427"/>
      <c r="CD595" s="427"/>
      <c r="CE595" s="428"/>
      <c r="CF595" s="431">
        <f t="shared" si="193"/>
        <v>0</v>
      </c>
      <c r="CG595" s="427"/>
      <c r="CH595" s="427"/>
      <c r="CI595" s="427"/>
      <c r="CJ595" s="427"/>
      <c r="CK595" s="428"/>
      <c r="CL595" s="431">
        <f t="shared" si="194"/>
        <v>0</v>
      </c>
      <c r="CM595" s="427"/>
      <c r="CN595" s="427"/>
      <c r="CO595" s="427"/>
      <c r="CP595" s="427"/>
      <c r="CQ595" s="428"/>
      <c r="CR595" s="431">
        <f t="shared" si="195"/>
        <v>0</v>
      </c>
      <c r="CS595" s="427"/>
      <c r="CT595" s="427"/>
      <c r="CU595" s="427"/>
      <c r="CV595" s="427"/>
      <c r="CW595" s="428"/>
      <c r="CX595" s="431">
        <f t="shared" si="196"/>
        <v>0</v>
      </c>
      <c r="CY595" s="427"/>
      <c r="CZ595" s="427"/>
      <c r="DA595" s="427"/>
      <c r="DB595" s="427"/>
      <c r="DC595" s="428"/>
    </row>
    <row r="596" spans="1:107" s="218" customFormat="1" outlineLevel="1">
      <c r="A596" s="22"/>
      <c r="B596" s="22"/>
      <c r="C596" s="22"/>
      <c r="D596" s="22"/>
      <c r="E596" s="74" t="str">
        <f t="shared" si="179"/>
        <v>New Tariff  11</v>
      </c>
      <c r="F596" s="431">
        <f t="shared" si="180"/>
        <v>0</v>
      </c>
      <c r="G596" s="427"/>
      <c r="H596" s="427"/>
      <c r="I596" s="427"/>
      <c r="J596" s="427"/>
      <c r="K596" s="428"/>
      <c r="L596" s="431">
        <f t="shared" si="181"/>
        <v>0</v>
      </c>
      <c r="M596" s="427"/>
      <c r="N596" s="427"/>
      <c r="O596" s="427"/>
      <c r="P596" s="427"/>
      <c r="Q596" s="427"/>
      <c r="R596" s="431">
        <f t="shared" si="182"/>
        <v>0</v>
      </c>
      <c r="S596" s="427"/>
      <c r="T596" s="427"/>
      <c r="U596" s="427"/>
      <c r="V596" s="427"/>
      <c r="W596" s="427"/>
      <c r="X596" s="431">
        <f t="shared" si="183"/>
        <v>0</v>
      </c>
      <c r="Y596" s="427"/>
      <c r="Z596" s="427"/>
      <c r="AA596" s="427"/>
      <c r="AB596" s="427"/>
      <c r="AC596" s="427"/>
      <c r="AD596" s="431">
        <f t="shared" si="184"/>
        <v>0</v>
      </c>
      <c r="AE596" s="427"/>
      <c r="AF596" s="427"/>
      <c r="AG596" s="427"/>
      <c r="AH596" s="427"/>
      <c r="AI596" s="427"/>
      <c r="AJ596" s="432">
        <f t="shared" si="185"/>
        <v>0</v>
      </c>
      <c r="AK596" s="427"/>
      <c r="AL596" s="427"/>
      <c r="AM596" s="427"/>
      <c r="AN596" s="427"/>
      <c r="AO596" s="427"/>
      <c r="AP596" s="431">
        <f t="shared" si="186"/>
        <v>0</v>
      </c>
      <c r="AQ596" s="427"/>
      <c r="AR596" s="427"/>
      <c r="AS596" s="427"/>
      <c r="AT596" s="427"/>
      <c r="AU596" s="427"/>
      <c r="AV596" s="431">
        <f t="shared" si="187"/>
        <v>0</v>
      </c>
      <c r="AW596" s="427"/>
      <c r="AX596" s="427"/>
      <c r="AY596" s="427"/>
      <c r="AZ596" s="427"/>
      <c r="BA596" s="427"/>
      <c r="BB596" s="431">
        <f t="shared" si="188"/>
        <v>0</v>
      </c>
      <c r="BC596" s="427"/>
      <c r="BD596" s="427"/>
      <c r="BE596" s="427"/>
      <c r="BF596" s="427"/>
      <c r="BG596" s="427"/>
      <c r="BH596" s="431">
        <f t="shared" si="189"/>
        <v>0</v>
      </c>
      <c r="BI596" s="427"/>
      <c r="BJ596" s="427"/>
      <c r="BK596" s="427"/>
      <c r="BL596" s="427"/>
      <c r="BM596" s="428"/>
      <c r="BN596" s="431">
        <f t="shared" si="190"/>
        <v>0</v>
      </c>
      <c r="BO596" s="427"/>
      <c r="BP596" s="427"/>
      <c r="BQ596" s="427"/>
      <c r="BR596" s="427"/>
      <c r="BS596" s="428"/>
      <c r="BT596" s="431">
        <f t="shared" si="191"/>
        <v>0</v>
      </c>
      <c r="BU596" s="427"/>
      <c r="BV596" s="427"/>
      <c r="BW596" s="427"/>
      <c r="BX596" s="427"/>
      <c r="BY596" s="428"/>
      <c r="BZ596" s="431">
        <f t="shared" si="192"/>
        <v>0</v>
      </c>
      <c r="CA596" s="427"/>
      <c r="CB596" s="427"/>
      <c r="CC596" s="427"/>
      <c r="CD596" s="427"/>
      <c r="CE596" s="428"/>
      <c r="CF596" s="431">
        <f t="shared" si="193"/>
        <v>0</v>
      </c>
      <c r="CG596" s="427"/>
      <c r="CH596" s="427"/>
      <c r="CI596" s="427"/>
      <c r="CJ596" s="427"/>
      <c r="CK596" s="428"/>
      <c r="CL596" s="431">
        <f t="shared" si="194"/>
        <v>0</v>
      </c>
      <c r="CM596" s="427"/>
      <c r="CN596" s="427"/>
      <c r="CO596" s="427"/>
      <c r="CP596" s="427"/>
      <c r="CQ596" s="428"/>
      <c r="CR596" s="431">
        <f t="shared" si="195"/>
        <v>0</v>
      </c>
      <c r="CS596" s="427"/>
      <c r="CT596" s="427"/>
      <c r="CU596" s="427"/>
      <c r="CV596" s="427"/>
      <c r="CW596" s="428"/>
      <c r="CX596" s="431">
        <f t="shared" si="196"/>
        <v>0</v>
      </c>
      <c r="CY596" s="427"/>
      <c r="CZ596" s="427"/>
      <c r="DA596" s="427"/>
      <c r="DB596" s="427"/>
      <c r="DC596" s="428"/>
    </row>
    <row r="597" spans="1:107" s="218" customFormat="1" outlineLevel="1">
      <c r="A597" s="22"/>
      <c r="B597" s="22"/>
      <c r="C597" s="22"/>
      <c r="D597" s="22"/>
      <c r="E597" s="74" t="str">
        <f t="shared" si="179"/>
        <v>Public Lighting</v>
      </c>
      <c r="F597" s="431">
        <f t="shared" si="180"/>
        <v>0</v>
      </c>
      <c r="G597" s="427"/>
      <c r="H597" s="427"/>
      <c r="I597" s="427"/>
      <c r="J597" s="427"/>
      <c r="K597" s="428"/>
      <c r="L597" s="431">
        <f t="shared" si="181"/>
        <v>0</v>
      </c>
      <c r="M597" s="427"/>
      <c r="N597" s="427"/>
      <c r="O597" s="427"/>
      <c r="P597" s="427"/>
      <c r="Q597" s="427"/>
      <c r="R597" s="431">
        <f t="shared" si="182"/>
        <v>0</v>
      </c>
      <c r="S597" s="427"/>
      <c r="T597" s="427"/>
      <c r="U597" s="427"/>
      <c r="V597" s="427"/>
      <c r="W597" s="427"/>
      <c r="X597" s="431">
        <f t="shared" si="183"/>
        <v>0</v>
      </c>
      <c r="Y597" s="427"/>
      <c r="Z597" s="427"/>
      <c r="AA597" s="427"/>
      <c r="AB597" s="427"/>
      <c r="AC597" s="427"/>
      <c r="AD597" s="431">
        <f t="shared" si="184"/>
        <v>0</v>
      </c>
      <c r="AE597" s="427"/>
      <c r="AF597" s="427"/>
      <c r="AG597" s="427"/>
      <c r="AH597" s="427"/>
      <c r="AI597" s="427"/>
      <c r="AJ597" s="432">
        <f t="shared" si="185"/>
        <v>0</v>
      </c>
      <c r="AK597" s="427"/>
      <c r="AL597" s="427"/>
      <c r="AM597" s="427"/>
      <c r="AN597" s="427"/>
      <c r="AO597" s="427"/>
      <c r="AP597" s="431">
        <f t="shared" si="186"/>
        <v>0</v>
      </c>
      <c r="AQ597" s="427"/>
      <c r="AR597" s="427"/>
      <c r="AS597" s="427"/>
      <c r="AT597" s="427"/>
      <c r="AU597" s="427"/>
      <c r="AV597" s="431">
        <f t="shared" si="187"/>
        <v>0</v>
      </c>
      <c r="AW597" s="427"/>
      <c r="AX597" s="427"/>
      <c r="AY597" s="427"/>
      <c r="AZ597" s="427"/>
      <c r="BA597" s="427"/>
      <c r="BB597" s="431">
        <f t="shared" si="188"/>
        <v>0</v>
      </c>
      <c r="BC597" s="427"/>
      <c r="BD597" s="427"/>
      <c r="BE597" s="427"/>
      <c r="BF597" s="427"/>
      <c r="BG597" s="427"/>
      <c r="BH597" s="431">
        <f t="shared" si="189"/>
        <v>0</v>
      </c>
      <c r="BI597" s="427"/>
      <c r="BJ597" s="427"/>
      <c r="BK597" s="427"/>
      <c r="BL597" s="427"/>
      <c r="BM597" s="428"/>
      <c r="BN597" s="431">
        <f t="shared" si="190"/>
        <v>0</v>
      </c>
      <c r="BO597" s="427"/>
      <c r="BP597" s="427"/>
      <c r="BQ597" s="427"/>
      <c r="BR597" s="427"/>
      <c r="BS597" s="428"/>
      <c r="BT597" s="431">
        <f t="shared" si="191"/>
        <v>0</v>
      </c>
      <c r="BU597" s="427"/>
      <c r="BV597" s="427"/>
      <c r="BW597" s="427"/>
      <c r="BX597" s="427"/>
      <c r="BY597" s="428"/>
      <c r="BZ597" s="431">
        <f t="shared" si="192"/>
        <v>0</v>
      </c>
      <c r="CA597" s="427"/>
      <c r="CB597" s="427"/>
      <c r="CC597" s="427"/>
      <c r="CD597" s="427"/>
      <c r="CE597" s="428"/>
      <c r="CF597" s="431">
        <f t="shared" si="193"/>
        <v>0</v>
      </c>
      <c r="CG597" s="427"/>
      <c r="CH597" s="427"/>
      <c r="CI597" s="427"/>
      <c r="CJ597" s="427"/>
      <c r="CK597" s="428"/>
      <c r="CL597" s="431">
        <f t="shared" si="194"/>
        <v>0</v>
      </c>
      <c r="CM597" s="427"/>
      <c r="CN597" s="427"/>
      <c r="CO597" s="427"/>
      <c r="CP597" s="427"/>
      <c r="CQ597" s="428"/>
      <c r="CR597" s="431">
        <f t="shared" si="195"/>
        <v>0</v>
      </c>
      <c r="CS597" s="427"/>
      <c r="CT597" s="427"/>
      <c r="CU597" s="427"/>
      <c r="CV597" s="427"/>
      <c r="CW597" s="428"/>
      <c r="CX597" s="431">
        <f t="shared" si="196"/>
        <v>0</v>
      </c>
      <c r="CY597" s="427"/>
      <c r="CZ597" s="427"/>
      <c r="DA597" s="427"/>
      <c r="DB597" s="427"/>
      <c r="DC597" s="428"/>
    </row>
    <row r="598" spans="1:107" s="218" customFormat="1" outlineLevel="1">
      <c r="A598" s="22"/>
      <c r="B598" s="22"/>
      <c r="C598" s="22"/>
      <c r="D598" s="22"/>
      <c r="E598" s="74" t="str">
        <f t="shared" si="179"/>
        <v>New Tariff  1</v>
      </c>
      <c r="F598" s="431">
        <f t="shared" si="180"/>
        <v>0</v>
      </c>
      <c r="G598" s="427"/>
      <c r="H598" s="427"/>
      <c r="I598" s="427"/>
      <c r="J598" s="427"/>
      <c r="K598" s="428"/>
      <c r="L598" s="431">
        <f t="shared" si="181"/>
        <v>0</v>
      </c>
      <c r="M598" s="427"/>
      <c r="N598" s="427"/>
      <c r="O598" s="427"/>
      <c r="P598" s="427"/>
      <c r="Q598" s="427"/>
      <c r="R598" s="431">
        <f t="shared" si="182"/>
        <v>0</v>
      </c>
      <c r="S598" s="427"/>
      <c r="T598" s="427"/>
      <c r="U598" s="427"/>
      <c r="V598" s="427"/>
      <c r="W598" s="427"/>
      <c r="X598" s="431">
        <f t="shared" si="183"/>
        <v>0</v>
      </c>
      <c r="Y598" s="427"/>
      <c r="Z598" s="427"/>
      <c r="AA598" s="427"/>
      <c r="AB598" s="427"/>
      <c r="AC598" s="427"/>
      <c r="AD598" s="431">
        <f t="shared" si="184"/>
        <v>0</v>
      </c>
      <c r="AE598" s="427"/>
      <c r="AF598" s="427"/>
      <c r="AG598" s="427"/>
      <c r="AH598" s="427"/>
      <c r="AI598" s="427"/>
      <c r="AJ598" s="432">
        <f t="shared" si="185"/>
        <v>0</v>
      </c>
      <c r="AK598" s="427"/>
      <c r="AL598" s="427"/>
      <c r="AM598" s="427"/>
      <c r="AN598" s="427"/>
      <c r="AO598" s="427"/>
      <c r="AP598" s="431">
        <f t="shared" si="186"/>
        <v>0</v>
      </c>
      <c r="AQ598" s="427"/>
      <c r="AR598" s="427"/>
      <c r="AS598" s="427"/>
      <c r="AT598" s="427"/>
      <c r="AU598" s="427"/>
      <c r="AV598" s="431">
        <f t="shared" si="187"/>
        <v>0</v>
      </c>
      <c r="AW598" s="427"/>
      <c r="AX598" s="427"/>
      <c r="AY598" s="427"/>
      <c r="AZ598" s="427"/>
      <c r="BA598" s="427"/>
      <c r="BB598" s="431">
        <f t="shared" si="188"/>
        <v>0</v>
      </c>
      <c r="BC598" s="427"/>
      <c r="BD598" s="427"/>
      <c r="BE598" s="427"/>
      <c r="BF598" s="427"/>
      <c r="BG598" s="427"/>
      <c r="BH598" s="431">
        <f t="shared" si="189"/>
        <v>0</v>
      </c>
      <c r="BI598" s="427"/>
      <c r="BJ598" s="427"/>
      <c r="BK598" s="427"/>
      <c r="BL598" s="427"/>
      <c r="BM598" s="428"/>
      <c r="BN598" s="431">
        <f t="shared" si="190"/>
        <v>0</v>
      </c>
      <c r="BO598" s="427"/>
      <c r="BP598" s="427"/>
      <c r="BQ598" s="427"/>
      <c r="BR598" s="427"/>
      <c r="BS598" s="428"/>
      <c r="BT598" s="431">
        <f t="shared" si="191"/>
        <v>0</v>
      </c>
      <c r="BU598" s="427"/>
      <c r="BV598" s="427"/>
      <c r="BW598" s="427"/>
      <c r="BX598" s="427"/>
      <c r="BY598" s="428"/>
      <c r="BZ598" s="431">
        <f t="shared" si="192"/>
        <v>0</v>
      </c>
      <c r="CA598" s="427"/>
      <c r="CB598" s="427"/>
      <c r="CC598" s="427"/>
      <c r="CD598" s="427"/>
      <c r="CE598" s="428"/>
      <c r="CF598" s="431">
        <f t="shared" si="193"/>
        <v>0</v>
      </c>
      <c r="CG598" s="427"/>
      <c r="CH598" s="427"/>
      <c r="CI598" s="427"/>
      <c r="CJ598" s="427"/>
      <c r="CK598" s="428"/>
      <c r="CL598" s="431">
        <f t="shared" si="194"/>
        <v>0</v>
      </c>
      <c r="CM598" s="427"/>
      <c r="CN598" s="427"/>
      <c r="CO598" s="427"/>
      <c r="CP598" s="427"/>
      <c r="CQ598" s="428"/>
      <c r="CR598" s="431">
        <f t="shared" si="195"/>
        <v>0</v>
      </c>
      <c r="CS598" s="427"/>
      <c r="CT598" s="427"/>
      <c r="CU598" s="427"/>
      <c r="CV598" s="427"/>
      <c r="CW598" s="428"/>
      <c r="CX598" s="431">
        <f t="shared" si="196"/>
        <v>0</v>
      </c>
      <c r="CY598" s="427"/>
      <c r="CZ598" s="427"/>
      <c r="DA598" s="427"/>
      <c r="DB598" s="427"/>
      <c r="DC598" s="428"/>
    </row>
    <row r="599" spans="1:107" s="218" customFormat="1" outlineLevel="1">
      <c r="A599" s="22"/>
      <c r="B599" s="22"/>
      <c r="C599" s="22"/>
      <c r="D599" s="22"/>
      <c r="E599" s="74" t="str">
        <f t="shared" si="179"/>
        <v>New Tariff 2</v>
      </c>
      <c r="F599" s="431">
        <f t="shared" si="180"/>
        <v>0</v>
      </c>
      <c r="G599" s="427"/>
      <c r="H599" s="427"/>
      <c r="I599" s="427"/>
      <c r="J599" s="427"/>
      <c r="K599" s="428"/>
      <c r="L599" s="431">
        <f t="shared" si="181"/>
        <v>0</v>
      </c>
      <c r="M599" s="427"/>
      <c r="N599" s="427"/>
      <c r="O599" s="427"/>
      <c r="P599" s="427"/>
      <c r="Q599" s="427"/>
      <c r="R599" s="431">
        <f t="shared" si="182"/>
        <v>0</v>
      </c>
      <c r="S599" s="427"/>
      <c r="T599" s="427"/>
      <c r="U599" s="427"/>
      <c r="V599" s="427"/>
      <c r="W599" s="427"/>
      <c r="X599" s="431">
        <f t="shared" si="183"/>
        <v>0</v>
      </c>
      <c r="Y599" s="427"/>
      <c r="Z599" s="427"/>
      <c r="AA599" s="427"/>
      <c r="AB599" s="427"/>
      <c r="AC599" s="427"/>
      <c r="AD599" s="431">
        <f t="shared" si="184"/>
        <v>0</v>
      </c>
      <c r="AE599" s="427"/>
      <c r="AF599" s="427"/>
      <c r="AG599" s="427"/>
      <c r="AH599" s="427"/>
      <c r="AI599" s="427"/>
      <c r="AJ599" s="432">
        <f t="shared" si="185"/>
        <v>0</v>
      </c>
      <c r="AK599" s="427"/>
      <c r="AL599" s="427"/>
      <c r="AM599" s="427"/>
      <c r="AN599" s="427"/>
      <c r="AO599" s="427"/>
      <c r="AP599" s="431">
        <f t="shared" si="186"/>
        <v>0</v>
      </c>
      <c r="AQ599" s="427"/>
      <c r="AR599" s="427"/>
      <c r="AS599" s="427"/>
      <c r="AT599" s="427"/>
      <c r="AU599" s="427"/>
      <c r="AV599" s="431">
        <f t="shared" si="187"/>
        <v>0</v>
      </c>
      <c r="AW599" s="427"/>
      <c r="AX599" s="427"/>
      <c r="AY599" s="427"/>
      <c r="AZ599" s="427"/>
      <c r="BA599" s="427"/>
      <c r="BB599" s="431">
        <f t="shared" si="188"/>
        <v>0</v>
      </c>
      <c r="BC599" s="427"/>
      <c r="BD599" s="427"/>
      <c r="BE599" s="427"/>
      <c r="BF599" s="427"/>
      <c r="BG599" s="427"/>
      <c r="BH599" s="431">
        <f t="shared" si="189"/>
        <v>0</v>
      </c>
      <c r="BI599" s="427"/>
      <c r="BJ599" s="427"/>
      <c r="BK599" s="427"/>
      <c r="BL599" s="427"/>
      <c r="BM599" s="428"/>
      <c r="BN599" s="431">
        <f t="shared" si="190"/>
        <v>0</v>
      </c>
      <c r="BO599" s="427"/>
      <c r="BP599" s="427"/>
      <c r="BQ599" s="427"/>
      <c r="BR599" s="427"/>
      <c r="BS599" s="428"/>
      <c r="BT599" s="431">
        <f t="shared" si="191"/>
        <v>0</v>
      </c>
      <c r="BU599" s="427"/>
      <c r="BV599" s="427"/>
      <c r="BW599" s="427"/>
      <c r="BX599" s="427"/>
      <c r="BY599" s="428"/>
      <c r="BZ599" s="431">
        <f t="shared" si="192"/>
        <v>0</v>
      </c>
      <c r="CA599" s="427"/>
      <c r="CB599" s="427"/>
      <c r="CC599" s="427"/>
      <c r="CD599" s="427"/>
      <c r="CE599" s="428"/>
      <c r="CF599" s="431">
        <f t="shared" si="193"/>
        <v>0</v>
      </c>
      <c r="CG599" s="427"/>
      <c r="CH599" s="427"/>
      <c r="CI599" s="427"/>
      <c r="CJ599" s="427"/>
      <c r="CK599" s="428"/>
      <c r="CL599" s="431">
        <f t="shared" si="194"/>
        <v>0</v>
      </c>
      <c r="CM599" s="427"/>
      <c r="CN599" s="427"/>
      <c r="CO599" s="427"/>
      <c r="CP599" s="427"/>
      <c r="CQ599" s="428"/>
      <c r="CR599" s="431">
        <f t="shared" si="195"/>
        <v>0</v>
      </c>
      <c r="CS599" s="427"/>
      <c r="CT599" s="427"/>
      <c r="CU599" s="427"/>
      <c r="CV599" s="427"/>
      <c r="CW599" s="428"/>
      <c r="CX599" s="431">
        <f t="shared" si="196"/>
        <v>0</v>
      </c>
      <c r="CY599" s="427"/>
      <c r="CZ599" s="427"/>
      <c r="DA599" s="427"/>
      <c r="DB599" s="427"/>
      <c r="DC599" s="428"/>
    </row>
    <row r="600" spans="1:107" s="218" customFormat="1" outlineLevel="1">
      <c r="A600" s="22"/>
      <c r="B600" s="22"/>
      <c r="C600" s="22"/>
      <c r="D600" s="22"/>
      <c r="E600" s="74" t="str">
        <f t="shared" si="179"/>
        <v>New Tariff 3</v>
      </c>
      <c r="F600" s="431">
        <f t="shared" si="180"/>
        <v>0</v>
      </c>
      <c r="G600" s="427"/>
      <c r="H600" s="427"/>
      <c r="I600" s="427"/>
      <c r="J600" s="427"/>
      <c r="K600" s="428"/>
      <c r="L600" s="431">
        <f t="shared" si="181"/>
        <v>0</v>
      </c>
      <c r="M600" s="427"/>
      <c r="N600" s="427"/>
      <c r="O600" s="427"/>
      <c r="P600" s="427"/>
      <c r="Q600" s="427"/>
      <c r="R600" s="431">
        <f t="shared" si="182"/>
        <v>0</v>
      </c>
      <c r="S600" s="427"/>
      <c r="T600" s="427"/>
      <c r="U600" s="427"/>
      <c r="V600" s="427"/>
      <c r="W600" s="427"/>
      <c r="X600" s="431">
        <f t="shared" si="183"/>
        <v>0</v>
      </c>
      <c r="Y600" s="427"/>
      <c r="Z600" s="427"/>
      <c r="AA600" s="427"/>
      <c r="AB600" s="427"/>
      <c r="AC600" s="427"/>
      <c r="AD600" s="431">
        <f t="shared" si="184"/>
        <v>0</v>
      </c>
      <c r="AE600" s="427"/>
      <c r="AF600" s="427"/>
      <c r="AG600" s="427"/>
      <c r="AH600" s="427"/>
      <c r="AI600" s="427"/>
      <c r="AJ600" s="432">
        <f t="shared" si="185"/>
        <v>0</v>
      </c>
      <c r="AK600" s="427"/>
      <c r="AL600" s="427"/>
      <c r="AM600" s="427"/>
      <c r="AN600" s="427"/>
      <c r="AO600" s="427"/>
      <c r="AP600" s="431">
        <f t="shared" si="186"/>
        <v>0</v>
      </c>
      <c r="AQ600" s="427"/>
      <c r="AR600" s="427"/>
      <c r="AS600" s="427"/>
      <c r="AT600" s="427"/>
      <c r="AU600" s="427"/>
      <c r="AV600" s="431">
        <f t="shared" si="187"/>
        <v>0</v>
      </c>
      <c r="AW600" s="427"/>
      <c r="AX600" s="427"/>
      <c r="AY600" s="427"/>
      <c r="AZ600" s="427"/>
      <c r="BA600" s="427"/>
      <c r="BB600" s="431">
        <f t="shared" si="188"/>
        <v>0</v>
      </c>
      <c r="BC600" s="427"/>
      <c r="BD600" s="427"/>
      <c r="BE600" s="427"/>
      <c r="BF600" s="427"/>
      <c r="BG600" s="427"/>
      <c r="BH600" s="431">
        <f t="shared" si="189"/>
        <v>0</v>
      </c>
      <c r="BI600" s="427"/>
      <c r="BJ600" s="427"/>
      <c r="BK600" s="427"/>
      <c r="BL600" s="427"/>
      <c r="BM600" s="428"/>
      <c r="BN600" s="431">
        <f t="shared" si="190"/>
        <v>0</v>
      </c>
      <c r="BO600" s="427"/>
      <c r="BP600" s="427"/>
      <c r="BQ600" s="427"/>
      <c r="BR600" s="427"/>
      <c r="BS600" s="428"/>
      <c r="BT600" s="431">
        <f t="shared" si="191"/>
        <v>0</v>
      </c>
      <c r="BU600" s="427"/>
      <c r="BV600" s="427"/>
      <c r="BW600" s="427"/>
      <c r="BX600" s="427"/>
      <c r="BY600" s="428"/>
      <c r="BZ600" s="431">
        <f t="shared" si="192"/>
        <v>0</v>
      </c>
      <c r="CA600" s="427"/>
      <c r="CB600" s="427"/>
      <c r="CC600" s="427"/>
      <c r="CD600" s="427"/>
      <c r="CE600" s="428"/>
      <c r="CF600" s="431">
        <f t="shared" si="193"/>
        <v>0</v>
      </c>
      <c r="CG600" s="427"/>
      <c r="CH600" s="427"/>
      <c r="CI600" s="427"/>
      <c r="CJ600" s="427"/>
      <c r="CK600" s="428"/>
      <c r="CL600" s="431">
        <f t="shared" si="194"/>
        <v>0</v>
      </c>
      <c r="CM600" s="427"/>
      <c r="CN600" s="427"/>
      <c r="CO600" s="427"/>
      <c r="CP600" s="427"/>
      <c r="CQ600" s="428"/>
      <c r="CR600" s="431">
        <f t="shared" si="195"/>
        <v>0</v>
      </c>
      <c r="CS600" s="427"/>
      <c r="CT600" s="427"/>
      <c r="CU600" s="427"/>
      <c r="CV600" s="427"/>
      <c r="CW600" s="428"/>
      <c r="CX600" s="431">
        <f t="shared" si="196"/>
        <v>0</v>
      </c>
      <c r="CY600" s="427"/>
      <c r="CZ600" s="427"/>
      <c r="DA600" s="427"/>
      <c r="DB600" s="427"/>
      <c r="DC600" s="428"/>
    </row>
    <row r="601" spans="1:107" s="218" customFormat="1" outlineLevel="1">
      <c r="A601" s="22"/>
      <c r="B601" s="22"/>
      <c r="C601" s="22"/>
      <c r="D601" s="22"/>
      <c r="E601" s="74" t="str">
        <f t="shared" si="179"/>
        <v>New Tariff 4</v>
      </c>
      <c r="F601" s="431">
        <f t="shared" si="180"/>
        <v>0</v>
      </c>
      <c r="G601" s="427"/>
      <c r="H601" s="427"/>
      <c r="I601" s="427"/>
      <c r="J601" s="427"/>
      <c r="K601" s="428"/>
      <c r="L601" s="431">
        <f t="shared" si="181"/>
        <v>0</v>
      </c>
      <c r="M601" s="427"/>
      <c r="N601" s="427"/>
      <c r="O601" s="427"/>
      <c r="P601" s="427"/>
      <c r="Q601" s="427"/>
      <c r="R601" s="431">
        <f t="shared" si="182"/>
        <v>0</v>
      </c>
      <c r="S601" s="427"/>
      <c r="T601" s="427"/>
      <c r="U601" s="427"/>
      <c r="V601" s="427"/>
      <c r="W601" s="427"/>
      <c r="X601" s="431">
        <f t="shared" si="183"/>
        <v>0</v>
      </c>
      <c r="Y601" s="427"/>
      <c r="Z601" s="427"/>
      <c r="AA601" s="427"/>
      <c r="AB601" s="427"/>
      <c r="AC601" s="427"/>
      <c r="AD601" s="431">
        <f t="shared" si="184"/>
        <v>0</v>
      </c>
      <c r="AE601" s="427"/>
      <c r="AF601" s="427"/>
      <c r="AG601" s="427"/>
      <c r="AH601" s="427"/>
      <c r="AI601" s="427"/>
      <c r="AJ601" s="432">
        <f t="shared" si="185"/>
        <v>0</v>
      </c>
      <c r="AK601" s="427"/>
      <c r="AL601" s="427"/>
      <c r="AM601" s="427"/>
      <c r="AN601" s="427"/>
      <c r="AO601" s="427"/>
      <c r="AP601" s="431">
        <f t="shared" si="186"/>
        <v>0</v>
      </c>
      <c r="AQ601" s="427"/>
      <c r="AR601" s="427"/>
      <c r="AS601" s="427"/>
      <c r="AT601" s="427"/>
      <c r="AU601" s="427"/>
      <c r="AV601" s="431">
        <f t="shared" si="187"/>
        <v>0</v>
      </c>
      <c r="AW601" s="427"/>
      <c r="AX601" s="427"/>
      <c r="AY601" s="427"/>
      <c r="AZ601" s="427"/>
      <c r="BA601" s="427"/>
      <c r="BB601" s="431">
        <f t="shared" si="188"/>
        <v>0</v>
      </c>
      <c r="BC601" s="427"/>
      <c r="BD601" s="427"/>
      <c r="BE601" s="427"/>
      <c r="BF601" s="427"/>
      <c r="BG601" s="427"/>
      <c r="BH601" s="431">
        <f t="shared" si="189"/>
        <v>0</v>
      </c>
      <c r="BI601" s="427"/>
      <c r="BJ601" s="427"/>
      <c r="BK601" s="427"/>
      <c r="BL601" s="427"/>
      <c r="BM601" s="428"/>
      <c r="BN601" s="431">
        <f t="shared" si="190"/>
        <v>0</v>
      </c>
      <c r="BO601" s="427"/>
      <c r="BP601" s="427"/>
      <c r="BQ601" s="427"/>
      <c r="BR601" s="427"/>
      <c r="BS601" s="428"/>
      <c r="BT601" s="431">
        <f t="shared" si="191"/>
        <v>0</v>
      </c>
      <c r="BU601" s="427"/>
      <c r="BV601" s="427"/>
      <c r="BW601" s="427"/>
      <c r="BX601" s="427"/>
      <c r="BY601" s="428"/>
      <c r="BZ601" s="431">
        <f t="shared" si="192"/>
        <v>0</v>
      </c>
      <c r="CA601" s="427"/>
      <c r="CB601" s="427"/>
      <c r="CC601" s="427"/>
      <c r="CD601" s="427"/>
      <c r="CE601" s="428"/>
      <c r="CF601" s="431">
        <f t="shared" si="193"/>
        <v>0</v>
      </c>
      <c r="CG601" s="427"/>
      <c r="CH601" s="427"/>
      <c r="CI601" s="427"/>
      <c r="CJ601" s="427"/>
      <c r="CK601" s="428"/>
      <c r="CL601" s="431">
        <f t="shared" si="194"/>
        <v>0</v>
      </c>
      <c r="CM601" s="427"/>
      <c r="CN601" s="427"/>
      <c r="CO601" s="427"/>
      <c r="CP601" s="427"/>
      <c r="CQ601" s="428"/>
      <c r="CR601" s="431">
        <f t="shared" si="195"/>
        <v>0</v>
      </c>
      <c r="CS601" s="427"/>
      <c r="CT601" s="427"/>
      <c r="CU601" s="427"/>
      <c r="CV601" s="427"/>
      <c r="CW601" s="428"/>
      <c r="CX601" s="431">
        <f t="shared" si="196"/>
        <v>0</v>
      </c>
      <c r="CY601" s="427"/>
      <c r="CZ601" s="427"/>
      <c r="DA601" s="427"/>
      <c r="DB601" s="427"/>
      <c r="DC601" s="428"/>
    </row>
    <row r="602" spans="1:107" s="218" customFormat="1" outlineLevel="1">
      <c r="A602" s="22"/>
      <c r="B602" s="22"/>
      <c r="C602" s="22"/>
      <c r="D602" s="22"/>
      <c r="E602" s="74" t="str">
        <f t="shared" si="179"/>
        <v>New Tariff 5</v>
      </c>
      <c r="F602" s="431">
        <f t="shared" si="180"/>
        <v>0</v>
      </c>
      <c r="G602" s="427"/>
      <c r="H602" s="427"/>
      <c r="I602" s="427"/>
      <c r="J602" s="427"/>
      <c r="K602" s="428"/>
      <c r="L602" s="431">
        <f t="shared" si="181"/>
        <v>0</v>
      </c>
      <c r="M602" s="427"/>
      <c r="N602" s="427"/>
      <c r="O602" s="427"/>
      <c r="P602" s="427"/>
      <c r="Q602" s="427"/>
      <c r="R602" s="431">
        <f t="shared" si="182"/>
        <v>0</v>
      </c>
      <c r="S602" s="427"/>
      <c r="T602" s="427"/>
      <c r="U602" s="427"/>
      <c r="V602" s="427"/>
      <c r="W602" s="427"/>
      <c r="X602" s="431">
        <f t="shared" si="183"/>
        <v>0</v>
      </c>
      <c r="Y602" s="427"/>
      <c r="Z602" s="427"/>
      <c r="AA602" s="427"/>
      <c r="AB602" s="427"/>
      <c r="AC602" s="427"/>
      <c r="AD602" s="431">
        <f t="shared" si="184"/>
        <v>0</v>
      </c>
      <c r="AE602" s="427"/>
      <c r="AF602" s="427"/>
      <c r="AG602" s="427"/>
      <c r="AH602" s="427"/>
      <c r="AI602" s="427"/>
      <c r="AJ602" s="432">
        <f t="shared" si="185"/>
        <v>0</v>
      </c>
      <c r="AK602" s="427"/>
      <c r="AL602" s="427"/>
      <c r="AM602" s="427"/>
      <c r="AN602" s="427"/>
      <c r="AO602" s="427"/>
      <c r="AP602" s="431">
        <f t="shared" si="186"/>
        <v>0</v>
      </c>
      <c r="AQ602" s="427"/>
      <c r="AR602" s="427"/>
      <c r="AS602" s="427"/>
      <c r="AT602" s="427"/>
      <c r="AU602" s="427"/>
      <c r="AV602" s="431">
        <f t="shared" si="187"/>
        <v>0</v>
      </c>
      <c r="AW602" s="427"/>
      <c r="AX602" s="427"/>
      <c r="AY602" s="427"/>
      <c r="AZ602" s="427"/>
      <c r="BA602" s="427"/>
      <c r="BB602" s="431">
        <f t="shared" si="188"/>
        <v>0</v>
      </c>
      <c r="BC602" s="427"/>
      <c r="BD602" s="427"/>
      <c r="BE602" s="427"/>
      <c r="BF602" s="427"/>
      <c r="BG602" s="427"/>
      <c r="BH602" s="431">
        <f t="shared" si="189"/>
        <v>0</v>
      </c>
      <c r="BI602" s="427"/>
      <c r="BJ602" s="427"/>
      <c r="BK602" s="427"/>
      <c r="BL602" s="427"/>
      <c r="BM602" s="428"/>
      <c r="BN602" s="431">
        <f t="shared" si="190"/>
        <v>0</v>
      </c>
      <c r="BO602" s="427"/>
      <c r="BP602" s="427"/>
      <c r="BQ602" s="427"/>
      <c r="BR602" s="427"/>
      <c r="BS602" s="428"/>
      <c r="BT602" s="431">
        <f t="shared" si="191"/>
        <v>0</v>
      </c>
      <c r="BU602" s="427"/>
      <c r="BV602" s="427"/>
      <c r="BW602" s="427"/>
      <c r="BX602" s="427"/>
      <c r="BY602" s="428"/>
      <c r="BZ602" s="431">
        <f t="shared" si="192"/>
        <v>0</v>
      </c>
      <c r="CA602" s="427"/>
      <c r="CB602" s="427"/>
      <c r="CC602" s="427"/>
      <c r="CD602" s="427"/>
      <c r="CE602" s="428"/>
      <c r="CF602" s="431">
        <f t="shared" si="193"/>
        <v>0</v>
      </c>
      <c r="CG602" s="427"/>
      <c r="CH602" s="427"/>
      <c r="CI602" s="427"/>
      <c r="CJ602" s="427"/>
      <c r="CK602" s="428"/>
      <c r="CL602" s="431">
        <f t="shared" si="194"/>
        <v>0</v>
      </c>
      <c r="CM602" s="427"/>
      <c r="CN602" s="427"/>
      <c r="CO602" s="427"/>
      <c r="CP602" s="427"/>
      <c r="CQ602" s="428"/>
      <c r="CR602" s="431">
        <f t="shared" si="195"/>
        <v>0</v>
      </c>
      <c r="CS602" s="427"/>
      <c r="CT602" s="427"/>
      <c r="CU602" s="427"/>
      <c r="CV602" s="427"/>
      <c r="CW602" s="428"/>
      <c r="CX602" s="431">
        <f t="shared" si="196"/>
        <v>0</v>
      </c>
      <c r="CY602" s="427"/>
      <c r="CZ602" s="427"/>
      <c r="DA602" s="427"/>
      <c r="DB602" s="427"/>
      <c r="DC602" s="428"/>
    </row>
    <row r="603" spans="1:107" s="218" customFormat="1" outlineLevel="1">
      <c r="A603" s="22"/>
      <c r="B603" s="22"/>
      <c r="C603" s="22"/>
      <c r="D603" s="22"/>
      <c r="E603" s="74" t="str">
        <f t="shared" si="179"/>
        <v>New Tariff 6</v>
      </c>
      <c r="F603" s="431">
        <f t="shared" si="180"/>
        <v>0</v>
      </c>
      <c r="G603" s="427"/>
      <c r="H603" s="427"/>
      <c r="I603" s="427"/>
      <c r="J603" s="427"/>
      <c r="K603" s="428"/>
      <c r="L603" s="431">
        <f t="shared" si="181"/>
        <v>0</v>
      </c>
      <c r="M603" s="427"/>
      <c r="N603" s="427"/>
      <c r="O603" s="427"/>
      <c r="P603" s="427"/>
      <c r="Q603" s="427"/>
      <c r="R603" s="431">
        <f t="shared" si="182"/>
        <v>0</v>
      </c>
      <c r="S603" s="427"/>
      <c r="T603" s="427"/>
      <c r="U603" s="427"/>
      <c r="V603" s="427"/>
      <c r="W603" s="427"/>
      <c r="X603" s="431">
        <f t="shared" si="183"/>
        <v>0</v>
      </c>
      <c r="Y603" s="427"/>
      <c r="Z603" s="427"/>
      <c r="AA603" s="427"/>
      <c r="AB603" s="427"/>
      <c r="AC603" s="427"/>
      <c r="AD603" s="431">
        <f t="shared" si="184"/>
        <v>0</v>
      </c>
      <c r="AE603" s="427"/>
      <c r="AF603" s="427"/>
      <c r="AG603" s="427"/>
      <c r="AH603" s="427"/>
      <c r="AI603" s="427"/>
      <c r="AJ603" s="432">
        <f t="shared" si="185"/>
        <v>0</v>
      </c>
      <c r="AK603" s="427"/>
      <c r="AL603" s="427"/>
      <c r="AM603" s="427"/>
      <c r="AN603" s="427"/>
      <c r="AO603" s="427"/>
      <c r="AP603" s="431">
        <f t="shared" si="186"/>
        <v>0</v>
      </c>
      <c r="AQ603" s="427"/>
      <c r="AR603" s="427"/>
      <c r="AS603" s="427"/>
      <c r="AT603" s="427"/>
      <c r="AU603" s="427"/>
      <c r="AV603" s="431">
        <f t="shared" si="187"/>
        <v>0</v>
      </c>
      <c r="AW603" s="427"/>
      <c r="AX603" s="427"/>
      <c r="AY603" s="427"/>
      <c r="AZ603" s="427"/>
      <c r="BA603" s="427"/>
      <c r="BB603" s="431">
        <f t="shared" si="188"/>
        <v>0</v>
      </c>
      <c r="BC603" s="427"/>
      <c r="BD603" s="427"/>
      <c r="BE603" s="427"/>
      <c r="BF603" s="427"/>
      <c r="BG603" s="427"/>
      <c r="BH603" s="431">
        <f t="shared" si="189"/>
        <v>0</v>
      </c>
      <c r="BI603" s="427"/>
      <c r="BJ603" s="427"/>
      <c r="BK603" s="427"/>
      <c r="BL603" s="427"/>
      <c r="BM603" s="428"/>
      <c r="BN603" s="431">
        <f t="shared" si="190"/>
        <v>0</v>
      </c>
      <c r="BO603" s="427"/>
      <c r="BP603" s="427"/>
      <c r="BQ603" s="427"/>
      <c r="BR603" s="427"/>
      <c r="BS603" s="428"/>
      <c r="BT603" s="431">
        <f t="shared" si="191"/>
        <v>0</v>
      </c>
      <c r="BU603" s="427"/>
      <c r="BV603" s="427"/>
      <c r="BW603" s="427"/>
      <c r="BX603" s="427"/>
      <c r="BY603" s="428"/>
      <c r="BZ603" s="431">
        <f t="shared" si="192"/>
        <v>0</v>
      </c>
      <c r="CA603" s="427"/>
      <c r="CB603" s="427"/>
      <c r="CC603" s="427"/>
      <c r="CD603" s="427"/>
      <c r="CE603" s="428"/>
      <c r="CF603" s="431">
        <f t="shared" si="193"/>
        <v>0</v>
      </c>
      <c r="CG603" s="427"/>
      <c r="CH603" s="427"/>
      <c r="CI603" s="427"/>
      <c r="CJ603" s="427"/>
      <c r="CK603" s="428"/>
      <c r="CL603" s="431">
        <f t="shared" si="194"/>
        <v>0</v>
      </c>
      <c r="CM603" s="427"/>
      <c r="CN603" s="427"/>
      <c r="CO603" s="427"/>
      <c r="CP603" s="427"/>
      <c r="CQ603" s="428"/>
      <c r="CR603" s="431">
        <f t="shared" si="195"/>
        <v>0</v>
      </c>
      <c r="CS603" s="427"/>
      <c r="CT603" s="427"/>
      <c r="CU603" s="427"/>
      <c r="CV603" s="427"/>
      <c r="CW603" s="428"/>
      <c r="CX603" s="431">
        <f t="shared" si="196"/>
        <v>0</v>
      </c>
      <c r="CY603" s="427"/>
      <c r="CZ603" s="427"/>
      <c r="DA603" s="427"/>
      <c r="DB603" s="427"/>
      <c r="DC603" s="428"/>
    </row>
    <row r="604" spans="1:107" s="218" customFormat="1" outlineLevel="1">
      <c r="A604" s="22"/>
      <c r="B604" s="22"/>
      <c r="C604" s="22"/>
      <c r="D604" s="22"/>
      <c r="E604" s="74" t="str">
        <f t="shared" si="179"/>
        <v>New Tariff 7</v>
      </c>
      <c r="F604" s="431">
        <f t="shared" si="180"/>
        <v>0</v>
      </c>
      <c r="G604" s="427"/>
      <c r="H604" s="427"/>
      <c r="I604" s="427"/>
      <c r="J604" s="427"/>
      <c r="K604" s="428"/>
      <c r="L604" s="431">
        <f t="shared" si="181"/>
        <v>0</v>
      </c>
      <c r="M604" s="427"/>
      <c r="N604" s="427"/>
      <c r="O604" s="427"/>
      <c r="P604" s="427"/>
      <c r="Q604" s="427"/>
      <c r="R604" s="431">
        <f t="shared" si="182"/>
        <v>0</v>
      </c>
      <c r="S604" s="427"/>
      <c r="T604" s="427"/>
      <c r="U604" s="427"/>
      <c r="V604" s="427"/>
      <c r="W604" s="427"/>
      <c r="X604" s="431">
        <f t="shared" si="183"/>
        <v>0</v>
      </c>
      <c r="Y604" s="427"/>
      <c r="Z604" s="427"/>
      <c r="AA604" s="427"/>
      <c r="AB604" s="427"/>
      <c r="AC604" s="427"/>
      <c r="AD604" s="431">
        <f t="shared" si="184"/>
        <v>0</v>
      </c>
      <c r="AE604" s="427"/>
      <c r="AF604" s="427"/>
      <c r="AG604" s="427"/>
      <c r="AH604" s="427"/>
      <c r="AI604" s="427"/>
      <c r="AJ604" s="432">
        <f t="shared" si="185"/>
        <v>0</v>
      </c>
      <c r="AK604" s="427"/>
      <c r="AL604" s="427"/>
      <c r="AM604" s="427"/>
      <c r="AN604" s="427"/>
      <c r="AO604" s="427"/>
      <c r="AP604" s="431">
        <f t="shared" si="186"/>
        <v>0</v>
      </c>
      <c r="AQ604" s="427"/>
      <c r="AR604" s="427"/>
      <c r="AS604" s="427"/>
      <c r="AT604" s="427"/>
      <c r="AU604" s="427"/>
      <c r="AV604" s="431">
        <f t="shared" si="187"/>
        <v>0</v>
      </c>
      <c r="AW604" s="427"/>
      <c r="AX604" s="427"/>
      <c r="AY604" s="427"/>
      <c r="AZ604" s="427"/>
      <c r="BA604" s="427"/>
      <c r="BB604" s="431">
        <f t="shared" si="188"/>
        <v>0</v>
      </c>
      <c r="BC604" s="427"/>
      <c r="BD604" s="427"/>
      <c r="BE604" s="427"/>
      <c r="BF604" s="427"/>
      <c r="BG604" s="427"/>
      <c r="BH604" s="431">
        <f t="shared" si="189"/>
        <v>0</v>
      </c>
      <c r="BI604" s="427"/>
      <c r="BJ604" s="427"/>
      <c r="BK604" s="427"/>
      <c r="BL604" s="427"/>
      <c r="BM604" s="428"/>
      <c r="BN604" s="431">
        <f t="shared" si="190"/>
        <v>0</v>
      </c>
      <c r="BO604" s="427"/>
      <c r="BP604" s="427"/>
      <c r="BQ604" s="427"/>
      <c r="BR604" s="427"/>
      <c r="BS604" s="428"/>
      <c r="BT604" s="431">
        <f t="shared" si="191"/>
        <v>0</v>
      </c>
      <c r="BU604" s="427"/>
      <c r="BV604" s="427"/>
      <c r="BW604" s="427"/>
      <c r="BX604" s="427"/>
      <c r="BY604" s="428"/>
      <c r="BZ604" s="431">
        <f t="shared" si="192"/>
        <v>0</v>
      </c>
      <c r="CA604" s="427"/>
      <c r="CB604" s="427"/>
      <c r="CC604" s="427"/>
      <c r="CD604" s="427"/>
      <c r="CE604" s="428"/>
      <c r="CF604" s="431">
        <f t="shared" si="193"/>
        <v>0</v>
      </c>
      <c r="CG604" s="427"/>
      <c r="CH604" s="427"/>
      <c r="CI604" s="427"/>
      <c r="CJ604" s="427"/>
      <c r="CK604" s="428"/>
      <c r="CL604" s="431">
        <f t="shared" si="194"/>
        <v>0</v>
      </c>
      <c r="CM604" s="427"/>
      <c r="CN604" s="427"/>
      <c r="CO604" s="427"/>
      <c r="CP604" s="427"/>
      <c r="CQ604" s="428"/>
      <c r="CR604" s="431">
        <f t="shared" si="195"/>
        <v>0</v>
      </c>
      <c r="CS604" s="427"/>
      <c r="CT604" s="427"/>
      <c r="CU604" s="427"/>
      <c r="CV604" s="427"/>
      <c r="CW604" s="428"/>
      <c r="CX604" s="431">
        <f t="shared" si="196"/>
        <v>0</v>
      </c>
      <c r="CY604" s="427"/>
      <c r="CZ604" s="427"/>
      <c r="DA604" s="427"/>
      <c r="DB604" s="427"/>
      <c r="DC604" s="428"/>
    </row>
    <row r="605" spans="1:107" s="218" customFormat="1" outlineLevel="1">
      <c r="A605" s="22"/>
      <c r="B605" s="22"/>
      <c r="C605" s="22"/>
      <c r="D605" s="22"/>
      <c r="E605" s="74" t="str">
        <f t="shared" si="179"/>
        <v>New Tariff 8</v>
      </c>
      <c r="F605" s="431">
        <f t="shared" si="180"/>
        <v>0</v>
      </c>
      <c r="G605" s="427"/>
      <c r="H605" s="427"/>
      <c r="I605" s="427"/>
      <c r="J605" s="427"/>
      <c r="K605" s="428"/>
      <c r="L605" s="431">
        <f t="shared" si="181"/>
        <v>0</v>
      </c>
      <c r="M605" s="427"/>
      <c r="N605" s="427"/>
      <c r="O605" s="427"/>
      <c r="P605" s="427"/>
      <c r="Q605" s="427"/>
      <c r="R605" s="431">
        <f t="shared" si="182"/>
        <v>0</v>
      </c>
      <c r="S605" s="427"/>
      <c r="T605" s="427"/>
      <c r="U605" s="427"/>
      <c r="V605" s="427"/>
      <c r="W605" s="427"/>
      <c r="X605" s="431">
        <f t="shared" si="183"/>
        <v>0</v>
      </c>
      <c r="Y605" s="427"/>
      <c r="Z605" s="427"/>
      <c r="AA605" s="427"/>
      <c r="AB605" s="427"/>
      <c r="AC605" s="427"/>
      <c r="AD605" s="431">
        <f t="shared" si="184"/>
        <v>0</v>
      </c>
      <c r="AE605" s="427"/>
      <c r="AF605" s="427"/>
      <c r="AG605" s="427"/>
      <c r="AH605" s="427"/>
      <c r="AI605" s="427"/>
      <c r="AJ605" s="432">
        <f t="shared" si="185"/>
        <v>0</v>
      </c>
      <c r="AK605" s="427"/>
      <c r="AL605" s="427"/>
      <c r="AM605" s="427"/>
      <c r="AN605" s="427"/>
      <c r="AO605" s="427"/>
      <c r="AP605" s="431">
        <f t="shared" si="186"/>
        <v>0</v>
      </c>
      <c r="AQ605" s="427"/>
      <c r="AR605" s="427"/>
      <c r="AS605" s="427"/>
      <c r="AT605" s="427"/>
      <c r="AU605" s="427"/>
      <c r="AV605" s="431">
        <f t="shared" si="187"/>
        <v>0</v>
      </c>
      <c r="AW605" s="427"/>
      <c r="AX605" s="427"/>
      <c r="AY605" s="427"/>
      <c r="AZ605" s="427"/>
      <c r="BA605" s="427"/>
      <c r="BB605" s="431">
        <f t="shared" si="188"/>
        <v>0</v>
      </c>
      <c r="BC605" s="427"/>
      <c r="BD605" s="427"/>
      <c r="BE605" s="427"/>
      <c r="BF605" s="427"/>
      <c r="BG605" s="427"/>
      <c r="BH605" s="431">
        <f t="shared" si="189"/>
        <v>0</v>
      </c>
      <c r="BI605" s="427"/>
      <c r="BJ605" s="427"/>
      <c r="BK605" s="427"/>
      <c r="BL605" s="427"/>
      <c r="BM605" s="428"/>
      <c r="BN605" s="431">
        <f t="shared" si="190"/>
        <v>0</v>
      </c>
      <c r="BO605" s="427"/>
      <c r="BP605" s="427"/>
      <c r="BQ605" s="427"/>
      <c r="BR605" s="427"/>
      <c r="BS605" s="428"/>
      <c r="BT605" s="431">
        <f t="shared" si="191"/>
        <v>0</v>
      </c>
      <c r="BU605" s="427"/>
      <c r="BV605" s="427"/>
      <c r="BW605" s="427"/>
      <c r="BX605" s="427"/>
      <c r="BY605" s="428"/>
      <c r="BZ605" s="431">
        <f t="shared" si="192"/>
        <v>0</v>
      </c>
      <c r="CA605" s="427"/>
      <c r="CB605" s="427"/>
      <c r="CC605" s="427"/>
      <c r="CD605" s="427"/>
      <c r="CE605" s="428"/>
      <c r="CF605" s="431">
        <f t="shared" si="193"/>
        <v>0</v>
      </c>
      <c r="CG605" s="427"/>
      <c r="CH605" s="427"/>
      <c r="CI605" s="427"/>
      <c r="CJ605" s="427"/>
      <c r="CK605" s="428"/>
      <c r="CL605" s="431">
        <f t="shared" si="194"/>
        <v>0</v>
      </c>
      <c r="CM605" s="427"/>
      <c r="CN605" s="427"/>
      <c r="CO605" s="427"/>
      <c r="CP605" s="427"/>
      <c r="CQ605" s="428"/>
      <c r="CR605" s="431">
        <f t="shared" si="195"/>
        <v>0</v>
      </c>
      <c r="CS605" s="427"/>
      <c r="CT605" s="427"/>
      <c r="CU605" s="427"/>
      <c r="CV605" s="427"/>
      <c r="CW605" s="428"/>
      <c r="CX605" s="431">
        <f t="shared" si="196"/>
        <v>0</v>
      </c>
      <c r="CY605" s="427"/>
      <c r="CZ605" s="427"/>
      <c r="DA605" s="427"/>
      <c r="DB605" s="427"/>
      <c r="DC605" s="428"/>
    </row>
    <row r="606" spans="1:107" s="218" customFormat="1" outlineLevel="1">
      <c r="A606" s="22"/>
      <c r="B606" s="22"/>
      <c r="C606" s="22"/>
      <c r="D606" s="22"/>
      <c r="E606" s="74" t="str">
        <f t="shared" si="179"/>
        <v>New Tariff 9</v>
      </c>
      <c r="F606" s="431">
        <f t="shared" si="180"/>
        <v>0</v>
      </c>
      <c r="G606" s="427"/>
      <c r="H606" s="427"/>
      <c r="I606" s="427"/>
      <c r="J606" s="427"/>
      <c r="K606" s="428"/>
      <c r="L606" s="431">
        <f t="shared" si="181"/>
        <v>0</v>
      </c>
      <c r="M606" s="427"/>
      <c r="N606" s="427"/>
      <c r="O606" s="427"/>
      <c r="P606" s="427"/>
      <c r="Q606" s="427"/>
      <c r="R606" s="431">
        <f t="shared" si="182"/>
        <v>0</v>
      </c>
      <c r="S606" s="427"/>
      <c r="T606" s="427"/>
      <c r="U606" s="427"/>
      <c r="V606" s="427"/>
      <c r="W606" s="427"/>
      <c r="X606" s="431">
        <f t="shared" si="183"/>
        <v>0</v>
      </c>
      <c r="Y606" s="427"/>
      <c r="Z606" s="427"/>
      <c r="AA606" s="427"/>
      <c r="AB606" s="427"/>
      <c r="AC606" s="427"/>
      <c r="AD606" s="431">
        <f t="shared" si="184"/>
        <v>0</v>
      </c>
      <c r="AE606" s="427"/>
      <c r="AF606" s="427"/>
      <c r="AG606" s="427"/>
      <c r="AH606" s="427"/>
      <c r="AI606" s="427"/>
      <c r="AJ606" s="432">
        <f t="shared" si="185"/>
        <v>0</v>
      </c>
      <c r="AK606" s="427"/>
      <c r="AL606" s="427"/>
      <c r="AM606" s="427"/>
      <c r="AN606" s="427"/>
      <c r="AO606" s="427"/>
      <c r="AP606" s="431">
        <f t="shared" si="186"/>
        <v>0</v>
      </c>
      <c r="AQ606" s="427"/>
      <c r="AR606" s="427"/>
      <c r="AS606" s="427"/>
      <c r="AT606" s="427"/>
      <c r="AU606" s="427"/>
      <c r="AV606" s="431">
        <f t="shared" si="187"/>
        <v>0</v>
      </c>
      <c r="AW606" s="427"/>
      <c r="AX606" s="427"/>
      <c r="AY606" s="427"/>
      <c r="AZ606" s="427"/>
      <c r="BA606" s="427"/>
      <c r="BB606" s="431">
        <f t="shared" si="188"/>
        <v>0</v>
      </c>
      <c r="BC606" s="427"/>
      <c r="BD606" s="427"/>
      <c r="BE606" s="427"/>
      <c r="BF606" s="427"/>
      <c r="BG606" s="427"/>
      <c r="BH606" s="431">
        <f t="shared" si="189"/>
        <v>0</v>
      </c>
      <c r="BI606" s="427"/>
      <c r="BJ606" s="427"/>
      <c r="BK606" s="427"/>
      <c r="BL606" s="427"/>
      <c r="BM606" s="428"/>
      <c r="BN606" s="431">
        <f t="shared" si="190"/>
        <v>0</v>
      </c>
      <c r="BO606" s="427"/>
      <c r="BP606" s="427"/>
      <c r="BQ606" s="427"/>
      <c r="BR606" s="427"/>
      <c r="BS606" s="428"/>
      <c r="BT606" s="431">
        <f t="shared" si="191"/>
        <v>0</v>
      </c>
      <c r="BU606" s="427"/>
      <c r="BV606" s="427"/>
      <c r="BW606" s="427"/>
      <c r="BX606" s="427"/>
      <c r="BY606" s="428"/>
      <c r="BZ606" s="431">
        <f t="shared" si="192"/>
        <v>0</v>
      </c>
      <c r="CA606" s="427"/>
      <c r="CB606" s="427"/>
      <c r="CC606" s="427"/>
      <c r="CD606" s="427"/>
      <c r="CE606" s="428"/>
      <c r="CF606" s="431">
        <f t="shared" si="193"/>
        <v>0</v>
      </c>
      <c r="CG606" s="427"/>
      <c r="CH606" s="427"/>
      <c r="CI606" s="427"/>
      <c r="CJ606" s="427"/>
      <c r="CK606" s="428"/>
      <c r="CL606" s="431">
        <f t="shared" si="194"/>
        <v>0</v>
      </c>
      <c r="CM606" s="427"/>
      <c r="CN606" s="427"/>
      <c r="CO606" s="427"/>
      <c r="CP606" s="427"/>
      <c r="CQ606" s="428"/>
      <c r="CR606" s="431">
        <f t="shared" si="195"/>
        <v>0</v>
      </c>
      <c r="CS606" s="427"/>
      <c r="CT606" s="427"/>
      <c r="CU606" s="427"/>
      <c r="CV606" s="427"/>
      <c r="CW606" s="428"/>
      <c r="CX606" s="431">
        <f t="shared" si="196"/>
        <v>0</v>
      </c>
      <c r="CY606" s="427"/>
      <c r="CZ606" s="427"/>
      <c r="DA606" s="427"/>
      <c r="DB606" s="427"/>
      <c r="DC606" s="428"/>
    </row>
    <row r="607" spans="1:107" s="218" customFormat="1" outlineLevel="1">
      <c r="A607" s="22"/>
      <c r="B607" s="22"/>
      <c r="C607" s="22"/>
      <c r="D607" s="22"/>
      <c r="E607" s="74" t="str">
        <f t="shared" si="179"/>
        <v>New Tariff 10</v>
      </c>
      <c r="F607" s="431">
        <f t="shared" si="180"/>
        <v>0</v>
      </c>
      <c r="G607" s="427"/>
      <c r="H607" s="427"/>
      <c r="I607" s="427"/>
      <c r="J607" s="427"/>
      <c r="K607" s="428"/>
      <c r="L607" s="431">
        <f t="shared" si="181"/>
        <v>0</v>
      </c>
      <c r="M607" s="427"/>
      <c r="N607" s="427"/>
      <c r="O607" s="427"/>
      <c r="P607" s="427"/>
      <c r="Q607" s="427"/>
      <c r="R607" s="431">
        <f t="shared" si="182"/>
        <v>0</v>
      </c>
      <c r="S607" s="427"/>
      <c r="T607" s="427"/>
      <c r="U607" s="427"/>
      <c r="V607" s="427"/>
      <c r="W607" s="427"/>
      <c r="X607" s="431">
        <f t="shared" si="183"/>
        <v>0</v>
      </c>
      <c r="Y607" s="427"/>
      <c r="Z607" s="427"/>
      <c r="AA607" s="427"/>
      <c r="AB607" s="427"/>
      <c r="AC607" s="427"/>
      <c r="AD607" s="431">
        <f t="shared" si="184"/>
        <v>0</v>
      </c>
      <c r="AE607" s="427"/>
      <c r="AF607" s="427"/>
      <c r="AG607" s="427"/>
      <c r="AH607" s="427"/>
      <c r="AI607" s="427"/>
      <c r="AJ607" s="432">
        <f t="shared" si="185"/>
        <v>0</v>
      </c>
      <c r="AK607" s="427"/>
      <c r="AL607" s="427"/>
      <c r="AM607" s="427"/>
      <c r="AN607" s="427"/>
      <c r="AO607" s="427"/>
      <c r="AP607" s="431">
        <f t="shared" si="186"/>
        <v>0</v>
      </c>
      <c r="AQ607" s="427"/>
      <c r="AR607" s="427"/>
      <c r="AS607" s="427"/>
      <c r="AT607" s="427"/>
      <c r="AU607" s="427"/>
      <c r="AV607" s="431">
        <f t="shared" si="187"/>
        <v>0</v>
      </c>
      <c r="AW607" s="427"/>
      <c r="AX607" s="427"/>
      <c r="AY607" s="427"/>
      <c r="AZ607" s="427"/>
      <c r="BA607" s="427"/>
      <c r="BB607" s="431">
        <f t="shared" si="188"/>
        <v>0</v>
      </c>
      <c r="BC607" s="427"/>
      <c r="BD607" s="427"/>
      <c r="BE607" s="427"/>
      <c r="BF607" s="427"/>
      <c r="BG607" s="427"/>
      <c r="BH607" s="431">
        <f t="shared" si="189"/>
        <v>0</v>
      </c>
      <c r="BI607" s="427"/>
      <c r="BJ607" s="427"/>
      <c r="BK607" s="427"/>
      <c r="BL607" s="427"/>
      <c r="BM607" s="428"/>
      <c r="BN607" s="431">
        <f t="shared" si="190"/>
        <v>0</v>
      </c>
      <c r="BO607" s="427"/>
      <c r="BP607" s="427"/>
      <c r="BQ607" s="427"/>
      <c r="BR607" s="427"/>
      <c r="BS607" s="428"/>
      <c r="BT607" s="431">
        <f t="shared" si="191"/>
        <v>0</v>
      </c>
      <c r="BU607" s="427"/>
      <c r="BV607" s="427"/>
      <c r="BW607" s="427"/>
      <c r="BX607" s="427"/>
      <c r="BY607" s="428"/>
      <c r="BZ607" s="431">
        <f t="shared" si="192"/>
        <v>0</v>
      </c>
      <c r="CA607" s="427"/>
      <c r="CB607" s="427"/>
      <c r="CC607" s="427"/>
      <c r="CD607" s="427"/>
      <c r="CE607" s="428"/>
      <c r="CF607" s="431">
        <f t="shared" si="193"/>
        <v>0</v>
      </c>
      <c r="CG607" s="427"/>
      <c r="CH607" s="427"/>
      <c r="CI607" s="427"/>
      <c r="CJ607" s="427"/>
      <c r="CK607" s="428"/>
      <c r="CL607" s="431">
        <f t="shared" si="194"/>
        <v>0</v>
      </c>
      <c r="CM607" s="427"/>
      <c r="CN607" s="427"/>
      <c r="CO607" s="427"/>
      <c r="CP607" s="427"/>
      <c r="CQ607" s="428"/>
      <c r="CR607" s="431">
        <f t="shared" si="195"/>
        <v>0</v>
      </c>
      <c r="CS607" s="427"/>
      <c r="CT607" s="427"/>
      <c r="CU607" s="427"/>
      <c r="CV607" s="427"/>
      <c r="CW607" s="428"/>
      <c r="CX607" s="431">
        <f t="shared" si="196"/>
        <v>0</v>
      </c>
      <c r="CY607" s="427"/>
      <c r="CZ607" s="427"/>
      <c r="DA607" s="427"/>
      <c r="DB607" s="427"/>
      <c r="DC607" s="428"/>
    </row>
    <row r="608" spans="1:107" s="218" customFormat="1" outlineLevel="1">
      <c r="A608" s="22"/>
      <c r="B608" s="22"/>
      <c r="C608" s="22"/>
      <c r="D608" s="22"/>
      <c r="E608" s="74" t="str">
        <f t="shared" si="179"/>
        <v>New Tariff 11</v>
      </c>
      <c r="F608" s="431">
        <f t="shared" si="180"/>
        <v>0</v>
      </c>
      <c r="G608" s="427"/>
      <c r="H608" s="427"/>
      <c r="I608" s="427"/>
      <c r="J608" s="427"/>
      <c r="K608" s="428"/>
      <c r="L608" s="431">
        <f t="shared" si="181"/>
        <v>0</v>
      </c>
      <c r="M608" s="427"/>
      <c r="N608" s="427"/>
      <c r="O608" s="427"/>
      <c r="P608" s="427"/>
      <c r="Q608" s="427"/>
      <c r="R608" s="431">
        <f t="shared" si="182"/>
        <v>0</v>
      </c>
      <c r="S608" s="427"/>
      <c r="T608" s="427"/>
      <c r="U608" s="427"/>
      <c r="V608" s="427"/>
      <c r="W608" s="427"/>
      <c r="X608" s="431">
        <f t="shared" si="183"/>
        <v>0</v>
      </c>
      <c r="Y608" s="427"/>
      <c r="Z608" s="427"/>
      <c r="AA608" s="427"/>
      <c r="AB608" s="427"/>
      <c r="AC608" s="427"/>
      <c r="AD608" s="431">
        <f t="shared" si="184"/>
        <v>0</v>
      </c>
      <c r="AE608" s="427"/>
      <c r="AF608" s="427"/>
      <c r="AG608" s="427"/>
      <c r="AH608" s="427"/>
      <c r="AI608" s="427"/>
      <c r="AJ608" s="432">
        <f t="shared" si="185"/>
        <v>0</v>
      </c>
      <c r="AK608" s="427"/>
      <c r="AL608" s="427"/>
      <c r="AM608" s="427"/>
      <c r="AN608" s="427"/>
      <c r="AO608" s="427"/>
      <c r="AP608" s="431">
        <f t="shared" si="186"/>
        <v>0</v>
      </c>
      <c r="AQ608" s="427"/>
      <c r="AR608" s="427"/>
      <c r="AS608" s="427"/>
      <c r="AT608" s="427"/>
      <c r="AU608" s="427"/>
      <c r="AV608" s="431">
        <f t="shared" si="187"/>
        <v>0</v>
      </c>
      <c r="AW608" s="427"/>
      <c r="AX608" s="427"/>
      <c r="AY608" s="427"/>
      <c r="AZ608" s="427"/>
      <c r="BA608" s="427"/>
      <c r="BB608" s="431">
        <f t="shared" si="188"/>
        <v>0</v>
      </c>
      <c r="BC608" s="427"/>
      <c r="BD608" s="427"/>
      <c r="BE608" s="427"/>
      <c r="BF608" s="427"/>
      <c r="BG608" s="427"/>
      <c r="BH608" s="431">
        <f t="shared" si="189"/>
        <v>0</v>
      </c>
      <c r="BI608" s="427"/>
      <c r="BJ608" s="427"/>
      <c r="BK608" s="427"/>
      <c r="BL608" s="427"/>
      <c r="BM608" s="428"/>
      <c r="BN608" s="431">
        <f t="shared" si="190"/>
        <v>0</v>
      </c>
      <c r="BO608" s="427"/>
      <c r="BP608" s="427"/>
      <c r="BQ608" s="427"/>
      <c r="BR608" s="427"/>
      <c r="BS608" s="428"/>
      <c r="BT608" s="431">
        <f t="shared" si="191"/>
        <v>0</v>
      </c>
      <c r="BU608" s="427"/>
      <c r="BV608" s="427"/>
      <c r="BW608" s="427"/>
      <c r="BX608" s="427"/>
      <c r="BY608" s="428"/>
      <c r="BZ608" s="431">
        <f t="shared" si="192"/>
        <v>0</v>
      </c>
      <c r="CA608" s="427"/>
      <c r="CB608" s="427"/>
      <c r="CC608" s="427"/>
      <c r="CD608" s="427"/>
      <c r="CE608" s="428"/>
      <c r="CF608" s="431">
        <f t="shared" si="193"/>
        <v>0</v>
      </c>
      <c r="CG608" s="427"/>
      <c r="CH608" s="427"/>
      <c r="CI608" s="427"/>
      <c r="CJ608" s="427"/>
      <c r="CK608" s="428"/>
      <c r="CL608" s="431">
        <f t="shared" si="194"/>
        <v>0</v>
      </c>
      <c r="CM608" s="427"/>
      <c r="CN608" s="427"/>
      <c r="CO608" s="427"/>
      <c r="CP608" s="427"/>
      <c r="CQ608" s="428"/>
      <c r="CR608" s="431">
        <f t="shared" si="195"/>
        <v>0</v>
      </c>
      <c r="CS608" s="427"/>
      <c r="CT608" s="427"/>
      <c r="CU608" s="427"/>
      <c r="CV608" s="427"/>
      <c r="CW608" s="428"/>
      <c r="CX608" s="431">
        <f t="shared" si="196"/>
        <v>0</v>
      </c>
      <c r="CY608" s="427"/>
      <c r="CZ608" s="427"/>
      <c r="DA608" s="427"/>
      <c r="DB608" s="427"/>
      <c r="DC608" s="428"/>
    </row>
    <row r="609" spans="1:107" s="218" customFormat="1" outlineLevel="1">
      <c r="A609" s="22"/>
      <c r="B609" s="22"/>
      <c r="C609" s="22"/>
      <c r="D609" s="22"/>
      <c r="E609" s="74" t="str">
        <f t="shared" si="179"/>
        <v>Large Low Voltage Demand</v>
      </c>
      <c r="F609" s="431">
        <f t="shared" si="180"/>
        <v>0</v>
      </c>
      <c r="G609" s="427"/>
      <c r="H609" s="427"/>
      <c r="I609" s="427"/>
      <c r="J609" s="427"/>
      <c r="K609" s="428"/>
      <c r="L609" s="431">
        <f t="shared" si="181"/>
        <v>0</v>
      </c>
      <c r="M609" s="427"/>
      <c r="N609" s="427"/>
      <c r="O609" s="427"/>
      <c r="P609" s="427"/>
      <c r="Q609" s="427"/>
      <c r="R609" s="431">
        <f t="shared" si="182"/>
        <v>0</v>
      </c>
      <c r="S609" s="427"/>
      <c r="T609" s="427"/>
      <c r="U609" s="427"/>
      <c r="V609" s="427"/>
      <c r="W609" s="427"/>
      <c r="X609" s="431">
        <f t="shared" si="183"/>
        <v>0</v>
      </c>
      <c r="Y609" s="427"/>
      <c r="Z609" s="427"/>
      <c r="AA609" s="427"/>
      <c r="AB609" s="427"/>
      <c r="AC609" s="427"/>
      <c r="AD609" s="431">
        <f t="shared" si="184"/>
        <v>0</v>
      </c>
      <c r="AE609" s="427"/>
      <c r="AF609" s="427"/>
      <c r="AG609" s="427"/>
      <c r="AH609" s="427"/>
      <c r="AI609" s="427"/>
      <c r="AJ609" s="432">
        <f t="shared" si="185"/>
        <v>0</v>
      </c>
      <c r="AK609" s="427"/>
      <c r="AL609" s="427"/>
      <c r="AM609" s="427"/>
      <c r="AN609" s="427"/>
      <c r="AO609" s="427"/>
      <c r="AP609" s="431">
        <f t="shared" si="186"/>
        <v>0</v>
      </c>
      <c r="AQ609" s="427"/>
      <c r="AR609" s="427"/>
      <c r="AS609" s="427"/>
      <c r="AT609" s="427"/>
      <c r="AU609" s="427"/>
      <c r="AV609" s="431">
        <f t="shared" si="187"/>
        <v>0</v>
      </c>
      <c r="AW609" s="427"/>
      <c r="AX609" s="427"/>
      <c r="AY609" s="427"/>
      <c r="AZ609" s="427"/>
      <c r="BA609" s="427"/>
      <c r="BB609" s="431">
        <f t="shared" si="188"/>
        <v>0</v>
      </c>
      <c r="BC609" s="427"/>
      <c r="BD609" s="427"/>
      <c r="BE609" s="427"/>
      <c r="BF609" s="427"/>
      <c r="BG609" s="427"/>
      <c r="BH609" s="431">
        <f t="shared" si="189"/>
        <v>0</v>
      </c>
      <c r="BI609" s="427"/>
      <c r="BJ609" s="427"/>
      <c r="BK609" s="427"/>
      <c r="BL609" s="427"/>
      <c r="BM609" s="428"/>
      <c r="BN609" s="431">
        <f t="shared" si="190"/>
        <v>0</v>
      </c>
      <c r="BO609" s="427"/>
      <c r="BP609" s="427"/>
      <c r="BQ609" s="427"/>
      <c r="BR609" s="427"/>
      <c r="BS609" s="428"/>
      <c r="BT609" s="431">
        <f t="shared" si="191"/>
        <v>0</v>
      </c>
      <c r="BU609" s="427"/>
      <c r="BV609" s="427"/>
      <c r="BW609" s="427"/>
      <c r="BX609" s="427"/>
      <c r="BY609" s="428"/>
      <c r="BZ609" s="431">
        <f t="shared" si="192"/>
        <v>0</v>
      </c>
      <c r="CA609" s="427"/>
      <c r="CB609" s="427"/>
      <c r="CC609" s="427"/>
      <c r="CD609" s="427"/>
      <c r="CE609" s="428"/>
      <c r="CF609" s="431">
        <f t="shared" si="193"/>
        <v>0</v>
      </c>
      <c r="CG609" s="427"/>
      <c r="CH609" s="427"/>
      <c r="CI609" s="427"/>
      <c r="CJ609" s="427"/>
      <c r="CK609" s="428"/>
      <c r="CL609" s="431">
        <f t="shared" si="194"/>
        <v>0</v>
      </c>
      <c r="CM609" s="427"/>
      <c r="CN609" s="427"/>
      <c r="CO609" s="427"/>
      <c r="CP609" s="427"/>
      <c r="CQ609" s="428"/>
      <c r="CR609" s="431">
        <f t="shared" si="195"/>
        <v>0</v>
      </c>
      <c r="CS609" s="427"/>
      <c r="CT609" s="427"/>
      <c r="CU609" s="427"/>
      <c r="CV609" s="427"/>
      <c r="CW609" s="428"/>
      <c r="CX609" s="431">
        <f t="shared" si="196"/>
        <v>0</v>
      </c>
      <c r="CY609" s="427"/>
      <c r="CZ609" s="427"/>
      <c r="DA609" s="427"/>
      <c r="DB609" s="427"/>
      <c r="DC609" s="428"/>
    </row>
    <row r="610" spans="1:107" s="218" customFormat="1" outlineLevel="1">
      <c r="A610" s="22"/>
      <c r="B610" s="22"/>
      <c r="C610" s="22"/>
      <c r="D610" s="22"/>
      <c r="E610" s="74" t="str">
        <f t="shared" si="179"/>
        <v>Large Low Voltage Demand A</v>
      </c>
      <c r="F610" s="431">
        <f t="shared" si="180"/>
        <v>0</v>
      </c>
      <c r="G610" s="427"/>
      <c r="H610" s="427"/>
      <c r="I610" s="427"/>
      <c r="J610" s="427"/>
      <c r="K610" s="428"/>
      <c r="L610" s="431">
        <f t="shared" si="181"/>
        <v>0</v>
      </c>
      <c r="M610" s="427"/>
      <c r="N610" s="427"/>
      <c r="O610" s="427"/>
      <c r="P610" s="427"/>
      <c r="Q610" s="427"/>
      <c r="R610" s="431">
        <f t="shared" si="182"/>
        <v>0</v>
      </c>
      <c r="S610" s="427"/>
      <c r="T610" s="427"/>
      <c r="U610" s="427"/>
      <c r="V610" s="427"/>
      <c r="W610" s="427"/>
      <c r="X610" s="431">
        <f t="shared" si="183"/>
        <v>0</v>
      </c>
      <c r="Y610" s="427"/>
      <c r="Z610" s="427"/>
      <c r="AA610" s="427"/>
      <c r="AB610" s="427"/>
      <c r="AC610" s="427"/>
      <c r="AD610" s="431">
        <f t="shared" si="184"/>
        <v>0</v>
      </c>
      <c r="AE610" s="427"/>
      <c r="AF610" s="427"/>
      <c r="AG610" s="427"/>
      <c r="AH610" s="427"/>
      <c r="AI610" s="427"/>
      <c r="AJ610" s="432">
        <f t="shared" si="185"/>
        <v>0</v>
      </c>
      <c r="AK610" s="427"/>
      <c r="AL610" s="427"/>
      <c r="AM610" s="427"/>
      <c r="AN610" s="427"/>
      <c r="AO610" s="427"/>
      <c r="AP610" s="431">
        <f t="shared" si="186"/>
        <v>0</v>
      </c>
      <c r="AQ610" s="427"/>
      <c r="AR610" s="427"/>
      <c r="AS610" s="427"/>
      <c r="AT610" s="427"/>
      <c r="AU610" s="427"/>
      <c r="AV610" s="431">
        <f t="shared" si="187"/>
        <v>0</v>
      </c>
      <c r="AW610" s="427"/>
      <c r="AX610" s="427"/>
      <c r="AY610" s="427"/>
      <c r="AZ610" s="427"/>
      <c r="BA610" s="427"/>
      <c r="BB610" s="431">
        <f t="shared" si="188"/>
        <v>0</v>
      </c>
      <c r="BC610" s="427"/>
      <c r="BD610" s="427"/>
      <c r="BE610" s="427"/>
      <c r="BF610" s="427"/>
      <c r="BG610" s="427"/>
      <c r="BH610" s="431">
        <f t="shared" si="189"/>
        <v>0</v>
      </c>
      <c r="BI610" s="427"/>
      <c r="BJ610" s="427"/>
      <c r="BK610" s="427"/>
      <c r="BL610" s="427"/>
      <c r="BM610" s="428"/>
      <c r="BN610" s="431">
        <f t="shared" si="190"/>
        <v>0</v>
      </c>
      <c r="BO610" s="427"/>
      <c r="BP610" s="427"/>
      <c r="BQ610" s="427"/>
      <c r="BR610" s="427"/>
      <c r="BS610" s="428"/>
      <c r="BT610" s="431">
        <f t="shared" si="191"/>
        <v>0</v>
      </c>
      <c r="BU610" s="427"/>
      <c r="BV610" s="427"/>
      <c r="BW610" s="427"/>
      <c r="BX610" s="427"/>
      <c r="BY610" s="428"/>
      <c r="BZ610" s="431">
        <f t="shared" si="192"/>
        <v>0</v>
      </c>
      <c r="CA610" s="427"/>
      <c r="CB610" s="427"/>
      <c r="CC610" s="427"/>
      <c r="CD610" s="427"/>
      <c r="CE610" s="428"/>
      <c r="CF610" s="431">
        <f t="shared" si="193"/>
        <v>0</v>
      </c>
      <c r="CG610" s="427"/>
      <c r="CH610" s="427"/>
      <c r="CI610" s="427"/>
      <c r="CJ610" s="427"/>
      <c r="CK610" s="428"/>
      <c r="CL610" s="431">
        <f t="shared" si="194"/>
        <v>0</v>
      </c>
      <c r="CM610" s="427"/>
      <c r="CN610" s="427"/>
      <c r="CO610" s="427"/>
      <c r="CP610" s="427"/>
      <c r="CQ610" s="428"/>
      <c r="CR610" s="431">
        <f t="shared" si="195"/>
        <v>0</v>
      </c>
      <c r="CS610" s="427"/>
      <c r="CT610" s="427"/>
      <c r="CU610" s="427"/>
      <c r="CV610" s="427"/>
      <c r="CW610" s="428"/>
      <c r="CX610" s="431">
        <f t="shared" si="196"/>
        <v>0</v>
      </c>
      <c r="CY610" s="427"/>
      <c r="CZ610" s="427"/>
      <c r="DA610" s="427"/>
      <c r="DB610" s="427"/>
      <c r="DC610" s="428"/>
    </row>
    <row r="611" spans="1:107" s="218" customFormat="1" outlineLevel="1">
      <c r="A611" s="22"/>
      <c r="B611" s="22"/>
      <c r="C611" s="22"/>
      <c r="D611" s="22"/>
      <c r="E611" s="74" t="str">
        <f t="shared" si="179"/>
        <v>Large Low Voltage Demand C</v>
      </c>
      <c r="F611" s="431">
        <f t="shared" si="180"/>
        <v>0</v>
      </c>
      <c r="G611" s="427"/>
      <c r="H611" s="427"/>
      <c r="I611" s="427"/>
      <c r="J611" s="427"/>
      <c r="K611" s="428"/>
      <c r="L611" s="431">
        <f t="shared" si="181"/>
        <v>0</v>
      </c>
      <c r="M611" s="427"/>
      <c r="N611" s="427"/>
      <c r="O611" s="427"/>
      <c r="P611" s="427"/>
      <c r="Q611" s="427"/>
      <c r="R611" s="431">
        <f t="shared" si="182"/>
        <v>0</v>
      </c>
      <c r="S611" s="427"/>
      <c r="T611" s="427"/>
      <c r="U611" s="427"/>
      <c r="V611" s="427"/>
      <c r="W611" s="427"/>
      <c r="X611" s="431">
        <f t="shared" si="183"/>
        <v>0</v>
      </c>
      <c r="Y611" s="427"/>
      <c r="Z611" s="427"/>
      <c r="AA611" s="427"/>
      <c r="AB611" s="427"/>
      <c r="AC611" s="427"/>
      <c r="AD611" s="431">
        <f t="shared" si="184"/>
        <v>0</v>
      </c>
      <c r="AE611" s="427"/>
      <c r="AF611" s="427"/>
      <c r="AG611" s="427"/>
      <c r="AH611" s="427"/>
      <c r="AI611" s="427"/>
      <c r="AJ611" s="432">
        <f t="shared" si="185"/>
        <v>0</v>
      </c>
      <c r="AK611" s="427"/>
      <c r="AL611" s="427"/>
      <c r="AM611" s="427"/>
      <c r="AN611" s="427"/>
      <c r="AO611" s="427"/>
      <c r="AP611" s="431">
        <f t="shared" si="186"/>
        <v>0</v>
      </c>
      <c r="AQ611" s="427"/>
      <c r="AR611" s="427"/>
      <c r="AS611" s="427"/>
      <c r="AT611" s="427"/>
      <c r="AU611" s="427"/>
      <c r="AV611" s="431">
        <f t="shared" si="187"/>
        <v>0</v>
      </c>
      <c r="AW611" s="427"/>
      <c r="AX611" s="427"/>
      <c r="AY611" s="427"/>
      <c r="AZ611" s="427"/>
      <c r="BA611" s="427"/>
      <c r="BB611" s="431">
        <f t="shared" si="188"/>
        <v>0</v>
      </c>
      <c r="BC611" s="427"/>
      <c r="BD611" s="427"/>
      <c r="BE611" s="427"/>
      <c r="BF611" s="427"/>
      <c r="BG611" s="427"/>
      <c r="BH611" s="431">
        <f t="shared" si="189"/>
        <v>0</v>
      </c>
      <c r="BI611" s="427"/>
      <c r="BJ611" s="427"/>
      <c r="BK611" s="427"/>
      <c r="BL611" s="427"/>
      <c r="BM611" s="428"/>
      <c r="BN611" s="431">
        <f t="shared" si="190"/>
        <v>0</v>
      </c>
      <c r="BO611" s="427"/>
      <c r="BP611" s="427"/>
      <c r="BQ611" s="427"/>
      <c r="BR611" s="427"/>
      <c r="BS611" s="428"/>
      <c r="BT611" s="431">
        <f t="shared" si="191"/>
        <v>0</v>
      </c>
      <c r="BU611" s="427"/>
      <c r="BV611" s="427"/>
      <c r="BW611" s="427"/>
      <c r="BX611" s="427"/>
      <c r="BY611" s="428"/>
      <c r="BZ611" s="431">
        <f t="shared" si="192"/>
        <v>0</v>
      </c>
      <c r="CA611" s="427"/>
      <c r="CB611" s="427"/>
      <c r="CC611" s="427"/>
      <c r="CD611" s="427"/>
      <c r="CE611" s="428"/>
      <c r="CF611" s="431">
        <f t="shared" si="193"/>
        <v>0</v>
      </c>
      <c r="CG611" s="427"/>
      <c r="CH611" s="427"/>
      <c r="CI611" s="427"/>
      <c r="CJ611" s="427"/>
      <c r="CK611" s="428"/>
      <c r="CL611" s="431">
        <f t="shared" si="194"/>
        <v>0</v>
      </c>
      <c r="CM611" s="427"/>
      <c r="CN611" s="427"/>
      <c r="CO611" s="427"/>
      <c r="CP611" s="427"/>
      <c r="CQ611" s="428"/>
      <c r="CR611" s="431">
        <f t="shared" si="195"/>
        <v>0</v>
      </c>
      <c r="CS611" s="427"/>
      <c r="CT611" s="427"/>
      <c r="CU611" s="427"/>
      <c r="CV611" s="427"/>
      <c r="CW611" s="428"/>
      <c r="CX611" s="431">
        <f t="shared" si="196"/>
        <v>0</v>
      </c>
      <c r="CY611" s="427"/>
      <c r="CZ611" s="427"/>
      <c r="DA611" s="427"/>
      <c r="DB611" s="427"/>
      <c r="DC611" s="428"/>
    </row>
    <row r="612" spans="1:107" s="218" customFormat="1" outlineLevel="1">
      <c r="A612" s="22"/>
      <c r="B612" s="22"/>
      <c r="C612" s="22"/>
      <c r="D612" s="22"/>
      <c r="E612" s="74" t="str">
        <f t="shared" si="179"/>
        <v>Large Low Voltage Demand S</v>
      </c>
      <c r="F612" s="431">
        <f t="shared" si="180"/>
        <v>0</v>
      </c>
      <c r="G612" s="427"/>
      <c r="H612" s="427"/>
      <c r="I612" s="427"/>
      <c r="J612" s="427"/>
      <c r="K612" s="428"/>
      <c r="L612" s="431">
        <f t="shared" si="181"/>
        <v>0</v>
      </c>
      <c r="M612" s="427"/>
      <c r="N612" s="427"/>
      <c r="O612" s="427"/>
      <c r="P612" s="427"/>
      <c r="Q612" s="427"/>
      <c r="R612" s="431">
        <f t="shared" si="182"/>
        <v>0</v>
      </c>
      <c r="S612" s="427"/>
      <c r="T612" s="427"/>
      <c r="U612" s="427"/>
      <c r="V612" s="427"/>
      <c r="W612" s="427"/>
      <c r="X612" s="431">
        <f t="shared" si="183"/>
        <v>0</v>
      </c>
      <c r="Y612" s="427"/>
      <c r="Z612" s="427"/>
      <c r="AA612" s="427"/>
      <c r="AB612" s="427"/>
      <c r="AC612" s="427"/>
      <c r="AD612" s="431">
        <f t="shared" si="184"/>
        <v>0</v>
      </c>
      <c r="AE612" s="427"/>
      <c r="AF612" s="427"/>
      <c r="AG612" s="427"/>
      <c r="AH612" s="427"/>
      <c r="AI612" s="427"/>
      <c r="AJ612" s="432">
        <f t="shared" si="185"/>
        <v>0</v>
      </c>
      <c r="AK612" s="427"/>
      <c r="AL612" s="427"/>
      <c r="AM612" s="427"/>
      <c r="AN612" s="427"/>
      <c r="AO612" s="427"/>
      <c r="AP612" s="431">
        <f t="shared" si="186"/>
        <v>0</v>
      </c>
      <c r="AQ612" s="427"/>
      <c r="AR612" s="427"/>
      <c r="AS612" s="427"/>
      <c r="AT612" s="427"/>
      <c r="AU612" s="427"/>
      <c r="AV612" s="431">
        <f t="shared" si="187"/>
        <v>0</v>
      </c>
      <c r="AW612" s="427"/>
      <c r="AX612" s="427"/>
      <c r="AY612" s="427"/>
      <c r="AZ612" s="427"/>
      <c r="BA612" s="427"/>
      <c r="BB612" s="431">
        <f t="shared" si="188"/>
        <v>0</v>
      </c>
      <c r="BC612" s="427"/>
      <c r="BD612" s="427"/>
      <c r="BE612" s="427"/>
      <c r="BF612" s="427"/>
      <c r="BG612" s="427"/>
      <c r="BH612" s="431">
        <f t="shared" si="189"/>
        <v>0</v>
      </c>
      <c r="BI612" s="427"/>
      <c r="BJ612" s="427"/>
      <c r="BK612" s="427"/>
      <c r="BL612" s="427"/>
      <c r="BM612" s="428"/>
      <c r="BN612" s="431">
        <f t="shared" si="190"/>
        <v>0</v>
      </c>
      <c r="BO612" s="427"/>
      <c r="BP612" s="427"/>
      <c r="BQ612" s="427"/>
      <c r="BR612" s="427"/>
      <c r="BS612" s="428"/>
      <c r="BT612" s="431">
        <f t="shared" si="191"/>
        <v>0</v>
      </c>
      <c r="BU612" s="427"/>
      <c r="BV612" s="427"/>
      <c r="BW612" s="427"/>
      <c r="BX612" s="427"/>
      <c r="BY612" s="428"/>
      <c r="BZ612" s="431">
        <f t="shared" si="192"/>
        <v>0</v>
      </c>
      <c r="CA612" s="427"/>
      <c r="CB612" s="427"/>
      <c r="CC612" s="427"/>
      <c r="CD612" s="427"/>
      <c r="CE612" s="428"/>
      <c r="CF612" s="431">
        <f t="shared" si="193"/>
        <v>0</v>
      </c>
      <c r="CG612" s="427"/>
      <c r="CH612" s="427"/>
      <c r="CI612" s="427"/>
      <c r="CJ612" s="427"/>
      <c r="CK612" s="428"/>
      <c r="CL612" s="431">
        <f t="shared" si="194"/>
        <v>0</v>
      </c>
      <c r="CM612" s="427"/>
      <c r="CN612" s="427"/>
      <c r="CO612" s="427"/>
      <c r="CP612" s="427"/>
      <c r="CQ612" s="428"/>
      <c r="CR612" s="431">
        <f t="shared" si="195"/>
        <v>0</v>
      </c>
      <c r="CS612" s="427"/>
      <c r="CT612" s="427"/>
      <c r="CU612" s="427"/>
      <c r="CV612" s="427"/>
      <c r="CW612" s="428"/>
      <c r="CX612" s="431">
        <f t="shared" si="196"/>
        <v>0</v>
      </c>
      <c r="CY612" s="427"/>
      <c r="CZ612" s="427"/>
      <c r="DA612" s="427"/>
      <c r="DB612" s="427"/>
      <c r="DC612" s="428"/>
    </row>
    <row r="613" spans="1:107" s="218" customFormat="1" outlineLevel="1">
      <c r="A613" s="22"/>
      <c r="B613" s="22"/>
      <c r="C613" s="22"/>
      <c r="D613" s="22"/>
      <c r="E613" s="74" t="str">
        <f t="shared" si="179"/>
        <v>Large Low Voltage Demand Docklands</v>
      </c>
      <c r="F613" s="431">
        <f t="shared" si="180"/>
        <v>0</v>
      </c>
      <c r="G613" s="427"/>
      <c r="H613" s="427"/>
      <c r="I613" s="427"/>
      <c r="J613" s="427"/>
      <c r="K613" s="428"/>
      <c r="L613" s="431">
        <f t="shared" si="181"/>
        <v>0</v>
      </c>
      <c r="M613" s="427"/>
      <c r="N613" s="427"/>
      <c r="O613" s="427"/>
      <c r="P613" s="427"/>
      <c r="Q613" s="427"/>
      <c r="R613" s="431">
        <f t="shared" si="182"/>
        <v>0</v>
      </c>
      <c r="S613" s="427"/>
      <c r="T613" s="427"/>
      <c r="U613" s="427"/>
      <c r="V613" s="427"/>
      <c r="W613" s="427"/>
      <c r="X613" s="431">
        <f t="shared" si="183"/>
        <v>0</v>
      </c>
      <c r="Y613" s="427"/>
      <c r="Z613" s="427"/>
      <c r="AA613" s="427"/>
      <c r="AB613" s="427"/>
      <c r="AC613" s="427"/>
      <c r="AD613" s="431">
        <f t="shared" si="184"/>
        <v>0</v>
      </c>
      <c r="AE613" s="427"/>
      <c r="AF613" s="427"/>
      <c r="AG613" s="427"/>
      <c r="AH613" s="427"/>
      <c r="AI613" s="427"/>
      <c r="AJ613" s="432">
        <f t="shared" si="185"/>
        <v>0</v>
      </c>
      <c r="AK613" s="427"/>
      <c r="AL613" s="427"/>
      <c r="AM613" s="427"/>
      <c r="AN613" s="427"/>
      <c r="AO613" s="427"/>
      <c r="AP613" s="431">
        <f t="shared" si="186"/>
        <v>0</v>
      </c>
      <c r="AQ613" s="427"/>
      <c r="AR613" s="427"/>
      <c r="AS613" s="427"/>
      <c r="AT613" s="427"/>
      <c r="AU613" s="427"/>
      <c r="AV613" s="431">
        <f t="shared" si="187"/>
        <v>0</v>
      </c>
      <c r="AW613" s="427"/>
      <c r="AX613" s="427"/>
      <c r="AY613" s="427"/>
      <c r="AZ613" s="427"/>
      <c r="BA613" s="427"/>
      <c r="BB613" s="431">
        <f t="shared" si="188"/>
        <v>0</v>
      </c>
      <c r="BC613" s="427"/>
      <c r="BD613" s="427"/>
      <c r="BE613" s="427"/>
      <c r="BF613" s="427"/>
      <c r="BG613" s="427"/>
      <c r="BH613" s="431">
        <f t="shared" si="189"/>
        <v>0</v>
      </c>
      <c r="BI613" s="427"/>
      <c r="BJ613" s="427"/>
      <c r="BK613" s="427"/>
      <c r="BL613" s="427"/>
      <c r="BM613" s="428"/>
      <c r="BN613" s="431">
        <f t="shared" si="190"/>
        <v>0</v>
      </c>
      <c r="BO613" s="427"/>
      <c r="BP613" s="427"/>
      <c r="BQ613" s="427"/>
      <c r="BR613" s="427"/>
      <c r="BS613" s="428"/>
      <c r="BT613" s="431">
        <f t="shared" si="191"/>
        <v>0</v>
      </c>
      <c r="BU613" s="427"/>
      <c r="BV613" s="427"/>
      <c r="BW613" s="427"/>
      <c r="BX613" s="427"/>
      <c r="BY613" s="428"/>
      <c r="BZ613" s="431">
        <f t="shared" si="192"/>
        <v>0</v>
      </c>
      <c r="CA613" s="427"/>
      <c r="CB613" s="427"/>
      <c r="CC613" s="427"/>
      <c r="CD613" s="427"/>
      <c r="CE613" s="428"/>
      <c r="CF613" s="431">
        <f t="shared" si="193"/>
        <v>0</v>
      </c>
      <c r="CG613" s="427"/>
      <c r="CH613" s="427"/>
      <c r="CI613" s="427"/>
      <c r="CJ613" s="427"/>
      <c r="CK613" s="428"/>
      <c r="CL613" s="431">
        <f t="shared" si="194"/>
        <v>0</v>
      </c>
      <c r="CM613" s="427"/>
      <c r="CN613" s="427"/>
      <c r="CO613" s="427"/>
      <c r="CP613" s="427"/>
      <c r="CQ613" s="428"/>
      <c r="CR613" s="431">
        <f t="shared" si="195"/>
        <v>0</v>
      </c>
      <c r="CS613" s="427"/>
      <c r="CT613" s="427"/>
      <c r="CU613" s="427"/>
      <c r="CV613" s="427"/>
      <c r="CW613" s="428"/>
      <c r="CX613" s="431">
        <f t="shared" si="196"/>
        <v>0</v>
      </c>
      <c r="CY613" s="427"/>
      <c r="CZ613" s="427"/>
      <c r="DA613" s="427"/>
      <c r="DB613" s="427"/>
      <c r="DC613" s="428"/>
    </row>
    <row r="614" spans="1:107" s="218" customFormat="1" outlineLevel="1">
      <c r="A614" s="22"/>
      <c r="B614" s="22"/>
      <c r="C614" s="22"/>
      <c r="D614" s="22"/>
      <c r="E614" s="74" t="str">
        <f t="shared" si="179"/>
        <v>Large Low Voltage Demand CXX</v>
      </c>
      <c r="F614" s="431">
        <f t="shared" si="180"/>
        <v>0</v>
      </c>
      <c r="G614" s="427"/>
      <c r="H614" s="427"/>
      <c r="I614" s="427"/>
      <c r="J614" s="427"/>
      <c r="K614" s="428"/>
      <c r="L614" s="431">
        <f t="shared" si="181"/>
        <v>0</v>
      </c>
      <c r="M614" s="427"/>
      <c r="N614" s="427"/>
      <c r="O614" s="427"/>
      <c r="P614" s="427"/>
      <c r="Q614" s="427"/>
      <c r="R614" s="431">
        <f t="shared" si="182"/>
        <v>0</v>
      </c>
      <c r="S614" s="427"/>
      <c r="T614" s="427"/>
      <c r="U614" s="427"/>
      <c r="V614" s="427"/>
      <c r="W614" s="427"/>
      <c r="X614" s="431">
        <f t="shared" si="183"/>
        <v>0</v>
      </c>
      <c r="Y614" s="427"/>
      <c r="Z614" s="427"/>
      <c r="AA614" s="427"/>
      <c r="AB614" s="427"/>
      <c r="AC614" s="427"/>
      <c r="AD614" s="431">
        <f t="shared" si="184"/>
        <v>0</v>
      </c>
      <c r="AE614" s="427"/>
      <c r="AF614" s="427"/>
      <c r="AG614" s="427"/>
      <c r="AH614" s="427"/>
      <c r="AI614" s="427"/>
      <c r="AJ614" s="432">
        <f t="shared" si="185"/>
        <v>0</v>
      </c>
      <c r="AK614" s="427"/>
      <c r="AL614" s="427"/>
      <c r="AM614" s="427"/>
      <c r="AN614" s="427"/>
      <c r="AO614" s="427"/>
      <c r="AP614" s="431">
        <f t="shared" si="186"/>
        <v>0</v>
      </c>
      <c r="AQ614" s="427"/>
      <c r="AR614" s="427"/>
      <c r="AS614" s="427"/>
      <c r="AT614" s="427"/>
      <c r="AU614" s="427"/>
      <c r="AV614" s="431">
        <f t="shared" si="187"/>
        <v>0</v>
      </c>
      <c r="AW614" s="427"/>
      <c r="AX614" s="427"/>
      <c r="AY614" s="427"/>
      <c r="AZ614" s="427"/>
      <c r="BA614" s="427"/>
      <c r="BB614" s="431">
        <f t="shared" si="188"/>
        <v>0</v>
      </c>
      <c r="BC614" s="427"/>
      <c r="BD614" s="427"/>
      <c r="BE614" s="427"/>
      <c r="BF614" s="427"/>
      <c r="BG614" s="427"/>
      <c r="BH614" s="431">
        <f t="shared" si="189"/>
        <v>0</v>
      </c>
      <c r="BI614" s="427"/>
      <c r="BJ614" s="427"/>
      <c r="BK614" s="427"/>
      <c r="BL614" s="427"/>
      <c r="BM614" s="428"/>
      <c r="BN614" s="431">
        <f t="shared" si="190"/>
        <v>0</v>
      </c>
      <c r="BO614" s="427"/>
      <c r="BP614" s="427"/>
      <c r="BQ614" s="427"/>
      <c r="BR614" s="427"/>
      <c r="BS614" s="428"/>
      <c r="BT614" s="431">
        <f t="shared" si="191"/>
        <v>0</v>
      </c>
      <c r="BU614" s="427"/>
      <c r="BV614" s="427"/>
      <c r="BW614" s="427"/>
      <c r="BX614" s="427"/>
      <c r="BY614" s="428"/>
      <c r="BZ614" s="431">
        <f t="shared" si="192"/>
        <v>0</v>
      </c>
      <c r="CA614" s="427"/>
      <c r="CB614" s="427"/>
      <c r="CC614" s="427"/>
      <c r="CD614" s="427"/>
      <c r="CE614" s="428"/>
      <c r="CF614" s="431">
        <f t="shared" si="193"/>
        <v>0</v>
      </c>
      <c r="CG614" s="427"/>
      <c r="CH614" s="427"/>
      <c r="CI614" s="427"/>
      <c r="CJ614" s="427"/>
      <c r="CK614" s="428"/>
      <c r="CL614" s="431">
        <f t="shared" si="194"/>
        <v>0</v>
      </c>
      <c r="CM614" s="427"/>
      <c r="CN614" s="427"/>
      <c r="CO614" s="427"/>
      <c r="CP614" s="427"/>
      <c r="CQ614" s="428"/>
      <c r="CR614" s="431">
        <f t="shared" si="195"/>
        <v>0</v>
      </c>
      <c r="CS614" s="427"/>
      <c r="CT614" s="427"/>
      <c r="CU614" s="427"/>
      <c r="CV614" s="427"/>
      <c r="CW614" s="428"/>
      <c r="CX614" s="431">
        <f t="shared" si="196"/>
        <v>0</v>
      </c>
      <c r="CY614" s="427"/>
      <c r="CZ614" s="427"/>
      <c r="DA614" s="427"/>
      <c r="DB614" s="427"/>
      <c r="DC614" s="428"/>
    </row>
    <row r="615" spans="1:107" s="218" customFormat="1" outlineLevel="1">
      <c r="A615" s="22"/>
      <c r="B615" s="22"/>
      <c r="C615" s="22"/>
      <c r="D615" s="22"/>
      <c r="E615" s="74" t="str">
        <f t="shared" si="179"/>
        <v>Large Low Voltage Demand EN.R</v>
      </c>
      <c r="F615" s="431">
        <f t="shared" si="180"/>
        <v>0</v>
      </c>
      <c r="G615" s="427"/>
      <c r="H615" s="427"/>
      <c r="I615" s="427"/>
      <c r="J615" s="427"/>
      <c r="K615" s="428"/>
      <c r="L615" s="431">
        <f t="shared" si="181"/>
        <v>0</v>
      </c>
      <c r="M615" s="427"/>
      <c r="N615" s="427"/>
      <c r="O615" s="427"/>
      <c r="P615" s="427"/>
      <c r="Q615" s="427"/>
      <c r="R615" s="431">
        <f t="shared" si="182"/>
        <v>0</v>
      </c>
      <c r="S615" s="427"/>
      <c r="T615" s="427"/>
      <c r="U615" s="427"/>
      <c r="V615" s="427"/>
      <c r="W615" s="427"/>
      <c r="X615" s="431">
        <f t="shared" si="183"/>
        <v>0</v>
      </c>
      <c r="Y615" s="427"/>
      <c r="Z615" s="427"/>
      <c r="AA615" s="427"/>
      <c r="AB615" s="427"/>
      <c r="AC615" s="427"/>
      <c r="AD615" s="431">
        <f t="shared" si="184"/>
        <v>0</v>
      </c>
      <c r="AE615" s="427"/>
      <c r="AF615" s="427"/>
      <c r="AG615" s="427"/>
      <c r="AH615" s="427"/>
      <c r="AI615" s="427"/>
      <c r="AJ615" s="432">
        <f t="shared" si="185"/>
        <v>0</v>
      </c>
      <c r="AK615" s="427"/>
      <c r="AL615" s="427"/>
      <c r="AM615" s="427"/>
      <c r="AN615" s="427"/>
      <c r="AO615" s="427"/>
      <c r="AP615" s="431">
        <f t="shared" si="186"/>
        <v>0</v>
      </c>
      <c r="AQ615" s="427"/>
      <c r="AR615" s="427"/>
      <c r="AS615" s="427"/>
      <c r="AT615" s="427"/>
      <c r="AU615" s="427"/>
      <c r="AV615" s="431">
        <f t="shared" si="187"/>
        <v>0</v>
      </c>
      <c r="AW615" s="427"/>
      <c r="AX615" s="427"/>
      <c r="AY615" s="427"/>
      <c r="AZ615" s="427"/>
      <c r="BA615" s="427"/>
      <c r="BB615" s="431">
        <f t="shared" si="188"/>
        <v>0</v>
      </c>
      <c r="BC615" s="427"/>
      <c r="BD615" s="427"/>
      <c r="BE615" s="427"/>
      <c r="BF615" s="427"/>
      <c r="BG615" s="427"/>
      <c r="BH615" s="431">
        <f t="shared" si="189"/>
        <v>0</v>
      </c>
      <c r="BI615" s="427"/>
      <c r="BJ615" s="427"/>
      <c r="BK615" s="427"/>
      <c r="BL615" s="427"/>
      <c r="BM615" s="428"/>
      <c r="BN615" s="431">
        <f t="shared" si="190"/>
        <v>0</v>
      </c>
      <c r="BO615" s="427"/>
      <c r="BP615" s="427"/>
      <c r="BQ615" s="427"/>
      <c r="BR615" s="427"/>
      <c r="BS615" s="428"/>
      <c r="BT615" s="431">
        <f t="shared" si="191"/>
        <v>0</v>
      </c>
      <c r="BU615" s="427"/>
      <c r="BV615" s="427"/>
      <c r="BW615" s="427"/>
      <c r="BX615" s="427"/>
      <c r="BY615" s="428"/>
      <c r="BZ615" s="431">
        <f t="shared" si="192"/>
        <v>0</v>
      </c>
      <c r="CA615" s="427"/>
      <c r="CB615" s="427"/>
      <c r="CC615" s="427"/>
      <c r="CD615" s="427"/>
      <c r="CE615" s="428"/>
      <c r="CF615" s="431">
        <f t="shared" si="193"/>
        <v>0</v>
      </c>
      <c r="CG615" s="427"/>
      <c r="CH615" s="427"/>
      <c r="CI615" s="427"/>
      <c r="CJ615" s="427"/>
      <c r="CK615" s="428"/>
      <c r="CL615" s="431">
        <f t="shared" si="194"/>
        <v>0</v>
      </c>
      <c r="CM615" s="427"/>
      <c r="CN615" s="427"/>
      <c r="CO615" s="427"/>
      <c r="CP615" s="427"/>
      <c r="CQ615" s="428"/>
      <c r="CR615" s="431">
        <f t="shared" si="195"/>
        <v>0</v>
      </c>
      <c r="CS615" s="427"/>
      <c r="CT615" s="427"/>
      <c r="CU615" s="427"/>
      <c r="CV615" s="427"/>
      <c r="CW615" s="428"/>
      <c r="CX615" s="431">
        <f t="shared" si="196"/>
        <v>0</v>
      </c>
      <c r="CY615" s="427"/>
      <c r="CZ615" s="427"/>
      <c r="DA615" s="427"/>
      <c r="DB615" s="427"/>
      <c r="DC615" s="428"/>
    </row>
    <row r="616" spans="1:107" s="218" customFormat="1" outlineLevel="1">
      <c r="A616" s="22"/>
      <c r="B616" s="22"/>
      <c r="C616" s="22"/>
      <c r="D616" s="22"/>
      <c r="E616" s="74" t="str">
        <f t="shared" si="179"/>
        <v>Large Low Voltage Demand EN.NR</v>
      </c>
      <c r="F616" s="431">
        <f t="shared" si="180"/>
        <v>0</v>
      </c>
      <c r="G616" s="427"/>
      <c r="H616" s="427"/>
      <c r="I616" s="427"/>
      <c r="J616" s="427"/>
      <c r="K616" s="428"/>
      <c r="L616" s="431">
        <f t="shared" si="181"/>
        <v>0</v>
      </c>
      <c r="M616" s="427"/>
      <c r="N616" s="427"/>
      <c r="O616" s="427"/>
      <c r="P616" s="427"/>
      <c r="Q616" s="427"/>
      <c r="R616" s="431">
        <f t="shared" si="182"/>
        <v>0</v>
      </c>
      <c r="S616" s="427"/>
      <c r="T616" s="427"/>
      <c r="U616" s="427"/>
      <c r="V616" s="427"/>
      <c r="W616" s="427"/>
      <c r="X616" s="431">
        <f t="shared" si="183"/>
        <v>0</v>
      </c>
      <c r="Y616" s="427"/>
      <c r="Z616" s="427"/>
      <c r="AA616" s="427"/>
      <c r="AB616" s="427"/>
      <c r="AC616" s="427"/>
      <c r="AD616" s="431">
        <f t="shared" si="184"/>
        <v>0</v>
      </c>
      <c r="AE616" s="427"/>
      <c r="AF616" s="427"/>
      <c r="AG616" s="427"/>
      <c r="AH616" s="427"/>
      <c r="AI616" s="427"/>
      <c r="AJ616" s="432">
        <f t="shared" si="185"/>
        <v>0</v>
      </c>
      <c r="AK616" s="427"/>
      <c r="AL616" s="427"/>
      <c r="AM616" s="427"/>
      <c r="AN616" s="427"/>
      <c r="AO616" s="427"/>
      <c r="AP616" s="431">
        <f t="shared" si="186"/>
        <v>0</v>
      </c>
      <c r="AQ616" s="427"/>
      <c r="AR616" s="427"/>
      <c r="AS616" s="427"/>
      <c r="AT616" s="427"/>
      <c r="AU616" s="427"/>
      <c r="AV616" s="431">
        <f t="shared" si="187"/>
        <v>0</v>
      </c>
      <c r="AW616" s="427"/>
      <c r="AX616" s="427"/>
      <c r="AY616" s="427"/>
      <c r="AZ616" s="427"/>
      <c r="BA616" s="427"/>
      <c r="BB616" s="431">
        <f t="shared" si="188"/>
        <v>0</v>
      </c>
      <c r="BC616" s="427"/>
      <c r="BD616" s="427"/>
      <c r="BE616" s="427"/>
      <c r="BF616" s="427"/>
      <c r="BG616" s="427"/>
      <c r="BH616" s="431">
        <f t="shared" si="189"/>
        <v>0</v>
      </c>
      <c r="BI616" s="427"/>
      <c r="BJ616" s="427"/>
      <c r="BK616" s="427"/>
      <c r="BL616" s="427"/>
      <c r="BM616" s="428"/>
      <c r="BN616" s="431">
        <f t="shared" si="190"/>
        <v>0</v>
      </c>
      <c r="BO616" s="427"/>
      <c r="BP616" s="427"/>
      <c r="BQ616" s="427"/>
      <c r="BR616" s="427"/>
      <c r="BS616" s="428"/>
      <c r="BT616" s="431">
        <f t="shared" si="191"/>
        <v>0</v>
      </c>
      <c r="BU616" s="427"/>
      <c r="BV616" s="427"/>
      <c r="BW616" s="427"/>
      <c r="BX616" s="427"/>
      <c r="BY616" s="428"/>
      <c r="BZ616" s="431">
        <f t="shared" si="192"/>
        <v>0</v>
      </c>
      <c r="CA616" s="427"/>
      <c r="CB616" s="427"/>
      <c r="CC616" s="427"/>
      <c r="CD616" s="427"/>
      <c r="CE616" s="428"/>
      <c r="CF616" s="431">
        <f t="shared" si="193"/>
        <v>0</v>
      </c>
      <c r="CG616" s="427"/>
      <c r="CH616" s="427"/>
      <c r="CI616" s="427"/>
      <c r="CJ616" s="427"/>
      <c r="CK616" s="428"/>
      <c r="CL616" s="431">
        <f t="shared" si="194"/>
        <v>0</v>
      </c>
      <c r="CM616" s="427"/>
      <c r="CN616" s="427"/>
      <c r="CO616" s="427"/>
      <c r="CP616" s="427"/>
      <c r="CQ616" s="428"/>
      <c r="CR616" s="431">
        <f t="shared" si="195"/>
        <v>0</v>
      </c>
      <c r="CS616" s="427"/>
      <c r="CT616" s="427"/>
      <c r="CU616" s="427"/>
      <c r="CV616" s="427"/>
      <c r="CW616" s="428"/>
      <c r="CX616" s="431">
        <f t="shared" si="196"/>
        <v>0</v>
      </c>
      <c r="CY616" s="427"/>
      <c r="CZ616" s="427"/>
      <c r="DA616" s="427"/>
      <c r="DB616" s="427"/>
      <c r="DC616" s="428"/>
    </row>
    <row r="617" spans="1:107" s="218" customFormat="1" outlineLevel="1">
      <c r="A617" s="22"/>
      <c r="B617" s="22"/>
      <c r="C617" s="22"/>
      <c r="D617" s="22"/>
      <c r="E617" s="74" t="str">
        <f t="shared" si="179"/>
        <v>Large Low Voltage Demand EN.R CXX</v>
      </c>
      <c r="F617" s="431">
        <f t="shared" si="180"/>
        <v>0</v>
      </c>
      <c r="G617" s="427"/>
      <c r="H617" s="427"/>
      <c r="I617" s="427"/>
      <c r="J617" s="427"/>
      <c r="K617" s="428"/>
      <c r="L617" s="431">
        <f t="shared" si="181"/>
        <v>0</v>
      </c>
      <c r="M617" s="427"/>
      <c r="N617" s="427"/>
      <c r="O617" s="427"/>
      <c r="P617" s="427"/>
      <c r="Q617" s="427"/>
      <c r="R617" s="431">
        <f t="shared" si="182"/>
        <v>0</v>
      </c>
      <c r="S617" s="427"/>
      <c r="T617" s="427"/>
      <c r="U617" s="427"/>
      <c r="V617" s="427"/>
      <c r="W617" s="427"/>
      <c r="X617" s="431">
        <f t="shared" si="183"/>
        <v>0</v>
      </c>
      <c r="Y617" s="427"/>
      <c r="Z617" s="427"/>
      <c r="AA617" s="427"/>
      <c r="AB617" s="427"/>
      <c r="AC617" s="427"/>
      <c r="AD617" s="431">
        <f t="shared" si="184"/>
        <v>0</v>
      </c>
      <c r="AE617" s="427"/>
      <c r="AF617" s="427"/>
      <c r="AG617" s="427"/>
      <c r="AH617" s="427"/>
      <c r="AI617" s="427"/>
      <c r="AJ617" s="432">
        <f t="shared" si="185"/>
        <v>0</v>
      </c>
      <c r="AK617" s="427"/>
      <c r="AL617" s="427"/>
      <c r="AM617" s="427"/>
      <c r="AN617" s="427"/>
      <c r="AO617" s="427"/>
      <c r="AP617" s="431">
        <f t="shared" si="186"/>
        <v>0</v>
      </c>
      <c r="AQ617" s="427"/>
      <c r="AR617" s="427"/>
      <c r="AS617" s="427"/>
      <c r="AT617" s="427"/>
      <c r="AU617" s="427"/>
      <c r="AV617" s="431">
        <f t="shared" si="187"/>
        <v>0</v>
      </c>
      <c r="AW617" s="427"/>
      <c r="AX617" s="427"/>
      <c r="AY617" s="427"/>
      <c r="AZ617" s="427"/>
      <c r="BA617" s="427"/>
      <c r="BB617" s="431">
        <f t="shared" si="188"/>
        <v>0</v>
      </c>
      <c r="BC617" s="427"/>
      <c r="BD617" s="427"/>
      <c r="BE617" s="427"/>
      <c r="BF617" s="427"/>
      <c r="BG617" s="427"/>
      <c r="BH617" s="431">
        <f t="shared" si="189"/>
        <v>0</v>
      </c>
      <c r="BI617" s="427"/>
      <c r="BJ617" s="427"/>
      <c r="BK617" s="427"/>
      <c r="BL617" s="427"/>
      <c r="BM617" s="428"/>
      <c r="BN617" s="431">
        <f t="shared" si="190"/>
        <v>0</v>
      </c>
      <c r="BO617" s="427"/>
      <c r="BP617" s="427"/>
      <c r="BQ617" s="427"/>
      <c r="BR617" s="427"/>
      <c r="BS617" s="428"/>
      <c r="BT617" s="431">
        <f t="shared" si="191"/>
        <v>0</v>
      </c>
      <c r="BU617" s="427"/>
      <c r="BV617" s="427"/>
      <c r="BW617" s="427"/>
      <c r="BX617" s="427"/>
      <c r="BY617" s="428"/>
      <c r="BZ617" s="431">
        <f t="shared" si="192"/>
        <v>0</v>
      </c>
      <c r="CA617" s="427"/>
      <c r="CB617" s="427"/>
      <c r="CC617" s="427"/>
      <c r="CD617" s="427"/>
      <c r="CE617" s="428"/>
      <c r="CF617" s="431">
        <f t="shared" si="193"/>
        <v>0</v>
      </c>
      <c r="CG617" s="427"/>
      <c r="CH617" s="427"/>
      <c r="CI617" s="427"/>
      <c r="CJ617" s="427"/>
      <c r="CK617" s="428"/>
      <c r="CL617" s="431">
        <f t="shared" si="194"/>
        <v>0</v>
      </c>
      <c r="CM617" s="427"/>
      <c r="CN617" s="427"/>
      <c r="CO617" s="427"/>
      <c r="CP617" s="427"/>
      <c r="CQ617" s="428"/>
      <c r="CR617" s="431">
        <f t="shared" si="195"/>
        <v>0</v>
      </c>
      <c r="CS617" s="427"/>
      <c r="CT617" s="427"/>
      <c r="CU617" s="427"/>
      <c r="CV617" s="427"/>
      <c r="CW617" s="428"/>
      <c r="CX617" s="431">
        <f t="shared" si="196"/>
        <v>0</v>
      </c>
      <c r="CY617" s="427"/>
      <c r="CZ617" s="427"/>
      <c r="DA617" s="427"/>
      <c r="DB617" s="427"/>
      <c r="DC617" s="428"/>
    </row>
    <row r="618" spans="1:107" s="218" customFormat="1" outlineLevel="1">
      <c r="A618" s="22"/>
      <c r="B618" s="22"/>
      <c r="C618" s="22"/>
      <c r="D618" s="22"/>
      <c r="E618" s="74" t="str">
        <f t="shared" si="179"/>
        <v>Large Low Voltage Demand EN.NRCXX</v>
      </c>
      <c r="F618" s="431">
        <f t="shared" si="180"/>
        <v>0</v>
      </c>
      <c r="G618" s="427"/>
      <c r="H618" s="427"/>
      <c r="I618" s="427"/>
      <c r="J618" s="427"/>
      <c r="K618" s="428"/>
      <c r="L618" s="431">
        <f t="shared" si="181"/>
        <v>0</v>
      </c>
      <c r="M618" s="427"/>
      <c r="N618" s="427"/>
      <c r="O618" s="427"/>
      <c r="P618" s="427"/>
      <c r="Q618" s="427"/>
      <c r="R618" s="431">
        <f t="shared" si="182"/>
        <v>0</v>
      </c>
      <c r="S618" s="427"/>
      <c r="T618" s="427"/>
      <c r="U618" s="427"/>
      <c r="V618" s="427"/>
      <c r="W618" s="427"/>
      <c r="X618" s="431">
        <f t="shared" si="183"/>
        <v>0</v>
      </c>
      <c r="Y618" s="427"/>
      <c r="Z618" s="427"/>
      <c r="AA618" s="427"/>
      <c r="AB618" s="427"/>
      <c r="AC618" s="427"/>
      <c r="AD618" s="431">
        <f t="shared" si="184"/>
        <v>0</v>
      </c>
      <c r="AE618" s="427"/>
      <c r="AF618" s="427"/>
      <c r="AG618" s="427"/>
      <c r="AH618" s="427"/>
      <c r="AI618" s="427"/>
      <c r="AJ618" s="432">
        <f t="shared" si="185"/>
        <v>0</v>
      </c>
      <c r="AK618" s="427"/>
      <c r="AL618" s="427"/>
      <c r="AM618" s="427"/>
      <c r="AN618" s="427"/>
      <c r="AO618" s="427"/>
      <c r="AP618" s="431">
        <f t="shared" si="186"/>
        <v>0</v>
      </c>
      <c r="AQ618" s="427"/>
      <c r="AR618" s="427"/>
      <c r="AS618" s="427"/>
      <c r="AT618" s="427"/>
      <c r="AU618" s="427"/>
      <c r="AV618" s="431">
        <f t="shared" si="187"/>
        <v>0</v>
      </c>
      <c r="AW618" s="427"/>
      <c r="AX618" s="427"/>
      <c r="AY618" s="427"/>
      <c r="AZ618" s="427"/>
      <c r="BA618" s="427"/>
      <c r="BB618" s="431">
        <f t="shared" si="188"/>
        <v>0</v>
      </c>
      <c r="BC618" s="427"/>
      <c r="BD618" s="427"/>
      <c r="BE618" s="427"/>
      <c r="BF618" s="427"/>
      <c r="BG618" s="427"/>
      <c r="BH618" s="431">
        <f t="shared" si="189"/>
        <v>0</v>
      </c>
      <c r="BI618" s="427"/>
      <c r="BJ618" s="427"/>
      <c r="BK618" s="427"/>
      <c r="BL618" s="427"/>
      <c r="BM618" s="428"/>
      <c r="BN618" s="431">
        <f t="shared" si="190"/>
        <v>0</v>
      </c>
      <c r="BO618" s="427"/>
      <c r="BP618" s="427"/>
      <c r="BQ618" s="427"/>
      <c r="BR618" s="427"/>
      <c r="BS618" s="428"/>
      <c r="BT618" s="431">
        <f t="shared" si="191"/>
        <v>0</v>
      </c>
      <c r="BU618" s="427"/>
      <c r="BV618" s="427"/>
      <c r="BW618" s="427"/>
      <c r="BX618" s="427"/>
      <c r="BY618" s="428"/>
      <c r="BZ618" s="431">
        <f t="shared" si="192"/>
        <v>0</v>
      </c>
      <c r="CA618" s="427"/>
      <c r="CB618" s="427"/>
      <c r="CC618" s="427"/>
      <c r="CD618" s="427"/>
      <c r="CE618" s="428"/>
      <c r="CF618" s="431">
        <f t="shared" si="193"/>
        <v>0</v>
      </c>
      <c r="CG618" s="427"/>
      <c r="CH618" s="427"/>
      <c r="CI618" s="427"/>
      <c r="CJ618" s="427"/>
      <c r="CK618" s="428"/>
      <c r="CL618" s="431">
        <f t="shared" si="194"/>
        <v>0</v>
      </c>
      <c r="CM618" s="427"/>
      <c r="CN618" s="427"/>
      <c r="CO618" s="427"/>
      <c r="CP618" s="427"/>
      <c r="CQ618" s="428"/>
      <c r="CR618" s="431">
        <f t="shared" si="195"/>
        <v>0</v>
      </c>
      <c r="CS618" s="427"/>
      <c r="CT618" s="427"/>
      <c r="CU618" s="427"/>
      <c r="CV618" s="427"/>
      <c r="CW618" s="428"/>
      <c r="CX618" s="431">
        <f t="shared" si="196"/>
        <v>0</v>
      </c>
      <c r="CY618" s="427"/>
      <c r="CZ618" s="427"/>
      <c r="DA618" s="427"/>
      <c r="DB618" s="427"/>
      <c r="DC618" s="428"/>
    </row>
    <row r="619" spans="1:107" s="218" customFormat="1" outlineLevel="1">
      <c r="A619" s="22"/>
      <c r="B619" s="22"/>
      <c r="C619" s="22"/>
      <c r="D619" s="22"/>
      <c r="E619" s="74" t="str">
        <f t="shared" si="179"/>
        <v>New Tariff 10</v>
      </c>
      <c r="F619" s="431">
        <f t="shared" si="180"/>
        <v>0</v>
      </c>
      <c r="G619" s="427"/>
      <c r="H619" s="427"/>
      <c r="I619" s="427"/>
      <c r="J619" s="427"/>
      <c r="K619" s="428"/>
      <c r="L619" s="431">
        <f t="shared" si="181"/>
        <v>0</v>
      </c>
      <c r="M619" s="427"/>
      <c r="N619" s="427"/>
      <c r="O619" s="427"/>
      <c r="P619" s="427"/>
      <c r="Q619" s="427"/>
      <c r="R619" s="431">
        <f t="shared" si="182"/>
        <v>0</v>
      </c>
      <c r="S619" s="427"/>
      <c r="T619" s="427"/>
      <c r="U619" s="427"/>
      <c r="V619" s="427"/>
      <c r="W619" s="427"/>
      <c r="X619" s="431">
        <f t="shared" si="183"/>
        <v>0</v>
      </c>
      <c r="Y619" s="427"/>
      <c r="Z619" s="427"/>
      <c r="AA619" s="427"/>
      <c r="AB619" s="427"/>
      <c r="AC619" s="427"/>
      <c r="AD619" s="431">
        <f t="shared" si="184"/>
        <v>0</v>
      </c>
      <c r="AE619" s="427"/>
      <c r="AF619" s="427"/>
      <c r="AG619" s="427"/>
      <c r="AH619" s="427"/>
      <c r="AI619" s="427"/>
      <c r="AJ619" s="432">
        <f t="shared" si="185"/>
        <v>0</v>
      </c>
      <c r="AK619" s="427"/>
      <c r="AL619" s="427"/>
      <c r="AM619" s="427"/>
      <c r="AN619" s="427"/>
      <c r="AO619" s="427"/>
      <c r="AP619" s="431">
        <f t="shared" si="186"/>
        <v>0</v>
      </c>
      <c r="AQ619" s="427"/>
      <c r="AR619" s="427"/>
      <c r="AS619" s="427"/>
      <c r="AT619" s="427"/>
      <c r="AU619" s="427"/>
      <c r="AV619" s="431">
        <f t="shared" si="187"/>
        <v>0</v>
      </c>
      <c r="AW619" s="427"/>
      <c r="AX619" s="427"/>
      <c r="AY619" s="427"/>
      <c r="AZ619" s="427"/>
      <c r="BA619" s="427"/>
      <c r="BB619" s="431">
        <f t="shared" si="188"/>
        <v>0</v>
      </c>
      <c r="BC619" s="427"/>
      <c r="BD619" s="427"/>
      <c r="BE619" s="427"/>
      <c r="BF619" s="427"/>
      <c r="BG619" s="427"/>
      <c r="BH619" s="431">
        <f t="shared" si="189"/>
        <v>0</v>
      </c>
      <c r="BI619" s="427"/>
      <c r="BJ619" s="427"/>
      <c r="BK619" s="427"/>
      <c r="BL619" s="427"/>
      <c r="BM619" s="428"/>
      <c r="BN619" s="431">
        <f t="shared" si="190"/>
        <v>0</v>
      </c>
      <c r="BO619" s="427"/>
      <c r="BP619" s="427"/>
      <c r="BQ619" s="427"/>
      <c r="BR619" s="427"/>
      <c r="BS619" s="428"/>
      <c r="BT619" s="431">
        <f t="shared" si="191"/>
        <v>0</v>
      </c>
      <c r="BU619" s="427"/>
      <c r="BV619" s="427"/>
      <c r="BW619" s="427"/>
      <c r="BX619" s="427"/>
      <c r="BY619" s="428"/>
      <c r="BZ619" s="431">
        <f t="shared" si="192"/>
        <v>0</v>
      </c>
      <c r="CA619" s="427"/>
      <c r="CB619" s="427"/>
      <c r="CC619" s="427"/>
      <c r="CD619" s="427"/>
      <c r="CE619" s="428"/>
      <c r="CF619" s="431">
        <f t="shared" si="193"/>
        <v>0</v>
      </c>
      <c r="CG619" s="427"/>
      <c r="CH619" s="427"/>
      <c r="CI619" s="427"/>
      <c r="CJ619" s="427"/>
      <c r="CK619" s="428"/>
      <c r="CL619" s="431">
        <f t="shared" si="194"/>
        <v>0</v>
      </c>
      <c r="CM619" s="427"/>
      <c r="CN619" s="427"/>
      <c r="CO619" s="427"/>
      <c r="CP619" s="427"/>
      <c r="CQ619" s="428"/>
      <c r="CR619" s="431">
        <f t="shared" si="195"/>
        <v>0</v>
      </c>
      <c r="CS619" s="427"/>
      <c r="CT619" s="427"/>
      <c r="CU619" s="427"/>
      <c r="CV619" s="427"/>
      <c r="CW619" s="428"/>
      <c r="CX619" s="431">
        <f t="shared" si="196"/>
        <v>0</v>
      </c>
      <c r="CY619" s="427"/>
      <c r="CZ619" s="427"/>
      <c r="DA619" s="427"/>
      <c r="DB619" s="427"/>
      <c r="DC619" s="428"/>
    </row>
    <row r="620" spans="1:107" s="218" customFormat="1" outlineLevel="1">
      <c r="A620" s="22"/>
      <c r="B620" s="22"/>
      <c r="C620" s="22"/>
      <c r="D620" s="22"/>
      <c r="E620" s="74" t="str">
        <f t="shared" si="179"/>
        <v>New Tariff 11</v>
      </c>
      <c r="F620" s="431">
        <f t="shared" si="180"/>
        <v>0</v>
      </c>
      <c r="G620" s="427"/>
      <c r="H620" s="427"/>
      <c r="I620" s="427"/>
      <c r="J620" s="427"/>
      <c r="K620" s="428"/>
      <c r="L620" s="431">
        <f t="shared" si="181"/>
        <v>0</v>
      </c>
      <c r="M620" s="427"/>
      <c r="N620" s="427"/>
      <c r="O620" s="427"/>
      <c r="P620" s="427"/>
      <c r="Q620" s="427"/>
      <c r="R620" s="431">
        <f t="shared" si="182"/>
        <v>0</v>
      </c>
      <c r="S620" s="427"/>
      <c r="T620" s="427"/>
      <c r="U620" s="427"/>
      <c r="V620" s="427"/>
      <c r="W620" s="427"/>
      <c r="X620" s="431">
        <f t="shared" si="183"/>
        <v>0</v>
      </c>
      <c r="Y620" s="427"/>
      <c r="Z620" s="427"/>
      <c r="AA620" s="427"/>
      <c r="AB620" s="427"/>
      <c r="AC620" s="427"/>
      <c r="AD620" s="431">
        <f t="shared" si="184"/>
        <v>0</v>
      </c>
      <c r="AE620" s="427"/>
      <c r="AF620" s="427"/>
      <c r="AG620" s="427"/>
      <c r="AH620" s="427"/>
      <c r="AI620" s="427"/>
      <c r="AJ620" s="432">
        <f t="shared" si="185"/>
        <v>0</v>
      </c>
      <c r="AK620" s="427"/>
      <c r="AL620" s="427"/>
      <c r="AM620" s="427"/>
      <c r="AN620" s="427"/>
      <c r="AO620" s="427"/>
      <c r="AP620" s="431">
        <f t="shared" si="186"/>
        <v>0</v>
      </c>
      <c r="AQ620" s="427"/>
      <c r="AR620" s="427"/>
      <c r="AS620" s="427"/>
      <c r="AT620" s="427"/>
      <c r="AU620" s="427"/>
      <c r="AV620" s="431">
        <f t="shared" si="187"/>
        <v>0</v>
      </c>
      <c r="AW620" s="427"/>
      <c r="AX620" s="427"/>
      <c r="AY620" s="427"/>
      <c r="AZ620" s="427"/>
      <c r="BA620" s="427"/>
      <c r="BB620" s="431">
        <f t="shared" si="188"/>
        <v>0</v>
      </c>
      <c r="BC620" s="427"/>
      <c r="BD620" s="427"/>
      <c r="BE620" s="427"/>
      <c r="BF620" s="427"/>
      <c r="BG620" s="427"/>
      <c r="BH620" s="431">
        <f t="shared" si="189"/>
        <v>0</v>
      </c>
      <c r="BI620" s="427"/>
      <c r="BJ620" s="427"/>
      <c r="BK620" s="427"/>
      <c r="BL620" s="427"/>
      <c r="BM620" s="428"/>
      <c r="BN620" s="431">
        <f t="shared" si="190"/>
        <v>0</v>
      </c>
      <c r="BO620" s="427"/>
      <c r="BP620" s="427"/>
      <c r="BQ620" s="427"/>
      <c r="BR620" s="427"/>
      <c r="BS620" s="428"/>
      <c r="BT620" s="431">
        <f t="shared" si="191"/>
        <v>0</v>
      </c>
      <c r="BU620" s="427"/>
      <c r="BV620" s="427"/>
      <c r="BW620" s="427"/>
      <c r="BX620" s="427"/>
      <c r="BY620" s="428"/>
      <c r="BZ620" s="431">
        <f t="shared" si="192"/>
        <v>0</v>
      </c>
      <c r="CA620" s="427"/>
      <c r="CB620" s="427"/>
      <c r="CC620" s="427"/>
      <c r="CD620" s="427"/>
      <c r="CE620" s="428"/>
      <c r="CF620" s="431">
        <f t="shared" si="193"/>
        <v>0</v>
      </c>
      <c r="CG620" s="427"/>
      <c r="CH620" s="427"/>
      <c r="CI620" s="427"/>
      <c r="CJ620" s="427"/>
      <c r="CK620" s="428"/>
      <c r="CL620" s="431">
        <f t="shared" si="194"/>
        <v>0</v>
      </c>
      <c r="CM620" s="427"/>
      <c r="CN620" s="427"/>
      <c r="CO620" s="427"/>
      <c r="CP620" s="427"/>
      <c r="CQ620" s="428"/>
      <c r="CR620" s="431">
        <f t="shared" si="195"/>
        <v>0</v>
      </c>
      <c r="CS620" s="427"/>
      <c r="CT620" s="427"/>
      <c r="CU620" s="427"/>
      <c r="CV620" s="427"/>
      <c r="CW620" s="428"/>
      <c r="CX620" s="431">
        <f t="shared" si="196"/>
        <v>0</v>
      </c>
      <c r="CY620" s="427"/>
      <c r="CZ620" s="427"/>
      <c r="DA620" s="427"/>
      <c r="DB620" s="427"/>
      <c r="DC620" s="428"/>
    </row>
    <row r="621" spans="1:107" s="218" customFormat="1" outlineLevel="1">
      <c r="A621" s="22"/>
      <c r="B621" s="22"/>
      <c r="C621" s="22"/>
      <c r="D621" s="22"/>
      <c r="E621" s="74" t="str">
        <f t="shared" si="179"/>
        <v>High Voltage Demand</v>
      </c>
      <c r="F621" s="431">
        <f t="shared" si="180"/>
        <v>0</v>
      </c>
      <c r="G621" s="427"/>
      <c r="H621" s="427"/>
      <c r="I621" s="427"/>
      <c r="J621" s="427"/>
      <c r="K621" s="428"/>
      <c r="L621" s="431">
        <f t="shared" si="181"/>
        <v>0</v>
      </c>
      <c r="M621" s="427"/>
      <c r="N621" s="427"/>
      <c r="O621" s="427"/>
      <c r="P621" s="427"/>
      <c r="Q621" s="427"/>
      <c r="R621" s="431">
        <f t="shared" si="182"/>
        <v>0</v>
      </c>
      <c r="S621" s="427"/>
      <c r="T621" s="427"/>
      <c r="U621" s="427"/>
      <c r="V621" s="427"/>
      <c r="W621" s="427"/>
      <c r="X621" s="431">
        <f t="shared" si="183"/>
        <v>0</v>
      </c>
      <c r="Y621" s="427"/>
      <c r="Z621" s="427"/>
      <c r="AA621" s="427"/>
      <c r="AB621" s="427"/>
      <c r="AC621" s="427"/>
      <c r="AD621" s="431">
        <f t="shared" si="184"/>
        <v>0</v>
      </c>
      <c r="AE621" s="427"/>
      <c r="AF621" s="427"/>
      <c r="AG621" s="427"/>
      <c r="AH621" s="427"/>
      <c r="AI621" s="427"/>
      <c r="AJ621" s="432">
        <f t="shared" si="185"/>
        <v>0</v>
      </c>
      <c r="AK621" s="427"/>
      <c r="AL621" s="427"/>
      <c r="AM621" s="427"/>
      <c r="AN621" s="427"/>
      <c r="AO621" s="427"/>
      <c r="AP621" s="431">
        <f t="shared" si="186"/>
        <v>0</v>
      </c>
      <c r="AQ621" s="427"/>
      <c r="AR621" s="427"/>
      <c r="AS621" s="427"/>
      <c r="AT621" s="427"/>
      <c r="AU621" s="427"/>
      <c r="AV621" s="431">
        <f t="shared" si="187"/>
        <v>0</v>
      </c>
      <c r="AW621" s="427"/>
      <c r="AX621" s="427"/>
      <c r="AY621" s="427"/>
      <c r="AZ621" s="427"/>
      <c r="BA621" s="427"/>
      <c r="BB621" s="431">
        <f t="shared" si="188"/>
        <v>0</v>
      </c>
      <c r="BC621" s="427"/>
      <c r="BD621" s="427"/>
      <c r="BE621" s="427"/>
      <c r="BF621" s="427"/>
      <c r="BG621" s="427"/>
      <c r="BH621" s="431">
        <f t="shared" si="189"/>
        <v>0</v>
      </c>
      <c r="BI621" s="427"/>
      <c r="BJ621" s="427"/>
      <c r="BK621" s="427"/>
      <c r="BL621" s="427"/>
      <c r="BM621" s="428"/>
      <c r="BN621" s="431">
        <f t="shared" si="190"/>
        <v>0</v>
      </c>
      <c r="BO621" s="427"/>
      <c r="BP621" s="427"/>
      <c r="BQ621" s="427"/>
      <c r="BR621" s="427"/>
      <c r="BS621" s="428"/>
      <c r="BT621" s="431">
        <f t="shared" si="191"/>
        <v>0</v>
      </c>
      <c r="BU621" s="427"/>
      <c r="BV621" s="427"/>
      <c r="BW621" s="427"/>
      <c r="BX621" s="427"/>
      <c r="BY621" s="428"/>
      <c r="BZ621" s="431">
        <f t="shared" si="192"/>
        <v>0</v>
      </c>
      <c r="CA621" s="427"/>
      <c r="CB621" s="427"/>
      <c r="CC621" s="427"/>
      <c r="CD621" s="427"/>
      <c r="CE621" s="428"/>
      <c r="CF621" s="431">
        <f t="shared" si="193"/>
        <v>0</v>
      </c>
      <c r="CG621" s="427"/>
      <c r="CH621" s="427"/>
      <c r="CI621" s="427"/>
      <c r="CJ621" s="427"/>
      <c r="CK621" s="428"/>
      <c r="CL621" s="431">
        <f t="shared" si="194"/>
        <v>0</v>
      </c>
      <c r="CM621" s="427"/>
      <c r="CN621" s="427"/>
      <c r="CO621" s="427"/>
      <c r="CP621" s="427"/>
      <c r="CQ621" s="428"/>
      <c r="CR621" s="431">
        <f t="shared" si="195"/>
        <v>0</v>
      </c>
      <c r="CS621" s="427"/>
      <c r="CT621" s="427"/>
      <c r="CU621" s="427"/>
      <c r="CV621" s="427"/>
      <c r="CW621" s="428"/>
      <c r="CX621" s="431">
        <f t="shared" si="196"/>
        <v>0</v>
      </c>
      <c r="CY621" s="427"/>
      <c r="CZ621" s="427"/>
      <c r="DA621" s="427"/>
      <c r="DB621" s="427"/>
      <c r="DC621" s="428"/>
    </row>
    <row r="622" spans="1:107" s="218" customFormat="1" outlineLevel="1">
      <c r="A622" s="22"/>
      <c r="B622" s="22"/>
      <c r="C622" s="22"/>
      <c r="D622" s="22"/>
      <c r="E622" s="74" t="str">
        <f t="shared" si="179"/>
        <v>High Voltage Demand A</v>
      </c>
      <c r="F622" s="431">
        <f t="shared" si="180"/>
        <v>0</v>
      </c>
      <c r="G622" s="427"/>
      <c r="H622" s="427"/>
      <c r="I622" s="427"/>
      <c r="J622" s="427"/>
      <c r="K622" s="428"/>
      <c r="L622" s="431">
        <f t="shared" si="181"/>
        <v>0</v>
      </c>
      <c r="M622" s="427"/>
      <c r="N622" s="427"/>
      <c r="O622" s="427"/>
      <c r="P622" s="427"/>
      <c r="Q622" s="427"/>
      <c r="R622" s="431">
        <f t="shared" si="182"/>
        <v>0</v>
      </c>
      <c r="S622" s="427"/>
      <c r="T622" s="427"/>
      <c r="U622" s="427"/>
      <c r="V622" s="427"/>
      <c r="W622" s="427"/>
      <c r="X622" s="431">
        <f t="shared" si="183"/>
        <v>0</v>
      </c>
      <c r="Y622" s="427"/>
      <c r="Z622" s="427"/>
      <c r="AA622" s="427"/>
      <c r="AB622" s="427"/>
      <c r="AC622" s="427"/>
      <c r="AD622" s="431">
        <f t="shared" si="184"/>
        <v>0</v>
      </c>
      <c r="AE622" s="427"/>
      <c r="AF622" s="427"/>
      <c r="AG622" s="427"/>
      <c r="AH622" s="427"/>
      <c r="AI622" s="427"/>
      <c r="AJ622" s="432">
        <f t="shared" si="185"/>
        <v>0</v>
      </c>
      <c r="AK622" s="427"/>
      <c r="AL622" s="427"/>
      <c r="AM622" s="427"/>
      <c r="AN622" s="427"/>
      <c r="AO622" s="427"/>
      <c r="AP622" s="431">
        <f t="shared" si="186"/>
        <v>0</v>
      </c>
      <c r="AQ622" s="427"/>
      <c r="AR622" s="427"/>
      <c r="AS622" s="427"/>
      <c r="AT622" s="427"/>
      <c r="AU622" s="427"/>
      <c r="AV622" s="431">
        <f t="shared" si="187"/>
        <v>0</v>
      </c>
      <c r="AW622" s="427"/>
      <c r="AX622" s="427"/>
      <c r="AY622" s="427"/>
      <c r="AZ622" s="427"/>
      <c r="BA622" s="427"/>
      <c r="BB622" s="431">
        <f t="shared" si="188"/>
        <v>0</v>
      </c>
      <c r="BC622" s="427"/>
      <c r="BD622" s="427"/>
      <c r="BE622" s="427"/>
      <c r="BF622" s="427"/>
      <c r="BG622" s="427"/>
      <c r="BH622" s="431">
        <f t="shared" si="189"/>
        <v>0</v>
      </c>
      <c r="BI622" s="427"/>
      <c r="BJ622" s="427"/>
      <c r="BK622" s="427"/>
      <c r="BL622" s="427"/>
      <c r="BM622" s="428"/>
      <c r="BN622" s="431">
        <f t="shared" si="190"/>
        <v>0</v>
      </c>
      <c r="BO622" s="427"/>
      <c r="BP622" s="427"/>
      <c r="BQ622" s="427"/>
      <c r="BR622" s="427"/>
      <c r="BS622" s="428"/>
      <c r="BT622" s="431">
        <f t="shared" si="191"/>
        <v>0</v>
      </c>
      <c r="BU622" s="427"/>
      <c r="BV622" s="427"/>
      <c r="BW622" s="427"/>
      <c r="BX622" s="427"/>
      <c r="BY622" s="428"/>
      <c r="BZ622" s="431">
        <f t="shared" si="192"/>
        <v>0</v>
      </c>
      <c r="CA622" s="427"/>
      <c r="CB622" s="427"/>
      <c r="CC622" s="427"/>
      <c r="CD622" s="427"/>
      <c r="CE622" s="428"/>
      <c r="CF622" s="431">
        <f t="shared" si="193"/>
        <v>0</v>
      </c>
      <c r="CG622" s="427"/>
      <c r="CH622" s="427"/>
      <c r="CI622" s="427"/>
      <c r="CJ622" s="427"/>
      <c r="CK622" s="428"/>
      <c r="CL622" s="431">
        <f t="shared" si="194"/>
        <v>0</v>
      </c>
      <c r="CM622" s="427"/>
      <c r="CN622" s="427"/>
      <c r="CO622" s="427"/>
      <c r="CP622" s="427"/>
      <c r="CQ622" s="428"/>
      <c r="CR622" s="431">
        <f t="shared" si="195"/>
        <v>0</v>
      </c>
      <c r="CS622" s="427"/>
      <c r="CT622" s="427"/>
      <c r="CU622" s="427"/>
      <c r="CV622" s="427"/>
      <c r="CW622" s="428"/>
      <c r="CX622" s="431">
        <f t="shared" si="196"/>
        <v>0</v>
      </c>
      <c r="CY622" s="427"/>
      <c r="CZ622" s="427"/>
      <c r="DA622" s="427"/>
      <c r="DB622" s="427"/>
      <c r="DC622" s="428"/>
    </row>
    <row r="623" spans="1:107" s="218" customFormat="1" outlineLevel="1">
      <c r="A623" s="22"/>
      <c r="B623" s="22"/>
      <c r="C623" s="22"/>
      <c r="D623" s="22"/>
      <c r="E623" s="74" t="str">
        <f t="shared" si="179"/>
        <v>High Voltage Demand C</v>
      </c>
      <c r="F623" s="431">
        <f t="shared" si="180"/>
        <v>0</v>
      </c>
      <c r="G623" s="427"/>
      <c r="H623" s="427"/>
      <c r="I623" s="427"/>
      <c r="J623" s="427"/>
      <c r="K623" s="428"/>
      <c r="L623" s="431">
        <f t="shared" si="181"/>
        <v>0</v>
      </c>
      <c r="M623" s="427"/>
      <c r="N623" s="427"/>
      <c r="O623" s="427"/>
      <c r="P623" s="427"/>
      <c r="Q623" s="427"/>
      <c r="R623" s="431">
        <f t="shared" si="182"/>
        <v>0</v>
      </c>
      <c r="S623" s="427"/>
      <c r="T623" s="427"/>
      <c r="U623" s="427"/>
      <c r="V623" s="427"/>
      <c r="W623" s="427"/>
      <c r="X623" s="431">
        <f t="shared" si="183"/>
        <v>0</v>
      </c>
      <c r="Y623" s="427"/>
      <c r="Z623" s="427"/>
      <c r="AA623" s="427"/>
      <c r="AB623" s="427"/>
      <c r="AC623" s="427"/>
      <c r="AD623" s="431">
        <f t="shared" si="184"/>
        <v>0</v>
      </c>
      <c r="AE623" s="427"/>
      <c r="AF623" s="427"/>
      <c r="AG623" s="427"/>
      <c r="AH623" s="427"/>
      <c r="AI623" s="427"/>
      <c r="AJ623" s="432">
        <f t="shared" si="185"/>
        <v>0</v>
      </c>
      <c r="AK623" s="427"/>
      <c r="AL623" s="427"/>
      <c r="AM623" s="427"/>
      <c r="AN623" s="427"/>
      <c r="AO623" s="427"/>
      <c r="AP623" s="431">
        <f t="shared" si="186"/>
        <v>0</v>
      </c>
      <c r="AQ623" s="427"/>
      <c r="AR623" s="427"/>
      <c r="AS623" s="427"/>
      <c r="AT623" s="427"/>
      <c r="AU623" s="427"/>
      <c r="AV623" s="431">
        <f t="shared" si="187"/>
        <v>0</v>
      </c>
      <c r="AW623" s="427"/>
      <c r="AX623" s="427"/>
      <c r="AY623" s="427"/>
      <c r="AZ623" s="427"/>
      <c r="BA623" s="427"/>
      <c r="BB623" s="431">
        <f t="shared" si="188"/>
        <v>0</v>
      </c>
      <c r="BC623" s="427"/>
      <c r="BD623" s="427"/>
      <c r="BE623" s="427"/>
      <c r="BF623" s="427"/>
      <c r="BG623" s="427"/>
      <c r="BH623" s="431">
        <f t="shared" si="189"/>
        <v>0</v>
      </c>
      <c r="BI623" s="427"/>
      <c r="BJ623" s="427"/>
      <c r="BK623" s="427"/>
      <c r="BL623" s="427"/>
      <c r="BM623" s="428"/>
      <c r="BN623" s="431">
        <f t="shared" si="190"/>
        <v>0</v>
      </c>
      <c r="BO623" s="427"/>
      <c r="BP623" s="427"/>
      <c r="BQ623" s="427"/>
      <c r="BR623" s="427"/>
      <c r="BS623" s="428"/>
      <c r="BT623" s="431">
        <f t="shared" si="191"/>
        <v>0</v>
      </c>
      <c r="BU623" s="427"/>
      <c r="BV623" s="427"/>
      <c r="BW623" s="427"/>
      <c r="BX623" s="427"/>
      <c r="BY623" s="428"/>
      <c r="BZ623" s="431">
        <f t="shared" si="192"/>
        <v>0</v>
      </c>
      <c r="CA623" s="427"/>
      <c r="CB623" s="427"/>
      <c r="CC623" s="427"/>
      <c r="CD623" s="427"/>
      <c r="CE623" s="428"/>
      <c r="CF623" s="431">
        <f t="shared" si="193"/>
        <v>0</v>
      </c>
      <c r="CG623" s="427"/>
      <c r="CH623" s="427"/>
      <c r="CI623" s="427"/>
      <c r="CJ623" s="427"/>
      <c r="CK623" s="428"/>
      <c r="CL623" s="431">
        <f t="shared" si="194"/>
        <v>0</v>
      </c>
      <c r="CM623" s="427"/>
      <c r="CN623" s="427"/>
      <c r="CO623" s="427"/>
      <c r="CP623" s="427"/>
      <c r="CQ623" s="428"/>
      <c r="CR623" s="431">
        <f t="shared" si="195"/>
        <v>0</v>
      </c>
      <c r="CS623" s="427"/>
      <c r="CT623" s="427"/>
      <c r="CU623" s="427"/>
      <c r="CV623" s="427"/>
      <c r="CW623" s="428"/>
      <c r="CX623" s="431">
        <f t="shared" si="196"/>
        <v>0</v>
      </c>
      <c r="CY623" s="427"/>
      <c r="CZ623" s="427"/>
      <c r="DA623" s="427"/>
      <c r="DB623" s="427"/>
      <c r="DC623" s="428"/>
    </row>
    <row r="624" spans="1:107" s="218" customFormat="1" outlineLevel="1">
      <c r="A624" s="22"/>
      <c r="B624" s="22"/>
      <c r="C624" s="22"/>
      <c r="D624" s="22"/>
      <c r="E624" s="74" t="str">
        <f t="shared" si="179"/>
        <v>High Voltage Demand D1</v>
      </c>
      <c r="F624" s="431">
        <f t="shared" si="180"/>
        <v>0</v>
      </c>
      <c r="G624" s="427"/>
      <c r="H624" s="427"/>
      <c r="I624" s="427"/>
      <c r="J624" s="427"/>
      <c r="K624" s="428"/>
      <c r="L624" s="431">
        <f t="shared" si="181"/>
        <v>0</v>
      </c>
      <c r="M624" s="427"/>
      <c r="N624" s="427"/>
      <c r="O624" s="427"/>
      <c r="P624" s="427"/>
      <c r="Q624" s="427"/>
      <c r="R624" s="431">
        <f t="shared" si="182"/>
        <v>0</v>
      </c>
      <c r="S624" s="427"/>
      <c r="T624" s="427"/>
      <c r="U624" s="427"/>
      <c r="V624" s="427"/>
      <c r="W624" s="427"/>
      <c r="X624" s="431">
        <f t="shared" si="183"/>
        <v>0</v>
      </c>
      <c r="Y624" s="427"/>
      <c r="Z624" s="427"/>
      <c r="AA624" s="427"/>
      <c r="AB624" s="427"/>
      <c r="AC624" s="427"/>
      <c r="AD624" s="431">
        <f t="shared" si="184"/>
        <v>0</v>
      </c>
      <c r="AE624" s="427"/>
      <c r="AF624" s="427"/>
      <c r="AG624" s="427"/>
      <c r="AH624" s="427"/>
      <c r="AI624" s="427"/>
      <c r="AJ624" s="432">
        <f t="shared" si="185"/>
        <v>0</v>
      </c>
      <c r="AK624" s="427"/>
      <c r="AL624" s="427"/>
      <c r="AM624" s="427"/>
      <c r="AN624" s="427"/>
      <c r="AO624" s="427"/>
      <c r="AP624" s="431">
        <f t="shared" si="186"/>
        <v>0</v>
      </c>
      <c r="AQ624" s="427"/>
      <c r="AR624" s="427"/>
      <c r="AS624" s="427"/>
      <c r="AT624" s="427"/>
      <c r="AU624" s="427"/>
      <c r="AV624" s="431">
        <f t="shared" si="187"/>
        <v>0</v>
      </c>
      <c r="AW624" s="427"/>
      <c r="AX624" s="427"/>
      <c r="AY624" s="427"/>
      <c r="AZ624" s="427"/>
      <c r="BA624" s="427"/>
      <c r="BB624" s="431">
        <f t="shared" si="188"/>
        <v>0</v>
      </c>
      <c r="BC624" s="427"/>
      <c r="BD624" s="427"/>
      <c r="BE624" s="427"/>
      <c r="BF624" s="427"/>
      <c r="BG624" s="427"/>
      <c r="BH624" s="431">
        <f t="shared" si="189"/>
        <v>0</v>
      </c>
      <c r="BI624" s="427"/>
      <c r="BJ624" s="427"/>
      <c r="BK624" s="427"/>
      <c r="BL624" s="427"/>
      <c r="BM624" s="428"/>
      <c r="BN624" s="431">
        <f t="shared" si="190"/>
        <v>0</v>
      </c>
      <c r="BO624" s="427"/>
      <c r="BP624" s="427"/>
      <c r="BQ624" s="427"/>
      <c r="BR624" s="427"/>
      <c r="BS624" s="428"/>
      <c r="BT624" s="431">
        <f t="shared" si="191"/>
        <v>0</v>
      </c>
      <c r="BU624" s="427"/>
      <c r="BV624" s="427"/>
      <c r="BW624" s="427"/>
      <c r="BX624" s="427"/>
      <c r="BY624" s="428"/>
      <c r="BZ624" s="431">
        <f t="shared" si="192"/>
        <v>0</v>
      </c>
      <c r="CA624" s="427"/>
      <c r="CB624" s="427"/>
      <c r="CC624" s="427"/>
      <c r="CD624" s="427"/>
      <c r="CE624" s="428"/>
      <c r="CF624" s="431">
        <f t="shared" si="193"/>
        <v>0</v>
      </c>
      <c r="CG624" s="427"/>
      <c r="CH624" s="427"/>
      <c r="CI624" s="427"/>
      <c r="CJ624" s="427"/>
      <c r="CK624" s="428"/>
      <c r="CL624" s="431">
        <f t="shared" si="194"/>
        <v>0</v>
      </c>
      <c r="CM624" s="427"/>
      <c r="CN624" s="427"/>
      <c r="CO624" s="427"/>
      <c r="CP624" s="427"/>
      <c r="CQ624" s="428"/>
      <c r="CR624" s="431">
        <f t="shared" si="195"/>
        <v>0</v>
      </c>
      <c r="CS624" s="427"/>
      <c r="CT624" s="427"/>
      <c r="CU624" s="427"/>
      <c r="CV624" s="427"/>
      <c r="CW624" s="428"/>
      <c r="CX624" s="431">
        <f t="shared" si="196"/>
        <v>0</v>
      </c>
      <c r="CY624" s="427"/>
      <c r="CZ624" s="427"/>
      <c r="DA624" s="427"/>
      <c r="DB624" s="427"/>
      <c r="DC624" s="428"/>
    </row>
    <row r="625" spans="1:107" s="218" customFormat="1" outlineLevel="1">
      <c r="A625" s="22"/>
      <c r="B625" s="22"/>
      <c r="C625" s="22"/>
      <c r="D625" s="22"/>
      <c r="E625" s="74" t="str">
        <f t="shared" si="179"/>
        <v>High Voltage Demand D2</v>
      </c>
      <c r="F625" s="431">
        <f t="shared" si="180"/>
        <v>0</v>
      </c>
      <c r="G625" s="427"/>
      <c r="H625" s="427"/>
      <c r="I625" s="427"/>
      <c r="J625" s="427"/>
      <c r="K625" s="428"/>
      <c r="L625" s="431">
        <f t="shared" si="181"/>
        <v>0</v>
      </c>
      <c r="M625" s="427"/>
      <c r="N625" s="427"/>
      <c r="O625" s="427"/>
      <c r="P625" s="427"/>
      <c r="Q625" s="427"/>
      <c r="R625" s="431">
        <f t="shared" si="182"/>
        <v>0</v>
      </c>
      <c r="S625" s="427"/>
      <c r="T625" s="427"/>
      <c r="U625" s="427"/>
      <c r="V625" s="427"/>
      <c r="W625" s="427"/>
      <c r="X625" s="431">
        <f t="shared" si="183"/>
        <v>0</v>
      </c>
      <c r="Y625" s="427"/>
      <c r="Z625" s="427"/>
      <c r="AA625" s="427"/>
      <c r="AB625" s="427"/>
      <c r="AC625" s="427"/>
      <c r="AD625" s="431">
        <f t="shared" si="184"/>
        <v>0</v>
      </c>
      <c r="AE625" s="427"/>
      <c r="AF625" s="427"/>
      <c r="AG625" s="427"/>
      <c r="AH625" s="427"/>
      <c r="AI625" s="427"/>
      <c r="AJ625" s="432">
        <f t="shared" si="185"/>
        <v>0</v>
      </c>
      <c r="AK625" s="427"/>
      <c r="AL625" s="427"/>
      <c r="AM625" s="427"/>
      <c r="AN625" s="427"/>
      <c r="AO625" s="427"/>
      <c r="AP625" s="431">
        <f t="shared" si="186"/>
        <v>0</v>
      </c>
      <c r="AQ625" s="427"/>
      <c r="AR625" s="427"/>
      <c r="AS625" s="427"/>
      <c r="AT625" s="427"/>
      <c r="AU625" s="427"/>
      <c r="AV625" s="431">
        <f t="shared" si="187"/>
        <v>0</v>
      </c>
      <c r="AW625" s="427"/>
      <c r="AX625" s="427"/>
      <c r="AY625" s="427"/>
      <c r="AZ625" s="427"/>
      <c r="BA625" s="427"/>
      <c r="BB625" s="431">
        <f t="shared" si="188"/>
        <v>0</v>
      </c>
      <c r="BC625" s="427"/>
      <c r="BD625" s="427"/>
      <c r="BE625" s="427"/>
      <c r="BF625" s="427"/>
      <c r="BG625" s="427"/>
      <c r="BH625" s="431">
        <f t="shared" si="189"/>
        <v>0</v>
      </c>
      <c r="BI625" s="427"/>
      <c r="BJ625" s="427"/>
      <c r="BK625" s="427"/>
      <c r="BL625" s="427"/>
      <c r="BM625" s="428"/>
      <c r="BN625" s="431">
        <f t="shared" si="190"/>
        <v>0</v>
      </c>
      <c r="BO625" s="427"/>
      <c r="BP625" s="427"/>
      <c r="BQ625" s="427"/>
      <c r="BR625" s="427"/>
      <c r="BS625" s="428"/>
      <c r="BT625" s="431">
        <f t="shared" si="191"/>
        <v>0</v>
      </c>
      <c r="BU625" s="427"/>
      <c r="BV625" s="427"/>
      <c r="BW625" s="427"/>
      <c r="BX625" s="427"/>
      <c r="BY625" s="428"/>
      <c r="BZ625" s="431">
        <f t="shared" si="192"/>
        <v>0</v>
      </c>
      <c r="CA625" s="427"/>
      <c r="CB625" s="427"/>
      <c r="CC625" s="427"/>
      <c r="CD625" s="427"/>
      <c r="CE625" s="428"/>
      <c r="CF625" s="431">
        <f t="shared" si="193"/>
        <v>0</v>
      </c>
      <c r="CG625" s="427"/>
      <c r="CH625" s="427"/>
      <c r="CI625" s="427"/>
      <c r="CJ625" s="427"/>
      <c r="CK625" s="428"/>
      <c r="CL625" s="431">
        <f t="shared" si="194"/>
        <v>0</v>
      </c>
      <c r="CM625" s="427"/>
      <c r="CN625" s="427"/>
      <c r="CO625" s="427"/>
      <c r="CP625" s="427"/>
      <c r="CQ625" s="428"/>
      <c r="CR625" s="431">
        <f t="shared" si="195"/>
        <v>0</v>
      </c>
      <c r="CS625" s="427"/>
      <c r="CT625" s="427"/>
      <c r="CU625" s="427"/>
      <c r="CV625" s="427"/>
      <c r="CW625" s="428"/>
      <c r="CX625" s="431">
        <f t="shared" si="196"/>
        <v>0</v>
      </c>
      <c r="CY625" s="427"/>
      <c r="CZ625" s="427"/>
      <c r="DA625" s="427"/>
      <c r="DB625" s="427"/>
      <c r="DC625" s="428"/>
    </row>
    <row r="626" spans="1:107" s="218" customFormat="1" outlineLevel="1">
      <c r="A626" s="22"/>
      <c r="B626" s="22"/>
      <c r="C626" s="22"/>
      <c r="D626" s="22"/>
      <c r="E626" s="74" t="str">
        <f t="shared" si="179"/>
        <v>High Voltage Demand Docklands</v>
      </c>
      <c r="F626" s="431">
        <f t="shared" si="180"/>
        <v>0</v>
      </c>
      <c r="G626" s="427"/>
      <c r="H626" s="427"/>
      <c r="I626" s="427"/>
      <c r="J626" s="427"/>
      <c r="K626" s="428"/>
      <c r="L626" s="431">
        <f t="shared" si="181"/>
        <v>0</v>
      </c>
      <c r="M626" s="427"/>
      <c r="N626" s="427"/>
      <c r="O626" s="427"/>
      <c r="P626" s="427"/>
      <c r="Q626" s="427"/>
      <c r="R626" s="431">
        <f t="shared" si="182"/>
        <v>0</v>
      </c>
      <c r="S626" s="427"/>
      <c r="T626" s="427"/>
      <c r="U626" s="427"/>
      <c r="V626" s="427"/>
      <c r="W626" s="427"/>
      <c r="X626" s="431">
        <f t="shared" si="183"/>
        <v>0</v>
      </c>
      <c r="Y626" s="427"/>
      <c r="Z626" s="427"/>
      <c r="AA626" s="427"/>
      <c r="AB626" s="427"/>
      <c r="AC626" s="427"/>
      <c r="AD626" s="431">
        <f t="shared" si="184"/>
        <v>0</v>
      </c>
      <c r="AE626" s="427"/>
      <c r="AF626" s="427"/>
      <c r="AG626" s="427"/>
      <c r="AH626" s="427"/>
      <c r="AI626" s="427"/>
      <c r="AJ626" s="432">
        <f t="shared" si="185"/>
        <v>0</v>
      </c>
      <c r="AK626" s="427"/>
      <c r="AL626" s="427"/>
      <c r="AM626" s="427"/>
      <c r="AN626" s="427"/>
      <c r="AO626" s="427"/>
      <c r="AP626" s="431">
        <f t="shared" si="186"/>
        <v>0</v>
      </c>
      <c r="AQ626" s="427"/>
      <c r="AR626" s="427"/>
      <c r="AS626" s="427"/>
      <c r="AT626" s="427"/>
      <c r="AU626" s="427"/>
      <c r="AV626" s="431">
        <f t="shared" si="187"/>
        <v>0</v>
      </c>
      <c r="AW626" s="427"/>
      <c r="AX626" s="427"/>
      <c r="AY626" s="427"/>
      <c r="AZ626" s="427"/>
      <c r="BA626" s="427"/>
      <c r="BB626" s="431">
        <f t="shared" si="188"/>
        <v>0</v>
      </c>
      <c r="BC626" s="427"/>
      <c r="BD626" s="427"/>
      <c r="BE626" s="427"/>
      <c r="BF626" s="427"/>
      <c r="BG626" s="427"/>
      <c r="BH626" s="431">
        <f t="shared" si="189"/>
        <v>0</v>
      </c>
      <c r="BI626" s="427"/>
      <c r="BJ626" s="427"/>
      <c r="BK626" s="427"/>
      <c r="BL626" s="427"/>
      <c r="BM626" s="428"/>
      <c r="BN626" s="431">
        <f t="shared" si="190"/>
        <v>0</v>
      </c>
      <c r="BO626" s="427"/>
      <c r="BP626" s="427"/>
      <c r="BQ626" s="427"/>
      <c r="BR626" s="427"/>
      <c r="BS626" s="428"/>
      <c r="BT626" s="431">
        <f t="shared" si="191"/>
        <v>0</v>
      </c>
      <c r="BU626" s="427"/>
      <c r="BV626" s="427"/>
      <c r="BW626" s="427"/>
      <c r="BX626" s="427"/>
      <c r="BY626" s="428"/>
      <c r="BZ626" s="431">
        <f t="shared" si="192"/>
        <v>0</v>
      </c>
      <c r="CA626" s="427"/>
      <c r="CB626" s="427"/>
      <c r="CC626" s="427"/>
      <c r="CD626" s="427"/>
      <c r="CE626" s="428"/>
      <c r="CF626" s="431">
        <f t="shared" si="193"/>
        <v>0</v>
      </c>
      <c r="CG626" s="427"/>
      <c r="CH626" s="427"/>
      <c r="CI626" s="427"/>
      <c r="CJ626" s="427"/>
      <c r="CK626" s="428"/>
      <c r="CL626" s="431">
        <f t="shared" si="194"/>
        <v>0</v>
      </c>
      <c r="CM626" s="427"/>
      <c r="CN626" s="427"/>
      <c r="CO626" s="427"/>
      <c r="CP626" s="427"/>
      <c r="CQ626" s="428"/>
      <c r="CR626" s="431">
        <f t="shared" si="195"/>
        <v>0</v>
      </c>
      <c r="CS626" s="427"/>
      <c r="CT626" s="427"/>
      <c r="CU626" s="427"/>
      <c r="CV626" s="427"/>
      <c r="CW626" s="428"/>
      <c r="CX626" s="431">
        <f t="shared" si="196"/>
        <v>0</v>
      </c>
      <c r="CY626" s="427"/>
      <c r="CZ626" s="427"/>
      <c r="DA626" s="427"/>
      <c r="DB626" s="427"/>
      <c r="DC626" s="428"/>
    </row>
    <row r="627" spans="1:107" s="218" customFormat="1" outlineLevel="1">
      <c r="A627" s="22"/>
      <c r="B627" s="22"/>
      <c r="C627" s="22"/>
      <c r="D627" s="22"/>
      <c r="E627" s="74" t="str">
        <f t="shared" si="179"/>
        <v>High Voltage Demand D3</v>
      </c>
      <c r="F627" s="431">
        <f t="shared" si="180"/>
        <v>0</v>
      </c>
      <c r="G627" s="427"/>
      <c r="H627" s="427"/>
      <c r="I627" s="427"/>
      <c r="J627" s="427"/>
      <c r="K627" s="428"/>
      <c r="L627" s="431">
        <f t="shared" si="181"/>
        <v>0</v>
      </c>
      <c r="M627" s="427"/>
      <c r="N627" s="427"/>
      <c r="O627" s="427"/>
      <c r="P627" s="427"/>
      <c r="Q627" s="427"/>
      <c r="R627" s="431">
        <f t="shared" si="182"/>
        <v>0</v>
      </c>
      <c r="S627" s="427"/>
      <c r="T627" s="427"/>
      <c r="U627" s="427"/>
      <c r="V627" s="427"/>
      <c r="W627" s="427"/>
      <c r="X627" s="431">
        <f t="shared" si="183"/>
        <v>0</v>
      </c>
      <c r="Y627" s="427"/>
      <c r="Z627" s="427"/>
      <c r="AA627" s="427"/>
      <c r="AB627" s="427"/>
      <c r="AC627" s="427"/>
      <c r="AD627" s="431">
        <f t="shared" si="184"/>
        <v>0</v>
      </c>
      <c r="AE627" s="427"/>
      <c r="AF627" s="427"/>
      <c r="AG627" s="427"/>
      <c r="AH627" s="427"/>
      <c r="AI627" s="427"/>
      <c r="AJ627" s="432">
        <f t="shared" si="185"/>
        <v>0</v>
      </c>
      <c r="AK627" s="427"/>
      <c r="AL627" s="427"/>
      <c r="AM627" s="427"/>
      <c r="AN627" s="427"/>
      <c r="AO627" s="427"/>
      <c r="AP627" s="431">
        <f t="shared" si="186"/>
        <v>0</v>
      </c>
      <c r="AQ627" s="427"/>
      <c r="AR627" s="427"/>
      <c r="AS627" s="427"/>
      <c r="AT627" s="427"/>
      <c r="AU627" s="427"/>
      <c r="AV627" s="431">
        <f t="shared" si="187"/>
        <v>0</v>
      </c>
      <c r="AW627" s="427"/>
      <c r="AX627" s="427"/>
      <c r="AY627" s="427"/>
      <c r="AZ627" s="427"/>
      <c r="BA627" s="427"/>
      <c r="BB627" s="431">
        <f t="shared" si="188"/>
        <v>0</v>
      </c>
      <c r="BC627" s="427"/>
      <c r="BD627" s="427"/>
      <c r="BE627" s="427"/>
      <c r="BF627" s="427"/>
      <c r="BG627" s="427"/>
      <c r="BH627" s="431">
        <f t="shared" si="189"/>
        <v>0</v>
      </c>
      <c r="BI627" s="427"/>
      <c r="BJ627" s="427"/>
      <c r="BK627" s="427"/>
      <c r="BL627" s="427"/>
      <c r="BM627" s="428"/>
      <c r="BN627" s="431">
        <f t="shared" si="190"/>
        <v>0</v>
      </c>
      <c r="BO627" s="427"/>
      <c r="BP627" s="427"/>
      <c r="BQ627" s="427"/>
      <c r="BR627" s="427"/>
      <c r="BS627" s="428"/>
      <c r="BT627" s="431">
        <f t="shared" si="191"/>
        <v>0</v>
      </c>
      <c r="BU627" s="427"/>
      <c r="BV627" s="427"/>
      <c r="BW627" s="427"/>
      <c r="BX627" s="427"/>
      <c r="BY627" s="428"/>
      <c r="BZ627" s="431">
        <f t="shared" si="192"/>
        <v>0</v>
      </c>
      <c r="CA627" s="427"/>
      <c r="CB627" s="427"/>
      <c r="CC627" s="427"/>
      <c r="CD627" s="427"/>
      <c r="CE627" s="428"/>
      <c r="CF627" s="431">
        <f t="shared" si="193"/>
        <v>0</v>
      </c>
      <c r="CG627" s="427"/>
      <c r="CH627" s="427"/>
      <c r="CI627" s="427"/>
      <c r="CJ627" s="427"/>
      <c r="CK627" s="428"/>
      <c r="CL627" s="431">
        <f t="shared" si="194"/>
        <v>0</v>
      </c>
      <c r="CM627" s="427"/>
      <c r="CN627" s="427"/>
      <c r="CO627" s="427"/>
      <c r="CP627" s="427"/>
      <c r="CQ627" s="428"/>
      <c r="CR627" s="431">
        <f t="shared" si="195"/>
        <v>0</v>
      </c>
      <c r="CS627" s="427"/>
      <c r="CT627" s="427"/>
      <c r="CU627" s="427"/>
      <c r="CV627" s="427"/>
      <c r="CW627" s="428"/>
      <c r="CX627" s="431">
        <f t="shared" si="196"/>
        <v>0</v>
      </c>
      <c r="CY627" s="427"/>
      <c r="CZ627" s="427"/>
      <c r="DA627" s="427"/>
      <c r="DB627" s="427"/>
      <c r="DC627" s="428"/>
    </row>
    <row r="628" spans="1:107" s="218" customFormat="1" outlineLevel="1">
      <c r="A628" s="22"/>
      <c r="B628" s="22"/>
      <c r="C628" s="22"/>
      <c r="D628" s="22"/>
      <c r="E628" s="74" t="str">
        <f t="shared" si="179"/>
        <v>High Voltage Demand D4</v>
      </c>
      <c r="F628" s="431">
        <f t="shared" si="180"/>
        <v>0</v>
      </c>
      <c r="G628" s="427"/>
      <c r="H628" s="427"/>
      <c r="I628" s="427"/>
      <c r="J628" s="427"/>
      <c r="K628" s="428"/>
      <c r="L628" s="431">
        <f t="shared" si="181"/>
        <v>0</v>
      </c>
      <c r="M628" s="427"/>
      <c r="N628" s="427"/>
      <c r="O628" s="427"/>
      <c r="P628" s="427"/>
      <c r="Q628" s="427"/>
      <c r="R628" s="431">
        <f t="shared" si="182"/>
        <v>0</v>
      </c>
      <c r="S628" s="427"/>
      <c r="T628" s="427"/>
      <c r="U628" s="427"/>
      <c r="V628" s="427"/>
      <c r="W628" s="427"/>
      <c r="X628" s="431">
        <f t="shared" si="183"/>
        <v>0</v>
      </c>
      <c r="Y628" s="427"/>
      <c r="Z628" s="427"/>
      <c r="AA628" s="427"/>
      <c r="AB628" s="427"/>
      <c r="AC628" s="427"/>
      <c r="AD628" s="431">
        <f t="shared" si="184"/>
        <v>0</v>
      </c>
      <c r="AE628" s="427"/>
      <c r="AF628" s="427"/>
      <c r="AG628" s="427"/>
      <c r="AH628" s="427"/>
      <c r="AI628" s="427"/>
      <c r="AJ628" s="432">
        <f t="shared" si="185"/>
        <v>0</v>
      </c>
      <c r="AK628" s="427"/>
      <c r="AL628" s="427"/>
      <c r="AM628" s="427"/>
      <c r="AN628" s="427"/>
      <c r="AO628" s="427"/>
      <c r="AP628" s="431">
        <f t="shared" si="186"/>
        <v>0</v>
      </c>
      <c r="AQ628" s="427"/>
      <c r="AR628" s="427"/>
      <c r="AS628" s="427"/>
      <c r="AT628" s="427"/>
      <c r="AU628" s="427"/>
      <c r="AV628" s="431">
        <f t="shared" si="187"/>
        <v>0</v>
      </c>
      <c r="AW628" s="427"/>
      <c r="AX628" s="427"/>
      <c r="AY628" s="427"/>
      <c r="AZ628" s="427"/>
      <c r="BA628" s="427"/>
      <c r="BB628" s="431">
        <f t="shared" si="188"/>
        <v>0</v>
      </c>
      <c r="BC628" s="427"/>
      <c r="BD628" s="427"/>
      <c r="BE628" s="427"/>
      <c r="BF628" s="427"/>
      <c r="BG628" s="427"/>
      <c r="BH628" s="431">
        <f t="shared" si="189"/>
        <v>0</v>
      </c>
      <c r="BI628" s="427"/>
      <c r="BJ628" s="427"/>
      <c r="BK628" s="427"/>
      <c r="BL628" s="427"/>
      <c r="BM628" s="428"/>
      <c r="BN628" s="431">
        <f t="shared" si="190"/>
        <v>0</v>
      </c>
      <c r="BO628" s="427"/>
      <c r="BP628" s="427"/>
      <c r="BQ628" s="427"/>
      <c r="BR628" s="427"/>
      <c r="BS628" s="428"/>
      <c r="BT628" s="431">
        <f t="shared" si="191"/>
        <v>0</v>
      </c>
      <c r="BU628" s="427"/>
      <c r="BV628" s="427"/>
      <c r="BW628" s="427"/>
      <c r="BX628" s="427"/>
      <c r="BY628" s="428"/>
      <c r="BZ628" s="431">
        <f t="shared" si="192"/>
        <v>0</v>
      </c>
      <c r="CA628" s="427"/>
      <c r="CB628" s="427"/>
      <c r="CC628" s="427"/>
      <c r="CD628" s="427"/>
      <c r="CE628" s="428"/>
      <c r="CF628" s="431">
        <f t="shared" si="193"/>
        <v>0</v>
      </c>
      <c r="CG628" s="427"/>
      <c r="CH628" s="427"/>
      <c r="CI628" s="427"/>
      <c r="CJ628" s="427"/>
      <c r="CK628" s="428"/>
      <c r="CL628" s="431">
        <f t="shared" si="194"/>
        <v>0</v>
      </c>
      <c r="CM628" s="427"/>
      <c r="CN628" s="427"/>
      <c r="CO628" s="427"/>
      <c r="CP628" s="427"/>
      <c r="CQ628" s="428"/>
      <c r="CR628" s="431">
        <f t="shared" si="195"/>
        <v>0</v>
      </c>
      <c r="CS628" s="427"/>
      <c r="CT628" s="427"/>
      <c r="CU628" s="427"/>
      <c r="CV628" s="427"/>
      <c r="CW628" s="428"/>
      <c r="CX628" s="431">
        <f t="shared" si="196"/>
        <v>0</v>
      </c>
      <c r="CY628" s="427"/>
      <c r="CZ628" s="427"/>
      <c r="DA628" s="427"/>
      <c r="DB628" s="427"/>
      <c r="DC628" s="428"/>
    </row>
    <row r="629" spans="1:107" s="218" customFormat="1" outlineLevel="1">
      <c r="A629" s="22"/>
      <c r="B629" s="22"/>
      <c r="C629" s="22"/>
      <c r="D629" s="22"/>
      <c r="E629" s="74" t="str">
        <f t="shared" si="179"/>
        <v>High Voltage Demand D5</v>
      </c>
      <c r="F629" s="431">
        <f t="shared" si="180"/>
        <v>0</v>
      </c>
      <c r="G629" s="427"/>
      <c r="H629" s="427"/>
      <c r="I629" s="427"/>
      <c r="J629" s="427"/>
      <c r="K629" s="428"/>
      <c r="L629" s="431">
        <f t="shared" si="181"/>
        <v>0</v>
      </c>
      <c r="M629" s="427"/>
      <c r="N629" s="427"/>
      <c r="O629" s="427"/>
      <c r="P629" s="427"/>
      <c r="Q629" s="427"/>
      <c r="R629" s="431">
        <f t="shared" si="182"/>
        <v>0</v>
      </c>
      <c r="S629" s="427"/>
      <c r="T629" s="427"/>
      <c r="U629" s="427"/>
      <c r="V629" s="427"/>
      <c r="W629" s="427"/>
      <c r="X629" s="431">
        <f t="shared" si="183"/>
        <v>0</v>
      </c>
      <c r="Y629" s="427"/>
      <c r="Z629" s="427"/>
      <c r="AA629" s="427"/>
      <c r="AB629" s="427"/>
      <c r="AC629" s="427"/>
      <c r="AD629" s="431">
        <f t="shared" si="184"/>
        <v>0</v>
      </c>
      <c r="AE629" s="427"/>
      <c r="AF629" s="427"/>
      <c r="AG629" s="427"/>
      <c r="AH629" s="427"/>
      <c r="AI629" s="427"/>
      <c r="AJ629" s="432">
        <f t="shared" si="185"/>
        <v>0</v>
      </c>
      <c r="AK629" s="427"/>
      <c r="AL629" s="427"/>
      <c r="AM629" s="427"/>
      <c r="AN629" s="427"/>
      <c r="AO629" s="427"/>
      <c r="AP629" s="431">
        <f t="shared" si="186"/>
        <v>0</v>
      </c>
      <c r="AQ629" s="427"/>
      <c r="AR629" s="427"/>
      <c r="AS629" s="427"/>
      <c r="AT629" s="427"/>
      <c r="AU629" s="427"/>
      <c r="AV629" s="431">
        <f t="shared" si="187"/>
        <v>0</v>
      </c>
      <c r="AW629" s="427"/>
      <c r="AX629" s="427"/>
      <c r="AY629" s="427"/>
      <c r="AZ629" s="427"/>
      <c r="BA629" s="427"/>
      <c r="BB629" s="431">
        <f t="shared" si="188"/>
        <v>0</v>
      </c>
      <c r="BC629" s="427"/>
      <c r="BD629" s="427"/>
      <c r="BE629" s="427"/>
      <c r="BF629" s="427"/>
      <c r="BG629" s="427"/>
      <c r="BH629" s="431">
        <f t="shared" si="189"/>
        <v>0</v>
      </c>
      <c r="BI629" s="427"/>
      <c r="BJ629" s="427"/>
      <c r="BK629" s="427"/>
      <c r="BL629" s="427"/>
      <c r="BM629" s="428"/>
      <c r="BN629" s="431">
        <f t="shared" si="190"/>
        <v>0</v>
      </c>
      <c r="BO629" s="427"/>
      <c r="BP629" s="427"/>
      <c r="BQ629" s="427"/>
      <c r="BR629" s="427"/>
      <c r="BS629" s="428"/>
      <c r="BT629" s="431">
        <f t="shared" si="191"/>
        <v>0</v>
      </c>
      <c r="BU629" s="427"/>
      <c r="BV629" s="427"/>
      <c r="BW629" s="427"/>
      <c r="BX629" s="427"/>
      <c r="BY629" s="428"/>
      <c r="BZ629" s="431">
        <f t="shared" si="192"/>
        <v>0</v>
      </c>
      <c r="CA629" s="427"/>
      <c r="CB629" s="427"/>
      <c r="CC629" s="427"/>
      <c r="CD629" s="427"/>
      <c r="CE629" s="428"/>
      <c r="CF629" s="431">
        <f t="shared" si="193"/>
        <v>0</v>
      </c>
      <c r="CG629" s="427"/>
      <c r="CH629" s="427"/>
      <c r="CI629" s="427"/>
      <c r="CJ629" s="427"/>
      <c r="CK629" s="428"/>
      <c r="CL629" s="431">
        <f t="shared" si="194"/>
        <v>0</v>
      </c>
      <c r="CM629" s="427"/>
      <c r="CN629" s="427"/>
      <c r="CO629" s="427"/>
      <c r="CP629" s="427"/>
      <c r="CQ629" s="428"/>
      <c r="CR629" s="431">
        <f t="shared" si="195"/>
        <v>0</v>
      </c>
      <c r="CS629" s="427"/>
      <c r="CT629" s="427"/>
      <c r="CU629" s="427"/>
      <c r="CV629" s="427"/>
      <c r="CW629" s="428"/>
      <c r="CX629" s="431">
        <f t="shared" si="196"/>
        <v>0</v>
      </c>
      <c r="CY629" s="427"/>
      <c r="CZ629" s="427"/>
      <c r="DA629" s="427"/>
      <c r="DB629" s="427"/>
      <c r="DC629" s="428"/>
    </row>
    <row r="630" spans="1:107" s="218" customFormat="1" outlineLevel="1">
      <c r="A630" s="22"/>
      <c r="B630" s="22"/>
      <c r="C630" s="22"/>
      <c r="D630" s="22"/>
      <c r="E630" s="74" t="str">
        <f t="shared" si="179"/>
        <v>New Tariff 9</v>
      </c>
      <c r="F630" s="431">
        <f t="shared" si="180"/>
        <v>0</v>
      </c>
      <c r="G630" s="427"/>
      <c r="H630" s="427"/>
      <c r="I630" s="427"/>
      <c r="J630" s="427"/>
      <c r="K630" s="428"/>
      <c r="L630" s="431">
        <f t="shared" si="181"/>
        <v>0</v>
      </c>
      <c r="M630" s="427"/>
      <c r="N630" s="427"/>
      <c r="O630" s="427"/>
      <c r="P630" s="427"/>
      <c r="Q630" s="427"/>
      <c r="R630" s="431">
        <f t="shared" si="182"/>
        <v>0</v>
      </c>
      <c r="S630" s="427"/>
      <c r="T630" s="427"/>
      <c r="U630" s="427"/>
      <c r="V630" s="427"/>
      <c r="W630" s="427"/>
      <c r="X630" s="431">
        <f t="shared" si="183"/>
        <v>0</v>
      </c>
      <c r="Y630" s="427"/>
      <c r="Z630" s="427"/>
      <c r="AA630" s="427"/>
      <c r="AB630" s="427"/>
      <c r="AC630" s="427"/>
      <c r="AD630" s="431">
        <f t="shared" si="184"/>
        <v>0</v>
      </c>
      <c r="AE630" s="427"/>
      <c r="AF630" s="427"/>
      <c r="AG630" s="427"/>
      <c r="AH630" s="427"/>
      <c r="AI630" s="427"/>
      <c r="AJ630" s="432">
        <f t="shared" si="185"/>
        <v>0</v>
      </c>
      <c r="AK630" s="427"/>
      <c r="AL630" s="427"/>
      <c r="AM630" s="427"/>
      <c r="AN630" s="427"/>
      <c r="AO630" s="427"/>
      <c r="AP630" s="431">
        <f t="shared" si="186"/>
        <v>0</v>
      </c>
      <c r="AQ630" s="427"/>
      <c r="AR630" s="427"/>
      <c r="AS630" s="427"/>
      <c r="AT630" s="427"/>
      <c r="AU630" s="427"/>
      <c r="AV630" s="431">
        <f t="shared" si="187"/>
        <v>0</v>
      </c>
      <c r="AW630" s="427"/>
      <c r="AX630" s="427"/>
      <c r="AY630" s="427"/>
      <c r="AZ630" s="427"/>
      <c r="BA630" s="427"/>
      <c r="BB630" s="431">
        <f t="shared" si="188"/>
        <v>0</v>
      </c>
      <c r="BC630" s="427"/>
      <c r="BD630" s="427"/>
      <c r="BE630" s="427"/>
      <c r="BF630" s="427"/>
      <c r="BG630" s="427"/>
      <c r="BH630" s="431">
        <f t="shared" si="189"/>
        <v>0</v>
      </c>
      <c r="BI630" s="427"/>
      <c r="BJ630" s="427"/>
      <c r="BK630" s="427"/>
      <c r="BL630" s="427"/>
      <c r="BM630" s="428"/>
      <c r="BN630" s="431">
        <f t="shared" si="190"/>
        <v>0</v>
      </c>
      <c r="BO630" s="427"/>
      <c r="BP630" s="427"/>
      <c r="BQ630" s="427"/>
      <c r="BR630" s="427"/>
      <c r="BS630" s="428"/>
      <c r="BT630" s="431">
        <f t="shared" si="191"/>
        <v>0</v>
      </c>
      <c r="BU630" s="427"/>
      <c r="BV630" s="427"/>
      <c r="BW630" s="427"/>
      <c r="BX630" s="427"/>
      <c r="BY630" s="428"/>
      <c r="BZ630" s="431">
        <f t="shared" si="192"/>
        <v>0</v>
      </c>
      <c r="CA630" s="427"/>
      <c r="CB630" s="427"/>
      <c r="CC630" s="427"/>
      <c r="CD630" s="427"/>
      <c r="CE630" s="428"/>
      <c r="CF630" s="431">
        <f t="shared" si="193"/>
        <v>0</v>
      </c>
      <c r="CG630" s="427"/>
      <c r="CH630" s="427"/>
      <c r="CI630" s="427"/>
      <c r="CJ630" s="427"/>
      <c r="CK630" s="428"/>
      <c r="CL630" s="431">
        <f t="shared" si="194"/>
        <v>0</v>
      </c>
      <c r="CM630" s="427"/>
      <c r="CN630" s="427"/>
      <c r="CO630" s="427"/>
      <c r="CP630" s="427"/>
      <c r="CQ630" s="428"/>
      <c r="CR630" s="431">
        <f t="shared" si="195"/>
        <v>0</v>
      </c>
      <c r="CS630" s="427"/>
      <c r="CT630" s="427"/>
      <c r="CU630" s="427"/>
      <c r="CV630" s="427"/>
      <c r="CW630" s="428"/>
      <c r="CX630" s="431">
        <f t="shared" si="196"/>
        <v>0</v>
      </c>
      <c r="CY630" s="427"/>
      <c r="CZ630" s="427"/>
      <c r="DA630" s="427"/>
      <c r="DB630" s="427"/>
      <c r="DC630" s="428"/>
    </row>
    <row r="631" spans="1:107" s="218" customFormat="1" outlineLevel="1">
      <c r="A631" s="22"/>
      <c r="B631" s="22"/>
      <c r="C631" s="22"/>
      <c r="D631" s="22"/>
      <c r="E631" s="74" t="str">
        <f t="shared" si="179"/>
        <v>New Tariff 10</v>
      </c>
      <c r="F631" s="431">
        <f t="shared" si="180"/>
        <v>0</v>
      </c>
      <c r="G631" s="427"/>
      <c r="H631" s="427"/>
      <c r="I631" s="427"/>
      <c r="J631" s="427"/>
      <c r="K631" s="428"/>
      <c r="L631" s="431">
        <f t="shared" si="181"/>
        <v>0</v>
      </c>
      <c r="M631" s="427"/>
      <c r="N631" s="427"/>
      <c r="O631" s="427"/>
      <c r="P631" s="427"/>
      <c r="Q631" s="427"/>
      <c r="R631" s="431">
        <f t="shared" si="182"/>
        <v>0</v>
      </c>
      <c r="S631" s="427"/>
      <c r="T631" s="427"/>
      <c r="U631" s="427"/>
      <c r="V631" s="427"/>
      <c r="W631" s="427"/>
      <c r="X631" s="431">
        <f t="shared" si="183"/>
        <v>0</v>
      </c>
      <c r="Y631" s="427"/>
      <c r="Z631" s="427"/>
      <c r="AA631" s="427"/>
      <c r="AB631" s="427"/>
      <c r="AC631" s="427"/>
      <c r="AD631" s="431">
        <f t="shared" si="184"/>
        <v>0</v>
      </c>
      <c r="AE631" s="427"/>
      <c r="AF631" s="427"/>
      <c r="AG631" s="427"/>
      <c r="AH631" s="427"/>
      <c r="AI631" s="427"/>
      <c r="AJ631" s="432">
        <f t="shared" si="185"/>
        <v>0</v>
      </c>
      <c r="AK631" s="427"/>
      <c r="AL631" s="427"/>
      <c r="AM631" s="427"/>
      <c r="AN631" s="427"/>
      <c r="AO631" s="427"/>
      <c r="AP631" s="431">
        <f t="shared" si="186"/>
        <v>0</v>
      </c>
      <c r="AQ631" s="427"/>
      <c r="AR631" s="427"/>
      <c r="AS631" s="427"/>
      <c r="AT631" s="427"/>
      <c r="AU631" s="427"/>
      <c r="AV631" s="431">
        <f t="shared" si="187"/>
        <v>0</v>
      </c>
      <c r="AW631" s="427"/>
      <c r="AX631" s="427"/>
      <c r="AY631" s="427"/>
      <c r="AZ631" s="427"/>
      <c r="BA631" s="427"/>
      <c r="BB631" s="431">
        <f t="shared" si="188"/>
        <v>0</v>
      </c>
      <c r="BC631" s="427"/>
      <c r="BD631" s="427"/>
      <c r="BE631" s="427"/>
      <c r="BF631" s="427"/>
      <c r="BG631" s="427"/>
      <c r="BH631" s="431">
        <f t="shared" si="189"/>
        <v>0</v>
      </c>
      <c r="BI631" s="427"/>
      <c r="BJ631" s="427"/>
      <c r="BK631" s="427"/>
      <c r="BL631" s="427"/>
      <c r="BM631" s="428"/>
      <c r="BN631" s="431">
        <f t="shared" si="190"/>
        <v>0</v>
      </c>
      <c r="BO631" s="427"/>
      <c r="BP631" s="427"/>
      <c r="BQ631" s="427"/>
      <c r="BR631" s="427"/>
      <c r="BS631" s="428"/>
      <c r="BT631" s="431">
        <f t="shared" si="191"/>
        <v>0</v>
      </c>
      <c r="BU631" s="427"/>
      <c r="BV631" s="427"/>
      <c r="BW631" s="427"/>
      <c r="BX631" s="427"/>
      <c r="BY631" s="428"/>
      <c r="BZ631" s="431">
        <f t="shared" si="192"/>
        <v>0</v>
      </c>
      <c r="CA631" s="427"/>
      <c r="CB631" s="427"/>
      <c r="CC631" s="427"/>
      <c r="CD631" s="427"/>
      <c r="CE631" s="428"/>
      <c r="CF631" s="431">
        <f t="shared" si="193"/>
        <v>0</v>
      </c>
      <c r="CG631" s="427"/>
      <c r="CH631" s="427"/>
      <c r="CI631" s="427"/>
      <c r="CJ631" s="427"/>
      <c r="CK631" s="428"/>
      <c r="CL631" s="431">
        <f t="shared" si="194"/>
        <v>0</v>
      </c>
      <c r="CM631" s="427"/>
      <c r="CN631" s="427"/>
      <c r="CO631" s="427"/>
      <c r="CP631" s="427"/>
      <c r="CQ631" s="428"/>
      <c r="CR631" s="431">
        <f t="shared" si="195"/>
        <v>0</v>
      </c>
      <c r="CS631" s="427"/>
      <c r="CT631" s="427"/>
      <c r="CU631" s="427"/>
      <c r="CV631" s="427"/>
      <c r="CW631" s="428"/>
      <c r="CX631" s="431">
        <f t="shared" si="196"/>
        <v>0</v>
      </c>
      <c r="CY631" s="427"/>
      <c r="CZ631" s="427"/>
      <c r="DA631" s="427"/>
      <c r="DB631" s="427"/>
      <c r="DC631" s="428"/>
    </row>
    <row r="632" spans="1:107" s="218" customFormat="1" outlineLevel="1">
      <c r="A632" s="22"/>
      <c r="B632" s="22"/>
      <c r="C632" s="22"/>
      <c r="D632" s="22"/>
      <c r="E632" s="74" t="str">
        <f t="shared" si="179"/>
        <v>New Tariff 11</v>
      </c>
      <c r="F632" s="431">
        <f t="shared" si="180"/>
        <v>0</v>
      </c>
      <c r="G632" s="427"/>
      <c r="H632" s="427"/>
      <c r="I632" s="427"/>
      <c r="J632" s="427"/>
      <c r="K632" s="428"/>
      <c r="L632" s="431">
        <f t="shared" si="181"/>
        <v>0</v>
      </c>
      <c r="M632" s="427"/>
      <c r="N632" s="427"/>
      <c r="O632" s="427"/>
      <c r="P632" s="427"/>
      <c r="Q632" s="427"/>
      <c r="R632" s="431">
        <f t="shared" si="182"/>
        <v>0</v>
      </c>
      <c r="S632" s="427"/>
      <c r="T632" s="427"/>
      <c r="U632" s="427"/>
      <c r="V632" s="427"/>
      <c r="W632" s="427"/>
      <c r="X632" s="431">
        <f t="shared" si="183"/>
        <v>0</v>
      </c>
      <c r="Y632" s="427"/>
      <c r="Z632" s="427"/>
      <c r="AA632" s="427"/>
      <c r="AB632" s="427"/>
      <c r="AC632" s="427"/>
      <c r="AD632" s="431">
        <f t="shared" si="184"/>
        <v>0</v>
      </c>
      <c r="AE632" s="427"/>
      <c r="AF632" s="427"/>
      <c r="AG632" s="427"/>
      <c r="AH632" s="427"/>
      <c r="AI632" s="427"/>
      <c r="AJ632" s="432">
        <f t="shared" si="185"/>
        <v>0</v>
      </c>
      <c r="AK632" s="427"/>
      <c r="AL632" s="427"/>
      <c r="AM632" s="427"/>
      <c r="AN632" s="427"/>
      <c r="AO632" s="427"/>
      <c r="AP632" s="431">
        <f t="shared" si="186"/>
        <v>0</v>
      </c>
      <c r="AQ632" s="427"/>
      <c r="AR632" s="427"/>
      <c r="AS632" s="427"/>
      <c r="AT632" s="427"/>
      <c r="AU632" s="427"/>
      <c r="AV632" s="431">
        <f t="shared" si="187"/>
        <v>0</v>
      </c>
      <c r="AW632" s="427"/>
      <c r="AX632" s="427"/>
      <c r="AY632" s="427"/>
      <c r="AZ632" s="427"/>
      <c r="BA632" s="427"/>
      <c r="BB632" s="431">
        <f t="shared" si="188"/>
        <v>0</v>
      </c>
      <c r="BC632" s="427"/>
      <c r="BD632" s="427"/>
      <c r="BE632" s="427"/>
      <c r="BF632" s="427"/>
      <c r="BG632" s="427"/>
      <c r="BH632" s="431">
        <f t="shared" si="189"/>
        <v>0</v>
      </c>
      <c r="BI632" s="427"/>
      <c r="BJ632" s="427"/>
      <c r="BK632" s="427"/>
      <c r="BL632" s="427"/>
      <c r="BM632" s="428"/>
      <c r="BN632" s="431">
        <f t="shared" si="190"/>
        <v>0</v>
      </c>
      <c r="BO632" s="427"/>
      <c r="BP632" s="427"/>
      <c r="BQ632" s="427"/>
      <c r="BR632" s="427"/>
      <c r="BS632" s="428"/>
      <c r="BT632" s="431">
        <f t="shared" si="191"/>
        <v>0</v>
      </c>
      <c r="BU632" s="427"/>
      <c r="BV632" s="427"/>
      <c r="BW632" s="427"/>
      <c r="BX632" s="427"/>
      <c r="BY632" s="428"/>
      <c r="BZ632" s="431">
        <f t="shared" si="192"/>
        <v>0</v>
      </c>
      <c r="CA632" s="427"/>
      <c r="CB632" s="427"/>
      <c r="CC632" s="427"/>
      <c r="CD632" s="427"/>
      <c r="CE632" s="428"/>
      <c r="CF632" s="431">
        <f t="shared" si="193"/>
        <v>0</v>
      </c>
      <c r="CG632" s="427"/>
      <c r="CH632" s="427"/>
      <c r="CI632" s="427"/>
      <c r="CJ632" s="427"/>
      <c r="CK632" s="428"/>
      <c r="CL632" s="431">
        <f t="shared" si="194"/>
        <v>0</v>
      </c>
      <c r="CM632" s="427"/>
      <c r="CN632" s="427"/>
      <c r="CO632" s="427"/>
      <c r="CP632" s="427"/>
      <c r="CQ632" s="428"/>
      <c r="CR632" s="431">
        <f t="shared" si="195"/>
        <v>0</v>
      </c>
      <c r="CS632" s="427"/>
      <c r="CT632" s="427"/>
      <c r="CU632" s="427"/>
      <c r="CV632" s="427"/>
      <c r="CW632" s="428"/>
      <c r="CX632" s="431">
        <f t="shared" si="196"/>
        <v>0</v>
      </c>
      <c r="CY632" s="427"/>
      <c r="CZ632" s="427"/>
      <c r="DA632" s="427"/>
      <c r="DB632" s="427"/>
      <c r="DC632" s="428"/>
    </row>
    <row r="633" spans="1:107" s="218" customFormat="1" outlineLevel="1">
      <c r="A633" s="22"/>
      <c r="B633" s="22"/>
      <c r="C633" s="22"/>
      <c r="D633" s="22"/>
      <c r="E633" s="74" t="str">
        <f t="shared" si="179"/>
        <v>New Tariff 1</v>
      </c>
      <c r="F633" s="431">
        <f t="shared" si="180"/>
        <v>0</v>
      </c>
      <c r="G633" s="427"/>
      <c r="H633" s="427"/>
      <c r="I633" s="427"/>
      <c r="J633" s="427"/>
      <c r="K633" s="428"/>
      <c r="L633" s="431">
        <f t="shared" si="181"/>
        <v>0</v>
      </c>
      <c r="M633" s="427"/>
      <c r="N633" s="427"/>
      <c r="O633" s="427"/>
      <c r="P633" s="427"/>
      <c r="Q633" s="427"/>
      <c r="R633" s="431">
        <f t="shared" si="182"/>
        <v>0</v>
      </c>
      <c r="S633" s="427"/>
      <c r="T633" s="427"/>
      <c r="U633" s="427"/>
      <c r="V633" s="427"/>
      <c r="W633" s="427"/>
      <c r="X633" s="431">
        <f t="shared" si="183"/>
        <v>0</v>
      </c>
      <c r="Y633" s="427"/>
      <c r="Z633" s="427"/>
      <c r="AA633" s="427"/>
      <c r="AB633" s="427"/>
      <c r="AC633" s="427"/>
      <c r="AD633" s="431">
        <f t="shared" si="184"/>
        <v>0</v>
      </c>
      <c r="AE633" s="427"/>
      <c r="AF633" s="427"/>
      <c r="AG633" s="427"/>
      <c r="AH633" s="427"/>
      <c r="AI633" s="427"/>
      <c r="AJ633" s="432">
        <f t="shared" si="185"/>
        <v>0</v>
      </c>
      <c r="AK633" s="427"/>
      <c r="AL633" s="427"/>
      <c r="AM633" s="427"/>
      <c r="AN633" s="427"/>
      <c r="AO633" s="427"/>
      <c r="AP633" s="431">
        <f t="shared" si="186"/>
        <v>0</v>
      </c>
      <c r="AQ633" s="427"/>
      <c r="AR633" s="427"/>
      <c r="AS633" s="427"/>
      <c r="AT633" s="427"/>
      <c r="AU633" s="427"/>
      <c r="AV633" s="431">
        <f t="shared" si="187"/>
        <v>0</v>
      </c>
      <c r="AW633" s="427"/>
      <c r="AX633" s="427"/>
      <c r="AY633" s="427"/>
      <c r="AZ633" s="427"/>
      <c r="BA633" s="427"/>
      <c r="BB633" s="431">
        <f t="shared" si="188"/>
        <v>0</v>
      </c>
      <c r="BC633" s="427"/>
      <c r="BD633" s="427"/>
      <c r="BE633" s="427"/>
      <c r="BF633" s="427"/>
      <c r="BG633" s="427"/>
      <c r="BH633" s="431">
        <f t="shared" si="189"/>
        <v>0</v>
      </c>
      <c r="BI633" s="427"/>
      <c r="BJ633" s="427"/>
      <c r="BK633" s="427"/>
      <c r="BL633" s="427"/>
      <c r="BM633" s="428"/>
      <c r="BN633" s="431">
        <f t="shared" si="190"/>
        <v>0</v>
      </c>
      <c r="BO633" s="427"/>
      <c r="BP633" s="427"/>
      <c r="BQ633" s="427"/>
      <c r="BR633" s="427"/>
      <c r="BS633" s="428"/>
      <c r="BT633" s="431">
        <f t="shared" si="191"/>
        <v>0</v>
      </c>
      <c r="BU633" s="427"/>
      <c r="BV633" s="427"/>
      <c r="BW633" s="427"/>
      <c r="BX633" s="427"/>
      <c r="BY633" s="428"/>
      <c r="BZ633" s="431">
        <f t="shared" si="192"/>
        <v>0</v>
      </c>
      <c r="CA633" s="427"/>
      <c r="CB633" s="427"/>
      <c r="CC633" s="427"/>
      <c r="CD633" s="427"/>
      <c r="CE633" s="428"/>
      <c r="CF633" s="431">
        <f t="shared" si="193"/>
        <v>0</v>
      </c>
      <c r="CG633" s="427"/>
      <c r="CH633" s="427"/>
      <c r="CI633" s="427"/>
      <c r="CJ633" s="427"/>
      <c r="CK633" s="428"/>
      <c r="CL633" s="431">
        <f t="shared" si="194"/>
        <v>0</v>
      </c>
      <c r="CM633" s="427"/>
      <c r="CN633" s="427"/>
      <c r="CO633" s="427"/>
      <c r="CP633" s="427"/>
      <c r="CQ633" s="428"/>
      <c r="CR633" s="431">
        <f t="shared" si="195"/>
        <v>0</v>
      </c>
      <c r="CS633" s="427"/>
      <c r="CT633" s="427"/>
      <c r="CU633" s="427"/>
      <c r="CV633" s="427"/>
      <c r="CW633" s="428"/>
      <c r="CX633" s="431">
        <f t="shared" si="196"/>
        <v>0</v>
      </c>
      <c r="CY633" s="427"/>
      <c r="CZ633" s="427"/>
      <c r="DA633" s="427"/>
      <c r="DB633" s="427"/>
      <c r="DC633" s="428"/>
    </row>
    <row r="634" spans="1:107" s="218" customFormat="1" outlineLevel="1">
      <c r="A634" s="22"/>
      <c r="B634" s="22"/>
      <c r="C634" s="22"/>
      <c r="D634" s="22"/>
      <c r="E634" s="74" t="str">
        <f t="shared" si="179"/>
        <v>New Tariff 2</v>
      </c>
      <c r="F634" s="431">
        <f t="shared" si="180"/>
        <v>0</v>
      </c>
      <c r="G634" s="427"/>
      <c r="H634" s="427"/>
      <c r="I634" s="427"/>
      <c r="J634" s="427"/>
      <c r="K634" s="428"/>
      <c r="L634" s="431">
        <f t="shared" si="181"/>
        <v>0</v>
      </c>
      <c r="M634" s="427"/>
      <c r="N634" s="427"/>
      <c r="O634" s="427"/>
      <c r="P634" s="427"/>
      <c r="Q634" s="427"/>
      <c r="R634" s="431">
        <f t="shared" si="182"/>
        <v>0</v>
      </c>
      <c r="S634" s="427"/>
      <c r="T634" s="427"/>
      <c r="U634" s="427"/>
      <c r="V634" s="427"/>
      <c r="W634" s="427"/>
      <c r="X634" s="431">
        <f t="shared" si="183"/>
        <v>0</v>
      </c>
      <c r="Y634" s="427"/>
      <c r="Z634" s="427"/>
      <c r="AA634" s="427"/>
      <c r="AB634" s="427"/>
      <c r="AC634" s="427"/>
      <c r="AD634" s="431">
        <f t="shared" si="184"/>
        <v>0</v>
      </c>
      <c r="AE634" s="427"/>
      <c r="AF634" s="427"/>
      <c r="AG634" s="427"/>
      <c r="AH634" s="427"/>
      <c r="AI634" s="427"/>
      <c r="AJ634" s="432">
        <f t="shared" si="185"/>
        <v>0</v>
      </c>
      <c r="AK634" s="427"/>
      <c r="AL634" s="427"/>
      <c r="AM634" s="427"/>
      <c r="AN634" s="427"/>
      <c r="AO634" s="427"/>
      <c r="AP634" s="431">
        <f t="shared" si="186"/>
        <v>0</v>
      </c>
      <c r="AQ634" s="427"/>
      <c r="AR634" s="427"/>
      <c r="AS634" s="427"/>
      <c r="AT634" s="427"/>
      <c r="AU634" s="427"/>
      <c r="AV634" s="431">
        <f t="shared" si="187"/>
        <v>0</v>
      </c>
      <c r="AW634" s="427"/>
      <c r="AX634" s="427"/>
      <c r="AY634" s="427"/>
      <c r="AZ634" s="427"/>
      <c r="BA634" s="427"/>
      <c r="BB634" s="431">
        <f t="shared" si="188"/>
        <v>0</v>
      </c>
      <c r="BC634" s="427"/>
      <c r="BD634" s="427"/>
      <c r="BE634" s="427"/>
      <c r="BF634" s="427"/>
      <c r="BG634" s="427"/>
      <c r="BH634" s="431">
        <f t="shared" si="189"/>
        <v>0</v>
      </c>
      <c r="BI634" s="427"/>
      <c r="BJ634" s="427"/>
      <c r="BK634" s="427"/>
      <c r="BL634" s="427"/>
      <c r="BM634" s="428"/>
      <c r="BN634" s="431">
        <f t="shared" si="190"/>
        <v>0</v>
      </c>
      <c r="BO634" s="427"/>
      <c r="BP634" s="427"/>
      <c r="BQ634" s="427"/>
      <c r="BR634" s="427"/>
      <c r="BS634" s="428"/>
      <c r="BT634" s="431">
        <f t="shared" si="191"/>
        <v>0</v>
      </c>
      <c r="BU634" s="427"/>
      <c r="BV634" s="427"/>
      <c r="BW634" s="427"/>
      <c r="BX634" s="427"/>
      <c r="BY634" s="428"/>
      <c r="BZ634" s="431">
        <f t="shared" si="192"/>
        <v>0</v>
      </c>
      <c r="CA634" s="427"/>
      <c r="CB634" s="427"/>
      <c r="CC634" s="427"/>
      <c r="CD634" s="427"/>
      <c r="CE634" s="428"/>
      <c r="CF634" s="431">
        <f t="shared" si="193"/>
        <v>0</v>
      </c>
      <c r="CG634" s="427"/>
      <c r="CH634" s="427"/>
      <c r="CI634" s="427"/>
      <c r="CJ634" s="427"/>
      <c r="CK634" s="428"/>
      <c r="CL634" s="431">
        <f t="shared" si="194"/>
        <v>0</v>
      </c>
      <c r="CM634" s="427"/>
      <c r="CN634" s="427"/>
      <c r="CO634" s="427"/>
      <c r="CP634" s="427"/>
      <c r="CQ634" s="428"/>
      <c r="CR634" s="431">
        <f t="shared" si="195"/>
        <v>0</v>
      </c>
      <c r="CS634" s="427"/>
      <c r="CT634" s="427"/>
      <c r="CU634" s="427"/>
      <c r="CV634" s="427"/>
      <c r="CW634" s="428"/>
      <c r="CX634" s="431">
        <f t="shared" si="196"/>
        <v>0</v>
      </c>
      <c r="CY634" s="427"/>
      <c r="CZ634" s="427"/>
      <c r="DA634" s="427"/>
      <c r="DB634" s="427"/>
      <c r="DC634" s="428"/>
    </row>
    <row r="635" spans="1:107" s="218" customFormat="1" outlineLevel="1">
      <c r="A635" s="22"/>
      <c r="B635" s="22"/>
      <c r="C635" s="22"/>
      <c r="D635" s="22"/>
      <c r="E635" s="74" t="str">
        <f t="shared" si="179"/>
        <v>New Tariff 3</v>
      </c>
      <c r="F635" s="431">
        <f t="shared" si="180"/>
        <v>0</v>
      </c>
      <c r="G635" s="427"/>
      <c r="H635" s="427"/>
      <c r="I635" s="427"/>
      <c r="J635" s="427"/>
      <c r="K635" s="428"/>
      <c r="L635" s="431">
        <f t="shared" si="181"/>
        <v>0</v>
      </c>
      <c r="M635" s="427"/>
      <c r="N635" s="427"/>
      <c r="O635" s="427"/>
      <c r="P635" s="427"/>
      <c r="Q635" s="427"/>
      <c r="R635" s="431">
        <f t="shared" si="182"/>
        <v>0</v>
      </c>
      <c r="S635" s="427"/>
      <c r="T635" s="427"/>
      <c r="U635" s="427"/>
      <c r="V635" s="427"/>
      <c r="W635" s="427"/>
      <c r="X635" s="431">
        <f t="shared" si="183"/>
        <v>0</v>
      </c>
      <c r="Y635" s="427"/>
      <c r="Z635" s="427"/>
      <c r="AA635" s="427"/>
      <c r="AB635" s="427"/>
      <c r="AC635" s="427"/>
      <c r="AD635" s="431">
        <f t="shared" si="184"/>
        <v>0</v>
      </c>
      <c r="AE635" s="427"/>
      <c r="AF635" s="427"/>
      <c r="AG635" s="427"/>
      <c r="AH635" s="427"/>
      <c r="AI635" s="427"/>
      <c r="AJ635" s="432">
        <f t="shared" si="185"/>
        <v>0</v>
      </c>
      <c r="AK635" s="427"/>
      <c r="AL635" s="427"/>
      <c r="AM635" s="427"/>
      <c r="AN635" s="427"/>
      <c r="AO635" s="427"/>
      <c r="AP635" s="431">
        <f t="shared" si="186"/>
        <v>0</v>
      </c>
      <c r="AQ635" s="427"/>
      <c r="AR635" s="427"/>
      <c r="AS635" s="427"/>
      <c r="AT635" s="427"/>
      <c r="AU635" s="427"/>
      <c r="AV635" s="431">
        <f t="shared" si="187"/>
        <v>0</v>
      </c>
      <c r="AW635" s="427"/>
      <c r="AX635" s="427"/>
      <c r="AY635" s="427"/>
      <c r="AZ635" s="427"/>
      <c r="BA635" s="427"/>
      <c r="BB635" s="431">
        <f t="shared" si="188"/>
        <v>0</v>
      </c>
      <c r="BC635" s="427"/>
      <c r="BD635" s="427"/>
      <c r="BE635" s="427"/>
      <c r="BF635" s="427"/>
      <c r="BG635" s="427"/>
      <c r="BH635" s="431">
        <f t="shared" si="189"/>
        <v>0</v>
      </c>
      <c r="BI635" s="427"/>
      <c r="BJ635" s="427"/>
      <c r="BK635" s="427"/>
      <c r="BL635" s="427"/>
      <c r="BM635" s="428"/>
      <c r="BN635" s="431">
        <f t="shared" si="190"/>
        <v>0</v>
      </c>
      <c r="BO635" s="427"/>
      <c r="BP635" s="427"/>
      <c r="BQ635" s="427"/>
      <c r="BR635" s="427"/>
      <c r="BS635" s="428"/>
      <c r="BT635" s="431">
        <f t="shared" si="191"/>
        <v>0</v>
      </c>
      <c r="BU635" s="427"/>
      <c r="BV635" s="427"/>
      <c r="BW635" s="427"/>
      <c r="BX635" s="427"/>
      <c r="BY635" s="428"/>
      <c r="BZ635" s="431">
        <f t="shared" si="192"/>
        <v>0</v>
      </c>
      <c r="CA635" s="427"/>
      <c r="CB635" s="427"/>
      <c r="CC635" s="427"/>
      <c r="CD635" s="427"/>
      <c r="CE635" s="428"/>
      <c r="CF635" s="431">
        <f t="shared" si="193"/>
        <v>0</v>
      </c>
      <c r="CG635" s="427"/>
      <c r="CH635" s="427"/>
      <c r="CI635" s="427"/>
      <c r="CJ635" s="427"/>
      <c r="CK635" s="428"/>
      <c r="CL635" s="431">
        <f t="shared" si="194"/>
        <v>0</v>
      </c>
      <c r="CM635" s="427"/>
      <c r="CN635" s="427"/>
      <c r="CO635" s="427"/>
      <c r="CP635" s="427"/>
      <c r="CQ635" s="428"/>
      <c r="CR635" s="431">
        <f t="shared" si="195"/>
        <v>0</v>
      </c>
      <c r="CS635" s="427"/>
      <c r="CT635" s="427"/>
      <c r="CU635" s="427"/>
      <c r="CV635" s="427"/>
      <c r="CW635" s="428"/>
      <c r="CX635" s="431">
        <f t="shared" si="196"/>
        <v>0</v>
      </c>
      <c r="CY635" s="427"/>
      <c r="CZ635" s="427"/>
      <c r="DA635" s="427"/>
      <c r="DB635" s="427"/>
      <c r="DC635" s="428"/>
    </row>
    <row r="636" spans="1:107" s="218" customFormat="1" outlineLevel="1">
      <c r="A636" s="22"/>
      <c r="B636" s="22"/>
      <c r="C636" s="22"/>
      <c r="D636" s="22"/>
      <c r="E636" s="74" t="str">
        <f t="shared" si="179"/>
        <v>New Tariff 4</v>
      </c>
      <c r="F636" s="431">
        <f t="shared" si="180"/>
        <v>0</v>
      </c>
      <c r="G636" s="427"/>
      <c r="H636" s="427"/>
      <c r="I636" s="427"/>
      <c r="J636" s="427"/>
      <c r="K636" s="428"/>
      <c r="L636" s="431">
        <f t="shared" si="181"/>
        <v>0</v>
      </c>
      <c r="M636" s="427"/>
      <c r="N636" s="427"/>
      <c r="O636" s="427"/>
      <c r="P636" s="427"/>
      <c r="Q636" s="427"/>
      <c r="R636" s="431">
        <f t="shared" si="182"/>
        <v>0</v>
      </c>
      <c r="S636" s="427"/>
      <c r="T636" s="427"/>
      <c r="U636" s="427"/>
      <c r="V636" s="427"/>
      <c r="W636" s="427"/>
      <c r="X636" s="431">
        <f t="shared" si="183"/>
        <v>0</v>
      </c>
      <c r="Y636" s="427"/>
      <c r="Z636" s="427"/>
      <c r="AA636" s="427"/>
      <c r="AB636" s="427"/>
      <c r="AC636" s="427"/>
      <c r="AD636" s="431">
        <f t="shared" si="184"/>
        <v>0</v>
      </c>
      <c r="AE636" s="427"/>
      <c r="AF636" s="427"/>
      <c r="AG636" s="427"/>
      <c r="AH636" s="427"/>
      <c r="AI636" s="427"/>
      <c r="AJ636" s="432">
        <f t="shared" si="185"/>
        <v>0</v>
      </c>
      <c r="AK636" s="427"/>
      <c r="AL636" s="427"/>
      <c r="AM636" s="427"/>
      <c r="AN636" s="427"/>
      <c r="AO636" s="427"/>
      <c r="AP636" s="431">
        <f t="shared" si="186"/>
        <v>0</v>
      </c>
      <c r="AQ636" s="427"/>
      <c r="AR636" s="427"/>
      <c r="AS636" s="427"/>
      <c r="AT636" s="427"/>
      <c r="AU636" s="427"/>
      <c r="AV636" s="431">
        <f t="shared" si="187"/>
        <v>0</v>
      </c>
      <c r="AW636" s="427"/>
      <c r="AX636" s="427"/>
      <c r="AY636" s="427"/>
      <c r="AZ636" s="427"/>
      <c r="BA636" s="427"/>
      <c r="BB636" s="431">
        <f t="shared" si="188"/>
        <v>0</v>
      </c>
      <c r="BC636" s="427"/>
      <c r="BD636" s="427"/>
      <c r="BE636" s="427"/>
      <c r="BF636" s="427"/>
      <c r="BG636" s="427"/>
      <c r="BH636" s="431">
        <f t="shared" si="189"/>
        <v>0</v>
      </c>
      <c r="BI636" s="427"/>
      <c r="BJ636" s="427"/>
      <c r="BK636" s="427"/>
      <c r="BL636" s="427"/>
      <c r="BM636" s="428"/>
      <c r="BN636" s="431">
        <f t="shared" si="190"/>
        <v>0</v>
      </c>
      <c r="BO636" s="427"/>
      <c r="BP636" s="427"/>
      <c r="BQ636" s="427"/>
      <c r="BR636" s="427"/>
      <c r="BS636" s="428"/>
      <c r="BT636" s="431">
        <f t="shared" si="191"/>
        <v>0</v>
      </c>
      <c r="BU636" s="427"/>
      <c r="BV636" s="427"/>
      <c r="BW636" s="427"/>
      <c r="BX636" s="427"/>
      <c r="BY636" s="428"/>
      <c r="BZ636" s="431">
        <f t="shared" si="192"/>
        <v>0</v>
      </c>
      <c r="CA636" s="427"/>
      <c r="CB636" s="427"/>
      <c r="CC636" s="427"/>
      <c r="CD636" s="427"/>
      <c r="CE636" s="428"/>
      <c r="CF636" s="431">
        <f t="shared" si="193"/>
        <v>0</v>
      </c>
      <c r="CG636" s="427"/>
      <c r="CH636" s="427"/>
      <c r="CI636" s="427"/>
      <c r="CJ636" s="427"/>
      <c r="CK636" s="428"/>
      <c r="CL636" s="431">
        <f t="shared" si="194"/>
        <v>0</v>
      </c>
      <c r="CM636" s="427"/>
      <c r="CN636" s="427"/>
      <c r="CO636" s="427"/>
      <c r="CP636" s="427"/>
      <c r="CQ636" s="428"/>
      <c r="CR636" s="431">
        <f t="shared" si="195"/>
        <v>0</v>
      </c>
      <c r="CS636" s="427"/>
      <c r="CT636" s="427"/>
      <c r="CU636" s="427"/>
      <c r="CV636" s="427"/>
      <c r="CW636" s="428"/>
      <c r="CX636" s="431">
        <f t="shared" si="196"/>
        <v>0</v>
      </c>
      <c r="CY636" s="427"/>
      <c r="CZ636" s="427"/>
      <c r="DA636" s="427"/>
      <c r="DB636" s="427"/>
      <c r="DC636" s="428"/>
    </row>
    <row r="637" spans="1:107" s="218" customFormat="1" outlineLevel="1">
      <c r="A637" s="22"/>
      <c r="B637" s="22"/>
      <c r="C637" s="22"/>
      <c r="D637" s="22"/>
      <c r="E637" s="74" t="str">
        <f t="shared" si="179"/>
        <v>New Tariff 5</v>
      </c>
      <c r="F637" s="431">
        <f t="shared" si="180"/>
        <v>0</v>
      </c>
      <c r="G637" s="427"/>
      <c r="H637" s="427"/>
      <c r="I637" s="427"/>
      <c r="J637" s="427"/>
      <c r="K637" s="428"/>
      <c r="L637" s="431">
        <f t="shared" si="181"/>
        <v>0</v>
      </c>
      <c r="M637" s="427"/>
      <c r="N637" s="427"/>
      <c r="O637" s="427"/>
      <c r="P637" s="427"/>
      <c r="Q637" s="427"/>
      <c r="R637" s="431">
        <f t="shared" si="182"/>
        <v>0</v>
      </c>
      <c r="S637" s="427"/>
      <c r="T637" s="427"/>
      <c r="U637" s="427"/>
      <c r="V637" s="427"/>
      <c r="W637" s="427"/>
      <c r="X637" s="431">
        <f t="shared" si="183"/>
        <v>0</v>
      </c>
      <c r="Y637" s="427"/>
      <c r="Z637" s="427"/>
      <c r="AA637" s="427"/>
      <c r="AB637" s="427"/>
      <c r="AC637" s="427"/>
      <c r="AD637" s="431">
        <f t="shared" si="184"/>
        <v>0</v>
      </c>
      <c r="AE637" s="427"/>
      <c r="AF637" s="427"/>
      <c r="AG637" s="427"/>
      <c r="AH637" s="427"/>
      <c r="AI637" s="427"/>
      <c r="AJ637" s="432">
        <f t="shared" si="185"/>
        <v>0</v>
      </c>
      <c r="AK637" s="427"/>
      <c r="AL637" s="427"/>
      <c r="AM637" s="427"/>
      <c r="AN637" s="427"/>
      <c r="AO637" s="427"/>
      <c r="AP637" s="431">
        <f t="shared" si="186"/>
        <v>0</v>
      </c>
      <c r="AQ637" s="427"/>
      <c r="AR637" s="427"/>
      <c r="AS637" s="427"/>
      <c r="AT637" s="427"/>
      <c r="AU637" s="427"/>
      <c r="AV637" s="431">
        <f t="shared" si="187"/>
        <v>0</v>
      </c>
      <c r="AW637" s="427"/>
      <c r="AX637" s="427"/>
      <c r="AY637" s="427"/>
      <c r="AZ637" s="427"/>
      <c r="BA637" s="427"/>
      <c r="BB637" s="431">
        <f t="shared" si="188"/>
        <v>0</v>
      </c>
      <c r="BC637" s="427"/>
      <c r="BD637" s="427"/>
      <c r="BE637" s="427"/>
      <c r="BF637" s="427"/>
      <c r="BG637" s="427"/>
      <c r="BH637" s="431">
        <f t="shared" si="189"/>
        <v>0</v>
      </c>
      <c r="BI637" s="427"/>
      <c r="BJ637" s="427"/>
      <c r="BK637" s="427"/>
      <c r="BL637" s="427"/>
      <c r="BM637" s="428"/>
      <c r="BN637" s="431">
        <f t="shared" si="190"/>
        <v>0</v>
      </c>
      <c r="BO637" s="427"/>
      <c r="BP637" s="427"/>
      <c r="BQ637" s="427"/>
      <c r="BR637" s="427"/>
      <c r="BS637" s="428"/>
      <c r="BT637" s="431">
        <f t="shared" si="191"/>
        <v>0</v>
      </c>
      <c r="BU637" s="427"/>
      <c r="BV637" s="427"/>
      <c r="BW637" s="427"/>
      <c r="BX637" s="427"/>
      <c r="BY637" s="428"/>
      <c r="BZ637" s="431">
        <f t="shared" si="192"/>
        <v>0</v>
      </c>
      <c r="CA637" s="427"/>
      <c r="CB637" s="427"/>
      <c r="CC637" s="427"/>
      <c r="CD637" s="427"/>
      <c r="CE637" s="428"/>
      <c r="CF637" s="431">
        <f t="shared" si="193"/>
        <v>0</v>
      </c>
      <c r="CG637" s="427"/>
      <c r="CH637" s="427"/>
      <c r="CI637" s="427"/>
      <c r="CJ637" s="427"/>
      <c r="CK637" s="428"/>
      <c r="CL637" s="431">
        <f t="shared" si="194"/>
        <v>0</v>
      </c>
      <c r="CM637" s="427"/>
      <c r="CN637" s="427"/>
      <c r="CO637" s="427"/>
      <c r="CP637" s="427"/>
      <c r="CQ637" s="428"/>
      <c r="CR637" s="431">
        <f t="shared" si="195"/>
        <v>0</v>
      </c>
      <c r="CS637" s="427"/>
      <c r="CT637" s="427"/>
      <c r="CU637" s="427"/>
      <c r="CV637" s="427"/>
      <c r="CW637" s="428"/>
      <c r="CX637" s="431">
        <f t="shared" si="196"/>
        <v>0</v>
      </c>
      <c r="CY637" s="427"/>
      <c r="CZ637" s="427"/>
      <c r="DA637" s="427"/>
      <c r="DB637" s="427"/>
      <c r="DC637" s="428"/>
    </row>
    <row r="638" spans="1:107" s="218" customFormat="1" outlineLevel="1">
      <c r="A638" s="22"/>
      <c r="B638" s="22"/>
      <c r="C638" s="22"/>
      <c r="D638" s="22"/>
      <c r="E638" s="74" t="str">
        <f t="shared" si="179"/>
        <v>New Tariff 6</v>
      </c>
      <c r="F638" s="431">
        <f t="shared" si="180"/>
        <v>0</v>
      </c>
      <c r="G638" s="427"/>
      <c r="H638" s="427"/>
      <c r="I638" s="427"/>
      <c r="J638" s="427"/>
      <c r="K638" s="428"/>
      <c r="L638" s="431">
        <f t="shared" si="181"/>
        <v>0</v>
      </c>
      <c r="M638" s="427"/>
      <c r="N638" s="427"/>
      <c r="O638" s="427"/>
      <c r="P638" s="427"/>
      <c r="Q638" s="427"/>
      <c r="R638" s="431">
        <f t="shared" si="182"/>
        <v>0</v>
      </c>
      <c r="S638" s="427"/>
      <c r="T638" s="427"/>
      <c r="U638" s="427"/>
      <c r="V638" s="427"/>
      <c r="W638" s="427"/>
      <c r="X638" s="431">
        <f t="shared" si="183"/>
        <v>0</v>
      </c>
      <c r="Y638" s="427"/>
      <c r="Z638" s="427"/>
      <c r="AA638" s="427"/>
      <c r="AB638" s="427"/>
      <c r="AC638" s="427"/>
      <c r="AD638" s="431">
        <f t="shared" si="184"/>
        <v>0</v>
      </c>
      <c r="AE638" s="427"/>
      <c r="AF638" s="427"/>
      <c r="AG638" s="427"/>
      <c r="AH638" s="427"/>
      <c r="AI638" s="427"/>
      <c r="AJ638" s="432">
        <f t="shared" si="185"/>
        <v>0</v>
      </c>
      <c r="AK638" s="427"/>
      <c r="AL638" s="427"/>
      <c r="AM638" s="427"/>
      <c r="AN638" s="427"/>
      <c r="AO638" s="427"/>
      <c r="AP638" s="431">
        <f t="shared" si="186"/>
        <v>0</v>
      </c>
      <c r="AQ638" s="427"/>
      <c r="AR638" s="427"/>
      <c r="AS638" s="427"/>
      <c r="AT638" s="427"/>
      <c r="AU638" s="427"/>
      <c r="AV638" s="431">
        <f t="shared" si="187"/>
        <v>0</v>
      </c>
      <c r="AW638" s="427"/>
      <c r="AX638" s="427"/>
      <c r="AY638" s="427"/>
      <c r="AZ638" s="427"/>
      <c r="BA638" s="427"/>
      <c r="BB638" s="431">
        <f t="shared" si="188"/>
        <v>0</v>
      </c>
      <c r="BC638" s="427"/>
      <c r="BD638" s="427"/>
      <c r="BE638" s="427"/>
      <c r="BF638" s="427"/>
      <c r="BG638" s="427"/>
      <c r="BH638" s="431">
        <f t="shared" si="189"/>
        <v>0</v>
      </c>
      <c r="BI638" s="427"/>
      <c r="BJ638" s="427"/>
      <c r="BK638" s="427"/>
      <c r="BL638" s="427"/>
      <c r="BM638" s="428"/>
      <c r="BN638" s="431">
        <f t="shared" si="190"/>
        <v>0</v>
      </c>
      <c r="BO638" s="427"/>
      <c r="BP638" s="427"/>
      <c r="BQ638" s="427"/>
      <c r="BR638" s="427"/>
      <c r="BS638" s="428"/>
      <c r="BT638" s="431">
        <f t="shared" si="191"/>
        <v>0</v>
      </c>
      <c r="BU638" s="427"/>
      <c r="BV638" s="427"/>
      <c r="BW638" s="427"/>
      <c r="BX638" s="427"/>
      <c r="BY638" s="428"/>
      <c r="BZ638" s="431">
        <f t="shared" si="192"/>
        <v>0</v>
      </c>
      <c r="CA638" s="427"/>
      <c r="CB638" s="427"/>
      <c r="CC638" s="427"/>
      <c r="CD638" s="427"/>
      <c r="CE638" s="428"/>
      <c r="CF638" s="431">
        <f t="shared" si="193"/>
        <v>0</v>
      </c>
      <c r="CG638" s="427"/>
      <c r="CH638" s="427"/>
      <c r="CI638" s="427"/>
      <c r="CJ638" s="427"/>
      <c r="CK638" s="428"/>
      <c r="CL638" s="431">
        <f t="shared" si="194"/>
        <v>0</v>
      </c>
      <c r="CM638" s="427"/>
      <c r="CN638" s="427"/>
      <c r="CO638" s="427"/>
      <c r="CP638" s="427"/>
      <c r="CQ638" s="428"/>
      <c r="CR638" s="431">
        <f t="shared" si="195"/>
        <v>0</v>
      </c>
      <c r="CS638" s="427"/>
      <c r="CT638" s="427"/>
      <c r="CU638" s="427"/>
      <c r="CV638" s="427"/>
      <c r="CW638" s="428"/>
      <c r="CX638" s="431">
        <f t="shared" si="196"/>
        <v>0</v>
      </c>
      <c r="CY638" s="427"/>
      <c r="CZ638" s="427"/>
      <c r="DA638" s="427"/>
      <c r="DB638" s="427"/>
      <c r="DC638" s="428"/>
    </row>
    <row r="639" spans="1:107" s="218" customFormat="1" outlineLevel="1">
      <c r="A639" s="22"/>
      <c r="B639" s="22"/>
      <c r="C639" s="22"/>
      <c r="D639" s="22"/>
      <c r="E639" s="74" t="str">
        <f t="shared" si="179"/>
        <v>New Tariff 7</v>
      </c>
      <c r="F639" s="431">
        <f t="shared" si="180"/>
        <v>0</v>
      </c>
      <c r="G639" s="427"/>
      <c r="H639" s="427"/>
      <c r="I639" s="427"/>
      <c r="J639" s="427"/>
      <c r="K639" s="428"/>
      <c r="L639" s="431">
        <f t="shared" si="181"/>
        <v>0</v>
      </c>
      <c r="M639" s="427"/>
      <c r="N639" s="427"/>
      <c r="O639" s="427"/>
      <c r="P639" s="427"/>
      <c r="Q639" s="427"/>
      <c r="R639" s="431">
        <f t="shared" si="182"/>
        <v>0</v>
      </c>
      <c r="S639" s="427"/>
      <c r="T639" s="427"/>
      <c r="U639" s="427"/>
      <c r="V639" s="427"/>
      <c r="W639" s="427"/>
      <c r="X639" s="431">
        <f t="shared" si="183"/>
        <v>0</v>
      </c>
      <c r="Y639" s="427"/>
      <c r="Z639" s="427"/>
      <c r="AA639" s="427"/>
      <c r="AB639" s="427"/>
      <c r="AC639" s="427"/>
      <c r="AD639" s="431">
        <f t="shared" si="184"/>
        <v>0</v>
      </c>
      <c r="AE639" s="427"/>
      <c r="AF639" s="427"/>
      <c r="AG639" s="427"/>
      <c r="AH639" s="427"/>
      <c r="AI639" s="427"/>
      <c r="AJ639" s="432">
        <f t="shared" si="185"/>
        <v>0</v>
      </c>
      <c r="AK639" s="427"/>
      <c r="AL639" s="427"/>
      <c r="AM639" s="427"/>
      <c r="AN639" s="427"/>
      <c r="AO639" s="427"/>
      <c r="AP639" s="431">
        <f t="shared" si="186"/>
        <v>0</v>
      </c>
      <c r="AQ639" s="427"/>
      <c r="AR639" s="427"/>
      <c r="AS639" s="427"/>
      <c r="AT639" s="427"/>
      <c r="AU639" s="427"/>
      <c r="AV639" s="431">
        <f t="shared" si="187"/>
        <v>0</v>
      </c>
      <c r="AW639" s="427"/>
      <c r="AX639" s="427"/>
      <c r="AY639" s="427"/>
      <c r="AZ639" s="427"/>
      <c r="BA639" s="427"/>
      <c r="BB639" s="431">
        <f t="shared" si="188"/>
        <v>0</v>
      </c>
      <c r="BC639" s="427"/>
      <c r="BD639" s="427"/>
      <c r="BE639" s="427"/>
      <c r="BF639" s="427"/>
      <c r="BG639" s="427"/>
      <c r="BH639" s="431">
        <f t="shared" si="189"/>
        <v>0</v>
      </c>
      <c r="BI639" s="427"/>
      <c r="BJ639" s="427"/>
      <c r="BK639" s="427"/>
      <c r="BL639" s="427"/>
      <c r="BM639" s="428"/>
      <c r="BN639" s="431">
        <f t="shared" si="190"/>
        <v>0</v>
      </c>
      <c r="BO639" s="427"/>
      <c r="BP639" s="427"/>
      <c r="BQ639" s="427"/>
      <c r="BR639" s="427"/>
      <c r="BS639" s="428"/>
      <c r="BT639" s="431">
        <f t="shared" si="191"/>
        <v>0</v>
      </c>
      <c r="BU639" s="427"/>
      <c r="BV639" s="427"/>
      <c r="BW639" s="427"/>
      <c r="BX639" s="427"/>
      <c r="BY639" s="428"/>
      <c r="BZ639" s="431">
        <f t="shared" si="192"/>
        <v>0</v>
      </c>
      <c r="CA639" s="427"/>
      <c r="CB639" s="427"/>
      <c r="CC639" s="427"/>
      <c r="CD639" s="427"/>
      <c r="CE639" s="428"/>
      <c r="CF639" s="431">
        <f t="shared" si="193"/>
        <v>0</v>
      </c>
      <c r="CG639" s="427"/>
      <c r="CH639" s="427"/>
      <c r="CI639" s="427"/>
      <c r="CJ639" s="427"/>
      <c r="CK639" s="428"/>
      <c r="CL639" s="431">
        <f t="shared" si="194"/>
        <v>0</v>
      </c>
      <c r="CM639" s="427"/>
      <c r="CN639" s="427"/>
      <c r="CO639" s="427"/>
      <c r="CP639" s="427"/>
      <c r="CQ639" s="428"/>
      <c r="CR639" s="431">
        <f t="shared" si="195"/>
        <v>0</v>
      </c>
      <c r="CS639" s="427"/>
      <c r="CT639" s="427"/>
      <c r="CU639" s="427"/>
      <c r="CV639" s="427"/>
      <c r="CW639" s="428"/>
      <c r="CX639" s="431">
        <f t="shared" si="196"/>
        <v>0</v>
      </c>
      <c r="CY639" s="427"/>
      <c r="CZ639" s="427"/>
      <c r="DA639" s="427"/>
      <c r="DB639" s="427"/>
      <c r="DC639" s="428"/>
    </row>
    <row r="640" spans="1:107" s="218" customFormat="1" outlineLevel="1">
      <c r="A640" s="22"/>
      <c r="B640" s="22"/>
      <c r="C640" s="22"/>
      <c r="D640" s="22"/>
      <c r="E640" s="74" t="str">
        <f t="shared" si="179"/>
        <v>New Tariff 8</v>
      </c>
      <c r="F640" s="431">
        <f t="shared" si="180"/>
        <v>0</v>
      </c>
      <c r="G640" s="427"/>
      <c r="H640" s="427"/>
      <c r="I640" s="427"/>
      <c r="J640" s="427"/>
      <c r="K640" s="428"/>
      <c r="L640" s="431">
        <f t="shared" si="181"/>
        <v>0</v>
      </c>
      <c r="M640" s="427"/>
      <c r="N640" s="427"/>
      <c r="O640" s="427"/>
      <c r="P640" s="427"/>
      <c r="Q640" s="427"/>
      <c r="R640" s="431">
        <f t="shared" si="182"/>
        <v>0</v>
      </c>
      <c r="S640" s="427"/>
      <c r="T640" s="427"/>
      <c r="U640" s="427"/>
      <c r="V640" s="427"/>
      <c r="W640" s="427"/>
      <c r="X640" s="431">
        <f t="shared" si="183"/>
        <v>0</v>
      </c>
      <c r="Y640" s="427"/>
      <c r="Z640" s="427"/>
      <c r="AA640" s="427"/>
      <c r="AB640" s="427"/>
      <c r="AC640" s="427"/>
      <c r="AD640" s="431">
        <f t="shared" si="184"/>
        <v>0</v>
      </c>
      <c r="AE640" s="427"/>
      <c r="AF640" s="427"/>
      <c r="AG640" s="427"/>
      <c r="AH640" s="427"/>
      <c r="AI640" s="427"/>
      <c r="AJ640" s="432">
        <f t="shared" si="185"/>
        <v>0</v>
      </c>
      <c r="AK640" s="427"/>
      <c r="AL640" s="427"/>
      <c r="AM640" s="427"/>
      <c r="AN640" s="427"/>
      <c r="AO640" s="427"/>
      <c r="AP640" s="431">
        <f t="shared" si="186"/>
        <v>0</v>
      </c>
      <c r="AQ640" s="427"/>
      <c r="AR640" s="427"/>
      <c r="AS640" s="427"/>
      <c r="AT640" s="427"/>
      <c r="AU640" s="427"/>
      <c r="AV640" s="431">
        <f t="shared" si="187"/>
        <v>0</v>
      </c>
      <c r="AW640" s="427"/>
      <c r="AX640" s="427"/>
      <c r="AY640" s="427"/>
      <c r="AZ640" s="427"/>
      <c r="BA640" s="427"/>
      <c r="BB640" s="431">
        <f t="shared" si="188"/>
        <v>0</v>
      </c>
      <c r="BC640" s="427"/>
      <c r="BD640" s="427"/>
      <c r="BE640" s="427"/>
      <c r="BF640" s="427"/>
      <c r="BG640" s="427"/>
      <c r="BH640" s="431">
        <f t="shared" si="189"/>
        <v>0</v>
      </c>
      <c r="BI640" s="427"/>
      <c r="BJ640" s="427"/>
      <c r="BK640" s="427"/>
      <c r="BL640" s="427"/>
      <c r="BM640" s="428"/>
      <c r="BN640" s="431">
        <f t="shared" si="190"/>
        <v>0</v>
      </c>
      <c r="BO640" s="427"/>
      <c r="BP640" s="427"/>
      <c r="BQ640" s="427"/>
      <c r="BR640" s="427"/>
      <c r="BS640" s="428"/>
      <c r="BT640" s="431">
        <f t="shared" si="191"/>
        <v>0</v>
      </c>
      <c r="BU640" s="427"/>
      <c r="BV640" s="427"/>
      <c r="BW640" s="427"/>
      <c r="BX640" s="427"/>
      <c r="BY640" s="428"/>
      <c r="BZ640" s="431">
        <f t="shared" si="192"/>
        <v>0</v>
      </c>
      <c r="CA640" s="427"/>
      <c r="CB640" s="427"/>
      <c r="CC640" s="427"/>
      <c r="CD640" s="427"/>
      <c r="CE640" s="428"/>
      <c r="CF640" s="431">
        <f t="shared" si="193"/>
        <v>0</v>
      </c>
      <c r="CG640" s="427"/>
      <c r="CH640" s="427"/>
      <c r="CI640" s="427"/>
      <c r="CJ640" s="427"/>
      <c r="CK640" s="428"/>
      <c r="CL640" s="431">
        <f t="shared" si="194"/>
        <v>0</v>
      </c>
      <c r="CM640" s="427"/>
      <c r="CN640" s="427"/>
      <c r="CO640" s="427"/>
      <c r="CP640" s="427"/>
      <c r="CQ640" s="428"/>
      <c r="CR640" s="431">
        <f t="shared" si="195"/>
        <v>0</v>
      </c>
      <c r="CS640" s="427"/>
      <c r="CT640" s="427"/>
      <c r="CU640" s="427"/>
      <c r="CV640" s="427"/>
      <c r="CW640" s="428"/>
      <c r="CX640" s="431">
        <f t="shared" si="196"/>
        <v>0</v>
      </c>
      <c r="CY640" s="427"/>
      <c r="CZ640" s="427"/>
      <c r="DA640" s="427"/>
      <c r="DB640" s="427"/>
      <c r="DC640" s="428"/>
    </row>
    <row r="641" spans="1:107" s="218" customFormat="1" outlineLevel="1">
      <c r="A641" s="22"/>
      <c r="B641" s="22"/>
      <c r="C641" s="22"/>
      <c r="D641" s="22"/>
      <c r="E641" s="74" t="str">
        <f t="shared" si="179"/>
        <v>New Tariff 9</v>
      </c>
      <c r="F641" s="431">
        <f t="shared" si="180"/>
        <v>0</v>
      </c>
      <c r="G641" s="427"/>
      <c r="H641" s="427"/>
      <c r="I641" s="427"/>
      <c r="J641" s="427"/>
      <c r="K641" s="428"/>
      <c r="L641" s="431">
        <f t="shared" si="181"/>
        <v>0</v>
      </c>
      <c r="M641" s="427"/>
      <c r="N641" s="427"/>
      <c r="O641" s="427"/>
      <c r="P641" s="427"/>
      <c r="Q641" s="427"/>
      <c r="R641" s="431">
        <f t="shared" si="182"/>
        <v>0</v>
      </c>
      <c r="S641" s="427"/>
      <c r="T641" s="427"/>
      <c r="U641" s="427"/>
      <c r="V641" s="427"/>
      <c r="W641" s="427"/>
      <c r="X641" s="431">
        <f t="shared" si="183"/>
        <v>0</v>
      </c>
      <c r="Y641" s="427"/>
      <c r="Z641" s="427"/>
      <c r="AA641" s="427"/>
      <c r="AB641" s="427"/>
      <c r="AC641" s="427"/>
      <c r="AD641" s="431">
        <f t="shared" si="184"/>
        <v>0</v>
      </c>
      <c r="AE641" s="427"/>
      <c r="AF641" s="427"/>
      <c r="AG641" s="427"/>
      <c r="AH641" s="427"/>
      <c r="AI641" s="427"/>
      <c r="AJ641" s="432">
        <f t="shared" si="185"/>
        <v>0</v>
      </c>
      <c r="AK641" s="427"/>
      <c r="AL641" s="427"/>
      <c r="AM641" s="427"/>
      <c r="AN641" s="427"/>
      <c r="AO641" s="427"/>
      <c r="AP641" s="431">
        <f t="shared" si="186"/>
        <v>0</v>
      </c>
      <c r="AQ641" s="427"/>
      <c r="AR641" s="427"/>
      <c r="AS641" s="427"/>
      <c r="AT641" s="427"/>
      <c r="AU641" s="427"/>
      <c r="AV641" s="431">
        <f t="shared" si="187"/>
        <v>0</v>
      </c>
      <c r="AW641" s="427"/>
      <c r="AX641" s="427"/>
      <c r="AY641" s="427"/>
      <c r="AZ641" s="427"/>
      <c r="BA641" s="427"/>
      <c r="BB641" s="431">
        <f t="shared" si="188"/>
        <v>0</v>
      </c>
      <c r="BC641" s="427"/>
      <c r="BD641" s="427"/>
      <c r="BE641" s="427"/>
      <c r="BF641" s="427"/>
      <c r="BG641" s="427"/>
      <c r="BH641" s="431">
        <f t="shared" si="189"/>
        <v>0</v>
      </c>
      <c r="BI641" s="427"/>
      <c r="BJ641" s="427"/>
      <c r="BK641" s="427"/>
      <c r="BL641" s="427"/>
      <c r="BM641" s="428"/>
      <c r="BN641" s="431">
        <f t="shared" si="190"/>
        <v>0</v>
      </c>
      <c r="BO641" s="427"/>
      <c r="BP641" s="427"/>
      <c r="BQ641" s="427"/>
      <c r="BR641" s="427"/>
      <c r="BS641" s="428"/>
      <c r="BT641" s="431">
        <f t="shared" si="191"/>
        <v>0</v>
      </c>
      <c r="BU641" s="427"/>
      <c r="BV641" s="427"/>
      <c r="BW641" s="427"/>
      <c r="BX641" s="427"/>
      <c r="BY641" s="428"/>
      <c r="BZ641" s="431">
        <f t="shared" si="192"/>
        <v>0</v>
      </c>
      <c r="CA641" s="427"/>
      <c r="CB641" s="427"/>
      <c r="CC641" s="427"/>
      <c r="CD641" s="427"/>
      <c r="CE641" s="428"/>
      <c r="CF641" s="431">
        <f t="shared" si="193"/>
        <v>0</v>
      </c>
      <c r="CG641" s="427"/>
      <c r="CH641" s="427"/>
      <c r="CI641" s="427"/>
      <c r="CJ641" s="427"/>
      <c r="CK641" s="428"/>
      <c r="CL641" s="431">
        <f t="shared" si="194"/>
        <v>0</v>
      </c>
      <c r="CM641" s="427"/>
      <c r="CN641" s="427"/>
      <c r="CO641" s="427"/>
      <c r="CP641" s="427"/>
      <c r="CQ641" s="428"/>
      <c r="CR641" s="431">
        <f t="shared" si="195"/>
        <v>0</v>
      </c>
      <c r="CS641" s="427"/>
      <c r="CT641" s="427"/>
      <c r="CU641" s="427"/>
      <c r="CV641" s="427"/>
      <c r="CW641" s="428"/>
      <c r="CX641" s="431">
        <f t="shared" si="196"/>
        <v>0</v>
      </c>
      <c r="CY641" s="427"/>
      <c r="CZ641" s="427"/>
      <c r="DA641" s="427"/>
      <c r="DB641" s="427"/>
      <c r="DC641" s="428"/>
    </row>
    <row r="642" spans="1:107" s="218" customFormat="1" outlineLevel="1">
      <c r="A642" s="22"/>
      <c r="B642" s="22"/>
      <c r="C642" s="22"/>
      <c r="D642" s="22"/>
      <c r="E642" s="74" t="str">
        <f t="shared" si="179"/>
        <v>New Tariff 10</v>
      </c>
      <c r="F642" s="431">
        <f t="shared" si="180"/>
        <v>0</v>
      </c>
      <c r="G642" s="427"/>
      <c r="H642" s="427"/>
      <c r="I642" s="427"/>
      <c r="J642" s="427"/>
      <c r="K642" s="428"/>
      <c r="L642" s="431">
        <f t="shared" si="181"/>
        <v>0</v>
      </c>
      <c r="M642" s="427"/>
      <c r="N642" s="427"/>
      <c r="O642" s="427"/>
      <c r="P642" s="427"/>
      <c r="Q642" s="427"/>
      <c r="R642" s="431">
        <f t="shared" si="182"/>
        <v>0</v>
      </c>
      <c r="S642" s="427"/>
      <c r="T642" s="427"/>
      <c r="U642" s="427"/>
      <c r="V642" s="427"/>
      <c r="W642" s="427"/>
      <c r="X642" s="431">
        <f t="shared" si="183"/>
        <v>0</v>
      </c>
      <c r="Y642" s="427"/>
      <c r="Z642" s="427"/>
      <c r="AA642" s="427"/>
      <c r="AB642" s="427"/>
      <c r="AC642" s="427"/>
      <c r="AD642" s="431">
        <f t="shared" si="184"/>
        <v>0</v>
      </c>
      <c r="AE642" s="427"/>
      <c r="AF642" s="427"/>
      <c r="AG642" s="427"/>
      <c r="AH642" s="427"/>
      <c r="AI642" s="427"/>
      <c r="AJ642" s="432">
        <f t="shared" si="185"/>
        <v>0</v>
      </c>
      <c r="AK642" s="427"/>
      <c r="AL642" s="427"/>
      <c r="AM642" s="427"/>
      <c r="AN642" s="427"/>
      <c r="AO642" s="427"/>
      <c r="AP642" s="431">
        <f t="shared" si="186"/>
        <v>0</v>
      </c>
      <c r="AQ642" s="427"/>
      <c r="AR642" s="427"/>
      <c r="AS642" s="427"/>
      <c r="AT642" s="427"/>
      <c r="AU642" s="427"/>
      <c r="AV642" s="431">
        <f t="shared" si="187"/>
        <v>0</v>
      </c>
      <c r="AW642" s="427"/>
      <c r="AX642" s="427"/>
      <c r="AY642" s="427"/>
      <c r="AZ642" s="427"/>
      <c r="BA642" s="427"/>
      <c r="BB642" s="431">
        <f t="shared" si="188"/>
        <v>0</v>
      </c>
      <c r="BC642" s="427"/>
      <c r="BD642" s="427"/>
      <c r="BE642" s="427"/>
      <c r="BF642" s="427"/>
      <c r="BG642" s="427"/>
      <c r="BH642" s="431">
        <f t="shared" si="189"/>
        <v>0</v>
      </c>
      <c r="BI642" s="427"/>
      <c r="BJ642" s="427"/>
      <c r="BK642" s="427"/>
      <c r="BL642" s="427"/>
      <c r="BM642" s="428"/>
      <c r="BN642" s="431">
        <f t="shared" si="190"/>
        <v>0</v>
      </c>
      <c r="BO642" s="427"/>
      <c r="BP642" s="427"/>
      <c r="BQ642" s="427"/>
      <c r="BR642" s="427"/>
      <c r="BS642" s="428"/>
      <c r="BT642" s="431">
        <f t="shared" si="191"/>
        <v>0</v>
      </c>
      <c r="BU642" s="427"/>
      <c r="BV642" s="427"/>
      <c r="BW642" s="427"/>
      <c r="BX642" s="427"/>
      <c r="BY642" s="428"/>
      <c r="BZ642" s="431">
        <f t="shared" si="192"/>
        <v>0</v>
      </c>
      <c r="CA642" s="427"/>
      <c r="CB642" s="427"/>
      <c r="CC642" s="427"/>
      <c r="CD642" s="427"/>
      <c r="CE642" s="428"/>
      <c r="CF642" s="431">
        <f t="shared" si="193"/>
        <v>0</v>
      </c>
      <c r="CG642" s="427"/>
      <c r="CH642" s="427"/>
      <c r="CI642" s="427"/>
      <c r="CJ642" s="427"/>
      <c r="CK642" s="428"/>
      <c r="CL642" s="431">
        <f t="shared" si="194"/>
        <v>0</v>
      </c>
      <c r="CM642" s="427"/>
      <c r="CN642" s="427"/>
      <c r="CO642" s="427"/>
      <c r="CP642" s="427"/>
      <c r="CQ642" s="428"/>
      <c r="CR642" s="431">
        <f t="shared" si="195"/>
        <v>0</v>
      </c>
      <c r="CS642" s="427"/>
      <c r="CT642" s="427"/>
      <c r="CU642" s="427"/>
      <c r="CV642" s="427"/>
      <c r="CW642" s="428"/>
      <c r="CX642" s="431">
        <f t="shared" si="196"/>
        <v>0</v>
      </c>
      <c r="CY642" s="427"/>
      <c r="CZ642" s="427"/>
      <c r="DA642" s="427"/>
      <c r="DB642" s="427"/>
      <c r="DC642" s="428"/>
    </row>
    <row r="643" spans="1:107" s="218" customFormat="1" outlineLevel="1">
      <c r="A643" s="22"/>
      <c r="B643" s="22"/>
      <c r="C643" s="22"/>
      <c r="D643" s="22"/>
      <c r="E643" s="74" t="str">
        <f t="shared" si="179"/>
        <v>New Tariff 11</v>
      </c>
      <c r="F643" s="431">
        <f t="shared" si="180"/>
        <v>0</v>
      </c>
      <c r="G643" s="427"/>
      <c r="H643" s="427"/>
      <c r="I643" s="427"/>
      <c r="J643" s="427"/>
      <c r="K643" s="428"/>
      <c r="L643" s="431">
        <f t="shared" si="181"/>
        <v>0</v>
      </c>
      <c r="M643" s="427"/>
      <c r="N643" s="427"/>
      <c r="O643" s="427"/>
      <c r="P643" s="427"/>
      <c r="Q643" s="427"/>
      <c r="R643" s="431">
        <f t="shared" si="182"/>
        <v>0</v>
      </c>
      <c r="S643" s="427"/>
      <c r="T643" s="427"/>
      <c r="U643" s="427"/>
      <c r="V643" s="427"/>
      <c r="W643" s="427"/>
      <c r="X643" s="431">
        <f t="shared" si="183"/>
        <v>0</v>
      </c>
      <c r="Y643" s="427"/>
      <c r="Z643" s="427"/>
      <c r="AA643" s="427"/>
      <c r="AB643" s="427"/>
      <c r="AC643" s="427"/>
      <c r="AD643" s="431">
        <f t="shared" si="184"/>
        <v>0</v>
      </c>
      <c r="AE643" s="427"/>
      <c r="AF643" s="427"/>
      <c r="AG643" s="427"/>
      <c r="AH643" s="427"/>
      <c r="AI643" s="427"/>
      <c r="AJ643" s="432">
        <f t="shared" si="185"/>
        <v>0</v>
      </c>
      <c r="AK643" s="427"/>
      <c r="AL643" s="427"/>
      <c r="AM643" s="427"/>
      <c r="AN643" s="427"/>
      <c r="AO643" s="427"/>
      <c r="AP643" s="431">
        <f t="shared" si="186"/>
        <v>0</v>
      </c>
      <c r="AQ643" s="427"/>
      <c r="AR643" s="427"/>
      <c r="AS643" s="427"/>
      <c r="AT643" s="427"/>
      <c r="AU643" s="427"/>
      <c r="AV643" s="431">
        <f t="shared" si="187"/>
        <v>0</v>
      </c>
      <c r="AW643" s="427"/>
      <c r="AX643" s="427"/>
      <c r="AY643" s="427"/>
      <c r="AZ643" s="427"/>
      <c r="BA643" s="427"/>
      <c r="BB643" s="431">
        <f t="shared" si="188"/>
        <v>0</v>
      </c>
      <c r="BC643" s="427"/>
      <c r="BD643" s="427"/>
      <c r="BE643" s="427"/>
      <c r="BF643" s="427"/>
      <c r="BG643" s="427"/>
      <c r="BH643" s="431">
        <f t="shared" si="189"/>
        <v>0</v>
      </c>
      <c r="BI643" s="427"/>
      <c r="BJ643" s="427"/>
      <c r="BK643" s="427"/>
      <c r="BL643" s="427"/>
      <c r="BM643" s="428"/>
      <c r="BN643" s="431">
        <f t="shared" si="190"/>
        <v>0</v>
      </c>
      <c r="BO643" s="427"/>
      <c r="BP643" s="427"/>
      <c r="BQ643" s="427"/>
      <c r="BR643" s="427"/>
      <c r="BS643" s="428"/>
      <c r="BT643" s="431">
        <f t="shared" si="191"/>
        <v>0</v>
      </c>
      <c r="BU643" s="427"/>
      <c r="BV643" s="427"/>
      <c r="BW643" s="427"/>
      <c r="BX643" s="427"/>
      <c r="BY643" s="428"/>
      <c r="BZ643" s="431">
        <f t="shared" si="192"/>
        <v>0</v>
      </c>
      <c r="CA643" s="427"/>
      <c r="CB643" s="427"/>
      <c r="CC643" s="427"/>
      <c r="CD643" s="427"/>
      <c r="CE643" s="428"/>
      <c r="CF643" s="431">
        <f t="shared" si="193"/>
        <v>0</v>
      </c>
      <c r="CG643" s="427"/>
      <c r="CH643" s="427"/>
      <c r="CI643" s="427"/>
      <c r="CJ643" s="427"/>
      <c r="CK643" s="428"/>
      <c r="CL643" s="431">
        <f t="shared" si="194"/>
        <v>0</v>
      </c>
      <c r="CM643" s="427"/>
      <c r="CN643" s="427"/>
      <c r="CO643" s="427"/>
      <c r="CP643" s="427"/>
      <c r="CQ643" s="428"/>
      <c r="CR643" s="431">
        <f t="shared" si="195"/>
        <v>0</v>
      </c>
      <c r="CS643" s="427"/>
      <c r="CT643" s="427"/>
      <c r="CU643" s="427"/>
      <c r="CV643" s="427"/>
      <c r="CW643" s="428"/>
      <c r="CX643" s="431">
        <f t="shared" si="196"/>
        <v>0</v>
      </c>
      <c r="CY643" s="427"/>
      <c r="CZ643" s="427"/>
      <c r="DA643" s="427"/>
      <c r="DB643" s="427"/>
      <c r="DC643" s="428"/>
    </row>
    <row r="644" spans="1:107" s="218" customFormat="1" outlineLevel="1">
      <c r="A644" s="22"/>
      <c r="B644" s="22"/>
      <c r="C644" s="22"/>
      <c r="D644" s="22"/>
      <c r="E644" s="74" t="str">
        <f t="shared" si="179"/>
        <v>New Tariff 12</v>
      </c>
      <c r="F644" s="431">
        <f t="shared" si="180"/>
        <v>0</v>
      </c>
      <c r="G644" s="427"/>
      <c r="H644" s="427"/>
      <c r="I644" s="427"/>
      <c r="J644" s="427"/>
      <c r="K644" s="428"/>
      <c r="L644" s="431">
        <f t="shared" si="181"/>
        <v>0</v>
      </c>
      <c r="M644" s="427"/>
      <c r="N644" s="427"/>
      <c r="O644" s="427"/>
      <c r="P644" s="427"/>
      <c r="Q644" s="427"/>
      <c r="R644" s="431">
        <f t="shared" si="182"/>
        <v>0</v>
      </c>
      <c r="S644" s="427"/>
      <c r="T644" s="427"/>
      <c r="U644" s="427"/>
      <c r="V644" s="427"/>
      <c r="W644" s="427"/>
      <c r="X644" s="431">
        <f t="shared" si="183"/>
        <v>0</v>
      </c>
      <c r="Y644" s="427"/>
      <c r="Z644" s="427"/>
      <c r="AA644" s="427"/>
      <c r="AB644" s="427"/>
      <c r="AC644" s="427"/>
      <c r="AD644" s="431">
        <f t="shared" si="184"/>
        <v>0</v>
      </c>
      <c r="AE644" s="427"/>
      <c r="AF644" s="427"/>
      <c r="AG644" s="427"/>
      <c r="AH644" s="427"/>
      <c r="AI644" s="427"/>
      <c r="AJ644" s="432">
        <f t="shared" si="185"/>
        <v>0</v>
      </c>
      <c r="AK644" s="427"/>
      <c r="AL644" s="427"/>
      <c r="AM644" s="427"/>
      <c r="AN644" s="427"/>
      <c r="AO644" s="427"/>
      <c r="AP644" s="431">
        <f t="shared" si="186"/>
        <v>0</v>
      </c>
      <c r="AQ644" s="427"/>
      <c r="AR644" s="427"/>
      <c r="AS644" s="427"/>
      <c r="AT644" s="427"/>
      <c r="AU644" s="427"/>
      <c r="AV644" s="431">
        <f t="shared" si="187"/>
        <v>0</v>
      </c>
      <c r="AW644" s="427"/>
      <c r="AX644" s="427"/>
      <c r="AY644" s="427"/>
      <c r="AZ644" s="427"/>
      <c r="BA644" s="427"/>
      <c r="BB644" s="431">
        <f t="shared" si="188"/>
        <v>0</v>
      </c>
      <c r="BC644" s="427"/>
      <c r="BD644" s="427"/>
      <c r="BE644" s="427"/>
      <c r="BF644" s="427"/>
      <c r="BG644" s="427"/>
      <c r="BH644" s="431">
        <f t="shared" si="189"/>
        <v>0</v>
      </c>
      <c r="BI644" s="427"/>
      <c r="BJ644" s="427"/>
      <c r="BK644" s="427"/>
      <c r="BL644" s="427"/>
      <c r="BM644" s="428"/>
      <c r="BN644" s="431">
        <f t="shared" si="190"/>
        <v>0</v>
      </c>
      <c r="BO644" s="427"/>
      <c r="BP644" s="427"/>
      <c r="BQ644" s="427"/>
      <c r="BR644" s="427"/>
      <c r="BS644" s="428"/>
      <c r="BT644" s="431">
        <f t="shared" si="191"/>
        <v>0</v>
      </c>
      <c r="BU644" s="427"/>
      <c r="BV644" s="427"/>
      <c r="BW644" s="427"/>
      <c r="BX644" s="427"/>
      <c r="BY644" s="428"/>
      <c r="BZ644" s="431">
        <f t="shared" si="192"/>
        <v>0</v>
      </c>
      <c r="CA644" s="427"/>
      <c r="CB644" s="427"/>
      <c r="CC644" s="427"/>
      <c r="CD644" s="427"/>
      <c r="CE644" s="428"/>
      <c r="CF644" s="431">
        <f t="shared" si="193"/>
        <v>0</v>
      </c>
      <c r="CG644" s="427"/>
      <c r="CH644" s="427"/>
      <c r="CI644" s="427"/>
      <c r="CJ644" s="427"/>
      <c r="CK644" s="428"/>
      <c r="CL644" s="431">
        <f t="shared" si="194"/>
        <v>0</v>
      </c>
      <c r="CM644" s="427"/>
      <c r="CN644" s="427"/>
      <c r="CO644" s="427"/>
      <c r="CP644" s="427"/>
      <c r="CQ644" s="428"/>
      <c r="CR644" s="431">
        <f t="shared" si="195"/>
        <v>0</v>
      </c>
      <c r="CS644" s="427"/>
      <c r="CT644" s="427"/>
      <c r="CU644" s="427"/>
      <c r="CV644" s="427"/>
      <c r="CW644" s="428"/>
      <c r="CX644" s="431">
        <f t="shared" si="196"/>
        <v>0</v>
      </c>
      <c r="CY644" s="427"/>
      <c r="CZ644" s="427"/>
      <c r="DA644" s="427"/>
      <c r="DB644" s="427"/>
      <c r="DC644" s="428"/>
    </row>
    <row r="645" spans="1:107" s="218" customFormat="1" outlineLevel="1">
      <c r="A645" s="22"/>
      <c r="B645" s="22"/>
      <c r="C645" s="22"/>
      <c r="D645" s="22"/>
      <c r="E645" s="74" t="str">
        <f t="shared" si="179"/>
        <v>New Tariff 1</v>
      </c>
      <c r="F645" s="431">
        <f t="shared" si="180"/>
        <v>0</v>
      </c>
      <c r="G645" s="427"/>
      <c r="H645" s="427"/>
      <c r="I645" s="427"/>
      <c r="J645" s="427"/>
      <c r="K645" s="428"/>
      <c r="L645" s="431">
        <f t="shared" si="181"/>
        <v>0</v>
      </c>
      <c r="M645" s="427"/>
      <c r="N645" s="427"/>
      <c r="O645" s="427"/>
      <c r="P645" s="427"/>
      <c r="Q645" s="427"/>
      <c r="R645" s="431">
        <f t="shared" si="182"/>
        <v>0</v>
      </c>
      <c r="S645" s="427"/>
      <c r="T645" s="427"/>
      <c r="U645" s="427"/>
      <c r="V645" s="427"/>
      <c r="W645" s="427"/>
      <c r="X645" s="431">
        <f t="shared" si="183"/>
        <v>0</v>
      </c>
      <c r="Y645" s="427"/>
      <c r="Z645" s="427"/>
      <c r="AA645" s="427"/>
      <c r="AB645" s="427"/>
      <c r="AC645" s="427"/>
      <c r="AD645" s="431">
        <f t="shared" si="184"/>
        <v>0</v>
      </c>
      <c r="AE645" s="427"/>
      <c r="AF645" s="427"/>
      <c r="AG645" s="427"/>
      <c r="AH645" s="427"/>
      <c r="AI645" s="427"/>
      <c r="AJ645" s="432">
        <f t="shared" si="185"/>
        <v>0</v>
      </c>
      <c r="AK645" s="427"/>
      <c r="AL645" s="427"/>
      <c r="AM645" s="427"/>
      <c r="AN645" s="427"/>
      <c r="AO645" s="427"/>
      <c r="AP645" s="431">
        <f t="shared" si="186"/>
        <v>0</v>
      </c>
      <c r="AQ645" s="427"/>
      <c r="AR645" s="427"/>
      <c r="AS645" s="427"/>
      <c r="AT645" s="427"/>
      <c r="AU645" s="427"/>
      <c r="AV645" s="431">
        <f t="shared" si="187"/>
        <v>0</v>
      </c>
      <c r="AW645" s="427"/>
      <c r="AX645" s="427"/>
      <c r="AY645" s="427"/>
      <c r="AZ645" s="427"/>
      <c r="BA645" s="427"/>
      <c r="BB645" s="431">
        <f t="shared" si="188"/>
        <v>0</v>
      </c>
      <c r="BC645" s="427"/>
      <c r="BD645" s="427"/>
      <c r="BE645" s="427"/>
      <c r="BF645" s="427"/>
      <c r="BG645" s="427"/>
      <c r="BH645" s="431">
        <f t="shared" si="189"/>
        <v>0</v>
      </c>
      <c r="BI645" s="427"/>
      <c r="BJ645" s="427"/>
      <c r="BK645" s="427"/>
      <c r="BL645" s="427"/>
      <c r="BM645" s="428"/>
      <c r="BN645" s="431">
        <f t="shared" si="190"/>
        <v>0</v>
      </c>
      <c r="BO645" s="427"/>
      <c r="BP645" s="427"/>
      <c r="BQ645" s="427"/>
      <c r="BR645" s="427"/>
      <c r="BS645" s="428"/>
      <c r="BT645" s="431">
        <f t="shared" si="191"/>
        <v>0</v>
      </c>
      <c r="BU645" s="427"/>
      <c r="BV645" s="427"/>
      <c r="BW645" s="427"/>
      <c r="BX645" s="427"/>
      <c r="BY645" s="428"/>
      <c r="BZ645" s="431">
        <f t="shared" si="192"/>
        <v>0</v>
      </c>
      <c r="CA645" s="427"/>
      <c r="CB645" s="427"/>
      <c r="CC645" s="427"/>
      <c r="CD645" s="427"/>
      <c r="CE645" s="428"/>
      <c r="CF645" s="431">
        <f t="shared" si="193"/>
        <v>0</v>
      </c>
      <c r="CG645" s="427"/>
      <c r="CH645" s="427"/>
      <c r="CI645" s="427"/>
      <c r="CJ645" s="427"/>
      <c r="CK645" s="428"/>
      <c r="CL645" s="431">
        <f t="shared" si="194"/>
        <v>0</v>
      </c>
      <c r="CM645" s="427"/>
      <c r="CN645" s="427"/>
      <c r="CO645" s="427"/>
      <c r="CP645" s="427"/>
      <c r="CQ645" s="428"/>
      <c r="CR645" s="431">
        <f t="shared" si="195"/>
        <v>0</v>
      </c>
      <c r="CS645" s="427"/>
      <c r="CT645" s="427"/>
      <c r="CU645" s="427"/>
      <c r="CV645" s="427"/>
      <c r="CW645" s="428"/>
      <c r="CX645" s="431">
        <f t="shared" si="196"/>
        <v>0</v>
      </c>
      <c r="CY645" s="427"/>
      <c r="CZ645" s="427"/>
      <c r="DA645" s="427"/>
      <c r="DB645" s="427"/>
      <c r="DC645" s="428"/>
    </row>
    <row r="646" spans="1:107" s="218" customFormat="1" outlineLevel="1">
      <c r="A646" s="22"/>
      <c r="B646" s="22"/>
      <c r="C646" s="22"/>
      <c r="D646" s="22"/>
      <c r="E646" s="74" t="str">
        <f t="shared" si="179"/>
        <v>Subtransmission Demand A</v>
      </c>
      <c r="F646" s="431">
        <f t="shared" si="180"/>
        <v>0</v>
      </c>
      <c r="G646" s="427"/>
      <c r="H646" s="427"/>
      <c r="I646" s="427"/>
      <c r="J646" s="427"/>
      <c r="K646" s="428"/>
      <c r="L646" s="431">
        <f t="shared" si="181"/>
        <v>0</v>
      </c>
      <c r="M646" s="427"/>
      <c r="N646" s="427"/>
      <c r="O646" s="427"/>
      <c r="P646" s="427"/>
      <c r="Q646" s="427"/>
      <c r="R646" s="431">
        <f t="shared" si="182"/>
        <v>0</v>
      </c>
      <c r="S646" s="427"/>
      <c r="T646" s="427"/>
      <c r="U646" s="427"/>
      <c r="V646" s="427"/>
      <c r="W646" s="427"/>
      <c r="X646" s="431">
        <f t="shared" si="183"/>
        <v>0</v>
      </c>
      <c r="Y646" s="427"/>
      <c r="Z646" s="427"/>
      <c r="AA646" s="427"/>
      <c r="AB646" s="427"/>
      <c r="AC646" s="427"/>
      <c r="AD646" s="431">
        <f t="shared" si="184"/>
        <v>0</v>
      </c>
      <c r="AE646" s="427"/>
      <c r="AF646" s="427"/>
      <c r="AG646" s="427"/>
      <c r="AH646" s="427"/>
      <c r="AI646" s="427"/>
      <c r="AJ646" s="432">
        <f t="shared" si="185"/>
        <v>0</v>
      </c>
      <c r="AK646" s="427"/>
      <c r="AL646" s="427"/>
      <c r="AM646" s="427"/>
      <c r="AN646" s="427"/>
      <c r="AO646" s="427"/>
      <c r="AP646" s="431">
        <f t="shared" si="186"/>
        <v>0</v>
      </c>
      <c r="AQ646" s="427"/>
      <c r="AR646" s="427"/>
      <c r="AS646" s="427"/>
      <c r="AT646" s="427"/>
      <c r="AU646" s="427"/>
      <c r="AV646" s="431">
        <f t="shared" si="187"/>
        <v>0</v>
      </c>
      <c r="AW646" s="427"/>
      <c r="AX646" s="427"/>
      <c r="AY646" s="427"/>
      <c r="AZ646" s="427"/>
      <c r="BA646" s="427"/>
      <c r="BB646" s="431">
        <f t="shared" si="188"/>
        <v>0</v>
      </c>
      <c r="BC646" s="427"/>
      <c r="BD646" s="427"/>
      <c r="BE646" s="427"/>
      <c r="BF646" s="427"/>
      <c r="BG646" s="427"/>
      <c r="BH646" s="431">
        <f t="shared" si="189"/>
        <v>0</v>
      </c>
      <c r="BI646" s="427"/>
      <c r="BJ646" s="427"/>
      <c r="BK646" s="427"/>
      <c r="BL646" s="427"/>
      <c r="BM646" s="428"/>
      <c r="BN646" s="431">
        <f t="shared" si="190"/>
        <v>0</v>
      </c>
      <c r="BO646" s="427"/>
      <c r="BP646" s="427"/>
      <c r="BQ646" s="427"/>
      <c r="BR646" s="427"/>
      <c r="BS646" s="428"/>
      <c r="BT646" s="431">
        <f t="shared" si="191"/>
        <v>0</v>
      </c>
      <c r="BU646" s="427"/>
      <c r="BV646" s="427"/>
      <c r="BW646" s="427"/>
      <c r="BX646" s="427"/>
      <c r="BY646" s="428"/>
      <c r="BZ646" s="431">
        <f t="shared" si="192"/>
        <v>0</v>
      </c>
      <c r="CA646" s="427"/>
      <c r="CB646" s="427"/>
      <c r="CC646" s="427"/>
      <c r="CD646" s="427"/>
      <c r="CE646" s="428"/>
      <c r="CF646" s="431">
        <f t="shared" si="193"/>
        <v>0</v>
      </c>
      <c r="CG646" s="427"/>
      <c r="CH646" s="427"/>
      <c r="CI646" s="427"/>
      <c r="CJ646" s="427"/>
      <c r="CK646" s="428"/>
      <c r="CL646" s="431">
        <f t="shared" si="194"/>
        <v>0</v>
      </c>
      <c r="CM646" s="427"/>
      <c r="CN646" s="427"/>
      <c r="CO646" s="427"/>
      <c r="CP646" s="427"/>
      <c r="CQ646" s="428"/>
      <c r="CR646" s="431">
        <f t="shared" si="195"/>
        <v>0</v>
      </c>
      <c r="CS646" s="427"/>
      <c r="CT646" s="427"/>
      <c r="CU646" s="427"/>
      <c r="CV646" s="427"/>
      <c r="CW646" s="428"/>
      <c r="CX646" s="431">
        <f t="shared" si="196"/>
        <v>0</v>
      </c>
      <c r="CY646" s="427"/>
      <c r="CZ646" s="427"/>
      <c r="DA646" s="427"/>
      <c r="DB646" s="427"/>
      <c r="DC646" s="428"/>
    </row>
    <row r="647" spans="1:107" s="218" customFormat="1" outlineLevel="1">
      <c r="A647" s="22"/>
      <c r="B647" s="22"/>
      <c r="C647" s="22"/>
      <c r="D647" s="22"/>
      <c r="E647" s="74" t="str">
        <f t="shared" si="179"/>
        <v>Subtransmission Demand G</v>
      </c>
      <c r="F647" s="431">
        <f t="shared" si="180"/>
        <v>0</v>
      </c>
      <c r="G647" s="427"/>
      <c r="H647" s="427"/>
      <c r="I647" s="427"/>
      <c r="J647" s="427"/>
      <c r="K647" s="428"/>
      <c r="L647" s="431">
        <f t="shared" si="181"/>
        <v>0</v>
      </c>
      <c r="M647" s="427"/>
      <c r="N647" s="427"/>
      <c r="O647" s="427"/>
      <c r="P647" s="427"/>
      <c r="Q647" s="427"/>
      <c r="R647" s="431">
        <f t="shared" si="182"/>
        <v>0</v>
      </c>
      <c r="S647" s="427"/>
      <c r="T647" s="427"/>
      <c r="U647" s="427"/>
      <c r="V647" s="427"/>
      <c r="W647" s="427"/>
      <c r="X647" s="431">
        <f t="shared" si="183"/>
        <v>0</v>
      </c>
      <c r="Y647" s="427"/>
      <c r="Z647" s="427"/>
      <c r="AA647" s="427"/>
      <c r="AB647" s="427"/>
      <c r="AC647" s="427"/>
      <c r="AD647" s="431">
        <f t="shared" si="184"/>
        <v>0</v>
      </c>
      <c r="AE647" s="427"/>
      <c r="AF647" s="427"/>
      <c r="AG647" s="427"/>
      <c r="AH647" s="427"/>
      <c r="AI647" s="427"/>
      <c r="AJ647" s="432">
        <f t="shared" si="185"/>
        <v>0</v>
      </c>
      <c r="AK647" s="427"/>
      <c r="AL647" s="427"/>
      <c r="AM647" s="427"/>
      <c r="AN647" s="427"/>
      <c r="AO647" s="427"/>
      <c r="AP647" s="431">
        <f t="shared" si="186"/>
        <v>0</v>
      </c>
      <c r="AQ647" s="427"/>
      <c r="AR647" s="427"/>
      <c r="AS647" s="427"/>
      <c r="AT647" s="427"/>
      <c r="AU647" s="427"/>
      <c r="AV647" s="431">
        <f t="shared" si="187"/>
        <v>0</v>
      </c>
      <c r="AW647" s="427"/>
      <c r="AX647" s="427"/>
      <c r="AY647" s="427"/>
      <c r="AZ647" s="427"/>
      <c r="BA647" s="427"/>
      <c r="BB647" s="431">
        <f t="shared" si="188"/>
        <v>0</v>
      </c>
      <c r="BC647" s="427"/>
      <c r="BD647" s="427"/>
      <c r="BE647" s="427"/>
      <c r="BF647" s="427"/>
      <c r="BG647" s="427"/>
      <c r="BH647" s="431">
        <f t="shared" si="189"/>
        <v>0</v>
      </c>
      <c r="BI647" s="427"/>
      <c r="BJ647" s="427"/>
      <c r="BK647" s="427"/>
      <c r="BL647" s="427"/>
      <c r="BM647" s="428"/>
      <c r="BN647" s="431">
        <f t="shared" si="190"/>
        <v>0</v>
      </c>
      <c r="BO647" s="427"/>
      <c r="BP647" s="427"/>
      <c r="BQ647" s="427"/>
      <c r="BR647" s="427"/>
      <c r="BS647" s="428"/>
      <c r="BT647" s="431">
        <f t="shared" si="191"/>
        <v>0</v>
      </c>
      <c r="BU647" s="427"/>
      <c r="BV647" s="427"/>
      <c r="BW647" s="427"/>
      <c r="BX647" s="427"/>
      <c r="BY647" s="428"/>
      <c r="BZ647" s="431">
        <f t="shared" si="192"/>
        <v>0</v>
      </c>
      <c r="CA647" s="427"/>
      <c r="CB647" s="427"/>
      <c r="CC647" s="427"/>
      <c r="CD647" s="427"/>
      <c r="CE647" s="428"/>
      <c r="CF647" s="431">
        <f t="shared" si="193"/>
        <v>0</v>
      </c>
      <c r="CG647" s="427"/>
      <c r="CH647" s="427"/>
      <c r="CI647" s="427"/>
      <c r="CJ647" s="427"/>
      <c r="CK647" s="428"/>
      <c r="CL647" s="431">
        <f t="shared" si="194"/>
        <v>0</v>
      </c>
      <c r="CM647" s="427"/>
      <c r="CN647" s="427"/>
      <c r="CO647" s="427"/>
      <c r="CP647" s="427"/>
      <c r="CQ647" s="428"/>
      <c r="CR647" s="431">
        <f t="shared" si="195"/>
        <v>0</v>
      </c>
      <c r="CS647" s="427"/>
      <c r="CT647" s="427"/>
      <c r="CU647" s="427"/>
      <c r="CV647" s="427"/>
      <c r="CW647" s="428"/>
      <c r="CX647" s="431">
        <f t="shared" si="196"/>
        <v>0</v>
      </c>
      <c r="CY647" s="427"/>
      <c r="CZ647" s="427"/>
      <c r="DA647" s="427"/>
      <c r="DB647" s="427"/>
      <c r="DC647" s="428"/>
    </row>
    <row r="648" spans="1:107" s="218" customFormat="1" outlineLevel="1">
      <c r="A648" s="22"/>
      <c r="B648" s="22"/>
      <c r="C648" s="22"/>
      <c r="D648" s="22"/>
      <c r="E648" s="74" t="str">
        <f t="shared" si="179"/>
        <v>Subtransmission Demand S</v>
      </c>
      <c r="F648" s="431">
        <f t="shared" si="180"/>
        <v>0</v>
      </c>
      <c r="G648" s="427"/>
      <c r="H648" s="427"/>
      <c r="I648" s="427"/>
      <c r="J648" s="427"/>
      <c r="K648" s="428"/>
      <c r="L648" s="431">
        <f t="shared" si="181"/>
        <v>0</v>
      </c>
      <c r="M648" s="427"/>
      <c r="N648" s="427"/>
      <c r="O648" s="427"/>
      <c r="P648" s="427"/>
      <c r="Q648" s="427"/>
      <c r="R648" s="431">
        <f t="shared" si="182"/>
        <v>0</v>
      </c>
      <c r="S648" s="427"/>
      <c r="T648" s="427"/>
      <c r="U648" s="427"/>
      <c r="V648" s="427"/>
      <c r="W648" s="427"/>
      <c r="X648" s="431">
        <f t="shared" si="183"/>
        <v>0</v>
      </c>
      <c r="Y648" s="427"/>
      <c r="Z648" s="427"/>
      <c r="AA648" s="427"/>
      <c r="AB648" s="427"/>
      <c r="AC648" s="427"/>
      <c r="AD648" s="431">
        <f t="shared" si="184"/>
        <v>0</v>
      </c>
      <c r="AE648" s="427"/>
      <c r="AF648" s="427"/>
      <c r="AG648" s="427"/>
      <c r="AH648" s="427"/>
      <c r="AI648" s="427"/>
      <c r="AJ648" s="432">
        <f t="shared" si="185"/>
        <v>0</v>
      </c>
      <c r="AK648" s="427"/>
      <c r="AL648" s="427"/>
      <c r="AM648" s="427"/>
      <c r="AN648" s="427"/>
      <c r="AO648" s="427"/>
      <c r="AP648" s="431">
        <f t="shared" si="186"/>
        <v>0</v>
      </c>
      <c r="AQ648" s="427"/>
      <c r="AR648" s="427"/>
      <c r="AS648" s="427"/>
      <c r="AT648" s="427"/>
      <c r="AU648" s="427"/>
      <c r="AV648" s="431">
        <f t="shared" si="187"/>
        <v>0</v>
      </c>
      <c r="AW648" s="427"/>
      <c r="AX648" s="427"/>
      <c r="AY648" s="427"/>
      <c r="AZ648" s="427"/>
      <c r="BA648" s="427"/>
      <c r="BB648" s="431">
        <f t="shared" si="188"/>
        <v>0</v>
      </c>
      <c r="BC648" s="427"/>
      <c r="BD648" s="427"/>
      <c r="BE648" s="427"/>
      <c r="BF648" s="427"/>
      <c r="BG648" s="427"/>
      <c r="BH648" s="431">
        <f t="shared" si="189"/>
        <v>0</v>
      </c>
      <c r="BI648" s="427"/>
      <c r="BJ648" s="427"/>
      <c r="BK648" s="427"/>
      <c r="BL648" s="427"/>
      <c r="BM648" s="428"/>
      <c r="BN648" s="431">
        <f t="shared" si="190"/>
        <v>0</v>
      </c>
      <c r="BO648" s="427"/>
      <c r="BP648" s="427"/>
      <c r="BQ648" s="427"/>
      <c r="BR648" s="427"/>
      <c r="BS648" s="428"/>
      <c r="BT648" s="431">
        <f t="shared" si="191"/>
        <v>0</v>
      </c>
      <c r="BU648" s="427"/>
      <c r="BV648" s="427"/>
      <c r="BW648" s="427"/>
      <c r="BX648" s="427"/>
      <c r="BY648" s="428"/>
      <c r="BZ648" s="431">
        <f t="shared" si="192"/>
        <v>0</v>
      </c>
      <c r="CA648" s="427"/>
      <c r="CB648" s="427"/>
      <c r="CC648" s="427"/>
      <c r="CD648" s="427"/>
      <c r="CE648" s="428"/>
      <c r="CF648" s="431">
        <f t="shared" si="193"/>
        <v>0</v>
      </c>
      <c r="CG648" s="427"/>
      <c r="CH648" s="427"/>
      <c r="CI648" s="427"/>
      <c r="CJ648" s="427"/>
      <c r="CK648" s="428"/>
      <c r="CL648" s="431">
        <f t="shared" si="194"/>
        <v>0</v>
      </c>
      <c r="CM648" s="427"/>
      <c r="CN648" s="427"/>
      <c r="CO648" s="427"/>
      <c r="CP648" s="427"/>
      <c r="CQ648" s="428"/>
      <c r="CR648" s="431">
        <f t="shared" si="195"/>
        <v>0</v>
      </c>
      <c r="CS648" s="427"/>
      <c r="CT648" s="427"/>
      <c r="CU648" s="427"/>
      <c r="CV648" s="427"/>
      <c r="CW648" s="428"/>
      <c r="CX648" s="431">
        <f t="shared" si="196"/>
        <v>0</v>
      </c>
      <c r="CY648" s="427"/>
      <c r="CZ648" s="427"/>
      <c r="DA648" s="427"/>
      <c r="DB648" s="427"/>
      <c r="DC648" s="428"/>
    </row>
    <row r="649" spans="1:107" s="218" customFormat="1" outlineLevel="1">
      <c r="A649" s="22"/>
      <c r="B649" s="22"/>
      <c r="C649" s="22"/>
      <c r="D649" s="22"/>
      <c r="E649" s="74" t="str">
        <f t="shared" si="179"/>
        <v>New Tariff 4</v>
      </c>
      <c r="F649" s="431">
        <f t="shared" si="180"/>
        <v>0</v>
      </c>
      <c r="G649" s="427"/>
      <c r="H649" s="427"/>
      <c r="I649" s="427"/>
      <c r="J649" s="427"/>
      <c r="K649" s="428"/>
      <c r="L649" s="431">
        <f t="shared" si="181"/>
        <v>0</v>
      </c>
      <c r="M649" s="427"/>
      <c r="N649" s="427"/>
      <c r="O649" s="427"/>
      <c r="P649" s="427"/>
      <c r="Q649" s="427"/>
      <c r="R649" s="431">
        <f t="shared" si="182"/>
        <v>0</v>
      </c>
      <c r="S649" s="427"/>
      <c r="T649" s="427"/>
      <c r="U649" s="427"/>
      <c r="V649" s="427"/>
      <c r="W649" s="427"/>
      <c r="X649" s="431">
        <f t="shared" si="183"/>
        <v>0</v>
      </c>
      <c r="Y649" s="427"/>
      <c r="Z649" s="427"/>
      <c r="AA649" s="427"/>
      <c r="AB649" s="427"/>
      <c r="AC649" s="427"/>
      <c r="AD649" s="431">
        <f t="shared" si="184"/>
        <v>0</v>
      </c>
      <c r="AE649" s="427"/>
      <c r="AF649" s="427"/>
      <c r="AG649" s="427"/>
      <c r="AH649" s="427"/>
      <c r="AI649" s="427"/>
      <c r="AJ649" s="432">
        <f t="shared" si="185"/>
        <v>0</v>
      </c>
      <c r="AK649" s="427"/>
      <c r="AL649" s="427"/>
      <c r="AM649" s="427"/>
      <c r="AN649" s="427"/>
      <c r="AO649" s="427"/>
      <c r="AP649" s="431">
        <f t="shared" si="186"/>
        <v>0</v>
      </c>
      <c r="AQ649" s="427"/>
      <c r="AR649" s="427"/>
      <c r="AS649" s="427"/>
      <c r="AT649" s="427"/>
      <c r="AU649" s="427"/>
      <c r="AV649" s="431">
        <f t="shared" si="187"/>
        <v>0</v>
      </c>
      <c r="AW649" s="427"/>
      <c r="AX649" s="427"/>
      <c r="AY649" s="427"/>
      <c r="AZ649" s="427"/>
      <c r="BA649" s="427"/>
      <c r="BB649" s="431">
        <f t="shared" si="188"/>
        <v>0</v>
      </c>
      <c r="BC649" s="427"/>
      <c r="BD649" s="427"/>
      <c r="BE649" s="427"/>
      <c r="BF649" s="427"/>
      <c r="BG649" s="427"/>
      <c r="BH649" s="431">
        <f t="shared" si="189"/>
        <v>0</v>
      </c>
      <c r="BI649" s="427"/>
      <c r="BJ649" s="427"/>
      <c r="BK649" s="427"/>
      <c r="BL649" s="427"/>
      <c r="BM649" s="428"/>
      <c r="BN649" s="431">
        <f t="shared" si="190"/>
        <v>0</v>
      </c>
      <c r="BO649" s="427"/>
      <c r="BP649" s="427"/>
      <c r="BQ649" s="427"/>
      <c r="BR649" s="427"/>
      <c r="BS649" s="428"/>
      <c r="BT649" s="431">
        <f t="shared" si="191"/>
        <v>0</v>
      </c>
      <c r="BU649" s="427"/>
      <c r="BV649" s="427"/>
      <c r="BW649" s="427"/>
      <c r="BX649" s="427"/>
      <c r="BY649" s="428"/>
      <c r="BZ649" s="431">
        <f t="shared" si="192"/>
        <v>0</v>
      </c>
      <c r="CA649" s="427"/>
      <c r="CB649" s="427"/>
      <c r="CC649" s="427"/>
      <c r="CD649" s="427"/>
      <c r="CE649" s="428"/>
      <c r="CF649" s="431">
        <f t="shared" si="193"/>
        <v>0</v>
      </c>
      <c r="CG649" s="427"/>
      <c r="CH649" s="427"/>
      <c r="CI649" s="427"/>
      <c r="CJ649" s="427"/>
      <c r="CK649" s="428"/>
      <c r="CL649" s="431">
        <f t="shared" si="194"/>
        <v>0</v>
      </c>
      <c r="CM649" s="427"/>
      <c r="CN649" s="427"/>
      <c r="CO649" s="427"/>
      <c r="CP649" s="427"/>
      <c r="CQ649" s="428"/>
      <c r="CR649" s="431">
        <f t="shared" si="195"/>
        <v>0</v>
      </c>
      <c r="CS649" s="427"/>
      <c r="CT649" s="427"/>
      <c r="CU649" s="427"/>
      <c r="CV649" s="427"/>
      <c r="CW649" s="428"/>
      <c r="CX649" s="431">
        <f t="shared" si="196"/>
        <v>0</v>
      </c>
      <c r="CY649" s="427"/>
      <c r="CZ649" s="427"/>
      <c r="DA649" s="427"/>
      <c r="DB649" s="427"/>
      <c r="DC649" s="428"/>
    </row>
    <row r="650" spans="1:107" s="218" customFormat="1" outlineLevel="1">
      <c r="A650" s="22"/>
      <c r="B650" s="22"/>
      <c r="C650" s="22"/>
      <c r="D650" s="22"/>
      <c r="E650" s="74" t="str">
        <f t="shared" si="179"/>
        <v>New Tariff 5</v>
      </c>
      <c r="F650" s="431">
        <f t="shared" si="180"/>
        <v>0</v>
      </c>
      <c r="G650" s="427"/>
      <c r="H650" s="427"/>
      <c r="I650" s="427"/>
      <c r="J650" s="427"/>
      <c r="K650" s="428"/>
      <c r="L650" s="431">
        <f t="shared" si="181"/>
        <v>0</v>
      </c>
      <c r="M650" s="427"/>
      <c r="N650" s="427"/>
      <c r="O650" s="427"/>
      <c r="P650" s="427"/>
      <c r="Q650" s="427"/>
      <c r="R650" s="431">
        <f t="shared" si="182"/>
        <v>0</v>
      </c>
      <c r="S650" s="427"/>
      <c r="T650" s="427"/>
      <c r="U650" s="427"/>
      <c r="V650" s="427"/>
      <c r="W650" s="427"/>
      <c r="X650" s="431">
        <f t="shared" si="183"/>
        <v>0</v>
      </c>
      <c r="Y650" s="427"/>
      <c r="Z650" s="427"/>
      <c r="AA650" s="427"/>
      <c r="AB650" s="427"/>
      <c r="AC650" s="427"/>
      <c r="AD650" s="431">
        <f t="shared" si="184"/>
        <v>0</v>
      </c>
      <c r="AE650" s="427"/>
      <c r="AF650" s="427"/>
      <c r="AG650" s="427"/>
      <c r="AH650" s="427"/>
      <c r="AI650" s="427"/>
      <c r="AJ650" s="432">
        <f t="shared" si="185"/>
        <v>0</v>
      </c>
      <c r="AK650" s="427"/>
      <c r="AL650" s="427"/>
      <c r="AM650" s="427"/>
      <c r="AN650" s="427"/>
      <c r="AO650" s="427"/>
      <c r="AP650" s="431">
        <f t="shared" si="186"/>
        <v>0</v>
      </c>
      <c r="AQ650" s="427"/>
      <c r="AR650" s="427"/>
      <c r="AS650" s="427"/>
      <c r="AT650" s="427"/>
      <c r="AU650" s="427"/>
      <c r="AV650" s="431">
        <f t="shared" si="187"/>
        <v>0</v>
      </c>
      <c r="AW650" s="427"/>
      <c r="AX650" s="427"/>
      <c r="AY650" s="427"/>
      <c r="AZ650" s="427"/>
      <c r="BA650" s="427"/>
      <c r="BB650" s="431">
        <f t="shared" si="188"/>
        <v>0</v>
      </c>
      <c r="BC650" s="427"/>
      <c r="BD650" s="427"/>
      <c r="BE650" s="427"/>
      <c r="BF650" s="427"/>
      <c r="BG650" s="427"/>
      <c r="BH650" s="431">
        <f t="shared" si="189"/>
        <v>0</v>
      </c>
      <c r="BI650" s="427"/>
      <c r="BJ650" s="427"/>
      <c r="BK650" s="427"/>
      <c r="BL650" s="427"/>
      <c r="BM650" s="428"/>
      <c r="BN650" s="431">
        <f t="shared" si="190"/>
        <v>0</v>
      </c>
      <c r="BO650" s="427"/>
      <c r="BP650" s="427"/>
      <c r="BQ650" s="427"/>
      <c r="BR650" s="427"/>
      <c r="BS650" s="428"/>
      <c r="BT650" s="431">
        <f t="shared" si="191"/>
        <v>0</v>
      </c>
      <c r="BU650" s="427"/>
      <c r="BV650" s="427"/>
      <c r="BW650" s="427"/>
      <c r="BX650" s="427"/>
      <c r="BY650" s="428"/>
      <c r="BZ650" s="431">
        <f t="shared" si="192"/>
        <v>0</v>
      </c>
      <c r="CA650" s="427"/>
      <c r="CB650" s="427"/>
      <c r="CC650" s="427"/>
      <c r="CD650" s="427"/>
      <c r="CE650" s="428"/>
      <c r="CF650" s="431">
        <f t="shared" si="193"/>
        <v>0</v>
      </c>
      <c r="CG650" s="427"/>
      <c r="CH650" s="427"/>
      <c r="CI650" s="427"/>
      <c r="CJ650" s="427"/>
      <c r="CK650" s="428"/>
      <c r="CL650" s="431">
        <f t="shared" si="194"/>
        <v>0</v>
      </c>
      <c r="CM650" s="427"/>
      <c r="CN650" s="427"/>
      <c r="CO650" s="427"/>
      <c r="CP650" s="427"/>
      <c r="CQ650" s="428"/>
      <c r="CR650" s="431">
        <f t="shared" si="195"/>
        <v>0</v>
      </c>
      <c r="CS650" s="427"/>
      <c r="CT650" s="427"/>
      <c r="CU650" s="427"/>
      <c r="CV650" s="427"/>
      <c r="CW650" s="428"/>
      <c r="CX650" s="431">
        <f t="shared" si="196"/>
        <v>0</v>
      </c>
      <c r="CY650" s="427"/>
      <c r="CZ650" s="427"/>
      <c r="DA650" s="427"/>
      <c r="DB650" s="427"/>
      <c r="DC650" s="428"/>
    </row>
    <row r="651" spans="1:107" s="218" customFormat="1" outlineLevel="1">
      <c r="A651" s="22"/>
      <c r="B651" s="22"/>
      <c r="C651" s="22"/>
      <c r="D651" s="22"/>
      <c r="E651" s="74" t="str">
        <f t="shared" si="179"/>
        <v>New Tariff 6</v>
      </c>
      <c r="F651" s="431">
        <f t="shared" si="180"/>
        <v>0</v>
      </c>
      <c r="G651" s="427"/>
      <c r="H651" s="427"/>
      <c r="I651" s="427"/>
      <c r="J651" s="427"/>
      <c r="K651" s="428"/>
      <c r="L651" s="431">
        <f t="shared" si="181"/>
        <v>0</v>
      </c>
      <c r="M651" s="427"/>
      <c r="N651" s="427"/>
      <c r="O651" s="427"/>
      <c r="P651" s="427"/>
      <c r="Q651" s="427"/>
      <c r="R651" s="431">
        <f t="shared" si="182"/>
        <v>0</v>
      </c>
      <c r="S651" s="427"/>
      <c r="T651" s="427"/>
      <c r="U651" s="427"/>
      <c r="V651" s="427"/>
      <c r="W651" s="427"/>
      <c r="X651" s="431">
        <f t="shared" si="183"/>
        <v>0</v>
      </c>
      <c r="Y651" s="427"/>
      <c r="Z651" s="427"/>
      <c r="AA651" s="427"/>
      <c r="AB651" s="427"/>
      <c r="AC651" s="427"/>
      <c r="AD651" s="431">
        <f t="shared" si="184"/>
        <v>0</v>
      </c>
      <c r="AE651" s="427"/>
      <c r="AF651" s="427"/>
      <c r="AG651" s="427"/>
      <c r="AH651" s="427"/>
      <c r="AI651" s="427"/>
      <c r="AJ651" s="432">
        <f t="shared" si="185"/>
        <v>0</v>
      </c>
      <c r="AK651" s="427"/>
      <c r="AL651" s="427"/>
      <c r="AM651" s="427"/>
      <c r="AN651" s="427"/>
      <c r="AO651" s="427"/>
      <c r="AP651" s="431">
        <f t="shared" si="186"/>
        <v>0</v>
      </c>
      <c r="AQ651" s="427"/>
      <c r="AR651" s="427"/>
      <c r="AS651" s="427"/>
      <c r="AT651" s="427"/>
      <c r="AU651" s="427"/>
      <c r="AV651" s="431">
        <f t="shared" si="187"/>
        <v>0</v>
      </c>
      <c r="AW651" s="427"/>
      <c r="AX651" s="427"/>
      <c r="AY651" s="427"/>
      <c r="AZ651" s="427"/>
      <c r="BA651" s="427"/>
      <c r="BB651" s="431">
        <f t="shared" si="188"/>
        <v>0</v>
      </c>
      <c r="BC651" s="427"/>
      <c r="BD651" s="427"/>
      <c r="BE651" s="427"/>
      <c r="BF651" s="427"/>
      <c r="BG651" s="427"/>
      <c r="BH651" s="431">
        <f t="shared" si="189"/>
        <v>0</v>
      </c>
      <c r="BI651" s="427"/>
      <c r="BJ651" s="427"/>
      <c r="BK651" s="427"/>
      <c r="BL651" s="427"/>
      <c r="BM651" s="428"/>
      <c r="BN651" s="431">
        <f t="shared" si="190"/>
        <v>0</v>
      </c>
      <c r="BO651" s="427"/>
      <c r="BP651" s="427"/>
      <c r="BQ651" s="427"/>
      <c r="BR651" s="427"/>
      <c r="BS651" s="428"/>
      <c r="BT651" s="431">
        <f t="shared" si="191"/>
        <v>0</v>
      </c>
      <c r="BU651" s="427"/>
      <c r="BV651" s="427"/>
      <c r="BW651" s="427"/>
      <c r="BX651" s="427"/>
      <c r="BY651" s="428"/>
      <c r="BZ651" s="431">
        <f t="shared" si="192"/>
        <v>0</v>
      </c>
      <c r="CA651" s="427"/>
      <c r="CB651" s="427"/>
      <c r="CC651" s="427"/>
      <c r="CD651" s="427"/>
      <c r="CE651" s="428"/>
      <c r="CF651" s="431">
        <f t="shared" si="193"/>
        <v>0</v>
      </c>
      <c r="CG651" s="427"/>
      <c r="CH651" s="427"/>
      <c r="CI651" s="427"/>
      <c r="CJ651" s="427"/>
      <c r="CK651" s="428"/>
      <c r="CL651" s="431">
        <f t="shared" si="194"/>
        <v>0</v>
      </c>
      <c r="CM651" s="427"/>
      <c r="CN651" s="427"/>
      <c r="CO651" s="427"/>
      <c r="CP651" s="427"/>
      <c r="CQ651" s="428"/>
      <c r="CR651" s="431">
        <f t="shared" si="195"/>
        <v>0</v>
      </c>
      <c r="CS651" s="427"/>
      <c r="CT651" s="427"/>
      <c r="CU651" s="427"/>
      <c r="CV651" s="427"/>
      <c r="CW651" s="428"/>
      <c r="CX651" s="431">
        <f t="shared" si="196"/>
        <v>0</v>
      </c>
      <c r="CY651" s="427"/>
      <c r="CZ651" s="427"/>
      <c r="DA651" s="427"/>
      <c r="DB651" s="427"/>
      <c r="DC651" s="428"/>
    </row>
    <row r="652" spans="1:107" s="218" customFormat="1" outlineLevel="1">
      <c r="A652" s="22"/>
      <c r="B652" s="22"/>
      <c r="C652" s="22"/>
      <c r="D652" s="22"/>
      <c r="E652" s="74" t="str">
        <f t="shared" si="179"/>
        <v>New Tariff 7</v>
      </c>
      <c r="F652" s="431">
        <f t="shared" si="180"/>
        <v>0</v>
      </c>
      <c r="G652" s="427"/>
      <c r="H652" s="427"/>
      <c r="I652" s="427"/>
      <c r="J652" s="427"/>
      <c r="K652" s="428"/>
      <c r="L652" s="431">
        <f t="shared" si="181"/>
        <v>0</v>
      </c>
      <c r="M652" s="427"/>
      <c r="N652" s="427"/>
      <c r="O652" s="427"/>
      <c r="P652" s="427"/>
      <c r="Q652" s="427"/>
      <c r="R652" s="431">
        <f t="shared" si="182"/>
        <v>0</v>
      </c>
      <c r="S652" s="427"/>
      <c r="T652" s="427"/>
      <c r="U652" s="427"/>
      <c r="V652" s="427"/>
      <c r="W652" s="427"/>
      <c r="X652" s="431">
        <f t="shared" si="183"/>
        <v>0</v>
      </c>
      <c r="Y652" s="427"/>
      <c r="Z652" s="427"/>
      <c r="AA652" s="427"/>
      <c r="AB652" s="427"/>
      <c r="AC652" s="427"/>
      <c r="AD652" s="431">
        <f t="shared" si="184"/>
        <v>0</v>
      </c>
      <c r="AE652" s="427"/>
      <c r="AF652" s="427"/>
      <c r="AG652" s="427"/>
      <c r="AH652" s="427"/>
      <c r="AI652" s="427"/>
      <c r="AJ652" s="432">
        <f t="shared" si="185"/>
        <v>0</v>
      </c>
      <c r="AK652" s="427"/>
      <c r="AL652" s="427"/>
      <c r="AM652" s="427"/>
      <c r="AN652" s="427"/>
      <c r="AO652" s="427"/>
      <c r="AP652" s="431">
        <f t="shared" si="186"/>
        <v>0</v>
      </c>
      <c r="AQ652" s="427"/>
      <c r="AR652" s="427"/>
      <c r="AS652" s="427"/>
      <c r="AT652" s="427"/>
      <c r="AU652" s="427"/>
      <c r="AV652" s="431">
        <f t="shared" si="187"/>
        <v>0</v>
      </c>
      <c r="AW652" s="427"/>
      <c r="AX652" s="427"/>
      <c r="AY652" s="427"/>
      <c r="AZ652" s="427"/>
      <c r="BA652" s="427"/>
      <c r="BB652" s="431">
        <f t="shared" si="188"/>
        <v>0</v>
      </c>
      <c r="BC652" s="427"/>
      <c r="BD652" s="427"/>
      <c r="BE652" s="427"/>
      <c r="BF652" s="427"/>
      <c r="BG652" s="427"/>
      <c r="BH652" s="431">
        <f t="shared" si="189"/>
        <v>0</v>
      </c>
      <c r="BI652" s="427"/>
      <c r="BJ652" s="427"/>
      <c r="BK652" s="427"/>
      <c r="BL652" s="427"/>
      <c r="BM652" s="428"/>
      <c r="BN652" s="431">
        <f t="shared" si="190"/>
        <v>0</v>
      </c>
      <c r="BO652" s="427"/>
      <c r="BP652" s="427"/>
      <c r="BQ652" s="427"/>
      <c r="BR652" s="427"/>
      <c r="BS652" s="428"/>
      <c r="BT652" s="431">
        <f t="shared" si="191"/>
        <v>0</v>
      </c>
      <c r="BU652" s="427"/>
      <c r="BV652" s="427"/>
      <c r="BW652" s="427"/>
      <c r="BX652" s="427"/>
      <c r="BY652" s="428"/>
      <c r="BZ652" s="431">
        <f t="shared" si="192"/>
        <v>0</v>
      </c>
      <c r="CA652" s="427"/>
      <c r="CB652" s="427"/>
      <c r="CC652" s="427"/>
      <c r="CD652" s="427"/>
      <c r="CE652" s="428"/>
      <c r="CF652" s="431">
        <f t="shared" si="193"/>
        <v>0</v>
      </c>
      <c r="CG652" s="427"/>
      <c r="CH652" s="427"/>
      <c r="CI652" s="427"/>
      <c r="CJ652" s="427"/>
      <c r="CK652" s="428"/>
      <c r="CL652" s="431">
        <f t="shared" si="194"/>
        <v>0</v>
      </c>
      <c r="CM652" s="427"/>
      <c r="CN652" s="427"/>
      <c r="CO652" s="427"/>
      <c r="CP652" s="427"/>
      <c r="CQ652" s="428"/>
      <c r="CR652" s="431">
        <f t="shared" si="195"/>
        <v>0</v>
      </c>
      <c r="CS652" s="427"/>
      <c r="CT652" s="427"/>
      <c r="CU652" s="427"/>
      <c r="CV652" s="427"/>
      <c r="CW652" s="428"/>
      <c r="CX652" s="431">
        <f t="shared" si="196"/>
        <v>0</v>
      </c>
      <c r="CY652" s="427"/>
      <c r="CZ652" s="427"/>
      <c r="DA652" s="427"/>
      <c r="DB652" s="427"/>
      <c r="DC652" s="428"/>
    </row>
    <row r="653" spans="1:107" s="218" customFormat="1" outlineLevel="1">
      <c r="A653" s="22"/>
      <c r="B653" s="22"/>
      <c r="C653" s="22"/>
      <c r="D653" s="22"/>
      <c r="E653" s="74" t="str">
        <f t="shared" si="179"/>
        <v>New Tariff 8</v>
      </c>
      <c r="F653" s="431">
        <f t="shared" si="180"/>
        <v>0</v>
      </c>
      <c r="G653" s="427"/>
      <c r="H653" s="427"/>
      <c r="I653" s="427"/>
      <c r="J653" s="427"/>
      <c r="K653" s="428"/>
      <c r="L653" s="431">
        <f t="shared" si="181"/>
        <v>0</v>
      </c>
      <c r="M653" s="427"/>
      <c r="N653" s="427"/>
      <c r="O653" s="427"/>
      <c r="P653" s="427"/>
      <c r="Q653" s="427"/>
      <c r="R653" s="431">
        <f t="shared" si="182"/>
        <v>0</v>
      </c>
      <c r="S653" s="427"/>
      <c r="T653" s="427"/>
      <c r="U653" s="427"/>
      <c r="V653" s="427"/>
      <c r="W653" s="427"/>
      <c r="X653" s="431">
        <f t="shared" si="183"/>
        <v>0</v>
      </c>
      <c r="Y653" s="427"/>
      <c r="Z653" s="427"/>
      <c r="AA653" s="427"/>
      <c r="AB653" s="427"/>
      <c r="AC653" s="427"/>
      <c r="AD653" s="431">
        <f t="shared" si="184"/>
        <v>0</v>
      </c>
      <c r="AE653" s="427"/>
      <c r="AF653" s="427"/>
      <c r="AG653" s="427"/>
      <c r="AH653" s="427"/>
      <c r="AI653" s="427"/>
      <c r="AJ653" s="432">
        <f t="shared" si="185"/>
        <v>0</v>
      </c>
      <c r="AK653" s="427"/>
      <c r="AL653" s="427"/>
      <c r="AM653" s="427"/>
      <c r="AN653" s="427"/>
      <c r="AO653" s="427"/>
      <c r="AP653" s="431">
        <f t="shared" si="186"/>
        <v>0</v>
      </c>
      <c r="AQ653" s="427"/>
      <c r="AR653" s="427"/>
      <c r="AS653" s="427"/>
      <c r="AT653" s="427"/>
      <c r="AU653" s="427"/>
      <c r="AV653" s="431">
        <f t="shared" si="187"/>
        <v>0</v>
      </c>
      <c r="AW653" s="427"/>
      <c r="AX653" s="427"/>
      <c r="AY653" s="427"/>
      <c r="AZ653" s="427"/>
      <c r="BA653" s="427"/>
      <c r="BB653" s="431">
        <f t="shared" si="188"/>
        <v>0</v>
      </c>
      <c r="BC653" s="427"/>
      <c r="BD653" s="427"/>
      <c r="BE653" s="427"/>
      <c r="BF653" s="427"/>
      <c r="BG653" s="427"/>
      <c r="BH653" s="431">
        <f t="shared" si="189"/>
        <v>0</v>
      </c>
      <c r="BI653" s="427"/>
      <c r="BJ653" s="427"/>
      <c r="BK653" s="427"/>
      <c r="BL653" s="427"/>
      <c r="BM653" s="428"/>
      <c r="BN653" s="431">
        <f t="shared" si="190"/>
        <v>0</v>
      </c>
      <c r="BO653" s="427"/>
      <c r="BP653" s="427"/>
      <c r="BQ653" s="427"/>
      <c r="BR653" s="427"/>
      <c r="BS653" s="428"/>
      <c r="BT653" s="431">
        <f t="shared" si="191"/>
        <v>0</v>
      </c>
      <c r="BU653" s="427"/>
      <c r="BV653" s="427"/>
      <c r="BW653" s="427"/>
      <c r="BX653" s="427"/>
      <c r="BY653" s="428"/>
      <c r="BZ653" s="431">
        <f t="shared" si="192"/>
        <v>0</v>
      </c>
      <c r="CA653" s="427"/>
      <c r="CB653" s="427"/>
      <c r="CC653" s="427"/>
      <c r="CD653" s="427"/>
      <c r="CE653" s="428"/>
      <c r="CF653" s="431">
        <f t="shared" si="193"/>
        <v>0</v>
      </c>
      <c r="CG653" s="427"/>
      <c r="CH653" s="427"/>
      <c r="CI653" s="427"/>
      <c r="CJ653" s="427"/>
      <c r="CK653" s="428"/>
      <c r="CL653" s="431">
        <f t="shared" si="194"/>
        <v>0</v>
      </c>
      <c r="CM653" s="427"/>
      <c r="CN653" s="427"/>
      <c r="CO653" s="427"/>
      <c r="CP653" s="427"/>
      <c r="CQ653" s="428"/>
      <c r="CR653" s="431">
        <f t="shared" si="195"/>
        <v>0</v>
      </c>
      <c r="CS653" s="427"/>
      <c r="CT653" s="427"/>
      <c r="CU653" s="427"/>
      <c r="CV653" s="427"/>
      <c r="CW653" s="428"/>
      <c r="CX653" s="431">
        <f t="shared" si="196"/>
        <v>0</v>
      </c>
      <c r="CY653" s="427"/>
      <c r="CZ653" s="427"/>
      <c r="DA653" s="427"/>
      <c r="DB653" s="427"/>
      <c r="DC653" s="428"/>
    </row>
    <row r="654" spans="1:107" s="218" customFormat="1" outlineLevel="1">
      <c r="A654" s="22"/>
      <c r="B654" s="22"/>
      <c r="C654" s="22"/>
      <c r="D654" s="22"/>
      <c r="E654" s="74" t="str">
        <f t="shared" ref="E654:E656" si="197">E514</f>
        <v>New Tariff 9</v>
      </c>
      <c r="F654" s="431">
        <f t="shared" ref="F654:F656" si="198">K514</f>
        <v>0</v>
      </c>
      <c r="G654" s="427"/>
      <c r="H654" s="427"/>
      <c r="I654" s="427"/>
      <c r="J654" s="427"/>
      <c r="K654" s="428"/>
      <c r="L654" s="431">
        <f t="shared" ref="L654:L656" si="199">Q514</f>
        <v>0</v>
      </c>
      <c r="M654" s="427"/>
      <c r="N654" s="427"/>
      <c r="O654" s="427"/>
      <c r="P654" s="427"/>
      <c r="Q654" s="427"/>
      <c r="R654" s="431">
        <f t="shared" ref="R654:R656" si="200">W514</f>
        <v>0</v>
      </c>
      <c r="S654" s="427"/>
      <c r="T654" s="427"/>
      <c r="U654" s="427"/>
      <c r="V654" s="427"/>
      <c r="W654" s="427"/>
      <c r="X654" s="431">
        <f t="shared" ref="X654:X656" si="201">AC514</f>
        <v>0</v>
      </c>
      <c r="Y654" s="427"/>
      <c r="Z654" s="427"/>
      <c r="AA654" s="427"/>
      <c r="AB654" s="427"/>
      <c r="AC654" s="427"/>
      <c r="AD654" s="431">
        <f t="shared" ref="AD654:AD656" si="202">AI514</f>
        <v>0</v>
      </c>
      <c r="AE654" s="427"/>
      <c r="AF654" s="427"/>
      <c r="AG654" s="427"/>
      <c r="AH654" s="427"/>
      <c r="AI654" s="427"/>
      <c r="AJ654" s="432">
        <f t="shared" ref="AJ654:AJ656" si="203">AO514</f>
        <v>0</v>
      </c>
      <c r="AK654" s="427"/>
      <c r="AL654" s="427"/>
      <c r="AM654" s="427"/>
      <c r="AN654" s="427"/>
      <c r="AO654" s="427"/>
      <c r="AP654" s="431">
        <f t="shared" ref="AP654:AP656" si="204">AU514</f>
        <v>0</v>
      </c>
      <c r="AQ654" s="427"/>
      <c r="AR654" s="427"/>
      <c r="AS654" s="427"/>
      <c r="AT654" s="427"/>
      <c r="AU654" s="427"/>
      <c r="AV654" s="431">
        <f t="shared" ref="AV654:AV656" si="205">BA514</f>
        <v>0</v>
      </c>
      <c r="AW654" s="427"/>
      <c r="AX654" s="427"/>
      <c r="AY654" s="427"/>
      <c r="AZ654" s="427"/>
      <c r="BA654" s="427"/>
      <c r="BB654" s="431">
        <f t="shared" ref="BB654:BB656" si="206">BG514</f>
        <v>0</v>
      </c>
      <c r="BC654" s="427"/>
      <c r="BD654" s="427"/>
      <c r="BE654" s="427"/>
      <c r="BF654" s="427"/>
      <c r="BG654" s="427"/>
      <c r="BH654" s="431">
        <f t="shared" ref="BH654:BH656" si="207">BM514</f>
        <v>0</v>
      </c>
      <c r="BI654" s="427"/>
      <c r="BJ654" s="427"/>
      <c r="BK654" s="427"/>
      <c r="BL654" s="427"/>
      <c r="BM654" s="428"/>
      <c r="BN654" s="431">
        <f t="shared" ref="BN654:BN656" si="208">BS514</f>
        <v>0</v>
      </c>
      <c r="BO654" s="427"/>
      <c r="BP654" s="427"/>
      <c r="BQ654" s="427"/>
      <c r="BR654" s="427"/>
      <c r="BS654" s="428"/>
      <c r="BT654" s="431">
        <f t="shared" ref="BT654:BT656" si="209">BY514</f>
        <v>0</v>
      </c>
      <c r="BU654" s="427"/>
      <c r="BV654" s="427"/>
      <c r="BW654" s="427"/>
      <c r="BX654" s="427"/>
      <c r="BY654" s="428"/>
      <c r="BZ654" s="431">
        <f t="shared" ref="BZ654:BZ656" si="210">CE514</f>
        <v>0</v>
      </c>
      <c r="CA654" s="427"/>
      <c r="CB654" s="427"/>
      <c r="CC654" s="427"/>
      <c r="CD654" s="427"/>
      <c r="CE654" s="428"/>
      <c r="CF654" s="431">
        <f t="shared" ref="CF654:CF656" si="211">CK514</f>
        <v>0</v>
      </c>
      <c r="CG654" s="427"/>
      <c r="CH654" s="427"/>
      <c r="CI654" s="427"/>
      <c r="CJ654" s="427"/>
      <c r="CK654" s="428"/>
      <c r="CL654" s="431">
        <f t="shared" ref="CL654:CL656" si="212">CQ514</f>
        <v>0</v>
      </c>
      <c r="CM654" s="427"/>
      <c r="CN654" s="427"/>
      <c r="CO654" s="427"/>
      <c r="CP654" s="427"/>
      <c r="CQ654" s="428"/>
      <c r="CR654" s="431">
        <f t="shared" ref="CR654:CR656" si="213">CW514</f>
        <v>0</v>
      </c>
      <c r="CS654" s="427"/>
      <c r="CT654" s="427"/>
      <c r="CU654" s="427"/>
      <c r="CV654" s="427"/>
      <c r="CW654" s="428"/>
      <c r="CX654" s="431">
        <f t="shared" ref="CX654:CX656" si="214">DC514</f>
        <v>0</v>
      </c>
      <c r="CY654" s="427"/>
      <c r="CZ654" s="427"/>
      <c r="DA654" s="427"/>
      <c r="DB654" s="427"/>
      <c r="DC654" s="428"/>
    </row>
    <row r="655" spans="1:107" s="218" customFormat="1" outlineLevel="1">
      <c r="A655" s="22"/>
      <c r="B655" s="22"/>
      <c r="C655" s="22"/>
      <c r="D655" s="22"/>
      <c r="E655" s="74" t="str">
        <f t="shared" si="197"/>
        <v>New Tariff 10</v>
      </c>
      <c r="F655" s="431">
        <f t="shared" si="198"/>
        <v>0</v>
      </c>
      <c r="G655" s="427"/>
      <c r="H655" s="427"/>
      <c r="I655" s="427"/>
      <c r="J655" s="427"/>
      <c r="K655" s="428"/>
      <c r="L655" s="431">
        <f t="shared" si="199"/>
        <v>0</v>
      </c>
      <c r="M655" s="427"/>
      <c r="N655" s="427"/>
      <c r="O655" s="427"/>
      <c r="P655" s="427"/>
      <c r="Q655" s="427"/>
      <c r="R655" s="431">
        <f t="shared" si="200"/>
        <v>0</v>
      </c>
      <c r="S655" s="427"/>
      <c r="T655" s="427"/>
      <c r="U655" s="427"/>
      <c r="V655" s="427"/>
      <c r="W655" s="427"/>
      <c r="X655" s="431">
        <f t="shared" si="201"/>
        <v>0</v>
      </c>
      <c r="Y655" s="427"/>
      <c r="Z655" s="427"/>
      <c r="AA655" s="427"/>
      <c r="AB655" s="427"/>
      <c r="AC655" s="427"/>
      <c r="AD655" s="431">
        <f t="shared" si="202"/>
        <v>0</v>
      </c>
      <c r="AE655" s="427"/>
      <c r="AF655" s="427"/>
      <c r="AG655" s="427"/>
      <c r="AH655" s="427"/>
      <c r="AI655" s="427"/>
      <c r="AJ655" s="432">
        <f t="shared" si="203"/>
        <v>0</v>
      </c>
      <c r="AK655" s="427"/>
      <c r="AL655" s="427"/>
      <c r="AM655" s="427"/>
      <c r="AN655" s="427"/>
      <c r="AO655" s="427"/>
      <c r="AP655" s="431">
        <f t="shared" si="204"/>
        <v>0</v>
      </c>
      <c r="AQ655" s="427"/>
      <c r="AR655" s="427"/>
      <c r="AS655" s="427"/>
      <c r="AT655" s="427"/>
      <c r="AU655" s="427"/>
      <c r="AV655" s="431">
        <f t="shared" si="205"/>
        <v>0</v>
      </c>
      <c r="AW655" s="427"/>
      <c r="AX655" s="427"/>
      <c r="AY655" s="427"/>
      <c r="AZ655" s="427"/>
      <c r="BA655" s="427"/>
      <c r="BB655" s="431">
        <f t="shared" si="206"/>
        <v>0</v>
      </c>
      <c r="BC655" s="427"/>
      <c r="BD655" s="427"/>
      <c r="BE655" s="427"/>
      <c r="BF655" s="427"/>
      <c r="BG655" s="427"/>
      <c r="BH655" s="431">
        <f t="shared" si="207"/>
        <v>0</v>
      </c>
      <c r="BI655" s="427"/>
      <c r="BJ655" s="427"/>
      <c r="BK655" s="427"/>
      <c r="BL655" s="427"/>
      <c r="BM655" s="428"/>
      <c r="BN655" s="431">
        <f t="shared" si="208"/>
        <v>0</v>
      </c>
      <c r="BO655" s="427"/>
      <c r="BP655" s="427"/>
      <c r="BQ655" s="427"/>
      <c r="BR655" s="427"/>
      <c r="BS655" s="428"/>
      <c r="BT655" s="431">
        <f t="shared" si="209"/>
        <v>0</v>
      </c>
      <c r="BU655" s="427"/>
      <c r="BV655" s="427"/>
      <c r="BW655" s="427"/>
      <c r="BX655" s="427"/>
      <c r="BY655" s="428"/>
      <c r="BZ655" s="431">
        <f t="shared" si="210"/>
        <v>0</v>
      </c>
      <c r="CA655" s="427"/>
      <c r="CB655" s="427"/>
      <c r="CC655" s="427"/>
      <c r="CD655" s="427"/>
      <c r="CE655" s="428"/>
      <c r="CF655" s="431">
        <f t="shared" si="211"/>
        <v>0</v>
      </c>
      <c r="CG655" s="427"/>
      <c r="CH655" s="427"/>
      <c r="CI655" s="427"/>
      <c r="CJ655" s="427"/>
      <c r="CK655" s="428"/>
      <c r="CL655" s="431">
        <f t="shared" si="212"/>
        <v>0</v>
      </c>
      <c r="CM655" s="427"/>
      <c r="CN655" s="427"/>
      <c r="CO655" s="427"/>
      <c r="CP655" s="427"/>
      <c r="CQ655" s="428"/>
      <c r="CR655" s="431">
        <f t="shared" si="213"/>
        <v>0</v>
      </c>
      <c r="CS655" s="427"/>
      <c r="CT655" s="427"/>
      <c r="CU655" s="427"/>
      <c r="CV655" s="427"/>
      <c r="CW655" s="428"/>
      <c r="CX655" s="431">
        <f t="shared" si="214"/>
        <v>0</v>
      </c>
      <c r="CY655" s="427"/>
      <c r="CZ655" s="427"/>
      <c r="DA655" s="427"/>
      <c r="DB655" s="427"/>
      <c r="DC655" s="428"/>
    </row>
    <row r="656" spans="1:107" s="218" customFormat="1" outlineLevel="1">
      <c r="A656" s="22"/>
      <c r="B656" s="22"/>
      <c r="C656" s="22"/>
      <c r="D656" s="22"/>
      <c r="E656" s="74" t="str">
        <f t="shared" si="197"/>
        <v>New Tariff 11</v>
      </c>
      <c r="F656" s="431">
        <f t="shared" si="198"/>
        <v>0</v>
      </c>
      <c r="G656" s="427"/>
      <c r="H656" s="427"/>
      <c r="I656" s="427"/>
      <c r="J656" s="427"/>
      <c r="K656" s="428"/>
      <c r="L656" s="431">
        <f t="shared" si="199"/>
        <v>0</v>
      </c>
      <c r="M656" s="427"/>
      <c r="N656" s="427"/>
      <c r="O656" s="427"/>
      <c r="P656" s="427"/>
      <c r="Q656" s="427"/>
      <c r="R656" s="431">
        <f t="shared" si="200"/>
        <v>0</v>
      </c>
      <c r="S656" s="427"/>
      <c r="T656" s="427"/>
      <c r="U656" s="427"/>
      <c r="V656" s="427"/>
      <c r="W656" s="427"/>
      <c r="X656" s="431">
        <f t="shared" si="201"/>
        <v>0</v>
      </c>
      <c r="Y656" s="427"/>
      <c r="Z656" s="427"/>
      <c r="AA656" s="427"/>
      <c r="AB656" s="427"/>
      <c r="AC656" s="427"/>
      <c r="AD656" s="431">
        <f t="shared" si="202"/>
        <v>0</v>
      </c>
      <c r="AE656" s="427"/>
      <c r="AF656" s="427"/>
      <c r="AG656" s="427"/>
      <c r="AH656" s="427"/>
      <c r="AI656" s="427"/>
      <c r="AJ656" s="432">
        <f t="shared" si="203"/>
        <v>0</v>
      </c>
      <c r="AK656" s="427"/>
      <c r="AL656" s="427"/>
      <c r="AM656" s="427"/>
      <c r="AN656" s="427"/>
      <c r="AO656" s="427"/>
      <c r="AP656" s="431">
        <f t="shared" si="204"/>
        <v>0</v>
      </c>
      <c r="AQ656" s="427"/>
      <c r="AR656" s="427"/>
      <c r="AS656" s="427"/>
      <c r="AT656" s="427"/>
      <c r="AU656" s="427"/>
      <c r="AV656" s="431">
        <f t="shared" si="205"/>
        <v>0</v>
      </c>
      <c r="AW656" s="427"/>
      <c r="AX656" s="427"/>
      <c r="AY656" s="427"/>
      <c r="AZ656" s="427"/>
      <c r="BA656" s="427"/>
      <c r="BB656" s="431">
        <f t="shared" si="206"/>
        <v>0</v>
      </c>
      <c r="BC656" s="427"/>
      <c r="BD656" s="427"/>
      <c r="BE656" s="427"/>
      <c r="BF656" s="427"/>
      <c r="BG656" s="427"/>
      <c r="BH656" s="431">
        <f t="shared" si="207"/>
        <v>0</v>
      </c>
      <c r="BI656" s="427"/>
      <c r="BJ656" s="427"/>
      <c r="BK656" s="427"/>
      <c r="BL656" s="427"/>
      <c r="BM656" s="428"/>
      <c r="BN656" s="431">
        <f t="shared" si="208"/>
        <v>0</v>
      </c>
      <c r="BO656" s="427"/>
      <c r="BP656" s="427"/>
      <c r="BQ656" s="427"/>
      <c r="BR656" s="427"/>
      <c r="BS656" s="428"/>
      <c r="BT656" s="431">
        <f t="shared" si="209"/>
        <v>0</v>
      </c>
      <c r="BU656" s="427"/>
      <c r="BV656" s="427"/>
      <c r="BW656" s="427"/>
      <c r="BX656" s="427"/>
      <c r="BY656" s="428"/>
      <c r="BZ656" s="431">
        <f t="shared" si="210"/>
        <v>0</v>
      </c>
      <c r="CA656" s="427"/>
      <c r="CB656" s="427"/>
      <c r="CC656" s="427"/>
      <c r="CD656" s="427"/>
      <c r="CE656" s="428"/>
      <c r="CF656" s="431">
        <f t="shared" si="211"/>
        <v>0</v>
      </c>
      <c r="CG656" s="427"/>
      <c r="CH656" s="427"/>
      <c r="CI656" s="427"/>
      <c r="CJ656" s="427"/>
      <c r="CK656" s="428"/>
      <c r="CL656" s="431">
        <f t="shared" si="212"/>
        <v>0</v>
      </c>
      <c r="CM656" s="427"/>
      <c r="CN656" s="427"/>
      <c r="CO656" s="427"/>
      <c r="CP656" s="427"/>
      <c r="CQ656" s="428"/>
      <c r="CR656" s="431">
        <f t="shared" si="213"/>
        <v>0</v>
      </c>
      <c r="CS656" s="427"/>
      <c r="CT656" s="427"/>
      <c r="CU656" s="427"/>
      <c r="CV656" s="427"/>
      <c r="CW656" s="428"/>
      <c r="CX656" s="431">
        <f t="shared" si="214"/>
        <v>0</v>
      </c>
      <c r="CY656" s="427"/>
      <c r="CZ656" s="427"/>
      <c r="DA656" s="427"/>
      <c r="DB656" s="427"/>
      <c r="DC656" s="428"/>
    </row>
    <row r="657" spans="1:107" s="218" customFormat="1" outlineLevel="1">
      <c r="A657" s="22"/>
      <c r="B657" s="22"/>
      <c r="C657" s="22"/>
      <c r="D657" s="22"/>
      <c r="E657" s="389" t="s">
        <v>83</v>
      </c>
      <c r="F657" s="431">
        <f>K517</f>
        <v>0</v>
      </c>
      <c r="G657" s="432">
        <f t="shared" ref="G657:N657" si="215">SUM(G525:G656)</f>
        <v>0</v>
      </c>
      <c r="H657" s="432">
        <f t="shared" si="215"/>
        <v>0</v>
      </c>
      <c r="I657" s="432">
        <f t="shared" si="215"/>
        <v>0</v>
      </c>
      <c r="J657" s="432">
        <f t="shared" si="215"/>
        <v>0</v>
      </c>
      <c r="K657" s="463">
        <f t="shared" si="215"/>
        <v>0</v>
      </c>
      <c r="L657" s="431">
        <f t="shared" si="215"/>
        <v>0</v>
      </c>
      <c r="M657" s="432">
        <f t="shared" si="215"/>
        <v>0</v>
      </c>
      <c r="N657" s="432">
        <f t="shared" si="215"/>
        <v>0</v>
      </c>
      <c r="O657" s="432">
        <f t="shared" ref="O657:BM657" si="216">SUM(O525:O656)</f>
        <v>0</v>
      </c>
      <c r="P657" s="432">
        <f t="shared" si="216"/>
        <v>0</v>
      </c>
      <c r="Q657" s="432">
        <f t="shared" si="216"/>
        <v>0</v>
      </c>
      <c r="R657" s="431">
        <f t="shared" si="216"/>
        <v>0</v>
      </c>
      <c r="S657" s="432">
        <f t="shared" si="216"/>
        <v>0</v>
      </c>
      <c r="T657" s="432">
        <f t="shared" si="216"/>
        <v>0</v>
      </c>
      <c r="U657" s="432">
        <f t="shared" si="216"/>
        <v>0</v>
      </c>
      <c r="V657" s="432">
        <f t="shared" si="216"/>
        <v>0</v>
      </c>
      <c r="W657" s="432">
        <f t="shared" si="216"/>
        <v>0</v>
      </c>
      <c r="X657" s="431">
        <f t="shared" si="216"/>
        <v>0</v>
      </c>
      <c r="Y657" s="432">
        <f t="shared" si="216"/>
        <v>0</v>
      </c>
      <c r="Z657" s="432">
        <f t="shared" si="216"/>
        <v>0</v>
      </c>
      <c r="AA657" s="432">
        <f t="shared" si="216"/>
        <v>0</v>
      </c>
      <c r="AB657" s="432">
        <f t="shared" si="216"/>
        <v>0</v>
      </c>
      <c r="AC657" s="432">
        <f t="shared" si="216"/>
        <v>0</v>
      </c>
      <c r="AD657" s="431">
        <f t="shared" si="216"/>
        <v>0</v>
      </c>
      <c r="AE657" s="432">
        <f t="shared" si="216"/>
        <v>0</v>
      </c>
      <c r="AF657" s="432">
        <f t="shared" si="216"/>
        <v>0</v>
      </c>
      <c r="AG657" s="432">
        <f t="shared" si="216"/>
        <v>0</v>
      </c>
      <c r="AH657" s="432">
        <f t="shared" si="216"/>
        <v>0</v>
      </c>
      <c r="AI657" s="432">
        <f t="shared" si="216"/>
        <v>0</v>
      </c>
      <c r="AJ657" s="432">
        <f t="shared" si="216"/>
        <v>0</v>
      </c>
      <c r="AK657" s="432">
        <f t="shared" si="216"/>
        <v>0</v>
      </c>
      <c r="AL657" s="432">
        <f t="shared" si="216"/>
        <v>0</v>
      </c>
      <c r="AM657" s="432">
        <f t="shared" si="216"/>
        <v>0</v>
      </c>
      <c r="AN657" s="432">
        <f t="shared" si="216"/>
        <v>0</v>
      </c>
      <c r="AO657" s="432">
        <f t="shared" si="216"/>
        <v>0</v>
      </c>
      <c r="AP657" s="431">
        <f t="shared" si="216"/>
        <v>0</v>
      </c>
      <c r="AQ657" s="432">
        <f t="shared" si="216"/>
        <v>0</v>
      </c>
      <c r="AR657" s="432">
        <f t="shared" si="216"/>
        <v>0</v>
      </c>
      <c r="AS657" s="432">
        <f t="shared" si="216"/>
        <v>0</v>
      </c>
      <c r="AT657" s="432">
        <f t="shared" si="216"/>
        <v>0</v>
      </c>
      <c r="AU657" s="432">
        <f t="shared" si="216"/>
        <v>0</v>
      </c>
      <c r="AV657" s="431">
        <f t="shared" si="216"/>
        <v>0</v>
      </c>
      <c r="AW657" s="432">
        <f t="shared" si="216"/>
        <v>0</v>
      </c>
      <c r="AX657" s="432">
        <f t="shared" si="216"/>
        <v>0</v>
      </c>
      <c r="AY657" s="432">
        <f t="shared" si="216"/>
        <v>0</v>
      </c>
      <c r="AZ657" s="432">
        <f t="shared" si="216"/>
        <v>0</v>
      </c>
      <c r="BA657" s="432">
        <f t="shared" si="216"/>
        <v>0</v>
      </c>
      <c r="BB657" s="431">
        <f t="shared" si="216"/>
        <v>0</v>
      </c>
      <c r="BC657" s="432">
        <f t="shared" si="216"/>
        <v>0</v>
      </c>
      <c r="BD657" s="432">
        <f t="shared" si="216"/>
        <v>0</v>
      </c>
      <c r="BE657" s="432">
        <f t="shared" si="216"/>
        <v>0</v>
      </c>
      <c r="BF657" s="432">
        <f t="shared" si="216"/>
        <v>0</v>
      </c>
      <c r="BG657" s="432">
        <f t="shared" si="216"/>
        <v>0</v>
      </c>
      <c r="BH657" s="431">
        <f t="shared" si="216"/>
        <v>0</v>
      </c>
      <c r="BI657" s="432">
        <f t="shared" si="216"/>
        <v>0</v>
      </c>
      <c r="BJ657" s="432">
        <f t="shared" si="216"/>
        <v>0</v>
      </c>
      <c r="BK657" s="432">
        <f t="shared" si="216"/>
        <v>0</v>
      </c>
      <c r="BL657" s="432">
        <f t="shared" si="216"/>
        <v>0</v>
      </c>
      <c r="BM657" s="463">
        <f t="shared" si="216"/>
        <v>0</v>
      </c>
      <c r="BN657" s="431">
        <f t="shared" ref="BN657:DC657" si="217">SUM(BN525:BN656)</f>
        <v>0</v>
      </c>
      <c r="BO657" s="432">
        <f t="shared" si="217"/>
        <v>0</v>
      </c>
      <c r="BP657" s="432">
        <f t="shared" si="217"/>
        <v>0</v>
      </c>
      <c r="BQ657" s="432">
        <f t="shared" si="217"/>
        <v>0</v>
      </c>
      <c r="BR657" s="432">
        <f t="shared" si="217"/>
        <v>0</v>
      </c>
      <c r="BS657" s="463">
        <f t="shared" si="217"/>
        <v>0</v>
      </c>
      <c r="BT657" s="431">
        <f t="shared" si="217"/>
        <v>0</v>
      </c>
      <c r="BU657" s="432">
        <f t="shared" si="217"/>
        <v>0</v>
      </c>
      <c r="BV657" s="432">
        <f t="shared" si="217"/>
        <v>0</v>
      </c>
      <c r="BW657" s="432">
        <f t="shared" si="217"/>
        <v>0</v>
      </c>
      <c r="BX657" s="432">
        <f t="shared" si="217"/>
        <v>0</v>
      </c>
      <c r="BY657" s="463">
        <f t="shared" si="217"/>
        <v>0</v>
      </c>
      <c r="BZ657" s="431">
        <f t="shared" si="217"/>
        <v>0</v>
      </c>
      <c r="CA657" s="432">
        <f t="shared" si="217"/>
        <v>0</v>
      </c>
      <c r="CB657" s="432">
        <f t="shared" si="217"/>
        <v>0</v>
      </c>
      <c r="CC657" s="432">
        <f t="shared" si="217"/>
        <v>0</v>
      </c>
      <c r="CD657" s="432">
        <f t="shared" si="217"/>
        <v>0</v>
      </c>
      <c r="CE657" s="463">
        <f t="shared" si="217"/>
        <v>0</v>
      </c>
      <c r="CF657" s="431">
        <f t="shared" si="217"/>
        <v>0</v>
      </c>
      <c r="CG657" s="432">
        <f t="shared" si="217"/>
        <v>0</v>
      </c>
      <c r="CH657" s="432">
        <f t="shared" si="217"/>
        <v>0</v>
      </c>
      <c r="CI657" s="432">
        <f t="shared" si="217"/>
        <v>0</v>
      </c>
      <c r="CJ657" s="432">
        <f t="shared" si="217"/>
        <v>0</v>
      </c>
      <c r="CK657" s="463">
        <f t="shared" si="217"/>
        <v>0</v>
      </c>
      <c r="CL657" s="431">
        <f t="shared" si="217"/>
        <v>0</v>
      </c>
      <c r="CM657" s="432">
        <f t="shared" si="217"/>
        <v>0</v>
      </c>
      <c r="CN657" s="432">
        <f t="shared" si="217"/>
        <v>0</v>
      </c>
      <c r="CO657" s="432">
        <f t="shared" si="217"/>
        <v>0</v>
      </c>
      <c r="CP657" s="432">
        <f t="shared" si="217"/>
        <v>0</v>
      </c>
      <c r="CQ657" s="463">
        <f t="shared" si="217"/>
        <v>0</v>
      </c>
      <c r="CR657" s="431">
        <f t="shared" si="217"/>
        <v>0</v>
      </c>
      <c r="CS657" s="432">
        <f t="shared" si="217"/>
        <v>0</v>
      </c>
      <c r="CT657" s="432">
        <f t="shared" si="217"/>
        <v>0</v>
      </c>
      <c r="CU657" s="432">
        <f t="shared" si="217"/>
        <v>0</v>
      </c>
      <c r="CV657" s="432">
        <f t="shared" si="217"/>
        <v>0</v>
      </c>
      <c r="CW657" s="463">
        <f t="shared" si="217"/>
        <v>0</v>
      </c>
      <c r="CX657" s="431">
        <f t="shared" si="217"/>
        <v>0</v>
      </c>
      <c r="CY657" s="432">
        <f t="shared" si="217"/>
        <v>0</v>
      </c>
      <c r="CZ657" s="432">
        <f t="shared" si="217"/>
        <v>0</v>
      </c>
      <c r="DA657" s="432">
        <f t="shared" si="217"/>
        <v>0</v>
      </c>
      <c r="DB657" s="432">
        <f t="shared" si="217"/>
        <v>0</v>
      </c>
      <c r="DC657" s="463">
        <f t="shared" si="217"/>
        <v>0</v>
      </c>
    </row>
    <row r="658" spans="1:107">
      <c r="A658" s="22"/>
      <c r="B658" s="22"/>
      <c r="C658" s="22"/>
      <c r="D658" s="22"/>
      <c r="E658" s="22"/>
      <c r="F658" s="22"/>
      <c r="G658" s="22"/>
      <c r="H658" s="22"/>
      <c r="I658" s="22"/>
      <c r="J658" s="22"/>
      <c r="K658" s="22"/>
      <c r="L658" s="22"/>
      <c r="M658" s="22"/>
      <c r="N658" s="22"/>
      <c r="O658" s="22"/>
      <c r="P658" s="22"/>
      <c r="Q658" s="22"/>
      <c r="R658" s="22"/>
      <c r="S658" s="22"/>
      <c r="T658" s="22"/>
      <c r="U658" s="22"/>
      <c r="V658" s="22"/>
      <c r="W658" s="22"/>
      <c r="X658" s="22"/>
      <c r="Y658" s="22"/>
      <c r="Z658" s="22"/>
      <c r="AA658" s="22"/>
      <c r="AB658" s="22"/>
      <c r="AC658" s="22"/>
      <c r="AD658" s="22"/>
      <c r="AE658" s="22"/>
      <c r="AF658" s="22"/>
      <c r="AG658" s="22"/>
      <c r="AH658" s="22"/>
      <c r="AI658" s="22"/>
      <c r="AJ658" s="22"/>
      <c r="AK658" s="22"/>
      <c r="AL658" s="22"/>
      <c r="AM658" s="22"/>
      <c r="AN658" s="22"/>
      <c r="AO658" s="22"/>
      <c r="AP658" s="22"/>
      <c r="AQ658" s="22"/>
      <c r="AR658" s="22"/>
      <c r="AS658" s="22"/>
      <c r="AT658" s="22"/>
      <c r="AU658" s="22"/>
      <c r="AV658" s="22"/>
      <c r="AW658" s="22"/>
      <c r="AX658" s="22"/>
      <c r="AY658" s="22"/>
      <c r="AZ658" s="22"/>
      <c r="BA658" s="22"/>
      <c r="BB658" s="22"/>
      <c r="BC658" s="22"/>
      <c r="BD658" s="22"/>
      <c r="BE658" s="22"/>
      <c r="BF658" s="22"/>
      <c r="BG658" s="22"/>
      <c r="BH658" s="22"/>
      <c r="BI658" s="22"/>
      <c r="BJ658" s="22"/>
      <c r="BK658" s="22"/>
      <c r="BL658" s="22"/>
      <c r="BM658" s="22"/>
      <c r="BN658" s="22"/>
      <c r="BO658" s="22"/>
    </row>
  </sheetData>
  <dataConsolidate/>
  <mergeCells count="251">
    <mergeCell ref="E167:F167"/>
    <mergeCell ref="E168:F168"/>
    <mergeCell ref="E169:F169"/>
    <mergeCell ref="E138:F138"/>
    <mergeCell ref="E162:F162"/>
    <mergeCell ref="E163:F163"/>
    <mergeCell ref="E164:F164"/>
    <mergeCell ref="E381:G381"/>
    <mergeCell ref="E244:G244"/>
    <mergeCell ref="E191:F191"/>
    <mergeCell ref="E200:F200"/>
    <mergeCell ref="E205:F205"/>
    <mergeCell ref="E187:F187"/>
    <mergeCell ref="E198:F198"/>
    <mergeCell ref="E199:F199"/>
    <mergeCell ref="E141:G141"/>
    <mergeCell ref="E186:F186"/>
    <mergeCell ref="E203:F203"/>
    <mergeCell ref="E201:F201"/>
    <mergeCell ref="E192:F192"/>
    <mergeCell ref="E193:F193"/>
    <mergeCell ref="E194:F194"/>
    <mergeCell ref="E143:F143"/>
    <mergeCell ref="E195:F195"/>
    <mergeCell ref="E144:F144"/>
    <mergeCell ref="E145:F145"/>
    <mergeCell ref="E146:F146"/>
    <mergeCell ref="E137:F137"/>
    <mergeCell ref="E165:F165"/>
    <mergeCell ref="E166:F166"/>
    <mergeCell ref="E127:F127"/>
    <mergeCell ref="E129:F129"/>
    <mergeCell ref="E128:F128"/>
    <mergeCell ref="E135:F135"/>
    <mergeCell ref="E130:F130"/>
    <mergeCell ref="E133:F133"/>
    <mergeCell ref="E134:F134"/>
    <mergeCell ref="E196:F196"/>
    <mergeCell ref="E197:F197"/>
    <mergeCell ref="E175:G175"/>
    <mergeCell ref="E170:F170"/>
    <mergeCell ref="E173:F173"/>
    <mergeCell ref="E171:F171"/>
    <mergeCell ref="E172:F172"/>
    <mergeCell ref="E185:F185"/>
    <mergeCell ref="E189:G189"/>
    <mergeCell ref="E183:F183"/>
    <mergeCell ref="E184:F184"/>
    <mergeCell ref="BH523:BM523"/>
    <mergeCell ref="F523:K523"/>
    <mergeCell ref="L523:Q523"/>
    <mergeCell ref="R523:W523"/>
    <mergeCell ref="X523:AC523"/>
    <mergeCell ref="AD523:AI523"/>
    <mergeCell ref="AJ523:AO523"/>
    <mergeCell ref="AP523:AU523"/>
    <mergeCell ref="AV523:BA523"/>
    <mergeCell ref="BB523:BG523"/>
    <mergeCell ref="E78:F78"/>
    <mergeCell ref="E79:F79"/>
    <mergeCell ref="E80:F80"/>
    <mergeCell ref="E81:F81"/>
    <mergeCell ref="E115:F115"/>
    <mergeCell ref="E116:F116"/>
    <mergeCell ref="E117:F117"/>
    <mergeCell ref="E118:F118"/>
    <mergeCell ref="E99:F99"/>
    <mergeCell ref="E100:F100"/>
    <mergeCell ref="E113:F113"/>
    <mergeCell ref="E109:F109"/>
    <mergeCell ref="E93:F93"/>
    <mergeCell ref="E87:F87"/>
    <mergeCell ref="E88:F88"/>
    <mergeCell ref="E89:F89"/>
    <mergeCell ref="E90:F90"/>
    <mergeCell ref="E95:F95"/>
    <mergeCell ref="E96:F96"/>
    <mergeCell ref="E97:F97"/>
    <mergeCell ref="E102:F102"/>
    <mergeCell ref="E103:F103"/>
    <mergeCell ref="E104:F104"/>
    <mergeCell ref="E101:F101"/>
    <mergeCell ref="E61:F61"/>
    <mergeCell ref="E62:F62"/>
    <mergeCell ref="E63:F63"/>
    <mergeCell ref="E64:F64"/>
    <mergeCell ref="E65:F65"/>
    <mergeCell ref="E75:F75"/>
    <mergeCell ref="E71:F71"/>
    <mergeCell ref="E76:F76"/>
    <mergeCell ref="E77:F77"/>
    <mergeCell ref="E73:G73"/>
    <mergeCell ref="E66:F66"/>
    <mergeCell ref="E67:F67"/>
    <mergeCell ref="E68:F68"/>
    <mergeCell ref="E69:F69"/>
    <mergeCell ref="E70:F70"/>
    <mergeCell ref="I2:J2"/>
    <mergeCell ref="G18:I18"/>
    <mergeCell ref="G19:I19"/>
    <mergeCell ref="G9:I9"/>
    <mergeCell ref="G10:I10"/>
    <mergeCell ref="G11:I11"/>
    <mergeCell ref="G12:I12"/>
    <mergeCell ref="G6:I6"/>
    <mergeCell ref="G7:I7"/>
    <mergeCell ref="G8:I8"/>
    <mergeCell ref="G15:I15"/>
    <mergeCell ref="E5:G5"/>
    <mergeCell ref="E15:F15"/>
    <mergeCell ref="E16:F16"/>
    <mergeCell ref="E2:F2"/>
    <mergeCell ref="E17:F17"/>
    <mergeCell ref="G13:I13"/>
    <mergeCell ref="G14:I14"/>
    <mergeCell ref="E7:F7"/>
    <mergeCell ref="E8:F8"/>
    <mergeCell ref="E9:F9"/>
    <mergeCell ref="E10:F10"/>
    <mergeCell ref="E11:F11"/>
    <mergeCell ref="E12:F12"/>
    <mergeCell ref="E86:F86"/>
    <mergeCell ref="E60:F60"/>
    <mergeCell ref="E13:F13"/>
    <mergeCell ref="E14:F14"/>
    <mergeCell ref="E18:F18"/>
    <mergeCell ref="E19:F19"/>
    <mergeCell ref="E20:F20"/>
    <mergeCell ref="E21:F21"/>
    <mergeCell ref="G20:I20"/>
    <mergeCell ref="G35:I35"/>
    <mergeCell ref="G33:I33"/>
    <mergeCell ref="E34:F34"/>
    <mergeCell ref="E35:F35"/>
    <mergeCell ref="E26:F26"/>
    <mergeCell ref="E27:F27"/>
    <mergeCell ref="E28:F28"/>
    <mergeCell ref="E29:F29"/>
    <mergeCell ref="G27:I27"/>
    <mergeCell ref="G28:I28"/>
    <mergeCell ref="G29:I29"/>
    <mergeCell ref="G30:I30"/>
    <mergeCell ref="G31:I31"/>
    <mergeCell ref="E30:F30"/>
    <mergeCell ref="E31:F31"/>
    <mergeCell ref="E94:F94"/>
    <mergeCell ref="E91:F91"/>
    <mergeCell ref="E92:F92"/>
    <mergeCell ref="E126:F126"/>
    <mergeCell ref="E125:F125"/>
    <mergeCell ref="E98:F98"/>
    <mergeCell ref="E111:F111"/>
    <mergeCell ref="E112:F112"/>
    <mergeCell ref="E110:F110"/>
    <mergeCell ref="E124:F124"/>
    <mergeCell ref="E114:F114"/>
    <mergeCell ref="E119:F119"/>
    <mergeCell ref="E120:F120"/>
    <mergeCell ref="E121:F121"/>
    <mergeCell ref="E105:F105"/>
    <mergeCell ref="E107:G107"/>
    <mergeCell ref="E122:F122"/>
    <mergeCell ref="E123:F123"/>
    <mergeCell ref="E37:F37"/>
    <mergeCell ref="E39:G39"/>
    <mergeCell ref="E46:F46"/>
    <mergeCell ref="E47:F47"/>
    <mergeCell ref="E48:F48"/>
    <mergeCell ref="E49:F49"/>
    <mergeCell ref="E59:F59"/>
    <mergeCell ref="E33:F33"/>
    <mergeCell ref="E32:F32"/>
    <mergeCell ref="E43:F43"/>
    <mergeCell ref="E44:F44"/>
    <mergeCell ref="E56:F56"/>
    <mergeCell ref="E58:F58"/>
    <mergeCell ref="E57:F57"/>
    <mergeCell ref="G32:I32"/>
    <mergeCell ref="G34:I34"/>
    <mergeCell ref="E83:F83"/>
    <mergeCell ref="E84:F84"/>
    <mergeCell ref="E85:F85"/>
    <mergeCell ref="E161:F161"/>
    <mergeCell ref="E139:F139"/>
    <mergeCell ref="E136:F136"/>
    <mergeCell ref="E42:F42"/>
    <mergeCell ref="G26:I26"/>
    <mergeCell ref="G21:I21"/>
    <mergeCell ref="G22:I22"/>
    <mergeCell ref="G23:I23"/>
    <mergeCell ref="E50:F50"/>
    <mergeCell ref="E51:F51"/>
    <mergeCell ref="E52:F52"/>
    <mergeCell ref="E53:F53"/>
    <mergeCell ref="G24:I24"/>
    <mergeCell ref="G25:I25"/>
    <mergeCell ref="E22:F22"/>
    <mergeCell ref="E23:F23"/>
    <mergeCell ref="E24:F24"/>
    <mergeCell ref="E25:F25"/>
    <mergeCell ref="E36:F36"/>
    <mergeCell ref="E45:F45"/>
    <mergeCell ref="E41:F41"/>
    <mergeCell ref="G17:I17"/>
    <mergeCell ref="G16:I16"/>
    <mergeCell ref="E177:F177"/>
    <mergeCell ref="E178:F178"/>
    <mergeCell ref="E180:F180"/>
    <mergeCell ref="E152:F152"/>
    <mergeCell ref="E150:F150"/>
    <mergeCell ref="E151:F151"/>
    <mergeCell ref="E131:F131"/>
    <mergeCell ref="E132:F132"/>
    <mergeCell ref="E147:F147"/>
    <mergeCell ref="E148:F148"/>
    <mergeCell ref="E149:F149"/>
    <mergeCell ref="E160:F160"/>
    <mergeCell ref="E157:F157"/>
    <mergeCell ref="E158:F158"/>
    <mergeCell ref="E159:F159"/>
    <mergeCell ref="E153:F153"/>
    <mergeCell ref="E154:F154"/>
    <mergeCell ref="E155:F155"/>
    <mergeCell ref="E156:F156"/>
    <mergeCell ref="E54:F54"/>
    <mergeCell ref="E55:F55"/>
    <mergeCell ref="E82:F82"/>
    <mergeCell ref="BH383:BM383"/>
    <mergeCell ref="AJ383:AO383"/>
    <mergeCell ref="AP383:AU383"/>
    <mergeCell ref="AV383:BA383"/>
    <mergeCell ref="BN383:BS383"/>
    <mergeCell ref="BT383:BY383"/>
    <mergeCell ref="BB383:BG383"/>
    <mergeCell ref="F383:K383"/>
    <mergeCell ref="R383:W383"/>
    <mergeCell ref="AD383:AI383"/>
    <mergeCell ref="X383:AC383"/>
    <mergeCell ref="L383:Q383"/>
    <mergeCell ref="CX383:DC383"/>
    <mergeCell ref="BN523:BS523"/>
    <mergeCell ref="BT523:BY523"/>
    <mergeCell ref="BZ523:CE523"/>
    <mergeCell ref="CF523:CK523"/>
    <mergeCell ref="CL523:CQ523"/>
    <mergeCell ref="CR523:CW523"/>
    <mergeCell ref="CX523:DC523"/>
    <mergeCell ref="CF383:CK383"/>
    <mergeCell ref="CL383:CQ383"/>
    <mergeCell ref="CR383:CW383"/>
    <mergeCell ref="BZ383:CE383"/>
  </mergeCells>
  <phoneticPr fontId="0" type="noConversion"/>
  <dataValidations count="4">
    <dataValidation type="custom" showInputMessage="1" showErrorMessage="1" error="Invalid input, please try again." sqref="Z8:Z36 AA7:AA36">
      <formula1>AND(Z7&lt;&gt;"",OR(Z7="n/a",AND(Z7&gt;=0,Z7&lt;=100)))</formula1>
    </dataValidation>
    <dataValidation type="custom" showInputMessage="1" showErrorMessage="1" error="Invalid input, please try again." sqref="Z7 L7:M36 O7:P36">
      <formula1>AND(L7&lt;&gt;"",OR(L7="n/a",AND(L7&gt;0,L7&lt;=100)))</formula1>
    </dataValidation>
    <dataValidation type="list" allowBlank="1" showInputMessage="1" showErrorMessage="1" sqref="R191:S200">
      <formula1>"Yes,No"</formula1>
    </dataValidation>
    <dataValidation allowBlank="1" showInputMessage="1" showErrorMessage="1" promptTitle="Regulatory year format" prompt="Please use one of the following formats_x000a_20XX (Calendar years) or_x000a_20XX-XX (Financial years)" sqref="Q7"/>
  </dataValidations>
  <printOptions headings="1"/>
  <pageMargins left="0.74803149606299213" right="0.74803149606299213" top="0.98425196850393704" bottom="0.98425196850393704" header="0.51181102362204722" footer="0.51181102362204722"/>
  <pageSetup paperSize="9" scale="39" fitToWidth="3" fitToHeight="3" orientation="landscape" horizontalDpi="4294967292" r:id="rId1"/>
  <headerFooter alignWithMargins="0"/>
  <rowBreaks count="4" manualBreakCount="4">
    <brk id="38" max="18" man="1"/>
    <brk id="106" max="18" man="1"/>
    <brk id="174" max="18" man="1"/>
    <brk id="226" max="18" man="1"/>
  </rowBreaks>
  <colBreaks count="2" manualBreakCount="2">
    <brk id="23" min="380" max="445" man="1"/>
    <brk id="41" min="380" max="44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43"/>
  <sheetViews>
    <sheetView zoomScaleNormal="100" workbookViewId="0"/>
  </sheetViews>
  <sheetFormatPr defaultColWidth="9.140625" defaultRowHeight="12.75" outlineLevelCol="1"/>
  <cols>
    <col min="1" max="1" width="3.28515625" style="7" customWidth="1"/>
    <col min="2" max="2" width="36.5703125" style="7" customWidth="1"/>
    <col min="3" max="3" width="9.5703125" style="7" customWidth="1"/>
    <col min="4" max="4" width="4.5703125" style="7" customWidth="1"/>
    <col min="5" max="5" width="1.42578125" style="7" customWidth="1"/>
    <col min="6" max="6" width="13.85546875" style="7" customWidth="1"/>
    <col min="7" max="11" width="10.28515625" style="8" customWidth="1"/>
    <col min="12" max="16" width="10.28515625" style="8" customWidth="1" outlineLevel="1"/>
    <col min="17" max="17" width="7.28515625" style="8" customWidth="1"/>
    <col min="18" max="18" width="28.28515625" style="7" customWidth="1"/>
    <col min="19" max="19" width="4.140625" style="7" customWidth="1"/>
    <col min="20" max="16384" width="9.140625" style="7"/>
  </cols>
  <sheetData>
    <row r="1" spans="1:21">
      <c r="A1" s="46"/>
      <c r="B1" s="46"/>
      <c r="C1" s="46"/>
      <c r="D1" s="46"/>
      <c r="E1" s="46"/>
      <c r="F1" s="46"/>
      <c r="G1" s="47"/>
      <c r="H1" s="47"/>
      <c r="I1" s="47"/>
      <c r="J1" s="47"/>
      <c r="K1" s="47"/>
      <c r="L1" s="47"/>
      <c r="M1" s="47"/>
      <c r="N1" s="47"/>
      <c r="O1" s="47"/>
      <c r="P1" s="47"/>
      <c r="Q1" s="47"/>
      <c r="R1" s="46"/>
      <c r="S1" s="46"/>
      <c r="T1" s="46"/>
      <c r="U1" s="46"/>
    </row>
    <row r="2" spans="1:21" ht="15.75">
      <c r="A2" s="46"/>
      <c r="B2" s="93" t="str">
        <f>'DMS input'!$C$16&amp;" - Cost of Capital Parameters"&amp;" - DNSP PTRM - version "&amp;Intro!$L$4</f>
        <v>Powercor - Cost of Capital Parameters - DNSP PTRM - version 3</v>
      </c>
      <c r="C2" s="46"/>
      <c r="D2" s="46"/>
      <c r="E2" s="46"/>
      <c r="F2" s="46"/>
      <c r="G2" s="47"/>
      <c r="H2" s="47"/>
      <c r="I2" s="47"/>
      <c r="J2" s="47"/>
      <c r="K2" s="47"/>
      <c r="L2" s="47"/>
      <c r="M2" s="47"/>
      <c r="N2" s="47"/>
      <c r="O2" s="47"/>
      <c r="P2" s="47"/>
      <c r="Q2" s="47"/>
      <c r="R2" s="46"/>
      <c r="S2" s="46"/>
      <c r="T2" s="46"/>
      <c r="U2" s="46"/>
    </row>
    <row r="3" spans="1:21">
      <c r="A3" s="46"/>
      <c r="B3" s="46"/>
      <c r="C3" s="46"/>
      <c r="D3" s="46"/>
      <c r="E3" s="46"/>
      <c r="F3" s="46"/>
      <c r="G3" s="47"/>
      <c r="H3" s="47"/>
      <c r="I3" s="47"/>
      <c r="J3" s="47"/>
      <c r="K3" s="47"/>
      <c r="L3" s="47"/>
      <c r="M3" s="47"/>
      <c r="N3" s="47"/>
      <c r="O3" s="47"/>
      <c r="P3" s="47"/>
      <c r="Q3" s="47"/>
      <c r="R3" s="46"/>
      <c r="S3" s="46"/>
      <c r="T3" s="46"/>
      <c r="U3" s="46"/>
    </row>
    <row r="4" spans="1:21" s="10" customFormat="1" ht="15" customHeight="1">
      <c r="A4" s="509"/>
      <c r="B4" s="516" t="s">
        <v>54</v>
      </c>
      <c r="C4" s="510"/>
      <c r="D4" s="511"/>
      <c r="E4" s="511"/>
      <c r="F4" s="511"/>
      <c r="G4" s="512">
        <f>'PTRM input'!G40</f>
        <v>2016</v>
      </c>
      <c r="H4" s="512" t="str">
        <f>'PTRM input'!H40</f>
        <v>2017</v>
      </c>
      <c r="I4" s="512" t="str">
        <f>'PTRM input'!I40</f>
        <v>2018</v>
      </c>
      <c r="J4" s="512" t="str">
        <f>'PTRM input'!J40</f>
        <v>2019</v>
      </c>
      <c r="K4" s="512" t="str">
        <f>'PTRM input'!K40</f>
        <v>2020</v>
      </c>
      <c r="L4" s="512" t="str">
        <f>'PTRM input'!L40</f>
        <v>2021</v>
      </c>
      <c r="M4" s="512" t="str">
        <f>'PTRM input'!M40</f>
        <v>2022</v>
      </c>
      <c r="N4" s="512" t="str">
        <f>'PTRM input'!N40</f>
        <v>2023</v>
      </c>
      <c r="O4" s="512" t="str">
        <f>'PTRM input'!O40</f>
        <v>2024</v>
      </c>
      <c r="P4" s="512" t="str">
        <f>'PTRM input'!P40</f>
        <v>2025</v>
      </c>
      <c r="Q4" s="513"/>
      <c r="R4" s="514" t="s">
        <v>177</v>
      </c>
      <c r="S4" s="515"/>
      <c r="T4" s="57"/>
      <c r="U4" s="57"/>
    </row>
    <row r="5" spans="1:21" s="10" customFormat="1">
      <c r="A5" s="42"/>
      <c r="B5" s="43"/>
      <c r="C5" s="43"/>
      <c r="D5" s="58"/>
      <c r="E5" s="56"/>
      <c r="F5" s="246"/>
      <c r="G5" s="351"/>
      <c r="H5" s="351"/>
      <c r="I5" s="351"/>
      <c r="J5" s="351"/>
      <c r="K5" s="351"/>
      <c r="L5" s="351"/>
      <c r="M5" s="351"/>
      <c r="N5" s="351"/>
      <c r="O5" s="351"/>
      <c r="P5" s="351"/>
      <c r="Q5" s="247"/>
      <c r="R5" s="928" t="s">
        <v>189</v>
      </c>
      <c r="S5" s="57"/>
      <c r="T5" s="57"/>
      <c r="U5" s="57"/>
    </row>
    <row r="6" spans="1:21" s="10" customFormat="1" ht="12.75" customHeight="1">
      <c r="A6" s="42"/>
      <c r="B6" s="42" t="s">
        <v>0</v>
      </c>
      <c r="C6" s="43"/>
      <c r="D6" s="54" t="s">
        <v>1</v>
      </c>
      <c r="E6" s="52"/>
      <c r="F6" s="54" t="s">
        <v>178</v>
      </c>
      <c r="G6" s="253">
        <f>f</f>
        <v>2.34949725108347E-2</v>
      </c>
      <c r="H6" s="254">
        <f t="shared" ref="H6:P6" si="0">f</f>
        <v>2.34949725108347E-2</v>
      </c>
      <c r="I6" s="254">
        <f t="shared" si="0"/>
        <v>2.34949725108347E-2</v>
      </c>
      <c r="J6" s="254">
        <f t="shared" si="0"/>
        <v>2.34949725108347E-2</v>
      </c>
      <c r="K6" s="254">
        <f t="shared" si="0"/>
        <v>2.34949725108347E-2</v>
      </c>
      <c r="L6" s="254">
        <f t="shared" si="0"/>
        <v>2.34949725108347E-2</v>
      </c>
      <c r="M6" s="254">
        <f t="shared" si="0"/>
        <v>2.34949725108347E-2</v>
      </c>
      <c r="N6" s="254">
        <f t="shared" si="0"/>
        <v>2.34949725108347E-2</v>
      </c>
      <c r="O6" s="254">
        <f t="shared" si="0"/>
        <v>2.34949725108347E-2</v>
      </c>
      <c r="P6" s="254">
        <f t="shared" si="0"/>
        <v>2.34949725108347E-2</v>
      </c>
      <c r="Q6" s="241"/>
      <c r="R6" s="929"/>
      <c r="S6" s="87"/>
      <c r="T6" s="42"/>
      <c r="U6" s="42"/>
    </row>
    <row r="7" spans="1:21" s="10" customFormat="1">
      <c r="A7" s="42"/>
      <c r="B7" s="445" t="s">
        <v>275</v>
      </c>
      <c r="C7" s="43"/>
      <c r="D7" s="316" t="s">
        <v>251</v>
      </c>
      <c r="E7" s="52"/>
      <c r="F7" s="54" t="s">
        <v>178</v>
      </c>
      <c r="G7" s="255">
        <f t="shared" ref="G7:P7" si="1">g</f>
        <v>0.4</v>
      </c>
      <c r="H7" s="256">
        <f t="shared" si="1"/>
        <v>0.4</v>
      </c>
      <c r="I7" s="256">
        <f t="shared" si="1"/>
        <v>0.4</v>
      </c>
      <c r="J7" s="256">
        <f t="shared" si="1"/>
        <v>0.4</v>
      </c>
      <c r="K7" s="256">
        <f t="shared" si="1"/>
        <v>0.4</v>
      </c>
      <c r="L7" s="256">
        <f t="shared" si="1"/>
        <v>0.4</v>
      </c>
      <c r="M7" s="256">
        <f t="shared" si="1"/>
        <v>0.4</v>
      </c>
      <c r="N7" s="256">
        <f t="shared" si="1"/>
        <v>0.4</v>
      </c>
      <c r="O7" s="256">
        <f t="shared" si="1"/>
        <v>0.4</v>
      </c>
      <c r="P7" s="256">
        <f t="shared" si="1"/>
        <v>0.4</v>
      </c>
      <c r="Q7" s="241"/>
      <c r="R7" s="929"/>
      <c r="S7" s="42"/>
      <c r="T7" s="42"/>
      <c r="U7" s="42"/>
    </row>
    <row r="8" spans="1:21" s="10" customFormat="1">
      <c r="A8" s="42"/>
      <c r="B8" s="42" t="s">
        <v>84</v>
      </c>
      <c r="C8" s="43"/>
      <c r="D8" s="54" t="s">
        <v>6</v>
      </c>
      <c r="E8" s="52"/>
      <c r="F8" s="54" t="s">
        <v>178</v>
      </c>
      <c r="G8" s="255">
        <f>1-G9</f>
        <v>0.4</v>
      </c>
      <c r="H8" s="256">
        <f>1-H9</f>
        <v>0.4</v>
      </c>
      <c r="I8" s="256">
        <f t="shared" ref="I8:O8" si="2">1-I9</f>
        <v>0.4</v>
      </c>
      <c r="J8" s="256">
        <f t="shared" si="2"/>
        <v>0.4</v>
      </c>
      <c r="K8" s="256">
        <f t="shared" si="2"/>
        <v>0.4</v>
      </c>
      <c r="L8" s="256">
        <f t="shared" si="2"/>
        <v>0.4</v>
      </c>
      <c r="M8" s="256">
        <f t="shared" si="2"/>
        <v>0.4</v>
      </c>
      <c r="N8" s="256">
        <f t="shared" si="2"/>
        <v>0.4</v>
      </c>
      <c r="O8" s="256">
        <f t="shared" si="2"/>
        <v>0.4</v>
      </c>
      <c r="P8" s="256">
        <f>1-P9</f>
        <v>0.4</v>
      </c>
      <c r="Q8" s="241"/>
      <c r="R8" s="929"/>
      <c r="S8" s="42"/>
      <c r="T8" s="42"/>
      <c r="U8" s="42"/>
    </row>
    <row r="9" spans="1:21" s="10" customFormat="1">
      <c r="A9" s="42"/>
      <c r="B9" s="42" t="s">
        <v>85</v>
      </c>
      <c r="C9" s="43"/>
      <c r="D9" s="54" t="s">
        <v>7</v>
      </c>
      <c r="E9" s="52"/>
      <c r="F9" s="54" t="s">
        <v>178</v>
      </c>
      <c r="G9" s="255">
        <f t="shared" ref="G9:P9" si="3">Dv</f>
        <v>0.6</v>
      </c>
      <c r="H9" s="256">
        <f t="shared" si="3"/>
        <v>0.6</v>
      </c>
      <c r="I9" s="256">
        <f t="shared" si="3"/>
        <v>0.6</v>
      </c>
      <c r="J9" s="256">
        <f t="shared" si="3"/>
        <v>0.6</v>
      </c>
      <c r="K9" s="256">
        <f t="shared" si="3"/>
        <v>0.6</v>
      </c>
      <c r="L9" s="256">
        <f t="shared" si="3"/>
        <v>0.6</v>
      </c>
      <c r="M9" s="256">
        <f t="shared" si="3"/>
        <v>0.6</v>
      </c>
      <c r="N9" s="256">
        <f t="shared" si="3"/>
        <v>0.6</v>
      </c>
      <c r="O9" s="256">
        <f t="shared" si="3"/>
        <v>0.6</v>
      </c>
      <c r="P9" s="256">
        <f t="shared" si="3"/>
        <v>0.6</v>
      </c>
      <c r="Q9" s="241"/>
      <c r="R9" s="929"/>
      <c r="S9" s="42"/>
      <c r="T9" s="42"/>
      <c r="U9" s="42"/>
    </row>
    <row r="10" spans="1:21" s="10" customFormat="1">
      <c r="A10" s="42"/>
      <c r="B10" s="77" t="s">
        <v>327</v>
      </c>
      <c r="D10" s="43" t="s">
        <v>179</v>
      </c>
      <c r="E10" s="43"/>
      <c r="F10" s="54" t="s">
        <v>178</v>
      </c>
      <c r="G10" s="257">
        <f>'PTRM input'!$G$217</f>
        <v>7.0000000000000007E-2</v>
      </c>
      <c r="H10" s="258">
        <f>'PTRM input'!$G$217</f>
        <v>7.0000000000000007E-2</v>
      </c>
      <c r="I10" s="258">
        <f>'PTRM input'!$G$217</f>
        <v>7.0000000000000007E-2</v>
      </c>
      <c r="J10" s="258">
        <f>'PTRM input'!$G$217</f>
        <v>7.0000000000000007E-2</v>
      </c>
      <c r="K10" s="258">
        <f>'PTRM input'!$G$217</f>
        <v>7.0000000000000007E-2</v>
      </c>
      <c r="L10" s="258">
        <f>'PTRM input'!$G$217</f>
        <v>7.0000000000000007E-2</v>
      </c>
      <c r="M10" s="258">
        <f>'PTRM input'!$G$217</f>
        <v>7.0000000000000007E-2</v>
      </c>
      <c r="N10" s="258">
        <f>'PTRM input'!$G$217</f>
        <v>7.0000000000000007E-2</v>
      </c>
      <c r="O10" s="258">
        <f>'PTRM input'!$G$217</f>
        <v>7.0000000000000007E-2</v>
      </c>
      <c r="P10" s="258">
        <f>'PTRM input'!$G$217</f>
        <v>7.0000000000000007E-2</v>
      </c>
      <c r="Q10" s="248"/>
      <c r="R10" s="243">
        <f ca="1">Analysis!$E$111</f>
        <v>7.0000000000593143E-2</v>
      </c>
      <c r="S10" s="42"/>
      <c r="T10" s="42"/>
      <c r="U10" s="42"/>
    </row>
    <row r="11" spans="1:21" s="10" customFormat="1">
      <c r="A11" s="42"/>
      <c r="B11" s="77" t="s">
        <v>234</v>
      </c>
      <c r="C11" s="42"/>
      <c r="D11" s="43" t="s">
        <v>180</v>
      </c>
      <c r="E11" s="44"/>
      <c r="F11" s="54" t="s">
        <v>178</v>
      </c>
      <c r="G11" s="257">
        <f t="shared" ref="G11:P11" si="4">(1+G10)/(1+G6)-1</f>
        <v>4.543747525703945E-2</v>
      </c>
      <c r="H11" s="258">
        <f t="shared" si="4"/>
        <v>4.543747525703945E-2</v>
      </c>
      <c r="I11" s="258">
        <f t="shared" si="4"/>
        <v>4.543747525703945E-2</v>
      </c>
      <c r="J11" s="258">
        <f t="shared" si="4"/>
        <v>4.543747525703945E-2</v>
      </c>
      <c r="K11" s="258">
        <f t="shared" si="4"/>
        <v>4.543747525703945E-2</v>
      </c>
      <c r="L11" s="258">
        <f t="shared" si="4"/>
        <v>4.543747525703945E-2</v>
      </c>
      <c r="M11" s="258">
        <f t="shared" si="4"/>
        <v>4.543747525703945E-2</v>
      </c>
      <c r="N11" s="258">
        <f t="shared" si="4"/>
        <v>4.543747525703945E-2</v>
      </c>
      <c r="O11" s="258">
        <f t="shared" si="4"/>
        <v>4.543747525703945E-2</v>
      </c>
      <c r="P11" s="258">
        <f t="shared" si="4"/>
        <v>4.543747525703945E-2</v>
      </c>
      <c r="Q11" s="248"/>
      <c r="R11" s="243">
        <f ca="1">Analysis!$E$115</f>
        <v>4.5437475257039672E-2</v>
      </c>
      <c r="S11" s="42"/>
      <c r="T11" s="42"/>
      <c r="U11" s="42"/>
    </row>
    <row r="12" spans="1:21" s="10" customFormat="1">
      <c r="A12" s="42"/>
      <c r="B12" s="42"/>
      <c r="C12" s="42"/>
      <c r="D12" s="43"/>
      <c r="E12" s="42"/>
      <c r="F12" s="49"/>
      <c r="G12" s="259"/>
      <c r="H12" s="259"/>
      <c r="I12" s="259"/>
      <c r="J12" s="259"/>
      <c r="K12" s="259"/>
      <c r="L12" s="259"/>
      <c r="M12" s="259"/>
      <c r="N12" s="259"/>
      <c r="O12" s="259"/>
      <c r="P12" s="259"/>
      <c r="Q12" s="42"/>
      <c r="R12" s="42"/>
      <c r="S12" s="42"/>
      <c r="T12" s="42"/>
      <c r="U12" s="42"/>
    </row>
    <row r="13" spans="1:21" s="10" customFormat="1">
      <c r="A13" s="42"/>
      <c r="B13" s="42" t="s">
        <v>2</v>
      </c>
      <c r="C13" s="43"/>
      <c r="D13" s="54" t="s">
        <v>3</v>
      </c>
      <c r="E13" s="52"/>
      <c r="F13" s="54" t="s">
        <v>181</v>
      </c>
      <c r="G13" s="253">
        <f>'PTRM input'!G209</f>
        <v>0.3</v>
      </c>
      <c r="H13" s="253">
        <f>IF(OR(ISBLANK('PTRM input'!H209),'PTRM input'!H209=0),G13,'PTRM input'!H209)</f>
        <v>0.3</v>
      </c>
      <c r="I13" s="253">
        <f>IF(OR(ISBLANK('PTRM input'!I209),'PTRM input'!I209=0),H13,'PTRM input'!I209)</f>
        <v>0.3</v>
      </c>
      <c r="J13" s="253">
        <f>IF(OR(ISBLANK('PTRM input'!J209),'PTRM input'!J209=0),I13,'PTRM input'!J209)</f>
        <v>0.3</v>
      </c>
      <c r="K13" s="253">
        <f>IF(OR(ISBLANK('PTRM input'!K209),'PTRM input'!K209=0),J13,'PTRM input'!K209)</f>
        <v>0.3</v>
      </c>
      <c r="L13" s="253">
        <f>IF(OR(ISBLANK('PTRM input'!L209),'PTRM input'!L209=0),K13,'PTRM input'!L209)</f>
        <v>0.3</v>
      </c>
      <c r="M13" s="253">
        <f>IF(OR(ISBLANK('PTRM input'!M209),'PTRM input'!M209=0),L13,'PTRM input'!M209)</f>
        <v>0.3</v>
      </c>
      <c r="N13" s="253">
        <f>IF(OR(ISBLANK('PTRM input'!N209),'PTRM input'!N209=0),M13,'PTRM input'!N209)</f>
        <v>0.3</v>
      </c>
      <c r="O13" s="253">
        <f>IF(OR(ISBLANK('PTRM input'!O209),'PTRM input'!O209=0),N13,'PTRM input'!O209)</f>
        <v>0.3</v>
      </c>
      <c r="P13" s="253">
        <f>IF(OR(ISBLANK('PTRM input'!P209),'PTRM input'!P209=0),O13,'PTRM input'!P209)</f>
        <v>0.3</v>
      </c>
      <c r="Q13" s="241"/>
      <c r="R13" s="49"/>
      <c r="S13" s="42"/>
      <c r="T13" s="42"/>
      <c r="U13" s="42"/>
    </row>
    <row r="14" spans="1:21" s="10" customFormat="1">
      <c r="A14" s="42"/>
      <c r="B14" s="77" t="s">
        <v>249</v>
      </c>
      <c r="C14" s="43"/>
      <c r="D14" s="54" t="s">
        <v>76</v>
      </c>
      <c r="E14" s="52"/>
      <c r="F14" s="54" t="s">
        <v>181</v>
      </c>
      <c r="G14" s="253">
        <f>'PTRM input'!G222</f>
        <v>5.5095437785709134E-2</v>
      </c>
      <c r="H14" s="253">
        <f>IF(OR(ISBLANK('PTRM input'!H222),'PTRM input'!H222=0),G14,'PTRM input'!H222)</f>
        <v>5.4118929269851665E-2</v>
      </c>
      <c r="I14" s="253">
        <f>IF(OR(ISBLANK('PTRM input'!I222),'PTRM input'!I222=0),H14,'PTRM input'!I222)</f>
        <v>5.3270980805936424E-2</v>
      </c>
      <c r="J14" s="253">
        <f>IF(OR(ISBLANK('PTRM input'!J222),'PTRM input'!J222=0),I14,'PTRM input'!J222)</f>
        <v>5.3270980805936424E-2</v>
      </c>
      <c r="K14" s="253">
        <f>IF(OR(ISBLANK('PTRM input'!K222),'PTRM input'!K222=0),J14,'PTRM input'!K222)</f>
        <v>5.3270980805936424E-2</v>
      </c>
      <c r="L14" s="253">
        <f>IF(OR(ISBLANK('PTRM input'!L222),'PTRM input'!L222=0),K14,'PTRM input'!L222)</f>
        <v>5.3270980805936424E-2</v>
      </c>
      <c r="M14" s="253">
        <f>IF(OR(ISBLANK('PTRM input'!M222),'PTRM input'!M222=0),L14,'PTRM input'!M222)</f>
        <v>5.3270980805936424E-2</v>
      </c>
      <c r="N14" s="253">
        <f>IF(OR(ISBLANK('PTRM input'!N222),'PTRM input'!N222=0),M14,'PTRM input'!N222)</f>
        <v>5.3270980805936424E-2</v>
      </c>
      <c r="O14" s="253">
        <f>IF(OR(ISBLANK('PTRM input'!O222),'PTRM input'!O222=0),N14,'PTRM input'!O222)</f>
        <v>5.3270980805936424E-2</v>
      </c>
      <c r="P14" s="253">
        <f>IF(OR(ISBLANK('PTRM input'!P222),'PTRM input'!P222=0),O14,'PTRM input'!P222)</f>
        <v>5.3270980805936424E-2</v>
      </c>
      <c r="Q14" s="241"/>
      <c r="R14" s="49"/>
      <c r="S14" s="42"/>
      <c r="T14" s="42"/>
      <c r="U14" s="42"/>
    </row>
    <row r="15" spans="1:21" s="10" customFormat="1">
      <c r="A15" s="42"/>
      <c r="B15" s="77" t="s">
        <v>250</v>
      </c>
      <c r="C15" s="43"/>
      <c r="D15" s="54" t="s">
        <v>77</v>
      </c>
      <c r="E15" s="52"/>
      <c r="F15" s="54" t="s">
        <v>181</v>
      </c>
      <c r="G15" s="253">
        <f t="shared" ref="G15:P15" si="5">(1+G14)/(1+G6)-1</f>
        <v>3.0875056667208023E-2</v>
      </c>
      <c r="H15" s="253">
        <f t="shared" si="5"/>
        <v>2.9920964520119053E-2</v>
      </c>
      <c r="I15" s="253">
        <f t="shared" si="5"/>
        <v>2.9092481247910085E-2</v>
      </c>
      <c r="J15" s="253">
        <f t="shared" si="5"/>
        <v>2.9092481247910085E-2</v>
      </c>
      <c r="K15" s="253">
        <f t="shared" si="5"/>
        <v>2.9092481247910085E-2</v>
      </c>
      <c r="L15" s="253">
        <f t="shared" si="5"/>
        <v>2.9092481247910085E-2</v>
      </c>
      <c r="M15" s="253">
        <f t="shared" si="5"/>
        <v>2.9092481247910085E-2</v>
      </c>
      <c r="N15" s="253">
        <f t="shared" si="5"/>
        <v>2.9092481247910085E-2</v>
      </c>
      <c r="O15" s="253">
        <f t="shared" si="5"/>
        <v>2.9092481247910085E-2</v>
      </c>
      <c r="P15" s="253">
        <f t="shared" si="5"/>
        <v>2.9092481247910085E-2</v>
      </c>
      <c r="Q15" s="241"/>
      <c r="R15" s="49"/>
      <c r="S15" s="42"/>
      <c r="T15" s="42"/>
      <c r="U15" s="42"/>
    </row>
    <row r="16" spans="1:21" s="10" customFormat="1">
      <c r="A16" s="42"/>
      <c r="B16" s="42"/>
      <c r="C16" s="43"/>
      <c r="D16" s="43"/>
      <c r="E16" s="43"/>
      <c r="F16" s="54"/>
      <c r="G16" s="242"/>
      <c r="H16" s="242"/>
      <c r="I16" s="242"/>
      <c r="J16" s="242"/>
      <c r="K16" s="242"/>
      <c r="L16" s="242"/>
      <c r="M16" s="242"/>
      <c r="N16" s="242"/>
      <c r="O16" s="242"/>
      <c r="P16" s="242"/>
      <c r="Q16" s="242"/>
      <c r="R16" s="252"/>
      <c r="S16" s="42"/>
      <c r="T16" s="42"/>
      <c r="U16" s="42"/>
    </row>
    <row r="17" spans="1:21" s="320" customFormat="1">
      <c r="A17" s="77"/>
      <c r="C17" s="321"/>
      <c r="D17" s="322"/>
      <c r="E17" s="48"/>
      <c r="F17" s="316"/>
      <c r="G17" s="925" t="s">
        <v>235</v>
      </c>
      <c r="H17" s="926"/>
      <c r="I17" s="926"/>
      <c r="J17" s="926"/>
      <c r="K17" s="926"/>
      <c r="L17" s="926"/>
      <c r="M17" s="926"/>
      <c r="N17" s="926"/>
      <c r="O17" s="926"/>
      <c r="P17" s="927"/>
      <c r="Q17" s="440"/>
      <c r="R17" s="323" t="s">
        <v>236</v>
      </c>
      <c r="S17" s="77"/>
      <c r="T17" s="77"/>
      <c r="U17" s="77"/>
    </row>
    <row r="18" spans="1:21" s="10" customFormat="1">
      <c r="A18" s="42"/>
      <c r="B18" s="51" t="s">
        <v>8</v>
      </c>
      <c r="C18" s="42"/>
      <c r="D18" s="43"/>
      <c r="E18" s="42"/>
      <c r="F18" s="48" t="s">
        <v>181</v>
      </c>
      <c r="G18" s="260">
        <f t="shared" ref="G18:P18" si="6">G8*G10+G9*G14</f>
        <v>6.1057262671425486E-2</v>
      </c>
      <c r="H18" s="260">
        <f t="shared" si="6"/>
        <v>6.0471357561911E-2</v>
      </c>
      <c r="I18" s="260">
        <f t="shared" si="6"/>
        <v>5.9962588483561854E-2</v>
      </c>
      <c r="J18" s="260">
        <f t="shared" si="6"/>
        <v>5.9962588483561854E-2</v>
      </c>
      <c r="K18" s="260">
        <f t="shared" si="6"/>
        <v>5.9962588483561854E-2</v>
      </c>
      <c r="L18" s="260">
        <f t="shared" si="6"/>
        <v>5.9962588483561854E-2</v>
      </c>
      <c r="M18" s="260">
        <f t="shared" si="6"/>
        <v>5.9962588483561854E-2</v>
      </c>
      <c r="N18" s="260">
        <f t="shared" si="6"/>
        <v>5.9962588483561854E-2</v>
      </c>
      <c r="O18" s="260">
        <f t="shared" si="6"/>
        <v>5.9962588483561854E-2</v>
      </c>
      <c r="P18" s="260">
        <f t="shared" si="6"/>
        <v>5.9962588483561854E-2</v>
      </c>
      <c r="Q18" s="250"/>
      <c r="R18" s="244">
        <f ca="1">Analysis!$E$126</f>
        <v>6.0055179568849981E-2</v>
      </c>
      <c r="S18" s="42"/>
      <c r="T18" s="42"/>
      <c r="U18" s="42"/>
    </row>
    <row r="19" spans="1:21" s="10" customFormat="1">
      <c r="A19" s="42"/>
      <c r="B19" s="42" t="s">
        <v>9</v>
      </c>
      <c r="C19" s="42"/>
      <c r="D19" s="42"/>
      <c r="E19" s="42"/>
      <c r="F19" s="54" t="s">
        <v>181</v>
      </c>
      <c r="G19" s="257">
        <f t="shared" ref="G19:P19" si="7">G8*G11+G9*G15</f>
        <v>3.6700024103140591E-2</v>
      </c>
      <c r="H19" s="257">
        <f t="shared" si="7"/>
        <v>3.6127568814887212E-2</v>
      </c>
      <c r="I19" s="257">
        <f t="shared" si="7"/>
        <v>3.5630478851561828E-2</v>
      </c>
      <c r="J19" s="257">
        <f t="shared" si="7"/>
        <v>3.5630478851561828E-2</v>
      </c>
      <c r="K19" s="257">
        <f t="shared" si="7"/>
        <v>3.5630478851561828E-2</v>
      </c>
      <c r="L19" s="257">
        <f t="shared" si="7"/>
        <v>3.5630478851561828E-2</v>
      </c>
      <c r="M19" s="257">
        <f t="shared" si="7"/>
        <v>3.5630478851561828E-2</v>
      </c>
      <c r="N19" s="257">
        <f t="shared" si="7"/>
        <v>3.5630478851561828E-2</v>
      </c>
      <c r="O19" s="257">
        <f t="shared" si="7"/>
        <v>3.5630478851561828E-2</v>
      </c>
      <c r="P19" s="257">
        <f t="shared" si="7"/>
        <v>3.5630478851561828E-2</v>
      </c>
      <c r="Q19" s="248"/>
      <c r="R19" s="243">
        <f ca="1">Analysis!$E$127</f>
        <v>3.5720944450116754E-2</v>
      </c>
      <c r="S19" s="42"/>
      <c r="T19" s="42"/>
      <c r="U19" s="42"/>
    </row>
    <row r="20" spans="1:21" s="10" customFormat="1">
      <c r="A20" s="42"/>
      <c r="B20" s="42" t="s">
        <v>114</v>
      </c>
      <c r="C20" s="43"/>
      <c r="D20" s="45"/>
      <c r="E20" s="45"/>
      <c r="F20" s="54" t="s">
        <v>181</v>
      </c>
      <c r="G20" s="257">
        <f t="shared" ref="G20:P20" si="8">G10*G8+G14*G9*(1-G28*(1-G7))</f>
        <v>5.5114748971253971E-2</v>
      </c>
      <c r="H20" s="257">
        <f t="shared" si="8"/>
        <v>5.4634168648455717E-2</v>
      </c>
      <c r="I20" s="257">
        <f t="shared" si="8"/>
        <v>5.4216858056804776E-2</v>
      </c>
      <c r="J20" s="257">
        <f t="shared" si="8"/>
        <v>5.4216858056804776E-2</v>
      </c>
      <c r="K20" s="257">
        <f t="shared" si="8"/>
        <v>5.4216858056804776E-2</v>
      </c>
      <c r="L20" s="257">
        <f t="shared" si="8"/>
        <v>5.4216858056804776E-2</v>
      </c>
      <c r="M20" s="257">
        <f t="shared" si="8"/>
        <v>5.4216858056804776E-2</v>
      </c>
      <c r="N20" s="257">
        <f t="shared" si="8"/>
        <v>5.4216858056804776E-2</v>
      </c>
      <c r="O20" s="257">
        <f t="shared" si="8"/>
        <v>5.4216858056804776E-2</v>
      </c>
      <c r="P20" s="257">
        <f t="shared" si="8"/>
        <v>5.4216858056804776E-2</v>
      </c>
      <c r="Q20" s="248"/>
      <c r="R20" s="243">
        <f ca="1">Analysis!$E$123</f>
        <v>5.5727242043417169E-2</v>
      </c>
      <c r="S20" s="45"/>
      <c r="T20" s="42"/>
      <c r="U20" s="42"/>
    </row>
    <row r="21" spans="1:21" s="10" customFormat="1">
      <c r="A21" s="42"/>
      <c r="B21" s="42" t="s">
        <v>115</v>
      </c>
      <c r="C21" s="43"/>
      <c r="D21" s="45"/>
      <c r="E21" s="45"/>
      <c r="F21" s="54" t="s">
        <v>181</v>
      </c>
      <c r="G21" s="257">
        <f t="shared" ref="G21:P21" si="9">(1+G20)/(1+G6)-1</f>
        <v>3.0893924552310992E-2</v>
      </c>
      <c r="H21" s="257">
        <f t="shared" si="9"/>
        <v>3.042437625387695E-2</v>
      </c>
      <c r="I21" s="257">
        <f t="shared" si="9"/>
        <v>3.0016645290013688E-2</v>
      </c>
      <c r="J21" s="257">
        <f t="shared" si="9"/>
        <v>3.0016645290013688E-2</v>
      </c>
      <c r="K21" s="257">
        <f t="shared" si="9"/>
        <v>3.0016645290013688E-2</v>
      </c>
      <c r="L21" s="257">
        <f t="shared" si="9"/>
        <v>3.0016645290013688E-2</v>
      </c>
      <c r="M21" s="257">
        <f t="shared" si="9"/>
        <v>3.0016645290013688E-2</v>
      </c>
      <c r="N21" s="257">
        <f t="shared" si="9"/>
        <v>3.0016645290013688E-2</v>
      </c>
      <c r="O21" s="257">
        <f t="shared" si="9"/>
        <v>3.0016645290013688E-2</v>
      </c>
      <c r="P21" s="257">
        <f t="shared" si="9"/>
        <v>3.0016645290013688E-2</v>
      </c>
      <c r="Q21" s="248"/>
      <c r="R21" s="243">
        <f ca="1">Analysis!$E$125</f>
        <v>3.1492357461487819E-2</v>
      </c>
      <c r="S21" s="42"/>
      <c r="T21" s="42"/>
      <c r="U21" s="42"/>
    </row>
    <row r="22" spans="1:21" s="10" customFormat="1">
      <c r="A22" s="42"/>
      <c r="B22" s="42" t="s">
        <v>116</v>
      </c>
      <c r="C22" s="43"/>
      <c r="D22" s="45"/>
      <c r="E22" s="45"/>
      <c r="F22" s="54" t="s">
        <v>181</v>
      </c>
      <c r="G22" s="257">
        <f t="shared" ref="G22:P22" si="10">G10*(1/(1-G27*(1-G7)))*G8+G14*G9</f>
        <v>6.7711549922628539E-2</v>
      </c>
      <c r="H22" s="257">
        <f t="shared" si="10"/>
        <v>6.712564481311406E-2</v>
      </c>
      <c r="I22" s="257">
        <f t="shared" si="10"/>
        <v>6.6616875734764908E-2</v>
      </c>
      <c r="J22" s="257">
        <f t="shared" si="10"/>
        <v>6.6616875734764908E-2</v>
      </c>
      <c r="K22" s="257">
        <f t="shared" si="10"/>
        <v>6.6616875734764908E-2</v>
      </c>
      <c r="L22" s="257">
        <f t="shared" si="10"/>
        <v>6.6616875734764908E-2</v>
      </c>
      <c r="M22" s="257">
        <f t="shared" si="10"/>
        <v>6.6616875734764908E-2</v>
      </c>
      <c r="N22" s="257">
        <f t="shared" si="10"/>
        <v>6.6616875734764908E-2</v>
      </c>
      <c r="O22" s="257">
        <f t="shared" si="10"/>
        <v>6.6616875734764908E-2</v>
      </c>
      <c r="P22" s="257">
        <f t="shared" si="10"/>
        <v>6.6616875734764908E-2</v>
      </c>
      <c r="Q22" s="248"/>
      <c r="R22" s="243">
        <f ca="1">Analysis!$E$122</f>
        <v>6.6528927984244479E-2</v>
      </c>
      <c r="S22" s="42"/>
      <c r="T22" s="42"/>
      <c r="U22" s="42"/>
    </row>
    <row r="23" spans="1:21" s="10" customFormat="1">
      <c r="A23" s="42"/>
      <c r="B23" s="42" t="s">
        <v>113</v>
      </c>
      <c r="C23" s="43"/>
      <c r="D23" s="45"/>
      <c r="E23" s="45"/>
      <c r="F23" s="54" t="s">
        <v>181</v>
      </c>
      <c r="G23" s="257">
        <f t="shared" ref="G23:P23" si="11">(1+G22)/(1+G6)-1</f>
        <v>4.3201557994292816E-2</v>
      </c>
      <c r="H23" s="257">
        <f t="shared" si="11"/>
        <v>4.2629102706039479E-2</v>
      </c>
      <c r="I23" s="257">
        <f t="shared" si="11"/>
        <v>4.2132012742714053E-2</v>
      </c>
      <c r="J23" s="257">
        <f t="shared" si="11"/>
        <v>4.2132012742714053E-2</v>
      </c>
      <c r="K23" s="257">
        <f t="shared" si="11"/>
        <v>4.2132012742714053E-2</v>
      </c>
      <c r="L23" s="257">
        <f t="shared" si="11"/>
        <v>4.2132012742714053E-2</v>
      </c>
      <c r="M23" s="257">
        <f t="shared" si="11"/>
        <v>4.2132012742714053E-2</v>
      </c>
      <c r="N23" s="257">
        <f t="shared" si="11"/>
        <v>4.2132012742714053E-2</v>
      </c>
      <c r="O23" s="257">
        <f t="shared" si="11"/>
        <v>4.2132012742714053E-2</v>
      </c>
      <c r="P23" s="257">
        <f t="shared" si="11"/>
        <v>4.2132012742714053E-2</v>
      </c>
      <c r="Q23" s="248"/>
      <c r="R23" s="243">
        <f ca="1">Analysis!$E$124</f>
        <v>4.2046083888289898E-2</v>
      </c>
      <c r="S23" s="42"/>
      <c r="T23" s="42"/>
      <c r="U23" s="42"/>
    </row>
    <row r="24" spans="1:21" s="10" customFormat="1">
      <c r="A24" s="42"/>
      <c r="B24" s="42" t="s">
        <v>37</v>
      </c>
      <c r="C24" s="42"/>
      <c r="D24" s="42"/>
      <c r="E24" s="42"/>
      <c r="F24" s="54" t="s">
        <v>181</v>
      </c>
      <c r="G24" s="261">
        <f>G22-G20</f>
        <v>1.2596800951374568E-2</v>
      </c>
      <c r="H24" s="261">
        <f t="shared" ref="H24:P24" si="12">H22-H20</f>
        <v>1.2491476164658344E-2</v>
      </c>
      <c r="I24" s="261">
        <f t="shared" si="12"/>
        <v>1.2400017677960132E-2</v>
      </c>
      <c r="J24" s="261">
        <f t="shared" si="12"/>
        <v>1.2400017677960132E-2</v>
      </c>
      <c r="K24" s="261">
        <f t="shared" si="12"/>
        <v>1.2400017677960132E-2</v>
      </c>
      <c r="L24" s="261">
        <f t="shared" si="12"/>
        <v>1.2400017677960132E-2</v>
      </c>
      <c r="M24" s="261">
        <f t="shared" si="12"/>
        <v>1.2400017677960132E-2</v>
      </c>
      <c r="N24" s="261">
        <f t="shared" si="12"/>
        <v>1.2400017677960132E-2</v>
      </c>
      <c r="O24" s="261">
        <f t="shared" si="12"/>
        <v>1.2400017677960132E-2</v>
      </c>
      <c r="P24" s="261">
        <f t="shared" si="12"/>
        <v>1.2400017677960132E-2</v>
      </c>
      <c r="Q24" s="251"/>
      <c r="R24" s="245">
        <f ca="1">$R$22-$R$20</f>
        <v>1.080168594082731E-2</v>
      </c>
      <c r="S24" s="42"/>
      <c r="T24" s="42"/>
      <c r="U24" s="42"/>
    </row>
    <row r="25" spans="1:21" s="10" customFormat="1">
      <c r="A25" s="42"/>
      <c r="B25" s="42" t="s">
        <v>38</v>
      </c>
      <c r="C25" s="42"/>
      <c r="D25" s="42"/>
      <c r="E25" s="42"/>
      <c r="F25" s="54" t="s">
        <v>181</v>
      </c>
      <c r="G25" s="261">
        <f>G23-G21</f>
        <v>1.2307633441981825E-2</v>
      </c>
      <c r="H25" s="261">
        <f t="shared" ref="H25:P25" si="13">H23-H21</f>
        <v>1.2204726452162529E-2</v>
      </c>
      <c r="I25" s="261">
        <f t="shared" si="13"/>
        <v>1.2115367452700365E-2</v>
      </c>
      <c r="J25" s="261">
        <f t="shared" si="13"/>
        <v>1.2115367452700365E-2</v>
      </c>
      <c r="K25" s="261">
        <f t="shared" si="13"/>
        <v>1.2115367452700365E-2</v>
      </c>
      <c r="L25" s="261">
        <f t="shared" si="13"/>
        <v>1.2115367452700365E-2</v>
      </c>
      <c r="M25" s="261">
        <f t="shared" si="13"/>
        <v>1.2115367452700365E-2</v>
      </c>
      <c r="N25" s="261">
        <f t="shared" si="13"/>
        <v>1.2115367452700365E-2</v>
      </c>
      <c r="O25" s="261">
        <f t="shared" si="13"/>
        <v>1.2115367452700365E-2</v>
      </c>
      <c r="P25" s="261">
        <f t="shared" si="13"/>
        <v>1.2115367452700365E-2</v>
      </c>
      <c r="Q25" s="251"/>
      <c r="R25" s="243">
        <f ca="1">$R$23-$R$21</f>
        <v>1.0553726426802079E-2</v>
      </c>
      <c r="S25" s="42"/>
      <c r="T25" s="42"/>
      <c r="U25" s="42"/>
    </row>
    <row r="26" spans="1:21" s="10" customFormat="1">
      <c r="A26" s="42"/>
      <c r="B26" s="42"/>
      <c r="C26" s="42"/>
      <c r="D26" s="42"/>
      <c r="E26" s="42"/>
      <c r="F26" s="49"/>
      <c r="G26" s="262"/>
      <c r="H26" s="262"/>
      <c r="I26" s="262"/>
      <c r="J26" s="262"/>
      <c r="K26" s="262"/>
      <c r="L26" s="262"/>
      <c r="M26" s="262"/>
      <c r="N26" s="262"/>
      <c r="O26" s="262"/>
      <c r="P26" s="262"/>
      <c r="Q26" s="54"/>
      <c r="R26" s="49"/>
      <c r="S26" s="42"/>
      <c r="T26" s="42"/>
      <c r="U26" s="42"/>
    </row>
    <row r="27" spans="1:21" s="10" customFormat="1">
      <c r="A27" s="42"/>
      <c r="B27" s="77" t="s">
        <v>460</v>
      </c>
      <c r="C27" s="43"/>
      <c r="D27" s="54" t="s">
        <v>4</v>
      </c>
      <c r="E27" s="52"/>
      <c r="F27" s="48"/>
      <c r="G27" s="455">
        <v>0.32003193924065143</v>
      </c>
      <c r="H27" s="254">
        <f>G27</f>
        <v>0.32003193924065143</v>
      </c>
      <c r="I27" s="254">
        <f t="shared" ref="I27:P27" si="14">H27</f>
        <v>0.32003193924065143</v>
      </c>
      <c r="J27" s="254">
        <f t="shared" si="14"/>
        <v>0.32003193924065143</v>
      </c>
      <c r="K27" s="254">
        <f t="shared" si="14"/>
        <v>0.32003193924065143</v>
      </c>
      <c r="L27" s="254">
        <f t="shared" si="14"/>
        <v>0.32003193924065143</v>
      </c>
      <c r="M27" s="254">
        <f t="shared" si="14"/>
        <v>0.32003193924065143</v>
      </c>
      <c r="N27" s="254">
        <f t="shared" si="14"/>
        <v>0.32003193924065143</v>
      </c>
      <c r="O27" s="254">
        <f t="shared" si="14"/>
        <v>0.32003193924065143</v>
      </c>
      <c r="P27" s="254">
        <f t="shared" si="14"/>
        <v>0.32003193924065143</v>
      </c>
      <c r="Q27" s="241"/>
      <c r="R27" s="245">
        <f ca="1">Analysis!$D$109</f>
        <v>0.31377330401462</v>
      </c>
      <c r="S27" s="42"/>
      <c r="T27" s="42"/>
      <c r="U27" s="42"/>
    </row>
    <row r="28" spans="1:21" s="10" customFormat="1">
      <c r="A28" s="42"/>
      <c r="B28" s="77" t="s">
        <v>459</v>
      </c>
      <c r="C28" s="43"/>
      <c r="D28" s="54" t="s">
        <v>5</v>
      </c>
      <c r="E28" s="52"/>
      <c r="F28" s="48"/>
      <c r="G28" s="456">
        <v>0.29960706664460091</v>
      </c>
      <c r="H28" s="254">
        <f>G28</f>
        <v>0.29960706664460091</v>
      </c>
      <c r="I28" s="254">
        <f t="shared" ref="I28:P28" si="15">H28</f>
        <v>0.29960706664460091</v>
      </c>
      <c r="J28" s="254">
        <f t="shared" si="15"/>
        <v>0.29960706664460091</v>
      </c>
      <c r="K28" s="254">
        <f t="shared" si="15"/>
        <v>0.29960706664460091</v>
      </c>
      <c r="L28" s="254">
        <f t="shared" si="15"/>
        <v>0.29960706664460091</v>
      </c>
      <c r="M28" s="254">
        <f t="shared" si="15"/>
        <v>0.29960706664460091</v>
      </c>
      <c r="N28" s="254">
        <f t="shared" si="15"/>
        <v>0.29960706664460091</v>
      </c>
      <c r="O28" s="254">
        <f t="shared" si="15"/>
        <v>0.29960706664460091</v>
      </c>
      <c r="P28" s="254">
        <f t="shared" si="15"/>
        <v>0.29960706664460091</v>
      </c>
      <c r="Q28" s="241"/>
      <c r="R28" s="245">
        <f ca="1">Analysis!$D$120</f>
        <v>0.30002988326668589</v>
      </c>
      <c r="S28" s="42"/>
      <c r="T28" s="42"/>
      <c r="U28" s="42"/>
    </row>
    <row r="29" spans="1:21" s="10" customFormat="1">
      <c r="A29" s="42"/>
      <c r="B29" s="53"/>
      <c r="C29" s="49"/>
      <c r="D29" s="49"/>
      <c r="E29" s="49"/>
      <c r="F29" s="49"/>
      <c r="G29" s="457"/>
      <c r="H29" s="262"/>
      <c r="I29" s="262"/>
      <c r="J29" s="262"/>
      <c r="K29" s="262"/>
      <c r="L29" s="262"/>
      <c r="M29" s="262"/>
      <c r="N29" s="262"/>
      <c r="O29" s="262"/>
      <c r="P29" s="262"/>
      <c r="Q29" s="54"/>
      <c r="R29" s="249"/>
      <c r="S29" s="42"/>
      <c r="T29" s="42"/>
      <c r="U29" s="42"/>
    </row>
    <row r="30" spans="1:21" s="10" customFormat="1">
      <c r="A30" s="42"/>
      <c r="B30" s="53"/>
      <c r="C30" s="49"/>
      <c r="D30" s="49"/>
      <c r="E30" s="49"/>
      <c r="F30" s="49"/>
      <c r="G30" s="457"/>
      <c r="H30" s="267" t="s">
        <v>190</v>
      </c>
      <c r="I30" s="262"/>
      <c r="J30" s="262"/>
      <c r="K30" s="262"/>
      <c r="L30" s="262"/>
      <c r="M30" s="262"/>
      <c r="N30" s="262"/>
      <c r="O30" s="262"/>
      <c r="P30" s="262"/>
      <c r="Q30" s="54"/>
      <c r="R30" s="249"/>
      <c r="S30" s="42"/>
      <c r="T30" s="42"/>
      <c r="U30" s="42"/>
    </row>
    <row r="31" spans="1:21" s="10" customFormat="1">
      <c r="A31" s="42"/>
      <c r="B31" s="53"/>
      <c r="C31" s="49"/>
      <c r="D31" s="49"/>
      <c r="E31" s="49"/>
      <c r="F31" s="49"/>
      <c r="G31" s="457"/>
      <c r="H31" s="268" t="s">
        <v>461</v>
      </c>
      <c r="I31" s="262"/>
      <c r="J31" s="262"/>
      <c r="K31" s="262"/>
      <c r="L31" s="262"/>
      <c r="M31" s="262"/>
      <c r="N31" s="262"/>
      <c r="O31" s="262"/>
      <c r="P31" s="262"/>
      <c r="Q31" s="54"/>
      <c r="R31" s="249"/>
      <c r="S31" s="42"/>
      <c r="T31" s="42"/>
      <c r="U31" s="42"/>
    </row>
    <row r="32" spans="1:21" s="10" customFormat="1">
      <c r="A32" s="42"/>
      <c r="B32" s="53"/>
      <c r="C32" s="49"/>
      <c r="D32" s="49"/>
      <c r="E32" s="49"/>
      <c r="F32" s="49"/>
      <c r="G32" s="458"/>
      <c r="H32" s="268" t="s">
        <v>462</v>
      </c>
      <c r="I32" s="262"/>
      <c r="J32" s="262"/>
      <c r="K32" s="262"/>
      <c r="L32" s="262"/>
      <c r="M32" s="262"/>
      <c r="N32" s="262"/>
      <c r="O32" s="262"/>
      <c r="P32" s="262"/>
      <c r="Q32" s="54"/>
      <c r="R32" s="249"/>
      <c r="S32" s="42"/>
      <c r="T32" s="42"/>
      <c r="U32" s="42"/>
    </row>
    <row r="33" spans="1:21" s="10" customFormat="1">
      <c r="A33" s="42"/>
      <c r="B33" s="53"/>
      <c r="C33" s="49"/>
      <c r="D33" s="49"/>
      <c r="E33" s="49"/>
      <c r="F33" s="49"/>
      <c r="G33" s="262"/>
      <c r="H33" s="268"/>
      <c r="I33" s="262"/>
      <c r="J33" s="262"/>
      <c r="K33" s="262"/>
      <c r="L33" s="262"/>
      <c r="M33" s="262"/>
      <c r="N33" s="262"/>
      <c r="O33" s="262"/>
      <c r="P33" s="262"/>
      <c r="Q33" s="54"/>
      <c r="R33" s="249"/>
      <c r="S33" s="42"/>
      <c r="T33" s="42"/>
      <c r="U33" s="42"/>
    </row>
    <row r="34" spans="1:21" s="10" customFormat="1">
      <c r="A34" s="42"/>
      <c r="B34" s="49"/>
      <c r="C34" s="49"/>
      <c r="D34" s="49"/>
      <c r="E34" s="49"/>
      <c r="F34" s="49"/>
      <c r="G34" s="48" t="s">
        <v>94</v>
      </c>
      <c r="H34" s="48"/>
      <c r="I34" s="48"/>
      <c r="J34" s="48"/>
      <c r="K34" s="48"/>
      <c r="L34" s="48"/>
      <c r="M34" s="48"/>
      <c r="N34" s="48"/>
      <c r="O34" s="48"/>
      <c r="P34" s="48"/>
      <c r="Q34" s="48"/>
      <c r="R34" s="49"/>
      <c r="S34" s="42"/>
      <c r="T34" s="42"/>
      <c r="U34" s="42"/>
    </row>
    <row r="35" spans="1:21" s="10" customFormat="1">
      <c r="A35" s="42"/>
      <c r="B35" s="49"/>
      <c r="C35" s="49"/>
      <c r="D35" s="49"/>
      <c r="E35" s="49"/>
      <c r="F35" s="49"/>
      <c r="G35" s="48" t="s">
        <v>93</v>
      </c>
      <c r="H35" s="48"/>
      <c r="I35" s="48"/>
      <c r="J35" s="48"/>
      <c r="K35" s="48"/>
      <c r="L35" s="48"/>
      <c r="M35" s="48"/>
      <c r="N35" s="48"/>
      <c r="O35" s="48"/>
      <c r="P35" s="48"/>
      <c r="Q35" s="48"/>
      <c r="R35" s="49"/>
      <c r="S35" s="42"/>
      <c r="T35" s="42"/>
      <c r="U35" s="42"/>
    </row>
    <row r="36" spans="1:21">
      <c r="A36" s="46"/>
      <c r="B36" s="55"/>
      <c r="C36" s="55"/>
      <c r="D36" s="55"/>
      <c r="E36" s="55"/>
      <c r="F36" s="55"/>
      <c r="G36" s="55"/>
      <c r="H36" s="55"/>
      <c r="I36" s="55"/>
      <c r="J36" s="55"/>
      <c r="K36" s="55"/>
      <c r="L36" s="55"/>
      <c r="M36" s="55"/>
      <c r="N36" s="55"/>
      <c r="O36" s="55"/>
      <c r="P36" s="55"/>
      <c r="Q36" s="55"/>
      <c r="R36" s="46"/>
      <c r="S36" s="46"/>
      <c r="T36" s="46"/>
      <c r="U36" s="46"/>
    </row>
    <row r="37" spans="1:21">
      <c r="A37" s="46"/>
      <c r="B37" s="55"/>
      <c r="C37" s="55"/>
      <c r="D37" s="55"/>
      <c r="E37" s="55"/>
      <c r="F37" s="55"/>
      <c r="G37" s="55"/>
      <c r="H37" s="55"/>
      <c r="I37" s="55"/>
      <c r="J37" s="55"/>
      <c r="K37" s="55"/>
      <c r="L37" s="55"/>
      <c r="M37" s="55"/>
      <c r="N37" s="55"/>
      <c r="O37" s="55"/>
      <c r="P37" s="55"/>
      <c r="Q37" s="55"/>
      <c r="R37" s="46"/>
      <c r="S37" s="46"/>
      <c r="T37" s="46"/>
      <c r="U37" s="46"/>
    </row>
    <row r="38" spans="1:21">
      <c r="A38" s="46"/>
      <c r="B38" s="55"/>
      <c r="C38" s="55"/>
      <c r="D38" s="55"/>
      <c r="E38" s="55"/>
      <c r="F38" s="55"/>
      <c r="G38" s="55"/>
      <c r="H38" s="55"/>
      <c r="I38" s="55"/>
      <c r="J38" s="55"/>
      <c r="K38" s="55"/>
      <c r="L38" s="55"/>
      <c r="M38" s="55"/>
      <c r="N38" s="55"/>
      <c r="O38" s="55"/>
      <c r="P38" s="55"/>
      <c r="Q38" s="55"/>
      <c r="R38" s="46"/>
      <c r="S38" s="46"/>
      <c r="T38" s="46"/>
      <c r="U38" s="46"/>
    </row>
    <row r="39" spans="1:21">
      <c r="A39" s="46"/>
      <c r="B39" s="55"/>
      <c r="C39" s="55"/>
      <c r="D39" s="55"/>
      <c r="E39" s="55"/>
      <c r="F39" s="55"/>
      <c r="G39" s="55"/>
      <c r="H39" s="55"/>
      <c r="I39" s="55"/>
      <c r="J39" s="55"/>
      <c r="K39" s="55"/>
      <c r="L39" s="55"/>
      <c r="M39" s="55"/>
      <c r="N39" s="55"/>
      <c r="O39" s="55"/>
      <c r="P39" s="55"/>
      <c r="Q39" s="55"/>
      <c r="R39" s="46"/>
      <c r="S39" s="46"/>
      <c r="T39" s="46"/>
      <c r="U39" s="46"/>
    </row>
    <row r="42" spans="1:21">
      <c r="G42" s="681"/>
    </row>
    <row r="43" spans="1:21">
      <c r="G43" s="682"/>
    </row>
  </sheetData>
  <mergeCells count="2">
    <mergeCell ref="G17:P17"/>
    <mergeCell ref="R5:R9"/>
  </mergeCells>
  <phoneticPr fontId="0" type="noConversion"/>
  <printOptions headings="1"/>
  <pageMargins left="0.75" right="0.75" top="1" bottom="1" header="0.5" footer="0.5"/>
  <pageSetup paperSize="9" scale="59" orientation="landscape" horizontalDpi="4294967292" verticalDpi="1200" r:id="rId1"/>
  <headerFooter alignWithMargins="0"/>
  <ignoredErrors>
    <ignoredError sqref="G7 G8:G9 G4:P4 H7:P7 H6:P6 H8:P9 H27:R27 R10:R11 G11:P15 H28:R28 R18:R25"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7972" r:id="rId4" name="Button 84">
              <controlPr defaultSize="0" print="0" autoFill="0" autoPict="0" macro="[0]!Update_Te_and_Td">
                <anchor moveWithCells="1" sizeWithCells="1">
                  <from>
                    <xdr:col>6</xdr:col>
                    <xdr:colOff>38100</xdr:colOff>
                    <xdr:row>29</xdr:row>
                    <xdr:rowOff>76200</xdr:rowOff>
                  </from>
                  <to>
                    <xdr:col>6</xdr:col>
                    <xdr:colOff>657225</xdr:colOff>
                    <xdr:row>31</xdr:row>
                    <xdr:rowOff>123825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BM896"/>
  <sheetViews>
    <sheetView topLeftCell="A64" zoomScale="80" zoomScaleNormal="80" workbookViewId="0">
      <selection activeCell="J90" sqref="J90"/>
    </sheetView>
  </sheetViews>
  <sheetFormatPr defaultRowHeight="12.75" outlineLevelRow="2"/>
  <cols>
    <col min="1" max="1" width="3.7109375" customWidth="1"/>
    <col min="2" max="2" width="22.85546875" customWidth="1"/>
    <col min="3" max="3" width="12.42578125" customWidth="1"/>
    <col min="5" max="5" width="3.5703125" customWidth="1"/>
    <col min="6" max="16" width="9.85546875" customWidth="1"/>
    <col min="17" max="61" width="9.5703125" bestFit="1" customWidth="1"/>
  </cols>
  <sheetData>
    <row r="1" spans="1:65">
      <c r="A1" s="237"/>
      <c r="B1" s="237"/>
      <c r="C1" s="237"/>
      <c r="D1" s="237"/>
      <c r="E1" s="237"/>
      <c r="F1" s="549"/>
      <c r="G1" s="549"/>
      <c r="H1" s="549"/>
      <c r="I1" s="549"/>
      <c r="J1" s="549"/>
      <c r="K1" s="549"/>
      <c r="L1" s="549"/>
      <c r="M1" s="549"/>
      <c r="N1" s="549"/>
      <c r="O1" s="549"/>
      <c r="P1" s="549"/>
      <c r="Q1" s="549"/>
      <c r="R1" s="549"/>
      <c r="S1" s="549"/>
      <c r="T1" s="549"/>
      <c r="U1" s="549"/>
      <c r="V1" s="549"/>
      <c r="W1" s="549"/>
      <c r="X1" s="549"/>
      <c r="Y1" s="549"/>
      <c r="Z1" s="549"/>
      <c r="AA1" s="549"/>
      <c r="AB1" s="549"/>
      <c r="AC1" s="549"/>
      <c r="AD1" s="549"/>
      <c r="AE1" s="549"/>
      <c r="AF1" s="549"/>
      <c r="AG1" s="549"/>
      <c r="AH1" s="549"/>
      <c r="AI1" s="549"/>
      <c r="AJ1" s="549"/>
      <c r="AK1" s="549"/>
      <c r="AL1" s="549"/>
      <c r="AM1" s="549"/>
      <c r="AN1" s="549"/>
      <c r="AO1" s="549"/>
      <c r="AP1" s="549"/>
      <c r="AQ1" s="549"/>
      <c r="AR1" s="549"/>
      <c r="AS1" s="549"/>
      <c r="AT1" s="549"/>
      <c r="AU1" s="549"/>
      <c r="AV1" s="549"/>
      <c r="AW1" s="549"/>
      <c r="AX1" s="549"/>
      <c r="AY1" s="549"/>
      <c r="AZ1" s="549"/>
      <c r="BA1" s="549"/>
      <c r="BB1" s="549"/>
      <c r="BC1" s="549"/>
      <c r="BD1" s="549"/>
      <c r="BE1" s="549"/>
      <c r="BF1" s="549"/>
      <c r="BG1" s="549"/>
      <c r="BH1" s="549"/>
      <c r="BI1" s="549"/>
      <c r="BJ1" s="237"/>
      <c r="BK1" s="237"/>
      <c r="BL1" s="237"/>
      <c r="BM1" s="237"/>
    </row>
    <row r="2" spans="1:65" ht="15.75">
      <c r="A2" s="237"/>
      <c r="B2" s="550" t="str">
        <f>'DMS input'!$C$16&amp;" - Asset Roll Forward"&amp;" - DNSP PTRM - version "&amp;Intro!$L$4</f>
        <v>Powercor - Asset Roll Forward - DNSP PTRM - version 3</v>
      </c>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c r="AF2" s="237"/>
      <c r="AG2" s="237"/>
      <c r="AH2" s="237"/>
      <c r="AI2" s="237"/>
      <c r="AJ2" s="237"/>
      <c r="AK2" s="237"/>
      <c r="AL2" s="237"/>
      <c r="AM2" s="237"/>
      <c r="AN2" s="237"/>
      <c r="AO2" s="237"/>
      <c r="AP2" s="237"/>
      <c r="AQ2" s="237"/>
      <c r="AR2" s="237"/>
      <c r="AS2" s="237"/>
      <c r="AT2" s="237"/>
      <c r="AU2" s="237"/>
      <c r="AV2" s="237"/>
      <c r="AW2" s="237"/>
      <c r="AX2" s="237"/>
      <c r="AY2" s="237"/>
      <c r="AZ2" s="237"/>
      <c r="BA2" s="237"/>
      <c r="BB2" s="237"/>
      <c r="BC2" s="237"/>
      <c r="BD2" s="237"/>
      <c r="BE2" s="237"/>
      <c r="BF2" s="237"/>
      <c r="BG2" s="237"/>
      <c r="BH2" s="237"/>
      <c r="BI2" s="237"/>
      <c r="BJ2" s="237"/>
      <c r="BK2" s="237"/>
      <c r="BL2" s="237"/>
      <c r="BM2" s="237"/>
    </row>
    <row r="3" spans="1:65" s="61" customFormat="1">
      <c r="A3" s="450"/>
      <c r="B3" s="276"/>
      <c r="C3" s="450"/>
      <c r="D3" s="450"/>
      <c r="E3" s="450"/>
      <c r="F3" s="549">
        <v>0</v>
      </c>
      <c r="G3" s="549">
        <f t="shared" ref="G3:AL3" si="0">F3+1</f>
        <v>1</v>
      </c>
      <c r="H3" s="549">
        <f t="shared" si="0"/>
        <v>2</v>
      </c>
      <c r="I3" s="549">
        <f t="shared" si="0"/>
        <v>3</v>
      </c>
      <c r="J3" s="549">
        <f t="shared" si="0"/>
        <v>4</v>
      </c>
      <c r="K3" s="549">
        <f t="shared" si="0"/>
        <v>5</v>
      </c>
      <c r="L3" s="549">
        <f t="shared" si="0"/>
        <v>6</v>
      </c>
      <c r="M3" s="549">
        <f t="shared" si="0"/>
        <v>7</v>
      </c>
      <c r="N3" s="549">
        <f t="shared" si="0"/>
        <v>8</v>
      </c>
      <c r="O3" s="549">
        <f t="shared" si="0"/>
        <v>9</v>
      </c>
      <c r="P3" s="549">
        <f t="shared" si="0"/>
        <v>10</v>
      </c>
      <c r="Q3" s="549">
        <f t="shared" si="0"/>
        <v>11</v>
      </c>
      <c r="R3" s="549">
        <f t="shared" si="0"/>
        <v>12</v>
      </c>
      <c r="S3" s="549">
        <f t="shared" si="0"/>
        <v>13</v>
      </c>
      <c r="T3" s="549">
        <f t="shared" si="0"/>
        <v>14</v>
      </c>
      <c r="U3" s="549">
        <f t="shared" si="0"/>
        <v>15</v>
      </c>
      <c r="V3" s="549">
        <f t="shared" si="0"/>
        <v>16</v>
      </c>
      <c r="W3" s="549">
        <f t="shared" si="0"/>
        <v>17</v>
      </c>
      <c r="X3" s="549">
        <f t="shared" si="0"/>
        <v>18</v>
      </c>
      <c r="Y3" s="549">
        <f t="shared" si="0"/>
        <v>19</v>
      </c>
      <c r="Z3" s="549">
        <f t="shared" si="0"/>
        <v>20</v>
      </c>
      <c r="AA3" s="549">
        <f t="shared" si="0"/>
        <v>21</v>
      </c>
      <c r="AB3" s="549">
        <f t="shared" si="0"/>
        <v>22</v>
      </c>
      <c r="AC3" s="549">
        <f t="shared" si="0"/>
        <v>23</v>
      </c>
      <c r="AD3" s="549">
        <f t="shared" si="0"/>
        <v>24</v>
      </c>
      <c r="AE3" s="549">
        <f t="shared" si="0"/>
        <v>25</v>
      </c>
      <c r="AF3" s="549">
        <f t="shared" si="0"/>
        <v>26</v>
      </c>
      <c r="AG3" s="549">
        <f t="shared" si="0"/>
        <v>27</v>
      </c>
      <c r="AH3" s="549">
        <f t="shared" si="0"/>
        <v>28</v>
      </c>
      <c r="AI3" s="549">
        <f t="shared" si="0"/>
        <v>29</v>
      </c>
      <c r="AJ3" s="549">
        <f t="shared" si="0"/>
        <v>30</v>
      </c>
      <c r="AK3" s="549">
        <f t="shared" si="0"/>
        <v>31</v>
      </c>
      <c r="AL3" s="549">
        <f t="shared" si="0"/>
        <v>32</v>
      </c>
      <c r="AM3" s="549">
        <f t="shared" ref="AM3:BI3" si="1">AL3+1</f>
        <v>33</v>
      </c>
      <c r="AN3" s="549">
        <f t="shared" si="1"/>
        <v>34</v>
      </c>
      <c r="AO3" s="549">
        <f t="shared" si="1"/>
        <v>35</v>
      </c>
      <c r="AP3" s="549">
        <f t="shared" si="1"/>
        <v>36</v>
      </c>
      <c r="AQ3" s="549">
        <f t="shared" si="1"/>
        <v>37</v>
      </c>
      <c r="AR3" s="549">
        <f t="shared" si="1"/>
        <v>38</v>
      </c>
      <c r="AS3" s="549">
        <f t="shared" si="1"/>
        <v>39</v>
      </c>
      <c r="AT3" s="549">
        <f t="shared" si="1"/>
        <v>40</v>
      </c>
      <c r="AU3" s="549">
        <f t="shared" si="1"/>
        <v>41</v>
      </c>
      <c r="AV3" s="549">
        <f t="shared" si="1"/>
        <v>42</v>
      </c>
      <c r="AW3" s="549">
        <f t="shared" si="1"/>
        <v>43</v>
      </c>
      <c r="AX3" s="549">
        <f t="shared" si="1"/>
        <v>44</v>
      </c>
      <c r="AY3" s="549">
        <f t="shared" si="1"/>
        <v>45</v>
      </c>
      <c r="AZ3" s="549">
        <f t="shared" si="1"/>
        <v>46</v>
      </c>
      <c r="BA3" s="549">
        <f t="shared" si="1"/>
        <v>47</v>
      </c>
      <c r="BB3" s="549">
        <f t="shared" si="1"/>
        <v>48</v>
      </c>
      <c r="BC3" s="549">
        <f t="shared" si="1"/>
        <v>49</v>
      </c>
      <c r="BD3" s="549">
        <f t="shared" si="1"/>
        <v>50</v>
      </c>
      <c r="BE3" s="549">
        <f t="shared" si="1"/>
        <v>51</v>
      </c>
      <c r="BF3" s="549">
        <f t="shared" si="1"/>
        <v>52</v>
      </c>
      <c r="BG3" s="549">
        <f t="shared" si="1"/>
        <v>53</v>
      </c>
      <c r="BH3" s="549">
        <f t="shared" si="1"/>
        <v>54</v>
      </c>
      <c r="BI3" s="549">
        <f t="shared" si="1"/>
        <v>55</v>
      </c>
      <c r="BJ3" s="551"/>
      <c r="BK3" s="551"/>
      <c r="BL3" s="551"/>
      <c r="BM3" s="551"/>
    </row>
    <row r="4" spans="1:65" s="61" customFormat="1" ht="15.75">
      <c r="A4" s="516"/>
      <c r="B4" s="516" t="s">
        <v>54</v>
      </c>
      <c r="C4" s="516"/>
      <c r="D4" s="516"/>
      <c r="E4" s="516"/>
      <c r="F4" s="512" t="str">
        <f>'PTRM input'!F241</f>
        <v>2015</v>
      </c>
      <c r="G4" s="512">
        <f>'PTRM input'!G40</f>
        <v>2016</v>
      </c>
      <c r="H4" s="512" t="str">
        <f>'PTRM input'!H40</f>
        <v>2017</v>
      </c>
      <c r="I4" s="512" t="str">
        <f>'PTRM input'!I40</f>
        <v>2018</v>
      </c>
      <c r="J4" s="512" t="str">
        <f>'PTRM input'!J40</f>
        <v>2019</v>
      </c>
      <c r="K4" s="512" t="str">
        <f>'PTRM input'!K40</f>
        <v>2020</v>
      </c>
      <c r="L4" s="512" t="str">
        <f>'PTRM input'!L40</f>
        <v>2021</v>
      </c>
      <c r="M4" s="512" t="str">
        <f>'PTRM input'!M40</f>
        <v>2022</v>
      </c>
      <c r="N4" s="512" t="str">
        <f>'PTRM input'!N40</f>
        <v>2023</v>
      </c>
      <c r="O4" s="512" t="str">
        <f>'PTRM input'!O40</f>
        <v>2024</v>
      </c>
      <c r="P4" s="512" t="str">
        <f>'PTRM input'!P40</f>
        <v>2025</v>
      </c>
      <c r="Q4" s="512" t="str">
        <f>(LEFT(P4,4)+1&amp;IF(MID(P4,5,1)="","","-"&amp;TEXT(MID(P4,6,2)+1,"00")))</f>
        <v>2026</v>
      </c>
      <c r="R4" s="512" t="str">
        <f t="shared" ref="R4:BI4" si="2">(LEFT(Q4,4)+1&amp;IF(MID(Q4,5,1)="","","-"&amp;TEXT(MID(Q4,6,2)+1,"00")))</f>
        <v>2027</v>
      </c>
      <c r="S4" s="512" t="str">
        <f t="shared" si="2"/>
        <v>2028</v>
      </c>
      <c r="T4" s="512" t="str">
        <f t="shared" si="2"/>
        <v>2029</v>
      </c>
      <c r="U4" s="512" t="str">
        <f t="shared" si="2"/>
        <v>2030</v>
      </c>
      <c r="V4" s="512" t="str">
        <f t="shared" si="2"/>
        <v>2031</v>
      </c>
      <c r="W4" s="512" t="str">
        <f t="shared" si="2"/>
        <v>2032</v>
      </c>
      <c r="X4" s="512" t="str">
        <f t="shared" si="2"/>
        <v>2033</v>
      </c>
      <c r="Y4" s="512" t="str">
        <f t="shared" si="2"/>
        <v>2034</v>
      </c>
      <c r="Z4" s="512" t="str">
        <f t="shared" si="2"/>
        <v>2035</v>
      </c>
      <c r="AA4" s="512" t="str">
        <f t="shared" si="2"/>
        <v>2036</v>
      </c>
      <c r="AB4" s="512" t="str">
        <f t="shared" si="2"/>
        <v>2037</v>
      </c>
      <c r="AC4" s="512" t="str">
        <f t="shared" si="2"/>
        <v>2038</v>
      </c>
      <c r="AD4" s="512" t="str">
        <f t="shared" si="2"/>
        <v>2039</v>
      </c>
      <c r="AE4" s="512" t="str">
        <f t="shared" si="2"/>
        <v>2040</v>
      </c>
      <c r="AF4" s="512" t="str">
        <f t="shared" si="2"/>
        <v>2041</v>
      </c>
      <c r="AG4" s="512" t="str">
        <f t="shared" si="2"/>
        <v>2042</v>
      </c>
      <c r="AH4" s="512" t="str">
        <f t="shared" si="2"/>
        <v>2043</v>
      </c>
      <c r="AI4" s="512" t="str">
        <f t="shared" si="2"/>
        <v>2044</v>
      </c>
      <c r="AJ4" s="512" t="str">
        <f t="shared" si="2"/>
        <v>2045</v>
      </c>
      <c r="AK4" s="512" t="str">
        <f t="shared" si="2"/>
        <v>2046</v>
      </c>
      <c r="AL4" s="512" t="str">
        <f t="shared" si="2"/>
        <v>2047</v>
      </c>
      <c r="AM4" s="512" t="str">
        <f t="shared" si="2"/>
        <v>2048</v>
      </c>
      <c r="AN4" s="512" t="str">
        <f t="shared" si="2"/>
        <v>2049</v>
      </c>
      <c r="AO4" s="512" t="str">
        <f t="shared" si="2"/>
        <v>2050</v>
      </c>
      <c r="AP4" s="512" t="str">
        <f t="shared" si="2"/>
        <v>2051</v>
      </c>
      <c r="AQ4" s="512" t="str">
        <f t="shared" si="2"/>
        <v>2052</v>
      </c>
      <c r="AR4" s="512" t="str">
        <f t="shared" si="2"/>
        <v>2053</v>
      </c>
      <c r="AS4" s="512" t="str">
        <f t="shared" si="2"/>
        <v>2054</v>
      </c>
      <c r="AT4" s="512" t="str">
        <f t="shared" si="2"/>
        <v>2055</v>
      </c>
      <c r="AU4" s="512" t="str">
        <f t="shared" si="2"/>
        <v>2056</v>
      </c>
      <c r="AV4" s="512" t="str">
        <f t="shared" si="2"/>
        <v>2057</v>
      </c>
      <c r="AW4" s="512" t="str">
        <f t="shared" si="2"/>
        <v>2058</v>
      </c>
      <c r="AX4" s="512" t="str">
        <f t="shared" si="2"/>
        <v>2059</v>
      </c>
      <c r="AY4" s="512" t="str">
        <f t="shared" si="2"/>
        <v>2060</v>
      </c>
      <c r="AZ4" s="512" t="str">
        <f t="shared" si="2"/>
        <v>2061</v>
      </c>
      <c r="BA4" s="512" t="str">
        <f t="shared" si="2"/>
        <v>2062</v>
      </c>
      <c r="BB4" s="512" t="str">
        <f t="shared" si="2"/>
        <v>2063</v>
      </c>
      <c r="BC4" s="512" t="str">
        <f t="shared" si="2"/>
        <v>2064</v>
      </c>
      <c r="BD4" s="512" t="str">
        <f t="shared" si="2"/>
        <v>2065</v>
      </c>
      <c r="BE4" s="512" t="str">
        <f t="shared" si="2"/>
        <v>2066</v>
      </c>
      <c r="BF4" s="512" t="str">
        <f t="shared" si="2"/>
        <v>2067</v>
      </c>
      <c r="BG4" s="512" t="str">
        <f t="shared" si="2"/>
        <v>2068</v>
      </c>
      <c r="BH4" s="512" t="str">
        <f t="shared" si="2"/>
        <v>2069</v>
      </c>
      <c r="BI4" s="512" t="str">
        <f t="shared" si="2"/>
        <v>2070</v>
      </c>
      <c r="BJ4" s="512"/>
      <c r="BK4" s="234"/>
      <c r="BL4" s="234"/>
      <c r="BM4" s="234"/>
    </row>
    <row r="5" spans="1:65" s="61" customFormat="1">
      <c r="A5" s="450"/>
      <c r="B5" s="450"/>
      <c r="C5" s="450"/>
      <c r="D5" s="450"/>
      <c r="E5" s="450"/>
      <c r="F5" s="450"/>
      <c r="G5" s="450"/>
      <c r="H5" s="450"/>
      <c r="I5" s="450"/>
      <c r="J5" s="450"/>
      <c r="K5" s="450"/>
      <c r="L5" s="450"/>
      <c r="M5" s="450"/>
      <c r="N5" s="450"/>
      <c r="O5" s="450"/>
      <c r="P5" s="450"/>
      <c r="Q5" s="450"/>
      <c r="R5" s="450"/>
      <c r="S5" s="450"/>
      <c r="T5" s="450"/>
      <c r="U5" s="450"/>
      <c r="V5" s="450"/>
      <c r="W5" s="450"/>
      <c r="X5" s="450"/>
      <c r="Y5" s="450"/>
      <c r="Z5" s="450"/>
      <c r="AA5" s="450"/>
      <c r="AB5" s="450"/>
      <c r="AC5" s="450"/>
      <c r="AD5" s="450"/>
      <c r="AE5" s="450"/>
      <c r="AF5" s="450"/>
      <c r="AG5" s="450"/>
      <c r="AH5" s="450"/>
      <c r="AI5" s="450"/>
      <c r="AJ5" s="450"/>
      <c r="AK5" s="450"/>
      <c r="AL5" s="450"/>
      <c r="AM5" s="450"/>
      <c r="AN5" s="450"/>
      <c r="AO5" s="450"/>
      <c r="AP5" s="450"/>
      <c r="AQ5" s="450"/>
      <c r="AR5" s="450"/>
      <c r="AS5" s="450"/>
      <c r="AT5" s="450"/>
      <c r="AU5" s="450"/>
      <c r="AV5" s="450"/>
      <c r="AW5" s="450"/>
      <c r="AX5" s="450"/>
      <c r="AY5" s="450"/>
      <c r="AZ5" s="450"/>
      <c r="BA5" s="450"/>
      <c r="BB5" s="450"/>
      <c r="BC5" s="450"/>
      <c r="BD5" s="450"/>
      <c r="BE5" s="450"/>
      <c r="BF5" s="450"/>
      <c r="BG5" s="450"/>
      <c r="BH5" s="450"/>
      <c r="BI5" s="450"/>
      <c r="BJ5" s="234"/>
      <c r="BK5" s="234"/>
      <c r="BL5" s="234"/>
      <c r="BM5" s="234"/>
    </row>
    <row r="6" spans="1:65" s="190" customFormat="1" ht="12" customHeight="1">
      <c r="A6" s="234"/>
      <c r="B6" s="234" t="s">
        <v>101</v>
      </c>
      <c r="C6" s="234"/>
      <c r="D6" s="359">
        <f>f</f>
        <v>2.34949725108347E-2</v>
      </c>
      <c r="E6" s="234"/>
      <c r="F6" s="234"/>
      <c r="G6" s="359">
        <f>$D$6</f>
        <v>2.34949725108347E-2</v>
      </c>
      <c r="H6" s="359">
        <f t="shared" ref="H6:BI6" si="3">$D$6</f>
        <v>2.34949725108347E-2</v>
      </c>
      <c r="I6" s="359">
        <f t="shared" si="3"/>
        <v>2.34949725108347E-2</v>
      </c>
      <c r="J6" s="359">
        <f t="shared" si="3"/>
        <v>2.34949725108347E-2</v>
      </c>
      <c r="K6" s="359">
        <f t="shared" si="3"/>
        <v>2.34949725108347E-2</v>
      </c>
      <c r="L6" s="359">
        <f t="shared" si="3"/>
        <v>2.34949725108347E-2</v>
      </c>
      <c r="M6" s="359">
        <f t="shared" si="3"/>
        <v>2.34949725108347E-2</v>
      </c>
      <c r="N6" s="359">
        <f t="shared" si="3"/>
        <v>2.34949725108347E-2</v>
      </c>
      <c r="O6" s="359">
        <f t="shared" si="3"/>
        <v>2.34949725108347E-2</v>
      </c>
      <c r="P6" s="359">
        <f t="shared" si="3"/>
        <v>2.34949725108347E-2</v>
      </c>
      <c r="Q6" s="359">
        <f t="shared" si="3"/>
        <v>2.34949725108347E-2</v>
      </c>
      <c r="R6" s="359">
        <f t="shared" si="3"/>
        <v>2.34949725108347E-2</v>
      </c>
      <c r="S6" s="359">
        <f t="shared" si="3"/>
        <v>2.34949725108347E-2</v>
      </c>
      <c r="T6" s="359">
        <f t="shared" si="3"/>
        <v>2.34949725108347E-2</v>
      </c>
      <c r="U6" s="359">
        <f t="shared" si="3"/>
        <v>2.34949725108347E-2</v>
      </c>
      <c r="V6" s="359">
        <f t="shared" si="3"/>
        <v>2.34949725108347E-2</v>
      </c>
      <c r="W6" s="359">
        <f t="shared" si="3"/>
        <v>2.34949725108347E-2</v>
      </c>
      <c r="X6" s="359">
        <f t="shared" si="3"/>
        <v>2.34949725108347E-2</v>
      </c>
      <c r="Y6" s="359">
        <f t="shared" si="3"/>
        <v>2.34949725108347E-2</v>
      </c>
      <c r="Z6" s="359">
        <f t="shared" si="3"/>
        <v>2.34949725108347E-2</v>
      </c>
      <c r="AA6" s="359">
        <f t="shared" si="3"/>
        <v>2.34949725108347E-2</v>
      </c>
      <c r="AB6" s="359">
        <f t="shared" si="3"/>
        <v>2.34949725108347E-2</v>
      </c>
      <c r="AC6" s="359">
        <f t="shared" si="3"/>
        <v>2.34949725108347E-2</v>
      </c>
      <c r="AD6" s="359">
        <f t="shared" si="3"/>
        <v>2.34949725108347E-2</v>
      </c>
      <c r="AE6" s="359">
        <f t="shared" si="3"/>
        <v>2.34949725108347E-2</v>
      </c>
      <c r="AF6" s="359">
        <f t="shared" si="3"/>
        <v>2.34949725108347E-2</v>
      </c>
      <c r="AG6" s="359">
        <f t="shared" si="3"/>
        <v>2.34949725108347E-2</v>
      </c>
      <c r="AH6" s="359">
        <f t="shared" si="3"/>
        <v>2.34949725108347E-2</v>
      </c>
      <c r="AI6" s="359">
        <f t="shared" si="3"/>
        <v>2.34949725108347E-2</v>
      </c>
      <c r="AJ6" s="359">
        <f t="shared" si="3"/>
        <v>2.34949725108347E-2</v>
      </c>
      <c r="AK6" s="359">
        <f t="shared" si="3"/>
        <v>2.34949725108347E-2</v>
      </c>
      <c r="AL6" s="359">
        <f t="shared" si="3"/>
        <v>2.34949725108347E-2</v>
      </c>
      <c r="AM6" s="359">
        <f t="shared" si="3"/>
        <v>2.34949725108347E-2</v>
      </c>
      <c r="AN6" s="359">
        <f t="shared" si="3"/>
        <v>2.34949725108347E-2</v>
      </c>
      <c r="AO6" s="359">
        <f t="shared" si="3"/>
        <v>2.34949725108347E-2</v>
      </c>
      <c r="AP6" s="359">
        <f t="shared" si="3"/>
        <v>2.34949725108347E-2</v>
      </c>
      <c r="AQ6" s="359">
        <f t="shared" si="3"/>
        <v>2.34949725108347E-2</v>
      </c>
      <c r="AR6" s="359">
        <f t="shared" si="3"/>
        <v>2.34949725108347E-2</v>
      </c>
      <c r="AS6" s="359">
        <f t="shared" si="3"/>
        <v>2.34949725108347E-2</v>
      </c>
      <c r="AT6" s="359">
        <f t="shared" si="3"/>
        <v>2.34949725108347E-2</v>
      </c>
      <c r="AU6" s="359">
        <f t="shared" si="3"/>
        <v>2.34949725108347E-2</v>
      </c>
      <c r="AV6" s="359">
        <f t="shared" si="3"/>
        <v>2.34949725108347E-2</v>
      </c>
      <c r="AW6" s="359">
        <f t="shared" si="3"/>
        <v>2.34949725108347E-2</v>
      </c>
      <c r="AX6" s="359">
        <f t="shared" si="3"/>
        <v>2.34949725108347E-2</v>
      </c>
      <c r="AY6" s="359">
        <f t="shared" si="3"/>
        <v>2.34949725108347E-2</v>
      </c>
      <c r="AZ6" s="359">
        <f t="shared" si="3"/>
        <v>2.34949725108347E-2</v>
      </c>
      <c r="BA6" s="359">
        <f t="shared" si="3"/>
        <v>2.34949725108347E-2</v>
      </c>
      <c r="BB6" s="359">
        <f t="shared" si="3"/>
        <v>2.34949725108347E-2</v>
      </c>
      <c r="BC6" s="359">
        <f t="shared" si="3"/>
        <v>2.34949725108347E-2</v>
      </c>
      <c r="BD6" s="359">
        <f t="shared" si="3"/>
        <v>2.34949725108347E-2</v>
      </c>
      <c r="BE6" s="359">
        <f t="shared" si="3"/>
        <v>2.34949725108347E-2</v>
      </c>
      <c r="BF6" s="359">
        <f t="shared" si="3"/>
        <v>2.34949725108347E-2</v>
      </c>
      <c r="BG6" s="359">
        <f t="shared" si="3"/>
        <v>2.34949725108347E-2</v>
      </c>
      <c r="BH6" s="359">
        <f t="shared" si="3"/>
        <v>2.34949725108347E-2</v>
      </c>
      <c r="BI6" s="359">
        <f t="shared" si="3"/>
        <v>2.34949725108347E-2</v>
      </c>
      <c r="BJ6" s="234"/>
      <c r="BK6" s="234"/>
      <c r="BL6" s="234"/>
      <c r="BM6" s="234"/>
    </row>
    <row r="7" spans="1:65" s="190" customFormat="1">
      <c r="A7" s="234"/>
      <c r="B7" s="234" t="s">
        <v>39</v>
      </c>
      <c r="C7" s="234"/>
      <c r="D7" s="234"/>
      <c r="E7" s="234"/>
      <c r="F7" s="552">
        <v>1</v>
      </c>
      <c r="G7" s="553">
        <f>F7*(1+G6)</f>
        <v>1.0234949725108347</v>
      </c>
      <c r="H7" s="553">
        <f>G7*(1+H6)</f>
        <v>1.0475419587549542</v>
      </c>
      <c r="I7" s="553">
        <f t="shared" ref="I7:O7" si="4">H7*(1+I6)</f>
        <v>1.0721539282798478</v>
      </c>
      <c r="J7" s="553">
        <f>I7*(1+J6)</f>
        <v>1.0973441553521661</v>
      </c>
      <c r="K7" s="553">
        <f t="shared" si="4"/>
        <v>1.1231262261170902</v>
      </c>
      <c r="L7" s="553">
        <f t="shared" si="4"/>
        <v>1.1495140459259088</v>
      </c>
      <c r="M7" s="553">
        <f t="shared" si="4"/>
        <v>1.1765218468357563</v>
      </c>
      <c r="N7" s="553">
        <f t="shared" si="4"/>
        <v>1.2041641952855588</v>
      </c>
      <c r="O7" s="553">
        <f t="shared" si="4"/>
        <v>1.2324559999523244</v>
      </c>
      <c r="P7" s="553">
        <f t="shared" ref="P7:BI7" si="5">O7*(1+P6)</f>
        <v>1.2614125197920174</v>
      </c>
      <c r="Q7" s="553">
        <f t="shared" si="5"/>
        <v>1.2910493722693535</v>
      </c>
      <c r="R7" s="553">
        <f t="shared" si="5"/>
        <v>1.3213825417809522</v>
      </c>
      <c r="S7" s="553">
        <f t="shared" si="5"/>
        <v>1.3524283882763926</v>
      </c>
      <c r="T7" s="553">
        <f t="shared" si="5"/>
        <v>1.3842036560818187</v>
      </c>
      <c r="U7" s="553">
        <f t="shared" si="5"/>
        <v>1.416725482930858</v>
      </c>
      <c r="V7" s="553">
        <f t="shared" si="5"/>
        <v>1.4500114092077174</v>
      </c>
      <c r="W7" s="553">
        <f t="shared" si="5"/>
        <v>1.4840793874074494</v>
      </c>
      <c r="X7" s="553">
        <f t="shared" si="5"/>
        <v>1.5189477918184837</v>
      </c>
      <c r="Y7" s="553">
        <f t="shared" si="5"/>
        <v>1.554635428432652</v>
      </c>
      <c r="Z7" s="553">
        <f t="shared" si="5"/>
        <v>1.5911615450880467</v>
      </c>
      <c r="AA7" s="553">
        <f t="shared" si="5"/>
        <v>1.6285458418501877</v>
      </c>
      <c r="AB7" s="553">
        <f t="shared" si="5"/>
        <v>1.6668084816370918</v>
      </c>
      <c r="AC7" s="553">
        <f t="shared" si="5"/>
        <v>1.7059701010939814</v>
      </c>
      <c r="AD7" s="553">
        <f t="shared" si="5"/>
        <v>1.7460518217234904</v>
      </c>
      <c r="AE7" s="553">
        <f t="shared" si="5"/>
        <v>1.7870752612773766</v>
      </c>
      <c r="AF7" s="553">
        <f t="shared" si="5"/>
        <v>1.8290625454158813</v>
      </c>
      <c r="AG7" s="553">
        <f t="shared" si="5"/>
        <v>1.8720363196410248</v>
      </c>
      <c r="AH7" s="553">
        <f t="shared" si="5"/>
        <v>1.9160197615102748</v>
      </c>
      <c r="AI7" s="553">
        <f t="shared" si="5"/>
        <v>1.9610365931371747</v>
      </c>
      <c r="AJ7" s="553">
        <f t="shared" si="5"/>
        <v>2.0071110939856736</v>
      </c>
      <c r="AK7" s="553">
        <f t="shared" si="5"/>
        <v>2.0542681139650583</v>
      </c>
      <c r="AL7" s="553">
        <f t="shared" si="5"/>
        <v>2.1025330868325516</v>
      </c>
      <c r="AM7" s="553">
        <f t="shared" si="5"/>
        <v>2.1519320439108025</v>
      </c>
      <c r="AN7" s="553">
        <f t="shared" si="5"/>
        <v>2.202491628127671</v>
      </c>
      <c r="AO7" s="553">
        <f t="shared" si="5"/>
        <v>2.2542391083858742</v>
      </c>
      <c r="AP7" s="553">
        <f t="shared" si="5"/>
        <v>2.3072023942702486</v>
      </c>
      <c r="AQ7" s="553">
        <f t="shared" si="5"/>
        <v>2.36141005110056</v>
      </c>
      <c r="AR7" s="553">
        <f t="shared" si="5"/>
        <v>2.4168913153379763</v>
      </c>
      <c r="AS7" s="553">
        <f t="shared" si="5"/>
        <v>2.4736761103535172</v>
      </c>
      <c r="AT7" s="553">
        <f t="shared" si="5"/>
        <v>2.5317950625669816</v>
      </c>
      <c r="AU7" s="553">
        <f t="shared" si="5"/>
        <v>2.5912795179650598</v>
      </c>
      <c r="AV7" s="553">
        <f t="shared" si="5"/>
        <v>2.6521615590075376</v>
      </c>
      <c r="AW7" s="553">
        <f t="shared" si="5"/>
        <v>2.714474021930712</v>
      </c>
      <c r="AX7" s="553">
        <f t="shared" si="5"/>
        <v>2.7782505144573491</v>
      </c>
      <c r="AY7" s="553">
        <f t="shared" si="5"/>
        <v>2.8435254339227365</v>
      </c>
      <c r="AZ7" s="553">
        <f t="shared" si="5"/>
        <v>2.9103339858266102</v>
      </c>
      <c r="BA7" s="553">
        <f t="shared" si="5"/>
        <v>2.9787122028209541</v>
      </c>
      <c r="BB7" s="553">
        <f t="shared" si="5"/>
        <v>3.0486969641439203</v>
      </c>
      <c r="BC7" s="553">
        <f t="shared" si="5"/>
        <v>3.1203260155103467</v>
      </c>
      <c r="BD7" s="553">
        <f t="shared" si="5"/>
        <v>3.1936379894696048</v>
      </c>
      <c r="BE7" s="553">
        <f t="shared" si="5"/>
        <v>3.2686724262417504</v>
      </c>
      <c r="BF7" s="553">
        <f t="shared" si="5"/>
        <v>3.3454697950432233</v>
      </c>
      <c r="BG7" s="553">
        <f t="shared" si="5"/>
        <v>3.4240715159135915</v>
      </c>
      <c r="BH7" s="553">
        <f t="shared" si="5"/>
        <v>3.5045199820551134</v>
      </c>
      <c r="BI7" s="553">
        <f t="shared" si="5"/>
        <v>3.5868585826971691</v>
      </c>
      <c r="BJ7" s="234"/>
      <c r="BK7" s="234"/>
      <c r="BL7" s="234"/>
      <c r="BM7" s="234"/>
    </row>
    <row r="8" spans="1:65" s="190" customFormat="1">
      <c r="A8" s="234"/>
      <c r="B8" s="234"/>
      <c r="C8" s="234"/>
      <c r="D8" s="234"/>
      <c r="E8" s="234"/>
      <c r="F8" s="553"/>
      <c r="G8" s="553"/>
      <c r="H8" s="553"/>
      <c r="I8" s="553"/>
      <c r="J8" s="553"/>
      <c r="K8" s="553"/>
      <c r="L8" s="553"/>
      <c r="M8" s="553"/>
      <c r="N8" s="553"/>
      <c r="O8" s="553"/>
      <c r="P8" s="553"/>
      <c r="Q8" s="553"/>
      <c r="R8" s="553"/>
      <c r="S8" s="553"/>
      <c r="T8" s="553"/>
      <c r="U8" s="553"/>
      <c r="V8" s="553"/>
      <c r="W8" s="553"/>
      <c r="X8" s="553"/>
      <c r="Y8" s="553"/>
      <c r="Z8" s="553"/>
      <c r="AA8" s="553"/>
      <c r="AB8" s="553"/>
      <c r="AC8" s="553"/>
      <c r="AD8" s="553"/>
      <c r="AE8" s="553"/>
      <c r="AF8" s="553"/>
      <c r="AG8" s="553"/>
      <c r="AH8" s="553"/>
      <c r="AI8" s="553"/>
      <c r="AJ8" s="553"/>
      <c r="AK8" s="553"/>
      <c r="AL8" s="553"/>
      <c r="AM8" s="553"/>
      <c r="AN8" s="553"/>
      <c r="AO8" s="553"/>
      <c r="AP8" s="553"/>
      <c r="AQ8" s="553"/>
      <c r="AR8" s="553"/>
      <c r="AS8" s="553"/>
      <c r="AT8" s="553"/>
      <c r="AU8" s="553"/>
      <c r="AV8" s="553"/>
      <c r="AW8" s="553"/>
      <c r="AX8" s="553"/>
      <c r="AY8" s="553"/>
      <c r="AZ8" s="553"/>
      <c r="BA8" s="553"/>
      <c r="BB8" s="553"/>
      <c r="BC8" s="553"/>
      <c r="BD8" s="553"/>
      <c r="BE8" s="553"/>
      <c r="BF8" s="553"/>
      <c r="BG8" s="553"/>
      <c r="BH8" s="553"/>
      <c r="BI8" s="553"/>
      <c r="BJ8" s="234"/>
      <c r="BK8" s="234"/>
      <c r="BL8" s="234"/>
      <c r="BM8" s="234"/>
    </row>
    <row r="9" spans="1:65" s="190" customFormat="1">
      <c r="A9" s="234"/>
      <c r="B9" s="357" t="s">
        <v>300</v>
      </c>
      <c r="C9" s="234"/>
      <c r="D9" s="234"/>
      <c r="E9" s="234"/>
      <c r="F9" s="554">
        <f>RAB</f>
        <v>3307.0035750175816</v>
      </c>
      <c r="G9" s="553"/>
      <c r="H9" s="554"/>
      <c r="I9" s="554"/>
      <c r="J9" s="554"/>
      <c r="K9" s="553"/>
      <c r="L9" s="553"/>
      <c r="M9" s="553"/>
      <c r="N9" s="553"/>
      <c r="O9" s="553"/>
      <c r="P9" s="553"/>
      <c r="Q9" s="553"/>
      <c r="R9" s="553"/>
      <c r="S9" s="553"/>
      <c r="T9" s="553"/>
      <c r="U9" s="553"/>
      <c r="V9" s="553"/>
      <c r="W9" s="553"/>
      <c r="X9" s="553"/>
      <c r="Y9" s="553"/>
      <c r="Z9" s="553"/>
      <c r="AA9" s="553"/>
      <c r="AB9" s="553"/>
      <c r="AC9" s="553"/>
      <c r="AD9" s="553"/>
      <c r="AE9" s="553"/>
      <c r="AF9" s="553"/>
      <c r="AG9" s="553"/>
      <c r="AH9" s="553"/>
      <c r="AI9" s="553"/>
      <c r="AJ9" s="553"/>
      <c r="AK9" s="553"/>
      <c r="AL9" s="553"/>
      <c r="AM9" s="553"/>
      <c r="AN9" s="553"/>
      <c r="AO9" s="553"/>
      <c r="AP9" s="553"/>
      <c r="AQ9" s="553"/>
      <c r="AR9" s="553"/>
      <c r="AS9" s="553"/>
      <c r="AT9" s="553"/>
      <c r="AU9" s="553"/>
      <c r="AV9" s="553"/>
      <c r="AW9" s="553"/>
      <c r="AX9" s="553"/>
      <c r="AY9" s="553"/>
      <c r="AZ9" s="553"/>
      <c r="BA9" s="553"/>
      <c r="BB9" s="553"/>
      <c r="BC9" s="553"/>
      <c r="BD9" s="553"/>
      <c r="BE9" s="553"/>
      <c r="BF9" s="553"/>
      <c r="BG9" s="553"/>
      <c r="BH9" s="553"/>
      <c r="BI9" s="553"/>
      <c r="BJ9" s="234"/>
      <c r="BK9" s="234"/>
      <c r="BL9" s="234"/>
      <c r="BM9" s="234"/>
    </row>
    <row r="10" spans="1:65" s="190" customFormat="1">
      <c r="A10" s="234"/>
      <c r="B10" s="357" t="s">
        <v>301</v>
      </c>
      <c r="C10" s="234"/>
      <c r="D10" s="234"/>
      <c r="E10" s="234"/>
      <c r="F10" s="555"/>
      <c r="G10" s="556">
        <f>SUM(G11:G40)</f>
        <v>355.48653412043393</v>
      </c>
      <c r="H10" s="556">
        <f>SUM(H11:H40)</f>
        <v>387.60578904432026</v>
      </c>
      <c r="I10" s="556">
        <f t="shared" ref="I10:P10" si="6">SUM(I11:I40)</f>
        <v>415.24182492110322</v>
      </c>
      <c r="J10" s="556">
        <f t="shared" si="6"/>
        <v>368.91770245782192</v>
      </c>
      <c r="K10" s="556">
        <f t="shared" si="6"/>
        <v>318.90425733940225</v>
      </c>
      <c r="L10" s="556">
        <f t="shared" si="6"/>
        <v>0</v>
      </c>
      <c r="M10" s="556">
        <f t="shared" si="6"/>
        <v>0</v>
      </c>
      <c r="N10" s="556">
        <f t="shared" si="6"/>
        <v>0</v>
      </c>
      <c r="O10" s="556">
        <f t="shared" si="6"/>
        <v>0</v>
      </c>
      <c r="P10" s="556">
        <f t="shared" si="6"/>
        <v>0</v>
      </c>
      <c r="Q10" s="557"/>
      <c r="R10" s="557"/>
      <c r="S10" s="557"/>
      <c r="T10" s="557"/>
      <c r="U10" s="557"/>
      <c r="V10" s="557"/>
      <c r="W10" s="557"/>
      <c r="X10" s="557"/>
      <c r="Y10" s="557"/>
      <c r="Z10" s="557"/>
      <c r="AA10" s="557"/>
      <c r="AB10" s="557"/>
      <c r="AC10" s="557"/>
      <c r="AD10" s="557"/>
      <c r="AE10" s="557"/>
      <c r="AF10" s="557"/>
      <c r="AG10" s="557"/>
      <c r="AH10" s="557"/>
      <c r="AI10" s="557"/>
      <c r="AJ10" s="557"/>
      <c r="AK10" s="557"/>
      <c r="AL10" s="557"/>
      <c r="AM10" s="557"/>
      <c r="AN10" s="557"/>
      <c r="AO10" s="557"/>
      <c r="AP10" s="557"/>
      <c r="AQ10" s="557"/>
      <c r="AR10" s="557"/>
      <c r="AS10" s="557"/>
      <c r="AT10" s="557"/>
      <c r="AU10" s="557"/>
      <c r="AV10" s="557"/>
      <c r="AW10" s="557"/>
      <c r="AX10" s="557"/>
      <c r="AY10" s="557"/>
      <c r="AZ10" s="557"/>
      <c r="BA10" s="557"/>
      <c r="BB10" s="557"/>
      <c r="BC10" s="557"/>
      <c r="BD10" s="557"/>
      <c r="BE10" s="557"/>
      <c r="BF10" s="557"/>
      <c r="BG10" s="557"/>
      <c r="BH10" s="557"/>
      <c r="BI10" s="557"/>
      <c r="BJ10" s="234"/>
      <c r="BK10" s="234"/>
      <c r="BL10" s="234"/>
      <c r="BM10" s="234"/>
    </row>
    <row r="11" spans="1:65" s="190" customFormat="1" outlineLevel="1">
      <c r="A11" s="234"/>
      <c r="B11" s="551"/>
      <c r="C11" s="558" t="str">
        <f>Asset1</f>
        <v>Subtransmission</v>
      </c>
      <c r="D11" s="234"/>
      <c r="E11" s="234"/>
      <c r="F11" s="555"/>
      <c r="G11" s="556">
        <f>'PTRM input'!G143*(1+rvanilla01)^0.5</f>
        <v>36.0882069210476</v>
      </c>
      <c r="H11" s="556">
        <f>'PTRM input'!H143*(1+rvanilla02)^0.5</f>
        <v>38.342459314862211</v>
      </c>
      <c r="I11" s="556">
        <f>'PTRM input'!I143*(1+rvanilla03)^0.5</f>
        <v>35.753482825808625</v>
      </c>
      <c r="J11" s="556">
        <f>'PTRM input'!J143*(1+rvanilla04)^0.5</f>
        <v>37.279635585300348</v>
      </c>
      <c r="K11" s="556">
        <f>'PTRM input'!K143*(1+rvanilla05)^0.5</f>
        <v>37.723819056676348</v>
      </c>
      <c r="L11" s="556">
        <f>'PTRM input'!L143*(1+rvanilla06)^0.5</f>
        <v>0</v>
      </c>
      <c r="M11" s="556">
        <f>'PTRM input'!M143*(1+rvanilla07)^0.5</f>
        <v>0</v>
      </c>
      <c r="N11" s="556">
        <f>'PTRM input'!N143*(1+rvanilla08)^0.5</f>
        <v>0</v>
      </c>
      <c r="O11" s="556">
        <f>'PTRM input'!O143*(1+rvanilla09)^0.5</f>
        <v>0</v>
      </c>
      <c r="P11" s="556">
        <f>'PTRM input'!P143*(1+rvanilla10)^0.5</f>
        <v>0</v>
      </c>
      <c r="Q11" s="557"/>
      <c r="R11" s="557"/>
      <c r="S11" s="557"/>
      <c r="T11" s="557"/>
      <c r="U11" s="557"/>
      <c r="V11" s="557"/>
      <c r="W11" s="557"/>
      <c r="X11" s="557"/>
      <c r="Y11" s="557"/>
      <c r="Z11" s="557"/>
      <c r="AA11" s="557"/>
      <c r="AB11" s="557"/>
      <c r="AC11" s="557"/>
      <c r="AD11" s="557"/>
      <c r="AE11" s="557"/>
      <c r="AF11" s="557"/>
      <c r="AG11" s="557"/>
      <c r="AH11" s="557"/>
      <c r="AI11" s="557"/>
      <c r="AJ11" s="557"/>
      <c r="AK11" s="557"/>
      <c r="AL11" s="557"/>
      <c r="AM11" s="557"/>
      <c r="AN11" s="557"/>
      <c r="AO11" s="557"/>
      <c r="AP11" s="557"/>
      <c r="AQ11" s="557"/>
      <c r="AR11" s="557"/>
      <c r="AS11" s="557"/>
      <c r="AT11" s="557"/>
      <c r="AU11" s="557"/>
      <c r="AV11" s="557"/>
      <c r="AW11" s="557"/>
      <c r="AX11" s="557"/>
      <c r="AY11" s="557"/>
      <c r="AZ11" s="557"/>
      <c r="BA11" s="557"/>
      <c r="BB11" s="557"/>
      <c r="BC11" s="557"/>
      <c r="BD11" s="557"/>
      <c r="BE11" s="557"/>
      <c r="BF11" s="557"/>
      <c r="BG11" s="557"/>
      <c r="BH11" s="557"/>
      <c r="BI11" s="557"/>
      <c r="BJ11" s="234"/>
      <c r="BK11" s="234"/>
      <c r="BL11" s="234"/>
      <c r="BM11" s="234"/>
    </row>
    <row r="12" spans="1:65" s="190" customFormat="1" outlineLevel="1">
      <c r="A12" s="234"/>
      <c r="B12" s="551"/>
      <c r="C12" s="558" t="str">
        <f>Asset2</f>
        <v>Distribution system assets</v>
      </c>
      <c r="D12" s="234"/>
      <c r="E12" s="234"/>
      <c r="F12" s="555"/>
      <c r="G12" s="556">
        <f>'PTRM input'!G144*(1+rvanilla01)^0.5</f>
        <v>232.23072319052423</v>
      </c>
      <c r="H12" s="556">
        <f>'PTRM input'!H144*(1+rvanilla02)^0.5</f>
        <v>261.53708323753358</v>
      </c>
      <c r="I12" s="556">
        <f>'PTRM input'!I144*(1+rvanilla03)^0.5</f>
        <v>272.95343185574546</v>
      </c>
      <c r="J12" s="556">
        <f>'PTRM input'!J144*(1+rvanilla04)^0.5</f>
        <v>245.04208542080602</v>
      </c>
      <c r="K12" s="556">
        <f>'PTRM input'!K144*(1+rvanilla05)^0.5</f>
        <v>224.27596253914092</v>
      </c>
      <c r="L12" s="556">
        <f>'PTRM input'!L144*(1+rvanilla06)^0.5</f>
        <v>0</v>
      </c>
      <c r="M12" s="556">
        <f>'PTRM input'!M144*(1+rvanilla07)^0.5</f>
        <v>0</v>
      </c>
      <c r="N12" s="556">
        <f>'PTRM input'!N144*(1+rvanilla08)^0.5</f>
        <v>0</v>
      </c>
      <c r="O12" s="556">
        <f>'PTRM input'!O144*(1+rvanilla09)^0.5</f>
        <v>0</v>
      </c>
      <c r="P12" s="556">
        <f>'PTRM input'!P144*(1+rvanilla10)^0.5</f>
        <v>0</v>
      </c>
      <c r="Q12" s="557"/>
      <c r="R12" s="557"/>
      <c r="S12" s="557"/>
      <c r="T12" s="557"/>
      <c r="U12" s="557"/>
      <c r="V12" s="557"/>
      <c r="W12" s="557"/>
      <c r="X12" s="557"/>
      <c r="Y12" s="557"/>
      <c r="Z12" s="557"/>
      <c r="AA12" s="557"/>
      <c r="AB12" s="557"/>
      <c r="AC12" s="557"/>
      <c r="AD12" s="557"/>
      <c r="AE12" s="557"/>
      <c r="AF12" s="557"/>
      <c r="AG12" s="557"/>
      <c r="AH12" s="557"/>
      <c r="AI12" s="557"/>
      <c r="AJ12" s="557"/>
      <c r="AK12" s="557"/>
      <c r="AL12" s="557"/>
      <c r="AM12" s="557"/>
      <c r="AN12" s="557"/>
      <c r="AO12" s="557"/>
      <c r="AP12" s="557"/>
      <c r="AQ12" s="557"/>
      <c r="AR12" s="557"/>
      <c r="AS12" s="557"/>
      <c r="AT12" s="557"/>
      <c r="AU12" s="557"/>
      <c r="AV12" s="557"/>
      <c r="AW12" s="557"/>
      <c r="AX12" s="557"/>
      <c r="AY12" s="557"/>
      <c r="AZ12" s="557"/>
      <c r="BA12" s="557"/>
      <c r="BB12" s="557"/>
      <c r="BC12" s="557"/>
      <c r="BD12" s="557"/>
      <c r="BE12" s="557"/>
      <c r="BF12" s="557"/>
      <c r="BG12" s="557"/>
      <c r="BH12" s="557"/>
      <c r="BI12" s="557"/>
      <c r="BJ12" s="234"/>
      <c r="BK12" s="234"/>
      <c r="BL12" s="234"/>
      <c r="BM12" s="234"/>
    </row>
    <row r="13" spans="1:65" s="190" customFormat="1" outlineLevel="1">
      <c r="A13" s="234"/>
      <c r="B13" s="551"/>
      <c r="C13" s="558" t="str">
        <f>Asset3</f>
        <v>Standard metering</v>
      </c>
      <c r="D13" s="234"/>
      <c r="E13" s="234"/>
      <c r="F13" s="555"/>
      <c r="G13" s="556">
        <f>'PTRM input'!G145*(1+rvanilla01)^0.5</f>
        <v>0</v>
      </c>
      <c r="H13" s="556">
        <f>'PTRM input'!H145*(1+rvanilla02)^0.5</f>
        <v>0</v>
      </c>
      <c r="I13" s="556">
        <f>'PTRM input'!I145*(1+rvanilla03)^0.5</f>
        <v>0</v>
      </c>
      <c r="J13" s="556">
        <f>'PTRM input'!J145*(1+rvanilla04)^0.5</f>
        <v>0</v>
      </c>
      <c r="K13" s="556">
        <f>'PTRM input'!K145*(1+rvanilla05)^0.5</f>
        <v>0</v>
      </c>
      <c r="L13" s="556">
        <f>'PTRM input'!L145*(1+rvanilla06)^0.5</f>
        <v>0</v>
      </c>
      <c r="M13" s="556">
        <f>'PTRM input'!M145*(1+rvanilla07)^0.5</f>
        <v>0</v>
      </c>
      <c r="N13" s="556">
        <f>'PTRM input'!N145*(1+rvanilla08)^0.5</f>
        <v>0</v>
      </c>
      <c r="O13" s="556">
        <f>'PTRM input'!O145*(1+rvanilla09)^0.5</f>
        <v>0</v>
      </c>
      <c r="P13" s="556">
        <f>'PTRM input'!P145*(1+rvanilla10)^0.5</f>
        <v>0</v>
      </c>
      <c r="Q13" s="557"/>
      <c r="R13" s="557"/>
      <c r="S13" s="557"/>
      <c r="T13" s="557"/>
      <c r="U13" s="557"/>
      <c r="V13" s="557"/>
      <c r="W13" s="557"/>
      <c r="X13" s="557"/>
      <c r="Y13" s="557"/>
      <c r="Z13" s="557"/>
      <c r="AA13" s="557"/>
      <c r="AB13" s="557"/>
      <c r="AC13" s="557"/>
      <c r="AD13" s="557"/>
      <c r="AE13" s="557"/>
      <c r="AF13" s="557"/>
      <c r="AG13" s="557"/>
      <c r="AH13" s="557"/>
      <c r="AI13" s="557"/>
      <c r="AJ13" s="557"/>
      <c r="AK13" s="557"/>
      <c r="AL13" s="557"/>
      <c r="AM13" s="557"/>
      <c r="AN13" s="557"/>
      <c r="AO13" s="557"/>
      <c r="AP13" s="557"/>
      <c r="AQ13" s="557"/>
      <c r="AR13" s="557"/>
      <c r="AS13" s="557"/>
      <c r="AT13" s="557"/>
      <c r="AU13" s="557"/>
      <c r="AV13" s="557"/>
      <c r="AW13" s="557"/>
      <c r="AX13" s="557"/>
      <c r="AY13" s="557"/>
      <c r="AZ13" s="557"/>
      <c r="BA13" s="557"/>
      <c r="BB13" s="557"/>
      <c r="BC13" s="557"/>
      <c r="BD13" s="557"/>
      <c r="BE13" s="557"/>
      <c r="BF13" s="557"/>
      <c r="BG13" s="557"/>
      <c r="BH13" s="557"/>
      <c r="BI13" s="557"/>
      <c r="BJ13" s="234"/>
      <c r="BK13" s="234"/>
      <c r="BL13" s="234"/>
      <c r="BM13" s="234"/>
    </row>
    <row r="14" spans="1:65" s="190" customFormat="1" outlineLevel="1">
      <c r="A14" s="234"/>
      <c r="B14" s="551"/>
      <c r="C14" s="558" t="str">
        <f>Asset4</f>
        <v>Public lighting</v>
      </c>
      <c r="D14" s="234"/>
      <c r="E14" s="234"/>
      <c r="F14" s="555"/>
      <c r="G14" s="556">
        <f>'PTRM input'!G146*(1+rvanilla01)^0.5</f>
        <v>0</v>
      </c>
      <c r="H14" s="556">
        <f>'PTRM input'!H146*(1+rvanilla02)^0.5</f>
        <v>0</v>
      </c>
      <c r="I14" s="556">
        <f>'PTRM input'!I146*(1+rvanilla03)^0.5</f>
        <v>0</v>
      </c>
      <c r="J14" s="556">
        <f>'PTRM input'!J146*(1+rvanilla04)^0.5</f>
        <v>0</v>
      </c>
      <c r="K14" s="556">
        <f>'PTRM input'!K146*(1+rvanilla05)^0.5</f>
        <v>0</v>
      </c>
      <c r="L14" s="556">
        <f>'PTRM input'!L146*(1+rvanilla06)^0.5</f>
        <v>0</v>
      </c>
      <c r="M14" s="556">
        <f>'PTRM input'!M146*(1+rvanilla07)^0.5</f>
        <v>0</v>
      </c>
      <c r="N14" s="556">
        <f>'PTRM input'!N146*(1+rvanilla08)^0.5</f>
        <v>0</v>
      </c>
      <c r="O14" s="556">
        <f>'PTRM input'!O146*(1+rvanilla09)^0.5</f>
        <v>0</v>
      </c>
      <c r="P14" s="556">
        <f>'PTRM input'!P146*(1+rvanilla10)^0.5</f>
        <v>0</v>
      </c>
      <c r="Q14" s="557"/>
      <c r="R14" s="557"/>
      <c r="S14" s="557"/>
      <c r="T14" s="557"/>
      <c r="U14" s="557"/>
      <c r="V14" s="557"/>
      <c r="W14" s="557"/>
      <c r="X14" s="557"/>
      <c r="Y14" s="557"/>
      <c r="Z14" s="557"/>
      <c r="AA14" s="557"/>
      <c r="AB14" s="557"/>
      <c r="AC14" s="557"/>
      <c r="AD14" s="557"/>
      <c r="AE14" s="557"/>
      <c r="AF14" s="557"/>
      <c r="AG14" s="557"/>
      <c r="AH14" s="557"/>
      <c r="AI14" s="557"/>
      <c r="AJ14" s="557"/>
      <c r="AK14" s="557"/>
      <c r="AL14" s="557"/>
      <c r="AM14" s="557"/>
      <c r="AN14" s="557"/>
      <c r="AO14" s="557"/>
      <c r="AP14" s="557"/>
      <c r="AQ14" s="557"/>
      <c r="AR14" s="557"/>
      <c r="AS14" s="557"/>
      <c r="AT14" s="557"/>
      <c r="AU14" s="557"/>
      <c r="AV14" s="557"/>
      <c r="AW14" s="557"/>
      <c r="AX14" s="557"/>
      <c r="AY14" s="557"/>
      <c r="AZ14" s="557"/>
      <c r="BA14" s="557"/>
      <c r="BB14" s="557"/>
      <c r="BC14" s="557"/>
      <c r="BD14" s="557"/>
      <c r="BE14" s="557"/>
      <c r="BF14" s="557"/>
      <c r="BG14" s="557"/>
      <c r="BH14" s="557"/>
      <c r="BI14" s="557"/>
      <c r="BJ14" s="234"/>
      <c r="BK14" s="234"/>
      <c r="BL14" s="234"/>
      <c r="BM14" s="234"/>
    </row>
    <row r="15" spans="1:65" s="190" customFormat="1" outlineLevel="1">
      <c r="A15" s="234"/>
      <c r="B15" s="551"/>
      <c r="C15" s="558" t="str">
        <f>Asset5</f>
        <v>SCADA/Network control</v>
      </c>
      <c r="D15" s="234"/>
      <c r="E15" s="234"/>
      <c r="F15" s="555"/>
      <c r="G15" s="556">
        <f>'PTRM input'!G147*(1+rvanilla01)^0.5</f>
        <v>6.0543271476203886</v>
      </c>
      <c r="H15" s="556">
        <f>'PTRM input'!H147*(1+rvanilla02)^0.5</f>
        <v>18.529294557581501</v>
      </c>
      <c r="I15" s="556">
        <f>'PTRM input'!I147*(1+rvanilla03)^0.5</f>
        <v>46.553918130651105</v>
      </c>
      <c r="J15" s="556">
        <f>'PTRM input'!J147*(1+rvanilla04)^0.5</f>
        <v>32.164981706326536</v>
      </c>
      <c r="K15" s="556">
        <f>'PTRM input'!K147*(1+rvanilla05)^0.5</f>
        <v>8.313195089726765</v>
      </c>
      <c r="L15" s="556">
        <f>'PTRM input'!L147*(1+rvanilla06)^0.5</f>
        <v>0</v>
      </c>
      <c r="M15" s="556">
        <f>'PTRM input'!M147*(1+rvanilla07)^0.5</f>
        <v>0</v>
      </c>
      <c r="N15" s="556">
        <f>'PTRM input'!N147*(1+rvanilla08)^0.5</f>
        <v>0</v>
      </c>
      <c r="O15" s="556">
        <f>'PTRM input'!O147*(1+rvanilla09)^0.5</f>
        <v>0</v>
      </c>
      <c r="P15" s="556">
        <f>'PTRM input'!P147*(1+rvanilla10)^0.5</f>
        <v>0</v>
      </c>
      <c r="Q15" s="557"/>
      <c r="R15" s="557"/>
      <c r="S15" s="557"/>
      <c r="T15" s="557"/>
      <c r="U15" s="557"/>
      <c r="V15" s="557"/>
      <c r="W15" s="557"/>
      <c r="X15" s="557"/>
      <c r="Y15" s="557"/>
      <c r="Z15" s="557"/>
      <c r="AA15" s="557"/>
      <c r="AB15" s="557"/>
      <c r="AC15" s="557"/>
      <c r="AD15" s="557"/>
      <c r="AE15" s="557"/>
      <c r="AF15" s="557"/>
      <c r="AG15" s="557"/>
      <c r="AH15" s="557"/>
      <c r="AI15" s="557"/>
      <c r="AJ15" s="557"/>
      <c r="AK15" s="557"/>
      <c r="AL15" s="557"/>
      <c r="AM15" s="557"/>
      <c r="AN15" s="557"/>
      <c r="AO15" s="557"/>
      <c r="AP15" s="557"/>
      <c r="AQ15" s="557"/>
      <c r="AR15" s="557"/>
      <c r="AS15" s="557"/>
      <c r="AT15" s="557"/>
      <c r="AU15" s="557"/>
      <c r="AV15" s="557"/>
      <c r="AW15" s="557"/>
      <c r="AX15" s="557"/>
      <c r="AY15" s="557"/>
      <c r="AZ15" s="557"/>
      <c r="BA15" s="557"/>
      <c r="BB15" s="557"/>
      <c r="BC15" s="557"/>
      <c r="BD15" s="557"/>
      <c r="BE15" s="557"/>
      <c r="BF15" s="557"/>
      <c r="BG15" s="557"/>
      <c r="BH15" s="557"/>
      <c r="BI15" s="557"/>
      <c r="BJ15" s="234"/>
      <c r="BK15" s="234"/>
      <c r="BL15" s="234"/>
      <c r="BM15" s="234"/>
    </row>
    <row r="16" spans="1:65" s="190" customFormat="1" outlineLevel="1">
      <c r="A16" s="234"/>
      <c r="B16" s="551"/>
      <c r="C16" s="558" t="str">
        <f>Asset6</f>
        <v>Non-network general assets - IT</v>
      </c>
      <c r="D16" s="234"/>
      <c r="E16" s="234"/>
      <c r="F16" s="555"/>
      <c r="G16" s="556">
        <f>'PTRM input'!G148*(1+rvanilla01)^0.5</f>
        <v>40.560784903836598</v>
      </c>
      <c r="H16" s="556">
        <f>'PTRM input'!H148*(1+rvanilla02)^0.5</f>
        <v>40.400742985769419</v>
      </c>
      <c r="I16" s="556">
        <f>'PTRM input'!I148*(1+rvanilla03)^0.5</f>
        <v>34.085049217400091</v>
      </c>
      <c r="J16" s="556">
        <f>'PTRM input'!J148*(1+rvanilla04)^0.5</f>
        <v>25.369595704410301</v>
      </c>
      <c r="K16" s="556">
        <f>'PTRM input'!K148*(1+rvanilla05)^0.5</f>
        <v>19.425569904471356</v>
      </c>
      <c r="L16" s="556">
        <f>'PTRM input'!L148*(1+rvanilla06)^0.5</f>
        <v>0</v>
      </c>
      <c r="M16" s="556">
        <f>'PTRM input'!M148*(1+rvanilla07)^0.5</f>
        <v>0</v>
      </c>
      <c r="N16" s="556">
        <f>'PTRM input'!N148*(1+rvanilla08)^0.5</f>
        <v>0</v>
      </c>
      <c r="O16" s="556">
        <f>'PTRM input'!O148*(1+rvanilla09)^0.5</f>
        <v>0</v>
      </c>
      <c r="P16" s="556">
        <f>'PTRM input'!P148*(1+rvanilla10)^0.5</f>
        <v>0</v>
      </c>
      <c r="Q16" s="557"/>
      <c r="R16" s="557"/>
      <c r="S16" s="557"/>
      <c r="T16" s="557"/>
      <c r="U16" s="557"/>
      <c r="V16" s="557"/>
      <c r="W16" s="557"/>
      <c r="X16" s="557"/>
      <c r="Y16" s="557"/>
      <c r="Z16" s="557"/>
      <c r="AA16" s="557"/>
      <c r="AB16" s="557"/>
      <c r="AC16" s="557"/>
      <c r="AD16" s="557"/>
      <c r="AE16" s="557"/>
      <c r="AF16" s="557"/>
      <c r="AG16" s="557"/>
      <c r="AH16" s="557"/>
      <c r="AI16" s="557"/>
      <c r="AJ16" s="557"/>
      <c r="AK16" s="557"/>
      <c r="AL16" s="557"/>
      <c r="AM16" s="557"/>
      <c r="AN16" s="557"/>
      <c r="AO16" s="557"/>
      <c r="AP16" s="557"/>
      <c r="AQ16" s="557"/>
      <c r="AR16" s="557"/>
      <c r="AS16" s="557"/>
      <c r="AT16" s="557"/>
      <c r="AU16" s="557"/>
      <c r="AV16" s="557"/>
      <c r="AW16" s="557"/>
      <c r="AX16" s="557"/>
      <c r="AY16" s="557"/>
      <c r="AZ16" s="557"/>
      <c r="BA16" s="557"/>
      <c r="BB16" s="557"/>
      <c r="BC16" s="557"/>
      <c r="BD16" s="557"/>
      <c r="BE16" s="557"/>
      <c r="BF16" s="557"/>
      <c r="BG16" s="557"/>
      <c r="BH16" s="557"/>
      <c r="BI16" s="557"/>
      <c r="BJ16" s="234"/>
      <c r="BK16" s="234"/>
      <c r="BL16" s="234"/>
      <c r="BM16" s="234"/>
    </row>
    <row r="17" spans="1:65" s="190" customFormat="1" outlineLevel="1">
      <c r="A17" s="234"/>
      <c r="B17" s="551"/>
      <c r="C17" s="558" t="str">
        <f>Asset7</f>
        <v>Non-network general assets - Other</v>
      </c>
      <c r="D17" s="234"/>
      <c r="E17" s="234"/>
      <c r="F17" s="555"/>
      <c r="G17" s="556">
        <f>'PTRM input'!G149*(1+rvanilla01)^0.5</f>
        <v>15.317046326990464</v>
      </c>
      <c r="H17" s="556">
        <f>'PTRM input'!H149*(1+rvanilla02)^0.5</f>
        <v>15.301771226778227</v>
      </c>
      <c r="I17" s="556">
        <f>'PTRM input'!I149*(1+rvanilla03)^0.5</f>
        <v>15.320885240359308</v>
      </c>
      <c r="J17" s="556">
        <f>'PTRM input'!J149*(1+rvanilla04)^0.5</f>
        <v>15.378476030362382</v>
      </c>
      <c r="K17" s="556">
        <f>'PTRM input'!K149*(1+rvanilla05)^0.5</f>
        <v>15.45049175102444</v>
      </c>
      <c r="L17" s="556">
        <f>'PTRM input'!L149*(1+rvanilla06)^0.5</f>
        <v>0</v>
      </c>
      <c r="M17" s="556">
        <f>'PTRM input'!M149*(1+rvanilla07)^0.5</f>
        <v>0</v>
      </c>
      <c r="N17" s="556">
        <f>'PTRM input'!N149*(1+rvanilla08)^0.5</f>
        <v>0</v>
      </c>
      <c r="O17" s="556">
        <f>'PTRM input'!O149*(1+rvanilla09)^0.5</f>
        <v>0</v>
      </c>
      <c r="P17" s="556">
        <f>'PTRM input'!P149*(1+rvanilla10)^0.5</f>
        <v>0</v>
      </c>
      <c r="Q17" s="557"/>
      <c r="R17" s="557"/>
      <c r="S17" s="557"/>
      <c r="T17" s="557"/>
      <c r="U17" s="557"/>
      <c r="V17" s="557"/>
      <c r="W17" s="557"/>
      <c r="X17" s="557"/>
      <c r="Y17" s="557"/>
      <c r="Z17" s="557"/>
      <c r="AA17" s="557"/>
      <c r="AB17" s="557"/>
      <c r="AC17" s="557"/>
      <c r="AD17" s="557"/>
      <c r="AE17" s="557"/>
      <c r="AF17" s="557"/>
      <c r="AG17" s="557"/>
      <c r="AH17" s="557"/>
      <c r="AI17" s="557"/>
      <c r="AJ17" s="557"/>
      <c r="AK17" s="557"/>
      <c r="AL17" s="557"/>
      <c r="AM17" s="557"/>
      <c r="AN17" s="557"/>
      <c r="AO17" s="557"/>
      <c r="AP17" s="557"/>
      <c r="AQ17" s="557"/>
      <c r="AR17" s="557"/>
      <c r="AS17" s="557"/>
      <c r="AT17" s="557"/>
      <c r="AU17" s="557"/>
      <c r="AV17" s="557"/>
      <c r="AW17" s="557"/>
      <c r="AX17" s="557"/>
      <c r="AY17" s="557"/>
      <c r="AZ17" s="557"/>
      <c r="BA17" s="557"/>
      <c r="BB17" s="557"/>
      <c r="BC17" s="557"/>
      <c r="BD17" s="557"/>
      <c r="BE17" s="557"/>
      <c r="BF17" s="557"/>
      <c r="BG17" s="557"/>
      <c r="BH17" s="557"/>
      <c r="BI17" s="557"/>
      <c r="BJ17" s="234"/>
      <c r="BK17" s="234"/>
      <c r="BL17" s="234"/>
      <c r="BM17" s="234"/>
    </row>
    <row r="18" spans="1:65" s="190" customFormat="1" outlineLevel="1">
      <c r="A18" s="234"/>
      <c r="B18" s="551"/>
      <c r="C18" s="558" t="str">
        <f>Asset8</f>
        <v>VBRC</v>
      </c>
      <c r="D18" s="234"/>
      <c r="E18" s="234"/>
      <c r="F18" s="555"/>
      <c r="G18" s="556">
        <f>'PTRM input'!G150*(1+rvanilla01)^0.5</f>
        <v>11.983432638388908</v>
      </c>
      <c r="H18" s="556">
        <f>'PTRM input'!H150*(1+rvanilla02)^0.5</f>
        <v>13.30671471821894</v>
      </c>
      <c r="I18" s="556">
        <f>'PTRM input'!I150*(1+rvanilla03)^0.5</f>
        <v>10.334985274154292</v>
      </c>
      <c r="J18" s="556">
        <f>'PTRM input'!J150*(1+rvanilla04)^0.5</f>
        <v>13.462675171200109</v>
      </c>
      <c r="K18" s="556">
        <f>'PTRM input'!K150*(1+rvanilla05)^0.5</f>
        <v>13.413873319493986</v>
      </c>
      <c r="L18" s="556">
        <f>'PTRM input'!L150*(1+rvanilla06)^0.5</f>
        <v>0</v>
      </c>
      <c r="M18" s="556">
        <f>'PTRM input'!M150*(1+rvanilla07)^0.5</f>
        <v>0</v>
      </c>
      <c r="N18" s="556">
        <f>'PTRM input'!N150*(1+rvanilla08)^0.5</f>
        <v>0</v>
      </c>
      <c r="O18" s="556">
        <f>'PTRM input'!O150*(1+rvanilla09)^0.5</f>
        <v>0</v>
      </c>
      <c r="P18" s="556">
        <f>'PTRM input'!P150*(1+rvanilla10)^0.5</f>
        <v>0</v>
      </c>
      <c r="Q18" s="557"/>
      <c r="R18" s="557"/>
      <c r="S18" s="557"/>
      <c r="T18" s="557"/>
      <c r="U18" s="557"/>
      <c r="V18" s="557"/>
      <c r="W18" s="557"/>
      <c r="X18" s="557"/>
      <c r="Y18" s="557"/>
      <c r="Z18" s="557"/>
      <c r="AA18" s="557"/>
      <c r="AB18" s="557"/>
      <c r="AC18" s="557"/>
      <c r="AD18" s="557"/>
      <c r="AE18" s="557"/>
      <c r="AF18" s="557"/>
      <c r="AG18" s="557"/>
      <c r="AH18" s="557"/>
      <c r="AI18" s="557"/>
      <c r="AJ18" s="557"/>
      <c r="AK18" s="557"/>
      <c r="AL18" s="557"/>
      <c r="AM18" s="557"/>
      <c r="AN18" s="557"/>
      <c r="AO18" s="557"/>
      <c r="AP18" s="557"/>
      <c r="AQ18" s="557"/>
      <c r="AR18" s="557"/>
      <c r="AS18" s="557"/>
      <c r="AT18" s="557"/>
      <c r="AU18" s="557"/>
      <c r="AV18" s="557"/>
      <c r="AW18" s="557"/>
      <c r="AX18" s="557"/>
      <c r="AY18" s="557"/>
      <c r="AZ18" s="557"/>
      <c r="BA18" s="557"/>
      <c r="BB18" s="557"/>
      <c r="BC18" s="557"/>
      <c r="BD18" s="557"/>
      <c r="BE18" s="557"/>
      <c r="BF18" s="557"/>
      <c r="BG18" s="557"/>
      <c r="BH18" s="557"/>
      <c r="BI18" s="557"/>
      <c r="BJ18" s="234"/>
      <c r="BK18" s="234"/>
      <c r="BL18" s="234"/>
      <c r="BM18" s="234"/>
    </row>
    <row r="19" spans="1:65" s="190" customFormat="1" outlineLevel="1">
      <c r="A19" s="234"/>
      <c r="B19" s="551"/>
      <c r="C19" s="558" t="str">
        <f>Asset9</f>
        <v>Supervisory cables</v>
      </c>
      <c r="D19" s="234"/>
      <c r="E19" s="234"/>
      <c r="F19" s="555"/>
      <c r="G19" s="556">
        <f>'PTRM input'!G151*(1+rvanilla01)^0.5</f>
        <v>0</v>
      </c>
      <c r="H19" s="556">
        <f>'PTRM input'!H151*(1+rvanilla02)^0.5</f>
        <v>0</v>
      </c>
      <c r="I19" s="556">
        <f>'PTRM input'!I151*(1+rvanilla03)^0.5</f>
        <v>0</v>
      </c>
      <c r="J19" s="556">
        <f>'PTRM input'!J151*(1+rvanilla04)^0.5</f>
        <v>0</v>
      </c>
      <c r="K19" s="556">
        <f>'PTRM input'!K151*(1+rvanilla05)^0.5</f>
        <v>0</v>
      </c>
      <c r="L19" s="556">
        <f>'PTRM input'!L151*(1+rvanilla06)^0.5</f>
        <v>0</v>
      </c>
      <c r="M19" s="556">
        <f>'PTRM input'!M151*(1+rvanilla07)^0.5</f>
        <v>0</v>
      </c>
      <c r="N19" s="556">
        <f>'PTRM input'!N151*(1+rvanilla08)^0.5</f>
        <v>0</v>
      </c>
      <c r="O19" s="556">
        <f>'PTRM input'!O151*(1+rvanilla09)^0.5</f>
        <v>0</v>
      </c>
      <c r="P19" s="556">
        <f>'PTRM input'!P151*(1+rvanilla10)^0.5</f>
        <v>0</v>
      </c>
      <c r="Q19" s="557"/>
      <c r="R19" s="557"/>
      <c r="S19" s="557"/>
      <c r="T19" s="557"/>
      <c r="U19" s="557"/>
      <c r="V19" s="557"/>
      <c r="W19" s="557"/>
      <c r="X19" s="557"/>
      <c r="Y19" s="557"/>
      <c r="Z19" s="557"/>
      <c r="AA19" s="557"/>
      <c r="AB19" s="557"/>
      <c r="AC19" s="557"/>
      <c r="AD19" s="557"/>
      <c r="AE19" s="557"/>
      <c r="AF19" s="557"/>
      <c r="AG19" s="557"/>
      <c r="AH19" s="557"/>
      <c r="AI19" s="557"/>
      <c r="AJ19" s="557"/>
      <c r="AK19" s="557"/>
      <c r="AL19" s="557"/>
      <c r="AM19" s="557"/>
      <c r="AN19" s="557"/>
      <c r="AO19" s="557"/>
      <c r="AP19" s="557"/>
      <c r="AQ19" s="557"/>
      <c r="AR19" s="557"/>
      <c r="AS19" s="557"/>
      <c r="AT19" s="557"/>
      <c r="AU19" s="557"/>
      <c r="AV19" s="557"/>
      <c r="AW19" s="557"/>
      <c r="AX19" s="557"/>
      <c r="AY19" s="557"/>
      <c r="AZ19" s="557"/>
      <c r="BA19" s="557"/>
      <c r="BB19" s="557"/>
      <c r="BC19" s="557"/>
      <c r="BD19" s="557"/>
      <c r="BE19" s="557"/>
      <c r="BF19" s="557"/>
      <c r="BG19" s="557"/>
      <c r="BH19" s="557"/>
      <c r="BI19" s="557"/>
      <c r="BJ19" s="234"/>
      <c r="BK19" s="234"/>
      <c r="BL19" s="234"/>
      <c r="BM19" s="234"/>
    </row>
    <row r="20" spans="1:65" s="190" customFormat="1" outlineLevel="1">
      <c r="A20" s="234"/>
      <c r="B20" s="551"/>
      <c r="C20" s="558" t="str">
        <f>Asset10</f>
        <v>Old SWER ACRs</v>
      </c>
      <c r="D20" s="234"/>
      <c r="E20" s="234"/>
      <c r="F20" s="555"/>
      <c r="G20" s="556">
        <f>'PTRM input'!G152*(1+rvanilla01)^0.5</f>
        <v>0</v>
      </c>
      <c r="H20" s="556">
        <f>'PTRM input'!H152*(1+rvanilla02)^0.5</f>
        <v>0</v>
      </c>
      <c r="I20" s="556">
        <f>'PTRM input'!I152*(1+rvanilla03)^0.5</f>
        <v>0</v>
      </c>
      <c r="J20" s="556">
        <f>'PTRM input'!J152*(1+rvanilla04)^0.5</f>
        <v>0</v>
      </c>
      <c r="K20" s="556">
        <f>'PTRM input'!K152*(1+rvanilla05)^0.5</f>
        <v>0</v>
      </c>
      <c r="L20" s="556">
        <f>'PTRM input'!L152*(1+rvanilla06)^0.5</f>
        <v>0</v>
      </c>
      <c r="M20" s="556">
        <f>'PTRM input'!M152*(1+rvanilla07)^0.5</f>
        <v>0</v>
      </c>
      <c r="N20" s="556">
        <f>'PTRM input'!N152*(1+rvanilla08)^0.5</f>
        <v>0</v>
      </c>
      <c r="O20" s="556">
        <f>'PTRM input'!O152*(1+rvanilla09)^0.5</f>
        <v>0</v>
      </c>
      <c r="P20" s="556">
        <f>'PTRM input'!P152*(1+rvanilla10)^0.5</f>
        <v>0</v>
      </c>
      <c r="Q20" s="557"/>
      <c r="R20" s="557"/>
      <c r="S20" s="557"/>
      <c r="T20" s="557"/>
      <c r="U20" s="557"/>
      <c r="V20" s="557"/>
      <c r="W20" s="557"/>
      <c r="X20" s="557"/>
      <c r="Y20" s="557"/>
      <c r="Z20" s="557"/>
      <c r="AA20" s="557"/>
      <c r="AB20" s="557"/>
      <c r="AC20" s="557"/>
      <c r="AD20" s="557"/>
      <c r="AE20" s="557"/>
      <c r="AF20" s="557"/>
      <c r="AG20" s="557"/>
      <c r="AH20" s="557"/>
      <c r="AI20" s="557"/>
      <c r="AJ20" s="557"/>
      <c r="AK20" s="557"/>
      <c r="AL20" s="557"/>
      <c r="AM20" s="557"/>
      <c r="AN20" s="557"/>
      <c r="AO20" s="557"/>
      <c r="AP20" s="557"/>
      <c r="AQ20" s="557"/>
      <c r="AR20" s="557"/>
      <c r="AS20" s="557"/>
      <c r="AT20" s="557"/>
      <c r="AU20" s="557"/>
      <c r="AV20" s="557"/>
      <c r="AW20" s="557"/>
      <c r="AX20" s="557"/>
      <c r="AY20" s="557"/>
      <c r="AZ20" s="557"/>
      <c r="BA20" s="557"/>
      <c r="BB20" s="557"/>
      <c r="BC20" s="557"/>
      <c r="BD20" s="557"/>
      <c r="BE20" s="557"/>
      <c r="BF20" s="557"/>
      <c r="BG20" s="557"/>
      <c r="BH20" s="557"/>
      <c r="BI20" s="557"/>
      <c r="BJ20" s="234"/>
      <c r="BK20" s="234"/>
      <c r="BL20" s="234"/>
      <c r="BM20" s="234"/>
    </row>
    <row r="21" spans="1:65" s="190" customFormat="1" outlineLevel="1">
      <c r="A21" s="234"/>
      <c r="B21" s="551"/>
      <c r="C21" s="558" t="str">
        <f>Asset11</f>
        <v>Land</v>
      </c>
      <c r="D21" s="234"/>
      <c r="E21" s="234"/>
      <c r="F21" s="555"/>
      <c r="G21" s="556">
        <f>'PTRM input'!G153*(1+rvanilla01)^0.5</f>
        <v>6.9719243789150995E-2</v>
      </c>
      <c r="H21" s="556">
        <f>'PTRM input'!H153*(1+rvanilla02)^0.5</f>
        <v>0.18772300357641256</v>
      </c>
      <c r="I21" s="556">
        <f>'PTRM input'!I153*(1+rvanilla03)^0.5</f>
        <v>0.24007237698437076</v>
      </c>
      <c r="J21" s="556">
        <f>'PTRM input'!J153*(1+rvanilla04)^0.5</f>
        <v>0.22025283941623794</v>
      </c>
      <c r="K21" s="556">
        <f>'PTRM input'!K153*(1+rvanilla05)^0.5</f>
        <v>0.30134567886847252</v>
      </c>
      <c r="L21" s="556">
        <f>'PTRM input'!L153*(1+rvanilla06)^0.5</f>
        <v>0</v>
      </c>
      <c r="M21" s="556">
        <f>'PTRM input'!M153*(1+rvanilla07)^0.5</f>
        <v>0</v>
      </c>
      <c r="N21" s="556">
        <f>'PTRM input'!N153*(1+rvanilla08)^0.5</f>
        <v>0</v>
      </c>
      <c r="O21" s="556">
        <f>'PTRM input'!O153*(1+rvanilla09)^0.5</f>
        <v>0</v>
      </c>
      <c r="P21" s="556">
        <f>'PTRM input'!P153*(1+rvanilla10)^0.5</f>
        <v>0</v>
      </c>
      <c r="Q21" s="557"/>
      <c r="R21" s="557"/>
      <c r="S21" s="557"/>
      <c r="T21" s="557"/>
      <c r="U21" s="557"/>
      <c r="V21" s="557"/>
      <c r="W21" s="557"/>
      <c r="X21" s="557"/>
      <c r="Y21" s="557"/>
      <c r="Z21" s="557"/>
      <c r="AA21" s="557"/>
      <c r="AB21" s="557"/>
      <c r="AC21" s="557"/>
      <c r="AD21" s="557"/>
      <c r="AE21" s="557"/>
      <c r="AF21" s="557"/>
      <c r="AG21" s="557"/>
      <c r="AH21" s="557"/>
      <c r="AI21" s="557"/>
      <c r="AJ21" s="557"/>
      <c r="AK21" s="557"/>
      <c r="AL21" s="557"/>
      <c r="AM21" s="557"/>
      <c r="AN21" s="557"/>
      <c r="AO21" s="557"/>
      <c r="AP21" s="557"/>
      <c r="AQ21" s="557"/>
      <c r="AR21" s="557"/>
      <c r="AS21" s="557"/>
      <c r="AT21" s="557"/>
      <c r="AU21" s="557"/>
      <c r="AV21" s="557"/>
      <c r="AW21" s="557"/>
      <c r="AX21" s="557"/>
      <c r="AY21" s="557"/>
      <c r="AZ21" s="557"/>
      <c r="BA21" s="557"/>
      <c r="BB21" s="557"/>
      <c r="BC21" s="557"/>
      <c r="BD21" s="557"/>
      <c r="BE21" s="557"/>
      <c r="BF21" s="557"/>
      <c r="BG21" s="557"/>
      <c r="BH21" s="557"/>
      <c r="BI21" s="557"/>
      <c r="BJ21" s="234"/>
      <c r="BK21" s="234"/>
      <c r="BL21" s="234"/>
      <c r="BM21" s="234"/>
    </row>
    <row r="22" spans="1:65" s="190" customFormat="1" outlineLevel="1">
      <c r="A22" s="234"/>
      <c r="B22" s="551"/>
      <c r="C22" s="558">
        <f>Asset12</f>
        <v>0</v>
      </c>
      <c r="D22" s="234"/>
      <c r="E22" s="234"/>
      <c r="F22" s="555"/>
      <c r="G22" s="556">
        <f>'PTRM input'!G154*(1+rvanilla01)^0.5</f>
        <v>0</v>
      </c>
      <c r="H22" s="556">
        <f>'PTRM input'!H154*(1+rvanilla02)^0.5</f>
        <v>0</v>
      </c>
      <c r="I22" s="556">
        <f>'PTRM input'!I154*(1+rvanilla03)^0.5</f>
        <v>0</v>
      </c>
      <c r="J22" s="556">
        <f>'PTRM input'!J154*(1+rvanilla04)^0.5</f>
        <v>0</v>
      </c>
      <c r="K22" s="556">
        <f>'PTRM input'!K154*(1+rvanilla05)^0.5</f>
        <v>0</v>
      </c>
      <c r="L22" s="556">
        <f>'PTRM input'!L154*(1+rvanilla06)^0.5</f>
        <v>0</v>
      </c>
      <c r="M22" s="556">
        <f>'PTRM input'!M154*(1+rvanilla07)^0.5</f>
        <v>0</v>
      </c>
      <c r="N22" s="556">
        <f>'PTRM input'!N154*(1+rvanilla08)^0.5</f>
        <v>0</v>
      </c>
      <c r="O22" s="556">
        <f>'PTRM input'!O154*(1+rvanilla09)^0.5</f>
        <v>0</v>
      </c>
      <c r="P22" s="556">
        <f>'PTRM input'!P154*(1+rvanilla10)^0.5</f>
        <v>0</v>
      </c>
      <c r="Q22" s="557"/>
      <c r="R22" s="557"/>
      <c r="S22" s="557"/>
      <c r="T22" s="557"/>
      <c r="U22" s="557"/>
      <c r="V22" s="557"/>
      <c r="W22" s="557"/>
      <c r="X22" s="557"/>
      <c r="Y22" s="557"/>
      <c r="Z22" s="557"/>
      <c r="AA22" s="557"/>
      <c r="AB22" s="557"/>
      <c r="AC22" s="557"/>
      <c r="AD22" s="557"/>
      <c r="AE22" s="557"/>
      <c r="AF22" s="557"/>
      <c r="AG22" s="557"/>
      <c r="AH22" s="557"/>
      <c r="AI22" s="557"/>
      <c r="AJ22" s="557"/>
      <c r="AK22" s="557"/>
      <c r="AL22" s="557"/>
      <c r="AM22" s="557"/>
      <c r="AN22" s="557"/>
      <c r="AO22" s="557"/>
      <c r="AP22" s="557"/>
      <c r="AQ22" s="557"/>
      <c r="AR22" s="557"/>
      <c r="AS22" s="557"/>
      <c r="AT22" s="557"/>
      <c r="AU22" s="557"/>
      <c r="AV22" s="557"/>
      <c r="AW22" s="557"/>
      <c r="AX22" s="557"/>
      <c r="AY22" s="557"/>
      <c r="AZ22" s="557"/>
      <c r="BA22" s="557"/>
      <c r="BB22" s="557"/>
      <c r="BC22" s="557"/>
      <c r="BD22" s="557"/>
      <c r="BE22" s="557"/>
      <c r="BF22" s="557"/>
      <c r="BG22" s="557"/>
      <c r="BH22" s="557"/>
      <c r="BI22" s="557"/>
      <c r="BJ22" s="234"/>
      <c r="BK22" s="234"/>
      <c r="BL22" s="234"/>
      <c r="BM22" s="234"/>
    </row>
    <row r="23" spans="1:65" s="190" customFormat="1" outlineLevel="1">
      <c r="A23" s="234"/>
      <c r="B23" s="551"/>
      <c r="C23" s="558">
        <f>Asset13</f>
        <v>0</v>
      </c>
      <c r="D23" s="234"/>
      <c r="E23" s="234"/>
      <c r="F23" s="555"/>
      <c r="G23" s="556">
        <f>'PTRM input'!G155*(1+rvanilla01)^0.5</f>
        <v>0</v>
      </c>
      <c r="H23" s="556">
        <f>'PTRM input'!H155*(1+rvanilla02)^0.5</f>
        <v>0</v>
      </c>
      <c r="I23" s="556">
        <f>'PTRM input'!I155*(1+rvanilla03)^0.5</f>
        <v>0</v>
      </c>
      <c r="J23" s="556">
        <f>'PTRM input'!J155*(1+rvanilla04)^0.5</f>
        <v>0</v>
      </c>
      <c r="K23" s="556">
        <f>'PTRM input'!K155*(1+rvanilla05)^0.5</f>
        <v>0</v>
      </c>
      <c r="L23" s="556">
        <f>'PTRM input'!L155*(1+rvanilla06)^0.5</f>
        <v>0</v>
      </c>
      <c r="M23" s="556">
        <f>'PTRM input'!M155*(1+rvanilla07)^0.5</f>
        <v>0</v>
      </c>
      <c r="N23" s="556">
        <f>'PTRM input'!N155*(1+rvanilla08)^0.5</f>
        <v>0</v>
      </c>
      <c r="O23" s="556">
        <f>'PTRM input'!O155*(1+rvanilla09)^0.5</f>
        <v>0</v>
      </c>
      <c r="P23" s="556">
        <f>'PTRM input'!P155*(1+rvanilla10)^0.5</f>
        <v>0</v>
      </c>
      <c r="Q23" s="557"/>
      <c r="R23" s="557"/>
      <c r="S23" s="557"/>
      <c r="T23" s="557"/>
      <c r="U23" s="557"/>
      <c r="V23" s="557"/>
      <c r="W23" s="557"/>
      <c r="X23" s="557"/>
      <c r="Y23" s="557"/>
      <c r="Z23" s="557"/>
      <c r="AA23" s="557"/>
      <c r="AB23" s="557"/>
      <c r="AC23" s="557"/>
      <c r="AD23" s="557"/>
      <c r="AE23" s="557"/>
      <c r="AF23" s="557"/>
      <c r="AG23" s="557"/>
      <c r="AH23" s="557"/>
      <c r="AI23" s="557"/>
      <c r="AJ23" s="557"/>
      <c r="AK23" s="557"/>
      <c r="AL23" s="557"/>
      <c r="AM23" s="557"/>
      <c r="AN23" s="557"/>
      <c r="AO23" s="557"/>
      <c r="AP23" s="557"/>
      <c r="AQ23" s="557"/>
      <c r="AR23" s="557"/>
      <c r="AS23" s="557"/>
      <c r="AT23" s="557"/>
      <c r="AU23" s="557"/>
      <c r="AV23" s="557"/>
      <c r="AW23" s="557"/>
      <c r="AX23" s="557"/>
      <c r="AY23" s="557"/>
      <c r="AZ23" s="557"/>
      <c r="BA23" s="557"/>
      <c r="BB23" s="557"/>
      <c r="BC23" s="557"/>
      <c r="BD23" s="557"/>
      <c r="BE23" s="557"/>
      <c r="BF23" s="557"/>
      <c r="BG23" s="557"/>
      <c r="BH23" s="557"/>
      <c r="BI23" s="557"/>
      <c r="BJ23" s="234"/>
      <c r="BK23" s="234"/>
      <c r="BL23" s="234"/>
      <c r="BM23" s="234"/>
    </row>
    <row r="24" spans="1:65" s="190" customFormat="1" outlineLevel="1">
      <c r="A24" s="234"/>
      <c r="B24" s="551"/>
      <c r="C24" s="558">
        <f>Asset14</f>
        <v>0</v>
      </c>
      <c r="D24" s="234"/>
      <c r="E24" s="234"/>
      <c r="F24" s="555"/>
      <c r="G24" s="556">
        <f>'PTRM input'!G156*(1+rvanilla01)^0.5</f>
        <v>0</v>
      </c>
      <c r="H24" s="556">
        <f>'PTRM input'!H156*(1+rvanilla02)^0.5</f>
        <v>0</v>
      </c>
      <c r="I24" s="556">
        <f>'PTRM input'!I156*(1+rvanilla03)^0.5</f>
        <v>0</v>
      </c>
      <c r="J24" s="556">
        <f>'PTRM input'!J156*(1+rvanilla04)^0.5</f>
        <v>0</v>
      </c>
      <c r="K24" s="556">
        <f>'PTRM input'!K156*(1+rvanilla05)^0.5</f>
        <v>0</v>
      </c>
      <c r="L24" s="556">
        <f>'PTRM input'!L156*(1+rvanilla06)^0.5</f>
        <v>0</v>
      </c>
      <c r="M24" s="556">
        <f>'PTRM input'!M156*(1+rvanilla07)^0.5</f>
        <v>0</v>
      </c>
      <c r="N24" s="556">
        <f>'PTRM input'!N156*(1+rvanilla08)^0.5</f>
        <v>0</v>
      </c>
      <c r="O24" s="556">
        <f>'PTRM input'!O156*(1+rvanilla09)^0.5</f>
        <v>0</v>
      </c>
      <c r="P24" s="556">
        <f>'PTRM input'!P156*(1+rvanilla10)^0.5</f>
        <v>0</v>
      </c>
      <c r="Q24" s="557"/>
      <c r="R24" s="557"/>
      <c r="S24" s="557"/>
      <c r="T24" s="557"/>
      <c r="U24" s="557"/>
      <c r="V24" s="557"/>
      <c r="W24" s="557"/>
      <c r="X24" s="557"/>
      <c r="Y24" s="557"/>
      <c r="Z24" s="557"/>
      <c r="AA24" s="557"/>
      <c r="AB24" s="557"/>
      <c r="AC24" s="557"/>
      <c r="AD24" s="557"/>
      <c r="AE24" s="557"/>
      <c r="AF24" s="557"/>
      <c r="AG24" s="557"/>
      <c r="AH24" s="557"/>
      <c r="AI24" s="557"/>
      <c r="AJ24" s="557"/>
      <c r="AK24" s="557"/>
      <c r="AL24" s="557"/>
      <c r="AM24" s="557"/>
      <c r="AN24" s="557"/>
      <c r="AO24" s="557"/>
      <c r="AP24" s="557"/>
      <c r="AQ24" s="557"/>
      <c r="AR24" s="557"/>
      <c r="AS24" s="557"/>
      <c r="AT24" s="557"/>
      <c r="AU24" s="557"/>
      <c r="AV24" s="557"/>
      <c r="AW24" s="557"/>
      <c r="AX24" s="557"/>
      <c r="AY24" s="557"/>
      <c r="AZ24" s="557"/>
      <c r="BA24" s="557"/>
      <c r="BB24" s="557"/>
      <c r="BC24" s="557"/>
      <c r="BD24" s="557"/>
      <c r="BE24" s="557"/>
      <c r="BF24" s="557"/>
      <c r="BG24" s="557"/>
      <c r="BH24" s="557"/>
      <c r="BI24" s="557"/>
      <c r="BJ24" s="234"/>
      <c r="BK24" s="234"/>
      <c r="BL24" s="234"/>
      <c r="BM24" s="234"/>
    </row>
    <row r="25" spans="1:65" s="190" customFormat="1" outlineLevel="1">
      <c r="A25" s="234"/>
      <c r="B25" s="551"/>
      <c r="C25" s="558">
        <f>Asset15</f>
        <v>0</v>
      </c>
      <c r="D25" s="234"/>
      <c r="E25" s="234"/>
      <c r="F25" s="555"/>
      <c r="G25" s="556">
        <f>'PTRM input'!G157*(1+rvanilla01)^0.5</f>
        <v>0</v>
      </c>
      <c r="H25" s="556">
        <f>'PTRM input'!H157*(1+rvanilla02)^0.5</f>
        <v>0</v>
      </c>
      <c r="I25" s="556">
        <f>'PTRM input'!I157*(1+rvanilla03)^0.5</f>
        <v>0</v>
      </c>
      <c r="J25" s="556">
        <f>'PTRM input'!J157*(1+rvanilla04)^0.5</f>
        <v>0</v>
      </c>
      <c r="K25" s="556">
        <f>'PTRM input'!K157*(1+rvanilla05)^0.5</f>
        <v>0</v>
      </c>
      <c r="L25" s="556">
        <f>'PTRM input'!L157*(1+rvanilla06)^0.5</f>
        <v>0</v>
      </c>
      <c r="M25" s="556">
        <f>'PTRM input'!M157*(1+rvanilla07)^0.5</f>
        <v>0</v>
      </c>
      <c r="N25" s="556">
        <f>'PTRM input'!N157*(1+rvanilla08)^0.5</f>
        <v>0</v>
      </c>
      <c r="O25" s="556">
        <f>'PTRM input'!O157*(1+rvanilla09)^0.5</f>
        <v>0</v>
      </c>
      <c r="P25" s="556">
        <f>'PTRM input'!P157*(1+rvanilla10)^0.5</f>
        <v>0</v>
      </c>
      <c r="Q25" s="557"/>
      <c r="R25" s="557"/>
      <c r="S25" s="557"/>
      <c r="T25" s="557"/>
      <c r="U25" s="557"/>
      <c r="V25" s="557"/>
      <c r="W25" s="557"/>
      <c r="X25" s="557"/>
      <c r="Y25" s="557"/>
      <c r="Z25" s="557"/>
      <c r="AA25" s="557"/>
      <c r="AB25" s="557"/>
      <c r="AC25" s="557"/>
      <c r="AD25" s="557"/>
      <c r="AE25" s="557"/>
      <c r="AF25" s="557"/>
      <c r="AG25" s="557"/>
      <c r="AH25" s="557"/>
      <c r="AI25" s="557"/>
      <c r="AJ25" s="557"/>
      <c r="AK25" s="557"/>
      <c r="AL25" s="557"/>
      <c r="AM25" s="557"/>
      <c r="AN25" s="557"/>
      <c r="AO25" s="557"/>
      <c r="AP25" s="557"/>
      <c r="AQ25" s="557"/>
      <c r="AR25" s="557"/>
      <c r="AS25" s="557"/>
      <c r="AT25" s="557"/>
      <c r="AU25" s="557"/>
      <c r="AV25" s="557"/>
      <c r="AW25" s="557"/>
      <c r="AX25" s="557"/>
      <c r="AY25" s="557"/>
      <c r="AZ25" s="557"/>
      <c r="BA25" s="557"/>
      <c r="BB25" s="557"/>
      <c r="BC25" s="557"/>
      <c r="BD25" s="557"/>
      <c r="BE25" s="557"/>
      <c r="BF25" s="557"/>
      <c r="BG25" s="557"/>
      <c r="BH25" s="557"/>
      <c r="BI25" s="557"/>
      <c r="BJ25" s="234"/>
      <c r="BK25" s="234"/>
      <c r="BL25" s="234"/>
      <c r="BM25" s="234"/>
    </row>
    <row r="26" spans="1:65" s="190" customFormat="1" outlineLevel="1">
      <c r="A26" s="234"/>
      <c r="B26" s="551"/>
      <c r="C26" s="558">
        <f>Asset16</f>
        <v>0</v>
      </c>
      <c r="D26" s="234"/>
      <c r="E26" s="234"/>
      <c r="F26" s="555"/>
      <c r="G26" s="556">
        <f>'PTRM input'!G158*(1+rvanilla01)^0.5</f>
        <v>0</v>
      </c>
      <c r="H26" s="556">
        <f>'PTRM input'!H158*(1+rvanilla02)^0.5</f>
        <v>0</v>
      </c>
      <c r="I26" s="556">
        <f>'PTRM input'!I158*(1+rvanilla03)^0.5</f>
        <v>0</v>
      </c>
      <c r="J26" s="556">
        <f>'PTRM input'!J158*(1+rvanilla04)^0.5</f>
        <v>0</v>
      </c>
      <c r="K26" s="556">
        <f>'PTRM input'!K158*(1+rvanilla05)^0.5</f>
        <v>0</v>
      </c>
      <c r="L26" s="556">
        <f>'PTRM input'!L158*(1+rvanilla06)^0.5</f>
        <v>0</v>
      </c>
      <c r="M26" s="556">
        <f>'PTRM input'!M158*(1+rvanilla07)^0.5</f>
        <v>0</v>
      </c>
      <c r="N26" s="556">
        <f>'PTRM input'!N158*(1+rvanilla08)^0.5</f>
        <v>0</v>
      </c>
      <c r="O26" s="556">
        <f>'PTRM input'!O158*(1+rvanilla09)^0.5</f>
        <v>0</v>
      </c>
      <c r="P26" s="556">
        <f>'PTRM input'!P158*(1+rvanilla10)^0.5</f>
        <v>0</v>
      </c>
      <c r="Q26" s="557"/>
      <c r="R26" s="557"/>
      <c r="S26" s="557"/>
      <c r="T26" s="557"/>
      <c r="U26" s="557"/>
      <c r="V26" s="557"/>
      <c r="W26" s="557"/>
      <c r="X26" s="557"/>
      <c r="Y26" s="557"/>
      <c r="Z26" s="557"/>
      <c r="AA26" s="557"/>
      <c r="AB26" s="557"/>
      <c r="AC26" s="557"/>
      <c r="AD26" s="557"/>
      <c r="AE26" s="557"/>
      <c r="AF26" s="557"/>
      <c r="AG26" s="557"/>
      <c r="AH26" s="557"/>
      <c r="AI26" s="557"/>
      <c r="AJ26" s="557"/>
      <c r="AK26" s="557"/>
      <c r="AL26" s="557"/>
      <c r="AM26" s="557"/>
      <c r="AN26" s="557"/>
      <c r="AO26" s="557"/>
      <c r="AP26" s="557"/>
      <c r="AQ26" s="557"/>
      <c r="AR26" s="557"/>
      <c r="AS26" s="557"/>
      <c r="AT26" s="557"/>
      <c r="AU26" s="557"/>
      <c r="AV26" s="557"/>
      <c r="AW26" s="557"/>
      <c r="AX26" s="557"/>
      <c r="AY26" s="557"/>
      <c r="AZ26" s="557"/>
      <c r="BA26" s="557"/>
      <c r="BB26" s="557"/>
      <c r="BC26" s="557"/>
      <c r="BD26" s="557"/>
      <c r="BE26" s="557"/>
      <c r="BF26" s="557"/>
      <c r="BG26" s="557"/>
      <c r="BH26" s="557"/>
      <c r="BI26" s="557"/>
      <c r="BJ26" s="234"/>
      <c r="BK26" s="234"/>
      <c r="BL26" s="234"/>
      <c r="BM26" s="234"/>
    </row>
    <row r="27" spans="1:65" s="190" customFormat="1" outlineLevel="1">
      <c r="A27" s="234"/>
      <c r="B27" s="551"/>
      <c r="C27" s="558">
        <f>Asset17</f>
        <v>0</v>
      </c>
      <c r="D27" s="234"/>
      <c r="E27" s="234"/>
      <c r="F27" s="555"/>
      <c r="G27" s="556">
        <f>'PTRM input'!G159*(1+rvanilla01)^0.5</f>
        <v>0</v>
      </c>
      <c r="H27" s="556">
        <f>'PTRM input'!H159*(1+rvanilla02)^0.5</f>
        <v>0</v>
      </c>
      <c r="I27" s="556">
        <f>'PTRM input'!I159*(1+rvanilla03)^0.5</f>
        <v>0</v>
      </c>
      <c r="J27" s="556">
        <f>'PTRM input'!J159*(1+rvanilla04)^0.5</f>
        <v>0</v>
      </c>
      <c r="K27" s="556">
        <f>'PTRM input'!K159*(1+rvanilla05)^0.5</f>
        <v>0</v>
      </c>
      <c r="L27" s="556">
        <f>'PTRM input'!L159*(1+rvanilla06)^0.5</f>
        <v>0</v>
      </c>
      <c r="M27" s="556">
        <f>'PTRM input'!M159*(1+rvanilla07)^0.5</f>
        <v>0</v>
      </c>
      <c r="N27" s="556">
        <f>'PTRM input'!N159*(1+rvanilla08)^0.5</f>
        <v>0</v>
      </c>
      <c r="O27" s="556">
        <f>'PTRM input'!O159*(1+rvanilla09)^0.5</f>
        <v>0</v>
      </c>
      <c r="P27" s="556">
        <f>'PTRM input'!P159*(1+rvanilla10)^0.5</f>
        <v>0</v>
      </c>
      <c r="Q27" s="557"/>
      <c r="R27" s="557"/>
      <c r="S27" s="557"/>
      <c r="T27" s="557"/>
      <c r="U27" s="557"/>
      <c r="V27" s="557"/>
      <c r="W27" s="557"/>
      <c r="X27" s="557"/>
      <c r="Y27" s="557"/>
      <c r="Z27" s="557"/>
      <c r="AA27" s="557"/>
      <c r="AB27" s="557"/>
      <c r="AC27" s="557"/>
      <c r="AD27" s="557"/>
      <c r="AE27" s="557"/>
      <c r="AF27" s="557"/>
      <c r="AG27" s="557"/>
      <c r="AH27" s="557"/>
      <c r="AI27" s="557"/>
      <c r="AJ27" s="557"/>
      <c r="AK27" s="557"/>
      <c r="AL27" s="557"/>
      <c r="AM27" s="557"/>
      <c r="AN27" s="557"/>
      <c r="AO27" s="557"/>
      <c r="AP27" s="557"/>
      <c r="AQ27" s="557"/>
      <c r="AR27" s="557"/>
      <c r="AS27" s="557"/>
      <c r="AT27" s="557"/>
      <c r="AU27" s="557"/>
      <c r="AV27" s="557"/>
      <c r="AW27" s="557"/>
      <c r="AX27" s="557"/>
      <c r="AY27" s="557"/>
      <c r="AZ27" s="557"/>
      <c r="BA27" s="557"/>
      <c r="BB27" s="557"/>
      <c r="BC27" s="557"/>
      <c r="BD27" s="557"/>
      <c r="BE27" s="557"/>
      <c r="BF27" s="557"/>
      <c r="BG27" s="557"/>
      <c r="BH27" s="557"/>
      <c r="BI27" s="557"/>
      <c r="BJ27" s="234"/>
      <c r="BK27" s="234"/>
      <c r="BL27" s="234"/>
      <c r="BM27" s="234"/>
    </row>
    <row r="28" spans="1:65" s="190" customFormat="1" outlineLevel="1">
      <c r="A28" s="234"/>
      <c r="B28" s="551"/>
      <c r="C28" s="558">
        <f>Asset18</f>
        <v>0</v>
      </c>
      <c r="D28" s="234"/>
      <c r="E28" s="234"/>
      <c r="F28" s="555"/>
      <c r="G28" s="556">
        <f>'PTRM input'!G160*(1+rvanilla01)^0.5</f>
        <v>0</v>
      </c>
      <c r="H28" s="556">
        <f>'PTRM input'!H160*(1+rvanilla02)^0.5</f>
        <v>0</v>
      </c>
      <c r="I28" s="556">
        <f>'PTRM input'!I160*(1+rvanilla03)^0.5</f>
        <v>0</v>
      </c>
      <c r="J28" s="556">
        <f>'PTRM input'!J160*(1+rvanilla04)^0.5</f>
        <v>0</v>
      </c>
      <c r="K28" s="556">
        <f>'PTRM input'!K160*(1+rvanilla05)^0.5</f>
        <v>0</v>
      </c>
      <c r="L28" s="556">
        <f>'PTRM input'!L160*(1+rvanilla06)^0.5</f>
        <v>0</v>
      </c>
      <c r="M28" s="556">
        <f>'PTRM input'!M160*(1+rvanilla07)^0.5</f>
        <v>0</v>
      </c>
      <c r="N28" s="556">
        <f>'PTRM input'!N160*(1+rvanilla08)^0.5</f>
        <v>0</v>
      </c>
      <c r="O28" s="556">
        <f>'PTRM input'!O160*(1+rvanilla09)^0.5</f>
        <v>0</v>
      </c>
      <c r="P28" s="556">
        <f>'PTRM input'!P160*(1+rvanilla10)^0.5</f>
        <v>0</v>
      </c>
      <c r="Q28" s="557"/>
      <c r="R28" s="557"/>
      <c r="S28" s="557"/>
      <c r="T28" s="557"/>
      <c r="U28" s="557"/>
      <c r="V28" s="557"/>
      <c r="W28" s="557"/>
      <c r="X28" s="557"/>
      <c r="Y28" s="557"/>
      <c r="Z28" s="557"/>
      <c r="AA28" s="557"/>
      <c r="AB28" s="557"/>
      <c r="AC28" s="557"/>
      <c r="AD28" s="557"/>
      <c r="AE28" s="557"/>
      <c r="AF28" s="557"/>
      <c r="AG28" s="557"/>
      <c r="AH28" s="557"/>
      <c r="AI28" s="557"/>
      <c r="AJ28" s="557"/>
      <c r="AK28" s="557"/>
      <c r="AL28" s="557"/>
      <c r="AM28" s="557"/>
      <c r="AN28" s="557"/>
      <c r="AO28" s="557"/>
      <c r="AP28" s="557"/>
      <c r="AQ28" s="557"/>
      <c r="AR28" s="557"/>
      <c r="AS28" s="557"/>
      <c r="AT28" s="557"/>
      <c r="AU28" s="557"/>
      <c r="AV28" s="557"/>
      <c r="AW28" s="557"/>
      <c r="AX28" s="557"/>
      <c r="AY28" s="557"/>
      <c r="AZ28" s="557"/>
      <c r="BA28" s="557"/>
      <c r="BB28" s="557"/>
      <c r="BC28" s="557"/>
      <c r="BD28" s="557"/>
      <c r="BE28" s="557"/>
      <c r="BF28" s="557"/>
      <c r="BG28" s="557"/>
      <c r="BH28" s="557"/>
      <c r="BI28" s="557"/>
      <c r="BJ28" s="234"/>
      <c r="BK28" s="234"/>
      <c r="BL28" s="234"/>
      <c r="BM28" s="234"/>
    </row>
    <row r="29" spans="1:65" s="190" customFormat="1" outlineLevel="1">
      <c r="A29" s="234"/>
      <c r="B29" s="551"/>
      <c r="C29" s="558">
        <f>Asset19</f>
        <v>0</v>
      </c>
      <c r="D29" s="234"/>
      <c r="E29" s="234"/>
      <c r="F29" s="555"/>
      <c r="G29" s="556">
        <f>'PTRM input'!G161*(1+rvanilla01)^0.5</f>
        <v>0</v>
      </c>
      <c r="H29" s="556">
        <f>'PTRM input'!H161*(1+rvanilla02)^0.5</f>
        <v>0</v>
      </c>
      <c r="I29" s="556">
        <f>'PTRM input'!I161*(1+rvanilla03)^0.5</f>
        <v>0</v>
      </c>
      <c r="J29" s="556">
        <f>'PTRM input'!J161*(1+rvanilla04)^0.5</f>
        <v>0</v>
      </c>
      <c r="K29" s="556">
        <f>'PTRM input'!K161*(1+rvanilla05)^0.5</f>
        <v>0</v>
      </c>
      <c r="L29" s="556">
        <f>'PTRM input'!L161*(1+rvanilla06)^0.5</f>
        <v>0</v>
      </c>
      <c r="M29" s="556">
        <f>'PTRM input'!M161*(1+rvanilla07)^0.5</f>
        <v>0</v>
      </c>
      <c r="N29" s="556">
        <f>'PTRM input'!N161*(1+rvanilla08)^0.5</f>
        <v>0</v>
      </c>
      <c r="O29" s="556">
        <f>'PTRM input'!O161*(1+rvanilla09)^0.5</f>
        <v>0</v>
      </c>
      <c r="P29" s="556">
        <f>'PTRM input'!P161*(1+rvanilla10)^0.5</f>
        <v>0</v>
      </c>
      <c r="Q29" s="557"/>
      <c r="R29" s="557"/>
      <c r="S29" s="557"/>
      <c r="T29" s="557"/>
      <c r="U29" s="557"/>
      <c r="V29" s="557"/>
      <c r="W29" s="557"/>
      <c r="X29" s="557"/>
      <c r="Y29" s="557"/>
      <c r="Z29" s="557"/>
      <c r="AA29" s="557"/>
      <c r="AB29" s="557"/>
      <c r="AC29" s="557"/>
      <c r="AD29" s="557"/>
      <c r="AE29" s="557"/>
      <c r="AF29" s="557"/>
      <c r="AG29" s="557"/>
      <c r="AH29" s="557"/>
      <c r="AI29" s="557"/>
      <c r="AJ29" s="557"/>
      <c r="AK29" s="557"/>
      <c r="AL29" s="557"/>
      <c r="AM29" s="557"/>
      <c r="AN29" s="557"/>
      <c r="AO29" s="557"/>
      <c r="AP29" s="557"/>
      <c r="AQ29" s="557"/>
      <c r="AR29" s="557"/>
      <c r="AS29" s="557"/>
      <c r="AT29" s="557"/>
      <c r="AU29" s="557"/>
      <c r="AV29" s="557"/>
      <c r="AW29" s="557"/>
      <c r="AX29" s="557"/>
      <c r="AY29" s="557"/>
      <c r="AZ29" s="557"/>
      <c r="BA29" s="557"/>
      <c r="BB29" s="557"/>
      <c r="BC29" s="557"/>
      <c r="BD29" s="557"/>
      <c r="BE29" s="557"/>
      <c r="BF29" s="557"/>
      <c r="BG29" s="557"/>
      <c r="BH29" s="557"/>
      <c r="BI29" s="557"/>
      <c r="BJ29" s="234"/>
      <c r="BK29" s="234"/>
      <c r="BL29" s="234"/>
      <c r="BM29" s="234"/>
    </row>
    <row r="30" spans="1:65" s="190" customFormat="1" outlineLevel="1">
      <c r="A30" s="234"/>
      <c r="B30" s="551"/>
      <c r="C30" s="558">
        <f>Asset20</f>
        <v>0</v>
      </c>
      <c r="D30" s="234"/>
      <c r="E30" s="234"/>
      <c r="F30" s="555"/>
      <c r="G30" s="556">
        <f>'PTRM input'!G162*(1+rvanilla01)^0.5</f>
        <v>0</v>
      </c>
      <c r="H30" s="556">
        <f>'PTRM input'!H162*(1+rvanilla02)^0.5</f>
        <v>0</v>
      </c>
      <c r="I30" s="556">
        <f>'PTRM input'!I162*(1+rvanilla03)^0.5</f>
        <v>0</v>
      </c>
      <c r="J30" s="556">
        <f>'PTRM input'!J162*(1+rvanilla04)^0.5</f>
        <v>0</v>
      </c>
      <c r="K30" s="556">
        <f>'PTRM input'!K162*(1+rvanilla05)^0.5</f>
        <v>0</v>
      </c>
      <c r="L30" s="556">
        <f>'PTRM input'!L162*(1+rvanilla06)^0.5</f>
        <v>0</v>
      </c>
      <c r="M30" s="556">
        <f>'PTRM input'!M162*(1+rvanilla07)^0.5</f>
        <v>0</v>
      </c>
      <c r="N30" s="556">
        <f>'PTRM input'!N162*(1+rvanilla08)^0.5</f>
        <v>0</v>
      </c>
      <c r="O30" s="556">
        <f>'PTRM input'!O162*(1+rvanilla09)^0.5</f>
        <v>0</v>
      </c>
      <c r="P30" s="556">
        <f>'PTRM input'!P162*(1+rvanilla10)^0.5</f>
        <v>0</v>
      </c>
      <c r="Q30" s="557"/>
      <c r="R30" s="557"/>
      <c r="S30" s="557"/>
      <c r="T30" s="557"/>
      <c r="U30" s="557"/>
      <c r="V30" s="557"/>
      <c r="W30" s="557"/>
      <c r="X30" s="557"/>
      <c r="Y30" s="557"/>
      <c r="Z30" s="557"/>
      <c r="AA30" s="557"/>
      <c r="AB30" s="557"/>
      <c r="AC30" s="557"/>
      <c r="AD30" s="557"/>
      <c r="AE30" s="557"/>
      <c r="AF30" s="557"/>
      <c r="AG30" s="557"/>
      <c r="AH30" s="557"/>
      <c r="AI30" s="557"/>
      <c r="AJ30" s="557"/>
      <c r="AK30" s="557"/>
      <c r="AL30" s="557"/>
      <c r="AM30" s="557"/>
      <c r="AN30" s="557"/>
      <c r="AO30" s="557"/>
      <c r="AP30" s="557"/>
      <c r="AQ30" s="557"/>
      <c r="AR30" s="557"/>
      <c r="AS30" s="557"/>
      <c r="AT30" s="557"/>
      <c r="AU30" s="557"/>
      <c r="AV30" s="557"/>
      <c r="AW30" s="557"/>
      <c r="AX30" s="557"/>
      <c r="AY30" s="557"/>
      <c r="AZ30" s="557"/>
      <c r="BA30" s="557"/>
      <c r="BB30" s="557"/>
      <c r="BC30" s="557"/>
      <c r="BD30" s="557"/>
      <c r="BE30" s="557"/>
      <c r="BF30" s="557"/>
      <c r="BG30" s="557"/>
      <c r="BH30" s="557"/>
      <c r="BI30" s="557"/>
      <c r="BJ30" s="234"/>
      <c r="BK30" s="234"/>
      <c r="BL30" s="234"/>
      <c r="BM30" s="234"/>
    </row>
    <row r="31" spans="1:65" s="190" customFormat="1" outlineLevel="1">
      <c r="A31" s="234"/>
      <c r="B31" s="551"/>
      <c r="C31" s="558">
        <f>Asset21</f>
        <v>0</v>
      </c>
      <c r="D31" s="234"/>
      <c r="E31" s="234"/>
      <c r="F31" s="555"/>
      <c r="G31" s="556">
        <f>'PTRM input'!G163*(1+rvanilla01)^0.5</f>
        <v>0</v>
      </c>
      <c r="H31" s="556">
        <f>'PTRM input'!H163*(1+rvanilla02)^0.5</f>
        <v>0</v>
      </c>
      <c r="I31" s="556">
        <f>'PTRM input'!I163*(1+rvanilla03)^0.5</f>
        <v>0</v>
      </c>
      <c r="J31" s="556">
        <f>'PTRM input'!J163*(1+rvanilla04)^0.5</f>
        <v>0</v>
      </c>
      <c r="K31" s="556">
        <f>'PTRM input'!K163*(1+rvanilla05)^0.5</f>
        <v>0</v>
      </c>
      <c r="L31" s="556">
        <f>'PTRM input'!L163*(1+rvanilla06)^0.5</f>
        <v>0</v>
      </c>
      <c r="M31" s="556">
        <f>'PTRM input'!M163*(1+rvanilla07)^0.5</f>
        <v>0</v>
      </c>
      <c r="N31" s="556">
        <f>'PTRM input'!N163*(1+rvanilla08)^0.5</f>
        <v>0</v>
      </c>
      <c r="O31" s="556">
        <f>'PTRM input'!O163*(1+rvanilla09)^0.5</f>
        <v>0</v>
      </c>
      <c r="P31" s="556">
        <f>'PTRM input'!P163*(1+rvanilla10)^0.5</f>
        <v>0</v>
      </c>
      <c r="Q31" s="557"/>
      <c r="R31" s="557"/>
      <c r="S31" s="557"/>
      <c r="T31" s="557"/>
      <c r="U31" s="557"/>
      <c r="V31" s="557"/>
      <c r="W31" s="557"/>
      <c r="X31" s="557"/>
      <c r="Y31" s="557"/>
      <c r="Z31" s="557"/>
      <c r="AA31" s="557"/>
      <c r="AB31" s="557"/>
      <c r="AC31" s="557"/>
      <c r="AD31" s="557"/>
      <c r="AE31" s="557"/>
      <c r="AF31" s="557"/>
      <c r="AG31" s="557"/>
      <c r="AH31" s="557"/>
      <c r="AI31" s="557"/>
      <c r="AJ31" s="557"/>
      <c r="AK31" s="557"/>
      <c r="AL31" s="557"/>
      <c r="AM31" s="557"/>
      <c r="AN31" s="557"/>
      <c r="AO31" s="557"/>
      <c r="AP31" s="557"/>
      <c r="AQ31" s="557"/>
      <c r="AR31" s="557"/>
      <c r="AS31" s="557"/>
      <c r="AT31" s="557"/>
      <c r="AU31" s="557"/>
      <c r="AV31" s="557"/>
      <c r="AW31" s="557"/>
      <c r="AX31" s="557"/>
      <c r="AY31" s="557"/>
      <c r="AZ31" s="557"/>
      <c r="BA31" s="557"/>
      <c r="BB31" s="557"/>
      <c r="BC31" s="557"/>
      <c r="BD31" s="557"/>
      <c r="BE31" s="557"/>
      <c r="BF31" s="557"/>
      <c r="BG31" s="557"/>
      <c r="BH31" s="557"/>
      <c r="BI31" s="557"/>
      <c r="BJ31" s="234"/>
      <c r="BK31" s="234"/>
      <c r="BL31" s="234"/>
      <c r="BM31" s="234"/>
    </row>
    <row r="32" spans="1:65" s="190" customFormat="1" outlineLevel="1">
      <c r="A32" s="234"/>
      <c r="B32" s="551"/>
      <c r="C32" s="558">
        <f>Asset22</f>
        <v>0</v>
      </c>
      <c r="D32" s="234"/>
      <c r="E32" s="234"/>
      <c r="F32" s="555"/>
      <c r="G32" s="556">
        <f>'PTRM input'!G164*(1+rvanilla01)^0.5</f>
        <v>0</v>
      </c>
      <c r="H32" s="556">
        <f>'PTRM input'!H164*(1+rvanilla02)^0.5</f>
        <v>0</v>
      </c>
      <c r="I32" s="556">
        <f>'PTRM input'!I164*(1+rvanilla03)^0.5</f>
        <v>0</v>
      </c>
      <c r="J32" s="556">
        <f>'PTRM input'!J164*(1+rvanilla04)^0.5</f>
        <v>0</v>
      </c>
      <c r="K32" s="556">
        <f>'PTRM input'!K164*(1+rvanilla05)^0.5</f>
        <v>0</v>
      </c>
      <c r="L32" s="556">
        <f>'PTRM input'!L164*(1+rvanilla06)^0.5</f>
        <v>0</v>
      </c>
      <c r="M32" s="556">
        <f>'PTRM input'!M164*(1+rvanilla07)^0.5</f>
        <v>0</v>
      </c>
      <c r="N32" s="556">
        <f>'PTRM input'!N164*(1+rvanilla08)^0.5</f>
        <v>0</v>
      </c>
      <c r="O32" s="556">
        <f>'PTRM input'!O164*(1+rvanilla09)^0.5</f>
        <v>0</v>
      </c>
      <c r="P32" s="556">
        <f>'PTRM input'!P164*(1+rvanilla10)^0.5</f>
        <v>0</v>
      </c>
      <c r="Q32" s="557"/>
      <c r="R32" s="557"/>
      <c r="S32" s="557"/>
      <c r="T32" s="557"/>
      <c r="U32" s="557"/>
      <c r="V32" s="557"/>
      <c r="W32" s="557"/>
      <c r="X32" s="557"/>
      <c r="Y32" s="557"/>
      <c r="Z32" s="557"/>
      <c r="AA32" s="557"/>
      <c r="AB32" s="557"/>
      <c r="AC32" s="557"/>
      <c r="AD32" s="557"/>
      <c r="AE32" s="557"/>
      <c r="AF32" s="557"/>
      <c r="AG32" s="557"/>
      <c r="AH32" s="557"/>
      <c r="AI32" s="557"/>
      <c r="AJ32" s="557"/>
      <c r="AK32" s="557"/>
      <c r="AL32" s="557"/>
      <c r="AM32" s="557"/>
      <c r="AN32" s="557"/>
      <c r="AO32" s="557"/>
      <c r="AP32" s="557"/>
      <c r="AQ32" s="557"/>
      <c r="AR32" s="557"/>
      <c r="AS32" s="557"/>
      <c r="AT32" s="557"/>
      <c r="AU32" s="557"/>
      <c r="AV32" s="557"/>
      <c r="AW32" s="557"/>
      <c r="AX32" s="557"/>
      <c r="AY32" s="557"/>
      <c r="AZ32" s="557"/>
      <c r="BA32" s="557"/>
      <c r="BB32" s="557"/>
      <c r="BC32" s="557"/>
      <c r="BD32" s="557"/>
      <c r="BE32" s="557"/>
      <c r="BF32" s="557"/>
      <c r="BG32" s="557"/>
      <c r="BH32" s="557"/>
      <c r="BI32" s="557"/>
      <c r="BJ32" s="234"/>
      <c r="BK32" s="234"/>
      <c r="BL32" s="234"/>
      <c r="BM32" s="234"/>
    </row>
    <row r="33" spans="1:65" s="190" customFormat="1" outlineLevel="1">
      <c r="A33" s="234"/>
      <c r="B33" s="551"/>
      <c r="C33" s="558">
        <f>Asset23</f>
        <v>0</v>
      </c>
      <c r="D33" s="234"/>
      <c r="E33" s="234"/>
      <c r="F33" s="555"/>
      <c r="G33" s="556">
        <f>'PTRM input'!G165*(1+rvanilla01)^0.5</f>
        <v>0</v>
      </c>
      <c r="H33" s="556">
        <f>'PTRM input'!H165*(1+rvanilla02)^0.5</f>
        <v>0</v>
      </c>
      <c r="I33" s="556">
        <f>'PTRM input'!I165*(1+rvanilla03)^0.5</f>
        <v>0</v>
      </c>
      <c r="J33" s="556">
        <f>'PTRM input'!J165*(1+rvanilla04)^0.5</f>
        <v>0</v>
      </c>
      <c r="K33" s="556">
        <f>'PTRM input'!K165*(1+rvanilla05)^0.5</f>
        <v>0</v>
      </c>
      <c r="L33" s="556">
        <f>'PTRM input'!L165*(1+rvanilla06)^0.5</f>
        <v>0</v>
      </c>
      <c r="M33" s="556">
        <f>'PTRM input'!M165*(1+rvanilla07)^0.5</f>
        <v>0</v>
      </c>
      <c r="N33" s="556">
        <f>'PTRM input'!N165*(1+rvanilla08)^0.5</f>
        <v>0</v>
      </c>
      <c r="O33" s="556">
        <f>'PTRM input'!O165*(1+rvanilla09)^0.5</f>
        <v>0</v>
      </c>
      <c r="P33" s="556">
        <f>'PTRM input'!P165*(1+rvanilla10)^0.5</f>
        <v>0</v>
      </c>
      <c r="Q33" s="557"/>
      <c r="R33" s="557"/>
      <c r="S33" s="557"/>
      <c r="T33" s="557"/>
      <c r="U33" s="557"/>
      <c r="V33" s="557"/>
      <c r="W33" s="557"/>
      <c r="X33" s="557"/>
      <c r="Y33" s="557"/>
      <c r="Z33" s="557"/>
      <c r="AA33" s="557"/>
      <c r="AB33" s="557"/>
      <c r="AC33" s="557"/>
      <c r="AD33" s="557"/>
      <c r="AE33" s="557"/>
      <c r="AF33" s="557"/>
      <c r="AG33" s="557"/>
      <c r="AH33" s="557"/>
      <c r="AI33" s="557"/>
      <c r="AJ33" s="557"/>
      <c r="AK33" s="557"/>
      <c r="AL33" s="557"/>
      <c r="AM33" s="557"/>
      <c r="AN33" s="557"/>
      <c r="AO33" s="557"/>
      <c r="AP33" s="557"/>
      <c r="AQ33" s="557"/>
      <c r="AR33" s="557"/>
      <c r="AS33" s="557"/>
      <c r="AT33" s="557"/>
      <c r="AU33" s="557"/>
      <c r="AV33" s="557"/>
      <c r="AW33" s="557"/>
      <c r="AX33" s="557"/>
      <c r="AY33" s="557"/>
      <c r="AZ33" s="557"/>
      <c r="BA33" s="557"/>
      <c r="BB33" s="557"/>
      <c r="BC33" s="557"/>
      <c r="BD33" s="557"/>
      <c r="BE33" s="557"/>
      <c r="BF33" s="557"/>
      <c r="BG33" s="557"/>
      <c r="BH33" s="557"/>
      <c r="BI33" s="557"/>
      <c r="BJ33" s="234"/>
      <c r="BK33" s="234"/>
      <c r="BL33" s="234"/>
      <c r="BM33" s="234"/>
    </row>
    <row r="34" spans="1:65" s="190" customFormat="1" outlineLevel="1">
      <c r="A34" s="234"/>
      <c r="B34" s="551"/>
      <c r="C34" s="558">
        <f>Asset24</f>
        <v>0</v>
      </c>
      <c r="D34" s="234"/>
      <c r="E34" s="234"/>
      <c r="F34" s="555"/>
      <c r="G34" s="556">
        <f>'PTRM input'!G166*(1+rvanilla01)^0.5</f>
        <v>0</v>
      </c>
      <c r="H34" s="556">
        <f>'PTRM input'!H166*(1+rvanilla02)^0.5</f>
        <v>0</v>
      </c>
      <c r="I34" s="556">
        <f>'PTRM input'!I166*(1+rvanilla03)^0.5</f>
        <v>0</v>
      </c>
      <c r="J34" s="556">
        <f>'PTRM input'!J166*(1+rvanilla04)^0.5</f>
        <v>0</v>
      </c>
      <c r="K34" s="556">
        <f>'PTRM input'!K166*(1+rvanilla05)^0.5</f>
        <v>0</v>
      </c>
      <c r="L34" s="556">
        <f>'PTRM input'!L166*(1+rvanilla06)^0.5</f>
        <v>0</v>
      </c>
      <c r="M34" s="556">
        <f>'PTRM input'!M166*(1+rvanilla07)^0.5</f>
        <v>0</v>
      </c>
      <c r="N34" s="556">
        <f>'PTRM input'!N166*(1+rvanilla08)^0.5</f>
        <v>0</v>
      </c>
      <c r="O34" s="556">
        <f>'PTRM input'!O166*(1+rvanilla09)^0.5</f>
        <v>0</v>
      </c>
      <c r="P34" s="556">
        <f>'PTRM input'!P166*(1+rvanilla10)^0.5</f>
        <v>0</v>
      </c>
      <c r="Q34" s="557"/>
      <c r="R34" s="557"/>
      <c r="S34" s="557"/>
      <c r="T34" s="557"/>
      <c r="U34" s="557"/>
      <c r="V34" s="557"/>
      <c r="W34" s="557"/>
      <c r="X34" s="557"/>
      <c r="Y34" s="557"/>
      <c r="Z34" s="557"/>
      <c r="AA34" s="557"/>
      <c r="AB34" s="557"/>
      <c r="AC34" s="557"/>
      <c r="AD34" s="557"/>
      <c r="AE34" s="557"/>
      <c r="AF34" s="557"/>
      <c r="AG34" s="557"/>
      <c r="AH34" s="557"/>
      <c r="AI34" s="557"/>
      <c r="AJ34" s="557"/>
      <c r="AK34" s="557"/>
      <c r="AL34" s="557"/>
      <c r="AM34" s="557"/>
      <c r="AN34" s="557"/>
      <c r="AO34" s="557"/>
      <c r="AP34" s="557"/>
      <c r="AQ34" s="557"/>
      <c r="AR34" s="557"/>
      <c r="AS34" s="557"/>
      <c r="AT34" s="557"/>
      <c r="AU34" s="557"/>
      <c r="AV34" s="557"/>
      <c r="AW34" s="557"/>
      <c r="AX34" s="557"/>
      <c r="AY34" s="557"/>
      <c r="AZ34" s="557"/>
      <c r="BA34" s="557"/>
      <c r="BB34" s="557"/>
      <c r="BC34" s="557"/>
      <c r="BD34" s="557"/>
      <c r="BE34" s="557"/>
      <c r="BF34" s="557"/>
      <c r="BG34" s="557"/>
      <c r="BH34" s="557"/>
      <c r="BI34" s="557"/>
      <c r="BJ34" s="234"/>
      <c r="BK34" s="234"/>
      <c r="BL34" s="234"/>
      <c r="BM34" s="234"/>
    </row>
    <row r="35" spans="1:65" s="190" customFormat="1" outlineLevel="1">
      <c r="A35" s="234"/>
      <c r="B35" s="551"/>
      <c r="C35" s="558">
        <f>Asset25</f>
        <v>0</v>
      </c>
      <c r="D35" s="234"/>
      <c r="E35" s="234"/>
      <c r="F35" s="555"/>
      <c r="G35" s="556">
        <f>'PTRM input'!G167*(1+rvanilla01)^0.5</f>
        <v>0</v>
      </c>
      <c r="H35" s="556">
        <f>'PTRM input'!H167*(1+rvanilla02)^0.5</f>
        <v>0</v>
      </c>
      <c r="I35" s="556">
        <f>'PTRM input'!I167*(1+rvanilla03)^0.5</f>
        <v>0</v>
      </c>
      <c r="J35" s="556">
        <f>'PTRM input'!J167*(1+rvanilla04)^0.5</f>
        <v>0</v>
      </c>
      <c r="K35" s="556">
        <f>'PTRM input'!K167*(1+rvanilla05)^0.5</f>
        <v>0</v>
      </c>
      <c r="L35" s="556">
        <f>'PTRM input'!L167*(1+rvanilla06)^0.5</f>
        <v>0</v>
      </c>
      <c r="M35" s="556">
        <f>'PTRM input'!M167*(1+rvanilla07)^0.5</f>
        <v>0</v>
      </c>
      <c r="N35" s="556">
        <f>'PTRM input'!N167*(1+rvanilla08)^0.5</f>
        <v>0</v>
      </c>
      <c r="O35" s="556">
        <f>'PTRM input'!O167*(1+rvanilla09)^0.5</f>
        <v>0</v>
      </c>
      <c r="P35" s="556">
        <f>'PTRM input'!P167*(1+rvanilla10)^0.5</f>
        <v>0</v>
      </c>
      <c r="Q35" s="557"/>
      <c r="R35" s="557"/>
      <c r="S35" s="557"/>
      <c r="T35" s="557"/>
      <c r="U35" s="557"/>
      <c r="V35" s="557"/>
      <c r="W35" s="557"/>
      <c r="X35" s="557"/>
      <c r="Y35" s="557"/>
      <c r="Z35" s="557"/>
      <c r="AA35" s="557"/>
      <c r="AB35" s="557"/>
      <c r="AC35" s="557"/>
      <c r="AD35" s="557"/>
      <c r="AE35" s="557"/>
      <c r="AF35" s="557"/>
      <c r="AG35" s="557"/>
      <c r="AH35" s="557"/>
      <c r="AI35" s="557"/>
      <c r="AJ35" s="557"/>
      <c r="AK35" s="557"/>
      <c r="AL35" s="557"/>
      <c r="AM35" s="557"/>
      <c r="AN35" s="557"/>
      <c r="AO35" s="557"/>
      <c r="AP35" s="557"/>
      <c r="AQ35" s="557"/>
      <c r="AR35" s="557"/>
      <c r="AS35" s="557"/>
      <c r="AT35" s="557"/>
      <c r="AU35" s="557"/>
      <c r="AV35" s="557"/>
      <c r="AW35" s="557"/>
      <c r="AX35" s="557"/>
      <c r="AY35" s="557"/>
      <c r="AZ35" s="557"/>
      <c r="BA35" s="557"/>
      <c r="BB35" s="557"/>
      <c r="BC35" s="557"/>
      <c r="BD35" s="557"/>
      <c r="BE35" s="557"/>
      <c r="BF35" s="557"/>
      <c r="BG35" s="557"/>
      <c r="BH35" s="557"/>
      <c r="BI35" s="557"/>
      <c r="BJ35" s="234"/>
      <c r="BK35" s="234"/>
      <c r="BL35" s="234"/>
      <c r="BM35" s="234"/>
    </row>
    <row r="36" spans="1:65" s="190" customFormat="1" outlineLevel="1">
      <c r="A36" s="234"/>
      <c r="B36" s="551"/>
      <c r="C36" s="558">
        <f>Asset26</f>
        <v>0</v>
      </c>
      <c r="D36" s="234"/>
      <c r="E36" s="234"/>
      <c r="F36" s="555"/>
      <c r="G36" s="556">
        <f>'PTRM input'!G168*(1+rvanilla01)^0.5</f>
        <v>0</v>
      </c>
      <c r="H36" s="556">
        <f>'PTRM input'!H168*(1+rvanilla02)^0.5</f>
        <v>0</v>
      </c>
      <c r="I36" s="556">
        <f>'PTRM input'!I168*(1+rvanilla03)^0.5</f>
        <v>0</v>
      </c>
      <c r="J36" s="556">
        <f>'PTRM input'!J168*(1+rvanilla04)^0.5</f>
        <v>0</v>
      </c>
      <c r="K36" s="556">
        <f>'PTRM input'!K168*(1+rvanilla05)^0.5</f>
        <v>0</v>
      </c>
      <c r="L36" s="556">
        <f>'PTRM input'!L168*(1+rvanilla06)^0.5</f>
        <v>0</v>
      </c>
      <c r="M36" s="556">
        <f>'PTRM input'!M168*(1+rvanilla07)^0.5</f>
        <v>0</v>
      </c>
      <c r="N36" s="556">
        <f>'PTRM input'!N168*(1+rvanilla08)^0.5</f>
        <v>0</v>
      </c>
      <c r="O36" s="556">
        <f>'PTRM input'!O168*(1+rvanilla09)^0.5</f>
        <v>0</v>
      </c>
      <c r="P36" s="556">
        <f>'PTRM input'!P168*(1+rvanilla10)^0.5</f>
        <v>0</v>
      </c>
      <c r="Q36" s="557"/>
      <c r="R36" s="557"/>
      <c r="S36" s="557"/>
      <c r="T36" s="557"/>
      <c r="U36" s="557"/>
      <c r="V36" s="557"/>
      <c r="W36" s="557"/>
      <c r="X36" s="557"/>
      <c r="Y36" s="557"/>
      <c r="Z36" s="557"/>
      <c r="AA36" s="557"/>
      <c r="AB36" s="557"/>
      <c r="AC36" s="557"/>
      <c r="AD36" s="557"/>
      <c r="AE36" s="557"/>
      <c r="AF36" s="557"/>
      <c r="AG36" s="557"/>
      <c r="AH36" s="557"/>
      <c r="AI36" s="557"/>
      <c r="AJ36" s="557"/>
      <c r="AK36" s="557"/>
      <c r="AL36" s="557"/>
      <c r="AM36" s="557"/>
      <c r="AN36" s="557"/>
      <c r="AO36" s="557"/>
      <c r="AP36" s="557"/>
      <c r="AQ36" s="557"/>
      <c r="AR36" s="557"/>
      <c r="AS36" s="557"/>
      <c r="AT36" s="557"/>
      <c r="AU36" s="557"/>
      <c r="AV36" s="557"/>
      <c r="AW36" s="557"/>
      <c r="AX36" s="557"/>
      <c r="AY36" s="557"/>
      <c r="AZ36" s="557"/>
      <c r="BA36" s="557"/>
      <c r="BB36" s="557"/>
      <c r="BC36" s="557"/>
      <c r="BD36" s="557"/>
      <c r="BE36" s="557"/>
      <c r="BF36" s="557"/>
      <c r="BG36" s="557"/>
      <c r="BH36" s="557"/>
      <c r="BI36" s="557"/>
      <c r="BJ36" s="234"/>
      <c r="BK36" s="234"/>
      <c r="BL36" s="234"/>
      <c r="BM36" s="234"/>
    </row>
    <row r="37" spans="1:65" s="190" customFormat="1" outlineLevel="1">
      <c r="A37" s="234"/>
      <c r="B37" s="551"/>
      <c r="C37" s="558">
        <f>Asset27</f>
        <v>0</v>
      </c>
      <c r="D37" s="234"/>
      <c r="E37" s="234"/>
      <c r="F37" s="555"/>
      <c r="G37" s="556">
        <f>'PTRM input'!G169*(1+rvanilla01)^0.5</f>
        <v>0</v>
      </c>
      <c r="H37" s="556">
        <f>'PTRM input'!H169*(1+rvanilla02)^0.5</f>
        <v>0</v>
      </c>
      <c r="I37" s="556">
        <f>'PTRM input'!I169*(1+rvanilla03)^0.5</f>
        <v>0</v>
      </c>
      <c r="J37" s="556">
        <f>'PTRM input'!J169*(1+rvanilla04)^0.5</f>
        <v>0</v>
      </c>
      <c r="K37" s="556">
        <f>'PTRM input'!K169*(1+rvanilla05)^0.5</f>
        <v>0</v>
      </c>
      <c r="L37" s="556">
        <f>'PTRM input'!L169*(1+rvanilla06)^0.5</f>
        <v>0</v>
      </c>
      <c r="M37" s="556">
        <f>'PTRM input'!M169*(1+rvanilla07)^0.5</f>
        <v>0</v>
      </c>
      <c r="N37" s="556">
        <f>'PTRM input'!N169*(1+rvanilla08)^0.5</f>
        <v>0</v>
      </c>
      <c r="O37" s="556">
        <f>'PTRM input'!O169*(1+rvanilla09)^0.5</f>
        <v>0</v>
      </c>
      <c r="P37" s="556">
        <f>'PTRM input'!P169*(1+rvanilla10)^0.5</f>
        <v>0</v>
      </c>
      <c r="Q37" s="557"/>
      <c r="R37" s="557"/>
      <c r="S37" s="557"/>
      <c r="T37" s="557"/>
      <c r="U37" s="557"/>
      <c r="V37" s="557"/>
      <c r="W37" s="557"/>
      <c r="X37" s="557"/>
      <c r="Y37" s="557"/>
      <c r="Z37" s="557"/>
      <c r="AA37" s="557"/>
      <c r="AB37" s="557"/>
      <c r="AC37" s="557"/>
      <c r="AD37" s="557"/>
      <c r="AE37" s="557"/>
      <c r="AF37" s="557"/>
      <c r="AG37" s="557"/>
      <c r="AH37" s="557"/>
      <c r="AI37" s="557"/>
      <c r="AJ37" s="557"/>
      <c r="AK37" s="557"/>
      <c r="AL37" s="557"/>
      <c r="AM37" s="557"/>
      <c r="AN37" s="557"/>
      <c r="AO37" s="557"/>
      <c r="AP37" s="557"/>
      <c r="AQ37" s="557"/>
      <c r="AR37" s="557"/>
      <c r="AS37" s="557"/>
      <c r="AT37" s="557"/>
      <c r="AU37" s="557"/>
      <c r="AV37" s="557"/>
      <c r="AW37" s="557"/>
      <c r="AX37" s="557"/>
      <c r="AY37" s="557"/>
      <c r="AZ37" s="557"/>
      <c r="BA37" s="557"/>
      <c r="BB37" s="557"/>
      <c r="BC37" s="557"/>
      <c r="BD37" s="557"/>
      <c r="BE37" s="557"/>
      <c r="BF37" s="557"/>
      <c r="BG37" s="557"/>
      <c r="BH37" s="557"/>
      <c r="BI37" s="557"/>
      <c r="BJ37" s="234"/>
      <c r="BK37" s="234"/>
      <c r="BL37" s="234"/>
      <c r="BM37" s="234"/>
    </row>
    <row r="38" spans="1:65" s="190" customFormat="1" outlineLevel="1">
      <c r="A38" s="234"/>
      <c r="B38" s="551"/>
      <c r="C38" s="558">
        <f>Asset28</f>
        <v>0</v>
      </c>
      <c r="D38" s="234"/>
      <c r="E38" s="234"/>
      <c r="F38" s="555"/>
      <c r="G38" s="556">
        <f>'PTRM input'!G170*(1+rvanilla01)^0.5</f>
        <v>0</v>
      </c>
      <c r="H38" s="556">
        <f>'PTRM input'!H170*(1+rvanilla02)^0.5</f>
        <v>0</v>
      </c>
      <c r="I38" s="556">
        <f>'PTRM input'!I170*(1+rvanilla03)^0.5</f>
        <v>0</v>
      </c>
      <c r="J38" s="556">
        <f>'PTRM input'!J170*(1+rvanilla04)^0.5</f>
        <v>0</v>
      </c>
      <c r="K38" s="556">
        <f>'PTRM input'!K170*(1+rvanilla05)^0.5</f>
        <v>0</v>
      </c>
      <c r="L38" s="556">
        <f>'PTRM input'!L170*(1+rvanilla06)^0.5</f>
        <v>0</v>
      </c>
      <c r="M38" s="556">
        <f>'PTRM input'!M170*(1+rvanilla07)^0.5</f>
        <v>0</v>
      </c>
      <c r="N38" s="556">
        <f>'PTRM input'!N170*(1+rvanilla08)^0.5</f>
        <v>0</v>
      </c>
      <c r="O38" s="556">
        <f>'PTRM input'!O170*(1+rvanilla09)^0.5</f>
        <v>0</v>
      </c>
      <c r="P38" s="556">
        <f>'PTRM input'!P170*(1+rvanilla10)^0.5</f>
        <v>0</v>
      </c>
      <c r="Q38" s="557"/>
      <c r="R38" s="557"/>
      <c r="S38" s="557"/>
      <c r="T38" s="557"/>
      <c r="U38" s="557"/>
      <c r="V38" s="557"/>
      <c r="W38" s="557"/>
      <c r="X38" s="557"/>
      <c r="Y38" s="557"/>
      <c r="Z38" s="557"/>
      <c r="AA38" s="557"/>
      <c r="AB38" s="557"/>
      <c r="AC38" s="557"/>
      <c r="AD38" s="557"/>
      <c r="AE38" s="557"/>
      <c r="AF38" s="557"/>
      <c r="AG38" s="557"/>
      <c r="AH38" s="557"/>
      <c r="AI38" s="557"/>
      <c r="AJ38" s="557"/>
      <c r="AK38" s="557"/>
      <c r="AL38" s="557"/>
      <c r="AM38" s="557"/>
      <c r="AN38" s="557"/>
      <c r="AO38" s="557"/>
      <c r="AP38" s="557"/>
      <c r="AQ38" s="557"/>
      <c r="AR38" s="557"/>
      <c r="AS38" s="557"/>
      <c r="AT38" s="557"/>
      <c r="AU38" s="557"/>
      <c r="AV38" s="557"/>
      <c r="AW38" s="557"/>
      <c r="AX38" s="557"/>
      <c r="AY38" s="557"/>
      <c r="AZ38" s="557"/>
      <c r="BA38" s="557"/>
      <c r="BB38" s="557"/>
      <c r="BC38" s="557"/>
      <c r="BD38" s="557"/>
      <c r="BE38" s="557"/>
      <c r="BF38" s="557"/>
      <c r="BG38" s="557"/>
      <c r="BH38" s="557"/>
      <c r="BI38" s="557"/>
      <c r="BJ38" s="234"/>
      <c r="BK38" s="234"/>
      <c r="BL38" s="234"/>
      <c r="BM38" s="234"/>
    </row>
    <row r="39" spans="1:65" s="190" customFormat="1" outlineLevel="1">
      <c r="A39" s="234"/>
      <c r="B39" s="551"/>
      <c r="C39" s="558">
        <f>Asset29</f>
        <v>0</v>
      </c>
      <c r="D39" s="234"/>
      <c r="E39" s="234"/>
      <c r="F39" s="555"/>
      <c r="G39" s="556">
        <f>'PTRM input'!G171*(1+rvanilla01)^0.5</f>
        <v>0</v>
      </c>
      <c r="H39" s="556">
        <f>'PTRM input'!H171*(1+rvanilla02)^0.5</f>
        <v>0</v>
      </c>
      <c r="I39" s="556">
        <f>'PTRM input'!I171*(1+rvanilla03)^0.5</f>
        <v>0</v>
      </c>
      <c r="J39" s="556">
        <f>'PTRM input'!J171*(1+rvanilla04)^0.5</f>
        <v>0</v>
      </c>
      <c r="K39" s="556">
        <f>'PTRM input'!K171*(1+rvanilla05)^0.5</f>
        <v>0</v>
      </c>
      <c r="L39" s="556">
        <f>'PTRM input'!L171*(1+rvanilla06)^0.5</f>
        <v>0</v>
      </c>
      <c r="M39" s="556">
        <f>'PTRM input'!M171*(1+rvanilla07)^0.5</f>
        <v>0</v>
      </c>
      <c r="N39" s="556">
        <f>'PTRM input'!N171*(1+rvanilla08)^0.5</f>
        <v>0</v>
      </c>
      <c r="O39" s="556">
        <f>'PTRM input'!O171*(1+rvanilla09)^0.5</f>
        <v>0</v>
      </c>
      <c r="P39" s="556">
        <f>'PTRM input'!P171*(1+rvanilla10)^0.5</f>
        <v>0</v>
      </c>
      <c r="Q39" s="557"/>
      <c r="R39" s="557"/>
      <c r="S39" s="557"/>
      <c r="T39" s="557"/>
      <c r="U39" s="557"/>
      <c r="V39" s="557"/>
      <c r="W39" s="557"/>
      <c r="X39" s="557"/>
      <c r="Y39" s="557"/>
      <c r="Z39" s="557"/>
      <c r="AA39" s="557"/>
      <c r="AB39" s="557"/>
      <c r="AC39" s="557"/>
      <c r="AD39" s="557"/>
      <c r="AE39" s="557"/>
      <c r="AF39" s="557"/>
      <c r="AG39" s="557"/>
      <c r="AH39" s="557"/>
      <c r="AI39" s="557"/>
      <c r="AJ39" s="557"/>
      <c r="AK39" s="557"/>
      <c r="AL39" s="557"/>
      <c r="AM39" s="557"/>
      <c r="AN39" s="557"/>
      <c r="AO39" s="557"/>
      <c r="AP39" s="557"/>
      <c r="AQ39" s="557"/>
      <c r="AR39" s="557"/>
      <c r="AS39" s="557"/>
      <c r="AT39" s="557"/>
      <c r="AU39" s="557"/>
      <c r="AV39" s="557"/>
      <c r="AW39" s="557"/>
      <c r="AX39" s="557"/>
      <c r="AY39" s="557"/>
      <c r="AZ39" s="557"/>
      <c r="BA39" s="557"/>
      <c r="BB39" s="557"/>
      <c r="BC39" s="557"/>
      <c r="BD39" s="557"/>
      <c r="BE39" s="557"/>
      <c r="BF39" s="557"/>
      <c r="BG39" s="557"/>
      <c r="BH39" s="557"/>
      <c r="BI39" s="557"/>
      <c r="BJ39" s="234"/>
      <c r="BK39" s="234"/>
      <c r="BL39" s="234"/>
      <c r="BM39" s="234"/>
    </row>
    <row r="40" spans="1:65" s="190" customFormat="1" outlineLevel="1">
      <c r="A40" s="234"/>
      <c r="B40" s="551"/>
      <c r="C40" s="558" t="str">
        <f>Asset30</f>
        <v>Equity raising costs</v>
      </c>
      <c r="D40" s="234"/>
      <c r="E40" s="234"/>
      <c r="F40" s="555"/>
      <c r="G40" s="556">
        <f>'PTRM input'!G172*(1+rvanilla01)^0.5</f>
        <v>13.182293748236564</v>
      </c>
      <c r="H40" s="556">
        <f>'PTRM input'!H172*(1+rvanilla02)^0.5</f>
        <v>0</v>
      </c>
      <c r="I40" s="556">
        <f>'PTRM input'!I172*(1+rvanilla03)^0.5</f>
        <v>0</v>
      </c>
      <c r="J40" s="556">
        <f>'PTRM input'!J172*(1+rvanilla04)^0.5</f>
        <v>0</v>
      </c>
      <c r="K40" s="556">
        <f>'PTRM input'!K172*(1+rvanilla05)^0.5</f>
        <v>0</v>
      </c>
      <c r="L40" s="556">
        <f>'PTRM input'!L172*(1+rvanilla06)^0.5</f>
        <v>0</v>
      </c>
      <c r="M40" s="556">
        <f>'PTRM input'!M172*(1+rvanilla07)^0.5</f>
        <v>0</v>
      </c>
      <c r="N40" s="556">
        <f>'PTRM input'!N172*(1+rvanilla08)^0.5</f>
        <v>0</v>
      </c>
      <c r="O40" s="556">
        <f>'PTRM input'!O172*(1+rvanilla09)^0.5</f>
        <v>0</v>
      </c>
      <c r="P40" s="556">
        <f>'PTRM input'!P172*(1+rvanilla10)^0.5</f>
        <v>0</v>
      </c>
      <c r="Q40" s="557"/>
      <c r="R40" s="557"/>
      <c r="S40" s="557"/>
      <c r="T40" s="557"/>
      <c r="U40" s="557"/>
      <c r="V40" s="557"/>
      <c r="W40" s="557"/>
      <c r="X40" s="557"/>
      <c r="Y40" s="557"/>
      <c r="Z40" s="557"/>
      <c r="AA40" s="557"/>
      <c r="AB40" s="557"/>
      <c r="AC40" s="557"/>
      <c r="AD40" s="557"/>
      <c r="AE40" s="557"/>
      <c r="AF40" s="557"/>
      <c r="AG40" s="557"/>
      <c r="AH40" s="557"/>
      <c r="AI40" s="557"/>
      <c r="AJ40" s="557"/>
      <c r="AK40" s="557"/>
      <c r="AL40" s="557"/>
      <c r="AM40" s="557"/>
      <c r="AN40" s="557"/>
      <c r="AO40" s="557"/>
      <c r="AP40" s="557"/>
      <c r="AQ40" s="557"/>
      <c r="AR40" s="557"/>
      <c r="AS40" s="557"/>
      <c r="AT40" s="557"/>
      <c r="AU40" s="557"/>
      <c r="AV40" s="557"/>
      <c r="AW40" s="557"/>
      <c r="AX40" s="557"/>
      <c r="AY40" s="557"/>
      <c r="AZ40" s="557"/>
      <c r="BA40" s="557"/>
      <c r="BB40" s="557"/>
      <c r="BC40" s="557"/>
      <c r="BD40" s="557"/>
      <c r="BE40" s="557"/>
      <c r="BF40" s="557"/>
      <c r="BG40" s="557"/>
      <c r="BH40" s="557"/>
      <c r="BI40" s="557"/>
      <c r="BJ40" s="234"/>
      <c r="BK40" s="234"/>
      <c r="BL40" s="234"/>
      <c r="BM40" s="234"/>
    </row>
    <row r="41" spans="1:65" s="190" customFormat="1">
      <c r="A41" s="234"/>
      <c r="B41" s="357" t="s">
        <v>299</v>
      </c>
      <c r="C41" s="234"/>
      <c r="D41" s="234"/>
      <c r="E41" s="234"/>
      <c r="F41" s="555"/>
      <c r="G41" s="556">
        <f>SUM(G42:G71)</f>
        <v>363.83868046756538</v>
      </c>
      <c r="H41" s="556">
        <f t="shared" ref="H41:P41" si="7">SUM(H42:H71)</f>
        <v>406.03332748024678</v>
      </c>
      <c r="I41" s="556">
        <f t="shared" si="7"/>
        <v>445.20315377525372</v>
      </c>
      <c r="J41" s="556">
        <f t="shared" si="7"/>
        <v>404.82968459804033</v>
      </c>
      <c r="K41" s="556">
        <f t="shared" si="7"/>
        <v>358.16973503827626</v>
      </c>
      <c r="L41" s="556">
        <f t="shared" si="7"/>
        <v>0</v>
      </c>
      <c r="M41" s="556">
        <f t="shared" si="7"/>
        <v>0</v>
      </c>
      <c r="N41" s="556">
        <f t="shared" si="7"/>
        <v>0</v>
      </c>
      <c r="O41" s="556">
        <f t="shared" si="7"/>
        <v>0</v>
      </c>
      <c r="P41" s="556">
        <f t="shared" si="7"/>
        <v>0</v>
      </c>
      <c r="Q41" s="557"/>
      <c r="R41" s="557"/>
      <c r="S41" s="557"/>
      <c r="T41" s="557"/>
      <c r="U41" s="557"/>
      <c r="V41" s="557"/>
      <c r="W41" s="557"/>
      <c r="X41" s="557"/>
      <c r="Y41" s="557"/>
      <c r="Z41" s="557"/>
      <c r="AA41" s="557"/>
      <c r="AB41" s="557"/>
      <c r="AC41" s="557"/>
      <c r="AD41" s="557"/>
      <c r="AE41" s="557"/>
      <c r="AF41" s="557"/>
      <c r="AG41" s="557"/>
      <c r="AH41" s="557"/>
      <c r="AI41" s="557"/>
      <c r="AJ41" s="557"/>
      <c r="AK41" s="557"/>
      <c r="AL41" s="557"/>
      <c r="AM41" s="557"/>
      <c r="AN41" s="557"/>
      <c r="AO41" s="557"/>
      <c r="AP41" s="557"/>
      <c r="AQ41" s="557"/>
      <c r="AR41" s="557"/>
      <c r="AS41" s="557"/>
      <c r="AT41" s="557"/>
      <c r="AU41" s="557"/>
      <c r="AV41" s="557"/>
      <c r="AW41" s="557"/>
      <c r="AX41" s="557"/>
      <c r="AY41" s="557"/>
      <c r="AZ41" s="557"/>
      <c r="BA41" s="557"/>
      <c r="BB41" s="557"/>
      <c r="BC41" s="557"/>
      <c r="BD41" s="557"/>
      <c r="BE41" s="557"/>
      <c r="BF41" s="557"/>
      <c r="BG41" s="557"/>
      <c r="BH41" s="557"/>
      <c r="BI41" s="557"/>
      <c r="BJ41" s="234"/>
      <c r="BK41" s="234"/>
      <c r="BL41" s="234"/>
      <c r="BM41" s="234"/>
    </row>
    <row r="42" spans="1:65" s="190" customFormat="1" outlineLevel="1">
      <c r="A42" s="234"/>
      <c r="B42" s="551"/>
      <c r="C42" s="558" t="str">
        <f>Asset1</f>
        <v>Subtransmission</v>
      </c>
      <c r="D42" s="234"/>
      <c r="E42" s="234"/>
      <c r="F42" s="555"/>
      <c r="G42" s="556">
        <f t="shared" ref="G42:G69" si="8">G11*G$7</f>
        <v>36.936098350622927</v>
      </c>
      <c r="H42" s="556">
        <f t="shared" ref="H42:P42" si="9">H11*H$7</f>
        <v>40.165334934172897</v>
      </c>
      <c r="I42" s="556">
        <f t="shared" si="9"/>
        <v>38.333237061376792</v>
      </c>
      <c r="J42" s="556">
        <f t="shared" si="9"/>
        <v>40.908590223187964</v>
      </c>
      <c r="K42" s="556">
        <f t="shared" si="9"/>
        <v>42.36861053184888</v>
      </c>
      <c r="L42" s="556">
        <f t="shared" si="9"/>
        <v>0</v>
      </c>
      <c r="M42" s="556">
        <f t="shared" si="9"/>
        <v>0</v>
      </c>
      <c r="N42" s="556">
        <f t="shared" si="9"/>
        <v>0</v>
      </c>
      <c r="O42" s="556">
        <f t="shared" si="9"/>
        <v>0</v>
      </c>
      <c r="P42" s="556">
        <f t="shared" si="9"/>
        <v>0</v>
      </c>
      <c r="Q42" s="557"/>
      <c r="R42" s="557"/>
      <c r="S42" s="557"/>
      <c r="T42" s="557"/>
      <c r="U42" s="557"/>
      <c r="V42" s="557"/>
      <c r="W42" s="557"/>
      <c r="X42" s="557"/>
      <c r="Y42" s="557"/>
      <c r="Z42" s="557"/>
      <c r="AA42" s="557"/>
      <c r="AB42" s="557"/>
      <c r="AC42" s="557"/>
      <c r="AD42" s="557"/>
      <c r="AE42" s="557"/>
      <c r="AF42" s="557"/>
      <c r="AG42" s="557"/>
      <c r="AH42" s="557"/>
      <c r="AI42" s="557"/>
      <c r="AJ42" s="557"/>
      <c r="AK42" s="557"/>
      <c r="AL42" s="557"/>
      <c r="AM42" s="557"/>
      <c r="AN42" s="557"/>
      <c r="AO42" s="557"/>
      <c r="AP42" s="557"/>
      <c r="AQ42" s="557"/>
      <c r="AR42" s="557"/>
      <c r="AS42" s="557"/>
      <c r="AT42" s="557"/>
      <c r="AU42" s="557"/>
      <c r="AV42" s="557"/>
      <c r="AW42" s="557"/>
      <c r="AX42" s="557"/>
      <c r="AY42" s="557"/>
      <c r="AZ42" s="557"/>
      <c r="BA42" s="557"/>
      <c r="BB42" s="557"/>
      <c r="BC42" s="557"/>
      <c r="BD42" s="557"/>
      <c r="BE42" s="557"/>
      <c r="BF42" s="557"/>
      <c r="BG42" s="557"/>
      <c r="BH42" s="557"/>
      <c r="BI42" s="557"/>
      <c r="BJ42" s="234"/>
      <c r="BK42" s="234"/>
      <c r="BL42" s="234"/>
      <c r="BM42" s="234"/>
    </row>
    <row r="43" spans="1:65" s="190" customFormat="1" outlineLevel="1">
      <c r="A43" s="234"/>
      <c r="B43" s="551"/>
      <c r="C43" s="558" t="str">
        <f>Asset2</f>
        <v>Distribution system assets</v>
      </c>
      <c r="D43" s="234"/>
      <c r="E43" s="234"/>
      <c r="F43" s="555"/>
      <c r="G43" s="556">
        <f t="shared" si="8"/>
        <v>237.68697764805685</v>
      </c>
      <c r="H43" s="556">
        <f t="shared" ref="H43:P43" si="10">H12*H$7</f>
        <v>273.9710684617034</v>
      </c>
      <c r="I43" s="556">
        <f t="shared" si="10"/>
        <v>292.64809420160327</v>
      </c>
      <c r="J43" s="556">
        <f t="shared" si="10"/>
        <v>268.89550025182774</v>
      </c>
      <c r="K43" s="556">
        <f t="shared" si="10"/>
        <v>251.89021541536323</v>
      </c>
      <c r="L43" s="556">
        <f t="shared" si="10"/>
        <v>0</v>
      </c>
      <c r="M43" s="556">
        <f t="shared" si="10"/>
        <v>0</v>
      </c>
      <c r="N43" s="556">
        <f t="shared" si="10"/>
        <v>0</v>
      </c>
      <c r="O43" s="556">
        <f t="shared" si="10"/>
        <v>0</v>
      </c>
      <c r="P43" s="556">
        <f t="shared" si="10"/>
        <v>0</v>
      </c>
      <c r="Q43" s="557"/>
      <c r="R43" s="557"/>
      <c r="S43" s="557"/>
      <c r="T43" s="557"/>
      <c r="U43" s="557"/>
      <c r="V43" s="557"/>
      <c r="W43" s="557"/>
      <c r="X43" s="557"/>
      <c r="Y43" s="557"/>
      <c r="Z43" s="557"/>
      <c r="AA43" s="557"/>
      <c r="AB43" s="557"/>
      <c r="AC43" s="557"/>
      <c r="AD43" s="557"/>
      <c r="AE43" s="557"/>
      <c r="AF43" s="557"/>
      <c r="AG43" s="557"/>
      <c r="AH43" s="557"/>
      <c r="AI43" s="557"/>
      <c r="AJ43" s="557"/>
      <c r="AK43" s="557"/>
      <c r="AL43" s="557"/>
      <c r="AM43" s="557"/>
      <c r="AN43" s="557"/>
      <c r="AO43" s="557"/>
      <c r="AP43" s="557"/>
      <c r="AQ43" s="557"/>
      <c r="AR43" s="557"/>
      <c r="AS43" s="557"/>
      <c r="AT43" s="557"/>
      <c r="AU43" s="557"/>
      <c r="AV43" s="557"/>
      <c r="AW43" s="557"/>
      <c r="AX43" s="557"/>
      <c r="AY43" s="557"/>
      <c r="AZ43" s="557"/>
      <c r="BA43" s="557"/>
      <c r="BB43" s="557"/>
      <c r="BC43" s="557"/>
      <c r="BD43" s="557"/>
      <c r="BE43" s="557"/>
      <c r="BF43" s="557"/>
      <c r="BG43" s="557"/>
      <c r="BH43" s="557"/>
      <c r="BI43" s="557"/>
      <c r="BJ43" s="234"/>
      <c r="BK43" s="234"/>
      <c r="BL43" s="234"/>
      <c r="BM43" s="234"/>
    </row>
    <row r="44" spans="1:65" s="190" customFormat="1" outlineLevel="1">
      <c r="A44" s="234"/>
      <c r="B44" s="551"/>
      <c r="C44" s="558" t="str">
        <f>Asset3</f>
        <v>Standard metering</v>
      </c>
      <c r="D44" s="234"/>
      <c r="E44" s="234"/>
      <c r="F44" s="555"/>
      <c r="G44" s="556">
        <f t="shared" si="8"/>
        <v>0</v>
      </c>
      <c r="H44" s="556">
        <f t="shared" ref="H44:P44" si="11">H13*H$7</f>
        <v>0</v>
      </c>
      <c r="I44" s="556">
        <f t="shared" si="11"/>
        <v>0</v>
      </c>
      <c r="J44" s="556">
        <f>J13*J$7</f>
        <v>0</v>
      </c>
      <c r="K44" s="556">
        <f t="shared" si="11"/>
        <v>0</v>
      </c>
      <c r="L44" s="556">
        <f t="shared" si="11"/>
        <v>0</v>
      </c>
      <c r="M44" s="556">
        <f t="shared" si="11"/>
        <v>0</v>
      </c>
      <c r="N44" s="556">
        <f t="shared" si="11"/>
        <v>0</v>
      </c>
      <c r="O44" s="556">
        <f t="shared" si="11"/>
        <v>0</v>
      </c>
      <c r="P44" s="556">
        <f t="shared" si="11"/>
        <v>0</v>
      </c>
      <c r="Q44" s="557"/>
      <c r="R44" s="557"/>
      <c r="S44" s="557"/>
      <c r="T44" s="557"/>
      <c r="U44" s="557"/>
      <c r="V44" s="557"/>
      <c r="W44" s="557"/>
      <c r="X44" s="557"/>
      <c r="Y44" s="557"/>
      <c r="Z44" s="557"/>
      <c r="AA44" s="557"/>
      <c r="AB44" s="557"/>
      <c r="AC44" s="557"/>
      <c r="AD44" s="557"/>
      <c r="AE44" s="557"/>
      <c r="AF44" s="557"/>
      <c r="AG44" s="557"/>
      <c r="AH44" s="557"/>
      <c r="AI44" s="557"/>
      <c r="AJ44" s="557"/>
      <c r="AK44" s="557"/>
      <c r="AL44" s="557"/>
      <c r="AM44" s="557"/>
      <c r="AN44" s="557"/>
      <c r="AO44" s="557"/>
      <c r="AP44" s="557"/>
      <c r="AQ44" s="557"/>
      <c r="AR44" s="557"/>
      <c r="AS44" s="557"/>
      <c r="AT44" s="557"/>
      <c r="AU44" s="557"/>
      <c r="AV44" s="557"/>
      <c r="AW44" s="557"/>
      <c r="AX44" s="557"/>
      <c r="AY44" s="557"/>
      <c r="AZ44" s="557"/>
      <c r="BA44" s="557"/>
      <c r="BB44" s="557"/>
      <c r="BC44" s="557"/>
      <c r="BD44" s="557"/>
      <c r="BE44" s="557"/>
      <c r="BF44" s="557"/>
      <c r="BG44" s="557"/>
      <c r="BH44" s="557"/>
      <c r="BI44" s="557"/>
      <c r="BJ44" s="234"/>
      <c r="BK44" s="234"/>
      <c r="BL44" s="234"/>
      <c r="BM44" s="234"/>
    </row>
    <row r="45" spans="1:65" s="190" customFormat="1" outlineLevel="1">
      <c r="A45" s="234"/>
      <c r="B45" s="551"/>
      <c r="C45" s="558" t="str">
        <f>Asset4</f>
        <v>Public lighting</v>
      </c>
      <c r="D45" s="234"/>
      <c r="E45" s="234"/>
      <c r="F45" s="555"/>
      <c r="G45" s="556">
        <f t="shared" si="8"/>
        <v>0</v>
      </c>
      <c r="H45" s="556">
        <f>H14*H$7</f>
        <v>0</v>
      </c>
      <c r="I45" s="556">
        <f t="shared" ref="I45:P45" si="12">I14*I$7</f>
        <v>0</v>
      </c>
      <c r="J45" s="556">
        <f t="shared" si="12"/>
        <v>0</v>
      </c>
      <c r="K45" s="556">
        <f t="shared" si="12"/>
        <v>0</v>
      </c>
      <c r="L45" s="556">
        <f t="shared" si="12"/>
        <v>0</v>
      </c>
      <c r="M45" s="556">
        <f t="shared" si="12"/>
        <v>0</v>
      </c>
      <c r="N45" s="556">
        <f t="shared" si="12"/>
        <v>0</v>
      </c>
      <c r="O45" s="556">
        <f t="shared" si="12"/>
        <v>0</v>
      </c>
      <c r="P45" s="556">
        <f t="shared" si="12"/>
        <v>0</v>
      </c>
      <c r="Q45" s="557"/>
      <c r="R45" s="557"/>
      <c r="S45" s="557"/>
      <c r="T45" s="557"/>
      <c r="U45" s="557"/>
      <c r="V45" s="557"/>
      <c r="W45" s="557"/>
      <c r="X45" s="557"/>
      <c r="Y45" s="557"/>
      <c r="Z45" s="557"/>
      <c r="AA45" s="557"/>
      <c r="AB45" s="557"/>
      <c r="AC45" s="557"/>
      <c r="AD45" s="557"/>
      <c r="AE45" s="557"/>
      <c r="AF45" s="557"/>
      <c r="AG45" s="557"/>
      <c r="AH45" s="557"/>
      <c r="AI45" s="557"/>
      <c r="AJ45" s="557"/>
      <c r="AK45" s="557"/>
      <c r="AL45" s="557"/>
      <c r="AM45" s="557"/>
      <c r="AN45" s="557"/>
      <c r="AO45" s="557"/>
      <c r="AP45" s="557"/>
      <c r="AQ45" s="557"/>
      <c r="AR45" s="557"/>
      <c r="AS45" s="557"/>
      <c r="AT45" s="557"/>
      <c r="AU45" s="557"/>
      <c r="AV45" s="557"/>
      <c r="AW45" s="557"/>
      <c r="AX45" s="557"/>
      <c r="AY45" s="557"/>
      <c r="AZ45" s="557"/>
      <c r="BA45" s="557"/>
      <c r="BB45" s="557"/>
      <c r="BC45" s="557"/>
      <c r="BD45" s="557"/>
      <c r="BE45" s="557"/>
      <c r="BF45" s="557"/>
      <c r="BG45" s="557"/>
      <c r="BH45" s="557"/>
      <c r="BI45" s="557"/>
      <c r="BJ45" s="234"/>
      <c r="BK45" s="234"/>
      <c r="BL45" s="234"/>
      <c r="BM45" s="234"/>
    </row>
    <row r="46" spans="1:65" s="190" customFormat="1" outlineLevel="1">
      <c r="A46" s="234"/>
      <c r="B46" s="551"/>
      <c r="C46" s="558" t="str">
        <f>Asset5</f>
        <v>SCADA/Network control</v>
      </c>
      <c r="D46" s="234"/>
      <c r="E46" s="234"/>
      <c r="F46" s="555"/>
      <c r="G46" s="556">
        <f t="shared" si="8"/>
        <v>6.1965733975253299</v>
      </c>
      <c r="H46" s="556">
        <f t="shared" ref="H46:P46" si="13">H15*H$7</f>
        <v>19.410213515196439</v>
      </c>
      <c r="I46" s="556">
        <f t="shared" si="13"/>
        <v>49.91296620059601</v>
      </c>
      <c r="J46" s="556">
        <f t="shared" si="13"/>
        <v>35.296054682446766</v>
      </c>
      <c r="K46" s="556">
        <f t="shared" si="13"/>
        <v>9.3367674280999466</v>
      </c>
      <c r="L46" s="556">
        <f t="shared" si="13"/>
        <v>0</v>
      </c>
      <c r="M46" s="556">
        <f t="shared" si="13"/>
        <v>0</v>
      </c>
      <c r="N46" s="556">
        <f t="shared" si="13"/>
        <v>0</v>
      </c>
      <c r="O46" s="556">
        <f t="shared" si="13"/>
        <v>0</v>
      </c>
      <c r="P46" s="556">
        <f t="shared" si="13"/>
        <v>0</v>
      </c>
      <c r="Q46" s="557"/>
      <c r="R46" s="557"/>
      <c r="S46" s="557"/>
      <c r="T46" s="557"/>
      <c r="U46" s="557"/>
      <c r="V46" s="557"/>
      <c r="W46" s="557"/>
      <c r="X46" s="557"/>
      <c r="Y46" s="557"/>
      <c r="Z46" s="557"/>
      <c r="AA46" s="557"/>
      <c r="AB46" s="557"/>
      <c r="AC46" s="557"/>
      <c r="AD46" s="557"/>
      <c r="AE46" s="557"/>
      <c r="AF46" s="557"/>
      <c r="AG46" s="557"/>
      <c r="AH46" s="557"/>
      <c r="AI46" s="557"/>
      <c r="AJ46" s="557"/>
      <c r="AK46" s="557"/>
      <c r="AL46" s="557"/>
      <c r="AM46" s="557"/>
      <c r="AN46" s="557"/>
      <c r="AO46" s="557"/>
      <c r="AP46" s="557"/>
      <c r="AQ46" s="557"/>
      <c r="AR46" s="557"/>
      <c r="AS46" s="557"/>
      <c r="AT46" s="557"/>
      <c r="AU46" s="557"/>
      <c r="AV46" s="557"/>
      <c r="AW46" s="557"/>
      <c r="AX46" s="557"/>
      <c r="AY46" s="557"/>
      <c r="AZ46" s="557"/>
      <c r="BA46" s="557"/>
      <c r="BB46" s="557"/>
      <c r="BC46" s="557"/>
      <c r="BD46" s="557"/>
      <c r="BE46" s="557"/>
      <c r="BF46" s="557"/>
      <c r="BG46" s="557"/>
      <c r="BH46" s="557"/>
      <c r="BI46" s="557"/>
      <c r="BJ46" s="234"/>
      <c r="BK46" s="234"/>
      <c r="BL46" s="234"/>
      <c r="BM46" s="234"/>
    </row>
    <row r="47" spans="1:65" s="190" customFormat="1" outlineLevel="1">
      <c r="A47" s="234"/>
      <c r="B47" s="551"/>
      <c r="C47" s="558" t="str">
        <f>Asset6</f>
        <v>Non-network general assets - IT</v>
      </c>
      <c r="D47" s="234"/>
      <c r="E47" s="234"/>
      <c r="F47" s="555"/>
      <c r="G47" s="556">
        <f t="shared" si="8"/>
        <v>41.513759430170118</v>
      </c>
      <c r="H47" s="556">
        <f t="shared" ref="H47:P47" si="14">H16*H$7</f>
        <v>42.321473442468374</v>
      </c>
      <c r="I47" s="556">
        <f t="shared" si="14"/>
        <v>36.544419414047461</v>
      </c>
      <c r="J47" s="556">
        <f t="shared" si="14"/>
        <v>27.839177569882064</v>
      </c>
      <c r="K47" s="556">
        <f t="shared" si="14"/>
        <v>21.81736701698264</v>
      </c>
      <c r="L47" s="556">
        <f t="shared" si="14"/>
        <v>0</v>
      </c>
      <c r="M47" s="556">
        <f t="shared" si="14"/>
        <v>0</v>
      </c>
      <c r="N47" s="556">
        <f t="shared" si="14"/>
        <v>0</v>
      </c>
      <c r="O47" s="556">
        <f t="shared" si="14"/>
        <v>0</v>
      </c>
      <c r="P47" s="556">
        <f t="shared" si="14"/>
        <v>0</v>
      </c>
      <c r="Q47" s="557"/>
      <c r="R47" s="557"/>
      <c r="S47" s="557"/>
      <c r="T47" s="557"/>
      <c r="U47" s="557"/>
      <c r="V47" s="557"/>
      <c r="W47" s="557"/>
      <c r="X47" s="557"/>
      <c r="Y47" s="557"/>
      <c r="Z47" s="557"/>
      <c r="AA47" s="557"/>
      <c r="AB47" s="557"/>
      <c r="AC47" s="557"/>
      <c r="AD47" s="557"/>
      <c r="AE47" s="557"/>
      <c r="AF47" s="557"/>
      <c r="AG47" s="557"/>
      <c r="AH47" s="557"/>
      <c r="AI47" s="557"/>
      <c r="AJ47" s="557"/>
      <c r="AK47" s="557"/>
      <c r="AL47" s="557"/>
      <c r="AM47" s="557"/>
      <c r="AN47" s="557"/>
      <c r="AO47" s="557"/>
      <c r="AP47" s="557"/>
      <c r="AQ47" s="557"/>
      <c r="AR47" s="557"/>
      <c r="AS47" s="557"/>
      <c r="AT47" s="557"/>
      <c r="AU47" s="557"/>
      <c r="AV47" s="557"/>
      <c r="AW47" s="557"/>
      <c r="AX47" s="557"/>
      <c r="AY47" s="557"/>
      <c r="AZ47" s="557"/>
      <c r="BA47" s="557"/>
      <c r="BB47" s="557"/>
      <c r="BC47" s="557"/>
      <c r="BD47" s="557"/>
      <c r="BE47" s="557"/>
      <c r="BF47" s="557"/>
      <c r="BG47" s="557"/>
      <c r="BH47" s="557"/>
      <c r="BI47" s="557"/>
      <c r="BJ47" s="234"/>
      <c r="BK47" s="234"/>
      <c r="BL47" s="234"/>
      <c r="BM47" s="234"/>
    </row>
    <row r="48" spans="1:65" s="190" customFormat="1" outlineLevel="1">
      <c r="A48" s="234"/>
      <c r="B48" s="551"/>
      <c r="C48" s="558" t="str">
        <f>Asset7</f>
        <v>Non-network general assets - Other</v>
      </c>
      <c r="D48" s="234"/>
      <c r="E48" s="234"/>
      <c r="F48" s="555"/>
      <c r="G48" s="556">
        <f t="shared" si="8"/>
        <v>15.676919909390286</v>
      </c>
      <c r="H48" s="556">
        <f t="shared" ref="H48:P48" si="15">H17*H$7</f>
        <v>16.029247403319463</v>
      </c>
      <c r="I48" s="556">
        <f t="shared" si="15"/>
        <v>16.426347295175972</v>
      </c>
      <c r="J48" s="556">
        <f t="shared" si="15"/>
        <v>16.875480790141541</v>
      </c>
      <c r="K48" s="556">
        <f t="shared" si="15"/>
        <v>17.352852491981313</v>
      </c>
      <c r="L48" s="556">
        <f t="shared" si="15"/>
        <v>0</v>
      </c>
      <c r="M48" s="556">
        <f t="shared" si="15"/>
        <v>0</v>
      </c>
      <c r="N48" s="556">
        <f t="shared" si="15"/>
        <v>0</v>
      </c>
      <c r="O48" s="556">
        <f t="shared" si="15"/>
        <v>0</v>
      </c>
      <c r="P48" s="556">
        <f t="shared" si="15"/>
        <v>0</v>
      </c>
      <c r="Q48" s="557"/>
      <c r="R48" s="557"/>
      <c r="S48" s="557"/>
      <c r="T48" s="557"/>
      <c r="U48" s="557"/>
      <c r="V48" s="557"/>
      <c r="W48" s="557"/>
      <c r="X48" s="557"/>
      <c r="Y48" s="557"/>
      <c r="Z48" s="557"/>
      <c r="AA48" s="557"/>
      <c r="AB48" s="557"/>
      <c r="AC48" s="557"/>
      <c r="AD48" s="557"/>
      <c r="AE48" s="557"/>
      <c r="AF48" s="557"/>
      <c r="AG48" s="557"/>
      <c r="AH48" s="557"/>
      <c r="AI48" s="557"/>
      <c r="AJ48" s="557"/>
      <c r="AK48" s="557"/>
      <c r="AL48" s="557"/>
      <c r="AM48" s="557"/>
      <c r="AN48" s="557"/>
      <c r="AO48" s="557"/>
      <c r="AP48" s="557"/>
      <c r="AQ48" s="557"/>
      <c r="AR48" s="557"/>
      <c r="AS48" s="557"/>
      <c r="AT48" s="557"/>
      <c r="AU48" s="557"/>
      <c r="AV48" s="557"/>
      <c r="AW48" s="557"/>
      <c r="AX48" s="557"/>
      <c r="AY48" s="557"/>
      <c r="AZ48" s="557"/>
      <c r="BA48" s="557"/>
      <c r="BB48" s="557"/>
      <c r="BC48" s="557"/>
      <c r="BD48" s="557"/>
      <c r="BE48" s="557"/>
      <c r="BF48" s="557"/>
      <c r="BG48" s="557"/>
      <c r="BH48" s="557"/>
      <c r="BI48" s="557"/>
      <c r="BJ48" s="234"/>
      <c r="BK48" s="234"/>
      <c r="BL48" s="234"/>
      <c r="BM48" s="234"/>
    </row>
    <row r="49" spans="1:65" s="190" customFormat="1" outlineLevel="1">
      <c r="A49" s="234"/>
      <c r="B49" s="551"/>
      <c r="C49" s="558" t="str">
        <f>Asset8</f>
        <v>VBRC</v>
      </c>
      <c r="D49" s="234"/>
      <c r="E49" s="234"/>
      <c r="F49" s="555"/>
      <c r="G49" s="556">
        <f t="shared" si="8"/>
        <v>12.264983058813295</v>
      </c>
      <c r="H49" s="556">
        <f t="shared" ref="H49:P49" si="16">H18*H$7</f>
        <v>13.939342000516445</v>
      </c>
      <c r="I49" s="556">
        <f t="shared" si="16"/>
        <v>11.080695060398904</v>
      </c>
      <c r="J49" s="556">
        <f t="shared" si="16"/>
        <v>14.773187914521163</v>
      </c>
      <c r="K49" s="556">
        <f t="shared" si="16"/>
        <v>15.065472918936006</v>
      </c>
      <c r="L49" s="556">
        <f t="shared" si="16"/>
        <v>0</v>
      </c>
      <c r="M49" s="556">
        <f t="shared" si="16"/>
        <v>0</v>
      </c>
      <c r="N49" s="556">
        <f t="shared" si="16"/>
        <v>0</v>
      </c>
      <c r="O49" s="556">
        <f t="shared" si="16"/>
        <v>0</v>
      </c>
      <c r="P49" s="556">
        <f t="shared" si="16"/>
        <v>0</v>
      </c>
      <c r="Q49" s="557"/>
      <c r="R49" s="557"/>
      <c r="S49" s="557"/>
      <c r="T49" s="557"/>
      <c r="U49" s="557"/>
      <c r="V49" s="557"/>
      <c r="W49" s="557"/>
      <c r="X49" s="557"/>
      <c r="Y49" s="557"/>
      <c r="Z49" s="557"/>
      <c r="AA49" s="557"/>
      <c r="AB49" s="557"/>
      <c r="AC49" s="557"/>
      <c r="AD49" s="557"/>
      <c r="AE49" s="557"/>
      <c r="AF49" s="557"/>
      <c r="AG49" s="557"/>
      <c r="AH49" s="557"/>
      <c r="AI49" s="557"/>
      <c r="AJ49" s="557"/>
      <c r="AK49" s="557"/>
      <c r="AL49" s="557"/>
      <c r="AM49" s="557"/>
      <c r="AN49" s="557"/>
      <c r="AO49" s="557"/>
      <c r="AP49" s="557"/>
      <c r="AQ49" s="557"/>
      <c r="AR49" s="557"/>
      <c r="AS49" s="557"/>
      <c r="AT49" s="557"/>
      <c r="AU49" s="557"/>
      <c r="AV49" s="557"/>
      <c r="AW49" s="557"/>
      <c r="AX49" s="557"/>
      <c r="AY49" s="557"/>
      <c r="AZ49" s="557"/>
      <c r="BA49" s="557"/>
      <c r="BB49" s="557"/>
      <c r="BC49" s="557"/>
      <c r="BD49" s="557"/>
      <c r="BE49" s="557"/>
      <c r="BF49" s="557"/>
      <c r="BG49" s="557"/>
      <c r="BH49" s="557"/>
      <c r="BI49" s="557"/>
      <c r="BJ49" s="234"/>
      <c r="BK49" s="234"/>
      <c r="BL49" s="234"/>
      <c r="BM49" s="234"/>
    </row>
    <row r="50" spans="1:65" s="190" customFormat="1" outlineLevel="1">
      <c r="A50" s="234"/>
      <c r="B50" s="551"/>
      <c r="C50" s="558" t="str">
        <f>Asset9</f>
        <v>Supervisory cables</v>
      </c>
      <c r="D50" s="234"/>
      <c r="E50" s="234"/>
      <c r="F50" s="555"/>
      <c r="G50" s="556">
        <f t="shared" si="8"/>
        <v>0</v>
      </c>
      <c r="H50" s="556">
        <f t="shared" ref="H50:P50" si="17">H19*H$7</f>
        <v>0</v>
      </c>
      <c r="I50" s="556">
        <f t="shared" si="17"/>
        <v>0</v>
      </c>
      <c r="J50" s="556">
        <f t="shared" si="17"/>
        <v>0</v>
      </c>
      <c r="K50" s="556">
        <f t="shared" si="17"/>
        <v>0</v>
      </c>
      <c r="L50" s="556">
        <f t="shared" si="17"/>
        <v>0</v>
      </c>
      <c r="M50" s="556">
        <f t="shared" si="17"/>
        <v>0</v>
      </c>
      <c r="N50" s="556">
        <f t="shared" si="17"/>
        <v>0</v>
      </c>
      <c r="O50" s="556">
        <f t="shared" si="17"/>
        <v>0</v>
      </c>
      <c r="P50" s="556">
        <f t="shared" si="17"/>
        <v>0</v>
      </c>
      <c r="Q50" s="557"/>
      <c r="R50" s="557"/>
      <c r="S50" s="557"/>
      <c r="T50" s="557"/>
      <c r="U50" s="557"/>
      <c r="V50" s="557"/>
      <c r="W50" s="557"/>
      <c r="X50" s="557"/>
      <c r="Y50" s="557"/>
      <c r="Z50" s="557"/>
      <c r="AA50" s="557"/>
      <c r="AB50" s="557"/>
      <c r="AC50" s="557"/>
      <c r="AD50" s="557"/>
      <c r="AE50" s="557"/>
      <c r="AF50" s="557"/>
      <c r="AG50" s="557"/>
      <c r="AH50" s="557"/>
      <c r="AI50" s="557"/>
      <c r="AJ50" s="557"/>
      <c r="AK50" s="557"/>
      <c r="AL50" s="557"/>
      <c r="AM50" s="557"/>
      <c r="AN50" s="557"/>
      <c r="AO50" s="557"/>
      <c r="AP50" s="557"/>
      <c r="AQ50" s="557"/>
      <c r="AR50" s="557"/>
      <c r="AS50" s="557"/>
      <c r="AT50" s="557"/>
      <c r="AU50" s="557"/>
      <c r="AV50" s="557"/>
      <c r="AW50" s="557"/>
      <c r="AX50" s="557"/>
      <c r="AY50" s="557"/>
      <c r="AZ50" s="557"/>
      <c r="BA50" s="557"/>
      <c r="BB50" s="557"/>
      <c r="BC50" s="557"/>
      <c r="BD50" s="557"/>
      <c r="BE50" s="557"/>
      <c r="BF50" s="557"/>
      <c r="BG50" s="557"/>
      <c r="BH50" s="557"/>
      <c r="BI50" s="557"/>
      <c r="BJ50" s="234"/>
      <c r="BK50" s="234"/>
      <c r="BL50" s="234"/>
      <c r="BM50" s="234"/>
    </row>
    <row r="51" spans="1:65" s="190" customFormat="1" outlineLevel="1">
      <c r="A51" s="234"/>
      <c r="B51" s="551"/>
      <c r="C51" s="558" t="str">
        <f>Asset10</f>
        <v>Old SWER ACRs</v>
      </c>
      <c r="D51" s="234"/>
      <c r="E51" s="234"/>
      <c r="F51" s="555"/>
      <c r="G51" s="556">
        <f t="shared" si="8"/>
        <v>0</v>
      </c>
      <c r="H51" s="556">
        <f t="shared" ref="H51:P51" si="18">H20*H$7</f>
        <v>0</v>
      </c>
      <c r="I51" s="556">
        <f t="shared" si="18"/>
        <v>0</v>
      </c>
      <c r="J51" s="556">
        <f t="shared" si="18"/>
        <v>0</v>
      </c>
      <c r="K51" s="556">
        <f t="shared" si="18"/>
        <v>0</v>
      </c>
      <c r="L51" s="556">
        <f t="shared" si="18"/>
        <v>0</v>
      </c>
      <c r="M51" s="556">
        <f t="shared" si="18"/>
        <v>0</v>
      </c>
      <c r="N51" s="556">
        <f t="shared" si="18"/>
        <v>0</v>
      </c>
      <c r="O51" s="556">
        <f t="shared" si="18"/>
        <v>0</v>
      </c>
      <c r="P51" s="556">
        <f t="shared" si="18"/>
        <v>0</v>
      </c>
      <c r="Q51" s="557"/>
      <c r="R51" s="557"/>
      <c r="S51" s="557"/>
      <c r="T51" s="557"/>
      <c r="U51" s="557"/>
      <c r="V51" s="557"/>
      <c r="W51" s="557"/>
      <c r="X51" s="557"/>
      <c r="Y51" s="557"/>
      <c r="Z51" s="557"/>
      <c r="AA51" s="557"/>
      <c r="AB51" s="557"/>
      <c r="AC51" s="557"/>
      <c r="AD51" s="557"/>
      <c r="AE51" s="557"/>
      <c r="AF51" s="557"/>
      <c r="AG51" s="557"/>
      <c r="AH51" s="557"/>
      <c r="AI51" s="557"/>
      <c r="AJ51" s="557"/>
      <c r="AK51" s="557"/>
      <c r="AL51" s="557"/>
      <c r="AM51" s="557"/>
      <c r="AN51" s="557"/>
      <c r="AO51" s="557"/>
      <c r="AP51" s="557"/>
      <c r="AQ51" s="557"/>
      <c r="AR51" s="557"/>
      <c r="AS51" s="557"/>
      <c r="AT51" s="557"/>
      <c r="AU51" s="557"/>
      <c r="AV51" s="557"/>
      <c r="AW51" s="557"/>
      <c r="AX51" s="557"/>
      <c r="AY51" s="557"/>
      <c r="AZ51" s="557"/>
      <c r="BA51" s="557"/>
      <c r="BB51" s="557"/>
      <c r="BC51" s="557"/>
      <c r="BD51" s="557"/>
      <c r="BE51" s="557"/>
      <c r="BF51" s="557"/>
      <c r="BG51" s="557"/>
      <c r="BH51" s="557"/>
      <c r="BI51" s="557"/>
      <c r="BJ51" s="234"/>
      <c r="BK51" s="234"/>
      <c r="BL51" s="234"/>
      <c r="BM51" s="234"/>
    </row>
    <row r="52" spans="1:65" s="190" customFormat="1" outlineLevel="1">
      <c r="A52" s="234"/>
      <c r="B52" s="551"/>
      <c r="C52" s="558" t="str">
        <f>Asset11</f>
        <v>Land</v>
      </c>
      <c r="D52" s="234"/>
      <c r="E52" s="234"/>
      <c r="F52" s="555"/>
      <c r="G52" s="556">
        <f t="shared" si="8"/>
        <v>7.1357295505453278E-2</v>
      </c>
      <c r="H52" s="556">
        <f t="shared" ref="H52:P52" si="19">H21*H$7</f>
        <v>0.19664772286979848</v>
      </c>
      <c r="I52" s="556">
        <f t="shared" si="19"/>
        <v>0.25739454205527362</v>
      </c>
      <c r="J52" s="556">
        <f t="shared" si="19"/>
        <v>0.2416931660331279</v>
      </c>
      <c r="K52" s="556">
        <f t="shared" si="19"/>
        <v>0.33844923506424013</v>
      </c>
      <c r="L52" s="556">
        <f t="shared" si="19"/>
        <v>0</v>
      </c>
      <c r="M52" s="556">
        <f t="shared" si="19"/>
        <v>0</v>
      </c>
      <c r="N52" s="556">
        <f t="shared" si="19"/>
        <v>0</v>
      </c>
      <c r="O52" s="556">
        <f t="shared" si="19"/>
        <v>0</v>
      </c>
      <c r="P52" s="556">
        <f t="shared" si="19"/>
        <v>0</v>
      </c>
      <c r="Q52" s="557"/>
      <c r="R52" s="557"/>
      <c r="S52" s="557"/>
      <c r="T52" s="557"/>
      <c r="U52" s="557"/>
      <c r="V52" s="557"/>
      <c r="W52" s="557"/>
      <c r="X52" s="557"/>
      <c r="Y52" s="557"/>
      <c r="Z52" s="557"/>
      <c r="AA52" s="557"/>
      <c r="AB52" s="557"/>
      <c r="AC52" s="557"/>
      <c r="AD52" s="557"/>
      <c r="AE52" s="557"/>
      <c r="AF52" s="557"/>
      <c r="AG52" s="557"/>
      <c r="AH52" s="557"/>
      <c r="AI52" s="557"/>
      <c r="AJ52" s="557"/>
      <c r="AK52" s="557"/>
      <c r="AL52" s="557"/>
      <c r="AM52" s="557"/>
      <c r="AN52" s="557"/>
      <c r="AO52" s="557"/>
      <c r="AP52" s="557"/>
      <c r="AQ52" s="557"/>
      <c r="AR52" s="557"/>
      <c r="AS52" s="557"/>
      <c r="AT52" s="557"/>
      <c r="AU52" s="557"/>
      <c r="AV52" s="557"/>
      <c r="AW52" s="557"/>
      <c r="AX52" s="557"/>
      <c r="AY52" s="557"/>
      <c r="AZ52" s="557"/>
      <c r="BA52" s="557"/>
      <c r="BB52" s="557"/>
      <c r="BC52" s="557"/>
      <c r="BD52" s="557"/>
      <c r="BE52" s="557"/>
      <c r="BF52" s="557"/>
      <c r="BG52" s="557"/>
      <c r="BH52" s="557"/>
      <c r="BI52" s="557"/>
      <c r="BJ52" s="234"/>
      <c r="BK52" s="234"/>
      <c r="BL52" s="234"/>
      <c r="BM52" s="234"/>
    </row>
    <row r="53" spans="1:65" s="190" customFormat="1" outlineLevel="1">
      <c r="A53" s="234"/>
      <c r="B53" s="551"/>
      <c r="C53" s="558">
        <f>Asset12</f>
        <v>0</v>
      </c>
      <c r="D53" s="234"/>
      <c r="E53" s="234"/>
      <c r="F53" s="555"/>
      <c r="G53" s="556">
        <f t="shared" si="8"/>
        <v>0</v>
      </c>
      <c r="H53" s="556">
        <f t="shared" ref="H53:P53" si="20">H22*H$7</f>
        <v>0</v>
      </c>
      <c r="I53" s="556">
        <f t="shared" si="20"/>
        <v>0</v>
      </c>
      <c r="J53" s="556">
        <f t="shared" si="20"/>
        <v>0</v>
      </c>
      <c r="K53" s="556">
        <f t="shared" si="20"/>
        <v>0</v>
      </c>
      <c r="L53" s="556">
        <f t="shared" si="20"/>
        <v>0</v>
      </c>
      <c r="M53" s="556">
        <f t="shared" si="20"/>
        <v>0</v>
      </c>
      <c r="N53" s="556">
        <f t="shared" si="20"/>
        <v>0</v>
      </c>
      <c r="O53" s="556">
        <f t="shared" si="20"/>
        <v>0</v>
      </c>
      <c r="P53" s="556">
        <f t="shared" si="20"/>
        <v>0</v>
      </c>
      <c r="Q53" s="557"/>
      <c r="R53" s="557"/>
      <c r="S53" s="557"/>
      <c r="T53" s="557"/>
      <c r="U53" s="557"/>
      <c r="V53" s="557"/>
      <c r="W53" s="557"/>
      <c r="X53" s="557"/>
      <c r="Y53" s="557"/>
      <c r="Z53" s="557"/>
      <c r="AA53" s="557"/>
      <c r="AB53" s="557"/>
      <c r="AC53" s="557"/>
      <c r="AD53" s="557"/>
      <c r="AE53" s="557"/>
      <c r="AF53" s="557"/>
      <c r="AG53" s="557"/>
      <c r="AH53" s="557"/>
      <c r="AI53" s="557"/>
      <c r="AJ53" s="557"/>
      <c r="AK53" s="557"/>
      <c r="AL53" s="557"/>
      <c r="AM53" s="557"/>
      <c r="AN53" s="557"/>
      <c r="AO53" s="557"/>
      <c r="AP53" s="557"/>
      <c r="AQ53" s="557"/>
      <c r="AR53" s="557"/>
      <c r="AS53" s="557"/>
      <c r="AT53" s="557"/>
      <c r="AU53" s="557"/>
      <c r="AV53" s="557"/>
      <c r="AW53" s="557"/>
      <c r="AX53" s="557"/>
      <c r="AY53" s="557"/>
      <c r="AZ53" s="557"/>
      <c r="BA53" s="557"/>
      <c r="BB53" s="557"/>
      <c r="BC53" s="557"/>
      <c r="BD53" s="557"/>
      <c r="BE53" s="557"/>
      <c r="BF53" s="557"/>
      <c r="BG53" s="557"/>
      <c r="BH53" s="557"/>
      <c r="BI53" s="557"/>
      <c r="BJ53" s="234"/>
      <c r="BK53" s="234"/>
      <c r="BL53" s="234"/>
      <c r="BM53" s="234"/>
    </row>
    <row r="54" spans="1:65" s="190" customFormat="1" outlineLevel="1">
      <c r="A54" s="234"/>
      <c r="B54" s="551"/>
      <c r="C54" s="558">
        <f>Asset13</f>
        <v>0</v>
      </c>
      <c r="D54" s="234"/>
      <c r="E54" s="234"/>
      <c r="F54" s="555"/>
      <c r="G54" s="556">
        <f t="shared" si="8"/>
        <v>0</v>
      </c>
      <c r="H54" s="556">
        <f t="shared" ref="H54:P54" si="21">H23*H$7</f>
        <v>0</v>
      </c>
      <c r="I54" s="556">
        <f t="shared" si="21"/>
        <v>0</v>
      </c>
      <c r="J54" s="556">
        <f t="shared" si="21"/>
        <v>0</v>
      </c>
      <c r="K54" s="556">
        <f t="shared" si="21"/>
        <v>0</v>
      </c>
      <c r="L54" s="556">
        <f t="shared" si="21"/>
        <v>0</v>
      </c>
      <c r="M54" s="556">
        <f t="shared" si="21"/>
        <v>0</v>
      </c>
      <c r="N54" s="556">
        <f t="shared" si="21"/>
        <v>0</v>
      </c>
      <c r="O54" s="556">
        <f t="shared" si="21"/>
        <v>0</v>
      </c>
      <c r="P54" s="556">
        <f t="shared" si="21"/>
        <v>0</v>
      </c>
      <c r="Q54" s="557"/>
      <c r="R54" s="557"/>
      <c r="S54" s="557"/>
      <c r="T54" s="557"/>
      <c r="U54" s="557"/>
      <c r="V54" s="557"/>
      <c r="W54" s="557"/>
      <c r="X54" s="557"/>
      <c r="Y54" s="557"/>
      <c r="Z54" s="557"/>
      <c r="AA54" s="557"/>
      <c r="AB54" s="557"/>
      <c r="AC54" s="557"/>
      <c r="AD54" s="557"/>
      <c r="AE54" s="557"/>
      <c r="AF54" s="557"/>
      <c r="AG54" s="557"/>
      <c r="AH54" s="557"/>
      <c r="AI54" s="557"/>
      <c r="AJ54" s="557"/>
      <c r="AK54" s="557"/>
      <c r="AL54" s="557"/>
      <c r="AM54" s="557"/>
      <c r="AN54" s="557"/>
      <c r="AO54" s="557"/>
      <c r="AP54" s="557"/>
      <c r="AQ54" s="557"/>
      <c r="AR54" s="557"/>
      <c r="AS54" s="557"/>
      <c r="AT54" s="557"/>
      <c r="AU54" s="557"/>
      <c r="AV54" s="557"/>
      <c r="AW54" s="557"/>
      <c r="AX54" s="557"/>
      <c r="AY54" s="557"/>
      <c r="AZ54" s="557"/>
      <c r="BA54" s="557"/>
      <c r="BB54" s="557"/>
      <c r="BC54" s="557"/>
      <c r="BD54" s="557"/>
      <c r="BE54" s="557"/>
      <c r="BF54" s="557"/>
      <c r="BG54" s="557"/>
      <c r="BH54" s="557"/>
      <c r="BI54" s="557"/>
      <c r="BJ54" s="234"/>
      <c r="BK54" s="234"/>
      <c r="BL54" s="234"/>
      <c r="BM54" s="234"/>
    </row>
    <row r="55" spans="1:65" s="190" customFormat="1" outlineLevel="1">
      <c r="A55" s="234"/>
      <c r="B55" s="551"/>
      <c r="C55" s="558">
        <f>Asset14</f>
        <v>0</v>
      </c>
      <c r="D55" s="234"/>
      <c r="E55" s="234"/>
      <c r="F55" s="555"/>
      <c r="G55" s="556">
        <f t="shared" si="8"/>
        <v>0</v>
      </c>
      <c r="H55" s="556">
        <f t="shared" ref="H55:P55" si="22">H24*H$7</f>
        <v>0</v>
      </c>
      <c r="I55" s="556">
        <f t="shared" si="22"/>
        <v>0</v>
      </c>
      <c r="J55" s="556">
        <f t="shared" si="22"/>
        <v>0</v>
      </c>
      <c r="K55" s="556">
        <f t="shared" si="22"/>
        <v>0</v>
      </c>
      <c r="L55" s="556">
        <f t="shared" si="22"/>
        <v>0</v>
      </c>
      <c r="M55" s="556">
        <f t="shared" si="22"/>
        <v>0</v>
      </c>
      <c r="N55" s="556">
        <f t="shared" si="22"/>
        <v>0</v>
      </c>
      <c r="O55" s="556">
        <f t="shared" si="22"/>
        <v>0</v>
      </c>
      <c r="P55" s="556">
        <f t="shared" si="22"/>
        <v>0</v>
      </c>
      <c r="Q55" s="557"/>
      <c r="R55" s="557"/>
      <c r="S55" s="557"/>
      <c r="T55" s="557"/>
      <c r="U55" s="557"/>
      <c r="V55" s="557"/>
      <c r="W55" s="557"/>
      <c r="X55" s="557"/>
      <c r="Y55" s="557"/>
      <c r="Z55" s="557"/>
      <c r="AA55" s="557"/>
      <c r="AB55" s="557"/>
      <c r="AC55" s="557"/>
      <c r="AD55" s="557"/>
      <c r="AE55" s="557"/>
      <c r="AF55" s="557"/>
      <c r="AG55" s="557"/>
      <c r="AH55" s="557"/>
      <c r="AI55" s="557"/>
      <c r="AJ55" s="557"/>
      <c r="AK55" s="557"/>
      <c r="AL55" s="557"/>
      <c r="AM55" s="557"/>
      <c r="AN55" s="557"/>
      <c r="AO55" s="557"/>
      <c r="AP55" s="557"/>
      <c r="AQ55" s="557"/>
      <c r="AR55" s="557"/>
      <c r="AS55" s="557"/>
      <c r="AT55" s="557"/>
      <c r="AU55" s="557"/>
      <c r="AV55" s="557"/>
      <c r="AW55" s="557"/>
      <c r="AX55" s="557"/>
      <c r="AY55" s="557"/>
      <c r="AZ55" s="557"/>
      <c r="BA55" s="557"/>
      <c r="BB55" s="557"/>
      <c r="BC55" s="557"/>
      <c r="BD55" s="557"/>
      <c r="BE55" s="557"/>
      <c r="BF55" s="557"/>
      <c r="BG55" s="557"/>
      <c r="BH55" s="557"/>
      <c r="BI55" s="557"/>
      <c r="BJ55" s="234"/>
      <c r="BK55" s="234"/>
      <c r="BL55" s="234"/>
      <c r="BM55" s="234"/>
    </row>
    <row r="56" spans="1:65" s="190" customFormat="1" outlineLevel="1">
      <c r="A56" s="234"/>
      <c r="B56" s="551"/>
      <c r="C56" s="558">
        <f>Asset15</f>
        <v>0</v>
      </c>
      <c r="D56" s="234"/>
      <c r="E56" s="234"/>
      <c r="F56" s="555"/>
      <c r="G56" s="556">
        <f t="shared" si="8"/>
        <v>0</v>
      </c>
      <c r="H56" s="556">
        <f t="shared" ref="H56:P56" si="23">H25*H$7</f>
        <v>0</v>
      </c>
      <c r="I56" s="556">
        <f t="shared" si="23"/>
        <v>0</v>
      </c>
      <c r="J56" s="556">
        <f t="shared" si="23"/>
        <v>0</v>
      </c>
      <c r="K56" s="556">
        <f t="shared" si="23"/>
        <v>0</v>
      </c>
      <c r="L56" s="556">
        <f t="shared" si="23"/>
        <v>0</v>
      </c>
      <c r="M56" s="556">
        <f t="shared" si="23"/>
        <v>0</v>
      </c>
      <c r="N56" s="556">
        <f t="shared" si="23"/>
        <v>0</v>
      </c>
      <c r="O56" s="556">
        <f t="shared" si="23"/>
        <v>0</v>
      </c>
      <c r="P56" s="556">
        <f t="shared" si="23"/>
        <v>0</v>
      </c>
      <c r="Q56" s="557"/>
      <c r="R56" s="557"/>
      <c r="S56" s="557"/>
      <c r="T56" s="557"/>
      <c r="U56" s="557"/>
      <c r="V56" s="557"/>
      <c r="W56" s="557"/>
      <c r="X56" s="557"/>
      <c r="Y56" s="557"/>
      <c r="Z56" s="557"/>
      <c r="AA56" s="557"/>
      <c r="AB56" s="557"/>
      <c r="AC56" s="557"/>
      <c r="AD56" s="557"/>
      <c r="AE56" s="557"/>
      <c r="AF56" s="557"/>
      <c r="AG56" s="557"/>
      <c r="AH56" s="557"/>
      <c r="AI56" s="557"/>
      <c r="AJ56" s="557"/>
      <c r="AK56" s="557"/>
      <c r="AL56" s="557"/>
      <c r="AM56" s="557"/>
      <c r="AN56" s="557"/>
      <c r="AO56" s="557"/>
      <c r="AP56" s="557"/>
      <c r="AQ56" s="557"/>
      <c r="AR56" s="557"/>
      <c r="AS56" s="557"/>
      <c r="AT56" s="557"/>
      <c r="AU56" s="557"/>
      <c r="AV56" s="557"/>
      <c r="AW56" s="557"/>
      <c r="AX56" s="557"/>
      <c r="AY56" s="557"/>
      <c r="AZ56" s="557"/>
      <c r="BA56" s="557"/>
      <c r="BB56" s="557"/>
      <c r="BC56" s="557"/>
      <c r="BD56" s="557"/>
      <c r="BE56" s="557"/>
      <c r="BF56" s="557"/>
      <c r="BG56" s="557"/>
      <c r="BH56" s="557"/>
      <c r="BI56" s="557"/>
      <c r="BJ56" s="234"/>
      <c r="BK56" s="234"/>
      <c r="BL56" s="234"/>
      <c r="BM56" s="234"/>
    </row>
    <row r="57" spans="1:65" s="190" customFormat="1" outlineLevel="1">
      <c r="A57" s="234"/>
      <c r="B57" s="551"/>
      <c r="C57" s="558">
        <f>Asset16</f>
        <v>0</v>
      </c>
      <c r="D57" s="234"/>
      <c r="E57" s="234"/>
      <c r="F57" s="555"/>
      <c r="G57" s="556">
        <f t="shared" si="8"/>
        <v>0</v>
      </c>
      <c r="H57" s="556">
        <f t="shared" ref="H57:P57" si="24">H26*H$7</f>
        <v>0</v>
      </c>
      <c r="I57" s="556">
        <f t="shared" si="24"/>
        <v>0</v>
      </c>
      <c r="J57" s="556">
        <f t="shared" si="24"/>
        <v>0</v>
      </c>
      <c r="K57" s="556">
        <f>K26*K$7</f>
        <v>0</v>
      </c>
      <c r="L57" s="556">
        <f t="shared" si="24"/>
        <v>0</v>
      </c>
      <c r="M57" s="556">
        <f t="shared" si="24"/>
        <v>0</v>
      </c>
      <c r="N57" s="556">
        <f t="shared" si="24"/>
        <v>0</v>
      </c>
      <c r="O57" s="556">
        <f t="shared" si="24"/>
        <v>0</v>
      </c>
      <c r="P57" s="556">
        <f t="shared" si="24"/>
        <v>0</v>
      </c>
      <c r="Q57" s="557"/>
      <c r="R57" s="557"/>
      <c r="S57" s="557"/>
      <c r="T57" s="557"/>
      <c r="U57" s="557"/>
      <c r="V57" s="557"/>
      <c r="W57" s="557"/>
      <c r="X57" s="557"/>
      <c r="Y57" s="557"/>
      <c r="Z57" s="557"/>
      <c r="AA57" s="557"/>
      <c r="AB57" s="557"/>
      <c r="AC57" s="557"/>
      <c r="AD57" s="557"/>
      <c r="AE57" s="557"/>
      <c r="AF57" s="557"/>
      <c r="AG57" s="557"/>
      <c r="AH57" s="557"/>
      <c r="AI57" s="557"/>
      <c r="AJ57" s="557"/>
      <c r="AK57" s="557"/>
      <c r="AL57" s="557"/>
      <c r="AM57" s="557"/>
      <c r="AN57" s="557"/>
      <c r="AO57" s="557"/>
      <c r="AP57" s="557"/>
      <c r="AQ57" s="557"/>
      <c r="AR57" s="557"/>
      <c r="AS57" s="557"/>
      <c r="AT57" s="557"/>
      <c r="AU57" s="557"/>
      <c r="AV57" s="557"/>
      <c r="AW57" s="557"/>
      <c r="AX57" s="557"/>
      <c r="AY57" s="557"/>
      <c r="AZ57" s="557"/>
      <c r="BA57" s="557"/>
      <c r="BB57" s="557"/>
      <c r="BC57" s="557"/>
      <c r="BD57" s="557"/>
      <c r="BE57" s="557"/>
      <c r="BF57" s="557"/>
      <c r="BG57" s="557"/>
      <c r="BH57" s="557"/>
      <c r="BI57" s="557"/>
      <c r="BJ57" s="234"/>
      <c r="BK57" s="234"/>
      <c r="BL57" s="234"/>
      <c r="BM57" s="234"/>
    </row>
    <row r="58" spans="1:65" s="190" customFormat="1" outlineLevel="1">
      <c r="A58" s="234"/>
      <c r="B58" s="551"/>
      <c r="C58" s="558">
        <f>Asset17</f>
        <v>0</v>
      </c>
      <c r="D58" s="234"/>
      <c r="E58" s="234"/>
      <c r="F58" s="555"/>
      <c r="G58" s="556">
        <f t="shared" si="8"/>
        <v>0</v>
      </c>
      <c r="H58" s="556">
        <f t="shared" ref="H58:P58" si="25">H27*H$7</f>
        <v>0</v>
      </c>
      <c r="I58" s="556">
        <f t="shared" si="25"/>
        <v>0</v>
      </c>
      <c r="J58" s="556">
        <f t="shared" si="25"/>
        <v>0</v>
      </c>
      <c r="K58" s="556">
        <f t="shared" si="25"/>
        <v>0</v>
      </c>
      <c r="L58" s="556">
        <f t="shared" si="25"/>
        <v>0</v>
      </c>
      <c r="M58" s="556">
        <f t="shared" si="25"/>
        <v>0</v>
      </c>
      <c r="N58" s="556">
        <f t="shared" si="25"/>
        <v>0</v>
      </c>
      <c r="O58" s="556">
        <f t="shared" si="25"/>
        <v>0</v>
      </c>
      <c r="P58" s="556">
        <f t="shared" si="25"/>
        <v>0</v>
      </c>
      <c r="Q58" s="557"/>
      <c r="R58" s="557"/>
      <c r="S58" s="557"/>
      <c r="T58" s="557"/>
      <c r="U58" s="557"/>
      <c r="V58" s="557"/>
      <c r="W58" s="557"/>
      <c r="X58" s="557"/>
      <c r="Y58" s="557"/>
      <c r="Z58" s="557"/>
      <c r="AA58" s="557"/>
      <c r="AB58" s="557"/>
      <c r="AC58" s="557"/>
      <c r="AD58" s="557"/>
      <c r="AE58" s="557"/>
      <c r="AF58" s="557"/>
      <c r="AG58" s="557"/>
      <c r="AH58" s="557"/>
      <c r="AI58" s="557"/>
      <c r="AJ58" s="557"/>
      <c r="AK58" s="557"/>
      <c r="AL58" s="557"/>
      <c r="AM58" s="557"/>
      <c r="AN58" s="557"/>
      <c r="AO58" s="557"/>
      <c r="AP58" s="557"/>
      <c r="AQ58" s="557"/>
      <c r="AR58" s="557"/>
      <c r="AS58" s="557"/>
      <c r="AT58" s="557"/>
      <c r="AU58" s="557"/>
      <c r="AV58" s="557"/>
      <c r="AW58" s="557"/>
      <c r="AX58" s="557"/>
      <c r="AY58" s="557"/>
      <c r="AZ58" s="557"/>
      <c r="BA58" s="557"/>
      <c r="BB58" s="557"/>
      <c r="BC58" s="557"/>
      <c r="BD58" s="557"/>
      <c r="BE58" s="557"/>
      <c r="BF58" s="557"/>
      <c r="BG58" s="557"/>
      <c r="BH58" s="557"/>
      <c r="BI58" s="557"/>
      <c r="BJ58" s="234"/>
      <c r="BK58" s="234"/>
      <c r="BL58" s="234"/>
      <c r="BM58" s="234"/>
    </row>
    <row r="59" spans="1:65" s="190" customFormat="1" outlineLevel="1">
      <c r="A59" s="234"/>
      <c r="B59" s="551"/>
      <c r="C59" s="558">
        <f>Asset18</f>
        <v>0</v>
      </c>
      <c r="D59" s="234"/>
      <c r="E59" s="234"/>
      <c r="F59" s="555"/>
      <c r="G59" s="556">
        <f t="shared" si="8"/>
        <v>0</v>
      </c>
      <c r="H59" s="556">
        <f t="shared" ref="H59:P59" si="26">H28*H$7</f>
        <v>0</v>
      </c>
      <c r="I59" s="556">
        <f t="shared" si="26"/>
        <v>0</v>
      </c>
      <c r="J59" s="556">
        <f t="shared" si="26"/>
        <v>0</v>
      </c>
      <c r="K59" s="556">
        <f t="shared" si="26"/>
        <v>0</v>
      </c>
      <c r="L59" s="556">
        <f t="shared" si="26"/>
        <v>0</v>
      </c>
      <c r="M59" s="556">
        <f t="shared" si="26"/>
        <v>0</v>
      </c>
      <c r="N59" s="556">
        <f t="shared" si="26"/>
        <v>0</v>
      </c>
      <c r="O59" s="556">
        <f t="shared" si="26"/>
        <v>0</v>
      </c>
      <c r="P59" s="556">
        <f t="shared" si="26"/>
        <v>0</v>
      </c>
      <c r="Q59" s="557"/>
      <c r="R59" s="557"/>
      <c r="S59" s="557"/>
      <c r="T59" s="557"/>
      <c r="U59" s="557"/>
      <c r="V59" s="557"/>
      <c r="W59" s="557"/>
      <c r="X59" s="557"/>
      <c r="Y59" s="557"/>
      <c r="Z59" s="557"/>
      <c r="AA59" s="557"/>
      <c r="AB59" s="557"/>
      <c r="AC59" s="557"/>
      <c r="AD59" s="557"/>
      <c r="AE59" s="557"/>
      <c r="AF59" s="557"/>
      <c r="AG59" s="557"/>
      <c r="AH59" s="557"/>
      <c r="AI59" s="557"/>
      <c r="AJ59" s="557"/>
      <c r="AK59" s="557"/>
      <c r="AL59" s="557"/>
      <c r="AM59" s="557"/>
      <c r="AN59" s="557"/>
      <c r="AO59" s="557"/>
      <c r="AP59" s="557"/>
      <c r="AQ59" s="557"/>
      <c r="AR59" s="557"/>
      <c r="AS59" s="557"/>
      <c r="AT59" s="557"/>
      <c r="AU59" s="557"/>
      <c r="AV59" s="557"/>
      <c r="AW59" s="557"/>
      <c r="AX59" s="557"/>
      <c r="AY59" s="557"/>
      <c r="AZ59" s="557"/>
      <c r="BA59" s="557"/>
      <c r="BB59" s="557"/>
      <c r="BC59" s="557"/>
      <c r="BD59" s="557"/>
      <c r="BE59" s="557"/>
      <c r="BF59" s="557"/>
      <c r="BG59" s="557"/>
      <c r="BH59" s="557"/>
      <c r="BI59" s="557"/>
      <c r="BJ59" s="234"/>
      <c r="BK59" s="234"/>
      <c r="BL59" s="234"/>
      <c r="BM59" s="234"/>
    </row>
    <row r="60" spans="1:65" s="190" customFormat="1" outlineLevel="1">
      <c r="A60" s="234"/>
      <c r="B60" s="551"/>
      <c r="C60" s="558">
        <f>Asset19</f>
        <v>0</v>
      </c>
      <c r="D60" s="234"/>
      <c r="E60" s="234"/>
      <c r="F60" s="555"/>
      <c r="G60" s="556">
        <f t="shared" si="8"/>
        <v>0</v>
      </c>
      <c r="H60" s="556">
        <f t="shared" ref="H60:P60" si="27">H29*H$7</f>
        <v>0</v>
      </c>
      <c r="I60" s="556">
        <f t="shared" si="27"/>
        <v>0</v>
      </c>
      <c r="J60" s="556">
        <f t="shared" si="27"/>
        <v>0</v>
      </c>
      <c r="K60" s="556">
        <f t="shared" si="27"/>
        <v>0</v>
      </c>
      <c r="L60" s="556">
        <f t="shared" si="27"/>
        <v>0</v>
      </c>
      <c r="M60" s="556">
        <f t="shared" si="27"/>
        <v>0</v>
      </c>
      <c r="N60" s="556">
        <f t="shared" si="27"/>
        <v>0</v>
      </c>
      <c r="O60" s="556">
        <f t="shared" si="27"/>
        <v>0</v>
      </c>
      <c r="P60" s="556">
        <f t="shared" si="27"/>
        <v>0</v>
      </c>
      <c r="Q60" s="557"/>
      <c r="R60" s="557"/>
      <c r="S60" s="557"/>
      <c r="T60" s="557"/>
      <c r="U60" s="557"/>
      <c r="V60" s="557"/>
      <c r="W60" s="557"/>
      <c r="X60" s="557"/>
      <c r="Y60" s="557"/>
      <c r="Z60" s="557"/>
      <c r="AA60" s="557"/>
      <c r="AB60" s="557"/>
      <c r="AC60" s="557"/>
      <c r="AD60" s="557"/>
      <c r="AE60" s="557"/>
      <c r="AF60" s="557"/>
      <c r="AG60" s="557"/>
      <c r="AH60" s="557"/>
      <c r="AI60" s="557"/>
      <c r="AJ60" s="557"/>
      <c r="AK60" s="557"/>
      <c r="AL60" s="557"/>
      <c r="AM60" s="557"/>
      <c r="AN60" s="557"/>
      <c r="AO60" s="557"/>
      <c r="AP60" s="557"/>
      <c r="AQ60" s="557"/>
      <c r="AR60" s="557"/>
      <c r="AS60" s="557"/>
      <c r="AT60" s="557"/>
      <c r="AU60" s="557"/>
      <c r="AV60" s="557"/>
      <c r="AW60" s="557"/>
      <c r="AX60" s="557"/>
      <c r="AY60" s="557"/>
      <c r="AZ60" s="557"/>
      <c r="BA60" s="557"/>
      <c r="BB60" s="557"/>
      <c r="BC60" s="557"/>
      <c r="BD60" s="557"/>
      <c r="BE60" s="557"/>
      <c r="BF60" s="557"/>
      <c r="BG60" s="557"/>
      <c r="BH60" s="557"/>
      <c r="BI60" s="557"/>
      <c r="BJ60" s="234"/>
      <c r="BK60" s="234"/>
      <c r="BL60" s="234"/>
      <c r="BM60" s="234"/>
    </row>
    <row r="61" spans="1:65" s="190" customFormat="1" outlineLevel="1">
      <c r="A61" s="234"/>
      <c r="B61" s="551"/>
      <c r="C61" s="558">
        <f>Asset20</f>
        <v>0</v>
      </c>
      <c r="D61" s="234"/>
      <c r="E61" s="234"/>
      <c r="F61" s="555"/>
      <c r="G61" s="556">
        <f t="shared" si="8"/>
        <v>0</v>
      </c>
      <c r="H61" s="556">
        <f t="shared" ref="H61:P61" si="28">H30*H$7</f>
        <v>0</v>
      </c>
      <c r="I61" s="556">
        <f t="shared" si="28"/>
        <v>0</v>
      </c>
      <c r="J61" s="556">
        <f t="shared" si="28"/>
        <v>0</v>
      </c>
      <c r="K61" s="556">
        <f t="shared" si="28"/>
        <v>0</v>
      </c>
      <c r="L61" s="556">
        <f t="shared" si="28"/>
        <v>0</v>
      </c>
      <c r="M61" s="556">
        <f t="shared" si="28"/>
        <v>0</v>
      </c>
      <c r="N61" s="556">
        <f t="shared" si="28"/>
        <v>0</v>
      </c>
      <c r="O61" s="556">
        <f t="shared" si="28"/>
        <v>0</v>
      </c>
      <c r="P61" s="556">
        <f t="shared" si="28"/>
        <v>0</v>
      </c>
      <c r="Q61" s="557"/>
      <c r="R61" s="557"/>
      <c r="S61" s="557"/>
      <c r="T61" s="557"/>
      <c r="U61" s="557"/>
      <c r="V61" s="557"/>
      <c r="W61" s="557"/>
      <c r="X61" s="557"/>
      <c r="Y61" s="557"/>
      <c r="Z61" s="557"/>
      <c r="AA61" s="557"/>
      <c r="AB61" s="557"/>
      <c r="AC61" s="557"/>
      <c r="AD61" s="557"/>
      <c r="AE61" s="557"/>
      <c r="AF61" s="557"/>
      <c r="AG61" s="557"/>
      <c r="AH61" s="557"/>
      <c r="AI61" s="557"/>
      <c r="AJ61" s="557"/>
      <c r="AK61" s="557"/>
      <c r="AL61" s="557"/>
      <c r="AM61" s="557"/>
      <c r="AN61" s="557"/>
      <c r="AO61" s="557"/>
      <c r="AP61" s="557"/>
      <c r="AQ61" s="557"/>
      <c r="AR61" s="557"/>
      <c r="AS61" s="557"/>
      <c r="AT61" s="557"/>
      <c r="AU61" s="557"/>
      <c r="AV61" s="557"/>
      <c r="AW61" s="557"/>
      <c r="AX61" s="557"/>
      <c r="AY61" s="557"/>
      <c r="AZ61" s="557"/>
      <c r="BA61" s="557"/>
      <c r="BB61" s="557"/>
      <c r="BC61" s="557"/>
      <c r="BD61" s="557"/>
      <c r="BE61" s="557"/>
      <c r="BF61" s="557"/>
      <c r="BG61" s="557"/>
      <c r="BH61" s="557"/>
      <c r="BI61" s="557"/>
      <c r="BJ61" s="234"/>
      <c r="BK61" s="234"/>
      <c r="BL61" s="234"/>
      <c r="BM61" s="234"/>
    </row>
    <row r="62" spans="1:65" s="190" customFormat="1" outlineLevel="1">
      <c r="A62" s="234"/>
      <c r="B62" s="551"/>
      <c r="C62" s="558">
        <f>Asset21</f>
        <v>0</v>
      </c>
      <c r="D62" s="234"/>
      <c r="E62" s="234"/>
      <c r="F62" s="555"/>
      <c r="G62" s="556">
        <f t="shared" si="8"/>
        <v>0</v>
      </c>
      <c r="H62" s="556">
        <f t="shared" ref="H62:P62" si="29">H31*H$7</f>
        <v>0</v>
      </c>
      <c r="I62" s="556">
        <f t="shared" si="29"/>
        <v>0</v>
      </c>
      <c r="J62" s="556">
        <f t="shared" si="29"/>
        <v>0</v>
      </c>
      <c r="K62" s="556">
        <f t="shared" si="29"/>
        <v>0</v>
      </c>
      <c r="L62" s="556">
        <f t="shared" si="29"/>
        <v>0</v>
      </c>
      <c r="M62" s="556">
        <f t="shared" si="29"/>
        <v>0</v>
      </c>
      <c r="N62" s="556">
        <f t="shared" si="29"/>
        <v>0</v>
      </c>
      <c r="O62" s="556">
        <f t="shared" si="29"/>
        <v>0</v>
      </c>
      <c r="P62" s="556">
        <f t="shared" si="29"/>
        <v>0</v>
      </c>
      <c r="Q62" s="557"/>
      <c r="R62" s="557"/>
      <c r="S62" s="557"/>
      <c r="T62" s="557"/>
      <c r="U62" s="557"/>
      <c r="V62" s="557"/>
      <c r="W62" s="557"/>
      <c r="X62" s="557"/>
      <c r="Y62" s="557"/>
      <c r="Z62" s="557"/>
      <c r="AA62" s="557"/>
      <c r="AB62" s="557"/>
      <c r="AC62" s="557"/>
      <c r="AD62" s="557"/>
      <c r="AE62" s="557"/>
      <c r="AF62" s="557"/>
      <c r="AG62" s="557"/>
      <c r="AH62" s="557"/>
      <c r="AI62" s="557"/>
      <c r="AJ62" s="557"/>
      <c r="AK62" s="557"/>
      <c r="AL62" s="557"/>
      <c r="AM62" s="557"/>
      <c r="AN62" s="557"/>
      <c r="AO62" s="557"/>
      <c r="AP62" s="557"/>
      <c r="AQ62" s="557"/>
      <c r="AR62" s="557"/>
      <c r="AS62" s="557"/>
      <c r="AT62" s="557"/>
      <c r="AU62" s="557"/>
      <c r="AV62" s="557"/>
      <c r="AW62" s="557"/>
      <c r="AX62" s="557"/>
      <c r="AY62" s="557"/>
      <c r="AZ62" s="557"/>
      <c r="BA62" s="557"/>
      <c r="BB62" s="557"/>
      <c r="BC62" s="557"/>
      <c r="BD62" s="557"/>
      <c r="BE62" s="557"/>
      <c r="BF62" s="557"/>
      <c r="BG62" s="557"/>
      <c r="BH62" s="557"/>
      <c r="BI62" s="557"/>
      <c r="BJ62" s="234"/>
      <c r="BK62" s="234"/>
      <c r="BL62" s="234"/>
      <c r="BM62" s="234"/>
    </row>
    <row r="63" spans="1:65" s="190" customFormat="1" outlineLevel="1">
      <c r="A63" s="234"/>
      <c r="B63" s="551"/>
      <c r="C63" s="558">
        <f>Asset22</f>
        <v>0</v>
      </c>
      <c r="D63" s="234"/>
      <c r="E63" s="234"/>
      <c r="F63" s="555"/>
      <c r="G63" s="556">
        <f t="shared" si="8"/>
        <v>0</v>
      </c>
      <c r="H63" s="556">
        <f t="shared" ref="H63:P63" si="30">H32*H$7</f>
        <v>0</v>
      </c>
      <c r="I63" s="556">
        <f t="shared" si="30"/>
        <v>0</v>
      </c>
      <c r="J63" s="556">
        <f t="shared" si="30"/>
        <v>0</v>
      </c>
      <c r="K63" s="556">
        <f t="shared" si="30"/>
        <v>0</v>
      </c>
      <c r="L63" s="556">
        <f t="shared" si="30"/>
        <v>0</v>
      </c>
      <c r="M63" s="556">
        <f t="shared" si="30"/>
        <v>0</v>
      </c>
      <c r="N63" s="556">
        <f t="shared" si="30"/>
        <v>0</v>
      </c>
      <c r="O63" s="556">
        <f t="shared" si="30"/>
        <v>0</v>
      </c>
      <c r="P63" s="556">
        <f t="shared" si="30"/>
        <v>0</v>
      </c>
      <c r="Q63" s="557"/>
      <c r="R63" s="557"/>
      <c r="S63" s="557"/>
      <c r="T63" s="557"/>
      <c r="U63" s="557"/>
      <c r="V63" s="557"/>
      <c r="W63" s="557"/>
      <c r="X63" s="557"/>
      <c r="Y63" s="557"/>
      <c r="Z63" s="557"/>
      <c r="AA63" s="557"/>
      <c r="AB63" s="557"/>
      <c r="AC63" s="557"/>
      <c r="AD63" s="557"/>
      <c r="AE63" s="557"/>
      <c r="AF63" s="557"/>
      <c r="AG63" s="557"/>
      <c r="AH63" s="557"/>
      <c r="AI63" s="557"/>
      <c r="AJ63" s="557"/>
      <c r="AK63" s="557"/>
      <c r="AL63" s="557"/>
      <c r="AM63" s="557"/>
      <c r="AN63" s="557"/>
      <c r="AO63" s="557"/>
      <c r="AP63" s="557"/>
      <c r="AQ63" s="557"/>
      <c r="AR63" s="557"/>
      <c r="AS63" s="557"/>
      <c r="AT63" s="557"/>
      <c r="AU63" s="557"/>
      <c r="AV63" s="557"/>
      <c r="AW63" s="557"/>
      <c r="AX63" s="557"/>
      <c r="AY63" s="557"/>
      <c r="AZ63" s="557"/>
      <c r="BA63" s="557"/>
      <c r="BB63" s="557"/>
      <c r="BC63" s="557"/>
      <c r="BD63" s="557"/>
      <c r="BE63" s="557"/>
      <c r="BF63" s="557"/>
      <c r="BG63" s="557"/>
      <c r="BH63" s="557"/>
      <c r="BI63" s="557"/>
      <c r="BJ63" s="234"/>
      <c r="BK63" s="234"/>
      <c r="BL63" s="234"/>
      <c r="BM63" s="234"/>
    </row>
    <row r="64" spans="1:65" s="190" customFormat="1" outlineLevel="1">
      <c r="A64" s="234"/>
      <c r="B64" s="551"/>
      <c r="C64" s="558">
        <f>Asset23</f>
        <v>0</v>
      </c>
      <c r="D64" s="234"/>
      <c r="E64" s="234"/>
      <c r="F64" s="555"/>
      <c r="G64" s="556">
        <f t="shared" si="8"/>
        <v>0</v>
      </c>
      <c r="H64" s="556">
        <f t="shared" ref="H64:P64" si="31">H33*H$7</f>
        <v>0</v>
      </c>
      <c r="I64" s="556">
        <f t="shared" si="31"/>
        <v>0</v>
      </c>
      <c r="J64" s="556">
        <f t="shared" si="31"/>
        <v>0</v>
      </c>
      <c r="K64" s="556">
        <f t="shared" si="31"/>
        <v>0</v>
      </c>
      <c r="L64" s="556">
        <f t="shared" si="31"/>
        <v>0</v>
      </c>
      <c r="M64" s="556">
        <f t="shared" si="31"/>
        <v>0</v>
      </c>
      <c r="N64" s="556">
        <f t="shared" si="31"/>
        <v>0</v>
      </c>
      <c r="O64" s="556">
        <f t="shared" si="31"/>
        <v>0</v>
      </c>
      <c r="P64" s="556">
        <f t="shared" si="31"/>
        <v>0</v>
      </c>
      <c r="Q64" s="557"/>
      <c r="R64" s="557"/>
      <c r="S64" s="557"/>
      <c r="T64" s="557"/>
      <c r="U64" s="557"/>
      <c r="V64" s="557"/>
      <c r="W64" s="557"/>
      <c r="X64" s="557"/>
      <c r="Y64" s="557"/>
      <c r="Z64" s="557"/>
      <c r="AA64" s="557"/>
      <c r="AB64" s="557"/>
      <c r="AC64" s="557"/>
      <c r="AD64" s="557"/>
      <c r="AE64" s="557"/>
      <c r="AF64" s="557"/>
      <c r="AG64" s="557"/>
      <c r="AH64" s="557"/>
      <c r="AI64" s="557"/>
      <c r="AJ64" s="557"/>
      <c r="AK64" s="557"/>
      <c r="AL64" s="557"/>
      <c r="AM64" s="557"/>
      <c r="AN64" s="557"/>
      <c r="AO64" s="557"/>
      <c r="AP64" s="557"/>
      <c r="AQ64" s="557"/>
      <c r="AR64" s="557"/>
      <c r="AS64" s="557"/>
      <c r="AT64" s="557"/>
      <c r="AU64" s="557"/>
      <c r="AV64" s="557"/>
      <c r="AW64" s="557"/>
      <c r="AX64" s="557"/>
      <c r="AY64" s="557"/>
      <c r="AZ64" s="557"/>
      <c r="BA64" s="557"/>
      <c r="BB64" s="557"/>
      <c r="BC64" s="557"/>
      <c r="BD64" s="557"/>
      <c r="BE64" s="557"/>
      <c r="BF64" s="557"/>
      <c r="BG64" s="557"/>
      <c r="BH64" s="557"/>
      <c r="BI64" s="557"/>
      <c r="BJ64" s="234"/>
      <c r="BK64" s="234"/>
      <c r="BL64" s="234"/>
      <c r="BM64" s="234"/>
    </row>
    <row r="65" spans="1:65" s="190" customFormat="1" outlineLevel="1">
      <c r="A65" s="234"/>
      <c r="B65" s="551"/>
      <c r="C65" s="558">
        <f>Asset24</f>
        <v>0</v>
      </c>
      <c r="D65" s="234"/>
      <c r="E65" s="234"/>
      <c r="F65" s="555"/>
      <c r="G65" s="556">
        <f t="shared" si="8"/>
        <v>0</v>
      </c>
      <c r="H65" s="556">
        <f t="shared" ref="H65:P65" si="32">H34*H$7</f>
        <v>0</v>
      </c>
      <c r="I65" s="556">
        <f t="shared" si="32"/>
        <v>0</v>
      </c>
      <c r="J65" s="556">
        <f t="shared" si="32"/>
        <v>0</v>
      </c>
      <c r="K65" s="556">
        <f t="shared" si="32"/>
        <v>0</v>
      </c>
      <c r="L65" s="556">
        <f t="shared" si="32"/>
        <v>0</v>
      </c>
      <c r="M65" s="556">
        <f t="shared" si="32"/>
        <v>0</v>
      </c>
      <c r="N65" s="556">
        <f t="shared" si="32"/>
        <v>0</v>
      </c>
      <c r="O65" s="556">
        <f t="shared" si="32"/>
        <v>0</v>
      </c>
      <c r="P65" s="556">
        <f t="shared" si="32"/>
        <v>0</v>
      </c>
      <c r="Q65" s="557"/>
      <c r="R65" s="557"/>
      <c r="S65" s="557"/>
      <c r="T65" s="557"/>
      <c r="U65" s="557"/>
      <c r="V65" s="557"/>
      <c r="W65" s="557"/>
      <c r="X65" s="557"/>
      <c r="Y65" s="557"/>
      <c r="Z65" s="557"/>
      <c r="AA65" s="557"/>
      <c r="AB65" s="557"/>
      <c r="AC65" s="557"/>
      <c r="AD65" s="557"/>
      <c r="AE65" s="557"/>
      <c r="AF65" s="557"/>
      <c r="AG65" s="557"/>
      <c r="AH65" s="557"/>
      <c r="AI65" s="557"/>
      <c r="AJ65" s="557"/>
      <c r="AK65" s="557"/>
      <c r="AL65" s="557"/>
      <c r="AM65" s="557"/>
      <c r="AN65" s="557"/>
      <c r="AO65" s="557"/>
      <c r="AP65" s="557"/>
      <c r="AQ65" s="557"/>
      <c r="AR65" s="557"/>
      <c r="AS65" s="557"/>
      <c r="AT65" s="557"/>
      <c r="AU65" s="557"/>
      <c r="AV65" s="557"/>
      <c r="AW65" s="557"/>
      <c r="AX65" s="557"/>
      <c r="AY65" s="557"/>
      <c r="AZ65" s="557"/>
      <c r="BA65" s="557"/>
      <c r="BB65" s="557"/>
      <c r="BC65" s="557"/>
      <c r="BD65" s="557"/>
      <c r="BE65" s="557"/>
      <c r="BF65" s="557"/>
      <c r="BG65" s="557"/>
      <c r="BH65" s="557"/>
      <c r="BI65" s="557"/>
      <c r="BJ65" s="234"/>
      <c r="BK65" s="234"/>
      <c r="BL65" s="234"/>
      <c r="BM65" s="234"/>
    </row>
    <row r="66" spans="1:65" s="190" customFormat="1" outlineLevel="1">
      <c r="A66" s="234"/>
      <c r="B66" s="551"/>
      <c r="C66" s="558">
        <f>Asset25</f>
        <v>0</v>
      </c>
      <c r="D66" s="234"/>
      <c r="E66" s="234"/>
      <c r="F66" s="555"/>
      <c r="G66" s="556">
        <f t="shared" si="8"/>
        <v>0</v>
      </c>
      <c r="H66" s="556">
        <f t="shared" ref="H66:P66" si="33">H35*H$7</f>
        <v>0</v>
      </c>
      <c r="I66" s="556">
        <f t="shared" si="33"/>
        <v>0</v>
      </c>
      <c r="J66" s="556">
        <f t="shared" si="33"/>
        <v>0</v>
      </c>
      <c r="K66" s="556">
        <f t="shared" si="33"/>
        <v>0</v>
      </c>
      <c r="L66" s="556">
        <f t="shared" si="33"/>
        <v>0</v>
      </c>
      <c r="M66" s="556">
        <f t="shared" si="33"/>
        <v>0</v>
      </c>
      <c r="N66" s="556">
        <f t="shared" si="33"/>
        <v>0</v>
      </c>
      <c r="O66" s="556">
        <f t="shared" si="33"/>
        <v>0</v>
      </c>
      <c r="P66" s="556">
        <f t="shared" si="33"/>
        <v>0</v>
      </c>
      <c r="Q66" s="557"/>
      <c r="R66" s="557"/>
      <c r="S66" s="557"/>
      <c r="T66" s="557"/>
      <c r="U66" s="557"/>
      <c r="V66" s="557"/>
      <c r="W66" s="557"/>
      <c r="X66" s="557"/>
      <c r="Y66" s="557"/>
      <c r="Z66" s="557"/>
      <c r="AA66" s="557"/>
      <c r="AB66" s="557"/>
      <c r="AC66" s="557"/>
      <c r="AD66" s="557"/>
      <c r="AE66" s="557"/>
      <c r="AF66" s="557"/>
      <c r="AG66" s="557"/>
      <c r="AH66" s="557"/>
      <c r="AI66" s="557"/>
      <c r="AJ66" s="557"/>
      <c r="AK66" s="557"/>
      <c r="AL66" s="557"/>
      <c r="AM66" s="557"/>
      <c r="AN66" s="557"/>
      <c r="AO66" s="557"/>
      <c r="AP66" s="557"/>
      <c r="AQ66" s="557"/>
      <c r="AR66" s="557"/>
      <c r="AS66" s="557"/>
      <c r="AT66" s="557"/>
      <c r="AU66" s="557"/>
      <c r="AV66" s="557"/>
      <c r="AW66" s="557"/>
      <c r="AX66" s="557"/>
      <c r="AY66" s="557"/>
      <c r="AZ66" s="557"/>
      <c r="BA66" s="557"/>
      <c r="BB66" s="557"/>
      <c r="BC66" s="557"/>
      <c r="BD66" s="557"/>
      <c r="BE66" s="557"/>
      <c r="BF66" s="557"/>
      <c r="BG66" s="557"/>
      <c r="BH66" s="557"/>
      <c r="BI66" s="557"/>
      <c r="BJ66" s="234"/>
      <c r="BK66" s="234"/>
      <c r="BL66" s="234"/>
      <c r="BM66" s="234"/>
    </row>
    <row r="67" spans="1:65" s="190" customFormat="1" outlineLevel="1">
      <c r="A67" s="234"/>
      <c r="B67" s="551"/>
      <c r="C67" s="558">
        <f>Asset26</f>
        <v>0</v>
      </c>
      <c r="D67" s="234"/>
      <c r="E67" s="234"/>
      <c r="F67" s="555"/>
      <c r="G67" s="556">
        <f t="shared" si="8"/>
        <v>0</v>
      </c>
      <c r="H67" s="556">
        <f t="shared" ref="H67:P67" si="34">H36*H$7</f>
        <v>0</v>
      </c>
      <c r="I67" s="556">
        <f t="shared" si="34"/>
        <v>0</v>
      </c>
      <c r="J67" s="556">
        <f t="shared" si="34"/>
        <v>0</v>
      </c>
      <c r="K67" s="556">
        <f t="shared" si="34"/>
        <v>0</v>
      </c>
      <c r="L67" s="556">
        <f t="shared" si="34"/>
        <v>0</v>
      </c>
      <c r="M67" s="556">
        <f t="shared" si="34"/>
        <v>0</v>
      </c>
      <c r="N67" s="556">
        <f t="shared" si="34"/>
        <v>0</v>
      </c>
      <c r="O67" s="556">
        <f t="shared" si="34"/>
        <v>0</v>
      </c>
      <c r="P67" s="556">
        <f t="shared" si="34"/>
        <v>0</v>
      </c>
      <c r="Q67" s="557"/>
      <c r="R67" s="557"/>
      <c r="S67" s="557"/>
      <c r="T67" s="557"/>
      <c r="U67" s="557"/>
      <c r="V67" s="557"/>
      <c r="W67" s="557"/>
      <c r="X67" s="557"/>
      <c r="Y67" s="557"/>
      <c r="Z67" s="557"/>
      <c r="AA67" s="557"/>
      <c r="AB67" s="557"/>
      <c r="AC67" s="557"/>
      <c r="AD67" s="557"/>
      <c r="AE67" s="557"/>
      <c r="AF67" s="557"/>
      <c r="AG67" s="557"/>
      <c r="AH67" s="557"/>
      <c r="AI67" s="557"/>
      <c r="AJ67" s="557"/>
      <c r="AK67" s="557"/>
      <c r="AL67" s="557"/>
      <c r="AM67" s="557"/>
      <c r="AN67" s="557"/>
      <c r="AO67" s="557"/>
      <c r="AP67" s="557"/>
      <c r="AQ67" s="557"/>
      <c r="AR67" s="557"/>
      <c r="AS67" s="557"/>
      <c r="AT67" s="557"/>
      <c r="AU67" s="557"/>
      <c r="AV67" s="557"/>
      <c r="AW67" s="557"/>
      <c r="AX67" s="557"/>
      <c r="AY67" s="557"/>
      <c r="AZ67" s="557"/>
      <c r="BA67" s="557"/>
      <c r="BB67" s="557"/>
      <c r="BC67" s="557"/>
      <c r="BD67" s="557"/>
      <c r="BE67" s="557"/>
      <c r="BF67" s="557"/>
      <c r="BG67" s="557"/>
      <c r="BH67" s="557"/>
      <c r="BI67" s="557"/>
      <c r="BJ67" s="234"/>
      <c r="BK67" s="234"/>
      <c r="BL67" s="234"/>
      <c r="BM67" s="234"/>
    </row>
    <row r="68" spans="1:65" s="190" customFormat="1" outlineLevel="1">
      <c r="A68" s="234"/>
      <c r="B68" s="551"/>
      <c r="C68" s="558">
        <f>Asset27</f>
        <v>0</v>
      </c>
      <c r="D68" s="234"/>
      <c r="E68" s="234"/>
      <c r="F68" s="555"/>
      <c r="G68" s="556">
        <f t="shared" si="8"/>
        <v>0</v>
      </c>
      <c r="H68" s="556">
        <f t="shared" ref="H68:P68" si="35">H37*H$7</f>
        <v>0</v>
      </c>
      <c r="I68" s="556">
        <f t="shared" si="35"/>
        <v>0</v>
      </c>
      <c r="J68" s="556">
        <f t="shared" si="35"/>
        <v>0</v>
      </c>
      <c r="K68" s="556">
        <f t="shared" si="35"/>
        <v>0</v>
      </c>
      <c r="L68" s="556">
        <f t="shared" si="35"/>
        <v>0</v>
      </c>
      <c r="M68" s="556">
        <f t="shared" si="35"/>
        <v>0</v>
      </c>
      <c r="N68" s="556">
        <f t="shared" si="35"/>
        <v>0</v>
      </c>
      <c r="O68" s="556">
        <f t="shared" si="35"/>
        <v>0</v>
      </c>
      <c r="P68" s="556">
        <f t="shared" si="35"/>
        <v>0</v>
      </c>
      <c r="Q68" s="557"/>
      <c r="R68" s="557"/>
      <c r="S68" s="557"/>
      <c r="T68" s="557"/>
      <c r="U68" s="557"/>
      <c r="V68" s="557"/>
      <c r="W68" s="557"/>
      <c r="X68" s="557"/>
      <c r="Y68" s="557"/>
      <c r="Z68" s="557"/>
      <c r="AA68" s="557"/>
      <c r="AB68" s="557"/>
      <c r="AC68" s="557"/>
      <c r="AD68" s="557"/>
      <c r="AE68" s="557"/>
      <c r="AF68" s="557"/>
      <c r="AG68" s="557"/>
      <c r="AH68" s="557"/>
      <c r="AI68" s="557"/>
      <c r="AJ68" s="557"/>
      <c r="AK68" s="557"/>
      <c r="AL68" s="557"/>
      <c r="AM68" s="557"/>
      <c r="AN68" s="557"/>
      <c r="AO68" s="557"/>
      <c r="AP68" s="557"/>
      <c r="AQ68" s="557"/>
      <c r="AR68" s="557"/>
      <c r="AS68" s="557"/>
      <c r="AT68" s="557"/>
      <c r="AU68" s="557"/>
      <c r="AV68" s="557"/>
      <c r="AW68" s="557"/>
      <c r="AX68" s="557"/>
      <c r="AY68" s="557"/>
      <c r="AZ68" s="557"/>
      <c r="BA68" s="557"/>
      <c r="BB68" s="557"/>
      <c r="BC68" s="557"/>
      <c r="BD68" s="557"/>
      <c r="BE68" s="557"/>
      <c r="BF68" s="557"/>
      <c r="BG68" s="557"/>
      <c r="BH68" s="557"/>
      <c r="BI68" s="557"/>
      <c r="BJ68" s="234"/>
      <c r="BK68" s="234"/>
      <c r="BL68" s="234"/>
      <c r="BM68" s="234"/>
    </row>
    <row r="69" spans="1:65" s="190" customFormat="1" outlineLevel="1">
      <c r="A69" s="234"/>
      <c r="B69" s="551"/>
      <c r="C69" s="558">
        <f>Asset28</f>
        <v>0</v>
      </c>
      <c r="D69" s="234"/>
      <c r="E69" s="234"/>
      <c r="F69" s="555"/>
      <c r="G69" s="556">
        <f t="shared" si="8"/>
        <v>0</v>
      </c>
      <c r="H69" s="556">
        <f t="shared" ref="H69:P69" si="36">H38*H$7</f>
        <v>0</v>
      </c>
      <c r="I69" s="556">
        <f t="shared" si="36"/>
        <v>0</v>
      </c>
      <c r="J69" s="556">
        <f t="shared" si="36"/>
        <v>0</v>
      </c>
      <c r="K69" s="556">
        <f t="shared" si="36"/>
        <v>0</v>
      </c>
      <c r="L69" s="556">
        <f t="shared" si="36"/>
        <v>0</v>
      </c>
      <c r="M69" s="556">
        <f t="shared" si="36"/>
        <v>0</v>
      </c>
      <c r="N69" s="556">
        <f t="shared" si="36"/>
        <v>0</v>
      </c>
      <c r="O69" s="556">
        <f t="shared" si="36"/>
        <v>0</v>
      </c>
      <c r="P69" s="556">
        <f t="shared" si="36"/>
        <v>0</v>
      </c>
      <c r="Q69" s="557"/>
      <c r="R69" s="557"/>
      <c r="S69" s="557"/>
      <c r="T69" s="557"/>
      <c r="U69" s="557"/>
      <c r="V69" s="557"/>
      <c r="W69" s="557"/>
      <c r="X69" s="557"/>
      <c r="Y69" s="557"/>
      <c r="Z69" s="557"/>
      <c r="AA69" s="557"/>
      <c r="AB69" s="557"/>
      <c r="AC69" s="557"/>
      <c r="AD69" s="557"/>
      <c r="AE69" s="557"/>
      <c r="AF69" s="557"/>
      <c r="AG69" s="557"/>
      <c r="AH69" s="557"/>
      <c r="AI69" s="557"/>
      <c r="AJ69" s="557"/>
      <c r="AK69" s="557"/>
      <c r="AL69" s="557"/>
      <c r="AM69" s="557"/>
      <c r="AN69" s="557"/>
      <c r="AO69" s="557"/>
      <c r="AP69" s="557"/>
      <c r="AQ69" s="557"/>
      <c r="AR69" s="557"/>
      <c r="AS69" s="557"/>
      <c r="AT69" s="557"/>
      <c r="AU69" s="557"/>
      <c r="AV69" s="557"/>
      <c r="AW69" s="557"/>
      <c r="AX69" s="557"/>
      <c r="AY69" s="557"/>
      <c r="AZ69" s="557"/>
      <c r="BA69" s="557"/>
      <c r="BB69" s="557"/>
      <c r="BC69" s="557"/>
      <c r="BD69" s="557"/>
      <c r="BE69" s="557"/>
      <c r="BF69" s="557"/>
      <c r="BG69" s="557"/>
      <c r="BH69" s="557"/>
      <c r="BI69" s="557"/>
      <c r="BJ69" s="234"/>
      <c r="BK69" s="234"/>
      <c r="BL69" s="234"/>
      <c r="BM69" s="234"/>
    </row>
    <row r="70" spans="1:65" s="190" customFormat="1" outlineLevel="1">
      <c r="A70" s="234"/>
      <c r="B70" s="551"/>
      <c r="C70" s="558">
        <f>Asset29</f>
        <v>0</v>
      </c>
      <c r="D70" s="234"/>
      <c r="E70" s="234"/>
      <c r="F70" s="555"/>
      <c r="G70" s="556">
        <f t="shared" ref="G70:P70" si="37">G39*G$7</f>
        <v>0</v>
      </c>
      <c r="H70" s="556">
        <f t="shared" si="37"/>
        <v>0</v>
      </c>
      <c r="I70" s="556">
        <f t="shared" si="37"/>
        <v>0</v>
      </c>
      <c r="J70" s="556">
        <f t="shared" si="37"/>
        <v>0</v>
      </c>
      <c r="K70" s="556">
        <f t="shared" si="37"/>
        <v>0</v>
      </c>
      <c r="L70" s="556">
        <f t="shared" si="37"/>
        <v>0</v>
      </c>
      <c r="M70" s="556">
        <f t="shared" si="37"/>
        <v>0</v>
      </c>
      <c r="N70" s="556">
        <f t="shared" si="37"/>
        <v>0</v>
      </c>
      <c r="O70" s="556">
        <f t="shared" si="37"/>
        <v>0</v>
      </c>
      <c r="P70" s="556">
        <f t="shared" si="37"/>
        <v>0</v>
      </c>
      <c r="Q70" s="557"/>
      <c r="R70" s="557"/>
      <c r="S70" s="557"/>
      <c r="T70" s="557"/>
      <c r="U70" s="557"/>
      <c r="V70" s="557"/>
      <c r="W70" s="557"/>
      <c r="X70" s="557"/>
      <c r="Y70" s="557"/>
      <c r="Z70" s="557"/>
      <c r="AA70" s="557"/>
      <c r="AB70" s="557"/>
      <c r="AC70" s="557"/>
      <c r="AD70" s="557"/>
      <c r="AE70" s="557"/>
      <c r="AF70" s="557"/>
      <c r="AG70" s="557"/>
      <c r="AH70" s="557"/>
      <c r="AI70" s="557"/>
      <c r="AJ70" s="557"/>
      <c r="AK70" s="557"/>
      <c r="AL70" s="557"/>
      <c r="AM70" s="557"/>
      <c r="AN70" s="557"/>
      <c r="AO70" s="557"/>
      <c r="AP70" s="557"/>
      <c r="AQ70" s="557"/>
      <c r="AR70" s="557"/>
      <c r="AS70" s="557"/>
      <c r="AT70" s="557"/>
      <c r="AU70" s="557"/>
      <c r="AV70" s="557"/>
      <c r="AW70" s="557"/>
      <c r="AX70" s="557"/>
      <c r="AY70" s="557"/>
      <c r="AZ70" s="557"/>
      <c r="BA70" s="557"/>
      <c r="BB70" s="557"/>
      <c r="BC70" s="557"/>
      <c r="BD70" s="557"/>
      <c r="BE70" s="557"/>
      <c r="BF70" s="557"/>
      <c r="BG70" s="557"/>
      <c r="BH70" s="557"/>
      <c r="BI70" s="557"/>
      <c r="BJ70" s="234"/>
      <c r="BK70" s="234"/>
      <c r="BL70" s="234"/>
      <c r="BM70" s="234"/>
    </row>
    <row r="71" spans="1:65" s="190" customFormat="1" outlineLevel="1">
      <c r="A71" s="234"/>
      <c r="B71" s="551"/>
      <c r="C71" s="558" t="str">
        <f>Asset30</f>
        <v>Equity raising costs</v>
      </c>
      <c r="D71" s="234"/>
      <c r="E71" s="234"/>
      <c r="F71" s="555"/>
      <c r="G71" s="556">
        <f t="shared" ref="G71:P71" si="38">G40*G$7</f>
        <v>13.492011377481129</v>
      </c>
      <c r="H71" s="556">
        <f t="shared" si="38"/>
        <v>0</v>
      </c>
      <c r="I71" s="556">
        <f t="shared" si="38"/>
        <v>0</v>
      </c>
      <c r="J71" s="556">
        <f t="shared" si="38"/>
        <v>0</v>
      </c>
      <c r="K71" s="556">
        <f t="shared" si="38"/>
        <v>0</v>
      </c>
      <c r="L71" s="556">
        <f t="shared" si="38"/>
        <v>0</v>
      </c>
      <c r="M71" s="556">
        <f t="shared" si="38"/>
        <v>0</v>
      </c>
      <c r="N71" s="556">
        <f t="shared" si="38"/>
        <v>0</v>
      </c>
      <c r="O71" s="556">
        <f t="shared" si="38"/>
        <v>0</v>
      </c>
      <c r="P71" s="556">
        <f t="shared" si="38"/>
        <v>0</v>
      </c>
      <c r="Q71" s="557"/>
      <c r="R71" s="557"/>
      <c r="S71" s="557"/>
      <c r="T71" s="557"/>
      <c r="U71" s="557"/>
      <c r="V71" s="557"/>
      <c r="W71" s="557"/>
      <c r="X71" s="557"/>
      <c r="Y71" s="557"/>
      <c r="Z71" s="557"/>
      <c r="AA71" s="557"/>
      <c r="AB71" s="557"/>
      <c r="AC71" s="557"/>
      <c r="AD71" s="557"/>
      <c r="AE71" s="557"/>
      <c r="AF71" s="557"/>
      <c r="AG71" s="557"/>
      <c r="AH71" s="557"/>
      <c r="AI71" s="557"/>
      <c r="AJ71" s="557"/>
      <c r="AK71" s="557"/>
      <c r="AL71" s="557"/>
      <c r="AM71" s="557"/>
      <c r="AN71" s="557"/>
      <c r="AO71" s="557"/>
      <c r="AP71" s="557"/>
      <c r="AQ71" s="557"/>
      <c r="AR71" s="557"/>
      <c r="AS71" s="557"/>
      <c r="AT71" s="557"/>
      <c r="AU71" s="557"/>
      <c r="AV71" s="557"/>
      <c r="AW71" s="557"/>
      <c r="AX71" s="557"/>
      <c r="AY71" s="557"/>
      <c r="AZ71" s="557"/>
      <c r="BA71" s="557"/>
      <c r="BB71" s="557"/>
      <c r="BC71" s="557"/>
      <c r="BD71" s="557"/>
      <c r="BE71" s="557"/>
      <c r="BF71" s="557"/>
      <c r="BG71" s="557"/>
      <c r="BH71" s="557"/>
      <c r="BI71" s="557"/>
      <c r="BJ71" s="234"/>
      <c r="BK71" s="234"/>
      <c r="BL71" s="234"/>
      <c r="BM71" s="234"/>
    </row>
    <row r="72" spans="1:65" s="190" customFormat="1">
      <c r="A72" s="234"/>
      <c r="B72" s="551"/>
      <c r="C72" s="234"/>
      <c r="D72" s="234"/>
      <c r="E72" s="234"/>
      <c r="F72" s="555"/>
      <c r="G72" s="557"/>
      <c r="H72" s="557"/>
      <c r="I72" s="557"/>
      <c r="J72" s="557"/>
      <c r="K72" s="557"/>
      <c r="L72" s="233"/>
      <c r="M72" s="233"/>
      <c r="N72" s="233"/>
      <c r="O72" s="233"/>
      <c r="P72" s="233"/>
      <c r="Q72" s="557"/>
      <c r="R72" s="557"/>
      <c r="S72" s="557"/>
      <c r="T72" s="557"/>
      <c r="U72" s="557"/>
      <c r="V72" s="557"/>
      <c r="W72" s="557"/>
      <c r="X72" s="557"/>
      <c r="Y72" s="557"/>
      <c r="Z72" s="557"/>
      <c r="AA72" s="557"/>
      <c r="AB72" s="557"/>
      <c r="AC72" s="557"/>
      <c r="AD72" s="557"/>
      <c r="AE72" s="557"/>
      <c r="AF72" s="557"/>
      <c r="AG72" s="557"/>
      <c r="AH72" s="557"/>
      <c r="AI72" s="557"/>
      <c r="AJ72" s="557"/>
      <c r="AK72" s="557"/>
      <c r="AL72" s="557"/>
      <c r="AM72" s="557"/>
      <c r="AN72" s="557"/>
      <c r="AO72" s="557"/>
      <c r="AP72" s="557"/>
      <c r="AQ72" s="557"/>
      <c r="AR72" s="557"/>
      <c r="AS72" s="557"/>
      <c r="AT72" s="557"/>
      <c r="AU72" s="557"/>
      <c r="AV72" s="557"/>
      <c r="AW72" s="557"/>
      <c r="AX72" s="557"/>
      <c r="AY72" s="557"/>
      <c r="AZ72" s="557"/>
      <c r="BA72" s="557"/>
      <c r="BB72" s="557"/>
      <c r="BC72" s="557"/>
      <c r="BD72" s="557"/>
      <c r="BE72" s="557"/>
      <c r="BF72" s="557"/>
      <c r="BG72" s="557"/>
      <c r="BH72" s="557"/>
      <c r="BI72" s="557"/>
      <c r="BJ72" s="234"/>
      <c r="BK72" s="234"/>
      <c r="BL72" s="234"/>
      <c r="BM72" s="234"/>
    </row>
    <row r="73" spans="1:65" s="190" customFormat="1">
      <c r="A73" s="114"/>
      <c r="B73" s="128" t="str">
        <f>"Asset Values ($m Real "&amp;F4&amp;")"</f>
        <v>Asset Values ($m Real 2015)</v>
      </c>
      <c r="C73" s="114"/>
      <c r="D73" s="114"/>
      <c r="E73" s="114"/>
      <c r="F73" s="114"/>
      <c r="G73" s="114"/>
      <c r="H73" s="114"/>
      <c r="I73" s="114"/>
      <c r="J73" s="114"/>
      <c r="K73" s="114"/>
      <c r="L73" s="114"/>
      <c r="M73" s="114"/>
      <c r="N73" s="114"/>
      <c r="O73" s="114"/>
      <c r="P73" s="114"/>
      <c r="Q73" s="114"/>
      <c r="R73" s="114"/>
      <c r="S73" s="114"/>
      <c r="T73" s="114"/>
      <c r="U73" s="114"/>
      <c r="V73" s="114"/>
      <c r="W73" s="114"/>
      <c r="X73" s="114"/>
      <c r="Y73" s="114"/>
      <c r="Z73" s="114"/>
      <c r="AA73" s="114"/>
      <c r="AB73" s="114"/>
      <c r="AC73" s="114"/>
      <c r="AD73" s="114"/>
      <c r="AE73" s="114"/>
      <c r="AF73" s="114"/>
      <c r="AG73" s="114"/>
      <c r="AH73" s="114"/>
      <c r="AI73" s="114"/>
      <c r="AJ73" s="114"/>
      <c r="AK73" s="114"/>
      <c r="AL73" s="114"/>
      <c r="AM73" s="114"/>
      <c r="AN73" s="114"/>
      <c r="AO73" s="114"/>
      <c r="AP73" s="114"/>
      <c r="AQ73" s="114"/>
      <c r="AR73" s="114"/>
      <c r="AS73" s="114"/>
      <c r="AT73" s="114"/>
      <c r="AU73" s="114"/>
      <c r="AV73" s="114"/>
      <c r="AW73" s="114"/>
      <c r="AX73" s="114"/>
      <c r="AY73" s="114"/>
      <c r="AZ73" s="114"/>
      <c r="BA73" s="114"/>
      <c r="BB73" s="114"/>
      <c r="BC73" s="114"/>
      <c r="BD73" s="114"/>
      <c r="BE73" s="114"/>
      <c r="BF73" s="114"/>
      <c r="BG73" s="114"/>
      <c r="BH73" s="114"/>
      <c r="BI73" s="114"/>
      <c r="BJ73" s="114"/>
      <c r="BK73" s="234"/>
      <c r="BL73" s="234"/>
      <c r="BM73" s="234"/>
    </row>
    <row r="74" spans="1:65" s="190" customFormat="1">
      <c r="A74" s="234"/>
      <c r="B74" s="559"/>
      <c r="C74" s="234"/>
      <c r="D74" s="234"/>
      <c r="E74" s="234"/>
      <c r="F74" s="555"/>
      <c r="G74" s="557"/>
      <c r="H74" s="557"/>
      <c r="I74" s="557"/>
      <c r="J74" s="557"/>
      <c r="K74" s="557"/>
      <c r="L74" s="557"/>
      <c r="M74" s="557"/>
      <c r="N74" s="557"/>
      <c r="O74" s="557"/>
      <c r="P74" s="557"/>
      <c r="Q74" s="557"/>
      <c r="R74" s="557"/>
      <c r="S74" s="557"/>
      <c r="T74" s="557"/>
      <c r="U74" s="557"/>
      <c r="V74" s="557"/>
      <c r="W74" s="557"/>
      <c r="X74" s="557"/>
      <c r="Y74" s="557"/>
      <c r="Z74" s="557"/>
      <c r="AA74" s="557"/>
      <c r="AB74" s="557"/>
      <c r="AC74" s="557"/>
      <c r="AD74" s="557"/>
      <c r="AE74" s="557"/>
      <c r="AF74" s="557"/>
      <c r="AG74" s="557"/>
      <c r="AH74" s="557"/>
      <c r="AI74" s="557"/>
      <c r="AJ74" s="557"/>
      <c r="AK74" s="557"/>
      <c r="AL74" s="557"/>
      <c r="AM74" s="557"/>
      <c r="AN74" s="557"/>
      <c r="AO74" s="557"/>
      <c r="AP74" s="557"/>
      <c r="AQ74" s="557"/>
      <c r="AR74" s="557"/>
      <c r="AS74" s="557"/>
      <c r="AT74" s="557"/>
      <c r="AU74" s="557"/>
      <c r="AV74" s="557"/>
      <c r="AW74" s="557"/>
      <c r="AX74" s="557"/>
      <c r="AY74" s="557"/>
      <c r="AZ74" s="557"/>
      <c r="BA74" s="557"/>
      <c r="BB74" s="557"/>
      <c r="BC74" s="557"/>
      <c r="BD74" s="557"/>
      <c r="BE74" s="557"/>
      <c r="BF74" s="557"/>
      <c r="BG74" s="557"/>
      <c r="BH74" s="557"/>
      <c r="BI74" s="557"/>
      <c r="BJ74" s="234"/>
      <c r="BK74" s="234"/>
      <c r="BL74" s="234"/>
      <c r="BM74" s="234"/>
    </row>
    <row r="75" spans="1:65" s="190" customFormat="1">
      <c r="A75" s="234"/>
      <c r="B75" s="234" t="s">
        <v>100</v>
      </c>
      <c r="C75" s="234"/>
      <c r="D75" s="234"/>
      <c r="E75" s="234"/>
      <c r="F75" s="560"/>
      <c r="G75" s="563">
        <f>G88+G101+G114+G127+G140+G153+G166+G179+G192+G205+G218+G231+G244+G257+G270+G283+G296+G309+G322+G335+G348+G361+G374+G387+G400+G413+G426+G439+G452+G465</f>
        <v>182.97395805269235</v>
      </c>
      <c r="H75" s="563">
        <f>H88+H101+H114+H127+H140+H153+H166+H179+H192+H205+H218+H231+H244+H257+H270+H283+H296+H309+H322+H335+H348+H361+H374+H387+H400+H413+H426+H439+H452+H465</f>
        <v>173.80254215569954</v>
      </c>
      <c r="I75" s="563">
        <f t="shared" ref="I75:BI75" si="39">I88+I101+I114+I127+I140+I153+I166+I179+I192+I205+I218+I231+I244+I257+I270+I283+I296+I309+I322+I335+I348+I361+I374+I387+I400+I413+I426+I439+I452+I465</f>
        <v>186.99816660824595</v>
      </c>
      <c r="J75" s="563">
        <f t="shared" si="39"/>
        <v>204.807550257272</v>
      </c>
      <c r="K75" s="563">
        <f t="shared" si="39"/>
        <v>211.22519028618862</v>
      </c>
      <c r="L75" s="563">
        <f t="shared" si="39"/>
        <v>198.40719562394167</v>
      </c>
      <c r="M75" s="563">
        <f t="shared" si="39"/>
        <v>190.63521435967874</v>
      </c>
      <c r="N75" s="563">
        <f t="shared" si="39"/>
        <v>183.87508354237264</v>
      </c>
      <c r="O75" s="563">
        <f t="shared" si="39"/>
        <v>175.98238046906044</v>
      </c>
      <c r="P75" s="563">
        <f t="shared" si="39"/>
        <v>169.74952433480888</v>
      </c>
      <c r="Q75" s="563">
        <f t="shared" si="39"/>
        <v>166.14634290195897</v>
      </c>
      <c r="R75" s="563">
        <f t="shared" si="39"/>
        <v>161.65866088023077</v>
      </c>
      <c r="S75" s="563">
        <f t="shared" si="39"/>
        <v>160.88595454190641</v>
      </c>
      <c r="T75" s="563">
        <f t="shared" si="39"/>
        <v>159.93190117921208</v>
      </c>
      <c r="U75" s="563">
        <f t="shared" si="39"/>
        <v>157.51692833144821</v>
      </c>
      <c r="V75" s="563">
        <f t="shared" si="39"/>
        <v>154.19322564631236</v>
      </c>
      <c r="W75" s="563">
        <f t="shared" si="39"/>
        <v>149.5910185990783</v>
      </c>
      <c r="X75" s="563">
        <f t="shared" si="39"/>
        <v>146.09667115526796</v>
      </c>
      <c r="Y75" s="563">
        <f t="shared" si="39"/>
        <v>144.43580226054706</v>
      </c>
      <c r="Z75" s="563">
        <f t="shared" si="39"/>
        <v>143.41057052518957</v>
      </c>
      <c r="AA75" s="563">
        <f t="shared" si="39"/>
        <v>112.43831305555666</v>
      </c>
      <c r="AB75" s="563">
        <f t="shared" si="39"/>
        <v>61.964692010984827</v>
      </c>
      <c r="AC75" s="563">
        <f t="shared" si="39"/>
        <v>58.293626790229681</v>
      </c>
      <c r="AD75" s="563">
        <f t="shared" si="39"/>
        <v>57.652131202290114</v>
      </c>
      <c r="AE75" s="563">
        <f t="shared" si="39"/>
        <v>56.337096264843183</v>
      </c>
      <c r="AF75" s="563">
        <f t="shared" si="39"/>
        <v>54.85963131674302</v>
      </c>
      <c r="AG75" s="563">
        <f t="shared" si="39"/>
        <v>54.106860664896224</v>
      </c>
      <c r="AH75" s="563">
        <f t="shared" si="39"/>
        <v>53.618520086056826</v>
      </c>
      <c r="AI75" s="563">
        <f t="shared" si="39"/>
        <v>53.144555178875201</v>
      </c>
      <c r="AJ75" s="563">
        <f t="shared" si="39"/>
        <v>52.692841131432424</v>
      </c>
      <c r="AK75" s="563">
        <f t="shared" si="39"/>
        <v>52.167833187119221</v>
      </c>
      <c r="AL75" s="563">
        <f t="shared" si="39"/>
        <v>51.850275294565975</v>
      </c>
      <c r="AM75" s="563">
        <f t="shared" si="39"/>
        <v>51.850275294565975</v>
      </c>
      <c r="AN75" s="563">
        <f t="shared" si="39"/>
        <v>51.850275294565975</v>
      </c>
      <c r="AO75" s="563">
        <f t="shared" si="39"/>
        <v>51.850275294565975</v>
      </c>
      <c r="AP75" s="563">
        <f t="shared" si="39"/>
        <v>51.850275294565975</v>
      </c>
      <c r="AQ75" s="563">
        <f t="shared" si="39"/>
        <v>51.850275294565975</v>
      </c>
      <c r="AR75" s="563">
        <f t="shared" si="39"/>
        <v>51.850275294565975</v>
      </c>
      <c r="AS75" s="563">
        <f t="shared" si="39"/>
        <v>51.850275294565975</v>
      </c>
      <c r="AT75" s="563">
        <f t="shared" si="39"/>
        <v>51.850275294565975</v>
      </c>
      <c r="AU75" s="563">
        <f t="shared" si="39"/>
        <v>51.850275294565975</v>
      </c>
      <c r="AV75" s="563">
        <f t="shared" si="39"/>
        <v>51.741218420931261</v>
      </c>
      <c r="AW75" s="563">
        <f t="shared" si="39"/>
        <v>51.716160999248103</v>
      </c>
      <c r="AX75" s="563">
        <f t="shared" si="39"/>
        <v>51.49242876311618</v>
      </c>
      <c r="AY75" s="563">
        <f t="shared" si="39"/>
        <v>51.4043929531</v>
      </c>
      <c r="AZ75" s="563">
        <f t="shared" si="39"/>
        <v>51.781270816658129</v>
      </c>
      <c r="BA75" s="563">
        <f t="shared" si="39"/>
        <v>50.615367649487261</v>
      </c>
      <c r="BB75" s="563">
        <f t="shared" si="39"/>
        <v>46.777012236277081</v>
      </c>
      <c r="BC75" s="563">
        <f t="shared" si="39"/>
        <v>40.517170057074345</v>
      </c>
      <c r="BD75" s="563">
        <f t="shared" si="39"/>
        <v>36.923692364076615</v>
      </c>
      <c r="BE75" s="563">
        <f t="shared" si="39"/>
        <v>31.544637212655527</v>
      </c>
      <c r="BF75" s="563">
        <f t="shared" si="39"/>
        <v>27.21805237180493</v>
      </c>
      <c r="BG75" s="563">
        <f t="shared" si="39"/>
        <v>21.89765959353695</v>
      </c>
      <c r="BH75" s="563">
        <f t="shared" si="39"/>
        <v>16.054411834324135</v>
      </c>
      <c r="BI75" s="563">
        <f t="shared" si="39"/>
        <v>9.9567910470150593</v>
      </c>
      <c r="BJ75" s="234"/>
      <c r="BK75" s="234"/>
      <c r="BL75" s="234"/>
      <c r="BM75" s="234"/>
    </row>
    <row r="76" spans="1:65" s="190" customFormat="1" ht="12.75" customHeight="1" outlineLevel="2">
      <c r="A76" s="234"/>
      <c r="B76" s="36" t="str">
        <f>C88</f>
        <v>Subtransmission</v>
      </c>
      <c r="C76" s="37"/>
      <c r="D76" s="38" t="s">
        <v>58</v>
      </c>
      <c r="E76" s="37"/>
      <c r="F76" s="39"/>
      <c r="G76" s="795">
        <v>12.655086394149155</v>
      </c>
      <c r="H76" s="795">
        <v>12.655086394149155</v>
      </c>
      <c r="I76" s="795">
        <v>12.655086394149155</v>
      </c>
      <c r="J76" s="795">
        <v>12.655086394149155</v>
      </c>
      <c r="K76" s="795">
        <v>12.655086394149155</v>
      </c>
      <c r="L76" s="795">
        <v>12.655086394149155</v>
      </c>
      <c r="M76" s="795">
        <v>12.655086394149155</v>
      </c>
      <c r="N76" s="795">
        <v>12.655086394149155</v>
      </c>
      <c r="O76" s="795">
        <v>12.655086394149155</v>
      </c>
      <c r="P76" s="795">
        <v>12.655086394149155</v>
      </c>
      <c r="Q76" s="795">
        <v>12.655086394149155</v>
      </c>
      <c r="R76" s="795">
        <v>12.655086394149155</v>
      </c>
      <c r="S76" s="795">
        <v>12.655086394149155</v>
      </c>
      <c r="T76" s="795">
        <v>12.655086394149155</v>
      </c>
      <c r="U76" s="795">
        <v>12.655086394149155</v>
      </c>
      <c r="V76" s="795">
        <v>12.655086394149155</v>
      </c>
      <c r="W76" s="795">
        <v>12.655086394149155</v>
      </c>
      <c r="X76" s="795">
        <v>12.655086394149155</v>
      </c>
      <c r="Y76" s="795">
        <v>12.655086394149155</v>
      </c>
      <c r="Z76" s="795">
        <v>12.655086394149155</v>
      </c>
      <c r="AA76" s="795">
        <v>12.655086394149155</v>
      </c>
      <c r="AB76" s="795">
        <v>8.2727543616331527</v>
      </c>
      <c r="AC76" s="795">
        <v>4.7672646114738519</v>
      </c>
      <c r="AD76" s="795">
        <v>4.7672646114738519</v>
      </c>
      <c r="AE76" s="795">
        <v>4.7672646114738519</v>
      </c>
      <c r="AF76" s="795">
        <v>4.7672646114738519</v>
      </c>
      <c r="AG76" s="795">
        <v>4.7672646114738519</v>
      </c>
      <c r="AH76" s="795">
        <v>4.7672646114738519</v>
      </c>
      <c r="AI76" s="795">
        <v>4.7672646114738519</v>
      </c>
      <c r="AJ76" s="795">
        <v>4.7672646114738519</v>
      </c>
      <c r="AK76" s="795">
        <v>4.7672646114738519</v>
      </c>
      <c r="AL76" s="795">
        <v>4.7672646114738519</v>
      </c>
      <c r="AM76" s="795">
        <v>4.7672646114738519</v>
      </c>
      <c r="AN76" s="795">
        <v>4.7672646114738519</v>
      </c>
      <c r="AO76" s="795">
        <v>4.7672646114738519</v>
      </c>
      <c r="AP76" s="795">
        <v>4.7672646114738519</v>
      </c>
      <c r="AQ76" s="795">
        <v>4.7672646114738519</v>
      </c>
      <c r="AR76" s="795">
        <v>4.7672646114738519</v>
      </c>
      <c r="AS76" s="795">
        <v>4.7672646114738519</v>
      </c>
      <c r="AT76" s="795">
        <v>4.7672646114738519</v>
      </c>
      <c r="AU76" s="795">
        <v>4.7672646114738519</v>
      </c>
      <c r="AV76" s="795">
        <v>4.7672646114738519</v>
      </c>
      <c r="AW76" s="795">
        <v>4.7672646114738519</v>
      </c>
      <c r="AX76" s="795">
        <v>4.7672646114738519</v>
      </c>
      <c r="AY76" s="795">
        <v>4.7672646114738519</v>
      </c>
      <c r="AZ76" s="795">
        <v>5.1441424750319875</v>
      </c>
      <c r="BA76" s="795">
        <v>3.9001612494096802</v>
      </c>
      <c r="BB76" s="795">
        <v>3.1887994120890477</v>
      </c>
      <c r="BC76" s="795">
        <v>1.184595678510727</v>
      </c>
      <c r="BD76" s="795">
        <v>0.77328257874250228</v>
      </c>
      <c r="BE76" s="795">
        <v>0</v>
      </c>
      <c r="BF76" s="795">
        <v>0</v>
      </c>
      <c r="BG76" s="795">
        <v>0</v>
      </c>
      <c r="BH76" s="795">
        <v>0</v>
      </c>
      <c r="BI76" s="795">
        <v>0</v>
      </c>
      <c r="BJ76" s="234"/>
      <c r="BK76" s="234"/>
      <c r="BL76" s="234"/>
      <c r="BM76" s="234"/>
    </row>
    <row r="77" spans="1:65" s="190" customFormat="1" ht="12.75" customHeight="1" outlineLevel="2">
      <c r="A77" s="234"/>
      <c r="B77" s="32"/>
      <c r="C77" s="31"/>
      <c r="D77" s="930" t="s">
        <v>326</v>
      </c>
      <c r="E77" s="167">
        <v>0</v>
      </c>
      <c r="F77" s="34"/>
      <c r="G77" s="105"/>
      <c r="H77" s="105"/>
      <c r="I77" s="105"/>
      <c r="J77" s="105"/>
      <c r="K77" s="105"/>
      <c r="L77" s="105"/>
      <c r="M77" s="105"/>
      <c r="N77" s="105"/>
      <c r="O77" s="105"/>
      <c r="P77" s="105"/>
      <c r="Q77" s="105"/>
      <c r="R77" s="105"/>
      <c r="S77" s="105"/>
      <c r="T77" s="105"/>
      <c r="U77" s="105"/>
      <c r="V77" s="105"/>
      <c r="W77" s="105"/>
      <c r="X77" s="105"/>
      <c r="Y77" s="105"/>
      <c r="Z77" s="105"/>
      <c r="AA77" s="105"/>
      <c r="AB77" s="105"/>
      <c r="AC77" s="105"/>
      <c r="AD77" s="105"/>
      <c r="AE77" s="105"/>
      <c r="AF77" s="105"/>
      <c r="AG77" s="105"/>
      <c r="AH77" s="105"/>
      <c r="AI77" s="105"/>
      <c r="AJ77" s="105"/>
      <c r="AK77" s="105"/>
      <c r="AL77" s="105"/>
      <c r="AM77" s="105"/>
      <c r="AN77" s="105"/>
      <c r="AO77" s="105"/>
      <c r="AP77" s="105"/>
      <c r="AQ77" s="105"/>
      <c r="AR77" s="105"/>
      <c r="AS77" s="105"/>
      <c r="AT77" s="105"/>
      <c r="AU77" s="105"/>
      <c r="AV77" s="105"/>
      <c r="AW77" s="105"/>
      <c r="AX77" s="105"/>
      <c r="AY77" s="105"/>
      <c r="AZ77" s="105"/>
      <c r="BA77" s="105"/>
      <c r="BB77" s="105"/>
      <c r="BC77" s="105"/>
      <c r="BD77" s="105"/>
      <c r="BE77" s="105"/>
      <c r="BF77" s="105"/>
      <c r="BG77" s="105"/>
      <c r="BH77" s="105"/>
      <c r="BI77" s="105"/>
      <c r="BJ77" s="234"/>
      <c r="BK77" s="234"/>
      <c r="BL77" s="234"/>
      <c r="BM77" s="234"/>
    </row>
    <row r="78" spans="1:65" s="190" customFormat="1" outlineLevel="2">
      <c r="A78" s="234"/>
      <c r="B78" s="32"/>
      <c r="C78" s="31"/>
      <c r="D78" s="930"/>
      <c r="E78" s="167">
        <v>1</v>
      </c>
      <c r="F78" s="34"/>
      <c r="G78" s="183"/>
      <c r="H78" s="105">
        <f>IF(A1stdlife="n/a","n/a",IF(H$3&gt;(A1stdlife+$E78),('PTRM input'!$G$143*(1+rvanilla01)^0.5)-SUM($G78:G78),('PTRM input'!$G$143*(1+rvanilla01)^0.5)/A1stdlife))</f>
        <v>0.721764138420952</v>
      </c>
      <c r="I78" s="105">
        <f>IF(A1stdlife="n/a","n/a",IF(I$3&gt;(A1stdlife+$E78),('PTRM input'!$G$143*(1+rvanilla01)^0.5)-SUM($G78:H78),('PTRM input'!$G$143*(1+rvanilla01)^0.5)/A1stdlife))</f>
        <v>0.721764138420952</v>
      </c>
      <c r="J78" s="105">
        <f>IF(A1stdlife="n/a","n/a",IF(J$3&gt;(A1stdlife+$E78),('PTRM input'!$G$143*(1+rvanilla01)^0.5)-SUM($G78:I78),('PTRM input'!$G$143*(1+rvanilla01)^0.5)/A1stdlife))</f>
        <v>0.721764138420952</v>
      </c>
      <c r="K78" s="105">
        <f>IF(A1stdlife="n/a","n/a",IF(K$3&gt;(A1stdlife+$E78),('PTRM input'!$G$143*(1+rvanilla01)^0.5)-SUM($G78:J78),('PTRM input'!$G$143*(1+rvanilla01)^0.5)/A1stdlife))</f>
        <v>0.721764138420952</v>
      </c>
      <c r="L78" s="105">
        <f>IF(A1stdlife="n/a","n/a",IF(L$3&gt;(A1stdlife+$E78),('PTRM input'!$G$143*(1+rvanilla01)^0.5)-SUM($G78:K78),('PTRM input'!$G$143*(1+rvanilla01)^0.5)/A1stdlife))</f>
        <v>0.721764138420952</v>
      </c>
      <c r="M78" s="105">
        <f>IF(A1stdlife="n/a","n/a",IF(M$3&gt;(A1stdlife+$E78),('PTRM input'!$G$143*(1+rvanilla01)^0.5)-SUM($G78:L78),('PTRM input'!$G$143*(1+rvanilla01)^0.5)/A1stdlife))</f>
        <v>0.721764138420952</v>
      </c>
      <c r="N78" s="105">
        <f>IF(A1stdlife="n/a","n/a",IF(N$3&gt;(A1stdlife+$E78),('PTRM input'!$G$143*(1+rvanilla01)^0.5)-SUM($G78:M78),('PTRM input'!$G$143*(1+rvanilla01)^0.5)/A1stdlife))</f>
        <v>0.721764138420952</v>
      </c>
      <c r="O78" s="105">
        <f>IF(A1stdlife="n/a","n/a",IF(O$3&gt;(A1stdlife+$E78),('PTRM input'!$G$143*(1+rvanilla01)^0.5)-SUM($G78:N78),('PTRM input'!$G$143*(1+rvanilla01)^0.5)/A1stdlife))</f>
        <v>0.721764138420952</v>
      </c>
      <c r="P78" s="105">
        <f>IF(A1stdlife="n/a","n/a",IF(P$3&gt;(A1stdlife+$E78),('PTRM input'!$G$143*(1+rvanilla01)^0.5)-SUM($G78:O78),('PTRM input'!$G$143*(1+rvanilla01)^0.5)/A1stdlife))</f>
        <v>0.721764138420952</v>
      </c>
      <c r="Q78" s="105">
        <f>IF(A1stdlife="n/a","n/a",IF(Q$3&gt;(A1stdlife+$E78),('PTRM input'!$G$143*(1+rvanilla01)^0.5)-SUM($G78:P78),('PTRM input'!$G$143*(1+rvanilla01)^0.5)/A1stdlife))</f>
        <v>0.721764138420952</v>
      </c>
      <c r="R78" s="105">
        <f>IF(A1stdlife="n/a","n/a",IF(R$3&gt;(A1stdlife+$E78),('PTRM input'!$G$143*(1+rvanilla01)^0.5)-SUM($G78:Q78),('PTRM input'!$G$143*(1+rvanilla01)^0.5)/A1stdlife))</f>
        <v>0.721764138420952</v>
      </c>
      <c r="S78" s="105">
        <f>IF(A1stdlife="n/a","n/a",IF(S$3&gt;(A1stdlife+$E78),('PTRM input'!$G$143*(1+rvanilla01)^0.5)-SUM($G78:R78),('PTRM input'!$G$143*(1+rvanilla01)^0.5)/A1stdlife))</f>
        <v>0.721764138420952</v>
      </c>
      <c r="T78" s="105">
        <f>IF(A1stdlife="n/a","n/a",IF(T$3&gt;(A1stdlife+$E78),('PTRM input'!$G$143*(1+rvanilla01)^0.5)-SUM($G78:S78),('PTRM input'!$G$143*(1+rvanilla01)^0.5)/A1stdlife))</f>
        <v>0.721764138420952</v>
      </c>
      <c r="U78" s="105">
        <f>IF(A1stdlife="n/a","n/a",IF(U$3&gt;(A1stdlife+$E78),('PTRM input'!$G$143*(1+rvanilla01)^0.5)-SUM($G78:T78),('PTRM input'!$G$143*(1+rvanilla01)^0.5)/A1stdlife))</f>
        <v>0.721764138420952</v>
      </c>
      <c r="V78" s="105">
        <f>IF(A1stdlife="n/a","n/a",IF(V$3&gt;(A1stdlife+$E78),('PTRM input'!$G$143*(1+rvanilla01)^0.5)-SUM($G78:U78),('PTRM input'!$G$143*(1+rvanilla01)^0.5)/A1stdlife))</f>
        <v>0.721764138420952</v>
      </c>
      <c r="W78" s="105">
        <f>IF(A1stdlife="n/a","n/a",IF(W$3&gt;(A1stdlife+$E78),('PTRM input'!$G$143*(1+rvanilla01)^0.5)-SUM($G78:V78),('PTRM input'!$G$143*(1+rvanilla01)^0.5)/A1stdlife))</f>
        <v>0.721764138420952</v>
      </c>
      <c r="X78" s="105">
        <f>IF(A1stdlife="n/a","n/a",IF(X$3&gt;(A1stdlife+$E78),('PTRM input'!$G$143*(1+rvanilla01)^0.5)-SUM($G78:W78),('PTRM input'!$G$143*(1+rvanilla01)^0.5)/A1stdlife))</f>
        <v>0.721764138420952</v>
      </c>
      <c r="Y78" s="105">
        <f>IF(A1stdlife="n/a","n/a",IF(Y$3&gt;(A1stdlife+$E78),('PTRM input'!$G$143*(1+rvanilla01)^0.5)-SUM($G78:X78),('PTRM input'!$G$143*(1+rvanilla01)^0.5)/A1stdlife))</f>
        <v>0.721764138420952</v>
      </c>
      <c r="Z78" s="105">
        <f>IF(A1stdlife="n/a","n/a",IF(Z$3&gt;(A1stdlife+$E78),('PTRM input'!$G$143*(1+rvanilla01)^0.5)-SUM($G78:Y78),('PTRM input'!$G$143*(1+rvanilla01)^0.5)/A1stdlife))</f>
        <v>0.721764138420952</v>
      </c>
      <c r="AA78" s="105">
        <f>IF(A1stdlife="n/a","n/a",IF(AA$3&gt;(A1stdlife+$E78),('PTRM input'!$G$143*(1+rvanilla01)^0.5)-SUM($G78:Z78),('PTRM input'!$G$143*(1+rvanilla01)^0.5)/A1stdlife))</f>
        <v>0.721764138420952</v>
      </c>
      <c r="AB78" s="105">
        <f>IF(A1stdlife="n/a","n/a",IF(AB$3&gt;(A1stdlife+$E78),('PTRM input'!$G$143*(1+rvanilla01)^0.5)-SUM($G78:AA78),('PTRM input'!$G$143*(1+rvanilla01)^0.5)/A1stdlife))</f>
        <v>0.721764138420952</v>
      </c>
      <c r="AC78" s="105">
        <f>IF(A1stdlife="n/a","n/a",IF(AC$3&gt;(A1stdlife+$E78),('PTRM input'!$G$143*(1+rvanilla01)^0.5)-SUM($G78:AB78),('PTRM input'!$G$143*(1+rvanilla01)^0.5)/A1stdlife))</f>
        <v>0.721764138420952</v>
      </c>
      <c r="AD78" s="105">
        <f>IF(A1stdlife="n/a","n/a",IF(AD$3&gt;(A1stdlife+$E78),('PTRM input'!$G$143*(1+rvanilla01)^0.5)-SUM($G78:AC78),('PTRM input'!$G$143*(1+rvanilla01)^0.5)/A1stdlife))</f>
        <v>0.721764138420952</v>
      </c>
      <c r="AE78" s="105">
        <f>IF(A1stdlife="n/a","n/a",IF(AE$3&gt;(A1stdlife+$E78),('PTRM input'!$G$143*(1+rvanilla01)^0.5)-SUM($G78:AD78),('PTRM input'!$G$143*(1+rvanilla01)^0.5)/A1stdlife))</f>
        <v>0.721764138420952</v>
      </c>
      <c r="AF78" s="105">
        <f>IF(A1stdlife="n/a","n/a",IF(AF$3&gt;(A1stdlife+$E78),('PTRM input'!$G$143*(1+rvanilla01)^0.5)-SUM($G78:AE78),('PTRM input'!$G$143*(1+rvanilla01)^0.5)/A1stdlife))</f>
        <v>0.721764138420952</v>
      </c>
      <c r="AG78" s="105">
        <f>IF(A1stdlife="n/a","n/a",IF(AG$3&gt;(A1stdlife+$E78),('PTRM input'!$G$143*(1+rvanilla01)^0.5)-SUM($G78:AF78),('PTRM input'!$G$143*(1+rvanilla01)^0.5)/A1stdlife))</f>
        <v>0.721764138420952</v>
      </c>
      <c r="AH78" s="105">
        <f>IF(A1stdlife="n/a","n/a",IF(AH$3&gt;(A1stdlife+$E78),('PTRM input'!$G$143*(1+rvanilla01)^0.5)-SUM($G78:AG78),('PTRM input'!$G$143*(1+rvanilla01)^0.5)/A1stdlife))</f>
        <v>0.721764138420952</v>
      </c>
      <c r="AI78" s="105">
        <f>IF(A1stdlife="n/a","n/a",IF(AI$3&gt;(A1stdlife+$E78),('PTRM input'!$G$143*(1+rvanilla01)^0.5)-SUM($G78:AH78),('PTRM input'!$G$143*(1+rvanilla01)^0.5)/A1stdlife))</f>
        <v>0.721764138420952</v>
      </c>
      <c r="AJ78" s="105">
        <f>IF(A1stdlife="n/a","n/a",IF(AJ$3&gt;(A1stdlife+$E78),('PTRM input'!$G$143*(1+rvanilla01)^0.5)-SUM($G78:AI78),('PTRM input'!$G$143*(1+rvanilla01)^0.5)/A1stdlife))</f>
        <v>0.721764138420952</v>
      </c>
      <c r="AK78" s="105">
        <f>IF(A1stdlife="n/a","n/a",IF(AK$3&gt;(A1stdlife+$E78),('PTRM input'!$G$143*(1+rvanilla01)^0.5)-SUM($G78:AJ78),('PTRM input'!$G$143*(1+rvanilla01)^0.5)/A1stdlife))</f>
        <v>0.721764138420952</v>
      </c>
      <c r="AL78" s="105">
        <f>IF(A1stdlife="n/a","n/a",IF(AL$3&gt;(A1stdlife+$E78),('PTRM input'!$G$143*(1+rvanilla01)^0.5)-SUM($G78:AK78),('PTRM input'!$G$143*(1+rvanilla01)^0.5)/A1stdlife))</f>
        <v>0.721764138420952</v>
      </c>
      <c r="AM78" s="105">
        <f>IF(A1stdlife="n/a","n/a",IF(AM$3&gt;(A1stdlife+$E78),('PTRM input'!$G$143*(1+rvanilla01)^0.5)-SUM($G78:AL78),('PTRM input'!$G$143*(1+rvanilla01)^0.5)/A1stdlife))</f>
        <v>0.721764138420952</v>
      </c>
      <c r="AN78" s="105">
        <f>IF(A1stdlife="n/a","n/a",IF(AN$3&gt;(A1stdlife+$E78),('PTRM input'!$G$143*(1+rvanilla01)^0.5)-SUM($G78:AM78),('PTRM input'!$G$143*(1+rvanilla01)^0.5)/A1stdlife))</f>
        <v>0.721764138420952</v>
      </c>
      <c r="AO78" s="105">
        <f>IF(A1stdlife="n/a","n/a",IF(AO$3&gt;(A1stdlife+$E78),('PTRM input'!$G$143*(1+rvanilla01)^0.5)-SUM($G78:AN78),('PTRM input'!$G$143*(1+rvanilla01)^0.5)/A1stdlife))</f>
        <v>0.721764138420952</v>
      </c>
      <c r="AP78" s="105">
        <f>IF(A1stdlife="n/a","n/a",IF(AP$3&gt;(A1stdlife+$E78),('PTRM input'!$G$143*(1+rvanilla01)^0.5)-SUM($G78:AO78),('PTRM input'!$G$143*(1+rvanilla01)^0.5)/A1stdlife))</f>
        <v>0.721764138420952</v>
      </c>
      <c r="AQ78" s="105">
        <f>IF(A1stdlife="n/a","n/a",IF(AQ$3&gt;(A1stdlife+$E78),('PTRM input'!$G$143*(1+rvanilla01)^0.5)-SUM($G78:AP78),('PTRM input'!$G$143*(1+rvanilla01)^0.5)/A1stdlife))</f>
        <v>0.721764138420952</v>
      </c>
      <c r="AR78" s="105">
        <f>IF(A1stdlife="n/a","n/a",IF(AR$3&gt;(A1stdlife+$E78),('PTRM input'!$G$143*(1+rvanilla01)^0.5)-SUM($G78:AQ78),('PTRM input'!$G$143*(1+rvanilla01)^0.5)/A1stdlife))</f>
        <v>0.721764138420952</v>
      </c>
      <c r="AS78" s="105">
        <f>IF(A1stdlife="n/a","n/a",IF(AS$3&gt;(A1stdlife+$E78),('PTRM input'!$G$143*(1+rvanilla01)^0.5)-SUM($G78:AR78),('PTRM input'!$G$143*(1+rvanilla01)^0.5)/A1stdlife))</f>
        <v>0.721764138420952</v>
      </c>
      <c r="AT78" s="105">
        <f>IF(A1stdlife="n/a","n/a",IF(AT$3&gt;(A1stdlife+$E78),('PTRM input'!$G$143*(1+rvanilla01)^0.5)-SUM($G78:AS78),('PTRM input'!$G$143*(1+rvanilla01)^0.5)/A1stdlife))</f>
        <v>0.721764138420952</v>
      </c>
      <c r="AU78" s="105">
        <f>IF(A1stdlife="n/a","n/a",IF(AU$3&gt;(A1stdlife+$E78),('PTRM input'!$G$143*(1+rvanilla01)^0.5)-SUM($G78:AT78),('PTRM input'!$G$143*(1+rvanilla01)^0.5)/A1stdlife))</f>
        <v>0.721764138420952</v>
      </c>
      <c r="AV78" s="105">
        <f>IF(A1stdlife="n/a","n/a",IF(AV$3&gt;(A1stdlife+$E78),('PTRM input'!$G$143*(1+rvanilla01)^0.5)-SUM($G78:AU78),('PTRM input'!$G$143*(1+rvanilla01)^0.5)/A1stdlife))</f>
        <v>0.721764138420952</v>
      </c>
      <c r="AW78" s="105">
        <f>IF(A1stdlife="n/a","n/a",IF(AW$3&gt;(A1stdlife+$E78),('PTRM input'!$G$143*(1+rvanilla01)^0.5)-SUM($G78:AV78),('PTRM input'!$G$143*(1+rvanilla01)^0.5)/A1stdlife))</f>
        <v>0.721764138420952</v>
      </c>
      <c r="AX78" s="105">
        <f>IF(A1stdlife="n/a","n/a",IF(AX$3&gt;(A1stdlife+$E78),('PTRM input'!$G$143*(1+rvanilla01)^0.5)-SUM($G78:AW78),('PTRM input'!$G$143*(1+rvanilla01)^0.5)/A1stdlife))</f>
        <v>0.721764138420952</v>
      </c>
      <c r="AY78" s="105">
        <f>IF(A1stdlife="n/a","n/a",IF(AY$3&gt;(A1stdlife+$E78),('PTRM input'!$G$143*(1+rvanilla01)^0.5)-SUM($G78:AX78),('PTRM input'!$G$143*(1+rvanilla01)^0.5)/A1stdlife))</f>
        <v>0.721764138420952</v>
      </c>
      <c r="AZ78" s="105">
        <f>IF(A1stdlife="n/a","n/a",IF(AZ$3&gt;(A1stdlife+$E78),('PTRM input'!$G$143*(1+rvanilla01)^0.5)-SUM($G78:AY78),('PTRM input'!$G$143*(1+rvanilla01)^0.5)/A1stdlife))</f>
        <v>0.721764138420952</v>
      </c>
      <c r="BA78" s="105">
        <f>IF(A1stdlife="n/a","n/a",IF(BA$3&gt;(A1stdlife+$E78),('PTRM input'!$G$143*(1+rvanilla01)^0.5)-SUM($G78:AZ78),('PTRM input'!$G$143*(1+rvanilla01)^0.5)/A1stdlife))</f>
        <v>0.721764138420952</v>
      </c>
      <c r="BB78" s="105">
        <f>IF(A1stdlife="n/a","n/a",IF(BB$3&gt;(A1stdlife+$E78),('PTRM input'!$G$143*(1+rvanilla01)^0.5)-SUM($G78:BA78),('PTRM input'!$G$143*(1+rvanilla01)^0.5)/A1stdlife))</f>
        <v>0.721764138420952</v>
      </c>
      <c r="BC78" s="105">
        <f>IF(A1stdlife="n/a","n/a",IF(BC$3&gt;(A1stdlife+$E78),('PTRM input'!$G$143*(1+rvanilla01)^0.5)-SUM($G78:BB78),('PTRM input'!$G$143*(1+rvanilla01)^0.5)/A1stdlife))</f>
        <v>0.721764138420952</v>
      </c>
      <c r="BD78" s="105">
        <f>IF(A1stdlife="n/a","n/a",IF(BD$3&gt;(A1stdlife+$E78),('PTRM input'!$G$143*(1+rvanilla01)^0.5)-SUM($G78:BC78),('PTRM input'!$G$143*(1+rvanilla01)^0.5)/A1stdlife))</f>
        <v>0.721764138420952</v>
      </c>
      <c r="BE78" s="105">
        <f>IF(A1stdlife="n/a","n/a",IF(BE$3&gt;(A1stdlife+$E78),('PTRM input'!$G$143*(1+rvanilla01)^0.5)-SUM($G78:BD78),('PTRM input'!$G$143*(1+rvanilla01)^0.5)/A1stdlife))</f>
        <v>0.721764138420952</v>
      </c>
      <c r="BF78" s="105">
        <f>IF(A1stdlife="n/a","n/a",IF(BF$3&gt;(A1stdlife+$E78),('PTRM input'!$G$143*(1+rvanilla01)^0.5)-SUM($G78:BE78),('PTRM input'!$G$143*(1+rvanilla01)^0.5)/A1stdlife))</f>
        <v>1.4210854715202004E-14</v>
      </c>
      <c r="BG78" s="105">
        <f>IF(A1stdlife="n/a","n/a",IF(BG$3&gt;(A1stdlife+$E78),('PTRM input'!$G$143*(1+rvanilla01)^0.5)-SUM($G78:BF78),('PTRM input'!$G$143*(1+rvanilla01)^0.5)/A1stdlife))</f>
        <v>0</v>
      </c>
      <c r="BH78" s="105">
        <f>IF(A1stdlife="n/a","n/a",IF(BH$3&gt;(A1stdlife+$E78),('PTRM input'!$G$143*(1+rvanilla01)^0.5)-SUM($G78:BG78),('PTRM input'!$G$143*(1+rvanilla01)^0.5)/A1stdlife))</f>
        <v>0</v>
      </c>
      <c r="BI78" s="105">
        <f>IF(A1stdlife="n/a","n/a",IF(BI$3&gt;(A1stdlife+$E78),('PTRM input'!$G$143*(1+rvanilla01)^0.5)-SUM($G78:BH78),('PTRM input'!$G$143*(1+rvanilla01)^0.5)/A1stdlife))</f>
        <v>0</v>
      </c>
      <c r="BJ78" s="234"/>
      <c r="BK78" s="234"/>
      <c r="BL78" s="234"/>
      <c r="BM78" s="234"/>
    </row>
    <row r="79" spans="1:65" s="190" customFormat="1" outlineLevel="2">
      <c r="A79" s="234"/>
      <c r="B79" s="32"/>
      <c r="C79" s="31"/>
      <c r="D79" s="930"/>
      <c r="E79" s="167">
        <v>2</v>
      </c>
      <c r="F79" s="34"/>
      <c r="G79" s="184"/>
      <c r="H79" s="185"/>
      <c r="I79" s="105">
        <f>IF(A1stdlife="n/a","n/a",IF(I$3&gt;(A1stdlife+$E79),('PTRM input'!$H$143*(1+rvanilla02)^0.5)-SUM($H79:H79),('PTRM input'!$H$143*(1+rvanilla02)^0.5)/A1stdlife))</f>
        <v>0.76684918629724419</v>
      </c>
      <c r="J79" s="105">
        <f>IF(A1stdlife="n/a","n/a",IF(J$3&gt;(A1stdlife+$E79),('PTRM input'!$H$143*(1+rvanilla02)^0.5)-SUM($H79:I79),('PTRM input'!$H$143*(1+rvanilla02)^0.5)/A1stdlife))</f>
        <v>0.76684918629724419</v>
      </c>
      <c r="K79" s="105">
        <f>IF(A1stdlife="n/a","n/a",IF(K$3&gt;(A1stdlife+$E79),('PTRM input'!$H$143*(1+rvanilla02)^0.5)-SUM($H79:J79),('PTRM input'!$H$143*(1+rvanilla02)^0.5)/A1stdlife))</f>
        <v>0.76684918629724419</v>
      </c>
      <c r="L79" s="105">
        <f>IF(A1stdlife="n/a","n/a",IF(L$3&gt;(A1stdlife+$E79),('PTRM input'!$H$143*(1+rvanilla02)^0.5)-SUM($H79:K79),('PTRM input'!$H$143*(1+rvanilla02)^0.5)/A1stdlife))</f>
        <v>0.76684918629724419</v>
      </c>
      <c r="M79" s="105">
        <f>IF(A1stdlife="n/a","n/a",IF(M$3&gt;(A1stdlife+$E79),('PTRM input'!$H$143*(1+rvanilla02)^0.5)-SUM($H79:L79),('PTRM input'!$H$143*(1+rvanilla02)^0.5)/A1stdlife))</f>
        <v>0.76684918629724419</v>
      </c>
      <c r="N79" s="105">
        <f>IF(A1stdlife="n/a","n/a",IF(N$3&gt;(A1stdlife+$E79),('PTRM input'!$H$143*(1+rvanilla02)^0.5)-SUM($H79:M79),('PTRM input'!$H$143*(1+rvanilla02)^0.5)/A1stdlife))</f>
        <v>0.76684918629724419</v>
      </c>
      <c r="O79" s="105">
        <f>IF(A1stdlife="n/a","n/a",IF(O$3&gt;(A1stdlife+$E79),('PTRM input'!$H$143*(1+rvanilla02)^0.5)-SUM($H79:N79),('PTRM input'!$H$143*(1+rvanilla02)^0.5)/A1stdlife))</f>
        <v>0.76684918629724419</v>
      </c>
      <c r="P79" s="105">
        <f>IF(A1stdlife="n/a","n/a",IF(P$3&gt;(A1stdlife+$E79),('PTRM input'!$H$143*(1+rvanilla02)^0.5)-SUM($H79:O79),('PTRM input'!$H$143*(1+rvanilla02)^0.5)/A1stdlife))</f>
        <v>0.76684918629724419</v>
      </c>
      <c r="Q79" s="105">
        <f>IF(A1stdlife="n/a","n/a",IF(Q$3&gt;(A1stdlife+$E79),('PTRM input'!$H$143*(1+rvanilla02)^0.5)-SUM($H79:P79),('PTRM input'!$H$143*(1+rvanilla02)^0.5)/A1stdlife))</f>
        <v>0.76684918629724419</v>
      </c>
      <c r="R79" s="105">
        <f>IF(A1stdlife="n/a","n/a",IF(R$3&gt;(A1stdlife+$E79),('PTRM input'!$H$143*(1+rvanilla02)^0.5)-SUM($H79:Q79),('PTRM input'!$H$143*(1+rvanilla02)^0.5)/A1stdlife))</f>
        <v>0.76684918629724419</v>
      </c>
      <c r="S79" s="105">
        <f>IF(A1stdlife="n/a","n/a",IF(S$3&gt;(A1stdlife+$E79),('PTRM input'!$H$143*(1+rvanilla02)^0.5)-SUM($H79:R79),('PTRM input'!$H$143*(1+rvanilla02)^0.5)/A1stdlife))</f>
        <v>0.76684918629724419</v>
      </c>
      <c r="T79" s="105">
        <f>IF(A1stdlife="n/a","n/a",IF(T$3&gt;(A1stdlife+$E79),('PTRM input'!$H$143*(1+rvanilla02)^0.5)-SUM($H79:S79),('PTRM input'!$H$143*(1+rvanilla02)^0.5)/A1stdlife))</f>
        <v>0.76684918629724419</v>
      </c>
      <c r="U79" s="105">
        <f>IF(A1stdlife="n/a","n/a",IF(U$3&gt;(A1stdlife+$E79),('PTRM input'!$H$143*(1+rvanilla02)^0.5)-SUM($H79:T79),('PTRM input'!$H$143*(1+rvanilla02)^0.5)/A1stdlife))</f>
        <v>0.76684918629724419</v>
      </c>
      <c r="V79" s="105">
        <f>IF(A1stdlife="n/a","n/a",IF(V$3&gt;(A1stdlife+$E79),('PTRM input'!$H$143*(1+rvanilla02)^0.5)-SUM($H79:U79),('PTRM input'!$H$143*(1+rvanilla02)^0.5)/A1stdlife))</f>
        <v>0.76684918629724419</v>
      </c>
      <c r="W79" s="105">
        <f>IF(A1stdlife="n/a","n/a",IF(W$3&gt;(A1stdlife+$E79),('PTRM input'!$H$143*(1+rvanilla02)^0.5)-SUM($H79:V79),('PTRM input'!$H$143*(1+rvanilla02)^0.5)/A1stdlife))</f>
        <v>0.76684918629724419</v>
      </c>
      <c r="X79" s="105">
        <f>IF(A1stdlife="n/a","n/a",IF(X$3&gt;(A1stdlife+$E79),('PTRM input'!$H$143*(1+rvanilla02)^0.5)-SUM($H79:W79),('PTRM input'!$H$143*(1+rvanilla02)^0.5)/A1stdlife))</f>
        <v>0.76684918629724419</v>
      </c>
      <c r="Y79" s="105">
        <f>IF(A1stdlife="n/a","n/a",IF(Y$3&gt;(A1stdlife+$E79),('PTRM input'!$H$143*(1+rvanilla02)^0.5)-SUM($H79:X79),('PTRM input'!$H$143*(1+rvanilla02)^0.5)/A1stdlife))</f>
        <v>0.76684918629724419</v>
      </c>
      <c r="Z79" s="105">
        <f>IF(A1stdlife="n/a","n/a",IF(Z$3&gt;(A1stdlife+$E79),('PTRM input'!$H$143*(1+rvanilla02)^0.5)-SUM($H79:Y79),('PTRM input'!$H$143*(1+rvanilla02)^0.5)/A1stdlife))</f>
        <v>0.76684918629724419</v>
      </c>
      <c r="AA79" s="105">
        <f>IF(A1stdlife="n/a","n/a",IF(AA$3&gt;(A1stdlife+$E79),('PTRM input'!$H$143*(1+rvanilla02)^0.5)-SUM($H79:Z79),('PTRM input'!$H$143*(1+rvanilla02)^0.5)/A1stdlife))</f>
        <v>0.76684918629724419</v>
      </c>
      <c r="AB79" s="105">
        <f>IF(A1stdlife="n/a","n/a",IF(AB$3&gt;(A1stdlife+$E79),('PTRM input'!$H$143*(1+rvanilla02)^0.5)-SUM($H79:AA79),('PTRM input'!$H$143*(1+rvanilla02)^0.5)/A1stdlife))</f>
        <v>0.76684918629724419</v>
      </c>
      <c r="AC79" s="105">
        <f>IF(A1stdlife="n/a","n/a",IF(AC$3&gt;(A1stdlife+$E79),('PTRM input'!$H$143*(1+rvanilla02)^0.5)-SUM($H79:AB79),('PTRM input'!$H$143*(1+rvanilla02)^0.5)/A1stdlife))</f>
        <v>0.76684918629724419</v>
      </c>
      <c r="AD79" s="105">
        <f>IF(A1stdlife="n/a","n/a",IF(AD$3&gt;(A1stdlife+$E79),('PTRM input'!$H$143*(1+rvanilla02)^0.5)-SUM($H79:AC79),('PTRM input'!$H$143*(1+rvanilla02)^0.5)/A1stdlife))</f>
        <v>0.76684918629724419</v>
      </c>
      <c r="AE79" s="105">
        <f>IF(A1stdlife="n/a","n/a",IF(AE$3&gt;(A1stdlife+$E79),('PTRM input'!$H$143*(1+rvanilla02)^0.5)-SUM($H79:AD79),('PTRM input'!$H$143*(1+rvanilla02)^0.5)/A1stdlife))</f>
        <v>0.76684918629724419</v>
      </c>
      <c r="AF79" s="105">
        <f>IF(A1stdlife="n/a","n/a",IF(AF$3&gt;(A1stdlife+$E79),('PTRM input'!$H$143*(1+rvanilla02)^0.5)-SUM($H79:AE79),('PTRM input'!$H$143*(1+rvanilla02)^0.5)/A1stdlife))</f>
        <v>0.76684918629724419</v>
      </c>
      <c r="AG79" s="105">
        <f>IF(A1stdlife="n/a","n/a",IF(AG$3&gt;(A1stdlife+$E79),('PTRM input'!$H$143*(1+rvanilla02)^0.5)-SUM($H79:AF79),('PTRM input'!$H$143*(1+rvanilla02)^0.5)/A1stdlife))</f>
        <v>0.76684918629724419</v>
      </c>
      <c r="AH79" s="105">
        <f>IF(A1stdlife="n/a","n/a",IF(AH$3&gt;(A1stdlife+$E79),('PTRM input'!$H$143*(1+rvanilla02)^0.5)-SUM($H79:AG79),('PTRM input'!$H$143*(1+rvanilla02)^0.5)/A1stdlife))</f>
        <v>0.76684918629724419</v>
      </c>
      <c r="AI79" s="105">
        <f>IF(A1stdlife="n/a","n/a",IF(AI$3&gt;(A1stdlife+$E79),('PTRM input'!$H$143*(1+rvanilla02)^0.5)-SUM($H79:AH79),('PTRM input'!$H$143*(1+rvanilla02)^0.5)/A1stdlife))</f>
        <v>0.76684918629724419</v>
      </c>
      <c r="AJ79" s="105">
        <f>IF(A1stdlife="n/a","n/a",IF(AJ$3&gt;(A1stdlife+$E79),('PTRM input'!$H$143*(1+rvanilla02)^0.5)-SUM($H79:AI79),('PTRM input'!$H$143*(1+rvanilla02)^0.5)/A1stdlife))</f>
        <v>0.76684918629724419</v>
      </c>
      <c r="AK79" s="105">
        <f>IF(A1stdlife="n/a","n/a",IF(AK$3&gt;(A1stdlife+$E79),('PTRM input'!$H$143*(1+rvanilla02)^0.5)-SUM($H79:AJ79),('PTRM input'!$H$143*(1+rvanilla02)^0.5)/A1stdlife))</f>
        <v>0.76684918629724419</v>
      </c>
      <c r="AL79" s="105">
        <f>IF(A1stdlife="n/a","n/a",IF(AL$3&gt;(A1stdlife+$E79),('PTRM input'!$H$143*(1+rvanilla02)^0.5)-SUM($H79:AK79),('PTRM input'!$H$143*(1+rvanilla02)^0.5)/A1stdlife))</f>
        <v>0.76684918629724419</v>
      </c>
      <c r="AM79" s="105">
        <f>IF(A1stdlife="n/a","n/a",IF(AM$3&gt;(A1stdlife+$E79),('PTRM input'!$H$143*(1+rvanilla02)^0.5)-SUM($H79:AL79),('PTRM input'!$H$143*(1+rvanilla02)^0.5)/A1stdlife))</f>
        <v>0.76684918629724419</v>
      </c>
      <c r="AN79" s="105">
        <f>IF(A1stdlife="n/a","n/a",IF(AN$3&gt;(A1stdlife+$E79),('PTRM input'!$H$143*(1+rvanilla02)^0.5)-SUM($H79:AM79),('PTRM input'!$H$143*(1+rvanilla02)^0.5)/A1stdlife))</f>
        <v>0.76684918629724419</v>
      </c>
      <c r="AO79" s="105">
        <f>IF(A1stdlife="n/a","n/a",IF(AO$3&gt;(A1stdlife+$E79),('PTRM input'!$H$143*(1+rvanilla02)^0.5)-SUM($H79:AN79),('PTRM input'!$H$143*(1+rvanilla02)^0.5)/A1stdlife))</f>
        <v>0.76684918629724419</v>
      </c>
      <c r="AP79" s="105">
        <f>IF(A1stdlife="n/a","n/a",IF(AP$3&gt;(A1stdlife+$E79),('PTRM input'!$H$143*(1+rvanilla02)^0.5)-SUM($H79:AO79),('PTRM input'!$H$143*(1+rvanilla02)^0.5)/A1stdlife))</f>
        <v>0.76684918629724419</v>
      </c>
      <c r="AQ79" s="105">
        <f>IF(A1stdlife="n/a","n/a",IF(AQ$3&gt;(A1stdlife+$E79),('PTRM input'!$H$143*(1+rvanilla02)^0.5)-SUM($H79:AP79),('PTRM input'!$H$143*(1+rvanilla02)^0.5)/A1stdlife))</f>
        <v>0.76684918629724419</v>
      </c>
      <c r="AR79" s="105">
        <f>IF(A1stdlife="n/a","n/a",IF(AR$3&gt;(A1stdlife+$E79),('PTRM input'!$H$143*(1+rvanilla02)^0.5)-SUM($H79:AQ79),('PTRM input'!$H$143*(1+rvanilla02)^0.5)/A1stdlife))</f>
        <v>0.76684918629724419</v>
      </c>
      <c r="AS79" s="105">
        <f>IF(A1stdlife="n/a","n/a",IF(AS$3&gt;(A1stdlife+$E79),('PTRM input'!$H$143*(1+rvanilla02)^0.5)-SUM($H79:AR79),('PTRM input'!$H$143*(1+rvanilla02)^0.5)/A1stdlife))</f>
        <v>0.76684918629724419</v>
      </c>
      <c r="AT79" s="105">
        <f>IF(A1stdlife="n/a","n/a",IF(AT$3&gt;(A1stdlife+$E79),('PTRM input'!$H$143*(1+rvanilla02)^0.5)-SUM($H79:AS79),('PTRM input'!$H$143*(1+rvanilla02)^0.5)/A1stdlife))</f>
        <v>0.76684918629724419</v>
      </c>
      <c r="AU79" s="105">
        <f>IF(A1stdlife="n/a","n/a",IF(AU$3&gt;(A1stdlife+$E79),('PTRM input'!$H$143*(1+rvanilla02)^0.5)-SUM($H79:AT79),('PTRM input'!$H$143*(1+rvanilla02)^0.5)/A1stdlife))</f>
        <v>0.76684918629724419</v>
      </c>
      <c r="AV79" s="105">
        <f>IF(A1stdlife="n/a","n/a",IF(AV$3&gt;(A1stdlife+$E79),('PTRM input'!$H$143*(1+rvanilla02)^0.5)-SUM($H79:AU79),('PTRM input'!$H$143*(1+rvanilla02)^0.5)/A1stdlife))</f>
        <v>0.76684918629724419</v>
      </c>
      <c r="AW79" s="105">
        <f>IF(A1stdlife="n/a","n/a",IF(AW$3&gt;(A1stdlife+$E79),('PTRM input'!$H$143*(1+rvanilla02)^0.5)-SUM($H79:AV79),('PTRM input'!$H$143*(1+rvanilla02)^0.5)/A1stdlife))</f>
        <v>0.76684918629724419</v>
      </c>
      <c r="AX79" s="105">
        <f>IF(A1stdlife="n/a","n/a",IF(AX$3&gt;(A1stdlife+$E79),('PTRM input'!$H$143*(1+rvanilla02)^0.5)-SUM($H79:AW79),('PTRM input'!$H$143*(1+rvanilla02)^0.5)/A1stdlife))</f>
        <v>0.76684918629724419</v>
      </c>
      <c r="AY79" s="105">
        <f>IF(A1stdlife="n/a","n/a",IF(AY$3&gt;(A1stdlife+$E79),('PTRM input'!$H$143*(1+rvanilla02)^0.5)-SUM($H79:AX79),('PTRM input'!$H$143*(1+rvanilla02)^0.5)/A1stdlife))</f>
        <v>0.76684918629724419</v>
      </c>
      <c r="AZ79" s="105">
        <f>IF(A1stdlife="n/a","n/a",IF(AZ$3&gt;(A1stdlife+$E79),('PTRM input'!$H$143*(1+rvanilla02)^0.5)-SUM($H79:AY79),('PTRM input'!$H$143*(1+rvanilla02)^0.5)/A1stdlife))</f>
        <v>0.76684918629724419</v>
      </c>
      <c r="BA79" s="105">
        <f>IF(A1stdlife="n/a","n/a",IF(BA$3&gt;(A1stdlife+$E79),('PTRM input'!$H$143*(1+rvanilla02)^0.5)-SUM($H79:AZ79),('PTRM input'!$H$143*(1+rvanilla02)^0.5)/A1stdlife))</f>
        <v>0.76684918629724419</v>
      </c>
      <c r="BB79" s="105">
        <f>IF(A1stdlife="n/a","n/a",IF(BB$3&gt;(A1stdlife+$E79),('PTRM input'!$H$143*(1+rvanilla02)^0.5)-SUM($H79:BA79),('PTRM input'!$H$143*(1+rvanilla02)^0.5)/A1stdlife))</f>
        <v>0.76684918629724419</v>
      </c>
      <c r="BC79" s="105">
        <f>IF(A1stdlife="n/a","n/a",IF(BC$3&gt;(A1stdlife+$E79),('PTRM input'!$H$143*(1+rvanilla02)^0.5)-SUM($H79:BB79),('PTRM input'!$H$143*(1+rvanilla02)^0.5)/A1stdlife))</f>
        <v>0.76684918629724419</v>
      </c>
      <c r="BD79" s="105">
        <f>IF(A1stdlife="n/a","n/a",IF(BD$3&gt;(A1stdlife+$E79),('PTRM input'!$H$143*(1+rvanilla02)^0.5)-SUM($H79:BC79),('PTRM input'!$H$143*(1+rvanilla02)^0.5)/A1stdlife))</f>
        <v>0.76684918629724419</v>
      </c>
      <c r="BE79" s="105">
        <f>IF(A1stdlife="n/a","n/a",IF(BE$3&gt;(A1stdlife+$E79),('PTRM input'!$H$143*(1+rvanilla02)^0.5)-SUM($H79:BD79),('PTRM input'!$H$143*(1+rvanilla02)^0.5)/A1stdlife))</f>
        <v>0.76684918629724419</v>
      </c>
      <c r="BF79" s="105">
        <f>IF(A1stdlife="n/a","n/a",IF(BF$3&gt;(A1stdlife+$E79),('PTRM input'!$H$143*(1+rvanilla02)^0.5)-SUM($H79:BE79),('PTRM input'!$H$143*(1+rvanilla02)^0.5)/A1stdlife))</f>
        <v>0.76684918629724419</v>
      </c>
      <c r="BG79" s="105">
        <f>IF(A1stdlife="n/a","n/a",IF(BG$3&gt;(A1stdlife+$E79),('PTRM input'!$H$143*(1+rvanilla02)^0.5)-SUM($H79:BF79),('PTRM input'!$H$143*(1+rvanilla02)^0.5)/A1stdlife))</f>
        <v>2.8421709430404007E-14</v>
      </c>
      <c r="BH79" s="105">
        <f>IF(A1stdlife="n/a","n/a",IF(BH$3&gt;(A1stdlife+$E79),('PTRM input'!$H$143*(1+rvanilla02)^0.5)-SUM($H79:BG79),('PTRM input'!$H$143*(1+rvanilla02)^0.5)/A1stdlife))</f>
        <v>0</v>
      </c>
      <c r="BI79" s="105">
        <f>IF(A1stdlife="n/a","n/a",IF(BI$3&gt;(A1stdlife+$E79),('PTRM input'!$H$143*(1+rvanilla02)^0.5)-SUM($H79:BH79),('PTRM input'!$H$143*(1+rvanilla02)^0.5)/A1stdlife))</f>
        <v>0</v>
      </c>
      <c r="BJ79" s="234"/>
      <c r="BK79" s="234"/>
      <c r="BL79" s="234"/>
      <c r="BM79" s="234"/>
    </row>
    <row r="80" spans="1:65" s="190" customFormat="1" outlineLevel="2">
      <c r="A80" s="234"/>
      <c r="B80" s="32"/>
      <c r="C80" s="31"/>
      <c r="D80" s="930"/>
      <c r="E80" s="167">
        <v>3</v>
      </c>
      <c r="F80" s="34"/>
      <c r="G80" s="184"/>
      <c r="H80" s="186"/>
      <c r="I80" s="185"/>
      <c r="J80" s="105">
        <f>IF(A1stdlife="n/a","n/a",IF(J$3&gt;(A1stdlife+$E80),('PTRM input'!$I$143*(1+rvanilla03)^0.5)-SUM($I80:I80),('PTRM input'!$I$143*(1+rvanilla03)^0.5)/A1stdlife))</f>
        <v>0.71506965651617249</v>
      </c>
      <c r="K80" s="105">
        <f>IF(A1stdlife="n/a","n/a",IF(K$3&gt;(A1stdlife+$E80),('PTRM input'!$I$143*(1+rvanilla03)^0.5)-SUM($I80:J80),('PTRM input'!$I$143*(1+rvanilla03)^0.5)/A1stdlife))</f>
        <v>0.71506965651617249</v>
      </c>
      <c r="L80" s="105">
        <f>IF(A1stdlife="n/a","n/a",IF(L$3&gt;(A1stdlife+$E80),('PTRM input'!$I$143*(1+rvanilla03)^0.5)-SUM($I80:K80),('PTRM input'!$I$143*(1+rvanilla03)^0.5)/A1stdlife))</f>
        <v>0.71506965651617249</v>
      </c>
      <c r="M80" s="105">
        <f>IF(A1stdlife="n/a","n/a",IF(M$3&gt;(A1stdlife+$E80),('PTRM input'!$I$143*(1+rvanilla03)^0.5)-SUM($I80:L80),('PTRM input'!$I$143*(1+rvanilla03)^0.5)/A1stdlife))</f>
        <v>0.71506965651617249</v>
      </c>
      <c r="N80" s="105">
        <f>IF(A1stdlife="n/a","n/a",IF(N$3&gt;(A1stdlife+$E80),('PTRM input'!$I$143*(1+rvanilla03)^0.5)-SUM($I80:M80),('PTRM input'!$I$143*(1+rvanilla03)^0.5)/A1stdlife))</f>
        <v>0.71506965651617249</v>
      </c>
      <c r="O80" s="105">
        <f>IF(A1stdlife="n/a","n/a",IF(O$3&gt;(A1stdlife+$E80),('PTRM input'!$I$143*(1+rvanilla03)^0.5)-SUM($I80:N80),('PTRM input'!$I$143*(1+rvanilla03)^0.5)/A1stdlife))</f>
        <v>0.71506965651617249</v>
      </c>
      <c r="P80" s="105">
        <f>IF(A1stdlife="n/a","n/a",IF(P$3&gt;(A1stdlife+$E80),('PTRM input'!$I$143*(1+rvanilla03)^0.5)-SUM($I80:O80),('PTRM input'!$I$143*(1+rvanilla03)^0.5)/A1stdlife))</f>
        <v>0.71506965651617249</v>
      </c>
      <c r="Q80" s="105">
        <f>IF(A1stdlife="n/a","n/a",IF(Q$3&gt;(A1stdlife+$E80),('PTRM input'!$I$143*(1+rvanilla03)^0.5)-SUM($I80:P80),('PTRM input'!$I$143*(1+rvanilla03)^0.5)/A1stdlife))</f>
        <v>0.71506965651617249</v>
      </c>
      <c r="R80" s="105">
        <f>IF(A1stdlife="n/a","n/a",IF(R$3&gt;(A1stdlife+$E80),('PTRM input'!$I$143*(1+rvanilla03)^0.5)-SUM($I80:Q80),('PTRM input'!$I$143*(1+rvanilla03)^0.5)/A1stdlife))</f>
        <v>0.71506965651617249</v>
      </c>
      <c r="S80" s="105">
        <f>IF(A1stdlife="n/a","n/a",IF(S$3&gt;(A1stdlife+$E80),('PTRM input'!$I$143*(1+rvanilla03)^0.5)-SUM($I80:R80),('PTRM input'!$I$143*(1+rvanilla03)^0.5)/A1stdlife))</f>
        <v>0.71506965651617249</v>
      </c>
      <c r="T80" s="105">
        <f>IF(A1stdlife="n/a","n/a",IF(T$3&gt;(A1stdlife+$E80),('PTRM input'!$I$143*(1+rvanilla03)^0.5)-SUM($I80:S80),('PTRM input'!$I$143*(1+rvanilla03)^0.5)/A1stdlife))</f>
        <v>0.71506965651617249</v>
      </c>
      <c r="U80" s="105">
        <f>IF(A1stdlife="n/a","n/a",IF(U$3&gt;(A1stdlife+$E80),('PTRM input'!$I$143*(1+rvanilla03)^0.5)-SUM($I80:T80),('PTRM input'!$I$143*(1+rvanilla03)^0.5)/A1stdlife))</f>
        <v>0.71506965651617249</v>
      </c>
      <c r="V80" s="105">
        <f>IF(A1stdlife="n/a","n/a",IF(V$3&gt;(A1stdlife+$E80),('PTRM input'!$I$143*(1+rvanilla03)^0.5)-SUM($I80:U80),('PTRM input'!$I$143*(1+rvanilla03)^0.5)/A1stdlife))</f>
        <v>0.71506965651617249</v>
      </c>
      <c r="W80" s="105">
        <f>IF(A1stdlife="n/a","n/a",IF(W$3&gt;(A1stdlife+$E80),('PTRM input'!$I$143*(1+rvanilla03)^0.5)-SUM($I80:V80),('PTRM input'!$I$143*(1+rvanilla03)^0.5)/A1stdlife))</f>
        <v>0.71506965651617249</v>
      </c>
      <c r="X80" s="105">
        <f>IF(A1stdlife="n/a","n/a",IF(X$3&gt;(A1stdlife+$E80),('PTRM input'!$I$143*(1+rvanilla03)^0.5)-SUM($I80:W80),('PTRM input'!$I$143*(1+rvanilla03)^0.5)/A1stdlife))</f>
        <v>0.71506965651617249</v>
      </c>
      <c r="Y80" s="105">
        <f>IF(A1stdlife="n/a","n/a",IF(Y$3&gt;(A1stdlife+$E80),('PTRM input'!$I$143*(1+rvanilla03)^0.5)-SUM($I80:X80),('PTRM input'!$I$143*(1+rvanilla03)^0.5)/A1stdlife))</f>
        <v>0.71506965651617249</v>
      </c>
      <c r="Z80" s="105">
        <f>IF(A1stdlife="n/a","n/a",IF(Z$3&gt;(A1stdlife+$E80),('PTRM input'!$I$143*(1+rvanilla03)^0.5)-SUM($I80:Y80),('PTRM input'!$I$143*(1+rvanilla03)^0.5)/A1stdlife))</f>
        <v>0.71506965651617249</v>
      </c>
      <c r="AA80" s="105">
        <f>IF(A1stdlife="n/a","n/a",IF(AA$3&gt;(A1stdlife+$E80),('PTRM input'!$I$143*(1+rvanilla03)^0.5)-SUM($I80:Z80),('PTRM input'!$I$143*(1+rvanilla03)^0.5)/A1stdlife))</f>
        <v>0.71506965651617249</v>
      </c>
      <c r="AB80" s="105">
        <f>IF(A1stdlife="n/a","n/a",IF(AB$3&gt;(A1stdlife+$E80),('PTRM input'!$I$143*(1+rvanilla03)^0.5)-SUM($I80:AA80),('PTRM input'!$I$143*(1+rvanilla03)^0.5)/A1stdlife))</f>
        <v>0.71506965651617249</v>
      </c>
      <c r="AC80" s="105">
        <f>IF(A1stdlife="n/a","n/a",IF(AC$3&gt;(A1stdlife+$E80),('PTRM input'!$I$143*(1+rvanilla03)^0.5)-SUM($I80:AB80),('PTRM input'!$I$143*(1+rvanilla03)^0.5)/A1stdlife))</f>
        <v>0.71506965651617249</v>
      </c>
      <c r="AD80" s="105">
        <f>IF(A1stdlife="n/a","n/a",IF(AD$3&gt;(A1stdlife+$E80),('PTRM input'!$I$143*(1+rvanilla03)^0.5)-SUM($I80:AC80),('PTRM input'!$I$143*(1+rvanilla03)^0.5)/A1stdlife))</f>
        <v>0.71506965651617249</v>
      </c>
      <c r="AE80" s="105">
        <f>IF(A1stdlife="n/a","n/a",IF(AE$3&gt;(A1stdlife+$E80),('PTRM input'!$I$143*(1+rvanilla03)^0.5)-SUM($I80:AD80),('PTRM input'!$I$143*(1+rvanilla03)^0.5)/A1stdlife))</f>
        <v>0.71506965651617249</v>
      </c>
      <c r="AF80" s="105">
        <f>IF(A1stdlife="n/a","n/a",IF(AF$3&gt;(A1stdlife+$E80),('PTRM input'!$I$143*(1+rvanilla03)^0.5)-SUM($I80:AE80),('PTRM input'!$I$143*(1+rvanilla03)^0.5)/A1stdlife))</f>
        <v>0.71506965651617249</v>
      </c>
      <c r="AG80" s="105">
        <f>IF(A1stdlife="n/a","n/a",IF(AG$3&gt;(A1stdlife+$E80),('PTRM input'!$I$143*(1+rvanilla03)^0.5)-SUM($I80:AF80),('PTRM input'!$I$143*(1+rvanilla03)^0.5)/A1stdlife))</f>
        <v>0.71506965651617249</v>
      </c>
      <c r="AH80" s="105">
        <f>IF(A1stdlife="n/a","n/a",IF(AH$3&gt;(A1stdlife+$E80),('PTRM input'!$I$143*(1+rvanilla03)^0.5)-SUM($I80:AG80),('PTRM input'!$I$143*(1+rvanilla03)^0.5)/A1stdlife))</f>
        <v>0.71506965651617249</v>
      </c>
      <c r="AI80" s="105">
        <f>IF(A1stdlife="n/a","n/a",IF(AI$3&gt;(A1stdlife+$E80),('PTRM input'!$I$143*(1+rvanilla03)^0.5)-SUM($I80:AH80),('PTRM input'!$I$143*(1+rvanilla03)^0.5)/A1stdlife))</f>
        <v>0.71506965651617249</v>
      </c>
      <c r="AJ80" s="105">
        <f>IF(A1stdlife="n/a","n/a",IF(AJ$3&gt;(A1stdlife+$E80),('PTRM input'!$I$143*(1+rvanilla03)^0.5)-SUM($I80:AI80),('PTRM input'!$I$143*(1+rvanilla03)^0.5)/A1stdlife))</f>
        <v>0.71506965651617249</v>
      </c>
      <c r="AK80" s="105">
        <f>IF(A1stdlife="n/a","n/a",IF(AK$3&gt;(A1stdlife+$E80),('PTRM input'!$I$143*(1+rvanilla03)^0.5)-SUM($I80:AJ80),('PTRM input'!$I$143*(1+rvanilla03)^0.5)/A1stdlife))</f>
        <v>0.71506965651617249</v>
      </c>
      <c r="AL80" s="105">
        <f>IF(A1stdlife="n/a","n/a",IF(AL$3&gt;(A1stdlife+$E80),('PTRM input'!$I$143*(1+rvanilla03)^0.5)-SUM($I80:AK80),('PTRM input'!$I$143*(1+rvanilla03)^0.5)/A1stdlife))</f>
        <v>0.71506965651617249</v>
      </c>
      <c r="AM80" s="105">
        <f>IF(A1stdlife="n/a","n/a",IF(AM$3&gt;(A1stdlife+$E80),('PTRM input'!$I$143*(1+rvanilla03)^0.5)-SUM($I80:AL80),('PTRM input'!$I$143*(1+rvanilla03)^0.5)/A1stdlife))</f>
        <v>0.71506965651617249</v>
      </c>
      <c r="AN80" s="105">
        <f>IF(A1stdlife="n/a","n/a",IF(AN$3&gt;(A1stdlife+$E80),('PTRM input'!$I$143*(1+rvanilla03)^0.5)-SUM($I80:AM80),('PTRM input'!$I$143*(1+rvanilla03)^0.5)/A1stdlife))</f>
        <v>0.71506965651617249</v>
      </c>
      <c r="AO80" s="105">
        <f>IF(A1stdlife="n/a","n/a",IF(AO$3&gt;(A1stdlife+$E80),('PTRM input'!$I$143*(1+rvanilla03)^0.5)-SUM($I80:AN80),('PTRM input'!$I$143*(1+rvanilla03)^0.5)/A1stdlife))</f>
        <v>0.71506965651617249</v>
      </c>
      <c r="AP80" s="105">
        <f>IF(A1stdlife="n/a","n/a",IF(AP$3&gt;(A1stdlife+$E80),('PTRM input'!$I$143*(1+rvanilla03)^0.5)-SUM($I80:AO80),('PTRM input'!$I$143*(1+rvanilla03)^0.5)/A1stdlife))</f>
        <v>0.71506965651617249</v>
      </c>
      <c r="AQ80" s="105">
        <f>IF(A1stdlife="n/a","n/a",IF(AQ$3&gt;(A1stdlife+$E80),('PTRM input'!$I$143*(1+rvanilla03)^0.5)-SUM($I80:AP80),('PTRM input'!$I$143*(1+rvanilla03)^0.5)/A1stdlife))</f>
        <v>0.71506965651617249</v>
      </c>
      <c r="AR80" s="105">
        <f>IF(A1stdlife="n/a","n/a",IF(AR$3&gt;(A1stdlife+$E80),('PTRM input'!$I$143*(1+rvanilla03)^0.5)-SUM($I80:AQ80),('PTRM input'!$I$143*(1+rvanilla03)^0.5)/A1stdlife))</f>
        <v>0.71506965651617249</v>
      </c>
      <c r="AS80" s="105">
        <f>IF(A1stdlife="n/a","n/a",IF(AS$3&gt;(A1stdlife+$E80),('PTRM input'!$I$143*(1+rvanilla03)^0.5)-SUM($I80:AR80),('PTRM input'!$I$143*(1+rvanilla03)^0.5)/A1stdlife))</f>
        <v>0.71506965651617249</v>
      </c>
      <c r="AT80" s="105">
        <f>IF(A1stdlife="n/a","n/a",IF(AT$3&gt;(A1stdlife+$E80),('PTRM input'!$I$143*(1+rvanilla03)^0.5)-SUM($I80:AS80),('PTRM input'!$I$143*(1+rvanilla03)^0.5)/A1stdlife))</f>
        <v>0.71506965651617249</v>
      </c>
      <c r="AU80" s="105">
        <f>IF(A1stdlife="n/a","n/a",IF(AU$3&gt;(A1stdlife+$E80),('PTRM input'!$I$143*(1+rvanilla03)^0.5)-SUM($I80:AT80),('PTRM input'!$I$143*(1+rvanilla03)^0.5)/A1stdlife))</f>
        <v>0.71506965651617249</v>
      </c>
      <c r="AV80" s="105">
        <f>IF(A1stdlife="n/a","n/a",IF(AV$3&gt;(A1stdlife+$E80),('PTRM input'!$I$143*(1+rvanilla03)^0.5)-SUM($I80:AU80),('PTRM input'!$I$143*(1+rvanilla03)^0.5)/A1stdlife))</f>
        <v>0.71506965651617249</v>
      </c>
      <c r="AW80" s="105">
        <f>IF(A1stdlife="n/a","n/a",IF(AW$3&gt;(A1stdlife+$E80),('PTRM input'!$I$143*(1+rvanilla03)^0.5)-SUM($I80:AV80),('PTRM input'!$I$143*(1+rvanilla03)^0.5)/A1stdlife))</f>
        <v>0.71506965651617249</v>
      </c>
      <c r="AX80" s="105">
        <f>IF(A1stdlife="n/a","n/a",IF(AX$3&gt;(A1stdlife+$E80),('PTRM input'!$I$143*(1+rvanilla03)^0.5)-SUM($I80:AW80),('PTRM input'!$I$143*(1+rvanilla03)^0.5)/A1stdlife))</f>
        <v>0.71506965651617249</v>
      </c>
      <c r="AY80" s="105">
        <f>IF(A1stdlife="n/a","n/a",IF(AY$3&gt;(A1stdlife+$E80),('PTRM input'!$I$143*(1+rvanilla03)^0.5)-SUM($I80:AX80),('PTRM input'!$I$143*(1+rvanilla03)^0.5)/A1stdlife))</f>
        <v>0.71506965651617249</v>
      </c>
      <c r="AZ80" s="105">
        <f>IF(A1stdlife="n/a","n/a",IF(AZ$3&gt;(A1stdlife+$E80),('PTRM input'!$I$143*(1+rvanilla03)^0.5)-SUM($I80:AY80),('PTRM input'!$I$143*(1+rvanilla03)^0.5)/A1stdlife))</f>
        <v>0.71506965651617249</v>
      </c>
      <c r="BA80" s="105">
        <f>IF(A1stdlife="n/a","n/a",IF(BA$3&gt;(A1stdlife+$E80),('PTRM input'!$I$143*(1+rvanilla03)^0.5)-SUM($I80:AZ80),('PTRM input'!$I$143*(1+rvanilla03)^0.5)/A1stdlife))</f>
        <v>0.71506965651617249</v>
      </c>
      <c r="BB80" s="105">
        <f>IF(A1stdlife="n/a","n/a",IF(BB$3&gt;(A1stdlife+$E80),('PTRM input'!$I$143*(1+rvanilla03)^0.5)-SUM($I80:BA80),('PTRM input'!$I$143*(1+rvanilla03)^0.5)/A1stdlife))</f>
        <v>0.71506965651617249</v>
      </c>
      <c r="BC80" s="105">
        <f>IF(A1stdlife="n/a","n/a",IF(BC$3&gt;(A1stdlife+$E80),('PTRM input'!$I$143*(1+rvanilla03)^0.5)-SUM($I80:BB80),('PTRM input'!$I$143*(1+rvanilla03)^0.5)/A1stdlife))</f>
        <v>0.71506965651617249</v>
      </c>
      <c r="BD80" s="105">
        <f>IF(A1stdlife="n/a","n/a",IF(BD$3&gt;(A1stdlife+$E80),('PTRM input'!$I$143*(1+rvanilla03)^0.5)-SUM($I80:BC80),('PTRM input'!$I$143*(1+rvanilla03)^0.5)/A1stdlife))</f>
        <v>0.71506965651617249</v>
      </c>
      <c r="BE80" s="105">
        <f>IF(A1stdlife="n/a","n/a",IF(BE$3&gt;(A1stdlife+$E80),('PTRM input'!$I$143*(1+rvanilla03)^0.5)-SUM($I80:BD80),('PTRM input'!$I$143*(1+rvanilla03)^0.5)/A1stdlife))</f>
        <v>0.71506965651617249</v>
      </c>
      <c r="BF80" s="105">
        <f>IF(A1stdlife="n/a","n/a",IF(BF$3&gt;(A1stdlife+$E80),('PTRM input'!$I$143*(1+rvanilla03)^0.5)-SUM($I80:BE80),('PTRM input'!$I$143*(1+rvanilla03)^0.5)/A1stdlife))</f>
        <v>0.71506965651617249</v>
      </c>
      <c r="BG80" s="105">
        <f>IF(A1stdlife="n/a","n/a",IF(BG$3&gt;(A1stdlife+$E80),('PTRM input'!$I$143*(1+rvanilla03)^0.5)-SUM($I80:BF80),('PTRM input'!$I$143*(1+rvanilla03)^0.5)/A1stdlife))</f>
        <v>0.71506965651617249</v>
      </c>
      <c r="BH80" s="105">
        <f>IF(A1stdlife="n/a","n/a",IF(BH$3&gt;(A1stdlife+$E80),('PTRM input'!$I$143*(1+rvanilla03)^0.5)-SUM($I80:BG80),('PTRM input'!$I$143*(1+rvanilla03)^0.5)/A1stdlife))</f>
        <v>3.5527136788005009E-14</v>
      </c>
      <c r="BI80" s="105">
        <f>IF(A1stdlife="n/a","n/a",IF(BI$3&gt;(A1stdlife+$E80),('PTRM input'!$I$143*(1+rvanilla03)^0.5)-SUM($I80:BH80),('PTRM input'!$I$143*(1+rvanilla03)^0.5)/A1stdlife))</f>
        <v>0</v>
      </c>
      <c r="BJ80" s="234"/>
      <c r="BK80" s="234"/>
      <c r="BL80" s="234"/>
      <c r="BM80" s="234"/>
    </row>
    <row r="81" spans="1:65" s="190" customFormat="1" outlineLevel="2">
      <c r="A81" s="234"/>
      <c r="B81" s="32"/>
      <c r="C81" s="31"/>
      <c r="D81" s="930"/>
      <c r="E81" s="167">
        <v>4</v>
      </c>
      <c r="F81" s="34"/>
      <c r="G81" s="184"/>
      <c r="H81" s="186"/>
      <c r="I81" s="186"/>
      <c r="J81" s="185"/>
      <c r="K81" s="105">
        <f>IF(A1stdlife="n/a","n/a",IF(K$3&gt;(A1stdlife+$E81),('PTRM input'!$J$143*(1+rvanilla04)^0.5)-SUM($J81:J81),('PTRM input'!$J$143*(1+rvanilla04)^0.5)/A1stdlife))</f>
        <v>0.74559271170600694</v>
      </c>
      <c r="L81" s="105">
        <f>IF(A1stdlife="n/a","n/a",IF(L$3&gt;(A1stdlife+$E81),('PTRM input'!$J$143*(1+rvanilla04)^0.5)-SUM($J81:K81),('PTRM input'!$J$143*(1+rvanilla04)^0.5)/A1stdlife))</f>
        <v>0.74559271170600694</v>
      </c>
      <c r="M81" s="105">
        <f>IF(A1stdlife="n/a","n/a",IF(M$3&gt;(A1stdlife+$E81),('PTRM input'!$J$143*(1+rvanilla04)^0.5)-SUM($J81:L81),('PTRM input'!$J$143*(1+rvanilla04)^0.5)/A1stdlife))</f>
        <v>0.74559271170600694</v>
      </c>
      <c r="N81" s="105">
        <f>IF(A1stdlife="n/a","n/a",IF(N$3&gt;(A1stdlife+$E81),('PTRM input'!$J$143*(1+rvanilla04)^0.5)-SUM($J81:M81),('PTRM input'!$J$143*(1+rvanilla04)^0.5)/A1stdlife))</f>
        <v>0.74559271170600694</v>
      </c>
      <c r="O81" s="105">
        <f>IF(A1stdlife="n/a","n/a",IF(O$3&gt;(A1stdlife+$E81),('PTRM input'!$J$143*(1+rvanilla04)^0.5)-SUM($J81:N81),('PTRM input'!$J$143*(1+rvanilla04)^0.5)/A1stdlife))</f>
        <v>0.74559271170600694</v>
      </c>
      <c r="P81" s="105">
        <f>IF(A1stdlife="n/a","n/a",IF(P$3&gt;(A1stdlife+$E81),('PTRM input'!$J$143*(1+rvanilla04)^0.5)-SUM($J81:O81),('PTRM input'!$J$143*(1+rvanilla04)^0.5)/A1stdlife))</f>
        <v>0.74559271170600694</v>
      </c>
      <c r="Q81" s="105">
        <f>IF(A1stdlife="n/a","n/a",IF(Q$3&gt;(A1stdlife+$E81),('PTRM input'!$J$143*(1+rvanilla04)^0.5)-SUM($J81:P81),('PTRM input'!$J$143*(1+rvanilla04)^0.5)/A1stdlife))</f>
        <v>0.74559271170600694</v>
      </c>
      <c r="R81" s="105">
        <f>IF(A1stdlife="n/a","n/a",IF(R$3&gt;(A1stdlife+$E81),('PTRM input'!$J$143*(1+rvanilla04)^0.5)-SUM($J81:Q81),('PTRM input'!$J$143*(1+rvanilla04)^0.5)/A1stdlife))</f>
        <v>0.74559271170600694</v>
      </c>
      <c r="S81" s="105">
        <f>IF(A1stdlife="n/a","n/a",IF(S$3&gt;(A1stdlife+$E81),('PTRM input'!$J$143*(1+rvanilla04)^0.5)-SUM($J81:R81),('PTRM input'!$J$143*(1+rvanilla04)^0.5)/A1stdlife))</f>
        <v>0.74559271170600694</v>
      </c>
      <c r="T81" s="105">
        <f>IF(A1stdlife="n/a","n/a",IF(T$3&gt;(A1stdlife+$E81),('PTRM input'!$J$143*(1+rvanilla04)^0.5)-SUM($J81:S81),('PTRM input'!$J$143*(1+rvanilla04)^0.5)/A1stdlife))</f>
        <v>0.74559271170600694</v>
      </c>
      <c r="U81" s="105">
        <f>IF(A1stdlife="n/a","n/a",IF(U$3&gt;(A1stdlife+$E81),('PTRM input'!$J$143*(1+rvanilla04)^0.5)-SUM($J81:T81),('PTRM input'!$J$143*(1+rvanilla04)^0.5)/A1stdlife))</f>
        <v>0.74559271170600694</v>
      </c>
      <c r="V81" s="105">
        <f>IF(A1stdlife="n/a","n/a",IF(V$3&gt;(A1stdlife+$E81),('PTRM input'!$J$143*(1+rvanilla04)^0.5)-SUM($J81:U81),('PTRM input'!$J$143*(1+rvanilla04)^0.5)/A1stdlife))</f>
        <v>0.74559271170600694</v>
      </c>
      <c r="W81" s="105">
        <f>IF(A1stdlife="n/a","n/a",IF(W$3&gt;(A1stdlife+$E81),('PTRM input'!$J$143*(1+rvanilla04)^0.5)-SUM($J81:V81),('PTRM input'!$J$143*(1+rvanilla04)^0.5)/A1stdlife))</f>
        <v>0.74559271170600694</v>
      </c>
      <c r="X81" s="105">
        <f>IF(A1stdlife="n/a","n/a",IF(X$3&gt;(A1stdlife+$E81),('PTRM input'!$J$143*(1+rvanilla04)^0.5)-SUM($J81:W81),('PTRM input'!$J$143*(1+rvanilla04)^0.5)/A1stdlife))</f>
        <v>0.74559271170600694</v>
      </c>
      <c r="Y81" s="105">
        <f>IF(A1stdlife="n/a","n/a",IF(Y$3&gt;(A1stdlife+$E81),('PTRM input'!$J$143*(1+rvanilla04)^0.5)-SUM($J81:X81),('PTRM input'!$J$143*(1+rvanilla04)^0.5)/A1stdlife))</f>
        <v>0.74559271170600694</v>
      </c>
      <c r="Z81" s="105">
        <f>IF(A1stdlife="n/a","n/a",IF(Z$3&gt;(A1stdlife+$E81),('PTRM input'!$J$143*(1+rvanilla04)^0.5)-SUM($J81:Y81),('PTRM input'!$J$143*(1+rvanilla04)^0.5)/A1stdlife))</f>
        <v>0.74559271170600694</v>
      </c>
      <c r="AA81" s="105">
        <f>IF(A1stdlife="n/a","n/a",IF(AA$3&gt;(A1stdlife+$E81),('PTRM input'!$J$143*(1+rvanilla04)^0.5)-SUM($J81:Z81),('PTRM input'!$J$143*(1+rvanilla04)^0.5)/A1stdlife))</f>
        <v>0.74559271170600694</v>
      </c>
      <c r="AB81" s="105">
        <f>IF(A1stdlife="n/a","n/a",IF(AB$3&gt;(A1stdlife+$E81),('PTRM input'!$J$143*(1+rvanilla04)^0.5)-SUM($J81:AA81),('PTRM input'!$J$143*(1+rvanilla04)^0.5)/A1stdlife))</f>
        <v>0.74559271170600694</v>
      </c>
      <c r="AC81" s="105">
        <f>IF(A1stdlife="n/a","n/a",IF(AC$3&gt;(A1stdlife+$E81),('PTRM input'!$J$143*(1+rvanilla04)^0.5)-SUM($J81:AB81),('PTRM input'!$J$143*(1+rvanilla04)^0.5)/A1stdlife))</f>
        <v>0.74559271170600694</v>
      </c>
      <c r="AD81" s="105">
        <f>IF(A1stdlife="n/a","n/a",IF(AD$3&gt;(A1stdlife+$E81),('PTRM input'!$J$143*(1+rvanilla04)^0.5)-SUM($J81:AC81),('PTRM input'!$J$143*(1+rvanilla04)^0.5)/A1stdlife))</f>
        <v>0.74559271170600694</v>
      </c>
      <c r="AE81" s="105">
        <f>IF(A1stdlife="n/a","n/a",IF(AE$3&gt;(A1stdlife+$E81),('PTRM input'!$J$143*(1+rvanilla04)^0.5)-SUM($J81:AD81),('PTRM input'!$J$143*(1+rvanilla04)^0.5)/A1stdlife))</f>
        <v>0.74559271170600694</v>
      </c>
      <c r="AF81" s="105">
        <f>IF(A1stdlife="n/a","n/a",IF(AF$3&gt;(A1stdlife+$E81),('PTRM input'!$J$143*(1+rvanilla04)^0.5)-SUM($J81:AE81),('PTRM input'!$J$143*(1+rvanilla04)^0.5)/A1stdlife))</f>
        <v>0.74559271170600694</v>
      </c>
      <c r="AG81" s="105">
        <f>IF(A1stdlife="n/a","n/a",IF(AG$3&gt;(A1stdlife+$E81),('PTRM input'!$J$143*(1+rvanilla04)^0.5)-SUM($J81:AF81),('PTRM input'!$J$143*(1+rvanilla04)^0.5)/A1stdlife))</f>
        <v>0.74559271170600694</v>
      </c>
      <c r="AH81" s="105">
        <f>IF(A1stdlife="n/a","n/a",IF(AH$3&gt;(A1stdlife+$E81),('PTRM input'!$J$143*(1+rvanilla04)^0.5)-SUM($J81:AG81),('PTRM input'!$J$143*(1+rvanilla04)^0.5)/A1stdlife))</f>
        <v>0.74559271170600694</v>
      </c>
      <c r="AI81" s="105">
        <f>IF(A1stdlife="n/a","n/a",IF(AI$3&gt;(A1stdlife+$E81),('PTRM input'!$J$143*(1+rvanilla04)^0.5)-SUM($J81:AH81),('PTRM input'!$J$143*(1+rvanilla04)^0.5)/A1stdlife))</f>
        <v>0.74559271170600694</v>
      </c>
      <c r="AJ81" s="105">
        <f>IF(A1stdlife="n/a","n/a",IF(AJ$3&gt;(A1stdlife+$E81),('PTRM input'!$J$143*(1+rvanilla04)^0.5)-SUM($J81:AI81),('PTRM input'!$J$143*(1+rvanilla04)^0.5)/A1stdlife))</f>
        <v>0.74559271170600694</v>
      </c>
      <c r="AK81" s="105">
        <f>IF(A1stdlife="n/a","n/a",IF(AK$3&gt;(A1stdlife+$E81),('PTRM input'!$J$143*(1+rvanilla04)^0.5)-SUM($J81:AJ81),('PTRM input'!$J$143*(1+rvanilla04)^0.5)/A1stdlife))</f>
        <v>0.74559271170600694</v>
      </c>
      <c r="AL81" s="105">
        <f>IF(A1stdlife="n/a","n/a",IF(AL$3&gt;(A1stdlife+$E81),('PTRM input'!$J$143*(1+rvanilla04)^0.5)-SUM($J81:AK81),('PTRM input'!$J$143*(1+rvanilla04)^0.5)/A1stdlife))</f>
        <v>0.74559271170600694</v>
      </c>
      <c r="AM81" s="105">
        <f>IF(A1stdlife="n/a","n/a",IF(AM$3&gt;(A1stdlife+$E81),('PTRM input'!$J$143*(1+rvanilla04)^0.5)-SUM($J81:AL81),('PTRM input'!$J$143*(1+rvanilla04)^0.5)/A1stdlife))</f>
        <v>0.74559271170600694</v>
      </c>
      <c r="AN81" s="105">
        <f>IF(A1stdlife="n/a","n/a",IF(AN$3&gt;(A1stdlife+$E81),('PTRM input'!$J$143*(1+rvanilla04)^0.5)-SUM($J81:AM81),('PTRM input'!$J$143*(1+rvanilla04)^0.5)/A1stdlife))</f>
        <v>0.74559271170600694</v>
      </c>
      <c r="AO81" s="105">
        <f>IF(A1stdlife="n/a","n/a",IF(AO$3&gt;(A1stdlife+$E81),('PTRM input'!$J$143*(1+rvanilla04)^0.5)-SUM($J81:AN81),('PTRM input'!$J$143*(1+rvanilla04)^0.5)/A1stdlife))</f>
        <v>0.74559271170600694</v>
      </c>
      <c r="AP81" s="105">
        <f>IF(A1stdlife="n/a","n/a",IF(AP$3&gt;(A1stdlife+$E81),('PTRM input'!$J$143*(1+rvanilla04)^0.5)-SUM($J81:AO81),('PTRM input'!$J$143*(1+rvanilla04)^0.5)/A1stdlife))</f>
        <v>0.74559271170600694</v>
      </c>
      <c r="AQ81" s="105">
        <f>IF(A1stdlife="n/a","n/a",IF(AQ$3&gt;(A1stdlife+$E81),('PTRM input'!$J$143*(1+rvanilla04)^0.5)-SUM($J81:AP81),('PTRM input'!$J$143*(1+rvanilla04)^0.5)/A1stdlife))</f>
        <v>0.74559271170600694</v>
      </c>
      <c r="AR81" s="105">
        <f>IF(A1stdlife="n/a","n/a",IF(AR$3&gt;(A1stdlife+$E81),('PTRM input'!$J$143*(1+rvanilla04)^0.5)-SUM($J81:AQ81),('PTRM input'!$J$143*(1+rvanilla04)^0.5)/A1stdlife))</f>
        <v>0.74559271170600694</v>
      </c>
      <c r="AS81" s="105">
        <f>IF(A1stdlife="n/a","n/a",IF(AS$3&gt;(A1stdlife+$E81),('PTRM input'!$J$143*(1+rvanilla04)^0.5)-SUM($J81:AR81),('PTRM input'!$J$143*(1+rvanilla04)^0.5)/A1stdlife))</f>
        <v>0.74559271170600694</v>
      </c>
      <c r="AT81" s="105">
        <f>IF(A1stdlife="n/a","n/a",IF(AT$3&gt;(A1stdlife+$E81),('PTRM input'!$J$143*(1+rvanilla04)^0.5)-SUM($J81:AS81),('PTRM input'!$J$143*(1+rvanilla04)^0.5)/A1stdlife))</f>
        <v>0.74559271170600694</v>
      </c>
      <c r="AU81" s="105">
        <f>IF(A1stdlife="n/a","n/a",IF(AU$3&gt;(A1stdlife+$E81),('PTRM input'!$J$143*(1+rvanilla04)^0.5)-SUM($J81:AT81),('PTRM input'!$J$143*(1+rvanilla04)^0.5)/A1stdlife))</f>
        <v>0.74559271170600694</v>
      </c>
      <c r="AV81" s="105">
        <f>IF(A1stdlife="n/a","n/a",IF(AV$3&gt;(A1stdlife+$E81),('PTRM input'!$J$143*(1+rvanilla04)^0.5)-SUM($J81:AU81),('PTRM input'!$J$143*(1+rvanilla04)^0.5)/A1stdlife))</f>
        <v>0.74559271170600694</v>
      </c>
      <c r="AW81" s="105">
        <f>IF(A1stdlife="n/a","n/a",IF(AW$3&gt;(A1stdlife+$E81),('PTRM input'!$J$143*(1+rvanilla04)^0.5)-SUM($J81:AV81),('PTRM input'!$J$143*(1+rvanilla04)^0.5)/A1stdlife))</f>
        <v>0.74559271170600694</v>
      </c>
      <c r="AX81" s="105">
        <f>IF(A1stdlife="n/a","n/a",IF(AX$3&gt;(A1stdlife+$E81),('PTRM input'!$J$143*(1+rvanilla04)^0.5)-SUM($J81:AW81),('PTRM input'!$J$143*(1+rvanilla04)^0.5)/A1stdlife))</f>
        <v>0.74559271170600694</v>
      </c>
      <c r="AY81" s="105">
        <f>IF(A1stdlife="n/a","n/a",IF(AY$3&gt;(A1stdlife+$E81),('PTRM input'!$J$143*(1+rvanilla04)^0.5)-SUM($J81:AX81),('PTRM input'!$J$143*(1+rvanilla04)^0.5)/A1stdlife))</f>
        <v>0.74559271170600694</v>
      </c>
      <c r="AZ81" s="105">
        <f>IF(A1stdlife="n/a","n/a",IF(AZ$3&gt;(A1stdlife+$E81),('PTRM input'!$J$143*(1+rvanilla04)^0.5)-SUM($J81:AY81),('PTRM input'!$J$143*(1+rvanilla04)^0.5)/A1stdlife))</f>
        <v>0.74559271170600694</v>
      </c>
      <c r="BA81" s="105">
        <f>IF(A1stdlife="n/a","n/a",IF(BA$3&gt;(A1stdlife+$E81),('PTRM input'!$J$143*(1+rvanilla04)^0.5)-SUM($J81:AZ81),('PTRM input'!$J$143*(1+rvanilla04)^0.5)/A1stdlife))</f>
        <v>0.74559271170600694</v>
      </c>
      <c r="BB81" s="105">
        <f>IF(A1stdlife="n/a","n/a",IF(BB$3&gt;(A1stdlife+$E81),('PTRM input'!$J$143*(1+rvanilla04)^0.5)-SUM($J81:BA81),('PTRM input'!$J$143*(1+rvanilla04)^0.5)/A1stdlife))</f>
        <v>0.74559271170600694</v>
      </c>
      <c r="BC81" s="105">
        <f>IF(A1stdlife="n/a","n/a",IF(BC$3&gt;(A1stdlife+$E81),('PTRM input'!$J$143*(1+rvanilla04)^0.5)-SUM($J81:BB81),('PTRM input'!$J$143*(1+rvanilla04)^0.5)/A1stdlife))</f>
        <v>0.74559271170600694</v>
      </c>
      <c r="BD81" s="105">
        <f>IF(A1stdlife="n/a","n/a",IF(BD$3&gt;(A1stdlife+$E81),('PTRM input'!$J$143*(1+rvanilla04)^0.5)-SUM($J81:BC81),('PTRM input'!$J$143*(1+rvanilla04)^0.5)/A1stdlife))</f>
        <v>0.74559271170600694</v>
      </c>
      <c r="BE81" s="105">
        <f>IF(A1stdlife="n/a","n/a",IF(BE$3&gt;(A1stdlife+$E81),('PTRM input'!$J$143*(1+rvanilla04)^0.5)-SUM($J81:BD81),('PTRM input'!$J$143*(1+rvanilla04)^0.5)/A1stdlife))</f>
        <v>0.74559271170600694</v>
      </c>
      <c r="BF81" s="105">
        <f>IF(A1stdlife="n/a","n/a",IF(BF$3&gt;(A1stdlife+$E81),('PTRM input'!$J$143*(1+rvanilla04)^0.5)-SUM($J81:BE81),('PTRM input'!$J$143*(1+rvanilla04)^0.5)/A1stdlife))</f>
        <v>0.74559271170600694</v>
      </c>
      <c r="BG81" s="105">
        <f>IF(A1stdlife="n/a","n/a",IF(BG$3&gt;(A1stdlife+$E81),('PTRM input'!$J$143*(1+rvanilla04)^0.5)-SUM($J81:BF81),('PTRM input'!$J$143*(1+rvanilla04)^0.5)/A1stdlife))</f>
        <v>0.74559271170600694</v>
      </c>
      <c r="BH81" s="105">
        <f>IF(A1stdlife="n/a","n/a",IF(BH$3&gt;(A1stdlife+$E81),('PTRM input'!$J$143*(1+rvanilla04)^0.5)-SUM($J81:BG81),('PTRM input'!$J$143*(1+rvanilla04)^0.5)/A1stdlife))</f>
        <v>0.74559271170600694</v>
      </c>
      <c r="BI81" s="105">
        <f>IF(A1stdlife="n/a","n/a",IF(BI$3&gt;(A1stdlife+$E81),('PTRM input'!$J$143*(1+rvanilla04)^0.5)-SUM($J81:BH81),('PTRM input'!$J$143*(1+rvanilla04)^0.5)/A1stdlife))</f>
        <v>-7.1054273576010019E-15</v>
      </c>
      <c r="BJ81" s="234"/>
      <c r="BK81" s="234"/>
      <c r="BL81" s="234"/>
      <c r="BM81" s="234"/>
    </row>
    <row r="82" spans="1:65" s="190" customFormat="1" outlineLevel="2">
      <c r="A82" s="234"/>
      <c r="B82" s="32"/>
      <c r="C82" s="31"/>
      <c r="D82" s="930"/>
      <c r="E82" s="167">
        <v>5</v>
      </c>
      <c r="F82" s="34"/>
      <c r="G82" s="184"/>
      <c r="H82" s="186"/>
      <c r="I82" s="186"/>
      <c r="J82" s="186"/>
      <c r="K82" s="185"/>
      <c r="L82" s="105">
        <f>IF(A1stdlife="n/a","n/a",IF(L$3&gt;(A1stdlife+$E82),('PTRM input'!$K$143*(1+rvanilla05)^0.5)-SUM($K82:K82),('PTRM input'!$K$143*(1+rvanilla05)^0.5)/A1stdlife))</f>
        <v>0.754476381133527</v>
      </c>
      <c r="M82" s="105">
        <f>IF(A1stdlife="n/a","n/a",IF(M$3&gt;(A1stdlife+$E82),('PTRM input'!$K$143*(1+rvanilla05)^0.5)-SUM($K82:L82),('PTRM input'!$K$143*(1+rvanilla05)^0.5)/A1stdlife))</f>
        <v>0.754476381133527</v>
      </c>
      <c r="N82" s="105">
        <f>IF(A1stdlife="n/a","n/a",IF(N$3&gt;(A1stdlife+$E82),('PTRM input'!$K$143*(1+rvanilla05)^0.5)-SUM($K82:M82),('PTRM input'!$K$143*(1+rvanilla05)^0.5)/A1stdlife))</f>
        <v>0.754476381133527</v>
      </c>
      <c r="O82" s="105">
        <f>IF(A1stdlife="n/a","n/a",IF(O$3&gt;(A1stdlife+$E82),('PTRM input'!$K$143*(1+rvanilla05)^0.5)-SUM($K82:N82),('PTRM input'!$K$143*(1+rvanilla05)^0.5)/A1stdlife))</f>
        <v>0.754476381133527</v>
      </c>
      <c r="P82" s="105">
        <f>IF(A1stdlife="n/a","n/a",IF(P$3&gt;(A1stdlife+$E82),('PTRM input'!$K$143*(1+rvanilla05)^0.5)-SUM($K82:O82),('PTRM input'!$K$143*(1+rvanilla05)^0.5)/A1stdlife))</f>
        <v>0.754476381133527</v>
      </c>
      <c r="Q82" s="105">
        <f>IF(A1stdlife="n/a","n/a",IF(Q$3&gt;(A1stdlife+$E82),('PTRM input'!$K$143*(1+rvanilla05)^0.5)-SUM($K82:P82),('PTRM input'!$K$143*(1+rvanilla05)^0.5)/A1stdlife))</f>
        <v>0.754476381133527</v>
      </c>
      <c r="R82" s="105">
        <f>IF(A1stdlife="n/a","n/a",IF(R$3&gt;(A1stdlife+$E82),('PTRM input'!$K$143*(1+rvanilla05)^0.5)-SUM($K82:Q82),('PTRM input'!$K$143*(1+rvanilla05)^0.5)/A1stdlife))</f>
        <v>0.754476381133527</v>
      </c>
      <c r="S82" s="105">
        <f>IF(A1stdlife="n/a","n/a",IF(S$3&gt;(A1stdlife+$E82),('PTRM input'!$K$143*(1+rvanilla05)^0.5)-SUM($K82:R82),('PTRM input'!$K$143*(1+rvanilla05)^0.5)/A1stdlife))</f>
        <v>0.754476381133527</v>
      </c>
      <c r="T82" s="105">
        <f>IF(A1stdlife="n/a","n/a",IF(T$3&gt;(A1stdlife+$E82),('PTRM input'!$K$143*(1+rvanilla05)^0.5)-SUM($K82:S82),('PTRM input'!$K$143*(1+rvanilla05)^0.5)/A1stdlife))</f>
        <v>0.754476381133527</v>
      </c>
      <c r="U82" s="105">
        <f>IF(A1stdlife="n/a","n/a",IF(U$3&gt;(A1stdlife+$E82),('PTRM input'!$K$143*(1+rvanilla05)^0.5)-SUM($K82:T82),('PTRM input'!$K$143*(1+rvanilla05)^0.5)/A1stdlife))</f>
        <v>0.754476381133527</v>
      </c>
      <c r="V82" s="105">
        <f>IF(A1stdlife="n/a","n/a",IF(V$3&gt;(A1stdlife+$E82),('PTRM input'!$K$143*(1+rvanilla05)^0.5)-SUM($K82:U82),('PTRM input'!$K$143*(1+rvanilla05)^0.5)/A1stdlife))</f>
        <v>0.754476381133527</v>
      </c>
      <c r="W82" s="105">
        <f>IF(A1stdlife="n/a","n/a",IF(W$3&gt;(A1stdlife+$E82),('PTRM input'!$K$143*(1+rvanilla05)^0.5)-SUM($K82:V82),('PTRM input'!$K$143*(1+rvanilla05)^0.5)/A1stdlife))</f>
        <v>0.754476381133527</v>
      </c>
      <c r="X82" s="105">
        <f>IF(A1stdlife="n/a","n/a",IF(X$3&gt;(A1stdlife+$E82),('PTRM input'!$K$143*(1+rvanilla05)^0.5)-SUM($K82:W82),('PTRM input'!$K$143*(1+rvanilla05)^0.5)/A1stdlife))</f>
        <v>0.754476381133527</v>
      </c>
      <c r="Y82" s="105">
        <f>IF(A1stdlife="n/a","n/a",IF(Y$3&gt;(A1stdlife+$E82),('PTRM input'!$K$143*(1+rvanilla05)^0.5)-SUM($K82:X82),('PTRM input'!$K$143*(1+rvanilla05)^0.5)/A1stdlife))</f>
        <v>0.754476381133527</v>
      </c>
      <c r="Z82" s="105">
        <f>IF(A1stdlife="n/a","n/a",IF(Z$3&gt;(A1stdlife+$E82),('PTRM input'!$K$143*(1+rvanilla05)^0.5)-SUM($K82:Y82),('PTRM input'!$K$143*(1+rvanilla05)^0.5)/A1stdlife))</f>
        <v>0.754476381133527</v>
      </c>
      <c r="AA82" s="105">
        <f>IF(A1stdlife="n/a","n/a",IF(AA$3&gt;(A1stdlife+$E82),('PTRM input'!$K$143*(1+rvanilla05)^0.5)-SUM($K82:Z82),('PTRM input'!$K$143*(1+rvanilla05)^0.5)/A1stdlife))</f>
        <v>0.754476381133527</v>
      </c>
      <c r="AB82" s="105">
        <f>IF(A1stdlife="n/a","n/a",IF(AB$3&gt;(A1stdlife+$E82),('PTRM input'!$K$143*(1+rvanilla05)^0.5)-SUM($K82:AA82),('PTRM input'!$K$143*(1+rvanilla05)^0.5)/A1stdlife))</f>
        <v>0.754476381133527</v>
      </c>
      <c r="AC82" s="105">
        <f>IF(A1stdlife="n/a","n/a",IF(AC$3&gt;(A1stdlife+$E82),('PTRM input'!$K$143*(1+rvanilla05)^0.5)-SUM($K82:AB82),('PTRM input'!$K$143*(1+rvanilla05)^0.5)/A1stdlife))</f>
        <v>0.754476381133527</v>
      </c>
      <c r="AD82" s="105">
        <f>IF(A1stdlife="n/a","n/a",IF(AD$3&gt;(A1stdlife+$E82),('PTRM input'!$K$143*(1+rvanilla05)^0.5)-SUM($K82:AC82),('PTRM input'!$K$143*(1+rvanilla05)^0.5)/A1stdlife))</f>
        <v>0.754476381133527</v>
      </c>
      <c r="AE82" s="105">
        <f>IF(A1stdlife="n/a","n/a",IF(AE$3&gt;(A1stdlife+$E82),('PTRM input'!$K$143*(1+rvanilla05)^0.5)-SUM($K82:AD82),('PTRM input'!$K$143*(1+rvanilla05)^0.5)/A1stdlife))</f>
        <v>0.754476381133527</v>
      </c>
      <c r="AF82" s="105">
        <f>IF(A1stdlife="n/a","n/a",IF(AF$3&gt;(A1stdlife+$E82),('PTRM input'!$K$143*(1+rvanilla05)^0.5)-SUM($K82:AE82),('PTRM input'!$K$143*(1+rvanilla05)^0.5)/A1stdlife))</f>
        <v>0.754476381133527</v>
      </c>
      <c r="AG82" s="105">
        <f>IF(A1stdlife="n/a","n/a",IF(AG$3&gt;(A1stdlife+$E82),('PTRM input'!$K$143*(1+rvanilla05)^0.5)-SUM($K82:AF82),('PTRM input'!$K$143*(1+rvanilla05)^0.5)/A1stdlife))</f>
        <v>0.754476381133527</v>
      </c>
      <c r="AH82" s="105">
        <f>IF(A1stdlife="n/a","n/a",IF(AH$3&gt;(A1stdlife+$E82),('PTRM input'!$K$143*(1+rvanilla05)^0.5)-SUM($K82:AG82),('PTRM input'!$K$143*(1+rvanilla05)^0.5)/A1stdlife))</f>
        <v>0.754476381133527</v>
      </c>
      <c r="AI82" s="105">
        <f>IF(A1stdlife="n/a","n/a",IF(AI$3&gt;(A1stdlife+$E82),('PTRM input'!$K$143*(1+rvanilla05)^0.5)-SUM($K82:AH82),('PTRM input'!$K$143*(1+rvanilla05)^0.5)/A1stdlife))</f>
        <v>0.754476381133527</v>
      </c>
      <c r="AJ82" s="105">
        <f>IF(A1stdlife="n/a","n/a",IF(AJ$3&gt;(A1stdlife+$E82),('PTRM input'!$K$143*(1+rvanilla05)^0.5)-SUM($K82:AI82),('PTRM input'!$K$143*(1+rvanilla05)^0.5)/A1stdlife))</f>
        <v>0.754476381133527</v>
      </c>
      <c r="AK82" s="105">
        <f>IF(A1stdlife="n/a","n/a",IF(AK$3&gt;(A1stdlife+$E82),('PTRM input'!$K$143*(1+rvanilla05)^0.5)-SUM($K82:AJ82),('PTRM input'!$K$143*(1+rvanilla05)^0.5)/A1stdlife))</f>
        <v>0.754476381133527</v>
      </c>
      <c r="AL82" s="105">
        <f>IF(A1stdlife="n/a","n/a",IF(AL$3&gt;(A1stdlife+$E82),('PTRM input'!$K$143*(1+rvanilla05)^0.5)-SUM($K82:AK82),('PTRM input'!$K$143*(1+rvanilla05)^0.5)/A1stdlife))</f>
        <v>0.754476381133527</v>
      </c>
      <c r="AM82" s="105">
        <f>IF(A1stdlife="n/a","n/a",IF(AM$3&gt;(A1stdlife+$E82),('PTRM input'!$K$143*(1+rvanilla05)^0.5)-SUM($K82:AL82),('PTRM input'!$K$143*(1+rvanilla05)^0.5)/A1stdlife))</f>
        <v>0.754476381133527</v>
      </c>
      <c r="AN82" s="105">
        <f>IF(A1stdlife="n/a","n/a",IF(AN$3&gt;(A1stdlife+$E82),('PTRM input'!$K$143*(1+rvanilla05)^0.5)-SUM($K82:AM82),('PTRM input'!$K$143*(1+rvanilla05)^0.5)/A1stdlife))</f>
        <v>0.754476381133527</v>
      </c>
      <c r="AO82" s="105">
        <f>IF(A1stdlife="n/a","n/a",IF(AO$3&gt;(A1stdlife+$E82),('PTRM input'!$K$143*(1+rvanilla05)^0.5)-SUM($K82:AN82),('PTRM input'!$K$143*(1+rvanilla05)^0.5)/A1stdlife))</f>
        <v>0.754476381133527</v>
      </c>
      <c r="AP82" s="105">
        <f>IF(A1stdlife="n/a","n/a",IF(AP$3&gt;(A1stdlife+$E82),('PTRM input'!$K$143*(1+rvanilla05)^0.5)-SUM($K82:AO82),('PTRM input'!$K$143*(1+rvanilla05)^0.5)/A1stdlife))</f>
        <v>0.754476381133527</v>
      </c>
      <c r="AQ82" s="105">
        <f>IF(A1stdlife="n/a","n/a",IF(AQ$3&gt;(A1stdlife+$E82),('PTRM input'!$K$143*(1+rvanilla05)^0.5)-SUM($K82:AP82),('PTRM input'!$K$143*(1+rvanilla05)^0.5)/A1stdlife))</f>
        <v>0.754476381133527</v>
      </c>
      <c r="AR82" s="105">
        <f>IF(A1stdlife="n/a","n/a",IF(AR$3&gt;(A1stdlife+$E82),('PTRM input'!$K$143*(1+rvanilla05)^0.5)-SUM($K82:AQ82),('PTRM input'!$K$143*(1+rvanilla05)^0.5)/A1stdlife))</f>
        <v>0.754476381133527</v>
      </c>
      <c r="AS82" s="105">
        <f>IF(A1stdlife="n/a","n/a",IF(AS$3&gt;(A1stdlife+$E82),('PTRM input'!$K$143*(1+rvanilla05)^0.5)-SUM($K82:AR82),('PTRM input'!$K$143*(1+rvanilla05)^0.5)/A1stdlife))</f>
        <v>0.754476381133527</v>
      </c>
      <c r="AT82" s="105">
        <f>IF(A1stdlife="n/a","n/a",IF(AT$3&gt;(A1stdlife+$E82),('PTRM input'!$K$143*(1+rvanilla05)^0.5)-SUM($K82:AS82),('PTRM input'!$K$143*(1+rvanilla05)^0.5)/A1stdlife))</f>
        <v>0.754476381133527</v>
      </c>
      <c r="AU82" s="105">
        <f>IF(A1stdlife="n/a","n/a",IF(AU$3&gt;(A1stdlife+$E82),('PTRM input'!$K$143*(1+rvanilla05)^0.5)-SUM($K82:AT82),('PTRM input'!$K$143*(1+rvanilla05)^0.5)/A1stdlife))</f>
        <v>0.754476381133527</v>
      </c>
      <c r="AV82" s="105">
        <f>IF(A1stdlife="n/a","n/a",IF(AV$3&gt;(A1stdlife+$E82),('PTRM input'!$K$143*(1+rvanilla05)^0.5)-SUM($K82:AU82),('PTRM input'!$K$143*(1+rvanilla05)^0.5)/A1stdlife))</f>
        <v>0.754476381133527</v>
      </c>
      <c r="AW82" s="105">
        <f>IF(A1stdlife="n/a","n/a",IF(AW$3&gt;(A1stdlife+$E82),('PTRM input'!$K$143*(1+rvanilla05)^0.5)-SUM($K82:AV82),('PTRM input'!$K$143*(1+rvanilla05)^0.5)/A1stdlife))</f>
        <v>0.754476381133527</v>
      </c>
      <c r="AX82" s="105">
        <f>IF(A1stdlife="n/a","n/a",IF(AX$3&gt;(A1stdlife+$E82),('PTRM input'!$K$143*(1+rvanilla05)^0.5)-SUM($K82:AW82),('PTRM input'!$K$143*(1+rvanilla05)^0.5)/A1stdlife))</f>
        <v>0.754476381133527</v>
      </c>
      <c r="AY82" s="105">
        <f>IF(A1stdlife="n/a","n/a",IF(AY$3&gt;(A1stdlife+$E82),('PTRM input'!$K$143*(1+rvanilla05)^0.5)-SUM($K82:AX82),('PTRM input'!$K$143*(1+rvanilla05)^0.5)/A1stdlife))</f>
        <v>0.754476381133527</v>
      </c>
      <c r="AZ82" s="105">
        <f>IF(A1stdlife="n/a","n/a",IF(AZ$3&gt;(A1stdlife+$E82),('PTRM input'!$K$143*(1+rvanilla05)^0.5)-SUM($K82:AY82),('PTRM input'!$K$143*(1+rvanilla05)^0.5)/A1stdlife))</f>
        <v>0.754476381133527</v>
      </c>
      <c r="BA82" s="105">
        <f>IF(A1stdlife="n/a","n/a",IF(BA$3&gt;(A1stdlife+$E82),('PTRM input'!$K$143*(1+rvanilla05)^0.5)-SUM($K82:AZ82),('PTRM input'!$K$143*(1+rvanilla05)^0.5)/A1stdlife))</f>
        <v>0.754476381133527</v>
      </c>
      <c r="BB82" s="105">
        <f>IF(A1stdlife="n/a","n/a",IF(BB$3&gt;(A1stdlife+$E82),('PTRM input'!$K$143*(1+rvanilla05)^0.5)-SUM($K82:BA82),('PTRM input'!$K$143*(1+rvanilla05)^0.5)/A1stdlife))</f>
        <v>0.754476381133527</v>
      </c>
      <c r="BC82" s="105">
        <f>IF(A1stdlife="n/a","n/a",IF(BC$3&gt;(A1stdlife+$E82),('PTRM input'!$K$143*(1+rvanilla05)^0.5)-SUM($K82:BB82),('PTRM input'!$K$143*(1+rvanilla05)^0.5)/A1stdlife))</f>
        <v>0.754476381133527</v>
      </c>
      <c r="BD82" s="105">
        <f>IF(A1stdlife="n/a","n/a",IF(BD$3&gt;(A1stdlife+$E82),('PTRM input'!$K$143*(1+rvanilla05)^0.5)-SUM($K82:BC82),('PTRM input'!$K$143*(1+rvanilla05)^0.5)/A1stdlife))</f>
        <v>0.754476381133527</v>
      </c>
      <c r="BE82" s="105">
        <f>IF(A1stdlife="n/a","n/a",IF(BE$3&gt;(A1stdlife+$E82),('PTRM input'!$K$143*(1+rvanilla05)^0.5)-SUM($K82:BD82),('PTRM input'!$K$143*(1+rvanilla05)^0.5)/A1stdlife))</f>
        <v>0.754476381133527</v>
      </c>
      <c r="BF82" s="105">
        <f>IF(A1stdlife="n/a","n/a",IF(BF$3&gt;(A1stdlife+$E82),('PTRM input'!$K$143*(1+rvanilla05)^0.5)-SUM($K82:BE82),('PTRM input'!$K$143*(1+rvanilla05)^0.5)/A1stdlife))</f>
        <v>0.754476381133527</v>
      </c>
      <c r="BG82" s="105">
        <f>IF(A1stdlife="n/a","n/a",IF(BG$3&gt;(A1stdlife+$E82),('PTRM input'!$K$143*(1+rvanilla05)^0.5)-SUM($K82:BF82),('PTRM input'!$K$143*(1+rvanilla05)^0.5)/A1stdlife))</f>
        <v>0.754476381133527</v>
      </c>
      <c r="BH82" s="105">
        <f>IF(A1stdlife="n/a","n/a",IF(BH$3&gt;(A1stdlife+$E82),('PTRM input'!$K$143*(1+rvanilla05)^0.5)-SUM($K82:BG82),('PTRM input'!$K$143*(1+rvanilla05)^0.5)/A1stdlife))</f>
        <v>0.754476381133527</v>
      </c>
      <c r="BI82" s="105">
        <f>IF(A1stdlife="n/a","n/a",IF(BI$3&gt;(A1stdlife+$E82),('PTRM input'!$K$143*(1+rvanilla05)^0.5)-SUM($K82:BH82),('PTRM input'!$K$143*(1+rvanilla05)^0.5)/A1stdlife))</f>
        <v>0.754476381133527</v>
      </c>
      <c r="BJ82" s="234"/>
      <c r="BK82" s="234"/>
      <c r="BL82" s="234"/>
      <c r="BM82" s="234"/>
    </row>
    <row r="83" spans="1:65" s="190" customFormat="1" outlineLevel="2">
      <c r="A83" s="234"/>
      <c r="B83" s="32"/>
      <c r="C83" s="31"/>
      <c r="D83" s="930"/>
      <c r="E83" s="167">
        <v>6</v>
      </c>
      <c r="F83" s="34"/>
      <c r="G83" s="184"/>
      <c r="H83" s="186"/>
      <c r="I83" s="186"/>
      <c r="J83" s="186"/>
      <c r="K83" s="186"/>
      <c r="L83" s="185"/>
      <c r="M83" s="105">
        <f>IF(A1stdlife="n/a","n/a",IF(M$3&gt;(A1stdlife+$E83),('PTRM input'!$L$143*(1+rvanilla06)^0.5)-SUM($L83:L83),('PTRM input'!$L$143*(1+rvanilla06)^0.5)/A1stdlife))</f>
        <v>0</v>
      </c>
      <c r="N83" s="105">
        <f>IF(A1stdlife="n/a","n/a",IF(N$3&gt;(A1stdlife+$E83),('PTRM input'!$L$143*(1+rvanilla06)^0.5)-SUM($L83:M83),('PTRM input'!$L$143*(1+rvanilla06)^0.5)/A1stdlife))</f>
        <v>0</v>
      </c>
      <c r="O83" s="105">
        <f>IF(A1stdlife="n/a","n/a",IF(O$3&gt;(A1stdlife+$E83),('PTRM input'!$L$143*(1+rvanilla06)^0.5)-SUM($L83:N83),('PTRM input'!$L$143*(1+rvanilla06)^0.5)/A1stdlife))</f>
        <v>0</v>
      </c>
      <c r="P83" s="105">
        <f>IF(A1stdlife="n/a","n/a",IF(P$3&gt;(A1stdlife+$E83),('PTRM input'!$L$143*(1+rvanilla06)^0.5)-SUM($L83:O83),('PTRM input'!$L$143*(1+rvanilla06)^0.5)/A1stdlife))</f>
        <v>0</v>
      </c>
      <c r="Q83" s="105">
        <f>IF(A1stdlife="n/a","n/a",IF(Q$3&gt;(A1stdlife+$E83),('PTRM input'!$L$143*(1+rvanilla06)^0.5)-SUM($L83:P83),('PTRM input'!$L$143*(1+rvanilla06)^0.5)/A1stdlife))</f>
        <v>0</v>
      </c>
      <c r="R83" s="105">
        <f>IF(A1stdlife="n/a","n/a",IF(R$3&gt;(A1stdlife+$E83),('PTRM input'!$L$143*(1+rvanilla06)^0.5)-SUM($L83:Q83),('PTRM input'!$L$143*(1+rvanilla06)^0.5)/A1stdlife))</f>
        <v>0</v>
      </c>
      <c r="S83" s="105">
        <f>IF(A1stdlife="n/a","n/a",IF(S$3&gt;(A1stdlife+$E83),('PTRM input'!$L$143*(1+rvanilla06)^0.5)-SUM($L83:R83),('PTRM input'!$L$143*(1+rvanilla06)^0.5)/A1stdlife))</f>
        <v>0</v>
      </c>
      <c r="T83" s="105">
        <f>IF(A1stdlife="n/a","n/a",IF(T$3&gt;(A1stdlife+$E83),('PTRM input'!$L$143*(1+rvanilla06)^0.5)-SUM($L83:S83),('PTRM input'!$L$143*(1+rvanilla06)^0.5)/A1stdlife))</f>
        <v>0</v>
      </c>
      <c r="U83" s="105">
        <f>IF(A1stdlife="n/a","n/a",IF(U$3&gt;(A1stdlife+$E83),('PTRM input'!$L$143*(1+rvanilla06)^0.5)-SUM($L83:T83),('PTRM input'!$L$143*(1+rvanilla06)^0.5)/A1stdlife))</f>
        <v>0</v>
      </c>
      <c r="V83" s="105">
        <f>IF(A1stdlife="n/a","n/a",IF(V$3&gt;(A1stdlife+$E83),('PTRM input'!$L$143*(1+rvanilla06)^0.5)-SUM($L83:U83),('PTRM input'!$L$143*(1+rvanilla06)^0.5)/A1stdlife))</f>
        <v>0</v>
      </c>
      <c r="W83" s="105">
        <f>IF(A1stdlife="n/a","n/a",IF(W$3&gt;(A1stdlife+$E83),('PTRM input'!$L$143*(1+rvanilla06)^0.5)-SUM($L83:V83),('PTRM input'!$L$143*(1+rvanilla06)^0.5)/A1stdlife))</f>
        <v>0</v>
      </c>
      <c r="X83" s="105">
        <f>IF(A1stdlife="n/a","n/a",IF(X$3&gt;(A1stdlife+$E83),('PTRM input'!$L$143*(1+rvanilla06)^0.5)-SUM($L83:W83),('PTRM input'!$L$143*(1+rvanilla06)^0.5)/A1stdlife))</f>
        <v>0</v>
      </c>
      <c r="Y83" s="105">
        <f>IF(A1stdlife="n/a","n/a",IF(Y$3&gt;(A1stdlife+$E83),('PTRM input'!$L$143*(1+rvanilla06)^0.5)-SUM($L83:X83),('PTRM input'!$L$143*(1+rvanilla06)^0.5)/A1stdlife))</f>
        <v>0</v>
      </c>
      <c r="Z83" s="105">
        <f>IF(A1stdlife="n/a","n/a",IF(Z$3&gt;(A1stdlife+$E83),('PTRM input'!$L$143*(1+rvanilla06)^0.5)-SUM($L83:Y83),('PTRM input'!$L$143*(1+rvanilla06)^0.5)/A1stdlife))</f>
        <v>0</v>
      </c>
      <c r="AA83" s="105">
        <f>IF(A1stdlife="n/a","n/a",IF(AA$3&gt;(A1stdlife+$E83),('PTRM input'!$L$143*(1+rvanilla06)^0.5)-SUM($L83:Z83),('PTRM input'!$L$143*(1+rvanilla06)^0.5)/A1stdlife))</f>
        <v>0</v>
      </c>
      <c r="AB83" s="105">
        <f>IF(A1stdlife="n/a","n/a",IF(AB$3&gt;(A1stdlife+$E83),('PTRM input'!$L$143*(1+rvanilla06)^0.5)-SUM($L83:AA83),('PTRM input'!$L$143*(1+rvanilla06)^0.5)/A1stdlife))</f>
        <v>0</v>
      </c>
      <c r="AC83" s="105">
        <f>IF(A1stdlife="n/a","n/a",IF(AC$3&gt;(A1stdlife+$E83),('PTRM input'!$L$143*(1+rvanilla06)^0.5)-SUM($L83:AB83),('PTRM input'!$L$143*(1+rvanilla06)^0.5)/A1stdlife))</f>
        <v>0</v>
      </c>
      <c r="AD83" s="105">
        <f>IF(A1stdlife="n/a","n/a",IF(AD$3&gt;(A1stdlife+$E83),('PTRM input'!$L$143*(1+rvanilla06)^0.5)-SUM($L83:AC83),('PTRM input'!$L$143*(1+rvanilla06)^0.5)/A1stdlife))</f>
        <v>0</v>
      </c>
      <c r="AE83" s="105">
        <f>IF(A1stdlife="n/a","n/a",IF(AE$3&gt;(A1stdlife+$E83),('PTRM input'!$L$143*(1+rvanilla06)^0.5)-SUM($L83:AD83),('PTRM input'!$L$143*(1+rvanilla06)^0.5)/A1stdlife))</f>
        <v>0</v>
      </c>
      <c r="AF83" s="105">
        <f>IF(A1stdlife="n/a","n/a",IF(AF$3&gt;(A1stdlife+$E83),('PTRM input'!$L$143*(1+rvanilla06)^0.5)-SUM($L83:AE83),('PTRM input'!$L$143*(1+rvanilla06)^0.5)/A1stdlife))</f>
        <v>0</v>
      </c>
      <c r="AG83" s="105">
        <f>IF(A1stdlife="n/a","n/a",IF(AG$3&gt;(A1stdlife+$E83),('PTRM input'!$L$143*(1+rvanilla06)^0.5)-SUM($L83:AF83),('PTRM input'!$L$143*(1+rvanilla06)^0.5)/A1stdlife))</f>
        <v>0</v>
      </c>
      <c r="AH83" s="105">
        <f>IF(A1stdlife="n/a","n/a",IF(AH$3&gt;(A1stdlife+$E83),('PTRM input'!$L$143*(1+rvanilla06)^0.5)-SUM($L83:AG83),('PTRM input'!$L$143*(1+rvanilla06)^0.5)/A1stdlife))</f>
        <v>0</v>
      </c>
      <c r="AI83" s="105">
        <f>IF(A1stdlife="n/a","n/a",IF(AI$3&gt;(A1stdlife+$E83),('PTRM input'!$L$143*(1+rvanilla06)^0.5)-SUM($L83:AH83),('PTRM input'!$L$143*(1+rvanilla06)^0.5)/A1stdlife))</f>
        <v>0</v>
      </c>
      <c r="AJ83" s="105">
        <f>IF(A1stdlife="n/a","n/a",IF(AJ$3&gt;(A1stdlife+$E83),('PTRM input'!$L$143*(1+rvanilla06)^0.5)-SUM($L83:AI83),('PTRM input'!$L$143*(1+rvanilla06)^0.5)/A1stdlife))</f>
        <v>0</v>
      </c>
      <c r="AK83" s="105">
        <f>IF(A1stdlife="n/a","n/a",IF(AK$3&gt;(A1stdlife+$E83),('PTRM input'!$L$143*(1+rvanilla06)^0.5)-SUM($L83:AJ83),('PTRM input'!$L$143*(1+rvanilla06)^0.5)/A1stdlife))</f>
        <v>0</v>
      </c>
      <c r="AL83" s="105">
        <f>IF(A1stdlife="n/a","n/a",IF(AL$3&gt;(A1stdlife+$E83),('PTRM input'!$L$143*(1+rvanilla06)^0.5)-SUM($L83:AK83),('PTRM input'!$L$143*(1+rvanilla06)^0.5)/A1stdlife))</f>
        <v>0</v>
      </c>
      <c r="AM83" s="105">
        <f>IF(A1stdlife="n/a","n/a",IF(AM$3&gt;(A1stdlife+$E83),('PTRM input'!$L$143*(1+rvanilla06)^0.5)-SUM($L83:AL83),('PTRM input'!$L$143*(1+rvanilla06)^0.5)/A1stdlife))</f>
        <v>0</v>
      </c>
      <c r="AN83" s="105">
        <f>IF(A1stdlife="n/a","n/a",IF(AN$3&gt;(A1stdlife+$E83),('PTRM input'!$L$143*(1+rvanilla06)^0.5)-SUM($L83:AM83),('PTRM input'!$L$143*(1+rvanilla06)^0.5)/A1stdlife))</f>
        <v>0</v>
      </c>
      <c r="AO83" s="105">
        <f>IF(A1stdlife="n/a","n/a",IF(AO$3&gt;(A1stdlife+$E83),('PTRM input'!$L$143*(1+rvanilla06)^0.5)-SUM($L83:AN83),('PTRM input'!$L$143*(1+rvanilla06)^0.5)/A1stdlife))</f>
        <v>0</v>
      </c>
      <c r="AP83" s="105">
        <f>IF(A1stdlife="n/a","n/a",IF(AP$3&gt;(A1stdlife+$E83),('PTRM input'!$L$143*(1+rvanilla06)^0.5)-SUM($L83:AO83),('PTRM input'!$L$143*(1+rvanilla06)^0.5)/A1stdlife))</f>
        <v>0</v>
      </c>
      <c r="AQ83" s="105">
        <f>IF(A1stdlife="n/a","n/a",IF(AQ$3&gt;(A1stdlife+$E83),('PTRM input'!$L$143*(1+rvanilla06)^0.5)-SUM($L83:AP83),('PTRM input'!$L$143*(1+rvanilla06)^0.5)/A1stdlife))</f>
        <v>0</v>
      </c>
      <c r="AR83" s="105">
        <f>IF(A1stdlife="n/a","n/a",IF(AR$3&gt;(A1stdlife+$E83),('PTRM input'!$L$143*(1+rvanilla06)^0.5)-SUM($L83:AQ83),('PTRM input'!$L$143*(1+rvanilla06)^0.5)/A1stdlife))</f>
        <v>0</v>
      </c>
      <c r="AS83" s="105">
        <f>IF(A1stdlife="n/a","n/a",IF(AS$3&gt;(A1stdlife+$E83),('PTRM input'!$L$143*(1+rvanilla06)^0.5)-SUM($L83:AR83),('PTRM input'!$L$143*(1+rvanilla06)^0.5)/A1stdlife))</f>
        <v>0</v>
      </c>
      <c r="AT83" s="105">
        <f>IF(A1stdlife="n/a","n/a",IF(AT$3&gt;(A1stdlife+$E83),('PTRM input'!$L$143*(1+rvanilla06)^0.5)-SUM($L83:AS83),('PTRM input'!$L$143*(1+rvanilla06)^0.5)/A1stdlife))</f>
        <v>0</v>
      </c>
      <c r="AU83" s="105">
        <f>IF(A1stdlife="n/a","n/a",IF(AU$3&gt;(A1stdlife+$E83),('PTRM input'!$L$143*(1+rvanilla06)^0.5)-SUM($L83:AT83),('PTRM input'!$L$143*(1+rvanilla06)^0.5)/A1stdlife))</f>
        <v>0</v>
      </c>
      <c r="AV83" s="105">
        <f>IF(A1stdlife="n/a","n/a",IF(AV$3&gt;(A1stdlife+$E83),('PTRM input'!$L$143*(1+rvanilla06)^0.5)-SUM($L83:AU83),('PTRM input'!$L$143*(1+rvanilla06)^0.5)/A1stdlife))</f>
        <v>0</v>
      </c>
      <c r="AW83" s="105">
        <f>IF(A1stdlife="n/a","n/a",IF(AW$3&gt;(A1stdlife+$E83),('PTRM input'!$L$143*(1+rvanilla06)^0.5)-SUM($L83:AV83),('PTRM input'!$L$143*(1+rvanilla06)^0.5)/A1stdlife))</f>
        <v>0</v>
      </c>
      <c r="AX83" s="105">
        <f>IF(A1stdlife="n/a","n/a",IF(AX$3&gt;(A1stdlife+$E83),('PTRM input'!$L$143*(1+rvanilla06)^0.5)-SUM($L83:AW83),('PTRM input'!$L$143*(1+rvanilla06)^0.5)/A1stdlife))</f>
        <v>0</v>
      </c>
      <c r="AY83" s="105">
        <f>IF(A1stdlife="n/a","n/a",IF(AY$3&gt;(A1stdlife+$E83),('PTRM input'!$L$143*(1+rvanilla06)^0.5)-SUM($L83:AX83),('PTRM input'!$L$143*(1+rvanilla06)^0.5)/A1stdlife))</f>
        <v>0</v>
      </c>
      <c r="AZ83" s="105">
        <f>IF(A1stdlife="n/a","n/a",IF(AZ$3&gt;(A1stdlife+$E83),('PTRM input'!$L$143*(1+rvanilla06)^0.5)-SUM($L83:AY83),('PTRM input'!$L$143*(1+rvanilla06)^0.5)/A1stdlife))</f>
        <v>0</v>
      </c>
      <c r="BA83" s="105">
        <f>IF(A1stdlife="n/a","n/a",IF(BA$3&gt;(A1stdlife+$E83),('PTRM input'!$L$143*(1+rvanilla06)^0.5)-SUM($L83:AZ83),('PTRM input'!$L$143*(1+rvanilla06)^0.5)/A1stdlife))</f>
        <v>0</v>
      </c>
      <c r="BB83" s="105">
        <f>IF(A1stdlife="n/a","n/a",IF(BB$3&gt;(A1stdlife+$E83),('PTRM input'!$L$143*(1+rvanilla06)^0.5)-SUM($L83:BA83),('PTRM input'!$L$143*(1+rvanilla06)^0.5)/A1stdlife))</f>
        <v>0</v>
      </c>
      <c r="BC83" s="105">
        <f>IF(A1stdlife="n/a","n/a",IF(BC$3&gt;(A1stdlife+$E83),('PTRM input'!$L$143*(1+rvanilla06)^0.5)-SUM($L83:BB83),('PTRM input'!$L$143*(1+rvanilla06)^0.5)/A1stdlife))</f>
        <v>0</v>
      </c>
      <c r="BD83" s="105">
        <f>IF(A1stdlife="n/a","n/a",IF(BD$3&gt;(A1stdlife+$E83),('PTRM input'!$L$143*(1+rvanilla06)^0.5)-SUM($L83:BC83),('PTRM input'!$L$143*(1+rvanilla06)^0.5)/A1stdlife))</f>
        <v>0</v>
      </c>
      <c r="BE83" s="105">
        <f>IF(A1stdlife="n/a","n/a",IF(BE$3&gt;(A1stdlife+$E83),('PTRM input'!$L$143*(1+rvanilla06)^0.5)-SUM($L83:BD83),('PTRM input'!$L$143*(1+rvanilla06)^0.5)/A1stdlife))</f>
        <v>0</v>
      </c>
      <c r="BF83" s="105">
        <f>IF(A1stdlife="n/a","n/a",IF(BF$3&gt;(A1stdlife+$E83),('PTRM input'!$L$143*(1+rvanilla06)^0.5)-SUM($L83:BE83),('PTRM input'!$L$143*(1+rvanilla06)^0.5)/A1stdlife))</f>
        <v>0</v>
      </c>
      <c r="BG83" s="105">
        <f>IF(A1stdlife="n/a","n/a",IF(BG$3&gt;(A1stdlife+$E83),('PTRM input'!$L$143*(1+rvanilla06)^0.5)-SUM($L83:BF83),('PTRM input'!$L$143*(1+rvanilla06)^0.5)/A1stdlife))</f>
        <v>0</v>
      </c>
      <c r="BH83" s="105">
        <f>IF(A1stdlife="n/a","n/a",IF(BH$3&gt;(A1stdlife+$E83),('PTRM input'!$L$143*(1+rvanilla06)^0.5)-SUM($L83:BG83),('PTRM input'!$L$143*(1+rvanilla06)^0.5)/A1stdlife))</f>
        <v>0</v>
      </c>
      <c r="BI83" s="105">
        <f>IF(A1stdlife="n/a","n/a",IF(BI$3&gt;(A1stdlife+$E83),('PTRM input'!$L$143*(1+rvanilla06)^0.5)-SUM($L83:BH83),('PTRM input'!$L$143*(1+rvanilla06)^0.5)/A1stdlife))</f>
        <v>0</v>
      </c>
      <c r="BJ83" s="234"/>
      <c r="BK83" s="234"/>
      <c r="BL83" s="234"/>
      <c r="BM83" s="234"/>
    </row>
    <row r="84" spans="1:65" s="190" customFormat="1" outlineLevel="2">
      <c r="A84" s="234"/>
      <c r="B84" s="32"/>
      <c r="C84" s="31"/>
      <c r="D84" s="930"/>
      <c r="E84" s="167">
        <v>7</v>
      </c>
      <c r="F84" s="34"/>
      <c r="G84" s="184"/>
      <c r="H84" s="186"/>
      <c r="I84" s="186"/>
      <c r="J84" s="186"/>
      <c r="K84" s="186"/>
      <c r="L84" s="186"/>
      <c r="M84" s="185"/>
      <c r="N84" s="105">
        <f>IF(A1stdlife="n/a","n/a",IF(N$3&gt;(A1stdlife+$E84),('PTRM input'!$M$143*(1+rvanilla07)^0.5)-SUM($M84:M84),('PTRM input'!$M$143*(1+rvanilla07)^0.5)/A1stdlife))</f>
        <v>0</v>
      </c>
      <c r="O84" s="105">
        <f>IF(A1stdlife="n/a","n/a",IF(O$3&gt;(A1stdlife+$E84),('PTRM input'!$M$143*(1+rvanilla07)^0.5)-SUM($M84:N84),('PTRM input'!$M$143*(1+rvanilla07)^0.5)/A1stdlife))</f>
        <v>0</v>
      </c>
      <c r="P84" s="105">
        <f>IF(A1stdlife="n/a","n/a",IF(P$3&gt;(A1stdlife+$E84),('PTRM input'!$M$143*(1+rvanilla07)^0.5)-SUM($M84:O84),('PTRM input'!$M$143*(1+rvanilla07)^0.5)/A1stdlife))</f>
        <v>0</v>
      </c>
      <c r="Q84" s="105">
        <f>IF(A1stdlife="n/a","n/a",IF(Q$3&gt;(A1stdlife+$E84),('PTRM input'!$M$143*(1+rvanilla07)^0.5)-SUM($M84:P84),('PTRM input'!$M$143*(1+rvanilla07)^0.5)/A1stdlife))</f>
        <v>0</v>
      </c>
      <c r="R84" s="105">
        <f>IF(A1stdlife="n/a","n/a",IF(R$3&gt;(A1stdlife+$E84),('PTRM input'!$M$143*(1+rvanilla07)^0.5)-SUM($M84:Q84),('PTRM input'!$M$143*(1+rvanilla07)^0.5)/A1stdlife))</f>
        <v>0</v>
      </c>
      <c r="S84" s="105">
        <f>IF(A1stdlife="n/a","n/a",IF(S$3&gt;(A1stdlife+$E84),('PTRM input'!$M$143*(1+rvanilla07)^0.5)-SUM($M84:R84),('PTRM input'!$M$143*(1+rvanilla07)^0.5)/A1stdlife))</f>
        <v>0</v>
      </c>
      <c r="T84" s="105">
        <f>IF(A1stdlife="n/a","n/a",IF(T$3&gt;(A1stdlife+$E84),('PTRM input'!$M$143*(1+rvanilla07)^0.5)-SUM($M84:S84),('PTRM input'!$M$143*(1+rvanilla07)^0.5)/A1stdlife))</f>
        <v>0</v>
      </c>
      <c r="U84" s="105">
        <f>IF(A1stdlife="n/a","n/a",IF(U$3&gt;(A1stdlife+$E84),('PTRM input'!$M$143*(1+rvanilla07)^0.5)-SUM($M84:T84),('PTRM input'!$M$143*(1+rvanilla07)^0.5)/A1stdlife))</f>
        <v>0</v>
      </c>
      <c r="V84" s="105">
        <f>IF(A1stdlife="n/a","n/a",IF(V$3&gt;(A1stdlife+$E84),('PTRM input'!$M$143*(1+rvanilla07)^0.5)-SUM($M84:U84),('PTRM input'!$M$143*(1+rvanilla07)^0.5)/A1stdlife))</f>
        <v>0</v>
      </c>
      <c r="W84" s="105">
        <f>IF(A1stdlife="n/a","n/a",IF(W$3&gt;(A1stdlife+$E84),('PTRM input'!$M$143*(1+rvanilla07)^0.5)-SUM($M84:V84),('PTRM input'!$M$143*(1+rvanilla07)^0.5)/A1stdlife))</f>
        <v>0</v>
      </c>
      <c r="X84" s="105">
        <f>IF(A1stdlife="n/a","n/a",IF(X$3&gt;(A1stdlife+$E84),('PTRM input'!$M$143*(1+rvanilla07)^0.5)-SUM($M84:W84),('PTRM input'!$M$143*(1+rvanilla07)^0.5)/A1stdlife))</f>
        <v>0</v>
      </c>
      <c r="Y84" s="105">
        <f>IF(A1stdlife="n/a","n/a",IF(Y$3&gt;(A1stdlife+$E84),('PTRM input'!$M$143*(1+rvanilla07)^0.5)-SUM($M84:X84),('PTRM input'!$M$143*(1+rvanilla07)^0.5)/A1stdlife))</f>
        <v>0</v>
      </c>
      <c r="Z84" s="105">
        <f>IF(A1stdlife="n/a","n/a",IF(Z$3&gt;(A1stdlife+$E84),('PTRM input'!$M$143*(1+rvanilla07)^0.5)-SUM($M84:Y84),('PTRM input'!$M$143*(1+rvanilla07)^0.5)/A1stdlife))</f>
        <v>0</v>
      </c>
      <c r="AA84" s="105">
        <f>IF(A1stdlife="n/a","n/a",IF(AA$3&gt;(A1stdlife+$E84),('PTRM input'!$M$143*(1+rvanilla07)^0.5)-SUM($M84:Z84),('PTRM input'!$M$143*(1+rvanilla07)^0.5)/A1stdlife))</f>
        <v>0</v>
      </c>
      <c r="AB84" s="105">
        <f>IF(A1stdlife="n/a","n/a",IF(AB$3&gt;(A1stdlife+$E84),('PTRM input'!$M$143*(1+rvanilla07)^0.5)-SUM($M84:AA84),('PTRM input'!$M$143*(1+rvanilla07)^0.5)/A1stdlife))</f>
        <v>0</v>
      </c>
      <c r="AC84" s="105">
        <f>IF(A1stdlife="n/a","n/a",IF(AC$3&gt;(A1stdlife+$E84),('PTRM input'!$M$143*(1+rvanilla07)^0.5)-SUM($M84:AB84),('PTRM input'!$M$143*(1+rvanilla07)^0.5)/A1stdlife))</f>
        <v>0</v>
      </c>
      <c r="AD84" s="105">
        <f>IF(A1stdlife="n/a","n/a",IF(AD$3&gt;(A1stdlife+$E84),('PTRM input'!$M$143*(1+rvanilla07)^0.5)-SUM($M84:AC84),('PTRM input'!$M$143*(1+rvanilla07)^0.5)/A1stdlife))</f>
        <v>0</v>
      </c>
      <c r="AE84" s="105">
        <f>IF(A1stdlife="n/a","n/a",IF(AE$3&gt;(A1stdlife+$E84),('PTRM input'!$M$143*(1+rvanilla07)^0.5)-SUM($M84:AD84),('PTRM input'!$M$143*(1+rvanilla07)^0.5)/A1stdlife))</f>
        <v>0</v>
      </c>
      <c r="AF84" s="105">
        <f>IF(A1stdlife="n/a","n/a",IF(AF$3&gt;(A1stdlife+$E84),('PTRM input'!$M$143*(1+rvanilla07)^0.5)-SUM($M84:AE84),('PTRM input'!$M$143*(1+rvanilla07)^0.5)/A1stdlife))</f>
        <v>0</v>
      </c>
      <c r="AG84" s="105">
        <f>IF(A1stdlife="n/a","n/a",IF(AG$3&gt;(A1stdlife+$E84),('PTRM input'!$M$143*(1+rvanilla07)^0.5)-SUM($M84:AF84),('PTRM input'!$M$143*(1+rvanilla07)^0.5)/A1stdlife))</f>
        <v>0</v>
      </c>
      <c r="AH84" s="105">
        <f>IF(A1stdlife="n/a","n/a",IF(AH$3&gt;(A1stdlife+$E84),('PTRM input'!$M$143*(1+rvanilla07)^0.5)-SUM($M84:AG84),('PTRM input'!$M$143*(1+rvanilla07)^0.5)/A1stdlife))</f>
        <v>0</v>
      </c>
      <c r="AI84" s="105">
        <f>IF(A1stdlife="n/a","n/a",IF(AI$3&gt;(A1stdlife+$E84),('PTRM input'!$M$143*(1+rvanilla07)^0.5)-SUM($M84:AH84),('PTRM input'!$M$143*(1+rvanilla07)^0.5)/A1stdlife))</f>
        <v>0</v>
      </c>
      <c r="AJ84" s="105">
        <f>IF(A1stdlife="n/a","n/a",IF(AJ$3&gt;(A1stdlife+$E84),('PTRM input'!$M$143*(1+rvanilla07)^0.5)-SUM($M84:AI84),('PTRM input'!$M$143*(1+rvanilla07)^0.5)/A1stdlife))</f>
        <v>0</v>
      </c>
      <c r="AK84" s="105">
        <f>IF(A1stdlife="n/a","n/a",IF(AK$3&gt;(A1stdlife+$E84),('PTRM input'!$M$143*(1+rvanilla07)^0.5)-SUM($M84:AJ84),('PTRM input'!$M$143*(1+rvanilla07)^0.5)/A1stdlife))</f>
        <v>0</v>
      </c>
      <c r="AL84" s="105">
        <f>IF(A1stdlife="n/a","n/a",IF(AL$3&gt;(A1stdlife+$E84),('PTRM input'!$M$143*(1+rvanilla07)^0.5)-SUM($M84:AK84),('PTRM input'!$M$143*(1+rvanilla07)^0.5)/A1stdlife))</f>
        <v>0</v>
      </c>
      <c r="AM84" s="105">
        <f>IF(A1stdlife="n/a","n/a",IF(AM$3&gt;(A1stdlife+$E84),('PTRM input'!$M$143*(1+rvanilla07)^0.5)-SUM($M84:AL84),('PTRM input'!$M$143*(1+rvanilla07)^0.5)/A1stdlife))</f>
        <v>0</v>
      </c>
      <c r="AN84" s="105">
        <f>IF(A1stdlife="n/a","n/a",IF(AN$3&gt;(A1stdlife+$E84),('PTRM input'!$M$143*(1+rvanilla07)^0.5)-SUM($M84:AM84),('PTRM input'!$M$143*(1+rvanilla07)^0.5)/A1stdlife))</f>
        <v>0</v>
      </c>
      <c r="AO84" s="105">
        <f>IF(A1stdlife="n/a","n/a",IF(AO$3&gt;(A1stdlife+$E84),('PTRM input'!$M$143*(1+rvanilla07)^0.5)-SUM($M84:AN84),('PTRM input'!$M$143*(1+rvanilla07)^0.5)/A1stdlife))</f>
        <v>0</v>
      </c>
      <c r="AP84" s="105">
        <f>IF(A1stdlife="n/a","n/a",IF(AP$3&gt;(A1stdlife+$E84),('PTRM input'!$M$143*(1+rvanilla07)^0.5)-SUM($M84:AO84),('PTRM input'!$M$143*(1+rvanilla07)^0.5)/A1stdlife))</f>
        <v>0</v>
      </c>
      <c r="AQ84" s="105">
        <f>IF(A1stdlife="n/a","n/a",IF(AQ$3&gt;(A1stdlife+$E84),('PTRM input'!$M$143*(1+rvanilla07)^0.5)-SUM($M84:AP84),('PTRM input'!$M$143*(1+rvanilla07)^0.5)/A1stdlife))</f>
        <v>0</v>
      </c>
      <c r="AR84" s="105">
        <f>IF(A1stdlife="n/a","n/a",IF(AR$3&gt;(A1stdlife+$E84),('PTRM input'!$M$143*(1+rvanilla07)^0.5)-SUM($M84:AQ84),('PTRM input'!$M$143*(1+rvanilla07)^0.5)/A1stdlife))</f>
        <v>0</v>
      </c>
      <c r="AS84" s="105">
        <f>IF(A1stdlife="n/a","n/a",IF(AS$3&gt;(A1stdlife+$E84),('PTRM input'!$M$143*(1+rvanilla07)^0.5)-SUM($M84:AR84),('PTRM input'!$M$143*(1+rvanilla07)^0.5)/A1stdlife))</f>
        <v>0</v>
      </c>
      <c r="AT84" s="105">
        <f>IF(A1stdlife="n/a","n/a",IF(AT$3&gt;(A1stdlife+$E84),('PTRM input'!$M$143*(1+rvanilla07)^0.5)-SUM($M84:AS84),('PTRM input'!$M$143*(1+rvanilla07)^0.5)/A1stdlife))</f>
        <v>0</v>
      </c>
      <c r="AU84" s="105">
        <f>IF(A1stdlife="n/a","n/a",IF(AU$3&gt;(A1stdlife+$E84),('PTRM input'!$M$143*(1+rvanilla07)^0.5)-SUM($M84:AT84),('PTRM input'!$M$143*(1+rvanilla07)^0.5)/A1stdlife))</f>
        <v>0</v>
      </c>
      <c r="AV84" s="105">
        <f>IF(A1stdlife="n/a","n/a",IF(AV$3&gt;(A1stdlife+$E84),('PTRM input'!$M$143*(1+rvanilla07)^0.5)-SUM($M84:AU84),('PTRM input'!$M$143*(1+rvanilla07)^0.5)/A1stdlife))</f>
        <v>0</v>
      </c>
      <c r="AW84" s="105">
        <f>IF(A1stdlife="n/a","n/a",IF(AW$3&gt;(A1stdlife+$E84),('PTRM input'!$M$143*(1+rvanilla07)^0.5)-SUM($M84:AV84),('PTRM input'!$M$143*(1+rvanilla07)^0.5)/A1stdlife))</f>
        <v>0</v>
      </c>
      <c r="AX84" s="105">
        <f>IF(A1stdlife="n/a","n/a",IF(AX$3&gt;(A1stdlife+$E84),('PTRM input'!$M$143*(1+rvanilla07)^0.5)-SUM($M84:AW84),('PTRM input'!$M$143*(1+rvanilla07)^0.5)/A1stdlife))</f>
        <v>0</v>
      </c>
      <c r="AY84" s="105">
        <f>IF(A1stdlife="n/a","n/a",IF(AY$3&gt;(A1stdlife+$E84),('PTRM input'!$M$143*(1+rvanilla07)^0.5)-SUM($M84:AX84),('PTRM input'!$M$143*(1+rvanilla07)^0.5)/A1stdlife))</f>
        <v>0</v>
      </c>
      <c r="AZ84" s="105">
        <f>IF(A1stdlife="n/a","n/a",IF(AZ$3&gt;(A1stdlife+$E84),('PTRM input'!$M$143*(1+rvanilla07)^0.5)-SUM($M84:AY84),('PTRM input'!$M$143*(1+rvanilla07)^0.5)/A1stdlife))</f>
        <v>0</v>
      </c>
      <c r="BA84" s="105">
        <f>IF(A1stdlife="n/a","n/a",IF(BA$3&gt;(A1stdlife+$E84),('PTRM input'!$M$143*(1+rvanilla07)^0.5)-SUM($M84:AZ84),('PTRM input'!$M$143*(1+rvanilla07)^0.5)/A1stdlife))</f>
        <v>0</v>
      </c>
      <c r="BB84" s="105">
        <f>IF(A1stdlife="n/a","n/a",IF(BB$3&gt;(A1stdlife+$E84),('PTRM input'!$M$143*(1+rvanilla07)^0.5)-SUM($M84:BA84),('PTRM input'!$M$143*(1+rvanilla07)^0.5)/A1stdlife))</f>
        <v>0</v>
      </c>
      <c r="BC84" s="105">
        <f>IF(A1stdlife="n/a","n/a",IF(BC$3&gt;(A1stdlife+$E84),('PTRM input'!$M$143*(1+rvanilla07)^0.5)-SUM($M84:BB84),('PTRM input'!$M$143*(1+rvanilla07)^0.5)/A1stdlife))</f>
        <v>0</v>
      </c>
      <c r="BD84" s="105">
        <f>IF(A1stdlife="n/a","n/a",IF(BD$3&gt;(A1stdlife+$E84),('PTRM input'!$M$143*(1+rvanilla07)^0.5)-SUM($M84:BC84),('PTRM input'!$M$143*(1+rvanilla07)^0.5)/A1stdlife))</f>
        <v>0</v>
      </c>
      <c r="BE84" s="105">
        <f>IF(A1stdlife="n/a","n/a",IF(BE$3&gt;(A1stdlife+$E84),('PTRM input'!$M$143*(1+rvanilla07)^0.5)-SUM($M84:BD84),('PTRM input'!$M$143*(1+rvanilla07)^0.5)/A1stdlife))</f>
        <v>0</v>
      </c>
      <c r="BF84" s="105">
        <f>IF(A1stdlife="n/a","n/a",IF(BF$3&gt;(A1stdlife+$E84),('PTRM input'!$M$143*(1+rvanilla07)^0.5)-SUM($M84:BE84),('PTRM input'!$M$143*(1+rvanilla07)^0.5)/A1stdlife))</f>
        <v>0</v>
      </c>
      <c r="BG84" s="105">
        <f>IF(A1stdlife="n/a","n/a",IF(BG$3&gt;(A1stdlife+$E84),('PTRM input'!$M$143*(1+rvanilla07)^0.5)-SUM($M84:BF84),('PTRM input'!$M$143*(1+rvanilla07)^0.5)/A1stdlife))</f>
        <v>0</v>
      </c>
      <c r="BH84" s="105">
        <f>IF(A1stdlife="n/a","n/a",IF(BH$3&gt;(A1stdlife+$E84),('PTRM input'!$M$143*(1+rvanilla07)^0.5)-SUM($M84:BG84),('PTRM input'!$M$143*(1+rvanilla07)^0.5)/A1stdlife))</f>
        <v>0</v>
      </c>
      <c r="BI84" s="105">
        <f>IF(A1stdlife="n/a","n/a",IF(BI$3&gt;(A1stdlife+$E84),('PTRM input'!$M$143*(1+rvanilla07)^0.5)-SUM($M84:BH84),('PTRM input'!$M$143*(1+rvanilla07)^0.5)/A1stdlife))</f>
        <v>0</v>
      </c>
      <c r="BJ84" s="561"/>
      <c r="BK84" s="234"/>
      <c r="BL84" s="234"/>
      <c r="BM84" s="234"/>
    </row>
    <row r="85" spans="1:65" s="190" customFormat="1" outlineLevel="2">
      <c r="A85" s="234"/>
      <c r="B85" s="32"/>
      <c r="C85" s="31"/>
      <c r="D85" s="930"/>
      <c r="E85" s="167">
        <v>8</v>
      </c>
      <c r="F85" s="34"/>
      <c r="G85" s="184"/>
      <c r="H85" s="186"/>
      <c r="I85" s="186"/>
      <c r="J85" s="186"/>
      <c r="K85" s="186"/>
      <c r="L85" s="186"/>
      <c r="M85" s="186"/>
      <c r="N85" s="185"/>
      <c r="O85" s="105">
        <f>IF(A1stdlife="n/a","n/a",IF(O$3&gt;(A1stdlife+$E85),('PTRM input'!$N$143*(1+rvanilla08)^0.5)-SUM($N85:N85),('PTRM input'!$N$143*(1+rvanilla08)^0.5)/A1stdlife))</f>
        <v>0</v>
      </c>
      <c r="P85" s="105">
        <f>IF(A1stdlife="n/a","n/a",IF(P$3&gt;(A1stdlife+$E85),('PTRM input'!$N$143*(1+rvanilla08)^0.5)-SUM($N85:O85),('PTRM input'!$N$143*(1+rvanilla08)^0.5)/A1stdlife))</f>
        <v>0</v>
      </c>
      <c r="Q85" s="105">
        <f>IF(A1stdlife="n/a","n/a",IF(Q$3&gt;(A1stdlife+$E85),('PTRM input'!$N$143*(1+rvanilla08)^0.5)-SUM($N85:P85),('PTRM input'!$N$143*(1+rvanilla08)^0.5)/A1stdlife))</f>
        <v>0</v>
      </c>
      <c r="R85" s="105">
        <f>IF(A1stdlife="n/a","n/a",IF(R$3&gt;(A1stdlife+$E85),('PTRM input'!$N$143*(1+rvanilla08)^0.5)-SUM($N85:Q85),('PTRM input'!$N$143*(1+rvanilla08)^0.5)/A1stdlife))</f>
        <v>0</v>
      </c>
      <c r="S85" s="105">
        <f>IF(A1stdlife="n/a","n/a",IF(S$3&gt;(A1stdlife+$E85),('PTRM input'!$N$143*(1+rvanilla08)^0.5)-SUM($N85:R85),('PTRM input'!$N$143*(1+rvanilla08)^0.5)/A1stdlife))</f>
        <v>0</v>
      </c>
      <c r="T85" s="105">
        <f>IF(A1stdlife="n/a","n/a",IF(T$3&gt;(A1stdlife+$E85),('PTRM input'!$N$143*(1+rvanilla08)^0.5)-SUM($N85:S85),('PTRM input'!$N$143*(1+rvanilla08)^0.5)/A1stdlife))</f>
        <v>0</v>
      </c>
      <c r="U85" s="105">
        <f>IF(A1stdlife="n/a","n/a",IF(U$3&gt;(A1stdlife+$E85),('PTRM input'!$N$143*(1+rvanilla08)^0.5)-SUM($N85:T85),('PTRM input'!$N$143*(1+rvanilla08)^0.5)/A1stdlife))</f>
        <v>0</v>
      </c>
      <c r="V85" s="105">
        <f>IF(A1stdlife="n/a","n/a",IF(V$3&gt;(A1stdlife+$E85),('PTRM input'!$N$143*(1+rvanilla08)^0.5)-SUM($N85:U85),('PTRM input'!$N$143*(1+rvanilla08)^0.5)/A1stdlife))</f>
        <v>0</v>
      </c>
      <c r="W85" s="105">
        <f>IF(A1stdlife="n/a","n/a",IF(W$3&gt;(A1stdlife+$E85),('PTRM input'!$N$143*(1+rvanilla08)^0.5)-SUM($N85:V85),('PTRM input'!$N$143*(1+rvanilla08)^0.5)/A1stdlife))</f>
        <v>0</v>
      </c>
      <c r="X85" s="105">
        <f>IF(A1stdlife="n/a","n/a",IF(X$3&gt;(A1stdlife+$E85),('PTRM input'!$N$143*(1+rvanilla08)^0.5)-SUM($N85:W85),('PTRM input'!$N$143*(1+rvanilla08)^0.5)/A1stdlife))</f>
        <v>0</v>
      </c>
      <c r="Y85" s="105">
        <f>IF(A1stdlife="n/a","n/a",IF(Y$3&gt;(A1stdlife+$E85),('PTRM input'!$N$143*(1+rvanilla08)^0.5)-SUM($N85:X85),('PTRM input'!$N$143*(1+rvanilla08)^0.5)/A1stdlife))</f>
        <v>0</v>
      </c>
      <c r="Z85" s="105">
        <f>IF(A1stdlife="n/a","n/a",IF(Z$3&gt;(A1stdlife+$E85),('PTRM input'!$N$143*(1+rvanilla08)^0.5)-SUM($N85:Y85),('PTRM input'!$N$143*(1+rvanilla08)^0.5)/A1stdlife))</f>
        <v>0</v>
      </c>
      <c r="AA85" s="105">
        <f>IF(A1stdlife="n/a","n/a",IF(AA$3&gt;(A1stdlife+$E85),('PTRM input'!$N$143*(1+rvanilla08)^0.5)-SUM($N85:Z85),('PTRM input'!$N$143*(1+rvanilla08)^0.5)/A1stdlife))</f>
        <v>0</v>
      </c>
      <c r="AB85" s="105">
        <f>IF(A1stdlife="n/a","n/a",IF(AB$3&gt;(A1stdlife+$E85),('PTRM input'!$N$143*(1+rvanilla08)^0.5)-SUM($N85:AA85),('PTRM input'!$N$143*(1+rvanilla08)^0.5)/A1stdlife))</f>
        <v>0</v>
      </c>
      <c r="AC85" s="105">
        <f>IF(A1stdlife="n/a","n/a",IF(AC$3&gt;(A1stdlife+$E85),('PTRM input'!$N$143*(1+rvanilla08)^0.5)-SUM($N85:AB85),('PTRM input'!$N$143*(1+rvanilla08)^0.5)/A1stdlife))</f>
        <v>0</v>
      </c>
      <c r="AD85" s="105">
        <f>IF(A1stdlife="n/a","n/a",IF(AD$3&gt;(A1stdlife+$E85),('PTRM input'!$N$143*(1+rvanilla08)^0.5)-SUM($N85:AC85),('PTRM input'!$N$143*(1+rvanilla08)^0.5)/A1stdlife))</f>
        <v>0</v>
      </c>
      <c r="AE85" s="105">
        <f>IF(A1stdlife="n/a","n/a",IF(AE$3&gt;(A1stdlife+$E85),('PTRM input'!$N$143*(1+rvanilla08)^0.5)-SUM($N85:AD85),('PTRM input'!$N$143*(1+rvanilla08)^0.5)/A1stdlife))</f>
        <v>0</v>
      </c>
      <c r="AF85" s="105">
        <f>IF(A1stdlife="n/a","n/a",IF(AF$3&gt;(A1stdlife+$E85),('PTRM input'!$N$143*(1+rvanilla08)^0.5)-SUM($N85:AE85),('PTRM input'!$N$143*(1+rvanilla08)^0.5)/A1stdlife))</f>
        <v>0</v>
      </c>
      <c r="AG85" s="105">
        <f>IF(A1stdlife="n/a","n/a",IF(AG$3&gt;(A1stdlife+$E85),('PTRM input'!$N$143*(1+rvanilla08)^0.5)-SUM($N85:AF85),('PTRM input'!$N$143*(1+rvanilla08)^0.5)/A1stdlife))</f>
        <v>0</v>
      </c>
      <c r="AH85" s="105">
        <f>IF(A1stdlife="n/a","n/a",IF(AH$3&gt;(A1stdlife+$E85),('PTRM input'!$N$143*(1+rvanilla08)^0.5)-SUM($N85:AG85),('PTRM input'!$N$143*(1+rvanilla08)^0.5)/A1stdlife))</f>
        <v>0</v>
      </c>
      <c r="AI85" s="105">
        <f>IF(A1stdlife="n/a","n/a",IF(AI$3&gt;(A1stdlife+$E85),('PTRM input'!$N$143*(1+rvanilla08)^0.5)-SUM($N85:AH85),('PTRM input'!$N$143*(1+rvanilla08)^0.5)/A1stdlife))</f>
        <v>0</v>
      </c>
      <c r="AJ85" s="105">
        <f>IF(A1stdlife="n/a","n/a",IF(AJ$3&gt;(A1stdlife+$E85),('PTRM input'!$N$143*(1+rvanilla08)^0.5)-SUM($N85:AI85),('PTRM input'!$N$143*(1+rvanilla08)^0.5)/A1stdlife))</f>
        <v>0</v>
      </c>
      <c r="AK85" s="105">
        <f>IF(A1stdlife="n/a","n/a",IF(AK$3&gt;(A1stdlife+$E85),('PTRM input'!$N$143*(1+rvanilla08)^0.5)-SUM($N85:AJ85),('PTRM input'!$N$143*(1+rvanilla08)^0.5)/A1stdlife))</f>
        <v>0</v>
      </c>
      <c r="AL85" s="105">
        <f>IF(A1stdlife="n/a","n/a",IF(AL$3&gt;(A1stdlife+$E85),('PTRM input'!$N$143*(1+rvanilla08)^0.5)-SUM($N85:AK85),('PTRM input'!$N$143*(1+rvanilla08)^0.5)/A1stdlife))</f>
        <v>0</v>
      </c>
      <c r="AM85" s="105">
        <f>IF(A1stdlife="n/a","n/a",IF(AM$3&gt;(A1stdlife+$E85),('PTRM input'!$N$143*(1+rvanilla08)^0.5)-SUM($N85:AL85),('PTRM input'!$N$143*(1+rvanilla08)^0.5)/A1stdlife))</f>
        <v>0</v>
      </c>
      <c r="AN85" s="105">
        <f>IF(A1stdlife="n/a","n/a",IF(AN$3&gt;(A1stdlife+$E85),('PTRM input'!$N$143*(1+rvanilla08)^0.5)-SUM($N85:AM85),('PTRM input'!$N$143*(1+rvanilla08)^0.5)/A1stdlife))</f>
        <v>0</v>
      </c>
      <c r="AO85" s="105">
        <f>IF(A1stdlife="n/a","n/a",IF(AO$3&gt;(A1stdlife+$E85),('PTRM input'!$N$143*(1+rvanilla08)^0.5)-SUM($N85:AN85),('PTRM input'!$N$143*(1+rvanilla08)^0.5)/A1stdlife))</f>
        <v>0</v>
      </c>
      <c r="AP85" s="105">
        <f>IF(A1stdlife="n/a","n/a",IF(AP$3&gt;(A1stdlife+$E85),('PTRM input'!$N$143*(1+rvanilla08)^0.5)-SUM($N85:AO85),('PTRM input'!$N$143*(1+rvanilla08)^0.5)/A1stdlife))</f>
        <v>0</v>
      </c>
      <c r="AQ85" s="105">
        <f>IF(A1stdlife="n/a","n/a",IF(AQ$3&gt;(A1stdlife+$E85),('PTRM input'!$N$143*(1+rvanilla08)^0.5)-SUM($N85:AP85),('PTRM input'!$N$143*(1+rvanilla08)^0.5)/A1stdlife))</f>
        <v>0</v>
      </c>
      <c r="AR85" s="105">
        <f>IF(A1stdlife="n/a","n/a",IF(AR$3&gt;(A1stdlife+$E85),('PTRM input'!$N$143*(1+rvanilla08)^0.5)-SUM($N85:AQ85),('PTRM input'!$N$143*(1+rvanilla08)^0.5)/A1stdlife))</f>
        <v>0</v>
      </c>
      <c r="AS85" s="105">
        <f>IF(A1stdlife="n/a","n/a",IF(AS$3&gt;(A1stdlife+$E85),('PTRM input'!$N$143*(1+rvanilla08)^0.5)-SUM($N85:AR85),('PTRM input'!$N$143*(1+rvanilla08)^0.5)/A1stdlife))</f>
        <v>0</v>
      </c>
      <c r="AT85" s="105">
        <f>IF(A1stdlife="n/a","n/a",IF(AT$3&gt;(A1stdlife+$E85),('PTRM input'!$N$143*(1+rvanilla08)^0.5)-SUM($N85:AS85),('PTRM input'!$N$143*(1+rvanilla08)^0.5)/A1stdlife))</f>
        <v>0</v>
      </c>
      <c r="AU85" s="105">
        <f>IF(A1stdlife="n/a","n/a",IF(AU$3&gt;(A1stdlife+$E85),('PTRM input'!$N$143*(1+rvanilla08)^0.5)-SUM($N85:AT85),('PTRM input'!$N$143*(1+rvanilla08)^0.5)/A1stdlife))</f>
        <v>0</v>
      </c>
      <c r="AV85" s="105">
        <f>IF(A1stdlife="n/a","n/a",IF(AV$3&gt;(A1stdlife+$E85),('PTRM input'!$N$143*(1+rvanilla08)^0.5)-SUM($N85:AU85),('PTRM input'!$N$143*(1+rvanilla08)^0.5)/A1stdlife))</f>
        <v>0</v>
      </c>
      <c r="AW85" s="105">
        <f>IF(A1stdlife="n/a","n/a",IF(AW$3&gt;(A1stdlife+$E85),('PTRM input'!$N$143*(1+rvanilla08)^0.5)-SUM($N85:AV85),('PTRM input'!$N$143*(1+rvanilla08)^0.5)/A1stdlife))</f>
        <v>0</v>
      </c>
      <c r="AX85" s="105">
        <f>IF(A1stdlife="n/a","n/a",IF(AX$3&gt;(A1stdlife+$E85),('PTRM input'!$N$143*(1+rvanilla08)^0.5)-SUM($N85:AW85),('PTRM input'!$N$143*(1+rvanilla08)^0.5)/A1stdlife))</f>
        <v>0</v>
      </c>
      <c r="AY85" s="105">
        <f>IF(A1stdlife="n/a","n/a",IF(AY$3&gt;(A1stdlife+$E85),('PTRM input'!$N$143*(1+rvanilla08)^0.5)-SUM($N85:AX85),('PTRM input'!$N$143*(1+rvanilla08)^0.5)/A1stdlife))</f>
        <v>0</v>
      </c>
      <c r="AZ85" s="105">
        <f>IF(A1stdlife="n/a","n/a",IF(AZ$3&gt;(A1stdlife+$E85),('PTRM input'!$N$143*(1+rvanilla08)^0.5)-SUM($N85:AY85),('PTRM input'!$N$143*(1+rvanilla08)^0.5)/A1stdlife))</f>
        <v>0</v>
      </c>
      <c r="BA85" s="105">
        <f>IF(A1stdlife="n/a","n/a",IF(BA$3&gt;(A1stdlife+$E85),('PTRM input'!$N$143*(1+rvanilla08)^0.5)-SUM($N85:AZ85),('PTRM input'!$N$143*(1+rvanilla08)^0.5)/A1stdlife))</f>
        <v>0</v>
      </c>
      <c r="BB85" s="105">
        <f>IF(A1stdlife="n/a","n/a",IF(BB$3&gt;(A1stdlife+$E85),('PTRM input'!$N$143*(1+rvanilla08)^0.5)-SUM($N85:BA85),('PTRM input'!$N$143*(1+rvanilla08)^0.5)/A1stdlife))</f>
        <v>0</v>
      </c>
      <c r="BC85" s="105">
        <f>IF(A1stdlife="n/a","n/a",IF(BC$3&gt;(A1stdlife+$E85),('PTRM input'!$N$143*(1+rvanilla08)^0.5)-SUM($N85:BB85),('PTRM input'!$N$143*(1+rvanilla08)^0.5)/A1stdlife))</f>
        <v>0</v>
      </c>
      <c r="BD85" s="105">
        <f>IF(A1stdlife="n/a","n/a",IF(BD$3&gt;(A1stdlife+$E85),('PTRM input'!$N$143*(1+rvanilla08)^0.5)-SUM($N85:BC85),('PTRM input'!$N$143*(1+rvanilla08)^0.5)/A1stdlife))</f>
        <v>0</v>
      </c>
      <c r="BE85" s="105">
        <f>IF(A1stdlife="n/a","n/a",IF(BE$3&gt;(A1stdlife+$E85),('PTRM input'!$N$143*(1+rvanilla08)^0.5)-SUM($N85:BD85),('PTRM input'!$N$143*(1+rvanilla08)^0.5)/A1stdlife))</f>
        <v>0</v>
      </c>
      <c r="BF85" s="105">
        <f>IF(A1stdlife="n/a","n/a",IF(BF$3&gt;(A1stdlife+$E85),('PTRM input'!$N$143*(1+rvanilla08)^0.5)-SUM($N85:BE85),('PTRM input'!$N$143*(1+rvanilla08)^0.5)/A1stdlife))</f>
        <v>0</v>
      </c>
      <c r="BG85" s="105">
        <f>IF(A1stdlife="n/a","n/a",IF(BG$3&gt;(A1stdlife+$E85),('PTRM input'!$N$143*(1+rvanilla08)^0.5)-SUM($N85:BF85),('PTRM input'!$N$143*(1+rvanilla08)^0.5)/A1stdlife))</f>
        <v>0</v>
      </c>
      <c r="BH85" s="105">
        <f>IF(A1stdlife="n/a","n/a",IF(BH$3&gt;(A1stdlife+$E85),('PTRM input'!$N$143*(1+rvanilla08)^0.5)-SUM($N85:BG85),('PTRM input'!$N$143*(1+rvanilla08)^0.5)/A1stdlife))</f>
        <v>0</v>
      </c>
      <c r="BI85" s="105">
        <f>IF(A1stdlife="n/a","n/a",IF(BI$3&gt;(A1stdlife+$E85),('PTRM input'!$N$143*(1+rvanilla08)^0.5)-SUM($N85:BH85),('PTRM input'!$N$143*(1+rvanilla08)^0.5)/A1stdlife))</f>
        <v>0</v>
      </c>
      <c r="BJ85" s="234"/>
      <c r="BK85" s="234"/>
      <c r="BL85" s="234"/>
      <c r="BM85" s="234"/>
    </row>
    <row r="86" spans="1:65" s="190" customFormat="1" outlineLevel="2">
      <c r="A86" s="234"/>
      <c r="B86" s="32"/>
      <c r="C86" s="31"/>
      <c r="D86" s="930"/>
      <c r="E86" s="167">
        <v>9</v>
      </c>
      <c r="F86" s="34"/>
      <c r="G86" s="184"/>
      <c r="H86" s="186"/>
      <c r="I86" s="186"/>
      <c r="J86" s="186"/>
      <c r="K86" s="186"/>
      <c r="L86" s="186"/>
      <c r="M86" s="186"/>
      <c r="N86" s="186"/>
      <c r="O86" s="185"/>
      <c r="P86" s="105">
        <f>IF(A1stdlife="n/a","n/a",IF(P$3&gt;(A1stdlife+$E86),('PTRM input'!$O$143*(1+rvanilla09)^0.5)-SUM($O86:O86),('PTRM input'!$O$143*(1+rvanilla09)^0.5)/A1stdlife))</f>
        <v>0</v>
      </c>
      <c r="Q86" s="105">
        <f>IF(A1stdlife="n/a","n/a",IF(Q$3&gt;(A1stdlife+$E86),('PTRM input'!$O$143*(1+rvanilla09)^0.5)-SUM($O86:P86),('PTRM input'!$O$143*(1+rvanilla09)^0.5)/A1stdlife))</f>
        <v>0</v>
      </c>
      <c r="R86" s="105">
        <f>IF(A1stdlife="n/a","n/a",IF(R$3&gt;(A1stdlife+$E86),('PTRM input'!$O$143*(1+rvanilla09)^0.5)-SUM($O86:Q86),('PTRM input'!$O$143*(1+rvanilla09)^0.5)/A1stdlife))</f>
        <v>0</v>
      </c>
      <c r="S86" s="105">
        <f>IF(A1stdlife="n/a","n/a",IF(S$3&gt;(A1stdlife+$E86),('PTRM input'!$O$143*(1+rvanilla09)^0.5)-SUM($O86:R86),('PTRM input'!$O$143*(1+rvanilla09)^0.5)/A1stdlife))</f>
        <v>0</v>
      </c>
      <c r="T86" s="105">
        <f>IF(A1stdlife="n/a","n/a",IF(T$3&gt;(A1stdlife+$E86),('PTRM input'!$O$143*(1+rvanilla09)^0.5)-SUM($O86:S86),('PTRM input'!$O$143*(1+rvanilla09)^0.5)/A1stdlife))</f>
        <v>0</v>
      </c>
      <c r="U86" s="105">
        <f>IF(A1stdlife="n/a","n/a",IF(U$3&gt;(A1stdlife+$E86),('PTRM input'!$O$143*(1+rvanilla09)^0.5)-SUM($O86:T86),('PTRM input'!$O$143*(1+rvanilla09)^0.5)/A1stdlife))</f>
        <v>0</v>
      </c>
      <c r="V86" s="105">
        <f>IF(A1stdlife="n/a","n/a",IF(V$3&gt;(A1stdlife+$E86),('PTRM input'!$O$143*(1+rvanilla09)^0.5)-SUM($O86:U86),('PTRM input'!$O$143*(1+rvanilla09)^0.5)/A1stdlife))</f>
        <v>0</v>
      </c>
      <c r="W86" s="105">
        <f>IF(A1stdlife="n/a","n/a",IF(W$3&gt;(A1stdlife+$E86),('PTRM input'!$O$143*(1+rvanilla09)^0.5)-SUM($O86:V86),('PTRM input'!$O$143*(1+rvanilla09)^0.5)/A1stdlife))</f>
        <v>0</v>
      </c>
      <c r="X86" s="105">
        <f>IF(A1stdlife="n/a","n/a",IF(X$3&gt;(A1stdlife+$E86),('PTRM input'!$O$143*(1+rvanilla09)^0.5)-SUM($O86:W86),('PTRM input'!$O$143*(1+rvanilla09)^0.5)/A1stdlife))</f>
        <v>0</v>
      </c>
      <c r="Y86" s="105">
        <f>IF(A1stdlife="n/a","n/a",IF(Y$3&gt;(A1stdlife+$E86),('PTRM input'!$O$143*(1+rvanilla09)^0.5)-SUM($O86:X86),('PTRM input'!$O$143*(1+rvanilla09)^0.5)/A1stdlife))</f>
        <v>0</v>
      </c>
      <c r="Z86" s="105">
        <f>IF(A1stdlife="n/a","n/a",IF(Z$3&gt;(A1stdlife+$E86),('PTRM input'!$O$143*(1+rvanilla09)^0.5)-SUM($O86:Y86),('PTRM input'!$O$143*(1+rvanilla09)^0.5)/A1stdlife))</f>
        <v>0</v>
      </c>
      <c r="AA86" s="105">
        <f>IF(A1stdlife="n/a","n/a",IF(AA$3&gt;(A1stdlife+$E86),('PTRM input'!$O$143*(1+rvanilla09)^0.5)-SUM($O86:Z86),('PTRM input'!$O$143*(1+rvanilla09)^0.5)/A1stdlife))</f>
        <v>0</v>
      </c>
      <c r="AB86" s="105">
        <f>IF(A1stdlife="n/a","n/a",IF(AB$3&gt;(A1stdlife+$E86),('PTRM input'!$O$143*(1+rvanilla09)^0.5)-SUM($O86:AA86),('PTRM input'!$O$143*(1+rvanilla09)^0.5)/A1stdlife))</f>
        <v>0</v>
      </c>
      <c r="AC86" s="105">
        <f>IF(A1stdlife="n/a","n/a",IF(AC$3&gt;(A1stdlife+$E86),('PTRM input'!$O$143*(1+rvanilla09)^0.5)-SUM($O86:AB86),('PTRM input'!$O$143*(1+rvanilla09)^0.5)/A1stdlife))</f>
        <v>0</v>
      </c>
      <c r="AD86" s="105">
        <f>IF(A1stdlife="n/a","n/a",IF(AD$3&gt;(A1stdlife+$E86),('PTRM input'!$O$143*(1+rvanilla09)^0.5)-SUM($O86:AC86),('PTRM input'!$O$143*(1+rvanilla09)^0.5)/A1stdlife))</f>
        <v>0</v>
      </c>
      <c r="AE86" s="105">
        <f>IF(A1stdlife="n/a","n/a",IF(AE$3&gt;(A1stdlife+$E86),('PTRM input'!$O$143*(1+rvanilla09)^0.5)-SUM($O86:AD86),('PTRM input'!$O$143*(1+rvanilla09)^0.5)/A1stdlife))</f>
        <v>0</v>
      </c>
      <c r="AF86" s="105">
        <f>IF(A1stdlife="n/a","n/a",IF(AF$3&gt;(A1stdlife+$E86),('PTRM input'!$O$143*(1+rvanilla09)^0.5)-SUM($O86:AE86),('PTRM input'!$O$143*(1+rvanilla09)^0.5)/A1stdlife))</f>
        <v>0</v>
      </c>
      <c r="AG86" s="105">
        <f>IF(A1stdlife="n/a","n/a",IF(AG$3&gt;(A1stdlife+$E86),('PTRM input'!$O$143*(1+rvanilla09)^0.5)-SUM($O86:AF86),('PTRM input'!$O$143*(1+rvanilla09)^0.5)/A1stdlife))</f>
        <v>0</v>
      </c>
      <c r="AH86" s="105">
        <f>IF(A1stdlife="n/a","n/a",IF(AH$3&gt;(A1stdlife+$E86),('PTRM input'!$O$143*(1+rvanilla09)^0.5)-SUM($O86:AG86),('PTRM input'!$O$143*(1+rvanilla09)^0.5)/A1stdlife))</f>
        <v>0</v>
      </c>
      <c r="AI86" s="105">
        <f>IF(A1stdlife="n/a","n/a",IF(AI$3&gt;(A1stdlife+$E86),('PTRM input'!$O$143*(1+rvanilla09)^0.5)-SUM($O86:AH86),('PTRM input'!$O$143*(1+rvanilla09)^0.5)/A1stdlife))</f>
        <v>0</v>
      </c>
      <c r="AJ86" s="105">
        <f>IF(A1stdlife="n/a","n/a",IF(AJ$3&gt;(A1stdlife+$E86),('PTRM input'!$O$143*(1+rvanilla09)^0.5)-SUM($O86:AI86),('PTRM input'!$O$143*(1+rvanilla09)^0.5)/A1stdlife))</f>
        <v>0</v>
      </c>
      <c r="AK86" s="105">
        <f>IF(A1stdlife="n/a","n/a",IF(AK$3&gt;(A1stdlife+$E86),('PTRM input'!$O$143*(1+rvanilla09)^0.5)-SUM($O86:AJ86),('PTRM input'!$O$143*(1+rvanilla09)^0.5)/A1stdlife))</f>
        <v>0</v>
      </c>
      <c r="AL86" s="105">
        <f>IF(A1stdlife="n/a","n/a",IF(AL$3&gt;(A1stdlife+$E86),('PTRM input'!$O$143*(1+rvanilla09)^0.5)-SUM($O86:AK86),('PTRM input'!$O$143*(1+rvanilla09)^0.5)/A1stdlife))</f>
        <v>0</v>
      </c>
      <c r="AM86" s="105">
        <f>IF(A1stdlife="n/a","n/a",IF(AM$3&gt;(A1stdlife+$E86),('PTRM input'!$O$143*(1+rvanilla09)^0.5)-SUM($O86:AL86),('PTRM input'!$O$143*(1+rvanilla09)^0.5)/A1stdlife))</f>
        <v>0</v>
      </c>
      <c r="AN86" s="105">
        <f>IF(A1stdlife="n/a","n/a",IF(AN$3&gt;(A1stdlife+$E86),('PTRM input'!$O$143*(1+rvanilla09)^0.5)-SUM($O86:AM86),('PTRM input'!$O$143*(1+rvanilla09)^0.5)/A1stdlife))</f>
        <v>0</v>
      </c>
      <c r="AO86" s="105">
        <f>IF(A1stdlife="n/a","n/a",IF(AO$3&gt;(A1stdlife+$E86),('PTRM input'!$O$143*(1+rvanilla09)^0.5)-SUM($O86:AN86),('PTRM input'!$O$143*(1+rvanilla09)^0.5)/A1stdlife))</f>
        <v>0</v>
      </c>
      <c r="AP86" s="105">
        <f>IF(A1stdlife="n/a","n/a",IF(AP$3&gt;(A1stdlife+$E86),('PTRM input'!$O$143*(1+rvanilla09)^0.5)-SUM($O86:AO86),('PTRM input'!$O$143*(1+rvanilla09)^0.5)/A1stdlife))</f>
        <v>0</v>
      </c>
      <c r="AQ86" s="105">
        <f>IF(A1stdlife="n/a","n/a",IF(AQ$3&gt;(A1stdlife+$E86),('PTRM input'!$O$143*(1+rvanilla09)^0.5)-SUM($O86:AP86),('PTRM input'!$O$143*(1+rvanilla09)^0.5)/A1stdlife))</f>
        <v>0</v>
      </c>
      <c r="AR86" s="105">
        <f>IF(A1stdlife="n/a","n/a",IF(AR$3&gt;(A1stdlife+$E86),('PTRM input'!$O$143*(1+rvanilla09)^0.5)-SUM($O86:AQ86),('PTRM input'!$O$143*(1+rvanilla09)^0.5)/A1stdlife))</f>
        <v>0</v>
      </c>
      <c r="AS86" s="105">
        <f>IF(A1stdlife="n/a","n/a",IF(AS$3&gt;(A1stdlife+$E86),('PTRM input'!$O$143*(1+rvanilla09)^0.5)-SUM($O86:AR86),('PTRM input'!$O$143*(1+rvanilla09)^0.5)/A1stdlife))</f>
        <v>0</v>
      </c>
      <c r="AT86" s="105">
        <f>IF(A1stdlife="n/a","n/a",IF(AT$3&gt;(A1stdlife+$E86),('PTRM input'!$O$143*(1+rvanilla09)^0.5)-SUM($O86:AS86),('PTRM input'!$O$143*(1+rvanilla09)^0.5)/A1stdlife))</f>
        <v>0</v>
      </c>
      <c r="AU86" s="105">
        <f>IF(A1stdlife="n/a","n/a",IF(AU$3&gt;(A1stdlife+$E86),('PTRM input'!$O$143*(1+rvanilla09)^0.5)-SUM($O86:AT86),('PTRM input'!$O$143*(1+rvanilla09)^0.5)/A1stdlife))</f>
        <v>0</v>
      </c>
      <c r="AV86" s="105">
        <f>IF(A1stdlife="n/a","n/a",IF(AV$3&gt;(A1stdlife+$E86),('PTRM input'!$O$143*(1+rvanilla09)^0.5)-SUM($O86:AU86),('PTRM input'!$O$143*(1+rvanilla09)^0.5)/A1stdlife))</f>
        <v>0</v>
      </c>
      <c r="AW86" s="105">
        <f>IF(A1stdlife="n/a","n/a",IF(AW$3&gt;(A1stdlife+$E86),('PTRM input'!$O$143*(1+rvanilla09)^0.5)-SUM($O86:AV86),('PTRM input'!$O$143*(1+rvanilla09)^0.5)/A1stdlife))</f>
        <v>0</v>
      </c>
      <c r="AX86" s="105">
        <f>IF(A1stdlife="n/a","n/a",IF(AX$3&gt;(A1stdlife+$E86),('PTRM input'!$O$143*(1+rvanilla09)^0.5)-SUM($O86:AW86),('PTRM input'!$O$143*(1+rvanilla09)^0.5)/A1stdlife))</f>
        <v>0</v>
      </c>
      <c r="AY86" s="105">
        <f>IF(A1stdlife="n/a","n/a",IF(AY$3&gt;(A1stdlife+$E86),('PTRM input'!$O$143*(1+rvanilla09)^0.5)-SUM($O86:AX86),('PTRM input'!$O$143*(1+rvanilla09)^0.5)/A1stdlife))</f>
        <v>0</v>
      </c>
      <c r="AZ86" s="105">
        <f>IF(A1stdlife="n/a","n/a",IF(AZ$3&gt;(A1stdlife+$E86),('PTRM input'!$O$143*(1+rvanilla09)^0.5)-SUM($O86:AY86),('PTRM input'!$O$143*(1+rvanilla09)^0.5)/A1stdlife))</f>
        <v>0</v>
      </c>
      <c r="BA86" s="105">
        <f>IF(A1stdlife="n/a","n/a",IF(BA$3&gt;(A1stdlife+$E86),('PTRM input'!$O$143*(1+rvanilla09)^0.5)-SUM($O86:AZ86),('PTRM input'!$O$143*(1+rvanilla09)^0.5)/A1stdlife))</f>
        <v>0</v>
      </c>
      <c r="BB86" s="105">
        <f>IF(A1stdlife="n/a","n/a",IF(BB$3&gt;(A1stdlife+$E86),('PTRM input'!$O$143*(1+rvanilla09)^0.5)-SUM($O86:BA86),('PTRM input'!$O$143*(1+rvanilla09)^0.5)/A1stdlife))</f>
        <v>0</v>
      </c>
      <c r="BC86" s="105">
        <f>IF(A1stdlife="n/a","n/a",IF(BC$3&gt;(A1stdlife+$E86),('PTRM input'!$O$143*(1+rvanilla09)^0.5)-SUM($O86:BB86),('PTRM input'!$O$143*(1+rvanilla09)^0.5)/A1stdlife))</f>
        <v>0</v>
      </c>
      <c r="BD86" s="105">
        <f>IF(A1stdlife="n/a","n/a",IF(BD$3&gt;(A1stdlife+$E86),('PTRM input'!$O$143*(1+rvanilla09)^0.5)-SUM($O86:BC86),('PTRM input'!$O$143*(1+rvanilla09)^0.5)/A1stdlife))</f>
        <v>0</v>
      </c>
      <c r="BE86" s="105">
        <f>IF(A1stdlife="n/a","n/a",IF(BE$3&gt;(A1stdlife+$E86),('PTRM input'!$O$143*(1+rvanilla09)^0.5)-SUM($O86:BD86),('PTRM input'!$O$143*(1+rvanilla09)^0.5)/A1stdlife))</f>
        <v>0</v>
      </c>
      <c r="BF86" s="105">
        <f>IF(A1stdlife="n/a","n/a",IF(BF$3&gt;(A1stdlife+$E86),('PTRM input'!$O$143*(1+rvanilla09)^0.5)-SUM($O86:BE86),('PTRM input'!$O$143*(1+rvanilla09)^0.5)/A1stdlife))</f>
        <v>0</v>
      </c>
      <c r="BG86" s="105">
        <f>IF(A1stdlife="n/a","n/a",IF(BG$3&gt;(A1stdlife+$E86),('PTRM input'!$O$143*(1+rvanilla09)^0.5)-SUM($O86:BF86),('PTRM input'!$O$143*(1+rvanilla09)^0.5)/A1stdlife))</f>
        <v>0</v>
      </c>
      <c r="BH86" s="105">
        <f>IF(A1stdlife="n/a","n/a",IF(BH$3&gt;(A1stdlife+$E86),('PTRM input'!$O$143*(1+rvanilla09)^0.5)-SUM($O86:BG86),('PTRM input'!$O$143*(1+rvanilla09)^0.5)/A1stdlife))</f>
        <v>0</v>
      </c>
      <c r="BI86" s="105">
        <f>IF(A1stdlife="n/a","n/a",IF(BI$3&gt;(A1stdlife+$E86),('PTRM input'!$O$143*(1+rvanilla09)^0.5)-SUM($O86:BH86),('PTRM input'!$O$143*(1+rvanilla09)^0.5)/A1stdlife))</f>
        <v>0</v>
      </c>
      <c r="BJ86" s="234"/>
      <c r="BK86" s="234"/>
      <c r="BL86" s="234"/>
      <c r="BM86" s="234"/>
    </row>
    <row r="87" spans="1:65" s="190" customFormat="1" outlineLevel="2">
      <c r="A87" s="234"/>
      <c r="B87" s="17"/>
      <c r="C87" s="31"/>
      <c r="D87" s="930"/>
      <c r="E87" s="168">
        <v>10</v>
      </c>
      <c r="F87" s="34"/>
      <c r="G87" s="184"/>
      <c r="H87" s="186"/>
      <c r="I87" s="186"/>
      <c r="J87" s="186"/>
      <c r="K87" s="186"/>
      <c r="L87" s="186"/>
      <c r="M87" s="186"/>
      <c r="N87" s="186"/>
      <c r="O87" s="186"/>
      <c r="P87" s="185"/>
      <c r="Q87" s="105">
        <f>IF(A1stdlife="n/a","n/a",IF(Q$3&gt;(A1stdlife+$E87),('PTRM input'!$P$143*(1+rvanilla10)^0.5)-SUM($P87:P87),('PTRM input'!$P$143*(1+rvanilla10)^0.5)/A1stdlife))</f>
        <v>0</v>
      </c>
      <c r="R87" s="105">
        <f>IF(A1stdlife="n/a","n/a",IF(R$3&gt;(A1stdlife+$E87),('PTRM input'!$P$143*(1+rvanilla10)^0.5)-SUM($P87:Q87),('PTRM input'!$P$143*(1+rvanilla10)^0.5)/A1stdlife))</f>
        <v>0</v>
      </c>
      <c r="S87" s="105">
        <f>IF(A1stdlife="n/a","n/a",IF(S$3&gt;(A1stdlife+$E87),('PTRM input'!$P$143*(1+rvanilla10)^0.5)-SUM($P87:R87),('PTRM input'!$P$143*(1+rvanilla10)^0.5)/A1stdlife))</f>
        <v>0</v>
      </c>
      <c r="T87" s="105">
        <f>IF(A1stdlife="n/a","n/a",IF(T$3&gt;(A1stdlife+$E87),('PTRM input'!$P$143*(1+rvanilla10)^0.5)-SUM($P87:S87),('PTRM input'!$P$143*(1+rvanilla10)^0.5)/A1stdlife))</f>
        <v>0</v>
      </c>
      <c r="U87" s="105">
        <f>IF(A1stdlife="n/a","n/a",IF(U$3&gt;(A1stdlife+$E87),('PTRM input'!$P$143*(1+rvanilla10)^0.5)-SUM($P87:T87),('PTRM input'!$P$143*(1+rvanilla10)^0.5)/A1stdlife))</f>
        <v>0</v>
      </c>
      <c r="V87" s="105">
        <f>IF(A1stdlife="n/a","n/a",IF(V$3&gt;(A1stdlife+$E87),('PTRM input'!$P$143*(1+rvanilla10)^0.5)-SUM($P87:U87),('PTRM input'!$P$143*(1+rvanilla10)^0.5)/A1stdlife))</f>
        <v>0</v>
      </c>
      <c r="W87" s="105">
        <f>IF(A1stdlife="n/a","n/a",IF(W$3&gt;(A1stdlife+$E87),('PTRM input'!$P$143*(1+rvanilla10)^0.5)-SUM($P87:V87),('PTRM input'!$P$143*(1+rvanilla10)^0.5)/A1stdlife))</f>
        <v>0</v>
      </c>
      <c r="X87" s="105">
        <f>IF(A1stdlife="n/a","n/a",IF(X$3&gt;(A1stdlife+$E87),('PTRM input'!$P$143*(1+rvanilla10)^0.5)-SUM($P87:W87),('PTRM input'!$P$143*(1+rvanilla10)^0.5)/A1stdlife))</f>
        <v>0</v>
      </c>
      <c r="Y87" s="105">
        <f>IF(A1stdlife="n/a","n/a",IF(Y$3&gt;(A1stdlife+$E87),('PTRM input'!$P$143*(1+rvanilla10)^0.5)-SUM($P87:X87),('PTRM input'!$P$143*(1+rvanilla10)^0.5)/A1stdlife))</f>
        <v>0</v>
      </c>
      <c r="Z87" s="105">
        <f>IF(A1stdlife="n/a","n/a",IF(Z$3&gt;(A1stdlife+$E87),('PTRM input'!$P$143*(1+rvanilla10)^0.5)-SUM($P87:Y87),('PTRM input'!$P$143*(1+rvanilla10)^0.5)/A1stdlife))</f>
        <v>0</v>
      </c>
      <c r="AA87" s="105">
        <f>IF(A1stdlife="n/a","n/a",IF(AA$3&gt;(A1stdlife+$E87),('PTRM input'!$P$143*(1+rvanilla10)^0.5)-SUM($P87:Z87),('PTRM input'!$P$143*(1+rvanilla10)^0.5)/A1stdlife))</f>
        <v>0</v>
      </c>
      <c r="AB87" s="105">
        <f>IF(A1stdlife="n/a","n/a",IF(AB$3&gt;(A1stdlife+$E87),('PTRM input'!$P$143*(1+rvanilla10)^0.5)-SUM($P87:AA87),('PTRM input'!$P$143*(1+rvanilla10)^0.5)/A1stdlife))</f>
        <v>0</v>
      </c>
      <c r="AC87" s="105">
        <f>IF(A1stdlife="n/a","n/a",IF(AC$3&gt;(A1stdlife+$E87),('PTRM input'!$P$143*(1+rvanilla10)^0.5)-SUM($P87:AB87),('PTRM input'!$P$143*(1+rvanilla10)^0.5)/A1stdlife))</f>
        <v>0</v>
      </c>
      <c r="AD87" s="105">
        <f>IF(A1stdlife="n/a","n/a",IF(AD$3&gt;(A1stdlife+$E87),('PTRM input'!$P$143*(1+rvanilla10)^0.5)-SUM($P87:AC87),('PTRM input'!$P$143*(1+rvanilla10)^0.5)/A1stdlife))</f>
        <v>0</v>
      </c>
      <c r="AE87" s="105">
        <f>IF(A1stdlife="n/a","n/a",IF(AE$3&gt;(A1stdlife+$E87),('PTRM input'!$P$143*(1+rvanilla10)^0.5)-SUM($P87:AD87),('PTRM input'!$P$143*(1+rvanilla10)^0.5)/A1stdlife))</f>
        <v>0</v>
      </c>
      <c r="AF87" s="105">
        <f>IF(A1stdlife="n/a","n/a",IF(AF$3&gt;(A1stdlife+$E87),('PTRM input'!$P$143*(1+rvanilla10)^0.5)-SUM($P87:AE87),('PTRM input'!$P$143*(1+rvanilla10)^0.5)/A1stdlife))</f>
        <v>0</v>
      </c>
      <c r="AG87" s="105">
        <f>IF(A1stdlife="n/a","n/a",IF(AG$3&gt;(A1stdlife+$E87),('PTRM input'!$P$143*(1+rvanilla10)^0.5)-SUM($P87:AF87),('PTRM input'!$P$143*(1+rvanilla10)^0.5)/A1stdlife))</f>
        <v>0</v>
      </c>
      <c r="AH87" s="105">
        <f>IF(A1stdlife="n/a","n/a",IF(AH$3&gt;(A1stdlife+$E87),('PTRM input'!$P$143*(1+rvanilla10)^0.5)-SUM($P87:AG87),('PTRM input'!$P$143*(1+rvanilla10)^0.5)/A1stdlife))</f>
        <v>0</v>
      </c>
      <c r="AI87" s="105">
        <f>IF(A1stdlife="n/a","n/a",IF(AI$3&gt;(A1stdlife+$E87),('PTRM input'!$P$143*(1+rvanilla10)^0.5)-SUM($P87:AH87),('PTRM input'!$P$143*(1+rvanilla10)^0.5)/A1stdlife))</f>
        <v>0</v>
      </c>
      <c r="AJ87" s="105">
        <f>IF(A1stdlife="n/a","n/a",IF(AJ$3&gt;(A1stdlife+$E87),('PTRM input'!$P$143*(1+rvanilla10)^0.5)-SUM($P87:AI87),('PTRM input'!$P$143*(1+rvanilla10)^0.5)/A1stdlife))</f>
        <v>0</v>
      </c>
      <c r="AK87" s="105">
        <f>IF(A1stdlife="n/a","n/a",IF(AK$3&gt;(A1stdlife+$E87),('PTRM input'!$P$143*(1+rvanilla10)^0.5)-SUM($P87:AJ87),('PTRM input'!$P$143*(1+rvanilla10)^0.5)/A1stdlife))</f>
        <v>0</v>
      </c>
      <c r="AL87" s="105">
        <f>IF(A1stdlife="n/a","n/a",IF(AL$3&gt;(A1stdlife+$E87),('PTRM input'!$P$143*(1+rvanilla10)^0.5)-SUM($P87:AK87),('PTRM input'!$P$143*(1+rvanilla10)^0.5)/A1stdlife))</f>
        <v>0</v>
      </c>
      <c r="AM87" s="105">
        <f>IF(A1stdlife="n/a","n/a",IF(AM$3&gt;(A1stdlife+$E87),('PTRM input'!$P$143*(1+rvanilla10)^0.5)-SUM($P87:AL87),('PTRM input'!$P$143*(1+rvanilla10)^0.5)/A1stdlife))</f>
        <v>0</v>
      </c>
      <c r="AN87" s="105">
        <f>IF(A1stdlife="n/a","n/a",IF(AN$3&gt;(A1stdlife+$E87),('PTRM input'!$P$143*(1+rvanilla10)^0.5)-SUM($P87:AM87),('PTRM input'!$P$143*(1+rvanilla10)^0.5)/A1stdlife))</f>
        <v>0</v>
      </c>
      <c r="AO87" s="105">
        <f>IF(A1stdlife="n/a","n/a",IF(AO$3&gt;(A1stdlife+$E87),('PTRM input'!$P$143*(1+rvanilla10)^0.5)-SUM($P87:AN87),('PTRM input'!$P$143*(1+rvanilla10)^0.5)/A1stdlife))</f>
        <v>0</v>
      </c>
      <c r="AP87" s="105">
        <f>IF(A1stdlife="n/a","n/a",IF(AP$3&gt;(A1stdlife+$E87),('PTRM input'!$P$143*(1+rvanilla10)^0.5)-SUM($P87:AO87),('PTRM input'!$P$143*(1+rvanilla10)^0.5)/A1stdlife))</f>
        <v>0</v>
      </c>
      <c r="AQ87" s="105">
        <f>IF(A1stdlife="n/a","n/a",IF(AQ$3&gt;(A1stdlife+$E87),('PTRM input'!$P$143*(1+rvanilla10)^0.5)-SUM($P87:AP87),('PTRM input'!$P$143*(1+rvanilla10)^0.5)/A1stdlife))</f>
        <v>0</v>
      </c>
      <c r="AR87" s="105">
        <f>IF(A1stdlife="n/a","n/a",IF(AR$3&gt;(A1stdlife+$E87),('PTRM input'!$P$143*(1+rvanilla10)^0.5)-SUM($P87:AQ87),('PTRM input'!$P$143*(1+rvanilla10)^0.5)/A1stdlife))</f>
        <v>0</v>
      </c>
      <c r="AS87" s="105">
        <f>IF(A1stdlife="n/a","n/a",IF(AS$3&gt;(A1stdlife+$E87),('PTRM input'!$P$143*(1+rvanilla10)^0.5)-SUM($P87:AR87),('PTRM input'!$P$143*(1+rvanilla10)^0.5)/A1stdlife))</f>
        <v>0</v>
      </c>
      <c r="AT87" s="105">
        <f>IF(A1stdlife="n/a","n/a",IF(AT$3&gt;(A1stdlife+$E87),('PTRM input'!$P$143*(1+rvanilla10)^0.5)-SUM($P87:AS87),('PTRM input'!$P$143*(1+rvanilla10)^0.5)/A1stdlife))</f>
        <v>0</v>
      </c>
      <c r="AU87" s="105">
        <f>IF(A1stdlife="n/a","n/a",IF(AU$3&gt;(A1stdlife+$E87),('PTRM input'!$P$143*(1+rvanilla10)^0.5)-SUM($P87:AT87),('PTRM input'!$P$143*(1+rvanilla10)^0.5)/A1stdlife))</f>
        <v>0</v>
      </c>
      <c r="AV87" s="105">
        <f>IF(A1stdlife="n/a","n/a",IF(AV$3&gt;(A1stdlife+$E87),('PTRM input'!$P$143*(1+rvanilla10)^0.5)-SUM($P87:AU87),('PTRM input'!$P$143*(1+rvanilla10)^0.5)/A1stdlife))</f>
        <v>0</v>
      </c>
      <c r="AW87" s="105">
        <f>IF(A1stdlife="n/a","n/a",IF(AW$3&gt;(A1stdlife+$E87),('PTRM input'!$P$143*(1+rvanilla10)^0.5)-SUM($P87:AV87),('PTRM input'!$P$143*(1+rvanilla10)^0.5)/A1stdlife))</f>
        <v>0</v>
      </c>
      <c r="AX87" s="105">
        <f>IF(A1stdlife="n/a","n/a",IF(AX$3&gt;(A1stdlife+$E87),('PTRM input'!$P$143*(1+rvanilla10)^0.5)-SUM($P87:AW87),('PTRM input'!$P$143*(1+rvanilla10)^0.5)/A1stdlife))</f>
        <v>0</v>
      </c>
      <c r="AY87" s="105">
        <f>IF(A1stdlife="n/a","n/a",IF(AY$3&gt;(A1stdlife+$E87),('PTRM input'!$P$143*(1+rvanilla10)^0.5)-SUM($P87:AX87),('PTRM input'!$P$143*(1+rvanilla10)^0.5)/A1stdlife))</f>
        <v>0</v>
      </c>
      <c r="AZ87" s="105">
        <f>IF(A1stdlife="n/a","n/a",IF(AZ$3&gt;(A1stdlife+$E87),('PTRM input'!$P$143*(1+rvanilla10)^0.5)-SUM($P87:AY87),('PTRM input'!$P$143*(1+rvanilla10)^0.5)/A1stdlife))</f>
        <v>0</v>
      </c>
      <c r="BA87" s="105">
        <f>IF(A1stdlife="n/a","n/a",IF(BA$3&gt;(A1stdlife+$E87),('PTRM input'!$P$143*(1+rvanilla10)^0.5)-SUM($P87:AZ87),('PTRM input'!$P$143*(1+rvanilla10)^0.5)/A1stdlife))</f>
        <v>0</v>
      </c>
      <c r="BB87" s="105">
        <f>IF(A1stdlife="n/a","n/a",IF(BB$3&gt;(A1stdlife+$E87),('PTRM input'!$P$143*(1+rvanilla10)^0.5)-SUM($P87:BA87),('PTRM input'!$P$143*(1+rvanilla10)^0.5)/A1stdlife))</f>
        <v>0</v>
      </c>
      <c r="BC87" s="105">
        <f>IF(A1stdlife="n/a","n/a",IF(BC$3&gt;(A1stdlife+$E87),('PTRM input'!$P$143*(1+rvanilla10)^0.5)-SUM($P87:BB87),('PTRM input'!$P$143*(1+rvanilla10)^0.5)/A1stdlife))</f>
        <v>0</v>
      </c>
      <c r="BD87" s="105">
        <f>IF(A1stdlife="n/a","n/a",IF(BD$3&gt;(A1stdlife+$E87),('PTRM input'!$P$143*(1+rvanilla10)^0.5)-SUM($P87:BC87),('PTRM input'!$P$143*(1+rvanilla10)^0.5)/A1stdlife))</f>
        <v>0</v>
      </c>
      <c r="BE87" s="105">
        <f>IF(A1stdlife="n/a","n/a",IF(BE$3&gt;(A1stdlife+$E87),('PTRM input'!$P$143*(1+rvanilla10)^0.5)-SUM($P87:BD87),('PTRM input'!$P$143*(1+rvanilla10)^0.5)/A1stdlife))</f>
        <v>0</v>
      </c>
      <c r="BF87" s="105">
        <f>IF(A1stdlife="n/a","n/a",IF(BF$3&gt;(A1stdlife+$E87),('PTRM input'!$P$143*(1+rvanilla10)^0.5)-SUM($P87:BE87),('PTRM input'!$P$143*(1+rvanilla10)^0.5)/A1stdlife))</f>
        <v>0</v>
      </c>
      <c r="BG87" s="105">
        <f>IF(A1stdlife="n/a","n/a",IF(BG$3&gt;(A1stdlife+$E87),('PTRM input'!$P$143*(1+rvanilla10)^0.5)-SUM($P87:BF87),('PTRM input'!$P$143*(1+rvanilla10)^0.5)/A1stdlife))</f>
        <v>0</v>
      </c>
      <c r="BH87" s="105">
        <f>IF(A1stdlife="n/a","n/a",IF(BH$3&gt;(A1stdlife+$E87),('PTRM input'!$P$143*(1+rvanilla10)^0.5)-SUM($P87:BG87),('PTRM input'!$P$143*(1+rvanilla10)^0.5)/A1stdlife))</f>
        <v>0</v>
      </c>
      <c r="BI87" s="105">
        <f>IF(A1stdlife="n/a","n/a",IF(BI$3&gt;(A1stdlife+$E87),('PTRM input'!$P$143*(1+rvanilla10)^0.5)-SUM($P87:BH87),('PTRM input'!$P$143*(1+rvanilla10)^0.5)/A1stdlife))</f>
        <v>0</v>
      </c>
      <c r="BJ87" s="234"/>
      <c r="BK87" s="234"/>
      <c r="BL87" s="234"/>
      <c r="BM87" s="234"/>
    </row>
    <row r="88" spans="1:65" s="190" customFormat="1" outlineLevel="1">
      <c r="A88" s="234"/>
      <c r="B88" s="36"/>
      <c r="C88" s="32" t="str">
        <f>Asset1</f>
        <v>Subtransmission</v>
      </c>
      <c r="D88" s="17"/>
      <c r="E88" s="17"/>
      <c r="F88" s="30"/>
      <c r="G88" s="102">
        <f>SUM(G76:G87)</f>
        <v>12.655086394149155</v>
      </c>
      <c r="H88" s="102">
        <f>SUM(H76:H87)</f>
        <v>13.376850532570106</v>
      </c>
      <c r="I88" s="102">
        <f t="shared" ref="I88:BI88" si="40">SUM(I76:I87)</f>
        <v>14.143699718867351</v>
      </c>
      <c r="J88" s="102">
        <f t="shared" si="40"/>
        <v>14.858769375383524</v>
      </c>
      <c r="K88" s="102">
        <f t="shared" si="40"/>
        <v>15.60436208708953</v>
      </c>
      <c r="L88" s="102">
        <f t="shared" si="40"/>
        <v>16.358838468223059</v>
      </c>
      <c r="M88" s="102">
        <f t="shared" si="40"/>
        <v>16.358838468223059</v>
      </c>
      <c r="N88" s="102">
        <f t="shared" si="40"/>
        <v>16.358838468223059</v>
      </c>
      <c r="O88" s="102">
        <f t="shared" si="40"/>
        <v>16.358838468223059</v>
      </c>
      <c r="P88" s="102">
        <f t="shared" si="40"/>
        <v>16.358838468223059</v>
      </c>
      <c r="Q88" s="102">
        <f t="shared" si="40"/>
        <v>16.358838468223059</v>
      </c>
      <c r="R88" s="102">
        <f t="shared" si="40"/>
        <v>16.358838468223059</v>
      </c>
      <c r="S88" s="102">
        <f t="shared" si="40"/>
        <v>16.358838468223059</v>
      </c>
      <c r="T88" s="102">
        <f t="shared" si="40"/>
        <v>16.358838468223059</v>
      </c>
      <c r="U88" s="102">
        <f t="shared" si="40"/>
        <v>16.358838468223059</v>
      </c>
      <c r="V88" s="102">
        <f t="shared" si="40"/>
        <v>16.358838468223059</v>
      </c>
      <c r="W88" s="102">
        <f t="shared" si="40"/>
        <v>16.358838468223059</v>
      </c>
      <c r="X88" s="102">
        <f t="shared" si="40"/>
        <v>16.358838468223059</v>
      </c>
      <c r="Y88" s="102">
        <f t="shared" si="40"/>
        <v>16.358838468223059</v>
      </c>
      <c r="Z88" s="102">
        <f t="shared" si="40"/>
        <v>16.358838468223059</v>
      </c>
      <c r="AA88" s="102">
        <f t="shared" si="40"/>
        <v>16.358838468223059</v>
      </c>
      <c r="AB88" s="102">
        <f t="shared" si="40"/>
        <v>11.976506435707055</v>
      </c>
      <c r="AC88" s="102">
        <f t="shared" si="40"/>
        <v>8.471016685547756</v>
      </c>
      <c r="AD88" s="102">
        <f t="shared" si="40"/>
        <v>8.471016685547756</v>
      </c>
      <c r="AE88" s="102">
        <f t="shared" si="40"/>
        <v>8.471016685547756</v>
      </c>
      <c r="AF88" s="102">
        <f t="shared" si="40"/>
        <v>8.471016685547756</v>
      </c>
      <c r="AG88" s="102">
        <f t="shared" si="40"/>
        <v>8.471016685547756</v>
      </c>
      <c r="AH88" s="102">
        <f t="shared" si="40"/>
        <v>8.471016685547756</v>
      </c>
      <c r="AI88" s="102">
        <f t="shared" si="40"/>
        <v>8.471016685547756</v>
      </c>
      <c r="AJ88" s="102">
        <f t="shared" si="40"/>
        <v>8.471016685547756</v>
      </c>
      <c r="AK88" s="102">
        <f t="shared" si="40"/>
        <v>8.471016685547756</v>
      </c>
      <c r="AL88" s="102">
        <f t="shared" si="40"/>
        <v>8.471016685547756</v>
      </c>
      <c r="AM88" s="102">
        <f t="shared" si="40"/>
        <v>8.471016685547756</v>
      </c>
      <c r="AN88" s="102">
        <f t="shared" si="40"/>
        <v>8.471016685547756</v>
      </c>
      <c r="AO88" s="102">
        <f t="shared" si="40"/>
        <v>8.471016685547756</v>
      </c>
      <c r="AP88" s="102">
        <f t="shared" si="40"/>
        <v>8.471016685547756</v>
      </c>
      <c r="AQ88" s="102">
        <f t="shared" si="40"/>
        <v>8.471016685547756</v>
      </c>
      <c r="AR88" s="102">
        <f t="shared" si="40"/>
        <v>8.471016685547756</v>
      </c>
      <c r="AS88" s="102">
        <f t="shared" si="40"/>
        <v>8.471016685547756</v>
      </c>
      <c r="AT88" s="102">
        <f t="shared" si="40"/>
        <v>8.471016685547756</v>
      </c>
      <c r="AU88" s="102">
        <f t="shared" si="40"/>
        <v>8.471016685547756</v>
      </c>
      <c r="AV88" s="102">
        <f t="shared" si="40"/>
        <v>8.471016685547756</v>
      </c>
      <c r="AW88" s="102">
        <f t="shared" si="40"/>
        <v>8.471016685547756</v>
      </c>
      <c r="AX88" s="102">
        <f t="shared" si="40"/>
        <v>8.471016685547756</v>
      </c>
      <c r="AY88" s="102">
        <f t="shared" si="40"/>
        <v>8.471016685547756</v>
      </c>
      <c r="AZ88" s="102">
        <f t="shared" si="40"/>
        <v>8.8478945491058898</v>
      </c>
      <c r="BA88" s="102">
        <f t="shared" si="40"/>
        <v>7.6039133234835834</v>
      </c>
      <c r="BB88" s="102">
        <f t="shared" si="40"/>
        <v>6.8925514861629509</v>
      </c>
      <c r="BC88" s="102">
        <f t="shared" si="40"/>
        <v>4.8883477525846297</v>
      </c>
      <c r="BD88" s="102">
        <f t="shared" si="40"/>
        <v>4.4770346528164051</v>
      </c>
      <c r="BE88" s="102">
        <f t="shared" si="40"/>
        <v>3.7037520740739027</v>
      </c>
      <c r="BF88" s="102">
        <f t="shared" si="40"/>
        <v>2.9819879356529646</v>
      </c>
      <c r="BG88" s="102">
        <f t="shared" si="40"/>
        <v>2.2151387493557348</v>
      </c>
      <c r="BH88" s="102">
        <f t="shared" si="40"/>
        <v>1.5000690928395695</v>
      </c>
      <c r="BI88" s="102">
        <f t="shared" si="40"/>
        <v>0.75447638113351989</v>
      </c>
      <c r="BJ88" s="234"/>
      <c r="BK88" s="234"/>
      <c r="BL88" s="234"/>
      <c r="BM88" s="234"/>
    </row>
    <row r="89" spans="1:65" s="190" customFormat="1" ht="12.75" customHeight="1" outlineLevel="2">
      <c r="A89" s="234"/>
      <c r="B89" s="36" t="str">
        <f>C101</f>
        <v>Distribution system assets</v>
      </c>
      <c r="C89" s="37"/>
      <c r="D89" s="38" t="s">
        <v>58</v>
      </c>
      <c r="E89" s="37"/>
      <c r="F89" s="39"/>
      <c r="G89" s="844">
        <v>95.496727552778324</v>
      </c>
      <c r="H89" s="844">
        <v>95.496727552778324</v>
      </c>
      <c r="I89" s="844">
        <v>97.135211782242408</v>
      </c>
      <c r="J89" s="844">
        <v>100.65389437115824</v>
      </c>
      <c r="K89" s="844">
        <v>100.65389437115824</v>
      </c>
      <c r="L89" s="844">
        <v>94.73082552968738</v>
      </c>
      <c r="M89" s="844">
        <v>94.73082552968738</v>
      </c>
      <c r="N89" s="844">
        <v>94.73082552968738</v>
      </c>
      <c r="O89" s="844">
        <v>94.73082552968738</v>
      </c>
      <c r="P89" s="844">
        <v>94.73082552968738</v>
      </c>
      <c r="Q89" s="844">
        <v>94.73082552968738</v>
      </c>
      <c r="R89" s="844">
        <v>94.73082552968738</v>
      </c>
      <c r="S89" s="844">
        <v>94.73082552968738</v>
      </c>
      <c r="T89" s="844">
        <v>94.73082552968738</v>
      </c>
      <c r="U89" s="844">
        <v>94.73082552968738</v>
      </c>
      <c r="V89" s="844">
        <v>94.73082552968738</v>
      </c>
      <c r="W89" s="844">
        <v>94.73082552968738</v>
      </c>
      <c r="X89" s="844">
        <v>94.73082552968738</v>
      </c>
      <c r="Y89" s="844">
        <v>94.73082552968738</v>
      </c>
      <c r="Z89" s="844">
        <v>94.73082552968738</v>
      </c>
      <c r="AA89" s="844">
        <v>64.788600843456109</v>
      </c>
      <c r="AB89" s="844">
        <v>18.697311831400274</v>
      </c>
      <c r="AC89" s="844">
        <v>18.697311831400274</v>
      </c>
      <c r="AD89" s="844">
        <v>18.697311831400274</v>
      </c>
      <c r="AE89" s="844">
        <v>18.697311831400274</v>
      </c>
      <c r="AF89" s="844">
        <v>18.697311831400274</v>
      </c>
      <c r="AG89" s="844">
        <v>18.697311831400274</v>
      </c>
      <c r="AH89" s="844">
        <v>18.697311831400274</v>
      </c>
      <c r="AI89" s="844">
        <v>18.697311831400274</v>
      </c>
      <c r="AJ89" s="844">
        <v>18.697311831400274</v>
      </c>
      <c r="AK89" s="844">
        <v>18.697311831400274</v>
      </c>
      <c r="AL89" s="844">
        <v>18.697311831400274</v>
      </c>
      <c r="AM89" s="844">
        <v>18.697311831400274</v>
      </c>
      <c r="AN89" s="844">
        <v>18.697311831400274</v>
      </c>
      <c r="AO89" s="844">
        <v>18.697311831400274</v>
      </c>
      <c r="AP89" s="844">
        <v>18.697311831400274</v>
      </c>
      <c r="AQ89" s="844">
        <v>18.697311831400274</v>
      </c>
      <c r="AR89" s="844">
        <v>18.697311831400274</v>
      </c>
      <c r="AS89" s="844">
        <v>18.697311831400274</v>
      </c>
      <c r="AT89" s="844">
        <v>18.697311831400274</v>
      </c>
      <c r="AU89" s="844">
        <v>18.697311831400274</v>
      </c>
      <c r="AV89" s="844">
        <v>18.697311831400274</v>
      </c>
      <c r="AW89" s="844">
        <v>18.697311831400274</v>
      </c>
      <c r="AX89" s="844">
        <v>18.697311831400274</v>
      </c>
      <c r="AY89" s="844">
        <v>18.697311831400274</v>
      </c>
      <c r="AZ89" s="844">
        <v>18.697311831400274</v>
      </c>
      <c r="BA89" s="844">
        <v>18.77538988985172</v>
      </c>
      <c r="BB89" s="844">
        <v>15.64839631396217</v>
      </c>
      <c r="BC89" s="844">
        <v>11.392757868337752</v>
      </c>
      <c r="BD89" s="844">
        <v>8.2105932751082431</v>
      </c>
      <c r="BE89" s="844">
        <v>3.6048207024296559</v>
      </c>
      <c r="BF89" s="844">
        <v>0</v>
      </c>
      <c r="BG89" s="844">
        <v>0</v>
      </c>
      <c r="BH89" s="844">
        <v>0</v>
      </c>
      <c r="BI89" s="844">
        <v>0</v>
      </c>
      <c r="BJ89" s="234"/>
      <c r="BK89" s="234"/>
      <c r="BL89" s="234"/>
      <c r="BM89" s="234"/>
    </row>
    <row r="90" spans="1:65" s="190" customFormat="1" ht="12.75" customHeight="1" outlineLevel="2">
      <c r="A90" s="234"/>
      <c r="B90" s="32"/>
      <c r="C90" s="31"/>
      <c r="D90" s="930" t="s">
        <v>326</v>
      </c>
      <c r="E90" s="167">
        <v>0</v>
      </c>
      <c r="F90" s="34"/>
      <c r="G90" s="105"/>
      <c r="H90" s="105"/>
      <c r="I90" s="105"/>
      <c r="J90" s="105"/>
      <c r="K90" s="105"/>
      <c r="L90" s="105"/>
      <c r="M90" s="105"/>
      <c r="N90" s="105"/>
      <c r="O90" s="105"/>
      <c r="P90" s="105"/>
      <c r="Q90" s="105"/>
      <c r="R90" s="105"/>
      <c r="S90" s="105"/>
      <c r="T90" s="105"/>
      <c r="U90" s="105"/>
      <c r="V90" s="105"/>
      <c r="W90" s="105"/>
      <c r="X90" s="105"/>
      <c r="Y90" s="105"/>
      <c r="Z90" s="105"/>
      <c r="AA90" s="105"/>
      <c r="AB90" s="105"/>
      <c r="AC90" s="105"/>
      <c r="AD90" s="105"/>
      <c r="AE90" s="105"/>
      <c r="AF90" s="105"/>
      <c r="AG90" s="105"/>
      <c r="AH90" s="105"/>
      <c r="AI90" s="105"/>
      <c r="AJ90" s="105"/>
      <c r="AK90" s="105"/>
      <c r="AL90" s="105"/>
      <c r="AM90" s="105"/>
      <c r="AN90" s="105"/>
      <c r="AO90" s="105"/>
      <c r="AP90" s="105"/>
      <c r="AQ90" s="105"/>
      <c r="AR90" s="105"/>
      <c r="AS90" s="105"/>
      <c r="AT90" s="105"/>
      <c r="AU90" s="105"/>
      <c r="AV90" s="105"/>
      <c r="AW90" s="105"/>
      <c r="AX90" s="105"/>
      <c r="AY90" s="105"/>
      <c r="AZ90" s="105"/>
      <c r="BA90" s="105"/>
      <c r="BB90" s="105"/>
      <c r="BC90" s="105"/>
      <c r="BD90" s="105"/>
      <c r="BE90" s="105"/>
      <c r="BF90" s="105"/>
      <c r="BG90" s="105"/>
      <c r="BH90" s="105"/>
      <c r="BI90" s="105"/>
      <c r="BJ90" s="234"/>
      <c r="BK90" s="234"/>
      <c r="BL90" s="234"/>
      <c r="BM90" s="234"/>
    </row>
    <row r="91" spans="1:65" s="190" customFormat="1" outlineLevel="2">
      <c r="A91" s="234"/>
      <c r="B91" s="32"/>
      <c r="C91" s="31"/>
      <c r="D91" s="930"/>
      <c r="E91" s="167">
        <v>1</v>
      </c>
      <c r="F91" s="34"/>
      <c r="G91" s="183"/>
      <c r="H91" s="105">
        <f>IF(A2stdlife="n/a","n/a",IF(H$3&gt;(A2stdlife+$E91),('PTRM input'!$G$144*(1+rvanilla01)^0.5)-SUM($G91:G91),('PTRM input'!$G$144*(1+rvanilla01)^0.5)/A2stdlife))</f>
        <v>4.5535435919710636</v>
      </c>
      <c r="I91" s="105">
        <f>IF(A2stdlife="n/a","n/a",IF(I$3&gt;(A2stdlife+$E91),('PTRM input'!$G$144*(1+rvanilla01)^0.5)-SUM($G91:H91),('PTRM input'!$G$144*(1+rvanilla01)^0.5)/A2stdlife))</f>
        <v>4.5535435919710636</v>
      </c>
      <c r="J91" s="105">
        <f>IF(A2stdlife="n/a","n/a",IF(J$3&gt;(A2stdlife+$E91),('PTRM input'!$G$144*(1+rvanilla01)^0.5)-SUM($G91:I91),('PTRM input'!$G$144*(1+rvanilla01)^0.5)/A2stdlife))</f>
        <v>4.5535435919710636</v>
      </c>
      <c r="K91" s="105">
        <f>IF(A2stdlife="n/a","n/a",IF(K$3&gt;(A2stdlife+$E91),('PTRM input'!$G$144*(1+rvanilla01)^0.5)-SUM($G91:J91),('PTRM input'!$G$144*(1+rvanilla01)^0.5)/A2stdlife))</f>
        <v>4.5535435919710636</v>
      </c>
      <c r="L91" s="105">
        <f>IF(A2stdlife="n/a","n/a",IF(L$3&gt;(A2stdlife+$E91),('PTRM input'!$G$144*(1+rvanilla01)^0.5)-SUM($G91:K91),('PTRM input'!$G$144*(1+rvanilla01)^0.5)/A2stdlife))</f>
        <v>4.5535435919710636</v>
      </c>
      <c r="M91" s="105">
        <f>IF(A2stdlife="n/a","n/a",IF(M$3&gt;(A2stdlife+$E91),('PTRM input'!$G$144*(1+rvanilla01)^0.5)-SUM($G91:L91),('PTRM input'!$G$144*(1+rvanilla01)^0.5)/A2stdlife))</f>
        <v>4.5535435919710636</v>
      </c>
      <c r="N91" s="105">
        <f>IF(A2stdlife="n/a","n/a",IF(N$3&gt;(A2stdlife+$E91),('PTRM input'!$G$144*(1+rvanilla01)^0.5)-SUM($G91:M91),('PTRM input'!$G$144*(1+rvanilla01)^0.5)/A2stdlife))</f>
        <v>4.5535435919710636</v>
      </c>
      <c r="O91" s="105">
        <f>IF(A2stdlife="n/a","n/a",IF(O$3&gt;(A2stdlife+$E91),('PTRM input'!$G$144*(1+rvanilla01)^0.5)-SUM($G91:N91),('PTRM input'!$G$144*(1+rvanilla01)^0.5)/A2stdlife))</f>
        <v>4.5535435919710636</v>
      </c>
      <c r="P91" s="105">
        <f>IF(A2stdlife="n/a","n/a",IF(P$3&gt;(A2stdlife+$E91),('PTRM input'!$G$144*(1+rvanilla01)^0.5)-SUM($G91:O91),('PTRM input'!$G$144*(1+rvanilla01)^0.5)/A2stdlife))</f>
        <v>4.5535435919710636</v>
      </c>
      <c r="Q91" s="105">
        <f>IF(A2stdlife="n/a","n/a",IF(Q$3&gt;(A2stdlife+$E91),('PTRM input'!$G$144*(1+rvanilla01)^0.5)-SUM($G91:P91),('PTRM input'!$G$144*(1+rvanilla01)^0.5)/A2stdlife))</f>
        <v>4.5535435919710636</v>
      </c>
      <c r="R91" s="105">
        <f>IF(A2stdlife="n/a","n/a",IF(R$3&gt;(A2stdlife+$E91),('PTRM input'!$G$144*(1+rvanilla01)^0.5)-SUM($G91:Q91),('PTRM input'!$G$144*(1+rvanilla01)^0.5)/A2stdlife))</f>
        <v>4.5535435919710636</v>
      </c>
      <c r="S91" s="105">
        <f>IF(A2stdlife="n/a","n/a",IF(S$3&gt;(A2stdlife+$E91),('PTRM input'!$G$144*(1+rvanilla01)^0.5)-SUM($G91:R91),('PTRM input'!$G$144*(1+rvanilla01)^0.5)/A2stdlife))</f>
        <v>4.5535435919710636</v>
      </c>
      <c r="T91" s="105">
        <f>IF(A2stdlife="n/a","n/a",IF(T$3&gt;(A2stdlife+$E91),('PTRM input'!$G$144*(1+rvanilla01)^0.5)-SUM($G91:S91),('PTRM input'!$G$144*(1+rvanilla01)^0.5)/A2stdlife))</f>
        <v>4.5535435919710636</v>
      </c>
      <c r="U91" s="105">
        <f>IF(A2stdlife="n/a","n/a",IF(U$3&gt;(A2stdlife+$E91),('PTRM input'!$G$144*(1+rvanilla01)^0.5)-SUM($G91:T91),('PTRM input'!$G$144*(1+rvanilla01)^0.5)/A2stdlife))</f>
        <v>4.5535435919710636</v>
      </c>
      <c r="V91" s="105">
        <f>IF(A2stdlife="n/a","n/a",IF(V$3&gt;(A2stdlife+$E91),('PTRM input'!$G$144*(1+rvanilla01)^0.5)-SUM($G91:U91),('PTRM input'!$G$144*(1+rvanilla01)^0.5)/A2stdlife))</f>
        <v>4.5535435919710636</v>
      </c>
      <c r="W91" s="105">
        <f>IF(A2stdlife="n/a","n/a",IF(W$3&gt;(A2stdlife+$E91),('PTRM input'!$G$144*(1+rvanilla01)^0.5)-SUM($G91:V91),('PTRM input'!$G$144*(1+rvanilla01)^0.5)/A2stdlife))</f>
        <v>4.5535435919710636</v>
      </c>
      <c r="X91" s="105">
        <f>IF(A2stdlife="n/a","n/a",IF(X$3&gt;(A2stdlife+$E91),('PTRM input'!$G$144*(1+rvanilla01)^0.5)-SUM($G91:W91),('PTRM input'!$G$144*(1+rvanilla01)^0.5)/A2stdlife))</f>
        <v>4.5535435919710636</v>
      </c>
      <c r="Y91" s="105">
        <f>IF(A2stdlife="n/a","n/a",IF(Y$3&gt;(A2stdlife+$E91),('PTRM input'!$G$144*(1+rvanilla01)^0.5)-SUM($G91:X91),('PTRM input'!$G$144*(1+rvanilla01)^0.5)/A2stdlife))</f>
        <v>4.5535435919710636</v>
      </c>
      <c r="Z91" s="105">
        <f>IF(A2stdlife="n/a","n/a",IF(Z$3&gt;(A2stdlife+$E91),('PTRM input'!$G$144*(1+rvanilla01)^0.5)-SUM($G91:Y91),('PTRM input'!$G$144*(1+rvanilla01)^0.5)/A2stdlife))</f>
        <v>4.5535435919710636</v>
      </c>
      <c r="AA91" s="105">
        <f>IF(A2stdlife="n/a","n/a",IF(AA$3&gt;(A2stdlife+$E91),('PTRM input'!$G$144*(1+rvanilla01)^0.5)-SUM($G91:Z91),('PTRM input'!$G$144*(1+rvanilla01)^0.5)/A2stdlife))</f>
        <v>4.5535435919710636</v>
      </c>
      <c r="AB91" s="105">
        <f>IF(A2stdlife="n/a","n/a",IF(AB$3&gt;(A2stdlife+$E91),('PTRM input'!$G$144*(1+rvanilla01)^0.5)-SUM($G91:AA91),('PTRM input'!$G$144*(1+rvanilla01)^0.5)/A2stdlife))</f>
        <v>4.5535435919710636</v>
      </c>
      <c r="AC91" s="105">
        <f>IF(A2stdlife="n/a","n/a",IF(AC$3&gt;(A2stdlife+$E91),('PTRM input'!$G$144*(1+rvanilla01)^0.5)-SUM($G91:AB91),('PTRM input'!$G$144*(1+rvanilla01)^0.5)/A2stdlife))</f>
        <v>4.5535435919710636</v>
      </c>
      <c r="AD91" s="105">
        <f>IF(A2stdlife="n/a","n/a",IF(AD$3&gt;(A2stdlife+$E91),('PTRM input'!$G$144*(1+rvanilla01)^0.5)-SUM($G91:AC91),('PTRM input'!$G$144*(1+rvanilla01)^0.5)/A2stdlife))</f>
        <v>4.5535435919710636</v>
      </c>
      <c r="AE91" s="105">
        <f>IF(A2stdlife="n/a","n/a",IF(AE$3&gt;(A2stdlife+$E91),('PTRM input'!$G$144*(1+rvanilla01)^0.5)-SUM($G91:AD91),('PTRM input'!$G$144*(1+rvanilla01)^0.5)/A2stdlife))</f>
        <v>4.5535435919710636</v>
      </c>
      <c r="AF91" s="105">
        <f>IF(A2stdlife="n/a","n/a",IF(AF$3&gt;(A2stdlife+$E91),('PTRM input'!$G$144*(1+rvanilla01)^0.5)-SUM($G91:AE91),('PTRM input'!$G$144*(1+rvanilla01)^0.5)/A2stdlife))</f>
        <v>4.5535435919710636</v>
      </c>
      <c r="AG91" s="105">
        <f>IF(A2stdlife="n/a","n/a",IF(AG$3&gt;(A2stdlife+$E91),('PTRM input'!$G$144*(1+rvanilla01)^0.5)-SUM($G91:AF91),('PTRM input'!$G$144*(1+rvanilla01)^0.5)/A2stdlife))</f>
        <v>4.5535435919710636</v>
      </c>
      <c r="AH91" s="105">
        <f>IF(A2stdlife="n/a","n/a",IF(AH$3&gt;(A2stdlife+$E91),('PTRM input'!$G$144*(1+rvanilla01)^0.5)-SUM($G91:AG91),('PTRM input'!$G$144*(1+rvanilla01)^0.5)/A2stdlife))</f>
        <v>4.5535435919710636</v>
      </c>
      <c r="AI91" s="105">
        <f>IF(A2stdlife="n/a","n/a",IF(AI$3&gt;(A2stdlife+$E91),('PTRM input'!$G$144*(1+rvanilla01)^0.5)-SUM($G91:AH91),('PTRM input'!$G$144*(1+rvanilla01)^0.5)/A2stdlife))</f>
        <v>4.5535435919710636</v>
      </c>
      <c r="AJ91" s="105">
        <f>IF(A2stdlife="n/a","n/a",IF(AJ$3&gt;(A2stdlife+$E91),('PTRM input'!$G$144*(1+rvanilla01)^0.5)-SUM($G91:AI91),('PTRM input'!$G$144*(1+rvanilla01)^0.5)/A2stdlife))</f>
        <v>4.5535435919710636</v>
      </c>
      <c r="AK91" s="105">
        <f>IF(A2stdlife="n/a","n/a",IF(AK$3&gt;(A2stdlife+$E91),('PTRM input'!$G$144*(1+rvanilla01)^0.5)-SUM($G91:AJ91),('PTRM input'!$G$144*(1+rvanilla01)^0.5)/A2stdlife))</f>
        <v>4.5535435919710636</v>
      </c>
      <c r="AL91" s="105">
        <f>IF(A2stdlife="n/a","n/a",IF(AL$3&gt;(A2stdlife+$E91),('PTRM input'!$G$144*(1+rvanilla01)^0.5)-SUM($G91:AK91),('PTRM input'!$G$144*(1+rvanilla01)^0.5)/A2stdlife))</f>
        <v>4.5535435919710636</v>
      </c>
      <c r="AM91" s="105">
        <f>IF(A2stdlife="n/a","n/a",IF(AM$3&gt;(A2stdlife+$E91),('PTRM input'!$G$144*(1+rvanilla01)^0.5)-SUM($G91:AL91),('PTRM input'!$G$144*(1+rvanilla01)^0.5)/A2stdlife))</f>
        <v>4.5535435919710636</v>
      </c>
      <c r="AN91" s="105">
        <f>IF(A2stdlife="n/a","n/a",IF(AN$3&gt;(A2stdlife+$E91),('PTRM input'!$G$144*(1+rvanilla01)^0.5)-SUM($G91:AM91),('PTRM input'!$G$144*(1+rvanilla01)^0.5)/A2stdlife))</f>
        <v>4.5535435919710636</v>
      </c>
      <c r="AO91" s="105">
        <f>IF(A2stdlife="n/a","n/a",IF(AO$3&gt;(A2stdlife+$E91),('PTRM input'!$G$144*(1+rvanilla01)^0.5)-SUM($G91:AN91),('PTRM input'!$G$144*(1+rvanilla01)^0.5)/A2stdlife))</f>
        <v>4.5535435919710636</v>
      </c>
      <c r="AP91" s="105">
        <f>IF(A2stdlife="n/a","n/a",IF(AP$3&gt;(A2stdlife+$E91),('PTRM input'!$G$144*(1+rvanilla01)^0.5)-SUM($G91:AO91),('PTRM input'!$G$144*(1+rvanilla01)^0.5)/A2stdlife))</f>
        <v>4.5535435919710636</v>
      </c>
      <c r="AQ91" s="105">
        <f>IF(A2stdlife="n/a","n/a",IF(AQ$3&gt;(A2stdlife+$E91),('PTRM input'!$G$144*(1+rvanilla01)^0.5)-SUM($G91:AP91),('PTRM input'!$G$144*(1+rvanilla01)^0.5)/A2stdlife))</f>
        <v>4.5535435919710636</v>
      </c>
      <c r="AR91" s="105">
        <f>IF(A2stdlife="n/a","n/a",IF(AR$3&gt;(A2stdlife+$E91),('PTRM input'!$G$144*(1+rvanilla01)^0.5)-SUM($G91:AQ91),('PTRM input'!$G$144*(1+rvanilla01)^0.5)/A2stdlife))</f>
        <v>4.5535435919710636</v>
      </c>
      <c r="AS91" s="105">
        <f>IF(A2stdlife="n/a","n/a",IF(AS$3&gt;(A2stdlife+$E91),('PTRM input'!$G$144*(1+rvanilla01)^0.5)-SUM($G91:AR91),('PTRM input'!$G$144*(1+rvanilla01)^0.5)/A2stdlife))</f>
        <v>4.5535435919710636</v>
      </c>
      <c r="AT91" s="105">
        <f>IF(A2stdlife="n/a","n/a",IF(AT$3&gt;(A2stdlife+$E91),('PTRM input'!$G$144*(1+rvanilla01)^0.5)-SUM($G91:AS91),('PTRM input'!$G$144*(1+rvanilla01)^0.5)/A2stdlife))</f>
        <v>4.5535435919710636</v>
      </c>
      <c r="AU91" s="105">
        <f>IF(A2stdlife="n/a","n/a",IF(AU$3&gt;(A2stdlife+$E91),('PTRM input'!$G$144*(1+rvanilla01)^0.5)-SUM($G91:AT91),('PTRM input'!$G$144*(1+rvanilla01)^0.5)/A2stdlife))</f>
        <v>4.5535435919710636</v>
      </c>
      <c r="AV91" s="105">
        <f>IF(A2stdlife="n/a","n/a",IF(AV$3&gt;(A2stdlife+$E91),('PTRM input'!$G$144*(1+rvanilla01)^0.5)-SUM($G91:AU91),('PTRM input'!$G$144*(1+rvanilla01)^0.5)/A2stdlife))</f>
        <v>4.5535435919710636</v>
      </c>
      <c r="AW91" s="105">
        <f>IF(A2stdlife="n/a","n/a",IF(AW$3&gt;(A2stdlife+$E91),('PTRM input'!$G$144*(1+rvanilla01)^0.5)-SUM($G91:AV91),('PTRM input'!$G$144*(1+rvanilla01)^0.5)/A2stdlife))</f>
        <v>4.5535435919710636</v>
      </c>
      <c r="AX91" s="105">
        <f>IF(A2stdlife="n/a","n/a",IF(AX$3&gt;(A2stdlife+$E91),('PTRM input'!$G$144*(1+rvanilla01)^0.5)-SUM($G91:AW91),('PTRM input'!$G$144*(1+rvanilla01)^0.5)/A2stdlife))</f>
        <v>4.5535435919710636</v>
      </c>
      <c r="AY91" s="105">
        <f>IF(A2stdlife="n/a","n/a",IF(AY$3&gt;(A2stdlife+$E91),('PTRM input'!$G$144*(1+rvanilla01)^0.5)-SUM($G91:AX91),('PTRM input'!$G$144*(1+rvanilla01)^0.5)/A2stdlife))</f>
        <v>4.5535435919710636</v>
      </c>
      <c r="AZ91" s="105">
        <f>IF(A2stdlife="n/a","n/a",IF(AZ$3&gt;(A2stdlife+$E91),('PTRM input'!$G$144*(1+rvanilla01)^0.5)-SUM($G91:AY91),('PTRM input'!$G$144*(1+rvanilla01)^0.5)/A2stdlife))</f>
        <v>4.5535435919710636</v>
      </c>
      <c r="BA91" s="105">
        <f>IF(A2stdlife="n/a","n/a",IF(BA$3&gt;(A2stdlife+$E91),('PTRM input'!$G$144*(1+rvanilla01)^0.5)-SUM($G91:AZ91),('PTRM input'!$G$144*(1+rvanilla01)^0.5)/A2stdlife))</f>
        <v>4.5535435919710636</v>
      </c>
      <c r="BB91" s="105">
        <f>IF(A2stdlife="n/a","n/a",IF(BB$3&gt;(A2stdlife+$E91),('PTRM input'!$G$144*(1+rvanilla01)^0.5)-SUM($G91:BA91),('PTRM input'!$G$144*(1+rvanilla01)^0.5)/A2stdlife))</f>
        <v>4.5535435919710636</v>
      </c>
      <c r="BC91" s="105">
        <f>IF(A2stdlife="n/a","n/a",IF(BC$3&gt;(A2stdlife+$E91),('PTRM input'!$G$144*(1+rvanilla01)^0.5)-SUM($G91:BB91),('PTRM input'!$G$144*(1+rvanilla01)^0.5)/A2stdlife))</f>
        <v>4.5535435919710636</v>
      </c>
      <c r="BD91" s="105">
        <f>IF(A2stdlife="n/a","n/a",IF(BD$3&gt;(A2stdlife+$E91),('PTRM input'!$G$144*(1+rvanilla01)^0.5)-SUM($G91:BC91),('PTRM input'!$G$144*(1+rvanilla01)^0.5)/A2stdlife))</f>
        <v>4.5535435919710636</v>
      </c>
      <c r="BE91" s="105">
        <f>IF(A2stdlife="n/a","n/a",IF(BE$3&gt;(A2stdlife+$E91),('PTRM input'!$G$144*(1+rvanilla01)^0.5)-SUM($G91:BD91),('PTRM input'!$G$144*(1+rvanilla01)^0.5)/A2stdlife))</f>
        <v>4.5535435919710636</v>
      </c>
      <c r="BF91" s="105">
        <f>IF(A2stdlife="n/a","n/a",IF(BF$3&gt;(A2stdlife+$E91),('PTRM input'!$G$144*(1+rvanilla01)^0.5)-SUM($G91:BE91),('PTRM input'!$G$144*(1+rvanilla01)^0.5)/A2stdlife))</f>
        <v>4.5535435919710636</v>
      </c>
      <c r="BG91" s="105">
        <f>IF(A2stdlife="n/a","n/a",IF(BG$3&gt;(A2stdlife+$E91),('PTRM input'!$G$144*(1+rvanilla01)^0.5)-SUM($G91:BF91),('PTRM input'!$G$144*(1+rvanilla01)^0.5)/A2stdlife))</f>
        <v>3.1263880373444408E-13</v>
      </c>
      <c r="BH91" s="105">
        <f>IF(A2stdlife="n/a","n/a",IF(BH$3&gt;(A2stdlife+$E91),('PTRM input'!$G$144*(1+rvanilla01)^0.5)-SUM($G91:BG91),('PTRM input'!$G$144*(1+rvanilla01)^0.5)/A2stdlife))</f>
        <v>0</v>
      </c>
      <c r="BI91" s="105">
        <f>IF(A2stdlife="n/a","n/a",IF(BI$3&gt;(A2stdlife+$E91),('PTRM input'!$G$144*(1+rvanilla01)^0.5)-SUM($G91:BH91),('PTRM input'!$G$144*(1+rvanilla01)^0.5)/A2stdlife))</f>
        <v>0</v>
      </c>
      <c r="BJ91" s="234"/>
      <c r="BK91" s="234"/>
      <c r="BL91" s="234"/>
      <c r="BM91" s="234"/>
    </row>
    <row r="92" spans="1:65" s="190" customFormat="1" outlineLevel="2">
      <c r="A92" s="234"/>
      <c r="B92" s="32"/>
      <c r="C92" s="31"/>
      <c r="D92" s="930"/>
      <c r="E92" s="167">
        <v>2</v>
      </c>
      <c r="F92" s="34"/>
      <c r="G92" s="184"/>
      <c r="H92" s="185"/>
      <c r="I92" s="105">
        <f>IF(A2stdlife="n/a","n/a",IF(I$3&gt;(A2stdlife+$E92),('PTRM input'!$H$144*(1+rvanilla02)^0.5)-SUM($H92:H92),('PTRM input'!$H$144*(1+rvanilla02)^0.5)/A2stdlife))</f>
        <v>5.1281781026967366</v>
      </c>
      <c r="J92" s="105">
        <f>IF(A2stdlife="n/a","n/a",IF(J$3&gt;(A2stdlife+$E92),('PTRM input'!$H$144*(1+rvanilla02)^0.5)-SUM($H92:I92),('PTRM input'!$H$144*(1+rvanilla02)^0.5)/A2stdlife))</f>
        <v>5.1281781026967366</v>
      </c>
      <c r="K92" s="105">
        <f>IF(A2stdlife="n/a","n/a",IF(K$3&gt;(A2stdlife+$E92),('PTRM input'!$H$144*(1+rvanilla02)^0.5)-SUM($H92:J92),('PTRM input'!$H$144*(1+rvanilla02)^0.5)/A2stdlife))</f>
        <v>5.1281781026967366</v>
      </c>
      <c r="L92" s="105">
        <f>IF(A2stdlife="n/a","n/a",IF(L$3&gt;(A2stdlife+$E92),('PTRM input'!$H$144*(1+rvanilla02)^0.5)-SUM($H92:K92),('PTRM input'!$H$144*(1+rvanilla02)^0.5)/A2stdlife))</f>
        <v>5.1281781026967366</v>
      </c>
      <c r="M92" s="105">
        <f>IF(A2stdlife="n/a","n/a",IF(M$3&gt;(A2stdlife+$E92),('PTRM input'!$H$144*(1+rvanilla02)^0.5)-SUM($H92:L92),('PTRM input'!$H$144*(1+rvanilla02)^0.5)/A2stdlife))</f>
        <v>5.1281781026967366</v>
      </c>
      <c r="N92" s="105">
        <f>IF(A2stdlife="n/a","n/a",IF(N$3&gt;(A2stdlife+$E92),('PTRM input'!$H$144*(1+rvanilla02)^0.5)-SUM($H92:M92),('PTRM input'!$H$144*(1+rvanilla02)^0.5)/A2stdlife))</f>
        <v>5.1281781026967366</v>
      </c>
      <c r="O92" s="105">
        <f>IF(A2stdlife="n/a","n/a",IF(O$3&gt;(A2stdlife+$E92),('PTRM input'!$H$144*(1+rvanilla02)^0.5)-SUM($H92:N92),('PTRM input'!$H$144*(1+rvanilla02)^0.5)/A2stdlife))</f>
        <v>5.1281781026967366</v>
      </c>
      <c r="P92" s="105">
        <f>IF(A2stdlife="n/a","n/a",IF(P$3&gt;(A2stdlife+$E92),('PTRM input'!$H$144*(1+rvanilla02)^0.5)-SUM($H92:O92),('PTRM input'!$H$144*(1+rvanilla02)^0.5)/A2stdlife))</f>
        <v>5.1281781026967366</v>
      </c>
      <c r="Q92" s="105">
        <f>IF(A2stdlife="n/a","n/a",IF(Q$3&gt;(A2stdlife+$E92),('PTRM input'!$H$144*(1+rvanilla02)^0.5)-SUM($H92:P92),('PTRM input'!$H$144*(1+rvanilla02)^0.5)/A2stdlife))</f>
        <v>5.1281781026967366</v>
      </c>
      <c r="R92" s="105">
        <f>IF(A2stdlife="n/a","n/a",IF(R$3&gt;(A2stdlife+$E92),('PTRM input'!$H$144*(1+rvanilla02)^0.5)-SUM($H92:Q92),('PTRM input'!$H$144*(1+rvanilla02)^0.5)/A2stdlife))</f>
        <v>5.1281781026967366</v>
      </c>
      <c r="S92" s="105">
        <f>IF(A2stdlife="n/a","n/a",IF(S$3&gt;(A2stdlife+$E92),('PTRM input'!$H$144*(1+rvanilla02)^0.5)-SUM($H92:R92),('PTRM input'!$H$144*(1+rvanilla02)^0.5)/A2stdlife))</f>
        <v>5.1281781026967366</v>
      </c>
      <c r="T92" s="105">
        <f>IF(A2stdlife="n/a","n/a",IF(T$3&gt;(A2stdlife+$E92),('PTRM input'!$H$144*(1+rvanilla02)^0.5)-SUM($H92:S92),('PTRM input'!$H$144*(1+rvanilla02)^0.5)/A2stdlife))</f>
        <v>5.1281781026967366</v>
      </c>
      <c r="U92" s="105">
        <f>IF(A2stdlife="n/a","n/a",IF(U$3&gt;(A2stdlife+$E92),('PTRM input'!$H$144*(1+rvanilla02)^0.5)-SUM($H92:T92),('PTRM input'!$H$144*(1+rvanilla02)^0.5)/A2stdlife))</f>
        <v>5.1281781026967366</v>
      </c>
      <c r="V92" s="105">
        <f>IF(A2stdlife="n/a","n/a",IF(V$3&gt;(A2stdlife+$E92),('PTRM input'!$H$144*(1+rvanilla02)^0.5)-SUM($H92:U92),('PTRM input'!$H$144*(1+rvanilla02)^0.5)/A2stdlife))</f>
        <v>5.1281781026967366</v>
      </c>
      <c r="W92" s="105">
        <f>IF(A2stdlife="n/a","n/a",IF(W$3&gt;(A2stdlife+$E92),('PTRM input'!$H$144*(1+rvanilla02)^0.5)-SUM($H92:V92),('PTRM input'!$H$144*(1+rvanilla02)^0.5)/A2stdlife))</f>
        <v>5.1281781026967366</v>
      </c>
      <c r="X92" s="105">
        <f>IF(A2stdlife="n/a","n/a",IF(X$3&gt;(A2stdlife+$E92),('PTRM input'!$H$144*(1+rvanilla02)^0.5)-SUM($H92:W92),('PTRM input'!$H$144*(1+rvanilla02)^0.5)/A2stdlife))</f>
        <v>5.1281781026967366</v>
      </c>
      <c r="Y92" s="105">
        <f>IF(A2stdlife="n/a","n/a",IF(Y$3&gt;(A2stdlife+$E92),('PTRM input'!$H$144*(1+rvanilla02)^0.5)-SUM($H92:X92),('PTRM input'!$H$144*(1+rvanilla02)^0.5)/A2stdlife))</f>
        <v>5.1281781026967366</v>
      </c>
      <c r="Z92" s="105">
        <f>IF(A2stdlife="n/a","n/a",IF(Z$3&gt;(A2stdlife+$E92),('PTRM input'!$H$144*(1+rvanilla02)^0.5)-SUM($H92:Y92),('PTRM input'!$H$144*(1+rvanilla02)^0.5)/A2stdlife))</f>
        <v>5.1281781026967366</v>
      </c>
      <c r="AA92" s="105">
        <f>IF(A2stdlife="n/a","n/a",IF(AA$3&gt;(A2stdlife+$E92),('PTRM input'!$H$144*(1+rvanilla02)^0.5)-SUM($H92:Z92),('PTRM input'!$H$144*(1+rvanilla02)^0.5)/A2stdlife))</f>
        <v>5.1281781026967366</v>
      </c>
      <c r="AB92" s="105">
        <f>IF(A2stdlife="n/a","n/a",IF(AB$3&gt;(A2stdlife+$E92),('PTRM input'!$H$144*(1+rvanilla02)^0.5)-SUM($H92:AA92),('PTRM input'!$H$144*(1+rvanilla02)^0.5)/A2stdlife))</f>
        <v>5.1281781026967366</v>
      </c>
      <c r="AC92" s="105">
        <f>IF(A2stdlife="n/a","n/a",IF(AC$3&gt;(A2stdlife+$E92),('PTRM input'!$H$144*(1+rvanilla02)^0.5)-SUM($H92:AB92),('PTRM input'!$H$144*(1+rvanilla02)^0.5)/A2stdlife))</f>
        <v>5.1281781026967366</v>
      </c>
      <c r="AD92" s="105">
        <f>IF(A2stdlife="n/a","n/a",IF(AD$3&gt;(A2stdlife+$E92),('PTRM input'!$H$144*(1+rvanilla02)^0.5)-SUM($H92:AC92),('PTRM input'!$H$144*(1+rvanilla02)^0.5)/A2stdlife))</f>
        <v>5.1281781026967366</v>
      </c>
      <c r="AE92" s="105">
        <f>IF(A2stdlife="n/a","n/a",IF(AE$3&gt;(A2stdlife+$E92),('PTRM input'!$H$144*(1+rvanilla02)^0.5)-SUM($H92:AD92),('PTRM input'!$H$144*(1+rvanilla02)^0.5)/A2stdlife))</f>
        <v>5.1281781026967366</v>
      </c>
      <c r="AF92" s="105">
        <f>IF(A2stdlife="n/a","n/a",IF(AF$3&gt;(A2stdlife+$E92),('PTRM input'!$H$144*(1+rvanilla02)^0.5)-SUM($H92:AE92),('PTRM input'!$H$144*(1+rvanilla02)^0.5)/A2stdlife))</f>
        <v>5.1281781026967366</v>
      </c>
      <c r="AG92" s="105">
        <f>IF(A2stdlife="n/a","n/a",IF(AG$3&gt;(A2stdlife+$E92),('PTRM input'!$H$144*(1+rvanilla02)^0.5)-SUM($H92:AF92),('PTRM input'!$H$144*(1+rvanilla02)^0.5)/A2stdlife))</f>
        <v>5.1281781026967366</v>
      </c>
      <c r="AH92" s="105">
        <f>IF(A2stdlife="n/a","n/a",IF(AH$3&gt;(A2stdlife+$E92),('PTRM input'!$H$144*(1+rvanilla02)^0.5)-SUM($H92:AG92),('PTRM input'!$H$144*(1+rvanilla02)^0.5)/A2stdlife))</f>
        <v>5.1281781026967366</v>
      </c>
      <c r="AI92" s="105">
        <f>IF(A2stdlife="n/a","n/a",IF(AI$3&gt;(A2stdlife+$E92),('PTRM input'!$H$144*(1+rvanilla02)^0.5)-SUM($H92:AH92),('PTRM input'!$H$144*(1+rvanilla02)^0.5)/A2stdlife))</f>
        <v>5.1281781026967366</v>
      </c>
      <c r="AJ92" s="105">
        <f>IF(A2stdlife="n/a","n/a",IF(AJ$3&gt;(A2stdlife+$E92),('PTRM input'!$H$144*(1+rvanilla02)^0.5)-SUM($H92:AI92),('PTRM input'!$H$144*(1+rvanilla02)^0.5)/A2stdlife))</f>
        <v>5.1281781026967366</v>
      </c>
      <c r="AK92" s="105">
        <f>IF(A2stdlife="n/a","n/a",IF(AK$3&gt;(A2stdlife+$E92),('PTRM input'!$H$144*(1+rvanilla02)^0.5)-SUM($H92:AJ92),('PTRM input'!$H$144*(1+rvanilla02)^0.5)/A2stdlife))</f>
        <v>5.1281781026967366</v>
      </c>
      <c r="AL92" s="105">
        <f>IF(A2stdlife="n/a","n/a",IF(AL$3&gt;(A2stdlife+$E92),('PTRM input'!$H$144*(1+rvanilla02)^0.5)-SUM($H92:AK92),('PTRM input'!$H$144*(1+rvanilla02)^0.5)/A2stdlife))</f>
        <v>5.1281781026967366</v>
      </c>
      <c r="AM92" s="105">
        <f>IF(A2stdlife="n/a","n/a",IF(AM$3&gt;(A2stdlife+$E92),('PTRM input'!$H$144*(1+rvanilla02)^0.5)-SUM($H92:AL92),('PTRM input'!$H$144*(1+rvanilla02)^0.5)/A2stdlife))</f>
        <v>5.1281781026967366</v>
      </c>
      <c r="AN92" s="105">
        <f>IF(A2stdlife="n/a","n/a",IF(AN$3&gt;(A2stdlife+$E92),('PTRM input'!$H$144*(1+rvanilla02)^0.5)-SUM($H92:AM92),('PTRM input'!$H$144*(1+rvanilla02)^0.5)/A2stdlife))</f>
        <v>5.1281781026967366</v>
      </c>
      <c r="AO92" s="105">
        <f>IF(A2stdlife="n/a","n/a",IF(AO$3&gt;(A2stdlife+$E92),('PTRM input'!$H$144*(1+rvanilla02)^0.5)-SUM($H92:AN92),('PTRM input'!$H$144*(1+rvanilla02)^0.5)/A2stdlife))</f>
        <v>5.1281781026967366</v>
      </c>
      <c r="AP92" s="105">
        <f>IF(A2stdlife="n/a","n/a",IF(AP$3&gt;(A2stdlife+$E92),('PTRM input'!$H$144*(1+rvanilla02)^0.5)-SUM($H92:AO92),('PTRM input'!$H$144*(1+rvanilla02)^0.5)/A2stdlife))</f>
        <v>5.1281781026967366</v>
      </c>
      <c r="AQ92" s="105">
        <f>IF(A2stdlife="n/a","n/a",IF(AQ$3&gt;(A2stdlife+$E92),('PTRM input'!$H$144*(1+rvanilla02)^0.5)-SUM($H92:AP92),('PTRM input'!$H$144*(1+rvanilla02)^0.5)/A2stdlife))</f>
        <v>5.1281781026967366</v>
      </c>
      <c r="AR92" s="105">
        <f>IF(A2stdlife="n/a","n/a",IF(AR$3&gt;(A2stdlife+$E92),('PTRM input'!$H$144*(1+rvanilla02)^0.5)-SUM($H92:AQ92),('PTRM input'!$H$144*(1+rvanilla02)^0.5)/A2stdlife))</f>
        <v>5.1281781026967366</v>
      </c>
      <c r="AS92" s="105">
        <f>IF(A2stdlife="n/a","n/a",IF(AS$3&gt;(A2stdlife+$E92),('PTRM input'!$H$144*(1+rvanilla02)^0.5)-SUM($H92:AR92),('PTRM input'!$H$144*(1+rvanilla02)^0.5)/A2stdlife))</f>
        <v>5.1281781026967366</v>
      </c>
      <c r="AT92" s="105">
        <f>IF(A2stdlife="n/a","n/a",IF(AT$3&gt;(A2stdlife+$E92),('PTRM input'!$H$144*(1+rvanilla02)^0.5)-SUM($H92:AS92),('PTRM input'!$H$144*(1+rvanilla02)^0.5)/A2stdlife))</f>
        <v>5.1281781026967366</v>
      </c>
      <c r="AU92" s="105">
        <f>IF(A2stdlife="n/a","n/a",IF(AU$3&gt;(A2stdlife+$E92),('PTRM input'!$H$144*(1+rvanilla02)^0.5)-SUM($H92:AT92),('PTRM input'!$H$144*(1+rvanilla02)^0.5)/A2stdlife))</f>
        <v>5.1281781026967366</v>
      </c>
      <c r="AV92" s="105">
        <f>IF(A2stdlife="n/a","n/a",IF(AV$3&gt;(A2stdlife+$E92),('PTRM input'!$H$144*(1+rvanilla02)^0.5)-SUM($H92:AU92),('PTRM input'!$H$144*(1+rvanilla02)^0.5)/A2stdlife))</f>
        <v>5.1281781026967366</v>
      </c>
      <c r="AW92" s="105">
        <f>IF(A2stdlife="n/a","n/a",IF(AW$3&gt;(A2stdlife+$E92),('PTRM input'!$H$144*(1+rvanilla02)^0.5)-SUM($H92:AV92),('PTRM input'!$H$144*(1+rvanilla02)^0.5)/A2stdlife))</f>
        <v>5.1281781026967366</v>
      </c>
      <c r="AX92" s="105">
        <f>IF(A2stdlife="n/a","n/a",IF(AX$3&gt;(A2stdlife+$E92),('PTRM input'!$H$144*(1+rvanilla02)^0.5)-SUM($H92:AW92),('PTRM input'!$H$144*(1+rvanilla02)^0.5)/A2stdlife))</f>
        <v>5.1281781026967366</v>
      </c>
      <c r="AY92" s="105">
        <f>IF(A2stdlife="n/a","n/a",IF(AY$3&gt;(A2stdlife+$E92),('PTRM input'!$H$144*(1+rvanilla02)^0.5)-SUM($H92:AX92),('PTRM input'!$H$144*(1+rvanilla02)^0.5)/A2stdlife))</f>
        <v>5.1281781026967366</v>
      </c>
      <c r="AZ92" s="105">
        <f>IF(A2stdlife="n/a","n/a",IF(AZ$3&gt;(A2stdlife+$E92),('PTRM input'!$H$144*(1+rvanilla02)^0.5)-SUM($H92:AY92),('PTRM input'!$H$144*(1+rvanilla02)^0.5)/A2stdlife))</f>
        <v>5.1281781026967366</v>
      </c>
      <c r="BA92" s="105">
        <f>IF(A2stdlife="n/a","n/a",IF(BA$3&gt;(A2stdlife+$E92),('PTRM input'!$H$144*(1+rvanilla02)^0.5)-SUM($H92:AZ92),('PTRM input'!$H$144*(1+rvanilla02)^0.5)/A2stdlife))</f>
        <v>5.1281781026967366</v>
      </c>
      <c r="BB92" s="105">
        <f>IF(A2stdlife="n/a","n/a",IF(BB$3&gt;(A2stdlife+$E92),('PTRM input'!$H$144*(1+rvanilla02)^0.5)-SUM($H92:BA92),('PTRM input'!$H$144*(1+rvanilla02)^0.5)/A2stdlife))</f>
        <v>5.1281781026967366</v>
      </c>
      <c r="BC92" s="105">
        <f>IF(A2stdlife="n/a","n/a",IF(BC$3&gt;(A2stdlife+$E92),('PTRM input'!$H$144*(1+rvanilla02)^0.5)-SUM($H92:BB92),('PTRM input'!$H$144*(1+rvanilla02)^0.5)/A2stdlife))</f>
        <v>5.1281781026967366</v>
      </c>
      <c r="BD92" s="105">
        <f>IF(A2stdlife="n/a","n/a",IF(BD$3&gt;(A2stdlife+$E92),('PTRM input'!$H$144*(1+rvanilla02)^0.5)-SUM($H92:BC92),('PTRM input'!$H$144*(1+rvanilla02)^0.5)/A2stdlife))</f>
        <v>5.1281781026967366</v>
      </c>
      <c r="BE92" s="105">
        <f>IF(A2stdlife="n/a","n/a",IF(BE$3&gt;(A2stdlife+$E92),('PTRM input'!$H$144*(1+rvanilla02)^0.5)-SUM($H92:BD92),('PTRM input'!$H$144*(1+rvanilla02)^0.5)/A2stdlife))</f>
        <v>5.1281781026967366</v>
      </c>
      <c r="BF92" s="105">
        <f>IF(A2stdlife="n/a","n/a",IF(BF$3&gt;(A2stdlife+$E92),('PTRM input'!$H$144*(1+rvanilla02)^0.5)-SUM($H92:BE92),('PTRM input'!$H$144*(1+rvanilla02)^0.5)/A2stdlife))</f>
        <v>5.1281781026967366</v>
      </c>
      <c r="BG92" s="105">
        <f>IF(A2stdlife="n/a","n/a",IF(BG$3&gt;(A2stdlife+$E92),('PTRM input'!$H$144*(1+rvanilla02)^0.5)-SUM($H92:BF92),('PTRM input'!$H$144*(1+rvanilla02)^0.5)/A2stdlife))</f>
        <v>5.1281781026967366</v>
      </c>
      <c r="BH92" s="105">
        <f>IF(A2stdlife="n/a","n/a",IF(BH$3&gt;(A2stdlife+$E92),('PTRM input'!$H$144*(1+rvanilla02)^0.5)-SUM($H92:BG92),('PTRM input'!$H$144*(1+rvanilla02)^0.5)/A2stdlife))</f>
        <v>3.979039320256561E-13</v>
      </c>
      <c r="BI92" s="105">
        <f>IF(A2stdlife="n/a","n/a",IF(BI$3&gt;(A2stdlife+$E92),('PTRM input'!$H$144*(1+rvanilla02)^0.5)-SUM($H92:BH92),('PTRM input'!$H$144*(1+rvanilla02)^0.5)/A2stdlife))</f>
        <v>0</v>
      </c>
      <c r="BJ92" s="234"/>
      <c r="BK92" s="234"/>
      <c r="BL92" s="234"/>
      <c r="BM92" s="234"/>
    </row>
    <row r="93" spans="1:65" s="190" customFormat="1" outlineLevel="2">
      <c r="A93" s="234"/>
      <c r="B93" s="32"/>
      <c r="C93" s="31"/>
      <c r="D93" s="930"/>
      <c r="E93" s="167">
        <v>3</v>
      </c>
      <c r="F93" s="34"/>
      <c r="G93" s="184"/>
      <c r="H93" s="186"/>
      <c r="I93" s="185"/>
      <c r="J93" s="105">
        <f>IF(A2stdlife="n/a","n/a",IF(J$3&gt;(A2stdlife+$E93),('PTRM input'!$I$144*(1+rvanilla03)^0.5)-SUM($I93:I93),('PTRM input'!$I$144*(1+rvanilla03)^0.5)/A2stdlife))</f>
        <v>5.3520280756028527</v>
      </c>
      <c r="K93" s="105">
        <f>IF(A2stdlife="n/a","n/a",IF(K$3&gt;(A2stdlife+$E93),('PTRM input'!$I$144*(1+rvanilla03)^0.5)-SUM($I93:J93),('PTRM input'!$I$144*(1+rvanilla03)^0.5)/A2stdlife))</f>
        <v>5.3520280756028527</v>
      </c>
      <c r="L93" s="105">
        <f>IF(A2stdlife="n/a","n/a",IF(L$3&gt;(A2stdlife+$E93),('PTRM input'!$I$144*(1+rvanilla03)^0.5)-SUM($I93:K93),('PTRM input'!$I$144*(1+rvanilla03)^0.5)/A2stdlife))</f>
        <v>5.3520280756028527</v>
      </c>
      <c r="M93" s="105">
        <f>IF(A2stdlife="n/a","n/a",IF(M$3&gt;(A2stdlife+$E93),('PTRM input'!$I$144*(1+rvanilla03)^0.5)-SUM($I93:L93),('PTRM input'!$I$144*(1+rvanilla03)^0.5)/A2stdlife))</f>
        <v>5.3520280756028527</v>
      </c>
      <c r="N93" s="105">
        <f>IF(A2stdlife="n/a","n/a",IF(N$3&gt;(A2stdlife+$E93),('PTRM input'!$I$144*(1+rvanilla03)^0.5)-SUM($I93:M93),('PTRM input'!$I$144*(1+rvanilla03)^0.5)/A2stdlife))</f>
        <v>5.3520280756028527</v>
      </c>
      <c r="O93" s="105">
        <f>IF(A2stdlife="n/a","n/a",IF(O$3&gt;(A2stdlife+$E93),('PTRM input'!$I$144*(1+rvanilla03)^0.5)-SUM($I93:N93),('PTRM input'!$I$144*(1+rvanilla03)^0.5)/A2stdlife))</f>
        <v>5.3520280756028527</v>
      </c>
      <c r="P93" s="105">
        <f>IF(A2stdlife="n/a","n/a",IF(P$3&gt;(A2stdlife+$E93),('PTRM input'!$I$144*(1+rvanilla03)^0.5)-SUM($I93:O93),('PTRM input'!$I$144*(1+rvanilla03)^0.5)/A2stdlife))</f>
        <v>5.3520280756028527</v>
      </c>
      <c r="Q93" s="105">
        <f>IF(A2stdlife="n/a","n/a",IF(Q$3&gt;(A2stdlife+$E93),('PTRM input'!$I$144*(1+rvanilla03)^0.5)-SUM($I93:P93),('PTRM input'!$I$144*(1+rvanilla03)^0.5)/A2stdlife))</f>
        <v>5.3520280756028527</v>
      </c>
      <c r="R93" s="105">
        <f>IF(A2stdlife="n/a","n/a",IF(R$3&gt;(A2stdlife+$E93),('PTRM input'!$I$144*(1+rvanilla03)^0.5)-SUM($I93:Q93),('PTRM input'!$I$144*(1+rvanilla03)^0.5)/A2stdlife))</f>
        <v>5.3520280756028527</v>
      </c>
      <c r="S93" s="105">
        <f>IF(A2stdlife="n/a","n/a",IF(S$3&gt;(A2stdlife+$E93),('PTRM input'!$I$144*(1+rvanilla03)^0.5)-SUM($I93:R93),('PTRM input'!$I$144*(1+rvanilla03)^0.5)/A2stdlife))</f>
        <v>5.3520280756028527</v>
      </c>
      <c r="T93" s="105">
        <f>IF(A2stdlife="n/a","n/a",IF(T$3&gt;(A2stdlife+$E93),('PTRM input'!$I$144*(1+rvanilla03)^0.5)-SUM($I93:S93),('PTRM input'!$I$144*(1+rvanilla03)^0.5)/A2stdlife))</f>
        <v>5.3520280756028527</v>
      </c>
      <c r="U93" s="105">
        <f>IF(A2stdlife="n/a","n/a",IF(U$3&gt;(A2stdlife+$E93),('PTRM input'!$I$144*(1+rvanilla03)^0.5)-SUM($I93:T93),('PTRM input'!$I$144*(1+rvanilla03)^0.5)/A2stdlife))</f>
        <v>5.3520280756028527</v>
      </c>
      <c r="V93" s="105">
        <f>IF(A2stdlife="n/a","n/a",IF(V$3&gt;(A2stdlife+$E93),('PTRM input'!$I$144*(1+rvanilla03)^0.5)-SUM($I93:U93),('PTRM input'!$I$144*(1+rvanilla03)^0.5)/A2stdlife))</f>
        <v>5.3520280756028527</v>
      </c>
      <c r="W93" s="105">
        <f>IF(A2stdlife="n/a","n/a",IF(W$3&gt;(A2stdlife+$E93),('PTRM input'!$I$144*(1+rvanilla03)^0.5)-SUM($I93:V93),('PTRM input'!$I$144*(1+rvanilla03)^0.5)/A2stdlife))</f>
        <v>5.3520280756028527</v>
      </c>
      <c r="X93" s="105">
        <f>IF(A2stdlife="n/a","n/a",IF(X$3&gt;(A2stdlife+$E93),('PTRM input'!$I$144*(1+rvanilla03)^0.5)-SUM($I93:W93),('PTRM input'!$I$144*(1+rvanilla03)^0.5)/A2stdlife))</f>
        <v>5.3520280756028527</v>
      </c>
      <c r="Y93" s="105">
        <f>IF(A2stdlife="n/a","n/a",IF(Y$3&gt;(A2stdlife+$E93),('PTRM input'!$I$144*(1+rvanilla03)^0.5)-SUM($I93:X93),('PTRM input'!$I$144*(1+rvanilla03)^0.5)/A2stdlife))</f>
        <v>5.3520280756028527</v>
      </c>
      <c r="Z93" s="105">
        <f>IF(A2stdlife="n/a","n/a",IF(Z$3&gt;(A2stdlife+$E93),('PTRM input'!$I$144*(1+rvanilla03)^0.5)-SUM($I93:Y93),('PTRM input'!$I$144*(1+rvanilla03)^0.5)/A2stdlife))</f>
        <v>5.3520280756028527</v>
      </c>
      <c r="AA93" s="105">
        <f>IF(A2stdlife="n/a","n/a",IF(AA$3&gt;(A2stdlife+$E93),('PTRM input'!$I$144*(1+rvanilla03)^0.5)-SUM($I93:Z93),('PTRM input'!$I$144*(1+rvanilla03)^0.5)/A2stdlife))</f>
        <v>5.3520280756028527</v>
      </c>
      <c r="AB93" s="105">
        <f>IF(A2stdlife="n/a","n/a",IF(AB$3&gt;(A2stdlife+$E93),('PTRM input'!$I$144*(1+rvanilla03)^0.5)-SUM($I93:AA93),('PTRM input'!$I$144*(1+rvanilla03)^0.5)/A2stdlife))</f>
        <v>5.3520280756028527</v>
      </c>
      <c r="AC93" s="105">
        <f>IF(A2stdlife="n/a","n/a",IF(AC$3&gt;(A2stdlife+$E93),('PTRM input'!$I$144*(1+rvanilla03)^0.5)-SUM($I93:AB93),('PTRM input'!$I$144*(1+rvanilla03)^0.5)/A2stdlife))</f>
        <v>5.3520280756028527</v>
      </c>
      <c r="AD93" s="105">
        <f>IF(A2stdlife="n/a","n/a",IF(AD$3&gt;(A2stdlife+$E93),('PTRM input'!$I$144*(1+rvanilla03)^0.5)-SUM($I93:AC93),('PTRM input'!$I$144*(1+rvanilla03)^0.5)/A2stdlife))</f>
        <v>5.3520280756028527</v>
      </c>
      <c r="AE93" s="105">
        <f>IF(A2stdlife="n/a","n/a",IF(AE$3&gt;(A2stdlife+$E93),('PTRM input'!$I$144*(1+rvanilla03)^0.5)-SUM($I93:AD93),('PTRM input'!$I$144*(1+rvanilla03)^0.5)/A2stdlife))</f>
        <v>5.3520280756028527</v>
      </c>
      <c r="AF93" s="105">
        <f>IF(A2stdlife="n/a","n/a",IF(AF$3&gt;(A2stdlife+$E93),('PTRM input'!$I$144*(1+rvanilla03)^0.5)-SUM($I93:AE93),('PTRM input'!$I$144*(1+rvanilla03)^0.5)/A2stdlife))</f>
        <v>5.3520280756028527</v>
      </c>
      <c r="AG93" s="105">
        <f>IF(A2stdlife="n/a","n/a",IF(AG$3&gt;(A2stdlife+$E93),('PTRM input'!$I$144*(1+rvanilla03)^0.5)-SUM($I93:AF93),('PTRM input'!$I$144*(1+rvanilla03)^0.5)/A2stdlife))</f>
        <v>5.3520280756028527</v>
      </c>
      <c r="AH93" s="105">
        <f>IF(A2stdlife="n/a","n/a",IF(AH$3&gt;(A2stdlife+$E93),('PTRM input'!$I$144*(1+rvanilla03)^0.5)-SUM($I93:AG93),('PTRM input'!$I$144*(1+rvanilla03)^0.5)/A2stdlife))</f>
        <v>5.3520280756028527</v>
      </c>
      <c r="AI93" s="105">
        <f>IF(A2stdlife="n/a","n/a",IF(AI$3&gt;(A2stdlife+$E93),('PTRM input'!$I$144*(1+rvanilla03)^0.5)-SUM($I93:AH93),('PTRM input'!$I$144*(1+rvanilla03)^0.5)/A2stdlife))</f>
        <v>5.3520280756028527</v>
      </c>
      <c r="AJ93" s="105">
        <f>IF(A2stdlife="n/a","n/a",IF(AJ$3&gt;(A2stdlife+$E93),('PTRM input'!$I$144*(1+rvanilla03)^0.5)-SUM($I93:AI93),('PTRM input'!$I$144*(1+rvanilla03)^0.5)/A2stdlife))</f>
        <v>5.3520280756028527</v>
      </c>
      <c r="AK93" s="105">
        <f>IF(A2stdlife="n/a","n/a",IF(AK$3&gt;(A2stdlife+$E93),('PTRM input'!$I$144*(1+rvanilla03)^0.5)-SUM($I93:AJ93),('PTRM input'!$I$144*(1+rvanilla03)^0.5)/A2stdlife))</f>
        <v>5.3520280756028527</v>
      </c>
      <c r="AL93" s="105">
        <f>IF(A2stdlife="n/a","n/a",IF(AL$3&gt;(A2stdlife+$E93),('PTRM input'!$I$144*(1+rvanilla03)^0.5)-SUM($I93:AK93),('PTRM input'!$I$144*(1+rvanilla03)^0.5)/A2stdlife))</f>
        <v>5.3520280756028527</v>
      </c>
      <c r="AM93" s="105">
        <f>IF(A2stdlife="n/a","n/a",IF(AM$3&gt;(A2stdlife+$E93),('PTRM input'!$I$144*(1+rvanilla03)^0.5)-SUM($I93:AL93),('PTRM input'!$I$144*(1+rvanilla03)^0.5)/A2stdlife))</f>
        <v>5.3520280756028527</v>
      </c>
      <c r="AN93" s="105">
        <f>IF(A2stdlife="n/a","n/a",IF(AN$3&gt;(A2stdlife+$E93),('PTRM input'!$I$144*(1+rvanilla03)^0.5)-SUM($I93:AM93),('PTRM input'!$I$144*(1+rvanilla03)^0.5)/A2stdlife))</f>
        <v>5.3520280756028527</v>
      </c>
      <c r="AO93" s="105">
        <f>IF(A2stdlife="n/a","n/a",IF(AO$3&gt;(A2stdlife+$E93),('PTRM input'!$I$144*(1+rvanilla03)^0.5)-SUM($I93:AN93),('PTRM input'!$I$144*(1+rvanilla03)^0.5)/A2stdlife))</f>
        <v>5.3520280756028527</v>
      </c>
      <c r="AP93" s="105">
        <f>IF(A2stdlife="n/a","n/a",IF(AP$3&gt;(A2stdlife+$E93),('PTRM input'!$I$144*(1+rvanilla03)^0.5)-SUM($I93:AO93),('PTRM input'!$I$144*(1+rvanilla03)^0.5)/A2stdlife))</f>
        <v>5.3520280756028527</v>
      </c>
      <c r="AQ93" s="105">
        <f>IF(A2stdlife="n/a","n/a",IF(AQ$3&gt;(A2stdlife+$E93),('PTRM input'!$I$144*(1+rvanilla03)^0.5)-SUM($I93:AP93),('PTRM input'!$I$144*(1+rvanilla03)^0.5)/A2stdlife))</f>
        <v>5.3520280756028527</v>
      </c>
      <c r="AR93" s="105">
        <f>IF(A2stdlife="n/a","n/a",IF(AR$3&gt;(A2stdlife+$E93),('PTRM input'!$I$144*(1+rvanilla03)^0.5)-SUM($I93:AQ93),('PTRM input'!$I$144*(1+rvanilla03)^0.5)/A2stdlife))</f>
        <v>5.3520280756028527</v>
      </c>
      <c r="AS93" s="105">
        <f>IF(A2stdlife="n/a","n/a",IF(AS$3&gt;(A2stdlife+$E93),('PTRM input'!$I$144*(1+rvanilla03)^0.5)-SUM($I93:AR93),('PTRM input'!$I$144*(1+rvanilla03)^0.5)/A2stdlife))</f>
        <v>5.3520280756028527</v>
      </c>
      <c r="AT93" s="105">
        <f>IF(A2stdlife="n/a","n/a",IF(AT$3&gt;(A2stdlife+$E93),('PTRM input'!$I$144*(1+rvanilla03)^0.5)-SUM($I93:AS93),('PTRM input'!$I$144*(1+rvanilla03)^0.5)/A2stdlife))</f>
        <v>5.3520280756028527</v>
      </c>
      <c r="AU93" s="105">
        <f>IF(A2stdlife="n/a","n/a",IF(AU$3&gt;(A2stdlife+$E93),('PTRM input'!$I$144*(1+rvanilla03)^0.5)-SUM($I93:AT93),('PTRM input'!$I$144*(1+rvanilla03)^0.5)/A2stdlife))</f>
        <v>5.3520280756028527</v>
      </c>
      <c r="AV93" s="105">
        <f>IF(A2stdlife="n/a","n/a",IF(AV$3&gt;(A2stdlife+$E93),('PTRM input'!$I$144*(1+rvanilla03)^0.5)-SUM($I93:AU93),('PTRM input'!$I$144*(1+rvanilla03)^0.5)/A2stdlife))</f>
        <v>5.3520280756028527</v>
      </c>
      <c r="AW93" s="105">
        <f>IF(A2stdlife="n/a","n/a",IF(AW$3&gt;(A2stdlife+$E93),('PTRM input'!$I$144*(1+rvanilla03)^0.5)-SUM($I93:AV93),('PTRM input'!$I$144*(1+rvanilla03)^0.5)/A2stdlife))</f>
        <v>5.3520280756028527</v>
      </c>
      <c r="AX93" s="105">
        <f>IF(A2stdlife="n/a","n/a",IF(AX$3&gt;(A2stdlife+$E93),('PTRM input'!$I$144*(1+rvanilla03)^0.5)-SUM($I93:AW93),('PTRM input'!$I$144*(1+rvanilla03)^0.5)/A2stdlife))</f>
        <v>5.3520280756028527</v>
      </c>
      <c r="AY93" s="105">
        <f>IF(A2stdlife="n/a","n/a",IF(AY$3&gt;(A2stdlife+$E93),('PTRM input'!$I$144*(1+rvanilla03)^0.5)-SUM($I93:AX93),('PTRM input'!$I$144*(1+rvanilla03)^0.5)/A2stdlife))</f>
        <v>5.3520280756028527</v>
      </c>
      <c r="AZ93" s="105">
        <f>IF(A2stdlife="n/a","n/a",IF(AZ$3&gt;(A2stdlife+$E93),('PTRM input'!$I$144*(1+rvanilla03)^0.5)-SUM($I93:AY93),('PTRM input'!$I$144*(1+rvanilla03)^0.5)/A2stdlife))</f>
        <v>5.3520280756028527</v>
      </c>
      <c r="BA93" s="105">
        <f>IF(A2stdlife="n/a","n/a",IF(BA$3&gt;(A2stdlife+$E93),('PTRM input'!$I$144*(1+rvanilla03)^0.5)-SUM($I93:AZ93),('PTRM input'!$I$144*(1+rvanilla03)^0.5)/A2stdlife))</f>
        <v>5.3520280756028527</v>
      </c>
      <c r="BB93" s="105">
        <f>IF(A2stdlife="n/a","n/a",IF(BB$3&gt;(A2stdlife+$E93),('PTRM input'!$I$144*(1+rvanilla03)^0.5)-SUM($I93:BA93),('PTRM input'!$I$144*(1+rvanilla03)^0.5)/A2stdlife))</f>
        <v>5.3520280756028527</v>
      </c>
      <c r="BC93" s="105">
        <f>IF(A2stdlife="n/a","n/a",IF(BC$3&gt;(A2stdlife+$E93),('PTRM input'!$I$144*(1+rvanilla03)^0.5)-SUM($I93:BB93),('PTRM input'!$I$144*(1+rvanilla03)^0.5)/A2stdlife))</f>
        <v>5.3520280756028527</v>
      </c>
      <c r="BD93" s="105">
        <f>IF(A2stdlife="n/a","n/a",IF(BD$3&gt;(A2stdlife+$E93),('PTRM input'!$I$144*(1+rvanilla03)^0.5)-SUM($I93:BC93),('PTRM input'!$I$144*(1+rvanilla03)^0.5)/A2stdlife))</f>
        <v>5.3520280756028527</v>
      </c>
      <c r="BE93" s="105">
        <f>IF(A2stdlife="n/a","n/a",IF(BE$3&gt;(A2stdlife+$E93),('PTRM input'!$I$144*(1+rvanilla03)^0.5)-SUM($I93:BD93),('PTRM input'!$I$144*(1+rvanilla03)^0.5)/A2stdlife))</f>
        <v>5.3520280756028527</v>
      </c>
      <c r="BF93" s="105">
        <f>IF(A2stdlife="n/a","n/a",IF(BF$3&gt;(A2stdlife+$E93),('PTRM input'!$I$144*(1+rvanilla03)^0.5)-SUM($I93:BE93),('PTRM input'!$I$144*(1+rvanilla03)^0.5)/A2stdlife))</f>
        <v>5.3520280756028527</v>
      </c>
      <c r="BG93" s="105">
        <f>IF(A2stdlife="n/a","n/a",IF(BG$3&gt;(A2stdlife+$E93),('PTRM input'!$I$144*(1+rvanilla03)^0.5)-SUM($I93:BF93),('PTRM input'!$I$144*(1+rvanilla03)^0.5)/A2stdlife))</f>
        <v>5.3520280756028527</v>
      </c>
      <c r="BH93" s="105">
        <f>IF(A2stdlife="n/a","n/a",IF(BH$3&gt;(A2stdlife+$E93),('PTRM input'!$I$144*(1+rvanilla03)^0.5)-SUM($I93:BG93),('PTRM input'!$I$144*(1+rvanilla03)^0.5)/A2stdlife))</f>
        <v>5.3520280756028527</v>
      </c>
      <c r="BI93" s="105">
        <f>IF(A2stdlife="n/a","n/a",IF(BI$3&gt;(A2stdlife+$E93),('PTRM input'!$I$144*(1+rvanilla03)^0.5)-SUM($I93:BH93),('PTRM input'!$I$144*(1+rvanilla03)^0.5)/A2stdlife))</f>
        <v>2.2737367544323206E-13</v>
      </c>
      <c r="BJ93" s="234"/>
      <c r="BK93" s="234"/>
      <c r="BL93" s="234"/>
      <c r="BM93" s="234"/>
    </row>
    <row r="94" spans="1:65" s="190" customFormat="1" outlineLevel="2">
      <c r="A94" s="234"/>
      <c r="B94" s="32"/>
      <c r="C94" s="31"/>
      <c r="D94" s="930"/>
      <c r="E94" s="167">
        <v>4</v>
      </c>
      <c r="F94" s="34"/>
      <c r="G94" s="184"/>
      <c r="H94" s="186"/>
      <c r="I94" s="186"/>
      <c r="J94" s="185"/>
      <c r="K94" s="105">
        <f>IF(A2stdlife="n/a","n/a",IF(K$3&gt;(A2stdlife+$E94),('PTRM input'!$J$144*(1+rvanilla04)^0.5)-SUM($J94:J94),('PTRM input'!$J$144*(1+rvanilla04)^0.5)/A2stdlife))</f>
        <v>4.8047467729569808</v>
      </c>
      <c r="L94" s="105">
        <f>IF(A2stdlife="n/a","n/a",IF(L$3&gt;(A2stdlife+$E94),('PTRM input'!$J$144*(1+rvanilla04)^0.5)-SUM($J94:K94),('PTRM input'!$J$144*(1+rvanilla04)^0.5)/A2stdlife))</f>
        <v>4.8047467729569808</v>
      </c>
      <c r="M94" s="105">
        <f>IF(A2stdlife="n/a","n/a",IF(M$3&gt;(A2stdlife+$E94),('PTRM input'!$J$144*(1+rvanilla04)^0.5)-SUM($J94:L94),('PTRM input'!$J$144*(1+rvanilla04)^0.5)/A2stdlife))</f>
        <v>4.8047467729569808</v>
      </c>
      <c r="N94" s="105">
        <f>IF(A2stdlife="n/a","n/a",IF(N$3&gt;(A2stdlife+$E94),('PTRM input'!$J$144*(1+rvanilla04)^0.5)-SUM($J94:M94),('PTRM input'!$J$144*(1+rvanilla04)^0.5)/A2stdlife))</f>
        <v>4.8047467729569808</v>
      </c>
      <c r="O94" s="105">
        <f>IF(A2stdlife="n/a","n/a",IF(O$3&gt;(A2stdlife+$E94),('PTRM input'!$J$144*(1+rvanilla04)^0.5)-SUM($J94:N94),('PTRM input'!$J$144*(1+rvanilla04)^0.5)/A2stdlife))</f>
        <v>4.8047467729569808</v>
      </c>
      <c r="P94" s="105">
        <f>IF(A2stdlife="n/a","n/a",IF(P$3&gt;(A2stdlife+$E94),('PTRM input'!$J$144*(1+rvanilla04)^0.5)-SUM($J94:O94),('PTRM input'!$J$144*(1+rvanilla04)^0.5)/A2stdlife))</f>
        <v>4.8047467729569808</v>
      </c>
      <c r="Q94" s="105">
        <f>IF(A2stdlife="n/a","n/a",IF(Q$3&gt;(A2stdlife+$E94),('PTRM input'!$J$144*(1+rvanilla04)^0.5)-SUM($J94:P94),('PTRM input'!$J$144*(1+rvanilla04)^0.5)/A2stdlife))</f>
        <v>4.8047467729569808</v>
      </c>
      <c r="R94" s="105">
        <f>IF(A2stdlife="n/a","n/a",IF(R$3&gt;(A2stdlife+$E94),('PTRM input'!$J$144*(1+rvanilla04)^0.5)-SUM($J94:Q94),('PTRM input'!$J$144*(1+rvanilla04)^0.5)/A2stdlife))</f>
        <v>4.8047467729569808</v>
      </c>
      <c r="S94" s="105">
        <f>IF(A2stdlife="n/a","n/a",IF(S$3&gt;(A2stdlife+$E94),('PTRM input'!$J$144*(1+rvanilla04)^0.5)-SUM($J94:R94),('PTRM input'!$J$144*(1+rvanilla04)^0.5)/A2stdlife))</f>
        <v>4.8047467729569808</v>
      </c>
      <c r="T94" s="105">
        <f>IF(A2stdlife="n/a","n/a",IF(T$3&gt;(A2stdlife+$E94),('PTRM input'!$J$144*(1+rvanilla04)^0.5)-SUM($J94:S94),('PTRM input'!$J$144*(1+rvanilla04)^0.5)/A2stdlife))</f>
        <v>4.8047467729569808</v>
      </c>
      <c r="U94" s="105">
        <f>IF(A2stdlife="n/a","n/a",IF(U$3&gt;(A2stdlife+$E94),('PTRM input'!$J$144*(1+rvanilla04)^0.5)-SUM($J94:T94),('PTRM input'!$J$144*(1+rvanilla04)^0.5)/A2stdlife))</f>
        <v>4.8047467729569808</v>
      </c>
      <c r="V94" s="105">
        <f>IF(A2stdlife="n/a","n/a",IF(V$3&gt;(A2stdlife+$E94),('PTRM input'!$J$144*(1+rvanilla04)^0.5)-SUM($J94:U94),('PTRM input'!$J$144*(1+rvanilla04)^0.5)/A2stdlife))</f>
        <v>4.8047467729569808</v>
      </c>
      <c r="W94" s="105">
        <f>IF(A2stdlife="n/a","n/a",IF(W$3&gt;(A2stdlife+$E94),('PTRM input'!$J$144*(1+rvanilla04)^0.5)-SUM($J94:V94),('PTRM input'!$J$144*(1+rvanilla04)^0.5)/A2stdlife))</f>
        <v>4.8047467729569808</v>
      </c>
      <c r="X94" s="105">
        <f>IF(A2stdlife="n/a","n/a",IF(X$3&gt;(A2stdlife+$E94),('PTRM input'!$J$144*(1+rvanilla04)^0.5)-SUM($J94:W94),('PTRM input'!$J$144*(1+rvanilla04)^0.5)/A2stdlife))</f>
        <v>4.8047467729569808</v>
      </c>
      <c r="Y94" s="105">
        <f>IF(A2stdlife="n/a","n/a",IF(Y$3&gt;(A2stdlife+$E94),('PTRM input'!$J$144*(1+rvanilla04)^0.5)-SUM($J94:X94),('PTRM input'!$J$144*(1+rvanilla04)^0.5)/A2stdlife))</f>
        <v>4.8047467729569808</v>
      </c>
      <c r="Z94" s="105">
        <f>IF(A2stdlife="n/a","n/a",IF(Z$3&gt;(A2stdlife+$E94),('PTRM input'!$J$144*(1+rvanilla04)^0.5)-SUM($J94:Y94),('PTRM input'!$J$144*(1+rvanilla04)^0.5)/A2stdlife))</f>
        <v>4.8047467729569808</v>
      </c>
      <c r="AA94" s="105">
        <f>IF(A2stdlife="n/a","n/a",IF(AA$3&gt;(A2stdlife+$E94),('PTRM input'!$J$144*(1+rvanilla04)^0.5)-SUM($J94:Z94),('PTRM input'!$J$144*(1+rvanilla04)^0.5)/A2stdlife))</f>
        <v>4.8047467729569808</v>
      </c>
      <c r="AB94" s="105">
        <f>IF(A2stdlife="n/a","n/a",IF(AB$3&gt;(A2stdlife+$E94),('PTRM input'!$J$144*(1+rvanilla04)^0.5)-SUM($J94:AA94),('PTRM input'!$J$144*(1+rvanilla04)^0.5)/A2stdlife))</f>
        <v>4.8047467729569808</v>
      </c>
      <c r="AC94" s="105">
        <f>IF(A2stdlife="n/a","n/a",IF(AC$3&gt;(A2stdlife+$E94),('PTRM input'!$J$144*(1+rvanilla04)^0.5)-SUM($J94:AB94),('PTRM input'!$J$144*(1+rvanilla04)^0.5)/A2stdlife))</f>
        <v>4.8047467729569808</v>
      </c>
      <c r="AD94" s="105">
        <f>IF(A2stdlife="n/a","n/a",IF(AD$3&gt;(A2stdlife+$E94),('PTRM input'!$J$144*(1+rvanilla04)^0.5)-SUM($J94:AC94),('PTRM input'!$J$144*(1+rvanilla04)^0.5)/A2stdlife))</f>
        <v>4.8047467729569808</v>
      </c>
      <c r="AE94" s="105">
        <f>IF(A2stdlife="n/a","n/a",IF(AE$3&gt;(A2stdlife+$E94),('PTRM input'!$J$144*(1+rvanilla04)^0.5)-SUM($J94:AD94),('PTRM input'!$J$144*(1+rvanilla04)^0.5)/A2stdlife))</f>
        <v>4.8047467729569808</v>
      </c>
      <c r="AF94" s="105">
        <f>IF(A2stdlife="n/a","n/a",IF(AF$3&gt;(A2stdlife+$E94),('PTRM input'!$J$144*(1+rvanilla04)^0.5)-SUM($J94:AE94),('PTRM input'!$J$144*(1+rvanilla04)^0.5)/A2stdlife))</f>
        <v>4.8047467729569808</v>
      </c>
      <c r="AG94" s="105">
        <f>IF(A2stdlife="n/a","n/a",IF(AG$3&gt;(A2stdlife+$E94),('PTRM input'!$J$144*(1+rvanilla04)^0.5)-SUM($J94:AF94),('PTRM input'!$J$144*(1+rvanilla04)^0.5)/A2stdlife))</f>
        <v>4.8047467729569808</v>
      </c>
      <c r="AH94" s="105">
        <f>IF(A2stdlife="n/a","n/a",IF(AH$3&gt;(A2stdlife+$E94),('PTRM input'!$J$144*(1+rvanilla04)^0.5)-SUM($J94:AG94),('PTRM input'!$J$144*(1+rvanilla04)^0.5)/A2stdlife))</f>
        <v>4.8047467729569808</v>
      </c>
      <c r="AI94" s="105">
        <f>IF(A2stdlife="n/a","n/a",IF(AI$3&gt;(A2stdlife+$E94),('PTRM input'!$J$144*(1+rvanilla04)^0.5)-SUM($J94:AH94),('PTRM input'!$J$144*(1+rvanilla04)^0.5)/A2stdlife))</f>
        <v>4.8047467729569808</v>
      </c>
      <c r="AJ94" s="105">
        <f>IF(A2stdlife="n/a","n/a",IF(AJ$3&gt;(A2stdlife+$E94),('PTRM input'!$J$144*(1+rvanilla04)^0.5)-SUM($J94:AI94),('PTRM input'!$J$144*(1+rvanilla04)^0.5)/A2stdlife))</f>
        <v>4.8047467729569808</v>
      </c>
      <c r="AK94" s="105">
        <f>IF(A2stdlife="n/a","n/a",IF(AK$3&gt;(A2stdlife+$E94),('PTRM input'!$J$144*(1+rvanilla04)^0.5)-SUM($J94:AJ94),('PTRM input'!$J$144*(1+rvanilla04)^0.5)/A2stdlife))</f>
        <v>4.8047467729569808</v>
      </c>
      <c r="AL94" s="105">
        <f>IF(A2stdlife="n/a","n/a",IF(AL$3&gt;(A2stdlife+$E94),('PTRM input'!$J$144*(1+rvanilla04)^0.5)-SUM($J94:AK94),('PTRM input'!$J$144*(1+rvanilla04)^0.5)/A2stdlife))</f>
        <v>4.8047467729569808</v>
      </c>
      <c r="AM94" s="105">
        <f>IF(A2stdlife="n/a","n/a",IF(AM$3&gt;(A2stdlife+$E94),('PTRM input'!$J$144*(1+rvanilla04)^0.5)-SUM($J94:AL94),('PTRM input'!$J$144*(1+rvanilla04)^0.5)/A2stdlife))</f>
        <v>4.8047467729569808</v>
      </c>
      <c r="AN94" s="105">
        <f>IF(A2stdlife="n/a","n/a",IF(AN$3&gt;(A2stdlife+$E94),('PTRM input'!$J$144*(1+rvanilla04)^0.5)-SUM($J94:AM94),('PTRM input'!$J$144*(1+rvanilla04)^0.5)/A2stdlife))</f>
        <v>4.8047467729569808</v>
      </c>
      <c r="AO94" s="105">
        <f>IF(A2stdlife="n/a","n/a",IF(AO$3&gt;(A2stdlife+$E94),('PTRM input'!$J$144*(1+rvanilla04)^0.5)-SUM($J94:AN94),('PTRM input'!$J$144*(1+rvanilla04)^0.5)/A2stdlife))</f>
        <v>4.8047467729569808</v>
      </c>
      <c r="AP94" s="105">
        <f>IF(A2stdlife="n/a","n/a",IF(AP$3&gt;(A2stdlife+$E94),('PTRM input'!$J$144*(1+rvanilla04)^0.5)-SUM($J94:AO94),('PTRM input'!$J$144*(1+rvanilla04)^0.5)/A2stdlife))</f>
        <v>4.8047467729569808</v>
      </c>
      <c r="AQ94" s="105">
        <f>IF(A2stdlife="n/a","n/a",IF(AQ$3&gt;(A2stdlife+$E94),('PTRM input'!$J$144*(1+rvanilla04)^0.5)-SUM($J94:AP94),('PTRM input'!$J$144*(1+rvanilla04)^0.5)/A2stdlife))</f>
        <v>4.8047467729569808</v>
      </c>
      <c r="AR94" s="105">
        <f>IF(A2stdlife="n/a","n/a",IF(AR$3&gt;(A2stdlife+$E94),('PTRM input'!$J$144*(1+rvanilla04)^0.5)-SUM($J94:AQ94),('PTRM input'!$J$144*(1+rvanilla04)^0.5)/A2stdlife))</f>
        <v>4.8047467729569808</v>
      </c>
      <c r="AS94" s="105">
        <f>IF(A2stdlife="n/a","n/a",IF(AS$3&gt;(A2stdlife+$E94),('PTRM input'!$J$144*(1+rvanilla04)^0.5)-SUM($J94:AR94),('PTRM input'!$J$144*(1+rvanilla04)^0.5)/A2stdlife))</f>
        <v>4.8047467729569808</v>
      </c>
      <c r="AT94" s="105">
        <f>IF(A2stdlife="n/a","n/a",IF(AT$3&gt;(A2stdlife+$E94),('PTRM input'!$J$144*(1+rvanilla04)^0.5)-SUM($J94:AS94),('PTRM input'!$J$144*(1+rvanilla04)^0.5)/A2stdlife))</f>
        <v>4.8047467729569808</v>
      </c>
      <c r="AU94" s="105">
        <f>IF(A2stdlife="n/a","n/a",IF(AU$3&gt;(A2stdlife+$E94),('PTRM input'!$J$144*(1+rvanilla04)^0.5)-SUM($J94:AT94),('PTRM input'!$J$144*(1+rvanilla04)^0.5)/A2stdlife))</f>
        <v>4.8047467729569808</v>
      </c>
      <c r="AV94" s="105">
        <f>IF(A2stdlife="n/a","n/a",IF(AV$3&gt;(A2stdlife+$E94),('PTRM input'!$J$144*(1+rvanilla04)^0.5)-SUM($J94:AU94),('PTRM input'!$J$144*(1+rvanilla04)^0.5)/A2stdlife))</f>
        <v>4.8047467729569808</v>
      </c>
      <c r="AW94" s="105">
        <f>IF(A2stdlife="n/a","n/a",IF(AW$3&gt;(A2stdlife+$E94),('PTRM input'!$J$144*(1+rvanilla04)^0.5)-SUM($J94:AV94),('PTRM input'!$J$144*(1+rvanilla04)^0.5)/A2stdlife))</f>
        <v>4.8047467729569808</v>
      </c>
      <c r="AX94" s="105">
        <f>IF(A2stdlife="n/a","n/a",IF(AX$3&gt;(A2stdlife+$E94),('PTRM input'!$J$144*(1+rvanilla04)^0.5)-SUM($J94:AW94),('PTRM input'!$J$144*(1+rvanilla04)^0.5)/A2stdlife))</f>
        <v>4.8047467729569808</v>
      </c>
      <c r="AY94" s="105">
        <f>IF(A2stdlife="n/a","n/a",IF(AY$3&gt;(A2stdlife+$E94),('PTRM input'!$J$144*(1+rvanilla04)^0.5)-SUM($J94:AX94),('PTRM input'!$J$144*(1+rvanilla04)^0.5)/A2stdlife))</f>
        <v>4.8047467729569808</v>
      </c>
      <c r="AZ94" s="105">
        <f>IF(A2stdlife="n/a","n/a",IF(AZ$3&gt;(A2stdlife+$E94),('PTRM input'!$J$144*(1+rvanilla04)^0.5)-SUM($J94:AY94),('PTRM input'!$J$144*(1+rvanilla04)^0.5)/A2stdlife))</f>
        <v>4.8047467729569808</v>
      </c>
      <c r="BA94" s="105">
        <f>IF(A2stdlife="n/a","n/a",IF(BA$3&gt;(A2stdlife+$E94),('PTRM input'!$J$144*(1+rvanilla04)^0.5)-SUM($J94:AZ94),('PTRM input'!$J$144*(1+rvanilla04)^0.5)/A2stdlife))</f>
        <v>4.8047467729569808</v>
      </c>
      <c r="BB94" s="105">
        <f>IF(A2stdlife="n/a","n/a",IF(BB$3&gt;(A2stdlife+$E94),('PTRM input'!$J$144*(1+rvanilla04)^0.5)-SUM($J94:BA94),('PTRM input'!$J$144*(1+rvanilla04)^0.5)/A2stdlife))</f>
        <v>4.8047467729569808</v>
      </c>
      <c r="BC94" s="105">
        <f>IF(A2stdlife="n/a","n/a",IF(BC$3&gt;(A2stdlife+$E94),('PTRM input'!$J$144*(1+rvanilla04)^0.5)-SUM($J94:BB94),('PTRM input'!$J$144*(1+rvanilla04)^0.5)/A2stdlife))</f>
        <v>4.8047467729569808</v>
      </c>
      <c r="BD94" s="105">
        <f>IF(A2stdlife="n/a","n/a",IF(BD$3&gt;(A2stdlife+$E94),('PTRM input'!$J$144*(1+rvanilla04)^0.5)-SUM($J94:BC94),('PTRM input'!$J$144*(1+rvanilla04)^0.5)/A2stdlife))</f>
        <v>4.8047467729569808</v>
      </c>
      <c r="BE94" s="105">
        <f>IF(A2stdlife="n/a","n/a",IF(BE$3&gt;(A2stdlife+$E94),('PTRM input'!$J$144*(1+rvanilla04)^0.5)-SUM($J94:BD94),('PTRM input'!$J$144*(1+rvanilla04)^0.5)/A2stdlife))</f>
        <v>4.8047467729569808</v>
      </c>
      <c r="BF94" s="105">
        <f>IF(A2stdlife="n/a","n/a",IF(BF$3&gt;(A2stdlife+$E94),('PTRM input'!$J$144*(1+rvanilla04)^0.5)-SUM($J94:BE94),('PTRM input'!$J$144*(1+rvanilla04)^0.5)/A2stdlife))</f>
        <v>4.8047467729569808</v>
      </c>
      <c r="BG94" s="105">
        <f>IF(A2stdlife="n/a","n/a",IF(BG$3&gt;(A2stdlife+$E94),('PTRM input'!$J$144*(1+rvanilla04)^0.5)-SUM($J94:BF94),('PTRM input'!$J$144*(1+rvanilla04)^0.5)/A2stdlife))</f>
        <v>4.8047467729569808</v>
      </c>
      <c r="BH94" s="105">
        <f>IF(A2stdlife="n/a","n/a",IF(BH$3&gt;(A2stdlife+$E94),('PTRM input'!$J$144*(1+rvanilla04)^0.5)-SUM($J94:BG94),('PTRM input'!$J$144*(1+rvanilla04)^0.5)/A2stdlife))</f>
        <v>4.8047467729569808</v>
      </c>
      <c r="BI94" s="105">
        <f>IF(A2stdlife="n/a","n/a",IF(BI$3&gt;(A2stdlife+$E94),('PTRM input'!$J$144*(1+rvanilla04)^0.5)-SUM($J94:BH94),('PTRM input'!$J$144*(1+rvanilla04)^0.5)/A2stdlife))</f>
        <v>4.8047467729569808</v>
      </c>
      <c r="BJ94" s="234"/>
      <c r="BK94" s="234"/>
      <c r="BL94" s="234"/>
      <c r="BM94" s="234"/>
    </row>
    <row r="95" spans="1:65" s="190" customFormat="1" outlineLevel="2">
      <c r="A95" s="234"/>
      <c r="B95" s="32"/>
      <c r="C95" s="31"/>
      <c r="D95" s="930"/>
      <c r="E95" s="167">
        <v>5</v>
      </c>
      <c r="F95" s="34"/>
      <c r="G95" s="184"/>
      <c r="H95" s="186"/>
      <c r="I95" s="186"/>
      <c r="J95" s="186"/>
      <c r="K95" s="185"/>
      <c r="L95" s="105">
        <f>IF(A2stdlife="n/a","n/a",IF(L$3&gt;(A2stdlife+$E95),('PTRM input'!$K$144*(1+rvanilla05)^0.5)-SUM($K95:K95),('PTRM input'!$K$144*(1+rvanilla05)^0.5)/A2stdlife))</f>
        <v>4.3975678929243314</v>
      </c>
      <c r="M95" s="105">
        <f>IF(A2stdlife="n/a","n/a",IF(M$3&gt;(A2stdlife+$E95),('PTRM input'!$K$144*(1+rvanilla05)^0.5)-SUM($K95:L95),('PTRM input'!$K$144*(1+rvanilla05)^0.5)/A2stdlife))</f>
        <v>4.3975678929243314</v>
      </c>
      <c r="N95" s="105">
        <f>IF(A2stdlife="n/a","n/a",IF(N$3&gt;(A2stdlife+$E95),('PTRM input'!$K$144*(1+rvanilla05)^0.5)-SUM($K95:M95),('PTRM input'!$K$144*(1+rvanilla05)^0.5)/A2stdlife))</f>
        <v>4.3975678929243314</v>
      </c>
      <c r="O95" s="105">
        <f>IF(A2stdlife="n/a","n/a",IF(O$3&gt;(A2stdlife+$E95),('PTRM input'!$K$144*(1+rvanilla05)^0.5)-SUM($K95:N95),('PTRM input'!$K$144*(1+rvanilla05)^0.5)/A2stdlife))</f>
        <v>4.3975678929243314</v>
      </c>
      <c r="P95" s="105">
        <f>IF(A2stdlife="n/a","n/a",IF(P$3&gt;(A2stdlife+$E95),('PTRM input'!$K$144*(1+rvanilla05)^0.5)-SUM($K95:O95),('PTRM input'!$K$144*(1+rvanilla05)^0.5)/A2stdlife))</f>
        <v>4.3975678929243314</v>
      </c>
      <c r="Q95" s="105">
        <f>IF(A2stdlife="n/a","n/a",IF(Q$3&gt;(A2stdlife+$E95),('PTRM input'!$K$144*(1+rvanilla05)^0.5)-SUM($K95:P95),('PTRM input'!$K$144*(1+rvanilla05)^0.5)/A2stdlife))</f>
        <v>4.3975678929243314</v>
      </c>
      <c r="R95" s="105">
        <f>IF(A2stdlife="n/a","n/a",IF(R$3&gt;(A2stdlife+$E95),('PTRM input'!$K$144*(1+rvanilla05)^0.5)-SUM($K95:Q95),('PTRM input'!$K$144*(1+rvanilla05)^0.5)/A2stdlife))</f>
        <v>4.3975678929243314</v>
      </c>
      <c r="S95" s="105">
        <f>IF(A2stdlife="n/a","n/a",IF(S$3&gt;(A2stdlife+$E95),('PTRM input'!$K$144*(1+rvanilla05)^0.5)-SUM($K95:R95),('PTRM input'!$K$144*(1+rvanilla05)^0.5)/A2stdlife))</f>
        <v>4.3975678929243314</v>
      </c>
      <c r="T95" s="105">
        <f>IF(A2stdlife="n/a","n/a",IF(T$3&gt;(A2stdlife+$E95),('PTRM input'!$K$144*(1+rvanilla05)^0.5)-SUM($K95:S95),('PTRM input'!$K$144*(1+rvanilla05)^0.5)/A2stdlife))</f>
        <v>4.3975678929243314</v>
      </c>
      <c r="U95" s="105">
        <f>IF(A2stdlife="n/a","n/a",IF(U$3&gt;(A2stdlife+$E95),('PTRM input'!$K$144*(1+rvanilla05)^0.5)-SUM($K95:T95),('PTRM input'!$K$144*(1+rvanilla05)^0.5)/A2stdlife))</f>
        <v>4.3975678929243314</v>
      </c>
      <c r="V95" s="105">
        <f>IF(A2stdlife="n/a","n/a",IF(V$3&gt;(A2stdlife+$E95),('PTRM input'!$K$144*(1+rvanilla05)^0.5)-SUM($K95:U95),('PTRM input'!$K$144*(1+rvanilla05)^0.5)/A2stdlife))</f>
        <v>4.3975678929243314</v>
      </c>
      <c r="W95" s="105">
        <f>IF(A2stdlife="n/a","n/a",IF(W$3&gt;(A2stdlife+$E95),('PTRM input'!$K$144*(1+rvanilla05)^0.5)-SUM($K95:V95),('PTRM input'!$K$144*(1+rvanilla05)^0.5)/A2stdlife))</f>
        <v>4.3975678929243314</v>
      </c>
      <c r="X95" s="105">
        <f>IF(A2stdlife="n/a","n/a",IF(X$3&gt;(A2stdlife+$E95),('PTRM input'!$K$144*(1+rvanilla05)^0.5)-SUM($K95:W95),('PTRM input'!$K$144*(1+rvanilla05)^0.5)/A2stdlife))</f>
        <v>4.3975678929243314</v>
      </c>
      <c r="Y95" s="105">
        <f>IF(A2stdlife="n/a","n/a",IF(Y$3&gt;(A2stdlife+$E95),('PTRM input'!$K$144*(1+rvanilla05)^0.5)-SUM($K95:X95),('PTRM input'!$K$144*(1+rvanilla05)^0.5)/A2stdlife))</f>
        <v>4.3975678929243314</v>
      </c>
      <c r="Z95" s="105">
        <f>IF(A2stdlife="n/a","n/a",IF(Z$3&gt;(A2stdlife+$E95),('PTRM input'!$K$144*(1+rvanilla05)^0.5)-SUM($K95:Y95),('PTRM input'!$K$144*(1+rvanilla05)^0.5)/A2stdlife))</f>
        <v>4.3975678929243314</v>
      </c>
      <c r="AA95" s="105">
        <f>IF(A2stdlife="n/a","n/a",IF(AA$3&gt;(A2stdlife+$E95),('PTRM input'!$K$144*(1+rvanilla05)^0.5)-SUM($K95:Z95),('PTRM input'!$K$144*(1+rvanilla05)^0.5)/A2stdlife))</f>
        <v>4.3975678929243314</v>
      </c>
      <c r="AB95" s="105">
        <f>IF(A2stdlife="n/a","n/a",IF(AB$3&gt;(A2stdlife+$E95),('PTRM input'!$K$144*(1+rvanilla05)^0.5)-SUM($K95:AA95),('PTRM input'!$K$144*(1+rvanilla05)^0.5)/A2stdlife))</f>
        <v>4.3975678929243314</v>
      </c>
      <c r="AC95" s="105">
        <f>IF(A2stdlife="n/a","n/a",IF(AC$3&gt;(A2stdlife+$E95),('PTRM input'!$K$144*(1+rvanilla05)^0.5)-SUM($K95:AB95),('PTRM input'!$K$144*(1+rvanilla05)^0.5)/A2stdlife))</f>
        <v>4.3975678929243314</v>
      </c>
      <c r="AD95" s="105">
        <f>IF(A2stdlife="n/a","n/a",IF(AD$3&gt;(A2stdlife+$E95),('PTRM input'!$K$144*(1+rvanilla05)^0.5)-SUM($K95:AC95),('PTRM input'!$K$144*(1+rvanilla05)^0.5)/A2stdlife))</f>
        <v>4.3975678929243314</v>
      </c>
      <c r="AE95" s="105">
        <f>IF(A2stdlife="n/a","n/a",IF(AE$3&gt;(A2stdlife+$E95),('PTRM input'!$K$144*(1+rvanilla05)^0.5)-SUM($K95:AD95),('PTRM input'!$K$144*(1+rvanilla05)^0.5)/A2stdlife))</f>
        <v>4.3975678929243314</v>
      </c>
      <c r="AF95" s="105">
        <f>IF(A2stdlife="n/a","n/a",IF(AF$3&gt;(A2stdlife+$E95),('PTRM input'!$K$144*(1+rvanilla05)^0.5)-SUM($K95:AE95),('PTRM input'!$K$144*(1+rvanilla05)^0.5)/A2stdlife))</f>
        <v>4.3975678929243314</v>
      </c>
      <c r="AG95" s="105">
        <f>IF(A2stdlife="n/a","n/a",IF(AG$3&gt;(A2stdlife+$E95),('PTRM input'!$K$144*(1+rvanilla05)^0.5)-SUM($K95:AF95),('PTRM input'!$K$144*(1+rvanilla05)^0.5)/A2stdlife))</f>
        <v>4.3975678929243314</v>
      </c>
      <c r="AH95" s="105">
        <f>IF(A2stdlife="n/a","n/a",IF(AH$3&gt;(A2stdlife+$E95),('PTRM input'!$K$144*(1+rvanilla05)^0.5)-SUM($K95:AG95),('PTRM input'!$K$144*(1+rvanilla05)^0.5)/A2stdlife))</f>
        <v>4.3975678929243314</v>
      </c>
      <c r="AI95" s="105">
        <f>IF(A2stdlife="n/a","n/a",IF(AI$3&gt;(A2stdlife+$E95),('PTRM input'!$K$144*(1+rvanilla05)^0.5)-SUM($K95:AH95),('PTRM input'!$K$144*(1+rvanilla05)^0.5)/A2stdlife))</f>
        <v>4.3975678929243314</v>
      </c>
      <c r="AJ95" s="105">
        <f>IF(A2stdlife="n/a","n/a",IF(AJ$3&gt;(A2stdlife+$E95),('PTRM input'!$K$144*(1+rvanilla05)^0.5)-SUM($K95:AI95),('PTRM input'!$K$144*(1+rvanilla05)^0.5)/A2stdlife))</f>
        <v>4.3975678929243314</v>
      </c>
      <c r="AK95" s="105">
        <f>IF(A2stdlife="n/a","n/a",IF(AK$3&gt;(A2stdlife+$E95),('PTRM input'!$K$144*(1+rvanilla05)^0.5)-SUM($K95:AJ95),('PTRM input'!$K$144*(1+rvanilla05)^0.5)/A2stdlife))</f>
        <v>4.3975678929243314</v>
      </c>
      <c r="AL95" s="105">
        <f>IF(A2stdlife="n/a","n/a",IF(AL$3&gt;(A2stdlife+$E95),('PTRM input'!$K$144*(1+rvanilla05)^0.5)-SUM($K95:AK95),('PTRM input'!$K$144*(1+rvanilla05)^0.5)/A2stdlife))</f>
        <v>4.3975678929243314</v>
      </c>
      <c r="AM95" s="105">
        <f>IF(A2stdlife="n/a","n/a",IF(AM$3&gt;(A2stdlife+$E95),('PTRM input'!$K$144*(1+rvanilla05)^0.5)-SUM($K95:AL95),('PTRM input'!$K$144*(1+rvanilla05)^0.5)/A2stdlife))</f>
        <v>4.3975678929243314</v>
      </c>
      <c r="AN95" s="105">
        <f>IF(A2stdlife="n/a","n/a",IF(AN$3&gt;(A2stdlife+$E95),('PTRM input'!$K$144*(1+rvanilla05)^0.5)-SUM($K95:AM95),('PTRM input'!$K$144*(1+rvanilla05)^0.5)/A2stdlife))</f>
        <v>4.3975678929243314</v>
      </c>
      <c r="AO95" s="105">
        <f>IF(A2stdlife="n/a","n/a",IF(AO$3&gt;(A2stdlife+$E95),('PTRM input'!$K$144*(1+rvanilla05)^0.5)-SUM($K95:AN95),('PTRM input'!$K$144*(1+rvanilla05)^0.5)/A2stdlife))</f>
        <v>4.3975678929243314</v>
      </c>
      <c r="AP95" s="105">
        <f>IF(A2stdlife="n/a","n/a",IF(AP$3&gt;(A2stdlife+$E95),('PTRM input'!$K$144*(1+rvanilla05)^0.5)-SUM($K95:AO95),('PTRM input'!$K$144*(1+rvanilla05)^0.5)/A2stdlife))</f>
        <v>4.3975678929243314</v>
      </c>
      <c r="AQ95" s="105">
        <f>IF(A2stdlife="n/a","n/a",IF(AQ$3&gt;(A2stdlife+$E95),('PTRM input'!$K$144*(1+rvanilla05)^0.5)-SUM($K95:AP95),('PTRM input'!$K$144*(1+rvanilla05)^0.5)/A2stdlife))</f>
        <v>4.3975678929243314</v>
      </c>
      <c r="AR95" s="105">
        <f>IF(A2stdlife="n/a","n/a",IF(AR$3&gt;(A2stdlife+$E95),('PTRM input'!$K$144*(1+rvanilla05)^0.5)-SUM($K95:AQ95),('PTRM input'!$K$144*(1+rvanilla05)^0.5)/A2stdlife))</f>
        <v>4.3975678929243314</v>
      </c>
      <c r="AS95" s="105">
        <f>IF(A2stdlife="n/a","n/a",IF(AS$3&gt;(A2stdlife+$E95),('PTRM input'!$K$144*(1+rvanilla05)^0.5)-SUM($K95:AR95),('PTRM input'!$K$144*(1+rvanilla05)^0.5)/A2stdlife))</f>
        <v>4.3975678929243314</v>
      </c>
      <c r="AT95" s="105">
        <f>IF(A2stdlife="n/a","n/a",IF(AT$3&gt;(A2stdlife+$E95),('PTRM input'!$K$144*(1+rvanilla05)^0.5)-SUM($K95:AS95),('PTRM input'!$K$144*(1+rvanilla05)^0.5)/A2stdlife))</f>
        <v>4.3975678929243314</v>
      </c>
      <c r="AU95" s="105">
        <f>IF(A2stdlife="n/a","n/a",IF(AU$3&gt;(A2stdlife+$E95),('PTRM input'!$K$144*(1+rvanilla05)^0.5)-SUM($K95:AT95),('PTRM input'!$K$144*(1+rvanilla05)^0.5)/A2stdlife))</f>
        <v>4.3975678929243314</v>
      </c>
      <c r="AV95" s="105">
        <f>IF(A2stdlife="n/a","n/a",IF(AV$3&gt;(A2stdlife+$E95),('PTRM input'!$K$144*(1+rvanilla05)^0.5)-SUM($K95:AU95),('PTRM input'!$K$144*(1+rvanilla05)^0.5)/A2stdlife))</f>
        <v>4.3975678929243314</v>
      </c>
      <c r="AW95" s="105">
        <f>IF(A2stdlife="n/a","n/a",IF(AW$3&gt;(A2stdlife+$E95),('PTRM input'!$K$144*(1+rvanilla05)^0.5)-SUM($K95:AV95),('PTRM input'!$K$144*(1+rvanilla05)^0.5)/A2stdlife))</f>
        <v>4.3975678929243314</v>
      </c>
      <c r="AX95" s="105">
        <f>IF(A2stdlife="n/a","n/a",IF(AX$3&gt;(A2stdlife+$E95),('PTRM input'!$K$144*(1+rvanilla05)^0.5)-SUM($K95:AW95),('PTRM input'!$K$144*(1+rvanilla05)^0.5)/A2stdlife))</f>
        <v>4.3975678929243314</v>
      </c>
      <c r="AY95" s="105">
        <f>IF(A2stdlife="n/a","n/a",IF(AY$3&gt;(A2stdlife+$E95),('PTRM input'!$K$144*(1+rvanilla05)^0.5)-SUM($K95:AX95),('PTRM input'!$K$144*(1+rvanilla05)^0.5)/A2stdlife))</f>
        <v>4.3975678929243314</v>
      </c>
      <c r="AZ95" s="105">
        <f>IF(A2stdlife="n/a","n/a",IF(AZ$3&gt;(A2stdlife+$E95),('PTRM input'!$K$144*(1+rvanilla05)^0.5)-SUM($K95:AY95),('PTRM input'!$K$144*(1+rvanilla05)^0.5)/A2stdlife))</f>
        <v>4.3975678929243314</v>
      </c>
      <c r="BA95" s="105">
        <f>IF(A2stdlife="n/a","n/a",IF(BA$3&gt;(A2stdlife+$E95),('PTRM input'!$K$144*(1+rvanilla05)^0.5)-SUM($K95:AZ95),('PTRM input'!$K$144*(1+rvanilla05)^0.5)/A2stdlife))</f>
        <v>4.3975678929243314</v>
      </c>
      <c r="BB95" s="105">
        <f>IF(A2stdlife="n/a","n/a",IF(BB$3&gt;(A2stdlife+$E95),('PTRM input'!$K$144*(1+rvanilla05)^0.5)-SUM($K95:BA95),('PTRM input'!$K$144*(1+rvanilla05)^0.5)/A2stdlife))</f>
        <v>4.3975678929243314</v>
      </c>
      <c r="BC95" s="105">
        <f>IF(A2stdlife="n/a","n/a",IF(BC$3&gt;(A2stdlife+$E95),('PTRM input'!$K$144*(1+rvanilla05)^0.5)-SUM($K95:BB95),('PTRM input'!$K$144*(1+rvanilla05)^0.5)/A2stdlife))</f>
        <v>4.3975678929243314</v>
      </c>
      <c r="BD95" s="105">
        <f>IF(A2stdlife="n/a","n/a",IF(BD$3&gt;(A2stdlife+$E95),('PTRM input'!$K$144*(1+rvanilla05)^0.5)-SUM($K95:BC95),('PTRM input'!$K$144*(1+rvanilla05)^0.5)/A2stdlife))</f>
        <v>4.3975678929243314</v>
      </c>
      <c r="BE95" s="105">
        <f>IF(A2stdlife="n/a","n/a",IF(BE$3&gt;(A2stdlife+$E95),('PTRM input'!$K$144*(1+rvanilla05)^0.5)-SUM($K95:BD95),('PTRM input'!$K$144*(1+rvanilla05)^0.5)/A2stdlife))</f>
        <v>4.3975678929243314</v>
      </c>
      <c r="BF95" s="105">
        <f>IF(A2stdlife="n/a","n/a",IF(BF$3&gt;(A2stdlife+$E95),('PTRM input'!$K$144*(1+rvanilla05)^0.5)-SUM($K95:BE95),('PTRM input'!$K$144*(1+rvanilla05)^0.5)/A2stdlife))</f>
        <v>4.3975678929243314</v>
      </c>
      <c r="BG95" s="105">
        <f>IF(A2stdlife="n/a","n/a",IF(BG$3&gt;(A2stdlife+$E95),('PTRM input'!$K$144*(1+rvanilla05)^0.5)-SUM($K95:BF95),('PTRM input'!$K$144*(1+rvanilla05)^0.5)/A2stdlife))</f>
        <v>4.3975678929243314</v>
      </c>
      <c r="BH95" s="105">
        <f>IF(A2stdlife="n/a","n/a",IF(BH$3&gt;(A2stdlife+$E95),('PTRM input'!$K$144*(1+rvanilla05)^0.5)-SUM($K95:BG95),('PTRM input'!$K$144*(1+rvanilla05)^0.5)/A2stdlife))</f>
        <v>4.3975678929243314</v>
      </c>
      <c r="BI95" s="105">
        <f>IF(A2stdlife="n/a","n/a",IF(BI$3&gt;(A2stdlife+$E95),('PTRM input'!$K$144*(1+rvanilla05)^0.5)-SUM($K95:BH95),('PTRM input'!$K$144*(1+rvanilla05)^0.5)/A2stdlife))</f>
        <v>4.3975678929243314</v>
      </c>
      <c r="BJ95" s="234"/>
      <c r="BK95" s="234"/>
      <c r="BL95" s="234"/>
      <c r="BM95" s="234"/>
    </row>
    <row r="96" spans="1:65" s="190" customFormat="1" outlineLevel="2">
      <c r="A96" s="234"/>
      <c r="B96" s="32"/>
      <c r="C96" s="31"/>
      <c r="D96" s="930"/>
      <c r="E96" s="167">
        <v>6</v>
      </c>
      <c r="F96" s="34"/>
      <c r="G96" s="184"/>
      <c r="H96" s="186"/>
      <c r="I96" s="186"/>
      <c r="J96" s="186"/>
      <c r="K96" s="186"/>
      <c r="L96" s="185"/>
      <c r="M96" s="105">
        <f>IF(A2stdlife="n/a","n/a",IF(M$3&gt;(A2stdlife+$E96),('PTRM input'!$L$144*(1+rvanilla06)^0.5)-SUM($L96:L96),('PTRM input'!$L$144*(1+rvanilla06)^0.5)/A2stdlife))</f>
        <v>0</v>
      </c>
      <c r="N96" s="105">
        <f>IF(A2stdlife="n/a","n/a",IF(N$3&gt;(A2stdlife+$E96),('PTRM input'!$L$144*(1+rvanilla06)^0.5)-SUM($L96:M96),('PTRM input'!$L$144*(1+rvanilla06)^0.5)/A2stdlife))</f>
        <v>0</v>
      </c>
      <c r="O96" s="105">
        <f>IF(A2stdlife="n/a","n/a",IF(O$3&gt;(A2stdlife+$E96),('PTRM input'!$L$144*(1+rvanilla06)^0.5)-SUM($L96:N96),('PTRM input'!$L$144*(1+rvanilla06)^0.5)/A2stdlife))</f>
        <v>0</v>
      </c>
      <c r="P96" s="105">
        <f>IF(A2stdlife="n/a","n/a",IF(P$3&gt;(A2stdlife+$E96),('PTRM input'!$L$144*(1+rvanilla06)^0.5)-SUM($L96:O96),('PTRM input'!$L$144*(1+rvanilla06)^0.5)/A2stdlife))</f>
        <v>0</v>
      </c>
      <c r="Q96" s="105">
        <f>IF(A2stdlife="n/a","n/a",IF(Q$3&gt;(A2stdlife+$E96),('PTRM input'!$L$144*(1+rvanilla06)^0.5)-SUM($L96:P96),('PTRM input'!$L$144*(1+rvanilla06)^0.5)/A2stdlife))</f>
        <v>0</v>
      </c>
      <c r="R96" s="105">
        <f>IF(A2stdlife="n/a","n/a",IF(R$3&gt;(A2stdlife+$E96),('PTRM input'!$L$144*(1+rvanilla06)^0.5)-SUM($L96:Q96),('PTRM input'!$L$144*(1+rvanilla06)^0.5)/A2stdlife))</f>
        <v>0</v>
      </c>
      <c r="S96" s="105">
        <f>IF(A2stdlife="n/a","n/a",IF(S$3&gt;(A2stdlife+$E96),('PTRM input'!$L$144*(1+rvanilla06)^0.5)-SUM($L96:R96),('PTRM input'!$L$144*(1+rvanilla06)^0.5)/A2stdlife))</f>
        <v>0</v>
      </c>
      <c r="T96" s="105">
        <f>IF(A2stdlife="n/a","n/a",IF(T$3&gt;(A2stdlife+$E96),('PTRM input'!$L$144*(1+rvanilla06)^0.5)-SUM($L96:S96),('PTRM input'!$L$144*(1+rvanilla06)^0.5)/A2stdlife))</f>
        <v>0</v>
      </c>
      <c r="U96" s="105">
        <f>IF(A2stdlife="n/a","n/a",IF(U$3&gt;(A2stdlife+$E96),('PTRM input'!$L$144*(1+rvanilla06)^0.5)-SUM($L96:T96),('PTRM input'!$L$144*(1+rvanilla06)^0.5)/A2stdlife))</f>
        <v>0</v>
      </c>
      <c r="V96" s="105">
        <f>IF(A2stdlife="n/a","n/a",IF(V$3&gt;(A2stdlife+$E96),('PTRM input'!$L$144*(1+rvanilla06)^0.5)-SUM($L96:U96),('PTRM input'!$L$144*(1+rvanilla06)^0.5)/A2stdlife))</f>
        <v>0</v>
      </c>
      <c r="W96" s="105">
        <f>IF(A2stdlife="n/a","n/a",IF(W$3&gt;(A2stdlife+$E96),('PTRM input'!$L$144*(1+rvanilla06)^0.5)-SUM($L96:V96),('PTRM input'!$L$144*(1+rvanilla06)^0.5)/A2stdlife))</f>
        <v>0</v>
      </c>
      <c r="X96" s="105">
        <f>IF(A2stdlife="n/a","n/a",IF(X$3&gt;(A2stdlife+$E96),('PTRM input'!$L$144*(1+rvanilla06)^0.5)-SUM($L96:W96),('PTRM input'!$L$144*(1+rvanilla06)^0.5)/A2stdlife))</f>
        <v>0</v>
      </c>
      <c r="Y96" s="105">
        <f>IF(A2stdlife="n/a","n/a",IF(Y$3&gt;(A2stdlife+$E96),('PTRM input'!$L$144*(1+rvanilla06)^0.5)-SUM($L96:X96),('PTRM input'!$L$144*(1+rvanilla06)^0.5)/A2stdlife))</f>
        <v>0</v>
      </c>
      <c r="Z96" s="105">
        <f>IF(A2stdlife="n/a","n/a",IF(Z$3&gt;(A2stdlife+$E96),('PTRM input'!$L$144*(1+rvanilla06)^0.5)-SUM($L96:Y96),('PTRM input'!$L$144*(1+rvanilla06)^0.5)/A2stdlife))</f>
        <v>0</v>
      </c>
      <c r="AA96" s="105">
        <f>IF(A2stdlife="n/a","n/a",IF(AA$3&gt;(A2stdlife+$E96),('PTRM input'!$L$144*(1+rvanilla06)^0.5)-SUM($L96:Z96),('PTRM input'!$L$144*(1+rvanilla06)^0.5)/A2stdlife))</f>
        <v>0</v>
      </c>
      <c r="AB96" s="105">
        <f>IF(A2stdlife="n/a","n/a",IF(AB$3&gt;(A2stdlife+$E96),('PTRM input'!$L$144*(1+rvanilla06)^0.5)-SUM($L96:AA96),('PTRM input'!$L$144*(1+rvanilla06)^0.5)/A2stdlife))</f>
        <v>0</v>
      </c>
      <c r="AC96" s="105">
        <f>IF(A2stdlife="n/a","n/a",IF(AC$3&gt;(A2stdlife+$E96),('PTRM input'!$L$144*(1+rvanilla06)^0.5)-SUM($L96:AB96),('PTRM input'!$L$144*(1+rvanilla06)^0.5)/A2stdlife))</f>
        <v>0</v>
      </c>
      <c r="AD96" s="105">
        <f>IF(A2stdlife="n/a","n/a",IF(AD$3&gt;(A2stdlife+$E96),('PTRM input'!$L$144*(1+rvanilla06)^0.5)-SUM($L96:AC96),('PTRM input'!$L$144*(1+rvanilla06)^0.5)/A2stdlife))</f>
        <v>0</v>
      </c>
      <c r="AE96" s="105">
        <f>IF(A2stdlife="n/a","n/a",IF(AE$3&gt;(A2stdlife+$E96),('PTRM input'!$L$144*(1+rvanilla06)^0.5)-SUM($L96:AD96),('PTRM input'!$L$144*(1+rvanilla06)^0.5)/A2stdlife))</f>
        <v>0</v>
      </c>
      <c r="AF96" s="105">
        <f>IF(A2stdlife="n/a","n/a",IF(AF$3&gt;(A2stdlife+$E96),('PTRM input'!$L$144*(1+rvanilla06)^0.5)-SUM($L96:AE96),('PTRM input'!$L$144*(1+rvanilla06)^0.5)/A2stdlife))</f>
        <v>0</v>
      </c>
      <c r="AG96" s="105">
        <f>IF(A2stdlife="n/a","n/a",IF(AG$3&gt;(A2stdlife+$E96),('PTRM input'!$L$144*(1+rvanilla06)^0.5)-SUM($L96:AF96),('PTRM input'!$L$144*(1+rvanilla06)^0.5)/A2stdlife))</f>
        <v>0</v>
      </c>
      <c r="AH96" s="105">
        <f>IF(A2stdlife="n/a","n/a",IF(AH$3&gt;(A2stdlife+$E96),('PTRM input'!$L$144*(1+rvanilla06)^0.5)-SUM($L96:AG96),('PTRM input'!$L$144*(1+rvanilla06)^0.5)/A2stdlife))</f>
        <v>0</v>
      </c>
      <c r="AI96" s="105">
        <f>IF(A2stdlife="n/a","n/a",IF(AI$3&gt;(A2stdlife+$E96),('PTRM input'!$L$144*(1+rvanilla06)^0.5)-SUM($L96:AH96),('PTRM input'!$L$144*(1+rvanilla06)^0.5)/A2stdlife))</f>
        <v>0</v>
      </c>
      <c r="AJ96" s="105">
        <f>IF(A2stdlife="n/a","n/a",IF(AJ$3&gt;(A2stdlife+$E96),('PTRM input'!$L$144*(1+rvanilla06)^0.5)-SUM($L96:AI96),('PTRM input'!$L$144*(1+rvanilla06)^0.5)/A2stdlife))</f>
        <v>0</v>
      </c>
      <c r="AK96" s="105">
        <f>IF(A2stdlife="n/a","n/a",IF(AK$3&gt;(A2stdlife+$E96),('PTRM input'!$L$144*(1+rvanilla06)^0.5)-SUM($L96:AJ96),('PTRM input'!$L$144*(1+rvanilla06)^0.5)/A2stdlife))</f>
        <v>0</v>
      </c>
      <c r="AL96" s="105">
        <f>IF(A2stdlife="n/a","n/a",IF(AL$3&gt;(A2stdlife+$E96),('PTRM input'!$L$144*(1+rvanilla06)^0.5)-SUM($L96:AK96),('PTRM input'!$L$144*(1+rvanilla06)^0.5)/A2stdlife))</f>
        <v>0</v>
      </c>
      <c r="AM96" s="105">
        <f>IF(A2stdlife="n/a","n/a",IF(AM$3&gt;(A2stdlife+$E96),('PTRM input'!$L$144*(1+rvanilla06)^0.5)-SUM($L96:AL96),('PTRM input'!$L$144*(1+rvanilla06)^0.5)/A2stdlife))</f>
        <v>0</v>
      </c>
      <c r="AN96" s="105">
        <f>IF(A2stdlife="n/a","n/a",IF(AN$3&gt;(A2stdlife+$E96),('PTRM input'!$L$144*(1+rvanilla06)^0.5)-SUM($L96:AM96),('PTRM input'!$L$144*(1+rvanilla06)^0.5)/A2stdlife))</f>
        <v>0</v>
      </c>
      <c r="AO96" s="105">
        <f>IF(A2stdlife="n/a","n/a",IF(AO$3&gt;(A2stdlife+$E96),('PTRM input'!$L$144*(1+rvanilla06)^0.5)-SUM($L96:AN96),('PTRM input'!$L$144*(1+rvanilla06)^0.5)/A2stdlife))</f>
        <v>0</v>
      </c>
      <c r="AP96" s="105">
        <f>IF(A2stdlife="n/a","n/a",IF(AP$3&gt;(A2stdlife+$E96),('PTRM input'!$L$144*(1+rvanilla06)^0.5)-SUM($L96:AO96),('PTRM input'!$L$144*(1+rvanilla06)^0.5)/A2stdlife))</f>
        <v>0</v>
      </c>
      <c r="AQ96" s="105">
        <f>IF(A2stdlife="n/a","n/a",IF(AQ$3&gt;(A2stdlife+$E96),('PTRM input'!$L$144*(1+rvanilla06)^0.5)-SUM($L96:AP96),('PTRM input'!$L$144*(1+rvanilla06)^0.5)/A2stdlife))</f>
        <v>0</v>
      </c>
      <c r="AR96" s="105">
        <f>IF(A2stdlife="n/a","n/a",IF(AR$3&gt;(A2stdlife+$E96),('PTRM input'!$L$144*(1+rvanilla06)^0.5)-SUM($L96:AQ96),('PTRM input'!$L$144*(1+rvanilla06)^0.5)/A2stdlife))</f>
        <v>0</v>
      </c>
      <c r="AS96" s="105">
        <f>IF(A2stdlife="n/a","n/a",IF(AS$3&gt;(A2stdlife+$E96),('PTRM input'!$L$144*(1+rvanilla06)^0.5)-SUM($L96:AR96),('PTRM input'!$L$144*(1+rvanilla06)^0.5)/A2stdlife))</f>
        <v>0</v>
      </c>
      <c r="AT96" s="105">
        <f>IF(A2stdlife="n/a","n/a",IF(AT$3&gt;(A2stdlife+$E96),('PTRM input'!$L$144*(1+rvanilla06)^0.5)-SUM($L96:AS96),('PTRM input'!$L$144*(1+rvanilla06)^0.5)/A2stdlife))</f>
        <v>0</v>
      </c>
      <c r="AU96" s="105">
        <f>IF(A2stdlife="n/a","n/a",IF(AU$3&gt;(A2stdlife+$E96),('PTRM input'!$L$144*(1+rvanilla06)^0.5)-SUM($L96:AT96),('PTRM input'!$L$144*(1+rvanilla06)^0.5)/A2stdlife))</f>
        <v>0</v>
      </c>
      <c r="AV96" s="105">
        <f>IF(A2stdlife="n/a","n/a",IF(AV$3&gt;(A2stdlife+$E96),('PTRM input'!$L$144*(1+rvanilla06)^0.5)-SUM($L96:AU96),('PTRM input'!$L$144*(1+rvanilla06)^0.5)/A2stdlife))</f>
        <v>0</v>
      </c>
      <c r="AW96" s="105">
        <f>IF(A2stdlife="n/a","n/a",IF(AW$3&gt;(A2stdlife+$E96),('PTRM input'!$L$144*(1+rvanilla06)^0.5)-SUM($L96:AV96),('PTRM input'!$L$144*(1+rvanilla06)^0.5)/A2stdlife))</f>
        <v>0</v>
      </c>
      <c r="AX96" s="105">
        <f>IF(A2stdlife="n/a","n/a",IF(AX$3&gt;(A2stdlife+$E96),('PTRM input'!$L$144*(1+rvanilla06)^0.5)-SUM($L96:AW96),('PTRM input'!$L$144*(1+rvanilla06)^0.5)/A2stdlife))</f>
        <v>0</v>
      </c>
      <c r="AY96" s="105">
        <f>IF(A2stdlife="n/a","n/a",IF(AY$3&gt;(A2stdlife+$E96),('PTRM input'!$L$144*(1+rvanilla06)^0.5)-SUM($L96:AX96),('PTRM input'!$L$144*(1+rvanilla06)^0.5)/A2stdlife))</f>
        <v>0</v>
      </c>
      <c r="AZ96" s="105">
        <f>IF(A2stdlife="n/a","n/a",IF(AZ$3&gt;(A2stdlife+$E96),('PTRM input'!$L$144*(1+rvanilla06)^0.5)-SUM($L96:AY96),('PTRM input'!$L$144*(1+rvanilla06)^0.5)/A2stdlife))</f>
        <v>0</v>
      </c>
      <c r="BA96" s="105">
        <f>IF(A2stdlife="n/a","n/a",IF(BA$3&gt;(A2stdlife+$E96),('PTRM input'!$L$144*(1+rvanilla06)^0.5)-SUM($L96:AZ96),('PTRM input'!$L$144*(1+rvanilla06)^0.5)/A2stdlife))</f>
        <v>0</v>
      </c>
      <c r="BB96" s="105">
        <f>IF(A2stdlife="n/a","n/a",IF(BB$3&gt;(A2stdlife+$E96),('PTRM input'!$L$144*(1+rvanilla06)^0.5)-SUM($L96:BA96),('PTRM input'!$L$144*(1+rvanilla06)^0.5)/A2stdlife))</f>
        <v>0</v>
      </c>
      <c r="BC96" s="105">
        <f>IF(A2stdlife="n/a","n/a",IF(BC$3&gt;(A2stdlife+$E96),('PTRM input'!$L$144*(1+rvanilla06)^0.5)-SUM($L96:BB96),('PTRM input'!$L$144*(1+rvanilla06)^0.5)/A2stdlife))</f>
        <v>0</v>
      </c>
      <c r="BD96" s="105">
        <f>IF(A2stdlife="n/a","n/a",IF(BD$3&gt;(A2stdlife+$E96),('PTRM input'!$L$144*(1+rvanilla06)^0.5)-SUM($L96:BC96),('PTRM input'!$L$144*(1+rvanilla06)^0.5)/A2stdlife))</f>
        <v>0</v>
      </c>
      <c r="BE96" s="105">
        <f>IF(A2stdlife="n/a","n/a",IF(BE$3&gt;(A2stdlife+$E96),('PTRM input'!$L$144*(1+rvanilla06)^0.5)-SUM($L96:BD96),('PTRM input'!$L$144*(1+rvanilla06)^0.5)/A2stdlife))</f>
        <v>0</v>
      </c>
      <c r="BF96" s="105">
        <f>IF(A2stdlife="n/a","n/a",IF(BF$3&gt;(A2stdlife+$E96),('PTRM input'!$L$144*(1+rvanilla06)^0.5)-SUM($L96:BE96),('PTRM input'!$L$144*(1+rvanilla06)^0.5)/A2stdlife))</f>
        <v>0</v>
      </c>
      <c r="BG96" s="105">
        <f>IF(A2stdlife="n/a","n/a",IF(BG$3&gt;(A2stdlife+$E96),('PTRM input'!$L$144*(1+rvanilla06)^0.5)-SUM($L96:BF96),('PTRM input'!$L$144*(1+rvanilla06)^0.5)/A2stdlife))</f>
        <v>0</v>
      </c>
      <c r="BH96" s="105">
        <f>IF(A2stdlife="n/a","n/a",IF(BH$3&gt;(A2stdlife+$E96),('PTRM input'!$L$144*(1+rvanilla06)^0.5)-SUM($L96:BG96),('PTRM input'!$L$144*(1+rvanilla06)^0.5)/A2stdlife))</f>
        <v>0</v>
      </c>
      <c r="BI96" s="105">
        <f>IF(A2stdlife="n/a","n/a",IF(BI$3&gt;(A2stdlife+$E96),('PTRM input'!$L$144*(1+rvanilla06)^0.5)-SUM($L96:BH96),('PTRM input'!$L$144*(1+rvanilla06)^0.5)/A2stdlife))</f>
        <v>0</v>
      </c>
      <c r="BJ96" s="234"/>
      <c r="BK96" s="234"/>
      <c r="BL96" s="234"/>
      <c r="BM96" s="234"/>
    </row>
    <row r="97" spans="1:65" s="190" customFormat="1" outlineLevel="2">
      <c r="A97" s="234"/>
      <c r="B97" s="32"/>
      <c r="C97" s="31"/>
      <c r="D97" s="930"/>
      <c r="E97" s="167">
        <v>7</v>
      </c>
      <c r="F97" s="34"/>
      <c r="G97" s="184"/>
      <c r="H97" s="186"/>
      <c r="I97" s="186"/>
      <c r="J97" s="186"/>
      <c r="K97" s="186"/>
      <c r="L97" s="186"/>
      <c r="M97" s="185"/>
      <c r="N97" s="105">
        <f>IF(A2stdlife="n/a","n/a",IF(N$3&gt;(A2stdlife+$E97),('PTRM input'!$M$144*(1+rvanilla07)^0.5)-SUM($M97:M97),('PTRM input'!$M$144*(1+rvanilla07)^0.5)/A2stdlife))</f>
        <v>0</v>
      </c>
      <c r="O97" s="105">
        <f>IF(A2stdlife="n/a","n/a",IF(O$3&gt;(A2stdlife+$E97),('PTRM input'!$M$144*(1+rvanilla07)^0.5)-SUM($M97:N97),('PTRM input'!$M$144*(1+rvanilla07)^0.5)/A2stdlife))</f>
        <v>0</v>
      </c>
      <c r="P97" s="105">
        <f>IF(A2stdlife="n/a","n/a",IF(P$3&gt;(A2stdlife+$E97),('PTRM input'!$M$144*(1+rvanilla07)^0.5)-SUM($M97:O97),('PTRM input'!$M$144*(1+rvanilla07)^0.5)/A2stdlife))</f>
        <v>0</v>
      </c>
      <c r="Q97" s="105">
        <f>IF(A2stdlife="n/a","n/a",IF(Q$3&gt;(A2stdlife+$E97),('PTRM input'!$M$144*(1+rvanilla07)^0.5)-SUM($M97:P97),('PTRM input'!$M$144*(1+rvanilla07)^0.5)/A2stdlife))</f>
        <v>0</v>
      </c>
      <c r="R97" s="105">
        <f>IF(A2stdlife="n/a","n/a",IF(R$3&gt;(A2stdlife+$E97),('PTRM input'!$M$144*(1+rvanilla07)^0.5)-SUM($M97:Q97),('PTRM input'!$M$144*(1+rvanilla07)^0.5)/A2stdlife))</f>
        <v>0</v>
      </c>
      <c r="S97" s="105">
        <f>IF(A2stdlife="n/a","n/a",IF(S$3&gt;(A2stdlife+$E97),('PTRM input'!$M$144*(1+rvanilla07)^0.5)-SUM($M97:R97),('PTRM input'!$M$144*(1+rvanilla07)^0.5)/A2stdlife))</f>
        <v>0</v>
      </c>
      <c r="T97" s="105">
        <f>IF(A2stdlife="n/a","n/a",IF(T$3&gt;(A2stdlife+$E97),('PTRM input'!$M$144*(1+rvanilla07)^0.5)-SUM($M97:S97),('PTRM input'!$M$144*(1+rvanilla07)^0.5)/A2stdlife))</f>
        <v>0</v>
      </c>
      <c r="U97" s="105">
        <f>IF(A2stdlife="n/a","n/a",IF(U$3&gt;(A2stdlife+$E97),('PTRM input'!$M$144*(1+rvanilla07)^0.5)-SUM($M97:T97),('PTRM input'!$M$144*(1+rvanilla07)^0.5)/A2stdlife))</f>
        <v>0</v>
      </c>
      <c r="V97" s="105">
        <f>IF(A2stdlife="n/a","n/a",IF(V$3&gt;(A2stdlife+$E97),('PTRM input'!$M$144*(1+rvanilla07)^0.5)-SUM($M97:U97),('PTRM input'!$M$144*(1+rvanilla07)^0.5)/A2stdlife))</f>
        <v>0</v>
      </c>
      <c r="W97" s="105">
        <f>IF(A2stdlife="n/a","n/a",IF(W$3&gt;(A2stdlife+$E97),('PTRM input'!$M$144*(1+rvanilla07)^0.5)-SUM($M97:V97),('PTRM input'!$M$144*(1+rvanilla07)^0.5)/A2stdlife))</f>
        <v>0</v>
      </c>
      <c r="X97" s="105">
        <f>IF(A2stdlife="n/a","n/a",IF(X$3&gt;(A2stdlife+$E97),('PTRM input'!$M$144*(1+rvanilla07)^0.5)-SUM($M97:W97),('PTRM input'!$M$144*(1+rvanilla07)^0.5)/A2stdlife))</f>
        <v>0</v>
      </c>
      <c r="Y97" s="105">
        <f>IF(A2stdlife="n/a","n/a",IF(Y$3&gt;(A2stdlife+$E97),('PTRM input'!$M$144*(1+rvanilla07)^0.5)-SUM($M97:X97),('PTRM input'!$M$144*(1+rvanilla07)^0.5)/A2stdlife))</f>
        <v>0</v>
      </c>
      <c r="Z97" s="105">
        <f>IF(A2stdlife="n/a","n/a",IF(Z$3&gt;(A2stdlife+$E97),('PTRM input'!$M$144*(1+rvanilla07)^0.5)-SUM($M97:Y97),('PTRM input'!$M$144*(1+rvanilla07)^0.5)/A2stdlife))</f>
        <v>0</v>
      </c>
      <c r="AA97" s="105">
        <f>IF(A2stdlife="n/a","n/a",IF(AA$3&gt;(A2stdlife+$E97),('PTRM input'!$M$144*(1+rvanilla07)^0.5)-SUM($M97:Z97),('PTRM input'!$M$144*(1+rvanilla07)^0.5)/A2stdlife))</f>
        <v>0</v>
      </c>
      <c r="AB97" s="105">
        <f>IF(A2stdlife="n/a","n/a",IF(AB$3&gt;(A2stdlife+$E97),('PTRM input'!$M$144*(1+rvanilla07)^0.5)-SUM($M97:AA97),('PTRM input'!$M$144*(1+rvanilla07)^0.5)/A2stdlife))</f>
        <v>0</v>
      </c>
      <c r="AC97" s="105">
        <f>IF(A2stdlife="n/a","n/a",IF(AC$3&gt;(A2stdlife+$E97),('PTRM input'!$M$144*(1+rvanilla07)^0.5)-SUM($M97:AB97),('PTRM input'!$M$144*(1+rvanilla07)^0.5)/A2stdlife))</f>
        <v>0</v>
      </c>
      <c r="AD97" s="105">
        <f>IF(A2stdlife="n/a","n/a",IF(AD$3&gt;(A2stdlife+$E97),('PTRM input'!$M$144*(1+rvanilla07)^0.5)-SUM($M97:AC97),('PTRM input'!$M$144*(1+rvanilla07)^0.5)/A2stdlife))</f>
        <v>0</v>
      </c>
      <c r="AE97" s="105">
        <f>IF(A2stdlife="n/a","n/a",IF(AE$3&gt;(A2stdlife+$E97),('PTRM input'!$M$144*(1+rvanilla07)^0.5)-SUM($M97:AD97),('PTRM input'!$M$144*(1+rvanilla07)^0.5)/A2stdlife))</f>
        <v>0</v>
      </c>
      <c r="AF97" s="105">
        <f>IF(A2stdlife="n/a","n/a",IF(AF$3&gt;(A2stdlife+$E97),('PTRM input'!$M$144*(1+rvanilla07)^0.5)-SUM($M97:AE97),('PTRM input'!$M$144*(1+rvanilla07)^0.5)/A2stdlife))</f>
        <v>0</v>
      </c>
      <c r="AG97" s="105">
        <f>IF(A2stdlife="n/a","n/a",IF(AG$3&gt;(A2stdlife+$E97),('PTRM input'!$M$144*(1+rvanilla07)^0.5)-SUM($M97:AF97),('PTRM input'!$M$144*(1+rvanilla07)^0.5)/A2stdlife))</f>
        <v>0</v>
      </c>
      <c r="AH97" s="105">
        <f>IF(A2stdlife="n/a","n/a",IF(AH$3&gt;(A2stdlife+$E97),('PTRM input'!$M$144*(1+rvanilla07)^0.5)-SUM($M97:AG97),('PTRM input'!$M$144*(1+rvanilla07)^0.5)/A2stdlife))</f>
        <v>0</v>
      </c>
      <c r="AI97" s="105">
        <f>IF(A2stdlife="n/a","n/a",IF(AI$3&gt;(A2stdlife+$E97),('PTRM input'!$M$144*(1+rvanilla07)^0.5)-SUM($M97:AH97),('PTRM input'!$M$144*(1+rvanilla07)^0.5)/A2stdlife))</f>
        <v>0</v>
      </c>
      <c r="AJ97" s="105">
        <f>IF(A2stdlife="n/a","n/a",IF(AJ$3&gt;(A2stdlife+$E97),('PTRM input'!$M$144*(1+rvanilla07)^0.5)-SUM($M97:AI97),('PTRM input'!$M$144*(1+rvanilla07)^0.5)/A2stdlife))</f>
        <v>0</v>
      </c>
      <c r="AK97" s="105">
        <f>IF(A2stdlife="n/a","n/a",IF(AK$3&gt;(A2stdlife+$E97),('PTRM input'!$M$144*(1+rvanilla07)^0.5)-SUM($M97:AJ97),('PTRM input'!$M$144*(1+rvanilla07)^0.5)/A2stdlife))</f>
        <v>0</v>
      </c>
      <c r="AL97" s="105">
        <f>IF(A2stdlife="n/a","n/a",IF(AL$3&gt;(A2stdlife+$E97),('PTRM input'!$M$144*(1+rvanilla07)^0.5)-SUM($M97:AK97),('PTRM input'!$M$144*(1+rvanilla07)^0.5)/A2stdlife))</f>
        <v>0</v>
      </c>
      <c r="AM97" s="105">
        <f>IF(A2stdlife="n/a","n/a",IF(AM$3&gt;(A2stdlife+$E97),('PTRM input'!$M$144*(1+rvanilla07)^0.5)-SUM($M97:AL97),('PTRM input'!$M$144*(1+rvanilla07)^0.5)/A2stdlife))</f>
        <v>0</v>
      </c>
      <c r="AN97" s="105">
        <f>IF(A2stdlife="n/a","n/a",IF(AN$3&gt;(A2stdlife+$E97),('PTRM input'!$M$144*(1+rvanilla07)^0.5)-SUM($M97:AM97),('PTRM input'!$M$144*(1+rvanilla07)^0.5)/A2stdlife))</f>
        <v>0</v>
      </c>
      <c r="AO97" s="105">
        <f>IF(A2stdlife="n/a","n/a",IF(AO$3&gt;(A2stdlife+$E97),('PTRM input'!$M$144*(1+rvanilla07)^0.5)-SUM($M97:AN97),('PTRM input'!$M$144*(1+rvanilla07)^0.5)/A2stdlife))</f>
        <v>0</v>
      </c>
      <c r="AP97" s="105">
        <f>IF(A2stdlife="n/a","n/a",IF(AP$3&gt;(A2stdlife+$E97),('PTRM input'!$M$144*(1+rvanilla07)^0.5)-SUM($M97:AO97),('PTRM input'!$M$144*(1+rvanilla07)^0.5)/A2stdlife))</f>
        <v>0</v>
      </c>
      <c r="AQ97" s="105">
        <f>IF(A2stdlife="n/a","n/a",IF(AQ$3&gt;(A2stdlife+$E97),('PTRM input'!$M$144*(1+rvanilla07)^0.5)-SUM($M97:AP97),('PTRM input'!$M$144*(1+rvanilla07)^0.5)/A2stdlife))</f>
        <v>0</v>
      </c>
      <c r="AR97" s="105">
        <f>IF(A2stdlife="n/a","n/a",IF(AR$3&gt;(A2stdlife+$E97),('PTRM input'!$M$144*(1+rvanilla07)^0.5)-SUM($M97:AQ97),('PTRM input'!$M$144*(1+rvanilla07)^0.5)/A2stdlife))</f>
        <v>0</v>
      </c>
      <c r="AS97" s="105">
        <f>IF(A2stdlife="n/a","n/a",IF(AS$3&gt;(A2stdlife+$E97),('PTRM input'!$M$144*(1+rvanilla07)^0.5)-SUM($M97:AR97),('PTRM input'!$M$144*(1+rvanilla07)^0.5)/A2stdlife))</f>
        <v>0</v>
      </c>
      <c r="AT97" s="105">
        <f>IF(A2stdlife="n/a","n/a",IF(AT$3&gt;(A2stdlife+$E97),('PTRM input'!$M$144*(1+rvanilla07)^0.5)-SUM($M97:AS97),('PTRM input'!$M$144*(1+rvanilla07)^0.5)/A2stdlife))</f>
        <v>0</v>
      </c>
      <c r="AU97" s="105">
        <f>IF(A2stdlife="n/a","n/a",IF(AU$3&gt;(A2stdlife+$E97),('PTRM input'!$M$144*(1+rvanilla07)^0.5)-SUM($M97:AT97),('PTRM input'!$M$144*(1+rvanilla07)^0.5)/A2stdlife))</f>
        <v>0</v>
      </c>
      <c r="AV97" s="105">
        <f>IF(A2stdlife="n/a","n/a",IF(AV$3&gt;(A2stdlife+$E97),('PTRM input'!$M$144*(1+rvanilla07)^0.5)-SUM($M97:AU97),('PTRM input'!$M$144*(1+rvanilla07)^0.5)/A2stdlife))</f>
        <v>0</v>
      </c>
      <c r="AW97" s="105">
        <f>IF(A2stdlife="n/a","n/a",IF(AW$3&gt;(A2stdlife+$E97),('PTRM input'!$M$144*(1+rvanilla07)^0.5)-SUM($M97:AV97),('PTRM input'!$M$144*(1+rvanilla07)^0.5)/A2stdlife))</f>
        <v>0</v>
      </c>
      <c r="AX97" s="105">
        <f>IF(A2stdlife="n/a","n/a",IF(AX$3&gt;(A2stdlife+$E97),('PTRM input'!$M$144*(1+rvanilla07)^0.5)-SUM($M97:AW97),('PTRM input'!$M$144*(1+rvanilla07)^0.5)/A2stdlife))</f>
        <v>0</v>
      </c>
      <c r="AY97" s="105">
        <f>IF(A2stdlife="n/a","n/a",IF(AY$3&gt;(A2stdlife+$E97),('PTRM input'!$M$144*(1+rvanilla07)^0.5)-SUM($M97:AX97),('PTRM input'!$M$144*(1+rvanilla07)^0.5)/A2stdlife))</f>
        <v>0</v>
      </c>
      <c r="AZ97" s="105">
        <f>IF(A2stdlife="n/a","n/a",IF(AZ$3&gt;(A2stdlife+$E97),('PTRM input'!$M$144*(1+rvanilla07)^0.5)-SUM($M97:AY97),('PTRM input'!$M$144*(1+rvanilla07)^0.5)/A2stdlife))</f>
        <v>0</v>
      </c>
      <c r="BA97" s="105">
        <f>IF(A2stdlife="n/a","n/a",IF(BA$3&gt;(A2stdlife+$E97),('PTRM input'!$M$144*(1+rvanilla07)^0.5)-SUM($M97:AZ97),('PTRM input'!$M$144*(1+rvanilla07)^0.5)/A2stdlife))</f>
        <v>0</v>
      </c>
      <c r="BB97" s="105">
        <f>IF(A2stdlife="n/a","n/a",IF(BB$3&gt;(A2stdlife+$E97),('PTRM input'!$M$144*(1+rvanilla07)^0.5)-SUM($M97:BA97),('PTRM input'!$M$144*(1+rvanilla07)^0.5)/A2stdlife))</f>
        <v>0</v>
      </c>
      <c r="BC97" s="105">
        <f>IF(A2stdlife="n/a","n/a",IF(BC$3&gt;(A2stdlife+$E97),('PTRM input'!$M$144*(1+rvanilla07)^0.5)-SUM($M97:BB97),('PTRM input'!$M$144*(1+rvanilla07)^0.5)/A2stdlife))</f>
        <v>0</v>
      </c>
      <c r="BD97" s="105">
        <f>IF(A2stdlife="n/a","n/a",IF(BD$3&gt;(A2stdlife+$E97),('PTRM input'!$M$144*(1+rvanilla07)^0.5)-SUM($M97:BC97),('PTRM input'!$M$144*(1+rvanilla07)^0.5)/A2stdlife))</f>
        <v>0</v>
      </c>
      <c r="BE97" s="105">
        <f>IF(A2stdlife="n/a","n/a",IF(BE$3&gt;(A2stdlife+$E97),('PTRM input'!$M$144*(1+rvanilla07)^0.5)-SUM($M97:BD97),('PTRM input'!$M$144*(1+rvanilla07)^0.5)/A2stdlife))</f>
        <v>0</v>
      </c>
      <c r="BF97" s="105">
        <f>IF(A2stdlife="n/a","n/a",IF(BF$3&gt;(A2stdlife+$E97),('PTRM input'!$M$144*(1+rvanilla07)^0.5)-SUM($M97:BE97),('PTRM input'!$M$144*(1+rvanilla07)^0.5)/A2stdlife))</f>
        <v>0</v>
      </c>
      <c r="BG97" s="105">
        <f>IF(A2stdlife="n/a","n/a",IF(BG$3&gt;(A2stdlife+$E97),('PTRM input'!$M$144*(1+rvanilla07)^0.5)-SUM($M97:BF97),('PTRM input'!$M$144*(1+rvanilla07)^0.5)/A2stdlife))</f>
        <v>0</v>
      </c>
      <c r="BH97" s="105">
        <f>IF(A2stdlife="n/a","n/a",IF(BH$3&gt;(A2stdlife+$E97),('PTRM input'!$M$144*(1+rvanilla07)^0.5)-SUM($M97:BG97),('PTRM input'!$M$144*(1+rvanilla07)^0.5)/A2stdlife))</f>
        <v>0</v>
      </c>
      <c r="BI97" s="105">
        <f>IF(A2stdlife="n/a","n/a",IF(BI$3&gt;(A2stdlife+$E97),('PTRM input'!$M$144*(1+rvanilla07)^0.5)-SUM($M97:BH97),('PTRM input'!$M$144*(1+rvanilla07)^0.5)/A2stdlife))</f>
        <v>0</v>
      </c>
      <c r="BJ97" s="234"/>
      <c r="BK97" s="234"/>
      <c r="BL97" s="234"/>
      <c r="BM97" s="234"/>
    </row>
    <row r="98" spans="1:65" s="190" customFormat="1" outlineLevel="2">
      <c r="A98" s="234"/>
      <c r="B98" s="32"/>
      <c r="C98" s="31"/>
      <c r="D98" s="930"/>
      <c r="E98" s="167">
        <v>8</v>
      </c>
      <c r="F98" s="34"/>
      <c r="G98" s="184"/>
      <c r="H98" s="186"/>
      <c r="I98" s="186"/>
      <c r="J98" s="186"/>
      <c r="K98" s="186"/>
      <c r="L98" s="186"/>
      <c r="M98" s="186"/>
      <c r="N98" s="185"/>
      <c r="O98" s="105">
        <f>IF(A2stdlife="n/a","n/a",IF(O$3&gt;(A2stdlife+$E98),('PTRM input'!$N$144*(1+rvanilla08)^0.5)-SUM($N98:N98),('PTRM input'!$N$144*(1+rvanilla08)^0.5)/A2stdlife))</f>
        <v>0</v>
      </c>
      <c r="P98" s="105">
        <f>IF(A2stdlife="n/a","n/a",IF(P$3&gt;(A2stdlife+$E98),('PTRM input'!$N$144*(1+rvanilla08)^0.5)-SUM($N98:O98),('PTRM input'!$N$144*(1+rvanilla08)^0.5)/A2stdlife))</f>
        <v>0</v>
      </c>
      <c r="Q98" s="105">
        <f>IF(A2stdlife="n/a","n/a",IF(Q$3&gt;(A2stdlife+$E98),('PTRM input'!$N$144*(1+rvanilla08)^0.5)-SUM($N98:P98),('PTRM input'!$N$144*(1+rvanilla08)^0.5)/A2stdlife))</f>
        <v>0</v>
      </c>
      <c r="R98" s="105">
        <f>IF(A2stdlife="n/a","n/a",IF(R$3&gt;(A2stdlife+$E98),('PTRM input'!$N$144*(1+rvanilla08)^0.5)-SUM($N98:Q98),('PTRM input'!$N$144*(1+rvanilla08)^0.5)/A2stdlife))</f>
        <v>0</v>
      </c>
      <c r="S98" s="105">
        <f>IF(A2stdlife="n/a","n/a",IF(S$3&gt;(A2stdlife+$E98),('PTRM input'!$N$144*(1+rvanilla08)^0.5)-SUM($N98:R98),('PTRM input'!$N$144*(1+rvanilla08)^0.5)/A2stdlife))</f>
        <v>0</v>
      </c>
      <c r="T98" s="105">
        <f>IF(A2stdlife="n/a","n/a",IF(T$3&gt;(A2stdlife+$E98),('PTRM input'!$N$144*(1+rvanilla08)^0.5)-SUM($N98:S98),('PTRM input'!$N$144*(1+rvanilla08)^0.5)/A2stdlife))</f>
        <v>0</v>
      </c>
      <c r="U98" s="105">
        <f>IF(A2stdlife="n/a","n/a",IF(U$3&gt;(A2stdlife+$E98),('PTRM input'!$N$144*(1+rvanilla08)^0.5)-SUM($N98:T98),('PTRM input'!$N$144*(1+rvanilla08)^0.5)/A2stdlife))</f>
        <v>0</v>
      </c>
      <c r="V98" s="105">
        <f>IF(A2stdlife="n/a","n/a",IF(V$3&gt;(A2stdlife+$E98),('PTRM input'!$N$144*(1+rvanilla08)^0.5)-SUM($N98:U98),('PTRM input'!$N$144*(1+rvanilla08)^0.5)/A2stdlife))</f>
        <v>0</v>
      </c>
      <c r="W98" s="105">
        <f>IF(A2stdlife="n/a","n/a",IF(W$3&gt;(A2stdlife+$E98),('PTRM input'!$N$144*(1+rvanilla08)^0.5)-SUM($N98:V98),('PTRM input'!$N$144*(1+rvanilla08)^0.5)/A2stdlife))</f>
        <v>0</v>
      </c>
      <c r="X98" s="105">
        <f>IF(A2stdlife="n/a","n/a",IF(X$3&gt;(A2stdlife+$E98),('PTRM input'!$N$144*(1+rvanilla08)^0.5)-SUM($N98:W98),('PTRM input'!$N$144*(1+rvanilla08)^0.5)/A2stdlife))</f>
        <v>0</v>
      </c>
      <c r="Y98" s="105">
        <f>IF(A2stdlife="n/a","n/a",IF(Y$3&gt;(A2stdlife+$E98),('PTRM input'!$N$144*(1+rvanilla08)^0.5)-SUM($N98:X98),('PTRM input'!$N$144*(1+rvanilla08)^0.5)/A2stdlife))</f>
        <v>0</v>
      </c>
      <c r="Z98" s="105">
        <f>IF(A2stdlife="n/a","n/a",IF(Z$3&gt;(A2stdlife+$E98),('PTRM input'!$N$144*(1+rvanilla08)^0.5)-SUM($N98:Y98),('PTRM input'!$N$144*(1+rvanilla08)^0.5)/A2stdlife))</f>
        <v>0</v>
      </c>
      <c r="AA98" s="105">
        <f>IF(A2stdlife="n/a","n/a",IF(AA$3&gt;(A2stdlife+$E98),('PTRM input'!$N$144*(1+rvanilla08)^0.5)-SUM($N98:Z98),('PTRM input'!$N$144*(1+rvanilla08)^0.5)/A2stdlife))</f>
        <v>0</v>
      </c>
      <c r="AB98" s="105">
        <f>IF(A2stdlife="n/a","n/a",IF(AB$3&gt;(A2stdlife+$E98),('PTRM input'!$N$144*(1+rvanilla08)^0.5)-SUM($N98:AA98),('PTRM input'!$N$144*(1+rvanilla08)^0.5)/A2stdlife))</f>
        <v>0</v>
      </c>
      <c r="AC98" s="105">
        <f>IF(A2stdlife="n/a","n/a",IF(AC$3&gt;(A2stdlife+$E98),('PTRM input'!$N$144*(1+rvanilla08)^0.5)-SUM($N98:AB98),('PTRM input'!$N$144*(1+rvanilla08)^0.5)/A2stdlife))</f>
        <v>0</v>
      </c>
      <c r="AD98" s="105">
        <f>IF(A2stdlife="n/a","n/a",IF(AD$3&gt;(A2stdlife+$E98),('PTRM input'!$N$144*(1+rvanilla08)^0.5)-SUM($N98:AC98),('PTRM input'!$N$144*(1+rvanilla08)^0.5)/A2stdlife))</f>
        <v>0</v>
      </c>
      <c r="AE98" s="105">
        <f>IF(A2stdlife="n/a","n/a",IF(AE$3&gt;(A2stdlife+$E98),('PTRM input'!$N$144*(1+rvanilla08)^0.5)-SUM($N98:AD98),('PTRM input'!$N$144*(1+rvanilla08)^0.5)/A2stdlife))</f>
        <v>0</v>
      </c>
      <c r="AF98" s="105">
        <f>IF(A2stdlife="n/a","n/a",IF(AF$3&gt;(A2stdlife+$E98),('PTRM input'!$N$144*(1+rvanilla08)^0.5)-SUM($N98:AE98),('PTRM input'!$N$144*(1+rvanilla08)^0.5)/A2stdlife))</f>
        <v>0</v>
      </c>
      <c r="AG98" s="105">
        <f>IF(A2stdlife="n/a","n/a",IF(AG$3&gt;(A2stdlife+$E98),('PTRM input'!$N$144*(1+rvanilla08)^0.5)-SUM($N98:AF98),('PTRM input'!$N$144*(1+rvanilla08)^0.5)/A2stdlife))</f>
        <v>0</v>
      </c>
      <c r="AH98" s="105">
        <f>IF(A2stdlife="n/a","n/a",IF(AH$3&gt;(A2stdlife+$E98),('PTRM input'!$N$144*(1+rvanilla08)^0.5)-SUM($N98:AG98),('PTRM input'!$N$144*(1+rvanilla08)^0.5)/A2stdlife))</f>
        <v>0</v>
      </c>
      <c r="AI98" s="105">
        <f>IF(A2stdlife="n/a","n/a",IF(AI$3&gt;(A2stdlife+$E98),('PTRM input'!$N$144*(1+rvanilla08)^0.5)-SUM($N98:AH98),('PTRM input'!$N$144*(1+rvanilla08)^0.5)/A2stdlife))</f>
        <v>0</v>
      </c>
      <c r="AJ98" s="105">
        <f>IF(A2stdlife="n/a","n/a",IF(AJ$3&gt;(A2stdlife+$E98),('PTRM input'!$N$144*(1+rvanilla08)^0.5)-SUM($N98:AI98),('PTRM input'!$N$144*(1+rvanilla08)^0.5)/A2stdlife))</f>
        <v>0</v>
      </c>
      <c r="AK98" s="105">
        <f>IF(A2stdlife="n/a","n/a",IF(AK$3&gt;(A2stdlife+$E98),('PTRM input'!$N$144*(1+rvanilla08)^0.5)-SUM($N98:AJ98),('PTRM input'!$N$144*(1+rvanilla08)^0.5)/A2stdlife))</f>
        <v>0</v>
      </c>
      <c r="AL98" s="105">
        <f>IF(A2stdlife="n/a","n/a",IF(AL$3&gt;(A2stdlife+$E98),('PTRM input'!$N$144*(1+rvanilla08)^0.5)-SUM($N98:AK98),('PTRM input'!$N$144*(1+rvanilla08)^0.5)/A2stdlife))</f>
        <v>0</v>
      </c>
      <c r="AM98" s="105">
        <f>IF(A2stdlife="n/a","n/a",IF(AM$3&gt;(A2stdlife+$E98),('PTRM input'!$N$144*(1+rvanilla08)^0.5)-SUM($N98:AL98),('PTRM input'!$N$144*(1+rvanilla08)^0.5)/A2stdlife))</f>
        <v>0</v>
      </c>
      <c r="AN98" s="105">
        <f>IF(A2stdlife="n/a","n/a",IF(AN$3&gt;(A2stdlife+$E98),('PTRM input'!$N$144*(1+rvanilla08)^0.5)-SUM($N98:AM98),('PTRM input'!$N$144*(1+rvanilla08)^0.5)/A2stdlife))</f>
        <v>0</v>
      </c>
      <c r="AO98" s="105">
        <f>IF(A2stdlife="n/a","n/a",IF(AO$3&gt;(A2stdlife+$E98),('PTRM input'!$N$144*(1+rvanilla08)^0.5)-SUM($N98:AN98),('PTRM input'!$N$144*(1+rvanilla08)^0.5)/A2stdlife))</f>
        <v>0</v>
      </c>
      <c r="AP98" s="105">
        <f>IF(A2stdlife="n/a","n/a",IF(AP$3&gt;(A2stdlife+$E98),('PTRM input'!$N$144*(1+rvanilla08)^0.5)-SUM($N98:AO98),('PTRM input'!$N$144*(1+rvanilla08)^0.5)/A2stdlife))</f>
        <v>0</v>
      </c>
      <c r="AQ98" s="105">
        <f>IF(A2stdlife="n/a","n/a",IF(AQ$3&gt;(A2stdlife+$E98),('PTRM input'!$N$144*(1+rvanilla08)^0.5)-SUM($N98:AP98),('PTRM input'!$N$144*(1+rvanilla08)^0.5)/A2stdlife))</f>
        <v>0</v>
      </c>
      <c r="AR98" s="105">
        <f>IF(A2stdlife="n/a","n/a",IF(AR$3&gt;(A2stdlife+$E98),('PTRM input'!$N$144*(1+rvanilla08)^0.5)-SUM($N98:AQ98),('PTRM input'!$N$144*(1+rvanilla08)^0.5)/A2stdlife))</f>
        <v>0</v>
      </c>
      <c r="AS98" s="105">
        <f>IF(A2stdlife="n/a","n/a",IF(AS$3&gt;(A2stdlife+$E98),('PTRM input'!$N$144*(1+rvanilla08)^0.5)-SUM($N98:AR98),('PTRM input'!$N$144*(1+rvanilla08)^0.5)/A2stdlife))</f>
        <v>0</v>
      </c>
      <c r="AT98" s="105">
        <f>IF(A2stdlife="n/a","n/a",IF(AT$3&gt;(A2stdlife+$E98),('PTRM input'!$N$144*(1+rvanilla08)^0.5)-SUM($N98:AS98),('PTRM input'!$N$144*(1+rvanilla08)^0.5)/A2stdlife))</f>
        <v>0</v>
      </c>
      <c r="AU98" s="105">
        <f>IF(A2stdlife="n/a","n/a",IF(AU$3&gt;(A2stdlife+$E98),('PTRM input'!$N$144*(1+rvanilla08)^0.5)-SUM($N98:AT98),('PTRM input'!$N$144*(1+rvanilla08)^0.5)/A2stdlife))</f>
        <v>0</v>
      </c>
      <c r="AV98" s="105">
        <f>IF(A2stdlife="n/a","n/a",IF(AV$3&gt;(A2stdlife+$E98),('PTRM input'!$N$144*(1+rvanilla08)^0.5)-SUM($N98:AU98),('PTRM input'!$N$144*(1+rvanilla08)^0.5)/A2stdlife))</f>
        <v>0</v>
      </c>
      <c r="AW98" s="105">
        <f>IF(A2stdlife="n/a","n/a",IF(AW$3&gt;(A2stdlife+$E98),('PTRM input'!$N$144*(1+rvanilla08)^0.5)-SUM($N98:AV98),('PTRM input'!$N$144*(1+rvanilla08)^0.5)/A2stdlife))</f>
        <v>0</v>
      </c>
      <c r="AX98" s="105">
        <f>IF(A2stdlife="n/a","n/a",IF(AX$3&gt;(A2stdlife+$E98),('PTRM input'!$N$144*(1+rvanilla08)^0.5)-SUM($N98:AW98),('PTRM input'!$N$144*(1+rvanilla08)^0.5)/A2stdlife))</f>
        <v>0</v>
      </c>
      <c r="AY98" s="105">
        <f>IF(A2stdlife="n/a","n/a",IF(AY$3&gt;(A2stdlife+$E98),('PTRM input'!$N$144*(1+rvanilla08)^0.5)-SUM($N98:AX98),('PTRM input'!$N$144*(1+rvanilla08)^0.5)/A2stdlife))</f>
        <v>0</v>
      </c>
      <c r="AZ98" s="105">
        <f>IF(A2stdlife="n/a","n/a",IF(AZ$3&gt;(A2stdlife+$E98),('PTRM input'!$N$144*(1+rvanilla08)^0.5)-SUM($N98:AY98),('PTRM input'!$N$144*(1+rvanilla08)^0.5)/A2stdlife))</f>
        <v>0</v>
      </c>
      <c r="BA98" s="105">
        <f>IF(A2stdlife="n/a","n/a",IF(BA$3&gt;(A2stdlife+$E98),('PTRM input'!$N$144*(1+rvanilla08)^0.5)-SUM($N98:AZ98),('PTRM input'!$N$144*(1+rvanilla08)^0.5)/A2stdlife))</f>
        <v>0</v>
      </c>
      <c r="BB98" s="105">
        <f>IF(A2stdlife="n/a","n/a",IF(BB$3&gt;(A2stdlife+$E98),('PTRM input'!$N$144*(1+rvanilla08)^0.5)-SUM($N98:BA98),('PTRM input'!$N$144*(1+rvanilla08)^0.5)/A2stdlife))</f>
        <v>0</v>
      </c>
      <c r="BC98" s="105">
        <f>IF(A2stdlife="n/a","n/a",IF(BC$3&gt;(A2stdlife+$E98),('PTRM input'!$N$144*(1+rvanilla08)^0.5)-SUM($N98:BB98),('PTRM input'!$N$144*(1+rvanilla08)^0.5)/A2stdlife))</f>
        <v>0</v>
      </c>
      <c r="BD98" s="105">
        <f>IF(A2stdlife="n/a","n/a",IF(BD$3&gt;(A2stdlife+$E98),('PTRM input'!$N$144*(1+rvanilla08)^0.5)-SUM($N98:BC98),('PTRM input'!$N$144*(1+rvanilla08)^0.5)/A2stdlife))</f>
        <v>0</v>
      </c>
      <c r="BE98" s="105">
        <f>IF(A2stdlife="n/a","n/a",IF(BE$3&gt;(A2stdlife+$E98),('PTRM input'!$N$144*(1+rvanilla08)^0.5)-SUM($N98:BD98),('PTRM input'!$N$144*(1+rvanilla08)^0.5)/A2stdlife))</f>
        <v>0</v>
      </c>
      <c r="BF98" s="105">
        <f>IF(A2stdlife="n/a","n/a",IF(BF$3&gt;(A2stdlife+$E98),('PTRM input'!$N$144*(1+rvanilla08)^0.5)-SUM($N98:BE98),('PTRM input'!$N$144*(1+rvanilla08)^0.5)/A2stdlife))</f>
        <v>0</v>
      </c>
      <c r="BG98" s="105">
        <f>IF(A2stdlife="n/a","n/a",IF(BG$3&gt;(A2stdlife+$E98),('PTRM input'!$N$144*(1+rvanilla08)^0.5)-SUM($N98:BF98),('PTRM input'!$N$144*(1+rvanilla08)^0.5)/A2stdlife))</f>
        <v>0</v>
      </c>
      <c r="BH98" s="105">
        <f>IF(A2stdlife="n/a","n/a",IF(BH$3&gt;(A2stdlife+$E98),('PTRM input'!$N$144*(1+rvanilla08)^0.5)-SUM($N98:BG98),('PTRM input'!$N$144*(1+rvanilla08)^0.5)/A2stdlife))</f>
        <v>0</v>
      </c>
      <c r="BI98" s="105">
        <f>IF(A2stdlife="n/a","n/a",IF(BI$3&gt;(A2stdlife+$E98),('PTRM input'!$N$144*(1+rvanilla08)^0.5)-SUM($N98:BH98),('PTRM input'!$N$144*(1+rvanilla08)^0.5)/A2stdlife))</f>
        <v>0</v>
      </c>
      <c r="BJ98" s="234"/>
      <c r="BK98" s="234"/>
      <c r="BL98" s="234"/>
      <c r="BM98" s="234"/>
    </row>
    <row r="99" spans="1:65" s="190" customFormat="1" outlineLevel="2">
      <c r="A99" s="234"/>
      <c r="B99" s="32"/>
      <c r="C99" s="31"/>
      <c r="D99" s="930"/>
      <c r="E99" s="167">
        <v>9</v>
      </c>
      <c r="F99" s="34"/>
      <c r="G99" s="184"/>
      <c r="H99" s="186"/>
      <c r="I99" s="186"/>
      <c r="J99" s="186"/>
      <c r="K99" s="186"/>
      <c r="L99" s="186"/>
      <c r="M99" s="186"/>
      <c r="N99" s="186"/>
      <c r="O99" s="185"/>
      <c r="P99" s="105">
        <f>IF(A2stdlife="n/a","n/a",IF(P$3&gt;(A2stdlife+$E99),('PTRM input'!$O$144*(1+rvanilla09)^0.5)-SUM($O99:O99),('PTRM input'!$O$144*(1+rvanilla09)^0.5)/A2stdlife))</f>
        <v>0</v>
      </c>
      <c r="Q99" s="105">
        <f>IF(A2stdlife="n/a","n/a",IF(Q$3&gt;(A2stdlife+$E99),('PTRM input'!$O$144*(1+rvanilla09)^0.5)-SUM($O99:P99),('PTRM input'!$O$144*(1+rvanilla09)^0.5)/A2stdlife))</f>
        <v>0</v>
      </c>
      <c r="R99" s="105">
        <f>IF(A2stdlife="n/a","n/a",IF(R$3&gt;(A2stdlife+$E99),('PTRM input'!$O$144*(1+rvanilla09)^0.5)-SUM($O99:Q99),('PTRM input'!$O$144*(1+rvanilla09)^0.5)/A2stdlife))</f>
        <v>0</v>
      </c>
      <c r="S99" s="105">
        <f>IF(A2stdlife="n/a","n/a",IF(S$3&gt;(A2stdlife+$E99),('PTRM input'!$O$144*(1+rvanilla09)^0.5)-SUM($O99:R99),('PTRM input'!$O$144*(1+rvanilla09)^0.5)/A2stdlife))</f>
        <v>0</v>
      </c>
      <c r="T99" s="105">
        <f>IF(A2stdlife="n/a","n/a",IF(T$3&gt;(A2stdlife+$E99),('PTRM input'!$O$144*(1+rvanilla09)^0.5)-SUM($O99:S99),('PTRM input'!$O$144*(1+rvanilla09)^0.5)/A2stdlife))</f>
        <v>0</v>
      </c>
      <c r="U99" s="105">
        <f>IF(A2stdlife="n/a","n/a",IF(U$3&gt;(A2stdlife+$E99),('PTRM input'!$O$144*(1+rvanilla09)^0.5)-SUM($O99:T99),('PTRM input'!$O$144*(1+rvanilla09)^0.5)/A2stdlife))</f>
        <v>0</v>
      </c>
      <c r="V99" s="105">
        <f>IF(A2stdlife="n/a","n/a",IF(V$3&gt;(A2stdlife+$E99),('PTRM input'!$O$144*(1+rvanilla09)^0.5)-SUM($O99:U99),('PTRM input'!$O$144*(1+rvanilla09)^0.5)/A2stdlife))</f>
        <v>0</v>
      </c>
      <c r="W99" s="105">
        <f>IF(A2stdlife="n/a","n/a",IF(W$3&gt;(A2stdlife+$E99),('PTRM input'!$O$144*(1+rvanilla09)^0.5)-SUM($O99:V99),('PTRM input'!$O$144*(1+rvanilla09)^0.5)/A2stdlife))</f>
        <v>0</v>
      </c>
      <c r="X99" s="105">
        <f>IF(A2stdlife="n/a","n/a",IF(X$3&gt;(A2stdlife+$E99),('PTRM input'!$O$144*(1+rvanilla09)^0.5)-SUM($O99:W99),('PTRM input'!$O$144*(1+rvanilla09)^0.5)/A2stdlife))</f>
        <v>0</v>
      </c>
      <c r="Y99" s="105">
        <f>IF(A2stdlife="n/a","n/a",IF(Y$3&gt;(A2stdlife+$E99),('PTRM input'!$O$144*(1+rvanilla09)^0.5)-SUM($O99:X99),('PTRM input'!$O$144*(1+rvanilla09)^0.5)/A2stdlife))</f>
        <v>0</v>
      </c>
      <c r="Z99" s="105">
        <f>IF(A2stdlife="n/a","n/a",IF(Z$3&gt;(A2stdlife+$E99),('PTRM input'!$O$144*(1+rvanilla09)^0.5)-SUM($O99:Y99),('PTRM input'!$O$144*(1+rvanilla09)^0.5)/A2stdlife))</f>
        <v>0</v>
      </c>
      <c r="AA99" s="105">
        <f>IF(A2stdlife="n/a","n/a",IF(AA$3&gt;(A2stdlife+$E99),('PTRM input'!$O$144*(1+rvanilla09)^0.5)-SUM($O99:Z99),('PTRM input'!$O$144*(1+rvanilla09)^0.5)/A2stdlife))</f>
        <v>0</v>
      </c>
      <c r="AB99" s="105">
        <f>IF(A2stdlife="n/a","n/a",IF(AB$3&gt;(A2stdlife+$E99),('PTRM input'!$O$144*(1+rvanilla09)^0.5)-SUM($O99:AA99),('PTRM input'!$O$144*(1+rvanilla09)^0.5)/A2stdlife))</f>
        <v>0</v>
      </c>
      <c r="AC99" s="105">
        <f>IF(A2stdlife="n/a","n/a",IF(AC$3&gt;(A2stdlife+$E99),('PTRM input'!$O$144*(1+rvanilla09)^0.5)-SUM($O99:AB99),('PTRM input'!$O$144*(1+rvanilla09)^0.5)/A2stdlife))</f>
        <v>0</v>
      </c>
      <c r="AD99" s="105">
        <f>IF(A2stdlife="n/a","n/a",IF(AD$3&gt;(A2stdlife+$E99),('PTRM input'!$O$144*(1+rvanilla09)^0.5)-SUM($O99:AC99),('PTRM input'!$O$144*(1+rvanilla09)^0.5)/A2stdlife))</f>
        <v>0</v>
      </c>
      <c r="AE99" s="105">
        <f>IF(A2stdlife="n/a","n/a",IF(AE$3&gt;(A2stdlife+$E99),('PTRM input'!$O$144*(1+rvanilla09)^0.5)-SUM($O99:AD99),('PTRM input'!$O$144*(1+rvanilla09)^0.5)/A2stdlife))</f>
        <v>0</v>
      </c>
      <c r="AF99" s="105">
        <f>IF(A2stdlife="n/a","n/a",IF(AF$3&gt;(A2stdlife+$E99),('PTRM input'!$O$144*(1+rvanilla09)^0.5)-SUM($O99:AE99),('PTRM input'!$O$144*(1+rvanilla09)^0.5)/A2stdlife))</f>
        <v>0</v>
      </c>
      <c r="AG99" s="105">
        <f>IF(A2stdlife="n/a","n/a",IF(AG$3&gt;(A2stdlife+$E99),('PTRM input'!$O$144*(1+rvanilla09)^0.5)-SUM($O99:AF99),('PTRM input'!$O$144*(1+rvanilla09)^0.5)/A2stdlife))</f>
        <v>0</v>
      </c>
      <c r="AH99" s="105">
        <f>IF(A2stdlife="n/a","n/a",IF(AH$3&gt;(A2stdlife+$E99),('PTRM input'!$O$144*(1+rvanilla09)^0.5)-SUM($O99:AG99),('PTRM input'!$O$144*(1+rvanilla09)^0.5)/A2stdlife))</f>
        <v>0</v>
      </c>
      <c r="AI99" s="105">
        <f>IF(A2stdlife="n/a","n/a",IF(AI$3&gt;(A2stdlife+$E99),('PTRM input'!$O$144*(1+rvanilla09)^0.5)-SUM($O99:AH99),('PTRM input'!$O$144*(1+rvanilla09)^0.5)/A2stdlife))</f>
        <v>0</v>
      </c>
      <c r="AJ99" s="105">
        <f>IF(A2stdlife="n/a","n/a",IF(AJ$3&gt;(A2stdlife+$E99),('PTRM input'!$O$144*(1+rvanilla09)^0.5)-SUM($O99:AI99),('PTRM input'!$O$144*(1+rvanilla09)^0.5)/A2stdlife))</f>
        <v>0</v>
      </c>
      <c r="AK99" s="105">
        <f>IF(A2stdlife="n/a","n/a",IF(AK$3&gt;(A2stdlife+$E99),('PTRM input'!$O$144*(1+rvanilla09)^0.5)-SUM($O99:AJ99),('PTRM input'!$O$144*(1+rvanilla09)^0.5)/A2stdlife))</f>
        <v>0</v>
      </c>
      <c r="AL99" s="105">
        <f>IF(A2stdlife="n/a","n/a",IF(AL$3&gt;(A2stdlife+$E99),('PTRM input'!$O$144*(1+rvanilla09)^0.5)-SUM($O99:AK99),('PTRM input'!$O$144*(1+rvanilla09)^0.5)/A2stdlife))</f>
        <v>0</v>
      </c>
      <c r="AM99" s="105">
        <f>IF(A2stdlife="n/a","n/a",IF(AM$3&gt;(A2stdlife+$E99),('PTRM input'!$O$144*(1+rvanilla09)^0.5)-SUM($O99:AL99),('PTRM input'!$O$144*(1+rvanilla09)^0.5)/A2stdlife))</f>
        <v>0</v>
      </c>
      <c r="AN99" s="105">
        <f>IF(A2stdlife="n/a","n/a",IF(AN$3&gt;(A2stdlife+$E99),('PTRM input'!$O$144*(1+rvanilla09)^0.5)-SUM($O99:AM99),('PTRM input'!$O$144*(1+rvanilla09)^0.5)/A2stdlife))</f>
        <v>0</v>
      </c>
      <c r="AO99" s="105">
        <f>IF(A2stdlife="n/a","n/a",IF(AO$3&gt;(A2stdlife+$E99),('PTRM input'!$O$144*(1+rvanilla09)^0.5)-SUM($O99:AN99),('PTRM input'!$O$144*(1+rvanilla09)^0.5)/A2stdlife))</f>
        <v>0</v>
      </c>
      <c r="AP99" s="105">
        <f>IF(A2stdlife="n/a","n/a",IF(AP$3&gt;(A2stdlife+$E99),('PTRM input'!$O$144*(1+rvanilla09)^0.5)-SUM($O99:AO99),('PTRM input'!$O$144*(1+rvanilla09)^0.5)/A2stdlife))</f>
        <v>0</v>
      </c>
      <c r="AQ99" s="105">
        <f>IF(A2stdlife="n/a","n/a",IF(AQ$3&gt;(A2stdlife+$E99),('PTRM input'!$O$144*(1+rvanilla09)^0.5)-SUM($O99:AP99),('PTRM input'!$O$144*(1+rvanilla09)^0.5)/A2stdlife))</f>
        <v>0</v>
      </c>
      <c r="AR99" s="105">
        <f>IF(A2stdlife="n/a","n/a",IF(AR$3&gt;(A2stdlife+$E99),('PTRM input'!$O$144*(1+rvanilla09)^0.5)-SUM($O99:AQ99),('PTRM input'!$O$144*(1+rvanilla09)^0.5)/A2stdlife))</f>
        <v>0</v>
      </c>
      <c r="AS99" s="105">
        <f>IF(A2stdlife="n/a","n/a",IF(AS$3&gt;(A2stdlife+$E99),('PTRM input'!$O$144*(1+rvanilla09)^0.5)-SUM($O99:AR99),('PTRM input'!$O$144*(1+rvanilla09)^0.5)/A2stdlife))</f>
        <v>0</v>
      </c>
      <c r="AT99" s="105">
        <f>IF(A2stdlife="n/a","n/a",IF(AT$3&gt;(A2stdlife+$E99),('PTRM input'!$O$144*(1+rvanilla09)^0.5)-SUM($O99:AS99),('PTRM input'!$O$144*(1+rvanilla09)^0.5)/A2stdlife))</f>
        <v>0</v>
      </c>
      <c r="AU99" s="105">
        <f>IF(A2stdlife="n/a","n/a",IF(AU$3&gt;(A2stdlife+$E99),('PTRM input'!$O$144*(1+rvanilla09)^0.5)-SUM($O99:AT99),('PTRM input'!$O$144*(1+rvanilla09)^0.5)/A2stdlife))</f>
        <v>0</v>
      </c>
      <c r="AV99" s="105">
        <f>IF(A2stdlife="n/a","n/a",IF(AV$3&gt;(A2stdlife+$E99),('PTRM input'!$O$144*(1+rvanilla09)^0.5)-SUM($O99:AU99),('PTRM input'!$O$144*(1+rvanilla09)^0.5)/A2stdlife))</f>
        <v>0</v>
      </c>
      <c r="AW99" s="105">
        <f>IF(A2stdlife="n/a","n/a",IF(AW$3&gt;(A2stdlife+$E99),('PTRM input'!$O$144*(1+rvanilla09)^0.5)-SUM($O99:AV99),('PTRM input'!$O$144*(1+rvanilla09)^0.5)/A2stdlife))</f>
        <v>0</v>
      </c>
      <c r="AX99" s="105">
        <f>IF(A2stdlife="n/a","n/a",IF(AX$3&gt;(A2stdlife+$E99),('PTRM input'!$O$144*(1+rvanilla09)^0.5)-SUM($O99:AW99),('PTRM input'!$O$144*(1+rvanilla09)^0.5)/A2stdlife))</f>
        <v>0</v>
      </c>
      <c r="AY99" s="105">
        <f>IF(A2stdlife="n/a","n/a",IF(AY$3&gt;(A2stdlife+$E99),('PTRM input'!$O$144*(1+rvanilla09)^0.5)-SUM($O99:AX99),('PTRM input'!$O$144*(1+rvanilla09)^0.5)/A2stdlife))</f>
        <v>0</v>
      </c>
      <c r="AZ99" s="105">
        <f>IF(A2stdlife="n/a","n/a",IF(AZ$3&gt;(A2stdlife+$E99),('PTRM input'!$O$144*(1+rvanilla09)^0.5)-SUM($O99:AY99),('PTRM input'!$O$144*(1+rvanilla09)^0.5)/A2stdlife))</f>
        <v>0</v>
      </c>
      <c r="BA99" s="105">
        <f>IF(A2stdlife="n/a","n/a",IF(BA$3&gt;(A2stdlife+$E99),('PTRM input'!$O$144*(1+rvanilla09)^0.5)-SUM($O99:AZ99),('PTRM input'!$O$144*(1+rvanilla09)^0.5)/A2stdlife))</f>
        <v>0</v>
      </c>
      <c r="BB99" s="105">
        <f>IF(A2stdlife="n/a","n/a",IF(BB$3&gt;(A2stdlife+$E99),('PTRM input'!$O$144*(1+rvanilla09)^0.5)-SUM($O99:BA99),('PTRM input'!$O$144*(1+rvanilla09)^0.5)/A2stdlife))</f>
        <v>0</v>
      </c>
      <c r="BC99" s="105">
        <f>IF(A2stdlife="n/a","n/a",IF(BC$3&gt;(A2stdlife+$E99),('PTRM input'!$O$144*(1+rvanilla09)^0.5)-SUM($O99:BB99),('PTRM input'!$O$144*(1+rvanilla09)^0.5)/A2stdlife))</f>
        <v>0</v>
      </c>
      <c r="BD99" s="105">
        <f>IF(A2stdlife="n/a","n/a",IF(BD$3&gt;(A2stdlife+$E99),('PTRM input'!$O$144*(1+rvanilla09)^0.5)-SUM($O99:BC99),('PTRM input'!$O$144*(1+rvanilla09)^0.5)/A2stdlife))</f>
        <v>0</v>
      </c>
      <c r="BE99" s="105">
        <f>IF(A2stdlife="n/a","n/a",IF(BE$3&gt;(A2stdlife+$E99),('PTRM input'!$O$144*(1+rvanilla09)^0.5)-SUM($O99:BD99),('PTRM input'!$O$144*(1+rvanilla09)^0.5)/A2stdlife))</f>
        <v>0</v>
      </c>
      <c r="BF99" s="105">
        <f>IF(A2stdlife="n/a","n/a",IF(BF$3&gt;(A2stdlife+$E99),('PTRM input'!$O$144*(1+rvanilla09)^0.5)-SUM($O99:BE99),('PTRM input'!$O$144*(1+rvanilla09)^0.5)/A2stdlife))</f>
        <v>0</v>
      </c>
      <c r="BG99" s="105">
        <f>IF(A2stdlife="n/a","n/a",IF(BG$3&gt;(A2stdlife+$E99),('PTRM input'!$O$144*(1+rvanilla09)^0.5)-SUM($O99:BF99),('PTRM input'!$O$144*(1+rvanilla09)^0.5)/A2stdlife))</f>
        <v>0</v>
      </c>
      <c r="BH99" s="105">
        <f>IF(A2stdlife="n/a","n/a",IF(BH$3&gt;(A2stdlife+$E99),('PTRM input'!$O$144*(1+rvanilla09)^0.5)-SUM($O99:BG99),('PTRM input'!$O$144*(1+rvanilla09)^0.5)/A2stdlife))</f>
        <v>0</v>
      </c>
      <c r="BI99" s="105">
        <f>IF(A2stdlife="n/a","n/a",IF(BI$3&gt;(A2stdlife+$E99),('PTRM input'!$O$144*(1+rvanilla09)^0.5)-SUM($O99:BH99),('PTRM input'!$O$144*(1+rvanilla09)^0.5)/A2stdlife))</f>
        <v>0</v>
      </c>
      <c r="BJ99" s="234"/>
      <c r="BK99" s="234"/>
      <c r="BL99" s="234"/>
      <c r="BM99" s="234"/>
    </row>
    <row r="100" spans="1:65" s="190" customFormat="1" outlineLevel="2">
      <c r="A100" s="234"/>
      <c r="B100" s="32"/>
      <c r="C100" s="31"/>
      <c r="D100" s="930"/>
      <c r="E100" s="168">
        <v>10</v>
      </c>
      <c r="F100" s="34"/>
      <c r="G100" s="184"/>
      <c r="H100" s="186"/>
      <c r="I100" s="186"/>
      <c r="J100" s="186"/>
      <c r="K100" s="186"/>
      <c r="L100" s="186"/>
      <c r="M100" s="186"/>
      <c r="N100" s="186"/>
      <c r="O100" s="186"/>
      <c r="P100" s="185"/>
      <c r="Q100" s="105">
        <f>IF(A2stdlife="n/a","n/a",IF(Q$3&gt;(A2stdlife+$E100),('PTRM input'!$P$144*(1+rvanilla10)^0.5)-SUM($P100:P100),('PTRM input'!$P$144*(1+rvanilla10)^0.5)/A2stdlife))</f>
        <v>0</v>
      </c>
      <c r="R100" s="105">
        <f>IF(A2stdlife="n/a","n/a",IF(R$3&gt;(A2stdlife+$E100),('PTRM input'!$P$144*(1+rvanilla10)^0.5)-SUM($P100:Q100),('PTRM input'!$P$144*(1+rvanilla10)^0.5)/A2stdlife))</f>
        <v>0</v>
      </c>
      <c r="S100" s="105">
        <f>IF(A2stdlife="n/a","n/a",IF(S$3&gt;(A2stdlife+$E100),('PTRM input'!$P$144*(1+rvanilla10)^0.5)-SUM($P100:R100),('PTRM input'!$P$144*(1+rvanilla10)^0.5)/A2stdlife))</f>
        <v>0</v>
      </c>
      <c r="T100" s="105">
        <f>IF(A2stdlife="n/a","n/a",IF(T$3&gt;(A2stdlife+$E100),('PTRM input'!$P$144*(1+rvanilla10)^0.5)-SUM($P100:S100),('PTRM input'!$P$144*(1+rvanilla10)^0.5)/A2stdlife))</f>
        <v>0</v>
      </c>
      <c r="U100" s="105">
        <f>IF(A2stdlife="n/a","n/a",IF(U$3&gt;(A2stdlife+$E100),('PTRM input'!$P$144*(1+rvanilla10)^0.5)-SUM($P100:T100),('PTRM input'!$P$144*(1+rvanilla10)^0.5)/A2stdlife))</f>
        <v>0</v>
      </c>
      <c r="V100" s="105">
        <f>IF(A2stdlife="n/a","n/a",IF(V$3&gt;(A2stdlife+$E100),('PTRM input'!$P$144*(1+rvanilla10)^0.5)-SUM($P100:U100),('PTRM input'!$P$144*(1+rvanilla10)^0.5)/A2stdlife))</f>
        <v>0</v>
      </c>
      <c r="W100" s="105">
        <f>IF(A2stdlife="n/a","n/a",IF(W$3&gt;(A2stdlife+$E100),('PTRM input'!$P$144*(1+rvanilla10)^0.5)-SUM($P100:V100),('PTRM input'!$P$144*(1+rvanilla10)^0.5)/A2stdlife))</f>
        <v>0</v>
      </c>
      <c r="X100" s="105">
        <f>IF(A2stdlife="n/a","n/a",IF(X$3&gt;(A2stdlife+$E100),('PTRM input'!$P$144*(1+rvanilla10)^0.5)-SUM($P100:W100),('PTRM input'!$P$144*(1+rvanilla10)^0.5)/A2stdlife))</f>
        <v>0</v>
      </c>
      <c r="Y100" s="105">
        <f>IF(A2stdlife="n/a","n/a",IF(Y$3&gt;(A2stdlife+$E100),('PTRM input'!$P$144*(1+rvanilla10)^0.5)-SUM($P100:X100),('PTRM input'!$P$144*(1+rvanilla10)^0.5)/A2stdlife))</f>
        <v>0</v>
      </c>
      <c r="Z100" s="105">
        <f>IF(A2stdlife="n/a","n/a",IF(Z$3&gt;(A2stdlife+$E100),('PTRM input'!$P$144*(1+rvanilla10)^0.5)-SUM($P100:Y100),('PTRM input'!$P$144*(1+rvanilla10)^0.5)/A2stdlife))</f>
        <v>0</v>
      </c>
      <c r="AA100" s="105">
        <f>IF(A2stdlife="n/a","n/a",IF(AA$3&gt;(A2stdlife+$E100),('PTRM input'!$P$144*(1+rvanilla10)^0.5)-SUM($P100:Z100),('PTRM input'!$P$144*(1+rvanilla10)^0.5)/A2stdlife))</f>
        <v>0</v>
      </c>
      <c r="AB100" s="105">
        <f>IF(A2stdlife="n/a","n/a",IF(AB$3&gt;(A2stdlife+$E100),('PTRM input'!$P$144*(1+rvanilla10)^0.5)-SUM($P100:AA100),('PTRM input'!$P$144*(1+rvanilla10)^0.5)/A2stdlife))</f>
        <v>0</v>
      </c>
      <c r="AC100" s="105">
        <f>IF(A2stdlife="n/a","n/a",IF(AC$3&gt;(A2stdlife+$E100),('PTRM input'!$P$144*(1+rvanilla10)^0.5)-SUM($P100:AB100),('PTRM input'!$P$144*(1+rvanilla10)^0.5)/A2stdlife))</f>
        <v>0</v>
      </c>
      <c r="AD100" s="105">
        <f>IF(A2stdlife="n/a","n/a",IF(AD$3&gt;(A2stdlife+$E100),('PTRM input'!$P$144*(1+rvanilla10)^0.5)-SUM($P100:AC100),('PTRM input'!$P$144*(1+rvanilla10)^0.5)/A2stdlife))</f>
        <v>0</v>
      </c>
      <c r="AE100" s="105">
        <f>IF(A2stdlife="n/a","n/a",IF(AE$3&gt;(A2stdlife+$E100),('PTRM input'!$P$144*(1+rvanilla10)^0.5)-SUM($P100:AD100),('PTRM input'!$P$144*(1+rvanilla10)^0.5)/A2stdlife))</f>
        <v>0</v>
      </c>
      <c r="AF100" s="105">
        <f>IF(A2stdlife="n/a","n/a",IF(AF$3&gt;(A2stdlife+$E100),('PTRM input'!$P$144*(1+rvanilla10)^0.5)-SUM($P100:AE100),('PTRM input'!$P$144*(1+rvanilla10)^0.5)/A2stdlife))</f>
        <v>0</v>
      </c>
      <c r="AG100" s="105">
        <f>IF(A2stdlife="n/a","n/a",IF(AG$3&gt;(A2stdlife+$E100),('PTRM input'!$P$144*(1+rvanilla10)^0.5)-SUM($P100:AF100),('PTRM input'!$P$144*(1+rvanilla10)^0.5)/A2stdlife))</f>
        <v>0</v>
      </c>
      <c r="AH100" s="105">
        <f>IF(A2stdlife="n/a","n/a",IF(AH$3&gt;(A2stdlife+$E100),('PTRM input'!$P$144*(1+rvanilla10)^0.5)-SUM($P100:AG100),('PTRM input'!$P$144*(1+rvanilla10)^0.5)/A2stdlife))</f>
        <v>0</v>
      </c>
      <c r="AI100" s="105">
        <f>IF(A2stdlife="n/a","n/a",IF(AI$3&gt;(A2stdlife+$E100),('PTRM input'!$P$144*(1+rvanilla10)^0.5)-SUM($P100:AH100),('PTRM input'!$P$144*(1+rvanilla10)^0.5)/A2stdlife))</f>
        <v>0</v>
      </c>
      <c r="AJ100" s="105">
        <f>IF(A2stdlife="n/a","n/a",IF(AJ$3&gt;(A2stdlife+$E100),('PTRM input'!$P$144*(1+rvanilla10)^0.5)-SUM($P100:AI100),('PTRM input'!$P$144*(1+rvanilla10)^0.5)/A2stdlife))</f>
        <v>0</v>
      </c>
      <c r="AK100" s="105">
        <f>IF(A2stdlife="n/a","n/a",IF(AK$3&gt;(A2stdlife+$E100),('PTRM input'!$P$144*(1+rvanilla10)^0.5)-SUM($P100:AJ100),('PTRM input'!$P$144*(1+rvanilla10)^0.5)/A2stdlife))</f>
        <v>0</v>
      </c>
      <c r="AL100" s="105">
        <f>IF(A2stdlife="n/a","n/a",IF(AL$3&gt;(A2stdlife+$E100),('PTRM input'!$P$144*(1+rvanilla10)^0.5)-SUM($P100:AK100),('PTRM input'!$P$144*(1+rvanilla10)^0.5)/A2stdlife))</f>
        <v>0</v>
      </c>
      <c r="AM100" s="105">
        <f>IF(A2stdlife="n/a","n/a",IF(AM$3&gt;(A2stdlife+$E100),('PTRM input'!$P$144*(1+rvanilla10)^0.5)-SUM($P100:AL100),('PTRM input'!$P$144*(1+rvanilla10)^0.5)/A2stdlife))</f>
        <v>0</v>
      </c>
      <c r="AN100" s="105">
        <f>IF(A2stdlife="n/a","n/a",IF(AN$3&gt;(A2stdlife+$E100),('PTRM input'!$P$144*(1+rvanilla10)^0.5)-SUM($P100:AM100),('PTRM input'!$P$144*(1+rvanilla10)^0.5)/A2stdlife))</f>
        <v>0</v>
      </c>
      <c r="AO100" s="105">
        <f>IF(A2stdlife="n/a","n/a",IF(AO$3&gt;(A2stdlife+$E100),('PTRM input'!$P$144*(1+rvanilla10)^0.5)-SUM($P100:AN100),('PTRM input'!$P$144*(1+rvanilla10)^0.5)/A2stdlife))</f>
        <v>0</v>
      </c>
      <c r="AP100" s="105">
        <f>IF(A2stdlife="n/a","n/a",IF(AP$3&gt;(A2stdlife+$E100),('PTRM input'!$P$144*(1+rvanilla10)^0.5)-SUM($P100:AO100),('PTRM input'!$P$144*(1+rvanilla10)^0.5)/A2stdlife))</f>
        <v>0</v>
      </c>
      <c r="AQ100" s="105">
        <f>IF(A2stdlife="n/a","n/a",IF(AQ$3&gt;(A2stdlife+$E100),('PTRM input'!$P$144*(1+rvanilla10)^0.5)-SUM($P100:AP100),('PTRM input'!$P$144*(1+rvanilla10)^0.5)/A2stdlife))</f>
        <v>0</v>
      </c>
      <c r="AR100" s="105">
        <f>IF(A2stdlife="n/a","n/a",IF(AR$3&gt;(A2stdlife+$E100),('PTRM input'!$P$144*(1+rvanilla10)^0.5)-SUM($P100:AQ100),('PTRM input'!$P$144*(1+rvanilla10)^0.5)/A2stdlife))</f>
        <v>0</v>
      </c>
      <c r="AS100" s="105">
        <f>IF(A2stdlife="n/a","n/a",IF(AS$3&gt;(A2stdlife+$E100),('PTRM input'!$P$144*(1+rvanilla10)^0.5)-SUM($P100:AR100),('PTRM input'!$P$144*(1+rvanilla10)^0.5)/A2stdlife))</f>
        <v>0</v>
      </c>
      <c r="AT100" s="105">
        <f>IF(A2stdlife="n/a","n/a",IF(AT$3&gt;(A2stdlife+$E100),('PTRM input'!$P$144*(1+rvanilla10)^0.5)-SUM($P100:AS100),('PTRM input'!$P$144*(1+rvanilla10)^0.5)/A2stdlife))</f>
        <v>0</v>
      </c>
      <c r="AU100" s="105">
        <f>IF(A2stdlife="n/a","n/a",IF(AU$3&gt;(A2stdlife+$E100),('PTRM input'!$P$144*(1+rvanilla10)^0.5)-SUM($P100:AT100),('PTRM input'!$P$144*(1+rvanilla10)^0.5)/A2stdlife))</f>
        <v>0</v>
      </c>
      <c r="AV100" s="105">
        <f>IF(A2stdlife="n/a","n/a",IF(AV$3&gt;(A2stdlife+$E100),('PTRM input'!$P$144*(1+rvanilla10)^0.5)-SUM($P100:AU100),('PTRM input'!$P$144*(1+rvanilla10)^0.5)/A2stdlife))</f>
        <v>0</v>
      </c>
      <c r="AW100" s="105">
        <f>IF(A2stdlife="n/a","n/a",IF(AW$3&gt;(A2stdlife+$E100),('PTRM input'!$P$144*(1+rvanilla10)^0.5)-SUM($P100:AV100),('PTRM input'!$P$144*(1+rvanilla10)^0.5)/A2stdlife))</f>
        <v>0</v>
      </c>
      <c r="AX100" s="105">
        <f>IF(A2stdlife="n/a","n/a",IF(AX$3&gt;(A2stdlife+$E100),('PTRM input'!$P$144*(1+rvanilla10)^0.5)-SUM($P100:AW100),('PTRM input'!$P$144*(1+rvanilla10)^0.5)/A2stdlife))</f>
        <v>0</v>
      </c>
      <c r="AY100" s="105">
        <f>IF(A2stdlife="n/a","n/a",IF(AY$3&gt;(A2stdlife+$E100),('PTRM input'!$P$144*(1+rvanilla10)^0.5)-SUM($P100:AX100),('PTRM input'!$P$144*(1+rvanilla10)^0.5)/A2stdlife))</f>
        <v>0</v>
      </c>
      <c r="AZ100" s="105">
        <f>IF(A2stdlife="n/a","n/a",IF(AZ$3&gt;(A2stdlife+$E100),('PTRM input'!$P$144*(1+rvanilla10)^0.5)-SUM($P100:AY100),('PTRM input'!$P$144*(1+rvanilla10)^0.5)/A2stdlife))</f>
        <v>0</v>
      </c>
      <c r="BA100" s="105">
        <f>IF(A2stdlife="n/a","n/a",IF(BA$3&gt;(A2stdlife+$E100),('PTRM input'!$P$144*(1+rvanilla10)^0.5)-SUM($P100:AZ100),('PTRM input'!$P$144*(1+rvanilla10)^0.5)/A2stdlife))</f>
        <v>0</v>
      </c>
      <c r="BB100" s="105">
        <f>IF(A2stdlife="n/a","n/a",IF(BB$3&gt;(A2stdlife+$E100),('PTRM input'!$P$144*(1+rvanilla10)^0.5)-SUM($P100:BA100),('PTRM input'!$P$144*(1+rvanilla10)^0.5)/A2stdlife))</f>
        <v>0</v>
      </c>
      <c r="BC100" s="105">
        <f>IF(A2stdlife="n/a","n/a",IF(BC$3&gt;(A2stdlife+$E100),('PTRM input'!$P$144*(1+rvanilla10)^0.5)-SUM($P100:BB100),('PTRM input'!$P$144*(1+rvanilla10)^0.5)/A2stdlife))</f>
        <v>0</v>
      </c>
      <c r="BD100" s="105">
        <f>IF(A2stdlife="n/a","n/a",IF(BD$3&gt;(A2stdlife+$E100),('PTRM input'!$P$144*(1+rvanilla10)^0.5)-SUM($P100:BC100),('PTRM input'!$P$144*(1+rvanilla10)^0.5)/A2stdlife))</f>
        <v>0</v>
      </c>
      <c r="BE100" s="105">
        <f>IF(A2stdlife="n/a","n/a",IF(BE$3&gt;(A2stdlife+$E100),('PTRM input'!$P$144*(1+rvanilla10)^0.5)-SUM($P100:BD100),('PTRM input'!$P$144*(1+rvanilla10)^0.5)/A2stdlife))</f>
        <v>0</v>
      </c>
      <c r="BF100" s="105">
        <f>IF(A2stdlife="n/a","n/a",IF(BF$3&gt;(A2stdlife+$E100),('PTRM input'!$P$144*(1+rvanilla10)^0.5)-SUM($P100:BE100),('PTRM input'!$P$144*(1+rvanilla10)^0.5)/A2stdlife))</f>
        <v>0</v>
      </c>
      <c r="BG100" s="105">
        <f>IF(A2stdlife="n/a","n/a",IF(BG$3&gt;(A2stdlife+$E100),('PTRM input'!$P$144*(1+rvanilla10)^0.5)-SUM($P100:BF100),('PTRM input'!$P$144*(1+rvanilla10)^0.5)/A2stdlife))</f>
        <v>0</v>
      </c>
      <c r="BH100" s="105">
        <f>IF(A2stdlife="n/a","n/a",IF(BH$3&gt;(A2stdlife+$E100),('PTRM input'!$P$144*(1+rvanilla10)^0.5)-SUM($P100:BG100),('PTRM input'!$P$144*(1+rvanilla10)^0.5)/A2stdlife))</f>
        <v>0</v>
      </c>
      <c r="BI100" s="105">
        <f>IF(A2stdlife="n/a","n/a",IF(BI$3&gt;(A2stdlife+$E100),('PTRM input'!$P$144*(1+rvanilla10)^0.5)-SUM($P100:BH100),('PTRM input'!$P$144*(1+rvanilla10)^0.5)/A2stdlife))</f>
        <v>0</v>
      </c>
      <c r="BJ100" s="234"/>
      <c r="BK100" s="234"/>
      <c r="BL100" s="234"/>
      <c r="BM100" s="234"/>
    </row>
    <row r="101" spans="1:65" s="190" customFormat="1" outlineLevel="1">
      <c r="A101" s="234"/>
      <c r="B101" s="17"/>
      <c r="C101" s="32" t="str">
        <f>Asset2</f>
        <v>Distribution system assets</v>
      </c>
      <c r="D101" s="17"/>
      <c r="E101" s="17"/>
      <c r="F101" s="30"/>
      <c r="G101" s="102">
        <f>SUM(G89:G100)</f>
        <v>95.496727552778324</v>
      </c>
      <c r="H101" s="102">
        <f t="shared" ref="H101:BI101" si="41">SUM(H89:H100)</f>
        <v>100.05027114474939</v>
      </c>
      <c r="I101" s="102">
        <f t="shared" si="41"/>
        <v>106.81693347691021</v>
      </c>
      <c r="J101" s="102">
        <f t="shared" si="41"/>
        <v>115.6876441414289</v>
      </c>
      <c r="K101" s="102">
        <f t="shared" si="41"/>
        <v>120.49239091438588</v>
      </c>
      <c r="L101" s="102">
        <f t="shared" si="41"/>
        <v>118.96688996583934</v>
      </c>
      <c r="M101" s="102">
        <f t="shared" si="41"/>
        <v>118.96688996583934</v>
      </c>
      <c r="N101" s="102">
        <f t="shared" si="41"/>
        <v>118.96688996583934</v>
      </c>
      <c r="O101" s="102">
        <f t="shared" si="41"/>
        <v>118.96688996583934</v>
      </c>
      <c r="P101" s="102">
        <f t="shared" si="41"/>
        <v>118.96688996583934</v>
      </c>
      <c r="Q101" s="102">
        <f t="shared" si="41"/>
        <v>118.96688996583934</v>
      </c>
      <c r="R101" s="102">
        <f t="shared" si="41"/>
        <v>118.96688996583934</v>
      </c>
      <c r="S101" s="102">
        <f t="shared" si="41"/>
        <v>118.96688996583934</v>
      </c>
      <c r="T101" s="102">
        <f t="shared" si="41"/>
        <v>118.96688996583934</v>
      </c>
      <c r="U101" s="102">
        <f t="shared" si="41"/>
        <v>118.96688996583934</v>
      </c>
      <c r="V101" s="102">
        <f t="shared" si="41"/>
        <v>118.96688996583934</v>
      </c>
      <c r="W101" s="102">
        <f t="shared" si="41"/>
        <v>118.96688996583934</v>
      </c>
      <c r="X101" s="102">
        <f t="shared" si="41"/>
        <v>118.96688996583934</v>
      </c>
      <c r="Y101" s="102">
        <f t="shared" si="41"/>
        <v>118.96688996583934</v>
      </c>
      <c r="Z101" s="102">
        <f t="shared" si="41"/>
        <v>118.96688996583934</v>
      </c>
      <c r="AA101" s="102">
        <f t="shared" si="41"/>
        <v>89.024665279608072</v>
      </c>
      <c r="AB101" s="102">
        <f t="shared" si="41"/>
        <v>42.933376267552241</v>
      </c>
      <c r="AC101" s="102">
        <f t="shared" si="41"/>
        <v>42.933376267552241</v>
      </c>
      <c r="AD101" s="102">
        <f t="shared" si="41"/>
        <v>42.933376267552241</v>
      </c>
      <c r="AE101" s="102">
        <f t="shared" si="41"/>
        <v>42.933376267552241</v>
      </c>
      <c r="AF101" s="102">
        <f t="shared" si="41"/>
        <v>42.933376267552241</v>
      </c>
      <c r="AG101" s="102">
        <f t="shared" si="41"/>
        <v>42.933376267552241</v>
      </c>
      <c r="AH101" s="102">
        <f t="shared" si="41"/>
        <v>42.933376267552241</v>
      </c>
      <c r="AI101" s="102">
        <f t="shared" si="41"/>
        <v>42.933376267552241</v>
      </c>
      <c r="AJ101" s="102">
        <f t="shared" si="41"/>
        <v>42.933376267552241</v>
      </c>
      <c r="AK101" s="102">
        <f t="shared" si="41"/>
        <v>42.933376267552241</v>
      </c>
      <c r="AL101" s="102">
        <f t="shared" si="41"/>
        <v>42.933376267552241</v>
      </c>
      <c r="AM101" s="102">
        <f t="shared" si="41"/>
        <v>42.933376267552241</v>
      </c>
      <c r="AN101" s="102">
        <f t="shared" si="41"/>
        <v>42.933376267552241</v>
      </c>
      <c r="AO101" s="102">
        <f t="shared" si="41"/>
        <v>42.933376267552241</v>
      </c>
      <c r="AP101" s="102">
        <f t="shared" si="41"/>
        <v>42.933376267552241</v>
      </c>
      <c r="AQ101" s="102">
        <f t="shared" si="41"/>
        <v>42.933376267552241</v>
      </c>
      <c r="AR101" s="102">
        <f t="shared" si="41"/>
        <v>42.933376267552241</v>
      </c>
      <c r="AS101" s="102">
        <f t="shared" si="41"/>
        <v>42.933376267552241</v>
      </c>
      <c r="AT101" s="102">
        <f t="shared" si="41"/>
        <v>42.933376267552241</v>
      </c>
      <c r="AU101" s="102">
        <f t="shared" si="41"/>
        <v>42.933376267552241</v>
      </c>
      <c r="AV101" s="102">
        <f t="shared" si="41"/>
        <v>42.933376267552241</v>
      </c>
      <c r="AW101" s="102">
        <f t="shared" si="41"/>
        <v>42.933376267552241</v>
      </c>
      <c r="AX101" s="102">
        <f t="shared" si="41"/>
        <v>42.933376267552241</v>
      </c>
      <c r="AY101" s="102">
        <f t="shared" si="41"/>
        <v>42.933376267552241</v>
      </c>
      <c r="AZ101" s="102">
        <f t="shared" si="41"/>
        <v>42.933376267552241</v>
      </c>
      <c r="BA101" s="102">
        <f t="shared" si="41"/>
        <v>43.01145432600368</v>
      </c>
      <c r="BB101" s="102">
        <f t="shared" si="41"/>
        <v>39.88446075011413</v>
      </c>
      <c r="BC101" s="102">
        <f t="shared" si="41"/>
        <v>35.628822304489717</v>
      </c>
      <c r="BD101" s="102">
        <f t="shared" si="41"/>
        <v>32.446657711260208</v>
      </c>
      <c r="BE101" s="102">
        <f t="shared" si="41"/>
        <v>27.840885138581623</v>
      </c>
      <c r="BF101" s="102">
        <f t="shared" si="41"/>
        <v>24.236064436151967</v>
      </c>
      <c r="BG101" s="102">
        <f t="shared" si="41"/>
        <v>19.682520844181216</v>
      </c>
      <c r="BH101" s="102">
        <f t="shared" si="41"/>
        <v>14.554342741484565</v>
      </c>
      <c r="BI101" s="102">
        <f t="shared" si="41"/>
        <v>9.2023146658815396</v>
      </c>
      <c r="BJ101" s="234"/>
      <c r="BK101" s="234"/>
      <c r="BL101" s="234"/>
      <c r="BM101" s="234"/>
    </row>
    <row r="102" spans="1:65" s="190" customFormat="1" ht="12.75" customHeight="1" outlineLevel="2">
      <c r="A102" s="234"/>
      <c r="B102" s="36" t="str">
        <f>C114</f>
        <v>Standard metering</v>
      </c>
      <c r="C102" s="37"/>
      <c r="D102" s="38" t="s">
        <v>58</v>
      </c>
      <c r="E102" s="37"/>
      <c r="F102" s="39"/>
      <c r="G102" s="795">
        <v>13.33914444817635</v>
      </c>
      <c r="H102" s="795">
        <v>0</v>
      </c>
      <c r="I102" s="795">
        <v>0</v>
      </c>
      <c r="J102" s="795">
        <v>0</v>
      </c>
      <c r="K102" s="795">
        <v>0</v>
      </c>
      <c r="L102" s="795">
        <v>0</v>
      </c>
      <c r="M102" s="795">
        <v>0</v>
      </c>
      <c r="N102" s="795">
        <v>0</v>
      </c>
      <c r="O102" s="795">
        <v>0</v>
      </c>
      <c r="P102" s="795">
        <v>0</v>
      </c>
      <c r="Q102" s="795">
        <v>0</v>
      </c>
      <c r="R102" s="795">
        <v>0</v>
      </c>
      <c r="S102" s="795">
        <v>0</v>
      </c>
      <c r="T102" s="795">
        <v>0</v>
      </c>
      <c r="U102" s="795">
        <v>0</v>
      </c>
      <c r="V102" s="795">
        <v>0</v>
      </c>
      <c r="W102" s="795">
        <v>0</v>
      </c>
      <c r="X102" s="795">
        <v>0</v>
      </c>
      <c r="Y102" s="795">
        <v>0</v>
      </c>
      <c r="Z102" s="795">
        <v>0</v>
      </c>
      <c r="AA102" s="795">
        <v>0</v>
      </c>
      <c r="AB102" s="795">
        <v>0</v>
      </c>
      <c r="AC102" s="795">
        <v>0</v>
      </c>
      <c r="AD102" s="795">
        <v>0</v>
      </c>
      <c r="AE102" s="795">
        <v>0</v>
      </c>
      <c r="AF102" s="795">
        <v>0</v>
      </c>
      <c r="AG102" s="795">
        <v>0</v>
      </c>
      <c r="AH102" s="795">
        <v>0</v>
      </c>
      <c r="AI102" s="795">
        <v>0</v>
      </c>
      <c r="AJ102" s="795">
        <v>0</v>
      </c>
      <c r="AK102" s="795">
        <v>0</v>
      </c>
      <c r="AL102" s="795">
        <v>0</v>
      </c>
      <c r="AM102" s="795">
        <v>0</v>
      </c>
      <c r="AN102" s="795">
        <v>0</v>
      </c>
      <c r="AO102" s="795">
        <v>0</v>
      </c>
      <c r="AP102" s="795">
        <v>0</v>
      </c>
      <c r="AQ102" s="795">
        <v>0</v>
      </c>
      <c r="AR102" s="795">
        <v>0</v>
      </c>
      <c r="AS102" s="795">
        <v>0</v>
      </c>
      <c r="AT102" s="795">
        <v>0</v>
      </c>
      <c r="AU102" s="795">
        <v>0</v>
      </c>
      <c r="AV102" s="795">
        <v>0</v>
      </c>
      <c r="AW102" s="795">
        <v>0</v>
      </c>
      <c r="AX102" s="795">
        <v>0</v>
      </c>
      <c r="AY102" s="795">
        <v>0</v>
      </c>
      <c r="AZ102" s="795">
        <v>0</v>
      </c>
      <c r="BA102" s="795">
        <v>0</v>
      </c>
      <c r="BB102" s="795">
        <v>0</v>
      </c>
      <c r="BC102" s="795">
        <v>0</v>
      </c>
      <c r="BD102" s="795">
        <v>0</v>
      </c>
      <c r="BE102" s="795">
        <v>0</v>
      </c>
      <c r="BF102" s="795">
        <v>0</v>
      </c>
      <c r="BG102" s="795">
        <v>0</v>
      </c>
      <c r="BH102" s="795">
        <v>0</v>
      </c>
      <c r="BI102" s="795">
        <v>0</v>
      </c>
      <c r="BJ102" s="234"/>
      <c r="BK102" s="234"/>
      <c r="BL102" s="234"/>
      <c r="BM102" s="234"/>
    </row>
    <row r="103" spans="1:65" s="190" customFormat="1" ht="12.75" customHeight="1" outlineLevel="2">
      <c r="A103" s="234"/>
      <c r="B103" s="32"/>
      <c r="C103" s="31"/>
      <c r="D103" s="930" t="s">
        <v>326</v>
      </c>
      <c r="E103" s="167">
        <v>0</v>
      </c>
      <c r="F103" s="34"/>
      <c r="G103" s="105"/>
      <c r="H103" s="105"/>
      <c r="I103" s="105"/>
      <c r="J103" s="105"/>
      <c r="K103" s="105"/>
      <c r="L103" s="105"/>
      <c r="M103" s="105"/>
      <c r="N103" s="105"/>
      <c r="O103" s="105"/>
      <c r="P103" s="105"/>
      <c r="Q103" s="105"/>
      <c r="R103" s="105"/>
      <c r="S103" s="105"/>
      <c r="T103" s="105"/>
      <c r="U103" s="105"/>
      <c r="V103" s="105"/>
      <c r="W103" s="105"/>
      <c r="X103" s="105"/>
      <c r="Y103" s="105"/>
      <c r="Z103" s="105"/>
      <c r="AA103" s="105"/>
      <c r="AB103" s="105"/>
      <c r="AC103" s="105"/>
      <c r="AD103" s="105"/>
      <c r="AE103" s="105"/>
      <c r="AF103" s="105"/>
      <c r="AG103" s="105"/>
      <c r="AH103" s="105"/>
      <c r="AI103" s="105"/>
      <c r="AJ103" s="105"/>
      <c r="AK103" s="105"/>
      <c r="AL103" s="105"/>
      <c r="AM103" s="105"/>
      <c r="AN103" s="105"/>
      <c r="AO103" s="105"/>
      <c r="AP103" s="105"/>
      <c r="AQ103" s="105"/>
      <c r="AR103" s="105"/>
      <c r="AS103" s="105"/>
      <c r="AT103" s="105"/>
      <c r="AU103" s="105"/>
      <c r="AV103" s="105"/>
      <c r="AW103" s="105"/>
      <c r="AX103" s="105"/>
      <c r="AY103" s="105"/>
      <c r="AZ103" s="105"/>
      <c r="BA103" s="105"/>
      <c r="BB103" s="105"/>
      <c r="BC103" s="105"/>
      <c r="BD103" s="105"/>
      <c r="BE103" s="105"/>
      <c r="BF103" s="105"/>
      <c r="BG103" s="105"/>
      <c r="BH103" s="105"/>
      <c r="BI103" s="105"/>
      <c r="BJ103" s="234"/>
      <c r="BK103" s="234"/>
      <c r="BL103" s="234"/>
      <c r="BM103" s="234"/>
    </row>
    <row r="104" spans="1:65" s="190" customFormat="1" outlineLevel="2">
      <c r="A104" s="234"/>
      <c r="B104" s="32"/>
      <c r="C104" s="31"/>
      <c r="D104" s="930"/>
      <c r="E104" s="167">
        <v>1</v>
      </c>
      <c r="F104" s="34"/>
      <c r="G104" s="183"/>
      <c r="H104" s="105" t="str">
        <f>IF(A3stdlife="n/a","n/a",IF(H$3&gt;(A3stdlife+$E104),('PTRM input'!$G$145*(1+rvanilla01)^0.5)-SUM($G104:G104),('PTRM input'!$G$145*(1+rvanilla01)^0.5)/A3stdlife))</f>
        <v>n/a</v>
      </c>
      <c r="I104" s="105" t="str">
        <f>IF(A3stdlife="n/a","n/a",IF(I$3&gt;(A3stdlife+$E104),('PTRM input'!$G$145*(1+rvanilla01)^0.5)-SUM($G104:H104),('PTRM input'!$G$145*(1+rvanilla01)^0.5)/A3stdlife))</f>
        <v>n/a</v>
      </c>
      <c r="J104" s="105" t="str">
        <f>IF(A3stdlife="n/a","n/a",IF(J$3&gt;(A3stdlife+$E104),('PTRM input'!$G$145*(1+rvanilla01)^0.5)-SUM($G104:I104),('PTRM input'!$G$145*(1+rvanilla01)^0.5)/A3stdlife))</f>
        <v>n/a</v>
      </c>
      <c r="K104" s="105" t="str">
        <f>IF(A3stdlife="n/a","n/a",IF(K$3&gt;(A3stdlife+$E104),('PTRM input'!$G$145*(1+rvanilla01)^0.5)-SUM($G104:J104),('PTRM input'!$G$145*(1+rvanilla01)^0.5)/A3stdlife))</f>
        <v>n/a</v>
      </c>
      <c r="L104" s="105" t="str">
        <f>IF(A3stdlife="n/a","n/a",IF(L$3&gt;(A3stdlife+$E104),('PTRM input'!$G$145*(1+rvanilla01)^0.5)-SUM($G104:K104),('PTRM input'!$G$145*(1+rvanilla01)^0.5)/A3stdlife))</f>
        <v>n/a</v>
      </c>
      <c r="M104" s="105" t="str">
        <f>IF(A3stdlife="n/a","n/a",IF(M$3&gt;(A3stdlife+$E104),('PTRM input'!$G$145*(1+rvanilla01)^0.5)-SUM($G104:L104),('PTRM input'!$G$145*(1+rvanilla01)^0.5)/A3stdlife))</f>
        <v>n/a</v>
      </c>
      <c r="N104" s="105" t="str">
        <f>IF(A3stdlife="n/a","n/a",IF(N$3&gt;(A3stdlife+$E104),('PTRM input'!$G$145*(1+rvanilla01)^0.5)-SUM($G104:M104),('PTRM input'!$G$145*(1+rvanilla01)^0.5)/A3stdlife))</f>
        <v>n/a</v>
      </c>
      <c r="O104" s="105" t="str">
        <f>IF(A3stdlife="n/a","n/a",IF(O$3&gt;(A3stdlife+$E104),('PTRM input'!$G$145*(1+rvanilla01)^0.5)-SUM($G104:N104),('PTRM input'!$G$145*(1+rvanilla01)^0.5)/A3stdlife))</f>
        <v>n/a</v>
      </c>
      <c r="P104" s="105" t="str">
        <f>IF(A3stdlife="n/a","n/a",IF(P$3&gt;(A3stdlife+$E104),('PTRM input'!$G$145*(1+rvanilla01)^0.5)-SUM($G104:O104),('PTRM input'!$G$145*(1+rvanilla01)^0.5)/A3stdlife))</f>
        <v>n/a</v>
      </c>
      <c r="Q104" s="105" t="str">
        <f>IF(A3stdlife="n/a","n/a",IF(Q$3&gt;(A3stdlife+$E104),('PTRM input'!$G$145*(1+rvanilla01)^0.5)-SUM($G104:P104),('PTRM input'!$G$145*(1+rvanilla01)^0.5)/A3stdlife))</f>
        <v>n/a</v>
      </c>
      <c r="R104" s="105" t="str">
        <f>IF(A3stdlife="n/a","n/a",IF(R$3&gt;(A3stdlife+$E104),('PTRM input'!$G$145*(1+rvanilla01)^0.5)-SUM($G104:Q104),('PTRM input'!$G$145*(1+rvanilla01)^0.5)/A3stdlife))</f>
        <v>n/a</v>
      </c>
      <c r="S104" s="105" t="str">
        <f>IF(A3stdlife="n/a","n/a",IF(S$3&gt;(A3stdlife+$E104),('PTRM input'!$G$145*(1+rvanilla01)^0.5)-SUM($G104:R104),('PTRM input'!$G$145*(1+rvanilla01)^0.5)/A3stdlife))</f>
        <v>n/a</v>
      </c>
      <c r="T104" s="105" t="str">
        <f>IF(A3stdlife="n/a","n/a",IF(T$3&gt;(A3stdlife+$E104),('PTRM input'!$G$145*(1+rvanilla01)^0.5)-SUM($G104:S104),('PTRM input'!$G$145*(1+rvanilla01)^0.5)/A3stdlife))</f>
        <v>n/a</v>
      </c>
      <c r="U104" s="105" t="str">
        <f>IF(A3stdlife="n/a","n/a",IF(U$3&gt;(A3stdlife+$E104),('PTRM input'!$G$145*(1+rvanilla01)^0.5)-SUM($G104:T104),('PTRM input'!$G$145*(1+rvanilla01)^0.5)/A3stdlife))</f>
        <v>n/a</v>
      </c>
      <c r="V104" s="105" t="str">
        <f>IF(A3stdlife="n/a","n/a",IF(V$3&gt;(A3stdlife+$E104),('PTRM input'!$G$145*(1+rvanilla01)^0.5)-SUM($G104:U104),('PTRM input'!$G$145*(1+rvanilla01)^0.5)/A3stdlife))</f>
        <v>n/a</v>
      </c>
      <c r="W104" s="105" t="str">
        <f>IF(A3stdlife="n/a","n/a",IF(W$3&gt;(A3stdlife+$E104),('PTRM input'!$G$145*(1+rvanilla01)^0.5)-SUM($G104:V104),('PTRM input'!$G$145*(1+rvanilla01)^0.5)/A3stdlife))</f>
        <v>n/a</v>
      </c>
      <c r="X104" s="105" t="str">
        <f>IF(A3stdlife="n/a","n/a",IF(X$3&gt;(A3stdlife+$E104),('PTRM input'!$G$145*(1+rvanilla01)^0.5)-SUM($G104:W104),('PTRM input'!$G$145*(1+rvanilla01)^0.5)/A3stdlife))</f>
        <v>n/a</v>
      </c>
      <c r="Y104" s="105" t="str">
        <f>IF(A3stdlife="n/a","n/a",IF(Y$3&gt;(A3stdlife+$E104),('PTRM input'!$G$145*(1+rvanilla01)^0.5)-SUM($G104:X104),('PTRM input'!$G$145*(1+rvanilla01)^0.5)/A3stdlife))</f>
        <v>n/a</v>
      </c>
      <c r="Z104" s="105" t="str">
        <f>IF(A3stdlife="n/a","n/a",IF(Z$3&gt;(A3stdlife+$E104),('PTRM input'!$G$145*(1+rvanilla01)^0.5)-SUM($G104:Y104),('PTRM input'!$G$145*(1+rvanilla01)^0.5)/A3stdlife))</f>
        <v>n/a</v>
      </c>
      <c r="AA104" s="105" t="str">
        <f>IF(A3stdlife="n/a","n/a",IF(AA$3&gt;(A3stdlife+$E104),('PTRM input'!$G$145*(1+rvanilla01)^0.5)-SUM($G104:Z104),('PTRM input'!$G$145*(1+rvanilla01)^0.5)/A3stdlife))</f>
        <v>n/a</v>
      </c>
      <c r="AB104" s="105" t="str">
        <f>IF(A3stdlife="n/a","n/a",IF(AB$3&gt;(A3stdlife+$E104),('PTRM input'!$G$145*(1+rvanilla01)^0.5)-SUM($G104:AA104),('PTRM input'!$G$145*(1+rvanilla01)^0.5)/A3stdlife))</f>
        <v>n/a</v>
      </c>
      <c r="AC104" s="105" t="str">
        <f>IF(A3stdlife="n/a","n/a",IF(AC$3&gt;(A3stdlife+$E104),('PTRM input'!$G$145*(1+rvanilla01)^0.5)-SUM($G104:AB104),('PTRM input'!$G$145*(1+rvanilla01)^0.5)/A3stdlife))</f>
        <v>n/a</v>
      </c>
      <c r="AD104" s="105" t="str">
        <f>IF(A3stdlife="n/a","n/a",IF(AD$3&gt;(A3stdlife+$E104),('PTRM input'!$G$145*(1+rvanilla01)^0.5)-SUM($G104:AC104),('PTRM input'!$G$145*(1+rvanilla01)^0.5)/A3stdlife))</f>
        <v>n/a</v>
      </c>
      <c r="AE104" s="105" t="str">
        <f>IF(A3stdlife="n/a","n/a",IF(AE$3&gt;(A3stdlife+$E104),('PTRM input'!$G$145*(1+rvanilla01)^0.5)-SUM($G104:AD104),('PTRM input'!$G$145*(1+rvanilla01)^0.5)/A3stdlife))</f>
        <v>n/a</v>
      </c>
      <c r="AF104" s="105" t="str">
        <f>IF(A3stdlife="n/a","n/a",IF(AF$3&gt;(A3stdlife+$E104),('PTRM input'!$G$145*(1+rvanilla01)^0.5)-SUM($G104:AE104),('PTRM input'!$G$145*(1+rvanilla01)^0.5)/A3stdlife))</f>
        <v>n/a</v>
      </c>
      <c r="AG104" s="105" t="str">
        <f>IF(A3stdlife="n/a","n/a",IF(AG$3&gt;(A3stdlife+$E104),('PTRM input'!$G$145*(1+rvanilla01)^0.5)-SUM($G104:AF104),('PTRM input'!$G$145*(1+rvanilla01)^0.5)/A3stdlife))</f>
        <v>n/a</v>
      </c>
      <c r="AH104" s="105" t="str">
        <f>IF(A3stdlife="n/a","n/a",IF(AH$3&gt;(A3stdlife+$E104),('PTRM input'!$G$145*(1+rvanilla01)^0.5)-SUM($G104:AG104),('PTRM input'!$G$145*(1+rvanilla01)^0.5)/A3stdlife))</f>
        <v>n/a</v>
      </c>
      <c r="AI104" s="105" t="str">
        <f>IF(A3stdlife="n/a","n/a",IF(AI$3&gt;(A3stdlife+$E104),('PTRM input'!$G$145*(1+rvanilla01)^0.5)-SUM($G104:AH104),('PTRM input'!$G$145*(1+rvanilla01)^0.5)/A3stdlife))</f>
        <v>n/a</v>
      </c>
      <c r="AJ104" s="105" t="str">
        <f>IF(A3stdlife="n/a","n/a",IF(AJ$3&gt;(A3stdlife+$E104),('PTRM input'!$G$145*(1+rvanilla01)^0.5)-SUM($G104:AI104),('PTRM input'!$G$145*(1+rvanilla01)^0.5)/A3stdlife))</f>
        <v>n/a</v>
      </c>
      <c r="AK104" s="105" t="str">
        <f>IF(A3stdlife="n/a","n/a",IF(AK$3&gt;(A3stdlife+$E104),('PTRM input'!$G$145*(1+rvanilla01)^0.5)-SUM($G104:AJ104),('PTRM input'!$G$145*(1+rvanilla01)^0.5)/A3stdlife))</f>
        <v>n/a</v>
      </c>
      <c r="AL104" s="105" t="str">
        <f>IF(A3stdlife="n/a","n/a",IF(AL$3&gt;(A3stdlife+$E104),('PTRM input'!$G$145*(1+rvanilla01)^0.5)-SUM($G104:AK104),('PTRM input'!$G$145*(1+rvanilla01)^0.5)/A3stdlife))</f>
        <v>n/a</v>
      </c>
      <c r="AM104" s="105" t="str">
        <f>IF(A3stdlife="n/a","n/a",IF(AM$3&gt;(A3stdlife+$E104),('PTRM input'!$G$145*(1+rvanilla01)^0.5)-SUM($G104:AL104),('PTRM input'!$G$145*(1+rvanilla01)^0.5)/A3stdlife))</f>
        <v>n/a</v>
      </c>
      <c r="AN104" s="105" t="str">
        <f>IF(A3stdlife="n/a","n/a",IF(AN$3&gt;(A3stdlife+$E104),('PTRM input'!$G$145*(1+rvanilla01)^0.5)-SUM($G104:AM104),('PTRM input'!$G$145*(1+rvanilla01)^0.5)/A3stdlife))</f>
        <v>n/a</v>
      </c>
      <c r="AO104" s="105" t="str">
        <f>IF(A3stdlife="n/a","n/a",IF(AO$3&gt;(A3stdlife+$E104),('PTRM input'!$G$145*(1+rvanilla01)^0.5)-SUM($G104:AN104),('PTRM input'!$G$145*(1+rvanilla01)^0.5)/A3stdlife))</f>
        <v>n/a</v>
      </c>
      <c r="AP104" s="105" t="str">
        <f>IF(A3stdlife="n/a","n/a",IF(AP$3&gt;(A3stdlife+$E104),('PTRM input'!$G$145*(1+rvanilla01)^0.5)-SUM($G104:AO104),('PTRM input'!$G$145*(1+rvanilla01)^0.5)/A3stdlife))</f>
        <v>n/a</v>
      </c>
      <c r="AQ104" s="105" t="str">
        <f>IF(A3stdlife="n/a","n/a",IF(AQ$3&gt;(A3stdlife+$E104),('PTRM input'!$G$145*(1+rvanilla01)^0.5)-SUM($G104:AP104),('PTRM input'!$G$145*(1+rvanilla01)^0.5)/A3stdlife))</f>
        <v>n/a</v>
      </c>
      <c r="AR104" s="105" t="str">
        <f>IF(A3stdlife="n/a","n/a",IF(AR$3&gt;(A3stdlife+$E104),('PTRM input'!$G$145*(1+rvanilla01)^0.5)-SUM($G104:AQ104),('PTRM input'!$G$145*(1+rvanilla01)^0.5)/A3stdlife))</f>
        <v>n/a</v>
      </c>
      <c r="AS104" s="105" t="str">
        <f>IF(A3stdlife="n/a","n/a",IF(AS$3&gt;(A3stdlife+$E104),('PTRM input'!$G$145*(1+rvanilla01)^0.5)-SUM($G104:AR104),('PTRM input'!$G$145*(1+rvanilla01)^0.5)/A3stdlife))</f>
        <v>n/a</v>
      </c>
      <c r="AT104" s="105" t="str">
        <f>IF(A3stdlife="n/a","n/a",IF(AT$3&gt;(A3stdlife+$E104),('PTRM input'!$G$145*(1+rvanilla01)^0.5)-SUM($G104:AS104),('PTRM input'!$G$145*(1+rvanilla01)^0.5)/A3stdlife))</f>
        <v>n/a</v>
      </c>
      <c r="AU104" s="105" t="str">
        <f>IF(A3stdlife="n/a","n/a",IF(AU$3&gt;(A3stdlife+$E104),('PTRM input'!$G$145*(1+rvanilla01)^0.5)-SUM($G104:AT104),('PTRM input'!$G$145*(1+rvanilla01)^0.5)/A3stdlife))</f>
        <v>n/a</v>
      </c>
      <c r="AV104" s="105" t="str">
        <f>IF(A3stdlife="n/a","n/a",IF(AV$3&gt;(A3stdlife+$E104),('PTRM input'!$G$145*(1+rvanilla01)^0.5)-SUM($G104:AU104),('PTRM input'!$G$145*(1+rvanilla01)^0.5)/A3stdlife))</f>
        <v>n/a</v>
      </c>
      <c r="AW104" s="105" t="str">
        <f>IF(A3stdlife="n/a","n/a",IF(AW$3&gt;(A3stdlife+$E104),('PTRM input'!$G$145*(1+rvanilla01)^0.5)-SUM($G104:AV104),('PTRM input'!$G$145*(1+rvanilla01)^0.5)/A3stdlife))</f>
        <v>n/a</v>
      </c>
      <c r="AX104" s="105" t="str">
        <f>IF(A3stdlife="n/a","n/a",IF(AX$3&gt;(A3stdlife+$E104),('PTRM input'!$G$145*(1+rvanilla01)^0.5)-SUM($G104:AW104),('PTRM input'!$G$145*(1+rvanilla01)^0.5)/A3stdlife))</f>
        <v>n/a</v>
      </c>
      <c r="AY104" s="105" t="str">
        <f>IF(A3stdlife="n/a","n/a",IF(AY$3&gt;(A3stdlife+$E104),('PTRM input'!$G$145*(1+rvanilla01)^0.5)-SUM($G104:AX104),('PTRM input'!$G$145*(1+rvanilla01)^0.5)/A3stdlife))</f>
        <v>n/a</v>
      </c>
      <c r="AZ104" s="105" t="str">
        <f>IF(A3stdlife="n/a","n/a",IF(AZ$3&gt;(A3stdlife+$E104),('PTRM input'!$G$145*(1+rvanilla01)^0.5)-SUM($G104:AY104),('PTRM input'!$G$145*(1+rvanilla01)^0.5)/A3stdlife))</f>
        <v>n/a</v>
      </c>
      <c r="BA104" s="105" t="str">
        <f>IF(A3stdlife="n/a","n/a",IF(BA$3&gt;(A3stdlife+$E104),('PTRM input'!$G$145*(1+rvanilla01)^0.5)-SUM($G104:AZ104),('PTRM input'!$G$145*(1+rvanilla01)^0.5)/A3stdlife))</f>
        <v>n/a</v>
      </c>
      <c r="BB104" s="105" t="str">
        <f>IF(A3stdlife="n/a","n/a",IF(BB$3&gt;(A3stdlife+$E104),('PTRM input'!$G$145*(1+rvanilla01)^0.5)-SUM($G104:BA104),('PTRM input'!$G$145*(1+rvanilla01)^0.5)/A3stdlife))</f>
        <v>n/a</v>
      </c>
      <c r="BC104" s="105" t="str">
        <f>IF(A3stdlife="n/a","n/a",IF(BC$3&gt;(A3stdlife+$E104),('PTRM input'!$G$145*(1+rvanilla01)^0.5)-SUM($G104:BB104),('PTRM input'!$G$145*(1+rvanilla01)^0.5)/A3stdlife))</f>
        <v>n/a</v>
      </c>
      <c r="BD104" s="105" t="str">
        <f>IF(A3stdlife="n/a","n/a",IF(BD$3&gt;(A3stdlife+$E104),('PTRM input'!$G$145*(1+rvanilla01)^0.5)-SUM($G104:BC104),('PTRM input'!$G$145*(1+rvanilla01)^0.5)/A3stdlife))</f>
        <v>n/a</v>
      </c>
      <c r="BE104" s="105" t="str">
        <f>IF(A3stdlife="n/a","n/a",IF(BE$3&gt;(A3stdlife+$E104),('PTRM input'!$G$145*(1+rvanilla01)^0.5)-SUM($G104:BD104),('PTRM input'!$G$145*(1+rvanilla01)^0.5)/A3stdlife))</f>
        <v>n/a</v>
      </c>
      <c r="BF104" s="105" t="str">
        <f>IF(A3stdlife="n/a","n/a",IF(BF$3&gt;(A3stdlife+$E104),('PTRM input'!$G$145*(1+rvanilla01)^0.5)-SUM($G104:BE104),('PTRM input'!$G$145*(1+rvanilla01)^0.5)/A3stdlife))</f>
        <v>n/a</v>
      </c>
      <c r="BG104" s="105" t="str">
        <f>IF(A3stdlife="n/a","n/a",IF(BG$3&gt;(A3stdlife+$E104),('PTRM input'!$G$145*(1+rvanilla01)^0.5)-SUM($G104:BF104),('PTRM input'!$G$145*(1+rvanilla01)^0.5)/A3stdlife))</f>
        <v>n/a</v>
      </c>
      <c r="BH104" s="105" t="str">
        <f>IF(A3stdlife="n/a","n/a",IF(BH$3&gt;(A3stdlife+$E104),('PTRM input'!$G$145*(1+rvanilla01)^0.5)-SUM($G104:BG104),('PTRM input'!$G$145*(1+rvanilla01)^0.5)/A3stdlife))</f>
        <v>n/a</v>
      </c>
      <c r="BI104" s="105" t="str">
        <f>IF(A3stdlife="n/a","n/a",IF(BI$3&gt;(A3stdlife+$E104),('PTRM input'!$G$145*(1+rvanilla01)^0.5)-SUM($G104:BH104),('PTRM input'!$G$145*(1+rvanilla01)^0.5)/A3stdlife))</f>
        <v>n/a</v>
      </c>
      <c r="BJ104" s="234"/>
      <c r="BK104" s="234"/>
      <c r="BL104" s="234"/>
      <c r="BM104" s="234"/>
    </row>
    <row r="105" spans="1:65" s="190" customFormat="1" outlineLevel="2">
      <c r="A105" s="234"/>
      <c r="B105" s="32"/>
      <c r="C105" s="31"/>
      <c r="D105" s="930"/>
      <c r="E105" s="167">
        <v>2</v>
      </c>
      <c r="F105" s="34"/>
      <c r="G105" s="184"/>
      <c r="H105" s="185"/>
      <c r="I105" s="105" t="str">
        <f>IF(A3stdlife="n/a","n/a",IF(I$3&gt;(A3stdlife+$E105),('PTRM input'!$H$145*(1+rvanilla02)^0.5)-SUM($H105:H105),('PTRM input'!$H$145*(1+rvanilla02)^0.5)/A3stdlife))</f>
        <v>n/a</v>
      </c>
      <c r="J105" s="105" t="str">
        <f>IF(A3stdlife="n/a","n/a",IF(J$3&gt;(A3stdlife+$E105),('PTRM input'!$H$145*(1+rvanilla02)^0.5)-SUM($H105:I105),('PTRM input'!$H$145*(1+rvanilla02)^0.5)/A3stdlife))</f>
        <v>n/a</v>
      </c>
      <c r="K105" s="105" t="str">
        <f>IF(A3stdlife="n/a","n/a",IF(K$3&gt;(A3stdlife+$E105),('PTRM input'!$H$145*(1+rvanilla02)^0.5)-SUM($H105:J105),('PTRM input'!$H$145*(1+rvanilla02)^0.5)/A3stdlife))</f>
        <v>n/a</v>
      </c>
      <c r="L105" s="105" t="str">
        <f>IF(A3stdlife="n/a","n/a",IF(L$3&gt;(A3stdlife+$E105),('PTRM input'!$H$145*(1+rvanilla02)^0.5)-SUM($H105:K105),('PTRM input'!$H$145*(1+rvanilla02)^0.5)/A3stdlife))</f>
        <v>n/a</v>
      </c>
      <c r="M105" s="105" t="str">
        <f>IF(A3stdlife="n/a","n/a",IF(M$3&gt;(A3stdlife+$E105),('PTRM input'!$H$145*(1+rvanilla02)^0.5)-SUM($H105:L105),('PTRM input'!$H$145*(1+rvanilla02)^0.5)/A3stdlife))</f>
        <v>n/a</v>
      </c>
      <c r="N105" s="105" t="str">
        <f>IF(A3stdlife="n/a","n/a",IF(N$3&gt;(A3stdlife+$E105),('PTRM input'!$H$145*(1+rvanilla02)^0.5)-SUM($H105:M105),('PTRM input'!$H$145*(1+rvanilla02)^0.5)/A3stdlife))</f>
        <v>n/a</v>
      </c>
      <c r="O105" s="105" t="str">
        <f>IF(A3stdlife="n/a","n/a",IF(O$3&gt;(A3stdlife+$E105),('PTRM input'!$H$145*(1+rvanilla02)^0.5)-SUM($H105:N105),('PTRM input'!$H$145*(1+rvanilla02)^0.5)/A3stdlife))</f>
        <v>n/a</v>
      </c>
      <c r="P105" s="105" t="str">
        <f>IF(A3stdlife="n/a","n/a",IF(P$3&gt;(A3stdlife+$E105),('PTRM input'!$H$145*(1+rvanilla02)^0.5)-SUM($H105:O105),('PTRM input'!$H$145*(1+rvanilla02)^0.5)/A3stdlife))</f>
        <v>n/a</v>
      </c>
      <c r="Q105" s="105" t="str">
        <f>IF(A3stdlife="n/a","n/a",IF(Q$3&gt;(A3stdlife+$E105),('PTRM input'!$H$145*(1+rvanilla02)^0.5)-SUM($H105:P105),('PTRM input'!$H$145*(1+rvanilla02)^0.5)/A3stdlife))</f>
        <v>n/a</v>
      </c>
      <c r="R105" s="105" t="str">
        <f>IF(A3stdlife="n/a","n/a",IF(R$3&gt;(A3stdlife+$E105),('PTRM input'!$H$145*(1+rvanilla02)^0.5)-SUM($H105:Q105),('PTRM input'!$H$145*(1+rvanilla02)^0.5)/A3stdlife))</f>
        <v>n/a</v>
      </c>
      <c r="S105" s="105" t="str">
        <f>IF(A3stdlife="n/a","n/a",IF(S$3&gt;(A3stdlife+$E105),('PTRM input'!$H$145*(1+rvanilla02)^0.5)-SUM($H105:R105),('PTRM input'!$H$145*(1+rvanilla02)^0.5)/A3stdlife))</f>
        <v>n/a</v>
      </c>
      <c r="T105" s="105" t="str">
        <f>IF(A3stdlife="n/a","n/a",IF(T$3&gt;(A3stdlife+$E105),('PTRM input'!$H$145*(1+rvanilla02)^0.5)-SUM($H105:S105),('PTRM input'!$H$145*(1+rvanilla02)^0.5)/A3stdlife))</f>
        <v>n/a</v>
      </c>
      <c r="U105" s="105" t="str">
        <f>IF(A3stdlife="n/a","n/a",IF(U$3&gt;(A3stdlife+$E105),('PTRM input'!$H$145*(1+rvanilla02)^0.5)-SUM($H105:T105),('PTRM input'!$H$145*(1+rvanilla02)^0.5)/A3stdlife))</f>
        <v>n/a</v>
      </c>
      <c r="V105" s="105" t="str">
        <f>IF(A3stdlife="n/a","n/a",IF(V$3&gt;(A3stdlife+$E105),('PTRM input'!$H$145*(1+rvanilla02)^0.5)-SUM($H105:U105),('PTRM input'!$H$145*(1+rvanilla02)^0.5)/A3stdlife))</f>
        <v>n/a</v>
      </c>
      <c r="W105" s="105" t="str">
        <f>IF(A3stdlife="n/a","n/a",IF(W$3&gt;(A3stdlife+$E105),('PTRM input'!$H$145*(1+rvanilla02)^0.5)-SUM($H105:V105),('PTRM input'!$H$145*(1+rvanilla02)^0.5)/A3stdlife))</f>
        <v>n/a</v>
      </c>
      <c r="X105" s="105" t="str">
        <f>IF(A3stdlife="n/a","n/a",IF(X$3&gt;(A3stdlife+$E105),('PTRM input'!$H$145*(1+rvanilla02)^0.5)-SUM($H105:W105),('PTRM input'!$H$145*(1+rvanilla02)^0.5)/A3stdlife))</f>
        <v>n/a</v>
      </c>
      <c r="Y105" s="105" t="str">
        <f>IF(A3stdlife="n/a","n/a",IF(Y$3&gt;(A3stdlife+$E105),('PTRM input'!$H$145*(1+rvanilla02)^0.5)-SUM($H105:X105),('PTRM input'!$H$145*(1+rvanilla02)^0.5)/A3stdlife))</f>
        <v>n/a</v>
      </c>
      <c r="Z105" s="105" t="str">
        <f>IF(A3stdlife="n/a","n/a",IF(Z$3&gt;(A3stdlife+$E105),('PTRM input'!$H$145*(1+rvanilla02)^0.5)-SUM($H105:Y105),('PTRM input'!$H$145*(1+rvanilla02)^0.5)/A3stdlife))</f>
        <v>n/a</v>
      </c>
      <c r="AA105" s="105" t="str">
        <f>IF(A3stdlife="n/a","n/a",IF(AA$3&gt;(A3stdlife+$E105),('PTRM input'!$H$145*(1+rvanilla02)^0.5)-SUM($H105:Z105),('PTRM input'!$H$145*(1+rvanilla02)^0.5)/A3stdlife))</f>
        <v>n/a</v>
      </c>
      <c r="AB105" s="105" t="str">
        <f>IF(A3stdlife="n/a","n/a",IF(AB$3&gt;(A3stdlife+$E105),('PTRM input'!$H$145*(1+rvanilla02)^0.5)-SUM($H105:AA105),('PTRM input'!$H$145*(1+rvanilla02)^0.5)/A3stdlife))</f>
        <v>n/a</v>
      </c>
      <c r="AC105" s="105" t="str">
        <f>IF(A3stdlife="n/a","n/a",IF(AC$3&gt;(A3stdlife+$E105),('PTRM input'!$H$145*(1+rvanilla02)^0.5)-SUM($H105:AB105),('PTRM input'!$H$145*(1+rvanilla02)^0.5)/A3stdlife))</f>
        <v>n/a</v>
      </c>
      <c r="AD105" s="105" t="str">
        <f>IF(A3stdlife="n/a","n/a",IF(AD$3&gt;(A3stdlife+$E105),('PTRM input'!$H$145*(1+rvanilla02)^0.5)-SUM($H105:AC105),('PTRM input'!$H$145*(1+rvanilla02)^0.5)/A3stdlife))</f>
        <v>n/a</v>
      </c>
      <c r="AE105" s="105" t="str">
        <f>IF(A3stdlife="n/a","n/a",IF(AE$3&gt;(A3stdlife+$E105),('PTRM input'!$H$145*(1+rvanilla02)^0.5)-SUM($H105:AD105),('PTRM input'!$H$145*(1+rvanilla02)^0.5)/A3stdlife))</f>
        <v>n/a</v>
      </c>
      <c r="AF105" s="105" t="str">
        <f>IF(A3stdlife="n/a","n/a",IF(AF$3&gt;(A3stdlife+$E105),('PTRM input'!$H$145*(1+rvanilla02)^0.5)-SUM($H105:AE105),('PTRM input'!$H$145*(1+rvanilla02)^0.5)/A3stdlife))</f>
        <v>n/a</v>
      </c>
      <c r="AG105" s="105" t="str">
        <f>IF(A3stdlife="n/a","n/a",IF(AG$3&gt;(A3stdlife+$E105),('PTRM input'!$H$145*(1+rvanilla02)^0.5)-SUM($H105:AF105),('PTRM input'!$H$145*(1+rvanilla02)^0.5)/A3stdlife))</f>
        <v>n/a</v>
      </c>
      <c r="AH105" s="105" t="str">
        <f>IF(A3stdlife="n/a","n/a",IF(AH$3&gt;(A3stdlife+$E105),('PTRM input'!$H$145*(1+rvanilla02)^0.5)-SUM($H105:AG105),('PTRM input'!$H$145*(1+rvanilla02)^0.5)/A3stdlife))</f>
        <v>n/a</v>
      </c>
      <c r="AI105" s="105" t="str">
        <f>IF(A3stdlife="n/a","n/a",IF(AI$3&gt;(A3stdlife+$E105),('PTRM input'!$H$145*(1+rvanilla02)^0.5)-SUM($H105:AH105),('PTRM input'!$H$145*(1+rvanilla02)^0.5)/A3stdlife))</f>
        <v>n/a</v>
      </c>
      <c r="AJ105" s="105" t="str">
        <f>IF(A3stdlife="n/a","n/a",IF(AJ$3&gt;(A3stdlife+$E105),('PTRM input'!$H$145*(1+rvanilla02)^0.5)-SUM($H105:AI105),('PTRM input'!$H$145*(1+rvanilla02)^0.5)/A3stdlife))</f>
        <v>n/a</v>
      </c>
      <c r="AK105" s="105" t="str">
        <f>IF(A3stdlife="n/a","n/a",IF(AK$3&gt;(A3stdlife+$E105),('PTRM input'!$H$145*(1+rvanilla02)^0.5)-SUM($H105:AJ105),('PTRM input'!$H$145*(1+rvanilla02)^0.5)/A3stdlife))</f>
        <v>n/a</v>
      </c>
      <c r="AL105" s="105" t="str">
        <f>IF(A3stdlife="n/a","n/a",IF(AL$3&gt;(A3stdlife+$E105),('PTRM input'!$H$145*(1+rvanilla02)^0.5)-SUM($H105:AK105),('PTRM input'!$H$145*(1+rvanilla02)^0.5)/A3stdlife))</f>
        <v>n/a</v>
      </c>
      <c r="AM105" s="105" t="str">
        <f>IF(A3stdlife="n/a","n/a",IF(AM$3&gt;(A3stdlife+$E105),('PTRM input'!$H$145*(1+rvanilla02)^0.5)-SUM($H105:AL105),('PTRM input'!$H$145*(1+rvanilla02)^0.5)/A3stdlife))</f>
        <v>n/a</v>
      </c>
      <c r="AN105" s="105" t="str">
        <f>IF(A3stdlife="n/a","n/a",IF(AN$3&gt;(A3stdlife+$E105),('PTRM input'!$H$145*(1+rvanilla02)^0.5)-SUM($H105:AM105),('PTRM input'!$H$145*(1+rvanilla02)^0.5)/A3stdlife))</f>
        <v>n/a</v>
      </c>
      <c r="AO105" s="105" t="str">
        <f>IF(A3stdlife="n/a","n/a",IF(AO$3&gt;(A3stdlife+$E105),('PTRM input'!$H$145*(1+rvanilla02)^0.5)-SUM($H105:AN105),('PTRM input'!$H$145*(1+rvanilla02)^0.5)/A3stdlife))</f>
        <v>n/a</v>
      </c>
      <c r="AP105" s="105" t="str">
        <f>IF(A3stdlife="n/a","n/a",IF(AP$3&gt;(A3stdlife+$E105),('PTRM input'!$H$145*(1+rvanilla02)^0.5)-SUM($H105:AO105),('PTRM input'!$H$145*(1+rvanilla02)^0.5)/A3stdlife))</f>
        <v>n/a</v>
      </c>
      <c r="AQ105" s="105" t="str">
        <f>IF(A3stdlife="n/a","n/a",IF(AQ$3&gt;(A3stdlife+$E105),('PTRM input'!$H$145*(1+rvanilla02)^0.5)-SUM($H105:AP105),('PTRM input'!$H$145*(1+rvanilla02)^0.5)/A3stdlife))</f>
        <v>n/a</v>
      </c>
      <c r="AR105" s="105" t="str">
        <f>IF(A3stdlife="n/a","n/a",IF(AR$3&gt;(A3stdlife+$E105),('PTRM input'!$H$145*(1+rvanilla02)^0.5)-SUM($H105:AQ105),('PTRM input'!$H$145*(1+rvanilla02)^0.5)/A3stdlife))</f>
        <v>n/a</v>
      </c>
      <c r="AS105" s="105" t="str">
        <f>IF(A3stdlife="n/a","n/a",IF(AS$3&gt;(A3stdlife+$E105),('PTRM input'!$H$145*(1+rvanilla02)^0.5)-SUM($H105:AR105),('PTRM input'!$H$145*(1+rvanilla02)^0.5)/A3stdlife))</f>
        <v>n/a</v>
      </c>
      <c r="AT105" s="105" t="str">
        <f>IF(A3stdlife="n/a","n/a",IF(AT$3&gt;(A3stdlife+$E105),('PTRM input'!$H$145*(1+rvanilla02)^0.5)-SUM($H105:AS105),('PTRM input'!$H$145*(1+rvanilla02)^0.5)/A3stdlife))</f>
        <v>n/a</v>
      </c>
      <c r="AU105" s="105" t="str">
        <f>IF(A3stdlife="n/a","n/a",IF(AU$3&gt;(A3stdlife+$E105),('PTRM input'!$H$145*(1+rvanilla02)^0.5)-SUM($H105:AT105),('PTRM input'!$H$145*(1+rvanilla02)^0.5)/A3stdlife))</f>
        <v>n/a</v>
      </c>
      <c r="AV105" s="105" t="str">
        <f>IF(A3stdlife="n/a","n/a",IF(AV$3&gt;(A3stdlife+$E105),('PTRM input'!$H$145*(1+rvanilla02)^0.5)-SUM($H105:AU105),('PTRM input'!$H$145*(1+rvanilla02)^0.5)/A3stdlife))</f>
        <v>n/a</v>
      </c>
      <c r="AW105" s="105" t="str">
        <f>IF(A3stdlife="n/a","n/a",IF(AW$3&gt;(A3stdlife+$E105),('PTRM input'!$H$145*(1+rvanilla02)^0.5)-SUM($H105:AV105),('PTRM input'!$H$145*(1+rvanilla02)^0.5)/A3stdlife))</f>
        <v>n/a</v>
      </c>
      <c r="AX105" s="105" t="str">
        <f>IF(A3stdlife="n/a","n/a",IF(AX$3&gt;(A3stdlife+$E105),('PTRM input'!$H$145*(1+rvanilla02)^0.5)-SUM($H105:AW105),('PTRM input'!$H$145*(1+rvanilla02)^0.5)/A3stdlife))</f>
        <v>n/a</v>
      </c>
      <c r="AY105" s="105" t="str">
        <f>IF(A3stdlife="n/a","n/a",IF(AY$3&gt;(A3stdlife+$E105),('PTRM input'!$H$145*(1+rvanilla02)^0.5)-SUM($H105:AX105),('PTRM input'!$H$145*(1+rvanilla02)^0.5)/A3stdlife))</f>
        <v>n/a</v>
      </c>
      <c r="AZ105" s="105" t="str">
        <f>IF(A3stdlife="n/a","n/a",IF(AZ$3&gt;(A3stdlife+$E105),('PTRM input'!$H$145*(1+rvanilla02)^0.5)-SUM($H105:AY105),('PTRM input'!$H$145*(1+rvanilla02)^0.5)/A3stdlife))</f>
        <v>n/a</v>
      </c>
      <c r="BA105" s="105" t="str">
        <f>IF(A3stdlife="n/a","n/a",IF(BA$3&gt;(A3stdlife+$E105),('PTRM input'!$H$145*(1+rvanilla02)^0.5)-SUM($H105:AZ105),('PTRM input'!$H$145*(1+rvanilla02)^0.5)/A3stdlife))</f>
        <v>n/a</v>
      </c>
      <c r="BB105" s="105" t="str">
        <f>IF(A3stdlife="n/a","n/a",IF(BB$3&gt;(A3stdlife+$E105),('PTRM input'!$H$145*(1+rvanilla02)^0.5)-SUM($H105:BA105),('PTRM input'!$H$145*(1+rvanilla02)^0.5)/A3stdlife))</f>
        <v>n/a</v>
      </c>
      <c r="BC105" s="105" t="str">
        <f>IF(A3stdlife="n/a","n/a",IF(BC$3&gt;(A3stdlife+$E105),('PTRM input'!$H$145*(1+rvanilla02)^0.5)-SUM($H105:BB105),('PTRM input'!$H$145*(1+rvanilla02)^0.5)/A3stdlife))</f>
        <v>n/a</v>
      </c>
      <c r="BD105" s="105" t="str">
        <f>IF(A3stdlife="n/a","n/a",IF(BD$3&gt;(A3stdlife+$E105),('PTRM input'!$H$145*(1+rvanilla02)^0.5)-SUM($H105:BC105),('PTRM input'!$H$145*(1+rvanilla02)^0.5)/A3stdlife))</f>
        <v>n/a</v>
      </c>
      <c r="BE105" s="105" t="str">
        <f>IF(A3stdlife="n/a","n/a",IF(BE$3&gt;(A3stdlife+$E105),('PTRM input'!$H$145*(1+rvanilla02)^0.5)-SUM($H105:BD105),('PTRM input'!$H$145*(1+rvanilla02)^0.5)/A3stdlife))</f>
        <v>n/a</v>
      </c>
      <c r="BF105" s="105" t="str">
        <f>IF(A3stdlife="n/a","n/a",IF(BF$3&gt;(A3stdlife+$E105),('PTRM input'!$H$145*(1+rvanilla02)^0.5)-SUM($H105:BE105),('PTRM input'!$H$145*(1+rvanilla02)^0.5)/A3stdlife))</f>
        <v>n/a</v>
      </c>
      <c r="BG105" s="105" t="str">
        <f>IF(A3stdlife="n/a","n/a",IF(BG$3&gt;(A3stdlife+$E105),('PTRM input'!$H$145*(1+rvanilla02)^0.5)-SUM($H105:BF105),('PTRM input'!$H$145*(1+rvanilla02)^0.5)/A3stdlife))</f>
        <v>n/a</v>
      </c>
      <c r="BH105" s="105" t="str">
        <f>IF(A3stdlife="n/a","n/a",IF(BH$3&gt;(A3stdlife+$E105),('PTRM input'!$H$145*(1+rvanilla02)^0.5)-SUM($H105:BG105),('PTRM input'!$H$145*(1+rvanilla02)^0.5)/A3stdlife))</f>
        <v>n/a</v>
      </c>
      <c r="BI105" s="105" t="str">
        <f>IF(A3stdlife="n/a","n/a",IF(BI$3&gt;(A3stdlife+$E105),('PTRM input'!$H$145*(1+rvanilla02)^0.5)-SUM($H105:BH105),('PTRM input'!$H$145*(1+rvanilla02)^0.5)/A3stdlife))</f>
        <v>n/a</v>
      </c>
      <c r="BJ105" s="234"/>
      <c r="BK105" s="234"/>
      <c r="BL105" s="234"/>
      <c r="BM105" s="234"/>
    </row>
    <row r="106" spans="1:65" s="190" customFormat="1" outlineLevel="2">
      <c r="A106" s="234"/>
      <c r="B106" s="32"/>
      <c r="C106" s="31"/>
      <c r="D106" s="930"/>
      <c r="E106" s="167">
        <v>3</v>
      </c>
      <c r="F106" s="34"/>
      <c r="G106" s="184"/>
      <c r="H106" s="186"/>
      <c r="I106" s="185"/>
      <c r="J106" s="105" t="str">
        <f>IF(A3stdlife="n/a","n/a",IF(J$3&gt;(A3stdlife+$E106),('PTRM input'!$I$145*(1+rvanilla03)^0.5)-SUM($I106:I106),('PTRM input'!$I$145*(1+rvanilla03)^0.5)/A3stdlife))</f>
        <v>n/a</v>
      </c>
      <c r="K106" s="105" t="str">
        <f>IF(A3stdlife="n/a","n/a",IF(K$3&gt;(A3stdlife+$E106),('PTRM input'!$I$145*(1+rvanilla03)^0.5)-SUM($I106:J106),('PTRM input'!$I$145*(1+rvanilla03)^0.5)/A3stdlife))</f>
        <v>n/a</v>
      </c>
      <c r="L106" s="105" t="str">
        <f>IF(A3stdlife="n/a","n/a",IF(L$3&gt;(A3stdlife+$E106),('PTRM input'!$I$145*(1+rvanilla03)^0.5)-SUM($I106:K106),('PTRM input'!$I$145*(1+rvanilla03)^0.5)/A3stdlife))</f>
        <v>n/a</v>
      </c>
      <c r="M106" s="105" t="str">
        <f>IF(A3stdlife="n/a","n/a",IF(M$3&gt;(A3stdlife+$E106),('PTRM input'!$I$145*(1+rvanilla03)^0.5)-SUM($I106:L106),('PTRM input'!$I$145*(1+rvanilla03)^0.5)/A3stdlife))</f>
        <v>n/a</v>
      </c>
      <c r="N106" s="105" t="str">
        <f>IF(A3stdlife="n/a","n/a",IF(N$3&gt;(A3stdlife+$E106),('PTRM input'!$I$145*(1+rvanilla03)^0.5)-SUM($I106:M106),('PTRM input'!$I$145*(1+rvanilla03)^0.5)/A3stdlife))</f>
        <v>n/a</v>
      </c>
      <c r="O106" s="105" t="str">
        <f>IF(A3stdlife="n/a","n/a",IF(O$3&gt;(A3stdlife+$E106),('PTRM input'!$I$145*(1+rvanilla03)^0.5)-SUM($I106:N106),('PTRM input'!$I$145*(1+rvanilla03)^0.5)/A3stdlife))</f>
        <v>n/a</v>
      </c>
      <c r="P106" s="105" t="str">
        <f>IF(A3stdlife="n/a","n/a",IF(P$3&gt;(A3stdlife+$E106),('PTRM input'!$I$145*(1+rvanilla03)^0.5)-SUM($I106:O106),('PTRM input'!$I$145*(1+rvanilla03)^0.5)/A3stdlife))</f>
        <v>n/a</v>
      </c>
      <c r="Q106" s="105" t="str">
        <f>IF(A3stdlife="n/a","n/a",IF(Q$3&gt;(A3stdlife+$E106),('PTRM input'!$I$145*(1+rvanilla03)^0.5)-SUM($I106:P106),('PTRM input'!$I$145*(1+rvanilla03)^0.5)/A3stdlife))</f>
        <v>n/a</v>
      </c>
      <c r="R106" s="105" t="str">
        <f>IF(A3stdlife="n/a","n/a",IF(R$3&gt;(A3stdlife+$E106),('PTRM input'!$I$145*(1+rvanilla03)^0.5)-SUM($I106:Q106),('PTRM input'!$I$145*(1+rvanilla03)^0.5)/A3stdlife))</f>
        <v>n/a</v>
      </c>
      <c r="S106" s="105" t="str">
        <f>IF(A3stdlife="n/a","n/a",IF(S$3&gt;(A3stdlife+$E106),('PTRM input'!$I$145*(1+rvanilla03)^0.5)-SUM($I106:R106),('PTRM input'!$I$145*(1+rvanilla03)^0.5)/A3stdlife))</f>
        <v>n/a</v>
      </c>
      <c r="T106" s="105" t="str">
        <f>IF(A3stdlife="n/a","n/a",IF(T$3&gt;(A3stdlife+$E106),('PTRM input'!$I$145*(1+rvanilla03)^0.5)-SUM($I106:S106),('PTRM input'!$I$145*(1+rvanilla03)^0.5)/A3stdlife))</f>
        <v>n/a</v>
      </c>
      <c r="U106" s="105" t="str">
        <f>IF(A3stdlife="n/a","n/a",IF(U$3&gt;(A3stdlife+$E106),('PTRM input'!$I$145*(1+rvanilla03)^0.5)-SUM($I106:T106),('PTRM input'!$I$145*(1+rvanilla03)^0.5)/A3stdlife))</f>
        <v>n/a</v>
      </c>
      <c r="V106" s="105" t="str">
        <f>IF(A3stdlife="n/a","n/a",IF(V$3&gt;(A3stdlife+$E106),('PTRM input'!$I$145*(1+rvanilla03)^0.5)-SUM($I106:U106),('PTRM input'!$I$145*(1+rvanilla03)^0.5)/A3stdlife))</f>
        <v>n/a</v>
      </c>
      <c r="W106" s="105" t="str">
        <f>IF(A3stdlife="n/a","n/a",IF(W$3&gt;(A3stdlife+$E106),('PTRM input'!$I$145*(1+rvanilla03)^0.5)-SUM($I106:V106),('PTRM input'!$I$145*(1+rvanilla03)^0.5)/A3stdlife))</f>
        <v>n/a</v>
      </c>
      <c r="X106" s="105" t="str">
        <f>IF(A3stdlife="n/a","n/a",IF(X$3&gt;(A3stdlife+$E106),('PTRM input'!$I$145*(1+rvanilla03)^0.5)-SUM($I106:W106),('PTRM input'!$I$145*(1+rvanilla03)^0.5)/A3stdlife))</f>
        <v>n/a</v>
      </c>
      <c r="Y106" s="105" t="str">
        <f>IF(A3stdlife="n/a","n/a",IF(Y$3&gt;(A3stdlife+$E106),('PTRM input'!$I$145*(1+rvanilla03)^0.5)-SUM($I106:X106),('PTRM input'!$I$145*(1+rvanilla03)^0.5)/A3stdlife))</f>
        <v>n/a</v>
      </c>
      <c r="Z106" s="105" t="str">
        <f>IF(A3stdlife="n/a","n/a",IF(Z$3&gt;(A3stdlife+$E106),('PTRM input'!$I$145*(1+rvanilla03)^0.5)-SUM($I106:Y106),('PTRM input'!$I$145*(1+rvanilla03)^0.5)/A3stdlife))</f>
        <v>n/a</v>
      </c>
      <c r="AA106" s="105" t="str">
        <f>IF(A3stdlife="n/a","n/a",IF(AA$3&gt;(A3stdlife+$E106),('PTRM input'!$I$145*(1+rvanilla03)^0.5)-SUM($I106:Z106),('PTRM input'!$I$145*(1+rvanilla03)^0.5)/A3stdlife))</f>
        <v>n/a</v>
      </c>
      <c r="AB106" s="105" t="str">
        <f>IF(A3stdlife="n/a","n/a",IF(AB$3&gt;(A3stdlife+$E106),('PTRM input'!$I$145*(1+rvanilla03)^0.5)-SUM($I106:AA106),('PTRM input'!$I$145*(1+rvanilla03)^0.5)/A3stdlife))</f>
        <v>n/a</v>
      </c>
      <c r="AC106" s="105" t="str">
        <f>IF(A3stdlife="n/a","n/a",IF(AC$3&gt;(A3stdlife+$E106),('PTRM input'!$I$145*(1+rvanilla03)^0.5)-SUM($I106:AB106),('PTRM input'!$I$145*(1+rvanilla03)^0.5)/A3stdlife))</f>
        <v>n/a</v>
      </c>
      <c r="AD106" s="105" t="str">
        <f>IF(A3stdlife="n/a","n/a",IF(AD$3&gt;(A3stdlife+$E106),('PTRM input'!$I$145*(1+rvanilla03)^0.5)-SUM($I106:AC106),('PTRM input'!$I$145*(1+rvanilla03)^0.5)/A3stdlife))</f>
        <v>n/a</v>
      </c>
      <c r="AE106" s="105" t="str">
        <f>IF(A3stdlife="n/a","n/a",IF(AE$3&gt;(A3stdlife+$E106),('PTRM input'!$I$145*(1+rvanilla03)^0.5)-SUM($I106:AD106),('PTRM input'!$I$145*(1+rvanilla03)^0.5)/A3stdlife))</f>
        <v>n/a</v>
      </c>
      <c r="AF106" s="105" t="str">
        <f>IF(A3stdlife="n/a","n/a",IF(AF$3&gt;(A3stdlife+$E106),('PTRM input'!$I$145*(1+rvanilla03)^0.5)-SUM($I106:AE106),('PTRM input'!$I$145*(1+rvanilla03)^0.5)/A3stdlife))</f>
        <v>n/a</v>
      </c>
      <c r="AG106" s="105" t="str">
        <f>IF(A3stdlife="n/a","n/a",IF(AG$3&gt;(A3stdlife+$E106),('PTRM input'!$I$145*(1+rvanilla03)^0.5)-SUM($I106:AF106),('PTRM input'!$I$145*(1+rvanilla03)^0.5)/A3stdlife))</f>
        <v>n/a</v>
      </c>
      <c r="AH106" s="105" t="str">
        <f>IF(A3stdlife="n/a","n/a",IF(AH$3&gt;(A3stdlife+$E106),('PTRM input'!$I$145*(1+rvanilla03)^0.5)-SUM($I106:AG106),('PTRM input'!$I$145*(1+rvanilla03)^0.5)/A3stdlife))</f>
        <v>n/a</v>
      </c>
      <c r="AI106" s="105" t="str">
        <f>IF(A3stdlife="n/a","n/a",IF(AI$3&gt;(A3stdlife+$E106),('PTRM input'!$I$145*(1+rvanilla03)^0.5)-SUM($I106:AH106),('PTRM input'!$I$145*(1+rvanilla03)^0.5)/A3stdlife))</f>
        <v>n/a</v>
      </c>
      <c r="AJ106" s="105" t="str">
        <f>IF(A3stdlife="n/a","n/a",IF(AJ$3&gt;(A3stdlife+$E106),('PTRM input'!$I$145*(1+rvanilla03)^0.5)-SUM($I106:AI106),('PTRM input'!$I$145*(1+rvanilla03)^0.5)/A3stdlife))</f>
        <v>n/a</v>
      </c>
      <c r="AK106" s="105" t="str">
        <f>IF(A3stdlife="n/a","n/a",IF(AK$3&gt;(A3stdlife+$E106),('PTRM input'!$I$145*(1+rvanilla03)^0.5)-SUM($I106:AJ106),('PTRM input'!$I$145*(1+rvanilla03)^0.5)/A3stdlife))</f>
        <v>n/a</v>
      </c>
      <c r="AL106" s="105" t="str">
        <f>IF(A3stdlife="n/a","n/a",IF(AL$3&gt;(A3stdlife+$E106),('PTRM input'!$I$145*(1+rvanilla03)^0.5)-SUM($I106:AK106),('PTRM input'!$I$145*(1+rvanilla03)^0.5)/A3stdlife))</f>
        <v>n/a</v>
      </c>
      <c r="AM106" s="105" t="str">
        <f>IF(A3stdlife="n/a","n/a",IF(AM$3&gt;(A3stdlife+$E106),('PTRM input'!$I$145*(1+rvanilla03)^0.5)-SUM($I106:AL106),('PTRM input'!$I$145*(1+rvanilla03)^0.5)/A3stdlife))</f>
        <v>n/a</v>
      </c>
      <c r="AN106" s="105" t="str">
        <f>IF(A3stdlife="n/a","n/a",IF(AN$3&gt;(A3stdlife+$E106),('PTRM input'!$I$145*(1+rvanilla03)^0.5)-SUM($I106:AM106),('PTRM input'!$I$145*(1+rvanilla03)^0.5)/A3stdlife))</f>
        <v>n/a</v>
      </c>
      <c r="AO106" s="105" t="str">
        <f>IF(A3stdlife="n/a","n/a",IF(AO$3&gt;(A3stdlife+$E106),('PTRM input'!$I$145*(1+rvanilla03)^0.5)-SUM($I106:AN106),('PTRM input'!$I$145*(1+rvanilla03)^0.5)/A3stdlife))</f>
        <v>n/a</v>
      </c>
      <c r="AP106" s="105" t="str">
        <f>IF(A3stdlife="n/a","n/a",IF(AP$3&gt;(A3stdlife+$E106),('PTRM input'!$I$145*(1+rvanilla03)^0.5)-SUM($I106:AO106),('PTRM input'!$I$145*(1+rvanilla03)^0.5)/A3stdlife))</f>
        <v>n/a</v>
      </c>
      <c r="AQ106" s="105" t="str">
        <f>IF(A3stdlife="n/a","n/a",IF(AQ$3&gt;(A3stdlife+$E106),('PTRM input'!$I$145*(1+rvanilla03)^0.5)-SUM($I106:AP106),('PTRM input'!$I$145*(1+rvanilla03)^0.5)/A3stdlife))</f>
        <v>n/a</v>
      </c>
      <c r="AR106" s="105" t="str">
        <f>IF(A3stdlife="n/a","n/a",IF(AR$3&gt;(A3stdlife+$E106),('PTRM input'!$I$145*(1+rvanilla03)^0.5)-SUM($I106:AQ106),('PTRM input'!$I$145*(1+rvanilla03)^0.5)/A3stdlife))</f>
        <v>n/a</v>
      </c>
      <c r="AS106" s="105" t="str">
        <f>IF(A3stdlife="n/a","n/a",IF(AS$3&gt;(A3stdlife+$E106),('PTRM input'!$I$145*(1+rvanilla03)^0.5)-SUM($I106:AR106),('PTRM input'!$I$145*(1+rvanilla03)^0.5)/A3stdlife))</f>
        <v>n/a</v>
      </c>
      <c r="AT106" s="105" t="str">
        <f>IF(A3stdlife="n/a","n/a",IF(AT$3&gt;(A3stdlife+$E106),('PTRM input'!$I$145*(1+rvanilla03)^0.5)-SUM($I106:AS106),('PTRM input'!$I$145*(1+rvanilla03)^0.5)/A3stdlife))</f>
        <v>n/a</v>
      </c>
      <c r="AU106" s="105" t="str">
        <f>IF(A3stdlife="n/a","n/a",IF(AU$3&gt;(A3stdlife+$E106),('PTRM input'!$I$145*(1+rvanilla03)^0.5)-SUM($I106:AT106),('PTRM input'!$I$145*(1+rvanilla03)^0.5)/A3stdlife))</f>
        <v>n/a</v>
      </c>
      <c r="AV106" s="105" t="str">
        <f>IF(A3stdlife="n/a","n/a",IF(AV$3&gt;(A3stdlife+$E106),('PTRM input'!$I$145*(1+rvanilla03)^0.5)-SUM($I106:AU106),('PTRM input'!$I$145*(1+rvanilla03)^0.5)/A3stdlife))</f>
        <v>n/a</v>
      </c>
      <c r="AW106" s="105" t="str">
        <f>IF(A3stdlife="n/a","n/a",IF(AW$3&gt;(A3stdlife+$E106),('PTRM input'!$I$145*(1+rvanilla03)^0.5)-SUM($I106:AV106),('PTRM input'!$I$145*(1+rvanilla03)^0.5)/A3stdlife))</f>
        <v>n/a</v>
      </c>
      <c r="AX106" s="105" t="str">
        <f>IF(A3stdlife="n/a","n/a",IF(AX$3&gt;(A3stdlife+$E106),('PTRM input'!$I$145*(1+rvanilla03)^0.5)-SUM($I106:AW106),('PTRM input'!$I$145*(1+rvanilla03)^0.5)/A3stdlife))</f>
        <v>n/a</v>
      </c>
      <c r="AY106" s="105" t="str">
        <f>IF(A3stdlife="n/a","n/a",IF(AY$3&gt;(A3stdlife+$E106),('PTRM input'!$I$145*(1+rvanilla03)^0.5)-SUM($I106:AX106),('PTRM input'!$I$145*(1+rvanilla03)^0.5)/A3stdlife))</f>
        <v>n/a</v>
      </c>
      <c r="AZ106" s="105" t="str">
        <f>IF(A3stdlife="n/a","n/a",IF(AZ$3&gt;(A3stdlife+$E106),('PTRM input'!$I$145*(1+rvanilla03)^0.5)-SUM($I106:AY106),('PTRM input'!$I$145*(1+rvanilla03)^0.5)/A3stdlife))</f>
        <v>n/a</v>
      </c>
      <c r="BA106" s="105" t="str">
        <f>IF(A3stdlife="n/a","n/a",IF(BA$3&gt;(A3stdlife+$E106),('PTRM input'!$I$145*(1+rvanilla03)^0.5)-SUM($I106:AZ106),('PTRM input'!$I$145*(1+rvanilla03)^0.5)/A3stdlife))</f>
        <v>n/a</v>
      </c>
      <c r="BB106" s="105" t="str">
        <f>IF(A3stdlife="n/a","n/a",IF(BB$3&gt;(A3stdlife+$E106),('PTRM input'!$I$145*(1+rvanilla03)^0.5)-SUM($I106:BA106),('PTRM input'!$I$145*(1+rvanilla03)^0.5)/A3stdlife))</f>
        <v>n/a</v>
      </c>
      <c r="BC106" s="105" t="str">
        <f>IF(A3stdlife="n/a","n/a",IF(BC$3&gt;(A3stdlife+$E106),('PTRM input'!$I$145*(1+rvanilla03)^0.5)-SUM($I106:BB106),('PTRM input'!$I$145*(1+rvanilla03)^0.5)/A3stdlife))</f>
        <v>n/a</v>
      </c>
      <c r="BD106" s="105" t="str">
        <f>IF(A3stdlife="n/a","n/a",IF(BD$3&gt;(A3stdlife+$E106),('PTRM input'!$I$145*(1+rvanilla03)^0.5)-SUM($I106:BC106),('PTRM input'!$I$145*(1+rvanilla03)^0.5)/A3stdlife))</f>
        <v>n/a</v>
      </c>
      <c r="BE106" s="105" t="str">
        <f>IF(A3stdlife="n/a","n/a",IF(BE$3&gt;(A3stdlife+$E106),('PTRM input'!$I$145*(1+rvanilla03)^0.5)-SUM($I106:BD106),('PTRM input'!$I$145*(1+rvanilla03)^0.5)/A3stdlife))</f>
        <v>n/a</v>
      </c>
      <c r="BF106" s="105" t="str">
        <f>IF(A3stdlife="n/a","n/a",IF(BF$3&gt;(A3stdlife+$E106),('PTRM input'!$I$145*(1+rvanilla03)^0.5)-SUM($I106:BE106),('PTRM input'!$I$145*(1+rvanilla03)^0.5)/A3stdlife))</f>
        <v>n/a</v>
      </c>
      <c r="BG106" s="105" t="str">
        <f>IF(A3stdlife="n/a","n/a",IF(BG$3&gt;(A3stdlife+$E106),('PTRM input'!$I$145*(1+rvanilla03)^0.5)-SUM($I106:BF106),('PTRM input'!$I$145*(1+rvanilla03)^0.5)/A3stdlife))</f>
        <v>n/a</v>
      </c>
      <c r="BH106" s="105" t="str">
        <f>IF(A3stdlife="n/a","n/a",IF(BH$3&gt;(A3stdlife+$E106),('PTRM input'!$I$145*(1+rvanilla03)^0.5)-SUM($I106:BG106),('PTRM input'!$I$145*(1+rvanilla03)^0.5)/A3stdlife))</f>
        <v>n/a</v>
      </c>
      <c r="BI106" s="105" t="str">
        <f>IF(A3stdlife="n/a","n/a",IF(BI$3&gt;(A3stdlife+$E106),('PTRM input'!$I$145*(1+rvanilla03)^0.5)-SUM($I106:BH106),('PTRM input'!$I$145*(1+rvanilla03)^0.5)/A3stdlife))</f>
        <v>n/a</v>
      </c>
      <c r="BJ106" s="234"/>
      <c r="BK106" s="234"/>
      <c r="BL106" s="234"/>
      <c r="BM106" s="234"/>
    </row>
    <row r="107" spans="1:65" s="190" customFormat="1" outlineLevel="2">
      <c r="A107" s="234"/>
      <c r="B107" s="32"/>
      <c r="C107" s="31"/>
      <c r="D107" s="930"/>
      <c r="E107" s="167">
        <v>4</v>
      </c>
      <c r="F107" s="34"/>
      <c r="G107" s="184"/>
      <c r="H107" s="186"/>
      <c r="I107" s="186"/>
      <c r="J107" s="185"/>
      <c r="K107" s="105" t="str">
        <f>IF(A3stdlife="n/a","n/a",IF(K$3&gt;(A3stdlife+$E107),('PTRM input'!$J$145*(1+rvanilla04)^0.5)-SUM($J107:J107),('PTRM input'!$J$145*(1+rvanilla04)^0.5)/A3stdlife))</f>
        <v>n/a</v>
      </c>
      <c r="L107" s="105" t="str">
        <f>IF(A3stdlife="n/a","n/a",IF(L$3&gt;(A3stdlife+$E107),('PTRM input'!$J$145*(1+rvanilla04)^0.5)-SUM($J107:K107),('PTRM input'!$J$145*(1+rvanilla04)^0.5)/A3stdlife))</f>
        <v>n/a</v>
      </c>
      <c r="M107" s="105" t="str">
        <f>IF(A3stdlife="n/a","n/a",IF(M$3&gt;(A3stdlife+$E107),('PTRM input'!$J$145*(1+rvanilla04)^0.5)-SUM($J107:L107),('PTRM input'!$J$145*(1+rvanilla04)^0.5)/A3stdlife))</f>
        <v>n/a</v>
      </c>
      <c r="N107" s="105" t="str">
        <f>IF(A3stdlife="n/a","n/a",IF(N$3&gt;(A3stdlife+$E107),('PTRM input'!$J$145*(1+rvanilla04)^0.5)-SUM($J107:M107),('PTRM input'!$J$145*(1+rvanilla04)^0.5)/A3stdlife))</f>
        <v>n/a</v>
      </c>
      <c r="O107" s="105" t="str">
        <f>IF(A3stdlife="n/a","n/a",IF(O$3&gt;(A3stdlife+$E107),('PTRM input'!$J$145*(1+rvanilla04)^0.5)-SUM($J107:N107),('PTRM input'!$J$145*(1+rvanilla04)^0.5)/A3stdlife))</f>
        <v>n/a</v>
      </c>
      <c r="P107" s="105" t="str">
        <f>IF(A3stdlife="n/a","n/a",IF(P$3&gt;(A3stdlife+$E107),('PTRM input'!$J$145*(1+rvanilla04)^0.5)-SUM($J107:O107),('PTRM input'!$J$145*(1+rvanilla04)^0.5)/A3stdlife))</f>
        <v>n/a</v>
      </c>
      <c r="Q107" s="105" t="str">
        <f>IF(A3stdlife="n/a","n/a",IF(Q$3&gt;(A3stdlife+$E107),('PTRM input'!$J$145*(1+rvanilla04)^0.5)-SUM($J107:P107),('PTRM input'!$J$145*(1+rvanilla04)^0.5)/A3stdlife))</f>
        <v>n/a</v>
      </c>
      <c r="R107" s="105" t="str">
        <f>IF(A3stdlife="n/a","n/a",IF(R$3&gt;(A3stdlife+$E107),('PTRM input'!$J$145*(1+rvanilla04)^0.5)-SUM($J107:Q107),('PTRM input'!$J$145*(1+rvanilla04)^0.5)/A3stdlife))</f>
        <v>n/a</v>
      </c>
      <c r="S107" s="105" t="str">
        <f>IF(A3stdlife="n/a","n/a",IF(S$3&gt;(A3stdlife+$E107),('PTRM input'!$J$145*(1+rvanilla04)^0.5)-SUM($J107:R107),('PTRM input'!$J$145*(1+rvanilla04)^0.5)/A3stdlife))</f>
        <v>n/a</v>
      </c>
      <c r="T107" s="105" t="str">
        <f>IF(A3stdlife="n/a","n/a",IF(T$3&gt;(A3stdlife+$E107),('PTRM input'!$J$145*(1+rvanilla04)^0.5)-SUM($J107:S107),('PTRM input'!$J$145*(1+rvanilla04)^0.5)/A3stdlife))</f>
        <v>n/a</v>
      </c>
      <c r="U107" s="105" t="str">
        <f>IF(A3stdlife="n/a","n/a",IF(U$3&gt;(A3stdlife+$E107),('PTRM input'!$J$145*(1+rvanilla04)^0.5)-SUM($J107:T107),('PTRM input'!$J$145*(1+rvanilla04)^0.5)/A3stdlife))</f>
        <v>n/a</v>
      </c>
      <c r="V107" s="105" t="str">
        <f>IF(A3stdlife="n/a","n/a",IF(V$3&gt;(A3stdlife+$E107),('PTRM input'!$J$145*(1+rvanilla04)^0.5)-SUM($J107:U107),('PTRM input'!$J$145*(1+rvanilla04)^0.5)/A3stdlife))</f>
        <v>n/a</v>
      </c>
      <c r="W107" s="105" t="str">
        <f>IF(A3stdlife="n/a","n/a",IF(W$3&gt;(A3stdlife+$E107),('PTRM input'!$J$145*(1+rvanilla04)^0.5)-SUM($J107:V107),('PTRM input'!$J$145*(1+rvanilla04)^0.5)/A3stdlife))</f>
        <v>n/a</v>
      </c>
      <c r="X107" s="105" t="str">
        <f>IF(A3stdlife="n/a","n/a",IF(X$3&gt;(A3stdlife+$E107),('PTRM input'!$J$145*(1+rvanilla04)^0.5)-SUM($J107:W107),('PTRM input'!$J$145*(1+rvanilla04)^0.5)/A3stdlife))</f>
        <v>n/a</v>
      </c>
      <c r="Y107" s="105" t="str">
        <f>IF(A3stdlife="n/a","n/a",IF(Y$3&gt;(A3stdlife+$E107),('PTRM input'!$J$145*(1+rvanilla04)^0.5)-SUM($J107:X107),('PTRM input'!$J$145*(1+rvanilla04)^0.5)/A3stdlife))</f>
        <v>n/a</v>
      </c>
      <c r="Z107" s="105" t="str">
        <f>IF(A3stdlife="n/a","n/a",IF(Z$3&gt;(A3stdlife+$E107),('PTRM input'!$J$145*(1+rvanilla04)^0.5)-SUM($J107:Y107),('PTRM input'!$J$145*(1+rvanilla04)^0.5)/A3stdlife))</f>
        <v>n/a</v>
      </c>
      <c r="AA107" s="105" t="str">
        <f>IF(A3stdlife="n/a","n/a",IF(AA$3&gt;(A3stdlife+$E107),('PTRM input'!$J$145*(1+rvanilla04)^0.5)-SUM($J107:Z107),('PTRM input'!$J$145*(1+rvanilla04)^0.5)/A3stdlife))</f>
        <v>n/a</v>
      </c>
      <c r="AB107" s="105" t="str">
        <f>IF(A3stdlife="n/a","n/a",IF(AB$3&gt;(A3stdlife+$E107),('PTRM input'!$J$145*(1+rvanilla04)^0.5)-SUM($J107:AA107),('PTRM input'!$J$145*(1+rvanilla04)^0.5)/A3stdlife))</f>
        <v>n/a</v>
      </c>
      <c r="AC107" s="105" t="str">
        <f>IF(A3stdlife="n/a","n/a",IF(AC$3&gt;(A3stdlife+$E107),('PTRM input'!$J$145*(1+rvanilla04)^0.5)-SUM($J107:AB107),('PTRM input'!$J$145*(1+rvanilla04)^0.5)/A3stdlife))</f>
        <v>n/a</v>
      </c>
      <c r="AD107" s="105" t="str">
        <f>IF(A3stdlife="n/a","n/a",IF(AD$3&gt;(A3stdlife+$E107),('PTRM input'!$J$145*(1+rvanilla04)^0.5)-SUM($J107:AC107),('PTRM input'!$J$145*(1+rvanilla04)^0.5)/A3stdlife))</f>
        <v>n/a</v>
      </c>
      <c r="AE107" s="105" t="str">
        <f>IF(A3stdlife="n/a","n/a",IF(AE$3&gt;(A3stdlife+$E107),('PTRM input'!$J$145*(1+rvanilla04)^0.5)-SUM($J107:AD107),('PTRM input'!$J$145*(1+rvanilla04)^0.5)/A3stdlife))</f>
        <v>n/a</v>
      </c>
      <c r="AF107" s="105" t="str">
        <f>IF(A3stdlife="n/a","n/a",IF(AF$3&gt;(A3stdlife+$E107),('PTRM input'!$J$145*(1+rvanilla04)^0.5)-SUM($J107:AE107),('PTRM input'!$J$145*(1+rvanilla04)^0.5)/A3stdlife))</f>
        <v>n/a</v>
      </c>
      <c r="AG107" s="105" t="str">
        <f>IF(A3stdlife="n/a","n/a",IF(AG$3&gt;(A3stdlife+$E107),('PTRM input'!$J$145*(1+rvanilla04)^0.5)-SUM($J107:AF107),('PTRM input'!$J$145*(1+rvanilla04)^0.5)/A3stdlife))</f>
        <v>n/a</v>
      </c>
      <c r="AH107" s="105" t="str">
        <f>IF(A3stdlife="n/a","n/a",IF(AH$3&gt;(A3stdlife+$E107),('PTRM input'!$J$145*(1+rvanilla04)^0.5)-SUM($J107:AG107),('PTRM input'!$J$145*(1+rvanilla04)^0.5)/A3stdlife))</f>
        <v>n/a</v>
      </c>
      <c r="AI107" s="105" t="str">
        <f>IF(A3stdlife="n/a","n/a",IF(AI$3&gt;(A3stdlife+$E107),('PTRM input'!$J$145*(1+rvanilla04)^0.5)-SUM($J107:AH107),('PTRM input'!$J$145*(1+rvanilla04)^0.5)/A3stdlife))</f>
        <v>n/a</v>
      </c>
      <c r="AJ107" s="105" t="str">
        <f>IF(A3stdlife="n/a","n/a",IF(AJ$3&gt;(A3stdlife+$E107),('PTRM input'!$J$145*(1+rvanilla04)^0.5)-SUM($J107:AI107),('PTRM input'!$J$145*(1+rvanilla04)^0.5)/A3stdlife))</f>
        <v>n/a</v>
      </c>
      <c r="AK107" s="105" t="str">
        <f>IF(A3stdlife="n/a","n/a",IF(AK$3&gt;(A3stdlife+$E107),('PTRM input'!$J$145*(1+rvanilla04)^0.5)-SUM($J107:AJ107),('PTRM input'!$J$145*(1+rvanilla04)^0.5)/A3stdlife))</f>
        <v>n/a</v>
      </c>
      <c r="AL107" s="105" t="str">
        <f>IF(A3stdlife="n/a","n/a",IF(AL$3&gt;(A3stdlife+$E107),('PTRM input'!$J$145*(1+rvanilla04)^0.5)-SUM($J107:AK107),('PTRM input'!$J$145*(1+rvanilla04)^0.5)/A3stdlife))</f>
        <v>n/a</v>
      </c>
      <c r="AM107" s="105" t="str">
        <f>IF(A3stdlife="n/a","n/a",IF(AM$3&gt;(A3stdlife+$E107),('PTRM input'!$J$145*(1+rvanilla04)^0.5)-SUM($J107:AL107),('PTRM input'!$J$145*(1+rvanilla04)^0.5)/A3stdlife))</f>
        <v>n/a</v>
      </c>
      <c r="AN107" s="105" t="str">
        <f>IF(A3stdlife="n/a","n/a",IF(AN$3&gt;(A3stdlife+$E107),('PTRM input'!$J$145*(1+rvanilla04)^0.5)-SUM($J107:AM107),('PTRM input'!$J$145*(1+rvanilla04)^0.5)/A3stdlife))</f>
        <v>n/a</v>
      </c>
      <c r="AO107" s="105" t="str">
        <f>IF(A3stdlife="n/a","n/a",IF(AO$3&gt;(A3stdlife+$E107),('PTRM input'!$J$145*(1+rvanilla04)^0.5)-SUM($J107:AN107),('PTRM input'!$J$145*(1+rvanilla04)^0.5)/A3stdlife))</f>
        <v>n/a</v>
      </c>
      <c r="AP107" s="105" t="str">
        <f>IF(A3stdlife="n/a","n/a",IF(AP$3&gt;(A3stdlife+$E107),('PTRM input'!$J$145*(1+rvanilla04)^0.5)-SUM($J107:AO107),('PTRM input'!$J$145*(1+rvanilla04)^0.5)/A3stdlife))</f>
        <v>n/a</v>
      </c>
      <c r="AQ107" s="105" t="str">
        <f>IF(A3stdlife="n/a","n/a",IF(AQ$3&gt;(A3stdlife+$E107),('PTRM input'!$J$145*(1+rvanilla04)^0.5)-SUM($J107:AP107),('PTRM input'!$J$145*(1+rvanilla04)^0.5)/A3stdlife))</f>
        <v>n/a</v>
      </c>
      <c r="AR107" s="105" t="str">
        <f>IF(A3stdlife="n/a","n/a",IF(AR$3&gt;(A3stdlife+$E107),('PTRM input'!$J$145*(1+rvanilla04)^0.5)-SUM($J107:AQ107),('PTRM input'!$J$145*(1+rvanilla04)^0.5)/A3stdlife))</f>
        <v>n/a</v>
      </c>
      <c r="AS107" s="105" t="str">
        <f>IF(A3stdlife="n/a","n/a",IF(AS$3&gt;(A3stdlife+$E107),('PTRM input'!$J$145*(1+rvanilla04)^0.5)-SUM($J107:AR107),('PTRM input'!$J$145*(1+rvanilla04)^0.5)/A3stdlife))</f>
        <v>n/a</v>
      </c>
      <c r="AT107" s="105" t="str">
        <f>IF(A3stdlife="n/a","n/a",IF(AT$3&gt;(A3stdlife+$E107),('PTRM input'!$J$145*(1+rvanilla04)^0.5)-SUM($J107:AS107),('PTRM input'!$J$145*(1+rvanilla04)^0.5)/A3stdlife))</f>
        <v>n/a</v>
      </c>
      <c r="AU107" s="105" t="str">
        <f>IF(A3stdlife="n/a","n/a",IF(AU$3&gt;(A3stdlife+$E107),('PTRM input'!$J$145*(1+rvanilla04)^0.5)-SUM($J107:AT107),('PTRM input'!$J$145*(1+rvanilla04)^0.5)/A3stdlife))</f>
        <v>n/a</v>
      </c>
      <c r="AV107" s="105" t="str">
        <f>IF(A3stdlife="n/a","n/a",IF(AV$3&gt;(A3stdlife+$E107),('PTRM input'!$J$145*(1+rvanilla04)^0.5)-SUM($J107:AU107),('PTRM input'!$J$145*(1+rvanilla04)^0.5)/A3stdlife))</f>
        <v>n/a</v>
      </c>
      <c r="AW107" s="105" t="str">
        <f>IF(A3stdlife="n/a","n/a",IF(AW$3&gt;(A3stdlife+$E107),('PTRM input'!$J$145*(1+rvanilla04)^0.5)-SUM($J107:AV107),('PTRM input'!$J$145*(1+rvanilla04)^0.5)/A3stdlife))</f>
        <v>n/a</v>
      </c>
      <c r="AX107" s="105" t="str">
        <f>IF(A3stdlife="n/a","n/a",IF(AX$3&gt;(A3stdlife+$E107),('PTRM input'!$J$145*(1+rvanilla04)^0.5)-SUM($J107:AW107),('PTRM input'!$J$145*(1+rvanilla04)^0.5)/A3stdlife))</f>
        <v>n/a</v>
      </c>
      <c r="AY107" s="105" t="str">
        <f>IF(A3stdlife="n/a","n/a",IF(AY$3&gt;(A3stdlife+$E107),('PTRM input'!$J$145*(1+rvanilla04)^0.5)-SUM($J107:AX107),('PTRM input'!$J$145*(1+rvanilla04)^0.5)/A3stdlife))</f>
        <v>n/a</v>
      </c>
      <c r="AZ107" s="105" t="str">
        <f>IF(A3stdlife="n/a","n/a",IF(AZ$3&gt;(A3stdlife+$E107),('PTRM input'!$J$145*(1+rvanilla04)^0.5)-SUM($J107:AY107),('PTRM input'!$J$145*(1+rvanilla04)^0.5)/A3stdlife))</f>
        <v>n/a</v>
      </c>
      <c r="BA107" s="105" t="str">
        <f>IF(A3stdlife="n/a","n/a",IF(BA$3&gt;(A3stdlife+$E107),('PTRM input'!$J$145*(1+rvanilla04)^0.5)-SUM($J107:AZ107),('PTRM input'!$J$145*(1+rvanilla04)^0.5)/A3stdlife))</f>
        <v>n/a</v>
      </c>
      <c r="BB107" s="105" t="str">
        <f>IF(A3stdlife="n/a","n/a",IF(BB$3&gt;(A3stdlife+$E107),('PTRM input'!$J$145*(1+rvanilla04)^0.5)-SUM($J107:BA107),('PTRM input'!$J$145*(1+rvanilla04)^0.5)/A3stdlife))</f>
        <v>n/a</v>
      </c>
      <c r="BC107" s="105" t="str">
        <f>IF(A3stdlife="n/a","n/a",IF(BC$3&gt;(A3stdlife+$E107),('PTRM input'!$J$145*(1+rvanilla04)^0.5)-SUM($J107:BB107),('PTRM input'!$J$145*(1+rvanilla04)^0.5)/A3stdlife))</f>
        <v>n/a</v>
      </c>
      <c r="BD107" s="105" t="str">
        <f>IF(A3stdlife="n/a","n/a",IF(BD$3&gt;(A3stdlife+$E107),('PTRM input'!$J$145*(1+rvanilla04)^0.5)-SUM($J107:BC107),('PTRM input'!$J$145*(1+rvanilla04)^0.5)/A3stdlife))</f>
        <v>n/a</v>
      </c>
      <c r="BE107" s="105" t="str">
        <f>IF(A3stdlife="n/a","n/a",IF(BE$3&gt;(A3stdlife+$E107),('PTRM input'!$J$145*(1+rvanilla04)^0.5)-SUM($J107:BD107),('PTRM input'!$J$145*(1+rvanilla04)^0.5)/A3stdlife))</f>
        <v>n/a</v>
      </c>
      <c r="BF107" s="105" t="str">
        <f>IF(A3stdlife="n/a","n/a",IF(BF$3&gt;(A3stdlife+$E107),('PTRM input'!$J$145*(1+rvanilla04)^0.5)-SUM($J107:BE107),('PTRM input'!$J$145*(1+rvanilla04)^0.5)/A3stdlife))</f>
        <v>n/a</v>
      </c>
      <c r="BG107" s="105" t="str">
        <f>IF(A3stdlife="n/a","n/a",IF(BG$3&gt;(A3stdlife+$E107),('PTRM input'!$J$145*(1+rvanilla04)^0.5)-SUM($J107:BF107),('PTRM input'!$J$145*(1+rvanilla04)^0.5)/A3stdlife))</f>
        <v>n/a</v>
      </c>
      <c r="BH107" s="105" t="str">
        <f>IF(A3stdlife="n/a","n/a",IF(BH$3&gt;(A3stdlife+$E107),('PTRM input'!$J$145*(1+rvanilla04)^0.5)-SUM($J107:BG107),('PTRM input'!$J$145*(1+rvanilla04)^0.5)/A3stdlife))</f>
        <v>n/a</v>
      </c>
      <c r="BI107" s="105" t="str">
        <f>IF(A3stdlife="n/a","n/a",IF(BI$3&gt;(A3stdlife+$E107),('PTRM input'!$J$145*(1+rvanilla04)^0.5)-SUM($J107:BH107),('PTRM input'!$J$145*(1+rvanilla04)^0.5)/A3stdlife))</f>
        <v>n/a</v>
      </c>
      <c r="BJ107" s="234"/>
      <c r="BK107" s="234"/>
      <c r="BL107" s="234"/>
      <c r="BM107" s="234"/>
    </row>
    <row r="108" spans="1:65" s="190" customFormat="1" outlineLevel="2">
      <c r="A108" s="234"/>
      <c r="B108" s="32"/>
      <c r="C108" s="31"/>
      <c r="D108" s="930"/>
      <c r="E108" s="167">
        <v>5</v>
      </c>
      <c r="F108" s="34"/>
      <c r="G108" s="184"/>
      <c r="H108" s="186"/>
      <c r="I108" s="186"/>
      <c r="J108" s="186"/>
      <c r="K108" s="185"/>
      <c r="L108" s="105" t="str">
        <f>IF(A3stdlife="n/a","n/a",IF(L$3&gt;(A3stdlife+$E108),('PTRM input'!$K$145*(1+rvanilla05)^0.5)-SUM($K108:K108),('PTRM input'!$K$145*(1+rvanilla05)^0.5)/A3stdlife))</f>
        <v>n/a</v>
      </c>
      <c r="M108" s="105" t="str">
        <f>IF(A3stdlife="n/a","n/a",IF(M$3&gt;(A3stdlife+$E108),('PTRM input'!$K$145*(1+rvanilla05)^0.5)-SUM($K108:L108),('PTRM input'!$K$145*(1+rvanilla05)^0.5)/A3stdlife))</f>
        <v>n/a</v>
      </c>
      <c r="N108" s="105" t="str">
        <f>IF(A3stdlife="n/a","n/a",IF(N$3&gt;(A3stdlife+$E108),('PTRM input'!$K$145*(1+rvanilla05)^0.5)-SUM($K108:M108),('PTRM input'!$K$145*(1+rvanilla05)^0.5)/A3stdlife))</f>
        <v>n/a</v>
      </c>
      <c r="O108" s="105" t="str">
        <f>IF(A3stdlife="n/a","n/a",IF(O$3&gt;(A3stdlife+$E108),('PTRM input'!$K$145*(1+rvanilla05)^0.5)-SUM($K108:N108),('PTRM input'!$K$145*(1+rvanilla05)^0.5)/A3stdlife))</f>
        <v>n/a</v>
      </c>
      <c r="P108" s="105" t="str">
        <f>IF(A3stdlife="n/a","n/a",IF(P$3&gt;(A3stdlife+$E108),('PTRM input'!$K$145*(1+rvanilla05)^0.5)-SUM($K108:O108),('PTRM input'!$K$145*(1+rvanilla05)^0.5)/A3stdlife))</f>
        <v>n/a</v>
      </c>
      <c r="Q108" s="105" t="str">
        <f>IF(A3stdlife="n/a","n/a",IF(Q$3&gt;(A3stdlife+$E108),('PTRM input'!$K$145*(1+rvanilla05)^0.5)-SUM($K108:P108),('PTRM input'!$K$145*(1+rvanilla05)^0.5)/A3stdlife))</f>
        <v>n/a</v>
      </c>
      <c r="R108" s="105" t="str">
        <f>IF(A3stdlife="n/a","n/a",IF(R$3&gt;(A3stdlife+$E108),('PTRM input'!$K$145*(1+rvanilla05)^0.5)-SUM($K108:Q108),('PTRM input'!$K$145*(1+rvanilla05)^0.5)/A3stdlife))</f>
        <v>n/a</v>
      </c>
      <c r="S108" s="105" t="str">
        <f>IF(A3stdlife="n/a","n/a",IF(S$3&gt;(A3stdlife+$E108),('PTRM input'!$K$145*(1+rvanilla05)^0.5)-SUM($K108:R108),('PTRM input'!$K$145*(1+rvanilla05)^0.5)/A3stdlife))</f>
        <v>n/a</v>
      </c>
      <c r="T108" s="105" t="str">
        <f>IF(A3stdlife="n/a","n/a",IF(T$3&gt;(A3stdlife+$E108),('PTRM input'!$K$145*(1+rvanilla05)^0.5)-SUM($K108:S108),('PTRM input'!$K$145*(1+rvanilla05)^0.5)/A3stdlife))</f>
        <v>n/a</v>
      </c>
      <c r="U108" s="105" t="str">
        <f>IF(A3stdlife="n/a","n/a",IF(U$3&gt;(A3stdlife+$E108),('PTRM input'!$K$145*(1+rvanilla05)^0.5)-SUM($K108:T108),('PTRM input'!$K$145*(1+rvanilla05)^0.5)/A3stdlife))</f>
        <v>n/a</v>
      </c>
      <c r="V108" s="105" t="str">
        <f>IF(A3stdlife="n/a","n/a",IF(V$3&gt;(A3stdlife+$E108),('PTRM input'!$K$145*(1+rvanilla05)^0.5)-SUM($K108:U108),('PTRM input'!$K$145*(1+rvanilla05)^0.5)/A3stdlife))</f>
        <v>n/a</v>
      </c>
      <c r="W108" s="105" t="str">
        <f>IF(A3stdlife="n/a","n/a",IF(W$3&gt;(A3stdlife+$E108),('PTRM input'!$K$145*(1+rvanilla05)^0.5)-SUM($K108:V108),('PTRM input'!$K$145*(1+rvanilla05)^0.5)/A3stdlife))</f>
        <v>n/a</v>
      </c>
      <c r="X108" s="105" t="str">
        <f>IF(A3stdlife="n/a","n/a",IF(X$3&gt;(A3stdlife+$E108),('PTRM input'!$K$145*(1+rvanilla05)^0.5)-SUM($K108:W108),('PTRM input'!$K$145*(1+rvanilla05)^0.5)/A3stdlife))</f>
        <v>n/a</v>
      </c>
      <c r="Y108" s="105" t="str">
        <f>IF(A3stdlife="n/a","n/a",IF(Y$3&gt;(A3stdlife+$E108),('PTRM input'!$K$145*(1+rvanilla05)^0.5)-SUM($K108:X108),('PTRM input'!$K$145*(1+rvanilla05)^0.5)/A3stdlife))</f>
        <v>n/a</v>
      </c>
      <c r="Z108" s="105" t="str">
        <f>IF(A3stdlife="n/a","n/a",IF(Z$3&gt;(A3stdlife+$E108),('PTRM input'!$K$145*(1+rvanilla05)^0.5)-SUM($K108:Y108),('PTRM input'!$K$145*(1+rvanilla05)^0.5)/A3stdlife))</f>
        <v>n/a</v>
      </c>
      <c r="AA108" s="105" t="str">
        <f>IF(A3stdlife="n/a","n/a",IF(AA$3&gt;(A3stdlife+$E108),('PTRM input'!$K$145*(1+rvanilla05)^0.5)-SUM($K108:Z108),('PTRM input'!$K$145*(1+rvanilla05)^0.5)/A3stdlife))</f>
        <v>n/a</v>
      </c>
      <c r="AB108" s="105" t="str">
        <f>IF(A3stdlife="n/a","n/a",IF(AB$3&gt;(A3stdlife+$E108),('PTRM input'!$K$145*(1+rvanilla05)^0.5)-SUM($K108:AA108),('PTRM input'!$K$145*(1+rvanilla05)^0.5)/A3stdlife))</f>
        <v>n/a</v>
      </c>
      <c r="AC108" s="105" t="str">
        <f>IF(A3stdlife="n/a","n/a",IF(AC$3&gt;(A3stdlife+$E108),('PTRM input'!$K$145*(1+rvanilla05)^0.5)-SUM($K108:AB108),('PTRM input'!$K$145*(1+rvanilla05)^0.5)/A3stdlife))</f>
        <v>n/a</v>
      </c>
      <c r="AD108" s="105" t="str">
        <f>IF(A3stdlife="n/a","n/a",IF(AD$3&gt;(A3stdlife+$E108),('PTRM input'!$K$145*(1+rvanilla05)^0.5)-SUM($K108:AC108),('PTRM input'!$K$145*(1+rvanilla05)^0.5)/A3stdlife))</f>
        <v>n/a</v>
      </c>
      <c r="AE108" s="105" t="str">
        <f>IF(A3stdlife="n/a","n/a",IF(AE$3&gt;(A3stdlife+$E108),('PTRM input'!$K$145*(1+rvanilla05)^0.5)-SUM($K108:AD108),('PTRM input'!$K$145*(1+rvanilla05)^0.5)/A3stdlife))</f>
        <v>n/a</v>
      </c>
      <c r="AF108" s="105" t="str">
        <f>IF(A3stdlife="n/a","n/a",IF(AF$3&gt;(A3stdlife+$E108),('PTRM input'!$K$145*(1+rvanilla05)^0.5)-SUM($K108:AE108),('PTRM input'!$K$145*(1+rvanilla05)^0.5)/A3stdlife))</f>
        <v>n/a</v>
      </c>
      <c r="AG108" s="105" t="str">
        <f>IF(A3stdlife="n/a","n/a",IF(AG$3&gt;(A3stdlife+$E108),('PTRM input'!$K$145*(1+rvanilla05)^0.5)-SUM($K108:AF108),('PTRM input'!$K$145*(1+rvanilla05)^0.5)/A3stdlife))</f>
        <v>n/a</v>
      </c>
      <c r="AH108" s="105" t="str">
        <f>IF(A3stdlife="n/a","n/a",IF(AH$3&gt;(A3stdlife+$E108),('PTRM input'!$K$145*(1+rvanilla05)^0.5)-SUM($K108:AG108),('PTRM input'!$K$145*(1+rvanilla05)^0.5)/A3stdlife))</f>
        <v>n/a</v>
      </c>
      <c r="AI108" s="105" t="str">
        <f>IF(A3stdlife="n/a","n/a",IF(AI$3&gt;(A3stdlife+$E108),('PTRM input'!$K$145*(1+rvanilla05)^0.5)-SUM($K108:AH108),('PTRM input'!$K$145*(1+rvanilla05)^0.5)/A3stdlife))</f>
        <v>n/a</v>
      </c>
      <c r="AJ108" s="105" t="str">
        <f>IF(A3stdlife="n/a","n/a",IF(AJ$3&gt;(A3stdlife+$E108),('PTRM input'!$K$145*(1+rvanilla05)^0.5)-SUM($K108:AI108),('PTRM input'!$K$145*(1+rvanilla05)^0.5)/A3stdlife))</f>
        <v>n/a</v>
      </c>
      <c r="AK108" s="105" t="str">
        <f>IF(A3stdlife="n/a","n/a",IF(AK$3&gt;(A3stdlife+$E108),('PTRM input'!$K$145*(1+rvanilla05)^0.5)-SUM($K108:AJ108),('PTRM input'!$K$145*(1+rvanilla05)^0.5)/A3stdlife))</f>
        <v>n/a</v>
      </c>
      <c r="AL108" s="105" t="str">
        <f>IF(A3stdlife="n/a","n/a",IF(AL$3&gt;(A3stdlife+$E108),('PTRM input'!$K$145*(1+rvanilla05)^0.5)-SUM($K108:AK108),('PTRM input'!$K$145*(1+rvanilla05)^0.5)/A3stdlife))</f>
        <v>n/a</v>
      </c>
      <c r="AM108" s="105" t="str">
        <f>IF(A3stdlife="n/a","n/a",IF(AM$3&gt;(A3stdlife+$E108),('PTRM input'!$K$145*(1+rvanilla05)^0.5)-SUM($K108:AL108),('PTRM input'!$K$145*(1+rvanilla05)^0.5)/A3stdlife))</f>
        <v>n/a</v>
      </c>
      <c r="AN108" s="105" t="str">
        <f>IF(A3stdlife="n/a","n/a",IF(AN$3&gt;(A3stdlife+$E108),('PTRM input'!$K$145*(1+rvanilla05)^0.5)-SUM($K108:AM108),('PTRM input'!$K$145*(1+rvanilla05)^0.5)/A3stdlife))</f>
        <v>n/a</v>
      </c>
      <c r="AO108" s="105" t="str">
        <f>IF(A3stdlife="n/a","n/a",IF(AO$3&gt;(A3stdlife+$E108),('PTRM input'!$K$145*(1+rvanilla05)^0.5)-SUM($K108:AN108),('PTRM input'!$K$145*(1+rvanilla05)^0.5)/A3stdlife))</f>
        <v>n/a</v>
      </c>
      <c r="AP108" s="105" t="str">
        <f>IF(A3stdlife="n/a","n/a",IF(AP$3&gt;(A3stdlife+$E108),('PTRM input'!$K$145*(1+rvanilla05)^0.5)-SUM($K108:AO108),('PTRM input'!$K$145*(1+rvanilla05)^0.5)/A3stdlife))</f>
        <v>n/a</v>
      </c>
      <c r="AQ108" s="105" t="str">
        <f>IF(A3stdlife="n/a","n/a",IF(AQ$3&gt;(A3stdlife+$E108),('PTRM input'!$K$145*(1+rvanilla05)^0.5)-SUM($K108:AP108),('PTRM input'!$K$145*(1+rvanilla05)^0.5)/A3stdlife))</f>
        <v>n/a</v>
      </c>
      <c r="AR108" s="105" t="str">
        <f>IF(A3stdlife="n/a","n/a",IF(AR$3&gt;(A3stdlife+$E108),('PTRM input'!$K$145*(1+rvanilla05)^0.5)-SUM($K108:AQ108),('PTRM input'!$K$145*(1+rvanilla05)^0.5)/A3stdlife))</f>
        <v>n/a</v>
      </c>
      <c r="AS108" s="105" t="str">
        <f>IF(A3stdlife="n/a","n/a",IF(AS$3&gt;(A3stdlife+$E108),('PTRM input'!$K$145*(1+rvanilla05)^0.5)-SUM($K108:AR108),('PTRM input'!$K$145*(1+rvanilla05)^0.5)/A3stdlife))</f>
        <v>n/a</v>
      </c>
      <c r="AT108" s="105" t="str">
        <f>IF(A3stdlife="n/a","n/a",IF(AT$3&gt;(A3stdlife+$E108),('PTRM input'!$K$145*(1+rvanilla05)^0.5)-SUM($K108:AS108),('PTRM input'!$K$145*(1+rvanilla05)^0.5)/A3stdlife))</f>
        <v>n/a</v>
      </c>
      <c r="AU108" s="105" t="str">
        <f>IF(A3stdlife="n/a","n/a",IF(AU$3&gt;(A3stdlife+$E108),('PTRM input'!$K$145*(1+rvanilla05)^0.5)-SUM($K108:AT108),('PTRM input'!$K$145*(1+rvanilla05)^0.5)/A3stdlife))</f>
        <v>n/a</v>
      </c>
      <c r="AV108" s="105" t="str">
        <f>IF(A3stdlife="n/a","n/a",IF(AV$3&gt;(A3stdlife+$E108),('PTRM input'!$K$145*(1+rvanilla05)^0.5)-SUM($K108:AU108),('PTRM input'!$K$145*(1+rvanilla05)^0.5)/A3stdlife))</f>
        <v>n/a</v>
      </c>
      <c r="AW108" s="105" t="str">
        <f>IF(A3stdlife="n/a","n/a",IF(AW$3&gt;(A3stdlife+$E108),('PTRM input'!$K$145*(1+rvanilla05)^0.5)-SUM($K108:AV108),('PTRM input'!$K$145*(1+rvanilla05)^0.5)/A3stdlife))</f>
        <v>n/a</v>
      </c>
      <c r="AX108" s="105" t="str">
        <f>IF(A3stdlife="n/a","n/a",IF(AX$3&gt;(A3stdlife+$E108),('PTRM input'!$K$145*(1+rvanilla05)^0.5)-SUM($K108:AW108),('PTRM input'!$K$145*(1+rvanilla05)^0.5)/A3stdlife))</f>
        <v>n/a</v>
      </c>
      <c r="AY108" s="105" t="str">
        <f>IF(A3stdlife="n/a","n/a",IF(AY$3&gt;(A3stdlife+$E108),('PTRM input'!$K$145*(1+rvanilla05)^0.5)-SUM($K108:AX108),('PTRM input'!$K$145*(1+rvanilla05)^0.5)/A3stdlife))</f>
        <v>n/a</v>
      </c>
      <c r="AZ108" s="105" t="str">
        <f>IF(A3stdlife="n/a","n/a",IF(AZ$3&gt;(A3stdlife+$E108),('PTRM input'!$K$145*(1+rvanilla05)^0.5)-SUM($K108:AY108),('PTRM input'!$K$145*(1+rvanilla05)^0.5)/A3stdlife))</f>
        <v>n/a</v>
      </c>
      <c r="BA108" s="105" t="str">
        <f>IF(A3stdlife="n/a","n/a",IF(BA$3&gt;(A3stdlife+$E108),('PTRM input'!$K$145*(1+rvanilla05)^0.5)-SUM($K108:AZ108),('PTRM input'!$K$145*(1+rvanilla05)^0.5)/A3stdlife))</f>
        <v>n/a</v>
      </c>
      <c r="BB108" s="105" t="str">
        <f>IF(A3stdlife="n/a","n/a",IF(BB$3&gt;(A3stdlife+$E108),('PTRM input'!$K$145*(1+rvanilla05)^0.5)-SUM($K108:BA108),('PTRM input'!$K$145*(1+rvanilla05)^0.5)/A3stdlife))</f>
        <v>n/a</v>
      </c>
      <c r="BC108" s="105" t="str">
        <f>IF(A3stdlife="n/a","n/a",IF(BC$3&gt;(A3stdlife+$E108),('PTRM input'!$K$145*(1+rvanilla05)^0.5)-SUM($K108:BB108),('PTRM input'!$K$145*(1+rvanilla05)^0.5)/A3stdlife))</f>
        <v>n/a</v>
      </c>
      <c r="BD108" s="105" t="str">
        <f>IF(A3stdlife="n/a","n/a",IF(BD$3&gt;(A3stdlife+$E108),('PTRM input'!$K$145*(1+rvanilla05)^0.5)-SUM($K108:BC108),('PTRM input'!$K$145*(1+rvanilla05)^0.5)/A3stdlife))</f>
        <v>n/a</v>
      </c>
      <c r="BE108" s="105" t="str">
        <f>IF(A3stdlife="n/a","n/a",IF(BE$3&gt;(A3stdlife+$E108),('PTRM input'!$K$145*(1+rvanilla05)^0.5)-SUM($K108:BD108),('PTRM input'!$K$145*(1+rvanilla05)^0.5)/A3stdlife))</f>
        <v>n/a</v>
      </c>
      <c r="BF108" s="105" t="str">
        <f>IF(A3stdlife="n/a","n/a",IF(BF$3&gt;(A3stdlife+$E108),('PTRM input'!$K$145*(1+rvanilla05)^0.5)-SUM($K108:BE108),('PTRM input'!$K$145*(1+rvanilla05)^0.5)/A3stdlife))</f>
        <v>n/a</v>
      </c>
      <c r="BG108" s="105" t="str">
        <f>IF(A3stdlife="n/a","n/a",IF(BG$3&gt;(A3stdlife+$E108),('PTRM input'!$K$145*(1+rvanilla05)^0.5)-SUM($K108:BF108),('PTRM input'!$K$145*(1+rvanilla05)^0.5)/A3stdlife))</f>
        <v>n/a</v>
      </c>
      <c r="BH108" s="105" t="str">
        <f>IF(A3stdlife="n/a","n/a",IF(BH$3&gt;(A3stdlife+$E108),('PTRM input'!$K$145*(1+rvanilla05)^0.5)-SUM($K108:BG108),('PTRM input'!$K$145*(1+rvanilla05)^0.5)/A3stdlife))</f>
        <v>n/a</v>
      </c>
      <c r="BI108" s="105" t="str">
        <f>IF(A3stdlife="n/a","n/a",IF(BI$3&gt;(A3stdlife+$E108),('PTRM input'!$K$145*(1+rvanilla05)^0.5)-SUM($K108:BH108),('PTRM input'!$K$145*(1+rvanilla05)^0.5)/A3stdlife))</f>
        <v>n/a</v>
      </c>
      <c r="BJ108" s="234"/>
      <c r="BK108" s="234"/>
      <c r="BL108" s="234"/>
      <c r="BM108" s="234"/>
    </row>
    <row r="109" spans="1:65" s="190" customFormat="1" outlineLevel="2">
      <c r="A109" s="234"/>
      <c r="B109" s="32"/>
      <c r="C109" s="31"/>
      <c r="D109" s="930"/>
      <c r="E109" s="167">
        <v>6</v>
      </c>
      <c r="F109" s="34"/>
      <c r="G109" s="184"/>
      <c r="H109" s="186"/>
      <c r="I109" s="186"/>
      <c r="J109" s="186"/>
      <c r="K109" s="186"/>
      <c r="L109" s="185"/>
      <c r="M109" s="105" t="str">
        <f>IF(A3stdlife="n/a","n/a",IF(M$3&gt;(A3stdlife+$E109),('PTRM input'!$L$145*(1+rvanilla06)^0.5)-SUM($L109:L109),('PTRM input'!$L$145*(1+rvanilla06)^0.5)/A3stdlife))</f>
        <v>n/a</v>
      </c>
      <c r="N109" s="105" t="str">
        <f>IF(A3stdlife="n/a","n/a",IF(N$3&gt;(A3stdlife+$E109),('PTRM input'!$L$145*(1+rvanilla06)^0.5)-SUM($L109:M109),('PTRM input'!$L$145*(1+rvanilla06)^0.5)/A3stdlife))</f>
        <v>n/a</v>
      </c>
      <c r="O109" s="105" t="str">
        <f>IF(A3stdlife="n/a","n/a",IF(O$3&gt;(A3stdlife+$E109),('PTRM input'!$L$145*(1+rvanilla06)^0.5)-SUM($L109:N109),('PTRM input'!$L$145*(1+rvanilla06)^0.5)/A3stdlife))</f>
        <v>n/a</v>
      </c>
      <c r="P109" s="105" t="str">
        <f>IF(A3stdlife="n/a","n/a",IF(P$3&gt;(A3stdlife+$E109),('PTRM input'!$L$145*(1+rvanilla06)^0.5)-SUM($L109:O109),('PTRM input'!$L$145*(1+rvanilla06)^0.5)/A3stdlife))</f>
        <v>n/a</v>
      </c>
      <c r="Q109" s="105" t="str">
        <f>IF(A3stdlife="n/a","n/a",IF(Q$3&gt;(A3stdlife+$E109),('PTRM input'!$L$145*(1+rvanilla06)^0.5)-SUM($L109:P109),('PTRM input'!$L$145*(1+rvanilla06)^0.5)/A3stdlife))</f>
        <v>n/a</v>
      </c>
      <c r="R109" s="105" t="str">
        <f>IF(A3stdlife="n/a","n/a",IF(R$3&gt;(A3stdlife+$E109),('PTRM input'!$L$145*(1+rvanilla06)^0.5)-SUM($L109:Q109),('PTRM input'!$L$145*(1+rvanilla06)^0.5)/A3stdlife))</f>
        <v>n/a</v>
      </c>
      <c r="S109" s="105" t="str">
        <f>IF(A3stdlife="n/a","n/a",IF(S$3&gt;(A3stdlife+$E109),('PTRM input'!$L$145*(1+rvanilla06)^0.5)-SUM($L109:R109),('PTRM input'!$L$145*(1+rvanilla06)^0.5)/A3stdlife))</f>
        <v>n/a</v>
      </c>
      <c r="T109" s="105" t="str">
        <f>IF(A3stdlife="n/a","n/a",IF(T$3&gt;(A3stdlife+$E109),('PTRM input'!$L$145*(1+rvanilla06)^0.5)-SUM($L109:S109),('PTRM input'!$L$145*(1+rvanilla06)^0.5)/A3stdlife))</f>
        <v>n/a</v>
      </c>
      <c r="U109" s="105" t="str">
        <f>IF(A3stdlife="n/a","n/a",IF(U$3&gt;(A3stdlife+$E109),('PTRM input'!$L$145*(1+rvanilla06)^0.5)-SUM($L109:T109),('PTRM input'!$L$145*(1+rvanilla06)^0.5)/A3stdlife))</f>
        <v>n/a</v>
      </c>
      <c r="V109" s="105" t="str">
        <f>IF(A3stdlife="n/a","n/a",IF(V$3&gt;(A3stdlife+$E109),('PTRM input'!$L$145*(1+rvanilla06)^0.5)-SUM($L109:U109),('PTRM input'!$L$145*(1+rvanilla06)^0.5)/A3stdlife))</f>
        <v>n/a</v>
      </c>
      <c r="W109" s="105" t="str">
        <f>IF(A3stdlife="n/a","n/a",IF(W$3&gt;(A3stdlife+$E109),('PTRM input'!$L$145*(1+rvanilla06)^0.5)-SUM($L109:V109),('PTRM input'!$L$145*(1+rvanilla06)^0.5)/A3stdlife))</f>
        <v>n/a</v>
      </c>
      <c r="X109" s="105" t="str">
        <f>IF(A3stdlife="n/a","n/a",IF(X$3&gt;(A3stdlife+$E109),('PTRM input'!$L$145*(1+rvanilla06)^0.5)-SUM($L109:W109),('PTRM input'!$L$145*(1+rvanilla06)^0.5)/A3stdlife))</f>
        <v>n/a</v>
      </c>
      <c r="Y109" s="105" t="str">
        <f>IF(A3stdlife="n/a","n/a",IF(Y$3&gt;(A3stdlife+$E109),('PTRM input'!$L$145*(1+rvanilla06)^0.5)-SUM($L109:X109),('PTRM input'!$L$145*(1+rvanilla06)^0.5)/A3stdlife))</f>
        <v>n/a</v>
      </c>
      <c r="Z109" s="105" t="str">
        <f>IF(A3stdlife="n/a","n/a",IF(Z$3&gt;(A3stdlife+$E109),('PTRM input'!$L$145*(1+rvanilla06)^0.5)-SUM($L109:Y109),('PTRM input'!$L$145*(1+rvanilla06)^0.5)/A3stdlife))</f>
        <v>n/a</v>
      </c>
      <c r="AA109" s="105" t="str">
        <f>IF(A3stdlife="n/a","n/a",IF(AA$3&gt;(A3stdlife+$E109),('PTRM input'!$L$145*(1+rvanilla06)^0.5)-SUM($L109:Z109),('PTRM input'!$L$145*(1+rvanilla06)^0.5)/A3stdlife))</f>
        <v>n/a</v>
      </c>
      <c r="AB109" s="105" t="str">
        <f>IF(A3stdlife="n/a","n/a",IF(AB$3&gt;(A3stdlife+$E109),('PTRM input'!$L$145*(1+rvanilla06)^0.5)-SUM($L109:AA109),('PTRM input'!$L$145*(1+rvanilla06)^0.5)/A3stdlife))</f>
        <v>n/a</v>
      </c>
      <c r="AC109" s="105" t="str">
        <f>IF(A3stdlife="n/a","n/a",IF(AC$3&gt;(A3stdlife+$E109),('PTRM input'!$L$145*(1+rvanilla06)^0.5)-SUM($L109:AB109),('PTRM input'!$L$145*(1+rvanilla06)^0.5)/A3stdlife))</f>
        <v>n/a</v>
      </c>
      <c r="AD109" s="105" t="str">
        <f>IF(A3stdlife="n/a","n/a",IF(AD$3&gt;(A3stdlife+$E109),('PTRM input'!$L$145*(1+rvanilla06)^0.5)-SUM($L109:AC109),('PTRM input'!$L$145*(1+rvanilla06)^0.5)/A3stdlife))</f>
        <v>n/a</v>
      </c>
      <c r="AE109" s="105" t="str">
        <f>IF(A3stdlife="n/a","n/a",IF(AE$3&gt;(A3stdlife+$E109),('PTRM input'!$L$145*(1+rvanilla06)^0.5)-SUM($L109:AD109),('PTRM input'!$L$145*(1+rvanilla06)^0.5)/A3stdlife))</f>
        <v>n/a</v>
      </c>
      <c r="AF109" s="105" t="str">
        <f>IF(A3stdlife="n/a","n/a",IF(AF$3&gt;(A3stdlife+$E109),('PTRM input'!$L$145*(1+rvanilla06)^0.5)-SUM($L109:AE109),('PTRM input'!$L$145*(1+rvanilla06)^0.5)/A3stdlife))</f>
        <v>n/a</v>
      </c>
      <c r="AG109" s="105" t="str">
        <f>IF(A3stdlife="n/a","n/a",IF(AG$3&gt;(A3stdlife+$E109),('PTRM input'!$L$145*(1+rvanilla06)^0.5)-SUM($L109:AF109),('PTRM input'!$L$145*(1+rvanilla06)^0.5)/A3stdlife))</f>
        <v>n/a</v>
      </c>
      <c r="AH109" s="105" t="str">
        <f>IF(A3stdlife="n/a","n/a",IF(AH$3&gt;(A3stdlife+$E109),('PTRM input'!$L$145*(1+rvanilla06)^0.5)-SUM($L109:AG109),('PTRM input'!$L$145*(1+rvanilla06)^0.5)/A3stdlife))</f>
        <v>n/a</v>
      </c>
      <c r="AI109" s="105" t="str">
        <f>IF(A3stdlife="n/a","n/a",IF(AI$3&gt;(A3stdlife+$E109),('PTRM input'!$L$145*(1+rvanilla06)^0.5)-SUM($L109:AH109),('PTRM input'!$L$145*(1+rvanilla06)^0.5)/A3stdlife))</f>
        <v>n/a</v>
      </c>
      <c r="AJ109" s="105" t="str">
        <f>IF(A3stdlife="n/a","n/a",IF(AJ$3&gt;(A3stdlife+$E109),('PTRM input'!$L$145*(1+rvanilla06)^0.5)-SUM($L109:AI109),('PTRM input'!$L$145*(1+rvanilla06)^0.5)/A3stdlife))</f>
        <v>n/a</v>
      </c>
      <c r="AK109" s="105" t="str">
        <f>IF(A3stdlife="n/a","n/a",IF(AK$3&gt;(A3stdlife+$E109),('PTRM input'!$L$145*(1+rvanilla06)^0.5)-SUM($L109:AJ109),('PTRM input'!$L$145*(1+rvanilla06)^0.5)/A3stdlife))</f>
        <v>n/a</v>
      </c>
      <c r="AL109" s="105" t="str">
        <f>IF(A3stdlife="n/a","n/a",IF(AL$3&gt;(A3stdlife+$E109),('PTRM input'!$L$145*(1+rvanilla06)^0.5)-SUM($L109:AK109),('PTRM input'!$L$145*(1+rvanilla06)^0.5)/A3stdlife))</f>
        <v>n/a</v>
      </c>
      <c r="AM109" s="105" t="str">
        <f>IF(A3stdlife="n/a","n/a",IF(AM$3&gt;(A3stdlife+$E109),('PTRM input'!$L$145*(1+rvanilla06)^0.5)-SUM($L109:AL109),('PTRM input'!$L$145*(1+rvanilla06)^0.5)/A3stdlife))</f>
        <v>n/a</v>
      </c>
      <c r="AN109" s="105" t="str">
        <f>IF(A3stdlife="n/a","n/a",IF(AN$3&gt;(A3stdlife+$E109),('PTRM input'!$L$145*(1+rvanilla06)^0.5)-SUM($L109:AM109),('PTRM input'!$L$145*(1+rvanilla06)^0.5)/A3stdlife))</f>
        <v>n/a</v>
      </c>
      <c r="AO109" s="105" t="str">
        <f>IF(A3stdlife="n/a","n/a",IF(AO$3&gt;(A3stdlife+$E109),('PTRM input'!$L$145*(1+rvanilla06)^0.5)-SUM($L109:AN109),('PTRM input'!$L$145*(1+rvanilla06)^0.5)/A3stdlife))</f>
        <v>n/a</v>
      </c>
      <c r="AP109" s="105" t="str">
        <f>IF(A3stdlife="n/a","n/a",IF(AP$3&gt;(A3stdlife+$E109),('PTRM input'!$L$145*(1+rvanilla06)^0.5)-SUM($L109:AO109),('PTRM input'!$L$145*(1+rvanilla06)^0.5)/A3stdlife))</f>
        <v>n/a</v>
      </c>
      <c r="AQ109" s="105" t="str">
        <f>IF(A3stdlife="n/a","n/a",IF(AQ$3&gt;(A3stdlife+$E109),('PTRM input'!$L$145*(1+rvanilla06)^0.5)-SUM($L109:AP109),('PTRM input'!$L$145*(1+rvanilla06)^0.5)/A3stdlife))</f>
        <v>n/a</v>
      </c>
      <c r="AR109" s="105" t="str">
        <f>IF(A3stdlife="n/a","n/a",IF(AR$3&gt;(A3stdlife+$E109),('PTRM input'!$L$145*(1+rvanilla06)^0.5)-SUM($L109:AQ109),('PTRM input'!$L$145*(1+rvanilla06)^0.5)/A3stdlife))</f>
        <v>n/a</v>
      </c>
      <c r="AS109" s="105" t="str">
        <f>IF(A3stdlife="n/a","n/a",IF(AS$3&gt;(A3stdlife+$E109),('PTRM input'!$L$145*(1+rvanilla06)^0.5)-SUM($L109:AR109),('PTRM input'!$L$145*(1+rvanilla06)^0.5)/A3stdlife))</f>
        <v>n/a</v>
      </c>
      <c r="AT109" s="105" t="str">
        <f>IF(A3stdlife="n/a","n/a",IF(AT$3&gt;(A3stdlife+$E109),('PTRM input'!$L$145*(1+rvanilla06)^0.5)-SUM($L109:AS109),('PTRM input'!$L$145*(1+rvanilla06)^0.5)/A3stdlife))</f>
        <v>n/a</v>
      </c>
      <c r="AU109" s="105" t="str">
        <f>IF(A3stdlife="n/a","n/a",IF(AU$3&gt;(A3stdlife+$E109),('PTRM input'!$L$145*(1+rvanilla06)^0.5)-SUM($L109:AT109),('PTRM input'!$L$145*(1+rvanilla06)^0.5)/A3stdlife))</f>
        <v>n/a</v>
      </c>
      <c r="AV109" s="105" t="str">
        <f>IF(A3stdlife="n/a","n/a",IF(AV$3&gt;(A3stdlife+$E109),('PTRM input'!$L$145*(1+rvanilla06)^0.5)-SUM($L109:AU109),('PTRM input'!$L$145*(1+rvanilla06)^0.5)/A3stdlife))</f>
        <v>n/a</v>
      </c>
      <c r="AW109" s="105" t="str">
        <f>IF(A3stdlife="n/a","n/a",IF(AW$3&gt;(A3stdlife+$E109),('PTRM input'!$L$145*(1+rvanilla06)^0.5)-SUM($L109:AV109),('PTRM input'!$L$145*(1+rvanilla06)^0.5)/A3stdlife))</f>
        <v>n/a</v>
      </c>
      <c r="AX109" s="105" t="str">
        <f>IF(A3stdlife="n/a","n/a",IF(AX$3&gt;(A3stdlife+$E109),('PTRM input'!$L$145*(1+rvanilla06)^0.5)-SUM($L109:AW109),('PTRM input'!$L$145*(1+rvanilla06)^0.5)/A3stdlife))</f>
        <v>n/a</v>
      </c>
      <c r="AY109" s="105" t="str">
        <f>IF(A3stdlife="n/a","n/a",IF(AY$3&gt;(A3stdlife+$E109),('PTRM input'!$L$145*(1+rvanilla06)^0.5)-SUM($L109:AX109),('PTRM input'!$L$145*(1+rvanilla06)^0.5)/A3stdlife))</f>
        <v>n/a</v>
      </c>
      <c r="AZ109" s="105" t="str">
        <f>IF(A3stdlife="n/a","n/a",IF(AZ$3&gt;(A3stdlife+$E109),('PTRM input'!$L$145*(1+rvanilla06)^0.5)-SUM($L109:AY109),('PTRM input'!$L$145*(1+rvanilla06)^0.5)/A3stdlife))</f>
        <v>n/a</v>
      </c>
      <c r="BA109" s="105" t="str">
        <f>IF(A3stdlife="n/a","n/a",IF(BA$3&gt;(A3stdlife+$E109),('PTRM input'!$L$145*(1+rvanilla06)^0.5)-SUM($L109:AZ109),('PTRM input'!$L$145*(1+rvanilla06)^0.5)/A3stdlife))</f>
        <v>n/a</v>
      </c>
      <c r="BB109" s="105" t="str">
        <f>IF(A3stdlife="n/a","n/a",IF(BB$3&gt;(A3stdlife+$E109),('PTRM input'!$L$145*(1+rvanilla06)^0.5)-SUM($L109:BA109),('PTRM input'!$L$145*(1+rvanilla06)^0.5)/A3stdlife))</f>
        <v>n/a</v>
      </c>
      <c r="BC109" s="105" t="str">
        <f>IF(A3stdlife="n/a","n/a",IF(BC$3&gt;(A3stdlife+$E109),('PTRM input'!$L$145*(1+rvanilla06)^0.5)-SUM($L109:BB109),('PTRM input'!$L$145*(1+rvanilla06)^0.5)/A3stdlife))</f>
        <v>n/a</v>
      </c>
      <c r="BD109" s="105" t="str">
        <f>IF(A3stdlife="n/a","n/a",IF(BD$3&gt;(A3stdlife+$E109),('PTRM input'!$L$145*(1+rvanilla06)^0.5)-SUM($L109:BC109),('PTRM input'!$L$145*(1+rvanilla06)^0.5)/A3stdlife))</f>
        <v>n/a</v>
      </c>
      <c r="BE109" s="105" t="str">
        <f>IF(A3stdlife="n/a","n/a",IF(BE$3&gt;(A3stdlife+$E109),('PTRM input'!$L$145*(1+rvanilla06)^0.5)-SUM($L109:BD109),('PTRM input'!$L$145*(1+rvanilla06)^0.5)/A3stdlife))</f>
        <v>n/a</v>
      </c>
      <c r="BF109" s="105" t="str">
        <f>IF(A3stdlife="n/a","n/a",IF(BF$3&gt;(A3stdlife+$E109),('PTRM input'!$L$145*(1+rvanilla06)^0.5)-SUM($L109:BE109),('PTRM input'!$L$145*(1+rvanilla06)^0.5)/A3stdlife))</f>
        <v>n/a</v>
      </c>
      <c r="BG109" s="105" t="str">
        <f>IF(A3stdlife="n/a","n/a",IF(BG$3&gt;(A3stdlife+$E109),('PTRM input'!$L$145*(1+rvanilla06)^0.5)-SUM($L109:BF109),('PTRM input'!$L$145*(1+rvanilla06)^0.5)/A3stdlife))</f>
        <v>n/a</v>
      </c>
      <c r="BH109" s="105" t="str">
        <f>IF(A3stdlife="n/a","n/a",IF(BH$3&gt;(A3stdlife+$E109),('PTRM input'!$L$145*(1+rvanilla06)^0.5)-SUM($L109:BG109),('PTRM input'!$L$145*(1+rvanilla06)^0.5)/A3stdlife))</f>
        <v>n/a</v>
      </c>
      <c r="BI109" s="105" t="str">
        <f>IF(A3stdlife="n/a","n/a",IF(BI$3&gt;(A3stdlife+$E109),('PTRM input'!$L$145*(1+rvanilla06)^0.5)-SUM($L109:BH109),('PTRM input'!$L$145*(1+rvanilla06)^0.5)/A3stdlife))</f>
        <v>n/a</v>
      </c>
      <c r="BJ109" s="234"/>
      <c r="BK109" s="234"/>
      <c r="BL109" s="234"/>
      <c r="BM109" s="234"/>
    </row>
    <row r="110" spans="1:65" s="190" customFormat="1" outlineLevel="2">
      <c r="A110" s="234"/>
      <c r="B110" s="32"/>
      <c r="C110" s="31"/>
      <c r="D110" s="930"/>
      <c r="E110" s="167">
        <v>7</v>
      </c>
      <c r="F110" s="34"/>
      <c r="G110" s="184"/>
      <c r="H110" s="186"/>
      <c r="I110" s="186"/>
      <c r="J110" s="186"/>
      <c r="K110" s="186"/>
      <c r="L110" s="186"/>
      <c r="M110" s="185"/>
      <c r="N110" s="105" t="str">
        <f>IF(A3stdlife="n/a","n/a",IF(N$3&gt;(A3stdlife+$E110),('PTRM input'!$M$145*(1+rvanilla07)^0.5)-SUM($M110:M110),('PTRM input'!$M$145*(1+rvanilla07)^0.5)/A3stdlife))</f>
        <v>n/a</v>
      </c>
      <c r="O110" s="105" t="str">
        <f>IF(A3stdlife="n/a","n/a",IF(O$3&gt;(A3stdlife+$E110),('PTRM input'!$M$145*(1+rvanilla07)^0.5)-SUM($M110:N110),('PTRM input'!$M$145*(1+rvanilla07)^0.5)/A3stdlife))</f>
        <v>n/a</v>
      </c>
      <c r="P110" s="105" t="str">
        <f>IF(A3stdlife="n/a","n/a",IF(P$3&gt;(A3stdlife+$E110),('PTRM input'!$M$145*(1+rvanilla07)^0.5)-SUM($M110:O110),('PTRM input'!$M$145*(1+rvanilla07)^0.5)/A3stdlife))</f>
        <v>n/a</v>
      </c>
      <c r="Q110" s="105" t="str">
        <f>IF(A3stdlife="n/a","n/a",IF(Q$3&gt;(A3stdlife+$E110),('PTRM input'!$M$145*(1+rvanilla07)^0.5)-SUM($M110:P110),('PTRM input'!$M$145*(1+rvanilla07)^0.5)/A3stdlife))</f>
        <v>n/a</v>
      </c>
      <c r="R110" s="105" t="str">
        <f>IF(A3stdlife="n/a","n/a",IF(R$3&gt;(A3stdlife+$E110),('PTRM input'!$M$145*(1+rvanilla07)^0.5)-SUM($M110:Q110),('PTRM input'!$M$145*(1+rvanilla07)^0.5)/A3stdlife))</f>
        <v>n/a</v>
      </c>
      <c r="S110" s="105" t="str">
        <f>IF(A3stdlife="n/a","n/a",IF(S$3&gt;(A3stdlife+$E110),('PTRM input'!$M$145*(1+rvanilla07)^0.5)-SUM($M110:R110),('PTRM input'!$M$145*(1+rvanilla07)^0.5)/A3stdlife))</f>
        <v>n/a</v>
      </c>
      <c r="T110" s="105" t="str">
        <f>IF(A3stdlife="n/a","n/a",IF(T$3&gt;(A3stdlife+$E110),('PTRM input'!$M$145*(1+rvanilla07)^0.5)-SUM($M110:S110),('PTRM input'!$M$145*(1+rvanilla07)^0.5)/A3stdlife))</f>
        <v>n/a</v>
      </c>
      <c r="U110" s="105" t="str">
        <f>IF(A3stdlife="n/a","n/a",IF(U$3&gt;(A3stdlife+$E110),('PTRM input'!$M$145*(1+rvanilla07)^0.5)-SUM($M110:T110),('PTRM input'!$M$145*(1+rvanilla07)^0.5)/A3stdlife))</f>
        <v>n/a</v>
      </c>
      <c r="V110" s="105" t="str">
        <f>IF(A3stdlife="n/a","n/a",IF(V$3&gt;(A3stdlife+$E110),('PTRM input'!$M$145*(1+rvanilla07)^0.5)-SUM($M110:U110),('PTRM input'!$M$145*(1+rvanilla07)^0.5)/A3stdlife))</f>
        <v>n/a</v>
      </c>
      <c r="W110" s="105" t="str">
        <f>IF(A3stdlife="n/a","n/a",IF(W$3&gt;(A3stdlife+$E110),('PTRM input'!$M$145*(1+rvanilla07)^0.5)-SUM($M110:V110),('PTRM input'!$M$145*(1+rvanilla07)^0.5)/A3stdlife))</f>
        <v>n/a</v>
      </c>
      <c r="X110" s="105" t="str">
        <f>IF(A3stdlife="n/a","n/a",IF(X$3&gt;(A3stdlife+$E110),('PTRM input'!$M$145*(1+rvanilla07)^0.5)-SUM($M110:W110),('PTRM input'!$M$145*(1+rvanilla07)^0.5)/A3stdlife))</f>
        <v>n/a</v>
      </c>
      <c r="Y110" s="105" t="str">
        <f>IF(A3stdlife="n/a","n/a",IF(Y$3&gt;(A3stdlife+$E110),('PTRM input'!$M$145*(1+rvanilla07)^0.5)-SUM($M110:X110),('PTRM input'!$M$145*(1+rvanilla07)^0.5)/A3stdlife))</f>
        <v>n/a</v>
      </c>
      <c r="Z110" s="105" t="str">
        <f>IF(A3stdlife="n/a","n/a",IF(Z$3&gt;(A3stdlife+$E110),('PTRM input'!$M$145*(1+rvanilla07)^0.5)-SUM($M110:Y110),('PTRM input'!$M$145*(1+rvanilla07)^0.5)/A3stdlife))</f>
        <v>n/a</v>
      </c>
      <c r="AA110" s="105" t="str">
        <f>IF(A3stdlife="n/a","n/a",IF(AA$3&gt;(A3stdlife+$E110),('PTRM input'!$M$145*(1+rvanilla07)^0.5)-SUM($M110:Z110),('PTRM input'!$M$145*(1+rvanilla07)^0.5)/A3stdlife))</f>
        <v>n/a</v>
      </c>
      <c r="AB110" s="105" t="str">
        <f>IF(A3stdlife="n/a","n/a",IF(AB$3&gt;(A3stdlife+$E110),('PTRM input'!$M$145*(1+rvanilla07)^0.5)-SUM($M110:AA110),('PTRM input'!$M$145*(1+rvanilla07)^0.5)/A3stdlife))</f>
        <v>n/a</v>
      </c>
      <c r="AC110" s="105" t="str">
        <f>IF(A3stdlife="n/a","n/a",IF(AC$3&gt;(A3stdlife+$E110),('PTRM input'!$M$145*(1+rvanilla07)^0.5)-SUM($M110:AB110),('PTRM input'!$M$145*(1+rvanilla07)^0.5)/A3stdlife))</f>
        <v>n/a</v>
      </c>
      <c r="AD110" s="105" t="str">
        <f>IF(A3stdlife="n/a","n/a",IF(AD$3&gt;(A3stdlife+$E110),('PTRM input'!$M$145*(1+rvanilla07)^0.5)-SUM($M110:AC110),('PTRM input'!$M$145*(1+rvanilla07)^0.5)/A3stdlife))</f>
        <v>n/a</v>
      </c>
      <c r="AE110" s="105" t="str">
        <f>IF(A3stdlife="n/a","n/a",IF(AE$3&gt;(A3stdlife+$E110),('PTRM input'!$M$145*(1+rvanilla07)^0.5)-SUM($M110:AD110),('PTRM input'!$M$145*(1+rvanilla07)^0.5)/A3stdlife))</f>
        <v>n/a</v>
      </c>
      <c r="AF110" s="105" t="str">
        <f>IF(A3stdlife="n/a","n/a",IF(AF$3&gt;(A3stdlife+$E110),('PTRM input'!$M$145*(1+rvanilla07)^0.5)-SUM($M110:AE110),('PTRM input'!$M$145*(1+rvanilla07)^0.5)/A3stdlife))</f>
        <v>n/a</v>
      </c>
      <c r="AG110" s="105" t="str">
        <f>IF(A3stdlife="n/a","n/a",IF(AG$3&gt;(A3stdlife+$E110),('PTRM input'!$M$145*(1+rvanilla07)^0.5)-SUM($M110:AF110),('PTRM input'!$M$145*(1+rvanilla07)^0.5)/A3stdlife))</f>
        <v>n/a</v>
      </c>
      <c r="AH110" s="105" t="str">
        <f>IF(A3stdlife="n/a","n/a",IF(AH$3&gt;(A3stdlife+$E110),('PTRM input'!$M$145*(1+rvanilla07)^0.5)-SUM($M110:AG110),('PTRM input'!$M$145*(1+rvanilla07)^0.5)/A3stdlife))</f>
        <v>n/a</v>
      </c>
      <c r="AI110" s="105" t="str">
        <f>IF(A3stdlife="n/a","n/a",IF(AI$3&gt;(A3stdlife+$E110),('PTRM input'!$M$145*(1+rvanilla07)^0.5)-SUM($M110:AH110),('PTRM input'!$M$145*(1+rvanilla07)^0.5)/A3stdlife))</f>
        <v>n/a</v>
      </c>
      <c r="AJ110" s="105" t="str">
        <f>IF(A3stdlife="n/a","n/a",IF(AJ$3&gt;(A3stdlife+$E110),('PTRM input'!$M$145*(1+rvanilla07)^0.5)-SUM($M110:AI110),('PTRM input'!$M$145*(1+rvanilla07)^0.5)/A3stdlife))</f>
        <v>n/a</v>
      </c>
      <c r="AK110" s="105" t="str">
        <f>IF(A3stdlife="n/a","n/a",IF(AK$3&gt;(A3stdlife+$E110),('PTRM input'!$M$145*(1+rvanilla07)^0.5)-SUM($M110:AJ110),('PTRM input'!$M$145*(1+rvanilla07)^0.5)/A3stdlife))</f>
        <v>n/a</v>
      </c>
      <c r="AL110" s="105" t="str">
        <f>IF(A3stdlife="n/a","n/a",IF(AL$3&gt;(A3stdlife+$E110),('PTRM input'!$M$145*(1+rvanilla07)^0.5)-SUM($M110:AK110),('PTRM input'!$M$145*(1+rvanilla07)^0.5)/A3stdlife))</f>
        <v>n/a</v>
      </c>
      <c r="AM110" s="105" t="str">
        <f>IF(A3stdlife="n/a","n/a",IF(AM$3&gt;(A3stdlife+$E110),('PTRM input'!$M$145*(1+rvanilla07)^0.5)-SUM($M110:AL110),('PTRM input'!$M$145*(1+rvanilla07)^0.5)/A3stdlife))</f>
        <v>n/a</v>
      </c>
      <c r="AN110" s="105" t="str">
        <f>IF(A3stdlife="n/a","n/a",IF(AN$3&gt;(A3stdlife+$E110),('PTRM input'!$M$145*(1+rvanilla07)^0.5)-SUM($M110:AM110),('PTRM input'!$M$145*(1+rvanilla07)^0.5)/A3stdlife))</f>
        <v>n/a</v>
      </c>
      <c r="AO110" s="105" t="str">
        <f>IF(A3stdlife="n/a","n/a",IF(AO$3&gt;(A3stdlife+$E110),('PTRM input'!$M$145*(1+rvanilla07)^0.5)-SUM($M110:AN110),('PTRM input'!$M$145*(1+rvanilla07)^0.5)/A3stdlife))</f>
        <v>n/a</v>
      </c>
      <c r="AP110" s="105" t="str">
        <f>IF(A3stdlife="n/a","n/a",IF(AP$3&gt;(A3stdlife+$E110),('PTRM input'!$M$145*(1+rvanilla07)^0.5)-SUM($M110:AO110),('PTRM input'!$M$145*(1+rvanilla07)^0.5)/A3stdlife))</f>
        <v>n/a</v>
      </c>
      <c r="AQ110" s="105" t="str">
        <f>IF(A3stdlife="n/a","n/a",IF(AQ$3&gt;(A3stdlife+$E110),('PTRM input'!$M$145*(1+rvanilla07)^0.5)-SUM($M110:AP110),('PTRM input'!$M$145*(1+rvanilla07)^0.5)/A3stdlife))</f>
        <v>n/a</v>
      </c>
      <c r="AR110" s="105" t="str">
        <f>IF(A3stdlife="n/a","n/a",IF(AR$3&gt;(A3stdlife+$E110),('PTRM input'!$M$145*(1+rvanilla07)^0.5)-SUM($M110:AQ110),('PTRM input'!$M$145*(1+rvanilla07)^0.5)/A3stdlife))</f>
        <v>n/a</v>
      </c>
      <c r="AS110" s="105" t="str">
        <f>IF(A3stdlife="n/a","n/a",IF(AS$3&gt;(A3stdlife+$E110),('PTRM input'!$M$145*(1+rvanilla07)^0.5)-SUM($M110:AR110),('PTRM input'!$M$145*(1+rvanilla07)^0.5)/A3stdlife))</f>
        <v>n/a</v>
      </c>
      <c r="AT110" s="105" t="str">
        <f>IF(A3stdlife="n/a","n/a",IF(AT$3&gt;(A3stdlife+$E110),('PTRM input'!$M$145*(1+rvanilla07)^0.5)-SUM($M110:AS110),('PTRM input'!$M$145*(1+rvanilla07)^0.5)/A3stdlife))</f>
        <v>n/a</v>
      </c>
      <c r="AU110" s="105" t="str">
        <f>IF(A3stdlife="n/a","n/a",IF(AU$3&gt;(A3stdlife+$E110),('PTRM input'!$M$145*(1+rvanilla07)^0.5)-SUM($M110:AT110),('PTRM input'!$M$145*(1+rvanilla07)^0.5)/A3stdlife))</f>
        <v>n/a</v>
      </c>
      <c r="AV110" s="105" t="str">
        <f>IF(A3stdlife="n/a","n/a",IF(AV$3&gt;(A3stdlife+$E110),('PTRM input'!$M$145*(1+rvanilla07)^0.5)-SUM($M110:AU110),('PTRM input'!$M$145*(1+rvanilla07)^0.5)/A3stdlife))</f>
        <v>n/a</v>
      </c>
      <c r="AW110" s="105" t="str">
        <f>IF(A3stdlife="n/a","n/a",IF(AW$3&gt;(A3stdlife+$E110),('PTRM input'!$M$145*(1+rvanilla07)^0.5)-SUM($M110:AV110),('PTRM input'!$M$145*(1+rvanilla07)^0.5)/A3stdlife))</f>
        <v>n/a</v>
      </c>
      <c r="AX110" s="105" t="str">
        <f>IF(A3stdlife="n/a","n/a",IF(AX$3&gt;(A3stdlife+$E110),('PTRM input'!$M$145*(1+rvanilla07)^0.5)-SUM($M110:AW110),('PTRM input'!$M$145*(1+rvanilla07)^0.5)/A3stdlife))</f>
        <v>n/a</v>
      </c>
      <c r="AY110" s="105" t="str">
        <f>IF(A3stdlife="n/a","n/a",IF(AY$3&gt;(A3stdlife+$E110),('PTRM input'!$M$145*(1+rvanilla07)^0.5)-SUM($M110:AX110),('PTRM input'!$M$145*(1+rvanilla07)^0.5)/A3stdlife))</f>
        <v>n/a</v>
      </c>
      <c r="AZ110" s="105" t="str">
        <f>IF(A3stdlife="n/a","n/a",IF(AZ$3&gt;(A3stdlife+$E110),('PTRM input'!$M$145*(1+rvanilla07)^0.5)-SUM($M110:AY110),('PTRM input'!$M$145*(1+rvanilla07)^0.5)/A3stdlife))</f>
        <v>n/a</v>
      </c>
      <c r="BA110" s="105" t="str">
        <f>IF(A3stdlife="n/a","n/a",IF(BA$3&gt;(A3stdlife+$E110),('PTRM input'!$M$145*(1+rvanilla07)^0.5)-SUM($M110:AZ110),('PTRM input'!$M$145*(1+rvanilla07)^0.5)/A3stdlife))</f>
        <v>n/a</v>
      </c>
      <c r="BB110" s="105" t="str">
        <f>IF(A3stdlife="n/a","n/a",IF(BB$3&gt;(A3stdlife+$E110),('PTRM input'!$M$145*(1+rvanilla07)^0.5)-SUM($M110:BA110),('PTRM input'!$M$145*(1+rvanilla07)^0.5)/A3stdlife))</f>
        <v>n/a</v>
      </c>
      <c r="BC110" s="105" t="str">
        <f>IF(A3stdlife="n/a","n/a",IF(BC$3&gt;(A3stdlife+$E110),('PTRM input'!$M$145*(1+rvanilla07)^0.5)-SUM($M110:BB110),('PTRM input'!$M$145*(1+rvanilla07)^0.5)/A3stdlife))</f>
        <v>n/a</v>
      </c>
      <c r="BD110" s="105" t="str">
        <f>IF(A3stdlife="n/a","n/a",IF(BD$3&gt;(A3stdlife+$E110),('PTRM input'!$M$145*(1+rvanilla07)^0.5)-SUM($M110:BC110),('PTRM input'!$M$145*(1+rvanilla07)^0.5)/A3stdlife))</f>
        <v>n/a</v>
      </c>
      <c r="BE110" s="105" t="str">
        <f>IF(A3stdlife="n/a","n/a",IF(BE$3&gt;(A3stdlife+$E110),('PTRM input'!$M$145*(1+rvanilla07)^0.5)-SUM($M110:BD110),('PTRM input'!$M$145*(1+rvanilla07)^0.5)/A3stdlife))</f>
        <v>n/a</v>
      </c>
      <c r="BF110" s="105" t="str">
        <f>IF(A3stdlife="n/a","n/a",IF(BF$3&gt;(A3stdlife+$E110),('PTRM input'!$M$145*(1+rvanilla07)^0.5)-SUM($M110:BE110),('PTRM input'!$M$145*(1+rvanilla07)^0.5)/A3stdlife))</f>
        <v>n/a</v>
      </c>
      <c r="BG110" s="105" t="str">
        <f>IF(A3stdlife="n/a","n/a",IF(BG$3&gt;(A3stdlife+$E110),('PTRM input'!$M$145*(1+rvanilla07)^0.5)-SUM($M110:BF110),('PTRM input'!$M$145*(1+rvanilla07)^0.5)/A3stdlife))</f>
        <v>n/a</v>
      </c>
      <c r="BH110" s="105" t="str">
        <f>IF(A3stdlife="n/a","n/a",IF(BH$3&gt;(A3stdlife+$E110),('PTRM input'!$M$145*(1+rvanilla07)^0.5)-SUM($M110:BG110),('PTRM input'!$M$145*(1+rvanilla07)^0.5)/A3stdlife))</f>
        <v>n/a</v>
      </c>
      <c r="BI110" s="105" t="str">
        <f>IF(A3stdlife="n/a","n/a",IF(BI$3&gt;(A3stdlife+$E110),('PTRM input'!$M$145*(1+rvanilla07)^0.5)-SUM($M110:BH110),('PTRM input'!$M$145*(1+rvanilla07)^0.5)/A3stdlife))</f>
        <v>n/a</v>
      </c>
      <c r="BJ110" s="234"/>
      <c r="BK110" s="234"/>
      <c r="BL110" s="234"/>
      <c r="BM110" s="234"/>
    </row>
    <row r="111" spans="1:65" s="190" customFormat="1" outlineLevel="2">
      <c r="A111" s="234"/>
      <c r="B111" s="32"/>
      <c r="C111" s="31"/>
      <c r="D111" s="930"/>
      <c r="E111" s="167">
        <v>8</v>
      </c>
      <c r="F111" s="34"/>
      <c r="G111" s="184"/>
      <c r="H111" s="186"/>
      <c r="I111" s="186"/>
      <c r="J111" s="186"/>
      <c r="K111" s="186"/>
      <c r="L111" s="186"/>
      <c r="M111" s="186"/>
      <c r="N111" s="185"/>
      <c r="O111" s="105" t="str">
        <f>IF(A3stdlife="n/a","n/a",IF(O$3&gt;(A3stdlife+$E111),('PTRM input'!$N$145*(1+rvanilla08)^0.5)-SUM($N111:N111),('PTRM input'!$N$145*(1+rvanilla08)^0.5)/A3stdlife))</f>
        <v>n/a</v>
      </c>
      <c r="P111" s="105" t="str">
        <f>IF(A3stdlife="n/a","n/a",IF(P$3&gt;(A3stdlife+$E111),('PTRM input'!$N$145*(1+rvanilla08)^0.5)-SUM($N111:O111),('PTRM input'!$N$145*(1+rvanilla08)^0.5)/A3stdlife))</f>
        <v>n/a</v>
      </c>
      <c r="Q111" s="105" t="str">
        <f>IF(A3stdlife="n/a","n/a",IF(Q$3&gt;(A3stdlife+$E111),('PTRM input'!$N$145*(1+rvanilla08)^0.5)-SUM($N111:P111),('PTRM input'!$N$145*(1+rvanilla08)^0.5)/A3stdlife))</f>
        <v>n/a</v>
      </c>
      <c r="R111" s="105" t="str">
        <f>IF(A3stdlife="n/a","n/a",IF(R$3&gt;(A3stdlife+$E111),('PTRM input'!$N$145*(1+rvanilla08)^0.5)-SUM($N111:Q111),('PTRM input'!$N$145*(1+rvanilla08)^0.5)/A3stdlife))</f>
        <v>n/a</v>
      </c>
      <c r="S111" s="105" t="str">
        <f>IF(A3stdlife="n/a","n/a",IF(S$3&gt;(A3stdlife+$E111),('PTRM input'!$N$145*(1+rvanilla08)^0.5)-SUM($N111:R111),('PTRM input'!$N$145*(1+rvanilla08)^0.5)/A3stdlife))</f>
        <v>n/a</v>
      </c>
      <c r="T111" s="105" t="str">
        <f>IF(A3stdlife="n/a","n/a",IF(T$3&gt;(A3stdlife+$E111),('PTRM input'!$N$145*(1+rvanilla08)^0.5)-SUM($N111:S111),('PTRM input'!$N$145*(1+rvanilla08)^0.5)/A3stdlife))</f>
        <v>n/a</v>
      </c>
      <c r="U111" s="105" t="str">
        <f>IF(A3stdlife="n/a","n/a",IF(U$3&gt;(A3stdlife+$E111),('PTRM input'!$N$145*(1+rvanilla08)^0.5)-SUM($N111:T111),('PTRM input'!$N$145*(1+rvanilla08)^0.5)/A3stdlife))</f>
        <v>n/a</v>
      </c>
      <c r="V111" s="105" t="str">
        <f>IF(A3stdlife="n/a","n/a",IF(V$3&gt;(A3stdlife+$E111),('PTRM input'!$N$145*(1+rvanilla08)^0.5)-SUM($N111:U111),('PTRM input'!$N$145*(1+rvanilla08)^0.5)/A3stdlife))</f>
        <v>n/a</v>
      </c>
      <c r="W111" s="105" t="str">
        <f>IF(A3stdlife="n/a","n/a",IF(W$3&gt;(A3stdlife+$E111),('PTRM input'!$N$145*(1+rvanilla08)^0.5)-SUM($N111:V111),('PTRM input'!$N$145*(1+rvanilla08)^0.5)/A3stdlife))</f>
        <v>n/a</v>
      </c>
      <c r="X111" s="105" t="str">
        <f>IF(A3stdlife="n/a","n/a",IF(X$3&gt;(A3stdlife+$E111),('PTRM input'!$N$145*(1+rvanilla08)^0.5)-SUM($N111:W111),('PTRM input'!$N$145*(1+rvanilla08)^0.5)/A3stdlife))</f>
        <v>n/a</v>
      </c>
      <c r="Y111" s="105" t="str">
        <f>IF(A3stdlife="n/a","n/a",IF(Y$3&gt;(A3stdlife+$E111),('PTRM input'!$N$145*(1+rvanilla08)^0.5)-SUM($N111:X111),('PTRM input'!$N$145*(1+rvanilla08)^0.5)/A3stdlife))</f>
        <v>n/a</v>
      </c>
      <c r="Z111" s="105" t="str">
        <f>IF(A3stdlife="n/a","n/a",IF(Z$3&gt;(A3stdlife+$E111),('PTRM input'!$N$145*(1+rvanilla08)^0.5)-SUM($N111:Y111),('PTRM input'!$N$145*(1+rvanilla08)^0.5)/A3stdlife))</f>
        <v>n/a</v>
      </c>
      <c r="AA111" s="105" t="str">
        <f>IF(A3stdlife="n/a","n/a",IF(AA$3&gt;(A3stdlife+$E111),('PTRM input'!$N$145*(1+rvanilla08)^0.5)-SUM($N111:Z111),('PTRM input'!$N$145*(1+rvanilla08)^0.5)/A3stdlife))</f>
        <v>n/a</v>
      </c>
      <c r="AB111" s="105" t="str">
        <f>IF(A3stdlife="n/a","n/a",IF(AB$3&gt;(A3stdlife+$E111),('PTRM input'!$N$145*(1+rvanilla08)^0.5)-SUM($N111:AA111),('PTRM input'!$N$145*(1+rvanilla08)^0.5)/A3stdlife))</f>
        <v>n/a</v>
      </c>
      <c r="AC111" s="105" t="str">
        <f>IF(A3stdlife="n/a","n/a",IF(AC$3&gt;(A3stdlife+$E111),('PTRM input'!$N$145*(1+rvanilla08)^0.5)-SUM($N111:AB111),('PTRM input'!$N$145*(1+rvanilla08)^0.5)/A3stdlife))</f>
        <v>n/a</v>
      </c>
      <c r="AD111" s="105" t="str">
        <f>IF(A3stdlife="n/a","n/a",IF(AD$3&gt;(A3stdlife+$E111),('PTRM input'!$N$145*(1+rvanilla08)^0.5)-SUM($N111:AC111),('PTRM input'!$N$145*(1+rvanilla08)^0.5)/A3stdlife))</f>
        <v>n/a</v>
      </c>
      <c r="AE111" s="105" t="str">
        <f>IF(A3stdlife="n/a","n/a",IF(AE$3&gt;(A3stdlife+$E111),('PTRM input'!$N$145*(1+rvanilla08)^0.5)-SUM($N111:AD111),('PTRM input'!$N$145*(1+rvanilla08)^0.5)/A3stdlife))</f>
        <v>n/a</v>
      </c>
      <c r="AF111" s="105" t="str">
        <f>IF(A3stdlife="n/a","n/a",IF(AF$3&gt;(A3stdlife+$E111),('PTRM input'!$N$145*(1+rvanilla08)^0.5)-SUM($N111:AE111),('PTRM input'!$N$145*(1+rvanilla08)^0.5)/A3stdlife))</f>
        <v>n/a</v>
      </c>
      <c r="AG111" s="105" t="str">
        <f>IF(A3stdlife="n/a","n/a",IF(AG$3&gt;(A3stdlife+$E111),('PTRM input'!$N$145*(1+rvanilla08)^0.5)-SUM($N111:AF111),('PTRM input'!$N$145*(1+rvanilla08)^0.5)/A3stdlife))</f>
        <v>n/a</v>
      </c>
      <c r="AH111" s="105" t="str">
        <f>IF(A3stdlife="n/a","n/a",IF(AH$3&gt;(A3stdlife+$E111),('PTRM input'!$N$145*(1+rvanilla08)^0.5)-SUM($N111:AG111),('PTRM input'!$N$145*(1+rvanilla08)^0.5)/A3stdlife))</f>
        <v>n/a</v>
      </c>
      <c r="AI111" s="105" t="str">
        <f>IF(A3stdlife="n/a","n/a",IF(AI$3&gt;(A3stdlife+$E111),('PTRM input'!$N$145*(1+rvanilla08)^0.5)-SUM($N111:AH111),('PTRM input'!$N$145*(1+rvanilla08)^0.5)/A3stdlife))</f>
        <v>n/a</v>
      </c>
      <c r="AJ111" s="105" t="str">
        <f>IF(A3stdlife="n/a","n/a",IF(AJ$3&gt;(A3stdlife+$E111),('PTRM input'!$N$145*(1+rvanilla08)^0.5)-SUM($N111:AI111),('PTRM input'!$N$145*(1+rvanilla08)^0.5)/A3stdlife))</f>
        <v>n/a</v>
      </c>
      <c r="AK111" s="105" t="str">
        <f>IF(A3stdlife="n/a","n/a",IF(AK$3&gt;(A3stdlife+$E111),('PTRM input'!$N$145*(1+rvanilla08)^0.5)-SUM($N111:AJ111),('PTRM input'!$N$145*(1+rvanilla08)^0.5)/A3stdlife))</f>
        <v>n/a</v>
      </c>
      <c r="AL111" s="105" t="str">
        <f>IF(A3stdlife="n/a","n/a",IF(AL$3&gt;(A3stdlife+$E111),('PTRM input'!$N$145*(1+rvanilla08)^0.5)-SUM($N111:AK111),('PTRM input'!$N$145*(1+rvanilla08)^0.5)/A3stdlife))</f>
        <v>n/a</v>
      </c>
      <c r="AM111" s="105" t="str">
        <f>IF(A3stdlife="n/a","n/a",IF(AM$3&gt;(A3stdlife+$E111),('PTRM input'!$N$145*(1+rvanilla08)^0.5)-SUM($N111:AL111),('PTRM input'!$N$145*(1+rvanilla08)^0.5)/A3stdlife))</f>
        <v>n/a</v>
      </c>
      <c r="AN111" s="105" t="str">
        <f>IF(A3stdlife="n/a","n/a",IF(AN$3&gt;(A3stdlife+$E111),('PTRM input'!$N$145*(1+rvanilla08)^0.5)-SUM($N111:AM111),('PTRM input'!$N$145*(1+rvanilla08)^0.5)/A3stdlife))</f>
        <v>n/a</v>
      </c>
      <c r="AO111" s="105" t="str">
        <f>IF(A3stdlife="n/a","n/a",IF(AO$3&gt;(A3stdlife+$E111),('PTRM input'!$N$145*(1+rvanilla08)^0.5)-SUM($N111:AN111),('PTRM input'!$N$145*(1+rvanilla08)^0.5)/A3stdlife))</f>
        <v>n/a</v>
      </c>
      <c r="AP111" s="105" t="str">
        <f>IF(A3stdlife="n/a","n/a",IF(AP$3&gt;(A3stdlife+$E111),('PTRM input'!$N$145*(1+rvanilla08)^0.5)-SUM($N111:AO111),('PTRM input'!$N$145*(1+rvanilla08)^0.5)/A3stdlife))</f>
        <v>n/a</v>
      </c>
      <c r="AQ111" s="105" t="str">
        <f>IF(A3stdlife="n/a","n/a",IF(AQ$3&gt;(A3stdlife+$E111),('PTRM input'!$N$145*(1+rvanilla08)^0.5)-SUM($N111:AP111),('PTRM input'!$N$145*(1+rvanilla08)^0.5)/A3stdlife))</f>
        <v>n/a</v>
      </c>
      <c r="AR111" s="105" t="str">
        <f>IF(A3stdlife="n/a","n/a",IF(AR$3&gt;(A3stdlife+$E111),('PTRM input'!$N$145*(1+rvanilla08)^0.5)-SUM($N111:AQ111),('PTRM input'!$N$145*(1+rvanilla08)^0.5)/A3stdlife))</f>
        <v>n/a</v>
      </c>
      <c r="AS111" s="105" t="str">
        <f>IF(A3stdlife="n/a","n/a",IF(AS$3&gt;(A3stdlife+$E111),('PTRM input'!$N$145*(1+rvanilla08)^0.5)-SUM($N111:AR111),('PTRM input'!$N$145*(1+rvanilla08)^0.5)/A3stdlife))</f>
        <v>n/a</v>
      </c>
      <c r="AT111" s="105" t="str">
        <f>IF(A3stdlife="n/a","n/a",IF(AT$3&gt;(A3stdlife+$E111),('PTRM input'!$N$145*(1+rvanilla08)^0.5)-SUM($N111:AS111),('PTRM input'!$N$145*(1+rvanilla08)^0.5)/A3stdlife))</f>
        <v>n/a</v>
      </c>
      <c r="AU111" s="105" t="str">
        <f>IF(A3stdlife="n/a","n/a",IF(AU$3&gt;(A3stdlife+$E111),('PTRM input'!$N$145*(1+rvanilla08)^0.5)-SUM($N111:AT111),('PTRM input'!$N$145*(1+rvanilla08)^0.5)/A3stdlife))</f>
        <v>n/a</v>
      </c>
      <c r="AV111" s="105" t="str">
        <f>IF(A3stdlife="n/a","n/a",IF(AV$3&gt;(A3stdlife+$E111),('PTRM input'!$N$145*(1+rvanilla08)^0.5)-SUM($N111:AU111),('PTRM input'!$N$145*(1+rvanilla08)^0.5)/A3stdlife))</f>
        <v>n/a</v>
      </c>
      <c r="AW111" s="105" t="str">
        <f>IF(A3stdlife="n/a","n/a",IF(AW$3&gt;(A3stdlife+$E111),('PTRM input'!$N$145*(1+rvanilla08)^0.5)-SUM($N111:AV111),('PTRM input'!$N$145*(1+rvanilla08)^0.5)/A3stdlife))</f>
        <v>n/a</v>
      </c>
      <c r="AX111" s="105" t="str">
        <f>IF(A3stdlife="n/a","n/a",IF(AX$3&gt;(A3stdlife+$E111),('PTRM input'!$N$145*(1+rvanilla08)^0.5)-SUM($N111:AW111),('PTRM input'!$N$145*(1+rvanilla08)^0.5)/A3stdlife))</f>
        <v>n/a</v>
      </c>
      <c r="AY111" s="105" t="str">
        <f>IF(A3stdlife="n/a","n/a",IF(AY$3&gt;(A3stdlife+$E111),('PTRM input'!$N$145*(1+rvanilla08)^0.5)-SUM($N111:AX111),('PTRM input'!$N$145*(1+rvanilla08)^0.5)/A3stdlife))</f>
        <v>n/a</v>
      </c>
      <c r="AZ111" s="105" t="str">
        <f>IF(A3stdlife="n/a","n/a",IF(AZ$3&gt;(A3stdlife+$E111),('PTRM input'!$N$145*(1+rvanilla08)^0.5)-SUM($N111:AY111),('PTRM input'!$N$145*(1+rvanilla08)^0.5)/A3stdlife))</f>
        <v>n/a</v>
      </c>
      <c r="BA111" s="105" t="str">
        <f>IF(A3stdlife="n/a","n/a",IF(BA$3&gt;(A3stdlife+$E111),('PTRM input'!$N$145*(1+rvanilla08)^0.5)-SUM($N111:AZ111),('PTRM input'!$N$145*(1+rvanilla08)^0.5)/A3stdlife))</f>
        <v>n/a</v>
      </c>
      <c r="BB111" s="105" t="str">
        <f>IF(A3stdlife="n/a","n/a",IF(BB$3&gt;(A3stdlife+$E111),('PTRM input'!$N$145*(1+rvanilla08)^0.5)-SUM($N111:BA111),('PTRM input'!$N$145*(1+rvanilla08)^0.5)/A3stdlife))</f>
        <v>n/a</v>
      </c>
      <c r="BC111" s="105" t="str">
        <f>IF(A3stdlife="n/a","n/a",IF(BC$3&gt;(A3stdlife+$E111),('PTRM input'!$N$145*(1+rvanilla08)^0.5)-SUM($N111:BB111),('PTRM input'!$N$145*(1+rvanilla08)^0.5)/A3stdlife))</f>
        <v>n/a</v>
      </c>
      <c r="BD111" s="105" t="str">
        <f>IF(A3stdlife="n/a","n/a",IF(BD$3&gt;(A3stdlife+$E111),('PTRM input'!$N$145*(1+rvanilla08)^0.5)-SUM($N111:BC111),('PTRM input'!$N$145*(1+rvanilla08)^0.5)/A3stdlife))</f>
        <v>n/a</v>
      </c>
      <c r="BE111" s="105" t="str">
        <f>IF(A3stdlife="n/a","n/a",IF(BE$3&gt;(A3stdlife+$E111),('PTRM input'!$N$145*(1+rvanilla08)^0.5)-SUM($N111:BD111),('PTRM input'!$N$145*(1+rvanilla08)^0.5)/A3stdlife))</f>
        <v>n/a</v>
      </c>
      <c r="BF111" s="105" t="str">
        <f>IF(A3stdlife="n/a","n/a",IF(BF$3&gt;(A3stdlife+$E111),('PTRM input'!$N$145*(1+rvanilla08)^0.5)-SUM($N111:BE111),('PTRM input'!$N$145*(1+rvanilla08)^0.5)/A3stdlife))</f>
        <v>n/a</v>
      </c>
      <c r="BG111" s="105" t="str">
        <f>IF(A3stdlife="n/a","n/a",IF(BG$3&gt;(A3stdlife+$E111),('PTRM input'!$N$145*(1+rvanilla08)^0.5)-SUM($N111:BF111),('PTRM input'!$N$145*(1+rvanilla08)^0.5)/A3stdlife))</f>
        <v>n/a</v>
      </c>
      <c r="BH111" s="105" t="str">
        <f>IF(A3stdlife="n/a","n/a",IF(BH$3&gt;(A3stdlife+$E111),('PTRM input'!$N$145*(1+rvanilla08)^0.5)-SUM($N111:BG111),('PTRM input'!$N$145*(1+rvanilla08)^0.5)/A3stdlife))</f>
        <v>n/a</v>
      </c>
      <c r="BI111" s="105" t="str">
        <f>IF(A3stdlife="n/a","n/a",IF(BI$3&gt;(A3stdlife+$E111),('PTRM input'!$N$145*(1+rvanilla08)^0.5)-SUM($N111:BH111),('PTRM input'!$N$145*(1+rvanilla08)^0.5)/A3stdlife))</f>
        <v>n/a</v>
      </c>
      <c r="BJ111" s="234"/>
      <c r="BK111" s="234"/>
      <c r="BL111" s="234"/>
      <c r="BM111" s="234"/>
    </row>
    <row r="112" spans="1:65" s="190" customFormat="1" outlineLevel="2">
      <c r="A112" s="234"/>
      <c r="B112" s="32"/>
      <c r="C112" s="31"/>
      <c r="D112" s="930"/>
      <c r="E112" s="167">
        <v>9</v>
      </c>
      <c r="F112" s="34"/>
      <c r="G112" s="184"/>
      <c r="H112" s="186"/>
      <c r="I112" s="186"/>
      <c r="J112" s="186"/>
      <c r="K112" s="186"/>
      <c r="L112" s="186"/>
      <c r="M112" s="186"/>
      <c r="N112" s="186"/>
      <c r="O112" s="185"/>
      <c r="P112" s="105" t="str">
        <f>IF(A3stdlife="n/a","n/a",IF(P$3&gt;(A3stdlife+$E112),('PTRM input'!$O$145*(1+rvanilla09)^0.5)-SUM($O112:O112),('PTRM input'!$O$145*(1+rvanilla09)^0.5)/A3stdlife))</f>
        <v>n/a</v>
      </c>
      <c r="Q112" s="105" t="str">
        <f>IF(A3stdlife="n/a","n/a",IF(Q$3&gt;(A3stdlife+$E112),('PTRM input'!$O$145*(1+rvanilla09)^0.5)-SUM($O112:P112),('PTRM input'!$O$145*(1+rvanilla09)^0.5)/A3stdlife))</f>
        <v>n/a</v>
      </c>
      <c r="R112" s="105" t="str">
        <f>IF(A3stdlife="n/a","n/a",IF(R$3&gt;(A3stdlife+$E112),('PTRM input'!$O$145*(1+rvanilla09)^0.5)-SUM($O112:Q112),('PTRM input'!$O$145*(1+rvanilla09)^0.5)/A3stdlife))</f>
        <v>n/a</v>
      </c>
      <c r="S112" s="105" t="str">
        <f>IF(A3stdlife="n/a","n/a",IF(S$3&gt;(A3stdlife+$E112),('PTRM input'!$O$145*(1+rvanilla09)^0.5)-SUM($O112:R112),('PTRM input'!$O$145*(1+rvanilla09)^0.5)/A3stdlife))</f>
        <v>n/a</v>
      </c>
      <c r="T112" s="105" t="str">
        <f>IF(A3stdlife="n/a","n/a",IF(T$3&gt;(A3stdlife+$E112),('PTRM input'!$O$145*(1+rvanilla09)^0.5)-SUM($O112:S112),('PTRM input'!$O$145*(1+rvanilla09)^0.5)/A3stdlife))</f>
        <v>n/a</v>
      </c>
      <c r="U112" s="105" t="str">
        <f>IF(A3stdlife="n/a","n/a",IF(U$3&gt;(A3stdlife+$E112),('PTRM input'!$O$145*(1+rvanilla09)^0.5)-SUM($O112:T112),('PTRM input'!$O$145*(1+rvanilla09)^0.5)/A3stdlife))</f>
        <v>n/a</v>
      </c>
      <c r="V112" s="105" t="str">
        <f>IF(A3stdlife="n/a","n/a",IF(V$3&gt;(A3stdlife+$E112),('PTRM input'!$O$145*(1+rvanilla09)^0.5)-SUM($O112:U112),('PTRM input'!$O$145*(1+rvanilla09)^0.5)/A3stdlife))</f>
        <v>n/a</v>
      </c>
      <c r="W112" s="105" t="str">
        <f>IF(A3stdlife="n/a","n/a",IF(W$3&gt;(A3stdlife+$E112),('PTRM input'!$O$145*(1+rvanilla09)^0.5)-SUM($O112:V112),('PTRM input'!$O$145*(1+rvanilla09)^0.5)/A3stdlife))</f>
        <v>n/a</v>
      </c>
      <c r="X112" s="105" t="str">
        <f>IF(A3stdlife="n/a","n/a",IF(X$3&gt;(A3stdlife+$E112),('PTRM input'!$O$145*(1+rvanilla09)^0.5)-SUM($O112:W112),('PTRM input'!$O$145*(1+rvanilla09)^0.5)/A3stdlife))</f>
        <v>n/a</v>
      </c>
      <c r="Y112" s="105" t="str">
        <f>IF(A3stdlife="n/a","n/a",IF(Y$3&gt;(A3stdlife+$E112),('PTRM input'!$O$145*(1+rvanilla09)^0.5)-SUM($O112:X112),('PTRM input'!$O$145*(1+rvanilla09)^0.5)/A3stdlife))</f>
        <v>n/a</v>
      </c>
      <c r="Z112" s="105" t="str">
        <f>IF(A3stdlife="n/a","n/a",IF(Z$3&gt;(A3stdlife+$E112),('PTRM input'!$O$145*(1+rvanilla09)^0.5)-SUM($O112:Y112),('PTRM input'!$O$145*(1+rvanilla09)^0.5)/A3stdlife))</f>
        <v>n/a</v>
      </c>
      <c r="AA112" s="105" t="str">
        <f>IF(A3stdlife="n/a","n/a",IF(AA$3&gt;(A3stdlife+$E112),('PTRM input'!$O$145*(1+rvanilla09)^0.5)-SUM($O112:Z112),('PTRM input'!$O$145*(1+rvanilla09)^0.5)/A3stdlife))</f>
        <v>n/a</v>
      </c>
      <c r="AB112" s="105" t="str">
        <f>IF(A3stdlife="n/a","n/a",IF(AB$3&gt;(A3stdlife+$E112),('PTRM input'!$O$145*(1+rvanilla09)^0.5)-SUM($O112:AA112),('PTRM input'!$O$145*(1+rvanilla09)^0.5)/A3stdlife))</f>
        <v>n/a</v>
      </c>
      <c r="AC112" s="105" t="str">
        <f>IF(A3stdlife="n/a","n/a",IF(AC$3&gt;(A3stdlife+$E112),('PTRM input'!$O$145*(1+rvanilla09)^0.5)-SUM($O112:AB112),('PTRM input'!$O$145*(1+rvanilla09)^0.5)/A3stdlife))</f>
        <v>n/a</v>
      </c>
      <c r="AD112" s="105" t="str">
        <f>IF(A3stdlife="n/a","n/a",IF(AD$3&gt;(A3stdlife+$E112),('PTRM input'!$O$145*(1+rvanilla09)^0.5)-SUM($O112:AC112),('PTRM input'!$O$145*(1+rvanilla09)^0.5)/A3stdlife))</f>
        <v>n/a</v>
      </c>
      <c r="AE112" s="105" t="str">
        <f>IF(A3stdlife="n/a","n/a",IF(AE$3&gt;(A3stdlife+$E112),('PTRM input'!$O$145*(1+rvanilla09)^0.5)-SUM($O112:AD112),('PTRM input'!$O$145*(1+rvanilla09)^0.5)/A3stdlife))</f>
        <v>n/a</v>
      </c>
      <c r="AF112" s="105" t="str">
        <f>IF(A3stdlife="n/a","n/a",IF(AF$3&gt;(A3stdlife+$E112),('PTRM input'!$O$145*(1+rvanilla09)^0.5)-SUM($O112:AE112),('PTRM input'!$O$145*(1+rvanilla09)^0.5)/A3stdlife))</f>
        <v>n/a</v>
      </c>
      <c r="AG112" s="105" t="str">
        <f>IF(A3stdlife="n/a","n/a",IF(AG$3&gt;(A3stdlife+$E112),('PTRM input'!$O$145*(1+rvanilla09)^0.5)-SUM($O112:AF112),('PTRM input'!$O$145*(1+rvanilla09)^0.5)/A3stdlife))</f>
        <v>n/a</v>
      </c>
      <c r="AH112" s="105" t="str">
        <f>IF(A3stdlife="n/a","n/a",IF(AH$3&gt;(A3stdlife+$E112),('PTRM input'!$O$145*(1+rvanilla09)^0.5)-SUM($O112:AG112),('PTRM input'!$O$145*(1+rvanilla09)^0.5)/A3stdlife))</f>
        <v>n/a</v>
      </c>
      <c r="AI112" s="105" t="str">
        <f>IF(A3stdlife="n/a","n/a",IF(AI$3&gt;(A3stdlife+$E112),('PTRM input'!$O$145*(1+rvanilla09)^0.5)-SUM($O112:AH112),('PTRM input'!$O$145*(1+rvanilla09)^0.5)/A3stdlife))</f>
        <v>n/a</v>
      </c>
      <c r="AJ112" s="105" t="str">
        <f>IF(A3stdlife="n/a","n/a",IF(AJ$3&gt;(A3stdlife+$E112),('PTRM input'!$O$145*(1+rvanilla09)^0.5)-SUM($O112:AI112),('PTRM input'!$O$145*(1+rvanilla09)^0.5)/A3stdlife))</f>
        <v>n/a</v>
      </c>
      <c r="AK112" s="105" t="str">
        <f>IF(A3stdlife="n/a","n/a",IF(AK$3&gt;(A3stdlife+$E112),('PTRM input'!$O$145*(1+rvanilla09)^0.5)-SUM($O112:AJ112),('PTRM input'!$O$145*(1+rvanilla09)^0.5)/A3stdlife))</f>
        <v>n/a</v>
      </c>
      <c r="AL112" s="105" t="str">
        <f>IF(A3stdlife="n/a","n/a",IF(AL$3&gt;(A3stdlife+$E112),('PTRM input'!$O$145*(1+rvanilla09)^0.5)-SUM($O112:AK112),('PTRM input'!$O$145*(1+rvanilla09)^0.5)/A3stdlife))</f>
        <v>n/a</v>
      </c>
      <c r="AM112" s="105" t="str">
        <f>IF(A3stdlife="n/a","n/a",IF(AM$3&gt;(A3stdlife+$E112),('PTRM input'!$O$145*(1+rvanilla09)^0.5)-SUM($O112:AL112),('PTRM input'!$O$145*(1+rvanilla09)^0.5)/A3stdlife))</f>
        <v>n/a</v>
      </c>
      <c r="AN112" s="105" t="str">
        <f>IF(A3stdlife="n/a","n/a",IF(AN$3&gt;(A3stdlife+$E112),('PTRM input'!$O$145*(1+rvanilla09)^0.5)-SUM($O112:AM112),('PTRM input'!$O$145*(1+rvanilla09)^0.5)/A3stdlife))</f>
        <v>n/a</v>
      </c>
      <c r="AO112" s="105" t="str">
        <f>IF(A3stdlife="n/a","n/a",IF(AO$3&gt;(A3stdlife+$E112),('PTRM input'!$O$145*(1+rvanilla09)^0.5)-SUM($O112:AN112),('PTRM input'!$O$145*(1+rvanilla09)^0.5)/A3stdlife))</f>
        <v>n/a</v>
      </c>
      <c r="AP112" s="105" t="str">
        <f>IF(A3stdlife="n/a","n/a",IF(AP$3&gt;(A3stdlife+$E112),('PTRM input'!$O$145*(1+rvanilla09)^0.5)-SUM($O112:AO112),('PTRM input'!$O$145*(1+rvanilla09)^0.5)/A3stdlife))</f>
        <v>n/a</v>
      </c>
      <c r="AQ112" s="105" t="str">
        <f>IF(A3stdlife="n/a","n/a",IF(AQ$3&gt;(A3stdlife+$E112),('PTRM input'!$O$145*(1+rvanilla09)^0.5)-SUM($O112:AP112),('PTRM input'!$O$145*(1+rvanilla09)^0.5)/A3stdlife))</f>
        <v>n/a</v>
      </c>
      <c r="AR112" s="105" t="str">
        <f>IF(A3stdlife="n/a","n/a",IF(AR$3&gt;(A3stdlife+$E112),('PTRM input'!$O$145*(1+rvanilla09)^0.5)-SUM($O112:AQ112),('PTRM input'!$O$145*(1+rvanilla09)^0.5)/A3stdlife))</f>
        <v>n/a</v>
      </c>
      <c r="AS112" s="105" t="str">
        <f>IF(A3stdlife="n/a","n/a",IF(AS$3&gt;(A3stdlife+$E112),('PTRM input'!$O$145*(1+rvanilla09)^0.5)-SUM($O112:AR112),('PTRM input'!$O$145*(1+rvanilla09)^0.5)/A3stdlife))</f>
        <v>n/a</v>
      </c>
      <c r="AT112" s="105" t="str">
        <f>IF(A3stdlife="n/a","n/a",IF(AT$3&gt;(A3stdlife+$E112),('PTRM input'!$O$145*(1+rvanilla09)^0.5)-SUM($O112:AS112),('PTRM input'!$O$145*(1+rvanilla09)^0.5)/A3stdlife))</f>
        <v>n/a</v>
      </c>
      <c r="AU112" s="105" t="str">
        <f>IF(A3stdlife="n/a","n/a",IF(AU$3&gt;(A3stdlife+$E112),('PTRM input'!$O$145*(1+rvanilla09)^0.5)-SUM($O112:AT112),('PTRM input'!$O$145*(1+rvanilla09)^0.5)/A3stdlife))</f>
        <v>n/a</v>
      </c>
      <c r="AV112" s="105" t="str">
        <f>IF(A3stdlife="n/a","n/a",IF(AV$3&gt;(A3stdlife+$E112),('PTRM input'!$O$145*(1+rvanilla09)^0.5)-SUM($O112:AU112),('PTRM input'!$O$145*(1+rvanilla09)^0.5)/A3stdlife))</f>
        <v>n/a</v>
      </c>
      <c r="AW112" s="105" t="str">
        <f>IF(A3stdlife="n/a","n/a",IF(AW$3&gt;(A3stdlife+$E112),('PTRM input'!$O$145*(1+rvanilla09)^0.5)-SUM($O112:AV112),('PTRM input'!$O$145*(1+rvanilla09)^0.5)/A3stdlife))</f>
        <v>n/a</v>
      </c>
      <c r="AX112" s="105" t="str">
        <f>IF(A3stdlife="n/a","n/a",IF(AX$3&gt;(A3stdlife+$E112),('PTRM input'!$O$145*(1+rvanilla09)^0.5)-SUM($O112:AW112),('PTRM input'!$O$145*(1+rvanilla09)^0.5)/A3stdlife))</f>
        <v>n/a</v>
      </c>
      <c r="AY112" s="105" t="str">
        <f>IF(A3stdlife="n/a","n/a",IF(AY$3&gt;(A3stdlife+$E112),('PTRM input'!$O$145*(1+rvanilla09)^0.5)-SUM($O112:AX112),('PTRM input'!$O$145*(1+rvanilla09)^0.5)/A3stdlife))</f>
        <v>n/a</v>
      </c>
      <c r="AZ112" s="105" t="str">
        <f>IF(A3stdlife="n/a","n/a",IF(AZ$3&gt;(A3stdlife+$E112),('PTRM input'!$O$145*(1+rvanilla09)^0.5)-SUM($O112:AY112),('PTRM input'!$O$145*(1+rvanilla09)^0.5)/A3stdlife))</f>
        <v>n/a</v>
      </c>
      <c r="BA112" s="105" t="str">
        <f>IF(A3stdlife="n/a","n/a",IF(BA$3&gt;(A3stdlife+$E112),('PTRM input'!$O$145*(1+rvanilla09)^0.5)-SUM($O112:AZ112),('PTRM input'!$O$145*(1+rvanilla09)^0.5)/A3stdlife))</f>
        <v>n/a</v>
      </c>
      <c r="BB112" s="105" t="str">
        <f>IF(A3stdlife="n/a","n/a",IF(BB$3&gt;(A3stdlife+$E112),('PTRM input'!$O$145*(1+rvanilla09)^0.5)-SUM($O112:BA112),('PTRM input'!$O$145*(1+rvanilla09)^0.5)/A3stdlife))</f>
        <v>n/a</v>
      </c>
      <c r="BC112" s="105" t="str">
        <f>IF(A3stdlife="n/a","n/a",IF(BC$3&gt;(A3stdlife+$E112),('PTRM input'!$O$145*(1+rvanilla09)^0.5)-SUM($O112:BB112),('PTRM input'!$O$145*(1+rvanilla09)^0.5)/A3stdlife))</f>
        <v>n/a</v>
      </c>
      <c r="BD112" s="105" t="str">
        <f>IF(A3stdlife="n/a","n/a",IF(BD$3&gt;(A3stdlife+$E112),('PTRM input'!$O$145*(1+rvanilla09)^0.5)-SUM($O112:BC112),('PTRM input'!$O$145*(1+rvanilla09)^0.5)/A3stdlife))</f>
        <v>n/a</v>
      </c>
      <c r="BE112" s="105" t="str">
        <f>IF(A3stdlife="n/a","n/a",IF(BE$3&gt;(A3stdlife+$E112),('PTRM input'!$O$145*(1+rvanilla09)^0.5)-SUM($O112:BD112),('PTRM input'!$O$145*(1+rvanilla09)^0.5)/A3stdlife))</f>
        <v>n/a</v>
      </c>
      <c r="BF112" s="105" t="str">
        <f>IF(A3stdlife="n/a","n/a",IF(BF$3&gt;(A3stdlife+$E112),('PTRM input'!$O$145*(1+rvanilla09)^0.5)-SUM($O112:BE112),('PTRM input'!$O$145*(1+rvanilla09)^0.5)/A3stdlife))</f>
        <v>n/a</v>
      </c>
      <c r="BG112" s="105" t="str">
        <f>IF(A3stdlife="n/a","n/a",IF(BG$3&gt;(A3stdlife+$E112),('PTRM input'!$O$145*(1+rvanilla09)^0.5)-SUM($O112:BF112),('PTRM input'!$O$145*(1+rvanilla09)^0.5)/A3stdlife))</f>
        <v>n/a</v>
      </c>
      <c r="BH112" s="105" t="str">
        <f>IF(A3stdlife="n/a","n/a",IF(BH$3&gt;(A3stdlife+$E112),('PTRM input'!$O$145*(1+rvanilla09)^0.5)-SUM($O112:BG112),('PTRM input'!$O$145*(1+rvanilla09)^0.5)/A3stdlife))</f>
        <v>n/a</v>
      </c>
      <c r="BI112" s="105" t="str">
        <f>IF(A3stdlife="n/a","n/a",IF(BI$3&gt;(A3stdlife+$E112),('PTRM input'!$O$145*(1+rvanilla09)^0.5)-SUM($O112:BH112),('PTRM input'!$O$145*(1+rvanilla09)^0.5)/A3stdlife))</f>
        <v>n/a</v>
      </c>
      <c r="BJ112" s="234"/>
      <c r="BK112" s="234"/>
      <c r="BL112" s="234"/>
      <c r="BM112" s="234"/>
    </row>
    <row r="113" spans="1:65" s="190" customFormat="1" outlineLevel="2">
      <c r="A113" s="234"/>
      <c r="B113" s="32"/>
      <c r="C113" s="31"/>
      <c r="D113" s="930"/>
      <c r="E113" s="168">
        <v>10</v>
      </c>
      <c r="F113" s="34"/>
      <c r="G113" s="184"/>
      <c r="H113" s="186"/>
      <c r="I113" s="186"/>
      <c r="J113" s="186"/>
      <c r="K113" s="186"/>
      <c r="L113" s="186"/>
      <c r="M113" s="186"/>
      <c r="N113" s="186"/>
      <c r="O113" s="186"/>
      <c r="P113" s="185"/>
      <c r="Q113" s="105" t="str">
        <f>IF(A3stdlife="n/a","n/a",IF(Q$3&gt;(A3stdlife+$E113),('PTRM input'!$P$145*(1+rvanilla10)^0.5)-SUM($P113:P113),('PTRM input'!$P$145*(1+rvanilla10)^0.5)/A3stdlife))</f>
        <v>n/a</v>
      </c>
      <c r="R113" s="105" t="str">
        <f>IF(A3stdlife="n/a","n/a",IF(R$3&gt;(A3stdlife+$E113),('PTRM input'!$P$145*(1+rvanilla10)^0.5)-SUM($P113:Q113),('PTRM input'!$P$145*(1+rvanilla10)^0.5)/A3stdlife))</f>
        <v>n/a</v>
      </c>
      <c r="S113" s="105" t="str">
        <f>IF(A3stdlife="n/a","n/a",IF(S$3&gt;(A3stdlife+$E113),('PTRM input'!$P$145*(1+rvanilla10)^0.5)-SUM($P113:R113),('PTRM input'!$P$145*(1+rvanilla10)^0.5)/A3stdlife))</f>
        <v>n/a</v>
      </c>
      <c r="T113" s="105" t="str">
        <f>IF(A3stdlife="n/a","n/a",IF(T$3&gt;(A3stdlife+$E113),('PTRM input'!$P$145*(1+rvanilla10)^0.5)-SUM($P113:S113),('PTRM input'!$P$145*(1+rvanilla10)^0.5)/A3stdlife))</f>
        <v>n/a</v>
      </c>
      <c r="U113" s="105" t="str">
        <f>IF(A3stdlife="n/a","n/a",IF(U$3&gt;(A3stdlife+$E113),('PTRM input'!$P$145*(1+rvanilla10)^0.5)-SUM($P113:T113),('PTRM input'!$P$145*(1+rvanilla10)^0.5)/A3stdlife))</f>
        <v>n/a</v>
      </c>
      <c r="V113" s="105" t="str">
        <f>IF(A3stdlife="n/a","n/a",IF(V$3&gt;(A3stdlife+$E113),('PTRM input'!$P$145*(1+rvanilla10)^0.5)-SUM($P113:U113),('PTRM input'!$P$145*(1+rvanilla10)^0.5)/A3stdlife))</f>
        <v>n/a</v>
      </c>
      <c r="W113" s="105" t="str">
        <f>IF(A3stdlife="n/a","n/a",IF(W$3&gt;(A3stdlife+$E113),('PTRM input'!$P$145*(1+rvanilla10)^0.5)-SUM($P113:V113),('PTRM input'!$P$145*(1+rvanilla10)^0.5)/A3stdlife))</f>
        <v>n/a</v>
      </c>
      <c r="X113" s="105" t="str">
        <f>IF(A3stdlife="n/a","n/a",IF(X$3&gt;(A3stdlife+$E113),('PTRM input'!$P$145*(1+rvanilla10)^0.5)-SUM($P113:W113),('PTRM input'!$P$145*(1+rvanilla10)^0.5)/A3stdlife))</f>
        <v>n/a</v>
      </c>
      <c r="Y113" s="105" t="str">
        <f>IF(A3stdlife="n/a","n/a",IF(Y$3&gt;(A3stdlife+$E113),('PTRM input'!$P$145*(1+rvanilla10)^0.5)-SUM($P113:X113),('PTRM input'!$P$145*(1+rvanilla10)^0.5)/A3stdlife))</f>
        <v>n/a</v>
      </c>
      <c r="Z113" s="105" t="str">
        <f>IF(A3stdlife="n/a","n/a",IF(Z$3&gt;(A3stdlife+$E113),('PTRM input'!$P$145*(1+rvanilla10)^0.5)-SUM($P113:Y113),('PTRM input'!$P$145*(1+rvanilla10)^0.5)/A3stdlife))</f>
        <v>n/a</v>
      </c>
      <c r="AA113" s="105" t="str">
        <f>IF(A3stdlife="n/a","n/a",IF(AA$3&gt;(A3stdlife+$E113),('PTRM input'!$P$145*(1+rvanilla10)^0.5)-SUM($P113:Z113),('PTRM input'!$P$145*(1+rvanilla10)^0.5)/A3stdlife))</f>
        <v>n/a</v>
      </c>
      <c r="AB113" s="105" t="str">
        <f>IF(A3stdlife="n/a","n/a",IF(AB$3&gt;(A3stdlife+$E113),('PTRM input'!$P$145*(1+rvanilla10)^0.5)-SUM($P113:AA113),('PTRM input'!$P$145*(1+rvanilla10)^0.5)/A3stdlife))</f>
        <v>n/a</v>
      </c>
      <c r="AC113" s="105" t="str">
        <f>IF(A3stdlife="n/a","n/a",IF(AC$3&gt;(A3stdlife+$E113),('PTRM input'!$P$145*(1+rvanilla10)^0.5)-SUM($P113:AB113),('PTRM input'!$P$145*(1+rvanilla10)^0.5)/A3stdlife))</f>
        <v>n/a</v>
      </c>
      <c r="AD113" s="105" t="str">
        <f>IF(A3stdlife="n/a","n/a",IF(AD$3&gt;(A3stdlife+$E113),('PTRM input'!$P$145*(1+rvanilla10)^0.5)-SUM($P113:AC113),('PTRM input'!$P$145*(1+rvanilla10)^0.5)/A3stdlife))</f>
        <v>n/a</v>
      </c>
      <c r="AE113" s="105" t="str">
        <f>IF(A3stdlife="n/a","n/a",IF(AE$3&gt;(A3stdlife+$E113),('PTRM input'!$P$145*(1+rvanilla10)^0.5)-SUM($P113:AD113),('PTRM input'!$P$145*(1+rvanilla10)^0.5)/A3stdlife))</f>
        <v>n/a</v>
      </c>
      <c r="AF113" s="105" t="str">
        <f>IF(A3stdlife="n/a","n/a",IF(AF$3&gt;(A3stdlife+$E113),('PTRM input'!$P$145*(1+rvanilla10)^0.5)-SUM($P113:AE113),('PTRM input'!$P$145*(1+rvanilla10)^0.5)/A3stdlife))</f>
        <v>n/a</v>
      </c>
      <c r="AG113" s="105" t="str">
        <f>IF(A3stdlife="n/a","n/a",IF(AG$3&gt;(A3stdlife+$E113),('PTRM input'!$P$145*(1+rvanilla10)^0.5)-SUM($P113:AF113),('PTRM input'!$P$145*(1+rvanilla10)^0.5)/A3stdlife))</f>
        <v>n/a</v>
      </c>
      <c r="AH113" s="105" t="str">
        <f>IF(A3stdlife="n/a","n/a",IF(AH$3&gt;(A3stdlife+$E113),('PTRM input'!$P$145*(1+rvanilla10)^0.5)-SUM($P113:AG113),('PTRM input'!$P$145*(1+rvanilla10)^0.5)/A3stdlife))</f>
        <v>n/a</v>
      </c>
      <c r="AI113" s="105" t="str">
        <f>IF(A3stdlife="n/a","n/a",IF(AI$3&gt;(A3stdlife+$E113),('PTRM input'!$P$145*(1+rvanilla10)^0.5)-SUM($P113:AH113),('PTRM input'!$P$145*(1+rvanilla10)^0.5)/A3stdlife))</f>
        <v>n/a</v>
      </c>
      <c r="AJ113" s="105" t="str">
        <f>IF(A3stdlife="n/a","n/a",IF(AJ$3&gt;(A3stdlife+$E113),('PTRM input'!$P$145*(1+rvanilla10)^0.5)-SUM($P113:AI113),('PTRM input'!$P$145*(1+rvanilla10)^0.5)/A3stdlife))</f>
        <v>n/a</v>
      </c>
      <c r="AK113" s="105" t="str">
        <f>IF(A3stdlife="n/a","n/a",IF(AK$3&gt;(A3stdlife+$E113),('PTRM input'!$P$145*(1+rvanilla10)^0.5)-SUM($P113:AJ113),('PTRM input'!$P$145*(1+rvanilla10)^0.5)/A3stdlife))</f>
        <v>n/a</v>
      </c>
      <c r="AL113" s="105" t="str">
        <f>IF(A3stdlife="n/a","n/a",IF(AL$3&gt;(A3stdlife+$E113),('PTRM input'!$P$145*(1+rvanilla10)^0.5)-SUM($P113:AK113),('PTRM input'!$P$145*(1+rvanilla10)^0.5)/A3stdlife))</f>
        <v>n/a</v>
      </c>
      <c r="AM113" s="105" t="str">
        <f>IF(A3stdlife="n/a","n/a",IF(AM$3&gt;(A3stdlife+$E113),('PTRM input'!$P$145*(1+rvanilla10)^0.5)-SUM($P113:AL113),('PTRM input'!$P$145*(1+rvanilla10)^0.5)/A3stdlife))</f>
        <v>n/a</v>
      </c>
      <c r="AN113" s="105" t="str">
        <f>IF(A3stdlife="n/a","n/a",IF(AN$3&gt;(A3stdlife+$E113),('PTRM input'!$P$145*(1+rvanilla10)^0.5)-SUM($P113:AM113),('PTRM input'!$P$145*(1+rvanilla10)^0.5)/A3stdlife))</f>
        <v>n/a</v>
      </c>
      <c r="AO113" s="105" t="str">
        <f>IF(A3stdlife="n/a","n/a",IF(AO$3&gt;(A3stdlife+$E113),('PTRM input'!$P$145*(1+rvanilla10)^0.5)-SUM($P113:AN113),('PTRM input'!$P$145*(1+rvanilla10)^0.5)/A3stdlife))</f>
        <v>n/a</v>
      </c>
      <c r="AP113" s="105" t="str">
        <f>IF(A3stdlife="n/a","n/a",IF(AP$3&gt;(A3stdlife+$E113),('PTRM input'!$P$145*(1+rvanilla10)^0.5)-SUM($P113:AO113),('PTRM input'!$P$145*(1+rvanilla10)^0.5)/A3stdlife))</f>
        <v>n/a</v>
      </c>
      <c r="AQ113" s="105" t="str">
        <f>IF(A3stdlife="n/a","n/a",IF(AQ$3&gt;(A3stdlife+$E113),('PTRM input'!$P$145*(1+rvanilla10)^0.5)-SUM($P113:AP113),('PTRM input'!$P$145*(1+rvanilla10)^0.5)/A3stdlife))</f>
        <v>n/a</v>
      </c>
      <c r="AR113" s="105" t="str">
        <f>IF(A3stdlife="n/a","n/a",IF(AR$3&gt;(A3stdlife+$E113),('PTRM input'!$P$145*(1+rvanilla10)^0.5)-SUM($P113:AQ113),('PTRM input'!$P$145*(1+rvanilla10)^0.5)/A3stdlife))</f>
        <v>n/a</v>
      </c>
      <c r="AS113" s="105" t="str">
        <f>IF(A3stdlife="n/a","n/a",IF(AS$3&gt;(A3stdlife+$E113),('PTRM input'!$P$145*(1+rvanilla10)^0.5)-SUM($P113:AR113),('PTRM input'!$P$145*(1+rvanilla10)^0.5)/A3stdlife))</f>
        <v>n/a</v>
      </c>
      <c r="AT113" s="105" t="str">
        <f>IF(A3stdlife="n/a","n/a",IF(AT$3&gt;(A3stdlife+$E113),('PTRM input'!$P$145*(1+rvanilla10)^0.5)-SUM($P113:AS113),('PTRM input'!$P$145*(1+rvanilla10)^0.5)/A3stdlife))</f>
        <v>n/a</v>
      </c>
      <c r="AU113" s="105" t="str">
        <f>IF(A3stdlife="n/a","n/a",IF(AU$3&gt;(A3stdlife+$E113),('PTRM input'!$P$145*(1+rvanilla10)^0.5)-SUM($P113:AT113),('PTRM input'!$P$145*(1+rvanilla10)^0.5)/A3stdlife))</f>
        <v>n/a</v>
      </c>
      <c r="AV113" s="105" t="str">
        <f>IF(A3stdlife="n/a","n/a",IF(AV$3&gt;(A3stdlife+$E113),('PTRM input'!$P$145*(1+rvanilla10)^0.5)-SUM($P113:AU113),('PTRM input'!$P$145*(1+rvanilla10)^0.5)/A3stdlife))</f>
        <v>n/a</v>
      </c>
      <c r="AW113" s="105" t="str">
        <f>IF(A3stdlife="n/a","n/a",IF(AW$3&gt;(A3stdlife+$E113),('PTRM input'!$P$145*(1+rvanilla10)^0.5)-SUM($P113:AV113),('PTRM input'!$P$145*(1+rvanilla10)^0.5)/A3stdlife))</f>
        <v>n/a</v>
      </c>
      <c r="AX113" s="105" t="str">
        <f>IF(A3stdlife="n/a","n/a",IF(AX$3&gt;(A3stdlife+$E113),('PTRM input'!$P$145*(1+rvanilla10)^0.5)-SUM($P113:AW113),('PTRM input'!$P$145*(1+rvanilla10)^0.5)/A3stdlife))</f>
        <v>n/a</v>
      </c>
      <c r="AY113" s="105" t="str">
        <f>IF(A3stdlife="n/a","n/a",IF(AY$3&gt;(A3stdlife+$E113),('PTRM input'!$P$145*(1+rvanilla10)^0.5)-SUM($P113:AX113),('PTRM input'!$P$145*(1+rvanilla10)^0.5)/A3stdlife))</f>
        <v>n/a</v>
      </c>
      <c r="AZ113" s="105" t="str">
        <f>IF(A3stdlife="n/a","n/a",IF(AZ$3&gt;(A3stdlife+$E113),('PTRM input'!$P$145*(1+rvanilla10)^0.5)-SUM($P113:AY113),('PTRM input'!$P$145*(1+rvanilla10)^0.5)/A3stdlife))</f>
        <v>n/a</v>
      </c>
      <c r="BA113" s="105" t="str">
        <f>IF(A3stdlife="n/a","n/a",IF(BA$3&gt;(A3stdlife+$E113),('PTRM input'!$P$145*(1+rvanilla10)^0.5)-SUM($P113:AZ113),('PTRM input'!$P$145*(1+rvanilla10)^0.5)/A3stdlife))</f>
        <v>n/a</v>
      </c>
      <c r="BB113" s="105" t="str">
        <f>IF(A3stdlife="n/a","n/a",IF(BB$3&gt;(A3stdlife+$E113),('PTRM input'!$P$145*(1+rvanilla10)^0.5)-SUM($P113:BA113),('PTRM input'!$P$145*(1+rvanilla10)^0.5)/A3stdlife))</f>
        <v>n/a</v>
      </c>
      <c r="BC113" s="105" t="str">
        <f>IF(A3stdlife="n/a","n/a",IF(BC$3&gt;(A3stdlife+$E113),('PTRM input'!$P$145*(1+rvanilla10)^0.5)-SUM($P113:BB113),('PTRM input'!$P$145*(1+rvanilla10)^0.5)/A3stdlife))</f>
        <v>n/a</v>
      </c>
      <c r="BD113" s="105" t="str">
        <f>IF(A3stdlife="n/a","n/a",IF(BD$3&gt;(A3stdlife+$E113),('PTRM input'!$P$145*(1+rvanilla10)^0.5)-SUM($P113:BC113),('PTRM input'!$P$145*(1+rvanilla10)^0.5)/A3stdlife))</f>
        <v>n/a</v>
      </c>
      <c r="BE113" s="105" t="str">
        <f>IF(A3stdlife="n/a","n/a",IF(BE$3&gt;(A3stdlife+$E113),('PTRM input'!$P$145*(1+rvanilla10)^0.5)-SUM($P113:BD113),('PTRM input'!$P$145*(1+rvanilla10)^0.5)/A3stdlife))</f>
        <v>n/a</v>
      </c>
      <c r="BF113" s="105" t="str">
        <f>IF(A3stdlife="n/a","n/a",IF(BF$3&gt;(A3stdlife+$E113),('PTRM input'!$P$145*(1+rvanilla10)^0.5)-SUM($P113:BE113),('PTRM input'!$P$145*(1+rvanilla10)^0.5)/A3stdlife))</f>
        <v>n/a</v>
      </c>
      <c r="BG113" s="105" t="str">
        <f>IF(A3stdlife="n/a","n/a",IF(BG$3&gt;(A3stdlife+$E113),('PTRM input'!$P$145*(1+rvanilla10)^0.5)-SUM($P113:BF113),('PTRM input'!$P$145*(1+rvanilla10)^0.5)/A3stdlife))</f>
        <v>n/a</v>
      </c>
      <c r="BH113" s="105" t="str">
        <f>IF(A3stdlife="n/a","n/a",IF(BH$3&gt;(A3stdlife+$E113),('PTRM input'!$P$145*(1+rvanilla10)^0.5)-SUM($P113:BG113),('PTRM input'!$P$145*(1+rvanilla10)^0.5)/A3stdlife))</f>
        <v>n/a</v>
      </c>
      <c r="BI113" s="105" t="str">
        <f>IF(A3stdlife="n/a","n/a",IF(BI$3&gt;(A3stdlife+$E113),('PTRM input'!$P$145*(1+rvanilla10)^0.5)-SUM($P113:BH113),('PTRM input'!$P$145*(1+rvanilla10)^0.5)/A3stdlife))</f>
        <v>n/a</v>
      </c>
      <c r="BJ113" s="234"/>
      <c r="BK113" s="234"/>
      <c r="BL113" s="234"/>
      <c r="BM113" s="234"/>
    </row>
    <row r="114" spans="1:65" s="190" customFormat="1" outlineLevel="1">
      <c r="A114" s="234"/>
      <c r="B114" s="17"/>
      <c r="C114" s="32" t="str">
        <f>Asset3</f>
        <v>Standard metering</v>
      </c>
      <c r="D114" s="17"/>
      <c r="E114" s="17"/>
      <c r="F114" s="30"/>
      <c r="G114" s="102">
        <f>SUM(G102:G113)</f>
        <v>13.33914444817635</v>
      </c>
      <c r="H114" s="102">
        <f t="shared" ref="H114:BI114" si="42">SUM(H102:H113)</f>
        <v>0</v>
      </c>
      <c r="I114" s="102">
        <f t="shared" si="42"/>
        <v>0</v>
      </c>
      <c r="J114" s="102">
        <f t="shared" si="42"/>
        <v>0</v>
      </c>
      <c r="K114" s="102">
        <f t="shared" si="42"/>
        <v>0</v>
      </c>
      <c r="L114" s="102">
        <f t="shared" si="42"/>
        <v>0</v>
      </c>
      <c r="M114" s="102">
        <f t="shared" si="42"/>
        <v>0</v>
      </c>
      <c r="N114" s="102">
        <f t="shared" si="42"/>
        <v>0</v>
      </c>
      <c r="O114" s="102">
        <f t="shared" si="42"/>
        <v>0</v>
      </c>
      <c r="P114" s="102">
        <f t="shared" si="42"/>
        <v>0</v>
      </c>
      <c r="Q114" s="102">
        <f t="shared" si="42"/>
        <v>0</v>
      </c>
      <c r="R114" s="102">
        <f t="shared" si="42"/>
        <v>0</v>
      </c>
      <c r="S114" s="102">
        <f t="shared" si="42"/>
        <v>0</v>
      </c>
      <c r="T114" s="102">
        <f t="shared" si="42"/>
        <v>0</v>
      </c>
      <c r="U114" s="102">
        <f t="shared" si="42"/>
        <v>0</v>
      </c>
      <c r="V114" s="102">
        <f t="shared" si="42"/>
        <v>0</v>
      </c>
      <c r="W114" s="102">
        <f t="shared" si="42"/>
        <v>0</v>
      </c>
      <c r="X114" s="102">
        <f t="shared" si="42"/>
        <v>0</v>
      </c>
      <c r="Y114" s="102">
        <f t="shared" si="42"/>
        <v>0</v>
      </c>
      <c r="Z114" s="102">
        <f t="shared" si="42"/>
        <v>0</v>
      </c>
      <c r="AA114" s="102">
        <f t="shared" si="42"/>
        <v>0</v>
      </c>
      <c r="AB114" s="102">
        <f t="shared" si="42"/>
        <v>0</v>
      </c>
      <c r="AC114" s="102">
        <f t="shared" si="42"/>
        <v>0</v>
      </c>
      <c r="AD114" s="102">
        <f t="shared" si="42"/>
        <v>0</v>
      </c>
      <c r="AE114" s="102">
        <f t="shared" si="42"/>
        <v>0</v>
      </c>
      <c r="AF114" s="102">
        <f t="shared" si="42"/>
        <v>0</v>
      </c>
      <c r="AG114" s="102">
        <f t="shared" si="42"/>
        <v>0</v>
      </c>
      <c r="AH114" s="102">
        <f t="shared" si="42"/>
        <v>0</v>
      </c>
      <c r="AI114" s="102">
        <f t="shared" si="42"/>
        <v>0</v>
      </c>
      <c r="AJ114" s="102">
        <f t="shared" si="42"/>
        <v>0</v>
      </c>
      <c r="AK114" s="102">
        <f t="shared" si="42"/>
        <v>0</v>
      </c>
      <c r="AL114" s="102">
        <f t="shared" si="42"/>
        <v>0</v>
      </c>
      <c r="AM114" s="102">
        <f t="shared" si="42"/>
        <v>0</v>
      </c>
      <c r="AN114" s="102">
        <f t="shared" si="42"/>
        <v>0</v>
      </c>
      <c r="AO114" s="102">
        <f t="shared" si="42"/>
        <v>0</v>
      </c>
      <c r="AP114" s="102">
        <f t="shared" si="42"/>
        <v>0</v>
      </c>
      <c r="AQ114" s="102">
        <f t="shared" si="42"/>
        <v>0</v>
      </c>
      <c r="AR114" s="102">
        <f t="shared" si="42"/>
        <v>0</v>
      </c>
      <c r="AS114" s="102">
        <f t="shared" si="42"/>
        <v>0</v>
      </c>
      <c r="AT114" s="102">
        <f t="shared" si="42"/>
        <v>0</v>
      </c>
      <c r="AU114" s="102">
        <f t="shared" si="42"/>
        <v>0</v>
      </c>
      <c r="AV114" s="102">
        <f t="shared" si="42"/>
        <v>0</v>
      </c>
      <c r="AW114" s="102">
        <f t="shared" si="42"/>
        <v>0</v>
      </c>
      <c r="AX114" s="102">
        <f t="shared" si="42"/>
        <v>0</v>
      </c>
      <c r="AY114" s="102">
        <f t="shared" si="42"/>
        <v>0</v>
      </c>
      <c r="AZ114" s="102">
        <f t="shared" si="42"/>
        <v>0</v>
      </c>
      <c r="BA114" s="102">
        <f t="shared" si="42"/>
        <v>0</v>
      </c>
      <c r="BB114" s="102">
        <f t="shared" si="42"/>
        <v>0</v>
      </c>
      <c r="BC114" s="102">
        <f t="shared" si="42"/>
        <v>0</v>
      </c>
      <c r="BD114" s="102">
        <f t="shared" si="42"/>
        <v>0</v>
      </c>
      <c r="BE114" s="102">
        <f t="shared" si="42"/>
        <v>0</v>
      </c>
      <c r="BF114" s="102">
        <f t="shared" si="42"/>
        <v>0</v>
      </c>
      <c r="BG114" s="102">
        <f t="shared" si="42"/>
        <v>0</v>
      </c>
      <c r="BH114" s="102">
        <f t="shared" si="42"/>
        <v>0</v>
      </c>
      <c r="BI114" s="102">
        <f t="shared" si="42"/>
        <v>0</v>
      </c>
      <c r="BJ114" s="234"/>
      <c r="BK114" s="234"/>
      <c r="BL114" s="234"/>
      <c r="BM114" s="234"/>
    </row>
    <row r="115" spans="1:65" s="190" customFormat="1" ht="12.75" customHeight="1" outlineLevel="2">
      <c r="A115" s="234"/>
      <c r="B115" s="36" t="str">
        <f>C127</f>
        <v>Public lighting</v>
      </c>
      <c r="C115" s="37"/>
      <c r="D115" s="38" t="s">
        <v>58</v>
      </c>
      <c r="E115" s="37"/>
      <c r="F115" s="39"/>
      <c r="G115" s="795">
        <v>1.5587180420780051</v>
      </c>
      <c r="H115" s="795">
        <v>1.5587180420780051</v>
      </c>
      <c r="I115" s="795">
        <v>1.5587180420780051</v>
      </c>
      <c r="J115" s="795">
        <v>1.5587180420780051</v>
      </c>
      <c r="K115" s="795">
        <v>1.5587180420780051</v>
      </c>
      <c r="L115" s="795">
        <v>1.5587180420780051</v>
      </c>
      <c r="M115" s="795">
        <v>1.5587180420780051</v>
      </c>
      <c r="N115" s="795">
        <v>1.5587180420780051</v>
      </c>
      <c r="O115" s="795">
        <v>0.17910718414796484</v>
      </c>
      <c r="P115" s="795">
        <v>0</v>
      </c>
      <c r="Q115" s="795">
        <v>0</v>
      </c>
      <c r="R115" s="795">
        <v>0</v>
      </c>
      <c r="S115" s="795">
        <v>0</v>
      </c>
      <c r="T115" s="795">
        <v>0</v>
      </c>
      <c r="U115" s="795">
        <v>0</v>
      </c>
      <c r="V115" s="795">
        <v>0</v>
      </c>
      <c r="W115" s="795">
        <v>0</v>
      </c>
      <c r="X115" s="795">
        <v>0</v>
      </c>
      <c r="Y115" s="795">
        <v>0</v>
      </c>
      <c r="Z115" s="795">
        <v>0</v>
      </c>
      <c r="AA115" s="795">
        <v>0</v>
      </c>
      <c r="AB115" s="795">
        <v>0</v>
      </c>
      <c r="AC115" s="795">
        <v>0</v>
      </c>
      <c r="AD115" s="795">
        <v>0</v>
      </c>
      <c r="AE115" s="795">
        <v>0</v>
      </c>
      <c r="AF115" s="795">
        <v>0</v>
      </c>
      <c r="AG115" s="795">
        <v>0</v>
      </c>
      <c r="AH115" s="795">
        <v>0</v>
      </c>
      <c r="AI115" s="795">
        <v>0</v>
      </c>
      <c r="AJ115" s="795">
        <v>0</v>
      </c>
      <c r="AK115" s="795">
        <v>0</v>
      </c>
      <c r="AL115" s="795">
        <v>0</v>
      </c>
      <c r="AM115" s="795">
        <v>0</v>
      </c>
      <c r="AN115" s="795">
        <v>0</v>
      </c>
      <c r="AO115" s="795">
        <v>0</v>
      </c>
      <c r="AP115" s="795">
        <v>0</v>
      </c>
      <c r="AQ115" s="795">
        <v>0</v>
      </c>
      <c r="AR115" s="795">
        <v>0</v>
      </c>
      <c r="AS115" s="795">
        <v>0</v>
      </c>
      <c r="AT115" s="795">
        <v>0</v>
      </c>
      <c r="AU115" s="795">
        <v>0</v>
      </c>
      <c r="AV115" s="795">
        <v>0</v>
      </c>
      <c r="AW115" s="795">
        <v>0</v>
      </c>
      <c r="AX115" s="795">
        <v>0</v>
      </c>
      <c r="AY115" s="795">
        <v>0</v>
      </c>
      <c r="AZ115" s="795">
        <v>0</v>
      </c>
      <c r="BA115" s="795">
        <v>0</v>
      </c>
      <c r="BB115" s="795">
        <v>0</v>
      </c>
      <c r="BC115" s="795">
        <v>0</v>
      </c>
      <c r="BD115" s="795">
        <v>0</v>
      </c>
      <c r="BE115" s="795">
        <v>0</v>
      </c>
      <c r="BF115" s="795">
        <v>0</v>
      </c>
      <c r="BG115" s="795">
        <v>0</v>
      </c>
      <c r="BH115" s="795">
        <v>0</v>
      </c>
      <c r="BI115" s="795">
        <v>0</v>
      </c>
      <c r="BJ115" s="234"/>
      <c r="BK115" s="234"/>
      <c r="BL115" s="234"/>
      <c r="BM115" s="234"/>
    </row>
    <row r="116" spans="1:65" s="190" customFormat="1" ht="12.75" customHeight="1" outlineLevel="2">
      <c r="A116" s="234"/>
      <c r="B116" s="32"/>
      <c r="C116" s="31"/>
      <c r="D116" s="930" t="s">
        <v>326</v>
      </c>
      <c r="E116" s="167">
        <v>0</v>
      </c>
      <c r="F116" s="34"/>
      <c r="G116" s="105"/>
      <c r="H116" s="105"/>
      <c r="I116" s="105"/>
      <c r="J116" s="105"/>
      <c r="K116" s="105"/>
      <c r="L116" s="105"/>
      <c r="M116" s="105"/>
      <c r="N116" s="105"/>
      <c r="O116" s="105"/>
      <c r="P116" s="105"/>
      <c r="Q116" s="105"/>
      <c r="R116" s="105"/>
      <c r="S116" s="105"/>
      <c r="T116" s="105"/>
      <c r="U116" s="105"/>
      <c r="V116" s="105"/>
      <c r="W116" s="105"/>
      <c r="X116" s="105"/>
      <c r="Y116" s="105"/>
      <c r="Z116" s="105"/>
      <c r="AA116" s="105"/>
      <c r="AB116" s="105"/>
      <c r="AC116" s="105"/>
      <c r="AD116" s="105"/>
      <c r="AE116" s="105"/>
      <c r="AF116" s="105"/>
      <c r="AG116" s="105"/>
      <c r="AH116" s="105"/>
      <c r="AI116" s="105"/>
      <c r="AJ116" s="105"/>
      <c r="AK116" s="105"/>
      <c r="AL116" s="105"/>
      <c r="AM116" s="105"/>
      <c r="AN116" s="105"/>
      <c r="AO116" s="105"/>
      <c r="AP116" s="105"/>
      <c r="AQ116" s="105"/>
      <c r="AR116" s="105"/>
      <c r="AS116" s="105"/>
      <c r="AT116" s="105"/>
      <c r="AU116" s="105"/>
      <c r="AV116" s="105"/>
      <c r="AW116" s="105"/>
      <c r="AX116" s="105"/>
      <c r="AY116" s="105"/>
      <c r="AZ116" s="105"/>
      <c r="BA116" s="105"/>
      <c r="BB116" s="105"/>
      <c r="BC116" s="105"/>
      <c r="BD116" s="105"/>
      <c r="BE116" s="105"/>
      <c r="BF116" s="105"/>
      <c r="BG116" s="105"/>
      <c r="BH116" s="105"/>
      <c r="BI116" s="105"/>
      <c r="BJ116" s="234"/>
      <c r="BK116" s="234"/>
      <c r="BL116" s="234"/>
      <c r="BM116" s="234"/>
    </row>
    <row r="117" spans="1:65" s="190" customFormat="1" outlineLevel="2">
      <c r="A117" s="234"/>
      <c r="B117" s="32"/>
      <c r="C117" s="31"/>
      <c r="D117" s="930"/>
      <c r="E117" s="167">
        <v>1</v>
      </c>
      <c r="F117" s="34"/>
      <c r="G117" s="183"/>
      <c r="H117" s="105" t="str">
        <f>IF(A4stdlife="n/a","n/a",IF(H$3&gt;(A4stdlife+$E117),('PTRM input'!$G$146*(1+rvanilla01)^0.5)-SUM($G117:G117),('PTRM input'!$G$146*(1+rvanilla01)^0.5)/A4stdlife))</f>
        <v>n/a</v>
      </c>
      <c r="I117" s="105" t="str">
        <f>IF(A4stdlife="n/a","n/a",IF(I$3&gt;(A4stdlife+$E117),('PTRM input'!$G$146*(1+rvanilla01)^0.5)-SUM($G117:H117),('PTRM input'!$G$146*(1+rvanilla01)^0.5)/A4stdlife))</f>
        <v>n/a</v>
      </c>
      <c r="J117" s="105" t="str">
        <f>IF(A4stdlife="n/a","n/a",IF(J$3&gt;(A4stdlife+$E117),('PTRM input'!$G$146*(1+rvanilla01)^0.5)-SUM($G117:I117),('PTRM input'!$G$146*(1+rvanilla01)^0.5)/A4stdlife))</f>
        <v>n/a</v>
      </c>
      <c r="K117" s="105" t="str">
        <f>IF(A4stdlife="n/a","n/a",IF(K$3&gt;(A4stdlife+$E117),('PTRM input'!$G$146*(1+rvanilla01)^0.5)-SUM($G117:J117),('PTRM input'!$G$146*(1+rvanilla01)^0.5)/A4stdlife))</f>
        <v>n/a</v>
      </c>
      <c r="L117" s="105" t="str">
        <f>IF(A4stdlife="n/a","n/a",IF(L$3&gt;(A4stdlife+$E117),('PTRM input'!$G$146*(1+rvanilla01)^0.5)-SUM($G117:K117),('PTRM input'!$G$146*(1+rvanilla01)^0.5)/A4stdlife))</f>
        <v>n/a</v>
      </c>
      <c r="M117" s="105" t="str">
        <f>IF(A4stdlife="n/a","n/a",IF(M$3&gt;(A4stdlife+$E117),('PTRM input'!$G$146*(1+rvanilla01)^0.5)-SUM($G117:L117),('PTRM input'!$G$146*(1+rvanilla01)^0.5)/A4stdlife))</f>
        <v>n/a</v>
      </c>
      <c r="N117" s="105" t="str">
        <f>IF(A4stdlife="n/a","n/a",IF(N$3&gt;(A4stdlife+$E117),('PTRM input'!$G$146*(1+rvanilla01)^0.5)-SUM($G117:M117),('PTRM input'!$G$146*(1+rvanilla01)^0.5)/A4stdlife))</f>
        <v>n/a</v>
      </c>
      <c r="O117" s="105" t="str">
        <f>IF(A4stdlife="n/a","n/a",IF(O$3&gt;(A4stdlife+$E117),('PTRM input'!$G$146*(1+rvanilla01)^0.5)-SUM($G117:N117),('PTRM input'!$G$146*(1+rvanilla01)^0.5)/A4stdlife))</f>
        <v>n/a</v>
      </c>
      <c r="P117" s="105" t="str">
        <f>IF(A4stdlife="n/a","n/a",IF(P$3&gt;(A4stdlife+$E117),('PTRM input'!$G$146*(1+rvanilla01)^0.5)-SUM($G117:O117),('PTRM input'!$G$146*(1+rvanilla01)^0.5)/A4stdlife))</f>
        <v>n/a</v>
      </c>
      <c r="Q117" s="105" t="str">
        <f>IF(A4stdlife="n/a","n/a",IF(Q$3&gt;(A4stdlife+$E117),('PTRM input'!$G$146*(1+rvanilla01)^0.5)-SUM($G117:P117),('PTRM input'!$G$146*(1+rvanilla01)^0.5)/A4stdlife))</f>
        <v>n/a</v>
      </c>
      <c r="R117" s="105" t="str">
        <f>IF(A4stdlife="n/a","n/a",IF(R$3&gt;(A4stdlife+$E117),('PTRM input'!$G$146*(1+rvanilla01)^0.5)-SUM($G117:Q117),('PTRM input'!$G$146*(1+rvanilla01)^0.5)/A4stdlife))</f>
        <v>n/a</v>
      </c>
      <c r="S117" s="105" t="str">
        <f>IF(A4stdlife="n/a","n/a",IF(S$3&gt;(A4stdlife+$E117),('PTRM input'!$G$146*(1+rvanilla01)^0.5)-SUM($G117:R117),('PTRM input'!$G$146*(1+rvanilla01)^0.5)/A4stdlife))</f>
        <v>n/a</v>
      </c>
      <c r="T117" s="105" t="str">
        <f>IF(A4stdlife="n/a","n/a",IF(T$3&gt;(A4stdlife+$E117),('PTRM input'!$G$146*(1+rvanilla01)^0.5)-SUM($G117:S117),('PTRM input'!$G$146*(1+rvanilla01)^0.5)/A4stdlife))</f>
        <v>n/a</v>
      </c>
      <c r="U117" s="105" t="str">
        <f>IF(A4stdlife="n/a","n/a",IF(U$3&gt;(A4stdlife+$E117),('PTRM input'!$G$146*(1+rvanilla01)^0.5)-SUM($G117:T117),('PTRM input'!$G$146*(1+rvanilla01)^0.5)/A4stdlife))</f>
        <v>n/a</v>
      </c>
      <c r="V117" s="105" t="str">
        <f>IF(A4stdlife="n/a","n/a",IF(V$3&gt;(A4stdlife+$E117),('PTRM input'!$G$146*(1+rvanilla01)^0.5)-SUM($G117:U117),('PTRM input'!$G$146*(1+rvanilla01)^0.5)/A4stdlife))</f>
        <v>n/a</v>
      </c>
      <c r="W117" s="105" t="str">
        <f>IF(A4stdlife="n/a","n/a",IF(W$3&gt;(A4stdlife+$E117),('PTRM input'!$G$146*(1+rvanilla01)^0.5)-SUM($G117:V117),('PTRM input'!$G$146*(1+rvanilla01)^0.5)/A4stdlife))</f>
        <v>n/a</v>
      </c>
      <c r="X117" s="105" t="str">
        <f>IF(A4stdlife="n/a","n/a",IF(X$3&gt;(A4stdlife+$E117),('PTRM input'!$G$146*(1+rvanilla01)^0.5)-SUM($G117:W117),('PTRM input'!$G$146*(1+rvanilla01)^0.5)/A4stdlife))</f>
        <v>n/a</v>
      </c>
      <c r="Y117" s="105" t="str">
        <f>IF(A4stdlife="n/a","n/a",IF(Y$3&gt;(A4stdlife+$E117),('PTRM input'!$G$146*(1+rvanilla01)^0.5)-SUM($G117:X117),('PTRM input'!$G$146*(1+rvanilla01)^0.5)/A4stdlife))</f>
        <v>n/a</v>
      </c>
      <c r="Z117" s="105" t="str">
        <f>IF(A4stdlife="n/a","n/a",IF(Z$3&gt;(A4stdlife+$E117),('PTRM input'!$G$146*(1+rvanilla01)^0.5)-SUM($G117:Y117),('PTRM input'!$G$146*(1+rvanilla01)^0.5)/A4stdlife))</f>
        <v>n/a</v>
      </c>
      <c r="AA117" s="105" t="str">
        <f>IF(A4stdlife="n/a","n/a",IF(AA$3&gt;(A4stdlife+$E117),('PTRM input'!$G$146*(1+rvanilla01)^0.5)-SUM($G117:Z117),('PTRM input'!$G$146*(1+rvanilla01)^0.5)/A4stdlife))</f>
        <v>n/a</v>
      </c>
      <c r="AB117" s="105" t="str">
        <f>IF(A4stdlife="n/a","n/a",IF(AB$3&gt;(A4stdlife+$E117),('PTRM input'!$G$146*(1+rvanilla01)^0.5)-SUM($G117:AA117),('PTRM input'!$G$146*(1+rvanilla01)^0.5)/A4stdlife))</f>
        <v>n/a</v>
      </c>
      <c r="AC117" s="105" t="str">
        <f>IF(A4stdlife="n/a","n/a",IF(AC$3&gt;(A4stdlife+$E117),('PTRM input'!$G$146*(1+rvanilla01)^0.5)-SUM($G117:AB117),('PTRM input'!$G$146*(1+rvanilla01)^0.5)/A4stdlife))</f>
        <v>n/a</v>
      </c>
      <c r="AD117" s="105" t="str">
        <f>IF(A4stdlife="n/a","n/a",IF(AD$3&gt;(A4stdlife+$E117),('PTRM input'!$G$146*(1+rvanilla01)^0.5)-SUM($G117:AC117),('PTRM input'!$G$146*(1+rvanilla01)^0.5)/A4stdlife))</f>
        <v>n/a</v>
      </c>
      <c r="AE117" s="105" t="str">
        <f>IF(A4stdlife="n/a","n/a",IF(AE$3&gt;(A4stdlife+$E117),('PTRM input'!$G$146*(1+rvanilla01)^0.5)-SUM($G117:AD117),('PTRM input'!$G$146*(1+rvanilla01)^0.5)/A4stdlife))</f>
        <v>n/a</v>
      </c>
      <c r="AF117" s="105" t="str">
        <f>IF(A4stdlife="n/a","n/a",IF(AF$3&gt;(A4stdlife+$E117),('PTRM input'!$G$146*(1+rvanilla01)^0.5)-SUM($G117:AE117),('PTRM input'!$G$146*(1+rvanilla01)^0.5)/A4stdlife))</f>
        <v>n/a</v>
      </c>
      <c r="AG117" s="105" t="str">
        <f>IF(A4stdlife="n/a","n/a",IF(AG$3&gt;(A4stdlife+$E117),('PTRM input'!$G$146*(1+rvanilla01)^0.5)-SUM($G117:AF117),('PTRM input'!$G$146*(1+rvanilla01)^0.5)/A4stdlife))</f>
        <v>n/a</v>
      </c>
      <c r="AH117" s="105" t="str">
        <f>IF(A4stdlife="n/a","n/a",IF(AH$3&gt;(A4stdlife+$E117),('PTRM input'!$G$146*(1+rvanilla01)^0.5)-SUM($G117:AG117),('PTRM input'!$G$146*(1+rvanilla01)^0.5)/A4stdlife))</f>
        <v>n/a</v>
      </c>
      <c r="AI117" s="105" t="str">
        <f>IF(A4stdlife="n/a","n/a",IF(AI$3&gt;(A4stdlife+$E117),('PTRM input'!$G$146*(1+rvanilla01)^0.5)-SUM($G117:AH117),('PTRM input'!$G$146*(1+rvanilla01)^0.5)/A4stdlife))</f>
        <v>n/a</v>
      </c>
      <c r="AJ117" s="105" t="str">
        <f>IF(A4stdlife="n/a","n/a",IF(AJ$3&gt;(A4stdlife+$E117),('PTRM input'!$G$146*(1+rvanilla01)^0.5)-SUM($G117:AI117),('PTRM input'!$G$146*(1+rvanilla01)^0.5)/A4stdlife))</f>
        <v>n/a</v>
      </c>
      <c r="AK117" s="105" t="str">
        <f>IF(A4stdlife="n/a","n/a",IF(AK$3&gt;(A4stdlife+$E117),('PTRM input'!$G$146*(1+rvanilla01)^0.5)-SUM($G117:AJ117),('PTRM input'!$G$146*(1+rvanilla01)^0.5)/A4stdlife))</f>
        <v>n/a</v>
      </c>
      <c r="AL117" s="105" t="str">
        <f>IF(A4stdlife="n/a","n/a",IF(AL$3&gt;(A4stdlife+$E117),('PTRM input'!$G$146*(1+rvanilla01)^0.5)-SUM($G117:AK117),('PTRM input'!$G$146*(1+rvanilla01)^0.5)/A4stdlife))</f>
        <v>n/a</v>
      </c>
      <c r="AM117" s="105" t="str">
        <f>IF(A4stdlife="n/a","n/a",IF(AM$3&gt;(A4stdlife+$E117),('PTRM input'!$G$146*(1+rvanilla01)^0.5)-SUM($G117:AL117),('PTRM input'!$G$146*(1+rvanilla01)^0.5)/A4stdlife))</f>
        <v>n/a</v>
      </c>
      <c r="AN117" s="105" t="str">
        <f>IF(A4stdlife="n/a","n/a",IF(AN$3&gt;(A4stdlife+$E117),('PTRM input'!$G$146*(1+rvanilla01)^0.5)-SUM($G117:AM117),('PTRM input'!$G$146*(1+rvanilla01)^0.5)/A4stdlife))</f>
        <v>n/a</v>
      </c>
      <c r="AO117" s="105" t="str">
        <f>IF(A4stdlife="n/a","n/a",IF(AO$3&gt;(A4stdlife+$E117),('PTRM input'!$G$146*(1+rvanilla01)^0.5)-SUM($G117:AN117),('PTRM input'!$G$146*(1+rvanilla01)^0.5)/A4stdlife))</f>
        <v>n/a</v>
      </c>
      <c r="AP117" s="105" t="str">
        <f>IF(A4stdlife="n/a","n/a",IF(AP$3&gt;(A4stdlife+$E117),('PTRM input'!$G$146*(1+rvanilla01)^0.5)-SUM($G117:AO117),('PTRM input'!$G$146*(1+rvanilla01)^0.5)/A4stdlife))</f>
        <v>n/a</v>
      </c>
      <c r="AQ117" s="105" t="str">
        <f>IF(A4stdlife="n/a","n/a",IF(AQ$3&gt;(A4stdlife+$E117),('PTRM input'!$G$146*(1+rvanilla01)^0.5)-SUM($G117:AP117),('PTRM input'!$G$146*(1+rvanilla01)^0.5)/A4stdlife))</f>
        <v>n/a</v>
      </c>
      <c r="AR117" s="105" t="str">
        <f>IF(A4stdlife="n/a","n/a",IF(AR$3&gt;(A4stdlife+$E117),('PTRM input'!$G$146*(1+rvanilla01)^0.5)-SUM($G117:AQ117),('PTRM input'!$G$146*(1+rvanilla01)^0.5)/A4stdlife))</f>
        <v>n/a</v>
      </c>
      <c r="AS117" s="105" t="str">
        <f>IF(A4stdlife="n/a","n/a",IF(AS$3&gt;(A4stdlife+$E117),('PTRM input'!$G$146*(1+rvanilla01)^0.5)-SUM($G117:AR117),('PTRM input'!$G$146*(1+rvanilla01)^0.5)/A4stdlife))</f>
        <v>n/a</v>
      </c>
      <c r="AT117" s="105" t="str">
        <f>IF(A4stdlife="n/a","n/a",IF(AT$3&gt;(A4stdlife+$E117),('PTRM input'!$G$146*(1+rvanilla01)^0.5)-SUM($G117:AS117),('PTRM input'!$G$146*(1+rvanilla01)^0.5)/A4stdlife))</f>
        <v>n/a</v>
      </c>
      <c r="AU117" s="105" t="str">
        <f>IF(A4stdlife="n/a","n/a",IF(AU$3&gt;(A4stdlife+$E117),('PTRM input'!$G$146*(1+rvanilla01)^0.5)-SUM($G117:AT117),('PTRM input'!$G$146*(1+rvanilla01)^0.5)/A4stdlife))</f>
        <v>n/a</v>
      </c>
      <c r="AV117" s="105" t="str">
        <f>IF(A4stdlife="n/a","n/a",IF(AV$3&gt;(A4stdlife+$E117),('PTRM input'!$G$146*(1+rvanilla01)^0.5)-SUM($G117:AU117),('PTRM input'!$G$146*(1+rvanilla01)^0.5)/A4stdlife))</f>
        <v>n/a</v>
      </c>
      <c r="AW117" s="105" t="str">
        <f>IF(A4stdlife="n/a","n/a",IF(AW$3&gt;(A4stdlife+$E117),('PTRM input'!$G$146*(1+rvanilla01)^0.5)-SUM($G117:AV117),('PTRM input'!$G$146*(1+rvanilla01)^0.5)/A4stdlife))</f>
        <v>n/a</v>
      </c>
      <c r="AX117" s="105" t="str">
        <f>IF(A4stdlife="n/a","n/a",IF(AX$3&gt;(A4stdlife+$E117),('PTRM input'!$G$146*(1+rvanilla01)^0.5)-SUM($G117:AW117),('PTRM input'!$G$146*(1+rvanilla01)^0.5)/A4stdlife))</f>
        <v>n/a</v>
      </c>
      <c r="AY117" s="105" t="str">
        <f>IF(A4stdlife="n/a","n/a",IF(AY$3&gt;(A4stdlife+$E117),('PTRM input'!$G$146*(1+rvanilla01)^0.5)-SUM($G117:AX117),('PTRM input'!$G$146*(1+rvanilla01)^0.5)/A4stdlife))</f>
        <v>n/a</v>
      </c>
      <c r="AZ117" s="105" t="str">
        <f>IF(A4stdlife="n/a","n/a",IF(AZ$3&gt;(A4stdlife+$E117),('PTRM input'!$G$146*(1+rvanilla01)^0.5)-SUM($G117:AY117),('PTRM input'!$G$146*(1+rvanilla01)^0.5)/A4stdlife))</f>
        <v>n/a</v>
      </c>
      <c r="BA117" s="105" t="str">
        <f>IF(A4stdlife="n/a","n/a",IF(BA$3&gt;(A4stdlife+$E117),('PTRM input'!$G$146*(1+rvanilla01)^0.5)-SUM($G117:AZ117),('PTRM input'!$G$146*(1+rvanilla01)^0.5)/A4stdlife))</f>
        <v>n/a</v>
      </c>
      <c r="BB117" s="105" t="str">
        <f>IF(A4stdlife="n/a","n/a",IF(BB$3&gt;(A4stdlife+$E117),('PTRM input'!$G$146*(1+rvanilla01)^0.5)-SUM($G117:BA117),('PTRM input'!$G$146*(1+rvanilla01)^0.5)/A4stdlife))</f>
        <v>n/a</v>
      </c>
      <c r="BC117" s="105" t="str">
        <f>IF(A4stdlife="n/a","n/a",IF(BC$3&gt;(A4stdlife+$E117),('PTRM input'!$G$146*(1+rvanilla01)^0.5)-SUM($G117:BB117),('PTRM input'!$G$146*(1+rvanilla01)^0.5)/A4stdlife))</f>
        <v>n/a</v>
      </c>
      <c r="BD117" s="105" t="str">
        <f>IF(A4stdlife="n/a","n/a",IF(BD$3&gt;(A4stdlife+$E117),('PTRM input'!$G$146*(1+rvanilla01)^0.5)-SUM($G117:BC117),('PTRM input'!$G$146*(1+rvanilla01)^0.5)/A4stdlife))</f>
        <v>n/a</v>
      </c>
      <c r="BE117" s="105" t="str">
        <f>IF(A4stdlife="n/a","n/a",IF(BE$3&gt;(A4stdlife+$E117),('PTRM input'!$G$146*(1+rvanilla01)^0.5)-SUM($G117:BD117),('PTRM input'!$G$146*(1+rvanilla01)^0.5)/A4stdlife))</f>
        <v>n/a</v>
      </c>
      <c r="BF117" s="105" t="str">
        <f>IF(A4stdlife="n/a","n/a",IF(BF$3&gt;(A4stdlife+$E117),('PTRM input'!$G$146*(1+rvanilla01)^0.5)-SUM($G117:BE117),('PTRM input'!$G$146*(1+rvanilla01)^0.5)/A4stdlife))</f>
        <v>n/a</v>
      </c>
      <c r="BG117" s="105" t="str">
        <f>IF(A4stdlife="n/a","n/a",IF(BG$3&gt;(A4stdlife+$E117),('PTRM input'!$G$146*(1+rvanilla01)^0.5)-SUM($G117:BF117),('PTRM input'!$G$146*(1+rvanilla01)^0.5)/A4stdlife))</f>
        <v>n/a</v>
      </c>
      <c r="BH117" s="105" t="str">
        <f>IF(A4stdlife="n/a","n/a",IF(BH$3&gt;(A4stdlife+$E117),('PTRM input'!$G$146*(1+rvanilla01)^0.5)-SUM($G117:BG117),('PTRM input'!$G$146*(1+rvanilla01)^0.5)/A4stdlife))</f>
        <v>n/a</v>
      </c>
      <c r="BI117" s="105" t="str">
        <f>IF(A4stdlife="n/a","n/a",IF(BI$3&gt;(A4stdlife+$E117),('PTRM input'!$G$146*(1+rvanilla01)^0.5)-SUM($G117:BH117),('PTRM input'!$G$146*(1+rvanilla01)^0.5)/A4stdlife))</f>
        <v>n/a</v>
      </c>
      <c r="BJ117" s="234"/>
      <c r="BK117" s="234"/>
      <c r="BL117" s="234"/>
      <c r="BM117" s="234"/>
    </row>
    <row r="118" spans="1:65" s="190" customFormat="1" outlineLevel="2">
      <c r="A118" s="234"/>
      <c r="B118" s="32"/>
      <c r="C118" s="31"/>
      <c r="D118" s="930"/>
      <c r="E118" s="167">
        <v>2</v>
      </c>
      <c r="F118" s="34"/>
      <c r="G118" s="184"/>
      <c r="H118" s="185"/>
      <c r="I118" s="105" t="str">
        <f>IF(A4stdlife="n/a","n/a",IF(I$3&gt;(A4stdlife+$E118),('PTRM input'!$H$146*(1+rvanilla02)^0.5)-SUM($H118:H118),('PTRM input'!$H$146*(1+rvanilla02)^0.5)/A4stdlife))</f>
        <v>n/a</v>
      </c>
      <c r="J118" s="105" t="str">
        <f>IF(A4stdlife="n/a","n/a",IF(J$3&gt;(A4stdlife+$E118),('PTRM input'!$H$146*(1+rvanilla02)^0.5)-SUM($H118:I118),('PTRM input'!$H$146*(1+rvanilla02)^0.5)/A4stdlife))</f>
        <v>n/a</v>
      </c>
      <c r="K118" s="105" t="str">
        <f>IF(A4stdlife="n/a","n/a",IF(K$3&gt;(A4stdlife+$E118),('PTRM input'!$H$146*(1+rvanilla02)^0.5)-SUM($H118:J118),('PTRM input'!$H$146*(1+rvanilla02)^0.5)/A4stdlife))</f>
        <v>n/a</v>
      </c>
      <c r="L118" s="105" t="str">
        <f>IF(A4stdlife="n/a","n/a",IF(L$3&gt;(A4stdlife+$E118),('PTRM input'!$H$146*(1+rvanilla02)^0.5)-SUM($H118:K118),('PTRM input'!$H$146*(1+rvanilla02)^0.5)/A4stdlife))</f>
        <v>n/a</v>
      </c>
      <c r="M118" s="105" t="str">
        <f>IF(A4stdlife="n/a","n/a",IF(M$3&gt;(A4stdlife+$E118),('PTRM input'!$H$146*(1+rvanilla02)^0.5)-SUM($H118:L118),('PTRM input'!$H$146*(1+rvanilla02)^0.5)/A4stdlife))</f>
        <v>n/a</v>
      </c>
      <c r="N118" s="105" t="str">
        <f>IF(A4stdlife="n/a","n/a",IF(N$3&gt;(A4stdlife+$E118),('PTRM input'!$H$146*(1+rvanilla02)^0.5)-SUM($H118:M118),('PTRM input'!$H$146*(1+rvanilla02)^0.5)/A4stdlife))</f>
        <v>n/a</v>
      </c>
      <c r="O118" s="105" t="str">
        <f>IF(A4stdlife="n/a","n/a",IF(O$3&gt;(A4stdlife+$E118),('PTRM input'!$H$146*(1+rvanilla02)^0.5)-SUM($H118:N118),('PTRM input'!$H$146*(1+rvanilla02)^0.5)/A4stdlife))</f>
        <v>n/a</v>
      </c>
      <c r="P118" s="105" t="str">
        <f>IF(A4stdlife="n/a","n/a",IF(P$3&gt;(A4stdlife+$E118),('PTRM input'!$H$146*(1+rvanilla02)^0.5)-SUM($H118:O118),('PTRM input'!$H$146*(1+rvanilla02)^0.5)/A4stdlife))</f>
        <v>n/a</v>
      </c>
      <c r="Q118" s="105" t="str">
        <f>IF(A4stdlife="n/a","n/a",IF(Q$3&gt;(A4stdlife+$E118),('PTRM input'!$H$146*(1+rvanilla02)^0.5)-SUM($H118:P118),('PTRM input'!$H$146*(1+rvanilla02)^0.5)/A4stdlife))</f>
        <v>n/a</v>
      </c>
      <c r="R118" s="105" t="str">
        <f>IF(A4stdlife="n/a","n/a",IF(R$3&gt;(A4stdlife+$E118),('PTRM input'!$H$146*(1+rvanilla02)^0.5)-SUM($H118:Q118),('PTRM input'!$H$146*(1+rvanilla02)^0.5)/A4stdlife))</f>
        <v>n/a</v>
      </c>
      <c r="S118" s="105" t="str">
        <f>IF(A4stdlife="n/a","n/a",IF(S$3&gt;(A4stdlife+$E118),('PTRM input'!$H$146*(1+rvanilla02)^0.5)-SUM($H118:R118),('PTRM input'!$H$146*(1+rvanilla02)^0.5)/A4stdlife))</f>
        <v>n/a</v>
      </c>
      <c r="T118" s="105" t="str">
        <f>IF(A4stdlife="n/a","n/a",IF(T$3&gt;(A4stdlife+$E118),('PTRM input'!$H$146*(1+rvanilla02)^0.5)-SUM($H118:S118),('PTRM input'!$H$146*(1+rvanilla02)^0.5)/A4stdlife))</f>
        <v>n/a</v>
      </c>
      <c r="U118" s="105" t="str">
        <f>IF(A4stdlife="n/a","n/a",IF(U$3&gt;(A4stdlife+$E118),('PTRM input'!$H$146*(1+rvanilla02)^0.5)-SUM($H118:T118),('PTRM input'!$H$146*(1+rvanilla02)^0.5)/A4stdlife))</f>
        <v>n/a</v>
      </c>
      <c r="V118" s="105" t="str">
        <f>IF(A4stdlife="n/a","n/a",IF(V$3&gt;(A4stdlife+$E118),('PTRM input'!$H$146*(1+rvanilla02)^0.5)-SUM($H118:U118),('PTRM input'!$H$146*(1+rvanilla02)^0.5)/A4stdlife))</f>
        <v>n/a</v>
      </c>
      <c r="W118" s="105" t="str">
        <f>IF(A4stdlife="n/a","n/a",IF(W$3&gt;(A4stdlife+$E118),('PTRM input'!$H$146*(1+rvanilla02)^0.5)-SUM($H118:V118),('PTRM input'!$H$146*(1+rvanilla02)^0.5)/A4stdlife))</f>
        <v>n/a</v>
      </c>
      <c r="X118" s="105" t="str">
        <f>IF(A4stdlife="n/a","n/a",IF(X$3&gt;(A4stdlife+$E118),('PTRM input'!$H$146*(1+rvanilla02)^0.5)-SUM($H118:W118),('PTRM input'!$H$146*(1+rvanilla02)^0.5)/A4stdlife))</f>
        <v>n/a</v>
      </c>
      <c r="Y118" s="105" t="str">
        <f>IF(A4stdlife="n/a","n/a",IF(Y$3&gt;(A4stdlife+$E118),('PTRM input'!$H$146*(1+rvanilla02)^0.5)-SUM($H118:X118),('PTRM input'!$H$146*(1+rvanilla02)^0.5)/A4stdlife))</f>
        <v>n/a</v>
      </c>
      <c r="Z118" s="105" t="str">
        <f>IF(A4stdlife="n/a","n/a",IF(Z$3&gt;(A4stdlife+$E118),('PTRM input'!$H$146*(1+rvanilla02)^0.5)-SUM($H118:Y118),('PTRM input'!$H$146*(1+rvanilla02)^0.5)/A4stdlife))</f>
        <v>n/a</v>
      </c>
      <c r="AA118" s="105" t="str">
        <f>IF(A4stdlife="n/a","n/a",IF(AA$3&gt;(A4stdlife+$E118),('PTRM input'!$H$146*(1+rvanilla02)^0.5)-SUM($H118:Z118),('PTRM input'!$H$146*(1+rvanilla02)^0.5)/A4stdlife))</f>
        <v>n/a</v>
      </c>
      <c r="AB118" s="105" t="str">
        <f>IF(A4stdlife="n/a","n/a",IF(AB$3&gt;(A4stdlife+$E118),('PTRM input'!$H$146*(1+rvanilla02)^0.5)-SUM($H118:AA118),('PTRM input'!$H$146*(1+rvanilla02)^0.5)/A4stdlife))</f>
        <v>n/a</v>
      </c>
      <c r="AC118" s="105" t="str">
        <f>IF(A4stdlife="n/a","n/a",IF(AC$3&gt;(A4stdlife+$E118),('PTRM input'!$H$146*(1+rvanilla02)^0.5)-SUM($H118:AB118),('PTRM input'!$H$146*(1+rvanilla02)^0.5)/A4stdlife))</f>
        <v>n/a</v>
      </c>
      <c r="AD118" s="105" t="str">
        <f>IF(A4stdlife="n/a","n/a",IF(AD$3&gt;(A4stdlife+$E118),('PTRM input'!$H$146*(1+rvanilla02)^0.5)-SUM($H118:AC118),('PTRM input'!$H$146*(1+rvanilla02)^0.5)/A4stdlife))</f>
        <v>n/a</v>
      </c>
      <c r="AE118" s="105" t="str">
        <f>IF(A4stdlife="n/a","n/a",IF(AE$3&gt;(A4stdlife+$E118),('PTRM input'!$H$146*(1+rvanilla02)^0.5)-SUM($H118:AD118),('PTRM input'!$H$146*(1+rvanilla02)^0.5)/A4stdlife))</f>
        <v>n/a</v>
      </c>
      <c r="AF118" s="105" t="str">
        <f>IF(A4stdlife="n/a","n/a",IF(AF$3&gt;(A4stdlife+$E118),('PTRM input'!$H$146*(1+rvanilla02)^0.5)-SUM($H118:AE118),('PTRM input'!$H$146*(1+rvanilla02)^0.5)/A4stdlife))</f>
        <v>n/a</v>
      </c>
      <c r="AG118" s="105" t="str">
        <f>IF(A4stdlife="n/a","n/a",IF(AG$3&gt;(A4stdlife+$E118),('PTRM input'!$H$146*(1+rvanilla02)^0.5)-SUM($H118:AF118),('PTRM input'!$H$146*(1+rvanilla02)^0.5)/A4stdlife))</f>
        <v>n/a</v>
      </c>
      <c r="AH118" s="105" t="str">
        <f>IF(A4stdlife="n/a","n/a",IF(AH$3&gt;(A4stdlife+$E118),('PTRM input'!$H$146*(1+rvanilla02)^0.5)-SUM($H118:AG118),('PTRM input'!$H$146*(1+rvanilla02)^0.5)/A4stdlife))</f>
        <v>n/a</v>
      </c>
      <c r="AI118" s="105" t="str">
        <f>IF(A4stdlife="n/a","n/a",IF(AI$3&gt;(A4stdlife+$E118),('PTRM input'!$H$146*(1+rvanilla02)^0.5)-SUM($H118:AH118),('PTRM input'!$H$146*(1+rvanilla02)^0.5)/A4stdlife))</f>
        <v>n/a</v>
      </c>
      <c r="AJ118" s="105" t="str">
        <f>IF(A4stdlife="n/a","n/a",IF(AJ$3&gt;(A4stdlife+$E118),('PTRM input'!$H$146*(1+rvanilla02)^0.5)-SUM($H118:AI118),('PTRM input'!$H$146*(1+rvanilla02)^0.5)/A4stdlife))</f>
        <v>n/a</v>
      </c>
      <c r="AK118" s="105" t="str">
        <f>IF(A4stdlife="n/a","n/a",IF(AK$3&gt;(A4stdlife+$E118),('PTRM input'!$H$146*(1+rvanilla02)^0.5)-SUM($H118:AJ118),('PTRM input'!$H$146*(1+rvanilla02)^0.5)/A4stdlife))</f>
        <v>n/a</v>
      </c>
      <c r="AL118" s="105" t="str">
        <f>IF(A4stdlife="n/a","n/a",IF(AL$3&gt;(A4stdlife+$E118),('PTRM input'!$H$146*(1+rvanilla02)^0.5)-SUM($H118:AK118),('PTRM input'!$H$146*(1+rvanilla02)^0.5)/A4stdlife))</f>
        <v>n/a</v>
      </c>
      <c r="AM118" s="105" t="str">
        <f>IF(A4stdlife="n/a","n/a",IF(AM$3&gt;(A4stdlife+$E118),('PTRM input'!$H$146*(1+rvanilla02)^0.5)-SUM($H118:AL118),('PTRM input'!$H$146*(1+rvanilla02)^0.5)/A4stdlife))</f>
        <v>n/a</v>
      </c>
      <c r="AN118" s="105" t="str">
        <f>IF(A4stdlife="n/a","n/a",IF(AN$3&gt;(A4stdlife+$E118),('PTRM input'!$H$146*(1+rvanilla02)^0.5)-SUM($H118:AM118),('PTRM input'!$H$146*(1+rvanilla02)^0.5)/A4stdlife))</f>
        <v>n/a</v>
      </c>
      <c r="AO118" s="105" t="str">
        <f>IF(A4stdlife="n/a","n/a",IF(AO$3&gt;(A4stdlife+$E118),('PTRM input'!$H$146*(1+rvanilla02)^0.5)-SUM($H118:AN118),('PTRM input'!$H$146*(1+rvanilla02)^0.5)/A4stdlife))</f>
        <v>n/a</v>
      </c>
      <c r="AP118" s="105" t="str">
        <f>IF(A4stdlife="n/a","n/a",IF(AP$3&gt;(A4stdlife+$E118),('PTRM input'!$H$146*(1+rvanilla02)^0.5)-SUM($H118:AO118),('PTRM input'!$H$146*(1+rvanilla02)^0.5)/A4stdlife))</f>
        <v>n/a</v>
      </c>
      <c r="AQ118" s="105" t="str">
        <f>IF(A4stdlife="n/a","n/a",IF(AQ$3&gt;(A4stdlife+$E118),('PTRM input'!$H$146*(1+rvanilla02)^0.5)-SUM($H118:AP118),('PTRM input'!$H$146*(1+rvanilla02)^0.5)/A4stdlife))</f>
        <v>n/a</v>
      </c>
      <c r="AR118" s="105" t="str">
        <f>IF(A4stdlife="n/a","n/a",IF(AR$3&gt;(A4stdlife+$E118),('PTRM input'!$H$146*(1+rvanilla02)^0.5)-SUM($H118:AQ118),('PTRM input'!$H$146*(1+rvanilla02)^0.5)/A4stdlife))</f>
        <v>n/a</v>
      </c>
      <c r="AS118" s="105" t="str">
        <f>IF(A4stdlife="n/a","n/a",IF(AS$3&gt;(A4stdlife+$E118),('PTRM input'!$H$146*(1+rvanilla02)^0.5)-SUM($H118:AR118),('PTRM input'!$H$146*(1+rvanilla02)^0.5)/A4stdlife))</f>
        <v>n/a</v>
      </c>
      <c r="AT118" s="105" t="str">
        <f>IF(A4stdlife="n/a","n/a",IF(AT$3&gt;(A4stdlife+$E118),('PTRM input'!$H$146*(1+rvanilla02)^0.5)-SUM($H118:AS118),('PTRM input'!$H$146*(1+rvanilla02)^0.5)/A4stdlife))</f>
        <v>n/a</v>
      </c>
      <c r="AU118" s="105" t="str">
        <f>IF(A4stdlife="n/a","n/a",IF(AU$3&gt;(A4stdlife+$E118),('PTRM input'!$H$146*(1+rvanilla02)^0.5)-SUM($H118:AT118),('PTRM input'!$H$146*(1+rvanilla02)^0.5)/A4stdlife))</f>
        <v>n/a</v>
      </c>
      <c r="AV118" s="105" t="str">
        <f>IF(A4stdlife="n/a","n/a",IF(AV$3&gt;(A4stdlife+$E118),('PTRM input'!$H$146*(1+rvanilla02)^0.5)-SUM($H118:AU118),('PTRM input'!$H$146*(1+rvanilla02)^0.5)/A4stdlife))</f>
        <v>n/a</v>
      </c>
      <c r="AW118" s="105" t="str">
        <f>IF(A4stdlife="n/a","n/a",IF(AW$3&gt;(A4stdlife+$E118),('PTRM input'!$H$146*(1+rvanilla02)^0.5)-SUM($H118:AV118),('PTRM input'!$H$146*(1+rvanilla02)^0.5)/A4stdlife))</f>
        <v>n/a</v>
      </c>
      <c r="AX118" s="105" t="str">
        <f>IF(A4stdlife="n/a","n/a",IF(AX$3&gt;(A4stdlife+$E118),('PTRM input'!$H$146*(1+rvanilla02)^0.5)-SUM($H118:AW118),('PTRM input'!$H$146*(1+rvanilla02)^0.5)/A4stdlife))</f>
        <v>n/a</v>
      </c>
      <c r="AY118" s="105" t="str">
        <f>IF(A4stdlife="n/a","n/a",IF(AY$3&gt;(A4stdlife+$E118),('PTRM input'!$H$146*(1+rvanilla02)^0.5)-SUM($H118:AX118),('PTRM input'!$H$146*(1+rvanilla02)^0.5)/A4stdlife))</f>
        <v>n/a</v>
      </c>
      <c r="AZ118" s="105" t="str">
        <f>IF(A4stdlife="n/a","n/a",IF(AZ$3&gt;(A4stdlife+$E118),('PTRM input'!$H$146*(1+rvanilla02)^0.5)-SUM($H118:AY118),('PTRM input'!$H$146*(1+rvanilla02)^0.5)/A4stdlife))</f>
        <v>n/a</v>
      </c>
      <c r="BA118" s="105" t="str">
        <f>IF(A4stdlife="n/a","n/a",IF(BA$3&gt;(A4stdlife+$E118),('PTRM input'!$H$146*(1+rvanilla02)^0.5)-SUM($H118:AZ118),('PTRM input'!$H$146*(1+rvanilla02)^0.5)/A4stdlife))</f>
        <v>n/a</v>
      </c>
      <c r="BB118" s="105" t="str">
        <f>IF(A4stdlife="n/a","n/a",IF(BB$3&gt;(A4stdlife+$E118),('PTRM input'!$H$146*(1+rvanilla02)^0.5)-SUM($H118:BA118),('PTRM input'!$H$146*(1+rvanilla02)^0.5)/A4stdlife))</f>
        <v>n/a</v>
      </c>
      <c r="BC118" s="105" t="str">
        <f>IF(A4stdlife="n/a","n/a",IF(BC$3&gt;(A4stdlife+$E118),('PTRM input'!$H$146*(1+rvanilla02)^0.5)-SUM($H118:BB118),('PTRM input'!$H$146*(1+rvanilla02)^0.5)/A4stdlife))</f>
        <v>n/a</v>
      </c>
      <c r="BD118" s="105" t="str">
        <f>IF(A4stdlife="n/a","n/a",IF(BD$3&gt;(A4stdlife+$E118),('PTRM input'!$H$146*(1+rvanilla02)^0.5)-SUM($H118:BC118),('PTRM input'!$H$146*(1+rvanilla02)^0.5)/A4stdlife))</f>
        <v>n/a</v>
      </c>
      <c r="BE118" s="105" t="str">
        <f>IF(A4stdlife="n/a","n/a",IF(BE$3&gt;(A4stdlife+$E118),('PTRM input'!$H$146*(1+rvanilla02)^0.5)-SUM($H118:BD118),('PTRM input'!$H$146*(1+rvanilla02)^0.5)/A4stdlife))</f>
        <v>n/a</v>
      </c>
      <c r="BF118" s="105" t="str">
        <f>IF(A4stdlife="n/a","n/a",IF(BF$3&gt;(A4stdlife+$E118),('PTRM input'!$H$146*(1+rvanilla02)^0.5)-SUM($H118:BE118),('PTRM input'!$H$146*(1+rvanilla02)^0.5)/A4stdlife))</f>
        <v>n/a</v>
      </c>
      <c r="BG118" s="105" t="str">
        <f>IF(A4stdlife="n/a","n/a",IF(BG$3&gt;(A4stdlife+$E118),('PTRM input'!$H$146*(1+rvanilla02)^0.5)-SUM($H118:BF118),('PTRM input'!$H$146*(1+rvanilla02)^0.5)/A4stdlife))</f>
        <v>n/a</v>
      </c>
      <c r="BH118" s="105" t="str">
        <f>IF(A4stdlife="n/a","n/a",IF(BH$3&gt;(A4stdlife+$E118),('PTRM input'!$H$146*(1+rvanilla02)^0.5)-SUM($H118:BG118),('PTRM input'!$H$146*(1+rvanilla02)^0.5)/A4stdlife))</f>
        <v>n/a</v>
      </c>
      <c r="BI118" s="105" t="str">
        <f>IF(A4stdlife="n/a","n/a",IF(BI$3&gt;(A4stdlife+$E118),('PTRM input'!$H$146*(1+rvanilla02)^0.5)-SUM($H118:BH118),('PTRM input'!$H$146*(1+rvanilla02)^0.5)/A4stdlife))</f>
        <v>n/a</v>
      </c>
      <c r="BJ118" s="234"/>
      <c r="BK118" s="234"/>
      <c r="BL118" s="234"/>
      <c r="BM118" s="234"/>
    </row>
    <row r="119" spans="1:65" s="190" customFormat="1" outlineLevel="2">
      <c r="A119" s="234"/>
      <c r="B119" s="32"/>
      <c r="C119" s="31"/>
      <c r="D119" s="930"/>
      <c r="E119" s="167">
        <v>3</v>
      </c>
      <c r="F119" s="34"/>
      <c r="G119" s="184"/>
      <c r="H119" s="186"/>
      <c r="I119" s="185"/>
      <c r="J119" s="105" t="str">
        <f>IF(A4stdlife="n/a","n/a",IF(J$3&gt;(A4stdlife+$E119),('PTRM input'!$I$146*(1+rvanilla03)^0.5)-SUM($I119:I119),('PTRM input'!$I$146*(1+rvanilla03)^0.5)/A4stdlife))</f>
        <v>n/a</v>
      </c>
      <c r="K119" s="105" t="str">
        <f>IF(A4stdlife="n/a","n/a",IF(K$3&gt;(A4stdlife+$E119),('PTRM input'!$I$146*(1+rvanilla03)^0.5)-SUM($I119:J119),('PTRM input'!$I$146*(1+rvanilla03)^0.5)/A4stdlife))</f>
        <v>n/a</v>
      </c>
      <c r="L119" s="105" t="str">
        <f>IF(A4stdlife="n/a","n/a",IF(L$3&gt;(A4stdlife+$E119),('PTRM input'!$I$146*(1+rvanilla03)^0.5)-SUM($I119:K119),('PTRM input'!$I$146*(1+rvanilla03)^0.5)/A4stdlife))</f>
        <v>n/a</v>
      </c>
      <c r="M119" s="105" t="str">
        <f>IF(A4stdlife="n/a","n/a",IF(M$3&gt;(A4stdlife+$E119),('PTRM input'!$I$146*(1+rvanilla03)^0.5)-SUM($I119:L119),('PTRM input'!$I$146*(1+rvanilla03)^0.5)/A4stdlife))</f>
        <v>n/a</v>
      </c>
      <c r="N119" s="105" t="str">
        <f>IF(A4stdlife="n/a","n/a",IF(N$3&gt;(A4stdlife+$E119),('PTRM input'!$I$146*(1+rvanilla03)^0.5)-SUM($I119:M119),('PTRM input'!$I$146*(1+rvanilla03)^0.5)/A4stdlife))</f>
        <v>n/a</v>
      </c>
      <c r="O119" s="105" t="str">
        <f>IF(A4stdlife="n/a","n/a",IF(O$3&gt;(A4stdlife+$E119),('PTRM input'!$I$146*(1+rvanilla03)^0.5)-SUM($I119:N119),('PTRM input'!$I$146*(1+rvanilla03)^0.5)/A4stdlife))</f>
        <v>n/a</v>
      </c>
      <c r="P119" s="105" t="str">
        <f>IF(A4stdlife="n/a","n/a",IF(P$3&gt;(A4stdlife+$E119),('PTRM input'!$I$146*(1+rvanilla03)^0.5)-SUM($I119:O119),('PTRM input'!$I$146*(1+rvanilla03)^0.5)/A4stdlife))</f>
        <v>n/a</v>
      </c>
      <c r="Q119" s="105" t="str">
        <f>IF(A4stdlife="n/a","n/a",IF(Q$3&gt;(A4stdlife+$E119),('PTRM input'!$I$146*(1+rvanilla03)^0.5)-SUM($I119:P119),('PTRM input'!$I$146*(1+rvanilla03)^0.5)/A4stdlife))</f>
        <v>n/a</v>
      </c>
      <c r="R119" s="105" t="str">
        <f>IF(A4stdlife="n/a","n/a",IF(R$3&gt;(A4stdlife+$E119),('PTRM input'!$I$146*(1+rvanilla03)^0.5)-SUM($I119:Q119),('PTRM input'!$I$146*(1+rvanilla03)^0.5)/A4stdlife))</f>
        <v>n/a</v>
      </c>
      <c r="S119" s="105" t="str">
        <f>IF(A4stdlife="n/a","n/a",IF(S$3&gt;(A4stdlife+$E119),('PTRM input'!$I$146*(1+rvanilla03)^0.5)-SUM($I119:R119),('PTRM input'!$I$146*(1+rvanilla03)^0.5)/A4stdlife))</f>
        <v>n/a</v>
      </c>
      <c r="T119" s="105" t="str">
        <f>IF(A4stdlife="n/a","n/a",IF(T$3&gt;(A4stdlife+$E119),('PTRM input'!$I$146*(1+rvanilla03)^0.5)-SUM($I119:S119),('PTRM input'!$I$146*(1+rvanilla03)^0.5)/A4stdlife))</f>
        <v>n/a</v>
      </c>
      <c r="U119" s="105" t="str">
        <f>IF(A4stdlife="n/a","n/a",IF(U$3&gt;(A4stdlife+$E119),('PTRM input'!$I$146*(1+rvanilla03)^0.5)-SUM($I119:T119),('PTRM input'!$I$146*(1+rvanilla03)^0.5)/A4stdlife))</f>
        <v>n/a</v>
      </c>
      <c r="V119" s="105" t="str">
        <f>IF(A4stdlife="n/a","n/a",IF(V$3&gt;(A4stdlife+$E119),('PTRM input'!$I$146*(1+rvanilla03)^0.5)-SUM($I119:U119),('PTRM input'!$I$146*(1+rvanilla03)^0.5)/A4stdlife))</f>
        <v>n/a</v>
      </c>
      <c r="W119" s="105" t="str">
        <f>IF(A4stdlife="n/a","n/a",IF(W$3&gt;(A4stdlife+$E119),('PTRM input'!$I$146*(1+rvanilla03)^0.5)-SUM($I119:V119),('PTRM input'!$I$146*(1+rvanilla03)^0.5)/A4stdlife))</f>
        <v>n/a</v>
      </c>
      <c r="X119" s="105" t="str">
        <f>IF(A4stdlife="n/a","n/a",IF(X$3&gt;(A4stdlife+$E119),('PTRM input'!$I$146*(1+rvanilla03)^0.5)-SUM($I119:W119),('PTRM input'!$I$146*(1+rvanilla03)^0.5)/A4stdlife))</f>
        <v>n/a</v>
      </c>
      <c r="Y119" s="105" t="str">
        <f>IF(A4stdlife="n/a","n/a",IF(Y$3&gt;(A4stdlife+$E119),('PTRM input'!$I$146*(1+rvanilla03)^0.5)-SUM($I119:X119),('PTRM input'!$I$146*(1+rvanilla03)^0.5)/A4stdlife))</f>
        <v>n/a</v>
      </c>
      <c r="Z119" s="105" t="str">
        <f>IF(A4stdlife="n/a","n/a",IF(Z$3&gt;(A4stdlife+$E119),('PTRM input'!$I$146*(1+rvanilla03)^0.5)-SUM($I119:Y119),('PTRM input'!$I$146*(1+rvanilla03)^0.5)/A4stdlife))</f>
        <v>n/a</v>
      </c>
      <c r="AA119" s="105" t="str">
        <f>IF(A4stdlife="n/a","n/a",IF(AA$3&gt;(A4stdlife+$E119),('PTRM input'!$I$146*(1+rvanilla03)^0.5)-SUM($I119:Z119),('PTRM input'!$I$146*(1+rvanilla03)^0.5)/A4stdlife))</f>
        <v>n/a</v>
      </c>
      <c r="AB119" s="105" t="str">
        <f>IF(A4stdlife="n/a","n/a",IF(AB$3&gt;(A4stdlife+$E119),('PTRM input'!$I$146*(1+rvanilla03)^0.5)-SUM($I119:AA119),('PTRM input'!$I$146*(1+rvanilla03)^0.5)/A4stdlife))</f>
        <v>n/a</v>
      </c>
      <c r="AC119" s="105" t="str">
        <f>IF(A4stdlife="n/a","n/a",IF(AC$3&gt;(A4stdlife+$E119),('PTRM input'!$I$146*(1+rvanilla03)^0.5)-SUM($I119:AB119),('PTRM input'!$I$146*(1+rvanilla03)^0.5)/A4stdlife))</f>
        <v>n/a</v>
      </c>
      <c r="AD119" s="105" t="str">
        <f>IF(A4stdlife="n/a","n/a",IF(AD$3&gt;(A4stdlife+$E119),('PTRM input'!$I$146*(1+rvanilla03)^0.5)-SUM($I119:AC119),('PTRM input'!$I$146*(1+rvanilla03)^0.5)/A4stdlife))</f>
        <v>n/a</v>
      </c>
      <c r="AE119" s="105" t="str">
        <f>IF(A4stdlife="n/a","n/a",IF(AE$3&gt;(A4stdlife+$E119),('PTRM input'!$I$146*(1+rvanilla03)^0.5)-SUM($I119:AD119),('PTRM input'!$I$146*(1+rvanilla03)^0.5)/A4stdlife))</f>
        <v>n/a</v>
      </c>
      <c r="AF119" s="105" t="str">
        <f>IF(A4stdlife="n/a","n/a",IF(AF$3&gt;(A4stdlife+$E119),('PTRM input'!$I$146*(1+rvanilla03)^0.5)-SUM($I119:AE119),('PTRM input'!$I$146*(1+rvanilla03)^0.5)/A4stdlife))</f>
        <v>n/a</v>
      </c>
      <c r="AG119" s="105" t="str">
        <f>IF(A4stdlife="n/a","n/a",IF(AG$3&gt;(A4stdlife+$E119),('PTRM input'!$I$146*(1+rvanilla03)^0.5)-SUM($I119:AF119),('PTRM input'!$I$146*(1+rvanilla03)^0.5)/A4stdlife))</f>
        <v>n/a</v>
      </c>
      <c r="AH119" s="105" t="str">
        <f>IF(A4stdlife="n/a","n/a",IF(AH$3&gt;(A4stdlife+$E119),('PTRM input'!$I$146*(1+rvanilla03)^0.5)-SUM($I119:AG119),('PTRM input'!$I$146*(1+rvanilla03)^0.5)/A4stdlife))</f>
        <v>n/a</v>
      </c>
      <c r="AI119" s="105" t="str">
        <f>IF(A4stdlife="n/a","n/a",IF(AI$3&gt;(A4stdlife+$E119),('PTRM input'!$I$146*(1+rvanilla03)^0.5)-SUM($I119:AH119),('PTRM input'!$I$146*(1+rvanilla03)^0.5)/A4stdlife))</f>
        <v>n/a</v>
      </c>
      <c r="AJ119" s="105" t="str">
        <f>IF(A4stdlife="n/a","n/a",IF(AJ$3&gt;(A4stdlife+$E119),('PTRM input'!$I$146*(1+rvanilla03)^0.5)-SUM($I119:AI119),('PTRM input'!$I$146*(1+rvanilla03)^0.5)/A4stdlife))</f>
        <v>n/a</v>
      </c>
      <c r="AK119" s="105" t="str">
        <f>IF(A4stdlife="n/a","n/a",IF(AK$3&gt;(A4stdlife+$E119),('PTRM input'!$I$146*(1+rvanilla03)^0.5)-SUM($I119:AJ119),('PTRM input'!$I$146*(1+rvanilla03)^0.5)/A4stdlife))</f>
        <v>n/a</v>
      </c>
      <c r="AL119" s="105" t="str">
        <f>IF(A4stdlife="n/a","n/a",IF(AL$3&gt;(A4stdlife+$E119),('PTRM input'!$I$146*(1+rvanilla03)^0.5)-SUM($I119:AK119),('PTRM input'!$I$146*(1+rvanilla03)^0.5)/A4stdlife))</f>
        <v>n/a</v>
      </c>
      <c r="AM119" s="105" t="str">
        <f>IF(A4stdlife="n/a","n/a",IF(AM$3&gt;(A4stdlife+$E119),('PTRM input'!$I$146*(1+rvanilla03)^0.5)-SUM($I119:AL119),('PTRM input'!$I$146*(1+rvanilla03)^0.5)/A4stdlife))</f>
        <v>n/a</v>
      </c>
      <c r="AN119" s="105" t="str">
        <f>IF(A4stdlife="n/a","n/a",IF(AN$3&gt;(A4stdlife+$E119),('PTRM input'!$I$146*(1+rvanilla03)^0.5)-SUM($I119:AM119),('PTRM input'!$I$146*(1+rvanilla03)^0.5)/A4stdlife))</f>
        <v>n/a</v>
      </c>
      <c r="AO119" s="105" t="str">
        <f>IF(A4stdlife="n/a","n/a",IF(AO$3&gt;(A4stdlife+$E119),('PTRM input'!$I$146*(1+rvanilla03)^0.5)-SUM($I119:AN119),('PTRM input'!$I$146*(1+rvanilla03)^0.5)/A4stdlife))</f>
        <v>n/a</v>
      </c>
      <c r="AP119" s="105" t="str">
        <f>IF(A4stdlife="n/a","n/a",IF(AP$3&gt;(A4stdlife+$E119),('PTRM input'!$I$146*(1+rvanilla03)^0.5)-SUM($I119:AO119),('PTRM input'!$I$146*(1+rvanilla03)^0.5)/A4stdlife))</f>
        <v>n/a</v>
      </c>
      <c r="AQ119" s="105" t="str">
        <f>IF(A4stdlife="n/a","n/a",IF(AQ$3&gt;(A4stdlife+$E119),('PTRM input'!$I$146*(1+rvanilla03)^0.5)-SUM($I119:AP119),('PTRM input'!$I$146*(1+rvanilla03)^0.5)/A4stdlife))</f>
        <v>n/a</v>
      </c>
      <c r="AR119" s="105" t="str">
        <f>IF(A4stdlife="n/a","n/a",IF(AR$3&gt;(A4stdlife+$E119),('PTRM input'!$I$146*(1+rvanilla03)^0.5)-SUM($I119:AQ119),('PTRM input'!$I$146*(1+rvanilla03)^0.5)/A4stdlife))</f>
        <v>n/a</v>
      </c>
      <c r="AS119" s="105" t="str">
        <f>IF(A4stdlife="n/a","n/a",IF(AS$3&gt;(A4stdlife+$E119),('PTRM input'!$I$146*(1+rvanilla03)^0.5)-SUM($I119:AR119),('PTRM input'!$I$146*(1+rvanilla03)^0.5)/A4stdlife))</f>
        <v>n/a</v>
      </c>
      <c r="AT119" s="105" t="str">
        <f>IF(A4stdlife="n/a","n/a",IF(AT$3&gt;(A4stdlife+$E119),('PTRM input'!$I$146*(1+rvanilla03)^0.5)-SUM($I119:AS119),('PTRM input'!$I$146*(1+rvanilla03)^0.5)/A4stdlife))</f>
        <v>n/a</v>
      </c>
      <c r="AU119" s="105" t="str">
        <f>IF(A4stdlife="n/a","n/a",IF(AU$3&gt;(A4stdlife+$E119),('PTRM input'!$I$146*(1+rvanilla03)^0.5)-SUM($I119:AT119),('PTRM input'!$I$146*(1+rvanilla03)^0.5)/A4stdlife))</f>
        <v>n/a</v>
      </c>
      <c r="AV119" s="105" t="str">
        <f>IF(A4stdlife="n/a","n/a",IF(AV$3&gt;(A4stdlife+$E119),('PTRM input'!$I$146*(1+rvanilla03)^0.5)-SUM($I119:AU119),('PTRM input'!$I$146*(1+rvanilla03)^0.5)/A4stdlife))</f>
        <v>n/a</v>
      </c>
      <c r="AW119" s="105" t="str">
        <f>IF(A4stdlife="n/a","n/a",IF(AW$3&gt;(A4stdlife+$E119),('PTRM input'!$I$146*(1+rvanilla03)^0.5)-SUM($I119:AV119),('PTRM input'!$I$146*(1+rvanilla03)^0.5)/A4stdlife))</f>
        <v>n/a</v>
      </c>
      <c r="AX119" s="105" t="str">
        <f>IF(A4stdlife="n/a","n/a",IF(AX$3&gt;(A4stdlife+$E119),('PTRM input'!$I$146*(1+rvanilla03)^0.5)-SUM($I119:AW119),('PTRM input'!$I$146*(1+rvanilla03)^0.5)/A4stdlife))</f>
        <v>n/a</v>
      </c>
      <c r="AY119" s="105" t="str">
        <f>IF(A4stdlife="n/a","n/a",IF(AY$3&gt;(A4stdlife+$E119),('PTRM input'!$I$146*(1+rvanilla03)^0.5)-SUM($I119:AX119),('PTRM input'!$I$146*(1+rvanilla03)^0.5)/A4stdlife))</f>
        <v>n/a</v>
      </c>
      <c r="AZ119" s="105" t="str">
        <f>IF(A4stdlife="n/a","n/a",IF(AZ$3&gt;(A4stdlife+$E119),('PTRM input'!$I$146*(1+rvanilla03)^0.5)-SUM($I119:AY119),('PTRM input'!$I$146*(1+rvanilla03)^0.5)/A4stdlife))</f>
        <v>n/a</v>
      </c>
      <c r="BA119" s="105" t="str">
        <f>IF(A4stdlife="n/a","n/a",IF(BA$3&gt;(A4stdlife+$E119),('PTRM input'!$I$146*(1+rvanilla03)^0.5)-SUM($I119:AZ119),('PTRM input'!$I$146*(1+rvanilla03)^0.5)/A4stdlife))</f>
        <v>n/a</v>
      </c>
      <c r="BB119" s="105" t="str">
        <f>IF(A4stdlife="n/a","n/a",IF(BB$3&gt;(A4stdlife+$E119),('PTRM input'!$I$146*(1+rvanilla03)^0.5)-SUM($I119:BA119),('PTRM input'!$I$146*(1+rvanilla03)^0.5)/A4stdlife))</f>
        <v>n/a</v>
      </c>
      <c r="BC119" s="105" t="str">
        <f>IF(A4stdlife="n/a","n/a",IF(BC$3&gt;(A4stdlife+$E119),('PTRM input'!$I$146*(1+rvanilla03)^0.5)-SUM($I119:BB119),('PTRM input'!$I$146*(1+rvanilla03)^0.5)/A4stdlife))</f>
        <v>n/a</v>
      </c>
      <c r="BD119" s="105" t="str">
        <f>IF(A4stdlife="n/a","n/a",IF(BD$3&gt;(A4stdlife+$E119),('PTRM input'!$I$146*(1+rvanilla03)^0.5)-SUM($I119:BC119),('PTRM input'!$I$146*(1+rvanilla03)^0.5)/A4stdlife))</f>
        <v>n/a</v>
      </c>
      <c r="BE119" s="105" t="str">
        <f>IF(A4stdlife="n/a","n/a",IF(BE$3&gt;(A4stdlife+$E119),('PTRM input'!$I$146*(1+rvanilla03)^0.5)-SUM($I119:BD119),('PTRM input'!$I$146*(1+rvanilla03)^0.5)/A4stdlife))</f>
        <v>n/a</v>
      </c>
      <c r="BF119" s="105" t="str">
        <f>IF(A4stdlife="n/a","n/a",IF(BF$3&gt;(A4stdlife+$E119),('PTRM input'!$I$146*(1+rvanilla03)^0.5)-SUM($I119:BE119),('PTRM input'!$I$146*(1+rvanilla03)^0.5)/A4stdlife))</f>
        <v>n/a</v>
      </c>
      <c r="BG119" s="105" t="str">
        <f>IF(A4stdlife="n/a","n/a",IF(BG$3&gt;(A4stdlife+$E119),('PTRM input'!$I$146*(1+rvanilla03)^0.5)-SUM($I119:BF119),('PTRM input'!$I$146*(1+rvanilla03)^0.5)/A4stdlife))</f>
        <v>n/a</v>
      </c>
      <c r="BH119" s="105" t="str">
        <f>IF(A4stdlife="n/a","n/a",IF(BH$3&gt;(A4stdlife+$E119),('PTRM input'!$I$146*(1+rvanilla03)^0.5)-SUM($I119:BG119),('PTRM input'!$I$146*(1+rvanilla03)^0.5)/A4stdlife))</f>
        <v>n/a</v>
      </c>
      <c r="BI119" s="105" t="str">
        <f>IF(A4stdlife="n/a","n/a",IF(BI$3&gt;(A4stdlife+$E119),('PTRM input'!$I$146*(1+rvanilla03)^0.5)-SUM($I119:BH119),('PTRM input'!$I$146*(1+rvanilla03)^0.5)/A4stdlife))</f>
        <v>n/a</v>
      </c>
      <c r="BJ119" s="234"/>
      <c r="BK119" s="234"/>
      <c r="BL119" s="234"/>
      <c r="BM119" s="234"/>
    </row>
    <row r="120" spans="1:65" s="190" customFormat="1" outlineLevel="2">
      <c r="A120" s="234"/>
      <c r="B120" s="32"/>
      <c r="C120" s="31"/>
      <c r="D120" s="930"/>
      <c r="E120" s="167">
        <v>4</v>
      </c>
      <c r="F120" s="34"/>
      <c r="G120" s="184"/>
      <c r="H120" s="186"/>
      <c r="I120" s="186"/>
      <c r="J120" s="185"/>
      <c r="K120" s="105" t="str">
        <f>IF(A4stdlife="n/a","n/a",IF(K$3&gt;(A4stdlife+$E120),('PTRM input'!$J$146*(1+rvanilla04)^0.5)-SUM($J120:J120),('PTRM input'!$J$146*(1+rvanilla04)^0.5)/A4stdlife))</f>
        <v>n/a</v>
      </c>
      <c r="L120" s="105" t="str">
        <f>IF(A4stdlife="n/a","n/a",IF(L$3&gt;(A4stdlife+$E120),('PTRM input'!$J$146*(1+rvanilla04)^0.5)-SUM($J120:K120),('PTRM input'!$J$146*(1+rvanilla04)^0.5)/A4stdlife))</f>
        <v>n/a</v>
      </c>
      <c r="M120" s="105" t="str">
        <f>IF(A4stdlife="n/a","n/a",IF(M$3&gt;(A4stdlife+$E120),('PTRM input'!$J$146*(1+rvanilla04)^0.5)-SUM($J120:L120),('PTRM input'!$J$146*(1+rvanilla04)^0.5)/A4stdlife))</f>
        <v>n/a</v>
      </c>
      <c r="N120" s="105" t="str">
        <f>IF(A4stdlife="n/a","n/a",IF(N$3&gt;(A4stdlife+$E120),('PTRM input'!$J$146*(1+rvanilla04)^0.5)-SUM($J120:M120),('PTRM input'!$J$146*(1+rvanilla04)^0.5)/A4stdlife))</f>
        <v>n/a</v>
      </c>
      <c r="O120" s="105" t="str">
        <f>IF(A4stdlife="n/a","n/a",IF(O$3&gt;(A4stdlife+$E120),('PTRM input'!$J$146*(1+rvanilla04)^0.5)-SUM($J120:N120),('PTRM input'!$J$146*(1+rvanilla04)^0.5)/A4stdlife))</f>
        <v>n/a</v>
      </c>
      <c r="P120" s="105" t="str">
        <f>IF(A4stdlife="n/a","n/a",IF(P$3&gt;(A4stdlife+$E120),('PTRM input'!$J$146*(1+rvanilla04)^0.5)-SUM($J120:O120),('PTRM input'!$J$146*(1+rvanilla04)^0.5)/A4stdlife))</f>
        <v>n/a</v>
      </c>
      <c r="Q120" s="105" t="str">
        <f>IF(A4stdlife="n/a","n/a",IF(Q$3&gt;(A4stdlife+$E120),('PTRM input'!$J$146*(1+rvanilla04)^0.5)-SUM($J120:P120),('PTRM input'!$J$146*(1+rvanilla04)^0.5)/A4stdlife))</f>
        <v>n/a</v>
      </c>
      <c r="R120" s="105" t="str">
        <f>IF(A4stdlife="n/a","n/a",IF(R$3&gt;(A4stdlife+$E120),('PTRM input'!$J$146*(1+rvanilla04)^0.5)-SUM($J120:Q120),('PTRM input'!$J$146*(1+rvanilla04)^0.5)/A4stdlife))</f>
        <v>n/a</v>
      </c>
      <c r="S120" s="105" t="str">
        <f>IF(A4stdlife="n/a","n/a",IF(S$3&gt;(A4stdlife+$E120),('PTRM input'!$J$146*(1+rvanilla04)^0.5)-SUM($J120:R120),('PTRM input'!$J$146*(1+rvanilla04)^0.5)/A4stdlife))</f>
        <v>n/a</v>
      </c>
      <c r="T120" s="105" t="str">
        <f>IF(A4stdlife="n/a","n/a",IF(T$3&gt;(A4stdlife+$E120),('PTRM input'!$J$146*(1+rvanilla04)^0.5)-SUM($J120:S120),('PTRM input'!$J$146*(1+rvanilla04)^0.5)/A4stdlife))</f>
        <v>n/a</v>
      </c>
      <c r="U120" s="105" t="str">
        <f>IF(A4stdlife="n/a","n/a",IF(U$3&gt;(A4stdlife+$E120),('PTRM input'!$J$146*(1+rvanilla04)^0.5)-SUM($J120:T120),('PTRM input'!$J$146*(1+rvanilla04)^0.5)/A4stdlife))</f>
        <v>n/a</v>
      </c>
      <c r="V120" s="105" t="str">
        <f>IF(A4stdlife="n/a","n/a",IF(V$3&gt;(A4stdlife+$E120),('PTRM input'!$J$146*(1+rvanilla04)^0.5)-SUM($J120:U120),('PTRM input'!$J$146*(1+rvanilla04)^0.5)/A4stdlife))</f>
        <v>n/a</v>
      </c>
      <c r="W120" s="105" t="str">
        <f>IF(A4stdlife="n/a","n/a",IF(W$3&gt;(A4stdlife+$E120),('PTRM input'!$J$146*(1+rvanilla04)^0.5)-SUM($J120:V120),('PTRM input'!$J$146*(1+rvanilla04)^0.5)/A4stdlife))</f>
        <v>n/a</v>
      </c>
      <c r="X120" s="105" t="str">
        <f>IF(A4stdlife="n/a","n/a",IF(X$3&gt;(A4stdlife+$E120),('PTRM input'!$J$146*(1+rvanilla04)^0.5)-SUM($J120:W120),('PTRM input'!$J$146*(1+rvanilla04)^0.5)/A4stdlife))</f>
        <v>n/a</v>
      </c>
      <c r="Y120" s="105" t="str">
        <f>IF(A4stdlife="n/a","n/a",IF(Y$3&gt;(A4stdlife+$E120),('PTRM input'!$J$146*(1+rvanilla04)^0.5)-SUM($J120:X120),('PTRM input'!$J$146*(1+rvanilla04)^0.5)/A4stdlife))</f>
        <v>n/a</v>
      </c>
      <c r="Z120" s="105" t="str">
        <f>IF(A4stdlife="n/a","n/a",IF(Z$3&gt;(A4stdlife+$E120),('PTRM input'!$J$146*(1+rvanilla04)^0.5)-SUM($J120:Y120),('PTRM input'!$J$146*(1+rvanilla04)^0.5)/A4stdlife))</f>
        <v>n/a</v>
      </c>
      <c r="AA120" s="105" t="str">
        <f>IF(A4stdlife="n/a","n/a",IF(AA$3&gt;(A4stdlife+$E120),('PTRM input'!$J$146*(1+rvanilla04)^0.5)-SUM($J120:Z120),('PTRM input'!$J$146*(1+rvanilla04)^0.5)/A4stdlife))</f>
        <v>n/a</v>
      </c>
      <c r="AB120" s="105" t="str">
        <f>IF(A4stdlife="n/a","n/a",IF(AB$3&gt;(A4stdlife+$E120),('PTRM input'!$J$146*(1+rvanilla04)^0.5)-SUM($J120:AA120),('PTRM input'!$J$146*(1+rvanilla04)^0.5)/A4stdlife))</f>
        <v>n/a</v>
      </c>
      <c r="AC120" s="105" t="str">
        <f>IF(A4stdlife="n/a","n/a",IF(AC$3&gt;(A4stdlife+$E120),('PTRM input'!$J$146*(1+rvanilla04)^0.5)-SUM($J120:AB120),('PTRM input'!$J$146*(1+rvanilla04)^0.5)/A4stdlife))</f>
        <v>n/a</v>
      </c>
      <c r="AD120" s="105" t="str">
        <f>IF(A4stdlife="n/a","n/a",IF(AD$3&gt;(A4stdlife+$E120),('PTRM input'!$J$146*(1+rvanilla04)^0.5)-SUM($J120:AC120),('PTRM input'!$J$146*(1+rvanilla04)^0.5)/A4stdlife))</f>
        <v>n/a</v>
      </c>
      <c r="AE120" s="105" t="str">
        <f>IF(A4stdlife="n/a","n/a",IF(AE$3&gt;(A4stdlife+$E120),('PTRM input'!$J$146*(1+rvanilla04)^0.5)-SUM($J120:AD120),('PTRM input'!$J$146*(1+rvanilla04)^0.5)/A4stdlife))</f>
        <v>n/a</v>
      </c>
      <c r="AF120" s="105" t="str">
        <f>IF(A4stdlife="n/a","n/a",IF(AF$3&gt;(A4stdlife+$E120),('PTRM input'!$J$146*(1+rvanilla04)^0.5)-SUM($J120:AE120),('PTRM input'!$J$146*(1+rvanilla04)^0.5)/A4stdlife))</f>
        <v>n/a</v>
      </c>
      <c r="AG120" s="105" t="str">
        <f>IF(A4stdlife="n/a","n/a",IF(AG$3&gt;(A4stdlife+$E120),('PTRM input'!$J$146*(1+rvanilla04)^0.5)-SUM($J120:AF120),('PTRM input'!$J$146*(1+rvanilla04)^0.5)/A4stdlife))</f>
        <v>n/a</v>
      </c>
      <c r="AH120" s="105" t="str">
        <f>IF(A4stdlife="n/a","n/a",IF(AH$3&gt;(A4stdlife+$E120),('PTRM input'!$J$146*(1+rvanilla04)^0.5)-SUM($J120:AG120),('PTRM input'!$J$146*(1+rvanilla04)^0.5)/A4stdlife))</f>
        <v>n/a</v>
      </c>
      <c r="AI120" s="105" t="str">
        <f>IF(A4stdlife="n/a","n/a",IF(AI$3&gt;(A4stdlife+$E120),('PTRM input'!$J$146*(1+rvanilla04)^0.5)-SUM($J120:AH120),('PTRM input'!$J$146*(1+rvanilla04)^0.5)/A4stdlife))</f>
        <v>n/a</v>
      </c>
      <c r="AJ120" s="105" t="str">
        <f>IF(A4stdlife="n/a","n/a",IF(AJ$3&gt;(A4stdlife+$E120),('PTRM input'!$J$146*(1+rvanilla04)^0.5)-SUM($J120:AI120),('PTRM input'!$J$146*(1+rvanilla04)^0.5)/A4stdlife))</f>
        <v>n/a</v>
      </c>
      <c r="AK120" s="105" t="str">
        <f>IF(A4stdlife="n/a","n/a",IF(AK$3&gt;(A4stdlife+$E120),('PTRM input'!$J$146*(1+rvanilla04)^0.5)-SUM($J120:AJ120),('PTRM input'!$J$146*(1+rvanilla04)^0.5)/A4stdlife))</f>
        <v>n/a</v>
      </c>
      <c r="AL120" s="105" t="str">
        <f>IF(A4stdlife="n/a","n/a",IF(AL$3&gt;(A4stdlife+$E120),('PTRM input'!$J$146*(1+rvanilla04)^0.5)-SUM($J120:AK120),('PTRM input'!$J$146*(1+rvanilla04)^0.5)/A4stdlife))</f>
        <v>n/a</v>
      </c>
      <c r="AM120" s="105" t="str">
        <f>IF(A4stdlife="n/a","n/a",IF(AM$3&gt;(A4stdlife+$E120),('PTRM input'!$J$146*(1+rvanilla04)^0.5)-SUM($J120:AL120),('PTRM input'!$J$146*(1+rvanilla04)^0.5)/A4stdlife))</f>
        <v>n/a</v>
      </c>
      <c r="AN120" s="105" t="str">
        <f>IF(A4stdlife="n/a","n/a",IF(AN$3&gt;(A4stdlife+$E120),('PTRM input'!$J$146*(1+rvanilla04)^0.5)-SUM($J120:AM120),('PTRM input'!$J$146*(1+rvanilla04)^0.5)/A4stdlife))</f>
        <v>n/a</v>
      </c>
      <c r="AO120" s="105" t="str">
        <f>IF(A4stdlife="n/a","n/a",IF(AO$3&gt;(A4stdlife+$E120),('PTRM input'!$J$146*(1+rvanilla04)^0.5)-SUM($J120:AN120),('PTRM input'!$J$146*(1+rvanilla04)^0.5)/A4stdlife))</f>
        <v>n/a</v>
      </c>
      <c r="AP120" s="105" t="str">
        <f>IF(A4stdlife="n/a","n/a",IF(AP$3&gt;(A4stdlife+$E120),('PTRM input'!$J$146*(1+rvanilla04)^0.5)-SUM($J120:AO120),('PTRM input'!$J$146*(1+rvanilla04)^0.5)/A4stdlife))</f>
        <v>n/a</v>
      </c>
      <c r="AQ120" s="105" t="str">
        <f>IF(A4stdlife="n/a","n/a",IF(AQ$3&gt;(A4stdlife+$E120),('PTRM input'!$J$146*(1+rvanilla04)^0.5)-SUM($J120:AP120),('PTRM input'!$J$146*(1+rvanilla04)^0.5)/A4stdlife))</f>
        <v>n/a</v>
      </c>
      <c r="AR120" s="105" t="str">
        <f>IF(A4stdlife="n/a","n/a",IF(AR$3&gt;(A4stdlife+$E120),('PTRM input'!$J$146*(1+rvanilla04)^0.5)-SUM($J120:AQ120),('PTRM input'!$J$146*(1+rvanilla04)^0.5)/A4stdlife))</f>
        <v>n/a</v>
      </c>
      <c r="AS120" s="105" t="str">
        <f>IF(A4stdlife="n/a","n/a",IF(AS$3&gt;(A4stdlife+$E120),('PTRM input'!$J$146*(1+rvanilla04)^0.5)-SUM($J120:AR120),('PTRM input'!$J$146*(1+rvanilla04)^0.5)/A4stdlife))</f>
        <v>n/a</v>
      </c>
      <c r="AT120" s="105" t="str">
        <f>IF(A4stdlife="n/a","n/a",IF(AT$3&gt;(A4stdlife+$E120),('PTRM input'!$J$146*(1+rvanilla04)^0.5)-SUM($J120:AS120),('PTRM input'!$J$146*(1+rvanilla04)^0.5)/A4stdlife))</f>
        <v>n/a</v>
      </c>
      <c r="AU120" s="105" t="str">
        <f>IF(A4stdlife="n/a","n/a",IF(AU$3&gt;(A4stdlife+$E120),('PTRM input'!$J$146*(1+rvanilla04)^0.5)-SUM($J120:AT120),('PTRM input'!$J$146*(1+rvanilla04)^0.5)/A4stdlife))</f>
        <v>n/a</v>
      </c>
      <c r="AV120" s="105" t="str">
        <f>IF(A4stdlife="n/a","n/a",IF(AV$3&gt;(A4stdlife+$E120),('PTRM input'!$J$146*(1+rvanilla04)^0.5)-SUM($J120:AU120),('PTRM input'!$J$146*(1+rvanilla04)^0.5)/A4stdlife))</f>
        <v>n/a</v>
      </c>
      <c r="AW120" s="105" t="str">
        <f>IF(A4stdlife="n/a","n/a",IF(AW$3&gt;(A4stdlife+$E120),('PTRM input'!$J$146*(1+rvanilla04)^0.5)-SUM($J120:AV120),('PTRM input'!$J$146*(1+rvanilla04)^0.5)/A4stdlife))</f>
        <v>n/a</v>
      </c>
      <c r="AX120" s="105" t="str">
        <f>IF(A4stdlife="n/a","n/a",IF(AX$3&gt;(A4stdlife+$E120),('PTRM input'!$J$146*(1+rvanilla04)^0.5)-SUM($J120:AW120),('PTRM input'!$J$146*(1+rvanilla04)^0.5)/A4stdlife))</f>
        <v>n/a</v>
      </c>
      <c r="AY120" s="105" t="str">
        <f>IF(A4stdlife="n/a","n/a",IF(AY$3&gt;(A4stdlife+$E120),('PTRM input'!$J$146*(1+rvanilla04)^0.5)-SUM($J120:AX120),('PTRM input'!$J$146*(1+rvanilla04)^0.5)/A4stdlife))</f>
        <v>n/a</v>
      </c>
      <c r="AZ120" s="105" t="str">
        <f>IF(A4stdlife="n/a","n/a",IF(AZ$3&gt;(A4stdlife+$E120),('PTRM input'!$J$146*(1+rvanilla04)^0.5)-SUM($J120:AY120),('PTRM input'!$J$146*(1+rvanilla04)^0.5)/A4stdlife))</f>
        <v>n/a</v>
      </c>
      <c r="BA120" s="105" t="str">
        <f>IF(A4stdlife="n/a","n/a",IF(BA$3&gt;(A4stdlife+$E120),('PTRM input'!$J$146*(1+rvanilla04)^0.5)-SUM($J120:AZ120),('PTRM input'!$J$146*(1+rvanilla04)^0.5)/A4stdlife))</f>
        <v>n/a</v>
      </c>
      <c r="BB120" s="105" t="str">
        <f>IF(A4stdlife="n/a","n/a",IF(BB$3&gt;(A4stdlife+$E120),('PTRM input'!$J$146*(1+rvanilla04)^0.5)-SUM($J120:BA120),('PTRM input'!$J$146*(1+rvanilla04)^0.5)/A4stdlife))</f>
        <v>n/a</v>
      </c>
      <c r="BC120" s="105" t="str">
        <f>IF(A4stdlife="n/a","n/a",IF(BC$3&gt;(A4stdlife+$E120),('PTRM input'!$J$146*(1+rvanilla04)^0.5)-SUM($J120:BB120),('PTRM input'!$J$146*(1+rvanilla04)^0.5)/A4stdlife))</f>
        <v>n/a</v>
      </c>
      <c r="BD120" s="105" t="str">
        <f>IF(A4stdlife="n/a","n/a",IF(BD$3&gt;(A4stdlife+$E120),('PTRM input'!$J$146*(1+rvanilla04)^0.5)-SUM($J120:BC120),('PTRM input'!$J$146*(1+rvanilla04)^0.5)/A4stdlife))</f>
        <v>n/a</v>
      </c>
      <c r="BE120" s="105" t="str">
        <f>IF(A4stdlife="n/a","n/a",IF(BE$3&gt;(A4stdlife+$E120),('PTRM input'!$J$146*(1+rvanilla04)^0.5)-SUM($J120:BD120),('PTRM input'!$J$146*(1+rvanilla04)^0.5)/A4stdlife))</f>
        <v>n/a</v>
      </c>
      <c r="BF120" s="105" t="str">
        <f>IF(A4stdlife="n/a","n/a",IF(BF$3&gt;(A4stdlife+$E120),('PTRM input'!$J$146*(1+rvanilla04)^0.5)-SUM($J120:BE120),('PTRM input'!$J$146*(1+rvanilla04)^0.5)/A4stdlife))</f>
        <v>n/a</v>
      </c>
      <c r="BG120" s="105" t="str">
        <f>IF(A4stdlife="n/a","n/a",IF(BG$3&gt;(A4stdlife+$E120),('PTRM input'!$J$146*(1+rvanilla04)^0.5)-SUM($J120:BF120),('PTRM input'!$J$146*(1+rvanilla04)^0.5)/A4stdlife))</f>
        <v>n/a</v>
      </c>
      <c r="BH120" s="105" t="str">
        <f>IF(A4stdlife="n/a","n/a",IF(BH$3&gt;(A4stdlife+$E120),('PTRM input'!$J$146*(1+rvanilla04)^0.5)-SUM($J120:BG120),('PTRM input'!$J$146*(1+rvanilla04)^0.5)/A4stdlife))</f>
        <v>n/a</v>
      </c>
      <c r="BI120" s="105" t="str">
        <f>IF(A4stdlife="n/a","n/a",IF(BI$3&gt;(A4stdlife+$E120),('PTRM input'!$J$146*(1+rvanilla04)^0.5)-SUM($J120:BH120),('PTRM input'!$J$146*(1+rvanilla04)^0.5)/A4stdlife))</f>
        <v>n/a</v>
      </c>
      <c r="BJ120" s="234"/>
      <c r="BK120" s="234"/>
      <c r="BL120" s="234"/>
      <c r="BM120" s="234"/>
    </row>
    <row r="121" spans="1:65" s="190" customFormat="1" outlineLevel="2">
      <c r="A121" s="234"/>
      <c r="B121" s="32"/>
      <c r="C121" s="31"/>
      <c r="D121" s="930"/>
      <c r="E121" s="167">
        <v>5</v>
      </c>
      <c r="F121" s="34"/>
      <c r="G121" s="184"/>
      <c r="H121" s="186"/>
      <c r="I121" s="186"/>
      <c r="J121" s="186"/>
      <c r="K121" s="185"/>
      <c r="L121" s="105" t="str">
        <f>IF(A4stdlife="n/a","n/a",IF(L$3&gt;(A4stdlife+$E121),('PTRM input'!$K$146*(1+rvanilla05)^0.5)-SUM($K121:K121),('PTRM input'!$K$146*(1+rvanilla05)^0.5)/A4stdlife))</f>
        <v>n/a</v>
      </c>
      <c r="M121" s="105" t="str">
        <f>IF(A4stdlife="n/a","n/a",IF(M$3&gt;(A4stdlife+$E121),('PTRM input'!$K$146*(1+rvanilla05)^0.5)-SUM($K121:L121),('PTRM input'!$K$146*(1+rvanilla05)^0.5)/A4stdlife))</f>
        <v>n/a</v>
      </c>
      <c r="N121" s="105" t="str">
        <f>IF(A4stdlife="n/a","n/a",IF(N$3&gt;(A4stdlife+$E121),('PTRM input'!$K$146*(1+rvanilla05)^0.5)-SUM($K121:M121),('PTRM input'!$K$146*(1+rvanilla05)^0.5)/A4stdlife))</f>
        <v>n/a</v>
      </c>
      <c r="O121" s="105" t="str">
        <f>IF(A4stdlife="n/a","n/a",IF(O$3&gt;(A4stdlife+$E121),('PTRM input'!$K$146*(1+rvanilla05)^0.5)-SUM($K121:N121),('PTRM input'!$K$146*(1+rvanilla05)^0.5)/A4stdlife))</f>
        <v>n/a</v>
      </c>
      <c r="P121" s="105" t="str">
        <f>IF(A4stdlife="n/a","n/a",IF(P$3&gt;(A4stdlife+$E121),('PTRM input'!$K$146*(1+rvanilla05)^0.5)-SUM($K121:O121),('PTRM input'!$K$146*(1+rvanilla05)^0.5)/A4stdlife))</f>
        <v>n/a</v>
      </c>
      <c r="Q121" s="105" t="str">
        <f>IF(A4stdlife="n/a","n/a",IF(Q$3&gt;(A4stdlife+$E121),('PTRM input'!$K$146*(1+rvanilla05)^0.5)-SUM($K121:P121),('PTRM input'!$K$146*(1+rvanilla05)^0.5)/A4stdlife))</f>
        <v>n/a</v>
      </c>
      <c r="R121" s="105" t="str">
        <f>IF(A4stdlife="n/a","n/a",IF(R$3&gt;(A4stdlife+$E121),('PTRM input'!$K$146*(1+rvanilla05)^0.5)-SUM($K121:Q121),('PTRM input'!$K$146*(1+rvanilla05)^0.5)/A4stdlife))</f>
        <v>n/a</v>
      </c>
      <c r="S121" s="105" t="str">
        <f>IF(A4stdlife="n/a","n/a",IF(S$3&gt;(A4stdlife+$E121),('PTRM input'!$K$146*(1+rvanilla05)^0.5)-SUM($K121:R121),('PTRM input'!$K$146*(1+rvanilla05)^0.5)/A4stdlife))</f>
        <v>n/a</v>
      </c>
      <c r="T121" s="105" t="str">
        <f>IF(A4stdlife="n/a","n/a",IF(T$3&gt;(A4stdlife+$E121),('PTRM input'!$K$146*(1+rvanilla05)^0.5)-SUM($K121:S121),('PTRM input'!$K$146*(1+rvanilla05)^0.5)/A4stdlife))</f>
        <v>n/a</v>
      </c>
      <c r="U121" s="105" t="str">
        <f>IF(A4stdlife="n/a","n/a",IF(U$3&gt;(A4stdlife+$E121),('PTRM input'!$K$146*(1+rvanilla05)^0.5)-SUM($K121:T121),('PTRM input'!$K$146*(1+rvanilla05)^0.5)/A4stdlife))</f>
        <v>n/a</v>
      </c>
      <c r="V121" s="105" t="str">
        <f>IF(A4stdlife="n/a","n/a",IF(V$3&gt;(A4stdlife+$E121),('PTRM input'!$K$146*(1+rvanilla05)^0.5)-SUM($K121:U121),('PTRM input'!$K$146*(1+rvanilla05)^0.5)/A4stdlife))</f>
        <v>n/a</v>
      </c>
      <c r="W121" s="105" t="str">
        <f>IF(A4stdlife="n/a","n/a",IF(W$3&gt;(A4stdlife+$E121),('PTRM input'!$K$146*(1+rvanilla05)^0.5)-SUM($K121:V121),('PTRM input'!$K$146*(1+rvanilla05)^0.5)/A4stdlife))</f>
        <v>n/a</v>
      </c>
      <c r="X121" s="105" t="str">
        <f>IF(A4stdlife="n/a","n/a",IF(X$3&gt;(A4stdlife+$E121),('PTRM input'!$K$146*(1+rvanilla05)^0.5)-SUM($K121:W121),('PTRM input'!$K$146*(1+rvanilla05)^0.5)/A4stdlife))</f>
        <v>n/a</v>
      </c>
      <c r="Y121" s="105" t="str">
        <f>IF(A4stdlife="n/a","n/a",IF(Y$3&gt;(A4stdlife+$E121),('PTRM input'!$K$146*(1+rvanilla05)^0.5)-SUM($K121:X121),('PTRM input'!$K$146*(1+rvanilla05)^0.5)/A4stdlife))</f>
        <v>n/a</v>
      </c>
      <c r="Z121" s="105" t="str">
        <f>IF(A4stdlife="n/a","n/a",IF(Z$3&gt;(A4stdlife+$E121),('PTRM input'!$K$146*(1+rvanilla05)^0.5)-SUM($K121:Y121),('PTRM input'!$K$146*(1+rvanilla05)^0.5)/A4stdlife))</f>
        <v>n/a</v>
      </c>
      <c r="AA121" s="105" t="str">
        <f>IF(A4stdlife="n/a","n/a",IF(AA$3&gt;(A4stdlife+$E121),('PTRM input'!$K$146*(1+rvanilla05)^0.5)-SUM($K121:Z121),('PTRM input'!$K$146*(1+rvanilla05)^0.5)/A4stdlife))</f>
        <v>n/a</v>
      </c>
      <c r="AB121" s="105" t="str">
        <f>IF(A4stdlife="n/a","n/a",IF(AB$3&gt;(A4stdlife+$E121),('PTRM input'!$K$146*(1+rvanilla05)^0.5)-SUM($K121:AA121),('PTRM input'!$K$146*(1+rvanilla05)^0.5)/A4stdlife))</f>
        <v>n/a</v>
      </c>
      <c r="AC121" s="105" t="str">
        <f>IF(A4stdlife="n/a","n/a",IF(AC$3&gt;(A4stdlife+$E121),('PTRM input'!$K$146*(1+rvanilla05)^0.5)-SUM($K121:AB121),('PTRM input'!$K$146*(1+rvanilla05)^0.5)/A4stdlife))</f>
        <v>n/a</v>
      </c>
      <c r="AD121" s="105" t="str">
        <f>IF(A4stdlife="n/a","n/a",IF(AD$3&gt;(A4stdlife+$E121),('PTRM input'!$K$146*(1+rvanilla05)^0.5)-SUM($K121:AC121),('PTRM input'!$K$146*(1+rvanilla05)^0.5)/A4stdlife))</f>
        <v>n/a</v>
      </c>
      <c r="AE121" s="105" t="str">
        <f>IF(A4stdlife="n/a","n/a",IF(AE$3&gt;(A4stdlife+$E121),('PTRM input'!$K$146*(1+rvanilla05)^0.5)-SUM($K121:AD121),('PTRM input'!$K$146*(1+rvanilla05)^0.5)/A4stdlife))</f>
        <v>n/a</v>
      </c>
      <c r="AF121" s="105" t="str">
        <f>IF(A4stdlife="n/a","n/a",IF(AF$3&gt;(A4stdlife+$E121),('PTRM input'!$K$146*(1+rvanilla05)^0.5)-SUM($K121:AE121),('PTRM input'!$K$146*(1+rvanilla05)^0.5)/A4stdlife))</f>
        <v>n/a</v>
      </c>
      <c r="AG121" s="105" t="str">
        <f>IF(A4stdlife="n/a","n/a",IF(AG$3&gt;(A4stdlife+$E121),('PTRM input'!$K$146*(1+rvanilla05)^0.5)-SUM($K121:AF121),('PTRM input'!$K$146*(1+rvanilla05)^0.5)/A4stdlife))</f>
        <v>n/a</v>
      </c>
      <c r="AH121" s="105" t="str">
        <f>IF(A4stdlife="n/a","n/a",IF(AH$3&gt;(A4stdlife+$E121),('PTRM input'!$K$146*(1+rvanilla05)^0.5)-SUM($K121:AG121),('PTRM input'!$K$146*(1+rvanilla05)^0.5)/A4stdlife))</f>
        <v>n/a</v>
      </c>
      <c r="AI121" s="105" t="str">
        <f>IF(A4stdlife="n/a","n/a",IF(AI$3&gt;(A4stdlife+$E121),('PTRM input'!$K$146*(1+rvanilla05)^0.5)-SUM($K121:AH121),('PTRM input'!$K$146*(1+rvanilla05)^0.5)/A4stdlife))</f>
        <v>n/a</v>
      </c>
      <c r="AJ121" s="105" t="str">
        <f>IF(A4stdlife="n/a","n/a",IF(AJ$3&gt;(A4stdlife+$E121),('PTRM input'!$K$146*(1+rvanilla05)^0.5)-SUM($K121:AI121),('PTRM input'!$K$146*(1+rvanilla05)^0.5)/A4stdlife))</f>
        <v>n/a</v>
      </c>
      <c r="AK121" s="105" t="str">
        <f>IF(A4stdlife="n/a","n/a",IF(AK$3&gt;(A4stdlife+$E121),('PTRM input'!$K$146*(1+rvanilla05)^0.5)-SUM($K121:AJ121),('PTRM input'!$K$146*(1+rvanilla05)^0.5)/A4stdlife))</f>
        <v>n/a</v>
      </c>
      <c r="AL121" s="105" t="str">
        <f>IF(A4stdlife="n/a","n/a",IF(AL$3&gt;(A4stdlife+$E121),('PTRM input'!$K$146*(1+rvanilla05)^0.5)-SUM($K121:AK121),('PTRM input'!$K$146*(1+rvanilla05)^0.5)/A4stdlife))</f>
        <v>n/a</v>
      </c>
      <c r="AM121" s="105" t="str">
        <f>IF(A4stdlife="n/a","n/a",IF(AM$3&gt;(A4stdlife+$E121),('PTRM input'!$K$146*(1+rvanilla05)^0.5)-SUM($K121:AL121),('PTRM input'!$K$146*(1+rvanilla05)^0.5)/A4stdlife))</f>
        <v>n/a</v>
      </c>
      <c r="AN121" s="105" t="str">
        <f>IF(A4stdlife="n/a","n/a",IF(AN$3&gt;(A4stdlife+$E121),('PTRM input'!$K$146*(1+rvanilla05)^0.5)-SUM($K121:AM121),('PTRM input'!$K$146*(1+rvanilla05)^0.5)/A4stdlife))</f>
        <v>n/a</v>
      </c>
      <c r="AO121" s="105" t="str">
        <f>IF(A4stdlife="n/a","n/a",IF(AO$3&gt;(A4stdlife+$E121),('PTRM input'!$K$146*(1+rvanilla05)^0.5)-SUM($K121:AN121),('PTRM input'!$K$146*(1+rvanilla05)^0.5)/A4stdlife))</f>
        <v>n/a</v>
      </c>
      <c r="AP121" s="105" t="str">
        <f>IF(A4stdlife="n/a","n/a",IF(AP$3&gt;(A4stdlife+$E121),('PTRM input'!$K$146*(1+rvanilla05)^0.5)-SUM($K121:AO121),('PTRM input'!$K$146*(1+rvanilla05)^0.5)/A4stdlife))</f>
        <v>n/a</v>
      </c>
      <c r="AQ121" s="105" t="str">
        <f>IF(A4stdlife="n/a","n/a",IF(AQ$3&gt;(A4stdlife+$E121),('PTRM input'!$K$146*(1+rvanilla05)^0.5)-SUM($K121:AP121),('PTRM input'!$K$146*(1+rvanilla05)^0.5)/A4stdlife))</f>
        <v>n/a</v>
      </c>
      <c r="AR121" s="105" t="str">
        <f>IF(A4stdlife="n/a","n/a",IF(AR$3&gt;(A4stdlife+$E121),('PTRM input'!$K$146*(1+rvanilla05)^0.5)-SUM($K121:AQ121),('PTRM input'!$K$146*(1+rvanilla05)^0.5)/A4stdlife))</f>
        <v>n/a</v>
      </c>
      <c r="AS121" s="105" t="str">
        <f>IF(A4stdlife="n/a","n/a",IF(AS$3&gt;(A4stdlife+$E121),('PTRM input'!$K$146*(1+rvanilla05)^0.5)-SUM($K121:AR121),('PTRM input'!$K$146*(1+rvanilla05)^0.5)/A4stdlife))</f>
        <v>n/a</v>
      </c>
      <c r="AT121" s="105" t="str">
        <f>IF(A4stdlife="n/a","n/a",IF(AT$3&gt;(A4stdlife+$E121),('PTRM input'!$K$146*(1+rvanilla05)^0.5)-SUM($K121:AS121),('PTRM input'!$K$146*(1+rvanilla05)^0.5)/A4stdlife))</f>
        <v>n/a</v>
      </c>
      <c r="AU121" s="105" t="str">
        <f>IF(A4stdlife="n/a","n/a",IF(AU$3&gt;(A4stdlife+$E121),('PTRM input'!$K$146*(1+rvanilla05)^0.5)-SUM($K121:AT121),('PTRM input'!$K$146*(1+rvanilla05)^0.5)/A4stdlife))</f>
        <v>n/a</v>
      </c>
      <c r="AV121" s="105" t="str">
        <f>IF(A4stdlife="n/a","n/a",IF(AV$3&gt;(A4stdlife+$E121),('PTRM input'!$K$146*(1+rvanilla05)^0.5)-SUM($K121:AU121),('PTRM input'!$K$146*(1+rvanilla05)^0.5)/A4stdlife))</f>
        <v>n/a</v>
      </c>
      <c r="AW121" s="105" t="str">
        <f>IF(A4stdlife="n/a","n/a",IF(AW$3&gt;(A4stdlife+$E121),('PTRM input'!$K$146*(1+rvanilla05)^0.5)-SUM($K121:AV121),('PTRM input'!$K$146*(1+rvanilla05)^0.5)/A4stdlife))</f>
        <v>n/a</v>
      </c>
      <c r="AX121" s="105" t="str">
        <f>IF(A4stdlife="n/a","n/a",IF(AX$3&gt;(A4stdlife+$E121),('PTRM input'!$K$146*(1+rvanilla05)^0.5)-SUM($K121:AW121),('PTRM input'!$K$146*(1+rvanilla05)^0.5)/A4stdlife))</f>
        <v>n/a</v>
      </c>
      <c r="AY121" s="105" t="str">
        <f>IF(A4stdlife="n/a","n/a",IF(AY$3&gt;(A4stdlife+$E121),('PTRM input'!$K$146*(1+rvanilla05)^0.5)-SUM($K121:AX121),('PTRM input'!$K$146*(1+rvanilla05)^0.5)/A4stdlife))</f>
        <v>n/a</v>
      </c>
      <c r="AZ121" s="105" t="str">
        <f>IF(A4stdlife="n/a","n/a",IF(AZ$3&gt;(A4stdlife+$E121),('PTRM input'!$K$146*(1+rvanilla05)^0.5)-SUM($K121:AY121),('PTRM input'!$K$146*(1+rvanilla05)^0.5)/A4stdlife))</f>
        <v>n/a</v>
      </c>
      <c r="BA121" s="105" t="str">
        <f>IF(A4stdlife="n/a","n/a",IF(BA$3&gt;(A4stdlife+$E121),('PTRM input'!$K$146*(1+rvanilla05)^0.5)-SUM($K121:AZ121),('PTRM input'!$K$146*(1+rvanilla05)^0.5)/A4stdlife))</f>
        <v>n/a</v>
      </c>
      <c r="BB121" s="105" t="str">
        <f>IF(A4stdlife="n/a","n/a",IF(BB$3&gt;(A4stdlife+$E121),('PTRM input'!$K$146*(1+rvanilla05)^0.5)-SUM($K121:BA121),('PTRM input'!$K$146*(1+rvanilla05)^0.5)/A4stdlife))</f>
        <v>n/a</v>
      </c>
      <c r="BC121" s="105" t="str">
        <f>IF(A4stdlife="n/a","n/a",IF(BC$3&gt;(A4stdlife+$E121),('PTRM input'!$K$146*(1+rvanilla05)^0.5)-SUM($K121:BB121),('PTRM input'!$K$146*(1+rvanilla05)^0.5)/A4stdlife))</f>
        <v>n/a</v>
      </c>
      <c r="BD121" s="105" t="str">
        <f>IF(A4stdlife="n/a","n/a",IF(BD$3&gt;(A4stdlife+$E121),('PTRM input'!$K$146*(1+rvanilla05)^0.5)-SUM($K121:BC121),('PTRM input'!$K$146*(1+rvanilla05)^0.5)/A4stdlife))</f>
        <v>n/a</v>
      </c>
      <c r="BE121" s="105" t="str">
        <f>IF(A4stdlife="n/a","n/a",IF(BE$3&gt;(A4stdlife+$E121),('PTRM input'!$K$146*(1+rvanilla05)^0.5)-SUM($K121:BD121),('PTRM input'!$K$146*(1+rvanilla05)^0.5)/A4stdlife))</f>
        <v>n/a</v>
      </c>
      <c r="BF121" s="105" t="str">
        <f>IF(A4stdlife="n/a","n/a",IF(BF$3&gt;(A4stdlife+$E121),('PTRM input'!$K$146*(1+rvanilla05)^0.5)-SUM($K121:BE121),('PTRM input'!$K$146*(1+rvanilla05)^0.5)/A4stdlife))</f>
        <v>n/a</v>
      </c>
      <c r="BG121" s="105" t="str">
        <f>IF(A4stdlife="n/a","n/a",IF(BG$3&gt;(A4stdlife+$E121),('PTRM input'!$K$146*(1+rvanilla05)^0.5)-SUM($K121:BF121),('PTRM input'!$K$146*(1+rvanilla05)^0.5)/A4stdlife))</f>
        <v>n/a</v>
      </c>
      <c r="BH121" s="105" t="str">
        <f>IF(A4stdlife="n/a","n/a",IF(BH$3&gt;(A4stdlife+$E121),('PTRM input'!$K$146*(1+rvanilla05)^0.5)-SUM($K121:BG121),('PTRM input'!$K$146*(1+rvanilla05)^0.5)/A4stdlife))</f>
        <v>n/a</v>
      </c>
      <c r="BI121" s="105" t="str">
        <f>IF(A4stdlife="n/a","n/a",IF(BI$3&gt;(A4stdlife+$E121),('PTRM input'!$K$146*(1+rvanilla05)^0.5)-SUM($K121:BH121),('PTRM input'!$K$146*(1+rvanilla05)^0.5)/A4stdlife))</f>
        <v>n/a</v>
      </c>
      <c r="BJ121" s="234"/>
      <c r="BK121" s="234"/>
      <c r="BL121" s="234"/>
      <c r="BM121" s="234"/>
    </row>
    <row r="122" spans="1:65" s="190" customFormat="1" outlineLevel="2">
      <c r="A122" s="234"/>
      <c r="B122" s="32"/>
      <c r="C122" s="31"/>
      <c r="D122" s="930"/>
      <c r="E122" s="167">
        <v>6</v>
      </c>
      <c r="F122" s="34"/>
      <c r="G122" s="184"/>
      <c r="H122" s="186"/>
      <c r="I122" s="186"/>
      <c r="J122" s="186"/>
      <c r="K122" s="186"/>
      <c r="L122" s="185"/>
      <c r="M122" s="105" t="str">
        <f>IF(A4stdlife="n/a","n/a",IF(M$3&gt;(A4stdlife+$E122),('PTRM input'!$L$146*(1+rvanilla06)^0.5)-SUM($L122:L122),('PTRM input'!$L$146*(1+rvanilla06)^0.5)/A4stdlife))</f>
        <v>n/a</v>
      </c>
      <c r="N122" s="105" t="str">
        <f>IF(A4stdlife="n/a","n/a",IF(N$3&gt;(A4stdlife+$E122),('PTRM input'!$L$146*(1+rvanilla06)^0.5)-SUM($L122:M122),('PTRM input'!$L$146*(1+rvanilla06)^0.5)/A4stdlife))</f>
        <v>n/a</v>
      </c>
      <c r="O122" s="105" t="str">
        <f>IF(A4stdlife="n/a","n/a",IF(O$3&gt;(A4stdlife+$E122),('PTRM input'!$L$146*(1+rvanilla06)^0.5)-SUM($L122:N122),('PTRM input'!$L$146*(1+rvanilla06)^0.5)/A4stdlife))</f>
        <v>n/a</v>
      </c>
      <c r="P122" s="105" t="str">
        <f>IF(A4stdlife="n/a","n/a",IF(P$3&gt;(A4stdlife+$E122),('PTRM input'!$L$146*(1+rvanilla06)^0.5)-SUM($L122:O122),('PTRM input'!$L$146*(1+rvanilla06)^0.5)/A4stdlife))</f>
        <v>n/a</v>
      </c>
      <c r="Q122" s="105" t="str">
        <f>IF(A4stdlife="n/a","n/a",IF(Q$3&gt;(A4stdlife+$E122),('PTRM input'!$L$146*(1+rvanilla06)^0.5)-SUM($L122:P122),('PTRM input'!$L$146*(1+rvanilla06)^0.5)/A4stdlife))</f>
        <v>n/a</v>
      </c>
      <c r="R122" s="105" t="str">
        <f>IF(A4stdlife="n/a","n/a",IF(R$3&gt;(A4stdlife+$E122),('PTRM input'!$L$146*(1+rvanilla06)^0.5)-SUM($L122:Q122),('PTRM input'!$L$146*(1+rvanilla06)^0.5)/A4stdlife))</f>
        <v>n/a</v>
      </c>
      <c r="S122" s="105" t="str">
        <f>IF(A4stdlife="n/a","n/a",IF(S$3&gt;(A4stdlife+$E122),('PTRM input'!$L$146*(1+rvanilla06)^0.5)-SUM($L122:R122),('PTRM input'!$L$146*(1+rvanilla06)^0.5)/A4stdlife))</f>
        <v>n/a</v>
      </c>
      <c r="T122" s="105" t="str">
        <f>IF(A4stdlife="n/a","n/a",IF(T$3&gt;(A4stdlife+$E122),('PTRM input'!$L$146*(1+rvanilla06)^0.5)-SUM($L122:S122),('PTRM input'!$L$146*(1+rvanilla06)^0.5)/A4stdlife))</f>
        <v>n/a</v>
      </c>
      <c r="U122" s="105" t="str">
        <f>IF(A4stdlife="n/a","n/a",IF(U$3&gt;(A4stdlife+$E122),('PTRM input'!$L$146*(1+rvanilla06)^0.5)-SUM($L122:T122),('PTRM input'!$L$146*(1+rvanilla06)^0.5)/A4stdlife))</f>
        <v>n/a</v>
      </c>
      <c r="V122" s="105" t="str">
        <f>IF(A4stdlife="n/a","n/a",IF(V$3&gt;(A4stdlife+$E122),('PTRM input'!$L$146*(1+rvanilla06)^0.5)-SUM($L122:U122),('PTRM input'!$L$146*(1+rvanilla06)^0.5)/A4stdlife))</f>
        <v>n/a</v>
      </c>
      <c r="W122" s="105" t="str">
        <f>IF(A4stdlife="n/a","n/a",IF(W$3&gt;(A4stdlife+$E122),('PTRM input'!$L$146*(1+rvanilla06)^0.5)-SUM($L122:V122),('PTRM input'!$L$146*(1+rvanilla06)^0.5)/A4stdlife))</f>
        <v>n/a</v>
      </c>
      <c r="X122" s="105" t="str">
        <f>IF(A4stdlife="n/a","n/a",IF(X$3&gt;(A4stdlife+$E122),('PTRM input'!$L$146*(1+rvanilla06)^0.5)-SUM($L122:W122),('PTRM input'!$L$146*(1+rvanilla06)^0.5)/A4stdlife))</f>
        <v>n/a</v>
      </c>
      <c r="Y122" s="105" t="str">
        <f>IF(A4stdlife="n/a","n/a",IF(Y$3&gt;(A4stdlife+$E122),('PTRM input'!$L$146*(1+rvanilla06)^0.5)-SUM($L122:X122),('PTRM input'!$L$146*(1+rvanilla06)^0.5)/A4stdlife))</f>
        <v>n/a</v>
      </c>
      <c r="Z122" s="105" t="str">
        <f>IF(A4stdlife="n/a","n/a",IF(Z$3&gt;(A4stdlife+$E122),('PTRM input'!$L$146*(1+rvanilla06)^0.5)-SUM($L122:Y122),('PTRM input'!$L$146*(1+rvanilla06)^0.5)/A4stdlife))</f>
        <v>n/a</v>
      </c>
      <c r="AA122" s="105" t="str">
        <f>IF(A4stdlife="n/a","n/a",IF(AA$3&gt;(A4stdlife+$E122),('PTRM input'!$L$146*(1+rvanilla06)^0.5)-SUM($L122:Z122),('PTRM input'!$L$146*(1+rvanilla06)^0.5)/A4stdlife))</f>
        <v>n/a</v>
      </c>
      <c r="AB122" s="105" t="str">
        <f>IF(A4stdlife="n/a","n/a",IF(AB$3&gt;(A4stdlife+$E122),('PTRM input'!$L$146*(1+rvanilla06)^0.5)-SUM($L122:AA122),('PTRM input'!$L$146*(1+rvanilla06)^0.5)/A4stdlife))</f>
        <v>n/a</v>
      </c>
      <c r="AC122" s="105" t="str">
        <f>IF(A4stdlife="n/a","n/a",IF(AC$3&gt;(A4stdlife+$E122),('PTRM input'!$L$146*(1+rvanilla06)^0.5)-SUM($L122:AB122),('PTRM input'!$L$146*(1+rvanilla06)^0.5)/A4stdlife))</f>
        <v>n/a</v>
      </c>
      <c r="AD122" s="105" t="str">
        <f>IF(A4stdlife="n/a","n/a",IF(AD$3&gt;(A4stdlife+$E122),('PTRM input'!$L$146*(1+rvanilla06)^0.5)-SUM($L122:AC122),('PTRM input'!$L$146*(1+rvanilla06)^0.5)/A4stdlife))</f>
        <v>n/a</v>
      </c>
      <c r="AE122" s="105" t="str">
        <f>IF(A4stdlife="n/a","n/a",IF(AE$3&gt;(A4stdlife+$E122),('PTRM input'!$L$146*(1+rvanilla06)^0.5)-SUM($L122:AD122),('PTRM input'!$L$146*(1+rvanilla06)^0.5)/A4stdlife))</f>
        <v>n/a</v>
      </c>
      <c r="AF122" s="105" t="str">
        <f>IF(A4stdlife="n/a","n/a",IF(AF$3&gt;(A4stdlife+$E122),('PTRM input'!$L$146*(1+rvanilla06)^0.5)-SUM($L122:AE122),('PTRM input'!$L$146*(1+rvanilla06)^0.5)/A4stdlife))</f>
        <v>n/a</v>
      </c>
      <c r="AG122" s="105" t="str">
        <f>IF(A4stdlife="n/a","n/a",IF(AG$3&gt;(A4stdlife+$E122),('PTRM input'!$L$146*(1+rvanilla06)^0.5)-SUM($L122:AF122),('PTRM input'!$L$146*(1+rvanilla06)^0.5)/A4stdlife))</f>
        <v>n/a</v>
      </c>
      <c r="AH122" s="105" t="str">
        <f>IF(A4stdlife="n/a","n/a",IF(AH$3&gt;(A4stdlife+$E122),('PTRM input'!$L$146*(1+rvanilla06)^0.5)-SUM($L122:AG122),('PTRM input'!$L$146*(1+rvanilla06)^0.5)/A4stdlife))</f>
        <v>n/a</v>
      </c>
      <c r="AI122" s="105" t="str">
        <f>IF(A4stdlife="n/a","n/a",IF(AI$3&gt;(A4stdlife+$E122),('PTRM input'!$L$146*(1+rvanilla06)^0.5)-SUM($L122:AH122),('PTRM input'!$L$146*(1+rvanilla06)^0.5)/A4stdlife))</f>
        <v>n/a</v>
      </c>
      <c r="AJ122" s="105" t="str">
        <f>IF(A4stdlife="n/a","n/a",IF(AJ$3&gt;(A4stdlife+$E122),('PTRM input'!$L$146*(1+rvanilla06)^0.5)-SUM($L122:AI122),('PTRM input'!$L$146*(1+rvanilla06)^0.5)/A4stdlife))</f>
        <v>n/a</v>
      </c>
      <c r="AK122" s="105" t="str">
        <f>IF(A4stdlife="n/a","n/a",IF(AK$3&gt;(A4stdlife+$E122),('PTRM input'!$L$146*(1+rvanilla06)^0.5)-SUM($L122:AJ122),('PTRM input'!$L$146*(1+rvanilla06)^0.5)/A4stdlife))</f>
        <v>n/a</v>
      </c>
      <c r="AL122" s="105" t="str">
        <f>IF(A4stdlife="n/a","n/a",IF(AL$3&gt;(A4stdlife+$E122),('PTRM input'!$L$146*(1+rvanilla06)^0.5)-SUM($L122:AK122),('PTRM input'!$L$146*(1+rvanilla06)^0.5)/A4stdlife))</f>
        <v>n/a</v>
      </c>
      <c r="AM122" s="105" t="str">
        <f>IF(A4stdlife="n/a","n/a",IF(AM$3&gt;(A4stdlife+$E122),('PTRM input'!$L$146*(1+rvanilla06)^0.5)-SUM($L122:AL122),('PTRM input'!$L$146*(1+rvanilla06)^0.5)/A4stdlife))</f>
        <v>n/a</v>
      </c>
      <c r="AN122" s="105" t="str">
        <f>IF(A4stdlife="n/a","n/a",IF(AN$3&gt;(A4stdlife+$E122),('PTRM input'!$L$146*(1+rvanilla06)^0.5)-SUM($L122:AM122),('PTRM input'!$L$146*(1+rvanilla06)^0.5)/A4stdlife))</f>
        <v>n/a</v>
      </c>
      <c r="AO122" s="105" t="str">
        <f>IF(A4stdlife="n/a","n/a",IF(AO$3&gt;(A4stdlife+$E122),('PTRM input'!$L$146*(1+rvanilla06)^0.5)-SUM($L122:AN122),('PTRM input'!$L$146*(1+rvanilla06)^0.5)/A4stdlife))</f>
        <v>n/a</v>
      </c>
      <c r="AP122" s="105" t="str">
        <f>IF(A4stdlife="n/a","n/a",IF(AP$3&gt;(A4stdlife+$E122),('PTRM input'!$L$146*(1+rvanilla06)^0.5)-SUM($L122:AO122),('PTRM input'!$L$146*(1+rvanilla06)^0.5)/A4stdlife))</f>
        <v>n/a</v>
      </c>
      <c r="AQ122" s="105" t="str">
        <f>IF(A4stdlife="n/a","n/a",IF(AQ$3&gt;(A4stdlife+$E122),('PTRM input'!$L$146*(1+rvanilla06)^0.5)-SUM($L122:AP122),('PTRM input'!$L$146*(1+rvanilla06)^0.5)/A4stdlife))</f>
        <v>n/a</v>
      </c>
      <c r="AR122" s="105" t="str">
        <f>IF(A4stdlife="n/a","n/a",IF(AR$3&gt;(A4stdlife+$E122),('PTRM input'!$L$146*(1+rvanilla06)^0.5)-SUM($L122:AQ122),('PTRM input'!$L$146*(1+rvanilla06)^0.5)/A4stdlife))</f>
        <v>n/a</v>
      </c>
      <c r="AS122" s="105" t="str">
        <f>IF(A4stdlife="n/a","n/a",IF(AS$3&gt;(A4stdlife+$E122),('PTRM input'!$L$146*(1+rvanilla06)^0.5)-SUM($L122:AR122),('PTRM input'!$L$146*(1+rvanilla06)^0.5)/A4stdlife))</f>
        <v>n/a</v>
      </c>
      <c r="AT122" s="105" t="str">
        <f>IF(A4stdlife="n/a","n/a",IF(AT$3&gt;(A4stdlife+$E122),('PTRM input'!$L$146*(1+rvanilla06)^0.5)-SUM($L122:AS122),('PTRM input'!$L$146*(1+rvanilla06)^0.5)/A4stdlife))</f>
        <v>n/a</v>
      </c>
      <c r="AU122" s="105" t="str">
        <f>IF(A4stdlife="n/a","n/a",IF(AU$3&gt;(A4stdlife+$E122),('PTRM input'!$L$146*(1+rvanilla06)^0.5)-SUM($L122:AT122),('PTRM input'!$L$146*(1+rvanilla06)^0.5)/A4stdlife))</f>
        <v>n/a</v>
      </c>
      <c r="AV122" s="105" t="str">
        <f>IF(A4stdlife="n/a","n/a",IF(AV$3&gt;(A4stdlife+$E122),('PTRM input'!$L$146*(1+rvanilla06)^0.5)-SUM($L122:AU122),('PTRM input'!$L$146*(1+rvanilla06)^0.5)/A4stdlife))</f>
        <v>n/a</v>
      </c>
      <c r="AW122" s="105" t="str">
        <f>IF(A4stdlife="n/a","n/a",IF(AW$3&gt;(A4stdlife+$E122),('PTRM input'!$L$146*(1+rvanilla06)^0.5)-SUM($L122:AV122),('PTRM input'!$L$146*(1+rvanilla06)^0.5)/A4stdlife))</f>
        <v>n/a</v>
      </c>
      <c r="AX122" s="105" t="str">
        <f>IF(A4stdlife="n/a","n/a",IF(AX$3&gt;(A4stdlife+$E122),('PTRM input'!$L$146*(1+rvanilla06)^0.5)-SUM($L122:AW122),('PTRM input'!$L$146*(1+rvanilla06)^0.5)/A4stdlife))</f>
        <v>n/a</v>
      </c>
      <c r="AY122" s="105" t="str">
        <f>IF(A4stdlife="n/a","n/a",IF(AY$3&gt;(A4stdlife+$E122),('PTRM input'!$L$146*(1+rvanilla06)^0.5)-SUM($L122:AX122),('PTRM input'!$L$146*(1+rvanilla06)^0.5)/A4stdlife))</f>
        <v>n/a</v>
      </c>
      <c r="AZ122" s="105" t="str">
        <f>IF(A4stdlife="n/a","n/a",IF(AZ$3&gt;(A4stdlife+$E122),('PTRM input'!$L$146*(1+rvanilla06)^0.5)-SUM($L122:AY122),('PTRM input'!$L$146*(1+rvanilla06)^0.5)/A4stdlife))</f>
        <v>n/a</v>
      </c>
      <c r="BA122" s="105" t="str">
        <f>IF(A4stdlife="n/a","n/a",IF(BA$3&gt;(A4stdlife+$E122),('PTRM input'!$L$146*(1+rvanilla06)^0.5)-SUM($L122:AZ122),('PTRM input'!$L$146*(1+rvanilla06)^0.5)/A4stdlife))</f>
        <v>n/a</v>
      </c>
      <c r="BB122" s="105" t="str">
        <f>IF(A4stdlife="n/a","n/a",IF(BB$3&gt;(A4stdlife+$E122),('PTRM input'!$L$146*(1+rvanilla06)^0.5)-SUM($L122:BA122),('PTRM input'!$L$146*(1+rvanilla06)^0.5)/A4stdlife))</f>
        <v>n/a</v>
      </c>
      <c r="BC122" s="105" t="str">
        <f>IF(A4stdlife="n/a","n/a",IF(BC$3&gt;(A4stdlife+$E122),('PTRM input'!$L$146*(1+rvanilla06)^0.5)-SUM($L122:BB122),('PTRM input'!$L$146*(1+rvanilla06)^0.5)/A4stdlife))</f>
        <v>n/a</v>
      </c>
      <c r="BD122" s="105" t="str">
        <f>IF(A4stdlife="n/a","n/a",IF(BD$3&gt;(A4stdlife+$E122),('PTRM input'!$L$146*(1+rvanilla06)^0.5)-SUM($L122:BC122),('PTRM input'!$L$146*(1+rvanilla06)^0.5)/A4stdlife))</f>
        <v>n/a</v>
      </c>
      <c r="BE122" s="105" t="str">
        <f>IF(A4stdlife="n/a","n/a",IF(BE$3&gt;(A4stdlife+$E122),('PTRM input'!$L$146*(1+rvanilla06)^0.5)-SUM($L122:BD122),('PTRM input'!$L$146*(1+rvanilla06)^0.5)/A4stdlife))</f>
        <v>n/a</v>
      </c>
      <c r="BF122" s="105" t="str">
        <f>IF(A4stdlife="n/a","n/a",IF(BF$3&gt;(A4stdlife+$E122),('PTRM input'!$L$146*(1+rvanilla06)^0.5)-SUM($L122:BE122),('PTRM input'!$L$146*(1+rvanilla06)^0.5)/A4stdlife))</f>
        <v>n/a</v>
      </c>
      <c r="BG122" s="105" t="str">
        <f>IF(A4stdlife="n/a","n/a",IF(BG$3&gt;(A4stdlife+$E122),('PTRM input'!$L$146*(1+rvanilla06)^0.5)-SUM($L122:BF122),('PTRM input'!$L$146*(1+rvanilla06)^0.5)/A4stdlife))</f>
        <v>n/a</v>
      </c>
      <c r="BH122" s="105" t="str">
        <f>IF(A4stdlife="n/a","n/a",IF(BH$3&gt;(A4stdlife+$E122),('PTRM input'!$L$146*(1+rvanilla06)^0.5)-SUM($L122:BG122),('PTRM input'!$L$146*(1+rvanilla06)^0.5)/A4stdlife))</f>
        <v>n/a</v>
      </c>
      <c r="BI122" s="105" t="str">
        <f>IF(A4stdlife="n/a","n/a",IF(BI$3&gt;(A4stdlife+$E122),('PTRM input'!$L$146*(1+rvanilla06)^0.5)-SUM($L122:BH122),('PTRM input'!$L$146*(1+rvanilla06)^0.5)/A4stdlife))</f>
        <v>n/a</v>
      </c>
      <c r="BJ122" s="234"/>
      <c r="BK122" s="234"/>
      <c r="BL122" s="234"/>
      <c r="BM122" s="234"/>
    </row>
    <row r="123" spans="1:65" s="190" customFormat="1" outlineLevel="2">
      <c r="A123" s="234"/>
      <c r="B123" s="32"/>
      <c r="C123" s="31"/>
      <c r="D123" s="930"/>
      <c r="E123" s="167">
        <v>7</v>
      </c>
      <c r="F123" s="34"/>
      <c r="G123" s="184"/>
      <c r="H123" s="186"/>
      <c r="I123" s="186"/>
      <c r="J123" s="186"/>
      <c r="K123" s="186"/>
      <c r="L123" s="186"/>
      <c r="M123" s="185"/>
      <c r="N123" s="105" t="str">
        <f>IF(A4stdlife="n/a","n/a",IF(N$3&gt;(A4stdlife+$E123),('PTRM input'!$M$146*(1+rvanilla07)^0.5)-SUM($M123:M123),('PTRM input'!$M$146*(1+rvanilla07)^0.5)/A4stdlife))</f>
        <v>n/a</v>
      </c>
      <c r="O123" s="105" t="str">
        <f>IF(A4stdlife="n/a","n/a",IF(O$3&gt;(A4stdlife+$E123),('PTRM input'!$M$146*(1+rvanilla07)^0.5)-SUM($M123:N123),('PTRM input'!$M$146*(1+rvanilla07)^0.5)/A4stdlife))</f>
        <v>n/a</v>
      </c>
      <c r="P123" s="105" t="str">
        <f>IF(A4stdlife="n/a","n/a",IF(P$3&gt;(A4stdlife+$E123),('PTRM input'!$M$146*(1+rvanilla07)^0.5)-SUM($M123:O123),('PTRM input'!$M$146*(1+rvanilla07)^0.5)/A4stdlife))</f>
        <v>n/a</v>
      </c>
      <c r="Q123" s="105" t="str">
        <f>IF(A4stdlife="n/a","n/a",IF(Q$3&gt;(A4stdlife+$E123),('PTRM input'!$M$146*(1+rvanilla07)^0.5)-SUM($M123:P123),('PTRM input'!$M$146*(1+rvanilla07)^0.5)/A4stdlife))</f>
        <v>n/a</v>
      </c>
      <c r="R123" s="105" t="str">
        <f>IF(A4stdlife="n/a","n/a",IF(R$3&gt;(A4stdlife+$E123),('PTRM input'!$M$146*(1+rvanilla07)^0.5)-SUM($M123:Q123),('PTRM input'!$M$146*(1+rvanilla07)^0.5)/A4stdlife))</f>
        <v>n/a</v>
      </c>
      <c r="S123" s="105" t="str">
        <f>IF(A4stdlife="n/a","n/a",IF(S$3&gt;(A4stdlife+$E123),('PTRM input'!$M$146*(1+rvanilla07)^0.5)-SUM($M123:R123),('PTRM input'!$M$146*(1+rvanilla07)^0.5)/A4stdlife))</f>
        <v>n/a</v>
      </c>
      <c r="T123" s="105" t="str">
        <f>IF(A4stdlife="n/a","n/a",IF(T$3&gt;(A4stdlife+$E123),('PTRM input'!$M$146*(1+rvanilla07)^0.5)-SUM($M123:S123),('PTRM input'!$M$146*(1+rvanilla07)^0.5)/A4stdlife))</f>
        <v>n/a</v>
      </c>
      <c r="U123" s="105" t="str">
        <f>IF(A4stdlife="n/a","n/a",IF(U$3&gt;(A4stdlife+$E123),('PTRM input'!$M$146*(1+rvanilla07)^0.5)-SUM($M123:T123),('PTRM input'!$M$146*(1+rvanilla07)^0.5)/A4stdlife))</f>
        <v>n/a</v>
      </c>
      <c r="V123" s="105" t="str">
        <f>IF(A4stdlife="n/a","n/a",IF(V$3&gt;(A4stdlife+$E123),('PTRM input'!$M$146*(1+rvanilla07)^0.5)-SUM($M123:U123),('PTRM input'!$M$146*(1+rvanilla07)^0.5)/A4stdlife))</f>
        <v>n/a</v>
      </c>
      <c r="W123" s="105" t="str">
        <f>IF(A4stdlife="n/a","n/a",IF(W$3&gt;(A4stdlife+$E123),('PTRM input'!$M$146*(1+rvanilla07)^0.5)-SUM($M123:V123),('PTRM input'!$M$146*(1+rvanilla07)^0.5)/A4stdlife))</f>
        <v>n/a</v>
      </c>
      <c r="X123" s="105" t="str">
        <f>IF(A4stdlife="n/a","n/a",IF(X$3&gt;(A4stdlife+$E123),('PTRM input'!$M$146*(1+rvanilla07)^0.5)-SUM($M123:W123),('PTRM input'!$M$146*(1+rvanilla07)^0.5)/A4stdlife))</f>
        <v>n/a</v>
      </c>
      <c r="Y123" s="105" t="str">
        <f>IF(A4stdlife="n/a","n/a",IF(Y$3&gt;(A4stdlife+$E123),('PTRM input'!$M$146*(1+rvanilla07)^0.5)-SUM($M123:X123),('PTRM input'!$M$146*(1+rvanilla07)^0.5)/A4stdlife))</f>
        <v>n/a</v>
      </c>
      <c r="Z123" s="105" t="str">
        <f>IF(A4stdlife="n/a","n/a",IF(Z$3&gt;(A4stdlife+$E123),('PTRM input'!$M$146*(1+rvanilla07)^0.5)-SUM($M123:Y123),('PTRM input'!$M$146*(1+rvanilla07)^0.5)/A4stdlife))</f>
        <v>n/a</v>
      </c>
      <c r="AA123" s="105" t="str">
        <f>IF(A4stdlife="n/a","n/a",IF(AA$3&gt;(A4stdlife+$E123),('PTRM input'!$M$146*(1+rvanilla07)^0.5)-SUM($M123:Z123),('PTRM input'!$M$146*(1+rvanilla07)^0.5)/A4stdlife))</f>
        <v>n/a</v>
      </c>
      <c r="AB123" s="105" t="str">
        <f>IF(A4stdlife="n/a","n/a",IF(AB$3&gt;(A4stdlife+$E123),('PTRM input'!$M$146*(1+rvanilla07)^0.5)-SUM($M123:AA123),('PTRM input'!$M$146*(1+rvanilla07)^0.5)/A4stdlife))</f>
        <v>n/a</v>
      </c>
      <c r="AC123" s="105" t="str">
        <f>IF(A4stdlife="n/a","n/a",IF(AC$3&gt;(A4stdlife+$E123),('PTRM input'!$M$146*(1+rvanilla07)^0.5)-SUM($M123:AB123),('PTRM input'!$M$146*(1+rvanilla07)^0.5)/A4stdlife))</f>
        <v>n/a</v>
      </c>
      <c r="AD123" s="105" t="str">
        <f>IF(A4stdlife="n/a","n/a",IF(AD$3&gt;(A4stdlife+$E123),('PTRM input'!$M$146*(1+rvanilla07)^0.5)-SUM($M123:AC123),('PTRM input'!$M$146*(1+rvanilla07)^0.5)/A4stdlife))</f>
        <v>n/a</v>
      </c>
      <c r="AE123" s="105" t="str">
        <f>IF(A4stdlife="n/a","n/a",IF(AE$3&gt;(A4stdlife+$E123),('PTRM input'!$M$146*(1+rvanilla07)^0.5)-SUM($M123:AD123),('PTRM input'!$M$146*(1+rvanilla07)^0.5)/A4stdlife))</f>
        <v>n/a</v>
      </c>
      <c r="AF123" s="105" t="str">
        <f>IF(A4stdlife="n/a","n/a",IF(AF$3&gt;(A4stdlife+$E123),('PTRM input'!$M$146*(1+rvanilla07)^0.5)-SUM($M123:AE123),('PTRM input'!$M$146*(1+rvanilla07)^0.5)/A4stdlife))</f>
        <v>n/a</v>
      </c>
      <c r="AG123" s="105" t="str">
        <f>IF(A4stdlife="n/a","n/a",IF(AG$3&gt;(A4stdlife+$E123),('PTRM input'!$M$146*(1+rvanilla07)^0.5)-SUM($M123:AF123),('PTRM input'!$M$146*(1+rvanilla07)^0.5)/A4stdlife))</f>
        <v>n/a</v>
      </c>
      <c r="AH123" s="105" t="str">
        <f>IF(A4stdlife="n/a","n/a",IF(AH$3&gt;(A4stdlife+$E123),('PTRM input'!$M$146*(1+rvanilla07)^0.5)-SUM($M123:AG123),('PTRM input'!$M$146*(1+rvanilla07)^0.5)/A4stdlife))</f>
        <v>n/a</v>
      </c>
      <c r="AI123" s="105" t="str">
        <f>IF(A4stdlife="n/a","n/a",IF(AI$3&gt;(A4stdlife+$E123),('PTRM input'!$M$146*(1+rvanilla07)^0.5)-SUM($M123:AH123),('PTRM input'!$M$146*(1+rvanilla07)^0.5)/A4stdlife))</f>
        <v>n/a</v>
      </c>
      <c r="AJ123" s="105" t="str">
        <f>IF(A4stdlife="n/a","n/a",IF(AJ$3&gt;(A4stdlife+$E123),('PTRM input'!$M$146*(1+rvanilla07)^0.5)-SUM($M123:AI123),('PTRM input'!$M$146*(1+rvanilla07)^0.5)/A4stdlife))</f>
        <v>n/a</v>
      </c>
      <c r="AK123" s="105" t="str">
        <f>IF(A4stdlife="n/a","n/a",IF(AK$3&gt;(A4stdlife+$E123),('PTRM input'!$M$146*(1+rvanilla07)^0.5)-SUM($M123:AJ123),('PTRM input'!$M$146*(1+rvanilla07)^0.5)/A4stdlife))</f>
        <v>n/a</v>
      </c>
      <c r="AL123" s="105" t="str">
        <f>IF(A4stdlife="n/a","n/a",IF(AL$3&gt;(A4stdlife+$E123),('PTRM input'!$M$146*(1+rvanilla07)^0.5)-SUM($M123:AK123),('PTRM input'!$M$146*(1+rvanilla07)^0.5)/A4stdlife))</f>
        <v>n/a</v>
      </c>
      <c r="AM123" s="105" t="str">
        <f>IF(A4stdlife="n/a","n/a",IF(AM$3&gt;(A4stdlife+$E123),('PTRM input'!$M$146*(1+rvanilla07)^0.5)-SUM($M123:AL123),('PTRM input'!$M$146*(1+rvanilla07)^0.5)/A4stdlife))</f>
        <v>n/a</v>
      </c>
      <c r="AN123" s="105" t="str">
        <f>IF(A4stdlife="n/a","n/a",IF(AN$3&gt;(A4stdlife+$E123),('PTRM input'!$M$146*(1+rvanilla07)^0.5)-SUM($M123:AM123),('PTRM input'!$M$146*(1+rvanilla07)^0.5)/A4stdlife))</f>
        <v>n/a</v>
      </c>
      <c r="AO123" s="105" t="str">
        <f>IF(A4stdlife="n/a","n/a",IF(AO$3&gt;(A4stdlife+$E123),('PTRM input'!$M$146*(1+rvanilla07)^0.5)-SUM($M123:AN123),('PTRM input'!$M$146*(1+rvanilla07)^0.5)/A4stdlife))</f>
        <v>n/a</v>
      </c>
      <c r="AP123" s="105" t="str">
        <f>IF(A4stdlife="n/a","n/a",IF(AP$3&gt;(A4stdlife+$E123),('PTRM input'!$M$146*(1+rvanilla07)^0.5)-SUM($M123:AO123),('PTRM input'!$M$146*(1+rvanilla07)^0.5)/A4stdlife))</f>
        <v>n/a</v>
      </c>
      <c r="AQ123" s="105" t="str">
        <f>IF(A4stdlife="n/a","n/a",IF(AQ$3&gt;(A4stdlife+$E123),('PTRM input'!$M$146*(1+rvanilla07)^0.5)-SUM($M123:AP123),('PTRM input'!$M$146*(1+rvanilla07)^0.5)/A4stdlife))</f>
        <v>n/a</v>
      </c>
      <c r="AR123" s="105" t="str">
        <f>IF(A4stdlife="n/a","n/a",IF(AR$3&gt;(A4stdlife+$E123),('PTRM input'!$M$146*(1+rvanilla07)^0.5)-SUM($M123:AQ123),('PTRM input'!$M$146*(1+rvanilla07)^0.5)/A4stdlife))</f>
        <v>n/a</v>
      </c>
      <c r="AS123" s="105" t="str">
        <f>IF(A4stdlife="n/a","n/a",IF(AS$3&gt;(A4stdlife+$E123),('PTRM input'!$M$146*(1+rvanilla07)^0.5)-SUM($M123:AR123),('PTRM input'!$M$146*(1+rvanilla07)^0.5)/A4stdlife))</f>
        <v>n/a</v>
      </c>
      <c r="AT123" s="105" t="str">
        <f>IF(A4stdlife="n/a","n/a",IF(AT$3&gt;(A4stdlife+$E123),('PTRM input'!$M$146*(1+rvanilla07)^0.5)-SUM($M123:AS123),('PTRM input'!$M$146*(1+rvanilla07)^0.5)/A4stdlife))</f>
        <v>n/a</v>
      </c>
      <c r="AU123" s="105" t="str">
        <f>IF(A4stdlife="n/a","n/a",IF(AU$3&gt;(A4stdlife+$E123),('PTRM input'!$M$146*(1+rvanilla07)^0.5)-SUM($M123:AT123),('PTRM input'!$M$146*(1+rvanilla07)^0.5)/A4stdlife))</f>
        <v>n/a</v>
      </c>
      <c r="AV123" s="105" t="str">
        <f>IF(A4stdlife="n/a","n/a",IF(AV$3&gt;(A4stdlife+$E123),('PTRM input'!$M$146*(1+rvanilla07)^0.5)-SUM($M123:AU123),('PTRM input'!$M$146*(1+rvanilla07)^0.5)/A4stdlife))</f>
        <v>n/a</v>
      </c>
      <c r="AW123" s="105" t="str">
        <f>IF(A4stdlife="n/a","n/a",IF(AW$3&gt;(A4stdlife+$E123),('PTRM input'!$M$146*(1+rvanilla07)^0.5)-SUM($M123:AV123),('PTRM input'!$M$146*(1+rvanilla07)^0.5)/A4stdlife))</f>
        <v>n/a</v>
      </c>
      <c r="AX123" s="105" t="str">
        <f>IF(A4stdlife="n/a","n/a",IF(AX$3&gt;(A4stdlife+$E123),('PTRM input'!$M$146*(1+rvanilla07)^0.5)-SUM($M123:AW123),('PTRM input'!$M$146*(1+rvanilla07)^0.5)/A4stdlife))</f>
        <v>n/a</v>
      </c>
      <c r="AY123" s="105" t="str">
        <f>IF(A4stdlife="n/a","n/a",IF(AY$3&gt;(A4stdlife+$E123),('PTRM input'!$M$146*(1+rvanilla07)^0.5)-SUM($M123:AX123),('PTRM input'!$M$146*(1+rvanilla07)^0.5)/A4stdlife))</f>
        <v>n/a</v>
      </c>
      <c r="AZ123" s="105" t="str">
        <f>IF(A4stdlife="n/a","n/a",IF(AZ$3&gt;(A4stdlife+$E123),('PTRM input'!$M$146*(1+rvanilla07)^0.5)-SUM($M123:AY123),('PTRM input'!$M$146*(1+rvanilla07)^0.5)/A4stdlife))</f>
        <v>n/a</v>
      </c>
      <c r="BA123" s="105" t="str">
        <f>IF(A4stdlife="n/a","n/a",IF(BA$3&gt;(A4stdlife+$E123),('PTRM input'!$M$146*(1+rvanilla07)^0.5)-SUM($M123:AZ123),('PTRM input'!$M$146*(1+rvanilla07)^0.5)/A4stdlife))</f>
        <v>n/a</v>
      </c>
      <c r="BB123" s="105" t="str">
        <f>IF(A4stdlife="n/a","n/a",IF(BB$3&gt;(A4stdlife+$E123),('PTRM input'!$M$146*(1+rvanilla07)^0.5)-SUM($M123:BA123),('PTRM input'!$M$146*(1+rvanilla07)^0.5)/A4stdlife))</f>
        <v>n/a</v>
      </c>
      <c r="BC123" s="105" t="str">
        <f>IF(A4stdlife="n/a","n/a",IF(BC$3&gt;(A4stdlife+$E123),('PTRM input'!$M$146*(1+rvanilla07)^0.5)-SUM($M123:BB123),('PTRM input'!$M$146*(1+rvanilla07)^0.5)/A4stdlife))</f>
        <v>n/a</v>
      </c>
      <c r="BD123" s="105" t="str">
        <f>IF(A4stdlife="n/a","n/a",IF(BD$3&gt;(A4stdlife+$E123),('PTRM input'!$M$146*(1+rvanilla07)^0.5)-SUM($M123:BC123),('PTRM input'!$M$146*(1+rvanilla07)^0.5)/A4stdlife))</f>
        <v>n/a</v>
      </c>
      <c r="BE123" s="105" t="str">
        <f>IF(A4stdlife="n/a","n/a",IF(BE$3&gt;(A4stdlife+$E123),('PTRM input'!$M$146*(1+rvanilla07)^0.5)-SUM($M123:BD123),('PTRM input'!$M$146*(1+rvanilla07)^0.5)/A4stdlife))</f>
        <v>n/a</v>
      </c>
      <c r="BF123" s="105" t="str">
        <f>IF(A4stdlife="n/a","n/a",IF(BF$3&gt;(A4stdlife+$E123),('PTRM input'!$M$146*(1+rvanilla07)^0.5)-SUM($M123:BE123),('PTRM input'!$M$146*(1+rvanilla07)^0.5)/A4stdlife))</f>
        <v>n/a</v>
      </c>
      <c r="BG123" s="105" t="str">
        <f>IF(A4stdlife="n/a","n/a",IF(BG$3&gt;(A4stdlife+$E123),('PTRM input'!$M$146*(1+rvanilla07)^0.5)-SUM($M123:BF123),('PTRM input'!$M$146*(1+rvanilla07)^0.5)/A4stdlife))</f>
        <v>n/a</v>
      </c>
      <c r="BH123" s="105" t="str">
        <f>IF(A4stdlife="n/a","n/a",IF(BH$3&gt;(A4stdlife+$E123),('PTRM input'!$M$146*(1+rvanilla07)^0.5)-SUM($M123:BG123),('PTRM input'!$M$146*(1+rvanilla07)^0.5)/A4stdlife))</f>
        <v>n/a</v>
      </c>
      <c r="BI123" s="105" t="str">
        <f>IF(A4stdlife="n/a","n/a",IF(BI$3&gt;(A4stdlife+$E123),('PTRM input'!$M$146*(1+rvanilla07)^0.5)-SUM($M123:BH123),('PTRM input'!$M$146*(1+rvanilla07)^0.5)/A4stdlife))</f>
        <v>n/a</v>
      </c>
      <c r="BJ123" s="234"/>
      <c r="BK123" s="234"/>
      <c r="BL123" s="234"/>
      <c r="BM123" s="234"/>
    </row>
    <row r="124" spans="1:65" s="190" customFormat="1" outlineLevel="2">
      <c r="A124" s="234"/>
      <c r="B124" s="32"/>
      <c r="C124" s="31"/>
      <c r="D124" s="930"/>
      <c r="E124" s="167">
        <v>8</v>
      </c>
      <c r="F124" s="34"/>
      <c r="G124" s="184"/>
      <c r="H124" s="186"/>
      <c r="I124" s="186"/>
      <c r="J124" s="186"/>
      <c r="K124" s="186"/>
      <c r="L124" s="186"/>
      <c r="M124" s="186"/>
      <c r="N124" s="185"/>
      <c r="O124" s="105" t="str">
        <f>IF(A4stdlife="n/a","n/a",IF(O$3&gt;(A4stdlife+$E124),('PTRM input'!$N$146*(1+rvanilla08)^0.5)-SUM($N124:N124),('PTRM input'!$N$146*(1+rvanilla08)^0.5)/A4stdlife))</f>
        <v>n/a</v>
      </c>
      <c r="P124" s="105" t="str">
        <f>IF(A4stdlife="n/a","n/a",IF(P$3&gt;(A4stdlife+$E124),('PTRM input'!$N$146*(1+rvanilla08)^0.5)-SUM($N124:O124),('PTRM input'!$N$146*(1+rvanilla08)^0.5)/A4stdlife))</f>
        <v>n/a</v>
      </c>
      <c r="Q124" s="105" t="str">
        <f>IF(A4stdlife="n/a","n/a",IF(Q$3&gt;(A4stdlife+$E124),('PTRM input'!$N$146*(1+rvanilla08)^0.5)-SUM($N124:P124),('PTRM input'!$N$146*(1+rvanilla08)^0.5)/A4stdlife))</f>
        <v>n/a</v>
      </c>
      <c r="R124" s="105" t="str">
        <f>IF(A4stdlife="n/a","n/a",IF(R$3&gt;(A4stdlife+$E124),('PTRM input'!$N$146*(1+rvanilla08)^0.5)-SUM($N124:Q124),('PTRM input'!$N$146*(1+rvanilla08)^0.5)/A4stdlife))</f>
        <v>n/a</v>
      </c>
      <c r="S124" s="105" t="str">
        <f>IF(A4stdlife="n/a","n/a",IF(S$3&gt;(A4stdlife+$E124),('PTRM input'!$N$146*(1+rvanilla08)^0.5)-SUM($N124:R124),('PTRM input'!$N$146*(1+rvanilla08)^0.5)/A4stdlife))</f>
        <v>n/a</v>
      </c>
      <c r="T124" s="105" t="str">
        <f>IF(A4stdlife="n/a","n/a",IF(T$3&gt;(A4stdlife+$E124),('PTRM input'!$N$146*(1+rvanilla08)^0.5)-SUM($N124:S124),('PTRM input'!$N$146*(1+rvanilla08)^0.5)/A4stdlife))</f>
        <v>n/a</v>
      </c>
      <c r="U124" s="105" t="str">
        <f>IF(A4stdlife="n/a","n/a",IF(U$3&gt;(A4stdlife+$E124),('PTRM input'!$N$146*(1+rvanilla08)^0.5)-SUM($N124:T124),('PTRM input'!$N$146*(1+rvanilla08)^0.5)/A4stdlife))</f>
        <v>n/a</v>
      </c>
      <c r="V124" s="105" t="str">
        <f>IF(A4stdlife="n/a","n/a",IF(V$3&gt;(A4stdlife+$E124),('PTRM input'!$N$146*(1+rvanilla08)^0.5)-SUM($N124:U124),('PTRM input'!$N$146*(1+rvanilla08)^0.5)/A4stdlife))</f>
        <v>n/a</v>
      </c>
      <c r="W124" s="105" t="str">
        <f>IF(A4stdlife="n/a","n/a",IF(W$3&gt;(A4stdlife+$E124),('PTRM input'!$N$146*(1+rvanilla08)^0.5)-SUM($N124:V124),('PTRM input'!$N$146*(1+rvanilla08)^0.5)/A4stdlife))</f>
        <v>n/a</v>
      </c>
      <c r="X124" s="105" t="str">
        <f>IF(A4stdlife="n/a","n/a",IF(X$3&gt;(A4stdlife+$E124),('PTRM input'!$N$146*(1+rvanilla08)^0.5)-SUM($N124:W124),('PTRM input'!$N$146*(1+rvanilla08)^0.5)/A4stdlife))</f>
        <v>n/a</v>
      </c>
      <c r="Y124" s="105" t="str">
        <f>IF(A4stdlife="n/a","n/a",IF(Y$3&gt;(A4stdlife+$E124),('PTRM input'!$N$146*(1+rvanilla08)^0.5)-SUM($N124:X124),('PTRM input'!$N$146*(1+rvanilla08)^0.5)/A4stdlife))</f>
        <v>n/a</v>
      </c>
      <c r="Z124" s="105" t="str">
        <f>IF(A4stdlife="n/a","n/a",IF(Z$3&gt;(A4stdlife+$E124),('PTRM input'!$N$146*(1+rvanilla08)^0.5)-SUM($N124:Y124),('PTRM input'!$N$146*(1+rvanilla08)^0.5)/A4stdlife))</f>
        <v>n/a</v>
      </c>
      <c r="AA124" s="105" t="str">
        <f>IF(A4stdlife="n/a","n/a",IF(AA$3&gt;(A4stdlife+$E124),('PTRM input'!$N$146*(1+rvanilla08)^0.5)-SUM($N124:Z124),('PTRM input'!$N$146*(1+rvanilla08)^0.5)/A4stdlife))</f>
        <v>n/a</v>
      </c>
      <c r="AB124" s="105" t="str">
        <f>IF(A4stdlife="n/a","n/a",IF(AB$3&gt;(A4stdlife+$E124),('PTRM input'!$N$146*(1+rvanilla08)^0.5)-SUM($N124:AA124),('PTRM input'!$N$146*(1+rvanilla08)^0.5)/A4stdlife))</f>
        <v>n/a</v>
      </c>
      <c r="AC124" s="105" t="str">
        <f>IF(A4stdlife="n/a","n/a",IF(AC$3&gt;(A4stdlife+$E124),('PTRM input'!$N$146*(1+rvanilla08)^0.5)-SUM($N124:AB124),('PTRM input'!$N$146*(1+rvanilla08)^0.5)/A4stdlife))</f>
        <v>n/a</v>
      </c>
      <c r="AD124" s="105" t="str">
        <f>IF(A4stdlife="n/a","n/a",IF(AD$3&gt;(A4stdlife+$E124),('PTRM input'!$N$146*(1+rvanilla08)^0.5)-SUM($N124:AC124),('PTRM input'!$N$146*(1+rvanilla08)^0.5)/A4stdlife))</f>
        <v>n/a</v>
      </c>
      <c r="AE124" s="105" t="str">
        <f>IF(A4stdlife="n/a","n/a",IF(AE$3&gt;(A4stdlife+$E124),('PTRM input'!$N$146*(1+rvanilla08)^0.5)-SUM($N124:AD124),('PTRM input'!$N$146*(1+rvanilla08)^0.5)/A4stdlife))</f>
        <v>n/a</v>
      </c>
      <c r="AF124" s="105" t="str">
        <f>IF(A4stdlife="n/a","n/a",IF(AF$3&gt;(A4stdlife+$E124),('PTRM input'!$N$146*(1+rvanilla08)^0.5)-SUM($N124:AE124),('PTRM input'!$N$146*(1+rvanilla08)^0.5)/A4stdlife))</f>
        <v>n/a</v>
      </c>
      <c r="AG124" s="105" t="str">
        <f>IF(A4stdlife="n/a","n/a",IF(AG$3&gt;(A4stdlife+$E124),('PTRM input'!$N$146*(1+rvanilla08)^0.5)-SUM($N124:AF124),('PTRM input'!$N$146*(1+rvanilla08)^0.5)/A4stdlife))</f>
        <v>n/a</v>
      </c>
      <c r="AH124" s="105" t="str">
        <f>IF(A4stdlife="n/a","n/a",IF(AH$3&gt;(A4stdlife+$E124),('PTRM input'!$N$146*(1+rvanilla08)^0.5)-SUM($N124:AG124),('PTRM input'!$N$146*(1+rvanilla08)^0.5)/A4stdlife))</f>
        <v>n/a</v>
      </c>
      <c r="AI124" s="105" t="str">
        <f>IF(A4stdlife="n/a","n/a",IF(AI$3&gt;(A4stdlife+$E124),('PTRM input'!$N$146*(1+rvanilla08)^0.5)-SUM($N124:AH124),('PTRM input'!$N$146*(1+rvanilla08)^0.5)/A4stdlife))</f>
        <v>n/a</v>
      </c>
      <c r="AJ124" s="105" t="str">
        <f>IF(A4stdlife="n/a","n/a",IF(AJ$3&gt;(A4stdlife+$E124),('PTRM input'!$N$146*(1+rvanilla08)^0.5)-SUM($N124:AI124),('PTRM input'!$N$146*(1+rvanilla08)^0.5)/A4stdlife))</f>
        <v>n/a</v>
      </c>
      <c r="AK124" s="105" t="str">
        <f>IF(A4stdlife="n/a","n/a",IF(AK$3&gt;(A4stdlife+$E124),('PTRM input'!$N$146*(1+rvanilla08)^0.5)-SUM($N124:AJ124),('PTRM input'!$N$146*(1+rvanilla08)^0.5)/A4stdlife))</f>
        <v>n/a</v>
      </c>
      <c r="AL124" s="105" t="str">
        <f>IF(A4stdlife="n/a","n/a",IF(AL$3&gt;(A4stdlife+$E124),('PTRM input'!$N$146*(1+rvanilla08)^0.5)-SUM($N124:AK124),('PTRM input'!$N$146*(1+rvanilla08)^0.5)/A4stdlife))</f>
        <v>n/a</v>
      </c>
      <c r="AM124" s="105" t="str">
        <f>IF(A4stdlife="n/a","n/a",IF(AM$3&gt;(A4stdlife+$E124),('PTRM input'!$N$146*(1+rvanilla08)^0.5)-SUM($N124:AL124),('PTRM input'!$N$146*(1+rvanilla08)^0.5)/A4stdlife))</f>
        <v>n/a</v>
      </c>
      <c r="AN124" s="105" t="str">
        <f>IF(A4stdlife="n/a","n/a",IF(AN$3&gt;(A4stdlife+$E124),('PTRM input'!$N$146*(1+rvanilla08)^0.5)-SUM($N124:AM124),('PTRM input'!$N$146*(1+rvanilla08)^0.5)/A4stdlife))</f>
        <v>n/a</v>
      </c>
      <c r="AO124" s="105" t="str">
        <f>IF(A4stdlife="n/a","n/a",IF(AO$3&gt;(A4stdlife+$E124),('PTRM input'!$N$146*(1+rvanilla08)^0.5)-SUM($N124:AN124),('PTRM input'!$N$146*(1+rvanilla08)^0.5)/A4stdlife))</f>
        <v>n/a</v>
      </c>
      <c r="AP124" s="105" t="str">
        <f>IF(A4stdlife="n/a","n/a",IF(AP$3&gt;(A4stdlife+$E124),('PTRM input'!$N$146*(1+rvanilla08)^0.5)-SUM($N124:AO124),('PTRM input'!$N$146*(1+rvanilla08)^0.5)/A4stdlife))</f>
        <v>n/a</v>
      </c>
      <c r="AQ124" s="105" t="str">
        <f>IF(A4stdlife="n/a","n/a",IF(AQ$3&gt;(A4stdlife+$E124),('PTRM input'!$N$146*(1+rvanilla08)^0.5)-SUM($N124:AP124),('PTRM input'!$N$146*(1+rvanilla08)^0.5)/A4stdlife))</f>
        <v>n/a</v>
      </c>
      <c r="AR124" s="105" t="str">
        <f>IF(A4stdlife="n/a","n/a",IF(AR$3&gt;(A4stdlife+$E124),('PTRM input'!$N$146*(1+rvanilla08)^0.5)-SUM($N124:AQ124),('PTRM input'!$N$146*(1+rvanilla08)^0.5)/A4stdlife))</f>
        <v>n/a</v>
      </c>
      <c r="AS124" s="105" t="str">
        <f>IF(A4stdlife="n/a","n/a",IF(AS$3&gt;(A4stdlife+$E124),('PTRM input'!$N$146*(1+rvanilla08)^0.5)-SUM($N124:AR124),('PTRM input'!$N$146*(1+rvanilla08)^0.5)/A4stdlife))</f>
        <v>n/a</v>
      </c>
      <c r="AT124" s="105" t="str">
        <f>IF(A4stdlife="n/a","n/a",IF(AT$3&gt;(A4stdlife+$E124),('PTRM input'!$N$146*(1+rvanilla08)^0.5)-SUM($N124:AS124),('PTRM input'!$N$146*(1+rvanilla08)^0.5)/A4stdlife))</f>
        <v>n/a</v>
      </c>
      <c r="AU124" s="105" t="str">
        <f>IF(A4stdlife="n/a","n/a",IF(AU$3&gt;(A4stdlife+$E124),('PTRM input'!$N$146*(1+rvanilla08)^0.5)-SUM($N124:AT124),('PTRM input'!$N$146*(1+rvanilla08)^0.5)/A4stdlife))</f>
        <v>n/a</v>
      </c>
      <c r="AV124" s="105" t="str">
        <f>IF(A4stdlife="n/a","n/a",IF(AV$3&gt;(A4stdlife+$E124),('PTRM input'!$N$146*(1+rvanilla08)^0.5)-SUM($N124:AU124),('PTRM input'!$N$146*(1+rvanilla08)^0.5)/A4stdlife))</f>
        <v>n/a</v>
      </c>
      <c r="AW124" s="105" t="str">
        <f>IF(A4stdlife="n/a","n/a",IF(AW$3&gt;(A4stdlife+$E124),('PTRM input'!$N$146*(1+rvanilla08)^0.5)-SUM($N124:AV124),('PTRM input'!$N$146*(1+rvanilla08)^0.5)/A4stdlife))</f>
        <v>n/a</v>
      </c>
      <c r="AX124" s="105" t="str">
        <f>IF(A4stdlife="n/a","n/a",IF(AX$3&gt;(A4stdlife+$E124),('PTRM input'!$N$146*(1+rvanilla08)^0.5)-SUM($N124:AW124),('PTRM input'!$N$146*(1+rvanilla08)^0.5)/A4stdlife))</f>
        <v>n/a</v>
      </c>
      <c r="AY124" s="105" t="str">
        <f>IF(A4stdlife="n/a","n/a",IF(AY$3&gt;(A4stdlife+$E124),('PTRM input'!$N$146*(1+rvanilla08)^0.5)-SUM($N124:AX124),('PTRM input'!$N$146*(1+rvanilla08)^0.5)/A4stdlife))</f>
        <v>n/a</v>
      </c>
      <c r="AZ124" s="105" t="str">
        <f>IF(A4stdlife="n/a","n/a",IF(AZ$3&gt;(A4stdlife+$E124),('PTRM input'!$N$146*(1+rvanilla08)^0.5)-SUM($N124:AY124),('PTRM input'!$N$146*(1+rvanilla08)^0.5)/A4stdlife))</f>
        <v>n/a</v>
      </c>
      <c r="BA124" s="105" t="str">
        <f>IF(A4stdlife="n/a","n/a",IF(BA$3&gt;(A4stdlife+$E124),('PTRM input'!$N$146*(1+rvanilla08)^0.5)-SUM($N124:AZ124),('PTRM input'!$N$146*(1+rvanilla08)^0.5)/A4stdlife))</f>
        <v>n/a</v>
      </c>
      <c r="BB124" s="105" t="str">
        <f>IF(A4stdlife="n/a","n/a",IF(BB$3&gt;(A4stdlife+$E124),('PTRM input'!$N$146*(1+rvanilla08)^0.5)-SUM($N124:BA124),('PTRM input'!$N$146*(1+rvanilla08)^0.5)/A4stdlife))</f>
        <v>n/a</v>
      </c>
      <c r="BC124" s="105" t="str">
        <f>IF(A4stdlife="n/a","n/a",IF(BC$3&gt;(A4stdlife+$E124),('PTRM input'!$N$146*(1+rvanilla08)^0.5)-SUM($N124:BB124),('PTRM input'!$N$146*(1+rvanilla08)^0.5)/A4stdlife))</f>
        <v>n/a</v>
      </c>
      <c r="BD124" s="105" t="str">
        <f>IF(A4stdlife="n/a","n/a",IF(BD$3&gt;(A4stdlife+$E124),('PTRM input'!$N$146*(1+rvanilla08)^0.5)-SUM($N124:BC124),('PTRM input'!$N$146*(1+rvanilla08)^0.5)/A4stdlife))</f>
        <v>n/a</v>
      </c>
      <c r="BE124" s="105" t="str">
        <f>IF(A4stdlife="n/a","n/a",IF(BE$3&gt;(A4stdlife+$E124),('PTRM input'!$N$146*(1+rvanilla08)^0.5)-SUM($N124:BD124),('PTRM input'!$N$146*(1+rvanilla08)^0.5)/A4stdlife))</f>
        <v>n/a</v>
      </c>
      <c r="BF124" s="105" t="str">
        <f>IF(A4stdlife="n/a","n/a",IF(BF$3&gt;(A4stdlife+$E124),('PTRM input'!$N$146*(1+rvanilla08)^0.5)-SUM($N124:BE124),('PTRM input'!$N$146*(1+rvanilla08)^0.5)/A4stdlife))</f>
        <v>n/a</v>
      </c>
      <c r="BG124" s="105" t="str">
        <f>IF(A4stdlife="n/a","n/a",IF(BG$3&gt;(A4stdlife+$E124),('PTRM input'!$N$146*(1+rvanilla08)^0.5)-SUM($N124:BF124),('PTRM input'!$N$146*(1+rvanilla08)^0.5)/A4stdlife))</f>
        <v>n/a</v>
      </c>
      <c r="BH124" s="105" t="str">
        <f>IF(A4stdlife="n/a","n/a",IF(BH$3&gt;(A4stdlife+$E124),('PTRM input'!$N$146*(1+rvanilla08)^0.5)-SUM($N124:BG124),('PTRM input'!$N$146*(1+rvanilla08)^0.5)/A4stdlife))</f>
        <v>n/a</v>
      </c>
      <c r="BI124" s="105" t="str">
        <f>IF(A4stdlife="n/a","n/a",IF(BI$3&gt;(A4stdlife+$E124),('PTRM input'!$N$146*(1+rvanilla08)^0.5)-SUM($N124:BH124),('PTRM input'!$N$146*(1+rvanilla08)^0.5)/A4stdlife))</f>
        <v>n/a</v>
      </c>
      <c r="BJ124" s="234"/>
      <c r="BK124" s="234"/>
      <c r="BL124" s="234"/>
      <c r="BM124" s="234"/>
    </row>
    <row r="125" spans="1:65" s="190" customFormat="1" outlineLevel="2">
      <c r="A125" s="234"/>
      <c r="B125" s="32"/>
      <c r="C125" s="31"/>
      <c r="D125" s="930"/>
      <c r="E125" s="167">
        <v>9</v>
      </c>
      <c r="F125" s="34"/>
      <c r="G125" s="184"/>
      <c r="H125" s="186"/>
      <c r="I125" s="186"/>
      <c r="J125" s="186"/>
      <c r="K125" s="186"/>
      <c r="L125" s="186"/>
      <c r="M125" s="186"/>
      <c r="N125" s="186"/>
      <c r="O125" s="185"/>
      <c r="P125" s="105" t="str">
        <f>IF(A4stdlife="n/a","n/a",IF(P$3&gt;(A4stdlife+$E125),('PTRM input'!$O$146*(1+rvanilla09)^0.5)-SUM($O125:O125),('PTRM input'!$O$146*(1+rvanilla09)^0.5)/A4stdlife))</f>
        <v>n/a</v>
      </c>
      <c r="Q125" s="105" t="str">
        <f>IF(A4stdlife="n/a","n/a",IF(Q$3&gt;(A4stdlife+$E125),('PTRM input'!$O$146*(1+rvanilla09)^0.5)-SUM($O125:P125),('PTRM input'!$O$146*(1+rvanilla09)^0.5)/A4stdlife))</f>
        <v>n/a</v>
      </c>
      <c r="R125" s="105" t="str">
        <f>IF(A4stdlife="n/a","n/a",IF(R$3&gt;(A4stdlife+$E125),('PTRM input'!$O$146*(1+rvanilla09)^0.5)-SUM($O125:Q125),('PTRM input'!$O$146*(1+rvanilla09)^0.5)/A4stdlife))</f>
        <v>n/a</v>
      </c>
      <c r="S125" s="105" t="str">
        <f>IF(A4stdlife="n/a","n/a",IF(S$3&gt;(A4stdlife+$E125),('PTRM input'!$O$146*(1+rvanilla09)^0.5)-SUM($O125:R125),('PTRM input'!$O$146*(1+rvanilla09)^0.5)/A4stdlife))</f>
        <v>n/a</v>
      </c>
      <c r="T125" s="105" t="str">
        <f>IF(A4stdlife="n/a","n/a",IF(T$3&gt;(A4stdlife+$E125),('PTRM input'!$O$146*(1+rvanilla09)^0.5)-SUM($O125:S125),('PTRM input'!$O$146*(1+rvanilla09)^0.5)/A4stdlife))</f>
        <v>n/a</v>
      </c>
      <c r="U125" s="105" t="str">
        <f>IF(A4stdlife="n/a","n/a",IF(U$3&gt;(A4stdlife+$E125),('PTRM input'!$O$146*(1+rvanilla09)^0.5)-SUM($O125:T125),('PTRM input'!$O$146*(1+rvanilla09)^0.5)/A4stdlife))</f>
        <v>n/a</v>
      </c>
      <c r="V125" s="105" t="str">
        <f>IF(A4stdlife="n/a","n/a",IF(V$3&gt;(A4stdlife+$E125),('PTRM input'!$O$146*(1+rvanilla09)^0.5)-SUM($O125:U125),('PTRM input'!$O$146*(1+rvanilla09)^0.5)/A4stdlife))</f>
        <v>n/a</v>
      </c>
      <c r="W125" s="105" t="str">
        <f>IF(A4stdlife="n/a","n/a",IF(W$3&gt;(A4stdlife+$E125),('PTRM input'!$O$146*(1+rvanilla09)^0.5)-SUM($O125:V125),('PTRM input'!$O$146*(1+rvanilla09)^0.5)/A4stdlife))</f>
        <v>n/a</v>
      </c>
      <c r="X125" s="105" t="str">
        <f>IF(A4stdlife="n/a","n/a",IF(X$3&gt;(A4stdlife+$E125),('PTRM input'!$O$146*(1+rvanilla09)^0.5)-SUM($O125:W125),('PTRM input'!$O$146*(1+rvanilla09)^0.5)/A4stdlife))</f>
        <v>n/a</v>
      </c>
      <c r="Y125" s="105" t="str">
        <f>IF(A4stdlife="n/a","n/a",IF(Y$3&gt;(A4stdlife+$E125),('PTRM input'!$O$146*(1+rvanilla09)^0.5)-SUM($O125:X125),('PTRM input'!$O$146*(1+rvanilla09)^0.5)/A4stdlife))</f>
        <v>n/a</v>
      </c>
      <c r="Z125" s="105" t="str">
        <f>IF(A4stdlife="n/a","n/a",IF(Z$3&gt;(A4stdlife+$E125),('PTRM input'!$O$146*(1+rvanilla09)^0.5)-SUM($O125:Y125),('PTRM input'!$O$146*(1+rvanilla09)^0.5)/A4stdlife))</f>
        <v>n/a</v>
      </c>
      <c r="AA125" s="105" t="str">
        <f>IF(A4stdlife="n/a","n/a",IF(AA$3&gt;(A4stdlife+$E125),('PTRM input'!$O$146*(1+rvanilla09)^0.5)-SUM($O125:Z125),('PTRM input'!$O$146*(1+rvanilla09)^0.5)/A4stdlife))</f>
        <v>n/a</v>
      </c>
      <c r="AB125" s="105" t="str">
        <f>IF(A4stdlife="n/a","n/a",IF(AB$3&gt;(A4stdlife+$E125),('PTRM input'!$O$146*(1+rvanilla09)^0.5)-SUM($O125:AA125),('PTRM input'!$O$146*(1+rvanilla09)^0.5)/A4stdlife))</f>
        <v>n/a</v>
      </c>
      <c r="AC125" s="105" t="str">
        <f>IF(A4stdlife="n/a","n/a",IF(AC$3&gt;(A4stdlife+$E125),('PTRM input'!$O$146*(1+rvanilla09)^0.5)-SUM($O125:AB125),('PTRM input'!$O$146*(1+rvanilla09)^0.5)/A4stdlife))</f>
        <v>n/a</v>
      </c>
      <c r="AD125" s="105" t="str">
        <f>IF(A4stdlife="n/a","n/a",IF(AD$3&gt;(A4stdlife+$E125),('PTRM input'!$O$146*(1+rvanilla09)^0.5)-SUM($O125:AC125),('PTRM input'!$O$146*(1+rvanilla09)^0.5)/A4stdlife))</f>
        <v>n/a</v>
      </c>
      <c r="AE125" s="105" t="str">
        <f>IF(A4stdlife="n/a","n/a",IF(AE$3&gt;(A4stdlife+$E125),('PTRM input'!$O$146*(1+rvanilla09)^0.5)-SUM($O125:AD125),('PTRM input'!$O$146*(1+rvanilla09)^0.5)/A4stdlife))</f>
        <v>n/a</v>
      </c>
      <c r="AF125" s="105" t="str">
        <f>IF(A4stdlife="n/a","n/a",IF(AF$3&gt;(A4stdlife+$E125),('PTRM input'!$O$146*(1+rvanilla09)^0.5)-SUM($O125:AE125),('PTRM input'!$O$146*(1+rvanilla09)^0.5)/A4stdlife))</f>
        <v>n/a</v>
      </c>
      <c r="AG125" s="105" t="str">
        <f>IF(A4stdlife="n/a","n/a",IF(AG$3&gt;(A4stdlife+$E125),('PTRM input'!$O$146*(1+rvanilla09)^0.5)-SUM($O125:AF125),('PTRM input'!$O$146*(1+rvanilla09)^0.5)/A4stdlife))</f>
        <v>n/a</v>
      </c>
      <c r="AH125" s="105" t="str">
        <f>IF(A4stdlife="n/a","n/a",IF(AH$3&gt;(A4stdlife+$E125),('PTRM input'!$O$146*(1+rvanilla09)^0.5)-SUM($O125:AG125),('PTRM input'!$O$146*(1+rvanilla09)^0.5)/A4stdlife))</f>
        <v>n/a</v>
      </c>
      <c r="AI125" s="105" t="str">
        <f>IF(A4stdlife="n/a","n/a",IF(AI$3&gt;(A4stdlife+$E125),('PTRM input'!$O$146*(1+rvanilla09)^0.5)-SUM($O125:AH125),('PTRM input'!$O$146*(1+rvanilla09)^0.5)/A4stdlife))</f>
        <v>n/a</v>
      </c>
      <c r="AJ125" s="105" t="str">
        <f>IF(A4stdlife="n/a","n/a",IF(AJ$3&gt;(A4stdlife+$E125),('PTRM input'!$O$146*(1+rvanilla09)^0.5)-SUM($O125:AI125),('PTRM input'!$O$146*(1+rvanilla09)^0.5)/A4stdlife))</f>
        <v>n/a</v>
      </c>
      <c r="AK125" s="105" t="str">
        <f>IF(A4stdlife="n/a","n/a",IF(AK$3&gt;(A4stdlife+$E125),('PTRM input'!$O$146*(1+rvanilla09)^0.5)-SUM($O125:AJ125),('PTRM input'!$O$146*(1+rvanilla09)^0.5)/A4stdlife))</f>
        <v>n/a</v>
      </c>
      <c r="AL125" s="105" t="str">
        <f>IF(A4stdlife="n/a","n/a",IF(AL$3&gt;(A4stdlife+$E125),('PTRM input'!$O$146*(1+rvanilla09)^0.5)-SUM($O125:AK125),('PTRM input'!$O$146*(1+rvanilla09)^0.5)/A4stdlife))</f>
        <v>n/a</v>
      </c>
      <c r="AM125" s="105" t="str">
        <f>IF(A4stdlife="n/a","n/a",IF(AM$3&gt;(A4stdlife+$E125),('PTRM input'!$O$146*(1+rvanilla09)^0.5)-SUM($O125:AL125),('PTRM input'!$O$146*(1+rvanilla09)^0.5)/A4stdlife))</f>
        <v>n/a</v>
      </c>
      <c r="AN125" s="105" t="str">
        <f>IF(A4stdlife="n/a","n/a",IF(AN$3&gt;(A4stdlife+$E125),('PTRM input'!$O$146*(1+rvanilla09)^0.5)-SUM($O125:AM125),('PTRM input'!$O$146*(1+rvanilla09)^0.5)/A4stdlife))</f>
        <v>n/a</v>
      </c>
      <c r="AO125" s="105" t="str">
        <f>IF(A4stdlife="n/a","n/a",IF(AO$3&gt;(A4stdlife+$E125),('PTRM input'!$O$146*(1+rvanilla09)^0.5)-SUM($O125:AN125),('PTRM input'!$O$146*(1+rvanilla09)^0.5)/A4stdlife))</f>
        <v>n/a</v>
      </c>
      <c r="AP125" s="105" t="str">
        <f>IF(A4stdlife="n/a","n/a",IF(AP$3&gt;(A4stdlife+$E125),('PTRM input'!$O$146*(1+rvanilla09)^0.5)-SUM($O125:AO125),('PTRM input'!$O$146*(1+rvanilla09)^0.5)/A4stdlife))</f>
        <v>n/a</v>
      </c>
      <c r="AQ125" s="105" t="str">
        <f>IF(A4stdlife="n/a","n/a",IF(AQ$3&gt;(A4stdlife+$E125),('PTRM input'!$O$146*(1+rvanilla09)^0.5)-SUM($O125:AP125),('PTRM input'!$O$146*(1+rvanilla09)^0.5)/A4stdlife))</f>
        <v>n/a</v>
      </c>
      <c r="AR125" s="105" t="str">
        <f>IF(A4stdlife="n/a","n/a",IF(AR$3&gt;(A4stdlife+$E125),('PTRM input'!$O$146*(1+rvanilla09)^0.5)-SUM($O125:AQ125),('PTRM input'!$O$146*(1+rvanilla09)^0.5)/A4stdlife))</f>
        <v>n/a</v>
      </c>
      <c r="AS125" s="105" t="str">
        <f>IF(A4stdlife="n/a","n/a",IF(AS$3&gt;(A4stdlife+$E125),('PTRM input'!$O$146*(1+rvanilla09)^0.5)-SUM($O125:AR125),('PTRM input'!$O$146*(1+rvanilla09)^0.5)/A4stdlife))</f>
        <v>n/a</v>
      </c>
      <c r="AT125" s="105" t="str">
        <f>IF(A4stdlife="n/a","n/a",IF(AT$3&gt;(A4stdlife+$E125),('PTRM input'!$O$146*(1+rvanilla09)^0.5)-SUM($O125:AS125),('PTRM input'!$O$146*(1+rvanilla09)^0.5)/A4stdlife))</f>
        <v>n/a</v>
      </c>
      <c r="AU125" s="105" t="str">
        <f>IF(A4stdlife="n/a","n/a",IF(AU$3&gt;(A4stdlife+$E125),('PTRM input'!$O$146*(1+rvanilla09)^0.5)-SUM($O125:AT125),('PTRM input'!$O$146*(1+rvanilla09)^0.5)/A4stdlife))</f>
        <v>n/a</v>
      </c>
      <c r="AV125" s="105" t="str">
        <f>IF(A4stdlife="n/a","n/a",IF(AV$3&gt;(A4stdlife+$E125),('PTRM input'!$O$146*(1+rvanilla09)^0.5)-SUM($O125:AU125),('PTRM input'!$O$146*(1+rvanilla09)^0.5)/A4stdlife))</f>
        <v>n/a</v>
      </c>
      <c r="AW125" s="105" t="str">
        <f>IF(A4stdlife="n/a","n/a",IF(AW$3&gt;(A4stdlife+$E125),('PTRM input'!$O$146*(1+rvanilla09)^0.5)-SUM($O125:AV125),('PTRM input'!$O$146*(1+rvanilla09)^0.5)/A4stdlife))</f>
        <v>n/a</v>
      </c>
      <c r="AX125" s="105" t="str">
        <f>IF(A4stdlife="n/a","n/a",IF(AX$3&gt;(A4stdlife+$E125),('PTRM input'!$O$146*(1+rvanilla09)^0.5)-SUM($O125:AW125),('PTRM input'!$O$146*(1+rvanilla09)^0.5)/A4stdlife))</f>
        <v>n/a</v>
      </c>
      <c r="AY125" s="105" t="str">
        <f>IF(A4stdlife="n/a","n/a",IF(AY$3&gt;(A4stdlife+$E125),('PTRM input'!$O$146*(1+rvanilla09)^0.5)-SUM($O125:AX125),('PTRM input'!$O$146*(1+rvanilla09)^0.5)/A4stdlife))</f>
        <v>n/a</v>
      </c>
      <c r="AZ125" s="105" t="str">
        <f>IF(A4stdlife="n/a","n/a",IF(AZ$3&gt;(A4stdlife+$E125),('PTRM input'!$O$146*(1+rvanilla09)^0.5)-SUM($O125:AY125),('PTRM input'!$O$146*(1+rvanilla09)^0.5)/A4stdlife))</f>
        <v>n/a</v>
      </c>
      <c r="BA125" s="105" t="str">
        <f>IF(A4stdlife="n/a","n/a",IF(BA$3&gt;(A4stdlife+$E125),('PTRM input'!$O$146*(1+rvanilla09)^0.5)-SUM($O125:AZ125),('PTRM input'!$O$146*(1+rvanilla09)^0.5)/A4stdlife))</f>
        <v>n/a</v>
      </c>
      <c r="BB125" s="105" t="str">
        <f>IF(A4stdlife="n/a","n/a",IF(BB$3&gt;(A4stdlife+$E125),('PTRM input'!$O$146*(1+rvanilla09)^0.5)-SUM($O125:BA125),('PTRM input'!$O$146*(1+rvanilla09)^0.5)/A4stdlife))</f>
        <v>n/a</v>
      </c>
      <c r="BC125" s="105" t="str">
        <f>IF(A4stdlife="n/a","n/a",IF(BC$3&gt;(A4stdlife+$E125),('PTRM input'!$O$146*(1+rvanilla09)^0.5)-SUM($O125:BB125),('PTRM input'!$O$146*(1+rvanilla09)^0.5)/A4stdlife))</f>
        <v>n/a</v>
      </c>
      <c r="BD125" s="105" t="str">
        <f>IF(A4stdlife="n/a","n/a",IF(BD$3&gt;(A4stdlife+$E125),('PTRM input'!$O$146*(1+rvanilla09)^0.5)-SUM($O125:BC125),('PTRM input'!$O$146*(1+rvanilla09)^0.5)/A4stdlife))</f>
        <v>n/a</v>
      </c>
      <c r="BE125" s="105" t="str">
        <f>IF(A4stdlife="n/a","n/a",IF(BE$3&gt;(A4stdlife+$E125),('PTRM input'!$O$146*(1+rvanilla09)^0.5)-SUM($O125:BD125),('PTRM input'!$O$146*(1+rvanilla09)^0.5)/A4stdlife))</f>
        <v>n/a</v>
      </c>
      <c r="BF125" s="105" t="str">
        <f>IF(A4stdlife="n/a","n/a",IF(BF$3&gt;(A4stdlife+$E125),('PTRM input'!$O$146*(1+rvanilla09)^0.5)-SUM($O125:BE125),('PTRM input'!$O$146*(1+rvanilla09)^0.5)/A4stdlife))</f>
        <v>n/a</v>
      </c>
      <c r="BG125" s="105" t="str">
        <f>IF(A4stdlife="n/a","n/a",IF(BG$3&gt;(A4stdlife+$E125),('PTRM input'!$O$146*(1+rvanilla09)^0.5)-SUM($O125:BF125),('PTRM input'!$O$146*(1+rvanilla09)^0.5)/A4stdlife))</f>
        <v>n/a</v>
      </c>
      <c r="BH125" s="105" t="str">
        <f>IF(A4stdlife="n/a","n/a",IF(BH$3&gt;(A4stdlife+$E125),('PTRM input'!$O$146*(1+rvanilla09)^0.5)-SUM($O125:BG125),('PTRM input'!$O$146*(1+rvanilla09)^0.5)/A4stdlife))</f>
        <v>n/a</v>
      </c>
      <c r="BI125" s="105" t="str">
        <f>IF(A4stdlife="n/a","n/a",IF(BI$3&gt;(A4stdlife+$E125),('PTRM input'!$O$146*(1+rvanilla09)^0.5)-SUM($O125:BH125),('PTRM input'!$O$146*(1+rvanilla09)^0.5)/A4stdlife))</f>
        <v>n/a</v>
      </c>
      <c r="BJ125" s="234"/>
      <c r="BK125" s="234"/>
      <c r="BL125" s="234"/>
      <c r="BM125" s="234"/>
    </row>
    <row r="126" spans="1:65" s="190" customFormat="1" outlineLevel="2">
      <c r="A126" s="234"/>
      <c r="B126" s="32"/>
      <c r="C126" s="31"/>
      <c r="D126" s="930"/>
      <c r="E126" s="168">
        <v>10</v>
      </c>
      <c r="F126" s="34"/>
      <c r="G126" s="184"/>
      <c r="H126" s="186"/>
      <c r="I126" s="186"/>
      <c r="J126" s="186"/>
      <c r="K126" s="186"/>
      <c r="L126" s="186"/>
      <c r="M126" s="186"/>
      <c r="N126" s="186"/>
      <c r="O126" s="186"/>
      <c r="P126" s="185"/>
      <c r="Q126" s="105" t="str">
        <f>IF(A4stdlife="n/a","n/a",IF(Q$3&gt;(A4stdlife+$E126),('PTRM input'!$P$146*(1+rvanilla10)^0.5)-SUM($P126:P126),('PTRM input'!$P$146*(1+rvanilla10)^0.5)/A4stdlife))</f>
        <v>n/a</v>
      </c>
      <c r="R126" s="105" t="str">
        <f>IF(A4stdlife="n/a","n/a",IF(R$3&gt;(A4stdlife+$E126),('PTRM input'!$P$146*(1+rvanilla10)^0.5)-SUM($P126:Q126),('PTRM input'!$P$146*(1+rvanilla10)^0.5)/A4stdlife))</f>
        <v>n/a</v>
      </c>
      <c r="S126" s="105" t="str">
        <f>IF(A4stdlife="n/a","n/a",IF(S$3&gt;(A4stdlife+$E126),('PTRM input'!$P$146*(1+rvanilla10)^0.5)-SUM($P126:R126),('PTRM input'!$P$146*(1+rvanilla10)^0.5)/A4stdlife))</f>
        <v>n/a</v>
      </c>
      <c r="T126" s="105" t="str">
        <f>IF(A4stdlife="n/a","n/a",IF(T$3&gt;(A4stdlife+$E126),('PTRM input'!$P$146*(1+rvanilla10)^0.5)-SUM($P126:S126),('PTRM input'!$P$146*(1+rvanilla10)^0.5)/A4stdlife))</f>
        <v>n/a</v>
      </c>
      <c r="U126" s="105" t="str">
        <f>IF(A4stdlife="n/a","n/a",IF(U$3&gt;(A4stdlife+$E126),('PTRM input'!$P$146*(1+rvanilla10)^0.5)-SUM($P126:T126),('PTRM input'!$P$146*(1+rvanilla10)^0.5)/A4stdlife))</f>
        <v>n/a</v>
      </c>
      <c r="V126" s="105" t="str">
        <f>IF(A4stdlife="n/a","n/a",IF(V$3&gt;(A4stdlife+$E126),('PTRM input'!$P$146*(1+rvanilla10)^0.5)-SUM($P126:U126),('PTRM input'!$P$146*(1+rvanilla10)^0.5)/A4stdlife))</f>
        <v>n/a</v>
      </c>
      <c r="W126" s="105" t="str">
        <f>IF(A4stdlife="n/a","n/a",IF(W$3&gt;(A4stdlife+$E126),('PTRM input'!$P$146*(1+rvanilla10)^0.5)-SUM($P126:V126),('PTRM input'!$P$146*(1+rvanilla10)^0.5)/A4stdlife))</f>
        <v>n/a</v>
      </c>
      <c r="X126" s="105" t="str">
        <f>IF(A4stdlife="n/a","n/a",IF(X$3&gt;(A4stdlife+$E126),('PTRM input'!$P$146*(1+rvanilla10)^0.5)-SUM($P126:W126),('PTRM input'!$P$146*(1+rvanilla10)^0.5)/A4stdlife))</f>
        <v>n/a</v>
      </c>
      <c r="Y126" s="105" t="str">
        <f>IF(A4stdlife="n/a","n/a",IF(Y$3&gt;(A4stdlife+$E126),('PTRM input'!$P$146*(1+rvanilla10)^0.5)-SUM($P126:X126),('PTRM input'!$P$146*(1+rvanilla10)^0.5)/A4stdlife))</f>
        <v>n/a</v>
      </c>
      <c r="Z126" s="105" t="str">
        <f>IF(A4stdlife="n/a","n/a",IF(Z$3&gt;(A4stdlife+$E126),('PTRM input'!$P$146*(1+rvanilla10)^0.5)-SUM($P126:Y126),('PTRM input'!$P$146*(1+rvanilla10)^0.5)/A4stdlife))</f>
        <v>n/a</v>
      </c>
      <c r="AA126" s="105" t="str">
        <f>IF(A4stdlife="n/a","n/a",IF(AA$3&gt;(A4stdlife+$E126),('PTRM input'!$P$146*(1+rvanilla10)^0.5)-SUM($P126:Z126),('PTRM input'!$P$146*(1+rvanilla10)^0.5)/A4stdlife))</f>
        <v>n/a</v>
      </c>
      <c r="AB126" s="105" t="str">
        <f>IF(A4stdlife="n/a","n/a",IF(AB$3&gt;(A4stdlife+$E126),('PTRM input'!$P$146*(1+rvanilla10)^0.5)-SUM($P126:AA126),('PTRM input'!$P$146*(1+rvanilla10)^0.5)/A4stdlife))</f>
        <v>n/a</v>
      </c>
      <c r="AC126" s="105" t="str">
        <f>IF(A4stdlife="n/a","n/a",IF(AC$3&gt;(A4stdlife+$E126),('PTRM input'!$P$146*(1+rvanilla10)^0.5)-SUM($P126:AB126),('PTRM input'!$P$146*(1+rvanilla10)^0.5)/A4stdlife))</f>
        <v>n/a</v>
      </c>
      <c r="AD126" s="105" t="str">
        <f>IF(A4stdlife="n/a","n/a",IF(AD$3&gt;(A4stdlife+$E126),('PTRM input'!$P$146*(1+rvanilla10)^0.5)-SUM($P126:AC126),('PTRM input'!$P$146*(1+rvanilla10)^0.5)/A4stdlife))</f>
        <v>n/a</v>
      </c>
      <c r="AE126" s="105" t="str">
        <f>IF(A4stdlife="n/a","n/a",IF(AE$3&gt;(A4stdlife+$E126),('PTRM input'!$P$146*(1+rvanilla10)^0.5)-SUM($P126:AD126),('PTRM input'!$P$146*(1+rvanilla10)^0.5)/A4stdlife))</f>
        <v>n/a</v>
      </c>
      <c r="AF126" s="105" t="str">
        <f>IF(A4stdlife="n/a","n/a",IF(AF$3&gt;(A4stdlife+$E126),('PTRM input'!$P$146*(1+rvanilla10)^0.5)-SUM($P126:AE126),('PTRM input'!$P$146*(1+rvanilla10)^0.5)/A4stdlife))</f>
        <v>n/a</v>
      </c>
      <c r="AG126" s="105" t="str">
        <f>IF(A4stdlife="n/a","n/a",IF(AG$3&gt;(A4stdlife+$E126),('PTRM input'!$P$146*(1+rvanilla10)^0.5)-SUM($P126:AF126),('PTRM input'!$P$146*(1+rvanilla10)^0.5)/A4stdlife))</f>
        <v>n/a</v>
      </c>
      <c r="AH126" s="105" t="str">
        <f>IF(A4stdlife="n/a","n/a",IF(AH$3&gt;(A4stdlife+$E126),('PTRM input'!$P$146*(1+rvanilla10)^0.5)-SUM($P126:AG126),('PTRM input'!$P$146*(1+rvanilla10)^0.5)/A4stdlife))</f>
        <v>n/a</v>
      </c>
      <c r="AI126" s="105" t="str">
        <f>IF(A4stdlife="n/a","n/a",IF(AI$3&gt;(A4stdlife+$E126),('PTRM input'!$P$146*(1+rvanilla10)^0.5)-SUM($P126:AH126),('PTRM input'!$P$146*(1+rvanilla10)^0.5)/A4stdlife))</f>
        <v>n/a</v>
      </c>
      <c r="AJ126" s="105" t="str">
        <f>IF(A4stdlife="n/a","n/a",IF(AJ$3&gt;(A4stdlife+$E126),('PTRM input'!$P$146*(1+rvanilla10)^0.5)-SUM($P126:AI126),('PTRM input'!$P$146*(1+rvanilla10)^0.5)/A4stdlife))</f>
        <v>n/a</v>
      </c>
      <c r="AK126" s="105" t="str">
        <f>IF(A4stdlife="n/a","n/a",IF(AK$3&gt;(A4stdlife+$E126),('PTRM input'!$P$146*(1+rvanilla10)^0.5)-SUM($P126:AJ126),('PTRM input'!$P$146*(1+rvanilla10)^0.5)/A4stdlife))</f>
        <v>n/a</v>
      </c>
      <c r="AL126" s="105" t="str">
        <f>IF(A4stdlife="n/a","n/a",IF(AL$3&gt;(A4stdlife+$E126),('PTRM input'!$P$146*(1+rvanilla10)^0.5)-SUM($P126:AK126),('PTRM input'!$P$146*(1+rvanilla10)^0.5)/A4stdlife))</f>
        <v>n/a</v>
      </c>
      <c r="AM126" s="105" t="str">
        <f>IF(A4stdlife="n/a","n/a",IF(AM$3&gt;(A4stdlife+$E126),('PTRM input'!$P$146*(1+rvanilla10)^0.5)-SUM($P126:AL126),('PTRM input'!$P$146*(1+rvanilla10)^0.5)/A4stdlife))</f>
        <v>n/a</v>
      </c>
      <c r="AN126" s="105" t="str">
        <f>IF(A4stdlife="n/a","n/a",IF(AN$3&gt;(A4stdlife+$E126),('PTRM input'!$P$146*(1+rvanilla10)^0.5)-SUM($P126:AM126),('PTRM input'!$P$146*(1+rvanilla10)^0.5)/A4stdlife))</f>
        <v>n/a</v>
      </c>
      <c r="AO126" s="105" t="str">
        <f>IF(A4stdlife="n/a","n/a",IF(AO$3&gt;(A4stdlife+$E126),('PTRM input'!$P$146*(1+rvanilla10)^0.5)-SUM($P126:AN126),('PTRM input'!$P$146*(1+rvanilla10)^0.5)/A4stdlife))</f>
        <v>n/a</v>
      </c>
      <c r="AP126" s="105" t="str">
        <f>IF(A4stdlife="n/a","n/a",IF(AP$3&gt;(A4stdlife+$E126),('PTRM input'!$P$146*(1+rvanilla10)^0.5)-SUM($P126:AO126),('PTRM input'!$P$146*(1+rvanilla10)^0.5)/A4stdlife))</f>
        <v>n/a</v>
      </c>
      <c r="AQ126" s="105" t="str">
        <f>IF(A4stdlife="n/a","n/a",IF(AQ$3&gt;(A4stdlife+$E126),('PTRM input'!$P$146*(1+rvanilla10)^0.5)-SUM($P126:AP126),('PTRM input'!$P$146*(1+rvanilla10)^0.5)/A4stdlife))</f>
        <v>n/a</v>
      </c>
      <c r="AR126" s="105" t="str">
        <f>IF(A4stdlife="n/a","n/a",IF(AR$3&gt;(A4stdlife+$E126),('PTRM input'!$P$146*(1+rvanilla10)^0.5)-SUM($P126:AQ126),('PTRM input'!$P$146*(1+rvanilla10)^0.5)/A4stdlife))</f>
        <v>n/a</v>
      </c>
      <c r="AS126" s="105" t="str">
        <f>IF(A4stdlife="n/a","n/a",IF(AS$3&gt;(A4stdlife+$E126),('PTRM input'!$P$146*(1+rvanilla10)^0.5)-SUM($P126:AR126),('PTRM input'!$P$146*(1+rvanilla10)^0.5)/A4stdlife))</f>
        <v>n/a</v>
      </c>
      <c r="AT126" s="105" t="str">
        <f>IF(A4stdlife="n/a","n/a",IF(AT$3&gt;(A4stdlife+$E126),('PTRM input'!$P$146*(1+rvanilla10)^0.5)-SUM($P126:AS126),('PTRM input'!$P$146*(1+rvanilla10)^0.5)/A4stdlife))</f>
        <v>n/a</v>
      </c>
      <c r="AU126" s="105" t="str">
        <f>IF(A4stdlife="n/a","n/a",IF(AU$3&gt;(A4stdlife+$E126),('PTRM input'!$P$146*(1+rvanilla10)^0.5)-SUM($P126:AT126),('PTRM input'!$P$146*(1+rvanilla10)^0.5)/A4stdlife))</f>
        <v>n/a</v>
      </c>
      <c r="AV126" s="105" t="str">
        <f>IF(A4stdlife="n/a","n/a",IF(AV$3&gt;(A4stdlife+$E126),('PTRM input'!$P$146*(1+rvanilla10)^0.5)-SUM($P126:AU126),('PTRM input'!$P$146*(1+rvanilla10)^0.5)/A4stdlife))</f>
        <v>n/a</v>
      </c>
      <c r="AW126" s="105" t="str">
        <f>IF(A4stdlife="n/a","n/a",IF(AW$3&gt;(A4stdlife+$E126),('PTRM input'!$P$146*(1+rvanilla10)^0.5)-SUM($P126:AV126),('PTRM input'!$P$146*(1+rvanilla10)^0.5)/A4stdlife))</f>
        <v>n/a</v>
      </c>
      <c r="AX126" s="105" t="str">
        <f>IF(A4stdlife="n/a","n/a",IF(AX$3&gt;(A4stdlife+$E126),('PTRM input'!$P$146*(1+rvanilla10)^0.5)-SUM($P126:AW126),('PTRM input'!$P$146*(1+rvanilla10)^0.5)/A4stdlife))</f>
        <v>n/a</v>
      </c>
      <c r="AY126" s="105" t="str">
        <f>IF(A4stdlife="n/a","n/a",IF(AY$3&gt;(A4stdlife+$E126),('PTRM input'!$P$146*(1+rvanilla10)^0.5)-SUM($P126:AX126),('PTRM input'!$P$146*(1+rvanilla10)^0.5)/A4stdlife))</f>
        <v>n/a</v>
      </c>
      <c r="AZ126" s="105" t="str">
        <f>IF(A4stdlife="n/a","n/a",IF(AZ$3&gt;(A4stdlife+$E126),('PTRM input'!$P$146*(1+rvanilla10)^0.5)-SUM($P126:AY126),('PTRM input'!$P$146*(1+rvanilla10)^0.5)/A4stdlife))</f>
        <v>n/a</v>
      </c>
      <c r="BA126" s="105" t="str">
        <f>IF(A4stdlife="n/a","n/a",IF(BA$3&gt;(A4stdlife+$E126),('PTRM input'!$P$146*(1+rvanilla10)^0.5)-SUM($P126:AZ126),('PTRM input'!$P$146*(1+rvanilla10)^0.5)/A4stdlife))</f>
        <v>n/a</v>
      </c>
      <c r="BB126" s="105" t="str">
        <f>IF(A4stdlife="n/a","n/a",IF(BB$3&gt;(A4stdlife+$E126),('PTRM input'!$P$146*(1+rvanilla10)^0.5)-SUM($P126:BA126),('PTRM input'!$P$146*(1+rvanilla10)^0.5)/A4stdlife))</f>
        <v>n/a</v>
      </c>
      <c r="BC126" s="105" t="str">
        <f>IF(A4stdlife="n/a","n/a",IF(BC$3&gt;(A4stdlife+$E126),('PTRM input'!$P$146*(1+rvanilla10)^0.5)-SUM($P126:BB126),('PTRM input'!$P$146*(1+rvanilla10)^0.5)/A4stdlife))</f>
        <v>n/a</v>
      </c>
      <c r="BD126" s="105" t="str">
        <f>IF(A4stdlife="n/a","n/a",IF(BD$3&gt;(A4stdlife+$E126),('PTRM input'!$P$146*(1+rvanilla10)^0.5)-SUM($P126:BC126),('PTRM input'!$P$146*(1+rvanilla10)^0.5)/A4stdlife))</f>
        <v>n/a</v>
      </c>
      <c r="BE126" s="105" t="str">
        <f>IF(A4stdlife="n/a","n/a",IF(BE$3&gt;(A4stdlife+$E126),('PTRM input'!$P$146*(1+rvanilla10)^0.5)-SUM($P126:BD126),('PTRM input'!$P$146*(1+rvanilla10)^0.5)/A4stdlife))</f>
        <v>n/a</v>
      </c>
      <c r="BF126" s="105" t="str">
        <f>IF(A4stdlife="n/a","n/a",IF(BF$3&gt;(A4stdlife+$E126),('PTRM input'!$P$146*(1+rvanilla10)^0.5)-SUM($P126:BE126),('PTRM input'!$P$146*(1+rvanilla10)^0.5)/A4stdlife))</f>
        <v>n/a</v>
      </c>
      <c r="BG126" s="105" t="str">
        <f>IF(A4stdlife="n/a","n/a",IF(BG$3&gt;(A4stdlife+$E126),('PTRM input'!$P$146*(1+rvanilla10)^0.5)-SUM($P126:BF126),('PTRM input'!$P$146*(1+rvanilla10)^0.5)/A4stdlife))</f>
        <v>n/a</v>
      </c>
      <c r="BH126" s="105" t="str">
        <f>IF(A4stdlife="n/a","n/a",IF(BH$3&gt;(A4stdlife+$E126),('PTRM input'!$P$146*(1+rvanilla10)^0.5)-SUM($P126:BG126),('PTRM input'!$P$146*(1+rvanilla10)^0.5)/A4stdlife))</f>
        <v>n/a</v>
      </c>
      <c r="BI126" s="105" t="str">
        <f>IF(A4stdlife="n/a","n/a",IF(BI$3&gt;(A4stdlife+$E126),('PTRM input'!$P$146*(1+rvanilla10)^0.5)-SUM($P126:BH126),('PTRM input'!$P$146*(1+rvanilla10)^0.5)/A4stdlife))</f>
        <v>n/a</v>
      </c>
      <c r="BJ126" s="234"/>
      <c r="BK126" s="234"/>
      <c r="BL126" s="234"/>
      <c r="BM126" s="234"/>
    </row>
    <row r="127" spans="1:65" s="190" customFormat="1" outlineLevel="1">
      <c r="A127" s="234"/>
      <c r="B127" s="17"/>
      <c r="C127" s="32" t="str">
        <f>Asset4</f>
        <v>Public lighting</v>
      </c>
      <c r="D127" s="17"/>
      <c r="E127" s="17"/>
      <c r="F127" s="30"/>
      <c r="G127" s="102">
        <f t="shared" ref="G127:AL127" si="43">SUM(G115:G126)</f>
        <v>1.5587180420780051</v>
      </c>
      <c r="H127" s="102">
        <f t="shared" si="43"/>
        <v>1.5587180420780051</v>
      </c>
      <c r="I127" s="102">
        <f t="shared" si="43"/>
        <v>1.5587180420780051</v>
      </c>
      <c r="J127" s="102">
        <f t="shared" si="43"/>
        <v>1.5587180420780051</v>
      </c>
      <c r="K127" s="102">
        <f t="shared" si="43"/>
        <v>1.5587180420780051</v>
      </c>
      <c r="L127" s="102">
        <f t="shared" si="43"/>
        <v>1.5587180420780051</v>
      </c>
      <c r="M127" s="102">
        <f t="shared" si="43"/>
        <v>1.5587180420780051</v>
      </c>
      <c r="N127" s="102">
        <f t="shared" si="43"/>
        <v>1.5587180420780051</v>
      </c>
      <c r="O127" s="102">
        <f t="shared" si="43"/>
        <v>0.17910718414796484</v>
      </c>
      <c r="P127" s="102">
        <f t="shared" si="43"/>
        <v>0</v>
      </c>
      <c r="Q127" s="102">
        <f t="shared" si="43"/>
        <v>0</v>
      </c>
      <c r="R127" s="102">
        <f t="shared" si="43"/>
        <v>0</v>
      </c>
      <c r="S127" s="102">
        <f t="shared" si="43"/>
        <v>0</v>
      </c>
      <c r="T127" s="102">
        <f t="shared" si="43"/>
        <v>0</v>
      </c>
      <c r="U127" s="102">
        <f t="shared" si="43"/>
        <v>0</v>
      </c>
      <c r="V127" s="102">
        <f t="shared" si="43"/>
        <v>0</v>
      </c>
      <c r="W127" s="102">
        <f t="shared" si="43"/>
        <v>0</v>
      </c>
      <c r="X127" s="102">
        <f t="shared" si="43"/>
        <v>0</v>
      </c>
      <c r="Y127" s="102">
        <f t="shared" si="43"/>
        <v>0</v>
      </c>
      <c r="Z127" s="102">
        <f t="shared" si="43"/>
        <v>0</v>
      </c>
      <c r="AA127" s="102">
        <f t="shared" si="43"/>
        <v>0</v>
      </c>
      <c r="AB127" s="102">
        <f t="shared" si="43"/>
        <v>0</v>
      </c>
      <c r="AC127" s="102">
        <f t="shared" si="43"/>
        <v>0</v>
      </c>
      <c r="AD127" s="102">
        <f t="shared" si="43"/>
        <v>0</v>
      </c>
      <c r="AE127" s="102">
        <f t="shared" si="43"/>
        <v>0</v>
      </c>
      <c r="AF127" s="102">
        <f t="shared" si="43"/>
        <v>0</v>
      </c>
      <c r="AG127" s="102">
        <f t="shared" si="43"/>
        <v>0</v>
      </c>
      <c r="AH127" s="102">
        <f t="shared" si="43"/>
        <v>0</v>
      </c>
      <c r="AI127" s="102">
        <f t="shared" si="43"/>
        <v>0</v>
      </c>
      <c r="AJ127" s="102">
        <f t="shared" si="43"/>
        <v>0</v>
      </c>
      <c r="AK127" s="102">
        <f t="shared" si="43"/>
        <v>0</v>
      </c>
      <c r="AL127" s="102">
        <f t="shared" si="43"/>
        <v>0</v>
      </c>
      <c r="AM127" s="102">
        <f t="shared" ref="AM127:BI127" si="44">SUM(AM115:AM126)</f>
        <v>0</v>
      </c>
      <c r="AN127" s="102">
        <f t="shared" si="44"/>
        <v>0</v>
      </c>
      <c r="AO127" s="102">
        <f t="shared" si="44"/>
        <v>0</v>
      </c>
      <c r="AP127" s="102">
        <f t="shared" si="44"/>
        <v>0</v>
      </c>
      <c r="AQ127" s="102">
        <f t="shared" si="44"/>
        <v>0</v>
      </c>
      <c r="AR127" s="102">
        <f t="shared" si="44"/>
        <v>0</v>
      </c>
      <c r="AS127" s="102">
        <f t="shared" si="44"/>
        <v>0</v>
      </c>
      <c r="AT127" s="102">
        <f t="shared" si="44"/>
        <v>0</v>
      </c>
      <c r="AU127" s="102">
        <f t="shared" si="44"/>
        <v>0</v>
      </c>
      <c r="AV127" s="102">
        <f t="shared" si="44"/>
        <v>0</v>
      </c>
      <c r="AW127" s="102">
        <f t="shared" si="44"/>
        <v>0</v>
      </c>
      <c r="AX127" s="102">
        <f t="shared" si="44"/>
        <v>0</v>
      </c>
      <c r="AY127" s="102">
        <f t="shared" si="44"/>
        <v>0</v>
      </c>
      <c r="AZ127" s="102">
        <f t="shared" si="44"/>
        <v>0</v>
      </c>
      <c r="BA127" s="102">
        <f t="shared" si="44"/>
        <v>0</v>
      </c>
      <c r="BB127" s="102">
        <f t="shared" si="44"/>
        <v>0</v>
      </c>
      <c r="BC127" s="102">
        <f t="shared" si="44"/>
        <v>0</v>
      </c>
      <c r="BD127" s="102">
        <f t="shared" si="44"/>
        <v>0</v>
      </c>
      <c r="BE127" s="102">
        <f t="shared" si="44"/>
        <v>0</v>
      </c>
      <c r="BF127" s="102">
        <f t="shared" si="44"/>
        <v>0</v>
      </c>
      <c r="BG127" s="102">
        <f t="shared" si="44"/>
        <v>0</v>
      </c>
      <c r="BH127" s="102">
        <f t="shared" si="44"/>
        <v>0</v>
      </c>
      <c r="BI127" s="102">
        <f t="shared" si="44"/>
        <v>0</v>
      </c>
      <c r="BJ127" s="234"/>
      <c r="BK127" s="234"/>
      <c r="BL127" s="234"/>
      <c r="BM127" s="234"/>
    </row>
    <row r="128" spans="1:65" s="190" customFormat="1" ht="12.75" customHeight="1" outlineLevel="2">
      <c r="A128" s="234"/>
      <c r="B128" s="36" t="str">
        <f>C140</f>
        <v>SCADA/Network control</v>
      </c>
      <c r="C128" s="37"/>
      <c r="D128" s="38" t="s">
        <v>58</v>
      </c>
      <c r="E128" s="37"/>
      <c r="F128" s="39"/>
      <c r="G128" s="795">
        <v>3.0295085173219385</v>
      </c>
      <c r="H128" s="795">
        <v>1.8031645792479472</v>
      </c>
      <c r="I128" s="795">
        <v>1.1486994892084661</v>
      </c>
      <c r="J128" s="795">
        <v>1.1486994892084661</v>
      </c>
      <c r="K128" s="795">
        <v>1.1486994892084661</v>
      </c>
      <c r="L128" s="795">
        <v>1.1486994892084661</v>
      </c>
      <c r="M128" s="795">
        <v>1.1486994892084661</v>
      </c>
      <c r="N128" s="795">
        <v>1.1486994892084661</v>
      </c>
      <c r="O128" s="795">
        <v>1.3690644381212314</v>
      </c>
      <c r="P128" s="795">
        <v>0.99615702425099162</v>
      </c>
      <c r="Q128" s="795">
        <v>0.7700973639393156</v>
      </c>
      <c r="R128" s="795">
        <v>0.51855534475925646</v>
      </c>
      <c r="S128" s="795">
        <v>0.26360105549237312</v>
      </c>
      <c r="T128" s="795">
        <v>0</v>
      </c>
      <c r="U128" s="795">
        <v>0</v>
      </c>
      <c r="V128" s="795">
        <v>0</v>
      </c>
      <c r="W128" s="795">
        <v>0</v>
      </c>
      <c r="X128" s="795">
        <v>0</v>
      </c>
      <c r="Y128" s="795">
        <v>0</v>
      </c>
      <c r="Z128" s="795">
        <v>0</v>
      </c>
      <c r="AA128" s="795">
        <v>0</v>
      </c>
      <c r="AB128" s="795">
        <v>0</v>
      </c>
      <c r="AC128" s="795">
        <v>0</v>
      </c>
      <c r="AD128" s="795">
        <v>0</v>
      </c>
      <c r="AE128" s="795">
        <v>0</v>
      </c>
      <c r="AF128" s="795">
        <v>0</v>
      </c>
      <c r="AG128" s="795">
        <v>0</v>
      </c>
      <c r="AH128" s="795">
        <v>0</v>
      </c>
      <c r="AI128" s="795">
        <v>0</v>
      </c>
      <c r="AJ128" s="795">
        <v>0</v>
      </c>
      <c r="AK128" s="795">
        <v>0</v>
      </c>
      <c r="AL128" s="795">
        <v>0</v>
      </c>
      <c r="AM128" s="795">
        <v>0</v>
      </c>
      <c r="AN128" s="795">
        <v>0</v>
      </c>
      <c r="AO128" s="795">
        <v>0</v>
      </c>
      <c r="AP128" s="795">
        <v>0</v>
      </c>
      <c r="AQ128" s="795">
        <v>0</v>
      </c>
      <c r="AR128" s="795">
        <v>0</v>
      </c>
      <c r="AS128" s="795">
        <v>0</v>
      </c>
      <c r="AT128" s="795">
        <v>0</v>
      </c>
      <c r="AU128" s="795">
        <v>0</v>
      </c>
      <c r="AV128" s="795">
        <v>0</v>
      </c>
      <c r="AW128" s="795">
        <v>0</v>
      </c>
      <c r="AX128" s="795">
        <v>0</v>
      </c>
      <c r="AY128" s="795">
        <v>0</v>
      </c>
      <c r="AZ128" s="795">
        <v>0</v>
      </c>
      <c r="BA128" s="795">
        <v>0</v>
      </c>
      <c r="BB128" s="795">
        <v>0</v>
      </c>
      <c r="BC128" s="795">
        <v>0</v>
      </c>
      <c r="BD128" s="795">
        <v>0</v>
      </c>
      <c r="BE128" s="795">
        <v>0</v>
      </c>
      <c r="BF128" s="795">
        <v>0</v>
      </c>
      <c r="BG128" s="795">
        <v>0</v>
      </c>
      <c r="BH128" s="795">
        <v>0</v>
      </c>
      <c r="BI128" s="795">
        <v>0</v>
      </c>
      <c r="BJ128" s="234"/>
      <c r="BK128" s="234"/>
      <c r="BL128" s="234"/>
      <c r="BM128" s="234"/>
    </row>
    <row r="129" spans="1:65" s="190" customFormat="1" ht="12.75" customHeight="1" outlineLevel="2">
      <c r="A129" s="234"/>
      <c r="B129" s="32"/>
      <c r="C129" s="31"/>
      <c r="D129" s="930" t="s">
        <v>326</v>
      </c>
      <c r="E129" s="167">
        <v>0</v>
      </c>
      <c r="F129" s="34"/>
      <c r="G129" s="105"/>
      <c r="H129" s="105"/>
      <c r="I129" s="105"/>
      <c r="J129" s="105"/>
      <c r="K129" s="105"/>
      <c r="L129" s="105"/>
      <c r="M129" s="105"/>
      <c r="N129" s="105"/>
      <c r="O129" s="105"/>
      <c r="P129" s="105"/>
      <c r="Q129" s="105"/>
      <c r="R129" s="105"/>
      <c r="S129" s="105"/>
      <c r="T129" s="105"/>
      <c r="U129" s="105"/>
      <c r="V129" s="105"/>
      <c r="W129" s="105"/>
      <c r="X129" s="105"/>
      <c r="Y129" s="105"/>
      <c r="Z129" s="105"/>
      <c r="AA129" s="105"/>
      <c r="AB129" s="105"/>
      <c r="AC129" s="105"/>
      <c r="AD129" s="105"/>
      <c r="AE129" s="105"/>
      <c r="AF129" s="105"/>
      <c r="AG129" s="105"/>
      <c r="AH129" s="105"/>
      <c r="AI129" s="105"/>
      <c r="AJ129" s="105"/>
      <c r="AK129" s="105"/>
      <c r="AL129" s="105"/>
      <c r="AM129" s="105"/>
      <c r="AN129" s="105"/>
      <c r="AO129" s="105"/>
      <c r="AP129" s="105"/>
      <c r="AQ129" s="105"/>
      <c r="AR129" s="105"/>
      <c r="AS129" s="105"/>
      <c r="AT129" s="105"/>
      <c r="AU129" s="105"/>
      <c r="AV129" s="105"/>
      <c r="AW129" s="105"/>
      <c r="AX129" s="105"/>
      <c r="AY129" s="105"/>
      <c r="AZ129" s="105"/>
      <c r="BA129" s="105"/>
      <c r="BB129" s="105"/>
      <c r="BC129" s="105"/>
      <c r="BD129" s="105"/>
      <c r="BE129" s="105"/>
      <c r="BF129" s="105"/>
      <c r="BG129" s="105"/>
      <c r="BH129" s="105"/>
      <c r="BI129" s="105"/>
      <c r="BJ129" s="234"/>
      <c r="BK129" s="234"/>
      <c r="BL129" s="234"/>
      <c r="BM129" s="234"/>
    </row>
    <row r="130" spans="1:65" s="190" customFormat="1" outlineLevel="2">
      <c r="A130" s="234"/>
      <c r="B130" s="32"/>
      <c r="C130" s="31"/>
      <c r="D130" s="930"/>
      <c r="E130" s="167">
        <v>1</v>
      </c>
      <c r="F130" s="34"/>
      <c r="G130" s="183"/>
      <c r="H130" s="105">
        <f>IF(A5stdlife="n/a","n/a",IF(H$3&gt;(A5stdlife+$E130),('PTRM input'!$G$147*(1+rvanilla01)^0.5)-SUM($G130:G130),('PTRM input'!$G$147*(1+rvanilla01)^0.5)/A5stdlife))</f>
        <v>0.46571747289387605</v>
      </c>
      <c r="I130" s="105">
        <f>IF(A5stdlife="n/a","n/a",IF(I$3&gt;(A5stdlife+$E130),('PTRM input'!$G$147*(1+rvanilla01)^0.5)-SUM($G130:H130),('PTRM input'!$G$147*(1+rvanilla01)^0.5)/A5stdlife))</f>
        <v>0.46571747289387605</v>
      </c>
      <c r="J130" s="105">
        <f>IF(A5stdlife="n/a","n/a",IF(J$3&gt;(A5stdlife+$E130),('PTRM input'!$G$147*(1+rvanilla01)^0.5)-SUM($G130:I130),('PTRM input'!$G$147*(1+rvanilla01)^0.5)/A5stdlife))</f>
        <v>0.46571747289387605</v>
      </c>
      <c r="K130" s="105">
        <f>IF(A5stdlife="n/a","n/a",IF(K$3&gt;(A5stdlife+$E130),('PTRM input'!$G$147*(1+rvanilla01)^0.5)-SUM($G130:J130),('PTRM input'!$G$147*(1+rvanilla01)^0.5)/A5stdlife))</f>
        <v>0.46571747289387605</v>
      </c>
      <c r="L130" s="105">
        <f>IF(A5stdlife="n/a","n/a",IF(L$3&gt;(A5stdlife+$E130),('PTRM input'!$G$147*(1+rvanilla01)^0.5)-SUM($G130:K130),('PTRM input'!$G$147*(1+rvanilla01)^0.5)/A5stdlife))</f>
        <v>0.46571747289387605</v>
      </c>
      <c r="M130" s="105">
        <f>IF(A5stdlife="n/a","n/a",IF(M$3&gt;(A5stdlife+$E130),('PTRM input'!$G$147*(1+rvanilla01)^0.5)-SUM($G130:L130),('PTRM input'!$G$147*(1+rvanilla01)^0.5)/A5stdlife))</f>
        <v>0.46571747289387605</v>
      </c>
      <c r="N130" s="105">
        <f>IF(A5stdlife="n/a","n/a",IF(N$3&gt;(A5stdlife+$E130),('PTRM input'!$G$147*(1+rvanilla01)^0.5)-SUM($G130:M130),('PTRM input'!$G$147*(1+rvanilla01)^0.5)/A5stdlife))</f>
        <v>0.46571747289387605</v>
      </c>
      <c r="O130" s="105">
        <f>IF(A5stdlife="n/a","n/a",IF(O$3&gt;(A5stdlife+$E130),('PTRM input'!$G$147*(1+rvanilla01)^0.5)-SUM($G130:N130),('PTRM input'!$G$147*(1+rvanilla01)^0.5)/A5stdlife))</f>
        <v>0.46571747289387605</v>
      </c>
      <c r="P130" s="105">
        <f>IF(A5stdlife="n/a","n/a",IF(P$3&gt;(A5stdlife+$E130),('PTRM input'!$G$147*(1+rvanilla01)^0.5)-SUM($G130:O130),('PTRM input'!$G$147*(1+rvanilla01)^0.5)/A5stdlife))</f>
        <v>0.46571747289387605</v>
      </c>
      <c r="Q130" s="105">
        <f>IF(A5stdlife="n/a","n/a",IF(Q$3&gt;(A5stdlife+$E130),('PTRM input'!$G$147*(1+rvanilla01)^0.5)-SUM($G130:P130),('PTRM input'!$G$147*(1+rvanilla01)^0.5)/A5stdlife))</f>
        <v>0.46571747289387605</v>
      </c>
      <c r="R130" s="105">
        <f>IF(A5stdlife="n/a","n/a",IF(R$3&gt;(A5stdlife+$E130),('PTRM input'!$G$147*(1+rvanilla01)^0.5)-SUM($G130:Q130),('PTRM input'!$G$147*(1+rvanilla01)^0.5)/A5stdlife))</f>
        <v>0.46571747289387605</v>
      </c>
      <c r="S130" s="105">
        <f>IF(A5stdlife="n/a","n/a",IF(S$3&gt;(A5stdlife+$E130),('PTRM input'!$G$147*(1+rvanilla01)^0.5)-SUM($G130:R130),('PTRM input'!$G$147*(1+rvanilla01)^0.5)/A5stdlife))</f>
        <v>0.46571747289387605</v>
      </c>
      <c r="T130" s="105">
        <f>IF(A5stdlife="n/a","n/a",IF(T$3&gt;(A5stdlife+$E130),('PTRM input'!$G$147*(1+rvanilla01)^0.5)-SUM($G130:S130),('PTRM input'!$G$147*(1+rvanilla01)^0.5)/A5stdlife))</f>
        <v>0.46571747289387605</v>
      </c>
      <c r="U130" s="105">
        <f>IF(A5stdlife="n/a","n/a",IF(U$3&gt;(A5stdlife+$E130),('PTRM input'!$G$147*(1+rvanilla01)^0.5)-SUM($G130:T130),('PTRM input'!$G$147*(1+rvanilla01)^0.5)/A5stdlife))</f>
        <v>8.8817841970012523E-16</v>
      </c>
      <c r="V130" s="105">
        <f>IF(A5stdlife="n/a","n/a",IF(V$3&gt;(A5stdlife+$E130),('PTRM input'!$G$147*(1+rvanilla01)^0.5)-SUM($G130:U130),('PTRM input'!$G$147*(1+rvanilla01)^0.5)/A5stdlife))</f>
        <v>0</v>
      </c>
      <c r="W130" s="105">
        <f>IF(A5stdlife="n/a","n/a",IF(W$3&gt;(A5stdlife+$E130),('PTRM input'!$G$147*(1+rvanilla01)^0.5)-SUM($G130:V130),('PTRM input'!$G$147*(1+rvanilla01)^0.5)/A5stdlife))</f>
        <v>0</v>
      </c>
      <c r="X130" s="105">
        <f>IF(A5stdlife="n/a","n/a",IF(X$3&gt;(A5stdlife+$E130),('PTRM input'!$G$147*(1+rvanilla01)^0.5)-SUM($G130:W130),('PTRM input'!$G$147*(1+rvanilla01)^0.5)/A5stdlife))</f>
        <v>0</v>
      </c>
      <c r="Y130" s="105">
        <f>IF(A5stdlife="n/a","n/a",IF(Y$3&gt;(A5stdlife+$E130),('PTRM input'!$G$147*(1+rvanilla01)^0.5)-SUM($G130:X130),('PTRM input'!$G$147*(1+rvanilla01)^0.5)/A5stdlife))</f>
        <v>0</v>
      </c>
      <c r="Z130" s="105">
        <f>IF(A5stdlife="n/a","n/a",IF(Z$3&gt;(A5stdlife+$E130),('PTRM input'!$G$147*(1+rvanilla01)^0.5)-SUM($G130:Y130),('PTRM input'!$G$147*(1+rvanilla01)^0.5)/A5stdlife))</f>
        <v>0</v>
      </c>
      <c r="AA130" s="105">
        <f>IF(A5stdlife="n/a","n/a",IF(AA$3&gt;(A5stdlife+$E130),('PTRM input'!$G$147*(1+rvanilla01)^0.5)-SUM($G130:Z130),('PTRM input'!$G$147*(1+rvanilla01)^0.5)/A5stdlife))</f>
        <v>0</v>
      </c>
      <c r="AB130" s="105">
        <f>IF(A5stdlife="n/a","n/a",IF(AB$3&gt;(A5stdlife+$E130),('PTRM input'!$G$147*(1+rvanilla01)^0.5)-SUM($G130:AA130),('PTRM input'!$G$147*(1+rvanilla01)^0.5)/A5stdlife))</f>
        <v>0</v>
      </c>
      <c r="AC130" s="105">
        <f>IF(A5stdlife="n/a","n/a",IF(AC$3&gt;(A5stdlife+$E130),('PTRM input'!$G$147*(1+rvanilla01)^0.5)-SUM($G130:AB130),('PTRM input'!$G$147*(1+rvanilla01)^0.5)/A5stdlife))</f>
        <v>0</v>
      </c>
      <c r="AD130" s="105">
        <f>IF(A5stdlife="n/a","n/a",IF(AD$3&gt;(A5stdlife+$E130),('PTRM input'!$G$147*(1+rvanilla01)^0.5)-SUM($G130:AC130),('PTRM input'!$G$147*(1+rvanilla01)^0.5)/A5stdlife))</f>
        <v>0</v>
      </c>
      <c r="AE130" s="105">
        <f>IF(A5stdlife="n/a","n/a",IF(AE$3&gt;(A5stdlife+$E130),('PTRM input'!$G$147*(1+rvanilla01)^0.5)-SUM($G130:AD130),('PTRM input'!$G$147*(1+rvanilla01)^0.5)/A5stdlife))</f>
        <v>0</v>
      </c>
      <c r="AF130" s="105">
        <f>IF(A5stdlife="n/a","n/a",IF(AF$3&gt;(A5stdlife+$E130),('PTRM input'!$G$147*(1+rvanilla01)^0.5)-SUM($G130:AE130),('PTRM input'!$G$147*(1+rvanilla01)^0.5)/A5stdlife))</f>
        <v>0</v>
      </c>
      <c r="AG130" s="105">
        <f>IF(A5stdlife="n/a","n/a",IF(AG$3&gt;(A5stdlife+$E130),('PTRM input'!$G$147*(1+rvanilla01)^0.5)-SUM($G130:AF130),('PTRM input'!$G$147*(1+rvanilla01)^0.5)/A5stdlife))</f>
        <v>0</v>
      </c>
      <c r="AH130" s="105">
        <f>IF(A5stdlife="n/a","n/a",IF(AH$3&gt;(A5stdlife+$E130),('PTRM input'!$G$147*(1+rvanilla01)^0.5)-SUM($G130:AG130),('PTRM input'!$G$147*(1+rvanilla01)^0.5)/A5stdlife))</f>
        <v>0</v>
      </c>
      <c r="AI130" s="105">
        <f>IF(A5stdlife="n/a","n/a",IF(AI$3&gt;(A5stdlife+$E130),('PTRM input'!$G$147*(1+rvanilla01)^0.5)-SUM($G130:AH130),('PTRM input'!$G$147*(1+rvanilla01)^0.5)/A5stdlife))</f>
        <v>0</v>
      </c>
      <c r="AJ130" s="105">
        <f>IF(A5stdlife="n/a","n/a",IF(AJ$3&gt;(A5stdlife+$E130),('PTRM input'!$G$147*(1+rvanilla01)^0.5)-SUM($G130:AI130),('PTRM input'!$G$147*(1+rvanilla01)^0.5)/A5stdlife))</f>
        <v>0</v>
      </c>
      <c r="AK130" s="105">
        <f>IF(A5stdlife="n/a","n/a",IF(AK$3&gt;(A5stdlife+$E130),('PTRM input'!$G$147*(1+rvanilla01)^0.5)-SUM($G130:AJ130),('PTRM input'!$G$147*(1+rvanilla01)^0.5)/A5stdlife))</f>
        <v>0</v>
      </c>
      <c r="AL130" s="105">
        <f>IF(A5stdlife="n/a","n/a",IF(AL$3&gt;(A5stdlife+$E130),('PTRM input'!$G$147*(1+rvanilla01)^0.5)-SUM($G130:AK130),('PTRM input'!$G$147*(1+rvanilla01)^0.5)/A5stdlife))</f>
        <v>0</v>
      </c>
      <c r="AM130" s="105">
        <f>IF(A5stdlife="n/a","n/a",IF(AM$3&gt;(A5stdlife+$E130),('PTRM input'!$G$147*(1+rvanilla01)^0.5)-SUM($G130:AL130),('PTRM input'!$G$147*(1+rvanilla01)^0.5)/A5stdlife))</f>
        <v>0</v>
      </c>
      <c r="AN130" s="105">
        <f>IF(A5stdlife="n/a","n/a",IF(AN$3&gt;(A5stdlife+$E130),('PTRM input'!$G$147*(1+rvanilla01)^0.5)-SUM($G130:AM130),('PTRM input'!$G$147*(1+rvanilla01)^0.5)/A5stdlife))</f>
        <v>0</v>
      </c>
      <c r="AO130" s="105">
        <f>IF(A5stdlife="n/a","n/a",IF(AO$3&gt;(A5stdlife+$E130),('PTRM input'!$G$147*(1+rvanilla01)^0.5)-SUM($G130:AN130),('PTRM input'!$G$147*(1+rvanilla01)^0.5)/A5stdlife))</f>
        <v>0</v>
      </c>
      <c r="AP130" s="105">
        <f>IF(A5stdlife="n/a","n/a",IF(AP$3&gt;(A5stdlife+$E130),('PTRM input'!$G$147*(1+rvanilla01)^0.5)-SUM($G130:AO130),('PTRM input'!$G$147*(1+rvanilla01)^0.5)/A5stdlife))</f>
        <v>0</v>
      </c>
      <c r="AQ130" s="105">
        <f>IF(A5stdlife="n/a","n/a",IF(AQ$3&gt;(A5stdlife+$E130),('PTRM input'!$G$147*(1+rvanilla01)^0.5)-SUM($G130:AP130),('PTRM input'!$G$147*(1+rvanilla01)^0.5)/A5stdlife))</f>
        <v>0</v>
      </c>
      <c r="AR130" s="105">
        <f>IF(A5stdlife="n/a","n/a",IF(AR$3&gt;(A5stdlife+$E130),('PTRM input'!$G$147*(1+rvanilla01)^0.5)-SUM($G130:AQ130),('PTRM input'!$G$147*(1+rvanilla01)^0.5)/A5stdlife))</f>
        <v>0</v>
      </c>
      <c r="AS130" s="105">
        <f>IF(A5stdlife="n/a","n/a",IF(AS$3&gt;(A5stdlife+$E130),('PTRM input'!$G$147*(1+rvanilla01)^0.5)-SUM($G130:AR130),('PTRM input'!$G$147*(1+rvanilla01)^0.5)/A5stdlife))</f>
        <v>0</v>
      </c>
      <c r="AT130" s="105">
        <f>IF(A5stdlife="n/a","n/a",IF(AT$3&gt;(A5stdlife+$E130),('PTRM input'!$G$147*(1+rvanilla01)^0.5)-SUM($G130:AS130),('PTRM input'!$G$147*(1+rvanilla01)^0.5)/A5stdlife))</f>
        <v>0</v>
      </c>
      <c r="AU130" s="105">
        <f>IF(A5stdlife="n/a","n/a",IF(AU$3&gt;(A5stdlife+$E130),('PTRM input'!$G$147*(1+rvanilla01)^0.5)-SUM($G130:AT130),('PTRM input'!$G$147*(1+rvanilla01)^0.5)/A5stdlife))</f>
        <v>0</v>
      </c>
      <c r="AV130" s="105">
        <f>IF(A5stdlife="n/a","n/a",IF(AV$3&gt;(A5stdlife+$E130),('PTRM input'!$G$147*(1+rvanilla01)^0.5)-SUM($G130:AU130),('PTRM input'!$G$147*(1+rvanilla01)^0.5)/A5stdlife))</f>
        <v>0</v>
      </c>
      <c r="AW130" s="105">
        <f>IF(A5stdlife="n/a","n/a",IF(AW$3&gt;(A5stdlife+$E130),('PTRM input'!$G$147*(1+rvanilla01)^0.5)-SUM($G130:AV130),('PTRM input'!$G$147*(1+rvanilla01)^0.5)/A5stdlife))</f>
        <v>0</v>
      </c>
      <c r="AX130" s="105">
        <f>IF(A5stdlife="n/a","n/a",IF(AX$3&gt;(A5stdlife+$E130),('PTRM input'!$G$147*(1+rvanilla01)^0.5)-SUM($G130:AW130),('PTRM input'!$G$147*(1+rvanilla01)^0.5)/A5stdlife))</f>
        <v>0</v>
      </c>
      <c r="AY130" s="105">
        <f>IF(A5stdlife="n/a","n/a",IF(AY$3&gt;(A5stdlife+$E130),('PTRM input'!$G$147*(1+rvanilla01)^0.5)-SUM($G130:AX130),('PTRM input'!$G$147*(1+rvanilla01)^0.5)/A5stdlife))</f>
        <v>0</v>
      </c>
      <c r="AZ130" s="105">
        <f>IF(A5stdlife="n/a","n/a",IF(AZ$3&gt;(A5stdlife+$E130),('PTRM input'!$G$147*(1+rvanilla01)^0.5)-SUM($G130:AY130),('PTRM input'!$G$147*(1+rvanilla01)^0.5)/A5stdlife))</f>
        <v>0</v>
      </c>
      <c r="BA130" s="105">
        <f>IF(A5stdlife="n/a","n/a",IF(BA$3&gt;(A5stdlife+$E130),('PTRM input'!$G$147*(1+rvanilla01)^0.5)-SUM($G130:AZ130),('PTRM input'!$G$147*(1+rvanilla01)^0.5)/A5stdlife))</f>
        <v>0</v>
      </c>
      <c r="BB130" s="105">
        <f>IF(A5stdlife="n/a","n/a",IF(BB$3&gt;(A5stdlife+$E130),('PTRM input'!$G$147*(1+rvanilla01)^0.5)-SUM($G130:BA130),('PTRM input'!$G$147*(1+rvanilla01)^0.5)/A5stdlife))</f>
        <v>0</v>
      </c>
      <c r="BC130" s="105">
        <f>IF(A5stdlife="n/a","n/a",IF(BC$3&gt;(A5stdlife+$E130),('PTRM input'!$G$147*(1+rvanilla01)^0.5)-SUM($G130:BB130),('PTRM input'!$G$147*(1+rvanilla01)^0.5)/A5stdlife))</f>
        <v>0</v>
      </c>
      <c r="BD130" s="105">
        <f>IF(A5stdlife="n/a","n/a",IF(BD$3&gt;(A5stdlife+$E130),('PTRM input'!$G$147*(1+rvanilla01)^0.5)-SUM($G130:BC130),('PTRM input'!$G$147*(1+rvanilla01)^0.5)/A5stdlife))</f>
        <v>0</v>
      </c>
      <c r="BE130" s="105">
        <f>IF(A5stdlife="n/a","n/a",IF(BE$3&gt;(A5stdlife+$E130),('PTRM input'!$G$147*(1+rvanilla01)^0.5)-SUM($G130:BD130),('PTRM input'!$G$147*(1+rvanilla01)^0.5)/A5stdlife))</f>
        <v>0</v>
      </c>
      <c r="BF130" s="105">
        <f>IF(A5stdlife="n/a","n/a",IF(BF$3&gt;(A5stdlife+$E130),('PTRM input'!$G$147*(1+rvanilla01)^0.5)-SUM($G130:BE130),('PTRM input'!$G$147*(1+rvanilla01)^0.5)/A5stdlife))</f>
        <v>0</v>
      </c>
      <c r="BG130" s="105">
        <f>IF(A5stdlife="n/a","n/a",IF(BG$3&gt;(A5stdlife+$E130),('PTRM input'!$G$147*(1+rvanilla01)^0.5)-SUM($G130:BF130),('PTRM input'!$G$147*(1+rvanilla01)^0.5)/A5stdlife))</f>
        <v>0</v>
      </c>
      <c r="BH130" s="105">
        <f>IF(A5stdlife="n/a","n/a",IF(BH$3&gt;(A5stdlife+$E130),('PTRM input'!$G$147*(1+rvanilla01)^0.5)-SUM($G130:BG130),('PTRM input'!$G$147*(1+rvanilla01)^0.5)/A5stdlife))</f>
        <v>0</v>
      </c>
      <c r="BI130" s="105">
        <f>IF(A5stdlife="n/a","n/a",IF(BI$3&gt;(A5stdlife+$E130),('PTRM input'!$G$147*(1+rvanilla01)^0.5)-SUM($G130:BH130),('PTRM input'!$G$147*(1+rvanilla01)^0.5)/A5stdlife))</f>
        <v>0</v>
      </c>
      <c r="BJ130" s="234"/>
      <c r="BK130" s="234"/>
      <c r="BL130" s="234"/>
      <c r="BM130" s="234"/>
    </row>
    <row r="131" spans="1:65" s="190" customFormat="1" outlineLevel="2">
      <c r="A131" s="234"/>
      <c r="B131" s="32"/>
      <c r="C131" s="31"/>
      <c r="D131" s="930"/>
      <c r="E131" s="167">
        <v>2</v>
      </c>
      <c r="F131" s="34"/>
      <c r="G131" s="184"/>
      <c r="H131" s="185"/>
      <c r="I131" s="105">
        <f>IF(A5stdlife="n/a","n/a",IF(I$3&gt;(A5stdlife+$E131),('PTRM input'!$H$147*(1+rvanilla02)^0.5)-SUM($H131:H131),('PTRM input'!$H$147*(1+rvanilla02)^0.5)/A5stdlife))</f>
        <v>1.4253303505831925</v>
      </c>
      <c r="J131" s="105">
        <f>IF(A5stdlife="n/a","n/a",IF(J$3&gt;(A5stdlife+$E131),('PTRM input'!$H$147*(1+rvanilla02)^0.5)-SUM($H131:I131),('PTRM input'!$H$147*(1+rvanilla02)^0.5)/A5stdlife))</f>
        <v>1.4253303505831925</v>
      </c>
      <c r="K131" s="105">
        <f>IF(A5stdlife="n/a","n/a",IF(K$3&gt;(A5stdlife+$E131),('PTRM input'!$H$147*(1+rvanilla02)^0.5)-SUM($H131:J131),('PTRM input'!$H$147*(1+rvanilla02)^0.5)/A5stdlife))</f>
        <v>1.4253303505831925</v>
      </c>
      <c r="L131" s="105">
        <f>IF(A5stdlife="n/a","n/a",IF(L$3&gt;(A5stdlife+$E131),('PTRM input'!$H$147*(1+rvanilla02)^0.5)-SUM($H131:K131),('PTRM input'!$H$147*(1+rvanilla02)^0.5)/A5stdlife))</f>
        <v>1.4253303505831925</v>
      </c>
      <c r="M131" s="105">
        <f>IF(A5stdlife="n/a","n/a",IF(M$3&gt;(A5stdlife+$E131),('PTRM input'!$H$147*(1+rvanilla02)^0.5)-SUM($H131:L131),('PTRM input'!$H$147*(1+rvanilla02)^0.5)/A5stdlife))</f>
        <v>1.4253303505831925</v>
      </c>
      <c r="N131" s="105">
        <f>IF(A5stdlife="n/a","n/a",IF(N$3&gt;(A5stdlife+$E131),('PTRM input'!$H$147*(1+rvanilla02)^0.5)-SUM($H131:M131),('PTRM input'!$H$147*(1+rvanilla02)^0.5)/A5stdlife))</f>
        <v>1.4253303505831925</v>
      </c>
      <c r="O131" s="105">
        <f>IF(A5stdlife="n/a","n/a",IF(O$3&gt;(A5stdlife+$E131),('PTRM input'!$H$147*(1+rvanilla02)^0.5)-SUM($H131:N131),('PTRM input'!$H$147*(1+rvanilla02)^0.5)/A5stdlife))</f>
        <v>1.4253303505831925</v>
      </c>
      <c r="P131" s="105">
        <f>IF(A5stdlife="n/a","n/a",IF(P$3&gt;(A5stdlife+$E131),('PTRM input'!$H$147*(1+rvanilla02)^0.5)-SUM($H131:O131),('PTRM input'!$H$147*(1+rvanilla02)^0.5)/A5stdlife))</f>
        <v>1.4253303505831925</v>
      </c>
      <c r="Q131" s="105">
        <f>IF(A5stdlife="n/a","n/a",IF(Q$3&gt;(A5stdlife+$E131),('PTRM input'!$H$147*(1+rvanilla02)^0.5)-SUM($H131:P131),('PTRM input'!$H$147*(1+rvanilla02)^0.5)/A5stdlife))</f>
        <v>1.4253303505831925</v>
      </c>
      <c r="R131" s="105">
        <f>IF(A5stdlife="n/a","n/a",IF(R$3&gt;(A5stdlife+$E131),('PTRM input'!$H$147*(1+rvanilla02)^0.5)-SUM($H131:Q131),('PTRM input'!$H$147*(1+rvanilla02)^0.5)/A5stdlife))</f>
        <v>1.4253303505831925</v>
      </c>
      <c r="S131" s="105">
        <f>IF(A5stdlife="n/a","n/a",IF(S$3&gt;(A5stdlife+$E131),('PTRM input'!$H$147*(1+rvanilla02)^0.5)-SUM($H131:R131),('PTRM input'!$H$147*(1+rvanilla02)^0.5)/A5stdlife))</f>
        <v>1.4253303505831925</v>
      </c>
      <c r="T131" s="105">
        <f>IF(A5stdlife="n/a","n/a",IF(T$3&gt;(A5stdlife+$E131),('PTRM input'!$H$147*(1+rvanilla02)^0.5)-SUM($H131:S131),('PTRM input'!$H$147*(1+rvanilla02)^0.5)/A5stdlife))</f>
        <v>1.4253303505831925</v>
      </c>
      <c r="U131" s="105">
        <f>IF(A5stdlife="n/a","n/a",IF(U$3&gt;(A5stdlife+$E131),('PTRM input'!$H$147*(1+rvanilla02)^0.5)-SUM($H131:T131),('PTRM input'!$H$147*(1+rvanilla02)^0.5)/A5stdlife))</f>
        <v>1.4253303505831925</v>
      </c>
      <c r="V131" s="105">
        <f>IF(A5stdlife="n/a","n/a",IF(V$3&gt;(A5stdlife+$E131),('PTRM input'!$H$147*(1+rvanilla02)^0.5)-SUM($H131:U131),('PTRM input'!$H$147*(1+rvanilla02)^0.5)/A5stdlife))</f>
        <v>3.5527136788005009E-15</v>
      </c>
      <c r="W131" s="105">
        <f>IF(A5stdlife="n/a","n/a",IF(W$3&gt;(A5stdlife+$E131),('PTRM input'!$H$147*(1+rvanilla02)^0.5)-SUM($H131:V131),('PTRM input'!$H$147*(1+rvanilla02)^0.5)/A5stdlife))</f>
        <v>0</v>
      </c>
      <c r="X131" s="105">
        <f>IF(A5stdlife="n/a","n/a",IF(X$3&gt;(A5stdlife+$E131),('PTRM input'!$H$147*(1+rvanilla02)^0.5)-SUM($H131:W131),('PTRM input'!$H$147*(1+rvanilla02)^0.5)/A5stdlife))</f>
        <v>0</v>
      </c>
      <c r="Y131" s="105">
        <f>IF(A5stdlife="n/a","n/a",IF(Y$3&gt;(A5stdlife+$E131),('PTRM input'!$H$147*(1+rvanilla02)^0.5)-SUM($H131:X131),('PTRM input'!$H$147*(1+rvanilla02)^0.5)/A5stdlife))</f>
        <v>0</v>
      </c>
      <c r="Z131" s="105">
        <f>IF(A5stdlife="n/a","n/a",IF(Z$3&gt;(A5stdlife+$E131),('PTRM input'!$H$147*(1+rvanilla02)^0.5)-SUM($H131:Y131),('PTRM input'!$H$147*(1+rvanilla02)^0.5)/A5stdlife))</f>
        <v>0</v>
      </c>
      <c r="AA131" s="105">
        <f>IF(A5stdlife="n/a","n/a",IF(AA$3&gt;(A5stdlife+$E131),('PTRM input'!$H$147*(1+rvanilla02)^0.5)-SUM($H131:Z131),('PTRM input'!$H$147*(1+rvanilla02)^0.5)/A5stdlife))</f>
        <v>0</v>
      </c>
      <c r="AB131" s="105">
        <f>IF(A5stdlife="n/a","n/a",IF(AB$3&gt;(A5stdlife+$E131),('PTRM input'!$H$147*(1+rvanilla02)^0.5)-SUM($H131:AA131),('PTRM input'!$H$147*(1+rvanilla02)^0.5)/A5stdlife))</f>
        <v>0</v>
      </c>
      <c r="AC131" s="105">
        <f>IF(A5stdlife="n/a","n/a",IF(AC$3&gt;(A5stdlife+$E131),('PTRM input'!$H$147*(1+rvanilla02)^0.5)-SUM($H131:AB131),('PTRM input'!$H$147*(1+rvanilla02)^0.5)/A5stdlife))</f>
        <v>0</v>
      </c>
      <c r="AD131" s="105">
        <f>IF(A5stdlife="n/a","n/a",IF(AD$3&gt;(A5stdlife+$E131),('PTRM input'!$H$147*(1+rvanilla02)^0.5)-SUM($H131:AC131),('PTRM input'!$H$147*(1+rvanilla02)^0.5)/A5stdlife))</f>
        <v>0</v>
      </c>
      <c r="AE131" s="105">
        <f>IF(A5stdlife="n/a","n/a",IF(AE$3&gt;(A5stdlife+$E131),('PTRM input'!$H$147*(1+rvanilla02)^0.5)-SUM($H131:AD131),('PTRM input'!$H$147*(1+rvanilla02)^0.5)/A5stdlife))</f>
        <v>0</v>
      </c>
      <c r="AF131" s="105">
        <f>IF(A5stdlife="n/a","n/a",IF(AF$3&gt;(A5stdlife+$E131),('PTRM input'!$H$147*(1+rvanilla02)^0.5)-SUM($H131:AE131),('PTRM input'!$H$147*(1+rvanilla02)^0.5)/A5stdlife))</f>
        <v>0</v>
      </c>
      <c r="AG131" s="105">
        <f>IF(A5stdlife="n/a","n/a",IF(AG$3&gt;(A5stdlife+$E131),('PTRM input'!$H$147*(1+rvanilla02)^0.5)-SUM($H131:AF131),('PTRM input'!$H$147*(1+rvanilla02)^0.5)/A5stdlife))</f>
        <v>0</v>
      </c>
      <c r="AH131" s="105">
        <f>IF(A5stdlife="n/a","n/a",IF(AH$3&gt;(A5stdlife+$E131),('PTRM input'!$H$147*(1+rvanilla02)^0.5)-SUM($H131:AG131),('PTRM input'!$H$147*(1+rvanilla02)^0.5)/A5stdlife))</f>
        <v>0</v>
      </c>
      <c r="AI131" s="105">
        <f>IF(A5stdlife="n/a","n/a",IF(AI$3&gt;(A5stdlife+$E131),('PTRM input'!$H$147*(1+rvanilla02)^0.5)-SUM($H131:AH131),('PTRM input'!$H$147*(1+rvanilla02)^0.5)/A5stdlife))</f>
        <v>0</v>
      </c>
      <c r="AJ131" s="105">
        <f>IF(A5stdlife="n/a","n/a",IF(AJ$3&gt;(A5stdlife+$E131),('PTRM input'!$H$147*(1+rvanilla02)^0.5)-SUM($H131:AI131),('PTRM input'!$H$147*(1+rvanilla02)^0.5)/A5stdlife))</f>
        <v>0</v>
      </c>
      <c r="AK131" s="105">
        <f>IF(A5stdlife="n/a","n/a",IF(AK$3&gt;(A5stdlife+$E131),('PTRM input'!$H$147*(1+rvanilla02)^0.5)-SUM($H131:AJ131),('PTRM input'!$H$147*(1+rvanilla02)^0.5)/A5stdlife))</f>
        <v>0</v>
      </c>
      <c r="AL131" s="105">
        <f>IF(A5stdlife="n/a","n/a",IF(AL$3&gt;(A5stdlife+$E131),('PTRM input'!$H$147*(1+rvanilla02)^0.5)-SUM($H131:AK131),('PTRM input'!$H$147*(1+rvanilla02)^0.5)/A5stdlife))</f>
        <v>0</v>
      </c>
      <c r="AM131" s="105">
        <f>IF(A5stdlife="n/a","n/a",IF(AM$3&gt;(A5stdlife+$E131),('PTRM input'!$H$147*(1+rvanilla02)^0.5)-SUM($H131:AL131),('PTRM input'!$H$147*(1+rvanilla02)^0.5)/A5stdlife))</f>
        <v>0</v>
      </c>
      <c r="AN131" s="105">
        <f>IF(A5stdlife="n/a","n/a",IF(AN$3&gt;(A5stdlife+$E131),('PTRM input'!$H$147*(1+rvanilla02)^0.5)-SUM($H131:AM131),('PTRM input'!$H$147*(1+rvanilla02)^0.5)/A5stdlife))</f>
        <v>0</v>
      </c>
      <c r="AO131" s="105">
        <f>IF(A5stdlife="n/a","n/a",IF(AO$3&gt;(A5stdlife+$E131),('PTRM input'!$H$147*(1+rvanilla02)^0.5)-SUM($H131:AN131),('PTRM input'!$H$147*(1+rvanilla02)^0.5)/A5stdlife))</f>
        <v>0</v>
      </c>
      <c r="AP131" s="105">
        <f>IF(A5stdlife="n/a","n/a",IF(AP$3&gt;(A5stdlife+$E131),('PTRM input'!$H$147*(1+rvanilla02)^0.5)-SUM($H131:AO131),('PTRM input'!$H$147*(1+rvanilla02)^0.5)/A5stdlife))</f>
        <v>0</v>
      </c>
      <c r="AQ131" s="105">
        <f>IF(A5stdlife="n/a","n/a",IF(AQ$3&gt;(A5stdlife+$E131),('PTRM input'!$H$147*(1+rvanilla02)^0.5)-SUM($H131:AP131),('PTRM input'!$H$147*(1+rvanilla02)^0.5)/A5stdlife))</f>
        <v>0</v>
      </c>
      <c r="AR131" s="105">
        <f>IF(A5stdlife="n/a","n/a",IF(AR$3&gt;(A5stdlife+$E131),('PTRM input'!$H$147*(1+rvanilla02)^0.5)-SUM($H131:AQ131),('PTRM input'!$H$147*(1+rvanilla02)^0.5)/A5stdlife))</f>
        <v>0</v>
      </c>
      <c r="AS131" s="105">
        <f>IF(A5stdlife="n/a","n/a",IF(AS$3&gt;(A5stdlife+$E131),('PTRM input'!$H$147*(1+rvanilla02)^0.5)-SUM($H131:AR131),('PTRM input'!$H$147*(1+rvanilla02)^0.5)/A5stdlife))</f>
        <v>0</v>
      </c>
      <c r="AT131" s="105">
        <f>IF(A5stdlife="n/a","n/a",IF(AT$3&gt;(A5stdlife+$E131),('PTRM input'!$H$147*(1+rvanilla02)^0.5)-SUM($H131:AS131),('PTRM input'!$H$147*(1+rvanilla02)^0.5)/A5stdlife))</f>
        <v>0</v>
      </c>
      <c r="AU131" s="105">
        <f>IF(A5stdlife="n/a","n/a",IF(AU$3&gt;(A5stdlife+$E131),('PTRM input'!$H$147*(1+rvanilla02)^0.5)-SUM($H131:AT131),('PTRM input'!$H$147*(1+rvanilla02)^0.5)/A5stdlife))</f>
        <v>0</v>
      </c>
      <c r="AV131" s="105">
        <f>IF(A5stdlife="n/a","n/a",IF(AV$3&gt;(A5stdlife+$E131),('PTRM input'!$H$147*(1+rvanilla02)^0.5)-SUM($H131:AU131),('PTRM input'!$H$147*(1+rvanilla02)^0.5)/A5stdlife))</f>
        <v>0</v>
      </c>
      <c r="AW131" s="105">
        <f>IF(A5stdlife="n/a","n/a",IF(AW$3&gt;(A5stdlife+$E131),('PTRM input'!$H$147*(1+rvanilla02)^0.5)-SUM($H131:AV131),('PTRM input'!$H$147*(1+rvanilla02)^0.5)/A5stdlife))</f>
        <v>0</v>
      </c>
      <c r="AX131" s="105">
        <f>IF(A5stdlife="n/a","n/a",IF(AX$3&gt;(A5stdlife+$E131),('PTRM input'!$H$147*(1+rvanilla02)^0.5)-SUM($H131:AW131),('PTRM input'!$H$147*(1+rvanilla02)^0.5)/A5stdlife))</f>
        <v>0</v>
      </c>
      <c r="AY131" s="105">
        <f>IF(A5stdlife="n/a","n/a",IF(AY$3&gt;(A5stdlife+$E131),('PTRM input'!$H$147*(1+rvanilla02)^0.5)-SUM($H131:AX131),('PTRM input'!$H$147*(1+rvanilla02)^0.5)/A5stdlife))</f>
        <v>0</v>
      </c>
      <c r="AZ131" s="105">
        <f>IF(A5stdlife="n/a","n/a",IF(AZ$3&gt;(A5stdlife+$E131),('PTRM input'!$H$147*(1+rvanilla02)^0.5)-SUM($H131:AY131),('PTRM input'!$H$147*(1+rvanilla02)^0.5)/A5stdlife))</f>
        <v>0</v>
      </c>
      <c r="BA131" s="105">
        <f>IF(A5stdlife="n/a","n/a",IF(BA$3&gt;(A5stdlife+$E131),('PTRM input'!$H$147*(1+rvanilla02)^0.5)-SUM($H131:AZ131),('PTRM input'!$H$147*(1+rvanilla02)^0.5)/A5stdlife))</f>
        <v>0</v>
      </c>
      <c r="BB131" s="105">
        <f>IF(A5stdlife="n/a","n/a",IF(BB$3&gt;(A5stdlife+$E131),('PTRM input'!$H$147*(1+rvanilla02)^0.5)-SUM($H131:BA131),('PTRM input'!$H$147*(1+rvanilla02)^0.5)/A5stdlife))</f>
        <v>0</v>
      </c>
      <c r="BC131" s="105">
        <f>IF(A5stdlife="n/a","n/a",IF(BC$3&gt;(A5stdlife+$E131),('PTRM input'!$H$147*(1+rvanilla02)^0.5)-SUM($H131:BB131),('PTRM input'!$H$147*(1+rvanilla02)^0.5)/A5stdlife))</f>
        <v>0</v>
      </c>
      <c r="BD131" s="105">
        <f>IF(A5stdlife="n/a","n/a",IF(BD$3&gt;(A5stdlife+$E131),('PTRM input'!$H$147*(1+rvanilla02)^0.5)-SUM($H131:BC131),('PTRM input'!$H$147*(1+rvanilla02)^0.5)/A5stdlife))</f>
        <v>0</v>
      </c>
      <c r="BE131" s="105">
        <f>IF(A5stdlife="n/a","n/a",IF(BE$3&gt;(A5stdlife+$E131),('PTRM input'!$H$147*(1+rvanilla02)^0.5)-SUM($H131:BD131),('PTRM input'!$H$147*(1+rvanilla02)^0.5)/A5stdlife))</f>
        <v>0</v>
      </c>
      <c r="BF131" s="105">
        <f>IF(A5stdlife="n/a","n/a",IF(BF$3&gt;(A5stdlife+$E131),('PTRM input'!$H$147*(1+rvanilla02)^0.5)-SUM($H131:BE131),('PTRM input'!$H$147*(1+rvanilla02)^0.5)/A5stdlife))</f>
        <v>0</v>
      </c>
      <c r="BG131" s="105">
        <f>IF(A5stdlife="n/a","n/a",IF(BG$3&gt;(A5stdlife+$E131),('PTRM input'!$H$147*(1+rvanilla02)^0.5)-SUM($H131:BF131),('PTRM input'!$H$147*(1+rvanilla02)^0.5)/A5stdlife))</f>
        <v>0</v>
      </c>
      <c r="BH131" s="105">
        <f>IF(A5stdlife="n/a","n/a",IF(BH$3&gt;(A5stdlife+$E131),('PTRM input'!$H$147*(1+rvanilla02)^0.5)-SUM($H131:BG131),('PTRM input'!$H$147*(1+rvanilla02)^0.5)/A5stdlife))</f>
        <v>0</v>
      </c>
      <c r="BI131" s="105">
        <f>IF(A5stdlife="n/a","n/a",IF(BI$3&gt;(A5stdlife+$E131),('PTRM input'!$H$147*(1+rvanilla02)^0.5)-SUM($H131:BH131),('PTRM input'!$H$147*(1+rvanilla02)^0.5)/A5stdlife))</f>
        <v>0</v>
      </c>
      <c r="BJ131" s="234"/>
      <c r="BK131" s="234"/>
      <c r="BL131" s="234"/>
      <c r="BM131" s="234"/>
    </row>
    <row r="132" spans="1:65" s="190" customFormat="1" outlineLevel="2">
      <c r="A132" s="234"/>
      <c r="B132" s="32"/>
      <c r="C132" s="31"/>
      <c r="D132" s="930"/>
      <c r="E132" s="167">
        <v>3</v>
      </c>
      <c r="F132" s="34"/>
      <c r="G132" s="184"/>
      <c r="H132" s="186"/>
      <c r="I132" s="185"/>
      <c r="J132" s="105">
        <f>IF(A5stdlife="n/a","n/a",IF(J$3&gt;(A5stdlife+$E132),('PTRM input'!$I$147*(1+rvanilla03)^0.5)-SUM($I132:I132),('PTRM input'!$I$147*(1+rvanilla03)^0.5)/A5stdlife))</f>
        <v>3.5810706254347004</v>
      </c>
      <c r="K132" s="105">
        <f>IF(A5stdlife="n/a","n/a",IF(K$3&gt;(A5stdlife+$E132),('PTRM input'!$I$147*(1+rvanilla03)^0.5)-SUM($I132:J132),('PTRM input'!$I$147*(1+rvanilla03)^0.5)/A5stdlife))</f>
        <v>3.5810706254347004</v>
      </c>
      <c r="L132" s="105">
        <f>IF(A5stdlife="n/a","n/a",IF(L$3&gt;(A5stdlife+$E132),('PTRM input'!$I$147*(1+rvanilla03)^0.5)-SUM($I132:K132),('PTRM input'!$I$147*(1+rvanilla03)^0.5)/A5stdlife))</f>
        <v>3.5810706254347004</v>
      </c>
      <c r="M132" s="105">
        <f>IF(A5stdlife="n/a","n/a",IF(M$3&gt;(A5stdlife+$E132),('PTRM input'!$I$147*(1+rvanilla03)^0.5)-SUM($I132:L132),('PTRM input'!$I$147*(1+rvanilla03)^0.5)/A5stdlife))</f>
        <v>3.5810706254347004</v>
      </c>
      <c r="N132" s="105">
        <f>IF(A5stdlife="n/a","n/a",IF(N$3&gt;(A5stdlife+$E132),('PTRM input'!$I$147*(1+rvanilla03)^0.5)-SUM($I132:M132),('PTRM input'!$I$147*(1+rvanilla03)^0.5)/A5stdlife))</f>
        <v>3.5810706254347004</v>
      </c>
      <c r="O132" s="105">
        <f>IF(A5stdlife="n/a","n/a",IF(O$3&gt;(A5stdlife+$E132),('PTRM input'!$I$147*(1+rvanilla03)^0.5)-SUM($I132:N132),('PTRM input'!$I$147*(1+rvanilla03)^0.5)/A5stdlife))</f>
        <v>3.5810706254347004</v>
      </c>
      <c r="P132" s="105">
        <f>IF(A5stdlife="n/a","n/a",IF(P$3&gt;(A5stdlife+$E132),('PTRM input'!$I$147*(1+rvanilla03)^0.5)-SUM($I132:O132),('PTRM input'!$I$147*(1+rvanilla03)^0.5)/A5stdlife))</f>
        <v>3.5810706254347004</v>
      </c>
      <c r="Q132" s="105">
        <f>IF(A5stdlife="n/a","n/a",IF(Q$3&gt;(A5stdlife+$E132),('PTRM input'!$I$147*(1+rvanilla03)^0.5)-SUM($I132:P132),('PTRM input'!$I$147*(1+rvanilla03)^0.5)/A5stdlife))</f>
        <v>3.5810706254347004</v>
      </c>
      <c r="R132" s="105">
        <f>IF(A5stdlife="n/a","n/a",IF(R$3&gt;(A5stdlife+$E132),('PTRM input'!$I$147*(1+rvanilla03)^0.5)-SUM($I132:Q132),('PTRM input'!$I$147*(1+rvanilla03)^0.5)/A5stdlife))</f>
        <v>3.5810706254347004</v>
      </c>
      <c r="S132" s="105">
        <f>IF(A5stdlife="n/a","n/a",IF(S$3&gt;(A5stdlife+$E132),('PTRM input'!$I$147*(1+rvanilla03)^0.5)-SUM($I132:R132),('PTRM input'!$I$147*(1+rvanilla03)^0.5)/A5stdlife))</f>
        <v>3.5810706254347004</v>
      </c>
      <c r="T132" s="105">
        <f>IF(A5stdlife="n/a","n/a",IF(T$3&gt;(A5stdlife+$E132),('PTRM input'!$I$147*(1+rvanilla03)^0.5)-SUM($I132:S132),('PTRM input'!$I$147*(1+rvanilla03)^0.5)/A5stdlife))</f>
        <v>3.5810706254347004</v>
      </c>
      <c r="U132" s="105">
        <f>IF(A5stdlife="n/a","n/a",IF(U$3&gt;(A5stdlife+$E132),('PTRM input'!$I$147*(1+rvanilla03)^0.5)-SUM($I132:T132),('PTRM input'!$I$147*(1+rvanilla03)^0.5)/A5stdlife))</f>
        <v>3.5810706254347004</v>
      </c>
      <c r="V132" s="105">
        <f>IF(A5stdlife="n/a","n/a",IF(V$3&gt;(A5stdlife+$E132),('PTRM input'!$I$147*(1+rvanilla03)^0.5)-SUM($I132:U132),('PTRM input'!$I$147*(1+rvanilla03)^0.5)/A5stdlife))</f>
        <v>3.5810706254347004</v>
      </c>
      <c r="W132" s="105">
        <f>IF(A5stdlife="n/a","n/a",IF(W$3&gt;(A5stdlife+$E132),('PTRM input'!$I$147*(1+rvanilla03)^0.5)-SUM($I132:V132),('PTRM input'!$I$147*(1+rvanilla03)^0.5)/A5stdlife))</f>
        <v>7.1054273576010019E-15</v>
      </c>
      <c r="X132" s="105">
        <f>IF(A5stdlife="n/a","n/a",IF(X$3&gt;(A5stdlife+$E132),('PTRM input'!$I$147*(1+rvanilla03)^0.5)-SUM($I132:W132),('PTRM input'!$I$147*(1+rvanilla03)^0.5)/A5stdlife))</f>
        <v>0</v>
      </c>
      <c r="Y132" s="105">
        <f>IF(A5stdlife="n/a","n/a",IF(Y$3&gt;(A5stdlife+$E132),('PTRM input'!$I$147*(1+rvanilla03)^0.5)-SUM($I132:X132),('PTRM input'!$I$147*(1+rvanilla03)^0.5)/A5stdlife))</f>
        <v>0</v>
      </c>
      <c r="Z132" s="105">
        <f>IF(A5stdlife="n/a","n/a",IF(Z$3&gt;(A5stdlife+$E132),('PTRM input'!$I$147*(1+rvanilla03)^0.5)-SUM($I132:Y132),('PTRM input'!$I$147*(1+rvanilla03)^0.5)/A5stdlife))</f>
        <v>0</v>
      </c>
      <c r="AA132" s="105">
        <f>IF(A5stdlife="n/a","n/a",IF(AA$3&gt;(A5stdlife+$E132),('PTRM input'!$I$147*(1+rvanilla03)^0.5)-SUM($I132:Z132),('PTRM input'!$I$147*(1+rvanilla03)^0.5)/A5stdlife))</f>
        <v>0</v>
      </c>
      <c r="AB132" s="105">
        <f>IF(A5stdlife="n/a","n/a",IF(AB$3&gt;(A5stdlife+$E132),('PTRM input'!$I$147*(1+rvanilla03)^0.5)-SUM($I132:AA132),('PTRM input'!$I$147*(1+rvanilla03)^0.5)/A5stdlife))</f>
        <v>0</v>
      </c>
      <c r="AC132" s="105">
        <f>IF(A5stdlife="n/a","n/a",IF(AC$3&gt;(A5stdlife+$E132),('PTRM input'!$I$147*(1+rvanilla03)^0.5)-SUM($I132:AB132),('PTRM input'!$I$147*(1+rvanilla03)^0.5)/A5stdlife))</f>
        <v>0</v>
      </c>
      <c r="AD132" s="105">
        <f>IF(A5stdlife="n/a","n/a",IF(AD$3&gt;(A5stdlife+$E132),('PTRM input'!$I$147*(1+rvanilla03)^0.5)-SUM($I132:AC132),('PTRM input'!$I$147*(1+rvanilla03)^0.5)/A5stdlife))</f>
        <v>0</v>
      </c>
      <c r="AE132" s="105">
        <f>IF(A5stdlife="n/a","n/a",IF(AE$3&gt;(A5stdlife+$E132),('PTRM input'!$I$147*(1+rvanilla03)^0.5)-SUM($I132:AD132),('PTRM input'!$I$147*(1+rvanilla03)^0.5)/A5stdlife))</f>
        <v>0</v>
      </c>
      <c r="AF132" s="105">
        <f>IF(A5stdlife="n/a","n/a",IF(AF$3&gt;(A5stdlife+$E132),('PTRM input'!$I$147*(1+rvanilla03)^0.5)-SUM($I132:AE132),('PTRM input'!$I$147*(1+rvanilla03)^0.5)/A5stdlife))</f>
        <v>0</v>
      </c>
      <c r="AG132" s="105">
        <f>IF(A5stdlife="n/a","n/a",IF(AG$3&gt;(A5stdlife+$E132),('PTRM input'!$I$147*(1+rvanilla03)^0.5)-SUM($I132:AF132),('PTRM input'!$I$147*(1+rvanilla03)^0.5)/A5stdlife))</f>
        <v>0</v>
      </c>
      <c r="AH132" s="105">
        <f>IF(A5stdlife="n/a","n/a",IF(AH$3&gt;(A5stdlife+$E132),('PTRM input'!$I$147*(1+rvanilla03)^0.5)-SUM($I132:AG132),('PTRM input'!$I$147*(1+rvanilla03)^0.5)/A5stdlife))</f>
        <v>0</v>
      </c>
      <c r="AI132" s="105">
        <f>IF(A5stdlife="n/a","n/a",IF(AI$3&gt;(A5stdlife+$E132),('PTRM input'!$I$147*(1+rvanilla03)^0.5)-SUM($I132:AH132),('PTRM input'!$I$147*(1+rvanilla03)^0.5)/A5stdlife))</f>
        <v>0</v>
      </c>
      <c r="AJ132" s="105">
        <f>IF(A5stdlife="n/a","n/a",IF(AJ$3&gt;(A5stdlife+$E132),('PTRM input'!$I$147*(1+rvanilla03)^0.5)-SUM($I132:AI132),('PTRM input'!$I$147*(1+rvanilla03)^0.5)/A5stdlife))</f>
        <v>0</v>
      </c>
      <c r="AK132" s="105">
        <f>IF(A5stdlife="n/a","n/a",IF(AK$3&gt;(A5stdlife+$E132),('PTRM input'!$I$147*(1+rvanilla03)^0.5)-SUM($I132:AJ132),('PTRM input'!$I$147*(1+rvanilla03)^0.5)/A5stdlife))</f>
        <v>0</v>
      </c>
      <c r="AL132" s="105">
        <f>IF(A5stdlife="n/a","n/a",IF(AL$3&gt;(A5stdlife+$E132),('PTRM input'!$I$147*(1+rvanilla03)^0.5)-SUM($I132:AK132),('PTRM input'!$I$147*(1+rvanilla03)^0.5)/A5stdlife))</f>
        <v>0</v>
      </c>
      <c r="AM132" s="105">
        <f>IF(A5stdlife="n/a","n/a",IF(AM$3&gt;(A5stdlife+$E132),('PTRM input'!$I$147*(1+rvanilla03)^0.5)-SUM($I132:AL132),('PTRM input'!$I$147*(1+rvanilla03)^0.5)/A5stdlife))</f>
        <v>0</v>
      </c>
      <c r="AN132" s="105">
        <f>IF(A5stdlife="n/a","n/a",IF(AN$3&gt;(A5stdlife+$E132),('PTRM input'!$I$147*(1+rvanilla03)^0.5)-SUM($I132:AM132),('PTRM input'!$I$147*(1+rvanilla03)^0.5)/A5stdlife))</f>
        <v>0</v>
      </c>
      <c r="AO132" s="105">
        <f>IF(A5stdlife="n/a","n/a",IF(AO$3&gt;(A5stdlife+$E132),('PTRM input'!$I$147*(1+rvanilla03)^0.5)-SUM($I132:AN132),('PTRM input'!$I$147*(1+rvanilla03)^0.5)/A5stdlife))</f>
        <v>0</v>
      </c>
      <c r="AP132" s="105">
        <f>IF(A5stdlife="n/a","n/a",IF(AP$3&gt;(A5stdlife+$E132),('PTRM input'!$I$147*(1+rvanilla03)^0.5)-SUM($I132:AO132),('PTRM input'!$I$147*(1+rvanilla03)^0.5)/A5stdlife))</f>
        <v>0</v>
      </c>
      <c r="AQ132" s="105">
        <f>IF(A5stdlife="n/a","n/a",IF(AQ$3&gt;(A5stdlife+$E132),('PTRM input'!$I$147*(1+rvanilla03)^0.5)-SUM($I132:AP132),('PTRM input'!$I$147*(1+rvanilla03)^0.5)/A5stdlife))</f>
        <v>0</v>
      </c>
      <c r="AR132" s="105">
        <f>IF(A5stdlife="n/a","n/a",IF(AR$3&gt;(A5stdlife+$E132),('PTRM input'!$I$147*(1+rvanilla03)^0.5)-SUM($I132:AQ132),('PTRM input'!$I$147*(1+rvanilla03)^0.5)/A5stdlife))</f>
        <v>0</v>
      </c>
      <c r="AS132" s="105">
        <f>IF(A5stdlife="n/a","n/a",IF(AS$3&gt;(A5stdlife+$E132),('PTRM input'!$I$147*(1+rvanilla03)^0.5)-SUM($I132:AR132),('PTRM input'!$I$147*(1+rvanilla03)^0.5)/A5stdlife))</f>
        <v>0</v>
      </c>
      <c r="AT132" s="105">
        <f>IF(A5stdlife="n/a","n/a",IF(AT$3&gt;(A5stdlife+$E132),('PTRM input'!$I$147*(1+rvanilla03)^0.5)-SUM($I132:AS132),('PTRM input'!$I$147*(1+rvanilla03)^0.5)/A5stdlife))</f>
        <v>0</v>
      </c>
      <c r="AU132" s="105">
        <f>IF(A5stdlife="n/a","n/a",IF(AU$3&gt;(A5stdlife+$E132),('PTRM input'!$I$147*(1+rvanilla03)^0.5)-SUM($I132:AT132),('PTRM input'!$I$147*(1+rvanilla03)^0.5)/A5stdlife))</f>
        <v>0</v>
      </c>
      <c r="AV132" s="105">
        <f>IF(A5stdlife="n/a","n/a",IF(AV$3&gt;(A5stdlife+$E132),('PTRM input'!$I$147*(1+rvanilla03)^0.5)-SUM($I132:AU132),('PTRM input'!$I$147*(1+rvanilla03)^0.5)/A5stdlife))</f>
        <v>0</v>
      </c>
      <c r="AW132" s="105">
        <f>IF(A5stdlife="n/a","n/a",IF(AW$3&gt;(A5stdlife+$E132),('PTRM input'!$I$147*(1+rvanilla03)^0.5)-SUM($I132:AV132),('PTRM input'!$I$147*(1+rvanilla03)^0.5)/A5stdlife))</f>
        <v>0</v>
      </c>
      <c r="AX132" s="105">
        <f>IF(A5stdlife="n/a","n/a",IF(AX$3&gt;(A5stdlife+$E132),('PTRM input'!$I$147*(1+rvanilla03)^0.5)-SUM($I132:AW132),('PTRM input'!$I$147*(1+rvanilla03)^0.5)/A5stdlife))</f>
        <v>0</v>
      </c>
      <c r="AY132" s="105">
        <f>IF(A5stdlife="n/a","n/a",IF(AY$3&gt;(A5stdlife+$E132),('PTRM input'!$I$147*(1+rvanilla03)^0.5)-SUM($I132:AX132),('PTRM input'!$I$147*(1+rvanilla03)^0.5)/A5stdlife))</f>
        <v>0</v>
      </c>
      <c r="AZ132" s="105">
        <f>IF(A5stdlife="n/a","n/a",IF(AZ$3&gt;(A5stdlife+$E132),('PTRM input'!$I$147*(1+rvanilla03)^0.5)-SUM($I132:AY132),('PTRM input'!$I$147*(1+rvanilla03)^0.5)/A5stdlife))</f>
        <v>0</v>
      </c>
      <c r="BA132" s="105">
        <f>IF(A5stdlife="n/a","n/a",IF(BA$3&gt;(A5stdlife+$E132),('PTRM input'!$I$147*(1+rvanilla03)^0.5)-SUM($I132:AZ132),('PTRM input'!$I$147*(1+rvanilla03)^0.5)/A5stdlife))</f>
        <v>0</v>
      </c>
      <c r="BB132" s="105">
        <f>IF(A5stdlife="n/a","n/a",IF(BB$3&gt;(A5stdlife+$E132),('PTRM input'!$I$147*(1+rvanilla03)^0.5)-SUM($I132:BA132),('PTRM input'!$I$147*(1+rvanilla03)^0.5)/A5stdlife))</f>
        <v>0</v>
      </c>
      <c r="BC132" s="105">
        <f>IF(A5stdlife="n/a","n/a",IF(BC$3&gt;(A5stdlife+$E132),('PTRM input'!$I$147*(1+rvanilla03)^0.5)-SUM($I132:BB132),('PTRM input'!$I$147*(1+rvanilla03)^0.5)/A5stdlife))</f>
        <v>0</v>
      </c>
      <c r="BD132" s="105">
        <f>IF(A5stdlife="n/a","n/a",IF(BD$3&gt;(A5stdlife+$E132),('PTRM input'!$I$147*(1+rvanilla03)^0.5)-SUM($I132:BC132),('PTRM input'!$I$147*(1+rvanilla03)^0.5)/A5stdlife))</f>
        <v>0</v>
      </c>
      <c r="BE132" s="105">
        <f>IF(A5stdlife="n/a","n/a",IF(BE$3&gt;(A5stdlife+$E132),('PTRM input'!$I$147*(1+rvanilla03)^0.5)-SUM($I132:BD132),('PTRM input'!$I$147*(1+rvanilla03)^0.5)/A5stdlife))</f>
        <v>0</v>
      </c>
      <c r="BF132" s="105">
        <f>IF(A5stdlife="n/a","n/a",IF(BF$3&gt;(A5stdlife+$E132),('PTRM input'!$I$147*(1+rvanilla03)^0.5)-SUM($I132:BE132),('PTRM input'!$I$147*(1+rvanilla03)^0.5)/A5stdlife))</f>
        <v>0</v>
      </c>
      <c r="BG132" s="105">
        <f>IF(A5stdlife="n/a","n/a",IF(BG$3&gt;(A5stdlife+$E132),('PTRM input'!$I$147*(1+rvanilla03)^0.5)-SUM($I132:BF132),('PTRM input'!$I$147*(1+rvanilla03)^0.5)/A5stdlife))</f>
        <v>0</v>
      </c>
      <c r="BH132" s="105">
        <f>IF(A5stdlife="n/a","n/a",IF(BH$3&gt;(A5stdlife+$E132),('PTRM input'!$I$147*(1+rvanilla03)^0.5)-SUM($I132:BG132),('PTRM input'!$I$147*(1+rvanilla03)^0.5)/A5stdlife))</f>
        <v>0</v>
      </c>
      <c r="BI132" s="105">
        <f>IF(A5stdlife="n/a","n/a",IF(BI$3&gt;(A5stdlife+$E132),('PTRM input'!$I$147*(1+rvanilla03)^0.5)-SUM($I132:BH132),('PTRM input'!$I$147*(1+rvanilla03)^0.5)/A5stdlife))</f>
        <v>0</v>
      </c>
      <c r="BJ132" s="234"/>
      <c r="BK132" s="234"/>
      <c r="BL132" s="234"/>
      <c r="BM132" s="234"/>
    </row>
    <row r="133" spans="1:65" s="190" customFormat="1" outlineLevel="2">
      <c r="A133" s="234"/>
      <c r="B133" s="32"/>
      <c r="C133" s="31"/>
      <c r="D133" s="930"/>
      <c r="E133" s="167">
        <v>4</v>
      </c>
      <c r="F133" s="34"/>
      <c r="G133" s="184"/>
      <c r="H133" s="186"/>
      <c r="I133" s="186"/>
      <c r="J133" s="185"/>
      <c r="K133" s="105">
        <f>IF(A5stdlife="n/a","n/a",IF(K$3&gt;(A5stdlife+$E133),('PTRM input'!$J$147*(1+rvanilla04)^0.5)-SUM($J133:J133),('PTRM input'!$J$147*(1+rvanilla04)^0.5)/A5stdlife))</f>
        <v>2.4742293620251181</v>
      </c>
      <c r="L133" s="105">
        <f>IF(A5stdlife="n/a","n/a",IF(L$3&gt;(A5stdlife+$E133),('PTRM input'!$J$147*(1+rvanilla04)^0.5)-SUM($J133:K133),('PTRM input'!$J$147*(1+rvanilla04)^0.5)/A5stdlife))</f>
        <v>2.4742293620251181</v>
      </c>
      <c r="M133" s="105">
        <f>IF(A5stdlife="n/a","n/a",IF(M$3&gt;(A5stdlife+$E133),('PTRM input'!$J$147*(1+rvanilla04)^0.5)-SUM($J133:L133),('PTRM input'!$J$147*(1+rvanilla04)^0.5)/A5stdlife))</f>
        <v>2.4742293620251181</v>
      </c>
      <c r="N133" s="105">
        <f>IF(A5stdlife="n/a","n/a",IF(N$3&gt;(A5stdlife+$E133),('PTRM input'!$J$147*(1+rvanilla04)^0.5)-SUM($J133:M133),('PTRM input'!$J$147*(1+rvanilla04)^0.5)/A5stdlife))</f>
        <v>2.4742293620251181</v>
      </c>
      <c r="O133" s="105">
        <f>IF(A5stdlife="n/a","n/a",IF(O$3&gt;(A5stdlife+$E133),('PTRM input'!$J$147*(1+rvanilla04)^0.5)-SUM($J133:N133),('PTRM input'!$J$147*(1+rvanilla04)^0.5)/A5stdlife))</f>
        <v>2.4742293620251181</v>
      </c>
      <c r="P133" s="105">
        <f>IF(A5stdlife="n/a","n/a",IF(P$3&gt;(A5stdlife+$E133),('PTRM input'!$J$147*(1+rvanilla04)^0.5)-SUM($J133:O133),('PTRM input'!$J$147*(1+rvanilla04)^0.5)/A5stdlife))</f>
        <v>2.4742293620251181</v>
      </c>
      <c r="Q133" s="105">
        <f>IF(A5stdlife="n/a","n/a",IF(Q$3&gt;(A5stdlife+$E133),('PTRM input'!$J$147*(1+rvanilla04)^0.5)-SUM($J133:P133),('PTRM input'!$J$147*(1+rvanilla04)^0.5)/A5stdlife))</f>
        <v>2.4742293620251181</v>
      </c>
      <c r="R133" s="105">
        <f>IF(A5stdlife="n/a","n/a",IF(R$3&gt;(A5stdlife+$E133),('PTRM input'!$J$147*(1+rvanilla04)^0.5)-SUM($J133:Q133),('PTRM input'!$J$147*(1+rvanilla04)^0.5)/A5stdlife))</f>
        <v>2.4742293620251181</v>
      </c>
      <c r="S133" s="105">
        <f>IF(A5stdlife="n/a","n/a",IF(S$3&gt;(A5stdlife+$E133),('PTRM input'!$J$147*(1+rvanilla04)^0.5)-SUM($J133:R133),('PTRM input'!$J$147*(1+rvanilla04)^0.5)/A5stdlife))</f>
        <v>2.4742293620251181</v>
      </c>
      <c r="T133" s="105">
        <f>IF(A5stdlife="n/a","n/a",IF(T$3&gt;(A5stdlife+$E133),('PTRM input'!$J$147*(1+rvanilla04)^0.5)-SUM($J133:S133),('PTRM input'!$J$147*(1+rvanilla04)^0.5)/A5stdlife))</f>
        <v>2.4742293620251181</v>
      </c>
      <c r="U133" s="105">
        <f>IF(A5stdlife="n/a","n/a",IF(U$3&gt;(A5stdlife+$E133),('PTRM input'!$J$147*(1+rvanilla04)^0.5)-SUM($J133:T133),('PTRM input'!$J$147*(1+rvanilla04)^0.5)/A5stdlife))</f>
        <v>2.4742293620251181</v>
      </c>
      <c r="V133" s="105">
        <f>IF(A5stdlife="n/a","n/a",IF(V$3&gt;(A5stdlife+$E133),('PTRM input'!$J$147*(1+rvanilla04)^0.5)-SUM($J133:U133),('PTRM input'!$J$147*(1+rvanilla04)^0.5)/A5stdlife))</f>
        <v>2.4742293620251181</v>
      </c>
      <c r="W133" s="105">
        <f>IF(A5stdlife="n/a","n/a",IF(W$3&gt;(A5stdlife+$E133),('PTRM input'!$J$147*(1+rvanilla04)^0.5)-SUM($J133:V133),('PTRM input'!$J$147*(1+rvanilla04)^0.5)/A5stdlife))</f>
        <v>2.4742293620251181</v>
      </c>
      <c r="X133" s="105">
        <f>IF(A5stdlife="n/a","n/a",IF(X$3&gt;(A5stdlife+$E133),('PTRM input'!$J$147*(1+rvanilla04)^0.5)-SUM($J133:W133),('PTRM input'!$J$147*(1+rvanilla04)^0.5)/A5stdlife))</f>
        <v>7.1054273576010019E-15</v>
      </c>
      <c r="Y133" s="105">
        <f>IF(A5stdlife="n/a","n/a",IF(Y$3&gt;(A5stdlife+$E133),('PTRM input'!$J$147*(1+rvanilla04)^0.5)-SUM($J133:X133),('PTRM input'!$J$147*(1+rvanilla04)^0.5)/A5stdlife))</f>
        <v>0</v>
      </c>
      <c r="Z133" s="105">
        <f>IF(A5stdlife="n/a","n/a",IF(Z$3&gt;(A5stdlife+$E133),('PTRM input'!$J$147*(1+rvanilla04)^0.5)-SUM($J133:Y133),('PTRM input'!$J$147*(1+rvanilla04)^0.5)/A5stdlife))</f>
        <v>0</v>
      </c>
      <c r="AA133" s="105">
        <f>IF(A5stdlife="n/a","n/a",IF(AA$3&gt;(A5stdlife+$E133),('PTRM input'!$J$147*(1+rvanilla04)^0.5)-SUM($J133:Z133),('PTRM input'!$J$147*(1+rvanilla04)^0.5)/A5stdlife))</f>
        <v>0</v>
      </c>
      <c r="AB133" s="105">
        <f>IF(A5stdlife="n/a","n/a",IF(AB$3&gt;(A5stdlife+$E133),('PTRM input'!$J$147*(1+rvanilla04)^0.5)-SUM($J133:AA133),('PTRM input'!$J$147*(1+rvanilla04)^0.5)/A5stdlife))</f>
        <v>0</v>
      </c>
      <c r="AC133" s="105">
        <f>IF(A5stdlife="n/a","n/a",IF(AC$3&gt;(A5stdlife+$E133),('PTRM input'!$J$147*(1+rvanilla04)^0.5)-SUM($J133:AB133),('PTRM input'!$J$147*(1+rvanilla04)^0.5)/A5stdlife))</f>
        <v>0</v>
      </c>
      <c r="AD133" s="105">
        <f>IF(A5stdlife="n/a","n/a",IF(AD$3&gt;(A5stdlife+$E133),('PTRM input'!$J$147*(1+rvanilla04)^0.5)-SUM($J133:AC133),('PTRM input'!$J$147*(1+rvanilla04)^0.5)/A5stdlife))</f>
        <v>0</v>
      </c>
      <c r="AE133" s="105">
        <f>IF(A5stdlife="n/a","n/a",IF(AE$3&gt;(A5stdlife+$E133),('PTRM input'!$J$147*(1+rvanilla04)^0.5)-SUM($J133:AD133),('PTRM input'!$J$147*(1+rvanilla04)^0.5)/A5stdlife))</f>
        <v>0</v>
      </c>
      <c r="AF133" s="105">
        <f>IF(A5stdlife="n/a","n/a",IF(AF$3&gt;(A5stdlife+$E133),('PTRM input'!$J$147*(1+rvanilla04)^0.5)-SUM($J133:AE133),('PTRM input'!$J$147*(1+rvanilla04)^0.5)/A5stdlife))</f>
        <v>0</v>
      </c>
      <c r="AG133" s="105">
        <f>IF(A5stdlife="n/a","n/a",IF(AG$3&gt;(A5stdlife+$E133),('PTRM input'!$J$147*(1+rvanilla04)^0.5)-SUM($J133:AF133),('PTRM input'!$J$147*(1+rvanilla04)^0.5)/A5stdlife))</f>
        <v>0</v>
      </c>
      <c r="AH133" s="105">
        <f>IF(A5stdlife="n/a","n/a",IF(AH$3&gt;(A5stdlife+$E133),('PTRM input'!$J$147*(1+rvanilla04)^0.5)-SUM($J133:AG133),('PTRM input'!$J$147*(1+rvanilla04)^0.5)/A5stdlife))</f>
        <v>0</v>
      </c>
      <c r="AI133" s="105">
        <f>IF(A5stdlife="n/a","n/a",IF(AI$3&gt;(A5stdlife+$E133),('PTRM input'!$J$147*(1+rvanilla04)^0.5)-SUM($J133:AH133),('PTRM input'!$J$147*(1+rvanilla04)^0.5)/A5stdlife))</f>
        <v>0</v>
      </c>
      <c r="AJ133" s="105">
        <f>IF(A5stdlife="n/a","n/a",IF(AJ$3&gt;(A5stdlife+$E133),('PTRM input'!$J$147*(1+rvanilla04)^0.5)-SUM($J133:AI133),('PTRM input'!$J$147*(1+rvanilla04)^0.5)/A5stdlife))</f>
        <v>0</v>
      </c>
      <c r="AK133" s="105">
        <f>IF(A5stdlife="n/a","n/a",IF(AK$3&gt;(A5stdlife+$E133),('PTRM input'!$J$147*(1+rvanilla04)^0.5)-SUM($J133:AJ133),('PTRM input'!$J$147*(1+rvanilla04)^0.5)/A5stdlife))</f>
        <v>0</v>
      </c>
      <c r="AL133" s="105">
        <f>IF(A5stdlife="n/a","n/a",IF(AL$3&gt;(A5stdlife+$E133),('PTRM input'!$J$147*(1+rvanilla04)^0.5)-SUM($J133:AK133),('PTRM input'!$J$147*(1+rvanilla04)^0.5)/A5stdlife))</f>
        <v>0</v>
      </c>
      <c r="AM133" s="105">
        <f>IF(A5stdlife="n/a","n/a",IF(AM$3&gt;(A5stdlife+$E133),('PTRM input'!$J$147*(1+rvanilla04)^0.5)-SUM($J133:AL133),('PTRM input'!$J$147*(1+rvanilla04)^0.5)/A5stdlife))</f>
        <v>0</v>
      </c>
      <c r="AN133" s="105">
        <f>IF(A5stdlife="n/a","n/a",IF(AN$3&gt;(A5stdlife+$E133),('PTRM input'!$J$147*(1+rvanilla04)^0.5)-SUM($J133:AM133),('PTRM input'!$J$147*(1+rvanilla04)^0.5)/A5stdlife))</f>
        <v>0</v>
      </c>
      <c r="AO133" s="105">
        <f>IF(A5stdlife="n/a","n/a",IF(AO$3&gt;(A5stdlife+$E133),('PTRM input'!$J$147*(1+rvanilla04)^0.5)-SUM($J133:AN133),('PTRM input'!$J$147*(1+rvanilla04)^0.5)/A5stdlife))</f>
        <v>0</v>
      </c>
      <c r="AP133" s="105">
        <f>IF(A5stdlife="n/a","n/a",IF(AP$3&gt;(A5stdlife+$E133),('PTRM input'!$J$147*(1+rvanilla04)^0.5)-SUM($J133:AO133),('PTRM input'!$J$147*(1+rvanilla04)^0.5)/A5stdlife))</f>
        <v>0</v>
      </c>
      <c r="AQ133" s="105">
        <f>IF(A5stdlife="n/a","n/a",IF(AQ$3&gt;(A5stdlife+$E133),('PTRM input'!$J$147*(1+rvanilla04)^0.5)-SUM($J133:AP133),('PTRM input'!$J$147*(1+rvanilla04)^0.5)/A5stdlife))</f>
        <v>0</v>
      </c>
      <c r="AR133" s="105">
        <f>IF(A5stdlife="n/a","n/a",IF(AR$3&gt;(A5stdlife+$E133),('PTRM input'!$J$147*(1+rvanilla04)^0.5)-SUM($J133:AQ133),('PTRM input'!$J$147*(1+rvanilla04)^0.5)/A5stdlife))</f>
        <v>0</v>
      </c>
      <c r="AS133" s="105">
        <f>IF(A5stdlife="n/a","n/a",IF(AS$3&gt;(A5stdlife+$E133),('PTRM input'!$J$147*(1+rvanilla04)^0.5)-SUM($J133:AR133),('PTRM input'!$J$147*(1+rvanilla04)^0.5)/A5stdlife))</f>
        <v>0</v>
      </c>
      <c r="AT133" s="105">
        <f>IF(A5stdlife="n/a","n/a",IF(AT$3&gt;(A5stdlife+$E133),('PTRM input'!$J$147*(1+rvanilla04)^0.5)-SUM($J133:AS133),('PTRM input'!$J$147*(1+rvanilla04)^0.5)/A5stdlife))</f>
        <v>0</v>
      </c>
      <c r="AU133" s="105">
        <f>IF(A5stdlife="n/a","n/a",IF(AU$3&gt;(A5stdlife+$E133),('PTRM input'!$J$147*(1+rvanilla04)^0.5)-SUM($J133:AT133),('PTRM input'!$J$147*(1+rvanilla04)^0.5)/A5stdlife))</f>
        <v>0</v>
      </c>
      <c r="AV133" s="105">
        <f>IF(A5stdlife="n/a","n/a",IF(AV$3&gt;(A5stdlife+$E133),('PTRM input'!$J$147*(1+rvanilla04)^0.5)-SUM($J133:AU133),('PTRM input'!$J$147*(1+rvanilla04)^0.5)/A5stdlife))</f>
        <v>0</v>
      </c>
      <c r="AW133" s="105">
        <f>IF(A5stdlife="n/a","n/a",IF(AW$3&gt;(A5stdlife+$E133),('PTRM input'!$J$147*(1+rvanilla04)^0.5)-SUM($J133:AV133),('PTRM input'!$J$147*(1+rvanilla04)^0.5)/A5stdlife))</f>
        <v>0</v>
      </c>
      <c r="AX133" s="105">
        <f>IF(A5stdlife="n/a","n/a",IF(AX$3&gt;(A5stdlife+$E133),('PTRM input'!$J$147*(1+rvanilla04)^0.5)-SUM($J133:AW133),('PTRM input'!$J$147*(1+rvanilla04)^0.5)/A5stdlife))</f>
        <v>0</v>
      </c>
      <c r="AY133" s="105">
        <f>IF(A5stdlife="n/a","n/a",IF(AY$3&gt;(A5stdlife+$E133),('PTRM input'!$J$147*(1+rvanilla04)^0.5)-SUM($J133:AX133),('PTRM input'!$J$147*(1+rvanilla04)^0.5)/A5stdlife))</f>
        <v>0</v>
      </c>
      <c r="AZ133" s="105">
        <f>IF(A5stdlife="n/a","n/a",IF(AZ$3&gt;(A5stdlife+$E133),('PTRM input'!$J$147*(1+rvanilla04)^0.5)-SUM($J133:AY133),('PTRM input'!$J$147*(1+rvanilla04)^0.5)/A5stdlife))</f>
        <v>0</v>
      </c>
      <c r="BA133" s="105">
        <f>IF(A5stdlife="n/a","n/a",IF(BA$3&gt;(A5stdlife+$E133),('PTRM input'!$J$147*(1+rvanilla04)^0.5)-SUM($J133:AZ133),('PTRM input'!$J$147*(1+rvanilla04)^0.5)/A5stdlife))</f>
        <v>0</v>
      </c>
      <c r="BB133" s="105">
        <f>IF(A5stdlife="n/a","n/a",IF(BB$3&gt;(A5stdlife+$E133),('PTRM input'!$J$147*(1+rvanilla04)^0.5)-SUM($J133:BA133),('PTRM input'!$J$147*(1+rvanilla04)^0.5)/A5stdlife))</f>
        <v>0</v>
      </c>
      <c r="BC133" s="105">
        <f>IF(A5stdlife="n/a","n/a",IF(BC$3&gt;(A5stdlife+$E133),('PTRM input'!$J$147*(1+rvanilla04)^0.5)-SUM($J133:BB133),('PTRM input'!$J$147*(1+rvanilla04)^0.5)/A5stdlife))</f>
        <v>0</v>
      </c>
      <c r="BD133" s="105">
        <f>IF(A5stdlife="n/a","n/a",IF(BD$3&gt;(A5stdlife+$E133),('PTRM input'!$J$147*(1+rvanilla04)^0.5)-SUM($J133:BC133),('PTRM input'!$J$147*(1+rvanilla04)^0.5)/A5stdlife))</f>
        <v>0</v>
      </c>
      <c r="BE133" s="105">
        <f>IF(A5stdlife="n/a","n/a",IF(BE$3&gt;(A5stdlife+$E133),('PTRM input'!$J$147*(1+rvanilla04)^0.5)-SUM($J133:BD133),('PTRM input'!$J$147*(1+rvanilla04)^0.5)/A5stdlife))</f>
        <v>0</v>
      </c>
      <c r="BF133" s="105">
        <f>IF(A5stdlife="n/a","n/a",IF(BF$3&gt;(A5stdlife+$E133),('PTRM input'!$J$147*(1+rvanilla04)^0.5)-SUM($J133:BE133),('PTRM input'!$J$147*(1+rvanilla04)^0.5)/A5stdlife))</f>
        <v>0</v>
      </c>
      <c r="BG133" s="105">
        <f>IF(A5stdlife="n/a","n/a",IF(BG$3&gt;(A5stdlife+$E133),('PTRM input'!$J$147*(1+rvanilla04)^0.5)-SUM($J133:BF133),('PTRM input'!$J$147*(1+rvanilla04)^0.5)/A5stdlife))</f>
        <v>0</v>
      </c>
      <c r="BH133" s="105">
        <f>IF(A5stdlife="n/a","n/a",IF(BH$3&gt;(A5stdlife+$E133),('PTRM input'!$J$147*(1+rvanilla04)^0.5)-SUM($J133:BG133),('PTRM input'!$J$147*(1+rvanilla04)^0.5)/A5stdlife))</f>
        <v>0</v>
      </c>
      <c r="BI133" s="105">
        <f>IF(A5stdlife="n/a","n/a",IF(BI$3&gt;(A5stdlife+$E133),('PTRM input'!$J$147*(1+rvanilla04)^0.5)-SUM($J133:BH133),('PTRM input'!$J$147*(1+rvanilla04)^0.5)/A5stdlife))</f>
        <v>0</v>
      </c>
      <c r="BJ133" s="234"/>
      <c r="BK133" s="234"/>
      <c r="BL133" s="234"/>
      <c r="BM133" s="234"/>
    </row>
    <row r="134" spans="1:65" s="190" customFormat="1" outlineLevel="2">
      <c r="A134" s="234"/>
      <c r="B134" s="32"/>
      <c r="C134" s="31"/>
      <c r="D134" s="930"/>
      <c r="E134" s="167">
        <v>5</v>
      </c>
      <c r="F134" s="34"/>
      <c r="G134" s="184"/>
      <c r="H134" s="186"/>
      <c r="I134" s="186"/>
      <c r="J134" s="186"/>
      <c r="K134" s="185"/>
      <c r="L134" s="105">
        <f>IF(A5stdlife="n/a","n/a",IF(L$3&gt;(A5stdlife+$E134),('PTRM input'!$K$147*(1+rvanilla05)^0.5)-SUM($K134:K134),('PTRM input'!$K$147*(1+rvanilla05)^0.5)/A5stdlife))</f>
        <v>0.63947654536359733</v>
      </c>
      <c r="M134" s="105">
        <f>IF(A5stdlife="n/a","n/a",IF(M$3&gt;(A5stdlife+$E134),('PTRM input'!$K$147*(1+rvanilla05)^0.5)-SUM($K134:L134),('PTRM input'!$K$147*(1+rvanilla05)^0.5)/A5stdlife))</f>
        <v>0.63947654536359733</v>
      </c>
      <c r="N134" s="105">
        <f>IF(A5stdlife="n/a","n/a",IF(N$3&gt;(A5stdlife+$E134),('PTRM input'!$K$147*(1+rvanilla05)^0.5)-SUM($K134:M134),('PTRM input'!$K$147*(1+rvanilla05)^0.5)/A5stdlife))</f>
        <v>0.63947654536359733</v>
      </c>
      <c r="O134" s="105">
        <f>IF(A5stdlife="n/a","n/a",IF(O$3&gt;(A5stdlife+$E134),('PTRM input'!$K$147*(1+rvanilla05)^0.5)-SUM($K134:N134),('PTRM input'!$K$147*(1+rvanilla05)^0.5)/A5stdlife))</f>
        <v>0.63947654536359733</v>
      </c>
      <c r="P134" s="105">
        <f>IF(A5stdlife="n/a","n/a",IF(P$3&gt;(A5stdlife+$E134),('PTRM input'!$K$147*(1+rvanilla05)^0.5)-SUM($K134:O134),('PTRM input'!$K$147*(1+rvanilla05)^0.5)/A5stdlife))</f>
        <v>0.63947654536359733</v>
      </c>
      <c r="Q134" s="105">
        <f>IF(A5stdlife="n/a","n/a",IF(Q$3&gt;(A5stdlife+$E134),('PTRM input'!$K$147*(1+rvanilla05)^0.5)-SUM($K134:P134),('PTRM input'!$K$147*(1+rvanilla05)^0.5)/A5stdlife))</f>
        <v>0.63947654536359733</v>
      </c>
      <c r="R134" s="105">
        <f>IF(A5stdlife="n/a","n/a",IF(R$3&gt;(A5stdlife+$E134),('PTRM input'!$K$147*(1+rvanilla05)^0.5)-SUM($K134:Q134),('PTRM input'!$K$147*(1+rvanilla05)^0.5)/A5stdlife))</f>
        <v>0.63947654536359733</v>
      </c>
      <c r="S134" s="105">
        <f>IF(A5stdlife="n/a","n/a",IF(S$3&gt;(A5stdlife+$E134),('PTRM input'!$K$147*(1+rvanilla05)^0.5)-SUM($K134:R134),('PTRM input'!$K$147*(1+rvanilla05)^0.5)/A5stdlife))</f>
        <v>0.63947654536359733</v>
      </c>
      <c r="T134" s="105">
        <f>IF(A5stdlife="n/a","n/a",IF(T$3&gt;(A5stdlife+$E134),('PTRM input'!$K$147*(1+rvanilla05)^0.5)-SUM($K134:S134),('PTRM input'!$K$147*(1+rvanilla05)^0.5)/A5stdlife))</f>
        <v>0.63947654536359733</v>
      </c>
      <c r="U134" s="105">
        <f>IF(A5stdlife="n/a","n/a",IF(U$3&gt;(A5stdlife+$E134),('PTRM input'!$K$147*(1+rvanilla05)^0.5)-SUM($K134:T134),('PTRM input'!$K$147*(1+rvanilla05)^0.5)/A5stdlife))</f>
        <v>0.63947654536359733</v>
      </c>
      <c r="V134" s="105">
        <f>IF(A5stdlife="n/a","n/a",IF(V$3&gt;(A5stdlife+$E134),('PTRM input'!$K$147*(1+rvanilla05)^0.5)-SUM($K134:U134),('PTRM input'!$K$147*(1+rvanilla05)^0.5)/A5stdlife))</f>
        <v>0.63947654536359733</v>
      </c>
      <c r="W134" s="105">
        <f>IF(A5stdlife="n/a","n/a",IF(W$3&gt;(A5stdlife+$E134),('PTRM input'!$K$147*(1+rvanilla05)^0.5)-SUM($K134:V134),('PTRM input'!$K$147*(1+rvanilla05)^0.5)/A5stdlife))</f>
        <v>0.63947654536359733</v>
      </c>
      <c r="X134" s="105">
        <f>IF(A5stdlife="n/a","n/a",IF(X$3&gt;(A5stdlife+$E134),('PTRM input'!$K$147*(1+rvanilla05)^0.5)-SUM($K134:W134),('PTRM input'!$K$147*(1+rvanilla05)^0.5)/A5stdlife))</f>
        <v>0.63947654536359733</v>
      </c>
      <c r="Y134" s="105">
        <f>IF(A5stdlife="n/a","n/a",IF(Y$3&gt;(A5stdlife+$E134),('PTRM input'!$K$147*(1+rvanilla05)^0.5)-SUM($K134:X134),('PTRM input'!$K$147*(1+rvanilla05)^0.5)/A5stdlife))</f>
        <v>1.7763568394002505E-15</v>
      </c>
      <c r="Z134" s="105">
        <f>IF(A5stdlife="n/a","n/a",IF(Z$3&gt;(A5stdlife+$E134),('PTRM input'!$K$147*(1+rvanilla05)^0.5)-SUM($K134:Y134),('PTRM input'!$K$147*(1+rvanilla05)^0.5)/A5stdlife))</f>
        <v>0</v>
      </c>
      <c r="AA134" s="105">
        <f>IF(A5stdlife="n/a","n/a",IF(AA$3&gt;(A5stdlife+$E134),('PTRM input'!$K$147*(1+rvanilla05)^0.5)-SUM($K134:Z134),('PTRM input'!$K$147*(1+rvanilla05)^0.5)/A5stdlife))</f>
        <v>0</v>
      </c>
      <c r="AB134" s="105">
        <f>IF(A5stdlife="n/a","n/a",IF(AB$3&gt;(A5stdlife+$E134),('PTRM input'!$K$147*(1+rvanilla05)^0.5)-SUM($K134:AA134),('PTRM input'!$K$147*(1+rvanilla05)^0.5)/A5stdlife))</f>
        <v>0</v>
      </c>
      <c r="AC134" s="105">
        <f>IF(A5stdlife="n/a","n/a",IF(AC$3&gt;(A5stdlife+$E134),('PTRM input'!$K$147*(1+rvanilla05)^0.5)-SUM($K134:AB134),('PTRM input'!$K$147*(1+rvanilla05)^0.5)/A5stdlife))</f>
        <v>0</v>
      </c>
      <c r="AD134" s="105">
        <f>IF(A5stdlife="n/a","n/a",IF(AD$3&gt;(A5stdlife+$E134),('PTRM input'!$K$147*(1+rvanilla05)^0.5)-SUM($K134:AC134),('PTRM input'!$K$147*(1+rvanilla05)^0.5)/A5stdlife))</f>
        <v>0</v>
      </c>
      <c r="AE134" s="105">
        <f>IF(A5stdlife="n/a","n/a",IF(AE$3&gt;(A5stdlife+$E134),('PTRM input'!$K$147*(1+rvanilla05)^0.5)-SUM($K134:AD134),('PTRM input'!$K$147*(1+rvanilla05)^0.5)/A5stdlife))</f>
        <v>0</v>
      </c>
      <c r="AF134" s="105">
        <f>IF(A5stdlife="n/a","n/a",IF(AF$3&gt;(A5stdlife+$E134),('PTRM input'!$K$147*(1+rvanilla05)^0.5)-SUM($K134:AE134),('PTRM input'!$K$147*(1+rvanilla05)^0.5)/A5stdlife))</f>
        <v>0</v>
      </c>
      <c r="AG134" s="105">
        <f>IF(A5stdlife="n/a","n/a",IF(AG$3&gt;(A5stdlife+$E134),('PTRM input'!$K$147*(1+rvanilla05)^0.5)-SUM($K134:AF134),('PTRM input'!$K$147*(1+rvanilla05)^0.5)/A5stdlife))</f>
        <v>0</v>
      </c>
      <c r="AH134" s="105">
        <f>IF(A5stdlife="n/a","n/a",IF(AH$3&gt;(A5stdlife+$E134),('PTRM input'!$K$147*(1+rvanilla05)^0.5)-SUM($K134:AG134),('PTRM input'!$K$147*(1+rvanilla05)^0.5)/A5stdlife))</f>
        <v>0</v>
      </c>
      <c r="AI134" s="105">
        <f>IF(A5stdlife="n/a","n/a",IF(AI$3&gt;(A5stdlife+$E134),('PTRM input'!$K$147*(1+rvanilla05)^0.5)-SUM($K134:AH134),('PTRM input'!$K$147*(1+rvanilla05)^0.5)/A5stdlife))</f>
        <v>0</v>
      </c>
      <c r="AJ134" s="105">
        <f>IF(A5stdlife="n/a","n/a",IF(AJ$3&gt;(A5stdlife+$E134),('PTRM input'!$K$147*(1+rvanilla05)^0.5)-SUM($K134:AI134),('PTRM input'!$K$147*(1+rvanilla05)^0.5)/A5stdlife))</f>
        <v>0</v>
      </c>
      <c r="AK134" s="105">
        <f>IF(A5stdlife="n/a","n/a",IF(AK$3&gt;(A5stdlife+$E134),('PTRM input'!$K$147*(1+rvanilla05)^0.5)-SUM($K134:AJ134),('PTRM input'!$K$147*(1+rvanilla05)^0.5)/A5stdlife))</f>
        <v>0</v>
      </c>
      <c r="AL134" s="105">
        <f>IF(A5stdlife="n/a","n/a",IF(AL$3&gt;(A5stdlife+$E134),('PTRM input'!$K$147*(1+rvanilla05)^0.5)-SUM($K134:AK134),('PTRM input'!$K$147*(1+rvanilla05)^0.5)/A5stdlife))</f>
        <v>0</v>
      </c>
      <c r="AM134" s="105">
        <f>IF(A5stdlife="n/a","n/a",IF(AM$3&gt;(A5stdlife+$E134),('PTRM input'!$K$147*(1+rvanilla05)^0.5)-SUM($K134:AL134),('PTRM input'!$K$147*(1+rvanilla05)^0.5)/A5stdlife))</f>
        <v>0</v>
      </c>
      <c r="AN134" s="105">
        <f>IF(A5stdlife="n/a","n/a",IF(AN$3&gt;(A5stdlife+$E134),('PTRM input'!$K$147*(1+rvanilla05)^0.5)-SUM($K134:AM134),('PTRM input'!$K$147*(1+rvanilla05)^0.5)/A5stdlife))</f>
        <v>0</v>
      </c>
      <c r="AO134" s="105">
        <f>IF(A5stdlife="n/a","n/a",IF(AO$3&gt;(A5stdlife+$E134),('PTRM input'!$K$147*(1+rvanilla05)^0.5)-SUM($K134:AN134),('PTRM input'!$K$147*(1+rvanilla05)^0.5)/A5stdlife))</f>
        <v>0</v>
      </c>
      <c r="AP134" s="105">
        <f>IF(A5stdlife="n/a","n/a",IF(AP$3&gt;(A5stdlife+$E134),('PTRM input'!$K$147*(1+rvanilla05)^0.5)-SUM($K134:AO134),('PTRM input'!$K$147*(1+rvanilla05)^0.5)/A5stdlife))</f>
        <v>0</v>
      </c>
      <c r="AQ134" s="105">
        <f>IF(A5stdlife="n/a","n/a",IF(AQ$3&gt;(A5stdlife+$E134),('PTRM input'!$K$147*(1+rvanilla05)^0.5)-SUM($K134:AP134),('PTRM input'!$K$147*(1+rvanilla05)^0.5)/A5stdlife))</f>
        <v>0</v>
      </c>
      <c r="AR134" s="105">
        <f>IF(A5stdlife="n/a","n/a",IF(AR$3&gt;(A5stdlife+$E134),('PTRM input'!$K$147*(1+rvanilla05)^0.5)-SUM($K134:AQ134),('PTRM input'!$K$147*(1+rvanilla05)^0.5)/A5stdlife))</f>
        <v>0</v>
      </c>
      <c r="AS134" s="105">
        <f>IF(A5stdlife="n/a","n/a",IF(AS$3&gt;(A5stdlife+$E134),('PTRM input'!$K$147*(1+rvanilla05)^0.5)-SUM($K134:AR134),('PTRM input'!$K$147*(1+rvanilla05)^0.5)/A5stdlife))</f>
        <v>0</v>
      </c>
      <c r="AT134" s="105">
        <f>IF(A5stdlife="n/a","n/a",IF(AT$3&gt;(A5stdlife+$E134),('PTRM input'!$K$147*(1+rvanilla05)^0.5)-SUM($K134:AS134),('PTRM input'!$K$147*(1+rvanilla05)^0.5)/A5stdlife))</f>
        <v>0</v>
      </c>
      <c r="AU134" s="105">
        <f>IF(A5stdlife="n/a","n/a",IF(AU$3&gt;(A5stdlife+$E134),('PTRM input'!$K$147*(1+rvanilla05)^0.5)-SUM($K134:AT134),('PTRM input'!$K$147*(1+rvanilla05)^0.5)/A5stdlife))</f>
        <v>0</v>
      </c>
      <c r="AV134" s="105">
        <f>IF(A5stdlife="n/a","n/a",IF(AV$3&gt;(A5stdlife+$E134),('PTRM input'!$K$147*(1+rvanilla05)^0.5)-SUM($K134:AU134),('PTRM input'!$K$147*(1+rvanilla05)^0.5)/A5stdlife))</f>
        <v>0</v>
      </c>
      <c r="AW134" s="105">
        <f>IF(A5stdlife="n/a","n/a",IF(AW$3&gt;(A5stdlife+$E134),('PTRM input'!$K$147*(1+rvanilla05)^0.5)-SUM($K134:AV134),('PTRM input'!$K$147*(1+rvanilla05)^0.5)/A5stdlife))</f>
        <v>0</v>
      </c>
      <c r="AX134" s="105">
        <f>IF(A5stdlife="n/a","n/a",IF(AX$3&gt;(A5stdlife+$E134),('PTRM input'!$K$147*(1+rvanilla05)^0.5)-SUM($K134:AW134),('PTRM input'!$K$147*(1+rvanilla05)^0.5)/A5stdlife))</f>
        <v>0</v>
      </c>
      <c r="AY134" s="105">
        <f>IF(A5stdlife="n/a","n/a",IF(AY$3&gt;(A5stdlife+$E134),('PTRM input'!$K$147*(1+rvanilla05)^0.5)-SUM($K134:AX134),('PTRM input'!$K$147*(1+rvanilla05)^0.5)/A5stdlife))</f>
        <v>0</v>
      </c>
      <c r="AZ134" s="105">
        <f>IF(A5stdlife="n/a","n/a",IF(AZ$3&gt;(A5stdlife+$E134),('PTRM input'!$K$147*(1+rvanilla05)^0.5)-SUM($K134:AY134),('PTRM input'!$K$147*(1+rvanilla05)^0.5)/A5stdlife))</f>
        <v>0</v>
      </c>
      <c r="BA134" s="105">
        <f>IF(A5stdlife="n/a","n/a",IF(BA$3&gt;(A5stdlife+$E134),('PTRM input'!$K$147*(1+rvanilla05)^0.5)-SUM($K134:AZ134),('PTRM input'!$K$147*(1+rvanilla05)^0.5)/A5stdlife))</f>
        <v>0</v>
      </c>
      <c r="BB134" s="105">
        <f>IF(A5stdlife="n/a","n/a",IF(BB$3&gt;(A5stdlife+$E134),('PTRM input'!$K$147*(1+rvanilla05)^0.5)-SUM($K134:BA134),('PTRM input'!$K$147*(1+rvanilla05)^0.5)/A5stdlife))</f>
        <v>0</v>
      </c>
      <c r="BC134" s="105">
        <f>IF(A5stdlife="n/a","n/a",IF(BC$3&gt;(A5stdlife+$E134),('PTRM input'!$K$147*(1+rvanilla05)^0.5)-SUM($K134:BB134),('PTRM input'!$K$147*(1+rvanilla05)^0.5)/A5stdlife))</f>
        <v>0</v>
      </c>
      <c r="BD134" s="105">
        <f>IF(A5stdlife="n/a","n/a",IF(BD$3&gt;(A5stdlife+$E134),('PTRM input'!$K$147*(1+rvanilla05)^0.5)-SUM($K134:BC134),('PTRM input'!$K$147*(1+rvanilla05)^0.5)/A5stdlife))</f>
        <v>0</v>
      </c>
      <c r="BE134" s="105">
        <f>IF(A5stdlife="n/a","n/a",IF(BE$3&gt;(A5stdlife+$E134),('PTRM input'!$K$147*(1+rvanilla05)^0.5)-SUM($K134:BD134),('PTRM input'!$K$147*(1+rvanilla05)^0.5)/A5stdlife))</f>
        <v>0</v>
      </c>
      <c r="BF134" s="105">
        <f>IF(A5stdlife="n/a","n/a",IF(BF$3&gt;(A5stdlife+$E134),('PTRM input'!$K$147*(1+rvanilla05)^0.5)-SUM($K134:BE134),('PTRM input'!$K$147*(1+rvanilla05)^0.5)/A5stdlife))</f>
        <v>0</v>
      </c>
      <c r="BG134" s="105">
        <f>IF(A5stdlife="n/a","n/a",IF(BG$3&gt;(A5stdlife+$E134),('PTRM input'!$K$147*(1+rvanilla05)^0.5)-SUM($K134:BF134),('PTRM input'!$K$147*(1+rvanilla05)^0.5)/A5stdlife))</f>
        <v>0</v>
      </c>
      <c r="BH134" s="105">
        <f>IF(A5stdlife="n/a","n/a",IF(BH$3&gt;(A5stdlife+$E134),('PTRM input'!$K$147*(1+rvanilla05)^0.5)-SUM($K134:BG134),('PTRM input'!$K$147*(1+rvanilla05)^0.5)/A5stdlife))</f>
        <v>0</v>
      </c>
      <c r="BI134" s="105">
        <f>IF(A5stdlife="n/a","n/a",IF(BI$3&gt;(A5stdlife+$E134),('PTRM input'!$K$147*(1+rvanilla05)^0.5)-SUM($K134:BH134),('PTRM input'!$K$147*(1+rvanilla05)^0.5)/A5stdlife))</f>
        <v>0</v>
      </c>
      <c r="BJ134" s="234"/>
      <c r="BK134" s="234"/>
      <c r="BL134" s="234"/>
      <c r="BM134" s="234"/>
    </row>
    <row r="135" spans="1:65" s="190" customFormat="1" outlineLevel="2">
      <c r="A135" s="234"/>
      <c r="B135" s="32"/>
      <c r="C135" s="31"/>
      <c r="D135" s="930"/>
      <c r="E135" s="167">
        <v>6</v>
      </c>
      <c r="F135" s="34"/>
      <c r="G135" s="184"/>
      <c r="H135" s="186"/>
      <c r="I135" s="186"/>
      <c r="J135" s="186"/>
      <c r="K135" s="186"/>
      <c r="L135" s="185"/>
      <c r="M135" s="105">
        <f>IF(A5stdlife="n/a","n/a",IF(M$3&gt;(A5stdlife+$E135),('PTRM input'!$L$147*(1+rvanilla06)^0.5)-SUM($L135:L135),('PTRM input'!$L$147*(1+rvanilla06)^0.5)/A5stdlife))</f>
        <v>0</v>
      </c>
      <c r="N135" s="105">
        <f>IF(A5stdlife="n/a","n/a",IF(N$3&gt;(A5stdlife+$E135),('PTRM input'!$L$147*(1+rvanilla06)^0.5)-SUM($L135:M135),('PTRM input'!$L$147*(1+rvanilla06)^0.5)/A5stdlife))</f>
        <v>0</v>
      </c>
      <c r="O135" s="105">
        <f>IF(A5stdlife="n/a","n/a",IF(O$3&gt;(A5stdlife+$E135),('PTRM input'!$L$147*(1+rvanilla06)^0.5)-SUM($L135:N135),('PTRM input'!$L$147*(1+rvanilla06)^0.5)/A5stdlife))</f>
        <v>0</v>
      </c>
      <c r="P135" s="105">
        <f>IF(A5stdlife="n/a","n/a",IF(P$3&gt;(A5stdlife+$E135),('PTRM input'!$L$147*(1+rvanilla06)^0.5)-SUM($L135:O135),('PTRM input'!$L$147*(1+rvanilla06)^0.5)/A5stdlife))</f>
        <v>0</v>
      </c>
      <c r="Q135" s="105">
        <f>IF(A5stdlife="n/a","n/a",IF(Q$3&gt;(A5stdlife+$E135),('PTRM input'!$L$147*(1+rvanilla06)^0.5)-SUM($L135:P135),('PTRM input'!$L$147*(1+rvanilla06)^0.5)/A5stdlife))</f>
        <v>0</v>
      </c>
      <c r="R135" s="105">
        <f>IF(A5stdlife="n/a","n/a",IF(R$3&gt;(A5stdlife+$E135),('PTRM input'!$L$147*(1+rvanilla06)^0.5)-SUM($L135:Q135),('PTRM input'!$L$147*(1+rvanilla06)^0.5)/A5stdlife))</f>
        <v>0</v>
      </c>
      <c r="S135" s="105">
        <f>IF(A5stdlife="n/a","n/a",IF(S$3&gt;(A5stdlife+$E135),('PTRM input'!$L$147*(1+rvanilla06)^0.5)-SUM($L135:R135),('PTRM input'!$L$147*(1+rvanilla06)^0.5)/A5stdlife))</f>
        <v>0</v>
      </c>
      <c r="T135" s="105">
        <f>IF(A5stdlife="n/a","n/a",IF(T$3&gt;(A5stdlife+$E135),('PTRM input'!$L$147*(1+rvanilla06)^0.5)-SUM($L135:S135),('PTRM input'!$L$147*(1+rvanilla06)^0.5)/A5stdlife))</f>
        <v>0</v>
      </c>
      <c r="U135" s="105">
        <f>IF(A5stdlife="n/a","n/a",IF(U$3&gt;(A5stdlife+$E135),('PTRM input'!$L$147*(1+rvanilla06)^0.5)-SUM($L135:T135),('PTRM input'!$L$147*(1+rvanilla06)^0.5)/A5stdlife))</f>
        <v>0</v>
      </c>
      <c r="V135" s="105">
        <f>IF(A5stdlife="n/a","n/a",IF(V$3&gt;(A5stdlife+$E135),('PTRM input'!$L$147*(1+rvanilla06)^0.5)-SUM($L135:U135),('PTRM input'!$L$147*(1+rvanilla06)^0.5)/A5stdlife))</f>
        <v>0</v>
      </c>
      <c r="W135" s="105">
        <f>IF(A5stdlife="n/a","n/a",IF(W$3&gt;(A5stdlife+$E135),('PTRM input'!$L$147*(1+rvanilla06)^0.5)-SUM($L135:V135),('PTRM input'!$L$147*(1+rvanilla06)^0.5)/A5stdlife))</f>
        <v>0</v>
      </c>
      <c r="X135" s="105">
        <f>IF(A5stdlife="n/a","n/a",IF(X$3&gt;(A5stdlife+$E135),('PTRM input'!$L$147*(1+rvanilla06)^0.5)-SUM($L135:W135),('PTRM input'!$L$147*(1+rvanilla06)^0.5)/A5stdlife))</f>
        <v>0</v>
      </c>
      <c r="Y135" s="105">
        <f>IF(A5stdlife="n/a","n/a",IF(Y$3&gt;(A5stdlife+$E135),('PTRM input'!$L$147*(1+rvanilla06)^0.5)-SUM($L135:X135),('PTRM input'!$L$147*(1+rvanilla06)^0.5)/A5stdlife))</f>
        <v>0</v>
      </c>
      <c r="Z135" s="105">
        <f>IF(A5stdlife="n/a","n/a",IF(Z$3&gt;(A5stdlife+$E135),('PTRM input'!$L$147*(1+rvanilla06)^0.5)-SUM($L135:Y135),('PTRM input'!$L$147*(1+rvanilla06)^0.5)/A5stdlife))</f>
        <v>0</v>
      </c>
      <c r="AA135" s="105">
        <f>IF(A5stdlife="n/a","n/a",IF(AA$3&gt;(A5stdlife+$E135),('PTRM input'!$L$147*(1+rvanilla06)^0.5)-SUM($L135:Z135),('PTRM input'!$L$147*(1+rvanilla06)^0.5)/A5stdlife))</f>
        <v>0</v>
      </c>
      <c r="AB135" s="105">
        <f>IF(A5stdlife="n/a","n/a",IF(AB$3&gt;(A5stdlife+$E135),('PTRM input'!$L$147*(1+rvanilla06)^0.5)-SUM($L135:AA135),('PTRM input'!$L$147*(1+rvanilla06)^0.5)/A5stdlife))</f>
        <v>0</v>
      </c>
      <c r="AC135" s="105">
        <f>IF(A5stdlife="n/a","n/a",IF(AC$3&gt;(A5stdlife+$E135),('PTRM input'!$L$147*(1+rvanilla06)^0.5)-SUM($L135:AB135),('PTRM input'!$L$147*(1+rvanilla06)^0.5)/A5stdlife))</f>
        <v>0</v>
      </c>
      <c r="AD135" s="105">
        <f>IF(A5stdlife="n/a","n/a",IF(AD$3&gt;(A5stdlife+$E135),('PTRM input'!$L$147*(1+rvanilla06)^0.5)-SUM($L135:AC135),('PTRM input'!$L$147*(1+rvanilla06)^0.5)/A5stdlife))</f>
        <v>0</v>
      </c>
      <c r="AE135" s="105">
        <f>IF(A5stdlife="n/a","n/a",IF(AE$3&gt;(A5stdlife+$E135),('PTRM input'!$L$147*(1+rvanilla06)^0.5)-SUM($L135:AD135),('PTRM input'!$L$147*(1+rvanilla06)^0.5)/A5stdlife))</f>
        <v>0</v>
      </c>
      <c r="AF135" s="105">
        <f>IF(A5stdlife="n/a","n/a",IF(AF$3&gt;(A5stdlife+$E135),('PTRM input'!$L$147*(1+rvanilla06)^0.5)-SUM($L135:AE135),('PTRM input'!$L$147*(1+rvanilla06)^0.5)/A5stdlife))</f>
        <v>0</v>
      </c>
      <c r="AG135" s="105">
        <f>IF(A5stdlife="n/a","n/a",IF(AG$3&gt;(A5stdlife+$E135),('PTRM input'!$L$147*(1+rvanilla06)^0.5)-SUM($L135:AF135),('PTRM input'!$L$147*(1+rvanilla06)^0.5)/A5stdlife))</f>
        <v>0</v>
      </c>
      <c r="AH135" s="105">
        <f>IF(A5stdlife="n/a","n/a",IF(AH$3&gt;(A5stdlife+$E135),('PTRM input'!$L$147*(1+rvanilla06)^0.5)-SUM($L135:AG135),('PTRM input'!$L$147*(1+rvanilla06)^0.5)/A5stdlife))</f>
        <v>0</v>
      </c>
      <c r="AI135" s="105">
        <f>IF(A5stdlife="n/a","n/a",IF(AI$3&gt;(A5stdlife+$E135),('PTRM input'!$L$147*(1+rvanilla06)^0.5)-SUM($L135:AH135),('PTRM input'!$L$147*(1+rvanilla06)^0.5)/A5stdlife))</f>
        <v>0</v>
      </c>
      <c r="AJ135" s="105">
        <f>IF(A5stdlife="n/a","n/a",IF(AJ$3&gt;(A5stdlife+$E135),('PTRM input'!$L$147*(1+rvanilla06)^0.5)-SUM($L135:AI135),('PTRM input'!$L$147*(1+rvanilla06)^0.5)/A5stdlife))</f>
        <v>0</v>
      </c>
      <c r="AK135" s="105">
        <f>IF(A5stdlife="n/a","n/a",IF(AK$3&gt;(A5stdlife+$E135),('PTRM input'!$L$147*(1+rvanilla06)^0.5)-SUM($L135:AJ135),('PTRM input'!$L$147*(1+rvanilla06)^0.5)/A5stdlife))</f>
        <v>0</v>
      </c>
      <c r="AL135" s="105">
        <f>IF(A5stdlife="n/a","n/a",IF(AL$3&gt;(A5stdlife+$E135),('PTRM input'!$L$147*(1+rvanilla06)^0.5)-SUM($L135:AK135),('PTRM input'!$L$147*(1+rvanilla06)^0.5)/A5stdlife))</f>
        <v>0</v>
      </c>
      <c r="AM135" s="105">
        <f>IF(A5stdlife="n/a","n/a",IF(AM$3&gt;(A5stdlife+$E135),('PTRM input'!$L$147*(1+rvanilla06)^0.5)-SUM($L135:AL135),('PTRM input'!$L$147*(1+rvanilla06)^0.5)/A5stdlife))</f>
        <v>0</v>
      </c>
      <c r="AN135" s="105">
        <f>IF(A5stdlife="n/a","n/a",IF(AN$3&gt;(A5stdlife+$E135),('PTRM input'!$L$147*(1+rvanilla06)^0.5)-SUM($L135:AM135),('PTRM input'!$L$147*(1+rvanilla06)^0.5)/A5stdlife))</f>
        <v>0</v>
      </c>
      <c r="AO135" s="105">
        <f>IF(A5stdlife="n/a","n/a",IF(AO$3&gt;(A5stdlife+$E135),('PTRM input'!$L$147*(1+rvanilla06)^0.5)-SUM($L135:AN135),('PTRM input'!$L$147*(1+rvanilla06)^0.5)/A5stdlife))</f>
        <v>0</v>
      </c>
      <c r="AP135" s="105">
        <f>IF(A5stdlife="n/a","n/a",IF(AP$3&gt;(A5stdlife+$E135),('PTRM input'!$L$147*(1+rvanilla06)^0.5)-SUM($L135:AO135),('PTRM input'!$L$147*(1+rvanilla06)^0.5)/A5stdlife))</f>
        <v>0</v>
      </c>
      <c r="AQ135" s="105">
        <f>IF(A5stdlife="n/a","n/a",IF(AQ$3&gt;(A5stdlife+$E135),('PTRM input'!$L$147*(1+rvanilla06)^0.5)-SUM($L135:AP135),('PTRM input'!$L$147*(1+rvanilla06)^0.5)/A5stdlife))</f>
        <v>0</v>
      </c>
      <c r="AR135" s="105">
        <f>IF(A5stdlife="n/a","n/a",IF(AR$3&gt;(A5stdlife+$E135),('PTRM input'!$L$147*(1+rvanilla06)^0.5)-SUM($L135:AQ135),('PTRM input'!$L$147*(1+rvanilla06)^0.5)/A5stdlife))</f>
        <v>0</v>
      </c>
      <c r="AS135" s="105">
        <f>IF(A5stdlife="n/a","n/a",IF(AS$3&gt;(A5stdlife+$E135),('PTRM input'!$L$147*(1+rvanilla06)^0.5)-SUM($L135:AR135),('PTRM input'!$L$147*(1+rvanilla06)^0.5)/A5stdlife))</f>
        <v>0</v>
      </c>
      <c r="AT135" s="105">
        <f>IF(A5stdlife="n/a","n/a",IF(AT$3&gt;(A5stdlife+$E135),('PTRM input'!$L$147*(1+rvanilla06)^0.5)-SUM($L135:AS135),('PTRM input'!$L$147*(1+rvanilla06)^0.5)/A5stdlife))</f>
        <v>0</v>
      </c>
      <c r="AU135" s="105">
        <f>IF(A5stdlife="n/a","n/a",IF(AU$3&gt;(A5stdlife+$E135),('PTRM input'!$L$147*(1+rvanilla06)^0.5)-SUM($L135:AT135),('PTRM input'!$L$147*(1+rvanilla06)^0.5)/A5stdlife))</f>
        <v>0</v>
      </c>
      <c r="AV135" s="105">
        <f>IF(A5stdlife="n/a","n/a",IF(AV$3&gt;(A5stdlife+$E135),('PTRM input'!$L$147*(1+rvanilla06)^0.5)-SUM($L135:AU135),('PTRM input'!$L$147*(1+rvanilla06)^0.5)/A5stdlife))</f>
        <v>0</v>
      </c>
      <c r="AW135" s="105">
        <f>IF(A5stdlife="n/a","n/a",IF(AW$3&gt;(A5stdlife+$E135),('PTRM input'!$L$147*(1+rvanilla06)^0.5)-SUM($L135:AV135),('PTRM input'!$L$147*(1+rvanilla06)^0.5)/A5stdlife))</f>
        <v>0</v>
      </c>
      <c r="AX135" s="105">
        <f>IF(A5stdlife="n/a","n/a",IF(AX$3&gt;(A5stdlife+$E135),('PTRM input'!$L$147*(1+rvanilla06)^0.5)-SUM($L135:AW135),('PTRM input'!$L$147*(1+rvanilla06)^0.5)/A5stdlife))</f>
        <v>0</v>
      </c>
      <c r="AY135" s="105">
        <f>IF(A5stdlife="n/a","n/a",IF(AY$3&gt;(A5stdlife+$E135),('PTRM input'!$L$147*(1+rvanilla06)^0.5)-SUM($L135:AX135),('PTRM input'!$L$147*(1+rvanilla06)^0.5)/A5stdlife))</f>
        <v>0</v>
      </c>
      <c r="AZ135" s="105">
        <f>IF(A5stdlife="n/a","n/a",IF(AZ$3&gt;(A5stdlife+$E135),('PTRM input'!$L$147*(1+rvanilla06)^0.5)-SUM($L135:AY135),('PTRM input'!$L$147*(1+rvanilla06)^0.5)/A5stdlife))</f>
        <v>0</v>
      </c>
      <c r="BA135" s="105">
        <f>IF(A5stdlife="n/a","n/a",IF(BA$3&gt;(A5stdlife+$E135),('PTRM input'!$L$147*(1+rvanilla06)^0.5)-SUM($L135:AZ135),('PTRM input'!$L$147*(1+rvanilla06)^0.5)/A5stdlife))</f>
        <v>0</v>
      </c>
      <c r="BB135" s="105">
        <f>IF(A5stdlife="n/a","n/a",IF(BB$3&gt;(A5stdlife+$E135),('PTRM input'!$L$147*(1+rvanilla06)^0.5)-SUM($L135:BA135),('PTRM input'!$L$147*(1+rvanilla06)^0.5)/A5stdlife))</f>
        <v>0</v>
      </c>
      <c r="BC135" s="105">
        <f>IF(A5stdlife="n/a","n/a",IF(BC$3&gt;(A5stdlife+$E135),('PTRM input'!$L$147*(1+rvanilla06)^0.5)-SUM($L135:BB135),('PTRM input'!$L$147*(1+rvanilla06)^0.5)/A5stdlife))</f>
        <v>0</v>
      </c>
      <c r="BD135" s="105">
        <f>IF(A5stdlife="n/a","n/a",IF(BD$3&gt;(A5stdlife+$E135),('PTRM input'!$L$147*(1+rvanilla06)^0.5)-SUM($L135:BC135),('PTRM input'!$L$147*(1+rvanilla06)^0.5)/A5stdlife))</f>
        <v>0</v>
      </c>
      <c r="BE135" s="105">
        <f>IF(A5stdlife="n/a","n/a",IF(BE$3&gt;(A5stdlife+$E135),('PTRM input'!$L$147*(1+rvanilla06)^0.5)-SUM($L135:BD135),('PTRM input'!$L$147*(1+rvanilla06)^0.5)/A5stdlife))</f>
        <v>0</v>
      </c>
      <c r="BF135" s="105">
        <f>IF(A5stdlife="n/a","n/a",IF(BF$3&gt;(A5stdlife+$E135),('PTRM input'!$L$147*(1+rvanilla06)^0.5)-SUM($L135:BE135),('PTRM input'!$L$147*(1+rvanilla06)^0.5)/A5stdlife))</f>
        <v>0</v>
      </c>
      <c r="BG135" s="105">
        <f>IF(A5stdlife="n/a","n/a",IF(BG$3&gt;(A5stdlife+$E135),('PTRM input'!$L$147*(1+rvanilla06)^0.5)-SUM($L135:BF135),('PTRM input'!$L$147*(1+rvanilla06)^0.5)/A5stdlife))</f>
        <v>0</v>
      </c>
      <c r="BH135" s="105">
        <f>IF(A5stdlife="n/a","n/a",IF(BH$3&gt;(A5stdlife+$E135),('PTRM input'!$L$147*(1+rvanilla06)^0.5)-SUM($L135:BG135),('PTRM input'!$L$147*(1+rvanilla06)^0.5)/A5stdlife))</f>
        <v>0</v>
      </c>
      <c r="BI135" s="105">
        <f>IF(A5stdlife="n/a","n/a",IF(BI$3&gt;(A5stdlife+$E135),('PTRM input'!$L$147*(1+rvanilla06)^0.5)-SUM($L135:BH135),('PTRM input'!$L$147*(1+rvanilla06)^0.5)/A5stdlife))</f>
        <v>0</v>
      </c>
      <c r="BJ135" s="234"/>
      <c r="BK135" s="234"/>
      <c r="BL135" s="234"/>
      <c r="BM135" s="234"/>
    </row>
    <row r="136" spans="1:65" s="190" customFormat="1" outlineLevel="2">
      <c r="A136" s="234"/>
      <c r="B136" s="32"/>
      <c r="C136" s="31"/>
      <c r="D136" s="930"/>
      <c r="E136" s="167">
        <v>7</v>
      </c>
      <c r="F136" s="34"/>
      <c r="G136" s="184"/>
      <c r="H136" s="186"/>
      <c r="I136" s="186"/>
      <c r="J136" s="186"/>
      <c r="K136" s="186"/>
      <c r="L136" s="186"/>
      <c r="M136" s="185"/>
      <c r="N136" s="105">
        <f>IF(A5stdlife="n/a","n/a",IF(N$3&gt;(A5stdlife+$E136),('PTRM input'!$M$147*(1+rvanilla07)^0.5)-SUM($M136:M136),('PTRM input'!$M$147*(1+rvanilla07)^0.5)/A5stdlife))</f>
        <v>0</v>
      </c>
      <c r="O136" s="105">
        <f>IF(A5stdlife="n/a","n/a",IF(O$3&gt;(A5stdlife+$E136),('PTRM input'!$M$147*(1+rvanilla07)^0.5)-SUM($M136:N136),('PTRM input'!$M$147*(1+rvanilla07)^0.5)/A5stdlife))</f>
        <v>0</v>
      </c>
      <c r="P136" s="105">
        <f>IF(A5stdlife="n/a","n/a",IF(P$3&gt;(A5stdlife+$E136),('PTRM input'!$M$147*(1+rvanilla07)^0.5)-SUM($M136:O136),('PTRM input'!$M$147*(1+rvanilla07)^0.5)/A5stdlife))</f>
        <v>0</v>
      </c>
      <c r="Q136" s="105">
        <f>IF(A5stdlife="n/a","n/a",IF(Q$3&gt;(A5stdlife+$E136),('PTRM input'!$M$147*(1+rvanilla07)^0.5)-SUM($M136:P136),('PTRM input'!$M$147*(1+rvanilla07)^0.5)/A5stdlife))</f>
        <v>0</v>
      </c>
      <c r="R136" s="105">
        <f>IF(A5stdlife="n/a","n/a",IF(R$3&gt;(A5stdlife+$E136),('PTRM input'!$M$147*(1+rvanilla07)^0.5)-SUM($M136:Q136),('PTRM input'!$M$147*(1+rvanilla07)^0.5)/A5stdlife))</f>
        <v>0</v>
      </c>
      <c r="S136" s="105">
        <f>IF(A5stdlife="n/a","n/a",IF(S$3&gt;(A5stdlife+$E136),('PTRM input'!$M$147*(1+rvanilla07)^0.5)-SUM($M136:R136),('PTRM input'!$M$147*(1+rvanilla07)^0.5)/A5stdlife))</f>
        <v>0</v>
      </c>
      <c r="T136" s="105">
        <f>IF(A5stdlife="n/a","n/a",IF(T$3&gt;(A5stdlife+$E136),('PTRM input'!$M$147*(1+rvanilla07)^0.5)-SUM($M136:S136),('PTRM input'!$M$147*(1+rvanilla07)^0.5)/A5stdlife))</f>
        <v>0</v>
      </c>
      <c r="U136" s="105">
        <f>IF(A5stdlife="n/a","n/a",IF(U$3&gt;(A5stdlife+$E136),('PTRM input'!$M$147*(1+rvanilla07)^0.5)-SUM($M136:T136),('PTRM input'!$M$147*(1+rvanilla07)^0.5)/A5stdlife))</f>
        <v>0</v>
      </c>
      <c r="V136" s="105">
        <f>IF(A5stdlife="n/a","n/a",IF(V$3&gt;(A5stdlife+$E136),('PTRM input'!$M$147*(1+rvanilla07)^0.5)-SUM($M136:U136),('PTRM input'!$M$147*(1+rvanilla07)^0.5)/A5stdlife))</f>
        <v>0</v>
      </c>
      <c r="W136" s="105">
        <f>IF(A5stdlife="n/a","n/a",IF(W$3&gt;(A5stdlife+$E136),('PTRM input'!$M$147*(1+rvanilla07)^0.5)-SUM($M136:V136),('PTRM input'!$M$147*(1+rvanilla07)^0.5)/A5stdlife))</f>
        <v>0</v>
      </c>
      <c r="X136" s="105">
        <f>IF(A5stdlife="n/a","n/a",IF(X$3&gt;(A5stdlife+$E136),('PTRM input'!$M$147*(1+rvanilla07)^0.5)-SUM($M136:W136),('PTRM input'!$M$147*(1+rvanilla07)^0.5)/A5stdlife))</f>
        <v>0</v>
      </c>
      <c r="Y136" s="105">
        <f>IF(A5stdlife="n/a","n/a",IF(Y$3&gt;(A5stdlife+$E136),('PTRM input'!$M$147*(1+rvanilla07)^0.5)-SUM($M136:X136),('PTRM input'!$M$147*(1+rvanilla07)^0.5)/A5stdlife))</f>
        <v>0</v>
      </c>
      <c r="Z136" s="105">
        <f>IF(A5stdlife="n/a","n/a",IF(Z$3&gt;(A5stdlife+$E136),('PTRM input'!$M$147*(1+rvanilla07)^0.5)-SUM($M136:Y136),('PTRM input'!$M$147*(1+rvanilla07)^0.5)/A5stdlife))</f>
        <v>0</v>
      </c>
      <c r="AA136" s="105">
        <f>IF(A5stdlife="n/a","n/a",IF(AA$3&gt;(A5stdlife+$E136),('PTRM input'!$M$147*(1+rvanilla07)^0.5)-SUM($M136:Z136),('PTRM input'!$M$147*(1+rvanilla07)^0.5)/A5stdlife))</f>
        <v>0</v>
      </c>
      <c r="AB136" s="105">
        <f>IF(A5stdlife="n/a","n/a",IF(AB$3&gt;(A5stdlife+$E136),('PTRM input'!$M$147*(1+rvanilla07)^0.5)-SUM($M136:AA136),('PTRM input'!$M$147*(1+rvanilla07)^0.5)/A5stdlife))</f>
        <v>0</v>
      </c>
      <c r="AC136" s="105">
        <f>IF(A5stdlife="n/a","n/a",IF(AC$3&gt;(A5stdlife+$E136),('PTRM input'!$M$147*(1+rvanilla07)^0.5)-SUM($M136:AB136),('PTRM input'!$M$147*(1+rvanilla07)^0.5)/A5stdlife))</f>
        <v>0</v>
      </c>
      <c r="AD136" s="105">
        <f>IF(A5stdlife="n/a","n/a",IF(AD$3&gt;(A5stdlife+$E136),('PTRM input'!$M$147*(1+rvanilla07)^0.5)-SUM($M136:AC136),('PTRM input'!$M$147*(1+rvanilla07)^0.5)/A5stdlife))</f>
        <v>0</v>
      </c>
      <c r="AE136" s="105">
        <f>IF(A5stdlife="n/a","n/a",IF(AE$3&gt;(A5stdlife+$E136),('PTRM input'!$M$147*(1+rvanilla07)^0.5)-SUM($M136:AD136),('PTRM input'!$M$147*(1+rvanilla07)^0.5)/A5stdlife))</f>
        <v>0</v>
      </c>
      <c r="AF136" s="105">
        <f>IF(A5stdlife="n/a","n/a",IF(AF$3&gt;(A5stdlife+$E136),('PTRM input'!$M$147*(1+rvanilla07)^0.5)-SUM($M136:AE136),('PTRM input'!$M$147*(1+rvanilla07)^0.5)/A5stdlife))</f>
        <v>0</v>
      </c>
      <c r="AG136" s="105">
        <f>IF(A5stdlife="n/a","n/a",IF(AG$3&gt;(A5stdlife+$E136),('PTRM input'!$M$147*(1+rvanilla07)^0.5)-SUM($M136:AF136),('PTRM input'!$M$147*(1+rvanilla07)^0.5)/A5stdlife))</f>
        <v>0</v>
      </c>
      <c r="AH136" s="105">
        <f>IF(A5stdlife="n/a","n/a",IF(AH$3&gt;(A5stdlife+$E136),('PTRM input'!$M$147*(1+rvanilla07)^0.5)-SUM($M136:AG136),('PTRM input'!$M$147*(1+rvanilla07)^0.5)/A5stdlife))</f>
        <v>0</v>
      </c>
      <c r="AI136" s="105">
        <f>IF(A5stdlife="n/a","n/a",IF(AI$3&gt;(A5stdlife+$E136),('PTRM input'!$M$147*(1+rvanilla07)^0.5)-SUM($M136:AH136),('PTRM input'!$M$147*(1+rvanilla07)^0.5)/A5stdlife))</f>
        <v>0</v>
      </c>
      <c r="AJ136" s="105">
        <f>IF(A5stdlife="n/a","n/a",IF(AJ$3&gt;(A5stdlife+$E136),('PTRM input'!$M$147*(1+rvanilla07)^0.5)-SUM($M136:AI136),('PTRM input'!$M$147*(1+rvanilla07)^0.5)/A5stdlife))</f>
        <v>0</v>
      </c>
      <c r="AK136" s="105">
        <f>IF(A5stdlife="n/a","n/a",IF(AK$3&gt;(A5stdlife+$E136),('PTRM input'!$M$147*(1+rvanilla07)^0.5)-SUM($M136:AJ136),('PTRM input'!$M$147*(1+rvanilla07)^0.5)/A5stdlife))</f>
        <v>0</v>
      </c>
      <c r="AL136" s="105">
        <f>IF(A5stdlife="n/a","n/a",IF(AL$3&gt;(A5stdlife+$E136),('PTRM input'!$M$147*(1+rvanilla07)^0.5)-SUM($M136:AK136),('PTRM input'!$M$147*(1+rvanilla07)^0.5)/A5stdlife))</f>
        <v>0</v>
      </c>
      <c r="AM136" s="105">
        <f>IF(A5stdlife="n/a","n/a",IF(AM$3&gt;(A5stdlife+$E136),('PTRM input'!$M$147*(1+rvanilla07)^0.5)-SUM($M136:AL136),('PTRM input'!$M$147*(1+rvanilla07)^0.5)/A5stdlife))</f>
        <v>0</v>
      </c>
      <c r="AN136" s="105">
        <f>IF(A5stdlife="n/a","n/a",IF(AN$3&gt;(A5stdlife+$E136),('PTRM input'!$M$147*(1+rvanilla07)^0.5)-SUM($M136:AM136),('PTRM input'!$M$147*(1+rvanilla07)^0.5)/A5stdlife))</f>
        <v>0</v>
      </c>
      <c r="AO136" s="105">
        <f>IF(A5stdlife="n/a","n/a",IF(AO$3&gt;(A5stdlife+$E136),('PTRM input'!$M$147*(1+rvanilla07)^0.5)-SUM($M136:AN136),('PTRM input'!$M$147*(1+rvanilla07)^0.5)/A5stdlife))</f>
        <v>0</v>
      </c>
      <c r="AP136" s="105">
        <f>IF(A5stdlife="n/a","n/a",IF(AP$3&gt;(A5stdlife+$E136),('PTRM input'!$M$147*(1+rvanilla07)^0.5)-SUM($M136:AO136),('PTRM input'!$M$147*(1+rvanilla07)^0.5)/A5stdlife))</f>
        <v>0</v>
      </c>
      <c r="AQ136" s="105">
        <f>IF(A5stdlife="n/a","n/a",IF(AQ$3&gt;(A5stdlife+$E136),('PTRM input'!$M$147*(1+rvanilla07)^0.5)-SUM($M136:AP136),('PTRM input'!$M$147*(1+rvanilla07)^0.5)/A5stdlife))</f>
        <v>0</v>
      </c>
      <c r="AR136" s="105">
        <f>IF(A5stdlife="n/a","n/a",IF(AR$3&gt;(A5stdlife+$E136),('PTRM input'!$M$147*(1+rvanilla07)^0.5)-SUM($M136:AQ136),('PTRM input'!$M$147*(1+rvanilla07)^0.5)/A5stdlife))</f>
        <v>0</v>
      </c>
      <c r="AS136" s="105">
        <f>IF(A5stdlife="n/a","n/a",IF(AS$3&gt;(A5stdlife+$E136),('PTRM input'!$M$147*(1+rvanilla07)^0.5)-SUM($M136:AR136),('PTRM input'!$M$147*(1+rvanilla07)^0.5)/A5stdlife))</f>
        <v>0</v>
      </c>
      <c r="AT136" s="105">
        <f>IF(A5stdlife="n/a","n/a",IF(AT$3&gt;(A5stdlife+$E136),('PTRM input'!$M$147*(1+rvanilla07)^0.5)-SUM($M136:AS136),('PTRM input'!$M$147*(1+rvanilla07)^0.5)/A5stdlife))</f>
        <v>0</v>
      </c>
      <c r="AU136" s="105">
        <f>IF(A5stdlife="n/a","n/a",IF(AU$3&gt;(A5stdlife+$E136),('PTRM input'!$M$147*(1+rvanilla07)^0.5)-SUM($M136:AT136),('PTRM input'!$M$147*(1+rvanilla07)^0.5)/A5stdlife))</f>
        <v>0</v>
      </c>
      <c r="AV136" s="105">
        <f>IF(A5stdlife="n/a","n/a",IF(AV$3&gt;(A5stdlife+$E136),('PTRM input'!$M$147*(1+rvanilla07)^0.5)-SUM($M136:AU136),('PTRM input'!$M$147*(1+rvanilla07)^0.5)/A5stdlife))</f>
        <v>0</v>
      </c>
      <c r="AW136" s="105">
        <f>IF(A5stdlife="n/a","n/a",IF(AW$3&gt;(A5stdlife+$E136),('PTRM input'!$M$147*(1+rvanilla07)^0.5)-SUM($M136:AV136),('PTRM input'!$M$147*(1+rvanilla07)^0.5)/A5stdlife))</f>
        <v>0</v>
      </c>
      <c r="AX136" s="105">
        <f>IF(A5stdlife="n/a","n/a",IF(AX$3&gt;(A5stdlife+$E136),('PTRM input'!$M$147*(1+rvanilla07)^0.5)-SUM($M136:AW136),('PTRM input'!$M$147*(1+rvanilla07)^0.5)/A5stdlife))</f>
        <v>0</v>
      </c>
      <c r="AY136" s="105">
        <f>IF(A5stdlife="n/a","n/a",IF(AY$3&gt;(A5stdlife+$E136),('PTRM input'!$M$147*(1+rvanilla07)^0.5)-SUM($M136:AX136),('PTRM input'!$M$147*(1+rvanilla07)^0.5)/A5stdlife))</f>
        <v>0</v>
      </c>
      <c r="AZ136" s="105">
        <f>IF(A5stdlife="n/a","n/a",IF(AZ$3&gt;(A5stdlife+$E136),('PTRM input'!$M$147*(1+rvanilla07)^0.5)-SUM($M136:AY136),('PTRM input'!$M$147*(1+rvanilla07)^0.5)/A5stdlife))</f>
        <v>0</v>
      </c>
      <c r="BA136" s="105">
        <f>IF(A5stdlife="n/a","n/a",IF(BA$3&gt;(A5stdlife+$E136),('PTRM input'!$M$147*(1+rvanilla07)^0.5)-SUM($M136:AZ136),('PTRM input'!$M$147*(1+rvanilla07)^0.5)/A5stdlife))</f>
        <v>0</v>
      </c>
      <c r="BB136" s="105">
        <f>IF(A5stdlife="n/a","n/a",IF(BB$3&gt;(A5stdlife+$E136),('PTRM input'!$M$147*(1+rvanilla07)^0.5)-SUM($M136:BA136),('PTRM input'!$M$147*(1+rvanilla07)^0.5)/A5stdlife))</f>
        <v>0</v>
      </c>
      <c r="BC136" s="105">
        <f>IF(A5stdlife="n/a","n/a",IF(BC$3&gt;(A5stdlife+$E136),('PTRM input'!$M$147*(1+rvanilla07)^0.5)-SUM($M136:BB136),('PTRM input'!$M$147*(1+rvanilla07)^0.5)/A5stdlife))</f>
        <v>0</v>
      </c>
      <c r="BD136" s="105">
        <f>IF(A5stdlife="n/a","n/a",IF(BD$3&gt;(A5stdlife+$E136),('PTRM input'!$M$147*(1+rvanilla07)^0.5)-SUM($M136:BC136),('PTRM input'!$M$147*(1+rvanilla07)^0.5)/A5stdlife))</f>
        <v>0</v>
      </c>
      <c r="BE136" s="105">
        <f>IF(A5stdlife="n/a","n/a",IF(BE$3&gt;(A5stdlife+$E136),('PTRM input'!$M$147*(1+rvanilla07)^0.5)-SUM($M136:BD136),('PTRM input'!$M$147*(1+rvanilla07)^0.5)/A5stdlife))</f>
        <v>0</v>
      </c>
      <c r="BF136" s="105">
        <f>IF(A5stdlife="n/a","n/a",IF(BF$3&gt;(A5stdlife+$E136),('PTRM input'!$M$147*(1+rvanilla07)^0.5)-SUM($M136:BE136),('PTRM input'!$M$147*(1+rvanilla07)^0.5)/A5stdlife))</f>
        <v>0</v>
      </c>
      <c r="BG136" s="105">
        <f>IF(A5stdlife="n/a","n/a",IF(BG$3&gt;(A5stdlife+$E136),('PTRM input'!$M$147*(1+rvanilla07)^0.5)-SUM($M136:BF136),('PTRM input'!$M$147*(1+rvanilla07)^0.5)/A5stdlife))</f>
        <v>0</v>
      </c>
      <c r="BH136" s="105">
        <f>IF(A5stdlife="n/a","n/a",IF(BH$3&gt;(A5stdlife+$E136),('PTRM input'!$M$147*(1+rvanilla07)^0.5)-SUM($M136:BG136),('PTRM input'!$M$147*(1+rvanilla07)^0.5)/A5stdlife))</f>
        <v>0</v>
      </c>
      <c r="BI136" s="105">
        <f>IF(A5stdlife="n/a","n/a",IF(BI$3&gt;(A5stdlife+$E136),('PTRM input'!$M$147*(1+rvanilla07)^0.5)-SUM($M136:BH136),('PTRM input'!$M$147*(1+rvanilla07)^0.5)/A5stdlife))</f>
        <v>0</v>
      </c>
      <c r="BJ136" s="234"/>
      <c r="BK136" s="234"/>
      <c r="BL136" s="234"/>
      <c r="BM136" s="234"/>
    </row>
    <row r="137" spans="1:65" s="190" customFormat="1" outlineLevel="2">
      <c r="A137" s="234"/>
      <c r="B137" s="32"/>
      <c r="C137" s="31"/>
      <c r="D137" s="930"/>
      <c r="E137" s="167">
        <v>8</v>
      </c>
      <c r="F137" s="34"/>
      <c r="G137" s="184"/>
      <c r="H137" s="186"/>
      <c r="I137" s="186"/>
      <c r="J137" s="186"/>
      <c r="K137" s="186"/>
      <c r="L137" s="186"/>
      <c r="M137" s="186"/>
      <c r="N137" s="185"/>
      <c r="O137" s="105">
        <f>IF(A5stdlife="n/a","n/a",IF(O$3&gt;(A5stdlife+$E137),('PTRM input'!$N$147*(1+rvanilla08)^0.5)-SUM($N137:N137),('PTRM input'!$N$147*(1+rvanilla08)^0.5)/A5stdlife))</f>
        <v>0</v>
      </c>
      <c r="P137" s="105">
        <f>IF(A5stdlife="n/a","n/a",IF(P$3&gt;(A5stdlife+$E137),('PTRM input'!$N$147*(1+rvanilla08)^0.5)-SUM($N137:O137),('PTRM input'!$N$147*(1+rvanilla08)^0.5)/A5stdlife))</f>
        <v>0</v>
      </c>
      <c r="Q137" s="105">
        <f>IF(A5stdlife="n/a","n/a",IF(Q$3&gt;(A5stdlife+$E137),('PTRM input'!$N$147*(1+rvanilla08)^0.5)-SUM($N137:P137),('PTRM input'!$N$147*(1+rvanilla08)^0.5)/A5stdlife))</f>
        <v>0</v>
      </c>
      <c r="R137" s="105">
        <f>IF(A5stdlife="n/a","n/a",IF(R$3&gt;(A5stdlife+$E137),('PTRM input'!$N$147*(1+rvanilla08)^0.5)-SUM($N137:Q137),('PTRM input'!$N$147*(1+rvanilla08)^0.5)/A5stdlife))</f>
        <v>0</v>
      </c>
      <c r="S137" s="105">
        <f>IF(A5stdlife="n/a","n/a",IF(S$3&gt;(A5stdlife+$E137),('PTRM input'!$N$147*(1+rvanilla08)^0.5)-SUM($N137:R137),('PTRM input'!$N$147*(1+rvanilla08)^0.5)/A5stdlife))</f>
        <v>0</v>
      </c>
      <c r="T137" s="105">
        <f>IF(A5stdlife="n/a","n/a",IF(T$3&gt;(A5stdlife+$E137),('PTRM input'!$N$147*(1+rvanilla08)^0.5)-SUM($N137:S137),('PTRM input'!$N$147*(1+rvanilla08)^0.5)/A5stdlife))</f>
        <v>0</v>
      </c>
      <c r="U137" s="105">
        <f>IF(A5stdlife="n/a","n/a",IF(U$3&gt;(A5stdlife+$E137),('PTRM input'!$N$147*(1+rvanilla08)^0.5)-SUM($N137:T137),('PTRM input'!$N$147*(1+rvanilla08)^0.5)/A5stdlife))</f>
        <v>0</v>
      </c>
      <c r="V137" s="105">
        <f>IF(A5stdlife="n/a","n/a",IF(V$3&gt;(A5stdlife+$E137),('PTRM input'!$N$147*(1+rvanilla08)^0.5)-SUM($N137:U137),('PTRM input'!$N$147*(1+rvanilla08)^0.5)/A5stdlife))</f>
        <v>0</v>
      </c>
      <c r="W137" s="105">
        <f>IF(A5stdlife="n/a","n/a",IF(W$3&gt;(A5stdlife+$E137),('PTRM input'!$N$147*(1+rvanilla08)^0.5)-SUM($N137:V137),('PTRM input'!$N$147*(1+rvanilla08)^0.5)/A5stdlife))</f>
        <v>0</v>
      </c>
      <c r="X137" s="105">
        <f>IF(A5stdlife="n/a","n/a",IF(X$3&gt;(A5stdlife+$E137),('PTRM input'!$N$147*(1+rvanilla08)^0.5)-SUM($N137:W137),('PTRM input'!$N$147*(1+rvanilla08)^0.5)/A5stdlife))</f>
        <v>0</v>
      </c>
      <c r="Y137" s="105">
        <f>IF(A5stdlife="n/a","n/a",IF(Y$3&gt;(A5stdlife+$E137),('PTRM input'!$N$147*(1+rvanilla08)^0.5)-SUM($N137:X137),('PTRM input'!$N$147*(1+rvanilla08)^0.5)/A5stdlife))</f>
        <v>0</v>
      </c>
      <c r="Z137" s="105">
        <f>IF(A5stdlife="n/a","n/a",IF(Z$3&gt;(A5stdlife+$E137),('PTRM input'!$N$147*(1+rvanilla08)^0.5)-SUM($N137:Y137),('PTRM input'!$N$147*(1+rvanilla08)^0.5)/A5stdlife))</f>
        <v>0</v>
      </c>
      <c r="AA137" s="105">
        <f>IF(A5stdlife="n/a","n/a",IF(AA$3&gt;(A5stdlife+$E137),('PTRM input'!$N$147*(1+rvanilla08)^0.5)-SUM($N137:Z137),('PTRM input'!$N$147*(1+rvanilla08)^0.5)/A5stdlife))</f>
        <v>0</v>
      </c>
      <c r="AB137" s="105">
        <f>IF(A5stdlife="n/a","n/a",IF(AB$3&gt;(A5stdlife+$E137),('PTRM input'!$N$147*(1+rvanilla08)^0.5)-SUM($N137:AA137),('PTRM input'!$N$147*(1+rvanilla08)^0.5)/A5stdlife))</f>
        <v>0</v>
      </c>
      <c r="AC137" s="105">
        <f>IF(A5stdlife="n/a","n/a",IF(AC$3&gt;(A5stdlife+$E137),('PTRM input'!$N$147*(1+rvanilla08)^0.5)-SUM($N137:AB137),('PTRM input'!$N$147*(1+rvanilla08)^0.5)/A5stdlife))</f>
        <v>0</v>
      </c>
      <c r="AD137" s="105">
        <f>IF(A5stdlife="n/a","n/a",IF(AD$3&gt;(A5stdlife+$E137),('PTRM input'!$N$147*(1+rvanilla08)^0.5)-SUM($N137:AC137),('PTRM input'!$N$147*(1+rvanilla08)^0.5)/A5stdlife))</f>
        <v>0</v>
      </c>
      <c r="AE137" s="105">
        <f>IF(A5stdlife="n/a","n/a",IF(AE$3&gt;(A5stdlife+$E137),('PTRM input'!$N$147*(1+rvanilla08)^0.5)-SUM($N137:AD137),('PTRM input'!$N$147*(1+rvanilla08)^0.5)/A5stdlife))</f>
        <v>0</v>
      </c>
      <c r="AF137" s="105">
        <f>IF(A5stdlife="n/a","n/a",IF(AF$3&gt;(A5stdlife+$E137),('PTRM input'!$N$147*(1+rvanilla08)^0.5)-SUM($N137:AE137),('PTRM input'!$N$147*(1+rvanilla08)^0.5)/A5stdlife))</f>
        <v>0</v>
      </c>
      <c r="AG137" s="105">
        <f>IF(A5stdlife="n/a","n/a",IF(AG$3&gt;(A5stdlife+$E137),('PTRM input'!$N$147*(1+rvanilla08)^0.5)-SUM($N137:AF137),('PTRM input'!$N$147*(1+rvanilla08)^0.5)/A5stdlife))</f>
        <v>0</v>
      </c>
      <c r="AH137" s="105">
        <f>IF(A5stdlife="n/a","n/a",IF(AH$3&gt;(A5stdlife+$E137),('PTRM input'!$N$147*(1+rvanilla08)^0.5)-SUM($N137:AG137),('PTRM input'!$N$147*(1+rvanilla08)^0.5)/A5stdlife))</f>
        <v>0</v>
      </c>
      <c r="AI137" s="105">
        <f>IF(A5stdlife="n/a","n/a",IF(AI$3&gt;(A5stdlife+$E137),('PTRM input'!$N$147*(1+rvanilla08)^0.5)-SUM($N137:AH137),('PTRM input'!$N$147*(1+rvanilla08)^0.5)/A5stdlife))</f>
        <v>0</v>
      </c>
      <c r="AJ137" s="105">
        <f>IF(A5stdlife="n/a","n/a",IF(AJ$3&gt;(A5stdlife+$E137),('PTRM input'!$N$147*(1+rvanilla08)^0.5)-SUM($N137:AI137),('PTRM input'!$N$147*(1+rvanilla08)^0.5)/A5stdlife))</f>
        <v>0</v>
      </c>
      <c r="AK137" s="105">
        <f>IF(A5stdlife="n/a","n/a",IF(AK$3&gt;(A5stdlife+$E137),('PTRM input'!$N$147*(1+rvanilla08)^0.5)-SUM($N137:AJ137),('PTRM input'!$N$147*(1+rvanilla08)^0.5)/A5stdlife))</f>
        <v>0</v>
      </c>
      <c r="AL137" s="105">
        <f>IF(A5stdlife="n/a","n/a",IF(AL$3&gt;(A5stdlife+$E137),('PTRM input'!$N$147*(1+rvanilla08)^0.5)-SUM($N137:AK137),('PTRM input'!$N$147*(1+rvanilla08)^0.5)/A5stdlife))</f>
        <v>0</v>
      </c>
      <c r="AM137" s="105">
        <f>IF(A5stdlife="n/a","n/a",IF(AM$3&gt;(A5stdlife+$E137),('PTRM input'!$N$147*(1+rvanilla08)^0.5)-SUM($N137:AL137),('PTRM input'!$N$147*(1+rvanilla08)^0.5)/A5stdlife))</f>
        <v>0</v>
      </c>
      <c r="AN137" s="105">
        <f>IF(A5stdlife="n/a","n/a",IF(AN$3&gt;(A5stdlife+$E137),('PTRM input'!$N$147*(1+rvanilla08)^0.5)-SUM($N137:AM137),('PTRM input'!$N$147*(1+rvanilla08)^0.5)/A5stdlife))</f>
        <v>0</v>
      </c>
      <c r="AO137" s="105">
        <f>IF(A5stdlife="n/a","n/a",IF(AO$3&gt;(A5stdlife+$E137),('PTRM input'!$N$147*(1+rvanilla08)^0.5)-SUM($N137:AN137),('PTRM input'!$N$147*(1+rvanilla08)^0.5)/A5stdlife))</f>
        <v>0</v>
      </c>
      <c r="AP137" s="105">
        <f>IF(A5stdlife="n/a","n/a",IF(AP$3&gt;(A5stdlife+$E137),('PTRM input'!$N$147*(1+rvanilla08)^0.5)-SUM($N137:AO137),('PTRM input'!$N$147*(1+rvanilla08)^0.5)/A5stdlife))</f>
        <v>0</v>
      </c>
      <c r="AQ137" s="105">
        <f>IF(A5stdlife="n/a","n/a",IF(AQ$3&gt;(A5stdlife+$E137),('PTRM input'!$N$147*(1+rvanilla08)^0.5)-SUM($N137:AP137),('PTRM input'!$N$147*(1+rvanilla08)^0.5)/A5stdlife))</f>
        <v>0</v>
      </c>
      <c r="AR137" s="105">
        <f>IF(A5stdlife="n/a","n/a",IF(AR$3&gt;(A5stdlife+$E137),('PTRM input'!$N$147*(1+rvanilla08)^0.5)-SUM($N137:AQ137),('PTRM input'!$N$147*(1+rvanilla08)^0.5)/A5stdlife))</f>
        <v>0</v>
      </c>
      <c r="AS137" s="105">
        <f>IF(A5stdlife="n/a","n/a",IF(AS$3&gt;(A5stdlife+$E137),('PTRM input'!$N$147*(1+rvanilla08)^0.5)-SUM($N137:AR137),('PTRM input'!$N$147*(1+rvanilla08)^0.5)/A5stdlife))</f>
        <v>0</v>
      </c>
      <c r="AT137" s="105">
        <f>IF(A5stdlife="n/a","n/a",IF(AT$3&gt;(A5stdlife+$E137),('PTRM input'!$N$147*(1+rvanilla08)^0.5)-SUM($N137:AS137),('PTRM input'!$N$147*(1+rvanilla08)^0.5)/A5stdlife))</f>
        <v>0</v>
      </c>
      <c r="AU137" s="105">
        <f>IF(A5stdlife="n/a","n/a",IF(AU$3&gt;(A5stdlife+$E137),('PTRM input'!$N$147*(1+rvanilla08)^0.5)-SUM($N137:AT137),('PTRM input'!$N$147*(1+rvanilla08)^0.5)/A5stdlife))</f>
        <v>0</v>
      </c>
      <c r="AV137" s="105">
        <f>IF(A5stdlife="n/a","n/a",IF(AV$3&gt;(A5stdlife+$E137),('PTRM input'!$N$147*(1+rvanilla08)^0.5)-SUM($N137:AU137),('PTRM input'!$N$147*(1+rvanilla08)^0.5)/A5stdlife))</f>
        <v>0</v>
      </c>
      <c r="AW137" s="105">
        <f>IF(A5stdlife="n/a","n/a",IF(AW$3&gt;(A5stdlife+$E137),('PTRM input'!$N$147*(1+rvanilla08)^0.5)-SUM($N137:AV137),('PTRM input'!$N$147*(1+rvanilla08)^0.5)/A5stdlife))</f>
        <v>0</v>
      </c>
      <c r="AX137" s="105">
        <f>IF(A5stdlife="n/a","n/a",IF(AX$3&gt;(A5stdlife+$E137),('PTRM input'!$N$147*(1+rvanilla08)^0.5)-SUM($N137:AW137),('PTRM input'!$N$147*(1+rvanilla08)^0.5)/A5stdlife))</f>
        <v>0</v>
      </c>
      <c r="AY137" s="105">
        <f>IF(A5stdlife="n/a","n/a",IF(AY$3&gt;(A5stdlife+$E137),('PTRM input'!$N$147*(1+rvanilla08)^0.5)-SUM($N137:AX137),('PTRM input'!$N$147*(1+rvanilla08)^0.5)/A5stdlife))</f>
        <v>0</v>
      </c>
      <c r="AZ137" s="105">
        <f>IF(A5stdlife="n/a","n/a",IF(AZ$3&gt;(A5stdlife+$E137),('PTRM input'!$N$147*(1+rvanilla08)^0.5)-SUM($N137:AY137),('PTRM input'!$N$147*(1+rvanilla08)^0.5)/A5stdlife))</f>
        <v>0</v>
      </c>
      <c r="BA137" s="105">
        <f>IF(A5stdlife="n/a","n/a",IF(BA$3&gt;(A5stdlife+$E137),('PTRM input'!$N$147*(1+rvanilla08)^0.5)-SUM($N137:AZ137),('PTRM input'!$N$147*(1+rvanilla08)^0.5)/A5stdlife))</f>
        <v>0</v>
      </c>
      <c r="BB137" s="105">
        <f>IF(A5stdlife="n/a","n/a",IF(BB$3&gt;(A5stdlife+$E137),('PTRM input'!$N$147*(1+rvanilla08)^0.5)-SUM($N137:BA137),('PTRM input'!$N$147*(1+rvanilla08)^0.5)/A5stdlife))</f>
        <v>0</v>
      </c>
      <c r="BC137" s="105">
        <f>IF(A5stdlife="n/a","n/a",IF(BC$3&gt;(A5stdlife+$E137),('PTRM input'!$N$147*(1+rvanilla08)^0.5)-SUM($N137:BB137),('PTRM input'!$N$147*(1+rvanilla08)^0.5)/A5stdlife))</f>
        <v>0</v>
      </c>
      <c r="BD137" s="105">
        <f>IF(A5stdlife="n/a","n/a",IF(BD$3&gt;(A5stdlife+$E137),('PTRM input'!$N$147*(1+rvanilla08)^0.5)-SUM($N137:BC137),('PTRM input'!$N$147*(1+rvanilla08)^0.5)/A5stdlife))</f>
        <v>0</v>
      </c>
      <c r="BE137" s="105">
        <f>IF(A5stdlife="n/a","n/a",IF(BE$3&gt;(A5stdlife+$E137),('PTRM input'!$N$147*(1+rvanilla08)^0.5)-SUM($N137:BD137),('PTRM input'!$N$147*(1+rvanilla08)^0.5)/A5stdlife))</f>
        <v>0</v>
      </c>
      <c r="BF137" s="105">
        <f>IF(A5stdlife="n/a","n/a",IF(BF$3&gt;(A5stdlife+$E137),('PTRM input'!$N$147*(1+rvanilla08)^0.5)-SUM($N137:BE137),('PTRM input'!$N$147*(1+rvanilla08)^0.5)/A5stdlife))</f>
        <v>0</v>
      </c>
      <c r="BG137" s="105">
        <f>IF(A5stdlife="n/a","n/a",IF(BG$3&gt;(A5stdlife+$E137),('PTRM input'!$N$147*(1+rvanilla08)^0.5)-SUM($N137:BF137),('PTRM input'!$N$147*(1+rvanilla08)^0.5)/A5stdlife))</f>
        <v>0</v>
      </c>
      <c r="BH137" s="105">
        <f>IF(A5stdlife="n/a","n/a",IF(BH$3&gt;(A5stdlife+$E137),('PTRM input'!$N$147*(1+rvanilla08)^0.5)-SUM($N137:BG137),('PTRM input'!$N$147*(1+rvanilla08)^0.5)/A5stdlife))</f>
        <v>0</v>
      </c>
      <c r="BI137" s="105">
        <f>IF(A5stdlife="n/a","n/a",IF(BI$3&gt;(A5stdlife+$E137),('PTRM input'!$N$147*(1+rvanilla08)^0.5)-SUM($N137:BH137),('PTRM input'!$N$147*(1+rvanilla08)^0.5)/A5stdlife))</f>
        <v>0</v>
      </c>
      <c r="BJ137" s="234"/>
      <c r="BK137" s="234"/>
      <c r="BL137" s="234"/>
      <c r="BM137" s="234"/>
    </row>
    <row r="138" spans="1:65" s="190" customFormat="1" outlineLevel="2">
      <c r="A138" s="234"/>
      <c r="B138" s="32"/>
      <c r="C138" s="31"/>
      <c r="D138" s="930"/>
      <c r="E138" s="167">
        <v>9</v>
      </c>
      <c r="F138" s="34"/>
      <c r="G138" s="184"/>
      <c r="H138" s="186"/>
      <c r="I138" s="186"/>
      <c r="J138" s="186"/>
      <c r="K138" s="186"/>
      <c r="L138" s="186"/>
      <c r="M138" s="186"/>
      <c r="N138" s="186"/>
      <c r="O138" s="185"/>
      <c r="P138" s="105">
        <f>IF(A5stdlife="n/a","n/a",IF(P$3&gt;(A5stdlife+$E138),('PTRM input'!$O$147*(1+rvanilla09)^0.5)-SUM($O138:O138),('PTRM input'!$O$147*(1+rvanilla09)^0.5)/A5stdlife))</f>
        <v>0</v>
      </c>
      <c r="Q138" s="105">
        <f>IF(A5stdlife="n/a","n/a",IF(Q$3&gt;(A5stdlife+$E138),('PTRM input'!$O$147*(1+rvanilla09)^0.5)-SUM($O138:P138),('PTRM input'!$O$147*(1+rvanilla09)^0.5)/A5stdlife))</f>
        <v>0</v>
      </c>
      <c r="R138" s="105">
        <f>IF(A5stdlife="n/a","n/a",IF(R$3&gt;(A5stdlife+$E138),('PTRM input'!$O$147*(1+rvanilla09)^0.5)-SUM($O138:Q138),('PTRM input'!$O$147*(1+rvanilla09)^0.5)/A5stdlife))</f>
        <v>0</v>
      </c>
      <c r="S138" s="105">
        <f>IF(A5stdlife="n/a","n/a",IF(S$3&gt;(A5stdlife+$E138),('PTRM input'!$O$147*(1+rvanilla09)^0.5)-SUM($O138:R138),('PTRM input'!$O$147*(1+rvanilla09)^0.5)/A5stdlife))</f>
        <v>0</v>
      </c>
      <c r="T138" s="105">
        <f>IF(A5stdlife="n/a","n/a",IF(T$3&gt;(A5stdlife+$E138),('PTRM input'!$O$147*(1+rvanilla09)^0.5)-SUM($O138:S138),('PTRM input'!$O$147*(1+rvanilla09)^0.5)/A5stdlife))</f>
        <v>0</v>
      </c>
      <c r="U138" s="105">
        <f>IF(A5stdlife="n/a","n/a",IF(U$3&gt;(A5stdlife+$E138),('PTRM input'!$O$147*(1+rvanilla09)^0.5)-SUM($O138:T138),('PTRM input'!$O$147*(1+rvanilla09)^0.5)/A5stdlife))</f>
        <v>0</v>
      </c>
      <c r="V138" s="105">
        <f>IF(A5stdlife="n/a","n/a",IF(V$3&gt;(A5stdlife+$E138),('PTRM input'!$O$147*(1+rvanilla09)^0.5)-SUM($O138:U138),('PTRM input'!$O$147*(1+rvanilla09)^0.5)/A5stdlife))</f>
        <v>0</v>
      </c>
      <c r="W138" s="105">
        <f>IF(A5stdlife="n/a","n/a",IF(W$3&gt;(A5stdlife+$E138),('PTRM input'!$O$147*(1+rvanilla09)^0.5)-SUM($O138:V138),('PTRM input'!$O$147*(1+rvanilla09)^0.5)/A5stdlife))</f>
        <v>0</v>
      </c>
      <c r="X138" s="105">
        <f>IF(A5stdlife="n/a","n/a",IF(X$3&gt;(A5stdlife+$E138),('PTRM input'!$O$147*(1+rvanilla09)^0.5)-SUM($O138:W138),('PTRM input'!$O$147*(1+rvanilla09)^0.5)/A5stdlife))</f>
        <v>0</v>
      </c>
      <c r="Y138" s="105">
        <f>IF(A5stdlife="n/a","n/a",IF(Y$3&gt;(A5stdlife+$E138),('PTRM input'!$O$147*(1+rvanilla09)^0.5)-SUM($O138:X138),('PTRM input'!$O$147*(1+rvanilla09)^0.5)/A5stdlife))</f>
        <v>0</v>
      </c>
      <c r="Z138" s="105">
        <f>IF(A5stdlife="n/a","n/a",IF(Z$3&gt;(A5stdlife+$E138),('PTRM input'!$O$147*(1+rvanilla09)^0.5)-SUM($O138:Y138),('PTRM input'!$O$147*(1+rvanilla09)^0.5)/A5stdlife))</f>
        <v>0</v>
      </c>
      <c r="AA138" s="105">
        <f>IF(A5stdlife="n/a","n/a",IF(AA$3&gt;(A5stdlife+$E138),('PTRM input'!$O$147*(1+rvanilla09)^0.5)-SUM($O138:Z138),('PTRM input'!$O$147*(1+rvanilla09)^0.5)/A5stdlife))</f>
        <v>0</v>
      </c>
      <c r="AB138" s="105">
        <f>IF(A5stdlife="n/a","n/a",IF(AB$3&gt;(A5stdlife+$E138),('PTRM input'!$O$147*(1+rvanilla09)^0.5)-SUM($O138:AA138),('PTRM input'!$O$147*(1+rvanilla09)^0.5)/A5stdlife))</f>
        <v>0</v>
      </c>
      <c r="AC138" s="105">
        <f>IF(A5stdlife="n/a","n/a",IF(AC$3&gt;(A5stdlife+$E138),('PTRM input'!$O$147*(1+rvanilla09)^0.5)-SUM($O138:AB138),('PTRM input'!$O$147*(1+rvanilla09)^0.5)/A5stdlife))</f>
        <v>0</v>
      </c>
      <c r="AD138" s="105">
        <f>IF(A5stdlife="n/a","n/a",IF(AD$3&gt;(A5stdlife+$E138),('PTRM input'!$O$147*(1+rvanilla09)^0.5)-SUM($O138:AC138),('PTRM input'!$O$147*(1+rvanilla09)^0.5)/A5stdlife))</f>
        <v>0</v>
      </c>
      <c r="AE138" s="105">
        <f>IF(A5stdlife="n/a","n/a",IF(AE$3&gt;(A5stdlife+$E138),('PTRM input'!$O$147*(1+rvanilla09)^0.5)-SUM($O138:AD138),('PTRM input'!$O$147*(1+rvanilla09)^0.5)/A5stdlife))</f>
        <v>0</v>
      </c>
      <c r="AF138" s="105">
        <f>IF(A5stdlife="n/a","n/a",IF(AF$3&gt;(A5stdlife+$E138),('PTRM input'!$O$147*(1+rvanilla09)^0.5)-SUM($O138:AE138),('PTRM input'!$O$147*(1+rvanilla09)^0.5)/A5stdlife))</f>
        <v>0</v>
      </c>
      <c r="AG138" s="105">
        <f>IF(A5stdlife="n/a","n/a",IF(AG$3&gt;(A5stdlife+$E138),('PTRM input'!$O$147*(1+rvanilla09)^0.5)-SUM($O138:AF138),('PTRM input'!$O$147*(1+rvanilla09)^0.5)/A5stdlife))</f>
        <v>0</v>
      </c>
      <c r="AH138" s="105">
        <f>IF(A5stdlife="n/a","n/a",IF(AH$3&gt;(A5stdlife+$E138),('PTRM input'!$O$147*(1+rvanilla09)^0.5)-SUM($O138:AG138),('PTRM input'!$O$147*(1+rvanilla09)^0.5)/A5stdlife))</f>
        <v>0</v>
      </c>
      <c r="AI138" s="105">
        <f>IF(A5stdlife="n/a","n/a",IF(AI$3&gt;(A5stdlife+$E138),('PTRM input'!$O$147*(1+rvanilla09)^0.5)-SUM($O138:AH138),('PTRM input'!$O$147*(1+rvanilla09)^0.5)/A5stdlife))</f>
        <v>0</v>
      </c>
      <c r="AJ138" s="105">
        <f>IF(A5stdlife="n/a","n/a",IF(AJ$3&gt;(A5stdlife+$E138),('PTRM input'!$O$147*(1+rvanilla09)^0.5)-SUM($O138:AI138),('PTRM input'!$O$147*(1+rvanilla09)^0.5)/A5stdlife))</f>
        <v>0</v>
      </c>
      <c r="AK138" s="105">
        <f>IF(A5stdlife="n/a","n/a",IF(AK$3&gt;(A5stdlife+$E138),('PTRM input'!$O$147*(1+rvanilla09)^0.5)-SUM($O138:AJ138),('PTRM input'!$O$147*(1+rvanilla09)^0.5)/A5stdlife))</f>
        <v>0</v>
      </c>
      <c r="AL138" s="105">
        <f>IF(A5stdlife="n/a","n/a",IF(AL$3&gt;(A5stdlife+$E138),('PTRM input'!$O$147*(1+rvanilla09)^0.5)-SUM($O138:AK138),('PTRM input'!$O$147*(1+rvanilla09)^0.5)/A5stdlife))</f>
        <v>0</v>
      </c>
      <c r="AM138" s="105">
        <f>IF(A5stdlife="n/a","n/a",IF(AM$3&gt;(A5stdlife+$E138),('PTRM input'!$O$147*(1+rvanilla09)^0.5)-SUM($O138:AL138),('PTRM input'!$O$147*(1+rvanilla09)^0.5)/A5stdlife))</f>
        <v>0</v>
      </c>
      <c r="AN138" s="105">
        <f>IF(A5stdlife="n/a","n/a",IF(AN$3&gt;(A5stdlife+$E138),('PTRM input'!$O$147*(1+rvanilla09)^0.5)-SUM($O138:AM138),('PTRM input'!$O$147*(1+rvanilla09)^0.5)/A5stdlife))</f>
        <v>0</v>
      </c>
      <c r="AO138" s="105">
        <f>IF(A5stdlife="n/a","n/a",IF(AO$3&gt;(A5stdlife+$E138),('PTRM input'!$O$147*(1+rvanilla09)^0.5)-SUM($O138:AN138),('PTRM input'!$O$147*(1+rvanilla09)^0.5)/A5stdlife))</f>
        <v>0</v>
      </c>
      <c r="AP138" s="105">
        <f>IF(A5stdlife="n/a","n/a",IF(AP$3&gt;(A5stdlife+$E138),('PTRM input'!$O$147*(1+rvanilla09)^0.5)-SUM($O138:AO138),('PTRM input'!$O$147*(1+rvanilla09)^0.5)/A5stdlife))</f>
        <v>0</v>
      </c>
      <c r="AQ138" s="105">
        <f>IF(A5stdlife="n/a","n/a",IF(AQ$3&gt;(A5stdlife+$E138),('PTRM input'!$O$147*(1+rvanilla09)^0.5)-SUM($O138:AP138),('PTRM input'!$O$147*(1+rvanilla09)^0.5)/A5stdlife))</f>
        <v>0</v>
      </c>
      <c r="AR138" s="105">
        <f>IF(A5stdlife="n/a","n/a",IF(AR$3&gt;(A5stdlife+$E138),('PTRM input'!$O$147*(1+rvanilla09)^0.5)-SUM($O138:AQ138),('PTRM input'!$O$147*(1+rvanilla09)^0.5)/A5stdlife))</f>
        <v>0</v>
      </c>
      <c r="AS138" s="105">
        <f>IF(A5stdlife="n/a","n/a",IF(AS$3&gt;(A5stdlife+$E138),('PTRM input'!$O$147*(1+rvanilla09)^0.5)-SUM($O138:AR138),('PTRM input'!$O$147*(1+rvanilla09)^0.5)/A5stdlife))</f>
        <v>0</v>
      </c>
      <c r="AT138" s="105">
        <f>IF(A5stdlife="n/a","n/a",IF(AT$3&gt;(A5stdlife+$E138),('PTRM input'!$O$147*(1+rvanilla09)^0.5)-SUM($O138:AS138),('PTRM input'!$O$147*(1+rvanilla09)^0.5)/A5stdlife))</f>
        <v>0</v>
      </c>
      <c r="AU138" s="105">
        <f>IF(A5stdlife="n/a","n/a",IF(AU$3&gt;(A5stdlife+$E138),('PTRM input'!$O$147*(1+rvanilla09)^0.5)-SUM($O138:AT138),('PTRM input'!$O$147*(1+rvanilla09)^0.5)/A5stdlife))</f>
        <v>0</v>
      </c>
      <c r="AV138" s="105">
        <f>IF(A5stdlife="n/a","n/a",IF(AV$3&gt;(A5stdlife+$E138),('PTRM input'!$O$147*(1+rvanilla09)^0.5)-SUM($O138:AU138),('PTRM input'!$O$147*(1+rvanilla09)^0.5)/A5stdlife))</f>
        <v>0</v>
      </c>
      <c r="AW138" s="105">
        <f>IF(A5stdlife="n/a","n/a",IF(AW$3&gt;(A5stdlife+$E138),('PTRM input'!$O$147*(1+rvanilla09)^0.5)-SUM($O138:AV138),('PTRM input'!$O$147*(1+rvanilla09)^0.5)/A5stdlife))</f>
        <v>0</v>
      </c>
      <c r="AX138" s="105">
        <f>IF(A5stdlife="n/a","n/a",IF(AX$3&gt;(A5stdlife+$E138),('PTRM input'!$O$147*(1+rvanilla09)^0.5)-SUM($O138:AW138),('PTRM input'!$O$147*(1+rvanilla09)^0.5)/A5stdlife))</f>
        <v>0</v>
      </c>
      <c r="AY138" s="105">
        <f>IF(A5stdlife="n/a","n/a",IF(AY$3&gt;(A5stdlife+$E138),('PTRM input'!$O$147*(1+rvanilla09)^0.5)-SUM($O138:AX138),('PTRM input'!$O$147*(1+rvanilla09)^0.5)/A5stdlife))</f>
        <v>0</v>
      </c>
      <c r="AZ138" s="105">
        <f>IF(A5stdlife="n/a","n/a",IF(AZ$3&gt;(A5stdlife+$E138),('PTRM input'!$O$147*(1+rvanilla09)^0.5)-SUM($O138:AY138),('PTRM input'!$O$147*(1+rvanilla09)^0.5)/A5stdlife))</f>
        <v>0</v>
      </c>
      <c r="BA138" s="105">
        <f>IF(A5stdlife="n/a","n/a",IF(BA$3&gt;(A5stdlife+$E138),('PTRM input'!$O$147*(1+rvanilla09)^0.5)-SUM($O138:AZ138),('PTRM input'!$O$147*(1+rvanilla09)^0.5)/A5stdlife))</f>
        <v>0</v>
      </c>
      <c r="BB138" s="105">
        <f>IF(A5stdlife="n/a","n/a",IF(BB$3&gt;(A5stdlife+$E138),('PTRM input'!$O$147*(1+rvanilla09)^0.5)-SUM($O138:BA138),('PTRM input'!$O$147*(1+rvanilla09)^0.5)/A5stdlife))</f>
        <v>0</v>
      </c>
      <c r="BC138" s="105">
        <f>IF(A5stdlife="n/a","n/a",IF(BC$3&gt;(A5stdlife+$E138),('PTRM input'!$O$147*(1+rvanilla09)^0.5)-SUM($O138:BB138),('PTRM input'!$O$147*(1+rvanilla09)^0.5)/A5stdlife))</f>
        <v>0</v>
      </c>
      <c r="BD138" s="105">
        <f>IF(A5stdlife="n/a","n/a",IF(BD$3&gt;(A5stdlife+$E138),('PTRM input'!$O$147*(1+rvanilla09)^0.5)-SUM($O138:BC138),('PTRM input'!$O$147*(1+rvanilla09)^0.5)/A5stdlife))</f>
        <v>0</v>
      </c>
      <c r="BE138" s="105">
        <f>IF(A5stdlife="n/a","n/a",IF(BE$3&gt;(A5stdlife+$E138),('PTRM input'!$O$147*(1+rvanilla09)^0.5)-SUM($O138:BD138),('PTRM input'!$O$147*(1+rvanilla09)^0.5)/A5stdlife))</f>
        <v>0</v>
      </c>
      <c r="BF138" s="105">
        <f>IF(A5stdlife="n/a","n/a",IF(BF$3&gt;(A5stdlife+$E138),('PTRM input'!$O$147*(1+rvanilla09)^0.5)-SUM($O138:BE138),('PTRM input'!$O$147*(1+rvanilla09)^0.5)/A5stdlife))</f>
        <v>0</v>
      </c>
      <c r="BG138" s="105">
        <f>IF(A5stdlife="n/a","n/a",IF(BG$3&gt;(A5stdlife+$E138),('PTRM input'!$O$147*(1+rvanilla09)^0.5)-SUM($O138:BF138),('PTRM input'!$O$147*(1+rvanilla09)^0.5)/A5stdlife))</f>
        <v>0</v>
      </c>
      <c r="BH138" s="105">
        <f>IF(A5stdlife="n/a","n/a",IF(BH$3&gt;(A5stdlife+$E138),('PTRM input'!$O$147*(1+rvanilla09)^0.5)-SUM($O138:BG138),('PTRM input'!$O$147*(1+rvanilla09)^0.5)/A5stdlife))</f>
        <v>0</v>
      </c>
      <c r="BI138" s="105">
        <f>IF(A5stdlife="n/a","n/a",IF(BI$3&gt;(A5stdlife+$E138),('PTRM input'!$O$147*(1+rvanilla09)^0.5)-SUM($O138:BH138),('PTRM input'!$O$147*(1+rvanilla09)^0.5)/A5stdlife))</f>
        <v>0</v>
      </c>
      <c r="BJ138" s="234"/>
      <c r="BK138" s="234"/>
      <c r="BL138" s="234"/>
      <c r="BM138" s="234"/>
    </row>
    <row r="139" spans="1:65" s="190" customFormat="1" outlineLevel="2">
      <c r="A139" s="234"/>
      <c r="B139" s="32"/>
      <c r="C139" s="31"/>
      <c r="D139" s="930"/>
      <c r="E139" s="168">
        <v>10</v>
      </c>
      <c r="F139" s="34"/>
      <c r="G139" s="184"/>
      <c r="H139" s="186"/>
      <c r="I139" s="186"/>
      <c r="J139" s="186"/>
      <c r="K139" s="186"/>
      <c r="L139" s="186"/>
      <c r="M139" s="186"/>
      <c r="N139" s="186"/>
      <c r="O139" s="186"/>
      <c r="P139" s="185"/>
      <c r="Q139" s="105">
        <f>IF(A5stdlife="n/a","n/a",IF(Q$3&gt;(A5stdlife+$E139),('PTRM input'!$P$147*(1+rvanilla10)^0.5)-SUM($P139:P139),('PTRM input'!$P$147*(1+rvanilla10)^0.5)/A5stdlife))</f>
        <v>0</v>
      </c>
      <c r="R139" s="105">
        <f>IF(A5stdlife="n/a","n/a",IF(R$3&gt;(A5stdlife+$E139),('PTRM input'!$P$147*(1+rvanilla10)^0.5)-SUM($P139:Q139),('PTRM input'!$P$147*(1+rvanilla10)^0.5)/A5stdlife))</f>
        <v>0</v>
      </c>
      <c r="S139" s="105">
        <f>IF(A5stdlife="n/a","n/a",IF(S$3&gt;(A5stdlife+$E139),('PTRM input'!$P$147*(1+rvanilla10)^0.5)-SUM($P139:R139),('PTRM input'!$P$147*(1+rvanilla10)^0.5)/A5stdlife))</f>
        <v>0</v>
      </c>
      <c r="T139" s="105">
        <f>IF(A5stdlife="n/a","n/a",IF(T$3&gt;(A5stdlife+$E139),('PTRM input'!$P$147*(1+rvanilla10)^0.5)-SUM($P139:S139),('PTRM input'!$P$147*(1+rvanilla10)^0.5)/A5stdlife))</f>
        <v>0</v>
      </c>
      <c r="U139" s="105">
        <f>IF(A5stdlife="n/a","n/a",IF(U$3&gt;(A5stdlife+$E139),('PTRM input'!$P$147*(1+rvanilla10)^0.5)-SUM($P139:T139),('PTRM input'!$P$147*(1+rvanilla10)^0.5)/A5stdlife))</f>
        <v>0</v>
      </c>
      <c r="V139" s="105">
        <f>IF(A5stdlife="n/a","n/a",IF(V$3&gt;(A5stdlife+$E139),('PTRM input'!$P$147*(1+rvanilla10)^0.5)-SUM($P139:U139),('PTRM input'!$P$147*(1+rvanilla10)^0.5)/A5stdlife))</f>
        <v>0</v>
      </c>
      <c r="W139" s="105">
        <f>IF(A5stdlife="n/a","n/a",IF(W$3&gt;(A5stdlife+$E139),('PTRM input'!$P$147*(1+rvanilla10)^0.5)-SUM($P139:V139),('PTRM input'!$P$147*(1+rvanilla10)^0.5)/A5stdlife))</f>
        <v>0</v>
      </c>
      <c r="X139" s="105">
        <f>IF(A5stdlife="n/a","n/a",IF(X$3&gt;(A5stdlife+$E139),('PTRM input'!$P$147*(1+rvanilla10)^0.5)-SUM($P139:W139),('PTRM input'!$P$147*(1+rvanilla10)^0.5)/A5stdlife))</f>
        <v>0</v>
      </c>
      <c r="Y139" s="105">
        <f>IF(A5stdlife="n/a","n/a",IF(Y$3&gt;(A5stdlife+$E139),('PTRM input'!$P$147*(1+rvanilla10)^0.5)-SUM($P139:X139),('PTRM input'!$P$147*(1+rvanilla10)^0.5)/A5stdlife))</f>
        <v>0</v>
      </c>
      <c r="Z139" s="105">
        <f>IF(A5stdlife="n/a","n/a",IF(Z$3&gt;(A5stdlife+$E139),('PTRM input'!$P$147*(1+rvanilla10)^0.5)-SUM($P139:Y139),('PTRM input'!$P$147*(1+rvanilla10)^0.5)/A5stdlife))</f>
        <v>0</v>
      </c>
      <c r="AA139" s="105">
        <f>IF(A5stdlife="n/a","n/a",IF(AA$3&gt;(A5stdlife+$E139),('PTRM input'!$P$147*(1+rvanilla10)^0.5)-SUM($P139:Z139),('PTRM input'!$P$147*(1+rvanilla10)^0.5)/A5stdlife))</f>
        <v>0</v>
      </c>
      <c r="AB139" s="105">
        <f>IF(A5stdlife="n/a","n/a",IF(AB$3&gt;(A5stdlife+$E139),('PTRM input'!$P$147*(1+rvanilla10)^0.5)-SUM($P139:AA139),('PTRM input'!$P$147*(1+rvanilla10)^0.5)/A5stdlife))</f>
        <v>0</v>
      </c>
      <c r="AC139" s="105">
        <f>IF(A5stdlife="n/a","n/a",IF(AC$3&gt;(A5stdlife+$E139),('PTRM input'!$P$147*(1+rvanilla10)^0.5)-SUM($P139:AB139),('PTRM input'!$P$147*(1+rvanilla10)^0.5)/A5stdlife))</f>
        <v>0</v>
      </c>
      <c r="AD139" s="105">
        <f>IF(A5stdlife="n/a","n/a",IF(AD$3&gt;(A5stdlife+$E139),('PTRM input'!$P$147*(1+rvanilla10)^0.5)-SUM($P139:AC139),('PTRM input'!$P$147*(1+rvanilla10)^0.5)/A5stdlife))</f>
        <v>0</v>
      </c>
      <c r="AE139" s="105">
        <f>IF(A5stdlife="n/a","n/a",IF(AE$3&gt;(A5stdlife+$E139),('PTRM input'!$P$147*(1+rvanilla10)^0.5)-SUM($P139:AD139),('PTRM input'!$P$147*(1+rvanilla10)^0.5)/A5stdlife))</f>
        <v>0</v>
      </c>
      <c r="AF139" s="105">
        <f>IF(A5stdlife="n/a","n/a",IF(AF$3&gt;(A5stdlife+$E139),('PTRM input'!$P$147*(1+rvanilla10)^0.5)-SUM($P139:AE139),('PTRM input'!$P$147*(1+rvanilla10)^0.5)/A5stdlife))</f>
        <v>0</v>
      </c>
      <c r="AG139" s="105">
        <f>IF(A5stdlife="n/a","n/a",IF(AG$3&gt;(A5stdlife+$E139),('PTRM input'!$P$147*(1+rvanilla10)^0.5)-SUM($P139:AF139),('PTRM input'!$P$147*(1+rvanilla10)^0.5)/A5stdlife))</f>
        <v>0</v>
      </c>
      <c r="AH139" s="105">
        <f>IF(A5stdlife="n/a","n/a",IF(AH$3&gt;(A5stdlife+$E139),('PTRM input'!$P$147*(1+rvanilla10)^0.5)-SUM($P139:AG139),('PTRM input'!$P$147*(1+rvanilla10)^0.5)/A5stdlife))</f>
        <v>0</v>
      </c>
      <c r="AI139" s="105">
        <f>IF(A5stdlife="n/a","n/a",IF(AI$3&gt;(A5stdlife+$E139),('PTRM input'!$P$147*(1+rvanilla10)^0.5)-SUM($P139:AH139),('PTRM input'!$P$147*(1+rvanilla10)^0.5)/A5stdlife))</f>
        <v>0</v>
      </c>
      <c r="AJ139" s="105">
        <f>IF(A5stdlife="n/a","n/a",IF(AJ$3&gt;(A5stdlife+$E139),('PTRM input'!$P$147*(1+rvanilla10)^0.5)-SUM($P139:AI139),('PTRM input'!$P$147*(1+rvanilla10)^0.5)/A5stdlife))</f>
        <v>0</v>
      </c>
      <c r="AK139" s="105">
        <f>IF(A5stdlife="n/a","n/a",IF(AK$3&gt;(A5stdlife+$E139),('PTRM input'!$P$147*(1+rvanilla10)^0.5)-SUM($P139:AJ139),('PTRM input'!$P$147*(1+rvanilla10)^0.5)/A5stdlife))</f>
        <v>0</v>
      </c>
      <c r="AL139" s="105">
        <f>IF(A5stdlife="n/a","n/a",IF(AL$3&gt;(A5stdlife+$E139),('PTRM input'!$P$147*(1+rvanilla10)^0.5)-SUM($P139:AK139),('PTRM input'!$P$147*(1+rvanilla10)^0.5)/A5stdlife))</f>
        <v>0</v>
      </c>
      <c r="AM139" s="105">
        <f>IF(A5stdlife="n/a","n/a",IF(AM$3&gt;(A5stdlife+$E139),('PTRM input'!$P$147*(1+rvanilla10)^0.5)-SUM($P139:AL139),('PTRM input'!$P$147*(1+rvanilla10)^0.5)/A5stdlife))</f>
        <v>0</v>
      </c>
      <c r="AN139" s="105">
        <f>IF(A5stdlife="n/a","n/a",IF(AN$3&gt;(A5stdlife+$E139),('PTRM input'!$P$147*(1+rvanilla10)^0.5)-SUM($P139:AM139),('PTRM input'!$P$147*(1+rvanilla10)^0.5)/A5stdlife))</f>
        <v>0</v>
      </c>
      <c r="AO139" s="105">
        <f>IF(A5stdlife="n/a","n/a",IF(AO$3&gt;(A5stdlife+$E139),('PTRM input'!$P$147*(1+rvanilla10)^0.5)-SUM($P139:AN139),('PTRM input'!$P$147*(1+rvanilla10)^0.5)/A5stdlife))</f>
        <v>0</v>
      </c>
      <c r="AP139" s="105">
        <f>IF(A5stdlife="n/a","n/a",IF(AP$3&gt;(A5stdlife+$E139),('PTRM input'!$P$147*(1+rvanilla10)^0.5)-SUM($P139:AO139),('PTRM input'!$P$147*(1+rvanilla10)^0.5)/A5stdlife))</f>
        <v>0</v>
      </c>
      <c r="AQ139" s="105">
        <f>IF(A5stdlife="n/a","n/a",IF(AQ$3&gt;(A5stdlife+$E139),('PTRM input'!$P$147*(1+rvanilla10)^0.5)-SUM($P139:AP139),('PTRM input'!$P$147*(1+rvanilla10)^0.5)/A5stdlife))</f>
        <v>0</v>
      </c>
      <c r="AR139" s="105">
        <f>IF(A5stdlife="n/a","n/a",IF(AR$3&gt;(A5stdlife+$E139),('PTRM input'!$P$147*(1+rvanilla10)^0.5)-SUM($P139:AQ139),('PTRM input'!$P$147*(1+rvanilla10)^0.5)/A5stdlife))</f>
        <v>0</v>
      </c>
      <c r="AS139" s="105">
        <f>IF(A5stdlife="n/a","n/a",IF(AS$3&gt;(A5stdlife+$E139),('PTRM input'!$P$147*(1+rvanilla10)^0.5)-SUM($P139:AR139),('PTRM input'!$P$147*(1+rvanilla10)^0.5)/A5stdlife))</f>
        <v>0</v>
      </c>
      <c r="AT139" s="105">
        <f>IF(A5stdlife="n/a","n/a",IF(AT$3&gt;(A5stdlife+$E139),('PTRM input'!$P$147*(1+rvanilla10)^0.5)-SUM($P139:AS139),('PTRM input'!$P$147*(1+rvanilla10)^0.5)/A5stdlife))</f>
        <v>0</v>
      </c>
      <c r="AU139" s="105">
        <f>IF(A5stdlife="n/a","n/a",IF(AU$3&gt;(A5stdlife+$E139),('PTRM input'!$P$147*(1+rvanilla10)^0.5)-SUM($P139:AT139),('PTRM input'!$P$147*(1+rvanilla10)^0.5)/A5stdlife))</f>
        <v>0</v>
      </c>
      <c r="AV139" s="105">
        <f>IF(A5stdlife="n/a","n/a",IF(AV$3&gt;(A5stdlife+$E139),('PTRM input'!$P$147*(1+rvanilla10)^0.5)-SUM($P139:AU139),('PTRM input'!$P$147*(1+rvanilla10)^0.5)/A5stdlife))</f>
        <v>0</v>
      </c>
      <c r="AW139" s="105">
        <f>IF(A5stdlife="n/a","n/a",IF(AW$3&gt;(A5stdlife+$E139),('PTRM input'!$P$147*(1+rvanilla10)^0.5)-SUM($P139:AV139),('PTRM input'!$P$147*(1+rvanilla10)^0.5)/A5stdlife))</f>
        <v>0</v>
      </c>
      <c r="AX139" s="105">
        <f>IF(A5stdlife="n/a","n/a",IF(AX$3&gt;(A5stdlife+$E139),('PTRM input'!$P$147*(1+rvanilla10)^0.5)-SUM($P139:AW139),('PTRM input'!$P$147*(1+rvanilla10)^0.5)/A5stdlife))</f>
        <v>0</v>
      </c>
      <c r="AY139" s="105">
        <f>IF(A5stdlife="n/a","n/a",IF(AY$3&gt;(A5stdlife+$E139),('PTRM input'!$P$147*(1+rvanilla10)^0.5)-SUM($P139:AX139),('PTRM input'!$P$147*(1+rvanilla10)^0.5)/A5stdlife))</f>
        <v>0</v>
      </c>
      <c r="AZ139" s="105">
        <f>IF(A5stdlife="n/a","n/a",IF(AZ$3&gt;(A5stdlife+$E139),('PTRM input'!$P$147*(1+rvanilla10)^0.5)-SUM($P139:AY139),('PTRM input'!$P$147*(1+rvanilla10)^0.5)/A5stdlife))</f>
        <v>0</v>
      </c>
      <c r="BA139" s="105">
        <f>IF(A5stdlife="n/a","n/a",IF(BA$3&gt;(A5stdlife+$E139),('PTRM input'!$P$147*(1+rvanilla10)^0.5)-SUM($P139:AZ139),('PTRM input'!$P$147*(1+rvanilla10)^0.5)/A5stdlife))</f>
        <v>0</v>
      </c>
      <c r="BB139" s="105">
        <f>IF(A5stdlife="n/a","n/a",IF(BB$3&gt;(A5stdlife+$E139),('PTRM input'!$P$147*(1+rvanilla10)^0.5)-SUM($P139:BA139),('PTRM input'!$P$147*(1+rvanilla10)^0.5)/A5stdlife))</f>
        <v>0</v>
      </c>
      <c r="BC139" s="105">
        <f>IF(A5stdlife="n/a","n/a",IF(BC$3&gt;(A5stdlife+$E139),('PTRM input'!$P$147*(1+rvanilla10)^0.5)-SUM($P139:BB139),('PTRM input'!$P$147*(1+rvanilla10)^0.5)/A5stdlife))</f>
        <v>0</v>
      </c>
      <c r="BD139" s="105">
        <f>IF(A5stdlife="n/a","n/a",IF(BD$3&gt;(A5stdlife+$E139),('PTRM input'!$P$147*(1+rvanilla10)^0.5)-SUM($P139:BC139),('PTRM input'!$P$147*(1+rvanilla10)^0.5)/A5stdlife))</f>
        <v>0</v>
      </c>
      <c r="BE139" s="105">
        <f>IF(A5stdlife="n/a","n/a",IF(BE$3&gt;(A5stdlife+$E139),('PTRM input'!$P$147*(1+rvanilla10)^0.5)-SUM($P139:BD139),('PTRM input'!$P$147*(1+rvanilla10)^0.5)/A5stdlife))</f>
        <v>0</v>
      </c>
      <c r="BF139" s="105">
        <f>IF(A5stdlife="n/a","n/a",IF(BF$3&gt;(A5stdlife+$E139),('PTRM input'!$P$147*(1+rvanilla10)^0.5)-SUM($P139:BE139),('PTRM input'!$P$147*(1+rvanilla10)^0.5)/A5stdlife))</f>
        <v>0</v>
      </c>
      <c r="BG139" s="105">
        <f>IF(A5stdlife="n/a","n/a",IF(BG$3&gt;(A5stdlife+$E139),('PTRM input'!$P$147*(1+rvanilla10)^0.5)-SUM($P139:BF139),('PTRM input'!$P$147*(1+rvanilla10)^0.5)/A5stdlife))</f>
        <v>0</v>
      </c>
      <c r="BH139" s="105">
        <f>IF(A5stdlife="n/a","n/a",IF(BH$3&gt;(A5stdlife+$E139),('PTRM input'!$P$147*(1+rvanilla10)^0.5)-SUM($P139:BG139),('PTRM input'!$P$147*(1+rvanilla10)^0.5)/A5stdlife))</f>
        <v>0</v>
      </c>
      <c r="BI139" s="105">
        <f>IF(A5stdlife="n/a","n/a",IF(BI$3&gt;(A5stdlife+$E139),('PTRM input'!$P$147*(1+rvanilla10)^0.5)-SUM($P139:BH139),('PTRM input'!$P$147*(1+rvanilla10)^0.5)/A5stdlife))</f>
        <v>0</v>
      </c>
      <c r="BJ139" s="234"/>
      <c r="BK139" s="234"/>
      <c r="BL139" s="234"/>
      <c r="BM139" s="234"/>
    </row>
    <row r="140" spans="1:65" s="190" customFormat="1" outlineLevel="1">
      <c r="A140" s="234"/>
      <c r="B140" s="17"/>
      <c r="C140" s="32" t="str">
        <f>Asset5</f>
        <v>SCADA/Network control</v>
      </c>
      <c r="D140" s="17"/>
      <c r="E140" s="17"/>
      <c r="F140" s="30"/>
      <c r="G140" s="102">
        <f t="shared" ref="G140:AL140" si="45">SUM(G128:G139)</f>
        <v>3.0295085173219385</v>
      </c>
      <c r="H140" s="102">
        <f t="shared" si="45"/>
        <v>2.2688820521418234</v>
      </c>
      <c r="I140" s="102">
        <f t="shared" si="45"/>
        <v>3.0397473126855346</v>
      </c>
      <c r="J140" s="102">
        <f t="shared" si="45"/>
        <v>6.6208179381202346</v>
      </c>
      <c r="K140" s="102">
        <f t="shared" si="45"/>
        <v>9.0950473001453531</v>
      </c>
      <c r="L140" s="102">
        <f t="shared" si="45"/>
        <v>9.7345238455089511</v>
      </c>
      <c r="M140" s="102">
        <f t="shared" si="45"/>
        <v>9.7345238455089511</v>
      </c>
      <c r="N140" s="102">
        <f t="shared" si="45"/>
        <v>9.7345238455089511</v>
      </c>
      <c r="O140" s="102">
        <f t="shared" si="45"/>
        <v>9.9548887944217164</v>
      </c>
      <c r="P140" s="102">
        <f t="shared" si="45"/>
        <v>9.5819813805514773</v>
      </c>
      <c r="Q140" s="102">
        <f t="shared" si="45"/>
        <v>9.3559217202398006</v>
      </c>
      <c r="R140" s="102">
        <f t="shared" si="45"/>
        <v>9.1043797010597416</v>
      </c>
      <c r="S140" s="102">
        <f t="shared" si="45"/>
        <v>8.8494254117928577</v>
      </c>
      <c r="T140" s="102">
        <f t="shared" si="45"/>
        <v>8.5858243563004848</v>
      </c>
      <c r="U140" s="102">
        <f t="shared" si="45"/>
        <v>8.1201068834066099</v>
      </c>
      <c r="V140" s="102">
        <f t="shared" si="45"/>
        <v>6.6947765328234192</v>
      </c>
      <c r="W140" s="102">
        <f t="shared" si="45"/>
        <v>3.1137059073887228</v>
      </c>
      <c r="X140" s="102">
        <f t="shared" si="45"/>
        <v>0.63947654536360443</v>
      </c>
      <c r="Y140" s="102">
        <f t="shared" si="45"/>
        <v>1.7763568394002505E-15</v>
      </c>
      <c r="Z140" s="102">
        <f t="shared" si="45"/>
        <v>0</v>
      </c>
      <c r="AA140" s="102">
        <f t="shared" si="45"/>
        <v>0</v>
      </c>
      <c r="AB140" s="102">
        <f t="shared" si="45"/>
        <v>0</v>
      </c>
      <c r="AC140" s="102">
        <f t="shared" si="45"/>
        <v>0</v>
      </c>
      <c r="AD140" s="102">
        <f t="shared" si="45"/>
        <v>0</v>
      </c>
      <c r="AE140" s="102">
        <f t="shared" si="45"/>
        <v>0</v>
      </c>
      <c r="AF140" s="102">
        <f t="shared" si="45"/>
        <v>0</v>
      </c>
      <c r="AG140" s="102">
        <f t="shared" si="45"/>
        <v>0</v>
      </c>
      <c r="AH140" s="102">
        <f t="shared" si="45"/>
        <v>0</v>
      </c>
      <c r="AI140" s="102">
        <f t="shared" si="45"/>
        <v>0</v>
      </c>
      <c r="AJ140" s="102">
        <f t="shared" si="45"/>
        <v>0</v>
      </c>
      <c r="AK140" s="102">
        <f t="shared" si="45"/>
        <v>0</v>
      </c>
      <c r="AL140" s="102">
        <f t="shared" si="45"/>
        <v>0</v>
      </c>
      <c r="AM140" s="102">
        <f t="shared" ref="AM140:BI140" si="46">SUM(AM128:AM139)</f>
        <v>0</v>
      </c>
      <c r="AN140" s="102">
        <f t="shared" si="46"/>
        <v>0</v>
      </c>
      <c r="AO140" s="102">
        <f t="shared" si="46"/>
        <v>0</v>
      </c>
      <c r="AP140" s="102">
        <f t="shared" si="46"/>
        <v>0</v>
      </c>
      <c r="AQ140" s="102">
        <f t="shared" si="46"/>
        <v>0</v>
      </c>
      <c r="AR140" s="102">
        <f t="shared" si="46"/>
        <v>0</v>
      </c>
      <c r="AS140" s="102">
        <f t="shared" si="46"/>
        <v>0</v>
      </c>
      <c r="AT140" s="102">
        <f t="shared" si="46"/>
        <v>0</v>
      </c>
      <c r="AU140" s="102">
        <f t="shared" si="46"/>
        <v>0</v>
      </c>
      <c r="AV140" s="102">
        <f t="shared" si="46"/>
        <v>0</v>
      </c>
      <c r="AW140" s="102">
        <f t="shared" si="46"/>
        <v>0</v>
      </c>
      <c r="AX140" s="102">
        <f t="shared" si="46"/>
        <v>0</v>
      </c>
      <c r="AY140" s="102">
        <f t="shared" si="46"/>
        <v>0</v>
      </c>
      <c r="AZ140" s="102">
        <f t="shared" si="46"/>
        <v>0</v>
      </c>
      <c r="BA140" s="102">
        <f t="shared" si="46"/>
        <v>0</v>
      </c>
      <c r="BB140" s="102">
        <f t="shared" si="46"/>
        <v>0</v>
      </c>
      <c r="BC140" s="102">
        <f t="shared" si="46"/>
        <v>0</v>
      </c>
      <c r="BD140" s="102">
        <f t="shared" si="46"/>
        <v>0</v>
      </c>
      <c r="BE140" s="102">
        <f t="shared" si="46"/>
        <v>0</v>
      </c>
      <c r="BF140" s="102">
        <f t="shared" si="46"/>
        <v>0</v>
      </c>
      <c r="BG140" s="102">
        <f t="shared" si="46"/>
        <v>0</v>
      </c>
      <c r="BH140" s="102">
        <f t="shared" si="46"/>
        <v>0</v>
      </c>
      <c r="BI140" s="102">
        <f t="shared" si="46"/>
        <v>0</v>
      </c>
      <c r="BJ140" s="234"/>
      <c r="BK140" s="234"/>
      <c r="BL140" s="234"/>
      <c r="BM140" s="234"/>
    </row>
    <row r="141" spans="1:65" s="190" customFormat="1" ht="12.75" customHeight="1" outlineLevel="2">
      <c r="A141" s="234"/>
      <c r="B141" s="36" t="str">
        <f>C153</f>
        <v>Non-network general assets - IT</v>
      </c>
      <c r="C141" s="37"/>
      <c r="D141" s="38" t="s">
        <v>58</v>
      </c>
      <c r="E141" s="37"/>
      <c r="F141" s="39"/>
      <c r="G141" s="795">
        <v>25.0983846209657</v>
      </c>
      <c r="H141" s="795">
        <v>19.530103708350648</v>
      </c>
      <c r="I141" s="795">
        <v>16.148108388564719</v>
      </c>
      <c r="J141" s="795">
        <v>13.684794546131377</v>
      </c>
      <c r="K141" s="795">
        <v>11.270101387192533</v>
      </c>
      <c r="L141" s="795">
        <v>7.7719812642629282</v>
      </c>
      <c r="M141" s="795">
        <v>0</v>
      </c>
      <c r="N141" s="795">
        <v>0</v>
      </c>
      <c r="O141" s="795">
        <v>0</v>
      </c>
      <c r="P141" s="795">
        <v>0</v>
      </c>
      <c r="Q141" s="795">
        <v>0</v>
      </c>
      <c r="R141" s="795">
        <v>0</v>
      </c>
      <c r="S141" s="795">
        <v>0</v>
      </c>
      <c r="T141" s="795">
        <v>0</v>
      </c>
      <c r="U141" s="795">
        <v>0</v>
      </c>
      <c r="V141" s="795">
        <v>0</v>
      </c>
      <c r="W141" s="795">
        <v>0</v>
      </c>
      <c r="X141" s="795">
        <v>0</v>
      </c>
      <c r="Y141" s="795">
        <v>0</v>
      </c>
      <c r="Z141" s="795">
        <v>0</v>
      </c>
      <c r="AA141" s="795">
        <v>0</v>
      </c>
      <c r="AB141" s="795">
        <v>0</v>
      </c>
      <c r="AC141" s="795">
        <v>0</v>
      </c>
      <c r="AD141" s="795">
        <v>0</v>
      </c>
      <c r="AE141" s="795">
        <v>0</v>
      </c>
      <c r="AF141" s="795">
        <v>0</v>
      </c>
      <c r="AG141" s="795">
        <v>0</v>
      </c>
      <c r="AH141" s="795">
        <v>0</v>
      </c>
      <c r="AI141" s="795">
        <v>0</v>
      </c>
      <c r="AJ141" s="795">
        <v>0</v>
      </c>
      <c r="AK141" s="795">
        <v>0</v>
      </c>
      <c r="AL141" s="795">
        <v>0</v>
      </c>
      <c r="AM141" s="795">
        <v>0</v>
      </c>
      <c r="AN141" s="795">
        <v>0</v>
      </c>
      <c r="AO141" s="795">
        <v>0</v>
      </c>
      <c r="AP141" s="795">
        <v>0</v>
      </c>
      <c r="AQ141" s="795">
        <v>0</v>
      </c>
      <c r="AR141" s="795">
        <v>0</v>
      </c>
      <c r="AS141" s="795">
        <v>0</v>
      </c>
      <c r="AT141" s="795">
        <v>0</v>
      </c>
      <c r="AU141" s="795">
        <v>0</v>
      </c>
      <c r="AV141" s="795">
        <v>0</v>
      </c>
      <c r="AW141" s="795">
        <v>0</v>
      </c>
      <c r="AX141" s="795">
        <v>0</v>
      </c>
      <c r="AY141" s="795">
        <v>0</v>
      </c>
      <c r="AZ141" s="795">
        <v>0</v>
      </c>
      <c r="BA141" s="795">
        <v>0</v>
      </c>
      <c r="BB141" s="795">
        <v>0</v>
      </c>
      <c r="BC141" s="795">
        <v>0</v>
      </c>
      <c r="BD141" s="795">
        <v>0</v>
      </c>
      <c r="BE141" s="795">
        <v>0</v>
      </c>
      <c r="BF141" s="795">
        <v>0</v>
      </c>
      <c r="BG141" s="795">
        <v>0</v>
      </c>
      <c r="BH141" s="795">
        <v>0</v>
      </c>
      <c r="BI141" s="795">
        <v>0</v>
      </c>
      <c r="BJ141" s="234"/>
      <c r="BK141" s="234"/>
      <c r="BL141" s="234"/>
      <c r="BM141" s="234"/>
    </row>
    <row r="142" spans="1:65" s="190" customFormat="1" ht="12.75" customHeight="1" outlineLevel="2">
      <c r="A142" s="234"/>
      <c r="B142" s="32"/>
      <c r="C142" s="31"/>
      <c r="D142" s="930" t="s">
        <v>326</v>
      </c>
      <c r="E142" s="167">
        <v>0</v>
      </c>
      <c r="F142" s="34"/>
      <c r="G142" s="105"/>
      <c r="H142" s="105"/>
      <c r="I142" s="105"/>
      <c r="J142" s="105"/>
      <c r="K142" s="105"/>
      <c r="L142" s="105"/>
      <c r="M142" s="105"/>
      <c r="N142" s="105"/>
      <c r="O142" s="105"/>
      <c r="P142" s="105"/>
      <c r="Q142" s="105"/>
      <c r="R142" s="105"/>
      <c r="S142" s="105"/>
      <c r="T142" s="105"/>
      <c r="U142" s="105"/>
      <c r="V142" s="105"/>
      <c r="W142" s="105"/>
      <c r="X142" s="105"/>
      <c r="Y142" s="105"/>
      <c r="Z142" s="105"/>
      <c r="AA142" s="105"/>
      <c r="AB142" s="105"/>
      <c r="AC142" s="105"/>
      <c r="AD142" s="105"/>
      <c r="AE142" s="105"/>
      <c r="AF142" s="105"/>
      <c r="AG142" s="105"/>
      <c r="AH142" s="105"/>
      <c r="AI142" s="105"/>
      <c r="AJ142" s="105"/>
      <c r="AK142" s="105"/>
      <c r="AL142" s="105"/>
      <c r="AM142" s="105"/>
      <c r="AN142" s="105"/>
      <c r="AO142" s="105"/>
      <c r="AP142" s="105"/>
      <c r="AQ142" s="105"/>
      <c r="AR142" s="105"/>
      <c r="AS142" s="105"/>
      <c r="AT142" s="105"/>
      <c r="AU142" s="105"/>
      <c r="AV142" s="105"/>
      <c r="AW142" s="105"/>
      <c r="AX142" s="105"/>
      <c r="AY142" s="105"/>
      <c r="AZ142" s="105"/>
      <c r="BA142" s="105"/>
      <c r="BB142" s="105"/>
      <c r="BC142" s="105"/>
      <c r="BD142" s="105"/>
      <c r="BE142" s="105"/>
      <c r="BF142" s="105"/>
      <c r="BG142" s="105"/>
      <c r="BH142" s="105"/>
      <c r="BI142" s="105"/>
      <c r="BJ142" s="234"/>
      <c r="BK142" s="234"/>
      <c r="BL142" s="234"/>
      <c r="BM142" s="234"/>
    </row>
    <row r="143" spans="1:65" s="190" customFormat="1" outlineLevel="2">
      <c r="A143" s="234"/>
      <c r="B143" s="32"/>
      <c r="C143" s="31"/>
      <c r="D143" s="930"/>
      <c r="E143" s="167">
        <v>1</v>
      </c>
      <c r="F143" s="34"/>
      <c r="G143" s="183"/>
      <c r="H143" s="105">
        <f>IF(A6stdlife="n/a","n/a",IF(H$3&gt;(A6stdlife+$E143),('PTRM input'!$G$148*(1+rvanilla01)^0.5)-SUM($G143:G143),('PTRM input'!$G$148*(1+rvanilla01)^0.5)/A6stdlife))</f>
        <v>6.7601308173060994</v>
      </c>
      <c r="I143" s="105">
        <f>IF(A6stdlife="n/a","n/a",IF(I$3&gt;(A6stdlife+$E143),('PTRM input'!$G$148*(1+rvanilla01)^0.5)-SUM($G143:H143),('PTRM input'!$G$148*(1+rvanilla01)^0.5)/A6stdlife))</f>
        <v>6.7601308173060994</v>
      </c>
      <c r="J143" s="105">
        <f>IF(A6stdlife="n/a","n/a",IF(J$3&gt;(A6stdlife+$E143),('PTRM input'!$G$148*(1+rvanilla01)^0.5)-SUM($G143:I143),('PTRM input'!$G$148*(1+rvanilla01)^0.5)/A6stdlife))</f>
        <v>6.7601308173060994</v>
      </c>
      <c r="K143" s="105">
        <f>IF(A6stdlife="n/a","n/a",IF(K$3&gt;(A6stdlife+$E143),('PTRM input'!$G$148*(1+rvanilla01)^0.5)-SUM($G143:J143),('PTRM input'!$G$148*(1+rvanilla01)^0.5)/A6stdlife))</f>
        <v>6.7601308173060994</v>
      </c>
      <c r="L143" s="105">
        <f>IF(A6stdlife="n/a","n/a",IF(L$3&gt;(A6stdlife+$E143),('PTRM input'!$G$148*(1+rvanilla01)^0.5)-SUM($G143:K143),('PTRM input'!$G$148*(1+rvanilla01)^0.5)/A6stdlife))</f>
        <v>6.7601308173060994</v>
      </c>
      <c r="M143" s="105">
        <f>IF(A6stdlife="n/a","n/a",IF(M$3&gt;(A6stdlife+$E143),('PTRM input'!$G$148*(1+rvanilla01)^0.5)-SUM($G143:L143),('PTRM input'!$G$148*(1+rvanilla01)^0.5)/A6stdlife))</f>
        <v>6.7601308173060994</v>
      </c>
      <c r="N143" s="105">
        <f>IF(A6stdlife="n/a","n/a",IF(N$3&gt;(A6stdlife+$E143),('PTRM input'!$G$148*(1+rvanilla01)^0.5)-SUM($G143:M143),('PTRM input'!$G$148*(1+rvanilla01)^0.5)/A6stdlife))</f>
        <v>0</v>
      </c>
      <c r="O143" s="105">
        <f>IF(A6stdlife="n/a","n/a",IF(O$3&gt;(A6stdlife+$E143),('PTRM input'!$G$148*(1+rvanilla01)^0.5)-SUM($G143:N143),('PTRM input'!$G$148*(1+rvanilla01)^0.5)/A6stdlife))</f>
        <v>0</v>
      </c>
      <c r="P143" s="105">
        <f>IF(A6stdlife="n/a","n/a",IF(P$3&gt;(A6stdlife+$E143),('PTRM input'!$G$148*(1+rvanilla01)^0.5)-SUM($G143:O143),('PTRM input'!$G$148*(1+rvanilla01)^0.5)/A6stdlife))</f>
        <v>0</v>
      </c>
      <c r="Q143" s="105">
        <f>IF(A6stdlife="n/a","n/a",IF(Q$3&gt;(A6stdlife+$E143),('PTRM input'!$G$148*(1+rvanilla01)^0.5)-SUM($G143:P143),('PTRM input'!$G$148*(1+rvanilla01)^0.5)/A6stdlife))</f>
        <v>0</v>
      </c>
      <c r="R143" s="105">
        <f>IF(A6stdlife="n/a","n/a",IF(R$3&gt;(A6stdlife+$E143),('PTRM input'!$G$148*(1+rvanilla01)^0.5)-SUM($G143:Q143),('PTRM input'!$G$148*(1+rvanilla01)^0.5)/A6stdlife))</f>
        <v>0</v>
      </c>
      <c r="S143" s="105">
        <f>IF(A6stdlife="n/a","n/a",IF(S$3&gt;(A6stdlife+$E143),('PTRM input'!$G$148*(1+rvanilla01)^0.5)-SUM($G143:R143),('PTRM input'!$G$148*(1+rvanilla01)^0.5)/A6stdlife))</f>
        <v>0</v>
      </c>
      <c r="T143" s="105">
        <f>IF(A6stdlife="n/a","n/a",IF(T$3&gt;(A6stdlife+$E143),('PTRM input'!$G$148*(1+rvanilla01)^0.5)-SUM($G143:S143),('PTRM input'!$G$148*(1+rvanilla01)^0.5)/A6stdlife))</f>
        <v>0</v>
      </c>
      <c r="U143" s="105">
        <f>IF(A6stdlife="n/a","n/a",IF(U$3&gt;(A6stdlife+$E143),('PTRM input'!$G$148*(1+rvanilla01)^0.5)-SUM($G143:T143),('PTRM input'!$G$148*(1+rvanilla01)^0.5)/A6stdlife))</f>
        <v>0</v>
      </c>
      <c r="V143" s="105">
        <f>IF(A6stdlife="n/a","n/a",IF(V$3&gt;(A6stdlife+$E143),('PTRM input'!$G$148*(1+rvanilla01)^0.5)-SUM($G143:U143),('PTRM input'!$G$148*(1+rvanilla01)^0.5)/A6stdlife))</f>
        <v>0</v>
      </c>
      <c r="W143" s="105">
        <f>IF(A6stdlife="n/a","n/a",IF(W$3&gt;(A6stdlife+$E143),('PTRM input'!$G$148*(1+rvanilla01)^0.5)-SUM($G143:V143),('PTRM input'!$G$148*(1+rvanilla01)^0.5)/A6stdlife))</f>
        <v>0</v>
      </c>
      <c r="X143" s="105">
        <f>IF(A6stdlife="n/a","n/a",IF(X$3&gt;(A6stdlife+$E143),('PTRM input'!$G$148*(1+rvanilla01)^0.5)-SUM($G143:W143),('PTRM input'!$G$148*(1+rvanilla01)^0.5)/A6stdlife))</f>
        <v>0</v>
      </c>
      <c r="Y143" s="105">
        <f>IF(A6stdlife="n/a","n/a",IF(Y$3&gt;(A6stdlife+$E143),('PTRM input'!$G$148*(1+rvanilla01)^0.5)-SUM($G143:X143),('PTRM input'!$G$148*(1+rvanilla01)^0.5)/A6stdlife))</f>
        <v>0</v>
      </c>
      <c r="Z143" s="105">
        <f>IF(A6stdlife="n/a","n/a",IF(Z$3&gt;(A6stdlife+$E143),('PTRM input'!$G$148*(1+rvanilla01)^0.5)-SUM($G143:Y143),('PTRM input'!$G$148*(1+rvanilla01)^0.5)/A6stdlife))</f>
        <v>0</v>
      </c>
      <c r="AA143" s="105">
        <f>IF(A6stdlife="n/a","n/a",IF(AA$3&gt;(A6stdlife+$E143),('PTRM input'!$G$148*(1+rvanilla01)^0.5)-SUM($G143:Z143),('PTRM input'!$G$148*(1+rvanilla01)^0.5)/A6stdlife))</f>
        <v>0</v>
      </c>
      <c r="AB143" s="105">
        <f>IF(A6stdlife="n/a","n/a",IF(AB$3&gt;(A6stdlife+$E143),('PTRM input'!$G$148*(1+rvanilla01)^0.5)-SUM($G143:AA143),('PTRM input'!$G$148*(1+rvanilla01)^0.5)/A6stdlife))</f>
        <v>0</v>
      </c>
      <c r="AC143" s="105">
        <f>IF(A6stdlife="n/a","n/a",IF(AC$3&gt;(A6stdlife+$E143),('PTRM input'!$G$148*(1+rvanilla01)^0.5)-SUM($G143:AB143),('PTRM input'!$G$148*(1+rvanilla01)^0.5)/A6stdlife))</f>
        <v>0</v>
      </c>
      <c r="AD143" s="105">
        <f>IF(A6stdlife="n/a","n/a",IF(AD$3&gt;(A6stdlife+$E143),('PTRM input'!$G$148*(1+rvanilla01)^0.5)-SUM($G143:AC143),('PTRM input'!$G$148*(1+rvanilla01)^0.5)/A6stdlife))</f>
        <v>0</v>
      </c>
      <c r="AE143" s="105">
        <f>IF(A6stdlife="n/a","n/a",IF(AE$3&gt;(A6stdlife+$E143),('PTRM input'!$G$148*(1+rvanilla01)^0.5)-SUM($G143:AD143),('PTRM input'!$G$148*(1+rvanilla01)^0.5)/A6stdlife))</f>
        <v>0</v>
      </c>
      <c r="AF143" s="105">
        <f>IF(A6stdlife="n/a","n/a",IF(AF$3&gt;(A6stdlife+$E143),('PTRM input'!$G$148*(1+rvanilla01)^0.5)-SUM($G143:AE143),('PTRM input'!$G$148*(1+rvanilla01)^0.5)/A6stdlife))</f>
        <v>0</v>
      </c>
      <c r="AG143" s="105">
        <f>IF(A6stdlife="n/a","n/a",IF(AG$3&gt;(A6stdlife+$E143),('PTRM input'!$G$148*(1+rvanilla01)^0.5)-SUM($G143:AF143),('PTRM input'!$G$148*(1+rvanilla01)^0.5)/A6stdlife))</f>
        <v>0</v>
      </c>
      <c r="AH143" s="105">
        <f>IF(A6stdlife="n/a","n/a",IF(AH$3&gt;(A6stdlife+$E143),('PTRM input'!$G$148*(1+rvanilla01)^0.5)-SUM($G143:AG143),('PTRM input'!$G$148*(1+rvanilla01)^0.5)/A6stdlife))</f>
        <v>0</v>
      </c>
      <c r="AI143" s="105">
        <f>IF(A6stdlife="n/a","n/a",IF(AI$3&gt;(A6stdlife+$E143),('PTRM input'!$G$148*(1+rvanilla01)^0.5)-SUM($G143:AH143),('PTRM input'!$G$148*(1+rvanilla01)^0.5)/A6stdlife))</f>
        <v>0</v>
      </c>
      <c r="AJ143" s="105">
        <f>IF(A6stdlife="n/a","n/a",IF(AJ$3&gt;(A6stdlife+$E143),('PTRM input'!$G$148*(1+rvanilla01)^0.5)-SUM($G143:AI143),('PTRM input'!$G$148*(1+rvanilla01)^0.5)/A6stdlife))</f>
        <v>0</v>
      </c>
      <c r="AK143" s="105">
        <f>IF(A6stdlife="n/a","n/a",IF(AK$3&gt;(A6stdlife+$E143),('PTRM input'!$G$148*(1+rvanilla01)^0.5)-SUM($G143:AJ143),('PTRM input'!$G$148*(1+rvanilla01)^0.5)/A6stdlife))</f>
        <v>0</v>
      </c>
      <c r="AL143" s="105">
        <f>IF(A6stdlife="n/a","n/a",IF(AL$3&gt;(A6stdlife+$E143),('PTRM input'!$G$148*(1+rvanilla01)^0.5)-SUM($G143:AK143),('PTRM input'!$G$148*(1+rvanilla01)^0.5)/A6stdlife))</f>
        <v>0</v>
      </c>
      <c r="AM143" s="105">
        <f>IF(A6stdlife="n/a","n/a",IF(AM$3&gt;(A6stdlife+$E143),('PTRM input'!$G$148*(1+rvanilla01)^0.5)-SUM($G143:AL143),('PTRM input'!$G$148*(1+rvanilla01)^0.5)/A6stdlife))</f>
        <v>0</v>
      </c>
      <c r="AN143" s="105">
        <f>IF(A6stdlife="n/a","n/a",IF(AN$3&gt;(A6stdlife+$E143),('PTRM input'!$G$148*(1+rvanilla01)^0.5)-SUM($G143:AM143),('PTRM input'!$G$148*(1+rvanilla01)^0.5)/A6stdlife))</f>
        <v>0</v>
      </c>
      <c r="AO143" s="105">
        <f>IF(A6stdlife="n/a","n/a",IF(AO$3&gt;(A6stdlife+$E143),('PTRM input'!$G$148*(1+rvanilla01)^0.5)-SUM($G143:AN143),('PTRM input'!$G$148*(1+rvanilla01)^0.5)/A6stdlife))</f>
        <v>0</v>
      </c>
      <c r="AP143" s="105">
        <f>IF(A6stdlife="n/a","n/a",IF(AP$3&gt;(A6stdlife+$E143),('PTRM input'!$G$148*(1+rvanilla01)^0.5)-SUM($G143:AO143),('PTRM input'!$G$148*(1+rvanilla01)^0.5)/A6stdlife))</f>
        <v>0</v>
      </c>
      <c r="AQ143" s="105">
        <f>IF(A6stdlife="n/a","n/a",IF(AQ$3&gt;(A6stdlife+$E143),('PTRM input'!$G$148*(1+rvanilla01)^0.5)-SUM($G143:AP143),('PTRM input'!$G$148*(1+rvanilla01)^0.5)/A6stdlife))</f>
        <v>0</v>
      </c>
      <c r="AR143" s="105">
        <f>IF(A6stdlife="n/a","n/a",IF(AR$3&gt;(A6stdlife+$E143),('PTRM input'!$G$148*(1+rvanilla01)^0.5)-SUM($G143:AQ143),('PTRM input'!$G$148*(1+rvanilla01)^0.5)/A6stdlife))</f>
        <v>0</v>
      </c>
      <c r="AS143" s="105">
        <f>IF(A6stdlife="n/a","n/a",IF(AS$3&gt;(A6stdlife+$E143),('PTRM input'!$G$148*(1+rvanilla01)^0.5)-SUM($G143:AR143),('PTRM input'!$G$148*(1+rvanilla01)^0.5)/A6stdlife))</f>
        <v>0</v>
      </c>
      <c r="AT143" s="105">
        <f>IF(A6stdlife="n/a","n/a",IF(AT$3&gt;(A6stdlife+$E143),('PTRM input'!$G$148*(1+rvanilla01)^0.5)-SUM($G143:AS143),('PTRM input'!$G$148*(1+rvanilla01)^0.5)/A6stdlife))</f>
        <v>0</v>
      </c>
      <c r="AU143" s="105">
        <f>IF(A6stdlife="n/a","n/a",IF(AU$3&gt;(A6stdlife+$E143),('PTRM input'!$G$148*(1+rvanilla01)^0.5)-SUM($G143:AT143),('PTRM input'!$G$148*(1+rvanilla01)^0.5)/A6stdlife))</f>
        <v>0</v>
      </c>
      <c r="AV143" s="105">
        <f>IF(A6stdlife="n/a","n/a",IF(AV$3&gt;(A6stdlife+$E143),('PTRM input'!$G$148*(1+rvanilla01)^0.5)-SUM($G143:AU143),('PTRM input'!$G$148*(1+rvanilla01)^0.5)/A6stdlife))</f>
        <v>0</v>
      </c>
      <c r="AW143" s="105">
        <f>IF(A6stdlife="n/a","n/a",IF(AW$3&gt;(A6stdlife+$E143),('PTRM input'!$G$148*(1+rvanilla01)^0.5)-SUM($G143:AV143),('PTRM input'!$G$148*(1+rvanilla01)^0.5)/A6stdlife))</f>
        <v>0</v>
      </c>
      <c r="AX143" s="105">
        <f>IF(A6stdlife="n/a","n/a",IF(AX$3&gt;(A6stdlife+$E143),('PTRM input'!$G$148*(1+rvanilla01)^0.5)-SUM($G143:AW143),('PTRM input'!$G$148*(1+rvanilla01)^0.5)/A6stdlife))</f>
        <v>0</v>
      </c>
      <c r="AY143" s="105">
        <f>IF(A6stdlife="n/a","n/a",IF(AY$3&gt;(A6stdlife+$E143),('PTRM input'!$G$148*(1+rvanilla01)^0.5)-SUM($G143:AX143),('PTRM input'!$G$148*(1+rvanilla01)^0.5)/A6stdlife))</f>
        <v>0</v>
      </c>
      <c r="AZ143" s="105">
        <f>IF(A6stdlife="n/a","n/a",IF(AZ$3&gt;(A6stdlife+$E143),('PTRM input'!$G$148*(1+rvanilla01)^0.5)-SUM($G143:AY143),('PTRM input'!$G$148*(1+rvanilla01)^0.5)/A6stdlife))</f>
        <v>0</v>
      </c>
      <c r="BA143" s="105">
        <f>IF(A6stdlife="n/a","n/a",IF(BA$3&gt;(A6stdlife+$E143),('PTRM input'!$G$148*(1+rvanilla01)^0.5)-SUM($G143:AZ143),('PTRM input'!$G$148*(1+rvanilla01)^0.5)/A6stdlife))</f>
        <v>0</v>
      </c>
      <c r="BB143" s="105">
        <f>IF(A6stdlife="n/a","n/a",IF(BB$3&gt;(A6stdlife+$E143),('PTRM input'!$G$148*(1+rvanilla01)^0.5)-SUM($G143:BA143),('PTRM input'!$G$148*(1+rvanilla01)^0.5)/A6stdlife))</f>
        <v>0</v>
      </c>
      <c r="BC143" s="105">
        <f>IF(A6stdlife="n/a","n/a",IF(BC$3&gt;(A6stdlife+$E143),('PTRM input'!$G$148*(1+rvanilla01)^0.5)-SUM($G143:BB143),('PTRM input'!$G$148*(1+rvanilla01)^0.5)/A6stdlife))</f>
        <v>0</v>
      </c>
      <c r="BD143" s="105">
        <f>IF(A6stdlife="n/a","n/a",IF(BD$3&gt;(A6stdlife+$E143),('PTRM input'!$G$148*(1+rvanilla01)^0.5)-SUM($G143:BC143),('PTRM input'!$G$148*(1+rvanilla01)^0.5)/A6stdlife))</f>
        <v>0</v>
      </c>
      <c r="BE143" s="105">
        <f>IF(A6stdlife="n/a","n/a",IF(BE$3&gt;(A6stdlife+$E143),('PTRM input'!$G$148*(1+rvanilla01)^0.5)-SUM($G143:BD143),('PTRM input'!$G$148*(1+rvanilla01)^0.5)/A6stdlife))</f>
        <v>0</v>
      </c>
      <c r="BF143" s="105">
        <f>IF(A6stdlife="n/a","n/a",IF(BF$3&gt;(A6stdlife+$E143),('PTRM input'!$G$148*(1+rvanilla01)^0.5)-SUM($G143:BE143),('PTRM input'!$G$148*(1+rvanilla01)^0.5)/A6stdlife))</f>
        <v>0</v>
      </c>
      <c r="BG143" s="105">
        <f>IF(A6stdlife="n/a","n/a",IF(BG$3&gt;(A6stdlife+$E143),('PTRM input'!$G$148*(1+rvanilla01)^0.5)-SUM($G143:BF143),('PTRM input'!$G$148*(1+rvanilla01)^0.5)/A6stdlife))</f>
        <v>0</v>
      </c>
      <c r="BH143" s="105">
        <f>IF(A6stdlife="n/a","n/a",IF(BH$3&gt;(A6stdlife+$E143),('PTRM input'!$G$148*(1+rvanilla01)^0.5)-SUM($G143:BG143),('PTRM input'!$G$148*(1+rvanilla01)^0.5)/A6stdlife))</f>
        <v>0</v>
      </c>
      <c r="BI143" s="105">
        <f>IF(A6stdlife="n/a","n/a",IF(BI$3&gt;(A6stdlife+$E143),('PTRM input'!$G$148*(1+rvanilla01)^0.5)-SUM($G143:BH143),('PTRM input'!$G$148*(1+rvanilla01)^0.5)/A6stdlife))</f>
        <v>0</v>
      </c>
      <c r="BJ143" s="234"/>
      <c r="BK143" s="234"/>
      <c r="BL143" s="234"/>
      <c r="BM143" s="234"/>
    </row>
    <row r="144" spans="1:65" s="190" customFormat="1" outlineLevel="2">
      <c r="A144" s="234"/>
      <c r="B144" s="32"/>
      <c r="C144" s="31"/>
      <c r="D144" s="930"/>
      <c r="E144" s="167">
        <v>2</v>
      </c>
      <c r="F144" s="34"/>
      <c r="G144" s="184"/>
      <c r="H144" s="185"/>
      <c r="I144" s="105">
        <f>IF(A6stdlife="n/a","n/a",IF(I$3&gt;(A6stdlife+$E144),('PTRM input'!$H$148*(1+rvanilla02)^0.5)-SUM($H144:H144),('PTRM input'!$H$148*(1+rvanilla02)^0.5)/A6stdlife))</f>
        <v>6.7334571642949035</v>
      </c>
      <c r="J144" s="105">
        <f>IF(A6stdlife="n/a","n/a",IF(J$3&gt;(A6stdlife+$E144),('PTRM input'!$H$148*(1+rvanilla02)^0.5)-SUM($H144:I144),('PTRM input'!$H$148*(1+rvanilla02)^0.5)/A6stdlife))</f>
        <v>6.7334571642949035</v>
      </c>
      <c r="K144" s="105">
        <f>IF(A6stdlife="n/a","n/a",IF(K$3&gt;(A6stdlife+$E144),('PTRM input'!$H$148*(1+rvanilla02)^0.5)-SUM($H144:J144),('PTRM input'!$H$148*(1+rvanilla02)^0.5)/A6stdlife))</f>
        <v>6.7334571642949035</v>
      </c>
      <c r="L144" s="105">
        <f>IF(A6stdlife="n/a","n/a",IF(L$3&gt;(A6stdlife+$E144),('PTRM input'!$H$148*(1+rvanilla02)^0.5)-SUM($H144:K144),('PTRM input'!$H$148*(1+rvanilla02)^0.5)/A6stdlife))</f>
        <v>6.7334571642949035</v>
      </c>
      <c r="M144" s="105">
        <f>IF(A6stdlife="n/a","n/a",IF(M$3&gt;(A6stdlife+$E144),('PTRM input'!$H$148*(1+rvanilla02)^0.5)-SUM($H144:L144),('PTRM input'!$H$148*(1+rvanilla02)^0.5)/A6stdlife))</f>
        <v>6.7334571642949035</v>
      </c>
      <c r="N144" s="105">
        <f>IF(A6stdlife="n/a","n/a",IF(N$3&gt;(A6stdlife+$E144),('PTRM input'!$H$148*(1+rvanilla02)^0.5)-SUM($H144:M144),('PTRM input'!$H$148*(1+rvanilla02)^0.5)/A6stdlife))</f>
        <v>6.7334571642949035</v>
      </c>
      <c r="O144" s="105">
        <f>IF(A6stdlife="n/a","n/a",IF(O$3&gt;(A6stdlife+$E144),('PTRM input'!$H$148*(1+rvanilla02)^0.5)-SUM($H144:N144),('PTRM input'!$H$148*(1+rvanilla02)^0.5)/A6stdlife))</f>
        <v>0</v>
      </c>
      <c r="P144" s="105">
        <f>IF(A6stdlife="n/a","n/a",IF(P$3&gt;(A6stdlife+$E144),('PTRM input'!$H$148*(1+rvanilla02)^0.5)-SUM($H144:O144),('PTRM input'!$H$148*(1+rvanilla02)^0.5)/A6stdlife))</f>
        <v>0</v>
      </c>
      <c r="Q144" s="105">
        <f>IF(A6stdlife="n/a","n/a",IF(Q$3&gt;(A6stdlife+$E144),('PTRM input'!$H$148*(1+rvanilla02)^0.5)-SUM($H144:P144),('PTRM input'!$H$148*(1+rvanilla02)^0.5)/A6stdlife))</f>
        <v>0</v>
      </c>
      <c r="R144" s="105">
        <f>IF(A6stdlife="n/a","n/a",IF(R$3&gt;(A6stdlife+$E144),('PTRM input'!$H$148*(1+rvanilla02)^0.5)-SUM($H144:Q144),('PTRM input'!$H$148*(1+rvanilla02)^0.5)/A6stdlife))</f>
        <v>0</v>
      </c>
      <c r="S144" s="105">
        <f>IF(A6stdlife="n/a","n/a",IF(S$3&gt;(A6stdlife+$E144),('PTRM input'!$H$148*(1+rvanilla02)^0.5)-SUM($H144:R144),('PTRM input'!$H$148*(1+rvanilla02)^0.5)/A6stdlife))</f>
        <v>0</v>
      </c>
      <c r="T144" s="105">
        <f>IF(A6stdlife="n/a","n/a",IF(T$3&gt;(A6stdlife+$E144),('PTRM input'!$H$148*(1+rvanilla02)^0.5)-SUM($H144:S144),('PTRM input'!$H$148*(1+rvanilla02)^0.5)/A6stdlife))</f>
        <v>0</v>
      </c>
      <c r="U144" s="105">
        <f>IF(A6stdlife="n/a","n/a",IF(U$3&gt;(A6stdlife+$E144),('PTRM input'!$H$148*(1+rvanilla02)^0.5)-SUM($H144:T144),('PTRM input'!$H$148*(1+rvanilla02)^0.5)/A6stdlife))</f>
        <v>0</v>
      </c>
      <c r="V144" s="105">
        <f>IF(A6stdlife="n/a","n/a",IF(V$3&gt;(A6stdlife+$E144),('PTRM input'!$H$148*(1+rvanilla02)^0.5)-SUM($H144:U144),('PTRM input'!$H$148*(1+rvanilla02)^0.5)/A6stdlife))</f>
        <v>0</v>
      </c>
      <c r="W144" s="105">
        <f>IF(A6stdlife="n/a","n/a",IF(W$3&gt;(A6stdlife+$E144),('PTRM input'!$H$148*(1+rvanilla02)^0.5)-SUM($H144:V144),('PTRM input'!$H$148*(1+rvanilla02)^0.5)/A6stdlife))</f>
        <v>0</v>
      </c>
      <c r="X144" s="105">
        <f>IF(A6stdlife="n/a","n/a",IF(X$3&gt;(A6stdlife+$E144),('PTRM input'!$H$148*(1+rvanilla02)^0.5)-SUM($H144:W144),('PTRM input'!$H$148*(1+rvanilla02)^0.5)/A6stdlife))</f>
        <v>0</v>
      </c>
      <c r="Y144" s="105">
        <f>IF(A6stdlife="n/a","n/a",IF(Y$3&gt;(A6stdlife+$E144),('PTRM input'!$H$148*(1+rvanilla02)^0.5)-SUM($H144:X144),('PTRM input'!$H$148*(1+rvanilla02)^0.5)/A6stdlife))</f>
        <v>0</v>
      </c>
      <c r="Z144" s="105">
        <f>IF(A6stdlife="n/a","n/a",IF(Z$3&gt;(A6stdlife+$E144),('PTRM input'!$H$148*(1+rvanilla02)^0.5)-SUM($H144:Y144),('PTRM input'!$H$148*(1+rvanilla02)^0.5)/A6stdlife))</f>
        <v>0</v>
      </c>
      <c r="AA144" s="105">
        <f>IF(A6stdlife="n/a","n/a",IF(AA$3&gt;(A6stdlife+$E144),('PTRM input'!$H$148*(1+rvanilla02)^0.5)-SUM($H144:Z144),('PTRM input'!$H$148*(1+rvanilla02)^0.5)/A6stdlife))</f>
        <v>0</v>
      </c>
      <c r="AB144" s="105">
        <f>IF(A6stdlife="n/a","n/a",IF(AB$3&gt;(A6stdlife+$E144),('PTRM input'!$H$148*(1+rvanilla02)^0.5)-SUM($H144:AA144),('PTRM input'!$H$148*(1+rvanilla02)^0.5)/A6stdlife))</f>
        <v>0</v>
      </c>
      <c r="AC144" s="105">
        <f>IF(A6stdlife="n/a","n/a",IF(AC$3&gt;(A6stdlife+$E144),('PTRM input'!$H$148*(1+rvanilla02)^0.5)-SUM($H144:AB144),('PTRM input'!$H$148*(1+rvanilla02)^0.5)/A6stdlife))</f>
        <v>0</v>
      </c>
      <c r="AD144" s="105">
        <f>IF(A6stdlife="n/a","n/a",IF(AD$3&gt;(A6stdlife+$E144),('PTRM input'!$H$148*(1+rvanilla02)^0.5)-SUM($H144:AC144),('PTRM input'!$H$148*(1+rvanilla02)^0.5)/A6stdlife))</f>
        <v>0</v>
      </c>
      <c r="AE144" s="105">
        <f>IF(A6stdlife="n/a","n/a",IF(AE$3&gt;(A6stdlife+$E144),('PTRM input'!$H$148*(1+rvanilla02)^0.5)-SUM($H144:AD144),('PTRM input'!$H$148*(1+rvanilla02)^0.5)/A6stdlife))</f>
        <v>0</v>
      </c>
      <c r="AF144" s="105">
        <f>IF(A6stdlife="n/a","n/a",IF(AF$3&gt;(A6stdlife+$E144),('PTRM input'!$H$148*(1+rvanilla02)^0.5)-SUM($H144:AE144),('PTRM input'!$H$148*(1+rvanilla02)^0.5)/A6stdlife))</f>
        <v>0</v>
      </c>
      <c r="AG144" s="105">
        <f>IF(A6stdlife="n/a","n/a",IF(AG$3&gt;(A6stdlife+$E144),('PTRM input'!$H$148*(1+rvanilla02)^0.5)-SUM($H144:AF144),('PTRM input'!$H$148*(1+rvanilla02)^0.5)/A6stdlife))</f>
        <v>0</v>
      </c>
      <c r="AH144" s="105">
        <f>IF(A6stdlife="n/a","n/a",IF(AH$3&gt;(A6stdlife+$E144),('PTRM input'!$H$148*(1+rvanilla02)^0.5)-SUM($H144:AG144),('PTRM input'!$H$148*(1+rvanilla02)^0.5)/A6stdlife))</f>
        <v>0</v>
      </c>
      <c r="AI144" s="105">
        <f>IF(A6stdlife="n/a","n/a",IF(AI$3&gt;(A6stdlife+$E144),('PTRM input'!$H$148*(1+rvanilla02)^0.5)-SUM($H144:AH144),('PTRM input'!$H$148*(1+rvanilla02)^0.5)/A6stdlife))</f>
        <v>0</v>
      </c>
      <c r="AJ144" s="105">
        <f>IF(A6stdlife="n/a","n/a",IF(AJ$3&gt;(A6stdlife+$E144),('PTRM input'!$H$148*(1+rvanilla02)^0.5)-SUM($H144:AI144),('PTRM input'!$H$148*(1+rvanilla02)^0.5)/A6stdlife))</f>
        <v>0</v>
      </c>
      <c r="AK144" s="105">
        <f>IF(A6stdlife="n/a","n/a",IF(AK$3&gt;(A6stdlife+$E144),('PTRM input'!$H$148*(1+rvanilla02)^0.5)-SUM($H144:AJ144),('PTRM input'!$H$148*(1+rvanilla02)^0.5)/A6stdlife))</f>
        <v>0</v>
      </c>
      <c r="AL144" s="105">
        <f>IF(A6stdlife="n/a","n/a",IF(AL$3&gt;(A6stdlife+$E144),('PTRM input'!$H$148*(1+rvanilla02)^0.5)-SUM($H144:AK144),('PTRM input'!$H$148*(1+rvanilla02)^0.5)/A6stdlife))</f>
        <v>0</v>
      </c>
      <c r="AM144" s="105">
        <f>IF(A6stdlife="n/a","n/a",IF(AM$3&gt;(A6stdlife+$E144),('PTRM input'!$H$148*(1+rvanilla02)^0.5)-SUM($H144:AL144),('PTRM input'!$H$148*(1+rvanilla02)^0.5)/A6stdlife))</f>
        <v>0</v>
      </c>
      <c r="AN144" s="105">
        <f>IF(A6stdlife="n/a","n/a",IF(AN$3&gt;(A6stdlife+$E144),('PTRM input'!$H$148*(1+rvanilla02)^0.5)-SUM($H144:AM144),('PTRM input'!$H$148*(1+rvanilla02)^0.5)/A6stdlife))</f>
        <v>0</v>
      </c>
      <c r="AO144" s="105">
        <f>IF(A6stdlife="n/a","n/a",IF(AO$3&gt;(A6stdlife+$E144),('PTRM input'!$H$148*(1+rvanilla02)^0.5)-SUM($H144:AN144),('PTRM input'!$H$148*(1+rvanilla02)^0.5)/A6stdlife))</f>
        <v>0</v>
      </c>
      <c r="AP144" s="105">
        <f>IF(A6stdlife="n/a","n/a",IF(AP$3&gt;(A6stdlife+$E144),('PTRM input'!$H$148*(1+rvanilla02)^0.5)-SUM($H144:AO144),('PTRM input'!$H$148*(1+rvanilla02)^0.5)/A6stdlife))</f>
        <v>0</v>
      </c>
      <c r="AQ144" s="105">
        <f>IF(A6stdlife="n/a","n/a",IF(AQ$3&gt;(A6stdlife+$E144),('PTRM input'!$H$148*(1+rvanilla02)^0.5)-SUM($H144:AP144),('PTRM input'!$H$148*(1+rvanilla02)^0.5)/A6stdlife))</f>
        <v>0</v>
      </c>
      <c r="AR144" s="105">
        <f>IF(A6stdlife="n/a","n/a",IF(AR$3&gt;(A6stdlife+$E144),('PTRM input'!$H$148*(1+rvanilla02)^0.5)-SUM($H144:AQ144),('PTRM input'!$H$148*(1+rvanilla02)^0.5)/A6stdlife))</f>
        <v>0</v>
      </c>
      <c r="AS144" s="105">
        <f>IF(A6stdlife="n/a","n/a",IF(AS$3&gt;(A6stdlife+$E144),('PTRM input'!$H$148*(1+rvanilla02)^0.5)-SUM($H144:AR144),('PTRM input'!$H$148*(1+rvanilla02)^0.5)/A6stdlife))</f>
        <v>0</v>
      </c>
      <c r="AT144" s="105">
        <f>IF(A6stdlife="n/a","n/a",IF(AT$3&gt;(A6stdlife+$E144),('PTRM input'!$H$148*(1+rvanilla02)^0.5)-SUM($H144:AS144),('PTRM input'!$H$148*(1+rvanilla02)^0.5)/A6stdlife))</f>
        <v>0</v>
      </c>
      <c r="AU144" s="105">
        <f>IF(A6stdlife="n/a","n/a",IF(AU$3&gt;(A6stdlife+$E144),('PTRM input'!$H$148*(1+rvanilla02)^0.5)-SUM($H144:AT144),('PTRM input'!$H$148*(1+rvanilla02)^0.5)/A6stdlife))</f>
        <v>0</v>
      </c>
      <c r="AV144" s="105">
        <f>IF(A6stdlife="n/a","n/a",IF(AV$3&gt;(A6stdlife+$E144),('PTRM input'!$H$148*(1+rvanilla02)^0.5)-SUM($H144:AU144),('PTRM input'!$H$148*(1+rvanilla02)^0.5)/A6stdlife))</f>
        <v>0</v>
      </c>
      <c r="AW144" s="105">
        <f>IF(A6stdlife="n/a","n/a",IF(AW$3&gt;(A6stdlife+$E144),('PTRM input'!$H$148*(1+rvanilla02)^0.5)-SUM($H144:AV144),('PTRM input'!$H$148*(1+rvanilla02)^0.5)/A6stdlife))</f>
        <v>0</v>
      </c>
      <c r="AX144" s="105">
        <f>IF(A6stdlife="n/a","n/a",IF(AX$3&gt;(A6stdlife+$E144),('PTRM input'!$H$148*(1+rvanilla02)^0.5)-SUM($H144:AW144),('PTRM input'!$H$148*(1+rvanilla02)^0.5)/A6stdlife))</f>
        <v>0</v>
      </c>
      <c r="AY144" s="105">
        <f>IF(A6stdlife="n/a","n/a",IF(AY$3&gt;(A6stdlife+$E144),('PTRM input'!$H$148*(1+rvanilla02)^0.5)-SUM($H144:AX144),('PTRM input'!$H$148*(1+rvanilla02)^0.5)/A6stdlife))</f>
        <v>0</v>
      </c>
      <c r="AZ144" s="105">
        <f>IF(A6stdlife="n/a","n/a",IF(AZ$3&gt;(A6stdlife+$E144),('PTRM input'!$H$148*(1+rvanilla02)^0.5)-SUM($H144:AY144),('PTRM input'!$H$148*(1+rvanilla02)^0.5)/A6stdlife))</f>
        <v>0</v>
      </c>
      <c r="BA144" s="105">
        <f>IF(A6stdlife="n/a","n/a",IF(BA$3&gt;(A6stdlife+$E144),('PTRM input'!$H$148*(1+rvanilla02)^0.5)-SUM($H144:AZ144),('PTRM input'!$H$148*(1+rvanilla02)^0.5)/A6stdlife))</f>
        <v>0</v>
      </c>
      <c r="BB144" s="105">
        <f>IF(A6stdlife="n/a","n/a",IF(BB$3&gt;(A6stdlife+$E144),('PTRM input'!$H$148*(1+rvanilla02)^0.5)-SUM($H144:BA144),('PTRM input'!$H$148*(1+rvanilla02)^0.5)/A6stdlife))</f>
        <v>0</v>
      </c>
      <c r="BC144" s="105">
        <f>IF(A6stdlife="n/a","n/a",IF(BC$3&gt;(A6stdlife+$E144),('PTRM input'!$H$148*(1+rvanilla02)^0.5)-SUM($H144:BB144),('PTRM input'!$H$148*(1+rvanilla02)^0.5)/A6stdlife))</f>
        <v>0</v>
      </c>
      <c r="BD144" s="105">
        <f>IF(A6stdlife="n/a","n/a",IF(BD$3&gt;(A6stdlife+$E144),('PTRM input'!$H$148*(1+rvanilla02)^0.5)-SUM($H144:BC144),('PTRM input'!$H$148*(1+rvanilla02)^0.5)/A6stdlife))</f>
        <v>0</v>
      </c>
      <c r="BE144" s="105">
        <f>IF(A6stdlife="n/a","n/a",IF(BE$3&gt;(A6stdlife+$E144),('PTRM input'!$H$148*(1+rvanilla02)^0.5)-SUM($H144:BD144),('PTRM input'!$H$148*(1+rvanilla02)^0.5)/A6stdlife))</f>
        <v>0</v>
      </c>
      <c r="BF144" s="105">
        <f>IF(A6stdlife="n/a","n/a",IF(BF$3&gt;(A6stdlife+$E144),('PTRM input'!$H$148*(1+rvanilla02)^0.5)-SUM($H144:BE144),('PTRM input'!$H$148*(1+rvanilla02)^0.5)/A6stdlife))</f>
        <v>0</v>
      </c>
      <c r="BG144" s="105">
        <f>IF(A6stdlife="n/a","n/a",IF(BG$3&gt;(A6stdlife+$E144),('PTRM input'!$H$148*(1+rvanilla02)^0.5)-SUM($H144:BF144),('PTRM input'!$H$148*(1+rvanilla02)^0.5)/A6stdlife))</f>
        <v>0</v>
      </c>
      <c r="BH144" s="105">
        <f>IF(A6stdlife="n/a","n/a",IF(BH$3&gt;(A6stdlife+$E144),('PTRM input'!$H$148*(1+rvanilla02)^0.5)-SUM($H144:BG144),('PTRM input'!$H$148*(1+rvanilla02)^0.5)/A6stdlife))</f>
        <v>0</v>
      </c>
      <c r="BI144" s="105">
        <f>IF(A6stdlife="n/a","n/a",IF(BI$3&gt;(A6stdlife+$E144),('PTRM input'!$H$148*(1+rvanilla02)^0.5)-SUM($H144:BH144),('PTRM input'!$H$148*(1+rvanilla02)^0.5)/A6stdlife))</f>
        <v>0</v>
      </c>
      <c r="BJ144" s="234"/>
      <c r="BK144" s="234"/>
      <c r="BL144" s="234"/>
      <c r="BM144" s="234"/>
    </row>
    <row r="145" spans="1:65" s="190" customFormat="1" outlineLevel="2">
      <c r="A145" s="234"/>
      <c r="B145" s="32"/>
      <c r="C145" s="31"/>
      <c r="D145" s="930"/>
      <c r="E145" s="167">
        <v>3</v>
      </c>
      <c r="F145" s="34"/>
      <c r="G145" s="184"/>
      <c r="H145" s="186"/>
      <c r="I145" s="185"/>
      <c r="J145" s="105">
        <f>IF(A6stdlife="n/a","n/a",IF(J$3&gt;(A6stdlife+$E145),('PTRM input'!$I$148*(1+rvanilla03)^0.5)-SUM($I145:I145),('PTRM input'!$I$148*(1+rvanilla03)^0.5)/A6stdlife))</f>
        <v>5.6808415362333484</v>
      </c>
      <c r="K145" s="105">
        <f>IF(A6stdlife="n/a","n/a",IF(K$3&gt;(A6stdlife+$E145),('PTRM input'!$I$148*(1+rvanilla03)^0.5)-SUM($I145:J145),('PTRM input'!$I$148*(1+rvanilla03)^0.5)/A6stdlife))</f>
        <v>5.6808415362333484</v>
      </c>
      <c r="L145" s="105">
        <f>IF(A6stdlife="n/a","n/a",IF(L$3&gt;(A6stdlife+$E145),('PTRM input'!$I$148*(1+rvanilla03)^0.5)-SUM($I145:K145),('PTRM input'!$I$148*(1+rvanilla03)^0.5)/A6stdlife))</f>
        <v>5.6808415362333484</v>
      </c>
      <c r="M145" s="105">
        <f>IF(A6stdlife="n/a","n/a",IF(M$3&gt;(A6stdlife+$E145),('PTRM input'!$I$148*(1+rvanilla03)^0.5)-SUM($I145:L145),('PTRM input'!$I$148*(1+rvanilla03)^0.5)/A6stdlife))</f>
        <v>5.6808415362333484</v>
      </c>
      <c r="N145" s="105">
        <f>IF(A6stdlife="n/a","n/a",IF(N$3&gt;(A6stdlife+$E145),('PTRM input'!$I$148*(1+rvanilla03)^0.5)-SUM($I145:M145),('PTRM input'!$I$148*(1+rvanilla03)^0.5)/A6stdlife))</f>
        <v>5.6808415362333484</v>
      </c>
      <c r="O145" s="105">
        <f>IF(A6stdlife="n/a","n/a",IF(O$3&gt;(A6stdlife+$E145),('PTRM input'!$I$148*(1+rvanilla03)^0.5)-SUM($I145:N145),('PTRM input'!$I$148*(1+rvanilla03)^0.5)/A6stdlife))</f>
        <v>5.6808415362333484</v>
      </c>
      <c r="P145" s="105">
        <f>IF(A6stdlife="n/a","n/a",IF(P$3&gt;(A6stdlife+$E145),('PTRM input'!$I$148*(1+rvanilla03)^0.5)-SUM($I145:O145),('PTRM input'!$I$148*(1+rvanilla03)^0.5)/A6stdlife))</f>
        <v>0</v>
      </c>
      <c r="Q145" s="105">
        <f>IF(A6stdlife="n/a","n/a",IF(Q$3&gt;(A6stdlife+$E145),('PTRM input'!$I$148*(1+rvanilla03)^0.5)-SUM($I145:P145),('PTRM input'!$I$148*(1+rvanilla03)^0.5)/A6stdlife))</f>
        <v>0</v>
      </c>
      <c r="R145" s="105">
        <f>IF(A6stdlife="n/a","n/a",IF(R$3&gt;(A6stdlife+$E145),('PTRM input'!$I$148*(1+rvanilla03)^0.5)-SUM($I145:Q145),('PTRM input'!$I$148*(1+rvanilla03)^0.5)/A6stdlife))</f>
        <v>0</v>
      </c>
      <c r="S145" s="105">
        <f>IF(A6stdlife="n/a","n/a",IF(S$3&gt;(A6stdlife+$E145),('PTRM input'!$I$148*(1+rvanilla03)^0.5)-SUM($I145:R145),('PTRM input'!$I$148*(1+rvanilla03)^0.5)/A6stdlife))</f>
        <v>0</v>
      </c>
      <c r="T145" s="105">
        <f>IF(A6stdlife="n/a","n/a",IF(T$3&gt;(A6stdlife+$E145),('PTRM input'!$I$148*(1+rvanilla03)^0.5)-SUM($I145:S145),('PTRM input'!$I$148*(1+rvanilla03)^0.5)/A6stdlife))</f>
        <v>0</v>
      </c>
      <c r="U145" s="105">
        <f>IF(A6stdlife="n/a","n/a",IF(U$3&gt;(A6stdlife+$E145),('PTRM input'!$I$148*(1+rvanilla03)^0.5)-SUM($I145:T145),('PTRM input'!$I$148*(1+rvanilla03)^0.5)/A6stdlife))</f>
        <v>0</v>
      </c>
      <c r="V145" s="105">
        <f>IF(A6stdlife="n/a","n/a",IF(V$3&gt;(A6stdlife+$E145),('PTRM input'!$I$148*(1+rvanilla03)^0.5)-SUM($I145:U145),('PTRM input'!$I$148*(1+rvanilla03)^0.5)/A6stdlife))</f>
        <v>0</v>
      </c>
      <c r="W145" s="105">
        <f>IF(A6stdlife="n/a","n/a",IF(W$3&gt;(A6stdlife+$E145),('PTRM input'!$I$148*(1+rvanilla03)^0.5)-SUM($I145:V145),('PTRM input'!$I$148*(1+rvanilla03)^0.5)/A6stdlife))</f>
        <v>0</v>
      </c>
      <c r="X145" s="105">
        <f>IF(A6stdlife="n/a","n/a",IF(X$3&gt;(A6stdlife+$E145),('PTRM input'!$I$148*(1+rvanilla03)^0.5)-SUM($I145:W145),('PTRM input'!$I$148*(1+rvanilla03)^0.5)/A6stdlife))</f>
        <v>0</v>
      </c>
      <c r="Y145" s="105">
        <f>IF(A6stdlife="n/a","n/a",IF(Y$3&gt;(A6stdlife+$E145),('PTRM input'!$I$148*(1+rvanilla03)^0.5)-SUM($I145:X145),('PTRM input'!$I$148*(1+rvanilla03)^0.5)/A6stdlife))</f>
        <v>0</v>
      </c>
      <c r="Z145" s="105">
        <f>IF(A6stdlife="n/a","n/a",IF(Z$3&gt;(A6stdlife+$E145),('PTRM input'!$I$148*(1+rvanilla03)^0.5)-SUM($I145:Y145),('PTRM input'!$I$148*(1+rvanilla03)^0.5)/A6stdlife))</f>
        <v>0</v>
      </c>
      <c r="AA145" s="105">
        <f>IF(A6stdlife="n/a","n/a",IF(AA$3&gt;(A6stdlife+$E145),('PTRM input'!$I$148*(1+rvanilla03)^0.5)-SUM($I145:Z145),('PTRM input'!$I$148*(1+rvanilla03)^0.5)/A6stdlife))</f>
        <v>0</v>
      </c>
      <c r="AB145" s="105">
        <f>IF(A6stdlife="n/a","n/a",IF(AB$3&gt;(A6stdlife+$E145),('PTRM input'!$I$148*(1+rvanilla03)^0.5)-SUM($I145:AA145),('PTRM input'!$I$148*(1+rvanilla03)^0.5)/A6stdlife))</f>
        <v>0</v>
      </c>
      <c r="AC145" s="105">
        <f>IF(A6stdlife="n/a","n/a",IF(AC$3&gt;(A6stdlife+$E145),('PTRM input'!$I$148*(1+rvanilla03)^0.5)-SUM($I145:AB145),('PTRM input'!$I$148*(1+rvanilla03)^0.5)/A6stdlife))</f>
        <v>0</v>
      </c>
      <c r="AD145" s="105">
        <f>IF(A6stdlife="n/a","n/a",IF(AD$3&gt;(A6stdlife+$E145),('PTRM input'!$I$148*(1+rvanilla03)^0.5)-SUM($I145:AC145),('PTRM input'!$I$148*(1+rvanilla03)^0.5)/A6stdlife))</f>
        <v>0</v>
      </c>
      <c r="AE145" s="105">
        <f>IF(A6stdlife="n/a","n/a",IF(AE$3&gt;(A6stdlife+$E145),('PTRM input'!$I$148*(1+rvanilla03)^0.5)-SUM($I145:AD145),('PTRM input'!$I$148*(1+rvanilla03)^0.5)/A6stdlife))</f>
        <v>0</v>
      </c>
      <c r="AF145" s="105">
        <f>IF(A6stdlife="n/a","n/a",IF(AF$3&gt;(A6stdlife+$E145),('PTRM input'!$I$148*(1+rvanilla03)^0.5)-SUM($I145:AE145),('PTRM input'!$I$148*(1+rvanilla03)^0.5)/A6stdlife))</f>
        <v>0</v>
      </c>
      <c r="AG145" s="105">
        <f>IF(A6stdlife="n/a","n/a",IF(AG$3&gt;(A6stdlife+$E145),('PTRM input'!$I$148*(1+rvanilla03)^0.5)-SUM($I145:AF145),('PTRM input'!$I$148*(1+rvanilla03)^0.5)/A6stdlife))</f>
        <v>0</v>
      </c>
      <c r="AH145" s="105">
        <f>IF(A6stdlife="n/a","n/a",IF(AH$3&gt;(A6stdlife+$E145),('PTRM input'!$I$148*(1+rvanilla03)^0.5)-SUM($I145:AG145),('PTRM input'!$I$148*(1+rvanilla03)^0.5)/A6stdlife))</f>
        <v>0</v>
      </c>
      <c r="AI145" s="105">
        <f>IF(A6stdlife="n/a","n/a",IF(AI$3&gt;(A6stdlife+$E145),('PTRM input'!$I$148*(1+rvanilla03)^0.5)-SUM($I145:AH145),('PTRM input'!$I$148*(1+rvanilla03)^0.5)/A6stdlife))</f>
        <v>0</v>
      </c>
      <c r="AJ145" s="105">
        <f>IF(A6stdlife="n/a","n/a",IF(AJ$3&gt;(A6stdlife+$E145),('PTRM input'!$I$148*(1+rvanilla03)^0.5)-SUM($I145:AI145),('PTRM input'!$I$148*(1+rvanilla03)^0.5)/A6stdlife))</f>
        <v>0</v>
      </c>
      <c r="AK145" s="105">
        <f>IF(A6stdlife="n/a","n/a",IF(AK$3&gt;(A6stdlife+$E145),('PTRM input'!$I$148*(1+rvanilla03)^0.5)-SUM($I145:AJ145),('PTRM input'!$I$148*(1+rvanilla03)^0.5)/A6stdlife))</f>
        <v>0</v>
      </c>
      <c r="AL145" s="105">
        <f>IF(A6stdlife="n/a","n/a",IF(AL$3&gt;(A6stdlife+$E145),('PTRM input'!$I$148*(1+rvanilla03)^0.5)-SUM($I145:AK145),('PTRM input'!$I$148*(1+rvanilla03)^0.5)/A6stdlife))</f>
        <v>0</v>
      </c>
      <c r="AM145" s="105">
        <f>IF(A6stdlife="n/a","n/a",IF(AM$3&gt;(A6stdlife+$E145),('PTRM input'!$I$148*(1+rvanilla03)^0.5)-SUM($I145:AL145),('PTRM input'!$I$148*(1+rvanilla03)^0.5)/A6stdlife))</f>
        <v>0</v>
      </c>
      <c r="AN145" s="105">
        <f>IF(A6stdlife="n/a","n/a",IF(AN$3&gt;(A6stdlife+$E145),('PTRM input'!$I$148*(1+rvanilla03)^0.5)-SUM($I145:AM145),('PTRM input'!$I$148*(1+rvanilla03)^0.5)/A6stdlife))</f>
        <v>0</v>
      </c>
      <c r="AO145" s="105">
        <f>IF(A6stdlife="n/a","n/a",IF(AO$3&gt;(A6stdlife+$E145),('PTRM input'!$I$148*(1+rvanilla03)^0.5)-SUM($I145:AN145),('PTRM input'!$I$148*(1+rvanilla03)^0.5)/A6stdlife))</f>
        <v>0</v>
      </c>
      <c r="AP145" s="105">
        <f>IF(A6stdlife="n/a","n/a",IF(AP$3&gt;(A6stdlife+$E145),('PTRM input'!$I$148*(1+rvanilla03)^0.5)-SUM($I145:AO145),('PTRM input'!$I$148*(1+rvanilla03)^0.5)/A6stdlife))</f>
        <v>0</v>
      </c>
      <c r="AQ145" s="105">
        <f>IF(A6stdlife="n/a","n/a",IF(AQ$3&gt;(A6stdlife+$E145),('PTRM input'!$I$148*(1+rvanilla03)^0.5)-SUM($I145:AP145),('PTRM input'!$I$148*(1+rvanilla03)^0.5)/A6stdlife))</f>
        <v>0</v>
      </c>
      <c r="AR145" s="105">
        <f>IF(A6stdlife="n/a","n/a",IF(AR$3&gt;(A6stdlife+$E145),('PTRM input'!$I$148*(1+rvanilla03)^0.5)-SUM($I145:AQ145),('PTRM input'!$I$148*(1+rvanilla03)^0.5)/A6stdlife))</f>
        <v>0</v>
      </c>
      <c r="AS145" s="105">
        <f>IF(A6stdlife="n/a","n/a",IF(AS$3&gt;(A6stdlife+$E145),('PTRM input'!$I$148*(1+rvanilla03)^0.5)-SUM($I145:AR145),('PTRM input'!$I$148*(1+rvanilla03)^0.5)/A6stdlife))</f>
        <v>0</v>
      </c>
      <c r="AT145" s="105">
        <f>IF(A6stdlife="n/a","n/a",IF(AT$3&gt;(A6stdlife+$E145),('PTRM input'!$I$148*(1+rvanilla03)^0.5)-SUM($I145:AS145),('PTRM input'!$I$148*(1+rvanilla03)^0.5)/A6stdlife))</f>
        <v>0</v>
      </c>
      <c r="AU145" s="105">
        <f>IF(A6stdlife="n/a","n/a",IF(AU$3&gt;(A6stdlife+$E145),('PTRM input'!$I$148*(1+rvanilla03)^0.5)-SUM($I145:AT145),('PTRM input'!$I$148*(1+rvanilla03)^0.5)/A6stdlife))</f>
        <v>0</v>
      </c>
      <c r="AV145" s="105">
        <f>IF(A6stdlife="n/a","n/a",IF(AV$3&gt;(A6stdlife+$E145),('PTRM input'!$I$148*(1+rvanilla03)^0.5)-SUM($I145:AU145),('PTRM input'!$I$148*(1+rvanilla03)^0.5)/A6stdlife))</f>
        <v>0</v>
      </c>
      <c r="AW145" s="105">
        <f>IF(A6stdlife="n/a","n/a",IF(AW$3&gt;(A6stdlife+$E145),('PTRM input'!$I$148*(1+rvanilla03)^0.5)-SUM($I145:AV145),('PTRM input'!$I$148*(1+rvanilla03)^0.5)/A6stdlife))</f>
        <v>0</v>
      </c>
      <c r="AX145" s="105">
        <f>IF(A6stdlife="n/a","n/a",IF(AX$3&gt;(A6stdlife+$E145),('PTRM input'!$I$148*(1+rvanilla03)^0.5)-SUM($I145:AW145),('PTRM input'!$I$148*(1+rvanilla03)^0.5)/A6stdlife))</f>
        <v>0</v>
      </c>
      <c r="AY145" s="105">
        <f>IF(A6stdlife="n/a","n/a",IF(AY$3&gt;(A6stdlife+$E145),('PTRM input'!$I$148*(1+rvanilla03)^0.5)-SUM($I145:AX145),('PTRM input'!$I$148*(1+rvanilla03)^0.5)/A6stdlife))</f>
        <v>0</v>
      </c>
      <c r="AZ145" s="105">
        <f>IF(A6stdlife="n/a","n/a",IF(AZ$3&gt;(A6stdlife+$E145),('PTRM input'!$I$148*(1+rvanilla03)^0.5)-SUM($I145:AY145),('PTRM input'!$I$148*(1+rvanilla03)^0.5)/A6stdlife))</f>
        <v>0</v>
      </c>
      <c r="BA145" s="105">
        <f>IF(A6stdlife="n/a","n/a",IF(BA$3&gt;(A6stdlife+$E145),('PTRM input'!$I$148*(1+rvanilla03)^0.5)-SUM($I145:AZ145),('PTRM input'!$I$148*(1+rvanilla03)^0.5)/A6stdlife))</f>
        <v>0</v>
      </c>
      <c r="BB145" s="105">
        <f>IF(A6stdlife="n/a","n/a",IF(BB$3&gt;(A6stdlife+$E145),('PTRM input'!$I$148*(1+rvanilla03)^0.5)-SUM($I145:BA145),('PTRM input'!$I$148*(1+rvanilla03)^0.5)/A6stdlife))</f>
        <v>0</v>
      </c>
      <c r="BC145" s="105">
        <f>IF(A6stdlife="n/a","n/a",IF(BC$3&gt;(A6stdlife+$E145),('PTRM input'!$I$148*(1+rvanilla03)^0.5)-SUM($I145:BB145),('PTRM input'!$I$148*(1+rvanilla03)^0.5)/A6stdlife))</f>
        <v>0</v>
      </c>
      <c r="BD145" s="105">
        <f>IF(A6stdlife="n/a","n/a",IF(BD$3&gt;(A6stdlife+$E145),('PTRM input'!$I$148*(1+rvanilla03)^0.5)-SUM($I145:BC145),('PTRM input'!$I$148*(1+rvanilla03)^0.5)/A6stdlife))</f>
        <v>0</v>
      </c>
      <c r="BE145" s="105">
        <f>IF(A6stdlife="n/a","n/a",IF(BE$3&gt;(A6stdlife+$E145),('PTRM input'!$I$148*(1+rvanilla03)^0.5)-SUM($I145:BD145),('PTRM input'!$I$148*(1+rvanilla03)^0.5)/A6stdlife))</f>
        <v>0</v>
      </c>
      <c r="BF145" s="105">
        <f>IF(A6stdlife="n/a","n/a",IF(BF$3&gt;(A6stdlife+$E145),('PTRM input'!$I$148*(1+rvanilla03)^0.5)-SUM($I145:BE145),('PTRM input'!$I$148*(1+rvanilla03)^0.5)/A6stdlife))</f>
        <v>0</v>
      </c>
      <c r="BG145" s="105">
        <f>IF(A6stdlife="n/a","n/a",IF(BG$3&gt;(A6stdlife+$E145),('PTRM input'!$I$148*(1+rvanilla03)^0.5)-SUM($I145:BF145),('PTRM input'!$I$148*(1+rvanilla03)^0.5)/A6stdlife))</f>
        <v>0</v>
      </c>
      <c r="BH145" s="105">
        <f>IF(A6stdlife="n/a","n/a",IF(BH$3&gt;(A6stdlife+$E145),('PTRM input'!$I$148*(1+rvanilla03)^0.5)-SUM($I145:BG145),('PTRM input'!$I$148*(1+rvanilla03)^0.5)/A6stdlife))</f>
        <v>0</v>
      </c>
      <c r="BI145" s="105">
        <f>IF(A6stdlife="n/a","n/a",IF(BI$3&gt;(A6stdlife+$E145),('PTRM input'!$I$148*(1+rvanilla03)^0.5)-SUM($I145:BH145),('PTRM input'!$I$148*(1+rvanilla03)^0.5)/A6stdlife))</f>
        <v>0</v>
      </c>
      <c r="BJ145" s="234"/>
      <c r="BK145" s="234"/>
      <c r="BL145" s="234"/>
      <c r="BM145" s="234"/>
    </row>
    <row r="146" spans="1:65" s="190" customFormat="1" outlineLevel="2">
      <c r="A146" s="234"/>
      <c r="B146" s="32"/>
      <c r="C146" s="31"/>
      <c r="D146" s="930"/>
      <c r="E146" s="167">
        <v>4</v>
      </c>
      <c r="F146" s="34"/>
      <c r="G146" s="184"/>
      <c r="H146" s="186"/>
      <c r="I146" s="186"/>
      <c r="J146" s="185"/>
      <c r="K146" s="105">
        <f>IF(A6stdlife="n/a","n/a",IF(K$3&gt;(A6stdlife+$E146),('PTRM input'!$J$148*(1+rvanilla04)^0.5)-SUM($J146:J146),('PTRM input'!$J$148*(1+rvanilla04)^0.5)/A6stdlife))</f>
        <v>4.2282659507350502</v>
      </c>
      <c r="L146" s="105">
        <f>IF(A6stdlife="n/a","n/a",IF(L$3&gt;(A6stdlife+$E146),('PTRM input'!$J$148*(1+rvanilla04)^0.5)-SUM($J146:K146),('PTRM input'!$J$148*(1+rvanilla04)^0.5)/A6stdlife))</f>
        <v>4.2282659507350502</v>
      </c>
      <c r="M146" s="105">
        <f>IF(A6stdlife="n/a","n/a",IF(M$3&gt;(A6stdlife+$E146),('PTRM input'!$J$148*(1+rvanilla04)^0.5)-SUM($J146:L146),('PTRM input'!$J$148*(1+rvanilla04)^0.5)/A6stdlife))</f>
        <v>4.2282659507350502</v>
      </c>
      <c r="N146" s="105">
        <f>IF(A6stdlife="n/a","n/a",IF(N$3&gt;(A6stdlife+$E146),('PTRM input'!$J$148*(1+rvanilla04)^0.5)-SUM($J146:M146),('PTRM input'!$J$148*(1+rvanilla04)^0.5)/A6stdlife))</f>
        <v>4.2282659507350502</v>
      </c>
      <c r="O146" s="105">
        <f>IF(A6stdlife="n/a","n/a",IF(O$3&gt;(A6stdlife+$E146),('PTRM input'!$J$148*(1+rvanilla04)^0.5)-SUM($J146:N146),('PTRM input'!$J$148*(1+rvanilla04)^0.5)/A6stdlife))</f>
        <v>4.2282659507350502</v>
      </c>
      <c r="P146" s="105">
        <f>IF(A6stdlife="n/a","n/a",IF(P$3&gt;(A6stdlife+$E146),('PTRM input'!$J$148*(1+rvanilla04)^0.5)-SUM($J146:O146),('PTRM input'!$J$148*(1+rvanilla04)^0.5)/A6stdlife))</f>
        <v>4.2282659507350502</v>
      </c>
      <c r="Q146" s="105">
        <f>IF(A6stdlife="n/a","n/a",IF(Q$3&gt;(A6stdlife+$E146),('PTRM input'!$J$148*(1+rvanilla04)^0.5)-SUM($J146:P146),('PTRM input'!$J$148*(1+rvanilla04)^0.5)/A6stdlife))</f>
        <v>0</v>
      </c>
      <c r="R146" s="105">
        <f>IF(A6stdlife="n/a","n/a",IF(R$3&gt;(A6stdlife+$E146),('PTRM input'!$J$148*(1+rvanilla04)^0.5)-SUM($J146:Q146),('PTRM input'!$J$148*(1+rvanilla04)^0.5)/A6stdlife))</f>
        <v>0</v>
      </c>
      <c r="S146" s="105">
        <f>IF(A6stdlife="n/a","n/a",IF(S$3&gt;(A6stdlife+$E146),('PTRM input'!$J$148*(1+rvanilla04)^0.5)-SUM($J146:R146),('PTRM input'!$J$148*(1+rvanilla04)^0.5)/A6stdlife))</f>
        <v>0</v>
      </c>
      <c r="T146" s="105">
        <f>IF(A6stdlife="n/a","n/a",IF(T$3&gt;(A6stdlife+$E146),('PTRM input'!$J$148*(1+rvanilla04)^0.5)-SUM($J146:S146),('PTRM input'!$J$148*(1+rvanilla04)^0.5)/A6stdlife))</f>
        <v>0</v>
      </c>
      <c r="U146" s="105">
        <f>IF(A6stdlife="n/a","n/a",IF(U$3&gt;(A6stdlife+$E146),('PTRM input'!$J$148*(1+rvanilla04)^0.5)-SUM($J146:T146),('PTRM input'!$J$148*(1+rvanilla04)^0.5)/A6stdlife))</f>
        <v>0</v>
      </c>
      <c r="V146" s="105">
        <f>IF(A6stdlife="n/a","n/a",IF(V$3&gt;(A6stdlife+$E146),('PTRM input'!$J$148*(1+rvanilla04)^0.5)-SUM($J146:U146),('PTRM input'!$J$148*(1+rvanilla04)^0.5)/A6stdlife))</f>
        <v>0</v>
      </c>
      <c r="W146" s="105">
        <f>IF(A6stdlife="n/a","n/a",IF(W$3&gt;(A6stdlife+$E146),('PTRM input'!$J$148*(1+rvanilla04)^0.5)-SUM($J146:V146),('PTRM input'!$J$148*(1+rvanilla04)^0.5)/A6stdlife))</f>
        <v>0</v>
      </c>
      <c r="X146" s="105">
        <f>IF(A6stdlife="n/a","n/a",IF(X$3&gt;(A6stdlife+$E146),('PTRM input'!$J$148*(1+rvanilla04)^0.5)-SUM($J146:W146),('PTRM input'!$J$148*(1+rvanilla04)^0.5)/A6stdlife))</f>
        <v>0</v>
      </c>
      <c r="Y146" s="105">
        <f>IF(A6stdlife="n/a","n/a",IF(Y$3&gt;(A6stdlife+$E146),('PTRM input'!$J$148*(1+rvanilla04)^0.5)-SUM($J146:X146),('PTRM input'!$J$148*(1+rvanilla04)^0.5)/A6stdlife))</f>
        <v>0</v>
      </c>
      <c r="Z146" s="105">
        <f>IF(A6stdlife="n/a","n/a",IF(Z$3&gt;(A6stdlife+$E146),('PTRM input'!$J$148*(1+rvanilla04)^0.5)-SUM($J146:Y146),('PTRM input'!$J$148*(1+rvanilla04)^0.5)/A6stdlife))</f>
        <v>0</v>
      </c>
      <c r="AA146" s="105">
        <f>IF(A6stdlife="n/a","n/a",IF(AA$3&gt;(A6stdlife+$E146),('PTRM input'!$J$148*(1+rvanilla04)^0.5)-SUM($J146:Z146),('PTRM input'!$J$148*(1+rvanilla04)^0.5)/A6stdlife))</f>
        <v>0</v>
      </c>
      <c r="AB146" s="105">
        <f>IF(A6stdlife="n/a","n/a",IF(AB$3&gt;(A6stdlife+$E146),('PTRM input'!$J$148*(1+rvanilla04)^0.5)-SUM($J146:AA146),('PTRM input'!$J$148*(1+rvanilla04)^0.5)/A6stdlife))</f>
        <v>0</v>
      </c>
      <c r="AC146" s="105">
        <f>IF(A6stdlife="n/a","n/a",IF(AC$3&gt;(A6stdlife+$E146),('PTRM input'!$J$148*(1+rvanilla04)^0.5)-SUM($J146:AB146),('PTRM input'!$J$148*(1+rvanilla04)^0.5)/A6stdlife))</f>
        <v>0</v>
      </c>
      <c r="AD146" s="105">
        <f>IF(A6stdlife="n/a","n/a",IF(AD$3&gt;(A6stdlife+$E146),('PTRM input'!$J$148*(1+rvanilla04)^0.5)-SUM($J146:AC146),('PTRM input'!$J$148*(1+rvanilla04)^0.5)/A6stdlife))</f>
        <v>0</v>
      </c>
      <c r="AE146" s="105">
        <f>IF(A6stdlife="n/a","n/a",IF(AE$3&gt;(A6stdlife+$E146),('PTRM input'!$J$148*(1+rvanilla04)^0.5)-SUM($J146:AD146),('PTRM input'!$J$148*(1+rvanilla04)^0.5)/A6stdlife))</f>
        <v>0</v>
      </c>
      <c r="AF146" s="105">
        <f>IF(A6stdlife="n/a","n/a",IF(AF$3&gt;(A6stdlife+$E146),('PTRM input'!$J$148*(1+rvanilla04)^0.5)-SUM($J146:AE146),('PTRM input'!$J$148*(1+rvanilla04)^0.5)/A6stdlife))</f>
        <v>0</v>
      </c>
      <c r="AG146" s="105">
        <f>IF(A6stdlife="n/a","n/a",IF(AG$3&gt;(A6stdlife+$E146),('PTRM input'!$J$148*(1+rvanilla04)^0.5)-SUM($J146:AF146),('PTRM input'!$J$148*(1+rvanilla04)^0.5)/A6stdlife))</f>
        <v>0</v>
      </c>
      <c r="AH146" s="105">
        <f>IF(A6stdlife="n/a","n/a",IF(AH$3&gt;(A6stdlife+$E146),('PTRM input'!$J$148*(1+rvanilla04)^0.5)-SUM($J146:AG146),('PTRM input'!$J$148*(1+rvanilla04)^0.5)/A6stdlife))</f>
        <v>0</v>
      </c>
      <c r="AI146" s="105">
        <f>IF(A6stdlife="n/a","n/a",IF(AI$3&gt;(A6stdlife+$E146),('PTRM input'!$J$148*(1+rvanilla04)^0.5)-SUM($J146:AH146),('PTRM input'!$J$148*(1+rvanilla04)^0.5)/A6stdlife))</f>
        <v>0</v>
      </c>
      <c r="AJ146" s="105">
        <f>IF(A6stdlife="n/a","n/a",IF(AJ$3&gt;(A6stdlife+$E146),('PTRM input'!$J$148*(1+rvanilla04)^0.5)-SUM($J146:AI146),('PTRM input'!$J$148*(1+rvanilla04)^0.5)/A6stdlife))</f>
        <v>0</v>
      </c>
      <c r="AK146" s="105">
        <f>IF(A6stdlife="n/a","n/a",IF(AK$3&gt;(A6stdlife+$E146),('PTRM input'!$J$148*(1+rvanilla04)^0.5)-SUM($J146:AJ146),('PTRM input'!$J$148*(1+rvanilla04)^0.5)/A6stdlife))</f>
        <v>0</v>
      </c>
      <c r="AL146" s="105">
        <f>IF(A6stdlife="n/a","n/a",IF(AL$3&gt;(A6stdlife+$E146),('PTRM input'!$J$148*(1+rvanilla04)^0.5)-SUM($J146:AK146),('PTRM input'!$J$148*(1+rvanilla04)^0.5)/A6stdlife))</f>
        <v>0</v>
      </c>
      <c r="AM146" s="105">
        <f>IF(A6stdlife="n/a","n/a",IF(AM$3&gt;(A6stdlife+$E146),('PTRM input'!$J$148*(1+rvanilla04)^0.5)-SUM($J146:AL146),('PTRM input'!$J$148*(1+rvanilla04)^0.5)/A6stdlife))</f>
        <v>0</v>
      </c>
      <c r="AN146" s="105">
        <f>IF(A6stdlife="n/a","n/a",IF(AN$3&gt;(A6stdlife+$E146),('PTRM input'!$J$148*(1+rvanilla04)^0.5)-SUM($J146:AM146),('PTRM input'!$J$148*(1+rvanilla04)^0.5)/A6stdlife))</f>
        <v>0</v>
      </c>
      <c r="AO146" s="105">
        <f>IF(A6stdlife="n/a","n/a",IF(AO$3&gt;(A6stdlife+$E146),('PTRM input'!$J$148*(1+rvanilla04)^0.5)-SUM($J146:AN146),('PTRM input'!$J$148*(1+rvanilla04)^0.5)/A6stdlife))</f>
        <v>0</v>
      </c>
      <c r="AP146" s="105">
        <f>IF(A6stdlife="n/a","n/a",IF(AP$3&gt;(A6stdlife+$E146),('PTRM input'!$J$148*(1+rvanilla04)^0.5)-SUM($J146:AO146),('PTRM input'!$J$148*(1+rvanilla04)^0.5)/A6stdlife))</f>
        <v>0</v>
      </c>
      <c r="AQ146" s="105">
        <f>IF(A6stdlife="n/a","n/a",IF(AQ$3&gt;(A6stdlife+$E146),('PTRM input'!$J$148*(1+rvanilla04)^0.5)-SUM($J146:AP146),('PTRM input'!$J$148*(1+rvanilla04)^0.5)/A6stdlife))</f>
        <v>0</v>
      </c>
      <c r="AR146" s="105">
        <f>IF(A6stdlife="n/a","n/a",IF(AR$3&gt;(A6stdlife+$E146),('PTRM input'!$J$148*(1+rvanilla04)^0.5)-SUM($J146:AQ146),('PTRM input'!$J$148*(1+rvanilla04)^0.5)/A6stdlife))</f>
        <v>0</v>
      </c>
      <c r="AS146" s="105">
        <f>IF(A6stdlife="n/a","n/a",IF(AS$3&gt;(A6stdlife+$E146),('PTRM input'!$J$148*(1+rvanilla04)^0.5)-SUM($J146:AR146),('PTRM input'!$J$148*(1+rvanilla04)^0.5)/A6stdlife))</f>
        <v>0</v>
      </c>
      <c r="AT146" s="105">
        <f>IF(A6stdlife="n/a","n/a",IF(AT$3&gt;(A6stdlife+$E146),('PTRM input'!$J$148*(1+rvanilla04)^0.5)-SUM($J146:AS146),('PTRM input'!$J$148*(1+rvanilla04)^0.5)/A6stdlife))</f>
        <v>0</v>
      </c>
      <c r="AU146" s="105">
        <f>IF(A6stdlife="n/a","n/a",IF(AU$3&gt;(A6stdlife+$E146),('PTRM input'!$J$148*(1+rvanilla04)^0.5)-SUM($J146:AT146),('PTRM input'!$J$148*(1+rvanilla04)^0.5)/A6stdlife))</f>
        <v>0</v>
      </c>
      <c r="AV146" s="105">
        <f>IF(A6stdlife="n/a","n/a",IF(AV$3&gt;(A6stdlife+$E146),('PTRM input'!$J$148*(1+rvanilla04)^0.5)-SUM($J146:AU146),('PTRM input'!$J$148*(1+rvanilla04)^0.5)/A6stdlife))</f>
        <v>0</v>
      </c>
      <c r="AW146" s="105">
        <f>IF(A6stdlife="n/a","n/a",IF(AW$3&gt;(A6stdlife+$E146),('PTRM input'!$J$148*(1+rvanilla04)^0.5)-SUM($J146:AV146),('PTRM input'!$J$148*(1+rvanilla04)^0.5)/A6stdlife))</f>
        <v>0</v>
      </c>
      <c r="AX146" s="105">
        <f>IF(A6stdlife="n/a","n/a",IF(AX$3&gt;(A6stdlife+$E146),('PTRM input'!$J$148*(1+rvanilla04)^0.5)-SUM($J146:AW146),('PTRM input'!$J$148*(1+rvanilla04)^0.5)/A6stdlife))</f>
        <v>0</v>
      </c>
      <c r="AY146" s="105">
        <f>IF(A6stdlife="n/a","n/a",IF(AY$3&gt;(A6stdlife+$E146),('PTRM input'!$J$148*(1+rvanilla04)^0.5)-SUM($J146:AX146),('PTRM input'!$J$148*(1+rvanilla04)^0.5)/A6stdlife))</f>
        <v>0</v>
      </c>
      <c r="AZ146" s="105">
        <f>IF(A6stdlife="n/a","n/a",IF(AZ$3&gt;(A6stdlife+$E146),('PTRM input'!$J$148*(1+rvanilla04)^0.5)-SUM($J146:AY146),('PTRM input'!$J$148*(1+rvanilla04)^0.5)/A6stdlife))</f>
        <v>0</v>
      </c>
      <c r="BA146" s="105">
        <f>IF(A6stdlife="n/a","n/a",IF(BA$3&gt;(A6stdlife+$E146),('PTRM input'!$J$148*(1+rvanilla04)^0.5)-SUM($J146:AZ146),('PTRM input'!$J$148*(1+rvanilla04)^0.5)/A6stdlife))</f>
        <v>0</v>
      </c>
      <c r="BB146" s="105">
        <f>IF(A6stdlife="n/a","n/a",IF(BB$3&gt;(A6stdlife+$E146),('PTRM input'!$J$148*(1+rvanilla04)^0.5)-SUM($J146:BA146),('PTRM input'!$J$148*(1+rvanilla04)^0.5)/A6stdlife))</f>
        <v>0</v>
      </c>
      <c r="BC146" s="105">
        <f>IF(A6stdlife="n/a","n/a",IF(BC$3&gt;(A6stdlife+$E146),('PTRM input'!$J$148*(1+rvanilla04)^0.5)-SUM($J146:BB146),('PTRM input'!$J$148*(1+rvanilla04)^0.5)/A6stdlife))</f>
        <v>0</v>
      </c>
      <c r="BD146" s="105">
        <f>IF(A6stdlife="n/a","n/a",IF(BD$3&gt;(A6stdlife+$E146),('PTRM input'!$J$148*(1+rvanilla04)^0.5)-SUM($J146:BC146),('PTRM input'!$J$148*(1+rvanilla04)^0.5)/A6stdlife))</f>
        <v>0</v>
      </c>
      <c r="BE146" s="105">
        <f>IF(A6stdlife="n/a","n/a",IF(BE$3&gt;(A6stdlife+$E146),('PTRM input'!$J$148*(1+rvanilla04)^0.5)-SUM($J146:BD146),('PTRM input'!$J$148*(1+rvanilla04)^0.5)/A6stdlife))</f>
        <v>0</v>
      </c>
      <c r="BF146" s="105">
        <f>IF(A6stdlife="n/a","n/a",IF(BF$3&gt;(A6stdlife+$E146),('PTRM input'!$J$148*(1+rvanilla04)^0.5)-SUM($J146:BE146),('PTRM input'!$J$148*(1+rvanilla04)^0.5)/A6stdlife))</f>
        <v>0</v>
      </c>
      <c r="BG146" s="105">
        <f>IF(A6stdlife="n/a","n/a",IF(BG$3&gt;(A6stdlife+$E146),('PTRM input'!$J$148*(1+rvanilla04)^0.5)-SUM($J146:BF146),('PTRM input'!$J$148*(1+rvanilla04)^0.5)/A6stdlife))</f>
        <v>0</v>
      </c>
      <c r="BH146" s="105">
        <f>IF(A6stdlife="n/a","n/a",IF(BH$3&gt;(A6stdlife+$E146),('PTRM input'!$J$148*(1+rvanilla04)^0.5)-SUM($J146:BG146),('PTRM input'!$J$148*(1+rvanilla04)^0.5)/A6stdlife))</f>
        <v>0</v>
      </c>
      <c r="BI146" s="105">
        <f>IF(A6stdlife="n/a","n/a",IF(BI$3&gt;(A6stdlife+$E146),('PTRM input'!$J$148*(1+rvanilla04)^0.5)-SUM($J146:BH146),('PTRM input'!$J$148*(1+rvanilla04)^0.5)/A6stdlife))</f>
        <v>0</v>
      </c>
      <c r="BJ146" s="234"/>
      <c r="BK146" s="234"/>
      <c r="BL146" s="234"/>
      <c r="BM146" s="234"/>
    </row>
    <row r="147" spans="1:65" s="190" customFormat="1" outlineLevel="2">
      <c r="A147" s="234"/>
      <c r="B147" s="32"/>
      <c r="C147" s="31"/>
      <c r="D147" s="930"/>
      <c r="E147" s="167">
        <v>5</v>
      </c>
      <c r="F147" s="34"/>
      <c r="G147" s="184"/>
      <c r="H147" s="186"/>
      <c r="I147" s="186"/>
      <c r="J147" s="186"/>
      <c r="K147" s="185"/>
      <c r="L147" s="105">
        <f>IF(A6stdlife="n/a","n/a",IF(L$3&gt;(A6stdlife+$E147),('PTRM input'!$K$148*(1+rvanilla05)^0.5)-SUM($K147:K147),('PTRM input'!$K$148*(1+rvanilla05)^0.5)/A6stdlife))</f>
        <v>3.2375949840785592</v>
      </c>
      <c r="M147" s="105">
        <f>IF(A6stdlife="n/a","n/a",IF(M$3&gt;(A6stdlife+$E147),('PTRM input'!$K$148*(1+rvanilla05)^0.5)-SUM($K147:L147),('PTRM input'!$K$148*(1+rvanilla05)^0.5)/A6stdlife))</f>
        <v>3.2375949840785592</v>
      </c>
      <c r="N147" s="105">
        <f>IF(A6stdlife="n/a","n/a",IF(N$3&gt;(A6stdlife+$E147),('PTRM input'!$K$148*(1+rvanilla05)^0.5)-SUM($K147:M147),('PTRM input'!$K$148*(1+rvanilla05)^0.5)/A6stdlife))</f>
        <v>3.2375949840785592</v>
      </c>
      <c r="O147" s="105">
        <f>IF(A6stdlife="n/a","n/a",IF(O$3&gt;(A6stdlife+$E147),('PTRM input'!$K$148*(1+rvanilla05)^0.5)-SUM($K147:N147),('PTRM input'!$K$148*(1+rvanilla05)^0.5)/A6stdlife))</f>
        <v>3.2375949840785592</v>
      </c>
      <c r="P147" s="105">
        <f>IF(A6stdlife="n/a","n/a",IF(P$3&gt;(A6stdlife+$E147),('PTRM input'!$K$148*(1+rvanilla05)^0.5)-SUM($K147:O147),('PTRM input'!$K$148*(1+rvanilla05)^0.5)/A6stdlife))</f>
        <v>3.2375949840785592</v>
      </c>
      <c r="Q147" s="105">
        <f>IF(A6stdlife="n/a","n/a",IF(Q$3&gt;(A6stdlife+$E147),('PTRM input'!$K$148*(1+rvanilla05)^0.5)-SUM($K147:P147),('PTRM input'!$K$148*(1+rvanilla05)^0.5)/A6stdlife))</f>
        <v>3.2375949840785592</v>
      </c>
      <c r="R147" s="105">
        <f>IF(A6stdlife="n/a","n/a",IF(R$3&gt;(A6stdlife+$E147),('PTRM input'!$K$148*(1+rvanilla05)^0.5)-SUM($K147:Q147),('PTRM input'!$K$148*(1+rvanilla05)^0.5)/A6stdlife))</f>
        <v>0</v>
      </c>
      <c r="S147" s="105">
        <f>IF(A6stdlife="n/a","n/a",IF(S$3&gt;(A6stdlife+$E147),('PTRM input'!$K$148*(1+rvanilla05)^0.5)-SUM($K147:R147),('PTRM input'!$K$148*(1+rvanilla05)^0.5)/A6stdlife))</f>
        <v>0</v>
      </c>
      <c r="T147" s="105">
        <f>IF(A6stdlife="n/a","n/a",IF(T$3&gt;(A6stdlife+$E147),('PTRM input'!$K$148*(1+rvanilla05)^0.5)-SUM($K147:S147),('PTRM input'!$K$148*(1+rvanilla05)^0.5)/A6stdlife))</f>
        <v>0</v>
      </c>
      <c r="U147" s="105">
        <f>IF(A6stdlife="n/a","n/a",IF(U$3&gt;(A6stdlife+$E147),('PTRM input'!$K$148*(1+rvanilla05)^0.5)-SUM($K147:T147),('PTRM input'!$K$148*(1+rvanilla05)^0.5)/A6stdlife))</f>
        <v>0</v>
      </c>
      <c r="V147" s="105">
        <f>IF(A6stdlife="n/a","n/a",IF(V$3&gt;(A6stdlife+$E147),('PTRM input'!$K$148*(1+rvanilla05)^0.5)-SUM($K147:U147),('PTRM input'!$K$148*(1+rvanilla05)^0.5)/A6stdlife))</f>
        <v>0</v>
      </c>
      <c r="W147" s="105">
        <f>IF(A6stdlife="n/a","n/a",IF(W$3&gt;(A6stdlife+$E147),('PTRM input'!$K$148*(1+rvanilla05)^0.5)-SUM($K147:V147),('PTRM input'!$K$148*(1+rvanilla05)^0.5)/A6stdlife))</f>
        <v>0</v>
      </c>
      <c r="X147" s="105">
        <f>IF(A6stdlife="n/a","n/a",IF(X$3&gt;(A6stdlife+$E147),('PTRM input'!$K$148*(1+rvanilla05)^0.5)-SUM($K147:W147),('PTRM input'!$K$148*(1+rvanilla05)^0.5)/A6stdlife))</f>
        <v>0</v>
      </c>
      <c r="Y147" s="105">
        <f>IF(A6stdlife="n/a","n/a",IF(Y$3&gt;(A6stdlife+$E147),('PTRM input'!$K$148*(1+rvanilla05)^0.5)-SUM($K147:X147),('PTRM input'!$K$148*(1+rvanilla05)^0.5)/A6stdlife))</f>
        <v>0</v>
      </c>
      <c r="Z147" s="105">
        <f>IF(A6stdlife="n/a","n/a",IF(Z$3&gt;(A6stdlife+$E147),('PTRM input'!$K$148*(1+rvanilla05)^0.5)-SUM($K147:Y147),('PTRM input'!$K$148*(1+rvanilla05)^0.5)/A6stdlife))</f>
        <v>0</v>
      </c>
      <c r="AA147" s="105">
        <f>IF(A6stdlife="n/a","n/a",IF(AA$3&gt;(A6stdlife+$E147),('PTRM input'!$K$148*(1+rvanilla05)^0.5)-SUM($K147:Z147),('PTRM input'!$K$148*(1+rvanilla05)^0.5)/A6stdlife))</f>
        <v>0</v>
      </c>
      <c r="AB147" s="105">
        <f>IF(A6stdlife="n/a","n/a",IF(AB$3&gt;(A6stdlife+$E147),('PTRM input'!$K$148*(1+rvanilla05)^0.5)-SUM($K147:AA147),('PTRM input'!$K$148*(1+rvanilla05)^0.5)/A6stdlife))</f>
        <v>0</v>
      </c>
      <c r="AC147" s="105">
        <f>IF(A6stdlife="n/a","n/a",IF(AC$3&gt;(A6stdlife+$E147),('PTRM input'!$K$148*(1+rvanilla05)^0.5)-SUM($K147:AB147),('PTRM input'!$K$148*(1+rvanilla05)^0.5)/A6stdlife))</f>
        <v>0</v>
      </c>
      <c r="AD147" s="105">
        <f>IF(A6stdlife="n/a","n/a",IF(AD$3&gt;(A6stdlife+$E147),('PTRM input'!$K$148*(1+rvanilla05)^0.5)-SUM($K147:AC147),('PTRM input'!$K$148*(1+rvanilla05)^0.5)/A6stdlife))</f>
        <v>0</v>
      </c>
      <c r="AE147" s="105">
        <f>IF(A6stdlife="n/a","n/a",IF(AE$3&gt;(A6stdlife+$E147),('PTRM input'!$K$148*(1+rvanilla05)^0.5)-SUM($K147:AD147),('PTRM input'!$K$148*(1+rvanilla05)^0.5)/A6stdlife))</f>
        <v>0</v>
      </c>
      <c r="AF147" s="105">
        <f>IF(A6stdlife="n/a","n/a",IF(AF$3&gt;(A6stdlife+$E147),('PTRM input'!$K$148*(1+rvanilla05)^0.5)-SUM($K147:AE147),('PTRM input'!$K$148*(1+rvanilla05)^0.5)/A6stdlife))</f>
        <v>0</v>
      </c>
      <c r="AG147" s="105">
        <f>IF(A6stdlife="n/a","n/a",IF(AG$3&gt;(A6stdlife+$E147),('PTRM input'!$K$148*(1+rvanilla05)^0.5)-SUM($K147:AF147),('PTRM input'!$K$148*(1+rvanilla05)^0.5)/A6stdlife))</f>
        <v>0</v>
      </c>
      <c r="AH147" s="105">
        <f>IF(A6stdlife="n/a","n/a",IF(AH$3&gt;(A6stdlife+$E147),('PTRM input'!$K$148*(1+rvanilla05)^0.5)-SUM($K147:AG147),('PTRM input'!$K$148*(1+rvanilla05)^0.5)/A6stdlife))</f>
        <v>0</v>
      </c>
      <c r="AI147" s="105">
        <f>IF(A6stdlife="n/a","n/a",IF(AI$3&gt;(A6stdlife+$E147),('PTRM input'!$K$148*(1+rvanilla05)^0.5)-SUM($K147:AH147),('PTRM input'!$K$148*(1+rvanilla05)^0.5)/A6stdlife))</f>
        <v>0</v>
      </c>
      <c r="AJ147" s="105">
        <f>IF(A6stdlife="n/a","n/a",IF(AJ$3&gt;(A6stdlife+$E147),('PTRM input'!$K$148*(1+rvanilla05)^0.5)-SUM($K147:AI147),('PTRM input'!$K$148*(1+rvanilla05)^0.5)/A6stdlife))</f>
        <v>0</v>
      </c>
      <c r="AK147" s="105">
        <f>IF(A6stdlife="n/a","n/a",IF(AK$3&gt;(A6stdlife+$E147),('PTRM input'!$K$148*(1+rvanilla05)^0.5)-SUM($K147:AJ147),('PTRM input'!$K$148*(1+rvanilla05)^0.5)/A6stdlife))</f>
        <v>0</v>
      </c>
      <c r="AL147" s="105">
        <f>IF(A6stdlife="n/a","n/a",IF(AL$3&gt;(A6stdlife+$E147),('PTRM input'!$K$148*(1+rvanilla05)^0.5)-SUM($K147:AK147),('PTRM input'!$K$148*(1+rvanilla05)^0.5)/A6stdlife))</f>
        <v>0</v>
      </c>
      <c r="AM147" s="105">
        <f>IF(A6stdlife="n/a","n/a",IF(AM$3&gt;(A6stdlife+$E147),('PTRM input'!$K$148*(1+rvanilla05)^0.5)-SUM($K147:AL147),('PTRM input'!$K$148*(1+rvanilla05)^0.5)/A6stdlife))</f>
        <v>0</v>
      </c>
      <c r="AN147" s="105">
        <f>IF(A6stdlife="n/a","n/a",IF(AN$3&gt;(A6stdlife+$E147),('PTRM input'!$K$148*(1+rvanilla05)^0.5)-SUM($K147:AM147),('PTRM input'!$K$148*(1+rvanilla05)^0.5)/A6stdlife))</f>
        <v>0</v>
      </c>
      <c r="AO147" s="105">
        <f>IF(A6stdlife="n/a","n/a",IF(AO$3&gt;(A6stdlife+$E147),('PTRM input'!$K$148*(1+rvanilla05)^0.5)-SUM($K147:AN147),('PTRM input'!$K$148*(1+rvanilla05)^0.5)/A6stdlife))</f>
        <v>0</v>
      </c>
      <c r="AP147" s="105">
        <f>IF(A6stdlife="n/a","n/a",IF(AP$3&gt;(A6stdlife+$E147),('PTRM input'!$K$148*(1+rvanilla05)^0.5)-SUM($K147:AO147),('PTRM input'!$K$148*(1+rvanilla05)^0.5)/A6stdlife))</f>
        <v>0</v>
      </c>
      <c r="AQ147" s="105">
        <f>IF(A6stdlife="n/a","n/a",IF(AQ$3&gt;(A6stdlife+$E147),('PTRM input'!$K$148*(1+rvanilla05)^0.5)-SUM($K147:AP147),('PTRM input'!$K$148*(1+rvanilla05)^0.5)/A6stdlife))</f>
        <v>0</v>
      </c>
      <c r="AR147" s="105">
        <f>IF(A6stdlife="n/a","n/a",IF(AR$3&gt;(A6stdlife+$E147),('PTRM input'!$K$148*(1+rvanilla05)^0.5)-SUM($K147:AQ147),('PTRM input'!$K$148*(1+rvanilla05)^0.5)/A6stdlife))</f>
        <v>0</v>
      </c>
      <c r="AS147" s="105">
        <f>IF(A6stdlife="n/a","n/a",IF(AS$3&gt;(A6stdlife+$E147),('PTRM input'!$K$148*(1+rvanilla05)^0.5)-SUM($K147:AR147),('PTRM input'!$K$148*(1+rvanilla05)^0.5)/A6stdlife))</f>
        <v>0</v>
      </c>
      <c r="AT147" s="105">
        <f>IF(A6stdlife="n/a","n/a",IF(AT$3&gt;(A6stdlife+$E147),('PTRM input'!$K$148*(1+rvanilla05)^0.5)-SUM($K147:AS147),('PTRM input'!$K$148*(1+rvanilla05)^0.5)/A6stdlife))</f>
        <v>0</v>
      </c>
      <c r="AU147" s="105">
        <f>IF(A6stdlife="n/a","n/a",IF(AU$3&gt;(A6stdlife+$E147),('PTRM input'!$K$148*(1+rvanilla05)^0.5)-SUM($K147:AT147),('PTRM input'!$K$148*(1+rvanilla05)^0.5)/A6stdlife))</f>
        <v>0</v>
      </c>
      <c r="AV147" s="105">
        <f>IF(A6stdlife="n/a","n/a",IF(AV$3&gt;(A6stdlife+$E147),('PTRM input'!$K$148*(1+rvanilla05)^0.5)-SUM($K147:AU147),('PTRM input'!$K$148*(1+rvanilla05)^0.5)/A6stdlife))</f>
        <v>0</v>
      </c>
      <c r="AW147" s="105">
        <f>IF(A6stdlife="n/a","n/a",IF(AW$3&gt;(A6stdlife+$E147),('PTRM input'!$K$148*(1+rvanilla05)^0.5)-SUM($K147:AV147),('PTRM input'!$K$148*(1+rvanilla05)^0.5)/A6stdlife))</f>
        <v>0</v>
      </c>
      <c r="AX147" s="105">
        <f>IF(A6stdlife="n/a","n/a",IF(AX$3&gt;(A6stdlife+$E147),('PTRM input'!$K$148*(1+rvanilla05)^0.5)-SUM($K147:AW147),('PTRM input'!$K$148*(1+rvanilla05)^0.5)/A6stdlife))</f>
        <v>0</v>
      </c>
      <c r="AY147" s="105">
        <f>IF(A6stdlife="n/a","n/a",IF(AY$3&gt;(A6stdlife+$E147),('PTRM input'!$K$148*(1+rvanilla05)^0.5)-SUM($K147:AX147),('PTRM input'!$K$148*(1+rvanilla05)^0.5)/A6stdlife))</f>
        <v>0</v>
      </c>
      <c r="AZ147" s="105">
        <f>IF(A6stdlife="n/a","n/a",IF(AZ$3&gt;(A6stdlife+$E147),('PTRM input'!$K$148*(1+rvanilla05)^0.5)-SUM($K147:AY147),('PTRM input'!$K$148*(1+rvanilla05)^0.5)/A6stdlife))</f>
        <v>0</v>
      </c>
      <c r="BA147" s="105">
        <f>IF(A6stdlife="n/a","n/a",IF(BA$3&gt;(A6stdlife+$E147),('PTRM input'!$K$148*(1+rvanilla05)^0.5)-SUM($K147:AZ147),('PTRM input'!$K$148*(1+rvanilla05)^0.5)/A6stdlife))</f>
        <v>0</v>
      </c>
      <c r="BB147" s="105">
        <f>IF(A6stdlife="n/a","n/a",IF(BB$3&gt;(A6stdlife+$E147),('PTRM input'!$K$148*(1+rvanilla05)^0.5)-SUM($K147:BA147),('PTRM input'!$K$148*(1+rvanilla05)^0.5)/A6stdlife))</f>
        <v>0</v>
      </c>
      <c r="BC147" s="105">
        <f>IF(A6stdlife="n/a","n/a",IF(BC$3&gt;(A6stdlife+$E147),('PTRM input'!$K$148*(1+rvanilla05)^0.5)-SUM($K147:BB147),('PTRM input'!$K$148*(1+rvanilla05)^0.5)/A6stdlife))</f>
        <v>0</v>
      </c>
      <c r="BD147" s="105">
        <f>IF(A6stdlife="n/a","n/a",IF(BD$3&gt;(A6stdlife+$E147),('PTRM input'!$K$148*(1+rvanilla05)^0.5)-SUM($K147:BC147),('PTRM input'!$K$148*(1+rvanilla05)^0.5)/A6stdlife))</f>
        <v>0</v>
      </c>
      <c r="BE147" s="105">
        <f>IF(A6stdlife="n/a","n/a",IF(BE$3&gt;(A6stdlife+$E147),('PTRM input'!$K$148*(1+rvanilla05)^0.5)-SUM($K147:BD147),('PTRM input'!$K$148*(1+rvanilla05)^0.5)/A6stdlife))</f>
        <v>0</v>
      </c>
      <c r="BF147" s="105">
        <f>IF(A6stdlife="n/a","n/a",IF(BF$3&gt;(A6stdlife+$E147),('PTRM input'!$K$148*(1+rvanilla05)^0.5)-SUM($K147:BE147),('PTRM input'!$K$148*(1+rvanilla05)^0.5)/A6stdlife))</f>
        <v>0</v>
      </c>
      <c r="BG147" s="105">
        <f>IF(A6stdlife="n/a","n/a",IF(BG$3&gt;(A6stdlife+$E147),('PTRM input'!$K$148*(1+rvanilla05)^0.5)-SUM($K147:BF147),('PTRM input'!$K$148*(1+rvanilla05)^0.5)/A6stdlife))</f>
        <v>0</v>
      </c>
      <c r="BH147" s="105">
        <f>IF(A6stdlife="n/a","n/a",IF(BH$3&gt;(A6stdlife+$E147),('PTRM input'!$K$148*(1+rvanilla05)^0.5)-SUM($K147:BG147),('PTRM input'!$K$148*(1+rvanilla05)^0.5)/A6stdlife))</f>
        <v>0</v>
      </c>
      <c r="BI147" s="105">
        <f>IF(A6stdlife="n/a","n/a",IF(BI$3&gt;(A6stdlife+$E147),('PTRM input'!$K$148*(1+rvanilla05)^0.5)-SUM($K147:BH147),('PTRM input'!$K$148*(1+rvanilla05)^0.5)/A6stdlife))</f>
        <v>0</v>
      </c>
      <c r="BJ147" s="234"/>
      <c r="BK147" s="234"/>
      <c r="BL147" s="234"/>
      <c r="BM147" s="234"/>
    </row>
    <row r="148" spans="1:65" s="190" customFormat="1" outlineLevel="2">
      <c r="A148" s="234"/>
      <c r="B148" s="32"/>
      <c r="C148" s="31"/>
      <c r="D148" s="930"/>
      <c r="E148" s="167">
        <v>6</v>
      </c>
      <c r="F148" s="34"/>
      <c r="G148" s="184"/>
      <c r="H148" s="186"/>
      <c r="I148" s="186"/>
      <c r="J148" s="186"/>
      <c r="K148" s="186"/>
      <c r="L148" s="185"/>
      <c r="M148" s="105">
        <f>IF(A6stdlife="n/a","n/a",IF(M$3&gt;(A6stdlife+$E148),('PTRM input'!$L$148*(1+rvanilla06)^0.5)-SUM($L148:L148),('PTRM input'!$L$148*(1+rvanilla06)^0.5)/A6stdlife))</f>
        <v>0</v>
      </c>
      <c r="N148" s="105">
        <f>IF(A6stdlife="n/a","n/a",IF(N$3&gt;(A6stdlife+$E148),('PTRM input'!$L$148*(1+rvanilla06)^0.5)-SUM($L148:M148),('PTRM input'!$L$148*(1+rvanilla06)^0.5)/A6stdlife))</f>
        <v>0</v>
      </c>
      <c r="O148" s="105">
        <f>IF(A6stdlife="n/a","n/a",IF(O$3&gt;(A6stdlife+$E148),('PTRM input'!$L$148*(1+rvanilla06)^0.5)-SUM($L148:N148),('PTRM input'!$L$148*(1+rvanilla06)^0.5)/A6stdlife))</f>
        <v>0</v>
      </c>
      <c r="P148" s="105">
        <f>IF(A6stdlife="n/a","n/a",IF(P$3&gt;(A6stdlife+$E148),('PTRM input'!$L$148*(1+rvanilla06)^0.5)-SUM($L148:O148),('PTRM input'!$L$148*(1+rvanilla06)^0.5)/A6stdlife))</f>
        <v>0</v>
      </c>
      <c r="Q148" s="105">
        <f>IF(A6stdlife="n/a","n/a",IF(Q$3&gt;(A6stdlife+$E148),('PTRM input'!$L$148*(1+rvanilla06)^0.5)-SUM($L148:P148),('PTRM input'!$L$148*(1+rvanilla06)^0.5)/A6stdlife))</f>
        <v>0</v>
      </c>
      <c r="R148" s="105">
        <f>IF(A6stdlife="n/a","n/a",IF(R$3&gt;(A6stdlife+$E148),('PTRM input'!$L$148*(1+rvanilla06)^0.5)-SUM($L148:Q148),('PTRM input'!$L$148*(1+rvanilla06)^0.5)/A6stdlife))</f>
        <v>0</v>
      </c>
      <c r="S148" s="105">
        <f>IF(A6stdlife="n/a","n/a",IF(S$3&gt;(A6stdlife+$E148),('PTRM input'!$L$148*(1+rvanilla06)^0.5)-SUM($L148:R148),('PTRM input'!$L$148*(1+rvanilla06)^0.5)/A6stdlife))</f>
        <v>0</v>
      </c>
      <c r="T148" s="105">
        <f>IF(A6stdlife="n/a","n/a",IF(T$3&gt;(A6stdlife+$E148),('PTRM input'!$L$148*(1+rvanilla06)^0.5)-SUM($L148:S148),('PTRM input'!$L$148*(1+rvanilla06)^0.5)/A6stdlife))</f>
        <v>0</v>
      </c>
      <c r="U148" s="105">
        <f>IF(A6stdlife="n/a","n/a",IF(U$3&gt;(A6stdlife+$E148),('PTRM input'!$L$148*(1+rvanilla06)^0.5)-SUM($L148:T148),('PTRM input'!$L$148*(1+rvanilla06)^0.5)/A6stdlife))</f>
        <v>0</v>
      </c>
      <c r="V148" s="105">
        <f>IF(A6stdlife="n/a","n/a",IF(V$3&gt;(A6stdlife+$E148),('PTRM input'!$L$148*(1+rvanilla06)^0.5)-SUM($L148:U148),('PTRM input'!$L$148*(1+rvanilla06)^0.5)/A6stdlife))</f>
        <v>0</v>
      </c>
      <c r="W148" s="105">
        <f>IF(A6stdlife="n/a","n/a",IF(W$3&gt;(A6stdlife+$E148),('PTRM input'!$L$148*(1+rvanilla06)^0.5)-SUM($L148:V148),('PTRM input'!$L$148*(1+rvanilla06)^0.5)/A6stdlife))</f>
        <v>0</v>
      </c>
      <c r="X148" s="105">
        <f>IF(A6stdlife="n/a","n/a",IF(X$3&gt;(A6stdlife+$E148),('PTRM input'!$L$148*(1+rvanilla06)^0.5)-SUM($L148:W148),('PTRM input'!$L$148*(1+rvanilla06)^0.5)/A6stdlife))</f>
        <v>0</v>
      </c>
      <c r="Y148" s="105">
        <f>IF(A6stdlife="n/a","n/a",IF(Y$3&gt;(A6stdlife+$E148),('PTRM input'!$L$148*(1+rvanilla06)^0.5)-SUM($L148:X148),('PTRM input'!$L$148*(1+rvanilla06)^0.5)/A6stdlife))</f>
        <v>0</v>
      </c>
      <c r="Z148" s="105">
        <f>IF(A6stdlife="n/a","n/a",IF(Z$3&gt;(A6stdlife+$E148),('PTRM input'!$L$148*(1+rvanilla06)^0.5)-SUM($L148:Y148),('PTRM input'!$L$148*(1+rvanilla06)^0.5)/A6stdlife))</f>
        <v>0</v>
      </c>
      <c r="AA148" s="105">
        <f>IF(A6stdlife="n/a","n/a",IF(AA$3&gt;(A6stdlife+$E148),('PTRM input'!$L$148*(1+rvanilla06)^0.5)-SUM($L148:Z148),('PTRM input'!$L$148*(1+rvanilla06)^0.5)/A6stdlife))</f>
        <v>0</v>
      </c>
      <c r="AB148" s="105">
        <f>IF(A6stdlife="n/a","n/a",IF(AB$3&gt;(A6stdlife+$E148),('PTRM input'!$L$148*(1+rvanilla06)^0.5)-SUM($L148:AA148),('PTRM input'!$L$148*(1+rvanilla06)^0.5)/A6stdlife))</f>
        <v>0</v>
      </c>
      <c r="AC148" s="105">
        <f>IF(A6stdlife="n/a","n/a",IF(AC$3&gt;(A6stdlife+$E148),('PTRM input'!$L$148*(1+rvanilla06)^0.5)-SUM($L148:AB148),('PTRM input'!$L$148*(1+rvanilla06)^0.5)/A6stdlife))</f>
        <v>0</v>
      </c>
      <c r="AD148" s="105">
        <f>IF(A6stdlife="n/a","n/a",IF(AD$3&gt;(A6stdlife+$E148),('PTRM input'!$L$148*(1+rvanilla06)^0.5)-SUM($L148:AC148),('PTRM input'!$L$148*(1+rvanilla06)^0.5)/A6stdlife))</f>
        <v>0</v>
      </c>
      <c r="AE148" s="105">
        <f>IF(A6stdlife="n/a","n/a",IF(AE$3&gt;(A6stdlife+$E148),('PTRM input'!$L$148*(1+rvanilla06)^0.5)-SUM($L148:AD148),('PTRM input'!$L$148*(1+rvanilla06)^0.5)/A6stdlife))</f>
        <v>0</v>
      </c>
      <c r="AF148" s="105">
        <f>IF(A6stdlife="n/a","n/a",IF(AF$3&gt;(A6stdlife+$E148),('PTRM input'!$L$148*(1+rvanilla06)^0.5)-SUM($L148:AE148),('PTRM input'!$L$148*(1+rvanilla06)^0.5)/A6stdlife))</f>
        <v>0</v>
      </c>
      <c r="AG148" s="105">
        <f>IF(A6stdlife="n/a","n/a",IF(AG$3&gt;(A6stdlife+$E148),('PTRM input'!$L$148*(1+rvanilla06)^0.5)-SUM($L148:AF148),('PTRM input'!$L$148*(1+rvanilla06)^0.5)/A6stdlife))</f>
        <v>0</v>
      </c>
      <c r="AH148" s="105">
        <f>IF(A6stdlife="n/a","n/a",IF(AH$3&gt;(A6stdlife+$E148),('PTRM input'!$L$148*(1+rvanilla06)^0.5)-SUM($L148:AG148),('PTRM input'!$L$148*(1+rvanilla06)^0.5)/A6stdlife))</f>
        <v>0</v>
      </c>
      <c r="AI148" s="105">
        <f>IF(A6stdlife="n/a","n/a",IF(AI$3&gt;(A6stdlife+$E148),('PTRM input'!$L$148*(1+rvanilla06)^0.5)-SUM($L148:AH148),('PTRM input'!$L$148*(1+rvanilla06)^0.5)/A6stdlife))</f>
        <v>0</v>
      </c>
      <c r="AJ148" s="105">
        <f>IF(A6stdlife="n/a","n/a",IF(AJ$3&gt;(A6stdlife+$E148),('PTRM input'!$L$148*(1+rvanilla06)^0.5)-SUM($L148:AI148),('PTRM input'!$L$148*(1+rvanilla06)^0.5)/A6stdlife))</f>
        <v>0</v>
      </c>
      <c r="AK148" s="105">
        <f>IF(A6stdlife="n/a","n/a",IF(AK$3&gt;(A6stdlife+$E148),('PTRM input'!$L$148*(1+rvanilla06)^0.5)-SUM($L148:AJ148),('PTRM input'!$L$148*(1+rvanilla06)^0.5)/A6stdlife))</f>
        <v>0</v>
      </c>
      <c r="AL148" s="105">
        <f>IF(A6stdlife="n/a","n/a",IF(AL$3&gt;(A6stdlife+$E148),('PTRM input'!$L$148*(1+rvanilla06)^0.5)-SUM($L148:AK148),('PTRM input'!$L$148*(1+rvanilla06)^0.5)/A6stdlife))</f>
        <v>0</v>
      </c>
      <c r="AM148" s="105">
        <f>IF(A6stdlife="n/a","n/a",IF(AM$3&gt;(A6stdlife+$E148),('PTRM input'!$L$148*(1+rvanilla06)^0.5)-SUM($L148:AL148),('PTRM input'!$L$148*(1+rvanilla06)^0.5)/A6stdlife))</f>
        <v>0</v>
      </c>
      <c r="AN148" s="105">
        <f>IF(A6stdlife="n/a","n/a",IF(AN$3&gt;(A6stdlife+$E148),('PTRM input'!$L$148*(1+rvanilla06)^0.5)-SUM($L148:AM148),('PTRM input'!$L$148*(1+rvanilla06)^0.5)/A6stdlife))</f>
        <v>0</v>
      </c>
      <c r="AO148" s="105">
        <f>IF(A6stdlife="n/a","n/a",IF(AO$3&gt;(A6stdlife+$E148),('PTRM input'!$L$148*(1+rvanilla06)^0.5)-SUM($L148:AN148),('PTRM input'!$L$148*(1+rvanilla06)^0.5)/A6stdlife))</f>
        <v>0</v>
      </c>
      <c r="AP148" s="105">
        <f>IF(A6stdlife="n/a","n/a",IF(AP$3&gt;(A6stdlife+$E148),('PTRM input'!$L$148*(1+rvanilla06)^0.5)-SUM($L148:AO148),('PTRM input'!$L$148*(1+rvanilla06)^0.5)/A6stdlife))</f>
        <v>0</v>
      </c>
      <c r="AQ148" s="105">
        <f>IF(A6stdlife="n/a","n/a",IF(AQ$3&gt;(A6stdlife+$E148),('PTRM input'!$L$148*(1+rvanilla06)^0.5)-SUM($L148:AP148),('PTRM input'!$L$148*(1+rvanilla06)^0.5)/A6stdlife))</f>
        <v>0</v>
      </c>
      <c r="AR148" s="105">
        <f>IF(A6stdlife="n/a","n/a",IF(AR$3&gt;(A6stdlife+$E148),('PTRM input'!$L$148*(1+rvanilla06)^0.5)-SUM($L148:AQ148),('PTRM input'!$L$148*(1+rvanilla06)^0.5)/A6stdlife))</f>
        <v>0</v>
      </c>
      <c r="AS148" s="105">
        <f>IF(A6stdlife="n/a","n/a",IF(AS$3&gt;(A6stdlife+$E148),('PTRM input'!$L$148*(1+rvanilla06)^0.5)-SUM($L148:AR148),('PTRM input'!$L$148*(1+rvanilla06)^0.5)/A6stdlife))</f>
        <v>0</v>
      </c>
      <c r="AT148" s="105">
        <f>IF(A6stdlife="n/a","n/a",IF(AT$3&gt;(A6stdlife+$E148),('PTRM input'!$L$148*(1+rvanilla06)^0.5)-SUM($L148:AS148),('PTRM input'!$L$148*(1+rvanilla06)^0.5)/A6stdlife))</f>
        <v>0</v>
      </c>
      <c r="AU148" s="105">
        <f>IF(A6stdlife="n/a","n/a",IF(AU$3&gt;(A6stdlife+$E148),('PTRM input'!$L$148*(1+rvanilla06)^0.5)-SUM($L148:AT148),('PTRM input'!$L$148*(1+rvanilla06)^0.5)/A6stdlife))</f>
        <v>0</v>
      </c>
      <c r="AV148" s="105">
        <f>IF(A6stdlife="n/a","n/a",IF(AV$3&gt;(A6stdlife+$E148),('PTRM input'!$L$148*(1+rvanilla06)^0.5)-SUM($L148:AU148),('PTRM input'!$L$148*(1+rvanilla06)^0.5)/A6stdlife))</f>
        <v>0</v>
      </c>
      <c r="AW148" s="105">
        <f>IF(A6stdlife="n/a","n/a",IF(AW$3&gt;(A6stdlife+$E148),('PTRM input'!$L$148*(1+rvanilla06)^0.5)-SUM($L148:AV148),('PTRM input'!$L$148*(1+rvanilla06)^0.5)/A6stdlife))</f>
        <v>0</v>
      </c>
      <c r="AX148" s="105">
        <f>IF(A6stdlife="n/a","n/a",IF(AX$3&gt;(A6stdlife+$E148),('PTRM input'!$L$148*(1+rvanilla06)^0.5)-SUM($L148:AW148),('PTRM input'!$L$148*(1+rvanilla06)^0.5)/A6stdlife))</f>
        <v>0</v>
      </c>
      <c r="AY148" s="105">
        <f>IF(A6stdlife="n/a","n/a",IF(AY$3&gt;(A6stdlife+$E148),('PTRM input'!$L$148*(1+rvanilla06)^0.5)-SUM($L148:AX148),('PTRM input'!$L$148*(1+rvanilla06)^0.5)/A6stdlife))</f>
        <v>0</v>
      </c>
      <c r="AZ148" s="105">
        <f>IF(A6stdlife="n/a","n/a",IF(AZ$3&gt;(A6stdlife+$E148),('PTRM input'!$L$148*(1+rvanilla06)^0.5)-SUM($L148:AY148),('PTRM input'!$L$148*(1+rvanilla06)^0.5)/A6stdlife))</f>
        <v>0</v>
      </c>
      <c r="BA148" s="105">
        <f>IF(A6stdlife="n/a","n/a",IF(BA$3&gt;(A6stdlife+$E148),('PTRM input'!$L$148*(1+rvanilla06)^0.5)-SUM($L148:AZ148),('PTRM input'!$L$148*(1+rvanilla06)^0.5)/A6stdlife))</f>
        <v>0</v>
      </c>
      <c r="BB148" s="105">
        <f>IF(A6stdlife="n/a","n/a",IF(BB$3&gt;(A6stdlife+$E148),('PTRM input'!$L$148*(1+rvanilla06)^0.5)-SUM($L148:BA148),('PTRM input'!$L$148*(1+rvanilla06)^0.5)/A6stdlife))</f>
        <v>0</v>
      </c>
      <c r="BC148" s="105">
        <f>IF(A6stdlife="n/a","n/a",IF(BC$3&gt;(A6stdlife+$E148),('PTRM input'!$L$148*(1+rvanilla06)^0.5)-SUM($L148:BB148),('PTRM input'!$L$148*(1+rvanilla06)^0.5)/A6stdlife))</f>
        <v>0</v>
      </c>
      <c r="BD148" s="105">
        <f>IF(A6stdlife="n/a","n/a",IF(BD$3&gt;(A6stdlife+$E148),('PTRM input'!$L$148*(1+rvanilla06)^0.5)-SUM($L148:BC148),('PTRM input'!$L$148*(1+rvanilla06)^0.5)/A6stdlife))</f>
        <v>0</v>
      </c>
      <c r="BE148" s="105">
        <f>IF(A6stdlife="n/a","n/a",IF(BE$3&gt;(A6stdlife+$E148),('PTRM input'!$L$148*(1+rvanilla06)^0.5)-SUM($L148:BD148),('PTRM input'!$L$148*(1+rvanilla06)^0.5)/A6stdlife))</f>
        <v>0</v>
      </c>
      <c r="BF148" s="105">
        <f>IF(A6stdlife="n/a","n/a",IF(BF$3&gt;(A6stdlife+$E148),('PTRM input'!$L$148*(1+rvanilla06)^0.5)-SUM($L148:BE148),('PTRM input'!$L$148*(1+rvanilla06)^0.5)/A6stdlife))</f>
        <v>0</v>
      </c>
      <c r="BG148" s="105">
        <f>IF(A6stdlife="n/a","n/a",IF(BG$3&gt;(A6stdlife+$E148),('PTRM input'!$L$148*(1+rvanilla06)^0.5)-SUM($L148:BF148),('PTRM input'!$L$148*(1+rvanilla06)^0.5)/A6stdlife))</f>
        <v>0</v>
      </c>
      <c r="BH148" s="105">
        <f>IF(A6stdlife="n/a","n/a",IF(BH$3&gt;(A6stdlife+$E148),('PTRM input'!$L$148*(1+rvanilla06)^0.5)-SUM($L148:BG148),('PTRM input'!$L$148*(1+rvanilla06)^0.5)/A6stdlife))</f>
        <v>0</v>
      </c>
      <c r="BI148" s="105">
        <f>IF(A6stdlife="n/a","n/a",IF(BI$3&gt;(A6stdlife+$E148),('PTRM input'!$L$148*(1+rvanilla06)^0.5)-SUM($L148:BH148),('PTRM input'!$L$148*(1+rvanilla06)^0.5)/A6stdlife))</f>
        <v>0</v>
      </c>
      <c r="BJ148" s="234"/>
      <c r="BK148" s="234"/>
      <c r="BL148" s="234"/>
      <c r="BM148" s="234"/>
    </row>
    <row r="149" spans="1:65" s="190" customFormat="1" outlineLevel="2">
      <c r="A149" s="234"/>
      <c r="B149" s="32"/>
      <c r="C149" s="31"/>
      <c r="D149" s="930"/>
      <c r="E149" s="167">
        <v>7</v>
      </c>
      <c r="F149" s="34"/>
      <c r="G149" s="184"/>
      <c r="H149" s="186"/>
      <c r="I149" s="186"/>
      <c r="J149" s="186"/>
      <c r="K149" s="186"/>
      <c r="L149" s="186"/>
      <c r="M149" s="185"/>
      <c r="N149" s="105">
        <f>IF(A6stdlife="n/a","n/a",IF(N$3&gt;(A6stdlife+$E149),('PTRM input'!$M$148*(1+rvanilla07)^0.5)-SUM($M149:M149),('PTRM input'!$M$148*(1+rvanilla07)^0.5)/A6stdlife))</f>
        <v>0</v>
      </c>
      <c r="O149" s="105">
        <f>IF(A6stdlife="n/a","n/a",IF(O$3&gt;(A6stdlife+$E149),('PTRM input'!$M$148*(1+rvanilla07)^0.5)-SUM($M149:N149),('PTRM input'!$M$148*(1+rvanilla07)^0.5)/A6stdlife))</f>
        <v>0</v>
      </c>
      <c r="P149" s="105">
        <f>IF(A6stdlife="n/a","n/a",IF(P$3&gt;(A6stdlife+$E149),('PTRM input'!$M$148*(1+rvanilla07)^0.5)-SUM($M149:O149),('PTRM input'!$M$148*(1+rvanilla07)^0.5)/A6stdlife))</f>
        <v>0</v>
      </c>
      <c r="Q149" s="105">
        <f>IF(A6stdlife="n/a","n/a",IF(Q$3&gt;(A6stdlife+$E149),('PTRM input'!$M$148*(1+rvanilla07)^0.5)-SUM($M149:P149),('PTRM input'!$M$148*(1+rvanilla07)^0.5)/A6stdlife))</f>
        <v>0</v>
      </c>
      <c r="R149" s="105">
        <f>IF(A6stdlife="n/a","n/a",IF(R$3&gt;(A6stdlife+$E149),('PTRM input'!$M$148*(1+rvanilla07)^0.5)-SUM($M149:Q149),('PTRM input'!$M$148*(1+rvanilla07)^0.5)/A6stdlife))</f>
        <v>0</v>
      </c>
      <c r="S149" s="105">
        <f>IF(A6stdlife="n/a","n/a",IF(S$3&gt;(A6stdlife+$E149),('PTRM input'!$M$148*(1+rvanilla07)^0.5)-SUM($M149:R149),('PTRM input'!$M$148*(1+rvanilla07)^0.5)/A6stdlife))</f>
        <v>0</v>
      </c>
      <c r="T149" s="105">
        <f>IF(A6stdlife="n/a","n/a",IF(T$3&gt;(A6stdlife+$E149),('PTRM input'!$M$148*(1+rvanilla07)^0.5)-SUM($M149:S149),('PTRM input'!$M$148*(1+rvanilla07)^0.5)/A6stdlife))</f>
        <v>0</v>
      </c>
      <c r="U149" s="105">
        <f>IF(A6stdlife="n/a","n/a",IF(U$3&gt;(A6stdlife+$E149),('PTRM input'!$M$148*(1+rvanilla07)^0.5)-SUM($M149:T149),('PTRM input'!$M$148*(1+rvanilla07)^0.5)/A6stdlife))</f>
        <v>0</v>
      </c>
      <c r="V149" s="105">
        <f>IF(A6stdlife="n/a","n/a",IF(V$3&gt;(A6stdlife+$E149),('PTRM input'!$M$148*(1+rvanilla07)^0.5)-SUM($M149:U149),('PTRM input'!$M$148*(1+rvanilla07)^0.5)/A6stdlife))</f>
        <v>0</v>
      </c>
      <c r="W149" s="105">
        <f>IF(A6stdlife="n/a","n/a",IF(W$3&gt;(A6stdlife+$E149),('PTRM input'!$M$148*(1+rvanilla07)^0.5)-SUM($M149:V149),('PTRM input'!$M$148*(1+rvanilla07)^0.5)/A6stdlife))</f>
        <v>0</v>
      </c>
      <c r="X149" s="105">
        <f>IF(A6stdlife="n/a","n/a",IF(X$3&gt;(A6stdlife+$E149),('PTRM input'!$M$148*(1+rvanilla07)^0.5)-SUM($M149:W149),('PTRM input'!$M$148*(1+rvanilla07)^0.5)/A6stdlife))</f>
        <v>0</v>
      </c>
      <c r="Y149" s="105">
        <f>IF(A6stdlife="n/a","n/a",IF(Y$3&gt;(A6stdlife+$E149),('PTRM input'!$M$148*(1+rvanilla07)^0.5)-SUM($M149:X149),('PTRM input'!$M$148*(1+rvanilla07)^0.5)/A6stdlife))</f>
        <v>0</v>
      </c>
      <c r="Z149" s="105">
        <f>IF(A6stdlife="n/a","n/a",IF(Z$3&gt;(A6stdlife+$E149),('PTRM input'!$M$148*(1+rvanilla07)^0.5)-SUM($M149:Y149),('PTRM input'!$M$148*(1+rvanilla07)^0.5)/A6stdlife))</f>
        <v>0</v>
      </c>
      <c r="AA149" s="105">
        <f>IF(A6stdlife="n/a","n/a",IF(AA$3&gt;(A6stdlife+$E149),('PTRM input'!$M$148*(1+rvanilla07)^0.5)-SUM($M149:Z149),('PTRM input'!$M$148*(1+rvanilla07)^0.5)/A6stdlife))</f>
        <v>0</v>
      </c>
      <c r="AB149" s="105">
        <f>IF(A6stdlife="n/a","n/a",IF(AB$3&gt;(A6stdlife+$E149),('PTRM input'!$M$148*(1+rvanilla07)^0.5)-SUM($M149:AA149),('PTRM input'!$M$148*(1+rvanilla07)^0.5)/A6stdlife))</f>
        <v>0</v>
      </c>
      <c r="AC149" s="105">
        <f>IF(A6stdlife="n/a","n/a",IF(AC$3&gt;(A6stdlife+$E149),('PTRM input'!$M$148*(1+rvanilla07)^0.5)-SUM($M149:AB149),('PTRM input'!$M$148*(1+rvanilla07)^0.5)/A6stdlife))</f>
        <v>0</v>
      </c>
      <c r="AD149" s="105">
        <f>IF(A6stdlife="n/a","n/a",IF(AD$3&gt;(A6stdlife+$E149),('PTRM input'!$M$148*(1+rvanilla07)^0.5)-SUM($M149:AC149),('PTRM input'!$M$148*(1+rvanilla07)^0.5)/A6stdlife))</f>
        <v>0</v>
      </c>
      <c r="AE149" s="105">
        <f>IF(A6stdlife="n/a","n/a",IF(AE$3&gt;(A6stdlife+$E149),('PTRM input'!$M$148*(1+rvanilla07)^0.5)-SUM($M149:AD149),('PTRM input'!$M$148*(1+rvanilla07)^0.5)/A6stdlife))</f>
        <v>0</v>
      </c>
      <c r="AF149" s="105">
        <f>IF(A6stdlife="n/a","n/a",IF(AF$3&gt;(A6stdlife+$E149),('PTRM input'!$M$148*(1+rvanilla07)^0.5)-SUM($M149:AE149),('PTRM input'!$M$148*(1+rvanilla07)^0.5)/A6stdlife))</f>
        <v>0</v>
      </c>
      <c r="AG149" s="105">
        <f>IF(A6stdlife="n/a","n/a",IF(AG$3&gt;(A6stdlife+$E149),('PTRM input'!$M$148*(1+rvanilla07)^0.5)-SUM($M149:AF149),('PTRM input'!$M$148*(1+rvanilla07)^0.5)/A6stdlife))</f>
        <v>0</v>
      </c>
      <c r="AH149" s="105">
        <f>IF(A6stdlife="n/a","n/a",IF(AH$3&gt;(A6stdlife+$E149),('PTRM input'!$M$148*(1+rvanilla07)^0.5)-SUM($M149:AG149),('PTRM input'!$M$148*(1+rvanilla07)^0.5)/A6stdlife))</f>
        <v>0</v>
      </c>
      <c r="AI149" s="105">
        <f>IF(A6stdlife="n/a","n/a",IF(AI$3&gt;(A6stdlife+$E149),('PTRM input'!$M$148*(1+rvanilla07)^0.5)-SUM($M149:AH149),('PTRM input'!$M$148*(1+rvanilla07)^0.5)/A6stdlife))</f>
        <v>0</v>
      </c>
      <c r="AJ149" s="105">
        <f>IF(A6stdlife="n/a","n/a",IF(AJ$3&gt;(A6stdlife+$E149),('PTRM input'!$M$148*(1+rvanilla07)^0.5)-SUM($M149:AI149),('PTRM input'!$M$148*(1+rvanilla07)^0.5)/A6stdlife))</f>
        <v>0</v>
      </c>
      <c r="AK149" s="105">
        <f>IF(A6stdlife="n/a","n/a",IF(AK$3&gt;(A6stdlife+$E149),('PTRM input'!$M$148*(1+rvanilla07)^0.5)-SUM($M149:AJ149),('PTRM input'!$M$148*(1+rvanilla07)^0.5)/A6stdlife))</f>
        <v>0</v>
      </c>
      <c r="AL149" s="105">
        <f>IF(A6stdlife="n/a","n/a",IF(AL$3&gt;(A6stdlife+$E149),('PTRM input'!$M$148*(1+rvanilla07)^0.5)-SUM($M149:AK149),('PTRM input'!$M$148*(1+rvanilla07)^0.5)/A6stdlife))</f>
        <v>0</v>
      </c>
      <c r="AM149" s="105">
        <f>IF(A6stdlife="n/a","n/a",IF(AM$3&gt;(A6stdlife+$E149),('PTRM input'!$M$148*(1+rvanilla07)^0.5)-SUM($M149:AL149),('PTRM input'!$M$148*(1+rvanilla07)^0.5)/A6stdlife))</f>
        <v>0</v>
      </c>
      <c r="AN149" s="105">
        <f>IF(A6stdlife="n/a","n/a",IF(AN$3&gt;(A6stdlife+$E149),('PTRM input'!$M$148*(1+rvanilla07)^0.5)-SUM($M149:AM149),('PTRM input'!$M$148*(1+rvanilla07)^0.5)/A6stdlife))</f>
        <v>0</v>
      </c>
      <c r="AO149" s="105">
        <f>IF(A6stdlife="n/a","n/a",IF(AO$3&gt;(A6stdlife+$E149),('PTRM input'!$M$148*(1+rvanilla07)^0.5)-SUM($M149:AN149),('PTRM input'!$M$148*(1+rvanilla07)^0.5)/A6stdlife))</f>
        <v>0</v>
      </c>
      <c r="AP149" s="105">
        <f>IF(A6stdlife="n/a","n/a",IF(AP$3&gt;(A6stdlife+$E149),('PTRM input'!$M$148*(1+rvanilla07)^0.5)-SUM($M149:AO149),('PTRM input'!$M$148*(1+rvanilla07)^0.5)/A6stdlife))</f>
        <v>0</v>
      </c>
      <c r="AQ149" s="105">
        <f>IF(A6stdlife="n/a","n/a",IF(AQ$3&gt;(A6stdlife+$E149),('PTRM input'!$M$148*(1+rvanilla07)^0.5)-SUM($M149:AP149),('PTRM input'!$M$148*(1+rvanilla07)^0.5)/A6stdlife))</f>
        <v>0</v>
      </c>
      <c r="AR149" s="105">
        <f>IF(A6stdlife="n/a","n/a",IF(AR$3&gt;(A6stdlife+$E149),('PTRM input'!$M$148*(1+rvanilla07)^0.5)-SUM($M149:AQ149),('PTRM input'!$M$148*(1+rvanilla07)^0.5)/A6stdlife))</f>
        <v>0</v>
      </c>
      <c r="AS149" s="105">
        <f>IF(A6stdlife="n/a","n/a",IF(AS$3&gt;(A6stdlife+$E149),('PTRM input'!$M$148*(1+rvanilla07)^0.5)-SUM($M149:AR149),('PTRM input'!$M$148*(1+rvanilla07)^0.5)/A6stdlife))</f>
        <v>0</v>
      </c>
      <c r="AT149" s="105">
        <f>IF(A6stdlife="n/a","n/a",IF(AT$3&gt;(A6stdlife+$E149),('PTRM input'!$M$148*(1+rvanilla07)^0.5)-SUM($M149:AS149),('PTRM input'!$M$148*(1+rvanilla07)^0.5)/A6stdlife))</f>
        <v>0</v>
      </c>
      <c r="AU149" s="105">
        <f>IF(A6stdlife="n/a","n/a",IF(AU$3&gt;(A6stdlife+$E149),('PTRM input'!$M$148*(1+rvanilla07)^0.5)-SUM($M149:AT149),('PTRM input'!$M$148*(1+rvanilla07)^0.5)/A6stdlife))</f>
        <v>0</v>
      </c>
      <c r="AV149" s="105">
        <f>IF(A6stdlife="n/a","n/a",IF(AV$3&gt;(A6stdlife+$E149),('PTRM input'!$M$148*(1+rvanilla07)^0.5)-SUM($M149:AU149),('PTRM input'!$M$148*(1+rvanilla07)^0.5)/A6stdlife))</f>
        <v>0</v>
      </c>
      <c r="AW149" s="105">
        <f>IF(A6stdlife="n/a","n/a",IF(AW$3&gt;(A6stdlife+$E149),('PTRM input'!$M$148*(1+rvanilla07)^0.5)-SUM($M149:AV149),('PTRM input'!$M$148*(1+rvanilla07)^0.5)/A6stdlife))</f>
        <v>0</v>
      </c>
      <c r="AX149" s="105">
        <f>IF(A6stdlife="n/a","n/a",IF(AX$3&gt;(A6stdlife+$E149),('PTRM input'!$M$148*(1+rvanilla07)^0.5)-SUM($M149:AW149),('PTRM input'!$M$148*(1+rvanilla07)^0.5)/A6stdlife))</f>
        <v>0</v>
      </c>
      <c r="AY149" s="105">
        <f>IF(A6stdlife="n/a","n/a",IF(AY$3&gt;(A6stdlife+$E149),('PTRM input'!$M$148*(1+rvanilla07)^0.5)-SUM($M149:AX149),('PTRM input'!$M$148*(1+rvanilla07)^0.5)/A6stdlife))</f>
        <v>0</v>
      </c>
      <c r="AZ149" s="105">
        <f>IF(A6stdlife="n/a","n/a",IF(AZ$3&gt;(A6stdlife+$E149),('PTRM input'!$M$148*(1+rvanilla07)^0.5)-SUM($M149:AY149),('PTRM input'!$M$148*(1+rvanilla07)^0.5)/A6stdlife))</f>
        <v>0</v>
      </c>
      <c r="BA149" s="105">
        <f>IF(A6stdlife="n/a","n/a",IF(BA$3&gt;(A6stdlife+$E149),('PTRM input'!$M$148*(1+rvanilla07)^0.5)-SUM($M149:AZ149),('PTRM input'!$M$148*(1+rvanilla07)^0.5)/A6stdlife))</f>
        <v>0</v>
      </c>
      <c r="BB149" s="105">
        <f>IF(A6stdlife="n/a","n/a",IF(BB$3&gt;(A6stdlife+$E149),('PTRM input'!$M$148*(1+rvanilla07)^0.5)-SUM($M149:BA149),('PTRM input'!$M$148*(1+rvanilla07)^0.5)/A6stdlife))</f>
        <v>0</v>
      </c>
      <c r="BC149" s="105">
        <f>IF(A6stdlife="n/a","n/a",IF(BC$3&gt;(A6stdlife+$E149),('PTRM input'!$M$148*(1+rvanilla07)^0.5)-SUM($M149:BB149),('PTRM input'!$M$148*(1+rvanilla07)^0.5)/A6stdlife))</f>
        <v>0</v>
      </c>
      <c r="BD149" s="105">
        <f>IF(A6stdlife="n/a","n/a",IF(BD$3&gt;(A6stdlife+$E149),('PTRM input'!$M$148*(1+rvanilla07)^0.5)-SUM($M149:BC149),('PTRM input'!$M$148*(1+rvanilla07)^0.5)/A6stdlife))</f>
        <v>0</v>
      </c>
      <c r="BE149" s="105">
        <f>IF(A6stdlife="n/a","n/a",IF(BE$3&gt;(A6stdlife+$E149),('PTRM input'!$M$148*(1+rvanilla07)^0.5)-SUM($M149:BD149),('PTRM input'!$M$148*(1+rvanilla07)^0.5)/A6stdlife))</f>
        <v>0</v>
      </c>
      <c r="BF149" s="105">
        <f>IF(A6stdlife="n/a","n/a",IF(BF$3&gt;(A6stdlife+$E149),('PTRM input'!$M$148*(1+rvanilla07)^0.5)-SUM($M149:BE149),('PTRM input'!$M$148*(1+rvanilla07)^0.5)/A6stdlife))</f>
        <v>0</v>
      </c>
      <c r="BG149" s="105">
        <f>IF(A6stdlife="n/a","n/a",IF(BG$3&gt;(A6stdlife+$E149),('PTRM input'!$M$148*(1+rvanilla07)^0.5)-SUM($M149:BF149),('PTRM input'!$M$148*(1+rvanilla07)^0.5)/A6stdlife))</f>
        <v>0</v>
      </c>
      <c r="BH149" s="105">
        <f>IF(A6stdlife="n/a","n/a",IF(BH$3&gt;(A6stdlife+$E149),('PTRM input'!$M$148*(1+rvanilla07)^0.5)-SUM($M149:BG149),('PTRM input'!$M$148*(1+rvanilla07)^0.5)/A6stdlife))</f>
        <v>0</v>
      </c>
      <c r="BI149" s="105">
        <f>IF(A6stdlife="n/a","n/a",IF(BI$3&gt;(A6stdlife+$E149),('PTRM input'!$M$148*(1+rvanilla07)^0.5)-SUM($M149:BH149),('PTRM input'!$M$148*(1+rvanilla07)^0.5)/A6stdlife))</f>
        <v>0</v>
      </c>
      <c r="BJ149" s="234"/>
      <c r="BK149" s="234"/>
      <c r="BL149" s="234"/>
      <c r="BM149" s="234"/>
    </row>
    <row r="150" spans="1:65" s="190" customFormat="1" outlineLevel="2">
      <c r="A150" s="234"/>
      <c r="B150" s="32"/>
      <c r="C150" s="31"/>
      <c r="D150" s="930"/>
      <c r="E150" s="167">
        <v>8</v>
      </c>
      <c r="F150" s="34"/>
      <c r="G150" s="184"/>
      <c r="H150" s="186"/>
      <c r="I150" s="186"/>
      <c r="J150" s="186"/>
      <c r="K150" s="186"/>
      <c r="L150" s="186"/>
      <c r="M150" s="186"/>
      <c r="N150" s="185"/>
      <c r="O150" s="105">
        <f>IF(A6stdlife="n/a","n/a",IF(O$3&gt;(A6stdlife+$E150),('PTRM input'!$N$148*(1+rvanilla08)^0.5)-SUM($N150:N150),('PTRM input'!$N$148*(1+rvanilla08)^0.5)/A6stdlife))</f>
        <v>0</v>
      </c>
      <c r="P150" s="105">
        <f>IF(A6stdlife="n/a","n/a",IF(P$3&gt;(A6stdlife+$E150),('PTRM input'!$N$148*(1+rvanilla08)^0.5)-SUM($N150:O150),('PTRM input'!$N$148*(1+rvanilla08)^0.5)/A6stdlife))</f>
        <v>0</v>
      </c>
      <c r="Q150" s="105">
        <f>IF(A6stdlife="n/a","n/a",IF(Q$3&gt;(A6stdlife+$E150),('PTRM input'!$N$148*(1+rvanilla08)^0.5)-SUM($N150:P150),('PTRM input'!$N$148*(1+rvanilla08)^0.5)/A6stdlife))</f>
        <v>0</v>
      </c>
      <c r="R150" s="105">
        <f>IF(A6stdlife="n/a","n/a",IF(R$3&gt;(A6stdlife+$E150),('PTRM input'!$N$148*(1+rvanilla08)^0.5)-SUM($N150:Q150),('PTRM input'!$N$148*(1+rvanilla08)^0.5)/A6stdlife))</f>
        <v>0</v>
      </c>
      <c r="S150" s="105">
        <f>IF(A6stdlife="n/a","n/a",IF(S$3&gt;(A6stdlife+$E150),('PTRM input'!$N$148*(1+rvanilla08)^0.5)-SUM($N150:R150),('PTRM input'!$N$148*(1+rvanilla08)^0.5)/A6stdlife))</f>
        <v>0</v>
      </c>
      <c r="T150" s="105">
        <f>IF(A6stdlife="n/a","n/a",IF(T$3&gt;(A6stdlife+$E150),('PTRM input'!$N$148*(1+rvanilla08)^0.5)-SUM($N150:S150),('PTRM input'!$N$148*(1+rvanilla08)^0.5)/A6stdlife))</f>
        <v>0</v>
      </c>
      <c r="U150" s="105">
        <f>IF(A6stdlife="n/a","n/a",IF(U$3&gt;(A6stdlife+$E150),('PTRM input'!$N$148*(1+rvanilla08)^0.5)-SUM($N150:T150),('PTRM input'!$N$148*(1+rvanilla08)^0.5)/A6stdlife))</f>
        <v>0</v>
      </c>
      <c r="V150" s="105">
        <f>IF(A6stdlife="n/a","n/a",IF(V$3&gt;(A6stdlife+$E150),('PTRM input'!$N$148*(1+rvanilla08)^0.5)-SUM($N150:U150),('PTRM input'!$N$148*(1+rvanilla08)^0.5)/A6stdlife))</f>
        <v>0</v>
      </c>
      <c r="W150" s="105">
        <f>IF(A6stdlife="n/a","n/a",IF(W$3&gt;(A6stdlife+$E150),('PTRM input'!$N$148*(1+rvanilla08)^0.5)-SUM($N150:V150),('PTRM input'!$N$148*(1+rvanilla08)^0.5)/A6stdlife))</f>
        <v>0</v>
      </c>
      <c r="X150" s="105">
        <f>IF(A6stdlife="n/a","n/a",IF(X$3&gt;(A6stdlife+$E150),('PTRM input'!$N$148*(1+rvanilla08)^0.5)-SUM($N150:W150),('PTRM input'!$N$148*(1+rvanilla08)^0.5)/A6stdlife))</f>
        <v>0</v>
      </c>
      <c r="Y150" s="105">
        <f>IF(A6stdlife="n/a","n/a",IF(Y$3&gt;(A6stdlife+$E150),('PTRM input'!$N$148*(1+rvanilla08)^0.5)-SUM($N150:X150),('PTRM input'!$N$148*(1+rvanilla08)^0.5)/A6stdlife))</f>
        <v>0</v>
      </c>
      <c r="Z150" s="105">
        <f>IF(A6stdlife="n/a","n/a",IF(Z$3&gt;(A6stdlife+$E150),('PTRM input'!$N$148*(1+rvanilla08)^0.5)-SUM($N150:Y150),('PTRM input'!$N$148*(1+rvanilla08)^0.5)/A6stdlife))</f>
        <v>0</v>
      </c>
      <c r="AA150" s="105">
        <f>IF(A6stdlife="n/a","n/a",IF(AA$3&gt;(A6stdlife+$E150),('PTRM input'!$N$148*(1+rvanilla08)^0.5)-SUM($N150:Z150),('PTRM input'!$N$148*(1+rvanilla08)^0.5)/A6stdlife))</f>
        <v>0</v>
      </c>
      <c r="AB150" s="105">
        <f>IF(A6stdlife="n/a","n/a",IF(AB$3&gt;(A6stdlife+$E150),('PTRM input'!$N$148*(1+rvanilla08)^0.5)-SUM($N150:AA150),('PTRM input'!$N$148*(1+rvanilla08)^0.5)/A6stdlife))</f>
        <v>0</v>
      </c>
      <c r="AC150" s="105">
        <f>IF(A6stdlife="n/a","n/a",IF(AC$3&gt;(A6stdlife+$E150),('PTRM input'!$N$148*(1+rvanilla08)^0.5)-SUM($N150:AB150),('PTRM input'!$N$148*(1+rvanilla08)^0.5)/A6stdlife))</f>
        <v>0</v>
      </c>
      <c r="AD150" s="105">
        <f>IF(A6stdlife="n/a","n/a",IF(AD$3&gt;(A6stdlife+$E150),('PTRM input'!$N$148*(1+rvanilla08)^0.5)-SUM($N150:AC150),('PTRM input'!$N$148*(1+rvanilla08)^0.5)/A6stdlife))</f>
        <v>0</v>
      </c>
      <c r="AE150" s="105">
        <f>IF(A6stdlife="n/a","n/a",IF(AE$3&gt;(A6stdlife+$E150),('PTRM input'!$N$148*(1+rvanilla08)^0.5)-SUM($N150:AD150),('PTRM input'!$N$148*(1+rvanilla08)^0.5)/A6stdlife))</f>
        <v>0</v>
      </c>
      <c r="AF150" s="105">
        <f>IF(A6stdlife="n/a","n/a",IF(AF$3&gt;(A6stdlife+$E150),('PTRM input'!$N$148*(1+rvanilla08)^0.5)-SUM($N150:AE150),('PTRM input'!$N$148*(1+rvanilla08)^0.5)/A6stdlife))</f>
        <v>0</v>
      </c>
      <c r="AG150" s="105">
        <f>IF(A6stdlife="n/a","n/a",IF(AG$3&gt;(A6stdlife+$E150),('PTRM input'!$N$148*(1+rvanilla08)^0.5)-SUM($N150:AF150),('PTRM input'!$N$148*(1+rvanilla08)^0.5)/A6stdlife))</f>
        <v>0</v>
      </c>
      <c r="AH150" s="105">
        <f>IF(A6stdlife="n/a","n/a",IF(AH$3&gt;(A6stdlife+$E150),('PTRM input'!$N$148*(1+rvanilla08)^0.5)-SUM($N150:AG150),('PTRM input'!$N$148*(1+rvanilla08)^0.5)/A6stdlife))</f>
        <v>0</v>
      </c>
      <c r="AI150" s="105">
        <f>IF(A6stdlife="n/a","n/a",IF(AI$3&gt;(A6stdlife+$E150),('PTRM input'!$N$148*(1+rvanilla08)^0.5)-SUM($N150:AH150),('PTRM input'!$N$148*(1+rvanilla08)^0.5)/A6stdlife))</f>
        <v>0</v>
      </c>
      <c r="AJ150" s="105">
        <f>IF(A6stdlife="n/a","n/a",IF(AJ$3&gt;(A6stdlife+$E150),('PTRM input'!$N$148*(1+rvanilla08)^0.5)-SUM($N150:AI150),('PTRM input'!$N$148*(1+rvanilla08)^0.5)/A6stdlife))</f>
        <v>0</v>
      </c>
      <c r="AK150" s="105">
        <f>IF(A6stdlife="n/a","n/a",IF(AK$3&gt;(A6stdlife+$E150),('PTRM input'!$N$148*(1+rvanilla08)^0.5)-SUM($N150:AJ150),('PTRM input'!$N$148*(1+rvanilla08)^0.5)/A6stdlife))</f>
        <v>0</v>
      </c>
      <c r="AL150" s="105">
        <f>IF(A6stdlife="n/a","n/a",IF(AL$3&gt;(A6stdlife+$E150),('PTRM input'!$N$148*(1+rvanilla08)^0.5)-SUM($N150:AK150),('PTRM input'!$N$148*(1+rvanilla08)^0.5)/A6stdlife))</f>
        <v>0</v>
      </c>
      <c r="AM150" s="105">
        <f>IF(A6stdlife="n/a","n/a",IF(AM$3&gt;(A6stdlife+$E150),('PTRM input'!$N$148*(1+rvanilla08)^0.5)-SUM($N150:AL150),('PTRM input'!$N$148*(1+rvanilla08)^0.5)/A6stdlife))</f>
        <v>0</v>
      </c>
      <c r="AN150" s="105">
        <f>IF(A6stdlife="n/a","n/a",IF(AN$3&gt;(A6stdlife+$E150),('PTRM input'!$N$148*(1+rvanilla08)^0.5)-SUM($N150:AM150),('PTRM input'!$N$148*(1+rvanilla08)^0.5)/A6stdlife))</f>
        <v>0</v>
      </c>
      <c r="AO150" s="105">
        <f>IF(A6stdlife="n/a","n/a",IF(AO$3&gt;(A6stdlife+$E150),('PTRM input'!$N$148*(1+rvanilla08)^0.5)-SUM($N150:AN150),('PTRM input'!$N$148*(1+rvanilla08)^0.5)/A6stdlife))</f>
        <v>0</v>
      </c>
      <c r="AP150" s="105">
        <f>IF(A6stdlife="n/a","n/a",IF(AP$3&gt;(A6stdlife+$E150),('PTRM input'!$N$148*(1+rvanilla08)^0.5)-SUM($N150:AO150),('PTRM input'!$N$148*(1+rvanilla08)^0.5)/A6stdlife))</f>
        <v>0</v>
      </c>
      <c r="AQ150" s="105">
        <f>IF(A6stdlife="n/a","n/a",IF(AQ$3&gt;(A6stdlife+$E150),('PTRM input'!$N$148*(1+rvanilla08)^0.5)-SUM($N150:AP150),('PTRM input'!$N$148*(1+rvanilla08)^0.5)/A6stdlife))</f>
        <v>0</v>
      </c>
      <c r="AR150" s="105">
        <f>IF(A6stdlife="n/a","n/a",IF(AR$3&gt;(A6stdlife+$E150),('PTRM input'!$N$148*(1+rvanilla08)^0.5)-SUM($N150:AQ150),('PTRM input'!$N$148*(1+rvanilla08)^0.5)/A6stdlife))</f>
        <v>0</v>
      </c>
      <c r="AS150" s="105">
        <f>IF(A6stdlife="n/a","n/a",IF(AS$3&gt;(A6stdlife+$E150),('PTRM input'!$N$148*(1+rvanilla08)^0.5)-SUM($N150:AR150),('PTRM input'!$N$148*(1+rvanilla08)^0.5)/A6stdlife))</f>
        <v>0</v>
      </c>
      <c r="AT150" s="105">
        <f>IF(A6stdlife="n/a","n/a",IF(AT$3&gt;(A6stdlife+$E150),('PTRM input'!$N$148*(1+rvanilla08)^0.5)-SUM($N150:AS150),('PTRM input'!$N$148*(1+rvanilla08)^0.5)/A6stdlife))</f>
        <v>0</v>
      </c>
      <c r="AU150" s="105">
        <f>IF(A6stdlife="n/a","n/a",IF(AU$3&gt;(A6stdlife+$E150),('PTRM input'!$N$148*(1+rvanilla08)^0.5)-SUM($N150:AT150),('PTRM input'!$N$148*(1+rvanilla08)^0.5)/A6stdlife))</f>
        <v>0</v>
      </c>
      <c r="AV150" s="105">
        <f>IF(A6stdlife="n/a","n/a",IF(AV$3&gt;(A6stdlife+$E150),('PTRM input'!$N$148*(1+rvanilla08)^0.5)-SUM($N150:AU150),('PTRM input'!$N$148*(1+rvanilla08)^0.5)/A6stdlife))</f>
        <v>0</v>
      </c>
      <c r="AW150" s="105">
        <f>IF(A6stdlife="n/a","n/a",IF(AW$3&gt;(A6stdlife+$E150),('PTRM input'!$N$148*(1+rvanilla08)^0.5)-SUM($N150:AV150),('PTRM input'!$N$148*(1+rvanilla08)^0.5)/A6stdlife))</f>
        <v>0</v>
      </c>
      <c r="AX150" s="105">
        <f>IF(A6stdlife="n/a","n/a",IF(AX$3&gt;(A6stdlife+$E150),('PTRM input'!$N$148*(1+rvanilla08)^0.5)-SUM($N150:AW150),('PTRM input'!$N$148*(1+rvanilla08)^0.5)/A6stdlife))</f>
        <v>0</v>
      </c>
      <c r="AY150" s="105">
        <f>IF(A6stdlife="n/a","n/a",IF(AY$3&gt;(A6stdlife+$E150),('PTRM input'!$N$148*(1+rvanilla08)^0.5)-SUM($N150:AX150),('PTRM input'!$N$148*(1+rvanilla08)^0.5)/A6stdlife))</f>
        <v>0</v>
      </c>
      <c r="AZ150" s="105">
        <f>IF(A6stdlife="n/a","n/a",IF(AZ$3&gt;(A6stdlife+$E150),('PTRM input'!$N$148*(1+rvanilla08)^0.5)-SUM($N150:AY150),('PTRM input'!$N$148*(1+rvanilla08)^0.5)/A6stdlife))</f>
        <v>0</v>
      </c>
      <c r="BA150" s="105">
        <f>IF(A6stdlife="n/a","n/a",IF(BA$3&gt;(A6stdlife+$E150),('PTRM input'!$N$148*(1+rvanilla08)^0.5)-SUM($N150:AZ150),('PTRM input'!$N$148*(1+rvanilla08)^0.5)/A6stdlife))</f>
        <v>0</v>
      </c>
      <c r="BB150" s="105">
        <f>IF(A6stdlife="n/a","n/a",IF(BB$3&gt;(A6stdlife+$E150),('PTRM input'!$N$148*(1+rvanilla08)^0.5)-SUM($N150:BA150),('PTRM input'!$N$148*(1+rvanilla08)^0.5)/A6stdlife))</f>
        <v>0</v>
      </c>
      <c r="BC150" s="105">
        <f>IF(A6stdlife="n/a","n/a",IF(BC$3&gt;(A6stdlife+$E150),('PTRM input'!$N$148*(1+rvanilla08)^0.5)-SUM($N150:BB150),('PTRM input'!$N$148*(1+rvanilla08)^0.5)/A6stdlife))</f>
        <v>0</v>
      </c>
      <c r="BD150" s="105">
        <f>IF(A6stdlife="n/a","n/a",IF(BD$3&gt;(A6stdlife+$E150),('PTRM input'!$N$148*(1+rvanilla08)^0.5)-SUM($N150:BC150),('PTRM input'!$N$148*(1+rvanilla08)^0.5)/A6stdlife))</f>
        <v>0</v>
      </c>
      <c r="BE150" s="105">
        <f>IF(A6stdlife="n/a","n/a",IF(BE$3&gt;(A6stdlife+$E150),('PTRM input'!$N$148*(1+rvanilla08)^0.5)-SUM($N150:BD150),('PTRM input'!$N$148*(1+rvanilla08)^0.5)/A6stdlife))</f>
        <v>0</v>
      </c>
      <c r="BF150" s="105">
        <f>IF(A6stdlife="n/a","n/a",IF(BF$3&gt;(A6stdlife+$E150),('PTRM input'!$N$148*(1+rvanilla08)^0.5)-SUM($N150:BE150),('PTRM input'!$N$148*(1+rvanilla08)^0.5)/A6stdlife))</f>
        <v>0</v>
      </c>
      <c r="BG150" s="105">
        <f>IF(A6stdlife="n/a","n/a",IF(BG$3&gt;(A6stdlife+$E150),('PTRM input'!$N$148*(1+rvanilla08)^0.5)-SUM($N150:BF150),('PTRM input'!$N$148*(1+rvanilla08)^0.5)/A6stdlife))</f>
        <v>0</v>
      </c>
      <c r="BH150" s="105">
        <f>IF(A6stdlife="n/a","n/a",IF(BH$3&gt;(A6stdlife+$E150),('PTRM input'!$N$148*(1+rvanilla08)^0.5)-SUM($N150:BG150),('PTRM input'!$N$148*(1+rvanilla08)^0.5)/A6stdlife))</f>
        <v>0</v>
      </c>
      <c r="BI150" s="105">
        <f>IF(A6stdlife="n/a","n/a",IF(BI$3&gt;(A6stdlife+$E150),('PTRM input'!$N$148*(1+rvanilla08)^0.5)-SUM($N150:BH150),('PTRM input'!$N$148*(1+rvanilla08)^0.5)/A6stdlife))</f>
        <v>0</v>
      </c>
      <c r="BJ150" s="234"/>
      <c r="BK150" s="234"/>
      <c r="BL150" s="234"/>
      <c r="BM150" s="234"/>
    </row>
    <row r="151" spans="1:65" s="190" customFormat="1" outlineLevel="2">
      <c r="A151" s="234"/>
      <c r="B151" s="32"/>
      <c r="C151" s="31"/>
      <c r="D151" s="930"/>
      <c r="E151" s="167">
        <v>9</v>
      </c>
      <c r="F151" s="34"/>
      <c r="G151" s="184"/>
      <c r="H151" s="186"/>
      <c r="I151" s="186"/>
      <c r="J151" s="186"/>
      <c r="K151" s="186"/>
      <c r="L151" s="186"/>
      <c r="M151" s="186"/>
      <c r="N151" s="186"/>
      <c r="O151" s="185"/>
      <c r="P151" s="105">
        <f>IF(A6stdlife="n/a","n/a",IF(P$3&gt;(A6stdlife+$E151),('PTRM input'!$O$148*(1+rvanilla09)^0.5)-SUM($O151:O151),('PTRM input'!$O$148*(1+rvanilla09)^0.5)/A6stdlife))</f>
        <v>0</v>
      </c>
      <c r="Q151" s="105">
        <f>IF(A6stdlife="n/a","n/a",IF(Q$3&gt;(A6stdlife+$E151),('PTRM input'!$O$148*(1+rvanilla09)^0.5)-SUM($O151:P151),('PTRM input'!$O$148*(1+rvanilla09)^0.5)/A6stdlife))</f>
        <v>0</v>
      </c>
      <c r="R151" s="105">
        <f>IF(A6stdlife="n/a","n/a",IF(R$3&gt;(A6stdlife+$E151),('PTRM input'!$O$148*(1+rvanilla09)^0.5)-SUM($O151:Q151),('PTRM input'!$O$148*(1+rvanilla09)^0.5)/A6stdlife))</f>
        <v>0</v>
      </c>
      <c r="S151" s="105">
        <f>IF(A6stdlife="n/a","n/a",IF(S$3&gt;(A6stdlife+$E151),('PTRM input'!$O$148*(1+rvanilla09)^0.5)-SUM($O151:R151),('PTRM input'!$O$148*(1+rvanilla09)^0.5)/A6stdlife))</f>
        <v>0</v>
      </c>
      <c r="T151" s="105">
        <f>IF(A6stdlife="n/a","n/a",IF(T$3&gt;(A6stdlife+$E151),('PTRM input'!$O$148*(1+rvanilla09)^0.5)-SUM($O151:S151),('PTRM input'!$O$148*(1+rvanilla09)^0.5)/A6stdlife))</f>
        <v>0</v>
      </c>
      <c r="U151" s="105">
        <f>IF(A6stdlife="n/a","n/a",IF(U$3&gt;(A6stdlife+$E151),('PTRM input'!$O$148*(1+rvanilla09)^0.5)-SUM($O151:T151),('PTRM input'!$O$148*(1+rvanilla09)^0.5)/A6stdlife))</f>
        <v>0</v>
      </c>
      <c r="V151" s="105">
        <f>IF(A6stdlife="n/a","n/a",IF(V$3&gt;(A6stdlife+$E151),('PTRM input'!$O$148*(1+rvanilla09)^0.5)-SUM($O151:U151),('PTRM input'!$O$148*(1+rvanilla09)^0.5)/A6stdlife))</f>
        <v>0</v>
      </c>
      <c r="W151" s="105">
        <f>IF(A6stdlife="n/a","n/a",IF(W$3&gt;(A6stdlife+$E151),('PTRM input'!$O$148*(1+rvanilla09)^0.5)-SUM($O151:V151),('PTRM input'!$O$148*(1+rvanilla09)^0.5)/A6stdlife))</f>
        <v>0</v>
      </c>
      <c r="X151" s="105">
        <f>IF(A6stdlife="n/a","n/a",IF(X$3&gt;(A6stdlife+$E151),('PTRM input'!$O$148*(1+rvanilla09)^0.5)-SUM($O151:W151),('PTRM input'!$O$148*(1+rvanilla09)^0.5)/A6stdlife))</f>
        <v>0</v>
      </c>
      <c r="Y151" s="105">
        <f>IF(A6stdlife="n/a","n/a",IF(Y$3&gt;(A6stdlife+$E151),('PTRM input'!$O$148*(1+rvanilla09)^0.5)-SUM($O151:X151),('PTRM input'!$O$148*(1+rvanilla09)^0.5)/A6stdlife))</f>
        <v>0</v>
      </c>
      <c r="Z151" s="105">
        <f>IF(A6stdlife="n/a","n/a",IF(Z$3&gt;(A6stdlife+$E151),('PTRM input'!$O$148*(1+rvanilla09)^0.5)-SUM($O151:Y151),('PTRM input'!$O$148*(1+rvanilla09)^0.5)/A6stdlife))</f>
        <v>0</v>
      </c>
      <c r="AA151" s="105">
        <f>IF(A6stdlife="n/a","n/a",IF(AA$3&gt;(A6stdlife+$E151),('PTRM input'!$O$148*(1+rvanilla09)^0.5)-SUM($O151:Z151),('PTRM input'!$O$148*(1+rvanilla09)^0.5)/A6stdlife))</f>
        <v>0</v>
      </c>
      <c r="AB151" s="105">
        <f>IF(A6stdlife="n/a","n/a",IF(AB$3&gt;(A6stdlife+$E151),('PTRM input'!$O$148*(1+rvanilla09)^0.5)-SUM($O151:AA151),('PTRM input'!$O$148*(1+rvanilla09)^0.5)/A6stdlife))</f>
        <v>0</v>
      </c>
      <c r="AC151" s="105">
        <f>IF(A6stdlife="n/a","n/a",IF(AC$3&gt;(A6stdlife+$E151),('PTRM input'!$O$148*(1+rvanilla09)^0.5)-SUM($O151:AB151),('PTRM input'!$O$148*(1+rvanilla09)^0.5)/A6stdlife))</f>
        <v>0</v>
      </c>
      <c r="AD151" s="105">
        <f>IF(A6stdlife="n/a","n/a",IF(AD$3&gt;(A6stdlife+$E151),('PTRM input'!$O$148*(1+rvanilla09)^0.5)-SUM($O151:AC151),('PTRM input'!$O$148*(1+rvanilla09)^0.5)/A6stdlife))</f>
        <v>0</v>
      </c>
      <c r="AE151" s="105">
        <f>IF(A6stdlife="n/a","n/a",IF(AE$3&gt;(A6stdlife+$E151),('PTRM input'!$O$148*(1+rvanilla09)^0.5)-SUM($O151:AD151),('PTRM input'!$O$148*(1+rvanilla09)^0.5)/A6stdlife))</f>
        <v>0</v>
      </c>
      <c r="AF151" s="105">
        <f>IF(A6stdlife="n/a","n/a",IF(AF$3&gt;(A6stdlife+$E151),('PTRM input'!$O$148*(1+rvanilla09)^0.5)-SUM($O151:AE151),('PTRM input'!$O$148*(1+rvanilla09)^0.5)/A6stdlife))</f>
        <v>0</v>
      </c>
      <c r="AG151" s="105">
        <f>IF(A6stdlife="n/a","n/a",IF(AG$3&gt;(A6stdlife+$E151),('PTRM input'!$O$148*(1+rvanilla09)^0.5)-SUM($O151:AF151),('PTRM input'!$O$148*(1+rvanilla09)^0.5)/A6stdlife))</f>
        <v>0</v>
      </c>
      <c r="AH151" s="105">
        <f>IF(A6stdlife="n/a","n/a",IF(AH$3&gt;(A6stdlife+$E151),('PTRM input'!$O$148*(1+rvanilla09)^0.5)-SUM($O151:AG151),('PTRM input'!$O$148*(1+rvanilla09)^0.5)/A6stdlife))</f>
        <v>0</v>
      </c>
      <c r="AI151" s="105">
        <f>IF(A6stdlife="n/a","n/a",IF(AI$3&gt;(A6stdlife+$E151),('PTRM input'!$O$148*(1+rvanilla09)^0.5)-SUM($O151:AH151),('PTRM input'!$O$148*(1+rvanilla09)^0.5)/A6stdlife))</f>
        <v>0</v>
      </c>
      <c r="AJ151" s="105">
        <f>IF(A6stdlife="n/a","n/a",IF(AJ$3&gt;(A6stdlife+$E151),('PTRM input'!$O$148*(1+rvanilla09)^0.5)-SUM($O151:AI151),('PTRM input'!$O$148*(1+rvanilla09)^0.5)/A6stdlife))</f>
        <v>0</v>
      </c>
      <c r="AK151" s="105">
        <f>IF(A6stdlife="n/a","n/a",IF(AK$3&gt;(A6stdlife+$E151),('PTRM input'!$O$148*(1+rvanilla09)^0.5)-SUM($O151:AJ151),('PTRM input'!$O$148*(1+rvanilla09)^0.5)/A6stdlife))</f>
        <v>0</v>
      </c>
      <c r="AL151" s="105">
        <f>IF(A6stdlife="n/a","n/a",IF(AL$3&gt;(A6stdlife+$E151),('PTRM input'!$O$148*(1+rvanilla09)^0.5)-SUM($O151:AK151),('PTRM input'!$O$148*(1+rvanilla09)^0.5)/A6stdlife))</f>
        <v>0</v>
      </c>
      <c r="AM151" s="105">
        <f>IF(A6stdlife="n/a","n/a",IF(AM$3&gt;(A6stdlife+$E151),('PTRM input'!$O$148*(1+rvanilla09)^0.5)-SUM($O151:AL151),('PTRM input'!$O$148*(1+rvanilla09)^0.5)/A6stdlife))</f>
        <v>0</v>
      </c>
      <c r="AN151" s="105">
        <f>IF(A6stdlife="n/a","n/a",IF(AN$3&gt;(A6stdlife+$E151),('PTRM input'!$O$148*(1+rvanilla09)^0.5)-SUM($O151:AM151),('PTRM input'!$O$148*(1+rvanilla09)^0.5)/A6stdlife))</f>
        <v>0</v>
      </c>
      <c r="AO151" s="105">
        <f>IF(A6stdlife="n/a","n/a",IF(AO$3&gt;(A6stdlife+$E151),('PTRM input'!$O$148*(1+rvanilla09)^0.5)-SUM($O151:AN151),('PTRM input'!$O$148*(1+rvanilla09)^0.5)/A6stdlife))</f>
        <v>0</v>
      </c>
      <c r="AP151" s="105">
        <f>IF(A6stdlife="n/a","n/a",IF(AP$3&gt;(A6stdlife+$E151),('PTRM input'!$O$148*(1+rvanilla09)^0.5)-SUM($O151:AO151),('PTRM input'!$O$148*(1+rvanilla09)^0.5)/A6stdlife))</f>
        <v>0</v>
      </c>
      <c r="AQ151" s="105">
        <f>IF(A6stdlife="n/a","n/a",IF(AQ$3&gt;(A6stdlife+$E151),('PTRM input'!$O$148*(1+rvanilla09)^0.5)-SUM($O151:AP151),('PTRM input'!$O$148*(1+rvanilla09)^0.5)/A6stdlife))</f>
        <v>0</v>
      </c>
      <c r="AR151" s="105">
        <f>IF(A6stdlife="n/a","n/a",IF(AR$3&gt;(A6stdlife+$E151),('PTRM input'!$O$148*(1+rvanilla09)^0.5)-SUM($O151:AQ151),('PTRM input'!$O$148*(1+rvanilla09)^0.5)/A6stdlife))</f>
        <v>0</v>
      </c>
      <c r="AS151" s="105">
        <f>IF(A6stdlife="n/a","n/a",IF(AS$3&gt;(A6stdlife+$E151),('PTRM input'!$O$148*(1+rvanilla09)^0.5)-SUM($O151:AR151),('PTRM input'!$O$148*(1+rvanilla09)^0.5)/A6stdlife))</f>
        <v>0</v>
      </c>
      <c r="AT151" s="105">
        <f>IF(A6stdlife="n/a","n/a",IF(AT$3&gt;(A6stdlife+$E151),('PTRM input'!$O$148*(1+rvanilla09)^0.5)-SUM($O151:AS151),('PTRM input'!$O$148*(1+rvanilla09)^0.5)/A6stdlife))</f>
        <v>0</v>
      </c>
      <c r="AU151" s="105">
        <f>IF(A6stdlife="n/a","n/a",IF(AU$3&gt;(A6stdlife+$E151),('PTRM input'!$O$148*(1+rvanilla09)^0.5)-SUM($O151:AT151),('PTRM input'!$O$148*(1+rvanilla09)^0.5)/A6stdlife))</f>
        <v>0</v>
      </c>
      <c r="AV151" s="105">
        <f>IF(A6stdlife="n/a","n/a",IF(AV$3&gt;(A6stdlife+$E151),('PTRM input'!$O$148*(1+rvanilla09)^0.5)-SUM($O151:AU151),('PTRM input'!$O$148*(1+rvanilla09)^0.5)/A6stdlife))</f>
        <v>0</v>
      </c>
      <c r="AW151" s="105">
        <f>IF(A6stdlife="n/a","n/a",IF(AW$3&gt;(A6stdlife+$E151),('PTRM input'!$O$148*(1+rvanilla09)^0.5)-SUM($O151:AV151),('PTRM input'!$O$148*(1+rvanilla09)^0.5)/A6stdlife))</f>
        <v>0</v>
      </c>
      <c r="AX151" s="105">
        <f>IF(A6stdlife="n/a","n/a",IF(AX$3&gt;(A6stdlife+$E151),('PTRM input'!$O$148*(1+rvanilla09)^0.5)-SUM($O151:AW151),('PTRM input'!$O$148*(1+rvanilla09)^0.5)/A6stdlife))</f>
        <v>0</v>
      </c>
      <c r="AY151" s="105">
        <f>IF(A6stdlife="n/a","n/a",IF(AY$3&gt;(A6stdlife+$E151),('PTRM input'!$O$148*(1+rvanilla09)^0.5)-SUM($O151:AX151),('PTRM input'!$O$148*(1+rvanilla09)^0.5)/A6stdlife))</f>
        <v>0</v>
      </c>
      <c r="AZ151" s="105">
        <f>IF(A6stdlife="n/a","n/a",IF(AZ$3&gt;(A6stdlife+$E151),('PTRM input'!$O$148*(1+rvanilla09)^0.5)-SUM($O151:AY151),('PTRM input'!$O$148*(1+rvanilla09)^0.5)/A6stdlife))</f>
        <v>0</v>
      </c>
      <c r="BA151" s="105">
        <f>IF(A6stdlife="n/a","n/a",IF(BA$3&gt;(A6stdlife+$E151),('PTRM input'!$O$148*(1+rvanilla09)^0.5)-SUM($O151:AZ151),('PTRM input'!$O$148*(1+rvanilla09)^0.5)/A6stdlife))</f>
        <v>0</v>
      </c>
      <c r="BB151" s="105">
        <f>IF(A6stdlife="n/a","n/a",IF(BB$3&gt;(A6stdlife+$E151),('PTRM input'!$O$148*(1+rvanilla09)^0.5)-SUM($O151:BA151),('PTRM input'!$O$148*(1+rvanilla09)^0.5)/A6stdlife))</f>
        <v>0</v>
      </c>
      <c r="BC151" s="105">
        <f>IF(A6stdlife="n/a","n/a",IF(BC$3&gt;(A6stdlife+$E151),('PTRM input'!$O$148*(1+rvanilla09)^0.5)-SUM($O151:BB151),('PTRM input'!$O$148*(1+rvanilla09)^0.5)/A6stdlife))</f>
        <v>0</v>
      </c>
      <c r="BD151" s="105">
        <f>IF(A6stdlife="n/a","n/a",IF(BD$3&gt;(A6stdlife+$E151),('PTRM input'!$O$148*(1+rvanilla09)^0.5)-SUM($O151:BC151),('PTRM input'!$O$148*(1+rvanilla09)^0.5)/A6stdlife))</f>
        <v>0</v>
      </c>
      <c r="BE151" s="105">
        <f>IF(A6stdlife="n/a","n/a",IF(BE$3&gt;(A6stdlife+$E151),('PTRM input'!$O$148*(1+rvanilla09)^0.5)-SUM($O151:BD151),('PTRM input'!$O$148*(1+rvanilla09)^0.5)/A6stdlife))</f>
        <v>0</v>
      </c>
      <c r="BF151" s="105">
        <f>IF(A6stdlife="n/a","n/a",IF(BF$3&gt;(A6stdlife+$E151),('PTRM input'!$O$148*(1+rvanilla09)^0.5)-SUM($O151:BE151),('PTRM input'!$O$148*(1+rvanilla09)^0.5)/A6stdlife))</f>
        <v>0</v>
      </c>
      <c r="BG151" s="105">
        <f>IF(A6stdlife="n/a","n/a",IF(BG$3&gt;(A6stdlife+$E151),('PTRM input'!$O$148*(1+rvanilla09)^0.5)-SUM($O151:BF151),('PTRM input'!$O$148*(1+rvanilla09)^0.5)/A6stdlife))</f>
        <v>0</v>
      </c>
      <c r="BH151" s="105">
        <f>IF(A6stdlife="n/a","n/a",IF(BH$3&gt;(A6stdlife+$E151),('PTRM input'!$O$148*(1+rvanilla09)^0.5)-SUM($O151:BG151),('PTRM input'!$O$148*(1+rvanilla09)^0.5)/A6stdlife))</f>
        <v>0</v>
      </c>
      <c r="BI151" s="105">
        <f>IF(A6stdlife="n/a","n/a",IF(BI$3&gt;(A6stdlife+$E151),('PTRM input'!$O$148*(1+rvanilla09)^0.5)-SUM($O151:BH151),('PTRM input'!$O$148*(1+rvanilla09)^0.5)/A6stdlife))</f>
        <v>0</v>
      </c>
      <c r="BJ151" s="234"/>
      <c r="BK151" s="234"/>
      <c r="BL151" s="234"/>
      <c r="BM151" s="234"/>
    </row>
    <row r="152" spans="1:65" s="190" customFormat="1" outlineLevel="2">
      <c r="A152" s="234"/>
      <c r="B152" s="32"/>
      <c r="C152" s="31"/>
      <c r="D152" s="930"/>
      <c r="E152" s="168">
        <v>10</v>
      </c>
      <c r="F152" s="34"/>
      <c r="G152" s="184"/>
      <c r="H152" s="186"/>
      <c r="I152" s="186"/>
      <c r="J152" s="186"/>
      <c r="K152" s="186"/>
      <c r="L152" s="186"/>
      <c r="M152" s="186"/>
      <c r="N152" s="186"/>
      <c r="O152" s="186"/>
      <c r="P152" s="185"/>
      <c r="Q152" s="105">
        <f>IF(A6stdlife="n/a","n/a",IF(Q$3&gt;(A6stdlife+$E152),('PTRM input'!$P$148*(1+rvanilla10)^0.5)-SUM($P152:P152),('PTRM input'!$P$148*(1+rvanilla10)^0.5)/A6stdlife))</f>
        <v>0</v>
      </c>
      <c r="R152" s="105">
        <f>IF(A6stdlife="n/a","n/a",IF(R$3&gt;(A6stdlife+$E152),('PTRM input'!$P$148*(1+rvanilla10)^0.5)-SUM($P152:Q152),('PTRM input'!$P$148*(1+rvanilla10)^0.5)/A6stdlife))</f>
        <v>0</v>
      </c>
      <c r="S152" s="105">
        <f>IF(A6stdlife="n/a","n/a",IF(S$3&gt;(A6stdlife+$E152),('PTRM input'!$P$148*(1+rvanilla10)^0.5)-SUM($P152:R152),('PTRM input'!$P$148*(1+rvanilla10)^0.5)/A6stdlife))</f>
        <v>0</v>
      </c>
      <c r="T152" s="105">
        <f>IF(A6stdlife="n/a","n/a",IF(T$3&gt;(A6stdlife+$E152),('PTRM input'!$P$148*(1+rvanilla10)^0.5)-SUM($P152:S152),('PTRM input'!$P$148*(1+rvanilla10)^0.5)/A6stdlife))</f>
        <v>0</v>
      </c>
      <c r="U152" s="105">
        <f>IF(A6stdlife="n/a","n/a",IF(U$3&gt;(A6stdlife+$E152),('PTRM input'!$P$148*(1+rvanilla10)^0.5)-SUM($P152:T152),('PTRM input'!$P$148*(1+rvanilla10)^0.5)/A6stdlife))</f>
        <v>0</v>
      </c>
      <c r="V152" s="105">
        <f>IF(A6stdlife="n/a","n/a",IF(V$3&gt;(A6stdlife+$E152),('PTRM input'!$P$148*(1+rvanilla10)^0.5)-SUM($P152:U152),('PTRM input'!$P$148*(1+rvanilla10)^0.5)/A6stdlife))</f>
        <v>0</v>
      </c>
      <c r="W152" s="105">
        <f>IF(A6stdlife="n/a","n/a",IF(W$3&gt;(A6stdlife+$E152),('PTRM input'!$P$148*(1+rvanilla10)^0.5)-SUM($P152:V152),('PTRM input'!$P$148*(1+rvanilla10)^0.5)/A6stdlife))</f>
        <v>0</v>
      </c>
      <c r="X152" s="105">
        <f>IF(A6stdlife="n/a","n/a",IF(X$3&gt;(A6stdlife+$E152),('PTRM input'!$P$148*(1+rvanilla10)^0.5)-SUM($P152:W152),('PTRM input'!$P$148*(1+rvanilla10)^0.5)/A6stdlife))</f>
        <v>0</v>
      </c>
      <c r="Y152" s="105">
        <f>IF(A6stdlife="n/a","n/a",IF(Y$3&gt;(A6stdlife+$E152),('PTRM input'!$P$148*(1+rvanilla10)^0.5)-SUM($P152:X152),('PTRM input'!$P$148*(1+rvanilla10)^0.5)/A6stdlife))</f>
        <v>0</v>
      </c>
      <c r="Z152" s="105">
        <f>IF(A6stdlife="n/a","n/a",IF(Z$3&gt;(A6stdlife+$E152),('PTRM input'!$P$148*(1+rvanilla10)^0.5)-SUM($P152:Y152),('PTRM input'!$P$148*(1+rvanilla10)^0.5)/A6stdlife))</f>
        <v>0</v>
      </c>
      <c r="AA152" s="105">
        <f>IF(A6stdlife="n/a","n/a",IF(AA$3&gt;(A6stdlife+$E152),('PTRM input'!$P$148*(1+rvanilla10)^0.5)-SUM($P152:Z152),('PTRM input'!$P$148*(1+rvanilla10)^0.5)/A6stdlife))</f>
        <v>0</v>
      </c>
      <c r="AB152" s="105">
        <f>IF(A6stdlife="n/a","n/a",IF(AB$3&gt;(A6stdlife+$E152),('PTRM input'!$P$148*(1+rvanilla10)^0.5)-SUM($P152:AA152),('PTRM input'!$P$148*(1+rvanilla10)^0.5)/A6stdlife))</f>
        <v>0</v>
      </c>
      <c r="AC152" s="105">
        <f>IF(A6stdlife="n/a","n/a",IF(AC$3&gt;(A6stdlife+$E152),('PTRM input'!$P$148*(1+rvanilla10)^0.5)-SUM($P152:AB152),('PTRM input'!$P$148*(1+rvanilla10)^0.5)/A6stdlife))</f>
        <v>0</v>
      </c>
      <c r="AD152" s="105">
        <f>IF(A6stdlife="n/a","n/a",IF(AD$3&gt;(A6stdlife+$E152),('PTRM input'!$P$148*(1+rvanilla10)^0.5)-SUM($P152:AC152),('PTRM input'!$P$148*(1+rvanilla10)^0.5)/A6stdlife))</f>
        <v>0</v>
      </c>
      <c r="AE152" s="105">
        <f>IF(A6stdlife="n/a","n/a",IF(AE$3&gt;(A6stdlife+$E152),('PTRM input'!$P$148*(1+rvanilla10)^0.5)-SUM($P152:AD152),('PTRM input'!$P$148*(1+rvanilla10)^0.5)/A6stdlife))</f>
        <v>0</v>
      </c>
      <c r="AF152" s="105">
        <f>IF(A6stdlife="n/a","n/a",IF(AF$3&gt;(A6stdlife+$E152),('PTRM input'!$P$148*(1+rvanilla10)^0.5)-SUM($P152:AE152),('PTRM input'!$P$148*(1+rvanilla10)^0.5)/A6stdlife))</f>
        <v>0</v>
      </c>
      <c r="AG152" s="105">
        <f>IF(A6stdlife="n/a","n/a",IF(AG$3&gt;(A6stdlife+$E152),('PTRM input'!$P$148*(1+rvanilla10)^0.5)-SUM($P152:AF152),('PTRM input'!$P$148*(1+rvanilla10)^0.5)/A6stdlife))</f>
        <v>0</v>
      </c>
      <c r="AH152" s="105">
        <f>IF(A6stdlife="n/a","n/a",IF(AH$3&gt;(A6stdlife+$E152),('PTRM input'!$P$148*(1+rvanilla10)^0.5)-SUM($P152:AG152),('PTRM input'!$P$148*(1+rvanilla10)^0.5)/A6stdlife))</f>
        <v>0</v>
      </c>
      <c r="AI152" s="105">
        <f>IF(A6stdlife="n/a","n/a",IF(AI$3&gt;(A6stdlife+$E152),('PTRM input'!$P$148*(1+rvanilla10)^0.5)-SUM($P152:AH152),('PTRM input'!$P$148*(1+rvanilla10)^0.5)/A6stdlife))</f>
        <v>0</v>
      </c>
      <c r="AJ152" s="105">
        <f>IF(A6stdlife="n/a","n/a",IF(AJ$3&gt;(A6stdlife+$E152),('PTRM input'!$P$148*(1+rvanilla10)^0.5)-SUM($P152:AI152),('PTRM input'!$P$148*(1+rvanilla10)^0.5)/A6stdlife))</f>
        <v>0</v>
      </c>
      <c r="AK152" s="105">
        <f>IF(A6stdlife="n/a","n/a",IF(AK$3&gt;(A6stdlife+$E152),('PTRM input'!$P$148*(1+rvanilla10)^0.5)-SUM($P152:AJ152),('PTRM input'!$P$148*(1+rvanilla10)^0.5)/A6stdlife))</f>
        <v>0</v>
      </c>
      <c r="AL152" s="105">
        <f>IF(A6stdlife="n/a","n/a",IF(AL$3&gt;(A6stdlife+$E152),('PTRM input'!$P$148*(1+rvanilla10)^0.5)-SUM($P152:AK152),('PTRM input'!$P$148*(1+rvanilla10)^0.5)/A6stdlife))</f>
        <v>0</v>
      </c>
      <c r="AM152" s="105">
        <f>IF(A6stdlife="n/a","n/a",IF(AM$3&gt;(A6stdlife+$E152),('PTRM input'!$P$148*(1+rvanilla10)^0.5)-SUM($P152:AL152),('PTRM input'!$P$148*(1+rvanilla10)^0.5)/A6stdlife))</f>
        <v>0</v>
      </c>
      <c r="AN152" s="105">
        <f>IF(A6stdlife="n/a","n/a",IF(AN$3&gt;(A6stdlife+$E152),('PTRM input'!$P$148*(1+rvanilla10)^0.5)-SUM($P152:AM152),('PTRM input'!$P$148*(1+rvanilla10)^0.5)/A6stdlife))</f>
        <v>0</v>
      </c>
      <c r="AO152" s="105">
        <f>IF(A6stdlife="n/a","n/a",IF(AO$3&gt;(A6stdlife+$E152),('PTRM input'!$P$148*(1+rvanilla10)^0.5)-SUM($P152:AN152),('PTRM input'!$P$148*(1+rvanilla10)^0.5)/A6stdlife))</f>
        <v>0</v>
      </c>
      <c r="AP152" s="105">
        <f>IF(A6stdlife="n/a","n/a",IF(AP$3&gt;(A6stdlife+$E152),('PTRM input'!$P$148*(1+rvanilla10)^0.5)-SUM($P152:AO152),('PTRM input'!$P$148*(1+rvanilla10)^0.5)/A6stdlife))</f>
        <v>0</v>
      </c>
      <c r="AQ152" s="105">
        <f>IF(A6stdlife="n/a","n/a",IF(AQ$3&gt;(A6stdlife+$E152),('PTRM input'!$P$148*(1+rvanilla10)^0.5)-SUM($P152:AP152),('PTRM input'!$P$148*(1+rvanilla10)^0.5)/A6stdlife))</f>
        <v>0</v>
      </c>
      <c r="AR152" s="105">
        <f>IF(A6stdlife="n/a","n/a",IF(AR$3&gt;(A6stdlife+$E152),('PTRM input'!$P$148*(1+rvanilla10)^0.5)-SUM($P152:AQ152),('PTRM input'!$P$148*(1+rvanilla10)^0.5)/A6stdlife))</f>
        <v>0</v>
      </c>
      <c r="AS152" s="105">
        <f>IF(A6stdlife="n/a","n/a",IF(AS$3&gt;(A6stdlife+$E152),('PTRM input'!$P$148*(1+rvanilla10)^0.5)-SUM($P152:AR152),('PTRM input'!$P$148*(1+rvanilla10)^0.5)/A6stdlife))</f>
        <v>0</v>
      </c>
      <c r="AT152" s="105">
        <f>IF(A6stdlife="n/a","n/a",IF(AT$3&gt;(A6stdlife+$E152),('PTRM input'!$P$148*(1+rvanilla10)^0.5)-SUM($P152:AS152),('PTRM input'!$P$148*(1+rvanilla10)^0.5)/A6stdlife))</f>
        <v>0</v>
      </c>
      <c r="AU152" s="105">
        <f>IF(A6stdlife="n/a","n/a",IF(AU$3&gt;(A6stdlife+$E152),('PTRM input'!$P$148*(1+rvanilla10)^0.5)-SUM($P152:AT152),('PTRM input'!$P$148*(1+rvanilla10)^0.5)/A6stdlife))</f>
        <v>0</v>
      </c>
      <c r="AV152" s="105">
        <f>IF(A6stdlife="n/a","n/a",IF(AV$3&gt;(A6stdlife+$E152),('PTRM input'!$P$148*(1+rvanilla10)^0.5)-SUM($P152:AU152),('PTRM input'!$P$148*(1+rvanilla10)^0.5)/A6stdlife))</f>
        <v>0</v>
      </c>
      <c r="AW152" s="105">
        <f>IF(A6stdlife="n/a","n/a",IF(AW$3&gt;(A6stdlife+$E152),('PTRM input'!$P$148*(1+rvanilla10)^0.5)-SUM($P152:AV152),('PTRM input'!$P$148*(1+rvanilla10)^0.5)/A6stdlife))</f>
        <v>0</v>
      </c>
      <c r="AX152" s="105">
        <f>IF(A6stdlife="n/a","n/a",IF(AX$3&gt;(A6stdlife+$E152),('PTRM input'!$P$148*(1+rvanilla10)^0.5)-SUM($P152:AW152),('PTRM input'!$P$148*(1+rvanilla10)^0.5)/A6stdlife))</f>
        <v>0</v>
      </c>
      <c r="AY152" s="105">
        <f>IF(A6stdlife="n/a","n/a",IF(AY$3&gt;(A6stdlife+$E152),('PTRM input'!$P$148*(1+rvanilla10)^0.5)-SUM($P152:AX152),('PTRM input'!$P$148*(1+rvanilla10)^0.5)/A6stdlife))</f>
        <v>0</v>
      </c>
      <c r="AZ152" s="105">
        <f>IF(A6stdlife="n/a","n/a",IF(AZ$3&gt;(A6stdlife+$E152),('PTRM input'!$P$148*(1+rvanilla10)^0.5)-SUM($P152:AY152),('PTRM input'!$P$148*(1+rvanilla10)^0.5)/A6stdlife))</f>
        <v>0</v>
      </c>
      <c r="BA152" s="105">
        <f>IF(A6stdlife="n/a","n/a",IF(BA$3&gt;(A6stdlife+$E152),('PTRM input'!$P$148*(1+rvanilla10)^0.5)-SUM($P152:AZ152),('PTRM input'!$P$148*(1+rvanilla10)^0.5)/A6stdlife))</f>
        <v>0</v>
      </c>
      <c r="BB152" s="105">
        <f>IF(A6stdlife="n/a","n/a",IF(BB$3&gt;(A6stdlife+$E152),('PTRM input'!$P$148*(1+rvanilla10)^0.5)-SUM($P152:BA152),('PTRM input'!$P$148*(1+rvanilla10)^0.5)/A6stdlife))</f>
        <v>0</v>
      </c>
      <c r="BC152" s="105">
        <f>IF(A6stdlife="n/a","n/a",IF(BC$3&gt;(A6stdlife+$E152),('PTRM input'!$P$148*(1+rvanilla10)^0.5)-SUM($P152:BB152),('PTRM input'!$P$148*(1+rvanilla10)^0.5)/A6stdlife))</f>
        <v>0</v>
      </c>
      <c r="BD152" s="105">
        <f>IF(A6stdlife="n/a","n/a",IF(BD$3&gt;(A6stdlife+$E152),('PTRM input'!$P$148*(1+rvanilla10)^0.5)-SUM($P152:BC152),('PTRM input'!$P$148*(1+rvanilla10)^0.5)/A6stdlife))</f>
        <v>0</v>
      </c>
      <c r="BE152" s="105">
        <f>IF(A6stdlife="n/a","n/a",IF(BE$3&gt;(A6stdlife+$E152),('PTRM input'!$P$148*(1+rvanilla10)^0.5)-SUM($P152:BD152),('PTRM input'!$P$148*(1+rvanilla10)^0.5)/A6stdlife))</f>
        <v>0</v>
      </c>
      <c r="BF152" s="105">
        <f>IF(A6stdlife="n/a","n/a",IF(BF$3&gt;(A6stdlife+$E152),('PTRM input'!$P$148*(1+rvanilla10)^0.5)-SUM($P152:BE152),('PTRM input'!$P$148*(1+rvanilla10)^0.5)/A6stdlife))</f>
        <v>0</v>
      </c>
      <c r="BG152" s="105">
        <f>IF(A6stdlife="n/a","n/a",IF(BG$3&gt;(A6stdlife+$E152),('PTRM input'!$P$148*(1+rvanilla10)^0.5)-SUM($P152:BF152),('PTRM input'!$P$148*(1+rvanilla10)^0.5)/A6stdlife))</f>
        <v>0</v>
      </c>
      <c r="BH152" s="105">
        <f>IF(A6stdlife="n/a","n/a",IF(BH$3&gt;(A6stdlife+$E152),('PTRM input'!$P$148*(1+rvanilla10)^0.5)-SUM($P152:BG152),('PTRM input'!$P$148*(1+rvanilla10)^0.5)/A6stdlife))</f>
        <v>0</v>
      </c>
      <c r="BI152" s="105">
        <f>IF(A6stdlife="n/a","n/a",IF(BI$3&gt;(A6stdlife+$E152),('PTRM input'!$P$148*(1+rvanilla10)^0.5)-SUM($P152:BH152),('PTRM input'!$P$148*(1+rvanilla10)^0.5)/A6stdlife))</f>
        <v>0</v>
      </c>
      <c r="BJ152" s="234"/>
      <c r="BK152" s="234"/>
      <c r="BL152" s="234"/>
      <c r="BM152" s="234"/>
    </row>
    <row r="153" spans="1:65" s="190" customFormat="1" outlineLevel="1">
      <c r="A153" s="234"/>
      <c r="B153" s="17"/>
      <c r="C153" s="32" t="str">
        <f>Asset6</f>
        <v>Non-network general assets - IT</v>
      </c>
      <c r="D153" s="17"/>
      <c r="E153" s="17"/>
      <c r="F153" s="30"/>
      <c r="G153" s="102">
        <f t="shared" ref="G153:AL153" si="47">SUM(G141:G152)</f>
        <v>25.0983846209657</v>
      </c>
      <c r="H153" s="102">
        <f t="shared" si="47"/>
        <v>26.290234525656746</v>
      </c>
      <c r="I153" s="102">
        <f t="shared" si="47"/>
        <v>29.641696370165722</v>
      </c>
      <c r="J153" s="102">
        <f t="shared" si="47"/>
        <v>32.859224063965726</v>
      </c>
      <c r="K153" s="102">
        <f t="shared" si="47"/>
        <v>34.672796855761931</v>
      </c>
      <c r="L153" s="102">
        <f t="shared" si="47"/>
        <v>34.412271716910894</v>
      </c>
      <c r="M153" s="102">
        <f t="shared" si="47"/>
        <v>26.64029045264796</v>
      </c>
      <c r="N153" s="102">
        <f t="shared" si="47"/>
        <v>19.880159635341862</v>
      </c>
      <c r="O153" s="102">
        <f t="shared" si="47"/>
        <v>13.146702471046957</v>
      </c>
      <c r="P153" s="102">
        <f t="shared" si="47"/>
        <v>7.4658609348136089</v>
      </c>
      <c r="Q153" s="102">
        <f t="shared" si="47"/>
        <v>3.2375949840785592</v>
      </c>
      <c r="R153" s="102">
        <f t="shared" si="47"/>
        <v>0</v>
      </c>
      <c r="S153" s="102">
        <f t="shared" si="47"/>
        <v>0</v>
      </c>
      <c r="T153" s="102">
        <f t="shared" si="47"/>
        <v>0</v>
      </c>
      <c r="U153" s="102">
        <f t="shared" si="47"/>
        <v>0</v>
      </c>
      <c r="V153" s="102">
        <f t="shared" si="47"/>
        <v>0</v>
      </c>
      <c r="W153" s="102">
        <f t="shared" si="47"/>
        <v>0</v>
      </c>
      <c r="X153" s="102">
        <f t="shared" si="47"/>
        <v>0</v>
      </c>
      <c r="Y153" s="102">
        <f t="shared" si="47"/>
        <v>0</v>
      </c>
      <c r="Z153" s="102">
        <f t="shared" si="47"/>
        <v>0</v>
      </c>
      <c r="AA153" s="102">
        <f t="shared" si="47"/>
        <v>0</v>
      </c>
      <c r="AB153" s="102">
        <f t="shared" si="47"/>
        <v>0</v>
      </c>
      <c r="AC153" s="102">
        <f t="shared" si="47"/>
        <v>0</v>
      </c>
      <c r="AD153" s="102">
        <f t="shared" si="47"/>
        <v>0</v>
      </c>
      <c r="AE153" s="102">
        <f t="shared" si="47"/>
        <v>0</v>
      </c>
      <c r="AF153" s="102">
        <f t="shared" si="47"/>
        <v>0</v>
      </c>
      <c r="AG153" s="102">
        <f t="shared" si="47"/>
        <v>0</v>
      </c>
      <c r="AH153" s="102">
        <f t="shared" si="47"/>
        <v>0</v>
      </c>
      <c r="AI153" s="102">
        <f t="shared" si="47"/>
        <v>0</v>
      </c>
      <c r="AJ153" s="102">
        <f t="shared" si="47"/>
        <v>0</v>
      </c>
      <c r="AK153" s="102">
        <f t="shared" si="47"/>
        <v>0</v>
      </c>
      <c r="AL153" s="102">
        <f t="shared" si="47"/>
        <v>0</v>
      </c>
      <c r="AM153" s="102">
        <f t="shared" ref="AM153:BI153" si="48">SUM(AM141:AM152)</f>
        <v>0</v>
      </c>
      <c r="AN153" s="102">
        <f t="shared" si="48"/>
        <v>0</v>
      </c>
      <c r="AO153" s="102">
        <f t="shared" si="48"/>
        <v>0</v>
      </c>
      <c r="AP153" s="102">
        <f t="shared" si="48"/>
        <v>0</v>
      </c>
      <c r="AQ153" s="102">
        <f t="shared" si="48"/>
        <v>0</v>
      </c>
      <c r="AR153" s="102">
        <f t="shared" si="48"/>
        <v>0</v>
      </c>
      <c r="AS153" s="102">
        <f t="shared" si="48"/>
        <v>0</v>
      </c>
      <c r="AT153" s="102">
        <f t="shared" si="48"/>
        <v>0</v>
      </c>
      <c r="AU153" s="102">
        <f t="shared" si="48"/>
        <v>0</v>
      </c>
      <c r="AV153" s="102">
        <f t="shared" si="48"/>
        <v>0</v>
      </c>
      <c r="AW153" s="102">
        <f t="shared" si="48"/>
        <v>0</v>
      </c>
      <c r="AX153" s="102">
        <f t="shared" si="48"/>
        <v>0</v>
      </c>
      <c r="AY153" s="102">
        <f t="shared" si="48"/>
        <v>0</v>
      </c>
      <c r="AZ153" s="102">
        <f t="shared" si="48"/>
        <v>0</v>
      </c>
      <c r="BA153" s="102">
        <f t="shared" si="48"/>
        <v>0</v>
      </c>
      <c r="BB153" s="102">
        <f t="shared" si="48"/>
        <v>0</v>
      </c>
      <c r="BC153" s="102">
        <f t="shared" si="48"/>
        <v>0</v>
      </c>
      <c r="BD153" s="102">
        <f t="shared" si="48"/>
        <v>0</v>
      </c>
      <c r="BE153" s="102">
        <f t="shared" si="48"/>
        <v>0</v>
      </c>
      <c r="BF153" s="102">
        <f t="shared" si="48"/>
        <v>0</v>
      </c>
      <c r="BG153" s="102">
        <f t="shared" si="48"/>
        <v>0</v>
      </c>
      <c r="BH153" s="102">
        <f t="shared" si="48"/>
        <v>0</v>
      </c>
      <c r="BI153" s="102">
        <f t="shared" si="48"/>
        <v>0</v>
      </c>
      <c r="BJ153" s="234"/>
      <c r="BK153" s="234"/>
      <c r="BL153" s="234"/>
      <c r="BM153" s="234"/>
    </row>
    <row r="154" spans="1:65" s="190" customFormat="1" ht="12.75" customHeight="1" outlineLevel="2">
      <c r="A154" s="234"/>
      <c r="B154" s="36" t="str">
        <f>C166</f>
        <v>Non-network general assets - Other</v>
      </c>
      <c r="C154" s="37"/>
      <c r="D154" s="38" t="s">
        <v>58</v>
      </c>
      <c r="E154" s="37"/>
      <c r="F154" s="39"/>
      <c r="G154" s="795">
        <v>21.251849507168018</v>
      </c>
      <c r="H154" s="795">
        <v>21.251849507168018</v>
      </c>
      <c r="I154" s="795">
        <v>21.251849507168018</v>
      </c>
      <c r="J154" s="795">
        <v>21.251849507168018</v>
      </c>
      <c r="K154" s="795">
        <v>16.280357684186423</v>
      </c>
      <c r="L154" s="795">
        <v>5.2032329059548816</v>
      </c>
      <c r="M154" s="795">
        <v>5.2032329059548816</v>
      </c>
      <c r="N154" s="795">
        <v>5.2032329059548816</v>
      </c>
      <c r="O154" s="795">
        <v>5.2032329059548816</v>
      </c>
      <c r="P154" s="795">
        <v>5.2032329059548816</v>
      </c>
      <c r="Q154" s="795">
        <v>6.0543770841516791</v>
      </c>
      <c r="R154" s="795">
        <v>5.0558320656820976</v>
      </c>
      <c r="S154" s="795">
        <v>4.5380800166246225</v>
      </c>
      <c r="T154" s="795">
        <v>3.8476277094226372</v>
      </c>
      <c r="U154" s="795">
        <v>1.8983723345526855</v>
      </c>
      <c r="V154" s="795">
        <v>0</v>
      </c>
      <c r="W154" s="795">
        <v>0</v>
      </c>
      <c r="X154" s="795">
        <v>0</v>
      </c>
      <c r="Y154" s="795">
        <v>0</v>
      </c>
      <c r="Z154" s="795">
        <v>0</v>
      </c>
      <c r="AA154" s="795">
        <v>0</v>
      </c>
      <c r="AB154" s="795">
        <v>0</v>
      </c>
      <c r="AC154" s="795">
        <v>0</v>
      </c>
      <c r="AD154" s="795">
        <v>0</v>
      </c>
      <c r="AE154" s="795">
        <v>0</v>
      </c>
      <c r="AF154" s="795">
        <v>0</v>
      </c>
      <c r="AG154" s="795">
        <v>0</v>
      </c>
      <c r="AH154" s="795">
        <v>0</v>
      </c>
      <c r="AI154" s="795">
        <v>0</v>
      </c>
      <c r="AJ154" s="795">
        <v>0</v>
      </c>
      <c r="AK154" s="795">
        <v>0</v>
      </c>
      <c r="AL154" s="795">
        <v>0</v>
      </c>
      <c r="AM154" s="795">
        <v>0</v>
      </c>
      <c r="AN154" s="795">
        <v>0</v>
      </c>
      <c r="AO154" s="795">
        <v>0</v>
      </c>
      <c r="AP154" s="795">
        <v>0</v>
      </c>
      <c r="AQ154" s="795">
        <v>0</v>
      </c>
      <c r="AR154" s="795">
        <v>0</v>
      </c>
      <c r="AS154" s="795">
        <v>0</v>
      </c>
      <c r="AT154" s="795">
        <v>0</v>
      </c>
      <c r="AU154" s="795">
        <v>0</v>
      </c>
      <c r="AV154" s="795">
        <v>0</v>
      </c>
      <c r="AW154" s="795">
        <v>0</v>
      </c>
      <c r="AX154" s="795">
        <v>0</v>
      </c>
      <c r="AY154" s="795">
        <v>0</v>
      </c>
      <c r="AZ154" s="795">
        <v>0</v>
      </c>
      <c r="BA154" s="795">
        <v>0</v>
      </c>
      <c r="BB154" s="795">
        <v>0</v>
      </c>
      <c r="BC154" s="795">
        <v>0</v>
      </c>
      <c r="BD154" s="795">
        <v>0</v>
      </c>
      <c r="BE154" s="795">
        <v>0</v>
      </c>
      <c r="BF154" s="795">
        <v>0</v>
      </c>
      <c r="BG154" s="795">
        <v>0</v>
      </c>
      <c r="BH154" s="795">
        <v>0</v>
      </c>
      <c r="BI154" s="795">
        <v>0</v>
      </c>
      <c r="BJ154" s="234"/>
      <c r="BK154" s="234"/>
      <c r="BL154" s="234"/>
      <c r="BM154" s="234"/>
    </row>
    <row r="155" spans="1:65" s="190" customFormat="1" ht="12.75" customHeight="1" outlineLevel="2">
      <c r="A155" s="234"/>
      <c r="B155" s="32"/>
      <c r="C155" s="31"/>
      <c r="D155" s="930" t="s">
        <v>326</v>
      </c>
      <c r="E155" s="167">
        <v>0</v>
      </c>
      <c r="F155" s="34"/>
      <c r="G155" s="105"/>
      <c r="H155" s="105"/>
      <c r="I155" s="105"/>
      <c r="J155" s="105"/>
      <c r="K155" s="105"/>
      <c r="L155" s="105"/>
      <c r="M155" s="105"/>
      <c r="N155" s="105"/>
      <c r="O155" s="105"/>
      <c r="P155" s="105"/>
      <c r="Q155" s="105"/>
      <c r="R155" s="105"/>
      <c r="S155" s="105"/>
      <c r="T155" s="105"/>
      <c r="U155" s="105"/>
      <c r="V155" s="105"/>
      <c r="W155" s="105"/>
      <c r="X155" s="105"/>
      <c r="Y155" s="105"/>
      <c r="Z155" s="105"/>
      <c r="AA155" s="105"/>
      <c r="AB155" s="105"/>
      <c r="AC155" s="105"/>
      <c r="AD155" s="105"/>
      <c r="AE155" s="105"/>
      <c r="AF155" s="105"/>
      <c r="AG155" s="105"/>
      <c r="AH155" s="105"/>
      <c r="AI155" s="105"/>
      <c r="AJ155" s="105"/>
      <c r="AK155" s="105"/>
      <c r="AL155" s="105"/>
      <c r="AM155" s="105"/>
      <c r="AN155" s="105"/>
      <c r="AO155" s="105"/>
      <c r="AP155" s="105"/>
      <c r="AQ155" s="105"/>
      <c r="AR155" s="105"/>
      <c r="AS155" s="105"/>
      <c r="AT155" s="105"/>
      <c r="AU155" s="105"/>
      <c r="AV155" s="105"/>
      <c r="AW155" s="105"/>
      <c r="AX155" s="105"/>
      <c r="AY155" s="105"/>
      <c r="AZ155" s="105"/>
      <c r="BA155" s="105"/>
      <c r="BB155" s="105"/>
      <c r="BC155" s="105"/>
      <c r="BD155" s="105"/>
      <c r="BE155" s="105"/>
      <c r="BF155" s="105"/>
      <c r="BG155" s="105"/>
      <c r="BH155" s="105"/>
      <c r="BI155" s="105"/>
      <c r="BJ155" s="234"/>
      <c r="BK155" s="234"/>
      <c r="BL155" s="234"/>
      <c r="BM155" s="234"/>
    </row>
    <row r="156" spans="1:65" s="190" customFormat="1" outlineLevel="2">
      <c r="A156" s="234"/>
      <c r="B156" s="32"/>
      <c r="C156" s="31"/>
      <c r="D156" s="930"/>
      <c r="E156" s="167">
        <v>1</v>
      </c>
      <c r="F156" s="34"/>
      <c r="G156" s="183"/>
      <c r="H156" s="105">
        <f>IF(A7stdlife="n/a","n/a",IF(H$3&gt;(A7stdlife+$E156),('PTRM input'!$G$149*(1+rvanilla01)^0.5)-SUM($G156:G156),('PTRM input'!$G$149*(1+rvanilla01)^0.5)/A7stdlife))</f>
        <v>1.0211364217993644</v>
      </c>
      <c r="I156" s="105">
        <f>IF(A7stdlife="n/a","n/a",IF(I$3&gt;(A7stdlife+$E156),('PTRM input'!$G$149*(1+rvanilla01)^0.5)-SUM($G156:H156),('PTRM input'!$G$149*(1+rvanilla01)^0.5)/A7stdlife))</f>
        <v>1.0211364217993644</v>
      </c>
      <c r="J156" s="105">
        <f>IF(A7stdlife="n/a","n/a",IF(J$3&gt;(A7stdlife+$E156),('PTRM input'!$G$149*(1+rvanilla01)^0.5)-SUM($G156:I156),('PTRM input'!$G$149*(1+rvanilla01)^0.5)/A7stdlife))</f>
        <v>1.0211364217993644</v>
      </c>
      <c r="K156" s="105">
        <f>IF(A7stdlife="n/a","n/a",IF(K$3&gt;(A7stdlife+$E156),('PTRM input'!$G$149*(1+rvanilla01)^0.5)-SUM($G156:J156),('PTRM input'!$G$149*(1+rvanilla01)^0.5)/A7stdlife))</f>
        <v>1.0211364217993644</v>
      </c>
      <c r="L156" s="105">
        <f>IF(A7stdlife="n/a","n/a",IF(L$3&gt;(A7stdlife+$E156),('PTRM input'!$G$149*(1+rvanilla01)^0.5)-SUM($G156:K156),('PTRM input'!$G$149*(1+rvanilla01)^0.5)/A7stdlife))</f>
        <v>1.0211364217993644</v>
      </c>
      <c r="M156" s="105">
        <f>IF(A7stdlife="n/a","n/a",IF(M$3&gt;(A7stdlife+$E156),('PTRM input'!$G$149*(1+rvanilla01)^0.5)-SUM($G156:L156),('PTRM input'!$G$149*(1+rvanilla01)^0.5)/A7stdlife))</f>
        <v>1.0211364217993644</v>
      </c>
      <c r="N156" s="105">
        <f>IF(A7stdlife="n/a","n/a",IF(N$3&gt;(A7stdlife+$E156),('PTRM input'!$G$149*(1+rvanilla01)^0.5)-SUM($G156:M156),('PTRM input'!$G$149*(1+rvanilla01)^0.5)/A7stdlife))</f>
        <v>1.0211364217993644</v>
      </c>
      <c r="O156" s="105">
        <f>IF(A7stdlife="n/a","n/a",IF(O$3&gt;(A7stdlife+$E156),('PTRM input'!$G$149*(1+rvanilla01)^0.5)-SUM($G156:N156),('PTRM input'!$G$149*(1+rvanilla01)^0.5)/A7stdlife))</f>
        <v>1.0211364217993644</v>
      </c>
      <c r="P156" s="105">
        <f>IF(A7stdlife="n/a","n/a",IF(P$3&gt;(A7stdlife+$E156),('PTRM input'!$G$149*(1+rvanilla01)^0.5)-SUM($G156:O156),('PTRM input'!$G$149*(1+rvanilla01)^0.5)/A7stdlife))</f>
        <v>1.0211364217993644</v>
      </c>
      <c r="Q156" s="105">
        <f>IF(A7stdlife="n/a","n/a",IF(Q$3&gt;(A7stdlife+$E156),('PTRM input'!$G$149*(1+rvanilla01)^0.5)-SUM($G156:P156),('PTRM input'!$G$149*(1+rvanilla01)^0.5)/A7stdlife))</f>
        <v>1.0211364217993644</v>
      </c>
      <c r="R156" s="105">
        <f>IF(A7stdlife="n/a","n/a",IF(R$3&gt;(A7stdlife+$E156),('PTRM input'!$G$149*(1+rvanilla01)^0.5)-SUM($G156:Q156),('PTRM input'!$G$149*(1+rvanilla01)^0.5)/A7stdlife))</f>
        <v>1.0211364217993644</v>
      </c>
      <c r="S156" s="105">
        <f>IF(A7stdlife="n/a","n/a",IF(S$3&gt;(A7stdlife+$E156),('PTRM input'!$G$149*(1+rvanilla01)^0.5)-SUM($G156:R156),('PTRM input'!$G$149*(1+rvanilla01)^0.5)/A7stdlife))</f>
        <v>1.0211364217993644</v>
      </c>
      <c r="T156" s="105">
        <f>IF(A7stdlife="n/a","n/a",IF(T$3&gt;(A7stdlife+$E156),('PTRM input'!$G$149*(1+rvanilla01)^0.5)-SUM($G156:S156),('PTRM input'!$G$149*(1+rvanilla01)^0.5)/A7stdlife))</f>
        <v>1.0211364217993644</v>
      </c>
      <c r="U156" s="105">
        <f>IF(A7stdlife="n/a","n/a",IF(U$3&gt;(A7stdlife+$E156),('PTRM input'!$G$149*(1+rvanilla01)^0.5)-SUM($G156:T156),('PTRM input'!$G$149*(1+rvanilla01)^0.5)/A7stdlife))</f>
        <v>1.0211364217993644</v>
      </c>
      <c r="V156" s="105">
        <f>IF(A7stdlife="n/a","n/a",IF(V$3&gt;(A7stdlife+$E156),('PTRM input'!$G$149*(1+rvanilla01)^0.5)-SUM($G156:U156),('PTRM input'!$G$149*(1+rvanilla01)^0.5)/A7stdlife))</f>
        <v>1.0211364217993644</v>
      </c>
      <c r="W156" s="105">
        <f>IF(A7stdlife="n/a","n/a",IF(W$3&gt;(A7stdlife+$E156),('PTRM input'!$G$149*(1+rvanilla01)^0.5)-SUM($G156:V156),('PTRM input'!$G$149*(1+rvanilla01)^0.5)/A7stdlife))</f>
        <v>3.5527136788005009E-15</v>
      </c>
      <c r="X156" s="105">
        <f>IF(A7stdlife="n/a","n/a",IF(X$3&gt;(A7stdlife+$E156),('PTRM input'!$G$149*(1+rvanilla01)^0.5)-SUM($G156:W156),('PTRM input'!$G$149*(1+rvanilla01)^0.5)/A7stdlife))</f>
        <v>0</v>
      </c>
      <c r="Y156" s="105">
        <f>IF(A7stdlife="n/a","n/a",IF(Y$3&gt;(A7stdlife+$E156),('PTRM input'!$G$149*(1+rvanilla01)^0.5)-SUM($G156:X156),('PTRM input'!$G$149*(1+rvanilla01)^0.5)/A7stdlife))</f>
        <v>0</v>
      </c>
      <c r="Z156" s="105">
        <f>IF(A7stdlife="n/a","n/a",IF(Z$3&gt;(A7stdlife+$E156),('PTRM input'!$G$149*(1+rvanilla01)^0.5)-SUM($G156:Y156),('PTRM input'!$G$149*(1+rvanilla01)^0.5)/A7stdlife))</f>
        <v>0</v>
      </c>
      <c r="AA156" s="105">
        <f>IF(A7stdlife="n/a","n/a",IF(AA$3&gt;(A7stdlife+$E156),('PTRM input'!$G$149*(1+rvanilla01)^0.5)-SUM($G156:Z156),('PTRM input'!$G$149*(1+rvanilla01)^0.5)/A7stdlife))</f>
        <v>0</v>
      </c>
      <c r="AB156" s="105">
        <f>IF(A7stdlife="n/a","n/a",IF(AB$3&gt;(A7stdlife+$E156),('PTRM input'!$G$149*(1+rvanilla01)^0.5)-SUM($G156:AA156),('PTRM input'!$G$149*(1+rvanilla01)^0.5)/A7stdlife))</f>
        <v>0</v>
      </c>
      <c r="AC156" s="105">
        <f>IF(A7stdlife="n/a","n/a",IF(AC$3&gt;(A7stdlife+$E156),('PTRM input'!$G$149*(1+rvanilla01)^0.5)-SUM($G156:AB156),('PTRM input'!$G$149*(1+rvanilla01)^0.5)/A7stdlife))</f>
        <v>0</v>
      </c>
      <c r="AD156" s="105">
        <f>IF(A7stdlife="n/a","n/a",IF(AD$3&gt;(A7stdlife+$E156),('PTRM input'!$G$149*(1+rvanilla01)^0.5)-SUM($G156:AC156),('PTRM input'!$G$149*(1+rvanilla01)^0.5)/A7stdlife))</f>
        <v>0</v>
      </c>
      <c r="AE156" s="105">
        <f>IF(A7stdlife="n/a","n/a",IF(AE$3&gt;(A7stdlife+$E156),('PTRM input'!$G$149*(1+rvanilla01)^0.5)-SUM($G156:AD156),('PTRM input'!$G$149*(1+rvanilla01)^0.5)/A7stdlife))</f>
        <v>0</v>
      </c>
      <c r="AF156" s="105">
        <f>IF(A7stdlife="n/a","n/a",IF(AF$3&gt;(A7stdlife+$E156),('PTRM input'!$G$149*(1+rvanilla01)^0.5)-SUM($G156:AE156),('PTRM input'!$G$149*(1+rvanilla01)^0.5)/A7stdlife))</f>
        <v>0</v>
      </c>
      <c r="AG156" s="105">
        <f>IF(A7stdlife="n/a","n/a",IF(AG$3&gt;(A7stdlife+$E156),('PTRM input'!$G$149*(1+rvanilla01)^0.5)-SUM($G156:AF156),('PTRM input'!$G$149*(1+rvanilla01)^0.5)/A7stdlife))</f>
        <v>0</v>
      </c>
      <c r="AH156" s="105">
        <f>IF(A7stdlife="n/a","n/a",IF(AH$3&gt;(A7stdlife+$E156),('PTRM input'!$G$149*(1+rvanilla01)^0.5)-SUM($G156:AG156),('PTRM input'!$G$149*(1+rvanilla01)^0.5)/A7stdlife))</f>
        <v>0</v>
      </c>
      <c r="AI156" s="105">
        <f>IF(A7stdlife="n/a","n/a",IF(AI$3&gt;(A7stdlife+$E156),('PTRM input'!$G$149*(1+rvanilla01)^0.5)-SUM($G156:AH156),('PTRM input'!$G$149*(1+rvanilla01)^0.5)/A7stdlife))</f>
        <v>0</v>
      </c>
      <c r="AJ156" s="105">
        <f>IF(A7stdlife="n/a","n/a",IF(AJ$3&gt;(A7stdlife+$E156),('PTRM input'!$G$149*(1+rvanilla01)^0.5)-SUM($G156:AI156),('PTRM input'!$G$149*(1+rvanilla01)^0.5)/A7stdlife))</f>
        <v>0</v>
      </c>
      <c r="AK156" s="105">
        <f>IF(A7stdlife="n/a","n/a",IF(AK$3&gt;(A7stdlife+$E156),('PTRM input'!$G$149*(1+rvanilla01)^0.5)-SUM($G156:AJ156),('PTRM input'!$G$149*(1+rvanilla01)^0.5)/A7stdlife))</f>
        <v>0</v>
      </c>
      <c r="AL156" s="105">
        <f>IF(A7stdlife="n/a","n/a",IF(AL$3&gt;(A7stdlife+$E156),('PTRM input'!$G$149*(1+rvanilla01)^0.5)-SUM($G156:AK156),('PTRM input'!$G$149*(1+rvanilla01)^0.5)/A7stdlife))</f>
        <v>0</v>
      </c>
      <c r="AM156" s="105">
        <f>IF(A7stdlife="n/a","n/a",IF(AM$3&gt;(A7stdlife+$E156),('PTRM input'!$G$149*(1+rvanilla01)^0.5)-SUM($G156:AL156),('PTRM input'!$G$149*(1+rvanilla01)^0.5)/A7stdlife))</f>
        <v>0</v>
      </c>
      <c r="AN156" s="105">
        <f>IF(A7stdlife="n/a","n/a",IF(AN$3&gt;(A7stdlife+$E156),('PTRM input'!$G$149*(1+rvanilla01)^0.5)-SUM($G156:AM156),('PTRM input'!$G$149*(1+rvanilla01)^0.5)/A7stdlife))</f>
        <v>0</v>
      </c>
      <c r="AO156" s="105">
        <f>IF(A7stdlife="n/a","n/a",IF(AO$3&gt;(A7stdlife+$E156),('PTRM input'!$G$149*(1+rvanilla01)^0.5)-SUM($G156:AN156),('PTRM input'!$G$149*(1+rvanilla01)^0.5)/A7stdlife))</f>
        <v>0</v>
      </c>
      <c r="AP156" s="105">
        <f>IF(A7stdlife="n/a","n/a",IF(AP$3&gt;(A7stdlife+$E156),('PTRM input'!$G$149*(1+rvanilla01)^0.5)-SUM($G156:AO156),('PTRM input'!$G$149*(1+rvanilla01)^0.5)/A7stdlife))</f>
        <v>0</v>
      </c>
      <c r="AQ156" s="105">
        <f>IF(A7stdlife="n/a","n/a",IF(AQ$3&gt;(A7stdlife+$E156),('PTRM input'!$G$149*(1+rvanilla01)^0.5)-SUM($G156:AP156),('PTRM input'!$G$149*(1+rvanilla01)^0.5)/A7stdlife))</f>
        <v>0</v>
      </c>
      <c r="AR156" s="105">
        <f>IF(A7stdlife="n/a","n/a",IF(AR$3&gt;(A7stdlife+$E156),('PTRM input'!$G$149*(1+rvanilla01)^0.5)-SUM($G156:AQ156),('PTRM input'!$G$149*(1+rvanilla01)^0.5)/A7stdlife))</f>
        <v>0</v>
      </c>
      <c r="AS156" s="105">
        <f>IF(A7stdlife="n/a","n/a",IF(AS$3&gt;(A7stdlife+$E156),('PTRM input'!$G$149*(1+rvanilla01)^0.5)-SUM($G156:AR156),('PTRM input'!$G$149*(1+rvanilla01)^0.5)/A7stdlife))</f>
        <v>0</v>
      </c>
      <c r="AT156" s="105">
        <f>IF(A7stdlife="n/a","n/a",IF(AT$3&gt;(A7stdlife+$E156),('PTRM input'!$G$149*(1+rvanilla01)^0.5)-SUM($G156:AS156),('PTRM input'!$G$149*(1+rvanilla01)^0.5)/A7stdlife))</f>
        <v>0</v>
      </c>
      <c r="AU156" s="105">
        <f>IF(A7stdlife="n/a","n/a",IF(AU$3&gt;(A7stdlife+$E156),('PTRM input'!$G$149*(1+rvanilla01)^0.5)-SUM($G156:AT156),('PTRM input'!$G$149*(1+rvanilla01)^0.5)/A7stdlife))</f>
        <v>0</v>
      </c>
      <c r="AV156" s="105">
        <f>IF(A7stdlife="n/a","n/a",IF(AV$3&gt;(A7stdlife+$E156),('PTRM input'!$G$149*(1+rvanilla01)^0.5)-SUM($G156:AU156),('PTRM input'!$G$149*(1+rvanilla01)^0.5)/A7stdlife))</f>
        <v>0</v>
      </c>
      <c r="AW156" s="105">
        <f>IF(A7stdlife="n/a","n/a",IF(AW$3&gt;(A7stdlife+$E156),('PTRM input'!$G$149*(1+rvanilla01)^0.5)-SUM($G156:AV156),('PTRM input'!$G$149*(1+rvanilla01)^0.5)/A7stdlife))</f>
        <v>0</v>
      </c>
      <c r="AX156" s="105">
        <f>IF(A7stdlife="n/a","n/a",IF(AX$3&gt;(A7stdlife+$E156),('PTRM input'!$G$149*(1+rvanilla01)^0.5)-SUM($G156:AW156),('PTRM input'!$G$149*(1+rvanilla01)^0.5)/A7stdlife))</f>
        <v>0</v>
      </c>
      <c r="AY156" s="105">
        <f>IF(A7stdlife="n/a","n/a",IF(AY$3&gt;(A7stdlife+$E156),('PTRM input'!$G$149*(1+rvanilla01)^0.5)-SUM($G156:AX156),('PTRM input'!$G$149*(1+rvanilla01)^0.5)/A7stdlife))</f>
        <v>0</v>
      </c>
      <c r="AZ156" s="105">
        <f>IF(A7stdlife="n/a","n/a",IF(AZ$3&gt;(A7stdlife+$E156),('PTRM input'!$G$149*(1+rvanilla01)^0.5)-SUM($G156:AY156),('PTRM input'!$G$149*(1+rvanilla01)^0.5)/A7stdlife))</f>
        <v>0</v>
      </c>
      <c r="BA156" s="105">
        <f>IF(A7stdlife="n/a","n/a",IF(BA$3&gt;(A7stdlife+$E156),('PTRM input'!$G$149*(1+rvanilla01)^0.5)-SUM($G156:AZ156),('PTRM input'!$G$149*(1+rvanilla01)^0.5)/A7stdlife))</f>
        <v>0</v>
      </c>
      <c r="BB156" s="105">
        <f>IF(A7stdlife="n/a","n/a",IF(BB$3&gt;(A7stdlife+$E156),('PTRM input'!$G$149*(1+rvanilla01)^0.5)-SUM($G156:BA156),('PTRM input'!$G$149*(1+rvanilla01)^0.5)/A7stdlife))</f>
        <v>0</v>
      </c>
      <c r="BC156" s="105">
        <f>IF(A7stdlife="n/a","n/a",IF(BC$3&gt;(A7stdlife+$E156),('PTRM input'!$G$149*(1+rvanilla01)^0.5)-SUM($G156:BB156),('PTRM input'!$G$149*(1+rvanilla01)^0.5)/A7stdlife))</f>
        <v>0</v>
      </c>
      <c r="BD156" s="105">
        <f>IF(A7stdlife="n/a","n/a",IF(BD$3&gt;(A7stdlife+$E156),('PTRM input'!$G$149*(1+rvanilla01)^0.5)-SUM($G156:BC156),('PTRM input'!$G$149*(1+rvanilla01)^0.5)/A7stdlife))</f>
        <v>0</v>
      </c>
      <c r="BE156" s="105">
        <f>IF(A7stdlife="n/a","n/a",IF(BE$3&gt;(A7stdlife+$E156),('PTRM input'!$G$149*(1+rvanilla01)^0.5)-SUM($G156:BD156),('PTRM input'!$G$149*(1+rvanilla01)^0.5)/A7stdlife))</f>
        <v>0</v>
      </c>
      <c r="BF156" s="105">
        <f>IF(A7stdlife="n/a","n/a",IF(BF$3&gt;(A7stdlife+$E156),('PTRM input'!$G$149*(1+rvanilla01)^0.5)-SUM($G156:BE156),('PTRM input'!$G$149*(1+rvanilla01)^0.5)/A7stdlife))</f>
        <v>0</v>
      </c>
      <c r="BG156" s="105">
        <f>IF(A7stdlife="n/a","n/a",IF(BG$3&gt;(A7stdlife+$E156),('PTRM input'!$G$149*(1+rvanilla01)^0.5)-SUM($G156:BF156),('PTRM input'!$G$149*(1+rvanilla01)^0.5)/A7stdlife))</f>
        <v>0</v>
      </c>
      <c r="BH156" s="105">
        <f>IF(A7stdlife="n/a","n/a",IF(BH$3&gt;(A7stdlife+$E156),('PTRM input'!$G$149*(1+rvanilla01)^0.5)-SUM($G156:BG156),('PTRM input'!$G$149*(1+rvanilla01)^0.5)/A7stdlife))</f>
        <v>0</v>
      </c>
      <c r="BI156" s="105">
        <f>IF(A7stdlife="n/a","n/a",IF(BI$3&gt;(A7stdlife+$E156),('PTRM input'!$G$149*(1+rvanilla01)^0.5)-SUM($G156:BH156),('PTRM input'!$G$149*(1+rvanilla01)^0.5)/A7stdlife))</f>
        <v>0</v>
      </c>
      <c r="BJ156" s="234"/>
      <c r="BK156" s="234"/>
      <c r="BL156" s="234"/>
      <c r="BM156" s="234"/>
    </row>
    <row r="157" spans="1:65" s="190" customFormat="1" outlineLevel="2">
      <c r="A157" s="234"/>
      <c r="B157" s="32"/>
      <c r="C157" s="31"/>
      <c r="D157" s="930"/>
      <c r="E157" s="167">
        <v>2</v>
      </c>
      <c r="F157" s="34"/>
      <c r="G157" s="184"/>
      <c r="H157" s="185"/>
      <c r="I157" s="105">
        <f>IF(A7stdlife="n/a","n/a",IF(I$3&gt;(A7stdlife+$E157),('PTRM input'!$H$149*(1+rvanilla02)^0.5)-SUM($H157:H157),('PTRM input'!$H$149*(1+rvanilla02)^0.5)/A7stdlife))</f>
        <v>1.0201180817852151</v>
      </c>
      <c r="J157" s="105">
        <f>IF(A7stdlife="n/a","n/a",IF(J$3&gt;(A7stdlife+$E157),('PTRM input'!$H$149*(1+rvanilla02)^0.5)-SUM($H157:I157),('PTRM input'!$H$149*(1+rvanilla02)^0.5)/A7stdlife))</f>
        <v>1.0201180817852151</v>
      </c>
      <c r="K157" s="105">
        <f>IF(A7stdlife="n/a","n/a",IF(K$3&gt;(A7stdlife+$E157),('PTRM input'!$H$149*(1+rvanilla02)^0.5)-SUM($H157:J157),('PTRM input'!$H$149*(1+rvanilla02)^0.5)/A7stdlife))</f>
        <v>1.0201180817852151</v>
      </c>
      <c r="L157" s="105">
        <f>IF(A7stdlife="n/a","n/a",IF(L$3&gt;(A7stdlife+$E157),('PTRM input'!$H$149*(1+rvanilla02)^0.5)-SUM($H157:K157),('PTRM input'!$H$149*(1+rvanilla02)^0.5)/A7stdlife))</f>
        <v>1.0201180817852151</v>
      </c>
      <c r="M157" s="105">
        <f>IF(A7stdlife="n/a","n/a",IF(M$3&gt;(A7stdlife+$E157),('PTRM input'!$H$149*(1+rvanilla02)^0.5)-SUM($H157:L157),('PTRM input'!$H$149*(1+rvanilla02)^0.5)/A7stdlife))</f>
        <v>1.0201180817852151</v>
      </c>
      <c r="N157" s="105">
        <f>IF(A7stdlife="n/a","n/a",IF(N$3&gt;(A7stdlife+$E157),('PTRM input'!$H$149*(1+rvanilla02)^0.5)-SUM($H157:M157),('PTRM input'!$H$149*(1+rvanilla02)^0.5)/A7stdlife))</f>
        <v>1.0201180817852151</v>
      </c>
      <c r="O157" s="105">
        <f>IF(A7stdlife="n/a","n/a",IF(O$3&gt;(A7stdlife+$E157),('PTRM input'!$H$149*(1+rvanilla02)^0.5)-SUM($H157:N157),('PTRM input'!$H$149*(1+rvanilla02)^0.5)/A7stdlife))</f>
        <v>1.0201180817852151</v>
      </c>
      <c r="P157" s="105">
        <f>IF(A7stdlife="n/a","n/a",IF(P$3&gt;(A7stdlife+$E157),('PTRM input'!$H$149*(1+rvanilla02)^0.5)-SUM($H157:O157),('PTRM input'!$H$149*(1+rvanilla02)^0.5)/A7stdlife))</f>
        <v>1.0201180817852151</v>
      </c>
      <c r="Q157" s="105">
        <f>IF(A7stdlife="n/a","n/a",IF(Q$3&gt;(A7stdlife+$E157),('PTRM input'!$H$149*(1+rvanilla02)^0.5)-SUM($H157:P157),('PTRM input'!$H$149*(1+rvanilla02)^0.5)/A7stdlife))</f>
        <v>1.0201180817852151</v>
      </c>
      <c r="R157" s="105">
        <f>IF(A7stdlife="n/a","n/a",IF(R$3&gt;(A7stdlife+$E157),('PTRM input'!$H$149*(1+rvanilla02)^0.5)-SUM($H157:Q157),('PTRM input'!$H$149*(1+rvanilla02)^0.5)/A7stdlife))</f>
        <v>1.0201180817852151</v>
      </c>
      <c r="S157" s="105">
        <f>IF(A7stdlife="n/a","n/a",IF(S$3&gt;(A7stdlife+$E157),('PTRM input'!$H$149*(1+rvanilla02)^0.5)-SUM($H157:R157),('PTRM input'!$H$149*(1+rvanilla02)^0.5)/A7stdlife))</f>
        <v>1.0201180817852151</v>
      </c>
      <c r="T157" s="105">
        <f>IF(A7stdlife="n/a","n/a",IF(T$3&gt;(A7stdlife+$E157),('PTRM input'!$H$149*(1+rvanilla02)^0.5)-SUM($H157:S157),('PTRM input'!$H$149*(1+rvanilla02)^0.5)/A7stdlife))</f>
        <v>1.0201180817852151</v>
      </c>
      <c r="U157" s="105">
        <f>IF(A7stdlife="n/a","n/a",IF(U$3&gt;(A7stdlife+$E157),('PTRM input'!$H$149*(1+rvanilla02)^0.5)-SUM($H157:T157),('PTRM input'!$H$149*(1+rvanilla02)^0.5)/A7stdlife))</f>
        <v>1.0201180817852151</v>
      </c>
      <c r="V157" s="105">
        <f>IF(A7stdlife="n/a","n/a",IF(V$3&gt;(A7stdlife+$E157),('PTRM input'!$H$149*(1+rvanilla02)^0.5)-SUM($H157:U157),('PTRM input'!$H$149*(1+rvanilla02)^0.5)/A7stdlife))</f>
        <v>1.0201180817852151</v>
      </c>
      <c r="W157" s="105">
        <f>IF(A7stdlife="n/a","n/a",IF(W$3&gt;(A7stdlife+$E157),('PTRM input'!$H$149*(1+rvanilla02)^0.5)-SUM($H157:V157),('PTRM input'!$H$149*(1+rvanilla02)^0.5)/A7stdlife))</f>
        <v>1.0201180817852151</v>
      </c>
      <c r="X157" s="105">
        <f>IF(A7stdlife="n/a","n/a",IF(X$3&gt;(A7stdlife+$E157),('PTRM input'!$H$149*(1+rvanilla02)^0.5)-SUM($H157:W157),('PTRM input'!$H$149*(1+rvanilla02)^0.5)/A7stdlife))</f>
        <v>0</v>
      </c>
      <c r="Y157" s="105">
        <f>IF(A7stdlife="n/a","n/a",IF(Y$3&gt;(A7stdlife+$E157),('PTRM input'!$H$149*(1+rvanilla02)^0.5)-SUM($H157:X157),('PTRM input'!$H$149*(1+rvanilla02)^0.5)/A7stdlife))</f>
        <v>0</v>
      </c>
      <c r="Z157" s="105">
        <f>IF(A7stdlife="n/a","n/a",IF(Z$3&gt;(A7stdlife+$E157),('PTRM input'!$H$149*(1+rvanilla02)^0.5)-SUM($H157:Y157),('PTRM input'!$H$149*(1+rvanilla02)^0.5)/A7stdlife))</f>
        <v>0</v>
      </c>
      <c r="AA157" s="105">
        <f>IF(A7stdlife="n/a","n/a",IF(AA$3&gt;(A7stdlife+$E157),('PTRM input'!$H$149*(1+rvanilla02)^0.5)-SUM($H157:Z157),('PTRM input'!$H$149*(1+rvanilla02)^0.5)/A7stdlife))</f>
        <v>0</v>
      </c>
      <c r="AB157" s="105">
        <f>IF(A7stdlife="n/a","n/a",IF(AB$3&gt;(A7stdlife+$E157),('PTRM input'!$H$149*(1+rvanilla02)^0.5)-SUM($H157:AA157),('PTRM input'!$H$149*(1+rvanilla02)^0.5)/A7stdlife))</f>
        <v>0</v>
      </c>
      <c r="AC157" s="105">
        <f>IF(A7stdlife="n/a","n/a",IF(AC$3&gt;(A7stdlife+$E157),('PTRM input'!$H$149*(1+rvanilla02)^0.5)-SUM($H157:AB157),('PTRM input'!$H$149*(1+rvanilla02)^0.5)/A7stdlife))</f>
        <v>0</v>
      </c>
      <c r="AD157" s="105">
        <f>IF(A7stdlife="n/a","n/a",IF(AD$3&gt;(A7stdlife+$E157),('PTRM input'!$H$149*(1+rvanilla02)^0.5)-SUM($H157:AC157),('PTRM input'!$H$149*(1+rvanilla02)^0.5)/A7stdlife))</f>
        <v>0</v>
      </c>
      <c r="AE157" s="105">
        <f>IF(A7stdlife="n/a","n/a",IF(AE$3&gt;(A7stdlife+$E157),('PTRM input'!$H$149*(1+rvanilla02)^0.5)-SUM($H157:AD157),('PTRM input'!$H$149*(1+rvanilla02)^0.5)/A7stdlife))</f>
        <v>0</v>
      </c>
      <c r="AF157" s="105">
        <f>IF(A7stdlife="n/a","n/a",IF(AF$3&gt;(A7stdlife+$E157),('PTRM input'!$H$149*(1+rvanilla02)^0.5)-SUM($H157:AE157),('PTRM input'!$H$149*(1+rvanilla02)^0.5)/A7stdlife))</f>
        <v>0</v>
      </c>
      <c r="AG157" s="105">
        <f>IF(A7stdlife="n/a","n/a",IF(AG$3&gt;(A7stdlife+$E157),('PTRM input'!$H$149*(1+rvanilla02)^0.5)-SUM($H157:AF157),('PTRM input'!$H$149*(1+rvanilla02)^0.5)/A7stdlife))</f>
        <v>0</v>
      </c>
      <c r="AH157" s="105">
        <f>IF(A7stdlife="n/a","n/a",IF(AH$3&gt;(A7stdlife+$E157),('PTRM input'!$H$149*(1+rvanilla02)^0.5)-SUM($H157:AG157),('PTRM input'!$H$149*(1+rvanilla02)^0.5)/A7stdlife))</f>
        <v>0</v>
      </c>
      <c r="AI157" s="105">
        <f>IF(A7stdlife="n/a","n/a",IF(AI$3&gt;(A7stdlife+$E157),('PTRM input'!$H$149*(1+rvanilla02)^0.5)-SUM($H157:AH157),('PTRM input'!$H$149*(1+rvanilla02)^0.5)/A7stdlife))</f>
        <v>0</v>
      </c>
      <c r="AJ157" s="105">
        <f>IF(A7stdlife="n/a","n/a",IF(AJ$3&gt;(A7stdlife+$E157),('PTRM input'!$H$149*(1+rvanilla02)^0.5)-SUM($H157:AI157),('PTRM input'!$H$149*(1+rvanilla02)^0.5)/A7stdlife))</f>
        <v>0</v>
      </c>
      <c r="AK157" s="105">
        <f>IF(A7stdlife="n/a","n/a",IF(AK$3&gt;(A7stdlife+$E157),('PTRM input'!$H$149*(1+rvanilla02)^0.5)-SUM($H157:AJ157),('PTRM input'!$H$149*(1+rvanilla02)^0.5)/A7stdlife))</f>
        <v>0</v>
      </c>
      <c r="AL157" s="105">
        <f>IF(A7stdlife="n/a","n/a",IF(AL$3&gt;(A7stdlife+$E157),('PTRM input'!$H$149*(1+rvanilla02)^0.5)-SUM($H157:AK157),('PTRM input'!$H$149*(1+rvanilla02)^0.5)/A7stdlife))</f>
        <v>0</v>
      </c>
      <c r="AM157" s="105">
        <f>IF(A7stdlife="n/a","n/a",IF(AM$3&gt;(A7stdlife+$E157),('PTRM input'!$H$149*(1+rvanilla02)^0.5)-SUM($H157:AL157),('PTRM input'!$H$149*(1+rvanilla02)^0.5)/A7stdlife))</f>
        <v>0</v>
      </c>
      <c r="AN157" s="105">
        <f>IF(A7stdlife="n/a","n/a",IF(AN$3&gt;(A7stdlife+$E157),('PTRM input'!$H$149*(1+rvanilla02)^0.5)-SUM($H157:AM157),('PTRM input'!$H$149*(1+rvanilla02)^0.5)/A7stdlife))</f>
        <v>0</v>
      </c>
      <c r="AO157" s="105">
        <f>IF(A7stdlife="n/a","n/a",IF(AO$3&gt;(A7stdlife+$E157),('PTRM input'!$H$149*(1+rvanilla02)^0.5)-SUM($H157:AN157),('PTRM input'!$H$149*(1+rvanilla02)^0.5)/A7stdlife))</f>
        <v>0</v>
      </c>
      <c r="AP157" s="105">
        <f>IF(A7stdlife="n/a","n/a",IF(AP$3&gt;(A7stdlife+$E157),('PTRM input'!$H$149*(1+rvanilla02)^0.5)-SUM($H157:AO157),('PTRM input'!$H$149*(1+rvanilla02)^0.5)/A7stdlife))</f>
        <v>0</v>
      </c>
      <c r="AQ157" s="105">
        <f>IF(A7stdlife="n/a","n/a",IF(AQ$3&gt;(A7stdlife+$E157),('PTRM input'!$H$149*(1+rvanilla02)^0.5)-SUM($H157:AP157),('PTRM input'!$H$149*(1+rvanilla02)^0.5)/A7stdlife))</f>
        <v>0</v>
      </c>
      <c r="AR157" s="105">
        <f>IF(A7stdlife="n/a","n/a",IF(AR$3&gt;(A7stdlife+$E157),('PTRM input'!$H$149*(1+rvanilla02)^0.5)-SUM($H157:AQ157),('PTRM input'!$H$149*(1+rvanilla02)^0.5)/A7stdlife))</f>
        <v>0</v>
      </c>
      <c r="AS157" s="105">
        <f>IF(A7stdlife="n/a","n/a",IF(AS$3&gt;(A7stdlife+$E157),('PTRM input'!$H$149*(1+rvanilla02)^0.5)-SUM($H157:AR157),('PTRM input'!$H$149*(1+rvanilla02)^0.5)/A7stdlife))</f>
        <v>0</v>
      </c>
      <c r="AT157" s="105">
        <f>IF(A7stdlife="n/a","n/a",IF(AT$3&gt;(A7stdlife+$E157),('PTRM input'!$H$149*(1+rvanilla02)^0.5)-SUM($H157:AS157),('PTRM input'!$H$149*(1+rvanilla02)^0.5)/A7stdlife))</f>
        <v>0</v>
      </c>
      <c r="AU157" s="105">
        <f>IF(A7stdlife="n/a","n/a",IF(AU$3&gt;(A7stdlife+$E157),('PTRM input'!$H$149*(1+rvanilla02)^0.5)-SUM($H157:AT157),('PTRM input'!$H$149*(1+rvanilla02)^0.5)/A7stdlife))</f>
        <v>0</v>
      </c>
      <c r="AV157" s="105">
        <f>IF(A7stdlife="n/a","n/a",IF(AV$3&gt;(A7stdlife+$E157),('PTRM input'!$H$149*(1+rvanilla02)^0.5)-SUM($H157:AU157),('PTRM input'!$H$149*(1+rvanilla02)^0.5)/A7stdlife))</f>
        <v>0</v>
      </c>
      <c r="AW157" s="105">
        <f>IF(A7stdlife="n/a","n/a",IF(AW$3&gt;(A7stdlife+$E157),('PTRM input'!$H$149*(1+rvanilla02)^0.5)-SUM($H157:AV157),('PTRM input'!$H$149*(1+rvanilla02)^0.5)/A7stdlife))</f>
        <v>0</v>
      </c>
      <c r="AX157" s="105">
        <f>IF(A7stdlife="n/a","n/a",IF(AX$3&gt;(A7stdlife+$E157),('PTRM input'!$H$149*(1+rvanilla02)^0.5)-SUM($H157:AW157),('PTRM input'!$H$149*(1+rvanilla02)^0.5)/A7stdlife))</f>
        <v>0</v>
      </c>
      <c r="AY157" s="105">
        <f>IF(A7stdlife="n/a","n/a",IF(AY$3&gt;(A7stdlife+$E157),('PTRM input'!$H$149*(1+rvanilla02)^0.5)-SUM($H157:AX157),('PTRM input'!$H$149*(1+rvanilla02)^0.5)/A7stdlife))</f>
        <v>0</v>
      </c>
      <c r="AZ157" s="105">
        <f>IF(A7stdlife="n/a","n/a",IF(AZ$3&gt;(A7stdlife+$E157),('PTRM input'!$H$149*(1+rvanilla02)^0.5)-SUM($H157:AY157),('PTRM input'!$H$149*(1+rvanilla02)^0.5)/A7stdlife))</f>
        <v>0</v>
      </c>
      <c r="BA157" s="105">
        <f>IF(A7stdlife="n/a","n/a",IF(BA$3&gt;(A7stdlife+$E157),('PTRM input'!$H$149*(1+rvanilla02)^0.5)-SUM($H157:AZ157),('PTRM input'!$H$149*(1+rvanilla02)^0.5)/A7stdlife))</f>
        <v>0</v>
      </c>
      <c r="BB157" s="105">
        <f>IF(A7stdlife="n/a","n/a",IF(BB$3&gt;(A7stdlife+$E157),('PTRM input'!$H$149*(1+rvanilla02)^0.5)-SUM($H157:BA157),('PTRM input'!$H$149*(1+rvanilla02)^0.5)/A7stdlife))</f>
        <v>0</v>
      </c>
      <c r="BC157" s="105">
        <f>IF(A7stdlife="n/a","n/a",IF(BC$3&gt;(A7stdlife+$E157),('PTRM input'!$H$149*(1+rvanilla02)^0.5)-SUM($H157:BB157),('PTRM input'!$H$149*(1+rvanilla02)^0.5)/A7stdlife))</f>
        <v>0</v>
      </c>
      <c r="BD157" s="105">
        <f>IF(A7stdlife="n/a","n/a",IF(BD$3&gt;(A7stdlife+$E157),('PTRM input'!$H$149*(1+rvanilla02)^0.5)-SUM($H157:BC157),('PTRM input'!$H$149*(1+rvanilla02)^0.5)/A7stdlife))</f>
        <v>0</v>
      </c>
      <c r="BE157" s="105">
        <f>IF(A7stdlife="n/a","n/a",IF(BE$3&gt;(A7stdlife+$E157),('PTRM input'!$H$149*(1+rvanilla02)^0.5)-SUM($H157:BD157),('PTRM input'!$H$149*(1+rvanilla02)^0.5)/A7stdlife))</f>
        <v>0</v>
      </c>
      <c r="BF157" s="105">
        <f>IF(A7stdlife="n/a","n/a",IF(BF$3&gt;(A7stdlife+$E157),('PTRM input'!$H$149*(1+rvanilla02)^0.5)-SUM($H157:BE157),('PTRM input'!$H$149*(1+rvanilla02)^0.5)/A7stdlife))</f>
        <v>0</v>
      </c>
      <c r="BG157" s="105">
        <f>IF(A7stdlife="n/a","n/a",IF(BG$3&gt;(A7stdlife+$E157),('PTRM input'!$H$149*(1+rvanilla02)^0.5)-SUM($H157:BF157),('PTRM input'!$H$149*(1+rvanilla02)^0.5)/A7stdlife))</f>
        <v>0</v>
      </c>
      <c r="BH157" s="105">
        <f>IF(A7stdlife="n/a","n/a",IF(BH$3&gt;(A7stdlife+$E157),('PTRM input'!$H$149*(1+rvanilla02)^0.5)-SUM($H157:BG157),('PTRM input'!$H$149*(1+rvanilla02)^0.5)/A7stdlife))</f>
        <v>0</v>
      </c>
      <c r="BI157" s="105">
        <f>IF(A7stdlife="n/a","n/a",IF(BI$3&gt;(A7stdlife+$E157),('PTRM input'!$H$149*(1+rvanilla02)^0.5)-SUM($H157:BH157),('PTRM input'!$H$149*(1+rvanilla02)^0.5)/A7stdlife))</f>
        <v>0</v>
      </c>
      <c r="BJ157" s="234"/>
      <c r="BK157" s="234"/>
      <c r="BL157" s="234"/>
      <c r="BM157" s="234"/>
    </row>
    <row r="158" spans="1:65" s="190" customFormat="1" outlineLevel="2">
      <c r="A158" s="234"/>
      <c r="B158" s="32"/>
      <c r="C158" s="31"/>
      <c r="D158" s="930"/>
      <c r="E158" s="167">
        <v>3</v>
      </c>
      <c r="F158" s="34"/>
      <c r="G158" s="184"/>
      <c r="H158" s="186"/>
      <c r="I158" s="185"/>
      <c r="J158" s="105">
        <f>IF(A7stdlife="n/a","n/a",IF(J$3&gt;(A7stdlife+$E158),('PTRM input'!$I$149*(1+rvanilla03)^0.5)-SUM($I158:I158),('PTRM input'!$I$149*(1+rvanilla03)^0.5)/A7stdlife))</f>
        <v>1.0213923493572872</v>
      </c>
      <c r="K158" s="105">
        <f>IF(A7stdlife="n/a","n/a",IF(K$3&gt;(A7stdlife+$E158),('PTRM input'!$I$149*(1+rvanilla03)^0.5)-SUM($I158:J158),('PTRM input'!$I$149*(1+rvanilla03)^0.5)/A7stdlife))</f>
        <v>1.0213923493572872</v>
      </c>
      <c r="L158" s="105">
        <f>IF(A7stdlife="n/a","n/a",IF(L$3&gt;(A7stdlife+$E158),('PTRM input'!$I$149*(1+rvanilla03)^0.5)-SUM($I158:K158),('PTRM input'!$I$149*(1+rvanilla03)^0.5)/A7stdlife))</f>
        <v>1.0213923493572872</v>
      </c>
      <c r="M158" s="105">
        <f>IF(A7stdlife="n/a","n/a",IF(M$3&gt;(A7stdlife+$E158),('PTRM input'!$I$149*(1+rvanilla03)^0.5)-SUM($I158:L158),('PTRM input'!$I$149*(1+rvanilla03)^0.5)/A7stdlife))</f>
        <v>1.0213923493572872</v>
      </c>
      <c r="N158" s="105">
        <f>IF(A7stdlife="n/a","n/a",IF(N$3&gt;(A7stdlife+$E158),('PTRM input'!$I$149*(1+rvanilla03)^0.5)-SUM($I158:M158),('PTRM input'!$I$149*(1+rvanilla03)^0.5)/A7stdlife))</f>
        <v>1.0213923493572872</v>
      </c>
      <c r="O158" s="105">
        <f>IF(A7stdlife="n/a","n/a",IF(O$3&gt;(A7stdlife+$E158),('PTRM input'!$I$149*(1+rvanilla03)^0.5)-SUM($I158:N158),('PTRM input'!$I$149*(1+rvanilla03)^0.5)/A7stdlife))</f>
        <v>1.0213923493572872</v>
      </c>
      <c r="P158" s="105">
        <f>IF(A7stdlife="n/a","n/a",IF(P$3&gt;(A7stdlife+$E158),('PTRM input'!$I$149*(1+rvanilla03)^0.5)-SUM($I158:O158),('PTRM input'!$I$149*(1+rvanilla03)^0.5)/A7stdlife))</f>
        <v>1.0213923493572872</v>
      </c>
      <c r="Q158" s="105">
        <f>IF(A7stdlife="n/a","n/a",IF(Q$3&gt;(A7stdlife+$E158),('PTRM input'!$I$149*(1+rvanilla03)^0.5)-SUM($I158:P158),('PTRM input'!$I$149*(1+rvanilla03)^0.5)/A7stdlife))</f>
        <v>1.0213923493572872</v>
      </c>
      <c r="R158" s="105">
        <f>IF(A7stdlife="n/a","n/a",IF(R$3&gt;(A7stdlife+$E158),('PTRM input'!$I$149*(1+rvanilla03)^0.5)-SUM($I158:Q158),('PTRM input'!$I$149*(1+rvanilla03)^0.5)/A7stdlife))</f>
        <v>1.0213923493572872</v>
      </c>
      <c r="S158" s="105">
        <f>IF(A7stdlife="n/a","n/a",IF(S$3&gt;(A7stdlife+$E158),('PTRM input'!$I$149*(1+rvanilla03)^0.5)-SUM($I158:R158),('PTRM input'!$I$149*(1+rvanilla03)^0.5)/A7stdlife))</f>
        <v>1.0213923493572872</v>
      </c>
      <c r="T158" s="105">
        <f>IF(A7stdlife="n/a","n/a",IF(T$3&gt;(A7stdlife+$E158),('PTRM input'!$I$149*(1+rvanilla03)^0.5)-SUM($I158:S158),('PTRM input'!$I$149*(1+rvanilla03)^0.5)/A7stdlife))</f>
        <v>1.0213923493572872</v>
      </c>
      <c r="U158" s="105">
        <f>IF(A7stdlife="n/a","n/a",IF(U$3&gt;(A7stdlife+$E158),('PTRM input'!$I$149*(1+rvanilla03)^0.5)-SUM($I158:T158),('PTRM input'!$I$149*(1+rvanilla03)^0.5)/A7stdlife))</f>
        <v>1.0213923493572872</v>
      </c>
      <c r="V158" s="105">
        <f>IF(A7stdlife="n/a","n/a",IF(V$3&gt;(A7stdlife+$E158),('PTRM input'!$I$149*(1+rvanilla03)^0.5)-SUM($I158:U158),('PTRM input'!$I$149*(1+rvanilla03)^0.5)/A7stdlife))</f>
        <v>1.0213923493572872</v>
      </c>
      <c r="W158" s="105">
        <f>IF(A7stdlife="n/a","n/a",IF(W$3&gt;(A7stdlife+$E158),('PTRM input'!$I$149*(1+rvanilla03)^0.5)-SUM($I158:V158),('PTRM input'!$I$149*(1+rvanilla03)^0.5)/A7stdlife))</f>
        <v>1.0213923493572872</v>
      </c>
      <c r="X158" s="105">
        <f>IF(A7stdlife="n/a","n/a",IF(X$3&gt;(A7stdlife+$E158),('PTRM input'!$I$149*(1+rvanilla03)^0.5)-SUM($I158:W158),('PTRM input'!$I$149*(1+rvanilla03)^0.5)/A7stdlife))</f>
        <v>1.0213923493572872</v>
      </c>
      <c r="Y158" s="105">
        <f>IF(A7stdlife="n/a","n/a",IF(Y$3&gt;(A7stdlife+$E158),('PTRM input'!$I$149*(1+rvanilla03)^0.5)-SUM($I158:X158),('PTRM input'!$I$149*(1+rvanilla03)^0.5)/A7stdlife))</f>
        <v>5.3290705182007514E-15</v>
      </c>
      <c r="Z158" s="105">
        <f>IF(A7stdlife="n/a","n/a",IF(Z$3&gt;(A7stdlife+$E158),('PTRM input'!$I$149*(1+rvanilla03)^0.5)-SUM($I158:Y158),('PTRM input'!$I$149*(1+rvanilla03)^0.5)/A7stdlife))</f>
        <v>0</v>
      </c>
      <c r="AA158" s="105">
        <f>IF(A7stdlife="n/a","n/a",IF(AA$3&gt;(A7stdlife+$E158),('PTRM input'!$I$149*(1+rvanilla03)^0.5)-SUM($I158:Z158),('PTRM input'!$I$149*(1+rvanilla03)^0.5)/A7stdlife))</f>
        <v>0</v>
      </c>
      <c r="AB158" s="105">
        <f>IF(A7stdlife="n/a","n/a",IF(AB$3&gt;(A7stdlife+$E158),('PTRM input'!$I$149*(1+rvanilla03)^0.5)-SUM($I158:AA158),('PTRM input'!$I$149*(1+rvanilla03)^0.5)/A7stdlife))</f>
        <v>0</v>
      </c>
      <c r="AC158" s="105">
        <f>IF(A7stdlife="n/a","n/a",IF(AC$3&gt;(A7stdlife+$E158),('PTRM input'!$I$149*(1+rvanilla03)^0.5)-SUM($I158:AB158),('PTRM input'!$I$149*(1+rvanilla03)^0.5)/A7stdlife))</f>
        <v>0</v>
      </c>
      <c r="AD158" s="105">
        <f>IF(A7stdlife="n/a","n/a",IF(AD$3&gt;(A7stdlife+$E158),('PTRM input'!$I$149*(1+rvanilla03)^0.5)-SUM($I158:AC158),('PTRM input'!$I$149*(1+rvanilla03)^0.5)/A7stdlife))</f>
        <v>0</v>
      </c>
      <c r="AE158" s="105">
        <f>IF(A7stdlife="n/a","n/a",IF(AE$3&gt;(A7stdlife+$E158),('PTRM input'!$I$149*(1+rvanilla03)^0.5)-SUM($I158:AD158),('PTRM input'!$I$149*(1+rvanilla03)^0.5)/A7stdlife))</f>
        <v>0</v>
      </c>
      <c r="AF158" s="105">
        <f>IF(A7stdlife="n/a","n/a",IF(AF$3&gt;(A7stdlife+$E158),('PTRM input'!$I$149*(1+rvanilla03)^0.5)-SUM($I158:AE158),('PTRM input'!$I$149*(1+rvanilla03)^0.5)/A7stdlife))</f>
        <v>0</v>
      </c>
      <c r="AG158" s="105">
        <f>IF(A7stdlife="n/a","n/a",IF(AG$3&gt;(A7stdlife+$E158),('PTRM input'!$I$149*(1+rvanilla03)^0.5)-SUM($I158:AF158),('PTRM input'!$I$149*(1+rvanilla03)^0.5)/A7stdlife))</f>
        <v>0</v>
      </c>
      <c r="AH158" s="105">
        <f>IF(A7stdlife="n/a","n/a",IF(AH$3&gt;(A7stdlife+$E158),('PTRM input'!$I$149*(1+rvanilla03)^0.5)-SUM($I158:AG158),('PTRM input'!$I$149*(1+rvanilla03)^0.5)/A7stdlife))</f>
        <v>0</v>
      </c>
      <c r="AI158" s="105">
        <f>IF(A7stdlife="n/a","n/a",IF(AI$3&gt;(A7stdlife+$E158),('PTRM input'!$I$149*(1+rvanilla03)^0.5)-SUM($I158:AH158),('PTRM input'!$I$149*(1+rvanilla03)^0.5)/A7stdlife))</f>
        <v>0</v>
      </c>
      <c r="AJ158" s="105">
        <f>IF(A7stdlife="n/a","n/a",IF(AJ$3&gt;(A7stdlife+$E158),('PTRM input'!$I$149*(1+rvanilla03)^0.5)-SUM($I158:AI158),('PTRM input'!$I$149*(1+rvanilla03)^0.5)/A7stdlife))</f>
        <v>0</v>
      </c>
      <c r="AK158" s="105">
        <f>IF(A7stdlife="n/a","n/a",IF(AK$3&gt;(A7stdlife+$E158),('PTRM input'!$I$149*(1+rvanilla03)^0.5)-SUM($I158:AJ158),('PTRM input'!$I$149*(1+rvanilla03)^0.5)/A7stdlife))</f>
        <v>0</v>
      </c>
      <c r="AL158" s="105">
        <f>IF(A7stdlife="n/a","n/a",IF(AL$3&gt;(A7stdlife+$E158),('PTRM input'!$I$149*(1+rvanilla03)^0.5)-SUM($I158:AK158),('PTRM input'!$I$149*(1+rvanilla03)^0.5)/A7stdlife))</f>
        <v>0</v>
      </c>
      <c r="AM158" s="105">
        <f>IF(A7stdlife="n/a","n/a",IF(AM$3&gt;(A7stdlife+$E158),('PTRM input'!$I$149*(1+rvanilla03)^0.5)-SUM($I158:AL158),('PTRM input'!$I$149*(1+rvanilla03)^0.5)/A7stdlife))</f>
        <v>0</v>
      </c>
      <c r="AN158" s="105">
        <f>IF(A7stdlife="n/a","n/a",IF(AN$3&gt;(A7stdlife+$E158),('PTRM input'!$I$149*(1+rvanilla03)^0.5)-SUM($I158:AM158),('PTRM input'!$I$149*(1+rvanilla03)^0.5)/A7stdlife))</f>
        <v>0</v>
      </c>
      <c r="AO158" s="105">
        <f>IF(A7stdlife="n/a","n/a",IF(AO$3&gt;(A7stdlife+$E158),('PTRM input'!$I$149*(1+rvanilla03)^0.5)-SUM($I158:AN158),('PTRM input'!$I$149*(1+rvanilla03)^0.5)/A7stdlife))</f>
        <v>0</v>
      </c>
      <c r="AP158" s="105">
        <f>IF(A7stdlife="n/a","n/a",IF(AP$3&gt;(A7stdlife+$E158),('PTRM input'!$I$149*(1+rvanilla03)^0.5)-SUM($I158:AO158),('PTRM input'!$I$149*(1+rvanilla03)^0.5)/A7stdlife))</f>
        <v>0</v>
      </c>
      <c r="AQ158" s="105">
        <f>IF(A7stdlife="n/a","n/a",IF(AQ$3&gt;(A7stdlife+$E158),('PTRM input'!$I$149*(1+rvanilla03)^0.5)-SUM($I158:AP158),('PTRM input'!$I$149*(1+rvanilla03)^0.5)/A7stdlife))</f>
        <v>0</v>
      </c>
      <c r="AR158" s="105">
        <f>IF(A7stdlife="n/a","n/a",IF(AR$3&gt;(A7stdlife+$E158),('PTRM input'!$I$149*(1+rvanilla03)^0.5)-SUM($I158:AQ158),('PTRM input'!$I$149*(1+rvanilla03)^0.5)/A7stdlife))</f>
        <v>0</v>
      </c>
      <c r="AS158" s="105">
        <f>IF(A7stdlife="n/a","n/a",IF(AS$3&gt;(A7stdlife+$E158),('PTRM input'!$I$149*(1+rvanilla03)^0.5)-SUM($I158:AR158),('PTRM input'!$I$149*(1+rvanilla03)^0.5)/A7stdlife))</f>
        <v>0</v>
      </c>
      <c r="AT158" s="105">
        <f>IF(A7stdlife="n/a","n/a",IF(AT$3&gt;(A7stdlife+$E158),('PTRM input'!$I$149*(1+rvanilla03)^0.5)-SUM($I158:AS158),('PTRM input'!$I$149*(1+rvanilla03)^0.5)/A7stdlife))</f>
        <v>0</v>
      </c>
      <c r="AU158" s="105">
        <f>IF(A7stdlife="n/a","n/a",IF(AU$3&gt;(A7stdlife+$E158),('PTRM input'!$I$149*(1+rvanilla03)^0.5)-SUM($I158:AT158),('PTRM input'!$I$149*(1+rvanilla03)^0.5)/A7stdlife))</f>
        <v>0</v>
      </c>
      <c r="AV158" s="105">
        <f>IF(A7stdlife="n/a","n/a",IF(AV$3&gt;(A7stdlife+$E158),('PTRM input'!$I$149*(1+rvanilla03)^0.5)-SUM($I158:AU158),('PTRM input'!$I$149*(1+rvanilla03)^0.5)/A7stdlife))</f>
        <v>0</v>
      </c>
      <c r="AW158" s="105">
        <f>IF(A7stdlife="n/a","n/a",IF(AW$3&gt;(A7stdlife+$E158),('PTRM input'!$I$149*(1+rvanilla03)^0.5)-SUM($I158:AV158),('PTRM input'!$I$149*(1+rvanilla03)^0.5)/A7stdlife))</f>
        <v>0</v>
      </c>
      <c r="AX158" s="105">
        <f>IF(A7stdlife="n/a","n/a",IF(AX$3&gt;(A7stdlife+$E158),('PTRM input'!$I$149*(1+rvanilla03)^0.5)-SUM($I158:AW158),('PTRM input'!$I$149*(1+rvanilla03)^0.5)/A7stdlife))</f>
        <v>0</v>
      </c>
      <c r="AY158" s="105">
        <f>IF(A7stdlife="n/a","n/a",IF(AY$3&gt;(A7stdlife+$E158),('PTRM input'!$I$149*(1+rvanilla03)^0.5)-SUM($I158:AX158),('PTRM input'!$I$149*(1+rvanilla03)^0.5)/A7stdlife))</f>
        <v>0</v>
      </c>
      <c r="AZ158" s="105">
        <f>IF(A7stdlife="n/a","n/a",IF(AZ$3&gt;(A7stdlife+$E158),('PTRM input'!$I$149*(1+rvanilla03)^0.5)-SUM($I158:AY158),('PTRM input'!$I$149*(1+rvanilla03)^0.5)/A7stdlife))</f>
        <v>0</v>
      </c>
      <c r="BA158" s="105">
        <f>IF(A7stdlife="n/a","n/a",IF(BA$3&gt;(A7stdlife+$E158),('PTRM input'!$I$149*(1+rvanilla03)^0.5)-SUM($I158:AZ158),('PTRM input'!$I$149*(1+rvanilla03)^0.5)/A7stdlife))</f>
        <v>0</v>
      </c>
      <c r="BB158" s="105">
        <f>IF(A7stdlife="n/a","n/a",IF(BB$3&gt;(A7stdlife+$E158),('PTRM input'!$I$149*(1+rvanilla03)^0.5)-SUM($I158:BA158),('PTRM input'!$I$149*(1+rvanilla03)^0.5)/A7stdlife))</f>
        <v>0</v>
      </c>
      <c r="BC158" s="105">
        <f>IF(A7stdlife="n/a","n/a",IF(BC$3&gt;(A7stdlife+$E158),('PTRM input'!$I$149*(1+rvanilla03)^0.5)-SUM($I158:BB158),('PTRM input'!$I$149*(1+rvanilla03)^0.5)/A7stdlife))</f>
        <v>0</v>
      </c>
      <c r="BD158" s="105">
        <f>IF(A7stdlife="n/a","n/a",IF(BD$3&gt;(A7stdlife+$E158),('PTRM input'!$I$149*(1+rvanilla03)^0.5)-SUM($I158:BC158),('PTRM input'!$I$149*(1+rvanilla03)^0.5)/A7stdlife))</f>
        <v>0</v>
      </c>
      <c r="BE158" s="105">
        <f>IF(A7stdlife="n/a","n/a",IF(BE$3&gt;(A7stdlife+$E158),('PTRM input'!$I$149*(1+rvanilla03)^0.5)-SUM($I158:BD158),('PTRM input'!$I$149*(1+rvanilla03)^0.5)/A7stdlife))</f>
        <v>0</v>
      </c>
      <c r="BF158" s="105">
        <f>IF(A7stdlife="n/a","n/a",IF(BF$3&gt;(A7stdlife+$E158),('PTRM input'!$I$149*(1+rvanilla03)^0.5)-SUM($I158:BE158),('PTRM input'!$I$149*(1+rvanilla03)^0.5)/A7stdlife))</f>
        <v>0</v>
      </c>
      <c r="BG158" s="105">
        <f>IF(A7stdlife="n/a","n/a",IF(BG$3&gt;(A7stdlife+$E158),('PTRM input'!$I$149*(1+rvanilla03)^0.5)-SUM($I158:BF158),('PTRM input'!$I$149*(1+rvanilla03)^0.5)/A7stdlife))</f>
        <v>0</v>
      </c>
      <c r="BH158" s="105">
        <f>IF(A7stdlife="n/a","n/a",IF(BH$3&gt;(A7stdlife+$E158),('PTRM input'!$I$149*(1+rvanilla03)^0.5)-SUM($I158:BG158),('PTRM input'!$I$149*(1+rvanilla03)^0.5)/A7stdlife))</f>
        <v>0</v>
      </c>
      <c r="BI158" s="105">
        <f>IF(A7stdlife="n/a","n/a",IF(BI$3&gt;(A7stdlife+$E158),('PTRM input'!$I$149*(1+rvanilla03)^0.5)-SUM($I158:BH158),('PTRM input'!$I$149*(1+rvanilla03)^0.5)/A7stdlife))</f>
        <v>0</v>
      </c>
      <c r="BJ158" s="234"/>
      <c r="BK158" s="234"/>
      <c r="BL158" s="234"/>
      <c r="BM158" s="234"/>
    </row>
    <row r="159" spans="1:65" s="190" customFormat="1" outlineLevel="2">
      <c r="A159" s="234"/>
      <c r="B159" s="32"/>
      <c r="C159" s="31"/>
      <c r="D159" s="930"/>
      <c r="E159" s="167">
        <v>4</v>
      </c>
      <c r="F159" s="34"/>
      <c r="G159" s="184"/>
      <c r="H159" s="186"/>
      <c r="I159" s="186"/>
      <c r="J159" s="185"/>
      <c r="K159" s="105">
        <f>IF(A7stdlife="n/a","n/a",IF(K$3&gt;(A7stdlife+$E159),('PTRM input'!$J$149*(1+rvanilla04)^0.5)-SUM($J159:J159),('PTRM input'!$J$149*(1+rvanilla04)^0.5)/A7stdlife))</f>
        <v>1.0252317353574922</v>
      </c>
      <c r="L159" s="105">
        <f>IF(A7stdlife="n/a","n/a",IF(L$3&gt;(A7stdlife+$E159),('PTRM input'!$J$149*(1+rvanilla04)^0.5)-SUM($J159:K159),('PTRM input'!$J$149*(1+rvanilla04)^0.5)/A7stdlife))</f>
        <v>1.0252317353574922</v>
      </c>
      <c r="M159" s="105">
        <f>IF(A7stdlife="n/a","n/a",IF(M$3&gt;(A7stdlife+$E159),('PTRM input'!$J$149*(1+rvanilla04)^0.5)-SUM($J159:L159),('PTRM input'!$J$149*(1+rvanilla04)^0.5)/A7stdlife))</f>
        <v>1.0252317353574922</v>
      </c>
      <c r="N159" s="105">
        <f>IF(A7stdlife="n/a","n/a",IF(N$3&gt;(A7stdlife+$E159),('PTRM input'!$J$149*(1+rvanilla04)^0.5)-SUM($J159:M159),('PTRM input'!$J$149*(1+rvanilla04)^0.5)/A7stdlife))</f>
        <v>1.0252317353574922</v>
      </c>
      <c r="O159" s="105">
        <f>IF(A7stdlife="n/a","n/a",IF(O$3&gt;(A7stdlife+$E159),('PTRM input'!$J$149*(1+rvanilla04)^0.5)-SUM($J159:N159),('PTRM input'!$J$149*(1+rvanilla04)^0.5)/A7stdlife))</f>
        <v>1.0252317353574922</v>
      </c>
      <c r="P159" s="105">
        <f>IF(A7stdlife="n/a","n/a",IF(P$3&gt;(A7stdlife+$E159),('PTRM input'!$J$149*(1+rvanilla04)^0.5)-SUM($J159:O159),('PTRM input'!$J$149*(1+rvanilla04)^0.5)/A7stdlife))</f>
        <v>1.0252317353574922</v>
      </c>
      <c r="Q159" s="105">
        <f>IF(A7stdlife="n/a","n/a",IF(Q$3&gt;(A7stdlife+$E159),('PTRM input'!$J$149*(1+rvanilla04)^0.5)-SUM($J159:P159),('PTRM input'!$J$149*(1+rvanilla04)^0.5)/A7stdlife))</f>
        <v>1.0252317353574922</v>
      </c>
      <c r="R159" s="105">
        <f>IF(A7stdlife="n/a","n/a",IF(R$3&gt;(A7stdlife+$E159),('PTRM input'!$J$149*(1+rvanilla04)^0.5)-SUM($J159:Q159),('PTRM input'!$J$149*(1+rvanilla04)^0.5)/A7stdlife))</f>
        <v>1.0252317353574922</v>
      </c>
      <c r="S159" s="105">
        <f>IF(A7stdlife="n/a","n/a",IF(S$3&gt;(A7stdlife+$E159),('PTRM input'!$J$149*(1+rvanilla04)^0.5)-SUM($J159:R159),('PTRM input'!$J$149*(1+rvanilla04)^0.5)/A7stdlife))</f>
        <v>1.0252317353574922</v>
      </c>
      <c r="T159" s="105">
        <f>IF(A7stdlife="n/a","n/a",IF(T$3&gt;(A7stdlife+$E159),('PTRM input'!$J$149*(1+rvanilla04)^0.5)-SUM($J159:S159),('PTRM input'!$J$149*(1+rvanilla04)^0.5)/A7stdlife))</f>
        <v>1.0252317353574922</v>
      </c>
      <c r="U159" s="105">
        <f>IF(A7stdlife="n/a","n/a",IF(U$3&gt;(A7stdlife+$E159),('PTRM input'!$J$149*(1+rvanilla04)^0.5)-SUM($J159:T159),('PTRM input'!$J$149*(1+rvanilla04)^0.5)/A7stdlife))</f>
        <v>1.0252317353574922</v>
      </c>
      <c r="V159" s="105">
        <f>IF(A7stdlife="n/a","n/a",IF(V$3&gt;(A7stdlife+$E159),('PTRM input'!$J$149*(1+rvanilla04)^0.5)-SUM($J159:U159),('PTRM input'!$J$149*(1+rvanilla04)^0.5)/A7stdlife))</f>
        <v>1.0252317353574922</v>
      </c>
      <c r="W159" s="105">
        <f>IF(A7stdlife="n/a","n/a",IF(W$3&gt;(A7stdlife+$E159),('PTRM input'!$J$149*(1+rvanilla04)^0.5)-SUM($J159:V159),('PTRM input'!$J$149*(1+rvanilla04)^0.5)/A7stdlife))</f>
        <v>1.0252317353574922</v>
      </c>
      <c r="X159" s="105">
        <f>IF(A7stdlife="n/a","n/a",IF(X$3&gt;(A7stdlife+$E159),('PTRM input'!$J$149*(1+rvanilla04)^0.5)-SUM($J159:W159),('PTRM input'!$J$149*(1+rvanilla04)^0.5)/A7stdlife))</f>
        <v>1.0252317353574922</v>
      </c>
      <c r="Y159" s="105">
        <f>IF(A7stdlife="n/a","n/a",IF(Y$3&gt;(A7stdlife+$E159),('PTRM input'!$J$149*(1+rvanilla04)^0.5)-SUM($J159:X159),('PTRM input'!$J$149*(1+rvanilla04)^0.5)/A7stdlife))</f>
        <v>1.0252317353574922</v>
      </c>
      <c r="Z159" s="105">
        <f>IF(A7stdlife="n/a","n/a",IF(Z$3&gt;(A7stdlife+$E159),('PTRM input'!$J$149*(1+rvanilla04)^0.5)-SUM($J159:Y159),('PTRM input'!$J$149*(1+rvanilla04)^0.5)/A7stdlife))</f>
        <v>0</v>
      </c>
      <c r="AA159" s="105">
        <f>IF(A7stdlife="n/a","n/a",IF(AA$3&gt;(A7stdlife+$E159),('PTRM input'!$J$149*(1+rvanilla04)^0.5)-SUM($J159:Z159),('PTRM input'!$J$149*(1+rvanilla04)^0.5)/A7stdlife))</f>
        <v>0</v>
      </c>
      <c r="AB159" s="105">
        <f>IF(A7stdlife="n/a","n/a",IF(AB$3&gt;(A7stdlife+$E159),('PTRM input'!$J$149*(1+rvanilla04)^0.5)-SUM($J159:AA159),('PTRM input'!$J$149*(1+rvanilla04)^0.5)/A7stdlife))</f>
        <v>0</v>
      </c>
      <c r="AC159" s="105">
        <f>IF(A7stdlife="n/a","n/a",IF(AC$3&gt;(A7stdlife+$E159),('PTRM input'!$J$149*(1+rvanilla04)^0.5)-SUM($J159:AB159),('PTRM input'!$J$149*(1+rvanilla04)^0.5)/A7stdlife))</f>
        <v>0</v>
      </c>
      <c r="AD159" s="105">
        <f>IF(A7stdlife="n/a","n/a",IF(AD$3&gt;(A7stdlife+$E159),('PTRM input'!$J$149*(1+rvanilla04)^0.5)-SUM($J159:AC159),('PTRM input'!$J$149*(1+rvanilla04)^0.5)/A7stdlife))</f>
        <v>0</v>
      </c>
      <c r="AE159" s="105">
        <f>IF(A7stdlife="n/a","n/a",IF(AE$3&gt;(A7stdlife+$E159),('PTRM input'!$J$149*(1+rvanilla04)^0.5)-SUM($J159:AD159),('PTRM input'!$J$149*(1+rvanilla04)^0.5)/A7stdlife))</f>
        <v>0</v>
      </c>
      <c r="AF159" s="105">
        <f>IF(A7stdlife="n/a","n/a",IF(AF$3&gt;(A7stdlife+$E159),('PTRM input'!$J$149*(1+rvanilla04)^0.5)-SUM($J159:AE159),('PTRM input'!$J$149*(1+rvanilla04)^0.5)/A7stdlife))</f>
        <v>0</v>
      </c>
      <c r="AG159" s="105">
        <f>IF(A7stdlife="n/a","n/a",IF(AG$3&gt;(A7stdlife+$E159),('PTRM input'!$J$149*(1+rvanilla04)^0.5)-SUM($J159:AF159),('PTRM input'!$J$149*(1+rvanilla04)^0.5)/A7stdlife))</f>
        <v>0</v>
      </c>
      <c r="AH159" s="105">
        <f>IF(A7stdlife="n/a","n/a",IF(AH$3&gt;(A7stdlife+$E159),('PTRM input'!$J$149*(1+rvanilla04)^0.5)-SUM($J159:AG159),('PTRM input'!$J$149*(1+rvanilla04)^0.5)/A7stdlife))</f>
        <v>0</v>
      </c>
      <c r="AI159" s="105">
        <f>IF(A7stdlife="n/a","n/a",IF(AI$3&gt;(A7stdlife+$E159),('PTRM input'!$J$149*(1+rvanilla04)^0.5)-SUM($J159:AH159),('PTRM input'!$J$149*(1+rvanilla04)^0.5)/A7stdlife))</f>
        <v>0</v>
      </c>
      <c r="AJ159" s="105">
        <f>IF(A7stdlife="n/a","n/a",IF(AJ$3&gt;(A7stdlife+$E159),('PTRM input'!$J$149*(1+rvanilla04)^0.5)-SUM($J159:AI159),('PTRM input'!$J$149*(1+rvanilla04)^0.5)/A7stdlife))</f>
        <v>0</v>
      </c>
      <c r="AK159" s="105">
        <f>IF(A7stdlife="n/a","n/a",IF(AK$3&gt;(A7stdlife+$E159),('PTRM input'!$J$149*(1+rvanilla04)^0.5)-SUM($J159:AJ159),('PTRM input'!$J$149*(1+rvanilla04)^0.5)/A7stdlife))</f>
        <v>0</v>
      </c>
      <c r="AL159" s="105">
        <f>IF(A7stdlife="n/a","n/a",IF(AL$3&gt;(A7stdlife+$E159),('PTRM input'!$J$149*(1+rvanilla04)^0.5)-SUM($J159:AK159),('PTRM input'!$J$149*(1+rvanilla04)^0.5)/A7stdlife))</f>
        <v>0</v>
      </c>
      <c r="AM159" s="105">
        <f>IF(A7stdlife="n/a","n/a",IF(AM$3&gt;(A7stdlife+$E159),('PTRM input'!$J$149*(1+rvanilla04)^0.5)-SUM($J159:AL159),('PTRM input'!$J$149*(1+rvanilla04)^0.5)/A7stdlife))</f>
        <v>0</v>
      </c>
      <c r="AN159" s="105">
        <f>IF(A7stdlife="n/a","n/a",IF(AN$3&gt;(A7stdlife+$E159),('PTRM input'!$J$149*(1+rvanilla04)^0.5)-SUM($J159:AM159),('PTRM input'!$J$149*(1+rvanilla04)^0.5)/A7stdlife))</f>
        <v>0</v>
      </c>
      <c r="AO159" s="105">
        <f>IF(A7stdlife="n/a","n/a",IF(AO$3&gt;(A7stdlife+$E159),('PTRM input'!$J$149*(1+rvanilla04)^0.5)-SUM($J159:AN159),('PTRM input'!$J$149*(1+rvanilla04)^0.5)/A7stdlife))</f>
        <v>0</v>
      </c>
      <c r="AP159" s="105">
        <f>IF(A7stdlife="n/a","n/a",IF(AP$3&gt;(A7stdlife+$E159),('PTRM input'!$J$149*(1+rvanilla04)^0.5)-SUM($J159:AO159),('PTRM input'!$J$149*(1+rvanilla04)^0.5)/A7stdlife))</f>
        <v>0</v>
      </c>
      <c r="AQ159" s="105">
        <f>IF(A7stdlife="n/a","n/a",IF(AQ$3&gt;(A7stdlife+$E159),('PTRM input'!$J$149*(1+rvanilla04)^0.5)-SUM($J159:AP159),('PTRM input'!$J$149*(1+rvanilla04)^0.5)/A7stdlife))</f>
        <v>0</v>
      </c>
      <c r="AR159" s="105">
        <f>IF(A7stdlife="n/a","n/a",IF(AR$3&gt;(A7stdlife+$E159),('PTRM input'!$J$149*(1+rvanilla04)^0.5)-SUM($J159:AQ159),('PTRM input'!$J$149*(1+rvanilla04)^0.5)/A7stdlife))</f>
        <v>0</v>
      </c>
      <c r="AS159" s="105">
        <f>IF(A7stdlife="n/a","n/a",IF(AS$3&gt;(A7stdlife+$E159),('PTRM input'!$J$149*(1+rvanilla04)^0.5)-SUM($J159:AR159),('PTRM input'!$J$149*(1+rvanilla04)^0.5)/A7stdlife))</f>
        <v>0</v>
      </c>
      <c r="AT159" s="105">
        <f>IF(A7stdlife="n/a","n/a",IF(AT$3&gt;(A7stdlife+$E159),('PTRM input'!$J$149*(1+rvanilla04)^0.5)-SUM($J159:AS159),('PTRM input'!$J$149*(1+rvanilla04)^0.5)/A7stdlife))</f>
        <v>0</v>
      </c>
      <c r="AU159" s="105">
        <f>IF(A7stdlife="n/a","n/a",IF(AU$3&gt;(A7stdlife+$E159),('PTRM input'!$J$149*(1+rvanilla04)^0.5)-SUM($J159:AT159),('PTRM input'!$J$149*(1+rvanilla04)^0.5)/A7stdlife))</f>
        <v>0</v>
      </c>
      <c r="AV159" s="105">
        <f>IF(A7stdlife="n/a","n/a",IF(AV$3&gt;(A7stdlife+$E159),('PTRM input'!$J$149*(1+rvanilla04)^0.5)-SUM($J159:AU159),('PTRM input'!$J$149*(1+rvanilla04)^0.5)/A7stdlife))</f>
        <v>0</v>
      </c>
      <c r="AW159" s="105">
        <f>IF(A7stdlife="n/a","n/a",IF(AW$3&gt;(A7stdlife+$E159),('PTRM input'!$J$149*(1+rvanilla04)^0.5)-SUM($J159:AV159),('PTRM input'!$J$149*(1+rvanilla04)^0.5)/A7stdlife))</f>
        <v>0</v>
      </c>
      <c r="AX159" s="105">
        <f>IF(A7stdlife="n/a","n/a",IF(AX$3&gt;(A7stdlife+$E159),('PTRM input'!$J$149*(1+rvanilla04)^0.5)-SUM($J159:AW159),('PTRM input'!$J$149*(1+rvanilla04)^0.5)/A7stdlife))</f>
        <v>0</v>
      </c>
      <c r="AY159" s="105">
        <f>IF(A7stdlife="n/a","n/a",IF(AY$3&gt;(A7stdlife+$E159),('PTRM input'!$J$149*(1+rvanilla04)^0.5)-SUM($J159:AX159),('PTRM input'!$J$149*(1+rvanilla04)^0.5)/A7stdlife))</f>
        <v>0</v>
      </c>
      <c r="AZ159" s="105">
        <f>IF(A7stdlife="n/a","n/a",IF(AZ$3&gt;(A7stdlife+$E159),('PTRM input'!$J$149*(1+rvanilla04)^0.5)-SUM($J159:AY159),('PTRM input'!$J$149*(1+rvanilla04)^0.5)/A7stdlife))</f>
        <v>0</v>
      </c>
      <c r="BA159" s="105">
        <f>IF(A7stdlife="n/a","n/a",IF(BA$3&gt;(A7stdlife+$E159),('PTRM input'!$J$149*(1+rvanilla04)^0.5)-SUM($J159:AZ159),('PTRM input'!$J$149*(1+rvanilla04)^0.5)/A7stdlife))</f>
        <v>0</v>
      </c>
      <c r="BB159" s="105">
        <f>IF(A7stdlife="n/a","n/a",IF(BB$3&gt;(A7stdlife+$E159),('PTRM input'!$J$149*(1+rvanilla04)^0.5)-SUM($J159:BA159),('PTRM input'!$J$149*(1+rvanilla04)^0.5)/A7stdlife))</f>
        <v>0</v>
      </c>
      <c r="BC159" s="105">
        <f>IF(A7stdlife="n/a","n/a",IF(BC$3&gt;(A7stdlife+$E159),('PTRM input'!$J$149*(1+rvanilla04)^0.5)-SUM($J159:BB159),('PTRM input'!$J$149*(1+rvanilla04)^0.5)/A7stdlife))</f>
        <v>0</v>
      </c>
      <c r="BD159" s="105">
        <f>IF(A7stdlife="n/a","n/a",IF(BD$3&gt;(A7stdlife+$E159),('PTRM input'!$J$149*(1+rvanilla04)^0.5)-SUM($J159:BC159),('PTRM input'!$J$149*(1+rvanilla04)^0.5)/A7stdlife))</f>
        <v>0</v>
      </c>
      <c r="BE159" s="105">
        <f>IF(A7stdlife="n/a","n/a",IF(BE$3&gt;(A7stdlife+$E159),('PTRM input'!$J$149*(1+rvanilla04)^0.5)-SUM($J159:BD159),('PTRM input'!$J$149*(1+rvanilla04)^0.5)/A7stdlife))</f>
        <v>0</v>
      </c>
      <c r="BF159" s="105">
        <f>IF(A7stdlife="n/a","n/a",IF(BF$3&gt;(A7stdlife+$E159),('PTRM input'!$J$149*(1+rvanilla04)^0.5)-SUM($J159:BE159),('PTRM input'!$J$149*(1+rvanilla04)^0.5)/A7stdlife))</f>
        <v>0</v>
      </c>
      <c r="BG159" s="105">
        <f>IF(A7stdlife="n/a","n/a",IF(BG$3&gt;(A7stdlife+$E159),('PTRM input'!$J$149*(1+rvanilla04)^0.5)-SUM($J159:BF159),('PTRM input'!$J$149*(1+rvanilla04)^0.5)/A7stdlife))</f>
        <v>0</v>
      </c>
      <c r="BH159" s="105">
        <f>IF(A7stdlife="n/a","n/a",IF(BH$3&gt;(A7stdlife+$E159),('PTRM input'!$J$149*(1+rvanilla04)^0.5)-SUM($J159:BG159),('PTRM input'!$J$149*(1+rvanilla04)^0.5)/A7stdlife))</f>
        <v>0</v>
      </c>
      <c r="BI159" s="105">
        <f>IF(A7stdlife="n/a","n/a",IF(BI$3&gt;(A7stdlife+$E159),('PTRM input'!$J$149*(1+rvanilla04)^0.5)-SUM($J159:BH159),('PTRM input'!$J$149*(1+rvanilla04)^0.5)/A7stdlife))</f>
        <v>0</v>
      </c>
      <c r="BJ159" s="234"/>
      <c r="BK159" s="234"/>
      <c r="BL159" s="234"/>
      <c r="BM159" s="234"/>
    </row>
    <row r="160" spans="1:65" s="190" customFormat="1" outlineLevel="2">
      <c r="A160" s="234"/>
      <c r="B160" s="32"/>
      <c r="C160" s="31"/>
      <c r="D160" s="930"/>
      <c r="E160" s="167">
        <v>5</v>
      </c>
      <c r="F160" s="34"/>
      <c r="G160" s="184"/>
      <c r="H160" s="186"/>
      <c r="I160" s="186"/>
      <c r="J160" s="186"/>
      <c r="K160" s="185"/>
      <c r="L160" s="105">
        <f>IF(A7stdlife="n/a","n/a",IF(L$3&gt;(A7stdlife+$E160),('PTRM input'!$K$149*(1+rvanilla05)^0.5)-SUM($K160:K160),('PTRM input'!$K$149*(1+rvanilla05)^0.5)/A7stdlife))</f>
        <v>1.0300327834016294</v>
      </c>
      <c r="M160" s="105">
        <f>IF(A7stdlife="n/a","n/a",IF(M$3&gt;(A7stdlife+$E160),('PTRM input'!$K$149*(1+rvanilla05)^0.5)-SUM($K160:L160),('PTRM input'!$K$149*(1+rvanilla05)^0.5)/A7stdlife))</f>
        <v>1.0300327834016294</v>
      </c>
      <c r="N160" s="105">
        <f>IF(A7stdlife="n/a","n/a",IF(N$3&gt;(A7stdlife+$E160),('PTRM input'!$K$149*(1+rvanilla05)^0.5)-SUM($K160:M160),('PTRM input'!$K$149*(1+rvanilla05)^0.5)/A7stdlife))</f>
        <v>1.0300327834016294</v>
      </c>
      <c r="O160" s="105">
        <f>IF(A7stdlife="n/a","n/a",IF(O$3&gt;(A7stdlife+$E160),('PTRM input'!$K$149*(1+rvanilla05)^0.5)-SUM($K160:N160),('PTRM input'!$K$149*(1+rvanilla05)^0.5)/A7stdlife))</f>
        <v>1.0300327834016294</v>
      </c>
      <c r="P160" s="105">
        <f>IF(A7stdlife="n/a","n/a",IF(P$3&gt;(A7stdlife+$E160),('PTRM input'!$K$149*(1+rvanilla05)^0.5)-SUM($K160:O160),('PTRM input'!$K$149*(1+rvanilla05)^0.5)/A7stdlife))</f>
        <v>1.0300327834016294</v>
      </c>
      <c r="Q160" s="105">
        <f>IF(A7stdlife="n/a","n/a",IF(Q$3&gt;(A7stdlife+$E160),('PTRM input'!$K$149*(1+rvanilla05)^0.5)-SUM($K160:P160),('PTRM input'!$K$149*(1+rvanilla05)^0.5)/A7stdlife))</f>
        <v>1.0300327834016294</v>
      </c>
      <c r="R160" s="105">
        <f>IF(A7stdlife="n/a","n/a",IF(R$3&gt;(A7stdlife+$E160),('PTRM input'!$K$149*(1+rvanilla05)^0.5)-SUM($K160:Q160),('PTRM input'!$K$149*(1+rvanilla05)^0.5)/A7stdlife))</f>
        <v>1.0300327834016294</v>
      </c>
      <c r="S160" s="105">
        <f>IF(A7stdlife="n/a","n/a",IF(S$3&gt;(A7stdlife+$E160),('PTRM input'!$K$149*(1+rvanilla05)^0.5)-SUM($K160:R160),('PTRM input'!$K$149*(1+rvanilla05)^0.5)/A7stdlife))</f>
        <v>1.0300327834016294</v>
      </c>
      <c r="T160" s="105">
        <f>IF(A7stdlife="n/a","n/a",IF(T$3&gt;(A7stdlife+$E160),('PTRM input'!$K$149*(1+rvanilla05)^0.5)-SUM($K160:S160),('PTRM input'!$K$149*(1+rvanilla05)^0.5)/A7stdlife))</f>
        <v>1.0300327834016294</v>
      </c>
      <c r="U160" s="105">
        <f>IF(A7stdlife="n/a","n/a",IF(U$3&gt;(A7stdlife+$E160),('PTRM input'!$K$149*(1+rvanilla05)^0.5)-SUM($K160:T160),('PTRM input'!$K$149*(1+rvanilla05)^0.5)/A7stdlife))</f>
        <v>1.0300327834016294</v>
      </c>
      <c r="V160" s="105">
        <f>IF(A7stdlife="n/a","n/a",IF(V$3&gt;(A7stdlife+$E160),('PTRM input'!$K$149*(1+rvanilla05)^0.5)-SUM($K160:U160),('PTRM input'!$K$149*(1+rvanilla05)^0.5)/A7stdlife))</f>
        <v>1.0300327834016294</v>
      </c>
      <c r="W160" s="105">
        <f>IF(A7stdlife="n/a","n/a",IF(W$3&gt;(A7stdlife+$E160),('PTRM input'!$K$149*(1+rvanilla05)^0.5)-SUM($K160:V160),('PTRM input'!$K$149*(1+rvanilla05)^0.5)/A7stdlife))</f>
        <v>1.0300327834016294</v>
      </c>
      <c r="X160" s="105">
        <f>IF(A7stdlife="n/a","n/a",IF(X$3&gt;(A7stdlife+$E160),('PTRM input'!$K$149*(1+rvanilla05)^0.5)-SUM($K160:W160),('PTRM input'!$K$149*(1+rvanilla05)^0.5)/A7stdlife))</f>
        <v>1.0300327834016294</v>
      </c>
      <c r="Y160" s="105">
        <f>IF(A7stdlife="n/a","n/a",IF(Y$3&gt;(A7stdlife+$E160),('PTRM input'!$K$149*(1+rvanilla05)^0.5)-SUM($K160:X160),('PTRM input'!$K$149*(1+rvanilla05)^0.5)/A7stdlife))</f>
        <v>1.0300327834016294</v>
      </c>
      <c r="Z160" s="105">
        <f>IF(A7stdlife="n/a","n/a",IF(Z$3&gt;(A7stdlife+$E160),('PTRM input'!$K$149*(1+rvanilla05)^0.5)-SUM($K160:Y160),('PTRM input'!$K$149*(1+rvanilla05)^0.5)/A7stdlife))</f>
        <v>1.0300327834016294</v>
      </c>
      <c r="AA160" s="105">
        <f>IF(A7stdlife="n/a","n/a",IF(AA$3&gt;(A7stdlife+$E160),('PTRM input'!$K$149*(1+rvanilla05)^0.5)-SUM($K160:Z160),('PTRM input'!$K$149*(1+rvanilla05)^0.5)/A7stdlife))</f>
        <v>-5.3290705182007514E-15</v>
      </c>
      <c r="AB160" s="105">
        <f>IF(A7stdlife="n/a","n/a",IF(AB$3&gt;(A7stdlife+$E160),('PTRM input'!$K$149*(1+rvanilla05)^0.5)-SUM($K160:AA160),('PTRM input'!$K$149*(1+rvanilla05)^0.5)/A7stdlife))</f>
        <v>0</v>
      </c>
      <c r="AC160" s="105">
        <f>IF(A7stdlife="n/a","n/a",IF(AC$3&gt;(A7stdlife+$E160),('PTRM input'!$K$149*(1+rvanilla05)^0.5)-SUM($K160:AB160),('PTRM input'!$K$149*(1+rvanilla05)^0.5)/A7stdlife))</f>
        <v>0</v>
      </c>
      <c r="AD160" s="105">
        <f>IF(A7stdlife="n/a","n/a",IF(AD$3&gt;(A7stdlife+$E160),('PTRM input'!$K$149*(1+rvanilla05)^0.5)-SUM($K160:AC160),('PTRM input'!$K$149*(1+rvanilla05)^0.5)/A7stdlife))</f>
        <v>0</v>
      </c>
      <c r="AE160" s="105">
        <f>IF(A7stdlife="n/a","n/a",IF(AE$3&gt;(A7stdlife+$E160),('PTRM input'!$K$149*(1+rvanilla05)^0.5)-SUM($K160:AD160),('PTRM input'!$K$149*(1+rvanilla05)^0.5)/A7stdlife))</f>
        <v>0</v>
      </c>
      <c r="AF160" s="105">
        <f>IF(A7stdlife="n/a","n/a",IF(AF$3&gt;(A7stdlife+$E160),('PTRM input'!$K$149*(1+rvanilla05)^0.5)-SUM($K160:AE160),('PTRM input'!$K$149*(1+rvanilla05)^0.5)/A7stdlife))</f>
        <v>0</v>
      </c>
      <c r="AG160" s="105">
        <f>IF(A7stdlife="n/a","n/a",IF(AG$3&gt;(A7stdlife+$E160),('PTRM input'!$K$149*(1+rvanilla05)^0.5)-SUM($K160:AF160),('PTRM input'!$K$149*(1+rvanilla05)^0.5)/A7stdlife))</f>
        <v>0</v>
      </c>
      <c r="AH160" s="105">
        <f>IF(A7stdlife="n/a","n/a",IF(AH$3&gt;(A7stdlife+$E160),('PTRM input'!$K$149*(1+rvanilla05)^0.5)-SUM($K160:AG160),('PTRM input'!$K$149*(1+rvanilla05)^0.5)/A7stdlife))</f>
        <v>0</v>
      </c>
      <c r="AI160" s="105">
        <f>IF(A7stdlife="n/a","n/a",IF(AI$3&gt;(A7stdlife+$E160),('PTRM input'!$K$149*(1+rvanilla05)^0.5)-SUM($K160:AH160),('PTRM input'!$K$149*(1+rvanilla05)^0.5)/A7stdlife))</f>
        <v>0</v>
      </c>
      <c r="AJ160" s="105">
        <f>IF(A7stdlife="n/a","n/a",IF(AJ$3&gt;(A7stdlife+$E160),('PTRM input'!$K$149*(1+rvanilla05)^0.5)-SUM($K160:AI160),('PTRM input'!$K$149*(1+rvanilla05)^0.5)/A7stdlife))</f>
        <v>0</v>
      </c>
      <c r="AK160" s="105">
        <f>IF(A7stdlife="n/a","n/a",IF(AK$3&gt;(A7stdlife+$E160),('PTRM input'!$K$149*(1+rvanilla05)^0.5)-SUM($K160:AJ160),('PTRM input'!$K$149*(1+rvanilla05)^0.5)/A7stdlife))</f>
        <v>0</v>
      </c>
      <c r="AL160" s="105">
        <f>IF(A7stdlife="n/a","n/a",IF(AL$3&gt;(A7stdlife+$E160),('PTRM input'!$K$149*(1+rvanilla05)^0.5)-SUM($K160:AK160),('PTRM input'!$K$149*(1+rvanilla05)^0.5)/A7stdlife))</f>
        <v>0</v>
      </c>
      <c r="AM160" s="105">
        <f>IF(A7stdlife="n/a","n/a",IF(AM$3&gt;(A7stdlife+$E160),('PTRM input'!$K$149*(1+rvanilla05)^0.5)-SUM($K160:AL160),('PTRM input'!$K$149*(1+rvanilla05)^0.5)/A7stdlife))</f>
        <v>0</v>
      </c>
      <c r="AN160" s="105">
        <f>IF(A7stdlife="n/a","n/a",IF(AN$3&gt;(A7stdlife+$E160),('PTRM input'!$K$149*(1+rvanilla05)^0.5)-SUM($K160:AM160),('PTRM input'!$K$149*(1+rvanilla05)^0.5)/A7stdlife))</f>
        <v>0</v>
      </c>
      <c r="AO160" s="105">
        <f>IF(A7stdlife="n/a","n/a",IF(AO$3&gt;(A7stdlife+$E160),('PTRM input'!$K$149*(1+rvanilla05)^0.5)-SUM($K160:AN160),('PTRM input'!$K$149*(1+rvanilla05)^0.5)/A7stdlife))</f>
        <v>0</v>
      </c>
      <c r="AP160" s="105">
        <f>IF(A7stdlife="n/a","n/a",IF(AP$3&gt;(A7stdlife+$E160),('PTRM input'!$K$149*(1+rvanilla05)^0.5)-SUM($K160:AO160),('PTRM input'!$K$149*(1+rvanilla05)^0.5)/A7stdlife))</f>
        <v>0</v>
      </c>
      <c r="AQ160" s="105">
        <f>IF(A7stdlife="n/a","n/a",IF(AQ$3&gt;(A7stdlife+$E160),('PTRM input'!$K$149*(1+rvanilla05)^0.5)-SUM($K160:AP160),('PTRM input'!$K$149*(1+rvanilla05)^0.5)/A7stdlife))</f>
        <v>0</v>
      </c>
      <c r="AR160" s="105">
        <f>IF(A7stdlife="n/a","n/a",IF(AR$3&gt;(A7stdlife+$E160),('PTRM input'!$K$149*(1+rvanilla05)^0.5)-SUM($K160:AQ160),('PTRM input'!$K$149*(1+rvanilla05)^0.5)/A7stdlife))</f>
        <v>0</v>
      </c>
      <c r="AS160" s="105">
        <f>IF(A7stdlife="n/a","n/a",IF(AS$3&gt;(A7stdlife+$E160),('PTRM input'!$K$149*(1+rvanilla05)^0.5)-SUM($K160:AR160),('PTRM input'!$K$149*(1+rvanilla05)^0.5)/A7stdlife))</f>
        <v>0</v>
      </c>
      <c r="AT160" s="105">
        <f>IF(A7stdlife="n/a","n/a",IF(AT$3&gt;(A7stdlife+$E160),('PTRM input'!$K$149*(1+rvanilla05)^0.5)-SUM($K160:AS160),('PTRM input'!$K$149*(1+rvanilla05)^0.5)/A7stdlife))</f>
        <v>0</v>
      </c>
      <c r="AU160" s="105">
        <f>IF(A7stdlife="n/a","n/a",IF(AU$3&gt;(A7stdlife+$E160),('PTRM input'!$K$149*(1+rvanilla05)^0.5)-SUM($K160:AT160),('PTRM input'!$K$149*(1+rvanilla05)^0.5)/A7stdlife))</f>
        <v>0</v>
      </c>
      <c r="AV160" s="105">
        <f>IF(A7stdlife="n/a","n/a",IF(AV$3&gt;(A7stdlife+$E160),('PTRM input'!$K$149*(1+rvanilla05)^0.5)-SUM($K160:AU160),('PTRM input'!$K$149*(1+rvanilla05)^0.5)/A7stdlife))</f>
        <v>0</v>
      </c>
      <c r="AW160" s="105">
        <f>IF(A7stdlife="n/a","n/a",IF(AW$3&gt;(A7stdlife+$E160),('PTRM input'!$K$149*(1+rvanilla05)^0.5)-SUM($K160:AV160),('PTRM input'!$K$149*(1+rvanilla05)^0.5)/A7stdlife))</f>
        <v>0</v>
      </c>
      <c r="AX160" s="105">
        <f>IF(A7stdlife="n/a","n/a",IF(AX$3&gt;(A7stdlife+$E160),('PTRM input'!$K$149*(1+rvanilla05)^0.5)-SUM($K160:AW160),('PTRM input'!$K$149*(1+rvanilla05)^0.5)/A7stdlife))</f>
        <v>0</v>
      </c>
      <c r="AY160" s="105">
        <f>IF(A7stdlife="n/a","n/a",IF(AY$3&gt;(A7stdlife+$E160),('PTRM input'!$K$149*(1+rvanilla05)^0.5)-SUM($K160:AX160),('PTRM input'!$K$149*(1+rvanilla05)^0.5)/A7stdlife))</f>
        <v>0</v>
      </c>
      <c r="AZ160" s="105">
        <f>IF(A7stdlife="n/a","n/a",IF(AZ$3&gt;(A7stdlife+$E160),('PTRM input'!$K$149*(1+rvanilla05)^0.5)-SUM($K160:AY160),('PTRM input'!$K$149*(1+rvanilla05)^0.5)/A7stdlife))</f>
        <v>0</v>
      </c>
      <c r="BA160" s="105">
        <f>IF(A7stdlife="n/a","n/a",IF(BA$3&gt;(A7stdlife+$E160),('PTRM input'!$K$149*(1+rvanilla05)^0.5)-SUM($K160:AZ160),('PTRM input'!$K$149*(1+rvanilla05)^0.5)/A7stdlife))</f>
        <v>0</v>
      </c>
      <c r="BB160" s="105">
        <f>IF(A7stdlife="n/a","n/a",IF(BB$3&gt;(A7stdlife+$E160),('PTRM input'!$K$149*(1+rvanilla05)^0.5)-SUM($K160:BA160),('PTRM input'!$K$149*(1+rvanilla05)^0.5)/A7stdlife))</f>
        <v>0</v>
      </c>
      <c r="BC160" s="105">
        <f>IF(A7stdlife="n/a","n/a",IF(BC$3&gt;(A7stdlife+$E160),('PTRM input'!$K$149*(1+rvanilla05)^0.5)-SUM($K160:BB160),('PTRM input'!$K$149*(1+rvanilla05)^0.5)/A7stdlife))</f>
        <v>0</v>
      </c>
      <c r="BD160" s="105">
        <f>IF(A7stdlife="n/a","n/a",IF(BD$3&gt;(A7stdlife+$E160),('PTRM input'!$K$149*(1+rvanilla05)^0.5)-SUM($K160:BC160),('PTRM input'!$K$149*(1+rvanilla05)^0.5)/A7stdlife))</f>
        <v>0</v>
      </c>
      <c r="BE160" s="105">
        <f>IF(A7stdlife="n/a","n/a",IF(BE$3&gt;(A7stdlife+$E160),('PTRM input'!$K$149*(1+rvanilla05)^0.5)-SUM($K160:BD160),('PTRM input'!$K$149*(1+rvanilla05)^0.5)/A7stdlife))</f>
        <v>0</v>
      </c>
      <c r="BF160" s="105">
        <f>IF(A7stdlife="n/a","n/a",IF(BF$3&gt;(A7stdlife+$E160),('PTRM input'!$K$149*(1+rvanilla05)^0.5)-SUM($K160:BE160),('PTRM input'!$K$149*(1+rvanilla05)^0.5)/A7stdlife))</f>
        <v>0</v>
      </c>
      <c r="BG160" s="105">
        <f>IF(A7stdlife="n/a","n/a",IF(BG$3&gt;(A7stdlife+$E160),('PTRM input'!$K$149*(1+rvanilla05)^0.5)-SUM($K160:BF160),('PTRM input'!$K$149*(1+rvanilla05)^0.5)/A7stdlife))</f>
        <v>0</v>
      </c>
      <c r="BH160" s="105">
        <f>IF(A7stdlife="n/a","n/a",IF(BH$3&gt;(A7stdlife+$E160),('PTRM input'!$K$149*(1+rvanilla05)^0.5)-SUM($K160:BG160),('PTRM input'!$K$149*(1+rvanilla05)^0.5)/A7stdlife))</f>
        <v>0</v>
      </c>
      <c r="BI160" s="105">
        <f>IF(A7stdlife="n/a","n/a",IF(BI$3&gt;(A7stdlife+$E160),('PTRM input'!$K$149*(1+rvanilla05)^0.5)-SUM($K160:BH160),('PTRM input'!$K$149*(1+rvanilla05)^0.5)/A7stdlife))</f>
        <v>0</v>
      </c>
      <c r="BJ160" s="234"/>
      <c r="BK160" s="234"/>
      <c r="BL160" s="234"/>
      <c r="BM160" s="234"/>
    </row>
    <row r="161" spans="1:65" s="190" customFormat="1" outlineLevel="2">
      <c r="A161" s="234"/>
      <c r="B161" s="32"/>
      <c r="C161" s="31"/>
      <c r="D161" s="930"/>
      <c r="E161" s="167">
        <v>6</v>
      </c>
      <c r="F161" s="34"/>
      <c r="G161" s="184"/>
      <c r="H161" s="186"/>
      <c r="I161" s="186"/>
      <c r="J161" s="186"/>
      <c r="K161" s="186"/>
      <c r="L161" s="185"/>
      <c r="M161" s="105">
        <f>IF(A7stdlife="n/a","n/a",IF(M$3&gt;(A7stdlife+$E161),('PTRM input'!$L$149*(1+rvanilla06)^0.5)-SUM($L161:L161),('PTRM input'!$L$149*(1+rvanilla06)^0.5)/A7stdlife))</f>
        <v>0</v>
      </c>
      <c r="N161" s="105">
        <f>IF(A7stdlife="n/a","n/a",IF(N$3&gt;(A7stdlife+$E161),('PTRM input'!$L$149*(1+rvanilla06)^0.5)-SUM($L161:M161),('PTRM input'!$L$149*(1+rvanilla06)^0.5)/A7stdlife))</f>
        <v>0</v>
      </c>
      <c r="O161" s="105">
        <f>IF(A7stdlife="n/a","n/a",IF(O$3&gt;(A7stdlife+$E161),('PTRM input'!$L$149*(1+rvanilla06)^0.5)-SUM($L161:N161),('PTRM input'!$L$149*(1+rvanilla06)^0.5)/A7stdlife))</f>
        <v>0</v>
      </c>
      <c r="P161" s="105">
        <f>IF(A7stdlife="n/a","n/a",IF(P$3&gt;(A7stdlife+$E161),('PTRM input'!$L$149*(1+rvanilla06)^0.5)-SUM($L161:O161),('PTRM input'!$L$149*(1+rvanilla06)^0.5)/A7stdlife))</f>
        <v>0</v>
      </c>
      <c r="Q161" s="105">
        <f>IF(A7stdlife="n/a","n/a",IF(Q$3&gt;(A7stdlife+$E161),('PTRM input'!$L$149*(1+rvanilla06)^0.5)-SUM($L161:P161),('PTRM input'!$L$149*(1+rvanilla06)^0.5)/A7stdlife))</f>
        <v>0</v>
      </c>
      <c r="R161" s="105">
        <f>IF(A7stdlife="n/a","n/a",IF(R$3&gt;(A7stdlife+$E161),('PTRM input'!$L$149*(1+rvanilla06)^0.5)-SUM($L161:Q161),('PTRM input'!$L$149*(1+rvanilla06)^0.5)/A7stdlife))</f>
        <v>0</v>
      </c>
      <c r="S161" s="105">
        <f>IF(A7stdlife="n/a","n/a",IF(S$3&gt;(A7stdlife+$E161),('PTRM input'!$L$149*(1+rvanilla06)^0.5)-SUM($L161:R161),('PTRM input'!$L$149*(1+rvanilla06)^0.5)/A7stdlife))</f>
        <v>0</v>
      </c>
      <c r="T161" s="105">
        <f>IF(A7stdlife="n/a","n/a",IF(T$3&gt;(A7stdlife+$E161),('PTRM input'!$L$149*(1+rvanilla06)^0.5)-SUM($L161:S161),('PTRM input'!$L$149*(1+rvanilla06)^0.5)/A7stdlife))</f>
        <v>0</v>
      </c>
      <c r="U161" s="105">
        <f>IF(A7stdlife="n/a","n/a",IF(U$3&gt;(A7stdlife+$E161),('PTRM input'!$L$149*(1+rvanilla06)^0.5)-SUM($L161:T161),('PTRM input'!$L$149*(1+rvanilla06)^0.5)/A7stdlife))</f>
        <v>0</v>
      </c>
      <c r="V161" s="105">
        <f>IF(A7stdlife="n/a","n/a",IF(V$3&gt;(A7stdlife+$E161),('PTRM input'!$L$149*(1+rvanilla06)^0.5)-SUM($L161:U161),('PTRM input'!$L$149*(1+rvanilla06)^0.5)/A7stdlife))</f>
        <v>0</v>
      </c>
      <c r="W161" s="105">
        <f>IF(A7stdlife="n/a","n/a",IF(W$3&gt;(A7stdlife+$E161),('PTRM input'!$L$149*(1+rvanilla06)^0.5)-SUM($L161:V161),('PTRM input'!$L$149*(1+rvanilla06)^0.5)/A7stdlife))</f>
        <v>0</v>
      </c>
      <c r="X161" s="105">
        <f>IF(A7stdlife="n/a","n/a",IF(X$3&gt;(A7stdlife+$E161),('PTRM input'!$L$149*(1+rvanilla06)^0.5)-SUM($L161:W161),('PTRM input'!$L$149*(1+rvanilla06)^0.5)/A7stdlife))</f>
        <v>0</v>
      </c>
      <c r="Y161" s="105">
        <f>IF(A7stdlife="n/a","n/a",IF(Y$3&gt;(A7stdlife+$E161),('PTRM input'!$L$149*(1+rvanilla06)^0.5)-SUM($L161:X161),('PTRM input'!$L$149*(1+rvanilla06)^0.5)/A7stdlife))</f>
        <v>0</v>
      </c>
      <c r="Z161" s="105">
        <f>IF(A7stdlife="n/a","n/a",IF(Z$3&gt;(A7stdlife+$E161),('PTRM input'!$L$149*(1+rvanilla06)^0.5)-SUM($L161:Y161),('PTRM input'!$L$149*(1+rvanilla06)^0.5)/A7stdlife))</f>
        <v>0</v>
      </c>
      <c r="AA161" s="105">
        <f>IF(A7stdlife="n/a","n/a",IF(AA$3&gt;(A7stdlife+$E161),('PTRM input'!$L$149*(1+rvanilla06)^0.5)-SUM($L161:Z161),('PTRM input'!$L$149*(1+rvanilla06)^0.5)/A7stdlife))</f>
        <v>0</v>
      </c>
      <c r="AB161" s="105">
        <f>IF(A7stdlife="n/a","n/a",IF(AB$3&gt;(A7stdlife+$E161),('PTRM input'!$L$149*(1+rvanilla06)^0.5)-SUM($L161:AA161),('PTRM input'!$L$149*(1+rvanilla06)^0.5)/A7stdlife))</f>
        <v>0</v>
      </c>
      <c r="AC161" s="105">
        <f>IF(A7stdlife="n/a","n/a",IF(AC$3&gt;(A7stdlife+$E161),('PTRM input'!$L$149*(1+rvanilla06)^0.5)-SUM($L161:AB161),('PTRM input'!$L$149*(1+rvanilla06)^0.5)/A7stdlife))</f>
        <v>0</v>
      </c>
      <c r="AD161" s="105">
        <f>IF(A7stdlife="n/a","n/a",IF(AD$3&gt;(A7stdlife+$E161),('PTRM input'!$L$149*(1+rvanilla06)^0.5)-SUM($L161:AC161),('PTRM input'!$L$149*(1+rvanilla06)^0.5)/A7stdlife))</f>
        <v>0</v>
      </c>
      <c r="AE161" s="105">
        <f>IF(A7stdlife="n/a","n/a",IF(AE$3&gt;(A7stdlife+$E161),('PTRM input'!$L$149*(1+rvanilla06)^0.5)-SUM($L161:AD161),('PTRM input'!$L$149*(1+rvanilla06)^0.5)/A7stdlife))</f>
        <v>0</v>
      </c>
      <c r="AF161" s="105">
        <f>IF(A7stdlife="n/a","n/a",IF(AF$3&gt;(A7stdlife+$E161),('PTRM input'!$L$149*(1+rvanilla06)^0.5)-SUM($L161:AE161),('PTRM input'!$L$149*(1+rvanilla06)^0.5)/A7stdlife))</f>
        <v>0</v>
      </c>
      <c r="AG161" s="105">
        <f>IF(A7stdlife="n/a","n/a",IF(AG$3&gt;(A7stdlife+$E161),('PTRM input'!$L$149*(1+rvanilla06)^0.5)-SUM($L161:AF161),('PTRM input'!$L$149*(1+rvanilla06)^0.5)/A7stdlife))</f>
        <v>0</v>
      </c>
      <c r="AH161" s="105">
        <f>IF(A7stdlife="n/a","n/a",IF(AH$3&gt;(A7stdlife+$E161),('PTRM input'!$L$149*(1+rvanilla06)^0.5)-SUM($L161:AG161),('PTRM input'!$L$149*(1+rvanilla06)^0.5)/A7stdlife))</f>
        <v>0</v>
      </c>
      <c r="AI161" s="105">
        <f>IF(A7stdlife="n/a","n/a",IF(AI$3&gt;(A7stdlife+$E161),('PTRM input'!$L$149*(1+rvanilla06)^0.5)-SUM($L161:AH161),('PTRM input'!$L$149*(1+rvanilla06)^0.5)/A7stdlife))</f>
        <v>0</v>
      </c>
      <c r="AJ161" s="105">
        <f>IF(A7stdlife="n/a","n/a",IF(AJ$3&gt;(A7stdlife+$E161),('PTRM input'!$L$149*(1+rvanilla06)^0.5)-SUM($L161:AI161),('PTRM input'!$L$149*(1+rvanilla06)^0.5)/A7stdlife))</f>
        <v>0</v>
      </c>
      <c r="AK161" s="105">
        <f>IF(A7stdlife="n/a","n/a",IF(AK$3&gt;(A7stdlife+$E161),('PTRM input'!$L$149*(1+rvanilla06)^0.5)-SUM($L161:AJ161),('PTRM input'!$L$149*(1+rvanilla06)^0.5)/A7stdlife))</f>
        <v>0</v>
      </c>
      <c r="AL161" s="105">
        <f>IF(A7stdlife="n/a","n/a",IF(AL$3&gt;(A7stdlife+$E161),('PTRM input'!$L$149*(1+rvanilla06)^0.5)-SUM($L161:AK161),('PTRM input'!$L$149*(1+rvanilla06)^0.5)/A7stdlife))</f>
        <v>0</v>
      </c>
      <c r="AM161" s="105">
        <f>IF(A7stdlife="n/a","n/a",IF(AM$3&gt;(A7stdlife+$E161),('PTRM input'!$L$149*(1+rvanilla06)^0.5)-SUM($L161:AL161),('PTRM input'!$L$149*(1+rvanilla06)^0.5)/A7stdlife))</f>
        <v>0</v>
      </c>
      <c r="AN161" s="105">
        <f>IF(A7stdlife="n/a","n/a",IF(AN$3&gt;(A7stdlife+$E161),('PTRM input'!$L$149*(1+rvanilla06)^0.5)-SUM($L161:AM161),('PTRM input'!$L$149*(1+rvanilla06)^0.5)/A7stdlife))</f>
        <v>0</v>
      </c>
      <c r="AO161" s="105">
        <f>IF(A7stdlife="n/a","n/a",IF(AO$3&gt;(A7stdlife+$E161),('PTRM input'!$L$149*(1+rvanilla06)^0.5)-SUM($L161:AN161),('PTRM input'!$L$149*(1+rvanilla06)^0.5)/A7stdlife))</f>
        <v>0</v>
      </c>
      <c r="AP161" s="105">
        <f>IF(A7stdlife="n/a","n/a",IF(AP$3&gt;(A7stdlife+$E161),('PTRM input'!$L$149*(1+rvanilla06)^0.5)-SUM($L161:AO161),('PTRM input'!$L$149*(1+rvanilla06)^0.5)/A7stdlife))</f>
        <v>0</v>
      </c>
      <c r="AQ161" s="105">
        <f>IF(A7stdlife="n/a","n/a",IF(AQ$3&gt;(A7stdlife+$E161),('PTRM input'!$L$149*(1+rvanilla06)^0.5)-SUM($L161:AP161),('PTRM input'!$L$149*(1+rvanilla06)^0.5)/A7stdlife))</f>
        <v>0</v>
      </c>
      <c r="AR161" s="105">
        <f>IF(A7stdlife="n/a","n/a",IF(AR$3&gt;(A7stdlife+$E161),('PTRM input'!$L$149*(1+rvanilla06)^0.5)-SUM($L161:AQ161),('PTRM input'!$L$149*(1+rvanilla06)^0.5)/A7stdlife))</f>
        <v>0</v>
      </c>
      <c r="AS161" s="105">
        <f>IF(A7stdlife="n/a","n/a",IF(AS$3&gt;(A7stdlife+$E161),('PTRM input'!$L$149*(1+rvanilla06)^0.5)-SUM($L161:AR161),('PTRM input'!$L$149*(1+rvanilla06)^0.5)/A7stdlife))</f>
        <v>0</v>
      </c>
      <c r="AT161" s="105">
        <f>IF(A7stdlife="n/a","n/a",IF(AT$3&gt;(A7stdlife+$E161),('PTRM input'!$L$149*(1+rvanilla06)^0.5)-SUM($L161:AS161),('PTRM input'!$L$149*(1+rvanilla06)^0.5)/A7stdlife))</f>
        <v>0</v>
      </c>
      <c r="AU161" s="105">
        <f>IF(A7stdlife="n/a","n/a",IF(AU$3&gt;(A7stdlife+$E161),('PTRM input'!$L$149*(1+rvanilla06)^0.5)-SUM($L161:AT161),('PTRM input'!$L$149*(1+rvanilla06)^0.5)/A7stdlife))</f>
        <v>0</v>
      </c>
      <c r="AV161" s="105">
        <f>IF(A7stdlife="n/a","n/a",IF(AV$3&gt;(A7stdlife+$E161),('PTRM input'!$L$149*(1+rvanilla06)^0.5)-SUM($L161:AU161),('PTRM input'!$L$149*(1+rvanilla06)^0.5)/A7stdlife))</f>
        <v>0</v>
      </c>
      <c r="AW161" s="105">
        <f>IF(A7stdlife="n/a","n/a",IF(AW$3&gt;(A7stdlife+$E161),('PTRM input'!$L$149*(1+rvanilla06)^0.5)-SUM($L161:AV161),('PTRM input'!$L$149*(1+rvanilla06)^0.5)/A7stdlife))</f>
        <v>0</v>
      </c>
      <c r="AX161" s="105">
        <f>IF(A7stdlife="n/a","n/a",IF(AX$3&gt;(A7stdlife+$E161),('PTRM input'!$L$149*(1+rvanilla06)^0.5)-SUM($L161:AW161),('PTRM input'!$L$149*(1+rvanilla06)^0.5)/A7stdlife))</f>
        <v>0</v>
      </c>
      <c r="AY161" s="105">
        <f>IF(A7stdlife="n/a","n/a",IF(AY$3&gt;(A7stdlife+$E161),('PTRM input'!$L$149*(1+rvanilla06)^0.5)-SUM($L161:AX161),('PTRM input'!$L$149*(1+rvanilla06)^0.5)/A7stdlife))</f>
        <v>0</v>
      </c>
      <c r="AZ161" s="105">
        <f>IF(A7stdlife="n/a","n/a",IF(AZ$3&gt;(A7stdlife+$E161),('PTRM input'!$L$149*(1+rvanilla06)^0.5)-SUM($L161:AY161),('PTRM input'!$L$149*(1+rvanilla06)^0.5)/A7stdlife))</f>
        <v>0</v>
      </c>
      <c r="BA161" s="105">
        <f>IF(A7stdlife="n/a","n/a",IF(BA$3&gt;(A7stdlife+$E161),('PTRM input'!$L$149*(1+rvanilla06)^0.5)-SUM($L161:AZ161),('PTRM input'!$L$149*(1+rvanilla06)^0.5)/A7stdlife))</f>
        <v>0</v>
      </c>
      <c r="BB161" s="105">
        <f>IF(A7stdlife="n/a","n/a",IF(BB$3&gt;(A7stdlife+$E161),('PTRM input'!$L$149*(1+rvanilla06)^0.5)-SUM($L161:BA161),('PTRM input'!$L$149*(1+rvanilla06)^0.5)/A7stdlife))</f>
        <v>0</v>
      </c>
      <c r="BC161" s="105">
        <f>IF(A7stdlife="n/a","n/a",IF(BC$3&gt;(A7stdlife+$E161),('PTRM input'!$L$149*(1+rvanilla06)^0.5)-SUM($L161:BB161),('PTRM input'!$L$149*(1+rvanilla06)^0.5)/A7stdlife))</f>
        <v>0</v>
      </c>
      <c r="BD161" s="105">
        <f>IF(A7stdlife="n/a","n/a",IF(BD$3&gt;(A7stdlife+$E161),('PTRM input'!$L$149*(1+rvanilla06)^0.5)-SUM($L161:BC161),('PTRM input'!$L$149*(1+rvanilla06)^0.5)/A7stdlife))</f>
        <v>0</v>
      </c>
      <c r="BE161" s="105">
        <f>IF(A7stdlife="n/a","n/a",IF(BE$3&gt;(A7stdlife+$E161),('PTRM input'!$L$149*(1+rvanilla06)^0.5)-SUM($L161:BD161),('PTRM input'!$L$149*(1+rvanilla06)^0.5)/A7stdlife))</f>
        <v>0</v>
      </c>
      <c r="BF161" s="105">
        <f>IF(A7stdlife="n/a","n/a",IF(BF$3&gt;(A7stdlife+$E161),('PTRM input'!$L$149*(1+rvanilla06)^0.5)-SUM($L161:BE161),('PTRM input'!$L$149*(1+rvanilla06)^0.5)/A7stdlife))</f>
        <v>0</v>
      </c>
      <c r="BG161" s="105">
        <f>IF(A7stdlife="n/a","n/a",IF(BG$3&gt;(A7stdlife+$E161),('PTRM input'!$L$149*(1+rvanilla06)^0.5)-SUM($L161:BF161),('PTRM input'!$L$149*(1+rvanilla06)^0.5)/A7stdlife))</f>
        <v>0</v>
      </c>
      <c r="BH161" s="105">
        <f>IF(A7stdlife="n/a","n/a",IF(BH$3&gt;(A7stdlife+$E161),('PTRM input'!$L$149*(1+rvanilla06)^0.5)-SUM($L161:BG161),('PTRM input'!$L$149*(1+rvanilla06)^0.5)/A7stdlife))</f>
        <v>0</v>
      </c>
      <c r="BI161" s="105">
        <f>IF(A7stdlife="n/a","n/a",IF(BI$3&gt;(A7stdlife+$E161),('PTRM input'!$L$149*(1+rvanilla06)^0.5)-SUM($L161:BH161),('PTRM input'!$L$149*(1+rvanilla06)^0.5)/A7stdlife))</f>
        <v>0</v>
      </c>
      <c r="BJ161" s="234"/>
      <c r="BK161" s="234"/>
      <c r="BL161" s="234"/>
      <c r="BM161" s="234"/>
    </row>
    <row r="162" spans="1:65" s="190" customFormat="1" outlineLevel="2">
      <c r="A162" s="234"/>
      <c r="B162" s="32"/>
      <c r="C162" s="31"/>
      <c r="D162" s="930"/>
      <c r="E162" s="167">
        <v>7</v>
      </c>
      <c r="F162" s="34"/>
      <c r="G162" s="184"/>
      <c r="H162" s="186"/>
      <c r="I162" s="186"/>
      <c r="J162" s="186"/>
      <c r="K162" s="186"/>
      <c r="L162" s="186"/>
      <c r="M162" s="185"/>
      <c r="N162" s="105">
        <f>IF(A7stdlife="n/a","n/a",IF(N$3&gt;(A7stdlife+$E162),('PTRM input'!$M$149*(1+rvanilla07)^0.5)-SUM($M162:M162),('PTRM input'!$M$149*(1+rvanilla07)^0.5)/A7stdlife))</f>
        <v>0</v>
      </c>
      <c r="O162" s="105">
        <f>IF(A7stdlife="n/a","n/a",IF(O$3&gt;(A7stdlife+$E162),('PTRM input'!$M$149*(1+rvanilla07)^0.5)-SUM($M162:N162),('PTRM input'!$M$149*(1+rvanilla07)^0.5)/A7stdlife))</f>
        <v>0</v>
      </c>
      <c r="P162" s="105">
        <f>IF(A7stdlife="n/a","n/a",IF(P$3&gt;(A7stdlife+$E162),('PTRM input'!$M$149*(1+rvanilla07)^0.5)-SUM($M162:O162),('PTRM input'!$M$149*(1+rvanilla07)^0.5)/A7stdlife))</f>
        <v>0</v>
      </c>
      <c r="Q162" s="105">
        <f>IF(A7stdlife="n/a","n/a",IF(Q$3&gt;(A7stdlife+$E162),('PTRM input'!$M$149*(1+rvanilla07)^0.5)-SUM($M162:P162),('PTRM input'!$M$149*(1+rvanilla07)^0.5)/A7stdlife))</f>
        <v>0</v>
      </c>
      <c r="R162" s="105">
        <f>IF(A7stdlife="n/a","n/a",IF(R$3&gt;(A7stdlife+$E162),('PTRM input'!$M$149*(1+rvanilla07)^0.5)-SUM($M162:Q162),('PTRM input'!$M$149*(1+rvanilla07)^0.5)/A7stdlife))</f>
        <v>0</v>
      </c>
      <c r="S162" s="105">
        <f>IF(A7stdlife="n/a","n/a",IF(S$3&gt;(A7stdlife+$E162),('PTRM input'!$M$149*(1+rvanilla07)^0.5)-SUM($M162:R162),('PTRM input'!$M$149*(1+rvanilla07)^0.5)/A7stdlife))</f>
        <v>0</v>
      </c>
      <c r="T162" s="105">
        <f>IF(A7stdlife="n/a","n/a",IF(T$3&gt;(A7stdlife+$E162),('PTRM input'!$M$149*(1+rvanilla07)^0.5)-SUM($M162:S162),('PTRM input'!$M$149*(1+rvanilla07)^0.5)/A7stdlife))</f>
        <v>0</v>
      </c>
      <c r="U162" s="105">
        <f>IF(A7stdlife="n/a","n/a",IF(U$3&gt;(A7stdlife+$E162),('PTRM input'!$M$149*(1+rvanilla07)^0.5)-SUM($M162:T162),('PTRM input'!$M$149*(1+rvanilla07)^0.5)/A7stdlife))</f>
        <v>0</v>
      </c>
      <c r="V162" s="105">
        <f>IF(A7stdlife="n/a","n/a",IF(V$3&gt;(A7stdlife+$E162),('PTRM input'!$M$149*(1+rvanilla07)^0.5)-SUM($M162:U162),('PTRM input'!$M$149*(1+rvanilla07)^0.5)/A7stdlife))</f>
        <v>0</v>
      </c>
      <c r="W162" s="105">
        <f>IF(A7stdlife="n/a","n/a",IF(W$3&gt;(A7stdlife+$E162),('PTRM input'!$M$149*(1+rvanilla07)^0.5)-SUM($M162:V162),('PTRM input'!$M$149*(1+rvanilla07)^0.5)/A7stdlife))</f>
        <v>0</v>
      </c>
      <c r="X162" s="105">
        <f>IF(A7stdlife="n/a","n/a",IF(X$3&gt;(A7stdlife+$E162),('PTRM input'!$M$149*(1+rvanilla07)^0.5)-SUM($M162:W162),('PTRM input'!$M$149*(1+rvanilla07)^0.5)/A7stdlife))</f>
        <v>0</v>
      </c>
      <c r="Y162" s="105">
        <f>IF(A7stdlife="n/a","n/a",IF(Y$3&gt;(A7stdlife+$E162),('PTRM input'!$M$149*(1+rvanilla07)^0.5)-SUM($M162:X162),('PTRM input'!$M$149*(1+rvanilla07)^0.5)/A7stdlife))</f>
        <v>0</v>
      </c>
      <c r="Z162" s="105">
        <f>IF(A7stdlife="n/a","n/a",IF(Z$3&gt;(A7stdlife+$E162),('PTRM input'!$M$149*(1+rvanilla07)^0.5)-SUM($M162:Y162),('PTRM input'!$M$149*(1+rvanilla07)^0.5)/A7stdlife))</f>
        <v>0</v>
      </c>
      <c r="AA162" s="105">
        <f>IF(A7stdlife="n/a","n/a",IF(AA$3&gt;(A7stdlife+$E162),('PTRM input'!$M$149*(1+rvanilla07)^0.5)-SUM($M162:Z162),('PTRM input'!$M$149*(1+rvanilla07)^0.5)/A7stdlife))</f>
        <v>0</v>
      </c>
      <c r="AB162" s="105">
        <f>IF(A7stdlife="n/a","n/a",IF(AB$3&gt;(A7stdlife+$E162),('PTRM input'!$M$149*(1+rvanilla07)^0.5)-SUM($M162:AA162),('PTRM input'!$M$149*(1+rvanilla07)^0.5)/A7stdlife))</f>
        <v>0</v>
      </c>
      <c r="AC162" s="105">
        <f>IF(A7stdlife="n/a","n/a",IF(AC$3&gt;(A7stdlife+$E162),('PTRM input'!$M$149*(1+rvanilla07)^0.5)-SUM($M162:AB162),('PTRM input'!$M$149*(1+rvanilla07)^0.5)/A7stdlife))</f>
        <v>0</v>
      </c>
      <c r="AD162" s="105">
        <f>IF(A7stdlife="n/a","n/a",IF(AD$3&gt;(A7stdlife+$E162),('PTRM input'!$M$149*(1+rvanilla07)^0.5)-SUM($M162:AC162),('PTRM input'!$M$149*(1+rvanilla07)^0.5)/A7stdlife))</f>
        <v>0</v>
      </c>
      <c r="AE162" s="105">
        <f>IF(A7stdlife="n/a","n/a",IF(AE$3&gt;(A7stdlife+$E162),('PTRM input'!$M$149*(1+rvanilla07)^0.5)-SUM($M162:AD162),('PTRM input'!$M$149*(1+rvanilla07)^0.5)/A7stdlife))</f>
        <v>0</v>
      </c>
      <c r="AF162" s="105">
        <f>IF(A7stdlife="n/a","n/a",IF(AF$3&gt;(A7stdlife+$E162),('PTRM input'!$M$149*(1+rvanilla07)^0.5)-SUM($M162:AE162),('PTRM input'!$M$149*(1+rvanilla07)^0.5)/A7stdlife))</f>
        <v>0</v>
      </c>
      <c r="AG162" s="105">
        <f>IF(A7stdlife="n/a","n/a",IF(AG$3&gt;(A7stdlife+$E162),('PTRM input'!$M$149*(1+rvanilla07)^0.5)-SUM($M162:AF162),('PTRM input'!$M$149*(1+rvanilla07)^0.5)/A7stdlife))</f>
        <v>0</v>
      </c>
      <c r="AH162" s="105">
        <f>IF(A7stdlife="n/a","n/a",IF(AH$3&gt;(A7stdlife+$E162),('PTRM input'!$M$149*(1+rvanilla07)^0.5)-SUM($M162:AG162),('PTRM input'!$M$149*(1+rvanilla07)^0.5)/A7stdlife))</f>
        <v>0</v>
      </c>
      <c r="AI162" s="105">
        <f>IF(A7stdlife="n/a","n/a",IF(AI$3&gt;(A7stdlife+$E162),('PTRM input'!$M$149*(1+rvanilla07)^0.5)-SUM($M162:AH162),('PTRM input'!$M$149*(1+rvanilla07)^0.5)/A7stdlife))</f>
        <v>0</v>
      </c>
      <c r="AJ162" s="105">
        <f>IF(A7stdlife="n/a","n/a",IF(AJ$3&gt;(A7stdlife+$E162),('PTRM input'!$M$149*(1+rvanilla07)^0.5)-SUM($M162:AI162),('PTRM input'!$M$149*(1+rvanilla07)^0.5)/A7stdlife))</f>
        <v>0</v>
      </c>
      <c r="AK162" s="105">
        <f>IF(A7stdlife="n/a","n/a",IF(AK$3&gt;(A7stdlife+$E162),('PTRM input'!$M$149*(1+rvanilla07)^0.5)-SUM($M162:AJ162),('PTRM input'!$M$149*(1+rvanilla07)^0.5)/A7stdlife))</f>
        <v>0</v>
      </c>
      <c r="AL162" s="105">
        <f>IF(A7stdlife="n/a","n/a",IF(AL$3&gt;(A7stdlife+$E162),('PTRM input'!$M$149*(1+rvanilla07)^0.5)-SUM($M162:AK162),('PTRM input'!$M$149*(1+rvanilla07)^0.5)/A7stdlife))</f>
        <v>0</v>
      </c>
      <c r="AM162" s="105">
        <f>IF(A7stdlife="n/a","n/a",IF(AM$3&gt;(A7stdlife+$E162),('PTRM input'!$M$149*(1+rvanilla07)^0.5)-SUM($M162:AL162),('PTRM input'!$M$149*(1+rvanilla07)^0.5)/A7stdlife))</f>
        <v>0</v>
      </c>
      <c r="AN162" s="105">
        <f>IF(A7stdlife="n/a","n/a",IF(AN$3&gt;(A7stdlife+$E162),('PTRM input'!$M$149*(1+rvanilla07)^0.5)-SUM($M162:AM162),('PTRM input'!$M$149*(1+rvanilla07)^0.5)/A7stdlife))</f>
        <v>0</v>
      </c>
      <c r="AO162" s="105">
        <f>IF(A7stdlife="n/a","n/a",IF(AO$3&gt;(A7stdlife+$E162),('PTRM input'!$M$149*(1+rvanilla07)^0.5)-SUM($M162:AN162),('PTRM input'!$M$149*(1+rvanilla07)^0.5)/A7stdlife))</f>
        <v>0</v>
      </c>
      <c r="AP162" s="105">
        <f>IF(A7stdlife="n/a","n/a",IF(AP$3&gt;(A7stdlife+$E162),('PTRM input'!$M$149*(1+rvanilla07)^0.5)-SUM($M162:AO162),('PTRM input'!$M$149*(1+rvanilla07)^0.5)/A7stdlife))</f>
        <v>0</v>
      </c>
      <c r="AQ162" s="105">
        <f>IF(A7stdlife="n/a","n/a",IF(AQ$3&gt;(A7stdlife+$E162),('PTRM input'!$M$149*(1+rvanilla07)^0.5)-SUM($M162:AP162),('PTRM input'!$M$149*(1+rvanilla07)^0.5)/A7stdlife))</f>
        <v>0</v>
      </c>
      <c r="AR162" s="105">
        <f>IF(A7stdlife="n/a","n/a",IF(AR$3&gt;(A7stdlife+$E162),('PTRM input'!$M$149*(1+rvanilla07)^0.5)-SUM($M162:AQ162),('PTRM input'!$M$149*(1+rvanilla07)^0.5)/A7stdlife))</f>
        <v>0</v>
      </c>
      <c r="AS162" s="105">
        <f>IF(A7stdlife="n/a","n/a",IF(AS$3&gt;(A7stdlife+$E162),('PTRM input'!$M$149*(1+rvanilla07)^0.5)-SUM($M162:AR162),('PTRM input'!$M$149*(1+rvanilla07)^0.5)/A7stdlife))</f>
        <v>0</v>
      </c>
      <c r="AT162" s="105">
        <f>IF(A7stdlife="n/a","n/a",IF(AT$3&gt;(A7stdlife+$E162),('PTRM input'!$M$149*(1+rvanilla07)^0.5)-SUM($M162:AS162),('PTRM input'!$M$149*(1+rvanilla07)^0.5)/A7stdlife))</f>
        <v>0</v>
      </c>
      <c r="AU162" s="105">
        <f>IF(A7stdlife="n/a","n/a",IF(AU$3&gt;(A7stdlife+$E162),('PTRM input'!$M$149*(1+rvanilla07)^0.5)-SUM($M162:AT162),('PTRM input'!$M$149*(1+rvanilla07)^0.5)/A7stdlife))</f>
        <v>0</v>
      </c>
      <c r="AV162" s="105">
        <f>IF(A7stdlife="n/a","n/a",IF(AV$3&gt;(A7stdlife+$E162),('PTRM input'!$M$149*(1+rvanilla07)^0.5)-SUM($M162:AU162),('PTRM input'!$M$149*(1+rvanilla07)^0.5)/A7stdlife))</f>
        <v>0</v>
      </c>
      <c r="AW162" s="105">
        <f>IF(A7stdlife="n/a","n/a",IF(AW$3&gt;(A7stdlife+$E162),('PTRM input'!$M$149*(1+rvanilla07)^0.5)-SUM($M162:AV162),('PTRM input'!$M$149*(1+rvanilla07)^0.5)/A7stdlife))</f>
        <v>0</v>
      </c>
      <c r="AX162" s="105">
        <f>IF(A7stdlife="n/a","n/a",IF(AX$3&gt;(A7stdlife+$E162),('PTRM input'!$M$149*(1+rvanilla07)^0.5)-SUM($M162:AW162),('PTRM input'!$M$149*(1+rvanilla07)^0.5)/A7stdlife))</f>
        <v>0</v>
      </c>
      <c r="AY162" s="105">
        <f>IF(A7stdlife="n/a","n/a",IF(AY$3&gt;(A7stdlife+$E162),('PTRM input'!$M$149*(1+rvanilla07)^0.5)-SUM($M162:AX162),('PTRM input'!$M$149*(1+rvanilla07)^0.5)/A7stdlife))</f>
        <v>0</v>
      </c>
      <c r="AZ162" s="105">
        <f>IF(A7stdlife="n/a","n/a",IF(AZ$3&gt;(A7stdlife+$E162),('PTRM input'!$M$149*(1+rvanilla07)^0.5)-SUM($M162:AY162),('PTRM input'!$M$149*(1+rvanilla07)^0.5)/A7stdlife))</f>
        <v>0</v>
      </c>
      <c r="BA162" s="105">
        <f>IF(A7stdlife="n/a","n/a",IF(BA$3&gt;(A7stdlife+$E162),('PTRM input'!$M$149*(1+rvanilla07)^0.5)-SUM($M162:AZ162),('PTRM input'!$M$149*(1+rvanilla07)^0.5)/A7stdlife))</f>
        <v>0</v>
      </c>
      <c r="BB162" s="105">
        <f>IF(A7stdlife="n/a","n/a",IF(BB$3&gt;(A7stdlife+$E162),('PTRM input'!$M$149*(1+rvanilla07)^0.5)-SUM($M162:BA162),('PTRM input'!$M$149*(1+rvanilla07)^0.5)/A7stdlife))</f>
        <v>0</v>
      </c>
      <c r="BC162" s="105">
        <f>IF(A7stdlife="n/a","n/a",IF(BC$3&gt;(A7stdlife+$E162),('PTRM input'!$M$149*(1+rvanilla07)^0.5)-SUM($M162:BB162),('PTRM input'!$M$149*(1+rvanilla07)^0.5)/A7stdlife))</f>
        <v>0</v>
      </c>
      <c r="BD162" s="105">
        <f>IF(A7stdlife="n/a","n/a",IF(BD$3&gt;(A7stdlife+$E162),('PTRM input'!$M$149*(1+rvanilla07)^0.5)-SUM($M162:BC162),('PTRM input'!$M$149*(1+rvanilla07)^0.5)/A7stdlife))</f>
        <v>0</v>
      </c>
      <c r="BE162" s="105">
        <f>IF(A7stdlife="n/a","n/a",IF(BE$3&gt;(A7stdlife+$E162),('PTRM input'!$M$149*(1+rvanilla07)^0.5)-SUM($M162:BD162),('PTRM input'!$M$149*(1+rvanilla07)^0.5)/A7stdlife))</f>
        <v>0</v>
      </c>
      <c r="BF162" s="105">
        <f>IF(A7stdlife="n/a","n/a",IF(BF$3&gt;(A7stdlife+$E162),('PTRM input'!$M$149*(1+rvanilla07)^0.5)-SUM($M162:BE162),('PTRM input'!$M$149*(1+rvanilla07)^0.5)/A7stdlife))</f>
        <v>0</v>
      </c>
      <c r="BG162" s="105">
        <f>IF(A7stdlife="n/a","n/a",IF(BG$3&gt;(A7stdlife+$E162),('PTRM input'!$M$149*(1+rvanilla07)^0.5)-SUM($M162:BF162),('PTRM input'!$M$149*(1+rvanilla07)^0.5)/A7stdlife))</f>
        <v>0</v>
      </c>
      <c r="BH162" s="105">
        <f>IF(A7stdlife="n/a","n/a",IF(BH$3&gt;(A7stdlife+$E162),('PTRM input'!$M$149*(1+rvanilla07)^0.5)-SUM($M162:BG162),('PTRM input'!$M$149*(1+rvanilla07)^0.5)/A7stdlife))</f>
        <v>0</v>
      </c>
      <c r="BI162" s="105">
        <f>IF(A7stdlife="n/a","n/a",IF(BI$3&gt;(A7stdlife+$E162),('PTRM input'!$M$149*(1+rvanilla07)^0.5)-SUM($M162:BH162),('PTRM input'!$M$149*(1+rvanilla07)^0.5)/A7stdlife))</f>
        <v>0</v>
      </c>
      <c r="BJ162" s="234"/>
      <c r="BK162" s="234"/>
      <c r="BL162" s="234"/>
      <c r="BM162" s="234"/>
    </row>
    <row r="163" spans="1:65" s="190" customFormat="1" outlineLevel="2">
      <c r="A163" s="234"/>
      <c r="B163" s="32"/>
      <c r="C163" s="31"/>
      <c r="D163" s="930"/>
      <c r="E163" s="167">
        <v>8</v>
      </c>
      <c r="F163" s="34"/>
      <c r="G163" s="184"/>
      <c r="H163" s="186"/>
      <c r="I163" s="186"/>
      <c r="J163" s="186"/>
      <c r="K163" s="186"/>
      <c r="L163" s="186"/>
      <c r="M163" s="186"/>
      <c r="N163" s="185"/>
      <c r="O163" s="105">
        <f>IF(A7stdlife="n/a","n/a",IF(O$3&gt;(A7stdlife+$E163),('PTRM input'!$N$149*(1+rvanilla08)^0.5)-SUM($N163:N163),('PTRM input'!$N$149*(1+rvanilla08)^0.5)/A7stdlife))</f>
        <v>0</v>
      </c>
      <c r="P163" s="105">
        <f>IF(A7stdlife="n/a","n/a",IF(P$3&gt;(A7stdlife+$E163),('PTRM input'!$N$149*(1+rvanilla08)^0.5)-SUM($N163:O163),('PTRM input'!$N$149*(1+rvanilla08)^0.5)/A7stdlife))</f>
        <v>0</v>
      </c>
      <c r="Q163" s="105">
        <f>IF(A7stdlife="n/a","n/a",IF(Q$3&gt;(A7stdlife+$E163),('PTRM input'!$N$149*(1+rvanilla08)^0.5)-SUM($N163:P163),('PTRM input'!$N$149*(1+rvanilla08)^0.5)/A7stdlife))</f>
        <v>0</v>
      </c>
      <c r="R163" s="105">
        <f>IF(A7stdlife="n/a","n/a",IF(R$3&gt;(A7stdlife+$E163),('PTRM input'!$N$149*(1+rvanilla08)^0.5)-SUM($N163:Q163),('PTRM input'!$N$149*(1+rvanilla08)^0.5)/A7stdlife))</f>
        <v>0</v>
      </c>
      <c r="S163" s="105">
        <f>IF(A7stdlife="n/a","n/a",IF(S$3&gt;(A7stdlife+$E163),('PTRM input'!$N$149*(1+rvanilla08)^0.5)-SUM($N163:R163),('PTRM input'!$N$149*(1+rvanilla08)^0.5)/A7stdlife))</f>
        <v>0</v>
      </c>
      <c r="T163" s="105">
        <f>IF(A7stdlife="n/a","n/a",IF(T$3&gt;(A7stdlife+$E163),('PTRM input'!$N$149*(1+rvanilla08)^0.5)-SUM($N163:S163),('PTRM input'!$N$149*(1+rvanilla08)^0.5)/A7stdlife))</f>
        <v>0</v>
      </c>
      <c r="U163" s="105">
        <f>IF(A7stdlife="n/a","n/a",IF(U$3&gt;(A7stdlife+$E163),('PTRM input'!$N$149*(1+rvanilla08)^0.5)-SUM($N163:T163),('PTRM input'!$N$149*(1+rvanilla08)^0.5)/A7stdlife))</f>
        <v>0</v>
      </c>
      <c r="V163" s="105">
        <f>IF(A7stdlife="n/a","n/a",IF(V$3&gt;(A7stdlife+$E163),('PTRM input'!$N$149*(1+rvanilla08)^0.5)-SUM($N163:U163),('PTRM input'!$N$149*(1+rvanilla08)^0.5)/A7stdlife))</f>
        <v>0</v>
      </c>
      <c r="W163" s="105">
        <f>IF(A7stdlife="n/a","n/a",IF(W$3&gt;(A7stdlife+$E163),('PTRM input'!$N$149*(1+rvanilla08)^0.5)-SUM($N163:V163),('PTRM input'!$N$149*(1+rvanilla08)^0.5)/A7stdlife))</f>
        <v>0</v>
      </c>
      <c r="X163" s="105">
        <f>IF(A7stdlife="n/a","n/a",IF(X$3&gt;(A7stdlife+$E163),('PTRM input'!$N$149*(1+rvanilla08)^0.5)-SUM($N163:W163),('PTRM input'!$N$149*(1+rvanilla08)^0.5)/A7stdlife))</f>
        <v>0</v>
      </c>
      <c r="Y163" s="105">
        <f>IF(A7stdlife="n/a","n/a",IF(Y$3&gt;(A7stdlife+$E163),('PTRM input'!$N$149*(1+rvanilla08)^0.5)-SUM($N163:X163),('PTRM input'!$N$149*(1+rvanilla08)^0.5)/A7stdlife))</f>
        <v>0</v>
      </c>
      <c r="Z163" s="105">
        <f>IF(A7stdlife="n/a","n/a",IF(Z$3&gt;(A7stdlife+$E163),('PTRM input'!$N$149*(1+rvanilla08)^0.5)-SUM($N163:Y163),('PTRM input'!$N$149*(1+rvanilla08)^0.5)/A7stdlife))</f>
        <v>0</v>
      </c>
      <c r="AA163" s="105">
        <f>IF(A7stdlife="n/a","n/a",IF(AA$3&gt;(A7stdlife+$E163),('PTRM input'!$N$149*(1+rvanilla08)^0.5)-SUM($N163:Z163),('PTRM input'!$N$149*(1+rvanilla08)^0.5)/A7stdlife))</f>
        <v>0</v>
      </c>
      <c r="AB163" s="105">
        <f>IF(A7stdlife="n/a","n/a",IF(AB$3&gt;(A7stdlife+$E163),('PTRM input'!$N$149*(1+rvanilla08)^0.5)-SUM($N163:AA163),('PTRM input'!$N$149*(1+rvanilla08)^0.5)/A7stdlife))</f>
        <v>0</v>
      </c>
      <c r="AC163" s="105">
        <f>IF(A7stdlife="n/a","n/a",IF(AC$3&gt;(A7stdlife+$E163),('PTRM input'!$N$149*(1+rvanilla08)^0.5)-SUM($N163:AB163),('PTRM input'!$N$149*(1+rvanilla08)^0.5)/A7stdlife))</f>
        <v>0</v>
      </c>
      <c r="AD163" s="105">
        <f>IF(A7stdlife="n/a","n/a",IF(AD$3&gt;(A7stdlife+$E163),('PTRM input'!$N$149*(1+rvanilla08)^0.5)-SUM($N163:AC163),('PTRM input'!$N$149*(1+rvanilla08)^0.5)/A7stdlife))</f>
        <v>0</v>
      </c>
      <c r="AE163" s="105">
        <f>IF(A7stdlife="n/a","n/a",IF(AE$3&gt;(A7stdlife+$E163),('PTRM input'!$N$149*(1+rvanilla08)^0.5)-SUM($N163:AD163),('PTRM input'!$N$149*(1+rvanilla08)^0.5)/A7stdlife))</f>
        <v>0</v>
      </c>
      <c r="AF163" s="105">
        <f>IF(A7stdlife="n/a","n/a",IF(AF$3&gt;(A7stdlife+$E163),('PTRM input'!$N$149*(1+rvanilla08)^0.5)-SUM($N163:AE163),('PTRM input'!$N$149*(1+rvanilla08)^0.5)/A7stdlife))</f>
        <v>0</v>
      </c>
      <c r="AG163" s="105">
        <f>IF(A7stdlife="n/a","n/a",IF(AG$3&gt;(A7stdlife+$E163),('PTRM input'!$N$149*(1+rvanilla08)^0.5)-SUM($N163:AF163),('PTRM input'!$N$149*(1+rvanilla08)^0.5)/A7stdlife))</f>
        <v>0</v>
      </c>
      <c r="AH163" s="105">
        <f>IF(A7stdlife="n/a","n/a",IF(AH$3&gt;(A7stdlife+$E163),('PTRM input'!$N$149*(1+rvanilla08)^0.5)-SUM($N163:AG163),('PTRM input'!$N$149*(1+rvanilla08)^0.5)/A7stdlife))</f>
        <v>0</v>
      </c>
      <c r="AI163" s="105">
        <f>IF(A7stdlife="n/a","n/a",IF(AI$3&gt;(A7stdlife+$E163),('PTRM input'!$N$149*(1+rvanilla08)^0.5)-SUM($N163:AH163),('PTRM input'!$N$149*(1+rvanilla08)^0.5)/A7stdlife))</f>
        <v>0</v>
      </c>
      <c r="AJ163" s="105">
        <f>IF(A7stdlife="n/a","n/a",IF(AJ$3&gt;(A7stdlife+$E163),('PTRM input'!$N$149*(1+rvanilla08)^0.5)-SUM($N163:AI163),('PTRM input'!$N$149*(1+rvanilla08)^0.5)/A7stdlife))</f>
        <v>0</v>
      </c>
      <c r="AK163" s="105">
        <f>IF(A7stdlife="n/a","n/a",IF(AK$3&gt;(A7stdlife+$E163),('PTRM input'!$N$149*(1+rvanilla08)^0.5)-SUM($N163:AJ163),('PTRM input'!$N$149*(1+rvanilla08)^0.5)/A7stdlife))</f>
        <v>0</v>
      </c>
      <c r="AL163" s="105">
        <f>IF(A7stdlife="n/a","n/a",IF(AL$3&gt;(A7stdlife+$E163),('PTRM input'!$N$149*(1+rvanilla08)^0.5)-SUM($N163:AK163),('PTRM input'!$N$149*(1+rvanilla08)^0.5)/A7stdlife))</f>
        <v>0</v>
      </c>
      <c r="AM163" s="105">
        <f>IF(A7stdlife="n/a","n/a",IF(AM$3&gt;(A7stdlife+$E163),('PTRM input'!$N$149*(1+rvanilla08)^0.5)-SUM($N163:AL163),('PTRM input'!$N$149*(1+rvanilla08)^0.5)/A7stdlife))</f>
        <v>0</v>
      </c>
      <c r="AN163" s="105">
        <f>IF(A7stdlife="n/a","n/a",IF(AN$3&gt;(A7stdlife+$E163),('PTRM input'!$N$149*(1+rvanilla08)^0.5)-SUM($N163:AM163),('PTRM input'!$N$149*(1+rvanilla08)^0.5)/A7stdlife))</f>
        <v>0</v>
      </c>
      <c r="AO163" s="105">
        <f>IF(A7stdlife="n/a","n/a",IF(AO$3&gt;(A7stdlife+$E163),('PTRM input'!$N$149*(1+rvanilla08)^0.5)-SUM($N163:AN163),('PTRM input'!$N$149*(1+rvanilla08)^0.5)/A7stdlife))</f>
        <v>0</v>
      </c>
      <c r="AP163" s="105">
        <f>IF(A7stdlife="n/a","n/a",IF(AP$3&gt;(A7stdlife+$E163),('PTRM input'!$N$149*(1+rvanilla08)^0.5)-SUM($N163:AO163),('PTRM input'!$N$149*(1+rvanilla08)^0.5)/A7stdlife))</f>
        <v>0</v>
      </c>
      <c r="AQ163" s="105">
        <f>IF(A7stdlife="n/a","n/a",IF(AQ$3&gt;(A7stdlife+$E163),('PTRM input'!$N$149*(1+rvanilla08)^0.5)-SUM($N163:AP163),('PTRM input'!$N$149*(1+rvanilla08)^0.5)/A7stdlife))</f>
        <v>0</v>
      </c>
      <c r="AR163" s="105">
        <f>IF(A7stdlife="n/a","n/a",IF(AR$3&gt;(A7stdlife+$E163),('PTRM input'!$N$149*(1+rvanilla08)^0.5)-SUM($N163:AQ163),('PTRM input'!$N$149*(1+rvanilla08)^0.5)/A7stdlife))</f>
        <v>0</v>
      </c>
      <c r="AS163" s="105">
        <f>IF(A7stdlife="n/a","n/a",IF(AS$3&gt;(A7stdlife+$E163),('PTRM input'!$N$149*(1+rvanilla08)^0.5)-SUM($N163:AR163),('PTRM input'!$N$149*(1+rvanilla08)^0.5)/A7stdlife))</f>
        <v>0</v>
      </c>
      <c r="AT163" s="105">
        <f>IF(A7stdlife="n/a","n/a",IF(AT$3&gt;(A7stdlife+$E163),('PTRM input'!$N$149*(1+rvanilla08)^0.5)-SUM($N163:AS163),('PTRM input'!$N$149*(1+rvanilla08)^0.5)/A7stdlife))</f>
        <v>0</v>
      </c>
      <c r="AU163" s="105">
        <f>IF(A7stdlife="n/a","n/a",IF(AU$3&gt;(A7stdlife+$E163),('PTRM input'!$N$149*(1+rvanilla08)^0.5)-SUM($N163:AT163),('PTRM input'!$N$149*(1+rvanilla08)^0.5)/A7stdlife))</f>
        <v>0</v>
      </c>
      <c r="AV163" s="105">
        <f>IF(A7stdlife="n/a","n/a",IF(AV$3&gt;(A7stdlife+$E163),('PTRM input'!$N$149*(1+rvanilla08)^0.5)-SUM($N163:AU163),('PTRM input'!$N$149*(1+rvanilla08)^0.5)/A7stdlife))</f>
        <v>0</v>
      </c>
      <c r="AW163" s="105">
        <f>IF(A7stdlife="n/a","n/a",IF(AW$3&gt;(A7stdlife+$E163),('PTRM input'!$N$149*(1+rvanilla08)^0.5)-SUM($N163:AV163),('PTRM input'!$N$149*(1+rvanilla08)^0.5)/A7stdlife))</f>
        <v>0</v>
      </c>
      <c r="AX163" s="105">
        <f>IF(A7stdlife="n/a","n/a",IF(AX$3&gt;(A7stdlife+$E163),('PTRM input'!$N$149*(1+rvanilla08)^0.5)-SUM($N163:AW163),('PTRM input'!$N$149*(1+rvanilla08)^0.5)/A7stdlife))</f>
        <v>0</v>
      </c>
      <c r="AY163" s="105">
        <f>IF(A7stdlife="n/a","n/a",IF(AY$3&gt;(A7stdlife+$E163),('PTRM input'!$N$149*(1+rvanilla08)^0.5)-SUM($N163:AX163),('PTRM input'!$N$149*(1+rvanilla08)^0.5)/A7stdlife))</f>
        <v>0</v>
      </c>
      <c r="AZ163" s="105">
        <f>IF(A7stdlife="n/a","n/a",IF(AZ$3&gt;(A7stdlife+$E163),('PTRM input'!$N$149*(1+rvanilla08)^0.5)-SUM($N163:AY163),('PTRM input'!$N$149*(1+rvanilla08)^0.5)/A7stdlife))</f>
        <v>0</v>
      </c>
      <c r="BA163" s="105">
        <f>IF(A7stdlife="n/a","n/a",IF(BA$3&gt;(A7stdlife+$E163),('PTRM input'!$N$149*(1+rvanilla08)^0.5)-SUM($N163:AZ163),('PTRM input'!$N$149*(1+rvanilla08)^0.5)/A7stdlife))</f>
        <v>0</v>
      </c>
      <c r="BB163" s="105">
        <f>IF(A7stdlife="n/a","n/a",IF(BB$3&gt;(A7stdlife+$E163),('PTRM input'!$N$149*(1+rvanilla08)^0.5)-SUM($N163:BA163),('PTRM input'!$N$149*(1+rvanilla08)^0.5)/A7stdlife))</f>
        <v>0</v>
      </c>
      <c r="BC163" s="105">
        <f>IF(A7stdlife="n/a","n/a",IF(BC$3&gt;(A7stdlife+$E163),('PTRM input'!$N$149*(1+rvanilla08)^0.5)-SUM($N163:BB163),('PTRM input'!$N$149*(1+rvanilla08)^0.5)/A7stdlife))</f>
        <v>0</v>
      </c>
      <c r="BD163" s="105">
        <f>IF(A7stdlife="n/a","n/a",IF(BD$3&gt;(A7stdlife+$E163),('PTRM input'!$N$149*(1+rvanilla08)^0.5)-SUM($N163:BC163),('PTRM input'!$N$149*(1+rvanilla08)^0.5)/A7stdlife))</f>
        <v>0</v>
      </c>
      <c r="BE163" s="105">
        <f>IF(A7stdlife="n/a","n/a",IF(BE$3&gt;(A7stdlife+$E163),('PTRM input'!$N$149*(1+rvanilla08)^0.5)-SUM($N163:BD163),('PTRM input'!$N$149*(1+rvanilla08)^0.5)/A7stdlife))</f>
        <v>0</v>
      </c>
      <c r="BF163" s="105">
        <f>IF(A7stdlife="n/a","n/a",IF(BF$3&gt;(A7stdlife+$E163),('PTRM input'!$N$149*(1+rvanilla08)^0.5)-SUM($N163:BE163),('PTRM input'!$N$149*(1+rvanilla08)^0.5)/A7stdlife))</f>
        <v>0</v>
      </c>
      <c r="BG163" s="105">
        <f>IF(A7stdlife="n/a","n/a",IF(BG$3&gt;(A7stdlife+$E163),('PTRM input'!$N$149*(1+rvanilla08)^0.5)-SUM($N163:BF163),('PTRM input'!$N$149*(1+rvanilla08)^0.5)/A7stdlife))</f>
        <v>0</v>
      </c>
      <c r="BH163" s="105">
        <f>IF(A7stdlife="n/a","n/a",IF(BH$3&gt;(A7stdlife+$E163),('PTRM input'!$N$149*(1+rvanilla08)^0.5)-SUM($N163:BG163),('PTRM input'!$N$149*(1+rvanilla08)^0.5)/A7stdlife))</f>
        <v>0</v>
      </c>
      <c r="BI163" s="105">
        <f>IF(A7stdlife="n/a","n/a",IF(BI$3&gt;(A7stdlife+$E163),('PTRM input'!$N$149*(1+rvanilla08)^0.5)-SUM($N163:BH163),('PTRM input'!$N$149*(1+rvanilla08)^0.5)/A7stdlife))</f>
        <v>0</v>
      </c>
      <c r="BJ163" s="234"/>
      <c r="BK163" s="234"/>
      <c r="BL163" s="234"/>
      <c r="BM163" s="234"/>
    </row>
    <row r="164" spans="1:65" s="190" customFormat="1" outlineLevel="2">
      <c r="A164" s="234"/>
      <c r="B164" s="32"/>
      <c r="C164" s="31"/>
      <c r="D164" s="930"/>
      <c r="E164" s="167">
        <v>9</v>
      </c>
      <c r="F164" s="34"/>
      <c r="G164" s="184"/>
      <c r="H164" s="186"/>
      <c r="I164" s="186"/>
      <c r="J164" s="186"/>
      <c r="K164" s="186"/>
      <c r="L164" s="186"/>
      <c r="M164" s="186"/>
      <c r="N164" s="186"/>
      <c r="O164" s="185"/>
      <c r="P164" s="105">
        <f>IF(A7stdlife="n/a","n/a",IF(P$3&gt;(A7stdlife+$E164),('PTRM input'!$O$149*(1+rvanilla09)^0.5)-SUM($O164:O164),('PTRM input'!$O$149*(1+rvanilla09)^0.5)/A7stdlife))</f>
        <v>0</v>
      </c>
      <c r="Q164" s="105">
        <f>IF(A7stdlife="n/a","n/a",IF(Q$3&gt;(A7stdlife+$E164),('PTRM input'!$O$149*(1+rvanilla09)^0.5)-SUM($O164:P164),('PTRM input'!$O$149*(1+rvanilla09)^0.5)/A7stdlife))</f>
        <v>0</v>
      </c>
      <c r="R164" s="105">
        <f>IF(A7stdlife="n/a","n/a",IF(R$3&gt;(A7stdlife+$E164),('PTRM input'!$O$149*(1+rvanilla09)^0.5)-SUM($O164:Q164),('PTRM input'!$O$149*(1+rvanilla09)^0.5)/A7stdlife))</f>
        <v>0</v>
      </c>
      <c r="S164" s="105">
        <f>IF(A7stdlife="n/a","n/a",IF(S$3&gt;(A7stdlife+$E164),('PTRM input'!$O$149*(1+rvanilla09)^0.5)-SUM($O164:R164),('PTRM input'!$O$149*(1+rvanilla09)^0.5)/A7stdlife))</f>
        <v>0</v>
      </c>
      <c r="T164" s="105">
        <f>IF(A7stdlife="n/a","n/a",IF(T$3&gt;(A7stdlife+$E164),('PTRM input'!$O$149*(1+rvanilla09)^0.5)-SUM($O164:S164),('PTRM input'!$O$149*(1+rvanilla09)^0.5)/A7stdlife))</f>
        <v>0</v>
      </c>
      <c r="U164" s="105">
        <f>IF(A7stdlife="n/a","n/a",IF(U$3&gt;(A7stdlife+$E164),('PTRM input'!$O$149*(1+rvanilla09)^0.5)-SUM($O164:T164),('PTRM input'!$O$149*(1+rvanilla09)^0.5)/A7stdlife))</f>
        <v>0</v>
      </c>
      <c r="V164" s="105">
        <f>IF(A7stdlife="n/a","n/a",IF(V$3&gt;(A7stdlife+$E164),('PTRM input'!$O$149*(1+rvanilla09)^0.5)-SUM($O164:U164),('PTRM input'!$O$149*(1+rvanilla09)^0.5)/A7stdlife))</f>
        <v>0</v>
      </c>
      <c r="W164" s="105">
        <f>IF(A7stdlife="n/a","n/a",IF(W$3&gt;(A7stdlife+$E164),('PTRM input'!$O$149*(1+rvanilla09)^0.5)-SUM($O164:V164),('PTRM input'!$O$149*(1+rvanilla09)^0.5)/A7stdlife))</f>
        <v>0</v>
      </c>
      <c r="X164" s="105">
        <f>IF(A7stdlife="n/a","n/a",IF(X$3&gt;(A7stdlife+$E164),('PTRM input'!$O$149*(1+rvanilla09)^0.5)-SUM($O164:W164),('PTRM input'!$O$149*(1+rvanilla09)^0.5)/A7stdlife))</f>
        <v>0</v>
      </c>
      <c r="Y164" s="105">
        <f>IF(A7stdlife="n/a","n/a",IF(Y$3&gt;(A7stdlife+$E164),('PTRM input'!$O$149*(1+rvanilla09)^0.5)-SUM($O164:X164),('PTRM input'!$O$149*(1+rvanilla09)^0.5)/A7stdlife))</f>
        <v>0</v>
      </c>
      <c r="Z164" s="105">
        <f>IF(A7stdlife="n/a","n/a",IF(Z$3&gt;(A7stdlife+$E164),('PTRM input'!$O$149*(1+rvanilla09)^0.5)-SUM($O164:Y164),('PTRM input'!$O$149*(1+rvanilla09)^0.5)/A7stdlife))</f>
        <v>0</v>
      </c>
      <c r="AA164" s="105">
        <f>IF(A7stdlife="n/a","n/a",IF(AA$3&gt;(A7stdlife+$E164),('PTRM input'!$O$149*(1+rvanilla09)^0.5)-SUM($O164:Z164),('PTRM input'!$O$149*(1+rvanilla09)^0.5)/A7stdlife))</f>
        <v>0</v>
      </c>
      <c r="AB164" s="105">
        <f>IF(A7stdlife="n/a","n/a",IF(AB$3&gt;(A7stdlife+$E164),('PTRM input'!$O$149*(1+rvanilla09)^0.5)-SUM($O164:AA164),('PTRM input'!$O$149*(1+rvanilla09)^0.5)/A7stdlife))</f>
        <v>0</v>
      </c>
      <c r="AC164" s="105">
        <f>IF(A7stdlife="n/a","n/a",IF(AC$3&gt;(A7stdlife+$E164),('PTRM input'!$O$149*(1+rvanilla09)^0.5)-SUM($O164:AB164),('PTRM input'!$O$149*(1+rvanilla09)^0.5)/A7stdlife))</f>
        <v>0</v>
      </c>
      <c r="AD164" s="105">
        <f>IF(A7stdlife="n/a","n/a",IF(AD$3&gt;(A7stdlife+$E164),('PTRM input'!$O$149*(1+rvanilla09)^0.5)-SUM($O164:AC164),('PTRM input'!$O$149*(1+rvanilla09)^0.5)/A7stdlife))</f>
        <v>0</v>
      </c>
      <c r="AE164" s="105">
        <f>IF(A7stdlife="n/a","n/a",IF(AE$3&gt;(A7stdlife+$E164),('PTRM input'!$O$149*(1+rvanilla09)^0.5)-SUM($O164:AD164),('PTRM input'!$O$149*(1+rvanilla09)^0.5)/A7stdlife))</f>
        <v>0</v>
      </c>
      <c r="AF164" s="105">
        <f>IF(A7stdlife="n/a","n/a",IF(AF$3&gt;(A7stdlife+$E164),('PTRM input'!$O$149*(1+rvanilla09)^0.5)-SUM($O164:AE164),('PTRM input'!$O$149*(1+rvanilla09)^0.5)/A7stdlife))</f>
        <v>0</v>
      </c>
      <c r="AG164" s="105">
        <f>IF(A7stdlife="n/a","n/a",IF(AG$3&gt;(A7stdlife+$E164),('PTRM input'!$O$149*(1+rvanilla09)^0.5)-SUM($O164:AF164),('PTRM input'!$O$149*(1+rvanilla09)^0.5)/A7stdlife))</f>
        <v>0</v>
      </c>
      <c r="AH164" s="105">
        <f>IF(A7stdlife="n/a","n/a",IF(AH$3&gt;(A7stdlife+$E164),('PTRM input'!$O$149*(1+rvanilla09)^0.5)-SUM($O164:AG164),('PTRM input'!$O$149*(1+rvanilla09)^0.5)/A7stdlife))</f>
        <v>0</v>
      </c>
      <c r="AI164" s="105">
        <f>IF(A7stdlife="n/a","n/a",IF(AI$3&gt;(A7stdlife+$E164),('PTRM input'!$O$149*(1+rvanilla09)^0.5)-SUM($O164:AH164),('PTRM input'!$O$149*(1+rvanilla09)^0.5)/A7stdlife))</f>
        <v>0</v>
      </c>
      <c r="AJ164" s="105">
        <f>IF(A7stdlife="n/a","n/a",IF(AJ$3&gt;(A7stdlife+$E164),('PTRM input'!$O$149*(1+rvanilla09)^0.5)-SUM($O164:AI164),('PTRM input'!$O$149*(1+rvanilla09)^0.5)/A7stdlife))</f>
        <v>0</v>
      </c>
      <c r="AK164" s="105">
        <f>IF(A7stdlife="n/a","n/a",IF(AK$3&gt;(A7stdlife+$E164),('PTRM input'!$O$149*(1+rvanilla09)^0.5)-SUM($O164:AJ164),('PTRM input'!$O$149*(1+rvanilla09)^0.5)/A7stdlife))</f>
        <v>0</v>
      </c>
      <c r="AL164" s="105">
        <f>IF(A7stdlife="n/a","n/a",IF(AL$3&gt;(A7stdlife+$E164),('PTRM input'!$O$149*(1+rvanilla09)^0.5)-SUM($O164:AK164),('PTRM input'!$O$149*(1+rvanilla09)^0.5)/A7stdlife))</f>
        <v>0</v>
      </c>
      <c r="AM164" s="105">
        <f>IF(A7stdlife="n/a","n/a",IF(AM$3&gt;(A7stdlife+$E164),('PTRM input'!$O$149*(1+rvanilla09)^0.5)-SUM($O164:AL164),('PTRM input'!$O$149*(1+rvanilla09)^0.5)/A7stdlife))</f>
        <v>0</v>
      </c>
      <c r="AN164" s="105">
        <f>IF(A7stdlife="n/a","n/a",IF(AN$3&gt;(A7stdlife+$E164),('PTRM input'!$O$149*(1+rvanilla09)^0.5)-SUM($O164:AM164),('PTRM input'!$O$149*(1+rvanilla09)^0.5)/A7stdlife))</f>
        <v>0</v>
      </c>
      <c r="AO164" s="105">
        <f>IF(A7stdlife="n/a","n/a",IF(AO$3&gt;(A7stdlife+$E164),('PTRM input'!$O$149*(1+rvanilla09)^0.5)-SUM($O164:AN164),('PTRM input'!$O$149*(1+rvanilla09)^0.5)/A7stdlife))</f>
        <v>0</v>
      </c>
      <c r="AP164" s="105">
        <f>IF(A7stdlife="n/a","n/a",IF(AP$3&gt;(A7stdlife+$E164),('PTRM input'!$O$149*(1+rvanilla09)^0.5)-SUM($O164:AO164),('PTRM input'!$O$149*(1+rvanilla09)^0.5)/A7stdlife))</f>
        <v>0</v>
      </c>
      <c r="AQ164" s="105">
        <f>IF(A7stdlife="n/a","n/a",IF(AQ$3&gt;(A7stdlife+$E164),('PTRM input'!$O$149*(1+rvanilla09)^0.5)-SUM($O164:AP164),('PTRM input'!$O$149*(1+rvanilla09)^0.5)/A7stdlife))</f>
        <v>0</v>
      </c>
      <c r="AR164" s="105">
        <f>IF(A7stdlife="n/a","n/a",IF(AR$3&gt;(A7stdlife+$E164),('PTRM input'!$O$149*(1+rvanilla09)^0.5)-SUM($O164:AQ164),('PTRM input'!$O$149*(1+rvanilla09)^0.5)/A7stdlife))</f>
        <v>0</v>
      </c>
      <c r="AS164" s="105">
        <f>IF(A7stdlife="n/a","n/a",IF(AS$3&gt;(A7stdlife+$E164),('PTRM input'!$O$149*(1+rvanilla09)^0.5)-SUM($O164:AR164),('PTRM input'!$O$149*(1+rvanilla09)^0.5)/A7stdlife))</f>
        <v>0</v>
      </c>
      <c r="AT164" s="105">
        <f>IF(A7stdlife="n/a","n/a",IF(AT$3&gt;(A7stdlife+$E164),('PTRM input'!$O$149*(1+rvanilla09)^0.5)-SUM($O164:AS164),('PTRM input'!$O$149*(1+rvanilla09)^0.5)/A7stdlife))</f>
        <v>0</v>
      </c>
      <c r="AU164" s="105">
        <f>IF(A7stdlife="n/a","n/a",IF(AU$3&gt;(A7stdlife+$E164),('PTRM input'!$O$149*(1+rvanilla09)^0.5)-SUM($O164:AT164),('PTRM input'!$O$149*(1+rvanilla09)^0.5)/A7stdlife))</f>
        <v>0</v>
      </c>
      <c r="AV164" s="105">
        <f>IF(A7stdlife="n/a","n/a",IF(AV$3&gt;(A7stdlife+$E164),('PTRM input'!$O$149*(1+rvanilla09)^0.5)-SUM($O164:AU164),('PTRM input'!$O$149*(1+rvanilla09)^0.5)/A7stdlife))</f>
        <v>0</v>
      </c>
      <c r="AW164" s="105">
        <f>IF(A7stdlife="n/a","n/a",IF(AW$3&gt;(A7stdlife+$E164),('PTRM input'!$O$149*(1+rvanilla09)^0.5)-SUM($O164:AV164),('PTRM input'!$O$149*(1+rvanilla09)^0.5)/A7stdlife))</f>
        <v>0</v>
      </c>
      <c r="AX164" s="105">
        <f>IF(A7stdlife="n/a","n/a",IF(AX$3&gt;(A7stdlife+$E164),('PTRM input'!$O$149*(1+rvanilla09)^0.5)-SUM($O164:AW164),('PTRM input'!$O$149*(1+rvanilla09)^0.5)/A7stdlife))</f>
        <v>0</v>
      </c>
      <c r="AY164" s="105">
        <f>IF(A7stdlife="n/a","n/a",IF(AY$3&gt;(A7stdlife+$E164),('PTRM input'!$O$149*(1+rvanilla09)^0.5)-SUM($O164:AX164),('PTRM input'!$O$149*(1+rvanilla09)^0.5)/A7stdlife))</f>
        <v>0</v>
      </c>
      <c r="AZ164" s="105">
        <f>IF(A7stdlife="n/a","n/a",IF(AZ$3&gt;(A7stdlife+$E164),('PTRM input'!$O$149*(1+rvanilla09)^0.5)-SUM($O164:AY164),('PTRM input'!$O$149*(1+rvanilla09)^0.5)/A7stdlife))</f>
        <v>0</v>
      </c>
      <c r="BA164" s="105">
        <f>IF(A7stdlife="n/a","n/a",IF(BA$3&gt;(A7stdlife+$E164),('PTRM input'!$O$149*(1+rvanilla09)^0.5)-SUM($O164:AZ164),('PTRM input'!$O$149*(1+rvanilla09)^0.5)/A7stdlife))</f>
        <v>0</v>
      </c>
      <c r="BB164" s="105">
        <f>IF(A7stdlife="n/a","n/a",IF(BB$3&gt;(A7stdlife+$E164),('PTRM input'!$O$149*(1+rvanilla09)^0.5)-SUM($O164:BA164),('PTRM input'!$O$149*(1+rvanilla09)^0.5)/A7stdlife))</f>
        <v>0</v>
      </c>
      <c r="BC164" s="105">
        <f>IF(A7stdlife="n/a","n/a",IF(BC$3&gt;(A7stdlife+$E164),('PTRM input'!$O$149*(1+rvanilla09)^0.5)-SUM($O164:BB164),('PTRM input'!$O$149*(1+rvanilla09)^0.5)/A7stdlife))</f>
        <v>0</v>
      </c>
      <c r="BD164" s="105">
        <f>IF(A7stdlife="n/a","n/a",IF(BD$3&gt;(A7stdlife+$E164),('PTRM input'!$O$149*(1+rvanilla09)^0.5)-SUM($O164:BC164),('PTRM input'!$O$149*(1+rvanilla09)^0.5)/A7stdlife))</f>
        <v>0</v>
      </c>
      <c r="BE164" s="105">
        <f>IF(A7stdlife="n/a","n/a",IF(BE$3&gt;(A7stdlife+$E164),('PTRM input'!$O$149*(1+rvanilla09)^0.5)-SUM($O164:BD164),('PTRM input'!$O$149*(1+rvanilla09)^0.5)/A7stdlife))</f>
        <v>0</v>
      </c>
      <c r="BF164" s="105">
        <f>IF(A7stdlife="n/a","n/a",IF(BF$3&gt;(A7stdlife+$E164),('PTRM input'!$O$149*(1+rvanilla09)^0.5)-SUM($O164:BE164),('PTRM input'!$O$149*(1+rvanilla09)^0.5)/A7stdlife))</f>
        <v>0</v>
      </c>
      <c r="BG164" s="105">
        <f>IF(A7stdlife="n/a","n/a",IF(BG$3&gt;(A7stdlife+$E164),('PTRM input'!$O$149*(1+rvanilla09)^0.5)-SUM($O164:BF164),('PTRM input'!$O$149*(1+rvanilla09)^0.5)/A7stdlife))</f>
        <v>0</v>
      </c>
      <c r="BH164" s="105">
        <f>IF(A7stdlife="n/a","n/a",IF(BH$3&gt;(A7stdlife+$E164),('PTRM input'!$O$149*(1+rvanilla09)^0.5)-SUM($O164:BG164),('PTRM input'!$O$149*(1+rvanilla09)^0.5)/A7stdlife))</f>
        <v>0</v>
      </c>
      <c r="BI164" s="105">
        <f>IF(A7stdlife="n/a","n/a",IF(BI$3&gt;(A7stdlife+$E164),('PTRM input'!$O$149*(1+rvanilla09)^0.5)-SUM($O164:BH164),('PTRM input'!$O$149*(1+rvanilla09)^0.5)/A7stdlife))</f>
        <v>0</v>
      </c>
      <c r="BJ164" s="234"/>
      <c r="BK164" s="234"/>
      <c r="BL164" s="234"/>
      <c r="BM164" s="234"/>
    </row>
    <row r="165" spans="1:65" s="190" customFormat="1" outlineLevel="2">
      <c r="A165" s="234"/>
      <c r="B165" s="32"/>
      <c r="C165" s="31"/>
      <c r="D165" s="930"/>
      <c r="E165" s="168">
        <v>10</v>
      </c>
      <c r="F165" s="34"/>
      <c r="G165" s="184"/>
      <c r="H165" s="186"/>
      <c r="I165" s="186"/>
      <c r="J165" s="186"/>
      <c r="K165" s="186"/>
      <c r="L165" s="186"/>
      <c r="M165" s="186"/>
      <c r="N165" s="186"/>
      <c r="O165" s="186"/>
      <c r="P165" s="185"/>
      <c r="Q165" s="105">
        <f>IF(A7stdlife="n/a","n/a",IF(Q$3&gt;(A7stdlife+$E165),('PTRM input'!$P$149*(1+rvanilla10)^0.5)-SUM($P165:P165),('PTRM input'!$P$149*(1+rvanilla10)^0.5)/A7stdlife))</f>
        <v>0</v>
      </c>
      <c r="R165" s="105">
        <f>IF(A7stdlife="n/a","n/a",IF(R$3&gt;(A7stdlife+$E165),('PTRM input'!$P$149*(1+rvanilla10)^0.5)-SUM($P165:Q165),('PTRM input'!$P$149*(1+rvanilla10)^0.5)/A7stdlife))</f>
        <v>0</v>
      </c>
      <c r="S165" s="105">
        <f>IF(A7stdlife="n/a","n/a",IF(S$3&gt;(A7stdlife+$E165),('PTRM input'!$P$149*(1+rvanilla10)^0.5)-SUM($P165:R165),('PTRM input'!$P$149*(1+rvanilla10)^0.5)/A7stdlife))</f>
        <v>0</v>
      </c>
      <c r="T165" s="105">
        <f>IF(A7stdlife="n/a","n/a",IF(T$3&gt;(A7stdlife+$E165),('PTRM input'!$P$149*(1+rvanilla10)^0.5)-SUM($P165:S165),('PTRM input'!$P$149*(1+rvanilla10)^0.5)/A7stdlife))</f>
        <v>0</v>
      </c>
      <c r="U165" s="105">
        <f>IF(A7stdlife="n/a","n/a",IF(U$3&gt;(A7stdlife+$E165),('PTRM input'!$P$149*(1+rvanilla10)^0.5)-SUM($P165:T165),('PTRM input'!$P$149*(1+rvanilla10)^0.5)/A7stdlife))</f>
        <v>0</v>
      </c>
      <c r="V165" s="105">
        <f>IF(A7stdlife="n/a","n/a",IF(V$3&gt;(A7stdlife+$E165),('PTRM input'!$P$149*(1+rvanilla10)^0.5)-SUM($P165:U165),('PTRM input'!$P$149*(1+rvanilla10)^0.5)/A7stdlife))</f>
        <v>0</v>
      </c>
      <c r="W165" s="105">
        <f>IF(A7stdlife="n/a","n/a",IF(W$3&gt;(A7stdlife+$E165),('PTRM input'!$P$149*(1+rvanilla10)^0.5)-SUM($P165:V165),('PTRM input'!$P$149*(1+rvanilla10)^0.5)/A7stdlife))</f>
        <v>0</v>
      </c>
      <c r="X165" s="105">
        <f>IF(A7stdlife="n/a","n/a",IF(X$3&gt;(A7stdlife+$E165),('PTRM input'!$P$149*(1+rvanilla10)^0.5)-SUM($P165:W165),('PTRM input'!$P$149*(1+rvanilla10)^0.5)/A7stdlife))</f>
        <v>0</v>
      </c>
      <c r="Y165" s="105">
        <f>IF(A7stdlife="n/a","n/a",IF(Y$3&gt;(A7stdlife+$E165),('PTRM input'!$P$149*(1+rvanilla10)^0.5)-SUM($P165:X165),('PTRM input'!$P$149*(1+rvanilla10)^0.5)/A7stdlife))</f>
        <v>0</v>
      </c>
      <c r="Z165" s="105">
        <f>IF(A7stdlife="n/a","n/a",IF(Z$3&gt;(A7stdlife+$E165),('PTRM input'!$P$149*(1+rvanilla10)^0.5)-SUM($P165:Y165),('PTRM input'!$P$149*(1+rvanilla10)^0.5)/A7stdlife))</f>
        <v>0</v>
      </c>
      <c r="AA165" s="105">
        <f>IF(A7stdlife="n/a","n/a",IF(AA$3&gt;(A7stdlife+$E165),('PTRM input'!$P$149*(1+rvanilla10)^0.5)-SUM($P165:Z165),('PTRM input'!$P$149*(1+rvanilla10)^0.5)/A7stdlife))</f>
        <v>0</v>
      </c>
      <c r="AB165" s="105">
        <f>IF(A7stdlife="n/a","n/a",IF(AB$3&gt;(A7stdlife+$E165),('PTRM input'!$P$149*(1+rvanilla10)^0.5)-SUM($P165:AA165),('PTRM input'!$P$149*(1+rvanilla10)^0.5)/A7stdlife))</f>
        <v>0</v>
      </c>
      <c r="AC165" s="105">
        <f>IF(A7stdlife="n/a","n/a",IF(AC$3&gt;(A7stdlife+$E165),('PTRM input'!$P$149*(1+rvanilla10)^0.5)-SUM($P165:AB165),('PTRM input'!$P$149*(1+rvanilla10)^0.5)/A7stdlife))</f>
        <v>0</v>
      </c>
      <c r="AD165" s="105">
        <f>IF(A7stdlife="n/a","n/a",IF(AD$3&gt;(A7stdlife+$E165),('PTRM input'!$P$149*(1+rvanilla10)^0.5)-SUM($P165:AC165),('PTRM input'!$P$149*(1+rvanilla10)^0.5)/A7stdlife))</f>
        <v>0</v>
      </c>
      <c r="AE165" s="105">
        <f>IF(A7stdlife="n/a","n/a",IF(AE$3&gt;(A7stdlife+$E165),('PTRM input'!$P$149*(1+rvanilla10)^0.5)-SUM($P165:AD165),('PTRM input'!$P$149*(1+rvanilla10)^0.5)/A7stdlife))</f>
        <v>0</v>
      </c>
      <c r="AF165" s="105">
        <f>IF(A7stdlife="n/a","n/a",IF(AF$3&gt;(A7stdlife+$E165),('PTRM input'!$P$149*(1+rvanilla10)^0.5)-SUM($P165:AE165),('PTRM input'!$P$149*(1+rvanilla10)^0.5)/A7stdlife))</f>
        <v>0</v>
      </c>
      <c r="AG165" s="105">
        <f>IF(A7stdlife="n/a","n/a",IF(AG$3&gt;(A7stdlife+$E165),('PTRM input'!$P$149*(1+rvanilla10)^0.5)-SUM($P165:AF165),('PTRM input'!$P$149*(1+rvanilla10)^0.5)/A7stdlife))</f>
        <v>0</v>
      </c>
      <c r="AH165" s="105">
        <f>IF(A7stdlife="n/a","n/a",IF(AH$3&gt;(A7stdlife+$E165),('PTRM input'!$P$149*(1+rvanilla10)^0.5)-SUM($P165:AG165),('PTRM input'!$P$149*(1+rvanilla10)^0.5)/A7stdlife))</f>
        <v>0</v>
      </c>
      <c r="AI165" s="105">
        <f>IF(A7stdlife="n/a","n/a",IF(AI$3&gt;(A7stdlife+$E165),('PTRM input'!$P$149*(1+rvanilla10)^0.5)-SUM($P165:AH165),('PTRM input'!$P$149*(1+rvanilla10)^0.5)/A7stdlife))</f>
        <v>0</v>
      </c>
      <c r="AJ165" s="105">
        <f>IF(A7stdlife="n/a","n/a",IF(AJ$3&gt;(A7stdlife+$E165),('PTRM input'!$P$149*(1+rvanilla10)^0.5)-SUM($P165:AI165),('PTRM input'!$P$149*(1+rvanilla10)^0.5)/A7stdlife))</f>
        <v>0</v>
      </c>
      <c r="AK165" s="105">
        <f>IF(A7stdlife="n/a","n/a",IF(AK$3&gt;(A7stdlife+$E165),('PTRM input'!$P$149*(1+rvanilla10)^0.5)-SUM($P165:AJ165),('PTRM input'!$P$149*(1+rvanilla10)^0.5)/A7stdlife))</f>
        <v>0</v>
      </c>
      <c r="AL165" s="105">
        <f>IF(A7stdlife="n/a","n/a",IF(AL$3&gt;(A7stdlife+$E165),('PTRM input'!$P$149*(1+rvanilla10)^0.5)-SUM($P165:AK165),('PTRM input'!$P$149*(1+rvanilla10)^0.5)/A7stdlife))</f>
        <v>0</v>
      </c>
      <c r="AM165" s="105">
        <f>IF(A7stdlife="n/a","n/a",IF(AM$3&gt;(A7stdlife+$E165),('PTRM input'!$P$149*(1+rvanilla10)^0.5)-SUM($P165:AL165),('PTRM input'!$P$149*(1+rvanilla10)^0.5)/A7stdlife))</f>
        <v>0</v>
      </c>
      <c r="AN165" s="105">
        <f>IF(A7stdlife="n/a","n/a",IF(AN$3&gt;(A7stdlife+$E165),('PTRM input'!$P$149*(1+rvanilla10)^0.5)-SUM($P165:AM165),('PTRM input'!$P$149*(1+rvanilla10)^0.5)/A7stdlife))</f>
        <v>0</v>
      </c>
      <c r="AO165" s="105">
        <f>IF(A7stdlife="n/a","n/a",IF(AO$3&gt;(A7stdlife+$E165),('PTRM input'!$P$149*(1+rvanilla10)^0.5)-SUM($P165:AN165),('PTRM input'!$P$149*(1+rvanilla10)^0.5)/A7stdlife))</f>
        <v>0</v>
      </c>
      <c r="AP165" s="105">
        <f>IF(A7stdlife="n/a","n/a",IF(AP$3&gt;(A7stdlife+$E165),('PTRM input'!$P$149*(1+rvanilla10)^0.5)-SUM($P165:AO165),('PTRM input'!$P$149*(1+rvanilla10)^0.5)/A7stdlife))</f>
        <v>0</v>
      </c>
      <c r="AQ165" s="105">
        <f>IF(A7stdlife="n/a","n/a",IF(AQ$3&gt;(A7stdlife+$E165),('PTRM input'!$P$149*(1+rvanilla10)^0.5)-SUM($P165:AP165),('PTRM input'!$P$149*(1+rvanilla10)^0.5)/A7stdlife))</f>
        <v>0</v>
      </c>
      <c r="AR165" s="105">
        <f>IF(A7stdlife="n/a","n/a",IF(AR$3&gt;(A7stdlife+$E165),('PTRM input'!$P$149*(1+rvanilla10)^0.5)-SUM($P165:AQ165),('PTRM input'!$P$149*(1+rvanilla10)^0.5)/A7stdlife))</f>
        <v>0</v>
      </c>
      <c r="AS165" s="105">
        <f>IF(A7stdlife="n/a","n/a",IF(AS$3&gt;(A7stdlife+$E165),('PTRM input'!$P$149*(1+rvanilla10)^0.5)-SUM($P165:AR165),('PTRM input'!$P$149*(1+rvanilla10)^0.5)/A7stdlife))</f>
        <v>0</v>
      </c>
      <c r="AT165" s="105">
        <f>IF(A7stdlife="n/a","n/a",IF(AT$3&gt;(A7stdlife+$E165),('PTRM input'!$P$149*(1+rvanilla10)^0.5)-SUM($P165:AS165),('PTRM input'!$P$149*(1+rvanilla10)^0.5)/A7stdlife))</f>
        <v>0</v>
      </c>
      <c r="AU165" s="105">
        <f>IF(A7stdlife="n/a","n/a",IF(AU$3&gt;(A7stdlife+$E165),('PTRM input'!$P$149*(1+rvanilla10)^0.5)-SUM($P165:AT165),('PTRM input'!$P$149*(1+rvanilla10)^0.5)/A7stdlife))</f>
        <v>0</v>
      </c>
      <c r="AV165" s="105">
        <f>IF(A7stdlife="n/a","n/a",IF(AV$3&gt;(A7stdlife+$E165),('PTRM input'!$P$149*(1+rvanilla10)^0.5)-SUM($P165:AU165),('PTRM input'!$P$149*(1+rvanilla10)^0.5)/A7stdlife))</f>
        <v>0</v>
      </c>
      <c r="AW165" s="105">
        <f>IF(A7stdlife="n/a","n/a",IF(AW$3&gt;(A7stdlife+$E165),('PTRM input'!$P$149*(1+rvanilla10)^0.5)-SUM($P165:AV165),('PTRM input'!$P$149*(1+rvanilla10)^0.5)/A7stdlife))</f>
        <v>0</v>
      </c>
      <c r="AX165" s="105">
        <f>IF(A7stdlife="n/a","n/a",IF(AX$3&gt;(A7stdlife+$E165),('PTRM input'!$P$149*(1+rvanilla10)^0.5)-SUM($P165:AW165),('PTRM input'!$P$149*(1+rvanilla10)^0.5)/A7stdlife))</f>
        <v>0</v>
      </c>
      <c r="AY165" s="105">
        <f>IF(A7stdlife="n/a","n/a",IF(AY$3&gt;(A7stdlife+$E165),('PTRM input'!$P$149*(1+rvanilla10)^0.5)-SUM($P165:AX165),('PTRM input'!$P$149*(1+rvanilla10)^0.5)/A7stdlife))</f>
        <v>0</v>
      </c>
      <c r="AZ165" s="105">
        <f>IF(A7stdlife="n/a","n/a",IF(AZ$3&gt;(A7stdlife+$E165),('PTRM input'!$P$149*(1+rvanilla10)^0.5)-SUM($P165:AY165),('PTRM input'!$P$149*(1+rvanilla10)^0.5)/A7stdlife))</f>
        <v>0</v>
      </c>
      <c r="BA165" s="105">
        <f>IF(A7stdlife="n/a","n/a",IF(BA$3&gt;(A7stdlife+$E165),('PTRM input'!$P$149*(1+rvanilla10)^0.5)-SUM($P165:AZ165),('PTRM input'!$P$149*(1+rvanilla10)^0.5)/A7stdlife))</f>
        <v>0</v>
      </c>
      <c r="BB165" s="105">
        <f>IF(A7stdlife="n/a","n/a",IF(BB$3&gt;(A7stdlife+$E165),('PTRM input'!$P$149*(1+rvanilla10)^0.5)-SUM($P165:BA165),('PTRM input'!$P$149*(1+rvanilla10)^0.5)/A7stdlife))</f>
        <v>0</v>
      </c>
      <c r="BC165" s="105">
        <f>IF(A7stdlife="n/a","n/a",IF(BC$3&gt;(A7stdlife+$E165),('PTRM input'!$P$149*(1+rvanilla10)^0.5)-SUM($P165:BB165),('PTRM input'!$P$149*(1+rvanilla10)^0.5)/A7stdlife))</f>
        <v>0</v>
      </c>
      <c r="BD165" s="105">
        <f>IF(A7stdlife="n/a","n/a",IF(BD$3&gt;(A7stdlife+$E165),('PTRM input'!$P$149*(1+rvanilla10)^0.5)-SUM($P165:BC165),('PTRM input'!$P$149*(1+rvanilla10)^0.5)/A7stdlife))</f>
        <v>0</v>
      </c>
      <c r="BE165" s="105">
        <f>IF(A7stdlife="n/a","n/a",IF(BE$3&gt;(A7stdlife+$E165),('PTRM input'!$P$149*(1+rvanilla10)^0.5)-SUM($P165:BD165),('PTRM input'!$P$149*(1+rvanilla10)^0.5)/A7stdlife))</f>
        <v>0</v>
      </c>
      <c r="BF165" s="105">
        <f>IF(A7stdlife="n/a","n/a",IF(BF$3&gt;(A7stdlife+$E165),('PTRM input'!$P$149*(1+rvanilla10)^0.5)-SUM($P165:BE165),('PTRM input'!$P$149*(1+rvanilla10)^0.5)/A7stdlife))</f>
        <v>0</v>
      </c>
      <c r="BG165" s="105">
        <f>IF(A7stdlife="n/a","n/a",IF(BG$3&gt;(A7stdlife+$E165),('PTRM input'!$P$149*(1+rvanilla10)^0.5)-SUM($P165:BF165),('PTRM input'!$P$149*(1+rvanilla10)^0.5)/A7stdlife))</f>
        <v>0</v>
      </c>
      <c r="BH165" s="105">
        <f>IF(A7stdlife="n/a","n/a",IF(BH$3&gt;(A7stdlife+$E165),('PTRM input'!$P$149*(1+rvanilla10)^0.5)-SUM($P165:BG165),('PTRM input'!$P$149*(1+rvanilla10)^0.5)/A7stdlife))</f>
        <v>0</v>
      </c>
      <c r="BI165" s="105">
        <f>IF(A7stdlife="n/a","n/a",IF(BI$3&gt;(A7stdlife+$E165),('PTRM input'!$P$149*(1+rvanilla10)^0.5)-SUM($P165:BH165),('PTRM input'!$P$149*(1+rvanilla10)^0.5)/A7stdlife))</f>
        <v>0</v>
      </c>
      <c r="BJ165" s="234"/>
      <c r="BK165" s="234"/>
      <c r="BL165" s="234"/>
      <c r="BM165" s="234"/>
    </row>
    <row r="166" spans="1:65" s="190" customFormat="1" outlineLevel="1">
      <c r="A166" s="234"/>
      <c r="B166" s="17"/>
      <c r="C166" s="32" t="str">
        <f>Asset7</f>
        <v>Non-network general assets - Other</v>
      </c>
      <c r="D166" s="17"/>
      <c r="E166" s="17"/>
      <c r="F166" s="30"/>
      <c r="G166" s="102">
        <f t="shared" ref="G166:AL166" si="49">SUM(G154:G165)</f>
        <v>21.251849507168018</v>
      </c>
      <c r="H166" s="102">
        <f t="shared" si="49"/>
        <v>22.272985928967383</v>
      </c>
      <c r="I166" s="102">
        <f t="shared" si="49"/>
        <v>23.2931040107526</v>
      </c>
      <c r="J166" s="102">
        <f t="shared" si="49"/>
        <v>24.314496360109889</v>
      </c>
      <c r="K166" s="102">
        <f t="shared" si="49"/>
        <v>20.368236272485785</v>
      </c>
      <c r="L166" s="102">
        <f t="shared" si="49"/>
        <v>10.32114427765587</v>
      </c>
      <c r="M166" s="102">
        <f t="shared" si="49"/>
        <v>10.32114427765587</v>
      </c>
      <c r="N166" s="102">
        <f t="shared" si="49"/>
        <v>10.32114427765587</v>
      </c>
      <c r="O166" s="102">
        <f t="shared" si="49"/>
        <v>10.32114427765587</v>
      </c>
      <c r="P166" s="102">
        <f t="shared" si="49"/>
        <v>10.32114427765587</v>
      </c>
      <c r="Q166" s="102">
        <f t="shared" si="49"/>
        <v>11.172288455852668</v>
      </c>
      <c r="R166" s="102">
        <f t="shared" si="49"/>
        <v>10.173743437383086</v>
      </c>
      <c r="S166" s="102">
        <f t="shared" si="49"/>
        <v>9.6559913883256119</v>
      </c>
      <c r="T166" s="102">
        <f t="shared" si="49"/>
        <v>8.9655390811236266</v>
      </c>
      <c r="U166" s="102">
        <f t="shared" si="49"/>
        <v>7.0162837062536729</v>
      </c>
      <c r="V166" s="102">
        <f t="shared" si="49"/>
        <v>5.1179113717009885</v>
      </c>
      <c r="W166" s="102">
        <f t="shared" si="49"/>
        <v>4.0967749499016275</v>
      </c>
      <c r="X166" s="102">
        <f t="shared" si="49"/>
        <v>3.0766568681164088</v>
      </c>
      <c r="Y166" s="102">
        <f t="shared" si="49"/>
        <v>2.055264518759127</v>
      </c>
      <c r="Z166" s="102">
        <f t="shared" si="49"/>
        <v>1.0300327834016294</v>
      </c>
      <c r="AA166" s="102">
        <f t="shared" si="49"/>
        <v>-5.3290705182007514E-15</v>
      </c>
      <c r="AB166" s="102">
        <f t="shared" si="49"/>
        <v>0</v>
      </c>
      <c r="AC166" s="102">
        <f t="shared" si="49"/>
        <v>0</v>
      </c>
      <c r="AD166" s="102">
        <f t="shared" si="49"/>
        <v>0</v>
      </c>
      <c r="AE166" s="102">
        <f t="shared" si="49"/>
        <v>0</v>
      </c>
      <c r="AF166" s="102">
        <f t="shared" si="49"/>
        <v>0</v>
      </c>
      <c r="AG166" s="102">
        <f t="shared" si="49"/>
        <v>0</v>
      </c>
      <c r="AH166" s="102">
        <f t="shared" si="49"/>
        <v>0</v>
      </c>
      <c r="AI166" s="102">
        <f t="shared" si="49"/>
        <v>0</v>
      </c>
      <c r="AJ166" s="102">
        <f t="shared" si="49"/>
        <v>0</v>
      </c>
      <c r="AK166" s="102">
        <f t="shared" si="49"/>
        <v>0</v>
      </c>
      <c r="AL166" s="102">
        <f t="shared" si="49"/>
        <v>0</v>
      </c>
      <c r="AM166" s="102">
        <f t="shared" ref="AM166:BI166" si="50">SUM(AM154:AM165)</f>
        <v>0</v>
      </c>
      <c r="AN166" s="102">
        <f t="shared" si="50"/>
        <v>0</v>
      </c>
      <c r="AO166" s="102">
        <f t="shared" si="50"/>
        <v>0</v>
      </c>
      <c r="AP166" s="102">
        <f t="shared" si="50"/>
        <v>0</v>
      </c>
      <c r="AQ166" s="102">
        <f t="shared" si="50"/>
        <v>0</v>
      </c>
      <c r="AR166" s="102">
        <f t="shared" si="50"/>
        <v>0</v>
      </c>
      <c r="AS166" s="102">
        <f t="shared" si="50"/>
        <v>0</v>
      </c>
      <c r="AT166" s="102">
        <f t="shared" si="50"/>
        <v>0</v>
      </c>
      <c r="AU166" s="102">
        <f t="shared" si="50"/>
        <v>0</v>
      </c>
      <c r="AV166" s="102">
        <f t="shared" si="50"/>
        <v>0</v>
      </c>
      <c r="AW166" s="102">
        <f t="shared" si="50"/>
        <v>0</v>
      </c>
      <c r="AX166" s="102">
        <f t="shared" si="50"/>
        <v>0</v>
      </c>
      <c r="AY166" s="102">
        <f t="shared" si="50"/>
        <v>0</v>
      </c>
      <c r="AZ166" s="102">
        <f t="shared" si="50"/>
        <v>0</v>
      </c>
      <c r="BA166" s="102">
        <f t="shared" si="50"/>
        <v>0</v>
      </c>
      <c r="BB166" s="102">
        <f t="shared" si="50"/>
        <v>0</v>
      </c>
      <c r="BC166" s="102">
        <f t="shared" si="50"/>
        <v>0</v>
      </c>
      <c r="BD166" s="102">
        <f t="shared" si="50"/>
        <v>0</v>
      </c>
      <c r="BE166" s="102">
        <f t="shared" si="50"/>
        <v>0</v>
      </c>
      <c r="BF166" s="102">
        <f t="shared" si="50"/>
        <v>0</v>
      </c>
      <c r="BG166" s="102">
        <f t="shared" si="50"/>
        <v>0</v>
      </c>
      <c r="BH166" s="102">
        <f t="shared" si="50"/>
        <v>0</v>
      </c>
      <c r="BI166" s="102">
        <f t="shared" si="50"/>
        <v>0</v>
      </c>
      <c r="BJ166" s="234"/>
      <c r="BK166" s="234"/>
      <c r="BL166" s="234"/>
      <c r="BM166" s="234"/>
    </row>
    <row r="167" spans="1:65" s="190" customFormat="1" ht="12.75" customHeight="1" outlineLevel="2">
      <c r="A167" s="234"/>
      <c r="B167" s="36" t="str">
        <f>C179</f>
        <v>VBRC</v>
      </c>
      <c r="C167" s="37"/>
      <c r="D167" s="38" t="s">
        <v>58</v>
      </c>
      <c r="E167" s="37"/>
      <c r="F167" s="39"/>
      <c r="G167" s="795">
        <v>4.1680459136821595</v>
      </c>
      <c r="H167" s="795">
        <v>4.1680459136821595</v>
      </c>
      <c r="I167" s="795">
        <v>4.1680459136821595</v>
      </c>
      <c r="J167" s="795">
        <v>4.1680459136821595</v>
      </c>
      <c r="K167" s="795">
        <v>4.1680459136821595</v>
      </c>
      <c r="L167" s="795">
        <v>4.1680459136821595</v>
      </c>
      <c r="M167" s="795">
        <v>4.1680459136821595</v>
      </c>
      <c r="N167" s="795">
        <v>4.1680459136821595</v>
      </c>
      <c r="O167" s="795">
        <v>4.1680459136821595</v>
      </c>
      <c r="P167" s="795">
        <v>4.1680459136821595</v>
      </c>
      <c r="Q167" s="795">
        <v>4.1680459136821595</v>
      </c>
      <c r="R167" s="795">
        <v>4.1680459136821595</v>
      </c>
      <c r="S167" s="795">
        <v>4.1680459136821595</v>
      </c>
      <c r="T167" s="795">
        <v>4.1680459136821595</v>
      </c>
      <c r="U167" s="795">
        <v>4.1680459136821595</v>
      </c>
      <c r="V167" s="795">
        <v>4.1680459136821595</v>
      </c>
      <c r="W167" s="795">
        <v>4.1680459136821595</v>
      </c>
      <c r="X167" s="795">
        <v>4.1680459136821595</v>
      </c>
      <c r="Y167" s="795">
        <v>4.1680459136821595</v>
      </c>
      <c r="Z167" s="795">
        <v>4.1680459136821595</v>
      </c>
      <c r="AA167" s="795">
        <v>4.1680459136821595</v>
      </c>
      <c r="AB167" s="795">
        <v>4.1680459136821595</v>
      </c>
      <c r="AC167" s="795">
        <v>4.0024704430863061</v>
      </c>
      <c r="AD167" s="795">
        <v>3.3609748551467411</v>
      </c>
      <c r="AE167" s="795">
        <v>2.0459399176998105</v>
      </c>
      <c r="AF167" s="795">
        <v>0.56847496959965305</v>
      </c>
      <c r="AG167" s="795">
        <v>0</v>
      </c>
      <c r="AH167" s="795">
        <v>0</v>
      </c>
      <c r="AI167" s="795">
        <v>0</v>
      </c>
      <c r="AJ167" s="795">
        <v>0</v>
      </c>
      <c r="AK167" s="795">
        <v>0</v>
      </c>
      <c r="AL167" s="795">
        <v>0</v>
      </c>
      <c r="AM167" s="795">
        <v>0</v>
      </c>
      <c r="AN167" s="795">
        <v>0</v>
      </c>
      <c r="AO167" s="795">
        <v>0</v>
      </c>
      <c r="AP167" s="795">
        <v>0</v>
      </c>
      <c r="AQ167" s="795">
        <v>0</v>
      </c>
      <c r="AR167" s="795">
        <v>0</v>
      </c>
      <c r="AS167" s="795">
        <v>0</v>
      </c>
      <c r="AT167" s="795">
        <v>0</v>
      </c>
      <c r="AU167" s="795">
        <v>0</v>
      </c>
      <c r="AV167" s="795">
        <v>0</v>
      </c>
      <c r="AW167" s="795">
        <v>0</v>
      </c>
      <c r="AX167" s="795">
        <v>0</v>
      </c>
      <c r="AY167" s="795">
        <v>0</v>
      </c>
      <c r="AZ167" s="795">
        <v>0</v>
      </c>
      <c r="BA167" s="795">
        <v>0</v>
      </c>
      <c r="BB167" s="795">
        <v>0</v>
      </c>
      <c r="BC167" s="795">
        <v>0</v>
      </c>
      <c r="BD167" s="795">
        <v>0</v>
      </c>
      <c r="BE167" s="795">
        <v>0</v>
      </c>
      <c r="BF167" s="795">
        <v>0</v>
      </c>
      <c r="BG167" s="795">
        <v>0</v>
      </c>
      <c r="BH167" s="795">
        <v>0</v>
      </c>
      <c r="BI167" s="795">
        <v>0</v>
      </c>
      <c r="BJ167" s="234"/>
      <c r="BK167" s="234"/>
      <c r="BL167" s="234"/>
      <c r="BM167" s="234"/>
    </row>
    <row r="168" spans="1:65" s="190" customFormat="1" ht="12.75" customHeight="1" outlineLevel="2">
      <c r="A168" s="234"/>
      <c r="B168" s="32"/>
      <c r="C168" s="31"/>
      <c r="D168" s="930" t="s">
        <v>326</v>
      </c>
      <c r="E168" s="167">
        <v>0</v>
      </c>
      <c r="F168" s="34"/>
      <c r="G168" s="105"/>
      <c r="H168" s="105"/>
      <c r="I168" s="105"/>
      <c r="J168" s="105"/>
      <c r="K168" s="105"/>
      <c r="L168" s="105"/>
      <c r="M168" s="105"/>
      <c r="N168" s="105"/>
      <c r="O168" s="105"/>
      <c r="P168" s="105"/>
      <c r="Q168" s="105"/>
      <c r="R168" s="105"/>
      <c r="S168" s="105"/>
      <c r="T168" s="105"/>
      <c r="U168" s="105"/>
      <c r="V168" s="105"/>
      <c r="W168" s="105"/>
      <c r="X168" s="105"/>
      <c r="Y168" s="105"/>
      <c r="Z168" s="105"/>
      <c r="AA168" s="105"/>
      <c r="AB168" s="105"/>
      <c r="AC168" s="105"/>
      <c r="AD168" s="105"/>
      <c r="AE168" s="105"/>
      <c r="AF168" s="105"/>
      <c r="AG168" s="105"/>
      <c r="AH168" s="105"/>
      <c r="AI168" s="105"/>
      <c r="AJ168" s="105"/>
      <c r="AK168" s="105"/>
      <c r="AL168" s="105"/>
      <c r="AM168" s="105"/>
      <c r="AN168" s="105"/>
      <c r="AO168" s="105"/>
      <c r="AP168" s="105"/>
      <c r="AQ168" s="105"/>
      <c r="AR168" s="105"/>
      <c r="AS168" s="105"/>
      <c r="AT168" s="105"/>
      <c r="AU168" s="105"/>
      <c r="AV168" s="105"/>
      <c r="AW168" s="105"/>
      <c r="AX168" s="105"/>
      <c r="AY168" s="105"/>
      <c r="AZ168" s="105"/>
      <c r="BA168" s="105"/>
      <c r="BB168" s="105"/>
      <c r="BC168" s="105"/>
      <c r="BD168" s="105"/>
      <c r="BE168" s="105"/>
      <c r="BF168" s="105"/>
      <c r="BG168" s="105"/>
      <c r="BH168" s="105"/>
      <c r="BI168" s="105"/>
      <c r="BJ168" s="234"/>
      <c r="BK168" s="234"/>
      <c r="BL168" s="234"/>
      <c r="BM168" s="234"/>
    </row>
    <row r="169" spans="1:65" s="190" customFormat="1" outlineLevel="2">
      <c r="A169" s="234"/>
      <c r="B169" s="32"/>
      <c r="C169" s="31"/>
      <c r="D169" s="930"/>
      <c r="E169" s="167">
        <v>1</v>
      </c>
      <c r="F169" s="34"/>
      <c r="G169" s="183"/>
      <c r="H169" s="105">
        <f>IF(A8stdlife="n/a","n/a",IF(H$3&gt;(A8stdlife+$E169),('PTRM input'!$G$150*(1+rvanilla01)^0.5)-SUM($G169:G169),('PTRM input'!$G$150*(1+rvanilla01)^0.5)/A8stdlife))</f>
        <v>0.46798955079369431</v>
      </c>
      <c r="I169" s="105">
        <f>IF(A8stdlife="n/a","n/a",IF(I$3&gt;(A8stdlife+$E169),('PTRM input'!$G$150*(1+rvanilla01)^0.5)-SUM($G169:H169),('PTRM input'!$G$150*(1+rvanilla01)^0.5)/A8stdlife))</f>
        <v>0.46798955079369431</v>
      </c>
      <c r="J169" s="105">
        <f>IF(A8stdlife="n/a","n/a",IF(J$3&gt;(A8stdlife+$E169),('PTRM input'!$G$150*(1+rvanilla01)^0.5)-SUM($G169:I169),('PTRM input'!$G$150*(1+rvanilla01)^0.5)/A8stdlife))</f>
        <v>0.46798955079369431</v>
      </c>
      <c r="K169" s="105">
        <f>IF(A8stdlife="n/a","n/a",IF(K$3&gt;(A8stdlife+$E169),('PTRM input'!$G$150*(1+rvanilla01)^0.5)-SUM($G169:J169),('PTRM input'!$G$150*(1+rvanilla01)^0.5)/A8stdlife))</f>
        <v>0.46798955079369431</v>
      </c>
      <c r="L169" s="105">
        <f>IF(A8stdlife="n/a","n/a",IF(L$3&gt;(A8stdlife+$E169),('PTRM input'!$G$150*(1+rvanilla01)^0.5)-SUM($G169:K169),('PTRM input'!$G$150*(1+rvanilla01)^0.5)/A8stdlife))</f>
        <v>0.46798955079369431</v>
      </c>
      <c r="M169" s="105">
        <f>IF(A8stdlife="n/a","n/a",IF(M$3&gt;(A8stdlife+$E169),('PTRM input'!$G$150*(1+rvanilla01)^0.5)-SUM($G169:L169),('PTRM input'!$G$150*(1+rvanilla01)^0.5)/A8stdlife))</f>
        <v>0.46798955079369431</v>
      </c>
      <c r="N169" s="105">
        <f>IF(A8stdlife="n/a","n/a",IF(N$3&gt;(A8stdlife+$E169),('PTRM input'!$G$150*(1+rvanilla01)^0.5)-SUM($G169:M169),('PTRM input'!$G$150*(1+rvanilla01)^0.5)/A8stdlife))</f>
        <v>0.46798955079369431</v>
      </c>
      <c r="O169" s="105">
        <f>IF(A8stdlife="n/a","n/a",IF(O$3&gt;(A8stdlife+$E169),('PTRM input'!$G$150*(1+rvanilla01)^0.5)-SUM($G169:N169),('PTRM input'!$G$150*(1+rvanilla01)^0.5)/A8stdlife))</f>
        <v>0.46798955079369431</v>
      </c>
      <c r="P169" s="105">
        <f>IF(A8stdlife="n/a","n/a",IF(P$3&gt;(A8stdlife+$E169),('PTRM input'!$G$150*(1+rvanilla01)^0.5)-SUM($G169:O169),('PTRM input'!$G$150*(1+rvanilla01)^0.5)/A8stdlife))</f>
        <v>0.46798955079369431</v>
      </c>
      <c r="Q169" s="105">
        <f>IF(A8stdlife="n/a","n/a",IF(Q$3&gt;(A8stdlife+$E169),('PTRM input'!$G$150*(1+rvanilla01)^0.5)-SUM($G169:P169),('PTRM input'!$G$150*(1+rvanilla01)^0.5)/A8stdlife))</f>
        <v>0.46798955079369431</v>
      </c>
      <c r="R169" s="105">
        <f>IF(A8stdlife="n/a","n/a",IF(R$3&gt;(A8stdlife+$E169),('PTRM input'!$G$150*(1+rvanilla01)^0.5)-SUM($G169:Q169),('PTRM input'!$G$150*(1+rvanilla01)^0.5)/A8stdlife))</f>
        <v>0.46798955079369431</v>
      </c>
      <c r="S169" s="105">
        <f>IF(A8stdlife="n/a","n/a",IF(S$3&gt;(A8stdlife+$E169),('PTRM input'!$G$150*(1+rvanilla01)^0.5)-SUM($G169:R169),('PTRM input'!$G$150*(1+rvanilla01)^0.5)/A8stdlife))</f>
        <v>0.46798955079369431</v>
      </c>
      <c r="T169" s="105">
        <f>IF(A8stdlife="n/a","n/a",IF(T$3&gt;(A8stdlife+$E169),('PTRM input'!$G$150*(1+rvanilla01)^0.5)-SUM($G169:S169),('PTRM input'!$G$150*(1+rvanilla01)^0.5)/A8stdlife))</f>
        <v>0.46798955079369431</v>
      </c>
      <c r="U169" s="105">
        <f>IF(A8stdlife="n/a","n/a",IF(U$3&gt;(A8stdlife+$E169),('PTRM input'!$G$150*(1+rvanilla01)^0.5)-SUM($G169:T169),('PTRM input'!$G$150*(1+rvanilla01)^0.5)/A8stdlife))</f>
        <v>0.46798955079369431</v>
      </c>
      <c r="V169" s="105">
        <f>IF(A8stdlife="n/a","n/a",IF(V$3&gt;(A8stdlife+$E169),('PTRM input'!$G$150*(1+rvanilla01)^0.5)-SUM($G169:U169),('PTRM input'!$G$150*(1+rvanilla01)^0.5)/A8stdlife))</f>
        <v>0.46798955079369431</v>
      </c>
      <c r="W169" s="105">
        <f>IF(A8stdlife="n/a","n/a",IF(W$3&gt;(A8stdlife+$E169),('PTRM input'!$G$150*(1+rvanilla01)^0.5)-SUM($G169:V169),('PTRM input'!$G$150*(1+rvanilla01)^0.5)/A8stdlife))</f>
        <v>0.46798955079369431</v>
      </c>
      <c r="X169" s="105">
        <f>IF(A8stdlife="n/a","n/a",IF(X$3&gt;(A8stdlife+$E169),('PTRM input'!$G$150*(1+rvanilla01)^0.5)-SUM($G169:W169),('PTRM input'!$G$150*(1+rvanilla01)^0.5)/A8stdlife))</f>
        <v>0.46798955079369431</v>
      </c>
      <c r="Y169" s="105">
        <f>IF(A8stdlife="n/a","n/a",IF(Y$3&gt;(A8stdlife+$E169),('PTRM input'!$G$150*(1+rvanilla01)^0.5)-SUM($G169:X169),('PTRM input'!$G$150*(1+rvanilla01)^0.5)/A8stdlife))</f>
        <v>0.46798955079369431</v>
      </c>
      <c r="Z169" s="105">
        <f>IF(A8stdlife="n/a","n/a",IF(Z$3&gt;(A8stdlife+$E169),('PTRM input'!$G$150*(1+rvanilla01)^0.5)-SUM($G169:Y169),('PTRM input'!$G$150*(1+rvanilla01)^0.5)/A8stdlife))</f>
        <v>0.46798955079369431</v>
      </c>
      <c r="AA169" s="105">
        <f>IF(A8stdlife="n/a","n/a",IF(AA$3&gt;(A8stdlife+$E169),('PTRM input'!$G$150*(1+rvanilla01)^0.5)-SUM($G169:Z169),('PTRM input'!$G$150*(1+rvanilla01)^0.5)/A8stdlife))</f>
        <v>0.46798955079369431</v>
      </c>
      <c r="AB169" s="105">
        <f>IF(A8stdlife="n/a","n/a",IF(AB$3&gt;(A8stdlife+$E169),('PTRM input'!$G$150*(1+rvanilla01)^0.5)-SUM($G169:AA169),('PTRM input'!$G$150*(1+rvanilla01)^0.5)/A8stdlife))</f>
        <v>0.46798955079369431</v>
      </c>
      <c r="AC169" s="105">
        <f>IF(A8stdlife="n/a","n/a",IF(AC$3&gt;(A8stdlife+$E169),('PTRM input'!$G$150*(1+rvanilla01)^0.5)-SUM($G169:AB169),('PTRM input'!$G$150*(1+rvanilla01)^0.5)/A8stdlife))</f>
        <v>0.46798955079369431</v>
      </c>
      <c r="AD169" s="105">
        <f>IF(A8stdlife="n/a","n/a",IF(AD$3&gt;(A8stdlife+$E169),('PTRM input'!$G$150*(1+rvanilla01)^0.5)-SUM($G169:AC169),('PTRM input'!$G$150*(1+rvanilla01)^0.5)/A8stdlife))</f>
        <v>0.46798955079369431</v>
      </c>
      <c r="AE169" s="105">
        <f>IF(A8stdlife="n/a","n/a",IF(AE$3&gt;(A8stdlife+$E169),('PTRM input'!$G$150*(1+rvanilla01)^0.5)-SUM($G169:AD169),('PTRM input'!$G$150*(1+rvanilla01)^0.5)/A8stdlife))</f>
        <v>0.46798955079369431</v>
      </c>
      <c r="AF169" s="105">
        <f>IF(A8stdlife="n/a","n/a",IF(AF$3&gt;(A8stdlife+$E169),('PTRM input'!$G$150*(1+rvanilla01)^0.5)-SUM($G169:AE169),('PTRM input'!$G$150*(1+rvanilla01)^0.5)/A8stdlife))</f>
        <v>0.46798955079369431</v>
      </c>
      <c r="AG169" s="105">
        <f>IF(A8stdlife="n/a","n/a",IF(AG$3&gt;(A8stdlife+$E169),('PTRM input'!$G$150*(1+rvanilla01)^0.5)-SUM($G169:AF169),('PTRM input'!$G$150*(1+rvanilla01)^0.5)/A8stdlife))</f>
        <v>0.28369386854654977</v>
      </c>
      <c r="AH169" s="105">
        <f>IF(A8stdlife="n/a","n/a",IF(AH$3&gt;(A8stdlife+$E169),('PTRM input'!$G$150*(1+rvanilla01)^0.5)-SUM($G169:AG169),('PTRM input'!$G$150*(1+rvanilla01)^0.5)/A8stdlife))</f>
        <v>0</v>
      </c>
      <c r="AI169" s="105">
        <f>IF(A8stdlife="n/a","n/a",IF(AI$3&gt;(A8stdlife+$E169),('PTRM input'!$G$150*(1+rvanilla01)^0.5)-SUM($G169:AH169),('PTRM input'!$G$150*(1+rvanilla01)^0.5)/A8stdlife))</f>
        <v>0</v>
      </c>
      <c r="AJ169" s="105">
        <f>IF(A8stdlife="n/a","n/a",IF(AJ$3&gt;(A8stdlife+$E169),('PTRM input'!$G$150*(1+rvanilla01)^0.5)-SUM($G169:AI169),('PTRM input'!$G$150*(1+rvanilla01)^0.5)/A8stdlife))</f>
        <v>0</v>
      </c>
      <c r="AK169" s="105">
        <f>IF(A8stdlife="n/a","n/a",IF(AK$3&gt;(A8stdlife+$E169),('PTRM input'!$G$150*(1+rvanilla01)^0.5)-SUM($G169:AJ169),('PTRM input'!$G$150*(1+rvanilla01)^0.5)/A8stdlife))</f>
        <v>0</v>
      </c>
      <c r="AL169" s="105">
        <f>IF(A8stdlife="n/a","n/a",IF(AL$3&gt;(A8stdlife+$E169),('PTRM input'!$G$150*(1+rvanilla01)^0.5)-SUM($G169:AK169),('PTRM input'!$G$150*(1+rvanilla01)^0.5)/A8stdlife))</f>
        <v>0</v>
      </c>
      <c r="AM169" s="105">
        <f>IF(A8stdlife="n/a","n/a",IF(AM$3&gt;(A8stdlife+$E169),('PTRM input'!$G$150*(1+rvanilla01)^0.5)-SUM($G169:AL169),('PTRM input'!$G$150*(1+rvanilla01)^0.5)/A8stdlife))</f>
        <v>0</v>
      </c>
      <c r="AN169" s="105">
        <f>IF(A8stdlife="n/a","n/a",IF(AN$3&gt;(A8stdlife+$E169),('PTRM input'!$G$150*(1+rvanilla01)^0.5)-SUM($G169:AM169),('PTRM input'!$G$150*(1+rvanilla01)^0.5)/A8stdlife))</f>
        <v>0</v>
      </c>
      <c r="AO169" s="105">
        <f>IF(A8stdlife="n/a","n/a",IF(AO$3&gt;(A8stdlife+$E169),('PTRM input'!$G$150*(1+rvanilla01)^0.5)-SUM($G169:AN169),('PTRM input'!$G$150*(1+rvanilla01)^0.5)/A8stdlife))</f>
        <v>0</v>
      </c>
      <c r="AP169" s="105">
        <f>IF(A8stdlife="n/a","n/a",IF(AP$3&gt;(A8stdlife+$E169),('PTRM input'!$G$150*(1+rvanilla01)^0.5)-SUM($G169:AO169),('PTRM input'!$G$150*(1+rvanilla01)^0.5)/A8stdlife))</f>
        <v>0</v>
      </c>
      <c r="AQ169" s="105">
        <f>IF(A8stdlife="n/a","n/a",IF(AQ$3&gt;(A8stdlife+$E169),('PTRM input'!$G$150*(1+rvanilla01)^0.5)-SUM($G169:AP169),('PTRM input'!$G$150*(1+rvanilla01)^0.5)/A8stdlife))</f>
        <v>0</v>
      </c>
      <c r="AR169" s="105">
        <f>IF(A8stdlife="n/a","n/a",IF(AR$3&gt;(A8stdlife+$E169),('PTRM input'!$G$150*(1+rvanilla01)^0.5)-SUM($G169:AQ169),('PTRM input'!$G$150*(1+rvanilla01)^0.5)/A8stdlife))</f>
        <v>0</v>
      </c>
      <c r="AS169" s="105">
        <f>IF(A8stdlife="n/a","n/a",IF(AS$3&gt;(A8stdlife+$E169),('PTRM input'!$G$150*(1+rvanilla01)^0.5)-SUM($G169:AR169),('PTRM input'!$G$150*(1+rvanilla01)^0.5)/A8stdlife))</f>
        <v>0</v>
      </c>
      <c r="AT169" s="105">
        <f>IF(A8stdlife="n/a","n/a",IF(AT$3&gt;(A8stdlife+$E169),('PTRM input'!$G$150*(1+rvanilla01)^0.5)-SUM($G169:AS169),('PTRM input'!$G$150*(1+rvanilla01)^0.5)/A8stdlife))</f>
        <v>0</v>
      </c>
      <c r="AU169" s="105">
        <f>IF(A8stdlife="n/a","n/a",IF(AU$3&gt;(A8stdlife+$E169),('PTRM input'!$G$150*(1+rvanilla01)^0.5)-SUM($G169:AT169),('PTRM input'!$G$150*(1+rvanilla01)^0.5)/A8stdlife))</f>
        <v>0</v>
      </c>
      <c r="AV169" s="105">
        <f>IF(A8stdlife="n/a","n/a",IF(AV$3&gt;(A8stdlife+$E169),('PTRM input'!$G$150*(1+rvanilla01)^0.5)-SUM($G169:AU169),('PTRM input'!$G$150*(1+rvanilla01)^0.5)/A8stdlife))</f>
        <v>0</v>
      </c>
      <c r="AW169" s="105">
        <f>IF(A8stdlife="n/a","n/a",IF(AW$3&gt;(A8stdlife+$E169),('PTRM input'!$G$150*(1+rvanilla01)^0.5)-SUM($G169:AV169),('PTRM input'!$G$150*(1+rvanilla01)^0.5)/A8stdlife))</f>
        <v>0</v>
      </c>
      <c r="AX169" s="105">
        <f>IF(A8stdlife="n/a","n/a",IF(AX$3&gt;(A8stdlife+$E169),('PTRM input'!$G$150*(1+rvanilla01)^0.5)-SUM($G169:AW169),('PTRM input'!$G$150*(1+rvanilla01)^0.5)/A8stdlife))</f>
        <v>0</v>
      </c>
      <c r="AY169" s="105">
        <f>IF(A8stdlife="n/a","n/a",IF(AY$3&gt;(A8stdlife+$E169),('PTRM input'!$G$150*(1+rvanilla01)^0.5)-SUM($G169:AX169),('PTRM input'!$G$150*(1+rvanilla01)^0.5)/A8stdlife))</f>
        <v>0</v>
      </c>
      <c r="AZ169" s="105">
        <f>IF(A8stdlife="n/a","n/a",IF(AZ$3&gt;(A8stdlife+$E169),('PTRM input'!$G$150*(1+rvanilla01)^0.5)-SUM($G169:AY169),('PTRM input'!$G$150*(1+rvanilla01)^0.5)/A8stdlife))</f>
        <v>0</v>
      </c>
      <c r="BA169" s="105">
        <f>IF(A8stdlife="n/a","n/a",IF(BA$3&gt;(A8stdlife+$E169),('PTRM input'!$G$150*(1+rvanilla01)^0.5)-SUM($G169:AZ169),('PTRM input'!$G$150*(1+rvanilla01)^0.5)/A8stdlife))</f>
        <v>0</v>
      </c>
      <c r="BB169" s="105">
        <f>IF(A8stdlife="n/a","n/a",IF(BB$3&gt;(A8stdlife+$E169),('PTRM input'!$G$150*(1+rvanilla01)^0.5)-SUM($G169:BA169),('PTRM input'!$G$150*(1+rvanilla01)^0.5)/A8stdlife))</f>
        <v>0</v>
      </c>
      <c r="BC169" s="105">
        <f>IF(A8stdlife="n/a","n/a",IF(BC$3&gt;(A8stdlife+$E169),('PTRM input'!$G$150*(1+rvanilla01)^0.5)-SUM($G169:BB169),('PTRM input'!$G$150*(1+rvanilla01)^0.5)/A8stdlife))</f>
        <v>0</v>
      </c>
      <c r="BD169" s="105">
        <f>IF(A8stdlife="n/a","n/a",IF(BD$3&gt;(A8stdlife+$E169),('PTRM input'!$G$150*(1+rvanilla01)^0.5)-SUM($G169:BC169),('PTRM input'!$G$150*(1+rvanilla01)^0.5)/A8stdlife))</f>
        <v>0</v>
      </c>
      <c r="BE169" s="105">
        <f>IF(A8stdlife="n/a","n/a",IF(BE$3&gt;(A8stdlife+$E169),('PTRM input'!$G$150*(1+rvanilla01)^0.5)-SUM($G169:BD169),('PTRM input'!$G$150*(1+rvanilla01)^0.5)/A8stdlife))</f>
        <v>0</v>
      </c>
      <c r="BF169" s="105">
        <f>IF(A8stdlife="n/a","n/a",IF(BF$3&gt;(A8stdlife+$E169),('PTRM input'!$G$150*(1+rvanilla01)^0.5)-SUM($G169:BE169),('PTRM input'!$G$150*(1+rvanilla01)^0.5)/A8stdlife))</f>
        <v>0</v>
      </c>
      <c r="BG169" s="105">
        <f>IF(A8stdlife="n/a","n/a",IF(BG$3&gt;(A8stdlife+$E169),('PTRM input'!$G$150*(1+rvanilla01)^0.5)-SUM($G169:BF169),('PTRM input'!$G$150*(1+rvanilla01)^0.5)/A8stdlife))</f>
        <v>0</v>
      </c>
      <c r="BH169" s="105">
        <f>IF(A8stdlife="n/a","n/a",IF(BH$3&gt;(A8stdlife+$E169),('PTRM input'!$G$150*(1+rvanilla01)^0.5)-SUM($G169:BG169),('PTRM input'!$G$150*(1+rvanilla01)^0.5)/A8stdlife))</f>
        <v>0</v>
      </c>
      <c r="BI169" s="105">
        <f>IF(A8stdlife="n/a","n/a",IF(BI$3&gt;(A8stdlife+$E169),('PTRM input'!$G$150*(1+rvanilla01)^0.5)-SUM($G169:BH169),('PTRM input'!$G$150*(1+rvanilla01)^0.5)/A8stdlife))</f>
        <v>0</v>
      </c>
      <c r="BJ169" s="234"/>
      <c r="BK169" s="234"/>
      <c r="BL169" s="234"/>
      <c r="BM169" s="234"/>
    </row>
    <row r="170" spans="1:65" s="190" customFormat="1" outlineLevel="2">
      <c r="A170" s="234"/>
      <c r="B170" s="32"/>
      <c r="C170" s="31"/>
      <c r="D170" s="930"/>
      <c r="E170" s="167">
        <v>2</v>
      </c>
      <c r="F170" s="34"/>
      <c r="G170" s="184"/>
      <c r="H170" s="185"/>
      <c r="I170" s="105">
        <f>IF(A8stdlife="n/a","n/a",IF(I$3&gt;(A8stdlife+$E170),('PTRM input'!$H$150*(1+rvanilla02)^0.5)-SUM($H170:H170),('PTRM input'!$H$150*(1+rvanilla02)^0.5)/A8stdlife))</f>
        <v>0.5196677472504535</v>
      </c>
      <c r="J170" s="105">
        <f>IF(A8stdlife="n/a","n/a",IF(J$3&gt;(A8stdlife+$E170),('PTRM input'!$H$150*(1+rvanilla02)^0.5)-SUM($H170:I170),('PTRM input'!$H$150*(1+rvanilla02)^0.5)/A8stdlife))</f>
        <v>0.5196677472504535</v>
      </c>
      <c r="K170" s="105">
        <f>IF(A8stdlife="n/a","n/a",IF(K$3&gt;(A8stdlife+$E170),('PTRM input'!$H$150*(1+rvanilla02)^0.5)-SUM($H170:J170),('PTRM input'!$H$150*(1+rvanilla02)^0.5)/A8stdlife))</f>
        <v>0.5196677472504535</v>
      </c>
      <c r="L170" s="105">
        <f>IF(A8stdlife="n/a","n/a",IF(L$3&gt;(A8stdlife+$E170),('PTRM input'!$H$150*(1+rvanilla02)^0.5)-SUM($H170:K170),('PTRM input'!$H$150*(1+rvanilla02)^0.5)/A8stdlife))</f>
        <v>0.5196677472504535</v>
      </c>
      <c r="M170" s="105">
        <f>IF(A8stdlife="n/a","n/a",IF(M$3&gt;(A8stdlife+$E170),('PTRM input'!$H$150*(1+rvanilla02)^0.5)-SUM($H170:L170),('PTRM input'!$H$150*(1+rvanilla02)^0.5)/A8stdlife))</f>
        <v>0.5196677472504535</v>
      </c>
      <c r="N170" s="105">
        <f>IF(A8stdlife="n/a","n/a",IF(N$3&gt;(A8stdlife+$E170),('PTRM input'!$H$150*(1+rvanilla02)^0.5)-SUM($H170:M170),('PTRM input'!$H$150*(1+rvanilla02)^0.5)/A8stdlife))</f>
        <v>0.5196677472504535</v>
      </c>
      <c r="O170" s="105">
        <f>IF(A8stdlife="n/a","n/a",IF(O$3&gt;(A8stdlife+$E170),('PTRM input'!$H$150*(1+rvanilla02)^0.5)-SUM($H170:N170),('PTRM input'!$H$150*(1+rvanilla02)^0.5)/A8stdlife))</f>
        <v>0.5196677472504535</v>
      </c>
      <c r="P170" s="105">
        <f>IF(A8stdlife="n/a","n/a",IF(P$3&gt;(A8stdlife+$E170),('PTRM input'!$H$150*(1+rvanilla02)^0.5)-SUM($H170:O170),('PTRM input'!$H$150*(1+rvanilla02)^0.5)/A8stdlife))</f>
        <v>0.5196677472504535</v>
      </c>
      <c r="Q170" s="105">
        <f>IF(A8stdlife="n/a","n/a",IF(Q$3&gt;(A8stdlife+$E170),('PTRM input'!$H$150*(1+rvanilla02)^0.5)-SUM($H170:P170),('PTRM input'!$H$150*(1+rvanilla02)^0.5)/A8stdlife))</f>
        <v>0.5196677472504535</v>
      </c>
      <c r="R170" s="105">
        <f>IF(A8stdlife="n/a","n/a",IF(R$3&gt;(A8stdlife+$E170),('PTRM input'!$H$150*(1+rvanilla02)^0.5)-SUM($H170:Q170),('PTRM input'!$H$150*(1+rvanilla02)^0.5)/A8stdlife))</f>
        <v>0.5196677472504535</v>
      </c>
      <c r="S170" s="105">
        <f>IF(A8stdlife="n/a","n/a",IF(S$3&gt;(A8stdlife+$E170),('PTRM input'!$H$150*(1+rvanilla02)^0.5)-SUM($H170:R170),('PTRM input'!$H$150*(1+rvanilla02)^0.5)/A8stdlife))</f>
        <v>0.5196677472504535</v>
      </c>
      <c r="T170" s="105">
        <f>IF(A8stdlife="n/a","n/a",IF(T$3&gt;(A8stdlife+$E170),('PTRM input'!$H$150*(1+rvanilla02)^0.5)-SUM($H170:S170),('PTRM input'!$H$150*(1+rvanilla02)^0.5)/A8stdlife))</f>
        <v>0.5196677472504535</v>
      </c>
      <c r="U170" s="105">
        <f>IF(A8stdlife="n/a","n/a",IF(U$3&gt;(A8stdlife+$E170),('PTRM input'!$H$150*(1+rvanilla02)^0.5)-SUM($H170:T170),('PTRM input'!$H$150*(1+rvanilla02)^0.5)/A8stdlife))</f>
        <v>0.5196677472504535</v>
      </c>
      <c r="V170" s="105">
        <f>IF(A8stdlife="n/a","n/a",IF(V$3&gt;(A8stdlife+$E170),('PTRM input'!$H$150*(1+rvanilla02)^0.5)-SUM($H170:U170),('PTRM input'!$H$150*(1+rvanilla02)^0.5)/A8stdlife))</f>
        <v>0.5196677472504535</v>
      </c>
      <c r="W170" s="105">
        <f>IF(A8stdlife="n/a","n/a",IF(W$3&gt;(A8stdlife+$E170),('PTRM input'!$H$150*(1+rvanilla02)^0.5)-SUM($H170:V170),('PTRM input'!$H$150*(1+rvanilla02)^0.5)/A8stdlife))</f>
        <v>0.5196677472504535</v>
      </c>
      <c r="X170" s="105">
        <f>IF(A8stdlife="n/a","n/a",IF(X$3&gt;(A8stdlife+$E170),('PTRM input'!$H$150*(1+rvanilla02)^0.5)-SUM($H170:W170),('PTRM input'!$H$150*(1+rvanilla02)^0.5)/A8stdlife))</f>
        <v>0.5196677472504535</v>
      </c>
      <c r="Y170" s="105">
        <f>IF(A8stdlife="n/a","n/a",IF(Y$3&gt;(A8stdlife+$E170),('PTRM input'!$H$150*(1+rvanilla02)^0.5)-SUM($H170:X170),('PTRM input'!$H$150*(1+rvanilla02)^0.5)/A8stdlife))</f>
        <v>0.5196677472504535</v>
      </c>
      <c r="Z170" s="105">
        <f>IF(A8stdlife="n/a","n/a",IF(Z$3&gt;(A8stdlife+$E170),('PTRM input'!$H$150*(1+rvanilla02)^0.5)-SUM($H170:Y170),('PTRM input'!$H$150*(1+rvanilla02)^0.5)/A8stdlife))</f>
        <v>0.5196677472504535</v>
      </c>
      <c r="AA170" s="105">
        <f>IF(A8stdlife="n/a","n/a",IF(AA$3&gt;(A8stdlife+$E170),('PTRM input'!$H$150*(1+rvanilla02)^0.5)-SUM($H170:Z170),('PTRM input'!$H$150*(1+rvanilla02)^0.5)/A8stdlife))</f>
        <v>0.5196677472504535</v>
      </c>
      <c r="AB170" s="105">
        <f>IF(A8stdlife="n/a","n/a",IF(AB$3&gt;(A8stdlife+$E170),('PTRM input'!$H$150*(1+rvanilla02)^0.5)-SUM($H170:AA170),('PTRM input'!$H$150*(1+rvanilla02)^0.5)/A8stdlife))</f>
        <v>0.5196677472504535</v>
      </c>
      <c r="AC170" s="105">
        <f>IF(A8stdlife="n/a","n/a",IF(AC$3&gt;(A8stdlife+$E170),('PTRM input'!$H$150*(1+rvanilla02)^0.5)-SUM($H170:AB170),('PTRM input'!$H$150*(1+rvanilla02)^0.5)/A8stdlife))</f>
        <v>0.5196677472504535</v>
      </c>
      <c r="AD170" s="105">
        <f>IF(A8stdlife="n/a","n/a",IF(AD$3&gt;(A8stdlife+$E170),('PTRM input'!$H$150*(1+rvanilla02)^0.5)-SUM($H170:AC170),('PTRM input'!$H$150*(1+rvanilla02)^0.5)/A8stdlife))</f>
        <v>0.5196677472504535</v>
      </c>
      <c r="AE170" s="105">
        <f>IF(A8stdlife="n/a","n/a",IF(AE$3&gt;(A8stdlife+$E170),('PTRM input'!$H$150*(1+rvanilla02)^0.5)-SUM($H170:AD170),('PTRM input'!$H$150*(1+rvanilla02)^0.5)/A8stdlife))</f>
        <v>0.5196677472504535</v>
      </c>
      <c r="AF170" s="105">
        <f>IF(A8stdlife="n/a","n/a",IF(AF$3&gt;(A8stdlife+$E170),('PTRM input'!$H$150*(1+rvanilla02)^0.5)-SUM($H170:AE170),('PTRM input'!$H$150*(1+rvanilla02)^0.5)/A8stdlife))</f>
        <v>0.5196677472504535</v>
      </c>
      <c r="AG170" s="105">
        <f>IF(A8stdlife="n/a","n/a",IF(AG$3&gt;(A8stdlife+$E170),('PTRM input'!$H$150*(1+rvanilla02)^0.5)-SUM($H170:AF170),('PTRM input'!$H$150*(1+rvanilla02)^0.5)/A8stdlife))</f>
        <v>0.5196677472504535</v>
      </c>
      <c r="AH170" s="105">
        <f>IF(A8stdlife="n/a","n/a",IF(AH$3&gt;(A8stdlife+$E170),('PTRM input'!$H$150*(1+rvanilla02)^0.5)-SUM($H170:AG170),('PTRM input'!$H$150*(1+rvanilla02)^0.5)/A8stdlife))</f>
        <v>0.3150210369576012</v>
      </c>
      <c r="AI170" s="105">
        <f>IF(A8stdlife="n/a","n/a",IF(AI$3&gt;(A8stdlife+$E170),('PTRM input'!$H$150*(1+rvanilla02)^0.5)-SUM($H170:AH170),('PTRM input'!$H$150*(1+rvanilla02)^0.5)/A8stdlife))</f>
        <v>0</v>
      </c>
      <c r="AJ170" s="105">
        <f>IF(A8stdlife="n/a","n/a",IF(AJ$3&gt;(A8stdlife+$E170),('PTRM input'!$H$150*(1+rvanilla02)^0.5)-SUM($H170:AI170),('PTRM input'!$H$150*(1+rvanilla02)^0.5)/A8stdlife))</f>
        <v>0</v>
      </c>
      <c r="AK170" s="105">
        <f>IF(A8stdlife="n/a","n/a",IF(AK$3&gt;(A8stdlife+$E170),('PTRM input'!$H$150*(1+rvanilla02)^0.5)-SUM($H170:AJ170),('PTRM input'!$H$150*(1+rvanilla02)^0.5)/A8stdlife))</f>
        <v>0</v>
      </c>
      <c r="AL170" s="105">
        <f>IF(A8stdlife="n/a","n/a",IF(AL$3&gt;(A8stdlife+$E170),('PTRM input'!$H$150*(1+rvanilla02)^0.5)-SUM($H170:AK170),('PTRM input'!$H$150*(1+rvanilla02)^0.5)/A8stdlife))</f>
        <v>0</v>
      </c>
      <c r="AM170" s="105">
        <f>IF(A8stdlife="n/a","n/a",IF(AM$3&gt;(A8stdlife+$E170),('PTRM input'!$H$150*(1+rvanilla02)^0.5)-SUM($H170:AL170),('PTRM input'!$H$150*(1+rvanilla02)^0.5)/A8stdlife))</f>
        <v>0</v>
      </c>
      <c r="AN170" s="105">
        <f>IF(A8stdlife="n/a","n/a",IF(AN$3&gt;(A8stdlife+$E170),('PTRM input'!$H$150*(1+rvanilla02)^0.5)-SUM($H170:AM170),('PTRM input'!$H$150*(1+rvanilla02)^0.5)/A8stdlife))</f>
        <v>0</v>
      </c>
      <c r="AO170" s="105">
        <f>IF(A8stdlife="n/a","n/a",IF(AO$3&gt;(A8stdlife+$E170),('PTRM input'!$H$150*(1+rvanilla02)^0.5)-SUM($H170:AN170),('PTRM input'!$H$150*(1+rvanilla02)^0.5)/A8stdlife))</f>
        <v>0</v>
      </c>
      <c r="AP170" s="105">
        <f>IF(A8stdlife="n/a","n/a",IF(AP$3&gt;(A8stdlife+$E170),('PTRM input'!$H$150*(1+rvanilla02)^0.5)-SUM($H170:AO170),('PTRM input'!$H$150*(1+rvanilla02)^0.5)/A8stdlife))</f>
        <v>0</v>
      </c>
      <c r="AQ170" s="105">
        <f>IF(A8stdlife="n/a","n/a",IF(AQ$3&gt;(A8stdlife+$E170),('PTRM input'!$H$150*(1+rvanilla02)^0.5)-SUM($H170:AP170),('PTRM input'!$H$150*(1+rvanilla02)^0.5)/A8stdlife))</f>
        <v>0</v>
      </c>
      <c r="AR170" s="105">
        <f>IF(A8stdlife="n/a","n/a",IF(AR$3&gt;(A8stdlife+$E170),('PTRM input'!$H$150*(1+rvanilla02)^0.5)-SUM($H170:AQ170),('PTRM input'!$H$150*(1+rvanilla02)^0.5)/A8stdlife))</f>
        <v>0</v>
      </c>
      <c r="AS170" s="105">
        <f>IF(A8stdlife="n/a","n/a",IF(AS$3&gt;(A8stdlife+$E170),('PTRM input'!$H$150*(1+rvanilla02)^0.5)-SUM($H170:AR170),('PTRM input'!$H$150*(1+rvanilla02)^0.5)/A8stdlife))</f>
        <v>0</v>
      </c>
      <c r="AT170" s="105">
        <f>IF(A8stdlife="n/a","n/a",IF(AT$3&gt;(A8stdlife+$E170),('PTRM input'!$H$150*(1+rvanilla02)^0.5)-SUM($H170:AS170),('PTRM input'!$H$150*(1+rvanilla02)^0.5)/A8stdlife))</f>
        <v>0</v>
      </c>
      <c r="AU170" s="105">
        <f>IF(A8stdlife="n/a","n/a",IF(AU$3&gt;(A8stdlife+$E170),('PTRM input'!$H$150*(1+rvanilla02)^0.5)-SUM($H170:AT170),('PTRM input'!$H$150*(1+rvanilla02)^0.5)/A8stdlife))</f>
        <v>0</v>
      </c>
      <c r="AV170" s="105">
        <f>IF(A8stdlife="n/a","n/a",IF(AV$3&gt;(A8stdlife+$E170),('PTRM input'!$H$150*(1+rvanilla02)^0.5)-SUM($H170:AU170),('PTRM input'!$H$150*(1+rvanilla02)^0.5)/A8stdlife))</f>
        <v>0</v>
      </c>
      <c r="AW170" s="105">
        <f>IF(A8stdlife="n/a","n/a",IF(AW$3&gt;(A8stdlife+$E170),('PTRM input'!$H$150*(1+rvanilla02)^0.5)-SUM($H170:AV170),('PTRM input'!$H$150*(1+rvanilla02)^0.5)/A8stdlife))</f>
        <v>0</v>
      </c>
      <c r="AX170" s="105">
        <f>IF(A8stdlife="n/a","n/a",IF(AX$3&gt;(A8stdlife+$E170),('PTRM input'!$H$150*(1+rvanilla02)^0.5)-SUM($H170:AW170),('PTRM input'!$H$150*(1+rvanilla02)^0.5)/A8stdlife))</f>
        <v>0</v>
      </c>
      <c r="AY170" s="105">
        <f>IF(A8stdlife="n/a","n/a",IF(AY$3&gt;(A8stdlife+$E170),('PTRM input'!$H$150*(1+rvanilla02)^0.5)-SUM($H170:AX170),('PTRM input'!$H$150*(1+rvanilla02)^0.5)/A8stdlife))</f>
        <v>0</v>
      </c>
      <c r="AZ170" s="105">
        <f>IF(A8stdlife="n/a","n/a",IF(AZ$3&gt;(A8stdlife+$E170),('PTRM input'!$H$150*(1+rvanilla02)^0.5)-SUM($H170:AY170),('PTRM input'!$H$150*(1+rvanilla02)^0.5)/A8stdlife))</f>
        <v>0</v>
      </c>
      <c r="BA170" s="105">
        <f>IF(A8stdlife="n/a","n/a",IF(BA$3&gt;(A8stdlife+$E170),('PTRM input'!$H$150*(1+rvanilla02)^0.5)-SUM($H170:AZ170),('PTRM input'!$H$150*(1+rvanilla02)^0.5)/A8stdlife))</f>
        <v>0</v>
      </c>
      <c r="BB170" s="105">
        <f>IF(A8stdlife="n/a","n/a",IF(BB$3&gt;(A8stdlife+$E170),('PTRM input'!$H$150*(1+rvanilla02)^0.5)-SUM($H170:BA170),('PTRM input'!$H$150*(1+rvanilla02)^0.5)/A8stdlife))</f>
        <v>0</v>
      </c>
      <c r="BC170" s="105">
        <f>IF(A8stdlife="n/a","n/a",IF(BC$3&gt;(A8stdlife+$E170),('PTRM input'!$H$150*(1+rvanilla02)^0.5)-SUM($H170:BB170),('PTRM input'!$H$150*(1+rvanilla02)^0.5)/A8stdlife))</f>
        <v>0</v>
      </c>
      <c r="BD170" s="105">
        <f>IF(A8stdlife="n/a","n/a",IF(BD$3&gt;(A8stdlife+$E170),('PTRM input'!$H$150*(1+rvanilla02)^0.5)-SUM($H170:BC170),('PTRM input'!$H$150*(1+rvanilla02)^0.5)/A8stdlife))</f>
        <v>0</v>
      </c>
      <c r="BE170" s="105">
        <f>IF(A8stdlife="n/a","n/a",IF(BE$3&gt;(A8stdlife+$E170),('PTRM input'!$H$150*(1+rvanilla02)^0.5)-SUM($H170:BD170),('PTRM input'!$H$150*(1+rvanilla02)^0.5)/A8stdlife))</f>
        <v>0</v>
      </c>
      <c r="BF170" s="105">
        <f>IF(A8stdlife="n/a","n/a",IF(BF$3&gt;(A8stdlife+$E170),('PTRM input'!$H$150*(1+rvanilla02)^0.5)-SUM($H170:BE170),('PTRM input'!$H$150*(1+rvanilla02)^0.5)/A8stdlife))</f>
        <v>0</v>
      </c>
      <c r="BG170" s="105">
        <f>IF(A8stdlife="n/a","n/a",IF(BG$3&gt;(A8stdlife+$E170),('PTRM input'!$H$150*(1+rvanilla02)^0.5)-SUM($H170:BF170),('PTRM input'!$H$150*(1+rvanilla02)^0.5)/A8stdlife))</f>
        <v>0</v>
      </c>
      <c r="BH170" s="105">
        <f>IF(A8stdlife="n/a","n/a",IF(BH$3&gt;(A8stdlife+$E170),('PTRM input'!$H$150*(1+rvanilla02)^0.5)-SUM($H170:BG170),('PTRM input'!$H$150*(1+rvanilla02)^0.5)/A8stdlife))</f>
        <v>0</v>
      </c>
      <c r="BI170" s="105">
        <f>IF(A8stdlife="n/a","n/a",IF(BI$3&gt;(A8stdlife+$E170),('PTRM input'!$H$150*(1+rvanilla02)^0.5)-SUM($H170:BH170),('PTRM input'!$H$150*(1+rvanilla02)^0.5)/A8stdlife))</f>
        <v>0</v>
      </c>
      <c r="BJ170" s="234"/>
      <c r="BK170" s="234"/>
      <c r="BL170" s="234"/>
      <c r="BM170" s="234"/>
    </row>
    <row r="171" spans="1:65" s="190" customFormat="1" outlineLevel="2">
      <c r="A171" s="234"/>
      <c r="B171" s="32"/>
      <c r="C171" s="31"/>
      <c r="D171" s="930"/>
      <c r="E171" s="167">
        <v>3</v>
      </c>
      <c r="F171" s="34"/>
      <c r="G171" s="184"/>
      <c r="H171" s="186"/>
      <c r="I171" s="185"/>
      <c r="J171" s="105">
        <f>IF(A8stdlife="n/a","n/a",IF(J$3&gt;(A8stdlife+$E171),('PTRM input'!$I$150*(1+rvanilla03)^0.5)-SUM($I171:I171),('PTRM input'!$I$150*(1+rvanilla03)^0.5)/A8stdlife))</f>
        <v>0.40361265939916607</v>
      </c>
      <c r="K171" s="105">
        <f>IF(A8stdlife="n/a","n/a",IF(K$3&gt;(A8stdlife+$E171),('PTRM input'!$I$150*(1+rvanilla03)^0.5)-SUM($I171:J171),('PTRM input'!$I$150*(1+rvanilla03)^0.5)/A8stdlife))</f>
        <v>0.40361265939916607</v>
      </c>
      <c r="L171" s="105">
        <f>IF(A8stdlife="n/a","n/a",IF(L$3&gt;(A8stdlife+$E171),('PTRM input'!$I$150*(1+rvanilla03)^0.5)-SUM($I171:K171),('PTRM input'!$I$150*(1+rvanilla03)^0.5)/A8stdlife))</f>
        <v>0.40361265939916607</v>
      </c>
      <c r="M171" s="105">
        <f>IF(A8stdlife="n/a","n/a",IF(M$3&gt;(A8stdlife+$E171),('PTRM input'!$I$150*(1+rvanilla03)^0.5)-SUM($I171:L171),('PTRM input'!$I$150*(1+rvanilla03)^0.5)/A8stdlife))</f>
        <v>0.40361265939916607</v>
      </c>
      <c r="N171" s="105">
        <f>IF(A8stdlife="n/a","n/a",IF(N$3&gt;(A8stdlife+$E171),('PTRM input'!$I$150*(1+rvanilla03)^0.5)-SUM($I171:M171),('PTRM input'!$I$150*(1+rvanilla03)^0.5)/A8stdlife))</f>
        <v>0.40361265939916607</v>
      </c>
      <c r="O171" s="105">
        <f>IF(A8stdlife="n/a","n/a",IF(O$3&gt;(A8stdlife+$E171),('PTRM input'!$I$150*(1+rvanilla03)^0.5)-SUM($I171:N171),('PTRM input'!$I$150*(1+rvanilla03)^0.5)/A8stdlife))</f>
        <v>0.40361265939916607</v>
      </c>
      <c r="P171" s="105">
        <f>IF(A8stdlife="n/a","n/a",IF(P$3&gt;(A8stdlife+$E171),('PTRM input'!$I$150*(1+rvanilla03)^0.5)-SUM($I171:O171),('PTRM input'!$I$150*(1+rvanilla03)^0.5)/A8stdlife))</f>
        <v>0.40361265939916607</v>
      </c>
      <c r="Q171" s="105">
        <f>IF(A8stdlife="n/a","n/a",IF(Q$3&gt;(A8stdlife+$E171),('PTRM input'!$I$150*(1+rvanilla03)^0.5)-SUM($I171:P171),('PTRM input'!$I$150*(1+rvanilla03)^0.5)/A8stdlife))</f>
        <v>0.40361265939916607</v>
      </c>
      <c r="R171" s="105">
        <f>IF(A8stdlife="n/a","n/a",IF(R$3&gt;(A8stdlife+$E171),('PTRM input'!$I$150*(1+rvanilla03)^0.5)-SUM($I171:Q171),('PTRM input'!$I$150*(1+rvanilla03)^0.5)/A8stdlife))</f>
        <v>0.40361265939916607</v>
      </c>
      <c r="S171" s="105">
        <f>IF(A8stdlife="n/a","n/a",IF(S$3&gt;(A8stdlife+$E171),('PTRM input'!$I$150*(1+rvanilla03)^0.5)-SUM($I171:R171),('PTRM input'!$I$150*(1+rvanilla03)^0.5)/A8stdlife))</f>
        <v>0.40361265939916607</v>
      </c>
      <c r="T171" s="105">
        <f>IF(A8stdlife="n/a","n/a",IF(T$3&gt;(A8stdlife+$E171),('PTRM input'!$I$150*(1+rvanilla03)^0.5)-SUM($I171:S171),('PTRM input'!$I$150*(1+rvanilla03)^0.5)/A8stdlife))</f>
        <v>0.40361265939916607</v>
      </c>
      <c r="U171" s="105">
        <f>IF(A8stdlife="n/a","n/a",IF(U$3&gt;(A8stdlife+$E171),('PTRM input'!$I$150*(1+rvanilla03)^0.5)-SUM($I171:T171),('PTRM input'!$I$150*(1+rvanilla03)^0.5)/A8stdlife))</f>
        <v>0.40361265939916607</v>
      </c>
      <c r="V171" s="105">
        <f>IF(A8stdlife="n/a","n/a",IF(V$3&gt;(A8stdlife+$E171),('PTRM input'!$I$150*(1+rvanilla03)^0.5)-SUM($I171:U171),('PTRM input'!$I$150*(1+rvanilla03)^0.5)/A8stdlife))</f>
        <v>0.40361265939916607</v>
      </c>
      <c r="W171" s="105">
        <f>IF(A8stdlife="n/a","n/a",IF(W$3&gt;(A8stdlife+$E171),('PTRM input'!$I$150*(1+rvanilla03)^0.5)-SUM($I171:V171),('PTRM input'!$I$150*(1+rvanilla03)^0.5)/A8stdlife))</f>
        <v>0.40361265939916607</v>
      </c>
      <c r="X171" s="105">
        <f>IF(A8stdlife="n/a","n/a",IF(X$3&gt;(A8stdlife+$E171),('PTRM input'!$I$150*(1+rvanilla03)^0.5)-SUM($I171:W171),('PTRM input'!$I$150*(1+rvanilla03)^0.5)/A8stdlife))</f>
        <v>0.40361265939916607</v>
      </c>
      <c r="Y171" s="105">
        <f>IF(A8stdlife="n/a","n/a",IF(Y$3&gt;(A8stdlife+$E171),('PTRM input'!$I$150*(1+rvanilla03)^0.5)-SUM($I171:X171),('PTRM input'!$I$150*(1+rvanilla03)^0.5)/A8stdlife))</f>
        <v>0.40361265939916607</v>
      </c>
      <c r="Z171" s="105">
        <f>IF(A8stdlife="n/a","n/a",IF(Z$3&gt;(A8stdlife+$E171),('PTRM input'!$I$150*(1+rvanilla03)^0.5)-SUM($I171:Y171),('PTRM input'!$I$150*(1+rvanilla03)^0.5)/A8stdlife))</f>
        <v>0.40361265939916607</v>
      </c>
      <c r="AA171" s="105">
        <f>IF(A8stdlife="n/a","n/a",IF(AA$3&gt;(A8stdlife+$E171),('PTRM input'!$I$150*(1+rvanilla03)^0.5)-SUM($I171:Z171),('PTRM input'!$I$150*(1+rvanilla03)^0.5)/A8stdlife))</f>
        <v>0.40361265939916607</v>
      </c>
      <c r="AB171" s="105">
        <f>IF(A8stdlife="n/a","n/a",IF(AB$3&gt;(A8stdlife+$E171),('PTRM input'!$I$150*(1+rvanilla03)^0.5)-SUM($I171:AA171),('PTRM input'!$I$150*(1+rvanilla03)^0.5)/A8stdlife))</f>
        <v>0.40361265939916607</v>
      </c>
      <c r="AC171" s="105">
        <f>IF(A8stdlife="n/a","n/a",IF(AC$3&gt;(A8stdlife+$E171),('PTRM input'!$I$150*(1+rvanilla03)^0.5)-SUM($I171:AB171),('PTRM input'!$I$150*(1+rvanilla03)^0.5)/A8stdlife))</f>
        <v>0.40361265939916607</v>
      </c>
      <c r="AD171" s="105">
        <f>IF(A8stdlife="n/a","n/a",IF(AD$3&gt;(A8stdlife+$E171),('PTRM input'!$I$150*(1+rvanilla03)^0.5)-SUM($I171:AC171),('PTRM input'!$I$150*(1+rvanilla03)^0.5)/A8stdlife))</f>
        <v>0.40361265939916607</v>
      </c>
      <c r="AE171" s="105">
        <f>IF(A8stdlife="n/a","n/a",IF(AE$3&gt;(A8stdlife+$E171),('PTRM input'!$I$150*(1+rvanilla03)^0.5)-SUM($I171:AD171),('PTRM input'!$I$150*(1+rvanilla03)^0.5)/A8stdlife))</f>
        <v>0.40361265939916607</v>
      </c>
      <c r="AF171" s="105">
        <f>IF(A8stdlife="n/a","n/a",IF(AF$3&gt;(A8stdlife+$E171),('PTRM input'!$I$150*(1+rvanilla03)^0.5)-SUM($I171:AE171),('PTRM input'!$I$150*(1+rvanilla03)^0.5)/A8stdlife))</f>
        <v>0.40361265939916607</v>
      </c>
      <c r="AG171" s="105">
        <f>IF(A8stdlife="n/a","n/a",IF(AG$3&gt;(A8stdlife+$E171),('PTRM input'!$I$150*(1+rvanilla03)^0.5)-SUM($I171:AF171),('PTRM input'!$I$150*(1+rvanilla03)^0.5)/A8stdlife))</f>
        <v>0.40361265939916607</v>
      </c>
      <c r="AH171" s="105">
        <f>IF(A8stdlife="n/a","n/a",IF(AH$3&gt;(A8stdlife+$E171),('PTRM input'!$I$150*(1+rvanilla03)^0.5)-SUM($I171:AG171),('PTRM input'!$I$150*(1+rvanilla03)^0.5)/A8stdlife))</f>
        <v>0.40361265939916607</v>
      </c>
      <c r="AI171" s="105">
        <f>IF(A8stdlife="n/a","n/a",IF(AI$3&gt;(A8stdlife+$E171),('PTRM input'!$I$150*(1+rvanilla03)^0.5)-SUM($I171:AH171),('PTRM input'!$I$150*(1+rvanilla03)^0.5)/A8stdlife))</f>
        <v>0.24466878917514201</v>
      </c>
      <c r="AJ171" s="105">
        <f>IF(A8stdlife="n/a","n/a",IF(AJ$3&gt;(A8stdlife+$E171),('PTRM input'!$I$150*(1+rvanilla03)^0.5)-SUM($I171:AI171),('PTRM input'!$I$150*(1+rvanilla03)^0.5)/A8stdlife))</f>
        <v>0</v>
      </c>
      <c r="AK171" s="105">
        <f>IF(A8stdlife="n/a","n/a",IF(AK$3&gt;(A8stdlife+$E171),('PTRM input'!$I$150*(1+rvanilla03)^0.5)-SUM($I171:AJ171),('PTRM input'!$I$150*(1+rvanilla03)^0.5)/A8stdlife))</f>
        <v>0</v>
      </c>
      <c r="AL171" s="105">
        <f>IF(A8stdlife="n/a","n/a",IF(AL$3&gt;(A8stdlife+$E171),('PTRM input'!$I$150*(1+rvanilla03)^0.5)-SUM($I171:AK171),('PTRM input'!$I$150*(1+rvanilla03)^0.5)/A8stdlife))</f>
        <v>0</v>
      </c>
      <c r="AM171" s="105">
        <f>IF(A8stdlife="n/a","n/a",IF(AM$3&gt;(A8stdlife+$E171),('PTRM input'!$I$150*(1+rvanilla03)^0.5)-SUM($I171:AL171),('PTRM input'!$I$150*(1+rvanilla03)^0.5)/A8stdlife))</f>
        <v>0</v>
      </c>
      <c r="AN171" s="105">
        <f>IF(A8stdlife="n/a","n/a",IF(AN$3&gt;(A8stdlife+$E171),('PTRM input'!$I$150*(1+rvanilla03)^0.5)-SUM($I171:AM171),('PTRM input'!$I$150*(1+rvanilla03)^0.5)/A8stdlife))</f>
        <v>0</v>
      </c>
      <c r="AO171" s="105">
        <f>IF(A8stdlife="n/a","n/a",IF(AO$3&gt;(A8stdlife+$E171),('PTRM input'!$I$150*(1+rvanilla03)^0.5)-SUM($I171:AN171),('PTRM input'!$I$150*(1+rvanilla03)^0.5)/A8stdlife))</f>
        <v>0</v>
      </c>
      <c r="AP171" s="105">
        <f>IF(A8stdlife="n/a","n/a",IF(AP$3&gt;(A8stdlife+$E171),('PTRM input'!$I$150*(1+rvanilla03)^0.5)-SUM($I171:AO171),('PTRM input'!$I$150*(1+rvanilla03)^0.5)/A8stdlife))</f>
        <v>0</v>
      </c>
      <c r="AQ171" s="105">
        <f>IF(A8stdlife="n/a","n/a",IF(AQ$3&gt;(A8stdlife+$E171),('PTRM input'!$I$150*(1+rvanilla03)^0.5)-SUM($I171:AP171),('PTRM input'!$I$150*(1+rvanilla03)^0.5)/A8stdlife))</f>
        <v>0</v>
      </c>
      <c r="AR171" s="105">
        <f>IF(A8stdlife="n/a","n/a",IF(AR$3&gt;(A8stdlife+$E171),('PTRM input'!$I$150*(1+rvanilla03)^0.5)-SUM($I171:AQ171),('PTRM input'!$I$150*(1+rvanilla03)^0.5)/A8stdlife))</f>
        <v>0</v>
      </c>
      <c r="AS171" s="105">
        <f>IF(A8stdlife="n/a","n/a",IF(AS$3&gt;(A8stdlife+$E171),('PTRM input'!$I$150*(1+rvanilla03)^0.5)-SUM($I171:AR171),('PTRM input'!$I$150*(1+rvanilla03)^0.5)/A8stdlife))</f>
        <v>0</v>
      </c>
      <c r="AT171" s="105">
        <f>IF(A8stdlife="n/a","n/a",IF(AT$3&gt;(A8stdlife+$E171),('PTRM input'!$I$150*(1+rvanilla03)^0.5)-SUM($I171:AS171),('PTRM input'!$I$150*(1+rvanilla03)^0.5)/A8stdlife))</f>
        <v>0</v>
      </c>
      <c r="AU171" s="105">
        <f>IF(A8stdlife="n/a","n/a",IF(AU$3&gt;(A8stdlife+$E171),('PTRM input'!$I$150*(1+rvanilla03)^0.5)-SUM($I171:AT171),('PTRM input'!$I$150*(1+rvanilla03)^0.5)/A8stdlife))</f>
        <v>0</v>
      </c>
      <c r="AV171" s="105">
        <f>IF(A8stdlife="n/a","n/a",IF(AV$3&gt;(A8stdlife+$E171),('PTRM input'!$I$150*(1+rvanilla03)^0.5)-SUM($I171:AU171),('PTRM input'!$I$150*(1+rvanilla03)^0.5)/A8stdlife))</f>
        <v>0</v>
      </c>
      <c r="AW171" s="105">
        <f>IF(A8stdlife="n/a","n/a",IF(AW$3&gt;(A8stdlife+$E171),('PTRM input'!$I$150*(1+rvanilla03)^0.5)-SUM($I171:AV171),('PTRM input'!$I$150*(1+rvanilla03)^0.5)/A8stdlife))</f>
        <v>0</v>
      </c>
      <c r="AX171" s="105">
        <f>IF(A8stdlife="n/a","n/a",IF(AX$3&gt;(A8stdlife+$E171),('PTRM input'!$I$150*(1+rvanilla03)^0.5)-SUM($I171:AW171),('PTRM input'!$I$150*(1+rvanilla03)^0.5)/A8stdlife))</f>
        <v>0</v>
      </c>
      <c r="AY171" s="105">
        <f>IF(A8stdlife="n/a","n/a",IF(AY$3&gt;(A8stdlife+$E171),('PTRM input'!$I$150*(1+rvanilla03)^0.5)-SUM($I171:AX171),('PTRM input'!$I$150*(1+rvanilla03)^0.5)/A8stdlife))</f>
        <v>0</v>
      </c>
      <c r="AZ171" s="105">
        <f>IF(A8stdlife="n/a","n/a",IF(AZ$3&gt;(A8stdlife+$E171),('PTRM input'!$I$150*(1+rvanilla03)^0.5)-SUM($I171:AY171),('PTRM input'!$I$150*(1+rvanilla03)^0.5)/A8stdlife))</f>
        <v>0</v>
      </c>
      <c r="BA171" s="105">
        <f>IF(A8stdlife="n/a","n/a",IF(BA$3&gt;(A8stdlife+$E171),('PTRM input'!$I$150*(1+rvanilla03)^0.5)-SUM($I171:AZ171),('PTRM input'!$I$150*(1+rvanilla03)^0.5)/A8stdlife))</f>
        <v>0</v>
      </c>
      <c r="BB171" s="105">
        <f>IF(A8stdlife="n/a","n/a",IF(BB$3&gt;(A8stdlife+$E171),('PTRM input'!$I$150*(1+rvanilla03)^0.5)-SUM($I171:BA171),('PTRM input'!$I$150*(1+rvanilla03)^0.5)/A8stdlife))</f>
        <v>0</v>
      </c>
      <c r="BC171" s="105">
        <f>IF(A8stdlife="n/a","n/a",IF(BC$3&gt;(A8stdlife+$E171),('PTRM input'!$I$150*(1+rvanilla03)^0.5)-SUM($I171:BB171),('PTRM input'!$I$150*(1+rvanilla03)^0.5)/A8stdlife))</f>
        <v>0</v>
      </c>
      <c r="BD171" s="105">
        <f>IF(A8stdlife="n/a","n/a",IF(BD$3&gt;(A8stdlife+$E171),('PTRM input'!$I$150*(1+rvanilla03)^0.5)-SUM($I171:BC171),('PTRM input'!$I$150*(1+rvanilla03)^0.5)/A8stdlife))</f>
        <v>0</v>
      </c>
      <c r="BE171" s="105">
        <f>IF(A8stdlife="n/a","n/a",IF(BE$3&gt;(A8stdlife+$E171),('PTRM input'!$I$150*(1+rvanilla03)^0.5)-SUM($I171:BD171),('PTRM input'!$I$150*(1+rvanilla03)^0.5)/A8stdlife))</f>
        <v>0</v>
      </c>
      <c r="BF171" s="105">
        <f>IF(A8stdlife="n/a","n/a",IF(BF$3&gt;(A8stdlife+$E171),('PTRM input'!$I$150*(1+rvanilla03)^0.5)-SUM($I171:BE171),('PTRM input'!$I$150*(1+rvanilla03)^0.5)/A8stdlife))</f>
        <v>0</v>
      </c>
      <c r="BG171" s="105">
        <f>IF(A8stdlife="n/a","n/a",IF(BG$3&gt;(A8stdlife+$E171),('PTRM input'!$I$150*(1+rvanilla03)^0.5)-SUM($I171:BF171),('PTRM input'!$I$150*(1+rvanilla03)^0.5)/A8stdlife))</f>
        <v>0</v>
      </c>
      <c r="BH171" s="105">
        <f>IF(A8stdlife="n/a","n/a",IF(BH$3&gt;(A8stdlife+$E171),('PTRM input'!$I$150*(1+rvanilla03)^0.5)-SUM($I171:BG171),('PTRM input'!$I$150*(1+rvanilla03)^0.5)/A8stdlife))</f>
        <v>0</v>
      </c>
      <c r="BI171" s="105">
        <f>IF(A8stdlife="n/a","n/a",IF(BI$3&gt;(A8stdlife+$E171),('PTRM input'!$I$150*(1+rvanilla03)^0.5)-SUM($I171:BH171),('PTRM input'!$I$150*(1+rvanilla03)^0.5)/A8stdlife))</f>
        <v>0</v>
      </c>
      <c r="BJ171" s="234"/>
      <c r="BK171" s="234"/>
      <c r="BL171" s="234"/>
      <c r="BM171" s="234"/>
    </row>
    <row r="172" spans="1:65" s="190" customFormat="1" outlineLevel="2">
      <c r="A172" s="234"/>
      <c r="B172" s="32"/>
      <c r="C172" s="31"/>
      <c r="D172" s="930"/>
      <c r="E172" s="167">
        <v>4</v>
      </c>
      <c r="F172" s="34"/>
      <c r="G172" s="184"/>
      <c r="H172" s="186"/>
      <c r="I172" s="186"/>
      <c r="J172" s="185"/>
      <c r="K172" s="105">
        <f>IF(A8stdlife="n/a","n/a",IF(K$3&gt;(A8stdlife+$E172),('PTRM input'!$J$150*(1+rvanilla04)^0.5)-SUM($J172:J172),('PTRM input'!$J$150*(1+rvanilla04)^0.5)/A8stdlife))</f>
        <v>0.52575847805645159</v>
      </c>
      <c r="L172" s="105">
        <f>IF(A8stdlife="n/a","n/a",IF(L$3&gt;(A8stdlife+$E172),('PTRM input'!$J$150*(1+rvanilla04)^0.5)-SUM($J172:K172),('PTRM input'!$J$150*(1+rvanilla04)^0.5)/A8stdlife))</f>
        <v>0.52575847805645159</v>
      </c>
      <c r="M172" s="105">
        <f>IF(A8stdlife="n/a","n/a",IF(M$3&gt;(A8stdlife+$E172),('PTRM input'!$J$150*(1+rvanilla04)^0.5)-SUM($J172:L172),('PTRM input'!$J$150*(1+rvanilla04)^0.5)/A8stdlife))</f>
        <v>0.52575847805645159</v>
      </c>
      <c r="N172" s="105">
        <f>IF(A8stdlife="n/a","n/a",IF(N$3&gt;(A8stdlife+$E172),('PTRM input'!$J$150*(1+rvanilla04)^0.5)-SUM($J172:M172),('PTRM input'!$J$150*(1+rvanilla04)^0.5)/A8stdlife))</f>
        <v>0.52575847805645159</v>
      </c>
      <c r="O172" s="105">
        <f>IF(A8stdlife="n/a","n/a",IF(O$3&gt;(A8stdlife+$E172),('PTRM input'!$J$150*(1+rvanilla04)^0.5)-SUM($J172:N172),('PTRM input'!$J$150*(1+rvanilla04)^0.5)/A8stdlife))</f>
        <v>0.52575847805645159</v>
      </c>
      <c r="P172" s="105">
        <f>IF(A8stdlife="n/a","n/a",IF(P$3&gt;(A8stdlife+$E172),('PTRM input'!$J$150*(1+rvanilla04)^0.5)-SUM($J172:O172),('PTRM input'!$J$150*(1+rvanilla04)^0.5)/A8stdlife))</f>
        <v>0.52575847805645159</v>
      </c>
      <c r="Q172" s="105">
        <f>IF(A8stdlife="n/a","n/a",IF(Q$3&gt;(A8stdlife+$E172),('PTRM input'!$J$150*(1+rvanilla04)^0.5)-SUM($J172:P172),('PTRM input'!$J$150*(1+rvanilla04)^0.5)/A8stdlife))</f>
        <v>0.52575847805645159</v>
      </c>
      <c r="R172" s="105">
        <f>IF(A8stdlife="n/a","n/a",IF(R$3&gt;(A8stdlife+$E172),('PTRM input'!$J$150*(1+rvanilla04)^0.5)-SUM($J172:Q172),('PTRM input'!$J$150*(1+rvanilla04)^0.5)/A8stdlife))</f>
        <v>0.52575847805645159</v>
      </c>
      <c r="S172" s="105">
        <f>IF(A8stdlife="n/a","n/a",IF(S$3&gt;(A8stdlife+$E172),('PTRM input'!$J$150*(1+rvanilla04)^0.5)-SUM($J172:R172),('PTRM input'!$J$150*(1+rvanilla04)^0.5)/A8stdlife))</f>
        <v>0.52575847805645159</v>
      </c>
      <c r="T172" s="105">
        <f>IF(A8stdlife="n/a","n/a",IF(T$3&gt;(A8stdlife+$E172),('PTRM input'!$J$150*(1+rvanilla04)^0.5)-SUM($J172:S172),('PTRM input'!$J$150*(1+rvanilla04)^0.5)/A8stdlife))</f>
        <v>0.52575847805645159</v>
      </c>
      <c r="U172" s="105">
        <f>IF(A8stdlife="n/a","n/a",IF(U$3&gt;(A8stdlife+$E172),('PTRM input'!$J$150*(1+rvanilla04)^0.5)-SUM($J172:T172),('PTRM input'!$J$150*(1+rvanilla04)^0.5)/A8stdlife))</f>
        <v>0.52575847805645159</v>
      </c>
      <c r="V172" s="105">
        <f>IF(A8stdlife="n/a","n/a",IF(V$3&gt;(A8stdlife+$E172),('PTRM input'!$J$150*(1+rvanilla04)^0.5)-SUM($J172:U172),('PTRM input'!$J$150*(1+rvanilla04)^0.5)/A8stdlife))</f>
        <v>0.52575847805645159</v>
      </c>
      <c r="W172" s="105">
        <f>IF(A8stdlife="n/a","n/a",IF(W$3&gt;(A8stdlife+$E172),('PTRM input'!$J$150*(1+rvanilla04)^0.5)-SUM($J172:V172),('PTRM input'!$J$150*(1+rvanilla04)^0.5)/A8stdlife))</f>
        <v>0.52575847805645159</v>
      </c>
      <c r="X172" s="105">
        <f>IF(A8stdlife="n/a","n/a",IF(X$3&gt;(A8stdlife+$E172),('PTRM input'!$J$150*(1+rvanilla04)^0.5)-SUM($J172:W172),('PTRM input'!$J$150*(1+rvanilla04)^0.5)/A8stdlife))</f>
        <v>0.52575847805645159</v>
      </c>
      <c r="Y172" s="105">
        <f>IF(A8stdlife="n/a","n/a",IF(Y$3&gt;(A8stdlife+$E172),('PTRM input'!$J$150*(1+rvanilla04)^0.5)-SUM($J172:X172),('PTRM input'!$J$150*(1+rvanilla04)^0.5)/A8stdlife))</f>
        <v>0.52575847805645159</v>
      </c>
      <c r="Z172" s="105">
        <f>IF(A8stdlife="n/a","n/a",IF(Z$3&gt;(A8stdlife+$E172),('PTRM input'!$J$150*(1+rvanilla04)^0.5)-SUM($J172:Y172),('PTRM input'!$J$150*(1+rvanilla04)^0.5)/A8stdlife))</f>
        <v>0.52575847805645159</v>
      </c>
      <c r="AA172" s="105">
        <f>IF(A8stdlife="n/a","n/a",IF(AA$3&gt;(A8stdlife+$E172),('PTRM input'!$J$150*(1+rvanilla04)^0.5)-SUM($J172:Z172),('PTRM input'!$J$150*(1+rvanilla04)^0.5)/A8stdlife))</f>
        <v>0.52575847805645159</v>
      </c>
      <c r="AB172" s="105">
        <f>IF(A8stdlife="n/a","n/a",IF(AB$3&gt;(A8stdlife+$E172),('PTRM input'!$J$150*(1+rvanilla04)^0.5)-SUM($J172:AA172),('PTRM input'!$J$150*(1+rvanilla04)^0.5)/A8stdlife))</f>
        <v>0.52575847805645159</v>
      </c>
      <c r="AC172" s="105">
        <f>IF(A8stdlife="n/a","n/a",IF(AC$3&gt;(A8stdlife+$E172),('PTRM input'!$J$150*(1+rvanilla04)^0.5)-SUM($J172:AB172),('PTRM input'!$J$150*(1+rvanilla04)^0.5)/A8stdlife))</f>
        <v>0.52575847805645159</v>
      </c>
      <c r="AD172" s="105">
        <f>IF(A8stdlife="n/a","n/a",IF(AD$3&gt;(A8stdlife+$E172),('PTRM input'!$J$150*(1+rvanilla04)^0.5)-SUM($J172:AC172),('PTRM input'!$J$150*(1+rvanilla04)^0.5)/A8stdlife))</f>
        <v>0.52575847805645159</v>
      </c>
      <c r="AE172" s="105">
        <f>IF(A8stdlife="n/a","n/a",IF(AE$3&gt;(A8stdlife+$E172),('PTRM input'!$J$150*(1+rvanilla04)^0.5)-SUM($J172:AD172),('PTRM input'!$J$150*(1+rvanilla04)^0.5)/A8stdlife))</f>
        <v>0.52575847805645159</v>
      </c>
      <c r="AF172" s="105">
        <f>IF(A8stdlife="n/a","n/a",IF(AF$3&gt;(A8stdlife+$E172),('PTRM input'!$J$150*(1+rvanilla04)^0.5)-SUM($J172:AE172),('PTRM input'!$J$150*(1+rvanilla04)^0.5)/A8stdlife))</f>
        <v>0.52575847805645159</v>
      </c>
      <c r="AG172" s="105">
        <f>IF(A8stdlife="n/a","n/a",IF(AG$3&gt;(A8stdlife+$E172),('PTRM input'!$J$150*(1+rvanilla04)^0.5)-SUM($J172:AF172),('PTRM input'!$J$150*(1+rvanilla04)^0.5)/A8stdlife))</f>
        <v>0.52575847805645159</v>
      </c>
      <c r="AH172" s="105">
        <f>IF(A8stdlife="n/a","n/a",IF(AH$3&gt;(A8stdlife+$E172),('PTRM input'!$J$150*(1+rvanilla04)^0.5)-SUM($J172:AG172),('PTRM input'!$J$150*(1+rvanilla04)^0.5)/A8stdlife))</f>
        <v>0.52575847805645159</v>
      </c>
      <c r="AI172" s="105">
        <f>IF(A8stdlife="n/a","n/a",IF(AI$3&gt;(A8stdlife+$E172),('PTRM input'!$J$150*(1+rvanilla04)^0.5)-SUM($J172:AH172),('PTRM input'!$J$150*(1+rvanilla04)^0.5)/A8stdlife))</f>
        <v>0.52575847805645159</v>
      </c>
      <c r="AJ172" s="105">
        <f>IF(A8stdlife="n/a","n/a",IF(AJ$3&gt;(A8stdlife+$E172),('PTRM input'!$J$150*(1+rvanilla04)^0.5)-SUM($J172:AI172),('PTRM input'!$J$150*(1+rvanilla04)^0.5)/A8stdlife))</f>
        <v>0.3187132197888225</v>
      </c>
      <c r="AK172" s="105">
        <f>IF(A8stdlife="n/a","n/a",IF(AK$3&gt;(A8stdlife+$E172),('PTRM input'!$J$150*(1+rvanilla04)^0.5)-SUM($J172:AJ172),('PTRM input'!$J$150*(1+rvanilla04)^0.5)/A8stdlife))</f>
        <v>0</v>
      </c>
      <c r="AL172" s="105">
        <f>IF(A8stdlife="n/a","n/a",IF(AL$3&gt;(A8stdlife+$E172),('PTRM input'!$J$150*(1+rvanilla04)^0.5)-SUM($J172:AK172),('PTRM input'!$J$150*(1+rvanilla04)^0.5)/A8stdlife))</f>
        <v>0</v>
      </c>
      <c r="AM172" s="105">
        <f>IF(A8stdlife="n/a","n/a",IF(AM$3&gt;(A8stdlife+$E172),('PTRM input'!$J$150*(1+rvanilla04)^0.5)-SUM($J172:AL172),('PTRM input'!$J$150*(1+rvanilla04)^0.5)/A8stdlife))</f>
        <v>0</v>
      </c>
      <c r="AN172" s="105">
        <f>IF(A8stdlife="n/a","n/a",IF(AN$3&gt;(A8stdlife+$E172),('PTRM input'!$J$150*(1+rvanilla04)^0.5)-SUM($J172:AM172),('PTRM input'!$J$150*(1+rvanilla04)^0.5)/A8stdlife))</f>
        <v>0</v>
      </c>
      <c r="AO172" s="105">
        <f>IF(A8stdlife="n/a","n/a",IF(AO$3&gt;(A8stdlife+$E172),('PTRM input'!$J$150*(1+rvanilla04)^0.5)-SUM($J172:AN172),('PTRM input'!$J$150*(1+rvanilla04)^0.5)/A8stdlife))</f>
        <v>0</v>
      </c>
      <c r="AP172" s="105">
        <f>IF(A8stdlife="n/a","n/a",IF(AP$3&gt;(A8stdlife+$E172),('PTRM input'!$J$150*(1+rvanilla04)^0.5)-SUM($J172:AO172),('PTRM input'!$J$150*(1+rvanilla04)^0.5)/A8stdlife))</f>
        <v>0</v>
      </c>
      <c r="AQ172" s="105">
        <f>IF(A8stdlife="n/a","n/a",IF(AQ$3&gt;(A8stdlife+$E172),('PTRM input'!$J$150*(1+rvanilla04)^0.5)-SUM($J172:AP172),('PTRM input'!$J$150*(1+rvanilla04)^0.5)/A8stdlife))</f>
        <v>0</v>
      </c>
      <c r="AR172" s="105">
        <f>IF(A8stdlife="n/a","n/a",IF(AR$3&gt;(A8stdlife+$E172),('PTRM input'!$J$150*(1+rvanilla04)^0.5)-SUM($J172:AQ172),('PTRM input'!$J$150*(1+rvanilla04)^0.5)/A8stdlife))</f>
        <v>0</v>
      </c>
      <c r="AS172" s="105">
        <f>IF(A8stdlife="n/a","n/a",IF(AS$3&gt;(A8stdlife+$E172),('PTRM input'!$J$150*(1+rvanilla04)^0.5)-SUM($J172:AR172),('PTRM input'!$J$150*(1+rvanilla04)^0.5)/A8stdlife))</f>
        <v>0</v>
      </c>
      <c r="AT172" s="105">
        <f>IF(A8stdlife="n/a","n/a",IF(AT$3&gt;(A8stdlife+$E172),('PTRM input'!$J$150*(1+rvanilla04)^0.5)-SUM($J172:AS172),('PTRM input'!$J$150*(1+rvanilla04)^0.5)/A8stdlife))</f>
        <v>0</v>
      </c>
      <c r="AU172" s="105">
        <f>IF(A8stdlife="n/a","n/a",IF(AU$3&gt;(A8stdlife+$E172),('PTRM input'!$J$150*(1+rvanilla04)^0.5)-SUM($J172:AT172),('PTRM input'!$J$150*(1+rvanilla04)^0.5)/A8stdlife))</f>
        <v>0</v>
      </c>
      <c r="AV172" s="105">
        <f>IF(A8stdlife="n/a","n/a",IF(AV$3&gt;(A8stdlife+$E172),('PTRM input'!$J$150*(1+rvanilla04)^0.5)-SUM($J172:AU172),('PTRM input'!$J$150*(1+rvanilla04)^0.5)/A8stdlife))</f>
        <v>0</v>
      </c>
      <c r="AW172" s="105">
        <f>IF(A8stdlife="n/a","n/a",IF(AW$3&gt;(A8stdlife+$E172),('PTRM input'!$J$150*(1+rvanilla04)^0.5)-SUM($J172:AV172),('PTRM input'!$J$150*(1+rvanilla04)^0.5)/A8stdlife))</f>
        <v>0</v>
      </c>
      <c r="AX172" s="105">
        <f>IF(A8stdlife="n/a","n/a",IF(AX$3&gt;(A8stdlife+$E172),('PTRM input'!$J$150*(1+rvanilla04)^0.5)-SUM($J172:AW172),('PTRM input'!$J$150*(1+rvanilla04)^0.5)/A8stdlife))</f>
        <v>0</v>
      </c>
      <c r="AY172" s="105">
        <f>IF(A8stdlife="n/a","n/a",IF(AY$3&gt;(A8stdlife+$E172),('PTRM input'!$J$150*(1+rvanilla04)^0.5)-SUM($J172:AX172),('PTRM input'!$J$150*(1+rvanilla04)^0.5)/A8stdlife))</f>
        <v>0</v>
      </c>
      <c r="AZ172" s="105">
        <f>IF(A8stdlife="n/a","n/a",IF(AZ$3&gt;(A8stdlife+$E172),('PTRM input'!$J$150*(1+rvanilla04)^0.5)-SUM($J172:AY172),('PTRM input'!$J$150*(1+rvanilla04)^0.5)/A8stdlife))</f>
        <v>0</v>
      </c>
      <c r="BA172" s="105">
        <f>IF(A8stdlife="n/a","n/a",IF(BA$3&gt;(A8stdlife+$E172),('PTRM input'!$J$150*(1+rvanilla04)^0.5)-SUM($J172:AZ172),('PTRM input'!$J$150*(1+rvanilla04)^0.5)/A8stdlife))</f>
        <v>0</v>
      </c>
      <c r="BB172" s="105">
        <f>IF(A8stdlife="n/a","n/a",IF(BB$3&gt;(A8stdlife+$E172),('PTRM input'!$J$150*(1+rvanilla04)^0.5)-SUM($J172:BA172),('PTRM input'!$J$150*(1+rvanilla04)^0.5)/A8stdlife))</f>
        <v>0</v>
      </c>
      <c r="BC172" s="105">
        <f>IF(A8stdlife="n/a","n/a",IF(BC$3&gt;(A8stdlife+$E172),('PTRM input'!$J$150*(1+rvanilla04)^0.5)-SUM($J172:BB172),('PTRM input'!$J$150*(1+rvanilla04)^0.5)/A8stdlife))</f>
        <v>0</v>
      </c>
      <c r="BD172" s="105">
        <f>IF(A8stdlife="n/a","n/a",IF(BD$3&gt;(A8stdlife+$E172),('PTRM input'!$J$150*(1+rvanilla04)^0.5)-SUM($J172:BC172),('PTRM input'!$J$150*(1+rvanilla04)^0.5)/A8stdlife))</f>
        <v>0</v>
      </c>
      <c r="BE172" s="105">
        <f>IF(A8stdlife="n/a","n/a",IF(BE$3&gt;(A8stdlife+$E172),('PTRM input'!$J$150*(1+rvanilla04)^0.5)-SUM($J172:BD172),('PTRM input'!$J$150*(1+rvanilla04)^0.5)/A8stdlife))</f>
        <v>0</v>
      </c>
      <c r="BF172" s="105">
        <f>IF(A8stdlife="n/a","n/a",IF(BF$3&gt;(A8stdlife+$E172),('PTRM input'!$J$150*(1+rvanilla04)^0.5)-SUM($J172:BE172),('PTRM input'!$J$150*(1+rvanilla04)^0.5)/A8stdlife))</f>
        <v>0</v>
      </c>
      <c r="BG172" s="105">
        <f>IF(A8stdlife="n/a","n/a",IF(BG$3&gt;(A8stdlife+$E172),('PTRM input'!$J$150*(1+rvanilla04)^0.5)-SUM($J172:BF172),('PTRM input'!$J$150*(1+rvanilla04)^0.5)/A8stdlife))</f>
        <v>0</v>
      </c>
      <c r="BH172" s="105">
        <f>IF(A8stdlife="n/a","n/a",IF(BH$3&gt;(A8stdlife+$E172),('PTRM input'!$J$150*(1+rvanilla04)^0.5)-SUM($J172:BG172),('PTRM input'!$J$150*(1+rvanilla04)^0.5)/A8stdlife))</f>
        <v>0</v>
      </c>
      <c r="BI172" s="105">
        <f>IF(A8stdlife="n/a","n/a",IF(BI$3&gt;(A8stdlife+$E172),('PTRM input'!$J$150*(1+rvanilla04)^0.5)-SUM($J172:BH172),('PTRM input'!$J$150*(1+rvanilla04)^0.5)/A8stdlife))</f>
        <v>0</v>
      </c>
      <c r="BJ172" s="234"/>
      <c r="BK172" s="234"/>
      <c r="BL172" s="234"/>
      <c r="BM172" s="234"/>
    </row>
    <row r="173" spans="1:65" s="190" customFormat="1" outlineLevel="2">
      <c r="A173" s="234"/>
      <c r="B173" s="32"/>
      <c r="C173" s="31"/>
      <c r="D173" s="930"/>
      <c r="E173" s="167">
        <v>5</v>
      </c>
      <c r="F173" s="34"/>
      <c r="G173" s="184"/>
      <c r="H173" s="186"/>
      <c r="I173" s="186"/>
      <c r="J173" s="186"/>
      <c r="K173" s="185"/>
      <c r="L173" s="105">
        <f>IF(A8stdlife="n/a","n/a",IF(L$3&gt;(A8stdlife+$E173),('PTRM input'!$K$150*(1+rvanilla05)^0.5)-SUM($K173:K173),('PTRM input'!$K$150*(1+rvanilla05)^0.5)/A8stdlife))</f>
        <v>0.52385261707762942</v>
      </c>
      <c r="M173" s="105">
        <f>IF(A8stdlife="n/a","n/a",IF(M$3&gt;(A8stdlife+$E173),('PTRM input'!$K$150*(1+rvanilla05)^0.5)-SUM($K173:L173),('PTRM input'!$K$150*(1+rvanilla05)^0.5)/A8stdlife))</f>
        <v>0.52385261707762942</v>
      </c>
      <c r="N173" s="105">
        <f>IF(A8stdlife="n/a","n/a",IF(N$3&gt;(A8stdlife+$E173),('PTRM input'!$K$150*(1+rvanilla05)^0.5)-SUM($K173:M173),('PTRM input'!$K$150*(1+rvanilla05)^0.5)/A8stdlife))</f>
        <v>0.52385261707762942</v>
      </c>
      <c r="O173" s="105">
        <f>IF(A8stdlife="n/a","n/a",IF(O$3&gt;(A8stdlife+$E173),('PTRM input'!$K$150*(1+rvanilla05)^0.5)-SUM($K173:N173),('PTRM input'!$K$150*(1+rvanilla05)^0.5)/A8stdlife))</f>
        <v>0.52385261707762942</v>
      </c>
      <c r="P173" s="105">
        <f>IF(A8stdlife="n/a","n/a",IF(P$3&gt;(A8stdlife+$E173),('PTRM input'!$K$150*(1+rvanilla05)^0.5)-SUM($K173:O173),('PTRM input'!$K$150*(1+rvanilla05)^0.5)/A8stdlife))</f>
        <v>0.52385261707762942</v>
      </c>
      <c r="Q173" s="105">
        <f>IF(A8stdlife="n/a","n/a",IF(Q$3&gt;(A8stdlife+$E173),('PTRM input'!$K$150*(1+rvanilla05)^0.5)-SUM($K173:P173),('PTRM input'!$K$150*(1+rvanilla05)^0.5)/A8stdlife))</f>
        <v>0.52385261707762942</v>
      </c>
      <c r="R173" s="105">
        <f>IF(A8stdlife="n/a","n/a",IF(R$3&gt;(A8stdlife+$E173),('PTRM input'!$K$150*(1+rvanilla05)^0.5)-SUM($K173:Q173),('PTRM input'!$K$150*(1+rvanilla05)^0.5)/A8stdlife))</f>
        <v>0.52385261707762942</v>
      </c>
      <c r="S173" s="105">
        <f>IF(A8stdlife="n/a","n/a",IF(S$3&gt;(A8stdlife+$E173),('PTRM input'!$K$150*(1+rvanilla05)^0.5)-SUM($K173:R173),('PTRM input'!$K$150*(1+rvanilla05)^0.5)/A8stdlife))</f>
        <v>0.52385261707762942</v>
      </c>
      <c r="T173" s="105">
        <f>IF(A8stdlife="n/a","n/a",IF(T$3&gt;(A8stdlife+$E173),('PTRM input'!$K$150*(1+rvanilla05)^0.5)-SUM($K173:S173),('PTRM input'!$K$150*(1+rvanilla05)^0.5)/A8stdlife))</f>
        <v>0.52385261707762942</v>
      </c>
      <c r="U173" s="105">
        <f>IF(A8stdlife="n/a","n/a",IF(U$3&gt;(A8stdlife+$E173),('PTRM input'!$K$150*(1+rvanilla05)^0.5)-SUM($K173:T173),('PTRM input'!$K$150*(1+rvanilla05)^0.5)/A8stdlife))</f>
        <v>0.52385261707762942</v>
      </c>
      <c r="V173" s="105">
        <f>IF(A8stdlife="n/a","n/a",IF(V$3&gt;(A8stdlife+$E173),('PTRM input'!$K$150*(1+rvanilla05)^0.5)-SUM($K173:U173),('PTRM input'!$K$150*(1+rvanilla05)^0.5)/A8stdlife))</f>
        <v>0.52385261707762942</v>
      </c>
      <c r="W173" s="105">
        <f>IF(A8stdlife="n/a","n/a",IF(W$3&gt;(A8stdlife+$E173),('PTRM input'!$K$150*(1+rvanilla05)^0.5)-SUM($K173:V173),('PTRM input'!$K$150*(1+rvanilla05)^0.5)/A8stdlife))</f>
        <v>0.52385261707762942</v>
      </c>
      <c r="X173" s="105">
        <f>IF(A8stdlife="n/a","n/a",IF(X$3&gt;(A8stdlife+$E173),('PTRM input'!$K$150*(1+rvanilla05)^0.5)-SUM($K173:W173),('PTRM input'!$K$150*(1+rvanilla05)^0.5)/A8stdlife))</f>
        <v>0.52385261707762942</v>
      </c>
      <c r="Y173" s="105">
        <f>IF(A8stdlife="n/a","n/a",IF(Y$3&gt;(A8stdlife+$E173),('PTRM input'!$K$150*(1+rvanilla05)^0.5)-SUM($K173:X173),('PTRM input'!$K$150*(1+rvanilla05)^0.5)/A8stdlife))</f>
        <v>0.52385261707762942</v>
      </c>
      <c r="Z173" s="105">
        <f>IF(A8stdlife="n/a","n/a",IF(Z$3&gt;(A8stdlife+$E173),('PTRM input'!$K$150*(1+rvanilla05)^0.5)-SUM($K173:Y173),('PTRM input'!$K$150*(1+rvanilla05)^0.5)/A8stdlife))</f>
        <v>0.52385261707762942</v>
      </c>
      <c r="AA173" s="105">
        <f>IF(A8stdlife="n/a","n/a",IF(AA$3&gt;(A8stdlife+$E173),('PTRM input'!$K$150*(1+rvanilla05)^0.5)-SUM($K173:Z173),('PTRM input'!$K$150*(1+rvanilla05)^0.5)/A8stdlife))</f>
        <v>0.52385261707762942</v>
      </c>
      <c r="AB173" s="105">
        <f>IF(A8stdlife="n/a","n/a",IF(AB$3&gt;(A8stdlife+$E173),('PTRM input'!$K$150*(1+rvanilla05)^0.5)-SUM($K173:AA173),('PTRM input'!$K$150*(1+rvanilla05)^0.5)/A8stdlife))</f>
        <v>0.52385261707762942</v>
      </c>
      <c r="AC173" s="105">
        <f>IF(A8stdlife="n/a","n/a",IF(AC$3&gt;(A8stdlife+$E173),('PTRM input'!$K$150*(1+rvanilla05)^0.5)-SUM($K173:AB173),('PTRM input'!$K$150*(1+rvanilla05)^0.5)/A8stdlife))</f>
        <v>0.52385261707762942</v>
      </c>
      <c r="AD173" s="105">
        <f>IF(A8stdlife="n/a","n/a",IF(AD$3&gt;(A8stdlife+$E173),('PTRM input'!$K$150*(1+rvanilla05)^0.5)-SUM($K173:AC173),('PTRM input'!$K$150*(1+rvanilla05)^0.5)/A8stdlife))</f>
        <v>0.52385261707762942</v>
      </c>
      <c r="AE173" s="105">
        <f>IF(A8stdlife="n/a","n/a",IF(AE$3&gt;(A8stdlife+$E173),('PTRM input'!$K$150*(1+rvanilla05)^0.5)-SUM($K173:AD173),('PTRM input'!$K$150*(1+rvanilla05)^0.5)/A8stdlife))</f>
        <v>0.52385261707762942</v>
      </c>
      <c r="AF173" s="105">
        <f>IF(A8stdlife="n/a","n/a",IF(AF$3&gt;(A8stdlife+$E173),('PTRM input'!$K$150*(1+rvanilla05)^0.5)-SUM($K173:AE173),('PTRM input'!$K$150*(1+rvanilla05)^0.5)/A8stdlife))</f>
        <v>0.52385261707762942</v>
      </c>
      <c r="AG173" s="105">
        <f>IF(A8stdlife="n/a","n/a",IF(AG$3&gt;(A8stdlife+$E173),('PTRM input'!$K$150*(1+rvanilla05)^0.5)-SUM($K173:AF173),('PTRM input'!$K$150*(1+rvanilla05)^0.5)/A8stdlife))</f>
        <v>0.52385261707762942</v>
      </c>
      <c r="AH173" s="105">
        <f>IF(A8stdlife="n/a","n/a",IF(AH$3&gt;(A8stdlife+$E173),('PTRM input'!$K$150*(1+rvanilla05)^0.5)-SUM($K173:AG173),('PTRM input'!$K$150*(1+rvanilla05)^0.5)/A8stdlife))</f>
        <v>0.52385261707762942</v>
      </c>
      <c r="AI173" s="105">
        <f>IF(A8stdlife="n/a","n/a",IF(AI$3&gt;(A8stdlife+$E173),('PTRM input'!$K$150*(1+rvanilla05)^0.5)-SUM($K173:AH173),('PTRM input'!$K$150*(1+rvanilla05)^0.5)/A8stdlife))</f>
        <v>0.52385261707762942</v>
      </c>
      <c r="AJ173" s="105">
        <f>IF(A8stdlife="n/a","n/a",IF(AJ$3&gt;(A8stdlife+$E173),('PTRM input'!$K$150*(1+rvanilla05)^0.5)-SUM($K173:AI173),('PTRM input'!$K$150*(1+rvanilla05)^0.5)/A8stdlife))</f>
        <v>0.52385261707762942</v>
      </c>
      <c r="AK173" s="105">
        <f>IF(A8stdlife="n/a","n/a",IF(AK$3&gt;(A8stdlife+$E173),('PTRM input'!$K$150*(1+rvanilla05)^0.5)-SUM($K173:AJ173),('PTRM input'!$K$150*(1+rvanilla05)^0.5)/A8stdlife))</f>
        <v>0.31755789255324629</v>
      </c>
      <c r="AL173" s="105">
        <f>IF(A8stdlife="n/a","n/a",IF(AL$3&gt;(A8stdlife+$E173),('PTRM input'!$K$150*(1+rvanilla05)^0.5)-SUM($K173:AK173),('PTRM input'!$K$150*(1+rvanilla05)^0.5)/A8stdlife))</f>
        <v>0</v>
      </c>
      <c r="AM173" s="105">
        <f>IF(A8stdlife="n/a","n/a",IF(AM$3&gt;(A8stdlife+$E173),('PTRM input'!$K$150*(1+rvanilla05)^0.5)-SUM($K173:AL173),('PTRM input'!$K$150*(1+rvanilla05)^0.5)/A8stdlife))</f>
        <v>0</v>
      </c>
      <c r="AN173" s="105">
        <f>IF(A8stdlife="n/a","n/a",IF(AN$3&gt;(A8stdlife+$E173),('PTRM input'!$K$150*(1+rvanilla05)^0.5)-SUM($K173:AM173),('PTRM input'!$K$150*(1+rvanilla05)^0.5)/A8stdlife))</f>
        <v>0</v>
      </c>
      <c r="AO173" s="105">
        <f>IF(A8stdlife="n/a","n/a",IF(AO$3&gt;(A8stdlife+$E173),('PTRM input'!$K$150*(1+rvanilla05)^0.5)-SUM($K173:AN173),('PTRM input'!$K$150*(1+rvanilla05)^0.5)/A8stdlife))</f>
        <v>0</v>
      </c>
      <c r="AP173" s="105">
        <f>IF(A8stdlife="n/a","n/a",IF(AP$3&gt;(A8stdlife+$E173),('PTRM input'!$K$150*(1+rvanilla05)^0.5)-SUM($K173:AO173),('PTRM input'!$K$150*(1+rvanilla05)^0.5)/A8stdlife))</f>
        <v>0</v>
      </c>
      <c r="AQ173" s="105">
        <f>IF(A8stdlife="n/a","n/a",IF(AQ$3&gt;(A8stdlife+$E173),('PTRM input'!$K$150*(1+rvanilla05)^0.5)-SUM($K173:AP173),('PTRM input'!$K$150*(1+rvanilla05)^0.5)/A8stdlife))</f>
        <v>0</v>
      </c>
      <c r="AR173" s="105">
        <f>IF(A8stdlife="n/a","n/a",IF(AR$3&gt;(A8stdlife+$E173),('PTRM input'!$K$150*(1+rvanilla05)^0.5)-SUM($K173:AQ173),('PTRM input'!$K$150*(1+rvanilla05)^0.5)/A8stdlife))</f>
        <v>0</v>
      </c>
      <c r="AS173" s="105">
        <f>IF(A8stdlife="n/a","n/a",IF(AS$3&gt;(A8stdlife+$E173),('PTRM input'!$K$150*(1+rvanilla05)^0.5)-SUM($K173:AR173),('PTRM input'!$K$150*(1+rvanilla05)^0.5)/A8stdlife))</f>
        <v>0</v>
      </c>
      <c r="AT173" s="105">
        <f>IF(A8stdlife="n/a","n/a",IF(AT$3&gt;(A8stdlife+$E173),('PTRM input'!$K$150*(1+rvanilla05)^0.5)-SUM($K173:AS173),('PTRM input'!$K$150*(1+rvanilla05)^0.5)/A8stdlife))</f>
        <v>0</v>
      </c>
      <c r="AU173" s="105">
        <f>IF(A8stdlife="n/a","n/a",IF(AU$3&gt;(A8stdlife+$E173),('PTRM input'!$K$150*(1+rvanilla05)^0.5)-SUM($K173:AT173),('PTRM input'!$K$150*(1+rvanilla05)^0.5)/A8stdlife))</f>
        <v>0</v>
      </c>
      <c r="AV173" s="105">
        <f>IF(A8stdlife="n/a","n/a",IF(AV$3&gt;(A8stdlife+$E173),('PTRM input'!$K$150*(1+rvanilla05)^0.5)-SUM($K173:AU173),('PTRM input'!$K$150*(1+rvanilla05)^0.5)/A8stdlife))</f>
        <v>0</v>
      </c>
      <c r="AW173" s="105">
        <f>IF(A8stdlife="n/a","n/a",IF(AW$3&gt;(A8stdlife+$E173),('PTRM input'!$K$150*(1+rvanilla05)^0.5)-SUM($K173:AV173),('PTRM input'!$K$150*(1+rvanilla05)^0.5)/A8stdlife))</f>
        <v>0</v>
      </c>
      <c r="AX173" s="105">
        <f>IF(A8stdlife="n/a","n/a",IF(AX$3&gt;(A8stdlife+$E173),('PTRM input'!$K$150*(1+rvanilla05)^0.5)-SUM($K173:AW173),('PTRM input'!$K$150*(1+rvanilla05)^0.5)/A8stdlife))</f>
        <v>0</v>
      </c>
      <c r="AY173" s="105">
        <f>IF(A8stdlife="n/a","n/a",IF(AY$3&gt;(A8stdlife+$E173),('PTRM input'!$K$150*(1+rvanilla05)^0.5)-SUM($K173:AX173),('PTRM input'!$K$150*(1+rvanilla05)^0.5)/A8stdlife))</f>
        <v>0</v>
      </c>
      <c r="AZ173" s="105">
        <f>IF(A8stdlife="n/a","n/a",IF(AZ$3&gt;(A8stdlife+$E173),('PTRM input'!$K$150*(1+rvanilla05)^0.5)-SUM($K173:AY173),('PTRM input'!$K$150*(1+rvanilla05)^0.5)/A8stdlife))</f>
        <v>0</v>
      </c>
      <c r="BA173" s="105">
        <f>IF(A8stdlife="n/a","n/a",IF(BA$3&gt;(A8stdlife+$E173),('PTRM input'!$K$150*(1+rvanilla05)^0.5)-SUM($K173:AZ173),('PTRM input'!$K$150*(1+rvanilla05)^0.5)/A8stdlife))</f>
        <v>0</v>
      </c>
      <c r="BB173" s="105">
        <f>IF(A8stdlife="n/a","n/a",IF(BB$3&gt;(A8stdlife+$E173),('PTRM input'!$K$150*(1+rvanilla05)^0.5)-SUM($K173:BA173),('PTRM input'!$K$150*(1+rvanilla05)^0.5)/A8stdlife))</f>
        <v>0</v>
      </c>
      <c r="BC173" s="105">
        <f>IF(A8stdlife="n/a","n/a",IF(BC$3&gt;(A8stdlife+$E173),('PTRM input'!$K$150*(1+rvanilla05)^0.5)-SUM($K173:BB173),('PTRM input'!$K$150*(1+rvanilla05)^0.5)/A8stdlife))</f>
        <v>0</v>
      </c>
      <c r="BD173" s="105">
        <f>IF(A8stdlife="n/a","n/a",IF(BD$3&gt;(A8stdlife+$E173),('PTRM input'!$K$150*(1+rvanilla05)^0.5)-SUM($K173:BC173),('PTRM input'!$K$150*(1+rvanilla05)^0.5)/A8stdlife))</f>
        <v>0</v>
      </c>
      <c r="BE173" s="105">
        <f>IF(A8stdlife="n/a","n/a",IF(BE$3&gt;(A8stdlife+$E173),('PTRM input'!$K$150*(1+rvanilla05)^0.5)-SUM($K173:BD173),('PTRM input'!$K$150*(1+rvanilla05)^0.5)/A8stdlife))</f>
        <v>0</v>
      </c>
      <c r="BF173" s="105">
        <f>IF(A8stdlife="n/a","n/a",IF(BF$3&gt;(A8stdlife+$E173),('PTRM input'!$K$150*(1+rvanilla05)^0.5)-SUM($K173:BE173),('PTRM input'!$K$150*(1+rvanilla05)^0.5)/A8stdlife))</f>
        <v>0</v>
      </c>
      <c r="BG173" s="105">
        <f>IF(A8stdlife="n/a","n/a",IF(BG$3&gt;(A8stdlife+$E173),('PTRM input'!$K$150*(1+rvanilla05)^0.5)-SUM($K173:BF173),('PTRM input'!$K$150*(1+rvanilla05)^0.5)/A8stdlife))</f>
        <v>0</v>
      </c>
      <c r="BH173" s="105">
        <f>IF(A8stdlife="n/a","n/a",IF(BH$3&gt;(A8stdlife+$E173),('PTRM input'!$K$150*(1+rvanilla05)^0.5)-SUM($K173:BG173),('PTRM input'!$K$150*(1+rvanilla05)^0.5)/A8stdlife))</f>
        <v>0</v>
      </c>
      <c r="BI173" s="105">
        <f>IF(A8stdlife="n/a","n/a",IF(BI$3&gt;(A8stdlife+$E173),('PTRM input'!$K$150*(1+rvanilla05)^0.5)-SUM($K173:BH173),('PTRM input'!$K$150*(1+rvanilla05)^0.5)/A8stdlife))</f>
        <v>0</v>
      </c>
      <c r="BJ173" s="234"/>
      <c r="BK173" s="234"/>
      <c r="BL173" s="234"/>
      <c r="BM173" s="234"/>
    </row>
    <row r="174" spans="1:65" s="190" customFormat="1" outlineLevel="2">
      <c r="A174" s="234"/>
      <c r="B174" s="32"/>
      <c r="C174" s="31"/>
      <c r="D174" s="930"/>
      <c r="E174" s="167">
        <v>6</v>
      </c>
      <c r="F174" s="34"/>
      <c r="G174" s="184"/>
      <c r="H174" s="186"/>
      <c r="I174" s="186"/>
      <c r="J174" s="186"/>
      <c r="K174" s="186"/>
      <c r="L174" s="185"/>
      <c r="M174" s="105">
        <f>IF(A8stdlife="n/a","n/a",IF(M$3&gt;(A8stdlife+$E174),('PTRM input'!$L$150*(1+rvanilla06)^0.5)-SUM($L174:L174),('PTRM input'!$L$150*(1+rvanilla06)^0.5)/A8stdlife))</f>
        <v>0</v>
      </c>
      <c r="N174" s="105">
        <f>IF(A8stdlife="n/a","n/a",IF(N$3&gt;(A8stdlife+$E174),('PTRM input'!$L$150*(1+rvanilla06)^0.5)-SUM($L174:M174),('PTRM input'!$L$150*(1+rvanilla06)^0.5)/A8stdlife))</f>
        <v>0</v>
      </c>
      <c r="O174" s="105">
        <f>IF(A8stdlife="n/a","n/a",IF(O$3&gt;(A8stdlife+$E174),('PTRM input'!$L$150*(1+rvanilla06)^0.5)-SUM($L174:N174),('PTRM input'!$L$150*(1+rvanilla06)^0.5)/A8stdlife))</f>
        <v>0</v>
      </c>
      <c r="P174" s="105">
        <f>IF(A8stdlife="n/a","n/a",IF(P$3&gt;(A8stdlife+$E174),('PTRM input'!$L$150*(1+rvanilla06)^0.5)-SUM($L174:O174),('PTRM input'!$L$150*(1+rvanilla06)^0.5)/A8stdlife))</f>
        <v>0</v>
      </c>
      <c r="Q174" s="105">
        <f>IF(A8stdlife="n/a","n/a",IF(Q$3&gt;(A8stdlife+$E174),('PTRM input'!$L$150*(1+rvanilla06)^0.5)-SUM($L174:P174),('PTRM input'!$L$150*(1+rvanilla06)^0.5)/A8stdlife))</f>
        <v>0</v>
      </c>
      <c r="R174" s="105">
        <f>IF(A8stdlife="n/a","n/a",IF(R$3&gt;(A8stdlife+$E174),('PTRM input'!$L$150*(1+rvanilla06)^0.5)-SUM($L174:Q174),('PTRM input'!$L$150*(1+rvanilla06)^0.5)/A8stdlife))</f>
        <v>0</v>
      </c>
      <c r="S174" s="105">
        <f>IF(A8stdlife="n/a","n/a",IF(S$3&gt;(A8stdlife+$E174),('PTRM input'!$L$150*(1+rvanilla06)^0.5)-SUM($L174:R174),('PTRM input'!$L$150*(1+rvanilla06)^0.5)/A8stdlife))</f>
        <v>0</v>
      </c>
      <c r="T174" s="105">
        <f>IF(A8stdlife="n/a","n/a",IF(T$3&gt;(A8stdlife+$E174),('PTRM input'!$L$150*(1+rvanilla06)^0.5)-SUM($L174:S174),('PTRM input'!$L$150*(1+rvanilla06)^0.5)/A8stdlife))</f>
        <v>0</v>
      </c>
      <c r="U174" s="105">
        <f>IF(A8stdlife="n/a","n/a",IF(U$3&gt;(A8stdlife+$E174),('PTRM input'!$L$150*(1+rvanilla06)^0.5)-SUM($L174:T174),('PTRM input'!$L$150*(1+rvanilla06)^0.5)/A8stdlife))</f>
        <v>0</v>
      </c>
      <c r="V174" s="105">
        <f>IF(A8stdlife="n/a","n/a",IF(V$3&gt;(A8stdlife+$E174),('PTRM input'!$L$150*(1+rvanilla06)^0.5)-SUM($L174:U174),('PTRM input'!$L$150*(1+rvanilla06)^0.5)/A8stdlife))</f>
        <v>0</v>
      </c>
      <c r="W174" s="105">
        <f>IF(A8stdlife="n/a","n/a",IF(W$3&gt;(A8stdlife+$E174),('PTRM input'!$L$150*(1+rvanilla06)^0.5)-SUM($L174:V174),('PTRM input'!$L$150*(1+rvanilla06)^0.5)/A8stdlife))</f>
        <v>0</v>
      </c>
      <c r="X174" s="105">
        <f>IF(A8stdlife="n/a","n/a",IF(X$3&gt;(A8stdlife+$E174),('PTRM input'!$L$150*(1+rvanilla06)^0.5)-SUM($L174:W174),('PTRM input'!$L$150*(1+rvanilla06)^0.5)/A8stdlife))</f>
        <v>0</v>
      </c>
      <c r="Y174" s="105">
        <f>IF(A8stdlife="n/a","n/a",IF(Y$3&gt;(A8stdlife+$E174),('PTRM input'!$L$150*(1+rvanilla06)^0.5)-SUM($L174:X174),('PTRM input'!$L$150*(1+rvanilla06)^0.5)/A8stdlife))</f>
        <v>0</v>
      </c>
      <c r="Z174" s="105">
        <f>IF(A8stdlife="n/a","n/a",IF(Z$3&gt;(A8stdlife+$E174),('PTRM input'!$L$150*(1+rvanilla06)^0.5)-SUM($L174:Y174),('PTRM input'!$L$150*(1+rvanilla06)^0.5)/A8stdlife))</f>
        <v>0</v>
      </c>
      <c r="AA174" s="105">
        <f>IF(A8stdlife="n/a","n/a",IF(AA$3&gt;(A8stdlife+$E174),('PTRM input'!$L$150*(1+rvanilla06)^0.5)-SUM($L174:Z174),('PTRM input'!$L$150*(1+rvanilla06)^0.5)/A8stdlife))</f>
        <v>0</v>
      </c>
      <c r="AB174" s="105">
        <f>IF(A8stdlife="n/a","n/a",IF(AB$3&gt;(A8stdlife+$E174),('PTRM input'!$L$150*(1+rvanilla06)^0.5)-SUM($L174:AA174),('PTRM input'!$L$150*(1+rvanilla06)^0.5)/A8stdlife))</f>
        <v>0</v>
      </c>
      <c r="AC174" s="105">
        <f>IF(A8stdlife="n/a","n/a",IF(AC$3&gt;(A8stdlife+$E174),('PTRM input'!$L$150*(1+rvanilla06)^0.5)-SUM($L174:AB174),('PTRM input'!$L$150*(1+rvanilla06)^0.5)/A8stdlife))</f>
        <v>0</v>
      </c>
      <c r="AD174" s="105">
        <f>IF(A8stdlife="n/a","n/a",IF(AD$3&gt;(A8stdlife+$E174),('PTRM input'!$L$150*(1+rvanilla06)^0.5)-SUM($L174:AC174),('PTRM input'!$L$150*(1+rvanilla06)^0.5)/A8stdlife))</f>
        <v>0</v>
      </c>
      <c r="AE174" s="105">
        <f>IF(A8stdlife="n/a","n/a",IF(AE$3&gt;(A8stdlife+$E174),('PTRM input'!$L$150*(1+rvanilla06)^0.5)-SUM($L174:AD174),('PTRM input'!$L$150*(1+rvanilla06)^0.5)/A8stdlife))</f>
        <v>0</v>
      </c>
      <c r="AF174" s="105">
        <f>IF(A8stdlife="n/a","n/a",IF(AF$3&gt;(A8stdlife+$E174),('PTRM input'!$L$150*(1+rvanilla06)^0.5)-SUM($L174:AE174),('PTRM input'!$L$150*(1+rvanilla06)^0.5)/A8stdlife))</f>
        <v>0</v>
      </c>
      <c r="AG174" s="105">
        <f>IF(A8stdlife="n/a","n/a",IF(AG$3&gt;(A8stdlife+$E174),('PTRM input'!$L$150*(1+rvanilla06)^0.5)-SUM($L174:AF174),('PTRM input'!$L$150*(1+rvanilla06)^0.5)/A8stdlife))</f>
        <v>0</v>
      </c>
      <c r="AH174" s="105">
        <f>IF(A8stdlife="n/a","n/a",IF(AH$3&gt;(A8stdlife+$E174),('PTRM input'!$L$150*(1+rvanilla06)^0.5)-SUM($L174:AG174),('PTRM input'!$L$150*(1+rvanilla06)^0.5)/A8stdlife))</f>
        <v>0</v>
      </c>
      <c r="AI174" s="105">
        <f>IF(A8stdlife="n/a","n/a",IF(AI$3&gt;(A8stdlife+$E174),('PTRM input'!$L$150*(1+rvanilla06)^0.5)-SUM($L174:AH174),('PTRM input'!$L$150*(1+rvanilla06)^0.5)/A8stdlife))</f>
        <v>0</v>
      </c>
      <c r="AJ174" s="105">
        <f>IF(A8stdlife="n/a","n/a",IF(AJ$3&gt;(A8stdlife+$E174),('PTRM input'!$L$150*(1+rvanilla06)^0.5)-SUM($L174:AI174),('PTRM input'!$L$150*(1+rvanilla06)^0.5)/A8stdlife))</f>
        <v>0</v>
      </c>
      <c r="AK174" s="105">
        <f>IF(A8stdlife="n/a","n/a",IF(AK$3&gt;(A8stdlife+$E174),('PTRM input'!$L$150*(1+rvanilla06)^0.5)-SUM($L174:AJ174),('PTRM input'!$L$150*(1+rvanilla06)^0.5)/A8stdlife))</f>
        <v>0</v>
      </c>
      <c r="AL174" s="105">
        <f>IF(A8stdlife="n/a","n/a",IF(AL$3&gt;(A8stdlife+$E174),('PTRM input'!$L$150*(1+rvanilla06)^0.5)-SUM($L174:AK174),('PTRM input'!$L$150*(1+rvanilla06)^0.5)/A8stdlife))</f>
        <v>0</v>
      </c>
      <c r="AM174" s="105">
        <f>IF(A8stdlife="n/a","n/a",IF(AM$3&gt;(A8stdlife+$E174),('PTRM input'!$L$150*(1+rvanilla06)^0.5)-SUM($L174:AL174),('PTRM input'!$L$150*(1+rvanilla06)^0.5)/A8stdlife))</f>
        <v>0</v>
      </c>
      <c r="AN174" s="105">
        <f>IF(A8stdlife="n/a","n/a",IF(AN$3&gt;(A8stdlife+$E174),('PTRM input'!$L$150*(1+rvanilla06)^0.5)-SUM($L174:AM174),('PTRM input'!$L$150*(1+rvanilla06)^0.5)/A8stdlife))</f>
        <v>0</v>
      </c>
      <c r="AO174" s="105">
        <f>IF(A8stdlife="n/a","n/a",IF(AO$3&gt;(A8stdlife+$E174),('PTRM input'!$L$150*(1+rvanilla06)^0.5)-SUM($L174:AN174),('PTRM input'!$L$150*(1+rvanilla06)^0.5)/A8stdlife))</f>
        <v>0</v>
      </c>
      <c r="AP174" s="105">
        <f>IF(A8stdlife="n/a","n/a",IF(AP$3&gt;(A8stdlife+$E174),('PTRM input'!$L$150*(1+rvanilla06)^0.5)-SUM($L174:AO174),('PTRM input'!$L$150*(1+rvanilla06)^0.5)/A8stdlife))</f>
        <v>0</v>
      </c>
      <c r="AQ174" s="105">
        <f>IF(A8stdlife="n/a","n/a",IF(AQ$3&gt;(A8stdlife+$E174),('PTRM input'!$L$150*(1+rvanilla06)^0.5)-SUM($L174:AP174),('PTRM input'!$L$150*(1+rvanilla06)^0.5)/A8stdlife))</f>
        <v>0</v>
      </c>
      <c r="AR174" s="105">
        <f>IF(A8stdlife="n/a","n/a",IF(AR$3&gt;(A8stdlife+$E174),('PTRM input'!$L$150*(1+rvanilla06)^0.5)-SUM($L174:AQ174),('PTRM input'!$L$150*(1+rvanilla06)^0.5)/A8stdlife))</f>
        <v>0</v>
      </c>
      <c r="AS174" s="105">
        <f>IF(A8stdlife="n/a","n/a",IF(AS$3&gt;(A8stdlife+$E174),('PTRM input'!$L$150*(1+rvanilla06)^0.5)-SUM($L174:AR174),('PTRM input'!$L$150*(1+rvanilla06)^0.5)/A8stdlife))</f>
        <v>0</v>
      </c>
      <c r="AT174" s="105">
        <f>IF(A8stdlife="n/a","n/a",IF(AT$3&gt;(A8stdlife+$E174),('PTRM input'!$L$150*(1+rvanilla06)^0.5)-SUM($L174:AS174),('PTRM input'!$L$150*(1+rvanilla06)^0.5)/A8stdlife))</f>
        <v>0</v>
      </c>
      <c r="AU174" s="105">
        <f>IF(A8stdlife="n/a","n/a",IF(AU$3&gt;(A8stdlife+$E174),('PTRM input'!$L$150*(1+rvanilla06)^0.5)-SUM($L174:AT174),('PTRM input'!$L$150*(1+rvanilla06)^0.5)/A8stdlife))</f>
        <v>0</v>
      </c>
      <c r="AV174" s="105">
        <f>IF(A8stdlife="n/a","n/a",IF(AV$3&gt;(A8stdlife+$E174),('PTRM input'!$L$150*(1+rvanilla06)^0.5)-SUM($L174:AU174),('PTRM input'!$L$150*(1+rvanilla06)^0.5)/A8stdlife))</f>
        <v>0</v>
      </c>
      <c r="AW174" s="105">
        <f>IF(A8stdlife="n/a","n/a",IF(AW$3&gt;(A8stdlife+$E174),('PTRM input'!$L$150*(1+rvanilla06)^0.5)-SUM($L174:AV174),('PTRM input'!$L$150*(1+rvanilla06)^0.5)/A8stdlife))</f>
        <v>0</v>
      </c>
      <c r="AX174" s="105">
        <f>IF(A8stdlife="n/a","n/a",IF(AX$3&gt;(A8stdlife+$E174),('PTRM input'!$L$150*(1+rvanilla06)^0.5)-SUM($L174:AW174),('PTRM input'!$L$150*(1+rvanilla06)^0.5)/A8stdlife))</f>
        <v>0</v>
      </c>
      <c r="AY174" s="105">
        <f>IF(A8stdlife="n/a","n/a",IF(AY$3&gt;(A8stdlife+$E174),('PTRM input'!$L$150*(1+rvanilla06)^0.5)-SUM($L174:AX174),('PTRM input'!$L$150*(1+rvanilla06)^0.5)/A8stdlife))</f>
        <v>0</v>
      </c>
      <c r="AZ174" s="105">
        <f>IF(A8stdlife="n/a","n/a",IF(AZ$3&gt;(A8stdlife+$E174),('PTRM input'!$L$150*(1+rvanilla06)^0.5)-SUM($L174:AY174),('PTRM input'!$L$150*(1+rvanilla06)^0.5)/A8stdlife))</f>
        <v>0</v>
      </c>
      <c r="BA174" s="105">
        <f>IF(A8stdlife="n/a","n/a",IF(BA$3&gt;(A8stdlife+$E174),('PTRM input'!$L$150*(1+rvanilla06)^0.5)-SUM($L174:AZ174),('PTRM input'!$L$150*(1+rvanilla06)^0.5)/A8stdlife))</f>
        <v>0</v>
      </c>
      <c r="BB174" s="105">
        <f>IF(A8stdlife="n/a","n/a",IF(BB$3&gt;(A8stdlife+$E174),('PTRM input'!$L$150*(1+rvanilla06)^0.5)-SUM($L174:BA174),('PTRM input'!$L$150*(1+rvanilla06)^0.5)/A8stdlife))</f>
        <v>0</v>
      </c>
      <c r="BC174" s="105">
        <f>IF(A8stdlife="n/a","n/a",IF(BC$3&gt;(A8stdlife+$E174),('PTRM input'!$L$150*(1+rvanilla06)^0.5)-SUM($L174:BB174),('PTRM input'!$L$150*(1+rvanilla06)^0.5)/A8stdlife))</f>
        <v>0</v>
      </c>
      <c r="BD174" s="105">
        <f>IF(A8stdlife="n/a","n/a",IF(BD$3&gt;(A8stdlife+$E174),('PTRM input'!$L$150*(1+rvanilla06)^0.5)-SUM($L174:BC174),('PTRM input'!$L$150*(1+rvanilla06)^0.5)/A8stdlife))</f>
        <v>0</v>
      </c>
      <c r="BE174" s="105">
        <f>IF(A8stdlife="n/a","n/a",IF(BE$3&gt;(A8stdlife+$E174),('PTRM input'!$L$150*(1+rvanilla06)^0.5)-SUM($L174:BD174),('PTRM input'!$L$150*(1+rvanilla06)^0.5)/A8stdlife))</f>
        <v>0</v>
      </c>
      <c r="BF174" s="105">
        <f>IF(A8stdlife="n/a","n/a",IF(BF$3&gt;(A8stdlife+$E174),('PTRM input'!$L$150*(1+rvanilla06)^0.5)-SUM($L174:BE174),('PTRM input'!$L$150*(1+rvanilla06)^0.5)/A8stdlife))</f>
        <v>0</v>
      </c>
      <c r="BG174" s="105">
        <f>IF(A8stdlife="n/a","n/a",IF(BG$3&gt;(A8stdlife+$E174),('PTRM input'!$L$150*(1+rvanilla06)^0.5)-SUM($L174:BF174),('PTRM input'!$L$150*(1+rvanilla06)^0.5)/A8stdlife))</f>
        <v>0</v>
      </c>
      <c r="BH174" s="105">
        <f>IF(A8stdlife="n/a","n/a",IF(BH$3&gt;(A8stdlife+$E174),('PTRM input'!$L$150*(1+rvanilla06)^0.5)-SUM($L174:BG174),('PTRM input'!$L$150*(1+rvanilla06)^0.5)/A8stdlife))</f>
        <v>0</v>
      </c>
      <c r="BI174" s="105">
        <f>IF(A8stdlife="n/a","n/a",IF(BI$3&gt;(A8stdlife+$E174),('PTRM input'!$L$150*(1+rvanilla06)^0.5)-SUM($L174:BH174),('PTRM input'!$L$150*(1+rvanilla06)^0.5)/A8stdlife))</f>
        <v>0</v>
      </c>
      <c r="BJ174" s="234"/>
      <c r="BK174" s="234"/>
      <c r="BL174" s="234"/>
      <c r="BM174" s="234"/>
    </row>
    <row r="175" spans="1:65" s="190" customFormat="1" outlineLevel="2">
      <c r="A175" s="234"/>
      <c r="B175" s="32"/>
      <c r="C175" s="31"/>
      <c r="D175" s="930"/>
      <c r="E175" s="167">
        <v>7</v>
      </c>
      <c r="F175" s="34"/>
      <c r="G175" s="184"/>
      <c r="H175" s="186"/>
      <c r="I175" s="186"/>
      <c r="J175" s="186"/>
      <c r="K175" s="186"/>
      <c r="L175" s="186"/>
      <c r="M175" s="185"/>
      <c r="N175" s="105">
        <f>IF(A8stdlife="n/a","n/a",IF(N$3&gt;(A8stdlife+$E175),('PTRM input'!$M$150*(1+rvanilla07)^0.5)-SUM($M175:M175),('PTRM input'!$M$150*(1+rvanilla07)^0.5)/A8stdlife))</f>
        <v>0</v>
      </c>
      <c r="O175" s="105">
        <f>IF(A8stdlife="n/a","n/a",IF(O$3&gt;(A8stdlife+$E175),('PTRM input'!$M$150*(1+rvanilla07)^0.5)-SUM($M175:N175),('PTRM input'!$M$150*(1+rvanilla07)^0.5)/A8stdlife))</f>
        <v>0</v>
      </c>
      <c r="P175" s="105">
        <f>IF(A8stdlife="n/a","n/a",IF(P$3&gt;(A8stdlife+$E175),('PTRM input'!$M$150*(1+rvanilla07)^0.5)-SUM($M175:O175),('PTRM input'!$M$150*(1+rvanilla07)^0.5)/A8stdlife))</f>
        <v>0</v>
      </c>
      <c r="Q175" s="105">
        <f>IF(A8stdlife="n/a","n/a",IF(Q$3&gt;(A8stdlife+$E175),('PTRM input'!$M$150*(1+rvanilla07)^0.5)-SUM($M175:P175),('PTRM input'!$M$150*(1+rvanilla07)^0.5)/A8stdlife))</f>
        <v>0</v>
      </c>
      <c r="R175" s="105">
        <f>IF(A8stdlife="n/a","n/a",IF(R$3&gt;(A8stdlife+$E175),('PTRM input'!$M$150*(1+rvanilla07)^0.5)-SUM($M175:Q175),('PTRM input'!$M$150*(1+rvanilla07)^0.5)/A8stdlife))</f>
        <v>0</v>
      </c>
      <c r="S175" s="105">
        <f>IF(A8stdlife="n/a","n/a",IF(S$3&gt;(A8stdlife+$E175),('PTRM input'!$M$150*(1+rvanilla07)^0.5)-SUM($M175:R175),('PTRM input'!$M$150*(1+rvanilla07)^0.5)/A8stdlife))</f>
        <v>0</v>
      </c>
      <c r="T175" s="105">
        <f>IF(A8stdlife="n/a","n/a",IF(T$3&gt;(A8stdlife+$E175),('PTRM input'!$M$150*(1+rvanilla07)^0.5)-SUM($M175:S175),('PTRM input'!$M$150*(1+rvanilla07)^0.5)/A8stdlife))</f>
        <v>0</v>
      </c>
      <c r="U175" s="105">
        <f>IF(A8stdlife="n/a","n/a",IF(U$3&gt;(A8stdlife+$E175),('PTRM input'!$M$150*(1+rvanilla07)^0.5)-SUM($M175:T175),('PTRM input'!$M$150*(1+rvanilla07)^0.5)/A8stdlife))</f>
        <v>0</v>
      </c>
      <c r="V175" s="105">
        <f>IF(A8stdlife="n/a","n/a",IF(V$3&gt;(A8stdlife+$E175),('PTRM input'!$M$150*(1+rvanilla07)^0.5)-SUM($M175:U175),('PTRM input'!$M$150*(1+rvanilla07)^0.5)/A8stdlife))</f>
        <v>0</v>
      </c>
      <c r="W175" s="105">
        <f>IF(A8stdlife="n/a","n/a",IF(W$3&gt;(A8stdlife+$E175),('PTRM input'!$M$150*(1+rvanilla07)^0.5)-SUM($M175:V175),('PTRM input'!$M$150*(1+rvanilla07)^0.5)/A8stdlife))</f>
        <v>0</v>
      </c>
      <c r="X175" s="105">
        <f>IF(A8stdlife="n/a","n/a",IF(X$3&gt;(A8stdlife+$E175),('PTRM input'!$M$150*(1+rvanilla07)^0.5)-SUM($M175:W175),('PTRM input'!$M$150*(1+rvanilla07)^0.5)/A8stdlife))</f>
        <v>0</v>
      </c>
      <c r="Y175" s="105">
        <f>IF(A8stdlife="n/a","n/a",IF(Y$3&gt;(A8stdlife+$E175),('PTRM input'!$M$150*(1+rvanilla07)^0.5)-SUM($M175:X175),('PTRM input'!$M$150*(1+rvanilla07)^0.5)/A8stdlife))</f>
        <v>0</v>
      </c>
      <c r="Z175" s="105">
        <f>IF(A8stdlife="n/a","n/a",IF(Z$3&gt;(A8stdlife+$E175),('PTRM input'!$M$150*(1+rvanilla07)^0.5)-SUM($M175:Y175),('PTRM input'!$M$150*(1+rvanilla07)^0.5)/A8stdlife))</f>
        <v>0</v>
      </c>
      <c r="AA175" s="105">
        <f>IF(A8stdlife="n/a","n/a",IF(AA$3&gt;(A8stdlife+$E175),('PTRM input'!$M$150*(1+rvanilla07)^0.5)-SUM($M175:Z175),('PTRM input'!$M$150*(1+rvanilla07)^0.5)/A8stdlife))</f>
        <v>0</v>
      </c>
      <c r="AB175" s="105">
        <f>IF(A8stdlife="n/a","n/a",IF(AB$3&gt;(A8stdlife+$E175),('PTRM input'!$M$150*(1+rvanilla07)^0.5)-SUM($M175:AA175),('PTRM input'!$M$150*(1+rvanilla07)^0.5)/A8stdlife))</f>
        <v>0</v>
      </c>
      <c r="AC175" s="105">
        <f>IF(A8stdlife="n/a","n/a",IF(AC$3&gt;(A8stdlife+$E175),('PTRM input'!$M$150*(1+rvanilla07)^0.5)-SUM($M175:AB175),('PTRM input'!$M$150*(1+rvanilla07)^0.5)/A8stdlife))</f>
        <v>0</v>
      </c>
      <c r="AD175" s="105">
        <f>IF(A8stdlife="n/a","n/a",IF(AD$3&gt;(A8stdlife+$E175),('PTRM input'!$M$150*(1+rvanilla07)^0.5)-SUM($M175:AC175),('PTRM input'!$M$150*(1+rvanilla07)^0.5)/A8stdlife))</f>
        <v>0</v>
      </c>
      <c r="AE175" s="105">
        <f>IF(A8stdlife="n/a","n/a",IF(AE$3&gt;(A8stdlife+$E175),('PTRM input'!$M$150*(1+rvanilla07)^0.5)-SUM($M175:AD175),('PTRM input'!$M$150*(1+rvanilla07)^0.5)/A8stdlife))</f>
        <v>0</v>
      </c>
      <c r="AF175" s="105">
        <f>IF(A8stdlife="n/a","n/a",IF(AF$3&gt;(A8stdlife+$E175),('PTRM input'!$M$150*(1+rvanilla07)^0.5)-SUM($M175:AE175),('PTRM input'!$M$150*(1+rvanilla07)^0.5)/A8stdlife))</f>
        <v>0</v>
      </c>
      <c r="AG175" s="105">
        <f>IF(A8stdlife="n/a","n/a",IF(AG$3&gt;(A8stdlife+$E175),('PTRM input'!$M$150*(1+rvanilla07)^0.5)-SUM($M175:AF175),('PTRM input'!$M$150*(1+rvanilla07)^0.5)/A8stdlife))</f>
        <v>0</v>
      </c>
      <c r="AH175" s="105">
        <f>IF(A8stdlife="n/a","n/a",IF(AH$3&gt;(A8stdlife+$E175),('PTRM input'!$M$150*(1+rvanilla07)^0.5)-SUM($M175:AG175),('PTRM input'!$M$150*(1+rvanilla07)^0.5)/A8stdlife))</f>
        <v>0</v>
      </c>
      <c r="AI175" s="105">
        <f>IF(A8stdlife="n/a","n/a",IF(AI$3&gt;(A8stdlife+$E175),('PTRM input'!$M$150*(1+rvanilla07)^0.5)-SUM($M175:AH175),('PTRM input'!$M$150*(1+rvanilla07)^0.5)/A8stdlife))</f>
        <v>0</v>
      </c>
      <c r="AJ175" s="105">
        <f>IF(A8stdlife="n/a","n/a",IF(AJ$3&gt;(A8stdlife+$E175),('PTRM input'!$M$150*(1+rvanilla07)^0.5)-SUM($M175:AI175),('PTRM input'!$M$150*(1+rvanilla07)^0.5)/A8stdlife))</f>
        <v>0</v>
      </c>
      <c r="AK175" s="105">
        <f>IF(A8stdlife="n/a","n/a",IF(AK$3&gt;(A8stdlife+$E175),('PTRM input'!$M$150*(1+rvanilla07)^0.5)-SUM($M175:AJ175),('PTRM input'!$M$150*(1+rvanilla07)^0.5)/A8stdlife))</f>
        <v>0</v>
      </c>
      <c r="AL175" s="105">
        <f>IF(A8stdlife="n/a","n/a",IF(AL$3&gt;(A8stdlife+$E175),('PTRM input'!$M$150*(1+rvanilla07)^0.5)-SUM($M175:AK175),('PTRM input'!$M$150*(1+rvanilla07)^0.5)/A8stdlife))</f>
        <v>0</v>
      </c>
      <c r="AM175" s="105">
        <f>IF(A8stdlife="n/a","n/a",IF(AM$3&gt;(A8stdlife+$E175),('PTRM input'!$M$150*(1+rvanilla07)^0.5)-SUM($M175:AL175),('PTRM input'!$M$150*(1+rvanilla07)^0.5)/A8stdlife))</f>
        <v>0</v>
      </c>
      <c r="AN175" s="105">
        <f>IF(A8stdlife="n/a","n/a",IF(AN$3&gt;(A8stdlife+$E175),('PTRM input'!$M$150*(1+rvanilla07)^0.5)-SUM($M175:AM175),('PTRM input'!$M$150*(1+rvanilla07)^0.5)/A8stdlife))</f>
        <v>0</v>
      </c>
      <c r="AO175" s="105">
        <f>IF(A8stdlife="n/a","n/a",IF(AO$3&gt;(A8stdlife+$E175),('PTRM input'!$M$150*(1+rvanilla07)^0.5)-SUM($M175:AN175),('PTRM input'!$M$150*(1+rvanilla07)^0.5)/A8stdlife))</f>
        <v>0</v>
      </c>
      <c r="AP175" s="105">
        <f>IF(A8stdlife="n/a","n/a",IF(AP$3&gt;(A8stdlife+$E175),('PTRM input'!$M$150*(1+rvanilla07)^0.5)-SUM($M175:AO175),('PTRM input'!$M$150*(1+rvanilla07)^0.5)/A8stdlife))</f>
        <v>0</v>
      </c>
      <c r="AQ175" s="105">
        <f>IF(A8stdlife="n/a","n/a",IF(AQ$3&gt;(A8stdlife+$E175),('PTRM input'!$M$150*(1+rvanilla07)^0.5)-SUM($M175:AP175),('PTRM input'!$M$150*(1+rvanilla07)^0.5)/A8stdlife))</f>
        <v>0</v>
      </c>
      <c r="AR175" s="105">
        <f>IF(A8stdlife="n/a","n/a",IF(AR$3&gt;(A8stdlife+$E175),('PTRM input'!$M$150*(1+rvanilla07)^0.5)-SUM($M175:AQ175),('PTRM input'!$M$150*(1+rvanilla07)^0.5)/A8stdlife))</f>
        <v>0</v>
      </c>
      <c r="AS175" s="105">
        <f>IF(A8stdlife="n/a","n/a",IF(AS$3&gt;(A8stdlife+$E175),('PTRM input'!$M$150*(1+rvanilla07)^0.5)-SUM($M175:AR175),('PTRM input'!$M$150*(1+rvanilla07)^0.5)/A8stdlife))</f>
        <v>0</v>
      </c>
      <c r="AT175" s="105">
        <f>IF(A8stdlife="n/a","n/a",IF(AT$3&gt;(A8stdlife+$E175),('PTRM input'!$M$150*(1+rvanilla07)^0.5)-SUM($M175:AS175),('PTRM input'!$M$150*(1+rvanilla07)^0.5)/A8stdlife))</f>
        <v>0</v>
      </c>
      <c r="AU175" s="105">
        <f>IF(A8stdlife="n/a","n/a",IF(AU$3&gt;(A8stdlife+$E175),('PTRM input'!$M$150*(1+rvanilla07)^0.5)-SUM($M175:AT175),('PTRM input'!$M$150*(1+rvanilla07)^0.5)/A8stdlife))</f>
        <v>0</v>
      </c>
      <c r="AV175" s="105">
        <f>IF(A8stdlife="n/a","n/a",IF(AV$3&gt;(A8stdlife+$E175),('PTRM input'!$M$150*(1+rvanilla07)^0.5)-SUM($M175:AU175),('PTRM input'!$M$150*(1+rvanilla07)^0.5)/A8stdlife))</f>
        <v>0</v>
      </c>
      <c r="AW175" s="105">
        <f>IF(A8stdlife="n/a","n/a",IF(AW$3&gt;(A8stdlife+$E175),('PTRM input'!$M$150*(1+rvanilla07)^0.5)-SUM($M175:AV175),('PTRM input'!$M$150*(1+rvanilla07)^0.5)/A8stdlife))</f>
        <v>0</v>
      </c>
      <c r="AX175" s="105">
        <f>IF(A8stdlife="n/a","n/a",IF(AX$3&gt;(A8stdlife+$E175),('PTRM input'!$M$150*(1+rvanilla07)^0.5)-SUM($M175:AW175),('PTRM input'!$M$150*(1+rvanilla07)^0.5)/A8stdlife))</f>
        <v>0</v>
      </c>
      <c r="AY175" s="105">
        <f>IF(A8stdlife="n/a","n/a",IF(AY$3&gt;(A8stdlife+$E175),('PTRM input'!$M$150*(1+rvanilla07)^0.5)-SUM($M175:AX175),('PTRM input'!$M$150*(1+rvanilla07)^0.5)/A8stdlife))</f>
        <v>0</v>
      </c>
      <c r="AZ175" s="105">
        <f>IF(A8stdlife="n/a","n/a",IF(AZ$3&gt;(A8stdlife+$E175),('PTRM input'!$M$150*(1+rvanilla07)^0.5)-SUM($M175:AY175),('PTRM input'!$M$150*(1+rvanilla07)^0.5)/A8stdlife))</f>
        <v>0</v>
      </c>
      <c r="BA175" s="105">
        <f>IF(A8stdlife="n/a","n/a",IF(BA$3&gt;(A8stdlife+$E175),('PTRM input'!$M$150*(1+rvanilla07)^0.5)-SUM($M175:AZ175),('PTRM input'!$M$150*(1+rvanilla07)^0.5)/A8stdlife))</f>
        <v>0</v>
      </c>
      <c r="BB175" s="105">
        <f>IF(A8stdlife="n/a","n/a",IF(BB$3&gt;(A8stdlife+$E175),('PTRM input'!$M$150*(1+rvanilla07)^0.5)-SUM($M175:BA175),('PTRM input'!$M$150*(1+rvanilla07)^0.5)/A8stdlife))</f>
        <v>0</v>
      </c>
      <c r="BC175" s="105">
        <f>IF(A8stdlife="n/a","n/a",IF(BC$3&gt;(A8stdlife+$E175),('PTRM input'!$M$150*(1+rvanilla07)^0.5)-SUM($M175:BB175),('PTRM input'!$M$150*(1+rvanilla07)^0.5)/A8stdlife))</f>
        <v>0</v>
      </c>
      <c r="BD175" s="105">
        <f>IF(A8stdlife="n/a","n/a",IF(BD$3&gt;(A8stdlife+$E175),('PTRM input'!$M$150*(1+rvanilla07)^0.5)-SUM($M175:BC175),('PTRM input'!$M$150*(1+rvanilla07)^0.5)/A8stdlife))</f>
        <v>0</v>
      </c>
      <c r="BE175" s="105">
        <f>IF(A8stdlife="n/a","n/a",IF(BE$3&gt;(A8stdlife+$E175),('PTRM input'!$M$150*(1+rvanilla07)^0.5)-SUM($M175:BD175),('PTRM input'!$M$150*(1+rvanilla07)^0.5)/A8stdlife))</f>
        <v>0</v>
      </c>
      <c r="BF175" s="105">
        <f>IF(A8stdlife="n/a","n/a",IF(BF$3&gt;(A8stdlife+$E175),('PTRM input'!$M$150*(1+rvanilla07)^0.5)-SUM($M175:BE175),('PTRM input'!$M$150*(1+rvanilla07)^0.5)/A8stdlife))</f>
        <v>0</v>
      </c>
      <c r="BG175" s="105">
        <f>IF(A8stdlife="n/a","n/a",IF(BG$3&gt;(A8stdlife+$E175),('PTRM input'!$M$150*(1+rvanilla07)^0.5)-SUM($M175:BF175),('PTRM input'!$M$150*(1+rvanilla07)^0.5)/A8stdlife))</f>
        <v>0</v>
      </c>
      <c r="BH175" s="105">
        <f>IF(A8stdlife="n/a","n/a",IF(BH$3&gt;(A8stdlife+$E175),('PTRM input'!$M$150*(1+rvanilla07)^0.5)-SUM($M175:BG175),('PTRM input'!$M$150*(1+rvanilla07)^0.5)/A8stdlife))</f>
        <v>0</v>
      </c>
      <c r="BI175" s="105">
        <f>IF(A8stdlife="n/a","n/a",IF(BI$3&gt;(A8stdlife+$E175),('PTRM input'!$M$150*(1+rvanilla07)^0.5)-SUM($M175:BH175),('PTRM input'!$M$150*(1+rvanilla07)^0.5)/A8stdlife))</f>
        <v>0</v>
      </c>
      <c r="BJ175" s="234"/>
      <c r="BK175" s="234"/>
      <c r="BL175" s="234"/>
      <c r="BM175" s="234"/>
    </row>
    <row r="176" spans="1:65" s="190" customFormat="1" outlineLevel="2">
      <c r="A176" s="234"/>
      <c r="B176" s="32"/>
      <c r="C176" s="31"/>
      <c r="D176" s="930"/>
      <c r="E176" s="167">
        <v>8</v>
      </c>
      <c r="F176" s="34"/>
      <c r="G176" s="184"/>
      <c r="H176" s="186"/>
      <c r="I176" s="186"/>
      <c r="J176" s="186"/>
      <c r="K176" s="186"/>
      <c r="L176" s="186"/>
      <c r="M176" s="186"/>
      <c r="N176" s="185"/>
      <c r="O176" s="105">
        <f>IF(A8stdlife="n/a","n/a",IF(O$3&gt;(A8stdlife+$E176),('PTRM input'!$N$150*(1+rvanilla08)^0.5)-SUM($N176:N176),('PTRM input'!$N$150*(1+rvanilla08)^0.5)/A8stdlife))</f>
        <v>0</v>
      </c>
      <c r="P176" s="105">
        <f>IF(A8stdlife="n/a","n/a",IF(P$3&gt;(A8stdlife+$E176),('PTRM input'!$N$150*(1+rvanilla08)^0.5)-SUM($N176:O176),('PTRM input'!$N$150*(1+rvanilla08)^0.5)/A8stdlife))</f>
        <v>0</v>
      </c>
      <c r="Q176" s="105">
        <f>IF(A8stdlife="n/a","n/a",IF(Q$3&gt;(A8stdlife+$E176),('PTRM input'!$N$150*(1+rvanilla08)^0.5)-SUM($N176:P176),('PTRM input'!$N$150*(1+rvanilla08)^0.5)/A8stdlife))</f>
        <v>0</v>
      </c>
      <c r="R176" s="105">
        <f>IF(A8stdlife="n/a","n/a",IF(R$3&gt;(A8stdlife+$E176),('PTRM input'!$N$150*(1+rvanilla08)^0.5)-SUM($N176:Q176),('PTRM input'!$N$150*(1+rvanilla08)^0.5)/A8stdlife))</f>
        <v>0</v>
      </c>
      <c r="S176" s="105">
        <f>IF(A8stdlife="n/a","n/a",IF(S$3&gt;(A8stdlife+$E176),('PTRM input'!$N$150*(1+rvanilla08)^0.5)-SUM($N176:R176),('PTRM input'!$N$150*(1+rvanilla08)^0.5)/A8stdlife))</f>
        <v>0</v>
      </c>
      <c r="T176" s="105">
        <f>IF(A8stdlife="n/a","n/a",IF(T$3&gt;(A8stdlife+$E176),('PTRM input'!$N$150*(1+rvanilla08)^0.5)-SUM($N176:S176),('PTRM input'!$N$150*(1+rvanilla08)^0.5)/A8stdlife))</f>
        <v>0</v>
      </c>
      <c r="U176" s="105">
        <f>IF(A8stdlife="n/a","n/a",IF(U$3&gt;(A8stdlife+$E176),('PTRM input'!$N$150*(1+rvanilla08)^0.5)-SUM($N176:T176),('PTRM input'!$N$150*(1+rvanilla08)^0.5)/A8stdlife))</f>
        <v>0</v>
      </c>
      <c r="V176" s="105">
        <f>IF(A8stdlife="n/a","n/a",IF(V$3&gt;(A8stdlife+$E176),('PTRM input'!$N$150*(1+rvanilla08)^0.5)-SUM($N176:U176),('PTRM input'!$N$150*(1+rvanilla08)^0.5)/A8stdlife))</f>
        <v>0</v>
      </c>
      <c r="W176" s="105">
        <f>IF(A8stdlife="n/a","n/a",IF(W$3&gt;(A8stdlife+$E176),('PTRM input'!$N$150*(1+rvanilla08)^0.5)-SUM($N176:V176),('PTRM input'!$N$150*(1+rvanilla08)^0.5)/A8stdlife))</f>
        <v>0</v>
      </c>
      <c r="X176" s="105">
        <f>IF(A8stdlife="n/a","n/a",IF(X$3&gt;(A8stdlife+$E176),('PTRM input'!$N$150*(1+rvanilla08)^0.5)-SUM($N176:W176),('PTRM input'!$N$150*(1+rvanilla08)^0.5)/A8stdlife))</f>
        <v>0</v>
      </c>
      <c r="Y176" s="105">
        <f>IF(A8stdlife="n/a","n/a",IF(Y$3&gt;(A8stdlife+$E176),('PTRM input'!$N$150*(1+rvanilla08)^0.5)-SUM($N176:X176),('PTRM input'!$N$150*(1+rvanilla08)^0.5)/A8stdlife))</f>
        <v>0</v>
      </c>
      <c r="Z176" s="105">
        <f>IF(A8stdlife="n/a","n/a",IF(Z$3&gt;(A8stdlife+$E176),('PTRM input'!$N$150*(1+rvanilla08)^0.5)-SUM($N176:Y176),('PTRM input'!$N$150*(1+rvanilla08)^0.5)/A8stdlife))</f>
        <v>0</v>
      </c>
      <c r="AA176" s="105">
        <f>IF(A8stdlife="n/a","n/a",IF(AA$3&gt;(A8stdlife+$E176),('PTRM input'!$N$150*(1+rvanilla08)^0.5)-SUM($N176:Z176),('PTRM input'!$N$150*(1+rvanilla08)^0.5)/A8stdlife))</f>
        <v>0</v>
      </c>
      <c r="AB176" s="105">
        <f>IF(A8stdlife="n/a","n/a",IF(AB$3&gt;(A8stdlife+$E176),('PTRM input'!$N$150*(1+rvanilla08)^0.5)-SUM($N176:AA176),('PTRM input'!$N$150*(1+rvanilla08)^0.5)/A8stdlife))</f>
        <v>0</v>
      </c>
      <c r="AC176" s="105">
        <f>IF(A8stdlife="n/a","n/a",IF(AC$3&gt;(A8stdlife+$E176),('PTRM input'!$N$150*(1+rvanilla08)^0.5)-SUM($N176:AB176),('PTRM input'!$N$150*(1+rvanilla08)^0.5)/A8stdlife))</f>
        <v>0</v>
      </c>
      <c r="AD176" s="105">
        <f>IF(A8stdlife="n/a","n/a",IF(AD$3&gt;(A8stdlife+$E176),('PTRM input'!$N$150*(1+rvanilla08)^0.5)-SUM($N176:AC176),('PTRM input'!$N$150*(1+rvanilla08)^0.5)/A8stdlife))</f>
        <v>0</v>
      </c>
      <c r="AE176" s="105">
        <f>IF(A8stdlife="n/a","n/a",IF(AE$3&gt;(A8stdlife+$E176),('PTRM input'!$N$150*(1+rvanilla08)^0.5)-SUM($N176:AD176),('PTRM input'!$N$150*(1+rvanilla08)^0.5)/A8stdlife))</f>
        <v>0</v>
      </c>
      <c r="AF176" s="105">
        <f>IF(A8stdlife="n/a","n/a",IF(AF$3&gt;(A8stdlife+$E176),('PTRM input'!$N$150*(1+rvanilla08)^0.5)-SUM($N176:AE176),('PTRM input'!$N$150*(1+rvanilla08)^0.5)/A8stdlife))</f>
        <v>0</v>
      </c>
      <c r="AG176" s="105">
        <f>IF(A8stdlife="n/a","n/a",IF(AG$3&gt;(A8stdlife+$E176),('PTRM input'!$N$150*(1+rvanilla08)^0.5)-SUM($N176:AF176),('PTRM input'!$N$150*(1+rvanilla08)^0.5)/A8stdlife))</f>
        <v>0</v>
      </c>
      <c r="AH176" s="105">
        <f>IF(A8stdlife="n/a","n/a",IF(AH$3&gt;(A8stdlife+$E176),('PTRM input'!$N$150*(1+rvanilla08)^0.5)-SUM($N176:AG176),('PTRM input'!$N$150*(1+rvanilla08)^0.5)/A8stdlife))</f>
        <v>0</v>
      </c>
      <c r="AI176" s="105">
        <f>IF(A8stdlife="n/a","n/a",IF(AI$3&gt;(A8stdlife+$E176),('PTRM input'!$N$150*(1+rvanilla08)^0.5)-SUM($N176:AH176),('PTRM input'!$N$150*(1+rvanilla08)^0.5)/A8stdlife))</f>
        <v>0</v>
      </c>
      <c r="AJ176" s="105">
        <f>IF(A8stdlife="n/a","n/a",IF(AJ$3&gt;(A8stdlife+$E176),('PTRM input'!$N$150*(1+rvanilla08)^0.5)-SUM($N176:AI176),('PTRM input'!$N$150*(1+rvanilla08)^0.5)/A8stdlife))</f>
        <v>0</v>
      </c>
      <c r="AK176" s="105">
        <f>IF(A8stdlife="n/a","n/a",IF(AK$3&gt;(A8stdlife+$E176),('PTRM input'!$N$150*(1+rvanilla08)^0.5)-SUM($N176:AJ176),('PTRM input'!$N$150*(1+rvanilla08)^0.5)/A8stdlife))</f>
        <v>0</v>
      </c>
      <c r="AL176" s="105">
        <f>IF(A8stdlife="n/a","n/a",IF(AL$3&gt;(A8stdlife+$E176),('PTRM input'!$N$150*(1+rvanilla08)^0.5)-SUM($N176:AK176),('PTRM input'!$N$150*(1+rvanilla08)^0.5)/A8stdlife))</f>
        <v>0</v>
      </c>
      <c r="AM176" s="105">
        <f>IF(A8stdlife="n/a","n/a",IF(AM$3&gt;(A8stdlife+$E176),('PTRM input'!$N$150*(1+rvanilla08)^0.5)-SUM($N176:AL176),('PTRM input'!$N$150*(1+rvanilla08)^0.5)/A8stdlife))</f>
        <v>0</v>
      </c>
      <c r="AN176" s="105">
        <f>IF(A8stdlife="n/a","n/a",IF(AN$3&gt;(A8stdlife+$E176),('PTRM input'!$N$150*(1+rvanilla08)^0.5)-SUM($N176:AM176),('PTRM input'!$N$150*(1+rvanilla08)^0.5)/A8stdlife))</f>
        <v>0</v>
      </c>
      <c r="AO176" s="105">
        <f>IF(A8stdlife="n/a","n/a",IF(AO$3&gt;(A8stdlife+$E176),('PTRM input'!$N$150*(1+rvanilla08)^0.5)-SUM($N176:AN176),('PTRM input'!$N$150*(1+rvanilla08)^0.5)/A8stdlife))</f>
        <v>0</v>
      </c>
      <c r="AP176" s="105">
        <f>IF(A8stdlife="n/a","n/a",IF(AP$3&gt;(A8stdlife+$E176),('PTRM input'!$N$150*(1+rvanilla08)^0.5)-SUM($N176:AO176),('PTRM input'!$N$150*(1+rvanilla08)^0.5)/A8stdlife))</f>
        <v>0</v>
      </c>
      <c r="AQ176" s="105">
        <f>IF(A8stdlife="n/a","n/a",IF(AQ$3&gt;(A8stdlife+$E176),('PTRM input'!$N$150*(1+rvanilla08)^0.5)-SUM($N176:AP176),('PTRM input'!$N$150*(1+rvanilla08)^0.5)/A8stdlife))</f>
        <v>0</v>
      </c>
      <c r="AR176" s="105">
        <f>IF(A8stdlife="n/a","n/a",IF(AR$3&gt;(A8stdlife+$E176),('PTRM input'!$N$150*(1+rvanilla08)^0.5)-SUM($N176:AQ176),('PTRM input'!$N$150*(1+rvanilla08)^0.5)/A8stdlife))</f>
        <v>0</v>
      </c>
      <c r="AS176" s="105">
        <f>IF(A8stdlife="n/a","n/a",IF(AS$3&gt;(A8stdlife+$E176),('PTRM input'!$N$150*(1+rvanilla08)^0.5)-SUM($N176:AR176),('PTRM input'!$N$150*(1+rvanilla08)^0.5)/A8stdlife))</f>
        <v>0</v>
      </c>
      <c r="AT176" s="105">
        <f>IF(A8stdlife="n/a","n/a",IF(AT$3&gt;(A8stdlife+$E176),('PTRM input'!$N$150*(1+rvanilla08)^0.5)-SUM($N176:AS176),('PTRM input'!$N$150*(1+rvanilla08)^0.5)/A8stdlife))</f>
        <v>0</v>
      </c>
      <c r="AU176" s="105">
        <f>IF(A8stdlife="n/a","n/a",IF(AU$3&gt;(A8stdlife+$E176),('PTRM input'!$N$150*(1+rvanilla08)^0.5)-SUM($N176:AT176),('PTRM input'!$N$150*(1+rvanilla08)^0.5)/A8stdlife))</f>
        <v>0</v>
      </c>
      <c r="AV176" s="105">
        <f>IF(A8stdlife="n/a","n/a",IF(AV$3&gt;(A8stdlife+$E176),('PTRM input'!$N$150*(1+rvanilla08)^0.5)-SUM($N176:AU176),('PTRM input'!$N$150*(1+rvanilla08)^0.5)/A8stdlife))</f>
        <v>0</v>
      </c>
      <c r="AW176" s="105">
        <f>IF(A8stdlife="n/a","n/a",IF(AW$3&gt;(A8stdlife+$E176),('PTRM input'!$N$150*(1+rvanilla08)^0.5)-SUM($N176:AV176),('PTRM input'!$N$150*(1+rvanilla08)^0.5)/A8stdlife))</f>
        <v>0</v>
      </c>
      <c r="AX176" s="105">
        <f>IF(A8stdlife="n/a","n/a",IF(AX$3&gt;(A8stdlife+$E176),('PTRM input'!$N$150*(1+rvanilla08)^0.5)-SUM($N176:AW176),('PTRM input'!$N$150*(1+rvanilla08)^0.5)/A8stdlife))</f>
        <v>0</v>
      </c>
      <c r="AY176" s="105">
        <f>IF(A8stdlife="n/a","n/a",IF(AY$3&gt;(A8stdlife+$E176),('PTRM input'!$N$150*(1+rvanilla08)^0.5)-SUM($N176:AX176),('PTRM input'!$N$150*(1+rvanilla08)^0.5)/A8stdlife))</f>
        <v>0</v>
      </c>
      <c r="AZ176" s="105">
        <f>IF(A8stdlife="n/a","n/a",IF(AZ$3&gt;(A8stdlife+$E176),('PTRM input'!$N$150*(1+rvanilla08)^0.5)-SUM($N176:AY176),('PTRM input'!$N$150*(1+rvanilla08)^0.5)/A8stdlife))</f>
        <v>0</v>
      </c>
      <c r="BA176" s="105">
        <f>IF(A8stdlife="n/a","n/a",IF(BA$3&gt;(A8stdlife+$E176),('PTRM input'!$N$150*(1+rvanilla08)^0.5)-SUM($N176:AZ176),('PTRM input'!$N$150*(1+rvanilla08)^0.5)/A8stdlife))</f>
        <v>0</v>
      </c>
      <c r="BB176" s="105">
        <f>IF(A8stdlife="n/a","n/a",IF(BB$3&gt;(A8stdlife+$E176),('PTRM input'!$N$150*(1+rvanilla08)^0.5)-SUM($N176:BA176),('PTRM input'!$N$150*(1+rvanilla08)^0.5)/A8stdlife))</f>
        <v>0</v>
      </c>
      <c r="BC176" s="105">
        <f>IF(A8stdlife="n/a","n/a",IF(BC$3&gt;(A8stdlife+$E176),('PTRM input'!$N$150*(1+rvanilla08)^0.5)-SUM($N176:BB176),('PTRM input'!$N$150*(1+rvanilla08)^0.5)/A8stdlife))</f>
        <v>0</v>
      </c>
      <c r="BD176" s="105">
        <f>IF(A8stdlife="n/a","n/a",IF(BD$3&gt;(A8stdlife+$E176),('PTRM input'!$N$150*(1+rvanilla08)^0.5)-SUM($N176:BC176),('PTRM input'!$N$150*(1+rvanilla08)^0.5)/A8stdlife))</f>
        <v>0</v>
      </c>
      <c r="BE176" s="105">
        <f>IF(A8stdlife="n/a","n/a",IF(BE$3&gt;(A8stdlife+$E176),('PTRM input'!$N$150*(1+rvanilla08)^0.5)-SUM($N176:BD176),('PTRM input'!$N$150*(1+rvanilla08)^0.5)/A8stdlife))</f>
        <v>0</v>
      </c>
      <c r="BF176" s="105">
        <f>IF(A8stdlife="n/a","n/a",IF(BF$3&gt;(A8stdlife+$E176),('PTRM input'!$N$150*(1+rvanilla08)^0.5)-SUM($N176:BE176),('PTRM input'!$N$150*(1+rvanilla08)^0.5)/A8stdlife))</f>
        <v>0</v>
      </c>
      <c r="BG176" s="105">
        <f>IF(A8stdlife="n/a","n/a",IF(BG$3&gt;(A8stdlife+$E176),('PTRM input'!$N$150*(1+rvanilla08)^0.5)-SUM($N176:BF176),('PTRM input'!$N$150*(1+rvanilla08)^0.5)/A8stdlife))</f>
        <v>0</v>
      </c>
      <c r="BH176" s="105">
        <f>IF(A8stdlife="n/a","n/a",IF(BH$3&gt;(A8stdlife+$E176),('PTRM input'!$N$150*(1+rvanilla08)^0.5)-SUM($N176:BG176),('PTRM input'!$N$150*(1+rvanilla08)^0.5)/A8stdlife))</f>
        <v>0</v>
      </c>
      <c r="BI176" s="105">
        <f>IF(A8stdlife="n/a","n/a",IF(BI$3&gt;(A8stdlife+$E176),('PTRM input'!$N$150*(1+rvanilla08)^0.5)-SUM($N176:BH176),('PTRM input'!$N$150*(1+rvanilla08)^0.5)/A8stdlife))</f>
        <v>0</v>
      </c>
      <c r="BJ176" s="234"/>
      <c r="BK176" s="234"/>
      <c r="BL176" s="234"/>
      <c r="BM176" s="234"/>
    </row>
    <row r="177" spans="1:65" s="190" customFormat="1" outlineLevel="2">
      <c r="A177" s="234"/>
      <c r="B177" s="32"/>
      <c r="C177" s="31"/>
      <c r="D177" s="930"/>
      <c r="E177" s="167">
        <v>9</v>
      </c>
      <c r="F177" s="34"/>
      <c r="G177" s="184"/>
      <c r="H177" s="186"/>
      <c r="I177" s="186"/>
      <c r="J177" s="186"/>
      <c r="K177" s="186"/>
      <c r="L177" s="186"/>
      <c r="M177" s="186"/>
      <c r="N177" s="186"/>
      <c r="O177" s="185"/>
      <c r="P177" s="105">
        <f>IF(A8stdlife="n/a","n/a",IF(P$3&gt;(A8stdlife+$E177),('PTRM input'!$O$150*(1+rvanilla09)^0.5)-SUM($O177:O177),('PTRM input'!$O$150*(1+rvanilla09)^0.5)/A8stdlife))</f>
        <v>0</v>
      </c>
      <c r="Q177" s="105">
        <f>IF(A8stdlife="n/a","n/a",IF(Q$3&gt;(A8stdlife+$E177),('PTRM input'!$O$150*(1+rvanilla09)^0.5)-SUM($O177:P177),('PTRM input'!$O$150*(1+rvanilla09)^0.5)/A8stdlife))</f>
        <v>0</v>
      </c>
      <c r="R177" s="105">
        <f>IF(A8stdlife="n/a","n/a",IF(R$3&gt;(A8stdlife+$E177),('PTRM input'!$O$150*(1+rvanilla09)^0.5)-SUM($O177:Q177),('PTRM input'!$O$150*(1+rvanilla09)^0.5)/A8stdlife))</f>
        <v>0</v>
      </c>
      <c r="S177" s="105">
        <f>IF(A8stdlife="n/a","n/a",IF(S$3&gt;(A8stdlife+$E177),('PTRM input'!$O$150*(1+rvanilla09)^0.5)-SUM($O177:R177),('PTRM input'!$O$150*(1+rvanilla09)^0.5)/A8stdlife))</f>
        <v>0</v>
      </c>
      <c r="T177" s="105">
        <f>IF(A8stdlife="n/a","n/a",IF(T$3&gt;(A8stdlife+$E177),('PTRM input'!$O$150*(1+rvanilla09)^0.5)-SUM($O177:S177),('PTRM input'!$O$150*(1+rvanilla09)^0.5)/A8stdlife))</f>
        <v>0</v>
      </c>
      <c r="U177" s="105">
        <f>IF(A8stdlife="n/a","n/a",IF(U$3&gt;(A8stdlife+$E177),('PTRM input'!$O$150*(1+rvanilla09)^0.5)-SUM($O177:T177),('PTRM input'!$O$150*(1+rvanilla09)^0.5)/A8stdlife))</f>
        <v>0</v>
      </c>
      <c r="V177" s="105">
        <f>IF(A8stdlife="n/a","n/a",IF(V$3&gt;(A8stdlife+$E177),('PTRM input'!$O$150*(1+rvanilla09)^0.5)-SUM($O177:U177),('PTRM input'!$O$150*(1+rvanilla09)^0.5)/A8stdlife))</f>
        <v>0</v>
      </c>
      <c r="W177" s="105">
        <f>IF(A8stdlife="n/a","n/a",IF(W$3&gt;(A8stdlife+$E177),('PTRM input'!$O$150*(1+rvanilla09)^0.5)-SUM($O177:V177),('PTRM input'!$O$150*(1+rvanilla09)^0.5)/A8stdlife))</f>
        <v>0</v>
      </c>
      <c r="X177" s="105">
        <f>IF(A8stdlife="n/a","n/a",IF(X$3&gt;(A8stdlife+$E177),('PTRM input'!$O$150*(1+rvanilla09)^0.5)-SUM($O177:W177),('PTRM input'!$O$150*(1+rvanilla09)^0.5)/A8stdlife))</f>
        <v>0</v>
      </c>
      <c r="Y177" s="105">
        <f>IF(A8stdlife="n/a","n/a",IF(Y$3&gt;(A8stdlife+$E177),('PTRM input'!$O$150*(1+rvanilla09)^0.5)-SUM($O177:X177),('PTRM input'!$O$150*(1+rvanilla09)^0.5)/A8stdlife))</f>
        <v>0</v>
      </c>
      <c r="Z177" s="105">
        <f>IF(A8stdlife="n/a","n/a",IF(Z$3&gt;(A8stdlife+$E177),('PTRM input'!$O$150*(1+rvanilla09)^0.5)-SUM($O177:Y177),('PTRM input'!$O$150*(1+rvanilla09)^0.5)/A8stdlife))</f>
        <v>0</v>
      </c>
      <c r="AA177" s="105">
        <f>IF(A8stdlife="n/a","n/a",IF(AA$3&gt;(A8stdlife+$E177),('PTRM input'!$O$150*(1+rvanilla09)^0.5)-SUM($O177:Z177),('PTRM input'!$O$150*(1+rvanilla09)^0.5)/A8stdlife))</f>
        <v>0</v>
      </c>
      <c r="AB177" s="105">
        <f>IF(A8stdlife="n/a","n/a",IF(AB$3&gt;(A8stdlife+$E177),('PTRM input'!$O$150*(1+rvanilla09)^0.5)-SUM($O177:AA177),('PTRM input'!$O$150*(1+rvanilla09)^0.5)/A8stdlife))</f>
        <v>0</v>
      </c>
      <c r="AC177" s="105">
        <f>IF(A8stdlife="n/a","n/a",IF(AC$3&gt;(A8stdlife+$E177),('PTRM input'!$O$150*(1+rvanilla09)^0.5)-SUM($O177:AB177),('PTRM input'!$O$150*(1+rvanilla09)^0.5)/A8stdlife))</f>
        <v>0</v>
      </c>
      <c r="AD177" s="105">
        <f>IF(A8stdlife="n/a","n/a",IF(AD$3&gt;(A8stdlife+$E177),('PTRM input'!$O$150*(1+rvanilla09)^0.5)-SUM($O177:AC177),('PTRM input'!$O$150*(1+rvanilla09)^0.5)/A8stdlife))</f>
        <v>0</v>
      </c>
      <c r="AE177" s="105">
        <f>IF(A8stdlife="n/a","n/a",IF(AE$3&gt;(A8stdlife+$E177),('PTRM input'!$O$150*(1+rvanilla09)^0.5)-SUM($O177:AD177),('PTRM input'!$O$150*(1+rvanilla09)^0.5)/A8stdlife))</f>
        <v>0</v>
      </c>
      <c r="AF177" s="105">
        <f>IF(A8stdlife="n/a","n/a",IF(AF$3&gt;(A8stdlife+$E177),('PTRM input'!$O$150*(1+rvanilla09)^0.5)-SUM($O177:AE177),('PTRM input'!$O$150*(1+rvanilla09)^0.5)/A8stdlife))</f>
        <v>0</v>
      </c>
      <c r="AG177" s="105">
        <f>IF(A8stdlife="n/a","n/a",IF(AG$3&gt;(A8stdlife+$E177),('PTRM input'!$O$150*(1+rvanilla09)^0.5)-SUM($O177:AF177),('PTRM input'!$O$150*(1+rvanilla09)^0.5)/A8stdlife))</f>
        <v>0</v>
      </c>
      <c r="AH177" s="105">
        <f>IF(A8stdlife="n/a","n/a",IF(AH$3&gt;(A8stdlife+$E177),('PTRM input'!$O$150*(1+rvanilla09)^0.5)-SUM($O177:AG177),('PTRM input'!$O$150*(1+rvanilla09)^0.5)/A8stdlife))</f>
        <v>0</v>
      </c>
      <c r="AI177" s="105">
        <f>IF(A8stdlife="n/a","n/a",IF(AI$3&gt;(A8stdlife+$E177),('PTRM input'!$O$150*(1+rvanilla09)^0.5)-SUM($O177:AH177),('PTRM input'!$O$150*(1+rvanilla09)^0.5)/A8stdlife))</f>
        <v>0</v>
      </c>
      <c r="AJ177" s="105">
        <f>IF(A8stdlife="n/a","n/a",IF(AJ$3&gt;(A8stdlife+$E177),('PTRM input'!$O$150*(1+rvanilla09)^0.5)-SUM($O177:AI177),('PTRM input'!$O$150*(1+rvanilla09)^0.5)/A8stdlife))</f>
        <v>0</v>
      </c>
      <c r="AK177" s="105">
        <f>IF(A8stdlife="n/a","n/a",IF(AK$3&gt;(A8stdlife+$E177),('PTRM input'!$O$150*(1+rvanilla09)^0.5)-SUM($O177:AJ177),('PTRM input'!$O$150*(1+rvanilla09)^0.5)/A8stdlife))</f>
        <v>0</v>
      </c>
      <c r="AL177" s="105">
        <f>IF(A8stdlife="n/a","n/a",IF(AL$3&gt;(A8stdlife+$E177),('PTRM input'!$O$150*(1+rvanilla09)^0.5)-SUM($O177:AK177),('PTRM input'!$O$150*(1+rvanilla09)^0.5)/A8stdlife))</f>
        <v>0</v>
      </c>
      <c r="AM177" s="105">
        <f>IF(A8stdlife="n/a","n/a",IF(AM$3&gt;(A8stdlife+$E177),('PTRM input'!$O$150*(1+rvanilla09)^0.5)-SUM($O177:AL177),('PTRM input'!$O$150*(1+rvanilla09)^0.5)/A8stdlife))</f>
        <v>0</v>
      </c>
      <c r="AN177" s="105">
        <f>IF(A8stdlife="n/a","n/a",IF(AN$3&gt;(A8stdlife+$E177),('PTRM input'!$O$150*(1+rvanilla09)^0.5)-SUM($O177:AM177),('PTRM input'!$O$150*(1+rvanilla09)^0.5)/A8stdlife))</f>
        <v>0</v>
      </c>
      <c r="AO177" s="105">
        <f>IF(A8stdlife="n/a","n/a",IF(AO$3&gt;(A8stdlife+$E177),('PTRM input'!$O$150*(1+rvanilla09)^0.5)-SUM($O177:AN177),('PTRM input'!$O$150*(1+rvanilla09)^0.5)/A8stdlife))</f>
        <v>0</v>
      </c>
      <c r="AP177" s="105">
        <f>IF(A8stdlife="n/a","n/a",IF(AP$3&gt;(A8stdlife+$E177),('PTRM input'!$O$150*(1+rvanilla09)^0.5)-SUM($O177:AO177),('PTRM input'!$O$150*(1+rvanilla09)^0.5)/A8stdlife))</f>
        <v>0</v>
      </c>
      <c r="AQ177" s="105">
        <f>IF(A8stdlife="n/a","n/a",IF(AQ$3&gt;(A8stdlife+$E177),('PTRM input'!$O$150*(1+rvanilla09)^0.5)-SUM($O177:AP177),('PTRM input'!$O$150*(1+rvanilla09)^0.5)/A8stdlife))</f>
        <v>0</v>
      </c>
      <c r="AR177" s="105">
        <f>IF(A8stdlife="n/a","n/a",IF(AR$3&gt;(A8stdlife+$E177),('PTRM input'!$O$150*(1+rvanilla09)^0.5)-SUM($O177:AQ177),('PTRM input'!$O$150*(1+rvanilla09)^0.5)/A8stdlife))</f>
        <v>0</v>
      </c>
      <c r="AS177" s="105">
        <f>IF(A8stdlife="n/a","n/a",IF(AS$3&gt;(A8stdlife+$E177),('PTRM input'!$O$150*(1+rvanilla09)^0.5)-SUM($O177:AR177),('PTRM input'!$O$150*(1+rvanilla09)^0.5)/A8stdlife))</f>
        <v>0</v>
      </c>
      <c r="AT177" s="105">
        <f>IF(A8stdlife="n/a","n/a",IF(AT$3&gt;(A8stdlife+$E177),('PTRM input'!$O$150*(1+rvanilla09)^0.5)-SUM($O177:AS177),('PTRM input'!$O$150*(1+rvanilla09)^0.5)/A8stdlife))</f>
        <v>0</v>
      </c>
      <c r="AU177" s="105">
        <f>IF(A8stdlife="n/a","n/a",IF(AU$3&gt;(A8stdlife+$E177),('PTRM input'!$O$150*(1+rvanilla09)^0.5)-SUM($O177:AT177),('PTRM input'!$O$150*(1+rvanilla09)^0.5)/A8stdlife))</f>
        <v>0</v>
      </c>
      <c r="AV177" s="105">
        <f>IF(A8stdlife="n/a","n/a",IF(AV$3&gt;(A8stdlife+$E177),('PTRM input'!$O$150*(1+rvanilla09)^0.5)-SUM($O177:AU177),('PTRM input'!$O$150*(1+rvanilla09)^0.5)/A8stdlife))</f>
        <v>0</v>
      </c>
      <c r="AW177" s="105">
        <f>IF(A8stdlife="n/a","n/a",IF(AW$3&gt;(A8stdlife+$E177),('PTRM input'!$O$150*(1+rvanilla09)^0.5)-SUM($O177:AV177),('PTRM input'!$O$150*(1+rvanilla09)^0.5)/A8stdlife))</f>
        <v>0</v>
      </c>
      <c r="AX177" s="105">
        <f>IF(A8stdlife="n/a","n/a",IF(AX$3&gt;(A8stdlife+$E177),('PTRM input'!$O$150*(1+rvanilla09)^0.5)-SUM($O177:AW177),('PTRM input'!$O$150*(1+rvanilla09)^0.5)/A8stdlife))</f>
        <v>0</v>
      </c>
      <c r="AY177" s="105">
        <f>IF(A8stdlife="n/a","n/a",IF(AY$3&gt;(A8stdlife+$E177),('PTRM input'!$O$150*(1+rvanilla09)^0.5)-SUM($O177:AX177),('PTRM input'!$O$150*(1+rvanilla09)^0.5)/A8stdlife))</f>
        <v>0</v>
      </c>
      <c r="AZ177" s="105">
        <f>IF(A8stdlife="n/a","n/a",IF(AZ$3&gt;(A8stdlife+$E177),('PTRM input'!$O$150*(1+rvanilla09)^0.5)-SUM($O177:AY177),('PTRM input'!$O$150*(1+rvanilla09)^0.5)/A8stdlife))</f>
        <v>0</v>
      </c>
      <c r="BA177" s="105">
        <f>IF(A8stdlife="n/a","n/a",IF(BA$3&gt;(A8stdlife+$E177),('PTRM input'!$O$150*(1+rvanilla09)^0.5)-SUM($O177:AZ177),('PTRM input'!$O$150*(1+rvanilla09)^0.5)/A8stdlife))</f>
        <v>0</v>
      </c>
      <c r="BB177" s="105">
        <f>IF(A8stdlife="n/a","n/a",IF(BB$3&gt;(A8stdlife+$E177),('PTRM input'!$O$150*(1+rvanilla09)^0.5)-SUM($O177:BA177),('PTRM input'!$O$150*(1+rvanilla09)^0.5)/A8stdlife))</f>
        <v>0</v>
      </c>
      <c r="BC177" s="105">
        <f>IF(A8stdlife="n/a","n/a",IF(BC$3&gt;(A8stdlife+$E177),('PTRM input'!$O$150*(1+rvanilla09)^0.5)-SUM($O177:BB177),('PTRM input'!$O$150*(1+rvanilla09)^0.5)/A8stdlife))</f>
        <v>0</v>
      </c>
      <c r="BD177" s="105">
        <f>IF(A8stdlife="n/a","n/a",IF(BD$3&gt;(A8stdlife+$E177),('PTRM input'!$O$150*(1+rvanilla09)^0.5)-SUM($O177:BC177),('PTRM input'!$O$150*(1+rvanilla09)^0.5)/A8stdlife))</f>
        <v>0</v>
      </c>
      <c r="BE177" s="105">
        <f>IF(A8stdlife="n/a","n/a",IF(BE$3&gt;(A8stdlife+$E177),('PTRM input'!$O$150*(1+rvanilla09)^0.5)-SUM($O177:BD177),('PTRM input'!$O$150*(1+rvanilla09)^0.5)/A8stdlife))</f>
        <v>0</v>
      </c>
      <c r="BF177" s="105">
        <f>IF(A8stdlife="n/a","n/a",IF(BF$3&gt;(A8stdlife+$E177),('PTRM input'!$O$150*(1+rvanilla09)^0.5)-SUM($O177:BE177),('PTRM input'!$O$150*(1+rvanilla09)^0.5)/A8stdlife))</f>
        <v>0</v>
      </c>
      <c r="BG177" s="105">
        <f>IF(A8stdlife="n/a","n/a",IF(BG$3&gt;(A8stdlife+$E177),('PTRM input'!$O$150*(1+rvanilla09)^0.5)-SUM($O177:BF177),('PTRM input'!$O$150*(1+rvanilla09)^0.5)/A8stdlife))</f>
        <v>0</v>
      </c>
      <c r="BH177" s="105">
        <f>IF(A8stdlife="n/a","n/a",IF(BH$3&gt;(A8stdlife+$E177),('PTRM input'!$O$150*(1+rvanilla09)^0.5)-SUM($O177:BG177),('PTRM input'!$O$150*(1+rvanilla09)^0.5)/A8stdlife))</f>
        <v>0</v>
      </c>
      <c r="BI177" s="105">
        <f>IF(A8stdlife="n/a","n/a",IF(BI$3&gt;(A8stdlife+$E177),('PTRM input'!$O$150*(1+rvanilla09)^0.5)-SUM($O177:BH177),('PTRM input'!$O$150*(1+rvanilla09)^0.5)/A8stdlife))</f>
        <v>0</v>
      </c>
      <c r="BJ177" s="234"/>
      <c r="BK177" s="234"/>
      <c r="BL177" s="234"/>
      <c r="BM177" s="234"/>
    </row>
    <row r="178" spans="1:65" s="190" customFormat="1" outlineLevel="2">
      <c r="A178" s="234"/>
      <c r="B178" s="32"/>
      <c r="C178" s="31"/>
      <c r="D178" s="930"/>
      <c r="E178" s="168">
        <v>10</v>
      </c>
      <c r="F178" s="34"/>
      <c r="G178" s="184"/>
      <c r="H178" s="186"/>
      <c r="I178" s="186"/>
      <c r="J178" s="186"/>
      <c r="K178" s="186"/>
      <c r="L178" s="186"/>
      <c r="M178" s="186"/>
      <c r="N178" s="186"/>
      <c r="O178" s="186"/>
      <c r="P178" s="185"/>
      <c r="Q178" s="105">
        <f>IF(A8stdlife="n/a","n/a",IF(Q$3&gt;(A8stdlife+$E178),('PTRM input'!$P$150*(1+rvanilla10)^0.5)-SUM($P178:P178),('PTRM input'!$P$150*(1+rvanilla10)^0.5)/A8stdlife))</f>
        <v>0</v>
      </c>
      <c r="R178" s="105">
        <f>IF(A8stdlife="n/a","n/a",IF(R$3&gt;(A8stdlife+$E178),('PTRM input'!$P$150*(1+rvanilla10)^0.5)-SUM($P178:Q178),('PTRM input'!$P$150*(1+rvanilla10)^0.5)/A8stdlife))</f>
        <v>0</v>
      </c>
      <c r="S178" s="105">
        <f>IF(A8stdlife="n/a","n/a",IF(S$3&gt;(A8stdlife+$E178),('PTRM input'!$P$150*(1+rvanilla10)^0.5)-SUM($P178:R178),('PTRM input'!$P$150*(1+rvanilla10)^0.5)/A8stdlife))</f>
        <v>0</v>
      </c>
      <c r="T178" s="105">
        <f>IF(A8stdlife="n/a","n/a",IF(T$3&gt;(A8stdlife+$E178),('PTRM input'!$P$150*(1+rvanilla10)^0.5)-SUM($P178:S178),('PTRM input'!$P$150*(1+rvanilla10)^0.5)/A8stdlife))</f>
        <v>0</v>
      </c>
      <c r="U178" s="105">
        <f>IF(A8stdlife="n/a","n/a",IF(U$3&gt;(A8stdlife+$E178),('PTRM input'!$P$150*(1+rvanilla10)^0.5)-SUM($P178:T178),('PTRM input'!$P$150*(1+rvanilla10)^0.5)/A8stdlife))</f>
        <v>0</v>
      </c>
      <c r="V178" s="105">
        <f>IF(A8stdlife="n/a","n/a",IF(V$3&gt;(A8stdlife+$E178),('PTRM input'!$P$150*(1+rvanilla10)^0.5)-SUM($P178:U178),('PTRM input'!$P$150*(1+rvanilla10)^0.5)/A8stdlife))</f>
        <v>0</v>
      </c>
      <c r="W178" s="105">
        <f>IF(A8stdlife="n/a","n/a",IF(W$3&gt;(A8stdlife+$E178),('PTRM input'!$P$150*(1+rvanilla10)^0.5)-SUM($P178:V178),('PTRM input'!$P$150*(1+rvanilla10)^0.5)/A8stdlife))</f>
        <v>0</v>
      </c>
      <c r="X178" s="105">
        <f>IF(A8stdlife="n/a","n/a",IF(X$3&gt;(A8stdlife+$E178),('PTRM input'!$P$150*(1+rvanilla10)^0.5)-SUM($P178:W178),('PTRM input'!$P$150*(1+rvanilla10)^0.5)/A8stdlife))</f>
        <v>0</v>
      </c>
      <c r="Y178" s="105">
        <f>IF(A8stdlife="n/a","n/a",IF(Y$3&gt;(A8stdlife+$E178),('PTRM input'!$P$150*(1+rvanilla10)^0.5)-SUM($P178:X178),('PTRM input'!$P$150*(1+rvanilla10)^0.5)/A8stdlife))</f>
        <v>0</v>
      </c>
      <c r="Z178" s="105">
        <f>IF(A8stdlife="n/a","n/a",IF(Z$3&gt;(A8stdlife+$E178),('PTRM input'!$P$150*(1+rvanilla10)^0.5)-SUM($P178:Y178),('PTRM input'!$P$150*(1+rvanilla10)^0.5)/A8stdlife))</f>
        <v>0</v>
      </c>
      <c r="AA178" s="105">
        <f>IF(A8stdlife="n/a","n/a",IF(AA$3&gt;(A8stdlife+$E178),('PTRM input'!$P$150*(1+rvanilla10)^0.5)-SUM($P178:Z178),('PTRM input'!$P$150*(1+rvanilla10)^0.5)/A8stdlife))</f>
        <v>0</v>
      </c>
      <c r="AB178" s="105">
        <f>IF(A8stdlife="n/a","n/a",IF(AB$3&gt;(A8stdlife+$E178),('PTRM input'!$P$150*(1+rvanilla10)^0.5)-SUM($P178:AA178),('PTRM input'!$P$150*(1+rvanilla10)^0.5)/A8stdlife))</f>
        <v>0</v>
      </c>
      <c r="AC178" s="105">
        <f>IF(A8stdlife="n/a","n/a",IF(AC$3&gt;(A8stdlife+$E178),('PTRM input'!$P$150*(1+rvanilla10)^0.5)-SUM($P178:AB178),('PTRM input'!$P$150*(1+rvanilla10)^0.5)/A8stdlife))</f>
        <v>0</v>
      </c>
      <c r="AD178" s="105">
        <f>IF(A8stdlife="n/a","n/a",IF(AD$3&gt;(A8stdlife+$E178),('PTRM input'!$P$150*(1+rvanilla10)^0.5)-SUM($P178:AC178),('PTRM input'!$P$150*(1+rvanilla10)^0.5)/A8stdlife))</f>
        <v>0</v>
      </c>
      <c r="AE178" s="105">
        <f>IF(A8stdlife="n/a","n/a",IF(AE$3&gt;(A8stdlife+$E178),('PTRM input'!$P$150*(1+rvanilla10)^0.5)-SUM($P178:AD178),('PTRM input'!$P$150*(1+rvanilla10)^0.5)/A8stdlife))</f>
        <v>0</v>
      </c>
      <c r="AF178" s="105">
        <f>IF(A8stdlife="n/a","n/a",IF(AF$3&gt;(A8stdlife+$E178),('PTRM input'!$P$150*(1+rvanilla10)^0.5)-SUM($P178:AE178),('PTRM input'!$P$150*(1+rvanilla10)^0.5)/A8stdlife))</f>
        <v>0</v>
      </c>
      <c r="AG178" s="105">
        <f>IF(A8stdlife="n/a","n/a",IF(AG$3&gt;(A8stdlife+$E178),('PTRM input'!$P$150*(1+rvanilla10)^0.5)-SUM($P178:AF178),('PTRM input'!$P$150*(1+rvanilla10)^0.5)/A8stdlife))</f>
        <v>0</v>
      </c>
      <c r="AH178" s="105">
        <f>IF(A8stdlife="n/a","n/a",IF(AH$3&gt;(A8stdlife+$E178),('PTRM input'!$P$150*(1+rvanilla10)^0.5)-SUM($P178:AG178),('PTRM input'!$P$150*(1+rvanilla10)^0.5)/A8stdlife))</f>
        <v>0</v>
      </c>
      <c r="AI178" s="105">
        <f>IF(A8stdlife="n/a","n/a",IF(AI$3&gt;(A8stdlife+$E178),('PTRM input'!$P$150*(1+rvanilla10)^0.5)-SUM($P178:AH178),('PTRM input'!$P$150*(1+rvanilla10)^0.5)/A8stdlife))</f>
        <v>0</v>
      </c>
      <c r="AJ178" s="105">
        <f>IF(A8stdlife="n/a","n/a",IF(AJ$3&gt;(A8stdlife+$E178),('PTRM input'!$P$150*(1+rvanilla10)^0.5)-SUM($P178:AI178),('PTRM input'!$P$150*(1+rvanilla10)^0.5)/A8stdlife))</f>
        <v>0</v>
      </c>
      <c r="AK178" s="105">
        <f>IF(A8stdlife="n/a","n/a",IF(AK$3&gt;(A8stdlife+$E178),('PTRM input'!$P$150*(1+rvanilla10)^0.5)-SUM($P178:AJ178),('PTRM input'!$P$150*(1+rvanilla10)^0.5)/A8stdlife))</f>
        <v>0</v>
      </c>
      <c r="AL178" s="105">
        <f>IF(A8stdlife="n/a","n/a",IF(AL$3&gt;(A8stdlife+$E178),('PTRM input'!$P$150*(1+rvanilla10)^0.5)-SUM($P178:AK178),('PTRM input'!$P$150*(1+rvanilla10)^0.5)/A8stdlife))</f>
        <v>0</v>
      </c>
      <c r="AM178" s="105">
        <f>IF(A8stdlife="n/a","n/a",IF(AM$3&gt;(A8stdlife+$E178),('PTRM input'!$P$150*(1+rvanilla10)^0.5)-SUM($P178:AL178),('PTRM input'!$P$150*(1+rvanilla10)^0.5)/A8stdlife))</f>
        <v>0</v>
      </c>
      <c r="AN178" s="105">
        <f>IF(A8stdlife="n/a","n/a",IF(AN$3&gt;(A8stdlife+$E178),('PTRM input'!$P$150*(1+rvanilla10)^0.5)-SUM($P178:AM178),('PTRM input'!$P$150*(1+rvanilla10)^0.5)/A8stdlife))</f>
        <v>0</v>
      </c>
      <c r="AO178" s="105">
        <f>IF(A8stdlife="n/a","n/a",IF(AO$3&gt;(A8stdlife+$E178),('PTRM input'!$P$150*(1+rvanilla10)^0.5)-SUM($P178:AN178),('PTRM input'!$P$150*(1+rvanilla10)^0.5)/A8stdlife))</f>
        <v>0</v>
      </c>
      <c r="AP178" s="105">
        <f>IF(A8stdlife="n/a","n/a",IF(AP$3&gt;(A8stdlife+$E178),('PTRM input'!$P$150*(1+rvanilla10)^0.5)-SUM($P178:AO178),('PTRM input'!$P$150*(1+rvanilla10)^0.5)/A8stdlife))</f>
        <v>0</v>
      </c>
      <c r="AQ178" s="105">
        <f>IF(A8stdlife="n/a","n/a",IF(AQ$3&gt;(A8stdlife+$E178),('PTRM input'!$P$150*(1+rvanilla10)^0.5)-SUM($P178:AP178),('PTRM input'!$P$150*(1+rvanilla10)^0.5)/A8stdlife))</f>
        <v>0</v>
      </c>
      <c r="AR178" s="105">
        <f>IF(A8stdlife="n/a","n/a",IF(AR$3&gt;(A8stdlife+$E178),('PTRM input'!$P$150*(1+rvanilla10)^0.5)-SUM($P178:AQ178),('PTRM input'!$P$150*(1+rvanilla10)^0.5)/A8stdlife))</f>
        <v>0</v>
      </c>
      <c r="AS178" s="105">
        <f>IF(A8stdlife="n/a","n/a",IF(AS$3&gt;(A8stdlife+$E178),('PTRM input'!$P$150*(1+rvanilla10)^0.5)-SUM($P178:AR178),('PTRM input'!$P$150*(1+rvanilla10)^0.5)/A8stdlife))</f>
        <v>0</v>
      </c>
      <c r="AT178" s="105">
        <f>IF(A8stdlife="n/a","n/a",IF(AT$3&gt;(A8stdlife+$E178),('PTRM input'!$P$150*(1+rvanilla10)^0.5)-SUM($P178:AS178),('PTRM input'!$P$150*(1+rvanilla10)^0.5)/A8stdlife))</f>
        <v>0</v>
      </c>
      <c r="AU178" s="105">
        <f>IF(A8stdlife="n/a","n/a",IF(AU$3&gt;(A8stdlife+$E178),('PTRM input'!$P$150*(1+rvanilla10)^0.5)-SUM($P178:AT178),('PTRM input'!$P$150*(1+rvanilla10)^0.5)/A8stdlife))</f>
        <v>0</v>
      </c>
      <c r="AV178" s="105">
        <f>IF(A8stdlife="n/a","n/a",IF(AV$3&gt;(A8stdlife+$E178),('PTRM input'!$P$150*(1+rvanilla10)^0.5)-SUM($P178:AU178),('PTRM input'!$P$150*(1+rvanilla10)^0.5)/A8stdlife))</f>
        <v>0</v>
      </c>
      <c r="AW178" s="105">
        <f>IF(A8stdlife="n/a","n/a",IF(AW$3&gt;(A8stdlife+$E178),('PTRM input'!$P$150*(1+rvanilla10)^0.5)-SUM($P178:AV178),('PTRM input'!$P$150*(1+rvanilla10)^0.5)/A8stdlife))</f>
        <v>0</v>
      </c>
      <c r="AX178" s="105">
        <f>IF(A8stdlife="n/a","n/a",IF(AX$3&gt;(A8stdlife+$E178),('PTRM input'!$P$150*(1+rvanilla10)^0.5)-SUM($P178:AW178),('PTRM input'!$P$150*(1+rvanilla10)^0.5)/A8stdlife))</f>
        <v>0</v>
      </c>
      <c r="AY178" s="105">
        <f>IF(A8stdlife="n/a","n/a",IF(AY$3&gt;(A8stdlife+$E178),('PTRM input'!$P$150*(1+rvanilla10)^0.5)-SUM($P178:AX178),('PTRM input'!$P$150*(1+rvanilla10)^0.5)/A8stdlife))</f>
        <v>0</v>
      </c>
      <c r="AZ178" s="105">
        <f>IF(A8stdlife="n/a","n/a",IF(AZ$3&gt;(A8stdlife+$E178),('PTRM input'!$P$150*(1+rvanilla10)^0.5)-SUM($P178:AY178),('PTRM input'!$P$150*(1+rvanilla10)^0.5)/A8stdlife))</f>
        <v>0</v>
      </c>
      <c r="BA178" s="105">
        <f>IF(A8stdlife="n/a","n/a",IF(BA$3&gt;(A8stdlife+$E178),('PTRM input'!$P$150*(1+rvanilla10)^0.5)-SUM($P178:AZ178),('PTRM input'!$P$150*(1+rvanilla10)^0.5)/A8stdlife))</f>
        <v>0</v>
      </c>
      <c r="BB178" s="105">
        <f>IF(A8stdlife="n/a","n/a",IF(BB$3&gt;(A8stdlife+$E178),('PTRM input'!$P$150*(1+rvanilla10)^0.5)-SUM($P178:BA178),('PTRM input'!$P$150*(1+rvanilla10)^0.5)/A8stdlife))</f>
        <v>0</v>
      </c>
      <c r="BC178" s="105">
        <f>IF(A8stdlife="n/a","n/a",IF(BC$3&gt;(A8stdlife+$E178),('PTRM input'!$P$150*(1+rvanilla10)^0.5)-SUM($P178:BB178),('PTRM input'!$P$150*(1+rvanilla10)^0.5)/A8stdlife))</f>
        <v>0</v>
      </c>
      <c r="BD178" s="105">
        <f>IF(A8stdlife="n/a","n/a",IF(BD$3&gt;(A8stdlife+$E178),('PTRM input'!$P$150*(1+rvanilla10)^0.5)-SUM($P178:BC178),('PTRM input'!$P$150*(1+rvanilla10)^0.5)/A8stdlife))</f>
        <v>0</v>
      </c>
      <c r="BE178" s="105">
        <f>IF(A8stdlife="n/a","n/a",IF(BE$3&gt;(A8stdlife+$E178),('PTRM input'!$P$150*(1+rvanilla10)^0.5)-SUM($P178:BD178),('PTRM input'!$P$150*(1+rvanilla10)^0.5)/A8stdlife))</f>
        <v>0</v>
      </c>
      <c r="BF178" s="105">
        <f>IF(A8stdlife="n/a","n/a",IF(BF$3&gt;(A8stdlife+$E178),('PTRM input'!$P$150*(1+rvanilla10)^0.5)-SUM($P178:BE178),('PTRM input'!$P$150*(1+rvanilla10)^0.5)/A8stdlife))</f>
        <v>0</v>
      </c>
      <c r="BG178" s="105">
        <f>IF(A8stdlife="n/a","n/a",IF(BG$3&gt;(A8stdlife+$E178),('PTRM input'!$P$150*(1+rvanilla10)^0.5)-SUM($P178:BF178),('PTRM input'!$P$150*(1+rvanilla10)^0.5)/A8stdlife))</f>
        <v>0</v>
      </c>
      <c r="BH178" s="105">
        <f>IF(A8stdlife="n/a","n/a",IF(BH$3&gt;(A8stdlife+$E178),('PTRM input'!$P$150*(1+rvanilla10)^0.5)-SUM($P178:BG178),('PTRM input'!$P$150*(1+rvanilla10)^0.5)/A8stdlife))</f>
        <v>0</v>
      </c>
      <c r="BI178" s="105">
        <f>IF(A8stdlife="n/a","n/a",IF(BI$3&gt;(A8stdlife+$E178),('PTRM input'!$P$150*(1+rvanilla10)^0.5)-SUM($P178:BH178),('PTRM input'!$P$150*(1+rvanilla10)^0.5)/A8stdlife))</f>
        <v>0</v>
      </c>
      <c r="BJ178" s="234"/>
      <c r="BK178" s="234"/>
      <c r="BL178" s="234"/>
      <c r="BM178" s="234"/>
    </row>
    <row r="179" spans="1:65" s="190" customFormat="1" outlineLevel="1">
      <c r="A179" s="234"/>
      <c r="B179" s="17"/>
      <c r="C179" s="32" t="str">
        <f>Asset8</f>
        <v>VBRC</v>
      </c>
      <c r="D179" s="17"/>
      <c r="E179" s="17"/>
      <c r="F179" s="30"/>
      <c r="G179" s="102">
        <f t="shared" ref="G179:AL179" si="51">SUM(G167:G178)</f>
        <v>4.1680459136821595</v>
      </c>
      <c r="H179" s="102">
        <f t="shared" si="51"/>
        <v>4.6360354644758539</v>
      </c>
      <c r="I179" s="102">
        <f t="shared" si="51"/>
        <v>5.1557032117263075</v>
      </c>
      <c r="J179" s="102">
        <f t="shared" si="51"/>
        <v>5.5593158711254738</v>
      </c>
      <c r="K179" s="102">
        <f t="shared" si="51"/>
        <v>6.0850743491819257</v>
      </c>
      <c r="L179" s="102">
        <f t="shared" si="51"/>
        <v>6.6089269662595553</v>
      </c>
      <c r="M179" s="102">
        <f t="shared" si="51"/>
        <v>6.6089269662595553</v>
      </c>
      <c r="N179" s="102">
        <f t="shared" si="51"/>
        <v>6.6089269662595553</v>
      </c>
      <c r="O179" s="102">
        <f t="shared" si="51"/>
        <v>6.6089269662595553</v>
      </c>
      <c r="P179" s="102">
        <f t="shared" si="51"/>
        <v>6.6089269662595553</v>
      </c>
      <c r="Q179" s="102">
        <f t="shared" si="51"/>
        <v>6.6089269662595553</v>
      </c>
      <c r="R179" s="102">
        <f t="shared" si="51"/>
        <v>6.6089269662595553</v>
      </c>
      <c r="S179" s="102">
        <f t="shared" si="51"/>
        <v>6.6089269662595553</v>
      </c>
      <c r="T179" s="102">
        <f t="shared" si="51"/>
        <v>6.6089269662595553</v>
      </c>
      <c r="U179" s="102">
        <f t="shared" si="51"/>
        <v>6.6089269662595553</v>
      </c>
      <c r="V179" s="102">
        <f t="shared" si="51"/>
        <v>6.6089269662595553</v>
      </c>
      <c r="W179" s="102">
        <f t="shared" si="51"/>
        <v>6.6089269662595553</v>
      </c>
      <c r="X179" s="102">
        <f t="shared" si="51"/>
        <v>6.6089269662595553</v>
      </c>
      <c r="Y179" s="102">
        <f t="shared" si="51"/>
        <v>6.6089269662595553</v>
      </c>
      <c r="Z179" s="102">
        <f t="shared" si="51"/>
        <v>6.6089269662595553</v>
      </c>
      <c r="AA179" s="102">
        <f t="shared" si="51"/>
        <v>6.6089269662595553</v>
      </c>
      <c r="AB179" s="102">
        <f t="shared" si="51"/>
        <v>6.6089269662595553</v>
      </c>
      <c r="AC179" s="102">
        <f t="shared" si="51"/>
        <v>6.4433514956637019</v>
      </c>
      <c r="AD179" s="102">
        <f t="shared" si="51"/>
        <v>5.8018559077241365</v>
      </c>
      <c r="AE179" s="102">
        <f t="shared" si="51"/>
        <v>4.4868209702772059</v>
      </c>
      <c r="AF179" s="102">
        <f t="shared" si="51"/>
        <v>3.0093560221770481</v>
      </c>
      <c r="AG179" s="102">
        <f t="shared" si="51"/>
        <v>2.2565853703302503</v>
      </c>
      <c r="AH179" s="102">
        <f t="shared" si="51"/>
        <v>1.7682447914908483</v>
      </c>
      <c r="AI179" s="102">
        <f t="shared" si="51"/>
        <v>1.2942798843092231</v>
      </c>
      <c r="AJ179" s="102">
        <f t="shared" si="51"/>
        <v>0.84256583686645192</v>
      </c>
      <c r="AK179" s="102">
        <f t="shared" si="51"/>
        <v>0.31755789255324629</v>
      </c>
      <c r="AL179" s="102">
        <f t="shared" si="51"/>
        <v>0</v>
      </c>
      <c r="AM179" s="102">
        <f t="shared" ref="AM179:BI179" si="52">SUM(AM167:AM178)</f>
        <v>0</v>
      </c>
      <c r="AN179" s="102">
        <f t="shared" si="52"/>
        <v>0</v>
      </c>
      <c r="AO179" s="102">
        <f t="shared" si="52"/>
        <v>0</v>
      </c>
      <c r="AP179" s="102">
        <f t="shared" si="52"/>
        <v>0</v>
      </c>
      <c r="AQ179" s="102">
        <f t="shared" si="52"/>
        <v>0</v>
      </c>
      <c r="AR179" s="102">
        <f t="shared" si="52"/>
        <v>0</v>
      </c>
      <c r="AS179" s="102">
        <f t="shared" si="52"/>
        <v>0</v>
      </c>
      <c r="AT179" s="102">
        <f t="shared" si="52"/>
        <v>0</v>
      </c>
      <c r="AU179" s="102">
        <f t="shared" si="52"/>
        <v>0</v>
      </c>
      <c r="AV179" s="102">
        <f t="shared" si="52"/>
        <v>0</v>
      </c>
      <c r="AW179" s="102">
        <f t="shared" si="52"/>
        <v>0</v>
      </c>
      <c r="AX179" s="102">
        <f t="shared" si="52"/>
        <v>0</v>
      </c>
      <c r="AY179" s="102">
        <f t="shared" si="52"/>
        <v>0</v>
      </c>
      <c r="AZ179" s="102">
        <f t="shared" si="52"/>
        <v>0</v>
      </c>
      <c r="BA179" s="102">
        <f t="shared" si="52"/>
        <v>0</v>
      </c>
      <c r="BB179" s="102">
        <f t="shared" si="52"/>
        <v>0</v>
      </c>
      <c r="BC179" s="102">
        <f t="shared" si="52"/>
        <v>0</v>
      </c>
      <c r="BD179" s="102">
        <f t="shared" si="52"/>
        <v>0</v>
      </c>
      <c r="BE179" s="102">
        <f t="shared" si="52"/>
        <v>0</v>
      </c>
      <c r="BF179" s="102">
        <f t="shared" si="52"/>
        <v>0</v>
      </c>
      <c r="BG179" s="102">
        <f t="shared" si="52"/>
        <v>0</v>
      </c>
      <c r="BH179" s="102">
        <f t="shared" si="52"/>
        <v>0</v>
      </c>
      <c r="BI179" s="102">
        <f t="shared" si="52"/>
        <v>0</v>
      </c>
      <c r="BJ179" s="234"/>
      <c r="BK179" s="234"/>
      <c r="BL179" s="234"/>
      <c r="BM179" s="234"/>
    </row>
    <row r="180" spans="1:65" s="190" customFormat="1" ht="12.75" customHeight="1" outlineLevel="2">
      <c r="A180" s="234"/>
      <c r="B180" s="36" t="str">
        <f>C192</f>
        <v>Supervisory cables</v>
      </c>
      <c r="C180" s="37"/>
      <c r="D180" s="38" t="s">
        <v>58</v>
      </c>
      <c r="E180" s="37"/>
      <c r="F180" s="39"/>
      <c r="G180" s="795">
        <v>3.3396966374605963</v>
      </c>
      <c r="H180" s="795">
        <v>0</v>
      </c>
      <c r="I180" s="795">
        <v>0</v>
      </c>
      <c r="J180" s="795">
        <v>0</v>
      </c>
      <c r="K180" s="795">
        <v>0</v>
      </c>
      <c r="L180" s="795">
        <v>0</v>
      </c>
      <c r="M180" s="795">
        <v>0</v>
      </c>
      <c r="N180" s="795">
        <v>0</v>
      </c>
      <c r="O180" s="795">
        <v>0</v>
      </c>
      <c r="P180" s="795">
        <v>0</v>
      </c>
      <c r="Q180" s="795">
        <v>0</v>
      </c>
      <c r="R180" s="795">
        <v>0</v>
      </c>
      <c r="S180" s="795">
        <v>0</v>
      </c>
      <c r="T180" s="795">
        <v>0</v>
      </c>
      <c r="U180" s="795">
        <v>0</v>
      </c>
      <c r="V180" s="795">
        <v>0</v>
      </c>
      <c r="W180" s="795">
        <v>0</v>
      </c>
      <c r="X180" s="795">
        <v>0</v>
      </c>
      <c r="Y180" s="795">
        <v>0</v>
      </c>
      <c r="Z180" s="795">
        <v>0</v>
      </c>
      <c r="AA180" s="795">
        <v>0</v>
      </c>
      <c r="AB180" s="795">
        <v>0</v>
      </c>
      <c r="AC180" s="795">
        <v>0</v>
      </c>
      <c r="AD180" s="795">
        <v>0</v>
      </c>
      <c r="AE180" s="795">
        <v>0</v>
      </c>
      <c r="AF180" s="795">
        <v>0</v>
      </c>
      <c r="AG180" s="795">
        <v>0</v>
      </c>
      <c r="AH180" s="795">
        <v>0</v>
      </c>
      <c r="AI180" s="795">
        <v>0</v>
      </c>
      <c r="AJ180" s="795">
        <v>0</v>
      </c>
      <c r="AK180" s="795">
        <v>0</v>
      </c>
      <c r="AL180" s="795">
        <v>0</v>
      </c>
      <c r="AM180" s="795">
        <v>0</v>
      </c>
      <c r="AN180" s="795">
        <v>0</v>
      </c>
      <c r="AO180" s="795">
        <v>0</v>
      </c>
      <c r="AP180" s="795">
        <v>0</v>
      </c>
      <c r="AQ180" s="795">
        <v>0</v>
      </c>
      <c r="AR180" s="795">
        <v>0</v>
      </c>
      <c r="AS180" s="795">
        <v>0</v>
      </c>
      <c r="AT180" s="795">
        <v>0</v>
      </c>
      <c r="AU180" s="795">
        <v>0</v>
      </c>
      <c r="AV180" s="795">
        <v>0</v>
      </c>
      <c r="AW180" s="795">
        <v>0</v>
      </c>
      <c r="AX180" s="795">
        <v>0</v>
      </c>
      <c r="AY180" s="795">
        <v>0</v>
      </c>
      <c r="AZ180" s="795">
        <v>0</v>
      </c>
      <c r="BA180" s="795">
        <v>0</v>
      </c>
      <c r="BB180" s="795">
        <v>0</v>
      </c>
      <c r="BC180" s="795">
        <v>0</v>
      </c>
      <c r="BD180" s="795">
        <v>0</v>
      </c>
      <c r="BE180" s="795">
        <v>0</v>
      </c>
      <c r="BF180" s="795">
        <v>0</v>
      </c>
      <c r="BG180" s="795">
        <v>0</v>
      </c>
      <c r="BH180" s="795">
        <v>0</v>
      </c>
      <c r="BI180" s="795">
        <v>0</v>
      </c>
      <c r="BJ180" s="234"/>
      <c r="BK180" s="234"/>
      <c r="BL180" s="234"/>
      <c r="BM180" s="234"/>
    </row>
    <row r="181" spans="1:65" s="190" customFormat="1" ht="12.75" customHeight="1" outlineLevel="2">
      <c r="A181" s="234"/>
      <c r="B181" s="32"/>
      <c r="C181" s="31"/>
      <c r="D181" s="930" t="s">
        <v>326</v>
      </c>
      <c r="E181" s="167">
        <v>0</v>
      </c>
      <c r="F181" s="34"/>
      <c r="G181" s="105"/>
      <c r="H181" s="105"/>
      <c r="I181" s="105"/>
      <c r="J181" s="105"/>
      <c r="K181" s="105"/>
      <c r="L181" s="105"/>
      <c r="M181" s="105"/>
      <c r="N181" s="105"/>
      <c r="O181" s="105"/>
      <c r="P181" s="105"/>
      <c r="Q181" s="105"/>
      <c r="R181" s="105"/>
      <c r="S181" s="105"/>
      <c r="T181" s="105"/>
      <c r="U181" s="105"/>
      <c r="V181" s="105"/>
      <c r="W181" s="105"/>
      <c r="X181" s="105"/>
      <c r="Y181" s="105"/>
      <c r="Z181" s="105"/>
      <c r="AA181" s="105"/>
      <c r="AB181" s="105"/>
      <c r="AC181" s="105"/>
      <c r="AD181" s="105"/>
      <c r="AE181" s="105"/>
      <c r="AF181" s="105"/>
      <c r="AG181" s="105"/>
      <c r="AH181" s="105"/>
      <c r="AI181" s="105"/>
      <c r="AJ181" s="105"/>
      <c r="AK181" s="105"/>
      <c r="AL181" s="105"/>
      <c r="AM181" s="105"/>
      <c r="AN181" s="105"/>
      <c r="AO181" s="105"/>
      <c r="AP181" s="105"/>
      <c r="AQ181" s="105"/>
      <c r="AR181" s="105"/>
      <c r="AS181" s="105"/>
      <c r="AT181" s="105"/>
      <c r="AU181" s="105"/>
      <c r="AV181" s="105"/>
      <c r="AW181" s="105"/>
      <c r="AX181" s="105"/>
      <c r="AY181" s="105"/>
      <c r="AZ181" s="105"/>
      <c r="BA181" s="105"/>
      <c r="BB181" s="105"/>
      <c r="BC181" s="105"/>
      <c r="BD181" s="105"/>
      <c r="BE181" s="105"/>
      <c r="BF181" s="105"/>
      <c r="BG181" s="105"/>
      <c r="BH181" s="105"/>
      <c r="BI181" s="105"/>
      <c r="BJ181" s="234"/>
      <c r="BK181" s="234"/>
      <c r="BL181" s="234"/>
      <c r="BM181" s="234"/>
    </row>
    <row r="182" spans="1:65" s="190" customFormat="1" ht="12.75" customHeight="1" outlineLevel="2">
      <c r="A182" s="234"/>
      <c r="B182" s="32"/>
      <c r="C182" s="31"/>
      <c r="D182" s="930"/>
      <c r="E182" s="167">
        <v>1</v>
      </c>
      <c r="F182" s="34"/>
      <c r="G182" s="183"/>
      <c r="H182" s="105" t="str">
        <f>IF(A9stdlife="n/a","n/a",IF(H$3&gt;(A9stdlife+$E182),('PTRM input'!$G$151*(1+rvanilla01)^0.5)-SUM($G182:G182),('PTRM input'!$G$151*(1+rvanilla01)^0.5)/A9stdlife))</f>
        <v>n/a</v>
      </c>
      <c r="I182" s="105" t="str">
        <f>IF(A9stdlife="n/a","n/a",IF(I$3&gt;(A9stdlife+$E182),('PTRM input'!$G$151*(1+rvanilla01)^0.5)-SUM($G182:H182),('PTRM input'!$G$151*(1+rvanilla01)^0.5)/A9stdlife))</f>
        <v>n/a</v>
      </c>
      <c r="J182" s="105" t="str">
        <f>IF(A9stdlife="n/a","n/a",IF(J$3&gt;(A9stdlife+$E182),('PTRM input'!$G$151*(1+rvanilla01)^0.5)-SUM($G182:I182),('PTRM input'!$G$151*(1+rvanilla01)^0.5)/A9stdlife))</f>
        <v>n/a</v>
      </c>
      <c r="K182" s="105" t="str">
        <f>IF(A9stdlife="n/a","n/a",IF(K$3&gt;(A9stdlife+$E182),('PTRM input'!$G$151*(1+rvanilla01)^0.5)-SUM($G182:J182),('PTRM input'!$G$151*(1+rvanilla01)^0.5)/A9stdlife))</f>
        <v>n/a</v>
      </c>
      <c r="L182" s="105" t="str">
        <f>IF(A9stdlife="n/a","n/a",IF(L$3&gt;(A9stdlife+$E182),('PTRM input'!$G$151*(1+rvanilla01)^0.5)-SUM($G182:K182),('PTRM input'!$G$151*(1+rvanilla01)^0.5)/A9stdlife))</f>
        <v>n/a</v>
      </c>
      <c r="M182" s="105" t="str">
        <f>IF(A9stdlife="n/a","n/a",IF(M$3&gt;(A9stdlife+$E182),('PTRM input'!$G$151*(1+rvanilla01)^0.5)-SUM($G182:L182),('PTRM input'!$G$151*(1+rvanilla01)^0.5)/A9stdlife))</f>
        <v>n/a</v>
      </c>
      <c r="N182" s="105" t="str">
        <f>IF(A9stdlife="n/a","n/a",IF(N$3&gt;(A9stdlife+$E182),('PTRM input'!$G$151*(1+rvanilla01)^0.5)-SUM($G182:M182),('PTRM input'!$G$151*(1+rvanilla01)^0.5)/A9stdlife))</f>
        <v>n/a</v>
      </c>
      <c r="O182" s="105" t="str">
        <f>IF(A9stdlife="n/a","n/a",IF(O$3&gt;(A9stdlife+$E182),('PTRM input'!$G$151*(1+rvanilla01)^0.5)-SUM($G182:N182),('PTRM input'!$G$151*(1+rvanilla01)^0.5)/A9stdlife))</f>
        <v>n/a</v>
      </c>
      <c r="P182" s="105" t="str">
        <f>IF(A9stdlife="n/a","n/a",IF(P$3&gt;(A9stdlife+$E182),('PTRM input'!$G$151*(1+rvanilla01)^0.5)-SUM($G182:O182),('PTRM input'!$G$151*(1+rvanilla01)^0.5)/A9stdlife))</f>
        <v>n/a</v>
      </c>
      <c r="Q182" s="105" t="str">
        <f>IF(A9stdlife="n/a","n/a",IF(Q$3&gt;(A9stdlife+$E182),('PTRM input'!$G$151*(1+rvanilla01)^0.5)-SUM($G182:P182),('PTRM input'!$G$151*(1+rvanilla01)^0.5)/A9stdlife))</f>
        <v>n/a</v>
      </c>
      <c r="R182" s="105" t="str">
        <f>IF(A9stdlife="n/a","n/a",IF(R$3&gt;(A9stdlife+$E182),('PTRM input'!$G$151*(1+rvanilla01)^0.5)-SUM($G182:Q182),('PTRM input'!$G$151*(1+rvanilla01)^0.5)/A9stdlife))</f>
        <v>n/a</v>
      </c>
      <c r="S182" s="105" t="str">
        <f>IF(A9stdlife="n/a","n/a",IF(S$3&gt;(A9stdlife+$E182),('PTRM input'!$G$151*(1+rvanilla01)^0.5)-SUM($G182:R182),('PTRM input'!$G$151*(1+rvanilla01)^0.5)/A9stdlife))</f>
        <v>n/a</v>
      </c>
      <c r="T182" s="105" t="str">
        <f>IF(A9stdlife="n/a","n/a",IF(T$3&gt;(A9stdlife+$E182),('PTRM input'!$G$151*(1+rvanilla01)^0.5)-SUM($G182:S182),('PTRM input'!$G$151*(1+rvanilla01)^0.5)/A9stdlife))</f>
        <v>n/a</v>
      </c>
      <c r="U182" s="105" t="str">
        <f>IF(A9stdlife="n/a","n/a",IF(U$3&gt;(A9stdlife+$E182),('PTRM input'!$G$151*(1+rvanilla01)^0.5)-SUM($G182:T182),('PTRM input'!$G$151*(1+rvanilla01)^0.5)/A9stdlife))</f>
        <v>n/a</v>
      </c>
      <c r="V182" s="105" t="str">
        <f>IF(A9stdlife="n/a","n/a",IF(V$3&gt;(A9stdlife+$E182),('PTRM input'!$G$151*(1+rvanilla01)^0.5)-SUM($G182:U182),('PTRM input'!$G$151*(1+rvanilla01)^0.5)/A9stdlife))</f>
        <v>n/a</v>
      </c>
      <c r="W182" s="105" t="str">
        <f>IF(A9stdlife="n/a","n/a",IF(W$3&gt;(A9stdlife+$E182),('PTRM input'!$G$151*(1+rvanilla01)^0.5)-SUM($G182:V182),('PTRM input'!$G$151*(1+rvanilla01)^0.5)/A9stdlife))</f>
        <v>n/a</v>
      </c>
      <c r="X182" s="105" t="str">
        <f>IF(A9stdlife="n/a","n/a",IF(X$3&gt;(A9stdlife+$E182),('PTRM input'!$G$151*(1+rvanilla01)^0.5)-SUM($G182:W182),('PTRM input'!$G$151*(1+rvanilla01)^0.5)/A9stdlife))</f>
        <v>n/a</v>
      </c>
      <c r="Y182" s="105" t="str">
        <f>IF(A9stdlife="n/a","n/a",IF(Y$3&gt;(A9stdlife+$E182),('PTRM input'!$G$151*(1+rvanilla01)^0.5)-SUM($G182:X182),('PTRM input'!$G$151*(1+rvanilla01)^0.5)/A9stdlife))</f>
        <v>n/a</v>
      </c>
      <c r="Z182" s="105" t="str">
        <f>IF(A9stdlife="n/a","n/a",IF(Z$3&gt;(A9stdlife+$E182),('PTRM input'!$G$151*(1+rvanilla01)^0.5)-SUM($G182:Y182),('PTRM input'!$G$151*(1+rvanilla01)^0.5)/A9stdlife))</f>
        <v>n/a</v>
      </c>
      <c r="AA182" s="105" t="str">
        <f>IF(A9stdlife="n/a","n/a",IF(AA$3&gt;(A9stdlife+$E182),('PTRM input'!$G$151*(1+rvanilla01)^0.5)-SUM($G182:Z182),('PTRM input'!$G$151*(1+rvanilla01)^0.5)/A9stdlife))</f>
        <v>n/a</v>
      </c>
      <c r="AB182" s="105" t="str">
        <f>IF(A9stdlife="n/a","n/a",IF(AB$3&gt;(A9stdlife+$E182),('PTRM input'!$G$151*(1+rvanilla01)^0.5)-SUM($G182:AA182),('PTRM input'!$G$151*(1+rvanilla01)^0.5)/A9stdlife))</f>
        <v>n/a</v>
      </c>
      <c r="AC182" s="105" t="str">
        <f>IF(A9stdlife="n/a","n/a",IF(AC$3&gt;(A9stdlife+$E182),('PTRM input'!$G$151*(1+rvanilla01)^0.5)-SUM($G182:AB182),('PTRM input'!$G$151*(1+rvanilla01)^0.5)/A9stdlife))</f>
        <v>n/a</v>
      </c>
      <c r="AD182" s="105" t="str">
        <f>IF(A9stdlife="n/a","n/a",IF(AD$3&gt;(A9stdlife+$E182),('PTRM input'!$G$151*(1+rvanilla01)^0.5)-SUM($G182:AC182),('PTRM input'!$G$151*(1+rvanilla01)^0.5)/A9stdlife))</f>
        <v>n/a</v>
      </c>
      <c r="AE182" s="105" t="str">
        <f>IF(A9stdlife="n/a","n/a",IF(AE$3&gt;(A9stdlife+$E182),('PTRM input'!$G$151*(1+rvanilla01)^0.5)-SUM($G182:AD182),('PTRM input'!$G$151*(1+rvanilla01)^0.5)/A9stdlife))</f>
        <v>n/a</v>
      </c>
      <c r="AF182" s="105" t="str">
        <f>IF(A9stdlife="n/a","n/a",IF(AF$3&gt;(A9stdlife+$E182),('PTRM input'!$G$151*(1+rvanilla01)^0.5)-SUM($G182:AE182),('PTRM input'!$G$151*(1+rvanilla01)^0.5)/A9stdlife))</f>
        <v>n/a</v>
      </c>
      <c r="AG182" s="105" t="str">
        <f>IF(A9stdlife="n/a","n/a",IF(AG$3&gt;(A9stdlife+$E182),('PTRM input'!$G$151*(1+rvanilla01)^0.5)-SUM($G182:AF182),('PTRM input'!$G$151*(1+rvanilla01)^0.5)/A9stdlife))</f>
        <v>n/a</v>
      </c>
      <c r="AH182" s="105" t="str">
        <f>IF(A9stdlife="n/a","n/a",IF(AH$3&gt;(A9stdlife+$E182),('PTRM input'!$G$151*(1+rvanilla01)^0.5)-SUM($G182:AG182),('PTRM input'!$G$151*(1+rvanilla01)^0.5)/A9stdlife))</f>
        <v>n/a</v>
      </c>
      <c r="AI182" s="105" t="str">
        <f>IF(A9stdlife="n/a","n/a",IF(AI$3&gt;(A9stdlife+$E182),('PTRM input'!$G$151*(1+rvanilla01)^0.5)-SUM($G182:AH182),('PTRM input'!$G$151*(1+rvanilla01)^0.5)/A9stdlife))</f>
        <v>n/a</v>
      </c>
      <c r="AJ182" s="105" t="str">
        <f>IF(A9stdlife="n/a","n/a",IF(AJ$3&gt;(A9stdlife+$E182),('PTRM input'!$G$151*(1+rvanilla01)^0.5)-SUM($G182:AI182),('PTRM input'!$G$151*(1+rvanilla01)^0.5)/A9stdlife))</f>
        <v>n/a</v>
      </c>
      <c r="AK182" s="105" t="str">
        <f>IF(A9stdlife="n/a","n/a",IF(AK$3&gt;(A9stdlife+$E182),('PTRM input'!$G$151*(1+rvanilla01)^0.5)-SUM($G182:AJ182),('PTRM input'!$G$151*(1+rvanilla01)^0.5)/A9stdlife))</f>
        <v>n/a</v>
      </c>
      <c r="AL182" s="105" t="str">
        <f>IF(A9stdlife="n/a","n/a",IF(AL$3&gt;(A9stdlife+$E182),('PTRM input'!$G$151*(1+rvanilla01)^0.5)-SUM($G182:AK182),('PTRM input'!$G$151*(1+rvanilla01)^0.5)/A9stdlife))</f>
        <v>n/a</v>
      </c>
      <c r="AM182" s="105" t="str">
        <f>IF(A9stdlife="n/a","n/a",IF(AM$3&gt;(A9stdlife+$E182),('PTRM input'!$G$151*(1+rvanilla01)^0.5)-SUM($G182:AL182),('PTRM input'!$G$151*(1+rvanilla01)^0.5)/A9stdlife))</f>
        <v>n/a</v>
      </c>
      <c r="AN182" s="105" t="str">
        <f>IF(A9stdlife="n/a","n/a",IF(AN$3&gt;(A9stdlife+$E182),('PTRM input'!$G$151*(1+rvanilla01)^0.5)-SUM($G182:AM182),('PTRM input'!$G$151*(1+rvanilla01)^0.5)/A9stdlife))</f>
        <v>n/a</v>
      </c>
      <c r="AO182" s="105" t="str">
        <f>IF(A9stdlife="n/a","n/a",IF(AO$3&gt;(A9stdlife+$E182),('PTRM input'!$G$151*(1+rvanilla01)^0.5)-SUM($G182:AN182),('PTRM input'!$G$151*(1+rvanilla01)^0.5)/A9stdlife))</f>
        <v>n/a</v>
      </c>
      <c r="AP182" s="105" t="str">
        <f>IF(A9stdlife="n/a","n/a",IF(AP$3&gt;(A9stdlife+$E182),('PTRM input'!$G$151*(1+rvanilla01)^0.5)-SUM($G182:AO182),('PTRM input'!$G$151*(1+rvanilla01)^0.5)/A9stdlife))</f>
        <v>n/a</v>
      </c>
      <c r="AQ182" s="105" t="str">
        <f>IF(A9stdlife="n/a","n/a",IF(AQ$3&gt;(A9stdlife+$E182),('PTRM input'!$G$151*(1+rvanilla01)^0.5)-SUM($G182:AP182),('PTRM input'!$G$151*(1+rvanilla01)^0.5)/A9stdlife))</f>
        <v>n/a</v>
      </c>
      <c r="AR182" s="105" t="str">
        <f>IF(A9stdlife="n/a","n/a",IF(AR$3&gt;(A9stdlife+$E182),('PTRM input'!$G$151*(1+rvanilla01)^0.5)-SUM($G182:AQ182),('PTRM input'!$G$151*(1+rvanilla01)^0.5)/A9stdlife))</f>
        <v>n/a</v>
      </c>
      <c r="AS182" s="105" t="str">
        <f>IF(A9stdlife="n/a","n/a",IF(AS$3&gt;(A9stdlife+$E182),('PTRM input'!$G$151*(1+rvanilla01)^0.5)-SUM($G182:AR182),('PTRM input'!$G$151*(1+rvanilla01)^0.5)/A9stdlife))</f>
        <v>n/a</v>
      </c>
      <c r="AT182" s="105" t="str">
        <f>IF(A9stdlife="n/a","n/a",IF(AT$3&gt;(A9stdlife+$E182),('PTRM input'!$G$151*(1+rvanilla01)^0.5)-SUM($G182:AS182),('PTRM input'!$G$151*(1+rvanilla01)^0.5)/A9stdlife))</f>
        <v>n/a</v>
      </c>
      <c r="AU182" s="105" t="str">
        <f>IF(A9stdlife="n/a","n/a",IF(AU$3&gt;(A9stdlife+$E182),('PTRM input'!$G$151*(1+rvanilla01)^0.5)-SUM($G182:AT182),('PTRM input'!$G$151*(1+rvanilla01)^0.5)/A9stdlife))</f>
        <v>n/a</v>
      </c>
      <c r="AV182" s="105" t="str">
        <f>IF(A9stdlife="n/a","n/a",IF(AV$3&gt;(A9stdlife+$E182),('PTRM input'!$G$151*(1+rvanilla01)^0.5)-SUM($G182:AU182),('PTRM input'!$G$151*(1+rvanilla01)^0.5)/A9stdlife))</f>
        <v>n/a</v>
      </c>
      <c r="AW182" s="105" t="str">
        <f>IF(A9stdlife="n/a","n/a",IF(AW$3&gt;(A9stdlife+$E182),('PTRM input'!$G$151*(1+rvanilla01)^0.5)-SUM($G182:AV182),('PTRM input'!$G$151*(1+rvanilla01)^0.5)/A9stdlife))</f>
        <v>n/a</v>
      </c>
      <c r="AX182" s="105" t="str">
        <f>IF(A9stdlife="n/a","n/a",IF(AX$3&gt;(A9stdlife+$E182),('PTRM input'!$G$151*(1+rvanilla01)^0.5)-SUM($G182:AW182),('PTRM input'!$G$151*(1+rvanilla01)^0.5)/A9stdlife))</f>
        <v>n/a</v>
      </c>
      <c r="AY182" s="105" t="str">
        <f>IF(A9stdlife="n/a","n/a",IF(AY$3&gt;(A9stdlife+$E182),('PTRM input'!$G$151*(1+rvanilla01)^0.5)-SUM($G182:AX182),('PTRM input'!$G$151*(1+rvanilla01)^0.5)/A9stdlife))</f>
        <v>n/a</v>
      </c>
      <c r="AZ182" s="105" t="str">
        <f>IF(A9stdlife="n/a","n/a",IF(AZ$3&gt;(A9stdlife+$E182),('PTRM input'!$G$151*(1+rvanilla01)^0.5)-SUM($G182:AY182),('PTRM input'!$G$151*(1+rvanilla01)^0.5)/A9stdlife))</f>
        <v>n/a</v>
      </c>
      <c r="BA182" s="105" t="str">
        <f>IF(A9stdlife="n/a","n/a",IF(BA$3&gt;(A9stdlife+$E182),('PTRM input'!$G$151*(1+rvanilla01)^0.5)-SUM($G182:AZ182),('PTRM input'!$G$151*(1+rvanilla01)^0.5)/A9stdlife))</f>
        <v>n/a</v>
      </c>
      <c r="BB182" s="105" t="str">
        <f>IF(A9stdlife="n/a","n/a",IF(BB$3&gt;(A9stdlife+$E182),('PTRM input'!$G$151*(1+rvanilla01)^0.5)-SUM($G182:BA182),('PTRM input'!$G$151*(1+rvanilla01)^0.5)/A9stdlife))</f>
        <v>n/a</v>
      </c>
      <c r="BC182" s="105" t="str">
        <f>IF(A9stdlife="n/a","n/a",IF(BC$3&gt;(A9stdlife+$E182),('PTRM input'!$G$151*(1+rvanilla01)^0.5)-SUM($G182:BB182),('PTRM input'!$G$151*(1+rvanilla01)^0.5)/A9stdlife))</f>
        <v>n/a</v>
      </c>
      <c r="BD182" s="105" t="str">
        <f>IF(A9stdlife="n/a","n/a",IF(BD$3&gt;(A9stdlife+$E182),('PTRM input'!$G$151*(1+rvanilla01)^0.5)-SUM($G182:BC182),('PTRM input'!$G$151*(1+rvanilla01)^0.5)/A9stdlife))</f>
        <v>n/a</v>
      </c>
      <c r="BE182" s="105" t="str">
        <f>IF(A9stdlife="n/a","n/a",IF(BE$3&gt;(A9stdlife+$E182),('PTRM input'!$G$151*(1+rvanilla01)^0.5)-SUM($G182:BD182),('PTRM input'!$G$151*(1+rvanilla01)^0.5)/A9stdlife))</f>
        <v>n/a</v>
      </c>
      <c r="BF182" s="105" t="str">
        <f>IF(A9stdlife="n/a","n/a",IF(BF$3&gt;(A9stdlife+$E182),('PTRM input'!$G$151*(1+rvanilla01)^0.5)-SUM($G182:BE182),('PTRM input'!$G$151*(1+rvanilla01)^0.5)/A9stdlife))</f>
        <v>n/a</v>
      </c>
      <c r="BG182" s="105" t="str">
        <f>IF(A9stdlife="n/a","n/a",IF(BG$3&gt;(A9stdlife+$E182),('PTRM input'!$G$151*(1+rvanilla01)^0.5)-SUM($G182:BF182),('PTRM input'!$G$151*(1+rvanilla01)^0.5)/A9stdlife))</f>
        <v>n/a</v>
      </c>
      <c r="BH182" s="105" t="str">
        <f>IF(A9stdlife="n/a","n/a",IF(BH$3&gt;(A9stdlife+$E182),('PTRM input'!$G$151*(1+rvanilla01)^0.5)-SUM($G182:BG182),('PTRM input'!$G$151*(1+rvanilla01)^0.5)/A9stdlife))</f>
        <v>n/a</v>
      </c>
      <c r="BI182" s="105" t="str">
        <f>IF(A9stdlife="n/a","n/a",IF(BI$3&gt;(A9stdlife+$E182),('PTRM input'!$G$151*(1+rvanilla01)^0.5)-SUM($G182:BH182),('PTRM input'!$G$151*(1+rvanilla01)^0.5)/A9stdlife))</f>
        <v>n/a</v>
      </c>
      <c r="BJ182" s="234"/>
      <c r="BK182" s="234"/>
      <c r="BL182" s="234"/>
      <c r="BM182" s="234"/>
    </row>
    <row r="183" spans="1:65" s="190" customFormat="1" ht="12.75" customHeight="1" outlineLevel="2">
      <c r="A183" s="234"/>
      <c r="B183" s="32"/>
      <c r="C183" s="31"/>
      <c r="D183" s="930"/>
      <c r="E183" s="167">
        <v>2</v>
      </c>
      <c r="F183" s="34"/>
      <c r="G183" s="184"/>
      <c r="H183" s="185"/>
      <c r="I183" s="105" t="str">
        <f>IF(A9stdlife="n/a","n/a",IF(I$3&gt;(A9stdlife+$E183),('PTRM input'!$H$151*(1+rvanilla02)^0.5)-SUM($H183:H183),('PTRM input'!$H$151*(1+rvanilla02)^0.5)/A9stdlife))</f>
        <v>n/a</v>
      </c>
      <c r="J183" s="105" t="str">
        <f>IF(A9stdlife="n/a","n/a",IF(J$3&gt;(A9stdlife+$E183),('PTRM input'!$H$151*(1+rvanilla02)^0.5)-SUM($H183:I183),('PTRM input'!$H$151*(1+rvanilla02)^0.5)/A9stdlife))</f>
        <v>n/a</v>
      </c>
      <c r="K183" s="105" t="str">
        <f>IF(A9stdlife="n/a","n/a",IF(K$3&gt;(A9stdlife+$E183),('PTRM input'!$H$151*(1+rvanilla02)^0.5)-SUM($H183:J183),('PTRM input'!$H$151*(1+rvanilla02)^0.5)/A9stdlife))</f>
        <v>n/a</v>
      </c>
      <c r="L183" s="105" t="str">
        <f>IF(A9stdlife="n/a","n/a",IF(L$3&gt;(A9stdlife+$E183),('PTRM input'!$H$151*(1+rvanilla02)^0.5)-SUM($H183:K183),('PTRM input'!$H$151*(1+rvanilla02)^0.5)/A9stdlife))</f>
        <v>n/a</v>
      </c>
      <c r="M183" s="105" t="str">
        <f>IF(A9stdlife="n/a","n/a",IF(M$3&gt;(A9stdlife+$E183),('PTRM input'!$H$151*(1+rvanilla02)^0.5)-SUM($H183:L183),('PTRM input'!$H$151*(1+rvanilla02)^0.5)/A9stdlife))</f>
        <v>n/a</v>
      </c>
      <c r="N183" s="105" t="str">
        <f>IF(A9stdlife="n/a","n/a",IF(N$3&gt;(A9stdlife+$E183),('PTRM input'!$H$151*(1+rvanilla02)^0.5)-SUM($H183:M183),('PTRM input'!$H$151*(1+rvanilla02)^0.5)/A9stdlife))</f>
        <v>n/a</v>
      </c>
      <c r="O183" s="105" t="str">
        <f>IF(A9stdlife="n/a","n/a",IF(O$3&gt;(A9stdlife+$E183),('PTRM input'!$H$151*(1+rvanilla02)^0.5)-SUM($H183:N183),('PTRM input'!$H$151*(1+rvanilla02)^0.5)/A9stdlife))</f>
        <v>n/a</v>
      </c>
      <c r="P183" s="105" t="str">
        <f>IF(A9stdlife="n/a","n/a",IF(P$3&gt;(A9stdlife+$E183),('PTRM input'!$H$151*(1+rvanilla02)^0.5)-SUM($H183:O183),('PTRM input'!$H$151*(1+rvanilla02)^0.5)/A9stdlife))</f>
        <v>n/a</v>
      </c>
      <c r="Q183" s="105" t="str">
        <f>IF(A9stdlife="n/a","n/a",IF(Q$3&gt;(A9stdlife+$E183),('PTRM input'!$H$151*(1+rvanilla02)^0.5)-SUM($H183:P183),('PTRM input'!$H$151*(1+rvanilla02)^0.5)/A9stdlife))</f>
        <v>n/a</v>
      </c>
      <c r="R183" s="105" t="str">
        <f>IF(A9stdlife="n/a","n/a",IF(R$3&gt;(A9stdlife+$E183),('PTRM input'!$H$151*(1+rvanilla02)^0.5)-SUM($H183:Q183),('PTRM input'!$H$151*(1+rvanilla02)^0.5)/A9stdlife))</f>
        <v>n/a</v>
      </c>
      <c r="S183" s="105" t="str">
        <f>IF(A9stdlife="n/a","n/a",IF(S$3&gt;(A9stdlife+$E183),('PTRM input'!$H$151*(1+rvanilla02)^0.5)-SUM($H183:R183),('PTRM input'!$H$151*(1+rvanilla02)^0.5)/A9stdlife))</f>
        <v>n/a</v>
      </c>
      <c r="T183" s="105" t="str">
        <f>IF(A9stdlife="n/a","n/a",IF(T$3&gt;(A9stdlife+$E183),('PTRM input'!$H$151*(1+rvanilla02)^0.5)-SUM($H183:S183),('PTRM input'!$H$151*(1+rvanilla02)^0.5)/A9stdlife))</f>
        <v>n/a</v>
      </c>
      <c r="U183" s="105" t="str">
        <f>IF(A9stdlife="n/a","n/a",IF(U$3&gt;(A9stdlife+$E183),('PTRM input'!$H$151*(1+rvanilla02)^0.5)-SUM($H183:T183),('PTRM input'!$H$151*(1+rvanilla02)^0.5)/A9stdlife))</f>
        <v>n/a</v>
      </c>
      <c r="V183" s="105" t="str">
        <f>IF(A9stdlife="n/a","n/a",IF(V$3&gt;(A9stdlife+$E183),('PTRM input'!$H$151*(1+rvanilla02)^0.5)-SUM($H183:U183),('PTRM input'!$H$151*(1+rvanilla02)^0.5)/A9stdlife))</f>
        <v>n/a</v>
      </c>
      <c r="W183" s="105" t="str">
        <f>IF(A9stdlife="n/a","n/a",IF(W$3&gt;(A9stdlife+$E183),('PTRM input'!$H$151*(1+rvanilla02)^0.5)-SUM($H183:V183),('PTRM input'!$H$151*(1+rvanilla02)^0.5)/A9stdlife))</f>
        <v>n/a</v>
      </c>
      <c r="X183" s="105" t="str">
        <f>IF(A9stdlife="n/a","n/a",IF(X$3&gt;(A9stdlife+$E183),('PTRM input'!$H$151*(1+rvanilla02)^0.5)-SUM($H183:W183),('PTRM input'!$H$151*(1+rvanilla02)^0.5)/A9stdlife))</f>
        <v>n/a</v>
      </c>
      <c r="Y183" s="105" t="str">
        <f>IF(A9stdlife="n/a","n/a",IF(Y$3&gt;(A9stdlife+$E183),('PTRM input'!$H$151*(1+rvanilla02)^0.5)-SUM($H183:X183),('PTRM input'!$H$151*(1+rvanilla02)^0.5)/A9stdlife))</f>
        <v>n/a</v>
      </c>
      <c r="Z183" s="105" t="str">
        <f>IF(A9stdlife="n/a","n/a",IF(Z$3&gt;(A9stdlife+$E183),('PTRM input'!$H$151*(1+rvanilla02)^0.5)-SUM($H183:Y183),('PTRM input'!$H$151*(1+rvanilla02)^0.5)/A9stdlife))</f>
        <v>n/a</v>
      </c>
      <c r="AA183" s="105" t="str">
        <f>IF(A9stdlife="n/a","n/a",IF(AA$3&gt;(A9stdlife+$E183),('PTRM input'!$H$151*(1+rvanilla02)^0.5)-SUM($H183:Z183),('PTRM input'!$H$151*(1+rvanilla02)^0.5)/A9stdlife))</f>
        <v>n/a</v>
      </c>
      <c r="AB183" s="105" t="str">
        <f>IF(A9stdlife="n/a","n/a",IF(AB$3&gt;(A9stdlife+$E183),('PTRM input'!$H$151*(1+rvanilla02)^0.5)-SUM($H183:AA183),('PTRM input'!$H$151*(1+rvanilla02)^0.5)/A9stdlife))</f>
        <v>n/a</v>
      </c>
      <c r="AC183" s="105" t="str">
        <f>IF(A9stdlife="n/a","n/a",IF(AC$3&gt;(A9stdlife+$E183),('PTRM input'!$H$151*(1+rvanilla02)^0.5)-SUM($H183:AB183),('PTRM input'!$H$151*(1+rvanilla02)^0.5)/A9stdlife))</f>
        <v>n/a</v>
      </c>
      <c r="AD183" s="105" t="str">
        <f>IF(A9stdlife="n/a","n/a",IF(AD$3&gt;(A9stdlife+$E183),('PTRM input'!$H$151*(1+rvanilla02)^0.5)-SUM($H183:AC183),('PTRM input'!$H$151*(1+rvanilla02)^0.5)/A9stdlife))</f>
        <v>n/a</v>
      </c>
      <c r="AE183" s="105" t="str">
        <f>IF(A9stdlife="n/a","n/a",IF(AE$3&gt;(A9stdlife+$E183),('PTRM input'!$H$151*(1+rvanilla02)^0.5)-SUM($H183:AD183),('PTRM input'!$H$151*(1+rvanilla02)^0.5)/A9stdlife))</f>
        <v>n/a</v>
      </c>
      <c r="AF183" s="105" t="str">
        <f>IF(A9stdlife="n/a","n/a",IF(AF$3&gt;(A9stdlife+$E183),('PTRM input'!$H$151*(1+rvanilla02)^0.5)-SUM($H183:AE183),('PTRM input'!$H$151*(1+rvanilla02)^0.5)/A9stdlife))</f>
        <v>n/a</v>
      </c>
      <c r="AG183" s="105" t="str">
        <f>IF(A9stdlife="n/a","n/a",IF(AG$3&gt;(A9stdlife+$E183),('PTRM input'!$H$151*(1+rvanilla02)^0.5)-SUM($H183:AF183),('PTRM input'!$H$151*(1+rvanilla02)^0.5)/A9stdlife))</f>
        <v>n/a</v>
      </c>
      <c r="AH183" s="105" t="str">
        <f>IF(A9stdlife="n/a","n/a",IF(AH$3&gt;(A9stdlife+$E183),('PTRM input'!$H$151*(1+rvanilla02)^0.5)-SUM($H183:AG183),('PTRM input'!$H$151*(1+rvanilla02)^0.5)/A9stdlife))</f>
        <v>n/a</v>
      </c>
      <c r="AI183" s="105" t="str">
        <f>IF(A9stdlife="n/a","n/a",IF(AI$3&gt;(A9stdlife+$E183),('PTRM input'!$H$151*(1+rvanilla02)^0.5)-SUM($H183:AH183),('PTRM input'!$H$151*(1+rvanilla02)^0.5)/A9stdlife))</f>
        <v>n/a</v>
      </c>
      <c r="AJ183" s="105" t="str">
        <f>IF(A9stdlife="n/a","n/a",IF(AJ$3&gt;(A9stdlife+$E183),('PTRM input'!$H$151*(1+rvanilla02)^0.5)-SUM($H183:AI183),('PTRM input'!$H$151*(1+rvanilla02)^0.5)/A9stdlife))</f>
        <v>n/a</v>
      </c>
      <c r="AK183" s="105" t="str">
        <f>IF(A9stdlife="n/a","n/a",IF(AK$3&gt;(A9stdlife+$E183),('PTRM input'!$H$151*(1+rvanilla02)^0.5)-SUM($H183:AJ183),('PTRM input'!$H$151*(1+rvanilla02)^0.5)/A9stdlife))</f>
        <v>n/a</v>
      </c>
      <c r="AL183" s="105" t="str">
        <f>IF(A9stdlife="n/a","n/a",IF(AL$3&gt;(A9stdlife+$E183),('PTRM input'!$H$151*(1+rvanilla02)^0.5)-SUM($H183:AK183),('PTRM input'!$H$151*(1+rvanilla02)^0.5)/A9stdlife))</f>
        <v>n/a</v>
      </c>
      <c r="AM183" s="105" t="str">
        <f>IF(A9stdlife="n/a","n/a",IF(AM$3&gt;(A9stdlife+$E183),('PTRM input'!$H$151*(1+rvanilla02)^0.5)-SUM($H183:AL183),('PTRM input'!$H$151*(1+rvanilla02)^0.5)/A9stdlife))</f>
        <v>n/a</v>
      </c>
      <c r="AN183" s="105" t="str">
        <f>IF(A9stdlife="n/a","n/a",IF(AN$3&gt;(A9stdlife+$E183),('PTRM input'!$H$151*(1+rvanilla02)^0.5)-SUM($H183:AM183),('PTRM input'!$H$151*(1+rvanilla02)^0.5)/A9stdlife))</f>
        <v>n/a</v>
      </c>
      <c r="AO183" s="105" t="str">
        <f>IF(A9stdlife="n/a","n/a",IF(AO$3&gt;(A9stdlife+$E183),('PTRM input'!$H$151*(1+rvanilla02)^0.5)-SUM($H183:AN183),('PTRM input'!$H$151*(1+rvanilla02)^0.5)/A9stdlife))</f>
        <v>n/a</v>
      </c>
      <c r="AP183" s="105" t="str">
        <f>IF(A9stdlife="n/a","n/a",IF(AP$3&gt;(A9stdlife+$E183),('PTRM input'!$H$151*(1+rvanilla02)^0.5)-SUM($H183:AO183),('PTRM input'!$H$151*(1+rvanilla02)^0.5)/A9stdlife))</f>
        <v>n/a</v>
      </c>
      <c r="AQ183" s="105" t="str">
        <f>IF(A9stdlife="n/a","n/a",IF(AQ$3&gt;(A9stdlife+$E183),('PTRM input'!$H$151*(1+rvanilla02)^0.5)-SUM($H183:AP183),('PTRM input'!$H$151*(1+rvanilla02)^0.5)/A9stdlife))</f>
        <v>n/a</v>
      </c>
      <c r="AR183" s="105" t="str">
        <f>IF(A9stdlife="n/a","n/a",IF(AR$3&gt;(A9stdlife+$E183),('PTRM input'!$H$151*(1+rvanilla02)^0.5)-SUM($H183:AQ183),('PTRM input'!$H$151*(1+rvanilla02)^0.5)/A9stdlife))</f>
        <v>n/a</v>
      </c>
      <c r="AS183" s="105" t="str">
        <f>IF(A9stdlife="n/a","n/a",IF(AS$3&gt;(A9stdlife+$E183),('PTRM input'!$H$151*(1+rvanilla02)^0.5)-SUM($H183:AR183),('PTRM input'!$H$151*(1+rvanilla02)^0.5)/A9stdlife))</f>
        <v>n/a</v>
      </c>
      <c r="AT183" s="105" t="str">
        <f>IF(A9stdlife="n/a","n/a",IF(AT$3&gt;(A9stdlife+$E183),('PTRM input'!$H$151*(1+rvanilla02)^0.5)-SUM($H183:AS183),('PTRM input'!$H$151*(1+rvanilla02)^0.5)/A9stdlife))</f>
        <v>n/a</v>
      </c>
      <c r="AU183" s="105" t="str">
        <f>IF(A9stdlife="n/a","n/a",IF(AU$3&gt;(A9stdlife+$E183),('PTRM input'!$H$151*(1+rvanilla02)^0.5)-SUM($H183:AT183),('PTRM input'!$H$151*(1+rvanilla02)^0.5)/A9stdlife))</f>
        <v>n/a</v>
      </c>
      <c r="AV183" s="105" t="str">
        <f>IF(A9stdlife="n/a","n/a",IF(AV$3&gt;(A9stdlife+$E183),('PTRM input'!$H$151*(1+rvanilla02)^0.5)-SUM($H183:AU183),('PTRM input'!$H$151*(1+rvanilla02)^0.5)/A9stdlife))</f>
        <v>n/a</v>
      </c>
      <c r="AW183" s="105" t="str">
        <f>IF(A9stdlife="n/a","n/a",IF(AW$3&gt;(A9stdlife+$E183),('PTRM input'!$H$151*(1+rvanilla02)^0.5)-SUM($H183:AV183),('PTRM input'!$H$151*(1+rvanilla02)^0.5)/A9stdlife))</f>
        <v>n/a</v>
      </c>
      <c r="AX183" s="105" t="str">
        <f>IF(A9stdlife="n/a","n/a",IF(AX$3&gt;(A9stdlife+$E183),('PTRM input'!$H$151*(1+rvanilla02)^0.5)-SUM($H183:AW183),('PTRM input'!$H$151*(1+rvanilla02)^0.5)/A9stdlife))</f>
        <v>n/a</v>
      </c>
      <c r="AY183" s="105" t="str">
        <f>IF(A9stdlife="n/a","n/a",IF(AY$3&gt;(A9stdlife+$E183),('PTRM input'!$H$151*(1+rvanilla02)^0.5)-SUM($H183:AX183),('PTRM input'!$H$151*(1+rvanilla02)^0.5)/A9stdlife))</f>
        <v>n/a</v>
      </c>
      <c r="AZ183" s="105" t="str">
        <f>IF(A9stdlife="n/a","n/a",IF(AZ$3&gt;(A9stdlife+$E183),('PTRM input'!$H$151*(1+rvanilla02)^0.5)-SUM($H183:AY183),('PTRM input'!$H$151*(1+rvanilla02)^0.5)/A9stdlife))</f>
        <v>n/a</v>
      </c>
      <c r="BA183" s="105" t="str">
        <f>IF(A9stdlife="n/a","n/a",IF(BA$3&gt;(A9stdlife+$E183),('PTRM input'!$H$151*(1+rvanilla02)^0.5)-SUM($H183:AZ183),('PTRM input'!$H$151*(1+rvanilla02)^0.5)/A9stdlife))</f>
        <v>n/a</v>
      </c>
      <c r="BB183" s="105" t="str">
        <f>IF(A9stdlife="n/a","n/a",IF(BB$3&gt;(A9stdlife+$E183),('PTRM input'!$H$151*(1+rvanilla02)^0.5)-SUM($H183:BA183),('PTRM input'!$H$151*(1+rvanilla02)^0.5)/A9stdlife))</f>
        <v>n/a</v>
      </c>
      <c r="BC183" s="105" t="str">
        <f>IF(A9stdlife="n/a","n/a",IF(BC$3&gt;(A9stdlife+$E183),('PTRM input'!$H$151*(1+rvanilla02)^0.5)-SUM($H183:BB183),('PTRM input'!$H$151*(1+rvanilla02)^0.5)/A9stdlife))</f>
        <v>n/a</v>
      </c>
      <c r="BD183" s="105" t="str">
        <f>IF(A9stdlife="n/a","n/a",IF(BD$3&gt;(A9stdlife+$E183),('PTRM input'!$H$151*(1+rvanilla02)^0.5)-SUM($H183:BC183),('PTRM input'!$H$151*(1+rvanilla02)^0.5)/A9stdlife))</f>
        <v>n/a</v>
      </c>
      <c r="BE183" s="105" t="str">
        <f>IF(A9stdlife="n/a","n/a",IF(BE$3&gt;(A9stdlife+$E183),('PTRM input'!$H$151*(1+rvanilla02)^0.5)-SUM($H183:BD183),('PTRM input'!$H$151*(1+rvanilla02)^0.5)/A9stdlife))</f>
        <v>n/a</v>
      </c>
      <c r="BF183" s="105" t="str">
        <f>IF(A9stdlife="n/a","n/a",IF(BF$3&gt;(A9stdlife+$E183),('PTRM input'!$H$151*(1+rvanilla02)^0.5)-SUM($H183:BE183),('PTRM input'!$H$151*(1+rvanilla02)^0.5)/A9stdlife))</f>
        <v>n/a</v>
      </c>
      <c r="BG183" s="105" t="str">
        <f>IF(A9stdlife="n/a","n/a",IF(BG$3&gt;(A9stdlife+$E183),('PTRM input'!$H$151*(1+rvanilla02)^0.5)-SUM($H183:BF183),('PTRM input'!$H$151*(1+rvanilla02)^0.5)/A9stdlife))</f>
        <v>n/a</v>
      </c>
      <c r="BH183" s="105" t="str">
        <f>IF(A9stdlife="n/a","n/a",IF(BH$3&gt;(A9stdlife+$E183),('PTRM input'!$H$151*(1+rvanilla02)^0.5)-SUM($H183:BG183),('PTRM input'!$H$151*(1+rvanilla02)^0.5)/A9stdlife))</f>
        <v>n/a</v>
      </c>
      <c r="BI183" s="105" t="str">
        <f>IF(A9stdlife="n/a","n/a",IF(BI$3&gt;(A9stdlife+$E183),('PTRM input'!$H$151*(1+rvanilla02)^0.5)-SUM($H183:BH183),('PTRM input'!$H$151*(1+rvanilla02)^0.5)/A9stdlife))</f>
        <v>n/a</v>
      </c>
      <c r="BJ183" s="234"/>
      <c r="BK183" s="234"/>
      <c r="BL183" s="234"/>
      <c r="BM183" s="234"/>
    </row>
    <row r="184" spans="1:65" s="190" customFormat="1" ht="12.75" customHeight="1" outlineLevel="2">
      <c r="A184" s="234"/>
      <c r="B184" s="32"/>
      <c r="C184" s="31"/>
      <c r="D184" s="930"/>
      <c r="E184" s="167">
        <v>3</v>
      </c>
      <c r="F184" s="34"/>
      <c r="G184" s="184"/>
      <c r="H184" s="186"/>
      <c r="I184" s="185"/>
      <c r="J184" s="105" t="str">
        <f>IF(A9stdlife="n/a","n/a",IF(J$3&gt;(A9stdlife+$E184),('PTRM input'!$I$151*(1+rvanilla03)^0.5)-SUM($I184:I184),('PTRM input'!$I$151*(1+rvanilla03)^0.5)/A9stdlife))</f>
        <v>n/a</v>
      </c>
      <c r="K184" s="105" t="str">
        <f>IF(A9stdlife="n/a","n/a",IF(K$3&gt;(A9stdlife+$E184),('PTRM input'!$I$151*(1+rvanilla03)^0.5)-SUM($I184:J184),('PTRM input'!$I$151*(1+rvanilla03)^0.5)/A9stdlife))</f>
        <v>n/a</v>
      </c>
      <c r="L184" s="105" t="str">
        <f>IF(A9stdlife="n/a","n/a",IF(L$3&gt;(A9stdlife+$E184),('PTRM input'!$I$151*(1+rvanilla03)^0.5)-SUM($I184:K184),('PTRM input'!$I$151*(1+rvanilla03)^0.5)/A9stdlife))</f>
        <v>n/a</v>
      </c>
      <c r="M184" s="105" t="str">
        <f>IF(A9stdlife="n/a","n/a",IF(M$3&gt;(A9stdlife+$E184),('PTRM input'!$I$151*(1+rvanilla03)^0.5)-SUM($I184:L184),('PTRM input'!$I$151*(1+rvanilla03)^0.5)/A9stdlife))</f>
        <v>n/a</v>
      </c>
      <c r="N184" s="105" t="str">
        <f>IF(A9stdlife="n/a","n/a",IF(N$3&gt;(A9stdlife+$E184),('PTRM input'!$I$151*(1+rvanilla03)^0.5)-SUM($I184:M184),('PTRM input'!$I$151*(1+rvanilla03)^0.5)/A9stdlife))</f>
        <v>n/a</v>
      </c>
      <c r="O184" s="105" t="str">
        <f>IF(A9stdlife="n/a","n/a",IF(O$3&gt;(A9stdlife+$E184),('PTRM input'!$I$151*(1+rvanilla03)^0.5)-SUM($I184:N184),('PTRM input'!$I$151*(1+rvanilla03)^0.5)/A9stdlife))</f>
        <v>n/a</v>
      </c>
      <c r="P184" s="105" t="str">
        <f>IF(A9stdlife="n/a","n/a",IF(P$3&gt;(A9stdlife+$E184),('PTRM input'!$I$151*(1+rvanilla03)^0.5)-SUM($I184:O184),('PTRM input'!$I$151*(1+rvanilla03)^0.5)/A9stdlife))</f>
        <v>n/a</v>
      </c>
      <c r="Q184" s="105" t="str">
        <f>IF(A9stdlife="n/a","n/a",IF(Q$3&gt;(A9stdlife+$E184),('PTRM input'!$I$151*(1+rvanilla03)^0.5)-SUM($I184:P184),('PTRM input'!$I$151*(1+rvanilla03)^0.5)/A9stdlife))</f>
        <v>n/a</v>
      </c>
      <c r="R184" s="105" t="str">
        <f>IF(A9stdlife="n/a","n/a",IF(R$3&gt;(A9stdlife+$E184),('PTRM input'!$I$151*(1+rvanilla03)^0.5)-SUM($I184:Q184),('PTRM input'!$I$151*(1+rvanilla03)^0.5)/A9stdlife))</f>
        <v>n/a</v>
      </c>
      <c r="S184" s="105" t="str">
        <f>IF(A9stdlife="n/a","n/a",IF(S$3&gt;(A9stdlife+$E184),('PTRM input'!$I$151*(1+rvanilla03)^0.5)-SUM($I184:R184),('PTRM input'!$I$151*(1+rvanilla03)^0.5)/A9stdlife))</f>
        <v>n/a</v>
      </c>
      <c r="T184" s="105" t="str">
        <f>IF(A9stdlife="n/a","n/a",IF(T$3&gt;(A9stdlife+$E184),('PTRM input'!$I$151*(1+rvanilla03)^0.5)-SUM($I184:S184),('PTRM input'!$I$151*(1+rvanilla03)^0.5)/A9stdlife))</f>
        <v>n/a</v>
      </c>
      <c r="U184" s="105" t="str">
        <f>IF(A9stdlife="n/a","n/a",IF(U$3&gt;(A9stdlife+$E184),('PTRM input'!$I$151*(1+rvanilla03)^0.5)-SUM($I184:T184),('PTRM input'!$I$151*(1+rvanilla03)^0.5)/A9stdlife))</f>
        <v>n/a</v>
      </c>
      <c r="V184" s="105" t="str">
        <f>IF(A9stdlife="n/a","n/a",IF(V$3&gt;(A9stdlife+$E184),('PTRM input'!$I$151*(1+rvanilla03)^0.5)-SUM($I184:U184),('PTRM input'!$I$151*(1+rvanilla03)^0.5)/A9stdlife))</f>
        <v>n/a</v>
      </c>
      <c r="W184" s="105" t="str">
        <f>IF(A9stdlife="n/a","n/a",IF(W$3&gt;(A9stdlife+$E184),('PTRM input'!$I$151*(1+rvanilla03)^0.5)-SUM($I184:V184),('PTRM input'!$I$151*(1+rvanilla03)^0.5)/A9stdlife))</f>
        <v>n/a</v>
      </c>
      <c r="X184" s="105" t="str">
        <f>IF(A9stdlife="n/a","n/a",IF(X$3&gt;(A9stdlife+$E184),('PTRM input'!$I$151*(1+rvanilla03)^0.5)-SUM($I184:W184),('PTRM input'!$I$151*(1+rvanilla03)^0.5)/A9stdlife))</f>
        <v>n/a</v>
      </c>
      <c r="Y184" s="105" t="str">
        <f>IF(A9stdlife="n/a","n/a",IF(Y$3&gt;(A9stdlife+$E184),('PTRM input'!$I$151*(1+rvanilla03)^0.5)-SUM($I184:X184),('PTRM input'!$I$151*(1+rvanilla03)^0.5)/A9stdlife))</f>
        <v>n/a</v>
      </c>
      <c r="Z184" s="105" t="str">
        <f>IF(A9stdlife="n/a","n/a",IF(Z$3&gt;(A9stdlife+$E184),('PTRM input'!$I$151*(1+rvanilla03)^0.5)-SUM($I184:Y184),('PTRM input'!$I$151*(1+rvanilla03)^0.5)/A9stdlife))</f>
        <v>n/a</v>
      </c>
      <c r="AA184" s="105" t="str">
        <f>IF(A9stdlife="n/a","n/a",IF(AA$3&gt;(A9stdlife+$E184),('PTRM input'!$I$151*(1+rvanilla03)^0.5)-SUM($I184:Z184),('PTRM input'!$I$151*(1+rvanilla03)^0.5)/A9stdlife))</f>
        <v>n/a</v>
      </c>
      <c r="AB184" s="105" t="str">
        <f>IF(A9stdlife="n/a","n/a",IF(AB$3&gt;(A9stdlife+$E184),('PTRM input'!$I$151*(1+rvanilla03)^0.5)-SUM($I184:AA184),('PTRM input'!$I$151*(1+rvanilla03)^0.5)/A9stdlife))</f>
        <v>n/a</v>
      </c>
      <c r="AC184" s="105" t="str">
        <f>IF(A9stdlife="n/a","n/a",IF(AC$3&gt;(A9stdlife+$E184),('PTRM input'!$I$151*(1+rvanilla03)^0.5)-SUM($I184:AB184),('PTRM input'!$I$151*(1+rvanilla03)^0.5)/A9stdlife))</f>
        <v>n/a</v>
      </c>
      <c r="AD184" s="105" t="str">
        <f>IF(A9stdlife="n/a","n/a",IF(AD$3&gt;(A9stdlife+$E184),('PTRM input'!$I$151*(1+rvanilla03)^0.5)-SUM($I184:AC184),('PTRM input'!$I$151*(1+rvanilla03)^0.5)/A9stdlife))</f>
        <v>n/a</v>
      </c>
      <c r="AE184" s="105" t="str">
        <f>IF(A9stdlife="n/a","n/a",IF(AE$3&gt;(A9stdlife+$E184),('PTRM input'!$I$151*(1+rvanilla03)^0.5)-SUM($I184:AD184),('PTRM input'!$I$151*(1+rvanilla03)^0.5)/A9stdlife))</f>
        <v>n/a</v>
      </c>
      <c r="AF184" s="105" t="str">
        <f>IF(A9stdlife="n/a","n/a",IF(AF$3&gt;(A9stdlife+$E184),('PTRM input'!$I$151*(1+rvanilla03)^0.5)-SUM($I184:AE184),('PTRM input'!$I$151*(1+rvanilla03)^0.5)/A9stdlife))</f>
        <v>n/a</v>
      </c>
      <c r="AG184" s="105" t="str">
        <f>IF(A9stdlife="n/a","n/a",IF(AG$3&gt;(A9stdlife+$E184),('PTRM input'!$I$151*(1+rvanilla03)^0.5)-SUM($I184:AF184),('PTRM input'!$I$151*(1+rvanilla03)^0.5)/A9stdlife))</f>
        <v>n/a</v>
      </c>
      <c r="AH184" s="105" t="str">
        <f>IF(A9stdlife="n/a","n/a",IF(AH$3&gt;(A9stdlife+$E184),('PTRM input'!$I$151*(1+rvanilla03)^0.5)-SUM($I184:AG184),('PTRM input'!$I$151*(1+rvanilla03)^0.5)/A9stdlife))</f>
        <v>n/a</v>
      </c>
      <c r="AI184" s="105" t="str">
        <f>IF(A9stdlife="n/a","n/a",IF(AI$3&gt;(A9stdlife+$E184),('PTRM input'!$I$151*(1+rvanilla03)^0.5)-SUM($I184:AH184),('PTRM input'!$I$151*(1+rvanilla03)^0.5)/A9stdlife))</f>
        <v>n/a</v>
      </c>
      <c r="AJ184" s="105" t="str">
        <f>IF(A9stdlife="n/a","n/a",IF(AJ$3&gt;(A9stdlife+$E184),('PTRM input'!$I$151*(1+rvanilla03)^0.5)-SUM($I184:AI184),('PTRM input'!$I$151*(1+rvanilla03)^0.5)/A9stdlife))</f>
        <v>n/a</v>
      </c>
      <c r="AK184" s="105" t="str">
        <f>IF(A9stdlife="n/a","n/a",IF(AK$3&gt;(A9stdlife+$E184),('PTRM input'!$I$151*(1+rvanilla03)^0.5)-SUM($I184:AJ184),('PTRM input'!$I$151*(1+rvanilla03)^0.5)/A9stdlife))</f>
        <v>n/a</v>
      </c>
      <c r="AL184" s="105" t="str">
        <f>IF(A9stdlife="n/a","n/a",IF(AL$3&gt;(A9stdlife+$E184),('PTRM input'!$I$151*(1+rvanilla03)^0.5)-SUM($I184:AK184),('PTRM input'!$I$151*(1+rvanilla03)^0.5)/A9stdlife))</f>
        <v>n/a</v>
      </c>
      <c r="AM184" s="105" t="str">
        <f>IF(A9stdlife="n/a","n/a",IF(AM$3&gt;(A9stdlife+$E184),('PTRM input'!$I$151*(1+rvanilla03)^0.5)-SUM($I184:AL184),('PTRM input'!$I$151*(1+rvanilla03)^0.5)/A9stdlife))</f>
        <v>n/a</v>
      </c>
      <c r="AN184" s="105" t="str">
        <f>IF(A9stdlife="n/a","n/a",IF(AN$3&gt;(A9stdlife+$E184),('PTRM input'!$I$151*(1+rvanilla03)^0.5)-SUM($I184:AM184),('PTRM input'!$I$151*(1+rvanilla03)^0.5)/A9stdlife))</f>
        <v>n/a</v>
      </c>
      <c r="AO184" s="105" t="str">
        <f>IF(A9stdlife="n/a","n/a",IF(AO$3&gt;(A9stdlife+$E184),('PTRM input'!$I$151*(1+rvanilla03)^0.5)-SUM($I184:AN184),('PTRM input'!$I$151*(1+rvanilla03)^0.5)/A9stdlife))</f>
        <v>n/a</v>
      </c>
      <c r="AP184" s="105" t="str">
        <f>IF(A9stdlife="n/a","n/a",IF(AP$3&gt;(A9stdlife+$E184),('PTRM input'!$I$151*(1+rvanilla03)^0.5)-SUM($I184:AO184),('PTRM input'!$I$151*(1+rvanilla03)^0.5)/A9stdlife))</f>
        <v>n/a</v>
      </c>
      <c r="AQ184" s="105" t="str">
        <f>IF(A9stdlife="n/a","n/a",IF(AQ$3&gt;(A9stdlife+$E184),('PTRM input'!$I$151*(1+rvanilla03)^0.5)-SUM($I184:AP184),('PTRM input'!$I$151*(1+rvanilla03)^0.5)/A9stdlife))</f>
        <v>n/a</v>
      </c>
      <c r="AR184" s="105" t="str">
        <f>IF(A9stdlife="n/a","n/a",IF(AR$3&gt;(A9stdlife+$E184),('PTRM input'!$I$151*(1+rvanilla03)^0.5)-SUM($I184:AQ184),('PTRM input'!$I$151*(1+rvanilla03)^0.5)/A9stdlife))</f>
        <v>n/a</v>
      </c>
      <c r="AS184" s="105" t="str">
        <f>IF(A9stdlife="n/a","n/a",IF(AS$3&gt;(A9stdlife+$E184),('PTRM input'!$I$151*(1+rvanilla03)^0.5)-SUM($I184:AR184),('PTRM input'!$I$151*(1+rvanilla03)^0.5)/A9stdlife))</f>
        <v>n/a</v>
      </c>
      <c r="AT184" s="105" t="str">
        <f>IF(A9stdlife="n/a","n/a",IF(AT$3&gt;(A9stdlife+$E184),('PTRM input'!$I$151*(1+rvanilla03)^0.5)-SUM($I184:AS184),('PTRM input'!$I$151*(1+rvanilla03)^0.5)/A9stdlife))</f>
        <v>n/a</v>
      </c>
      <c r="AU184" s="105" t="str">
        <f>IF(A9stdlife="n/a","n/a",IF(AU$3&gt;(A9stdlife+$E184),('PTRM input'!$I$151*(1+rvanilla03)^0.5)-SUM($I184:AT184),('PTRM input'!$I$151*(1+rvanilla03)^0.5)/A9stdlife))</f>
        <v>n/a</v>
      </c>
      <c r="AV184" s="105" t="str">
        <f>IF(A9stdlife="n/a","n/a",IF(AV$3&gt;(A9stdlife+$E184),('PTRM input'!$I$151*(1+rvanilla03)^0.5)-SUM($I184:AU184),('PTRM input'!$I$151*(1+rvanilla03)^0.5)/A9stdlife))</f>
        <v>n/a</v>
      </c>
      <c r="AW184" s="105" t="str">
        <f>IF(A9stdlife="n/a","n/a",IF(AW$3&gt;(A9stdlife+$E184),('PTRM input'!$I$151*(1+rvanilla03)^0.5)-SUM($I184:AV184),('PTRM input'!$I$151*(1+rvanilla03)^0.5)/A9stdlife))</f>
        <v>n/a</v>
      </c>
      <c r="AX184" s="105" t="str">
        <f>IF(A9stdlife="n/a","n/a",IF(AX$3&gt;(A9stdlife+$E184),('PTRM input'!$I$151*(1+rvanilla03)^0.5)-SUM($I184:AW184),('PTRM input'!$I$151*(1+rvanilla03)^0.5)/A9stdlife))</f>
        <v>n/a</v>
      </c>
      <c r="AY184" s="105" t="str">
        <f>IF(A9stdlife="n/a","n/a",IF(AY$3&gt;(A9stdlife+$E184),('PTRM input'!$I$151*(1+rvanilla03)^0.5)-SUM($I184:AX184),('PTRM input'!$I$151*(1+rvanilla03)^0.5)/A9stdlife))</f>
        <v>n/a</v>
      </c>
      <c r="AZ184" s="105" t="str">
        <f>IF(A9stdlife="n/a","n/a",IF(AZ$3&gt;(A9stdlife+$E184),('PTRM input'!$I$151*(1+rvanilla03)^0.5)-SUM($I184:AY184),('PTRM input'!$I$151*(1+rvanilla03)^0.5)/A9stdlife))</f>
        <v>n/a</v>
      </c>
      <c r="BA184" s="105" t="str">
        <f>IF(A9stdlife="n/a","n/a",IF(BA$3&gt;(A9stdlife+$E184),('PTRM input'!$I$151*(1+rvanilla03)^0.5)-SUM($I184:AZ184),('PTRM input'!$I$151*(1+rvanilla03)^0.5)/A9stdlife))</f>
        <v>n/a</v>
      </c>
      <c r="BB184" s="105" t="str">
        <f>IF(A9stdlife="n/a","n/a",IF(BB$3&gt;(A9stdlife+$E184),('PTRM input'!$I$151*(1+rvanilla03)^0.5)-SUM($I184:BA184),('PTRM input'!$I$151*(1+rvanilla03)^0.5)/A9stdlife))</f>
        <v>n/a</v>
      </c>
      <c r="BC184" s="105" t="str">
        <f>IF(A9stdlife="n/a","n/a",IF(BC$3&gt;(A9stdlife+$E184),('PTRM input'!$I$151*(1+rvanilla03)^0.5)-SUM($I184:BB184),('PTRM input'!$I$151*(1+rvanilla03)^0.5)/A9stdlife))</f>
        <v>n/a</v>
      </c>
      <c r="BD184" s="105" t="str">
        <f>IF(A9stdlife="n/a","n/a",IF(BD$3&gt;(A9stdlife+$E184),('PTRM input'!$I$151*(1+rvanilla03)^0.5)-SUM($I184:BC184),('PTRM input'!$I$151*(1+rvanilla03)^0.5)/A9stdlife))</f>
        <v>n/a</v>
      </c>
      <c r="BE184" s="105" t="str">
        <f>IF(A9stdlife="n/a","n/a",IF(BE$3&gt;(A9stdlife+$E184),('PTRM input'!$I$151*(1+rvanilla03)^0.5)-SUM($I184:BD184),('PTRM input'!$I$151*(1+rvanilla03)^0.5)/A9stdlife))</f>
        <v>n/a</v>
      </c>
      <c r="BF184" s="105" t="str">
        <f>IF(A9stdlife="n/a","n/a",IF(BF$3&gt;(A9stdlife+$E184),('PTRM input'!$I$151*(1+rvanilla03)^0.5)-SUM($I184:BE184),('PTRM input'!$I$151*(1+rvanilla03)^0.5)/A9stdlife))</f>
        <v>n/a</v>
      </c>
      <c r="BG184" s="105" t="str">
        <f>IF(A9stdlife="n/a","n/a",IF(BG$3&gt;(A9stdlife+$E184),('PTRM input'!$I$151*(1+rvanilla03)^0.5)-SUM($I184:BF184),('PTRM input'!$I$151*(1+rvanilla03)^0.5)/A9stdlife))</f>
        <v>n/a</v>
      </c>
      <c r="BH184" s="105" t="str">
        <f>IF(A9stdlife="n/a","n/a",IF(BH$3&gt;(A9stdlife+$E184),('PTRM input'!$I$151*(1+rvanilla03)^0.5)-SUM($I184:BG184),('PTRM input'!$I$151*(1+rvanilla03)^0.5)/A9stdlife))</f>
        <v>n/a</v>
      </c>
      <c r="BI184" s="105" t="str">
        <f>IF(A9stdlife="n/a","n/a",IF(BI$3&gt;(A9stdlife+$E184),('PTRM input'!$I$151*(1+rvanilla03)^0.5)-SUM($I184:BH184),('PTRM input'!$I$151*(1+rvanilla03)^0.5)/A9stdlife))</f>
        <v>n/a</v>
      </c>
      <c r="BJ184" s="234"/>
      <c r="BK184" s="234"/>
      <c r="BL184" s="234"/>
      <c r="BM184" s="234"/>
    </row>
    <row r="185" spans="1:65" s="190" customFormat="1" ht="12.75" customHeight="1" outlineLevel="2">
      <c r="A185" s="234"/>
      <c r="B185" s="32"/>
      <c r="C185" s="31"/>
      <c r="D185" s="930"/>
      <c r="E185" s="167">
        <v>4</v>
      </c>
      <c r="F185" s="34"/>
      <c r="G185" s="184"/>
      <c r="H185" s="186"/>
      <c r="I185" s="186"/>
      <c r="J185" s="185"/>
      <c r="K185" s="105" t="str">
        <f>IF(A9stdlife="n/a","n/a",IF(K$3&gt;(A9stdlife+$E185),('PTRM input'!$J$151*(1+rvanilla04)^0.5)-SUM($J185:J185),('PTRM input'!$J$151*(1+rvanilla04)^0.5)/A9stdlife))</f>
        <v>n/a</v>
      </c>
      <c r="L185" s="105" t="str">
        <f>IF(A9stdlife="n/a","n/a",IF(L$3&gt;(A9stdlife+$E185),('PTRM input'!$J$151*(1+rvanilla04)^0.5)-SUM($J185:K185),('PTRM input'!$J$151*(1+rvanilla04)^0.5)/A9stdlife))</f>
        <v>n/a</v>
      </c>
      <c r="M185" s="105" t="str">
        <f>IF(A9stdlife="n/a","n/a",IF(M$3&gt;(A9stdlife+$E185),('PTRM input'!$J$151*(1+rvanilla04)^0.5)-SUM($J185:L185),('PTRM input'!$J$151*(1+rvanilla04)^0.5)/A9stdlife))</f>
        <v>n/a</v>
      </c>
      <c r="N185" s="105" t="str">
        <f>IF(A9stdlife="n/a","n/a",IF(N$3&gt;(A9stdlife+$E185),('PTRM input'!$J$151*(1+rvanilla04)^0.5)-SUM($J185:M185),('PTRM input'!$J$151*(1+rvanilla04)^0.5)/A9stdlife))</f>
        <v>n/a</v>
      </c>
      <c r="O185" s="105" t="str">
        <f>IF(A9stdlife="n/a","n/a",IF(O$3&gt;(A9stdlife+$E185),('PTRM input'!$J$151*(1+rvanilla04)^0.5)-SUM($J185:N185),('PTRM input'!$J$151*(1+rvanilla04)^0.5)/A9stdlife))</f>
        <v>n/a</v>
      </c>
      <c r="P185" s="105" t="str">
        <f>IF(A9stdlife="n/a","n/a",IF(P$3&gt;(A9stdlife+$E185),('PTRM input'!$J$151*(1+rvanilla04)^0.5)-SUM($J185:O185),('PTRM input'!$J$151*(1+rvanilla04)^0.5)/A9stdlife))</f>
        <v>n/a</v>
      </c>
      <c r="Q185" s="105" t="str">
        <f>IF(A9stdlife="n/a","n/a",IF(Q$3&gt;(A9stdlife+$E185),('PTRM input'!$J$151*(1+rvanilla04)^0.5)-SUM($J185:P185),('PTRM input'!$J$151*(1+rvanilla04)^0.5)/A9stdlife))</f>
        <v>n/a</v>
      </c>
      <c r="R185" s="105" t="str">
        <f>IF(A9stdlife="n/a","n/a",IF(R$3&gt;(A9stdlife+$E185),('PTRM input'!$J$151*(1+rvanilla04)^0.5)-SUM($J185:Q185),('PTRM input'!$J$151*(1+rvanilla04)^0.5)/A9stdlife))</f>
        <v>n/a</v>
      </c>
      <c r="S185" s="105" t="str">
        <f>IF(A9stdlife="n/a","n/a",IF(S$3&gt;(A9stdlife+$E185),('PTRM input'!$J$151*(1+rvanilla04)^0.5)-SUM($J185:R185),('PTRM input'!$J$151*(1+rvanilla04)^0.5)/A9stdlife))</f>
        <v>n/a</v>
      </c>
      <c r="T185" s="105" t="str">
        <f>IF(A9stdlife="n/a","n/a",IF(T$3&gt;(A9stdlife+$E185),('PTRM input'!$J$151*(1+rvanilla04)^0.5)-SUM($J185:S185),('PTRM input'!$J$151*(1+rvanilla04)^0.5)/A9stdlife))</f>
        <v>n/a</v>
      </c>
      <c r="U185" s="105" t="str">
        <f>IF(A9stdlife="n/a","n/a",IF(U$3&gt;(A9stdlife+$E185),('PTRM input'!$J$151*(1+rvanilla04)^0.5)-SUM($J185:T185),('PTRM input'!$J$151*(1+rvanilla04)^0.5)/A9stdlife))</f>
        <v>n/a</v>
      </c>
      <c r="V185" s="105" t="str">
        <f>IF(A9stdlife="n/a","n/a",IF(V$3&gt;(A9stdlife+$E185),('PTRM input'!$J$151*(1+rvanilla04)^0.5)-SUM($J185:U185),('PTRM input'!$J$151*(1+rvanilla04)^0.5)/A9stdlife))</f>
        <v>n/a</v>
      </c>
      <c r="W185" s="105" t="str">
        <f>IF(A9stdlife="n/a","n/a",IF(W$3&gt;(A9stdlife+$E185),('PTRM input'!$J$151*(1+rvanilla04)^0.5)-SUM($J185:V185),('PTRM input'!$J$151*(1+rvanilla04)^0.5)/A9stdlife))</f>
        <v>n/a</v>
      </c>
      <c r="X185" s="105" t="str">
        <f>IF(A9stdlife="n/a","n/a",IF(X$3&gt;(A9stdlife+$E185),('PTRM input'!$J$151*(1+rvanilla04)^0.5)-SUM($J185:W185),('PTRM input'!$J$151*(1+rvanilla04)^0.5)/A9stdlife))</f>
        <v>n/a</v>
      </c>
      <c r="Y185" s="105" t="str">
        <f>IF(A9stdlife="n/a","n/a",IF(Y$3&gt;(A9stdlife+$E185),('PTRM input'!$J$151*(1+rvanilla04)^0.5)-SUM($J185:X185),('PTRM input'!$J$151*(1+rvanilla04)^0.5)/A9stdlife))</f>
        <v>n/a</v>
      </c>
      <c r="Z185" s="105" t="str">
        <f>IF(A9stdlife="n/a","n/a",IF(Z$3&gt;(A9stdlife+$E185),('PTRM input'!$J$151*(1+rvanilla04)^0.5)-SUM($J185:Y185),('PTRM input'!$J$151*(1+rvanilla04)^0.5)/A9stdlife))</f>
        <v>n/a</v>
      </c>
      <c r="AA185" s="105" t="str">
        <f>IF(A9stdlife="n/a","n/a",IF(AA$3&gt;(A9stdlife+$E185),('PTRM input'!$J$151*(1+rvanilla04)^0.5)-SUM($J185:Z185),('PTRM input'!$J$151*(1+rvanilla04)^0.5)/A9stdlife))</f>
        <v>n/a</v>
      </c>
      <c r="AB185" s="105" t="str">
        <f>IF(A9stdlife="n/a","n/a",IF(AB$3&gt;(A9stdlife+$E185),('PTRM input'!$J$151*(1+rvanilla04)^0.5)-SUM($J185:AA185),('PTRM input'!$J$151*(1+rvanilla04)^0.5)/A9stdlife))</f>
        <v>n/a</v>
      </c>
      <c r="AC185" s="105" t="str">
        <f>IF(A9stdlife="n/a","n/a",IF(AC$3&gt;(A9stdlife+$E185),('PTRM input'!$J$151*(1+rvanilla04)^0.5)-SUM($J185:AB185),('PTRM input'!$J$151*(1+rvanilla04)^0.5)/A9stdlife))</f>
        <v>n/a</v>
      </c>
      <c r="AD185" s="105" t="str">
        <f>IF(A9stdlife="n/a","n/a",IF(AD$3&gt;(A9stdlife+$E185),('PTRM input'!$J$151*(1+rvanilla04)^0.5)-SUM($J185:AC185),('PTRM input'!$J$151*(1+rvanilla04)^0.5)/A9stdlife))</f>
        <v>n/a</v>
      </c>
      <c r="AE185" s="105" t="str">
        <f>IF(A9stdlife="n/a","n/a",IF(AE$3&gt;(A9stdlife+$E185),('PTRM input'!$J$151*(1+rvanilla04)^0.5)-SUM($J185:AD185),('PTRM input'!$J$151*(1+rvanilla04)^0.5)/A9stdlife))</f>
        <v>n/a</v>
      </c>
      <c r="AF185" s="105" t="str">
        <f>IF(A9stdlife="n/a","n/a",IF(AF$3&gt;(A9stdlife+$E185),('PTRM input'!$J$151*(1+rvanilla04)^0.5)-SUM($J185:AE185),('PTRM input'!$J$151*(1+rvanilla04)^0.5)/A9stdlife))</f>
        <v>n/a</v>
      </c>
      <c r="AG185" s="105" t="str">
        <f>IF(A9stdlife="n/a","n/a",IF(AG$3&gt;(A9stdlife+$E185),('PTRM input'!$J$151*(1+rvanilla04)^0.5)-SUM($J185:AF185),('PTRM input'!$J$151*(1+rvanilla04)^0.5)/A9stdlife))</f>
        <v>n/a</v>
      </c>
      <c r="AH185" s="105" t="str">
        <f>IF(A9stdlife="n/a","n/a",IF(AH$3&gt;(A9stdlife+$E185),('PTRM input'!$J$151*(1+rvanilla04)^0.5)-SUM($J185:AG185),('PTRM input'!$J$151*(1+rvanilla04)^0.5)/A9stdlife))</f>
        <v>n/a</v>
      </c>
      <c r="AI185" s="105" t="str">
        <f>IF(A9stdlife="n/a","n/a",IF(AI$3&gt;(A9stdlife+$E185),('PTRM input'!$J$151*(1+rvanilla04)^0.5)-SUM($J185:AH185),('PTRM input'!$J$151*(1+rvanilla04)^0.5)/A9stdlife))</f>
        <v>n/a</v>
      </c>
      <c r="AJ185" s="105" t="str">
        <f>IF(A9stdlife="n/a","n/a",IF(AJ$3&gt;(A9stdlife+$E185),('PTRM input'!$J$151*(1+rvanilla04)^0.5)-SUM($J185:AI185),('PTRM input'!$J$151*(1+rvanilla04)^0.5)/A9stdlife))</f>
        <v>n/a</v>
      </c>
      <c r="AK185" s="105" t="str">
        <f>IF(A9stdlife="n/a","n/a",IF(AK$3&gt;(A9stdlife+$E185),('PTRM input'!$J$151*(1+rvanilla04)^0.5)-SUM($J185:AJ185),('PTRM input'!$J$151*(1+rvanilla04)^0.5)/A9stdlife))</f>
        <v>n/a</v>
      </c>
      <c r="AL185" s="105" t="str">
        <f>IF(A9stdlife="n/a","n/a",IF(AL$3&gt;(A9stdlife+$E185),('PTRM input'!$J$151*(1+rvanilla04)^0.5)-SUM($J185:AK185),('PTRM input'!$J$151*(1+rvanilla04)^0.5)/A9stdlife))</f>
        <v>n/a</v>
      </c>
      <c r="AM185" s="105" t="str">
        <f>IF(A9stdlife="n/a","n/a",IF(AM$3&gt;(A9stdlife+$E185),('PTRM input'!$J$151*(1+rvanilla04)^0.5)-SUM($J185:AL185),('PTRM input'!$J$151*(1+rvanilla04)^0.5)/A9stdlife))</f>
        <v>n/a</v>
      </c>
      <c r="AN185" s="105" t="str">
        <f>IF(A9stdlife="n/a","n/a",IF(AN$3&gt;(A9stdlife+$E185),('PTRM input'!$J$151*(1+rvanilla04)^0.5)-SUM($J185:AM185),('PTRM input'!$J$151*(1+rvanilla04)^0.5)/A9stdlife))</f>
        <v>n/a</v>
      </c>
      <c r="AO185" s="105" t="str">
        <f>IF(A9stdlife="n/a","n/a",IF(AO$3&gt;(A9stdlife+$E185),('PTRM input'!$J$151*(1+rvanilla04)^0.5)-SUM($J185:AN185),('PTRM input'!$J$151*(1+rvanilla04)^0.5)/A9stdlife))</f>
        <v>n/a</v>
      </c>
      <c r="AP185" s="105" t="str">
        <f>IF(A9stdlife="n/a","n/a",IF(AP$3&gt;(A9stdlife+$E185),('PTRM input'!$J$151*(1+rvanilla04)^0.5)-SUM($J185:AO185),('PTRM input'!$J$151*(1+rvanilla04)^0.5)/A9stdlife))</f>
        <v>n/a</v>
      </c>
      <c r="AQ185" s="105" t="str">
        <f>IF(A9stdlife="n/a","n/a",IF(AQ$3&gt;(A9stdlife+$E185),('PTRM input'!$J$151*(1+rvanilla04)^0.5)-SUM($J185:AP185),('PTRM input'!$J$151*(1+rvanilla04)^0.5)/A9stdlife))</f>
        <v>n/a</v>
      </c>
      <c r="AR185" s="105" t="str">
        <f>IF(A9stdlife="n/a","n/a",IF(AR$3&gt;(A9stdlife+$E185),('PTRM input'!$J$151*(1+rvanilla04)^0.5)-SUM($J185:AQ185),('PTRM input'!$J$151*(1+rvanilla04)^0.5)/A9stdlife))</f>
        <v>n/a</v>
      </c>
      <c r="AS185" s="105" t="str">
        <f>IF(A9stdlife="n/a","n/a",IF(AS$3&gt;(A9stdlife+$E185),('PTRM input'!$J$151*(1+rvanilla04)^0.5)-SUM($J185:AR185),('PTRM input'!$J$151*(1+rvanilla04)^0.5)/A9stdlife))</f>
        <v>n/a</v>
      </c>
      <c r="AT185" s="105" t="str">
        <f>IF(A9stdlife="n/a","n/a",IF(AT$3&gt;(A9stdlife+$E185),('PTRM input'!$J$151*(1+rvanilla04)^0.5)-SUM($J185:AS185),('PTRM input'!$J$151*(1+rvanilla04)^0.5)/A9stdlife))</f>
        <v>n/a</v>
      </c>
      <c r="AU185" s="105" t="str">
        <f>IF(A9stdlife="n/a","n/a",IF(AU$3&gt;(A9stdlife+$E185),('PTRM input'!$J$151*(1+rvanilla04)^0.5)-SUM($J185:AT185),('PTRM input'!$J$151*(1+rvanilla04)^0.5)/A9stdlife))</f>
        <v>n/a</v>
      </c>
      <c r="AV185" s="105" t="str">
        <f>IF(A9stdlife="n/a","n/a",IF(AV$3&gt;(A9stdlife+$E185),('PTRM input'!$J$151*(1+rvanilla04)^0.5)-SUM($J185:AU185),('PTRM input'!$J$151*(1+rvanilla04)^0.5)/A9stdlife))</f>
        <v>n/a</v>
      </c>
      <c r="AW185" s="105" t="str">
        <f>IF(A9stdlife="n/a","n/a",IF(AW$3&gt;(A9stdlife+$E185),('PTRM input'!$J$151*(1+rvanilla04)^0.5)-SUM($J185:AV185),('PTRM input'!$J$151*(1+rvanilla04)^0.5)/A9stdlife))</f>
        <v>n/a</v>
      </c>
      <c r="AX185" s="105" t="str">
        <f>IF(A9stdlife="n/a","n/a",IF(AX$3&gt;(A9stdlife+$E185),('PTRM input'!$J$151*(1+rvanilla04)^0.5)-SUM($J185:AW185),('PTRM input'!$J$151*(1+rvanilla04)^0.5)/A9stdlife))</f>
        <v>n/a</v>
      </c>
      <c r="AY185" s="105" t="str">
        <f>IF(A9stdlife="n/a","n/a",IF(AY$3&gt;(A9stdlife+$E185),('PTRM input'!$J$151*(1+rvanilla04)^0.5)-SUM($J185:AX185),('PTRM input'!$J$151*(1+rvanilla04)^0.5)/A9stdlife))</f>
        <v>n/a</v>
      </c>
      <c r="AZ185" s="105" t="str">
        <f>IF(A9stdlife="n/a","n/a",IF(AZ$3&gt;(A9stdlife+$E185),('PTRM input'!$J$151*(1+rvanilla04)^0.5)-SUM($J185:AY185),('PTRM input'!$J$151*(1+rvanilla04)^0.5)/A9stdlife))</f>
        <v>n/a</v>
      </c>
      <c r="BA185" s="105" t="str">
        <f>IF(A9stdlife="n/a","n/a",IF(BA$3&gt;(A9stdlife+$E185),('PTRM input'!$J$151*(1+rvanilla04)^0.5)-SUM($J185:AZ185),('PTRM input'!$J$151*(1+rvanilla04)^0.5)/A9stdlife))</f>
        <v>n/a</v>
      </c>
      <c r="BB185" s="105" t="str">
        <f>IF(A9stdlife="n/a","n/a",IF(BB$3&gt;(A9stdlife+$E185),('PTRM input'!$J$151*(1+rvanilla04)^0.5)-SUM($J185:BA185),('PTRM input'!$J$151*(1+rvanilla04)^0.5)/A9stdlife))</f>
        <v>n/a</v>
      </c>
      <c r="BC185" s="105" t="str">
        <f>IF(A9stdlife="n/a","n/a",IF(BC$3&gt;(A9stdlife+$E185),('PTRM input'!$J$151*(1+rvanilla04)^0.5)-SUM($J185:BB185),('PTRM input'!$J$151*(1+rvanilla04)^0.5)/A9stdlife))</f>
        <v>n/a</v>
      </c>
      <c r="BD185" s="105" t="str">
        <f>IF(A9stdlife="n/a","n/a",IF(BD$3&gt;(A9stdlife+$E185),('PTRM input'!$J$151*(1+rvanilla04)^0.5)-SUM($J185:BC185),('PTRM input'!$J$151*(1+rvanilla04)^0.5)/A9stdlife))</f>
        <v>n/a</v>
      </c>
      <c r="BE185" s="105" t="str">
        <f>IF(A9stdlife="n/a","n/a",IF(BE$3&gt;(A9stdlife+$E185),('PTRM input'!$J$151*(1+rvanilla04)^0.5)-SUM($J185:BD185),('PTRM input'!$J$151*(1+rvanilla04)^0.5)/A9stdlife))</f>
        <v>n/a</v>
      </c>
      <c r="BF185" s="105" t="str">
        <f>IF(A9stdlife="n/a","n/a",IF(BF$3&gt;(A9stdlife+$E185),('PTRM input'!$J$151*(1+rvanilla04)^0.5)-SUM($J185:BE185),('PTRM input'!$J$151*(1+rvanilla04)^0.5)/A9stdlife))</f>
        <v>n/a</v>
      </c>
      <c r="BG185" s="105" t="str">
        <f>IF(A9stdlife="n/a","n/a",IF(BG$3&gt;(A9stdlife+$E185),('PTRM input'!$J$151*(1+rvanilla04)^0.5)-SUM($J185:BF185),('PTRM input'!$J$151*(1+rvanilla04)^0.5)/A9stdlife))</f>
        <v>n/a</v>
      </c>
      <c r="BH185" s="105" t="str">
        <f>IF(A9stdlife="n/a","n/a",IF(BH$3&gt;(A9stdlife+$E185),('PTRM input'!$J$151*(1+rvanilla04)^0.5)-SUM($J185:BG185),('PTRM input'!$J$151*(1+rvanilla04)^0.5)/A9stdlife))</f>
        <v>n/a</v>
      </c>
      <c r="BI185" s="105" t="str">
        <f>IF(A9stdlife="n/a","n/a",IF(BI$3&gt;(A9stdlife+$E185),('PTRM input'!$J$151*(1+rvanilla04)^0.5)-SUM($J185:BH185),('PTRM input'!$J$151*(1+rvanilla04)^0.5)/A9stdlife))</f>
        <v>n/a</v>
      </c>
      <c r="BJ185" s="234"/>
      <c r="BK185" s="234"/>
      <c r="BL185" s="234"/>
      <c r="BM185" s="234"/>
    </row>
    <row r="186" spans="1:65" s="190" customFormat="1" ht="12.75" customHeight="1" outlineLevel="2">
      <c r="A186" s="234"/>
      <c r="B186" s="32"/>
      <c r="C186" s="31"/>
      <c r="D186" s="930"/>
      <c r="E186" s="167">
        <v>5</v>
      </c>
      <c r="F186" s="34"/>
      <c r="G186" s="184"/>
      <c r="H186" s="186"/>
      <c r="I186" s="186"/>
      <c r="J186" s="186"/>
      <c r="K186" s="185"/>
      <c r="L186" s="105" t="str">
        <f>IF(A9stdlife="n/a","n/a",IF(L$3&gt;(A9stdlife+$E186),('PTRM input'!$K$151*(1+rvanilla05)^0.5)-SUM($K186:K186),('PTRM input'!$K$151*(1+rvanilla05)^0.5)/A9stdlife))</f>
        <v>n/a</v>
      </c>
      <c r="M186" s="105" t="str">
        <f>IF(A9stdlife="n/a","n/a",IF(M$3&gt;(A9stdlife+$E186),('PTRM input'!$K$151*(1+rvanilla05)^0.5)-SUM($K186:L186),('PTRM input'!$K$151*(1+rvanilla05)^0.5)/A9stdlife))</f>
        <v>n/a</v>
      </c>
      <c r="N186" s="105" t="str">
        <f>IF(A9stdlife="n/a","n/a",IF(N$3&gt;(A9stdlife+$E186),('PTRM input'!$K$151*(1+rvanilla05)^0.5)-SUM($K186:M186),('PTRM input'!$K$151*(1+rvanilla05)^0.5)/A9stdlife))</f>
        <v>n/a</v>
      </c>
      <c r="O186" s="105" t="str">
        <f>IF(A9stdlife="n/a","n/a",IF(O$3&gt;(A9stdlife+$E186),('PTRM input'!$K$151*(1+rvanilla05)^0.5)-SUM($K186:N186),('PTRM input'!$K$151*(1+rvanilla05)^0.5)/A9stdlife))</f>
        <v>n/a</v>
      </c>
      <c r="P186" s="105" t="str">
        <f>IF(A9stdlife="n/a","n/a",IF(P$3&gt;(A9stdlife+$E186),('PTRM input'!$K$151*(1+rvanilla05)^0.5)-SUM($K186:O186),('PTRM input'!$K$151*(1+rvanilla05)^0.5)/A9stdlife))</f>
        <v>n/a</v>
      </c>
      <c r="Q186" s="105" t="str">
        <f>IF(A9stdlife="n/a","n/a",IF(Q$3&gt;(A9stdlife+$E186),('PTRM input'!$K$151*(1+rvanilla05)^0.5)-SUM($K186:P186),('PTRM input'!$K$151*(1+rvanilla05)^0.5)/A9stdlife))</f>
        <v>n/a</v>
      </c>
      <c r="R186" s="105" t="str">
        <f>IF(A9stdlife="n/a","n/a",IF(R$3&gt;(A9stdlife+$E186),('PTRM input'!$K$151*(1+rvanilla05)^0.5)-SUM($K186:Q186),('PTRM input'!$K$151*(1+rvanilla05)^0.5)/A9stdlife))</f>
        <v>n/a</v>
      </c>
      <c r="S186" s="105" t="str">
        <f>IF(A9stdlife="n/a","n/a",IF(S$3&gt;(A9stdlife+$E186),('PTRM input'!$K$151*(1+rvanilla05)^0.5)-SUM($K186:R186),('PTRM input'!$K$151*(1+rvanilla05)^0.5)/A9stdlife))</f>
        <v>n/a</v>
      </c>
      <c r="T186" s="105" t="str">
        <f>IF(A9stdlife="n/a","n/a",IF(T$3&gt;(A9stdlife+$E186),('PTRM input'!$K$151*(1+rvanilla05)^0.5)-SUM($K186:S186),('PTRM input'!$K$151*(1+rvanilla05)^0.5)/A9stdlife))</f>
        <v>n/a</v>
      </c>
      <c r="U186" s="105" t="str">
        <f>IF(A9stdlife="n/a","n/a",IF(U$3&gt;(A9stdlife+$E186),('PTRM input'!$K$151*(1+rvanilla05)^0.5)-SUM($K186:T186),('PTRM input'!$K$151*(1+rvanilla05)^0.5)/A9stdlife))</f>
        <v>n/a</v>
      </c>
      <c r="V186" s="105" t="str">
        <f>IF(A9stdlife="n/a","n/a",IF(V$3&gt;(A9stdlife+$E186),('PTRM input'!$K$151*(1+rvanilla05)^0.5)-SUM($K186:U186),('PTRM input'!$K$151*(1+rvanilla05)^0.5)/A9stdlife))</f>
        <v>n/a</v>
      </c>
      <c r="W186" s="105" t="str">
        <f>IF(A9stdlife="n/a","n/a",IF(W$3&gt;(A9stdlife+$E186),('PTRM input'!$K$151*(1+rvanilla05)^0.5)-SUM($K186:V186),('PTRM input'!$K$151*(1+rvanilla05)^0.5)/A9stdlife))</f>
        <v>n/a</v>
      </c>
      <c r="X186" s="105" t="str">
        <f>IF(A9stdlife="n/a","n/a",IF(X$3&gt;(A9stdlife+$E186),('PTRM input'!$K$151*(1+rvanilla05)^0.5)-SUM($K186:W186),('PTRM input'!$K$151*(1+rvanilla05)^0.5)/A9stdlife))</f>
        <v>n/a</v>
      </c>
      <c r="Y186" s="105" t="str">
        <f>IF(A9stdlife="n/a","n/a",IF(Y$3&gt;(A9stdlife+$E186),('PTRM input'!$K$151*(1+rvanilla05)^0.5)-SUM($K186:X186),('PTRM input'!$K$151*(1+rvanilla05)^0.5)/A9stdlife))</f>
        <v>n/a</v>
      </c>
      <c r="Z186" s="105" t="str">
        <f>IF(A9stdlife="n/a","n/a",IF(Z$3&gt;(A9stdlife+$E186),('PTRM input'!$K$151*(1+rvanilla05)^0.5)-SUM($K186:Y186),('PTRM input'!$K$151*(1+rvanilla05)^0.5)/A9stdlife))</f>
        <v>n/a</v>
      </c>
      <c r="AA186" s="105" t="str">
        <f>IF(A9stdlife="n/a","n/a",IF(AA$3&gt;(A9stdlife+$E186),('PTRM input'!$K$151*(1+rvanilla05)^0.5)-SUM($K186:Z186),('PTRM input'!$K$151*(1+rvanilla05)^0.5)/A9stdlife))</f>
        <v>n/a</v>
      </c>
      <c r="AB186" s="105" t="str">
        <f>IF(A9stdlife="n/a","n/a",IF(AB$3&gt;(A9stdlife+$E186),('PTRM input'!$K$151*(1+rvanilla05)^0.5)-SUM($K186:AA186),('PTRM input'!$K$151*(1+rvanilla05)^0.5)/A9stdlife))</f>
        <v>n/a</v>
      </c>
      <c r="AC186" s="105" t="str">
        <f>IF(A9stdlife="n/a","n/a",IF(AC$3&gt;(A9stdlife+$E186),('PTRM input'!$K$151*(1+rvanilla05)^0.5)-SUM($K186:AB186),('PTRM input'!$K$151*(1+rvanilla05)^0.5)/A9stdlife))</f>
        <v>n/a</v>
      </c>
      <c r="AD186" s="105" t="str">
        <f>IF(A9stdlife="n/a","n/a",IF(AD$3&gt;(A9stdlife+$E186),('PTRM input'!$K$151*(1+rvanilla05)^0.5)-SUM($K186:AC186),('PTRM input'!$K$151*(1+rvanilla05)^0.5)/A9stdlife))</f>
        <v>n/a</v>
      </c>
      <c r="AE186" s="105" t="str">
        <f>IF(A9stdlife="n/a","n/a",IF(AE$3&gt;(A9stdlife+$E186),('PTRM input'!$K$151*(1+rvanilla05)^0.5)-SUM($K186:AD186),('PTRM input'!$K$151*(1+rvanilla05)^0.5)/A9stdlife))</f>
        <v>n/a</v>
      </c>
      <c r="AF186" s="105" t="str">
        <f>IF(A9stdlife="n/a","n/a",IF(AF$3&gt;(A9stdlife+$E186),('PTRM input'!$K$151*(1+rvanilla05)^0.5)-SUM($K186:AE186),('PTRM input'!$K$151*(1+rvanilla05)^0.5)/A9stdlife))</f>
        <v>n/a</v>
      </c>
      <c r="AG186" s="105" t="str">
        <f>IF(A9stdlife="n/a","n/a",IF(AG$3&gt;(A9stdlife+$E186),('PTRM input'!$K$151*(1+rvanilla05)^0.5)-SUM($K186:AF186),('PTRM input'!$K$151*(1+rvanilla05)^0.5)/A9stdlife))</f>
        <v>n/a</v>
      </c>
      <c r="AH186" s="105" t="str">
        <f>IF(A9stdlife="n/a","n/a",IF(AH$3&gt;(A9stdlife+$E186),('PTRM input'!$K$151*(1+rvanilla05)^0.5)-SUM($K186:AG186),('PTRM input'!$K$151*(1+rvanilla05)^0.5)/A9stdlife))</f>
        <v>n/a</v>
      </c>
      <c r="AI186" s="105" t="str">
        <f>IF(A9stdlife="n/a","n/a",IF(AI$3&gt;(A9stdlife+$E186),('PTRM input'!$K$151*(1+rvanilla05)^0.5)-SUM($K186:AH186),('PTRM input'!$K$151*(1+rvanilla05)^0.5)/A9stdlife))</f>
        <v>n/a</v>
      </c>
      <c r="AJ186" s="105" t="str">
        <f>IF(A9stdlife="n/a","n/a",IF(AJ$3&gt;(A9stdlife+$E186),('PTRM input'!$K$151*(1+rvanilla05)^0.5)-SUM($K186:AI186),('PTRM input'!$K$151*(1+rvanilla05)^0.5)/A9stdlife))</f>
        <v>n/a</v>
      </c>
      <c r="AK186" s="105" t="str">
        <f>IF(A9stdlife="n/a","n/a",IF(AK$3&gt;(A9stdlife+$E186),('PTRM input'!$K$151*(1+rvanilla05)^0.5)-SUM($K186:AJ186),('PTRM input'!$K$151*(1+rvanilla05)^0.5)/A9stdlife))</f>
        <v>n/a</v>
      </c>
      <c r="AL186" s="105" t="str">
        <f>IF(A9stdlife="n/a","n/a",IF(AL$3&gt;(A9stdlife+$E186),('PTRM input'!$K$151*(1+rvanilla05)^0.5)-SUM($K186:AK186),('PTRM input'!$K$151*(1+rvanilla05)^0.5)/A9stdlife))</f>
        <v>n/a</v>
      </c>
      <c r="AM186" s="105" t="str">
        <f>IF(A9stdlife="n/a","n/a",IF(AM$3&gt;(A9stdlife+$E186),('PTRM input'!$K$151*(1+rvanilla05)^0.5)-SUM($K186:AL186),('PTRM input'!$K$151*(1+rvanilla05)^0.5)/A9stdlife))</f>
        <v>n/a</v>
      </c>
      <c r="AN186" s="105" t="str">
        <f>IF(A9stdlife="n/a","n/a",IF(AN$3&gt;(A9stdlife+$E186),('PTRM input'!$K$151*(1+rvanilla05)^0.5)-SUM($K186:AM186),('PTRM input'!$K$151*(1+rvanilla05)^0.5)/A9stdlife))</f>
        <v>n/a</v>
      </c>
      <c r="AO186" s="105" t="str">
        <f>IF(A9stdlife="n/a","n/a",IF(AO$3&gt;(A9stdlife+$E186),('PTRM input'!$K$151*(1+rvanilla05)^0.5)-SUM($K186:AN186),('PTRM input'!$K$151*(1+rvanilla05)^0.5)/A9stdlife))</f>
        <v>n/a</v>
      </c>
      <c r="AP186" s="105" t="str">
        <f>IF(A9stdlife="n/a","n/a",IF(AP$3&gt;(A9stdlife+$E186),('PTRM input'!$K$151*(1+rvanilla05)^0.5)-SUM($K186:AO186),('PTRM input'!$K$151*(1+rvanilla05)^0.5)/A9stdlife))</f>
        <v>n/a</v>
      </c>
      <c r="AQ186" s="105" t="str">
        <f>IF(A9stdlife="n/a","n/a",IF(AQ$3&gt;(A9stdlife+$E186),('PTRM input'!$K$151*(1+rvanilla05)^0.5)-SUM($K186:AP186),('PTRM input'!$K$151*(1+rvanilla05)^0.5)/A9stdlife))</f>
        <v>n/a</v>
      </c>
      <c r="AR186" s="105" t="str">
        <f>IF(A9stdlife="n/a","n/a",IF(AR$3&gt;(A9stdlife+$E186),('PTRM input'!$K$151*(1+rvanilla05)^0.5)-SUM($K186:AQ186),('PTRM input'!$K$151*(1+rvanilla05)^0.5)/A9stdlife))</f>
        <v>n/a</v>
      </c>
      <c r="AS186" s="105" t="str">
        <f>IF(A9stdlife="n/a","n/a",IF(AS$3&gt;(A9stdlife+$E186),('PTRM input'!$K$151*(1+rvanilla05)^0.5)-SUM($K186:AR186),('PTRM input'!$K$151*(1+rvanilla05)^0.5)/A9stdlife))</f>
        <v>n/a</v>
      </c>
      <c r="AT186" s="105" t="str">
        <f>IF(A9stdlife="n/a","n/a",IF(AT$3&gt;(A9stdlife+$E186),('PTRM input'!$K$151*(1+rvanilla05)^0.5)-SUM($K186:AS186),('PTRM input'!$K$151*(1+rvanilla05)^0.5)/A9stdlife))</f>
        <v>n/a</v>
      </c>
      <c r="AU186" s="105" t="str">
        <f>IF(A9stdlife="n/a","n/a",IF(AU$3&gt;(A9stdlife+$E186),('PTRM input'!$K$151*(1+rvanilla05)^0.5)-SUM($K186:AT186),('PTRM input'!$K$151*(1+rvanilla05)^0.5)/A9stdlife))</f>
        <v>n/a</v>
      </c>
      <c r="AV186" s="105" t="str">
        <f>IF(A9stdlife="n/a","n/a",IF(AV$3&gt;(A9stdlife+$E186),('PTRM input'!$K$151*(1+rvanilla05)^0.5)-SUM($K186:AU186),('PTRM input'!$K$151*(1+rvanilla05)^0.5)/A9stdlife))</f>
        <v>n/a</v>
      </c>
      <c r="AW186" s="105" t="str">
        <f>IF(A9stdlife="n/a","n/a",IF(AW$3&gt;(A9stdlife+$E186),('PTRM input'!$K$151*(1+rvanilla05)^0.5)-SUM($K186:AV186),('PTRM input'!$K$151*(1+rvanilla05)^0.5)/A9stdlife))</f>
        <v>n/a</v>
      </c>
      <c r="AX186" s="105" t="str">
        <f>IF(A9stdlife="n/a","n/a",IF(AX$3&gt;(A9stdlife+$E186),('PTRM input'!$K$151*(1+rvanilla05)^0.5)-SUM($K186:AW186),('PTRM input'!$K$151*(1+rvanilla05)^0.5)/A9stdlife))</f>
        <v>n/a</v>
      </c>
      <c r="AY186" s="105" t="str">
        <f>IF(A9stdlife="n/a","n/a",IF(AY$3&gt;(A9stdlife+$E186),('PTRM input'!$K$151*(1+rvanilla05)^0.5)-SUM($K186:AX186),('PTRM input'!$K$151*(1+rvanilla05)^0.5)/A9stdlife))</f>
        <v>n/a</v>
      </c>
      <c r="AZ186" s="105" t="str">
        <f>IF(A9stdlife="n/a","n/a",IF(AZ$3&gt;(A9stdlife+$E186),('PTRM input'!$K$151*(1+rvanilla05)^0.5)-SUM($K186:AY186),('PTRM input'!$K$151*(1+rvanilla05)^0.5)/A9stdlife))</f>
        <v>n/a</v>
      </c>
      <c r="BA186" s="105" t="str">
        <f>IF(A9stdlife="n/a","n/a",IF(BA$3&gt;(A9stdlife+$E186),('PTRM input'!$K$151*(1+rvanilla05)^0.5)-SUM($K186:AZ186),('PTRM input'!$K$151*(1+rvanilla05)^0.5)/A9stdlife))</f>
        <v>n/a</v>
      </c>
      <c r="BB186" s="105" t="str">
        <f>IF(A9stdlife="n/a","n/a",IF(BB$3&gt;(A9stdlife+$E186),('PTRM input'!$K$151*(1+rvanilla05)^0.5)-SUM($K186:BA186),('PTRM input'!$K$151*(1+rvanilla05)^0.5)/A9stdlife))</f>
        <v>n/a</v>
      </c>
      <c r="BC186" s="105" t="str">
        <f>IF(A9stdlife="n/a","n/a",IF(BC$3&gt;(A9stdlife+$E186),('PTRM input'!$K$151*(1+rvanilla05)^0.5)-SUM($K186:BB186),('PTRM input'!$K$151*(1+rvanilla05)^0.5)/A9stdlife))</f>
        <v>n/a</v>
      </c>
      <c r="BD186" s="105" t="str">
        <f>IF(A9stdlife="n/a","n/a",IF(BD$3&gt;(A9stdlife+$E186),('PTRM input'!$K$151*(1+rvanilla05)^0.5)-SUM($K186:BC186),('PTRM input'!$K$151*(1+rvanilla05)^0.5)/A9stdlife))</f>
        <v>n/a</v>
      </c>
      <c r="BE186" s="105" t="str">
        <f>IF(A9stdlife="n/a","n/a",IF(BE$3&gt;(A9stdlife+$E186),('PTRM input'!$K$151*(1+rvanilla05)^0.5)-SUM($K186:BD186),('PTRM input'!$K$151*(1+rvanilla05)^0.5)/A9stdlife))</f>
        <v>n/a</v>
      </c>
      <c r="BF186" s="105" t="str">
        <f>IF(A9stdlife="n/a","n/a",IF(BF$3&gt;(A9stdlife+$E186),('PTRM input'!$K$151*(1+rvanilla05)^0.5)-SUM($K186:BE186),('PTRM input'!$K$151*(1+rvanilla05)^0.5)/A9stdlife))</f>
        <v>n/a</v>
      </c>
      <c r="BG186" s="105" t="str">
        <f>IF(A9stdlife="n/a","n/a",IF(BG$3&gt;(A9stdlife+$E186),('PTRM input'!$K$151*(1+rvanilla05)^0.5)-SUM($K186:BF186),('PTRM input'!$K$151*(1+rvanilla05)^0.5)/A9stdlife))</f>
        <v>n/a</v>
      </c>
      <c r="BH186" s="105" t="str">
        <f>IF(A9stdlife="n/a","n/a",IF(BH$3&gt;(A9stdlife+$E186),('PTRM input'!$K$151*(1+rvanilla05)^0.5)-SUM($K186:BG186),('PTRM input'!$K$151*(1+rvanilla05)^0.5)/A9stdlife))</f>
        <v>n/a</v>
      </c>
      <c r="BI186" s="105" t="str">
        <f>IF(A9stdlife="n/a","n/a",IF(BI$3&gt;(A9stdlife+$E186),('PTRM input'!$K$151*(1+rvanilla05)^0.5)-SUM($K186:BH186),('PTRM input'!$K$151*(1+rvanilla05)^0.5)/A9stdlife))</f>
        <v>n/a</v>
      </c>
      <c r="BJ186" s="234"/>
      <c r="BK186" s="234"/>
      <c r="BL186" s="234"/>
      <c r="BM186" s="234"/>
    </row>
    <row r="187" spans="1:65" s="190" customFormat="1" ht="12.75" customHeight="1" outlineLevel="2">
      <c r="A187" s="234"/>
      <c r="B187" s="32"/>
      <c r="C187" s="31"/>
      <c r="D187" s="930"/>
      <c r="E187" s="167">
        <v>6</v>
      </c>
      <c r="F187" s="34"/>
      <c r="G187" s="184"/>
      <c r="H187" s="186"/>
      <c r="I187" s="186"/>
      <c r="J187" s="186"/>
      <c r="K187" s="186"/>
      <c r="L187" s="185"/>
      <c r="M187" s="105" t="str">
        <f>IF(A9stdlife="n/a","n/a",IF(M$3&gt;(A9stdlife+$E187),('PTRM input'!$L$151*(1+rvanilla06)^0.5)-SUM($L187:L187),('PTRM input'!$L$151*(1+rvanilla06)^0.5)/A9stdlife))</f>
        <v>n/a</v>
      </c>
      <c r="N187" s="105" t="str">
        <f>IF(A9stdlife="n/a","n/a",IF(N$3&gt;(A9stdlife+$E187),('PTRM input'!$L$151*(1+rvanilla06)^0.5)-SUM($L187:M187),('PTRM input'!$L$151*(1+rvanilla06)^0.5)/A9stdlife))</f>
        <v>n/a</v>
      </c>
      <c r="O187" s="105" t="str">
        <f>IF(A9stdlife="n/a","n/a",IF(O$3&gt;(A9stdlife+$E187),('PTRM input'!$L$151*(1+rvanilla06)^0.5)-SUM($L187:N187),('PTRM input'!$L$151*(1+rvanilla06)^0.5)/A9stdlife))</f>
        <v>n/a</v>
      </c>
      <c r="P187" s="105" t="str">
        <f>IF(A9stdlife="n/a","n/a",IF(P$3&gt;(A9stdlife+$E187),('PTRM input'!$L$151*(1+rvanilla06)^0.5)-SUM($L187:O187),('PTRM input'!$L$151*(1+rvanilla06)^0.5)/A9stdlife))</f>
        <v>n/a</v>
      </c>
      <c r="Q187" s="105" t="str">
        <f>IF(A9stdlife="n/a","n/a",IF(Q$3&gt;(A9stdlife+$E187),('PTRM input'!$L$151*(1+rvanilla06)^0.5)-SUM($L187:P187),('PTRM input'!$L$151*(1+rvanilla06)^0.5)/A9stdlife))</f>
        <v>n/a</v>
      </c>
      <c r="R187" s="105" t="str">
        <f>IF(A9stdlife="n/a","n/a",IF(R$3&gt;(A9stdlife+$E187),('PTRM input'!$L$151*(1+rvanilla06)^0.5)-SUM($L187:Q187),('PTRM input'!$L$151*(1+rvanilla06)^0.5)/A9stdlife))</f>
        <v>n/a</v>
      </c>
      <c r="S187" s="105" t="str">
        <f>IF(A9stdlife="n/a","n/a",IF(S$3&gt;(A9stdlife+$E187),('PTRM input'!$L$151*(1+rvanilla06)^0.5)-SUM($L187:R187),('PTRM input'!$L$151*(1+rvanilla06)^0.5)/A9stdlife))</f>
        <v>n/a</v>
      </c>
      <c r="T187" s="105" t="str">
        <f>IF(A9stdlife="n/a","n/a",IF(T$3&gt;(A9stdlife+$E187),('PTRM input'!$L$151*(1+rvanilla06)^0.5)-SUM($L187:S187),('PTRM input'!$L$151*(1+rvanilla06)^0.5)/A9stdlife))</f>
        <v>n/a</v>
      </c>
      <c r="U187" s="105" t="str">
        <f>IF(A9stdlife="n/a","n/a",IF(U$3&gt;(A9stdlife+$E187),('PTRM input'!$L$151*(1+rvanilla06)^0.5)-SUM($L187:T187),('PTRM input'!$L$151*(1+rvanilla06)^0.5)/A9stdlife))</f>
        <v>n/a</v>
      </c>
      <c r="V187" s="105" t="str">
        <f>IF(A9stdlife="n/a","n/a",IF(V$3&gt;(A9stdlife+$E187),('PTRM input'!$L$151*(1+rvanilla06)^0.5)-SUM($L187:U187),('PTRM input'!$L$151*(1+rvanilla06)^0.5)/A9stdlife))</f>
        <v>n/a</v>
      </c>
      <c r="W187" s="105" t="str">
        <f>IF(A9stdlife="n/a","n/a",IF(W$3&gt;(A9stdlife+$E187),('PTRM input'!$L$151*(1+rvanilla06)^0.5)-SUM($L187:V187),('PTRM input'!$L$151*(1+rvanilla06)^0.5)/A9stdlife))</f>
        <v>n/a</v>
      </c>
      <c r="X187" s="105" t="str">
        <f>IF(A9stdlife="n/a","n/a",IF(X$3&gt;(A9stdlife+$E187),('PTRM input'!$L$151*(1+rvanilla06)^0.5)-SUM($L187:W187),('PTRM input'!$L$151*(1+rvanilla06)^0.5)/A9stdlife))</f>
        <v>n/a</v>
      </c>
      <c r="Y187" s="105" t="str">
        <f>IF(A9stdlife="n/a","n/a",IF(Y$3&gt;(A9stdlife+$E187),('PTRM input'!$L$151*(1+rvanilla06)^0.5)-SUM($L187:X187),('PTRM input'!$L$151*(1+rvanilla06)^0.5)/A9stdlife))</f>
        <v>n/a</v>
      </c>
      <c r="Z187" s="105" t="str">
        <f>IF(A9stdlife="n/a","n/a",IF(Z$3&gt;(A9stdlife+$E187),('PTRM input'!$L$151*(1+rvanilla06)^0.5)-SUM($L187:Y187),('PTRM input'!$L$151*(1+rvanilla06)^0.5)/A9stdlife))</f>
        <v>n/a</v>
      </c>
      <c r="AA187" s="105" t="str">
        <f>IF(A9stdlife="n/a","n/a",IF(AA$3&gt;(A9stdlife+$E187),('PTRM input'!$L$151*(1+rvanilla06)^0.5)-SUM($L187:Z187),('PTRM input'!$L$151*(1+rvanilla06)^0.5)/A9stdlife))</f>
        <v>n/a</v>
      </c>
      <c r="AB187" s="105" t="str">
        <f>IF(A9stdlife="n/a","n/a",IF(AB$3&gt;(A9stdlife+$E187),('PTRM input'!$L$151*(1+rvanilla06)^0.5)-SUM($L187:AA187),('PTRM input'!$L$151*(1+rvanilla06)^0.5)/A9stdlife))</f>
        <v>n/a</v>
      </c>
      <c r="AC187" s="105" t="str">
        <f>IF(A9stdlife="n/a","n/a",IF(AC$3&gt;(A9stdlife+$E187),('PTRM input'!$L$151*(1+rvanilla06)^0.5)-SUM($L187:AB187),('PTRM input'!$L$151*(1+rvanilla06)^0.5)/A9stdlife))</f>
        <v>n/a</v>
      </c>
      <c r="AD187" s="105" t="str">
        <f>IF(A9stdlife="n/a","n/a",IF(AD$3&gt;(A9stdlife+$E187),('PTRM input'!$L$151*(1+rvanilla06)^0.5)-SUM($L187:AC187),('PTRM input'!$L$151*(1+rvanilla06)^0.5)/A9stdlife))</f>
        <v>n/a</v>
      </c>
      <c r="AE187" s="105" t="str">
        <f>IF(A9stdlife="n/a","n/a",IF(AE$3&gt;(A9stdlife+$E187),('PTRM input'!$L$151*(1+rvanilla06)^0.5)-SUM($L187:AD187),('PTRM input'!$L$151*(1+rvanilla06)^0.5)/A9stdlife))</f>
        <v>n/a</v>
      </c>
      <c r="AF187" s="105" t="str">
        <f>IF(A9stdlife="n/a","n/a",IF(AF$3&gt;(A9stdlife+$E187),('PTRM input'!$L$151*(1+rvanilla06)^0.5)-SUM($L187:AE187),('PTRM input'!$L$151*(1+rvanilla06)^0.5)/A9stdlife))</f>
        <v>n/a</v>
      </c>
      <c r="AG187" s="105" t="str">
        <f>IF(A9stdlife="n/a","n/a",IF(AG$3&gt;(A9stdlife+$E187),('PTRM input'!$L$151*(1+rvanilla06)^0.5)-SUM($L187:AF187),('PTRM input'!$L$151*(1+rvanilla06)^0.5)/A9stdlife))</f>
        <v>n/a</v>
      </c>
      <c r="AH187" s="105" t="str">
        <f>IF(A9stdlife="n/a","n/a",IF(AH$3&gt;(A9stdlife+$E187),('PTRM input'!$L$151*(1+rvanilla06)^0.5)-SUM($L187:AG187),('PTRM input'!$L$151*(1+rvanilla06)^0.5)/A9stdlife))</f>
        <v>n/a</v>
      </c>
      <c r="AI187" s="105" t="str">
        <f>IF(A9stdlife="n/a","n/a",IF(AI$3&gt;(A9stdlife+$E187),('PTRM input'!$L$151*(1+rvanilla06)^0.5)-SUM($L187:AH187),('PTRM input'!$L$151*(1+rvanilla06)^0.5)/A9stdlife))</f>
        <v>n/a</v>
      </c>
      <c r="AJ187" s="105" t="str">
        <f>IF(A9stdlife="n/a","n/a",IF(AJ$3&gt;(A9stdlife+$E187),('PTRM input'!$L$151*(1+rvanilla06)^0.5)-SUM($L187:AI187),('PTRM input'!$L$151*(1+rvanilla06)^0.5)/A9stdlife))</f>
        <v>n/a</v>
      </c>
      <c r="AK187" s="105" t="str">
        <f>IF(A9stdlife="n/a","n/a",IF(AK$3&gt;(A9stdlife+$E187),('PTRM input'!$L$151*(1+rvanilla06)^0.5)-SUM($L187:AJ187),('PTRM input'!$L$151*(1+rvanilla06)^0.5)/A9stdlife))</f>
        <v>n/a</v>
      </c>
      <c r="AL187" s="105" t="str">
        <f>IF(A9stdlife="n/a","n/a",IF(AL$3&gt;(A9stdlife+$E187),('PTRM input'!$L$151*(1+rvanilla06)^0.5)-SUM($L187:AK187),('PTRM input'!$L$151*(1+rvanilla06)^0.5)/A9stdlife))</f>
        <v>n/a</v>
      </c>
      <c r="AM187" s="105" t="str">
        <f>IF(A9stdlife="n/a","n/a",IF(AM$3&gt;(A9stdlife+$E187),('PTRM input'!$L$151*(1+rvanilla06)^0.5)-SUM($L187:AL187),('PTRM input'!$L$151*(1+rvanilla06)^0.5)/A9stdlife))</f>
        <v>n/a</v>
      </c>
      <c r="AN187" s="105" t="str">
        <f>IF(A9stdlife="n/a","n/a",IF(AN$3&gt;(A9stdlife+$E187),('PTRM input'!$L$151*(1+rvanilla06)^0.5)-SUM($L187:AM187),('PTRM input'!$L$151*(1+rvanilla06)^0.5)/A9stdlife))</f>
        <v>n/a</v>
      </c>
      <c r="AO187" s="105" t="str">
        <f>IF(A9stdlife="n/a","n/a",IF(AO$3&gt;(A9stdlife+$E187),('PTRM input'!$L$151*(1+rvanilla06)^0.5)-SUM($L187:AN187),('PTRM input'!$L$151*(1+rvanilla06)^0.5)/A9stdlife))</f>
        <v>n/a</v>
      </c>
      <c r="AP187" s="105" t="str">
        <f>IF(A9stdlife="n/a","n/a",IF(AP$3&gt;(A9stdlife+$E187),('PTRM input'!$L$151*(1+rvanilla06)^0.5)-SUM($L187:AO187),('PTRM input'!$L$151*(1+rvanilla06)^0.5)/A9stdlife))</f>
        <v>n/a</v>
      </c>
      <c r="AQ187" s="105" t="str">
        <f>IF(A9stdlife="n/a","n/a",IF(AQ$3&gt;(A9stdlife+$E187),('PTRM input'!$L$151*(1+rvanilla06)^0.5)-SUM($L187:AP187),('PTRM input'!$L$151*(1+rvanilla06)^0.5)/A9stdlife))</f>
        <v>n/a</v>
      </c>
      <c r="AR187" s="105" t="str">
        <f>IF(A9stdlife="n/a","n/a",IF(AR$3&gt;(A9stdlife+$E187),('PTRM input'!$L$151*(1+rvanilla06)^0.5)-SUM($L187:AQ187),('PTRM input'!$L$151*(1+rvanilla06)^0.5)/A9stdlife))</f>
        <v>n/a</v>
      </c>
      <c r="AS187" s="105" t="str">
        <f>IF(A9stdlife="n/a","n/a",IF(AS$3&gt;(A9stdlife+$E187),('PTRM input'!$L$151*(1+rvanilla06)^0.5)-SUM($L187:AR187),('PTRM input'!$L$151*(1+rvanilla06)^0.5)/A9stdlife))</f>
        <v>n/a</v>
      </c>
      <c r="AT187" s="105" t="str">
        <f>IF(A9stdlife="n/a","n/a",IF(AT$3&gt;(A9stdlife+$E187),('PTRM input'!$L$151*(1+rvanilla06)^0.5)-SUM($L187:AS187),('PTRM input'!$L$151*(1+rvanilla06)^0.5)/A9stdlife))</f>
        <v>n/a</v>
      </c>
      <c r="AU187" s="105" t="str">
        <f>IF(A9stdlife="n/a","n/a",IF(AU$3&gt;(A9stdlife+$E187),('PTRM input'!$L$151*(1+rvanilla06)^0.5)-SUM($L187:AT187),('PTRM input'!$L$151*(1+rvanilla06)^0.5)/A9stdlife))</f>
        <v>n/a</v>
      </c>
      <c r="AV187" s="105" t="str">
        <f>IF(A9stdlife="n/a","n/a",IF(AV$3&gt;(A9stdlife+$E187),('PTRM input'!$L$151*(1+rvanilla06)^0.5)-SUM($L187:AU187),('PTRM input'!$L$151*(1+rvanilla06)^0.5)/A9stdlife))</f>
        <v>n/a</v>
      </c>
      <c r="AW187" s="105" t="str">
        <f>IF(A9stdlife="n/a","n/a",IF(AW$3&gt;(A9stdlife+$E187),('PTRM input'!$L$151*(1+rvanilla06)^0.5)-SUM($L187:AV187),('PTRM input'!$L$151*(1+rvanilla06)^0.5)/A9stdlife))</f>
        <v>n/a</v>
      </c>
      <c r="AX187" s="105" t="str">
        <f>IF(A9stdlife="n/a","n/a",IF(AX$3&gt;(A9stdlife+$E187),('PTRM input'!$L$151*(1+rvanilla06)^0.5)-SUM($L187:AW187),('PTRM input'!$L$151*(1+rvanilla06)^0.5)/A9stdlife))</f>
        <v>n/a</v>
      </c>
      <c r="AY187" s="105" t="str">
        <f>IF(A9stdlife="n/a","n/a",IF(AY$3&gt;(A9stdlife+$E187),('PTRM input'!$L$151*(1+rvanilla06)^0.5)-SUM($L187:AX187),('PTRM input'!$L$151*(1+rvanilla06)^0.5)/A9stdlife))</f>
        <v>n/a</v>
      </c>
      <c r="AZ187" s="105" t="str">
        <f>IF(A9stdlife="n/a","n/a",IF(AZ$3&gt;(A9stdlife+$E187),('PTRM input'!$L$151*(1+rvanilla06)^0.5)-SUM($L187:AY187),('PTRM input'!$L$151*(1+rvanilla06)^0.5)/A9stdlife))</f>
        <v>n/a</v>
      </c>
      <c r="BA187" s="105" t="str">
        <f>IF(A9stdlife="n/a","n/a",IF(BA$3&gt;(A9stdlife+$E187),('PTRM input'!$L$151*(1+rvanilla06)^0.5)-SUM($L187:AZ187),('PTRM input'!$L$151*(1+rvanilla06)^0.5)/A9stdlife))</f>
        <v>n/a</v>
      </c>
      <c r="BB187" s="105" t="str">
        <f>IF(A9stdlife="n/a","n/a",IF(BB$3&gt;(A9stdlife+$E187),('PTRM input'!$L$151*(1+rvanilla06)^0.5)-SUM($L187:BA187),('PTRM input'!$L$151*(1+rvanilla06)^0.5)/A9stdlife))</f>
        <v>n/a</v>
      </c>
      <c r="BC187" s="105" t="str">
        <f>IF(A9stdlife="n/a","n/a",IF(BC$3&gt;(A9stdlife+$E187),('PTRM input'!$L$151*(1+rvanilla06)^0.5)-SUM($L187:BB187),('PTRM input'!$L$151*(1+rvanilla06)^0.5)/A9stdlife))</f>
        <v>n/a</v>
      </c>
      <c r="BD187" s="105" t="str">
        <f>IF(A9stdlife="n/a","n/a",IF(BD$3&gt;(A9stdlife+$E187),('PTRM input'!$L$151*(1+rvanilla06)^0.5)-SUM($L187:BC187),('PTRM input'!$L$151*(1+rvanilla06)^0.5)/A9stdlife))</f>
        <v>n/a</v>
      </c>
      <c r="BE187" s="105" t="str">
        <f>IF(A9stdlife="n/a","n/a",IF(BE$3&gt;(A9stdlife+$E187),('PTRM input'!$L$151*(1+rvanilla06)^0.5)-SUM($L187:BD187),('PTRM input'!$L$151*(1+rvanilla06)^0.5)/A9stdlife))</f>
        <v>n/a</v>
      </c>
      <c r="BF187" s="105" t="str">
        <f>IF(A9stdlife="n/a","n/a",IF(BF$3&gt;(A9stdlife+$E187),('PTRM input'!$L$151*(1+rvanilla06)^0.5)-SUM($L187:BE187),('PTRM input'!$L$151*(1+rvanilla06)^0.5)/A9stdlife))</f>
        <v>n/a</v>
      </c>
      <c r="BG187" s="105" t="str">
        <f>IF(A9stdlife="n/a","n/a",IF(BG$3&gt;(A9stdlife+$E187),('PTRM input'!$L$151*(1+rvanilla06)^0.5)-SUM($L187:BF187),('PTRM input'!$L$151*(1+rvanilla06)^0.5)/A9stdlife))</f>
        <v>n/a</v>
      </c>
      <c r="BH187" s="105" t="str">
        <f>IF(A9stdlife="n/a","n/a",IF(BH$3&gt;(A9stdlife+$E187),('PTRM input'!$L$151*(1+rvanilla06)^0.5)-SUM($L187:BG187),('PTRM input'!$L$151*(1+rvanilla06)^0.5)/A9stdlife))</f>
        <v>n/a</v>
      </c>
      <c r="BI187" s="105" t="str">
        <f>IF(A9stdlife="n/a","n/a",IF(BI$3&gt;(A9stdlife+$E187),('PTRM input'!$L$151*(1+rvanilla06)^0.5)-SUM($L187:BH187),('PTRM input'!$L$151*(1+rvanilla06)^0.5)/A9stdlife))</f>
        <v>n/a</v>
      </c>
      <c r="BJ187" s="234"/>
      <c r="BK187" s="234"/>
      <c r="BL187" s="234"/>
      <c r="BM187" s="234"/>
    </row>
    <row r="188" spans="1:65" s="190" customFormat="1" ht="12.75" customHeight="1" outlineLevel="2">
      <c r="A188" s="234"/>
      <c r="B188" s="32"/>
      <c r="C188" s="31"/>
      <c r="D188" s="930"/>
      <c r="E188" s="167">
        <v>7</v>
      </c>
      <c r="F188" s="34"/>
      <c r="G188" s="184"/>
      <c r="H188" s="186"/>
      <c r="I188" s="186"/>
      <c r="J188" s="186"/>
      <c r="K188" s="186"/>
      <c r="L188" s="186"/>
      <c r="M188" s="185"/>
      <c r="N188" s="105" t="str">
        <f>IF(A9stdlife="n/a","n/a",IF(N$3&gt;(A9stdlife+$E188),('PTRM input'!$M$151*(1+rvanilla07)^0.5)-SUM($M188:M188),('PTRM input'!$M$151*(1+rvanilla07)^0.5)/A9stdlife))</f>
        <v>n/a</v>
      </c>
      <c r="O188" s="105" t="str">
        <f>IF(A9stdlife="n/a","n/a",IF(O$3&gt;(A9stdlife+$E188),('PTRM input'!$M$151*(1+rvanilla07)^0.5)-SUM($M188:N188),('PTRM input'!$M$151*(1+rvanilla07)^0.5)/A9stdlife))</f>
        <v>n/a</v>
      </c>
      <c r="P188" s="105" t="str">
        <f>IF(A9stdlife="n/a","n/a",IF(P$3&gt;(A9stdlife+$E188),('PTRM input'!$M$151*(1+rvanilla07)^0.5)-SUM($M188:O188),('PTRM input'!$M$151*(1+rvanilla07)^0.5)/A9stdlife))</f>
        <v>n/a</v>
      </c>
      <c r="Q188" s="105" t="str">
        <f>IF(A9stdlife="n/a","n/a",IF(Q$3&gt;(A9stdlife+$E188),('PTRM input'!$M$151*(1+rvanilla07)^0.5)-SUM($M188:P188),('PTRM input'!$M$151*(1+rvanilla07)^0.5)/A9stdlife))</f>
        <v>n/a</v>
      </c>
      <c r="R188" s="105" t="str">
        <f>IF(A9stdlife="n/a","n/a",IF(R$3&gt;(A9stdlife+$E188),('PTRM input'!$M$151*(1+rvanilla07)^0.5)-SUM($M188:Q188),('PTRM input'!$M$151*(1+rvanilla07)^0.5)/A9stdlife))</f>
        <v>n/a</v>
      </c>
      <c r="S188" s="105" t="str">
        <f>IF(A9stdlife="n/a","n/a",IF(S$3&gt;(A9stdlife+$E188),('PTRM input'!$M$151*(1+rvanilla07)^0.5)-SUM($M188:R188),('PTRM input'!$M$151*(1+rvanilla07)^0.5)/A9stdlife))</f>
        <v>n/a</v>
      </c>
      <c r="T188" s="105" t="str">
        <f>IF(A9stdlife="n/a","n/a",IF(T$3&gt;(A9stdlife+$E188),('PTRM input'!$M$151*(1+rvanilla07)^0.5)-SUM($M188:S188),('PTRM input'!$M$151*(1+rvanilla07)^0.5)/A9stdlife))</f>
        <v>n/a</v>
      </c>
      <c r="U188" s="105" t="str">
        <f>IF(A9stdlife="n/a","n/a",IF(U$3&gt;(A9stdlife+$E188),('PTRM input'!$M$151*(1+rvanilla07)^0.5)-SUM($M188:T188),('PTRM input'!$M$151*(1+rvanilla07)^0.5)/A9stdlife))</f>
        <v>n/a</v>
      </c>
      <c r="V188" s="105" t="str">
        <f>IF(A9stdlife="n/a","n/a",IF(V$3&gt;(A9stdlife+$E188),('PTRM input'!$M$151*(1+rvanilla07)^0.5)-SUM($M188:U188),('PTRM input'!$M$151*(1+rvanilla07)^0.5)/A9stdlife))</f>
        <v>n/a</v>
      </c>
      <c r="W188" s="105" t="str">
        <f>IF(A9stdlife="n/a","n/a",IF(W$3&gt;(A9stdlife+$E188),('PTRM input'!$M$151*(1+rvanilla07)^0.5)-SUM($M188:V188),('PTRM input'!$M$151*(1+rvanilla07)^0.5)/A9stdlife))</f>
        <v>n/a</v>
      </c>
      <c r="X188" s="105" t="str">
        <f>IF(A9stdlife="n/a","n/a",IF(X$3&gt;(A9stdlife+$E188),('PTRM input'!$M$151*(1+rvanilla07)^0.5)-SUM($M188:W188),('PTRM input'!$M$151*(1+rvanilla07)^0.5)/A9stdlife))</f>
        <v>n/a</v>
      </c>
      <c r="Y188" s="105" t="str">
        <f>IF(A9stdlife="n/a","n/a",IF(Y$3&gt;(A9stdlife+$E188),('PTRM input'!$M$151*(1+rvanilla07)^0.5)-SUM($M188:X188),('PTRM input'!$M$151*(1+rvanilla07)^0.5)/A9stdlife))</f>
        <v>n/a</v>
      </c>
      <c r="Z188" s="105" t="str">
        <f>IF(A9stdlife="n/a","n/a",IF(Z$3&gt;(A9stdlife+$E188),('PTRM input'!$M$151*(1+rvanilla07)^0.5)-SUM($M188:Y188),('PTRM input'!$M$151*(1+rvanilla07)^0.5)/A9stdlife))</f>
        <v>n/a</v>
      </c>
      <c r="AA188" s="105" t="str">
        <f>IF(A9stdlife="n/a","n/a",IF(AA$3&gt;(A9stdlife+$E188),('PTRM input'!$M$151*(1+rvanilla07)^0.5)-SUM($M188:Z188),('PTRM input'!$M$151*(1+rvanilla07)^0.5)/A9stdlife))</f>
        <v>n/a</v>
      </c>
      <c r="AB188" s="105" t="str">
        <f>IF(A9stdlife="n/a","n/a",IF(AB$3&gt;(A9stdlife+$E188),('PTRM input'!$M$151*(1+rvanilla07)^0.5)-SUM($M188:AA188),('PTRM input'!$M$151*(1+rvanilla07)^0.5)/A9stdlife))</f>
        <v>n/a</v>
      </c>
      <c r="AC188" s="105" t="str">
        <f>IF(A9stdlife="n/a","n/a",IF(AC$3&gt;(A9stdlife+$E188),('PTRM input'!$M$151*(1+rvanilla07)^0.5)-SUM($M188:AB188),('PTRM input'!$M$151*(1+rvanilla07)^0.5)/A9stdlife))</f>
        <v>n/a</v>
      </c>
      <c r="AD188" s="105" t="str">
        <f>IF(A9stdlife="n/a","n/a",IF(AD$3&gt;(A9stdlife+$E188),('PTRM input'!$M$151*(1+rvanilla07)^0.5)-SUM($M188:AC188),('PTRM input'!$M$151*(1+rvanilla07)^0.5)/A9stdlife))</f>
        <v>n/a</v>
      </c>
      <c r="AE188" s="105" t="str">
        <f>IF(A9stdlife="n/a","n/a",IF(AE$3&gt;(A9stdlife+$E188),('PTRM input'!$M$151*(1+rvanilla07)^0.5)-SUM($M188:AD188),('PTRM input'!$M$151*(1+rvanilla07)^0.5)/A9stdlife))</f>
        <v>n/a</v>
      </c>
      <c r="AF188" s="105" t="str">
        <f>IF(A9stdlife="n/a","n/a",IF(AF$3&gt;(A9stdlife+$E188),('PTRM input'!$M$151*(1+rvanilla07)^0.5)-SUM($M188:AE188),('PTRM input'!$M$151*(1+rvanilla07)^0.5)/A9stdlife))</f>
        <v>n/a</v>
      </c>
      <c r="AG188" s="105" t="str">
        <f>IF(A9stdlife="n/a","n/a",IF(AG$3&gt;(A9stdlife+$E188),('PTRM input'!$M$151*(1+rvanilla07)^0.5)-SUM($M188:AF188),('PTRM input'!$M$151*(1+rvanilla07)^0.5)/A9stdlife))</f>
        <v>n/a</v>
      </c>
      <c r="AH188" s="105" t="str">
        <f>IF(A9stdlife="n/a","n/a",IF(AH$3&gt;(A9stdlife+$E188),('PTRM input'!$M$151*(1+rvanilla07)^0.5)-SUM($M188:AG188),('PTRM input'!$M$151*(1+rvanilla07)^0.5)/A9stdlife))</f>
        <v>n/a</v>
      </c>
      <c r="AI188" s="105" t="str">
        <f>IF(A9stdlife="n/a","n/a",IF(AI$3&gt;(A9stdlife+$E188),('PTRM input'!$M$151*(1+rvanilla07)^0.5)-SUM($M188:AH188),('PTRM input'!$M$151*(1+rvanilla07)^0.5)/A9stdlife))</f>
        <v>n/a</v>
      </c>
      <c r="AJ188" s="105" t="str">
        <f>IF(A9stdlife="n/a","n/a",IF(AJ$3&gt;(A9stdlife+$E188),('PTRM input'!$M$151*(1+rvanilla07)^0.5)-SUM($M188:AI188),('PTRM input'!$M$151*(1+rvanilla07)^0.5)/A9stdlife))</f>
        <v>n/a</v>
      </c>
      <c r="AK188" s="105" t="str">
        <f>IF(A9stdlife="n/a","n/a",IF(AK$3&gt;(A9stdlife+$E188),('PTRM input'!$M$151*(1+rvanilla07)^0.5)-SUM($M188:AJ188),('PTRM input'!$M$151*(1+rvanilla07)^0.5)/A9stdlife))</f>
        <v>n/a</v>
      </c>
      <c r="AL188" s="105" t="str">
        <f>IF(A9stdlife="n/a","n/a",IF(AL$3&gt;(A9stdlife+$E188),('PTRM input'!$M$151*(1+rvanilla07)^0.5)-SUM($M188:AK188),('PTRM input'!$M$151*(1+rvanilla07)^0.5)/A9stdlife))</f>
        <v>n/a</v>
      </c>
      <c r="AM188" s="105" t="str">
        <f>IF(A9stdlife="n/a","n/a",IF(AM$3&gt;(A9stdlife+$E188),('PTRM input'!$M$151*(1+rvanilla07)^0.5)-SUM($M188:AL188),('PTRM input'!$M$151*(1+rvanilla07)^0.5)/A9stdlife))</f>
        <v>n/a</v>
      </c>
      <c r="AN188" s="105" t="str">
        <f>IF(A9stdlife="n/a","n/a",IF(AN$3&gt;(A9stdlife+$E188),('PTRM input'!$M$151*(1+rvanilla07)^0.5)-SUM($M188:AM188),('PTRM input'!$M$151*(1+rvanilla07)^0.5)/A9stdlife))</f>
        <v>n/a</v>
      </c>
      <c r="AO188" s="105" t="str">
        <f>IF(A9stdlife="n/a","n/a",IF(AO$3&gt;(A9stdlife+$E188),('PTRM input'!$M$151*(1+rvanilla07)^0.5)-SUM($M188:AN188),('PTRM input'!$M$151*(1+rvanilla07)^0.5)/A9stdlife))</f>
        <v>n/a</v>
      </c>
      <c r="AP188" s="105" t="str">
        <f>IF(A9stdlife="n/a","n/a",IF(AP$3&gt;(A9stdlife+$E188),('PTRM input'!$M$151*(1+rvanilla07)^0.5)-SUM($M188:AO188),('PTRM input'!$M$151*(1+rvanilla07)^0.5)/A9stdlife))</f>
        <v>n/a</v>
      </c>
      <c r="AQ188" s="105" t="str">
        <f>IF(A9stdlife="n/a","n/a",IF(AQ$3&gt;(A9stdlife+$E188),('PTRM input'!$M$151*(1+rvanilla07)^0.5)-SUM($M188:AP188),('PTRM input'!$M$151*(1+rvanilla07)^0.5)/A9stdlife))</f>
        <v>n/a</v>
      </c>
      <c r="AR188" s="105" t="str">
        <f>IF(A9stdlife="n/a","n/a",IF(AR$3&gt;(A9stdlife+$E188),('PTRM input'!$M$151*(1+rvanilla07)^0.5)-SUM($M188:AQ188),('PTRM input'!$M$151*(1+rvanilla07)^0.5)/A9stdlife))</f>
        <v>n/a</v>
      </c>
      <c r="AS188" s="105" t="str">
        <f>IF(A9stdlife="n/a","n/a",IF(AS$3&gt;(A9stdlife+$E188),('PTRM input'!$M$151*(1+rvanilla07)^0.5)-SUM($M188:AR188),('PTRM input'!$M$151*(1+rvanilla07)^0.5)/A9stdlife))</f>
        <v>n/a</v>
      </c>
      <c r="AT188" s="105" t="str">
        <f>IF(A9stdlife="n/a","n/a",IF(AT$3&gt;(A9stdlife+$E188),('PTRM input'!$M$151*(1+rvanilla07)^0.5)-SUM($M188:AS188),('PTRM input'!$M$151*(1+rvanilla07)^0.5)/A9stdlife))</f>
        <v>n/a</v>
      </c>
      <c r="AU188" s="105" t="str">
        <f>IF(A9stdlife="n/a","n/a",IF(AU$3&gt;(A9stdlife+$E188),('PTRM input'!$M$151*(1+rvanilla07)^0.5)-SUM($M188:AT188),('PTRM input'!$M$151*(1+rvanilla07)^0.5)/A9stdlife))</f>
        <v>n/a</v>
      </c>
      <c r="AV188" s="105" t="str">
        <f>IF(A9stdlife="n/a","n/a",IF(AV$3&gt;(A9stdlife+$E188),('PTRM input'!$M$151*(1+rvanilla07)^0.5)-SUM($M188:AU188),('PTRM input'!$M$151*(1+rvanilla07)^0.5)/A9stdlife))</f>
        <v>n/a</v>
      </c>
      <c r="AW188" s="105" t="str">
        <f>IF(A9stdlife="n/a","n/a",IF(AW$3&gt;(A9stdlife+$E188),('PTRM input'!$M$151*(1+rvanilla07)^0.5)-SUM($M188:AV188),('PTRM input'!$M$151*(1+rvanilla07)^0.5)/A9stdlife))</f>
        <v>n/a</v>
      </c>
      <c r="AX188" s="105" t="str">
        <f>IF(A9stdlife="n/a","n/a",IF(AX$3&gt;(A9stdlife+$E188),('PTRM input'!$M$151*(1+rvanilla07)^0.5)-SUM($M188:AW188),('PTRM input'!$M$151*(1+rvanilla07)^0.5)/A9stdlife))</f>
        <v>n/a</v>
      </c>
      <c r="AY188" s="105" t="str">
        <f>IF(A9stdlife="n/a","n/a",IF(AY$3&gt;(A9stdlife+$E188),('PTRM input'!$M$151*(1+rvanilla07)^0.5)-SUM($M188:AX188),('PTRM input'!$M$151*(1+rvanilla07)^0.5)/A9stdlife))</f>
        <v>n/a</v>
      </c>
      <c r="AZ188" s="105" t="str">
        <f>IF(A9stdlife="n/a","n/a",IF(AZ$3&gt;(A9stdlife+$E188),('PTRM input'!$M$151*(1+rvanilla07)^0.5)-SUM($M188:AY188),('PTRM input'!$M$151*(1+rvanilla07)^0.5)/A9stdlife))</f>
        <v>n/a</v>
      </c>
      <c r="BA188" s="105" t="str">
        <f>IF(A9stdlife="n/a","n/a",IF(BA$3&gt;(A9stdlife+$E188),('PTRM input'!$M$151*(1+rvanilla07)^0.5)-SUM($M188:AZ188),('PTRM input'!$M$151*(1+rvanilla07)^0.5)/A9stdlife))</f>
        <v>n/a</v>
      </c>
      <c r="BB188" s="105" t="str">
        <f>IF(A9stdlife="n/a","n/a",IF(BB$3&gt;(A9stdlife+$E188),('PTRM input'!$M$151*(1+rvanilla07)^0.5)-SUM($M188:BA188),('PTRM input'!$M$151*(1+rvanilla07)^0.5)/A9stdlife))</f>
        <v>n/a</v>
      </c>
      <c r="BC188" s="105" t="str">
        <f>IF(A9stdlife="n/a","n/a",IF(BC$3&gt;(A9stdlife+$E188),('PTRM input'!$M$151*(1+rvanilla07)^0.5)-SUM($M188:BB188),('PTRM input'!$M$151*(1+rvanilla07)^0.5)/A9stdlife))</f>
        <v>n/a</v>
      </c>
      <c r="BD188" s="105" t="str">
        <f>IF(A9stdlife="n/a","n/a",IF(BD$3&gt;(A9stdlife+$E188),('PTRM input'!$M$151*(1+rvanilla07)^0.5)-SUM($M188:BC188),('PTRM input'!$M$151*(1+rvanilla07)^0.5)/A9stdlife))</f>
        <v>n/a</v>
      </c>
      <c r="BE188" s="105" t="str">
        <f>IF(A9stdlife="n/a","n/a",IF(BE$3&gt;(A9stdlife+$E188),('PTRM input'!$M$151*(1+rvanilla07)^0.5)-SUM($M188:BD188),('PTRM input'!$M$151*(1+rvanilla07)^0.5)/A9stdlife))</f>
        <v>n/a</v>
      </c>
      <c r="BF188" s="105" t="str">
        <f>IF(A9stdlife="n/a","n/a",IF(BF$3&gt;(A9stdlife+$E188),('PTRM input'!$M$151*(1+rvanilla07)^0.5)-SUM($M188:BE188),('PTRM input'!$M$151*(1+rvanilla07)^0.5)/A9stdlife))</f>
        <v>n/a</v>
      </c>
      <c r="BG188" s="105" t="str">
        <f>IF(A9stdlife="n/a","n/a",IF(BG$3&gt;(A9stdlife+$E188),('PTRM input'!$M$151*(1+rvanilla07)^0.5)-SUM($M188:BF188),('PTRM input'!$M$151*(1+rvanilla07)^0.5)/A9stdlife))</f>
        <v>n/a</v>
      </c>
      <c r="BH188" s="105" t="str">
        <f>IF(A9stdlife="n/a","n/a",IF(BH$3&gt;(A9stdlife+$E188),('PTRM input'!$M$151*(1+rvanilla07)^0.5)-SUM($M188:BG188),('PTRM input'!$M$151*(1+rvanilla07)^0.5)/A9stdlife))</f>
        <v>n/a</v>
      </c>
      <c r="BI188" s="105" t="str">
        <f>IF(A9stdlife="n/a","n/a",IF(BI$3&gt;(A9stdlife+$E188),('PTRM input'!$M$151*(1+rvanilla07)^0.5)-SUM($M188:BH188),('PTRM input'!$M$151*(1+rvanilla07)^0.5)/A9stdlife))</f>
        <v>n/a</v>
      </c>
      <c r="BJ188" s="234"/>
      <c r="BK188" s="234"/>
      <c r="BL188" s="234"/>
      <c r="BM188" s="234"/>
    </row>
    <row r="189" spans="1:65" s="190" customFormat="1" ht="12.75" customHeight="1" outlineLevel="2">
      <c r="A189" s="234"/>
      <c r="B189" s="32"/>
      <c r="C189" s="31"/>
      <c r="D189" s="930"/>
      <c r="E189" s="167">
        <v>8</v>
      </c>
      <c r="F189" s="34"/>
      <c r="G189" s="184"/>
      <c r="H189" s="186"/>
      <c r="I189" s="186"/>
      <c r="J189" s="186"/>
      <c r="K189" s="186"/>
      <c r="L189" s="186"/>
      <c r="M189" s="186"/>
      <c r="N189" s="185"/>
      <c r="O189" s="105" t="str">
        <f>IF(A9stdlife="n/a","n/a",IF(O$3&gt;(A9stdlife+$E189),('PTRM input'!$N$151*(1+rvanilla08)^0.5)-SUM($N189:N189),('PTRM input'!$N$151*(1+rvanilla08)^0.5)/A9stdlife))</f>
        <v>n/a</v>
      </c>
      <c r="P189" s="105" t="str">
        <f>IF(A9stdlife="n/a","n/a",IF(P$3&gt;(A9stdlife+$E189),('PTRM input'!$N$151*(1+rvanilla08)^0.5)-SUM($N189:O189),('PTRM input'!$N$151*(1+rvanilla08)^0.5)/A9stdlife))</f>
        <v>n/a</v>
      </c>
      <c r="Q189" s="105" t="str">
        <f>IF(A9stdlife="n/a","n/a",IF(Q$3&gt;(A9stdlife+$E189),('PTRM input'!$N$151*(1+rvanilla08)^0.5)-SUM($N189:P189),('PTRM input'!$N$151*(1+rvanilla08)^0.5)/A9stdlife))</f>
        <v>n/a</v>
      </c>
      <c r="R189" s="105" t="str">
        <f>IF(A9stdlife="n/a","n/a",IF(R$3&gt;(A9stdlife+$E189),('PTRM input'!$N$151*(1+rvanilla08)^0.5)-SUM($N189:Q189),('PTRM input'!$N$151*(1+rvanilla08)^0.5)/A9stdlife))</f>
        <v>n/a</v>
      </c>
      <c r="S189" s="105" t="str">
        <f>IF(A9stdlife="n/a","n/a",IF(S$3&gt;(A9stdlife+$E189),('PTRM input'!$N$151*(1+rvanilla08)^0.5)-SUM($N189:R189),('PTRM input'!$N$151*(1+rvanilla08)^0.5)/A9stdlife))</f>
        <v>n/a</v>
      </c>
      <c r="T189" s="105" t="str">
        <f>IF(A9stdlife="n/a","n/a",IF(T$3&gt;(A9stdlife+$E189),('PTRM input'!$N$151*(1+rvanilla08)^0.5)-SUM($N189:S189),('PTRM input'!$N$151*(1+rvanilla08)^0.5)/A9stdlife))</f>
        <v>n/a</v>
      </c>
      <c r="U189" s="105" t="str">
        <f>IF(A9stdlife="n/a","n/a",IF(U$3&gt;(A9stdlife+$E189),('PTRM input'!$N$151*(1+rvanilla08)^0.5)-SUM($N189:T189),('PTRM input'!$N$151*(1+rvanilla08)^0.5)/A9stdlife))</f>
        <v>n/a</v>
      </c>
      <c r="V189" s="105" t="str">
        <f>IF(A9stdlife="n/a","n/a",IF(V$3&gt;(A9stdlife+$E189),('PTRM input'!$N$151*(1+rvanilla08)^0.5)-SUM($N189:U189),('PTRM input'!$N$151*(1+rvanilla08)^0.5)/A9stdlife))</f>
        <v>n/a</v>
      </c>
      <c r="W189" s="105" t="str">
        <f>IF(A9stdlife="n/a","n/a",IF(W$3&gt;(A9stdlife+$E189),('PTRM input'!$N$151*(1+rvanilla08)^0.5)-SUM($N189:V189),('PTRM input'!$N$151*(1+rvanilla08)^0.5)/A9stdlife))</f>
        <v>n/a</v>
      </c>
      <c r="X189" s="105" t="str">
        <f>IF(A9stdlife="n/a","n/a",IF(X$3&gt;(A9stdlife+$E189),('PTRM input'!$N$151*(1+rvanilla08)^0.5)-SUM($N189:W189),('PTRM input'!$N$151*(1+rvanilla08)^0.5)/A9stdlife))</f>
        <v>n/a</v>
      </c>
      <c r="Y189" s="105" t="str">
        <f>IF(A9stdlife="n/a","n/a",IF(Y$3&gt;(A9stdlife+$E189),('PTRM input'!$N$151*(1+rvanilla08)^0.5)-SUM($N189:X189),('PTRM input'!$N$151*(1+rvanilla08)^0.5)/A9stdlife))</f>
        <v>n/a</v>
      </c>
      <c r="Z189" s="105" t="str">
        <f>IF(A9stdlife="n/a","n/a",IF(Z$3&gt;(A9stdlife+$E189),('PTRM input'!$N$151*(1+rvanilla08)^0.5)-SUM($N189:Y189),('PTRM input'!$N$151*(1+rvanilla08)^0.5)/A9stdlife))</f>
        <v>n/a</v>
      </c>
      <c r="AA189" s="105" t="str">
        <f>IF(A9stdlife="n/a","n/a",IF(AA$3&gt;(A9stdlife+$E189),('PTRM input'!$N$151*(1+rvanilla08)^0.5)-SUM($N189:Z189),('PTRM input'!$N$151*(1+rvanilla08)^0.5)/A9stdlife))</f>
        <v>n/a</v>
      </c>
      <c r="AB189" s="105" t="str">
        <f>IF(A9stdlife="n/a","n/a",IF(AB$3&gt;(A9stdlife+$E189),('PTRM input'!$N$151*(1+rvanilla08)^0.5)-SUM($N189:AA189),('PTRM input'!$N$151*(1+rvanilla08)^0.5)/A9stdlife))</f>
        <v>n/a</v>
      </c>
      <c r="AC189" s="105" t="str">
        <f>IF(A9stdlife="n/a","n/a",IF(AC$3&gt;(A9stdlife+$E189),('PTRM input'!$N$151*(1+rvanilla08)^0.5)-SUM($N189:AB189),('PTRM input'!$N$151*(1+rvanilla08)^0.5)/A9stdlife))</f>
        <v>n/a</v>
      </c>
      <c r="AD189" s="105" t="str">
        <f>IF(A9stdlife="n/a","n/a",IF(AD$3&gt;(A9stdlife+$E189),('PTRM input'!$N$151*(1+rvanilla08)^0.5)-SUM($N189:AC189),('PTRM input'!$N$151*(1+rvanilla08)^0.5)/A9stdlife))</f>
        <v>n/a</v>
      </c>
      <c r="AE189" s="105" t="str">
        <f>IF(A9stdlife="n/a","n/a",IF(AE$3&gt;(A9stdlife+$E189),('PTRM input'!$N$151*(1+rvanilla08)^0.5)-SUM($N189:AD189),('PTRM input'!$N$151*(1+rvanilla08)^0.5)/A9stdlife))</f>
        <v>n/a</v>
      </c>
      <c r="AF189" s="105" t="str">
        <f>IF(A9stdlife="n/a","n/a",IF(AF$3&gt;(A9stdlife+$E189),('PTRM input'!$N$151*(1+rvanilla08)^0.5)-SUM($N189:AE189),('PTRM input'!$N$151*(1+rvanilla08)^0.5)/A9stdlife))</f>
        <v>n/a</v>
      </c>
      <c r="AG189" s="105" t="str">
        <f>IF(A9stdlife="n/a","n/a",IF(AG$3&gt;(A9stdlife+$E189),('PTRM input'!$N$151*(1+rvanilla08)^0.5)-SUM($N189:AF189),('PTRM input'!$N$151*(1+rvanilla08)^0.5)/A9stdlife))</f>
        <v>n/a</v>
      </c>
      <c r="AH189" s="105" t="str">
        <f>IF(A9stdlife="n/a","n/a",IF(AH$3&gt;(A9stdlife+$E189),('PTRM input'!$N$151*(1+rvanilla08)^0.5)-SUM($N189:AG189),('PTRM input'!$N$151*(1+rvanilla08)^0.5)/A9stdlife))</f>
        <v>n/a</v>
      </c>
      <c r="AI189" s="105" t="str">
        <f>IF(A9stdlife="n/a","n/a",IF(AI$3&gt;(A9stdlife+$E189),('PTRM input'!$N$151*(1+rvanilla08)^0.5)-SUM($N189:AH189),('PTRM input'!$N$151*(1+rvanilla08)^0.5)/A9stdlife))</f>
        <v>n/a</v>
      </c>
      <c r="AJ189" s="105" t="str">
        <f>IF(A9stdlife="n/a","n/a",IF(AJ$3&gt;(A9stdlife+$E189),('PTRM input'!$N$151*(1+rvanilla08)^0.5)-SUM($N189:AI189),('PTRM input'!$N$151*(1+rvanilla08)^0.5)/A9stdlife))</f>
        <v>n/a</v>
      </c>
      <c r="AK189" s="105" t="str">
        <f>IF(A9stdlife="n/a","n/a",IF(AK$3&gt;(A9stdlife+$E189),('PTRM input'!$N$151*(1+rvanilla08)^0.5)-SUM($N189:AJ189),('PTRM input'!$N$151*(1+rvanilla08)^0.5)/A9stdlife))</f>
        <v>n/a</v>
      </c>
      <c r="AL189" s="105" t="str">
        <f>IF(A9stdlife="n/a","n/a",IF(AL$3&gt;(A9stdlife+$E189),('PTRM input'!$N$151*(1+rvanilla08)^0.5)-SUM($N189:AK189),('PTRM input'!$N$151*(1+rvanilla08)^0.5)/A9stdlife))</f>
        <v>n/a</v>
      </c>
      <c r="AM189" s="105" t="str">
        <f>IF(A9stdlife="n/a","n/a",IF(AM$3&gt;(A9stdlife+$E189),('PTRM input'!$N$151*(1+rvanilla08)^0.5)-SUM($N189:AL189),('PTRM input'!$N$151*(1+rvanilla08)^0.5)/A9stdlife))</f>
        <v>n/a</v>
      </c>
      <c r="AN189" s="105" t="str">
        <f>IF(A9stdlife="n/a","n/a",IF(AN$3&gt;(A9stdlife+$E189),('PTRM input'!$N$151*(1+rvanilla08)^0.5)-SUM($N189:AM189),('PTRM input'!$N$151*(1+rvanilla08)^0.5)/A9stdlife))</f>
        <v>n/a</v>
      </c>
      <c r="AO189" s="105" t="str">
        <f>IF(A9stdlife="n/a","n/a",IF(AO$3&gt;(A9stdlife+$E189),('PTRM input'!$N$151*(1+rvanilla08)^0.5)-SUM($N189:AN189),('PTRM input'!$N$151*(1+rvanilla08)^0.5)/A9stdlife))</f>
        <v>n/a</v>
      </c>
      <c r="AP189" s="105" t="str">
        <f>IF(A9stdlife="n/a","n/a",IF(AP$3&gt;(A9stdlife+$E189),('PTRM input'!$N$151*(1+rvanilla08)^0.5)-SUM($N189:AO189),('PTRM input'!$N$151*(1+rvanilla08)^0.5)/A9stdlife))</f>
        <v>n/a</v>
      </c>
      <c r="AQ189" s="105" t="str">
        <f>IF(A9stdlife="n/a","n/a",IF(AQ$3&gt;(A9stdlife+$E189),('PTRM input'!$N$151*(1+rvanilla08)^0.5)-SUM($N189:AP189),('PTRM input'!$N$151*(1+rvanilla08)^0.5)/A9stdlife))</f>
        <v>n/a</v>
      </c>
      <c r="AR189" s="105" t="str">
        <f>IF(A9stdlife="n/a","n/a",IF(AR$3&gt;(A9stdlife+$E189),('PTRM input'!$N$151*(1+rvanilla08)^0.5)-SUM($N189:AQ189),('PTRM input'!$N$151*(1+rvanilla08)^0.5)/A9stdlife))</f>
        <v>n/a</v>
      </c>
      <c r="AS189" s="105" t="str">
        <f>IF(A9stdlife="n/a","n/a",IF(AS$3&gt;(A9stdlife+$E189),('PTRM input'!$N$151*(1+rvanilla08)^0.5)-SUM($N189:AR189),('PTRM input'!$N$151*(1+rvanilla08)^0.5)/A9stdlife))</f>
        <v>n/a</v>
      </c>
      <c r="AT189" s="105" t="str">
        <f>IF(A9stdlife="n/a","n/a",IF(AT$3&gt;(A9stdlife+$E189),('PTRM input'!$N$151*(1+rvanilla08)^0.5)-SUM($N189:AS189),('PTRM input'!$N$151*(1+rvanilla08)^0.5)/A9stdlife))</f>
        <v>n/a</v>
      </c>
      <c r="AU189" s="105" t="str">
        <f>IF(A9stdlife="n/a","n/a",IF(AU$3&gt;(A9stdlife+$E189),('PTRM input'!$N$151*(1+rvanilla08)^0.5)-SUM($N189:AT189),('PTRM input'!$N$151*(1+rvanilla08)^0.5)/A9stdlife))</f>
        <v>n/a</v>
      </c>
      <c r="AV189" s="105" t="str">
        <f>IF(A9stdlife="n/a","n/a",IF(AV$3&gt;(A9stdlife+$E189),('PTRM input'!$N$151*(1+rvanilla08)^0.5)-SUM($N189:AU189),('PTRM input'!$N$151*(1+rvanilla08)^0.5)/A9stdlife))</f>
        <v>n/a</v>
      </c>
      <c r="AW189" s="105" t="str">
        <f>IF(A9stdlife="n/a","n/a",IF(AW$3&gt;(A9stdlife+$E189),('PTRM input'!$N$151*(1+rvanilla08)^0.5)-SUM($N189:AV189),('PTRM input'!$N$151*(1+rvanilla08)^0.5)/A9stdlife))</f>
        <v>n/a</v>
      </c>
      <c r="AX189" s="105" t="str">
        <f>IF(A9stdlife="n/a","n/a",IF(AX$3&gt;(A9stdlife+$E189),('PTRM input'!$N$151*(1+rvanilla08)^0.5)-SUM($N189:AW189),('PTRM input'!$N$151*(1+rvanilla08)^0.5)/A9stdlife))</f>
        <v>n/a</v>
      </c>
      <c r="AY189" s="105" t="str">
        <f>IF(A9stdlife="n/a","n/a",IF(AY$3&gt;(A9stdlife+$E189),('PTRM input'!$N$151*(1+rvanilla08)^0.5)-SUM($N189:AX189),('PTRM input'!$N$151*(1+rvanilla08)^0.5)/A9stdlife))</f>
        <v>n/a</v>
      </c>
      <c r="AZ189" s="105" t="str">
        <f>IF(A9stdlife="n/a","n/a",IF(AZ$3&gt;(A9stdlife+$E189),('PTRM input'!$N$151*(1+rvanilla08)^0.5)-SUM($N189:AY189),('PTRM input'!$N$151*(1+rvanilla08)^0.5)/A9stdlife))</f>
        <v>n/a</v>
      </c>
      <c r="BA189" s="105" t="str">
        <f>IF(A9stdlife="n/a","n/a",IF(BA$3&gt;(A9stdlife+$E189),('PTRM input'!$N$151*(1+rvanilla08)^0.5)-SUM($N189:AZ189),('PTRM input'!$N$151*(1+rvanilla08)^0.5)/A9stdlife))</f>
        <v>n/a</v>
      </c>
      <c r="BB189" s="105" t="str">
        <f>IF(A9stdlife="n/a","n/a",IF(BB$3&gt;(A9stdlife+$E189),('PTRM input'!$N$151*(1+rvanilla08)^0.5)-SUM($N189:BA189),('PTRM input'!$N$151*(1+rvanilla08)^0.5)/A9stdlife))</f>
        <v>n/a</v>
      </c>
      <c r="BC189" s="105" t="str">
        <f>IF(A9stdlife="n/a","n/a",IF(BC$3&gt;(A9stdlife+$E189),('PTRM input'!$N$151*(1+rvanilla08)^0.5)-SUM($N189:BB189),('PTRM input'!$N$151*(1+rvanilla08)^0.5)/A9stdlife))</f>
        <v>n/a</v>
      </c>
      <c r="BD189" s="105" t="str">
        <f>IF(A9stdlife="n/a","n/a",IF(BD$3&gt;(A9stdlife+$E189),('PTRM input'!$N$151*(1+rvanilla08)^0.5)-SUM($N189:BC189),('PTRM input'!$N$151*(1+rvanilla08)^0.5)/A9stdlife))</f>
        <v>n/a</v>
      </c>
      <c r="BE189" s="105" t="str">
        <f>IF(A9stdlife="n/a","n/a",IF(BE$3&gt;(A9stdlife+$E189),('PTRM input'!$N$151*(1+rvanilla08)^0.5)-SUM($N189:BD189),('PTRM input'!$N$151*(1+rvanilla08)^0.5)/A9stdlife))</f>
        <v>n/a</v>
      </c>
      <c r="BF189" s="105" t="str">
        <f>IF(A9stdlife="n/a","n/a",IF(BF$3&gt;(A9stdlife+$E189),('PTRM input'!$N$151*(1+rvanilla08)^0.5)-SUM($N189:BE189),('PTRM input'!$N$151*(1+rvanilla08)^0.5)/A9stdlife))</f>
        <v>n/a</v>
      </c>
      <c r="BG189" s="105" t="str">
        <f>IF(A9stdlife="n/a","n/a",IF(BG$3&gt;(A9stdlife+$E189),('PTRM input'!$N$151*(1+rvanilla08)^0.5)-SUM($N189:BF189),('PTRM input'!$N$151*(1+rvanilla08)^0.5)/A9stdlife))</f>
        <v>n/a</v>
      </c>
      <c r="BH189" s="105" t="str">
        <f>IF(A9stdlife="n/a","n/a",IF(BH$3&gt;(A9stdlife+$E189),('PTRM input'!$N$151*(1+rvanilla08)^0.5)-SUM($N189:BG189),('PTRM input'!$N$151*(1+rvanilla08)^0.5)/A9stdlife))</f>
        <v>n/a</v>
      </c>
      <c r="BI189" s="105" t="str">
        <f>IF(A9stdlife="n/a","n/a",IF(BI$3&gt;(A9stdlife+$E189),('PTRM input'!$N$151*(1+rvanilla08)^0.5)-SUM($N189:BH189),('PTRM input'!$N$151*(1+rvanilla08)^0.5)/A9stdlife))</f>
        <v>n/a</v>
      </c>
      <c r="BJ189" s="234"/>
      <c r="BK189" s="234"/>
      <c r="BL189" s="234"/>
      <c r="BM189" s="234"/>
    </row>
    <row r="190" spans="1:65" s="190" customFormat="1" ht="12.75" customHeight="1" outlineLevel="2">
      <c r="A190" s="234"/>
      <c r="B190" s="32"/>
      <c r="C190" s="31"/>
      <c r="D190" s="930"/>
      <c r="E190" s="167">
        <v>9</v>
      </c>
      <c r="F190" s="34"/>
      <c r="G190" s="184"/>
      <c r="H190" s="186"/>
      <c r="I190" s="186"/>
      <c r="J190" s="186"/>
      <c r="K190" s="186"/>
      <c r="L190" s="186"/>
      <c r="M190" s="186"/>
      <c r="N190" s="186"/>
      <c r="O190" s="185"/>
      <c r="P190" s="105" t="str">
        <f>IF(A9stdlife="n/a","n/a",IF(P$3&gt;(A9stdlife+$E190),('PTRM input'!$O$151*(1+rvanilla09)^0.5)-SUM($O190:O190),('PTRM input'!$O$151*(1+rvanilla09)^0.5)/A9stdlife))</f>
        <v>n/a</v>
      </c>
      <c r="Q190" s="105" t="str">
        <f>IF(A9stdlife="n/a","n/a",IF(Q$3&gt;(A9stdlife+$E190),('PTRM input'!$O$151*(1+rvanilla09)^0.5)-SUM($O190:P190),('PTRM input'!$O$151*(1+rvanilla09)^0.5)/A9stdlife))</f>
        <v>n/a</v>
      </c>
      <c r="R190" s="105" t="str">
        <f>IF(A9stdlife="n/a","n/a",IF(R$3&gt;(A9stdlife+$E190),('PTRM input'!$O$151*(1+rvanilla09)^0.5)-SUM($O190:Q190),('PTRM input'!$O$151*(1+rvanilla09)^0.5)/A9stdlife))</f>
        <v>n/a</v>
      </c>
      <c r="S190" s="105" t="str">
        <f>IF(A9stdlife="n/a","n/a",IF(S$3&gt;(A9stdlife+$E190),('PTRM input'!$O$151*(1+rvanilla09)^0.5)-SUM($O190:R190),('PTRM input'!$O$151*(1+rvanilla09)^0.5)/A9stdlife))</f>
        <v>n/a</v>
      </c>
      <c r="T190" s="105" t="str">
        <f>IF(A9stdlife="n/a","n/a",IF(T$3&gt;(A9stdlife+$E190),('PTRM input'!$O$151*(1+rvanilla09)^0.5)-SUM($O190:S190),('PTRM input'!$O$151*(1+rvanilla09)^0.5)/A9stdlife))</f>
        <v>n/a</v>
      </c>
      <c r="U190" s="105" t="str">
        <f>IF(A9stdlife="n/a","n/a",IF(U$3&gt;(A9stdlife+$E190),('PTRM input'!$O$151*(1+rvanilla09)^0.5)-SUM($O190:T190),('PTRM input'!$O$151*(1+rvanilla09)^0.5)/A9stdlife))</f>
        <v>n/a</v>
      </c>
      <c r="V190" s="105" t="str">
        <f>IF(A9stdlife="n/a","n/a",IF(V$3&gt;(A9stdlife+$E190),('PTRM input'!$O$151*(1+rvanilla09)^0.5)-SUM($O190:U190),('PTRM input'!$O$151*(1+rvanilla09)^0.5)/A9stdlife))</f>
        <v>n/a</v>
      </c>
      <c r="W190" s="105" t="str">
        <f>IF(A9stdlife="n/a","n/a",IF(W$3&gt;(A9stdlife+$E190),('PTRM input'!$O$151*(1+rvanilla09)^0.5)-SUM($O190:V190),('PTRM input'!$O$151*(1+rvanilla09)^0.5)/A9stdlife))</f>
        <v>n/a</v>
      </c>
      <c r="X190" s="105" t="str">
        <f>IF(A9stdlife="n/a","n/a",IF(X$3&gt;(A9stdlife+$E190),('PTRM input'!$O$151*(1+rvanilla09)^0.5)-SUM($O190:W190),('PTRM input'!$O$151*(1+rvanilla09)^0.5)/A9stdlife))</f>
        <v>n/a</v>
      </c>
      <c r="Y190" s="105" t="str">
        <f>IF(A9stdlife="n/a","n/a",IF(Y$3&gt;(A9stdlife+$E190),('PTRM input'!$O$151*(1+rvanilla09)^0.5)-SUM($O190:X190),('PTRM input'!$O$151*(1+rvanilla09)^0.5)/A9stdlife))</f>
        <v>n/a</v>
      </c>
      <c r="Z190" s="105" t="str">
        <f>IF(A9stdlife="n/a","n/a",IF(Z$3&gt;(A9stdlife+$E190),('PTRM input'!$O$151*(1+rvanilla09)^0.5)-SUM($O190:Y190),('PTRM input'!$O$151*(1+rvanilla09)^0.5)/A9stdlife))</f>
        <v>n/a</v>
      </c>
      <c r="AA190" s="105" t="str">
        <f>IF(A9stdlife="n/a","n/a",IF(AA$3&gt;(A9stdlife+$E190),('PTRM input'!$O$151*(1+rvanilla09)^0.5)-SUM($O190:Z190),('PTRM input'!$O$151*(1+rvanilla09)^0.5)/A9stdlife))</f>
        <v>n/a</v>
      </c>
      <c r="AB190" s="105" t="str">
        <f>IF(A9stdlife="n/a","n/a",IF(AB$3&gt;(A9stdlife+$E190),('PTRM input'!$O$151*(1+rvanilla09)^0.5)-SUM($O190:AA190),('PTRM input'!$O$151*(1+rvanilla09)^0.5)/A9stdlife))</f>
        <v>n/a</v>
      </c>
      <c r="AC190" s="105" t="str">
        <f>IF(A9stdlife="n/a","n/a",IF(AC$3&gt;(A9stdlife+$E190),('PTRM input'!$O$151*(1+rvanilla09)^0.5)-SUM($O190:AB190),('PTRM input'!$O$151*(1+rvanilla09)^0.5)/A9stdlife))</f>
        <v>n/a</v>
      </c>
      <c r="AD190" s="105" t="str">
        <f>IF(A9stdlife="n/a","n/a",IF(AD$3&gt;(A9stdlife+$E190),('PTRM input'!$O$151*(1+rvanilla09)^0.5)-SUM($O190:AC190),('PTRM input'!$O$151*(1+rvanilla09)^0.5)/A9stdlife))</f>
        <v>n/a</v>
      </c>
      <c r="AE190" s="105" t="str">
        <f>IF(A9stdlife="n/a","n/a",IF(AE$3&gt;(A9stdlife+$E190),('PTRM input'!$O$151*(1+rvanilla09)^0.5)-SUM($O190:AD190),('PTRM input'!$O$151*(1+rvanilla09)^0.5)/A9stdlife))</f>
        <v>n/a</v>
      </c>
      <c r="AF190" s="105" t="str">
        <f>IF(A9stdlife="n/a","n/a",IF(AF$3&gt;(A9stdlife+$E190),('PTRM input'!$O$151*(1+rvanilla09)^0.5)-SUM($O190:AE190),('PTRM input'!$O$151*(1+rvanilla09)^0.5)/A9stdlife))</f>
        <v>n/a</v>
      </c>
      <c r="AG190" s="105" t="str">
        <f>IF(A9stdlife="n/a","n/a",IF(AG$3&gt;(A9stdlife+$E190),('PTRM input'!$O$151*(1+rvanilla09)^0.5)-SUM($O190:AF190),('PTRM input'!$O$151*(1+rvanilla09)^0.5)/A9stdlife))</f>
        <v>n/a</v>
      </c>
      <c r="AH190" s="105" t="str">
        <f>IF(A9stdlife="n/a","n/a",IF(AH$3&gt;(A9stdlife+$E190),('PTRM input'!$O$151*(1+rvanilla09)^0.5)-SUM($O190:AG190),('PTRM input'!$O$151*(1+rvanilla09)^0.5)/A9stdlife))</f>
        <v>n/a</v>
      </c>
      <c r="AI190" s="105" t="str">
        <f>IF(A9stdlife="n/a","n/a",IF(AI$3&gt;(A9stdlife+$E190),('PTRM input'!$O$151*(1+rvanilla09)^0.5)-SUM($O190:AH190),('PTRM input'!$O$151*(1+rvanilla09)^0.5)/A9stdlife))</f>
        <v>n/a</v>
      </c>
      <c r="AJ190" s="105" t="str">
        <f>IF(A9stdlife="n/a","n/a",IF(AJ$3&gt;(A9stdlife+$E190),('PTRM input'!$O$151*(1+rvanilla09)^0.5)-SUM($O190:AI190),('PTRM input'!$O$151*(1+rvanilla09)^0.5)/A9stdlife))</f>
        <v>n/a</v>
      </c>
      <c r="AK190" s="105" t="str">
        <f>IF(A9stdlife="n/a","n/a",IF(AK$3&gt;(A9stdlife+$E190),('PTRM input'!$O$151*(1+rvanilla09)^0.5)-SUM($O190:AJ190),('PTRM input'!$O$151*(1+rvanilla09)^0.5)/A9stdlife))</f>
        <v>n/a</v>
      </c>
      <c r="AL190" s="105" t="str">
        <f>IF(A9stdlife="n/a","n/a",IF(AL$3&gt;(A9stdlife+$E190),('PTRM input'!$O$151*(1+rvanilla09)^0.5)-SUM($O190:AK190),('PTRM input'!$O$151*(1+rvanilla09)^0.5)/A9stdlife))</f>
        <v>n/a</v>
      </c>
      <c r="AM190" s="105" t="str">
        <f>IF(A9stdlife="n/a","n/a",IF(AM$3&gt;(A9stdlife+$E190),('PTRM input'!$O$151*(1+rvanilla09)^0.5)-SUM($O190:AL190),('PTRM input'!$O$151*(1+rvanilla09)^0.5)/A9stdlife))</f>
        <v>n/a</v>
      </c>
      <c r="AN190" s="105" t="str">
        <f>IF(A9stdlife="n/a","n/a",IF(AN$3&gt;(A9stdlife+$E190),('PTRM input'!$O$151*(1+rvanilla09)^0.5)-SUM($O190:AM190),('PTRM input'!$O$151*(1+rvanilla09)^0.5)/A9stdlife))</f>
        <v>n/a</v>
      </c>
      <c r="AO190" s="105" t="str">
        <f>IF(A9stdlife="n/a","n/a",IF(AO$3&gt;(A9stdlife+$E190),('PTRM input'!$O$151*(1+rvanilla09)^0.5)-SUM($O190:AN190),('PTRM input'!$O$151*(1+rvanilla09)^0.5)/A9stdlife))</f>
        <v>n/a</v>
      </c>
      <c r="AP190" s="105" t="str">
        <f>IF(A9stdlife="n/a","n/a",IF(AP$3&gt;(A9stdlife+$E190),('PTRM input'!$O$151*(1+rvanilla09)^0.5)-SUM($O190:AO190),('PTRM input'!$O$151*(1+rvanilla09)^0.5)/A9stdlife))</f>
        <v>n/a</v>
      </c>
      <c r="AQ190" s="105" t="str">
        <f>IF(A9stdlife="n/a","n/a",IF(AQ$3&gt;(A9stdlife+$E190),('PTRM input'!$O$151*(1+rvanilla09)^0.5)-SUM($O190:AP190),('PTRM input'!$O$151*(1+rvanilla09)^0.5)/A9stdlife))</f>
        <v>n/a</v>
      </c>
      <c r="AR190" s="105" t="str">
        <f>IF(A9stdlife="n/a","n/a",IF(AR$3&gt;(A9stdlife+$E190),('PTRM input'!$O$151*(1+rvanilla09)^0.5)-SUM($O190:AQ190),('PTRM input'!$O$151*(1+rvanilla09)^0.5)/A9stdlife))</f>
        <v>n/a</v>
      </c>
      <c r="AS190" s="105" t="str">
        <f>IF(A9stdlife="n/a","n/a",IF(AS$3&gt;(A9stdlife+$E190),('PTRM input'!$O$151*(1+rvanilla09)^0.5)-SUM($O190:AR190),('PTRM input'!$O$151*(1+rvanilla09)^0.5)/A9stdlife))</f>
        <v>n/a</v>
      </c>
      <c r="AT190" s="105" t="str">
        <f>IF(A9stdlife="n/a","n/a",IF(AT$3&gt;(A9stdlife+$E190),('PTRM input'!$O$151*(1+rvanilla09)^0.5)-SUM($O190:AS190),('PTRM input'!$O$151*(1+rvanilla09)^0.5)/A9stdlife))</f>
        <v>n/a</v>
      </c>
      <c r="AU190" s="105" t="str">
        <f>IF(A9stdlife="n/a","n/a",IF(AU$3&gt;(A9stdlife+$E190),('PTRM input'!$O$151*(1+rvanilla09)^0.5)-SUM($O190:AT190),('PTRM input'!$O$151*(1+rvanilla09)^0.5)/A9stdlife))</f>
        <v>n/a</v>
      </c>
      <c r="AV190" s="105" t="str">
        <f>IF(A9stdlife="n/a","n/a",IF(AV$3&gt;(A9stdlife+$E190),('PTRM input'!$O$151*(1+rvanilla09)^0.5)-SUM($O190:AU190),('PTRM input'!$O$151*(1+rvanilla09)^0.5)/A9stdlife))</f>
        <v>n/a</v>
      </c>
      <c r="AW190" s="105" t="str">
        <f>IF(A9stdlife="n/a","n/a",IF(AW$3&gt;(A9stdlife+$E190),('PTRM input'!$O$151*(1+rvanilla09)^0.5)-SUM($O190:AV190),('PTRM input'!$O$151*(1+rvanilla09)^0.5)/A9stdlife))</f>
        <v>n/a</v>
      </c>
      <c r="AX190" s="105" t="str">
        <f>IF(A9stdlife="n/a","n/a",IF(AX$3&gt;(A9stdlife+$E190),('PTRM input'!$O$151*(1+rvanilla09)^0.5)-SUM($O190:AW190),('PTRM input'!$O$151*(1+rvanilla09)^0.5)/A9stdlife))</f>
        <v>n/a</v>
      </c>
      <c r="AY190" s="105" t="str">
        <f>IF(A9stdlife="n/a","n/a",IF(AY$3&gt;(A9stdlife+$E190),('PTRM input'!$O$151*(1+rvanilla09)^0.5)-SUM($O190:AX190),('PTRM input'!$O$151*(1+rvanilla09)^0.5)/A9stdlife))</f>
        <v>n/a</v>
      </c>
      <c r="AZ190" s="105" t="str">
        <f>IF(A9stdlife="n/a","n/a",IF(AZ$3&gt;(A9stdlife+$E190),('PTRM input'!$O$151*(1+rvanilla09)^0.5)-SUM($O190:AY190),('PTRM input'!$O$151*(1+rvanilla09)^0.5)/A9stdlife))</f>
        <v>n/a</v>
      </c>
      <c r="BA190" s="105" t="str">
        <f>IF(A9stdlife="n/a","n/a",IF(BA$3&gt;(A9stdlife+$E190),('PTRM input'!$O$151*(1+rvanilla09)^0.5)-SUM($O190:AZ190),('PTRM input'!$O$151*(1+rvanilla09)^0.5)/A9stdlife))</f>
        <v>n/a</v>
      </c>
      <c r="BB190" s="105" t="str">
        <f>IF(A9stdlife="n/a","n/a",IF(BB$3&gt;(A9stdlife+$E190),('PTRM input'!$O$151*(1+rvanilla09)^0.5)-SUM($O190:BA190),('PTRM input'!$O$151*(1+rvanilla09)^0.5)/A9stdlife))</f>
        <v>n/a</v>
      </c>
      <c r="BC190" s="105" t="str">
        <f>IF(A9stdlife="n/a","n/a",IF(BC$3&gt;(A9stdlife+$E190),('PTRM input'!$O$151*(1+rvanilla09)^0.5)-SUM($O190:BB190),('PTRM input'!$O$151*(1+rvanilla09)^0.5)/A9stdlife))</f>
        <v>n/a</v>
      </c>
      <c r="BD190" s="105" t="str">
        <f>IF(A9stdlife="n/a","n/a",IF(BD$3&gt;(A9stdlife+$E190),('PTRM input'!$O$151*(1+rvanilla09)^0.5)-SUM($O190:BC190),('PTRM input'!$O$151*(1+rvanilla09)^0.5)/A9stdlife))</f>
        <v>n/a</v>
      </c>
      <c r="BE190" s="105" t="str">
        <f>IF(A9stdlife="n/a","n/a",IF(BE$3&gt;(A9stdlife+$E190),('PTRM input'!$O$151*(1+rvanilla09)^0.5)-SUM($O190:BD190),('PTRM input'!$O$151*(1+rvanilla09)^0.5)/A9stdlife))</f>
        <v>n/a</v>
      </c>
      <c r="BF190" s="105" t="str">
        <f>IF(A9stdlife="n/a","n/a",IF(BF$3&gt;(A9stdlife+$E190),('PTRM input'!$O$151*(1+rvanilla09)^0.5)-SUM($O190:BE190),('PTRM input'!$O$151*(1+rvanilla09)^0.5)/A9stdlife))</f>
        <v>n/a</v>
      </c>
      <c r="BG190" s="105" t="str">
        <f>IF(A9stdlife="n/a","n/a",IF(BG$3&gt;(A9stdlife+$E190),('PTRM input'!$O$151*(1+rvanilla09)^0.5)-SUM($O190:BF190),('PTRM input'!$O$151*(1+rvanilla09)^0.5)/A9stdlife))</f>
        <v>n/a</v>
      </c>
      <c r="BH190" s="105" t="str">
        <f>IF(A9stdlife="n/a","n/a",IF(BH$3&gt;(A9stdlife+$E190),('PTRM input'!$O$151*(1+rvanilla09)^0.5)-SUM($O190:BG190),('PTRM input'!$O$151*(1+rvanilla09)^0.5)/A9stdlife))</f>
        <v>n/a</v>
      </c>
      <c r="BI190" s="105" t="str">
        <f>IF(A9stdlife="n/a","n/a",IF(BI$3&gt;(A9stdlife+$E190),('PTRM input'!$O$151*(1+rvanilla09)^0.5)-SUM($O190:BH190),('PTRM input'!$O$151*(1+rvanilla09)^0.5)/A9stdlife))</f>
        <v>n/a</v>
      </c>
      <c r="BJ190" s="234"/>
      <c r="BK190" s="234"/>
      <c r="BL190" s="234"/>
      <c r="BM190" s="234"/>
    </row>
    <row r="191" spans="1:65" s="190" customFormat="1" ht="12.75" customHeight="1" outlineLevel="2">
      <c r="A191" s="234"/>
      <c r="B191" s="32"/>
      <c r="C191" s="31"/>
      <c r="D191" s="930"/>
      <c r="E191" s="168">
        <v>10</v>
      </c>
      <c r="F191" s="34"/>
      <c r="G191" s="184"/>
      <c r="H191" s="186"/>
      <c r="I191" s="186"/>
      <c r="J191" s="186"/>
      <c r="K191" s="186"/>
      <c r="L191" s="186"/>
      <c r="M191" s="186"/>
      <c r="N191" s="186"/>
      <c r="O191" s="186"/>
      <c r="P191" s="185"/>
      <c r="Q191" s="105" t="str">
        <f>IF(A9stdlife="n/a","n/a",IF(Q$3&gt;(A9stdlife+$E191),('PTRM input'!$P$151*(1+rvanilla10)^0.5)-SUM($P191:P191),('PTRM input'!$P$151*(1+rvanilla10)^0.5)/A9stdlife))</f>
        <v>n/a</v>
      </c>
      <c r="R191" s="105" t="str">
        <f>IF(A9stdlife="n/a","n/a",IF(R$3&gt;(A9stdlife+$E191),('PTRM input'!$P$151*(1+rvanilla10)^0.5)-SUM($P191:Q191),('PTRM input'!$P$151*(1+rvanilla10)^0.5)/A9stdlife))</f>
        <v>n/a</v>
      </c>
      <c r="S191" s="105" t="str">
        <f>IF(A9stdlife="n/a","n/a",IF(S$3&gt;(A9stdlife+$E191),('PTRM input'!$P$151*(1+rvanilla10)^0.5)-SUM($P191:R191),('PTRM input'!$P$151*(1+rvanilla10)^0.5)/A9stdlife))</f>
        <v>n/a</v>
      </c>
      <c r="T191" s="105" t="str">
        <f>IF(A9stdlife="n/a","n/a",IF(T$3&gt;(A9stdlife+$E191),('PTRM input'!$P$151*(1+rvanilla10)^0.5)-SUM($P191:S191),('PTRM input'!$P$151*(1+rvanilla10)^0.5)/A9stdlife))</f>
        <v>n/a</v>
      </c>
      <c r="U191" s="105" t="str">
        <f>IF(A9stdlife="n/a","n/a",IF(U$3&gt;(A9stdlife+$E191),('PTRM input'!$P$151*(1+rvanilla10)^0.5)-SUM($P191:T191),('PTRM input'!$P$151*(1+rvanilla10)^0.5)/A9stdlife))</f>
        <v>n/a</v>
      </c>
      <c r="V191" s="105" t="str">
        <f>IF(A9stdlife="n/a","n/a",IF(V$3&gt;(A9stdlife+$E191),('PTRM input'!$P$151*(1+rvanilla10)^0.5)-SUM($P191:U191),('PTRM input'!$P$151*(1+rvanilla10)^0.5)/A9stdlife))</f>
        <v>n/a</v>
      </c>
      <c r="W191" s="105" t="str">
        <f>IF(A9stdlife="n/a","n/a",IF(W$3&gt;(A9stdlife+$E191),('PTRM input'!$P$151*(1+rvanilla10)^0.5)-SUM($P191:V191),('PTRM input'!$P$151*(1+rvanilla10)^0.5)/A9stdlife))</f>
        <v>n/a</v>
      </c>
      <c r="X191" s="105" t="str">
        <f>IF(A9stdlife="n/a","n/a",IF(X$3&gt;(A9stdlife+$E191),('PTRM input'!$P$151*(1+rvanilla10)^0.5)-SUM($P191:W191),('PTRM input'!$P$151*(1+rvanilla10)^0.5)/A9stdlife))</f>
        <v>n/a</v>
      </c>
      <c r="Y191" s="105" t="str">
        <f>IF(A9stdlife="n/a","n/a",IF(Y$3&gt;(A9stdlife+$E191),('PTRM input'!$P$151*(1+rvanilla10)^0.5)-SUM($P191:X191),('PTRM input'!$P$151*(1+rvanilla10)^0.5)/A9stdlife))</f>
        <v>n/a</v>
      </c>
      <c r="Z191" s="105" t="str">
        <f>IF(A9stdlife="n/a","n/a",IF(Z$3&gt;(A9stdlife+$E191),('PTRM input'!$P$151*(1+rvanilla10)^0.5)-SUM($P191:Y191),('PTRM input'!$P$151*(1+rvanilla10)^0.5)/A9stdlife))</f>
        <v>n/a</v>
      </c>
      <c r="AA191" s="105" t="str">
        <f>IF(A9stdlife="n/a","n/a",IF(AA$3&gt;(A9stdlife+$E191),('PTRM input'!$P$151*(1+rvanilla10)^0.5)-SUM($P191:Z191),('PTRM input'!$P$151*(1+rvanilla10)^0.5)/A9stdlife))</f>
        <v>n/a</v>
      </c>
      <c r="AB191" s="105" t="str">
        <f>IF(A9stdlife="n/a","n/a",IF(AB$3&gt;(A9stdlife+$E191),('PTRM input'!$P$151*(1+rvanilla10)^0.5)-SUM($P191:AA191),('PTRM input'!$P$151*(1+rvanilla10)^0.5)/A9stdlife))</f>
        <v>n/a</v>
      </c>
      <c r="AC191" s="105" t="str">
        <f>IF(A9stdlife="n/a","n/a",IF(AC$3&gt;(A9stdlife+$E191),('PTRM input'!$P$151*(1+rvanilla10)^0.5)-SUM($P191:AB191),('PTRM input'!$P$151*(1+rvanilla10)^0.5)/A9stdlife))</f>
        <v>n/a</v>
      </c>
      <c r="AD191" s="105" t="str">
        <f>IF(A9stdlife="n/a","n/a",IF(AD$3&gt;(A9stdlife+$E191),('PTRM input'!$P$151*(1+rvanilla10)^0.5)-SUM($P191:AC191),('PTRM input'!$P$151*(1+rvanilla10)^0.5)/A9stdlife))</f>
        <v>n/a</v>
      </c>
      <c r="AE191" s="105" t="str">
        <f>IF(A9stdlife="n/a","n/a",IF(AE$3&gt;(A9stdlife+$E191),('PTRM input'!$P$151*(1+rvanilla10)^0.5)-SUM($P191:AD191),('PTRM input'!$P$151*(1+rvanilla10)^0.5)/A9stdlife))</f>
        <v>n/a</v>
      </c>
      <c r="AF191" s="105" t="str">
        <f>IF(A9stdlife="n/a","n/a",IF(AF$3&gt;(A9stdlife+$E191),('PTRM input'!$P$151*(1+rvanilla10)^0.5)-SUM($P191:AE191),('PTRM input'!$P$151*(1+rvanilla10)^0.5)/A9stdlife))</f>
        <v>n/a</v>
      </c>
      <c r="AG191" s="105" t="str">
        <f>IF(A9stdlife="n/a","n/a",IF(AG$3&gt;(A9stdlife+$E191),('PTRM input'!$P$151*(1+rvanilla10)^0.5)-SUM($P191:AF191),('PTRM input'!$P$151*(1+rvanilla10)^0.5)/A9stdlife))</f>
        <v>n/a</v>
      </c>
      <c r="AH191" s="105" t="str">
        <f>IF(A9stdlife="n/a","n/a",IF(AH$3&gt;(A9stdlife+$E191),('PTRM input'!$P$151*(1+rvanilla10)^0.5)-SUM($P191:AG191),('PTRM input'!$P$151*(1+rvanilla10)^0.5)/A9stdlife))</f>
        <v>n/a</v>
      </c>
      <c r="AI191" s="105" t="str">
        <f>IF(A9stdlife="n/a","n/a",IF(AI$3&gt;(A9stdlife+$E191),('PTRM input'!$P$151*(1+rvanilla10)^0.5)-SUM($P191:AH191),('PTRM input'!$P$151*(1+rvanilla10)^0.5)/A9stdlife))</f>
        <v>n/a</v>
      </c>
      <c r="AJ191" s="105" t="str">
        <f>IF(A9stdlife="n/a","n/a",IF(AJ$3&gt;(A9stdlife+$E191),('PTRM input'!$P$151*(1+rvanilla10)^0.5)-SUM($P191:AI191),('PTRM input'!$P$151*(1+rvanilla10)^0.5)/A9stdlife))</f>
        <v>n/a</v>
      </c>
      <c r="AK191" s="105" t="str">
        <f>IF(A9stdlife="n/a","n/a",IF(AK$3&gt;(A9stdlife+$E191),('PTRM input'!$P$151*(1+rvanilla10)^0.5)-SUM($P191:AJ191),('PTRM input'!$P$151*(1+rvanilla10)^0.5)/A9stdlife))</f>
        <v>n/a</v>
      </c>
      <c r="AL191" s="105" t="str">
        <f>IF(A9stdlife="n/a","n/a",IF(AL$3&gt;(A9stdlife+$E191),('PTRM input'!$P$151*(1+rvanilla10)^0.5)-SUM($P191:AK191),('PTRM input'!$P$151*(1+rvanilla10)^0.5)/A9stdlife))</f>
        <v>n/a</v>
      </c>
      <c r="AM191" s="105" t="str">
        <f>IF(A9stdlife="n/a","n/a",IF(AM$3&gt;(A9stdlife+$E191),('PTRM input'!$P$151*(1+rvanilla10)^0.5)-SUM($P191:AL191),('PTRM input'!$P$151*(1+rvanilla10)^0.5)/A9stdlife))</f>
        <v>n/a</v>
      </c>
      <c r="AN191" s="105" t="str">
        <f>IF(A9stdlife="n/a","n/a",IF(AN$3&gt;(A9stdlife+$E191),('PTRM input'!$P$151*(1+rvanilla10)^0.5)-SUM($P191:AM191),('PTRM input'!$P$151*(1+rvanilla10)^0.5)/A9stdlife))</f>
        <v>n/a</v>
      </c>
      <c r="AO191" s="105" t="str">
        <f>IF(A9stdlife="n/a","n/a",IF(AO$3&gt;(A9stdlife+$E191),('PTRM input'!$P$151*(1+rvanilla10)^0.5)-SUM($P191:AN191),('PTRM input'!$P$151*(1+rvanilla10)^0.5)/A9stdlife))</f>
        <v>n/a</v>
      </c>
      <c r="AP191" s="105" t="str">
        <f>IF(A9stdlife="n/a","n/a",IF(AP$3&gt;(A9stdlife+$E191),('PTRM input'!$P$151*(1+rvanilla10)^0.5)-SUM($P191:AO191),('PTRM input'!$P$151*(1+rvanilla10)^0.5)/A9stdlife))</f>
        <v>n/a</v>
      </c>
      <c r="AQ191" s="105" t="str">
        <f>IF(A9stdlife="n/a","n/a",IF(AQ$3&gt;(A9stdlife+$E191),('PTRM input'!$P$151*(1+rvanilla10)^0.5)-SUM($P191:AP191),('PTRM input'!$P$151*(1+rvanilla10)^0.5)/A9stdlife))</f>
        <v>n/a</v>
      </c>
      <c r="AR191" s="105" t="str">
        <f>IF(A9stdlife="n/a","n/a",IF(AR$3&gt;(A9stdlife+$E191),('PTRM input'!$P$151*(1+rvanilla10)^0.5)-SUM($P191:AQ191),('PTRM input'!$P$151*(1+rvanilla10)^0.5)/A9stdlife))</f>
        <v>n/a</v>
      </c>
      <c r="AS191" s="105" t="str">
        <f>IF(A9stdlife="n/a","n/a",IF(AS$3&gt;(A9stdlife+$E191),('PTRM input'!$P$151*(1+rvanilla10)^0.5)-SUM($P191:AR191),('PTRM input'!$P$151*(1+rvanilla10)^0.5)/A9stdlife))</f>
        <v>n/a</v>
      </c>
      <c r="AT191" s="105" t="str">
        <f>IF(A9stdlife="n/a","n/a",IF(AT$3&gt;(A9stdlife+$E191),('PTRM input'!$P$151*(1+rvanilla10)^0.5)-SUM($P191:AS191),('PTRM input'!$P$151*(1+rvanilla10)^0.5)/A9stdlife))</f>
        <v>n/a</v>
      </c>
      <c r="AU191" s="105" t="str">
        <f>IF(A9stdlife="n/a","n/a",IF(AU$3&gt;(A9stdlife+$E191),('PTRM input'!$P$151*(1+rvanilla10)^0.5)-SUM($P191:AT191),('PTRM input'!$P$151*(1+rvanilla10)^0.5)/A9stdlife))</f>
        <v>n/a</v>
      </c>
      <c r="AV191" s="105" t="str">
        <f>IF(A9stdlife="n/a","n/a",IF(AV$3&gt;(A9stdlife+$E191),('PTRM input'!$P$151*(1+rvanilla10)^0.5)-SUM($P191:AU191),('PTRM input'!$P$151*(1+rvanilla10)^0.5)/A9stdlife))</f>
        <v>n/a</v>
      </c>
      <c r="AW191" s="105" t="str">
        <f>IF(A9stdlife="n/a","n/a",IF(AW$3&gt;(A9stdlife+$E191),('PTRM input'!$P$151*(1+rvanilla10)^0.5)-SUM($P191:AV191),('PTRM input'!$P$151*(1+rvanilla10)^0.5)/A9stdlife))</f>
        <v>n/a</v>
      </c>
      <c r="AX191" s="105" t="str">
        <f>IF(A9stdlife="n/a","n/a",IF(AX$3&gt;(A9stdlife+$E191),('PTRM input'!$P$151*(1+rvanilla10)^0.5)-SUM($P191:AW191),('PTRM input'!$P$151*(1+rvanilla10)^0.5)/A9stdlife))</f>
        <v>n/a</v>
      </c>
      <c r="AY191" s="105" t="str">
        <f>IF(A9stdlife="n/a","n/a",IF(AY$3&gt;(A9stdlife+$E191),('PTRM input'!$P$151*(1+rvanilla10)^0.5)-SUM($P191:AX191),('PTRM input'!$P$151*(1+rvanilla10)^0.5)/A9stdlife))</f>
        <v>n/a</v>
      </c>
      <c r="AZ191" s="105" t="str">
        <f>IF(A9stdlife="n/a","n/a",IF(AZ$3&gt;(A9stdlife+$E191),('PTRM input'!$P$151*(1+rvanilla10)^0.5)-SUM($P191:AY191),('PTRM input'!$P$151*(1+rvanilla10)^0.5)/A9stdlife))</f>
        <v>n/a</v>
      </c>
      <c r="BA191" s="105" t="str">
        <f>IF(A9stdlife="n/a","n/a",IF(BA$3&gt;(A9stdlife+$E191),('PTRM input'!$P$151*(1+rvanilla10)^0.5)-SUM($P191:AZ191),('PTRM input'!$P$151*(1+rvanilla10)^0.5)/A9stdlife))</f>
        <v>n/a</v>
      </c>
      <c r="BB191" s="105" t="str">
        <f>IF(A9stdlife="n/a","n/a",IF(BB$3&gt;(A9stdlife+$E191),('PTRM input'!$P$151*(1+rvanilla10)^0.5)-SUM($P191:BA191),('PTRM input'!$P$151*(1+rvanilla10)^0.5)/A9stdlife))</f>
        <v>n/a</v>
      </c>
      <c r="BC191" s="105" t="str">
        <f>IF(A9stdlife="n/a","n/a",IF(BC$3&gt;(A9stdlife+$E191),('PTRM input'!$P$151*(1+rvanilla10)^0.5)-SUM($P191:BB191),('PTRM input'!$P$151*(1+rvanilla10)^0.5)/A9stdlife))</f>
        <v>n/a</v>
      </c>
      <c r="BD191" s="105" t="str">
        <f>IF(A9stdlife="n/a","n/a",IF(BD$3&gt;(A9stdlife+$E191),('PTRM input'!$P$151*(1+rvanilla10)^0.5)-SUM($P191:BC191),('PTRM input'!$P$151*(1+rvanilla10)^0.5)/A9stdlife))</f>
        <v>n/a</v>
      </c>
      <c r="BE191" s="105" t="str">
        <f>IF(A9stdlife="n/a","n/a",IF(BE$3&gt;(A9stdlife+$E191),('PTRM input'!$P$151*(1+rvanilla10)^0.5)-SUM($P191:BD191),('PTRM input'!$P$151*(1+rvanilla10)^0.5)/A9stdlife))</f>
        <v>n/a</v>
      </c>
      <c r="BF191" s="105" t="str">
        <f>IF(A9stdlife="n/a","n/a",IF(BF$3&gt;(A9stdlife+$E191),('PTRM input'!$P$151*(1+rvanilla10)^0.5)-SUM($P191:BE191),('PTRM input'!$P$151*(1+rvanilla10)^0.5)/A9stdlife))</f>
        <v>n/a</v>
      </c>
      <c r="BG191" s="105" t="str">
        <f>IF(A9stdlife="n/a","n/a",IF(BG$3&gt;(A9stdlife+$E191),('PTRM input'!$P$151*(1+rvanilla10)^0.5)-SUM($P191:BF191),('PTRM input'!$P$151*(1+rvanilla10)^0.5)/A9stdlife))</f>
        <v>n/a</v>
      </c>
      <c r="BH191" s="105" t="str">
        <f>IF(A9stdlife="n/a","n/a",IF(BH$3&gt;(A9stdlife+$E191),('PTRM input'!$P$151*(1+rvanilla10)^0.5)-SUM($P191:BG191),('PTRM input'!$P$151*(1+rvanilla10)^0.5)/A9stdlife))</f>
        <v>n/a</v>
      </c>
      <c r="BI191" s="105" t="str">
        <f>IF(A9stdlife="n/a","n/a",IF(BI$3&gt;(A9stdlife+$E191),('PTRM input'!$P$151*(1+rvanilla10)^0.5)-SUM($P191:BH191),('PTRM input'!$P$151*(1+rvanilla10)^0.5)/A9stdlife))</f>
        <v>n/a</v>
      </c>
      <c r="BJ191" s="234"/>
      <c r="BK191" s="234"/>
      <c r="BL191" s="234"/>
      <c r="BM191" s="234"/>
    </row>
    <row r="192" spans="1:65" s="190" customFormat="1" outlineLevel="1">
      <c r="A192" s="234"/>
      <c r="B192" s="17"/>
      <c r="C192" s="32" t="str">
        <f>Asset9</f>
        <v>Supervisory cables</v>
      </c>
      <c r="D192" s="17"/>
      <c r="E192" s="17"/>
      <c r="F192" s="30"/>
      <c r="G192" s="102">
        <f>SUM(G180:G191)</f>
        <v>3.3396966374605963</v>
      </c>
      <c r="H192" s="102">
        <f t="shared" ref="H192:AL192" si="53">SUM(H180:H191)</f>
        <v>0</v>
      </c>
      <c r="I192" s="102">
        <f t="shared" si="53"/>
        <v>0</v>
      </c>
      <c r="J192" s="102">
        <f t="shared" si="53"/>
        <v>0</v>
      </c>
      <c r="K192" s="102">
        <f t="shared" si="53"/>
        <v>0</v>
      </c>
      <c r="L192" s="102">
        <f t="shared" si="53"/>
        <v>0</v>
      </c>
      <c r="M192" s="102">
        <f t="shared" si="53"/>
        <v>0</v>
      </c>
      <c r="N192" s="102">
        <f t="shared" si="53"/>
        <v>0</v>
      </c>
      <c r="O192" s="102">
        <f t="shared" si="53"/>
        <v>0</v>
      </c>
      <c r="P192" s="102">
        <f t="shared" si="53"/>
        <v>0</v>
      </c>
      <c r="Q192" s="102">
        <f t="shared" si="53"/>
        <v>0</v>
      </c>
      <c r="R192" s="102">
        <f t="shared" si="53"/>
        <v>0</v>
      </c>
      <c r="S192" s="102">
        <f t="shared" si="53"/>
        <v>0</v>
      </c>
      <c r="T192" s="102">
        <f t="shared" si="53"/>
        <v>0</v>
      </c>
      <c r="U192" s="102">
        <f t="shared" si="53"/>
        <v>0</v>
      </c>
      <c r="V192" s="102">
        <f t="shared" si="53"/>
        <v>0</v>
      </c>
      <c r="W192" s="102">
        <f t="shared" si="53"/>
        <v>0</v>
      </c>
      <c r="X192" s="102">
        <f t="shared" si="53"/>
        <v>0</v>
      </c>
      <c r="Y192" s="102">
        <f t="shared" si="53"/>
        <v>0</v>
      </c>
      <c r="Z192" s="102">
        <f t="shared" si="53"/>
        <v>0</v>
      </c>
      <c r="AA192" s="102">
        <f t="shared" si="53"/>
        <v>0</v>
      </c>
      <c r="AB192" s="102">
        <f t="shared" si="53"/>
        <v>0</v>
      </c>
      <c r="AC192" s="102">
        <f t="shared" si="53"/>
        <v>0</v>
      </c>
      <c r="AD192" s="102">
        <f t="shared" si="53"/>
        <v>0</v>
      </c>
      <c r="AE192" s="102">
        <f t="shared" si="53"/>
        <v>0</v>
      </c>
      <c r="AF192" s="102">
        <f t="shared" si="53"/>
        <v>0</v>
      </c>
      <c r="AG192" s="102">
        <f t="shared" si="53"/>
        <v>0</v>
      </c>
      <c r="AH192" s="102">
        <f t="shared" si="53"/>
        <v>0</v>
      </c>
      <c r="AI192" s="102">
        <f t="shared" si="53"/>
        <v>0</v>
      </c>
      <c r="AJ192" s="102">
        <f t="shared" si="53"/>
        <v>0</v>
      </c>
      <c r="AK192" s="102">
        <f t="shared" si="53"/>
        <v>0</v>
      </c>
      <c r="AL192" s="102">
        <f t="shared" si="53"/>
        <v>0</v>
      </c>
      <c r="AM192" s="102">
        <f t="shared" ref="AM192:BI192" si="54">SUM(AM180:AM191)</f>
        <v>0</v>
      </c>
      <c r="AN192" s="102">
        <f t="shared" si="54"/>
        <v>0</v>
      </c>
      <c r="AO192" s="102">
        <f t="shared" si="54"/>
        <v>0</v>
      </c>
      <c r="AP192" s="102">
        <f t="shared" si="54"/>
        <v>0</v>
      </c>
      <c r="AQ192" s="102">
        <f t="shared" si="54"/>
        <v>0</v>
      </c>
      <c r="AR192" s="102">
        <f t="shared" si="54"/>
        <v>0</v>
      </c>
      <c r="AS192" s="102">
        <f t="shared" si="54"/>
        <v>0</v>
      </c>
      <c r="AT192" s="102">
        <f t="shared" si="54"/>
        <v>0</v>
      </c>
      <c r="AU192" s="102">
        <f t="shared" si="54"/>
        <v>0</v>
      </c>
      <c r="AV192" s="102">
        <f t="shared" si="54"/>
        <v>0</v>
      </c>
      <c r="AW192" s="102">
        <f t="shared" si="54"/>
        <v>0</v>
      </c>
      <c r="AX192" s="102">
        <f t="shared" si="54"/>
        <v>0</v>
      </c>
      <c r="AY192" s="102">
        <f t="shared" si="54"/>
        <v>0</v>
      </c>
      <c r="AZ192" s="102">
        <f t="shared" si="54"/>
        <v>0</v>
      </c>
      <c r="BA192" s="102">
        <f t="shared" si="54"/>
        <v>0</v>
      </c>
      <c r="BB192" s="102">
        <f t="shared" si="54"/>
        <v>0</v>
      </c>
      <c r="BC192" s="102">
        <f t="shared" si="54"/>
        <v>0</v>
      </c>
      <c r="BD192" s="102">
        <f t="shared" si="54"/>
        <v>0</v>
      </c>
      <c r="BE192" s="102">
        <f t="shared" si="54"/>
        <v>0</v>
      </c>
      <c r="BF192" s="102">
        <f t="shared" si="54"/>
        <v>0</v>
      </c>
      <c r="BG192" s="102">
        <f t="shared" si="54"/>
        <v>0</v>
      </c>
      <c r="BH192" s="102">
        <f t="shared" si="54"/>
        <v>0</v>
      </c>
      <c r="BI192" s="102">
        <f t="shared" si="54"/>
        <v>0</v>
      </c>
      <c r="BJ192" s="234"/>
      <c r="BK192" s="234"/>
      <c r="BL192" s="234"/>
      <c r="BM192" s="234"/>
    </row>
    <row r="193" spans="1:65" s="190" customFormat="1" ht="12.75" customHeight="1" outlineLevel="2">
      <c r="A193" s="234"/>
      <c r="B193" s="36" t="str">
        <f>C205</f>
        <v>Old SWER ACRs</v>
      </c>
      <c r="C193" s="37"/>
      <c r="D193" s="38" t="s">
        <v>58</v>
      </c>
      <c r="E193" s="37"/>
      <c r="F193" s="39"/>
      <c r="G193" s="795">
        <v>2.9026821235942366</v>
      </c>
      <c r="H193" s="795">
        <v>2.9026821235942366</v>
      </c>
      <c r="I193" s="795">
        <v>2.9026821235942366</v>
      </c>
      <c r="J193" s="795">
        <v>2.9026821235942366</v>
      </c>
      <c r="K193" s="795">
        <v>2.9026821235942366</v>
      </c>
      <c r="L193" s="795">
        <v>0</v>
      </c>
      <c r="M193" s="795">
        <v>0</v>
      </c>
      <c r="N193" s="795">
        <v>0</v>
      </c>
      <c r="O193" s="795">
        <v>0</v>
      </c>
      <c r="P193" s="795">
        <v>0</v>
      </c>
      <c r="Q193" s="795">
        <v>0</v>
      </c>
      <c r="R193" s="795">
        <v>0</v>
      </c>
      <c r="S193" s="795">
        <v>0</v>
      </c>
      <c r="T193" s="795">
        <v>0</v>
      </c>
      <c r="U193" s="795">
        <v>0</v>
      </c>
      <c r="V193" s="795">
        <v>0</v>
      </c>
      <c r="W193" s="795">
        <v>0</v>
      </c>
      <c r="X193" s="795">
        <v>0</v>
      </c>
      <c r="Y193" s="795">
        <v>0</v>
      </c>
      <c r="Z193" s="795">
        <v>0</v>
      </c>
      <c r="AA193" s="795">
        <v>0</v>
      </c>
      <c r="AB193" s="795">
        <v>0</v>
      </c>
      <c r="AC193" s="795">
        <v>0</v>
      </c>
      <c r="AD193" s="795">
        <v>0</v>
      </c>
      <c r="AE193" s="795">
        <v>0</v>
      </c>
      <c r="AF193" s="795">
        <v>0</v>
      </c>
      <c r="AG193" s="795">
        <v>0</v>
      </c>
      <c r="AH193" s="795">
        <v>0</v>
      </c>
      <c r="AI193" s="795">
        <v>0</v>
      </c>
      <c r="AJ193" s="795">
        <v>0</v>
      </c>
      <c r="AK193" s="795">
        <v>0</v>
      </c>
      <c r="AL193" s="795">
        <v>0</v>
      </c>
      <c r="AM193" s="795">
        <v>0</v>
      </c>
      <c r="AN193" s="795">
        <v>0</v>
      </c>
      <c r="AO193" s="795">
        <v>0</v>
      </c>
      <c r="AP193" s="795">
        <v>0</v>
      </c>
      <c r="AQ193" s="795">
        <v>0</v>
      </c>
      <c r="AR193" s="795">
        <v>0</v>
      </c>
      <c r="AS193" s="795">
        <v>0</v>
      </c>
      <c r="AT193" s="795">
        <v>0</v>
      </c>
      <c r="AU193" s="795">
        <v>0</v>
      </c>
      <c r="AV193" s="795">
        <v>0</v>
      </c>
      <c r="AW193" s="795">
        <v>0</v>
      </c>
      <c r="AX193" s="795">
        <v>0</v>
      </c>
      <c r="AY193" s="795">
        <v>0</v>
      </c>
      <c r="AZ193" s="795">
        <v>0</v>
      </c>
      <c r="BA193" s="795">
        <v>0</v>
      </c>
      <c r="BB193" s="795">
        <v>0</v>
      </c>
      <c r="BC193" s="795">
        <v>0</v>
      </c>
      <c r="BD193" s="795">
        <v>0</v>
      </c>
      <c r="BE193" s="795">
        <v>0</v>
      </c>
      <c r="BF193" s="795">
        <v>0</v>
      </c>
      <c r="BG193" s="795">
        <v>0</v>
      </c>
      <c r="BH193" s="795">
        <v>0</v>
      </c>
      <c r="BI193" s="795">
        <v>0</v>
      </c>
      <c r="BJ193" s="234"/>
      <c r="BK193" s="234"/>
      <c r="BL193" s="234"/>
      <c r="BM193" s="234"/>
    </row>
    <row r="194" spans="1:65" s="190" customFormat="1" ht="12.75" customHeight="1" outlineLevel="2">
      <c r="A194" s="234"/>
      <c r="B194" s="32"/>
      <c r="C194" s="31"/>
      <c r="D194" s="930" t="s">
        <v>326</v>
      </c>
      <c r="E194" s="167">
        <v>0</v>
      </c>
      <c r="F194" s="34"/>
      <c r="G194" s="105"/>
      <c r="H194" s="105"/>
      <c r="I194" s="105"/>
      <c r="J194" s="105"/>
      <c r="K194" s="105"/>
      <c r="L194" s="105"/>
      <c r="M194" s="105"/>
      <c r="N194" s="105"/>
      <c r="O194" s="105"/>
      <c r="P194" s="105"/>
      <c r="Q194" s="105"/>
      <c r="R194" s="105"/>
      <c r="S194" s="105"/>
      <c r="T194" s="105"/>
      <c r="U194" s="105"/>
      <c r="V194" s="105"/>
      <c r="W194" s="105"/>
      <c r="X194" s="105"/>
      <c r="Y194" s="105"/>
      <c r="Z194" s="105"/>
      <c r="AA194" s="105"/>
      <c r="AB194" s="105"/>
      <c r="AC194" s="105"/>
      <c r="AD194" s="105"/>
      <c r="AE194" s="105"/>
      <c r="AF194" s="105"/>
      <c r="AG194" s="105"/>
      <c r="AH194" s="105"/>
      <c r="AI194" s="105"/>
      <c r="AJ194" s="105"/>
      <c r="AK194" s="105"/>
      <c r="AL194" s="105"/>
      <c r="AM194" s="105"/>
      <c r="AN194" s="105"/>
      <c r="AO194" s="105"/>
      <c r="AP194" s="105"/>
      <c r="AQ194" s="105"/>
      <c r="AR194" s="105"/>
      <c r="AS194" s="105"/>
      <c r="AT194" s="105"/>
      <c r="AU194" s="105"/>
      <c r="AV194" s="105"/>
      <c r="AW194" s="105"/>
      <c r="AX194" s="105"/>
      <c r="AY194" s="105"/>
      <c r="AZ194" s="105"/>
      <c r="BA194" s="105"/>
      <c r="BB194" s="105"/>
      <c r="BC194" s="105"/>
      <c r="BD194" s="105"/>
      <c r="BE194" s="105"/>
      <c r="BF194" s="105"/>
      <c r="BG194" s="105"/>
      <c r="BH194" s="105"/>
      <c r="BI194" s="105"/>
      <c r="BJ194" s="234"/>
      <c r="BK194" s="234"/>
      <c r="BL194" s="234"/>
      <c r="BM194" s="234"/>
    </row>
    <row r="195" spans="1:65" s="190" customFormat="1" outlineLevel="2">
      <c r="A195" s="234"/>
      <c r="B195" s="32"/>
      <c r="C195" s="31"/>
      <c r="D195" s="930"/>
      <c r="E195" s="167">
        <v>1</v>
      </c>
      <c r="F195" s="34"/>
      <c r="G195" s="183"/>
      <c r="H195" s="105" t="str">
        <f>IF(A10stdlife="n/a","n/a",IF(H$3&gt;(A10stdlife+$E195),('PTRM input'!$G$152*(1+rvanilla01)^0.5)-SUM($G195:G195),('PTRM input'!$G$152*(1+rvanilla01)^0.5)/A10stdlife))</f>
        <v>n/a</v>
      </c>
      <c r="I195" s="105" t="str">
        <f>IF(A10stdlife="n/a","n/a",IF(I$3&gt;(A10stdlife+$E195),('PTRM input'!$G$152*(1+rvanilla01)^0.5)-SUM($G195:H195),('PTRM input'!$G$152*(1+rvanilla01)^0.5)/A10stdlife))</f>
        <v>n/a</v>
      </c>
      <c r="J195" s="105" t="str">
        <f>IF(A10stdlife="n/a","n/a",IF(J$3&gt;(A10stdlife+$E195),('PTRM input'!$G$152*(1+rvanilla01)^0.5)-SUM($G195:I195),('PTRM input'!$G$152*(1+rvanilla01)^0.5)/A10stdlife))</f>
        <v>n/a</v>
      </c>
      <c r="K195" s="105" t="str">
        <f>IF(A10stdlife="n/a","n/a",IF(K$3&gt;(A10stdlife+$E195),('PTRM input'!$G$152*(1+rvanilla01)^0.5)-SUM($G195:J195),('PTRM input'!$G$152*(1+rvanilla01)^0.5)/A10stdlife))</f>
        <v>n/a</v>
      </c>
      <c r="L195" s="105" t="str">
        <f>IF(A10stdlife="n/a","n/a",IF(L$3&gt;(A10stdlife+$E195),('PTRM input'!$G$152*(1+rvanilla01)^0.5)-SUM($G195:K195),('PTRM input'!$G$152*(1+rvanilla01)^0.5)/A10stdlife))</f>
        <v>n/a</v>
      </c>
      <c r="M195" s="105" t="str">
        <f>IF(A10stdlife="n/a","n/a",IF(M$3&gt;(A10stdlife+$E195),('PTRM input'!$G$152*(1+rvanilla01)^0.5)-SUM($G195:L195),('PTRM input'!$G$152*(1+rvanilla01)^0.5)/A10stdlife))</f>
        <v>n/a</v>
      </c>
      <c r="N195" s="105" t="str">
        <f>IF(A10stdlife="n/a","n/a",IF(N$3&gt;(A10stdlife+$E195),('PTRM input'!$G$152*(1+rvanilla01)^0.5)-SUM($G195:M195),('PTRM input'!$G$152*(1+rvanilla01)^0.5)/A10stdlife))</f>
        <v>n/a</v>
      </c>
      <c r="O195" s="105" t="str">
        <f>IF(A10stdlife="n/a","n/a",IF(O$3&gt;(A10stdlife+$E195),('PTRM input'!$G$152*(1+rvanilla01)^0.5)-SUM($G195:N195),('PTRM input'!$G$152*(1+rvanilla01)^0.5)/A10stdlife))</f>
        <v>n/a</v>
      </c>
      <c r="P195" s="105" t="str">
        <f>IF(A10stdlife="n/a","n/a",IF(P$3&gt;(A10stdlife+$E195),('PTRM input'!$G$152*(1+rvanilla01)^0.5)-SUM($G195:O195),('PTRM input'!$G$152*(1+rvanilla01)^0.5)/A10stdlife))</f>
        <v>n/a</v>
      </c>
      <c r="Q195" s="105" t="str">
        <f>IF(A10stdlife="n/a","n/a",IF(Q$3&gt;(A10stdlife+$E195),('PTRM input'!$G$152*(1+rvanilla01)^0.5)-SUM($G195:P195),('PTRM input'!$G$152*(1+rvanilla01)^0.5)/A10stdlife))</f>
        <v>n/a</v>
      </c>
      <c r="R195" s="105" t="str">
        <f>IF(A10stdlife="n/a","n/a",IF(R$3&gt;(A10stdlife+$E195),('PTRM input'!$G$152*(1+rvanilla01)^0.5)-SUM($G195:Q195),('PTRM input'!$G$152*(1+rvanilla01)^0.5)/A10stdlife))</f>
        <v>n/a</v>
      </c>
      <c r="S195" s="105" t="str">
        <f>IF(A10stdlife="n/a","n/a",IF(S$3&gt;(A10stdlife+$E195),('PTRM input'!$G$152*(1+rvanilla01)^0.5)-SUM($G195:R195),('PTRM input'!$G$152*(1+rvanilla01)^0.5)/A10stdlife))</f>
        <v>n/a</v>
      </c>
      <c r="T195" s="105" t="str">
        <f>IF(A10stdlife="n/a","n/a",IF(T$3&gt;(A10stdlife+$E195),('PTRM input'!$G$152*(1+rvanilla01)^0.5)-SUM($G195:S195),('PTRM input'!$G$152*(1+rvanilla01)^0.5)/A10stdlife))</f>
        <v>n/a</v>
      </c>
      <c r="U195" s="105" t="str">
        <f>IF(A10stdlife="n/a","n/a",IF(U$3&gt;(A10stdlife+$E195),('PTRM input'!$G$152*(1+rvanilla01)^0.5)-SUM($G195:T195),('PTRM input'!$G$152*(1+rvanilla01)^0.5)/A10stdlife))</f>
        <v>n/a</v>
      </c>
      <c r="V195" s="105" t="str">
        <f>IF(A10stdlife="n/a","n/a",IF(V$3&gt;(A10stdlife+$E195),('PTRM input'!$G$152*(1+rvanilla01)^0.5)-SUM($G195:U195),('PTRM input'!$G$152*(1+rvanilla01)^0.5)/A10stdlife))</f>
        <v>n/a</v>
      </c>
      <c r="W195" s="105" t="str">
        <f>IF(A10stdlife="n/a","n/a",IF(W$3&gt;(A10stdlife+$E195),('PTRM input'!$G$152*(1+rvanilla01)^0.5)-SUM($G195:V195),('PTRM input'!$G$152*(1+rvanilla01)^0.5)/A10stdlife))</f>
        <v>n/a</v>
      </c>
      <c r="X195" s="105" t="str">
        <f>IF(A10stdlife="n/a","n/a",IF(X$3&gt;(A10stdlife+$E195),('PTRM input'!$G$152*(1+rvanilla01)^0.5)-SUM($G195:W195),('PTRM input'!$G$152*(1+rvanilla01)^0.5)/A10stdlife))</f>
        <v>n/a</v>
      </c>
      <c r="Y195" s="105" t="str">
        <f>IF(A10stdlife="n/a","n/a",IF(Y$3&gt;(A10stdlife+$E195),('PTRM input'!$G$152*(1+rvanilla01)^0.5)-SUM($G195:X195),('PTRM input'!$G$152*(1+rvanilla01)^0.5)/A10stdlife))</f>
        <v>n/a</v>
      </c>
      <c r="Z195" s="105" t="str">
        <f>IF(A10stdlife="n/a","n/a",IF(Z$3&gt;(A10stdlife+$E195),('PTRM input'!$G$152*(1+rvanilla01)^0.5)-SUM($G195:Y195),('PTRM input'!$G$152*(1+rvanilla01)^0.5)/A10stdlife))</f>
        <v>n/a</v>
      </c>
      <c r="AA195" s="105" t="str">
        <f>IF(A10stdlife="n/a","n/a",IF(AA$3&gt;(A10stdlife+$E195),('PTRM input'!$G$152*(1+rvanilla01)^0.5)-SUM($G195:Z195),('PTRM input'!$G$152*(1+rvanilla01)^0.5)/A10stdlife))</f>
        <v>n/a</v>
      </c>
      <c r="AB195" s="105" t="str">
        <f>IF(A10stdlife="n/a","n/a",IF(AB$3&gt;(A10stdlife+$E195),('PTRM input'!$G$152*(1+rvanilla01)^0.5)-SUM($G195:AA195),('PTRM input'!$G$152*(1+rvanilla01)^0.5)/A10stdlife))</f>
        <v>n/a</v>
      </c>
      <c r="AC195" s="105" t="str">
        <f>IF(A10stdlife="n/a","n/a",IF(AC$3&gt;(A10stdlife+$E195),('PTRM input'!$G$152*(1+rvanilla01)^0.5)-SUM($G195:AB195),('PTRM input'!$G$152*(1+rvanilla01)^0.5)/A10stdlife))</f>
        <v>n/a</v>
      </c>
      <c r="AD195" s="105" t="str">
        <f>IF(A10stdlife="n/a","n/a",IF(AD$3&gt;(A10stdlife+$E195),('PTRM input'!$G$152*(1+rvanilla01)^0.5)-SUM($G195:AC195),('PTRM input'!$G$152*(1+rvanilla01)^0.5)/A10stdlife))</f>
        <v>n/a</v>
      </c>
      <c r="AE195" s="105" t="str">
        <f>IF(A10stdlife="n/a","n/a",IF(AE$3&gt;(A10stdlife+$E195),('PTRM input'!$G$152*(1+rvanilla01)^0.5)-SUM($G195:AD195),('PTRM input'!$G$152*(1+rvanilla01)^0.5)/A10stdlife))</f>
        <v>n/a</v>
      </c>
      <c r="AF195" s="105" t="str">
        <f>IF(A10stdlife="n/a","n/a",IF(AF$3&gt;(A10stdlife+$E195),('PTRM input'!$G$152*(1+rvanilla01)^0.5)-SUM($G195:AE195),('PTRM input'!$G$152*(1+rvanilla01)^0.5)/A10stdlife))</f>
        <v>n/a</v>
      </c>
      <c r="AG195" s="105" t="str">
        <f>IF(A10stdlife="n/a","n/a",IF(AG$3&gt;(A10stdlife+$E195),('PTRM input'!$G$152*(1+rvanilla01)^0.5)-SUM($G195:AF195),('PTRM input'!$G$152*(1+rvanilla01)^0.5)/A10stdlife))</f>
        <v>n/a</v>
      </c>
      <c r="AH195" s="105" t="str">
        <f>IF(A10stdlife="n/a","n/a",IF(AH$3&gt;(A10stdlife+$E195),('PTRM input'!$G$152*(1+rvanilla01)^0.5)-SUM($G195:AG195),('PTRM input'!$G$152*(1+rvanilla01)^0.5)/A10stdlife))</f>
        <v>n/a</v>
      </c>
      <c r="AI195" s="105" t="str">
        <f>IF(A10stdlife="n/a","n/a",IF(AI$3&gt;(A10stdlife+$E195),('PTRM input'!$G$152*(1+rvanilla01)^0.5)-SUM($G195:AH195),('PTRM input'!$G$152*(1+rvanilla01)^0.5)/A10stdlife))</f>
        <v>n/a</v>
      </c>
      <c r="AJ195" s="105" t="str">
        <f>IF(A10stdlife="n/a","n/a",IF(AJ$3&gt;(A10stdlife+$E195),('PTRM input'!$G$152*(1+rvanilla01)^0.5)-SUM($G195:AI195),('PTRM input'!$G$152*(1+rvanilla01)^0.5)/A10stdlife))</f>
        <v>n/a</v>
      </c>
      <c r="AK195" s="105" t="str">
        <f>IF(A10stdlife="n/a","n/a",IF(AK$3&gt;(A10stdlife+$E195),('PTRM input'!$G$152*(1+rvanilla01)^0.5)-SUM($G195:AJ195),('PTRM input'!$G$152*(1+rvanilla01)^0.5)/A10stdlife))</f>
        <v>n/a</v>
      </c>
      <c r="AL195" s="105" t="str">
        <f>IF(A10stdlife="n/a","n/a",IF(AL$3&gt;(A10stdlife+$E195),('PTRM input'!$G$152*(1+rvanilla01)^0.5)-SUM($G195:AK195),('PTRM input'!$G$152*(1+rvanilla01)^0.5)/A10stdlife))</f>
        <v>n/a</v>
      </c>
      <c r="AM195" s="105" t="str">
        <f>IF(A10stdlife="n/a","n/a",IF(AM$3&gt;(A10stdlife+$E195),('PTRM input'!$G$152*(1+rvanilla01)^0.5)-SUM($G195:AL195),('PTRM input'!$G$152*(1+rvanilla01)^0.5)/A10stdlife))</f>
        <v>n/a</v>
      </c>
      <c r="AN195" s="105" t="str">
        <f>IF(A10stdlife="n/a","n/a",IF(AN$3&gt;(A10stdlife+$E195),('PTRM input'!$G$152*(1+rvanilla01)^0.5)-SUM($G195:AM195),('PTRM input'!$G$152*(1+rvanilla01)^0.5)/A10stdlife))</f>
        <v>n/a</v>
      </c>
      <c r="AO195" s="105" t="str">
        <f>IF(A10stdlife="n/a","n/a",IF(AO$3&gt;(A10stdlife+$E195),('PTRM input'!$G$152*(1+rvanilla01)^0.5)-SUM($G195:AN195),('PTRM input'!$G$152*(1+rvanilla01)^0.5)/A10stdlife))</f>
        <v>n/a</v>
      </c>
      <c r="AP195" s="105" t="str">
        <f>IF(A10stdlife="n/a","n/a",IF(AP$3&gt;(A10stdlife+$E195),('PTRM input'!$G$152*(1+rvanilla01)^0.5)-SUM($G195:AO195),('PTRM input'!$G$152*(1+rvanilla01)^0.5)/A10stdlife))</f>
        <v>n/a</v>
      </c>
      <c r="AQ195" s="105" t="str">
        <f>IF(A10stdlife="n/a","n/a",IF(AQ$3&gt;(A10stdlife+$E195),('PTRM input'!$G$152*(1+rvanilla01)^0.5)-SUM($G195:AP195),('PTRM input'!$G$152*(1+rvanilla01)^0.5)/A10stdlife))</f>
        <v>n/a</v>
      </c>
      <c r="AR195" s="105" t="str">
        <f>IF(A10stdlife="n/a","n/a",IF(AR$3&gt;(A10stdlife+$E195),('PTRM input'!$G$152*(1+rvanilla01)^0.5)-SUM($G195:AQ195),('PTRM input'!$G$152*(1+rvanilla01)^0.5)/A10stdlife))</f>
        <v>n/a</v>
      </c>
      <c r="AS195" s="105" t="str">
        <f>IF(A10stdlife="n/a","n/a",IF(AS$3&gt;(A10stdlife+$E195),('PTRM input'!$G$152*(1+rvanilla01)^0.5)-SUM($G195:AR195),('PTRM input'!$G$152*(1+rvanilla01)^0.5)/A10stdlife))</f>
        <v>n/a</v>
      </c>
      <c r="AT195" s="105" t="str">
        <f>IF(A10stdlife="n/a","n/a",IF(AT$3&gt;(A10stdlife+$E195),('PTRM input'!$G$152*(1+rvanilla01)^0.5)-SUM($G195:AS195),('PTRM input'!$G$152*(1+rvanilla01)^0.5)/A10stdlife))</f>
        <v>n/a</v>
      </c>
      <c r="AU195" s="105" t="str">
        <f>IF(A10stdlife="n/a","n/a",IF(AU$3&gt;(A10stdlife+$E195),('PTRM input'!$G$152*(1+rvanilla01)^0.5)-SUM($G195:AT195),('PTRM input'!$G$152*(1+rvanilla01)^0.5)/A10stdlife))</f>
        <v>n/a</v>
      </c>
      <c r="AV195" s="105" t="str">
        <f>IF(A10stdlife="n/a","n/a",IF(AV$3&gt;(A10stdlife+$E195),('PTRM input'!$G$152*(1+rvanilla01)^0.5)-SUM($G195:AU195),('PTRM input'!$G$152*(1+rvanilla01)^0.5)/A10stdlife))</f>
        <v>n/a</v>
      </c>
      <c r="AW195" s="105" t="str">
        <f>IF(A10stdlife="n/a","n/a",IF(AW$3&gt;(A10stdlife+$E195),('PTRM input'!$G$152*(1+rvanilla01)^0.5)-SUM($G195:AV195),('PTRM input'!$G$152*(1+rvanilla01)^0.5)/A10stdlife))</f>
        <v>n/a</v>
      </c>
      <c r="AX195" s="105" t="str">
        <f>IF(A10stdlife="n/a","n/a",IF(AX$3&gt;(A10stdlife+$E195),('PTRM input'!$G$152*(1+rvanilla01)^0.5)-SUM($G195:AW195),('PTRM input'!$G$152*(1+rvanilla01)^0.5)/A10stdlife))</f>
        <v>n/a</v>
      </c>
      <c r="AY195" s="105" t="str">
        <f>IF(A10stdlife="n/a","n/a",IF(AY$3&gt;(A10stdlife+$E195),('PTRM input'!$G$152*(1+rvanilla01)^0.5)-SUM($G195:AX195),('PTRM input'!$G$152*(1+rvanilla01)^0.5)/A10stdlife))</f>
        <v>n/a</v>
      </c>
      <c r="AZ195" s="105" t="str">
        <f>IF(A10stdlife="n/a","n/a",IF(AZ$3&gt;(A10stdlife+$E195),('PTRM input'!$G$152*(1+rvanilla01)^0.5)-SUM($G195:AY195),('PTRM input'!$G$152*(1+rvanilla01)^0.5)/A10stdlife))</f>
        <v>n/a</v>
      </c>
      <c r="BA195" s="105" t="str">
        <f>IF(A10stdlife="n/a","n/a",IF(BA$3&gt;(A10stdlife+$E195),('PTRM input'!$G$152*(1+rvanilla01)^0.5)-SUM($G195:AZ195),('PTRM input'!$G$152*(1+rvanilla01)^0.5)/A10stdlife))</f>
        <v>n/a</v>
      </c>
      <c r="BB195" s="105" t="str">
        <f>IF(A10stdlife="n/a","n/a",IF(BB$3&gt;(A10stdlife+$E195),('PTRM input'!$G$152*(1+rvanilla01)^0.5)-SUM($G195:BA195),('PTRM input'!$G$152*(1+rvanilla01)^0.5)/A10stdlife))</f>
        <v>n/a</v>
      </c>
      <c r="BC195" s="105" t="str">
        <f>IF(A10stdlife="n/a","n/a",IF(BC$3&gt;(A10stdlife+$E195),('PTRM input'!$G$152*(1+rvanilla01)^0.5)-SUM($G195:BB195),('PTRM input'!$G$152*(1+rvanilla01)^0.5)/A10stdlife))</f>
        <v>n/a</v>
      </c>
      <c r="BD195" s="105" t="str">
        <f>IF(A10stdlife="n/a","n/a",IF(BD$3&gt;(A10stdlife+$E195),('PTRM input'!$G$152*(1+rvanilla01)^0.5)-SUM($G195:BC195),('PTRM input'!$G$152*(1+rvanilla01)^0.5)/A10stdlife))</f>
        <v>n/a</v>
      </c>
      <c r="BE195" s="105" t="str">
        <f>IF(A10stdlife="n/a","n/a",IF(BE$3&gt;(A10stdlife+$E195),('PTRM input'!$G$152*(1+rvanilla01)^0.5)-SUM($G195:BD195),('PTRM input'!$G$152*(1+rvanilla01)^0.5)/A10stdlife))</f>
        <v>n/a</v>
      </c>
      <c r="BF195" s="105" t="str">
        <f>IF(A10stdlife="n/a","n/a",IF(BF$3&gt;(A10stdlife+$E195),('PTRM input'!$G$152*(1+rvanilla01)^0.5)-SUM($G195:BE195),('PTRM input'!$G$152*(1+rvanilla01)^0.5)/A10stdlife))</f>
        <v>n/a</v>
      </c>
      <c r="BG195" s="105" t="str">
        <f>IF(A10stdlife="n/a","n/a",IF(BG$3&gt;(A10stdlife+$E195),('PTRM input'!$G$152*(1+rvanilla01)^0.5)-SUM($G195:BF195),('PTRM input'!$G$152*(1+rvanilla01)^0.5)/A10stdlife))</f>
        <v>n/a</v>
      </c>
      <c r="BH195" s="105" t="str">
        <f>IF(A10stdlife="n/a","n/a",IF(BH$3&gt;(A10stdlife+$E195),('PTRM input'!$G$152*(1+rvanilla01)^0.5)-SUM($G195:BG195),('PTRM input'!$G$152*(1+rvanilla01)^0.5)/A10stdlife))</f>
        <v>n/a</v>
      </c>
      <c r="BI195" s="105" t="str">
        <f>IF(A10stdlife="n/a","n/a",IF(BI$3&gt;(A10stdlife+$E195),('PTRM input'!$G$152*(1+rvanilla01)^0.5)-SUM($G195:BH195),('PTRM input'!$G$152*(1+rvanilla01)^0.5)/A10stdlife))</f>
        <v>n/a</v>
      </c>
      <c r="BJ195" s="234"/>
      <c r="BK195" s="234"/>
      <c r="BL195" s="234"/>
      <c r="BM195" s="234"/>
    </row>
    <row r="196" spans="1:65" s="190" customFormat="1" outlineLevel="2">
      <c r="A196" s="234"/>
      <c r="B196" s="32"/>
      <c r="C196" s="31"/>
      <c r="D196" s="930"/>
      <c r="E196" s="167">
        <v>2</v>
      </c>
      <c r="F196" s="34"/>
      <c r="G196" s="184"/>
      <c r="H196" s="185"/>
      <c r="I196" s="105" t="str">
        <f>IF(A10stdlife="n/a","n/a",IF(I$3&gt;(A10stdlife+$E196),('PTRM input'!$H$152*(1+rvanilla02)^0.5)-SUM($H196:H196),('PTRM input'!$H$152*(1+rvanilla02)^0.5)/A10stdlife))</f>
        <v>n/a</v>
      </c>
      <c r="J196" s="105" t="str">
        <f>IF(A10stdlife="n/a","n/a",IF(J$3&gt;(A10stdlife+$E196),('PTRM input'!$H$152*(1+rvanilla02)^0.5)-SUM($H196:I196),('PTRM input'!$H$152*(1+rvanilla02)^0.5)/A10stdlife))</f>
        <v>n/a</v>
      </c>
      <c r="K196" s="105" t="str">
        <f>IF(A10stdlife="n/a","n/a",IF(K$3&gt;(A10stdlife+$E196),('PTRM input'!$H$152*(1+rvanilla02)^0.5)-SUM($H196:J196),('PTRM input'!$H$152*(1+rvanilla02)^0.5)/A10stdlife))</f>
        <v>n/a</v>
      </c>
      <c r="L196" s="105" t="str">
        <f>IF(A10stdlife="n/a","n/a",IF(L$3&gt;(A10stdlife+$E196),('PTRM input'!$H$152*(1+rvanilla02)^0.5)-SUM($H196:K196),('PTRM input'!$H$152*(1+rvanilla02)^0.5)/A10stdlife))</f>
        <v>n/a</v>
      </c>
      <c r="M196" s="105" t="str">
        <f>IF(A10stdlife="n/a","n/a",IF(M$3&gt;(A10stdlife+$E196),('PTRM input'!$H$152*(1+rvanilla02)^0.5)-SUM($H196:L196),('PTRM input'!$H$152*(1+rvanilla02)^0.5)/A10stdlife))</f>
        <v>n/a</v>
      </c>
      <c r="N196" s="105" t="str">
        <f>IF(A10stdlife="n/a","n/a",IF(N$3&gt;(A10stdlife+$E196),('PTRM input'!$H$152*(1+rvanilla02)^0.5)-SUM($H196:M196),('PTRM input'!$H$152*(1+rvanilla02)^0.5)/A10stdlife))</f>
        <v>n/a</v>
      </c>
      <c r="O196" s="105" t="str">
        <f>IF(A10stdlife="n/a","n/a",IF(O$3&gt;(A10stdlife+$E196),('PTRM input'!$H$152*(1+rvanilla02)^0.5)-SUM($H196:N196),('PTRM input'!$H$152*(1+rvanilla02)^0.5)/A10stdlife))</f>
        <v>n/a</v>
      </c>
      <c r="P196" s="105" t="str">
        <f>IF(A10stdlife="n/a","n/a",IF(P$3&gt;(A10stdlife+$E196),('PTRM input'!$H$152*(1+rvanilla02)^0.5)-SUM($H196:O196),('PTRM input'!$H$152*(1+rvanilla02)^0.5)/A10stdlife))</f>
        <v>n/a</v>
      </c>
      <c r="Q196" s="105" t="str">
        <f>IF(A10stdlife="n/a","n/a",IF(Q$3&gt;(A10stdlife+$E196),('PTRM input'!$H$152*(1+rvanilla02)^0.5)-SUM($H196:P196),('PTRM input'!$H$152*(1+rvanilla02)^0.5)/A10stdlife))</f>
        <v>n/a</v>
      </c>
      <c r="R196" s="105" t="str">
        <f>IF(A10stdlife="n/a","n/a",IF(R$3&gt;(A10stdlife+$E196),('PTRM input'!$H$152*(1+rvanilla02)^0.5)-SUM($H196:Q196),('PTRM input'!$H$152*(1+rvanilla02)^0.5)/A10stdlife))</f>
        <v>n/a</v>
      </c>
      <c r="S196" s="105" t="str">
        <f>IF(A10stdlife="n/a","n/a",IF(S$3&gt;(A10stdlife+$E196),('PTRM input'!$H$152*(1+rvanilla02)^0.5)-SUM($H196:R196),('PTRM input'!$H$152*(1+rvanilla02)^0.5)/A10stdlife))</f>
        <v>n/a</v>
      </c>
      <c r="T196" s="105" t="str">
        <f>IF(A10stdlife="n/a","n/a",IF(T$3&gt;(A10stdlife+$E196),('PTRM input'!$H$152*(1+rvanilla02)^0.5)-SUM($H196:S196),('PTRM input'!$H$152*(1+rvanilla02)^0.5)/A10stdlife))</f>
        <v>n/a</v>
      </c>
      <c r="U196" s="105" t="str">
        <f>IF(A10stdlife="n/a","n/a",IF(U$3&gt;(A10stdlife+$E196),('PTRM input'!$H$152*(1+rvanilla02)^0.5)-SUM($H196:T196),('PTRM input'!$H$152*(1+rvanilla02)^0.5)/A10stdlife))</f>
        <v>n/a</v>
      </c>
      <c r="V196" s="105" t="str">
        <f>IF(A10stdlife="n/a","n/a",IF(V$3&gt;(A10stdlife+$E196),('PTRM input'!$H$152*(1+rvanilla02)^0.5)-SUM($H196:U196),('PTRM input'!$H$152*(1+rvanilla02)^0.5)/A10stdlife))</f>
        <v>n/a</v>
      </c>
      <c r="W196" s="105" t="str">
        <f>IF(A10stdlife="n/a","n/a",IF(W$3&gt;(A10stdlife+$E196),('PTRM input'!$H$152*(1+rvanilla02)^0.5)-SUM($H196:V196),('PTRM input'!$H$152*(1+rvanilla02)^0.5)/A10stdlife))</f>
        <v>n/a</v>
      </c>
      <c r="X196" s="105" t="str">
        <f>IF(A10stdlife="n/a","n/a",IF(X$3&gt;(A10stdlife+$E196),('PTRM input'!$H$152*(1+rvanilla02)^0.5)-SUM($H196:W196),('PTRM input'!$H$152*(1+rvanilla02)^0.5)/A10stdlife))</f>
        <v>n/a</v>
      </c>
      <c r="Y196" s="105" t="str">
        <f>IF(A10stdlife="n/a","n/a",IF(Y$3&gt;(A10stdlife+$E196),('PTRM input'!$H$152*(1+rvanilla02)^0.5)-SUM($H196:X196),('PTRM input'!$H$152*(1+rvanilla02)^0.5)/A10stdlife))</f>
        <v>n/a</v>
      </c>
      <c r="Z196" s="105" t="str">
        <f>IF(A10stdlife="n/a","n/a",IF(Z$3&gt;(A10stdlife+$E196),('PTRM input'!$H$152*(1+rvanilla02)^0.5)-SUM($H196:Y196),('PTRM input'!$H$152*(1+rvanilla02)^0.5)/A10stdlife))</f>
        <v>n/a</v>
      </c>
      <c r="AA196" s="105" t="str">
        <f>IF(A10stdlife="n/a","n/a",IF(AA$3&gt;(A10stdlife+$E196),('PTRM input'!$H$152*(1+rvanilla02)^0.5)-SUM($H196:Z196),('PTRM input'!$H$152*(1+rvanilla02)^0.5)/A10stdlife))</f>
        <v>n/a</v>
      </c>
      <c r="AB196" s="105" t="str">
        <f>IF(A10stdlife="n/a","n/a",IF(AB$3&gt;(A10stdlife+$E196),('PTRM input'!$H$152*(1+rvanilla02)^0.5)-SUM($H196:AA196),('PTRM input'!$H$152*(1+rvanilla02)^0.5)/A10stdlife))</f>
        <v>n/a</v>
      </c>
      <c r="AC196" s="105" t="str">
        <f>IF(A10stdlife="n/a","n/a",IF(AC$3&gt;(A10stdlife+$E196),('PTRM input'!$H$152*(1+rvanilla02)^0.5)-SUM($H196:AB196),('PTRM input'!$H$152*(1+rvanilla02)^0.5)/A10stdlife))</f>
        <v>n/a</v>
      </c>
      <c r="AD196" s="105" t="str">
        <f>IF(A10stdlife="n/a","n/a",IF(AD$3&gt;(A10stdlife+$E196),('PTRM input'!$H$152*(1+rvanilla02)^0.5)-SUM($H196:AC196),('PTRM input'!$H$152*(1+rvanilla02)^0.5)/A10stdlife))</f>
        <v>n/a</v>
      </c>
      <c r="AE196" s="105" t="str">
        <f>IF(A10stdlife="n/a","n/a",IF(AE$3&gt;(A10stdlife+$E196),('PTRM input'!$H$152*(1+rvanilla02)^0.5)-SUM($H196:AD196),('PTRM input'!$H$152*(1+rvanilla02)^0.5)/A10stdlife))</f>
        <v>n/a</v>
      </c>
      <c r="AF196" s="105" t="str">
        <f>IF(A10stdlife="n/a","n/a",IF(AF$3&gt;(A10stdlife+$E196),('PTRM input'!$H$152*(1+rvanilla02)^0.5)-SUM($H196:AE196),('PTRM input'!$H$152*(1+rvanilla02)^0.5)/A10stdlife))</f>
        <v>n/a</v>
      </c>
      <c r="AG196" s="105" t="str">
        <f>IF(A10stdlife="n/a","n/a",IF(AG$3&gt;(A10stdlife+$E196),('PTRM input'!$H$152*(1+rvanilla02)^0.5)-SUM($H196:AF196),('PTRM input'!$H$152*(1+rvanilla02)^0.5)/A10stdlife))</f>
        <v>n/a</v>
      </c>
      <c r="AH196" s="105" t="str">
        <f>IF(A10stdlife="n/a","n/a",IF(AH$3&gt;(A10stdlife+$E196),('PTRM input'!$H$152*(1+rvanilla02)^0.5)-SUM($H196:AG196),('PTRM input'!$H$152*(1+rvanilla02)^0.5)/A10stdlife))</f>
        <v>n/a</v>
      </c>
      <c r="AI196" s="105" t="str">
        <f>IF(A10stdlife="n/a","n/a",IF(AI$3&gt;(A10stdlife+$E196),('PTRM input'!$H$152*(1+rvanilla02)^0.5)-SUM($H196:AH196),('PTRM input'!$H$152*(1+rvanilla02)^0.5)/A10stdlife))</f>
        <v>n/a</v>
      </c>
      <c r="AJ196" s="105" t="str">
        <f>IF(A10stdlife="n/a","n/a",IF(AJ$3&gt;(A10stdlife+$E196),('PTRM input'!$H$152*(1+rvanilla02)^0.5)-SUM($H196:AI196),('PTRM input'!$H$152*(1+rvanilla02)^0.5)/A10stdlife))</f>
        <v>n/a</v>
      </c>
      <c r="AK196" s="105" t="str">
        <f>IF(A10stdlife="n/a","n/a",IF(AK$3&gt;(A10stdlife+$E196),('PTRM input'!$H$152*(1+rvanilla02)^0.5)-SUM($H196:AJ196),('PTRM input'!$H$152*(1+rvanilla02)^0.5)/A10stdlife))</f>
        <v>n/a</v>
      </c>
      <c r="AL196" s="105" t="str">
        <f>IF(A10stdlife="n/a","n/a",IF(AL$3&gt;(A10stdlife+$E196),('PTRM input'!$H$152*(1+rvanilla02)^0.5)-SUM($H196:AK196),('PTRM input'!$H$152*(1+rvanilla02)^0.5)/A10stdlife))</f>
        <v>n/a</v>
      </c>
      <c r="AM196" s="105" t="str">
        <f>IF(A10stdlife="n/a","n/a",IF(AM$3&gt;(A10stdlife+$E196),('PTRM input'!$H$152*(1+rvanilla02)^0.5)-SUM($H196:AL196),('PTRM input'!$H$152*(1+rvanilla02)^0.5)/A10stdlife))</f>
        <v>n/a</v>
      </c>
      <c r="AN196" s="105" t="str">
        <f>IF(A10stdlife="n/a","n/a",IF(AN$3&gt;(A10stdlife+$E196),('PTRM input'!$H$152*(1+rvanilla02)^0.5)-SUM($H196:AM196),('PTRM input'!$H$152*(1+rvanilla02)^0.5)/A10stdlife))</f>
        <v>n/a</v>
      </c>
      <c r="AO196" s="105" t="str">
        <f>IF(A10stdlife="n/a","n/a",IF(AO$3&gt;(A10stdlife+$E196),('PTRM input'!$H$152*(1+rvanilla02)^0.5)-SUM($H196:AN196),('PTRM input'!$H$152*(1+rvanilla02)^0.5)/A10stdlife))</f>
        <v>n/a</v>
      </c>
      <c r="AP196" s="105" t="str">
        <f>IF(A10stdlife="n/a","n/a",IF(AP$3&gt;(A10stdlife+$E196),('PTRM input'!$H$152*(1+rvanilla02)^0.5)-SUM($H196:AO196),('PTRM input'!$H$152*(1+rvanilla02)^0.5)/A10stdlife))</f>
        <v>n/a</v>
      </c>
      <c r="AQ196" s="105" t="str">
        <f>IF(A10stdlife="n/a","n/a",IF(AQ$3&gt;(A10stdlife+$E196),('PTRM input'!$H$152*(1+rvanilla02)^0.5)-SUM($H196:AP196),('PTRM input'!$H$152*(1+rvanilla02)^0.5)/A10stdlife))</f>
        <v>n/a</v>
      </c>
      <c r="AR196" s="105" t="str">
        <f>IF(A10stdlife="n/a","n/a",IF(AR$3&gt;(A10stdlife+$E196),('PTRM input'!$H$152*(1+rvanilla02)^0.5)-SUM($H196:AQ196),('PTRM input'!$H$152*(1+rvanilla02)^0.5)/A10stdlife))</f>
        <v>n/a</v>
      </c>
      <c r="AS196" s="105" t="str">
        <f>IF(A10stdlife="n/a","n/a",IF(AS$3&gt;(A10stdlife+$E196),('PTRM input'!$H$152*(1+rvanilla02)^0.5)-SUM($H196:AR196),('PTRM input'!$H$152*(1+rvanilla02)^0.5)/A10stdlife))</f>
        <v>n/a</v>
      </c>
      <c r="AT196" s="105" t="str">
        <f>IF(A10stdlife="n/a","n/a",IF(AT$3&gt;(A10stdlife+$E196),('PTRM input'!$H$152*(1+rvanilla02)^0.5)-SUM($H196:AS196),('PTRM input'!$H$152*(1+rvanilla02)^0.5)/A10stdlife))</f>
        <v>n/a</v>
      </c>
      <c r="AU196" s="105" t="str">
        <f>IF(A10stdlife="n/a","n/a",IF(AU$3&gt;(A10stdlife+$E196),('PTRM input'!$H$152*(1+rvanilla02)^0.5)-SUM($H196:AT196),('PTRM input'!$H$152*(1+rvanilla02)^0.5)/A10stdlife))</f>
        <v>n/a</v>
      </c>
      <c r="AV196" s="105" t="str">
        <f>IF(A10stdlife="n/a","n/a",IF(AV$3&gt;(A10stdlife+$E196),('PTRM input'!$H$152*(1+rvanilla02)^0.5)-SUM($H196:AU196),('PTRM input'!$H$152*(1+rvanilla02)^0.5)/A10stdlife))</f>
        <v>n/a</v>
      </c>
      <c r="AW196" s="105" t="str">
        <f>IF(A10stdlife="n/a","n/a",IF(AW$3&gt;(A10stdlife+$E196),('PTRM input'!$H$152*(1+rvanilla02)^0.5)-SUM($H196:AV196),('PTRM input'!$H$152*(1+rvanilla02)^0.5)/A10stdlife))</f>
        <v>n/a</v>
      </c>
      <c r="AX196" s="105" t="str">
        <f>IF(A10stdlife="n/a","n/a",IF(AX$3&gt;(A10stdlife+$E196),('PTRM input'!$H$152*(1+rvanilla02)^0.5)-SUM($H196:AW196),('PTRM input'!$H$152*(1+rvanilla02)^0.5)/A10stdlife))</f>
        <v>n/a</v>
      </c>
      <c r="AY196" s="105" t="str">
        <f>IF(A10stdlife="n/a","n/a",IF(AY$3&gt;(A10stdlife+$E196),('PTRM input'!$H$152*(1+rvanilla02)^0.5)-SUM($H196:AX196),('PTRM input'!$H$152*(1+rvanilla02)^0.5)/A10stdlife))</f>
        <v>n/a</v>
      </c>
      <c r="AZ196" s="105" t="str">
        <f>IF(A10stdlife="n/a","n/a",IF(AZ$3&gt;(A10stdlife+$E196),('PTRM input'!$H$152*(1+rvanilla02)^0.5)-SUM($H196:AY196),('PTRM input'!$H$152*(1+rvanilla02)^0.5)/A10stdlife))</f>
        <v>n/a</v>
      </c>
      <c r="BA196" s="105" t="str">
        <f>IF(A10stdlife="n/a","n/a",IF(BA$3&gt;(A10stdlife+$E196),('PTRM input'!$H$152*(1+rvanilla02)^0.5)-SUM($H196:AZ196),('PTRM input'!$H$152*(1+rvanilla02)^0.5)/A10stdlife))</f>
        <v>n/a</v>
      </c>
      <c r="BB196" s="105" t="str">
        <f>IF(A10stdlife="n/a","n/a",IF(BB$3&gt;(A10stdlife+$E196),('PTRM input'!$H$152*(1+rvanilla02)^0.5)-SUM($H196:BA196),('PTRM input'!$H$152*(1+rvanilla02)^0.5)/A10stdlife))</f>
        <v>n/a</v>
      </c>
      <c r="BC196" s="105" t="str">
        <f>IF(A10stdlife="n/a","n/a",IF(BC$3&gt;(A10stdlife+$E196),('PTRM input'!$H$152*(1+rvanilla02)^0.5)-SUM($H196:BB196),('PTRM input'!$H$152*(1+rvanilla02)^0.5)/A10stdlife))</f>
        <v>n/a</v>
      </c>
      <c r="BD196" s="105" t="str">
        <f>IF(A10stdlife="n/a","n/a",IF(BD$3&gt;(A10stdlife+$E196),('PTRM input'!$H$152*(1+rvanilla02)^0.5)-SUM($H196:BC196),('PTRM input'!$H$152*(1+rvanilla02)^0.5)/A10stdlife))</f>
        <v>n/a</v>
      </c>
      <c r="BE196" s="105" t="str">
        <f>IF(A10stdlife="n/a","n/a",IF(BE$3&gt;(A10stdlife+$E196),('PTRM input'!$H$152*(1+rvanilla02)^0.5)-SUM($H196:BD196),('PTRM input'!$H$152*(1+rvanilla02)^0.5)/A10stdlife))</f>
        <v>n/a</v>
      </c>
      <c r="BF196" s="105" t="str">
        <f>IF(A10stdlife="n/a","n/a",IF(BF$3&gt;(A10stdlife+$E196),('PTRM input'!$H$152*(1+rvanilla02)^0.5)-SUM($H196:BE196),('PTRM input'!$H$152*(1+rvanilla02)^0.5)/A10stdlife))</f>
        <v>n/a</v>
      </c>
      <c r="BG196" s="105" t="str">
        <f>IF(A10stdlife="n/a","n/a",IF(BG$3&gt;(A10stdlife+$E196),('PTRM input'!$H$152*(1+rvanilla02)^0.5)-SUM($H196:BF196),('PTRM input'!$H$152*(1+rvanilla02)^0.5)/A10stdlife))</f>
        <v>n/a</v>
      </c>
      <c r="BH196" s="105" t="str">
        <f>IF(A10stdlife="n/a","n/a",IF(BH$3&gt;(A10stdlife+$E196),('PTRM input'!$H$152*(1+rvanilla02)^0.5)-SUM($H196:BG196),('PTRM input'!$H$152*(1+rvanilla02)^0.5)/A10stdlife))</f>
        <v>n/a</v>
      </c>
      <c r="BI196" s="105" t="str">
        <f>IF(A10stdlife="n/a","n/a",IF(BI$3&gt;(A10stdlife+$E196),('PTRM input'!$H$152*(1+rvanilla02)^0.5)-SUM($H196:BH196),('PTRM input'!$H$152*(1+rvanilla02)^0.5)/A10stdlife))</f>
        <v>n/a</v>
      </c>
      <c r="BJ196" s="234"/>
      <c r="BK196" s="234"/>
      <c r="BL196" s="234"/>
      <c r="BM196" s="234"/>
    </row>
    <row r="197" spans="1:65" s="190" customFormat="1" outlineLevel="2">
      <c r="A197" s="234"/>
      <c r="B197" s="32"/>
      <c r="C197" s="31"/>
      <c r="D197" s="930"/>
      <c r="E197" s="167">
        <v>3</v>
      </c>
      <c r="F197" s="34"/>
      <c r="G197" s="184"/>
      <c r="H197" s="186"/>
      <c r="I197" s="185"/>
      <c r="J197" s="105" t="str">
        <f>IF(A10stdlife="n/a","n/a",IF(J$3&gt;(A10stdlife+$E197),('PTRM input'!$I$152*(1+rvanilla03)^0.5)-SUM($I197:I197),('PTRM input'!$I$152*(1+rvanilla03)^0.5)/A10stdlife))</f>
        <v>n/a</v>
      </c>
      <c r="K197" s="105" t="str">
        <f>IF(A10stdlife="n/a","n/a",IF(K$3&gt;(A10stdlife+$E197),('PTRM input'!$I$152*(1+rvanilla03)^0.5)-SUM($I197:J197),('PTRM input'!$I$152*(1+rvanilla03)^0.5)/A10stdlife))</f>
        <v>n/a</v>
      </c>
      <c r="L197" s="105" t="str">
        <f>IF(A10stdlife="n/a","n/a",IF(L$3&gt;(A10stdlife+$E197),('PTRM input'!$I$152*(1+rvanilla03)^0.5)-SUM($I197:K197),('PTRM input'!$I$152*(1+rvanilla03)^0.5)/A10stdlife))</f>
        <v>n/a</v>
      </c>
      <c r="M197" s="105" t="str">
        <f>IF(A10stdlife="n/a","n/a",IF(M$3&gt;(A10stdlife+$E197),('PTRM input'!$I$152*(1+rvanilla03)^0.5)-SUM($I197:L197),('PTRM input'!$I$152*(1+rvanilla03)^0.5)/A10stdlife))</f>
        <v>n/a</v>
      </c>
      <c r="N197" s="105" t="str">
        <f>IF(A10stdlife="n/a","n/a",IF(N$3&gt;(A10stdlife+$E197),('PTRM input'!$I$152*(1+rvanilla03)^0.5)-SUM($I197:M197),('PTRM input'!$I$152*(1+rvanilla03)^0.5)/A10stdlife))</f>
        <v>n/a</v>
      </c>
      <c r="O197" s="105" t="str">
        <f>IF(A10stdlife="n/a","n/a",IF(O$3&gt;(A10stdlife+$E197),('PTRM input'!$I$152*(1+rvanilla03)^0.5)-SUM($I197:N197),('PTRM input'!$I$152*(1+rvanilla03)^0.5)/A10stdlife))</f>
        <v>n/a</v>
      </c>
      <c r="P197" s="105" t="str">
        <f>IF(A10stdlife="n/a","n/a",IF(P$3&gt;(A10stdlife+$E197),('PTRM input'!$I$152*(1+rvanilla03)^0.5)-SUM($I197:O197),('PTRM input'!$I$152*(1+rvanilla03)^0.5)/A10stdlife))</f>
        <v>n/a</v>
      </c>
      <c r="Q197" s="105" t="str">
        <f>IF(A10stdlife="n/a","n/a",IF(Q$3&gt;(A10stdlife+$E197),('PTRM input'!$I$152*(1+rvanilla03)^0.5)-SUM($I197:P197),('PTRM input'!$I$152*(1+rvanilla03)^0.5)/A10stdlife))</f>
        <v>n/a</v>
      </c>
      <c r="R197" s="105" t="str">
        <f>IF(A10stdlife="n/a","n/a",IF(R$3&gt;(A10stdlife+$E197),('PTRM input'!$I$152*(1+rvanilla03)^0.5)-SUM($I197:Q197),('PTRM input'!$I$152*(1+rvanilla03)^0.5)/A10stdlife))</f>
        <v>n/a</v>
      </c>
      <c r="S197" s="105" t="str">
        <f>IF(A10stdlife="n/a","n/a",IF(S$3&gt;(A10stdlife+$E197),('PTRM input'!$I$152*(1+rvanilla03)^0.5)-SUM($I197:R197),('PTRM input'!$I$152*(1+rvanilla03)^0.5)/A10stdlife))</f>
        <v>n/a</v>
      </c>
      <c r="T197" s="105" t="str">
        <f>IF(A10stdlife="n/a","n/a",IF(T$3&gt;(A10stdlife+$E197),('PTRM input'!$I$152*(1+rvanilla03)^0.5)-SUM($I197:S197),('PTRM input'!$I$152*(1+rvanilla03)^0.5)/A10stdlife))</f>
        <v>n/a</v>
      </c>
      <c r="U197" s="105" t="str">
        <f>IF(A10stdlife="n/a","n/a",IF(U$3&gt;(A10stdlife+$E197),('PTRM input'!$I$152*(1+rvanilla03)^0.5)-SUM($I197:T197),('PTRM input'!$I$152*(1+rvanilla03)^0.5)/A10stdlife))</f>
        <v>n/a</v>
      </c>
      <c r="V197" s="105" t="str">
        <f>IF(A10stdlife="n/a","n/a",IF(V$3&gt;(A10stdlife+$E197),('PTRM input'!$I$152*(1+rvanilla03)^0.5)-SUM($I197:U197),('PTRM input'!$I$152*(1+rvanilla03)^0.5)/A10stdlife))</f>
        <v>n/a</v>
      </c>
      <c r="W197" s="105" t="str">
        <f>IF(A10stdlife="n/a","n/a",IF(W$3&gt;(A10stdlife+$E197),('PTRM input'!$I$152*(1+rvanilla03)^0.5)-SUM($I197:V197),('PTRM input'!$I$152*(1+rvanilla03)^0.5)/A10stdlife))</f>
        <v>n/a</v>
      </c>
      <c r="X197" s="105" t="str">
        <f>IF(A10stdlife="n/a","n/a",IF(X$3&gt;(A10stdlife+$E197),('PTRM input'!$I$152*(1+rvanilla03)^0.5)-SUM($I197:W197),('PTRM input'!$I$152*(1+rvanilla03)^0.5)/A10stdlife))</f>
        <v>n/a</v>
      </c>
      <c r="Y197" s="105" t="str">
        <f>IF(A10stdlife="n/a","n/a",IF(Y$3&gt;(A10stdlife+$E197),('PTRM input'!$I$152*(1+rvanilla03)^0.5)-SUM($I197:X197),('PTRM input'!$I$152*(1+rvanilla03)^0.5)/A10stdlife))</f>
        <v>n/a</v>
      </c>
      <c r="Z197" s="105" t="str">
        <f>IF(A10stdlife="n/a","n/a",IF(Z$3&gt;(A10stdlife+$E197),('PTRM input'!$I$152*(1+rvanilla03)^0.5)-SUM($I197:Y197),('PTRM input'!$I$152*(1+rvanilla03)^0.5)/A10stdlife))</f>
        <v>n/a</v>
      </c>
      <c r="AA197" s="105" t="str">
        <f>IF(A10stdlife="n/a","n/a",IF(AA$3&gt;(A10stdlife+$E197),('PTRM input'!$I$152*(1+rvanilla03)^0.5)-SUM($I197:Z197),('PTRM input'!$I$152*(1+rvanilla03)^0.5)/A10stdlife))</f>
        <v>n/a</v>
      </c>
      <c r="AB197" s="105" t="str">
        <f>IF(A10stdlife="n/a","n/a",IF(AB$3&gt;(A10stdlife+$E197),('PTRM input'!$I$152*(1+rvanilla03)^0.5)-SUM($I197:AA197),('PTRM input'!$I$152*(1+rvanilla03)^0.5)/A10stdlife))</f>
        <v>n/a</v>
      </c>
      <c r="AC197" s="105" t="str">
        <f>IF(A10stdlife="n/a","n/a",IF(AC$3&gt;(A10stdlife+$E197),('PTRM input'!$I$152*(1+rvanilla03)^0.5)-SUM($I197:AB197),('PTRM input'!$I$152*(1+rvanilla03)^0.5)/A10stdlife))</f>
        <v>n/a</v>
      </c>
      <c r="AD197" s="105" t="str">
        <f>IF(A10stdlife="n/a","n/a",IF(AD$3&gt;(A10stdlife+$E197),('PTRM input'!$I$152*(1+rvanilla03)^0.5)-SUM($I197:AC197),('PTRM input'!$I$152*(1+rvanilla03)^0.5)/A10stdlife))</f>
        <v>n/a</v>
      </c>
      <c r="AE197" s="105" t="str">
        <f>IF(A10stdlife="n/a","n/a",IF(AE$3&gt;(A10stdlife+$E197),('PTRM input'!$I$152*(1+rvanilla03)^0.5)-SUM($I197:AD197),('PTRM input'!$I$152*(1+rvanilla03)^0.5)/A10stdlife))</f>
        <v>n/a</v>
      </c>
      <c r="AF197" s="105" t="str">
        <f>IF(A10stdlife="n/a","n/a",IF(AF$3&gt;(A10stdlife+$E197),('PTRM input'!$I$152*(1+rvanilla03)^0.5)-SUM($I197:AE197),('PTRM input'!$I$152*(1+rvanilla03)^0.5)/A10stdlife))</f>
        <v>n/a</v>
      </c>
      <c r="AG197" s="105" t="str">
        <f>IF(A10stdlife="n/a","n/a",IF(AG$3&gt;(A10stdlife+$E197),('PTRM input'!$I$152*(1+rvanilla03)^0.5)-SUM($I197:AF197),('PTRM input'!$I$152*(1+rvanilla03)^0.5)/A10stdlife))</f>
        <v>n/a</v>
      </c>
      <c r="AH197" s="105" t="str">
        <f>IF(A10stdlife="n/a","n/a",IF(AH$3&gt;(A10stdlife+$E197),('PTRM input'!$I$152*(1+rvanilla03)^0.5)-SUM($I197:AG197),('PTRM input'!$I$152*(1+rvanilla03)^0.5)/A10stdlife))</f>
        <v>n/a</v>
      </c>
      <c r="AI197" s="105" t="str">
        <f>IF(A10stdlife="n/a","n/a",IF(AI$3&gt;(A10stdlife+$E197),('PTRM input'!$I$152*(1+rvanilla03)^0.5)-SUM($I197:AH197),('PTRM input'!$I$152*(1+rvanilla03)^0.5)/A10stdlife))</f>
        <v>n/a</v>
      </c>
      <c r="AJ197" s="105" t="str">
        <f>IF(A10stdlife="n/a","n/a",IF(AJ$3&gt;(A10stdlife+$E197),('PTRM input'!$I$152*(1+rvanilla03)^0.5)-SUM($I197:AI197),('PTRM input'!$I$152*(1+rvanilla03)^0.5)/A10stdlife))</f>
        <v>n/a</v>
      </c>
      <c r="AK197" s="105" t="str">
        <f>IF(A10stdlife="n/a","n/a",IF(AK$3&gt;(A10stdlife+$E197),('PTRM input'!$I$152*(1+rvanilla03)^0.5)-SUM($I197:AJ197),('PTRM input'!$I$152*(1+rvanilla03)^0.5)/A10stdlife))</f>
        <v>n/a</v>
      </c>
      <c r="AL197" s="105" t="str">
        <f>IF(A10stdlife="n/a","n/a",IF(AL$3&gt;(A10stdlife+$E197),('PTRM input'!$I$152*(1+rvanilla03)^0.5)-SUM($I197:AK197),('PTRM input'!$I$152*(1+rvanilla03)^0.5)/A10stdlife))</f>
        <v>n/a</v>
      </c>
      <c r="AM197" s="105" t="str">
        <f>IF(A10stdlife="n/a","n/a",IF(AM$3&gt;(A10stdlife+$E197),('PTRM input'!$I$152*(1+rvanilla03)^0.5)-SUM($I197:AL197),('PTRM input'!$I$152*(1+rvanilla03)^0.5)/A10stdlife))</f>
        <v>n/a</v>
      </c>
      <c r="AN197" s="105" t="str">
        <f>IF(A10stdlife="n/a","n/a",IF(AN$3&gt;(A10stdlife+$E197),('PTRM input'!$I$152*(1+rvanilla03)^0.5)-SUM($I197:AM197),('PTRM input'!$I$152*(1+rvanilla03)^0.5)/A10stdlife))</f>
        <v>n/a</v>
      </c>
      <c r="AO197" s="105" t="str">
        <f>IF(A10stdlife="n/a","n/a",IF(AO$3&gt;(A10stdlife+$E197),('PTRM input'!$I$152*(1+rvanilla03)^0.5)-SUM($I197:AN197),('PTRM input'!$I$152*(1+rvanilla03)^0.5)/A10stdlife))</f>
        <v>n/a</v>
      </c>
      <c r="AP197" s="105" t="str">
        <f>IF(A10stdlife="n/a","n/a",IF(AP$3&gt;(A10stdlife+$E197),('PTRM input'!$I$152*(1+rvanilla03)^0.5)-SUM($I197:AO197),('PTRM input'!$I$152*(1+rvanilla03)^0.5)/A10stdlife))</f>
        <v>n/a</v>
      </c>
      <c r="AQ197" s="105" t="str">
        <f>IF(A10stdlife="n/a","n/a",IF(AQ$3&gt;(A10stdlife+$E197),('PTRM input'!$I$152*(1+rvanilla03)^0.5)-SUM($I197:AP197),('PTRM input'!$I$152*(1+rvanilla03)^0.5)/A10stdlife))</f>
        <v>n/a</v>
      </c>
      <c r="AR197" s="105" t="str">
        <f>IF(A10stdlife="n/a","n/a",IF(AR$3&gt;(A10stdlife+$E197),('PTRM input'!$I$152*(1+rvanilla03)^0.5)-SUM($I197:AQ197),('PTRM input'!$I$152*(1+rvanilla03)^0.5)/A10stdlife))</f>
        <v>n/a</v>
      </c>
      <c r="AS197" s="105" t="str">
        <f>IF(A10stdlife="n/a","n/a",IF(AS$3&gt;(A10stdlife+$E197),('PTRM input'!$I$152*(1+rvanilla03)^0.5)-SUM($I197:AR197),('PTRM input'!$I$152*(1+rvanilla03)^0.5)/A10stdlife))</f>
        <v>n/a</v>
      </c>
      <c r="AT197" s="105" t="str">
        <f>IF(A10stdlife="n/a","n/a",IF(AT$3&gt;(A10stdlife+$E197),('PTRM input'!$I$152*(1+rvanilla03)^0.5)-SUM($I197:AS197),('PTRM input'!$I$152*(1+rvanilla03)^0.5)/A10stdlife))</f>
        <v>n/a</v>
      </c>
      <c r="AU197" s="105" t="str">
        <f>IF(A10stdlife="n/a","n/a",IF(AU$3&gt;(A10stdlife+$E197),('PTRM input'!$I$152*(1+rvanilla03)^0.5)-SUM($I197:AT197),('PTRM input'!$I$152*(1+rvanilla03)^0.5)/A10stdlife))</f>
        <v>n/a</v>
      </c>
      <c r="AV197" s="105" t="str">
        <f>IF(A10stdlife="n/a","n/a",IF(AV$3&gt;(A10stdlife+$E197),('PTRM input'!$I$152*(1+rvanilla03)^0.5)-SUM($I197:AU197),('PTRM input'!$I$152*(1+rvanilla03)^0.5)/A10stdlife))</f>
        <v>n/a</v>
      </c>
      <c r="AW197" s="105" t="str">
        <f>IF(A10stdlife="n/a","n/a",IF(AW$3&gt;(A10stdlife+$E197),('PTRM input'!$I$152*(1+rvanilla03)^0.5)-SUM($I197:AV197),('PTRM input'!$I$152*(1+rvanilla03)^0.5)/A10stdlife))</f>
        <v>n/a</v>
      </c>
      <c r="AX197" s="105" t="str">
        <f>IF(A10stdlife="n/a","n/a",IF(AX$3&gt;(A10stdlife+$E197),('PTRM input'!$I$152*(1+rvanilla03)^0.5)-SUM($I197:AW197),('PTRM input'!$I$152*(1+rvanilla03)^0.5)/A10stdlife))</f>
        <v>n/a</v>
      </c>
      <c r="AY197" s="105" t="str">
        <f>IF(A10stdlife="n/a","n/a",IF(AY$3&gt;(A10stdlife+$E197),('PTRM input'!$I$152*(1+rvanilla03)^0.5)-SUM($I197:AX197),('PTRM input'!$I$152*(1+rvanilla03)^0.5)/A10stdlife))</f>
        <v>n/a</v>
      </c>
      <c r="AZ197" s="105" t="str">
        <f>IF(A10stdlife="n/a","n/a",IF(AZ$3&gt;(A10stdlife+$E197),('PTRM input'!$I$152*(1+rvanilla03)^0.5)-SUM($I197:AY197),('PTRM input'!$I$152*(1+rvanilla03)^0.5)/A10stdlife))</f>
        <v>n/a</v>
      </c>
      <c r="BA197" s="105" t="str">
        <f>IF(A10stdlife="n/a","n/a",IF(BA$3&gt;(A10stdlife+$E197),('PTRM input'!$I$152*(1+rvanilla03)^0.5)-SUM($I197:AZ197),('PTRM input'!$I$152*(1+rvanilla03)^0.5)/A10stdlife))</f>
        <v>n/a</v>
      </c>
      <c r="BB197" s="105" t="str">
        <f>IF(A10stdlife="n/a","n/a",IF(BB$3&gt;(A10stdlife+$E197),('PTRM input'!$I$152*(1+rvanilla03)^0.5)-SUM($I197:BA197),('PTRM input'!$I$152*(1+rvanilla03)^0.5)/A10stdlife))</f>
        <v>n/a</v>
      </c>
      <c r="BC197" s="105" t="str">
        <f>IF(A10stdlife="n/a","n/a",IF(BC$3&gt;(A10stdlife+$E197),('PTRM input'!$I$152*(1+rvanilla03)^0.5)-SUM($I197:BB197),('PTRM input'!$I$152*(1+rvanilla03)^0.5)/A10stdlife))</f>
        <v>n/a</v>
      </c>
      <c r="BD197" s="105" t="str">
        <f>IF(A10stdlife="n/a","n/a",IF(BD$3&gt;(A10stdlife+$E197),('PTRM input'!$I$152*(1+rvanilla03)^0.5)-SUM($I197:BC197),('PTRM input'!$I$152*(1+rvanilla03)^0.5)/A10stdlife))</f>
        <v>n/a</v>
      </c>
      <c r="BE197" s="105" t="str">
        <f>IF(A10stdlife="n/a","n/a",IF(BE$3&gt;(A10stdlife+$E197),('PTRM input'!$I$152*(1+rvanilla03)^0.5)-SUM($I197:BD197),('PTRM input'!$I$152*(1+rvanilla03)^0.5)/A10stdlife))</f>
        <v>n/a</v>
      </c>
      <c r="BF197" s="105" t="str">
        <f>IF(A10stdlife="n/a","n/a",IF(BF$3&gt;(A10stdlife+$E197),('PTRM input'!$I$152*(1+rvanilla03)^0.5)-SUM($I197:BE197),('PTRM input'!$I$152*(1+rvanilla03)^0.5)/A10stdlife))</f>
        <v>n/a</v>
      </c>
      <c r="BG197" s="105" t="str">
        <f>IF(A10stdlife="n/a","n/a",IF(BG$3&gt;(A10stdlife+$E197),('PTRM input'!$I$152*(1+rvanilla03)^0.5)-SUM($I197:BF197),('PTRM input'!$I$152*(1+rvanilla03)^0.5)/A10stdlife))</f>
        <v>n/a</v>
      </c>
      <c r="BH197" s="105" t="str">
        <f>IF(A10stdlife="n/a","n/a",IF(BH$3&gt;(A10stdlife+$E197),('PTRM input'!$I$152*(1+rvanilla03)^0.5)-SUM($I197:BG197),('PTRM input'!$I$152*(1+rvanilla03)^0.5)/A10stdlife))</f>
        <v>n/a</v>
      </c>
      <c r="BI197" s="105" t="str">
        <f>IF(A10stdlife="n/a","n/a",IF(BI$3&gt;(A10stdlife+$E197),('PTRM input'!$I$152*(1+rvanilla03)^0.5)-SUM($I197:BH197),('PTRM input'!$I$152*(1+rvanilla03)^0.5)/A10stdlife))</f>
        <v>n/a</v>
      </c>
      <c r="BJ197" s="234"/>
      <c r="BK197" s="234"/>
      <c r="BL197" s="234"/>
      <c r="BM197" s="234"/>
    </row>
    <row r="198" spans="1:65" s="190" customFormat="1" outlineLevel="2">
      <c r="A198" s="234"/>
      <c r="B198" s="32"/>
      <c r="C198" s="31"/>
      <c r="D198" s="930"/>
      <c r="E198" s="167">
        <v>4</v>
      </c>
      <c r="F198" s="34"/>
      <c r="G198" s="184"/>
      <c r="H198" s="186"/>
      <c r="I198" s="186"/>
      <c r="J198" s="185"/>
      <c r="K198" s="105" t="str">
        <f>IF(A10stdlife="n/a","n/a",IF(K$3&gt;(A10stdlife+$E198),('PTRM input'!$J$152*(1+rvanilla04)^0.5)-SUM($J198:J198),('PTRM input'!$J$152*(1+rvanilla04)^0.5)/A10stdlife))</f>
        <v>n/a</v>
      </c>
      <c r="L198" s="105" t="str">
        <f>IF(A10stdlife="n/a","n/a",IF(L$3&gt;(A10stdlife+$E198),('PTRM input'!$J$152*(1+rvanilla04)^0.5)-SUM($J198:K198),('PTRM input'!$J$152*(1+rvanilla04)^0.5)/A10stdlife))</f>
        <v>n/a</v>
      </c>
      <c r="M198" s="105" t="str">
        <f>IF(A10stdlife="n/a","n/a",IF(M$3&gt;(A10stdlife+$E198),('PTRM input'!$J$152*(1+rvanilla04)^0.5)-SUM($J198:L198),('PTRM input'!$J$152*(1+rvanilla04)^0.5)/A10stdlife))</f>
        <v>n/a</v>
      </c>
      <c r="N198" s="105" t="str">
        <f>IF(A10stdlife="n/a","n/a",IF(N$3&gt;(A10stdlife+$E198),('PTRM input'!$J$152*(1+rvanilla04)^0.5)-SUM($J198:M198),('PTRM input'!$J$152*(1+rvanilla04)^0.5)/A10stdlife))</f>
        <v>n/a</v>
      </c>
      <c r="O198" s="105" t="str">
        <f>IF(A10stdlife="n/a","n/a",IF(O$3&gt;(A10stdlife+$E198),('PTRM input'!$J$152*(1+rvanilla04)^0.5)-SUM($J198:N198),('PTRM input'!$J$152*(1+rvanilla04)^0.5)/A10stdlife))</f>
        <v>n/a</v>
      </c>
      <c r="P198" s="105" t="str">
        <f>IF(A10stdlife="n/a","n/a",IF(P$3&gt;(A10stdlife+$E198),('PTRM input'!$J$152*(1+rvanilla04)^0.5)-SUM($J198:O198),('PTRM input'!$J$152*(1+rvanilla04)^0.5)/A10stdlife))</f>
        <v>n/a</v>
      </c>
      <c r="Q198" s="105" t="str">
        <f>IF(A10stdlife="n/a","n/a",IF(Q$3&gt;(A10stdlife+$E198),('PTRM input'!$J$152*(1+rvanilla04)^0.5)-SUM($J198:P198),('PTRM input'!$J$152*(1+rvanilla04)^0.5)/A10stdlife))</f>
        <v>n/a</v>
      </c>
      <c r="R198" s="105" t="str">
        <f>IF(A10stdlife="n/a","n/a",IF(R$3&gt;(A10stdlife+$E198),('PTRM input'!$J$152*(1+rvanilla04)^0.5)-SUM($J198:Q198),('PTRM input'!$J$152*(1+rvanilla04)^0.5)/A10stdlife))</f>
        <v>n/a</v>
      </c>
      <c r="S198" s="105" t="str">
        <f>IF(A10stdlife="n/a","n/a",IF(S$3&gt;(A10stdlife+$E198),('PTRM input'!$J$152*(1+rvanilla04)^0.5)-SUM($J198:R198),('PTRM input'!$J$152*(1+rvanilla04)^0.5)/A10stdlife))</f>
        <v>n/a</v>
      </c>
      <c r="T198" s="105" t="str">
        <f>IF(A10stdlife="n/a","n/a",IF(T$3&gt;(A10stdlife+$E198),('PTRM input'!$J$152*(1+rvanilla04)^0.5)-SUM($J198:S198),('PTRM input'!$J$152*(1+rvanilla04)^0.5)/A10stdlife))</f>
        <v>n/a</v>
      </c>
      <c r="U198" s="105" t="str">
        <f>IF(A10stdlife="n/a","n/a",IF(U$3&gt;(A10stdlife+$E198),('PTRM input'!$J$152*(1+rvanilla04)^0.5)-SUM($J198:T198),('PTRM input'!$J$152*(1+rvanilla04)^0.5)/A10stdlife))</f>
        <v>n/a</v>
      </c>
      <c r="V198" s="105" t="str">
        <f>IF(A10stdlife="n/a","n/a",IF(V$3&gt;(A10stdlife+$E198),('PTRM input'!$J$152*(1+rvanilla04)^0.5)-SUM($J198:U198),('PTRM input'!$J$152*(1+rvanilla04)^0.5)/A10stdlife))</f>
        <v>n/a</v>
      </c>
      <c r="W198" s="105" t="str">
        <f>IF(A10stdlife="n/a","n/a",IF(W$3&gt;(A10stdlife+$E198),('PTRM input'!$J$152*(1+rvanilla04)^0.5)-SUM($J198:V198),('PTRM input'!$J$152*(1+rvanilla04)^0.5)/A10stdlife))</f>
        <v>n/a</v>
      </c>
      <c r="X198" s="105" t="str">
        <f>IF(A10stdlife="n/a","n/a",IF(X$3&gt;(A10stdlife+$E198),('PTRM input'!$J$152*(1+rvanilla04)^0.5)-SUM($J198:W198),('PTRM input'!$J$152*(1+rvanilla04)^0.5)/A10stdlife))</f>
        <v>n/a</v>
      </c>
      <c r="Y198" s="105" t="str">
        <f>IF(A10stdlife="n/a","n/a",IF(Y$3&gt;(A10stdlife+$E198),('PTRM input'!$J$152*(1+rvanilla04)^0.5)-SUM($J198:X198),('PTRM input'!$J$152*(1+rvanilla04)^0.5)/A10stdlife))</f>
        <v>n/a</v>
      </c>
      <c r="Z198" s="105" t="str">
        <f>IF(A10stdlife="n/a","n/a",IF(Z$3&gt;(A10stdlife+$E198),('PTRM input'!$J$152*(1+rvanilla04)^0.5)-SUM($J198:Y198),('PTRM input'!$J$152*(1+rvanilla04)^0.5)/A10stdlife))</f>
        <v>n/a</v>
      </c>
      <c r="AA198" s="105" t="str">
        <f>IF(A10stdlife="n/a","n/a",IF(AA$3&gt;(A10stdlife+$E198),('PTRM input'!$J$152*(1+rvanilla04)^0.5)-SUM($J198:Z198),('PTRM input'!$J$152*(1+rvanilla04)^0.5)/A10stdlife))</f>
        <v>n/a</v>
      </c>
      <c r="AB198" s="105" t="str">
        <f>IF(A10stdlife="n/a","n/a",IF(AB$3&gt;(A10stdlife+$E198),('PTRM input'!$J$152*(1+rvanilla04)^0.5)-SUM($J198:AA198),('PTRM input'!$J$152*(1+rvanilla04)^0.5)/A10stdlife))</f>
        <v>n/a</v>
      </c>
      <c r="AC198" s="105" t="str">
        <f>IF(A10stdlife="n/a","n/a",IF(AC$3&gt;(A10stdlife+$E198),('PTRM input'!$J$152*(1+rvanilla04)^0.5)-SUM($J198:AB198),('PTRM input'!$J$152*(1+rvanilla04)^0.5)/A10stdlife))</f>
        <v>n/a</v>
      </c>
      <c r="AD198" s="105" t="str">
        <f>IF(A10stdlife="n/a","n/a",IF(AD$3&gt;(A10stdlife+$E198),('PTRM input'!$J$152*(1+rvanilla04)^0.5)-SUM($J198:AC198),('PTRM input'!$J$152*(1+rvanilla04)^0.5)/A10stdlife))</f>
        <v>n/a</v>
      </c>
      <c r="AE198" s="105" t="str">
        <f>IF(A10stdlife="n/a","n/a",IF(AE$3&gt;(A10stdlife+$E198),('PTRM input'!$J$152*(1+rvanilla04)^0.5)-SUM($J198:AD198),('PTRM input'!$J$152*(1+rvanilla04)^0.5)/A10stdlife))</f>
        <v>n/a</v>
      </c>
      <c r="AF198" s="105" t="str">
        <f>IF(A10stdlife="n/a","n/a",IF(AF$3&gt;(A10stdlife+$E198),('PTRM input'!$J$152*(1+rvanilla04)^0.5)-SUM($J198:AE198),('PTRM input'!$J$152*(1+rvanilla04)^0.5)/A10stdlife))</f>
        <v>n/a</v>
      </c>
      <c r="AG198" s="105" t="str">
        <f>IF(A10stdlife="n/a","n/a",IF(AG$3&gt;(A10stdlife+$E198),('PTRM input'!$J$152*(1+rvanilla04)^0.5)-SUM($J198:AF198),('PTRM input'!$J$152*(1+rvanilla04)^0.5)/A10stdlife))</f>
        <v>n/a</v>
      </c>
      <c r="AH198" s="105" t="str">
        <f>IF(A10stdlife="n/a","n/a",IF(AH$3&gt;(A10stdlife+$E198),('PTRM input'!$J$152*(1+rvanilla04)^0.5)-SUM($J198:AG198),('PTRM input'!$J$152*(1+rvanilla04)^0.5)/A10stdlife))</f>
        <v>n/a</v>
      </c>
      <c r="AI198" s="105" t="str">
        <f>IF(A10stdlife="n/a","n/a",IF(AI$3&gt;(A10stdlife+$E198),('PTRM input'!$J$152*(1+rvanilla04)^0.5)-SUM($J198:AH198),('PTRM input'!$J$152*(1+rvanilla04)^0.5)/A10stdlife))</f>
        <v>n/a</v>
      </c>
      <c r="AJ198" s="105" t="str">
        <f>IF(A10stdlife="n/a","n/a",IF(AJ$3&gt;(A10stdlife+$E198),('PTRM input'!$J$152*(1+rvanilla04)^0.5)-SUM($J198:AI198),('PTRM input'!$J$152*(1+rvanilla04)^0.5)/A10stdlife))</f>
        <v>n/a</v>
      </c>
      <c r="AK198" s="105" t="str">
        <f>IF(A10stdlife="n/a","n/a",IF(AK$3&gt;(A10stdlife+$E198),('PTRM input'!$J$152*(1+rvanilla04)^0.5)-SUM($J198:AJ198),('PTRM input'!$J$152*(1+rvanilla04)^0.5)/A10stdlife))</f>
        <v>n/a</v>
      </c>
      <c r="AL198" s="105" t="str">
        <f>IF(A10stdlife="n/a","n/a",IF(AL$3&gt;(A10stdlife+$E198),('PTRM input'!$J$152*(1+rvanilla04)^0.5)-SUM($J198:AK198),('PTRM input'!$J$152*(1+rvanilla04)^0.5)/A10stdlife))</f>
        <v>n/a</v>
      </c>
      <c r="AM198" s="105" t="str">
        <f>IF(A10stdlife="n/a","n/a",IF(AM$3&gt;(A10stdlife+$E198),('PTRM input'!$J$152*(1+rvanilla04)^0.5)-SUM($J198:AL198),('PTRM input'!$J$152*(1+rvanilla04)^0.5)/A10stdlife))</f>
        <v>n/a</v>
      </c>
      <c r="AN198" s="105" t="str">
        <f>IF(A10stdlife="n/a","n/a",IF(AN$3&gt;(A10stdlife+$E198),('PTRM input'!$J$152*(1+rvanilla04)^0.5)-SUM($J198:AM198),('PTRM input'!$J$152*(1+rvanilla04)^0.5)/A10stdlife))</f>
        <v>n/a</v>
      </c>
      <c r="AO198" s="105" t="str">
        <f>IF(A10stdlife="n/a","n/a",IF(AO$3&gt;(A10stdlife+$E198),('PTRM input'!$J$152*(1+rvanilla04)^0.5)-SUM($J198:AN198),('PTRM input'!$J$152*(1+rvanilla04)^0.5)/A10stdlife))</f>
        <v>n/a</v>
      </c>
      <c r="AP198" s="105" t="str">
        <f>IF(A10stdlife="n/a","n/a",IF(AP$3&gt;(A10stdlife+$E198),('PTRM input'!$J$152*(1+rvanilla04)^0.5)-SUM($J198:AO198),('PTRM input'!$J$152*(1+rvanilla04)^0.5)/A10stdlife))</f>
        <v>n/a</v>
      </c>
      <c r="AQ198" s="105" t="str">
        <f>IF(A10stdlife="n/a","n/a",IF(AQ$3&gt;(A10stdlife+$E198),('PTRM input'!$J$152*(1+rvanilla04)^0.5)-SUM($J198:AP198),('PTRM input'!$J$152*(1+rvanilla04)^0.5)/A10stdlife))</f>
        <v>n/a</v>
      </c>
      <c r="AR198" s="105" t="str">
        <f>IF(A10stdlife="n/a","n/a",IF(AR$3&gt;(A10stdlife+$E198),('PTRM input'!$J$152*(1+rvanilla04)^0.5)-SUM($J198:AQ198),('PTRM input'!$J$152*(1+rvanilla04)^0.5)/A10stdlife))</f>
        <v>n/a</v>
      </c>
      <c r="AS198" s="105" t="str">
        <f>IF(A10stdlife="n/a","n/a",IF(AS$3&gt;(A10stdlife+$E198),('PTRM input'!$J$152*(1+rvanilla04)^0.5)-SUM($J198:AR198),('PTRM input'!$J$152*(1+rvanilla04)^0.5)/A10stdlife))</f>
        <v>n/a</v>
      </c>
      <c r="AT198" s="105" t="str">
        <f>IF(A10stdlife="n/a","n/a",IF(AT$3&gt;(A10stdlife+$E198),('PTRM input'!$J$152*(1+rvanilla04)^0.5)-SUM($J198:AS198),('PTRM input'!$J$152*(1+rvanilla04)^0.5)/A10stdlife))</f>
        <v>n/a</v>
      </c>
      <c r="AU198" s="105" t="str">
        <f>IF(A10stdlife="n/a","n/a",IF(AU$3&gt;(A10stdlife+$E198),('PTRM input'!$J$152*(1+rvanilla04)^0.5)-SUM($J198:AT198),('PTRM input'!$J$152*(1+rvanilla04)^0.5)/A10stdlife))</f>
        <v>n/a</v>
      </c>
      <c r="AV198" s="105" t="str">
        <f>IF(A10stdlife="n/a","n/a",IF(AV$3&gt;(A10stdlife+$E198),('PTRM input'!$J$152*(1+rvanilla04)^0.5)-SUM($J198:AU198),('PTRM input'!$J$152*(1+rvanilla04)^0.5)/A10stdlife))</f>
        <v>n/a</v>
      </c>
      <c r="AW198" s="105" t="str">
        <f>IF(A10stdlife="n/a","n/a",IF(AW$3&gt;(A10stdlife+$E198),('PTRM input'!$J$152*(1+rvanilla04)^0.5)-SUM($J198:AV198),('PTRM input'!$J$152*(1+rvanilla04)^0.5)/A10stdlife))</f>
        <v>n/a</v>
      </c>
      <c r="AX198" s="105" t="str">
        <f>IF(A10stdlife="n/a","n/a",IF(AX$3&gt;(A10stdlife+$E198),('PTRM input'!$J$152*(1+rvanilla04)^0.5)-SUM($J198:AW198),('PTRM input'!$J$152*(1+rvanilla04)^0.5)/A10stdlife))</f>
        <v>n/a</v>
      </c>
      <c r="AY198" s="105" t="str">
        <f>IF(A10stdlife="n/a","n/a",IF(AY$3&gt;(A10stdlife+$E198),('PTRM input'!$J$152*(1+rvanilla04)^0.5)-SUM($J198:AX198),('PTRM input'!$J$152*(1+rvanilla04)^0.5)/A10stdlife))</f>
        <v>n/a</v>
      </c>
      <c r="AZ198" s="105" t="str">
        <f>IF(A10stdlife="n/a","n/a",IF(AZ$3&gt;(A10stdlife+$E198),('PTRM input'!$J$152*(1+rvanilla04)^0.5)-SUM($J198:AY198),('PTRM input'!$J$152*(1+rvanilla04)^0.5)/A10stdlife))</f>
        <v>n/a</v>
      </c>
      <c r="BA198" s="105" t="str">
        <f>IF(A10stdlife="n/a","n/a",IF(BA$3&gt;(A10stdlife+$E198),('PTRM input'!$J$152*(1+rvanilla04)^0.5)-SUM($J198:AZ198),('PTRM input'!$J$152*(1+rvanilla04)^0.5)/A10stdlife))</f>
        <v>n/a</v>
      </c>
      <c r="BB198" s="105" t="str">
        <f>IF(A10stdlife="n/a","n/a",IF(BB$3&gt;(A10stdlife+$E198),('PTRM input'!$J$152*(1+rvanilla04)^0.5)-SUM($J198:BA198),('PTRM input'!$J$152*(1+rvanilla04)^0.5)/A10stdlife))</f>
        <v>n/a</v>
      </c>
      <c r="BC198" s="105" t="str">
        <f>IF(A10stdlife="n/a","n/a",IF(BC$3&gt;(A10stdlife+$E198),('PTRM input'!$J$152*(1+rvanilla04)^0.5)-SUM($J198:BB198),('PTRM input'!$J$152*(1+rvanilla04)^0.5)/A10stdlife))</f>
        <v>n/a</v>
      </c>
      <c r="BD198" s="105" t="str">
        <f>IF(A10stdlife="n/a","n/a",IF(BD$3&gt;(A10stdlife+$E198),('PTRM input'!$J$152*(1+rvanilla04)^0.5)-SUM($J198:BC198),('PTRM input'!$J$152*(1+rvanilla04)^0.5)/A10stdlife))</f>
        <v>n/a</v>
      </c>
      <c r="BE198" s="105" t="str">
        <f>IF(A10stdlife="n/a","n/a",IF(BE$3&gt;(A10stdlife+$E198),('PTRM input'!$J$152*(1+rvanilla04)^0.5)-SUM($J198:BD198),('PTRM input'!$J$152*(1+rvanilla04)^0.5)/A10stdlife))</f>
        <v>n/a</v>
      </c>
      <c r="BF198" s="105" t="str">
        <f>IF(A10stdlife="n/a","n/a",IF(BF$3&gt;(A10stdlife+$E198),('PTRM input'!$J$152*(1+rvanilla04)^0.5)-SUM($J198:BE198),('PTRM input'!$J$152*(1+rvanilla04)^0.5)/A10stdlife))</f>
        <v>n/a</v>
      </c>
      <c r="BG198" s="105" t="str">
        <f>IF(A10stdlife="n/a","n/a",IF(BG$3&gt;(A10stdlife+$E198),('PTRM input'!$J$152*(1+rvanilla04)^0.5)-SUM($J198:BF198),('PTRM input'!$J$152*(1+rvanilla04)^0.5)/A10stdlife))</f>
        <v>n/a</v>
      </c>
      <c r="BH198" s="105" t="str">
        <f>IF(A10stdlife="n/a","n/a",IF(BH$3&gt;(A10stdlife+$E198),('PTRM input'!$J$152*(1+rvanilla04)^0.5)-SUM($J198:BG198),('PTRM input'!$J$152*(1+rvanilla04)^0.5)/A10stdlife))</f>
        <v>n/a</v>
      </c>
      <c r="BI198" s="105" t="str">
        <f>IF(A10stdlife="n/a","n/a",IF(BI$3&gt;(A10stdlife+$E198),('PTRM input'!$J$152*(1+rvanilla04)^0.5)-SUM($J198:BH198),('PTRM input'!$J$152*(1+rvanilla04)^0.5)/A10stdlife))</f>
        <v>n/a</v>
      </c>
      <c r="BJ198" s="234"/>
      <c r="BK198" s="234"/>
      <c r="BL198" s="234"/>
      <c r="BM198" s="234"/>
    </row>
    <row r="199" spans="1:65" s="190" customFormat="1" outlineLevel="2">
      <c r="A199" s="234"/>
      <c r="B199" s="32"/>
      <c r="C199" s="31"/>
      <c r="D199" s="930"/>
      <c r="E199" s="167">
        <v>5</v>
      </c>
      <c r="F199" s="34"/>
      <c r="G199" s="184"/>
      <c r="H199" s="186"/>
      <c r="I199" s="186"/>
      <c r="J199" s="186"/>
      <c r="K199" s="185"/>
      <c r="L199" s="105" t="str">
        <f>IF(A10stdlife="n/a","n/a",IF(L$3&gt;(A10stdlife+$E199),('PTRM input'!$K$152*(1+rvanilla05)^0.5)-SUM($K199:K199),('PTRM input'!$K$152*(1+rvanilla05)^0.5)/A10stdlife))</f>
        <v>n/a</v>
      </c>
      <c r="M199" s="105" t="str">
        <f>IF(A10stdlife="n/a","n/a",IF(M$3&gt;(A10stdlife+$E199),('PTRM input'!$K$152*(1+rvanilla05)^0.5)-SUM($K199:L199),('PTRM input'!$K$152*(1+rvanilla05)^0.5)/A10stdlife))</f>
        <v>n/a</v>
      </c>
      <c r="N199" s="105" t="str">
        <f>IF(A10stdlife="n/a","n/a",IF(N$3&gt;(A10stdlife+$E199),('PTRM input'!$K$152*(1+rvanilla05)^0.5)-SUM($K199:M199),('PTRM input'!$K$152*(1+rvanilla05)^0.5)/A10stdlife))</f>
        <v>n/a</v>
      </c>
      <c r="O199" s="105" t="str">
        <f>IF(A10stdlife="n/a","n/a",IF(O$3&gt;(A10stdlife+$E199),('PTRM input'!$K$152*(1+rvanilla05)^0.5)-SUM($K199:N199),('PTRM input'!$K$152*(1+rvanilla05)^0.5)/A10stdlife))</f>
        <v>n/a</v>
      </c>
      <c r="P199" s="105" t="str">
        <f>IF(A10stdlife="n/a","n/a",IF(P$3&gt;(A10stdlife+$E199),('PTRM input'!$K$152*(1+rvanilla05)^0.5)-SUM($K199:O199),('PTRM input'!$K$152*(1+rvanilla05)^0.5)/A10stdlife))</f>
        <v>n/a</v>
      </c>
      <c r="Q199" s="105" t="str">
        <f>IF(A10stdlife="n/a","n/a",IF(Q$3&gt;(A10stdlife+$E199),('PTRM input'!$K$152*(1+rvanilla05)^0.5)-SUM($K199:P199),('PTRM input'!$K$152*(1+rvanilla05)^0.5)/A10stdlife))</f>
        <v>n/a</v>
      </c>
      <c r="R199" s="105" t="str">
        <f>IF(A10stdlife="n/a","n/a",IF(R$3&gt;(A10stdlife+$E199),('PTRM input'!$K$152*(1+rvanilla05)^0.5)-SUM($K199:Q199),('PTRM input'!$K$152*(1+rvanilla05)^0.5)/A10stdlife))</f>
        <v>n/a</v>
      </c>
      <c r="S199" s="105" t="str">
        <f>IF(A10stdlife="n/a","n/a",IF(S$3&gt;(A10stdlife+$E199),('PTRM input'!$K$152*(1+rvanilla05)^0.5)-SUM($K199:R199),('PTRM input'!$K$152*(1+rvanilla05)^0.5)/A10stdlife))</f>
        <v>n/a</v>
      </c>
      <c r="T199" s="105" t="str">
        <f>IF(A10stdlife="n/a","n/a",IF(T$3&gt;(A10stdlife+$E199),('PTRM input'!$K$152*(1+rvanilla05)^0.5)-SUM($K199:S199),('PTRM input'!$K$152*(1+rvanilla05)^0.5)/A10stdlife))</f>
        <v>n/a</v>
      </c>
      <c r="U199" s="105" t="str">
        <f>IF(A10stdlife="n/a","n/a",IF(U$3&gt;(A10stdlife+$E199),('PTRM input'!$K$152*(1+rvanilla05)^0.5)-SUM($K199:T199),('PTRM input'!$K$152*(1+rvanilla05)^0.5)/A10stdlife))</f>
        <v>n/a</v>
      </c>
      <c r="V199" s="105" t="str">
        <f>IF(A10stdlife="n/a","n/a",IF(V$3&gt;(A10stdlife+$E199),('PTRM input'!$K$152*(1+rvanilla05)^0.5)-SUM($K199:U199),('PTRM input'!$K$152*(1+rvanilla05)^0.5)/A10stdlife))</f>
        <v>n/a</v>
      </c>
      <c r="W199" s="105" t="str">
        <f>IF(A10stdlife="n/a","n/a",IF(W$3&gt;(A10stdlife+$E199),('PTRM input'!$K$152*(1+rvanilla05)^0.5)-SUM($K199:V199),('PTRM input'!$K$152*(1+rvanilla05)^0.5)/A10stdlife))</f>
        <v>n/a</v>
      </c>
      <c r="X199" s="105" t="str">
        <f>IF(A10stdlife="n/a","n/a",IF(X$3&gt;(A10stdlife+$E199),('PTRM input'!$K$152*(1+rvanilla05)^0.5)-SUM($K199:W199),('PTRM input'!$K$152*(1+rvanilla05)^0.5)/A10stdlife))</f>
        <v>n/a</v>
      </c>
      <c r="Y199" s="105" t="str">
        <f>IF(A10stdlife="n/a","n/a",IF(Y$3&gt;(A10stdlife+$E199),('PTRM input'!$K$152*(1+rvanilla05)^0.5)-SUM($K199:X199),('PTRM input'!$K$152*(1+rvanilla05)^0.5)/A10stdlife))</f>
        <v>n/a</v>
      </c>
      <c r="Z199" s="105" t="str">
        <f>IF(A10stdlife="n/a","n/a",IF(Z$3&gt;(A10stdlife+$E199),('PTRM input'!$K$152*(1+rvanilla05)^0.5)-SUM($K199:Y199),('PTRM input'!$K$152*(1+rvanilla05)^0.5)/A10stdlife))</f>
        <v>n/a</v>
      </c>
      <c r="AA199" s="105" t="str">
        <f>IF(A10stdlife="n/a","n/a",IF(AA$3&gt;(A10stdlife+$E199),('PTRM input'!$K$152*(1+rvanilla05)^0.5)-SUM($K199:Z199),('PTRM input'!$K$152*(1+rvanilla05)^0.5)/A10stdlife))</f>
        <v>n/a</v>
      </c>
      <c r="AB199" s="105" t="str">
        <f>IF(A10stdlife="n/a","n/a",IF(AB$3&gt;(A10stdlife+$E199),('PTRM input'!$K$152*(1+rvanilla05)^0.5)-SUM($K199:AA199),('PTRM input'!$K$152*(1+rvanilla05)^0.5)/A10stdlife))</f>
        <v>n/a</v>
      </c>
      <c r="AC199" s="105" t="str">
        <f>IF(A10stdlife="n/a","n/a",IF(AC$3&gt;(A10stdlife+$E199),('PTRM input'!$K$152*(1+rvanilla05)^0.5)-SUM($K199:AB199),('PTRM input'!$K$152*(1+rvanilla05)^0.5)/A10stdlife))</f>
        <v>n/a</v>
      </c>
      <c r="AD199" s="105" t="str">
        <f>IF(A10stdlife="n/a","n/a",IF(AD$3&gt;(A10stdlife+$E199),('PTRM input'!$K$152*(1+rvanilla05)^0.5)-SUM($K199:AC199),('PTRM input'!$K$152*(1+rvanilla05)^0.5)/A10stdlife))</f>
        <v>n/a</v>
      </c>
      <c r="AE199" s="105" t="str">
        <f>IF(A10stdlife="n/a","n/a",IF(AE$3&gt;(A10stdlife+$E199),('PTRM input'!$K$152*(1+rvanilla05)^0.5)-SUM($K199:AD199),('PTRM input'!$K$152*(1+rvanilla05)^0.5)/A10stdlife))</f>
        <v>n/a</v>
      </c>
      <c r="AF199" s="105" t="str">
        <f>IF(A10stdlife="n/a","n/a",IF(AF$3&gt;(A10stdlife+$E199),('PTRM input'!$K$152*(1+rvanilla05)^0.5)-SUM($K199:AE199),('PTRM input'!$K$152*(1+rvanilla05)^0.5)/A10stdlife))</f>
        <v>n/a</v>
      </c>
      <c r="AG199" s="105" t="str">
        <f>IF(A10stdlife="n/a","n/a",IF(AG$3&gt;(A10stdlife+$E199),('PTRM input'!$K$152*(1+rvanilla05)^0.5)-SUM($K199:AF199),('PTRM input'!$K$152*(1+rvanilla05)^0.5)/A10stdlife))</f>
        <v>n/a</v>
      </c>
      <c r="AH199" s="105" t="str">
        <f>IF(A10stdlife="n/a","n/a",IF(AH$3&gt;(A10stdlife+$E199),('PTRM input'!$K$152*(1+rvanilla05)^0.5)-SUM($K199:AG199),('PTRM input'!$K$152*(1+rvanilla05)^0.5)/A10stdlife))</f>
        <v>n/a</v>
      </c>
      <c r="AI199" s="105" t="str">
        <f>IF(A10stdlife="n/a","n/a",IF(AI$3&gt;(A10stdlife+$E199),('PTRM input'!$K$152*(1+rvanilla05)^0.5)-SUM($K199:AH199),('PTRM input'!$K$152*(1+rvanilla05)^0.5)/A10stdlife))</f>
        <v>n/a</v>
      </c>
      <c r="AJ199" s="105" t="str">
        <f>IF(A10stdlife="n/a","n/a",IF(AJ$3&gt;(A10stdlife+$E199),('PTRM input'!$K$152*(1+rvanilla05)^0.5)-SUM($K199:AI199),('PTRM input'!$K$152*(1+rvanilla05)^0.5)/A10stdlife))</f>
        <v>n/a</v>
      </c>
      <c r="AK199" s="105" t="str">
        <f>IF(A10stdlife="n/a","n/a",IF(AK$3&gt;(A10stdlife+$E199),('PTRM input'!$K$152*(1+rvanilla05)^0.5)-SUM($K199:AJ199),('PTRM input'!$K$152*(1+rvanilla05)^0.5)/A10stdlife))</f>
        <v>n/a</v>
      </c>
      <c r="AL199" s="105" t="str">
        <f>IF(A10stdlife="n/a","n/a",IF(AL$3&gt;(A10stdlife+$E199),('PTRM input'!$K$152*(1+rvanilla05)^0.5)-SUM($K199:AK199),('PTRM input'!$K$152*(1+rvanilla05)^0.5)/A10stdlife))</f>
        <v>n/a</v>
      </c>
      <c r="AM199" s="105" t="str">
        <f>IF(A10stdlife="n/a","n/a",IF(AM$3&gt;(A10stdlife+$E199),('PTRM input'!$K$152*(1+rvanilla05)^0.5)-SUM($K199:AL199),('PTRM input'!$K$152*(1+rvanilla05)^0.5)/A10stdlife))</f>
        <v>n/a</v>
      </c>
      <c r="AN199" s="105" t="str">
        <f>IF(A10stdlife="n/a","n/a",IF(AN$3&gt;(A10stdlife+$E199),('PTRM input'!$K$152*(1+rvanilla05)^0.5)-SUM($K199:AM199),('PTRM input'!$K$152*(1+rvanilla05)^0.5)/A10stdlife))</f>
        <v>n/a</v>
      </c>
      <c r="AO199" s="105" t="str">
        <f>IF(A10stdlife="n/a","n/a",IF(AO$3&gt;(A10stdlife+$E199),('PTRM input'!$K$152*(1+rvanilla05)^0.5)-SUM($K199:AN199),('PTRM input'!$K$152*(1+rvanilla05)^0.5)/A10stdlife))</f>
        <v>n/a</v>
      </c>
      <c r="AP199" s="105" t="str">
        <f>IF(A10stdlife="n/a","n/a",IF(AP$3&gt;(A10stdlife+$E199),('PTRM input'!$K$152*(1+rvanilla05)^0.5)-SUM($K199:AO199),('PTRM input'!$K$152*(1+rvanilla05)^0.5)/A10stdlife))</f>
        <v>n/a</v>
      </c>
      <c r="AQ199" s="105" t="str">
        <f>IF(A10stdlife="n/a","n/a",IF(AQ$3&gt;(A10stdlife+$E199),('PTRM input'!$K$152*(1+rvanilla05)^0.5)-SUM($K199:AP199),('PTRM input'!$K$152*(1+rvanilla05)^0.5)/A10stdlife))</f>
        <v>n/a</v>
      </c>
      <c r="AR199" s="105" t="str">
        <f>IF(A10stdlife="n/a","n/a",IF(AR$3&gt;(A10stdlife+$E199),('PTRM input'!$K$152*(1+rvanilla05)^0.5)-SUM($K199:AQ199),('PTRM input'!$K$152*(1+rvanilla05)^0.5)/A10stdlife))</f>
        <v>n/a</v>
      </c>
      <c r="AS199" s="105" t="str">
        <f>IF(A10stdlife="n/a","n/a",IF(AS$3&gt;(A10stdlife+$E199),('PTRM input'!$K$152*(1+rvanilla05)^0.5)-SUM($K199:AR199),('PTRM input'!$K$152*(1+rvanilla05)^0.5)/A10stdlife))</f>
        <v>n/a</v>
      </c>
      <c r="AT199" s="105" t="str">
        <f>IF(A10stdlife="n/a","n/a",IF(AT$3&gt;(A10stdlife+$E199),('PTRM input'!$K$152*(1+rvanilla05)^0.5)-SUM($K199:AS199),('PTRM input'!$K$152*(1+rvanilla05)^0.5)/A10stdlife))</f>
        <v>n/a</v>
      </c>
      <c r="AU199" s="105" t="str">
        <f>IF(A10stdlife="n/a","n/a",IF(AU$3&gt;(A10stdlife+$E199),('PTRM input'!$K$152*(1+rvanilla05)^0.5)-SUM($K199:AT199),('PTRM input'!$K$152*(1+rvanilla05)^0.5)/A10stdlife))</f>
        <v>n/a</v>
      </c>
      <c r="AV199" s="105" t="str">
        <f>IF(A10stdlife="n/a","n/a",IF(AV$3&gt;(A10stdlife+$E199),('PTRM input'!$K$152*(1+rvanilla05)^0.5)-SUM($K199:AU199),('PTRM input'!$K$152*(1+rvanilla05)^0.5)/A10stdlife))</f>
        <v>n/a</v>
      </c>
      <c r="AW199" s="105" t="str">
        <f>IF(A10stdlife="n/a","n/a",IF(AW$3&gt;(A10stdlife+$E199),('PTRM input'!$K$152*(1+rvanilla05)^0.5)-SUM($K199:AV199),('PTRM input'!$K$152*(1+rvanilla05)^0.5)/A10stdlife))</f>
        <v>n/a</v>
      </c>
      <c r="AX199" s="105" t="str">
        <f>IF(A10stdlife="n/a","n/a",IF(AX$3&gt;(A10stdlife+$E199),('PTRM input'!$K$152*(1+rvanilla05)^0.5)-SUM($K199:AW199),('PTRM input'!$K$152*(1+rvanilla05)^0.5)/A10stdlife))</f>
        <v>n/a</v>
      </c>
      <c r="AY199" s="105" t="str">
        <f>IF(A10stdlife="n/a","n/a",IF(AY$3&gt;(A10stdlife+$E199),('PTRM input'!$K$152*(1+rvanilla05)^0.5)-SUM($K199:AX199),('PTRM input'!$K$152*(1+rvanilla05)^0.5)/A10stdlife))</f>
        <v>n/a</v>
      </c>
      <c r="AZ199" s="105" t="str">
        <f>IF(A10stdlife="n/a","n/a",IF(AZ$3&gt;(A10stdlife+$E199),('PTRM input'!$K$152*(1+rvanilla05)^0.5)-SUM($K199:AY199),('PTRM input'!$K$152*(1+rvanilla05)^0.5)/A10stdlife))</f>
        <v>n/a</v>
      </c>
      <c r="BA199" s="105" t="str">
        <f>IF(A10stdlife="n/a","n/a",IF(BA$3&gt;(A10stdlife+$E199),('PTRM input'!$K$152*(1+rvanilla05)^0.5)-SUM($K199:AZ199),('PTRM input'!$K$152*(1+rvanilla05)^0.5)/A10stdlife))</f>
        <v>n/a</v>
      </c>
      <c r="BB199" s="105" t="str">
        <f>IF(A10stdlife="n/a","n/a",IF(BB$3&gt;(A10stdlife+$E199),('PTRM input'!$K$152*(1+rvanilla05)^0.5)-SUM($K199:BA199),('PTRM input'!$K$152*(1+rvanilla05)^0.5)/A10stdlife))</f>
        <v>n/a</v>
      </c>
      <c r="BC199" s="105" t="str">
        <f>IF(A10stdlife="n/a","n/a",IF(BC$3&gt;(A10stdlife+$E199),('PTRM input'!$K$152*(1+rvanilla05)^0.5)-SUM($K199:BB199),('PTRM input'!$K$152*(1+rvanilla05)^0.5)/A10stdlife))</f>
        <v>n/a</v>
      </c>
      <c r="BD199" s="105" t="str">
        <f>IF(A10stdlife="n/a","n/a",IF(BD$3&gt;(A10stdlife+$E199),('PTRM input'!$K$152*(1+rvanilla05)^0.5)-SUM($K199:BC199),('PTRM input'!$K$152*(1+rvanilla05)^0.5)/A10stdlife))</f>
        <v>n/a</v>
      </c>
      <c r="BE199" s="105" t="str">
        <f>IF(A10stdlife="n/a","n/a",IF(BE$3&gt;(A10stdlife+$E199),('PTRM input'!$K$152*(1+rvanilla05)^0.5)-SUM($K199:BD199),('PTRM input'!$K$152*(1+rvanilla05)^0.5)/A10stdlife))</f>
        <v>n/a</v>
      </c>
      <c r="BF199" s="105" t="str">
        <f>IF(A10stdlife="n/a","n/a",IF(BF$3&gt;(A10stdlife+$E199),('PTRM input'!$K$152*(1+rvanilla05)^0.5)-SUM($K199:BE199),('PTRM input'!$K$152*(1+rvanilla05)^0.5)/A10stdlife))</f>
        <v>n/a</v>
      </c>
      <c r="BG199" s="105" t="str">
        <f>IF(A10stdlife="n/a","n/a",IF(BG$3&gt;(A10stdlife+$E199),('PTRM input'!$K$152*(1+rvanilla05)^0.5)-SUM($K199:BF199),('PTRM input'!$K$152*(1+rvanilla05)^0.5)/A10stdlife))</f>
        <v>n/a</v>
      </c>
      <c r="BH199" s="105" t="str">
        <f>IF(A10stdlife="n/a","n/a",IF(BH$3&gt;(A10stdlife+$E199),('PTRM input'!$K$152*(1+rvanilla05)^0.5)-SUM($K199:BG199),('PTRM input'!$K$152*(1+rvanilla05)^0.5)/A10stdlife))</f>
        <v>n/a</v>
      </c>
      <c r="BI199" s="105" t="str">
        <f>IF(A10stdlife="n/a","n/a",IF(BI$3&gt;(A10stdlife+$E199),('PTRM input'!$K$152*(1+rvanilla05)^0.5)-SUM($K199:BH199),('PTRM input'!$K$152*(1+rvanilla05)^0.5)/A10stdlife))</f>
        <v>n/a</v>
      </c>
      <c r="BJ199" s="234"/>
      <c r="BK199" s="234"/>
      <c r="BL199" s="234"/>
      <c r="BM199" s="234"/>
    </row>
    <row r="200" spans="1:65" s="190" customFormat="1" outlineLevel="2">
      <c r="A200" s="234"/>
      <c r="B200" s="32"/>
      <c r="C200" s="31"/>
      <c r="D200" s="930"/>
      <c r="E200" s="167">
        <v>6</v>
      </c>
      <c r="F200" s="34"/>
      <c r="G200" s="184"/>
      <c r="H200" s="186"/>
      <c r="I200" s="186"/>
      <c r="J200" s="186"/>
      <c r="K200" s="186"/>
      <c r="L200" s="185"/>
      <c r="M200" s="105" t="str">
        <f>IF(A10stdlife="n/a","n/a",IF(M$3&gt;(A10stdlife+$E200),('PTRM input'!$L$152*(1+rvanilla06)^0.5)-SUM($L200:L200),('PTRM input'!$L$152*(1+rvanilla06)^0.5)/A10stdlife))</f>
        <v>n/a</v>
      </c>
      <c r="N200" s="105" t="str">
        <f>IF(A10stdlife="n/a","n/a",IF(N$3&gt;(A10stdlife+$E200),('PTRM input'!$L$152*(1+rvanilla06)^0.5)-SUM($L200:M200),('PTRM input'!$L$152*(1+rvanilla06)^0.5)/A10stdlife))</f>
        <v>n/a</v>
      </c>
      <c r="O200" s="105" t="str">
        <f>IF(A10stdlife="n/a","n/a",IF(O$3&gt;(A10stdlife+$E200),('PTRM input'!$L$152*(1+rvanilla06)^0.5)-SUM($L200:N200),('PTRM input'!$L$152*(1+rvanilla06)^0.5)/A10stdlife))</f>
        <v>n/a</v>
      </c>
      <c r="P200" s="105" t="str">
        <f>IF(A10stdlife="n/a","n/a",IF(P$3&gt;(A10stdlife+$E200),('PTRM input'!$L$152*(1+rvanilla06)^0.5)-SUM($L200:O200),('PTRM input'!$L$152*(1+rvanilla06)^0.5)/A10stdlife))</f>
        <v>n/a</v>
      </c>
      <c r="Q200" s="105" t="str">
        <f>IF(A10stdlife="n/a","n/a",IF(Q$3&gt;(A10stdlife+$E200),('PTRM input'!$L$152*(1+rvanilla06)^0.5)-SUM($L200:P200),('PTRM input'!$L$152*(1+rvanilla06)^0.5)/A10stdlife))</f>
        <v>n/a</v>
      </c>
      <c r="R200" s="105" t="str">
        <f>IF(A10stdlife="n/a","n/a",IF(R$3&gt;(A10stdlife+$E200),('PTRM input'!$L$152*(1+rvanilla06)^0.5)-SUM($L200:Q200),('PTRM input'!$L$152*(1+rvanilla06)^0.5)/A10stdlife))</f>
        <v>n/a</v>
      </c>
      <c r="S200" s="105" t="str">
        <f>IF(A10stdlife="n/a","n/a",IF(S$3&gt;(A10stdlife+$E200),('PTRM input'!$L$152*(1+rvanilla06)^0.5)-SUM($L200:R200),('PTRM input'!$L$152*(1+rvanilla06)^0.5)/A10stdlife))</f>
        <v>n/a</v>
      </c>
      <c r="T200" s="105" t="str">
        <f>IF(A10stdlife="n/a","n/a",IF(T$3&gt;(A10stdlife+$E200),('PTRM input'!$L$152*(1+rvanilla06)^0.5)-SUM($L200:S200),('PTRM input'!$L$152*(1+rvanilla06)^0.5)/A10stdlife))</f>
        <v>n/a</v>
      </c>
      <c r="U200" s="105" t="str">
        <f>IF(A10stdlife="n/a","n/a",IF(U$3&gt;(A10stdlife+$E200),('PTRM input'!$L$152*(1+rvanilla06)^0.5)-SUM($L200:T200),('PTRM input'!$L$152*(1+rvanilla06)^0.5)/A10stdlife))</f>
        <v>n/a</v>
      </c>
      <c r="V200" s="105" t="str">
        <f>IF(A10stdlife="n/a","n/a",IF(V$3&gt;(A10stdlife+$E200),('PTRM input'!$L$152*(1+rvanilla06)^0.5)-SUM($L200:U200),('PTRM input'!$L$152*(1+rvanilla06)^0.5)/A10stdlife))</f>
        <v>n/a</v>
      </c>
      <c r="W200" s="105" t="str">
        <f>IF(A10stdlife="n/a","n/a",IF(W$3&gt;(A10stdlife+$E200),('PTRM input'!$L$152*(1+rvanilla06)^0.5)-SUM($L200:V200),('PTRM input'!$L$152*(1+rvanilla06)^0.5)/A10stdlife))</f>
        <v>n/a</v>
      </c>
      <c r="X200" s="105" t="str">
        <f>IF(A10stdlife="n/a","n/a",IF(X$3&gt;(A10stdlife+$E200),('PTRM input'!$L$152*(1+rvanilla06)^0.5)-SUM($L200:W200),('PTRM input'!$L$152*(1+rvanilla06)^0.5)/A10stdlife))</f>
        <v>n/a</v>
      </c>
      <c r="Y200" s="105" t="str">
        <f>IF(A10stdlife="n/a","n/a",IF(Y$3&gt;(A10stdlife+$E200),('PTRM input'!$L$152*(1+rvanilla06)^0.5)-SUM($L200:X200),('PTRM input'!$L$152*(1+rvanilla06)^0.5)/A10stdlife))</f>
        <v>n/a</v>
      </c>
      <c r="Z200" s="105" t="str">
        <f>IF(A10stdlife="n/a","n/a",IF(Z$3&gt;(A10stdlife+$E200),('PTRM input'!$L$152*(1+rvanilla06)^0.5)-SUM($L200:Y200),('PTRM input'!$L$152*(1+rvanilla06)^0.5)/A10stdlife))</f>
        <v>n/a</v>
      </c>
      <c r="AA200" s="105" t="str">
        <f>IF(A10stdlife="n/a","n/a",IF(AA$3&gt;(A10stdlife+$E200),('PTRM input'!$L$152*(1+rvanilla06)^0.5)-SUM($L200:Z200),('PTRM input'!$L$152*(1+rvanilla06)^0.5)/A10stdlife))</f>
        <v>n/a</v>
      </c>
      <c r="AB200" s="105" t="str">
        <f>IF(A10stdlife="n/a","n/a",IF(AB$3&gt;(A10stdlife+$E200),('PTRM input'!$L$152*(1+rvanilla06)^0.5)-SUM($L200:AA200),('PTRM input'!$L$152*(1+rvanilla06)^0.5)/A10stdlife))</f>
        <v>n/a</v>
      </c>
      <c r="AC200" s="105" t="str">
        <f>IF(A10stdlife="n/a","n/a",IF(AC$3&gt;(A10stdlife+$E200),('PTRM input'!$L$152*(1+rvanilla06)^0.5)-SUM($L200:AB200),('PTRM input'!$L$152*(1+rvanilla06)^0.5)/A10stdlife))</f>
        <v>n/a</v>
      </c>
      <c r="AD200" s="105" t="str">
        <f>IF(A10stdlife="n/a","n/a",IF(AD$3&gt;(A10stdlife+$E200),('PTRM input'!$L$152*(1+rvanilla06)^0.5)-SUM($L200:AC200),('PTRM input'!$L$152*(1+rvanilla06)^0.5)/A10stdlife))</f>
        <v>n/a</v>
      </c>
      <c r="AE200" s="105" t="str">
        <f>IF(A10stdlife="n/a","n/a",IF(AE$3&gt;(A10stdlife+$E200),('PTRM input'!$L$152*(1+rvanilla06)^0.5)-SUM($L200:AD200),('PTRM input'!$L$152*(1+rvanilla06)^0.5)/A10stdlife))</f>
        <v>n/a</v>
      </c>
      <c r="AF200" s="105" t="str">
        <f>IF(A10stdlife="n/a","n/a",IF(AF$3&gt;(A10stdlife+$E200),('PTRM input'!$L$152*(1+rvanilla06)^0.5)-SUM($L200:AE200),('PTRM input'!$L$152*(1+rvanilla06)^0.5)/A10stdlife))</f>
        <v>n/a</v>
      </c>
      <c r="AG200" s="105" t="str">
        <f>IF(A10stdlife="n/a","n/a",IF(AG$3&gt;(A10stdlife+$E200),('PTRM input'!$L$152*(1+rvanilla06)^0.5)-SUM($L200:AF200),('PTRM input'!$L$152*(1+rvanilla06)^0.5)/A10stdlife))</f>
        <v>n/a</v>
      </c>
      <c r="AH200" s="105" t="str">
        <f>IF(A10stdlife="n/a","n/a",IF(AH$3&gt;(A10stdlife+$E200),('PTRM input'!$L$152*(1+rvanilla06)^0.5)-SUM($L200:AG200),('PTRM input'!$L$152*(1+rvanilla06)^0.5)/A10stdlife))</f>
        <v>n/a</v>
      </c>
      <c r="AI200" s="105" t="str">
        <f>IF(A10stdlife="n/a","n/a",IF(AI$3&gt;(A10stdlife+$E200),('PTRM input'!$L$152*(1+rvanilla06)^0.5)-SUM($L200:AH200),('PTRM input'!$L$152*(1+rvanilla06)^0.5)/A10stdlife))</f>
        <v>n/a</v>
      </c>
      <c r="AJ200" s="105" t="str">
        <f>IF(A10stdlife="n/a","n/a",IF(AJ$3&gt;(A10stdlife+$E200),('PTRM input'!$L$152*(1+rvanilla06)^0.5)-SUM($L200:AI200),('PTRM input'!$L$152*(1+rvanilla06)^0.5)/A10stdlife))</f>
        <v>n/a</v>
      </c>
      <c r="AK200" s="105" t="str">
        <f>IF(A10stdlife="n/a","n/a",IF(AK$3&gt;(A10stdlife+$E200),('PTRM input'!$L$152*(1+rvanilla06)^0.5)-SUM($L200:AJ200),('PTRM input'!$L$152*(1+rvanilla06)^0.5)/A10stdlife))</f>
        <v>n/a</v>
      </c>
      <c r="AL200" s="105" t="str">
        <f>IF(A10stdlife="n/a","n/a",IF(AL$3&gt;(A10stdlife+$E200),('PTRM input'!$L$152*(1+rvanilla06)^0.5)-SUM($L200:AK200),('PTRM input'!$L$152*(1+rvanilla06)^0.5)/A10stdlife))</f>
        <v>n/a</v>
      </c>
      <c r="AM200" s="105" t="str">
        <f>IF(A10stdlife="n/a","n/a",IF(AM$3&gt;(A10stdlife+$E200),('PTRM input'!$L$152*(1+rvanilla06)^0.5)-SUM($L200:AL200),('PTRM input'!$L$152*(1+rvanilla06)^0.5)/A10stdlife))</f>
        <v>n/a</v>
      </c>
      <c r="AN200" s="105" t="str">
        <f>IF(A10stdlife="n/a","n/a",IF(AN$3&gt;(A10stdlife+$E200),('PTRM input'!$L$152*(1+rvanilla06)^0.5)-SUM($L200:AM200),('PTRM input'!$L$152*(1+rvanilla06)^0.5)/A10stdlife))</f>
        <v>n/a</v>
      </c>
      <c r="AO200" s="105" t="str">
        <f>IF(A10stdlife="n/a","n/a",IF(AO$3&gt;(A10stdlife+$E200),('PTRM input'!$L$152*(1+rvanilla06)^0.5)-SUM($L200:AN200),('PTRM input'!$L$152*(1+rvanilla06)^0.5)/A10stdlife))</f>
        <v>n/a</v>
      </c>
      <c r="AP200" s="105" t="str">
        <f>IF(A10stdlife="n/a","n/a",IF(AP$3&gt;(A10stdlife+$E200),('PTRM input'!$L$152*(1+rvanilla06)^0.5)-SUM($L200:AO200),('PTRM input'!$L$152*(1+rvanilla06)^0.5)/A10stdlife))</f>
        <v>n/a</v>
      </c>
      <c r="AQ200" s="105" t="str">
        <f>IF(A10stdlife="n/a","n/a",IF(AQ$3&gt;(A10stdlife+$E200),('PTRM input'!$L$152*(1+rvanilla06)^0.5)-SUM($L200:AP200),('PTRM input'!$L$152*(1+rvanilla06)^0.5)/A10stdlife))</f>
        <v>n/a</v>
      </c>
      <c r="AR200" s="105" t="str">
        <f>IF(A10stdlife="n/a","n/a",IF(AR$3&gt;(A10stdlife+$E200),('PTRM input'!$L$152*(1+rvanilla06)^0.5)-SUM($L200:AQ200),('PTRM input'!$L$152*(1+rvanilla06)^0.5)/A10stdlife))</f>
        <v>n/a</v>
      </c>
      <c r="AS200" s="105" t="str">
        <f>IF(A10stdlife="n/a","n/a",IF(AS$3&gt;(A10stdlife+$E200),('PTRM input'!$L$152*(1+rvanilla06)^0.5)-SUM($L200:AR200),('PTRM input'!$L$152*(1+rvanilla06)^0.5)/A10stdlife))</f>
        <v>n/a</v>
      </c>
      <c r="AT200" s="105" t="str">
        <f>IF(A10stdlife="n/a","n/a",IF(AT$3&gt;(A10stdlife+$E200),('PTRM input'!$L$152*(1+rvanilla06)^0.5)-SUM($L200:AS200),('PTRM input'!$L$152*(1+rvanilla06)^0.5)/A10stdlife))</f>
        <v>n/a</v>
      </c>
      <c r="AU200" s="105" t="str">
        <f>IF(A10stdlife="n/a","n/a",IF(AU$3&gt;(A10stdlife+$E200),('PTRM input'!$L$152*(1+rvanilla06)^0.5)-SUM($L200:AT200),('PTRM input'!$L$152*(1+rvanilla06)^0.5)/A10stdlife))</f>
        <v>n/a</v>
      </c>
      <c r="AV200" s="105" t="str">
        <f>IF(A10stdlife="n/a","n/a",IF(AV$3&gt;(A10stdlife+$E200),('PTRM input'!$L$152*(1+rvanilla06)^0.5)-SUM($L200:AU200),('PTRM input'!$L$152*(1+rvanilla06)^0.5)/A10stdlife))</f>
        <v>n/a</v>
      </c>
      <c r="AW200" s="105" t="str">
        <f>IF(A10stdlife="n/a","n/a",IF(AW$3&gt;(A10stdlife+$E200),('PTRM input'!$L$152*(1+rvanilla06)^0.5)-SUM($L200:AV200),('PTRM input'!$L$152*(1+rvanilla06)^0.5)/A10stdlife))</f>
        <v>n/a</v>
      </c>
      <c r="AX200" s="105" t="str">
        <f>IF(A10stdlife="n/a","n/a",IF(AX$3&gt;(A10stdlife+$E200),('PTRM input'!$L$152*(1+rvanilla06)^0.5)-SUM($L200:AW200),('PTRM input'!$L$152*(1+rvanilla06)^0.5)/A10stdlife))</f>
        <v>n/a</v>
      </c>
      <c r="AY200" s="105" t="str">
        <f>IF(A10stdlife="n/a","n/a",IF(AY$3&gt;(A10stdlife+$E200),('PTRM input'!$L$152*(1+rvanilla06)^0.5)-SUM($L200:AX200),('PTRM input'!$L$152*(1+rvanilla06)^0.5)/A10stdlife))</f>
        <v>n/a</v>
      </c>
      <c r="AZ200" s="105" t="str">
        <f>IF(A10stdlife="n/a","n/a",IF(AZ$3&gt;(A10stdlife+$E200),('PTRM input'!$L$152*(1+rvanilla06)^0.5)-SUM($L200:AY200),('PTRM input'!$L$152*(1+rvanilla06)^0.5)/A10stdlife))</f>
        <v>n/a</v>
      </c>
      <c r="BA200" s="105" t="str">
        <f>IF(A10stdlife="n/a","n/a",IF(BA$3&gt;(A10stdlife+$E200),('PTRM input'!$L$152*(1+rvanilla06)^0.5)-SUM($L200:AZ200),('PTRM input'!$L$152*(1+rvanilla06)^0.5)/A10stdlife))</f>
        <v>n/a</v>
      </c>
      <c r="BB200" s="105" t="str">
        <f>IF(A10stdlife="n/a","n/a",IF(BB$3&gt;(A10stdlife+$E200),('PTRM input'!$L$152*(1+rvanilla06)^0.5)-SUM($L200:BA200),('PTRM input'!$L$152*(1+rvanilla06)^0.5)/A10stdlife))</f>
        <v>n/a</v>
      </c>
      <c r="BC200" s="105" t="str">
        <f>IF(A10stdlife="n/a","n/a",IF(BC$3&gt;(A10stdlife+$E200),('PTRM input'!$L$152*(1+rvanilla06)^0.5)-SUM($L200:BB200),('PTRM input'!$L$152*(1+rvanilla06)^0.5)/A10stdlife))</f>
        <v>n/a</v>
      </c>
      <c r="BD200" s="105" t="str">
        <f>IF(A10stdlife="n/a","n/a",IF(BD$3&gt;(A10stdlife+$E200),('PTRM input'!$L$152*(1+rvanilla06)^0.5)-SUM($L200:BC200),('PTRM input'!$L$152*(1+rvanilla06)^0.5)/A10stdlife))</f>
        <v>n/a</v>
      </c>
      <c r="BE200" s="105" t="str">
        <f>IF(A10stdlife="n/a","n/a",IF(BE$3&gt;(A10stdlife+$E200),('PTRM input'!$L$152*(1+rvanilla06)^0.5)-SUM($L200:BD200),('PTRM input'!$L$152*(1+rvanilla06)^0.5)/A10stdlife))</f>
        <v>n/a</v>
      </c>
      <c r="BF200" s="105" t="str">
        <f>IF(A10stdlife="n/a","n/a",IF(BF$3&gt;(A10stdlife+$E200),('PTRM input'!$L$152*(1+rvanilla06)^0.5)-SUM($L200:BE200),('PTRM input'!$L$152*(1+rvanilla06)^0.5)/A10stdlife))</f>
        <v>n/a</v>
      </c>
      <c r="BG200" s="105" t="str">
        <f>IF(A10stdlife="n/a","n/a",IF(BG$3&gt;(A10stdlife+$E200),('PTRM input'!$L$152*(1+rvanilla06)^0.5)-SUM($L200:BF200),('PTRM input'!$L$152*(1+rvanilla06)^0.5)/A10stdlife))</f>
        <v>n/a</v>
      </c>
      <c r="BH200" s="105" t="str">
        <f>IF(A10stdlife="n/a","n/a",IF(BH$3&gt;(A10stdlife+$E200),('PTRM input'!$L$152*(1+rvanilla06)^0.5)-SUM($L200:BG200),('PTRM input'!$L$152*(1+rvanilla06)^0.5)/A10stdlife))</f>
        <v>n/a</v>
      </c>
      <c r="BI200" s="105" t="str">
        <f>IF(A10stdlife="n/a","n/a",IF(BI$3&gt;(A10stdlife+$E200),('PTRM input'!$L$152*(1+rvanilla06)^0.5)-SUM($L200:BH200),('PTRM input'!$L$152*(1+rvanilla06)^0.5)/A10stdlife))</f>
        <v>n/a</v>
      </c>
      <c r="BJ200" s="234"/>
      <c r="BK200" s="234"/>
      <c r="BL200" s="234"/>
      <c r="BM200" s="234"/>
    </row>
    <row r="201" spans="1:65" s="190" customFormat="1" outlineLevel="2">
      <c r="A201" s="234"/>
      <c r="B201" s="32"/>
      <c r="C201" s="31"/>
      <c r="D201" s="930"/>
      <c r="E201" s="167">
        <v>7</v>
      </c>
      <c r="F201" s="34"/>
      <c r="G201" s="184"/>
      <c r="H201" s="186"/>
      <c r="I201" s="186"/>
      <c r="J201" s="186"/>
      <c r="K201" s="186"/>
      <c r="L201" s="186"/>
      <c r="M201" s="185"/>
      <c r="N201" s="105" t="str">
        <f>IF(A10stdlife="n/a","n/a",IF(N$3&gt;(A10stdlife+$E201),('PTRM input'!$M$152*(1+rvanilla07)^0.5)-SUM($M201:M201),('PTRM input'!$M$152*(1+rvanilla07)^0.5)/A10stdlife))</f>
        <v>n/a</v>
      </c>
      <c r="O201" s="105" t="str">
        <f>IF(A10stdlife="n/a","n/a",IF(O$3&gt;(A10stdlife+$E201),('PTRM input'!$M$152*(1+rvanilla07)^0.5)-SUM($M201:N201),('PTRM input'!$M$152*(1+rvanilla07)^0.5)/A10stdlife))</f>
        <v>n/a</v>
      </c>
      <c r="P201" s="105" t="str">
        <f>IF(A10stdlife="n/a","n/a",IF(P$3&gt;(A10stdlife+$E201),('PTRM input'!$M$152*(1+rvanilla07)^0.5)-SUM($M201:O201),('PTRM input'!$M$152*(1+rvanilla07)^0.5)/A10stdlife))</f>
        <v>n/a</v>
      </c>
      <c r="Q201" s="105" t="str">
        <f>IF(A10stdlife="n/a","n/a",IF(Q$3&gt;(A10stdlife+$E201),('PTRM input'!$M$152*(1+rvanilla07)^0.5)-SUM($M201:P201),('PTRM input'!$M$152*(1+rvanilla07)^0.5)/A10stdlife))</f>
        <v>n/a</v>
      </c>
      <c r="R201" s="105" t="str">
        <f>IF(A10stdlife="n/a","n/a",IF(R$3&gt;(A10stdlife+$E201),('PTRM input'!$M$152*(1+rvanilla07)^0.5)-SUM($M201:Q201),('PTRM input'!$M$152*(1+rvanilla07)^0.5)/A10stdlife))</f>
        <v>n/a</v>
      </c>
      <c r="S201" s="105" t="str">
        <f>IF(A10stdlife="n/a","n/a",IF(S$3&gt;(A10stdlife+$E201),('PTRM input'!$M$152*(1+rvanilla07)^0.5)-SUM($M201:R201),('PTRM input'!$M$152*(1+rvanilla07)^0.5)/A10stdlife))</f>
        <v>n/a</v>
      </c>
      <c r="T201" s="105" t="str">
        <f>IF(A10stdlife="n/a","n/a",IF(T$3&gt;(A10stdlife+$E201),('PTRM input'!$M$152*(1+rvanilla07)^0.5)-SUM($M201:S201),('PTRM input'!$M$152*(1+rvanilla07)^0.5)/A10stdlife))</f>
        <v>n/a</v>
      </c>
      <c r="U201" s="105" t="str">
        <f>IF(A10stdlife="n/a","n/a",IF(U$3&gt;(A10stdlife+$E201),('PTRM input'!$M$152*(1+rvanilla07)^0.5)-SUM($M201:T201),('PTRM input'!$M$152*(1+rvanilla07)^0.5)/A10stdlife))</f>
        <v>n/a</v>
      </c>
      <c r="V201" s="105" t="str">
        <f>IF(A10stdlife="n/a","n/a",IF(V$3&gt;(A10stdlife+$E201),('PTRM input'!$M$152*(1+rvanilla07)^0.5)-SUM($M201:U201),('PTRM input'!$M$152*(1+rvanilla07)^0.5)/A10stdlife))</f>
        <v>n/a</v>
      </c>
      <c r="W201" s="105" t="str">
        <f>IF(A10stdlife="n/a","n/a",IF(W$3&gt;(A10stdlife+$E201),('PTRM input'!$M$152*(1+rvanilla07)^0.5)-SUM($M201:V201),('PTRM input'!$M$152*(1+rvanilla07)^0.5)/A10stdlife))</f>
        <v>n/a</v>
      </c>
      <c r="X201" s="105" t="str">
        <f>IF(A10stdlife="n/a","n/a",IF(X$3&gt;(A10stdlife+$E201),('PTRM input'!$M$152*(1+rvanilla07)^0.5)-SUM($M201:W201),('PTRM input'!$M$152*(1+rvanilla07)^0.5)/A10stdlife))</f>
        <v>n/a</v>
      </c>
      <c r="Y201" s="105" t="str">
        <f>IF(A10stdlife="n/a","n/a",IF(Y$3&gt;(A10stdlife+$E201),('PTRM input'!$M$152*(1+rvanilla07)^0.5)-SUM($M201:X201),('PTRM input'!$M$152*(1+rvanilla07)^0.5)/A10stdlife))</f>
        <v>n/a</v>
      </c>
      <c r="Z201" s="105" t="str">
        <f>IF(A10stdlife="n/a","n/a",IF(Z$3&gt;(A10stdlife+$E201),('PTRM input'!$M$152*(1+rvanilla07)^0.5)-SUM($M201:Y201),('PTRM input'!$M$152*(1+rvanilla07)^0.5)/A10stdlife))</f>
        <v>n/a</v>
      </c>
      <c r="AA201" s="105" t="str">
        <f>IF(A10stdlife="n/a","n/a",IF(AA$3&gt;(A10stdlife+$E201),('PTRM input'!$M$152*(1+rvanilla07)^0.5)-SUM($M201:Z201),('PTRM input'!$M$152*(1+rvanilla07)^0.5)/A10stdlife))</f>
        <v>n/a</v>
      </c>
      <c r="AB201" s="105" t="str">
        <f>IF(A10stdlife="n/a","n/a",IF(AB$3&gt;(A10stdlife+$E201),('PTRM input'!$M$152*(1+rvanilla07)^0.5)-SUM($M201:AA201),('PTRM input'!$M$152*(1+rvanilla07)^0.5)/A10stdlife))</f>
        <v>n/a</v>
      </c>
      <c r="AC201" s="105" t="str">
        <f>IF(A10stdlife="n/a","n/a",IF(AC$3&gt;(A10stdlife+$E201),('PTRM input'!$M$152*(1+rvanilla07)^0.5)-SUM($M201:AB201),('PTRM input'!$M$152*(1+rvanilla07)^0.5)/A10stdlife))</f>
        <v>n/a</v>
      </c>
      <c r="AD201" s="105" t="str">
        <f>IF(A10stdlife="n/a","n/a",IF(AD$3&gt;(A10stdlife+$E201),('PTRM input'!$M$152*(1+rvanilla07)^0.5)-SUM($M201:AC201),('PTRM input'!$M$152*(1+rvanilla07)^0.5)/A10stdlife))</f>
        <v>n/a</v>
      </c>
      <c r="AE201" s="105" t="str">
        <f>IF(A10stdlife="n/a","n/a",IF(AE$3&gt;(A10stdlife+$E201),('PTRM input'!$M$152*(1+rvanilla07)^0.5)-SUM($M201:AD201),('PTRM input'!$M$152*(1+rvanilla07)^0.5)/A10stdlife))</f>
        <v>n/a</v>
      </c>
      <c r="AF201" s="105" t="str">
        <f>IF(A10stdlife="n/a","n/a",IF(AF$3&gt;(A10stdlife+$E201),('PTRM input'!$M$152*(1+rvanilla07)^0.5)-SUM($M201:AE201),('PTRM input'!$M$152*(1+rvanilla07)^0.5)/A10stdlife))</f>
        <v>n/a</v>
      </c>
      <c r="AG201" s="105" t="str">
        <f>IF(A10stdlife="n/a","n/a",IF(AG$3&gt;(A10stdlife+$E201),('PTRM input'!$M$152*(1+rvanilla07)^0.5)-SUM($M201:AF201),('PTRM input'!$M$152*(1+rvanilla07)^0.5)/A10stdlife))</f>
        <v>n/a</v>
      </c>
      <c r="AH201" s="105" t="str">
        <f>IF(A10stdlife="n/a","n/a",IF(AH$3&gt;(A10stdlife+$E201),('PTRM input'!$M$152*(1+rvanilla07)^0.5)-SUM($M201:AG201),('PTRM input'!$M$152*(1+rvanilla07)^0.5)/A10stdlife))</f>
        <v>n/a</v>
      </c>
      <c r="AI201" s="105" t="str">
        <f>IF(A10stdlife="n/a","n/a",IF(AI$3&gt;(A10stdlife+$E201),('PTRM input'!$M$152*(1+rvanilla07)^0.5)-SUM($M201:AH201),('PTRM input'!$M$152*(1+rvanilla07)^0.5)/A10stdlife))</f>
        <v>n/a</v>
      </c>
      <c r="AJ201" s="105" t="str">
        <f>IF(A10stdlife="n/a","n/a",IF(AJ$3&gt;(A10stdlife+$E201),('PTRM input'!$M$152*(1+rvanilla07)^0.5)-SUM($M201:AI201),('PTRM input'!$M$152*(1+rvanilla07)^0.5)/A10stdlife))</f>
        <v>n/a</v>
      </c>
      <c r="AK201" s="105" t="str">
        <f>IF(A10stdlife="n/a","n/a",IF(AK$3&gt;(A10stdlife+$E201),('PTRM input'!$M$152*(1+rvanilla07)^0.5)-SUM($M201:AJ201),('PTRM input'!$M$152*(1+rvanilla07)^0.5)/A10stdlife))</f>
        <v>n/a</v>
      </c>
      <c r="AL201" s="105" t="str">
        <f>IF(A10stdlife="n/a","n/a",IF(AL$3&gt;(A10stdlife+$E201),('PTRM input'!$M$152*(1+rvanilla07)^0.5)-SUM($M201:AK201),('PTRM input'!$M$152*(1+rvanilla07)^0.5)/A10stdlife))</f>
        <v>n/a</v>
      </c>
      <c r="AM201" s="105" t="str">
        <f>IF(A10stdlife="n/a","n/a",IF(AM$3&gt;(A10stdlife+$E201),('PTRM input'!$M$152*(1+rvanilla07)^0.5)-SUM($M201:AL201),('PTRM input'!$M$152*(1+rvanilla07)^0.5)/A10stdlife))</f>
        <v>n/a</v>
      </c>
      <c r="AN201" s="105" t="str">
        <f>IF(A10stdlife="n/a","n/a",IF(AN$3&gt;(A10stdlife+$E201),('PTRM input'!$M$152*(1+rvanilla07)^0.5)-SUM($M201:AM201),('PTRM input'!$M$152*(1+rvanilla07)^0.5)/A10stdlife))</f>
        <v>n/a</v>
      </c>
      <c r="AO201" s="105" t="str">
        <f>IF(A10stdlife="n/a","n/a",IF(AO$3&gt;(A10stdlife+$E201),('PTRM input'!$M$152*(1+rvanilla07)^0.5)-SUM($M201:AN201),('PTRM input'!$M$152*(1+rvanilla07)^0.5)/A10stdlife))</f>
        <v>n/a</v>
      </c>
      <c r="AP201" s="105" t="str">
        <f>IF(A10stdlife="n/a","n/a",IF(AP$3&gt;(A10stdlife+$E201),('PTRM input'!$M$152*(1+rvanilla07)^0.5)-SUM($M201:AO201),('PTRM input'!$M$152*(1+rvanilla07)^0.5)/A10stdlife))</f>
        <v>n/a</v>
      </c>
      <c r="AQ201" s="105" t="str">
        <f>IF(A10stdlife="n/a","n/a",IF(AQ$3&gt;(A10stdlife+$E201),('PTRM input'!$M$152*(1+rvanilla07)^0.5)-SUM($M201:AP201),('PTRM input'!$M$152*(1+rvanilla07)^0.5)/A10stdlife))</f>
        <v>n/a</v>
      </c>
      <c r="AR201" s="105" t="str">
        <f>IF(A10stdlife="n/a","n/a",IF(AR$3&gt;(A10stdlife+$E201),('PTRM input'!$M$152*(1+rvanilla07)^0.5)-SUM($M201:AQ201),('PTRM input'!$M$152*(1+rvanilla07)^0.5)/A10stdlife))</f>
        <v>n/a</v>
      </c>
      <c r="AS201" s="105" t="str">
        <f>IF(A10stdlife="n/a","n/a",IF(AS$3&gt;(A10stdlife+$E201),('PTRM input'!$M$152*(1+rvanilla07)^0.5)-SUM($M201:AR201),('PTRM input'!$M$152*(1+rvanilla07)^0.5)/A10stdlife))</f>
        <v>n/a</v>
      </c>
      <c r="AT201" s="105" t="str">
        <f>IF(A10stdlife="n/a","n/a",IF(AT$3&gt;(A10stdlife+$E201),('PTRM input'!$M$152*(1+rvanilla07)^0.5)-SUM($M201:AS201),('PTRM input'!$M$152*(1+rvanilla07)^0.5)/A10stdlife))</f>
        <v>n/a</v>
      </c>
      <c r="AU201" s="105" t="str">
        <f>IF(A10stdlife="n/a","n/a",IF(AU$3&gt;(A10stdlife+$E201),('PTRM input'!$M$152*(1+rvanilla07)^0.5)-SUM($M201:AT201),('PTRM input'!$M$152*(1+rvanilla07)^0.5)/A10stdlife))</f>
        <v>n/a</v>
      </c>
      <c r="AV201" s="105" t="str">
        <f>IF(A10stdlife="n/a","n/a",IF(AV$3&gt;(A10stdlife+$E201),('PTRM input'!$M$152*(1+rvanilla07)^0.5)-SUM($M201:AU201),('PTRM input'!$M$152*(1+rvanilla07)^0.5)/A10stdlife))</f>
        <v>n/a</v>
      </c>
      <c r="AW201" s="105" t="str">
        <f>IF(A10stdlife="n/a","n/a",IF(AW$3&gt;(A10stdlife+$E201),('PTRM input'!$M$152*(1+rvanilla07)^0.5)-SUM($M201:AV201),('PTRM input'!$M$152*(1+rvanilla07)^0.5)/A10stdlife))</f>
        <v>n/a</v>
      </c>
      <c r="AX201" s="105" t="str">
        <f>IF(A10stdlife="n/a","n/a",IF(AX$3&gt;(A10stdlife+$E201),('PTRM input'!$M$152*(1+rvanilla07)^0.5)-SUM($M201:AW201),('PTRM input'!$M$152*(1+rvanilla07)^0.5)/A10stdlife))</f>
        <v>n/a</v>
      </c>
      <c r="AY201" s="105" t="str">
        <f>IF(A10stdlife="n/a","n/a",IF(AY$3&gt;(A10stdlife+$E201),('PTRM input'!$M$152*(1+rvanilla07)^0.5)-SUM($M201:AX201),('PTRM input'!$M$152*(1+rvanilla07)^0.5)/A10stdlife))</f>
        <v>n/a</v>
      </c>
      <c r="AZ201" s="105" t="str">
        <f>IF(A10stdlife="n/a","n/a",IF(AZ$3&gt;(A10stdlife+$E201),('PTRM input'!$M$152*(1+rvanilla07)^0.5)-SUM($M201:AY201),('PTRM input'!$M$152*(1+rvanilla07)^0.5)/A10stdlife))</f>
        <v>n/a</v>
      </c>
      <c r="BA201" s="105" t="str">
        <f>IF(A10stdlife="n/a","n/a",IF(BA$3&gt;(A10stdlife+$E201),('PTRM input'!$M$152*(1+rvanilla07)^0.5)-SUM($M201:AZ201),('PTRM input'!$M$152*(1+rvanilla07)^0.5)/A10stdlife))</f>
        <v>n/a</v>
      </c>
      <c r="BB201" s="105" t="str">
        <f>IF(A10stdlife="n/a","n/a",IF(BB$3&gt;(A10stdlife+$E201),('PTRM input'!$M$152*(1+rvanilla07)^0.5)-SUM($M201:BA201),('PTRM input'!$M$152*(1+rvanilla07)^0.5)/A10stdlife))</f>
        <v>n/a</v>
      </c>
      <c r="BC201" s="105" t="str">
        <f>IF(A10stdlife="n/a","n/a",IF(BC$3&gt;(A10stdlife+$E201),('PTRM input'!$M$152*(1+rvanilla07)^0.5)-SUM($M201:BB201),('PTRM input'!$M$152*(1+rvanilla07)^0.5)/A10stdlife))</f>
        <v>n/a</v>
      </c>
      <c r="BD201" s="105" t="str">
        <f>IF(A10stdlife="n/a","n/a",IF(BD$3&gt;(A10stdlife+$E201),('PTRM input'!$M$152*(1+rvanilla07)^0.5)-SUM($M201:BC201),('PTRM input'!$M$152*(1+rvanilla07)^0.5)/A10stdlife))</f>
        <v>n/a</v>
      </c>
      <c r="BE201" s="105" t="str">
        <f>IF(A10stdlife="n/a","n/a",IF(BE$3&gt;(A10stdlife+$E201),('PTRM input'!$M$152*(1+rvanilla07)^0.5)-SUM($M201:BD201),('PTRM input'!$M$152*(1+rvanilla07)^0.5)/A10stdlife))</f>
        <v>n/a</v>
      </c>
      <c r="BF201" s="105" t="str">
        <f>IF(A10stdlife="n/a","n/a",IF(BF$3&gt;(A10stdlife+$E201),('PTRM input'!$M$152*(1+rvanilla07)^0.5)-SUM($M201:BE201),('PTRM input'!$M$152*(1+rvanilla07)^0.5)/A10stdlife))</f>
        <v>n/a</v>
      </c>
      <c r="BG201" s="105" t="str">
        <f>IF(A10stdlife="n/a","n/a",IF(BG$3&gt;(A10stdlife+$E201),('PTRM input'!$M$152*(1+rvanilla07)^0.5)-SUM($M201:BF201),('PTRM input'!$M$152*(1+rvanilla07)^0.5)/A10stdlife))</f>
        <v>n/a</v>
      </c>
      <c r="BH201" s="105" t="str">
        <f>IF(A10stdlife="n/a","n/a",IF(BH$3&gt;(A10stdlife+$E201),('PTRM input'!$M$152*(1+rvanilla07)^0.5)-SUM($M201:BG201),('PTRM input'!$M$152*(1+rvanilla07)^0.5)/A10stdlife))</f>
        <v>n/a</v>
      </c>
      <c r="BI201" s="105" t="str">
        <f>IF(A10stdlife="n/a","n/a",IF(BI$3&gt;(A10stdlife+$E201),('PTRM input'!$M$152*(1+rvanilla07)^0.5)-SUM($M201:BH201),('PTRM input'!$M$152*(1+rvanilla07)^0.5)/A10stdlife))</f>
        <v>n/a</v>
      </c>
      <c r="BJ201" s="234"/>
      <c r="BK201" s="234"/>
      <c r="BL201" s="234"/>
      <c r="BM201" s="234"/>
    </row>
    <row r="202" spans="1:65" s="190" customFormat="1" outlineLevel="2">
      <c r="A202" s="234"/>
      <c r="B202" s="32"/>
      <c r="C202" s="31"/>
      <c r="D202" s="930"/>
      <c r="E202" s="167">
        <v>8</v>
      </c>
      <c r="F202" s="34"/>
      <c r="G202" s="184"/>
      <c r="H202" s="186"/>
      <c r="I202" s="186"/>
      <c r="J202" s="186"/>
      <c r="K202" s="186"/>
      <c r="L202" s="186"/>
      <c r="M202" s="186"/>
      <c r="N202" s="185"/>
      <c r="O202" s="105" t="str">
        <f>IF(A10stdlife="n/a","n/a",IF(O$3&gt;(A10stdlife+$E202),('PTRM input'!$N$152*(1+rvanilla08)^0.5)-SUM($N202:N202),('PTRM input'!$N$152*(1+rvanilla08)^0.5)/A10stdlife))</f>
        <v>n/a</v>
      </c>
      <c r="P202" s="105" t="str">
        <f>IF(A10stdlife="n/a","n/a",IF(P$3&gt;(A10stdlife+$E202),('PTRM input'!$N$152*(1+rvanilla08)^0.5)-SUM($N202:O202),('PTRM input'!$N$152*(1+rvanilla08)^0.5)/A10stdlife))</f>
        <v>n/a</v>
      </c>
      <c r="Q202" s="105" t="str">
        <f>IF(A10stdlife="n/a","n/a",IF(Q$3&gt;(A10stdlife+$E202),('PTRM input'!$N$152*(1+rvanilla08)^0.5)-SUM($N202:P202),('PTRM input'!$N$152*(1+rvanilla08)^0.5)/A10stdlife))</f>
        <v>n/a</v>
      </c>
      <c r="R202" s="105" t="str">
        <f>IF(A10stdlife="n/a","n/a",IF(R$3&gt;(A10stdlife+$E202),('PTRM input'!$N$152*(1+rvanilla08)^0.5)-SUM($N202:Q202),('PTRM input'!$N$152*(1+rvanilla08)^0.5)/A10stdlife))</f>
        <v>n/a</v>
      </c>
      <c r="S202" s="105" t="str">
        <f>IF(A10stdlife="n/a","n/a",IF(S$3&gt;(A10stdlife+$E202),('PTRM input'!$N$152*(1+rvanilla08)^0.5)-SUM($N202:R202),('PTRM input'!$N$152*(1+rvanilla08)^0.5)/A10stdlife))</f>
        <v>n/a</v>
      </c>
      <c r="T202" s="105" t="str">
        <f>IF(A10stdlife="n/a","n/a",IF(T$3&gt;(A10stdlife+$E202),('PTRM input'!$N$152*(1+rvanilla08)^0.5)-SUM($N202:S202),('PTRM input'!$N$152*(1+rvanilla08)^0.5)/A10stdlife))</f>
        <v>n/a</v>
      </c>
      <c r="U202" s="105" t="str">
        <f>IF(A10stdlife="n/a","n/a",IF(U$3&gt;(A10stdlife+$E202),('PTRM input'!$N$152*(1+rvanilla08)^0.5)-SUM($N202:T202),('PTRM input'!$N$152*(1+rvanilla08)^0.5)/A10stdlife))</f>
        <v>n/a</v>
      </c>
      <c r="V202" s="105" t="str">
        <f>IF(A10stdlife="n/a","n/a",IF(V$3&gt;(A10stdlife+$E202),('PTRM input'!$N$152*(1+rvanilla08)^0.5)-SUM($N202:U202),('PTRM input'!$N$152*(1+rvanilla08)^0.5)/A10stdlife))</f>
        <v>n/a</v>
      </c>
      <c r="W202" s="105" t="str">
        <f>IF(A10stdlife="n/a","n/a",IF(W$3&gt;(A10stdlife+$E202),('PTRM input'!$N$152*(1+rvanilla08)^0.5)-SUM($N202:V202),('PTRM input'!$N$152*(1+rvanilla08)^0.5)/A10stdlife))</f>
        <v>n/a</v>
      </c>
      <c r="X202" s="105" t="str">
        <f>IF(A10stdlife="n/a","n/a",IF(X$3&gt;(A10stdlife+$E202),('PTRM input'!$N$152*(1+rvanilla08)^0.5)-SUM($N202:W202),('PTRM input'!$N$152*(1+rvanilla08)^0.5)/A10stdlife))</f>
        <v>n/a</v>
      </c>
      <c r="Y202" s="105" t="str">
        <f>IF(A10stdlife="n/a","n/a",IF(Y$3&gt;(A10stdlife+$E202),('PTRM input'!$N$152*(1+rvanilla08)^0.5)-SUM($N202:X202),('PTRM input'!$N$152*(1+rvanilla08)^0.5)/A10stdlife))</f>
        <v>n/a</v>
      </c>
      <c r="Z202" s="105" t="str">
        <f>IF(A10stdlife="n/a","n/a",IF(Z$3&gt;(A10stdlife+$E202),('PTRM input'!$N$152*(1+rvanilla08)^0.5)-SUM($N202:Y202),('PTRM input'!$N$152*(1+rvanilla08)^0.5)/A10stdlife))</f>
        <v>n/a</v>
      </c>
      <c r="AA202" s="105" t="str">
        <f>IF(A10stdlife="n/a","n/a",IF(AA$3&gt;(A10stdlife+$E202),('PTRM input'!$N$152*(1+rvanilla08)^0.5)-SUM($N202:Z202),('PTRM input'!$N$152*(1+rvanilla08)^0.5)/A10stdlife))</f>
        <v>n/a</v>
      </c>
      <c r="AB202" s="105" t="str">
        <f>IF(A10stdlife="n/a","n/a",IF(AB$3&gt;(A10stdlife+$E202),('PTRM input'!$N$152*(1+rvanilla08)^0.5)-SUM($N202:AA202),('PTRM input'!$N$152*(1+rvanilla08)^0.5)/A10stdlife))</f>
        <v>n/a</v>
      </c>
      <c r="AC202" s="105" t="str">
        <f>IF(A10stdlife="n/a","n/a",IF(AC$3&gt;(A10stdlife+$E202),('PTRM input'!$N$152*(1+rvanilla08)^0.5)-SUM($N202:AB202),('PTRM input'!$N$152*(1+rvanilla08)^0.5)/A10stdlife))</f>
        <v>n/a</v>
      </c>
      <c r="AD202" s="105" t="str">
        <f>IF(A10stdlife="n/a","n/a",IF(AD$3&gt;(A10stdlife+$E202),('PTRM input'!$N$152*(1+rvanilla08)^0.5)-SUM($N202:AC202),('PTRM input'!$N$152*(1+rvanilla08)^0.5)/A10stdlife))</f>
        <v>n/a</v>
      </c>
      <c r="AE202" s="105" t="str">
        <f>IF(A10stdlife="n/a","n/a",IF(AE$3&gt;(A10stdlife+$E202),('PTRM input'!$N$152*(1+rvanilla08)^0.5)-SUM($N202:AD202),('PTRM input'!$N$152*(1+rvanilla08)^0.5)/A10stdlife))</f>
        <v>n/a</v>
      </c>
      <c r="AF202" s="105" t="str">
        <f>IF(A10stdlife="n/a","n/a",IF(AF$3&gt;(A10stdlife+$E202),('PTRM input'!$N$152*(1+rvanilla08)^0.5)-SUM($N202:AE202),('PTRM input'!$N$152*(1+rvanilla08)^0.5)/A10stdlife))</f>
        <v>n/a</v>
      </c>
      <c r="AG202" s="105" t="str">
        <f>IF(A10stdlife="n/a","n/a",IF(AG$3&gt;(A10stdlife+$E202),('PTRM input'!$N$152*(1+rvanilla08)^0.5)-SUM($N202:AF202),('PTRM input'!$N$152*(1+rvanilla08)^0.5)/A10stdlife))</f>
        <v>n/a</v>
      </c>
      <c r="AH202" s="105" t="str">
        <f>IF(A10stdlife="n/a","n/a",IF(AH$3&gt;(A10stdlife+$E202),('PTRM input'!$N$152*(1+rvanilla08)^0.5)-SUM($N202:AG202),('PTRM input'!$N$152*(1+rvanilla08)^0.5)/A10stdlife))</f>
        <v>n/a</v>
      </c>
      <c r="AI202" s="105" t="str">
        <f>IF(A10stdlife="n/a","n/a",IF(AI$3&gt;(A10stdlife+$E202),('PTRM input'!$N$152*(1+rvanilla08)^0.5)-SUM($N202:AH202),('PTRM input'!$N$152*(1+rvanilla08)^0.5)/A10stdlife))</f>
        <v>n/a</v>
      </c>
      <c r="AJ202" s="105" t="str">
        <f>IF(A10stdlife="n/a","n/a",IF(AJ$3&gt;(A10stdlife+$E202),('PTRM input'!$N$152*(1+rvanilla08)^0.5)-SUM($N202:AI202),('PTRM input'!$N$152*(1+rvanilla08)^0.5)/A10stdlife))</f>
        <v>n/a</v>
      </c>
      <c r="AK202" s="105" t="str">
        <f>IF(A10stdlife="n/a","n/a",IF(AK$3&gt;(A10stdlife+$E202),('PTRM input'!$N$152*(1+rvanilla08)^0.5)-SUM($N202:AJ202),('PTRM input'!$N$152*(1+rvanilla08)^0.5)/A10stdlife))</f>
        <v>n/a</v>
      </c>
      <c r="AL202" s="105" t="str">
        <f>IF(A10stdlife="n/a","n/a",IF(AL$3&gt;(A10stdlife+$E202),('PTRM input'!$N$152*(1+rvanilla08)^0.5)-SUM($N202:AK202),('PTRM input'!$N$152*(1+rvanilla08)^0.5)/A10stdlife))</f>
        <v>n/a</v>
      </c>
      <c r="AM202" s="105" t="str">
        <f>IF(A10stdlife="n/a","n/a",IF(AM$3&gt;(A10stdlife+$E202),('PTRM input'!$N$152*(1+rvanilla08)^0.5)-SUM($N202:AL202),('PTRM input'!$N$152*(1+rvanilla08)^0.5)/A10stdlife))</f>
        <v>n/a</v>
      </c>
      <c r="AN202" s="105" t="str">
        <f>IF(A10stdlife="n/a","n/a",IF(AN$3&gt;(A10stdlife+$E202),('PTRM input'!$N$152*(1+rvanilla08)^0.5)-SUM($N202:AM202),('PTRM input'!$N$152*(1+rvanilla08)^0.5)/A10stdlife))</f>
        <v>n/a</v>
      </c>
      <c r="AO202" s="105" t="str">
        <f>IF(A10stdlife="n/a","n/a",IF(AO$3&gt;(A10stdlife+$E202),('PTRM input'!$N$152*(1+rvanilla08)^0.5)-SUM($N202:AN202),('PTRM input'!$N$152*(1+rvanilla08)^0.5)/A10stdlife))</f>
        <v>n/a</v>
      </c>
      <c r="AP202" s="105" t="str">
        <f>IF(A10stdlife="n/a","n/a",IF(AP$3&gt;(A10stdlife+$E202),('PTRM input'!$N$152*(1+rvanilla08)^0.5)-SUM($N202:AO202),('PTRM input'!$N$152*(1+rvanilla08)^0.5)/A10stdlife))</f>
        <v>n/a</v>
      </c>
      <c r="AQ202" s="105" t="str">
        <f>IF(A10stdlife="n/a","n/a",IF(AQ$3&gt;(A10stdlife+$E202),('PTRM input'!$N$152*(1+rvanilla08)^0.5)-SUM($N202:AP202),('PTRM input'!$N$152*(1+rvanilla08)^0.5)/A10stdlife))</f>
        <v>n/a</v>
      </c>
      <c r="AR202" s="105" t="str">
        <f>IF(A10stdlife="n/a","n/a",IF(AR$3&gt;(A10stdlife+$E202),('PTRM input'!$N$152*(1+rvanilla08)^0.5)-SUM($N202:AQ202),('PTRM input'!$N$152*(1+rvanilla08)^0.5)/A10stdlife))</f>
        <v>n/a</v>
      </c>
      <c r="AS202" s="105" t="str">
        <f>IF(A10stdlife="n/a","n/a",IF(AS$3&gt;(A10stdlife+$E202),('PTRM input'!$N$152*(1+rvanilla08)^0.5)-SUM($N202:AR202),('PTRM input'!$N$152*(1+rvanilla08)^0.5)/A10stdlife))</f>
        <v>n/a</v>
      </c>
      <c r="AT202" s="105" t="str">
        <f>IF(A10stdlife="n/a","n/a",IF(AT$3&gt;(A10stdlife+$E202),('PTRM input'!$N$152*(1+rvanilla08)^0.5)-SUM($N202:AS202),('PTRM input'!$N$152*(1+rvanilla08)^0.5)/A10stdlife))</f>
        <v>n/a</v>
      </c>
      <c r="AU202" s="105" t="str">
        <f>IF(A10stdlife="n/a","n/a",IF(AU$3&gt;(A10stdlife+$E202),('PTRM input'!$N$152*(1+rvanilla08)^0.5)-SUM($N202:AT202),('PTRM input'!$N$152*(1+rvanilla08)^0.5)/A10stdlife))</f>
        <v>n/a</v>
      </c>
      <c r="AV202" s="105" t="str">
        <f>IF(A10stdlife="n/a","n/a",IF(AV$3&gt;(A10stdlife+$E202),('PTRM input'!$N$152*(1+rvanilla08)^0.5)-SUM($N202:AU202),('PTRM input'!$N$152*(1+rvanilla08)^0.5)/A10stdlife))</f>
        <v>n/a</v>
      </c>
      <c r="AW202" s="105" t="str">
        <f>IF(A10stdlife="n/a","n/a",IF(AW$3&gt;(A10stdlife+$E202),('PTRM input'!$N$152*(1+rvanilla08)^0.5)-SUM($N202:AV202),('PTRM input'!$N$152*(1+rvanilla08)^0.5)/A10stdlife))</f>
        <v>n/a</v>
      </c>
      <c r="AX202" s="105" t="str">
        <f>IF(A10stdlife="n/a","n/a",IF(AX$3&gt;(A10stdlife+$E202),('PTRM input'!$N$152*(1+rvanilla08)^0.5)-SUM($N202:AW202),('PTRM input'!$N$152*(1+rvanilla08)^0.5)/A10stdlife))</f>
        <v>n/a</v>
      </c>
      <c r="AY202" s="105" t="str">
        <f>IF(A10stdlife="n/a","n/a",IF(AY$3&gt;(A10stdlife+$E202),('PTRM input'!$N$152*(1+rvanilla08)^0.5)-SUM($N202:AX202),('PTRM input'!$N$152*(1+rvanilla08)^0.5)/A10stdlife))</f>
        <v>n/a</v>
      </c>
      <c r="AZ202" s="105" t="str">
        <f>IF(A10stdlife="n/a","n/a",IF(AZ$3&gt;(A10stdlife+$E202),('PTRM input'!$N$152*(1+rvanilla08)^0.5)-SUM($N202:AY202),('PTRM input'!$N$152*(1+rvanilla08)^0.5)/A10stdlife))</f>
        <v>n/a</v>
      </c>
      <c r="BA202" s="105" t="str">
        <f>IF(A10stdlife="n/a","n/a",IF(BA$3&gt;(A10stdlife+$E202),('PTRM input'!$N$152*(1+rvanilla08)^0.5)-SUM($N202:AZ202),('PTRM input'!$N$152*(1+rvanilla08)^0.5)/A10stdlife))</f>
        <v>n/a</v>
      </c>
      <c r="BB202" s="105" t="str">
        <f>IF(A10stdlife="n/a","n/a",IF(BB$3&gt;(A10stdlife+$E202),('PTRM input'!$N$152*(1+rvanilla08)^0.5)-SUM($N202:BA202),('PTRM input'!$N$152*(1+rvanilla08)^0.5)/A10stdlife))</f>
        <v>n/a</v>
      </c>
      <c r="BC202" s="105" t="str">
        <f>IF(A10stdlife="n/a","n/a",IF(BC$3&gt;(A10stdlife+$E202),('PTRM input'!$N$152*(1+rvanilla08)^0.5)-SUM($N202:BB202),('PTRM input'!$N$152*(1+rvanilla08)^0.5)/A10stdlife))</f>
        <v>n/a</v>
      </c>
      <c r="BD202" s="105" t="str">
        <f>IF(A10stdlife="n/a","n/a",IF(BD$3&gt;(A10stdlife+$E202),('PTRM input'!$N$152*(1+rvanilla08)^0.5)-SUM($N202:BC202),('PTRM input'!$N$152*(1+rvanilla08)^0.5)/A10stdlife))</f>
        <v>n/a</v>
      </c>
      <c r="BE202" s="105" t="str">
        <f>IF(A10stdlife="n/a","n/a",IF(BE$3&gt;(A10stdlife+$E202),('PTRM input'!$N$152*(1+rvanilla08)^0.5)-SUM($N202:BD202),('PTRM input'!$N$152*(1+rvanilla08)^0.5)/A10stdlife))</f>
        <v>n/a</v>
      </c>
      <c r="BF202" s="105" t="str">
        <f>IF(A10stdlife="n/a","n/a",IF(BF$3&gt;(A10stdlife+$E202),('PTRM input'!$N$152*(1+rvanilla08)^0.5)-SUM($N202:BE202),('PTRM input'!$N$152*(1+rvanilla08)^0.5)/A10stdlife))</f>
        <v>n/a</v>
      </c>
      <c r="BG202" s="105" t="str">
        <f>IF(A10stdlife="n/a","n/a",IF(BG$3&gt;(A10stdlife+$E202),('PTRM input'!$N$152*(1+rvanilla08)^0.5)-SUM($N202:BF202),('PTRM input'!$N$152*(1+rvanilla08)^0.5)/A10stdlife))</f>
        <v>n/a</v>
      </c>
      <c r="BH202" s="105" t="str">
        <f>IF(A10stdlife="n/a","n/a",IF(BH$3&gt;(A10stdlife+$E202),('PTRM input'!$N$152*(1+rvanilla08)^0.5)-SUM($N202:BG202),('PTRM input'!$N$152*(1+rvanilla08)^0.5)/A10stdlife))</f>
        <v>n/a</v>
      </c>
      <c r="BI202" s="105" t="str">
        <f>IF(A10stdlife="n/a","n/a",IF(BI$3&gt;(A10stdlife+$E202),('PTRM input'!$N$152*(1+rvanilla08)^0.5)-SUM($N202:BH202),('PTRM input'!$N$152*(1+rvanilla08)^0.5)/A10stdlife))</f>
        <v>n/a</v>
      </c>
      <c r="BJ202" s="234"/>
      <c r="BK202" s="234"/>
      <c r="BL202" s="234"/>
      <c r="BM202" s="234"/>
    </row>
    <row r="203" spans="1:65" s="190" customFormat="1" outlineLevel="2">
      <c r="A203" s="234"/>
      <c r="B203" s="32"/>
      <c r="C203" s="31"/>
      <c r="D203" s="930"/>
      <c r="E203" s="167">
        <v>9</v>
      </c>
      <c r="F203" s="34"/>
      <c r="G203" s="184"/>
      <c r="H203" s="186"/>
      <c r="I203" s="186"/>
      <c r="J203" s="186"/>
      <c r="K203" s="186"/>
      <c r="L203" s="186"/>
      <c r="M203" s="186"/>
      <c r="N203" s="186"/>
      <c r="O203" s="185"/>
      <c r="P203" s="105" t="str">
        <f>IF(A10stdlife="n/a","n/a",IF(P$3&gt;(A10stdlife+$E203),('PTRM input'!$O$152*(1+rvanilla09)^0.5)-SUM($O203:O203),('PTRM input'!$O$152*(1+rvanilla09)^0.5)/A10stdlife))</f>
        <v>n/a</v>
      </c>
      <c r="Q203" s="105" t="str">
        <f>IF(A10stdlife="n/a","n/a",IF(Q$3&gt;(A10stdlife+$E203),('PTRM input'!$O$152*(1+rvanilla09)^0.5)-SUM($O203:P203),('PTRM input'!$O$152*(1+rvanilla09)^0.5)/A10stdlife))</f>
        <v>n/a</v>
      </c>
      <c r="R203" s="105" t="str">
        <f>IF(A10stdlife="n/a","n/a",IF(R$3&gt;(A10stdlife+$E203),('PTRM input'!$O$152*(1+rvanilla09)^0.5)-SUM($O203:Q203),('PTRM input'!$O$152*(1+rvanilla09)^0.5)/A10stdlife))</f>
        <v>n/a</v>
      </c>
      <c r="S203" s="105" t="str">
        <f>IF(A10stdlife="n/a","n/a",IF(S$3&gt;(A10stdlife+$E203),('PTRM input'!$O$152*(1+rvanilla09)^0.5)-SUM($O203:R203),('PTRM input'!$O$152*(1+rvanilla09)^0.5)/A10stdlife))</f>
        <v>n/a</v>
      </c>
      <c r="T203" s="105" t="str">
        <f>IF(A10stdlife="n/a","n/a",IF(T$3&gt;(A10stdlife+$E203),('PTRM input'!$O$152*(1+rvanilla09)^0.5)-SUM($O203:S203),('PTRM input'!$O$152*(1+rvanilla09)^0.5)/A10stdlife))</f>
        <v>n/a</v>
      </c>
      <c r="U203" s="105" t="str">
        <f>IF(A10stdlife="n/a","n/a",IF(U$3&gt;(A10stdlife+$E203),('PTRM input'!$O$152*(1+rvanilla09)^0.5)-SUM($O203:T203),('PTRM input'!$O$152*(1+rvanilla09)^0.5)/A10stdlife))</f>
        <v>n/a</v>
      </c>
      <c r="V203" s="105" t="str">
        <f>IF(A10stdlife="n/a","n/a",IF(V$3&gt;(A10stdlife+$E203),('PTRM input'!$O$152*(1+rvanilla09)^0.5)-SUM($O203:U203),('PTRM input'!$O$152*(1+rvanilla09)^0.5)/A10stdlife))</f>
        <v>n/a</v>
      </c>
      <c r="W203" s="105" t="str">
        <f>IF(A10stdlife="n/a","n/a",IF(W$3&gt;(A10stdlife+$E203),('PTRM input'!$O$152*(1+rvanilla09)^0.5)-SUM($O203:V203),('PTRM input'!$O$152*(1+rvanilla09)^0.5)/A10stdlife))</f>
        <v>n/a</v>
      </c>
      <c r="X203" s="105" t="str">
        <f>IF(A10stdlife="n/a","n/a",IF(X$3&gt;(A10stdlife+$E203),('PTRM input'!$O$152*(1+rvanilla09)^0.5)-SUM($O203:W203),('PTRM input'!$O$152*(1+rvanilla09)^0.5)/A10stdlife))</f>
        <v>n/a</v>
      </c>
      <c r="Y203" s="105" t="str">
        <f>IF(A10stdlife="n/a","n/a",IF(Y$3&gt;(A10stdlife+$E203),('PTRM input'!$O$152*(1+rvanilla09)^0.5)-SUM($O203:X203),('PTRM input'!$O$152*(1+rvanilla09)^0.5)/A10stdlife))</f>
        <v>n/a</v>
      </c>
      <c r="Z203" s="105" t="str">
        <f>IF(A10stdlife="n/a","n/a",IF(Z$3&gt;(A10stdlife+$E203),('PTRM input'!$O$152*(1+rvanilla09)^0.5)-SUM($O203:Y203),('PTRM input'!$O$152*(1+rvanilla09)^0.5)/A10stdlife))</f>
        <v>n/a</v>
      </c>
      <c r="AA203" s="105" t="str">
        <f>IF(A10stdlife="n/a","n/a",IF(AA$3&gt;(A10stdlife+$E203),('PTRM input'!$O$152*(1+rvanilla09)^0.5)-SUM($O203:Z203),('PTRM input'!$O$152*(1+rvanilla09)^0.5)/A10stdlife))</f>
        <v>n/a</v>
      </c>
      <c r="AB203" s="105" t="str">
        <f>IF(A10stdlife="n/a","n/a",IF(AB$3&gt;(A10stdlife+$E203),('PTRM input'!$O$152*(1+rvanilla09)^0.5)-SUM($O203:AA203),('PTRM input'!$O$152*(1+rvanilla09)^0.5)/A10stdlife))</f>
        <v>n/a</v>
      </c>
      <c r="AC203" s="105" t="str">
        <f>IF(A10stdlife="n/a","n/a",IF(AC$3&gt;(A10stdlife+$E203),('PTRM input'!$O$152*(1+rvanilla09)^0.5)-SUM($O203:AB203),('PTRM input'!$O$152*(1+rvanilla09)^0.5)/A10stdlife))</f>
        <v>n/a</v>
      </c>
      <c r="AD203" s="105" t="str">
        <f>IF(A10stdlife="n/a","n/a",IF(AD$3&gt;(A10stdlife+$E203),('PTRM input'!$O$152*(1+rvanilla09)^0.5)-SUM($O203:AC203),('PTRM input'!$O$152*(1+rvanilla09)^0.5)/A10stdlife))</f>
        <v>n/a</v>
      </c>
      <c r="AE203" s="105" t="str">
        <f>IF(A10stdlife="n/a","n/a",IF(AE$3&gt;(A10stdlife+$E203),('PTRM input'!$O$152*(1+rvanilla09)^0.5)-SUM($O203:AD203),('PTRM input'!$O$152*(1+rvanilla09)^0.5)/A10stdlife))</f>
        <v>n/a</v>
      </c>
      <c r="AF203" s="105" t="str">
        <f>IF(A10stdlife="n/a","n/a",IF(AF$3&gt;(A10stdlife+$E203),('PTRM input'!$O$152*(1+rvanilla09)^0.5)-SUM($O203:AE203),('PTRM input'!$O$152*(1+rvanilla09)^0.5)/A10stdlife))</f>
        <v>n/a</v>
      </c>
      <c r="AG203" s="105" t="str">
        <f>IF(A10stdlife="n/a","n/a",IF(AG$3&gt;(A10stdlife+$E203),('PTRM input'!$O$152*(1+rvanilla09)^0.5)-SUM($O203:AF203),('PTRM input'!$O$152*(1+rvanilla09)^0.5)/A10stdlife))</f>
        <v>n/a</v>
      </c>
      <c r="AH203" s="105" t="str">
        <f>IF(A10stdlife="n/a","n/a",IF(AH$3&gt;(A10stdlife+$E203),('PTRM input'!$O$152*(1+rvanilla09)^0.5)-SUM($O203:AG203),('PTRM input'!$O$152*(1+rvanilla09)^0.5)/A10stdlife))</f>
        <v>n/a</v>
      </c>
      <c r="AI203" s="105" t="str">
        <f>IF(A10stdlife="n/a","n/a",IF(AI$3&gt;(A10stdlife+$E203),('PTRM input'!$O$152*(1+rvanilla09)^0.5)-SUM($O203:AH203),('PTRM input'!$O$152*(1+rvanilla09)^0.5)/A10stdlife))</f>
        <v>n/a</v>
      </c>
      <c r="AJ203" s="105" t="str">
        <f>IF(A10stdlife="n/a","n/a",IF(AJ$3&gt;(A10stdlife+$E203),('PTRM input'!$O$152*(1+rvanilla09)^0.5)-SUM($O203:AI203),('PTRM input'!$O$152*(1+rvanilla09)^0.5)/A10stdlife))</f>
        <v>n/a</v>
      </c>
      <c r="AK203" s="105" t="str">
        <f>IF(A10stdlife="n/a","n/a",IF(AK$3&gt;(A10stdlife+$E203),('PTRM input'!$O$152*(1+rvanilla09)^0.5)-SUM($O203:AJ203),('PTRM input'!$O$152*(1+rvanilla09)^0.5)/A10stdlife))</f>
        <v>n/a</v>
      </c>
      <c r="AL203" s="105" t="str">
        <f>IF(A10stdlife="n/a","n/a",IF(AL$3&gt;(A10stdlife+$E203),('PTRM input'!$O$152*(1+rvanilla09)^0.5)-SUM($O203:AK203),('PTRM input'!$O$152*(1+rvanilla09)^0.5)/A10stdlife))</f>
        <v>n/a</v>
      </c>
      <c r="AM203" s="105" t="str">
        <f>IF(A10stdlife="n/a","n/a",IF(AM$3&gt;(A10stdlife+$E203),('PTRM input'!$O$152*(1+rvanilla09)^0.5)-SUM($O203:AL203),('PTRM input'!$O$152*(1+rvanilla09)^0.5)/A10stdlife))</f>
        <v>n/a</v>
      </c>
      <c r="AN203" s="105" t="str">
        <f>IF(A10stdlife="n/a","n/a",IF(AN$3&gt;(A10stdlife+$E203),('PTRM input'!$O$152*(1+rvanilla09)^0.5)-SUM($O203:AM203),('PTRM input'!$O$152*(1+rvanilla09)^0.5)/A10stdlife))</f>
        <v>n/a</v>
      </c>
      <c r="AO203" s="105" t="str">
        <f>IF(A10stdlife="n/a","n/a",IF(AO$3&gt;(A10stdlife+$E203),('PTRM input'!$O$152*(1+rvanilla09)^0.5)-SUM($O203:AN203),('PTRM input'!$O$152*(1+rvanilla09)^0.5)/A10stdlife))</f>
        <v>n/a</v>
      </c>
      <c r="AP203" s="105" t="str">
        <f>IF(A10stdlife="n/a","n/a",IF(AP$3&gt;(A10stdlife+$E203),('PTRM input'!$O$152*(1+rvanilla09)^0.5)-SUM($O203:AO203),('PTRM input'!$O$152*(1+rvanilla09)^0.5)/A10stdlife))</f>
        <v>n/a</v>
      </c>
      <c r="AQ203" s="105" t="str">
        <f>IF(A10stdlife="n/a","n/a",IF(AQ$3&gt;(A10stdlife+$E203),('PTRM input'!$O$152*(1+rvanilla09)^0.5)-SUM($O203:AP203),('PTRM input'!$O$152*(1+rvanilla09)^0.5)/A10stdlife))</f>
        <v>n/a</v>
      </c>
      <c r="AR203" s="105" t="str">
        <f>IF(A10stdlife="n/a","n/a",IF(AR$3&gt;(A10stdlife+$E203),('PTRM input'!$O$152*(1+rvanilla09)^0.5)-SUM($O203:AQ203),('PTRM input'!$O$152*(1+rvanilla09)^0.5)/A10stdlife))</f>
        <v>n/a</v>
      </c>
      <c r="AS203" s="105" t="str">
        <f>IF(A10stdlife="n/a","n/a",IF(AS$3&gt;(A10stdlife+$E203),('PTRM input'!$O$152*(1+rvanilla09)^0.5)-SUM($O203:AR203),('PTRM input'!$O$152*(1+rvanilla09)^0.5)/A10stdlife))</f>
        <v>n/a</v>
      </c>
      <c r="AT203" s="105" t="str">
        <f>IF(A10stdlife="n/a","n/a",IF(AT$3&gt;(A10stdlife+$E203),('PTRM input'!$O$152*(1+rvanilla09)^0.5)-SUM($O203:AS203),('PTRM input'!$O$152*(1+rvanilla09)^0.5)/A10stdlife))</f>
        <v>n/a</v>
      </c>
      <c r="AU203" s="105" t="str">
        <f>IF(A10stdlife="n/a","n/a",IF(AU$3&gt;(A10stdlife+$E203),('PTRM input'!$O$152*(1+rvanilla09)^0.5)-SUM($O203:AT203),('PTRM input'!$O$152*(1+rvanilla09)^0.5)/A10stdlife))</f>
        <v>n/a</v>
      </c>
      <c r="AV203" s="105" t="str">
        <f>IF(A10stdlife="n/a","n/a",IF(AV$3&gt;(A10stdlife+$E203),('PTRM input'!$O$152*(1+rvanilla09)^0.5)-SUM($O203:AU203),('PTRM input'!$O$152*(1+rvanilla09)^0.5)/A10stdlife))</f>
        <v>n/a</v>
      </c>
      <c r="AW203" s="105" t="str">
        <f>IF(A10stdlife="n/a","n/a",IF(AW$3&gt;(A10stdlife+$E203),('PTRM input'!$O$152*(1+rvanilla09)^0.5)-SUM($O203:AV203),('PTRM input'!$O$152*(1+rvanilla09)^0.5)/A10stdlife))</f>
        <v>n/a</v>
      </c>
      <c r="AX203" s="105" t="str">
        <f>IF(A10stdlife="n/a","n/a",IF(AX$3&gt;(A10stdlife+$E203),('PTRM input'!$O$152*(1+rvanilla09)^0.5)-SUM($O203:AW203),('PTRM input'!$O$152*(1+rvanilla09)^0.5)/A10stdlife))</f>
        <v>n/a</v>
      </c>
      <c r="AY203" s="105" t="str">
        <f>IF(A10stdlife="n/a","n/a",IF(AY$3&gt;(A10stdlife+$E203),('PTRM input'!$O$152*(1+rvanilla09)^0.5)-SUM($O203:AX203),('PTRM input'!$O$152*(1+rvanilla09)^0.5)/A10stdlife))</f>
        <v>n/a</v>
      </c>
      <c r="AZ203" s="105" t="str">
        <f>IF(A10stdlife="n/a","n/a",IF(AZ$3&gt;(A10stdlife+$E203),('PTRM input'!$O$152*(1+rvanilla09)^0.5)-SUM($O203:AY203),('PTRM input'!$O$152*(1+rvanilla09)^0.5)/A10stdlife))</f>
        <v>n/a</v>
      </c>
      <c r="BA203" s="105" t="str">
        <f>IF(A10stdlife="n/a","n/a",IF(BA$3&gt;(A10stdlife+$E203),('PTRM input'!$O$152*(1+rvanilla09)^0.5)-SUM($O203:AZ203),('PTRM input'!$O$152*(1+rvanilla09)^0.5)/A10stdlife))</f>
        <v>n/a</v>
      </c>
      <c r="BB203" s="105" t="str">
        <f>IF(A10stdlife="n/a","n/a",IF(BB$3&gt;(A10stdlife+$E203),('PTRM input'!$O$152*(1+rvanilla09)^0.5)-SUM($O203:BA203),('PTRM input'!$O$152*(1+rvanilla09)^0.5)/A10stdlife))</f>
        <v>n/a</v>
      </c>
      <c r="BC203" s="105" t="str">
        <f>IF(A10stdlife="n/a","n/a",IF(BC$3&gt;(A10stdlife+$E203),('PTRM input'!$O$152*(1+rvanilla09)^0.5)-SUM($O203:BB203),('PTRM input'!$O$152*(1+rvanilla09)^0.5)/A10stdlife))</f>
        <v>n/a</v>
      </c>
      <c r="BD203" s="105" t="str">
        <f>IF(A10stdlife="n/a","n/a",IF(BD$3&gt;(A10stdlife+$E203),('PTRM input'!$O$152*(1+rvanilla09)^0.5)-SUM($O203:BC203),('PTRM input'!$O$152*(1+rvanilla09)^0.5)/A10stdlife))</f>
        <v>n/a</v>
      </c>
      <c r="BE203" s="105" t="str">
        <f>IF(A10stdlife="n/a","n/a",IF(BE$3&gt;(A10stdlife+$E203),('PTRM input'!$O$152*(1+rvanilla09)^0.5)-SUM($O203:BD203),('PTRM input'!$O$152*(1+rvanilla09)^0.5)/A10stdlife))</f>
        <v>n/a</v>
      </c>
      <c r="BF203" s="105" t="str">
        <f>IF(A10stdlife="n/a","n/a",IF(BF$3&gt;(A10stdlife+$E203),('PTRM input'!$O$152*(1+rvanilla09)^0.5)-SUM($O203:BE203),('PTRM input'!$O$152*(1+rvanilla09)^0.5)/A10stdlife))</f>
        <v>n/a</v>
      </c>
      <c r="BG203" s="105" t="str">
        <f>IF(A10stdlife="n/a","n/a",IF(BG$3&gt;(A10stdlife+$E203),('PTRM input'!$O$152*(1+rvanilla09)^0.5)-SUM($O203:BF203),('PTRM input'!$O$152*(1+rvanilla09)^0.5)/A10stdlife))</f>
        <v>n/a</v>
      </c>
      <c r="BH203" s="105" t="str">
        <f>IF(A10stdlife="n/a","n/a",IF(BH$3&gt;(A10stdlife+$E203),('PTRM input'!$O$152*(1+rvanilla09)^0.5)-SUM($O203:BG203),('PTRM input'!$O$152*(1+rvanilla09)^0.5)/A10stdlife))</f>
        <v>n/a</v>
      </c>
      <c r="BI203" s="105" t="str">
        <f>IF(A10stdlife="n/a","n/a",IF(BI$3&gt;(A10stdlife+$E203),('PTRM input'!$O$152*(1+rvanilla09)^0.5)-SUM($O203:BH203),('PTRM input'!$O$152*(1+rvanilla09)^0.5)/A10stdlife))</f>
        <v>n/a</v>
      </c>
      <c r="BJ203" s="234"/>
      <c r="BK203" s="234"/>
      <c r="BL203" s="234"/>
      <c r="BM203" s="234"/>
    </row>
    <row r="204" spans="1:65" s="190" customFormat="1" outlineLevel="2">
      <c r="A204" s="234"/>
      <c r="B204" s="32"/>
      <c r="C204" s="31"/>
      <c r="D204" s="930"/>
      <c r="E204" s="168">
        <v>10</v>
      </c>
      <c r="F204" s="34"/>
      <c r="G204" s="184"/>
      <c r="H204" s="186"/>
      <c r="I204" s="186"/>
      <c r="J204" s="186"/>
      <c r="K204" s="186"/>
      <c r="L204" s="186"/>
      <c r="M204" s="186"/>
      <c r="N204" s="186"/>
      <c r="O204" s="186"/>
      <c r="P204" s="185"/>
      <c r="Q204" s="105" t="str">
        <f>IF(A10stdlife="n/a","n/a",IF(Q$3&gt;(A10stdlife+$E204),('PTRM input'!$P$152*(1+rvanilla10)^0.5)-SUM($P204:P204),('PTRM input'!$P$152*(1+rvanilla10)^0.5)/A10stdlife))</f>
        <v>n/a</v>
      </c>
      <c r="R204" s="105" t="str">
        <f>IF(A10stdlife="n/a","n/a",IF(R$3&gt;(A10stdlife+$E204),('PTRM input'!$P$152*(1+rvanilla10)^0.5)-SUM($P204:Q204),('PTRM input'!$P$152*(1+rvanilla10)^0.5)/A10stdlife))</f>
        <v>n/a</v>
      </c>
      <c r="S204" s="105" t="str">
        <f>IF(A10stdlife="n/a","n/a",IF(S$3&gt;(A10stdlife+$E204),('PTRM input'!$P$152*(1+rvanilla10)^0.5)-SUM($P204:R204),('PTRM input'!$P$152*(1+rvanilla10)^0.5)/A10stdlife))</f>
        <v>n/a</v>
      </c>
      <c r="T204" s="105" t="str">
        <f>IF(A10stdlife="n/a","n/a",IF(T$3&gt;(A10stdlife+$E204),('PTRM input'!$P$152*(1+rvanilla10)^0.5)-SUM($P204:S204),('PTRM input'!$P$152*(1+rvanilla10)^0.5)/A10stdlife))</f>
        <v>n/a</v>
      </c>
      <c r="U204" s="105" t="str">
        <f>IF(A10stdlife="n/a","n/a",IF(U$3&gt;(A10stdlife+$E204),('PTRM input'!$P$152*(1+rvanilla10)^0.5)-SUM($P204:T204),('PTRM input'!$P$152*(1+rvanilla10)^0.5)/A10stdlife))</f>
        <v>n/a</v>
      </c>
      <c r="V204" s="105" t="str">
        <f>IF(A10stdlife="n/a","n/a",IF(V$3&gt;(A10stdlife+$E204),('PTRM input'!$P$152*(1+rvanilla10)^0.5)-SUM($P204:U204),('PTRM input'!$P$152*(1+rvanilla10)^0.5)/A10stdlife))</f>
        <v>n/a</v>
      </c>
      <c r="W204" s="105" t="str">
        <f>IF(A10stdlife="n/a","n/a",IF(W$3&gt;(A10stdlife+$E204),('PTRM input'!$P$152*(1+rvanilla10)^0.5)-SUM($P204:V204),('PTRM input'!$P$152*(1+rvanilla10)^0.5)/A10stdlife))</f>
        <v>n/a</v>
      </c>
      <c r="X204" s="105" t="str">
        <f>IF(A10stdlife="n/a","n/a",IF(X$3&gt;(A10stdlife+$E204),('PTRM input'!$P$152*(1+rvanilla10)^0.5)-SUM($P204:W204),('PTRM input'!$P$152*(1+rvanilla10)^0.5)/A10stdlife))</f>
        <v>n/a</v>
      </c>
      <c r="Y204" s="105" t="str">
        <f>IF(A10stdlife="n/a","n/a",IF(Y$3&gt;(A10stdlife+$E204),('PTRM input'!$P$152*(1+rvanilla10)^0.5)-SUM($P204:X204),('PTRM input'!$P$152*(1+rvanilla10)^0.5)/A10stdlife))</f>
        <v>n/a</v>
      </c>
      <c r="Z204" s="105" t="str">
        <f>IF(A10stdlife="n/a","n/a",IF(Z$3&gt;(A10stdlife+$E204),('PTRM input'!$P$152*(1+rvanilla10)^0.5)-SUM($P204:Y204),('PTRM input'!$P$152*(1+rvanilla10)^0.5)/A10stdlife))</f>
        <v>n/a</v>
      </c>
      <c r="AA204" s="105" t="str">
        <f>IF(A10stdlife="n/a","n/a",IF(AA$3&gt;(A10stdlife+$E204),('PTRM input'!$P$152*(1+rvanilla10)^0.5)-SUM($P204:Z204),('PTRM input'!$P$152*(1+rvanilla10)^0.5)/A10stdlife))</f>
        <v>n/a</v>
      </c>
      <c r="AB204" s="105" t="str">
        <f>IF(A10stdlife="n/a","n/a",IF(AB$3&gt;(A10stdlife+$E204),('PTRM input'!$P$152*(1+rvanilla10)^0.5)-SUM($P204:AA204),('PTRM input'!$P$152*(1+rvanilla10)^0.5)/A10stdlife))</f>
        <v>n/a</v>
      </c>
      <c r="AC204" s="105" t="str">
        <f>IF(A10stdlife="n/a","n/a",IF(AC$3&gt;(A10stdlife+$E204),('PTRM input'!$P$152*(1+rvanilla10)^0.5)-SUM($P204:AB204),('PTRM input'!$P$152*(1+rvanilla10)^0.5)/A10stdlife))</f>
        <v>n/a</v>
      </c>
      <c r="AD204" s="105" t="str">
        <f>IF(A10stdlife="n/a","n/a",IF(AD$3&gt;(A10stdlife+$E204),('PTRM input'!$P$152*(1+rvanilla10)^0.5)-SUM($P204:AC204),('PTRM input'!$P$152*(1+rvanilla10)^0.5)/A10stdlife))</f>
        <v>n/a</v>
      </c>
      <c r="AE204" s="105" t="str">
        <f>IF(A10stdlife="n/a","n/a",IF(AE$3&gt;(A10stdlife+$E204),('PTRM input'!$P$152*(1+rvanilla10)^0.5)-SUM($P204:AD204),('PTRM input'!$P$152*(1+rvanilla10)^0.5)/A10stdlife))</f>
        <v>n/a</v>
      </c>
      <c r="AF204" s="105" t="str">
        <f>IF(A10stdlife="n/a","n/a",IF(AF$3&gt;(A10stdlife+$E204),('PTRM input'!$P$152*(1+rvanilla10)^0.5)-SUM($P204:AE204),('PTRM input'!$P$152*(1+rvanilla10)^0.5)/A10stdlife))</f>
        <v>n/a</v>
      </c>
      <c r="AG204" s="105" t="str">
        <f>IF(A10stdlife="n/a","n/a",IF(AG$3&gt;(A10stdlife+$E204),('PTRM input'!$P$152*(1+rvanilla10)^0.5)-SUM($P204:AF204),('PTRM input'!$P$152*(1+rvanilla10)^0.5)/A10stdlife))</f>
        <v>n/a</v>
      </c>
      <c r="AH204" s="105" t="str">
        <f>IF(A10stdlife="n/a","n/a",IF(AH$3&gt;(A10stdlife+$E204),('PTRM input'!$P$152*(1+rvanilla10)^0.5)-SUM($P204:AG204),('PTRM input'!$P$152*(1+rvanilla10)^0.5)/A10stdlife))</f>
        <v>n/a</v>
      </c>
      <c r="AI204" s="105" t="str">
        <f>IF(A10stdlife="n/a","n/a",IF(AI$3&gt;(A10stdlife+$E204),('PTRM input'!$P$152*(1+rvanilla10)^0.5)-SUM($P204:AH204),('PTRM input'!$P$152*(1+rvanilla10)^0.5)/A10stdlife))</f>
        <v>n/a</v>
      </c>
      <c r="AJ204" s="105" t="str">
        <f>IF(A10stdlife="n/a","n/a",IF(AJ$3&gt;(A10stdlife+$E204),('PTRM input'!$P$152*(1+rvanilla10)^0.5)-SUM($P204:AI204),('PTRM input'!$P$152*(1+rvanilla10)^0.5)/A10stdlife))</f>
        <v>n/a</v>
      </c>
      <c r="AK204" s="105" t="str">
        <f>IF(A10stdlife="n/a","n/a",IF(AK$3&gt;(A10stdlife+$E204),('PTRM input'!$P$152*(1+rvanilla10)^0.5)-SUM($P204:AJ204),('PTRM input'!$P$152*(1+rvanilla10)^0.5)/A10stdlife))</f>
        <v>n/a</v>
      </c>
      <c r="AL204" s="105" t="str">
        <f>IF(A10stdlife="n/a","n/a",IF(AL$3&gt;(A10stdlife+$E204),('PTRM input'!$P$152*(1+rvanilla10)^0.5)-SUM($P204:AK204),('PTRM input'!$P$152*(1+rvanilla10)^0.5)/A10stdlife))</f>
        <v>n/a</v>
      </c>
      <c r="AM204" s="105" t="str">
        <f>IF(A10stdlife="n/a","n/a",IF(AM$3&gt;(A10stdlife+$E204),('PTRM input'!$P$152*(1+rvanilla10)^0.5)-SUM($P204:AL204),('PTRM input'!$P$152*(1+rvanilla10)^0.5)/A10stdlife))</f>
        <v>n/a</v>
      </c>
      <c r="AN204" s="105" t="str">
        <f>IF(A10stdlife="n/a","n/a",IF(AN$3&gt;(A10stdlife+$E204),('PTRM input'!$P$152*(1+rvanilla10)^0.5)-SUM($P204:AM204),('PTRM input'!$P$152*(1+rvanilla10)^0.5)/A10stdlife))</f>
        <v>n/a</v>
      </c>
      <c r="AO204" s="105" t="str">
        <f>IF(A10stdlife="n/a","n/a",IF(AO$3&gt;(A10stdlife+$E204),('PTRM input'!$P$152*(1+rvanilla10)^0.5)-SUM($P204:AN204),('PTRM input'!$P$152*(1+rvanilla10)^0.5)/A10stdlife))</f>
        <v>n/a</v>
      </c>
      <c r="AP204" s="105" t="str">
        <f>IF(A10stdlife="n/a","n/a",IF(AP$3&gt;(A10stdlife+$E204),('PTRM input'!$P$152*(1+rvanilla10)^0.5)-SUM($P204:AO204),('PTRM input'!$P$152*(1+rvanilla10)^0.5)/A10stdlife))</f>
        <v>n/a</v>
      </c>
      <c r="AQ204" s="105" t="str">
        <f>IF(A10stdlife="n/a","n/a",IF(AQ$3&gt;(A10stdlife+$E204),('PTRM input'!$P$152*(1+rvanilla10)^0.5)-SUM($P204:AP204),('PTRM input'!$P$152*(1+rvanilla10)^0.5)/A10stdlife))</f>
        <v>n/a</v>
      </c>
      <c r="AR204" s="105" t="str">
        <f>IF(A10stdlife="n/a","n/a",IF(AR$3&gt;(A10stdlife+$E204),('PTRM input'!$P$152*(1+rvanilla10)^0.5)-SUM($P204:AQ204),('PTRM input'!$P$152*(1+rvanilla10)^0.5)/A10stdlife))</f>
        <v>n/a</v>
      </c>
      <c r="AS204" s="105" t="str">
        <f>IF(A10stdlife="n/a","n/a",IF(AS$3&gt;(A10stdlife+$E204),('PTRM input'!$P$152*(1+rvanilla10)^0.5)-SUM($P204:AR204),('PTRM input'!$P$152*(1+rvanilla10)^0.5)/A10stdlife))</f>
        <v>n/a</v>
      </c>
      <c r="AT204" s="105" t="str">
        <f>IF(A10stdlife="n/a","n/a",IF(AT$3&gt;(A10stdlife+$E204),('PTRM input'!$P$152*(1+rvanilla10)^0.5)-SUM($P204:AS204),('PTRM input'!$P$152*(1+rvanilla10)^0.5)/A10stdlife))</f>
        <v>n/a</v>
      </c>
      <c r="AU204" s="105" t="str">
        <f>IF(A10stdlife="n/a","n/a",IF(AU$3&gt;(A10stdlife+$E204),('PTRM input'!$P$152*(1+rvanilla10)^0.5)-SUM($P204:AT204),('PTRM input'!$P$152*(1+rvanilla10)^0.5)/A10stdlife))</f>
        <v>n/a</v>
      </c>
      <c r="AV204" s="105" t="str">
        <f>IF(A10stdlife="n/a","n/a",IF(AV$3&gt;(A10stdlife+$E204),('PTRM input'!$P$152*(1+rvanilla10)^0.5)-SUM($P204:AU204),('PTRM input'!$P$152*(1+rvanilla10)^0.5)/A10stdlife))</f>
        <v>n/a</v>
      </c>
      <c r="AW204" s="105" t="str">
        <f>IF(A10stdlife="n/a","n/a",IF(AW$3&gt;(A10stdlife+$E204),('PTRM input'!$P$152*(1+rvanilla10)^0.5)-SUM($P204:AV204),('PTRM input'!$P$152*(1+rvanilla10)^0.5)/A10stdlife))</f>
        <v>n/a</v>
      </c>
      <c r="AX204" s="105" t="str">
        <f>IF(A10stdlife="n/a","n/a",IF(AX$3&gt;(A10stdlife+$E204),('PTRM input'!$P$152*(1+rvanilla10)^0.5)-SUM($P204:AW204),('PTRM input'!$P$152*(1+rvanilla10)^0.5)/A10stdlife))</f>
        <v>n/a</v>
      </c>
      <c r="AY204" s="105" t="str">
        <f>IF(A10stdlife="n/a","n/a",IF(AY$3&gt;(A10stdlife+$E204),('PTRM input'!$P$152*(1+rvanilla10)^0.5)-SUM($P204:AX204),('PTRM input'!$P$152*(1+rvanilla10)^0.5)/A10stdlife))</f>
        <v>n/a</v>
      </c>
      <c r="AZ204" s="105" t="str">
        <f>IF(A10stdlife="n/a","n/a",IF(AZ$3&gt;(A10stdlife+$E204),('PTRM input'!$P$152*(1+rvanilla10)^0.5)-SUM($P204:AY204),('PTRM input'!$P$152*(1+rvanilla10)^0.5)/A10stdlife))</f>
        <v>n/a</v>
      </c>
      <c r="BA204" s="105" t="str">
        <f>IF(A10stdlife="n/a","n/a",IF(BA$3&gt;(A10stdlife+$E204),('PTRM input'!$P$152*(1+rvanilla10)^0.5)-SUM($P204:AZ204),('PTRM input'!$P$152*(1+rvanilla10)^0.5)/A10stdlife))</f>
        <v>n/a</v>
      </c>
      <c r="BB204" s="105" t="str">
        <f>IF(A10stdlife="n/a","n/a",IF(BB$3&gt;(A10stdlife+$E204),('PTRM input'!$P$152*(1+rvanilla10)^0.5)-SUM($P204:BA204),('PTRM input'!$P$152*(1+rvanilla10)^0.5)/A10stdlife))</f>
        <v>n/a</v>
      </c>
      <c r="BC204" s="105" t="str">
        <f>IF(A10stdlife="n/a","n/a",IF(BC$3&gt;(A10stdlife+$E204),('PTRM input'!$P$152*(1+rvanilla10)^0.5)-SUM($P204:BB204),('PTRM input'!$P$152*(1+rvanilla10)^0.5)/A10stdlife))</f>
        <v>n/a</v>
      </c>
      <c r="BD204" s="105" t="str">
        <f>IF(A10stdlife="n/a","n/a",IF(BD$3&gt;(A10stdlife+$E204),('PTRM input'!$P$152*(1+rvanilla10)^0.5)-SUM($P204:BC204),('PTRM input'!$P$152*(1+rvanilla10)^0.5)/A10stdlife))</f>
        <v>n/a</v>
      </c>
      <c r="BE204" s="105" t="str">
        <f>IF(A10stdlife="n/a","n/a",IF(BE$3&gt;(A10stdlife+$E204),('PTRM input'!$P$152*(1+rvanilla10)^0.5)-SUM($P204:BD204),('PTRM input'!$P$152*(1+rvanilla10)^0.5)/A10stdlife))</f>
        <v>n/a</v>
      </c>
      <c r="BF204" s="105" t="str">
        <f>IF(A10stdlife="n/a","n/a",IF(BF$3&gt;(A10stdlife+$E204),('PTRM input'!$P$152*(1+rvanilla10)^0.5)-SUM($P204:BE204),('PTRM input'!$P$152*(1+rvanilla10)^0.5)/A10stdlife))</f>
        <v>n/a</v>
      </c>
      <c r="BG204" s="105" t="str">
        <f>IF(A10stdlife="n/a","n/a",IF(BG$3&gt;(A10stdlife+$E204),('PTRM input'!$P$152*(1+rvanilla10)^0.5)-SUM($P204:BF204),('PTRM input'!$P$152*(1+rvanilla10)^0.5)/A10stdlife))</f>
        <v>n/a</v>
      </c>
      <c r="BH204" s="105" t="str">
        <f>IF(A10stdlife="n/a","n/a",IF(BH$3&gt;(A10stdlife+$E204),('PTRM input'!$P$152*(1+rvanilla10)^0.5)-SUM($P204:BG204),('PTRM input'!$P$152*(1+rvanilla10)^0.5)/A10stdlife))</f>
        <v>n/a</v>
      </c>
      <c r="BI204" s="105" t="str">
        <f>IF(A10stdlife="n/a","n/a",IF(BI$3&gt;(A10stdlife+$E204),('PTRM input'!$P$152*(1+rvanilla10)^0.5)-SUM($P204:BH204),('PTRM input'!$P$152*(1+rvanilla10)^0.5)/A10stdlife))</f>
        <v>n/a</v>
      </c>
      <c r="BJ204" s="234"/>
      <c r="BK204" s="234"/>
      <c r="BL204" s="234"/>
      <c r="BM204" s="234"/>
    </row>
    <row r="205" spans="1:65" s="190" customFormat="1" outlineLevel="1">
      <c r="A205" s="234"/>
      <c r="B205" s="17"/>
      <c r="C205" s="32" t="str">
        <f>Asset10</f>
        <v>Old SWER ACRs</v>
      </c>
      <c r="D205" s="17"/>
      <c r="E205" s="17"/>
      <c r="F205" s="30"/>
      <c r="G205" s="102">
        <f t="shared" ref="G205:AL205" si="55">SUM(G193:G204)</f>
        <v>2.9026821235942366</v>
      </c>
      <c r="H205" s="102">
        <f t="shared" si="55"/>
        <v>2.9026821235942366</v>
      </c>
      <c r="I205" s="102">
        <f t="shared" si="55"/>
        <v>2.9026821235942366</v>
      </c>
      <c r="J205" s="102">
        <f t="shared" si="55"/>
        <v>2.9026821235942366</v>
      </c>
      <c r="K205" s="102">
        <f t="shared" si="55"/>
        <v>2.9026821235942366</v>
      </c>
      <c r="L205" s="102">
        <f t="shared" si="55"/>
        <v>0</v>
      </c>
      <c r="M205" s="102">
        <f t="shared" si="55"/>
        <v>0</v>
      </c>
      <c r="N205" s="102">
        <f t="shared" si="55"/>
        <v>0</v>
      </c>
      <c r="O205" s="102">
        <f t="shared" si="55"/>
        <v>0</v>
      </c>
      <c r="P205" s="102">
        <f t="shared" si="55"/>
        <v>0</v>
      </c>
      <c r="Q205" s="102">
        <f t="shared" si="55"/>
        <v>0</v>
      </c>
      <c r="R205" s="102">
        <f t="shared" si="55"/>
        <v>0</v>
      </c>
      <c r="S205" s="102">
        <f t="shared" si="55"/>
        <v>0</v>
      </c>
      <c r="T205" s="102">
        <f t="shared" si="55"/>
        <v>0</v>
      </c>
      <c r="U205" s="102">
        <f t="shared" si="55"/>
        <v>0</v>
      </c>
      <c r="V205" s="102">
        <f t="shared" si="55"/>
        <v>0</v>
      </c>
      <c r="W205" s="102">
        <f t="shared" si="55"/>
        <v>0</v>
      </c>
      <c r="X205" s="102">
        <f t="shared" si="55"/>
        <v>0</v>
      </c>
      <c r="Y205" s="102">
        <f t="shared" si="55"/>
        <v>0</v>
      </c>
      <c r="Z205" s="102">
        <f t="shared" si="55"/>
        <v>0</v>
      </c>
      <c r="AA205" s="102">
        <f t="shared" si="55"/>
        <v>0</v>
      </c>
      <c r="AB205" s="102">
        <f t="shared" si="55"/>
        <v>0</v>
      </c>
      <c r="AC205" s="102">
        <f t="shared" si="55"/>
        <v>0</v>
      </c>
      <c r="AD205" s="102">
        <f t="shared" si="55"/>
        <v>0</v>
      </c>
      <c r="AE205" s="102">
        <f t="shared" si="55"/>
        <v>0</v>
      </c>
      <c r="AF205" s="102">
        <f t="shared" si="55"/>
        <v>0</v>
      </c>
      <c r="AG205" s="102">
        <f t="shared" si="55"/>
        <v>0</v>
      </c>
      <c r="AH205" s="102">
        <f t="shared" si="55"/>
        <v>0</v>
      </c>
      <c r="AI205" s="102">
        <f t="shared" si="55"/>
        <v>0</v>
      </c>
      <c r="AJ205" s="102">
        <f t="shared" si="55"/>
        <v>0</v>
      </c>
      <c r="AK205" s="102">
        <f t="shared" si="55"/>
        <v>0</v>
      </c>
      <c r="AL205" s="102">
        <f t="shared" si="55"/>
        <v>0</v>
      </c>
      <c r="AM205" s="102">
        <f t="shared" ref="AM205:BI205" si="56">SUM(AM193:AM204)</f>
        <v>0</v>
      </c>
      <c r="AN205" s="102">
        <f t="shared" si="56"/>
        <v>0</v>
      </c>
      <c r="AO205" s="102">
        <f t="shared" si="56"/>
        <v>0</v>
      </c>
      <c r="AP205" s="102">
        <f t="shared" si="56"/>
        <v>0</v>
      </c>
      <c r="AQ205" s="102">
        <f t="shared" si="56"/>
        <v>0</v>
      </c>
      <c r="AR205" s="102">
        <f t="shared" si="56"/>
        <v>0</v>
      </c>
      <c r="AS205" s="102">
        <f t="shared" si="56"/>
        <v>0</v>
      </c>
      <c r="AT205" s="102">
        <f t="shared" si="56"/>
        <v>0</v>
      </c>
      <c r="AU205" s="102">
        <f t="shared" si="56"/>
        <v>0</v>
      </c>
      <c r="AV205" s="102">
        <f t="shared" si="56"/>
        <v>0</v>
      </c>
      <c r="AW205" s="102">
        <f t="shared" si="56"/>
        <v>0</v>
      </c>
      <c r="AX205" s="102">
        <f t="shared" si="56"/>
        <v>0</v>
      </c>
      <c r="AY205" s="102">
        <f t="shared" si="56"/>
        <v>0</v>
      </c>
      <c r="AZ205" s="102">
        <f t="shared" si="56"/>
        <v>0</v>
      </c>
      <c r="BA205" s="102">
        <f t="shared" si="56"/>
        <v>0</v>
      </c>
      <c r="BB205" s="102">
        <f t="shared" si="56"/>
        <v>0</v>
      </c>
      <c r="BC205" s="102">
        <f t="shared" si="56"/>
        <v>0</v>
      </c>
      <c r="BD205" s="102">
        <f t="shared" si="56"/>
        <v>0</v>
      </c>
      <c r="BE205" s="102">
        <f t="shared" si="56"/>
        <v>0</v>
      </c>
      <c r="BF205" s="102">
        <f t="shared" si="56"/>
        <v>0</v>
      </c>
      <c r="BG205" s="102">
        <f t="shared" si="56"/>
        <v>0</v>
      </c>
      <c r="BH205" s="102">
        <f t="shared" si="56"/>
        <v>0</v>
      </c>
      <c r="BI205" s="102">
        <f t="shared" si="56"/>
        <v>0</v>
      </c>
      <c r="BJ205" s="234"/>
      <c r="BK205" s="234"/>
      <c r="BL205" s="234"/>
      <c r="BM205" s="234"/>
    </row>
    <row r="206" spans="1:65" s="190" customFormat="1" ht="12.75" customHeight="1" outlineLevel="2">
      <c r="A206" s="234"/>
      <c r="B206" s="36" t="str">
        <f>C218</f>
        <v>Land</v>
      </c>
      <c r="C206" s="37"/>
      <c r="D206" s="38" t="s">
        <v>58</v>
      </c>
      <c r="E206" s="37"/>
      <c r="F206" s="39"/>
      <c r="G206" s="104" t="str">
        <f>IF(G$3&gt;A11remlife,A11value-SUM($F206:F206),IF(A11remlife="N/A","n/a",A11value/A11remlife))</f>
        <v>n/a</v>
      </c>
      <c r="H206" s="104" t="str">
        <f>IF(H$3&gt;A11remlife,A11value-SUM($F206:G206),IF(A11remlife="N/A","n/a",A11value/A11remlife))</f>
        <v>n/a</v>
      </c>
      <c r="I206" s="104" t="str">
        <f>IF(I$3&gt;A11remlife,A11value-SUM($F206:H206),IF(A11remlife="N/A","n/a",A11value/A11remlife))</f>
        <v>n/a</v>
      </c>
      <c r="J206" s="104" t="str">
        <f>IF(J$3&gt;A11remlife,A11value-SUM($F206:I206),IF(A11remlife="N/A","n/a",A11value/A11remlife))</f>
        <v>n/a</v>
      </c>
      <c r="K206" s="104" t="str">
        <f>IF(K$3&gt;A11remlife,A11value-SUM($F206:J206),IF(A11remlife="N/A","n/a",A11value/A11remlife))</f>
        <v>n/a</v>
      </c>
      <c r="L206" s="104" t="str">
        <f>IF(L$3&gt;A11remlife,A11value-SUM($F206:K206),IF(A11remlife="N/A","n/a",A11value/A11remlife))</f>
        <v>n/a</v>
      </c>
      <c r="M206" s="104" t="str">
        <f>IF(M$3&gt;A11remlife,A11value-SUM($F206:L206),IF(A11remlife="N/A","n/a",A11value/A11remlife))</f>
        <v>n/a</v>
      </c>
      <c r="N206" s="104" t="str">
        <f>IF(N$3&gt;A11remlife,A11value-SUM($F206:M206),IF(A11remlife="N/A","n/a",A11value/A11remlife))</f>
        <v>n/a</v>
      </c>
      <c r="O206" s="104" t="str">
        <f>IF(O$3&gt;A11remlife,A11value-SUM($F206:N206),IF(A11remlife="N/A","n/a",A11value/A11remlife))</f>
        <v>n/a</v>
      </c>
      <c r="P206" s="104" t="str">
        <f>IF(P$3&gt;A11remlife,A11value-SUM($F206:O206),IF(A11remlife="N/A","n/a",A11value/A11remlife))</f>
        <v>n/a</v>
      </c>
      <c r="Q206" s="104" t="str">
        <f>IF(Q$3&gt;A11remlife,A11value-SUM($F206:P206),IF(A11remlife="N/A","n/a",A11value/A11remlife))</f>
        <v>n/a</v>
      </c>
      <c r="R206" s="104" t="str">
        <f>IF(R$3&gt;A11remlife,A11value-SUM($F206:Q206),IF(A11remlife="N/A","n/a",A11value/A11remlife))</f>
        <v>n/a</v>
      </c>
      <c r="S206" s="104" t="str">
        <f>IF(S$3&gt;A11remlife,A11value-SUM($F206:R206),IF(A11remlife="N/A","n/a",A11value/A11remlife))</f>
        <v>n/a</v>
      </c>
      <c r="T206" s="104" t="str">
        <f>IF(T$3&gt;A11remlife,A11value-SUM($F206:S206),IF(A11remlife="N/A","n/a",A11value/A11remlife))</f>
        <v>n/a</v>
      </c>
      <c r="U206" s="104" t="str">
        <f>IF(U$3&gt;A11remlife,A11value-SUM($F206:T206),IF(A11remlife="N/A","n/a",A11value/A11remlife))</f>
        <v>n/a</v>
      </c>
      <c r="V206" s="104" t="str">
        <f>IF(V$3&gt;A11remlife,A11value-SUM($F206:U206),IF(A11remlife="N/A","n/a",A11value/A11remlife))</f>
        <v>n/a</v>
      </c>
      <c r="W206" s="104" t="str">
        <f>IF(W$3&gt;A11remlife,A11value-SUM($F206:V206),IF(A11remlife="N/A","n/a",A11value/A11remlife))</f>
        <v>n/a</v>
      </c>
      <c r="X206" s="104" t="str">
        <f>IF(X$3&gt;A11remlife,A11value-SUM($F206:W206),IF(A11remlife="N/A","n/a",A11value/A11remlife))</f>
        <v>n/a</v>
      </c>
      <c r="Y206" s="104" t="str">
        <f>IF(Y$3&gt;A11remlife,A11value-SUM($F206:X206),IF(A11remlife="N/A","n/a",A11value/A11remlife))</f>
        <v>n/a</v>
      </c>
      <c r="Z206" s="104" t="str">
        <f>IF(Z$3&gt;A11remlife,A11value-SUM($F206:Y206),IF(A11remlife="N/A","n/a",A11value/A11remlife))</f>
        <v>n/a</v>
      </c>
      <c r="AA206" s="104" t="str">
        <f>IF(AA$3&gt;A11remlife,A11value-SUM($F206:Z206),IF(A11remlife="N/A","n/a",A11value/A11remlife))</f>
        <v>n/a</v>
      </c>
      <c r="AB206" s="104" t="str">
        <f>IF(AB$3&gt;A11remlife,A11value-SUM($F206:AA206),IF(A11remlife="N/A","n/a",A11value/A11remlife))</f>
        <v>n/a</v>
      </c>
      <c r="AC206" s="104" t="str">
        <f>IF(AC$3&gt;A11remlife,A11value-SUM($F206:AB206),IF(A11remlife="N/A","n/a",A11value/A11remlife))</f>
        <v>n/a</v>
      </c>
      <c r="AD206" s="104" t="str">
        <f>IF(AD$3&gt;A11remlife,A11value-SUM($F206:AC206),IF(A11remlife="N/A","n/a",A11value/A11remlife))</f>
        <v>n/a</v>
      </c>
      <c r="AE206" s="104" t="str">
        <f>IF(AE$3&gt;A11remlife,A11value-SUM($F206:AD206),IF(A11remlife="N/A","n/a",A11value/A11remlife))</f>
        <v>n/a</v>
      </c>
      <c r="AF206" s="104" t="str">
        <f>IF(AF$3&gt;A11remlife,A11value-SUM($F206:AE206),IF(A11remlife="N/A","n/a",A11value/A11remlife))</f>
        <v>n/a</v>
      </c>
      <c r="AG206" s="104" t="str">
        <f>IF(AG$3&gt;A11remlife,A11value-SUM($F206:AF206),IF(A11remlife="N/A","n/a",A11value/A11remlife))</f>
        <v>n/a</v>
      </c>
      <c r="AH206" s="104" t="str">
        <f>IF(AH$3&gt;A11remlife,A11value-SUM($F206:AG206),IF(A11remlife="N/A","n/a",A11value/A11remlife))</f>
        <v>n/a</v>
      </c>
      <c r="AI206" s="104" t="str">
        <f>IF(AI$3&gt;A11remlife,A11value-SUM($F206:AH206),IF(A11remlife="N/A","n/a",A11value/A11remlife))</f>
        <v>n/a</v>
      </c>
      <c r="AJ206" s="104" t="str">
        <f>IF(AJ$3&gt;A11remlife,A11value-SUM($F206:AI206),IF(A11remlife="N/A","n/a",A11value/A11remlife))</f>
        <v>n/a</v>
      </c>
      <c r="AK206" s="104" t="str">
        <f>IF(AK$3&gt;A11remlife,A11value-SUM($F206:AJ206),IF(A11remlife="N/A","n/a",A11value/A11remlife))</f>
        <v>n/a</v>
      </c>
      <c r="AL206" s="104" t="str">
        <f>IF(AL$3&gt;A11remlife,A11value-SUM($F206:AK206),IF(A11remlife="N/A","n/a",A11value/A11remlife))</f>
        <v>n/a</v>
      </c>
      <c r="AM206" s="104" t="str">
        <f>IF(AM$3&gt;A11remlife,A11value-SUM($F206:AL206),IF(A11remlife="N/A","n/a",A11value/A11remlife))</f>
        <v>n/a</v>
      </c>
      <c r="AN206" s="104" t="str">
        <f>IF(AN$3&gt;A11remlife,A11value-SUM($F206:AM206),IF(A11remlife="N/A","n/a",A11value/A11remlife))</f>
        <v>n/a</v>
      </c>
      <c r="AO206" s="104" t="str">
        <f>IF(AO$3&gt;A11remlife,A11value-SUM($F206:AN206),IF(A11remlife="N/A","n/a",A11value/A11remlife))</f>
        <v>n/a</v>
      </c>
      <c r="AP206" s="104" t="str">
        <f>IF(AP$3&gt;A11remlife,A11value-SUM($F206:AO206),IF(A11remlife="N/A","n/a",A11value/A11remlife))</f>
        <v>n/a</v>
      </c>
      <c r="AQ206" s="104" t="str">
        <f>IF(AQ$3&gt;A11remlife,A11value-SUM($F206:AP206),IF(A11remlife="N/A","n/a",A11value/A11remlife))</f>
        <v>n/a</v>
      </c>
      <c r="AR206" s="104" t="str">
        <f>IF(AR$3&gt;A11remlife,A11value-SUM($F206:AQ206),IF(A11remlife="N/A","n/a",A11value/A11remlife))</f>
        <v>n/a</v>
      </c>
      <c r="AS206" s="104" t="str">
        <f>IF(AS$3&gt;A11remlife,A11value-SUM($F206:AR206),IF(A11remlife="N/A","n/a",A11value/A11remlife))</f>
        <v>n/a</v>
      </c>
      <c r="AT206" s="104" t="str">
        <f>IF(AT$3&gt;A11remlife,A11value-SUM($F206:AS206),IF(A11remlife="N/A","n/a",A11value/A11remlife))</f>
        <v>n/a</v>
      </c>
      <c r="AU206" s="104" t="str">
        <f>IF(AU$3&gt;A11remlife,A11value-SUM($F206:AT206),IF(A11remlife="N/A","n/a",A11value/A11remlife))</f>
        <v>n/a</v>
      </c>
      <c r="AV206" s="104" t="str">
        <f>IF(AV$3&gt;A11remlife,A11value-SUM($F206:AU206),IF(A11remlife="N/A","n/a",A11value/A11remlife))</f>
        <v>n/a</v>
      </c>
      <c r="AW206" s="104" t="str">
        <f>IF(AW$3&gt;A11remlife,A11value-SUM($F206:AV206),IF(A11remlife="N/A","n/a",A11value/A11remlife))</f>
        <v>n/a</v>
      </c>
      <c r="AX206" s="104" t="str">
        <f>IF(AX$3&gt;A11remlife,A11value-SUM($F206:AW206),IF(A11remlife="N/A","n/a",A11value/A11remlife))</f>
        <v>n/a</v>
      </c>
      <c r="AY206" s="104" t="str">
        <f>IF(AY$3&gt;A11remlife,A11value-SUM($F206:AX206),IF(A11remlife="N/A","n/a",A11value/A11remlife))</f>
        <v>n/a</v>
      </c>
      <c r="AZ206" s="104" t="str">
        <f>IF(AZ$3&gt;A11remlife,A11value-SUM($F206:AY206),IF(A11remlife="N/A","n/a",A11value/A11remlife))</f>
        <v>n/a</v>
      </c>
      <c r="BA206" s="104" t="str">
        <f>IF(BA$3&gt;A11remlife,A11value-SUM($F206:AZ206),IF(A11remlife="N/A","n/a",A11value/A11remlife))</f>
        <v>n/a</v>
      </c>
      <c r="BB206" s="104" t="str">
        <f>IF(BB$3&gt;A11remlife,A11value-SUM($F206:BA206),IF(A11remlife="N/A","n/a",A11value/A11remlife))</f>
        <v>n/a</v>
      </c>
      <c r="BC206" s="104" t="str">
        <f>IF(BC$3&gt;A11remlife,A11value-SUM($F206:BB206),IF(A11remlife="N/A","n/a",A11value/A11remlife))</f>
        <v>n/a</v>
      </c>
      <c r="BD206" s="104" t="str">
        <f>IF(BD$3&gt;A11remlife,A11value-SUM($F206:BC206),IF(A11remlife="N/A","n/a",A11value/A11remlife))</f>
        <v>n/a</v>
      </c>
      <c r="BE206" s="104" t="str">
        <f>IF(BE$3&gt;A11remlife,A11value-SUM($F206:BD206),IF(A11remlife="N/A","n/a",A11value/A11remlife))</f>
        <v>n/a</v>
      </c>
      <c r="BF206" s="104" t="str">
        <f>IF(BF$3&gt;A11remlife,A11value-SUM($F206:BE206),IF(A11remlife="N/A","n/a",A11value/A11remlife))</f>
        <v>n/a</v>
      </c>
      <c r="BG206" s="104" t="str">
        <f>IF(BG$3&gt;A11remlife,A11value-SUM($F206:BF206),IF(A11remlife="N/A","n/a",A11value/A11remlife))</f>
        <v>n/a</v>
      </c>
      <c r="BH206" s="104" t="str">
        <f>IF(BH$3&gt;A11remlife,A11value-SUM($F206:BG206),IF(A11remlife="N/A","n/a",A11value/A11remlife))</f>
        <v>n/a</v>
      </c>
      <c r="BI206" s="104" t="str">
        <f>IF(BI$3&gt;A11remlife,A11value-SUM($F206:BH206),IF(A11remlife="N/A","n/a",A11value/A11remlife))</f>
        <v>n/a</v>
      </c>
      <c r="BJ206" s="234"/>
      <c r="BK206" s="234"/>
      <c r="BL206" s="234"/>
      <c r="BM206" s="234"/>
    </row>
    <row r="207" spans="1:65" s="190" customFormat="1" ht="12.75" customHeight="1" outlineLevel="2">
      <c r="A207" s="234"/>
      <c r="B207" s="32"/>
      <c r="C207" s="31"/>
      <c r="D207" s="930" t="s">
        <v>326</v>
      </c>
      <c r="E207" s="167">
        <v>0</v>
      </c>
      <c r="F207" s="34"/>
      <c r="G207" s="105"/>
      <c r="H207" s="105"/>
      <c r="I207" s="105"/>
      <c r="J207" s="105"/>
      <c r="K207" s="105"/>
      <c r="L207" s="105"/>
      <c r="M207" s="105"/>
      <c r="N207" s="105"/>
      <c r="O207" s="105"/>
      <c r="P207" s="105"/>
      <c r="Q207" s="105"/>
      <c r="R207" s="105"/>
      <c r="S207" s="105"/>
      <c r="T207" s="105"/>
      <c r="U207" s="105"/>
      <c r="V207" s="105"/>
      <c r="W207" s="105"/>
      <c r="X207" s="105"/>
      <c r="Y207" s="105"/>
      <c r="Z207" s="105"/>
      <c r="AA207" s="105"/>
      <c r="AB207" s="105"/>
      <c r="AC207" s="105"/>
      <c r="AD207" s="105"/>
      <c r="AE207" s="105"/>
      <c r="AF207" s="105"/>
      <c r="AG207" s="105"/>
      <c r="AH207" s="105"/>
      <c r="AI207" s="105"/>
      <c r="AJ207" s="105"/>
      <c r="AK207" s="105"/>
      <c r="AL207" s="105"/>
      <c r="AM207" s="105"/>
      <c r="AN207" s="105"/>
      <c r="AO207" s="105"/>
      <c r="AP207" s="105"/>
      <c r="AQ207" s="105"/>
      <c r="AR207" s="105"/>
      <c r="AS207" s="105"/>
      <c r="AT207" s="105"/>
      <c r="AU207" s="105"/>
      <c r="AV207" s="105"/>
      <c r="AW207" s="105"/>
      <c r="AX207" s="105"/>
      <c r="AY207" s="105"/>
      <c r="AZ207" s="105"/>
      <c r="BA207" s="105"/>
      <c r="BB207" s="105"/>
      <c r="BC207" s="105"/>
      <c r="BD207" s="105"/>
      <c r="BE207" s="105"/>
      <c r="BF207" s="105"/>
      <c r="BG207" s="105"/>
      <c r="BH207" s="105"/>
      <c r="BI207" s="105"/>
      <c r="BJ207" s="234"/>
      <c r="BK207" s="234"/>
      <c r="BL207" s="234"/>
      <c r="BM207" s="234"/>
    </row>
    <row r="208" spans="1:65" s="190" customFormat="1" outlineLevel="2">
      <c r="A208" s="234"/>
      <c r="B208" s="32"/>
      <c r="C208" s="31"/>
      <c r="D208" s="930"/>
      <c r="E208" s="167">
        <v>1</v>
      </c>
      <c r="F208" s="34"/>
      <c r="G208" s="183"/>
      <c r="H208" s="105" t="str">
        <f>IF(A11stdlife="n/a","n/a",IF(H$3&gt;(A11stdlife+$E208),('PTRM input'!$G$153*(1+rvanilla01)^0.5)-SUM($G208:G208),('PTRM input'!$G$153*(1+rvanilla01)^0.5)/A11stdlife))</f>
        <v>n/a</v>
      </c>
      <c r="I208" s="105" t="str">
        <f>IF(A11stdlife="n/a","n/a",IF(I$3&gt;(A11stdlife+$E208),('PTRM input'!$G$153*(1+rvanilla01)^0.5)-SUM($G208:H208),('PTRM input'!$G$153*(1+rvanilla01)^0.5)/A11stdlife))</f>
        <v>n/a</v>
      </c>
      <c r="J208" s="105" t="str">
        <f>IF(A11stdlife="n/a","n/a",IF(J$3&gt;(A11stdlife+$E208),('PTRM input'!$G$153*(1+rvanilla01)^0.5)-SUM($G208:I208),('PTRM input'!$G$153*(1+rvanilla01)^0.5)/A11stdlife))</f>
        <v>n/a</v>
      </c>
      <c r="K208" s="105" t="str">
        <f>IF(A11stdlife="n/a","n/a",IF(K$3&gt;(A11stdlife+$E208),('PTRM input'!$G$153*(1+rvanilla01)^0.5)-SUM($G208:J208),('PTRM input'!$G$153*(1+rvanilla01)^0.5)/A11stdlife))</f>
        <v>n/a</v>
      </c>
      <c r="L208" s="105" t="str">
        <f>IF(A11stdlife="n/a","n/a",IF(L$3&gt;(A11stdlife+$E208),('PTRM input'!$G$153*(1+rvanilla01)^0.5)-SUM($G208:K208),('PTRM input'!$G$153*(1+rvanilla01)^0.5)/A11stdlife))</f>
        <v>n/a</v>
      </c>
      <c r="M208" s="105" t="str">
        <f>IF(A11stdlife="n/a","n/a",IF(M$3&gt;(A11stdlife+$E208),('PTRM input'!$G$153*(1+rvanilla01)^0.5)-SUM($G208:L208),('PTRM input'!$G$153*(1+rvanilla01)^0.5)/A11stdlife))</f>
        <v>n/a</v>
      </c>
      <c r="N208" s="105" t="str">
        <f>IF(A11stdlife="n/a","n/a",IF(N$3&gt;(A11stdlife+$E208),('PTRM input'!$G$153*(1+rvanilla01)^0.5)-SUM($G208:M208),('PTRM input'!$G$153*(1+rvanilla01)^0.5)/A11stdlife))</f>
        <v>n/a</v>
      </c>
      <c r="O208" s="105" t="str">
        <f>IF(A11stdlife="n/a","n/a",IF(O$3&gt;(A11stdlife+$E208),('PTRM input'!$G$153*(1+rvanilla01)^0.5)-SUM($G208:N208),('PTRM input'!$G$153*(1+rvanilla01)^0.5)/A11stdlife))</f>
        <v>n/a</v>
      </c>
      <c r="P208" s="105" t="str">
        <f>IF(A11stdlife="n/a","n/a",IF(P$3&gt;(A11stdlife+$E208),('PTRM input'!$G$153*(1+rvanilla01)^0.5)-SUM($G208:O208),('PTRM input'!$G$153*(1+rvanilla01)^0.5)/A11stdlife))</f>
        <v>n/a</v>
      </c>
      <c r="Q208" s="105" t="str">
        <f>IF(A11stdlife="n/a","n/a",IF(Q$3&gt;(A11stdlife+$E208),('PTRM input'!$G$153*(1+rvanilla01)^0.5)-SUM($G208:P208),('PTRM input'!$G$153*(1+rvanilla01)^0.5)/A11stdlife))</f>
        <v>n/a</v>
      </c>
      <c r="R208" s="105" t="str">
        <f>IF(A11stdlife="n/a","n/a",IF(R$3&gt;(A11stdlife+$E208),('PTRM input'!$G$153*(1+rvanilla01)^0.5)-SUM($G208:Q208),('PTRM input'!$G$153*(1+rvanilla01)^0.5)/A11stdlife))</f>
        <v>n/a</v>
      </c>
      <c r="S208" s="105" t="str">
        <f>IF(A11stdlife="n/a","n/a",IF(S$3&gt;(A11stdlife+$E208),('PTRM input'!$G$153*(1+rvanilla01)^0.5)-SUM($G208:R208),('PTRM input'!$G$153*(1+rvanilla01)^0.5)/A11stdlife))</f>
        <v>n/a</v>
      </c>
      <c r="T208" s="105" t="str">
        <f>IF(A11stdlife="n/a","n/a",IF(T$3&gt;(A11stdlife+$E208),('PTRM input'!$G$153*(1+rvanilla01)^0.5)-SUM($G208:S208),('PTRM input'!$G$153*(1+rvanilla01)^0.5)/A11stdlife))</f>
        <v>n/a</v>
      </c>
      <c r="U208" s="105" t="str">
        <f>IF(A11stdlife="n/a","n/a",IF(U$3&gt;(A11stdlife+$E208),('PTRM input'!$G$153*(1+rvanilla01)^0.5)-SUM($G208:T208),('PTRM input'!$G$153*(1+rvanilla01)^0.5)/A11stdlife))</f>
        <v>n/a</v>
      </c>
      <c r="V208" s="105" t="str">
        <f>IF(A11stdlife="n/a","n/a",IF(V$3&gt;(A11stdlife+$E208),('PTRM input'!$G$153*(1+rvanilla01)^0.5)-SUM($G208:U208),('PTRM input'!$G$153*(1+rvanilla01)^0.5)/A11stdlife))</f>
        <v>n/a</v>
      </c>
      <c r="W208" s="105" t="str">
        <f>IF(A11stdlife="n/a","n/a",IF(W$3&gt;(A11stdlife+$E208),('PTRM input'!$G$153*(1+rvanilla01)^0.5)-SUM($G208:V208),('PTRM input'!$G$153*(1+rvanilla01)^0.5)/A11stdlife))</f>
        <v>n/a</v>
      </c>
      <c r="X208" s="105" t="str">
        <f>IF(A11stdlife="n/a","n/a",IF(X$3&gt;(A11stdlife+$E208),('PTRM input'!$G$153*(1+rvanilla01)^0.5)-SUM($G208:W208),('PTRM input'!$G$153*(1+rvanilla01)^0.5)/A11stdlife))</f>
        <v>n/a</v>
      </c>
      <c r="Y208" s="105" t="str">
        <f>IF(A11stdlife="n/a","n/a",IF(Y$3&gt;(A11stdlife+$E208),('PTRM input'!$G$153*(1+rvanilla01)^0.5)-SUM($G208:X208),('PTRM input'!$G$153*(1+rvanilla01)^0.5)/A11stdlife))</f>
        <v>n/a</v>
      </c>
      <c r="Z208" s="105" t="str">
        <f>IF(A11stdlife="n/a","n/a",IF(Z$3&gt;(A11stdlife+$E208),('PTRM input'!$G$153*(1+rvanilla01)^0.5)-SUM($G208:Y208),('PTRM input'!$G$153*(1+rvanilla01)^0.5)/A11stdlife))</f>
        <v>n/a</v>
      </c>
      <c r="AA208" s="105" t="str">
        <f>IF(A11stdlife="n/a","n/a",IF(AA$3&gt;(A11stdlife+$E208),('PTRM input'!$G$153*(1+rvanilla01)^0.5)-SUM($G208:Z208),('PTRM input'!$G$153*(1+rvanilla01)^0.5)/A11stdlife))</f>
        <v>n/a</v>
      </c>
      <c r="AB208" s="105" t="str">
        <f>IF(A11stdlife="n/a","n/a",IF(AB$3&gt;(A11stdlife+$E208),('PTRM input'!$G$153*(1+rvanilla01)^0.5)-SUM($G208:AA208),('PTRM input'!$G$153*(1+rvanilla01)^0.5)/A11stdlife))</f>
        <v>n/a</v>
      </c>
      <c r="AC208" s="105" t="str">
        <f>IF(A11stdlife="n/a","n/a",IF(AC$3&gt;(A11stdlife+$E208),('PTRM input'!$G$153*(1+rvanilla01)^0.5)-SUM($G208:AB208),('PTRM input'!$G$153*(1+rvanilla01)^0.5)/A11stdlife))</f>
        <v>n/a</v>
      </c>
      <c r="AD208" s="105" t="str">
        <f>IF(A11stdlife="n/a","n/a",IF(AD$3&gt;(A11stdlife+$E208),('PTRM input'!$G$153*(1+rvanilla01)^0.5)-SUM($G208:AC208),('PTRM input'!$G$153*(1+rvanilla01)^0.5)/A11stdlife))</f>
        <v>n/a</v>
      </c>
      <c r="AE208" s="105" t="str">
        <f>IF(A11stdlife="n/a","n/a",IF(AE$3&gt;(A11stdlife+$E208),('PTRM input'!$G$153*(1+rvanilla01)^0.5)-SUM($G208:AD208),('PTRM input'!$G$153*(1+rvanilla01)^0.5)/A11stdlife))</f>
        <v>n/a</v>
      </c>
      <c r="AF208" s="105" t="str">
        <f>IF(A11stdlife="n/a","n/a",IF(AF$3&gt;(A11stdlife+$E208),('PTRM input'!$G$153*(1+rvanilla01)^0.5)-SUM($G208:AE208),('PTRM input'!$G$153*(1+rvanilla01)^0.5)/A11stdlife))</f>
        <v>n/a</v>
      </c>
      <c r="AG208" s="105" t="str">
        <f>IF(A11stdlife="n/a","n/a",IF(AG$3&gt;(A11stdlife+$E208),('PTRM input'!$G$153*(1+rvanilla01)^0.5)-SUM($G208:AF208),('PTRM input'!$G$153*(1+rvanilla01)^0.5)/A11stdlife))</f>
        <v>n/a</v>
      </c>
      <c r="AH208" s="105" t="str">
        <f>IF(A11stdlife="n/a","n/a",IF(AH$3&gt;(A11stdlife+$E208),('PTRM input'!$G$153*(1+rvanilla01)^0.5)-SUM($G208:AG208),('PTRM input'!$G$153*(1+rvanilla01)^0.5)/A11stdlife))</f>
        <v>n/a</v>
      </c>
      <c r="AI208" s="105" t="str">
        <f>IF(A11stdlife="n/a","n/a",IF(AI$3&gt;(A11stdlife+$E208),('PTRM input'!$G$153*(1+rvanilla01)^0.5)-SUM($G208:AH208),('PTRM input'!$G$153*(1+rvanilla01)^0.5)/A11stdlife))</f>
        <v>n/a</v>
      </c>
      <c r="AJ208" s="105" t="str">
        <f>IF(A11stdlife="n/a","n/a",IF(AJ$3&gt;(A11stdlife+$E208),('PTRM input'!$G$153*(1+rvanilla01)^0.5)-SUM($G208:AI208),('PTRM input'!$G$153*(1+rvanilla01)^0.5)/A11stdlife))</f>
        <v>n/a</v>
      </c>
      <c r="AK208" s="105" t="str">
        <f>IF(A11stdlife="n/a","n/a",IF(AK$3&gt;(A11stdlife+$E208),('PTRM input'!$G$153*(1+rvanilla01)^0.5)-SUM($G208:AJ208),('PTRM input'!$G$153*(1+rvanilla01)^0.5)/A11stdlife))</f>
        <v>n/a</v>
      </c>
      <c r="AL208" s="105" t="str">
        <f>IF(A11stdlife="n/a","n/a",IF(AL$3&gt;(A11stdlife+$E208),('PTRM input'!$G$153*(1+rvanilla01)^0.5)-SUM($G208:AK208),('PTRM input'!$G$153*(1+rvanilla01)^0.5)/A11stdlife))</f>
        <v>n/a</v>
      </c>
      <c r="AM208" s="105" t="str">
        <f>IF(A11stdlife="n/a","n/a",IF(AM$3&gt;(A11stdlife+$E208),('PTRM input'!$G$153*(1+rvanilla01)^0.5)-SUM($G208:AL208),('PTRM input'!$G$153*(1+rvanilla01)^0.5)/A11stdlife))</f>
        <v>n/a</v>
      </c>
      <c r="AN208" s="105" t="str">
        <f>IF(A11stdlife="n/a","n/a",IF(AN$3&gt;(A11stdlife+$E208),('PTRM input'!$G$153*(1+rvanilla01)^0.5)-SUM($G208:AM208),('PTRM input'!$G$153*(1+rvanilla01)^0.5)/A11stdlife))</f>
        <v>n/a</v>
      </c>
      <c r="AO208" s="105" t="str">
        <f>IF(A11stdlife="n/a","n/a",IF(AO$3&gt;(A11stdlife+$E208),('PTRM input'!$G$153*(1+rvanilla01)^0.5)-SUM($G208:AN208),('PTRM input'!$G$153*(1+rvanilla01)^0.5)/A11stdlife))</f>
        <v>n/a</v>
      </c>
      <c r="AP208" s="105" t="str">
        <f>IF(A11stdlife="n/a","n/a",IF(AP$3&gt;(A11stdlife+$E208),('PTRM input'!$G$153*(1+rvanilla01)^0.5)-SUM($G208:AO208),('PTRM input'!$G$153*(1+rvanilla01)^0.5)/A11stdlife))</f>
        <v>n/a</v>
      </c>
      <c r="AQ208" s="105" t="str">
        <f>IF(A11stdlife="n/a","n/a",IF(AQ$3&gt;(A11stdlife+$E208),('PTRM input'!$G$153*(1+rvanilla01)^0.5)-SUM($G208:AP208),('PTRM input'!$G$153*(1+rvanilla01)^0.5)/A11stdlife))</f>
        <v>n/a</v>
      </c>
      <c r="AR208" s="105" t="str">
        <f>IF(A11stdlife="n/a","n/a",IF(AR$3&gt;(A11stdlife+$E208),('PTRM input'!$G$153*(1+rvanilla01)^0.5)-SUM($G208:AQ208),('PTRM input'!$G$153*(1+rvanilla01)^0.5)/A11stdlife))</f>
        <v>n/a</v>
      </c>
      <c r="AS208" s="105" t="str">
        <f>IF(A11stdlife="n/a","n/a",IF(AS$3&gt;(A11stdlife+$E208),('PTRM input'!$G$153*(1+rvanilla01)^0.5)-SUM($G208:AR208),('PTRM input'!$G$153*(1+rvanilla01)^0.5)/A11stdlife))</f>
        <v>n/a</v>
      </c>
      <c r="AT208" s="105" t="str">
        <f>IF(A11stdlife="n/a","n/a",IF(AT$3&gt;(A11stdlife+$E208),('PTRM input'!$G$153*(1+rvanilla01)^0.5)-SUM($G208:AS208),('PTRM input'!$G$153*(1+rvanilla01)^0.5)/A11stdlife))</f>
        <v>n/a</v>
      </c>
      <c r="AU208" s="105" t="str">
        <f>IF(A11stdlife="n/a","n/a",IF(AU$3&gt;(A11stdlife+$E208),('PTRM input'!$G$153*(1+rvanilla01)^0.5)-SUM($G208:AT208),('PTRM input'!$G$153*(1+rvanilla01)^0.5)/A11stdlife))</f>
        <v>n/a</v>
      </c>
      <c r="AV208" s="105" t="str">
        <f>IF(A11stdlife="n/a","n/a",IF(AV$3&gt;(A11stdlife+$E208),('PTRM input'!$G$153*(1+rvanilla01)^0.5)-SUM($G208:AU208),('PTRM input'!$G$153*(1+rvanilla01)^0.5)/A11stdlife))</f>
        <v>n/a</v>
      </c>
      <c r="AW208" s="105" t="str">
        <f>IF(A11stdlife="n/a","n/a",IF(AW$3&gt;(A11stdlife+$E208),('PTRM input'!$G$153*(1+rvanilla01)^0.5)-SUM($G208:AV208),('PTRM input'!$G$153*(1+rvanilla01)^0.5)/A11stdlife))</f>
        <v>n/a</v>
      </c>
      <c r="AX208" s="105" t="str">
        <f>IF(A11stdlife="n/a","n/a",IF(AX$3&gt;(A11stdlife+$E208),('PTRM input'!$G$153*(1+rvanilla01)^0.5)-SUM($G208:AW208),('PTRM input'!$G$153*(1+rvanilla01)^0.5)/A11stdlife))</f>
        <v>n/a</v>
      </c>
      <c r="AY208" s="105" t="str">
        <f>IF(A11stdlife="n/a","n/a",IF(AY$3&gt;(A11stdlife+$E208),('PTRM input'!$G$153*(1+rvanilla01)^0.5)-SUM($G208:AX208),('PTRM input'!$G$153*(1+rvanilla01)^0.5)/A11stdlife))</f>
        <v>n/a</v>
      </c>
      <c r="AZ208" s="105" t="str">
        <f>IF(A11stdlife="n/a","n/a",IF(AZ$3&gt;(A11stdlife+$E208),('PTRM input'!$G$153*(1+rvanilla01)^0.5)-SUM($G208:AY208),('PTRM input'!$G$153*(1+rvanilla01)^0.5)/A11stdlife))</f>
        <v>n/a</v>
      </c>
      <c r="BA208" s="105" t="str">
        <f>IF(A11stdlife="n/a","n/a",IF(BA$3&gt;(A11stdlife+$E208),('PTRM input'!$G$153*(1+rvanilla01)^0.5)-SUM($G208:AZ208),('PTRM input'!$G$153*(1+rvanilla01)^0.5)/A11stdlife))</f>
        <v>n/a</v>
      </c>
      <c r="BB208" s="105" t="str">
        <f>IF(A11stdlife="n/a","n/a",IF(BB$3&gt;(A11stdlife+$E208),('PTRM input'!$G$153*(1+rvanilla01)^0.5)-SUM($G208:BA208),('PTRM input'!$G$153*(1+rvanilla01)^0.5)/A11stdlife))</f>
        <v>n/a</v>
      </c>
      <c r="BC208" s="105" t="str">
        <f>IF(A11stdlife="n/a","n/a",IF(BC$3&gt;(A11stdlife+$E208),('PTRM input'!$G$153*(1+rvanilla01)^0.5)-SUM($G208:BB208),('PTRM input'!$G$153*(1+rvanilla01)^0.5)/A11stdlife))</f>
        <v>n/a</v>
      </c>
      <c r="BD208" s="105" t="str">
        <f>IF(A11stdlife="n/a","n/a",IF(BD$3&gt;(A11stdlife+$E208),('PTRM input'!$G$153*(1+rvanilla01)^0.5)-SUM($G208:BC208),('PTRM input'!$G$153*(1+rvanilla01)^0.5)/A11stdlife))</f>
        <v>n/a</v>
      </c>
      <c r="BE208" s="105" t="str">
        <f>IF(A11stdlife="n/a","n/a",IF(BE$3&gt;(A11stdlife+$E208),('PTRM input'!$G$153*(1+rvanilla01)^0.5)-SUM($G208:BD208),('PTRM input'!$G$153*(1+rvanilla01)^0.5)/A11stdlife))</f>
        <v>n/a</v>
      </c>
      <c r="BF208" s="105" t="str">
        <f>IF(A11stdlife="n/a","n/a",IF(BF$3&gt;(A11stdlife+$E208),('PTRM input'!$G$153*(1+rvanilla01)^0.5)-SUM($G208:BE208),('PTRM input'!$G$153*(1+rvanilla01)^0.5)/A11stdlife))</f>
        <v>n/a</v>
      </c>
      <c r="BG208" s="105" t="str">
        <f>IF(A11stdlife="n/a","n/a",IF(BG$3&gt;(A11stdlife+$E208),('PTRM input'!$G$153*(1+rvanilla01)^0.5)-SUM($G208:BF208),('PTRM input'!$G$153*(1+rvanilla01)^0.5)/A11stdlife))</f>
        <v>n/a</v>
      </c>
      <c r="BH208" s="105" t="str">
        <f>IF(A11stdlife="n/a","n/a",IF(BH$3&gt;(A11stdlife+$E208),('PTRM input'!$G$153*(1+rvanilla01)^0.5)-SUM($G208:BG208),('PTRM input'!$G$153*(1+rvanilla01)^0.5)/A11stdlife))</f>
        <v>n/a</v>
      </c>
      <c r="BI208" s="105" t="str">
        <f>IF(A11stdlife="n/a","n/a",IF(BI$3&gt;(A11stdlife+$E208),('PTRM input'!$G$153*(1+rvanilla01)^0.5)-SUM($G208:BH208),('PTRM input'!$G$153*(1+rvanilla01)^0.5)/A11stdlife))</f>
        <v>n/a</v>
      </c>
      <c r="BJ208" s="234"/>
      <c r="BK208" s="234"/>
      <c r="BL208" s="234"/>
      <c r="BM208" s="234"/>
    </row>
    <row r="209" spans="1:65" s="190" customFormat="1" outlineLevel="2">
      <c r="A209" s="234"/>
      <c r="B209" s="32"/>
      <c r="C209" s="31"/>
      <c r="D209" s="930"/>
      <c r="E209" s="167">
        <v>2</v>
      </c>
      <c r="F209" s="34"/>
      <c r="G209" s="184"/>
      <c r="H209" s="185"/>
      <c r="I209" s="105" t="str">
        <f>IF(A11stdlife="n/a","n/a",IF(I$3&gt;(A11stdlife+$E209),('PTRM input'!$H$153*(1+rvanilla02)^0.5)-SUM($H209:H209),('PTRM input'!$H$153*(1+rvanilla02)^0.5)/A11stdlife))</f>
        <v>n/a</v>
      </c>
      <c r="J209" s="105" t="str">
        <f>IF(A11stdlife="n/a","n/a",IF(J$3&gt;(A11stdlife+$E209),('PTRM input'!$H$153*(1+rvanilla02)^0.5)-SUM($H209:I209),('PTRM input'!$H$153*(1+rvanilla02)^0.5)/A11stdlife))</f>
        <v>n/a</v>
      </c>
      <c r="K209" s="105" t="str">
        <f>IF(A11stdlife="n/a","n/a",IF(K$3&gt;(A11stdlife+$E209),('PTRM input'!$H$153*(1+rvanilla02)^0.5)-SUM($H209:J209),('PTRM input'!$H$153*(1+rvanilla02)^0.5)/A11stdlife))</f>
        <v>n/a</v>
      </c>
      <c r="L209" s="105" t="str">
        <f>IF(A11stdlife="n/a","n/a",IF(L$3&gt;(A11stdlife+$E209),('PTRM input'!$H$153*(1+rvanilla02)^0.5)-SUM($H209:K209),('PTRM input'!$H$153*(1+rvanilla02)^0.5)/A11stdlife))</f>
        <v>n/a</v>
      </c>
      <c r="M209" s="105" t="str">
        <f>IF(A11stdlife="n/a","n/a",IF(M$3&gt;(A11stdlife+$E209),('PTRM input'!$H$153*(1+rvanilla02)^0.5)-SUM($H209:L209),('PTRM input'!$H$153*(1+rvanilla02)^0.5)/A11stdlife))</f>
        <v>n/a</v>
      </c>
      <c r="N209" s="105" t="str">
        <f>IF(A11stdlife="n/a","n/a",IF(N$3&gt;(A11stdlife+$E209),('PTRM input'!$H$153*(1+rvanilla02)^0.5)-SUM($H209:M209),('PTRM input'!$H$153*(1+rvanilla02)^0.5)/A11stdlife))</f>
        <v>n/a</v>
      </c>
      <c r="O209" s="105" t="str">
        <f>IF(A11stdlife="n/a","n/a",IF(O$3&gt;(A11stdlife+$E209),('PTRM input'!$H$153*(1+rvanilla02)^0.5)-SUM($H209:N209),('PTRM input'!$H$153*(1+rvanilla02)^0.5)/A11stdlife))</f>
        <v>n/a</v>
      </c>
      <c r="P209" s="105" t="str">
        <f>IF(A11stdlife="n/a","n/a",IF(P$3&gt;(A11stdlife+$E209),('PTRM input'!$H$153*(1+rvanilla02)^0.5)-SUM($H209:O209),('PTRM input'!$H$153*(1+rvanilla02)^0.5)/A11stdlife))</f>
        <v>n/a</v>
      </c>
      <c r="Q209" s="105" t="str">
        <f>IF(A11stdlife="n/a","n/a",IF(Q$3&gt;(A11stdlife+$E209),('PTRM input'!$H$153*(1+rvanilla02)^0.5)-SUM($H209:P209),('PTRM input'!$H$153*(1+rvanilla02)^0.5)/A11stdlife))</f>
        <v>n/a</v>
      </c>
      <c r="R209" s="105" t="str">
        <f>IF(A11stdlife="n/a","n/a",IF(R$3&gt;(A11stdlife+$E209),('PTRM input'!$H$153*(1+rvanilla02)^0.5)-SUM($H209:Q209),('PTRM input'!$H$153*(1+rvanilla02)^0.5)/A11stdlife))</f>
        <v>n/a</v>
      </c>
      <c r="S209" s="105" t="str">
        <f>IF(A11stdlife="n/a","n/a",IF(S$3&gt;(A11stdlife+$E209),('PTRM input'!$H$153*(1+rvanilla02)^0.5)-SUM($H209:R209),('PTRM input'!$H$153*(1+rvanilla02)^0.5)/A11stdlife))</f>
        <v>n/a</v>
      </c>
      <c r="T209" s="105" t="str">
        <f>IF(A11stdlife="n/a","n/a",IF(T$3&gt;(A11stdlife+$E209),('PTRM input'!$H$153*(1+rvanilla02)^0.5)-SUM($H209:S209),('PTRM input'!$H$153*(1+rvanilla02)^0.5)/A11stdlife))</f>
        <v>n/a</v>
      </c>
      <c r="U209" s="105" t="str">
        <f>IF(A11stdlife="n/a","n/a",IF(U$3&gt;(A11stdlife+$E209),('PTRM input'!$H$153*(1+rvanilla02)^0.5)-SUM($H209:T209),('PTRM input'!$H$153*(1+rvanilla02)^0.5)/A11stdlife))</f>
        <v>n/a</v>
      </c>
      <c r="V209" s="105" t="str">
        <f>IF(A11stdlife="n/a","n/a",IF(V$3&gt;(A11stdlife+$E209),('PTRM input'!$H$153*(1+rvanilla02)^0.5)-SUM($H209:U209),('PTRM input'!$H$153*(1+rvanilla02)^0.5)/A11stdlife))</f>
        <v>n/a</v>
      </c>
      <c r="W209" s="105" t="str">
        <f>IF(A11stdlife="n/a","n/a",IF(W$3&gt;(A11stdlife+$E209),('PTRM input'!$H$153*(1+rvanilla02)^0.5)-SUM($H209:V209),('PTRM input'!$H$153*(1+rvanilla02)^0.5)/A11stdlife))</f>
        <v>n/a</v>
      </c>
      <c r="X209" s="105" t="str">
        <f>IF(A11stdlife="n/a","n/a",IF(X$3&gt;(A11stdlife+$E209),('PTRM input'!$H$153*(1+rvanilla02)^0.5)-SUM($H209:W209),('PTRM input'!$H$153*(1+rvanilla02)^0.5)/A11stdlife))</f>
        <v>n/a</v>
      </c>
      <c r="Y209" s="105" t="str">
        <f>IF(A11stdlife="n/a","n/a",IF(Y$3&gt;(A11stdlife+$E209),('PTRM input'!$H$153*(1+rvanilla02)^0.5)-SUM($H209:X209),('PTRM input'!$H$153*(1+rvanilla02)^0.5)/A11stdlife))</f>
        <v>n/a</v>
      </c>
      <c r="Z209" s="105" t="str">
        <f>IF(A11stdlife="n/a","n/a",IF(Z$3&gt;(A11stdlife+$E209),('PTRM input'!$H$153*(1+rvanilla02)^0.5)-SUM($H209:Y209),('PTRM input'!$H$153*(1+rvanilla02)^0.5)/A11stdlife))</f>
        <v>n/a</v>
      </c>
      <c r="AA209" s="105" t="str">
        <f>IF(A11stdlife="n/a","n/a",IF(AA$3&gt;(A11stdlife+$E209),('PTRM input'!$H$153*(1+rvanilla02)^0.5)-SUM($H209:Z209),('PTRM input'!$H$153*(1+rvanilla02)^0.5)/A11stdlife))</f>
        <v>n/a</v>
      </c>
      <c r="AB209" s="105" t="str">
        <f>IF(A11stdlife="n/a","n/a",IF(AB$3&gt;(A11stdlife+$E209),('PTRM input'!$H$153*(1+rvanilla02)^0.5)-SUM($H209:AA209),('PTRM input'!$H$153*(1+rvanilla02)^0.5)/A11stdlife))</f>
        <v>n/a</v>
      </c>
      <c r="AC209" s="105" t="str">
        <f>IF(A11stdlife="n/a","n/a",IF(AC$3&gt;(A11stdlife+$E209),('PTRM input'!$H$153*(1+rvanilla02)^0.5)-SUM($H209:AB209),('PTRM input'!$H$153*(1+rvanilla02)^0.5)/A11stdlife))</f>
        <v>n/a</v>
      </c>
      <c r="AD209" s="105" t="str">
        <f>IF(A11stdlife="n/a","n/a",IF(AD$3&gt;(A11stdlife+$E209),('PTRM input'!$H$153*(1+rvanilla02)^0.5)-SUM($H209:AC209),('PTRM input'!$H$153*(1+rvanilla02)^0.5)/A11stdlife))</f>
        <v>n/a</v>
      </c>
      <c r="AE209" s="105" t="str">
        <f>IF(A11stdlife="n/a","n/a",IF(AE$3&gt;(A11stdlife+$E209),('PTRM input'!$H$153*(1+rvanilla02)^0.5)-SUM($H209:AD209),('PTRM input'!$H$153*(1+rvanilla02)^0.5)/A11stdlife))</f>
        <v>n/a</v>
      </c>
      <c r="AF209" s="105" t="str">
        <f>IF(A11stdlife="n/a","n/a",IF(AF$3&gt;(A11stdlife+$E209),('PTRM input'!$H$153*(1+rvanilla02)^0.5)-SUM($H209:AE209),('PTRM input'!$H$153*(1+rvanilla02)^0.5)/A11stdlife))</f>
        <v>n/a</v>
      </c>
      <c r="AG209" s="105" t="str">
        <f>IF(A11stdlife="n/a","n/a",IF(AG$3&gt;(A11stdlife+$E209),('PTRM input'!$H$153*(1+rvanilla02)^0.5)-SUM($H209:AF209),('PTRM input'!$H$153*(1+rvanilla02)^0.5)/A11stdlife))</f>
        <v>n/a</v>
      </c>
      <c r="AH209" s="105" t="str">
        <f>IF(A11stdlife="n/a","n/a",IF(AH$3&gt;(A11stdlife+$E209),('PTRM input'!$H$153*(1+rvanilla02)^0.5)-SUM($H209:AG209),('PTRM input'!$H$153*(1+rvanilla02)^0.5)/A11stdlife))</f>
        <v>n/a</v>
      </c>
      <c r="AI209" s="105" t="str">
        <f>IF(A11stdlife="n/a","n/a",IF(AI$3&gt;(A11stdlife+$E209),('PTRM input'!$H$153*(1+rvanilla02)^0.5)-SUM($H209:AH209),('PTRM input'!$H$153*(1+rvanilla02)^0.5)/A11stdlife))</f>
        <v>n/a</v>
      </c>
      <c r="AJ209" s="105" t="str">
        <f>IF(A11stdlife="n/a","n/a",IF(AJ$3&gt;(A11stdlife+$E209),('PTRM input'!$H$153*(1+rvanilla02)^0.5)-SUM($H209:AI209),('PTRM input'!$H$153*(1+rvanilla02)^0.5)/A11stdlife))</f>
        <v>n/a</v>
      </c>
      <c r="AK209" s="105" t="str">
        <f>IF(A11stdlife="n/a","n/a",IF(AK$3&gt;(A11stdlife+$E209),('PTRM input'!$H$153*(1+rvanilla02)^0.5)-SUM($H209:AJ209),('PTRM input'!$H$153*(1+rvanilla02)^0.5)/A11stdlife))</f>
        <v>n/a</v>
      </c>
      <c r="AL209" s="105" t="str">
        <f>IF(A11stdlife="n/a","n/a",IF(AL$3&gt;(A11stdlife+$E209),('PTRM input'!$H$153*(1+rvanilla02)^0.5)-SUM($H209:AK209),('PTRM input'!$H$153*(1+rvanilla02)^0.5)/A11stdlife))</f>
        <v>n/a</v>
      </c>
      <c r="AM209" s="105" t="str">
        <f>IF(A11stdlife="n/a","n/a",IF(AM$3&gt;(A11stdlife+$E209),('PTRM input'!$H$153*(1+rvanilla02)^0.5)-SUM($H209:AL209),('PTRM input'!$H$153*(1+rvanilla02)^0.5)/A11stdlife))</f>
        <v>n/a</v>
      </c>
      <c r="AN209" s="105" t="str">
        <f>IF(A11stdlife="n/a","n/a",IF(AN$3&gt;(A11stdlife+$E209),('PTRM input'!$H$153*(1+rvanilla02)^0.5)-SUM($H209:AM209),('PTRM input'!$H$153*(1+rvanilla02)^0.5)/A11stdlife))</f>
        <v>n/a</v>
      </c>
      <c r="AO209" s="105" t="str">
        <f>IF(A11stdlife="n/a","n/a",IF(AO$3&gt;(A11stdlife+$E209),('PTRM input'!$H$153*(1+rvanilla02)^0.5)-SUM($H209:AN209),('PTRM input'!$H$153*(1+rvanilla02)^0.5)/A11stdlife))</f>
        <v>n/a</v>
      </c>
      <c r="AP209" s="105" t="str">
        <f>IF(A11stdlife="n/a","n/a",IF(AP$3&gt;(A11stdlife+$E209),('PTRM input'!$H$153*(1+rvanilla02)^0.5)-SUM($H209:AO209),('PTRM input'!$H$153*(1+rvanilla02)^0.5)/A11stdlife))</f>
        <v>n/a</v>
      </c>
      <c r="AQ209" s="105" t="str">
        <f>IF(A11stdlife="n/a","n/a",IF(AQ$3&gt;(A11stdlife+$E209),('PTRM input'!$H$153*(1+rvanilla02)^0.5)-SUM($H209:AP209),('PTRM input'!$H$153*(1+rvanilla02)^0.5)/A11stdlife))</f>
        <v>n/a</v>
      </c>
      <c r="AR209" s="105" t="str">
        <f>IF(A11stdlife="n/a","n/a",IF(AR$3&gt;(A11stdlife+$E209),('PTRM input'!$H$153*(1+rvanilla02)^0.5)-SUM($H209:AQ209),('PTRM input'!$H$153*(1+rvanilla02)^0.5)/A11stdlife))</f>
        <v>n/a</v>
      </c>
      <c r="AS209" s="105" t="str">
        <f>IF(A11stdlife="n/a","n/a",IF(AS$3&gt;(A11stdlife+$E209),('PTRM input'!$H$153*(1+rvanilla02)^0.5)-SUM($H209:AR209),('PTRM input'!$H$153*(1+rvanilla02)^0.5)/A11stdlife))</f>
        <v>n/a</v>
      </c>
      <c r="AT209" s="105" t="str">
        <f>IF(A11stdlife="n/a","n/a",IF(AT$3&gt;(A11stdlife+$E209),('PTRM input'!$H$153*(1+rvanilla02)^0.5)-SUM($H209:AS209),('PTRM input'!$H$153*(1+rvanilla02)^0.5)/A11stdlife))</f>
        <v>n/a</v>
      </c>
      <c r="AU209" s="105" t="str">
        <f>IF(A11stdlife="n/a","n/a",IF(AU$3&gt;(A11stdlife+$E209),('PTRM input'!$H$153*(1+rvanilla02)^0.5)-SUM($H209:AT209),('PTRM input'!$H$153*(1+rvanilla02)^0.5)/A11stdlife))</f>
        <v>n/a</v>
      </c>
      <c r="AV209" s="105" t="str">
        <f>IF(A11stdlife="n/a","n/a",IF(AV$3&gt;(A11stdlife+$E209),('PTRM input'!$H$153*(1+rvanilla02)^0.5)-SUM($H209:AU209),('PTRM input'!$H$153*(1+rvanilla02)^0.5)/A11stdlife))</f>
        <v>n/a</v>
      </c>
      <c r="AW209" s="105" t="str">
        <f>IF(A11stdlife="n/a","n/a",IF(AW$3&gt;(A11stdlife+$E209),('PTRM input'!$H$153*(1+rvanilla02)^0.5)-SUM($H209:AV209),('PTRM input'!$H$153*(1+rvanilla02)^0.5)/A11stdlife))</f>
        <v>n/a</v>
      </c>
      <c r="AX209" s="105" t="str">
        <f>IF(A11stdlife="n/a","n/a",IF(AX$3&gt;(A11stdlife+$E209),('PTRM input'!$H$153*(1+rvanilla02)^0.5)-SUM($H209:AW209),('PTRM input'!$H$153*(1+rvanilla02)^0.5)/A11stdlife))</f>
        <v>n/a</v>
      </c>
      <c r="AY209" s="105" t="str">
        <f>IF(A11stdlife="n/a","n/a",IF(AY$3&gt;(A11stdlife+$E209),('PTRM input'!$H$153*(1+rvanilla02)^0.5)-SUM($H209:AX209),('PTRM input'!$H$153*(1+rvanilla02)^0.5)/A11stdlife))</f>
        <v>n/a</v>
      </c>
      <c r="AZ209" s="105" t="str">
        <f>IF(A11stdlife="n/a","n/a",IF(AZ$3&gt;(A11stdlife+$E209),('PTRM input'!$H$153*(1+rvanilla02)^0.5)-SUM($H209:AY209),('PTRM input'!$H$153*(1+rvanilla02)^0.5)/A11stdlife))</f>
        <v>n/a</v>
      </c>
      <c r="BA209" s="105" t="str">
        <f>IF(A11stdlife="n/a","n/a",IF(BA$3&gt;(A11stdlife+$E209),('PTRM input'!$H$153*(1+rvanilla02)^0.5)-SUM($H209:AZ209),('PTRM input'!$H$153*(1+rvanilla02)^0.5)/A11stdlife))</f>
        <v>n/a</v>
      </c>
      <c r="BB209" s="105" t="str">
        <f>IF(A11stdlife="n/a","n/a",IF(BB$3&gt;(A11stdlife+$E209),('PTRM input'!$H$153*(1+rvanilla02)^0.5)-SUM($H209:BA209),('PTRM input'!$H$153*(1+rvanilla02)^0.5)/A11stdlife))</f>
        <v>n/a</v>
      </c>
      <c r="BC209" s="105" t="str">
        <f>IF(A11stdlife="n/a","n/a",IF(BC$3&gt;(A11stdlife+$E209),('PTRM input'!$H$153*(1+rvanilla02)^0.5)-SUM($H209:BB209),('PTRM input'!$H$153*(1+rvanilla02)^0.5)/A11stdlife))</f>
        <v>n/a</v>
      </c>
      <c r="BD209" s="105" t="str">
        <f>IF(A11stdlife="n/a","n/a",IF(BD$3&gt;(A11stdlife+$E209),('PTRM input'!$H$153*(1+rvanilla02)^0.5)-SUM($H209:BC209),('PTRM input'!$H$153*(1+rvanilla02)^0.5)/A11stdlife))</f>
        <v>n/a</v>
      </c>
      <c r="BE209" s="105" t="str">
        <f>IF(A11stdlife="n/a","n/a",IF(BE$3&gt;(A11stdlife+$E209),('PTRM input'!$H$153*(1+rvanilla02)^0.5)-SUM($H209:BD209),('PTRM input'!$H$153*(1+rvanilla02)^0.5)/A11stdlife))</f>
        <v>n/a</v>
      </c>
      <c r="BF209" s="105" t="str">
        <f>IF(A11stdlife="n/a","n/a",IF(BF$3&gt;(A11stdlife+$E209),('PTRM input'!$H$153*(1+rvanilla02)^0.5)-SUM($H209:BE209),('PTRM input'!$H$153*(1+rvanilla02)^0.5)/A11stdlife))</f>
        <v>n/a</v>
      </c>
      <c r="BG209" s="105" t="str">
        <f>IF(A11stdlife="n/a","n/a",IF(BG$3&gt;(A11stdlife+$E209),('PTRM input'!$H$153*(1+rvanilla02)^0.5)-SUM($H209:BF209),('PTRM input'!$H$153*(1+rvanilla02)^0.5)/A11stdlife))</f>
        <v>n/a</v>
      </c>
      <c r="BH209" s="105" t="str">
        <f>IF(A11stdlife="n/a","n/a",IF(BH$3&gt;(A11stdlife+$E209),('PTRM input'!$H$153*(1+rvanilla02)^0.5)-SUM($H209:BG209),('PTRM input'!$H$153*(1+rvanilla02)^0.5)/A11stdlife))</f>
        <v>n/a</v>
      </c>
      <c r="BI209" s="105" t="str">
        <f>IF(A11stdlife="n/a","n/a",IF(BI$3&gt;(A11stdlife+$E209),('PTRM input'!$H$153*(1+rvanilla02)^0.5)-SUM($H209:BH209),('PTRM input'!$H$153*(1+rvanilla02)^0.5)/A11stdlife))</f>
        <v>n/a</v>
      </c>
      <c r="BJ209" s="234"/>
      <c r="BK209" s="234"/>
      <c r="BL209" s="234"/>
      <c r="BM209" s="234"/>
    </row>
    <row r="210" spans="1:65" s="190" customFormat="1" outlineLevel="2">
      <c r="A210" s="234"/>
      <c r="B210" s="32"/>
      <c r="C210" s="31"/>
      <c r="D210" s="930"/>
      <c r="E210" s="167">
        <v>3</v>
      </c>
      <c r="F210" s="34"/>
      <c r="G210" s="184"/>
      <c r="H210" s="186"/>
      <c r="I210" s="185"/>
      <c r="J210" s="105" t="str">
        <f>IF(A11stdlife="n/a","n/a",IF(J$3&gt;(A11stdlife+$E210),('PTRM input'!$I$153*(1+rvanilla03)^0.5)-SUM($I210:I210),('PTRM input'!$I$153*(1+rvanilla03)^0.5)/A11stdlife))</f>
        <v>n/a</v>
      </c>
      <c r="K210" s="105" t="str">
        <f>IF(A11stdlife="n/a","n/a",IF(K$3&gt;(A11stdlife+$E210),('PTRM input'!$I$153*(1+rvanilla03)^0.5)-SUM($I210:J210),('PTRM input'!$I$153*(1+rvanilla03)^0.5)/A11stdlife))</f>
        <v>n/a</v>
      </c>
      <c r="L210" s="105" t="str">
        <f>IF(A11stdlife="n/a","n/a",IF(L$3&gt;(A11stdlife+$E210),('PTRM input'!$I$153*(1+rvanilla03)^0.5)-SUM($I210:K210),('PTRM input'!$I$153*(1+rvanilla03)^0.5)/A11stdlife))</f>
        <v>n/a</v>
      </c>
      <c r="M210" s="105" t="str">
        <f>IF(A11stdlife="n/a","n/a",IF(M$3&gt;(A11stdlife+$E210),('PTRM input'!$I$153*(1+rvanilla03)^0.5)-SUM($I210:L210),('PTRM input'!$I$153*(1+rvanilla03)^0.5)/A11stdlife))</f>
        <v>n/a</v>
      </c>
      <c r="N210" s="105" t="str">
        <f>IF(A11stdlife="n/a","n/a",IF(N$3&gt;(A11stdlife+$E210),('PTRM input'!$I$153*(1+rvanilla03)^0.5)-SUM($I210:M210),('PTRM input'!$I$153*(1+rvanilla03)^0.5)/A11stdlife))</f>
        <v>n/a</v>
      </c>
      <c r="O210" s="105" t="str">
        <f>IF(A11stdlife="n/a","n/a",IF(O$3&gt;(A11stdlife+$E210),('PTRM input'!$I$153*(1+rvanilla03)^0.5)-SUM($I210:N210),('PTRM input'!$I$153*(1+rvanilla03)^0.5)/A11stdlife))</f>
        <v>n/a</v>
      </c>
      <c r="P210" s="105" t="str">
        <f>IF(A11stdlife="n/a","n/a",IF(P$3&gt;(A11stdlife+$E210),('PTRM input'!$I$153*(1+rvanilla03)^0.5)-SUM($I210:O210),('PTRM input'!$I$153*(1+rvanilla03)^0.5)/A11stdlife))</f>
        <v>n/a</v>
      </c>
      <c r="Q210" s="105" t="str">
        <f>IF(A11stdlife="n/a","n/a",IF(Q$3&gt;(A11stdlife+$E210),('PTRM input'!$I$153*(1+rvanilla03)^0.5)-SUM($I210:P210),('PTRM input'!$I$153*(1+rvanilla03)^0.5)/A11stdlife))</f>
        <v>n/a</v>
      </c>
      <c r="R210" s="105" t="str">
        <f>IF(A11stdlife="n/a","n/a",IF(R$3&gt;(A11stdlife+$E210),('PTRM input'!$I$153*(1+rvanilla03)^0.5)-SUM($I210:Q210),('PTRM input'!$I$153*(1+rvanilla03)^0.5)/A11stdlife))</f>
        <v>n/a</v>
      </c>
      <c r="S210" s="105" t="str">
        <f>IF(A11stdlife="n/a","n/a",IF(S$3&gt;(A11stdlife+$E210),('PTRM input'!$I$153*(1+rvanilla03)^0.5)-SUM($I210:R210),('PTRM input'!$I$153*(1+rvanilla03)^0.5)/A11stdlife))</f>
        <v>n/a</v>
      </c>
      <c r="T210" s="105" t="str">
        <f>IF(A11stdlife="n/a","n/a",IF(T$3&gt;(A11stdlife+$E210),('PTRM input'!$I$153*(1+rvanilla03)^0.5)-SUM($I210:S210),('PTRM input'!$I$153*(1+rvanilla03)^0.5)/A11stdlife))</f>
        <v>n/a</v>
      </c>
      <c r="U210" s="105" t="str">
        <f>IF(A11stdlife="n/a","n/a",IF(U$3&gt;(A11stdlife+$E210),('PTRM input'!$I$153*(1+rvanilla03)^0.5)-SUM($I210:T210),('PTRM input'!$I$153*(1+rvanilla03)^0.5)/A11stdlife))</f>
        <v>n/a</v>
      </c>
      <c r="V210" s="105" t="str">
        <f>IF(A11stdlife="n/a","n/a",IF(V$3&gt;(A11stdlife+$E210),('PTRM input'!$I$153*(1+rvanilla03)^0.5)-SUM($I210:U210),('PTRM input'!$I$153*(1+rvanilla03)^0.5)/A11stdlife))</f>
        <v>n/a</v>
      </c>
      <c r="W210" s="105" t="str">
        <f>IF(A11stdlife="n/a","n/a",IF(W$3&gt;(A11stdlife+$E210),('PTRM input'!$I$153*(1+rvanilla03)^0.5)-SUM($I210:V210),('PTRM input'!$I$153*(1+rvanilla03)^0.5)/A11stdlife))</f>
        <v>n/a</v>
      </c>
      <c r="X210" s="105" t="str">
        <f>IF(A11stdlife="n/a","n/a",IF(X$3&gt;(A11stdlife+$E210),('PTRM input'!$I$153*(1+rvanilla03)^0.5)-SUM($I210:W210),('PTRM input'!$I$153*(1+rvanilla03)^0.5)/A11stdlife))</f>
        <v>n/a</v>
      </c>
      <c r="Y210" s="105" t="str">
        <f>IF(A11stdlife="n/a","n/a",IF(Y$3&gt;(A11stdlife+$E210),('PTRM input'!$I$153*(1+rvanilla03)^0.5)-SUM($I210:X210),('PTRM input'!$I$153*(1+rvanilla03)^0.5)/A11stdlife))</f>
        <v>n/a</v>
      </c>
      <c r="Z210" s="105" t="str">
        <f>IF(A11stdlife="n/a","n/a",IF(Z$3&gt;(A11stdlife+$E210),('PTRM input'!$I$153*(1+rvanilla03)^0.5)-SUM($I210:Y210),('PTRM input'!$I$153*(1+rvanilla03)^0.5)/A11stdlife))</f>
        <v>n/a</v>
      </c>
      <c r="AA210" s="105" t="str">
        <f>IF(A11stdlife="n/a","n/a",IF(AA$3&gt;(A11stdlife+$E210),('PTRM input'!$I$153*(1+rvanilla03)^0.5)-SUM($I210:Z210),('PTRM input'!$I$153*(1+rvanilla03)^0.5)/A11stdlife))</f>
        <v>n/a</v>
      </c>
      <c r="AB210" s="105" t="str">
        <f>IF(A11stdlife="n/a","n/a",IF(AB$3&gt;(A11stdlife+$E210),('PTRM input'!$I$153*(1+rvanilla03)^0.5)-SUM($I210:AA210),('PTRM input'!$I$153*(1+rvanilla03)^0.5)/A11stdlife))</f>
        <v>n/a</v>
      </c>
      <c r="AC210" s="105" t="str">
        <f>IF(A11stdlife="n/a","n/a",IF(AC$3&gt;(A11stdlife+$E210),('PTRM input'!$I$153*(1+rvanilla03)^0.5)-SUM($I210:AB210),('PTRM input'!$I$153*(1+rvanilla03)^0.5)/A11stdlife))</f>
        <v>n/a</v>
      </c>
      <c r="AD210" s="105" t="str">
        <f>IF(A11stdlife="n/a","n/a",IF(AD$3&gt;(A11stdlife+$E210),('PTRM input'!$I$153*(1+rvanilla03)^0.5)-SUM($I210:AC210),('PTRM input'!$I$153*(1+rvanilla03)^0.5)/A11stdlife))</f>
        <v>n/a</v>
      </c>
      <c r="AE210" s="105" t="str">
        <f>IF(A11stdlife="n/a","n/a",IF(AE$3&gt;(A11stdlife+$E210),('PTRM input'!$I$153*(1+rvanilla03)^0.5)-SUM($I210:AD210),('PTRM input'!$I$153*(1+rvanilla03)^0.5)/A11stdlife))</f>
        <v>n/a</v>
      </c>
      <c r="AF210" s="105" t="str">
        <f>IF(A11stdlife="n/a","n/a",IF(AF$3&gt;(A11stdlife+$E210),('PTRM input'!$I$153*(1+rvanilla03)^0.5)-SUM($I210:AE210),('PTRM input'!$I$153*(1+rvanilla03)^0.5)/A11stdlife))</f>
        <v>n/a</v>
      </c>
      <c r="AG210" s="105" t="str">
        <f>IF(A11stdlife="n/a","n/a",IF(AG$3&gt;(A11stdlife+$E210),('PTRM input'!$I$153*(1+rvanilla03)^0.5)-SUM($I210:AF210),('PTRM input'!$I$153*(1+rvanilla03)^0.5)/A11stdlife))</f>
        <v>n/a</v>
      </c>
      <c r="AH210" s="105" t="str">
        <f>IF(A11stdlife="n/a","n/a",IF(AH$3&gt;(A11stdlife+$E210),('PTRM input'!$I$153*(1+rvanilla03)^0.5)-SUM($I210:AG210),('PTRM input'!$I$153*(1+rvanilla03)^0.5)/A11stdlife))</f>
        <v>n/a</v>
      </c>
      <c r="AI210" s="105" t="str">
        <f>IF(A11stdlife="n/a","n/a",IF(AI$3&gt;(A11stdlife+$E210),('PTRM input'!$I$153*(1+rvanilla03)^0.5)-SUM($I210:AH210),('PTRM input'!$I$153*(1+rvanilla03)^0.5)/A11stdlife))</f>
        <v>n/a</v>
      </c>
      <c r="AJ210" s="105" t="str">
        <f>IF(A11stdlife="n/a","n/a",IF(AJ$3&gt;(A11stdlife+$E210),('PTRM input'!$I$153*(1+rvanilla03)^0.5)-SUM($I210:AI210),('PTRM input'!$I$153*(1+rvanilla03)^0.5)/A11stdlife))</f>
        <v>n/a</v>
      </c>
      <c r="AK210" s="105" t="str">
        <f>IF(A11stdlife="n/a","n/a",IF(AK$3&gt;(A11stdlife+$E210),('PTRM input'!$I$153*(1+rvanilla03)^0.5)-SUM($I210:AJ210),('PTRM input'!$I$153*(1+rvanilla03)^0.5)/A11stdlife))</f>
        <v>n/a</v>
      </c>
      <c r="AL210" s="105" t="str">
        <f>IF(A11stdlife="n/a","n/a",IF(AL$3&gt;(A11stdlife+$E210),('PTRM input'!$I$153*(1+rvanilla03)^0.5)-SUM($I210:AK210),('PTRM input'!$I$153*(1+rvanilla03)^0.5)/A11stdlife))</f>
        <v>n/a</v>
      </c>
      <c r="AM210" s="105" t="str">
        <f>IF(A11stdlife="n/a","n/a",IF(AM$3&gt;(A11stdlife+$E210),('PTRM input'!$I$153*(1+rvanilla03)^0.5)-SUM($I210:AL210),('PTRM input'!$I$153*(1+rvanilla03)^0.5)/A11stdlife))</f>
        <v>n/a</v>
      </c>
      <c r="AN210" s="105" t="str">
        <f>IF(A11stdlife="n/a","n/a",IF(AN$3&gt;(A11stdlife+$E210),('PTRM input'!$I$153*(1+rvanilla03)^0.5)-SUM($I210:AM210),('PTRM input'!$I$153*(1+rvanilla03)^0.5)/A11stdlife))</f>
        <v>n/a</v>
      </c>
      <c r="AO210" s="105" t="str">
        <f>IF(A11stdlife="n/a","n/a",IF(AO$3&gt;(A11stdlife+$E210),('PTRM input'!$I$153*(1+rvanilla03)^0.5)-SUM($I210:AN210),('PTRM input'!$I$153*(1+rvanilla03)^0.5)/A11stdlife))</f>
        <v>n/a</v>
      </c>
      <c r="AP210" s="105" t="str">
        <f>IF(A11stdlife="n/a","n/a",IF(AP$3&gt;(A11stdlife+$E210),('PTRM input'!$I$153*(1+rvanilla03)^0.5)-SUM($I210:AO210),('PTRM input'!$I$153*(1+rvanilla03)^0.5)/A11stdlife))</f>
        <v>n/a</v>
      </c>
      <c r="AQ210" s="105" t="str">
        <f>IF(A11stdlife="n/a","n/a",IF(AQ$3&gt;(A11stdlife+$E210),('PTRM input'!$I$153*(1+rvanilla03)^0.5)-SUM($I210:AP210),('PTRM input'!$I$153*(1+rvanilla03)^0.5)/A11stdlife))</f>
        <v>n/a</v>
      </c>
      <c r="AR210" s="105" t="str">
        <f>IF(A11stdlife="n/a","n/a",IF(AR$3&gt;(A11stdlife+$E210),('PTRM input'!$I$153*(1+rvanilla03)^0.5)-SUM($I210:AQ210),('PTRM input'!$I$153*(1+rvanilla03)^0.5)/A11stdlife))</f>
        <v>n/a</v>
      </c>
      <c r="AS210" s="105" t="str">
        <f>IF(A11stdlife="n/a","n/a",IF(AS$3&gt;(A11stdlife+$E210),('PTRM input'!$I$153*(1+rvanilla03)^0.5)-SUM($I210:AR210),('PTRM input'!$I$153*(1+rvanilla03)^0.5)/A11stdlife))</f>
        <v>n/a</v>
      </c>
      <c r="AT210" s="105" t="str">
        <f>IF(A11stdlife="n/a","n/a",IF(AT$3&gt;(A11stdlife+$E210),('PTRM input'!$I$153*(1+rvanilla03)^0.5)-SUM($I210:AS210),('PTRM input'!$I$153*(1+rvanilla03)^0.5)/A11stdlife))</f>
        <v>n/a</v>
      </c>
      <c r="AU210" s="105" t="str">
        <f>IF(A11stdlife="n/a","n/a",IF(AU$3&gt;(A11stdlife+$E210),('PTRM input'!$I$153*(1+rvanilla03)^0.5)-SUM($I210:AT210),('PTRM input'!$I$153*(1+rvanilla03)^0.5)/A11stdlife))</f>
        <v>n/a</v>
      </c>
      <c r="AV210" s="105" t="str">
        <f>IF(A11stdlife="n/a","n/a",IF(AV$3&gt;(A11stdlife+$E210),('PTRM input'!$I$153*(1+rvanilla03)^0.5)-SUM($I210:AU210),('PTRM input'!$I$153*(1+rvanilla03)^0.5)/A11stdlife))</f>
        <v>n/a</v>
      </c>
      <c r="AW210" s="105" t="str">
        <f>IF(A11stdlife="n/a","n/a",IF(AW$3&gt;(A11stdlife+$E210),('PTRM input'!$I$153*(1+rvanilla03)^0.5)-SUM($I210:AV210),('PTRM input'!$I$153*(1+rvanilla03)^0.5)/A11stdlife))</f>
        <v>n/a</v>
      </c>
      <c r="AX210" s="105" t="str">
        <f>IF(A11stdlife="n/a","n/a",IF(AX$3&gt;(A11stdlife+$E210),('PTRM input'!$I$153*(1+rvanilla03)^0.5)-SUM($I210:AW210),('PTRM input'!$I$153*(1+rvanilla03)^0.5)/A11stdlife))</f>
        <v>n/a</v>
      </c>
      <c r="AY210" s="105" t="str">
        <f>IF(A11stdlife="n/a","n/a",IF(AY$3&gt;(A11stdlife+$E210),('PTRM input'!$I$153*(1+rvanilla03)^0.5)-SUM($I210:AX210),('PTRM input'!$I$153*(1+rvanilla03)^0.5)/A11stdlife))</f>
        <v>n/a</v>
      </c>
      <c r="AZ210" s="105" t="str">
        <f>IF(A11stdlife="n/a","n/a",IF(AZ$3&gt;(A11stdlife+$E210),('PTRM input'!$I$153*(1+rvanilla03)^0.5)-SUM($I210:AY210),('PTRM input'!$I$153*(1+rvanilla03)^0.5)/A11stdlife))</f>
        <v>n/a</v>
      </c>
      <c r="BA210" s="105" t="str">
        <f>IF(A11stdlife="n/a","n/a",IF(BA$3&gt;(A11stdlife+$E210),('PTRM input'!$I$153*(1+rvanilla03)^0.5)-SUM($I210:AZ210),('PTRM input'!$I$153*(1+rvanilla03)^0.5)/A11stdlife))</f>
        <v>n/a</v>
      </c>
      <c r="BB210" s="105" t="str">
        <f>IF(A11stdlife="n/a","n/a",IF(BB$3&gt;(A11stdlife+$E210),('PTRM input'!$I$153*(1+rvanilla03)^0.5)-SUM($I210:BA210),('PTRM input'!$I$153*(1+rvanilla03)^0.5)/A11stdlife))</f>
        <v>n/a</v>
      </c>
      <c r="BC210" s="105" t="str">
        <f>IF(A11stdlife="n/a","n/a",IF(BC$3&gt;(A11stdlife+$E210),('PTRM input'!$I$153*(1+rvanilla03)^0.5)-SUM($I210:BB210),('PTRM input'!$I$153*(1+rvanilla03)^0.5)/A11stdlife))</f>
        <v>n/a</v>
      </c>
      <c r="BD210" s="105" t="str">
        <f>IF(A11stdlife="n/a","n/a",IF(BD$3&gt;(A11stdlife+$E210),('PTRM input'!$I$153*(1+rvanilla03)^0.5)-SUM($I210:BC210),('PTRM input'!$I$153*(1+rvanilla03)^0.5)/A11stdlife))</f>
        <v>n/a</v>
      </c>
      <c r="BE210" s="105" t="str">
        <f>IF(A11stdlife="n/a","n/a",IF(BE$3&gt;(A11stdlife+$E210),('PTRM input'!$I$153*(1+rvanilla03)^0.5)-SUM($I210:BD210),('PTRM input'!$I$153*(1+rvanilla03)^0.5)/A11stdlife))</f>
        <v>n/a</v>
      </c>
      <c r="BF210" s="105" t="str">
        <f>IF(A11stdlife="n/a","n/a",IF(BF$3&gt;(A11stdlife+$E210),('PTRM input'!$I$153*(1+rvanilla03)^0.5)-SUM($I210:BE210),('PTRM input'!$I$153*(1+rvanilla03)^0.5)/A11stdlife))</f>
        <v>n/a</v>
      </c>
      <c r="BG210" s="105" t="str">
        <f>IF(A11stdlife="n/a","n/a",IF(BG$3&gt;(A11stdlife+$E210),('PTRM input'!$I$153*(1+rvanilla03)^0.5)-SUM($I210:BF210),('PTRM input'!$I$153*(1+rvanilla03)^0.5)/A11stdlife))</f>
        <v>n/a</v>
      </c>
      <c r="BH210" s="105" t="str">
        <f>IF(A11stdlife="n/a","n/a",IF(BH$3&gt;(A11stdlife+$E210),('PTRM input'!$I$153*(1+rvanilla03)^0.5)-SUM($I210:BG210),('PTRM input'!$I$153*(1+rvanilla03)^0.5)/A11stdlife))</f>
        <v>n/a</v>
      </c>
      <c r="BI210" s="105" t="str">
        <f>IF(A11stdlife="n/a","n/a",IF(BI$3&gt;(A11stdlife+$E210),('PTRM input'!$I$153*(1+rvanilla03)^0.5)-SUM($I210:BH210),('PTRM input'!$I$153*(1+rvanilla03)^0.5)/A11stdlife))</f>
        <v>n/a</v>
      </c>
      <c r="BJ210" s="234"/>
      <c r="BK210" s="234"/>
      <c r="BL210" s="234"/>
      <c r="BM210" s="234"/>
    </row>
    <row r="211" spans="1:65" s="190" customFormat="1" outlineLevel="2">
      <c r="A211" s="234"/>
      <c r="B211" s="32"/>
      <c r="C211" s="31"/>
      <c r="D211" s="930"/>
      <c r="E211" s="167">
        <v>4</v>
      </c>
      <c r="F211" s="34"/>
      <c r="G211" s="184"/>
      <c r="H211" s="186"/>
      <c r="I211" s="186"/>
      <c r="J211" s="185"/>
      <c r="K211" s="105" t="str">
        <f>IF(A11stdlife="n/a","n/a",IF(K$3&gt;(A11stdlife+$E211),('PTRM input'!$J$153*(1+rvanilla04)^0.5)-SUM($J211:J211),('PTRM input'!$J$153*(1+rvanilla04)^0.5)/A11stdlife))</f>
        <v>n/a</v>
      </c>
      <c r="L211" s="105" t="str">
        <f>IF(A11stdlife="n/a","n/a",IF(L$3&gt;(A11stdlife+$E211),('PTRM input'!$J$153*(1+rvanilla04)^0.5)-SUM($J211:K211),('PTRM input'!$J$153*(1+rvanilla04)^0.5)/A11stdlife))</f>
        <v>n/a</v>
      </c>
      <c r="M211" s="105" t="str">
        <f>IF(A11stdlife="n/a","n/a",IF(M$3&gt;(A11stdlife+$E211),('PTRM input'!$J$153*(1+rvanilla04)^0.5)-SUM($J211:L211),('PTRM input'!$J$153*(1+rvanilla04)^0.5)/A11stdlife))</f>
        <v>n/a</v>
      </c>
      <c r="N211" s="105" t="str">
        <f>IF(A11stdlife="n/a","n/a",IF(N$3&gt;(A11stdlife+$E211),('PTRM input'!$J$153*(1+rvanilla04)^0.5)-SUM($J211:M211),('PTRM input'!$J$153*(1+rvanilla04)^0.5)/A11stdlife))</f>
        <v>n/a</v>
      </c>
      <c r="O211" s="105" t="str">
        <f>IF(A11stdlife="n/a","n/a",IF(O$3&gt;(A11stdlife+$E211),('PTRM input'!$J$153*(1+rvanilla04)^0.5)-SUM($J211:N211),('PTRM input'!$J$153*(1+rvanilla04)^0.5)/A11stdlife))</f>
        <v>n/a</v>
      </c>
      <c r="P211" s="105" t="str">
        <f>IF(A11stdlife="n/a","n/a",IF(P$3&gt;(A11stdlife+$E211),('PTRM input'!$J$153*(1+rvanilla04)^0.5)-SUM($J211:O211),('PTRM input'!$J$153*(1+rvanilla04)^0.5)/A11stdlife))</f>
        <v>n/a</v>
      </c>
      <c r="Q211" s="105" t="str">
        <f>IF(A11stdlife="n/a","n/a",IF(Q$3&gt;(A11stdlife+$E211),('PTRM input'!$J$153*(1+rvanilla04)^0.5)-SUM($J211:P211),('PTRM input'!$J$153*(1+rvanilla04)^0.5)/A11stdlife))</f>
        <v>n/a</v>
      </c>
      <c r="R211" s="105" t="str">
        <f>IF(A11stdlife="n/a","n/a",IF(R$3&gt;(A11stdlife+$E211),('PTRM input'!$J$153*(1+rvanilla04)^0.5)-SUM($J211:Q211),('PTRM input'!$J$153*(1+rvanilla04)^0.5)/A11stdlife))</f>
        <v>n/a</v>
      </c>
      <c r="S211" s="105" t="str">
        <f>IF(A11stdlife="n/a","n/a",IF(S$3&gt;(A11stdlife+$E211),('PTRM input'!$J$153*(1+rvanilla04)^0.5)-SUM($J211:R211),('PTRM input'!$J$153*(1+rvanilla04)^0.5)/A11stdlife))</f>
        <v>n/a</v>
      </c>
      <c r="T211" s="105" t="str">
        <f>IF(A11stdlife="n/a","n/a",IF(T$3&gt;(A11stdlife+$E211),('PTRM input'!$J$153*(1+rvanilla04)^0.5)-SUM($J211:S211),('PTRM input'!$J$153*(1+rvanilla04)^0.5)/A11stdlife))</f>
        <v>n/a</v>
      </c>
      <c r="U211" s="105" t="str">
        <f>IF(A11stdlife="n/a","n/a",IF(U$3&gt;(A11stdlife+$E211),('PTRM input'!$J$153*(1+rvanilla04)^0.5)-SUM($J211:T211),('PTRM input'!$J$153*(1+rvanilla04)^0.5)/A11stdlife))</f>
        <v>n/a</v>
      </c>
      <c r="V211" s="105" t="str">
        <f>IF(A11stdlife="n/a","n/a",IF(V$3&gt;(A11stdlife+$E211),('PTRM input'!$J$153*(1+rvanilla04)^0.5)-SUM($J211:U211),('PTRM input'!$J$153*(1+rvanilla04)^0.5)/A11stdlife))</f>
        <v>n/a</v>
      </c>
      <c r="W211" s="105" t="str">
        <f>IF(A11stdlife="n/a","n/a",IF(W$3&gt;(A11stdlife+$E211),('PTRM input'!$J$153*(1+rvanilla04)^0.5)-SUM($J211:V211),('PTRM input'!$J$153*(1+rvanilla04)^0.5)/A11stdlife))</f>
        <v>n/a</v>
      </c>
      <c r="X211" s="105" t="str">
        <f>IF(A11stdlife="n/a","n/a",IF(X$3&gt;(A11stdlife+$E211),('PTRM input'!$J$153*(1+rvanilla04)^0.5)-SUM($J211:W211),('PTRM input'!$J$153*(1+rvanilla04)^0.5)/A11stdlife))</f>
        <v>n/a</v>
      </c>
      <c r="Y211" s="105" t="str">
        <f>IF(A11stdlife="n/a","n/a",IF(Y$3&gt;(A11stdlife+$E211),('PTRM input'!$J$153*(1+rvanilla04)^0.5)-SUM($J211:X211),('PTRM input'!$J$153*(1+rvanilla04)^0.5)/A11stdlife))</f>
        <v>n/a</v>
      </c>
      <c r="Z211" s="105" t="str">
        <f>IF(A11stdlife="n/a","n/a",IF(Z$3&gt;(A11stdlife+$E211),('PTRM input'!$J$153*(1+rvanilla04)^0.5)-SUM($J211:Y211),('PTRM input'!$J$153*(1+rvanilla04)^0.5)/A11stdlife))</f>
        <v>n/a</v>
      </c>
      <c r="AA211" s="105" t="str">
        <f>IF(A11stdlife="n/a","n/a",IF(AA$3&gt;(A11stdlife+$E211),('PTRM input'!$J$153*(1+rvanilla04)^0.5)-SUM($J211:Z211),('PTRM input'!$J$153*(1+rvanilla04)^0.5)/A11stdlife))</f>
        <v>n/a</v>
      </c>
      <c r="AB211" s="105" t="str">
        <f>IF(A11stdlife="n/a","n/a",IF(AB$3&gt;(A11stdlife+$E211),('PTRM input'!$J$153*(1+rvanilla04)^0.5)-SUM($J211:AA211),('PTRM input'!$J$153*(1+rvanilla04)^0.5)/A11stdlife))</f>
        <v>n/a</v>
      </c>
      <c r="AC211" s="105" t="str">
        <f>IF(A11stdlife="n/a","n/a",IF(AC$3&gt;(A11stdlife+$E211),('PTRM input'!$J$153*(1+rvanilla04)^0.5)-SUM($J211:AB211),('PTRM input'!$J$153*(1+rvanilla04)^0.5)/A11stdlife))</f>
        <v>n/a</v>
      </c>
      <c r="AD211" s="105" t="str">
        <f>IF(A11stdlife="n/a","n/a",IF(AD$3&gt;(A11stdlife+$E211),('PTRM input'!$J$153*(1+rvanilla04)^0.5)-SUM($J211:AC211),('PTRM input'!$J$153*(1+rvanilla04)^0.5)/A11stdlife))</f>
        <v>n/a</v>
      </c>
      <c r="AE211" s="105" t="str">
        <f>IF(A11stdlife="n/a","n/a",IF(AE$3&gt;(A11stdlife+$E211),('PTRM input'!$J$153*(1+rvanilla04)^0.5)-SUM($J211:AD211),('PTRM input'!$J$153*(1+rvanilla04)^0.5)/A11stdlife))</f>
        <v>n/a</v>
      </c>
      <c r="AF211" s="105" t="str">
        <f>IF(A11stdlife="n/a","n/a",IF(AF$3&gt;(A11stdlife+$E211),('PTRM input'!$J$153*(1+rvanilla04)^0.5)-SUM($J211:AE211),('PTRM input'!$J$153*(1+rvanilla04)^0.5)/A11stdlife))</f>
        <v>n/a</v>
      </c>
      <c r="AG211" s="105" t="str">
        <f>IF(A11stdlife="n/a","n/a",IF(AG$3&gt;(A11stdlife+$E211),('PTRM input'!$J$153*(1+rvanilla04)^0.5)-SUM($J211:AF211),('PTRM input'!$J$153*(1+rvanilla04)^0.5)/A11stdlife))</f>
        <v>n/a</v>
      </c>
      <c r="AH211" s="105" t="str">
        <f>IF(A11stdlife="n/a","n/a",IF(AH$3&gt;(A11stdlife+$E211),('PTRM input'!$J$153*(1+rvanilla04)^0.5)-SUM($J211:AG211),('PTRM input'!$J$153*(1+rvanilla04)^0.5)/A11stdlife))</f>
        <v>n/a</v>
      </c>
      <c r="AI211" s="105" t="str">
        <f>IF(A11stdlife="n/a","n/a",IF(AI$3&gt;(A11stdlife+$E211),('PTRM input'!$J$153*(1+rvanilla04)^0.5)-SUM($J211:AH211),('PTRM input'!$J$153*(1+rvanilla04)^0.5)/A11stdlife))</f>
        <v>n/a</v>
      </c>
      <c r="AJ211" s="105" t="str">
        <f>IF(A11stdlife="n/a","n/a",IF(AJ$3&gt;(A11stdlife+$E211),('PTRM input'!$J$153*(1+rvanilla04)^0.5)-SUM($J211:AI211),('PTRM input'!$J$153*(1+rvanilla04)^0.5)/A11stdlife))</f>
        <v>n/a</v>
      </c>
      <c r="AK211" s="105" t="str">
        <f>IF(A11stdlife="n/a","n/a",IF(AK$3&gt;(A11stdlife+$E211),('PTRM input'!$J$153*(1+rvanilla04)^0.5)-SUM($J211:AJ211),('PTRM input'!$J$153*(1+rvanilla04)^0.5)/A11stdlife))</f>
        <v>n/a</v>
      </c>
      <c r="AL211" s="105" t="str">
        <f>IF(A11stdlife="n/a","n/a",IF(AL$3&gt;(A11stdlife+$E211),('PTRM input'!$J$153*(1+rvanilla04)^0.5)-SUM($J211:AK211),('PTRM input'!$J$153*(1+rvanilla04)^0.5)/A11stdlife))</f>
        <v>n/a</v>
      </c>
      <c r="AM211" s="105" t="str">
        <f>IF(A11stdlife="n/a","n/a",IF(AM$3&gt;(A11stdlife+$E211),('PTRM input'!$J$153*(1+rvanilla04)^0.5)-SUM($J211:AL211),('PTRM input'!$J$153*(1+rvanilla04)^0.5)/A11stdlife))</f>
        <v>n/a</v>
      </c>
      <c r="AN211" s="105" t="str">
        <f>IF(A11stdlife="n/a","n/a",IF(AN$3&gt;(A11stdlife+$E211),('PTRM input'!$J$153*(1+rvanilla04)^0.5)-SUM($J211:AM211),('PTRM input'!$J$153*(1+rvanilla04)^0.5)/A11stdlife))</f>
        <v>n/a</v>
      </c>
      <c r="AO211" s="105" t="str">
        <f>IF(A11stdlife="n/a","n/a",IF(AO$3&gt;(A11stdlife+$E211),('PTRM input'!$J$153*(1+rvanilla04)^0.5)-SUM($J211:AN211),('PTRM input'!$J$153*(1+rvanilla04)^0.5)/A11stdlife))</f>
        <v>n/a</v>
      </c>
      <c r="AP211" s="105" t="str">
        <f>IF(A11stdlife="n/a","n/a",IF(AP$3&gt;(A11stdlife+$E211),('PTRM input'!$J$153*(1+rvanilla04)^0.5)-SUM($J211:AO211),('PTRM input'!$J$153*(1+rvanilla04)^0.5)/A11stdlife))</f>
        <v>n/a</v>
      </c>
      <c r="AQ211" s="105" t="str">
        <f>IF(A11stdlife="n/a","n/a",IF(AQ$3&gt;(A11stdlife+$E211),('PTRM input'!$J$153*(1+rvanilla04)^0.5)-SUM($J211:AP211),('PTRM input'!$J$153*(1+rvanilla04)^0.5)/A11stdlife))</f>
        <v>n/a</v>
      </c>
      <c r="AR211" s="105" t="str">
        <f>IF(A11stdlife="n/a","n/a",IF(AR$3&gt;(A11stdlife+$E211),('PTRM input'!$J$153*(1+rvanilla04)^0.5)-SUM($J211:AQ211),('PTRM input'!$J$153*(1+rvanilla04)^0.5)/A11stdlife))</f>
        <v>n/a</v>
      </c>
      <c r="AS211" s="105" t="str">
        <f>IF(A11stdlife="n/a","n/a",IF(AS$3&gt;(A11stdlife+$E211),('PTRM input'!$J$153*(1+rvanilla04)^0.5)-SUM($J211:AR211),('PTRM input'!$J$153*(1+rvanilla04)^0.5)/A11stdlife))</f>
        <v>n/a</v>
      </c>
      <c r="AT211" s="105" t="str">
        <f>IF(A11stdlife="n/a","n/a",IF(AT$3&gt;(A11stdlife+$E211),('PTRM input'!$J$153*(1+rvanilla04)^0.5)-SUM($J211:AS211),('PTRM input'!$J$153*(1+rvanilla04)^0.5)/A11stdlife))</f>
        <v>n/a</v>
      </c>
      <c r="AU211" s="105" t="str">
        <f>IF(A11stdlife="n/a","n/a",IF(AU$3&gt;(A11stdlife+$E211),('PTRM input'!$J$153*(1+rvanilla04)^0.5)-SUM($J211:AT211),('PTRM input'!$J$153*(1+rvanilla04)^0.5)/A11stdlife))</f>
        <v>n/a</v>
      </c>
      <c r="AV211" s="105" t="str">
        <f>IF(A11stdlife="n/a","n/a",IF(AV$3&gt;(A11stdlife+$E211),('PTRM input'!$J$153*(1+rvanilla04)^0.5)-SUM($J211:AU211),('PTRM input'!$J$153*(1+rvanilla04)^0.5)/A11stdlife))</f>
        <v>n/a</v>
      </c>
      <c r="AW211" s="105" t="str">
        <f>IF(A11stdlife="n/a","n/a",IF(AW$3&gt;(A11stdlife+$E211),('PTRM input'!$J$153*(1+rvanilla04)^0.5)-SUM($J211:AV211),('PTRM input'!$J$153*(1+rvanilla04)^0.5)/A11stdlife))</f>
        <v>n/a</v>
      </c>
      <c r="AX211" s="105" t="str">
        <f>IF(A11stdlife="n/a","n/a",IF(AX$3&gt;(A11stdlife+$E211),('PTRM input'!$J$153*(1+rvanilla04)^0.5)-SUM($J211:AW211),('PTRM input'!$J$153*(1+rvanilla04)^0.5)/A11stdlife))</f>
        <v>n/a</v>
      </c>
      <c r="AY211" s="105" t="str">
        <f>IF(A11stdlife="n/a","n/a",IF(AY$3&gt;(A11stdlife+$E211),('PTRM input'!$J$153*(1+rvanilla04)^0.5)-SUM($J211:AX211),('PTRM input'!$J$153*(1+rvanilla04)^0.5)/A11stdlife))</f>
        <v>n/a</v>
      </c>
      <c r="AZ211" s="105" t="str">
        <f>IF(A11stdlife="n/a","n/a",IF(AZ$3&gt;(A11stdlife+$E211),('PTRM input'!$J$153*(1+rvanilla04)^0.5)-SUM($J211:AY211),('PTRM input'!$J$153*(1+rvanilla04)^0.5)/A11stdlife))</f>
        <v>n/a</v>
      </c>
      <c r="BA211" s="105" t="str">
        <f>IF(A11stdlife="n/a","n/a",IF(BA$3&gt;(A11stdlife+$E211),('PTRM input'!$J$153*(1+rvanilla04)^0.5)-SUM($J211:AZ211),('PTRM input'!$J$153*(1+rvanilla04)^0.5)/A11stdlife))</f>
        <v>n/a</v>
      </c>
      <c r="BB211" s="105" t="str">
        <f>IF(A11stdlife="n/a","n/a",IF(BB$3&gt;(A11stdlife+$E211),('PTRM input'!$J$153*(1+rvanilla04)^0.5)-SUM($J211:BA211),('PTRM input'!$J$153*(1+rvanilla04)^0.5)/A11stdlife))</f>
        <v>n/a</v>
      </c>
      <c r="BC211" s="105" t="str">
        <f>IF(A11stdlife="n/a","n/a",IF(BC$3&gt;(A11stdlife+$E211),('PTRM input'!$J$153*(1+rvanilla04)^0.5)-SUM($J211:BB211),('PTRM input'!$J$153*(1+rvanilla04)^0.5)/A11stdlife))</f>
        <v>n/a</v>
      </c>
      <c r="BD211" s="105" t="str">
        <f>IF(A11stdlife="n/a","n/a",IF(BD$3&gt;(A11stdlife+$E211),('PTRM input'!$J$153*(1+rvanilla04)^0.5)-SUM($J211:BC211),('PTRM input'!$J$153*(1+rvanilla04)^0.5)/A11stdlife))</f>
        <v>n/a</v>
      </c>
      <c r="BE211" s="105" t="str">
        <f>IF(A11stdlife="n/a","n/a",IF(BE$3&gt;(A11stdlife+$E211),('PTRM input'!$J$153*(1+rvanilla04)^0.5)-SUM($J211:BD211),('PTRM input'!$J$153*(1+rvanilla04)^0.5)/A11stdlife))</f>
        <v>n/a</v>
      </c>
      <c r="BF211" s="105" t="str">
        <f>IF(A11stdlife="n/a","n/a",IF(BF$3&gt;(A11stdlife+$E211),('PTRM input'!$J$153*(1+rvanilla04)^0.5)-SUM($J211:BE211),('PTRM input'!$J$153*(1+rvanilla04)^0.5)/A11stdlife))</f>
        <v>n/a</v>
      </c>
      <c r="BG211" s="105" t="str">
        <f>IF(A11stdlife="n/a","n/a",IF(BG$3&gt;(A11stdlife+$E211),('PTRM input'!$J$153*(1+rvanilla04)^0.5)-SUM($J211:BF211),('PTRM input'!$J$153*(1+rvanilla04)^0.5)/A11stdlife))</f>
        <v>n/a</v>
      </c>
      <c r="BH211" s="105" t="str">
        <f>IF(A11stdlife="n/a","n/a",IF(BH$3&gt;(A11stdlife+$E211),('PTRM input'!$J$153*(1+rvanilla04)^0.5)-SUM($J211:BG211),('PTRM input'!$J$153*(1+rvanilla04)^0.5)/A11stdlife))</f>
        <v>n/a</v>
      </c>
      <c r="BI211" s="105" t="str">
        <f>IF(A11stdlife="n/a","n/a",IF(BI$3&gt;(A11stdlife+$E211),('PTRM input'!$J$153*(1+rvanilla04)^0.5)-SUM($J211:BH211),('PTRM input'!$J$153*(1+rvanilla04)^0.5)/A11stdlife))</f>
        <v>n/a</v>
      </c>
      <c r="BJ211" s="234"/>
      <c r="BK211" s="234"/>
      <c r="BL211" s="234"/>
      <c r="BM211" s="234"/>
    </row>
    <row r="212" spans="1:65" s="190" customFormat="1" outlineLevel="2">
      <c r="A212" s="234"/>
      <c r="B212" s="32"/>
      <c r="C212" s="31"/>
      <c r="D212" s="930"/>
      <c r="E212" s="167">
        <v>5</v>
      </c>
      <c r="F212" s="34"/>
      <c r="G212" s="184"/>
      <c r="H212" s="186"/>
      <c r="I212" s="186"/>
      <c r="J212" s="186"/>
      <c r="K212" s="185"/>
      <c r="L212" s="105" t="str">
        <f>IF(A11stdlife="n/a","n/a",IF(L$3&gt;(A11stdlife+$E212),('PTRM input'!$K$153*(1+rvanilla05)^0.5)-SUM($K212:K212),('PTRM input'!$K$153*(1+rvanilla05)^0.5)/A11stdlife))</f>
        <v>n/a</v>
      </c>
      <c r="M212" s="105" t="str">
        <f>IF(A11stdlife="n/a","n/a",IF(M$3&gt;(A11stdlife+$E212),('PTRM input'!$K$153*(1+rvanilla05)^0.5)-SUM($K212:L212),('PTRM input'!$K$153*(1+rvanilla05)^0.5)/A11stdlife))</f>
        <v>n/a</v>
      </c>
      <c r="N212" s="105" t="str">
        <f>IF(A11stdlife="n/a","n/a",IF(N$3&gt;(A11stdlife+$E212),('PTRM input'!$K$153*(1+rvanilla05)^0.5)-SUM($K212:M212),('PTRM input'!$K$153*(1+rvanilla05)^0.5)/A11stdlife))</f>
        <v>n/a</v>
      </c>
      <c r="O212" s="105" t="str">
        <f>IF(A11stdlife="n/a","n/a",IF(O$3&gt;(A11stdlife+$E212),('PTRM input'!$K$153*(1+rvanilla05)^0.5)-SUM($K212:N212),('PTRM input'!$K$153*(1+rvanilla05)^0.5)/A11stdlife))</f>
        <v>n/a</v>
      </c>
      <c r="P212" s="105" t="str">
        <f>IF(A11stdlife="n/a","n/a",IF(P$3&gt;(A11stdlife+$E212),('PTRM input'!$K$153*(1+rvanilla05)^0.5)-SUM($K212:O212),('PTRM input'!$K$153*(1+rvanilla05)^0.5)/A11stdlife))</f>
        <v>n/a</v>
      </c>
      <c r="Q212" s="105" t="str">
        <f>IF(A11stdlife="n/a","n/a",IF(Q$3&gt;(A11stdlife+$E212),('PTRM input'!$K$153*(1+rvanilla05)^0.5)-SUM($K212:P212),('PTRM input'!$K$153*(1+rvanilla05)^0.5)/A11stdlife))</f>
        <v>n/a</v>
      </c>
      <c r="R212" s="105" t="str">
        <f>IF(A11stdlife="n/a","n/a",IF(R$3&gt;(A11stdlife+$E212),('PTRM input'!$K$153*(1+rvanilla05)^0.5)-SUM($K212:Q212),('PTRM input'!$K$153*(1+rvanilla05)^0.5)/A11stdlife))</f>
        <v>n/a</v>
      </c>
      <c r="S212" s="105" t="str">
        <f>IF(A11stdlife="n/a","n/a",IF(S$3&gt;(A11stdlife+$E212),('PTRM input'!$K$153*(1+rvanilla05)^0.5)-SUM($K212:R212),('PTRM input'!$K$153*(1+rvanilla05)^0.5)/A11stdlife))</f>
        <v>n/a</v>
      </c>
      <c r="T212" s="105" t="str">
        <f>IF(A11stdlife="n/a","n/a",IF(T$3&gt;(A11stdlife+$E212),('PTRM input'!$K$153*(1+rvanilla05)^0.5)-SUM($K212:S212),('PTRM input'!$K$153*(1+rvanilla05)^0.5)/A11stdlife))</f>
        <v>n/a</v>
      </c>
      <c r="U212" s="105" t="str">
        <f>IF(A11stdlife="n/a","n/a",IF(U$3&gt;(A11stdlife+$E212),('PTRM input'!$K$153*(1+rvanilla05)^0.5)-SUM($K212:T212),('PTRM input'!$K$153*(1+rvanilla05)^0.5)/A11stdlife))</f>
        <v>n/a</v>
      </c>
      <c r="V212" s="105" t="str">
        <f>IF(A11stdlife="n/a","n/a",IF(V$3&gt;(A11stdlife+$E212),('PTRM input'!$K$153*(1+rvanilla05)^0.5)-SUM($K212:U212),('PTRM input'!$K$153*(1+rvanilla05)^0.5)/A11stdlife))</f>
        <v>n/a</v>
      </c>
      <c r="W212" s="105" t="str">
        <f>IF(A11stdlife="n/a","n/a",IF(W$3&gt;(A11stdlife+$E212),('PTRM input'!$K$153*(1+rvanilla05)^0.5)-SUM($K212:V212),('PTRM input'!$K$153*(1+rvanilla05)^0.5)/A11stdlife))</f>
        <v>n/a</v>
      </c>
      <c r="X212" s="105" t="str">
        <f>IF(A11stdlife="n/a","n/a",IF(X$3&gt;(A11stdlife+$E212),('PTRM input'!$K$153*(1+rvanilla05)^0.5)-SUM($K212:W212),('PTRM input'!$K$153*(1+rvanilla05)^0.5)/A11stdlife))</f>
        <v>n/a</v>
      </c>
      <c r="Y212" s="105" t="str">
        <f>IF(A11stdlife="n/a","n/a",IF(Y$3&gt;(A11stdlife+$E212),('PTRM input'!$K$153*(1+rvanilla05)^0.5)-SUM($K212:X212),('PTRM input'!$K$153*(1+rvanilla05)^0.5)/A11stdlife))</f>
        <v>n/a</v>
      </c>
      <c r="Z212" s="105" t="str">
        <f>IF(A11stdlife="n/a","n/a",IF(Z$3&gt;(A11stdlife+$E212),('PTRM input'!$K$153*(1+rvanilla05)^0.5)-SUM($K212:Y212),('PTRM input'!$K$153*(1+rvanilla05)^0.5)/A11stdlife))</f>
        <v>n/a</v>
      </c>
      <c r="AA212" s="105" t="str">
        <f>IF(A11stdlife="n/a","n/a",IF(AA$3&gt;(A11stdlife+$E212),('PTRM input'!$K$153*(1+rvanilla05)^0.5)-SUM($K212:Z212),('PTRM input'!$K$153*(1+rvanilla05)^0.5)/A11stdlife))</f>
        <v>n/a</v>
      </c>
      <c r="AB212" s="105" t="str">
        <f>IF(A11stdlife="n/a","n/a",IF(AB$3&gt;(A11stdlife+$E212),('PTRM input'!$K$153*(1+rvanilla05)^0.5)-SUM($K212:AA212),('PTRM input'!$K$153*(1+rvanilla05)^0.5)/A11stdlife))</f>
        <v>n/a</v>
      </c>
      <c r="AC212" s="105" t="str">
        <f>IF(A11stdlife="n/a","n/a",IF(AC$3&gt;(A11stdlife+$E212),('PTRM input'!$K$153*(1+rvanilla05)^0.5)-SUM($K212:AB212),('PTRM input'!$K$153*(1+rvanilla05)^0.5)/A11stdlife))</f>
        <v>n/a</v>
      </c>
      <c r="AD212" s="105" t="str">
        <f>IF(A11stdlife="n/a","n/a",IF(AD$3&gt;(A11stdlife+$E212),('PTRM input'!$K$153*(1+rvanilla05)^0.5)-SUM($K212:AC212),('PTRM input'!$K$153*(1+rvanilla05)^0.5)/A11stdlife))</f>
        <v>n/a</v>
      </c>
      <c r="AE212" s="105" t="str">
        <f>IF(A11stdlife="n/a","n/a",IF(AE$3&gt;(A11stdlife+$E212),('PTRM input'!$K$153*(1+rvanilla05)^0.5)-SUM($K212:AD212),('PTRM input'!$K$153*(1+rvanilla05)^0.5)/A11stdlife))</f>
        <v>n/a</v>
      </c>
      <c r="AF212" s="105" t="str">
        <f>IF(A11stdlife="n/a","n/a",IF(AF$3&gt;(A11stdlife+$E212),('PTRM input'!$K$153*(1+rvanilla05)^0.5)-SUM($K212:AE212),('PTRM input'!$K$153*(1+rvanilla05)^0.5)/A11stdlife))</f>
        <v>n/a</v>
      </c>
      <c r="AG212" s="105" t="str">
        <f>IF(A11stdlife="n/a","n/a",IF(AG$3&gt;(A11stdlife+$E212),('PTRM input'!$K$153*(1+rvanilla05)^0.5)-SUM($K212:AF212),('PTRM input'!$K$153*(1+rvanilla05)^0.5)/A11stdlife))</f>
        <v>n/a</v>
      </c>
      <c r="AH212" s="105" t="str">
        <f>IF(A11stdlife="n/a","n/a",IF(AH$3&gt;(A11stdlife+$E212),('PTRM input'!$K$153*(1+rvanilla05)^0.5)-SUM($K212:AG212),('PTRM input'!$K$153*(1+rvanilla05)^0.5)/A11stdlife))</f>
        <v>n/a</v>
      </c>
      <c r="AI212" s="105" t="str">
        <f>IF(A11stdlife="n/a","n/a",IF(AI$3&gt;(A11stdlife+$E212),('PTRM input'!$K$153*(1+rvanilla05)^0.5)-SUM($K212:AH212),('PTRM input'!$K$153*(1+rvanilla05)^0.5)/A11stdlife))</f>
        <v>n/a</v>
      </c>
      <c r="AJ212" s="105" t="str">
        <f>IF(A11stdlife="n/a","n/a",IF(AJ$3&gt;(A11stdlife+$E212),('PTRM input'!$K$153*(1+rvanilla05)^0.5)-SUM($K212:AI212),('PTRM input'!$K$153*(1+rvanilla05)^0.5)/A11stdlife))</f>
        <v>n/a</v>
      </c>
      <c r="AK212" s="105" t="str">
        <f>IF(A11stdlife="n/a","n/a",IF(AK$3&gt;(A11stdlife+$E212),('PTRM input'!$K$153*(1+rvanilla05)^0.5)-SUM($K212:AJ212),('PTRM input'!$K$153*(1+rvanilla05)^0.5)/A11stdlife))</f>
        <v>n/a</v>
      </c>
      <c r="AL212" s="105" t="str">
        <f>IF(A11stdlife="n/a","n/a",IF(AL$3&gt;(A11stdlife+$E212),('PTRM input'!$K$153*(1+rvanilla05)^0.5)-SUM($K212:AK212),('PTRM input'!$K$153*(1+rvanilla05)^0.5)/A11stdlife))</f>
        <v>n/a</v>
      </c>
      <c r="AM212" s="105" t="str">
        <f>IF(A11stdlife="n/a","n/a",IF(AM$3&gt;(A11stdlife+$E212),('PTRM input'!$K$153*(1+rvanilla05)^0.5)-SUM($K212:AL212),('PTRM input'!$K$153*(1+rvanilla05)^0.5)/A11stdlife))</f>
        <v>n/a</v>
      </c>
      <c r="AN212" s="105" t="str">
        <f>IF(A11stdlife="n/a","n/a",IF(AN$3&gt;(A11stdlife+$E212),('PTRM input'!$K$153*(1+rvanilla05)^0.5)-SUM($K212:AM212),('PTRM input'!$K$153*(1+rvanilla05)^0.5)/A11stdlife))</f>
        <v>n/a</v>
      </c>
      <c r="AO212" s="105" t="str">
        <f>IF(A11stdlife="n/a","n/a",IF(AO$3&gt;(A11stdlife+$E212),('PTRM input'!$K$153*(1+rvanilla05)^0.5)-SUM($K212:AN212),('PTRM input'!$K$153*(1+rvanilla05)^0.5)/A11stdlife))</f>
        <v>n/a</v>
      </c>
      <c r="AP212" s="105" t="str">
        <f>IF(A11stdlife="n/a","n/a",IF(AP$3&gt;(A11stdlife+$E212),('PTRM input'!$K$153*(1+rvanilla05)^0.5)-SUM($K212:AO212),('PTRM input'!$K$153*(1+rvanilla05)^0.5)/A11stdlife))</f>
        <v>n/a</v>
      </c>
      <c r="AQ212" s="105" t="str">
        <f>IF(A11stdlife="n/a","n/a",IF(AQ$3&gt;(A11stdlife+$E212),('PTRM input'!$K$153*(1+rvanilla05)^0.5)-SUM($K212:AP212),('PTRM input'!$K$153*(1+rvanilla05)^0.5)/A11stdlife))</f>
        <v>n/a</v>
      </c>
      <c r="AR212" s="105" t="str">
        <f>IF(A11stdlife="n/a","n/a",IF(AR$3&gt;(A11stdlife+$E212),('PTRM input'!$K$153*(1+rvanilla05)^0.5)-SUM($K212:AQ212),('PTRM input'!$K$153*(1+rvanilla05)^0.5)/A11stdlife))</f>
        <v>n/a</v>
      </c>
      <c r="AS212" s="105" t="str">
        <f>IF(A11stdlife="n/a","n/a",IF(AS$3&gt;(A11stdlife+$E212),('PTRM input'!$K$153*(1+rvanilla05)^0.5)-SUM($K212:AR212),('PTRM input'!$K$153*(1+rvanilla05)^0.5)/A11stdlife))</f>
        <v>n/a</v>
      </c>
      <c r="AT212" s="105" t="str">
        <f>IF(A11stdlife="n/a","n/a",IF(AT$3&gt;(A11stdlife+$E212),('PTRM input'!$K$153*(1+rvanilla05)^0.5)-SUM($K212:AS212),('PTRM input'!$K$153*(1+rvanilla05)^0.5)/A11stdlife))</f>
        <v>n/a</v>
      </c>
      <c r="AU212" s="105" t="str">
        <f>IF(A11stdlife="n/a","n/a",IF(AU$3&gt;(A11stdlife+$E212),('PTRM input'!$K$153*(1+rvanilla05)^0.5)-SUM($K212:AT212),('PTRM input'!$K$153*(1+rvanilla05)^0.5)/A11stdlife))</f>
        <v>n/a</v>
      </c>
      <c r="AV212" s="105" t="str">
        <f>IF(A11stdlife="n/a","n/a",IF(AV$3&gt;(A11stdlife+$E212),('PTRM input'!$K$153*(1+rvanilla05)^0.5)-SUM($K212:AU212),('PTRM input'!$K$153*(1+rvanilla05)^0.5)/A11stdlife))</f>
        <v>n/a</v>
      </c>
      <c r="AW212" s="105" t="str">
        <f>IF(A11stdlife="n/a","n/a",IF(AW$3&gt;(A11stdlife+$E212),('PTRM input'!$K$153*(1+rvanilla05)^0.5)-SUM($K212:AV212),('PTRM input'!$K$153*(1+rvanilla05)^0.5)/A11stdlife))</f>
        <v>n/a</v>
      </c>
      <c r="AX212" s="105" t="str">
        <f>IF(A11stdlife="n/a","n/a",IF(AX$3&gt;(A11stdlife+$E212),('PTRM input'!$K$153*(1+rvanilla05)^0.5)-SUM($K212:AW212),('PTRM input'!$K$153*(1+rvanilla05)^0.5)/A11stdlife))</f>
        <v>n/a</v>
      </c>
      <c r="AY212" s="105" t="str">
        <f>IF(A11stdlife="n/a","n/a",IF(AY$3&gt;(A11stdlife+$E212),('PTRM input'!$K$153*(1+rvanilla05)^0.5)-SUM($K212:AX212),('PTRM input'!$K$153*(1+rvanilla05)^0.5)/A11stdlife))</f>
        <v>n/a</v>
      </c>
      <c r="AZ212" s="105" t="str">
        <f>IF(A11stdlife="n/a","n/a",IF(AZ$3&gt;(A11stdlife+$E212),('PTRM input'!$K$153*(1+rvanilla05)^0.5)-SUM($K212:AY212),('PTRM input'!$K$153*(1+rvanilla05)^0.5)/A11stdlife))</f>
        <v>n/a</v>
      </c>
      <c r="BA212" s="105" t="str">
        <f>IF(A11stdlife="n/a","n/a",IF(BA$3&gt;(A11stdlife+$E212),('PTRM input'!$K$153*(1+rvanilla05)^0.5)-SUM($K212:AZ212),('PTRM input'!$K$153*(1+rvanilla05)^0.5)/A11stdlife))</f>
        <v>n/a</v>
      </c>
      <c r="BB212" s="105" t="str">
        <f>IF(A11stdlife="n/a","n/a",IF(BB$3&gt;(A11stdlife+$E212),('PTRM input'!$K$153*(1+rvanilla05)^0.5)-SUM($K212:BA212),('PTRM input'!$K$153*(1+rvanilla05)^0.5)/A11stdlife))</f>
        <v>n/a</v>
      </c>
      <c r="BC212" s="105" t="str">
        <f>IF(A11stdlife="n/a","n/a",IF(BC$3&gt;(A11stdlife+$E212),('PTRM input'!$K$153*(1+rvanilla05)^0.5)-SUM($K212:BB212),('PTRM input'!$K$153*(1+rvanilla05)^0.5)/A11stdlife))</f>
        <v>n/a</v>
      </c>
      <c r="BD212" s="105" t="str">
        <f>IF(A11stdlife="n/a","n/a",IF(BD$3&gt;(A11stdlife+$E212),('PTRM input'!$K$153*(1+rvanilla05)^0.5)-SUM($K212:BC212),('PTRM input'!$K$153*(1+rvanilla05)^0.5)/A11stdlife))</f>
        <v>n/a</v>
      </c>
      <c r="BE212" s="105" t="str">
        <f>IF(A11stdlife="n/a","n/a",IF(BE$3&gt;(A11stdlife+$E212),('PTRM input'!$K$153*(1+rvanilla05)^0.5)-SUM($K212:BD212),('PTRM input'!$K$153*(1+rvanilla05)^0.5)/A11stdlife))</f>
        <v>n/a</v>
      </c>
      <c r="BF212" s="105" t="str">
        <f>IF(A11stdlife="n/a","n/a",IF(BF$3&gt;(A11stdlife+$E212),('PTRM input'!$K$153*(1+rvanilla05)^0.5)-SUM($K212:BE212),('PTRM input'!$K$153*(1+rvanilla05)^0.5)/A11stdlife))</f>
        <v>n/a</v>
      </c>
      <c r="BG212" s="105" t="str">
        <f>IF(A11stdlife="n/a","n/a",IF(BG$3&gt;(A11stdlife+$E212),('PTRM input'!$K$153*(1+rvanilla05)^0.5)-SUM($K212:BF212),('PTRM input'!$K$153*(1+rvanilla05)^0.5)/A11stdlife))</f>
        <v>n/a</v>
      </c>
      <c r="BH212" s="105" t="str">
        <f>IF(A11stdlife="n/a","n/a",IF(BH$3&gt;(A11stdlife+$E212),('PTRM input'!$K$153*(1+rvanilla05)^0.5)-SUM($K212:BG212),('PTRM input'!$K$153*(1+rvanilla05)^0.5)/A11stdlife))</f>
        <v>n/a</v>
      </c>
      <c r="BI212" s="105" t="str">
        <f>IF(A11stdlife="n/a","n/a",IF(BI$3&gt;(A11stdlife+$E212),('PTRM input'!$K$153*(1+rvanilla05)^0.5)-SUM($K212:BH212),('PTRM input'!$K$153*(1+rvanilla05)^0.5)/A11stdlife))</f>
        <v>n/a</v>
      </c>
      <c r="BJ212" s="234"/>
      <c r="BK212" s="234"/>
      <c r="BL212" s="234"/>
      <c r="BM212" s="234"/>
    </row>
    <row r="213" spans="1:65" s="190" customFormat="1" outlineLevel="2">
      <c r="A213" s="234"/>
      <c r="B213" s="32"/>
      <c r="C213" s="31"/>
      <c r="D213" s="930"/>
      <c r="E213" s="167">
        <v>6</v>
      </c>
      <c r="F213" s="34"/>
      <c r="G213" s="184"/>
      <c r="H213" s="186"/>
      <c r="I213" s="186"/>
      <c r="J213" s="186"/>
      <c r="K213" s="186"/>
      <c r="L213" s="185"/>
      <c r="M213" s="105" t="str">
        <f>IF(A11stdlife="n/a","n/a",IF(M$3&gt;(A11stdlife+$E213),('PTRM input'!$L$153*(1+rvanilla06)^0.5)-SUM($L213:L213),('PTRM input'!$L$153*(1+rvanilla06)^0.5)/A11stdlife))</f>
        <v>n/a</v>
      </c>
      <c r="N213" s="105" t="str">
        <f>IF(A11stdlife="n/a","n/a",IF(N$3&gt;(A11stdlife+$E213),('PTRM input'!$L$153*(1+rvanilla06)^0.5)-SUM($L213:M213),('PTRM input'!$L$153*(1+rvanilla06)^0.5)/A11stdlife))</f>
        <v>n/a</v>
      </c>
      <c r="O213" s="105" t="str">
        <f>IF(A11stdlife="n/a","n/a",IF(O$3&gt;(A11stdlife+$E213),('PTRM input'!$L$153*(1+rvanilla06)^0.5)-SUM($L213:N213),('PTRM input'!$L$153*(1+rvanilla06)^0.5)/A11stdlife))</f>
        <v>n/a</v>
      </c>
      <c r="P213" s="105" t="str">
        <f>IF(A11stdlife="n/a","n/a",IF(P$3&gt;(A11stdlife+$E213),('PTRM input'!$L$153*(1+rvanilla06)^0.5)-SUM($L213:O213),('PTRM input'!$L$153*(1+rvanilla06)^0.5)/A11stdlife))</f>
        <v>n/a</v>
      </c>
      <c r="Q213" s="105" t="str">
        <f>IF(A11stdlife="n/a","n/a",IF(Q$3&gt;(A11stdlife+$E213),('PTRM input'!$L$153*(1+rvanilla06)^0.5)-SUM($L213:P213),('PTRM input'!$L$153*(1+rvanilla06)^0.5)/A11stdlife))</f>
        <v>n/a</v>
      </c>
      <c r="R213" s="105" t="str">
        <f>IF(A11stdlife="n/a","n/a",IF(R$3&gt;(A11stdlife+$E213),('PTRM input'!$L$153*(1+rvanilla06)^0.5)-SUM($L213:Q213),('PTRM input'!$L$153*(1+rvanilla06)^0.5)/A11stdlife))</f>
        <v>n/a</v>
      </c>
      <c r="S213" s="105" t="str">
        <f>IF(A11stdlife="n/a","n/a",IF(S$3&gt;(A11stdlife+$E213),('PTRM input'!$L$153*(1+rvanilla06)^0.5)-SUM($L213:R213),('PTRM input'!$L$153*(1+rvanilla06)^0.5)/A11stdlife))</f>
        <v>n/a</v>
      </c>
      <c r="T213" s="105" t="str">
        <f>IF(A11stdlife="n/a","n/a",IF(T$3&gt;(A11stdlife+$E213),('PTRM input'!$L$153*(1+rvanilla06)^0.5)-SUM($L213:S213),('PTRM input'!$L$153*(1+rvanilla06)^0.5)/A11stdlife))</f>
        <v>n/a</v>
      </c>
      <c r="U213" s="105" t="str">
        <f>IF(A11stdlife="n/a","n/a",IF(U$3&gt;(A11stdlife+$E213),('PTRM input'!$L$153*(1+rvanilla06)^0.5)-SUM($L213:T213),('PTRM input'!$L$153*(1+rvanilla06)^0.5)/A11stdlife))</f>
        <v>n/a</v>
      </c>
      <c r="V213" s="105" t="str">
        <f>IF(A11stdlife="n/a","n/a",IF(V$3&gt;(A11stdlife+$E213),('PTRM input'!$L$153*(1+rvanilla06)^0.5)-SUM($L213:U213),('PTRM input'!$L$153*(1+rvanilla06)^0.5)/A11stdlife))</f>
        <v>n/a</v>
      </c>
      <c r="W213" s="105" t="str">
        <f>IF(A11stdlife="n/a","n/a",IF(W$3&gt;(A11stdlife+$E213),('PTRM input'!$L$153*(1+rvanilla06)^0.5)-SUM($L213:V213),('PTRM input'!$L$153*(1+rvanilla06)^0.5)/A11stdlife))</f>
        <v>n/a</v>
      </c>
      <c r="X213" s="105" t="str">
        <f>IF(A11stdlife="n/a","n/a",IF(X$3&gt;(A11stdlife+$E213),('PTRM input'!$L$153*(1+rvanilla06)^0.5)-SUM($L213:W213),('PTRM input'!$L$153*(1+rvanilla06)^0.5)/A11stdlife))</f>
        <v>n/a</v>
      </c>
      <c r="Y213" s="105" t="str">
        <f>IF(A11stdlife="n/a","n/a",IF(Y$3&gt;(A11stdlife+$E213),('PTRM input'!$L$153*(1+rvanilla06)^0.5)-SUM($L213:X213),('PTRM input'!$L$153*(1+rvanilla06)^0.5)/A11stdlife))</f>
        <v>n/a</v>
      </c>
      <c r="Z213" s="105" t="str">
        <f>IF(A11stdlife="n/a","n/a",IF(Z$3&gt;(A11stdlife+$E213),('PTRM input'!$L$153*(1+rvanilla06)^0.5)-SUM($L213:Y213),('PTRM input'!$L$153*(1+rvanilla06)^0.5)/A11stdlife))</f>
        <v>n/a</v>
      </c>
      <c r="AA213" s="105" t="str">
        <f>IF(A11stdlife="n/a","n/a",IF(AA$3&gt;(A11stdlife+$E213),('PTRM input'!$L$153*(1+rvanilla06)^0.5)-SUM($L213:Z213),('PTRM input'!$L$153*(1+rvanilla06)^0.5)/A11stdlife))</f>
        <v>n/a</v>
      </c>
      <c r="AB213" s="105" t="str">
        <f>IF(A11stdlife="n/a","n/a",IF(AB$3&gt;(A11stdlife+$E213),('PTRM input'!$L$153*(1+rvanilla06)^0.5)-SUM($L213:AA213),('PTRM input'!$L$153*(1+rvanilla06)^0.5)/A11stdlife))</f>
        <v>n/a</v>
      </c>
      <c r="AC213" s="105" t="str">
        <f>IF(A11stdlife="n/a","n/a",IF(AC$3&gt;(A11stdlife+$E213),('PTRM input'!$L$153*(1+rvanilla06)^0.5)-SUM($L213:AB213),('PTRM input'!$L$153*(1+rvanilla06)^0.5)/A11stdlife))</f>
        <v>n/a</v>
      </c>
      <c r="AD213" s="105" t="str">
        <f>IF(A11stdlife="n/a","n/a",IF(AD$3&gt;(A11stdlife+$E213),('PTRM input'!$L$153*(1+rvanilla06)^0.5)-SUM($L213:AC213),('PTRM input'!$L$153*(1+rvanilla06)^0.5)/A11stdlife))</f>
        <v>n/a</v>
      </c>
      <c r="AE213" s="105" t="str">
        <f>IF(A11stdlife="n/a","n/a",IF(AE$3&gt;(A11stdlife+$E213),('PTRM input'!$L$153*(1+rvanilla06)^0.5)-SUM($L213:AD213),('PTRM input'!$L$153*(1+rvanilla06)^0.5)/A11stdlife))</f>
        <v>n/a</v>
      </c>
      <c r="AF213" s="105" t="str">
        <f>IF(A11stdlife="n/a","n/a",IF(AF$3&gt;(A11stdlife+$E213),('PTRM input'!$L$153*(1+rvanilla06)^0.5)-SUM($L213:AE213),('PTRM input'!$L$153*(1+rvanilla06)^0.5)/A11stdlife))</f>
        <v>n/a</v>
      </c>
      <c r="AG213" s="105" t="str">
        <f>IF(A11stdlife="n/a","n/a",IF(AG$3&gt;(A11stdlife+$E213),('PTRM input'!$L$153*(1+rvanilla06)^0.5)-SUM($L213:AF213),('PTRM input'!$L$153*(1+rvanilla06)^0.5)/A11stdlife))</f>
        <v>n/a</v>
      </c>
      <c r="AH213" s="105" t="str">
        <f>IF(A11stdlife="n/a","n/a",IF(AH$3&gt;(A11stdlife+$E213),('PTRM input'!$L$153*(1+rvanilla06)^0.5)-SUM($L213:AG213),('PTRM input'!$L$153*(1+rvanilla06)^0.5)/A11stdlife))</f>
        <v>n/a</v>
      </c>
      <c r="AI213" s="105" t="str">
        <f>IF(A11stdlife="n/a","n/a",IF(AI$3&gt;(A11stdlife+$E213),('PTRM input'!$L$153*(1+rvanilla06)^0.5)-SUM($L213:AH213),('PTRM input'!$L$153*(1+rvanilla06)^0.5)/A11stdlife))</f>
        <v>n/a</v>
      </c>
      <c r="AJ213" s="105" t="str">
        <f>IF(A11stdlife="n/a","n/a",IF(AJ$3&gt;(A11stdlife+$E213),('PTRM input'!$L$153*(1+rvanilla06)^0.5)-SUM($L213:AI213),('PTRM input'!$L$153*(1+rvanilla06)^0.5)/A11stdlife))</f>
        <v>n/a</v>
      </c>
      <c r="AK213" s="105" t="str">
        <f>IF(A11stdlife="n/a","n/a",IF(AK$3&gt;(A11stdlife+$E213),('PTRM input'!$L$153*(1+rvanilla06)^0.5)-SUM($L213:AJ213),('PTRM input'!$L$153*(1+rvanilla06)^0.5)/A11stdlife))</f>
        <v>n/a</v>
      </c>
      <c r="AL213" s="105" t="str">
        <f>IF(A11stdlife="n/a","n/a",IF(AL$3&gt;(A11stdlife+$E213),('PTRM input'!$L$153*(1+rvanilla06)^0.5)-SUM($L213:AK213),('PTRM input'!$L$153*(1+rvanilla06)^0.5)/A11stdlife))</f>
        <v>n/a</v>
      </c>
      <c r="AM213" s="105" t="str">
        <f>IF(A11stdlife="n/a","n/a",IF(AM$3&gt;(A11stdlife+$E213),('PTRM input'!$L$153*(1+rvanilla06)^0.5)-SUM($L213:AL213),('PTRM input'!$L$153*(1+rvanilla06)^0.5)/A11stdlife))</f>
        <v>n/a</v>
      </c>
      <c r="AN213" s="105" t="str">
        <f>IF(A11stdlife="n/a","n/a",IF(AN$3&gt;(A11stdlife+$E213),('PTRM input'!$L$153*(1+rvanilla06)^0.5)-SUM($L213:AM213),('PTRM input'!$L$153*(1+rvanilla06)^0.5)/A11stdlife))</f>
        <v>n/a</v>
      </c>
      <c r="AO213" s="105" t="str">
        <f>IF(A11stdlife="n/a","n/a",IF(AO$3&gt;(A11stdlife+$E213),('PTRM input'!$L$153*(1+rvanilla06)^0.5)-SUM($L213:AN213),('PTRM input'!$L$153*(1+rvanilla06)^0.5)/A11stdlife))</f>
        <v>n/a</v>
      </c>
      <c r="AP213" s="105" t="str">
        <f>IF(A11stdlife="n/a","n/a",IF(AP$3&gt;(A11stdlife+$E213),('PTRM input'!$L$153*(1+rvanilla06)^0.5)-SUM($L213:AO213),('PTRM input'!$L$153*(1+rvanilla06)^0.5)/A11stdlife))</f>
        <v>n/a</v>
      </c>
      <c r="AQ213" s="105" t="str">
        <f>IF(A11stdlife="n/a","n/a",IF(AQ$3&gt;(A11stdlife+$E213),('PTRM input'!$L$153*(1+rvanilla06)^0.5)-SUM($L213:AP213),('PTRM input'!$L$153*(1+rvanilla06)^0.5)/A11stdlife))</f>
        <v>n/a</v>
      </c>
      <c r="AR213" s="105" t="str">
        <f>IF(A11stdlife="n/a","n/a",IF(AR$3&gt;(A11stdlife+$E213),('PTRM input'!$L$153*(1+rvanilla06)^0.5)-SUM($L213:AQ213),('PTRM input'!$L$153*(1+rvanilla06)^0.5)/A11stdlife))</f>
        <v>n/a</v>
      </c>
      <c r="AS213" s="105" t="str">
        <f>IF(A11stdlife="n/a","n/a",IF(AS$3&gt;(A11stdlife+$E213),('PTRM input'!$L$153*(1+rvanilla06)^0.5)-SUM($L213:AR213),('PTRM input'!$L$153*(1+rvanilla06)^0.5)/A11stdlife))</f>
        <v>n/a</v>
      </c>
      <c r="AT213" s="105" t="str">
        <f>IF(A11stdlife="n/a","n/a",IF(AT$3&gt;(A11stdlife+$E213),('PTRM input'!$L$153*(1+rvanilla06)^0.5)-SUM($L213:AS213),('PTRM input'!$L$153*(1+rvanilla06)^0.5)/A11stdlife))</f>
        <v>n/a</v>
      </c>
      <c r="AU213" s="105" t="str">
        <f>IF(A11stdlife="n/a","n/a",IF(AU$3&gt;(A11stdlife+$E213),('PTRM input'!$L$153*(1+rvanilla06)^0.5)-SUM($L213:AT213),('PTRM input'!$L$153*(1+rvanilla06)^0.5)/A11stdlife))</f>
        <v>n/a</v>
      </c>
      <c r="AV213" s="105" t="str">
        <f>IF(A11stdlife="n/a","n/a",IF(AV$3&gt;(A11stdlife+$E213),('PTRM input'!$L$153*(1+rvanilla06)^0.5)-SUM($L213:AU213),('PTRM input'!$L$153*(1+rvanilla06)^0.5)/A11stdlife))</f>
        <v>n/a</v>
      </c>
      <c r="AW213" s="105" t="str">
        <f>IF(A11stdlife="n/a","n/a",IF(AW$3&gt;(A11stdlife+$E213),('PTRM input'!$L$153*(1+rvanilla06)^0.5)-SUM($L213:AV213),('PTRM input'!$L$153*(1+rvanilla06)^0.5)/A11stdlife))</f>
        <v>n/a</v>
      </c>
      <c r="AX213" s="105" t="str">
        <f>IF(A11stdlife="n/a","n/a",IF(AX$3&gt;(A11stdlife+$E213),('PTRM input'!$L$153*(1+rvanilla06)^0.5)-SUM($L213:AW213),('PTRM input'!$L$153*(1+rvanilla06)^0.5)/A11stdlife))</f>
        <v>n/a</v>
      </c>
      <c r="AY213" s="105" t="str">
        <f>IF(A11stdlife="n/a","n/a",IF(AY$3&gt;(A11stdlife+$E213),('PTRM input'!$L$153*(1+rvanilla06)^0.5)-SUM($L213:AX213),('PTRM input'!$L$153*(1+rvanilla06)^0.5)/A11stdlife))</f>
        <v>n/a</v>
      </c>
      <c r="AZ213" s="105" t="str">
        <f>IF(A11stdlife="n/a","n/a",IF(AZ$3&gt;(A11stdlife+$E213),('PTRM input'!$L$153*(1+rvanilla06)^0.5)-SUM($L213:AY213),('PTRM input'!$L$153*(1+rvanilla06)^0.5)/A11stdlife))</f>
        <v>n/a</v>
      </c>
      <c r="BA213" s="105" t="str">
        <f>IF(A11stdlife="n/a","n/a",IF(BA$3&gt;(A11stdlife+$E213),('PTRM input'!$L$153*(1+rvanilla06)^0.5)-SUM($L213:AZ213),('PTRM input'!$L$153*(1+rvanilla06)^0.5)/A11stdlife))</f>
        <v>n/a</v>
      </c>
      <c r="BB213" s="105" t="str">
        <f>IF(A11stdlife="n/a","n/a",IF(BB$3&gt;(A11stdlife+$E213),('PTRM input'!$L$153*(1+rvanilla06)^0.5)-SUM($L213:BA213),('PTRM input'!$L$153*(1+rvanilla06)^0.5)/A11stdlife))</f>
        <v>n/a</v>
      </c>
      <c r="BC213" s="105" t="str">
        <f>IF(A11stdlife="n/a","n/a",IF(BC$3&gt;(A11stdlife+$E213),('PTRM input'!$L$153*(1+rvanilla06)^0.5)-SUM($L213:BB213),('PTRM input'!$L$153*(1+rvanilla06)^0.5)/A11stdlife))</f>
        <v>n/a</v>
      </c>
      <c r="BD213" s="105" t="str">
        <f>IF(A11stdlife="n/a","n/a",IF(BD$3&gt;(A11stdlife+$E213),('PTRM input'!$L$153*(1+rvanilla06)^0.5)-SUM($L213:BC213),('PTRM input'!$L$153*(1+rvanilla06)^0.5)/A11stdlife))</f>
        <v>n/a</v>
      </c>
      <c r="BE213" s="105" t="str">
        <f>IF(A11stdlife="n/a","n/a",IF(BE$3&gt;(A11stdlife+$E213),('PTRM input'!$L$153*(1+rvanilla06)^0.5)-SUM($L213:BD213),('PTRM input'!$L$153*(1+rvanilla06)^0.5)/A11stdlife))</f>
        <v>n/a</v>
      </c>
      <c r="BF213" s="105" t="str">
        <f>IF(A11stdlife="n/a","n/a",IF(BF$3&gt;(A11stdlife+$E213),('PTRM input'!$L$153*(1+rvanilla06)^0.5)-SUM($L213:BE213),('PTRM input'!$L$153*(1+rvanilla06)^0.5)/A11stdlife))</f>
        <v>n/a</v>
      </c>
      <c r="BG213" s="105" t="str">
        <f>IF(A11stdlife="n/a","n/a",IF(BG$3&gt;(A11stdlife+$E213),('PTRM input'!$L$153*(1+rvanilla06)^0.5)-SUM($L213:BF213),('PTRM input'!$L$153*(1+rvanilla06)^0.5)/A11stdlife))</f>
        <v>n/a</v>
      </c>
      <c r="BH213" s="105" t="str">
        <f>IF(A11stdlife="n/a","n/a",IF(BH$3&gt;(A11stdlife+$E213),('PTRM input'!$L$153*(1+rvanilla06)^0.5)-SUM($L213:BG213),('PTRM input'!$L$153*(1+rvanilla06)^0.5)/A11stdlife))</f>
        <v>n/a</v>
      </c>
      <c r="BI213" s="105" t="str">
        <f>IF(A11stdlife="n/a","n/a",IF(BI$3&gt;(A11stdlife+$E213),('PTRM input'!$L$153*(1+rvanilla06)^0.5)-SUM($L213:BH213),('PTRM input'!$L$153*(1+rvanilla06)^0.5)/A11stdlife))</f>
        <v>n/a</v>
      </c>
      <c r="BJ213" s="234"/>
      <c r="BK213" s="234"/>
      <c r="BL213" s="234"/>
      <c r="BM213" s="234"/>
    </row>
    <row r="214" spans="1:65" s="190" customFormat="1" outlineLevel="2">
      <c r="A214" s="234"/>
      <c r="B214" s="32"/>
      <c r="C214" s="31"/>
      <c r="D214" s="930"/>
      <c r="E214" s="167">
        <v>7</v>
      </c>
      <c r="F214" s="34"/>
      <c r="G214" s="184"/>
      <c r="H214" s="186"/>
      <c r="I214" s="186"/>
      <c r="J214" s="186"/>
      <c r="K214" s="186"/>
      <c r="L214" s="186"/>
      <c r="M214" s="185"/>
      <c r="N214" s="105" t="str">
        <f>IF(A11stdlife="n/a","n/a",IF(N$3&gt;(A11stdlife+$E214),('PTRM input'!$M$153*(1+rvanilla07)^0.5)-SUM($M214:M214),('PTRM input'!$M$153*(1+rvanilla07)^0.5)/A11stdlife))</f>
        <v>n/a</v>
      </c>
      <c r="O214" s="105" t="str">
        <f>IF(A11stdlife="n/a","n/a",IF(O$3&gt;(A11stdlife+$E214),('PTRM input'!$M$153*(1+rvanilla07)^0.5)-SUM($M214:N214),('PTRM input'!$M$153*(1+rvanilla07)^0.5)/A11stdlife))</f>
        <v>n/a</v>
      </c>
      <c r="P214" s="105" t="str">
        <f>IF(A11stdlife="n/a","n/a",IF(P$3&gt;(A11stdlife+$E214),('PTRM input'!$M$153*(1+rvanilla07)^0.5)-SUM($M214:O214),('PTRM input'!$M$153*(1+rvanilla07)^0.5)/A11stdlife))</f>
        <v>n/a</v>
      </c>
      <c r="Q214" s="105" t="str">
        <f>IF(A11stdlife="n/a","n/a",IF(Q$3&gt;(A11stdlife+$E214),('PTRM input'!$M$153*(1+rvanilla07)^0.5)-SUM($M214:P214),('PTRM input'!$M$153*(1+rvanilla07)^0.5)/A11stdlife))</f>
        <v>n/a</v>
      </c>
      <c r="R214" s="105" t="str">
        <f>IF(A11stdlife="n/a","n/a",IF(R$3&gt;(A11stdlife+$E214),('PTRM input'!$M$153*(1+rvanilla07)^0.5)-SUM($M214:Q214),('PTRM input'!$M$153*(1+rvanilla07)^0.5)/A11stdlife))</f>
        <v>n/a</v>
      </c>
      <c r="S214" s="105" t="str">
        <f>IF(A11stdlife="n/a","n/a",IF(S$3&gt;(A11stdlife+$E214),('PTRM input'!$M$153*(1+rvanilla07)^0.5)-SUM($M214:R214),('PTRM input'!$M$153*(1+rvanilla07)^0.5)/A11stdlife))</f>
        <v>n/a</v>
      </c>
      <c r="T214" s="105" t="str">
        <f>IF(A11stdlife="n/a","n/a",IF(T$3&gt;(A11stdlife+$E214),('PTRM input'!$M$153*(1+rvanilla07)^0.5)-SUM($M214:S214),('PTRM input'!$M$153*(1+rvanilla07)^0.5)/A11stdlife))</f>
        <v>n/a</v>
      </c>
      <c r="U214" s="105" t="str">
        <f>IF(A11stdlife="n/a","n/a",IF(U$3&gt;(A11stdlife+$E214),('PTRM input'!$M$153*(1+rvanilla07)^0.5)-SUM($M214:T214),('PTRM input'!$M$153*(1+rvanilla07)^0.5)/A11stdlife))</f>
        <v>n/a</v>
      </c>
      <c r="V214" s="105" t="str">
        <f>IF(A11stdlife="n/a","n/a",IF(V$3&gt;(A11stdlife+$E214),('PTRM input'!$M$153*(1+rvanilla07)^0.5)-SUM($M214:U214),('PTRM input'!$M$153*(1+rvanilla07)^0.5)/A11stdlife))</f>
        <v>n/a</v>
      </c>
      <c r="W214" s="105" t="str">
        <f>IF(A11stdlife="n/a","n/a",IF(W$3&gt;(A11stdlife+$E214),('PTRM input'!$M$153*(1+rvanilla07)^0.5)-SUM($M214:V214),('PTRM input'!$M$153*(1+rvanilla07)^0.5)/A11stdlife))</f>
        <v>n/a</v>
      </c>
      <c r="X214" s="105" t="str">
        <f>IF(A11stdlife="n/a","n/a",IF(X$3&gt;(A11stdlife+$E214),('PTRM input'!$M$153*(1+rvanilla07)^0.5)-SUM($M214:W214),('PTRM input'!$M$153*(1+rvanilla07)^0.5)/A11stdlife))</f>
        <v>n/a</v>
      </c>
      <c r="Y214" s="105" t="str">
        <f>IF(A11stdlife="n/a","n/a",IF(Y$3&gt;(A11stdlife+$E214),('PTRM input'!$M$153*(1+rvanilla07)^0.5)-SUM($M214:X214),('PTRM input'!$M$153*(1+rvanilla07)^0.5)/A11stdlife))</f>
        <v>n/a</v>
      </c>
      <c r="Z214" s="105" t="str">
        <f>IF(A11stdlife="n/a","n/a",IF(Z$3&gt;(A11stdlife+$E214),('PTRM input'!$M$153*(1+rvanilla07)^0.5)-SUM($M214:Y214),('PTRM input'!$M$153*(1+rvanilla07)^0.5)/A11stdlife))</f>
        <v>n/a</v>
      </c>
      <c r="AA214" s="105" t="str">
        <f>IF(A11stdlife="n/a","n/a",IF(AA$3&gt;(A11stdlife+$E214),('PTRM input'!$M$153*(1+rvanilla07)^0.5)-SUM($M214:Z214),('PTRM input'!$M$153*(1+rvanilla07)^0.5)/A11stdlife))</f>
        <v>n/a</v>
      </c>
      <c r="AB214" s="105" t="str">
        <f>IF(A11stdlife="n/a","n/a",IF(AB$3&gt;(A11stdlife+$E214),('PTRM input'!$M$153*(1+rvanilla07)^0.5)-SUM($M214:AA214),('PTRM input'!$M$153*(1+rvanilla07)^0.5)/A11stdlife))</f>
        <v>n/a</v>
      </c>
      <c r="AC214" s="105" t="str">
        <f>IF(A11stdlife="n/a","n/a",IF(AC$3&gt;(A11stdlife+$E214),('PTRM input'!$M$153*(1+rvanilla07)^0.5)-SUM($M214:AB214),('PTRM input'!$M$153*(1+rvanilla07)^0.5)/A11stdlife))</f>
        <v>n/a</v>
      </c>
      <c r="AD214" s="105" t="str">
        <f>IF(A11stdlife="n/a","n/a",IF(AD$3&gt;(A11stdlife+$E214),('PTRM input'!$M$153*(1+rvanilla07)^0.5)-SUM($M214:AC214),('PTRM input'!$M$153*(1+rvanilla07)^0.5)/A11stdlife))</f>
        <v>n/a</v>
      </c>
      <c r="AE214" s="105" t="str">
        <f>IF(A11stdlife="n/a","n/a",IF(AE$3&gt;(A11stdlife+$E214),('PTRM input'!$M$153*(1+rvanilla07)^0.5)-SUM($M214:AD214),('PTRM input'!$M$153*(1+rvanilla07)^0.5)/A11stdlife))</f>
        <v>n/a</v>
      </c>
      <c r="AF214" s="105" t="str">
        <f>IF(A11stdlife="n/a","n/a",IF(AF$3&gt;(A11stdlife+$E214),('PTRM input'!$M$153*(1+rvanilla07)^0.5)-SUM($M214:AE214),('PTRM input'!$M$153*(1+rvanilla07)^0.5)/A11stdlife))</f>
        <v>n/a</v>
      </c>
      <c r="AG214" s="105" t="str">
        <f>IF(A11stdlife="n/a","n/a",IF(AG$3&gt;(A11stdlife+$E214),('PTRM input'!$M$153*(1+rvanilla07)^0.5)-SUM($M214:AF214),('PTRM input'!$M$153*(1+rvanilla07)^0.5)/A11stdlife))</f>
        <v>n/a</v>
      </c>
      <c r="AH214" s="105" t="str">
        <f>IF(A11stdlife="n/a","n/a",IF(AH$3&gt;(A11stdlife+$E214),('PTRM input'!$M$153*(1+rvanilla07)^0.5)-SUM($M214:AG214),('PTRM input'!$M$153*(1+rvanilla07)^0.5)/A11stdlife))</f>
        <v>n/a</v>
      </c>
      <c r="AI214" s="105" t="str">
        <f>IF(A11stdlife="n/a","n/a",IF(AI$3&gt;(A11stdlife+$E214),('PTRM input'!$M$153*(1+rvanilla07)^0.5)-SUM($M214:AH214),('PTRM input'!$M$153*(1+rvanilla07)^0.5)/A11stdlife))</f>
        <v>n/a</v>
      </c>
      <c r="AJ214" s="105" t="str">
        <f>IF(A11stdlife="n/a","n/a",IF(AJ$3&gt;(A11stdlife+$E214),('PTRM input'!$M$153*(1+rvanilla07)^0.5)-SUM($M214:AI214),('PTRM input'!$M$153*(1+rvanilla07)^0.5)/A11stdlife))</f>
        <v>n/a</v>
      </c>
      <c r="AK214" s="105" t="str">
        <f>IF(A11stdlife="n/a","n/a",IF(AK$3&gt;(A11stdlife+$E214),('PTRM input'!$M$153*(1+rvanilla07)^0.5)-SUM($M214:AJ214),('PTRM input'!$M$153*(1+rvanilla07)^0.5)/A11stdlife))</f>
        <v>n/a</v>
      </c>
      <c r="AL214" s="105" t="str">
        <f>IF(A11stdlife="n/a","n/a",IF(AL$3&gt;(A11stdlife+$E214),('PTRM input'!$M$153*(1+rvanilla07)^0.5)-SUM($M214:AK214),('PTRM input'!$M$153*(1+rvanilla07)^0.5)/A11stdlife))</f>
        <v>n/a</v>
      </c>
      <c r="AM214" s="105" t="str">
        <f>IF(A11stdlife="n/a","n/a",IF(AM$3&gt;(A11stdlife+$E214),('PTRM input'!$M$153*(1+rvanilla07)^0.5)-SUM($M214:AL214),('PTRM input'!$M$153*(1+rvanilla07)^0.5)/A11stdlife))</f>
        <v>n/a</v>
      </c>
      <c r="AN214" s="105" t="str">
        <f>IF(A11stdlife="n/a","n/a",IF(AN$3&gt;(A11stdlife+$E214),('PTRM input'!$M$153*(1+rvanilla07)^0.5)-SUM($M214:AM214),('PTRM input'!$M$153*(1+rvanilla07)^0.5)/A11stdlife))</f>
        <v>n/a</v>
      </c>
      <c r="AO214" s="105" t="str">
        <f>IF(A11stdlife="n/a","n/a",IF(AO$3&gt;(A11stdlife+$E214),('PTRM input'!$M$153*(1+rvanilla07)^0.5)-SUM($M214:AN214),('PTRM input'!$M$153*(1+rvanilla07)^0.5)/A11stdlife))</f>
        <v>n/a</v>
      </c>
      <c r="AP214" s="105" t="str">
        <f>IF(A11stdlife="n/a","n/a",IF(AP$3&gt;(A11stdlife+$E214),('PTRM input'!$M$153*(1+rvanilla07)^0.5)-SUM($M214:AO214),('PTRM input'!$M$153*(1+rvanilla07)^0.5)/A11stdlife))</f>
        <v>n/a</v>
      </c>
      <c r="AQ214" s="105" t="str">
        <f>IF(A11stdlife="n/a","n/a",IF(AQ$3&gt;(A11stdlife+$E214),('PTRM input'!$M$153*(1+rvanilla07)^0.5)-SUM($M214:AP214),('PTRM input'!$M$153*(1+rvanilla07)^0.5)/A11stdlife))</f>
        <v>n/a</v>
      </c>
      <c r="AR214" s="105" t="str">
        <f>IF(A11stdlife="n/a","n/a",IF(AR$3&gt;(A11stdlife+$E214),('PTRM input'!$M$153*(1+rvanilla07)^0.5)-SUM($M214:AQ214),('PTRM input'!$M$153*(1+rvanilla07)^0.5)/A11stdlife))</f>
        <v>n/a</v>
      </c>
      <c r="AS214" s="105" t="str">
        <f>IF(A11stdlife="n/a","n/a",IF(AS$3&gt;(A11stdlife+$E214),('PTRM input'!$M$153*(1+rvanilla07)^0.5)-SUM($M214:AR214),('PTRM input'!$M$153*(1+rvanilla07)^0.5)/A11stdlife))</f>
        <v>n/a</v>
      </c>
      <c r="AT214" s="105" t="str">
        <f>IF(A11stdlife="n/a","n/a",IF(AT$3&gt;(A11stdlife+$E214),('PTRM input'!$M$153*(1+rvanilla07)^0.5)-SUM($M214:AS214),('PTRM input'!$M$153*(1+rvanilla07)^0.5)/A11stdlife))</f>
        <v>n/a</v>
      </c>
      <c r="AU214" s="105" t="str">
        <f>IF(A11stdlife="n/a","n/a",IF(AU$3&gt;(A11stdlife+$E214),('PTRM input'!$M$153*(1+rvanilla07)^0.5)-SUM($M214:AT214),('PTRM input'!$M$153*(1+rvanilla07)^0.5)/A11stdlife))</f>
        <v>n/a</v>
      </c>
      <c r="AV214" s="105" t="str">
        <f>IF(A11stdlife="n/a","n/a",IF(AV$3&gt;(A11stdlife+$E214),('PTRM input'!$M$153*(1+rvanilla07)^0.5)-SUM($M214:AU214),('PTRM input'!$M$153*(1+rvanilla07)^0.5)/A11stdlife))</f>
        <v>n/a</v>
      </c>
      <c r="AW214" s="105" t="str">
        <f>IF(A11stdlife="n/a","n/a",IF(AW$3&gt;(A11stdlife+$E214),('PTRM input'!$M$153*(1+rvanilla07)^0.5)-SUM($M214:AV214),('PTRM input'!$M$153*(1+rvanilla07)^0.5)/A11stdlife))</f>
        <v>n/a</v>
      </c>
      <c r="AX214" s="105" t="str">
        <f>IF(A11stdlife="n/a","n/a",IF(AX$3&gt;(A11stdlife+$E214),('PTRM input'!$M$153*(1+rvanilla07)^0.5)-SUM($M214:AW214),('PTRM input'!$M$153*(1+rvanilla07)^0.5)/A11stdlife))</f>
        <v>n/a</v>
      </c>
      <c r="AY214" s="105" t="str">
        <f>IF(A11stdlife="n/a","n/a",IF(AY$3&gt;(A11stdlife+$E214),('PTRM input'!$M$153*(1+rvanilla07)^0.5)-SUM($M214:AX214),('PTRM input'!$M$153*(1+rvanilla07)^0.5)/A11stdlife))</f>
        <v>n/a</v>
      </c>
      <c r="AZ214" s="105" t="str">
        <f>IF(A11stdlife="n/a","n/a",IF(AZ$3&gt;(A11stdlife+$E214),('PTRM input'!$M$153*(1+rvanilla07)^0.5)-SUM($M214:AY214),('PTRM input'!$M$153*(1+rvanilla07)^0.5)/A11stdlife))</f>
        <v>n/a</v>
      </c>
      <c r="BA214" s="105" t="str">
        <f>IF(A11stdlife="n/a","n/a",IF(BA$3&gt;(A11stdlife+$E214),('PTRM input'!$M$153*(1+rvanilla07)^0.5)-SUM($M214:AZ214),('PTRM input'!$M$153*(1+rvanilla07)^0.5)/A11stdlife))</f>
        <v>n/a</v>
      </c>
      <c r="BB214" s="105" t="str">
        <f>IF(A11stdlife="n/a","n/a",IF(BB$3&gt;(A11stdlife+$E214),('PTRM input'!$M$153*(1+rvanilla07)^0.5)-SUM($M214:BA214),('PTRM input'!$M$153*(1+rvanilla07)^0.5)/A11stdlife))</f>
        <v>n/a</v>
      </c>
      <c r="BC214" s="105" t="str">
        <f>IF(A11stdlife="n/a","n/a",IF(BC$3&gt;(A11stdlife+$E214),('PTRM input'!$M$153*(1+rvanilla07)^0.5)-SUM($M214:BB214),('PTRM input'!$M$153*(1+rvanilla07)^0.5)/A11stdlife))</f>
        <v>n/a</v>
      </c>
      <c r="BD214" s="105" t="str">
        <f>IF(A11stdlife="n/a","n/a",IF(BD$3&gt;(A11stdlife+$E214),('PTRM input'!$M$153*(1+rvanilla07)^0.5)-SUM($M214:BC214),('PTRM input'!$M$153*(1+rvanilla07)^0.5)/A11stdlife))</f>
        <v>n/a</v>
      </c>
      <c r="BE214" s="105" t="str">
        <f>IF(A11stdlife="n/a","n/a",IF(BE$3&gt;(A11stdlife+$E214),('PTRM input'!$M$153*(1+rvanilla07)^0.5)-SUM($M214:BD214),('PTRM input'!$M$153*(1+rvanilla07)^0.5)/A11stdlife))</f>
        <v>n/a</v>
      </c>
      <c r="BF214" s="105" t="str">
        <f>IF(A11stdlife="n/a","n/a",IF(BF$3&gt;(A11stdlife+$E214),('PTRM input'!$M$153*(1+rvanilla07)^0.5)-SUM($M214:BE214),('PTRM input'!$M$153*(1+rvanilla07)^0.5)/A11stdlife))</f>
        <v>n/a</v>
      </c>
      <c r="BG214" s="105" t="str">
        <f>IF(A11stdlife="n/a","n/a",IF(BG$3&gt;(A11stdlife+$E214),('PTRM input'!$M$153*(1+rvanilla07)^0.5)-SUM($M214:BF214),('PTRM input'!$M$153*(1+rvanilla07)^0.5)/A11stdlife))</f>
        <v>n/a</v>
      </c>
      <c r="BH214" s="105" t="str">
        <f>IF(A11stdlife="n/a","n/a",IF(BH$3&gt;(A11stdlife+$E214),('PTRM input'!$M$153*(1+rvanilla07)^0.5)-SUM($M214:BG214),('PTRM input'!$M$153*(1+rvanilla07)^0.5)/A11stdlife))</f>
        <v>n/a</v>
      </c>
      <c r="BI214" s="105" t="str">
        <f>IF(A11stdlife="n/a","n/a",IF(BI$3&gt;(A11stdlife+$E214),('PTRM input'!$M$153*(1+rvanilla07)^0.5)-SUM($M214:BH214),('PTRM input'!$M$153*(1+rvanilla07)^0.5)/A11stdlife))</f>
        <v>n/a</v>
      </c>
      <c r="BJ214" s="234"/>
      <c r="BK214" s="234"/>
      <c r="BL214" s="234"/>
      <c r="BM214" s="234"/>
    </row>
    <row r="215" spans="1:65" s="190" customFormat="1" outlineLevel="2">
      <c r="A215" s="234"/>
      <c r="B215" s="32"/>
      <c r="C215" s="31"/>
      <c r="D215" s="930"/>
      <c r="E215" s="167">
        <v>8</v>
      </c>
      <c r="F215" s="34"/>
      <c r="G215" s="184"/>
      <c r="H215" s="186"/>
      <c r="I215" s="186"/>
      <c r="J215" s="186"/>
      <c r="K215" s="186"/>
      <c r="L215" s="186"/>
      <c r="M215" s="186"/>
      <c r="N215" s="185"/>
      <c r="O215" s="105" t="str">
        <f>IF(A11stdlife="n/a","n/a",IF(O$3&gt;(A11stdlife+$E215),('PTRM input'!$N$153*(1+rvanilla08)^0.5)-SUM($N215:N215),('PTRM input'!$N$153*(1+rvanilla08)^0.5)/A11stdlife))</f>
        <v>n/a</v>
      </c>
      <c r="P215" s="105" t="str">
        <f>IF(A11stdlife="n/a","n/a",IF(P$3&gt;(A11stdlife+$E215),('PTRM input'!$N$153*(1+rvanilla08)^0.5)-SUM($N215:O215),('PTRM input'!$N$153*(1+rvanilla08)^0.5)/A11stdlife))</f>
        <v>n/a</v>
      </c>
      <c r="Q215" s="105" t="str">
        <f>IF(A11stdlife="n/a","n/a",IF(Q$3&gt;(A11stdlife+$E215),('PTRM input'!$N$153*(1+rvanilla08)^0.5)-SUM($N215:P215),('PTRM input'!$N$153*(1+rvanilla08)^0.5)/A11stdlife))</f>
        <v>n/a</v>
      </c>
      <c r="R215" s="105" t="str">
        <f>IF(A11stdlife="n/a","n/a",IF(R$3&gt;(A11stdlife+$E215),('PTRM input'!$N$153*(1+rvanilla08)^0.5)-SUM($N215:Q215),('PTRM input'!$N$153*(1+rvanilla08)^0.5)/A11stdlife))</f>
        <v>n/a</v>
      </c>
      <c r="S215" s="105" t="str">
        <f>IF(A11stdlife="n/a","n/a",IF(S$3&gt;(A11stdlife+$E215),('PTRM input'!$N$153*(1+rvanilla08)^0.5)-SUM($N215:R215),('PTRM input'!$N$153*(1+rvanilla08)^0.5)/A11stdlife))</f>
        <v>n/a</v>
      </c>
      <c r="T215" s="105" t="str">
        <f>IF(A11stdlife="n/a","n/a",IF(T$3&gt;(A11stdlife+$E215),('PTRM input'!$N$153*(1+rvanilla08)^0.5)-SUM($N215:S215),('PTRM input'!$N$153*(1+rvanilla08)^0.5)/A11stdlife))</f>
        <v>n/a</v>
      </c>
      <c r="U215" s="105" t="str">
        <f>IF(A11stdlife="n/a","n/a",IF(U$3&gt;(A11stdlife+$E215),('PTRM input'!$N$153*(1+rvanilla08)^0.5)-SUM($N215:T215),('PTRM input'!$N$153*(1+rvanilla08)^0.5)/A11stdlife))</f>
        <v>n/a</v>
      </c>
      <c r="V215" s="105" t="str">
        <f>IF(A11stdlife="n/a","n/a",IF(V$3&gt;(A11stdlife+$E215),('PTRM input'!$N$153*(1+rvanilla08)^0.5)-SUM($N215:U215),('PTRM input'!$N$153*(1+rvanilla08)^0.5)/A11stdlife))</f>
        <v>n/a</v>
      </c>
      <c r="W215" s="105" t="str">
        <f>IF(A11stdlife="n/a","n/a",IF(W$3&gt;(A11stdlife+$E215),('PTRM input'!$N$153*(1+rvanilla08)^0.5)-SUM($N215:V215),('PTRM input'!$N$153*(1+rvanilla08)^0.5)/A11stdlife))</f>
        <v>n/a</v>
      </c>
      <c r="X215" s="105" t="str">
        <f>IF(A11stdlife="n/a","n/a",IF(X$3&gt;(A11stdlife+$E215),('PTRM input'!$N$153*(1+rvanilla08)^0.5)-SUM($N215:W215),('PTRM input'!$N$153*(1+rvanilla08)^0.5)/A11stdlife))</f>
        <v>n/a</v>
      </c>
      <c r="Y215" s="105" t="str">
        <f>IF(A11stdlife="n/a","n/a",IF(Y$3&gt;(A11stdlife+$E215),('PTRM input'!$N$153*(1+rvanilla08)^0.5)-SUM($N215:X215),('PTRM input'!$N$153*(1+rvanilla08)^0.5)/A11stdlife))</f>
        <v>n/a</v>
      </c>
      <c r="Z215" s="105" t="str">
        <f>IF(A11stdlife="n/a","n/a",IF(Z$3&gt;(A11stdlife+$E215),('PTRM input'!$N$153*(1+rvanilla08)^0.5)-SUM($N215:Y215),('PTRM input'!$N$153*(1+rvanilla08)^0.5)/A11stdlife))</f>
        <v>n/a</v>
      </c>
      <c r="AA215" s="105" t="str">
        <f>IF(A11stdlife="n/a","n/a",IF(AA$3&gt;(A11stdlife+$E215),('PTRM input'!$N$153*(1+rvanilla08)^0.5)-SUM($N215:Z215),('PTRM input'!$N$153*(1+rvanilla08)^0.5)/A11stdlife))</f>
        <v>n/a</v>
      </c>
      <c r="AB215" s="105" t="str">
        <f>IF(A11stdlife="n/a","n/a",IF(AB$3&gt;(A11stdlife+$E215),('PTRM input'!$N$153*(1+rvanilla08)^0.5)-SUM($N215:AA215),('PTRM input'!$N$153*(1+rvanilla08)^0.5)/A11stdlife))</f>
        <v>n/a</v>
      </c>
      <c r="AC215" s="105" t="str">
        <f>IF(A11stdlife="n/a","n/a",IF(AC$3&gt;(A11stdlife+$E215),('PTRM input'!$N$153*(1+rvanilla08)^0.5)-SUM($N215:AB215),('PTRM input'!$N$153*(1+rvanilla08)^0.5)/A11stdlife))</f>
        <v>n/a</v>
      </c>
      <c r="AD215" s="105" t="str">
        <f>IF(A11stdlife="n/a","n/a",IF(AD$3&gt;(A11stdlife+$E215),('PTRM input'!$N$153*(1+rvanilla08)^0.5)-SUM($N215:AC215),('PTRM input'!$N$153*(1+rvanilla08)^0.5)/A11stdlife))</f>
        <v>n/a</v>
      </c>
      <c r="AE215" s="105" t="str">
        <f>IF(A11stdlife="n/a","n/a",IF(AE$3&gt;(A11stdlife+$E215),('PTRM input'!$N$153*(1+rvanilla08)^0.5)-SUM($N215:AD215),('PTRM input'!$N$153*(1+rvanilla08)^0.5)/A11stdlife))</f>
        <v>n/a</v>
      </c>
      <c r="AF215" s="105" t="str">
        <f>IF(A11stdlife="n/a","n/a",IF(AF$3&gt;(A11stdlife+$E215),('PTRM input'!$N$153*(1+rvanilla08)^0.5)-SUM($N215:AE215),('PTRM input'!$N$153*(1+rvanilla08)^0.5)/A11stdlife))</f>
        <v>n/a</v>
      </c>
      <c r="AG215" s="105" t="str">
        <f>IF(A11stdlife="n/a","n/a",IF(AG$3&gt;(A11stdlife+$E215),('PTRM input'!$N$153*(1+rvanilla08)^0.5)-SUM($N215:AF215),('PTRM input'!$N$153*(1+rvanilla08)^0.5)/A11stdlife))</f>
        <v>n/a</v>
      </c>
      <c r="AH215" s="105" t="str">
        <f>IF(A11stdlife="n/a","n/a",IF(AH$3&gt;(A11stdlife+$E215),('PTRM input'!$N$153*(1+rvanilla08)^0.5)-SUM($N215:AG215),('PTRM input'!$N$153*(1+rvanilla08)^0.5)/A11stdlife))</f>
        <v>n/a</v>
      </c>
      <c r="AI215" s="105" t="str">
        <f>IF(A11stdlife="n/a","n/a",IF(AI$3&gt;(A11stdlife+$E215),('PTRM input'!$N$153*(1+rvanilla08)^0.5)-SUM($N215:AH215),('PTRM input'!$N$153*(1+rvanilla08)^0.5)/A11stdlife))</f>
        <v>n/a</v>
      </c>
      <c r="AJ215" s="105" t="str">
        <f>IF(A11stdlife="n/a","n/a",IF(AJ$3&gt;(A11stdlife+$E215),('PTRM input'!$N$153*(1+rvanilla08)^0.5)-SUM($N215:AI215),('PTRM input'!$N$153*(1+rvanilla08)^0.5)/A11stdlife))</f>
        <v>n/a</v>
      </c>
      <c r="AK215" s="105" t="str">
        <f>IF(A11stdlife="n/a","n/a",IF(AK$3&gt;(A11stdlife+$E215),('PTRM input'!$N$153*(1+rvanilla08)^0.5)-SUM($N215:AJ215),('PTRM input'!$N$153*(1+rvanilla08)^0.5)/A11stdlife))</f>
        <v>n/a</v>
      </c>
      <c r="AL215" s="105" t="str">
        <f>IF(A11stdlife="n/a","n/a",IF(AL$3&gt;(A11stdlife+$E215),('PTRM input'!$N$153*(1+rvanilla08)^0.5)-SUM($N215:AK215),('PTRM input'!$N$153*(1+rvanilla08)^0.5)/A11stdlife))</f>
        <v>n/a</v>
      </c>
      <c r="AM215" s="105" t="str">
        <f>IF(A11stdlife="n/a","n/a",IF(AM$3&gt;(A11stdlife+$E215),('PTRM input'!$N$153*(1+rvanilla08)^0.5)-SUM($N215:AL215),('PTRM input'!$N$153*(1+rvanilla08)^0.5)/A11stdlife))</f>
        <v>n/a</v>
      </c>
      <c r="AN215" s="105" t="str">
        <f>IF(A11stdlife="n/a","n/a",IF(AN$3&gt;(A11stdlife+$E215),('PTRM input'!$N$153*(1+rvanilla08)^0.5)-SUM($N215:AM215),('PTRM input'!$N$153*(1+rvanilla08)^0.5)/A11stdlife))</f>
        <v>n/a</v>
      </c>
      <c r="AO215" s="105" t="str">
        <f>IF(A11stdlife="n/a","n/a",IF(AO$3&gt;(A11stdlife+$E215),('PTRM input'!$N$153*(1+rvanilla08)^0.5)-SUM($N215:AN215),('PTRM input'!$N$153*(1+rvanilla08)^0.5)/A11stdlife))</f>
        <v>n/a</v>
      </c>
      <c r="AP215" s="105" t="str">
        <f>IF(A11stdlife="n/a","n/a",IF(AP$3&gt;(A11stdlife+$E215),('PTRM input'!$N$153*(1+rvanilla08)^0.5)-SUM($N215:AO215),('PTRM input'!$N$153*(1+rvanilla08)^0.5)/A11stdlife))</f>
        <v>n/a</v>
      </c>
      <c r="AQ215" s="105" t="str">
        <f>IF(A11stdlife="n/a","n/a",IF(AQ$3&gt;(A11stdlife+$E215),('PTRM input'!$N$153*(1+rvanilla08)^0.5)-SUM($N215:AP215),('PTRM input'!$N$153*(1+rvanilla08)^0.5)/A11stdlife))</f>
        <v>n/a</v>
      </c>
      <c r="AR215" s="105" t="str">
        <f>IF(A11stdlife="n/a","n/a",IF(AR$3&gt;(A11stdlife+$E215),('PTRM input'!$N$153*(1+rvanilla08)^0.5)-SUM($N215:AQ215),('PTRM input'!$N$153*(1+rvanilla08)^0.5)/A11stdlife))</f>
        <v>n/a</v>
      </c>
      <c r="AS215" s="105" t="str">
        <f>IF(A11stdlife="n/a","n/a",IF(AS$3&gt;(A11stdlife+$E215),('PTRM input'!$N$153*(1+rvanilla08)^0.5)-SUM($N215:AR215),('PTRM input'!$N$153*(1+rvanilla08)^0.5)/A11stdlife))</f>
        <v>n/a</v>
      </c>
      <c r="AT215" s="105" t="str">
        <f>IF(A11stdlife="n/a","n/a",IF(AT$3&gt;(A11stdlife+$E215),('PTRM input'!$N$153*(1+rvanilla08)^0.5)-SUM($N215:AS215),('PTRM input'!$N$153*(1+rvanilla08)^0.5)/A11stdlife))</f>
        <v>n/a</v>
      </c>
      <c r="AU215" s="105" t="str">
        <f>IF(A11stdlife="n/a","n/a",IF(AU$3&gt;(A11stdlife+$E215),('PTRM input'!$N$153*(1+rvanilla08)^0.5)-SUM($N215:AT215),('PTRM input'!$N$153*(1+rvanilla08)^0.5)/A11stdlife))</f>
        <v>n/a</v>
      </c>
      <c r="AV215" s="105" t="str">
        <f>IF(A11stdlife="n/a","n/a",IF(AV$3&gt;(A11stdlife+$E215),('PTRM input'!$N$153*(1+rvanilla08)^0.5)-SUM($N215:AU215),('PTRM input'!$N$153*(1+rvanilla08)^0.5)/A11stdlife))</f>
        <v>n/a</v>
      </c>
      <c r="AW215" s="105" t="str">
        <f>IF(A11stdlife="n/a","n/a",IF(AW$3&gt;(A11stdlife+$E215),('PTRM input'!$N$153*(1+rvanilla08)^0.5)-SUM($N215:AV215),('PTRM input'!$N$153*(1+rvanilla08)^0.5)/A11stdlife))</f>
        <v>n/a</v>
      </c>
      <c r="AX215" s="105" t="str">
        <f>IF(A11stdlife="n/a","n/a",IF(AX$3&gt;(A11stdlife+$E215),('PTRM input'!$N$153*(1+rvanilla08)^0.5)-SUM($N215:AW215),('PTRM input'!$N$153*(1+rvanilla08)^0.5)/A11stdlife))</f>
        <v>n/a</v>
      </c>
      <c r="AY215" s="105" t="str">
        <f>IF(A11stdlife="n/a","n/a",IF(AY$3&gt;(A11stdlife+$E215),('PTRM input'!$N$153*(1+rvanilla08)^0.5)-SUM($N215:AX215),('PTRM input'!$N$153*(1+rvanilla08)^0.5)/A11stdlife))</f>
        <v>n/a</v>
      </c>
      <c r="AZ215" s="105" t="str">
        <f>IF(A11stdlife="n/a","n/a",IF(AZ$3&gt;(A11stdlife+$E215),('PTRM input'!$N$153*(1+rvanilla08)^0.5)-SUM($N215:AY215),('PTRM input'!$N$153*(1+rvanilla08)^0.5)/A11stdlife))</f>
        <v>n/a</v>
      </c>
      <c r="BA215" s="105" t="str">
        <f>IF(A11stdlife="n/a","n/a",IF(BA$3&gt;(A11stdlife+$E215),('PTRM input'!$N$153*(1+rvanilla08)^0.5)-SUM($N215:AZ215),('PTRM input'!$N$153*(1+rvanilla08)^0.5)/A11stdlife))</f>
        <v>n/a</v>
      </c>
      <c r="BB215" s="105" t="str">
        <f>IF(A11stdlife="n/a","n/a",IF(BB$3&gt;(A11stdlife+$E215),('PTRM input'!$N$153*(1+rvanilla08)^0.5)-SUM($N215:BA215),('PTRM input'!$N$153*(1+rvanilla08)^0.5)/A11stdlife))</f>
        <v>n/a</v>
      </c>
      <c r="BC215" s="105" t="str">
        <f>IF(A11stdlife="n/a","n/a",IF(BC$3&gt;(A11stdlife+$E215),('PTRM input'!$N$153*(1+rvanilla08)^0.5)-SUM($N215:BB215),('PTRM input'!$N$153*(1+rvanilla08)^0.5)/A11stdlife))</f>
        <v>n/a</v>
      </c>
      <c r="BD215" s="105" t="str">
        <f>IF(A11stdlife="n/a","n/a",IF(BD$3&gt;(A11stdlife+$E215),('PTRM input'!$N$153*(1+rvanilla08)^0.5)-SUM($N215:BC215),('PTRM input'!$N$153*(1+rvanilla08)^0.5)/A11stdlife))</f>
        <v>n/a</v>
      </c>
      <c r="BE215" s="105" t="str">
        <f>IF(A11stdlife="n/a","n/a",IF(BE$3&gt;(A11stdlife+$E215),('PTRM input'!$N$153*(1+rvanilla08)^0.5)-SUM($N215:BD215),('PTRM input'!$N$153*(1+rvanilla08)^0.5)/A11stdlife))</f>
        <v>n/a</v>
      </c>
      <c r="BF215" s="105" t="str">
        <f>IF(A11stdlife="n/a","n/a",IF(BF$3&gt;(A11stdlife+$E215),('PTRM input'!$N$153*(1+rvanilla08)^0.5)-SUM($N215:BE215),('PTRM input'!$N$153*(1+rvanilla08)^0.5)/A11stdlife))</f>
        <v>n/a</v>
      </c>
      <c r="BG215" s="105" t="str">
        <f>IF(A11stdlife="n/a","n/a",IF(BG$3&gt;(A11stdlife+$E215),('PTRM input'!$N$153*(1+rvanilla08)^0.5)-SUM($N215:BF215),('PTRM input'!$N$153*(1+rvanilla08)^0.5)/A11stdlife))</f>
        <v>n/a</v>
      </c>
      <c r="BH215" s="105" t="str">
        <f>IF(A11stdlife="n/a","n/a",IF(BH$3&gt;(A11stdlife+$E215),('PTRM input'!$N$153*(1+rvanilla08)^0.5)-SUM($N215:BG215),('PTRM input'!$N$153*(1+rvanilla08)^0.5)/A11stdlife))</f>
        <v>n/a</v>
      </c>
      <c r="BI215" s="105" t="str">
        <f>IF(A11stdlife="n/a","n/a",IF(BI$3&gt;(A11stdlife+$E215),('PTRM input'!$N$153*(1+rvanilla08)^0.5)-SUM($N215:BH215),('PTRM input'!$N$153*(1+rvanilla08)^0.5)/A11stdlife))</f>
        <v>n/a</v>
      </c>
      <c r="BJ215" s="234"/>
      <c r="BK215" s="234"/>
      <c r="BL215" s="234"/>
      <c r="BM215" s="234"/>
    </row>
    <row r="216" spans="1:65" s="190" customFormat="1" outlineLevel="2">
      <c r="A216" s="234"/>
      <c r="B216" s="32"/>
      <c r="C216" s="31"/>
      <c r="D216" s="930"/>
      <c r="E216" s="167">
        <v>9</v>
      </c>
      <c r="F216" s="34"/>
      <c r="G216" s="184"/>
      <c r="H216" s="186"/>
      <c r="I216" s="186"/>
      <c r="J216" s="186"/>
      <c r="K216" s="186"/>
      <c r="L216" s="186"/>
      <c r="M216" s="186"/>
      <c r="N216" s="186"/>
      <c r="O216" s="185"/>
      <c r="P216" s="105" t="str">
        <f>IF(A11stdlife="n/a","n/a",IF(P$3&gt;(A11stdlife+$E216),('PTRM input'!$O$153*(1+rvanilla09)^0.5)-SUM($O216:O216),('PTRM input'!$O$153*(1+rvanilla09)^0.5)/A11stdlife))</f>
        <v>n/a</v>
      </c>
      <c r="Q216" s="105" t="str">
        <f>IF(A11stdlife="n/a","n/a",IF(Q$3&gt;(A11stdlife+$E216),('PTRM input'!$O$153*(1+rvanilla09)^0.5)-SUM($O216:P216),('PTRM input'!$O$153*(1+rvanilla09)^0.5)/A11stdlife))</f>
        <v>n/a</v>
      </c>
      <c r="R216" s="105" t="str">
        <f>IF(A11stdlife="n/a","n/a",IF(R$3&gt;(A11stdlife+$E216),('PTRM input'!$O$153*(1+rvanilla09)^0.5)-SUM($O216:Q216),('PTRM input'!$O$153*(1+rvanilla09)^0.5)/A11stdlife))</f>
        <v>n/a</v>
      </c>
      <c r="S216" s="105" t="str">
        <f>IF(A11stdlife="n/a","n/a",IF(S$3&gt;(A11stdlife+$E216),('PTRM input'!$O$153*(1+rvanilla09)^0.5)-SUM($O216:R216),('PTRM input'!$O$153*(1+rvanilla09)^0.5)/A11stdlife))</f>
        <v>n/a</v>
      </c>
      <c r="T216" s="105" t="str">
        <f>IF(A11stdlife="n/a","n/a",IF(T$3&gt;(A11stdlife+$E216),('PTRM input'!$O$153*(1+rvanilla09)^0.5)-SUM($O216:S216),('PTRM input'!$O$153*(1+rvanilla09)^0.5)/A11stdlife))</f>
        <v>n/a</v>
      </c>
      <c r="U216" s="105" t="str">
        <f>IF(A11stdlife="n/a","n/a",IF(U$3&gt;(A11stdlife+$E216),('PTRM input'!$O$153*(1+rvanilla09)^0.5)-SUM($O216:T216),('PTRM input'!$O$153*(1+rvanilla09)^0.5)/A11stdlife))</f>
        <v>n/a</v>
      </c>
      <c r="V216" s="105" t="str">
        <f>IF(A11stdlife="n/a","n/a",IF(V$3&gt;(A11stdlife+$E216),('PTRM input'!$O$153*(1+rvanilla09)^0.5)-SUM($O216:U216),('PTRM input'!$O$153*(1+rvanilla09)^0.5)/A11stdlife))</f>
        <v>n/a</v>
      </c>
      <c r="W216" s="105" t="str">
        <f>IF(A11stdlife="n/a","n/a",IF(W$3&gt;(A11stdlife+$E216),('PTRM input'!$O$153*(1+rvanilla09)^0.5)-SUM($O216:V216),('PTRM input'!$O$153*(1+rvanilla09)^0.5)/A11stdlife))</f>
        <v>n/a</v>
      </c>
      <c r="X216" s="105" t="str">
        <f>IF(A11stdlife="n/a","n/a",IF(X$3&gt;(A11stdlife+$E216),('PTRM input'!$O$153*(1+rvanilla09)^0.5)-SUM($O216:W216),('PTRM input'!$O$153*(1+rvanilla09)^0.5)/A11stdlife))</f>
        <v>n/a</v>
      </c>
      <c r="Y216" s="105" t="str">
        <f>IF(A11stdlife="n/a","n/a",IF(Y$3&gt;(A11stdlife+$E216),('PTRM input'!$O$153*(1+rvanilla09)^0.5)-SUM($O216:X216),('PTRM input'!$O$153*(1+rvanilla09)^0.5)/A11stdlife))</f>
        <v>n/a</v>
      </c>
      <c r="Z216" s="105" t="str">
        <f>IF(A11stdlife="n/a","n/a",IF(Z$3&gt;(A11stdlife+$E216),('PTRM input'!$O$153*(1+rvanilla09)^0.5)-SUM($O216:Y216),('PTRM input'!$O$153*(1+rvanilla09)^0.5)/A11stdlife))</f>
        <v>n/a</v>
      </c>
      <c r="AA216" s="105" t="str">
        <f>IF(A11stdlife="n/a","n/a",IF(AA$3&gt;(A11stdlife+$E216),('PTRM input'!$O$153*(1+rvanilla09)^0.5)-SUM($O216:Z216),('PTRM input'!$O$153*(1+rvanilla09)^0.5)/A11stdlife))</f>
        <v>n/a</v>
      </c>
      <c r="AB216" s="105" t="str">
        <f>IF(A11stdlife="n/a","n/a",IF(AB$3&gt;(A11stdlife+$E216),('PTRM input'!$O$153*(1+rvanilla09)^0.5)-SUM($O216:AA216),('PTRM input'!$O$153*(1+rvanilla09)^0.5)/A11stdlife))</f>
        <v>n/a</v>
      </c>
      <c r="AC216" s="105" t="str">
        <f>IF(A11stdlife="n/a","n/a",IF(AC$3&gt;(A11stdlife+$E216),('PTRM input'!$O$153*(1+rvanilla09)^0.5)-SUM($O216:AB216),('PTRM input'!$O$153*(1+rvanilla09)^0.5)/A11stdlife))</f>
        <v>n/a</v>
      </c>
      <c r="AD216" s="105" t="str">
        <f>IF(A11stdlife="n/a","n/a",IF(AD$3&gt;(A11stdlife+$E216),('PTRM input'!$O$153*(1+rvanilla09)^0.5)-SUM($O216:AC216),('PTRM input'!$O$153*(1+rvanilla09)^0.5)/A11stdlife))</f>
        <v>n/a</v>
      </c>
      <c r="AE216" s="105" t="str">
        <f>IF(A11stdlife="n/a","n/a",IF(AE$3&gt;(A11stdlife+$E216),('PTRM input'!$O$153*(1+rvanilla09)^0.5)-SUM($O216:AD216),('PTRM input'!$O$153*(1+rvanilla09)^0.5)/A11stdlife))</f>
        <v>n/a</v>
      </c>
      <c r="AF216" s="105" t="str">
        <f>IF(A11stdlife="n/a","n/a",IF(AF$3&gt;(A11stdlife+$E216),('PTRM input'!$O$153*(1+rvanilla09)^0.5)-SUM($O216:AE216),('PTRM input'!$O$153*(1+rvanilla09)^0.5)/A11stdlife))</f>
        <v>n/a</v>
      </c>
      <c r="AG216" s="105" t="str">
        <f>IF(A11stdlife="n/a","n/a",IF(AG$3&gt;(A11stdlife+$E216),('PTRM input'!$O$153*(1+rvanilla09)^0.5)-SUM($O216:AF216),('PTRM input'!$O$153*(1+rvanilla09)^0.5)/A11stdlife))</f>
        <v>n/a</v>
      </c>
      <c r="AH216" s="105" t="str">
        <f>IF(A11stdlife="n/a","n/a",IF(AH$3&gt;(A11stdlife+$E216),('PTRM input'!$O$153*(1+rvanilla09)^0.5)-SUM($O216:AG216),('PTRM input'!$O$153*(1+rvanilla09)^0.5)/A11stdlife))</f>
        <v>n/a</v>
      </c>
      <c r="AI216" s="105" t="str">
        <f>IF(A11stdlife="n/a","n/a",IF(AI$3&gt;(A11stdlife+$E216),('PTRM input'!$O$153*(1+rvanilla09)^0.5)-SUM($O216:AH216),('PTRM input'!$O$153*(1+rvanilla09)^0.5)/A11stdlife))</f>
        <v>n/a</v>
      </c>
      <c r="AJ216" s="105" t="str">
        <f>IF(A11stdlife="n/a","n/a",IF(AJ$3&gt;(A11stdlife+$E216),('PTRM input'!$O$153*(1+rvanilla09)^0.5)-SUM($O216:AI216),('PTRM input'!$O$153*(1+rvanilla09)^0.5)/A11stdlife))</f>
        <v>n/a</v>
      </c>
      <c r="AK216" s="105" t="str">
        <f>IF(A11stdlife="n/a","n/a",IF(AK$3&gt;(A11stdlife+$E216),('PTRM input'!$O$153*(1+rvanilla09)^0.5)-SUM($O216:AJ216),('PTRM input'!$O$153*(1+rvanilla09)^0.5)/A11stdlife))</f>
        <v>n/a</v>
      </c>
      <c r="AL216" s="105" t="str">
        <f>IF(A11stdlife="n/a","n/a",IF(AL$3&gt;(A11stdlife+$E216),('PTRM input'!$O$153*(1+rvanilla09)^0.5)-SUM($O216:AK216),('PTRM input'!$O$153*(1+rvanilla09)^0.5)/A11stdlife))</f>
        <v>n/a</v>
      </c>
      <c r="AM216" s="105" t="str">
        <f>IF(A11stdlife="n/a","n/a",IF(AM$3&gt;(A11stdlife+$E216),('PTRM input'!$O$153*(1+rvanilla09)^0.5)-SUM($O216:AL216),('PTRM input'!$O$153*(1+rvanilla09)^0.5)/A11stdlife))</f>
        <v>n/a</v>
      </c>
      <c r="AN216" s="105" t="str">
        <f>IF(A11stdlife="n/a","n/a",IF(AN$3&gt;(A11stdlife+$E216),('PTRM input'!$O$153*(1+rvanilla09)^0.5)-SUM($O216:AM216),('PTRM input'!$O$153*(1+rvanilla09)^0.5)/A11stdlife))</f>
        <v>n/a</v>
      </c>
      <c r="AO216" s="105" t="str">
        <f>IF(A11stdlife="n/a","n/a",IF(AO$3&gt;(A11stdlife+$E216),('PTRM input'!$O$153*(1+rvanilla09)^0.5)-SUM($O216:AN216),('PTRM input'!$O$153*(1+rvanilla09)^0.5)/A11stdlife))</f>
        <v>n/a</v>
      </c>
      <c r="AP216" s="105" t="str">
        <f>IF(A11stdlife="n/a","n/a",IF(AP$3&gt;(A11stdlife+$E216),('PTRM input'!$O$153*(1+rvanilla09)^0.5)-SUM($O216:AO216),('PTRM input'!$O$153*(1+rvanilla09)^0.5)/A11stdlife))</f>
        <v>n/a</v>
      </c>
      <c r="AQ216" s="105" t="str">
        <f>IF(A11stdlife="n/a","n/a",IF(AQ$3&gt;(A11stdlife+$E216),('PTRM input'!$O$153*(1+rvanilla09)^0.5)-SUM($O216:AP216),('PTRM input'!$O$153*(1+rvanilla09)^0.5)/A11stdlife))</f>
        <v>n/a</v>
      </c>
      <c r="AR216" s="105" t="str">
        <f>IF(A11stdlife="n/a","n/a",IF(AR$3&gt;(A11stdlife+$E216),('PTRM input'!$O$153*(1+rvanilla09)^0.5)-SUM($O216:AQ216),('PTRM input'!$O$153*(1+rvanilla09)^0.5)/A11stdlife))</f>
        <v>n/a</v>
      </c>
      <c r="AS216" s="105" t="str">
        <f>IF(A11stdlife="n/a","n/a",IF(AS$3&gt;(A11stdlife+$E216),('PTRM input'!$O$153*(1+rvanilla09)^0.5)-SUM($O216:AR216),('PTRM input'!$O$153*(1+rvanilla09)^0.5)/A11stdlife))</f>
        <v>n/a</v>
      </c>
      <c r="AT216" s="105" t="str">
        <f>IF(A11stdlife="n/a","n/a",IF(AT$3&gt;(A11stdlife+$E216),('PTRM input'!$O$153*(1+rvanilla09)^0.5)-SUM($O216:AS216),('PTRM input'!$O$153*(1+rvanilla09)^0.5)/A11stdlife))</f>
        <v>n/a</v>
      </c>
      <c r="AU216" s="105" t="str">
        <f>IF(A11stdlife="n/a","n/a",IF(AU$3&gt;(A11stdlife+$E216),('PTRM input'!$O$153*(1+rvanilla09)^0.5)-SUM($O216:AT216),('PTRM input'!$O$153*(1+rvanilla09)^0.5)/A11stdlife))</f>
        <v>n/a</v>
      </c>
      <c r="AV216" s="105" t="str">
        <f>IF(A11stdlife="n/a","n/a",IF(AV$3&gt;(A11stdlife+$E216),('PTRM input'!$O$153*(1+rvanilla09)^0.5)-SUM($O216:AU216),('PTRM input'!$O$153*(1+rvanilla09)^0.5)/A11stdlife))</f>
        <v>n/a</v>
      </c>
      <c r="AW216" s="105" t="str">
        <f>IF(A11stdlife="n/a","n/a",IF(AW$3&gt;(A11stdlife+$E216),('PTRM input'!$O$153*(1+rvanilla09)^0.5)-SUM($O216:AV216),('PTRM input'!$O$153*(1+rvanilla09)^0.5)/A11stdlife))</f>
        <v>n/a</v>
      </c>
      <c r="AX216" s="105" t="str">
        <f>IF(A11stdlife="n/a","n/a",IF(AX$3&gt;(A11stdlife+$E216),('PTRM input'!$O$153*(1+rvanilla09)^0.5)-SUM($O216:AW216),('PTRM input'!$O$153*(1+rvanilla09)^0.5)/A11stdlife))</f>
        <v>n/a</v>
      </c>
      <c r="AY216" s="105" t="str">
        <f>IF(A11stdlife="n/a","n/a",IF(AY$3&gt;(A11stdlife+$E216),('PTRM input'!$O$153*(1+rvanilla09)^0.5)-SUM($O216:AX216),('PTRM input'!$O$153*(1+rvanilla09)^0.5)/A11stdlife))</f>
        <v>n/a</v>
      </c>
      <c r="AZ216" s="105" t="str">
        <f>IF(A11stdlife="n/a","n/a",IF(AZ$3&gt;(A11stdlife+$E216),('PTRM input'!$O$153*(1+rvanilla09)^0.5)-SUM($O216:AY216),('PTRM input'!$O$153*(1+rvanilla09)^0.5)/A11stdlife))</f>
        <v>n/a</v>
      </c>
      <c r="BA216" s="105" t="str">
        <f>IF(A11stdlife="n/a","n/a",IF(BA$3&gt;(A11stdlife+$E216),('PTRM input'!$O$153*(1+rvanilla09)^0.5)-SUM($O216:AZ216),('PTRM input'!$O$153*(1+rvanilla09)^0.5)/A11stdlife))</f>
        <v>n/a</v>
      </c>
      <c r="BB216" s="105" t="str">
        <f>IF(A11stdlife="n/a","n/a",IF(BB$3&gt;(A11stdlife+$E216),('PTRM input'!$O$153*(1+rvanilla09)^0.5)-SUM($O216:BA216),('PTRM input'!$O$153*(1+rvanilla09)^0.5)/A11stdlife))</f>
        <v>n/a</v>
      </c>
      <c r="BC216" s="105" t="str">
        <f>IF(A11stdlife="n/a","n/a",IF(BC$3&gt;(A11stdlife+$E216),('PTRM input'!$O$153*(1+rvanilla09)^0.5)-SUM($O216:BB216),('PTRM input'!$O$153*(1+rvanilla09)^0.5)/A11stdlife))</f>
        <v>n/a</v>
      </c>
      <c r="BD216" s="105" t="str">
        <f>IF(A11stdlife="n/a","n/a",IF(BD$3&gt;(A11stdlife+$E216),('PTRM input'!$O$153*(1+rvanilla09)^0.5)-SUM($O216:BC216),('PTRM input'!$O$153*(1+rvanilla09)^0.5)/A11stdlife))</f>
        <v>n/a</v>
      </c>
      <c r="BE216" s="105" t="str">
        <f>IF(A11stdlife="n/a","n/a",IF(BE$3&gt;(A11stdlife+$E216),('PTRM input'!$O$153*(1+rvanilla09)^0.5)-SUM($O216:BD216),('PTRM input'!$O$153*(1+rvanilla09)^0.5)/A11stdlife))</f>
        <v>n/a</v>
      </c>
      <c r="BF216" s="105" t="str">
        <f>IF(A11stdlife="n/a","n/a",IF(BF$3&gt;(A11stdlife+$E216),('PTRM input'!$O$153*(1+rvanilla09)^0.5)-SUM($O216:BE216),('PTRM input'!$O$153*(1+rvanilla09)^0.5)/A11stdlife))</f>
        <v>n/a</v>
      </c>
      <c r="BG216" s="105" t="str">
        <f>IF(A11stdlife="n/a","n/a",IF(BG$3&gt;(A11stdlife+$E216),('PTRM input'!$O$153*(1+rvanilla09)^0.5)-SUM($O216:BF216),('PTRM input'!$O$153*(1+rvanilla09)^0.5)/A11stdlife))</f>
        <v>n/a</v>
      </c>
      <c r="BH216" s="105" t="str">
        <f>IF(A11stdlife="n/a","n/a",IF(BH$3&gt;(A11stdlife+$E216),('PTRM input'!$O$153*(1+rvanilla09)^0.5)-SUM($O216:BG216),('PTRM input'!$O$153*(1+rvanilla09)^0.5)/A11stdlife))</f>
        <v>n/a</v>
      </c>
      <c r="BI216" s="105" t="str">
        <f>IF(A11stdlife="n/a","n/a",IF(BI$3&gt;(A11stdlife+$E216),('PTRM input'!$O$153*(1+rvanilla09)^0.5)-SUM($O216:BH216),('PTRM input'!$O$153*(1+rvanilla09)^0.5)/A11stdlife))</f>
        <v>n/a</v>
      </c>
      <c r="BJ216" s="234"/>
      <c r="BK216" s="234"/>
      <c r="BL216" s="234"/>
      <c r="BM216" s="234"/>
    </row>
    <row r="217" spans="1:65" s="190" customFormat="1" outlineLevel="2">
      <c r="A217" s="234"/>
      <c r="B217" s="32"/>
      <c r="C217" s="31"/>
      <c r="D217" s="930"/>
      <c r="E217" s="168">
        <v>10</v>
      </c>
      <c r="F217" s="34"/>
      <c r="G217" s="184"/>
      <c r="H217" s="186"/>
      <c r="I217" s="186"/>
      <c r="J217" s="186"/>
      <c r="K217" s="186"/>
      <c r="L217" s="186"/>
      <c r="M217" s="186"/>
      <c r="N217" s="186"/>
      <c r="O217" s="186"/>
      <c r="P217" s="185"/>
      <c r="Q217" s="105" t="str">
        <f>IF(A11stdlife="n/a","n/a",IF(Q$3&gt;(A11stdlife+$E217),('PTRM input'!$P$153*(1+rvanilla10)^0.5)-SUM($P217:P217),('PTRM input'!$P$153*(1+rvanilla10)^0.5)/A11stdlife))</f>
        <v>n/a</v>
      </c>
      <c r="R217" s="105" t="str">
        <f>IF(A11stdlife="n/a","n/a",IF(R$3&gt;(A11stdlife+$E217),('PTRM input'!$P$153*(1+rvanilla10)^0.5)-SUM($P217:Q217),('PTRM input'!$P$153*(1+rvanilla10)^0.5)/A11stdlife))</f>
        <v>n/a</v>
      </c>
      <c r="S217" s="105" t="str">
        <f>IF(A11stdlife="n/a","n/a",IF(S$3&gt;(A11stdlife+$E217),('PTRM input'!$P$153*(1+rvanilla10)^0.5)-SUM($P217:R217),('PTRM input'!$P$153*(1+rvanilla10)^0.5)/A11stdlife))</f>
        <v>n/a</v>
      </c>
      <c r="T217" s="105" t="str">
        <f>IF(A11stdlife="n/a","n/a",IF(T$3&gt;(A11stdlife+$E217),('PTRM input'!$P$153*(1+rvanilla10)^0.5)-SUM($P217:S217),('PTRM input'!$P$153*(1+rvanilla10)^0.5)/A11stdlife))</f>
        <v>n/a</v>
      </c>
      <c r="U217" s="105" t="str">
        <f>IF(A11stdlife="n/a","n/a",IF(U$3&gt;(A11stdlife+$E217),('PTRM input'!$P$153*(1+rvanilla10)^0.5)-SUM($P217:T217),('PTRM input'!$P$153*(1+rvanilla10)^0.5)/A11stdlife))</f>
        <v>n/a</v>
      </c>
      <c r="V217" s="105" t="str">
        <f>IF(A11stdlife="n/a","n/a",IF(V$3&gt;(A11stdlife+$E217),('PTRM input'!$P$153*(1+rvanilla10)^0.5)-SUM($P217:U217),('PTRM input'!$P$153*(1+rvanilla10)^0.5)/A11stdlife))</f>
        <v>n/a</v>
      </c>
      <c r="W217" s="105" t="str">
        <f>IF(A11stdlife="n/a","n/a",IF(W$3&gt;(A11stdlife+$E217),('PTRM input'!$P$153*(1+rvanilla10)^0.5)-SUM($P217:V217),('PTRM input'!$P$153*(1+rvanilla10)^0.5)/A11stdlife))</f>
        <v>n/a</v>
      </c>
      <c r="X217" s="105" t="str">
        <f>IF(A11stdlife="n/a","n/a",IF(X$3&gt;(A11stdlife+$E217),('PTRM input'!$P$153*(1+rvanilla10)^0.5)-SUM($P217:W217),('PTRM input'!$P$153*(1+rvanilla10)^0.5)/A11stdlife))</f>
        <v>n/a</v>
      </c>
      <c r="Y217" s="105" t="str">
        <f>IF(A11stdlife="n/a","n/a",IF(Y$3&gt;(A11stdlife+$E217),('PTRM input'!$P$153*(1+rvanilla10)^0.5)-SUM($P217:X217),('PTRM input'!$P$153*(1+rvanilla10)^0.5)/A11stdlife))</f>
        <v>n/a</v>
      </c>
      <c r="Z217" s="105" t="str">
        <f>IF(A11stdlife="n/a","n/a",IF(Z$3&gt;(A11stdlife+$E217),('PTRM input'!$P$153*(1+rvanilla10)^0.5)-SUM($P217:Y217),('PTRM input'!$P$153*(1+rvanilla10)^0.5)/A11stdlife))</f>
        <v>n/a</v>
      </c>
      <c r="AA217" s="105" t="str">
        <f>IF(A11stdlife="n/a","n/a",IF(AA$3&gt;(A11stdlife+$E217),('PTRM input'!$P$153*(1+rvanilla10)^0.5)-SUM($P217:Z217),('PTRM input'!$P$153*(1+rvanilla10)^0.5)/A11stdlife))</f>
        <v>n/a</v>
      </c>
      <c r="AB217" s="105" t="str">
        <f>IF(A11stdlife="n/a","n/a",IF(AB$3&gt;(A11stdlife+$E217),('PTRM input'!$P$153*(1+rvanilla10)^0.5)-SUM($P217:AA217),('PTRM input'!$P$153*(1+rvanilla10)^0.5)/A11stdlife))</f>
        <v>n/a</v>
      </c>
      <c r="AC217" s="105" t="str">
        <f>IF(A11stdlife="n/a","n/a",IF(AC$3&gt;(A11stdlife+$E217),('PTRM input'!$P$153*(1+rvanilla10)^0.5)-SUM($P217:AB217),('PTRM input'!$P$153*(1+rvanilla10)^0.5)/A11stdlife))</f>
        <v>n/a</v>
      </c>
      <c r="AD217" s="105" t="str">
        <f>IF(A11stdlife="n/a","n/a",IF(AD$3&gt;(A11stdlife+$E217),('PTRM input'!$P$153*(1+rvanilla10)^0.5)-SUM($P217:AC217),('PTRM input'!$P$153*(1+rvanilla10)^0.5)/A11stdlife))</f>
        <v>n/a</v>
      </c>
      <c r="AE217" s="105" t="str">
        <f>IF(A11stdlife="n/a","n/a",IF(AE$3&gt;(A11stdlife+$E217),('PTRM input'!$P$153*(1+rvanilla10)^0.5)-SUM($P217:AD217),('PTRM input'!$P$153*(1+rvanilla10)^0.5)/A11stdlife))</f>
        <v>n/a</v>
      </c>
      <c r="AF217" s="105" t="str">
        <f>IF(A11stdlife="n/a","n/a",IF(AF$3&gt;(A11stdlife+$E217),('PTRM input'!$P$153*(1+rvanilla10)^0.5)-SUM($P217:AE217),('PTRM input'!$P$153*(1+rvanilla10)^0.5)/A11stdlife))</f>
        <v>n/a</v>
      </c>
      <c r="AG217" s="105" t="str">
        <f>IF(A11stdlife="n/a","n/a",IF(AG$3&gt;(A11stdlife+$E217),('PTRM input'!$P$153*(1+rvanilla10)^0.5)-SUM($P217:AF217),('PTRM input'!$P$153*(1+rvanilla10)^0.5)/A11stdlife))</f>
        <v>n/a</v>
      </c>
      <c r="AH217" s="105" t="str">
        <f>IF(A11stdlife="n/a","n/a",IF(AH$3&gt;(A11stdlife+$E217),('PTRM input'!$P$153*(1+rvanilla10)^0.5)-SUM($P217:AG217),('PTRM input'!$P$153*(1+rvanilla10)^0.5)/A11stdlife))</f>
        <v>n/a</v>
      </c>
      <c r="AI217" s="105" t="str">
        <f>IF(A11stdlife="n/a","n/a",IF(AI$3&gt;(A11stdlife+$E217),('PTRM input'!$P$153*(1+rvanilla10)^0.5)-SUM($P217:AH217),('PTRM input'!$P$153*(1+rvanilla10)^0.5)/A11stdlife))</f>
        <v>n/a</v>
      </c>
      <c r="AJ217" s="105" t="str">
        <f>IF(A11stdlife="n/a","n/a",IF(AJ$3&gt;(A11stdlife+$E217),('PTRM input'!$P$153*(1+rvanilla10)^0.5)-SUM($P217:AI217),('PTRM input'!$P$153*(1+rvanilla10)^0.5)/A11stdlife))</f>
        <v>n/a</v>
      </c>
      <c r="AK217" s="105" t="str">
        <f>IF(A11stdlife="n/a","n/a",IF(AK$3&gt;(A11stdlife+$E217),('PTRM input'!$P$153*(1+rvanilla10)^0.5)-SUM($P217:AJ217),('PTRM input'!$P$153*(1+rvanilla10)^0.5)/A11stdlife))</f>
        <v>n/a</v>
      </c>
      <c r="AL217" s="105" t="str">
        <f>IF(A11stdlife="n/a","n/a",IF(AL$3&gt;(A11stdlife+$E217),('PTRM input'!$P$153*(1+rvanilla10)^0.5)-SUM($P217:AK217),('PTRM input'!$P$153*(1+rvanilla10)^0.5)/A11stdlife))</f>
        <v>n/a</v>
      </c>
      <c r="AM217" s="105" t="str">
        <f>IF(A11stdlife="n/a","n/a",IF(AM$3&gt;(A11stdlife+$E217),('PTRM input'!$P$153*(1+rvanilla10)^0.5)-SUM($P217:AL217),('PTRM input'!$P$153*(1+rvanilla10)^0.5)/A11stdlife))</f>
        <v>n/a</v>
      </c>
      <c r="AN217" s="105" t="str">
        <f>IF(A11stdlife="n/a","n/a",IF(AN$3&gt;(A11stdlife+$E217),('PTRM input'!$P$153*(1+rvanilla10)^0.5)-SUM($P217:AM217),('PTRM input'!$P$153*(1+rvanilla10)^0.5)/A11stdlife))</f>
        <v>n/a</v>
      </c>
      <c r="AO217" s="105" t="str">
        <f>IF(A11stdlife="n/a","n/a",IF(AO$3&gt;(A11stdlife+$E217),('PTRM input'!$P$153*(1+rvanilla10)^0.5)-SUM($P217:AN217),('PTRM input'!$P$153*(1+rvanilla10)^0.5)/A11stdlife))</f>
        <v>n/a</v>
      </c>
      <c r="AP217" s="105" t="str">
        <f>IF(A11stdlife="n/a","n/a",IF(AP$3&gt;(A11stdlife+$E217),('PTRM input'!$P$153*(1+rvanilla10)^0.5)-SUM($P217:AO217),('PTRM input'!$P$153*(1+rvanilla10)^0.5)/A11stdlife))</f>
        <v>n/a</v>
      </c>
      <c r="AQ217" s="105" t="str">
        <f>IF(A11stdlife="n/a","n/a",IF(AQ$3&gt;(A11stdlife+$E217),('PTRM input'!$P$153*(1+rvanilla10)^0.5)-SUM($P217:AP217),('PTRM input'!$P$153*(1+rvanilla10)^0.5)/A11stdlife))</f>
        <v>n/a</v>
      </c>
      <c r="AR217" s="105" t="str">
        <f>IF(A11stdlife="n/a","n/a",IF(AR$3&gt;(A11stdlife+$E217),('PTRM input'!$P$153*(1+rvanilla10)^0.5)-SUM($P217:AQ217),('PTRM input'!$P$153*(1+rvanilla10)^0.5)/A11stdlife))</f>
        <v>n/a</v>
      </c>
      <c r="AS217" s="105" t="str">
        <f>IF(A11stdlife="n/a","n/a",IF(AS$3&gt;(A11stdlife+$E217),('PTRM input'!$P$153*(1+rvanilla10)^0.5)-SUM($P217:AR217),('PTRM input'!$P$153*(1+rvanilla10)^0.5)/A11stdlife))</f>
        <v>n/a</v>
      </c>
      <c r="AT217" s="105" t="str">
        <f>IF(A11stdlife="n/a","n/a",IF(AT$3&gt;(A11stdlife+$E217),('PTRM input'!$P$153*(1+rvanilla10)^0.5)-SUM($P217:AS217),('PTRM input'!$P$153*(1+rvanilla10)^0.5)/A11stdlife))</f>
        <v>n/a</v>
      </c>
      <c r="AU217" s="105" t="str">
        <f>IF(A11stdlife="n/a","n/a",IF(AU$3&gt;(A11stdlife+$E217),('PTRM input'!$P$153*(1+rvanilla10)^0.5)-SUM($P217:AT217),('PTRM input'!$P$153*(1+rvanilla10)^0.5)/A11stdlife))</f>
        <v>n/a</v>
      </c>
      <c r="AV217" s="105" t="str">
        <f>IF(A11stdlife="n/a","n/a",IF(AV$3&gt;(A11stdlife+$E217),('PTRM input'!$P$153*(1+rvanilla10)^0.5)-SUM($P217:AU217),('PTRM input'!$P$153*(1+rvanilla10)^0.5)/A11stdlife))</f>
        <v>n/a</v>
      </c>
      <c r="AW217" s="105" t="str">
        <f>IF(A11stdlife="n/a","n/a",IF(AW$3&gt;(A11stdlife+$E217),('PTRM input'!$P$153*(1+rvanilla10)^0.5)-SUM($P217:AV217),('PTRM input'!$P$153*(1+rvanilla10)^0.5)/A11stdlife))</f>
        <v>n/a</v>
      </c>
      <c r="AX217" s="105" t="str">
        <f>IF(A11stdlife="n/a","n/a",IF(AX$3&gt;(A11stdlife+$E217),('PTRM input'!$P$153*(1+rvanilla10)^0.5)-SUM($P217:AW217),('PTRM input'!$P$153*(1+rvanilla10)^0.5)/A11stdlife))</f>
        <v>n/a</v>
      </c>
      <c r="AY217" s="105" t="str">
        <f>IF(A11stdlife="n/a","n/a",IF(AY$3&gt;(A11stdlife+$E217),('PTRM input'!$P$153*(1+rvanilla10)^0.5)-SUM($P217:AX217),('PTRM input'!$P$153*(1+rvanilla10)^0.5)/A11stdlife))</f>
        <v>n/a</v>
      </c>
      <c r="AZ217" s="105" t="str">
        <f>IF(A11stdlife="n/a","n/a",IF(AZ$3&gt;(A11stdlife+$E217),('PTRM input'!$P$153*(1+rvanilla10)^0.5)-SUM($P217:AY217),('PTRM input'!$P$153*(1+rvanilla10)^0.5)/A11stdlife))</f>
        <v>n/a</v>
      </c>
      <c r="BA217" s="105" t="str">
        <f>IF(A11stdlife="n/a","n/a",IF(BA$3&gt;(A11stdlife+$E217),('PTRM input'!$P$153*(1+rvanilla10)^0.5)-SUM($P217:AZ217),('PTRM input'!$P$153*(1+rvanilla10)^0.5)/A11stdlife))</f>
        <v>n/a</v>
      </c>
      <c r="BB217" s="105" t="str">
        <f>IF(A11stdlife="n/a","n/a",IF(BB$3&gt;(A11stdlife+$E217),('PTRM input'!$P$153*(1+rvanilla10)^0.5)-SUM($P217:BA217),('PTRM input'!$P$153*(1+rvanilla10)^0.5)/A11stdlife))</f>
        <v>n/a</v>
      </c>
      <c r="BC217" s="105" t="str">
        <f>IF(A11stdlife="n/a","n/a",IF(BC$3&gt;(A11stdlife+$E217),('PTRM input'!$P$153*(1+rvanilla10)^0.5)-SUM($P217:BB217),('PTRM input'!$P$153*(1+rvanilla10)^0.5)/A11stdlife))</f>
        <v>n/a</v>
      </c>
      <c r="BD217" s="105" t="str">
        <f>IF(A11stdlife="n/a","n/a",IF(BD$3&gt;(A11stdlife+$E217),('PTRM input'!$P$153*(1+rvanilla10)^0.5)-SUM($P217:BC217),('PTRM input'!$P$153*(1+rvanilla10)^0.5)/A11stdlife))</f>
        <v>n/a</v>
      </c>
      <c r="BE217" s="105" t="str">
        <f>IF(A11stdlife="n/a","n/a",IF(BE$3&gt;(A11stdlife+$E217),('PTRM input'!$P$153*(1+rvanilla10)^0.5)-SUM($P217:BD217),('PTRM input'!$P$153*(1+rvanilla10)^0.5)/A11stdlife))</f>
        <v>n/a</v>
      </c>
      <c r="BF217" s="105" t="str">
        <f>IF(A11stdlife="n/a","n/a",IF(BF$3&gt;(A11stdlife+$E217),('PTRM input'!$P$153*(1+rvanilla10)^0.5)-SUM($P217:BE217),('PTRM input'!$P$153*(1+rvanilla10)^0.5)/A11stdlife))</f>
        <v>n/a</v>
      </c>
      <c r="BG217" s="105" t="str">
        <f>IF(A11stdlife="n/a","n/a",IF(BG$3&gt;(A11stdlife+$E217),('PTRM input'!$P$153*(1+rvanilla10)^0.5)-SUM($P217:BF217),('PTRM input'!$P$153*(1+rvanilla10)^0.5)/A11stdlife))</f>
        <v>n/a</v>
      </c>
      <c r="BH217" s="105" t="str">
        <f>IF(A11stdlife="n/a","n/a",IF(BH$3&gt;(A11stdlife+$E217),('PTRM input'!$P$153*(1+rvanilla10)^0.5)-SUM($P217:BG217),('PTRM input'!$P$153*(1+rvanilla10)^0.5)/A11stdlife))</f>
        <v>n/a</v>
      </c>
      <c r="BI217" s="105" t="str">
        <f>IF(A11stdlife="n/a","n/a",IF(BI$3&gt;(A11stdlife+$E217),('PTRM input'!$P$153*(1+rvanilla10)^0.5)-SUM($P217:BH217),('PTRM input'!$P$153*(1+rvanilla10)^0.5)/A11stdlife))</f>
        <v>n/a</v>
      </c>
      <c r="BJ217" s="234"/>
      <c r="BK217" s="234"/>
      <c r="BL217" s="234"/>
      <c r="BM217" s="234"/>
    </row>
    <row r="218" spans="1:65" s="190" customFormat="1" outlineLevel="1">
      <c r="A218" s="234"/>
      <c r="B218" s="17"/>
      <c r="C218" s="32" t="str">
        <f>Asset11</f>
        <v>Land</v>
      </c>
      <c r="D218" s="17"/>
      <c r="E218" s="17"/>
      <c r="F218" s="30"/>
      <c r="G218" s="102">
        <f t="shared" ref="G218:AL218" si="57">SUM(G206:G217)</f>
        <v>0</v>
      </c>
      <c r="H218" s="102">
        <f t="shared" si="57"/>
        <v>0</v>
      </c>
      <c r="I218" s="102">
        <f t="shared" si="57"/>
        <v>0</v>
      </c>
      <c r="J218" s="102">
        <f t="shared" si="57"/>
        <v>0</v>
      </c>
      <c r="K218" s="102">
        <f t="shared" si="57"/>
        <v>0</v>
      </c>
      <c r="L218" s="102">
        <f t="shared" si="57"/>
        <v>0</v>
      </c>
      <c r="M218" s="102">
        <f t="shared" si="57"/>
        <v>0</v>
      </c>
      <c r="N218" s="102">
        <f t="shared" si="57"/>
        <v>0</v>
      </c>
      <c r="O218" s="102">
        <f t="shared" si="57"/>
        <v>0</v>
      </c>
      <c r="P218" s="102">
        <f t="shared" si="57"/>
        <v>0</v>
      </c>
      <c r="Q218" s="102">
        <f t="shared" si="57"/>
        <v>0</v>
      </c>
      <c r="R218" s="102">
        <f t="shared" si="57"/>
        <v>0</v>
      </c>
      <c r="S218" s="102">
        <f t="shared" si="57"/>
        <v>0</v>
      </c>
      <c r="T218" s="102">
        <f t="shared" si="57"/>
        <v>0</v>
      </c>
      <c r="U218" s="102">
        <f t="shared" si="57"/>
        <v>0</v>
      </c>
      <c r="V218" s="102">
        <f t="shared" si="57"/>
        <v>0</v>
      </c>
      <c r="W218" s="102">
        <f t="shared" si="57"/>
        <v>0</v>
      </c>
      <c r="X218" s="102">
        <f t="shared" si="57"/>
        <v>0</v>
      </c>
      <c r="Y218" s="102">
        <f t="shared" si="57"/>
        <v>0</v>
      </c>
      <c r="Z218" s="102">
        <f t="shared" si="57"/>
        <v>0</v>
      </c>
      <c r="AA218" s="102">
        <f t="shared" si="57"/>
        <v>0</v>
      </c>
      <c r="AB218" s="102">
        <f t="shared" si="57"/>
        <v>0</v>
      </c>
      <c r="AC218" s="102">
        <f t="shared" si="57"/>
        <v>0</v>
      </c>
      <c r="AD218" s="102">
        <f t="shared" si="57"/>
        <v>0</v>
      </c>
      <c r="AE218" s="102">
        <f t="shared" si="57"/>
        <v>0</v>
      </c>
      <c r="AF218" s="102">
        <f t="shared" si="57"/>
        <v>0</v>
      </c>
      <c r="AG218" s="102">
        <f t="shared" si="57"/>
        <v>0</v>
      </c>
      <c r="AH218" s="102">
        <f t="shared" si="57"/>
        <v>0</v>
      </c>
      <c r="AI218" s="102">
        <f t="shared" si="57"/>
        <v>0</v>
      </c>
      <c r="AJ218" s="102">
        <f t="shared" si="57"/>
        <v>0</v>
      </c>
      <c r="AK218" s="102">
        <f t="shared" si="57"/>
        <v>0</v>
      </c>
      <c r="AL218" s="102">
        <f t="shared" si="57"/>
        <v>0</v>
      </c>
      <c r="AM218" s="102">
        <f t="shared" ref="AM218:BI218" si="58">SUM(AM206:AM217)</f>
        <v>0</v>
      </c>
      <c r="AN218" s="102">
        <f t="shared" si="58"/>
        <v>0</v>
      </c>
      <c r="AO218" s="102">
        <f t="shared" si="58"/>
        <v>0</v>
      </c>
      <c r="AP218" s="102">
        <f t="shared" si="58"/>
        <v>0</v>
      </c>
      <c r="AQ218" s="102">
        <f t="shared" si="58"/>
        <v>0</v>
      </c>
      <c r="AR218" s="102">
        <f t="shared" si="58"/>
        <v>0</v>
      </c>
      <c r="AS218" s="102">
        <f t="shared" si="58"/>
        <v>0</v>
      </c>
      <c r="AT218" s="102">
        <f t="shared" si="58"/>
        <v>0</v>
      </c>
      <c r="AU218" s="102">
        <f t="shared" si="58"/>
        <v>0</v>
      </c>
      <c r="AV218" s="102">
        <f t="shared" si="58"/>
        <v>0</v>
      </c>
      <c r="AW218" s="102">
        <f t="shared" si="58"/>
        <v>0</v>
      </c>
      <c r="AX218" s="102">
        <f t="shared" si="58"/>
        <v>0</v>
      </c>
      <c r="AY218" s="102">
        <f t="shared" si="58"/>
        <v>0</v>
      </c>
      <c r="AZ218" s="102">
        <f t="shared" si="58"/>
        <v>0</v>
      </c>
      <c r="BA218" s="102">
        <f t="shared" si="58"/>
        <v>0</v>
      </c>
      <c r="BB218" s="102">
        <f t="shared" si="58"/>
        <v>0</v>
      </c>
      <c r="BC218" s="102">
        <f t="shared" si="58"/>
        <v>0</v>
      </c>
      <c r="BD218" s="102">
        <f t="shared" si="58"/>
        <v>0</v>
      </c>
      <c r="BE218" s="102">
        <f t="shared" si="58"/>
        <v>0</v>
      </c>
      <c r="BF218" s="102">
        <f t="shared" si="58"/>
        <v>0</v>
      </c>
      <c r="BG218" s="102">
        <f t="shared" si="58"/>
        <v>0</v>
      </c>
      <c r="BH218" s="102">
        <f t="shared" si="58"/>
        <v>0</v>
      </c>
      <c r="BI218" s="102">
        <f t="shared" si="58"/>
        <v>0</v>
      </c>
      <c r="BJ218" s="234"/>
      <c r="BK218" s="234"/>
      <c r="BL218" s="234"/>
      <c r="BM218" s="234"/>
    </row>
    <row r="219" spans="1:65" s="190" customFormat="1" ht="12.75" customHeight="1" outlineLevel="2">
      <c r="A219" s="234"/>
      <c r="B219" s="36">
        <f>C231</f>
        <v>0</v>
      </c>
      <c r="C219" s="37"/>
      <c r="D219" s="38" t="s">
        <v>58</v>
      </c>
      <c r="E219" s="37"/>
      <c r="F219" s="39"/>
      <c r="G219" s="104">
        <f>IF(G$3&gt;A12remlife,A12value-SUM($F219:F219),IF(A12remlife="N/A","n/a",A12value/A12remlife))</f>
        <v>0</v>
      </c>
      <c r="H219" s="104">
        <f>IF(H$3&gt;A12remlife,A12value-SUM($F219:G219),IF(A12remlife="N/A","n/a",A12value/A12remlife))</f>
        <v>0</v>
      </c>
      <c r="I219" s="104">
        <f>IF(I$3&gt;A12remlife,A12value-SUM($F219:H219),IF(A12remlife="N/A","n/a",A12value/A12remlife))</f>
        <v>0</v>
      </c>
      <c r="J219" s="104">
        <f>IF(J$3&gt;A12remlife,A12value-SUM($F219:I219),IF(A12remlife="N/A","n/a",A12value/A12remlife))</f>
        <v>0</v>
      </c>
      <c r="K219" s="104">
        <f>IF(K$3&gt;A12remlife,A12value-SUM($F219:J219),IF(A12remlife="N/A","n/a",A12value/A12remlife))</f>
        <v>0</v>
      </c>
      <c r="L219" s="104">
        <f>IF(L$3&gt;A12remlife,A12value-SUM($F219:K219),IF(A12remlife="N/A","n/a",A12value/A12remlife))</f>
        <v>0</v>
      </c>
      <c r="M219" s="104">
        <f>IF(M$3&gt;A12remlife,A12value-SUM($F219:L219),IF(A12remlife="N/A","n/a",A12value/A12remlife))</f>
        <v>0</v>
      </c>
      <c r="N219" s="104">
        <f>IF(N$3&gt;A12remlife,A12value-SUM($F219:M219),IF(A12remlife="N/A","n/a",A12value/A12remlife))</f>
        <v>0</v>
      </c>
      <c r="O219" s="104">
        <f>IF(O$3&gt;A12remlife,A12value-SUM($F219:N219),IF(A12remlife="N/A","n/a",A12value/A12remlife))</f>
        <v>0</v>
      </c>
      <c r="P219" s="104">
        <f>IF(P$3&gt;A12remlife,A12value-SUM($F219:O219),IF(A12remlife="N/A","n/a",A12value/A12remlife))</f>
        <v>0</v>
      </c>
      <c r="Q219" s="104">
        <f>IF(Q$3&gt;A12remlife,A12value-SUM($F219:P219),IF(A12remlife="N/A","n/a",A12value/A12remlife))</f>
        <v>0</v>
      </c>
      <c r="R219" s="104">
        <f>IF(R$3&gt;A12remlife,A12value-SUM($F219:Q219),IF(A12remlife="N/A","n/a",A12value/A12remlife))</f>
        <v>0</v>
      </c>
      <c r="S219" s="104">
        <f>IF(S$3&gt;A12remlife,A12value-SUM($F219:R219),IF(A12remlife="N/A","n/a",A12value/A12remlife))</f>
        <v>0</v>
      </c>
      <c r="T219" s="104">
        <f>IF(T$3&gt;A12remlife,A12value-SUM($F219:S219),IF(A12remlife="N/A","n/a",A12value/A12remlife))</f>
        <v>0</v>
      </c>
      <c r="U219" s="104">
        <f>IF(U$3&gt;A12remlife,A12value-SUM($F219:T219),IF(A12remlife="N/A","n/a",A12value/A12remlife))</f>
        <v>0</v>
      </c>
      <c r="V219" s="104">
        <f>IF(V$3&gt;A12remlife,A12value-SUM($F219:U219),IF(A12remlife="N/A","n/a",A12value/A12remlife))</f>
        <v>0</v>
      </c>
      <c r="W219" s="104">
        <f>IF(W$3&gt;A12remlife,A12value-SUM($F219:V219),IF(A12remlife="N/A","n/a",A12value/A12remlife))</f>
        <v>0</v>
      </c>
      <c r="X219" s="104">
        <f>IF(X$3&gt;A12remlife,A12value-SUM($F219:W219),IF(A12remlife="N/A","n/a",A12value/A12remlife))</f>
        <v>0</v>
      </c>
      <c r="Y219" s="104">
        <f>IF(Y$3&gt;A12remlife,A12value-SUM($F219:X219),IF(A12remlife="N/A","n/a",A12value/A12remlife))</f>
        <v>0</v>
      </c>
      <c r="Z219" s="104">
        <f>IF(Z$3&gt;A12remlife,A12value-SUM($F219:Y219),IF(A12remlife="N/A","n/a",A12value/A12remlife))</f>
        <v>0</v>
      </c>
      <c r="AA219" s="104">
        <f>IF(AA$3&gt;A12remlife,A12value-SUM($F219:Z219),IF(A12remlife="N/A","n/a",A12value/A12remlife))</f>
        <v>0</v>
      </c>
      <c r="AB219" s="104">
        <f>IF(AB$3&gt;A12remlife,A12value-SUM($F219:AA219),IF(A12remlife="N/A","n/a",A12value/A12remlife))</f>
        <v>0</v>
      </c>
      <c r="AC219" s="104">
        <f>IF(AC$3&gt;A12remlife,A12value-SUM($F219:AB219),IF(A12remlife="N/A","n/a",A12value/A12remlife))</f>
        <v>0</v>
      </c>
      <c r="AD219" s="104">
        <f>IF(AD$3&gt;A12remlife,A12value-SUM($F219:AC219),IF(A12remlife="N/A","n/a",A12value/A12remlife))</f>
        <v>0</v>
      </c>
      <c r="AE219" s="104">
        <f>IF(AE$3&gt;A12remlife,A12value-SUM($F219:AD219),IF(A12remlife="N/A","n/a",A12value/A12remlife))</f>
        <v>0</v>
      </c>
      <c r="AF219" s="104">
        <f>IF(AF$3&gt;A12remlife,A12value-SUM($F219:AE219),IF(A12remlife="N/A","n/a",A12value/A12remlife))</f>
        <v>0</v>
      </c>
      <c r="AG219" s="104">
        <f>IF(AG$3&gt;A12remlife,A12value-SUM($F219:AF219),IF(A12remlife="N/A","n/a",A12value/A12remlife))</f>
        <v>0</v>
      </c>
      <c r="AH219" s="104">
        <f>IF(AH$3&gt;A12remlife,A12value-SUM($F219:AG219),IF(A12remlife="N/A","n/a",A12value/A12remlife))</f>
        <v>0</v>
      </c>
      <c r="AI219" s="104">
        <f>IF(AI$3&gt;A12remlife,A12value-SUM($F219:AH219),IF(A12remlife="N/A","n/a",A12value/A12remlife))</f>
        <v>0</v>
      </c>
      <c r="AJ219" s="104">
        <f>IF(AJ$3&gt;A12remlife,A12value-SUM($F219:AI219),IF(A12remlife="N/A","n/a",A12value/A12remlife))</f>
        <v>0</v>
      </c>
      <c r="AK219" s="104">
        <f>IF(AK$3&gt;A12remlife,A12value-SUM($F219:AJ219),IF(A12remlife="N/A","n/a",A12value/A12remlife))</f>
        <v>0</v>
      </c>
      <c r="AL219" s="104">
        <f>IF(AL$3&gt;A12remlife,A12value-SUM($F219:AK219),IF(A12remlife="N/A","n/a",A12value/A12remlife))</f>
        <v>0</v>
      </c>
      <c r="AM219" s="104">
        <f>IF(AM$3&gt;A12remlife,A12value-SUM($F219:AL219),IF(A12remlife="N/A","n/a",A12value/A12remlife))</f>
        <v>0</v>
      </c>
      <c r="AN219" s="104">
        <f>IF(AN$3&gt;A12remlife,A12value-SUM($F219:AM219),IF(A12remlife="N/A","n/a",A12value/A12remlife))</f>
        <v>0</v>
      </c>
      <c r="AO219" s="104">
        <f>IF(AO$3&gt;A12remlife,A12value-SUM($F219:AN219),IF(A12remlife="N/A","n/a",A12value/A12remlife))</f>
        <v>0</v>
      </c>
      <c r="AP219" s="104">
        <f>IF(AP$3&gt;A12remlife,A12value-SUM($F219:AO219),IF(A12remlife="N/A","n/a",A12value/A12remlife))</f>
        <v>0</v>
      </c>
      <c r="AQ219" s="104">
        <f>IF(AQ$3&gt;A12remlife,A12value-SUM($F219:AP219),IF(A12remlife="N/A","n/a",A12value/A12remlife))</f>
        <v>0</v>
      </c>
      <c r="AR219" s="104">
        <f>IF(AR$3&gt;A12remlife,A12value-SUM($F219:AQ219),IF(A12remlife="N/A","n/a",A12value/A12remlife))</f>
        <v>0</v>
      </c>
      <c r="AS219" s="104">
        <f>IF(AS$3&gt;A12remlife,A12value-SUM($F219:AR219),IF(A12remlife="N/A","n/a",A12value/A12remlife))</f>
        <v>0</v>
      </c>
      <c r="AT219" s="104">
        <f>IF(AT$3&gt;A12remlife,A12value-SUM($F219:AS219),IF(A12remlife="N/A","n/a",A12value/A12remlife))</f>
        <v>0</v>
      </c>
      <c r="AU219" s="104">
        <f>IF(AU$3&gt;A12remlife,A12value-SUM($F219:AT219),IF(A12remlife="N/A","n/a",A12value/A12remlife))</f>
        <v>0</v>
      </c>
      <c r="AV219" s="104">
        <f>IF(AV$3&gt;A12remlife,A12value-SUM($F219:AU219),IF(A12remlife="N/A","n/a",A12value/A12remlife))</f>
        <v>0</v>
      </c>
      <c r="AW219" s="104">
        <f>IF(AW$3&gt;A12remlife,A12value-SUM($F219:AV219),IF(A12remlife="N/A","n/a",A12value/A12remlife))</f>
        <v>0</v>
      </c>
      <c r="AX219" s="104">
        <f>IF(AX$3&gt;A12remlife,A12value-SUM($F219:AW219),IF(A12remlife="N/A","n/a",A12value/A12remlife))</f>
        <v>0</v>
      </c>
      <c r="AY219" s="104">
        <f>IF(AY$3&gt;A12remlife,A12value-SUM($F219:AX219),IF(A12remlife="N/A","n/a",A12value/A12remlife))</f>
        <v>0</v>
      </c>
      <c r="AZ219" s="104">
        <f>IF(AZ$3&gt;A12remlife,A12value-SUM($F219:AY219),IF(A12remlife="N/A","n/a",A12value/A12remlife))</f>
        <v>0</v>
      </c>
      <c r="BA219" s="104">
        <f>IF(BA$3&gt;A12remlife,A12value-SUM($F219:AZ219),IF(A12remlife="N/A","n/a",A12value/A12remlife))</f>
        <v>0</v>
      </c>
      <c r="BB219" s="104">
        <f>IF(BB$3&gt;A12remlife,A12value-SUM($F219:BA219),IF(A12remlife="N/A","n/a",A12value/A12remlife))</f>
        <v>0</v>
      </c>
      <c r="BC219" s="104">
        <f>IF(BC$3&gt;A12remlife,A12value-SUM($F219:BB219),IF(A12remlife="N/A","n/a",A12value/A12remlife))</f>
        <v>0</v>
      </c>
      <c r="BD219" s="104">
        <f>IF(BD$3&gt;A12remlife,A12value-SUM($F219:BC219),IF(A12remlife="N/A","n/a",A12value/A12remlife))</f>
        <v>0</v>
      </c>
      <c r="BE219" s="104">
        <f>IF(BE$3&gt;A12remlife,A12value-SUM($F219:BD219),IF(A12remlife="N/A","n/a",A12value/A12remlife))</f>
        <v>0</v>
      </c>
      <c r="BF219" s="104">
        <f>IF(BF$3&gt;A12remlife,A12value-SUM($F219:BE219),IF(A12remlife="N/A","n/a",A12value/A12remlife))</f>
        <v>0</v>
      </c>
      <c r="BG219" s="104">
        <f>IF(BG$3&gt;A12remlife,A12value-SUM($F219:BF219),IF(A12remlife="N/A","n/a",A12value/A12remlife))</f>
        <v>0</v>
      </c>
      <c r="BH219" s="104">
        <f>IF(BH$3&gt;A12remlife,A12value-SUM($F219:BG219),IF(A12remlife="N/A","n/a",A12value/A12remlife))</f>
        <v>0</v>
      </c>
      <c r="BI219" s="104">
        <f>IF(BI$3&gt;A12remlife,A12value-SUM($F219:BH219),IF(A12remlife="N/A","n/a",A12value/A12remlife))</f>
        <v>0</v>
      </c>
      <c r="BJ219" s="234"/>
      <c r="BK219" s="234"/>
      <c r="BL219" s="234"/>
      <c r="BM219" s="234"/>
    </row>
    <row r="220" spans="1:65" s="190" customFormat="1" ht="12.75" customHeight="1" outlineLevel="2">
      <c r="A220" s="234"/>
      <c r="B220" s="32"/>
      <c r="C220" s="31"/>
      <c r="D220" s="930" t="s">
        <v>326</v>
      </c>
      <c r="E220" s="167">
        <v>0</v>
      </c>
      <c r="F220" s="34"/>
      <c r="G220" s="105"/>
      <c r="H220" s="105"/>
      <c r="I220" s="105"/>
      <c r="J220" s="105"/>
      <c r="K220" s="105"/>
      <c r="L220" s="105"/>
      <c r="M220" s="105"/>
      <c r="N220" s="105"/>
      <c r="O220" s="105"/>
      <c r="P220" s="105"/>
      <c r="Q220" s="105"/>
      <c r="R220" s="105"/>
      <c r="S220" s="105"/>
      <c r="T220" s="105"/>
      <c r="U220" s="105"/>
      <c r="V220" s="105"/>
      <c r="W220" s="105"/>
      <c r="X220" s="105"/>
      <c r="Y220" s="105"/>
      <c r="Z220" s="105"/>
      <c r="AA220" s="105"/>
      <c r="AB220" s="105"/>
      <c r="AC220" s="105"/>
      <c r="AD220" s="105"/>
      <c r="AE220" s="105"/>
      <c r="AF220" s="105"/>
      <c r="AG220" s="105"/>
      <c r="AH220" s="105"/>
      <c r="AI220" s="105"/>
      <c r="AJ220" s="105"/>
      <c r="AK220" s="105"/>
      <c r="AL220" s="105"/>
      <c r="AM220" s="105"/>
      <c r="AN220" s="105"/>
      <c r="AO220" s="105"/>
      <c r="AP220" s="105"/>
      <c r="AQ220" s="105"/>
      <c r="AR220" s="105"/>
      <c r="AS220" s="105"/>
      <c r="AT220" s="105"/>
      <c r="AU220" s="105"/>
      <c r="AV220" s="105"/>
      <c r="AW220" s="105"/>
      <c r="AX220" s="105"/>
      <c r="AY220" s="105"/>
      <c r="AZ220" s="105"/>
      <c r="BA220" s="105"/>
      <c r="BB220" s="105"/>
      <c r="BC220" s="105"/>
      <c r="BD220" s="105"/>
      <c r="BE220" s="105"/>
      <c r="BF220" s="105"/>
      <c r="BG220" s="105"/>
      <c r="BH220" s="105"/>
      <c r="BI220" s="105"/>
      <c r="BJ220" s="234"/>
      <c r="BK220" s="234"/>
      <c r="BL220" s="234"/>
      <c r="BM220" s="234"/>
    </row>
    <row r="221" spans="1:65" s="190" customFormat="1" outlineLevel="2">
      <c r="A221" s="234"/>
      <c r="B221" s="32"/>
      <c r="C221" s="31"/>
      <c r="D221" s="930"/>
      <c r="E221" s="167">
        <v>1</v>
      </c>
      <c r="F221" s="34"/>
      <c r="G221" s="183"/>
      <c r="H221" s="105">
        <f>IF(A12stdlife="n/a","n/a",IF(H$3&gt;(A12stdlife+$E221),('PTRM input'!$G$154*(1+rvanilla01)^0.5)-SUM($G221:G221),('PTRM input'!$G$154*(1+rvanilla01)^0.5)/A12stdlife))</f>
        <v>0</v>
      </c>
      <c r="I221" s="105">
        <f>IF(A12stdlife="n/a","n/a",IF(I$3&gt;(A12stdlife+$E221),('PTRM input'!$G$154*(1+rvanilla01)^0.5)-SUM($G221:H221),('PTRM input'!$G$154*(1+rvanilla01)^0.5)/A12stdlife))</f>
        <v>0</v>
      </c>
      <c r="J221" s="105">
        <f>IF(A12stdlife="n/a","n/a",IF(J$3&gt;(A12stdlife+$E221),('PTRM input'!$G$154*(1+rvanilla01)^0.5)-SUM($G221:I221),('PTRM input'!$G$154*(1+rvanilla01)^0.5)/A12stdlife))</f>
        <v>0</v>
      </c>
      <c r="K221" s="105">
        <f>IF(A12stdlife="n/a","n/a",IF(K$3&gt;(A12stdlife+$E221),('PTRM input'!$G$154*(1+rvanilla01)^0.5)-SUM($G221:J221),('PTRM input'!$G$154*(1+rvanilla01)^0.5)/A12stdlife))</f>
        <v>0</v>
      </c>
      <c r="L221" s="105">
        <f>IF(A12stdlife="n/a","n/a",IF(L$3&gt;(A12stdlife+$E221),('PTRM input'!$G$154*(1+rvanilla01)^0.5)-SUM($G221:K221),('PTRM input'!$G$154*(1+rvanilla01)^0.5)/A12stdlife))</f>
        <v>0</v>
      </c>
      <c r="M221" s="105">
        <f>IF(A12stdlife="n/a","n/a",IF(M$3&gt;(A12stdlife+$E221),('PTRM input'!$G$154*(1+rvanilla01)^0.5)-SUM($G221:L221),('PTRM input'!$G$154*(1+rvanilla01)^0.5)/A12stdlife))</f>
        <v>0</v>
      </c>
      <c r="N221" s="105">
        <f>IF(A12stdlife="n/a","n/a",IF(N$3&gt;(A12stdlife+$E221),('PTRM input'!$G$154*(1+rvanilla01)^0.5)-SUM($G221:M221),('PTRM input'!$G$154*(1+rvanilla01)^0.5)/A12stdlife))</f>
        <v>0</v>
      </c>
      <c r="O221" s="105">
        <f>IF(A12stdlife="n/a","n/a",IF(O$3&gt;(A12stdlife+$E221),('PTRM input'!$G$154*(1+rvanilla01)^0.5)-SUM($G221:N221),('PTRM input'!$G$154*(1+rvanilla01)^0.5)/A12stdlife))</f>
        <v>0</v>
      </c>
      <c r="P221" s="105">
        <f>IF(A12stdlife="n/a","n/a",IF(P$3&gt;(A12stdlife+$E221),('PTRM input'!$G$154*(1+rvanilla01)^0.5)-SUM($G221:O221),('PTRM input'!$G$154*(1+rvanilla01)^0.5)/A12stdlife))</f>
        <v>0</v>
      </c>
      <c r="Q221" s="105">
        <f>IF(A12stdlife="n/a","n/a",IF(Q$3&gt;(A12stdlife+$E221),('PTRM input'!$G$154*(1+rvanilla01)^0.5)-SUM($G221:P221),('PTRM input'!$G$154*(1+rvanilla01)^0.5)/A12stdlife))</f>
        <v>0</v>
      </c>
      <c r="R221" s="105">
        <f>IF(A12stdlife="n/a","n/a",IF(R$3&gt;(A12stdlife+$E221),('PTRM input'!$G$154*(1+rvanilla01)^0.5)-SUM($G221:Q221),('PTRM input'!$G$154*(1+rvanilla01)^0.5)/A12stdlife))</f>
        <v>0</v>
      </c>
      <c r="S221" s="105">
        <f>IF(A12stdlife="n/a","n/a",IF(S$3&gt;(A12stdlife+$E221),('PTRM input'!$G$154*(1+rvanilla01)^0.5)-SUM($G221:R221),('PTRM input'!$G$154*(1+rvanilla01)^0.5)/A12stdlife))</f>
        <v>0</v>
      </c>
      <c r="T221" s="105">
        <f>IF(A12stdlife="n/a","n/a",IF(T$3&gt;(A12stdlife+$E221),('PTRM input'!$G$154*(1+rvanilla01)^0.5)-SUM($G221:S221),('PTRM input'!$G$154*(1+rvanilla01)^0.5)/A12stdlife))</f>
        <v>0</v>
      </c>
      <c r="U221" s="105">
        <f>IF(A12stdlife="n/a","n/a",IF(U$3&gt;(A12stdlife+$E221),('PTRM input'!$G$154*(1+rvanilla01)^0.5)-SUM($G221:T221),('PTRM input'!$G$154*(1+rvanilla01)^0.5)/A12stdlife))</f>
        <v>0</v>
      </c>
      <c r="V221" s="105">
        <f>IF(A12stdlife="n/a","n/a",IF(V$3&gt;(A12stdlife+$E221),('PTRM input'!$G$154*(1+rvanilla01)^0.5)-SUM($G221:U221),('PTRM input'!$G$154*(1+rvanilla01)^0.5)/A12stdlife))</f>
        <v>0</v>
      </c>
      <c r="W221" s="105">
        <f>IF(A12stdlife="n/a","n/a",IF(W$3&gt;(A12stdlife+$E221),('PTRM input'!$G$154*(1+rvanilla01)^0.5)-SUM($G221:V221),('PTRM input'!$G$154*(1+rvanilla01)^0.5)/A12stdlife))</f>
        <v>0</v>
      </c>
      <c r="X221" s="105">
        <f>IF(A12stdlife="n/a","n/a",IF(X$3&gt;(A12stdlife+$E221),('PTRM input'!$G$154*(1+rvanilla01)^0.5)-SUM($G221:W221),('PTRM input'!$G$154*(1+rvanilla01)^0.5)/A12stdlife))</f>
        <v>0</v>
      </c>
      <c r="Y221" s="105">
        <f>IF(A12stdlife="n/a","n/a",IF(Y$3&gt;(A12stdlife+$E221),('PTRM input'!$G$154*(1+rvanilla01)^0.5)-SUM($G221:X221),('PTRM input'!$G$154*(1+rvanilla01)^0.5)/A12stdlife))</f>
        <v>0</v>
      </c>
      <c r="Z221" s="105">
        <f>IF(A12stdlife="n/a","n/a",IF(Z$3&gt;(A12stdlife+$E221),('PTRM input'!$G$154*(1+rvanilla01)^0.5)-SUM($G221:Y221),('PTRM input'!$G$154*(1+rvanilla01)^0.5)/A12stdlife))</f>
        <v>0</v>
      </c>
      <c r="AA221" s="105">
        <f>IF(A12stdlife="n/a","n/a",IF(AA$3&gt;(A12stdlife+$E221),('PTRM input'!$G$154*(1+rvanilla01)^0.5)-SUM($G221:Z221),('PTRM input'!$G$154*(1+rvanilla01)^0.5)/A12stdlife))</f>
        <v>0</v>
      </c>
      <c r="AB221" s="105">
        <f>IF(A12stdlife="n/a","n/a",IF(AB$3&gt;(A12stdlife+$E221),('PTRM input'!$G$154*(1+rvanilla01)^0.5)-SUM($G221:AA221),('PTRM input'!$G$154*(1+rvanilla01)^0.5)/A12stdlife))</f>
        <v>0</v>
      </c>
      <c r="AC221" s="105">
        <f>IF(A12stdlife="n/a","n/a",IF(AC$3&gt;(A12stdlife+$E221),('PTRM input'!$G$154*(1+rvanilla01)^0.5)-SUM($G221:AB221),('PTRM input'!$G$154*(1+rvanilla01)^0.5)/A12stdlife))</f>
        <v>0</v>
      </c>
      <c r="AD221" s="105">
        <f>IF(A12stdlife="n/a","n/a",IF(AD$3&gt;(A12stdlife+$E221),('PTRM input'!$G$154*(1+rvanilla01)^0.5)-SUM($G221:AC221),('PTRM input'!$G$154*(1+rvanilla01)^0.5)/A12stdlife))</f>
        <v>0</v>
      </c>
      <c r="AE221" s="105">
        <f>IF(A12stdlife="n/a","n/a",IF(AE$3&gt;(A12stdlife+$E221),('PTRM input'!$G$154*(1+rvanilla01)^0.5)-SUM($G221:AD221),('PTRM input'!$G$154*(1+rvanilla01)^0.5)/A12stdlife))</f>
        <v>0</v>
      </c>
      <c r="AF221" s="105">
        <f>IF(A12stdlife="n/a","n/a",IF(AF$3&gt;(A12stdlife+$E221),('PTRM input'!$G$154*(1+rvanilla01)^0.5)-SUM($G221:AE221),('PTRM input'!$G$154*(1+rvanilla01)^0.5)/A12stdlife))</f>
        <v>0</v>
      </c>
      <c r="AG221" s="105">
        <f>IF(A12stdlife="n/a","n/a",IF(AG$3&gt;(A12stdlife+$E221),('PTRM input'!$G$154*(1+rvanilla01)^0.5)-SUM($G221:AF221),('PTRM input'!$G$154*(1+rvanilla01)^0.5)/A12stdlife))</f>
        <v>0</v>
      </c>
      <c r="AH221" s="105">
        <f>IF(A12stdlife="n/a","n/a",IF(AH$3&gt;(A12stdlife+$E221),('PTRM input'!$G$154*(1+rvanilla01)^0.5)-SUM($G221:AG221),('PTRM input'!$G$154*(1+rvanilla01)^0.5)/A12stdlife))</f>
        <v>0</v>
      </c>
      <c r="AI221" s="105">
        <f>IF(A12stdlife="n/a","n/a",IF(AI$3&gt;(A12stdlife+$E221),('PTRM input'!$G$154*(1+rvanilla01)^0.5)-SUM($G221:AH221),('PTRM input'!$G$154*(1+rvanilla01)^0.5)/A12stdlife))</f>
        <v>0</v>
      </c>
      <c r="AJ221" s="105">
        <f>IF(A12stdlife="n/a","n/a",IF(AJ$3&gt;(A12stdlife+$E221),('PTRM input'!$G$154*(1+rvanilla01)^0.5)-SUM($G221:AI221),('PTRM input'!$G$154*(1+rvanilla01)^0.5)/A12stdlife))</f>
        <v>0</v>
      </c>
      <c r="AK221" s="105">
        <f>IF(A12stdlife="n/a","n/a",IF(AK$3&gt;(A12stdlife+$E221),('PTRM input'!$G$154*(1+rvanilla01)^0.5)-SUM($G221:AJ221),('PTRM input'!$G$154*(1+rvanilla01)^0.5)/A12stdlife))</f>
        <v>0</v>
      </c>
      <c r="AL221" s="105">
        <f>IF(A12stdlife="n/a","n/a",IF(AL$3&gt;(A12stdlife+$E221),('PTRM input'!$G$154*(1+rvanilla01)^0.5)-SUM($G221:AK221),('PTRM input'!$G$154*(1+rvanilla01)^0.5)/A12stdlife))</f>
        <v>0</v>
      </c>
      <c r="AM221" s="105">
        <f>IF(A12stdlife="n/a","n/a",IF(AM$3&gt;(A12stdlife+$E221),('PTRM input'!$G$154*(1+rvanilla01)^0.5)-SUM($G221:AL221),('PTRM input'!$G$154*(1+rvanilla01)^0.5)/A12stdlife))</f>
        <v>0</v>
      </c>
      <c r="AN221" s="105">
        <f>IF(A12stdlife="n/a","n/a",IF(AN$3&gt;(A12stdlife+$E221),('PTRM input'!$G$154*(1+rvanilla01)^0.5)-SUM($G221:AM221),('PTRM input'!$G$154*(1+rvanilla01)^0.5)/A12stdlife))</f>
        <v>0</v>
      </c>
      <c r="AO221" s="105">
        <f>IF(A12stdlife="n/a","n/a",IF(AO$3&gt;(A12stdlife+$E221),('PTRM input'!$G$154*(1+rvanilla01)^0.5)-SUM($G221:AN221),('PTRM input'!$G$154*(1+rvanilla01)^0.5)/A12stdlife))</f>
        <v>0</v>
      </c>
      <c r="AP221" s="105">
        <f>IF(A12stdlife="n/a","n/a",IF(AP$3&gt;(A12stdlife+$E221),('PTRM input'!$G$154*(1+rvanilla01)^0.5)-SUM($G221:AO221),('PTRM input'!$G$154*(1+rvanilla01)^0.5)/A12stdlife))</f>
        <v>0</v>
      </c>
      <c r="AQ221" s="105">
        <f>IF(A12stdlife="n/a","n/a",IF(AQ$3&gt;(A12stdlife+$E221),('PTRM input'!$G$154*(1+rvanilla01)^0.5)-SUM($G221:AP221),('PTRM input'!$G$154*(1+rvanilla01)^0.5)/A12stdlife))</f>
        <v>0</v>
      </c>
      <c r="AR221" s="105">
        <f>IF(A12stdlife="n/a","n/a",IF(AR$3&gt;(A12stdlife+$E221),('PTRM input'!$G$154*(1+rvanilla01)^0.5)-SUM($G221:AQ221),('PTRM input'!$G$154*(1+rvanilla01)^0.5)/A12stdlife))</f>
        <v>0</v>
      </c>
      <c r="AS221" s="105">
        <f>IF(A12stdlife="n/a","n/a",IF(AS$3&gt;(A12stdlife+$E221),('PTRM input'!$G$154*(1+rvanilla01)^0.5)-SUM($G221:AR221),('PTRM input'!$G$154*(1+rvanilla01)^0.5)/A12stdlife))</f>
        <v>0</v>
      </c>
      <c r="AT221" s="105">
        <f>IF(A12stdlife="n/a","n/a",IF(AT$3&gt;(A12stdlife+$E221),('PTRM input'!$G$154*(1+rvanilla01)^0.5)-SUM($G221:AS221),('PTRM input'!$G$154*(1+rvanilla01)^0.5)/A12stdlife))</f>
        <v>0</v>
      </c>
      <c r="AU221" s="105">
        <f>IF(A12stdlife="n/a","n/a",IF(AU$3&gt;(A12stdlife+$E221),('PTRM input'!$G$154*(1+rvanilla01)^0.5)-SUM($G221:AT221),('PTRM input'!$G$154*(1+rvanilla01)^0.5)/A12stdlife))</f>
        <v>0</v>
      </c>
      <c r="AV221" s="105">
        <f>IF(A12stdlife="n/a","n/a",IF(AV$3&gt;(A12stdlife+$E221),('PTRM input'!$G$154*(1+rvanilla01)^0.5)-SUM($G221:AU221),('PTRM input'!$G$154*(1+rvanilla01)^0.5)/A12stdlife))</f>
        <v>0</v>
      </c>
      <c r="AW221" s="105">
        <f>IF(A12stdlife="n/a","n/a",IF(AW$3&gt;(A12stdlife+$E221),('PTRM input'!$G$154*(1+rvanilla01)^0.5)-SUM($G221:AV221),('PTRM input'!$G$154*(1+rvanilla01)^0.5)/A12stdlife))</f>
        <v>0</v>
      </c>
      <c r="AX221" s="105">
        <f>IF(A12stdlife="n/a","n/a",IF(AX$3&gt;(A12stdlife+$E221),('PTRM input'!$G$154*(1+rvanilla01)^0.5)-SUM($G221:AW221),('PTRM input'!$G$154*(1+rvanilla01)^0.5)/A12stdlife))</f>
        <v>0</v>
      </c>
      <c r="AY221" s="105">
        <f>IF(A12stdlife="n/a","n/a",IF(AY$3&gt;(A12stdlife+$E221),('PTRM input'!$G$154*(1+rvanilla01)^0.5)-SUM($G221:AX221),('PTRM input'!$G$154*(1+rvanilla01)^0.5)/A12stdlife))</f>
        <v>0</v>
      </c>
      <c r="AZ221" s="105">
        <f>IF(A12stdlife="n/a","n/a",IF(AZ$3&gt;(A12stdlife+$E221),('PTRM input'!$G$154*(1+rvanilla01)^0.5)-SUM($G221:AY221),('PTRM input'!$G$154*(1+rvanilla01)^0.5)/A12stdlife))</f>
        <v>0</v>
      </c>
      <c r="BA221" s="105">
        <f>IF(A12stdlife="n/a","n/a",IF(BA$3&gt;(A12stdlife+$E221),('PTRM input'!$G$154*(1+rvanilla01)^0.5)-SUM($G221:AZ221),('PTRM input'!$G$154*(1+rvanilla01)^0.5)/A12stdlife))</f>
        <v>0</v>
      </c>
      <c r="BB221" s="105">
        <f>IF(A12stdlife="n/a","n/a",IF(BB$3&gt;(A12stdlife+$E221),('PTRM input'!$G$154*(1+rvanilla01)^0.5)-SUM($G221:BA221),('PTRM input'!$G$154*(1+rvanilla01)^0.5)/A12stdlife))</f>
        <v>0</v>
      </c>
      <c r="BC221" s="105">
        <f>IF(A12stdlife="n/a","n/a",IF(BC$3&gt;(A12stdlife+$E221),('PTRM input'!$G$154*(1+rvanilla01)^0.5)-SUM($G221:BB221),('PTRM input'!$G$154*(1+rvanilla01)^0.5)/A12stdlife))</f>
        <v>0</v>
      </c>
      <c r="BD221" s="105">
        <f>IF(A12stdlife="n/a","n/a",IF(BD$3&gt;(A12stdlife+$E221),('PTRM input'!$G$154*(1+rvanilla01)^0.5)-SUM($G221:BC221),('PTRM input'!$G$154*(1+rvanilla01)^0.5)/A12stdlife))</f>
        <v>0</v>
      </c>
      <c r="BE221" s="105">
        <f>IF(A12stdlife="n/a","n/a",IF(BE$3&gt;(A12stdlife+$E221),('PTRM input'!$G$154*(1+rvanilla01)^0.5)-SUM($G221:BD221),('PTRM input'!$G$154*(1+rvanilla01)^0.5)/A12stdlife))</f>
        <v>0</v>
      </c>
      <c r="BF221" s="105">
        <f>IF(A12stdlife="n/a","n/a",IF(BF$3&gt;(A12stdlife+$E221),('PTRM input'!$G$154*(1+rvanilla01)^0.5)-SUM($G221:BE221),('PTRM input'!$G$154*(1+rvanilla01)^0.5)/A12stdlife))</f>
        <v>0</v>
      </c>
      <c r="BG221" s="105">
        <f>IF(A12stdlife="n/a","n/a",IF(BG$3&gt;(A12stdlife+$E221),('PTRM input'!$G$154*(1+rvanilla01)^0.5)-SUM($G221:BF221),('PTRM input'!$G$154*(1+rvanilla01)^0.5)/A12stdlife))</f>
        <v>0</v>
      </c>
      <c r="BH221" s="105">
        <f>IF(A12stdlife="n/a","n/a",IF(BH$3&gt;(A12stdlife+$E221),('PTRM input'!$G$154*(1+rvanilla01)^0.5)-SUM($G221:BG221),('PTRM input'!$G$154*(1+rvanilla01)^0.5)/A12stdlife))</f>
        <v>0</v>
      </c>
      <c r="BI221" s="105">
        <f>IF(A12stdlife="n/a","n/a",IF(BI$3&gt;(A12stdlife+$E221),('PTRM input'!$G$154*(1+rvanilla01)^0.5)-SUM($G221:BH221),('PTRM input'!$G$154*(1+rvanilla01)^0.5)/A12stdlife))</f>
        <v>0</v>
      </c>
      <c r="BJ221" s="234"/>
      <c r="BK221" s="234"/>
      <c r="BL221" s="234"/>
      <c r="BM221" s="234"/>
    </row>
    <row r="222" spans="1:65" s="190" customFormat="1" outlineLevel="2">
      <c r="A222" s="234"/>
      <c r="B222" s="32"/>
      <c r="C222" s="31"/>
      <c r="D222" s="930"/>
      <c r="E222" s="167">
        <v>2</v>
      </c>
      <c r="F222" s="34"/>
      <c r="G222" s="184"/>
      <c r="H222" s="185"/>
      <c r="I222" s="105">
        <f>IF(A12stdlife="n/a","n/a",IF(I$3&gt;(A12stdlife+$E222),('PTRM input'!$H$154*(1+rvanilla02)^0.5)-SUM($H222:H222),('PTRM input'!$H$154*(1+rvanilla02)^0.5)/A12stdlife))</f>
        <v>0</v>
      </c>
      <c r="J222" s="105">
        <f>IF(A12stdlife="n/a","n/a",IF(J$3&gt;(A12stdlife+$E222),('PTRM input'!$H$154*(1+rvanilla02)^0.5)-SUM($H222:I222),('PTRM input'!$H$154*(1+rvanilla02)^0.5)/A12stdlife))</f>
        <v>0</v>
      </c>
      <c r="K222" s="105">
        <f>IF(A12stdlife="n/a","n/a",IF(K$3&gt;(A12stdlife+$E222),('PTRM input'!$H$154*(1+rvanilla02)^0.5)-SUM($H222:J222),('PTRM input'!$H$154*(1+rvanilla02)^0.5)/A12stdlife))</f>
        <v>0</v>
      </c>
      <c r="L222" s="105">
        <f>IF(A12stdlife="n/a","n/a",IF(L$3&gt;(A12stdlife+$E222),('PTRM input'!$H$154*(1+rvanilla02)^0.5)-SUM($H222:K222),('PTRM input'!$H$154*(1+rvanilla02)^0.5)/A12stdlife))</f>
        <v>0</v>
      </c>
      <c r="M222" s="105">
        <f>IF(A12stdlife="n/a","n/a",IF(M$3&gt;(A12stdlife+$E222),('PTRM input'!$H$154*(1+rvanilla02)^0.5)-SUM($H222:L222),('PTRM input'!$H$154*(1+rvanilla02)^0.5)/A12stdlife))</f>
        <v>0</v>
      </c>
      <c r="N222" s="105">
        <f>IF(A12stdlife="n/a","n/a",IF(N$3&gt;(A12stdlife+$E222),('PTRM input'!$H$154*(1+rvanilla02)^0.5)-SUM($H222:M222),('PTRM input'!$H$154*(1+rvanilla02)^0.5)/A12stdlife))</f>
        <v>0</v>
      </c>
      <c r="O222" s="105">
        <f>IF(A12stdlife="n/a","n/a",IF(O$3&gt;(A12stdlife+$E222),('PTRM input'!$H$154*(1+rvanilla02)^0.5)-SUM($H222:N222),('PTRM input'!$H$154*(1+rvanilla02)^0.5)/A12stdlife))</f>
        <v>0</v>
      </c>
      <c r="P222" s="105">
        <f>IF(A12stdlife="n/a","n/a",IF(P$3&gt;(A12stdlife+$E222),('PTRM input'!$H$154*(1+rvanilla02)^0.5)-SUM($H222:O222),('PTRM input'!$H$154*(1+rvanilla02)^0.5)/A12stdlife))</f>
        <v>0</v>
      </c>
      <c r="Q222" s="105">
        <f>IF(A12stdlife="n/a","n/a",IF(Q$3&gt;(A12stdlife+$E222),('PTRM input'!$H$154*(1+rvanilla02)^0.5)-SUM($H222:P222),('PTRM input'!$H$154*(1+rvanilla02)^0.5)/A12stdlife))</f>
        <v>0</v>
      </c>
      <c r="R222" s="105">
        <f>IF(A12stdlife="n/a","n/a",IF(R$3&gt;(A12stdlife+$E222),('PTRM input'!$H$154*(1+rvanilla02)^0.5)-SUM($H222:Q222),('PTRM input'!$H$154*(1+rvanilla02)^0.5)/A12stdlife))</f>
        <v>0</v>
      </c>
      <c r="S222" s="105">
        <f>IF(A12stdlife="n/a","n/a",IF(S$3&gt;(A12stdlife+$E222),('PTRM input'!$H$154*(1+rvanilla02)^0.5)-SUM($H222:R222),('PTRM input'!$H$154*(1+rvanilla02)^0.5)/A12stdlife))</f>
        <v>0</v>
      </c>
      <c r="T222" s="105">
        <f>IF(A12stdlife="n/a","n/a",IF(T$3&gt;(A12stdlife+$E222),('PTRM input'!$H$154*(1+rvanilla02)^0.5)-SUM($H222:S222),('PTRM input'!$H$154*(1+rvanilla02)^0.5)/A12stdlife))</f>
        <v>0</v>
      </c>
      <c r="U222" s="105">
        <f>IF(A12stdlife="n/a","n/a",IF(U$3&gt;(A12stdlife+$E222),('PTRM input'!$H$154*(1+rvanilla02)^0.5)-SUM($H222:T222),('PTRM input'!$H$154*(1+rvanilla02)^0.5)/A12stdlife))</f>
        <v>0</v>
      </c>
      <c r="V222" s="105">
        <f>IF(A12stdlife="n/a","n/a",IF(V$3&gt;(A12stdlife+$E222),('PTRM input'!$H$154*(1+rvanilla02)^0.5)-SUM($H222:U222),('PTRM input'!$H$154*(1+rvanilla02)^0.5)/A12stdlife))</f>
        <v>0</v>
      </c>
      <c r="W222" s="105">
        <f>IF(A12stdlife="n/a","n/a",IF(W$3&gt;(A12stdlife+$E222),('PTRM input'!$H$154*(1+rvanilla02)^0.5)-SUM($H222:V222),('PTRM input'!$H$154*(1+rvanilla02)^0.5)/A12stdlife))</f>
        <v>0</v>
      </c>
      <c r="X222" s="105">
        <f>IF(A12stdlife="n/a","n/a",IF(X$3&gt;(A12stdlife+$E222),('PTRM input'!$H$154*(1+rvanilla02)^0.5)-SUM($H222:W222),('PTRM input'!$H$154*(1+rvanilla02)^0.5)/A12stdlife))</f>
        <v>0</v>
      </c>
      <c r="Y222" s="105">
        <f>IF(A12stdlife="n/a","n/a",IF(Y$3&gt;(A12stdlife+$E222),('PTRM input'!$H$154*(1+rvanilla02)^0.5)-SUM($H222:X222),('PTRM input'!$H$154*(1+rvanilla02)^0.5)/A12stdlife))</f>
        <v>0</v>
      </c>
      <c r="Z222" s="105">
        <f>IF(A12stdlife="n/a","n/a",IF(Z$3&gt;(A12stdlife+$E222),('PTRM input'!$H$154*(1+rvanilla02)^0.5)-SUM($H222:Y222),('PTRM input'!$H$154*(1+rvanilla02)^0.5)/A12stdlife))</f>
        <v>0</v>
      </c>
      <c r="AA222" s="105">
        <f>IF(A12stdlife="n/a","n/a",IF(AA$3&gt;(A12stdlife+$E222),('PTRM input'!$H$154*(1+rvanilla02)^0.5)-SUM($H222:Z222),('PTRM input'!$H$154*(1+rvanilla02)^0.5)/A12stdlife))</f>
        <v>0</v>
      </c>
      <c r="AB222" s="105">
        <f>IF(A12stdlife="n/a","n/a",IF(AB$3&gt;(A12stdlife+$E222),('PTRM input'!$H$154*(1+rvanilla02)^0.5)-SUM($H222:AA222),('PTRM input'!$H$154*(1+rvanilla02)^0.5)/A12stdlife))</f>
        <v>0</v>
      </c>
      <c r="AC222" s="105">
        <f>IF(A12stdlife="n/a","n/a",IF(AC$3&gt;(A12stdlife+$E222),('PTRM input'!$H$154*(1+rvanilla02)^0.5)-SUM($H222:AB222),('PTRM input'!$H$154*(1+rvanilla02)^0.5)/A12stdlife))</f>
        <v>0</v>
      </c>
      <c r="AD222" s="105">
        <f>IF(A12stdlife="n/a","n/a",IF(AD$3&gt;(A12stdlife+$E222),('PTRM input'!$H$154*(1+rvanilla02)^0.5)-SUM($H222:AC222),('PTRM input'!$H$154*(1+rvanilla02)^0.5)/A12stdlife))</f>
        <v>0</v>
      </c>
      <c r="AE222" s="105">
        <f>IF(A12stdlife="n/a","n/a",IF(AE$3&gt;(A12stdlife+$E222),('PTRM input'!$H$154*(1+rvanilla02)^0.5)-SUM($H222:AD222),('PTRM input'!$H$154*(1+rvanilla02)^0.5)/A12stdlife))</f>
        <v>0</v>
      </c>
      <c r="AF222" s="105">
        <f>IF(A12stdlife="n/a","n/a",IF(AF$3&gt;(A12stdlife+$E222),('PTRM input'!$H$154*(1+rvanilla02)^0.5)-SUM($H222:AE222),('PTRM input'!$H$154*(1+rvanilla02)^0.5)/A12stdlife))</f>
        <v>0</v>
      </c>
      <c r="AG222" s="105">
        <f>IF(A12stdlife="n/a","n/a",IF(AG$3&gt;(A12stdlife+$E222),('PTRM input'!$H$154*(1+rvanilla02)^0.5)-SUM($H222:AF222),('PTRM input'!$H$154*(1+rvanilla02)^0.5)/A12stdlife))</f>
        <v>0</v>
      </c>
      <c r="AH222" s="105">
        <f>IF(A12stdlife="n/a","n/a",IF(AH$3&gt;(A12stdlife+$E222),('PTRM input'!$H$154*(1+rvanilla02)^0.5)-SUM($H222:AG222),('PTRM input'!$H$154*(1+rvanilla02)^0.5)/A12stdlife))</f>
        <v>0</v>
      </c>
      <c r="AI222" s="105">
        <f>IF(A12stdlife="n/a","n/a",IF(AI$3&gt;(A12stdlife+$E222),('PTRM input'!$H$154*(1+rvanilla02)^0.5)-SUM($H222:AH222),('PTRM input'!$H$154*(1+rvanilla02)^0.5)/A12stdlife))</f>
        <v>0</v>
      </c>
      <c r="AJ222" s="105">
        <f>IF(A12stdlife="n/a","n/a",IF(AJ$3&gt;(A12stdlife+$E222),('PTRM input'!$H$154*(1+rvanilla02)^0.5)-SUM($H222:AI222),('PTRM input'!$H$154*(1+rvanilla02)^0.5)/A12stdlife))</f>
        <v>0</v>
      </c>
      <c r="AK222" s="105">
        <f>IF(A12stdlife="n/a","n/a",IF(AK$3&gt;(A12stdlife+$E222),('PTRM input'!$H$154*(1+rvanilla02)^0.5)-SUM($H222:AJ222),('PTRM input'!$H$154*(1+rvanilla02)^0.5)/A12stdlife))</f>
        <v>0</v>
      </c>
      <c r="AL222" s="105">
        <f>IF(A12stdlife="n/a","n/a",IF(AL$3&gt;(A12stdlife+$E222),('PTRM input'!$H$154*(1+rvanilla02)^0.5)-SUM($H222:AK222),('PTRM input'!$H$154*(1+rvanilla02)^0.5)/A12stdlife))</f>
        <v>0</v>
      </c>
      <c r="AM222" s="105">
        <f>IF(A12stdlife="n/a","n/a",IF(AM$3&gt;(A12stdlife+$E222),('PTRM input'!$H$154*(1+rvanilla02)^0.5)-SUM($H222:AL222),('PTRM input'!$H$154*(1+rvanilla02)^0.5)/A12stdlife))</f>
        <v>0</v>
      </c>
      <c r="AN222" s="105">
        <f>IF(A12stdlife="n/a","n/a",IF(AN$3&gt;(A12stdlife+$E222),('PTRM input'!$H$154*(1+rvanilla02)^0.5)-SUM($H222:AM222),('PTRM input'!$H$154*(1+rvanilla02)^0.5)/A12stdlife))</f>
        <v>0</v>
      </c>
      <c r="AO222" s="105">
        <f>IF(A12stdlife="n/a","n/a",IF(AO$3&gt;(A12stdlife+$E222),('PTRM input'!$H$154*(1+rvanilla02)^0.5)-SUM($H222:AN222),('PTRM input'!$H$154*(1+rvanilla02)^0.5)/A12stdlife))</f>
        <v>0</v>
      </c>
      <c r="AP222" s="105">
        <f>IF(A12stdlife="n/a","n/a",IF(AP$3&gt;(A12stdlife+$E222),('PTRM input'!$H$154*(1+rvanilla02)^0.5)-SUM($H222:AO222),('PTRM input'!$H$154*(1+rvanilla02)^0.5)/A12stdlife))</f>
        <v>0</v>
      </c>
      <c r="AQ222" s="105">
        <f>IF(A12stdlife="n/a","n/a",IF(AQ$3&gt;(A12stdlife+$E222),('PTRM input'!$H$154*(1+rvanilla02)^0.5)-SUM($H222:AP222),('PTRM input'!$H$154*(1+rvanilla02)^0.5)/A12stdlife))</f>
        <v>0</v>
      </c>
      <c r="AR222" s="105">
        <f>IF(A12stdlife="n/a","n/a",IF(AR$3&gt;(A12stdlife+$E222),('PTRM input'!$H$154*(1+rvanilla02)^0.5)-SUM($H222:AQ222),('PTRM input'!$H$154*(1+rvanilla02)^0.5)/A12stdlife))</f>
        <v>0</v>
      </c>
      <c r="AS222" s="105">
        <f>IF(A12stdlife="n/a","n/a",IF(AS$3&gt;(A12stdlife+$E222),('PTRM input'!$H$154*(1+rvanilla02)^0.5)-SUM($H222:AR222),('PTRM input'!$H$154*(1+rvanilla02)^0.5)/A12stdlife))</f>
        <v>0</v>
      </c>
      <c r="AT222" s="105">
        <f>IF(A12stdlife="n/a","n/a",IF(AT$3&gt;(A12stdlife+$E222),('PTRM input'!$H$154*(1+rvanilla02)^0.5)-SUM($H222:AS222),('PTRM input'!$H$154*(1+rvanilla02)^0.5)/A12stdlife))</f>
        <v>0</v>
      </c>
      <c r="AU222" s="105">
        <f>IF(A12stdlife="n/a","n/a",IF(AU$3&gt;(A12stdlife+$E222),('PTRM input'!$H$154*(1+rvanilla02)^0.5)-SUM($H222:AT222),('PTRM input'!$H$154*(1+rvanilla02)^0.5)/A12stdlife))</f>
        <v>0</v>
      </c>
      <c r="AV222" s="105">
        <f>IF(A12stdlife="n/a","n/a",IF(AV$3&gt;(A12stdlife+$E222),('PTRM input'!$H$154*(1+rvanilla02)^0.5)-SUM($H222:AU222),('PTRM input'!$H$154*(1+rvanilla02)^0.5)/A12stdlife))</f>
        <v>0</v>
      </c>
      <c r="AW222" s="105">
        <f>IF(A12stdlife="n/a","n/a",IF(AW$3&gt;(A12stdlife+$E222),('PTRM input'!$H$154*(1+rvanilla02)^0.5)-SUM($H222:AV222),('PTRM input'!$H$154*(1+rvanilla02)^0.5)/A12stdlife))</f>
        <v>0</v>
      </c>
      <c r="AX222" s="105">
        <f>IF(A12stdlife="n/a","n/a",IF(AX$3&gt;(A12stdlife+$E222),('PTRM input'!$H$154*(1+rvanilla02)^0.5)-SUM($H222:AW222),('PTRM input'!$H$154*(1+rvanilla02)^0.5)/A12stdlife))</f>
        <v>0</v>
      </c>
      <c r="AY222" s="105">
        <f>IF(A12stdlife="n/a","n/a",IF(AY$3&gt;(A12stdlife+$E222),('PTRM input'!$H$154*(1+rvanilla02)^0.5)-SUM($H222:AX222),('PTRM input'!$H$154*(1+rvanilla02)^0.5)/A12stdlife))</f>
        <v>0</v>
      </c>
      <c r="AZ222" s="105">
        <f>IF(A12stdlife="n/a","n/a",IF(AZ$3&gt;(A12stdlife+$E222),('PTRM input'!$H$154*(1+rvanilla02)^0.5)-SUM($H222:AY222),('PTRM input'!$H$154*(1+rvanilla02)^0.5)/A12stdlife))</f>
        <v>0</v>
      </c>
      <c r="BA222" s="105">
        <f>IF(A12stdlife="n/a","n/a",IF(BA$3&gt;(A12stdlife+$E222),('PTRM input'!$H$154*(1+rvanilla02)^0.5)-SUM($H222:AZ222),('PTRM input'!$H$154*(1+rvanilla02)^0.5)/A12stdlife))</f>
        <v>0</v>
      </c>
      <c r="BB222" s="105">
        <f>IF(A12stdlife="n/a","n/a",IF(BB$3&gt;(A12stdlife+$E222),('PTRM input'!$H$154*(1+rvanilla02)^0.5)-SUM($H222:BA222),('PTRM input'!$H$154*(1+rvanilla02)^0.5)/A12stdlife))</f>
        <v>0</v>
      </c>
      <c r="BC222" s="105">
        <f>IF(A12stdlife="n/a","n/a",IF(BC$3&gt;(A12stdlife+$E222),('PTRM input'!$H$154*(1+rvanilla02)^0.5)-SUM($H222:BB222),('PTRM input'!$H$154*(1+rvanilla02)^0.5)/A12stdlife))</f>
        <v>0</v>
      </c>
      <c r="BD222" s="105">
        <f>IF(A12stdlife="n/a","n/a",IF(BD$3&gt;(A12stdlife+$E222),('PTRM input'!$H$154*(1+rvanilla02)^0.5)-SUM($H222:BC222),('PTRM input'!$H$154*(1+rvanilla02)^0.5)/A12stdlife))</f>
        <v>0</v>
      </c>
      <c r="BE222" s="105">
        <f>IF(A12stdlife="n/a","n/a",IF(BE$3&gt;(A12stdlife+$E222),('PTRM input'!$H$154*(1+rvanilla02)^0.5)-SUM($H222:BD222),('PTRM input'!$H$154*(1+rvanilla02)^0.5)/A12stdlife))</f>
        <v>0</v>
      </c>
      <c r="BF222" s="105">
        <f>IF(A12stdlife="n/a","n/a",IF(BF$3&gt;(A12stdlife+$E222),('PTRM input'!$H$154*(1+rvanilla02)^0.5)-SUM($H222:BE222),('PTRM input'!$H$154*(1+rvanilla02)^0.5)/A12stdlife))</f>
        <v>0</v>
      </c>
      <c r="BG222" s="105">
        <f>IF(A12stdlife="n/a","n/a",IF(BG$3&gt;(A12stdlife+$E222),('PTRM input'!$H$154*(1+rvanilla02)^0.5)-SUM($H222:BF222),('PTRM input'!$H$154*(1+rvanilla02)^0.5)/A12stdlife))</f>
        <v>0</v>
      </c>
      <c r="BH222" s="105">
        <f>IF(A12stdlife="n/a","n/a",IF(BH$3&gt;(A12stdlife+$E222),('PTRM input'!$H$154*(1+rvanilla02)^0.5)-SUM($H222:BG222),('PTRM input'!$H$154*(1+rvanilla02)^0.5)/A12stdlife))</f>
        <v>0</v>
      </c>
      <c r="BI222" s="105">
        <f>IF(A12stdlife="n/a","n/a",IF(BI$3&gt;(A12stdlife+$E222),('PTRM input'!$H$154*(1+rvanilla02)^0.5)-SUM($H222:BH222),('PTRM input'!$H$154*(1+rvanilla02)^0.5)/A12stdlife))</f>
        <v>0</v>
      </c>
      <c r="BJ222" s="234"/>
      <c r="BK222" s="234"/>
      <c r="BL222" s="234"/>
      <c r="BM222" s="234"/>
    </row>
    <row r="223" spans="1:65" s="190" customFormat="1" outlineLevel="2">
      <c r="A223" s="234"/>
      <c r="B223" s="32"/>
      <c r="C223" s="31"/>
      <c r="D223" s="930"/>
      <c r="E223" s="167">
        <v>3</v>
      </c>
      <c r="F223" s="34"/>
      <c r="G223" s="184"/>
      <c r="H223" s="186"/>
      <c r="I223" s="185"/>
      <c r="J223" s="105">
        <f>IF(A12stdlife="n/a","n/a",IF(J$3&gt;(A12stdlife+$E223),('PTRM input'!$I$154*(1+rvanilla03)^0.5)-SUM($I223:I223),('PTRM input'!$I$154*(1+rvanilla03)^0.5)/A12stdlife))</f>
        <v>0</v>
      </c>
      <c r="K223" s="105">
        <f>IF(A12stdlife="n/a","n/a",IF(K$3&gt;(A12stdlife+$E223),('PTRM input'!$I$154*(1+rvanilla03)^0.5)-SUM($I223:J223),('PTRM input'!$I$154*(1+rvanilla03)^0.5)/A12stdlife))</f>
        <v>0</v>
      </c>
      <c r="L223" s="105">
        <f>IF(A12stdlife="n/a","n/a",IF(L$3&gt;(A12stdlife+$E223),('PTRM input'!$I$154*(1+rvanilla03)^0.5)-SUM($I223:K223),('PTRM input'!$I$154*(1+rvanilla03)^0.5)/A12stdlife))</f>
        <v>0</v>
      </c>
      <c r="M223" s="105">
        <f>IF(A12stdlife="n/a","n/a",IF(M$3&gt;(A12stdlife+$E223),('PTRM input'!$I$154*(1+rvanilla03)^0.5)-SUM($I223:L223),('PTRM input'!$I$154*(1+rvanilla03)^0.5)/A12stdlife))</f>
        <v>0</v>
      </c>
      <c r="N223" s="105">
        <f>IF(A12stdlife="n/a","n/a",IF(N$3&gt;(A12stdlife+$E223),('PTRM input'!$I$154*(1+rvanilla03)^0.5)-SUM($I223:M223),('PTRM input'!$I$154*(1+rvanilla03)^0.5)/A12stdlife))</f>
        <v>0</v>
      </c>
      <c r="O223" s="105">
        <f>IF(A12stdlife="n/a","n/a",IF(O$3&gt;(A12stdlife+$E223),('PTRM input'!$I$154*(1+rvanilla03)^0.5)-SUM($I223:N223),('PTRM input'!$I$154*(1+rvanilla03)^0.5)/A12stdlife))</f>
        <v>0</v>
      </c>
      <c r="P223" s="105">
        <f>IF(A12stdlife="n/a","n/a",IF(P$3&gt;(A12stdlife+$E223),('PTRM input'!$I$154*(1+rvanilla03)^0.5)-SUM($I223:O223),('PTRM input'!$I$154*(1+rvanilla03)^0.5)/A12stdlife))</f>
        <v>0</v>
      </c>
      <c r="Q223" s="105">
        <f>IF(A12stdlife="n/a","n/a",IF(Q$3&gt;(A12stdlife+$E223),('PTRM input'!$I$154*(1+rvanilla03)^0.5)-SUM($I223:P223),('PTRM input'!$I$154*(1+rvanilla03)^0.5)/A12stdlife))</f>
        <v>0</v>
      </c>
      <c r="R223" s="105">
        <f>IF(A12stdlife="n/a","n/a",IF(R$3&gt;(A12stdlife+$E223),('PTRM input'!$I$154*(1+rvanilla03)^0.5)-SUM($I223:Q223),('PTRM input'!$I$154*(1+rvanilla03)^0.5)/A12stdlife))</f>
        <v>0</v>
      </c>
      <c r="S223" s="105">
        <f>IF(A12stdlife="n/a","n/a",IF(S$3&gt;(A12stdlife+$E223),('PTRM input'!$I$154*(1+rvanilla03)^0.5)-SUM($I223:R223),('PTRM input'!$I$154*(1+rvanilla03)^0.5)/A12stdlife))</f>
        <v>0</v>
      </c>
      <c r="T223" s="105">
        <f>IF(A12stdlife="n/a","n/a",IF(T$3&gt;(A12stdlife+$E223),('PTRM input'!$I$154*(1+rvanilla03)^0.5)-SUM($I223:S223),('PTRM input'!$I$154*(1+rvanilla03)^0.5)/A12stdlife))</f>
        <v>0</v>
      </c>
      <c r="U223" s="105">
        <f>IF(A12stdlife="n/a","n/a",IF(U$3&gt;(A12stdlife+$E223),('PTRM input'!$I$154*(1+rvanilla03)^0.5)-SUM($I223:T223),('PTRM input'!$I$154*(1+rvanilla03)^0.5)/A12stdlife))</f>
        <v>0</v>
      </c>
      <c r="V223" s="105">
        <f>IF(A12stdlife="n/a","n/a",IF(V$3&gt;(A12stdlife+$E223),('PTRM input'!$I$154*(1+rvanilla03)^0.5)-SUM($I223:U223),('PTRM input'!$I$154*(1+rvanilla03)^0.5)/A12stdlife))</f>
        <v>0</v>
      </c>
      <c r="W223" s="105">
        <f>IF(A12stdlife="n/a","n/a",IF(W$3&gt;(A12stdlife+$E223),('PTRM input'!$I$154*(1+rvanilla03)^0.5)-SUM($I223:V223),('PTRM input'!$I$154*(1+rvanilla03)^0.5)/A12stdlife))</f>
        <v>0</v>
      </c>
      <c r="X223" s="105">
        <f>IF(A12stdlife="n/a","n/a",IF(X$3&gt;(A12stdlife+$E223),('PTRM input'!$I$154*(1+rvanilla03)^0.5)-SUM($I223:W223),('PTRM input'!$I$154*(1+rvanilla03)^0.5)/A12stdlife))</f>
        <v>0</v>
      </c>
      <c r="Y223" s="105">
        <f>IF(A12stdlife="n/a","n/a",IF(Y$3&gt;(A12stdlife+$E223),('PTRM input'!$I$154*(1+rvanilla03)^0.5)-SUM($I223:X223),('PTRM input'!$I$154*(1+rvanilla03)^0.5)/A12stdlife))</f>
        <v>0</v>
      </c>
      <c r="Z223" s="105">
        <f>IF(A12stdlife="n/a","n/a",IF(Z$3&gt;(A12stdlife+$E223),('PTRM input'!$I$154*(1+rvanilla03)^0.5)-SUM($I223:Y223),('PTRM input'!$I$154*(1+rvanilla03)^0.5)/A12stdlife))</f>
        <v>0</v>
      </c>
      <c r="AA223" s="105">
        <f>IF(A12stdlife="n/a","n/a",IF(AA$3&gt;(A12stdlife+$E223),('PTRM input'!$I$154*(1+rvanilla03)^0.5)-SUM($I223:Z223),('PTRM input'!$I$154*(1+rvanilla03)^0.5)/A12stdlife))</f>
        <v>0</v>
      </c>
      <c r="AB223" s="105">
        <f>IF(A12stdlife="n/a","n/a",IF(AB$3&gt;(A12stdlife+$E223),('PTRM input'!$I$154*(1+rvanilla03)^0.5)-SUM($I223:AA223),('PTRM input'!$I$154*(1+rvanilla03)^0.5)/A12stdlife))</f>
        <v>0</v>
      </c>
      <c r="AC223" s="105">
        <f>IF(A12stdlife="n/a","n/a",IF(AC$3&gt;(A12stdlife+$E223),('PTRM input'!$I$154*(1+rvanilla03)^0.5)-SUM($I223:AB223),('PTRM input'!$I$154*(1+rvanilla03)^0.5)/A12stdlife))</f>
        <v>0</v>
      </c>
      <c r="AD223" s="105">
        <f>IF(A12stdlife="n/a","n/a",IF(AD$3&gt;(A12stdlife+$E223),('PTRM input'!$I$154*(1+rvanilla03)^0.5)-SUM($I223:AC223),('PTRM input'!$I$154*(1+rvanilla03)^0.5)/A12stdlife))</f>
        <v>0</v>
      </c>
      <c r="AE223" s="105">
        <f>IF(A12stdlife="n/a","n/a",IF(AE$3&gt;(A12stdlife+$E223),('PTRM input'!$I$154*(1+rvanilla03)^0.5)-SUM($I223:AD223),('PTRM input'!$I$154*(1+rvanilla03)^0.5)/A12stdlife))</f>
        <v>0</v>
      </c>
      <c r="AF223" s="105">
        <f>IF(A12stdlife="n/a","n/a",IF(AF$3&gt;(A12stdlife+$E223),('PTRM input'!$I$154*(1+rvanilla03)^0.5)-SUM($I223:AE223),('PTRM input'!$I$154*(1+rvanilla03)^0.5)/A12stdlife))</f>
        <v>0</v>
      </c>
      <c r="AG223" s="105">
        <f>IF(A12stdlife="n/a","n/a",IF(AG$3&gt;(A12stdlife+$E223),('PTRM input'!$I$154*(1+rvanilla03)^0.5)-SUM($I223:AF223),('PTRM input'!$I$154*(1+rvanilla03)^0.5)/A12stdlife))</f>
        <v>0</v>
      </c>
      <c r="AH223" s="105">
        <f>IF(A12stdlife="n/a","n/a",IF(AH$3&gt;(A12stdlife+$E223),('PTRM input'!$I$154*(1+rvanilla03)^0.5)-SUM($I223:AG223),('PTRM input'!$I$154*(1+rvanilla03)^0.5)/A12stdlife))</f>
        <v>0</v>
      </c>
      <c r="AI223" s="105">
        <f>IF(A12stdlife="n/a","n/a",IF(AI$3&gt;(A12stdlife+$E223),('PTRM input'!$I$154*(1+rvanilla03)^0.5)-SUM($I223:AH223),('PTRM input'!$I$154*(1+rvanilla03)^0.5)/A12stdlife))</f>
        <v>0</v>
      </c>
      <c r="AJ223" s="105">
        <f>IF(A12stdlife="n/a","n/a",IF(AJ$3&gt;(A12stdlife+$E223),('PTRM input'!$I$154*(1+rvanilla03)^0.5)-SUM($I223:AI223),('PTRM input'!$I$154*(1+rvanilla03)^0.5)/A12stdlife))</f>
        <v>0</v>
      </c>
      <c r="AK223" s="105">
        <f>IF(A12stdlife="n/a","n/a",IF(AK$3&gt;(A12stdlife+$E223),('PTRM input'!$I$154*(1+rvanilla03)^0.5)-SUM($I223:AJ223),('PTRM input'!$I$154*(1+rvanilla03)^0.5)/A12stdlife))</f>
        <v>0</v>
      </c>
      <c r="AL223" s="105">
        <f>IF(A12stdlife="n/a","n/a",IF(AL$3&gt;(A12stdlife+$E223),('PTRM input'!$I$154*(1+rvanilla03)^0.5)-SUM($I223:AK223),('PTRM input'!$I$154*(1+rvanilla03)^0.5)/A12stdlife))</f>
        <v>0</v>
      </c>
      <c r="AM223" s="105">
        <f>IF(A12stdlife="n/a","n/a",IF(AM$3&gt;(A12stdlife+$E223),('PTRM input'!$I$154*(1+rvanilla03)^0.5)-SUM($I223:AL223),('PTRM input'!$I$154*(1+rvanilla03)^0.5)/A12stdlife))</f>
        <v>0</v>
      </c>
      <c r="AN223" s="105">
        <f>IF(A12stdlife="n/a","n/a",IF(AN$3&gt;(A12stdlife+$E223),('PTRM input'!$I$154*(1+rvanilla03)^0.5)-SUM($I223:AM223),('PTRM input'!$I$154*(1+rvanilla03)^0.5)/A12stdlife))</f>
        <v>0</v>
      </c>
      <c r="AO223" s="105">
        <f>IF(A12stdlife="n/a","n/a",IF(AO$3&gt;(A12stdlife+$E223),('PTRM input'!$I$154*(1+rvanilla03)^0.5)-SUM($I223:AN223),('PTRM input'!$I$154*(1+rvanilla03)^0.5)/A12stdlife))</f>
        <v>0</v>
      </c>
      <c r="AP223" s="105">
        <f>IF(A12stdlife="n/a","n/a",IF(AP$3&gt;(A12stdlife+$E223),('PTRM input'!$I$154*(1+rvanilla03)^0.5)-SUM($I223:AO223),('PTRM input'!$I$154*(1+rvanilla03)^0.5)/A12stdlife))</f>
        <v>0</v>
      </c>
      <c r="AQ223" s="105">
        <f>IF(A12stdlife="n/a","n/a",IF(AQ$3&gt;(A12stdlife+$E223),('PTRM input'!$I$154*(1+rvanilla03)^0.5)-SUM($I223:AP223),('PTRM input'!$I$154*(1+rvanilla03)^0.5)/A12stdlife))</f>
        <v>0</v>
      </c>
      <c r="AR223" s="105">
        <f>IF(A12stdlife="n/a","n/a",IF(AR$3&gt;(A12stdlife+$E223),('PTRM input'!$I$154*(1+rvanilla03)^0.5)-SUM($I223:AQ223),('PTRM input'!$I$154*(1+rvanilla03)^0.5)/A12stdlife))</f>
        <v>0</v>
      </c>
      <c r="AS223" s="105">
        <f>IF(A12stdlife="n/a","n/a",IF(AS$3&gt;(A12stdlife+$E223),('PTRM input'!$I$154*(1+rvanilla03)^0.5)-SUM($I223:AR223),('PTRM input'!$I$154*(1+rvanilla03)^0.5)/A12stdlife))</f>
        <v>0</v>
      </c>
      <c r="AT223" s="105">
        <f>IF(A12stdlife="n/a","n/a",IF(AT$3&gt;(A12stdlife+$E223),('PTRM input'!$I$154*(1+rvanilla03)^0.5)-SUM($I223:AS223),('PTRM input'!$I$154*(1+rvanilla03)^0.5)/A12stdlife))</f>
        <v>0</v>
      </c>
      <c r="AU223" s="105">
        <f>IF(A12stdlife="n/a","n/a",IF(AU$3&gt;(A12stdlife+$E223),('PTRM input'!$I$154*(1+rvanilla03)^0.5)-SUM($I223:AT223),('PTRM input'!$I$154*(1+rvanilla03)^0.5)/A12stdlife))</f>
        <v>0</v>
      </c>
      <c r="AV223" s="105">
        <f>IF(A12stdlife="n/a","n/a",IF(AV$3&gt;(A12stdlife+$E223),('PTRM input'!$I$154*(1+rvanilla03)^0.5)-SUM($I223:AU223),('PTRM input'!$I$154*(1+rvanilla03)^0.5)/A12stdlife))</f>
        <v>0</v>
      </c>
      <c r="AW223" s="105">
        <f>IF(A12stdlife="n/a","n/a",IF(AW$3&gt;(A12stdlife+$E223),('PTRM input'!$I$154*(1+rvanilla03)^0.5)-SUM($I223:AV223),('PTRM input'!$I$154*(1+rvanilla03)^0.5)/A12stdlife))</f>
        <v>0</v>
      </c>
      <c r="AX223" s="105">
        <f>IF(A12stdlife="n/a","n/a",IF(AX$3&gt;(A12stdlife+$E223),('PTRM input'!$I$154*(1+rvanilla03)^0.5)-SUM($I223:AW223),('PTRM input'!$I$154*(1+rvanilla03)^0.5)/A12stdlife))</f>
        <v>0</v>
      </c>
      <c r="AY223" s="105">
        <f>IF(A12stdlife="n/a","n/a",IF(AY$3&gt;(A12stdlife+$E223),('PTRM input'!$I$154*(1+rvanilla03)^0.5)-SUM($I223:AX223),('PTRM input'!$I$154*(1+rvanilla03)^0.5)/A12stdlife))</f>
        <v>0</v>
      </c>
      <c r="AZ223" s="105">
        <f>IF(A12stdlife="n/a","n/a",IF(AZ$3&gt;(A12stdlife+$E223),('PTRM input'!$I$154*(1+rvanilla03)^0.5)-SUM($I223:AY223),('PTRM input'!$I$154*(1+rvanilla03)^0.5)/A12stdlife))</f>
        <v>0</v>
      </c>
      <c r="BA223" s="105">
        <f>IF(A12stdlife="n/a","n/a",IF(BA$3&gt;(A12stdlife+$E223),('PTRM input'!$I$154*(1+rvanilla03)^0.5)-SUM($I223:AZ223),('PTRM input'!$I$154*(1+rvanilla03)^0.5)/A12stdlife))</f>
        <v>0</v>
      </c>
      <c r="BB223" s="105">
        <f>IF(A12stdlife="n/a","n/a",IF(BB$3&gt;(A12stdlife+$E223),('PTRM input'!$I$154*(1+rvanilla03)^0.5)-SUM($I223:BA223),('PTRM input'!$I$154*(1+rvanilla03)^0.5)/A12stdlife))</f>
        <v>0</v>
      </c>
      <c r="BC223" s="105">
        <f>IF(A12stdlife="n/a","n/a",IF(BC$3&gt;(A12stdlife+$E223),('PTRM input'!$I$154*(1+rvanilla03)^0.5)-SUM($I223:BB223),('PTRM input'!$I$154*(1+rvanilla03)^0.5)/A12stdlife))</f>
        <v>0</v>
      </c>
      <c r="BD223" s="105">
        <f>IF(A12stdlife="n/a","n/a",IF(BD$3&gt;(A12stdlife+$E223),('PTRM input'!$I$154*(1+rvanilla03)^0.5)-SUM($I223:BC223),('PTRM input'!$I$154*(1+rvanilla03)^0.5)/A12stdlife))</f>
        <v>0</v>
      </c>
      <c r="BE223" s="105">
        <f>IF(A12stdlife="n/a","n/a",IF(BE$3&gt;(A12stdlife+$E223),('PTRM input'!$I$154*(1+rvanilla03)^0.5)-SUM($I223:BD223),('PTRM input'!$I$154*(1+rvanilla03)^0.5)/A12stdlife))</f>
        <v>0</v>
      </c>
      <c r="BF223" s="105">
        <f>IF(A12stdlife="n/a","n/a",IF(BF$3&gt;(A12stdlife+$E223),('PTRM input'!$I$154*(1+rvanilla03)^0.5)-SUM($I223:BE223),('PTRM input'!$I$154*(1+rvanilla03)^0.5)/A12stdlife))</f>
        <v>0</v>
      </c>
      <c r="BG223" s="105">
        <f>IF(A12stdlife="n/a","n/a",IF(BG$3&gt;(A12stdlife+$E223),('PTRM input'!$I$154*(1+rvanilla03)^0.5)-SUM($I223:BF223),('PTRM input'!$I$154*(1+rvanilla03)^0.5)/A12stdlife))</f>
        <v>0</v>
      </c>
      <c r="BH223" s="105">
        <f>IF(A12stdlife="n/a","n/a",IF(BH$3&gt;(A12stdlife+$E223),('PTRM input'!$I$154*(1+rvanilla03)^0.5)-SUM($I223:BG223),('PTRM input'!$I$154*(1+rvanilla03)^0.5)/A12stdlife))</f>
        <v>0</v>
      </c>
      <c r="BI223" s="105">
        <f>IF(A12stdlife="n/a","n/a",IF(BI$3&gt;(A12stdlife+$E223),('PTRM input'!$I$154*(1+rvanilla03)^0.5)-SUM($I223:BH223),('PTRM input'!$I$154*(1+rvanilla03)^0.5)/A12stdlife))</f>
        <v>0</v>
      </c>
      <c r="BJ223" s="234"/>
      <c r="BK223" s="234"/>
      <c r="BL223" s="234"/>
      <c r="BM223" s="234"/>
    </row>
    <row r="224" spans="1:65" s="190" customFormat="1" outlineLevel="2">
      <c r="A224" s="234"/>
      <c r="B224" s="32"/>
      <c r="C224" s="31"/>
      <c r="D224" s="930"/>
      <c r="E224" s="167">
        <v>4</v>
      </c>
      <c r="F224" s="34"/>
      <c r="G224" s="184"/>
      <c r="H224" s="186"/>
      <c r="I224" s="186"/>
      <c r="J224" s="185"/>
      <c r="K224" s="105">
        <f>IF(A12stdlife="n/a","n/a",IF(K$3&gt;(A12stdlife+$E224),('PTRM input'!$J$154*(1+rvanilla04)^0.5)-SUM($J224:J224),('PTRM input'!$J$154*(1+rvanilla04)^0.5)/A12stdlife))</f>
        <v>0</v>
      </c>
      <c r="L224" s="105">
        <f>IF(A12stdlife="n/a","n/a",IF(L$3&gt;(A12stdlife+$E224),('PTRM input'!$J$154*(1+rvanilla04)^0.5)-SUM($J224:K224),('PTRM input'!$J$154*(1+rvanilla04)^0.5)/A12stdlife))</f>
        <v>0</v>
      </c>
      <c r="M224" s="105">
        <f>IF(A12stdlife="n/a","n/a",IF(M$3&gt;(A12stdlife+$E224),('PTRM input'!$J$154*(1+rvanilla04)^0.5)-SUM($J224:L224),('PTRM input'!$J$154*(1+rvanilla04)^0.5)/A12stdlife))</f>
        <v>0</v>
      </c>
      <c r="N224" s="105">
        <f>IF(A12stdlife="n/a","n/a",IF(N$3&gt;(A12stdlife+$E224),('PTRM input'!$J$154*(1+rvanilla04)^0.5)-SUM($J224:M224),('PTRM input'!$J$154*(1+rvanilla04)^0.5)/A12stdlife))</f>
        <v>0</v>
      </c>
      <c r="O224" s="105">
        <f>IF(A12stdlife="n/a","n/a",IF(O$3&gt;(A12stdlife+$E224),('PTRM input'!$J$154*(1+rvanilla04)^0.5)-SUM($J224:N224),('PTRM input'!$J$154*(1+rvanilla04)^0.5)/A12stdlife))</f>
        <v>0</v>
      </c>
      <c r="P224" s="105">
        <f>IF(A12stdlife="n/a","n/a",IF(P$3&gt;(A12stdlife+$E224),('PTRM input'!$J$154*(1+rvanilla04)^0.5)-SUM($J224:O224),('PTRM input'!$J$154*(1+rvanilla04)^0.5)/A12stdlife))</f>
        <v>0</v>
      </c>
      <c r="Q224" s="105">
        <f>IF(A12stdlife="n/a","n/a",IF(Q$3&gt;(A12stdlife+$E224),('PTRM input'!$J$154*(1+rvanilla04)^0.5)-SUM($J224:P224),('PTRM input'!$J$154*(1+rvanilla04)^0.5)/A12stdlife))</f>
        <v>0</v>
      </c>
      <c r="R224" s="105">
        <f>IF(A12stdlife="n/a","n/a",IF(R$3&gt;(A12stdlife+$E224),('PTRM input'!$J$154*(1+rvanilla04)^0.5)-SUM($J224:Q224),('PTRM input'!$J$154*(1+rvanilla04)^0.5)/A12stdlife))</f>
        <v>0</v>
      </c>
      <c r="S224" s="105">
        <f>IF(A12stdlife="n/a","n/a",IF(S$3&gt;(A12stdlife+$E224),('PTRM input'!$J$154*(1+rvanilla04)^0.5)-SUM($J224:R224),('PTRM input'!$J$154*(1+rvanilla04)^0.5)/A12stdlife))</f>
        <v>0</v>
      </c>
      <c r="T224" s="105">
        <f>IF(A12stdlife="n/a","n/a",IF(T$3&gt;(A12stdlife+$E224),('PTRM input'!$J$154*(1+rvanilla04)^0.5)-SUM($J224:S224),('PTRM input'!$J$154*(1+rvanilla04)^0.5)/A12stdlife))</f>
        <v>0</v>
      </c>
      <c r="U224" s="105">
        <f>IF(A12stdlife="n/a","n/a",IF(U$3&gt;(A12stdlife+$E224),('PTRM input'!$J$154*(1+rvanilla04)^0.5)-SUM($J224:T224),('PTRM input'!$J$154*(1+rvanilla04)^0.5)/A12stdlife))</f>
        <v>0</v>
      </c>
      <c r="V224" s="105">
        <f>IF(A12stdlife="n/a","n/a",IF(V$3&gt;(A12stdlife+$E224),('PTRM input'!$J$154*(1+rvanilla04)^0.5)-SUM($J224:U224),('PTRM input'!$J$154*(1+rvanilla04)^0.5)/A12stdlife))</f>
        <v>0</v>
      </c>
      <c r="W224" s="105">
        <f>IF(A12stdlife="n/a","n/a",IF(W$3&gt;(A12stdlife+$E224),('PTRM input'!$J$154*(1+rvanilla04)^0.5)-SUM($J224:V224),('PTRM input'!$J$154*(1+rvanilla04)^0.5)/A12stdlife))</f>
        <v>0</v>
      </c>
      <c r="X224" s="105">
        <f>IF(A12stdlife="n/a","n/a",IF(X$3&gt;(A12stdlife+$E224),('PTRM input'!$J$154*(1+rvanilla04)^0.5)-SUM($J224:W224),('PTRM input'!$J$154*(1+rvanilla04)^0.5)/A12stdlife))</f>
        <v>0</v>
      </c>
      <c r="Y224" s="105">
        <f>IF(A12stdlife="n/a","n/a",IF(Y$3&gt;(A12stdlife+$E224),('PTRM input'!$J$154*(1+rvanilla04)^0.5)-SUM($J224:X224),('PTRM input'!$J$154*(1+rvanilla04)^0.5)/A12stdlife))</f>
        <v>0</v>
      </c>
      <c r="Z224" s="105">
        <f>IF(A12stdlife="n/a","n/a",IF(Z$3&gt;(A12stdlife+$E224),('PTRM input'!$J$154*(1+rvanilla04)^0.5)-SUM($J224:Y224),('PTRM input'!$J$154*(1+rvanilla04)^0.5)/A12stdlife))</f>
        <v>0</v>
      </c>
      <c r="AA224" s="105">
        <f>IF(A12stdlife="n/a","n/a",IF(AA$3&gt;(A12stdlife+$E224),('PTRM input'!$J$154*(1+rvanilla04)^0.5)-SUM($J224:Z224),('PTRM input'!$J$154*(1+rvanilla04)^0.5)/A12stdlife))</f>
        <v>0</v>
      </c>
      <c r="AB224" s="105">
        <f>IF(A12stdlife="n/a","n/a",IF(AB$3&gt;(A12stdlife+$E224),('PTRM input'!$J$154*(1+rvanilla04)^0.5)-SUM($J224:AA224),('PTRM input'!$J$154*(1+rvanilla04)^0.5)/A12stdlife))</f>
        <v>0</v>
      </c>
      <c r="AC224" s="105">
        <f>IF(A12stdlife="n/a","n/a",IF(AC$3&gt;(A12stdlife+$E224),('PTRM input'!$J$154*(1+rvanilla04)^0.5)-SUM($J224:AB224),('PTRM input'!$J$154*(1+rvanilla04)^0.5)/A12stdlife))</f>
        <v>0</v>
      </c>
      <c r="AD224" s="105">
        <f>IF(A12stdlife="n/a","n/a",IF(AD$3&gt;(A12stdlife+$E224),('PTRM input'!$J$154*(1+rvanilla04)^0.5)-SUM($J224:AC224),('PTRM input'!$J$154*(1+rvanilla04)^0.5)/A12stdlife))</f>
        <v>0</v>
      </c>
      <c r="AE224" s="105">
        <f>IF(A12stdlife="n/a","n/a",IF(AE$3&gt;(A12stdlife+$E224),('PTRM input'!$J$154*(1+rvanilla04)^0.5)-SUM($J224:AD224),('PTRM input'!$J$154*(1+rvanilla04)^0.5)/A12stdlife))</f>
        <v>0</v>
      </c>
      <c r="AF224" s="105">
        <f>IF(A12stdlife="n/a","n/a",IF(AF$3&gt;(A12stdlife+$E224),('PTRM input'!$J$154*(1+rvanilla04)^0.5)-SUM($J224:AE224),('PTRM input'!$J$154*(1+rvanilla04)^0.5)/A12stdlife))</f>
        <v>0</v>
      </c>
      <c r="AG224" s="105">
        <f>IF(A12stdlife="n/a","n/a",IF(AG$3&gt;(A12stdlife+$E224),('PTRM input'!$J$154*(1+rvanilla04)^0.5)-SUM($J224:AF224),('PTRM input'!$J$154*(1+rvanilla04)^0.5)/A12stdlife))</f>
        <v>0</v>
      </c>
      <c r="AH224" s="105">
        <f>IF(A12stdlife="n/a","n/a",IF(AH$3&gt;(A12stdlife+$E224),('PTRM input'!$J$154*(1+rvanilla04)^0.5)-SUM($J224:AG224),('PTRM input'!$J$154*(1+rvanilla04)^0.5)/A12stdlife))</f>
        <v>0</v>
      </c>
      <c r="AI224" s="105">
        <f>IF(A12stdlife="n/a","n/a",IF(AI$3&gt;(A12stdlife+$E224),('PTRM input'!$J$154*(1+rvanilla04)^0.5)-SUM($J224:AH224),('PTRM input'!$J$154*(1+rvanilla04)^0.5)/A12stdlife))</f>
        <v>0</v>
      </c>
      <c r="AJ224" s="105">
        <f>IF(A12stdlife="n/a","n/a",IF(AJ$3&gt;(A12stdlife+$E224),('PTRM input'!$J$154*(1+rvanilla04)^0.5)-SUM($J224:AI224),('PTRM input'!$J$154*(1+rvanilla04)^0.5)/A12stdlife))</f>
        <v>0</v>
      </c>
      <c r="AK224" s="105">
        <f>IF(A12stdlife="n/a","n/a",IF(AK$3&gt;(A12stdlife+$E224),('PTRM input'!$J$154*(1+rvanilla04)^0.5)-SUM($J224:AJ224),('PTRM input'!$J$154*(1+rvanilla04)^0.5)/A12stdlife))</f>
        <v>0</v>
      </c>
      <c r="AL224" s="105">
        <f>IF(A12stdlife="n/a","n/a",IF(AL$3&gt;(A12stdlife+$E224),('PTRM input'!$J$154*(1+rvanilla04)^0.5)-SUM($J224:AK224),('PTRM input'!$J$154*(1+rvanilla04)^0.5)/A12stdlife))</f>
        <v>0</v>
      </c>
      <c r="AM224" s="105">
        <f>IF(A12stdlife="n/a","n/a",IF(AM$3&gt;(A12stdlife+$E224),('PTRM input'!$J$154*(1+rvanilla04)^0.5)-SUM($J224:AL224),('PTRM input'!$J$154*(1+rvanilla04)^0.5)/A12stdlife))</f>
        <v>0</v>
      </c>
      <c r="AN224" s="105">
        <f>IF(A12stdlife="n/a","n/a",IF(AN$3&gt;(A12stdlife+$E224),('PTRM input'!$J$154*(1+rvanilla04)^0.5)-SUM($J224:AM224),('PTRM input'!$J$154*(1+rvanilla04)^0.5)/A12stdlife))</f>
        <v>0</v>
      </c>
      <c r="AO224" s="105">
        <f>IF(A12stdlife="n/a","n/a",IF(AO$3&gt;(A12stdlife+$E224),('PTRM input'!$J$154*(1+rvanilla04)^0.5)-SUM($J224:AN224),('PTRM input'!$J$154*(1+rvanilla04)^0.5)/A12stdlife))</f>
        <v>0</v>
      </c>
      <c r="AP224" s="105">
        <f>IF(A12stdlife="n/a","n/a",IF(AP$3&gt;(A12stdlife+$E224),('PTRM input'!$J$154*(1+rvanilla04)^0.5)-SUM($J224:AO224),('PTRM input'!$J$154*(1+rvanilla04)^0.5)/A12stdlife))</f>
        <v>0</v>
      </c>
      <c r="AQ224" s="105">
        <f>IF(A12stdlife="n/a","n/a",IF(AQ$3&gt;(A12stdlife+$E224),('PTRM input'!$J$154*(1+rvanilla04)^0.5)-SUM($J224:AP224),('PTRM input'!$J$154*(1+rvanilla04)^0.5)/A12stdlife))</f>
        <v>0</v>
      </c>
      <c r="AR224" s="105">
        <f>IF(A12stdlife="n/a","n/a",IF(AR$3&gt;(A12stdlife+$E224),('PTRM input'!$J$154*(1+rvanilla04)^0.5)-SUM($J224:AQ224),('PTRM input'!$J$154*(1+rvanilla04)^0.5)/A12stdlife))</f>
        <v>0</v>
      </c>
      <c r="AS224" s="105">
        <f>IF(A12stdlife="n/a","n/a",IF(AS$3&gt;(A12stdlife+$E224),('PTRM input'!$J$154*(1+rvanilla04)^0.5)-SUM($J224:AR224),('PTRM input'!$J$154*(1+rvanilla04)^0.5)/A12stdlife))</f>
        <v>0</v>
      </c>
      <c r="AT224" s="105">
        <f>IF(A12stdlife="n/a","n/a",IF(AT$3&gt;(A12stdlife+$E224),('PTRM input'!$J$154*(1+rvanilla04)^0.5)-SUM($J224:AS224),('PTRM input'!$J$154*(1+rvanilla04)^0.5)/A12stdlife))</f>
        <v>0</v>
      </c>
      <c r="AU224" s="105">
        <f>IF(A12stdlife="n/a","n/a",IF(AU$3&gt;(A12stdlife+$E224),('PTRM input'!$J$154*(1+rvanilla04)^0.5)-SUM($J224:AT224),('PTRM input'!$J$154*(1+rvanilla04)^0.5)/A12stdlife))</f>
        <v>0</v>
      </c>
      <c r="AV224" s="105">
        <f>IF(A12stdlife="n/a","n/a",IF(AV$3&gt;(A12stdlife+$E224),('PTRM input'!$J$154*(1+rvanilla04)^0.5)-SUM($J224:AU224),('PTRM input'!$J$154*(1+rvanilla04)^0.5)/A12stdlife))</f>
        <v>0</v>
      </c>
      <c r="AW224" s="105">
        <f>IF(A12stdlife="n/a","n/a",IF(AW$3&gt;(A12stdlife+$E224),('PTRM input'!$J$154*(1+rvanilla04)^0.5)-SUM($J224:AV224),('PTRM input'!$J$154*(1+rvanilla04)^0.5)/A12stdlife))</f>
        <v>0</v>
      </c>
      <c r="AX224" s="105">
        <f>IF(A12stdlife="n/a","n/a",IF(AX$3&gt;(A12stdlife+$E224),('PTRM input'!$J$154*(1+rvanilla04)^0.5)-SUM($J224:AW224),('PTRM input'!$J$154*(1+rvanilla04)^0.5)/A12stdlife))</f>
        <v>0</v>
      </c>
      <c r="AY224" s="105">
        <f>IF(A12stdlife="n/a","n/a",IF(AY$3&gt;(A12stdlife+$E224),('PTRM input'!$J$154*(1+rvanilla04)^0.5)-SUM($J224:AX224),('PTRM input'!$J$154*(1+rvanilla04)^0.5)/A12stdlife))</f>
        <v>0</v>
      </c>
      <c r="AZ224" s="105">
        <f>IF(A12stdlife="n/a","n/a",IF(AZ$3&gt;(A12stdlife+$E224),('PTRM input'!$J$154*(1+rvanilla04)^0.5)-SUM($J224:AY224),('PTRM input'!$J$154*(1+rvanilla04)^0.5)/A12stdlife))</f>
        <v>0</v>
      </c>
      <c r="BA224" s="105">
        <f>IF(A12stdlife="n/a","n/a",IF(BA$3&gt;(A12stdlife+$E224),('PTRM input'!$J$154*(1+rvanilla04)^0.5)-SUM($J224:AZ224),('PTRM input'!$J$154*(1+rvanilla04)^0.5)/A12stdlife))</f>
        <v>0</v>
      </c>
      <c r="BB224" s="105">
        <f>IF(A12stdlife="n/a","n/a",IF(BB$3&gt;(A12stdlife+$E224),('PTRM input'!$J$154*(1+rvanilla04)^0.5)-SUM($J224:BA224),('PTRM input'!$J$154*(1+rvanilla04)^0.5)/A12stdlife))</f>
        <v>0</v>
      </c>
      <c r="BC224" s="105">
        <f>IF(A12stdlife="n/a","n/a",IF(BC$3&gt;(A12stdlife+$E224),('PTRM input'!$J$154*(1+rvanilla04)^0.5)-SUM($J224:BB224),('PTRM input'!$J$154*(1+rvanilla04)^0.5)/A12stdlife))</f>
        <v>0</v>
      </c>
      <c r="BD224" s="105">
        <f>IF(A12stdlife="n/a","n/a",IF(BD$3&gt;(A12stdlife+$E224),('PTRM input'!$J$154*(1+rvanilla04)^0.5)-SUM($J224:BC224),('PTRM input'!$J$154*(1+rvanilla04)^0.5)/A12stdlife))</f>
        <v>0</v>
      </c>
      <c r="BE224" s="105">
        <f>IF(A12stdlife="n/a","n/a",IF(BE$3&gt;(A12stdlife+$E224),('PTRM input'!$J$154*(1+rvanilla04)^0.5)-SUM($J224:BD224),('PTRM input'!$J$154*(1+rvanilla04)^0.5)/A12stdlife))</f>
        <v>0</v>
      </c>
      <c r="BF224" s="105">
        <f>IF(A12stdlife="n/a","n/a",IF(BF$3&gt;(A12stdlife+$E224),('PTRM input'!$J$154*(1+rvanilla04)^0.5)-SUM($J224:BE224),('PTRM input'!$J$154*(1+rvanilla04)^0.5)/A12stdlife))</f>
        <v>0</v>
      </c>
      <c r="BG224" s="105">
        <f>IF(A12stdlife="n/a","n/a",IF(BG$3&gt;(A12stdlife+$E224),('PTRM input'!$J$154*(1+rvanilla04)^0.5)-SUM($J224:BF224),('PTRM input'!$J$154*(1+rvanilla04)^0.5)/A12stdlife))</f>
        <v>0</v>
      </c>
      <c r="BH224" s="105">
        <f>IF(A12stdlife="n/a","n/a",IF(BH$3&gt;(A12stdlife+$E224),('PTRM input'!$J$154*(1+rvanilla04)^0.5)-SUM($J224:BG224),('PTRM input'!$J$154*(1+rvanilla04)^0.5)/A12stdlife))</f>
        <v>0</v>
      </c>
      <c r="BI224" s="105">
        <f>IF(A12stdlife="n/a","n/a",IF(BI$3&gt;(A12stdlife+$E224),('PTRM input'!$J$154*(1+rvanilla04)^0.5)-SUM($J224:BH224),('PTRM input'!$J$154*(1+rvanilla04)^0.5)/A12stdlife))</f>
        <v>0</v>
      </c>
      <c r="BJ224" s="234"/>
      <c r="BK224" s="234"/>
      <c r="BL224" s="234"/>
      <c r="BM224" s="234"/>
    </row>
    <row r="225" spans="1:65" s="190" customFormat="1" outlineLevel="2">
      <c r="A225" s="234"/>
      <c r="B225" s="32"/>
      <c r="C225" s="31"/>
      <c r="D225" s="930"/>
      <c r="E225" s="167">
        <v>5</v>
      </c>
      <c r="F225" s="34"/>
      <c r="G225" s="184"/>
      <c r="H225" s="186"/>
      <c r="I225" s="186"/>
      <c r="J225" s="186"/>
      <c r="K225" s="185"/>
      <c r="L225" s="105">
        <f>IF(A12stdlife="n/a","n/a",IF(L$3&gt;(A12stdlife+$E225),('PTRM input'!$K$154*(1+rvanilla05)^0.5)-SUM($K225:K225),('PTRM input'!$K$154*(1+rvanilla05)^0.5)/A12stdlife))</f>
        <v>0</v>
      </c>
      <c r="M225" s="105">
        <f>IF(A12stdlife="n/a","n/a",IF(M$3&gt;(A12stdlife+$E225),('PTRM input'!$K$154*(1+rvanilla05)^0.5)-SUM($K225:L225),('PTRM input'!$K$154*(1+rvanilla05)^0.5)/A12stdlife))</f>
        <v>0</v>
      </c>
      <c r="N225" s="105">
        <f>IF(A12stdlife="n/a","n/a",IF(N$3&gt;(A12stdlife+$E225),('PTRM input'!$K$154*(1+rvanilla05)^0.5)-SUM($K225:M225),('PTRM input'!$K$154*(1+rvanilla05)^0.5)/A12stdlife))</f>
        <v>0</v>
      </c>
      <c r="O225" s="105">
        <f>IF(A12stdlife="n/a","n/a",IF(O$3&gt;(A12stdlife+$E225),('PTRM input'!$K$154*(1+rvanilla05)^0.5)-SUM($K225:N225),('PTRM input'!$K$154*(1+rvanilla05)^0.5)/A12stdlife))</f>
        <v>0</v>
      </c>
      <c r="P225" s="105">
        <f>IF(A12stdlife="n/a","n/a",IF(P$3&gt;(A12stdlife+$E225),('PTRM input'!$K$154*(1+rvanilla05)^0.5)-SUM($K225:O225),('PTRM input'!$K$154*(1+rvanilla05)^0.5)/A12stdlife))</f>
        <v>0</v>
      </c>
      <c r="Q225" s="105">
        <f>IF(A12stdlife="n/a","n/a",IF(Q$3&gt;(A12stdlife+$E225),('PTRM input'!$K$154*(1+rvanilla05)^0.5)-SUM($K225:P225),('PTRM input'!$K$154*(1+rvanilla05)^0.5)/A12stdlife))</f>
        <v>0</v>
      </c>
      <c r="R225" s="105">
        <f>IF(A12stdlife="n/a","n/a",IF(R$3&gt;(A12stdlife+$E225),('PTRM input'!$K$154*(1+rvanilla05)^0.5)-SUM($K225:Q225),('PTRM input'!$K$154*(1+rvanilla05)^0.5)/A12stdlife))</f>
        <v>0</v>
      </c>
      <c r="S225" s="105">
        <f>IF(A12stdlife="n/a","n/a",IF(S$3&gt;(A12stdlife+$E225),('PTRM input'!$K$154*(1+rvanilla05)^0.5)-SUM($K225:R225),('PTRM input'!$K$154*(1+rvanilla05)^0.5)/A12stdlife))</f>
        <v>0</v>
      </c>
      <c r="T225" s="105">
        <f>IF(A12stdlife="n/a","n/a",IF(T$3&gt;(A12stdlife+$E225),('PTRM input'!$K$154*(1+rvanilla05)^0.5)-SUM($K225:S225),('PTRM input'!$K$154*(1+rvanilla05)^0.5)/A12stdlife))</f>
        <v>0</v>
      </c>
      <c r="U225" s="105">
        <f>IF(A12stdlife="n/a","n/a",IF(U$3&gt;(A12stdlife+$E225),('PTRM input'!$K$154*(1+rvanilla05)^0.5)-SUM($K225:T225),('PTRM input'!$K$154*(1+rvanilla05)^0.5)/A12stdlife))</f>
        <v>0</v>
      </c>
      <c r="V225" s="105">
        <f>IF(A12stdlife="n/a","n/a",IF(V$3&gt;(A12stdlife+$E225),('PTRM input'!$K$154*(1+rvanilla05)^0.5)-SUM($K225:U225),('PTRM input'!$K$154*(1+rvanilla05)^0.5)/A12stdlife))</f>
        <v>0</v>
      </c>
      <c r="W225" s="105">
        <f>IF(A12stdlife="n/a","n/a",IF(W$3&gt;(A12stdlife+$E225),('PTRM input'!$K$154*(1+rvanilla05)^0.5)-SUM($K225:V225),('PTRM input'!$K$154*(1+rvanilla05)^0.5)/A12stdlife))</f>
        <v>0</v>
      </c>
      <c r="X225" s="105">
        <f>IF(A12stdlife="n/a","n/a",IF(X$3&gt;(A12stdlife+$E225),('PTRM input'!$K$154*(1+rvanilla05)^0.5)-SUM($K225:W225),('PTRM input'!$K$154*(1+rvanilla05)^0.5)/A12stdlife))</f>
        <v>0</v>
      </c>
      <c r="Y225" s="105">
        <f>IF(A12stdlife="n/a","n/a",IF(Y$3&gt;(A12stdlife+$E225),('PTRM input'!$K$154*(1+rvanilla05)^0.5)-SUM($K225:X225),('PTRM input'!$K$154*(1+rvanilla05)^0.5)/A12stdlife))</f>
        <v>0</v>
      </c>
      <c r="Z225" s="105">
        <f>IF(A12stdlife="n/a","n/a",IF(Z$3&gt;(A12stdlife+$E225),('PTRM input'!$K$154*(1+rvanilla05)^0.5)-SUM($K225:Y225),('PTRM input'!$K$154*(1+rvanilla05)^0.5)/A12stdlife))</f>
        <v>0</v>
      </c>
      <c r="AA225" s="105">
        <f>IF(A12stdlife="n/a","n/a",IF(AA$3&gt;(A12stdlife+$E225),('PTRM input'!$K$154*(1+rvanilla05)^0.5)-SUM($K225:Z225),('PTRM input'!$K$154*(1+rvanilla05)^0.5)/A12stdlife))</f>
        <v>0</v>
      </c>
      <c r="AB225" s="105">
        <f>IF(A12stdlife="n/a","n/a",IF(AB$3&gt;(A12stdlife+$E225),('PTRM input'!$K$154*(1+rvanilla05)^0.5)-SUM($K225:AA225),('PTRM input'!$K$154*(1+rvanilla05)^0.5)/A12stdlife))</f>
        <v>0</v>
      </c>
      <c r="AC225" s="105">
        <f>IF(A12stdlife="n/a","n/a",IF(AC$3&gt;(A12stdlife+$E225),('PTRM input'!$K$154*(1+rvanilla05)^0.5)-SUM($K225:AB225),('PTRM input'!$K$154*(1+rvanilla05)^0.5)/A12stdlife))</f>
        <v>0</v>
      </c>
      <c r="AD225" s="105">
        <f>IF(A12stdlife="n/a","n/a",IF(AD$3&gt;(A12stdlife+$E225),('PTRM input'!$K$154*(1+rvanilla05)^0.5)-SUM($K225:AC225),('PTRM input'!$K$154*(1+rvanilla05)^0.5)/A12stdlife))</f>
        <v>0</v>
      </c>
      <c r="AE225" s="105">
        <f>IF(A12stdlife="n/a","n/a",IF(AE$3&gt;(A12stdlife+$E225),('PTRM input'!$K$154*(1+rvanilla05)^0.5)-SUM($K225:AD225),('PTRM input'!$K$154*(1+rvanilla05)^0.5)/A12stdlife))</f>
        <v>0</v>
      </c>
      <c r="AF225" s="105">
        <f>IF(A12stdlife="n/a","n/a",IF(AF$3&gt;(A12stdlife+$E225),('PTRM input'!$K$154*(1+rvanilla05)^0.5)-SUM($K225:AE225),('PTRM input'!$K$154*(1+rvanilla05)^0.5)/A12stdlife))</f>
        <v>0</v>
      </c>
      <c r="AG225" s="105">
        <f>IF(A12stdlife="n/a","n/a",IF(AG$3&gt;(A12stdlife+$E225),('PTRM input'!$K$154*(1+rvanilla05)^0.5)-SUM($K225:AF225),('PTRM input'!$K$154*(1+rvanilla05)^0.5)/A12stdlife))</f>
        <v>0</v>
      </c>
      <c r="AH225" s="105">
        <f>IF(A12stdlife="n/a","n/a",IF(AH$3&gt;(A12stdlife+$E225),('PTRM input'!$K$154*(1+rvanilla05)^0.5)-SUM($K225:AG225),('PTRM input'!$K$154*(1+rvanilla05)^0.5)/A12stdlife))</f>
        <v>0</v>
      </c>
      <c r="AI225" s="105">
        <f>IF(A12stdlife="n/a","n/a",IF(AI$3&gt;(A12stdlife+$E225),('PTRM input'!$K$154*(1+rvanilla05)^0.5)-SUM($K225:AH225),('PTRM input'!$K$154*(1+rvanilla05)^0.5)/A12stdlife))</f>
        <v>0</v>
      </c>
      <c r="AJ225" s="105">
        <f>IF(A12stdlife="n/a","n/a",IF(AJ$3&gt;(A12stdlife+$E225),('PTRM input'!$K$154*(1+rvanilla05)^0.5)-SUM($K225:AI225),('PTRM input'!$K$154*(1+rvanilla05)^0.5)/A12stdlife))</f>
        <v>0</v>
      </c>
      <c r="AK225" s="105">
        <f>IF(A12stdlife="n/a","n/a",IF(AK$3&gt;(A12stdlife+$E225),('PTRM input'!$K$154*(1+rvanilla05)^0.5)-SUM($K225:AJ225),('PTRM input'!$K$154*(1+rvanilla05)^0.5)/A12stdlife))</f>
        <v>0</v>
      </c>
      <c r="AL225" s="105">
        <f>IF(A12stdlife="n/a","n/a",IF(AL$3&gt;(A12stdlife+$E225),('PTRM input'!$K$154*(1+rvanilla05)^0.5)-SUM($K225:AK225),('PTRM input'!$K$154*(1+rvanilla05)^0.5)/A12stdlife))</f>
        <v>0</v>
      </c>
      <c r="AM225" s="105">
        <f>IF(A12stdlife="n/a","n/a",IF(AM$3&gt;(A12stdlife+$E225),('PTRM input'!$K$154*(1+rvanilla05)^0.5)-SUM($K225:AL225),('PTRM input'!$K$154*(1+rvanilla05)^0.5)/A12stdlife))</f>
        <v>0</v>
      </c>
      <c r="AN225" s="105">
        <f>IF(A12stdlife="n/a","n/a",IF(AN$3&gt;(A12stdlife+$E225),('PTRM input'!$K$154*(1+rvanilla05)^0.5)-SUM($K225:AM225),('PTRM input'!$K$154*(1+rvanilla05)^0.5)/A12stdlife))</f>
        <v>0</v>
      </c>
      <c r="AO225" s="105">
        <f>IF(A12stdlife="n/a","n/a",IF(AO$3&gt;(A12stdlife+$E225),('PTRM input'!$K$154*(1+rvanilla05)^0.5)-SUM($K225:AN225),('PTRM input'!$K$154*(1+rvanilla05)^0.5)/A12stdlife))</f>
        <v>0</v>
      </c>
      <c r="AP225" s="105">
        <f>IF(A12stdlife="n/a","n/a",IF(AP$3&gt;(A12stdlife+$E225),('PTRM input'!$K$154*(1+rvanilla05)^0.5)-SUM($K225:AO225),('PTRM input'!$K$154*(1+rvanilla05)^0.5)/A12stdlife))</f>
        <v>0</v>
      </c>
      <c r="AQ225" s="105">
        <f>IF(A12stdlife="n/a","n/a",IF(AQ$3&gt;(A12stdlife+$E225),('PTRM input'!$K$154*(1+rvanilla05)^0.5)-SUM($K225:AP225),('PTRM input'!$K$154*(1+rvanilla05)^0.5)/A12stdlife))</f>
        <v>0</v>
      </c>
      <c r="AR225" s="105">
        <f>IF(A12stdlife="n/a","n/a",IF(AR$3&gt;(A12stdlife+$E225),('PTRM input'!$K$154*(1+rvanilla05)^0.5)-SUM($K225:AQ225),('PTRM input'!$K$154*(1+rvanilla05)^0.5)/A12stdlife))</f>
        <v>0</v>
      </c>
      <c r="AS225" s="105">
        <f>IF(A12stdlife="n/a","n/a",IF(AS$3&gt;(A12stdlife+$E225),('PTRM input'!$K$154*(1+rvanilla05)^0.5)-SUM($K225:AR225),('PTRM input'!$K$154*(1+rvanilla05)^0.5)/A12stdlife))</f>
        <v>0</v>
      </c>
      <c r="AT225" s="105">
        <f>IF(A12stdlife="n/a","n/a",IF(AT$3&gt;(A12stdlife+$E225),('PTRM input'!$K$154*(1+rvanilla05)^0.5)-SUM($K225:AS225),('PTRM input'!$K$154*(1+rvanilla05)^0.5)/A12stdlife))</f>
        <v>0</v>
      </c>
      <c r="AU225" s="105">
        <f>IF(A12stdlife="n/a","n/a",IF(AU$3&gt;(A12stdlife+$E225),('PTRM input'!$K$154*(1+rvanilla05)^0.5)-SUM($K225:AT225),('PTRM input'!$K$154*(1+rvanilla05)^0.5)/A12stdlife))</f>
        <v>0</v>
      </c>
      <c r="AV225" s="105">
        <f>IF(A12stdlife="n/a","n/a",IF(AV$3&gt;(A12stdlife+$E225),('PTRM input'!$K$154*(1+rvanilla05)^0.5)-SUM($K225:AU225),('PTRM input'!$K$154*(1+rvanilla05)^0.5)/A12stdlife))</f>
        <v>0</v>
      </c>
      <c r="AW225" s="105">
        <f>IF(A12stdlife="n/a","n/a",IF(AW$3&gt;(A12stdlife+$E225),('PTRM input'!$K$154*(1+rvanilla05)^0.5)-SUM($K225:AV225),('PTRM input'!$K$154*(1+rvanilla05)^0.5)/A12stdlife))</f>
        <v>0</v>
      </c>
      <c r="AX225" s="105">
        <f>IF(A12stdlife="n/a","n/a",IF(AX$3&gt;(A12stdlife+$E225),('PTRM input'!$K$154*(1+rvanilla05)^0.5)-SUM($K225:AW225),('PTRM input'!$K$154*(1+rvanilla05)^0.5)/A12stdlife))</f>
        <v>0</v>
      </c>
      <c r="AY225" s="105">
        <f>IF(A12stdlife="n/a","n/a",IF(AY$3&gt;(A12stdlife+$E225),('PTRM input'!$K$154*(1+rvanilla05)^0.5)-SUM($K225:AX225),('PTRM input'!$K$154*(1+rvanilla05)^0.5)/A12stdlife))</f>
        <v>0</v>
      </c>
      <c r="AZ225" s="105">
        <f>IF(A12stdlife="n/a","n/a",IF(AZ$3&gt;(A12stdlife+$E225),('PTRM input'!$K$154*(1+rvanilla05)^0.5)-SUM($K225:AY225),('PTRM input'!$K$154*(1+rvanilla05)^0.5)/A12stdlife))</f>
        <v>0</v>
      </c>
      <c r="BA225" s="105">
        <f>IF(A12stdlife="n/a","n/a",IF(BA$3&gt;(A12stdlife+$E225),('PTRM input'!$K$154*(1+rvanilla05)^0.5)-SUM($K225:AZ225),('PTRM input'!$K$154*(1+rvanilla05)^0.5)/A12stdlife))</f>
        <v>0</v>
      </c>
      <c r="BB225" s="105">
        <f>IF(A12stdlife="n/a","n/a",IF(BB$3&gt;(A12stdlife+$E225),('PTRM input'!$K$154*(1+rvanilla05)^0.5)-SUM($K225:BA225),('PTRM input'!$K$154*(1+rvanilla05)^0.5)/A12stdlife))</f>
        <v>0</v>
      </c>
      <c r="BC225" s="105">
        <f>IF(A12stdlife="n/a","n/a",IF(BC$3&gt;(A12stdlife+$E225),('PTRM input'!$K$154*(1+rvanilla05)^0.5)-SUM($K225:BB225),('PTRM input'!$K$154*(1+rvanilla05)^0.5)/A12stdlife))</f>
        <v>0</v>
      </c>
      <c r="BD225" s="105">
        <f>IF(A12stdlife="n/a","n/a",IF(BD$3&gt;(A12stdlife+$E225),('PTRM input'!$K$154*(1+rvanilla05)^0.5)-SUM($K225:BC225),('PTRM input'!$K$154*(1+rvanilla05)^0.5)/A12stdlife))</f>
        <v>0</v>
      </c>
      <c r="BE225" s="105">
        <f>IF(A12stdlife="n/a","n/a",IF(BE$3&gt;(A12stdlife+$E225),('PTRM input'!$K$154*(1+rvanilla05)^0.5)-SUM($K225:BD225),('PTRM input'!$K$154*(1+rvanilla05)^0.5)/A12stdlife))</f>
        <v>0</v>
      </c>
      <c r="BF225" s="105">
        <f>IF(A12stdlife="n/a","n/a",IF(BF$3&gt;(A12stdlife+$E225),('PTRM input'!$K$154*(1+rvanilla05)^0.5)-SUM($K225:BE225),('PTRM input'!$K$154*(1+rvanilla05)^0.5)/A12stdlife))</f>
        <v>0</v>
      </c>
      <c r="BG225" s="105">
        <f>IF(A12stdlife="n/a","n/a",IF(BG$3&gt;(A12stdlife+$E225),('PTRM input'!$K$154*(1+rvanilla05)^0.5)-SUM($K225:BF225),('PTRM input'!$K$154*(1+rvanilla05)^0.5)/A12stdlife))</f>
        <v>0</v>
      </c>
      <c r="BH225" s="105">
        <f>IF(A12stdlife="n/a","n/a",IF(BH$3&gt;(A12stdlife+$E225),('PTRM input'!$K$154*(1+rvanilla05)^0.5)-SUM($K225:BG225),('PTRM input'!$K$154*(1+rvanilla05)^0.5)/A12stdlife))</f>
        <v>0</v>
      </c>
      <c r="BI225" s="105">
        <f>IF(A12stdlife="n/a","n/a",IF(BI$3&gt;(A12stdlife+$E225),('PTRM input'!$K$154*(1+rvanilla05)^0.5)-SUM($K225:BH225),('PTRM input'!$K$154*(1+rvanilla05)^0.5)/A12stdlife))</f>
        <v>0</v>
      </c>
      <c r="BJ225" s="234"/>
      <c r="BK225" s="234"/>
      <c r="BL225" s="234"/>
      <c r="BM225" s="234"/>
    </row>
    <row r="226" spans="1:65" s="190" customFormat="1" outlineLevel="2">
      <c r="A226" s="234"/>
      <c r="B226" s="32"/>
      <c r="C226" s="31"/>
      <c r="D226" s="930"/>
      <c r="E226" s="167">
        <v>6</v>
      </c>
      <c r="F226" s="34"/>
      <c r="G226" s="184"/>
      <c r="H226" s="186"/>
      <c r="I226" s="186"/>
      <c r="J226" s="186"/>
      <c r="K226" s="186"/>
      <c r="L226" s="185"/>
      <c r="M226" s="105">
        <f>IF(A12stdlife="n/a","n/a",IF(M$3&gt;(A12stdlife+$E226),('PTRM input'!$L$154*(1+rvanilla06)^0.5)-SUM($L226:L226),('PTRM input'!$L$154*(1+rvanilla06)^0.5)/A12stdlife))</f>
        <v>0</v>
      </c>
      <c r="N226" s="105">
        <f>IF(A12stdlife="n/a","n/a",IF(N$3&gt;(A12stdlife+$E226),('PTRM input'!$L$154*(1+rvanilla06)^0.5)-SUM($L226:M226),('PTRM input'!$L$154*(1+rvanilla06)^0.5)/A12stdlife))</f>
        <v>0</v>
      </c>
      <c r="O226" s="105">
        <f>IF(A12stdlife="n/a","n/a",IF(O$3&gt;(A12stdlife+$E226),('PTRM input'!$L$154*(1+rvanilla06)^0.5)-SUM($L226:N226),('PTRM input'!$L$154*(1+rvanilla06)^0.5)/A12stdlife))</f>
        <v>0</v>
      </c>
      <c r="P226" s="105">
        <f>IF(A12stdlife="n/a","n/a",IF(P$3&gt;(A12stdlife+$E226),('PTRM input'!$L$154*(1+rvanilla06)^0.5)-SUM($L226:O226),('PTRM input'!$L$154*(1+rvanilla06)^0.5)/A12stdlife))</f>
        <v>0</v>
      </c>
      <c r="Q226" s="105">
        <f>IF(A12stdlife="n/a","n/a",IF(Q$3&gt;(A12stdlife+$E226),('PTRM input'!$L$154*(1+rvanilla06)^0.5)-SUM($L226:P226),('PTRM input'!$L$154*(1+rvanilla06)^0.5)/A12stdlife))</f>
        <v>0</v>
      </c>
      <c r="R226" s="105">
        <f>IF(A12stdlife="n/a","n/a",IF(R$3&gt;(A12stdlife+$E226),('PTRM input'!$L$154*(1+rvanilla06)^0.5)-SUM($L226:Q226),('PTRM input'!$L$154*(1+rvanilla06)^0.5)/A12stdlife))</f>
        <v>0</v>
      </c>
      <c r="S226" s="105">
        <f>IF(A12stdlife="n/a","n/a",IF(S$3&gt;(A12stdlife+$E226),('PTRM input'!$L$154*(1+rvanilla06)^0.5)-SUM($L226:R226),('PTRM input'!$L$154*(1+rvanilla06)^0.5)/A12stdlife))</f>
        <v>0</v>
      </c>
      <c r="T226" s="105">
        <f>IF(A12stdlife="n/a","n/a",IF(T$3&gt;(A12stdlife+$E226),('PTRM input'!$L$154*(1+rvanilla06)^0.5)-SUM($L226:S226),('PTRM input'!$L$154*(1+rvanilla06)^0.5)/A12stdlife))</f>
        <v>0</v>
      </c>
      <c r="U226" s="105">
        <f>IF(A12stdlife="n/a","n/a",IF(U$3&gt;(A12stdlife+$E226),('PTRM input'!$L$154*(1+rvanilla06)^0.5)-SUM($L226:T226),('PTRM input'!$L$154*(1+rvanilla06)^0.5)/A12stdlife))</f>
        <v>0</v>
      </c>
      <c r="V226" s="105">
        <f>IF(A12stdlife="n/a","n/a",IF(V$3&gt;(A12stdlife+$E226),('PTRM input'!$L$154*(1+rvanilla06)^0.5)-SUM($L226:U226),('PTRM input'!$L$154*(1+rvanilla06)^0.5)/A12stdlife))</f>
        <v>0</v>
      </c>
      <c r="W226" s="105">
        <f>IF(A12stdlife="n/a","n/a",IF(W$3&gt;(A12stdlife+$E226),('PTRM input'!$L$154*(1+rvanilla06)^0.5)-SUM($L226:V226),('PTRM input'!$L$154*(1+rvanilla06)^0.5)/A12stdlife))</f>
        <v>0</v>
      </c>
      <c r="X226" s="105">
        <f>IF(A12stdlife="n/a","n/a",IF(X$3&gt;(A12stdlife+$E226),('PTRM input'!$L$154*(1+rvanilla06)^0.5)-SUM($L226:W226),('PTRM input'!$L$154*(1+rvanilla06)^0.5)/A12stdlife))</f>
        <v>0</v>
      </c>
      <c r="Y226" s="105">
        <f>IF(A12stdlife="n/a","n/a",IF(Y$3&gt;(A12stdlife+$E226),('PTRM input'!$L$154*(1+rvanilla06)^0.5)-SUM($L226:X226),('PTRM input'!$L$154*(1+rvanilla06)^0.5)/A12stdlife))</f>
        <v>0</v>
      </c>
      <c r="Z226" s="105">
        <f>IF(A12stdlife="n/a","n/a",IF(Z$3&gt;(A12stdlife+$E226),('PTRM input'!$L$154*(1+rvanilla06)^0.5)-SUM($L226:Y226),('PTRM input'!$L$154*(1+rvanilla06)^0.5)/A12stdlife))</f>
        <v>0</v>
      </c>
      <c r="AA226" s="105">
        <f>IF(A12stdlife="n/a","n/a",IF(AA$3&gt;(A12stdlife+$E226),('PTRM input'!$L$154*(1+rvanilla06)^0.5)-SUM($L226:Z226),('PTRM input'!$L$154*(1+rvanilla06)^0.5)/A12stdlife))</f>
        <v>0</v>
      </c>
      <c r="AB226" s="105">
        <f>IF(A12stdlife="n/a","n/a",IF(AB$3&gt;(A12stdlife+$E226),('PTRM input'!$L$154*(1+rvanilla06)^0.5)-SUM($L226:AA226),('PTRM input'!$L$154*(1+rvanilla06)^0.5)/A12stdlife))</f>
        <v>0</v>
      </c>
      <c r="AC226" s="105">
        <f>IF(A12stdlife="n/a","n/a",IF(AC$3&gt;(A12stdlife+$E226),('PTRM input'!$L$154*(1+rvanilla06)^0.5)-SUM($L226:AB226),('PTRM input'!$L$154*(1+rvanilla06)^0.5)/A12stdlife))</f>
        <v>0</v>
      </c>
      <c r="AD226" s="105">
        <f>IF(A12stdlife="n/a","n/a",IF(AD$3&gt;(A12stdlife+$E226),('PTRM input'!$L$154*(1+rvanilla06)^0.5)-SUM($L226:AC226),('PTRM input'!$L$154*(1+rvanilla06)^0.5)/A12stdlife))</f>
        <v>0</v>
      </c>
      <c r="AE226" s="105">
        <f>IF(A12stdlife="n/a","n/a",IF(AE$3&gt;(A12stdlife+$E226),('PTRM input'!$L$154*(1+rvanilla06)^0.5)-SUM($L226:AD226),('PTRM input'!$L$154*(1+rvanilla06)^0.5)/A12stdlife))</f>
        <v>0</v>
      </c>
      <c r="AF226" s="105">
        <f>IF(A12stdlife="n/a","n/a",IF(AF$3&gt;(A12stdlife+$E226),('PTRM input'!$L$154*(1+rvanilla06)^0.5)-SUM($L226:AE226),('PTRM input'!$L$154*(1+rvanilla06)^0.5)/A12stdlife))</f>
        <v>0</v>
      </c>
      <c r="AG226" s="105">
        <f>IF(A12stdlife="n/a","n/a",IF(AG$3&gt;(A12stdlife+$E226),('PTRM input'!$L$154*(1+rvanilla06)^0.5)-SUM($L226:AF226),('PTRM input'!$L$154*(1+rvanilla06)^0.5)/A12stdlife))</f>
        <v>0</v>
      </c>
      <c r="AH226" s="105">
        <f>IF(A12stdlife="n/a","n/a",IF(AH$3&gt;(A12stdlife+$E226),('PTRM input'!$L$154*(1+rvanilla06)^0.5)-SUM($L226:AG226),('PTRM input'!$L$154*(1+rvanilla06)^0.5)/A12stdlife))</f>
        <v>0</v>
      </c>
      <c r="AI226" s="105">
        <f>IF(A12stdlife="n/a","n/a",IF(AI$3&gt;(A12stdlife+$E226),('PTRM input'!$L$154*(1+rvanilla06)^0.5)-SUM($L226:AH226),('PTRM input'!$L$154*(1+rvanilla06)^0.5)/A12stdlife))</f>
        <v>0</v>
      </c>
      <c r="AJ226" s="105">
        <f>IF(A12stdlife="n/a","n/a",IF(AJ$3&gt;(A12stdlife+$E226),('PTRM input'!$L$154*(1+rvanilla06)^0.5)-SUM($L226:AI226),('PTRM input'!$L$154*(1+rvanilla06)^0.5)/A12stdlife))</f>
        <v>0</v>
      </c>
      <c r="AK226" s="105">
        <f>IF(A12stdlife="n/a","n/a",IF(AK$3&gt;(A12stdlife+$E226),('PTRM input'!$L$154*(1+rvanilla06)^0.5)-SUM($L226:AJ226),('PTRM input'!$L$154*(1+rvanilla06)^0.5)/A12stdlife))</f>
        <v>0</v>
      </c>
      <c r="AL226" s="105">
        <f>IF(A12stdlife="n/a","n/a",IF(AL$3&gt;(A12stdlife+$E226),('PTRM input'!$L$154*(1+rvanilla06)^0.5)-SUM($L226:AK226),('PTRM input'!$L$154*(1+rvanilla06)^0.5)/A12stdlife))</f>
        <v>0</v>
      </c>
      <c r="AM226" s="105">
        <f>IF(A12stdlife="n/a","n/a",IF(AM$3&gt;(A12stdlife+$E226),('PTRM input'!$L$154*(1+rvanilla06)^0.5)-SUM($L226:AL226),('PTRM input'!$L$154*(1+rvanilla06)^0.5)/A12stdlife))</f>
        <v>0</v>
      </c>
      <c r="AN226" s="105">
        <f>IF(A12stdlife="n/a","n/a",IF(AN$3&gt;(A12stdlife+$E226),('PTRM input'!$L$154*(1+rvanilla06)^0.5)-SUM($L226:AM226),('PTRM input'!$L$154*(1+rvanilla06)^0.5)/A12stdlife))</f>
        <v>0</v>
      </c>
      <c r="AO226" s="105">
        <f>IF(A12stdlife="n/a","n/a",IF(AO$3&gt;(A12stdlife+$E226),('PTRM input'!$L$154*(1+rvanilla06)^0.5)-SUM($L226:AN226),('PTRM input'!$L$154*(1+rvanilla06)^0.5)/A12stdlife))</f>
        <v>0</v>
      </c>
      <c r="AP226" s="105">
        <f>IF(A12stdlife="n/a","n/a",IF(AP$3&gt;(A12stdlife+$E226),('PTRM input'!$L$154*(1+rvanilla06)^0.5)-SUM($L226:AO226),('PTRM input'!$L$154*(1+rvanilla06)^0.5)/A12stdlife))</f>
        <v>0</v>
      </c>
      <c r="AQ226" s="105">
        <f>IF(A12stdlife="n/a","n/a",IF(AQ$3&gt;(A12stdlife+$E226),('PTRM input'!$L$154*(1+rvanilla06)^0.5)-SUM($L226:AP226),('PTRM input'!$L$154*(1+rvanilla06)^0.5)/A12stdlife))</f>
        <v>0</v>
      </c>
      <c r="AR226" s="105">
        <f>IF(A12stdlife="n/a","n/a",IF(AR$3&gt;(A12stdlife+$E226),('PTRM input'!$L$154*(1+rvanilla06)^0.5)-SUM($L226:AQ226),('PTRM input'!$L$154*(1+rvanilla06)^0.5)/A12stdlife))</f>
        <v>0</v>
      </c>
      <c r="AS226" s="105">
        <f>IF(A12stdlife="n/a","n/a",IF(AS$3&gt;(A12stdlife+$E226),('PTRM input'!$L$154*(1+rvanilla06)^0.5)-SUM($L226:AR226),('PTRM input'!$L$154*(1+rvanilla06)^0.5)/A12stdlife))</f>
        <v>0</v>
      </c>
      <c r="AT226" s="105">
        <f>IF(A12stdlife="n/a","n/a",IF(AT$3&gt;(A12stdlife+$E226),('PTRM input'!$L$154*(1+rvanilla06)^0.5)-SUM($L226:AS226),('PTRM input'!$L$154*(1+rvanilla06)^0.5)/A12stdlife))</f>
        <v>0</v>
      </c>
      <c r="AU226" s="105">
        <f>IF(A12stdlife="n/a","n/a",IF(AU$3&gt;(A12stdlife+$E226),('PTRM input'!$L$154*(1+rvanilla06)^0.5)-SUM($L226:AT226),('PTRM input'!$L$154*(1+rvanilla06)^0.5)/A12stdlife))</f>
        <v>0</v>
      </c>
      <c r="AV226" s="105">
        <f>IF(A12stdlife="n/a","n/a",IF(AV$3&gt;(A12stdlife+$E226),('PTRM input'!$L$154*(1+rvanilla06)^0.5)-SUM($L226:AU226),('PTRM input'!$L$154*(1+rvanilla06)^0.5)/A12stdlife))</f>
        <v>0</v>
      </c>
      <c r="AW226" s="105">
        <f>IF(A12stdlife="n/a","n/a",IF(AW$3&gt;(A12stdlife+$E226),('PTRM input'!$L$154*(1+rvanilla06)^0.5)-SUM($L226:AV226),('PTRM input'!$L$154*(1+rvanilla06)^0.5)/A12stdlife))</f>
        <v>0</v>
      </c>
      <c r="AX226" s="105">
        <f>IF(A12stdlife="n/a","n/a",IF(AX$3&gt;(A12stdlife+$E226),('PTRM input'!$L$154*(1+rvanilla06)^0.5)-SUM($L226:AW226),('PTRM input'!$L$154*(1+rvanilla06)^0.5)/A12stdlife))</f>
        <v>0</v>
      </c>
      <c r="AY226" s="105">
        <f>IF(A12stdlife="n/a","n/a",IF(AY$3&gt;(A12stdlife+$E226),('PTRM input'!$L$154*(1+rvanilla06)^0.5)-SUM($L226:AX226),('PTRM input'!$L$154*(1+rvanilla06)^0.5)/A12stdlife))</f>
        <v>0</v>
      </c>
      <c r="AZ226" s="105">
        <f>IF(A12stdlife="n/a","n/a",IF(AZ$3&gt;(A12stdlife+$E226),('PTRM input'!$L$154*(1+rvanilla06)^0.5)-SUM($L226:AY226),('PTRM input'!$L$154*(1+rvanilla06)^0.5)/A12stdlife))</f>
        <v>0</v>
      </c>
      <c r="BA226" s="105">
        <f>IF(A12stdlife="n/a","n/a",IF(BA$3&gt;(A12stdlife+$E226),('PTRM input'!$L$154*(1+rvanilla06)^0.5)-SUM($L226:AZ226),('PTRM input'!$L$154*(1+rvanilla06)^0.5)/A12stdlife))</f>
        <v>0</v>
      </c>
      <c r="BB226" s="105">
        <f>IF(A12stdlife="n/a","n/a",IF(BB$3&gt;(A12stdlife+$E226),('PTRM input'!$L$154*(1+rvanilla06)^0.5)-SUM($L226:BA226),('PTRM input'!$L$154*(1+rvanilla06)^0.5)/A12stdlife))</f>
        <v>0</v>
      </c>
      <c r="BC226" s="105">
        <f>IF(A12stdlife="n/a","n/a",IF(BC$3&gt;(A12stdlife+$E226),('PTRM input'!$L$154*(1+rvanilla06)^0.5)-SUM($L226:BB226),('PTRM input'!$L$154*(1+rvanilla06)^0.5)/A12stdlife))</f>
        <v>0</v>
      </c>
      <c r="BD226" s="105">
        <f>IF(A12stdlife="n/a","n/a",IF(BD$3&gt;(A12stdlife+$E226),('PTRM input'!$L$154*(1+rvanilla06)^0.5)-SUM($L226:BC226),('PTRM input'!$L$154*(1+rvanilla06)^0.5)/A12stdlife))</f>
        <v>0</v>
      </c>
      <c r="BE226" s="105">
        <f>IF(A12stdlife="n/a","n/a",IF(BE$3&gt;(A12stdlife+$E226),('PTRM input'!$L$154*(1+rvanilla06)^0.5)-SUM($L226:BD226),('PTRM input'!$L$154*(1+rvanilla06)^0.5)/A12stdlife))</f>
        <v>0</v>
      </c>
      <c r="BF226" s="105">
        <f>IF(A12stdlife="n/a","n/a",IF(BF$3&gt;(A12stdlife+$E226),('PTRM input'!$L$154*(1+rvanilla06)^0.5)-SUM($L226:BE226),('PTRM input'!$L$154*(1+rvanilla06)^0.5)/A12stdlife))</f>
        <v>0</v>
      </c>
      <c r="BG226" s="105">
        <f>IF(A12stdlife="n/a","n/a",IF(BG$3&gt;(A12stdlife+$E226),('PTRM input'!$L$154*(1+rvanilla06)^0.5)-SUM($L226:BF226),('PTRM input'!$L$154*(1+rvanilla06)^0.5)/A12stdlife))</f>
        <v>0</v>
      </c>
      <c r="BH226" s="105">
        <f>IF(A12stdlife="n/a","n/a",IF(BH$3&gt;(A12stdlife+$E226),('PTRM input'!$L$154*(1+rvanilla06)^0.5)-SUM($L226:BG226),('PTRM input'!$L$154*(1+rvanilla06)^0.5)/A12stdlife))</f>
        <v>0</v>
      </c>
      <c r="BI226" s="105">
        <f>IF(A12stdlife="n/a","n/a",IF(BI$3&gt;(A12stdlife+$E226),('PTRM input'!$L$154*(1+rvanilla06)^0.5)-SUM($L226:BH226),('PTRM input'!$L$154*(1+rvanilla06)^0.5)/A12stdlife))</f>
        <v>0</v>
      </c>
      <c r="BJ226" s="234"/>
      <c r="BK226" s="234"/>
      <c r="BL226" s="234"/>
      <c r="BM226" s="234"/>
    </row>
    <row r="227" spans="1:65" s="190" customFormat="1" outlineLevel="2">
      <c r="A227" s="234"/>
      <c r="B227" s="32"/>
      <c r="C227" s="31"/>
      <c r="D227" s="930"/>
      <c r="E227" s="167">
        <v>7</v>
      </c>
      <c r="F227" s="34"/>
      <c r="G227" s="184"/>
      <c r="H227" s="186"/>
      <c r="I227" s="186"/>
      <c r="J227" s="186"/>
      <c r="K227" s="186"/>
      <c r="L227" s="186"/>
      <c r="M227" s="185"/>
      <c r="N227" s="105">
        <f>IF(A12stdlife="n/a","n/a",IF(N$3&gt;(A12stdlife+$E227),('PTRM input'!$M$154*(1+rvanilla07)^0.5)-SUM($M227:M227),('PTRM input'!$M$154*(1+rvanilla07)^0.5)/A12stdlife))</f>
        <v>0</v>
      </c>
      <c r="O227" s="105">
        <f>IF(A12stdlife="n/a","n/a",IF(O$3&gt;(A12stdlife+$E227),('PTRM input'!$M$154*(1+rvanilla07)^0.5)-SUM($M227:N227),('PTRM input'!$M$154*(1+rvanilla07)^0.5)/A12stdlife))</f>
        <v>0</v>
      </c>
      <c r="P227" s="105">
        <f>IF(A12stdlife="n/a","n/a",IF(P$3&gt;(A12stdlife+$E227),('PTRM input'!$M$154*(1+rvanilla07)^0.5)-SUM($M227:O227),('PTRM input'!$M$154*(1+rvanilla07)^0.5)/A12stdlife))</f>
        <v>0</v>
      </c>
      <c r="Q227" s="105">
        <f>IF(A12stdlife="n/a","n/a",IF(Q$3&gt;(A12stdlife+$E227),('PTRM input'!$M$154*(1+rvanilla07)^0.5)-SUM($M227:P227),('PTRM input'!$M$154*(1+rvanilla07)^0.5)/A12stdlife))</f>
        <v>0</v>
      </c>
      <c r="R227" s="105">
        <f>IF(A12stdlife="n/a","n/a",IF(R$3&gt;(A12stdlife+$E227),('PTRM input'!$M$154*(1+rvanilla07)^0.5)-SUM($M227:Q227),('PTRM input'!$M$154*(1+rvanilla07)^0.5)/A12stdlife))</f>
        <v>0</v>
      </c>
      <c r="S227" s="105">
        <f>IF(A12stdlife="n/a","n/a",IF(S$3&gt;(A12stdlife+$E227),('PTRM input'!$M$154*(1+rvanilla07)^0.5)-SUM($M227:R227),('PTRM input'!$M$154*(1+rvanilla07)^0.5)/A12stdlife))</f>
        <v>0</v>
      </c>
      <c r="T227" s="105">
        <f>IF(A12stdlife="n/a","n/a",IF(T$3&gt;(A12stdlife+$E227),('PTRM input'!$M$154*(1+rvanilla07)^0.5)-SUM($M227:S227),('PTRM input'!$M$154*(1+rvanilla07)^0.5)/A12stdlife))</f>
        <v>0</v>
      </c>
      <c r="U227" s="105">
        <f>IF(A12stdlife="n/a","n/a",IF(U$3&gt;(A12stdlife+$E227),('PTRM input'!$M$154*(1+rvanilla07)^0.5)-SUM($M227:T227),('PTRM input'!$M$154*(1+rvanilla07)^0.5)/A12stdlife))</f>
        <v>0</v>
      </c>
      <c r="V227" s="105">
        <f>IF(A12stdlife="n/a","n/a",IF(V$3&gt;(A12stdlife+$E227),('PTRM input'!$M$154*(1+rvanilla07)^0.5)-SUM($M227:U227),('PTRM input'!$M$154*(1+rvanilla07)^0.5)/A12stdlife))</f>
        <v>0</v>
      </c>
      <c r="W227" s="105">
        <f>IF(A12stdlife="n/a","n/a",IF(W$3&gt;(A12stdlife+$E227),('PTRM input'!$M$154*(1+rvanilla07)^0.5)-SUM($M227:V227),('PTRM input'!$M$154*(1+rvanilla07)^0.5)/A12stdlife))</f>
        <v>0</v>
      </c>
      <c r="X227" s="105">
        <f>IF(A12stdlife="n/a","n/a",IF(X$3&gt;(A12stdlife+$E227),('PTRM input'!$M$154*(1+rvanilla07)^0.5)-SUM($M227:W227),('PTRM input'!$M$154*(1+rvanilla07)^0.5)/A12stdlife))</f>
        <v>0</v>
      </c>
      <c r="Y227" s="105">
        <f>IF(A12stdlife="n/a","n/a",IF(Y$3&gt;(A12stdlife+$E227),('PTRM input'!$M$154*(1+rvanilla07)^0.5)-SUM($M227:X227),('PTRM input'!$M$154*(1+rvanilla07)^0.5)/A12stdlife))</f>
        <v>0</v>
      </c>
      <c r="Z227" s="105">
        <f>IF(A12stdlife="n/a","n/a",IF(Z$3&gt;(A12stdlife+$E227),('PTRM input'!$M$154*(1+rvanilla07)^0.5)-SUM($M227:Y227),('PTRM input'!$M$154*(1+rvanilla07)^0.5)/A12stdlife))</f>
        <v>0</v>
      </c>
      <c r="AA227" s="105">
        <f>IF(A12stdlife="n/a","n/a",IF(AA$3&gt;(A12stdlife+$E227),('PTRM input'!$M$154*(1+rvanilla07)^0.5)-SUM($M227:Z227),('PTRM input'!$M$154*(1+rvanilla07)^0.5)/A12stdlife))</f>
        <v>0</v>
      </c>
      <c r="AB227" s="105">
        <f>IF(A12stdlife="n/a","n/a",IF(AB$3&gt;(A12stdlife+$E227),('PTRM input'!$M$154*(1+rvanilla07)^0.5)-SUM($M227:AA227),('PTRM input'!$M$154*(1+rvanilla07)^0.5)/A12stdlife))</f>
        <v>0</v>
      </c>
      <c r="AC227" s="105">
        <f>IF(A12stdlife="n/a","n/a",IF(AC$3&gt;(A12stdlife+$E227),('PTRM input'!$M$154*(1+rvanilla07)^0.5)-SUM($M227:AB227),('PTRM input'!$M$154*(1+rvanilla07)^0.5)/A12stdlife))</f>
        <v>0</v>
      </c>
      <c r="AD227" s="105">
        <f>IF(A12stdlife="n/a","n/a",IF(AD$3&gt;(A12stdlife+$E227),('PTRM input'!$M$154*(1+rvanilla07)^0.5)-SUM($M227:AC227),('PTRM input'!$M$154*(1+rvanilla07)^0.5)/A12stdlife))</f>
        <v>0</v>
      </c>
      <c r="AE227" s="105">
        <f>IF(A12stdlife="n/a","n/a",IF(AE$3&gt;(A12stdlife+$E227),('PTRM input'!$M$154*(1+rvanilla07)^0.5)-SUM($M227:AD227),('PTRM input'!$M$154*(1+rvanilla07)^0.5)/A12stdlife))</f>
        <v>0</v>
      </c>
      <c r="AF227" s="105">
        <f>IF(A12stdlife="n/a","n/a",IF(AF$3&gt;(A12stdlife+$E227),('PTRM input'!$M$154*(1+rvanilla07)^0.5)-SUM($M227:AE227),('PTRM input'!$M$154*(1+rvanilla07)^0.5)/A12stdlife))</f>
        <v>0</v>
      </c>
      <c r="AG227" s="105">
        <f>IF(A12stdlife="n/a","n/a",IF(AG$3&gt;(A12stdlife+$E227),('PTRM input'!$M$154*(1+rvanilla07)^0.5)-SUM($M227:AF227),('PTRM input'!$M$154*(1+rvanilla07)^0.5)/A12stdlife))</f>
        <v>0</v>
      </c>
      <c r="AH227" s="105">
        <f>IF(A12stdlife="n/a","n/a",IF(AH$3&gt;(A12stdlife+$E227),('PTRM input'!$M$154*(1+rvanilla07)^0.5)-SUM($M227:AG227),('PTRM input'!$M$154*(1+rvanilla07)^0.5)/A12stdlife))</f>
        <v>0</v>
      </c>
      <c r="AI227" s="105">
        <f>IF(A12stdlife="n/a","n/a",IF(AI$3&gt;(A12stdlife+$E227),('PTRM input'!$M$154*(1+rvanilla07)^0.5)-SUM($M227:AH227),('PTRM input'!$M$154*(1+rvanilla07)^0.5)/A12stdlife))</f>
        <v>0</v>
      </c>
      <c r="AJ227" s="105">
        <f>IF(A12stdlife="n/a","n/a",IF(AJ$3&gt;(A12stdlife+$E227),('PTRM input'!$M$154*(1+rvanilla07)^0.5)-SUM($M227:AI227),('PTRM input'!$M$154*(1+rvanilla07)^0.5)/A12stdlife))</f>
        <v>0</v>
      </c>
      <c r="AK227" s="105">
        <f>IF(A12stdlife="n/a","n/a",IF(AK$3&gt;(A12stdlife+$E227),('PTRM input'!$M$154*(1+rvanilla07)^0.5)-SUM($M227:AJ227),('PTRM input'!$M$154*(1+rvanilla07)^0.5)/A12stdlife))</f>
        <v>0</v>
      </c>
      <c r="AL227" s="105">
        <f>IF(A12stdlife="n/a","n/a",IF(AL$3&gt;(A12stdlife+$E227),('PTRM input'!$M$154*(1+rvanilla07)^0.5)-SUM($M227:AK227),('PTRM input'!$M$154*(1+rvanilla07)^0.5)/A12stdlife))</f>
        <v>0</v>
      </c>
      <c r="AM227" s="105">
        <f>IF(A12stdlife="n/a","n/a",IF(AM$3&gt;(A12stdlife+$E227),('PTRM input'!$M$154*(1+rvanilla07)^0.5)-SUM($M227:AL227),('PTRM input'!$M$154*(1+rvanilla07)^0.5)/A12stdlife))</f>
        <v>0</v>
      </c>
      <c r="AN227" s="105">
        <f>IF(A12stdlife="n/a","n/a",IF(AN$3&gt;(A12stdlife+$E227),('PTRM input'!$M$154*(1+rvanilla07)^0.5)-SUM($M227:AM227),('PTRM input'!$M$154*(1+rvanilla07)^0.5)/A12stdlife))</f>
        <v>0</v>
      </c>
      <c r="AO227" s="105">
        <f>IF(A12stdlife="n/a","n/a",IF(AO$3&gt;(A12stdlife+$E227),('PTRM input'!$M$154*(1+rvanilla07)^0.5)-SUM($M227:AN227),('PTRM input'!$M$154*(1+rvanilla07)^0.5)/A12stdlife))</f>
        <v>0</v>
      </c>
      <c r="AP227" s="105">
        <f>IF(A12stdlife="n/a","n/a",IF(AP$3&gt;(A12stdlife+$E227),('PTRM input'!$M$154*(1+rvanilla07)^0.5)-SUM($M227:AO227),('PTRM input'!$M$154*(1+rvanilla07)^0.5)/A12stdlife))</f>
        <v>0</v>
      </c>
      <c r="AQ227" s="105">
        <f>IF(A12stdlife="n/a","n/a",IF(AQ$3&gt;(A12stdlife+$E227),('PTRM input'!$M$154*(1+rvanilla07)^0.5)-SUM($M227:AP227),('PTRM input'!$M$154*(1+rvanilla07)^0.5)/A12stdlife))</f>
        <v>0</v>
      </c>
      <c r="AR227" s="105">
        <f>IF(A12stdlife="n/a","n/a",IF(AR$3&gt;(A12stdlife+$E227),('PTRM input'!$M$154*(1+rvanilla07)^0.5)-SUM($M227:AQ227),('PTRM input'!$M$154*(1+rvanilla07)^0.5)/A12stdlife))</f>
        <v>0</v>
      </c>
      <c r="AS227" s="105">
        <f>IF(A12stdlife="n/a","n/a",IF(AS$3&gt;(A12stdlife+$E227),('PTRM input'!$M$154*(1+rvanilla07)^0.5)-SUM($M227:AR227),('PTRM input'!$M$154*(1+rvanilla07)^0.5)/A12stdlife))</f>
        <v>0</v>
      </c>
      <c r="AT227" s="105">
        <f>IF(A12stdlife="n/a","n/a",IF(AT$3&gt;(A12stdlife+$E227),('PTRM input'!$M$154*(1+rvanilla07)^0.5)-SUM($M227:AS227),('PTRM input'!$M$154*(1+rvanilla07)^0.5)/A12stdlife))</f>
        <v>0</v>
      </c>
      <c r="AU227" s="105">
        <f>IF(A12stdlife="n/a","n/a",IF(AU$3&gt;(A12stdlife+$E227),('PTRM input'!$M$154*(1+rvanilla07)^0.5)-SUM($M227:AT227),('PTRM input'!$M$154*(1+rvanilla07)^0.5)/A12stdlife))</f>
        <v>0</v>
      </c>
      <c r="AV227" s="105">
        <f>IF(A12stdlife="n/a","n/a",IF(AV$3&gt;(A12stdlife+$E227),('PTRM input'!$M$154*(1+rvanilla07)^0.5)-SUM($M227:AU227),('PTRM input'!$M$154*(1+rvanilla07)^0.5)/A12stdlife))</f>
        <v>0</v>
      </c>
      <c r="AW227" s="105">
        <f>IF(A12stdlife="n/a","n/a",IF(AW$3&gt;(A12stdlife+$E227),('PTRM input'!$M$154*(1+rvanilla07)^0.5)-SUM($M227:AV227),('PTRM input'!$M$154*(1+rvanilla07)^0.5)/A12stdlife))</f>
        <v>0</v>
      </c>
      <c r="AX227" s="105">
        <f>IF(A12stdlife="n/a","n/a",IF(AX$3&gt;(A12stdlife+$E227),('PTRM input'!$M$154*(1+rvanilla07)^0.5)-SUM($M227:AW227),('PTRM input'!$M$154*(1+rvanilla07)^0.5)/A12stdlife))</f>
        <v>0</v>
      </c>
      <c r="AY227" s="105">
        <f>IF(A12stdlife="n/a","n/a",IF(AY$3&gt;(A12stdlife+$E227),('PTRM input'!$M$154*(1+rvanilla07)^0.5)-SUM($M227:AX227),('PTRM input'!$M$154*(1+rvanilla07)^0.5)/A12stdlife))</f>
        <v>0</v>
      </c>
      <c r="AZ227" s="105">
        <f>IF(A12stdlife="n/a","n/a",IF(AZ$3&gt;(A12stdlife+$E227),('PTRM input'!$M$154*(1+rvanilla07)^0.5)-SUM($M227:AY227),('PTRM input'!$M$154*(1+rvanilla07)^0.5)/A12stdlife))</f>
        <v>0</v>
      </c>
      <c r="BA227" s="105">
        <f>IF(A12stdlife="n/a","n/a",IF(BA$3&gt;(A12stdlife+$E227),('PTRM input'!$M$154*(1+rvanilla07)^0.5)-SUM($M227:AZ227),('PTRM input'!$M$154*(1+rvanilla07)^0.5)/A12stdlife))</f>
        <v>0</v>
      </c>
      <c r="BB227" s="105">
        <f>IF(A12stdlife="n/a","n/a",IF(BB$3&gt;(A12stdlife+$E227),('PTRM input'!$M$154*(1+rvanilla07)^0.5)-SUM($M227:BA227),('PTRM input'!$M$154*(1+rvanilla07)^0.5)/A12stdlife))</f>
        <v>0</v>
      </c>
      <c r="BC227" s="105">
        <f>IF(A12stdlife="n/a","n/a",IF(BC$3&gt;(A12stdlife+$E227),('PTRM input'!$M$154*(1+rvanilla07)^0.5)-SUM($M227:BB227),('PTRM input'!$M$154*(1+rvanilla07)^0.5)/A12stdlife))</f>
        <v>0</v>
      </c>
      <c r="BD227" s="105">
        <f>IF(A12stdlife="n/a","n/a",IF(BD$3&gt;(A12stdlife+$E227),('PTRM input'!$M$154*(1+rvanilla07)^0.5)-SUM($M227:BC227),('PTRM input'!$M$154*(1+rvanilla07)^0.5)/A12stdlife))</f>
        <v>0</v>
      </c>
      <c r="BE227" s="105">
        <f>IF(A12stdlife="n/a","n/a",IF(BE$3&gt;(A12stdlife+$E227),('PTRM input'!$M$154*(1+rvanilla07)^0.5)-SUM($M227:BD227),('PTRM input'!$M$154*(1+rvanilla07)^0.5)/A12stdlife))</f>
        <v>0</v>
      </c>
      <c r="BF227" s="105">
        <f>IF(A12stdlife="n/a","n/a",IF(BF$3&gt;(A12stdlife+$E227),('PTRM input'!$M$154*(1+rvanilla07)^0.5)-SUM($M227:BE227),('PTRM input'!$M$154*(1+rvanilla07)^0.5)/A12stdlife))</f>
        <v>0</v>
      </c>
      <c r="BG227" s="105">
        <f>IF(A12stdlife="n/a","n/a",IF(BG$3&gt;(A12stdlife+$E227),('PTRM input'!$M$154*(1+rvanilla07)^0.5)-SUM($M227:BF227),('PTRM input'!$M$154*(1+rvanilla07)^0.5)/A12stdlife))</f>
        <v>0</v>
      </c>
      <c r="BH227" s="105">
        <f>IF(A12stdlife="n/a","n/a",IF(BH$3&gt;(A12stdlife+$E227),('PTRM input'!$M$154*(1+rvanilla07)^0.5)-SUM($M227:BG227),('PTRM input'!$M$154*(1+rvanilla07)^0.5)/A12stdlife))</f>
        <v>0</v>
      </c>
      <c r="BI227" s="105">
        <f>IF(A12stdlife="n/a","n/a",IF(BI$3&gt;(A12stdlife+$E227),('PTRM input'!$M$154*(1+rvanilla07)^0.5)-SUM($M227:BH227),('PTRM input'!$M$154*(1+rvanilla07)^0.5)/A12stdlife))</f>
        <v>0</v>
      </c>
      <c r="BJ227" s="234"/>
      <c r="BK227" s="234"/>
      <c r="BL227" s="234"/>
      <c r="BM227" s="234"/>
    </row>
    <row r="228" spans="1:65" s="190" customFormat="1" outlineLevel="2">
      <c r="A228" s="234"/>
      <c r="B228" s="32"/>
      <c r="C228" s="31"/>
      <c r="D228" s="930"/>
      <c r="E228" s="167">
        <v>8</v>
      </c>
      <c r="F228" s="34"/>
      <c r="G228" s="184"/>
      <c r="H228" s="186"/>
      <c r="I228" s="186"/>
      <c r="J228" s="186"/>
      <c r="K228" s="186"/>
      <c r="L228" s="186"/>
      <c r="M228" s="186"/>
      <c r="N228" s="185"/>
      <c r="O228" s="105">
        <f>IF(A12stdlife="n/a","n/a",IF(O$3&gt;(A12stdlife+$E228),('PTRM input'!$N$154*(1+rvanilla08)^0.5)-SUM($N228:N228),('PTRM input'!$N$154*(1+rvanilla08)^0.5)/A12stdlife))</f>
        <v>0</v>
      </c>
      <c r="P228" s="105">
        <f>IF(A12stdlife="n/a","n/a",IF(P$3&gt;(A12stdlife+$E228),('PTRM input'!$N$154*(1+rvanilla08)^0.5)-SUM($N228:O228),('PTRM input'!$N$154*(1+rvanilla08)^0.5)/A12stdlife))</f>
        <v>0</v>
      </c>
      <c r="Q228" s="105">
        <f>IF(A12stdlife="n/a","n/a",IF(Q$3&gt;(A12stdlife+$E228),('PTRM input'!$N$154*(1+rvanilla08)^0.5)-SUM($N228:P228),('PTRM input'!$N$154*(1+rvanilla08)^0.5)/A12stdlife))</f>
        <v>0</v>
      </c>
      <c r="R228" s="105">
        <f>IF(A12stdlife="n/a","n/a",IF(R$3&gt;(A12stdlife+$E228),('PTRM input'!$N$154*(1+rvanilla08)^0.5)-SUM($N228:Q228),('PTRM input'!$N$154*(1+rvanilla08)^0.5)/A12stdlife))</f>
        <v>0</v>
      </c>
      <c r="S228" s="105">
        <f>IF(A12stdlife="n/a","n/a",IF(S$3&gt;(A12stdlife+$E228),('PTRM input'!$N$154*(1+rvanilla08)^0.5)-SUM($N228:R228),('PTRM input'!$N$154*(1+rvanilla08)^0.5)/A12stdlife))</f>
        <v>0</v>
      </c>
      <c r="T228" s="105">
        <f>IF(A12stdlife="n/a","n/a",IF(T$3&gt;(A12stdlife+$E228),('PTRM input'!$N$154*(1+rvanilla08)^0.5)-SUM($N228:S228),('PTRM input'!$N$154*(1+rvanilla08)^0.5)/A12stdlife))</f>
        <v>0</v>
      </c>
      <c r="U228" s="105">
        <f>IF(A12stdlife="n/a","n/a",IF(U$3&gt;(A12stdlife+$E228),('PTRM input'!$N$154*(1+rvanilla08)^0.5)-SUM($N228:T228),('PTRM input'!$N$154*(1+rvanilla08)^0.5)/A12stdlife))</f>
        <v>0</v>
      </c>
      <c r="V228" s="105">
        <f>IF(A12stdlife="n/a","n/a",IF(V$3&gt;(A12stdlife+$E228),('PTRM input'!$N$154*(1+rvanilla08)^0.5)-SUM($N228:U228),('PTRM input'!$N$154*(1+rvanilla08)^0.5)/A12stdlife))</f>
        <v>0</v>
      </c>
      <c r="W228" s="105">
        <f>IF(A12stdlife="n/a","n/a",IF(W$3&gt;(A12stdlife+$E228),('PTRM input'!$N$154*(1+rvanilla08)^0.5)-SUM($N228:V228),('PTRM input'!$N$154*(1+rvanilla08)^0.5)/A12stdlife))</f>
        <v>0</v>
      </c>
      <c r="X228" s="105">
        <f>IF(A12stdlife="n/a","n/a",IF(X$3&gt;(A12stdlife+$E228),('PTRM input'!$N$154*(1+rvanilla08)^0.5)-SUM($N228:W228),('PTRM input'!$N$154*(1+rvanilla08)^0.5)/A12stdlife))</f>
        <v>0</v>
      </c>
      <c r="Y228" s="105">
        <f>IF(A12stdlife="n/a","n/a",IF(Y$3&gt;(A12stdlife+$E228),('PTRM input'!$N$154*(1+rvanilla08)^0.5)-SUM($N228:X228),('PTRM input'!$N$154*(1+rvanilla08)^0.5)/A12stdlife))</f>
        <v>0</v>
      </c>
      <c r="Z228" s="105">
        <f>IF(A12stdlife="n/a","n/a",IF(Z$3&gt;(A12stdlife+$E228),('PTRM input'!$N$154*(1+rvanilla08)^0.5)-SUM($N228:Y228),('PTRM input'!$N$154*(1+rvanilla08)^0.5)/A12stdlife))</f>
        <v>0</v>
      </c>
      <c r="AA228" s="105">
        <f>IF(A12stdlife="n/a","n/a",IF(AA$3&gt;(A12stdlife+$E228),('PTRM input'!$N$154*(1+rvanilla08)^0.5)-SUM($N228:Z228),('PTRM input'!$N$154*(1+rvanilla08)^0.5)/A12stdlife))</f>
        <v>0</v>
      </c>
      <c r="AB228" s="105">
        <f>IF(A12stdlife="n/a","n/a",IF(AB$3&gt;(A12stdlife+$E228),('PTRM input'!$N$154*(1+rvanilla08)^0.5)-SUM($N228:AA228),('PTRM input'!$N$154*(1+rvanilla08)^0.5)/A12stdlife))</f>
        <v>0</v>
      </c>
      <c r="AC228" s="105">
        <f>IF(A12stdlife="n/a","n/a",IF(AC$3&gt;(A12stdlife+$E228),('PTRM input'!$N$154*(1+rvanilla08)^0.5)-SUM($N228:AB228),('PTRM input'!$N$154*(1+rvanilla08)^0.5)/A12stdlife))</f>
        <v>0</v>
      </c>
      <c r="AD228" s="105">
        <f>IF(A12stdlife="n/a","n/a",IF(AD$3&gt;(A12stdlife+$E228),('PTRM input'!$N$154*(1+rvanilla08)^0.5)-SUM($N228:AC228),('PTRM input'!$N$154*(1+rvanilla08)^0.5)/A12stdlife))</f>
        <v>0</v>
      </c>
      <c r="AE228" s="105">
        <f>IF(A12stdlife="n/a","n/a",IF(AE$3&gt;(A12stdlife+$E228),('PTRM input'!$N$154*(1+rvanilla08)^0.5)-SUM($N228:AD228),('PTRM input'!$N$154*(1+rvanilla08)^0.5)/A12stdlife))</f>
        <v>0</v>
      </c>
      <c r="AF228" s="105">
        <f>IF(A12stdlife="n/a","n/a",IF(AF$3&gt;(A12stdlife+$E228),('PTRM input'!$N$154*(1+rvanilla08)^0.5)-SUM($N228:AE228),('PTRM input'!$N$154*(1+rvanilla08)^0.5)/A12stdlife))</f>
        <v>0</v>
      </c>
      <c r="AG228" s="105">
        <f>IF(A12stdlife="n/a","n/a",IF(AG$3&gt;(A12stdlife+$E228),('PTRM input'!$N$154*(1+rvanilla08)^0.5)-SUM($N228:AF228),('PTRM input'!$N$154*(1+rvanilla08)^0.5)/A12stdlife))</f>
        <v>0</v>
      </c>
      <c r="AH228" s="105">
        <f>IF(A12stdlife="n/a","n/a",IF(AH$3&gt;(A12stdlife+$E228),('PTRM input'!$N$154*(1+rvanilla08)^0.5)-SUM($N228:AG228),('PTRM input'!$N$154*(1+rvanilla08)^0.5)/A12stdlife))</f>
        <v>0</v>
      </c>
      <c r="AI228" s="105">
        <f>IF(A12stdlife="n/a","n/a",IF(AI$3&gt;(A12stdlife+$E228),('PTRM input'!$N$154*(1+rvanilla08)^0.5)-SUM($N228:AH228),('PTRM input'!$N$154*(1+rvanilla08)^0.5)/A12stdlife))</f>
        <v>0</v>
      </c>
      <c r="AJ228" s="105">
        <f>IF(A12stdlife="n/a","n/a",IF(AJ$3&gt;(A12stdlife+$E228),('PTRM input'!$N$154*(1+rvanilla08)^0.5)-SUM($N228:AI228),('PTRM input'!$N$154*(1+rvanilla08)^0.5)/A12stdlife))</f>
        <v>0</v>
      </c>
      <c r="AK228" s="105">
        <f>IF(A12stdlife="n/a","n/a",IF(AK$3&gt;(A12stdlife+$E228),('PTRM input'!$N$154*(1+rvanilla08)^0.5)-SUM($N228:AJ228),('PTRM input'!$N$154*(1+rvanilla08)^0.5)/A12stdlife))</f>
        <v>0</v>
      </c>
      <c r="AL228" s="105">
        <f>IF(A12stdlife="n/a","n/a",IF(AL$3&gt;(A12stdlife+$E228),('PTRM input'!$N$154*(1+rvanilla08)^0.5)-SUM($N228:AK228),('PTRM input'!$N$154*(1+rvanilla08)^0.5)/A12stdlife))</f>
        <v>0</v>
      </c>
      <c r="AM228" s="105">
        <f>IF(A12stdlife="n/a","n/a",IF(AM$3&gt;(A12stdlife+$E228),('PTRM input'!$N$154*(1+rvanilla08)^0.5)-SUM($N228:AL228),('PTRM input'!$N$154*(1+rvanilla08)^0.5)/A12stdlife))</f>
        <v>0</v>
      </c>
      <c r="AN228" s="105">
        <f>IF(A12stdlife="n/a","n/a",IF(AN$3&gt;(A12stdlife+$E228),('PTRM input'!$N$154*(1+rvanilla08)^0.5)-SUM($N228:AM228),('PTRM input'!$N$154*(1+rvanilla08)^0.5)/A12stdlife))</f>
        <v>0</v>
      </c>
      <c r="AO228" s="105">
        <f>IF(A12stdlife="n/a","n/a",IF(AO$3&gt;(A12stdlife+$E228),('PTRM input'!$N$154*(1+rvanilla08)^0.5)-SUM($N228:AN228),('PTRM input'!$N$154*(1+rvanilla08)^0.5)/A12stdlife))</f>
        <v>0</v>
      </c>
      <c r="AP228" s="105">
        <f>IF(A12stdlife="n/a","n/a",IF(AP$3&gt;(A12stdlife+$E228),('PTRM input'!$N$154*(1+rvanilla08)^0.5)-SUM($N228:AO228),('PTRM input'!$N$154*(1+rvanilla08)^0.5)/A12stdlife))</f>
        <v>0</v>
      </c>
      <c r="AQ228" s="105">
        <f>IF(A12stdlife="n/a","n/a",IF(AQ$3&gt;(A12stdlife+$E228),('PTRM input'!$N$154*(1+rvanilla08)^0.5)-SUM($N228:AP228),('PTRM input'!$N$154*(1+rvanilla08)^0.5)/A12stdlife))</f>
        <v>0</v>
      </c>
      <c r="AR228" s="105">
        <f>IF(A12stdlife="n/a","n/a",IF(AR$3&gt;(A12stdlife+$E228),('PTRM input'!$N$154*(1+rvanilla08)^0.5)-SUM($N228:AQ228),('PTRM input'!$N$154*(1+rvanilla08)^0.5)/A12stdlife))</f>
        <v>0</v>
      </c>
      <c r="AS228" s="105">
        <f>IF(A12stdlife="n/a","n/a",IF(AS$3&gt;(A12stdlife+$E228),('PTRM input'!$N$154*(1+rvanilla08)^0.5)-SUM($N228:AR228),('PTRM input'!$N$154*(1+rvanilla08)^0.5)/A12stdlife))</f>
        <v>0</v>
      </c>
      <c r="AT228" s="105">
        <f>IF(A12stdlife="n/a","n/a",IF(AT$3&gt;(A12stdlife+$E228),('PTRM input'!$N$154*(1+rvanilla08)^0.5)-SUM($N228:AS228),('PTRM input'!$N$154*(1+rvanilla08)^0.5)/A12stdlife))</f>
        <v>0</v>
      </c>
      <c r="AU228" s="105">
        <f>IF(A12stdlife="n/a","n/a",IF(AU$3&gt;(A12stdlife+$E228),('PTRM input'!$N$154*(1+rvanilla08)^0.5)-SUM($N228:AT228),('PTRM input'!$N$154*(1+rvanilla08)^0.5)/A12stdlife))</f>
        <v>0</v>
      </c>
      <c r="AV228" s="105">
        <f>IF(A12stdlife="n/a","n/a",IF(AV$3&gt;(A12stdlife+$E228),('PTRM input'!$N$154*(1+rvanilla08)^0.5)-SUM($N228:AU228),('PTRM input'!$N$154*(1+rvanilla08)^0.5)/A12stdlife))</f>
        <v>0</v>
      </c>
      <c r="AW228" s="105">
        <f>IF(A12stdlife="n/a","n/a",IF(AW$3&gt;(A12stdlife+$E228),('PTRM input'!$N$154*(1+rvanilla08)^0.5)-SUM($N228:AV228),('PTRM input'!$N$154*(1+rvanilla08)^0.5)/A12stdlife))</f>
        <v>0</v>
      </c>
      <c r="AX228" s="105">
        <f>IF(A12stdlife="n/a","n/a",IF(AX$3&gt;(A12stdlife+$E228),('PTRM input'!$N$154*(1+rvanilla08)^0.5)-SUM($N228:AW228),('PTRM input'!$N$154*(1+rvanilla08)^0.5)/A12stdlife))</f>
        <v>0</v>
      </c>
      <c r="AY228" s="105">
        <f>IF(A12stdlife="n/a","n/a",IF(AY$3&gt;(A12stdlife+$E228),('PTRM input'!$N$154*(1+rvanilla08)^0.5)-SUM($N228:AX228),('PTRM input'!$N$154*(1+rvanilla08)^0.5)/A12stdlife))</f>
        <v>0</v>
      </c>
      <c r="AZ228" s="105">
        <f>IF(A12stdlife="n/a","n/a",IF(AZ$3&gt;(A12stdlife+$E228),('PTRM input'!$N$154*(1+rvanilla08)^0.5)-SUM($N228:AY228),('PTRM input'!$N$154*(1+rvanilla08)^0.5)/A12stdlife))</f>
        <v>0</v>
      </c>
      <c r="BA228" s="105">
        <f>IF(A12stdlife="n/a","n/a",IF(BA$3&gt;(A12stdlife+$E228),('PTRM input'!$N$154*(1+rvanilla08)^0.5)-SUM($N228:AZ228),('PTRM input'!$N$154*(1+rvanilla08)^0.5)/A12stdlife))</f>
        <v>0</v>
      </c>
      <c r="BB228" s="105">
        <f>IF(A12stdlife="n/a","n/a",IF(BB$3&gt;(A12stdlife+$E228),('PTRM input'!$N$154*(1+rvanilla08)^0.5)-SUM($N228:BA228),('PTRM input'!$N$154*(1+rvanilla08)^0.5)/A12stdlife))</f>
        <v>0</v>
      </c>
      <c r="BC228" s="105">
        <f>IF(A12stdlife="n/a","n/a",IF(BC$3&gt;(A12stdlife+$E228),('PTRM input'!$N$154*(1+rvanilla08)^0.5)-SUM($N228:BB228),('PTRM input'!$N$154*(1+rvanilla08)^0.5)/A12stdlife))</f>
        <v>0</v>
      </c>
      <c r="BD228" s="105">
        <f>IF(A12stdlife="n/a","n/a",IF(BD$3&gt;(A12stdlife+$E228),('PTRM input'!$N$154*(1+rvanilla08)^0.5)-SUM($N228:BC228),('PTRM input'!$N$154*(1+rvanilla08)^0.5)/A12stdlife))</f>
        <v>0</v>
      </c>
      <c r="BE228" s="105">
        <f>IF(A12stdlife="n/a","n/a",IF(BE$3&gt;(A12stdlife+$E228),('PTRM input'!$N$154*(1+rvanilla08)^0.5)-SUM($N228:BD228),('PTRM input'!$N$154*(1+rvanilla08)^0.5)/A12stdlife))</f>
        <v>0</v>
      </c>
      <c r="BF228" s="105">
        <f>IF(A12stdlife="n/a","n/a",IF(BF$3&gt;(A12stdlife+$E228),('PTRM input'!$N$154*(1+rvanilla08)^0.5)-SUM($N228:BE228),('PTRM input'!$N$154*(1+rvanilla08)^0.5)/A12stdlife))</f>
        <v>0</v>
      </c>
      <c r="BG228" s="105">
        <f>IF(A12stdlife="n/a","n/a",IF(BG$3&gt;(A12stdlife+$E228),('PTRM input'!$N$154*(1+rvanilla08)^0.5)-SUM($N228:BF228),('PTRM input'!$N$154*(1+rvanilla08)^0.5)/A12stdlife))</f>
        <v>0</v>
      </c>
      <c r="BH228" s="105">
        <f>IF(A12stdlife="n/a","n/a",IF(BH$3&gt;(A12stdlife+$E228),('PTRM input'!$N$154*(1+rvanilla08)^0.5)-SUM($N228:BG228),('PTRM input'!$N$154*(1+rvanilla08)^0.5)/A12stdlife))</f>
        <v>0</v>
      </c>
      <c r="BI228" s="105">
        <f>IF(A12stdlife="n/a","n/a",IF(BI$3&gt;(A12stdlife+$E228),('PTRM input'!$N$154*(1+rvanilla08)^0.5)-SUM($N228:BH228),('PTRM input'!$N$154*(1+rvanilla08)^0.5)/A12stdlife))</f>
        <v>0</v>
      </c>
      <c r="BJ228" s="234"/>
      <c r="BK228" s="234"/>
      <c r="BL228" s="234"/>
      <c r="BM228" s="234"/>
    </row>
    <row r="229" spans="1:65" s="190" customFormat="1" outlineLevel="2">
      <c r="A229" s="234"/>
      <c r="B229" s="32"/>
      <c r="C229" s="31"/>
      <c r="D229" s="930"/>
      <c r="E229" s="167">
        <v>9</v>
      </c>
      <c r="F229" s="34"/>
      <c r="G229" s="184"/>
      <c r="H229" s="186"/>
      <c r="I229" s="186"/>
      <c r="J229" s="186"/>
      <c r="K229" s="186"/>
      <c r="L229" s="186"/>
      <c r="M229" s="186"/>
      <c r="N229" s="186"/>
      <c r="O229" s="185"/>
      <c r="P229" s="105">
        <f>IF(A12stdlife="n/a","n/a",IF(P$3&gt;(A12stdlife+$E229),('PTRM input'!$O$154*(1+rvanilla09)^0.5)-SUM($O229:O229),('PTRM input'!$O$154*(1+rvanilla09)^0.5)/A12stdlife))</f>
        <v>0</v>
      </c>
      <c r="Q229" s="105">
        <f>IF(A12stdlife="n/a","n/a",IF(Q$3&gt;(A12stdlife+$E229),('PTRM input'!$O$154*(1+rvanilla09)^0.5)-SUM($O229:P229),('PTRM input'!$O$154*(1+rvanilla09)^0.5)/A12stdlife))</f>
        <v>0</v>
      </c>
      <c r="R229" s="105">
        <f>IF(A12stdlife="n/a","n/a",IF(R$3&gt;(A12stdlife+$E229),('PTRM input'!$O$154*(1+rvanilla09)^0.5)-SUM($O229:Q229),('PTRM input'!$O$154*(1+rvanilla09)^0.5)/A12stdlife))</f>
        <v>0</v>
      </c>
      <c r="S229" s="105">
        <f>IF(A12stdlife="n/a","n/a",IF(S$3&gt;(A12stdlife+$E229),('PTRM input'!$O$154*(1+rvanilla09)^0.5)-SUM($O229:R229),('PTRM input'!$O$154*(1+rvanilla09)^0.5)/A12stdlife))</f>
        <v>0</v>
      </c>
      <c r="T229" s="105">
        <f>IF(A12stdlife="n/a","n/a",IF(T$3&gt;(A12stdlife+$E229),('PTRM input'!$O$154*(1+rvanilla09)^0.5)-SUM($O229:S229),('PTRM input'!$O$154*(1+rvanilla09)^0.5)/A12stdlife))</f>
        <v>0</v>
      </c>
      <c r="U229" s="105">
        <f>IF(A12stdlife="n/a","n/a",IF(U$3&gt;(A12stdlife+$E229),('PTRM input'!$O$154*(1+rvanilla09)^0.5)-SUM($O229:T229),('PTRM input'!$O$154*(1+rvanilla09)^0.5)/A12stdlife))</f>
        <v>0</v>
      </c>
      <c r="V229" s="105">
        <f>IF(A12stdlife="n/a","n/a",IF(V$3&gt;(A12stdlife+$E229),('PTRM input'!$O$154*(1+rvanilla09)^0.5)-SUM($O229:U229),('PTRM input'!$O$154*(1+rvanilla09)^0.5)/A12stdlife))</f>
        <v>0</v>
      </c>
      <c r="W229" s="105">
        <f>IF(A12stdlife="n/a","n/a",IF(W$3&gt;(A12stdlife+$E229),('PTRM input'!$O$154*(1+rvanilla09)^0.5)-SUM($O229:V229),('PTRM input'!$O$154*(1+rvanilla09)^0.5)/A12stdlife))</f>
        <v>0</v>
      </c>
      <c r="X229" s="105">
        <f>IF(A12stdlife="n/a","n/a",IF(X$3&gt;(A12stdlife+$E229),('PTRM input'!$O$154*(1+rvanilla09)^0.5)-SUM($O229:W229),('PTRM input'!$O$154*(1+rvanilla09)^0.5)/A12stdlife))</f>
        <v>0</v>
      </c>
      <c r="Y229" s="105">
        <f>IF(A12stdlife="n/a","n/a",IF(Y$3&gt;(A12stdlife+$E229),('PTRM input'!$O$154*(1+rvanilla09)^0.5)-SUM($O229:X229),('PTRM input'!$O$154*(1+rvanilla09)^0.5)/A12stdlife))</f>
        <v>0</v>
      </c>
      <c r="Z229" s="105">
        <f>IF(A12stdlife="n/a","n/a",IF(Z$3&gt;(A12stdlife+$E229),('PTRM input'!$O$154*(1+rvanilla09)^0.5)-SUM($O229:Y229),('PTRM input'!$O$154*(1+rvanilla09)^0.5)/A12stdlife))</f>
        <v>0</v>
      </c>
      <c r="AA229" s="105">
        <f>IF(A12stdlife="n/a","n/a",IF(AA$3&gt;(A12stdlife+$E229),('PTRM input'!$O$154*(1+rvanilla09)^0.5)-SUM($O229:Z229),('PTRM input'!$O$154*(1+rvanilla09)^0.5)/A12stdlife))</f>
        <v>0</v>
      </c>
      <c r="AB229" s="105">
        <f>IF(A12stdlife="n/a","n/a",IF(AB$3&gt;(A12stdlife+$E229),('PTRM input'!$O$154*(1+rvanilla09)^0.5)-SUM($O229:AA229),('PTRM input'!$O$154*(1+rvanilla09)^0.5)/A12stdlife))</f>
        <v>0</v>
      </c>
      <c r="AC229" s="105">
        <f>IF(A12stdlife="n/a","n/a",IF(AC$3&gt;(A12stdlife+$E229),('PTRM input'!$O$154*(1+rvanilla09)^0.5)-SUM($O229:AB229),('PTRM input'!$O$154*(1+rvanilla09)^0.5)/A12stdlife))</f>
        <v>0</v>
      </c>
      <c r="AD229" s="105">
        <f>IF(A12stdlife="n/a","n/a",IF(AD$3&gt;(A12stdlife+$E229),('PTRM input'!$O$154*(1+rvanilla09)^0.5)-SUM($O229:AC229),('PTRM input'!$O$154*(1+rvanilla09)^0.5)/A12stdlife))</f>
        <v>0</v>
      </c>
      <c r="AE229" s="105">
        <f>IF(A12stdlife="n/a","n/a",IF(AE$3&gt;(A12stdlife+$E229),('PTRM input'!$O$154*(1+rvanilla09)^0.5)-SUM($O229:AD229),('PTRM input'!$O$154*(1+rvanilla09)^0.5)/A12stdlife))</f>
        <v>0</v>
      </c>
      <c r="AF229" s="105">
        <f>IF(A12stdlife="n/a","n/a",IF(AF$3&gt;(A12stdlife+$E229),('PTRM input'!$O$154*(1+rvanilla09)^0.5)-SUM($O229:AE229),('PTRM input'!$O$154*(1+rvanilla09)^0.5)/A12stdlife))</f>
        <v>0</v>
      </c>
      <c r="AG229" s="105">
        <f>IF(A12stdlife="n/a","n/a",IF(AG$3&gt;(A12stdlife+$E229),('PTRM input'!$O$154*(1+rvanilla09)^0.5)-SUM($O229:AF229),('PTRM input'!$O$154*(1+rvanilla09)^0.5)/A12stdlife))</f>
        <v>0</v>
      </c>
      <c r="AH229" s="105">
        <f>IF(A12stdlife="n/a","n/a",IF(AH$3&gt;(A12stdlife+$E229),('PTRM input'!$O$154*(1+rvanilla09)^0.5)-SUM($O229:AG229),('PTRM input'!$O$154*(1+rvanilla09)^0.5)/A12stdlife))</f>
        <v>0</v>
      </c>
      <c r="AI229" s="105">
        <f>IF(A12stdlife="n/a","n/a",IF(AI$3&gt;(A12stdlife+$E229),('PTRM input'!$O$154*(1+rvanilla09)^0.5)-SUM($O229:AH229),('PTRM input'!$O$154*(1+rvanilla09)^0.5)/A12stdlife))</f>
        <v>0</v>
      </c>
      <c r="AJ229" s="105">
        <f>IF(A12stdlife="n/a","n/a",IF(AJ$3&gt;(A12stdlife+$E229),('PTRM input'!$O$154*(1+rvanilla09)^0.5)-SUM($O229:AI229),('PTRM input'!$O$154*(1+rvanilla09)^0.5)/A12stdlife))</f>
        <v>0</v>
      </c>
      <c r="AK229" s="105">
        <f>IF(A12stdlife="n/a","n/a",IF(AK$3&gt;(A12stdlife+$E229),('PTRM input'!$O$154*(1+rvanilla09)^0.5)-SUM($O229:AJ229),('PTRM input'!$O$154*(1+rvanilla09)^0.5)/A12stdlife))</f>
        <v>0</v>
      </c>
      <c r="AL229" s="105">
        <f>IF(A12stdlife="n/a","n/a",IF(AL$3&gt;(A12stdlife+$E229),('PTRM input'!$O$154*(1+rvanilla09)^0.5)-SUM($O229:AK229),('PTRM input'!$O$154*(1+rvanilla09)^0.5)/A12stdlife))</f>
        <v>0</v>
      </c>
      <c r="AM229" s="105">
        <f>IF(A12stdlife="n/a","n/a",IF(AM$3&gt;(A12stdlife+$E229),('PTRM input'!$O$154*(1+rvanilla09)^0.5)-SUM($O229:AL229),('PTRM input'!$O$154*(1+rvanilla09)^0.5)/A12stdlife))</f>
        <v>0</v>
      </c>
      <c r="AN229" s="105">
        <f>IF(A12stdlife="n/a","n/a",IF(AN$3&gt;(A12stdlife+$E229),('PTRM input'!$O$154*(1+rvanilla09)^0.5)-SUM($O229:AM229),('PTRM input'!$O$154*(1+rvanilla09)^0.5)/A12stdlife))</f>
        <v>0</v>
      </c>
      <c r="AO229" s="105">
        <f>IF(A12stdlife="n/a","n/a",IF(AO$3&gt;(A12stdlife+$E229),('PTRM input'!$O$154*(1+rvanilla09)^0.5)-SUM($O229:AN229),('PTRM input'!$O$154*(1+rvanilla09)^0.5)/A12stdlife))</f>
        <v>0</v>
      </c>
      <c r="AP229" s="105">
        <f>IF(A12stdlife="n/a","n/a",IF(AP$3&gt;(A12stdlife+$E229),('PTRM input'!$O$154*(1+rvanilla09)^0.5)-SUM($O229:AO229),('PTRM input'!$O$154*(1+rvanilla09)^0.5)/A12stdlife))</f>
        <v>0</v>
      </c>
      <c r="AQ229" s="105">
        <f>IF(A12stdlife="n/a","n/a",IF(AQ$3&gt;(A12stdlife+$E229),('PTRM input'!$O$154*(1+rvanilla09)^0.5)-SUM($O229:AP229),('PTRM input'!$O$154*(1+rvanilla09)^0.5)/A12stdlife))</f>
        <v>0</v>
      </c>
      <c r="AR229" s="105">
        <f>IF(A12stdlife="n/a","n/a",IF(AR$3&gt;(A12stdlife+$E229),('PTRM input'!$O$154*(1+rvanilla09)^0.5)-SUM($O229:AQ229),('PTRM input'!$O$154*(1+rvanilla09)^0.5)/A12stdlife))</f>
        <v>0</v>
      </c>
      <c r="AS229" s="105">
        <f>IF(A12stdlife="n/a","n/a",IF(AS$3&gt;(A12stdlife+$E229),('PTRM input'!$O$154*(1+rvanilla09)^0.5)-SUM($O229:AR229),('PTRM input'!$O$154*(1+rvanilla09)^0.5)/A12stdlife))</f>
        <v>0</v>
      </c>
      <c r="AT229" s="105">
        <f>IF(A12stdlife="n/a","n/a",IF(AT$3&gt;(A12stdlife+$E229),('PTRM input'!$O$154*(1+rvanilla09)^0.5)-SUM($O229:AS229),('PTRM input'!$O$154*(1+rvanilla09)^0.5)/A12stdlife))</f>
        <v>0</v>
      </c>
      <c r="AU229" s="105">
        <f>IF(A12stdlife="n/a","n/a",IF(AU$3&gt;(A12stdlife+$E229),('PTRM input'!$O$154*(1+rvanilla09)^0.5)-SUM($O229:AT229),('PTRM input'!$O$154*(1+rvanilla09)^0.5)/A12stdlife))</f>
        <v>0</v>
      </c>
      <c r="AV229" s="105">
        <f>IF(A12stdlife="n/a","n/a",IF(AV$3&gt;(A12stdlife+$E229),('PTRM input'!$O$154*(1+rvanilla09)^0.5)-SUM($O229:AU229),('PTRM input'!$O$154*(1+rvanilla09)^0.5)/A12stdlife))</f>
        <v>0</v>
      </c>
      <c r="AW229" s="105">
        <f>IF(A12stdlife="n/a","n/a",IF(AW$3&gt;(A12stdlife+$E229),('PTRM input'!$O$154*(1+rvanilla09)^0.5)-SUM($O229:AV229),('PTRM input'!$O$154*(1+rvanilla09)^0.5)/A12stdlife))</f>
        <v>0</v>
      </c>
      <c r="AX229" s="105">
        <f>IF(A12stdlife="n/a","n/a",IF(AX$3&gt;(A12stdlife+$E229),('PTRM input'!$O$154*(1+rvanilla09)^0.5)-SUM($O229:AW229),('PTRM input'!$O$154*(1+rvanilla09)^0.5)/A12stdlife))</f>
        <v>0</v>
      </c>
      <c r="AY229" s="105">
        <f>IF(A12stdlife="n/a","n/a",IF(AY$3&gt;(A12stdlife+$E229),('PTRM input'!$O$154*(1+rvanilla09)^0.5)-SUM($O229:AX229),('PTRM input'!$O$154*(1+rvanilla09)^0.5)/A12stdlife))</f>
        <v>0</v>
      </c>
      <c r="AZ229" s="105">
        <f>IF(A12stdlife="n/a","n/a",IF(AZ$3&gt;(A12stdlife+$E229),('PTRM input'!$O$154*(1+rvanilla09)^0.5)-SUM($O229:AY229),('PTRM input'!$O$154*(1+rvanilla09)^0.5)/A12stdlife))</f>
        <v>0</v>
      </c>
      <c r="BA229" s="105">
        <f>IF(A12stdlife="n/a","n/a",IF(BA$3&gt;(A12stdlife+$E229),('PTRM input'!$O$154*(1+rvanilla09)^0.5)-SUM($O229:AZ229),('PTRM input'!$O$154*(1+rvanilla09)^0.5)/A12stdlife))</f>
        <v>0</v>
      </c>
      <c r="BB229" s="105">
        <f>IF(A12stdlife="n/a","n/a",IF(BB$3&gt;(A12stdlife+$E229),('PTRM input'!$O$154*(1+rvanilla09)^0.5)-SUM($O229:BA229),('PTRM input'!$O$154*(1+rvanilla09)^0.5)/A12stdlife))</f>
        <v>0</v>
      </c>
      <c r="BC229" s="105">
        <f>IF(A12stdlife="n/a","n/a",IF(BC$3&gt;(A12stdlife+$E229),('PTRM input'!$O$154*(1+rvanilla09)^0.5)-SUM($O229:BB229),('PTRM input'!$O$154*(1+rvanilla09)^0.5)/A12stdlife))</f>
        <v>0</v>
      </c>
      <c r="BD229" s="105">
        <f>IF(A12stdlife="n/a","n/a",IF(BD$3&gt;(A12stdlife+$E229),('PTRM input'!$O$154*(1+rvanilla09)^0.5)-SUM($O229:BC229),('PTRM input'!$O$154*(1+rvanilla09)^0.5)/A12stdlife))</f>
        <v>0</v>
      </c>
      <c r="BE229" s="105">
        <f>IF(A12stdlife="n/a","n/a",IF(BE$3&gt;(A12stdlife+$E229),('PTRM input'!$O$154*(1+rvanilla09)^0.5)-SUM($O229:BD229),('PTRM input'!$O$154*(1+rvanilla09)^0.5)/A12stdlife))</f>
        <v>0</v>
      </c>
      <c r="BF229" s="105">
        <f>IF(A12stdlife="n/a","n/a",IF(BF$3&gt;(A12stdlife+$E229),('PTRM input'!$O$154*(1+rvanilla09)^0.5)-SUM($O229:BE229),('PTRM input'!$O$154*(1+rvanilla09)^0.5)/A12stdlife))</f>
        <v>0</v>
      </c>
      <c r="BG229" s="105">
        <f>IF(A12stdlife="n/a","n/a",IF(BG$3&gt;(A12stdlife+$E229),('PTRM input'!$O$154*(1+rvanilla09)^0.5)-SUM($O229:BF229),('PTRM input'!$O$154*(1+rvanilla09)^0.5)/A12stdlife))</f>
        <v>0</v>
      </c>
      <c r="BH229" s="105">
        <f>IF(A12stdlife="n/a","n/a",IF(BH$3&gt;(A12stdlife+$E229),('PTRM input'!$O$154*(1+rvanilla09)^0.5)-SUM($O229:BG229),('PTRM input'!$O$154*(1+rvanilla09)^0.5)/A12stdlife))</f>
        <v>0</v>
      </c>
      <c r="BI229" s="105">
        <f>IF(A12stdlife="n/a","n/a",IF(BI$3&gt;(A12stdlife+$E229),('PTRM input'!$O$154*(1+rvanilla09)^0.5)-SUM($O229:BH229),('PTRM input'!$O$154*(1+rvanilla09)^0.5)/A12stdlife))</f>
        <v>0</v>
      </c>
      <c r="BJ229" s="234"/>
      <c r="BK229" s="234"/>
      <c r="BL229" s="234"/>
      <c r="BM229" s="234"/>
    </row>
    <row r="230" spans="1:65" s="190" customFormat="1" outlineLevel="2">
      <c r="A230" s="234"/>
      <c r="B230" s="32"/>
      <c r="C230" s="31"/>
      <c r="D230" s="930"/>
      <c r="E230" s="168">
        <v>10</v>
      </c>
      <c r="F230" s="34"/>
      <c r="G230" s="184"/>
      <c r="H230" s="186"/>
      <c r="I230" s="186"/>
      <c r="J230" s="186"/>
      <c r="K230" s="186"/>
      <c r="L230" s="186"/>
      <c r="M230" s="186"/>
      <c r="N230" s="186"/>
      <c r="O230" s="186"/>
      <c r="P230" s="185"/>
      <c r="Q230" s="105">
        <f>IF(A12stdlife="n/a","n/a",IF(Q$3&gt;(A12stdlife+$E230),('PTRM input'!$P$154*(1+rvanilla10)^0.5)-SUM($P230:P230),('PTRM input'!$P$154*(1+rvanilla10)^0.5)/A12stdlife))</f>
        <v>0</v>
      </c>
      <c r="R230" s="105">
        <f>IF(A12stdlife="n/a","n/a",IF(R$3&gt;(A12stdlife+$E230),('PTRM input'!$P$154*(1+rvanilla10)^0.5)-SUM($P230:Q230),('PTRM input'!$P$154*(1+rvanilla10)^0.5)/A12stdlife))</f>
        <v>0</v>
      </c>
      <c r="S230" s="105">
        <f>IF(A12stdlife="n/a","n/a",IF(S$3&gt;(A12stdlife+$E230),('PTRM input'!$P$154*(1+rvanilla10)^0.5)-SUM($P230:R230),('PTRM input'!$P$154*(1+rvanilla10)^0.5)/A12stdlife))</f>
        <v>0</v>
      </c>
      <c r="T230" s="105">
        <f>IF(A12stdlife="n/a","n/a",IF(T$3&gt;(A12stdlife+$E230),('PTRM input'!$P$154*(1+rvanilla10)^0.5)-SUM($P230:S230),('PTRM input'!$P$154*(1+rvanilla10)^0.5)/A12stdlife))</f>
        <v>0</v>
      </c>
      <c r="U230" s="105">
        <f>IF(A12stdlife="n/a","n/a",IF(U$3&gt;(A12stdlife+$E230),('PTRM input'!$P$154*(1+rvanilla10)^0.5)-SUM($P230:T230),('PTRM input'!$P$154*(1+rvanilla10)^0.5)/A12stdlife))</f>
        <v>0</v>
      </c>
      <c r="V230" s="105">
        <f>IF(A12stdlife="n/a","n/a",IF(V$3&gt;(A12stdlife+$E230),('PTRM input'!$P$154*(1+rvanilla10)^0.5)-SUM($P230:U230),('PTRM input'!$P$154*(1+rvanilla10)^0.5)/A12stdlife))</f>
        <v>0</v>
      </c>
      <c r="W230" s="105">
        <f>IF(A12stdlife="n/a","n/a",IF(W$3&gt;(A12stdlife+$E230),('PTRM input'!$P$154*(1+rvanilla10)^0.5)-SUM($P230:V230),('PTRM input'!$P$154*(1+rvanilla10)^0.5)/A12stdlife))</f>
        <v>0</v>
      </c>
      <c r="X230" s="105">
        <f>IF(A12stdlife="n/a","n/a",IF(X$3&gt;(A12stdlife+$E230),('PTRM input'!$P$154*(1+rvanilla10)^0.5)-SUM($P230:W230),('PTRM input'!$P$154*(1+rvanilla10)^0.5)/A12stdlife))</f>
        <v>0</v>
      </c>
      <c r="Y230" s="105">
        <f>IF(A12stdlife="n/a","n/a",IF(Y$3&gt;(A12stdlife+$E230),('PTRM input'!$P$154*(1+rvanilla10)^0.5)-SUM($P230:X230),('PTRM input'!$P$154*(1+rvanilla10)^0.5)/A12stdlife))</f>
        <v>0</v>
      </c>
      <c r="Z230" s="105">
        <f>IF(A12stdlife="n/a","n/a",IF(Z$3&gt;(A12stdlife+$E230),('PTRM input'!$P$154*(1+rvanilla10)^0.5)-SUM($P230:Y230),('PTRM input'!$P$154*(1+rvanilla10)^0.5)/A12stdlife))</f>
        <v>0</v>
      </c>
      <c r="AA230" s="105">
        <f>IF(A12stdlife="n/a","n/a",IF(AA$3&gt;(A12stdlife+$E230),('PTRM input'!$P$154*(1+rvanilla10)^0.5)-SUM($P230:Z230),('PTRM input'!$P$154*(1+rvanilla10)^0.5)/A12stdlife))</f>
        <v>0</v>
      </c>
      <c r="AB230" s="105">
        <f>IF(A12stdlife="n/a","n/a",IF(AB$3&gt;(A12stdlife+$E230),('PTRM input'!$P$154*(1+rvanilla10)^0.5)-SUM($P230:AA230),('PTRM input'!$P$154*(1+rvanilla10)^0.5)/A12stdlife))</f>
        <v>0</v>
      </c>
      <c r="AC230" s="105">
        <f>IF(A12stdlife="n/a","n/a",IF(AC$3&gt;(A12stdlife+$E230),('PTRM input'!$P$154*(1+rvanilla10)^0.5)-SUM($P230:AB230),('PTRM input'!$P$154*(1+rvanilla10)^0.5)/A12stdlife))</f>
        <v>0</v>
      </c>
      <c r="AD230" s="105">
        <f>IF(A12stdlife="n/a","n/a",IF(AD$3&gt;(A12stdlife+$E230),('PTRM input'!$P$154*(1+rvanilla10)^0.5)-SUM($P230:AC230),('PTRM input'!$P$154*(1+rvanilla10)^0.5)/A12stdlife))</f>
        <v>0</v>
      </c>
      <c r="AE230" s="105">
        <f>IF(A12stdlife="n/a","n/a",IF(AE$3&gt;(A12stdlife+$E230),('PTRM input'!$P$154*(1+rvanilla10)^0.5)-SUM($P230:AD230),('PTRM input'!$P$154*(1+rvanilla10)^0.5)/A12stdlife))</f>
        <v>0</v>
      </c>
      <c r="AF230" s="105">
        <f>IF(A12stdlife="n/a","n/a",IF(AF$3&gt;(A12stdlife+$E230),('PTRM input'!$P$154*(1+rvanilla10)^0.5)-SUM($P230:AE230),('PTRM input'!$P$154*(1+rvanilla10)^0.5)/A12stdlife))</f>
        <v>0</v>
      </c>
      <c r="AG230" s="105">
        <f>IF(A12stdlife="n/a","n/a",IF(AG$3&gt;(A12stdlife+$E230),('PTRM input'!$P$154*(1+rvanilla10)^0.5)-SUM($P230:AF230),('PTRM input'!$P$154*(1+rvanilla10)^0.5)/A12stdlife))</f>
        <v>0</v>
      </c>
      <c r="AH230" s="105">
        <f>IF(A12stdlife="n/a","n/a",IF(AH$3&gt;(A12stdlife+$E230),('PTRM input'!$P$154*(1+rvanilla10)^0.5)-SUM($P230:AG230),('PTRM input'!$P$154*(1+rvanilla10)^0.5)/A12stdlife))</f>
        <v>0</v>
      </c>
      <c r="AI230" s="105">
        <f>IF(A12stdlife="n/a","n/a",IF(AI$3&gt;(A12stdlife+$E230),('PTRM input'!$P$154*(1+rvanilla10)^0.5)-SUM($P230:AH230),('PTRM input'!$P$154*(1+rvanilla10)^0.5)/A12stdlife))</f>
        <v>0</v>
      </c>
      <c r="AJ230" s="105">
        <f>IF(A12stdlife="n/a","n/a",IF(AJ$3&gt;(A12stdlife+$E230),('PTRM input'!$P$154*(1+rvanilla10)^0.5)-SUM($P230:AI230),('PTRM input'!$P$154*(1+rvanilla10)^0.5)/A12stdlife))</f>
        <v>0</v>
      </c>
      <c r="AK230" s="105">
        <f>IF(A12stdlife="n/a","n/a",IF(AK$3&gt;(A12stdlife+$E230),('PTRM input'!$P$154*(1+rvanilla10)^0.5)-SUM($P230:AJ230),('PTRM input'!$P$154*(1+rvanilla10)^0.5)/A12stdlife))</f>
        <v>0</v>
      </c>
      <c r="AL230" s="105">
        <f>IF(A12stdlife="n/a","n/a",IF(AL$3&gt;(A12stdlife+$E230),('PTRM input'!$P$154*(1+rvanilla10)^0.5)-SUM($P230:AK230),('PTRM input'!$P$154*(1+rvanilla10)^0.5)/A12stdlife))</f>
        <v>0</v>
      </c>
      <c r="AM230" s="105">
        <f>IF(A12stdlife="n/a","n/a",IF(AM$3&gt;(A12stdlife+$E230),('PTRM input'!$P$154*(1+rvanilla10)^0.5)-SUM($P230:AL230),('PTRM input'!$P$154*(1+rvanilla10)^0.5)/A12stdlife))</f>
        <v>0</v>
      </c>
      <c r="AN230" s="105">
        <f>IF(A12stdlife="n/a","n/a",IF(AN$3&gt;(A12stdlife+$E230),('PTRM input'!$P$154*(1+rvanilla10)^0.5)-SUM($P230:AM230),('PTRM input'!$P$154*(1+rvanilla10)^0.5)/A12stdlife))</f>
        <v>0</v>
      </c>
      <c r="AO230" s="105">
        <f>IF(A12stdlife="n/a","n/a",IF(AO$3&gt;(A12stdlife+$E230),('PTRM input'!$P$154*(1+rvanilla10)^0.5)-SUM($P230:AN230),('PTRM input'!$P$154*(1+rvanilla10)^0.5)/A12stdlife))</f>
        <v>0</v>
      </c>
      <c r="AP230" s="105">
        <f>IF(A12stdlife="n/a","n/a",IF(AP$3&gt;(A12stdlife+$E230),('PTRM input'!$P$154*(1+rvanilla10)^0.5)-SUM($P230:AO230),('PTRM input'!$P$154*(1+rvanilla10)^0.5)/A12stdlife))</f>
        <v>0</v>
      </c>
      <c r="AQ230" s="105">
        <f>IF(A12stdlife="n/a","n/a",IF(AQ$3&gt;(A12stdlife+$E230),('PTRM input'!$P$154*(1+rvanilla10)^0.5)-SUM($P230:AP230),('PTRM input'!$P$154*(1+rvanilla10)^0.5)/A12stdlife))</f>
        <v>0</v>
      </c>
      <c r="AR230" s="105">
        <f>IF(A12stdlife="n/a","n/a",IF(AR$3&gt;(A12stdlife+$E230),('PTRM input'!$P$154*(1+rvanilla10)^0.5)-SUM($P230:AQ230),('PTRM input'!$P$154*(1+rvanilla10)^0.5)/A12stdlife))</f>
        <v>0</v>
      </c>
      <c r="AS230" s="105">
        <f>IF(A12stdlife="n/a","n/a",IF(AS$3&gt;(A12stdlife+$E230),('PTRM input'!$P$154*(1+rvanilla10)^0.5)-SUM($P230:AR230),('PTRM input'!$P$154*(1+rvanilla10)^0.5)/A12stdlife))</f>
        <v>0</v>
      </c>
      <c r="AT230" s="105">
        <f>IF(A12stdlife="n/a","n/a",IF(AT$3&gt;(A12stdlife+$E230),('PTRM input'!$P$154*(1+rvanilla10)^0.5)-SUM($P230:AS230),('PTRM input'!$P$154*(1+rvanilla10)^0.5)/A12stdlife))</f>
        <v>0</v>
      </c>
      <c r="AU230" s="105">
        <f>IF(A12stdlife="n/a","n/a",IF(AU$3&gt;(A12stdlife+$E230),('PTRM input'!$P$154*(1+rvanilla10)^0.5)-SUM($P230:AT230),('PTRM input'!$P$154*(1+rvanilla10)^0.5)/A12stdlife))</f>
        <v>0</v>
      </c>
      <c r="AV230" s="105">
        <f>IF(A12stdlife="n/a","n/a",IF(AV$3&gt;(A12stdlife+$E230),('PTRM input'!$P$154*(1+rvanilla10)^0.5)-SUM($P230:AU230),('PTRM input'!$P$154*(1+rvanilla10)^0.5)/A12stdlife))</f>
        <v>0</v>
      </c>
      <c r="AW230" s="105">
        <f>IF(A12stdlife="n/a","n/a",IF(AW$3&gt;(A12stdlife+$E230),('PTRM input'!$P$154*(1+rvanilla10)^0.5)-SUM($P230:AV230),('PTRM input'!$P$154*(1+rvanilla10)^0.5)/A12stdlife))</f>
        <v>0</v>
      </c>
      <c r="AX230" s="105">
        <f>IF(A12stdlife="n/a","n/a",IF(AX$3&gt;(A12stdlife+$E230),('PTRM input'!$P$154*(1+rvanilla10)^0.5)-SUM($P230:AW230),('PTRM input'!$P$154*(1+rvanilla10)^0.5)/A12stdlife))</f>
        <v>0</v>
      </c>
      <c r="AY230" s="105">
        <f>IF(A12stdlife="n/a","n/a",IF(AY$3&gt;(A12stdlife+$E230),('PTRM input'!$P$154*(1+rvanilla10)^0.5)-SUM($P230:AX230),('PTRM input'!$P$154*(1+rvanilla10)^0.5)/A12stdlife))</f>
        <v>0</v>
      </c>
      <c r="AZ230" s="105">
        <f>IF(A12stdlife="n/a","n/a",IF(AZ$3&gt;(A12stdlife+$E230),('PTRM input'!$P$154*(1+rvanilla10)^0.5)-SUM($P230:AY230),('PTRM input'!$P$154*(1+rvanilla10)^0.5)/A12stdlife))</f>
        <v>0</v>
      </c>
      <c r="BA230" s="105">
        <f>IF(A12stdlife="n/a","n/a",IF(BA$3&gt;(A12stdlife+$E230),('PTRM input'!$P$154*(1+rvanilla10)^0.5)-SUM($P230:AZ230),('PTRM input'!$P$154*(1+rvanilla10)^0.5)/A12stdlife))</f>
        <v>0</v>
      </c>
      <c r="BB230" s="105">
        <f>IF(A12stdlife="n/a","n/a",IF(BB$3&gt;(A12stdlife+$E230),('PTRM input'!$P$154*(1+rvanilla10)^0.5)-SUM($P230:BA230),('PTRM input'!$P$154*(1+rvanilla10)^0.5)/A12stdlife))</f>
        <v>0</v>
      </c>
      <c r="BC230" s="105">
        <f>IF(A12stdlife="n/a","n/a",IF(BC$3&gt;(A12stdlife+$E230),('PTRM input'!$P$154*(1+rvanilla10)^0.5)-SUM($P230:BB230),('PTRM input'!$P$154*(1+rvanilla10)^0.5)/A12stdlife))</f>
        <v>0</v>
      </c>
      <c r="BD230" s="105">
        <f>IF(A12stdlife="n/a","n/a",IF(BD$3&gt;(A12stdlife+$E230),('PTRM input'!$P$154*(1+rvanilla10)^0.5)-SUM($P230:BC230),('PTRM input'!$P$154*(1+rvanilla10)^0.5)/A12stdlife))</f>
        <v>0</v>
      </c>
      <c r="BE230" s="105">
        <f>IF(A12stdlife="n/a","n/a",IF(BE$3&gt;(A12stdlife+$E230),('PTRM input'!$P$154*(1+rvanilla10)^0.5)-SUM($P230:BD230),('PTRM input'!$P$154*(1+rvanilla10)^0.5)/A12stdlife))</f>
        <v>0</v>
      </c>
      <c r="BF230" s="105">
        <f>IF(A12stdlife="n/a","n/a",IF(BF$3&gt;(A12stdlife+$E230),('PTRM input'!$P$154*(1+rvanilla10)^0.5)-SUM($P230:BE230),('PTRM input'!$P$154*(1+rvanilla10)^0.5)/A12stdlife))</f>
        <v>0</v>
      </c>
      <c r="BG230" s="105">
        <f>IF(A12stdlife="n/a","n/a",IF(BG$3&gt;(A12stdlife+$E230),('PTRM input'!$P$154*(1+rvanilla10)^0.5)-SUM($P230:BF230),('PTRM input'!$P$154*(1+rvanilla10)^0.5)/A12stdlife))</f>
        <v>0</v>
      </c>
      <c r="BH230" s="105">
        <f>IF(A12stdlife="n/a","n/a",IF(BH$3&gt;(A12stdlife+$E230),('PTRM input'!$P$154*(1+rvanilla10)^0.5)-SUM($P230:BG230),('PTRM input'!$P$154*(1+rvanilla10)^0.5)/A12stdlife))</f>
        <v>0</v>
      </c>
      <c r="BI230" s="105">
        <f>IF(A12stdlife="n/a","n/a",IF(BI$3&gt;(A12stdlife+$E230),('PTRM input'!$P$154*(1+rvanilla10)^0.5)-SUM($P230:BH230),('PTRM input'!$P$154*(1+rvanilla10)^0.5)/A12stdlife))</f>
        <v>0</v>
      </c>
      <c r="BJ230" s="234"/>
      <c r="BK230" s="234"/>
      <c r="BL230" s="234"/>
      <c r="BM230" s="234"/>
    </row>
    <row r="231" spans="1:65" s="190" customFormat="1" outlineLevel="1">
      <c r="A231" s="234"/>
      <c r="B231" s="17"/>
      <c r="C231" s="32">
        <f>Asset12</f>
        <v>0</v>
      </c>
      <c r="D231" s="17"/>
      <c r="E231" s="17"/>
      <c r="F231" s="30"/>
      <c r="G231" s="102">
        <f t="shared" ref="G231:AL231" si="59">SUM(G219:G230)</f>
        <v>0</v>
      </c>
      <c r="H231" s="102">
        <f t="shared" si="59"/>
        <v>0</v>
      </c>
      <c r="I231" s="102">
        <f t="shared" si="59"/>
        <v>0</v>
      </c>
      <c r="J231" s="102">
        <f t="shared" si="59"/>
        <v>0</v>
      </c>
      <c r="K231" s="102">
        <f t="shared" si="59"/>
        <v>0</v>
      </c>
      <c r="L231" s="102">
        <f t="shared" si="59"/>
        <v>0</v>
      </c>
      <c r="M231" s="102">
        <f t="shared" si="59"/>
        <v>0</v>
      </c>
      <c r="N231" s="102">
        <f t="shared" si="59"/>
        <v>0</v>
      </c>
      <c r="O231" s="102">
        <f t="shared" si="59"/>
        <v>0</v>
      </c>
      <c r="P231" s="102">
        <f t="shared" si="59"/>
        <v>0</v>
      </c>
      <c r="Q231" s="102">
        <f t="shared" si="59"/>
        <v>0</v>
      </c>
      <c r="R231" s="102">
        <f t="shared" si="59"/>
        <v>0</v>
      </c>
      <c r="S231" s="102">
        <f t="shared" si="59"/>
        <v>0</v>
      </c>
      <c r="T231" s="102">
        <f t="shared" si="59"/>
        <v>0</v>
      </c>
      <c r="U231" s="102">
        <f t="shared" si="59"/>
        <v>0</v>
      </c>
      <c r="V231" s="102">
        <f t="shared" si="59"/>
        <v>0</v>
      </c>
      <c r="W231" s="102">
        <f t="shared" si="59"/>
        <v>0</v>
      </c>
      <c r="X231" s="102">
        <f t="shared" si="59"/>
        <v>0</v>
      </c>
      <c r="Y231" s="102">
        <f t="shared" si="59"/>
        <v>0</v>
      </c>
      <c r="Z231" s="102">
        <f t="shared" si="59"/>
        <v>0</v>
      </c>
      <c r="AA231" s="102">
        <f t="shared" si="59"/>
        <v>0</v>
      </c>
      <c r="AB231" s="102">
        <f t="shared" si="59"/>
        <v>0</v>
      </c>
      <c r="AC231" s="102">
        <f t="shared" si="59"/>
        <v>0</v>
      </c>
      <c r="AD231" s="102">
        <f t="shared" si="59"/>
        <v>0</v>
      </c>
      <c r="AE231" s="102">
        <f t="shared" si="59"/>
        <v>0</v>
      </c>
      <c r="AF231" s="102">
        <f t="shared" si="59"/>
        <v>0</v>
      </c>
      <c r="AG231" s="102">
        <f t="shared" si="59"/>
        <v>0</v>
      </c>
      <c r="AH231" s="102">
        <f t="shared" si="59"/>
        <v>0</v>
      </c>
      <c r="AI231" s="102">
        <f t="shared" si="59"/>
        <v>0</v>
      </c>
      <c r="AJ231" s="102">
        <f t="shared" si="59"/>
        <v>0</v>
      </c>
      <c r="AK231" s="102">
        <f t="shared" si="59"/>
        <v>0</v>
      </c>
      <c r="AL231" s="102">
        <f t="shared" si="59"/>
        <v>0</v>
      </c>
      <c r="AM231" s="102">
        <f t="shared" ref="AM231:BI231" si="60">SUM(AM219:AM230)</f>
        <v>0</v>
      </c>
      <c r="AN231" s="102">
        <f t="shared" si="60"/>
        <v>0</v>
      </c>
      <c r="AO231" s="102">
        <f t="shared" si="60"/>
        <v>0</v>
      </c>
      <c r="AP231" s="102">
        <f t="shared" si="60"/>
        <v>0</v>
      </c>
      <c r="AQ231" s="102">
        <f t="shared" si="60"/>
        <v>0</v>
      </c>
      <c r="AR231" s="102">
        <f t="shared" si="60"/>
        <v>0</v>
      </c>
      <c r="AS231" s="102">
        <f t="shared" si="60"/>
        <v>0</v>
      </c>
      <c r="AT231" s="102">
        <f t="shared" si="60"/>
        <v>0</v>
      </c>
      <c r="AU231" s="102">
        <f t="shared" si="60"/>
        <v>0</v>
      </c>
      <c r="AV231" s="102">
        <f t="shared" si="60"/>
        <v>0</v>
      </c>
      <c r="AW231" s="102">
        <f t="shared" si="60"/>
        <v>0</v>
      </c>
      <c r="AX231" s="102">
        <f t="shared" si="60"/>
        <v>0</v>
      </c>
      <c r="AY231" s="102">
        <f t="shared" si="60"/>
        <v>0</v>
      </c>
      <c r="AZ231" s="102">
        <f t="shared" si="60"/>
        <v>0</v>
      </c>
      <c r="BA231" s="102">
        <f t="shared" si="60"/>
        <v>0</v>
      </c>
      <c r="BB231" s="102">
        <f t="shared" si="60"/>
        <v>0</v>
      </c>
      <c r="BC231" s="102">
        <f t="shared" si="60"/>
        <v>0</v>
      </c>
      <c r="BD231" s="102">
        <f t="shared" si="60"/>
        <v>0</v>
      </c>
      <c r="BE231" s="102">
        <f t="shared" si="60"/>
        <v>0</v>
      </c>
      <c r="BF231" s="102">
        <f t="shared" si="60"/>
        <v>0</v>
      </c>
      <c r="BG231" s="102">
        <f t="shared" si="60"/>
        <v>0</v>
      </c>
      <c r="BH231" s="102">
        <f t="shared" si="60"/>
        <v>0</v>
      </c>
      <c r="BI231" s="102">
        <f t="shared" si="60"/>
        <v>0</v>
      </c>
      <c r="BJ231" s="234"/>
      <c r="BK231" s="234"/>
      <c r="BL231" s="234"/>
      <c r="BM231" s="234"/>
    </row>
    <row r="232" spans="1:65" s="190" customFormat="1" ht="12.75" customHeight="1" outlineLevel="2">
      <c r="A232" s="234"/>
      <c r="B232" s="36">
        <f>C244</f>
        <v>0</v>
      </c>
      <c r="C232" s="37"/>
      <c r="D232" s="38" t="s">
        <v>58</v>
      </c>
      <c r="E232" s="37"/>
      <c r="F232" s="39"/>
      <c r="G232" s="104">
        <f>IF(G$3&gt;A13remlife,A13value-SUM($F232:F232),IF(A13remlife="N/A","n/a",A13value/A13remlife))</f>
        <v>0</v>
      </c>
      <c r="H232" s="104">
        <f>IF(H$3&gt;A13remlife,A13value-SUM($F232:G232),IF(A13remlife="N/A","n/a",A13value/A13remlife))</f>
        <v>0</v>
      </c>
      <c r="I232" s="104">
        <f>IF(I$3&gt;A13remlife,A13value-SUM($F232:H232),IF(A13remlife="N/A","n/a",A13value/A13remlife))</f>
        <v>0</v>
      </c>
      <c r="J232" s="104">
        <f>IF(J$3&gt;A13remlife,A13value-SUM($F232:I232),IF(A13remlife="N/A","n/a",A13value/A13remlife))</f>
        <v>0</v>
      </c>
      <c r="K232" s="104">
        <f>IF(K$3&gt;A13remlife,A13value-SUM($F232:J232),IF(A13remlife="N/A","n/a",A13value/A13remlife))</f>
        <v>0</v>
      </c>
      <c r="L232" s="104">
        <f>IF(L$3&gt;A13remlife,A13value-SUM($F232:K232),IF(A13remlife="N/A","n/a",A13value/A13remlife))</f>
        <v>0</v>
      </c>
      <c r="M232" s="104">
        <f>IF(M$3&gt;A13remlife,A13value-SUM($F232:L232),IF(A13remlife="N/A","n/a",A13value/A13remlife))</f>
        <v>0</v>
      </c>
      <c r="N232" s="104">
        <f>IF(N$3&gt;A13remlife,A13value-SUM($F232:M232),IF(A13remlife="N/A","n/a",A13value/A13remlife))</f>
        <v>0</v>
      </c>
      <c r="O232" s="104">
        <f>IF(O$3&gt;A13remlife,A13value-SUM($F232:N232),IF(A13remlife="N/A","n/a",A13value/A13remlife))</f>
        <v>0</v>
      </c>
      <c r="P232" s="104">
        <f>IF(P$3&gt;A13remlife,A13value-SUM($F232:O232),IF(A13remlife="N/A","n/a",A13value/A13remlife))</f>
        <v>0</v>
      </c>
      <c r="Q232" s="104">
        <f>IF(Q$3&gt;A13remlife,A13value-SUM($F232:P232),IF(A13remlife="N/A","n/a",A13value/A13remlife))</f>
        <v>0</v>
      </c>
      <c r="R232" s="104">
        <f>IF(R$3&gt;A13remlife,A13value-SUM($F232:Q232),IF(A13remlife="N/A","n/a",A13value/A13remlife))</f>
        <v>0</v>
      </c>
      <c r="S232" s="104">
        <f>IF(S$3&gt;A13remlife,A13value-SUM($F232:R232),IF(A13remlife="N/A","n/a",A13value/A13remlife))</f>
        <v>0</v>
      </c>
      <c r="T232" s="104">
        <f>IF(T$3&gt;A13remlife,A13value-SUM($F232:S232),IF(A13remlife="N/A","n/a",A13value/A13remlife))</f>
        <v>0</v>
      </c>
      <c r="U232" s="104">
        <f>IF(U$3&gt;A13remlife,A13value-SUM($F232:T232),IF(A13remlife="N/A","n/a",A13value/A13remlife))</f>
        <v>0</v>
      </c>
      <c r="V232" s="104">
        <f>IF(V$3&gt;A13remlife,A13value-SUM($F232:U232),IF(A13remlife="N/A","n/a",A13value/A13remlife))</f>
        <v>0</v>
      </c>
      <c r="W232" s="104">
        <f>IF(W$3&gt;A13remlife,A13value-SUM($F232:V232),IF(A13remlife="N/A","n/a",A13value/A13remlife))</f>
        <v>0</v>
      </c>
      <c r="X232" s="104">
        <f>IF(X$3&gt;A13remlife,A13value-SUM($F232:W232),IF(A13remlife="N/A","n/a",A13value/A13remlife))</f>
        <v>0</v>
      </c>
      <c r="Y232" s="104">
        <f>IF(Y$3&gt;A13remlife,A13value-SUM($F232:X232),IF(A13remlife="N/A","n/a",A13value/A13remlife))</f>
        <v>0</v>
      </c>
      <c r="Z232" s="104">
        <f>IF(Z$3&gt;A13remlife,A13value-SUM($F232:Y232),IF(A13remlife="N/A","n/a",A13value/A13remlife))</f>
        <v>0</v>
      </c>
      <c r="AA232" s="104">
        <f>IF(AA$3&gt;A13remlife,A13value-SUM($F232:Z232),IF(A13remlife="N/A","n/a",A13value/A13remlife))</f>
        <v>0</v>
      </c>
      <c r="AB232" s="104">
        <f>IF(AB$3&gt;A13remlife,A13value-SUM($F232:AA232),IF(A13remlife="N/A","n/a",A13value/A13remlife))</f>
        <v>0</v>
      </c>
      <c r="AC232" s="104">
        <f>IF(AC$3&gt;A13remlife,A13value-SUM($F232:AB232),IF(A13remlife="N/A","n/a",A13value/A13remlife))</f>
        <v>0</v>
      </c>
      <c r="AD232" s="104">
        <f>IF(AD$3&gt;A13remlife,A13value-SUM($F232:AC232),IF(A13remlife="N/A","n/a",A13value/A13remlife))</f>
        <v>0</v>
      </c>
      <c r="AE232" s="104">
        <f>IF(AE$3&gt;A13remlife,A13value-SUM($F232:AD232),IF(A13remlife="N/A","n/a",A13value/A13remlife))</f>
        <v>0</v>
      </c>
      <c r="AF232" s="104">
        <f>IF(AF$3&gt;A13remlife,A13value-SUM($F232:AE232),IF(A13remlife="N/A","n/a",A13value/A13remlife))</f>
        <v>0</v>
      </c>
      <c r="AG232" s="104">
        <f>IF(AG$3&gt;A13remlife,A13value-SUM($F232:AF232),IF(A13remlife="N/A","n/a",A13value/A13remlife))</f>
        <v>0</v>
      </c>
      <c r="AH232" s="104">
        <f>IF(AH$3&gt;A13remlife,A13value-SUM($F232:AG232),IF(A13remlife="N/A","n/a",A13value/A13remlife))</f>
        <v>0</v>
      </c>
      <c r="AI232" s="104">
        <f>IF(AI$3&gt;A13remlife,A13value-SUM($F232:AH232),IF(A13remlife="N/A","n/a",A13value/A13remlife))</f>
        <v>0</v>
      </c>
      <c r="AJ232" s="104">
        <f>IF(AJ$3&gt;A13remlife,A13value-SUM($F232:AI232),IF(A13remlife="N/A","n/a",A13value/A13remlife))</f>
        <v>0</v>
      </c>
      <c r="AK232" s="104">
        <f>IF(AK$3&gt;A13remlife,A13value-SUM($F232:AJ232),IF(A13remlife="N/A","n/a",A13value/A13remlife))</f>
        <v>0</v>
      </c>
      <c r="AL232" s="104">
        <f>IF(AL$3&gt;A13remlife,A13value-SUM($F232:AK232),IF(A13remlife="N/A","n/a",A13value/A13remlife))</f>
        <v>0</v>
      </c>
      <c r="AM232" s="104">
        <f>IF(AM$3&gt;A13remlife,A13value-SUM($F232:AL232),IF(A13remlife="N/A","n/a",A13value/A13remlife))</f>
        <v>0</v>
      </c>
      <c r="AN232" s="104">
        <f>IF(AN$3&gt;A13remlife,A13value-SUM($F232:AM232),IF(A13remlife="N/A","n/a",A13value/A13remlife))</f>
        <v>0</v>
      </c>
      <c r="AO232" s="104">
        <f>IF(AO$3&gt;A13remlife,A13value-SUM($F232:AN232),IF(A13remlife="N/A","n/a",A13value/A13remlife))</f>
        <v>0</v>
      </c>
      <c r="AP232" s="104">
        <f>IF(AP$3&gt;A13remlife,A13value-SUM($F232:AO232),IF(A13remlife="N/A","n/a",A13value/A13remlife))</f>
        <v>0</v>
      </c>
      <c r="AQ232" s="104">
        <f>IF(AQ$3&gt;A13remlife,A13value-SUM($F232:AP232),IF(A13remlife="N/A","n/a",A13value/A13remlife))</f>
        <v>0</v>
      </c>
      <c r="AR232" s="104">
        <f>IF(AR$3&gt;A13remlife,A13value-SUM($F232:AQ232),IF(A13remlife="N/A","n/a",A13value/A13remlife))</f>
        <v>0</v>
      </c>
      <c r="AS232" s="104">
        <f>IF(AS$3&gt;A13remlife,A13value-SUM($F232:AR232),IF(A13remlife="N/A","n/a",A13value/A13remlife))</f>
        <v>0</v>
      </c>
      <c r="AT232" s="104">
        <f>IF(AT$3&gt;A13remlife,A13value-SUM($F232:AS232),IF(A13remlife="N/A","n/a",A13value/A13remlife))</f>
        <v>0</v>
      </c>
      <c r="AU232" s="104">
        <f>IF(AU$3&gt;A13remlife,A13value-SUM($F232:AT232),IF(A13remlife="N/A","n/a",A13value/A13remlife))</f>
        <v>0</v>
      </c>
      <c r="AV232" s="104">
        <f>IF(AV$3&gt;A13remlife,A13value-SUM($F232:AU232),IF(A13remlife="N/A","n/a",A13value/A13remlife))</f>
        <v>0</v>
      </c>
      <c r="AW232" s="104">
        <f>IF(AW$3&gt;A13remlife,A13value-SUM($F232:AV232),IF(A13remlife="N/A","n/a",A13value/A13remlife))</f>
        <v>0</v>
      </c>
      <c r="AX232" s="104">
        <f>IF(AX$3&gt;A13remlife,A13value-SUM($F232:AW232),IF(A13remlife="N/A","n/a",A13value/A13remlife))</f>
        <v>0</v>
      </c>
      <c r="AY232" s="104">
        <f>IF(AY$3&gt;A13remlife,A13value-SUM($F232:AX232),IF(A13remlife="N/A","n/a",A13value/A13remlife))</f>
        <v>0</v>
      </c>
      <c r="AZ232" s="104">
        <f>IF(AZ$3&gt;A13remlife,A13value-SUM($F232:AY232),IF(A13remlife="N/A","n/a",A13value/A13remlife))</f>
        <v>0</v>
      </c>
      <c r="BA232" s="104">
        <f>IF(BA$3&gt;A13remlife,A13value-SUM($F232:AZ232),IF(A13remlife="N/A","n/a",A13value/A13remlife))</f>
        <v>0</v>
      </c>
      <c r="BB232" s="104">
        <f>IF(BB$3&gt;A13remlife,A13value-SUM($F232:BA232),IF(A13remlife="N/A","n/a",A13value/A13remlife))</f>
        <v>0</v>
      </c>
      <c r="BC232" s="104">
        <f>IF(BC$3&gt;A13remlife,A13value-SUM($F232:BB232),IF(A13remlife="N/A","n/a",A13value/A13remlife))</f>
        <v>0</v>
      </c>
      <c r="BD232" s="104">
        <f>IF(BD$3&gt;A13remlife,A13value-SUM($F232:BC232),IF(A13remlife="N/A","n/a",A13value/A13remlife))</f>
        <v>0</v>
      </c>
      <c r="BE232" s="104">
        <f>IF(BE$3&gt;A13remlife,A13value-SUM($F232:BD232),IF(A13remlife="N/A","n/a",A13value/A13remlife))</f>
        <v>0</v>
      </c>
      <c r="BF232" s="104">
        <f>IF(BF$3&gt;A13remlife,A13value-SUM($F232:BE232),IF(A13remlife="N/A","n/a",A13value/A13remlife))</f>
        <v>0</v>
      </c>
      <c r="BG232" s="104">
        <f>IF(BG$3&gt;A13remlife,A13value-SUM($F232:BF232),IF(A13remlife="N/A","n/a",A13value/A13remlife))</f>
        <v>0</v>
      </c>
      <c r="BH232" s="104">
        <f>IF(BH$3&gt;A13remlife,A13value-SUM($F232:BG232),IF(A13remlife="N/A","n/a",A13value/A13remlife))</f>
        <v>0</v>
      </c>
      <c r="BI232" s="104">
        <f>IF(BI$3&gt;A13remlife,A13value-SUM($F232:BH232),IF(A13remlife="N/A","n/a",A13value/A13remlife))</f>
        <v>0</v>
      </c>
      <c r="BJ232" s="234"/>
      <c r="BK232" s="234"/>
      <c r="BL232" s="234"/>
      <c r="BM232" s="234"/>
    </row>
    <row r="233" spans="1:65" s="190" customFormat="1" ht="12.75" customHeight="1" outlineLevel="2">
      <c r="A233" s="234"/>
      <c r="B233" s="32"/>
      <c r="C233" s="31"/>
      <c r="D233" s="930" t="s">
        <v>326</v>
      </c>
      <c r="E233" s="167">
        <v>0</v>
      </c>
      <c r="F233" s="34"/>
      <c r="G233" s="105"/>
      <c r="H233" s="105"/>
      <c r="I233" s="105"/>
      <c r="J233" s="105"/>
      <c r="K233" s="105"/>
      <c r="L233" s="105"/>
      <c r="M233" s="105"/>
      <c r="N233" s="105"/>
      <c r="O233" s="105"/>
      <c r="P233" s="105"/>
      <c r="Q233" s="105"/>
      <c r="R233" s="105"/>
      <c r="S233" s="105"/>
      <c r="T233" s="105"/>
      <c r="U233" s="105"/>
      <c r="V233" s="105"/>
      <c r="W233" s="105"/>
      <c r="X233" s="105"/>
      <c r="Y233" s="105"/>
      <c r="Z233" s="105"/>
      <c r="AA233" s="105"/>
      <c r="AB233" s="105"/>
      <c r="AC233" s="105"/>
      <c r="AD233" s="105"/>
      <c r="AE233" s="105"/>
      <c r="AF233" s="105"/>
      <c r="AG233" s="105"/>
      <c r="AH233" s="105"/>
      <c r="AI233" s="105"/>
      <c r="AJ233" s="105"/>
      <c r="AK233" s="105"/>
      <c r="AL233" s="105"/>
      <c r="AM233" s="105"/>
      <c r="AN233" s="105"/>
      <c r="AO233" s="105"/>
      <c r="AP233" s="105"/>
      <c r="AQ233" s="105"/>
      <c r="AR233" s="105"/>
      <c r="AS233" s="105"/>
      <c r="AT233" s="105"/>
      <c r="AU233" s="105"/>
      <c r="AV233" s="105"/>
      <c r="AW233" s="105"/>
      <c r="AX233" s="105"/>
      <c r="AY233" s="105"/>
      <c r="AZ233" s="105"/>
      <c r="BA233" s="105"/>
      <c r="BB233" s="105"/>
      <c r="BC233" s="105"/>
      <c r="BD233" s="105"/>
      <c r="BE233" s="105"/>
      <c r="BF233" s="105"/>
      <c r="BG233" s="105"/>
      <c r="BH233" s="105"/>
      <c r="BI233" s="105"/>
      <c r="BJ233" s="234"/>
      <c r="BK233" s="234"/>
      <c r="BL233" s="234"/>
      <c r="BM233" s="234"/>
    </row>
    <row r="234" spans="1:65" s="190" customFormat="1" outlineLevel="2">
      <c r="A234" s="234"/>
      <c r="B234" s="32"/>
      <c r="C234" s="31"/>
      <c r="D234" s="930"/>
      <c r="E234" s="167">
        <v>1</v>
      </c>
      <c r="F234" s="34"/>
      <c r="G234" s="183"/>
      <c r="H234" s="105">
        <f>IF(A13stdlife="n/a","n/a",IF(H$3&gt;(A13stdlife+$E234),('PTRM input'!$G$155*(1+rvanilla01)^0.5)-SUM($G234:G234),('PTRM input'!$G$155*(1+rvanilla01)^0.5)/A13stdlife))</f>
        <v>0</v>
      </c>
      <c r="I234" s="105">
        <f>IF(A13stdlife="n/a","n/a",IF(I$3&gt;(A13stdlife+$E234),('PTRM input'!$G$155*(1+rvanilla01)^0.5)-SUM($G234:H234),('PTRM input'!$G$155*(1+rvanilla01)^0.5)/A13stdlife))</f>
        <v>0</v>
      </c>
      <c r="J234" s="105">
        <f>IF(A13stdlife="n/a","n/a",IF(J$3&gt;(A13stdlife+$E234),('PTRM input'!$G$155*(1+rvanilla01)^0.5)-SUM($G234:I234),('PTRM input'!$G$155*(1+rvanilla01)^0.5)/A13stdlife))</f>
        <v>0</v>
      </c>
      <c r="K234" s="105">
        <f>IF(A13stdlife="n/a","n/a",IF(K$3&gt;(A13stdlife+$E234),('PTRM input'!$G$155*(1+rvanilla01)^0.5)-SUM($G234:J234),('PTRM input'!$G$155*(1+rvanilla01)^0.5)/A13stdlife))</f>
        <v>0</v>
      </c>
      <c r="L234" s="105">
        <f>IF(A13stdlife="n/a","n/a",IF(L$3&gt;(A13stdlife+$E234),('PTRM input'!$G$155*(1+rvanilla01)^0.5)-SUM($G234:K234),('PTRM input'!$G$155*(1+rvanilla01)^0.5)/A13stdlife))</f>
        <v>0</v>
      </c>
      <c r="M234" s="105">
        <f>IF(A13stdlife="n/a","n/a",IF(M$3&gt;(A13stdlife+$E234),('PTRM input'!$G$155*(1+rvanilla01)^0.5)-SUM($G234:L234),('PTRM input'!$G$155*(1+rvanilla01)^0.5)/A13stdlife))</f>
        <v>0</v>
      </c>
      <c r="N234" s="105">
        <f>IF(A13stdlife="n/a","n/a",IF(N$3&gt;(A13stdlife+$E234),('PTRM input'!$G$155*(1+rvanilla01)^0.5)-SUM($G234:M234),('PTRM input'!$G$155*(1+rvanilla01)^0.5)/A13stdlife))</f>
        <v>0</v>
      </c>
      <c r="O234" s="105">
        <f>IF(A13stdlife="n/a","n/a",IF(O$3&gt;(A13stdlife+$E234),('PTRM input'!$G$155*(1+rvanilla01)^0.5)-SUM($G234:N234),('PTRM input'!$G$155*(1+rvanilla01)^0.5)/A13stdlife))</f>
        <v>0</v>
      </c>
      <c r="P234" s="105">
        <f>IF(A13stdlife="n/a","n/a",IF(P$3&gt;(A13stdlife+$E234),('PTRM input'!$G$155*(1+rvanilla01)^0.5)-SUM($G234:O234),('PTRM input'!$G$155*(1+rvanilla01)^0.5)/A13stdlife))</f>
        <v>0</v>
      </c>
      <c r="Q234" s="105">
        <f>IF(A13stdlife="n/a","n/a",IF(Q$3&gt;(A13stdlife+$E234),('PTRM input'!$G$155*(1+rvanilla01)^0.5)-SUM($G234:P234),('PTRM input'!$G$155*(1+rvanilla01)^0.5)/A13stdlife))</f>
        <v>0</v>
      </c>
      <c r="R234" s="105">
        <f>IF(A13stdlife="n/a","n/a",IF(R$3&gt;(A13stdlife+$E234),('PTRM input'!$G$155*(1+rvanilla01)^0.5)-SUM($G234:Q234),('PTRM input'!$G$155*(1+rvanilla01)^0.5)/A13stdlife))</f>
        <v>0</v>
      </c>
      <c r="S234" s="105">
        <f>IF(A13stdlife="n/a","n/a",IF(S$3&gt;(A13stdlife+$E234),('PTRM input'!$G$155*(1+rvanilla01)^0.5)-SUM($G234:R234),('PTRM input'!$G$155*(1+rvanilla01)^0.5)/A13stdlife))</f>
        <v>0</v>
      </c>
      <c r="T234" s="105">
        <f>IF(A13stdlife="n/a","n/a",IF(T$3&gt;(A13stdlife+$E234),('PTRM input'!$G$155*(1+rvanilla01)^0.5)-SUM($G234:S234),('PTRM input'!$G$155*(1+rvanilla01)^0.5)/A13stdlife))</f>
        <v>0</v>
      </c>
      <c r="U234" s="105">
        <f>IF(A13stdlife="n/a","n/a",IF(U$3&gt;(A13stdlife+$E234),('PTRM input'!$G$155*(1+rvanilla01)^0.5)-SUM($G234:T234),('PTRM input'!$G$155*(1+rvanilla01)^0.5)/A13stdlife))</f>
        <v>0</v>
      </c>
      <c r="V234" s="105">
        <f>IF(A13stdlife="n/a","n/a",IF(V$3&gt;(A13stdlife+$E234),('PTRM input'!$G$155*(1+rvanilla01)^0.5)-SUM($G234:U234),('PTRM input'!$G$155*(1+rvanilla01)^0.5)/A13stdlife))</f>
        <v>0</v>
      </c>
      <c r="W234" s="105">
        <f>IF(A13stdlife="n/a","n/a",IF(W$3&gt;(A13stdlife+$E234),('PTRM input'!$G$155*(1+rvanilla01)^0.5)-SUM($G234:V234),('PTRM input'!$G$155*(1+rvanilla01)^0.5)/A13stdlife))</f>
        <v>0</v>
      </c>
      <c r="X234" s="105">
        <f>IF(A13stdlife="n/a","n/a",IF(X$3&gt;(A13stdlife+$E234),('PTRM input'!$G$155*(1+rvanilla01)^0.5)-SUM($G234:W234),('PTRM input'!$G$155*(1+rvanilla01)^0.5)/A13stdlife))</f>
        <v>0</v>
      </c>
      <c r="Y234" s="105">
        <f>IF(A13stdlife="n/a","n/a",IF(Y$3&gt;(A13stdlife+$E234),('PTRM input'!$G$155*(1+rvanilla01)^0.5)-SUM($G234:X234),('PTRM input'!$G$155*(1+rvanilla01)^0.5)/A13stdlife))</f>
        <v>0</v>
      </c>
      <c r="Z234" s="105">
        <f>IF(A13stdlife="n/a","n/a",IF(Z$3&gt;(A13stdlife+$E234),('PTRM input'!$G$155*(1+rvanilla01)^0.5)-SUM($G234:Y234),('PTRM input'!$G$155*(1+rvanilla01)^0.5)/A13stdlife))</f>
        <v>0</v>
      </c>
      <c r="AA234" s="105">
        <f>IF(A13stdlife="n/a","n/a",IF(AA$3&gt;(A13stdlife+$E234),('PTRM input'!$G$155*(1+rvanilla01)^0.5)-SUM($G234:Z234),('PTRM input'!$G$155*(1+rvanilla01)^0.5)/A13stdlife))</f>
        <v>0</v>
      </c>
      <c r="AB234" s="105">
        <f>IF(A13stdlife="n/a","n/a",IF(AB$3&gt;(A13stdlife+$E234),('PTRM input'!$G$155*(1+rvanilla01)^0.5)-SUM($G234:AA234),('PTRM input'!$G$155*(1+rvanilla01)^0.5)/A13stdlife))</f>
        <v>0</v>
      </c>
      <c r="AC234" s="105">
        <f>IF(A13stdlife="n/a","n/a",IF(AC$3&gt;(A13stdlife+$E234),('PTRM input'!$G$155*(1+rvanilla01)^0.5)-SUM($G234:AB234),('PTRM input'!$G$155*(1+rvanilla01)^0.5)/A13stdlife))</f>
        <v>0</v>
      </c>
      <c r="AD234" s="105">
        <f>IF(A13stdlife="n/a","n/a",IF(AD$3&gt;(A13stdlife+$E234),('PTRM input'!$G$155*(1+rvanilla01)^0.5)-SUM($G234:AC234),('PTRM input'!$G$155*(1+rvanilla01)^0.5)/A13stdlife))</f>
        <v>0</v>
      </c>
      <c r="AE234" s="105">
        <f>IF(A13stdlife="n/a","n/a",IF(AE$3&gt;(A13stdlife+$E234),('PTRM input'!$G$155*(1+rvanilla01)^0.5)-SUM($G234:AD234),('PTRM input'!$G$155*(1+rvanilla01)^0.5)/A13stdlife))</f>
        <v>0</v>
      </c>
      <c r="AF234" s="105">
        <f>IF(A13stdlife="n/a","n/a",IF(AF$3&gt;(A13stdlife+$E234),('PTRM input'!$G$155*(1+rvanilla01)^0.5)-SUM($G234:AE234),('PTRM input'!$G$155*(1+rvanilla01)^0.5)/A13stdlife))</f>
        <v>0</v>
      </c>
      <c r="AG234" s="105">
        <f>IF(A13stdlife="n/a","n/a",IF(AG$3&gt;(A13stdlife+$E234),('PTRM input'!$G$155*(1+rvanilla01)^0.5)-SUM($G234:AF234),('PTRM input'!$G$155*(1+rvanilla01)^0.5)/A13stdlife))</f>
        <v>0</v>
      </c>
      <c r="AH234" s="105">
        <f>IF(A13stdlife="n/a","n/a",IF(AH$3&gt;(A13stdlife+$E234),('PTRM input'!$G$155*(1+rvanilla01)^0.5)-SUM($G234:AG234),('PTRM input'!$G$155*(1+rvanilla01)^0.5)/A13stdlife))</f>
        <v>0</v>
      </c>
      <c r="AI234" s="105">
        <f>IF(A13stdlife="n/a","n/a",IF(AI$3&gt;(A13stdlife+$E234),('PTRM input'!$G$155*(1+rvanilla01)^0.5)-SUM($G234:AH234),('PTRM input'!$G$155*(1+rvanilla01)^0.5)/A13stdlife))</f>
        <v>0</v>
      </c>
      <c r="AJ234" s="105">
        <f>IF(A13stdlife="n/a","n/a",IF(AJ$3&gt;(A13stdlife+$E234),('PTRM input'!$G$155*(1+rvanilla01)^0.5)-SUM($G234:AI234),('PTRM input'!$G$155*(1+rvanilla01)^0.5)/A13stdlife))</f>
        <v>0</v>
      </c>
      <c r="AK234" s="105">
        <f>IF(A13stdlife="n/a","n/a",IF(AK$3&gt;(A13stdlife+$E234),('PTRM input'!$G$155*(1+rvanilla01)^0.5)-SUM($G234:AJ234),('PTRM input'!$G$155*(1+rvanilla01)^0.5)/A13stdlife))</f>
        <v>0</v>
      </c>
      <c r="AL234" s="105">
        <f>IF(A13stdlife="n/a","n/a",IF(AL$3&gt;(A13stdlife+$E234),('PTRM input'!$G$155*(1+rvanilla01)^0.5)-SUM($G234:AK234),('PTRM input'!$G$155*(1+rvanilla01)^0.5)/A13stdlife))</f>
        <v>0</v>
      </c>
      <c r="AM234" s="105">
        <f>IF(A13stdlife="n/a","n/a",IF(AM$3&gt;(A13stdlife+$E234),('PTRM input'!$G$155*(1+rvanilla01)^0.5)-SUM($G234:AL234),('PTRM input'!$G$155*(1+rvanilla01)^0.5)/A13stdlife))</f>
        <v>0</v>
      </c>
      <c r="AN234" s="105">
        <f>IF(A13stdlife="n/a","n/a",IF(AN$3&gt;(A13stdlife+$E234),('PTRM input'!$G$155*(1+rvanilla01)^0.5)-SUM($G234:AM234),('PTRM input'!$G$155*(1+rvanilla01)^0.5)/A13stdlife))</f>
        <v>0</v>
      </c>
      <c r="AO234" s="105">
        <f>IF(A13stdlife="n/a","n/a",IF(AO$3&gt;(A13stdlife+$E234),('PTRM input'!$G$155*(1+rvanilla01)^0.5)-SUM($G234:AN234),('PTRM input'!$G$155*(1+rvanilla01)^0.5)/A13stdlife))</f>
        <v>0</v>
      </c>
      <c r="AP234" s="105">
        <f>IF(A13stdlife="n/a","n/a",IF(AP$3&gt;(A13stdlife+$E234),('PTRM input'!$G$155*(1+rvanilla01)^0.5)-SUM($G234:AO234),('PTRM input'!$G$155*(1+rvanilla01)^0.5)/A13stdlife))</f>
        <v>0</v>
      </c>
      <c r="AQ234" s="105">
        <f>IF(A13stdlife="n/a","n/a",IF(AQ$3&gt;(A13stdlife+$E234),('PTRM input'!$G$155*(1+rvanilla01)^0.5)-SUM($G234:AP234),('PTRM input'!$G$155*(1+rvanilla01)^0.5)/A13stdlife))</f>
        <v>0</v>
      </c>
      <c r="AR234" s="105">
        <f>IF(A13stdlife="n/a","n/a",IF(AR$3&gt;(A13stdlife+$E234),('PTRM input'!$G$155*(1+rvanilla01)^0.5)-SUM($G234:AQ234),('PTRM input'!$G$155*(1+rvanilla01)^0.5)/A13stdlife))</f>
        <v>0</v>
      </c>
      <c r="AS234" s="105">
        <f>IF(A13stdlife="n/a","n/a",IF(AS$3&gt;(A13stdlife+$E234),('PTRM input'!$G$155*(1+rvanilla01)^0.5)-SUM($G234:AR234),('PTRM input'!$G$155*(1+rvanilla01)^0.5)/A13stdlife))</f>
        <v>0</v>
      </c>
      <c r="AT234" s="105">
        <f>IF(A13stdlife="n/a","n/a",IF(AT$3&gt;(A13stdlife+$E234),('PTRM input'!$G$155*(1+rvanilla01)^0.5)-SUM($G234:AS234),('PTRM input'!$G$155*(1+rvanilla01)^0.5)/A13stdlife))</f>
        <v>0</v>
      </c>
      <c r="AU234" s="105">
        <f>IF(A13stdlife="n/a","n/a",IF(AU$3&gt;(A13stdlife+$E234),('PTRM input'!$G$155*(1+rvanilla01)^0.5)-SUM($G234:AT234),('PTRM input'!$G$155*(1+rvanilla01)^0.5)/A13stdlife))</f>
        <v>0</v>
      </c>
      <c r="AV234" s="105">
        <f>IF(A13stdlife="n/a","n/a",IF(AV$3&gt;(A13stdlife+$E234),('PTRM input'!$G$155*(1+rvanilla01)^0.5)-SUM($G234:AU234),('PTRM input'!$G$155*(1+rvanilla01)^0.5)/A13stdlife))</f>
        <v>0</v>
      </c>
      <c r="AW234" s="105">
        <f>IF(A13stdlife="n/a","n/a",IF(AW$3&gt;(A13stdlife+$E234),('PTRM input'!$G$155*(1+rvanilla01)^0.5)-SUM($G234:AV234),('PTRM input'!$G$155*(1+rvanilla01)^0.5)/A13stdlife))</f>
        <v>0</v>
      </c>
      <c r="AX234" s="105">
        <f>IF(A13stdlife="n/a","n/a",IF(AX$3&gt;(A13stdlife+$E234),('PTRM input'!$G$155*(1+rvanilla01)^0.5)-SUM($G234:AW234),('PTRM input'!$G$155*(1+rvanilla01)^0.5)/A13stdlife))</f>
        <v>0</v>
      </c>
      <c r="AY234" s="105">
        <f>IF(A13stdlife="n/a","n/a",IF(AY$3&gt;(A13stdlife+$E234),('PTRM input'!$G$155*(1+rvanilla01)^0.5)-SUM($G234:AX234),('PTRM input'!$G$155*(1+rvanilla01)^0.5)/A13stdlife))</f>
        <v>0</v>
      </c>
      <c r="AZ234" s="105">
        <f>IF(A13stdlife="n/a","n/a",IF(AZ$3&gt;(A13stdlife+$E234),('PTRM input'!$G$155*(1+rvanilla01)^0.5)-SUM($G234:AY234),('PTRM input'!$G$155*(1+rvanilla01)^0.5)/A13stdlife))</f>
        <v>0</v>
      </c>
      <c r="BA234" s="105">
        <f>IF(A13stdlife="n/a","n/a",IF(BA$3&gt;(A13stdlife+$E234),('PTRM input'!$G$155*(1+rvanilla01)^0.5)-SUM($G234:AZ234),('PTRM input'!$G$155*(1+rvanilla01)^0.5)/A13stdlife))</f>
        <v>0</v>
      </c>
      <c r="BB234" s="105">
        <f>IF(A13stdlife="n/a","n/a",IF(BB$3&gt;(A13stdlife+$E234),('PTRM input'!$G$155*(1+rvanilla01)^0.5)-SUM($G234:BA234),('PTRM input'!$G$155*(1+rvanilla01)^0.5)/A13stdlife))</f>
        <v>0</v>
      </c>
      <c r="BC234" s="105">
        <f>IF(A13stdlife="n/a","n/a",IF(BC$3&gt;(A13stdlife+$E234),('PTRM input'!$G$155*(1+rvanilla01)^0.5)-SUM($G234:BB234),('PTRM input'!$G$155*(1+rvanilla01)^0.5)/A13stdlife))</f>
        <v>0</v>
      </c>
      <c r="BD234" s="105">
        <f>IF(A13stdlife="n/a","n/a",IF(BD$3&gt;(A13stdlife+$E234),('PTRM input'!$G$155*(1+rvanilla01)^0.5)-SUM($G234:BC234),('PTRM input'!$G$155*(1+rvanilla01)^0.5)/A13stdlife))</f>
        <v>0</v>
      </c>
      <c r="BE234" s="105">
        <f>IF(A13stdlife="n/a","n/a",IF(BE$3&gt;(A13stdlife+$E234),('PTRM input'!$G$155*(1+rvanilla01)^0.5)-SUM($G234:BD234),('PTRM input'!$G$155*(1+rvanilla01)^0.5)/A13stdlife))</f>
        <v>0</v>
      </c>
      <c r="BF234" s="105">
        <f>IF(A13stdlife="n/a","n/a",IF(BF$3&gt;(A13stdlife+$E234),('PTRM input'!$G$155*(1+rvanilla01)^0.5)-SUM($G234:BE234),('PTRM input'!$G$155*(1+rvanilla01)^0.5)/A13stdlife))</f>
        <v>0</v>
      </c>
      <c r="BG234" s="105">
        <f>IF(A13stdlife="n/a","n/a",IF(BG$3&gt;(A13stdlife+$E234),('PTRM input'!$G$155*(1+rvanilla01)^0.5)-SUM($G234:BF234),('PTRM input'!$G$155*(1+rvanilla01)^0.5)/A13stdlife))</f>
        <v>0</v>
      </c>
      <c r="BH234" s="105">
        <f>IF(A13stdlife="n/a","n/a",IF(BH$3&gt;(A13stdlife+$E234),('PTRM input'!$G$155*(1+rvanilla01)^0.5)-SUM($G234:BG234),('PTRM input'!$G$155*(1+rvanilla01)^0.5)/A13stdlife))</f>
        <v>0</v>
      </c>
      <c r="BI234" s="105">
        <f>IF(A13stdlife="n/a","n/a",IF(BI$3&gt;(A13stdlife+$E234),('PTRM input'!$G$155*(1+rvanilla01)^0.5)-SUM($G234:BH234),('PTRM input'!$G$155*(1+rvanilla01)^0.5)/A13stdlife))</f>
        <v>0</v>
      </c>
      <c r="BJ234" s="234"/>
      <c r="BK234" s="234"/>
      <c r="BL234" s="234"/>
      <c r="BM234" s="234"/>
    </row>
    <row r="235" spans="1:65" s="190" customFormat="1" outlineLevel="2">
      <c r="A235" s="234"/>
      <c r="B235" s="32"/>
      <c r="C235" s="31"/>
      <c r="D235" s="930"/>
      <c r="E235" s="167">
        <v>2</v>
      </c>
      <c r="F235" s="34"/>
      <c r="G235" s="184"/>
      <c r="H235" s="185"/>
      <c r="I235" s="105">
        <f>IF(A13stdlife="n/a","n/a",IF(I$3&gt;(A13stdlife+$E235),('PTRM input'!$H$155*(1+rvanilla02)^0.5)-SUM($H235:H235),('PTRM input'!$H$155*(1+rvanilla02)^0.5)/A13stdlife))</f>
        <v>0</v>
      </c>
      <c r="J235" s="105">
        <f>IF(A13stdlife="n/a","n/a",IF(J$3&gt;(A13stdlife+$E235),('PTRM input'!$H$155*(1+rvanilla02)^0.5)-SUM($H235:I235),('PTRM input'!$H$155*(1+rvanilla02)^0.5)/A13stdlife))</f>
        <v>0</v>
      </c>
      <c r="K235" s="105">
        <f>IF(A13stdlife="n/a","n/a",IF(K$3&gt;(A13stdlife+$E235),('PTRM input'!$H$155*(1+rvanilla02)^0.5)-SUM($H235:J235),('PTRM input'!$H$155*(1+rvanilla02)^0.5)/A13stdlife))</f>
        <v>0</v>
      </c>
      <c r="L235" s="105">
        <f>IF(A13stdlife="n/a","n/a",IF(L$3&gt;(A13stdlife+$E235),('PTRM input'!$H$155*(1+rvanilla02)^0.5)-SUM($H235:K235),('PTRM input'!$H$155*(1+rvanilla02)^0.5)/A13stdlife))</f>
        <v>0</v>
      </c>
      <c r="M235" s="105">
        <f>IF(A13stdlife="n/a","n/a",IF(M$3&gt;(A13stdlife+$E235),('PTRM input'!$H$155*(1+rvanilla02)^0.5)-SUM($H235:L235),('PTRM input'!$H$155*(1+rvanilla02)^0.5)/A13stdlife))</f>
        <v>0</v>
      </c>
      <c r="N235" s="105">
        <f>IF(A13stdlife="n/a","n/a",IF(N$3&gt;(A13stdlife+$E235),('PTRM input'!$H$155*(1+rvanilla02)^0.5)-SUM($H235:M235),('PTRM input'!$H$155*(1+rvanilla02)^0.5)/A13stdlife))</f>
        <v>0</v>
      </c>
      <c r="O235" s="105">
        <f>IF(A13stdlife="n/a","n/a",IF(O$3&gt;(A13stdlife+$E235),('PTRM input'!$H$155*(1+rvanilla02)^0.5)-SUM($H235:N235),('PTRM input'!$H$155*(1+rvanilla02)^0.5)/A13stdlife))</f>
        <v>0</v>
      </c>
      <c r="P235" s="105">
        <f>IF(A13stdlife="n/a","n/a",IF(P$3&gt;(A13stdlife+$E235),('PTRM input'!$H$155*(1+rvanilla02)^0.5)-SUM($H235:O235),('PTRM input'!$H$155*(1+rvanilla02)^0.5)/A13stdlife))</f>
        <v>0</v>
      </c>
      <c r="Q235" s="105">
        <f>IF(A13stdlife="n/a","n/a",IF(Q$3&gt;(A13stdlife+$E235),('PTRM input'!$H$155*(1+rvanilla02)^0.5)-SUM($H235:P235),('PTRM input'!$H$155*(1+rvanilla02)^0.5)/A13stdlife))</f>
        <v>0</v>
      </c>
      <c r="R235" s="105">
        <f>IF(A13stdlife="n/a","n/a",IF(R$3&gt;(A13stdlife+$E235),('PTRM input'!$H$155*(1+rvanilla02)^0.5)-SUM($H235:Q235),('PTRM input'!$H$155*(1+rvanilla02)^0.5)/A13stdlife))</f>
        <v>0</v>
      </c>
      <c r="S235" s="105">
        <f>IF(A13stdlife="n/a","n/a",IF(S$3&gt;(A13stdlife+$E235),('PTRM input'!$H$155*(1+rvanilla02)^0.5)-SUM($H235:R235),('PTRM input'!$H$155*(1+rvanilla02)^0.5)/A13stdlife))</f>
        <v>0</v>
      </c>
      <c r="T235" s="105">
        <f>IF(A13stdlife="n/a","n/a",IF(T$3&gt;(A13stdlife+$E235),('PTRM input'!$H$155*(1+rvanilla02)^0.5)-SUM($H235:S235),('PTRM input'!$H$155*(1+rvanilla02)^0.5)/A13stdlife))</f>
        <v>0</v>
      </c>
      <c r="U235" s="105">
        <f>IF(A13stdlife="n/a","n/a",IF(U$3&gt;(A13stdlife+$E235),('PTRM input'!$H$155*(1+rvanilla02)^0.5)-SUM($H235:T235),('PTRM input'!$H$155*(1+rvanilla02)^0.5)/A13stdlife))</f>
        <v>0</v>
      </c>
      <c r="V235" s="105">
        <f>IF(A13stdlife="n/a","n/a",IF(V$3&gt;(A13stdlife+$E235),('PTRM input'!$H$155*(1+rvanilla02)^0.5)-SUM($H235:U235),('PTRM input'!$H$155*(1+rvanilla02)^0.5)/A13stdlife))</f>
        <v>0</v>
      </c>
      <c r="W235" s="105">
        <f>IF(A13stdlife="n/a","n/a",IF(W$3&gt;(A13stdlife+$E235),('PTRM input'!$H$155*(1+rvanilla02)^0.5)-SUM($H235:V235),('PTRM input'!$H$155*(1+rvanilla02)^0.5)/A13stdlife))</f>
        <v>0</v>
      </c>
      <c r="X235" s="105">
        <f>IF(A13stdlife="n/a","n/a",IF(X$3&gt;(A13stdlife+$E235),('PTRM input'!$H$155*(1+rvanilla02)^0.5)-SUM($H235:W235),('PTRM input'!$H$155*(1+rvanilla02)^0.5)/A13stdlife))</f>
        <v>0</v>
      </c>
      <c r="Y235" s="105">
        <f>IF(A13stdlife="n/a","n/a",IF(Y$3&gt;(A13stdlife+$E235),('PTRM input'!$H$155*(1+rvanilla02)^0.5)-SUM($H235:X235),('PTRM input'!$H$155*(1+rvanilla02)^0.5)/A13stdlife))</f>
        <v>0</v>
      </c>
      <c r="Z235" s="105">
        <f>IF(A13stdlife="n/a","n/a",IF(Z$3&gt;(A13stdlife+$E235),('PTRM input'!$H$155*(1+rvanilla02)^0.5)-SUM($H235:Y235),('PTRM input'!$H$155*(1+rvanilla02)^0.5)/A13stdlife))</f>
        <v>0</v>
      </c>
      <c r="AA235" s="105">
        <f>IF(A13stdlife="n/a","n/a",IF(AA$3&gt;(A13stdlife+$E235),('PTRM input'!$H$155*(1+rvanilla02)^0.5)-SUM($H235:Z235),('PTRM input'!$H$155*(1+rvanilla02)^0.5)/A13stdlife))</f>
        <v>0</v>
      </c>
      <c r="AB235" s="105">
        <f>IF(A13stdlife="n/a","n/a",IF(AB$3&gt;(A13stdlife+$E235),('PTRM input'!$H$155*(1+rvanilla02)^0.5)-SUM($H235:AA235),('PTRM input'!$H$155*(1+rvanilla02)^0.5)/A13stdlife))</f>
        <v>0</v>
      </c>
      <c r="AC235" s="105">
        <f>IF(A13stdlife="n/a","n/a",IF(AC$3&gt;(A13stdlife+$E235),('PTRM input'!$H$155*(1+rvanilla02)^0.5)-SUM($H235:AB235),('PTRM input'!$H$155*(1+rvanilla02)^0.5)/A13stdlife))</f>
        <v>0</v>
      </c>
      <c r="AD235" s="105">
        <f>IF(A13stdlife="n/a","n/a",IF(AD$3&gt;(A13stdlife+$E235),('PTRM input'!$H$155*(1+rvanilla02)^0.5)-SUM($H235:AC235),('PTRM input'!$H$155*(1+rvanilla02)^0.5)/A13stdlife))</f>
        <v>0</v>
      </c>
      <c r="AE235" s="105">
        <f>IF(A13stdlife="n/a","n/a",IF(AE$3&gt;(A13stdlife+$E235),('PTRM input'!$H$155*(1+rvanilla02)^0.5)-SUM($H235:AD235),('PTRM input'!$H$155*(1+rvanilla02)^0.5)/A13stdlife))</f>
        <v>0</v>
      </c>
      <c r="AF235" s="105">
        <f>IF(A13stdlife="n/a","n/a",IF(AF$3&gt;(A13stdlife+$E235),('PTRM input'!$H$155*(1+rvanilla02)^0.5)-SUM($H235:AE235),('PTRM input'!$H$155*(1+rvanilla02)^0.5)/A13stdlife))</f>
        <v>0</v>
      </c>
      <c r="AG235" s="105">
        <f>IF(A13stdlife="n/a","n/a",IF(AG$3&gt;(A13stdlife+$E235),('PTRM input'!$H$155*(1+rvanilla02)^0.5)-SUM($H235:AF235),('PTRM input'!$H$155*(1+rvanilla02)^0.5)/A13stdlife))</f>
        <v>0</v>
      </c>
      <c r="AH235" s="105">
        <f>IF(A13stdlife="n/a","n/a",IF(AH$3&gt;(A13stdlife+$E235),('PTRM input'!$H$155*(1+rvanilla02)^0.5)-SUM($H235:AG235),('PTRM input'!$H$155*(1+rvanilla02)^0.5)/A13stdlife))</f>
        <v>0</v>
      </c>
      <c r="AI235" s="105">
        <f>IF(A13stdlife="n/a","n/a",IF(AI$3&gt;(A13stdlife+$E235),('PTRM input'!$H$155*(1+rvanilla02)^0.5)-SUM($H235:AH235),('PTRM input'!$H$155*(1+rvanilla02)^0.5)/A13stdlife))</f>
        <v>0</v>
      </c>
      <c r="AJ235" s="105">
        <f>IF(A13stdlife="n/a","n/a",IF(AJ$3&gt;(A13stdlife+$E235),('PTRM input'!$H$155*(1+rvanilla02)^0.5)-SUM($H235:AI235),('PTRM input'!$H$155*(1+rvanilla02)^0.5)/A13stdlife))</f>
        <v>0</v>
      </c>
      <c r="AK235" s="105">
        <f>IF(A13stdlife="n/a","n/a",IF(AK$3&gt;(A13stdlife+$E235),('PTRM input'!$H$155*(1+rvanilla02)^0.5)-SUM($H235:AJ235),('PTRM input'!$H$155*(1+rvanilla02)^0.5)/A13stdlife))</f>
        <v>0</v>
      </c>
      <c r="AL235" s="105">
        <f>IF(A13stdlife="n/a","n/a",IF(AL$3&gt;(A13stdlife+$E235),('PTRM input'!$H$155*(1+rvanilla02)^0.5)-SUM($H235:AK235),('PTRM input'!$H$155*(1+rvanilla02)^0.5)/A13stdlife))</f>
        <v>0</v>
      </c>
      <c r="AM235" s="105">
        <f>IF(A13stdlife="n/a","n/a",IF(AM$3&gt;(A13stdlife+$E235),('PTRM input'!$H$155*(1+rvanilla02)^0.5)-SUM($H235:AL235),('PTRM input'!$H$155*(1+rvanilla02)^0.5)/A13stdlife))</f>
        <v>0</v>
      </c>
      <c r="AN235" s="105">
        <f>IF(A13stdlife="n/a","n/a",IF(AN$3&gt;(A13stdlife+$E235),('PTRM input'!$H$155*(1+rvanilla02)^0.5)-SUM($H235:AM235),('PTRM input'!$H$155*(1+rvanilla02)^0.5)/A13stdlife))</f>
        <v>0</v>
      </c>
      <c r="AO235" s="105">
        <f>IF(A13stdlife="n/a","n/a",IF(AO$3&gt;(A13stdlife+$E235),('PTRM input'!$H$155*(1+rvanilla02)^0.5)-SUM($H235:AN235),('PTRM input'!$H$155*(1+rvanilla02)^0.5)/A13stdlife))</f>
        <v>0</v>
      </c>
      <c r="AP235" s="105">
        <f>IF(A13stdlife="n/a","n/a",IF(AP$3&gt;(A13stdlife+$E235),('PTRM input'!$H$155*(1+rvanilla02)^0.5)-SUM($H235:AO235),('PTRM input'!$H$155*(1+rvanilla02)^0.5)/A13stdlife))</f>
        <v>0</v>
      </c>
      <c r="AQ235" s="105">
        <f>IF(A13stdlife="n/a","n/a",IF(AQ$3&gt;(A13stdlife+$E235),('PTRM input'!$H$155*(1+rvanilla02)^0.5)-SUM($H235:AP235),('PTRM input'!$H$155*(1+rvanilla02)^0.5)/A13stdlife))</f>
        <v>0</v>
      </c>
      <c r="AR235" s="105">
        <f>IF(A13stdlife="n/a","n/a",IF(AR$3&gt;(A13stdlife+$E235),('PTRM input'!$H$155*(1+rvanilla02)^0.5)-SUM($H235:AQ235),('PTRM input'!$H$155*(1+rvanilla02)^0.5)/A13stdlife))</f>
        <v>0</v>
      </c>
      <c r="AS235" s="105">
        <f>IF(A13stdlife="n/a","n/a",IF(AS$3&gt;(A13stdlife+$E235),('PTRM input'!$H$155*(1+rvanilla02)^0.5)-SUM($H235:AR235),('PTRM input'!$H$155*(1+rvanilla02)^0.5)/A13stdlife))</f>
        <v>0</v>
      </c>
      <c r="AT235" s="105">
        <f>IF(A13stdlife="n/a","n/a",IF(AT$3&gt;(A13stdlife+$E235),('PTRM input'!$H$155*(1+rvanilla02)^0.5)-SUM($H235:AS235),('PTRM input'!$H$155*(1+rvanilla02)^0.5)/A13stdlife))</f>
        <v>0</v>
      </c>
      <c r="AU235" s="105">
        <f>IF(A13stdlife="n/a","n/a",IF(AU$3&gt;(A13stdlife+$E235),('PTRM input'!$H$155*(1+rvanilla02)^0.5)-SUM($H235:AT235),('PTRM input'!$H$155*(1+rvanilla02)^0.5)/A13stdlife))</f>
        <v>0</v>
      </c>
      <c r="AV235" s="105">
        <f>IF(A13stdlife="n/a","n/a",IF(AV$3&gt;(A13stdlife+$E235),('PTRM input'!$H$155*(1+rvanilla02)^0.5)-SUM($H235:AU235),('PTRM input'!$H$155*(1+rvanilla02)^0.5)/A13stdlife))</f>
        <v>0</v>
      </c>
      <c r="AW235" s="105">
        <f>IF(A13stdlife="n/a","n/a",IF(AW$3&gt;(A13stdlife+$E235),('PTRM input'!$H$155*(1+rvanilla02)^0.5)-SUM($H235:AV235),('PTRM input'!$H$155*(1+rvanilla02)^0.5)/A13stdlife))</f>
        <v>0</v>
      </c>
      <c r="AX235" s="105">
        <f>IF(A13stdlife="n/a","n/a",IF(AX$3&gt;(A13stdlife+$E235),('PTRM input'!$H$155*(1+rvanilla02)^0.5)-SUM($H235:AW235),('PTRM input'!$H$155*(1+rvanilla02)^0.5)/A13stdlife))</f>
        <v>0</v>
      </c>
      <c r="AY235" s="105">
        <f>IF(A13stdlife="n/a","n/a",IF(AY$3&gt;(A13stdlife+$E235),('PTRM input'!$H$155*(1+rvanilla02)^0.5)-SUM($H235:AX235),('PTRM input'!$H$155*(1+rvanilla02)^0.5)/A13stdlife))</f>
        <v>0</v>
      </c>
      <c r="AZ235" s="105">
        <f>IF(A13stdlife="n/a","n/a",IF(AZ$3&gt;(A13stdlife+$E235),('PTRM input'!$H$155*(1+rvanilla02)^0.5)-SUM($H235:AY235),('PTRM input'!$H$155*(1+rvanilla02)^0.5)/A13stdlife))</f>
        <v>0</v>
      </c>
      <c r="BA235" s="105">
        <f>IF(A13stdlife="n/a","n/a",IF(BA$3&gt;(A13stdlife+$E235),('PTRM input'!$H$155*(1+rvanilla02)^0.5)-SUM($H235:AZ235),('PTRM input'!$H$155*(1+rvanilla02)^0.5)/A13stdlife))</f>
        <v>0</v>
      </c>
      <c r="BB235" s="105">
        <f>IF(A13stdlife="n/a","n/a",IF(BB$3&gt;(A13stdlife+$E235),('PTRM input'!$H$155*(1+rvanilla02)^0.5)-SUM($H235:BA235),('PTRM input'!$H$155*(1+rvanilla02)^0.5)/A13stdlife))</f>
        <v>0</v>
      </c>
      <c r="BC235" s="105">
        <f>IF(A13stdlife="n/a","n/a",IF(BC$3&gt;(A13stdlife+$E235),('PTRM input'!$H$155*(1+rvanilla02)^0.5)-SUM($H235:BB235),('PTRM input'!$H$155*(1+rvanilla02)^0.5)/A13stdlife))</f>
        <v>0</v>
      </c>
      <c r="BD235" s="105">
        <f>IF(A13stdlife="n/a","n/a",IF(BD$3&gt;(A13stdlife+$E235),('PTRM input'!$H$155*(1+rvanilla02)^0.5)-SUM($H235:BC235),('PTRM input'!$H$155*(1+rvanilla02)^0.5)/A13stdlife))</f>
        <v>0</v>
      </c>
      <c r="BE235" s="105">
        <f>IF(A13stdlife="n/a","n/a",IF(BE$3&gt;(A13stdlife+$E235),('PTRM input'!$H$155*(1+rvanilla02)^0.5)-SUM($H235:BD235),('PTRM input'!$H$155*(1+rvanilla02)^0.5)/A13stdlife))</f>
        <v>0</v>
      </c>
      <c r="BF235" s="105">
        <f>IF(A13stdlife="n/a","n/a",IF(BF$3&gt;(A13stdlife+$E235),('PTRM input'!$H$155*(1+rvanilla02)^0.5)-SUM($H235:BE235),('PTRM input'!$H$155*(1+rvanilla02)^0.5)/A13stdlife))</f>
        <v>0</v>
      </c>
      <c r="BG235" s="105">
        <f>IF(A13stdlife="n/a","n/a",IF(BG$3&gt;(A13stdlife+$E235),('PTRM input'!$H$155*(1+rvanilla02)^0.5)-SUM($H235:BF235),('PTRM input'!$H$155*(1+rvanilla02)^0.5)/A13stdlife))</f>
        <v>0</v>
      </c>
      <c r="BH235" s="105">
        <f>IF(A13stdlife="n/a","n/a",IF(BH$3&gt;(A13stdlife+$E235),('PTRM input'!$H$155*(1+rvanilla02)^0.5)-SUM($H235:BG235),('PTRM input'!$H$155*(1+rvanilla02)^0.5)/A13stdlife))</f>
        <v>0</v>
      </c>
      <c r="BI235" s="105">
        <f>IF(A13stdlife="n/a","n/a",IF(BI$3&gt;(A13stdlife+$E235),('PTRM input'!$H$155*(1+rvanilla02)^0.5)-SUM($H235:BH235),('PTRM input'!$H$155*(1+rvanilla02)^0.5)/A13stdlife))</f>
        <v>0</v>
      </c>
      <c r="BJ235" s="234"/>
      <c r="BK235" s="234"/>
      <c r="BL235" s="234"/>
      <c r="BM235" s="234"/>
    </row>
    <row r="236" spans="1:65" s="190" customFormat="1" outlineLevel="2">
      <c r="A236" s="234"/>
      <c r="B236" s="32"/>
      <c r="C236" s="31"/>
      <c r="D236" s="930"/>
      <c r="E236" s="167">
        <v>3</v>
      </c>
      <c r="F236" s="34"/>
      <c r="G236" s="184"/>
      <c r="H236" s="186"/>
      <c r="I236" s="185"/>
      <c r="J236" s="105">
        <f>IF(A13stdlife="n/a","n/a",IF(J$3&gt;(A13stdlife+$E236),('PTRM input'!$I$155*(1+rvanilla03)^0.5)-SUM($I236:I236),('PTRM input'!$I$155*(1+rvanilla03)^0.5)/A13stdlife))</f>
        <v>0</v>
      </c>
      <c r="K236" s="105">
        <f>IF(A13stdlife="n/a","n/a",IF(K$3&gt;(A13stdlife+$E236),('PTRM input'!$I$155*(1+rvanilla03)^0.5)-SUM($I236:J236),('PTRM input'!$I$155*(1+rvanilla03)^0.5)/A13stdlife))</f>
        <v>0</v>
      </c>
      <c r="L236" s="105">
        <f>IF(A13stdlife="n/a","n/a",IF(L$3&gt;(A13stdlife+$E236),('PTRM input'!$I$155*(1+rvanilla03)^0.5)-SUM($I236:K236),('PTRM input'!$I$155*(1+rvanilla03)^0.5)/A13stdlife))</f>
        <v>0</v>
      </c>
      <c r="M236" s="105">
        <f>IF(A13stdlife="n/a","n/a",IF(M$3&gt;(A13stdlife+$E236),('PTRM input'!$I$155*(1+rvanilla03)^0.5)-SUM($I236:L236),('PTRM input'!$I$155*(1+rvanilla03)^0.5)/A13stdlife))</f>
        <v>0</v>
      </c>
      <c r="N236" s="105">
        <f>IF(A13stdlife="n/a","n/a",IF(N$3&gt;(A13stdlife+$E236),('PTRM input'!$I$155*(1+rvanilla03)^0.5)-SUM($I236:M236),('PTRM input'!$I$155*(1+rvanilla03)^0.5)/A13stdlife))</f>
        <v>0</v>
      </c>
      <c r="O236" s="105">
        <f>IF(A13stdlife="n/a","n/a",IF(O$3&gt;(A13stdlife+$E236),('PTRM input'!$I$155*(1+rvanilla03)^0.5)-SUM($I236:N236),('PTRM input'!$I$155*(1+rvanilla03)^0.5)/A13stdlife))</f>
        <v>0</v>
      </c>
      <c r="P236" s="105">
        <f>IF(A13stdlife="n/a","n/a",IF(P$3&gt;(A13stdlife+$E236),('PTRM input'!$I$155*(1+rvanilla03)^0.5)-SUM($I236:O236),('PTRM input'!$I$155*(1+rvanilla03)^0.5)/A13stdlife))</f>
        <v>0</v>
      </c>
      <c r="Q236" s="105">
        <f>IF(A13stdlife="n/a","n/a",IF(Q$3&gt;(A13stdlife+$E236),('PTRM input'!$I$155*(1+rvanilla03)^0.5)-SUM($I236:P236),('PTRM input'!$I$155*(1+rvanilla03)^0.5)/A13stdlife))</f>
        <v>0</v>
      </c>
      <c r="R236" s="105">
        <f>IF(A13stdlife="n/a","n/a",IF(R$3&gt;(A13stdlife+$E236),('PTRM input'!$I$155*(1+rvanilla03)^0.5)-SUM($I236:Q236),('PTRM input'!$I$155*(1+rvanilla03)^0.5)/A13stdlife))</f>
        <v>0</v>
      </c>
      <c r="S236" s="105">
        <f>IF(A13stdlife="n/a","n/a",IF(S$3&gt;(A13stdlife+$E236),('PTRM input'!$I$155*(1+rvanilla03)^0.5)-SUM($I236:R236),('PTRM input'!$I$155*(1+rvanilla03)^0.5)/A13stdlife))</f>
        <v>0</v>
      </c>
      <c r="T236" s="105">
        <f>IF(A13stdlife="n/a","n/a",IF(T$3&gt;(A13stdlife+$E236),('PTRM input'!$I$155*(1+rvanilla03)^0.5)-SUM($I236:S236),('PTRM input'!$I$155*(1+rvanilla03)^0.5)/A13stdlife))</f>
        <v>0</v>
      </c>
      <c r="U236" s="105">
        <f>IF(A13stdlife="n/a","n/a",IF(U$3&gt;(A13stdlife+$E236),('PTRM input'!$I$155*(1+rvanilla03)^0.5)-SUM($I236:T236),('PTRM input'!$I$155*(1+rvanilla03)^0.5)/A13stdlife))</f>
        <v>0</v>
      </c>
      <c r="V236" s="105">
        <f>IF(A13stdlife="n/a","n/a",IF(V$3&gt;(A13stdlife+$E236),('PTRM input'!$I$155*(1+rvanilla03)^0.5)-SUM($I236:U236),('PTRM input'!$I$155*(1+rvanilla03)^0.5)/A13stdlife))</f>
        <v>0</v>
      </c>
      <c r="W236" s="105">
        <f>IF(A13stdlife="n/a","n/a",IF(W$3&gt;(A13stdlife+$E236),('PTRM input'!$I$155*(1+rvanilla03)^0.5)-SUM($I236:V236),('PTRM input'!$I$155*(1+rvanilla03)^0.5)/A13stdlife))</f>
        <v>0</v>
      </c>
      <c r="X236" s="105">
        <f>IF(A13stdlife="n/a","n/a",IF(X$3&gt;(A13stdlife+$E236),('PTRM input'!$I$155*(1+rvanilla03)^0.5)-SUM($I236:W236),('PTRM input'!$I$155*(1+rvanilla03)^0.5)/A13stdlife))</f>
        <v>0</v>
      </c>
      <c r="Y236" s="105">
        <f>IF(A13stdlife="n/a","n/a",IF(Y$3&gt;(A13stdlife+$E236),('PTRM input'!$I$155*(1+rvanilla03)^0.5)-SUM($I236:X236),('PTRM input'!$I$155*(1+rvanilla03)^0.5)/A13stdlife))</f>
        <v>0</v>
      </c>
      <c r="Z236" s="105">
        <f>IF(A13stdlife="n/a","n/a",IF(Z$3&gt;(A13stdlife+$E236),('PTRM input'!$I$155*(1+rvanilla03)^0.5)-SUM($I236:Y236),('PTRM input'!$I$155*(1+rvanilla03)^0.5)/A13stdlife))</f>
        <v>0</v>
      </c>
      <c r="AA236" s="105">
        <f>IF(A13stdlife="n/a","n/a",IF(AA$3&gt;(A13stdlife+$E236),('PTRM input'!$I$155*(1+rvanilla03)^0.5)-SUM($I236:Z236),('PTRM input'!$I$155*(1+rvanilla03)^0.5)/A13stdlife))</f>
        <v>0</v>
      </c>
      <c r="AB236" s="105">
        <f>IF(A13stdlife="n/a","n/a",IF(AB$3&gt;(A13stdlife+$E236),('PTRM input'!$I$155*(1+rvanilla03)^0.5)-SUM($I236:AA236),('PTRM input'!$I$155*(1+rvanilla03)^0.5)/A13stdlife))</f>
        <v>0</v>
      </c>
      <c r="AC236" s="105">
        <f>IF(A13stdlife="n/a","n/a",IF(AC$3&gt;(A13stdlife+$E236),('PTRM input'!$I$155*(1+rvanilla03)^0.5)-SUM($I236:AB236),('PTRM input'!$I$155*(1+rvanilla03)^0.5)/A13stdlife))</f>
        <v>0</v>
      </c>
      <c r="AD236" s="105">
        <f>IF(A13stdlife="n/a","n/a",IF(AD$3&gt;(A13stdlife+$E236),('PTRM input'!$I$155*(1+rvanilla03)^0.5)-SUM($I236:AC236),('PTRM input'!$I$155*(1+rvanilla03)^0.5)/A13stdlife))</f>
        <v>0</v>
      </c>
      <c r="AE236" s="105">
        <f>IF(A13stdlife="n/a","n/a",IF(AE$3&gt;(A13stdlife+$E236),('PTRM input'!$I$155*(1+rvanilla03)^0.5)-SUM($I236:AD236),('PTRM input'!$I$155*(1+rvanilla03)^0.5)/A13stdlife))</f>
        <v>0</v>
      </c>
      <c r="AF236" s="105">
        <f>IF(A13stdlife="n/a","n/a",IF(AF$3&gt;(A13stdlife+$E236),('PTRM input'!$I$155*(1+rvanilla03)^0.5)-SUM($I236:AE236),('PTRM input'!$I$155*(1+rvanilla03)^0.5)/A13stdlife))</f>
        <v>0</v>
      </c>
      <c r="AG236" s="105">
        <f>IF(A13stdlife="n/a","n/a",IF(AG$3&gt;(A13stdlife+$E236),('PTRM input'!$I$155*(1+rvanilla03)^0.5)-SUM($I236:AF236),('PTRM input'!$I$155*(1+rvanilla03)^0.5)/A13stdlife))</f>
        <v>0</v>
      </c>
      <c r="AH236" s="105">
        <f>IF(A13stdlife="n/a","n/a",IF(AH$3&gt;(A13stdlife+$E236),('PTRM input'!$I$155*(1+rvanilla03)^0.5)-SUM($I236:AG236),('PTRM input'!$I$155*(1+rvanilla03)^0.5)/A13stdlife))</f>
        <v>0</v>
      </c>
      <c r="AI236" s="105">
        <f>IF(A13stdlife="n/a","n/a",IF(AI$3&gt;(A13stdlife+$E236),('PTRM input'!$I$155*(1+rvanilla03)^0.5)-SUM($I236:AH236),('PTRM input'!$I$155*(1+rvanilla03)^0.5)/A13stdlife))</f>
        <v>0</v>
      </c>
      <c r="AJ236" s="105">
        <f>IF(A13stdlife="n/a","n/a",IF(AJ$3&gt;(A13stdlife+$E236),('PTRM input'!$I$155*(1+rvanilla03)^0.5)-SUM($I236:AI236),('PTRM input'!$I$155*(1+rvanilla03)^0.5)/A13stdlife))</f>
        <v>0</v>
      </c>
      <c r="AK236" s="105">
        <f>IF(A13stdlife="n/a","n/a",IF(AK$3&gt;(A13stdlife+$E236),('PTRM input'!$I$155*(1+rvanilla03)^0.5)-SUM($I236:AJ236),('PTRM input'!$I$155*(1+rvanilla03)^0.5)/A13stdlife))</f>
        <v>0</v>
      </c>
      <c r="AL236" s="105">
        <f>IF(A13stdlife="n/a","n/a",IF(AL$3&gt;(A13stdlife+$E236),('PTRM input'!$I$155*(1+rvanilla03)^0.5)-SUM($I236:AK236),('PTRM input'!$I$155*(1+rvanilla03)^0.5)/A13stdlife))</f>
        <v>0</v>
      </c>
      <c r="AM236" s="105">
        <f>IF(A13stdlife="n/a","n/a",IF(AM$3&gt;(A13stdlife+$E236),('PTRM input'!$I$155*(1+rvanilla03)^0.5)-SUM($I236:AL236),('PTRM input'!$I$155*(1+rvanilla03)^0.5)/A13stdlife))</f>
        <v>0</v>
      </c>
      <c r="AN236" s="105">
        <f>IF(A13stdlife="n/a","n/a",IF(AN$3&gt;(A13stdlife+$E236),('PTRM input'!$I$155*(1+rvanilla03)^0.5)-SUM($I236:AM236),('PTRM input'!$I$155*(1+rvanilla03)^0.5)/A13stdlife))</f>
        <v>0</v>
      </c>
      <c r="AO236" s="105">
        <f>IF(A13stdlife="n/a","n/a",IF(AO$3&gt;(A13stdlife+$E236),('PTRM input'!$I$155*(1+rvanilla03)^0.5)-SUM($I236:AN236),('PTRM input'!$I$155*(1+rvanilla03)^0.5)/A13stdlife))</f>
        <v>0</v>
      </c>
      <c r="AP236" s="105">
        <f>IF(A13stdlife="n/a","n/a",IF(AP$3&gt;(A13stdlife+$E236),('PTRM input'!$I$155*(1+rvanilla03)^0.5)-SUM($I236:AO236),('PTRM input'!$I$155*(1+rvanilla03)^0.5)/A13stdlife))</f>
        <v>0</v>
      </c>
      <c r="AQ236" s="105">
        <f>IF(A13stdlife="n/a","n/a",IF(AQ$3&gt;(A13stdlife+$E236),('PTRM input'!$I$155*(1+rvanilla03)^0.5)-SUM($I236:AP236),('PTRM input'!$I$155*(1+rvanilla03)^0.5)/A13stdlife))</f>
        <v>0</v>
      </c>
      <c r="AR236" s="105">
        <f>IF(A13stdlife="n/a","n/a",IF(AR$3&gt;(A13stdlife+$E236),('PTRM input'!$I$155*(1+rvanilla03)^0.5)-SUM($I236:AQ236),('PTRM input'!$I$155*(1+rvanilla03)^0.5)/A13stdlife))</f>
        <v>0</v>
      </c>
      <c r="AS236" s="105">
        <f>IF(A13stdlife="n/a","n/a",IF(AS$3&gt;(A13stdlife+$E236),('PTRM input'!$I$155*(1+rvanilla03)^0.5)-SUM($I236:AR236),('PTRM input'!$I$155*(1+rvanilla03)^0.5)/A13stdlife))</f>
        <v>0</v>
      </c>
      <c r="AT236" s="105">
        <f>IF(A13stdlife="n/a","n/a",IF(AT$3&gt;(A13stdlife+$E236),('PTRM input'!$I$155*(1+rvanilla03)^0.5)-SUM($I236:AS236),('PTRM input'!$I$155*(1+rvanilla03)^0.5)/A13stdlife))</f>
        <v>0</v>
      </c>
      <c r="AU236" s="105">
        <f>IF(A13stdlife="n/a","n/a",IF(AU$3&gt;(A13stdlife+$E236),('PTRM input'!$I$155*(1+rvanilla03)^0.5)-SUM($I236:AT236),('PTRM input'!$I$155*(1+rvanilla03)^0.5)/A13stdlife))</f>
        <v>0</v>
      </c>
      <c r="AV236" s="105">
        <f>IF(A13stdlife="n/a","n/a",IF(AV$3&gt;(A13stdlife+$E236),('PTRM input'!$I$155*(1+rvanilla03)^0.5)-SUM($I236:AU236),('PTRM input'!$I$155*(1+rvanilla03)^0.5)/A13stdlife))</f>
        <v>0</v>
      </c>
      <c r="AW236" s="105">
        <f>IF(A13stdlife="n/a","n/a",IF(AW$3&gt;(A13stdlife+$E236),('PTRM input'!$I$155*(1+rvanilla03)^0.5)-SUM($I236:AV236),('PTRM input'!$I$155*(1+rvanilla03)^0.5)/A13stdlife))</f>
        <v>0</v>
      </c>
      <c r="AX236" s="105">
        <f>IF(A13stdlife="n/a","n/a",IF(AX$3&gt;(A13stdlife+$E236),('PTRM input'!$I$155*(1+rvanilla03)^0.5)-SUM($I236:AW236),('PTRM input'!$I$155*(1+rvanilla03)^0.5)/A13stdlife))</f>
        <v>0</v>
      </c>
      <c r="AY236" s="105">
        <f>IF(A13stdlife="n/a","n/a",IF(AY$3&gt;(A13stdlife+$E236),('PTRM input'!$I$155*(1+rvanilla03)^0.5)-SUM($I236:AX236),('PTRM input'!$I$155*(1+rvanilla03)^0.5)/A13stdlife))</f>
        <v>0</v>
      </c>
      <c r="AZ236" s="105">
        <f>IF(A13stdlife="n/a","n/a",IF(AZ$3&gt;(A13stdlife+$E236),('PTRM input'!$I$155*(1+rvanilla03)^0.5)-SUM($I236:AY236),('PTRM input'!$I$155*(1+rvanilla03)^0.5)/A13stdlife))</f>
        <v>0</v>
      </c>
      <c r="BA236" s="105">
        <f>IF(A13stdlife="n/a","n/a",IF(BA$3&gt;(A13stdlife+$E236),('PTRM input'!$I$155*(1+rvanilla03)^0.5)-SUM($I236:AZ236),('PTRM input'!$I$155*(1+rvanilla03)^0.5)/A13stdlife))</f>
        <v>0</v>
      </c>
      <c r="BB236" s="105">
        <f>IF(A13stdlife="n/a","n/a",IF(BB$3&gt;(A13stdlife+$E236),('PTRM input'!$I$155*(1+rvanilla03)^0.5)-SUM($I236:BA236),('PTRM input'!$I$155*(1+rvanilla03)^0.5)/A13stdlife))</f>
        <v>0</v>
      </c>
      <c r="BC236" s="105">
        <f>IF(A13stdlife="n/a","n/a",IF(BC$3&gt;(A13stdlife+$E236),('PTRM input'!$I$155*(1+rvanilla03)^0.5)-SUM($I236:BB236),('PTRM input'!$I$155*(1+rvanilla03)^0.5)/A13stdlife))</f>
        <v>0</v>
      </c>
      <c r="BD236" s="105">
        <f>IF(A13stdlife="n/a","n/a",IF(BD$3&gt;(A13stdlife+$E236),('PTRM input'!$I$155*(1+rvanilla03)^0.5)-SUM($I236:BC236),('PTRM input'!$I$155*(1+rvanilla03)^0.5)/A13stdlife))</f>
        <v>0</v>
      </c>
      <c r="BE236" s="105">
        <f>IF(A13stdlife="n/a","n/a",IF(BE$3&gt;(A13stdlife+$E236),('PTRM input'!$I$155*(1+rvanilla03)^0.5)-SUM($I236:BD236),('PTRM input'!$I$155*(1+rvanilla03)^0.5)/A13stdlife))</f>
        <v>0</v>
      </c>
      <c r="BF236" s="105">
        <f>IF(A13stdlife="n/a","n/a",IF(BF$3&gt;(A13stdlife+$E236),('PTRM input'!$I$155*(1+rvanilla03)^0.5)-SUM($I236:BE236),('PTRM input'!$I$155*(1+rvanilla03)^0.5)/A13stdlife))</f>
        <v>0</v>
      </c>
      <c r="BG236" s="105">
        <f>IF(A13stdlife="n/a","n/a",IF(BG$3&gt;(A13stdlife+$E236),('PTRM input'!$I$155*(1+rvanilla03)^0.5)-SUM($I236:BF236),('PTRM input'!$I$155*(1+rvanilla03)^0.5)/A13stdlife))</f>
        <v>0</v>
      </c>
      <c r="BH236" s="105">
        <f>IF(A13stdlife="n/a","n/a",IF(BH$3&gt;(A13stdlife+$E236),('PTRM input'!$I$155*(1+rvanilla03)^0.5)-SUM($I236:BG236),('PTRM input'!$I$155*(1+rvanilla03)^0.5)/A13stdlife))</f>
        <v>0</v>
      </c>
      <c r="BI236" s="105">
        <f>IF(A13stdlife="n/a","n/a",IF(BI$3&gt;(A13stdlife+$E236),('PTRM input'!$I$155*(1+rvanilla03)^0.5)-SUM($I236:BH236),('PTRM input'!$I$155*(1+rvanilla03)^0.5)/A13stdlife))</f>
        <v>0</v>
      </c>
      <c r="BJ236" s="234"/>
      <c r="BK236" s="234"/>
      <c r="BL236" s="234"/>
      <c r="BM236" s="234"/>
    </row>
    <row r="237" spans="1:65" s="190" customFormat="1" outlineLevel="2">
      <c r="A237" s="234"/>
      <c r="B237" s="32"/>
      <c r="C237" s="31"/>
      <c r="D237" s="930"/>
      <c r="E237" s="167">
        <v>4</v>
      </c>
      <c r="F237" s="34"/>
      <c r="G237" s="184"/>
      <c r="H237" s="186"/>
      <c r="I237" s="186"/>
      <c r="J237" s="185"/>
      <c r="K237" s="105">
        <f>IF(A13stdlife="n/a","n/a",IF(K$3&gt;(A13stdlife+$E237),('PTRM input'!$J$155*(1+rvanilla04)^0.5)-SUM($J237:J237),('PTRM input'!$J$155*(1+rvanilla04)^0.5)/A13stdlife))</f>
        <v>0</v>
      </c>
      <c r="L237" s="105">
        <f>IF(A13stdlife="n/a","n/a",IF(L$3&gt;(A13stdlife+$E237),('PTRM input'!$J$155*(1+rvanilla04)^0.5)-SUM($J237:K237),('PTRM input'!$J$155*(1+rvanilla04)^0.5)/A13stdlife))</f>
        <v>0</v>
      </c>
      <c r="M237" s="105">
        <f>IF(A13stdlife="n/a","n/a",IF(M$3&gt;(A13stdlife+$E237),('PTRM input'!$J$155*(1+rvanilla04)^0.5)-SUM($J237:L237),('PTRM input'!$J$155*(1+rvanilla04)^0.5)/A13stdlife))</f>
        <v>0</v>
      </c>
      <c r="N237" s="105">
        <f>IF(A13stdlife="n/a","n/a",IF(N$3&gt;(A13stdlife+$E237),('PTRM input'!$J$155*(1+rvanilla04)^0.5)-SUM($J237:M237),('PTRM input'!$J$155*(1+rvanilla04)^0.5)/A13stdlife))</f>
        <v>0</v>
      </c>
      <c r="O237" s="105">
        <f>IF(A13stdlife="n/a","n/a",IF(O$3&gt;(A13stdlife+$E237),('PTRM input'!$J$155*(1+rvanilla04)^0.5)-SUM($J237:N237),('PTRM input'!$J$155*(1+rvanilla04)^0.5)/A13stdlife))</f>
        <v>0</v>
      </c>
      <c r="P237" s="105">
        <f>IF(A13stdlife="n/a","n/a",IF(P$3&gt;(A13stdlife+$E237),('PTRM input'!$J$155*(1+rvanilla04)^0.5)-SUM($J237:O237),('PTRM input'!$J$155*(1+rvanilla04)^0.5)/A13stdlife))</f>
        <v>0</v>
      </c>
      <c r="Q237" s="105">
        <f>IF(A13stdlife="n/a","n/a",IF(Q$3&gt;(A13stdlife+$E237),('PTRM input'!$J$155*(1+rvanilla04)^0.5)-SUM($J237:P237),('PTRM input'!$J$155*(1+rvanilla04)^0.5)/A13stdlife))</f>
        <v>0</v>
      </c>
      <c r="R237" s="105">
        <f>IF(A13stdlife="n/a","n/a",IF(R$3&gt;(A13stdlife+$E237),('PTRM input'!$J$155*(1+rvanilla04)^0.5)-SUM($J237:Q237),('PTRM input'!$J$155*(1+rvanilla04)^0.5)/A13stdlife))</f>
        <v>0</v>
      </c>
      <c r="S237" s="105">
        <f>IF(A13stdlife="n/a","n/a",IF(S$3&gt;(A13stdlife+$E237),('PTRM input'!$J$155*(1+rvanilla04)^0.5)-SUM($J237:R237),('PTRM input'!$J$155*(1+rvanilla04)^0.5)/A13stdlife))</f>
        <v>0</v>
      </c>
      <c r="T237" s="105">
        <f>IF(A13stdlife="n/a","n/a",IF(T$3&gt;(A13stdlife+$E237),('PTRM input'!$J$155*(1+rvanilla04)^0.5)-SUM($J237:S237),('PTRM input'!$J$155*(1+rvanilla04)^0.5)/A13stdlife))</f>
        <v>0</v>
      </c>
      <c r="U237" s="105">
        <f>IF(A13stdlife="n/a","n/a",IF(U$3&gt;(A13stdlife+$E237),('PTRM input'!$J$155*(1+rvanilla04)^0.5)-SUM($J237:T237),('PTRM input'!$J$155*(1+rvanilla04)^0.5)/A13stdlife))</f>
        <v>0</v>
      </c>
      <c r="V237" s="105">
        <f>IF(A13stdlife="n/a","n/a",IF(V$3&gt;(A13stdlife+$E237),('PTRM input'!$J$155*(1+rvanilla04)^0.5)-SUM($J237:U237),('PTRM input'!$J$155*(1+rvanilla04)^0.5)/A13stdlife))</f>
        <v>0</v>
      </c>
      <c r="W237" s="105">
        <f>IF(A13stdlife="n/a","n/a",IF(W$3&gt;(A13stdlife+$E237),('PTRM input'!$J$155*(1+rvanilla04)^0.5)-SUM($J237:V237),('PTRM input'!$J$155*(1+rvanilla04)^0.5)/A13stdlife))</f>
        <v>0</v>
      </c>
      <c r="X237" s="105">
        <f>IF(A13stdlife="n/a","n/a",IF(X$3&gt;(A13stdlife+$E237),('PTRM input'!$J$155*(1+rvanilla04)^0.5)-SUM($J237:W237),('PTRM input'!$J$155*(1+rvanilla04)^0.5)/A13stdlife))</f>
        <v>0</v>
      </c>
      <c r="Y237" s="105">
        <f>IF(A13stdlife="n/a","n/a",IF(Y$3&gt;(A13stdlife+$E237),('PTRM input'!$J$155*(1+rvanilla04)^0.5)-SUM($J237:X237),('PTRM input'!$J$155*(1+rvanilla04)^0.5)/A13stdlife))</f>
        <v>0</v>
      </c>
      <c r="Z237" s="105">
        <f>IF(A13stdlife="n/a","n/a",IF(Z$3&gt;(A13stdlife+$E237),('PTRM input'!$J$155*(1+rvanilla04)^0.5)-SUM($J237:Y237),('PTRM input'!$J$155*(1+rvanilla04)^0.5)/A13stdlife))</f>
        <v>0</v>
      </c>
      <c r="AA237" s="105">
        <f>IF(A13stdlife="n/a","n/a",IF(AA$3&gt;(A13stdlife+$E237),('PTRM input'!$J$155*(1+rvanilla04)^0.5)-SUM($J237:Z237),('PTRM input'!$J$155*(1+rvanilla04)^0.5)/A13stdlife))</f>
        <v>0</v>
      </c>
      <c r="AB237" s="105">
        <f>IF(A13stdlife="n/a","n/a",IF(AB$3&gt;(A13stdlife+$E237),('PTRM input'!$J$155*(1+rvanilla04)^0.5)-SUM($J237:AA237),('PTRM input'!$J$155*(1+rvanilla04)^0.5)/A13stdlife))</f>
        <v>0</v>
      </c>
      <c r="AC237" s="105">
        <f>IF(A13stdlife="n/a","n/a",IF(AC$3&gt;(A13stdlife+$E237),('PTRM input'!$J$155*(1+rvanilla04)^0.5)-SUM($J237:AB237),('PTRM input'!$J$155*(1+rvanilla04)^0.5)/A13stdlife))</f>
        <v>0</v>
      </c>
      <c r="AD237" s="105">
        <f>IF(A13stdlife="n/a","n/a",IF(AD$3&gt;(A13stdlife+$E237),('PTRM input'!$J$155*(1+rvanilla04)^0.5)-SUM($J237:AC237),('PTRM input'!$J$155*(1+rvanilla04)^0.5)/A13stdlife))</f>
        <v>0</v>
      </c>
      <c r="AE237" s="105">
        <f>IF(A13stdlife="n/a","n/a",IF(AE$3&gt;(A13stdlife+$E237),('PTRM input'!$J$155*(1+rvanilla04)^0.5)-SUM($J237:AD237),('PTRM input'!$J$155*(1+rvanilla04)^0.5)/A13stdlife))</f>
        <v>0</v>
      </c>
      <c r="AF237" s="105">
        <f>IF(A13stdlife="n/a","n/a",IF(AF$3&gt;(A13stdlife+$E237),('PTRM input'!$J$155*(1+rvanilla04)^0.5)-SUM($J237:AE237),('PTRM input'!$J$155*(1+rvanilla04)^0.5)/A13stdlife))</f>
        <v>0</v>
      </c>
      <c r="AG237" s="105">
        <f>IF(A13stdlife="n/a","n/a",IF(AG$3&gt;(A13stdlife+$E237),('PTRM input'!$J$155*(1+rvanilla04)^0.5)-SUM($J237:AF237),('PTRM input'!$J$155*(1+rvanilla04)^0.5)/A13stdlife))</f>
        <v>0</v>
      </c>
      <c r="AH237" s="105">
        <f>IF(A13stdlife="n/a","n/a",IF(AH$3&gt;(A13stdlife+$E237),('PTRM input'!$J$155*(1+rvanilla04)^0.5)-SUM($J237:AG237),('PTRM input'!$J$155*(1+rvanilla04)^0.5)/A13stdlife))</f>
        <v>0</v>
      </c>
      <c r="AI237" s="105">
        <f>IF(A13stdlife="n/a","n/a",IF(AI$3&gt;(A13stdlife+$E237),('PTRM input'!$J$155*(1+rvanilla04)^0.5)-SUM($J237:AH237),('PTRM input'!$J$155*(1+rvanilla04)^0.5)/A13stdlife))</f>
        <v>0</v>
      </c>
      <c r="AJ237" s="105">
        <f>IF(A13stdlife="n/a","n/a",IF(AJ$3&gt;(A13stdlife+$E237),('PTRM input'!$J$155*(1+rvanilla04)^0.5)-SUM($J237:AI237),('PTRM input'!$J$155*(1+rvanilla04)^0.5)/A13stdlife))</f>
        <v>0</v>
      </c>
      <c r="AK237" s="105">
        <f>IF(A13stdlife="n/a","n/a",IF(AK$3&gt;(A13stdlife+$E237),('PTRM input'!$J$155*(1+rvanilla04)^0.5)-SUM($J237:AJ237),('PTRM input'!$J$155*(1+rvanilla04)^0.5)/A13stdlife))</f>
        <v>0</v>
      </c>
      <c r="AL237" s="105">
        <f>IF(A13stdlife="n/a","n/a",IF(AL$3&gt;(A13stdlife+$E237),('PTRM input'!$J$155*(1+rvanilla04)^0.5)-SUM($J237:AK237),('PTRM input'!$J$155*(1+rvanilla04)^0.5)/A13stdlife))</f>
        <v>0</v>
      </c>
      <c r="AM237" s="105">
        <f>IF(A13stdlife="n/a","n/a",IF(AM$3&gt;(A13stdlife+$E237),('PTRM input'!$J$155*(1+rvanilla04)^0.5)-SUM($J237:AL237),('PTRM input'!$J$155*(1+rvanilla04)^0.5)/A13stdlife))</f>
        <v>0</v>
      </c>
      <c r="AN237" s="105">
        <f>IF(A13stdlife="n/a","n/a",IF(AN$3&gt;(A13stdlife+$E237),('PTRM input'!$J$155*(1+rvanilla04)^0.5)-SUM($J237:AM237),('PTRM input'!$J$155*(1+rvanilla04)^0.5)/A13stdlife))</f>
        <v>0</v>
      </c>
      <c r="AO237" s="105">
        <f>IF(A13stdlife="n/a","n/a",IF(AO$3&gt;(A13stdlife+$E237),('PTRM input'!$J$155*(1+rvanilla04)^0.5)-SUM($J237:AN237),('PTRM input'!$J$155*(1+rvanilla04)^0.5)/A13stdlife))</f>
        <v>0</v>
      </c>
      <c r="AP237" s="105">
        <f>IF(A13stdlife="n/a","n/a",IF(AP$3&gt;(A13stdlife+$E237),('PTRM input'!$J$155*(1+rvanilla04)^0.5)-SUM($J237:AO237),('PTRM input'!$J$155*(1+rvanilla04)^0.5)/A13stdlife))</f>
        <v>0</v>
      </c>
      <c r="AQ237" s="105">
        <f>IF(A13stdlife="n/a","n/a",IF(AQ$3&gt;(A13stdlife+$E237),('PTRM input'!$J$155*(1+rvanilla04)^0.5)-SUM($J237:AP237),('PTRM input'!$J$155*(1+rvanilla04)^0.5)/A13stdlife))</f>
        <v>0</v>
      </c>
      <c r="AR237" s="105">
        <f>IF(A13stdlife="n/a","n/a",IF(AR$3&gt;(A13stdlife+$E237),('PTRM input'!$J$155*(1+rvanilla04)^0.5)-SUM($J237:AQ237),('PTRM input'!$J$155*(1+rvanilla04)^0.5)/A13stdlife))</f>
        <v>0</v>
      </c>
      <c r="AS237" s="105">
        <f>IF(A13stdlife="n/a","n/a",IF(AS$3&gt;(A13stdlife+$E237),('PTRM input'!$J$155*(1+rvanilla04)^0.5)-SUM($J237:AR237),('PTRM input'!$J$155*(1+rvanilla04)^0.5)/A13stdlife))</f>
        <v>0</v>
      </c>
      <c r="AT237" s="105">
        <f>IF(A13stdlife="n/a","n/a",IF(AT$3&gt;(A13stdlife+$E237),('PTRM input'!$J$155*(1+rvanilla04)^0.5)-SUM($J237:AS237),('PTRM input'!$J$155*(1+rvanilla04)^0.5)/A13stdlife))</f>
        <v>0</v>
      </c>
      <c r="AU237" s="105">
        <f>IF(A13stdlife="n/a","n/a",IF(AU$3&gt;(A13stdlife+$E237),('PTRM input'!$J$155*(1+rvanilla04)^0.5)-SUM($J237:AT237),('PTRM input'!$J$155*(1+rvanilla04)^0.5)/A13stdlife))</f>
        <v>0</v>
      </c>
      <c r="AV237" s="105">
        <f>IF(A13stdlife="n/a","n/a",IF(AV$3&gt;(A13stdlife+$E237),('PTRM input'!$J$155*(1+rvanilla04)^0.5)-SUM($J237:AU237),('PTRM input'!$J$155*(1+rvanilla04)^0.5)/A13stdlife))</f>
        <v>0</v>
      </c>
      <c r="AW237" s="105">
        <f>IF(A13stdlife="n/a","n/a",IF(AW$3&gt;(A13stdlife+$E237),('PTRM input'!$J$155*(1+rvanilla04)^0.5)-SUM($J237:AV237),('PTRM input'!$J$155*(1+rvanilla04)^0.5)/A13stdlife))</f>
        <v>0</v>
      </c>
      <c r="AX237" s="105">
        <f>IF(A13stdlife="n/a","n/a",IF(AX$3&gt;(A13stdlife+$E237),('PTRM input'!$J$155*(1+rvanilla04)^0.5)-SUM($J237:AW237),('PTRM input'!$J$155*(1+rvanilla04)^0.5)/A13stdlife))</f>
        <v>0</v>
      </c>
      <c r="AY237" s="105">
        <f>IF(A13stdlife="n/a","n/a",IF(AY$3&gt;(A13stdlife+$E237),('PTRM input'!$J$155*(1+rvanilla04)^0.5)-SUM($J237:AX237),('PTRM input'!$J$155*(1+rvanilla04)^0.5)/A13stdlife))</f>
        <v>0</v>
      </c>
      <c r="AZ237" s="105">
        <f>IF(A13stdlife="n/a","n/a",IF(AZ$3&gt;(A13stdlife+$E237),('PTRM input'!$J$155*(1+rvanilla04)^0.5)-SUM($J237:AY237),('PTRM input'!$J$155*(1+rvanilla04)^0.5)/A13stdlife))</f>
        <v>0</v>
      </c>
      <c r="BA237" s="105">
        <f>IF(A13stdlife="n/a","n/a",IF(BA$3&gt;(A13stdlife+$E237),('PTRM input'!$J$155*(1+rvanilla04)^0.5)-SUM($J237:AZ237),('PTRM input'!$J$155*(1+rvanilla04)^0.5)/A13stdlife))</f>
        <v>0</v>
      </c>
      <c r="BB237" s="105">
        <f>IF(A13stdlife="n/a","n/a",IF(BB$3&gt;(A13stdlife+$E237),('PTRM input'!$J$155*(1+rvanilla04)^0.5)-SUM($J237:BA237),('PTRM input'!$J$155*(1+rvanilla04)^0.5)/A13stdlife))</f>
        <v>0</v>
      </c>
      <c r="BC237" s="105">
        <f>IF(A13stdlife="n/a","n/a",IF(BC$3&gt;(A13stdlife+$E237),('PTRM input'!$J$155*(1+rvanilla04)^0.5)-SUM($J237:BB237),('PTRM input'!$J$155*(1+rvanilla04)^0.5)/A13stdlife))</f>
        <v>0</v>
      </c>
      <c r="BD237" s="105">
        <f>IF(A13stdlife="n/a","n/a",IF(BD$3&gt;(A13stdlife+$E237),('PTRM input'!$J$155*(1+rvanilla04)^0.5)-SUM($J237:BC237),('PTRM input'!$J$155*(1+rvanilla04)^0.5)/A13stdlife))</f>
        <v>0</v>
      </c>
      <c r="BE237" s="105">
        <f>IF(A13stdlife="n/a","n/a",IF(BE$3&gt;(A13stdlife+$E237),('PTRM input'!$J$155*(1+rvanilla04)^0.5)-SUM($J237:BD237),('PTRM input'!$J$155*(1+rvanilla04)^0.5)/A13stdlife))</f>
        <v>0</v>
      </c>
      <c r="BF237" s="105">
        <f>IF(A13stdlife="n/a","n/a",IF(BF$3&gt;(A13stdlife+$E237),('PTRM input'!$J$155*(1+rvanilla04)^0.5)-SUM($J237:BE237),('PTRM input'!$J$155*(1+rvanilla04)^0.5)/A13stdlife))</f>
        <v>0</v>
      </c>
      <c r="BG237" s="105">
        <f>IF(A13stdlife="n/a","n/a",IF(BG$3&gt;(A13stdlife+$E237),('PTRM input'!$J$155*(1+rvanilla04)^0.5)-SUM($J237:BF237),('PTRM input'!$J$155*(1+rvanilla04)^0.5)/A13stdlife))</f>
        <v>0</v>
      </c>
      <c r="BH237" s="105">
        <f>IF(A13stdlife="n/a","n/a",IF(BH$3&gt;(A13stdlife+$E237),('PTRM input'!$J$155*(1+rvanilla04)^0.5)-SUM($J237:BG237),('PTRM input'!$J$155*(1+rvanilla04)^0.5)/A13stdlife))</f>
        <v>0</v>
      </c>
      <c r="BI237" s="105">
        <f>IF(A13stdlife="n/a","n/a",IF(BI$3&gt;(A13stdlife+$E237),('PTRM input'!$J$155*(1+rvanilla04)^0.5)-SUM($J237:BH237),('PTRM input'!$J$155*(1+rvanilla04)^0.5)/A13stdlife))</f>
        <v>0</v>
      </c>
      <c r="BJ237" s="234"/>
      <c r="BK237" s="234"/>
      <c r="BL237" s="234"/>
      <c r="BM237" s="234"/>
    </row>
    <row r="238" spans="1:65" s="190" customFormat="1" outlineLevel="2">
      <c r="A238" s="234"/>
      <c r="B238" s="32"/>
      <c r="C238" s="31"/>
      <c r="D238" s="930"/>
      <c r="E238" s="167">
        <v>5</v>
      </c>
      <c r="F238" s="34"/>
      <c r="G238" s="184"/>
      <c r="H238" s="186"/>
      <c r="I238" s="186"/>
      <c r="J238" s="186"/>
      <c r="K238" s="185"/>
      <c r="L238" s="105">
        <f>IF(A13stdlife="n/a","n/a",IF(L$3&gt;(A13stdlife+$E238),('PTRM input'!$K$155*(1+rvanilla05)^0.5)-SUM($K238:K238),('PTRM input'!$K$155*(1+rvanilla05)^0.5)/A13stdlife))</f>
        <v>0</v>
      </c>
      <c r="M238" s="105">
        <f>IF(A13stdlife="n/a","n/a",IF(M$3&gt;(A13stdlife+$E238),('PTRM input'!$K$155*(1+rvanilla05)^0.5)-SUM($K238:L238),('PTRM input'!$K$155*(1+rvanilla05)^0.5)/A13stdlife))</f>
        <v>0</v>
      </c>
      <c r="N238" s="105">
        <f>IF(A13stdlife="n/a","n/a",IF(N$3&gt;(A13stdlife+$E238),('PTRM input'!$K$155*(1+rvanilla05)^0.5)-SUM($K238:M238),('PTRM input'!$K$155*(1+rvanilla05)^0.5)/A13stdlife))</f>
        <v>0</v>
      </c>
      <c r="O238" s="105">
        <f>IF(A13stdlife="n/a","n/a",IF(O$3&gt;(A13stdlife+$E238),('PTRM input'!$K$155*(1+rvanilla05)^0.5)-SUM($K238:N238),('PTRM input'!$K$155*(1+rvanilla05)^0.5)/A13stdlife))</f>
        <v>0</v>
      </c>
      <c r="P238" s="105">
        <f>IF(A13stdlife="n/a","n/a",IF(P$3&gt;(A13stdlife+$E238),('PTRM input'!$K$155*(1+rvanilla05)^0.5)-SUM($K238:O238),('PTRM input'!$K$155*(1+rvanilla05)^0.5)/A13stdlife))</f>
        <v>0</v>
      </c>
      <c r="Q238" s="105">
        <f>IF(A13stdlife="n/a","n/a",IF(Q$3&gt;(A13stdlife+$E238),('PTRM input'!$K$155*(1+rvanilla05)^0.5)-SUM($K238:P238),('PTRM input'!$K$155*(1+rvanilla05)^0.5)/A13stdlife))</f>
        <v>0</v>
      </c>
      <c r="R238" s="105">
        <f>IF(A13stdlife="n/a","n/a",IF(R$3&gt;(A13stdlife+$E238),('PTRM input'!$K$155*(1+rvanilla05)^0.5)-SUM($K238:Q238),('PTRM input'!$K$155*(1+rvanilla05)^0.5)/A13stdlife))</f>
        <v>0</v>
      </c>
      <c r="S238" s="105">
        <f>IF(A13stdlife="n/a","n/a",IF(S$3&gt;(A13stdlife+$E238),('PTRM input'!$K$155*(1+rvanilla05)^0.5)-SUM($K238:R238),('PTRM input'!$K$155*(1+rvanilla05)^0.5)/A13stdlife))</f>
        <v>0</v>
      </c>
      <c r="T238" s="105">
        <f>IF(A13stdlife="n/a","n/a",IF(T$3&gt;(A13stdlife+$E238),('PTRM input'!$K$155*(1+rvanilla05)^0.5)-SUM($K238:S238),('PTRM input'!$K$155*(1+rvanilla05)^0.5)/A13stdlife))</f>
        <v>0</v>
      </c>
      <c r="U238" s="105">
        <f>IF(A13stdlife="n/a","n/a",IF(U$3&gt;(A13stdlife+$E238),('PTRM input'!$K$155*(1+rvanilla05)^0.5)-SUM($K238:T238),('PTRM input'!$K$155*(1+rvanilla05)^0.5)/A13stdlife))</f>
        <v>0</v>
      </c>
      <c r="V238" s="105">
        <f>IF(A13stdlife="n/a","n/a",IF(V$3&gt;(A13stdlife+$E238),('PTRM input'!$K$155*(1+rvanilla05)^0.5)-SUM($K238:U238),('PTRM input'!$K$155*(1+rvanilla05)^0.5)/A13stdlife))</f>
        <v>0</v>
      </c>
      <c r="W238" s="105">
        <f>IF(A13stdlife="n/a","n/a",IF(W$3&gt;(A13stdlife+$E238),('PTRM input'!$K$155*(1+rvanilla05)^0.5)-SUM($K238:V238),('PTRM input'!$K$155*(1+rvanilla05)^0.5)/A13stdlife))</f>
        <v>0</v>
      </c>
      <c r="X238" s="105">
        <f>IF(A13stdlife="n/a","n/a",IF(X$3&gt;(A13stdlife+$E238),('PTRM input'!$K$155*(1+rvanilla05)^0.5)-SUM($K238:W238),('PTRM input'!$K$155*(1+rvanilla05)^0.5)/A13stdlife))</f>
        <v>0</v>
      </c>
      <c r="Y238" s="105">
        <f>IF(A13stdlife="n/a","n/a",IF(Y$3&gt;(A13stdlife+$E238),('PTRM input'!$K$155*(1+rvanilla05)^0.5)-SUM($K238:X238),('PTRM input'!$K$155*(1+rvanilla05)^0.5)/A13stdlife))</f>
        <v>0</v>
      </c>
      <c r="Z238" s="105">
        <f>IF(A13stdlife="n/a","n/a",IF(Z$3&gt;(A13stdlife+$E238),('PTRM input'!$K$155*(1+rvanilla05)^0.5)-SUM($K238:Y238),('PTRM input'!$K$155*(1+rvanilla05)^0.5)/A13stdlife))</f>
        <v>0</v>
      </c>
      <c r="AA238" s="105">
        <f>IF(A13stdlife="n/a","n/a",IF(AA$3&gt;(A13stdlife+$E238),('PTRM input'!$K$155*(1+rvanilla05)^0.5)-SUM($K238:Z238),('PTRM input'!$K$155*(1+rvanilla05)^0.5)/A13stdlife))</f>
        <v>0</v>
      </c>
      <c r="AB238" s="105">
        <f>IF(A13stdlife="n/a","n/a",IF(AB$3&gt;(A13stdlife+$E238),('PTRM input'!$K$155*(1+rvanilla05)^0.5)-SUM($K238:AA238),('PTRM input'!$K$155*(1+rvanilla05)^0.5)/A13stdlife))</f>
        <v>0</v>
      </c>
      <c r="AC238" s="105">
        <f>IF(A13stdlife="n/a","n/a",IF(AC$3&gt;(A13stdlife+$E238),('PTRM input'!$K$155*(1+rvanilla05)^0.5)-SUM($K238:AB238),('PTRM input'!$K$155*(1+rvanilla05)^0.5)/A13stdlife))</f>
        <v>0</v>
      </c>
      <c r="AD238" s="105">
        <f>IF(A13stdlife="n/a","n/a",IF(AD$3&gt;(A13stdlife+$E238),('PTRM input'!$K$155*(1+rvanilla05)^0.5)-SUM($K238:AC238),('PTRM input'!$K$155*(1+rvanilla05)^0.5)/A13stdlife))</f>
        <v>0</v>
      </c>
      <c r="AE238" s="105">
        <f>IF(A13stdlife="n/a","n/a",IF(AE$3&gt;(A13stdlife+$E238),('PTRM input'!$K$155*(1+rvanilla05)^0.5)-SUM($K238:AD238),('PTRM input'!$K$155*(1+rvanilla05)^0.5)/A13stdlife))</f>
        <v>0</v>
      </c>
      <c r="AF238" s="105">
        <f>IF(A13stdlife="n/a","n/a",IF(AF$3&gt;(A13stdlife+$E238),('PTRM input'!$K$155*(1+rvanilla05)^0.5)-SUM($K238:AE238),('PTRM input'!$K$155*(1+rvanilla05)^0.5)/A13stdlife))</f>
        <v>0</v>
      </c>
      <c r="AG238" s="105">
        <f>IF(A13stdlife="n/a","n/a",IF(AG$3&gt;(A13stdlife+$E238),('PTRM input'!$K$155*(1+rvanilla05)^0.5)-SUM($K238:AF238),('PTRM input'!$K$155*(1+rvanilla05)^0.5)/A13stdlife))</f>
        <v>0</v>
      </c>
      <c r="AH238" s="105">
        <f>IF(A13stdlife="n/a","n/a",IF(AH$3&gt;(A13stdlife+$E238),('PTRM input'!$K$155*(1+rvanilla05)^0.5)-SUM($K238:AG238),('PTRM input'!$K$155*(1+rvanilla05)^0.5)/A13stdlife))</f>
        <v>0</v>
      </c>
      <c r="AI238" s="105">
        <f>IF(A13stdlife="n/a","n/a",IF(AI$3&gt;(A13stdlife+$E238),('PTRM input'!$K$155*(1+rvanilla05)^0.5)-SUM($K238:AH238),('PTRM input'!$K$155*(1+rvanilla05)^0.5)/A13stdlife))</f>
        <v>0</v>
      </c>
      <c r="AJ238" s="105">
        <f>IF(A13stdlife="n/a","n/a",IF(AJ$3&gt;(A13stdlife+$E238),('PTRM input'!$K$155*(1+rvanilla05)^0.5)-SUM($K238:AI238),('PTRM input'!$K$155*(1+rvanilla05)^0.5)/A13stdlife))</f>
        <v>0</v>
      </c>
      <c r="AK238" s="105">
        <f>IF(A13stdlife="n/a","n/a",IF(AK$3&gt;(A13stdlife+$E238),('PTRM input'!$K$155*(1+rvanilla05)^0.5)-SUM($K238:AJ238),('PTRM input'!$K$155*(1+rvanilla05)^0.5)/A13stdlife))</f>
        <v>0</v>
      </c>
      <c r="AL238" s="105">
        <f>IF(A13stdlife="n/a","n/a",IF(AL$3&gt;(A13stdlife+$E238),('PTRM input'!$K$155*(1+rvanilla05)^0.5)-SUM($K238:AK238),('PTRM input'!$K$155*(1+rvanilla05)^0.5)/A13stdlife))</f>
        <v>0</v>
      </c>
      <c r="AM238" s="105">
        <f>IF(A13stdlife="n/a","n/a",IF(AM$3&gt;(A13stdlife+$E238),('PTRM input'!$K$155*(1+rvanilla05)^0.5)-SUM($K238:AL238),('PTRM input'!$K$155*(1+rvanilla05)^0.5)/A13stdlife))</f>
        <v>0</v>
      </c>
      <c r="AN238" s="105">
        <f>IF(A13stdlife="n/a","n/a",IF(AN$3&gt;(A13stdlife+$E238),('PTRM input'!$K$155*(1+rvanilla05)^0.5)-SUM($K238:AM238),('PTRM input'!$K$155*(1+rvanilla05)^0.5)/A13stdlife))</f>
        <v>0</v>
      </c>
      <c r="AO238" s="105">
        <f>IF(A13stdlife="n/a","n/a",IF(AO$3&gt;(A13stdlife+$E238),('PTRM input'!$K$155*(1+rvanilla05)^0.5)-SUM($K238:AN238),('PTRM input'!$K$155*(1+rvanilla05)^0.5)/A13stdlife))</f>
        <v>0</v>
      </c>
      <c r="AP238" s="105">
        <f>IF(A13stdlife="n/a","n/a",IF(AP$3&gt;(A13stdlife+$E238),('PTRM input'!$K$155*(1+rvanilla05)^0.5)-SUM($K238:AO238),('PTRM input'!$K$155*(1+rvanilla05)^0.5)/A13stdlife))</f>
        <v>0</v>
      </c>
      <c r="AQ238" s="105">
        <f>IF(A13stdlife="n/a","n/a",IF(AQ$3&gt;(A13stdlife+$E238),('PTRM input'!$K$155*(1+rvanilla05)^0.5)-SUM($K238:AP238),('PTRM input'!$K$155*(1+rvanilla05)^0.5)/A13stdlife))</f>
        <v>0</v>
      </c>
      <c r="AR238" s="105">
        <f>IF(A13stdlife="n/a","n/a",IF(AR$3&gt;(A13stdlife+$E238),('PTRM input'!$K$155*(1+rvanilla05)^0.5)-SUM($K238:AQ238),('PTRM input'!$K$155*(1+rvanilla05)^0.5)/A13stdlife))</f>
        <v>0</v>
      </c>
      <c r="AS238" s="105">
        <f>IF(A13stdlife="n/a","n/a",IF(AS$3&gt;(A13stdlife+$E238),('PTRM input'!$K$155*(1+rvanilla05)^0.5)-SUM($K238:AR238),('PTRM input'!$K$155*(1+rvanilla05)^0.5)/A13stdlife))</f>
        <v>0</v>
      </c>
      <c r="AT238" s="105">
        <f>IF(A13stdlife="n/a","n/a",IF(AT$3&gt;(A13stdlife+$E238),('PTRM input'!$K$155*(1+rvanilla05)^0.5)-SUM($K238:AS238),('PTRM input'!$K$155*(1+rvanilla05)^0.5)/A13stdlife))</f>
        <v>0</v>
      </c>
      <c r="AU238" s="105">
        <f>IF(A13stdlife="n/a","n/a",IF(AU$3&gt;(A13stdlife+$E238),('PTRM input'!$K$155*(1+rvanilla05)^0.5)-SUM($K238:AT238),('PTRM input'!$K$155*(1+rvanilla05)^0.5)/A13stdlife))</f>
        <v>0</v>
      </c>
      <c r="AV238" s="105">
        <f>IF(A13stdlife="n/a","n/a",IF(AV$3&gt;(A13stdlife+$E238),('PTRM input'!$K$155*(1+rvanilla05)^0.5)-SUM($K238:AU238),('PTRM input'!$K$155*(1+rvanilla05)^0.5)/A13stdlife))</f>
        <v>0</v>
      </c>
      <c r="AW238" s="105">
        <f>IF(A13stdlife="n/a","n/a",IF(AW$3&gt;(A13stdlife+$E238),('PTRM input'!$K$155*(1+rvanilla05)^0.5)-SUM($K238:AV238),('PTRM input'!$K$155*(1+rvanilla05)^0.5)/A13stdlife))</f>
        <v>0</v>
      </c>
      <c r="AX238" s="105">
        <f>IF(A13stdlife="n/a","n/a",IF(AX$3&gt;(A13stdlife+$E238),('PTRM input'!$K$155*(1+rvanilla05)^0.5)-SUM($K238:AW238),('PTRM input'!$K$155*(1+rvanilla05)^0.5)/A13stdlife))</f>
        <v>0</v>
      </c>
      <c r="AY238" s="105">
        <f>IF(A13stdlife="n/a","n/a",IF(AY$3&gt;(A13stdlife+$E238),('PTRM input'!$K$155*(1+rvanilla05)^0.5)-SUM($K238:AX238),('PTRM input'!$K$155*(1+rvanilla05)^0.5)/A13stdlife))</f>
        <v>0</v>
      </c>
      <c r="AZ238" s="105">
        <f>IF(A13stdlife="n/a","n/a",IF(AZ$3&gt;(A13stdlife+$E238),('PTRM input'!$K$155*(1+rvanilla05)^0.5)-SUM($K238:AY238),('PTRM input'!$K$155*(1+rvanilla05)^0.5)/A13stdlife))</f>
        <v>0</v>
      </c>
      <c r="BA238" s="105">
        <f>IF(A13stdlife="n/a","n/a",IF(BA$3&gt;(A13stdlife+$E238),('PTRM input'!$K$155*(1+rvanilla05)^0.5)-SUM($K238:AZ238),('PTRM input'!$K$155*(1+rvanilla05)^0.5)/A13stdlife))</f>
        <v>0</v>
      </c>
      <c r="BB238" s="105">
        <f>IF(A13stdlife="n/a","n/a",IF(BB$3&gt;(A13stdlife+$E238),('PTRM input'!$K$155*(1+rvanilla05)^0.5)-SUM($K238:BA238),('PTRM input'!$K$155*(1+rvanilla05)^0.5)/A13stdlife))</f>
        <v>0</v>
      </c>
      <c r="BC238" s="105">
        <f>IF(A13stdlife="n/a","n/a",IF(BC$3&gt;(A13stdlife+$E238),('PTRM input'!$K$155*(1+rvanilla05)^0.5)-SUM($K238:BB238),('PTRM input'!$K$155*(1+rvanilla05)^0.5)/A13stdlife))</f>
        <v>0</v>
      </c>
      <c r="BD238" s="105">
        <f>IF(A13stdlife="n/a","n/a",IF(BD$3&gt;(A13stdlife+$E238),('PTRM input'!$K$155*(1+rvanilla05)^0.5)-SUM($K238:BC238),('PTRM input'!$K$155*(1+rvanilla05)^0.5)/A13stdlife))</f>
        <v>0</v>
      </c>
      <c r="BE238" s="105">
        <f>IF(A13stdlife="n/a","n/a",IF(BE$3&gt;(A13stdlife+$E238),('PTRM input'!$K$155*(1+rvanilla05)^0.5)-SUM($K238:BD238),('PTRM input'!$K$155*(1+rvanilla05)^0.5)/A13stdlife))</f>
        <v>0</v>
      </c>
      <c r="BF238" s="105">
        <f>IF(A13stdlife="n/a","n/a",IF(BF$3&gt;(A13stdlife+$E238),('PTRM input'!$K$155*(1+rvanilla05)^0.5)-SUM($K238:BE238),('PTRM input'!$K$155*(1+rvanilla05)^0.5)/A13stdlife))</f>
        <v>0</v>
      </c>
      <c r="BG238" s="105">
        <f>IF(A13stdlife="n/a","n/a",IF(BG$3&gt;(A13stdlife+$E238),('PTRM input'!$K$155*(1+rvanilla05)^0.5)-SUM($K238:BF238),('PTRM input'!$K$155*(1+rvanilla05)^0.5)/A13stdlife))</f>
        <v>0</v>
      </c>
      <c r="BH238" s="105">
        <f>IF(A13stdlife="n/a","n/a",IF(BH$3&gt;(A13stdlife+$E238),('PTRM input'!$K$155*(1+rvanilla05)^0.5)-SUM($K238:BG238),('PTRM input'!$K$155*(1+rvanilla05)^0.5)/A13stdlife))</f>
        <v>0</v>
      </c>
      <c r="BI238" s="105">
        <f>IF(A13stdlife="n/a","n/a",IF(BI$3&gt;(A13stdlife+$E238),('PTRM input'!$K$155*(1+rvanilla05)^0.5)-SUM($K238:BH238),('PTRM input'!$K$155*(1+rvanilla05)^0.5)/A13stdlife))</f>
        <v>0</v>
      </c>
      <c r="BJ238" s="234"/>
      <c r="BK238" s="234"/>
      <c r="BL238" s="234"/>
      <c r="BM238" s="234"/>
    </row>
    <row r="239" spans="1:65" s="190" customFormat="1" outlineLevel="2">
      <c r="A239" s="234"/>
      <c r="B239" s="32"/>
      <c r="C239" s="31"/>
      <c r="D239" s="930"/>
      <c r="E239" s="167">
        <v>6</v>
      </c>
      <c r="F239" s="34"/>
      <c r="G239" s="184"/>
      <c r="H239" s="186"/>
      <c r="I239" s="186"/>
      <c r="J239" s="186"/>
      <c r="K239" s="186"/>
      <c r="L239" s="185"/>
      <c r="M239" s="105">
        <f>IF(A13stdlife="n/a","n/a",IF(M$3&gt;(A13stdlife+$E239),('PTRM input'!$L$155*(1+rvanilla06)^0.5)-SUM($L239:L239),('PTRM input'!$L$155*(1+rvanilla06)^0.5)/A13stdlife))</f>
        <v>0</v>
      </c>
      <c r="N239" s="105">
        <f>IF(A13stdlife="n/a","n/a",IF(N$3&gt;(A13stdlife+$E239),('PTRM input'!$L$155*(1+rvanilla06)^0.5)-SUM($L239:M239),('PTRM input'!$L$155*(1+rvanilla06)^0.5)/A13stdlife))</f>
        <v>0</v>
      </c>
      <c r="O239" s="105">
        <f>IF(A13stdlife="n/a","n/a",IF(O$3&gt;(A13stdlife+$E239),('PTRM input'!$L$155*(1+rvanilla06)^0.5)-SUM($L239:N239),('PTRM input'!$L$155*(1+rvanilla06)^0.5)/A13stdlife))</f>
        <v>0</v>
      </c>
      <c r="P239" s="105">
        <f>IF(A13stdlife="n/a","n/a",IF(P$3&gt;(A13stdlife+$E239),('PTRM input'!$L$155*(1+rvanilla06)^0.5)-SUM($L239:O239),('PTRM input'!$L$155*(1+rvanilla06)^0.5)/A13stdlife))</f>
        <v>0</v>
      </c>
      <c r="Q239" s="105">
        <f>IF(A13stdlife="n/a","n/a",IF(Q$3&gt;(A13stdlife+$E239),('PTRM input'!$L$155*(1+rvanilla06)^0.5)-SUM($L239:P239),('PTRM input'!$L$155*(1+rvanilla06)^0.5)/A13stdlife))</f>
        <v>0</v>
      </c>
      <c r="R239" s="105">
        <f>IF(A13stdlife="n/a","n/a",IF(R$3&gt;(A13stdlife+$E239),('PTRM input'!$L$155*(1+rvanilla06)^0.5)-SUM($L239:Q239),('PTRM input'!$L$155*(1+rvanilla06)^0.5)/A13stdlife))</f>
        <v>0</v>
      </c>
      <c r="S239" s="105">
        <f>IF(A13stdlife="n/a","n/a",IF(S$3&gt;(A13stdlife+$E239),('PTRM input'!$L$155*(1+rvanilla06)^0.5)-SUM($L239:R239),('PTRM input'!$L$155*(1+rvanilla06)^0.5)/A13stdlife))</f>
        <v>0</v>
      </c>
      <c r="T239" s="105">
        <f>IF(A13stdlife="n/a","n/a",IF(T$3&gt;(A13stdlife+$E239),('PTRM input'!$L$155*(1+rvanilla06)^0.5)-SUM($L239:S239),('PTRM input'!$L$155*(1+rvanilla06)^0.5)/A13stdlife))</f>
        <v>0</v>
      </c>
      <c r="U239" s="105">
        <f>IF(A13stdlife="n/a","n/a",IF(U$3&gt;(A13stdlife+$E239),('PTRM input'!$L$155*(1+rvanilla06)^0.5)-SUM($L239:T239),('PTRM input'!$L$155*(1+rvanilla06)^0.5)/A13stdlife))</f>
        <v>0</v>
      </c>
      <c r="V239" s="105">
        <f>IF(A13stdlife="n/a","n/a",IF(V$3&gt;(A13stdlife+$E239),('PTRM input'!$L$155*(1+rvanilla06)^0.5)-SUM($L239:U239),('PTRM input'!$L$155*(1+rvanilla06)^0.5)/A13stdlife))</f>
        <v>0</v>
      </c>
      <c r="W239" s="105">
        <f>IF(A13stdlife="n/a","n/a",IF(W$3&gt;(A13stdlife+$E239),('PTRM input'!$L$155*(1+rvanilla06)^0.5)-SUM($L239:V239),('PTRM input'!$L$155*(1+rvanilla06)^0.5)/A13stdlife))</f>
        <v>0</v>
      </c>
      <c r="X239" s="105">
        <f>IF(A13stdlife="n/a","n/a",IF(X$3&gt;(A13stdlife+$E239),('PTRM input'!$L$155*(1+rvanilla06)^0.5)-SUM($L239:W239),('PTRM input'!$L$155*(1+rvanilla06)^0.5)/A13stdlife))</f>
        <v>0</v>
      </c>
      <c r="Y239" s="105">
        <f>IF(A13stdlife="n/a","n/a",IF(Y$3&gt;(A13stdlife+$E239),('PTRM input'!$L$155*(1+rvanilla06)^0.5)-SUM($L239:X239),('PTRM input'!$L$155*(1+rvanilla06)^0.5)/A13stdlife))</f>
        <v>0</v>
      </c>
      <c r="Z239" s="105">
        <f>IF(A13stdlife="n/a","n/a",IF(Z$3&gt;(A13stdlife+$E239),('PTRM input'!$L$155*(1+rvanilla06)^0.5)-SUM($L239:Y239),('PTRM input'!$L$155*(1+rvanilla06)^0.5)/A13stdlife))</f>
        <v>0</v>
      </c>
      <c r="AA239" s="105">
        <f>IF(A13stdlife="n/a","n/a",IF(AA$3&gt;(A13stdlife+$E239),('PTRM input'!$L$155*(1+rvanilla06)^0.5)-SUM($L239:Z239),('PTRM input'!$L$155*(1+rvanilla06)^0.5)/A13stdlife))</f>
        <v>0</v>
      </c>
      <c r="AB239" s="105">
        <f>IF(A13stdlife="n/a","n/a",IF(AB$3&gt;(A13stdlife+$E239),('PTRM input'!$L$155*(1+rvanilla06)^0.5)-SUM($L239:AA239),('PTRM input'!$L$155*(1+rvanilla06)^0.5)/A13stdlife))</f>
        <v>0</v>
      </c>
      <c r="AC239" s="105">
        <f>IF(A13stdlife="n/a","n/a",IF(AC$3&gt;(A13stdlife+$E239),('PTRM input'!$L$155*(1+rvanilla06)^0.5)-SUM($L239:AB239),('PTRM input'!$L$155*(1+rvanilla06)^0.5)/A13stdlife))</f>
        <v>0</v>
      </c>
      <c r="AD239" s="105">
        <f>IF(A13stdlife="n/a","n/a",IF(AD$3&gt;(A13stdlife+$E239),('PTRM input'!$L$155*(1+rvanilla06)^0.5)-SUM($L239:AC239),('PTRM input'!$L$155*(1+rvanilla06)^0.5)/A13stdlife))</f>
        <v>0</v>
      </c>
      <c r="AE239" s="105">
        <f>IF(A13stdlife="n/a","n/a",IF(AE$3&gt;(A13stdlife+$E239),('PTRM input'!$L$155*(1+rvanilla06)^0.5)-SUM($L239:AD239),('PTRM input'!$L$155*(1+rvanilla06)^0.5)/A13stdlife))</f>
        <v>0</v>
      </c>
      <c r="AF239" s="105">
        <f>IF(A13stdlife="n/a","n/a",IF(AF$3&gt;(A13stdlife+$E239),('PTRM input'!$L$155*(1+rvanilla06)^0.5)-SUM($L239:AE239),('PTRM input'!$L$155*(1+rvanilla06)^0.5)/A13stdlife))</f>
        <v>0</v>
      </c>
      <c r="AG239" s="105">
        <f>IF(A13stdlife="n/a","n/a",IF(AG$3&gt;(A13stdlife+$E239),('PTRM input'!$L$155*(1+rvanilla06)^0.5)-SUM($L239:AF239),('PTRM input'!$L$155*(1+rvanilla06)^0.5)/A13stdlife))</f>
        <v>0</v>
      </c>
      <c r="AH239" s="105">
        <f>IF(A13stdlife="n/a","n/a",IF(AH$3&gt;(A13stdlife+$E239),('PTRM input'!$L$155*(1+rvanilla06)^0.5)-SUM($L239:AG239),('PTRM input'!$L$155*(1+rvanilla06)^0.5)/A13stdlife))</f>
        <v>0</v>
      </c>
      <c r="AI239" s="105">
        <f>IF(A13stdlife="n/a","n/a",IF(AI$3&gt;(A13stdlife+$E239),('PTRM input'!$L$155*(1+rvanilla06)^0.5)-SUM($L239:AH239),('PTRM input'!$L$155*(1+rvanilla06)^0.5)/A13stdlife))</f>
        <v>0</v>
      </c>
      <c r="AJ239" s="105">
        <f>IF(A13stdlife="n/a","n/a",IF(AJ$3&gt;(A13stdlife+$E239),('PTRM input'!$L$155*(1+rvanilla06)^0.5)-SUM($L239:AI239),('PTRM input'!$L$155*(1+rvanilla06)^0.5)/A13stdlife))</f>
        <v>0</v>
      </c>
      <c r="AK239" s="105">
        <f>IF(A13stdlife="n/a","n/a",IF(AK$3&gt;(A13stdlife+$E239),('PTRM input'!$L$155*(1+rvanilla06)^0.5)-SUM($L239:AJ239),('PTRM input'!$L$155*(1+rvanilla06)^0.5)/A13stdlife))</f>
        <v>0</v>
      </c>
      <c r="AL239" s="105">
        <f>IF(A13stdlife="n/a","n/a",IF(AL$3&gt;(A13stdlife+$E239),('PTRM input'!$L$155*(1+rvanilla06)^0.5)-SUM($L239:AK239),('PTRM input'!$L$155*(1+rvanilla06)^0.5)/A13stdlife))</f>
        <v>0</v>
      </c>
      <c r="AM239" s="105">
        <f>IF(A13stdlife="n/a","n/a",IF(AM$3&gt;(A13stdlife+$E239),('PTRM input'!$L$155*(1+rvanilla06)^0.5)-SUM($L239:AL239),('PTRM input'!$L$155*(1+rvanilla06)^0.5)/A13stdlife))</f>
        <v>0</v>
      </c>
      <c r="AN239" s="105">
        <f>IF(A13stdlife="n/a","n/a",IF(AN$3&gt;(A13stdlife+$E239),('PTRM input'!$L$155*(1+rvanilla06)^0.5)-SUM($L239:AM239),('PTRM input'!$L$155*(1+rvanilla06)^0.5)/A13stdlife))</f>
        <v>0</v>
      </c>
      <c r="AO239" s="105">
        <f>IF(A13stdlife="n/a","n/a",IF(AO$3&gt;(A13stdlife+$E239),('PTRM input'!$L$155*(1+rvanilla06)^0.5)-SUM($L239:AN239),('PTRM input'!$L$155*(1+rvanilla06)^0.5)/A13stdlife))</f>
        <v>0</v>
      </c>
      <c r="AP239" s="105">
        <f>IF(A13stdlife="n/a","n/a",IF(AP$3&gt;(A13stdlife+$E239),('PTRM input'!$L$155*(1+rvanilla06)^0.5)-SUM($L239:AO239),('PTRM input'!$L$155*(1+rvanilla06)^0.5)/A13stdlife))</f>
        <v>0</v>
      </c>
      <c r="AQ239" s="105">
        <f>IF(A13stdlife="n/a","n/a",IF(AQ$3&gt;(A13stdlife+$E239),('PTRM input'!$L$155*(1+rvanilla06)^0.5)-SUM($L239:AP239),('PTRM input'!$L$155*(1+rvanilla06)^0.5)/A13stdlife))</f>
        <v>0</v>
      </c>
      <c r="AR239" s="105">
        <f>IF(A13stdlife="n/a","n/a",IF(AR$3&gt;(A13stdlife+$E239),('PTRM input'!$L$155*(1+rvanilla06)^0.5)-SUM($L239:AQ239),('PTRM input'!$L$155*(1+rvanilla06)^0.5)/A13stdlife))</f>
        <v>0</v>
      </c>
      <c r="AS239" s="105">
        <f>IF(A13stdlife="n/a","n/a",IF(AS$3&gt;(A13stdlife+$E239),('PTRM input'!$L$155*(1+rvanilla06)^0.5)-SUM($L239:AR239),('PTRM input'!$L$155*(1+rvanilla06)^0.5)/A13stdlife))</f>
        <v>0</v>
      </c>
      <c r="AT239" s="105">
        <f>IF(A13stdlife="n/a","n/a",IF(AT$3&gt;(A13stdlife+$E239),('PTRM input'!$L$155*(1+rvanilla06)^0.5)-SUM($L239:AS239),('PTRM input'!$L$155*(1+rvanilla06)^0.5)/A13stdlife))</f>
        <v>0</v>
      </c>
      <c r="AU239" s="105">
        <f>IF(A13stdlife="n/a","n/a",IF(AU$3&gt;(A13stdlife+$E239),('PTRM input'!$L$155*(1+rvanilla06)^0.5)-SUM($L239:AT239),('PTRM input'!$L$155*(1+rvanilla06)^0.5)/A13stdlife))</f>
        <v>0</v>
      </c>
      <c r="AV239" s="105">
        <f>IF(A13stdlife="n/a","n/a",IF(AV$3&gt;(A13stdlife+$E239),('PTRM input'!$L$155*(1+rvanilla06)^0.5)-SUM($L239:AU239),('PTRM input'!$L$155*(1+rvanilla06)^0.5)/A13stdlife))</f>
        <v>0</v>
      </c>
      <c r="AW239" s="105">
        <f>IF(A13stdlife="n/a","n/a",IF(AW$3&gt;(A13stdlife+$E239),('PTRM input'!$L$155*(1+rvanilla06)^0.5)-SUM($L239:AV239),('PTRM input'!$L$155*(1+rvanilla06)^0.5)/A13stdlife))</f>
        <v>0</v>
      </c>
      <c r="AX239" s="105">
        <f>IF(A13stdlife="n/a","n/a",IF(AX$3&gt;(A13stdlife+$E239),('PTRM input'!$L$155*(1+rvanilla06)^0.5)-SUM($L239:AW239),('PTRM input'!$L$155*(1+rvanilla06)^0.5)/A13stdlife))</f>
        <v>0</v>
      </c>
      <c r="AY239" s="105">
        <f>IF(A13stdlife="n/a","n/a",IF(AY$3&gt;(A13stdlife+$E239),('PTRM input'!$L$155*(1+rvanilla06)^0.5)-SUM($L239:AX239),('PTRM input'!$L$155*(1+rvanilla06)^0.5)/A13stdlife))</f>
        <v>0</v>
      </c>
      <c r="AZ239" s="105">
        <f>IF(A13stdlife="n/a","n/a",IF(AZ$3&gt;(A13stdlife+$E239),('PTRM input'!$L$155*(1+rvanilla06)^0.5)-SUM($L239:AY239),('PTRM input'!$L$155*(1+rvanilla06)^0.5)/A13stdlife))</f>
        <v>0</v>
      </c>
      <c r="BA239" s="105">
        <f>IF(A13stdlife="n/a","n/a",IF(BA$3&gt;(A13stdlife+$E239),('PTRM input'!$L$155*(1+rvanilla06)^0.5)-SUM($L239:AZ239),('PTRM input'!$L$155*(1+rvanilla06)^0.5)/A13stdlife))</f>
        <v>0</v>
      </c>
      <c r="BB239" s="105">
        <f>IF(A13stdlife="n/a","n/a",IF(BB$3&gt;(A13stdlife+$E239),('PTRM input'!$L$155*(1+rvanilla06)^0.5)-SUM($L239:BA239),('PTRM input'!$L$155*(1+rvanilla06)^0.5)/A13stdlife))</f>
        <v>0</v>
      </c>
      <c r="BC239" s="105">
        <f>IF(A13stdlife="n/a","n/a",IF(BC$3&gt;(A13stdlife+$E239),('PTRM input'!$L$155*(1+rvanilla06)^0.5)-SUM($L239:BB239),('PTRM input'!$L$155*(1+rvanilla06)^0.5)/A13stdlife))</f>
        <v>0</v>
      </c>
      <c r="BD239" s="105">
        <f>IF(A13stdlife="n/a","n/a",IF(BD$3&gt;(A13stdlife+$E239),('PTRM input'!$L$155*(1+rvanilla06)^0.5)-SUM($L239:BC239),('PTRM input'!$L$155*(1+rvanilla06)^0.5)/A13stdlife))</f>
        <v>0</v>
      </c>
      <c r="BE239" s="105">
        <f>IF(A13stdlife="n/a","n/a",IF(BE$3&gt;(A13stdlife+$E239),('PTRM input'!$L$155*(1+rvanilla06)^0.5)-SUM($L239:BD239),('PTRM input'!$L$155*(1+rvanilla06)^0.5)/A13stdlife))</f>
        <v>0</v>
      </c>
      <c r="BF239" s="105">
        <f>IF(A13stdlife="n/a","n/a",IF(BF$3&gt;(A13stdlife+$E239),('PTRM input'!$L$155*(1+rvanilla06)^0.5)-SUM($L239:BE239),('PTRM input'!$L$155*(1+rvanilla06)^0.5)/A13stdlife))</f>
        <v>0</v>
      </c>
      <c r="BG239" s="105">
        <f>IF(A13stdlife="n/a","n/a",IF(BG$3&gt;(A13stdlife+$E239),('PTRM input'!$L$155*(1+rvanilla06)^0.5)-SUM($L239:BF239),('PTRM input'!$L$155*(1+rvanilla06)^0.5)/A13stdlife))</f>
        <v>0</v>
      </c>
      <c r="BH239" s="105">
        <f>IF(A13stdlife="n/a","n/a",IF(BH$3&gt;(A13stdlife+$E239),('PTRM input'!$L$155*(1+rvanilla06)^0.5)-SUM($L239:BG239),('PTRM input'!$L$155*(1+rvanilla06)^0.5)/A13stdlife))</f>
        <v>0</v>
      </c>
      <c r="BI239" s="105">
        <f>IF(A13stdlife="n/a","n/a",IF(BI$3&gt;(A13stdlife+$E239),('PTRM input'!$L$155*(1+rvanilla06)^0.5)-SUM($L239:BH239),('PTRM input'!$L$155*(1+rvanilla06)^0.5)/A13stdlife))</f>
        <v>0</v>
      </c>
      <c r="BJ239" s="234"/>
      <c r="BK239" s="234"/>
      <c r="BL239" s="234"/>
      <c r="BM239" s="234"/>
    </row>
    <row r="240" spans="1:65" s="190" customFormat="1" outlineLevel="2">
      <c r="A240" s="234"/>
      <c r="B240" s="32"/>
      <c r="C240" s="31"/>
      <c r="D240" s="930"/>
      <c r="E240" s="167">
        <v>7</v>
      </c>
      <c r="F240" s="34"/>
      <c r="G240" s="184"/>
      <c r="H240" s="186"/>
      <c r="I240" s="186"/>
      <c r="J240" s="186"/>
      <c r="K240" s="186"/>
      <c r="L240" s="186"/>
      <c r="M240" s="185"/>
      <c r="N240" s="105">
        <f>IF(A13stdlife="n/a","n/a",IF(N$3&gt;(A13stdlife+$E240),('PTRM input'!$M$155*(1+rvanilla07)^0.5)-SUM($M240:M240),('PTRM input'!$M$155*(1+rvanilla07)^0.5)/A13stdlife))</f>
        <v>0</v>
      </c>
      <c r="O240" s="105">
        <f>IF(A13stdlife="n/a","n/a",IF(O$3&gt;(A13stdlife+$E240),('PTRM input'!$M$155*(1+rvanilla07)^0.5)-SUM($M240:N240),('PTRM input'!$M$155*(1+rvanilla07)^0.5)/A13stdlife))</f>
        <v>0</v>
      </c>
      <c r="P240" s="105">
        <f>IF(A13stdlife="n/a","n/a",IF(P$3&gt;(A13stdlife+$E240),('PTRM input'!$M$155*(1+rvanilla07)^0.5)-SUM($M240:O240),('PTRM input'!$M$155*(1+rvanilla07)^0.5)/A13stdlife))</f>
        <v>0</v>
      </c>
      <c r="Q240" s="105">
        <f>IF(A13stdlife="n/a","n/a",IF(Q$3&gt;(A13stdlife+$E240),('PTRM input'!$M$155*(1+rvanilla07)^0.5)-SUM($M240:P240),('PTRM input'!$M$155*(1+rvanilla07)^0.5)/A13stdlife))</f>
        <v>0</v>
      </c>
      <c r="R240" s="105">
        <f>IF(A13stdlife="n/a","n/a",IF(R$3&gt;(A13stdlife+$E240),('PTRM input'!$M$155*(1+rvanilla07)^0.5)-SUM($M240:Q240),('PTRM input'!$M$155*(1+rvanilla07)^0.5)/A13stdlife))</f>
        <v>0</v>
      </c>
      <c r="S240" s="105">
        <f>IF(A13stdlife="n/a","n/a",IF(S$3&gt;(A13stdlife+$E240),('PTRM input'!$M$155*(1+rvanilla07)^0.5)-SUM($M240:R240),('PTRM input'!$M$155*(1+rvanilla07)^0.5)/A13stdlife))</f>
        <v>0</v>
      </c>
      <c r="T240" s="105">
        <f>IF(A13stdlife="n/a","n/a",IF(T$3&gt;(A13stdlife+$E240),('PTRM input'!$M$155*(1+rvanilla07)^0.5)-SUM($M240:S240),('PTRM input'!$M$155*(1+rvanilla07)^0.5)/A13stdlife))</f>
        <v>0</v>
      </c>
      <c r="U240" s="105">
        <f>IF(A13stdlife="n/a","n/a",IF(U$3&gt;(A13stdlife+$E240),('PTRM input'!$M$155*(1+rvanilla07)^0.5)-SUM($M240:T240),('PTRM input'!$M$155*(1+rvanilla07)^0.5)/A13stdlife))</f>
        <v>0</v>
      </c>
      <c r="V240" s="105">
        <f>IF(A13stdlife="n/a","n/a",IF(V$3&gt;(A13stdlife+$E240),('PTRM input'!$M$155*(1+rvanilla07)^0.5)-SUM($M240:U240),('PTRM input'!$M$155*(1+rvanilla07)^0.5)/A13stdlife))</f>
        <v>0</v>
      </c>
      <c r="W240" s="105">
        <f>IF(A13stdlife="n/a","n/a",IF(W$3&gt;(A13stdlife+$E240),('PTRM input'!$M$155*(1+rvanilla07)^0.5)-SUM($M240:V240),('PTRM input'!$M$155*(1+rvanilla07)^0.5)/A13stdlife))</f>
        <v>0</v>
      </c>
      <c r="X240" s="105">
        <f>IF(A13stdlife="n/a","n/a",IF(X$3&gt;(A13stdlife+$E240),('PTRM input'!$M$155*(1+rvanilla07)^0.5)-SUM($M240:W240),('PTRM input'!$M$155*(1+rvanilla07)^0.5)/A13stdlife))</f>
        <v>0</v>
      </c>
      <c r="Y240" s="105">
        <f>IF(A13stdlife="n/a","n/a",IF(Y$3&gt;(A13stdlife+$E240),('PTRM input'!$M$155*(1+rvanilla07)^0.5)-SUM($M240:X240),('PTRM input'!$M$155*(1+rvanilla07)^0.5)/A13stdlife))</f>
        <v>0</v>
      </c>
      <c r="Z240" s="105">
        <f>IF(A13stdlife="n/a","n/a",IF(Z$3&gt;(A13stdlife+$E240),('PTRM input'!$M$155*(1+rvanilla07)^0.5)-SUM($M240:Y240),('PTRM input'!$M$155*(1+rvanilla07)^0.5)/A13stdlife))</f>
        <v>0</v>
      </c>
      <c r="AA240" s="105">
        <f>IF(A13stdlife="n/a","n/a",IF(AA$3&gt;(A13stdlife+$E240),('PTRM input'!$M$155*(1+rvanilla07)^0.5)-SUM($M240:Z240),('PTRM input'!$M$155*(1+rvanilla07)^0.5)/A13stdlife))</f>
        <v>0</v>
      </c>
      <c r="AB240" s="105">
        <f>IF(A13stdlife="n/a","n/a",IF(AB$3&gt;(A13stdlife+$E240),('PTRM input'!$M$155*(1+rvanilla07)^0.5)-SUM($M240:AA240),('PTRM input'!$M$155*(1+rvanilla07)^0.5)/A13stdlife))</f>
        <v>0</v>
      </c>
      <c r="AC240" s="105">
        <f>IF(A13stdlife="n/a","n/a",IF(AC$3&gt;(A13stdlife+$E240),('PTRM input'!$M$155*(1+rvanilla07)^0.5)-SUM($M240:AB240),('PTRM input'!$M$155*(1+rvanilla07)^0.5)/A13stdlife))</f>
        <v>0</v>
      </c>
      <c r="AD240" s="105">
        <f>IF(A13stdlife="n/a","n/a",IF(AD$3&gt;(A13stdlife+$E240),('PTRM input'!$M$155*(1+rvanilla07)^0.5)-SUM($M240:AC240),('PTRM input'!$M$155*(1+rvanilla07)^0.5)/A13stdlife))</f>
        <v>0</v>
      </c>
      <c r="AE240" s="105">
        <f>IF(A13stdlife="n/a","n/a",IF(AE$3&gt;(A13stdlife+$E240),('PTRM input'!$M$155*(1+rvanilla07)^0.5)-SUM($M240:AD240),('PTRM input'!$M$155*(1+rvanilla07)^0.5)/A13stdlife))</f>
        <v>0</v>
      </c>
      <c r="AF240" s="105">
        <f>IF(A13stdlife="n/a","n/a",IF(AF$3&gt;(A13stdlife+$E240),('PTRM input'!$M$155*(1+rvanilla07)^0.5)-SUM($M240:AE240),('PTRM input'!$M$155*(1+rvanilla07)^0.5)/A13stdlife))</f>
        <v>0</v>
      </c>
      <c r="AG240" s="105">
        <f>IF(A13stdlife="n/a","n/a",IF(AG$3&gt;(A13stdlife+$E240),('PTRM input'!$M$155*(1+rvanilla07)^0.5)-SUM($M240:AF240),('PTRM input'!$M$155*(1+rvanilla07)^0.5)/A13stdlife))</f>
        <v>0</v>
      </c>
      <c r="AH240" s="105">
        <f>IF(A13stdlife="n/a","n/a",IF(AH$3&gt;(A13stdlife+$E240),('PTRM input'!$M$155*(1+rvanilla07)^0.5)-SUM($M240:AG240),('PTRM input'!$M$155*(1+rvanilla07)^0.5)/A13stdlife))</f>
        <v>0</v>
      </c>
      <c r="AI240" s="105">
        <f>IF(A13stdlife="n/a","n/a",IF(AI$3&gt;(A13stdlife+$E240),('PTRM input'!$M$155*(1+rvanilla07)^0.5)-SUM($M240:AH240),('PTRM input'!$M$155*(1+rvanilla07)^0.5)/A13stdlife))</f>
        <v>0</v>
      </c>
      <c r="AJ240" s="105">
        <f>IF(A13stdlife="n/a","n/a",IF(AJ$3&gt;(A13stdlife+$E240),('PTRM input'!$M$155*(1+rvanilla07)^0.5)-SUM($M240:AI240),('PTRM input'!$M$155*(1+rvanilla07)^0.5)/A13stdlife))</f>
        <v>0</v>
      </c>
      <c r="AK240" s="105">
        <f>IF(A13stdlife="n/a","n/a",IF(AK$3&gt;(A13stdlife+$E240),('PTRM input'!$M$155*(1+rvanilla07)^0.5)-SUM($M240:AJ240),('PTRM input'!$M$155*(1+rvanilla07)^0.5)/A13stdlife))</f>
        <v>0</v>
      </c>
      <c r="AL240" s="105">
        <f>IF(A13stdlife="n/a","n/a",IF(AL$3&gt;(A13stdlife+$E240),('PTRM input'!$M$155*(1+rvanilla07)^0.5)-SUM($M240:AK240),('PTRM input'!$M$155*(1+rvanilla07)^0.5)/A13stdlife))</f>
        <v>0</v>
      </c>
      <c r="AM240" s="105">
        <f>IF(A13stdlife="n/a","n/a",IF(AM$3&gt;(A13stdlife+$E240),('PTRM input'!$M$155*(1+rvanilla07)^0.5)-SUM($M240:AL240),('PTRM input'!$M$155*(1+rvanilla07)^0.5)/A13stdlife))</f>
        <v>0</v>
      </c>
      <c r="AN240" s="105">
        <f>IF(A13stdlife="n/a","n/a",IF(AN$3&gt;(A13stdlife+$E240),('PTRM input'!$M$155*(1+rvanilla07)^0.5)-SUM($M240:AM240),('PTRM input'!$M$155*(1+rvanilla07)^0.5)/A13stdlife))</f>
        <v>0</v>
      </c>
      <c r="AO240" s="105">
        <f>IF(A13stdlife="n/a","n/a",IF(AO$3&gt;(A13stdlife+$E240),('PTRM input'!$M$155*(1+rvanilla07)^0.5)-SUM($M240:AN240),('PTRM input'!$M$155*(1+rvanilla07)^0.5)/A13stdlife))</f>
        <v>0</v>
      </c>
      <c r="AP240" s="105">
        <f>IF(A13stdlife="n/a","n/a",IF(AP$3&gt;(A13stdlife+$E240),('PTRM input'!$M$155*(1+rvanilla07)^0.5)-SUM($M240:AO240),('PTRM input'!$M$155*(1+rvanilla07)^0.5)/A13stdlife))</f>
        <v>0</v>
      </c>
      <c r="AQ240" s="105">
        <f>IF(A13stdlife="n/a","n/a",IF(AQ$3&gt;(A13stdlife+$E240),('PTRM input'!$M$155*(1+rvanilla07)^0.5)-SUM($M240:AP240),('PTRM input'!$M$155*(1+rvanilla07)^0.5)/A13stdlife))</f>
        <v>0</v>
      </c>
      <c r="AR240" s="105">
        <f>IF(A13stdlife="n/a","n/a",IF(AR$3&gt;(A13stdlife+$E240),('PTRM input'!$M$155*(1+rvanilla07)^0.5)-SUM($M240:AQ240),('PTRM input'!$M$155*(1+rvanilla07)^0.5)/A13stdlife))</f>
        <v>0</v>
      </c>
      <c r="AS240" s="105">
        <f>IF(A13stdlife="n/a","n/a",IF(AS$3&gt;(A13stdlife+$E240),('PTRM input'!$M$155*(1+rvanilla07)^0.5)-SUM($M240:AR240),('PTRM input'!$M$155*(1+rvanilla07)^0.5)/A13stdlife))</f>
        <v>0</v>
      </c>
      <c r="AT240" s="105">
        <f>IF(A13stdlife="n/a","n/a",IF(AT$3&gt;(A13stdlife+$E240),('PTRM input'!$M$155*(1+rvanilla07)^0.5)-SUM($M240:AS240),('PTRM input'!$M$155*(1+rvanilla07)^0.5)/A13stdlife))</f>
        <v>0</v>
      </c>
      <c r="AU240" s="105">
        <f>IF(A13stdlife="n/a","n/a",IF(AU$3&gt;(A13stdlife+$E240),('PTRM input'!$M$155*(1+rvanilla07)^0.5)-SUM($M240:AT240),('PTRM input'!$M$155*(1+rvanilla07)^0.5)/A13stdlife))</f>
        <v>0</v>
      </c>
      <c r="AV240" s="105">
        <f>IF(A13stdlife="n/a","n/a",IF(AV$3&gt;(A13stdlife+$E240),('PTRM input'!$M$155*(1+rvanilla07)^0.5)-SUM($M240:AU240),('PTRM input'!$M$155*(1+rvanilla07)^0.5)/A13stdlife))</f>
        <v>0</v>
      </c>
      <c r="AW240" s="105">
        <f>IF(A13stdlife="n/a","n/a",IF(AW$3&gt;(A13stdlife+$E240),('PTRM input'!$M$155*(1+rvanilla07)^0.5)-SUM($M240:AV240),('PTRM input'!$M$155*(1+rvanilla07)^0.5)/A13stdlife))</f>
        <v>0</v>
      </c>
      <c r="AX240" s="105">
        <f>IF(A13stdlife="n/a","n/a",IF(AX$3&gt;(A13stdlife+$E240),('PTRM input'!$M$155*(1+rvanilla07)^0.5)-SUM($M240:AW240),('PTRM input'!$M$155*(1+rvanilla07)^0.5)/A13stdlife))</f>
        <v>0</v>
      </c>
      <c r="AY240" s="105">
        <f>IF(A13stdlife="n/a","n/a",IF(AY$3&gt;(A13stdlife+$E240),('PTRM input'!$M$155*(1+rvanilla07)^0.5)-SUM($M240:AX240),('PTRM input'!$M$155*(1+rvanilla07)^0.5)/A13stdlife))</f>
        <v>0</v>
      </c>
      <c r="AZ240" s="105">
        <f>IF(A13stdlife="n/a","n/a",IF(AZ$3&gt;(A13stdlife+$E240),('PTRM input'!$M$155*(1+rvanilla07)^0.5)-SUM($M240:AY240),('PTRM input'!$M$155*(1+rvanilla07)^0.5)/A13stdlife))</f>
        <v>0</v>
      </c>
      <c r="BA240" s="105">
        <f>IF(A13stdlife="n/a","n/a",IF(BA$3&gt;(A13stdlife+$E240),('PTRM input'!$M$155*(1+rvanilla07)^0.5)-SUM($M240:AZ240),('PTRM input'!$M$155*(1+rvanilla07)^0.5)/A13stdlife))</f>
        <v>0</v>
      </c>
      <c r="BB240" s="105">
        <f>IF(A13stdlife="n/a","n/a",IF(BB$3&gt;(A13stdlife+$E240),('PTRM input'!$M$155*(1+rvanilla07)^0.5)-SUM($M240:BA240),('PTRM input'!$M$155*(1+rvanilla07)^0.5)/A13stdlife))</f>
        <v>0</v>
      </c>
      <c r="BC240" s="105">
        <f>IF(A13stdlife="n/a","n/a",IF(BC$3&gt;(A13stdlife+$E240),('PTRM input'!$M$155*(1+rvanilla07)^0.5)-SUM($M240:BB240),('PTRM input'!$M$155*(1+rvanilla07)^0.5)/A13stdlife))</f>
        <v>0</v>
      </c>
      <c r="BD240" s="105">
        <f>IF(A13stdlife="n/a","n/a",IF(BD$3&gt;(A13stdlife+$E240),('PTRM input'!$M$155*(1+rvanilla07)^0.5)-SUM($M240:BC240),('PTRM input'!$M$155*(1+rvanilla07)^0.5)/A13stdlife))</f>
        <v>0</v>
      </c>
      <c r="BE240" s="105">
        <f>IF(A13stdlife="n/a","n/a",IF(BE$3&gt;(A13stdlife+$E240),('PTRM input'!$M$155*(1+rvanilla07)^0.5)-SUM($M240:BD240),('PTRM input'!$M$155*(1+rvanilla07)^0.5)/A13stdlife))</f>
        <v>0</v>
      </c>
      <c r="BF240" s="105">
        <f>IF(A13stdlife="n/a","n/a",IF(BF$3&gt;(A13stdlife+$E240),('PTRM input'!$M$155*(1+rvanilla07)^0.5)-SUM($M240:BE240),('PTRM input'!$M$155*(1+rvanilla07)^0.5)/A13stdlife))</f>
        <v>0</v>
      </c>
      <c r="BG240" s="105">
        <f>IF(A13stdlife="n/a","n/a",IF(BG$3&gt;(A13stdlife+$E240),('PTRM input'!$M$155*(1+rvanilla07)^0.5)-SUM($M240:BF240),('PTRM input'!$M$155*(1+rvanilla07)^0.5)/A13stdlife))</f>
        <v>0</v>
      </c>
      <c r="BH240" s="105">
        <f>IF(A13stdlife="n/a","n/a",IF(BH$3&gt;(A13stdlife+$E240),('PTRM input'!$M$155*(1+rvanilla07)^0.5)-SUM($M240:BG240),('PTRM input'!$M$155*(1+rvanilla07)^0.5)/A13stdlife))</f>
        <v>0</v>
      </c>
      <c r="BI240" s="105">
        <f>IF(A13stdlife="n/a","n/a",IF(BI$3&gt;(A13stdlife+$E240),('PTRM input'!$M$155*(1+rvanilla07)^0.5)-SUM($M240:BH240),('PTRM input'!$M$155*(1+rvanilla07)^0.5)/A13stdlife))</f>
        <v>0</v>
      </c>
      <c r="BJ240" s="234"/>
      <c r="BK240" s="234"/>
      <c r="BL240" s="234"/>
      <c r="BM240" s="234"/>
    </row>
    <row r="241" spans="1:65" s="190" customFormat="1" outlineLevel="2">
      <c r="A241" s="234"/>
      <c r="B241" s="32"/>
      <c r="C241" s="31"/>
      <c r="D241" s="930"/>
      <c r="E241" s="167">
        <v>8</v>
      </c>
      <c r="F241" s="34"/>
      <c r="G241" s="184"/>
      <c r="H241" s="186"/>
      <c r="I241" s="186"/>
      <c r="J241" s="186"/>
      <c r="K241" s="186"/>
      <c r="L241" s="186"/>
      <c r="M241" s="186"/>
      <c r="N241" s="185"/>
      <c r="O241" s="105">
        <f>IF(A13stdlife="n/a","n/a",IF(O$3&gt;(A13stdlife+$E241),('PTRM input'!$N$155*(1+rvanilla08)^0.5)-SUM($N241:N241),('PTRM input'!$N$155*(1+rvanilla08)^0.5)/A13stdlife))</f>
        <v>0</v>
      </c>
      <c r="P241" s="105">
        <f>IF(A13stdlife="n/a","n/a",IF(P$3&gt;(A13stdlife+$E241),('PTRM input'!$N$155*(1+rvanilla08)^0.5)-SUM($N241:O241),('PTRM input'!$N$155*(1+rvanilla08)^0.5)/A13stdlife))</f>
        <v>0</v>
      </c>
      <c r="Q241" s="105">
        <f>IF(A13stdlife="n/a","n/a",IF(Q$3&gt;(A13stdlife+$E241),('PTRM input'!$N$155*(1+rvanilla08)^0.5)-SUM($N241:P241),('PTRM input'!$N$155*(1+rvanilla08)^0.5)/A13stdlife))</f>
        <v>0</v>
      </c>
      <c r="R241" s="105">
        <f>IF(A13stdlife="n/a","n/a",IF(R$3&gt;(A13stdlife+$E241),('PTRM input'!$N$155*(1+rvanilla08)^0.5)-SUM($N241:Q241),('PTRM input'!$N$155*(1+rvanilla08)^0.5)/A13stdlife))</f>
        <v>0</v>
      </c>
      <c r="S241" s="105">
        <f>IF(A13stdlife="n/a","n/a",IF(S$3&gt;(A13stdlife+$E241),('PTRM input'!$N$155*(1+rvanilla08)^0.5)-SUM($N241:R241),('PTRM input'!$N$155*(1+rvanilla08)^0.5)/A13stdlife))</f>
        <v>0</v>
      </c>
      <c r="T241" s="105">
        <f>IF(A13stdlife="n/a","n/a",IF(T$3&gt;(A13stdlife+$E241),('PTRM input'!$N$155*(1+rvanilla08)^0.5)-SUM($N241:S241),('PTRM input'!$N$155*(1+rvanilla08)^0.5)/A13stdlife))</f>
        <v>0</v>
      </c>
      <c r="U241" s="105">
        <f>IF(A13stdlife="n/a","n/a",IF(U$3&gt;(A13stdlife+$E241),('PTRM input'!$N$155*(1+rvanilla08)^0.5)-SUM($N241:T241),('PTRM input'!$N$155*(1+rvanilla08)^0.5)/A13stdlife))</f>
        <v>0</v>
      </c>
      <c r="V241" s="105">
        <f>IF(A13stdlife="n/a","n/a",IF(V$3&gt;(A13stdlife+$E241),('PTRM input'!$N$155*(1+rvanilla08)^0.5)-SUM($N241:U241),('PTRM input'!$N$155*(1+rvanilla08)^0.5)/A13stdlife))</f>
        <v>0</v>
      </c>
      <c r="W241" s="105">
        <f>IF(A13stdlife="n/a","n/a",IF(W$3&gt;(A13stdlife+$E241),('PTRM input'!$N$155*(1+rvanilla08)^0.5)-SUM($N241:V241),('PTRM input'!$N$155*(1+rvanilla08)^0.5)/A13stdlife))</f>
        <v>0</v>
      </c>
      <c r="X241" s="105">
        <f>IF(A13stdlife="n/a","n/a",IF(X$3&gt;(A13stdlife+$E241),('PTRM input'!$N$155*(1+rvanilla08)^0.5)-SUM($N241:W241),('PTRM input'!$N$155*(1+rvanilla08)^0.5)/A13stdlife))</f>
        <v>0</v>
      </c>
      <c r="Y241" s="105">
        <f>IF(A13stdlife="n/a","n/a",IF(Y$3&gt;(A13stdlife+$E241),('PTRM input'!$N$155*(1+rvanilla08)^0.5)-SUM($N241:X241),('PTRM input'!$N$155*(1+rvanilla08)^0.5)/A13stdlife))</f>
        <v>0</v>
      </c>
      <c r="Z241" s="105">
        <f>IF(A13stdlife="n/a","n/a",IF(Z$3&gt;(A13stdlife+$E241),('PTRM input'!$N$155*(1+rvanilla08)^0.5)-SUM($N241:Y241),('PTRM input'!$N$155*(1+rvanilla08)^0.5)/A13stdlife))</f>
        <v>0</v>
      </c>
      <c r="AA241" s="105">
        <f>IF(A13stdlife="n/a","n/a",IF(AA$3&gt;(A13stdlife+$E241),('PTRM input'!$N$155*(1+rvanilla08)^0.5)-SUM($N241:Z241),('PTRM input'!$N$155*(1+rvanilla08)^0.5)/A13stdlife))</f>
        <v>0</v>
      </c>
      <c r="AB241" s="105">
        <f>IF(A13stdlife="n/a","n/a",IF(AB$3&gt;(A13stdlife+$E241),('PTRM input'!$N$155*(1+rvanilla08)^0.5)-SUM($N241:AA241),('PTRM input'!$N$155*(1+rvanilla08)^0.5)/A13stdlife))</f>
        <v>0</v>
      </c>
      <c r="AC241" s="105">
        <f>IF(A13stdlife="n/a","n/a",IF(AC$3&gt;(A13stdlife+$E241),('PTRM input'!$N$155*(1+rvanilla08)^0.5)-SUM($N241:AB241),('PTRM input'!$N$155*(1+rvanilla08)^0.5)/A13stdlife))</f>
        <v>0</v>
      </c>
      <c r="AD241" s="105">
        <f>IF(A13stdlife="n/a","n/a",IF(AD$3&gt;(A13stdlife+$E241),('PTRM input'!$N$155*(1+rvanilla08)^0.5)-SUM($N241:AC241),('PTRM input'!$N$155*(1+rvanilla08)^0.5)/A13stdlife))</f>
        <v>0</v>
      </c>
      <c r="AE241" s="105">
        <f>IF(A13stdlife="n/a","n/a",IF(AE$3&gt;(A13stdlife+$E241),('PTRM input'!$N$155*(1+rvanilla08)^0.5)-SUM($N241:AD241),('PTRM input'!$N$155*(1+rvanilla08)^0.5)/A13stdlife))</f>
        <v>0</v>
      </c>
      <c r="AF241" s="105">
        <f>IF(A13stdlife="n/a","n/a",IF(AF$3&gt;(A13stdlife+$E241),('PTRM input'!$N$155*(1+rvanilla08)^0.5)-SUM($N241:AE241),('PTRM input'!$N$155*(1+rvanilla08)^0.5)/A13stdlife))</f>
        <v>0</v>
      </c>
      <c r="AG241" s="105">
        <f>IF(A13stdlife="n/a","n/a",IF(AG$3&gt;(A13stdlife+$E241),('PTRM input'!$N$155*(1+rvanilla08)^0.5)-SUM($N241:AF241),('PTRM input'!$N$155*(1+rvanilla08)^0.5)/A13stdlife))</f>
        <v>0</v>
      </c>
      <c r="AH241" s="105">
        <f>IF(A13stdlife="n/a","n/a",IF(AH$3&gt;(A13stdlife+$E241),('PTRM input'!$N$155*(1+rvanilla08)^0.5)-SUM($N241:AG241),('PTRM input'!$N$155*(1+rvanilla08)^0.5)/A13stdlife))</f>
        <v>0</v>
      </c>
      <c r="AI241" s="105">
        <f>IF(A13stdlife="n/a","n/a",IF(AI$3&gt;(A13stdlife+$E241),('PTRM input'!$N$155*(1+rvanilla08)^0.5)-SUM($N241:AH241),('PTRM input'!$N$155*(1+rvanilla08)^0.5)/A13stdlife))</f>
        <v>0</v>
      </c>
      <c r="AJ241" s="105">
        <f>IF(A13stdlife="n/a","n/a",IF(AJ$3&gt;(A13stdlife+$E241),('PTRM input'!$N$155*(1+rvanilla08)^0.5)-SUM($N241:AI241),('PTRM input'!$N$155*(1+rvanilla08)^0.5)/A13stdlife))</f>
        <v>0</v>
      </c>
      <c r="AK241" s="105">
        <f>IF(A13stdlife="n/a","n/a",IF(AK$3&gt;(A13stdlife+$E241),('PTRM input'!$N$155*(1+rvanilla08)^0.5)-SUM($N241:AJ241),('PTRM input'!$N$155*(1+rvanilla08)^0.5)/A13stdlife))</f>
        <v>0</v>
      </c>
      <c r="AL241" s="105">
        <f>IF(A13stdlife="n/a","n/a",IF(AL$3&gt;(A13stdlife+$E241),('PTRM input'!$N$155*(1+rvanilla08)^0.5)-SUM($N241:AK241),('PTRM input'!$N$155*(1+rvanilla08)^0.5)/A13stdlife))</f>
        <v>0</v>
      </c>
      <c r="AM241" s="105">
        <f>IF(A13stdlife="n/a","n/a",IF(AM$3&gt;(A13stdlife+$E241),('PTRM input'!$N$155*(1+rvanilla08)^0.5)-SUM($N241:AL241),('PTRM input'!$N$155*(1+rvanilla08)^0.5)/A13stdlife))</f>
        <v>0</v>
      </c>
      <c r="AN241" s="105">
        <f>IF(A13stdlife="n/a","n/a",IF(AN$3&gt;(A13stdlife+$E241),('PTRM input'!$N$155*(1+rvanilla08)^0.5)-SUM($N241:AM241),('PTRM input'!$N$155*(1+rvanilla08)^0.5)/A13stdlife))</f>
        <v>0</v>
      </c>
      <c r="AO241" s="105">
        <f>IF(A13stdlife="n/a","n/a",IF(AO$3&gt;(A13stdlife+$E241),('PTRM input'!$N$155*(1+rvanilla08)^0.5)-SUM($N241:AN241),('PTRM input'!$N$155*(1+rvanilla08)^0.5)/A13stdlife))</f>
        <v>0</v>
      </c>
      <c r="AP241" s="105">
        <f>IF(A13stdlife="n/a","n/a",IF(AP$3&gt;(A13stdlife+$E241),('PTRM input'!$N$155*(1+rvanilla08)^0.5)-SUM($N241:AO241),('PTRM input'!$N$155*(1+rvanilla08)^0.5)/A13stdlife))</f>
        <v>0</v>
      </c>
      <c r="AQ241" s="105">
        <f>IF(A13stdlife="n/a","n/a",IF(AQ$3&gt;(A13stdlife+$E241),('PTRM input'!$N$155*(1+rvanilla08)^0.5)-SUM($N241:AP241),('PTRM input'!$N$155*(1+rvanilla08)^0.5)/A13stdlife))</f>
        <v>0</v>
      </c>
      <c r="AR241" s="105">
        <f>IF(A13stdlife="n/a","n/a",IF(AR$3&gt;(A13stdlife+$E241),('PTRM input'!$N$155*(1+rvanilla08)^0.5)-SUM($N241:AQ241),('PTRM input'!$N$155*(1+rvanilla08)^0.5)/A13stdlife))</f>
        <v>0</v>
      </c>
      <c r="AS241" s="105">
        <f>IF(A13stdlife="n/a","n/a",IF(AS$3&gt;(A13stdlife+$E241),('PTRM input'!$N$155*(1+rvanilla08)^0.5)-SUM($N241:AR241),('PTRM input'!$N$155*(1+rvanilla08)^0.5)/A13stdlife))</f>
        <v>0</v>
      </c>
      <c r="AT241" s="105">
        <f>IF(A13stdlife="n/a","n/a",IF(AT$3&gt;(A13stdlife+$E241),('PTRM input'!$N$155*(1+rvanilla08)^0.5)-SUM($N241:AS241),('PTRM input'!$N$155*(1+rvanilla08)^0.5)/A13stdlife))</f>
        <v>0</v>
      </c>
      <c r="AU241" s="105">
        <f>IF(A13stdlife="n/a","n/a",IF(AU$3&gt;(A13stdlife+$E241),('PTRM input'!$N$155*(1+rvanilla08)^0.5)-SUM($N241:AT241),('PTRM input'!$N$155*(1+rvanilla08)^0.5)/A13stdlife))</f>
        <v>0</v>
      </c>
      <c r="AV241" s="105">
        <f>IF(A13stdlife="n/a","n/a",IF(AV$3&gt;(A13stdlife+$E241),('PTRM input'!$N$155*(1+rvanilla08)^0.5)-SUM($N241:AU241),('PTRM input'!$N$155*(1+rvanilla08)^0.5)/A13stdlife))</f>
        <v>0</v>
      </c>
      <c r="AW241" s="105">
        <f>IF(A13stdlife="n/a","n/a",IF(AW$3&gt;(A13stdlife+$E241),('PTRM input'!$N$155*(1+rvanilla08)^0.5)-SUM($N241:AV241),('PTRM input'!$N$155*(1+rvanilla08)^0.5)/A13stdlife))</f>
        <v>0</v>
      </c>
      <c r="AX241" s="105">
        <f>IF(A13stdlife="n/a","n/a",IF(AX$3&gt;(A13stdlife+$E241),('PTRM input'!$N$155*(1+rvanilla08)^0.5)-SUM($N241:AW241),('PTRM input'!$N$155*(1+rvanilla08)^0.5)/A13stdlife))</f>
        <v>0</v>
      </c>
      <c r="AY241" s="105">
        <f>IF(A13stdlife="n/a","n/a",IF(AY$3&gt;(A13stdlife+$E241),('PTRM input'!$N$155*(1+rvanilla08)^0.5)-SUM($N241:AX241),('PTRM input'!$N$155*(1+rvanilla08)^0.5)/A13stdlife))</f>
        <v>0</v>
      </c>
      <c r="AZ241" s="105">
        <f>IF(A13stdlife="n/a","n/a",IF(AZ$3&gt;(A13stdlife+$E241),('PTRM input'!$N$155*(1+rvanilla08)^0.5)-SUM($N241:AY241),('PTRM input'!$N$155*(1+rvanilla08)^0.5)/A13stdlife))</f>
        <v>0</v>
      </c>
      <c r="BA241" s="105">
        <f>IF(A13stdlife="n/a","n/a",IF(BA$3&gt;(A13stdlife+$E241),('PTRM input'!$N$155*(1+rvanilla08)^0.5)-SUM($N241:AZ241),('PTRM input'!$N$155*(1+rvanilla08)^0.5)/A13stdlife))</f>
        <v>0</v>
      </c>
      <c r="BB241" s="105">
        <f>IF(A13stdlife="n/a","n/a",IF(BB$3&gt;(A13stdlife+$E241),('PTRM input'!$N$155*(1+rvanilla08)^0.5)-SUM($N241:BA241),('PTRM input'!$N$155*(1+rvanilla08)^0.5)/A13stdlife))</f>
        <v>0</v>
      </c>
      <c r="BC241" s="105">
        <f>IF(A13stdlife="n/a","n/a",IF(BC$3&gt;(A13stdlife+$E241),('PTRM input'!$N$155*(1+rvanilla08)^0.5)-SUM($N241:BB241),('PTRM input'!$N$155*(1+rvanilla08)^0.5)/A13stdlife))</f>
        <v>0</v>
      </c>
      <c r="BD241" s="105">
        <f>IF(A13stdlife="n/a","n/a",IF(BD$3&gt;(A13stdlife+$E241),('PTRM input'!$N$155*(1+rvanilla08)^0.5)-SUM($N241:BC241),('PTRM input'!$N$155*(1+rvanilla08)^0.5)/A13stdlife))</f>
        <v>0</v>
      </c>
      <c r="BE241" s="105">
        <f>IF(A13stdlife="n/a","n/a",IF(BE$3&gt;(A13stdlife+$E241),('PTRM input'!$N$155*(1+rvanilla08)^0.5)-SUM($N241:BD241),('PTRM input'!$N$155*(1+rvanilla08)^0.5)/A13stdlife))</f>
        <v>0</v>
      </c>
      <c r="BF241" s="105">
        <f>IF(A13stdlife="n/a","n/a",IF(BF$3&gt;(A13stdlife+$E241),('PTRM input'!$N$155*(1+rvanilla08)^0.5)-SUM($N241:BE241),('PTRM input'!$N$155*(1+rvanilla08)^0.5)/A13stdlife))</f>
        <v>0</v>
      </c>
      <c r="BG241" s="105">
        <f>IF(A13stdlife="n/a","n/a",IF(BG$3&gt;(A13stdlife+$E241),('PTRM input'!$N$155*(1+rvanilla08)^0.5)-SUM($N241:BF241),('PTRM input'!$N$155*(1+rvanilla08)^0.5)/A13stdlife))</f>
        <v>0</v>
      </c>
      <c r="BH241" s="105">
        <f>IF(A13stdlife="n/a","n/a",IF(BH$3&gt;(A13stdlife+$E241),('PTRM input'!$N$155*(1+rvanilla08)^0.5)-SUM($N241:BG241),('PTRM input'!$N$155*(1+rvanilla08)^0.5)/A13stdlife))</f>
        <v>0</v>
      </c>
      <c r="BI241" s="105">
        <f>IF(A13stdlife="n/a","n/a",IF(BI$3&gt;(A13stdlife+$E241),('PTRM input'!$N$155*(1+rvanilla08)^0.5)-SUM($N241:BH241),('PTRM input'!$N$155*(1+rvanilla08)^0.5)/A13stdlife))</f>
        <v>0</v>
      </c>
      <c r="BJ241" s="234"/>
      <c r="BK241" s="234"/>
      <c r="BL241" s="234"/>
      <c r="BM241" s="234"/>
    </row>
    <row r="242" spans="1:65" s="190" customFormat="1" outlineLevel="2">
      <c r="A242" s="234"/>
      <c r="B242" s="32"/>
      <c r="C242" s="31"/>
      <c r="D242" s="930"/>
      <c r="E242" s="167">
        <v>9</v>
      </c>
      <c r="F242" s="34"/>
      <c r="G242" s="184"/>
      <c r="H242" s="186"/>
      <c r="I242" s="186"/>
      <c r="J242" s="186"/>
      <c r="K242" s="186"/>
      <c r="L242" s="186"/>
      <c r="M242" s="186"/>
      <c r="N242" s="186"/>
      <c r="O242" s="185"/>
      <c r="P242" s="105">
        <f>IF(A13stdlife="n/a","n/a",IF(P$3&gt;(A13stdlife+$E242),('PTRM input'!$O$155*(1+rvanilla09)^0.5)-SUM($O242:O242),('PTRM input'!$O$155*(1+rvanilla09)^0.5)/A13stdlife))</f>
        <v>0</v>
      </c>
      <c r="Q242" s="105">
        <f>IF(A13stdlife="n/a","n/a",IF(Q$3&gt;(A13stdlife+$E242),('PTRM input'!$O$155*(1+rvanilla09)^0.5)-SUM($O242:P242),('PTRM input'!$O$155*(1+rvanilla09)^0.5)/A13stdlife))</f>
        <v>0</v>
      </c>
      <c r="R242" s="105">
        <f>IF(A13stdlife="n/a","n/a",IF(R$3&gt;(A13stdlife+$E242),('PTRM input'!$O$155*(1+rvanilla09)^0.5)-SUM($O242:Q242),('PTRM input'!$O$155*(1+rvanilla09)^0.5)/A13stdlife))</f>
        <v>0</v>
      </c>
      <c r="S242" s="105">
        <f>IF(A13stdlife="n/a","n/a",IF(S$3&gt;(A13stdlife+$E242),('PTRM input'!$O$155*(1+rvanilla09)^0.5)-SUM($O242:R242),('PTRM input'!$O$155*(1+rvanilla09)^0.5)/A13stdlife))</f>
        <v>0</v>
      </c>
      <c r="T242" s="105">
        <f>IF(A13stdlife="n/a","n/a",IF(T$3&gt;(A13stdlife+$E242),('PTRM input'!$O$155*(1+rvanilla09)^0.5)-SUM($O242:S242),('PTRM input'!$O$155*(1+rvanilla09)^0.5)/A13stdlife))</f>
        <v>0</v>
      </c>
      <c r="U242" s="105">
        <f>IF(A13stdlife="n/a","n/a",IF(U$3&gt;(A13stdlife+$E242),('PTRM input'!$O$155*(1+rvanilla09)^0.5)-SUM($O242:T242),('PTRM input'!$O$155*(1+rvanilla09)^0.5)/A13stdlife))</f>
        <v>0</v>
      </c>
      <c r="V242" s="105">
        <f>IF(A13stdlife="n/a","n/a",IF(V$3&gt;(A13stdlife+$E242),('PTRM input'!$O$155*(1+rvanilla09)^0.5)-SUM($O242:U242),('PTRM input'!$O$155*(1+rvanilla09)^0.5)/A13stdlife))</f>
        <v>0</v>
      </c>
      <c r="W242" s="105">
        <f>IF(A13stdlife="n/a","n/a",IF(W$3&gt;(A13stdlife+$E242),('PTRM input'!$O$155*(1+rvanilla09)^0.5)-SUM($O242:V242),('PTRM input'!$O$155*(1+rvanilla09)^0.5)/A13stdlife))</f>
        <v>0</v>
      </c>
      <c r="X242" s="105">
        <f>IF(A13stdlife="n/a","n/a",IF(X$3&gt;(A13stdlife+$E242),('PTRM input'!$O$155*(1+rvanilla09)^0.5)-SUM($O242:W242),('PTRM input'!$O$155*(1+rvanilla09)^0.5)/A13stdlife))</f>
        <v>0</v>
      </c>
      <c r="Y242" s="105">
        <f>IF(A13stdlife="n/a","n/a",IF(Y$3&gt;(A13stdlife+$E242),('PTRM input'!$O$155*(1+rvanilla09)^0.5)-SUM($O242:X242),('PTRM input'!$O$155*(1+rvanilla09)^0.5)/A13stdlife))</f>
        <v>0</v>
      </c>
      <c r="Z242" s="105">
        <f>IF(A13stdlife="n/a","n/a",IF(Z$3&gt;(A13stdlife+$E242),('PTRM input'!$O$155*(1+rvanilla09)^0.5)-SUM($O242:Y242),('PTRM input'!$O$155*(1+rvanilla09)^0.5)/A13stdlife))</f>
        <v>0</v>
      </c>
      <c r="AA242" s="105">
        <f>IF(A13stdlife="n/a","n/a",IF(AA$3&gt;(A13stdlife+$E242),('PTRM input'!$O$155*(1+rvanilla09)^0.5)-SUM($O242:Z242),('PTRM input'!$O$155*(1+rvanilla09)^0.5)/A13stdlife))</f>
        <v>0</v>
      </c>
      <c r="AB242" s="105">
        <f>IF(A13stdlife="n/a","n/a",IF(AB$3&gt;(A13stdlife+$E242),('PTRM input'!$O$155*(1+rvanilla09)^0.5)-SUM($O242:AA242),('PTRM input'!$O$155*(1+rvanilla09)^0.5)/A13stdlife))</f>
        <v>0</v>
      </c>
      <c r="AC242" s="105">
        <f>IF(A13stdlife="n/a","n/a",IF(AC$3&gt;(A13stdlife+$E242),('PTRM input'!$O$155*(1+rvanilla09)^0.5)-SUM($O242:AB242),('PTRM input'!$O$155*(1+rvanilla09)^0.5)/A13stdlife))</f>
        <v>0</v>
      </c>
      <c r="AD242" s="105">
        <f>IF(A13stdlife="n/a","n/a",IF(AD$3&gt;(A13stdlife+$E242),('PTRM input'!$O$155*(1+rvanilla09)^0.5)-SUM($O242:AC242),('PTRM input'!$O$155*(1+rvanilla09)^0.5)/A13stdlife))</f>
        <v>0</v>
      </c>
      <c r="AE242" s="105">
        <f>IF(A13stdlife="n/a","n/a",IF(AE$3&gt;(A13stdlife+$E242),('PTRM input'!$O$155*(1+rvanilla09)^0.5)-SUM($O242:AD242),('PTRM input'!$O$155*(1+rvanilla09)^0.5)/A13stdlife))</f>
        <v>0</v>
      </c>
      <c r="AF242" s="105">
        <f>IF(A13stdlife="n/a","n/a",IF(AF$3&gt;(A13stdlife+$E242),('PTRM input'!$O$155*(1+rvanilla09)^0.5)-SUM($O242:AE242),('PTRM input'!$O$155*(1+rvanilla09)^0.5)/A13stdlife))</f>
        <v>0</v>
      </c>
      <c r="AG242" s="105">
        <f>IF(A13stdlife="n/a","n/a",IF(AG$3&gt;(A13stdlife+$E242),('PTRM input'!$O$155*(1+rvanilla09)^0.5)-SUM($O242:AF242),('PTRM input'!$O$155*(1+rvanilla09)^0.5)/A13stdlife))</f>
        <v>0</v>
      </c>
      <c r="AH242" s="105">
        <f>IF(A13stdlife="n/a","n/a",IF(AH$3&gt;(A13stdlife+$E242),('PTRM input'!$O$155*(1+rvanilla09)^0.5)-SUM($O242:AG242),('PTRM input'!$O$155*(1+rvanilla09)^0.5)/A13stdlife))</f>
        <v>0</v>
      </c>
      <c r="AI242" s="105">
        <f>IF(A13stdlife="n/a","n/a",IF(AI$3&gt;(A13stdlife+$E242),('PTRM input'!$O$155*(1+rvanilla09)^0.5)-SUM($O242:AH242),('PTRM input'!$O$155*(1+rvanilla09)^0.5)/A13stdlife))</f>
        <v>0</v>
      </c>
      <c r="AJ242" s="105">
        <f>IF(A13stdlife="n/a","n/a",IF(AJ$3&gt;(A13stdlife+$E242),('PTRM input'!$O$155*(1+rvanilla09)^0.5)-SUM($O242:AI242),('PTRM input'!$O$155*(1+rvanilla09)^0.5)/A13stdlife))</f>
        <v>0</v>
      </c>
      <c r="AK242" s="105">
        <f>IF(A13stdlife="n/a","n/a",IF(AK$3&gt;(A13stdlife+$E242),('PTRM input'!$O$155*(1+rvanilla09)^0.5)-SUM($O242:AJ242),('PTRM input'!$O$155*(1+rvanilla09)^0.5)/A13stdlife))</f>
        <v>0</v>
      </c>
      <c r="AL242" s="105">
        <f>IF(A13stdlife="n/a","n/a",IF(AL$3&gt;(A13stdlife+$E242),('PTRM input'!$O$155*(1+rvanilla09)^0.5)-SUM($O242:AK242),('PTRM input'!$O$155*(1+rvanilla09)^0.5)/A13stdlife))</f>
        <v>0</v>
      </c>
      <c r="AM242" s="105">
        <f>IF(A13stdlife="n/a","n/a",IF(AM$3&gt;(A13stdlife+$E242),('PTRM input'!$O$155*(1+rvanilla09)^0.5)-SUM($O242:AL242),('PTRM input'!$O$155*(1+rvanilla09)^0.5)/A13stdlife))</f>
        <v>0</v>
      </c>
      <c r="AN242" s="105">
        <f>IF(A13stdlife="n/a","n/a",IF(AN$3&gt;(A13stdlife+$E242),('PTRM input'!$O$155*(1+rvanilla09)^0.5)-SUM($O242:AM242),('PTRM input'!$O$155*(1+rvanilla09)^0.5)/A13stdlife))</f>
        <v>0</v>
      </c>
      <c r="AO242" s="105">
        <f>IF(A13stdlife="n/a","n/a",IF(AO$3&gt;(A13stdlife+$E242),('PTRM input'!$O$155*(1+rvanilla09)^0.5)-SUM($O242:AN242),('PTRM input'!$O$155*(1+rvanilla09)^0.5)/A13stdlife))</f>
        <v>0</v>
      </c>
      <c r="AP242" s="105">
        <f>IF(A13stdlife="n/a","n/a",IF(AP$3&gt;(A13stdlife+$E242),('PTRM input'!$O$155*(1+rvanilla09)^0.5)-SUM($O242:AO242),('PTRM input'!$O$155*(1+rvanilla09)^0.5)/A13stdlife))</f>
        <v>0</v>
      </c>
      <c r="AQ242" s="105">
        <f>IF(A13stdlife="n/a","n/a",IF(AQ$3&gt;(A13stdlife+$E242),('PTRM input'!$O$155*(1+rvanilla09)^0.5)-SUM($O242:AP242),('PTRM input'!$O$155*(1+rvanilla09)^0.5)/A13stdlife))</f>
        <v>0</v>
      </c>
      <c r="AR242" s="105">
        <f>IF(A13stdlife="n/a","n/a",IF(AR$3&gt;(A13stdlife+$E242),('PTRM input'!$O$155*(1+rvanilla09)^0.5)-SUM($O242:AQ242),('PTRM input'!$O$155*(1+rvanilla09)^0.5)/A13stdlife))</f>
        <v>0</v>
      </c>
      <c r="AS242" s="105">
        <f>IF(A13stdlife="n/a","n/a",IF(AS$3&gt;(A13stdlife+$E242),('PTRM input'!$O$155*(1+rvanilla09)^0.5)-SUM($O242:AR242),('PTRM input'!$O$155*(1+rvanilla09)^0.5)/A13stdlife))</f>
        <v>0</v>
      </c>
      <c r="AT242" s="105">
        <f>IF(A13stdlife="n/a","n/a",IF(AT$3&gt;(A13stdlife+$E242),('PTRM input'!$O$155*(1+rvanilla09)^0.5)-SUM($O242:AS242),('PTRM input'!$O$155*(1+rvanilla09)^0.5)/A13stdlife))</f>
        <v>0</v>
      </c>
      <c r="AU242" s="105">
        <f>IF(A13stdlife="n/a","n/a",IF(AU$3&gt;(A13stdlife+$E242),('PTRM input'!$O$155*(1+rvanilla09)^0.5)-SUM($O242:AT242),('PTRM input'!$O$155*(1+rvanilla09)^0.5)/A13stdlife))</f>
        <v>0</v>
      </c>
      <c r="AV242" s="105">
        <f>IF(A13stdlife="n/a","n/a",IF(AV$3&gt;(A13stdlife+$E242),('PTRM input'!$O$155*(1+rvanilla09)^0.5)-SUM($O242:AU242),('PTRM input'!$O$155*(1+rvanilla09)^0.5)/A13stdlife))</f>
        <v>0</v>
      </c>
      <c r="AW242" s="105">
        <f>IF(A13stdlife="n/a","n/a",IF(AW$3&gt;(A13stdlife+$E242),('PTRM input'!$O$155*(1+rvanilla09)^0.5)-SUM($O242:AV242),('PTRM input'!$O$155*(1+rvanilla09)^0.5)/A13stdlife))</f>
        <v>0</v>
      </c>
      <c r="AX242" s="105">
        <f>IF(A13stdlife="n/a","n/a",IF(AX$3&gt;(A13stdlife+$E242),('PTRM input'!$O$155*(1+rvanilla09)^0.5)-SUM($O242:AW242),('PTRM input'!$O$155*(1+rvanilla09)^0.5)/A13stdlife))</f>
        <v>0</v>
      </c>
      <c r="AY242" s="105">
        <f>IF(A13stdlife="n/a","n/a",IF(AY$3&gt;(A13stdlife+$E242),('PTRM input'!$O$155*(1+rvanilla09)^0.5)-SUM($O242:AX242),('PTRM input'!$O$155*(1+rvanilla09)^0.5)/A13stdlife))</f>
        <v>0</v>
      </c>
      <c r="AZ242" s="105">
        <f>IF(A13stdlife="n/a","n/a",IF(AZ$3&gt;(A13stdlife+$E242),('PTRM input'!$O$155*(1+rvanilla09)^0.5)-SUM($O242:AY242),('PTRM input'!$O$155*(1+rvanilla09)^0.5)/A13stdlife))</f>
        <v>0</v>
      </c>
      <c r="BA242" s="105">
        <f>IF(A13stdlife="n/a","n/a",IF(BA$3&gt;(A13stdlife+$E242),('PTRM input'!$O$155*(1+rvanilla09)^0.5)-SUM($O242:AZ242),('PTRM input'!$O$155*(1+rvanilla09)^0.5)/A13stdlife))</f>
        <v>0</v>
      </c>
      <c r="BB242" s="105">
        <f>IF(A13stdlife="n/a","n/a",IF(BB$3&gt;(A13stdlife+$E242),('PTRM input'!$O$155*(1+rvanilla09)^0.5)-SUM($O242:BA242),('PTRM input'!$O$155*(1+rvanilla09)^0.5)/A13stdlife))</f>
        <v>0</v>
      </c>
      <c r="BC242" s="105">
        <f>IF(A13stdlife="n/a","n/a",IF(BC$3&gt;(A13stdlife+$E242),('PTRM input'!$O$155*(1+rvanilla09)^0.5)-SUM($O242:BB242),('PTRM input'!$O$155*(1+rvanilla09)^0.5)/A13stdlife))</f>
        <v>0</v>
      </c>
      <c r="BD242" s="105">
        <f>IF(A13stdlife="n/a","n/a",IF(BD$3&gt;(A13stdlife+$E242),('PTRM input'!$O$155*(1+rvanilla09)^0.5)-SUM($O242:BC242),('PTRM input'!$O$155*(1+rvanilla09)^0.5)/A13stdlife))</f>
        <v>0</v>
      </c>
      <c r="BE242" s="105">
        <f>IF(A13stdlife="n/a","n/a",IF(BE$3&gt;(A13stdlife+$E242),('PTRM input'!$O$155*(1+rvanilla09)^0.5)-SUM($O242:BD242),('PTRM input'!$O$155*(1+rvanilla09)^0.5)/A13stdlife))</f>
        <v>0</v>
      </c>
      <c r="BF242" s="105">
        <f>IF(A13stdlife="n/a","n/a",IF(BF$3&gt;(A13stdlife+$E242),('PTRM input'!$O$155*(1+rvanilla09)^0.5)-SUM($O242:BE242),('PTRM input'!$O$155*(1+rvanilla09)^0.5)/A13stdlife))</f>
        <v>0</v>
      </c>
      <c r="BG242" s="105">
        <f>IF(A13stdlife="n/a","n/a",IF(BG$3&gt;(A13stdlife+$E242),('PTRM input'!$O$155*(1+rvanilla09)^0.5)-SUM($O242:BF242),('PTRM input'!$O$155*(1+rvanilla09)^0.5)/A13stdlife))</f>
        <v>0</v>
      </c>
      <c r="BH242" s="105">
        <f>IF(A13stdlife="n/a","n/a",IF(BH$3&gt;(A13stdlife+$E242),('PTRM input'!$O$155*(1+rvanilla09)^0.5)-SUM($O242:BG242),('PTRM input'!$O$155*(1+rvanilla09)^0.5)/A13stdlife))</f>
        <v>0</v>
      </c>
      <c r="BI242" s="105">
        <f>IF(A13stdlife="n/a","n/a",IF(BI$3&gt;(A13stdlife+$E242),('PTRM input'!$O$155*(1+rvanilla09)^0.5)-SUM($O242:BH242),('PTRM input'!$O$155*(1+rvanilla09)^0.5)/A13stdlife))</f>
        <v>0</v>
      </c>
      <c r="BJ242" s="234"/>
      <c r="BK242" s="234"/>
      <c r="BL242" s="234"/>
      <c r="BM242" s="234"/>
    </row>
    <row r="243" spans="1:65" s="190" customFormat="1" outlineLevel="2">
      <c r="A243" s="234"/>
      <c r="B243" s="32"/>
      <c r="C243" s="31"/>
      <c r="D243" s="930"/>
      <c r="E243" s="168">
        <v>10</v>
      </c>
      <c r="F243" s="34"/>
      <c r="G243" s="184"/>
      <c r="H243" s="186"/>
      <c r="I243" s="186"/>
      <c r="J243" s="186"/>
      <c r="K243" s="186"/>
      <c r="L243" s="186"/>
      <c r="M243" s="186"/>
      <c r="N243" s="186"/>
      <c r="O243" s="186"/>
      <c r="P243" s="185"/>
      <c r="Q243" s="105">
        <f>IF(A13stdlife="n/a","n/a",IF(Q$3&gt;(A13stdlife+$E243),('PTRM input'!$P$155*(1+rvanilla10)^0.5)-SUM($P243:P243),('PTRM input'!$P$155*(1+rvanilla10)^0.5)/A13stdlife))</f>
        <v>0</v>
      </c>
      <c r="R243" s="105">
        <f>IF(A13stdlife="n/a","n/a",IF(R$3&gt;(A13stdlife+$E243),('PTRM input'!$P$155*(1+rvanilla10)^0.5)-SUM($P243:Q243),('PTRM input'!$P$155*(1+rvanilla10)^0.5)/A13stdlife))</f>
        <v>0</v>
      </c>
      <c r="S243" s="105">
        <f>IF(A13stdlife="n/a","n/a",IF(S$3&gt;(A13stdlife+$E243),('PTRM input'!$P$155*(1+rvanilla10)^0.5)-SUM($P243:R243),('PTRM input'!$P$155*(1+rvanilla10)^0.5)/A13stdlife))</f>
        <v>0</v>
      </c>
      <c r="T243" s="105">
        <f>IF(A13stdlife="n/a","n/a",IF(T$3&gt;(A13stdlife+$E243),('PTRM input'!$P$155*(1+rvanilla10)^0.5)-SUM($P243:S243),('PTRM input'!$P$155*(1+rvanilla10)^0.5)/A13stdlife))</f>
        <v>0</v>
      </c>
      <c r="U243" s="105">
        <f>IF(A13stdlife="n/a","n/a",IF(U$3&gt;(A13stdlife+$E243),('PTRM input'!$P$155*(1+rvanilla10)^0.5)-SUM($P243:T243),('PTRM input'!$P$155*(1+rvanilla10)^0.5)/A13stdlife))</f>
        <v>0</v>
      </c>
      <c r="V243" s="105">
        <f>IF(A13stdlife="n/a","n/a",IF(V$3&gt;(A13stdlife+$E243),('PTRM input'!$P$155*(1+rvanilla10)^0.5)-SUM($P243:U243),('PTRM input'!$P$155*(1+rvanilla10)^0.5)/A13stdlife))</f>
        <v>0</v>
      </c>
      <c r="W243" s="105">
        <f>IF(A13stdlife="n/a","n/a",IF(W$3&gt;(A13stdlife+$E243),('PTRM input'!$P$155*(1+rvanilla10)^0.5)-SUM($P243:V243),('PTRM input'!$P$155*(1+rvanilla10)^0.5)/A13stdlife))</f>
        <v>0</v>
      </c>
      <c r="X243" s="105">
        <f>IF(A13stdlife="n/a","n/a",IF(X$3&gt;(A13stdlife+$E243),('PTRM input'!$P$155*(1+rvanilla10)^0.5)-SUM($P243:W243),('PTRM input'!$P$155*(1+rvanilla10)^0.5)/A13stdlife))</f>
        <v>0</v>
      </c>
      <c r="Y243" s="105">
        <f>IF(A13stdlife="n/a","n/a",IF(Y$3&gt;(A13stdlife+$E243),('PTRM input'!$P$155*(1+rvanilla10)^0.5)-SUM($P243:X243),('PTRM input'!$P$155*(1+rvanilla10)^0.5)/A13stdlife))</f>
        <v>0</v>
      </c>
      <c r="Z243" s="105">
        <f>IF(A13stdlife="n/a","n/a",IF(Z$3&gt;(A13stdlife+$E243),('PTRM input'!$P$155*(1+rvanilla10)^0.5)-SUM($P243:Y243),('PTRM input'!$P$155*(1+rvanilla10)^0.5)/A13stdlife))</f>
        <v>0</v>
      </c>
      <c r="AA243" s="105">
        <f>IF(A13stdlife="n/a","n/a",IF(AA$3&gt;(A13stdlife+$E243),('PTRM input'!$P$155*(1+rvanilla10)^0.5)-SUM($P243:Z243),('PTRM input'!$P$155*(1+rvanilla10)^0.5)/A13stdlife))</f>
        <v>0</v>
      </c>
      <c r="AB243" s="105">
        <f>IF(A13stdlife="n/a","n/a",IF(AB$3&gt;(A13stdlife+$E243),('PTRM input'!$P$155*(1+rvanilla10)^0.5)-SUM($P243:AA243),('PTRM input'!$P$155*(1+rvanilla10)^0.5)/A13stdlife))</f>
        <v>0</v>
      </c>
      <c r="AC243" s="105">
        <f>IF(A13stdlife="n/a","n/a",IF(AC$3&gt;(A13stdlife+$E243),('PTRM input'!$P$155*(1+rvanilla10)^0.5)-SUM($P243:AB243),('PTRM input'!$P$155*(1+rvanilla10)^0.5)/A13stdlife))</f>
        <v>0</v>
      </c>
      <c r="AD243" s="105">
        <f>IF(A13stdlife="n/a","n/a",IF(AD$3&gt;(A13stdlife+$E243),('PTRM input'!$P$155*(1+rvanilla10)^0.5)-SUM($P243:AC243),('PTRM input'!$P$155*(1+rvanilla10)^0.5)/A13stdlife))</f>
        <v>0</v>
      </c>
      <c r="AE243" s="105">
        <f>IF(A13stdlife="n/a","n/a",IF(AE$3&gt;(A13stdlife+$E243),('PTRM input'!$P$155*(1+rvanilla10)^0.5)-SUM($P243:AD243),('PTRM input'!$P$155*(1+rvanilla10)^0.5)/A13stdlife))</f>
        <v>0</v>
      </c>
      <c r="AF243" s="105">
        <f>IF(A13stdlife="n/a","n/a",IF(AF$3&gt;(A13stdlife+$E243),('PTRM input'!$P$155*(1+rvanilla10)^0.5)-SUM($P243:AE243),('PTRM input'!$P$155*(1+rvanilla10)^0.5)/A13stdlife))</f>
        <v>0</v>
      </c>
      <c r="AG243" s="105">
        <f>IF(A13stdlife="n/a","n/a",IF(AG$3&gt;(A13stdlife+$E243),('PTRM input'!$P$155*(1+rvanilla10)^0.5)-SUM($P243:AF243),('PTRM input'!$P$155*(1+rvanilla10)^0.5)/A13stdlife))</f>
        <v>0</v>
      </c>
      <c r="AH243" s="105">
        <f>IF(A13stdlife="n/a","n/a",IF(AH$3&gt;(A13stdlife+$E243),('PTRM input'!$P$155*(1+rvanilla10)^0.5)-SUM($P243:AG243),('PTRM input'!$P$155*(1+rvanilla10)^0.5)/A13stdlife))</f>
        <v>0</v>
      </c>
      <c r="AI243" s="105">
        <f>IF(A13stdlife="n/a","n/a",IF(AI$3&gt;(A13stdlife+$E243),('PTRM input'!$P$155*(1+rvanilla10)^0.5)-SUM($P243:AH243),('PTRM input'!$P$155*(1+rvanilla10)^0.5)/A13stdlife))</f>
        <v>0</v>
      </c>
      <c r="AJ243" s="105">
        <f>IF(A13stdlife="n/a","n/a",IF(AJ$3&gt;(A13stdlife+$E243),('PTRM input'!$P$155*(1+rvanilla10)^0.5)-SUM($P243:AI243),('PTRM input'!$P$155*(1+rvanilla10)^0.5)/A13stdlife))</f>
        <v>0</v>
      </c>
      <c r="AK243" s="105">
        <f>IF(A13stdlife="n/a","n/a",IF(AK$3&gt;(A13stdlife+$E243),('PTRM input'!$P$155*(1+rvanilla10)^0.5)-SUM($P243:AJ243),('PTRM input'!$P$155*(1+rvanilla10)^0.5)/A13stdlife))</f>
        <v>0</v>
      </c>
      <c r="AL243" s="105">
        <f>IF(A13stdlife="n/a","n/a",IF(AL$3&gt;(A13stdlife+$E243),('PTRM input'!$P$155*(1+rvanilla10)^0.5)-SUM($P243:AK243),('PTRM input'!$P$155*(1+rvanilla10)^0.5)/A13stdlife))</f>
        <v>0</v>
      </c>
      <c r="AM243" s="105">
        <f>IF(A13stdlife="n/a","n/a",IF(AM$3&gt;(A13stdlife+$E243),('PTRM input'!$P$155*(1+rvanilla10)^0.5)-SUM($P243:AL243),('PTRM input'!$P$155*(1+rvanilla10)^0.5)/A13stdlife))</f>
        <v>0</v>
      </c>
      <c r="AN243" s="105">
        <f>IF(A13stdlife="n/a","n/a",IF(AN$3&gt;(A13stdlife+$E243),('PTRM input'!$P$155*(1+rvanilla10)^0.5)-SUM($P243:AM243),('PTRM input'!$P$155*(1+rvanilla10)^0.5)/A13stdlife))</f>
        <v>0</v>
      </c>
      <c r="AO243" s="105">
        <f>IF(A13stdlife="n/a","n/a",IF(AO$3&gt;(A13stdlife+$E243),('PTRM input'!$P$155*(1+rvanilla10)^0.5)-SUM($P243:AN243),('PTRM input'!$P$155*(1+rvanilla10)^0.5)/A13stdlife))</f>
        <v>0</v>
      </c>
      <c r="AP243" s="105">
        <f>IF(A13stdlife="n/a","n/a",IF(AP$3&gt;(A13stdlife+$E243),('PTRM input'!$P$155*(1+rvanilla10)^0.5)-SUM($P243:AO243),('PTRM input'!$P$155*(1+rvanilla10)^0.5)/A13stdlife))</f>
        <v>0</v>
      </c>
      <c r="AQ243" s="105">
        <f>IF(A13stdlife="n/a","n/a",IF(AQ$3&gt;(A13stdlife+$E243),('PTRM input'!$P$155*(1+rvanilla10)^0.5)-SUM($P243:AP243),('PTRM input'!$P$155*(1+rvanilla10)^0.5)/A13stdlife))</f>
        <v>0</v>
      </c>
      <c r="AR243" s="105">
        <f>IF(A13stdlife="n/a","n/a",IF(AR$3&gt;(A13stdlife+$E243),('PTRM input'!$P$155*(1+rvanilla10)^0.5)-SUM($P243:AQ243),('PTRM input'!$P$155*(1+rvanilla10)^0.5)/A13stdlife))</f>
        <v>0</v>
      </c>
      <c r="AS243" s="105">
        <f>IF(A13stdlife="n/a","n/a",IF(AS$3&gt;(A13stdlife+$E243),('PTRM input'!$P$155*(1+rvanilla10)^0.5)-SUM($P243:AR243),('PTRM input'!$P$155*(1+rvanilla10)^0.5)/A13stdlife))</f>
        <v>0</v>
      </c>
      <c r="AT243" s="105">
        <f>IF(A13stdlife="n/a","n/a",IF(AT$3&gt;(A13stdlife+$E243),('PTRM input'!$P$155*(1+rvanilla10)^0.5)-SUM($P243:AS243),('PTRM input'!$P$155*(1+rvanilla10)^0.5)/A13stdlife))</f>
        <v>0</v>
      </c>
      <c r="AU243" s="105">
        <f>IF(A13stdlife="n/a","n/a",IF(AU$3&gt;(A13stdlife+$E243),('PTRM input'!$P$155*(1+rvanilla10)^0.5)-SUM($P243:AT243),('PTRM input'!$P$155*(1+rvanilla10)^0.5)/A13stdlife))</f>
        <v>0</v>
      </c>
      <c r="AV243" s="105">
        <f>IF(A13stdlife="n/a","n/a",IF(AV$3&gt;(A13stdlife+$E243),('PTRM input'!$P$155*(1+rvanilla10)^0.5)-SUM($P243:AU243),('PTRM input'!$P$155*(1+rvanilla10)^0.5)/A13stdlife))</f>
        <v>0</v>
      </c>
      <c r="AW243" s="105">
        <f>IF(A13stdlife="n/a","n/a",IF(AW$3&gt;(A13stdlife+$E243),('PTRM input'!$P$155*(1+rvanilla10)^0.5)-SUM($P243:AV243),('PTRM input'!$P$155*(1+rvanilla10)^0.5)/A13stdlife))</f>
        <v>0</v>
      </c>
      <c r="AX243" s="105">
        <f>IF(A13stdlife="n/a","n/a",IF(AX$3&gt;(A13stdlife+$E243),('PTRM input'!$P$155*(1+rvanilla10)^0.5)-SUM($P243:AW243),('PTRM input'!$P$155*(1+rvanilla10)^0.5)/A13stdlife))</f>
        <v>0</v>
      </c>
      <c r="AY243" s="105">
        <f>IF(A13stdlife="n/a","n/a",IF(AY$3&gt;(A13stdlife+$E243),('PTRM input'!$P$155*(1+rvanilla10)^0.5)-SUM($P243:AX243),('PTRM input'!$P$155*(1+rvanilla10)^0.5)/A13stdlife))</f>
        <v>0</v>
      </c>
      <c r="AZ243" s="105">
        <f>IF(A13stdlife="n/a","n/a",IF(AZ$3&gt;(A13stdlife+$E243),('PTRM input'!$P$155*(1+rvanilla10)^0.5)-SUM($P243:AY243),('PTRM input'!$P$155*(1+rvanilla10)^0.5)/A13stdlife))</f>
        <v>0</v>
      </c>
      <c r="BA243" s="105">
        <f>IF(A13stdlife="n/a","n/a",IF(BA$3&gt;(A13stdlife+$E243),('PTRM input'!$P$155*(1+rvanilla10)^0.5)-SUM($P243:AZ243),('PTRM input'!$P$155*(1+rvanilla10)^0.5)/A13stdlife))</f>
        <v>0</v>
      </c>
      <c r="BB243" s="105">
        <f>IF(A13stdlife="n/a","n/a",IF(BB$3&gt;(A13stdlife+$E243),('PTRM input'!$P$155*(1+rvanilla10)^0.5)-SUM($P243:BA243),('PTRM input'!$P$155*(1+rvanilla10)^0.5)/A13stdlife))</f>
        <v>0</v>
      </c>
      <c r="BC243" s="105">
        <f>IF(A13stdlife="n/a","n/a",IF(BC$3&gt;(A13stdlife+$E243),('PTRM input'!$P$155*(1+rvanilla10)^0.5)-SUM($P243:BB243),('PTRM input'!$P$155*(1+rvanilla10)^0.5)/A13stdlife))</f>
        <v>0</v>
      </c>
      <c r="BD243" s="105">
        <f>IF(A13stdlife="n/a","n/a",IF(BD$3&gt;(A13stdlife+$E243),('PTRM input'!$P$155*(1+rvanilla10)^0.5)-SUM($P243:BC243),('PTRM input'!$P$155*(1+rvanilla10)^0.5)/A13stdlife))</f>
        <v>0</v>
      </c>
      <c r="BE243" s="105">
        <f>IF(A13stdlife="n/a","n/a",IF(BE$3&gt;(A13stdlife+$E243),('PTRM input'!$P$155*(1+rvanilla10)^0.5)-SUM($P243:BD243),('PTRM input'!$P$155*(1+rvanilla10)^0.5)/A13stdlife))</f>
        <v>0</v>
      </c>
      <c r="BF243" s="105">
        <f>IF(A13stdlife="n/a","n/a",IF(BF$3&gt;(A13stdlife+$E243),('PTRM input'!$P$155*(1+rvanilla10)^0.5)-SUM($P243:BE243),('PTRM input'!$P$155*(1+rvanilla10)^0.5)/A13stdlife))</f>
        <v>0</v>
      </c>
      <c r="BG243" s="105">
        <f>IF(A13stdlife="n/a","n/a",IF(BG$3&gt;(A13stdlife+$E243),('PTRM input'!$P$155*(1+rvanilla10)^0.5)-SUM($P243:BF243),('PTRM input'!$P$155*(1+rvanilla10)^0.5)/A13stdlife))</f>
        <v>0</v>
      </c>
      <c r="BH243" s="105">
        <f>IF(A13stdlife="n/a","n/a",IF(BH$3&gt;(A13stdlife+$E243),('PTRM input'!$P$155*(1+rvanilla10)^0.5)-SUM($P243:BG243),('PTRM input'!$P$155*(1+rvanilla10)^0.5)/A13stdlife))</f>
        <v>0</v>
      </c>
      <c r="BI243" s="105">
        <f>IF(A13stdlife="n/a","n/a",IF(BI$3&gt;(A13stdlife+$E243),('PTRM input'!$P$155*(1+rvanilla10)^0.5)-SUM($P243:BH243),('PTRM input'!$P$155*(1+rvanilla10)^0.5)/A13stdlife))</f>
        <v>0</v>
      </c>
      <c r="BJ243" s="234"/>
      <c r="BK243" s="234"/>
      <c r="BL243" s="234"/>
      <c r="BM243" s="234"/>
    </row>
    <row r="244" spans="1:65" s="190" customFormat="1" outlineLevel="1">
      <c r="A244" s="234"/>
      <c r="B244" s="17"/>
      <c r="C244" s="32">
        <f>Asset13</f>
        <v>0</v>
      </c>
      <c r="D244" s="17"/>
      <c r="E244" s="17"/>
      <c r="F244" s="30"/>
      <c r="G244" s="102">
        <f t="shared" ref="G244:AL244" si="61">SUM(G232:G243)</f>
        <v>0</v>
      </c>
      <c r="H244" s="102">
        <f t="shared" si="61"/>
        <v>0</v>
      </c>
      <c r="I244" s="102">
        <f t="shared" si="61"/>
        <v>0</v>
      </c>
      <c r="J244" s="102">
        <f t="shared" si="61"/>
        <v>0</v>
      </c>
      <c r="K244" s="102">
        <f t="shared" si="61"/>
        <v>0</v>
      </c>
      <c r="L244" s="102">
        <f t="shared" si="61"/>
        <v>0</v>
      </c>
      <c r="M244" s="102">
        <f t="shared" si="61"/>
        <v>0</v>
      </c>
      <c r="N244" s="102">
        <f t="shared" si="61"/>
        <v>0</v>
      </c>
      <c r="O244" s="102">
        <f t="shared" si="61"/>
        <v>0</v>
      </c>
      <c r="P244" s="102">
        <f t="shared" si="61"/>
        <v>0</v>
      </c>
      <c r="Q244" s="102">
        <f t="shared" si="61"/>
        <v>0</v>
      </c>
      <c r="R244" s="102">
        <f t="shared" si="61"/>
        <v>0</v>
      </c>
      <c r="S244" s="102">
        <f t="shared" si="61"/>
        <v>0</v>
      </c>
      <c r="T244" s="102">
        <f t="shared" si="61"/>
        <v>0</v>
      </c>
      <c r="U244" s="102">
        <f t="shared" si="61"/>
        <v>0</v>
      </c>
      <c r="V244" s="102">
        <f t="shared" si="61"/>
        <v>0</v>
      </c>
      <c r="W244" s="102">
        <f t="shared" si="61"/>
        <v>0</v>
      </c>
      <c r="X244" s="102">
        <f t="shared" si="61"/>
        <v>0</v>
      </c>
      <c r="Y244" s="102">
        <f t="shared" si="61"/>
        <v>0</v>
      </c>
      <c r="Z244" s="102">
        <f t="shared" si="61"/>
        <v>0</v>
      </c>
      <c r="AA244" s="102">
        <f t="shared" si="61"/>
        <v>0</v>
      </c>
      <c r="AB244" s="102">
        <f t="shared" si="61"/>
        <v>0</v>
      </c>
      <c r="AC244" s="102">
        <f t="shared" si="61"/>
        <v>0</v>
      </c>
      <c r="AD244" s="102">
        <f t="shared" si="61"/>
        <v>0</v>
      </c>
      <c r="AE244" s="102">
        <f t="shared" si="61"/>
        <v>0</v>
      </c>
      <c r="AF244" s="102">
        <f t="shared" si="61"/>
        <v>0</v>
      </c>
      <c r="AG244" s="102">
        <f t="shared" si="61"/>
        <v>0</v>
      </c>
      <c r="AH244" s="102">
        <f t="shared" si="61"/>
        <v>0</v>
      </c>
      <c r="AI244" s="102">
        <f t="shared" si="61"/>
        <v>0</v>
      </c>
      <c r="AJ244" s="102">
        <f t="shared" si="61"/>
        <v>0</v>
      </c>
      <c r="AK244" s="102">
        <f t="shared" si="61"/>
        <v>0</v>
      </c>
      <c r="AL244" s="102">
        <f t="shared" si="61"/>
        <v>0</v>
      </c>
      <c r="AM244" s="102">
        <f t="shared" ref="AM244:BI244" si="62">SUM(AM232:AM243)</f>
        <v>0</v>
      </c>
      <c r="AN244" s="102">
        <f t="shared" si="62"/>
        <v>0</v>
      </c>
      <c r="AO244" s="102">
        <f t="shared" si="62"/>
        <v>0</v>
      </c>
      <c r="AP244" s="102">
        <f t="shared" si="62"/>
        <v>0</v>
      </c>
      <c r="AQ244" s="102">
        <f t="shared" si="62"/>
        <v>0</v>
      </c>
      <c r="AR244" s="102">
        <f t="shared" si="62"/>
        <v>0</v>
      </c>
      <c r="AS244" s="102">
        <f t="shared" si="62"/>
        <v>0</v>
      </c>
      <c r="AT244" s="102">
        <f t="shared" si="62"/>
        <v>0</v>
      </c>
      <c r="AU244" s="102">
        <f t="shared" si="62"/>
        <v>0</v>
      </c>
      <c r="AV244" s="102">
        <f t="shared" si="62"/>
        <v>0</v>
      </c>
      <c r="AW244" s="102">
        <f t="shared" si="62"/>
        <v>0</v>
      </c>
      <c r="AX244" s="102">
        <f t="shared" si="62"/>
        <v>0</v>
      </c>
      <c r="AY244" s="102">
        <f t="shared" si="62"/>
        <v>0</v>
      </c>
      <c r="AZ244" s="102">
        <f t="shared" si="62"/>
        <v>0</v>
      </c>
      <c r="BA244" s="102">
        <f t="shared" si="62"/>
        <v>0</v>
      </c>
      <c r="BB244" s="102">
        <f t="shared" si="62"/>
        <v>0</v>
      </c>
      <c r="BC244" s="102">
        <f t="shared" si="62"/>
        <v>0</v>
      </c>
      <c r="BD244" s="102">
        <f t="shared" si="62"/>
        <v>0</v>
      </c>
      <c r="BE244" s="102">
        <f t="shared" si="62"/>
        <v>0</v>
      </c>
      <c r="BF244" s="102">
        <f t="shared" si="62"/>
        <v>0</v>
      </c>
      <c r="BG244" s="102">
        <f t="shared" si="62"/>
        <v>0</v>
      </c>
      <c r="BH244" s="102">
        <f t="shared" si="62"/>
        <v>0</v>
      </c>
      <c r="BI244" s="102">
        <f t="shared" si="62"/>
        <v>0</v>
      </c>
      <c r="BJ244" s="234"/>
      <c r="BK244" s="234"/>
      <c r="BL244" s="234"/>
      <c r="BM244" s="234"/>
    </row>
    <row r="245" spans="1:65" s="190" customFormat="1" ht="12.75" hidden="1" customHeight="1" outlineLevel="2">
      <c r="A245" s="234"/>
      <c r="B245" s="36">
        <f>C257</f>
        <v>0</v>
      </c>
      <c r="C245" s="37"/>
      <c r="D245" s="38" t="s">
        <v>58</v>
      </c>
      <c r="E245" s="37"/>
      <c r="F245" s="39"/>
      <c r="G245" s="104">
        <f>IF(G$3&gt;A14remlife,A14value-SUM($F245:F245),IF(A14remlife="N/A","n/a",A14value/A14remlife))</f>
        <v>0</v>
      </c>
      <c r="H245" s="104">
        <f>IF(H$3&gt;A14remlife,A14value-SUM($F245:G245),IF(A14remlife="N/A","n/a",A14value/A14remlife))</f>
        <v>0</v>
      </c>
      <c r="I245" s="104">
        <f>IF(I$3&gt;A14remlife,A14value-SUM($F245:H245),IF(A14remlife="N/A","n/a",A14value/A14remlife))</f>
        <v>0</v>
      </c>
      <c r="J245" s="104">
        <f>IF(J$3&gt;A14remlife,A14value-SUM($F245:I245),IF(A14remlife="N/A","n/a",A14value/A14remlife))</f>
        <v>0</v>
      </c>
      <c r="K245" s="104">
        <f>IF(K$3&gt;A14remlife,A14value-SUM($F245:J245),IF(A14remlife="N/A","n/a",A14value/A14remlife))</f>
        <v>0</v>
      </c>
      <c r="L245" s="104">
        <f>IF(L$3&gt;A14remlife,A14value-SUM($F245:K245),IF(A14remlife="N/A","n/a",A14value/A14remlife))</f>
        <v>0</v>
      </c>
      <c r="M245" s="104">
        <f>IF(M$3&gt;A14remlife,A14value-SUM($F245:L245),IF(A14remlife="N/A","n/a",A14value/A14remlife))</f>
        <v>0</v>
      </c>
      <c r="N245" s="104">
        <f>IF(N$3&gt;A14remlife,A14value-SUM($F245:M245),IF(A14remlife="N/A","n/a",A14value/A14remlife))</f>
        <v>0</v>
      </c>
      <c r="O245" s="104">
        <f>IF(O$3&gt;A14remlife,A14value-SUM($F245:N245),IF(A14remlife="N/A","n/a",A14value/A14remlife))</f>
        <v>0</v>
      </c>
      <c r="P245" s="104">
        <f>IF(P$3&gt;A14remlife,A14value-SUM($F245:O245),IF(A14remlife="N/A","n/a",A14value/A14remlife))</f>
        <v>0</v>
      </c>
      <c r="Q245" s="104">
        <f>IF(Q$3&gt;A14remlife,A14value-SUM($F245:P245),IF(A14remlife="N/A","n/a",A14value/A14remlife))</f>
        <v>0</v>
      </c>
      <c r="R245" s="104">
        <f>IF(R$3&gt;A14remlife,A14value-SUM($F245:Q245),IF(A14remlife="N/A","n/a",A14value/A14remlife))</f>
        <v>0</v>
      </c>
      <c r="S245" s="104">
        <f>IF(S$3&gt;A14remlife,A14value-SUM($F245:R245),IF(A14remlife="N/A","n/a",A14value/A14remlife))</f>
        <v>0</v>
      </c>
      <c r="T245" s="104">
        <f>IF(T$3&gt;A14remlife,A14value-SUM($F245:S245),IF(A14remlife="N/A","n/a",A14value/A14remlife))</f>
        <v>0</v>
      </c>
      <c r="U245" s="104">
        <f>IF(U$3&gt;A14remlife,A14value-SUM($F245:T245),IF(A14remlife="N/A","n/a",A14value/A14remlife))</f>
        <v>0</v>
      </c>
      <c r="V245" s="104">
        <f>IF(V$3&gt;A14remlife,A14value-SUM($F245:U245),IF(A14remlife="N/A","n/a",A14value/A14remlife))</f>
        <v>0</v>
      </c>
      <c r="W245" s="104">
        <f>IF(W$3&gt;A14remlife,A14value-SUM($F245:V245),IF(A14remlife="N/A","n/a",A14value/A14remlife))</f>
        <v>0</v>
      </c>
      <c r="X245" s="104">
        <f>IF(X$3&gt;A14remlife,A14value-SUM($F245:W245),IF(A14remlife="N/A","n/a",A14value/A14remlife))</f>
        <v>0</v>
      </c>
      <c r="Y245" s="104">
        <f>IF(Y$3&gt;A14remlife,A14value-SUM($F245:X245),IF(A14remlife="N/A","n/a",A14value/A14remlife))</f>
        <v>0</v>
      </c>
      <c r="Z245" s="104">
        <f>IF(Z$3&gt;A14remlife,A14value-SUM($F245:Y245),IF(A14remlife="N/A","n/a",A14value/A14remlife))</f>
        <v>0</v>
      </c>
      <c r="AA245" s="104">
        <f>IF(AA$3&gt;A14remlife,A14value-SUM($F245:Z245),IF(A14remlife="N/A","n/a",A14value/A14remlife))</f>
        <v>0</v>
      </c>
      <c r="AB245" s="104">
        <f>IF(AB$3&gt;A14remlife,A14value-SUM($F245:AA245),IF(A14remlife="N/A","n/a",A14value/A14remlife))</f>
        <v>0</v>
      </c>
      <c r="AC245" s="104">
        <f>IF(AC$3&gt;A14remlife,A14value-SUM($F245:AB245),IF(A14remlife="N/A","n/a",A14value/A14remlife))</f>
        <v>0</v>
      </c>
      <c r="AD245" s="104">
        <f>IF(AD$3&gt;A14remlife,A14value-SUM($F245:AC245),IF(A14remlife="N/A","n/a",A14value/A14remlife))</f>
        <v>0</v>
      </c>
      <c r="AE245" s="104">
        <f>IF(AE$3&gt;A14remlife,A14value-SUM($F245:AD245),IF(A14remlife="N/A","n/a",A14value/A14remlife))</f>
        <v>0</v>
      </c>
      <c r="AF245" s="104">
        <f>IF(AF$3&gt;A14remlife,A14value-SUM($F245:AE245),IF(A14remlife="N/A","n/a",A14value/A14remlife))</f>
        <v>0</v>
      </c>
      <c r="AG245" s="104">
        <f>IF(AG$3&gt;A14remlife,A14value-SUM($F245:AF245),IF(A14remlife="N/A","n/a",A14value/A14remlife))</f>
        <v>0</v>
      </c>
      <c r="AH245" s="104">
        <f>IF(AH$3&gt;A14remlife,A14value-SUM($F245:AG245),IF(A14remlife="N/A","n/a",A14value/A14remlife))</f>
        <v>0</v>
      </c>
      <c r="AI245" s="104">
        <f>IF(AI$3&gt;A14remlife,A14value-SUM($F245:AH245),IF(A14remlife="N/A","n/a",A14value/A14remlife))</f>
        <v>0</v>
      </c>
      <c r="AJ245" s="104">
        <f>IF(AJ$3&gt;A14remlife,A14value-SUM($F245:AI245),IF(A14remlife="N/A","n/a",A14value/A14remlife))</f>
        <v>0</v>
      </c>
      <c r="AK245" s="104">
        <f>IF(AK$3&gt;A14remlife,A14value-SUM($F245:AJ245),IF(A14remlife="N/A","n/a",A14value/A14remlife))</f>
        <v>0</v>
      </c>
      <c r="AL245" s="104">
        <f>IF(AL$3&gt;A14remlife,A14value-SUM($F245:AK245),IF(A14remlife="N/A","n/a",A14value/A14remlife))</f>
        <v>0</v>
      </c>
      <c r="AM245" s="104">
        <f>IF(AM$3&gt;A14remlife,A14value-SUM($F245:AL245),IF(A14remlife="N/A","n/a",A14value/A14remlife))</f>
        <v>0</v>
      </c>
      <c r="AN245" s="104">
        <f>IF(AN$3&gt;A14remlife,A14value-SUM($F245:AM245),IF(A14remlife="N/A","n/a",A14value/A14remlife))</f>
        <v>0</v>
      </c>
      <c r="AO245" s="104">
        <f>IF(AO$3&gt;A14remlife,A14value-SUM($F245:AN245),IF(A14remlife="N/A","n/a",A14value/A14remlife))</f>
        <v>0</v>
      </c>
      <c r="AP245" s="104">
        <f>IF(AP$3&gt;A14remlife,A14value-SUM($F245:AO245),IF(A14remlife="N/A","n/a",A14value/A14remlife))</f>
        <v>0</v>
      </c>
      <c r="AQ245" s="104">
        <f>IF(AQ$3&gt;A14remlife,A14value-SUM($F245:AP245),IF(A14remlife="N/A","n/a",A14value/A14remlife))</f>
        <v>0</v>
      </c>
      <c r="AR245" s="104">
        <f>IF(AR$3&gt;A14remlife,A14value-SUM($F245:AQ245),IF(A14remlife="N/A","n/a",A14value/A14remlife))</f>
        <v>0</v>
      </c>
      <c r="AS245" s="104">
        <f>IF(AS$3&gt;A14remlife,A14value-SUM($F245:AR245),IF(A14remlife="N/A","n/a",A14value/A14remlife))</f>
        <v>0</v>
      </c>
      <c r="AT245" s="104">
        <f>IF(AT$3&gt;A14remlife,A14value-SUM($F245:AS245),IF(A14remlife="N/A","n/a",A14value/A14remlife))</f>
        <v>0</v>
      </c>
      <c r="AU245" s="104">
        <f>IF(AU$3&gt;A14remlife,A14value-SUM($F245:AT245),IF(A14remlife="N/A","n/a",A14value/A14remlife))</f>
        <v>0</v>
      </c>
      <c r="AV245" s="104">
        <f>IF(AV$3&gt;A14remlife,A14value-SUM($F245:AU245),IF(A14remlife="N/A","n/a",A14value/A14remlife))</f>
        <v>0</v>
      </c>
      <c r="AW245" s="104">
        <f>IF(AW$3&gt;A14remlife,A14value-SUM($F245:AV245),IF(A14remlife="N/A","n/a",A14value/A14remlife))</f>
        <v>0</v>
      </c>
      <c r="AX245" s="104">
        <f>IF(AX$3&gt;A14remlife,A14value-SUM($F245:AW245),IF(A14remlife="N/A","n/a",A14value/A14remlife))</f>
        <v>0</v>
      </c>
      <c r="AY245" s="104">
        <f>IF(AY$3&gt;A14remlife,A14value-SUM($F245:AX245),IF(A14remlife="N/A","n/a",A14value/A14remlife))</f>
        <v>0</v>
      </c>
      <c r="AZ245" s="104">
        <f>IF(AZ$3&gt;A14remlife,A14value-SUM($F245:AY245),IF(A14remlife="N/A","n/a",A14value/A14remlife))</f>
        <v>0</v>
      </c>
      <c r="BA245" s="104">
        <f>IF(BA$3&gt;A14remlife,A14value-SUM($F245:AZ245),IF(A14remlife="N/A","n/a",A14value/A14remlife))</f>
        <v>0</v>
      </c>
      <c r="BB245" s="104">
        <f>IF(BB$3&gt;A14remlife,A14value-SUM($F245:BA245),IF(A14remlife="N/A","n/a",A14value/A14remlife))</f>
        <v>0</v>
      </c>
      <c r="BC245" s="104">
        <f>IF(BC$3&gt;A14remlife,A14value-SUM($F245:BB245),IF(A14remlife="N/A","n/a",A14value/A14remlife))</f>
        <v>0</v>
      </c>
      <c r="BD245" s="104">
        <f>IF(BD$3&gt;A14remlife,A14value-SUM($F245:BC245),IF(A14remlife="N/A","n/a",A14value/A14remlife))</f>
        <v>0</v>
      </c>
      <c r="BE245" s="104">
        <f>IF(BE$3&gt;A14remlife,A14value-SUM($F245:BD245),IF(A14remlife="N/A","n/a",A14value/A14remlife))</f>
        <v>0</v>
      </c>
      <c r="BF245" s="104">
        <f>IF(BF$3&gt;A14remlife,A14value-SUM($F245:BE245),IF(A14remlife="N/A","n/a",A14value/A14remlife))</f>
        <v>0</v>
      </c>
      <c r="BG245" s="104">
        <f>IF(BG$3&gt;A14remlife,A14value-SUM($F245:BF245),IF(A14remlife="N/A","n/a",A14value/A14remlife))</f>
        <v>0</v>
      </c>
      <c r="BH245" s="104">
        <f>IF(BH$3&gt;A14remlife,A14value-SUM($F245:BG245),IF(A14remlife="N/A","n/a",A14value/A14remlife))</f>
        <v>0</v>
      </c>
      <c r="BI245" s="104">
        <f>IF(BI$3&gt;A14remlife,A14value-SUM($F245:BH245),IF(A14remlife="N/A","n/a",A14value/A14remlife))</f>
        <v>0</v>
      </c>
      <c r="BJ245" s="234"/>
      <c r="BK245" s="234"/>
      <c r="BL245" s="234"/>
      <c r="BM245" s="234"/>
    </row>
    <row r="246" spans="1:65" s="190" customFormat="1" ht="12.75" hidden="1" customHeight="1" outlineLevel="2">
      <c r="A246" s="234"/>
      <c r="B246" s="32"/>
      <c r="C246" s="31"/>
      <c r="D246" s="930" t="s">
        <v>326</v>
      </c>
      <c r="E246" s="167">
        <v>0</v>
      </c>
      <c r="F246" s="34"/>
      <c r="G246" s="105"/>
      <c r="H246" s="105"/>
      <c r="I246" s="105"/>
      <c r="J246" s="105"/>
      <c r="K246" s="105"/>
      <c r="L246" s="105"/>
      <c r="M246" s="105"/>
      <c r="N246" s="105"/>
      <c r="O246" s="105"/>
      <c r="P246" s="105"/>
      <c r="Q246" s="105"/>
      <c r="R246" s="105"/>
      <c r="S246" s="105"/>
      <c r="T246" s="105"/>
      <c r="U246" s="105"/>
      <c r="V246" s="105"/>
      <c r="W246" s="105"/>
      <c r="X246" s="105"/>
      <c r="Y246" s="105"/>
      <c r="Z246" s="105"/>
      <c r="AA246" s="105"/>
      <c r="AB246" s="105"/>
      <c r="AC246" s="105"/>
      <c r="AD246" s="105"/>
      <c r="AE246" s="105"/>
      <c r="AF246" s="105"/>
      <c r="AG246" s="105"/>
      <c r="AH246" s="105"/>
      <c r="AI246" s="105"/>
      <c r="AJ246" s="105"/>
      <c r="AK246" s="105"/>
      <c r="AL246" s="105"/>
      <c r="AM246" s="105"/>
      <c r="AN246" s="105"/>
      <c r="AO246" s="105"/>
      <c r="AP246" s="105"/>
      <c r="AQ246" s="105"/>
      <c r="AR246" s="105"/>
      <c r="AS246" s="105"/>
      <c r="AT246" s="105"/>
      <c r="AU246" s="105"/>
      <c r="AV246" s="105"/>
      <c r="AW246" s="105"/>
      <c r="AX246" s="105"/>
      <c r="AY246" s="105"/>
      <c r="AZ246" s="105"/>
      <c r="BA246" s="105"/>
      <c r="BB246" s="105"/>
      <c r="BC246" s="105"/>
      <c r="BD246" s="105"/>
      <c r="BE246" s="105"/>
      <c r="BF246" s="105"/>
      <c r="BG246" s="105"/>
      <c r="BH246" s="105"/>
      <c r="BI246" s="105"/>
      <c r="BJ246" s="234"/>
      <c r="BK246" s="234"/>
      <c r="BL246" s="234"/>
      <c r="BM246" s="234"/>
    </row>
    <row r="247" spans="1:65" s="190" customFormat="1" hidden="1" outlineLevel="2">
      <c r="A247" s="234"/>
      <c r="B247" s="32"/>
      <c r="C247" s="31"/>
      <c r="D247" s="930"/>
      <c r="E247" s="167">
        <v>1</v>
      </c>
      <c r="F247" s="34"/>
      <c r="G247" s="183"/>
      <c r="H247" s="105">
        <f>IF(A14stdlife="n/a","n/a",IF(H$3&gt;(A14stdlife+$E247),('PTRM input'!$G$156*(1+rvanilla01)^0.5)-SUM($G247:G247),('PTRM input'!$G$156*(1+rvanilla01)^0.5)/A14stdlife))</f>
        <v>0</v>
      </c>
      <c r="I247" s="105">
        <f>IF(A14stdlife="n/a","n/a",IF(I$3&gt;(A14stdlife+$E247),('PTRM input'!$G$156*(1+rvanilla01)^0.5)-SUM($G247:H247),('PTRM input'!$G$156*(1+rvanilla01)^0.5)/A14stdlife))</f>
        <v>0</v>
      </c>
      <c r="J247" s="105">
        <f>IF(A14stdlife="n/a","n/a",IF(J$3&gt;(A14stdlife+$E247),('PTRM input'!$G$156*(1+rvanilla01)^0.5)-SUM($G247:I247),('PTRM input'!$G$156*(1+rvanilla01)^0.5)/A14stdlife))</f>
        <v>0</v>
      </c>
      <c r="K247" s="105">
        <f>IF(A14stdlife="n/a","n/a",IF(K$3&gt;(A14stdlife+$E247),('PTRM input'!$G$156*(1+rvanilla01)^0.5)-SUM($G247:J247),('PTRM input'!$G$156*(1+rvanilla01)^0.5)/A14stdlife))</f>
        <v>0</v>
      </c>
      <c r="L247" s="105">
        <f>IF(A14stdlife="n/a","n/a",IF(L$3&gt;(A14stdlife+$E247),('PTRM input'!$G$156*(1+rvanilla01)^0.5)-SUM($G247:K247),('PTRM input'!$G$156*(1+rvanilla01)^0.5)/A14stdlife))</f>
        <v>0</v>
      </c>
      <c r="M247" s="105">
        <f>IF(A14stdlife="n/a","n/a",IF(M$3&gt;(A14stdlife+$E247),('PTRM input'!$G$156*(1+rvanilla01)^0.5)-SUM($G247:L247),('PTRM input'!$G$156*(1+rvanilla01)^0.5)/A14stdlife))</f>
        <v>0</v>
      </c>
      <c r="N247" s="105">
        <f>IF(A14stdlife="n/a","n/a",IF(N$3&gt;(A14stdlife+$E247),('PTRM input'!$G$156*(1+rvanilla01)^0.5)-SUM($G247:M247),('PTRM input'!$G$156*(1+rvanilla01)^0.5)/A14stdlife))</f>
        <v>0</v>
      </c>
      <c r="O247" s="105">
        <f>IF(A14stdlife="n/a","n/a",IF(O$3&gt;(A14stdlife+$E247),('PTRM input'!$G$156*(1+rvanilla01)^0.5)-SUM($G247:N247),('PTRM input'!$G$156*(1+rvanilla01)^0.5)/A14stdlife))</f>
        <v>0</v>
      </c>
      <c r="P247" s="105">
        <f>IF(A14stdlife="n/a","n/a",IF(P$3&gt;(A14stdlife+$E247),('PTRM input'!$G$156*(1+rvanilla01)^0.5)-SUM($G247:O247),('PTRM input'!$G$156*(1+rvanilla01)^0.5)/A14stdlife))</f>
        <v>0</v>
      </c>
      <c r="Q247" s="105">
        <f>IF(A14stdlife="n/a","n/a",IF(Q$3&gt;(A14stdlife+$E247),('PTRM input'!$G$156*(1+rvanilla01)^0.5)-SUM($G247:P247),('PTRM input'!$G$156*(1+rvanilla01)^0.5)/A14stdlife))</f>
        <v>0</v>
      </c>
      <c r="R247" s="105">
        <f>IF(A14stdlife="n/a","n/a",IF(R$3&gt;(A14stdlife+$E247),('PTRM input'!$G$156*(1+rvanilla01)^0.5)-SUM($G247:Q247),('PTRM input'!$G$156*(1+rvanilla01)^0.5)/A14stdlife))</f>
        <v>0</v>
      </c>
      <c r="S247" s="105">
        <f>IF(A14stdlife="n/a","n/a",IF(S$3&gt;(A14stdlife+$E247),('PTRM input'!$G$156*(1+rvanilla01)^0.5)-SUM($G247:R247),('PTRM input'!$G$156*(1+rvanilla01)^0.5)/A14stdlife))</f>
        <v>0</v>
      </c>
      <c r="T247" s="105">
        <f>IF(A14stdlife="n/a","n/a",IF(T$3&gt;(A14stdlife+$E247),('PTRM input'!$G$156*(1+rvanilla01)^0.5)-SUM($G247:S247),('PTRM input'!$G$156*(1+rvanilla01)^0.5)/A14stdlife))</f>
        <v>0</v>
      </c>
      <c r="U247" s="105">
        <f>IF(A14stdlife="n/a","n/a",IF(U$3&gt;(A14stdlife+$E247),('PTRM input'!$G$156*(1+rvanilla01)^0.5)-SUM($G247:T247),('PTRM input'!$G$156*(1+rvanilla01)^0.5)/A14stdlife))</f>
        <v>0</v>
      </c>
      <c r="V247" s="105">
        <f>IF(A14stdlife="n/a","n/a",IF(V$3&gt;(A14stdlife+$E247),('PTRM input'!$G$156*(1+rvanilla01)^0.5)-SUM($G247:U247),('PTRM input'!$G$156*(1+rvanilla01)^0.5)/A14stdlife))</f>
        <v>0</v>
      </c>
      <c r="W247" s="105">
        <f>IF(A14stdlife="n/a","n/a",IF(W$3&gt;(A14stdlife+$E247),('PTRM input'!$G$156*(1+rvanilla01)^0.5)-SUM($G247:V247),('PTRM input'!$G$156*(1+rvanilla01)^0.5)/A14stdlife))</f>
        <v>0</v>
      </c>
      <c r="X247" s="105">
        <f>IF(A14stdlife="n/a","n/a",IF(X$3&gt;(A14stdlife+$E247),('PTRM input'!$G$156*(1+rvanilla01)^0.5)-SUM($G247:W247),('PTRM input'!$G$156*(1+rvanilla01)^0.5)/A14stdlife))</f>
        <v>0</v>
      </c>
      <c r="Y247" s="105">
        <f>IF(A14stdlife="n/a","n/a",IF(Y$3&gt;(A14stdlife+$E247),('PTRM input'!$G$156*(1+rvanilla01)^0.5)-SUM($G247:X247),('PTRM input'!$G$156*(1+rvanilla01)^0.5)/A14stdlife))</f>
        <v>0</v>
      </c>
      <c r="Z247" s="105">
        <f>IF(A14stdlife="n/a","n/a",IF(Z$3&gt;(A14stdlife+$E247),('PTRM input'!$G$156*(1+rvanilla01)^0.5)-SUM($G247:Y247),('PTRM input'!$G$156*(1+rvanilla01)^0.5)/A14stdlife))</f>
        <v>0</v>
      </c>
      <c r="AA247" s="105">
        <f>IF(A14stdlife="n/a","n/a",IF(AA$3&gt;(A14stdlife+$E247),('PTRM input'!$G$156*(1+rvanilla01)^0.5)-SUM($G247:Z247),('PTRM input'!$G$156*(1+rvanilla01)^0.5)/A14stdlife))</f>
        <v>0</v>
      </c>
      <c r="AB247" s="105">
        <f>IF(A14stdlife="n/a","n/a",IF(AB$3&gt;(A14stdlife+$E247),('PTRM input'!$G$156*(1+rvanilla01)^0.5)-SUM($G247:AA247),('PTRM input'!$G$156*(1+rvanilla01)^0.5)/A14stdlife))</f>
        <v>0</v>
      </c>
      <c r="AC247" s="105">
        <f>IF(A14stdlife="n/a","n/a",IF(AC$3&gt;(A14stdlife+$E247),('PTRM input'!$G$156*(1+rvanilla01)^0.5)-SUM($G247:AB247),('PTRM input'!$G$156*(1+rvanilla01)^0.5)/A14stdlife))</f>
        <v>0</v>
      </c>
      <c r="AD247" s="105">
        <f>IF(A14stdlife="n/a","n/a",IF(AD$3&gt;(A14stdlife+$E247),('PTRM input'!$G$156*(1+rvanilla01)^0.5)-SUM($G247:AC247),('PTRM input'!$G$156*(1+rvanilla01)^0.5)/A14stdlife))</f>
        <v>0</v>
      </c>
      <c r="AE247" s="105">
        <f>IF(A14stdlife="n/a","n/a",IF(AE$3&gt;(A14stdlife+$E247),('PTRM input'!$G$156*(1+rvanilla01)^0.5)-SUM($G247:AD247),('PTRM input'!$G$156*(1+rvanilla01)^0.5)/A14stdlife))</f>
        <v>0</v>
      </c>
      <c r="AF247" s="105">
        <f>IF(A14stdlife="n/a","n/a",IF(AF$3&gt;(A14stdlife+$E247),('PTRM input'!$G$156*(1+rvanilla01)^0.5)-SUM($G247:AE247),('PTRM input'!$G$156*(1+rvanilla01)^0.5)/A14stdlife))</f>
        <v>0</v>
      </c>
      <c r="AG247" s="105">
        <f>IF(A14stdlife="n/a","n/a",IF(AG$3&gt;(A14stdlife+$E247),('PTRM input'!$G$156*(1+rvanilla01)^0.5)-SUM($G247:AF247),('PTRM input'!$G$156*(1+rvanilla01)^0.5)/A14stdlife))</f>
        <v>0</v>
      </c>
      <c r="AH247" s="105">
        <f>IF(A14stdlife="n/a","n/a",IF(AH$3&gt;(A14stdlife+$E247),('PTRM input'!$G$156*(1+rvanilla01)^0.5)-SUM($G247:AG247),('PTRM input'!$G$156*(1+rvanilla01)^0.5)/A14stdlife))</f>
        <v>0</v>
      </c>
      <c r="AI247" s="105">
        <f>IF(A14stdlife="n/a","n/a",IF(AI$3&gt;(A14stdlife+$E247),('PTRM input'!$G$156*(1+rvanilla01)^0.5)-SUM($G247:AH247),('PTRM input'!$G$156*(1+rvanilla01)^0.5)/A14stdlife))</f>
        <v>0</v>
      </c>
      <c r="AJ247" s="105">
        <f>IF(A14stdlife="n/a","n/a",IF(AJ$3&gt;(A14stdlife+$E247),('PTRM input'!$G$156*(1+rvanilla01)^0.5)-SUM($G247:AI247),('PTRM input'!$G$156*(1+rvanilla01)^0.5)/A14stdlife))</f>
        <v>0</v>
      </c>
      <c r="AK247" s="105">
        <f>IF(A14stdlife="n/a","n/a",IF(AK$3&gt;(A14stdlife+$E247),('PTRM input'!$G$156*(1+rvanilla01)^0.5)-SUM($G247:AJ247),('PTRM input'!$G$156*(1+rvanilla01)^0.5)/A14stdlife))</f>
        <v>0</v>
      </c>
      <c r="AL247" s="105">
        <f>IF(A14stdlife="n/a","n/a",IF(AL$3&gt;(A14stdlife+$E247),('PTRM input'!$G$156*(1+rvanilla01)^0.5)-SUM($G247:AK247),('PTRM input'!$G$156*(1+rvanilla01)^0.5)/A14stdlife))</f>
        <v>0</v>
      </c>
      <c r="AM247" s="105">
        <f>IF(A14stdlife="n/a","n/a",IF(AM$3&gt;(A14stdlife+$E247),('PTRM input'!$G$156*(1+rvanilla01)^0.5)-SUM($G247:AL247),('PTRM input'!$G$156*(1+rvanilla01)^0.5)/A14stdlife))</f>
        <v>0</v>
      </c>
      <c r="AN247" s="105">
        <f>IF(A14stdlife="n/a","n/a",IF(AN$3&gt;(A14stdlife+$E247),('PTRM input'!$G$156*(1+rvanilla01)^0.5)-SUM($G247:AM247),('PTRM input'!$G$156*(1+rvanilla01)^0.5)/A14stdlife))</f>
        <v>0</v>
      </c>
      <c r="AO247" s="105">
        <f>IF(A14stdlife="n/a","n/a",IF(AO$3&gt;(A14stdlife+$E247),('PTRM input'!$G$156*(1+rvanilla01)^0.5)-SUM($G247:AN247),('PTRM input'!$G$156*(1+rvanilla01)^0.5)/A14stdlife))</f>
        <v>0</v>
      </c>
      <c r="AP247" s="105">
        <f>IF(A14stdlife="n/a","n/a",IF(AP$3&gt;(A14stdlife+$E247),('PTRM input'!$G$156*(1+rvanilla01)^0.5)-SUM($G247:AO247),('PTRM input'!$G$156*(1+rvanilla01)^0.5)/A14stdlife))</f>
        <v>0</v>
      </c>
      <c r="AQ247" s="105">
        <f>IF(A14stdlife="n/a","n/a",IF(AQ$3&gt;(A14stdlife+$E247),('PTRM input'!$G$156*(1+rvanilla01)^0.5)-SUM($G247:AP247),('PTRM input'!$G$156*(1+rvanilla01)^0.5)/A14stdlife))</f>
        <v>0</v>
      </c>
      <c r="AR247" s="105">
        <f>IF(A14stdlife="n/a","n/a",IF(AR$3&gt;(A14stdlife+$E247),('PTRM input'!$G$156*(1+rvanilla01)^0.5)-SUM($G247:AQ247),('PTRM input'!$G$156*(1+rvanilla01)^0.5)/A14stdlife))</f>
        <v>0</v>
      </c>
      <c r="AS247" s="105">
        <f>IF(A14stdlife="n/a","n/a",IF(AS$3&gt;(A14stdlife+$E247),('PTRM input'!$G$156*(1+rvanilla01)^0.5)-SUM($G247:AR247),('PTRM input'!$G$156*(1+rvanilla01)^0.5)/A14stdlife))</f>
        <v>0</v>
      </c>
      <c r="AT247" s="105">
        <f>IF(A14stdlife="n/a","n/a",IF(AT$3&gt;(A14stdlife+$E247),('PTRM input'!$G$156*(1+rvanilla01)^0.5)-SUM($G247:AS247),('PTRM input'!$G$156*(1+rvanilla01)^0.5)/A14stdlife))</f>
        <v>0</v>
      </c>
      <c r="AU247" s="105">
        <f>IF(A14stdlife="n/a","n/a",IF(AU$3&gt;(A14stdlife+$E247),('PTRM input'!$G$156*(1+rvanilla01)^0.5)-SUM($G247:AT247),('PTRM input'!$G$156*(1+rvanilla01)^0.5)/A14stdlife))</f>
        <v>0</v>
      </c>
      <c r="AV247" s="105">
        <f>IF(A14stdlife="n/a","n/a",IF(AV$3&gt;(A14stdlife+$E247),('PTRM input'!$G$156*(1+rvanilla01)^0.5)-SUM($G247:AU247),('PTRM input'!$G$156*(1+rvanilla01)^0.5)/A14stdlife))</f>
        <v>0</v>
      </c>
      <c r="AW247" s="105">
        <f>IF(A14stdlife="n/a","n/a",IF(AW$3&gt;(A14stdlife+$E247),('PTRM input'!$G$156*(1+rvanilla01)^0.5)-SUM($G247:AV247),('PTRM input'!$G$156*(1+rvanilla01)^0.5)/A14stdlife))</f>
        <v>0</v>
      </c>
      <c r="AX247" s="105">
        <f>IF(A14stdlife="n/a","n/a",IF(AX$3&gt;(A14stdlife+$E247),('PTRM input'!$G$156*(1+rvanilla01)^0.5)-SUM($G247:AW247),('PTRM input'!$G$156*(1+rvanilla01)^0.5)/A14stdlife))</f>
        <v>0</v>
      </c>
      <c r="AY247" s="105">
        <f>IF(A14stdlife="n/a","n/a",IF(AY$3&gt;(A14stdlife+$E247),('PTRM input'!$G$156*(1+rvanilla01)^0.5)-SUM($G247:AX247),('PTRM input'!$G$156*(1+rvanilla01)^0.5)/A14stdlife))</f>
        <v>0</v>
      </c>
      <c r="AZ247" s="105">
        <f>IF(A14stdlife="n/a","n/a",IF(AZ$3&gt;(A14stdlife+$E247),('PTRM input'!$G$156*(1+rvanilla01)^0.5)-SUM($G247:AY247),('PTRM input'!$G$156*(1+rvanilla01)^0.5)/A14stdlife))</f>
        <v>0</v>
      </c>
      <c r="BA247" s="105">
        <f>IF(A14stdlife="n/a","n/a",IF(BA$3&gt;(A14stdlife+$E247),('PTRM input'!$G$156*(1+rvanilla01)^0.5)-SUM($G247:AZ247),('PTRM input'!$G$156*(1+rvanilla01)^0.5)/A14stdlife))</f>
        <v>0</v>
      </c>
      <c r="BB247" s="105">
        <f>IF(A14stdlife="n/a","n/a",IF(BB$3&gt;(A14stdlife+$E247),('PTRM input'!$G$156*(1+rvanilla01)^0.5)-SUM($G247:BA247),('PTRM input'!$G$156*(1+rvanilla01)^0.5)/A14stdlife))</f>
        <v>0</v>
      </c>
      <c r="BC247" s="105">
        <f>IF(A14stdlife="n/a","n/a",IF(BC$3&gt;(A14stdlife+$E247),('PTRM input'!$G$156*(1+rvanilla01)^0.5)-SUM($G247:BB247),('PTRM input'!$G$156*(1+rvanilla01)^0.5)/A14stdlife))</f>
        <v>0</v>
      </c>
      <c r="BD247" s="105">
        <f>IF(A14stdlife="n/a","n/a",IF(BD$3&gt;(A14stdlife+$E247),('PTRM input'!$G$156*(1+rvanilla01)^0.5)-SUM($G247:BC247),('PTRM input'!$G$156*(1+rvanilla01)^0.5)/A14stdlife))</f>
        <v>0</v>
      </c>
      <c r="BE247" s="105">
        <f>IF(A14stdlife="n/a","n/a",IF(BE$3&gt;(A14stdlife+$E247),('PTRM input'!$G$156*(1+rvanilla01)^0.5)-SUM($G247:BD247),('PTRM input'!$G$156*(1+rvanilla01)^0.5)/A14stdlife))</f>
        <v>0</v>
      </c>
      <c r="BF247" s="105">
        <f>IF(A14stdlife="n/a","n/a",IF(BF$3&gt;(A14stdlife+$E247),('PTRM input'!$G$156*(1+rvanilla01)^0.5)-SUM($G247:BE247),('PTRM input'!$G$156*(1+rvanilla01)^0.5)/A14stdlife))</f>
        <v>0</v>
      </c>
      <c r="BG247" s="105">
        <f>IF(A14stdlife="n/a","n/a",IF(BG$3&gt;(A14stdlife+$E247),('PTRM input'!$G$156*(1+rvanilla01)^0.5)-SUM($G247:BF247),('PTRM input'!$G$156*(1+rvanilla01)^0.5)/A14stdlife))</f>
        <v>0</v>
      </c>
      <c r="BH247" s="105">
        <f>IF(A14stdlife="n/a","n/a",IF(BH$3&gt;(A14stdlife+$E247),('PTRM input'!$G$156*(1+rvanilla01)^0.5)-SUM($G247:BG247),('PTRM input'!$G$156*(1+rvanilla01)^0.5)/A14stdlife))</f>
        <v>0</v>
      </c>
      <c r="BI247" s="105">
        <f>IF(A14stdlife="n/a","n/a",IF(BI$3&gt;(A14stdlife+$E247),('PTRM input'!$G$156*(1+rvanilla01)^0.5)-SUM($G247:BH247),('PTRM input'!$G$156*(1+rvanilla01)^0.5)/A14stdlife))</f>
        <v>0</v>
      </c>
      <c r="BJ247" s="234"/>
      <c r="BK247" s="234"/>
      <c r="BL247" s="234"/>
      <c r="BM247" s="234"/>
    </row>
    <row r="248" spans="1:65" s="190" customFormat="1" hidden="1" outlineLevel="2">
      <c r="A248" s="234"/>
      <c r="B248" s="32"/>
      <c r="C248" s="31"/>
      <c r="D248" s="930"/>
      <c r="E248" s="167">
        <v>2</v>
      </c>
      <c r="F248" s="34"/>
      <c r="G248" s="184"/>
      <c r="H248" s="185"/>
      <c r="I248" s="105">
        <f>IF(A14stdlife="n/a","n/a",IF(I$3&gt;(A14stdlife+$E248),('PTRM input'!$H$156*(1+rvanilla02)^0.5)-SUM($H248:H248),('PTRM input'!$H$156*(1+rvanilla02)^0.5)/A14stdlife))</f>
        <v>0</v>
      </c>
      <c r="J248" s="105">
        <f>IF(A14stdlife="n/a","n/a",IF(J$3&gt;(A14stdlife+$E248),('PTRM input'!$H$156*(1+rvanilla02)^0.5)-SUM($H248:I248),('PTRM input'!$H$156*(1+rvanilla02)^0.5)/A14stdlife))</f>
        <v>0</v>
      </c>
      <c r="K248" s="105">
        <f>IF(A14stdlife="n/a","n/a",IF(K$3&gt;(A14stdlife+$E248),('PTRM input'!$H$156*(1+rvanilla02)^0.5)-SUM($H248:J248),('PTRM input'!$H$156*(1+rvanilla02)^0.5)/A14stdlife))</f>
        <v>0</v>
      </c>
      <c r="L248" s="105">
        <f>IF(A14stdlife="n/a","n/a",IF(L$3&gt;(A14stdlife+$E248),('PTRM input'!$H$156*(1+rvanilla02)^0.5)-SUM($H248:K248),('PTRM input'!$H$156*(1+rvanilla02)^0.5)/A14stdlife))</f>
        <v>0</v>
      </c>
      <c r="M248" s="105">
        <f>IF(A14stdlife="n/a","n/a",IF(M$3&gt;(A14stdlife+$E248),('PTRM input'!$H$156*(1+rvanilla02)^0.5)-SUM($H248:L248),('PTRM input'!$H$156*(1+rvanilla02)^0.5)/A14stdlife))</f>
        <v>0</v>
      </c>
      <c r="N248" s="105">
        <f>IF(A14stdlife="n/a","n/a",IF(N$3&gt;(A14stdlife+$E248),('PTRM input'!$H$156*(1+rvanilla02)^0.5)-SUM($H248:M248),('PTRM input'!$H$156*(1+rvanilla02)^0.5)/A14stdlife))</f>
        <v>0</v>
      </c>
      <c r="O248" s="105">
        <f>IF(A14stdlife="n/a","n/a",IF(O$3&gt;(A14stdlife+$E248),('PTRM input'!$H$156*(1+rvanilla02)^0.5)-SUM($H248:N248),('PTRM input'!$H$156*(1+rvanilla02)^0.5)/A14stdlife))</f>
        <v>0</v>
      </c>
      <c r="P248" s="105">
        <f>IF(A14stdlife="n/a","n/a",IF(P$3&gt;(A14stdlife+$E248),('PTRM input'!$H$156*(1+rvanilla02)^0.5)-SUM($H248:O248),('PTRM input'!$H$156*(1+rvanilla02)^0.5)/A14stdlife))</f>
        <v>0</v>
      </c>
      <c r="Q248" s="105">
        <f>IF(A14stdlife="n/a","n/a",IF(Q$3&gt;(A14stdlife+$E248),('PTRM input'!$H$156*(1+rvanilla02)^0.5)-SUM($H248:P248),('PTRM input'!$H$156*(1+rvanilla02)^0.5)/A14stdlife))</f>
        <v>0</v>
      </c>
      <c r="R248" s="105">
        <f>IF(A14stdlife="n/a","n/a",IF(R$3&gt;(A14stdlife+$E248),('PTRM input'!$H$156*(1+rvanilla02)^0.5)-SUM($H248:Q248),('PTRM input'!$H$156*(1+rvanilla02)^0.5)/A14stdlife))</f>
        <v>0</v>
      </c>
      <c r="S248" s="105">
        <f>IF(A14stdlife="n/a","n/a",IF(S$3&gt;(A14stdlife+$E248),('PTRM input'!$H$156*(1+rvanilla02)^0.5)-SUM($H248:R248),('PTRM input'!$H$156*(1+rvanilla02)^0.5)/A14stdlife))</f>
        <v>0</v>
      </c>
      <c r="T248" s="105">
        <f>IF(A14stdlife="n/a","n/a",IF(T$3&gt;(A14stdlife+$E248),('PTRM input'!$H$156*(1+rvanilla02)^0.5)-SUM($H248:S248),('PTRM input'!$H$156*(1+rvanilla02)^0.5)/A14stdlife))</f>
        <v>0</v>
      </c>
      <c r="U248" s="105">
        <f>IF(A14stdlife="n/a","n/a",IF(U$3&gt;(A14stdlife+$E248),('PTRM input'!$H$156*(1+rvanilla02)^0.5)-SUM($H248:T248),('PTRM input'!$H$156*(1+rvanilla02)^0.5)/A14stdlife))</f>
        <v>0</v>
      </c>
      <c r="V248" s="105">
        <f>IF(A14stdlife="n/a","n/a",IF(V$3&gt;(A14stdlife+$E248),('PTRM input'!$H$156*(1+rvanilla02)^0.5)-SUM($H248:U248),('PTRM input'!$H$156*(1+rvanilla02)^0.5)/A14stdlife))</f>
        <v>0</v>
      </c>
      <c r="W248" s="105">
        <f>IF(A14stdlife="n/a","n/a",IF(W$3&gt;(A14stdlife+$E248),('PTRM input'!$H$156*(1+rvanilla02)^0.5)-SUM($H248:V248),('PTRM input'!$H$156*(1+rvanilla02)^0.5)/A14stdlife))</f>
        <v>0</v>
      </c>
      <c r="X248" s="105">
        <f>IF(A14stdlife="n/a","n/a",IF(X$3&gt;(A14stdlife+$E248),('PTRM input'!$H$156*(1+rvanilla02)^0.5)-SUM($H248:W248),('PTRM input'!$H$156*(1+rvanilla02)^0.5)/A14stdlife))</f>
        <v>0</v>
      </c>
      <c r="Y248" s="105">
        <f>IF(A14stdlife="n/a","n/a",IF(Y$3&gt;(A14stdlife+$E248),('PTRM input'!$H$156*(1+rvanilla02)^0.5)-SUM($H248:X248),('PTRM input'!$H$156*(1+rvanilla02)^0.5)/A14stdlife))</f>
        <v>0</v>
      </c>
      <c r="Z248" s="105">
        <f>IF(A14stdlife="n/a","n/a",IF(Z$3&gt;(A14stdlife+$E248),('PTRM input'!$H$156*(1+rvanilla02)^0.5)-SUM($H248:Y248),('PTRM input'!$H$156*(1+rvanilla02)^0.5)/A14stdlife))</f>
        <v>0</v>
      </c>
      <c r="AA248" s="105">
        <f>IF(A14stdlife="n/a","n/a",IF(AA$3&gt;(A14stdlife+$E248),('PTRM input'!$H$156*(1+rvanilla02)^0.5)-SUM($H248:Z248),('PTRM input'!$H$156*(1+rvanilla02)^0.5)/A14stdlife))</f>
        <v>0</v>
      </c>
      <c r="AB248" s="105">
        <f>IF(A14stdlife="n/a","n/a",IF(AB$3&gt;(A14stdlife+$E248),('PTRM input'!$H$156*(1+rvanilla02)^0.5)-SUM($H248:AA248),('PTRM input'!$H$156*(1+rvanilla02)^0.5)/A14stdlife))</f>
        <v>0</v>
      </c>
      <c r="AC248" s="105">
        <f>IF(A14stdlife="n/a","n/a",IF(AC$3&gt;(A14stdlife+$E248),('PTRM input'!$H$156*(1+rvanilla02)^0.5)-SUM($H248:AB248),('PTRM input'!$H$156*(1+rvanilla02)^0.5)/A14stdlife))</f>
        <v>0</v>
      </c>
      <c r="AD248" s="105">
        <f>IF(A14stdlife="n/a","n/a",IF(AD$3&gt;(A14stdlife+$E248),('PTRM input'!$H$156*(1+rvanilla02)^0.5)-SUM($H248:AC248),('PTRM input'!$H$156*(1+rvanilla02)^0.5)/A14stdlife))</f>
        <v>0</v>
      </c>
      <c r="AE248" s="105">
        <f>IF(A14stdlife="n/a","n/a",IF(AE$3&gt;(A14stdlife+$E248),('PTRM input'!$H$156*(1+rvanilla02)^0.5)-SUM($H248:AD248),('PTRM input'!$H$156*(1+rvanilla02)^0.5)/A14stdlife))</f>
        <v>0</v>
      </c>
      <c r="AF248" s="105">
        <f>IF(A14stdlife="n/a","n/a",IF(AF$3&gt;(A14stdlife+$E248),('PTRM input'!$H$156*(1+rvanilla02)^0.5)-SUM($H248:AE248),('PTRM input'!$H$156*(1+rvanilla02)^0.5)/A14stdlife))</f>
        <v>0</v>
      </c>
      <c r="AG248" s="105">
        <f>IF(A14stdlife="n/a","n/a",IF(AG$3&gt;(A14stdlife+$E248),('PTRM input'!$H$156*(1+rvanilla02)^0.5)-SUM($H248:AF248),('PTRM input'!$H$156*(1+rvanilla02)^0.5)/A14stdlife))</f>
        <v>0</v>
      </c>
      <c r="AH248" s="105">
        <f>IF(A14stdlife="n/a","n/a",IF(AH$3&gt;(A14stdlife+$E248),('PTRM input'!$H$156*(1+rvanilla02)^0.5)-SUM($H248:AG248),('PTRM input'!$H$156*(1+rvanilla02)^0.5)/A14stdlife))</f>
        <v>0</v>
      </c>
      <c r="AI248" s="105">
        <f>IF(A14stdlife="n/a","n/a",IF(AI$3&gt;(A14stdlife+$E248),('PTRM input'!$H$156*(1+rvanilla02)^0.5)-SUM($H248:AH248),('PTRM input'!$H$156*(1+rvanilla02)^0.5)/A14stdlife))</f>
        <v>0</v>
      </c>
      <c r="AJ248" s="105">
        <f>IF(A14stdlife="n/a","n/a",IF(AJ$3&gt;(A14stdlife+$E248),('PTRM input'!$H$156*(1+rvanilla02)^0.5)-SUM($H248:AI248),('PTRM input'!$H$156*(1+rvanilla02)^0.5)/A14stdlife))</f>
        <v>0</v>
      </c>
      <c r="AK248" s="105">
        <f>IF(A14stdlife="n/a","n/a",IF(AK$3&gt;(A14stdlife+$E248),('PTRM input'!$H$156*(1+rvanilla02)^0.5)-SUM($H248:AJ248),('PTRM input'!$H$156*(1+rvanilla02)^0.5)/A14stdlife))</f>
        <v>0</v>
      </c>
      <c r="AL248" s="105">
        <f>IF(A14stdlife="n/a","n/a",IF(AL$3&gt;(A14stdlife+$E248),('PTRM input'!$H$156*(1+rvanilla02)^0.5)-SUM($H248:AK248),('PTRM input'!$H$156*(1+rvanilla02)^0.5)/A14stdlife))</f>
        <v>0</v>
      </c>
      <c r="AM248" s="105">
        <f>IF(A14stdlife="n/a","n/a",IF(AM$3&gt;(A14stdlife+$E248),('PTRM input'!$H$156*(1+rvanilla02)^0.5)-SUM($H248:AL248),('PTRM input'!$H$156*(1+rvanilla02)^0.5)/A14stdlife))</f>
        <v>0</v>
      </c>
      <c r="AN248" s="105">
        <f>IF(A14stdlife="n/a","n/a",IF(AN$3&gt;(A14stdlife+$E248),('PTRM input'!$H$156*(1+rvanilla02)^0.5)-SUM($H248:AM248),('PTRM input'!$H$156*(1+rvanilla02)^0.5)/A14stdlife))</f>
        <v>0</v>
      </c>
      <c r="AO248" s="105">
        <f>IF(A14stdlife="n/a","n/a",IF(AO$3&gt;(A14stdlife+$E248),('PTRM input'!$H$156*(1+rvanilla02)^0.5)-SUM($H248:AN248),('PTRM input'!$H$156*(1+rvanilla02)^0.5)/A14stdlife))</f>
        <v>0</v>
      </c>
      <c r="AP248" s="105">
        <f>IF(A14stdlife="n/a","n/a",IF(AP$3&gt;(A14stdlife+$E248),('PTRM input'!$H$156*(1+rvanilla02)^0.5)-SUM($H248:AO248),('PTRM input'!$H$156*(1+rvanilla02)^0.5)/A14stdlife))</f>
        <v>0</v>
      </c>
      <c r="AQ248" s="105">
        <f>IF(A14stdlife="n/a","n/a",IF(AQ$3&gt;(A14stdlife+$E248),('PTRM input'!$H$156*(1+rvanilla02)^0.5)-SUM($H248:AP248),('PTRM input'!$H$156*(1+rvanilla02)^0.5)/A14stdlife))</f>
        <v>0</v>
      </c>
      <c r="AR248" s="105">
        <f>IF(A14stdlife="n/a","n/a",IF(AR$3&gt;(A14stdlife+$E248),('PTRM input'!$H$156*(1+rvanilla02)^0.5)-SUM($H248:AQ248),('PTRM input'!$H$156*(1+rvanilla02)^0.5)/A14stdlife))</f>
        <v>0</v>
      </c>
      <c r="AS248" s="105">
        <f>IF(A14stdlife="n/a","n/a",IF(AS$3&gt;(A14stdlife+$E248),('PTRM input'!$H$156*(1+rvanilla02)^0.5)-SUM($H248:AR248),('PTRM input'!$H$156*(1+rvanilla02)^0.5)/A14stdlife))</f>
        <v>0</v>
      </c>
      <c r="AT248" s="105">
        <f>IF(A14stdlife="n/a","n/a",IF(AT$3&gt;(A14stdlife+$E248),('PTRM input'!$H$156*(1+rvanilla02)^0.5)-SUM($H248:AS248),('PTRM input'!$H$156*(1+rvanilla02)^0.5)/A14stdlife))</f>
        <v>0</v>
      </c>
      <c r="AU248" s="105">
        <f>IF(A14stdlife="n/a","n/a",IF(AU$3&gt;(A14stdlife+$E248),('PTRM input'!$H$156*(1+rvanilla02)^0.5)-SUM($H248:AT248),('PTRM input'!$H$156*(1+rvanilla02)^0.5)/A14stdlife))</f>
        <v>0</v>
      </c>
      <c r="AV248" s="105">
        <f>IF(A14stdlife="n/a","n/a",IF(AV$3&gt;(A14stdlife+$E248),('PTRM input'!$H$156*(1+rvanilla02)^0.5)-SUM($H248:AU248),('PTRM input'!$H$156*(1+rvanilla02)^0.5)/A14stdlife))</f>
        <v>0</v>
      </c>
      <c r="AW248" s="105">
        <f>IF(A14stdlife="n/a","n/a",IF(AW$3&gt;(A14stdlife+$E248),('PTRM input'!$H$156*(1+rvanilla02)^0.5)-SUM($H248:AV248),('PTRM input'!$H$156*(1+rvanilla02)^0.5)/A14stdlife))</f>
        <v>0</v>
      </c>
      <c r="AX248" s="105">
        <f>IF(A14stdlife="n/a","n/a",IF(AX$3&gt;(A14stdlife+$E248),('PTRM input'!$H$156*(1+rvanilla02)^0.5)-SUM($H248:AW248),('PTRM input'!$H$156*(1+rvanilla02)^0.5)/A14stdlife))</f>
        <v>0</v>
      </c>
      <c r="AY248" s="105">
        <f>IF(A14stdlife="n/a","n/a",IF(AY$3&gt;(A14stdlife+$E248),('PTRM input'!$H$156*(1+rvanilla02)^0.5)-SUM($H248:AX248),('PTRM input'!$H$156*(1+rvanilla02)^0.5)/A14stdlife))</f>
        <v>0</v>
      </c>
      <c r="AZ248" s="105">
        <f>IF(A14stdlife="n/a","n/a",IF(AZ$3&gt;(A14stdlife+$E248),('PTRM input'!$H$156*(1+rvanilla02)^0.5)-SUM($H248:AY248),('PTRM input'!$H$156*(1+rvanilla02)^0.5)/A14stdlife))</f>
        <v>0</v>
      </c>
      <c r="BA248" s="105">
        <f>IF(A14stdlife="n/a","n/a",IF(BA$3&gt;(A14stdlife+$E248),('PTRM input'!$H$156*(1+rvanilla02)^0.5)-SUM($H248:AZ248),('PTRM input'!$H$156*(1+rvanilla02)^0.5)/A14stdlife))</f>
        <v>0</v>
      </c>
      <c r="BB248" s="105">
        <f>IF(A14stdlife="n/a","n/a",IF(BB$3&gt;(A14stdlife+$E248),('PTRM input'!$H$156*(1+rvanilla02)^0.5)-SUM($H248:BA248),('PTRM input'!$H$156*(1+rvanilla02)^0.5)/A14stdlife))</f>
        <v>0</v>
      </c>
      <c r="BC248" s="105">
        <f>IF(A14stdlife="n/a","n/a",IF(BC$3&gt;(A14stdlife+$E248),('PTRM input'!$H$156*(1+rvanilla02)^0.5)-SUM($H248:BB248),('PTRM input'!$H$156*(1+rvanilla02)^0.5)/A14stdlife))</f>
        <v>0</v>
      </c>
      <c r="BD248" s="105">
        <f>IF(A14stdlife="n/a","n/a",IF(BD$3&gt;(A14stdlife+$E248),('PTRM input'!$H$156*(1+rvanilla02)^0.5)-SUM($H248:BC248),('PTRM input'!$H$156*(1+rvanilla02)^0.5)/A14stdlife))</f>
        <v>0</v>
      </c>
      <c r="BE248" s="105">
        <f>IF(A14stdlife="n/a","n/a",IF(BE$3&gt;(A14stdlife+$E248),('PTRM input'!$H$156*(1+rvanilla02)^0.5)-SUM($H248:BD248),('PTRM input'!$H$156*(1+rvanilla02)^0.5)/A14stdlife))</f>
        <v>0</v>
      </c>
      <c r="BF248" s="105">
        <f>IF(A14stdlife="n/a","n/a",IF(BF$3&gt;(A14stdlife+$E248),('PTRM input'!$H$156*(1+rvanilla02)^0.5)-SUM($H248:BE248),('PTRM input'!$H$156*(1+rvanilla02)^0.5)/A14stdlife))</f>
        <v>0</v>
      </c>
      <c r="BG248" s="105">
        <f>IF(A14stdlife="n/a","n/a",IF(BG$3&gt;(A14stdlife+$E248),('PTRM input'!$H$156*(1+rvanilla02)^0.5)-SUM($H248:BF248),('PTRM input'!$H$156*(1+rvanilla02)^0.5)/A14stdlife))</f>
        <v>0</v>
      </c>
      <c r="BH248" s="105">
        <f>IF(A14stdlife="n/a","n/a",IF(BH$3&gt;(A14stdlife+$E248),('PTRM input'!$H$156*(1+rvanilla02)^0.5)-SUM($H248:BG248),('PTRM input'!$H$156*(1+rvanilla02)^0.5)/A14stdlife))</f>
        <v>0</v>
      </c>
      <c r="BI248" s="105">
        <f>IF(A14stdlife="n/a","n/a",IF(BI$3&gt;(A14stdlife+$E248),('PTRM input'!$H$156*(1+rvanilla02)^0.5)-SUM($H248:BH248),('PTRM input'!$H$156*(1+rvanilla02)^0.5)/A14stdlife))</f>
        <v>0</v>
      </c>
      <c r="BJ248" s="234"/>
      <c r="BK248" s="234"/>
      <c r="BL248" s="234"/>
      <c r="BM248" s="234"/>
    </row>
    <row r="249" spans="1:65" s="190" customFormat="1" hidden="1" outlineLevel="2">
      <c r="A249" s="234"/>
      <c r="B249" s="32"/>
      <c r="C249" s="31"/>
      <c r="D249" s="930"/>
      <c r="E249" s="167">
        <v>3</v>
      </c>
      <c r="F249" s="34"/>
      <c r="G249" s="184"/>
      <c r="H249" s="186"/>
      <c r="I249" s="185"/>
      <c r="J249" s="105">
        <f>IF(A14stdlife="n/a","n/a",IF(J$3&gt;(A14stdlife+$E249),('PTRM input'!$I$156*(1+rvanilla03)^0.5)-SUM($I249:I249),('PTRM input'!$I$156*(1+rvanilla03)^0.5)/A14stdlife))</f>
        <v>0</v>
      </c>
      <c r="K249" s="105">
        <f>IF(A14stdlife="n/a","n/a",IF(K$3&gt;(A14stdlife+$E249),('PTRM input'!$I$156*(1+rvanilla03)^0.5)-SUM($I249:J249),('PTRM input'!$I$156*(1+rvanilla03)^0.5)/A14stdlife))</f>
        <v>0</v>
      </c>
      <c r="L249" s="105">
        <f>IF(A14stdlife="n/a","n/a",IF(L$3&gt;(A14stdlife+$E249),('PTRM input'!$I$156*(1+rvanilla03)^0.5)-SUM($I249:K249),('PTRM input'!$I$156*(1+rvanilla03)^0.5)/A14stdlife))</f>
        <v>0</v>
      </c>
      <c r="M249" s="105">
        <f>IF(A14stdlife="n/a","n/a",IF(M$3&gt;(A14stdlife+$E249),('PTRM input'!$I$156*(1+rvanilla03)^0.5)-SUM($I249:L249),('PTRM input'!$I$156*(1+rvanilla03)^0.5)/A14stdlife))</f>
        <v>0</v>
      </c>
      <c r="N249" s="105">
        <f>IF(A14stdlife="n/a","n/a",IF(N$3&gt;(A14stdlife+$E249),('PTRM input'!$I$156*(1+rvanilla03)^0.5)-SUM($I249:M249),('PTRM input'!$I$156*(1+rvanilla03)^0.5)/A14stdlife))</f>
        <v>0</v>
      </c>
      <c r="O249" s="105">
        <f>IF(A14stdlife="n/a","n/a",IF(O$3&gt;(A14stdlife+$E249),('PTRM input'!$I$156*(1+rvanilla03)^0.5)-SUM($I249:N249),('PTRM input'!$I$156*(1+rvanilla03)^0.5)/A14stdlife))</f>
        <v>0</v>
      </c>
      <c r="P249" s="105">
        <f>IF(A14stdlife="n/a","n/a",IF(P$3&gt;(A14stdlife+$E249),('PTRM input'!$I$156*(1+rvanilla03)^0.5)-SUM($I249:O249),('PTRM input'!$I$156*(1+rvanilla03)^0.5)/A14stdlife))</f>
        <v>0</v>
      </c>
      <c r="Q249" s="105">
        <f>IF(A14stdlife="n/a","n/a",IF(Q$3&gt;(A14stdlife+$E249),('PTRM input'!$I$156*(1+rvanilla03)^0.5)-SUM($I249:P249),('PTRM input'!$I$156*(1+rvanilla03)^0.5)/A14stdlife))</f>
        <v>0</v>
      </c>
      <c r="R249" s="105">
        <f>IF(A14stdlife="n/a","n/a",IF(R$3&gt;(A14stdlife+$E249),('PTRM input'!$I$156*(1+rvanilla03)^0.5)-SUM($I249:Q249),('PTRM input'!$I$156*(1+rvanilla03)^0.5)/A14stdlife))</f>
        <v>0</v>
      </c>
      <c r="S249" s="105">
        <f>IF(A14stdlife="n/a","n/a",IF(S$3&gt;(A14stdlife+$E249),('PTRM input'!$I$156*(1+rvanilla03)^0.5)-SUM($I249:R249),('PTRM input'!$I$156*(1+rvanilla03)^0.5)/A14stdlife))</f>
        <v>0</v>
      </c>
      <c r="T249" s="105">
        <f>IF(A14stdlife="n/a","n/a",IF(T$3&gt;(A14stdlife+$E249),('PTRM input'!$I$156*(1+rvanilla03)^0.5)-SUM($I249:S249),('PTRM input'!$I$156*(1+rvanilla03)^0.5)/A14stdlife))</f>
        <v>0</v>
      </c>
      <c r="U249" s="105">
        <f>IF(A14stdlife="n/a","n/a",IF(U$3&gt;(A14stdlife+$E249),('PTRM input'!$I$156*(1+rvanilla03)^0.5)-SUM($I249:T249),('PTRM input'!$I$156*(1+rvanilla03)^0.5)/A14stdlife))</f>
        <v>0</v>
      </c>
      <c r="V249" s="105">
        <f>IF(A14stdlife="n/a","n/a",IF(V$3&gt;(A14stdlife+$E249),('PTRM input'!$I$156*(1+rvanilla03)^0.5)-SUM($I249:U249),('PTRM input'!$I$156*(1+rvanilla03)^0.5)/A14stdlife))</f>
        <v>0</v>
      </c>
      <c r="W249" s="105">
        <f>IF(A14stdlife="n/a","n/a",IF(W$3&gt;(A14stdlife+$E249),('PTRM input'!$I$156*(1+rvanilla03)^0.5)-SUM($I249:V249),('PTRM input'!$I$156*(1+rvanilla03)^0.5)/A14stdlife))</f>
        <v>0</v>
      </c>
      <c r="X249" s="105">
        <f>IF(A14stdlife="n/a","n/a",IF(X$3&gt;(A14stdlife+$E249),('PTRM input'!$I$156*(1+rvanilla03)^0.5)-SUM($I249:W249),('PTRM input'!$I$156*(1+rvanilla03)^0.5)/A14stdlife))</f>
        <v>0</v>
      </c>
      <c r="Y249" s="105">
        <f>IF(A14stdlife="n/a","n/a",IF(Y$3&gt;(A14stdlife+$E249),('PTRM input'!$I$156*(1+rvanilla03)^0.5)-SUM($I249:X249),('PTRM input'!$I$156*(1+rvanilla03)^0.5)/A14stdlife))</f>
        <v>0</v>
      </c>
      <c r="Z249" s="105">
        <f>IF(A14stdlife="n/a","n/a",IF(Z$3&gt;(A14stdlife+$E249),('PTRM input'!$I$156*(1+rvanilla03)^0.5)-SUM($I249:Y249),('PTRM input'!$I$156*(1+rvanilla03)^0.5)/A14stdlife))</f>
        <v>0</v>
      </c>
      <c r="AA249" s="105">
        <f>IF(A14stdlife="n/a","n/a",IF(AA$3&gt;(A14stdlife+$E249),('PTRM input'!$I$156*(1+rvanilla03)^0.5)-SUM($I249:Z249),('PTRM input'!$I$156*(1+rvanilla03)^0.5)/A14stdlife))</f>
        <v>0</v>
      </c>
      <c r="AB249" s="105">
        <f>IF(A14stdlife="n/a","n/a",IF(AB$3&gt;(A14stdlife+$E249),('PTRM input'!$I$156*(1+rvanilla03)^0.5)-SUM($I249:AA249),('PTRM input'!$I$156*(1+rvanilla03)^0.5)/A14stdlife))</f>
        <v>0</v>
      </c>
      <c r="AC249" s="105">
        <f>IF(A14stdlife="n/a","n/a",IF(AC$3&gt;(A14stdlife+$E249),('PTRM input'!$I$156*(1+rvanilla03)^0.5)-SUM($I249:AB249),('PTRM input'!$I$156*(1+rvanilla03)^0.5)/A14stdlife))</f>
        <v>0</v>
      </c>
      <c r="AD249" s="105">
        <f>IF(A14stdlife="n/a","n/a",IF(AD$3&gt;(A14stdlife+$E249),('PTRM input'!$I$156*(1+rvanilla03)^0.5)-SUM($I249:AC249),('PTRM input'!$I$156*(1+rvanilla03)^0.5)/A14stdlife))</f>
        <v>0</v>
      </c>
      <c r="AE249" s="105">
        <f>IF(A14stdlife="n/a","n/a",IF(AE$3&gt;(A14stdlife+$E249),('PTRM input'!$I$156*(1+rvanilla03)^0.5)-SUM($I249:AD249),('PTRM input'!$I$156*(1+rvanilla03)^0.5)/A14stdlife))</f>
        <v>0</v>
      </c>
      <c r="AF249" s="105">
        <f>IF(A14stdlife="n/a","n/a",IF(AF$3&gt;(A14stdlife+$E249),('PTRM input'!$I$156*(1+rvanilla03)^0.5)-SUM($I249:AE249),('PTRM input'!$I$156*(1+rvanilla03)^0.5)/A14stdlife))</f>
        <v>0</v>
      </c>
      <c r="AG249" s="105">
        <f>IF(A14stdlife="n/a","n/a",IF(AG$3&gt;(A14stdlife+$E249),('PTRM input'!$I$156*(1+rvanilla03)^0.5)-SUM($I249:AF249),('PTRM input'!$I$156*(1+rvanilla03)^0.5)/A14stdlife))</f>
        <v>0</v>
      </c>
      <c r="AH249" s="105">
        <f>IF(A14stdlife="n/a","n/a",IF(AH$3&gt;(A14stdlife+$E249),('PTRM input'!$I$156*(1+rvanilla03)^0.5)-SUM($I249:AG249),('PTRM input'!$I$156*(1+rvanilla03)^0.5)/A14stdlife))</f>
        <v>0</v>
      </c>
      <c r="AI249" s="105">
        <f>IF(A14stdlife="n/a","n/a",IF(AI$3&gt;(A14stdlife+$E249),('PTRM input'!$I$156*(1+rvanilla03)^0.5)-SUM($I249:AH249),('PTRM input'!$I$156*(1+rvanilla03)^0.5)/A14stdlife))</f>
        <v>0</v>
      </c>
      <c r="AJ249" s="105">
        <f>IF(A14stdlife="n/a","n/a",IF(AJ$3&gt;(A14stdlife+$E249),('PTRM input'!$I$156*(1+rvanilla03)^0.5)-SUM($I249:AI249),('PTRM input'!$I$156*(1+rvanilla03)^0.5)/A14stdlife))</f>
        <v>0</v>
      </c>
      <c r="AK249" s="105">
        <f>IF(A14stdlife="n/a","n/a",IF(AK$3&gt;(A14stdlife+$E249),('PTRM input'!$I$156*(1+rvanilla03)^0.5)-SUM($I249:AJ249),('PTRM input'!$I$156*(1+rvanilla03)^0.5)/A14stdlife))</f>
        <v>0</v>
      </c>
      <c r="AL249" s="105">
        <f>IF(A14stdlife="n/a","n/a",IF(AL$3&gt;(A14stdlife+$E249),('PTRM input'!$I$156*(1+rvanilla03)^0.5)-SUM($I249:AK249),('PTRM input'!$I$156*(1+rvanilla03)^0.5)/A14stdlife))</f>
        <v>0</v>
      </c>
      <c r="AM249" s="105">
        <f>IF(A14stdlife="n/a","n/a",IF(AM$3&gt;(A14stdlife+$E249),('PTRM input'!$I$156*(1+rvanilla03)^0.5)-SUM($I249:AL249),('PTRM input'!$I$156*(1+rvanilla03)^0.5)/A14stdlife))</f>
        <v>0</v>
      </c>
      <c r="AN249" s="105">
        <f>IF(A14stdlife="n/a","n/a",IF(AN$3&gt;(A14stdlife+$E249),('PTRM input'!$I$156*(1+rvanilla03)^0.5)-SUM($I249:AM249),('PTRM input'!$I$156*(1+rvanilla03)^0.5)/A14stdlife))</f>
        <v>0</v>
      </c>
      <c r="AO249" s="105">
        <f>IF(A14stdlife="n/a","n/a",IF(AO$3&gt;(A14stdlife+$E249),('PTRM input'!$I$156*(1+rvanilla03)^0.5)-SUM($I249:AN249),('PTRM input'!$I$156*(1+rvanilla03)^0.5)/A14stdlife))</f>
        <v>0</v>
      </c>
      <c r="AP249" s="105">
        <f>IF(A14stdlife="n/a","n/a",IF(AP$3&gt;(A14stdlife+$E249),('PTRM input'!$I$156*(1+rvanilla03)^0.5)-SUM($I249:AO249),('PTRM input'!$I$156*(1+rvanilla03)^0.5)/A14stdlife))</f>
        <v>0</v>
      </c>
      <c r="AQ249" s="105">
        <f>IF(A14stdlife="n/a","n/a",IF(AQ$3&gt;(A14stdlife+$E249),('PTRM input'!$I$156*(1+rvanilla03)^0.5)-SUM($I249:AP249),('PTRM input'!$I$156*(1+rvanilla03)^0.5)/A14stdlife))</f>
        <v>0</v>
      </c>
      <c r="AR249" s="105">
        <f>IF(A14stdlife="n/a","n/a",IF(AR$3&gt;(A14stdlife+$E249),('PTRM input'!$I$156*(1+rvanilla03)^0.5)-SUM($I249:AQ249),('PTRM input'!$I$156*(1+rvanilla03)^0.5)/A14stdlife))</f>
        <v>0</v>
      </c>
      <c r="AS249" s="105">
        <f>IF(A14stdlife="n/a","n/a",IF(AS$3&gt;(A14stdlife+$E249),('PTRM input'!$I$156*(1+rvanilla03)^0.5)-SUM($I249:AR249),('PTRM input'!$I$156*(1+rvanilla03)^0.5)/A14stdlife))</f>
        <v>0</v>
      </c>
      <c r="AT249" s="105">
        <f>IF(A14stdlife="n/a","n/a",IF(AT$3&gt;(A14stdlife+$E249),('PTRM input'!$I$156*(1+rvanilla03)^0.5)-SUM($I249:AS249),('PTRM input'!$I$156*(1+rvanilla03)^0.5)/A14stdlife))</f>
        <v>0</v>
      </c>
      <c r="AU249" s="105">
        <f>IF(A14stdlife="n/a","n/a",IF(AU$3&gt;(A14stdlife+$E249),('PTRM input'!$I$156*(1+rvanilla03)^0.5)-SUM($I249:AT249),('PTRM input'!$I$156*(1+rvanilla03)^0.5)/A14stdlife))</f>
        <v>0</v>
      </c>
      <c r="AV249" s="105">
        <f>IF(A14stdlife="n/a","n/a",IF(AV$3&gt;(A14stdlife+$E249),('PTRM input'!$I$156*(1+rvanilla03)^0.5)-SUM($I249:AU249),('PTRM input'!$I$156*(1+rvanilla03)^0.5)/A14stdlife))</f>
        <v>0</v>
      </c>
      <c r="AW249" s="105">
        <f>IF(A14stdlife="n/a","n/a",IF(AW$3&gt;(A14stdlife+$E249),('PTRM input'!$I$156*(1+rvanilla03)^0.5)-SUM($I249:AV249),('PTRM input'!$I$156*(1+rvanilla03)^0.5)/A14stdlife))</f>
        <v>0</v>
      </c>
      <c r="AX249" s="105">
        <f>IF(A14stdlife="n/a","n/a",IF(AX$3&gt;(A14stdlife+$E249),('PTRM input'!$I$156*(1+rvanilla03)^0.5)-SUM($I249:AW249),('PTRM input'!$I$156*(1+rvanilla03)^0.5)/A14stdlife))</f>
        <v>0</v>
      </c>
      <c r="AY249" s="105">
        <f>IF(A14stdlife="n/a","n/a",IF(AY$3&gt;(A14stdlife+$E249),('PTRM input'!$I$156*(1+rvanilla03)^0.5)-SUM($I249:AX249),('PTRM input'!$I$156*(1+rvanilla03)^0.5)/A14stdlife))</f>
        <v>0</v>
      </c>
      <c r="AZ249" s="105">
        <f>IF(A14stdlife="n/a","n/a",IF(AZ$3&gt;(A14stdlife+$E249),('PTRM input'!$I$156*(1+rvanilla03)^0.5)-SUM($I249:AY249),('PTRM input'!$I$156*(1+rvanilla03)^0.5)/A14stdlife))</f>
        <v>0</v>
      </c>
      <c r="BA249" s="105">
        <f>IF(A14stdlife="n/a","n/a",IF(BA$3&gt;(A14stdlife+$E249),('PTRM input'!$I$156*(1+rvanilla03)^0.5)-SUM($I249:AZ249),('PTRM input'!$I$156*(1+rvanilla03)^0.5)/A14stdlife))</f>
        <v>0</v>
      </c>
      <c r="BB249" s="105">
        <f>IF(A14stdlife="n/a","n/a",IF(BB$3&gt;(A14stdlife+$E249),('PTRM input'!$I$156*(1+rvanilla03)^0.5)-SUM($I249:BA249),('PTRM input'!$I$156*(1+rvanilla03)^0.5)/A14stdlife))</f>
        <v>0</v>
      </c>
      <c r="BC249" s="105">
        <f>IF(A14stdlife="n/a","n/a",IF(BC$3&gt;(A14stdlife+$E249),('PTRM input'!$I$156*(1+rvanilla03)^0.5)-SUM($I249:BB249),('PTRM input'!$I$156*(1+rvanilla03)^0.5)/A14stdlife))</f>
        <v>0</v>
      </c>
      <c r="BD249" s="105">
        <f>IF(A14stdlife="n/a","n/a",IF(BD$3&gt;(A14stdlife+$E249),('PTRM input'!$I$156*(1+rvanilla03)^0.5)-SUM($I249:BC249),('PTRM input'!$I$156*(1+rvanilla03)^0.5)/A14stdlife))</f>
        <v>0</v>
      </c>
      <c r="BE249" s="105">
        <f>IF(A14stdlife="n/a","n/a",IF(BE$3&gt;(A14stdlife+$E249),('PTRM input'!$I$156*(1+rvanilla03)^0.5)-SUM($I249:BD249),('PTRM input'!$I$156*(1+rvanilla03)^0.5)/A14stdlife))</f>
        <v>0</v>
      </c>
      <c r="BF249" s="105">
        <f>IF(A14stdlife="n/a","n/a",IF(BF$3&gt;(A14stdlife+$E249),('PTRM input'!$I$156*(1+rvanilla03)^0.5)-SUM($I249:BE249),('PTRM input'!$I$156*(1+rvanilla03)^0.5)/A14stdlife))</f>
        <v>0</v>
      </c>
      <c r="BG249" s="105">
        <f>IF(A14stdlife="n/a","n/a",IF(BG$3&gt;(A14stdlife+$E249),('PTRM input'!$I$156*(1+rvanilla03)^0.5)-SUM($I249:BF249),('PTRM input'!$I$156*(1+rvanilla03)^0.5)/A14stdlife))</f>
        <v>0</v>
      </c>
      <c r="BH249" s="105">
        <f>IF(A14stdlife="n/a","n/a",IF(BH$3&gt;(A14stdlife+$E249),('PTRM input'!$I$156*(1+rvanilla03)^0.5)-SUM($I249:BG249),('PTRM input'!$I$156*(1+rvanilla03)^0.5)/A14stdlife))</f>
        <v>0</v>
      </c>
      <c r="BI249" s="105">
        <f>IF(A14stdlife="n/a","n/a",IF(BI$3&gt;(A14stdlife+$E249),('PTRM input'!$I$156*(1+rvanilla03)^0.5)-SUM($I249:BH249),('PTRM input'!$I$156*(1+rvanilla03)^0.5)/A14stdlife))</f>
        <v>0</v>
      </c>
      <c r="BJ249" s="234"/>
      <c r="BK249" s="234"/>
      <c r="BL249" s="234"/>
      <c r="BM249" s="234"/>
    </row>
    <row r="250" spans="1:65" s="190" customFormat="1" hidden="1" outlineLevel="2">
      <c r="A250" s="234"/>
      <c r="B250" s="32"/>
      <c r="C250" s="31"/>
      <c r="D250" s="930"/>
      <c r="E250" s="167">
        <v>4</v>
      </c>
      <c r="F250" s="34"/>
      <c r="G250" s="184"/>
      <c r="H250" s="186"/>
      <c r="I250" s="186"/>
      <c r="J250" s="185"/>
      <c r="K250" s="105">
        <f>IF(A14stdlife="n/a","n/a",IF(K$3&gt;(A14stdlife+$E250),('PTRM input'!$J$156*(1+rvanilla04)^0.5)-SUM($J250:J250),('PTRM input'!$J$156*(1+rvanilla04)^0.5)/A14stdlife))</f>
        <v>0</v>
      </c>
      <c r="L250" s="105">
        <f>IF(A14stdlife="n/a","n/a",IF(L$3&gt;(A14stdlife+$E250),('PTRM input'!$J$156*(1+rvanilla04)^0.5)-SUM($J250:K250),('PTRM input'!$J$156*(1+rvanilla04)^0.5)/A14stdlife))</f>
        <v>0</v>
      </c>
      <c r="M250" s="105">
        <f>IF(A14stdlife="n/a","n/a",IF(M$3&gt;(A14stdlife+$E250),('PTRM input'!$J$156*(1+rvanilla04)^0.5)-SUM($J250:L250),('PTRM input'!$J$156*(1+rvanilla04)^0.5)/A14stdlife))</f>
        <v>0</v>
      </c>
      <c r="N250" s="105">
        <f>IF(A14stdlife="n/a","n/a",IF(N$3&gt;(A14stdlife+$E250),('PTRM input'!$J$156*(1+rvanilla04)^0.5)-SUM($J250:M250),('PTRM input'!$J$156*(1+rvanilla04)^0.5)/A14stdlife))</f>
        <v>0</v>
      </c>
      <c r="O250" s="105">
        <f>IF(A14stdlife="n/a","n/a",IF(O$3&gt;(A14stdlife+$E250),('PTRM input'!$J$156*(1+rvanilla04)^0.5)-SUM($J250:N250),('PTRM input'!$J$156*(1+rvanilla04)^0.5)/A14stdlife))</f>
        <v>0</v>
      </c>
      <c r="P250" s="105">
        <f>IF(A14stdlife="n/a","n/a",IF(P$3&gt;(A14stdlife+$E250),('PTRM input'!$J$156*(1+rvanilla04)^0.5)-SUM($J250:O250),('PTRM input'!$J$156*(1+rvanilla04)^0.5)/A14stdlife))</f>
        <v>0</v>
      </c>
      <c r="Q250" s="105">
        <f>IF(A14stdlife="n/a","n/a",IF(Q$3&gt;(A14stdlife+$E250),('PTRM input'!$J$156*(1+rvanilla04)^0.5)-SUM($J250:P250),('PTRM input'!$J$156*(1+rvanilla04)^0.5)/A14stdlife))</f>
        <v>0</v>
      </c>
      <c r="R250" s="105">
        <f>IF(A14stdlife="n/a","n/a",IF(R$3&gt;(A14stdlife+$E250),('PTRM input'!$J$156*(1+rvanilla04)^0.5)-SUM($J250:Q250),('PTRM input'!$J$156*(1+rvanilla04)^0.5)/A14stdlife))</f>
        <v>0</v>
      </c>
      <c r="S250" s="105">
        <f>IF(A14stdlife="n/a","n/a",IF(S$3&gt;(A14stdlife+$E250),('PTRM input'!$J$156*(1+rvanilla04)^0.5)-SUM($J250:R250),('PTRM input'!$J$156*(1+rvanilla04)^0.5)/A14stdlife))</f>
        <v>0</v>
      </c>
      <c r="T250" s="105">
        <f>IF(A14stdlife="n/a","n/a",IF(T$3&gt;(A14stdlife+$E250),('PTRM input'!$J$156*(1+rvanilla04)^0.5)-SUM($J250:S250),('PTRM input'!$J$156*(1+rvanilla04)^0.5)/A14stdlife))</f>
        <v>0</v>
      </c>
      <c r="U250" s="105">
        <f>IF(A14stdlife="n/a","n/a",IF(U$3&gt;(A14stdlife+$E250),('PTRM input'!$J$156*(1+rvanilla04)^0.5)-SUM($J250:T250),('PTRM input'!$J$156*(1+rvanilla04)^0.5)/A14stdlife))</f>
        <v>0</v>
      </c>
      <c r="V250" s="105">
        <f>IF(A14stdlife="n/a","n/a",IF(V$3&gt;(A14stdlife+$E250),('PTRM input'!$J$156*(1+rvanilla04)^0.5)-SUM($J250:U250),('PTRM input'!$J$156*(1+rvanilla04)^0.5)/A14stdlife))</f>
        <v>0</v>
      </c>
      <c r="W250" s="105">
        <f>IF(A14stdlife="n/a","n/a",IF(W$3&gt;(A14stdlife+$E250),('PTRM input'!$J$156*(1+rvanilla04)^0.5)-SUM($J250:V250),('PTRM input'!$J$156*(1+rvanilla04)^0.5)/A14stdlife))</f>
        <v>0</v>
      </c>
      <c r="X250" s="105">
        <f>IF(A14stdlife="n/a","n/a",IF(X$3&gt;(A14stdlife+$E250),('PTRM input'!$J$156*(1+rvanilla04)^0.5)-SUM($J250:W250),('PTRM input'!$J$156*(1+rvanilla04)^0.5)/A14stdlife))</f>
        <v>0</v>
      </c>
      <c r="Y250" s="105">
        <f>IF(A14stdlife="n/a","n/a",IF(Y$3&gt;(A14stdlife+$E250),('PTRM input'!$J$156*(1+rvanilla04)^0.5)-SUM($J250:X250),('PTRM input'!$J$156*(1+rvanilla04)^0.5)/A14stdlife))</f>
        <v>0</v>
      </c>
      <c r="Z250" s="105">
        <f>IF(A14stdlife="n/a","n/a",IF(Z$3&gt;(A14stdlife+$E250),('PTRM input'!$J$156*(1+rvanilla04)^0.5)-SUM($J250:Y250),('PTRM input'!$J$156*(1+rvanilla04)^0.5)/A14stdlife))</f>
        <v>0</v>
      </c>
      <c r="AA250" s="105">
        <f>IF(A14stdlife="n/a","n/a",IF(AA$3&gt;(A14stdlife+$E250),('PTRM input'!$J$156*(1+rvanilla04)^0.5)-SUM($J250:Z250),('PTRM input'!$J$156*(1+rvanilla04)^0.5)/A14stdlife))</f>
        <v>0</v>
      </c>
      <c r="AB250" s="105">
        <f>IF(A14stdlife="n/a","n/a",IF(AB$3&gt;(A14stdlife+$E250),('PTRM input'!$J$156*(1+rvanilla04)^0.5)-SUM($J250:AA250),('PTRM input'!$J$156*(1+rvanilla04)^0.5)/A14stdlife))</f>
        <v>0</v>
      </c>
      <c r="AC250" s="105">
        <f>IF(A14stdlife="n/a","n/a",IF(AC$3&gt;(A14stdlife+$E250),('PTRM input'!$J$156*(1+rvanilla04)^0.5)-SUM($J250:AB250),('PTRM input'!$J$156*(1+rvanilla04)^0.5)/A14stdlife))</f>
        <v>0</v>
      </c>
      <c r="AD250" s="105">
        <f>IF(A14stdlife="n/a","n/a",IF(AD$3&gt;(A14stdlife+$E250),('PTRM input'!$J$156*(1+rvanilla04)^0.5)-SUM($J250:AC250),('PTRM input'!$J$156*(1+rvanilla04)^0.5)/A14stdlife))</f>
        <v>0</v>
      </c>
      <c r="AE250" s="105">
        <f>IF(A14stdlife="n/a","n/a",IF(AE$3&gt;(A14stdlife+$E250),('PTRM input'!$J$156*(1+rvanilla04)^0.5)-SUM($J250:AD250),('PTRM input'!$J$156*(1+rvanilla04)^0.5)/A14stdlife))</f>
        <v>0</v>
      </c>
      <c r="AF250" s="105">
        <f>IF(A14stdlife="n/a","n/a",IF(AF$3&gt;(A14stdlife+$E250),('PTRM input'!$J$156*(1+rvanilla04)^0.5)-SUM($J250:AE250),('PTRM input'!$J$156*(1+rvanilla04)^0.5)/A14stdlife))</f>
        <v>0</v>
      </c>
      <c r="AG250" s="105">
        <f>IF(A14stdlife="n/a","n/a",IF(AG$3&gt;(A14stdlife+$E250),('PTRM input'!$J$156*(1+rvanilla04)^0.5)-SUM($J250:AF250),('PTRM input'!$J$156*(1+rvanilla04)^0.5)/A14stdlife))</f>
        <v>0</v>
      </c>
      <c r="AH250" s="105">
        <f>IF(A14stdlife="n/a","n/a",IF(AH$3&gt;(A14stdlife+$E250),('PTRM input'!$J$156*(1+rvanilla04)^0.5)-SUM($J250:AG250),('PTRM input'!$J$156*(1+rvanilla04)^0.5)/A14stdlife))</f>
        <v>0</v>
      </c>
      <c r="AI250" s="105">
        <f>IF(A14stdlife="n/a","n/a",IF(AI$3&gt;(A14stdlife+$E250),('PTRM input'!$J$156*(1+rvanilla04)^0.5)-SUM($J250:AH250),('PTRM input'!$J$156*(1+rvanilla04)^0.5)/A14stdlife))</f>
        <v>0</v>
      </c>
      <c r="AJ250" s="105">
        <f>IF(A14stdlife="n/a","n/a",IF(AJ$3&gt;(A14stdlife+$E250),('PTRM input'!$J$156*(1+rvanilla04)^0.5)-SUM($J250:AI250),('PTRM input'!$J$156*(1+rvanilla04)^0.5)/A14stdlife))</f>
        <v>0</v>
      </c>
      <c r="AK250" s="105">
        <f>IF(A14stdlife="n/a","n/a",IF(AK$3&gt;(A14stdlife+$E250),('PTRM input'!$J$156*(1+rvanilla04)^0.5)-SUM($J250:AJ250),('PTRM input'!$J$156*(1+rvanilla04)^0.5)/A14stdlife))</f>
        <v>0</v>
      </c>
      <c r="AL250" s="105">
        <f>IF(A14stdlife="n/a","n/a",IF(AL$3&gt;(A14stdlife+$E250),('PTRM input'!$J$156*(1+rvanilla04)^0.5)-SUM($J250:AK250),('PTRM input'!$J$156*(1+rvanilla04)^0.5)/A14stdlife))</f>
        <v>0</v>
      </c>
      <c r="AM250" s="105">
        <f>IF(A14stdlife="n/a","n/a",IF(AM$3&gt;(A14stdlife+$E250),('PTRM input'!$J$156*(1+rvanilla04)^0.5)-SUM($J250:AL250),('PTRM input'!$J$156*(1+rvanilla04)^0.5)/A14stdlife))</f>
        <v>0</v>
      </c>
      <c r="AN250" s="105">
        <f>IF(A14stdlife="n/a","n/a",IF(AN$3&gt;(A14stdlife+$E250),('PTRM input'!$J$156*(1+rvanilla04)^0.5)-SUM($J250:AM250),('PTRM input'!$J$156*(1+rvanilla04)^0.5)/A14stdlife))</f>
        <v>0</v>
      </c>
      <c r="AO250" s="105">
        <f>IF(A14stdlife="n/a","n/a",IF(AO$3&gt;(A14stdlife+$E250),('PTRM input'!$J$156*(1+rvanilla04)^0.5)-SUM($J250:AN250),('PTRM input'!$J$156*(1+rvanilla04)^0.5)/A14stdlife))</f>
        <v>0</v>
      </c>
      <c r="AP250" s="105">
        <f>IF(A14stdlife="n/a","n/a",IF(AP$3&gt;(A14stdlife+$E250),('PTRM input'!$J$156*(1+rvanilla04)^0.5)-SUM($J250:AO250),('PTRM input'!$J$156*(1+rvanilla04)^0.5)/A14stdlife))</f>
        <v>0</v>
      </c>
      <c r="AQ250" s="105">
        <f>IF(A14stdlife="n/a","n/a",IF(AQ$3&gt;(A14stdlife+$E250),('PTRM input'!$J$156*(1+rvanilla04)^0.5)-SUM($J250:AP250),('PTRM input'!$J$156*(1+rvanilla04)^0.5)/A14stdlife))</f>
        <v>0</v>
      </c>
      <c r="AR250" s="105">
        <f>IF(A14stdlife="n/a","n/a",IF(AR$3&gt;(A14stdlife+$E250),('PTRM input'!$J$156*(1+rvanilla04)^0.5)-SUM($J250:AQ250),('PTRM input'!$J$156*(1+rvanilla04)^0.5)/A14stdlife))</f>
        <v>0</v>
      </c>
      <c r="AS250" s="105">
        <f>IF(A14stdlife="n/a","n/a",IF(AS$3&gt;(A14stdlife+$E250),('PTRM input'!$J$156*(1+rvanilla04)^0.5)-SUM($J250:AR250),('PTRM input'!$J$156*(1+rvanilla04)^0.5)/A14stdlife))</f>
        <v>0</v>
      </c>
      <c r="AT250" s="105">
        <f>IF(A14stdlife="n/a","n/a",IF(AT$3&gt;(A14stdlife+$E250),('PTRM input'!$J$156*(1+rvanilla04)^0.5)-SUM($J250:AS250),('PTRM input'!$J$156*(1+rvanilla04)^0.5)/A14stdlife))</f>
        <v>0</v>
      </c>
      <c r="AU250" s="105">
        <f>IF(A14stdlife="n/a","n/a",IF(AU$3&gt;(A14stdlife+$E250),('PTRM input'!$J$156*(1+rvanilla04)^0.5)-SUM($J250:AT250),('PTRM input'!$J$156*(1+rvanilla04)^0.5)/A14stdlife))</f>
        <v>0</v>
      </c>
      <c r="AV250" s="105">
        <f>IF(A14stdlife="n/a","n/a",IF(AV$3&gt;(A14stdlife+$E250),('PTRM input'!$J$156*(1+rvanilla04)^0.5)-SUM($J250:AU250),('PTRM input'!$J$156*(1+rvanilla04)^0.5)/A14stdlife))</f>
        <v>0</v>
      </c>
      <c r="AW250" s="105">
        <f>IF(A14stdlife="n/a","n/a",IF(AW$3&gt;(A14stdlife+$E250),('PTRM input'!$J$156*(1+rvanilla04)^0.5)-SUM($J250:AV250),('PTRM input'!$J$156*(1+rvanilla04)^0.5)/A14stdlife))</f>
        <v>0</v>
      </c>
      <c r="AX250" s="105">
        <f>IF(A14stdlife="n/a","n/a",IF(AX$3&gt;(A14stdlife+$E250),('PTRM input'!$J$156*(1+rvanilla04)^0.5)-SUM($J250:AW250),('PTRM input'!$J$156*(1+rvanilla04)^0.5)/A14stdlife))</f>
        <v>0</v>
      </c>
      <c r="AY250" s="105">
        <f>IF(A14stdlife="n/a","n/a",IF(AY$3&gt;(A14stdlife+$E250),('PTRM input'!$J$156*(1+rvanilla04)^0.5)-SUM($J250:AX250),('PTRM input'!$J$156*(1+rvanilla04)^0.5)/A14stdlife))</f>
        <v>0</v>
      </c>
      <c r="AZ250" s="105">
        <f>IF(A14stdlife="n/a","n/a",IF(AZ$3&gt;(A14stdlife+$E250),('PTRM input'!$J$156*(1+rvanilla04)^0.5)-SUM($J250:AY250),('PTRM input'!$J$156*(1+rvanilla04)^0.5)/A14stdlife))</f>
        <v>0</v>
      </c>
      <c r="BA250" s="105">
        <f>IF(A14stdlife="n/a","n/a",IF(BA$3&gt;(A14stdlife+$E250),('PTRM input'!$J$156*(1+rvanilla04)^0.5)-SUM($J250:AZ250),('PTRM input'!$J$156*(1+rvanilla04)^0.5)/A14stdlife))</f>
        <v>0</v>
      </c>
      <c r="BB250" s="105">
        <f>IF(A14stdlife="n/a","n/a",IF(BB$3&gt;(A14stdlife+$E250),('PTRM input'!$J$156*(1+rvanilla04)^0.5)-SUM($J250:BA250),('PTRM input'!$J$156*(1+rvanilla04)^0.5)/A14stdlife))</f>
        <v>0</v>
      </c>
      <c r="BC250" s="105">
        <f>IF(A14stdlife="n/a","n/a",IF(BC$3&gt;(A14stdlife+$E250),('PTRM input'!$J$156*(1+rvanilla04)^0.5)-SUM($J250:BB250),('PTRM input'!$J$156*(1+rvanilla04)^0.5)/A14stdlife))</f>
        <v>0</v>
      </c>
      <c r="BD250" s="105">
        <f>IF(A14stdlife="n/a","n/a",IF(BD$3&gt;(A14stdlife+$E250),('PTRM input'!$J$156*(1+rvanilla04)^0.5)-SUM($J250:BC250),('PTRM input'!$J$156*(1+rvanilla04)^0.5)/A14stdlife))</f>
        <v>0</v>
      </c>
      <c r="BE250" s="105">
        <f>IF(A14stdlife="n/a","n/a",IF(BE$3&gt;(A14stdlife+$E250),('PTRM input'!$J$156*(1+rvanilla04)^0.5)-SUM($J250:BD250),('PTRM input'!$J$156*(1+rvanilla04)^0.5)/A14stdlife))</f>
        <v>0</v>
      </c>
      <c r="BF250" s="105">
        <f>IF(A14stdlife="n/a","n/a",IF(BF$3&gt;(A14stdlife+$E250),('PTRM input'!$J$156*(1+rvanilla04)^0.5)-SUM($J250:BE250),('PTRM input'!$J$156*(1+rvanilla04)^0.5)/A14stdlife))</f>
        <v>0</v>
      </c>
      <c r="BG250" s="105">
        <f>IF(A14stdlife="n/a","n/a",IF(BG$3&gt;(A14stdlife+$E250),('PTRM input'!$J$156*(1+rvanilla04)^0.5)-SUM($J250:BF250),('PTRM input'!$J$156*(1+rvanilla04)^0.5)/A14stdlife))</f>
        <v>0</v>
      </c>
      <c r="BH250" s="105">
        <f>IF(A14stdlife="n/a","n/a",IF(BH$3&gt;(A14stdlife+$E250),('PTRM input'!$J$156*(1+rvanilla04)^0.5)-SUM($J250:BG250),('PTRM input'!$J$156*(1+rvanilla04)^0.5)/A14stdlife))</f>
        <v>0</v>
      </c>
      <c r="BI250" s="105">
        <f>IF(A14stdlife="n/a","n/a",IF(BI$3&gt;(A14stdlife+$E250),('PTRM input'!$J$156*(1+rvanilla04)^0.5)-SUM($J250:BH250),('PTRM input'!$J$156*(1+rvanilla04)^0.5)/A14stdlife))</f>
        <v>0</v>
      </c>
      <c r="BJ250" s="234"/>
      <c r="BK250" s="234"/>
      <c r="BL250" s="234"/>
      <c r="BM250" s="234"/>
    </row>
    <row r="251" spans="1:65" s="190" customFormat="1" hidden="1" outlineLevel="2">
      <c r="A251" s="234"/>
      <c r="B251" s="32"/>
      <c r="C251" s="31"/>
      <c r="D251" s="930"/>
      <c r="E251" s="167">
        <v>5</v>
      </c>
      <c r="F251" s="34"/>
      <c r="G251" s="184"/>
      <c r="H251" s="186"/>
      <c r="I251" s="186"/>
      <c r="J251" s="186"/>
      <c r="K251" s="185"/>
      <c r="L251" s="105">
        <f>IF(A14stdlife="n/a","n/a",IF(L$3&gt;(A14stdlife+$E251),('PTRM input'!$K$156*(1+rvanilla05)^0.5)-SUM($K251:K251),('PTRM input'!$K$156*(1+rvanilla05)^0.5)/A14stdlife))</f>
        <v>0</v>
      </c>
      <c r="M251" s="105">
        <f>IF(A14stdlife="n/a","n/a",IF(M$3&gt;(A14stdlife+$E251),('PTRM input'!$K$156*(1+rvanilla05)^0.5)-SUM($K251:L251),('PTRM input'!$K$156*(1+rvanilla05)^0.5)/A14stdlife))</f>
        <v>0</v>
      </c>
      <c r="N251" s="105">
        <f>IF(A14stdlife="n/a","n/a",IF(N$3&gt;(A14stdlife+$E251),('PTRM input'!$K$156*(1+rvanilla05)^0.5)-SUM($K251:M251),('PTRM input'!$K$156*(1+rvanilla05)^0.5)/A14stdlife))</f>
        <v>0</v>
      </c>
      <c r="O251" s="105">
        <f>IF(A14stdlife="n/a","n/a",IF(O$3&gt;(A14stdlife+$E251),('PTRM input'!$K$156*(1+rvanilla05)^0.5)-SUM($K251:N251),('PTRM input'!$K$156*(1+rvanilla05)^0.5)/A14stdlife))</f>
        <v>0</v>
      </c>
      <c r="P251" s="105">
        <f>IF(A14stdlife="n/a","n/a",IF(P$3&gt;(A14stdlife+$E251),('PTRM input'!$K$156*(1+rvanilla05)^0.5)-SUM($K251:O251),('PTRM input'!$K$156*(1+rvanilla05)^0.5)/A14stdlife))</f>
        <v>0</v>
      </c>
      <c r="Q251" s="105">
        <f>IF(A14stdlife="n/a","n/a",IF(Q$3&gt;(A14stdlife+$E251),('PTRM input'!$K$156*(1+rvanilla05)^0.5)-SUM($K251:P251),('PTRM input'!$K$156*(1+rvanilla05)^0.5)/A14stdlife))</f>
        <v>0</v>
      </c>
      <c r="R251" s="105">
        <f>IF(A14stdlife="n/a","n/a",IF(R$3&gt;(A14stdlife+$E251),('PTRM input'!$K$156*(1+rvanilla05)^0.5)-SUM($K251:Q251),('PTRM input'!$K$156*(1+rvanilla05)^0.5)/A14stdlife))</f>
        <v>0</v>
      </c>
      <c r="S251" s="105">
        <f>IF(A14stdlife="n/a","n/a",IF(S$3&gt;(A14stdlife+$E251),('PTRM input'!$K$156*(1+rvanilla05)^0.5)-SUM($K251:R251),('PTRM input'!$K$156*(1+rvanilla05)^0.5)/A14stdlife))</f>
        <v>0</v>
      </c>
      <c r="T251" s="105">
        <f>IF(A14stdlife="n/a","n/a",IF(T$3&gt;(A14stdlife+$E251),('PTRM input'!$K$156*(1+rvanilla05)^0.5)-SUM($K251:S251),('PTRM input'!$K$156*(1+rvanilla05)^0.5)/A14stdlife))</f>
        <v>0</v>
      </c>
      <c r="U251" s="105">
        <f>IF(A14stdlife="n/a","n/a",IF(U$3&gt;(A14stdlife+$E251),('PTRM input'!$K$156*(1+rvanilla05)^0.5)-SUM($K251:T251),('PTRM input'!$K$156*(1+rvanilla05)^0.5)/A14stdlife))</f>
        <v>0</v>
      </c>
      <c r="V251" s="105">
        <f>IF(A14stdlife="n/a","n/a",IF(V$3&gt;(A14stdlife+$E251),('PTRM input'!$K$156*(1+rvanilla05)^0.5)-SUM($K251:U251),('PTRM input'!$K$156*(1+rvanilla05)^0.5)/A14stdlife))</f>
        <v>0</v>
      </c>
      <c r="W251" s="105">
        <f>IF(A14stdlife="n/a","n/a",IF(W$3&gt;(A14stdlife+$E251),('PTRM input'!$K$156*(1+rvanilla05)^0.5)-SUM($K251:V251),('PTRM input'!$K$156*(1+rvanilla05)^0.5)/A14stdlife))</f>
        <v>0</v>
      </c>
      <c r="X251" s="105">
        <f>IF(A14stdlife="n/a","n/a",IF(X$3&gt;(A14stdlife+$E251),('PTRM input'!$K$156*(1+rvanilla05)^0.5)-SUM($K251:W251),('PTRM input'!$K$156*(1+rvanilla05)^0.5)/A14stdlife))</f>
        <v>0</v>
      </c>
      <c r="Y251" s="105">
        <f>IF(A14stdlife="n/a","n/a",IF(Y$3&gt;(A14stdlife+$E251),('PTRM input'!$K$156*(1+rvanilla05)^0.5)-SUM($K251:X251),('PTRM input'!$K$156*(1+rvanilla05)^0.5)/A14stdlife))</f>
        <v>0</v>
      </c>
      <c r="Z251" s="105">
        <f>IF(A14stdlife="n/a","n/a",IF(Z$3&gt;(A14stdlife+$E251),('PTRM input'!$K$156*(1+rvanilla05)^0.5)-SUM($K251:Y251),('PTRM input'!$K$156*(1+rvanilla05)^0.5)/A14stdlife))</f>
        <v>0</v>
      </c>
      <c r="AA251" s="105">
        <f>IF(A14stdlife="n/a","n/a",IF(AA$3&gt;(A14stdlife+$E251),('PTRM input'!$K$156*(1+rvanilla05)^0.5)-SUM($K251:Z251),('PTRM input'!$K$156*(1+rvanilla05)^0.5)/A14stdlife))</f>
        <v>0</v>
      </c>
      <c r="AB251" s="105">
        <f>IF(A14stdlife="n/a","n/a",IF(AB$3&gt;(A14stdlife+$E251),('PTRM input'!$K$156*(1+rvanilla05)^0.5)-SUM($K251:AA251),('PTRM input'!$K$156*(1+rvanilla05)^0.5)/A14stdlife))</f>
        <v>0</v>
      </c>
      <c r="AC251" s="105">
        <f>IF(A14stdlife="n/a","n/a",IF(AC$3&gt;(A14stdlife+$E251),('PTRM input'!$K$156*(1+rvanilla05)^0.5)-SUM($K251:AB251),('PTRM input'!$K$156*(1+rvanilla05)^0.5)/A14stdlife))</f>
        <v>0</v>
      </c>
      <c r="AD251" s="105">
        <f>IF(A14stdlife="n/a","n/a",IF(AD$3&gt;(A14stdlife+$E251),('PTRM input'!$K$156*(1+rvanilla05)^0.5)-SUM($K251:AC251),('PTRM input'!$K$156*(1+rvanilla05)^0.5)/A14stdlife))</f>
        <v>0</v>
      </c>
      <c r="AE251" s="105">
        <f>IF(A14stdlife="n/a","n/a",IF(AE$3&gt;(A14stdlife+$E251),('PTRM input'!$K$156*(1+rvanilla05)^0.5)-SUM($K251:AD251),('PTRM input'!$K$156*(1+rvanilla05)^0.5)/A14stdlife))</f>
        <v>0</v>
      </c>
      <c r="AF251" s="105">
        <f>IF(A14stdlife="n/a","n/a",IF(AF$3&gt;(A14stdlife+$E251),('PTRM input'!$K$156*(1+rvanilla05)^0.5)-SUM($K251:AE251),('PTRM input'!$K$156*(1+rvanilla05)^0.5)/A14stdlife))</f>
        <v>0</v>
      </c>
      <c r="AG251" s="105">
        <f>IF(A14stdlife="n/a","n/a",IF(AG$3&gt;(A14stdlife+$E251),('PTRM input'!$K$156*(1+rvanilla05)^0.5)-SUM($K251:AF251),('PTRM input'!$K$156*(1+rvanilla05)^0.5)/A14stdlife))</f>
        <v>0</v>
      </c>
      <c r="AH251" s="105">
        <f>IF(A14stdlife="n/a","n/a",IF(AH$3&gt;(A14stdlife+$E251),('PTRM input'!$K$156*(1+rvanilla05)^0.5)-SUM($K251:AG251),('PTRM input'!$K$156*(1+rvanilla05)^0.5)/A14stdlife))</f>
        <v>0</v>
      </c>
      <c r="AI251" s="105">
        <f>IF(A14stdlife="n/a","n/a",IF(AI$3&gt;(A14stdlife+$E251),('PTRM input'!$K$156*(1+rvanilla05)^0.5)-SUM($K251:AH251),('PTRM input'!$K$156*(1+rvanilla05)^0.5)/A14stdlife))</f>
        <v>0</v>
      </c>
      <c r="AJ251" s="105">
        <f>IF(A14stdlife="n/a","n/a",IF(AJ$3&gt;(A14stdlife+$E251),('PTRM input'!$K$156*(1+rvanilla05)^0.5)-SUM($K251:AI251),('PTRM input'!$K$156*(1+rvanilla05)^0.5)/A14stdlife))</f>
        <v>0</v>
      </c>
      <c r="AK251" s="105">
        <f>IF(A14stdlife="n/a","n/a",IF(AK$3&gt;(A14stdlife+$E251),('PTRM input'!$K$156*(1+rvanilla05)^0.5)-SUM($K251:AJ251),('PTRM input'!$K$156*(1+rvanilla05)^0.5)/A14stdlife))</f>
        <v>0</v>
      </c>
      <c r="AL251" s="105">
        <f>IF(A14stdlife="n/a","n/a",IF(AL$3&gt;(A14stdlife+$E251),('PTRM input'!$K$156*(1+rvanilla05)^0.5)-SUM($K251:AK251),('PTRM input'!$K$156*(1+rvanilla05)^0.5)/A14stdlife))</f>
        <v>0</v>
      </c>
      <c r="AM251" s="105">
        <f>IF(A14stdlife="n/a","n/a",IF(AM$3&gt;(A14stdlife+$E251),('PTRM input'!$K$156*(1+rvanilla05)^0.5)-SUM($K251:AL251),('PTRM input'!$K$156*(1+rvanilla05)^0.5)/A14stdlife))</f>
        <v>0</v>
      </c>
      <c r="AN251" s="105">
        <f>IF(A14stdlife="n/a","n/a",IF(AN$3&gt;(A14stdlife+$E251),('PTRM input'!$K$156*(1+rvanilla05)^0.5)-SUM($K251:AM251),('PTRM input'!$K$156*(1+rvanilla05)^0.5)/A14stdlife))</f>
        <v>0</v>
      </c>
      <c r="AO251" s="105">
        <f>IF(A14stdlife="n/a","n/a",IF(AO$3&gt;(A14stdlife+$E251),('PTRM input'!$K$156*(1+rvanilla05)^0.5)-SUM($K251:AN251),('PTRM input'!$K$156*(1+rvanilla05)^0.5)/A14stdlife))</f>
        <v>0</v>
      </c>
      <c r="AP251" s="105">
        <f>IF(A14stdlife="n/a","n/a",IF(AP$3&gt;(A14stdlife+$E251),('PTRM input'!$K$156*(1+rvanilla05)^0.5)-SUM($K251:AO251),('PTRM input'!$K$156*(1+rvanilla05)^0.5)/A14stdlife))</f>
        <v>0</v>
      </c>
      <c r="AQ251" s="105">
        <f>IF(A14stdlife="n/a","n/a",IF(AQ$3&gt;(A14stdlife+$E251),('PTRM input'!$K$156*(1+rvanilla05)^0.5)-SUM($K251:AP251),('PTRM input'!$K$156*(1+rvanilla05)^0.5)/A14stdlife))</f>
        <v>0</v>
      </c>
      <c r="AR251" s="105">
        <f>IF(A14stdlife="n/a","n/a",IF(AR$3&gt;(A14stdlife+$E251),('PTRM input'!$K$156*(1+rvanilla05)^0.5)-SUM($K251:AQ251),('PTRM input'!$K$156*(1+rvanilla05)^0.5)/A14stdlife))</f>
        <v>0</v>
      </c>
      <c r="AS251" s="105">
        <f>IF(A14stdlife="n/a","n/a",IF(AS$3&gt;(A14stdlife+$E251),('PTRM input'!$K$156*(1+rvanilla05)^0.5)-SUM($K251:AR251),('PTRM input'!$K$156*(1+rvanilla05)^0.5)/A14stdlife))</f>
        <v>0</v>
      </c>
      <c r="AT251" s="105">
        <f>IF(A14stdlife="n/a","n/a",IF(AT$3&gt;(A14stdlife+$E251),('PTRM input'!$K$156*(1+rvanilla05)^0.5)-SUM($K251:AS251),('PTRM input'!$K$156*(1+rvanilla05)^0.5)/A14stdlife))</f>
        <v>0</v>
      </c>
      <c r="AU251" s="105">
        <f>IF(A14stdlife="n/a","n/a",IF(AU$3&gt;(A14stdlife+$E251),('PTRM input'!$K$156*(1+rvanilla05)^0.5)-SUM($K251:AT251),('PTRM input'!$K$156*(1+rvanilla05)^0.5)/A14stdlife))</f>
        <v>0</v>
      </c>
      <c r="AV251" s="105">
        <f>IF(A14stdlife="n/a","n/a",IF(AV$3&gt;(A14stdlife+$E251),('PTRM input'!$K$156*(1+rvanilla05)^0.5)-SUM($K251:AU251),('PTRM input'!$K$156*(1+rvanilla05)^0.5)/A14stdlife))</f>
        <v>0</v>
      </c>
      <c r="AW251" s="105">
        <f>IF(A14stdlife="n/a","n/a",IF(AW$3&gt;(A14stdlife+$E251),('PTRM input'!$K$156*(1+rvanilla05)^0.5)-SUM($K251:AV251),('PTRM input'!$K$156*(1+rvanilla05)^0.5)/A14stdlife))</f>
        <v>0</v>
      </c>
      <c r="AX251" s="105">
        <f>IF(A14stdlife="n/a","n/a",IF(AX$3&gt;(A14stdlife+$E251),('PTRM input'!$K$156*(1+rvanilla05)^0.5)-SUM($K251:AW251),('PTRM input'!$K$156*(1+rvanilla05)^0.5)/A14stdlife))</f>
        <v>0</v>
      </c>
      <c r="AY251" s="105">
        <f>IF(A14stdlife="n/a","n/a",IF(AY$3&gt;(A14stdlife+$E251),('PTRM input'!$K$156*(1+rvanilla05)^0.5)-SUM($K251:AX251),('PTRM input'!$K$156*(1+rvanilla05)^0.5)/A14stdlife))</f>
        <v>0</v>
      </c>
      <c r="AZ251" s="105">
        <f>IF(A14stdlife="n/a","n/a",IF(AZ$3&gt;(A14stdlife+$E251),('PTRM input'!$K$156*(1+rvanilla05)^0.5)-SUM($K251:AY251),('PTRM input'!$K$156*(1+rvanilla05)^0.5)/A14stdlife))</f>
        <v>0</v>
      </c>
      <c r="BA251" s="105">
        <f>IF(A14stdlife="n/a","n/a",IF(BA$3&gt;(A14stdlife+$E251),('PTRM input'!$K$156*(1+rvanilla05)^0.5)-SUM($K251:AZ251),('PTRM input'!$K$156*(1+rvanilla05)^0.5)/A14stdlife))</f>
        <v>0</v>
      </c>
      <c r="BB251" s="105">
        <f>IF(A14stdlife="n/a","n/a",IF(BB$3&gt;(A14stdlife+$E251),('PTRM input'!$K$156*(1+rvanilla05)^0.5)-SUM($K251:BA251),('PTRM input'!$K$156*(1+rvanilla05)^0.5)/A14stdlife))</f>
        <v>0</v>
      </c>
      <c r="BC251" s="105">
        <f>IF(A14stdlife="n/a","n/a",IF(BC$3&gt;(A14stdlife+$E251),('PTRM input'!$K$156*(1+rvanilla05)^0.5)-SUM($K251:BB251),('PTRM input'!$K$156*(1+rvanilla05)^0.5)/A14stdlife))</f>
        <v>0</v>
      </c>
      <c r="BD251" s="105">
        <f>IF(A14stdlife="n/a","n/a",IF(BD$3&gt;(A14stdlife+$E251),('PTRM input'!$K$156*(1+rvanilla05)^0.5)-SUM($K251:BC251),('PTRM input'!$K$156*(1+rvanilla05)^0.5)/A14stdlife))</f>
        <v>0</v>
      </c>
      <c r="BE251" s="105">
        <f>IF(A14stdlife="n/a","n/a",IF(BE$3&gt;(A14stdlife+$E251),('PTRM input'!$K$156*(1+rvanilla05)^0.5)-SUM($K251:BD251),('PTRM input'!$K$156*(1+rvanilla05)^0.5)/A14stdlife))</f>
        <v>0</v>
      </c>
      <c r="BF251" s="105">
        <f>IF(A14stdlife="n/a","n/a",IF(BF$3&gt;(A14stdlife+$E251),('PTRM input'!$K$156*(1+rvanilla05)^0.5)-SUM($K251:BE251),('PTRM input'!$K$156*(1+rvanilla05)^0.5)/A14stdlife))</f>
        <v>0</v>
      </c>
      <c r="BG251" s="105">
        <f>IF(A14stdlife="n/a","n/a",IF(BG$3&gt;(A14stdlife+$E251),('PTRM input'!$K$156*(1+rvanilla05)^0.5)-SUM($K251:BF251),('PTRM input'!$K$156*(1+rvanilla05)^0.5)/A14stdlife))</f>
        <v>0</v>
      </c>
      <c r="BH251" s="105">
        <f>IF(A14stdlife="n/a","n/a",IF(BH$3&gt;(A14stdlife+$E251),('PTRM input'!$K$156*(1+rvanilla05)^0.5)-SUM($K251:BG251),('PTRM input'!$K$156*(1+rvanilla05)^0.5)/A14stdlife))</f>
        <v>0</v>
      </c>
      <c r="BI251" s="105">
        <f>IF(A14stdlife="n/a","n/a",IF(BI$3&gt;(A14stdlife+$E251),('PTRM input'!$K$156*(1+rvanilla05)^0.5)-SUM($K251:BH251),('PTRM input'!$K$156*(1+rvanilla05)^0.5)/A14stdlife))</f>
        <v>0</v>
      </c>
      <c r="BJ251" s="234"/>
      <c r="BK251" s="234"/>
      <c r="BL251" s="234"/>
      <c r="BM251" s="234"/>
    </row>
    <row r="252" spans="1:65" s="190" customFormat="1" hidden="1" outlineLevel="2">
      <c r="A252" s="234"/>
      <c r="B252" s="32"/>
      <c r="C252" s="31"/>
      <c r="D252" s="930"/>
      <c r="E252" s="167">
        <v>6</v>
      </c>
      <c r="F252" s="34"/>
      <c r="G252" s="184"/>
      <c r="H252" s="186"/>
      <c r="I252" s="186"/>
      <c r="J252" s="186"/>
      <c r="K252" s="186"/>
      <c r="L252" s="185"/>
      <c r="M252" s="105">
        <f>IF(A14stdlife="n/a","n/a",IF(M$3&gt;(A14stdlife+$E252),('PTRM input'!$L$156*(1+rvanilla06)^0.5)-SUM($L252:L252),('PTRM input'!$L$156*(1+rvanilla06)^0.5)/A14stdlife))</f>
        <v>0</v>
      </c>
      <c r="N252" s="105">
        <f>IF(A14stdlife="n/a","n/a",IF(N$3&gt;(A14stdlife+$E252),('PTRM input'!$L$156*(1+rvanilla06)^0.5)-SUM($L252:M252),('PTRM input'!$L$156*(1+rvanilla06)^0.5)/A14stdlife))</f>
        <v>0</v>
      </c>
      <c r="O252" s="105">
        <f>IF(A14stdlife="n/a","n/a",IF(O$3&gt;(A14stdlife+$E252),('PTRM input'!$L$156*(1+rvanilla06)^0.5)-SUM($L252:N252),('PTRM input'!$L$156*(1+rvanilla06)^0.5)/A14stdlife))</f>
        <v>0</v>
      </c>
      <c r="P252" s="105">
        <f>IF(A14stdlife="n/a","n/a",IF(P$3&gt;(A14stdlife+$E252),('PTRM input'!$L$156*(1+rvanilla06)^0.5)-SUM($L252:O252),('PTRM input'!$L$156*(1+rvanilla06)^0.5)/A14stdlife))</f>
        <v>0</v>
      </c>
      <c r="Q252" s="105">
        <f>IF(A14stdlife="n/a","n/a",IF(Q$3&gt;(A14stdlife+$E252),('PTRM input'!$L$156*(1+rvanilla06)^0.5)-SUM($L252:P252),('PTRM input'!$L$156*(1+rvanilla06)^0.5)/A14stdlife))</f>
        <v>0</v>
      </c>
      <c r="R252" s="105">
        <f>IF(A14stdlife="n/a","n/a",IF(R$3&gt;(A14stdlife+$E252),('PTRM input'!$L$156*(1+rvanilla06)^0.5)-SUM($L252:Q252),('PTRM input'!$L$156*(1+rvanilla06)^0.5)/A14stdlife))</f>
        <v>0</v>
      </c>
      <c r="S252" s="105">
        <f>IF(A14stdlife="n/a","n/a",IF(S$3&gt;(A14stdlife+$E252),('PTRM input'!$L$156*(1+rvanilla06)^0.5)-SUM($L252:R252),('PTRM input'!$L$156*(1+rvanilla06)^0.5)/A14stdlife))</f>
        <v>0</v>
      </c>
      <c r="T252" s="105">
        <f>IF(A14stdlife="n/a","n/a",IF(T$3&gt;(A14stdlife+$E252),('PTRM input'!$L$156*(1+rvanilla06)^0.5)-SUM($L252:S252),('PTRM input'!$L$156*(1+rvanilla06)^0.5)/A14stdlife))</f>
        <v>0</v>
      </c>
      <c r="U252" s="105">
        <f>IF(A14stdlife="n/a","n/a",IF(U$3&gt;(A14stdlife+$E252),('PTRM input'!$L$156*(1+rvanilla06)^0.5)-SUM($L252:T252),('PTRM input'!$L$156*(1+rvanilla06)^0.5)/A14stdlife))</f>
        <v>0</v>
      </c>
      <c r="V252" s="105">
        <f>IF(A14stdlife="n/a","n/a",IF(V$3&gt;(A14stdlife+$E252),('PTRM input'!$L$156*(1+rvanilla06)^0.5)-SUM($L252:U252),('PTRM input'!$L$156*(1+rvanilla06)^0.5)/A14stdlife))</f>
        <v>0</v>
      </c>
      <c r="W252" s="105">
        <f>IF(A14stdlife="n/a","n/a",IF(W$3&gt;(A14stdlife+$E252),('PTRM input'!$L$156*(1+rvanilla06)^0.5)-SUM($L252:V252),('PTRM input'!$L$156*(1+rvanilla06)^0.5)/A14stdlife))</f>
        <v>0</v>
      </c>
      <c r="X252" s="105">
        <f>IF(A14stdlife="n/a","n/a",IF(X$3&gt;(A14stdlife+$E252),('PTRM input'!$L$156*(1+rvanilla06)^0.5)-SUM($L252:W252),('PTRM input'!$L$156*(1+rvanilla06)^0.5)/A14stdlife))</f>
        <v>0</v>
      </c>
      <c r="Y252" s="105">
        <f>IF(A14stdlife="n/a","n/a",IF(Y$3&gt;(A14stdlife+$E252),('PTRM input'!$L$156*(1+rvanilla06)^0.5)-SUM($L252:X252),('PTRM input'!$L$156*(1+rvanilla06)^0.5)/A14stdlife))</f>
        <v>0</v>
      </c>
      <c r="Z252" s="105">
        <f>IF(A14stdlife="n/a","n/a",IF(Z$3&gt;(A14stdlife+$E252),('PTRM input'!$L$156*(1+rvanilla06)^0.5)-SUM($L252:Y252),('PTRM input'!$L$156*(1+rvanilla06)^0.5)/A14stdlife))</f>
        <v>0</v>
      </c>
      <c r="AA252" s="105">
        <f>IF(A14stdlife="n/a","n/a",IF(AA$3&gt;(A14stdlife+$E252),('PTRM input'!$L$156*(1+rvanilla06)^0.5)-SUM($L252:Z252),('PTRM input'!$L$156*(1+rvanilla06)^0.5)/A14stdlife))</f>
        <v>0</v>
      </c>
      <c r="AB252" s="105">
        <f>IF(A14stdlife="n/a","n/a",IF(AB$3&gt;(A14stdlife+$E252),('PTRM input'!$L$156*(1+rvanilla06)^0.5)-SUM($L252:AA252),('PTRM input'!$L$156*(1+rvanilla06)^0.5)/A14stdlife))</f>
        <v>0</v>
      </c>
      <c r="AC252" s="105">
        <f>IF(A14stdlife="n/a","n/a",IF(AC$3&gt;(A14stdlife+$E252),('PTRM input'!$L$156*(1+rvanilla06)^0.5)-SUM($L252:AB252),('PTRM input'!$L$156*(1+rvanilla06)^0.5)/A14stdlife))</f>
        <v>0</v>
      </c>
      <c r="AD252" s="105">
        <f>IF(A14stdlife="n/a","n/a",IF(AD$3&gt;(A14stdlife+$E252),('PTRM input'!$L$156*(1+rvanilla06)^0.5)-SUM($L252:AC252),('PTRM input'!$L$156*(1+rvanilla06)^0.5)/A14stdlife))</f>
        <v>0</v>
      </c>
      <c r="AE252" s="105">
        <f>IF(A14stdlife="n/a","n/a",IF(AE$3&gt;(A14stdlife+$E252),('PTRM input'!$L$156*(1+rvanilla06)^0.5)-SUM($L252:AD252),('PTRM input'!$L$156*(1+rvanilla06)^0.5)/A14stdlife))</f>
        <v>0</v>
      </c>
      <c r="AF252" s="105">
        <f>IF(A14stdlife="n/a","n/a",IF(AF$3&gt;(A14stdlife+$E252),('PTRM input'!$L$156*(1+rvanilla06)^0.5)-SUM($L252:AE252),('PTRM input'!$L$156*(1+rvanilla06)^0.5)/A14stdlife))</f>
        <v>0</v>
      </c>
      <c r="AG252" s="105">
        <f>IF(A14stdlife="n/a","n/a",IF(AG$3&gt;(A14stdlife+$E252),('PTRM input'!$L$156*(1+rvanilla06)^0.5)-SUM($L252:AF252),('PTRM input'!$L$156*(1+rvanilla06)^0.5)/A14stdlife))</f>
        <v>0</v>
      </c>
      <c r="AH252" s="105">
        <f>IF(A14stdlife="n/a","n/a",IF(AH$3&gt;(A14stdlife+$E252),('PTRM input'!$L$156*(1+rvanilla06)^0.5)-SUM($L252:AG252),('PTRM input'!$L$156*(1+rvanilla06)^0.5)/A14stdlife))</f>
        <v>0</v>
      </c>
      <c r="AI252" s="105">
        <f>IF(A14stdlife="n/a","n/a",IF(AI$3&gt;(A14stdlife+$E252),('PTRM input'!$L$156*(1+rvanilla06)^0.5)-SUM($L252:AH252),('PTRM input'!$L$156*(1+rvanilla06)^0.5)/A14stdlife))</f>
        <v>0</v>
      </c>
      <c r="AJ252" s="105">
        <f>IF(A14stdlife="n/a","n/a",IF(AJ$3&gt;(A14stdlife+$E252),('PTRM input'!$L$156*(1+rvanilla06)^0.5)-SUM($L252:AI252),('PTRM input'!$L$156*(1+rvanilla06)^0.5)/A14stdlife))</f>
        <v>0</v>
      </c>
      <c r="AK252" s="105">
        <f>IF(A14stdlife="n/a","n/a",IF(AK$3&gt;(A14stdlife+$E252),('PTRM input'!$L$156*(1+rvanilla06)^0.5)-SUM($L252:AJ252),('PTRM input'!$L$156*(1+rvanilla06)^0.5)/A14stdlife))</f>
        <v>0</v>
      </c>
      <c r="AL252" s="105">
        <f>IF(A14stdlife="n/a","n/a",IF(AL$3&gt;(A14stdlife+$E252),('PTRM input'!$L$156*(1+rvanilla06)^0.5)-SUM($L252:AK252),('PTRM input'!$L$156*(1+rvanilla06)^0.5)/A14stdlife))</f>
        <v>0</v>
      </c>
      <c r="AM252" s="105">
        <f>IF(A14stdlife="n/a","n/a",IF(AM$3&gt;(A14stdlife+$E252),('PTRM input'!$L$156*(1+rvanilla06)^0.5)-SUM($L252:AL252),('PTRM input'!$L$156*(1+rvanilla06)^0.5)/A14stdlife))</f>
        <v>0</v>
      </c>
      <c r="AN252" s="105">
        <f>IF(A14stdlife="n/a","n/a",IF(AN$3&gt;(A14stdlife+$E252),('PTRM input'!$L$156*(1+rvanilla06)^0.5)-SUM($L252:AM252),('PTRM input'!$L$156*(1+rvanilla06)^0.5)/A14stdlife))</f>
        <v>0</v>
      </c>
      <c r="AO252" s="105">
        <f>IF(A14stdlife="n/a","n/a",IF(AO$3&gt;(A14stdlife+$E252),('PTRM input'!$L$156*(1+rvanilla06)^0.5)-SUM($L252:AN252),('PTRM input'!$L$156*(1+rvanilla06)^0.5)/A14stdlife))</f>
        <v>0</v>
      </c>
      <c r="AP252" s="105">
        <f>IF(A14stdlife="n/a","n/a",IF(AP$3&gt;(A14stdlife+$E252),('PTRM input'!$L$156*(1+rvanilla06)^0.5)-SUM($L252:AO252),('PTRM input'!$L$156*(1+rvanilla06)^0.5)/A14stdlife))</f>
        <v>0</v>
      </c>
      <c r="AQ252" s="105">
        <f>IF(A14stdlife="n/a","n/a",IF(AQ$3&gt;(A14stdlife+$E252),('PTRM input'!$L$156*(1+rvanilla06)^0.5)-SUM($L252:AP252),('PTRM input'!$L$156*(1+rvanilla06)^0.5)/A14stdlife))</f>
        <v>0</v>
      </c>
      <c r="AR252" s="105">
        <f>IF(A14stdlife="n/a","n/a",IF(AR$3&gt;(A14stdlife+$E252),('PTRM input'!$L$156*(1+rvanilla06)^0.5)-SUM($L252:AQ252),('PTRM input'!$L$156*(1+rvanilla06)^0.5)/A14stdlife))</f>
        <v>0</v>
      </c>
      <c r="AS252" s="105">
        <f>IF(A14stdlife="n/a","n/a",IF(AS$3&gt;(A14stdlife+$E252),('PTRM input'!$L$156*(1+rvanilla06)^0.5)-SUM($L252:AR252),('PTRM input'!$L$156*(1+rvanilla06)^0.5)/A14stdlife))</f>
        <v>0</v>
      </c>
      <c r="AT252" s="105">
        <f>IF(A14stdlife="n/a","n/a",IF(AT$3&gt;(A14stdlife+$E252),('PTRM input'!$L$156*(1+rvanilla06)^0.5)-SUM($L252:AS252),('PTRM input'!$L$156*(1+rvanilla06)^0.5)/A14stdlife))</f>
        <v>0</v>
      </c>
      <c r="AU252" s="105">
        <f>IF(A14stdlife="n/a","n/a",IF(AU$3&gt;(A14stdlife+$E252),('PTRM input'!$L$156*(1+rvanilla06)^0.5)-SUM($L252:AT252),('PTRM input'!$L$156*(1+rvanilla06)^0.5)/A14stdlife))</f>
        <v>0</v>
      </c>
      <c r="AV252" s="105">
        <f>IF(A14stdlife="n/a","n/a",IF(AV$3&gt;(A14stdlife+$E252),('PTRM input'!$L$156*(1+rvanilla06)^0.5)-SUM($L252:AU252),('PTRM input'!$L$156*(1+rvanilla06)^0.5)/A14stdlife))</f>
        <v>0</v>
      </c>
      <c r="AW252" s="105">
        <f>IF(A14stdlife="n/a","n/a",IF(AW$3&gt;(A14stdlife+$E252),('PTRM input'!$L$156*(1+rvanilla06)^0.5)-SUM($L252:AV252),('PTRM input'!$L$156*(1+rvanilla06)^0.5)/A14stdlife))</f>
        <v>0</v>
      </c>
      <c r="AX252" s="105">
        <f>IF(A14stdlife="n/a","n/a",IF(AX$3&gt;(A14stdlife+$E252),('PTRM input'!$L$156*(1+rvanilla06)^0.5)-SUM($L252:AW252),('PTRM input'!$L$156*(1+rvanilla06)^0.5)/A14stdlife))</f>
        <v>0</v>
      </c>
      <c r="AY252" s="105">
        <f>IF(A14stdlife="n/a","n/a",IF(AY$3&gt;(A14stdlife+$E252),('PTRM input'!$L$156*(1+rvanilla06)^0.5)-SUM($L252:AX252),('PTRM input'!$L$156*(1+rvanilla06)^0.5)/A14stdlife))</f>
        <v>0</v>
      </c>
      <c r="AZ252" s="105">
        <f>IF(A14stdlife="n/a","n/a",IF(AZ$3&gt;(A14stdlife+$E252),('PTRM input'!$L$156*(1+rvanilla06)^0.5)-SUM($L252:AY252),('PTRM input'!$L$156*(1+rvanilla06)^0.5)/A14stdlife))</f>
        <v>0</v>
      </c>
      <c r="BA252" s="105">
        <f>IF(A14stdlife="n/a","n/a",IF(BA$3&gt;(A14stdlife+$E252),('PTRM input'!$L$156*(1+rvanilla06)^0.5)-SUM($L252:AZ252),('PTRM input'!$L$156*(1+rvanilla06)^0.5)/A14stdlife))</f>
        <v>0</v>
      </c>
      <c r="BB252" s="105">
        <f>IF(A14stdlife="n/a","n/a",IF(BB$3&gt;(A14stdlife+$E252),('PTRM input'!$L$156*(1+rvanilla06)^0.5)-SUM($L252:BA252),('PTRM input'!$L$156*(1+rvanilla06)^0.5)/A14stdlife))</f>
        <v>0</v>
      </c>
      <c r="BC252" s="105">
        <f>IF(A14stdlife="n/a","n/a",IF(BC$3&gt;(A14stdlife+$E252),('PTRM input'!$L$156*(1+rvanilla06)^0.5)-SUM($L252:BB252),('PTRM input'!$L$156*(1+rvanilla06)^0.5)/A14stdlife))</f>
        <v>0</v>
      </c>
      <c r="BD252" s="105">
        <f>IF(A14stdlife="n/a","n/a",IF(BD$3&gt;(A14stdlife+$E252),('PTRM input'!$L$156*(1+rvanilla06)^0.5)-SUM($L252:BC252),('PTRM input'!$L$156*(1+rvanilla06)^0.5)/A14stdlife))</f>
        <v>0</v>
      </c>
      <c r="BE252" s="105">
        <f>IF(A14stdlife="n/a","n/a",IF(BE$3&gt;(A14stdlife+$E252),('PTRM input'!$L$156*(1+rvanilla06)^0.5)-SUM($L252:BD252),('PTRM input'!$L$156*(1+rvanilla06)^0.5)/A14stdlife))</f>
        <v>0</v>
      </c>
      <c r="BF252" s="105">
        <f>IF(A14stdlife="n/a","n/a",IF(BF$3&gt;(A14stdlife+$E252),('PTRM input'!$L$156*(1+rvanilla06)^0.5)-SUM($L252:BE252),('PTRM input'!$L$156*(1+rvanilla06)^0.5)/A14stdlife))</f>
        <v>0</v>
      </c>
      <c r="BG252" s="105">
        <f>IF(A14stdlife="n/a","n/a",IF(BG$3&gt;(A14stdlife+$E252),('PTRM input'!$L$156*(1+rvanilla06)^0.5)-SUM($L252:BF252),('PTRM input'!$L$156*(1+rvanilla06)^0.5)/A14stdlife))</f>
        <v>0</v>
      </c>
      <c r="BH252" s="105">
        <f>IF(A14stdlife="n/a","n/a",IF(BH$3&gt;(A14stdlife+$E252),('PTRM input'!$L$156*(1+rvanilla06)^0.5)-SUM($L252:BG252),('PTRM input'!$L$156*(1+rvanilla06)^0.5)/A14stdlife))</f>
        <v>0</v>
      </c>
      <c r="BI252" s="105">
        <f>IF(A14stdlife="n/a","n/a",IF(BI$3&gt;(A14stdlife+$E252),('PTRM input'!$L$156*(1+rvanilla06)^0.5)-SUM($L252:BH252),('PTRM input'!$L$156*(1+rvanilla06)^0.5)/A14stdlife))</f>
        <v>0</v>
      </c>
      <c r="BJ252" s="234"/>
      <c r="BK252" s="234"/>
      <c r="BL252" s="234"/>
      <c r="BM252" s="234"/>
    </row>
    <row r="253" spans="1:65" s="190" customFormat="1" hidden="1" outlineLevel="2">
      <c r="A253" s="234"/>
      <c r="B253" s="32"/>
      <c r="C253" s="31"/>
      <c r="D253" s="930"/>
      <c r="E253" s="167">
        <v>7</v>
      </c>
      <c r="F253" s="34"/>
      <c r="G253" s="184"/>
      <c r="H253" s="186"/>
      <c r="I253" s="186"/>
      <c r="J253" s="186"/>
      <c r="K253" s="186"/>
      <c r="L253" s="186"/>
      <c r="M253" s="185"/>
      <c r="N253" s="105">
        <f>IF(A14stdlife="n/a","n/a",IF(N$3&gt;(A14stdlife+$E253),('PTRM input'!$M$156*(1+rvanilla07)^0.5)-SUM($M253:M253),('PTRM input'!$M$156*(1+rvanilla07)^0.5)/A14stdlife))</f>
        <v>0</v>
      </c>
      <c r="O253" s="105">
        <f>IF(A14stdlife="n/a","n/a",IF(O$3&gt;(A14stdlife+$E253),('PTRM input'!$M$156*(1+rvanilla07)^0.5)-SUM($M253:N253),('PTRM input'!$M$156*(1+rvanilla07)^0.5)/A14stdlife))</f>
        <v>0</v>
      </c>
      <c r="P253" s="105">
        <f>IF(A14stdlife="n/a","n/a",IF(P$3&gt;(A14stdlife+$E253),('PTRM input'!$M$156*(1+rvanilla07)^0.5)-SUM($M253:O253),('PTRM input'!$M$156*(1+rvanilla07)^0.5)/A14stdlife))</f>
        <v>0</v>
      </c>
      <c r="Q253" s="105">
        <f>IF(A14stdlife="n/a","n/a",IF(Q$3&gt;(A14stdlife+$E253),('PTRM input'!$M$156*(1+rvanilla07)^0.5)-SUM($M253:P253),('PTRM input'!$M$156*(1+rvanilla07)^0.5)/A14stdlife))</f>
        <v>0</v>
      </c>
      <c r="R253" s="105">
        <f>IF(A14stdlife="n/a","n/a",IF(R$3&gt;(A14stdlife+$E253),('PTRM input'!$M$156*(1+rvanilla07)^0.5)-SUM($M253:Q253),('PTRM input'!$M$156*(1+rvanilla07)^0.5)/A14stdlife))</f>
        <v>0</v>
      </c>
      <c r="S253" s="105">
        <f>IF(A14stdlife="n/a","n/a",IF(S$3&gt;(A14stdlife+$E253),('PTRM input'!$M$156*(1+rvanilla07)^0.5)-SUM($M253:R253),('PTRM input'!$M$156*(1+rvanilla07)^0.5)/A14stdlife))</f>
        <v>0</v>
      </c>
      <c r="T253" s="105">
        <f>IF(A14stdlife="n/a","n/a",IF(T$3&gt;(A14stdlife+$E253),('PTRM input'!$M$156*(1+rvanilla07)^0.5)-SUM($M253:S253),('PTRM input'!$M$156*(1+rvanilla07)^0.5)/A14stdlife))</f>
        <v>0</v>
      </c>
      <c r="U253" s="105">
        <f>IF(A14stdlife="n/a","n/a",IF(U$3&gt;(A14stdlife+$E253),('PTRM input'!$M$156*(1+rvanilla07)^0.5)-SUM($M253:T253),('PTRM input'!$M$156*(1+rvanilla07)^0.5)/A14stdlife))</f>
        <v>0</v>
      </c>
      <c r="V253" s="105">
        <f>IF(A14stdlife="n/a","n/a",IF(V$3&gt;(A14stdlife+$E253),('PTRM input'!$M$156*(1+rvanilla07)^0.5)-SUM($M253:U253),('PTRM input'!$M$156*(1+rvanilla07)^0.5)/A14stdlife))</f>
        <v>0</v>
      </c>
      <c r="W253" s="105">
        <f>IF(A14stdlife="n/a","n/a",IF(W$3&gt;(A14stdlife+$E253),('PTRM input'!$M$156*(1+rvanilla07)^0.5)-SUM($M253:V253),('PTRM input'!$M$156*(1+rvanilla07)^0.5)/A14stdlife))</f>
        <v>0</v>
      </c>
      <c r="X253" s="105">
        <f>IF(A14stdlife="n/a","n/a",IF(X$3&gt;(A14stdlife+$E253),('PTRM input'!$M$156*(1+rvanilla07)^0.5)-SUM($M253:W253),('PTRM input'!$M$156*(1+rvanilla07)^0.5)/A14stdlife))</f>
        <v>0</v>
      </c>
      <c r="Y253" s="105">
        <f>IF(A14stdlife="n/a","n/a",IF(Y$3&gt;(A14stdlife+$E253),('PTRM input'!$M$156*(1+rvanilla07)^0.5)-SUM($M253:X253),('PTRM input'!$M$156*(1+rvanilla07)^0.5)/A14stdlife))</f>
        <v>0</v>
      </c>
      <c r="Z253" s="105">
        <f>IF(A14stdlife="n/a","n/a",IF(Z$3&gt;(A14stdlife+$E253),('PTRM input'!$M$156*(1+rvanilla07)^0.5)-SUM($M253:Y253),('PTRM input'!$M$156*(1+rvanilla07)^0.5)/A14stdlife))</f>
        <v>0</v>
      </c>
      <c r="AA253" s="105">
        <f>IF(A14stdlife="n/a","n/a",IF(AA$3&gt;(A14stdlife+$E253),('PTRM input'!$M$156*(1+rvanilla07)^0.5)-SUM($M253:Z253),('PTRM input'!$M$156*(1+rvanilla07)^0.5)/A14stdlife))</f>
        <v>0</v>
      </c>
      <c r="AB253" s="105">
        <f>IF(A14stdlife="n/a","n/a",IF(AB$3&gt;(A14stdlife+$E253),('PTRM input'!$M$156*(1+rvanilla07)^0.5)-SUM($M253:AA253),('PTRM input'!$M$156*(1+rvanilla07)^0.5)/A14stdlife))</f>
        <v>0</v>
      </c>
      <c r="AC253" s="105">
        <f>IF(A14stdlife="n/a","n/a",IF(AC$3&gt;(A14stdlife+$E253),('PTRM input'!$M$156*(1+rvanilla07)^0.5)-SUM($M253:AB253),('PTRM input'!$M$156*(1+rvanilla07)^0.5)/A14stdlife))</f>
        <v>0</v>
      </c>
      <c r="AD253" s="105">
        <f>IF(A14stdlife="n/a","n/a",IF(AD$3&gt;(A14stdlife+$E253),('PTRM input'!$M$156*(1+rvanilla07)^0.5)-SUM($M253:AC253),('PTRM input'!$M$156*(1+rvanilla07)^0.5)/A14stdlife))</f>
        <v>0</v>
      </c>
      <c r="AE253" s="105">
        <f>IF(A14stdlife="n/a","n/a",IF(AE$3&gt;(A14stdlife+$E253),('PTRM input'!$M$156*(1+rvanilla07)^0.5)-SUM($M253:AD253),('PTRM input'!$M$156*(1+rvanilla07)^0.5)/A14stdlife))</f>
        <v>0</v>
      </c>
      <c r="AF253" s="105">
        <f>IF(A14stdlife="n/a","n/a",IF(AF$3&gt;(A14stdlife+$E253),('PTRM input'!$M$156*(1+rvanilla07)^0.5)-SUM($M253:AE253),('PTRM input'!$M$156*(1+rvanilla07)^0.5)/A14stdlife))</f>
        <v>0</v>
      </c>
      <c r="AG253" s="105">
        <f>IF(A14stdlife="n/a","n/a",IF(AG$3&gt;(A14stdlife+$E253),('PTRM input'!$M$156*(1+rvanilla07)^0.5)-SUM($M253:AF253),('PTRM input'!$M$156*(1+rvanilla07)^0.5)/A14stdlife))</f>
        <v>0</v>
      </c>
      <c r="AH253" s="105">
        <f>IF(A14stdlife="n/a","n/a",IF(AH$3&gt;(A14stdlife+$E253),('PTRM input'!$M$156*(1+rvanilla07)^0.5)-SUM($M253:AG253),('PTRM input'!$M$156*(1+rvanilla07)^0.5)/A14stdlife))</f>
        <v>0</v>
      </c>
      <c r="AI253" s="105">
        <f>IF(A14stdlife="n/a","n/a",IF(AI$3&gt;(A14stdlife+$E253),('PTRM input'!$M$156*(1+rvanilla07)^0.5)-SUM($M253:AH253),('PTRM input'!$M$156*(1+rvanilla07)^0.5)/A14stdlife))</f>
        <v>0</v>
      </c>
      <c r="AJ253" s="105">
        <f>IF(A14stdlife="n/a","n/a",IF(AJ$3&gt;(A14stdlife+$E253),('PTRM input'!$M$156*(1+rvanilla07)^0.5)-SUM($M253:AI253),('PTRM input'!$M$156*(1+rvanilla07)^0.5)/A14stdlife))</f>
        <v>0</v>
      </c>
      <c r="AK253" s="105">
        <f>IF(A14stdlife="n/a","n/a",IF(AK$3&gt;(A14stdlife+$E253),('PTRM input'!$M$156*(1+rvanilla07)^0.5)-SUM($M253:AJ253),('PTRM input'!$M$156*(1+rvanilla07)^0.5)/A14stdlife))</f>
        <v>0</v>
      </c>
      <c r="AL253" s="105">
        <f>IF(A14stdlife="n/a","n/a",IF(AL$3&gt;(A14stdlife+$E253),('PTRM input'!$M$156*(1+rvanilla07)^0.5)-SUM($M253:AK253),('PTRM input'!$M$156*(1+rvanilla07)^0.5)/A14stdlife))</f>
        <v>0</v>
      </c>
      <c r="AM253" s="105">
        <f>IF(A14stdlife="n/a","n/a",IF(AM$3&gt;(A14stdlife+$E253),('PTRM input'!$M$156*(1+rvanilla07)^0.5)-SUM($M253:AL253),('PTRM input'!$M$156*(1+rvanilla07)^0.5)/A14stdlife))</f>
        <v>0</v>
      </c>
      <c r="AN253" s="105">
        <f>IF(A14stdlife="n/a","n/a",IF(AN$3&gt;(A14stdlife+$E253),('PTRM input'!$M$156*(1+rvanilla07)^0.5)-SUM($M253:AM253),('PTRM input'!$M$156*(1+rvanilla07)^0.5)/A14stdlife))</f>
        <v>0</v>
      </c>
      <c r="AO253" s="105">
        <f>IF(A14stdlife="n/a","n/a",IF(AO$3&gt;(A14stdlife+$E253),('PTRM input'!$M$156*(1+rvanilla07)^0.5)-SUM($M253:AN253),('PTRM input'!$M$156*(1+rvanilla07)^0.5)/A14stdlife))</f>
        <v>0</v>
      </c>
      <c r="AP253" s="105">
        <f>IF(A14stdlife="n/a","n/a",IF(AP$3&gt;(A14stdlife+$E253),('PTRM input'!$M$156*(1+rvanilla07)^0.5)-SUM($M253:AO253),('PTRM input'!$M$156*(1+rvanilla07)^0.5)/A14stdlife))</f>
        <v>0</v>
      </c>
      <c r="AQ253" s="105">
        <f>IF(A14stdlife="n/a","n/a",IF(AQ$3&gt;(A14stdlife+$E253),('PTRM input'!$M$156*(1+rvanilla07)^0.5)-SUM($M253:AP253),('PTRM input'!$M$156*(1+rvanilla07)^0.5)/A14stdlife))</f>
        <v>0</v>
      </c>
      <c r="AR253" s="105">
        <f>IF(A14stdlife="n/a","n/a",IF(AR$3&gt;(A14stdlife+$E253),('PTRM input'!$M$156*(1+rvanilla07)^0.5)-SUM($M253:AQ253),('PTRM input'!$M$156*(1+rvanilla07)^0.5)/A14stdlife))</f>
        <v>0</v>
      </c>
      <c r="AS253" s="105">
        <f>IF(A14stdlife="n/a","n/a",IF(AS$3&gt;(A14stdlife+$E253),('PTRM input'!$M$156*(1+rvanilla07)^0.5)-SUM($M253:AR253),('PTRM input'!$M$156*(1+rvanilla07)^0.5)/A14stdlife))</f>
        <v>0</v>
      </c>
      <c r="AT253" s="105">
        <f>IF(A14stdlife="n/a","n/a",IF(AT$3&gt;(A14stdlife+$E253),('PTRM input'!$M$156*(1+rvanilla07)^0.5)-SUM($M253:AS253),('PTRM input'!$M$156*(1+rvanilla07)^0.5)/A14stdlife))</f>
        <v>0</v>
      </c>
      <c r="AU253" s="105">
        <f>IF(A14stdlife="n/a","n/a",IF(AU$3&gt;(A14stdlife+$E253),('PTRM input'!$M$156*(1+rvanilla07)^0.5)-SUM($M253:AT253),('PTRM input'!$M$156*(1+rvanilla07)^0.5)/A14stdlife))</f>
        <v>0</v>
      </c>
      <c r="AV253" s="105">
        <f>IF(A14stdlife="n/a","n/a",IF(AV$3&gt;(A14stdlife+$E253),('PTRM input'!$M$156*(1+rvanilla07)^0.5)-SUM($M253:AU253),('PTRM input'!$M$156*(1+rvanilla07)^0.5)/A14stdlife))</f>
        <v>0</v>
      </c>
      <c r="AW253" s="105">
        <f>IF(A14stdlife="n/a","n/a",IF(AW$3&gt;(A14stdlife+$E253),('PTRM input'!$M$156*(1+rvanilla07)^0.5)-SUM($M253:AV253),('PTRM input'!$M$156*(1+rvanilla07)^0.5)/A14stdlife))</f>
        <v>0</v>
      </c>
      <c r="AX253" s="105">
        <f>IF(A14stdlife="n/a","n/a",IF(AX$3&gt;(A14stdlife+$E253),('PTRM input'!$M$156*(1+rvanilla07)^0.5)-SUM($M253:AW253),('PTRM input'!$M$156*(1+rvanilla07)^0.5)/A14stdlife))</f>
        <v>0</v>
      </c>
      <c r="AY253" s="105">
        <f>IF(A14stdlife="n/a","n/a",IF(AY$3&gt;(A14stdlife+$E253),('PTRM input'!$M$156*(1+rvanilla07)^0.5)-SUM($M253:AX253),('PTRM input'!$M$156*(1+rvanilla07)^0.5)/A14stdlife))</f>
        <v>0</v>
      </c>
      <c r="AZ253" s="105">
        <f>IF(A14stdlife="n/a","n/a",IF(AZ$3&gt;(A14stdlife+$E253),('PTRM input'!$M$156*(1+rvanilla07)^0.5)-SUM($M253:AY253),('PTRM input'!$M$156*(1+rvanilla07)^0.5)/A14stdlife))</f>
        <v>0</v>
      </c>
      <c r="BA253" s="105">
        <f>IF(A14stdlife="n/a","n/a",IF(BA$3&gt;(A14stdlife+$E253),('PTRM input'!$M$156*(1+rvanilla07)^0.5)-SUM($M253:AZ253),('PTRM input'!$M$156*(1+rvanilla07)^0.5)/A14stdlife))</f>
        <v>0</v>
      </c>
      <c r="BB253" s="105">
        <f>IF(A14stdlife="n/a","n/a",IF(BB$3&gt;(A14stdlife+$E253),('PTRM input'!$M$156*(1+rvanilla07)^0.5)-SUM($M253:BA253),('PTRM input'!$M$156*(1+rvanilla07)^0.5)/A14stdlife))</f>
        <v>0</v>
      </c>
      <c r="BC253" s="105">
        <f>IF(A14stdlife="n/a","n/a",IF(BC$3&gt;(A14stdlife+$E253),('PTRM input'!$M$156*(1+rvanilla07)^0.5)-SUM($M253:BB253),('PTRM input'!$M$156*(1+rvanilla07)^0.5)/A14stdlife))</f>
        <v>0</v>
      </c>
      <c r="BD253" s="105">
        <f>IF(A14stdlife="n/a","n/a",IF(BD$3&gt;(A14stdlife+$E253),('PTRM input'!$M$156*(1+rvanilla07)^0.5)-SUM($M253:BC253),('PTRM input'!$M$156*(1+rvanilla07)^0.5)/A14stdlife))</f>
        <v>0</v>
      </c>
      <c r="BE253" s="105">
        <f>IF(A14stdlife="n/a","n/a",IF(BE$3&gt;(A14stdlife+$E253),('PTRM input'!$M$156*(1+rvanilla07)^0.5)-SUM($M253:BD253),('PTRM input'!$M$156*(1+rvanilla07)^0.5)/A14stdlife))</f>
        <v>0</v>
      </c>
      <c r="BF253" s="105">
        <f>IF(A14stdlife="n/a","n/a",IF(BF$3&gt;(A14stdlife+$E253),('PTRM input'!$M$156*(1+rvanilla07)^0.5)-SUM($M253:BE253),('PTRM input'!$M$156*(1+rvanilla07)^0.5)/A14stdlife))</f>
        <v>0</v>
      </c>
      <c r="BG253" s="105">
        <f>IF(A14stdlife="n/a","n/a",IF(BG$3&gt;(A14stdlife+$E253),('PTRM input'!$M$156*(1+rvanilla07)^0.5)-SUM($M253:BF253),('PTRM input'!$M$156*(1+rvanilla07)^0.5)/A14stdlife))</f>
        <v>0</v>
      </c>
      <c r="BH253" s="105">
        <f>IF(A14stdlife="n/a","n/a",IF(BH$3&gt;(A14stdlife+$E253),('PTRM input'!$M$156*(1+rvanilla07)^0.5)-SUM($M253:BG253),('PTRM input'!$M$156*(1+rvanilla07)^0.5)/A14stdlife))</f>
        <v>0</v>
      </c>
      <c r="BI253" s="105">
        <f>IF(A14stdlife="n/a","n/a",IF(BI$3&gt;(A14stdlife+$E253),('PTRM input'!$M$156*(1+rvanilla07)^0.5)-SUM($M253:BH253),('PTRM input'!$M$156*(1+rvanilla07)^0.5)/A14stdlife))</f>
        <v>0</v>
      </c>
      <c r="BJ253" s="234"/>
      <c r="BK253" s="234"/>
      <c r="BL253" s="234"/>
      <c r="BM253" s="234"/>
    </row>
    <row r="254" spans="1:65" s="190" customFormat="1" hidden="1" outlineLevel="2">
      <c r="A254" s="234"/>
      <c r="B254" s="32"/>
      <c r="C254" s="31"/>
      <c r="D254" s="930"/>
      <c r="E254" s="167">
        <v>8</v>
      </c>
      <c r="F254" s="34"/>
      <c r="G254" s="184"/>
      <c r="H254" s="186"/>
      <c r="I254" s="186"/>
      <c r="J254" s="186"/>
      <c r="K254" s="186"/>
      <c r="L254" s="186"/>
      <c r="M254" s="186"/>
      <c r="N254" s="185"/>
      <c r="O254" s="105">
        <f>IF(A14stdlife="n/a","n/a",IF(O$3&gt;(A14stdlife+$E254),('PTRM input'!$N$156*(1+rvanilla08)^0.5)-SUM($N254:N254),('PTRM input'!$N$156*(1+rvanilla08)^0.5)/A14stdlife))</f>
        <v>0</v>
      </c>
      <c r="P254" s="105">
        <f>IF(A14stdlife="n/a","n/a",IF(P$3&gt;(A14stdlife+$E254),('PTRM input'!$N$156*(1+rvanilla08)^0.5)-SUM($N254:O254),('PTRM input'!$N$156*(1+rvanilla08)^0.5)/A14stdlife))</f>
        <v>0</v>
      </c>
      <c r="Q254" s="105">
        <f>IF(A14stdlife="n/a","n/a",IF(Q$3&gt;(A14stdlife+$E254),('PTRM input'!$N$156*(1+rvanilla08)^0.5)-SUM($N254:P254),('PTRM input'!$N$156*(1+rvanilla08)^0.5)/A14stdlife))</f>
        <v>0</v>
      </c>
      <c r="R254" s="105">
        <f>IF(A14stdlife="n/a","n/a",IF(R$3&gt;(A14stdlife+$E254),('PTRM input'!$N$156*(1+rvanilla08)^0.5)-SUM($N254:Q254),('PTRM input'!$N$156*(1+rvanilla08)^0.5)/A14stdlife))</f>
        <v>0</v>
      </c>
      <c r="S254" s="105">
        <f>IF(A14stdlife="n/a","n/a",IF(S$3&gt;(A14stdlife+$E254),('PTRM input'!$N$156*(1+rvanilla08)^0.5)-SUM($N254:R254),('PTRM input'!$N$156*(1+rvanilla08)^0.5)/A14stdlife))</f>
        <v>0</v>
      </c>
      <c r="T254" s="105">
        <f>IF(A14stdlife="n/a","n/a",IF(T$3&gt;(A14stdlife+$E254),('PTRM input'!$N$156*(1+rvanilla08)^0.5)-SUM($N254:S254),('PTRM input'!$N$156*(1+rvanilla08)^0.5)/A14stdlife))</f>
        <v>0</v>
      </c>
      <c r="U254" s="105">
        <f>IF(A14stdlife="n/a","n/a",IF(U$3&gt;(A14stdlife+$E254),('PTRM input'!$N$156*(1+rvanilla08)^0.5)-SUM($N254:T254),('PTRM input'!$N$156*(1+rvanilla08)^0.5)/A14stdlife))</f>
        <v>0</v>
      </c>
      <c r="V254" s="105">
        <f>IF(A14stdlife="n/a","n/a",IF(V$3&gt;(A14stdlife+$E254),('PTRM input'!$N$156*(1+rvanilla08)^0.5)-SUM($N254:U254),('PTRM input'!$N$156*(1+rvanilla08)^0.5)/A14stdlife))</f>
        <v>0</v>
      </c>
      <c r="W254" s="105">
        <f>IF(A14stdlife="n/a","n/a",IF(W$3&gt;(A14stdlife+$E254),('PTRM input'!$N$156*(1+rvanilla08)^0.5)-SUM($N254:V254),('PTRM input'!$N$156*(1+rvanilla08)^0.5)/A14stdlife))</f>
        <v>0</v>
      </c>
      <c r="X254" s="105">
        <f>IF(A14stdlife="n/a","n/a",IF(X$3&gt;(A14stdlife+$E254),('PTRM input'!$N$156*(1+rvanilla08)^0.5)-SUM($N254:W254),('PTRM input'!$N$156*(1+rvanilla08)^0.5)/A14stdlife))</f>
        <v>0</v>
      </c>
      <c r="Y254" s="105">
        <f>IF(A14stdlife="n/a","n/a",IF(Y$3&gt;(A14stdlife+$E254),('PTRM input'!$N$156*(1+rvanilla08)^0.5)-SUM($N254:X254),('PTRM input'!$N$156*(1+rvanilla08)^0.5)/A14stdlife))</f>
        <v>0</v>
      </c>
      <c r="Z254" s="105">
        <f>IF(A14stdlife="n/a","n/a",IF(Z$3&gt;(A14stdlife+$E254),('PTRM input'!$N$156*(1+rvanilla08)^0.5)-SUM($N254:Y254),('PTRM input'!$N$156*(1+rvanilla08)^0.5)/A14stdlife))</f>
        <v>0</v>
      </c>
      <c r="AA254" s="105">
        <f>IF(A14stdlife="n/a","n/a",IF(AA$3&gt;(A14stdlife+$E254),('PTRM input'!$N$156*(1+rvanilla08)^0.5)-SUM($N254:Z254),('PTRM input'!$N$156*(1+rvanilla08)^0.5)/A14stdlife))</f>
        <v>0</v>
      </c>
      <c r="AB254" s="105">
        <f>IF(A14stdlife="n/a","n/a",IF(AB$3&gt;(A14stdlife+$E254),('PTRM input'!$N$156*(1+rvanilla08)^0.5)-SUM($N254:AA254),('PTRM input'!$N$156*(1+rvanilla08)^0.5)/A14stdlife))</f>
        <v>0</v>
      </c>
      <c r="AC254" s="105">
        <f>IF(A14stdlife="n/a","n/a",IF(AC$3&gt;(A14stdlife+$E254),('PTRM input'!$N$156*(1+rvanilla08)^0.5)-SUM($N254:AB254),('PTRM input'!$N$156*(1+rvanilla08)^0.5)/A14stdlife))</f>
        <v>0</v>
      </c>
      <c r="AD254" s="105">
        <f>IF(A14stdlife="n/a","n/a",IF(AD$3&gt;(A14stdlife+$E254),('PTRM input'!$N$156*(1+rvanilla08)^0.5)-SUM($N254:AC254),('PTRM input'!$N$156*(1+rvanilla08)^0.5)/A14stdlife))</f>
        <v>0</v>
      </c>
      <c r="AE254" s="105">
        <f>IF(A14stdlife="n/a","n/a",IF(AE$3&gt;(A14stdlife+$E254),('PTRM input'!$N$156*(1+rvanilla08)^0.5)-SUM($N254:AD254),('PTRM input'!$N$156*(1+rvanilla08)^0.5)/A14stdlife))</f>
        <v>0</v>
      </c>
      <c r="AF254" s="105">
        <f>IF(A14stdlife="n/a","n/a",IF(AF$3&gt;(A14stdlife+$E254),('PTRM input'!$N$156*(1+rvanilla08)^0.5)-SUM($N254:AE254),('PTRM input'!$N$156*(1+rvanilla08)^0.5)/A14stdlife))</f>
        <v>0</v>
      </c>
      <c r="AG254" s="105">
        <f>IF(A14stdlife="n/a","n/a",IF(AG$3&gt;(A14stdlife+$E254),('PTRM input'!$N$156*(1+rvanilla08)^0.5)-SUM($N254:AF254),('PTRM input'!$N$156*(1+rvanilla08)^0.5)/A14stdlife))</f>
        <v>0</v>
      </c>
      <c r="AH254" s="105">
        <f>IF(A14stdlife="n/a","n/a",IF(AH$3&gt;(A14stdlife+$E254),('PTRM input'!$N$156*(1+rvanilla08)^0.5)-SUM($N254:AG254),('PTRM input'!$N$156*(1+rvanilla08)^0.5)/A14stdlife))</f>
        <v>0</v>
      </c>
      <c r="AI254" s="105">
        <f>IF(A14stdlife="n/a","n/a",IF(AI$3&gt;(A14stdlife+$E254),('PTRM input'!$N$156*(1+rvanilla08)^0.5)-SUM($N254:AH254),('PTRM input'!$N$156*(1+rvanilla08)^0.5)/A14stdlife))</f>
        <v>0</v>
      </c>
      <c r="AJ254" s="105">
        <f>IF(A14stdlife="n/a","n/a",IF(AJ$3&gt;(A14stdlife+$E254),('PTRM input'!$N$156*(1+rvanilla08)^0.5)-SUM($N254:AI254),('PTRM input'!$N$156*(1+rvanilla08)^0.5)/A14stdlife))</f>
        <v>0</v>
      </c>
      <c r="AK254" s="105">
        <f>IF(A14stdlife="n/a","n/a",IF(AK$3&gt;(A14stdlife+$E254),('PTRM input'!$N$156*(1+rvanilla08)^0.5)-SUM($N254:AJ254),('PTRM input'!$N$156*(1+rvanilla08)^0.5)/A14stdlife))</f>
        <v>0</v>
      </c>
      <c r="AL254" s="105">
        <f>IF(A14stdlife="n/a","n/a",IF(AL$3&gt;(A14stdlife+$E254),('PTRM input'!$N$156*(1+rvanilla08)^0.5)-SUM($N254:AK254),('PTRM input'!$N$156*(1+rvanilla08)^0.5)/A14stdlife))</f>
        <v>0</v>
      </c>
      <c r="AM254" s="105">
        <f>IF(A14stdlife="n/a","n/a",IF(AM$3&gt;(A14stdlife+$E254),('PTRM input'!$N$156*(1+rvanilla08)^0.5)-SUM($N254:AL254),('PTRM input'!$N$156*(1+rvanilla08)^0.5)/A14stdlife))</f>
        <v>0</v>
      </c>
      <c r="AN254" s="105">
        <f>IF(A14stdlife="n/a","n/a",IF(AN$3&gt;(A14stdlife+$E254),('PTRM input'!$N$156*(1+rvanilla08)^0.5)-SUM($N254:AM254),('PTRM input'!$N$156*(1+rvanilla08)^0.5)/A14stdlife))</f>
        <v>0</v>
      </c>
      <c r="AO254" s="105">
        <f>IF(A14stdlife="n/a","n/a",IF(AO$3&gt;(A14stdlife+$E254),('PTRM input'!$N$156*(1+rvanilla08)^0.5)-SUM($N254:AN254),('PTRM input'!$N$156*(1+rvanilla08)^0.5)/A14stdlife))</f>
        <v>0</v>
      </c>
      <c r="AP254" s="105">
        <f>IF(A14stdlife="n/a","n/a",IF(AP$3&gt;(A14stdlife+$E254),('PTRM input'!$N$156*(1+rvanilla08)^0.5)-SUM($N254:AO254),('PTRM input'!$N$156*(1+rvanilla08)^0.5)/A14stdlife))</f>
        <v>0</v>
      </c>
      <c r="AQ254" s="105">
        <f>IF(A14stdlife="n/a","n/a",IF(AQ$3&gt;(A14stdlife+$E254),('PTRM input'!$N$156*(1+rvanilla08)^0.5)-SUM($N254:AP254),('PTRM input'!$N$156*(1+rvanilla08)^0.5)/A14stdlife))</f>
        <v>0</v>
      </c>
      <c r="AR254" s="105">
        <f>IF(A14stdlife="n/a","n/a",IF(AR$3&gt;(A14stdlife+$E254),('PTRM input'!$N$156*(1+rvanilla08)^0.5)-SUM($N254:AQ254),('PTRM input'!$N$156*(1+rvanilla08)^0.5)/A14stdlife))</f>
        <v>0</v>
      </c>
      <c r="AS254" s="105">
        <f>IF(A14stdlife="n/a","n/a",IF(AS$3&gt;(A14stdlife+$E254),('PTRM input'!$N$156*(1+rvanilla08)^0.5)-SUM($N254:AR254),('PTRM input'!$N$156*(1+rvanilla08)^0.5)/A14stdlife))</f>
        <v>0</v>
      </c>
      <c r="AT254" s="105">
        <f>IF(A14stdlife="n/a","n/a",IF(AT$3&gt;(A14stdlife+$E254),('PTRM input'!$N$156*(1+rvanilla08)^0.5)-SUM($N254:AS254),('PTRM input'!$N$156*(1+rvanilla08)^0.5)/A14stdlife))</f>
        <v>0</v>
      </c>
      <c r="AU254" s="105">
        <f>IF(A14stdlife="n/a","n/a",IF(AU$3&gt;(A14stdlife+$E254),('PTRM input'!$N$156*(1+rvanilla08)^0.5)-SUM($N254:AT254),('PTRM input'!$N$156*(1+rvanilla08)^0.5)/A14stdlife))</f>
        <v>0</v>
      </c>
      <c r="AV254" s="105">
        <f>IF(A14stdlife="n/a","n/a",IF(AV$3&gt;(A14stdlife+$E254),('PTRM input'!$N$156*(1+rvanilla08)^0.5)-SUM($N254:AU254),('PTRM input'!$N$156*(1+rvanilla08)^0.5)/A14stdlife))</f>
        <v>0</v>
      </c>
      <c r="AW254" s="105">
        <f>IF(A14stdlife="n/a","n/a",IF(AW$3&gt;(A14stdlife+$E254),('PTRM input'!$N$156*(1+rvanilla08)^0.5)-SUM($N254:AV254),('PTRM input'!$N$156*(1+rvanilla08)^0.5)/A14stdlife))</f>
        <v>0</v>
      </c>
      <c r="AX254" s="105">
        <f>IF(A14stdlife="n/a","n/a",IF(AX$3&gt;(A14stdlife+$E254),('PTRM input'!$N$156*(1+rvanilla08)^0.5)-SUM($N254:AW254),('PTRM input'!$N$156*(1+rvanilla08)^0.5)/A14stdlife))</f>
        <v>0</v>
      </c>
      <c r="AY254" s="105">
        <f>IF(A14stdlife="n/a","n/a",IF(AY$3&gt;(A14stdlife+$E254),('PTRM input'!$N$156*(1+rvanilla08)^0.5)-SUM($N254:AX254),('PTRM input'!$N$156*(1+rvanilla08)^0.5)/A14stdlife))</f>
        <v>0</v>
      </c>
      <c r="AZ254" s="105">
        <f>IF(A14stdlife="n/a","n/a",IF(AZ$3&gt;(A14stdlife+$E254),('PTRM input'!$N$156*(1+rvanilla08)^0.5)-SUM($N254:AY254),('PTRM input'!$N$156*(1+rvanilla08)^0.5)/A14stdlife))</f>
        <v>0</v>
      </c>
      <c r="BA254" s="105">
        <f>IF(A14stdlife="n/a","n/a",IF(BA$3&gt;(A14stdlife+$E254),('PTRM input'!$N$156*(1+rvanilla08)^0.5)-SUM($N254:AZ254),('PTRM input'!$N$156*(1+rvanilla08)^0.5)/A14stdlife))</f>
        <v>0</v>
      </c>
      <c r="BB254" s="105">
        <f>IF(A14stdlife="n/a","n/a",IF(BB$3&gt;(A14stdlife+$E254),('PTRM input'!$N$156*(1+rvanilla08)^0.5)-SUM($N254:BA254),('PTRM input'!$N$156*(1+rvanilla08)^0.5)/A14stdlife))</f>
        <v>0</v>
      </c>
      <c r="BC254" s="105">
        <f>IF(A14stdlife="n/a","n/a",IF(BC$3&gt;(A14stdlife+$E254),('PTRM input'!$N$156*(1+rvanilla08)^0.5)-SUM($N254:BB254),('PTRM input'!$N$156*(1+rvanilla08)^0.5)/A14stdlife))</f>
        <v>0</v>
      </c>
      <c r="BD254" s="105">
        <f>IF(A14stdlife="n/a","n/a",IF(BD$3&gt;(A14stdlife+$E254),('PTRM input'!$N$156*(1+rvanilla08)^0.5)-SUM($N254:BC254),('PTRM input'!$N$156*(1+rvanilla08)^0.5)/A14stdlife))</f>
        <v>0</v>
      </c>
      <c r="BE254" s="105">
        <f>IF(A14stdlife="n/a","n/a",IF(BE$3&gt;(A14stdlife+$E254),('PTRM input'!$N$156*(1+rvanilla08)^0.5)-SUM($N254:BD254),('PTRM input'!$N$156*(1+rvanilla08)^0.5)/A14stdlife))</f>
        <v>0</v>
      </c>
      <c r="BF254" s="105">
        <f>IF(A14stdlife="n/a","n/a",IF(BF$3&gt;(A14stdlife+$E254),('PTRM input'!$N$156*(1+rvanilla08)^0.5)-SUM($N254:BE254),('PTRM input'!$N$156*(1+rvanilla08)^0.5)/A14stdlife))</f>
        <v>0</v>
      </c>
      <c r="BG254" s="105">
        <f>IF(A14stdlife="n/a","n/a",IF(BG$3&gt;(A14stdlife+$E254),('PTRM input'!$N$156*(1+rvanilla08)^0.5)-SUM($N254:BF254),('PTRM input'!$N$156*(1+rvanilla08)^0.5)/A14stdlife))</f>
        <v>0</v>
      </c>
      <c r="BH254" s="105">
        <f>IF(A14stdlife="n/a","n/a",IF(BH$3&gt;(A14stdlife+$E254),('PTRM input'!$N$156*(1+rvanilla08)^0.5)-SUM($N254:BG254),('PTRM input'!$N$156*(1+rvanilla08)^0.5)/A14stdlife))</f>
        <v>0</v>
      </c>
      <c r="BI254" s="105">
        <f>IF(A14stdlife="n/a","n/a",IF(BI$3&gt;(A14stdlife+$E254),('PTRM input'!$N$156*(1+rvanilla08)^0.5)-SUM($N254:BH254),('PTRM input'!$N$156*(1+rvanilla08)^0.5)/A14stdlife))</f>
        <v>0</v>
      </c>
      <c r="BJ254" s="234"/>
      <c r="BK254" s="234"/>
      <c r="BL254" s="234"/>
      <c r="BM254" s="234"/>
    </row>
    <row r="255" spans="1:65" s="190" customFormat="1" hidden="1" outlineLevel="2">
      <c r="A255" s="234"/>
      <c r="B255" s="32"/>
      <c r="C255" s="31"/>
      <c r="D255" s="930"/>
      <c r="E255" s="167">
        <v>9</v>
      </c>
      <c r="F255" s="34"/>
      <c r="G255" s="184"/>
      <c r="H255" s="186"/>
      <c r="I255" s="186"/>
      <c r="J255" s="186"/>
      <c r="K255" s="186"/>
      <c r="L255" s="186"/>
      <c r="M255" s="186"/>
      <c r="N255" s="186"/>
      <c r="O255" s="185"/>
      <c r="P255" s="105">
        <f>IF(A14stdlife="n/a","n/a",IF(P$3&gt;(A14stdlife+$E255),('PTRM input'!$O$156*(1+rvanilla09)^0.5)-SUM($O255:O255),('PTRM input'!$O$156*(1+rvanilla09)^0.5)/A14stdlife))</f>
        <v>0</v>
      </c>
      <c r="Q255" s="105">
        <f>IF(A14stdlife="n/a","n/a",IF(Q$3&gt;(A14stdlife+$E255),('PTRM input'!$O$156*(1+rvanilla09)^0.5)-SUM($O255:P255),('PTRM input'!$O$156*(1+rvanilla09)^0.5)/A14stdlife))</f>
        <v>0</v>
      </c>
      <c r="R255" s="105">
        <f>IF(A14stdlife="n/a","n/a",IF(R$3&gt;(A14stdlife+$E255),('PTRM input'!$O$156*(1+rvanilla09)^0.5)-SUM($O255:Q255),('PTRM input'!$O$156*(1+rvanilla09)^0.5)/A14stdlife))</f>
        <v>0</v>
      </c>
      <c r="S255" s="105">
        <f>IF(A14stdlife="n/a","n/a",IF(S$3&gt;(A14stdlife+$E255),('PTRM input'!$O$156*(1+rvanilla09)^0.5)-SUM($O255:R255),('PTRM input'!$O$156*(1+rvanilla09)^0.5)/A14stdlife))</f>
        <v>0</v>
      </c>
      <c r="T255" s="105">
        <f>IF(A14stdlife="n/a","n/a",IF(T$3&gt;(A14stdlife+$E255),('PTRM input'!$O$156*(1+rvanilla09)^0.5)-SUM($O255:S255),('PTRM input'!$O$156*(1+rvanilla09)^0.5)/A14stdlife))</f>
        <v>0</v>
      </c>
      <c r="U255" s="105">
        <f>IF(A14stdlife="n/a","n/a",IF(U$3&gt;(A14stdlife+$E255),('PTRM input'!$O$156*(1+rvanilla09)^0.5)-SUM($O255:T255),('PTRM input'!$O$156*(1+rvanilla09)^0.5)/A14stdlife))</f>
        <v>0</v>
      </c>
      <c r="V255" s="105">
        <f>IF(A14stdlife="n/a","n/a",IF(V$3&gt;(A14stdlife+$E255),('PTRM input'!$O$156*(1+rvanilla09)^0.5)-SUM($O255:U255),('PTRM input'!$O$156*(1+rvanilla09)^0.5)/A14stdlife))</f>
        <v>0</v>
      </c>
      <c r="W255" s="105">
        <f>IF(A14stdlife="n/a","n/a",IF(W$3&gt;(A14stdlife+$E255),('PTRM input'!$O$156*(1+rvanilla09)^0.5)-SUM($O255:V255),('PTRM input'!$O$156*(1+rvanilla09)^0.5)/A14stdlife))</f>
        <v>0</v>
      </c>
      <c r="X255" s="105">
        <f>IF(A14stdlife="n/a","n/a",IF(X$3&gt;(A14stdlife+$E255),('PTRM input'!$O$156*(1+rvanilla09)^0.5)-SUM($O255:W255),('PTRM input'!$O$156*(1+rvanilla09)^0.5)/A14stdlife))</f>
        <v>0</v>
      </c>
      <c r="Y255" s="105">
        <f>IF(A14stdlife="n/a","n/a",IF(Y$3&gt;(A14stdlife+$E255),('PTRM input'!$O$156*(1+rvanilla09)^0.5)-SUM($O255:X255),('PTRM input'!$O$156*(1+rvanilla09)^0.5)/A14stdlife))</f>
        <v>0</v>
      </c>
      <c r="Z255" s="105">
        <f>IF(A14stdlife="n/a","n/a",IF(Z$3&gt;(A14stdlife+$E255),('PTRM input'!$O$156*(1+rvanilla09)^0.5)-SUM($O255:Y255),('PTRM input'!$O$156*(1+rvanilla09)^0.5)/A14stdlife))</f>
        <v>0</v>
      </c>
      <c r="AA255" s="105">
        <f>IF(A14stdlife="n/a","n/a",IF(AA$3&gt;(A14stdlife+$E255),('PTRM input'!$O$156*(1+rvanilla09)^0.5)-SUM($O255:Z255),('PTRM input'!$O$156*(1+rvanilla09)^0.5)/A14stdlife))</f>
        <v>0</v>
      </c>
      <c r="AB255" s="105">
        <f>IF(A14stdlife="n/a","n/a",IF(AB$3&gt;(A14stdlife+$E255),('PTRM input'!$O$156*(1+rvanilla09)^0.5)-SUM($O255:AA255),('PTRM input'!$O$156*(1+rvanilla09)^0.5)/A14stdlife))</f>
        <v>0</v>
      </c>
      <c r="AC255" s="105">
        <f>IF(A14stdlife="n/a","n/a",IF(AC$3&gt;(A14stdlife+$E255),('PTRM input'!$O$156*(1+rvanilla09)^0.5)-SUM($O255:AB255),('PTRM input'!$O$156*(1+rvanilla09)^0.5)/A14stdlife))</f>
        <v>0</v>
      </c>
      <c r="AD255" s="105">
        <f>IF(A14stdlife="n/a","n/a",IF(AD$3&gt;(A14stdlife+$E255),('PTRM input'!$O$156*(1+rvanilla09)^0.5)-SUM($O255:AC255),('PTRM input'!$O$156*(1+rvanilla09)^0.5)/A14stdlife))</f>
        <v>0</v>
      </c>
      <c r="AE255" s="105">
        <f>IF(A14stdlife="n/a","n/a",IF(AE$3&gt;(A14stdlife+$E255),('PTRM input'!$O$156*(1+rvanilla09)^0.5)-SUM($O255:AD255),('PTRM input'!$O$156*(1+rvanilla09)^0.5)/A14stdlife))</f>
        <v>0</v>
      </c>
      <c r="AF255" s="105">
        <f>IF(A14stdlife="n/a","n/a",IF(AF$3&gt;(A14stdlife+$E255),('PTRM input'!$O$156*(1+rvanilla09)^0.5)-SUM($O255:AE255),('PTRM input'!$O$156*(1+rvanilla09)^0.5)/A14stdlife))</f>
        <v>0</v>
      </c>
      <c r="AG255" s="105">
        <f>IF(A14stdlife="n/a","n/a",IF(AG$3&gt;(A14stdlife+$E255),('PTRM input'!$O$156*(1+rvanilla09)^0.5)-SUM($O255:AF255),('PTRM input'!$O$156*(1+rvanilla09)^0.5)/A14stdlife))</f>
        <v>0</v>
      </c>
      <c r="AH255" s="105">
        <f>IF(A14stdlife="n/a","n/a",IF(AH$3&gt;(A14stdlife+$E255),('PTRM input'!$O$156*(1+rvanilla09)^0.5)-SUM($O255:AG255),('PTRM input'!$O$156*(1+rvanilla09)^0.5)/A14stdlife))</f>
        <v>0</v>
      </c>
      <c r="AI255" s="105">
        <f>IF(A14stdlife="n/a","n/a",IF(AI$3&gt;(A14stdlife+$E255),('PTRM input'!$O$156*(1+rvanilla09)^0.5)-SUM($O255:AH255),('PTRM input'!$O$156*(1+rvanilla09)^0.5)/A14stdlife))</f>
        <v>0</v>
      </c>
      <c r="AJ255" s="105">
        <f>IF(A14stdlife="n/a","n/a",IF(AJ$3&gt;(A14stdlife+$E255),('PTRM input'!$O$156*(1+rvanilla09)^0.5)-SUM($O255:AI255),('PTRM input'!$O$156*(1+rvanilla09)^0.5)/A14stdlife))</f>
        <v>0</v>
      </c>
      <c r="AK255" s="105">
        <f>IF(A14stdlife="n/a","n/a",IF(AK$3&gt;(A14stdlife+$E255),('PTRM input'!$O$156*(1+rvanilla09)^0.5)-SUM($O255:AJ255),('PTRM input'!$O$156*(1+rvanilla09)^0.5)/A14stdlife))</f>
        <v>0</v>
      </c>
      <c r="AL255" s="105">
        <f>IF(A14stdlife="n/a","n/a",IF(AL$3&gt;(A14stdlife+$E255),('PTRM input'!$O$156*(1+rvanilla09)^0.5)-SUM($O255:AK255),('PTRM input'!$O$156*(1+rvanilla09)^0.5)/A14stdlife))</f>
        <v>0</v>
      </c>
      <c r="AM255" s="105">
        <f>IF(A14stdlife="n/a","n/a",IF(AM$3&gt;(A14stdlife+$E255),('PTRM input'!$O$156*(1+rvanilla09)^0.5)-SUM($O255:AL255),('PTRM input'!$O$156*(1+rvanilla09)^0.5)/A14stdlife))</f>
        <v>0</v>
      </c>
      <c r="AN255" s="105">
        <f>IF(A14stdlife="n/a","n/a",IF(AN$3&gt;(A14stdlife+$E255),('PTRM input'!$O$156*(1+rvanilla09)^0.5)-SUM($O255:AM255),('PTRM input'!$O$156*(1+rvanilla09)^0.5)/A14stdlife))</f>
        <v>0</v>
      </c>
      <c r="AO255" s="105">
        <f>IF(A14stdlife="n/a","n/a",IF(AO$3&gt;(A14stdlife+$E255),('PTRM input'!$O$156*(1+rvanilla09)^0.5)-SUM($O255:AN255),('PTRM input'!$O$156*(1+rvanilla09)^0.5)/A14stdlife))</f>
        <v>0</v>
      </c>
      <c r="AP255" s="105">
        <f>IF(A14stdlife="n/a","n/a",IF(AP$3&gt;(A14stdlife+$E255),('PTRM input'!$O$156*(1+rvanilla09)^0.5)-SUM($O255:AO255),('PTRM input'!$O$156*(1+rvanilla09)^0.5)/A14stdlife))</f>
        <v>0</v>
      </c>
      <c r="AQ255" s="105">
        <f>IF(A14stdlife="n/a","n/a",IF(AQ$3&gt;(A14stdlife+$E255),('PTRM input'!$O$156*(1+rvanilla09)^0.5)-SUM($O255:AP255),('PTRM input'!$O$156*(1+rvanilla09)^0.5)/A14stdlife))</f>
        <v>0</v>
      </c>
      <c r="AR255" s="105">
        <f>IF(A14stdlife="n/a","n/a",IF(AR$3&gt;(A14stdlife+$E255),('PTRM input'!$O$156*(1+rvanilla09)^0.5)-SUM($O255:AQ255),('PTRM input'!$O$156*(1+rvanilla09)^0.5)/A14stdlife))</f>
        <v>0</v>
      </c>
      <c r="AS255" s="105">
        <f>IF(A14stdlife="n/a","n/a",IF(AS$3&gt;(A14stdlife+$E255),('PTRM input'!$O$156*(1+rvanilla09)^0.5)-SUM($O255:AR255),('PTRM input'!$O$156*(1+rvanilla09)^0.5)/A14stdlife))</f>
        <v>0</v>
      </c>
      <c r="AT255" s="105">
        <f>IF(A14stdlife="n/a","n/a",IF(AT$3&gt;(A14stdlife+$E255),('PTRM input'!$O$156*(1+rvanilla09)^0.5)-SUM($O255:AS255),('PTRM input'!$O$156*(1+rvanilla09)^0.5)/A14stdlife))</f>
        <v>0</v>
      </c>
      <c r="AU255" s="105">
        <f>IF(A14stdlife="n/a","n/a",IF(AU$3&gt;(A14stdlife+$E255),('PTRM input'!$O$156*(1+rvanilla09)^0.5)-SUM($O255:AT255),('PTRM input'!$O$156*(1+rvanilla09)^0.5)/A14stdlife))</f>
        <v>0</v>
      </c>
      <c r="AV255" s="105">
        <f>IF(A14stdlife="n/a","n/a",IF(AV$3&gt;(A14stdlife+$E255),('PTRM input'!$O$156*(1+rvanilla09)^0.5)-SUM($O255:AU255),('PTRM input'!$O$156*(1+rvanilla09)^0.5)/A14stdlife))</f>
        <v>0</v>
      </c>
      <c r="AW255" s="105">
        <f>IF(A14stdlife="n/a","n/a",IF(AW$3&gt;(A14stdlife+$E255),('PTRM input'!$O$156*(1+rvanilla09)^0.5)-SUM($O255:AV255),('PTRM input'!$O$156*(1+rvanilla09)^0.5)/A14stdlife))</f>
        <v>0</v>
      </c>
      <c r="AX255" s="105">
        <f>IF(A14stdlife="n/a","n/a",IF(AX$3&gt;(A14stdlife+$E255),('PTRM input'!$O$156*(1+rvanilla09)^0.5)-SUM($O255:AW255),('PTRM input'!$O$156*(1+rvanilla09)^0.5)/A14stdlife))</f>
        <v>0</v>
      </c>
      <c r="AY255" s="105">
        <f>IF(A14stdlife="n/a","n/a",IF(AY$3&gt;(A14stdlife+$E255),('PTRM input'!$O$156*(1+rvanilla09)^0.5)-SUM($O255:AX255),('PTRM input'!$O$156*(1+rvanilla09)^0.5)/A14stdlife))</f>
        <v>0</v>
      </c>
      <c r="AZ255" s="105">
        <f>IF(A14stdlife="n/a","n/a",IF(AZ$3&gt;(A14stdlife+$E255),('PTRM input'!$O$156*(1+rvanilla09)^0.5)-SUM($O255:AY255),('PTRM input'!$O$156*(1+rvanilla09)^0.5)/A14stdlife))</f>
        <v>0</v>
      </c>
      <c r="BA255" s="105">
        <f>IF(A14stdlife="n/a","n/a",IF(BA$3&gt;(A14stdlife+$E255),('PTRM input'!$O$156*(1+rvanilla09)^0.5)-SUM($O255:AZ255),('PTRM input'!$O$156*(1+rvanilla09)^0.5)/A14stdlife))</f>
        <v>0</v>
      </c>
      <c r="BB255" s="105">
        <f>IF(A14stdlife="n/a","n/a",IF(BB$3&gt;(A14stdlife+$E255),('PTRM input'!$O$156*(1+rvanilla09)^0.5)-SUM($O255:BA255),('PTRM input'!$O$156*(1+rvanilla09)^0.5)/A14stdlife))</f>
        <v>0</v>
      </c>
      <c r="BC255" s="105">
        <f>IF(A14stdlife="n/a","n/a",IF(BC$3&gt;(A14stdlife+$E255),('PTRM input'!$O$156*(1+rvanilla09)^0.5)-SUM($O255:BB255),('PTRM input'!$O$156*(1+rvanilla09)^0.5)/A14stdlife))</f>
        <v>0</v>
      </c>
      <c r="BD255" s="105">
        <f>IF(A14stdlife="n/a","n/a",IF(BD$3&gt;(A14stdlife+$E255),('PTRM input'!$O$156*(1+rvanilla09)^0.5)-SUM($O255:BC255),('PTRM input'!$O$156*(1+rvanilla09)^0.5)/A14stdlife))</f>
        <v>0</v>
      </c>
      <c r="BE255" s="105">
        <f>IF(A14stdlife="n/a","n/a",IF(BE$3&gt;(A14stdlife+$E255),('PTRM input'!$O$156*(1+rvanilla09)^0.5)-SUM($O255:BD255),('PTRM input'!$O$156*(1+rvanilla09)^0.5)/A14stdlife))</f>
        <v>0</v>
      </c>
      <c r="BF255" s="105">
        <f>IF(A14stdlife="n/a","n/a",IF(BF$3&gt;(A14stdlife+$E255),('PTRM input'!$O$156*(1+rvanilla09)^0.5)-SUM($O255:BE255),('PTRM input'!$O$156*(1+rvanilla09)^0.5)/A14stdlife))</f>
        <v>0</v>
      </c>
      <c r="BG255" s="105">
        <f>IF(A14stdlife="n/a","n/a",IF(BG$3&gt;(A14stdlife+$E255),('PTRM input'!$O$156*(1+rvanilla09)^0.5)-SUM($O255:BF255),('PTRM input'!$O$156*(1+rvanilla09)^0.5)/A14stdlife))</f>
        <v>0</v>
      </c>
      <c r="BH255" s="105">
        <f>IF(A14stdlife="n/a","n/a",IF(BH$3&gt;(A14stdlife+$E255),('PTRM input'!$O$156*(1+rvanilla09)^0.5)-SUM($O255:BG255),('PTRM input'!$O$156*(1+rvanilla09)^0.5)/A14stdlife))</f>
        <v>0</v>
      </c>
      <c r="BI255" s="105">
        <f>IF(A14stdlife="n/a","n/a",IF(BI$3&gt;(A14stdlife+$E255),('PTRM input'!$O$156*(1+rvanilla09)^0.5)-SUM($O255:BH255),('PTRM input'!$O$156*(1+rvanilla09)^0.5)/A14stdlife))</f>
        <v>0</v>
      </c>
      <c r="BJ255" s="234"/>
      <c r="BK255" s="234"/>
      <c r="BL255" s="234"/>
      <c r="BM255" s="234"/>
    </row>
    <row r="256" spans="1:65" s="190" customFormat="1" hidden="1" outlineLevel="2">
      <c r="A256" s="234"/>
      <c r="B256" s="32"/>
      <c r="C256" s="31"/>
      <c r="D256" s="930"/>
      <c r="E256" s="168">
        <v>10</v>
      </c>
      <c r="F256" s="34"/>
      <c r="G256" s="184"/>
      <c r="H256" s="186"/>
      <c r="I256" s="186"/>
      <c r="J256" s="186"/>
      <c r="K256" s="186"/>
      <c r="L256" s="186"/>
      <c r="M256" s="186"/>
      <c r="N256" s="186"/>
      <c r="O256" s="186"/>
      <c r="P256" s="185"/>
      <c r="Q256" s="105">
        <f>IF(A14stdlife="n/a","n/a",IF(Q$3&gt;(A14stdlife+$E256),('PTRM input'!$P$156*(1+rvanilla10)^0.5)-SUM($P256:P256),('PTRM input'!$P$156*(1+rvanilla10)^0.5)/A14stdlife))</f>
        <v>0</v>
      </c>
      <c r="R256" s="105">
        <f>IF(A14stdlife="n/a","n/a",IF(R$3&gt;(A14stdlife+$E256),('PTRM input'!$P$156*(1+rvanilla10)^0.5)-SUM($P256:Q256),('PTRM input'!$P$156*(1+rvanilla10)^0.5)/A14stdlife))</f>
        <v>0</v>
      </c>
      <c r="S256" s="105">
        <f>IF(A14stdlife="n/a","n/a",IF(S$3&gt;(A14stdlife+$E256),('PTRM input'!$P$156*(1+rvanilla10)^0.5)-SUM($P256:R256),('PTRM input'!$P$156*(1+rvanilla10)^0.5)/A14stdlife))</f>
        <v>0</v>
      </c>
      <c r="T256" s="105">
        <f>IF(A14stdlife="n/a","n/a",IF(T$3&gt;(A14stdlife+$E256),('PTRM input'!$P$156*(1+rvanilla10)^0.5)-SUM($P256:S256),('PTRM input'!$P$156*(1+rvanilla10)^0.5)/A14stdlife))</f>
        <v>0</v>
      </c>
      <c r="U256" s="105">
        <f>IF(A14stdlife="n/a","n/a",IF(U$3&gt;(A14stdlife+$E256),('PTRM input'!$P$156*(1+rvanilla10)^0.5)-SUM($P256:T256),('PTRM input'!$P$156*(1+rvanilla10)^0.5)/A14stdlife))</f>
        <v>0</v>
      </c>
      <c r="V256" s="105">
        <f>IF(A14stdlife="n/a","n/a",IF(V$3&gt;(A14stdlife+$E256),('PTRM input'!$P$156*(1+rvanilla10)^0.5)-SUM($P256:U256),('PTRM input'!$P$156*(1+rvanilla10)^0.5)/A14stdlife))</f>
        <v>0</v>
      </c>
      <c r="W256" s="105">
        <f>IF(A14stdlife="n/a","n/a",IF(W$3&gt;(A14stdlife+$E256),('PTRM input'!$P$156*(1+rvanilla10)^0.5)-SUM($P256:V256),('PTRM input'!$P$156*(1+rvanilla10)^0.5)/A14stdlife))</f>
        <v>0</v>
      </c>
      <c r="X256" s="105">
        <f>IF(A14stdlife="n/a","n/a",IF(X$3&gt;(A14stdlife+$E256),('PTRM input'!$P$156*(1+rvanilla10)^0.5)-SUM($P256:W256),('PTRM input'!$P$156*(1+rvanilla10)^0.5)/A14stdlife))</f>
        <v>0</v>
      </c>
      <c r="Y256" s="105">
        <f>IF(A14stdlife="n/a","n/a",IF(Y$3&gt;(A14stdlife+$E256),('PTRM input'!$P$156*(1+rvanilla10)^0.5)-SUM($P256:X256),('PTRM input'!$P$156*(1+rvanilla10)^0.5)/A14stdlife))</f>
        <v>0</v>
      </c>
      <c r="Z256" s="105">
        <f>IF(A14stdlife="n/a","n/a",IF(Z$3&gt;(A14stdlife+$E256),('PTRM input'!$P$156*(1+rvanilla10)^0.5)-SUM($P256:Y256),('PTRM input'!$P$156*(1+rvanilla10)^0.5)/A14stdlife))</f>
        <v>0</v>
      </c>
      <c r="AA256" s="105">
        <f>IF(A14stdlife="n/a","n/a",IF(AA$3&gt;(A14stdlife+$E256),('PTRM input'!$P$156*(1+rvanilla10)^0.5)-SUM($P256:Z256),('PTRM input'!$P$156*(1+rvanilla10)^0.5)/A14stdlife))</f>
        <v>0</v>
      </c>
      <c r="AB256" s="105">
        <f>IF(A14stdlife="n/a","n/a",IF(AB$3&gt;(A14stdlife+$E256),('PTRM input'!$P$156*(1+rvanilla10)^0.5)-SUM($P256:AA256),('PTRM input'!$P$156*(1+rvanilla10)^0.5)/A14stdlife))</f>
        <v>0</v>
      </c>
      <c r="AC256" s="105">
        <f>IF(A14stdlife="n/a","n/a",IF(AC$3&gt;(A14stdlife+$E256),('PTRM input'!$P$156*(1+rvanilla10)^0.5)-SUM($P256:AB256),('PTRM input'!$P$156*(1+rvanilla10)^0.5)/A14stdlife))</f>
        <v>0</v>
      </c>
      <c r="AD256" s="105">
        <f>IF(A14stdlife="n/a","n/a",IF(AD$3&gt;(A14stdlife+$E256),('PTRM input'!$P$156*(1+rvanilla10)^0.5)-SUM($P256:AC256),('PTRM input'!$P$156*(1+rvanilla10)^0.5)/A14stdlife))</f>
        <v>0</v>
      </c>
      <c r="AE256" s="105">
        <f>IF(A14stdlife="n/a","n/a",IF(AE$3&gt;(A14stdlife+$E256),('PTRM input'!$P$156*(1+rvanilla10)^0.5)-SUM($P256:AD256),('PTRM input'!$P$156*(1+rvanilla10)^0.5)/A14stdlife))</f>
        <v>0</v>
      </c>
      <c r="AF256" s="105">
        <f>IF(A14stdlife="n/a","n/a",IF(AF$3&gt;(A14stdlife+$E256),('PTRM input'!$P$156*(1+rvanilla10)^0.5)-SUM($P256:AE256),('PTRM input'!$P$156*(1+rvanilla10)^0.5)/A14stdlife))</f>
        <v>0</v>
      </c>
      <c r="AG256" s="105">
        <f>IF(A14stdlife="n/a","n/a",IF(AG$3&gt;(A14stdlife+$E256),('PTRM input'!$P$156*(1+rvanilla10)^0.5)-SUM($P256:AF256),('PTRM input'!$P$156*(1+rvanilla10)^0.5)/A14stdlife))</f>
        <v>0</v>
      </c>
      <c r="AH256" s="105">
        <f>IF(A14stdlife="n/a","n/a",IF(AH$3&gt;(A14stdlife+$E256),('PTRM input'!$P$156*(1+rvanilla10)^0.5)-SUM($P256:AG256),('PTRM input'!$P$156*(1+rvanilla10)^0.5)/A14stdlife))</f>
        <v>0</v>
      </c>
      <c r="AI256" s="105">
        <f>IF(A14stdlife="n/a","n/a",IF(AI$3&gt;(A14stdlife+$E256),('PTRM input'!$P$156*(1+rvanilla10)^0.5)-SUM($P256:AH256),('PTRM input'!$P$156*(1+rvanilla10)^0.5)/A14stdlife))</f>
        <v>0</v>
      </c>
      <c r="AJ256" s="105">
        <f>IF(A14stdlife="n/a","n/a",IF(AJ$3&gt;(A14stdlife+$E256),('PTRM input'!$P$156*(1+rvanilla10)^0.5)-SUM($P256:AI256),('PTRM input'!$P$156*(1+rvanilla10)^0.5)/A14stdlife))</f>
        <v>0</v>
      </c>
      <c r="AK256" s="105">
        <f>IF(A14stdlife="n/a","n/a",IF(AK$3&gt;(A14stdlife+$E256),('PTRM input'!$P$156*(1+rvanilla10)^0.5)-SUM($P256:AJ256),('PTRM input'!$P$156*(1+rvanilla10)^0.5)/A14stdlife))</f>
        <v>0</v>
      </c>
      <c r="AL256" s="105">
        <f>IF(A14stdlife="n/a","n/a",IF(AL$3&gt;(A14stdlife+$E256),('PTRM input'!$P$156*(1+rvanilla10)^0.5)-SUM($P256:AK256),('PTRM input'!$P$156*(1+rvanilla10)^0.5)/A14stdlife))</f>
        <v>0</v>
      </c>
      <c r="AM256" s="105">
        <f>IF(A14stdlife="n/a","n/a",IF(AM$3&gt;(A14stdlife+$E256),('PTRM input'!$P$156*(1+rvanilla10)^0.5)-SUM($P256:AL256),('PTRM input'!$P$156*(1+rvanilla10)^0.5)/A14stdlife))</f>
        <v>0</v>
      </c>
      <c r="AN256" s="105">
        <f>IF(A14stdlife="n/a","n/a",IF(AN$3&gt;(A14stdlife+$E256),('PTRM input'!$P$156*(1+rvanilla10)^0.5)-SUM($P256:AM256),('PTRM input'!$P$156*(1+rvanilla10)^0.5)/A14stdlife))</f>
        <v>0</v>
      </c>
      <c r="AO256" s="105">
        <f>IF(A14stdlife="n/a","n/a",IF(AO$3&gt;(A14stdlife+$E256),('PTRM input'!$P$156*(1+rvanilla10)^0.5)-SUM($P256:AN256),('PTRM input'!$P$156*(1+rvanilla10)^0.5)/A14stdlife))</f>
        <v>0</v>
      </c>
      <c r="AP256" s="105">
        <f>IF(A14stdlife="n/a","n/a",IF(AP$3&gt;(A14stdlife+$E256),('PTRM input'!$P$156*(1+rvanilla10)^0.5)-SUM($P256:AO256),('PTRM input'!$P$156*(1+rvanilla10)^0.5)/A14stdlife))</f>
        <v>0</v>
      </c>
      <c r="AQ256" s="105">
        <f>IF(A14stdlife="n/a","n/a",IF(AQ$3&gt;(A14stdlife+$E256),('PTRM input'!$P$156*(1+rvanilla10)^0.5)-SUM($P256:AP256),('PTRM input'!$P$156*(1+rvanilla10)^0.5)/A14stdlife))</f>
        <v>0</v>
      </c>
      <c r="AR256" s="105">
        <f>IF(A14stdlife="n/a","n/a",IF(AR$3&gt;(A14stdlife+$E256),('PTRM input'!$P$156*(1+rvanilla10)^0.5)-SUM($P256:AQ256),('PTRM input'!$P$156*(1+rvanilla10)^0.5)/A14stdlife))</f>
        <v>0</v>
      </c>
      <c r="AS256" s="105">
        <f>IF(A14stdlife="n/a","n/a",IF(AS$3&gt;(A14stdlife+$E256),('PTRM input'!$P$156*(1+rvanilla10)^0.5)-SUM($P256:AR256),('PTRM input'!$P$156*(1+rvanilla10)^0.5)/A14stdlife))</f>
        <v>0</v>
      </c>
      <c r="AT256" s="105">
        <f>IF(A14stdlife="n/a","n/a",IF(AT$3&gt;(A14stdlife+$E256),('PTRM input'!$P$156*(1+rvanilla10)^0.5)-SUM($P256:AS256),('PTRM input'!$P$156*(1+rvanilla10)^0.5)/A14stdlife))</f>
        <v>0</v>
      </c>
      <c r="AU256" s="105">
        <f>IF(A14stdlife="n/a","n/a",IF(AU$3&gt;(A14stdlife+$E256),('PTRM input'!$P$156*(1+rvanilla10)^0.5)-SUM($P256:AT256),('PTRM input'!$P$156*(1+rvanilla10)^0.5)/A14stdlife))</f>
        <v>0</v>
      </c>
      <c r="AV256" s="105">
        <f>IF(A14stdlife="n/a","n/a",IF(AV$3&gt;(A14stdlife+$E256),('PTRM input'!$P$156*(1+rvanilla10)^0.5)-SUM($P256:AU256),('PTRM input'!$P$156*(1+rvanilla10)^0.5)/A14stdlife))</f>
        <v>0</v>
      </c>
      <c r="AW256" s="105">
        <f>IF(A14stdlife="n/a","n/a",IF(AW$3&gt;(A14stdlife+$E256),('PTRM input'!$P$156*(1+rvanilla10)^0.5)-SUM($P256:AV256),('PTRM input'!$P$156*(1+rvanilla10)^0.5)/A14stdlife))</f>
        <v>0</v>
      </c>
      <c r="AX256" s="105">
        <f>IF(A14stdlife="n/a","n/a",IF(AX$3&gt;(A14stdlife+$E256),('PTRM input'!$P$156*(1+rvanilla10)^0.5)-SUM($P256:AW256),('PTRM input'!$P$156*(1+rvanilla10)^0.5)/A14stdlife))</f>
        <v>0</v>
      </c>
      <c r="AY256" s="105">
        <f>IF(A14stdlife="n/a","n/a",IF(AY$3&gt;(A14stdlife+$E256),('PTRM input'!$P$156*(1+rvanilla10)^0.5)-SUM($P256:AX256),('PTRM input'!$P$156*(1+rvanilla10)^0.5)/A14stdlife))</f>
        <v>0</v>
      </c>
      <c r="AZ256" s="105">
        <f>IF(A14stdlife="n/a","n/a",IF(AZ$3&gt;(A14stdlife+$E256),('PTRM input'!$P$156*(1+rvanilla10)^0.5)-SUM($P256:AY256),('PTRM input'!$P$156*(1+rvanilla10)^0.5)/A14stdlife))</f>
        <v>0</v>
      </c>
      <c r="BA256" s="105">
        <f>IF(A14stdlife="n/a","n/a",IF(BA$3&gt;(A14stdlife+$E256),('PTRM input'!$P$156*(1+rvanilla10)^0.5)-SUM($P256:AZ256),('PTRM input'!$P$156*(1+rvanilla10)^0.5)/A14stdlife))</f>
        <v>0</v>
      </c>
      <c r="BB256" s="105">
        <f>IF(A14stdlife="n/a","n/a",IF(BB$3&gt;(A14stdlife+$E256),('PTRM input'!$P$156*(1+rvanilla10)^0.5)-SUM($P256:BA256),('PTRM input'!$P$156*(1+rvanilla10)^0.5)/A14stdlife))</f>
        <v>0</v>
      </c>
      <c r="BC256" s="105">
        <f>IF(A14stdlife="n/a","n/a",IF(BC$3&gt;(A14stdlife+$E256),('PTRM input'!$P$156*(1+rvanilla10)^0.5)-SUM($P256:BB256),('PTRM input'!$P$156*(1+rvanilla10)^0.5)/A14stdlife))</f>
        <v>0</v>
      </c>
      <c r="BD256" s="105">
        <f>IF(A14stdlife="n/a","n/a",IF(BD$3&gt;(A14stdlife+$E256),('PTRM input'!$P$156*(1+rvanilla10)^0.5)-SUM($P256:BC256),('PTRM input'!$P$156*(1+rvanilla10)^0.5)/A14stdlife))</f>
        <v>0</v>
      </c>
      <c r="BE256" s="105">
        <f>IF(A14stdlife="n/a","n/a",IF(BE$3&gt;(A14stdlife+$E256),('PTRM input'!$P$156*(1+rvanilla10)^0.5)-SUM($P256:BD256),('PTRM input'!$P$156*(1+rvanilla10)^0.5)/A14stdlife))</f>
        <v>0</v>
      </c>
      <c r="BF256" s="105">
        <f>IF(A14stdlife="n/a","n/a",IF(BF$3&gt;(A14stdlife+$E256),('PTRM input'!$P$156*(1+rvanilla10)^0.5)-SUM($P256:BE256),('PTRM input'!$P$156*(1+rvanilla10)^0.5)/A14stdlife))</f>
        <v>0</v>
      </c>
      <c r="BG256" s="105">
        <f>IF(A14stdlife="n/a","n/a",IF(BG$3&gt;(A14stdlife+$E256),('PTRM input'!$P$156*(1+rvanilla10)^0.5)-SUM($P256:BF256),('PTRM input'!$P$156*(1+rvanilla10)^0.5)/A14stdlife))</f>
        <v>0</v>
      </c>
      <c r="BH256" s="105">
        <f>IF(A14stdlife="n/a","n/a",IF(BH$3&gt;(A14stdlife+$E256),('PTRM input'!$P$156*(1+rvanilla10)^0.5)-SUM($P256:BG256),('PTRM input'!$P$156*(1+rvanilla10)^0.5)/A14stdlife))</f>
        <v>0</v>
      </c>
      <c r="BI256" s="105">
        <f>IF(A14stdlife="n/a","n/a",IF(BI$3&gt;(A14stdlife+$E256),('PTRM input'!$P$156*(1+rvanilla10)^0.5)-SUM($P256:BH256),('PTRM input'!$P$156*(1+rvanilla10)^0.5)/A14stdlife))</f>
        <v>0</v>
      </c>
      <c r="BJ256" s="234"/>
      <c r="BK256" s="234"/>
      <c r="BL256" s="234"/>
      <c r="BM256" s="234"/>
    </row>
    <row r="257" spans="1:65" s="190" customFormat="1" outlineLevel="1" collapsed="1">
      <c r="A257" s="234"/>
      <c r="B257" s="17"/>
      <c r="C257" s="32">
        <f>Asset14</f>
        <v>0</v>
      </c>
      <c r="D257" s="17"/>
      <c r="E257" s="17"/>
      <c r="F257" s="30"/>
      <c r="G257" s="102">
        <f>SUM(G245:G256)</f>
        <v>0</v>
      </c>
      <c r="H257" s="102">
        <f t="shared" ref="H257:AL257" si="63">SUM(H245:H256)</f>
        <v>0</v>
      </c>
      <c r="I257" s="102">
        <f t="shared" si="63"/>
        <v>0</v>
      </c>
      <c r="J257" s="102">
        <f t="shared" si="63"/>
        <v>0</v>
      </c>
      <c r="K257" s="102">
        <f t="shared" si="63"/>
        <v>0</v>
      </c>
      <c r="L257" s="102">
        <f t="shared" si="63"/>
        <v>0</v>
      </c>
      <c r="M257" s="102">
        <f t="shared" si="63"/>
        <v>0</v>
      </c>
      <c r="N257" s="102">
        <f t="shared" si="63"/>
        <v>0</v>
      </c>
      <c r="O257" s="102">
        <f t="shared" si="63"/>
        <v>0</v>
      </c>
      <c r="P257" s="102">
        <f t="shared" si="63"/>
        <v>0</v>
      </c>
      <c r="Q257" s="102">
        <f t="shared" si="63"/>
        <v>0</v>
      </c>
      <c r="R257" s="102">
        <f t="shared" si="63"/>
        <v>0</v>
      </c>
      <c r="S257" s="102">
        <f t="shared" si="63"/>
        <v>0</v>
      </c>
      <c r="T257" s="102">
        <f t="shared" si="63"/>
        <v>0</v>
      </c>
      <c r="U257" s="102">
        <f t="shared" si="63"/>
        <v>0</v>
      </c>
      <c r="V257" s="102">
        <f t="shared" si="63"/>
        <v>0</v>
      </c>
      <c r="W257" s="102">
        <f t="shared" si="63"/>
        <v>0</v>
      </c>
      <c r="X257" s="102">
        <f t="shared" si="63"/>
        <v>0</v>
      </c>
      <c r="Y257" s="102">
        <f t="shared" si="63"/>
        <v>0</v>
      </c>
      <c r="Z257" s="102">
        <f t="shared" si="63"/>
        <v>0</v>
      </c>
      <c r="AA257" s="102">
        <f t="shared" si="63"/>
        <v>0</v>
      </c>
      <c r="AB257" s="102">
        <f t="shared" si="63"/>
        <v>0</v>
      </c>
      <c r="AC257" s="102">
        <f t="shared" si="63"/>
        <v>0</v>
      </c>
      <c r="AD257" s="102">
        <f t="shared" si="63"/>
        <v>0</v>
      </c>
      <c r="AE257" s="102">
        <f t="shared" si="63"/>
        <v>0</v>
      </c>
      <c r="AF257" s="102">
        <f t="shared" si="63"/>
        <v>0</v>
      </c>
      <c r="AG257" s="102">
        <f t="shared" si="63"/>
        <v>0</v>
      </c>
      <c r="AH257" s="102">
        <f t="shared" si="63"/>
        <v>0</v>
      </c>
      <c r="AI257" s="102">
        <f t="shared" si="63"/>
        <v>0</v>
      </c>
      <c r="AJ257" s="102">
        <f t="shared" si="63"/>
        <v>0</v>
      </c>
      <c r="AK257" s="102">
        <f t="shared" si="63"/>
        <v>0</v>
      </c>
      <c r="AL257" s="102">
        <f t="shared" si="63"/>
        <v>0</v>
      </c>
      <c r="AM257" s="102">
        <f t="shared" ref="AM257:BI257" si="64">SUM(AM245:AM256)</f>
        <v>0</v>
      </c>
      <c r="AN257" s="102">
        <f t="shared" si="64"/>
        <v>0</v>
      </c>
      <c r="AO257" s="102">
        <f t="shared" si="64"/>
        <v>0</v>
      </c>
      <c r="AP257" s="102">
        <f t="shared" si="64"/>
        <v>0</v>
      </c>
      <c r="AQ257" s="102">
        <f t="shared" si="64"/>
        <v>0</v>
      </c>
      <c r="AR257" s="102">
        <f t="shared" si="64"/>
        <v>0</v>
      </c>
      <c r="AS257" s="102">
        <f t="shared" si="64"/>
        <v>0</v>
      </c>
      <c r="AT257" s="102">
        <f t="shared" si="64"/>
        <v>0</v>
      </c>
      <c r="AU257" s="102">
        <f t="shared" si="64"/>
        <v>0</v>
      </c>
      <c r="AV257" s="102">
        <f t="shared" si="64"/>
        <v>0</v>
      </c>
      <c r="AW257" s="102">
        <f t="shared" si="64"/>
        <v>0</v>
      </c>
      <c r="AX257" s="102">
        <f t="shared" si="64"/>
        <v>0</v>
      </c>
      <c r="AY257" s="102">
        <f t="shared" si="64"/>
        <v>0</v>
      </c>
      <c r="AZ257" s="102">
        <f t="shared" si="64"/>
        <v>0</v>
      </c>
      <c r="BA257" s="102">
        <f t="shared" si="64"/>
        <v>0</v>
      </c>
      <c r="BB257" s="102">
        <f t="shared" si="64"/>
        <v>0</v>
      </c>
      <c r="BC257" s="102">
        <f t="shared" si="64"/>
        <v>0</v>
      </c>
      <c r="BD257" s="102">
        <f t="shared" si="64"/>
        <v>0</v>
      </c>
      <c r="BE257" s="102">
        <f t="shared" si="64"/>
        <v>0</v>
      </c>
      <c r="BF257" s="102">
        <f t="shared" si="64"/>
        <v>0</v>
      </c>
      <c r="BG257" s="102">
        <f t="shared" si="64"/>
        <v>0</v>
      </c>
      <c r="BH257" s="102">
        <f t="shared" si="64"/>
        <v>0</v>
      </c>
      <c r="BI257" s="102">
        <f t="shared" si="64"/>
        <v>0</v>
      </c>
      <c r="BJ257" s="234"/>
      <c r="BK257" s="234"/>
      <c r="BL257" s="234"/>
      <c r="BM257" s="234"/>
    </row>
    <row r="258" spans="1:65" s="190" customFormat="1" ht="12.75" hidden="1" customHeight="1" outlineLevel="2">
      <c r="A258" s="234"/>
      <c r="B258" s="36">
        <f>C270</f>
        <v>0</v>
      </c>
      <c r="C258" s="37"/>
      <c r="D258" s="38" t="s">
        <v>58</v>
      </c>
      <c r="E258" s="37"/>
      <c r="F258" s="39"/>
      <c r="G258" s="104">
        <f>IF(G$3&gt;A15remlife,A15value-SUM($F258:F258),IF(A15remlife="N/A","n/a",A15value/A15remlife))</f>
        <v>0</v>
      </c>
      <c r="H258" s="104">
        <f>IF(H$3&gt;A15remlife,A15value-SUM($F258:G258),IF(A15remlife="N/A","n/a",A15value/A15remlife))</f>
        <v>0</v>
      </c>
      <c r="I258" s="104">
        <f>IF(I$3&gt;A15remlife,A15value-SUM($F258:H258),IF(A15remlife="N/A","n/a",A15value/A15remlife))</f>
        <v>0</v>
      </c>
      <c r="J258" s="104">
        <f>IF(J$3&gt;A15remlife,A15value-SUM($F258:I258),IF(A15remlife="N/A","n/a",A15value/A15remlife))</f>
        <v>0</v>
      </c>
      <c r="K258" s="104">
        <f>IF(K$3&gt;A15remlife,A15value-SUM($F258:J258),IF(A15remlife="N/A","n/a",A15value/A15remlife))</f>
        <v>0</v>
      </c>
      <c r="L258" s="104">
        <f>IF(L$3&gt;A15remlife,A15value-SUM($F258:K258),IF(A15remlife="N/A","n/a",A15value/A15remlife))</f>
        <v>0</v>
      </c>
      <c r="M258" s="104">
        <f>IF(M$3&gt;A15remlife,A15value-SUM($F258:L258),IF(A15remlife="N/A","n/a",A15value/A15remlife))</f>
        <v>0</v>
      </c>
      <c r="N258" s="104">
        <f>IF(N$3&gt;A15remlife,A15value-SUM($F258:M258),IF(A15remlife="N/A","n/a",A15value/A15remlife))</f>
        <v>0</v>
      </c>
      <c r="O258" s="104">
        <f>IF(O$3&gt;A15remlife,A15value-SUM($F258:N258),IF(A15remlife="N/A","n/a",A15value/A15remlife))</f>
        <v>0</v>
      </c>
      <c r="P258" s="104">
        <f>IF(P$3&gt;A15remlife,A15value-SUM($F258:O258),IF(A15remlife="N/A","n/a",A15value/A15remlife))</f>
        <v>0</v>
      </c>
      <c r="Q258" s="104">
        <f>IF(Q$3&gt;A15remlife,A15value-SUM($F258:P258),IF(A15remlife="N/A","n/a",A15value/A15remlife))</f>
        <v>0</v>
      </c>
      <c r="R258" s="104">
        <f>IF(R$3&gt;A15remlife,A15value-SUM($F258:Q258),IF(A15remlife="N/A","n/a",A15value/A15remlife))</f>
        <v>0</v>
      </c>
      <c r="S258" s="104">
        <f>IF(S$3&gt;A15remlife,A15value-SUM($F258:R258),IF(A15remlife="N/A","n/a",A15value/A15remlife))</f>
        <v>0</v>
      </c>
      <c r="T258" s="104">
        <f>IF(T$3&gt;A15remlife,A15value-SUM($F258:S258),IF(A15remlife="N/A","n/a",A15value/A15remlife))</f>
        <v>0</v>
      </c>
      <c r="U258" s="104">
        <f>IF(U$3&gt;A15remlife,A15value-SUM($F258:T258),IF(A15remlife="N/A","n/a",A15value/A15remlife))</f>
        <v>0</v>
      </c>
      <c r="V258" s="104">
        <f>IF(V$3&gt;A15remlife,A15value-SUM($F258:U258),IF(A15remlife="N/A","n/a",A15value/A15remlife))</f>
        <v>0</v>
      </c>
      <c r="W258" s="104">
        <f>IF(W$3&gt;A15remlife,A15value-SUM($F258:V258),IF(A15remlife="N/A","n/a",A15value/A15remlife))</f>
        <v>0</v>
      </c>
      <c r="X258" s="104">
        <f>IF(X$3&gt;A15remlife,A15value-SUM($F258:W258),IF(A15remlife="N/A","n/a",A15value/A15remlife))</f>
        <v>0</v>
      </c>
      <c r="Y258" s="104">
        <f>IF(Y$3&gt;A15remlife,A15value-SUM($F258:X258),IF(A15remlife="N/A","n/a",A15value/A15remlife))</f>
        <v>0</v>
      </c>
      <c r="Z258" s="104">
        <f>IF(Z$3&gt;A15remlife,A15value-SUM($F258:Y258),IF(A15remlife="N/A","n/a",A15value/A15remlife))</f>
        <v>0</v>
      </c>
      <c r="AA258" s="104">
        <f>IF(AA$3&gt;A15remlife,A15value-SUM($F258:Z258),IF(A15remlife="N/A","n/a",A15value/A15remlife))</f>
        <v>0</v>
      </c>
      <c r="AB258" s="104">
        <f>IF(AB$3&gt;A15remlife,A15value-SUM($F258:AA258),IF(A15remlife="N/A","n/a",A15value/A15remlife))</f>
        <v>0</v>
      </c>
      <c r="AC258" s="104">
        <f>IF(AC$3&gt;A15remlife,A15value-SUM($F258:AB258),IF(A15remlife="N/A","n/a",A15value/A15remlife))</f>
        <v>0</v>
      </c>
      <c r="AD258" s="104">
        <f>IF(AD$3&gt;A15remlife,A15value-SUM($F258:AC258),IF(A15remlife="N/A","n/a",A15value/A15remlife))</f>
        <v>0</v>
      </c>
      <c r="AE258" s="104">
        <f>IF(AE$3&gt;A15remlife,A15value-SUM($F258:AD258),IF(A15remlife="N/A","n/a",A15value/A15remlife))</f>
        <v>0</v>
      </c>
      <c r="AF258" s="104">
        <f>IF(AF$3&gt;A15remlife,A15value-SUM($F258:AE258),IF(A15remlife="N/A","n/a",A15value/A15remlife))</f>
        <v>0</v>
      </c>
      <c r="AG258" s="104">
        <f>IF(AG$3&gt;A15remlife,A15value-SUM($F258:AF258),IF(A15remlife="N/A","n/a",A15value/A15remlife))</f>
        <v>0</v>
      </c>
      <c r="AH258" s="104">
        <f>IF(AH$3&gt;A15remlife,A15value-SUM($F258:AG258),IF(A15remlife="N/A","n/a",A15value/A15remlife))</f>
        <v>0</v>
      </c>
      <c r="AI258" s="104">
        <f>IF(AI$3&gt;A15remlife,A15value-SUM($F258:AH258),IF(A15remlife="N/A","n/a",A15value/A15remlife))</f>
        <v>0</v>
      </c>
      <c r="AJ258" s="104">
        <f>IF(AJ$3&gt;A15remlife,A15value-SUM($F258:AI258),IF(A15remlife="N/A","n/a",A15value/A15remlife))</f>
        <v>0</v>
      </c>
      <c r="AK258" s="104">
        <f>IF(AK$3&gt;A15remlife,A15value-SUM($F258:AJ258),IF(A15remlife="N/A","n/a",A15value/A15remlife))</f>
        <v>0</v>
      </c>
      <c r="AL258" s="104">
        <f>IF(AL$3&gt;A15remlife,A15value-SUM($F258:AK258),IF(A15remlife="N/A","n/a",A15value/A15remlife))</f>
        <v>0</v>
      </c>
      <c r="AM258" s="104">
        <f>IF(AM$3&gt;A15remlife,A15value-SUM($F258:AL258),IF(A15remlife="N/A","n/a",A15value/A15remlife))</f>
        <v>0</v>
      </c>
      <c r="AN258" s="104">
        <f>IF(AN$3&gt;A15remlife,A15value-SUM($F258:AM258),IF(A15remlife="N/A","n/a",A15value/A15remlife))</f>
        <v>0</v>
      </c>
      <c r="AO258" s="104">
        <f>IF(AO$3&gt;A15remlife,A15value-SUM($F258:AN258),IF(A15remlife="N/A","n/a",A15value/A15remlife))</f>
        <v>0</v>
      </c>
      <c r="AP258" s="104">
        <f>IF(AP$3&gt;A15remlife,A15value-SUM($F258:AO258),IF(A15remlife="N/A","n/a",A15value/A15remlife))</f>
        <v>0</v>
      </c>
      <c r="AQ258" s="104">
        <f>IF(AQ$3&gt;A15remlife,A15value-SUM($F258:AP258),IF(A15remlife="N/A","n/a",A15value/A15remlife))</f>
        <v>0</v>
      </c>
      <c r="AR258" s="104">
        <f>IF(AR$3&gt;A15remlife,A15value-SUM($F258:AQ258),IF(A15remlife="N/A","n/a",A15value/A15remlife))</f>
        <v>0</v>
      </c>
      <c r="AS258" s="104">
        <f>IF(AS$3&gt;A15remlife,A15value-SUM($F258:AR258),IF(A15remlife="N/A","n/a",A15value/A15remlife))</f>
        <v>0</v>
      </c>
      <c r="AT258" s="104">
        <f>IF(AT$3&gt;A15remlife,A15value-SUM($F258:AS258),IF(A15remlife="N/A","n/a",A15value/A15remlife))</f>
        <v>0</v>
      </c>
      <c r="AU258" s="104">
        <f>IF(AU$3&gt;A15remlife,A15value-SUM($F258:AT258),IF(A15remlife="N/A","n/a",A15value/A15remlife))</f>
        <v>0</v>
      </c>
      <c r="AV258" s="104">
        <f>IF(AV$3&gt;A15remlife,A15value-SUM($F258:AU258),IF(A15remlife="N/A","n/a",A15value/A15remlife))</f>
        <v>0</v>
      </c>
      <c r="AW258" s="104">
        <f>IF(AW$3&gt;A15remlife,A15value-SUM($F258:AV258),IF(A15remlife="N/A","n/a",A15value/A15remlife))</f>
        <v>0</v>
      </c>
      <c r="AX258" s="104">
        <f>IF(AX$3&gt;A15remlife,A15value-SUM($F258:AW258),IF(A15remlife="N/A","n/a",A15value/A15remlife))</f>
        <v>0</v>
      </c>
      <c r="AY258" s="104">
        <f>IF(AY$3&gt;A15remlife,A15value-SUM($F258:AX258),IF(A15remlife="N/A","n/a",A15value/A15remlife))</f>
        <v>0</v>
      </c>
      <c r="AZ258" s="104">
        <f>IF(AZ$3&gt;A15remlife,A15value-SUM($F258:AY258),IF(A15remlife="N/A","n/a",A15value/A15remlife))</f>
        <v>0</v>
      </c>
      <c r="BA258" s="104">
        <f>IF(BA$3&gt;A15remlife,A15value-SUM($F258:AZ258),IF(A15remlife="N/A","n/a",A15value/A15remlife))</f>
        <v>0</v>
      </c>
      <c r="BB258" s="104">
        <f>IF(BB$3&gt;A15remlife,A15value-SUM($F258:BA258),IF(A15remlife="N/A","n/a",A15value/A15remlife))</f>
        <v>0</v>
      </c>
      <c r="BC258" s="104">
        <f>IF(BC$3&gt;A15remlife,A15value-SUM($F258:BB258),IF(A15remlife="N/A","n/a",A15value/A15remlife))</f>
        <v>0</v>
      </c>
      <c r="BD258" s="104">
        <f>IF(BD$3&gt;A15remlife,A15value-SUM($F258:BC258),IF(A15remlife="N/A","n/a",A15value/A15remlife))</f>
        <v>0</v>
      </c>
      <c r="BE258" s="104">
        <f>IF(BE$3&gt;A15remlife,A15value-SUM($F258:BD258),IF(A15remlife="N/A","n/a",A15value/A15remlife))</f>
        <v>0</v>
      </c>
      <c r="BF258" s="104">
        <f>IF(BF$3&gt;A15remlife,A15value-SUM($F258:BE258),IF(A15remlife="N/A","n/a",A15value/A15remlife))</f>
        <v>0</v>
      </c>
      <c r="BG258" s="104">
        <f>IF(BG$3&gt;A15remlife,A15value-SUM($F258:BF258),IF(A15remlife="N/A","n/a",A15value/A15remlife))</f>
        <v>0</v>
      </c>
      <c r="BH258" s="104">
        <f>IF(BH$3&gt;A15remlife,A15value-SUM($F258:BG258),IF(A15remlife="N/A","n/a",A15value/A15remlife))</f>
        <v>0</v>
      </c>
      <c r="BI258" s="104">
        <f>IF(BI$3&gt;A15remlife,A15value-SUM($F258:BH258),IF(A15remlife="N/A","n/a",A15value/A15remlife))</f>
        <v>0</v>
      </c>
      <c r="BJ258" s="234"/>
      <c r="BK258" s="234"/>
      <c r="BL258" s="234"/>
      <c r="BM258" s="234"/>
    </row>
    <row r="259" spans="1:65" s="190" customFormat="1" ht="12.75" hidden="1" customHeight="1" outlineLevel="2">
      <c r="A259" s="234"/>
      <c r="B259" s="32"/>
      <c r="C259" s="31"/>
      <c r="D259" s="930" t="s">
        <v>326</v>
      </c>
      <c r="E259" s="167">
        <v>0</v>
      </c>
      <c r="F259" s="34"/>
      <c r="G259" s="105"/>
      <c r="H259" s="105"/>
      <c r="I259" s="105"/>
      <c r="J259" s="105"/>
      <c r="K259" s="105"/>
      <c r="L259" s="105"/>
      <c r="M259" s="105"/>
      <c r="N259" s="105"/>
      <c r="O259" s="105"/>
      <c r="P259" s="105"/>
      <c r="Q259" s="105"/>
      <c r="R259" s="105"/>
      <c r="S259" s="105"/>
      <c r="T259" s="105"/>
      <c r="U259" s="105"/>
      <c r="V259" s="105"/>
      <c r="W259" s="105"/>
      <c r="X259" s="105"/>
      <c r="Y259" s="105"/>
      <c r="Z259" s="105"/>
      <c r="AA259" s="105"/>
      <c r="AB259" s="105"/>
      <c r="AC259" s="105"/>
      <c r="AD259" s="105"/>
      <c r="AE259" s="105"/>
      <c r="AF259" s="105"/>
      <c r="AG259" s="105"/>
      <c r="AH259" s="105"/>
      <c r="AI259" s="105"/>
      <c r="AJ259" s="105"/>
      <c r="AK259" s="105"/>
      <c r="AL259" s="105"/>
      <c r="AM259" s="105"/>
      <c r="AN259" s="105"/>
      <c r="AO259" s="105"/>
      <c r="AP259" s="105"/>
      <c r="AQ259" s="105"/>
      <c r="AR259" s="105"/>
      <c r="AS259" s="105"/>
      <c r="AT259" s="105"/>
      <c r="AU259" s="105"/>
      <c r="AV259" s="105"/>
      <c r="AW259" s="105"/>
      <c r="AX259" s="105"/>
      <c r="AY259" s="105"/>
      <c r="AZ259" s="105"/>
      <c r="BA259" s="105"/>
      <c r="BB259" s="105"/>
      <c r="BC259" s="105"/>
      <c r="BD259" s="105"/>
      <c r="BE259" s="105"/>
      <c r="BF259" s="105"/>
      <c r="BG259" s="105"/>
      <c r="BH259" s="105"/>
      <c r="BI259" s="105"/>
      <c r="BJ259" s="234"/>
      <c r="BK259" s="234"/>
      <c r="BL259" s="234"/>
      <c r="BM259" s="234"/>
    </row>
    <row r="260" spans="1:65" s="190" customFormat="1" hidden="1" outlineLevel="2">
      <c r="A260" s="234"/>
      <c r="B260" s="32"/>
      <c r="C260" s="31"/>
      <c r="D260" s="930"/>
      <c r="E260" s="167">
        <v>1</v>
      </c>
      <c r="F260" s="34"/>
      <c r="G260" s="183"/>
      <c r="H260" s="105">
        <f>IF(A15stdlife="n/a","n/a",IF(H$3&gt;(A15stdlife+$E260),('PTRM input'!$G$157*(1+rvanilla01)^0.5)-SUM($G260:G260),('PTRM input'!$G$157*(1+rvanilla01)^0.5)/A15stdlife))</f>
        <v>0</v>
      </c>
      <c r="I260" s="105">
        <f>IF(A15stdlife="n/a","n/a",IF(I$3&gt;(A15stdlife+$E260),('PTRM input'!$G$157*(1+rvanilla01)^0.5)-SUM($G260:H260),('PTRM input'!$G$157*(1+rvanilla01)^0.5)/A15stdlife))</f>
        <v>0</v>
      </c>
      <c r="J260" s="105">
        <f>IF(A15stdlife="n/a","n/a",IF(J$3&gt;(A15stdlife+$E260),('PTRM input'!$G$157*(1+rvanilla01)^0.5)-SUM($G260:I260),('PTRM input'!$G$157*(1+rvanilla01)^0.5)/A15stdlife))</f>
        <v>0</v>
      </c>
      <c r="K260" s="105">
        <f>IF(A15stdlife="n/a","n/a",IF(K$3&gt;(A15stdlife+$E260),('PTRM input'!$G$157*(1+rvanilla01)^0.5)-SUM($G260:J260),('PTRM input'!$G$157*(1+rvanilla01)^0.5)/A15stdlife))</f>
        <v>0</v>
      </c>
      <c r="L260" s="105">
        <f>IF(A15stdlife="n/a","n/a",IF(L$3&gt;(A15stdlife+$E260),('PTRM input'!$G$157*(1+rvanilla01)^0.5)-SUM($G260:K260),('PTRM input'!$G$157*(1+rvanilla01)^0.5)/A15stdlife))</f>
        <v>0</v>
      </c>
      <c r="M260" s="105">
        <f>IF(A15stdlife="n/a","n/a",IF(M$3&gt;(A15stdlife+$E260),('PTRM input'!$G$157*(1+rvanilla01)^0.5)-SUM($G260:L260),('PTRM input'!$G$157*(1+rvanilla01)^0.5)/A15stdlife))</f>
        <v>0</v>
      </c>
      <c r="N260" s="105">
        <f>IF(A15stdlife="n/a","n/a",IF(N$3&gt;(A15stdlife+$E260),('PTRM input'!$G$157*(1+rvanilla01)^0.5)-SUM($G260:M260),('PTRM input'!$G$157*(1+rvanilla01)^0.5)/A15stdlife))</f>
        <v>0</v>
      </c>
      <c r="O260" s="105">
        <f>IF(A15stdlife="n/a","n/a",IF(O$3&gt;(A15stdlife+$E260),('PTRM input'!$G$157*(1+rvanilla01)^0.5)-SUM($G260:N260),('PTRM input'!$G$157*(1+rvanilla01)^0.5)/A15stdlife))</f>
        <v>0</v>
      </c>
      <c r="P260" s="105">
        <f>IF(A15stdlife="n/a","n/a",IF(P$3&gt;(A15stdlife+$E260),('PTRM input'!$G$157*(1+rvanilla01)^0.5)-SUM($G260:O260),('PTRM input'!$G$157*(1+rvanilla01)^0.5)/A15stdlife))</f>
        <v>0</v>
      </c>
      <c r="Q260" s="105">
        <f>IF(A15stdlife="n/a","n/a",IF(Q$3&gt;(A15stdlife+$E260),('PTRM input'!$G$157*(1+rvanilla01)^0.5)-SUM($G260:P260),('PTRM input'!$G$157*(1+rvanilla01)^0.5)/A15stdlife))</f>
        <v>0</v>
      </c>
      <c r="R260" s="105">
        <f>IF(A15stdlife="n/a","n/a",IF(R$3&gt;(A15stdlife+$E260),('PTRM input'!$G$157*(1+rvanilla01)^0.5)-SUM($G260:Q260),('PTRM input'!$G$157*(1+rvanilla01)^0.5)/A15stdlife))</f>
        <v>0</v>
      </c>
      <c r="S260" s="105">
        <f>IF(A15stdlife="n/a","n/a",IF(S$3&gt;(A15stdlife+$E260),('PTRM input'!$G$157*(1+rvanilla01)^0.5)-SUM($G260:R260),('PTRM input'!$G$157*(1+rvanilla01)^0.5)/A15stdlife))</f>
        <v>0</v>
      </c>
      <c r="T260" s="105">
        <f>IF(A15stdlife="n/a","n/a",IF(T$3&gt;(A15stdlife+$E260),('PTRM input'!$G$157*(1+rvanilla01)^0.5)-SUM($G260:S260),('PTRM input'!$G$157*(1+rvanilla01)^0.5)/A15stdlife))</f>
        <v>0</v>
      </c>
      <c r="U260" s="105">
        <f>IF(A15stdlife="n/a","n/a",IF(U$3&gt;(A15stdlife+$E260),('PTRM input'!$G$157*(1+rvanilla01)^0.5)-SUM($G260:T260),('PTRM input'!$G$157*(1+rvanilla01)^0.5)/A15stdlife))</f>
        <v>0</v>
      </c>
      <c r="V260" s="105">
        <f>IF(A15stdlife="n/a","n/a",IF(V$3&gt;(A15stdlife+$E260),('PTRM input'!$G$157*(1+rvanilla01)^0.5)-SUM($G260:U260),('PTRM input'!$G$157*(1+rvanilla01)^0.5)/A15stdlife))</f>
        <v>0</v>
      </c>
      <c r="W260" s="105">
        <f>IF(A15stdlife="n/a","n/a",IF(W$3&gt;(A15stdlife+$E260),('PTRM input'!$G$157*(1+rvanilla01)^0.5)-SUM($G260:V260),('PTRM input'!$G$157*(1+rvanilla01)^0.5)/A15stdlife))</f>
        <v>0</v>
      </c>
      <c r="X260" s="105">
        <f>IF(A15stdlife="n/a","n/a",IF(X$3&gt;(A15stdlife+$E260),('PTRM input'!$G$157*(1+rvanilla01)^0.5)-SUM($G260:W260),('PTRM input'!$G$157*(1+rvanilla01)^0.5)/A15stdlife))</f>
        <v>0</v>
      </c>
      <c r="Y260" s="105">
        <f>IF(A15stdlife="n/a","n/a",IF(Y$3&gt;(A15stdlife+$E260),('PTRM input'!$G$157*(1+rvanilla01)^0.5)-SUM($G260:X260),('PTRM input'!$G$157*(1+rvanilla01)^0.5)/A15stdlife))</f>
        <v>0</v>
      </c>
      <c r="Z260" s="105">
        <f>IF(A15stdlife="n/a","n/a",IF(Z$3&gt;(A15stdlife+$E260),('PTRM input'!$G$157*(1+rvanilla01)^0.5)-SUM($G260:Y260),('PTRM input'!$G$157*(1+rvanilla01)^0.5)/A15stdlife))</f>
        <v>0</v>
      </c>
      <c r="AA260" s="105">
        <f>IF(A15stdlife="n/a","n/a",IF(AA$3&gt;(A15stdlife+$E260),('PTRM input'!$G$157*(1+rvanilla01)^0.5)-SUM($G260:Z260),('PTRM input'!$G$157*(1+rvanilla01)^0.5)/A15stdlife))</f>
        <v>0</v>
      </c>
      <c r="AB260" s="105">
        <f>IF(A15stdlife="n/a","n/a",IF(AB$3&gt;(A15stdlife+$E260),('PTRM input'!$G$157*(1+rvanilla01)^0.5)-SUM($G260:AA260),('PTRM input'!$G$157*(1+rvanilla01)^0.5)/A15stdlife))</f>
        <v>0</v>
      </c>
      <c r="AC260" s="105">
        <f>IF(A15stdlife="n/a","n/a",IF(AC$3&gt;(A15stdlife+$E260),('PTRM input'!$G$157*(1+rvanilla01)^0.5)-SUM($G260:AB260),('PTRM input'!$G$157*(1+rvanilla01)^0.5)/A15stdlife))</f>
        <v>0</v>
      </c>
      <c r="AD260" s="105">
        <f>IF(A15stdlife="n/a","n/a",IF(AD$3&gt;(A15stdlife+$E260),('PTRM input'!$G$157*(1+rvanilla01)^0.5)-SUM($G260:AC260),('PTRM input'!$G$157*(1+rvanilla01)^0.5)/A15stdlife))</f>
        <v>0</v>
      </c>
      <c r="AE260" s="105">
        <f>IF(A15stdlife="n/a","n/a",IF(AE$3&gt;(A15stdlife+$E260),('PTRM input'!$G$157*(1+rvanilla01)^0.5)-SUM($G260:AD260),('PTRM input'!$G$157*(1+rvanilla01)^0.5)/A15stdlife))</f>
        <v>0</v>
      </c>
      <c r="AF260" s="105">
        <f>IF(A15stdlife="n/a","n/a",IF(AF$3&gt;(A15stdlife+$E260),('PTRM input'!$G$157*(1+rvanilla01)^0.5)-SUM($G260:AE260),('PTRM input'!$G$157*(1+rvanilla01)^0.5)/A15stdlife))</f>
        <v>0</v>
      </c>
      <c r="AG260" s="105">
        <f>IF(A15stdlife="n/a","n/a",IF(AG$3&gt;(A15stdlife+$E260),('PTRM input'!$G$157*(1+rvanilla01)^0.5)-SUM($G260:AF260),('PTRM input'!$G$157*(1+rvanilla01)^0.5)/A15stdlife))</f>
        <v>0</v>
      </c>
      <c r="AH260" s="105">
        <f>IF(A15stdlife="n/a","n/a",IF(AH$3&gt;(A15stdlife+$E260),('PTRM input'!$G$157*(1+rvanilla01)^0.5)-SUM($G260:AG260),('PTRM input'!$G$157*(1+rvanilla01)^0.5)/A15stdlife))</f>
        <v>0</v>
      </c>
      <c r="AI260" s="105">
        <f>IF(A15stdlife="n/a","n/a",IF(AI$3&gt;(A15stdlife+$E260),('PTRM input'!$G$157*(1+rvanilla01)^0.5)-SUM($G260:AH260),('PTRM input'!$G$157*(1+rvanilla01)^0.5)/A15stdlife))</f>
        <v>0</v>
      </c>
      <c r="AJ260" s="105">
        <f>IF(A15stdlife="n/a","n/a",IF(AJ$3&gt;(A15stdlife+$E260),('PTRM input'!$G$157*(1+rvanilla01)^0.5)-SUM($G260:AI260),('PTRM input'!$G$157*(1+rvanilla01)^0.5)/A15stdlife))</f>
        <v>0</v>
      </c>
      <c r="AK260" s="105">
        <f>IF(A15stdlife="n/a","n/a",IF(AK$3&gt;(A15stdlife+$E260),('PTRM input'!$G$157*(1+rvanilla01)^0.5)-SUM($G260:AJ260),('PTRM input'!$G$157*(1+rvanilla01)^0.5)/A15stdlife))</f>
        <v>0</v>
      </c>
      <c r="AL260" s="105">
        <f>IF(A15stdlife="n/a","n/a",IF(AL$3&gt;(A15stdlife+$E260),('PTRM input'!$G$157*(1+rvanilla01)^0.5)-SUM($G260:AK260),('PTRM input'!$G$157*(1+rvanilla01)^0.5)/A15stdlife))</f>
        <v>0</v>
      </c>
      <c r="AM260" s="105">
        <f>IF(A15stdlife="n/a","n/a",IF(AM$3&gt;(A15stdlife+$E260),('PTRM input'!$G$157*(1+rvanilla01)^0.5)-SUM($G260:AL260),('PTRM input'!$G$157*(1+rvanilla01)^0.5)/A15stdlife))</f>
        <v>0</v>
      </c>
      <c r="AN260" s="105">
        <f>IF(A15stdlife="n/a","n/a",IF(AN$3&gt;(A15stdlife+$E260),('PTRM input'!$G$157*(1+rvanilla01)^0.5)-SUM($G260:AM260),('PTRM input'!$G$157*(1+rvanilla01)^0.5)/A15stdlife))</f>
        <v>0</v>
      </c>
      <c r="AO260" s="105">
        <f>IF(A15stdlife="n/a","n/a",IF(AO$3&gt;(A15stdlife+$E260),('PTRM input'!$G$157*(1+rvanilla01)^0.5)-SUM($G260:AN260),('PTRM input'!$G$157*(1+rvanilla01)^0.5)/A15stdlife))</f>
        <v>0</v>
      </c>
      <c r="AP260" s="105">
        <f>IF(A15stdlife="n/a","n/a",IF(AP$3&gt;(A15stdlife+$E260),('PTRM input'!$G$157*(1+rvanilla01)^0.5)-SUM($G260:AO260),('PTRM input'!$G$157*(1+rvanilla01)^0.5)/A15stdlife))</f>
        <v>0</v>
      </c>
      <c r="AQ260" s="105">
        <f>IF(A15stdlife="n/a","n/a",IF(AQ$3&gt;(A15stdlife+$E260),('PTRM input'!$G$157*(1+rvanilla01)^0.5)-SUM($G260:AP260),('PTRM input'!$G$157*(1+rvanilla01)^0.5)/A15stdlife))</f>
        <v>0</v>
      </c>
      <c r="AR260" s="105">
        <f>IF(A15stdlife="n/a","n/a",IF(AR$3&gt;(A15stdlife+$E260),('PTRM input'!$G$157*(1+rvanilla01)^0.5)-SUM($G260:AQ260),('PTRM input'!$G$157*(1+rvanilla01)^0.5)/A15stdlife))</f>
        <v>0</v>
      </c>
      <c r="AS260" s="105">
        <f>IF(A15stdlife="n/a","n/a",IF(AS$3&gt;(A15stdlife+$E260),('PTRM input'!$G$157*(1+rvanilla01)^0.5)-SUM($G260:AR260),('PTRM input'!$G$157*(1+rvanilla01)^0.5)/A15stdlife))</f>
        <v>0</v>
      </c>
      <c r="AT260" s="105">
        <f>IF(A15stdlife="n/a","n/a",IF(AT$3&gt;(A15stdlife+$E260),('PTRM input'!$G$157*(1+rvanilla01)^0.5)-SUM($G260:AS260),('PTRM input'!$G$157*(1+rvanilla01)^0.5)/A15stdlife))</f>
        <v>0</v>
      </c>
      <c r="AU260" s="105">
        <f>IF(A15stdlife="n/a","n/a",IF(AU$3&gt;(A15stdlife+$E260),('PTRM input'!$G$157*(1+rvanilla01)^0.5)-SUM($G260:AT260),('PTRM input'!$G$157*(1+rvanilla01)^0.5)/A15stdlife))</f>
        <v>0</v>
      </c>
      <c r="AV260" s="105">
        <f>IF(A15stdlife="n/a","n/a",IF(AV$3&gt;(A15stdlife+$E260),('PTRM input'!$G$157*(1+rvanilla01)^0.5)-SUM($G260:AU260),('PTRM input'!$G$157*(1+rvanilla01)^0.5)/A15stdlife))</f>
        <v>0</v>
      </c>
      <c r="AW260" s="105">
        <f>IF(A15stdlife="n/a","n/a",IF(AW$3&gt;(A15stdlife+$E260),('PTRM input'!$G$157*(1+rvanilla01)^0.5)-SUM($G260:AV260),('PTRM input'!$G$157*(1+rvanilla01)^0.5)/A15stdlife))</f>
        <v>0</v>
      </c>
      <c r="AX260" s="105">
        <f>IF(A15stdlife="n/a","n/a",IF(AX$3&gt;(A15stdlife+$E260),('PTRM input'!$G$157*(1+rvanilla01)^0.5)-SUM($G260:AW260),('PTRM input'!$G$157*(1+rvanilla01)^0.5)/A15stdlife))</f>
        <v>0</v>
      </c>
      <c r="AY260" s="105">
        <f>IF(A15stdlife="n/a","n/a",IF(AY$3&gt;(A15stdlife+$E260),('PTRM input'!$G$157*(1+rvanilla01)^0.5)-SUM($G260:AX260),('PTRM input'!$G$157*(1+rvanilla01)^0.5)/A15stdlife))</f>
        <v>0</v>
      </c>
      <c r="AZ260" s="105">
        <f>IF(A15stdlife="n/a","n/a",IF(AZ$3&gt;(A15stdlife+$E260),('PTRM input'!$G$157*(1+rvanilla01)^0.5)-SUM($G260:AY260),('PTRM input'!$G$157*(1+rvanilla01)^0.5)/A15stdlife))</f>
        <v>0</v>
      </c>
      <c r="BA260" s="105">
        <f>IF(A15stdlife="n/a","n/a",IF(BA$3&gt;(A15stdlife+$E260),('PTRM input'!$G$157*(1+rvanilla01)^0.5)-SUM($G260:AZ260),('PTRM input'!$G$157*(1+rvanilla01)^0.5)/A15stdlife))</f>
        <v>0</v>
      </c>
      <c r="BB260" s="105">
        <f>IF(A15stdlife="n/a","n/a",IF(BB$3&gt;(A15stdlife+$E260),('PTRM input'!$G$157*(1+rvanilla01)^0.5)-SUM($G260:BA260),('PTRM input'!$G$157*(1+rvanilla01)^0.5)/A15stdlife))</f>
        <v>0</v>
      </c>
      <c r="BC260" s="105">
        <f>IF(A15stdlife="n/a","n/a",IF(BC$3&gt;(A15stdlife+$E260),('PTRM input'!$G$157*(1+rvanilla01)^0.5)-SUM($G260:BB260),('PTRM input'!$G$157*(1+rvanilla01)^0.5)/A15stdlife))</f>
        <v>0</v>
      </c>
      <c r="BD260" s="105">
        <f>IF(A15stdlife="n/a","n/a",IF(BD$3&gt;(A15stdlife+$E260),('PTRM input'!$G$157*(1+rvanilla01)^0.5)-SUM($G260:BC260),('PTRM input'!$G$157*(1+rvanilla01)^0.5)/A15stdlife))</f>
        <v>0</v>
      </c>
      <c r="BE260" s="105">
        <f>IF(A15stdlife="n/a","n/a",IF(BE$3&gt;(A15stdlife+$E260),('PTRM input'!$G$157*(1+rvanilla01)^0.5)-SUM($G260:BD260),('PTRM input'!$G$157*(1+rvanilla01)^0.5)/A15stdlife))</f>
        <v>0</v>
      </c>
      <c r="BF260" s="105">
        <f>IF(A15stdlife="n/a","n/a",IF(BF$3&gt;(A15stdlife+$E260),('PTRM input'!$G$157*(1+rvanilla01)^0.5)-SUM($G260:BE260),('PTRM input'!$G$157*(1+rvanilla01)^0.5)/A15stdlife))</f>
        <v>0</v>
      </c>
      <c r="BG260" s="105">
        <f>IF(A15stdlife="n/a","n/a",IF(BG$3&gt;(A15stdlife+$E260),('PTRM input'!$G$157*(1+rvanilla01)^0.5)-SUM($G260:BF260),('PTRM input'!$G$157*(1+rvanilla01)^0.5)/A15stdlife))</f>
        <v>0</v>
      </c>
      <c r="BH260" s="105">
        <f>IF(A15stdlife="n/a","n/a",IF(BH$3&gt;(A15stdlife+$E260),('PTRM input'!$G$157*(1+rvanilla01)^0.5)-SUM($G260:BG260),('PTRM input'!$G$157*(1+rvanilla01)^0.5)/A15stdlife))</f>
        <v>0</v>
      </c>
      <c r="BI260" s="105">
        <f>IF(A15stdlife="n/a","n/a",IF(BI$3&gt;(A15stdlife+$E260),('PTRM input'!$G$157*(1+rvanilla01)^0.5)-SUM($G260:BH260),('PTRM input'!$G$157*(1+rvanilla01)^0.5)/A15stdlife))</f>
        <v>0</v>
      </c>
      <c r="BJ260" s="234"/>
      <c r="BK260" s="234"/>
      <c r="BL260" s="234"/>
      <c r="BM260" s="234"/>
    </row>
    <row r="261" spans="1:65" s="190" customFormat="1" hidden="1" outlineLevel="2">
      <c r="A261" s="234"/>
      <c r="B261" s="32"/>
      <c r="C261" s="31"/>
      <c r="D261" s="930"/>
      <c r="E261" s="167">
        <v>2</v>
      </c>
      <c r="F261" s="34"/>
      <c r="G261" s="184"/>
      <c r="H261" s="185"/>
      <c r="I261" s="105">
        <f>IF(A15stdlife="n/a","n/a",IF(I$3&gt;(A15stdlife+$E261),('PTRM input'!$H$157*(1+rvanilla02)^0.5)-SUM($H261:H261),('PTRM input'!$H$157*(1+rvanilla02)^0.5)/A15stdlife))</f>
        <v>0</v>
      </c>
      <c r="J261" s="105">
        <f>IF(A15stdlife="n/a","n/a",IF(J$3&gt;(A15stdlife+$E261),('PTRM input'!$H$157*(1+rvanilla02)^0.5)-SUM($H261:I261),('PTRM input'!$H$157*(1+rvanilla02)^0.5)/A15stdlife))</f>
        <v>0</v>
      </c>
      <c r="K261" s="105">
        <f>IF(A15stdlife="n/a","n/a",IF(K$3&gt;(A15stdlife+$E261),('PTRM input'!$H$157*(1+rvanilla02)^0.5)-SUM($H261:J261),('PTRM input'!$H$157*(1+rvanilla02)^0.5)/A15stdlife))</f>
        <v>0</v>
      </c>
      <c r="L261" s="105">
        <f>IF(A15stdlife="n/a","n/a",IF(L$3&gt;(A15stdlife+$E261),('PTRM input'!$H$157*(1+rvanilla02)^0.5)-SUM($H261:K261),('PTRM input'!$H$157*(1+rvanilla02)^0.5)/A15stdlife))</f>
        <v>0</v>
      </c>
      <c r="M261" s="105">
        <f>IF(A15stdlife="n/a","n/a",IF(M$3&gt;(A15stdlife+$E261),('PTRM input'!$H$157*(1+rvanilla02)^0.5)-SUM($H261:L261),('PTRM input'!$H$157*(1+rvanilla02)^0.5)/A15stdlife))</f>
        <v>0</v>
      </c>
      <c r="N261" s="105">
        <f>IF(A15stdlife="n/a","n/a",IF(N$3&gt;(A15stdlife+$E261),('PTRM input'!$H$157*(1+rvanilla02)^0.5)-SUM($H261:M261),('PTRM input'!$H$157*(1+rvanilla02)^0.5)/A15stdlife))</f>
        <v>0</v>
      </c>
      <c r="O261" s="105">
        <f>IF(A15stdlife="n/a","n/a",IF(O$3&gt;(A15stdlife+$E261),('PTRM input'!$H$157*(1+rvanilla02)^0.5)-SUM($H261:N261),('PTRM input'!$H$157*(1+rvanilla02)^0.5)/A15stdlife))</f>
        <v>0</v>
      </c>
      <c r="P261" s="105">
        <f>IF(A15stdlife="n/a","n/a",IF(P$3&gt;(A15stdlife+$E261),('PTRM input'!$H$157*(1+rvanilla02)^0.5)-SUM($H261:O261),('PTRM input'!$H$157*(1+rvanilla02)^0.5)/A15stdlife))</f>
        <v>0</v>
      </c>
      <c r="Q261" s="105">
        <f>IF(A15stdlife="n/a","n/a",IF(Q$3&gt;(A15stdlife+$E261),('PTRM input'!$H$157*(1+rvanilla02)^0.5)-SUM($H261:P261),('PTRM input'!$H$157*(1+rvanilla02)^0.5)/A15stdlife))</f>
        <v>0</v>
      </c>
      <c r="R261" s="105">
        <f>IF(A15stdlife="n/a","n/a",IF(R$3&gt;(A15stdlife+$E261),('PTRM input'!$H$157*(1+rvanilla02)^0.5)-SUM($H261:Q261),('PTRM input'!$H$157*(1+rvanilla02)^0.5)/A15stdlife))</f>
        <v>0</v>
      </c>
      <c r="S261" s="105">
        <f>IF(A15stdlife="n/a","n/a",IF(S$3&gt;(A15stdlife+$E261),('PTRM input'!$H$157*(1+rvanilla02)^0.5)-SUM($H261:R261),('PTRM input'!$H$157*(1+rvanilla02)^0.5)/A15stdlife))</f>
        <v>0</v>
      </c>
      <c r="T261" s="105">
        <f>IF(A15stdlife="n/a","n/a",IF(T$3&gt;(A15stdlife+$E261),('PTRM input'!$H$157*(1+rvanilla02)^0.5)-SUM($H261:S261),('PTRM input'!$H$157*(1+rvanilla02)^0.5)/A15stdlife))</f>
        <v>0</v>
      </c>
      <c r="U261" s="105">
        <f>IF(A15stdlife="n/a","n/a",IF(U$3&gt;(A15stdlife+$E261),('PTRM input'!$H$157*(1+rvanilla02)^0.5)-SUM($H261:T261),('PTRM input'!$H$157*(1+rvanilla02)^0.5)/A15stdlife))</f>
        <v>0</v>
      </c>
      <c r="V261" s="105">
        <f>IF(A15stdlife="n/a","n/a",IF(V$3&gt;(A15stdlife+$E261),('PTRM input'!$H$157*(1+rvanilla02)^0.5)-SUM($H261:U261),('PTRM input'!$H$157*(1+rvanilla02)^0.5)/A15stdlife))</f>
        <v>0</v>
      </c>
      <c r="W261" s="105">
        <f>IF(A15stdlife="n/a","n/a",IF(W$3&gt;(A15stdlife+$E261),('PTRM input'!$H$157*(1+rvanilla02)^0.5)-SUM($H261:V261),('PTRM input'!$H$157*(1+rvanilla02)^0.5)/A15stdlife))</f>
        <v>0</v>
      </c>
      <c r="X261" s="105">
        <f>IF(A15stdlife="n/a","n/a",IF(X$3&gt;(A15stdlife+$E261),('PTRM input'!$H$157*(1+rvanilla02)^0.5)-SUM($H261:W261),('PTRM input'!$H$157*(1+rvanilla02)^0.5)/A15stdlife))</f>
        <v>0</v>
      </c>
      <c r="Y261" s="105">
        <f>IF(A15stdlife="n/a","n/a",IF(Y$3&gt;(A15stdlife+$E261),('PTRM input'!$H$157*(1+rvanilla02)^0.5)-SUM($H261:X261),('PTRM input'!$H$157*(1+rvanilla02)^0.5)/A15stdlife))</f>
        <v>0</v>
      </c>
      <c r="Z261" s="105">
        <f>IF(A15stdlife="n/a","n/a",IF(Z$3&gt;(A15stdlife+$E261),('PTRM input'!$H$157*(1+rvanilla02)^0.5)-SUM($H261:Y261),('PTRM input'!$H$157*(1+rvanilla02)^0.5)/A15stdlife))</f>
        <v>0</v>
      </c>
      <c r="AA261" s="105">
        <f>IF(A15stdlife="n/a","n/a",IF(AA$3&gt;(A15stdlife+$E261),('PTRM input'!$H$157*(1+rvanilla02)^0.5)-SUM($H261:Z261),('PTRM input'!$H$157*(1+rvanilla02)^0.5)/A15stdlife))</f>
        <v>0</v>
      </c>
      <c r="AB261" s="105">
        <f>IF(A15stdlife="n/a","n/a",IF(AB$3&gt;(A15stdlife+$E261),('PTRM input'!$H$157*(1+rvanilla02)^0.5)-SUM($H261:AA261),('PTRM input'!$H$157*(1+rvanilla02)^0.5)/A15stdlife))</f>
        <v>0</v>
      </c>
      <c r="AC261" s="105">
        <f>IF(A15stdlife="n/a","n/a",IF(AC$3&gt;(A15stdlife+$E261),('PTRM input'!$H$157*(1+rvanilla02)^0.5)-SUM($H261:AB261),('PTRM input'!$H$157*(1+rvanilla02)^0.5)/A15stdlife))</f>
        <v>0</v>
      </c>
      <c r="AD261" s="105">
        <f>IF(A15stdlife="n/a","n/a",IF(AD$3&gt;(A15stdlife+$E261),('PTRM input'!$H$157*(1+rvanilla02)^0.5)-SUM($H261:AC261),('PTRM input'!$H$157*(1+rvanilla02)^0.5)/A15stdlife))</f>
        <v>0</v>
      </c>
      <c r="AE261" s="105">
        <f>IF(A15stdlife="n/a","n/a",IF(AE$3&gt;(A15stdlife+$E261),('PTRM input'!$H$157*(1+rvanilla02)^0.5)-SUM($H261:AD261),('PTRM input'!$H$157*(1+rvanilla02)^0.5)/A15stdlife))</f>
        <v>0</v>
      </c>
      <c r="AF261" s="105">
        <f>IF(A15stdlife="n/a","n/a",IF(AF$3&gt;(A15stdlife+$E261),('PTRM input'!$H$157*(1+rvanilla02)^0.5)-SUM($H261:AE261),('PTRM input'!$H$157*(1+rvanilla02)^0.5)/A15stdlife))</f>
        <v>0</v>
      </c>
      <c r="AG261" s="105">
        <f>IF(A15stdlife="n/a","n/a",IF(AG$3&gt;(A15stdlife+$E261),('PTRM input'!$H$157*(1+rvanilla02)^0.5)-SUM($H261:AF261),('PTRM input'!$H$157*(1+rvanilla02)^0.5)/A15stdlife))</f>
        <v>0</v>
      </c>
      <c r="AH261" s="105">
        <f>IF(A15stdlife="n/a","n/a",IF(AH$3&gt;(A15stdlife+$E261),('PTRM input'!$H$157*(1+rvanilla02)^0.5)-SUM($H261:AG261),('PTRM input'!$H$157*(1+rvanilla02)^0.5)/A15stdlife))</f>
        <v>0</v>
      </c>
      <c r="AI261" s="105">
        <f>IF(A15stdlife="n/a","n/a",IF(AI$3&gt;(A15stdlife+$E261),('PTRM input'!$H$157*(1+rvanilla02)^0.5)-SUM($H261:AH261),('PTRM input'!$H$157*(1+rvanilla02)^0.5)/A15stdlife))</f>
        <v>0</v>
      </c>
      <c r="AJ261" s="105">
        <f>IF(A15stdlife="n/a","n/a",IF(AJ$3&gt;(A15stdlife+$E261),('PTRM input'!$H$157*(1+rvanilla02)^0.5)-SUM($H261:AI261),('PTRM input'!$H$157*(1+rvanilla02)^0.5)/A15stdlife))</f>
        <v>0</v>
      </c>
      <c r="AK261" s="105">
        <f>IF(A15stdlife="n/a","n/a",IF(AK$3&gt;(A15stdlife+$E261),('PTRM input'!$H$157*(1+rvanilla02)^0.5)-SUM($H261:AJ261),('PTRM input'!$H$157*(1+rvanilla02)^0.5)/A15stdlife))</f>
        <v>0</v>
      </c>
      <c r="AL261" s="105">
        <f>IF(A15stdlife="n/a","n/a",IF(AL$3&gt;(A15stdlife+$E261),('PTRM input'!$H$157*(1+rvanilla02)^0.5)-SUM($H261:AK261),('PTRM input'!$H$157*(1+rvanilla02)^0.5)/A15stdlife))</f>
        <v>0</v>
      </c>
      <c r="AM261" s="105">
        <f>IF(A15stdlife="n/a","n/a",IF(AM$3&gt;(A15stdlife+$E261),('PTRM input'!$H$157*(1+rvanilla02)^0.5)-SUM($H261:AL261),('PTRM input'!$H$157*(1+rvanilla02)^0.5)/A15stdlife))</f>
        <v>0</v>
      </c>
      <c r="AN261" s="105">
        <f>IF(A15stdlife="n/a","n/a",IF(AN$3&gt;(A15stdlife+$E261),('PTRM input'!$H$157*(1+rvanilla02)^0.5)-SUM($H261:AM261),('PTRM input'!$H$157*(1+rvanilla02)^0.5)/A15stdlife))</f>
        <v>0</v>
      </c>
      <c r="AO261" s="105">
        <f>IF(A15stdlife="n/a","n/a",IF(AO$3&gt;(A15stdlife+$E261),('PTRM input'!$H$157*(1+rvanilla02)^0.5)-SUM($H261:AN261),('PTRM input'!$H$157*(1+rvanilla02)^0.5)/A15stdlife))</f>
        <v>0</v>
      </c>
      <c r="AP261" s="105">
        <f>IF(A15stdlife="n/a","n/a",IF(AP$3&gt;(A15stdlife+$E261),('PTRM input'!$H$157*(1+rvanilla02)^0.5)-SUM($H261:AO261),('PTRM input'!$H$157*(1+rvanilla02)^0.5)/A15stdlife))</f>
        <v>0</v>
      </c>
      <c r="AQ261" s="105">
        <f>IF(A15stdlife="n/a","n/a",IF(AQ$3&gt;(A15stdlife+$E261),('PTRM input'!$H$157*(1+rvanilla02)^0.5)-SUM($H261:AP261),('PTRM input'!$H$157*(1+rvanilla02)^0.5)/A15stdlife))</f>
        <v>0</v>
      </c>
      <c r="AR261" s="105">
        <f>IF(A15stdlife="n/a","n/a",IF(AR$3&gt;(A15stdlife+$E261),('PTRM input'!$H$157*(1+rvanilla02)^0.5)-SUM($H261:AQ261),('PTRM input'!$H$157*(1+rvanilla02)^0.5)/A15stdlife))</f>
        <v>0</v>
      </c>
      <c r="AS261" s="105">
        <f>IF(A15stdlife="n/a","n/a",IF(AS$3&gt;(A15stdlife+$E261),('PTRM input'!$H$157*(1+rvanilla02)^0.5)-SUM($H261:AR261),('PTRM input'!$H$157*(1+rvanilla02)^0.5)/A15stdlife))</f>
        <v>0</v>
      </c>
      <c r="AT261" s="105">
        <f>IF(A15stdlife="n/a","n/a",IF(AT$3&gt;(A15stdlife+$E261),('PTRM input'!$H$157*(1+rvanilla02)^0.5)-SUM($H261:AS261),('PTRM input'!$H$157*(1+rvanilla02)^0.5)/A15stdlife))</f>
        <v>0</v>
      </c>
      <c r="AU261" s="105">
        <f>IF(A15stdlife="n/a","n/a",IF(AU$3&gt;(A15stdlife+$E261),('PTRM input'!$H$157*(1+rvanilla02)^0.5)-SUM($H261:AT261),('PTRM input'!$H$157*(1+rvanilla02)^0.5)/A15stdlife))</f>
        <v>0</v>
      </c>
      <c r="AV261" s="105">
        <f>IF(A15stdlife="n/a","n/a",IF(AV$3&gt;(A15stdlife+$E261),('PTRM input'!$H$157*(1+rvanilla02)^0.5)-SUM($H261:AU261),('PTRM input'!$H$157*(1+rvanilla02)^0.5)/A15stdlife))</f>
        <v>0</v>
      </c>
      <c r="AW261" s="105">
        <f>IF(A15stdlife="n/a","n/a",IF(AW$3&gt;(A15stdlife+$E261),('PTRM input'!$H$157*(1+rvanilla02)^0.5)-SUM($H261:AV261),('PTRM input'!$H$157*(1+rvanilla02)^0.5)/A15stdlife))</f>
        <v>0</v>
      </c>
      <c r="AX261" s="105">
        <f>IF(A15stdlife="n/a","n/a",IF(AX$3&gt;(A15stdlife+$E261),('PTRM input'!$H$157*(1+rvanilla02)^0.5)-SUM($H261:AW261),('PTRM input'!$H$157*(1+rvanilla02)^0.5)/A15stdlife))</f>
        <v>0</v>
      </c>
      <c r="AY261" s="105">
        <f>IF(A15stdlife="n/a","n/a",IF(AY$3&gt;(A15stdlife+$E261),('PTRM input'!$H$157*(1+rvanilla02)^0.5)-SUM($H261:AX261),('PTRM input'!$H$157*(1+rvanilla02)^0.5)/A15stdlife))</f>
        <v>0</v>
      </c>
      <c r="AZ261" s="105">
        <f>IF(A15stdlife="n/a","n/a",IF(AZ$3&gt;(A15stdlife+$E261),('PTRM input'!$H$157*(1+rvanilla02)^0.5)-SUM($H261:AY261),('PTRM input'!$H$157*(1+rvanilla02)^0.5)/A15stdlife))</f>
        <v>0</v>
      </c>
      <c r="BA261" s="105">
        <f>IF(A15stdlife="n/a","n/a",IF(BA$3&gt;(A15stdlife+$E261),('PTRM input'!$H$157*(1+rvanilla02)^0.5)-SUM($H261:AZ261),('PTRM input'!$H$157*(1+rvanilla02)^0.5)/A15stdlife))</f>
        <v>0</v>
      </c>
      <c r="BB261" s="105">
        <f>IF(A15stdlife="n/a","n/a",IF(BB$3&gt;(A15stdlife+$E261),('PTRM input'!$H$157*(1+rvanilla02)^0.5)-SUM($H261:BA261),('PTRM input'!$H$157*(1+rvanilla02)^0.5)/A15stdlife))</f>
        <v>0</v>
      </c>
      <c r="BC261" s="105">
        <f>IF(A15stdlife="n/a","n/a",IF(BC$3&gt;(A15stdlife+$E261),('PTRM input'!$H$157*(1+rvanilla02)^0.5)-SUM($H261:BB261),('PTRM input'!$H$157*(1+rvanilla02)^0.5)/A15stdlife))</f>
        <v>0</v>
      </c>
      <c r="BD261" s="105">
        <f>IF(A15stdlife="n/a","n/a",IF(BD$3&gt;(A15stdlife+$E261),('PTRM input'!$H$157*(1+rvanilla02)^0.5)-SUM($H261:BC261),('PTRM input'!$H$157*(1+rvanilla02)^0.5)/A15stdlife))</f>
        <v>0</v>
      </c>
      <c r="BE261" s="105">
        <f>IF(A15stdlife="n/a","n/a",IF(BE$3&gt;(A15stdlife+$E261),('PTRM input'!$H$157*(1+rvanilla02)^0.5)-SUM($H261:BD261),('PTRM input'!$H$157*(1+rvanilla02)^0.5)/A15stdlife))</f>
        <v>0</v>
      </c>
      <c r="BF261" s="105">
        <f>IF(A15stdlife="n/a","n/a",IF(BF$3&gt;(A15stdlife+$E261),('PTRM input'!$H$157*(1+rvanilla02)^0.5)-SUM($H261:BE261),('PTRM input'!$H$157*(1+rvanilla02)^0.5)/A15stdlife))</f>
        <v>0</v>
      </c>
      <c r="BG261" s="105">
        <f>IF(A15stdlife="n/a","n/a",IF(BG$3&gt;(A15stdlife+$E261),('PTRM input'!$H$157*(1+rvanilla02)^0.5)-SUM($H261:BF261),('PTRM input'!$H$157*(1+rvanilla02)^0.5)/A15stdlife))</f>
        <v>0</v>
      </c>
      <c r="BH261" s="105">
        <f>IF(A15stdlife="n/a","n/a",IF(BH$3&gt;(A15stdlife+$E261),('PTRM input'!$H$157*(1+rvanilla02)^0.5)-SUM($H261:BG261),('PTRM input'!$H$157*(1+rvanilla02)^0.5)/A15stdlife))</f>
        <v>0</v>
      </c>
      <c r="BI261" s="105">
        <f>IF(A15stdlife="n/a","n/a",IF(BI$3&gt;(A15stdlife+$E261),('PTRM input'!$H$157*(1+rvanilla02)^0.5)-SUM($H261:BH261),('PTRM input'!$H$157*(1+rvanilla02)^0.5)/A15stdlife))</f>
        <v>0</v>
      </c>
      <c r="BJ261" s="234"/>
      <c r="BK261" s="234"/>
      <c r="BL261" s="234"/>
      <c r="BM261" s="234"/>
    </row>
    <row r="262" spans="1:65" s="190" customFormat="1" hidden="1" outlineLevel="2">
      <c r="A262" s="234"/>
      <c r="B262" s="32"/>
      <c r="C262" s="31"/>
      <c r="D262" s="930"/>
      <c r="E262" s="167">
        <v>3</v>
      </c>
      <c r="F262" s="34"/>
      <c r="G262" s="184"/>
      <c r="H262" s="186"/>
      <c r="I262" s="185"/>
      <c r="J262" s="105">
        <f>IF(A15stdlife="n/a","n/a",IF(J$3&gt;(A15stdlife+$E262),('PTRM input'!$I$157*(1+rvanilla03)^0.5)-SUM($I262:I262),('PTRM input'!$I$157*(1+rvanilla03)^0.5)/A15stdlife))</f>
        <v>0</v>
      </c>
      <c r="K262" s="105">
        <f>IF(A15stdlife="n/a","n/a",IF(K$3&gt;(A15stdlife+$E262),('PTRM input'!$I$157*(1+rvanilla03)^0.5)-SUM($I262:J262),('PTRM input'!$I$157*(1+rvanilla03)^0.5)/A15stdlife))</f>
        <v>0</v>
      </c>
      <c r="L262" s="105">
        <f>IF(A15stdlife="n/a","n/a",IF(L$3&gt;(A15stdlife+$E262),('PTRM input'!$I$157*(1+rvanilla03)^0.5)-SUM($I262:K262),('PTRM input'!$I$157*(1+rvanilla03)^0.5)/A15stdlife))</f>
        <v>0</v>
      </c>
      <c r="M262" s="105">
        <f>IF(A15stdlife="n/a","n/a",IF(M$3&gt;(A15stdlife+$E262),('PTRM input'!$I$157*(1+rvanilla03)^0.5)-SUM($I262:L262),('PTRM input'!$I$157*(1+rvanilla03)^0.5)/A15stdlife))</f>
        <v>0</v>
      </c>
      <c r="N262" s="105">
        <f>IF(A15stdlife="n/a","n/a",IF(N$3&gt;(A15stdlife+$E262),('PTRM input'!$I$157*(1+rvanilla03)^0.5)-SUM($I262:M262),('PTRM input'!$I$157*(1+rvanilla03)^0.5)/A15stdlife))</f>
        <v>0</v>
      </c>
      <c r="O262" s="105">
        <f>IF(A15stdlife="n/a","n/a",IF(O$3&gt;(A15stdlife+$E262),('PTRM input'!$I$157*(1+rvanilla03)^0.5)-SUM($I262:N262),('PTRM input'!$I$157*(1+rvanilla03)^0.5)/A15stdlife))</f>
        <v>0</v>
      </c>
      <c r="P262" s="105">
        <f>IF(A15stdlife="n/a","n/a",IF(P$3&gt;(A15stdlife+$E262),('PTRM input'!$I$157*(1+rvanilla03)^0.5)-SUM($I262:O262),('PTRM input'!$I$157*(1+rvanilla03)^0.5)/A15stdlife))</f>
        <v>0</v>
      </c>
      <c r="Q262" s="105">
        <f>IF(A15stdlife="n/a","n/a",IF(Q$3&gt;(A15stdlife+$E262),('PTRM input'!$I$157*(1+rvanilla03)^0.5)-SUM($I262:P262),('PTRM input'!$I$157*(1+rvanilla03)^0.5)/A15stdlife))</f>
        <v>0</v>
      </c>
      <c r="R262" s="105">
        <f>IF(A15stdlife="n/a","n/a",IF(R$3&gt;(A15stdlife+$E262),('PTRM input'!$I$157*(1+rvanilla03)^0.5)-SUM($I262:Q262),('PTRM input'!$I$157*(1+rvanilla03)^0.5)/A15stdlife))</f>
        <v>0</v>
      </c>
      <c r="S262" s="105">
        <f>IF(A15stdlife="n/a","n/a",IF(S$3&gt;(A15stdlife+$E262),('PTRM input'!$I$157*(1+rvanilla03)^0.5)-SUM($I262:R262),('PTRM input'!$I$157*(1+rvanilla03)^0.5)/A15stdlife))</f>
        <v>0</v>
      </c>
      <c r="T262" s="105">
        <f>IF(A15stdlife="n/a","n/a",IF(T$3&gt;(A15stdlife+$E262),('PTRM input'!$I$157*(1+rvanilla03)^0.5)-SUM($I262:S262),('PTRM input'!$I$157*(1+rvanilla03)^0.5)/A15stdlife))</f>
        <v>0</v>
      </c>
      <c r="U262" s="105">
        <f>IF(A15stdlife="n/a","n/a",IF(U$3&gt;(A15stdlife+$E262),('PTRM input'!$I$157*(1+rvanilla03)^0.5)-SUM($I262:T262),('PTRM input'!$I$157*(1+rvanilla03)^0.5)/A15stdlife))</f>
        <v>0</v>
      </c>
      <c r="V262" s="105">
        <f>IF(A15stdlife="n/a","n/a",IF(V$3&gt;(A15stdlife+$E262),('PTRM input'!$I$157*(1+rvanilla03)^0.5)-SUM($I262:U262),('PTRM input'!$I$157*(1+rvanilla03)^0.5)/A15stdlife))</f>
        <v>0</v>
      </c>
      <c r="W262" s="105">
        <f>IF(A15stdlife="n/a","n/a",IF(W$3&gt;(A15stdlife+$E262),('PTRM input'!$I$157*(1+rvanilla03)^0.5)-SUM($I262:V262),('PTRM input'!$I$157*(1+rvanilla03)^0.5)/A15stdlife))</f>
        <v>0</v>
      </c>
      <c r="X262" s="105">
        <f>IF(A15stdlife="n/a","n/a",IF(X$3&gt;(A15stdlife+$E262),('PTRM input'!$I$157*(1+rvanilla03)^0.5)-SUM($I262:W262),('PTRM input'!$I$157*(1+rvanilla03)^0.5)/A15stdlife))</f>
        <v>0</v>
      </c>
      <c r="Y262" s="105">
        <f>IF(A15stdlife="n/a","n/a",IF(Y$3&gt;(A15stdlife+$E262),('PTRM input'!$I$157*(1+rvanilla03)^0.5)-SUM($I262:X262),('PTRM input'!$I$157*(1+rvanilla03)^0.5)/A15stdlife))</f>
        <v>0</v>
      </c>
      <c r="Z262" s="105">
        <f>IF(A15stdlife="n/a","n/a",IF(Z$3&gt;(A15stdlife+$E262),('PTRM input'!$I$157*(1+rvanilla03)^0.5)-SUM($I262:Y262),('PTRM input'!$I$157*(1+rvanilla03)^0.5)/A15stdlife))</f>
        <v>0</v>
      </c>
      <c r="AA262" s="105">
        <f>IF(A15stdlife="n/a","n/a",IF(AA$3&gt;(A15stdlife+$E262),('PTRM input'!$I$157*(1+rvanilla03)^0.5)-SUM($I262:Z262),('PTRM input'!$I$157*(1+rvanilla03)^0.5)/A15stdlife))</f>
        <v>0</v>
      </c>
      <c r="AB262" s="105">
        <f>IF(A15stdlife="n/a","n/a",IF(AB$3&gt;(A15stdlife+$E262),('PTRM input'!$I$157*(1+rvanilla03)^0.5)-SUM($I262:AA262),('PTRM input'!$I$157*(1+rvanilla03)^0.5)/A15stdlife))</f>
        <v>0</v>
      </c>
      <c r="AC262" s="105">
        <f>IF(A15stdlife="n/a","n/a",IF(AC$3&gt;(A15stdlife+$E262),('PTRM input'!$I$157*(1+rvanilla03)^0.5)-SUM($I262:AB262),('PTRM input'!$I$157*(1+rvanilla03)^0.5)/A15stdlife))</f>
        <v>0</v>
      </c>
      <c r="AD262" s="105">
        <f>IF(A15stdlife="n/a","n/a",IF(AD$3&gt;(A15stdlife+$E262),('PTRM input'!$I$157*(1+rvanilla03)^0.5)-SUM($I262:AC262),('PTRM input'!$I$157*(1+rvanilla03)^0.5)/A15stdlife))</f>
        <v>0</v>
      </c>
      <c r="AE262" s="105">
        <f>IF(A15stdlife="n/a","n/a",IF(AE$3&gt;(A15stdlife+$E262),('PTRM input'!$I$157*(1+rvanilla03)^0.5)-SUM($I262:AD262),('PTRM input'!$I$157*(1+rvanilla03)^0.5)/A15stdlife))</f>
        <v>0</v>
      </c>
      <c r="AF262" s="105">
        <f>IF(A15stdlife="n/a","n/a",IF(AF$3&gt;(A15stdlife+$E262),('PTRM input'!$I$157*(1+rvanilla03)^0.5)-SUM($I262:AE262),('PTRM input'!$I$157*(1+rvanilla03)^0.5)/A15stdlife))</f>
        <v>0</v>
      </c>
      <c r="AG262" s="105">
        <f>IF(A15stdlife="n/a","n/a",IF(AG$3&gt;(A15stdlife+$E262),('PTRM input'!$I$157*(1+rvanilla03)^0.5)-SUM($I262:AF262),('PTRM input'!$I$157*(1+rvanilla03)^0.5)/A15stdlife))</f>
        <v>0</v>
      </c>
      <c r="AH262" s="105">
        <f>IF(A15stdlife="n/a","n/a",IF(AH$3&gt;(A15stdlife+$E262),('PTRM input'!$I$157*(1+rvanilla03)^0.5)-SUM($I262:AG262),('PTRM input'!$I$157*(1+rvanilla03)^0.5)/A15stdlife))</f>
        <v>0</v>
      </c>
      <c r="AI262" s="105">
        <f>IF(A15stdlife="n/a","n/a",IF(AI$3&gt;(A15stdlife+$E262),('PTRM input'!$I$157*(1+rvanilla03)^0.5)-SUM($I262:AH262),('PTRM input'!$I$157*(1+rvanilla03)^0.5)/A15stdlife))</f>
        <v>0</v>
      </c>
      <c r="AJ262" s="105">
        <f>IF(A15stdlife="n/a","n/a",IF(AJ$3&gt;(A15stdlife+$E262),('PTRM input'!$I$157*(1+rvanilla03)^0.5)-SUM($I262:AI262),('PTRM input'!$I$157*(1+rvanilla03)^0.5)/A15stdlife))</f>
        <v>0</v>
      </c>
      <c r="AK262" s="105">
        <f>IF(A15stdlife="n/a","n/a",IF(AK$3&gt;(A15stdlife+$E262),('PTRM input'!$I$157*(1+rvanilla03)^0.5)-SUM($I262:AJ262),('PTRM input'!$I$157*(1+rvanilla03)^0.5)/A15stdlife))</f>
        <v>0</v>
      </c>
      <c r="AL262" s="105">
        <f>IF(A15stdlife="n/a","n/a",IF(AL$3&gt;(A15stdlife+$E262),('PTRM input'!$I$157*(1+rvanilla03)^0.5)-SUM($I262:AK262),('PTRM input'!$I$157*(1+rvanilla03)^0.5)/A15stdlife))</f>
        <v>0</v>
      </c>
      <c r="AM262" s="105">
        <f>IF(A15stdlife="n/a","n/a",IF(AM$3&gt;(A15stdlife+$E262),('PTRM input'!$I$157*(1+rvanilla03)^0.5)-SUM($I262:AL262),('PTRM input'!$I$157*(1+rvanilla03)^0.5)/A15stdlife))</f>
        <v>0</v>
      </c>
      <c r="AN262" s="105">
        <f>IF(A15stdlife="n/a","n/a",IF(AN$3&gt;(A15stdlife+$E262),('PTRM input'!$I$157*(1+rvanilla03)^0.5)-SUM($I262:AM262),('PTRM input'!$I$157*(1+rvanilla03)^0.5)/A15stdlife))</f>
        <v>0</v>
      </c>
      <c r="AO262" s="105">
        <f>IF(A15stdlife="n/a","n/a",IF(AO$3&gt;(A15stdlife+$E262),('PTRM input'!$I$157*(1+rvanilla03)^0.5)-SUM($I262:AN262),('PTRM input'!$I$157*(1+rvanilla03)^0.5)/A15stdlife))</f>
        <v>0</v>
      </c>
      <c r="AP262" s="105">
        <f>IF(A15stdlife="n/a","n/a",IF(AP$3&gt;(A15stdlife+$E262),('PTRM input'!$I$157*(1+rvanilla03)^0.5)-SUM($I262:AO262),('PTRM input'!$I$157*(1+rvanilla03)^0.5)/A15stdlife))</f>
        <v>0</v>
      </c>
      <c r="AQ262" s="105">
        <f>IF(A15stdlife="n/a","n/a",IF(AQ$3&gt;(A15stdlife+$E262),('PTRM input'!$I$157*(1+rvanilla03)^0.5)-SUM($I262:AP262),('PTRM input'!$I$157*(1+rvanilla03)^0.5)/A15stdlife))</f>
        <v>0</v>
      </c>
      <c r="AR262" s="105">
        <f>IF(A15stdlife="n/a","n/a",IF(AR$3&gt;(A15stdlife+$E262),('PTRM input'!$I$157*(1+rvanilla03)^0.5)-SUM($I262:AQ262),('PTRM input'!$I$157*(1+rvanilla03)^0.5)/A15stdlife))</f>
        <v>0</v>
      </c>
      <c r="AS262" s="105">
        <f>IF(A15stdlife="n/a","n/a",IF(AS$3&gt;(A15stdlife+$E262),('PTRM input'!$I$157*(1+rvanilla03)^0.5)-SUM($I262:AR262),('PTRM input'!$I$157*(1+rvanilla03)^0.5)/A15stdlife))</f>
        <v>0</v>
      </c>
      <c r="AT262" s="105">
        <f>IF(A15stdlife="n/a","n/a",IF(AT$3&gt;(A15stdlife+$E262),('PTRM input'!$I$157*(1+rvanilla03)^0.5)-SUM($I262:AS262),('PTRM input'!$I$157*(1+rvanilla03)^0.5)/A15stdlife))</f>
        <v>0</v>
      </c>
      <c r="AU262" s="105">
        <f>IF(A15stdlife="n/a","n/a",IF(AU$3&gt;(A15stdlife+$E262),('PTRM input'!$I$157*(1+rvanilla03)^0.5)-SUM($I262:AT262),('PTRM input'!$I$157*(1+rvanilla03)^0.5)/A15stdlife))</f>
        <v>0</v>
      </c>
      <c r="AV262" s="105">
        <f>IF(A15stdlife="n/a","n/a",IF(AV$3&gt;(A15stdlife+$E262),('PTRM input'!$I$157*(1+rvanilla03)^0.5)-SUM($I262:AU262),('PTRM input'!$I$157*(1+rvanilla03)^0.5)/A15stdlife))</f>
        <v>0</v>
      </c>
      <c r="AW262" s="105">
        <f>IF(A15stdlife="n/a","n/a",IF(AW$3&gt;(A15stdlife+$E262),('PTRM input'!$I$157*(1+rvanilla03)^0.5)-SUM($I262:AV262),('PTRM input'!$I$157*(1+rvanilla03)^0.5)/A15stdlife))</f>
        <v>0</v>
      </c>
      <c r="AX262" s="105">
        <f>IF(A15stdlife="n/a","n/a",IF(AX$3&gt;(A15stdlife+$E262),('PTRM input'!$I$157*(1+rvanilla03)^0.5)-SUM($I262:AW262),('PTRM input'!$I$157*(1+rvanilla03)^0.5)/A15stdlife))</f>
        <v>0</v>
      </c>
      <c r="AY262" s="105">
        <f>IF(A15stdlife="n/a","n/a",IF(AY$3&gt;(A15stdlife+$E262),('PTRM input'!$I$157*(1+rvanilla03)^0.5)-SUM($I262:AX262),('PTRM input'!$I$157*(1+rvanilla03)^0.5)/A15stdlife))</f>
        <v>0</v>
      </c>
      <c r="AZ262" s="105">
        <f>IF(A15stdlife="n/a","n/a",IF(AZ$3&gt;(A15stdlife+$E262),('PTRM input'!$I$157*(1+rvanilla03)^0.5)-SUM($I262:AY262),('PTRM input'!$I$157*(1+rvanilla03)^0.5)/A15stdlife))</f>
        <v>0</v>
      </c>
      <c r="BA262" s="105">
        <f>IF(A15stdlife="n/a","n/a",IF(BA$3&gt;(A15stdlife+$E262),('PTRM input'!$I$157*(1+rvanilla03)^0.5)-SUM($I262:AZ262),('PTRM input'!$I$157*(1+rvanilla03)^0.5)/A15stdlife))</f>
        <v>0</v>
      </c>
      <c r="BB262" s="105">
        <f>IF(A15stdlife="n/a","n/a",IF(BB$3&gt;(A15stdlife+$E262),('PTRM input'!$I$157*(1+rvanilla03)^0.5)-SUM($I262:BA262),('PTRM input'!$I$157*(1+rvanilla03)^0.5)/A15stdlife))</f>
        <v>0</v>
      </c>
      <c r="BC262" s="105">
        <f>IF(A15stdlife="n/a","n/a",IF(BC$3&gt;(A15stdlife+$E262),('PTRM input'!$I$157*(1+rvanilla03)^0.5)-SUM($I262:BB262),('PTRM input'!$I$157*(1+rvanilla03)^0.5)/A15stdlife))</f>
        <v>0</v>
      </c>
      <c r="BD262" s="105">
        <f>IF(A15stdlife="n/a","n/a",IF(BD$3&gt;(A15stdlife+$E262),('PTRM input'!$I$157*(1+rvanilla03)^0.5)-SUM($I262:BC262),('PTRM input'!$I$157*(1+rvanilla03)^0.5)/A15stdlife))</f>
        <v>0</v>
      </c>
      <c r="BE262" s="105">
        <f>IF(A15stdlife="n/a","n/a",IF(BE$3&gt;(A15stdlife+$E262),('PTRM input'!$I$157*(1+rvanilla03)^0.5)-SUM($I262:BD262),('PTRM input'!$I$157*(1+rvanilla03)^0.5)/A15stdlife))</f>
        <v>0</v>
      </c>
      <c r="BF262" s="105">
        <f>IF(A15stdlife="n/a","n/a",IF(BF$3&gt;(A15stdlife+$E262),('PTRM input'!$I$157*(1+rvanilla03)^0.5)-SUM($I262:BE262),('PTRM input'!$I$157*(1+rvanilla03)^0.5)/A15stdlife))</f>
        <v>0</v>
      </c>
      <c r="BG262" s="105">
        <f>IF(A15stdlife="n/a","n/a",IF(BG$3&gt;(A15stdlife+$E262),('PTRM input'!$I$157*(1+rvanilla03)^0.5)-SUM($I262:BF262),('PTRM input'!$I$157*(1+rvanilla03)^0.5)/A15stdlife))</f>
        <v>0</v>
      </c>
      <c r="BH262" s="105">
        <f>IF(A15stdlife="n/a","n/a",IF(BH$3&gt;(A15stdlife+$E262),('PTRM input'!$I$157*(1+rvanilla03)^0.5)-SUM($I262:BG262),('PTRM input'!$I$157*(1+rvanilla03)^0.5)/A15stdlife))</f>
        <v>0</v>
      </c>
      <c r="BI262" s="105">
        <f>IF(A15stdlife="n/a","n/a",IF(BI$3&gt;(A15stdlife+$E262),('PTRM input'!$I$157*(1+rvanilla03)^0.5)-SUM($I262:BH262),('PTRM input'!$I$157*(1+rvanilla03)^0.5)/A15stdlife))</f>
        <v>0</v>
      </c>
      <c r="BJ262" s="234"/>
      <c r="BK262" s="234"/>
      <c r="BL262" s="234"/>
      <c r="BM262" s="234"/>
    </row>
    <row r="263" spans="1:65" s="190" customFormat="1" hidden="1" outlineLevel="2">
      <c r="A263" s="234"/>
      <c r="B263" s="32"/>
      <c r="C263" s="31"/>
      <c r="D263" s="930"/>
      <c r="E263" s="167">
        <v>4</v>
      </c>
      <c r="F263" s="34"/>
      <c r="G263" s="184"/>
      <c r="H263" s="186"/>
      <c r="I263" s="186"/>
      <c r="J263" s="185"/>
      <c r="K263" s="105">
        <f>IF(A15stdlife="n/a","n/a",IF(K$3&gt;(A15stdlife+$E263),('PTRM input'!$J$157*(1+rvanilla04)^0.5)-SUM($J263:J263),('PTRM input'!$J$157*(1+rvanilla04)^0.5)/A15stdlife))</f>
        <v>0</v>
      </c>
      <c r="L263" s="105">
        <f>IF(A15stdlife="n/a","n/a",IF(L$3&gt;(A15stdlife+$E263),('PTRM input'!$J$157*(1+rvanilla04)^0.5)-SUM($J263:K263),('PTRM input'!$J$157*(1+rvanilla04)^0.5)/A15stdlife))</f>
        <v>0</v>
      </c>
      <c r="M263" s="105">
        <f>IF(A15stdlife="n/a","n/a",IF(M$3&gt;(A15stdlife+$E263),('PTRM input'!$J$157*(1+rvanilla04)^0.5)-SUM($J263:L263),('PTRM input'!$J$157*(1+rvanilla04)^0.5)/A15stdlife))</f>
        <v>0</v>
      </c>
      <c r="N263" s="105">
        <f>IF(A15stdlife="n/a","n/a",IF(N$3&gt;(A15stdlife+$E263),('PTRM input'!$J$157*(1+rvanilla04)^0.5)-SUM($J263:M263),('PTRM input'!$J$157*(1+rvanilla04)^0.5)/A15stdlife))</f>
        <v>0</v>
      </c>
      <c r="O263" s="105">
        <f>IF(A15stdlife="n/a","n/a",IF(O$3&gt;(A15stdlife+$E263),('PTRM input'!$J$157*(1+rvanilla04)^0.5)-SUM($J263:N263),('PTRM input'!$J$157*(1+rvanilla04)^0.5)/A15stdlife))</f>
        <v>0</v>
      </c>
      <c r="P263" s="105">
        <f>IF(A15stdlife="n/a","n/a",IF(P$3&gt;(A15stdlife+$E263),('PTRM input'!$J$157*(1+rvanilla04)^0.5)-SUM($J263:O263),('PTRM input'!$J$157*(1+rvanilla04)^0.5)/A15stdlife))</f>
        <v>0</v>
      </c>
      <c r="Q263" s="105">
        <f>IF(A15stdlife="n/a","n/a",IF(Q$3&gt;(A15stdlife+$E263),('PTRM input'!$J$157*(1+rvanilla04)^0.5)-SUM($J263:P263),('PTRM input'!$J$157*(1+rvanilla04)^0.5)/A15stdlife))</f>
        <v>0</v>
      </c>
      <c r="R263" s="105">
        <f>IF(A15stdlife="n/a","n/a",IF(R$3&gt;(A15stdlife+$E263),('PTRM input'!$J$157*(1+rvanilla04)^0.5)-SUM($J263:Q263),('PTRM input'!$J$157*(1+rvanilla04)^0.5)/A15stdlife))</f>
        <v>0</v>
      </c>
      <c r="S263" s="105">
        <f>IF(A15stdlife="n/a","n/a",IF(S$3&gt;(A15stdlife+$E263),('PTRM input'!$J$157*(1+rvanilla04)^0.5)-SUM($J263:R263),('PTRM input'!$J$157*(1+rvanilla04)^0.5)/A15stdlife))</f>
        <v>0</v>
      </c>
      <c r="T263" s="105">
        <f>IF(A15stdlife="n/a","n/a",IF(T$3&gt;(A15stdlife+$E263),('PTRM input'!$J$157*(1+rvanilla04)^0.5)-SUM($J263:S263),('PTRM input'!$J$157*(1+rvanilla04)^0.5)/A15stdlife))</f>
        <v>0</v>
      </c>
      <c r="U263" s="105">
        <f>IF(A15stdlife="n/a","n/a",IF(U$3&gt;(A15stdlife+$E263),('PTRM input'!$J$157*(1+rvanilla04)^0.5)-SUM($J263:T263),('PTRM input'!$J$157*(1+rvanilla04)^0.5)/A15stdlife))</f>
        <v>0</v>
      </c>
      <c r="V263" s="105">
        <f>IF(A15stdlife="n/a","n/a",IF(V$3&gt;(A15stdlife+$E263),('PTRM input'!$J$157*(1+rvanilla04)^0.5)-SUM($J263:U263),('PTRM input'!$J$157*(1+rvanilla04)^0.5)/A15stdlife))</f>
        <v>0</v>
      </c>
      <c r="W263" s="105">
        <f>IF(A15stdlife="n/a","n/a",IF(W$3&gt;(A15stdlife+$E263),('PTRM input'!$J$157*(1+rvanilla04)^0.5)-SUM($J263:V263),('PTRM input'!$J$157*(1+rvanilla04)^0.5)/A15stdlife))</f>
        <v>0</v>
      </c>
      <c r="X263" s="105">
        <f>IF(A15stdlife="n/a","n/a",IF(X$3&gt;(A15stdlife+$E263),('PTRM input'!$J$157*(1+rvanilla04)^0.5)-SUM($J263:W263),('PTRM input'!$J$157*(1+rvanilla04)^0.5)/A15stdlife))</f>
        <v>0</v>
      </c>
      <c r="Y263" s="105">
        <f>IF(A15stdlife="n/a","n/a",IF(Y$3&gt;(A15stdlife+$E263),('PTRM input'!$J$157*(1+rvanilla04)^0.5)-SUM($J263:X263),('PTRM input'!$J$157*(1+rvanilla04)^0.5)/A15stdlife))</f>
        <v>0</v>
      </c>
      <c r="Z263" s="105">
        <f>IF(A15stdlife="n/a","n/a",IF(Z$3&gt;(A15stdlife+$E263),('PTRM input'!$J$157*(1+rvanilla04)^0.5)-SUM($J263:Y263),('PTRM input'!$J$157*(1+rvanilla04)^0.5)/A15stdlife))</f>
        <v>0</v>
      </c>
      <c r="AA263" s="105">
        <f>IF(A15stdlife="n/a","n/a",IF(AA$3&gt;(A15stdlife+$E263),('PTRM input'!$J$157*(1+rvanilla04)^0.5)-SUM($J263:Z263),('PTRM input'!$J$157*(1+rvanilla04)^0.5)/A15stdlife))</f>
        <v>0</v>
      </c>
      <c r="AB263" s="105">
        <f>IF(A15stdlife="n/a","n/a",IF(AB$3&gt;(A15stdlife+$E263),('PTRM input'!$J$157*(1+rvanilla04)^0.5)-SUM($J263:AA263),('PTRM input'!$J$157*(1+rvanilla04)^0.5)/A15stdlife))</f>
        <v>0</v>
      </c>
      <c r="AC263" s="105">
        <f>IF(A15stdlife="n/a","n/a",IF(AC$3&gt;(A15stdlife+$E263),('PTRM input'!$J$157*(1+rvanilla04)^0.5)-SUM($J263:AB263),('PTRM input'!$J$157*(1+rvanilla04)^0.5)/A15stdlife))</f>
        <v>0</v>
      </c>
      <c r="AD263" s="105">
        <f>IF(A15stdlife="n/a","n/a",IF(AD$3&gt;(A15stdlife+$E263),('PTRM input'!$J$157*(1+rvanilla04)^0.5)-SUM($J263:AC263),('PTRM input'!$J$157*(1+rvanilla04)^0.5)/A15stdlife))</f>
        <v>0</v>
      </c>
      <c r="AE263" s="105">
        <f>IF(A15stdlife="n/a","n/a",IF(AE$3&gt;(A15stdlife+$E263),('PTRM input'!$J$157*(1+rvanilla04)^0.5)-SUM($J263:AD263),('PTRM input'!$J$157*(1+rvanilla04)^0.5)/A15stdlife))</f>
        <v>0</v>
      </c>
      <c r="AF263" s="105">
        <f>IF(A15stdlife="n/a","n/a",IF(AF$3&gt;(A15stdlife+$E263),('PTRM input'!$J$157*(1+rvanilla04)^0.5)-SUM($J263:AE263),('PTRM input'!$J$157*(1+rvanilla04)^0.5)/A15stdlife))</f>
        <v>0</v>
      </c>
      <c r="AG263" s="105">
        <f>IF(A15stdlife="n/a","n/a",IF(AG$3&gt;(A15stdlife+$E263),('PTRM input'!$J$157*(1+rvanilla04)^0.5)-SUM($J263:AF263),('PTRM input'!$J$157*(1+rvanilla04)^0.5)/A15stdlife))</f>
        <v>0</v>
      </c>
      <c r="AH263" s="105">
        <f>IF(A15stdlife="n/a","n/a",IF(AH$3&gt;(A15stdlife+$E263),('PTRM input'!$J$157*(1+rvanilla04)^0.5)-SUM($J263:AG263),('PTRM input'!$J$157*(1+rvanilla04)^0.5)/A15stdlife))</f>
        <v>0</v>
      </c>
      <c r="AI263" s="105">
        <f>IF(A15stdlife="n/a","n/a",IF(AI$3&gt;(A15stdlife+$E263),('PTRM input'!$J$157*(1+rvanilla04)^0.5)-SUM($J263:AH263),('PTRM input'!$J$157*(1+rvanilla04)^0.5)/A15stdlife))</f>
        <v>0</v>
      </c>
      <c r="AJ263" s="105">
        <f>IF(A15stdlife="n/a","n/a",IF(AJ$3&gt;(A15stdlife+$E263),('PTRM input'!$J$157*(1+rvanilla04)^0.5)-SUM($J263:AI263),('PTRM input'!$J$157*(1+rvanilla04)^0.5)/A15stdlife))</f>
        <v>0</v>
      </c>
      <c r="AK263" s="105">
        <f>IF(A15stdlife="n/a","n/a",IF(AK$3&gt;(A15stdlife+$E263),('PTRM input'!$J$157*(1+rvanilla04)^0.5)-SUM($J263:AJ263),('PTRM input'!$J$157*(1+rvanilla04)^0.5)/A15stdlife))</f>
        <v>0</v>
      </c>
      <c r="AL263" s="105">
        <f>IF(A15stdlife="n/a","n/a",IF(AL$3&gt;(A15stdlife+$E263),('PTRM input'!$J$157*(1+rvanilla04)^0.5)-SUM($J263:AK263),('PTRM input'!$J$157*(1+rvanilla04)^0.5)/A15stdlife))</f>
        <v>0</v>
      </c>
      <c r="AM263" s="105">
        <f>IF(A15stdlife="n/a","n/a",IF(AM$3&gt;(A15stdlife+$E263),('PTRM input'!$J$157*(1+rvanilla04)^0.5)-SUM($J263:AL263),('PTRM input'!$J$157*(1+rvanilla04)^0.5)/A15stdlife))</f>
        <v>0</v>
      </c>
      <c r="AN263" s="105">
        <f>IF(A15stdlife="n/a","n/a",IF(AN$3&gt;(A15stdlife+$E263),('PTRM input'!$J$157*(1+rvanilla04)^0.5)-SUM($J263:AM263),('PTRM input'!$J$157*(1+rvanilla04)^0.5)/A15stdlife))</f>
        <v>0</v>
      </c>
      <c r="AO263" s="105">
        <f>IF(A15stdlife="n/a","n/a",IF(AO$3&gt;(A15stdlife+$E263),('PTRM input'!$J$157*(1+rvanilla04)^0.5)-SUM($J263:AN263),('PTRM input'!$J$157*(1+rvanilla04)^0.5)/A15stdlife))</f>
        <v>0</v>
      </c>
      <c r="AP263" s="105">
        <f>IF(A15stdlife="n/a","n/a",IF(AP$3&gt;(A15stdlife+$E263),('PTRM input'!$J$157*(1+rvanilla04)^0.5)-SUM($J263:AO263),('PTRM input'!$J$157*(1+rvanilla04)^0.5)/A15stdlife))</f>
        <v>0</v>
      </c>
      <c r="AQ263" s="105">
        <f>IF(A15stdlife="n/a","n/a",IF(AQ$3&gt;(A15stdlife+$E263),('PTRM input'!$J$157*(1+rvanilla04)^0.5)-SUM($J263:AP263),('PTRM input'!$J$157*(1+rvanilla04)^0.5)/A15stdlife))</f>
        <v>0</v>
      </c>
      <c r="AR263" s="105">
        <f>IF(A15stdlife="n/a","n/a",IF(AR$3&gt;(A15stdlife+$E263),('PTRM input'!$J$157*(1+rvanilla04)^0.5)-SUM($J263:AQ263),('PTRM input'!$J$157*(1+rvanilla04)^0.5)/A15stdlife))</f>
        <v>0</v>
      </c>
      <c r="AS263" s="105">
        <f>IF(A15stdlife="n/a","n/a",IF(AS$3&gt;(A15stdlife+$E263),('PTRM input'!$J$157*(1+rvanilla04)^0.5)-SUM($J263:AR263),('PTRM input'!$J$157*(1+rvanilla04)^0.5)/A15stdlife))</f>
        <v>0</v>
      </c>
      <c r="AT263" s="105">
        <f>IF(A15stdlife="n/a","n/a",IF(AT$3&gt;(A15stdlife+$E263),('PTRM input'!$J$157*(1+rvanilla04)^0.5)-SUM($J263:AS263),('PTRM input'!$J$157*(1+rvanilla04)^0.5)/A15stdlife))</f>
        <v>0</v>
      </c>
      <c r="AU263" s="105">
        <f>IF(A15stdlife="n/a","n/a",IF(AU$3&gt;(A15stdlife+$E263),('PTRM input'!$J$157*(1+rvanilla04)^0.5)-SUM($J263:AT263),('PTRM input'!$J$157*(1+rvanilla04)^0.5)/A15stdlife))</f>
        <v>0</v>
      </c>
      <c r="AV263" s="105">
        <f>IF(A15stdlife="n/a","n/a",IF(AV$3&gt;(A15stdlife+$E263),('PTRM input'!$J$157*(1+rvanilla04)^0.5)-SUM($J263:AU263),('PTRM input'!$J$157*(1+rvanilla04)^0.5)/A15stdlife))</f>
        <v>0</v>
      </c>
      <c r="AW263" s="105">
        <f>IF(A15stdlife="n/a","n/a",IF(AW$3&gt;(A15stdlife+$E263),('PTRM input'!$J$157*(1+rvanilla04)^0.5)-SUM($J263:AV263),('PTRM input'!$J$157*(1+rvanilla04)^0.5)/A15stdlife))</f>
        <v>0</v>
      </c>
      <c r="AX263" s="105">
        <f>IF(A15stdlife="n/a","n/a",IF(AX$3&gt;(A15stdlife+$E263),('PTRM input'!$J$157*(1+rvanilla04)^0.5)-SUM($J263:AW263),('PTRM input'!$J$157*(1+rvanilla04)^0.5)/A15stdlife))</f>
        <v>0</v>
      </c>
      <c r="AY263" s="105">
        <f>IF(A15stdlife="n/a","n/a",IF(AY$3&gt;(A15stdlife+$E263),('PTRM input'!$J$157*(1+rvanilla04)^0.5)-SUM($J263:AX263),('PTRM input'!$J$157*(1+rvanilla04)^0.5)/A15stdlife))</f>
        <v>0</v>
      </c>
      <c r="AZ263" s="105">
        <f>IF(A15stdlife="n/a","n/a",IF(AZ$3&gt;(A15stdlife+$E263),('PTRM input'!$J$157*(1+rvanilla04)^0.5)-SUM($J263:AY263),('PTRM input'!$J$157*(1+rvanilla04)^0.5)/A15stdlife))</f>
        <v>0</v>
      </c>
      <c r="BA263" s="105">
        <f>IF(A15stdlife="n/a","n/a",IF(BA$3&gt;(A15stdlife+$E263),('PTRM input'!$J$157*(1+rvanilla04)^0.5)-SUM($J263:AZ263),('PTRM input'!$J$157*(1+rvanilla04)^0.5)/A15stdlife))</f>
        <v>0</v>
      </c>
      <c r="BB263" s="105">
        <f>IF(A15stdlife="n/a","n/a",IF(BB$3&gt;(A15stdlife+$E263),('PTRM input'!$J$157*(1+rvanilla04)^0.5)-SUM($J263:BA263),('PTRM input'!$J$157*(1+rvanilla04)^0.5)/A15stdlife))</f>
        <v>0</v>
      </c>
      <c r="BC263" s="105">
        <f>IF(A15stdlife="n/a","n/a",IF(BC$3&gt;(A15stdlife+$E263),('PTRM input'!$J$157*(1+rvanilla04)^0.5)-SUM($J263:BB263),('PTRM input'!$J$157*(1+rvanilla04)^0.5)/A15stdlife))</f>
        <v>0</v>
      </c>
      <c r="BD263" s="105">
        <f>IF(A15stdlife="n/a","n/a",IF(BD$3&gt;(A15stdlife+$E263),('PTRM input'!$J$157*(1+rvanilla04)^0.5)-SUM($J263:BC263),('PTRM input'!$J$157*(1+rvanilla04)^0.5)/A15stdlife))</f>
        <v>0</v>
      </c>
      <c r="BE263" s="105">
        <f>IF(A15stdlife="n/a","n/a",IF(BE$3&gt;(A15stdlife+$E263),('PTRM input'!$J$157*(1+rvanilla04)^0.5)-SUM($J263:BD263),('PTRM input'!$J$157*(1+rvanilla04)^0.5)/A15stdlife))</f>
        <v>0</v>
      </c>
      <c r="BF263" s="105">
        <f>IF(A15stdlife="n/a","n/a",IF(BF$3&gt;(A15stdlife+$E263),('PTRM input'!$J$157*(1+rvanilla04)^0.5)-SUM($J263:BE263),('PTRM input'!$J$157*(1+rvanilla04)^0.5)/A15stdlife))</f>
        <v>0</v>
      </c>
      <c r="BG263" s="105">
        <f>IF(A15stdlife="n/a","n/a",IF(BG$3&gt;(A15stdlife+$E263),('PTRM input'!$J$157*(1+rvanilla04)^0.5)-SUM($J263:BF263),('PTRM input'!$J$157*(1+rvanilla04)^0.5)/A15stdlife))</f>
        <v>0</v>
      </c>
      <c r="BH263" s="105">
        <f>IF(A15stdlife="n/a","n/a",IF(BH$3&gt;(A15stdlife+$E263),('PTRM input'!$J$157*(1+rvanilla04)^0.5)-SUM($J263:BG263),('PTRM input'!$J$157*(1+rvanilla04)^0.5)/A15stdlife))</f>
        <v>0</v>
      </c>
      <c r="BI263" s="105">
        <f>IF(A15stdlife="n/a","n/a",IF(BI$3&gt;(A15stdlife+$E263),('PTRM input'!$J$157*(1+rvanilla04)^0.5)-SUM($J263:BH263),('PTRM input'!$J$157*(1+rvanilla04)^0.5)/A15stdlife))</f>
        <v>0</v>
      </c>
      <c r="BJ263" s="234"/>
      <c r="BK263" s="234"/>
      <c r="BL263" s="234"/>
      <c r="BM263" s="234"/>
    </row>
    <row r="264" spans="1:65" s="190" customFormat="1" hidden="1" outlineLevel="2">
      <c r="A264" s="234"/>
      <c r="B264" s="32"/>
      <c r="C264" s="31"/>
      <c r="D264" s="930"/>
      <c r="E264" s="167">
        <v>5</v>
      </c>
      <c r="F264" s="34"/>
      <c r="G264" s="184"/>
      <c r="H264" s="186"/>
      <c r="I264" s="186"/>
      <c r="J264" s="186"/>
      <c r="K264" s="185"/>
      <c r="L264" s="105">
        <f>IF(A15stdlife="n/a","n/a",IF(L$3&gt;(A15stdlife+$E264),('PTRM input'!$K$157*(1+rvanilla05)^0.5)-SUM($K264:K264),('PTRM input'!$K$157*(1+rvanilla05)^0.5)/A15stdlife))</f>
        <v>0</v>
      </c>
      <c r="M264" s="105">
        <f>IF(A15stdlife="n/a","n/a",IF(M$3&gt;(A15stdlife+$E264),('PTRM input'!$K$157*(1+rvanilla05)^0.5)-SUM($K264:L264),('PTRM input'!$K$157*(1+rvanilla05)^0.5)/A15stdlife))</f>
        <v>0</v>
      </c>
      <c r="N264" s="105">
        <f>IF(A15stdlife="n/a","n/a",IF(N$3&gt;(A15stdlife+$E264),('PTRM input'!$K$157*(1+rvanilla05)^0.5)-SUM($K264:M264),('PTRM input'!$K$157*(1+rvanilla05)^0.5)/A15stdlife))</f>
        <v>0</v>
      </c>
      <c r="O264" s="105">
        <f>IF(A15stdlife="n/a","n/a",IF(O$3&gt;(A15stdlife+$E264),('PTRM input'!$K$157*(1+rvanilla05)^0.5)-SUM($K264:N264),('PTRM input'!$K$157*(1+rvanilla05)^0.5)/A15stdlife))</f>
        <v>0</v>
      </c>
      <c r="P264" s="105">
        <f>IF(A15stdlife="n/a","n/a",IF(P$3&gt;(A15stdlife+$E264),('PTRM input'!$K$157*(1+rvanilla05)^0.5)-SUM($K264:O264),('PTRM input'!$K$157*(1+rvanilla05)^0.5)/A15stdlife))</f>
        <v>0</v>
      </c>
      <c r="Q264" s="105">
        <f>IF(A15stdlife="n/a","n/a",IF(Q$3&gt;(A15stdlife+$E264),('PTRM input'!$K$157*(1+rvanilla05)^0.5)-SUM($K264:P264),('PTRM input'!$K$157*(1+rvanilla05)^0.5)/A15stdlife))</f>
        <v>0</v>
      </c>
      <c r="R264" s="105">
        <f>IF(A15stdlife="n/a","n/a",IF(R$3&gt;(A15stdlife+$E264),('PTRM input'!$K$157*(1+rvanilla05)^0.5)-SUM($K264:Q264),('PTRM input'!$K$157*(1+rvanilla05)^0.5)/A15stdlife))</f>
        <v>0</v>
      </c>
      <c r="S264" s="105">
        <f>IF(A15stdlife="n/a","n/a",IF(S$3&gt;(A15stdlife+$E264),('PTRM input'!$K$157*(1+rvanilla05)^0.5)-SUM($K264:R264),('PTRM input'!$K$157*(1+rvanilla05)^0.5)/A15stdlife))</f>
        <v>0</v>
      </c>
      <c r="T264" s="105">
        <f>IF(A15stdlife="n/a","n/a",IF(T$3&gt;(A15stdlife+$E264),('PTRM input'!$K$157*(1+rvanilla05)^0.5)-SUM($K264:S264),('PTRM input'!$K$157*(1+rvanilla05)^0.5)/A15stdlife))</f>
        <v>0</v>
      </c>
      <c r="U264" s="105">
        <f>IF(A15stdlife="n/a","n/a",IF(U$3&gt;(A15stdlife+$E264),('PTRM input'!$K$157*(1+rvanilla05)^0.5)-SUM($K264:T264),('PTRM input'!$K$157*(1+rvanilla05)^0.5)/A15stdlife))</f>
        <v>0</v>
      </c>
      <c r="V264" s="105">
        <f>IF(A15stdlife="n/a","n/a",IF(V$3&gt;(A15stdlife+$E264),('PTRM input'!$K$157*(1+rvanilla05)^0.5)-SUM($K264:U264),('PTRM input'!$K$157*(1+rvanilla05)^0.5)/A15stdlife))</f>
        <v>0</v>
      </c>
      <c r="W264" s="105">
        <f>IF(A15stdlife="n/a","n/a",IF(W$3&gt;(A15stdlife+$E264),('PTRM input'!$K$157*(1+rvanilla05)^0.5)-SUM($K264:V264),('PTRM input'!$K$157*(1+rvanilla05)^0.5)/A15stdlife))</f>
        <v>0</v>
      </c>
      <c r="X264" s="105">
        <f>IF(A15stdlife="n/a","n/a",IF(X$3&gt;(A15stdlife+$E264),('PTRM input'!$K$157*(1+rvanilla05)^0.5)-SUM($K264:W264),('PTRM input'!$K$157*(1+rvanilla05)^0.5)/A15stdlife))</f>
        <v>0</v>
      </c>
      <c r="Y264" s="105">
        <f>IF(A15stdlife="n/a","n/a",IF(Y$3&gt;(A15stdlife+$E264),('PTRM input'!$K$157*(1+rvanilla05)^0.5)-SUM($K264:X264),('PTRM input'!$K$157*(1+rvanilla05)^0.5)/A15stdlife))</f>
        <v>0</v>
      </c>
      <c r="Z264" s="105">
        <f>IF(A15stdlife="n/a","n/a",IF(Z$3&gt;(A15stdlife+$E264),('PTRM input'!$K$157*(1+rvanilla05)^0.5)-SUM($K264:Y264),('PTRM input'!$K$157*(1+rvanilla05)^0.5)/A15stdlife))</f>
        <v>0</v>
      </c>
      <c r="AA264" s="105">
        <f>IF(A15stdlife="n/a","n/a",IF(AA$3&gt;(A15stdlife+$E264),('PTRM input'!$K$157*(1+rvanilla05)^0.5)-SUM($K264:Z264),('PTRM input'!$K$157*(1+rvanilla05)^0.5)/A15stdlife))</f>
        <v>0</v>
      </c>
      <c r="AB264" s="105">
        <f>IF(A15stdlife="n/a","n/a",IF(AB$3&gt;(A15stdlife+$E264),('PTRM input'!$K$157*(1+rvanilla05)^0.5)-SUM($K264:AA264),('PTRM input'!$K$157*(1+rvanilla05)^0.5)/A15stdlife))</f>
        <v>0</v>
      </c>
      <c r="AC264" s="105">
        <f>IF(A15stdlife="n/a","n/a",IF(AC$3&gt;(A15stdlife+$E264),('PTRM input'!$K$157*(1+rvanilla05)^0.5)-SUM($K264:AB264),('PTRM input'!$K$157*(1+rvanilla05)^0.5)/A15stdlife))</f>
        <v>0</v>
      </c>
      <c r="AD264" s="105">
        <f>IF(A15stdlife="n/a","n/a",IF(AD$3&gt;(A15stdlife+$E264),('PTRM input'!$K$157*(1+rvanilla05)^0.5)-SUM($K264:AC264),('PTRM input'!$K$157*(1+rvanilla05)^0.5)/A15stdlife))</f>
        <v>0</v>
      </c>
      <c r="AE264" s="105">
        <f>IF(A15stdlife="n/a","n/a",IF(AE$3&gt;(A15stdlife+$E264),('PTRM input'!$K$157*(1+rvanilla05)^0.5)-SUM($K264:AD264),('PTRM input'!$K$157*(1+rvanilla05)^0.5)/A15stdlife))</f>
        <v>0</v>
      </c>
      <c r="AF264" s="105">
        <f>IF(A15stdlife="n/a","n/a",IF(AF$3&gt;(A15stdlife+$E264),('PTRM input'!$K$157*(1+rvanilla05)^0.5)-SUM($K264:AE264),('PTRM input'!$K$157*(1+rvanilla05)^0.5)/A15stdlife))</f>
        <v>0</v>
      </c>
      <c r="AG264" s="105">
        <f>IF(A15stdlife="n/a","n/a",IF(AG$3&gt;(A15stdlife+$E264),('PTRM input'!$K$157*(1+rvanilla05)^0.5)-SUM($K264:AF264),('PTRM input'!$K$157*(1+rvanilla05)^0.5)/A15stdlife))</f>
        <v>0</v>
      </c>
      <c r="AH264" s="105">
        <f>IF(A15stdlife="n/a","n/a",IF(AH$3&gt;(A15stdlife+$E264),('PTRM input'!$K$157*(1+rvanilla05)^0.5)-SUM($K264:AG264),('PTRM input'!$K$157*(1+rvanilla05)^0.5)/A15stdlife))</f>
        <v>0</v>
      </c>
      <c r="AI264" s="105">
        <f>IF(A15stdlife="n/a","n/a",IF(AI$3&gt;(A15stdlife+$E264),('PTRM input'!$K$157*(1+rvanilla05)^0.5)-SUM($K264:AH264),('PTRM input'!$K$157*(1+rvanilla05)^0.5)/A15stdlife))</f>
        <v>0</v>
      </c>
      <c r="AJ264" s="105">
        <f>IF(A15stdlife="n/a","n/a",IF(AJ$3&gt;(A15stdlife+$E264),('PTRM input'!$K$157*(1+rvanilla05)^0.5)-SUM($K264:AI264),('PTRM input'!$K$157*(1+rvanilla05)^0.5)/A15stdlife))</f>
        <v>0</v>
      </c>
      <c r="AK264" s="105">
        <f>IF(A15stdlife="n/a","n/a",IF(AK$3&gt;(A15stdlife+$E264),('PTRM input'!$K$157*(1+rvanilla05)^0.5)-SUM($K264:AJ264),('PTRM input'!$K$157*(1+rvanilla05)^0.5)/A15stdlife))</f>
        <v>0</v>
      </c>
      <c r="AL264" s="105">
        <f>IF(A15stdlife="n/a","n/a",IF(AL$3&gt;(A15stdlife+$E264),('PTRM input'!$K$157*(1+rvanilla05)^0.5)-SUM($K264:AK264),('PTRM input'!$K$157*(1+rvanilla05)^0.5)/A15stdlife))</f>
        <v>0</v>
      </c>
      <c r="AM264" s="105">
        <f>IF(A15stdlife="n/a","n/a",IF(AM$3&gt;(A15stdlife+$E264),('PTRM input'!$K$157*(1+rvanilla05)^0.5)-SUM($K264:AL264),('PTRM input'!$K$157*(1+rvanilla05)^0.5)/A15stdlife))</f>
        <v>0</v>
      </c>
      <c r="AN264" s="105">
        <f>IF(A15stdlife="n/a","n/a",IF(AN$3&gt;(A15stdlife+$E264),('PTRM input'!$K$157*(1+rvanilla05)^0.5)-SUM($K264:AM264),('PTRM input'!$K$157*(1+rvanilla05)^0.5)/A15stdlife))</f>
        <v>0</v>
      </c>
      <c r="AO264" s="105">
        <f>IF(A15stdlife="n/a","n/a",IF(AO$3&gt;(A15stdlife+$E264),('PTRM input'!$K$157*(1+rvanilla05)^0.5)-SUM($K264:AN264),('PTRM input'!$K$157*(1+rvanilla05)^0.5)/A15stdlife))</f>
        <v>0</v>
      </c>
      <c r="AP264" s="105">
        <f>IF(A15stdlife="n/a","n/a",IF(AP$3&gt;(A15stdlife+$E264),('PTRM input'!$K$157*(1+rvanilla05)^0.5)-SUM($K264:AO264),('PTRM input'!$K$157*(1+rvanilla05)^0.5)/A15stdlife))</f>
        <v>0</v>
      </c>
      <c r="AQ264" s="105">
        <f>IF(A15stdlife="n/a","n/a",IF(AQ$3&gt;(A15stdlife+$E264),('PTRM input'!$K$157*(1+rvanilla05)^0.5)-SUM($K264:AP264),('PTRM input'!$K$157*(1+rvanilla05)^0.5)/A15stdlife))</f>
        <v>0</v>
      </c>
      <c r="AR264" s="105">
        <f>IF(A15stdlife="n/a","n/a",IF(AR$3&gt;(A15stdlife+$E264),('PTRM input'!$K$157*(1+rvanilla05)^0.5)-SUM($K264:AQ264),('PTRM input'!$K$157*(1+rvanilla05)^0.5)/A15stdlife))</f>
        <v>0</v>
      </c>
      <c r="AS264" s="105">
        <f>IF(A15stdlife="n/a","n/a",IF(AS$3&gt;(A15stdlife+$E264),('PTRM input'!$K$157*(1+rvanilla05)^0.5)-SUM($K264:AR264),('PTRM input'!$K$157*(1+rvanilla05)^0.5)/A15stdlife))</f>
        <v>0</v>
      </c>
      <c r="AT264" s="105">
        <f>IF(A15stdlife="n/a","n/a",IF(AT$3&gt;(A15stdlife+$E264),('PTRM input'!$K$157*(1+rvanilla05)^0.5)-SUM($K264:AS264),('PTRM input'!$K$157*(1+rvanilla05)^0.5)/A15stdlife))</f>
        <v>0</v>
      </c>
      <c r="AU264" s="105">
        <f>IF(A15stdlife="n/a","n/a",IF(AU$3&gt;(A15stdlife+$E264),('PTRM input'!$K$157*(1+rvanilla05)^0.5)-SUM($K264:AT264),('PTRM input'!$K$157*(1+rvanilla05)^0.5)/A15stdlife))</f>
        <v>0</v>
      </c>
      <c r="AV264" s="105">
        <f>IF(A15stdlife="n/a","n/a",IF(AV$3&gt;(A15stdlife+$E264),('PTRM input'!$K$157*(1+rvanilla05)^0.5)-SUM($K264:AU264),('PTRM input'!$K$157*(1+rvanilla05)^0.5)/A15stdlife))</f>
        <v>0</v>
      </c>
      <c r="AW264" s="105">
        <f>IF(A15stdlife="n/a","n/a",IF(AW$3&gt;(A15stdlife+$E264),('PTRM input'!$K$157*(1+rvanilla05)^0.5)-SUM($K264:AV264),('PTRM input'!$K$157*(1+rvanilla05)^0.5)/A15stdlife))</f>
        <v>0</v>
      </c>
      <c r="AX264" s="105">
        <f>IF(A15stdlife="n/a","n/a",IF(AX$3&gt;(A15stdlife+$E264),('PTRM input'!$K$157*(1+rvanilla05)^0.5)-SUM($K264:AW264),('PTRM input'!$K$157*(1+rvanilla05)^0.5)/A15stdlife))</f>
        <v>0</v>
      </c>
      <c r="AY264" s="105">
        <f>IF(A15stdlife="n/a","n/a",IF(AY$3&gt;(A15stdlife+$E264),('PTRM input'!$K$157*(1+rvanilla05)^0.5)-SUM($K264:AX264),('PTRM input'!$K$157*(1+rvanilla05)^0.5)/A15stdlife))</f>
        <v>0</v>
      </c>
      <c r="AZ264" s="105">
        <f>IF(A15stdlife="n/a","n/a",IF(AZ$3&gt;(A15stdlife+$E264),('PTRM input'!$K$157*(1+rvanilla05)^0.5)-SUM($K264:AY264),('PTRM input'!$K$157*(1+rvanilla05)^0.5)/A15stdlife))</f>
        <v>0</v>
      </c>
      <c r="BA264" s="105">
        <f>IF(A15stdlife="n/a","n/a",IF(BA$3&gt;(A15stdlife+$E264),('PTRM input'!$K$157*(1+rvanilla05)^0.5)-SUM($K264:AZ264),('PTRM input'!$K$157*(1+rvanilla05)^0.5)/A15stdlife))</f>
        <v>0</v>
      </c>
      <c r="BB264" s="105">
        <f>IF(A15stdlife="n/a","n/a",IF(BB$3&gt;(A15stdlife+$E264),('PTRM input'!$K$157*(1+rvanilla05)^0.5)-SUM($K264:BA264),('PTRM input'!$K$157*(1+rvanilla05)^0.5)/A15stdlife))</f>
        <v>0</v>
      </c>
      <c r="BC264" s="105">
        <f>IF(A15stdlife="n/a","n/a",IF(BC$3&gt;(A15stdlife+$E264),('PTRM input'!$K$157*(1+rvanilla05)^0.5)-SUM($K264:BB264),('PTRM input'!$K$157*(1+rvanilla05)^0.5)/A15stdlife))</f>
        <v>0</v>
      </c>
      <c r="BD264" s="105">
        <f>IF(A15stdlife="n/a","n/a",IF(BD$3&gt;(A15stdlife+$E264),('PTRM input'!$K$157*(1+rvanilla05)^0.5)-SUM($K264:BC264),('PTRM input'!$K$157*(1+rvanilla05)^0.5)/A15stdlife))</f>
        <v>0</v>
      </c>
      <c r="BE264" s="105">
        <f>IF(A15stdlife="n/a","n/a",IF(BE$3&gt;(A15stdlife+$E264),('PTRM input'!$K$157*(1+rvanilla05)^0.5)-SUM($K264:BD264),('PTRM input'!$K$157*(1+rvanilla05)^0.5)/A15stdlife))</f>
        <v>0</v>
      </c>
      <c r="BF264" s="105">
        <f>IF(A15stdlife="n/a","n/a",IF(BF$3&gt;(A15stdlife+$E264),('PTRM input'!$K$157*(1+rvanilla05)^0.5)-SUM($K264:BE264),('PTRM input'!$K$157*(1+rvanilla05)^0.5)/A15stdlife))</f>
        <v>0</v>
      </c>
      <c r="BG264" s="105">
        <f>IF(A15stdlife="n/a","n/a",IF(BG$3&gt;(A15stdlife+$E264),('PTRM input'!$K$157*(1+rvanilla05)^0.5)-SUM($K264:BF264),('PTRM input'!$K$157*(1+rvanilla05)^0.5)/A15stdlife))</f>
        <v>0</v>
      </c>
      <c r="BH264" s="105">
        <f>IF(A15stdlife="n/a","n/a",IF(BH$3&gt;(A15stdlife+$E264),('PTRM input'!$K$157*(1+rvanilla05)^0.5)-SUM($K264:BG264),('PTRM input'!$K$157*(1+rvanilla05)^0.5)/A15stdlife))</f>
        <v>0</v>
      </c>
      <c r="BI264" s="105">
        <f>IF(A15stdlife="n/a","n/a",IF(BI$3&gt;(A15stdlife+$E264),('PTRM input'!$K$157*(1+rvanilla05)^0.5)-SUM($K264:BH264),('PTRM input'!$K$157*(1+rvanilla05)^0.5)/A15stdlife))</f>
        <v>0</v>
      </c>
      <c r="BJ264" s="234"/>
      <c r="BK264" s="234"/>
      <c r="BL264" s="234"/>
      <c r="BM264" s="234"/>
    </row>
    <row r="265" spans="1:65" s="190" customFormat="1" hidden="1" outlineLevel="2">
      <c r="A265" s="234"/>
      <c r="B265" s="32"/>
      <c r="C265" s="31"/>
      <c r="D265" s="930"/>
      <c r="E265" s="167">
        <v>6</v>
      </c>
      <c r="F265" s="34"/>
      <c r="G265" s="184"/>
      <c r="H265" s="186"/>
      <c r="I265" s="186"/>
      <c r="J265" s="186"/>
      <c r="K265" s="186"/>
      <c r="L265" s="185"/>
      <c r="M265" s="105">
        <f>IF(A15stdlife="n/a","n/a",IF(M$3&gt;(A15stdlife+$E265),('PTRM input'!$L$157*(1+rvanilla06)^0.5)-SUM($L265:L265),('PTRM input'!$L$157*(1+rvanilla06)^0.5)/A15stdlife))</f>
        <v>0</v>
      </c>
      <c r="N265" s="105">
        <f>IF(A15stdlife="n/a","n/a",IF(N$3&gt;(A15stdlife+$E265),('PTRM input'!$L$157*(1+rvanilla06)^0.5)-SUM($L265:M265),('PTRM input'!$L$157*(1+rvanilla06)^0.5)/A15stdlife))</f>
        <v>0</v>
      </c>
      <c r="O265" s="105">
        <f>IF(A15stdlife="n/a","n/a",IF(O$3&gt;(A15stdlife+$E265),('PTRM input'!$L$157*(1+rvanilla06)^0.5)-SUM($L265:N265),('PTRM input'!$L$157*(1+rvanilla06)^0.5)/A15stdlife))</f>
        <v>0</v>
      </c>
      <c r="P265" s="105">
        <f>IF(A15stdlife="n/a","n/a",IF(P$3&gt;(A15stdlife+$E265),('PTRM input'!$L$157*(1+rvanilla06)^0.5)-SUM($L265:O265),('PTRM input'!$L$157*(1+rvanilla06)^0.5)/A15stdlife))</f>
        <v>0</v>
      </c>
      <c r="Q265" s="105">
        <f>IF(A15stdlife="n/a","n/a",IF(Q$3&gt;(A15stdlife+$E265),('PTRM input'!$L$157*(1+rvanilla06)^0.5)-SUM($L265:P265),('PTRM input'!$L$157*(1+rvanilla06)^0.5)/A15stdlife))</f>
        <v>0</v>
      </c>
      <c r="R265" s="105">
        <f>IF(A15stdlife="n/a","n/a",IF(R$3&gt;(A15stdlife+$E265),('PTRM input'!$L$157*(1+rvanilla06)^0.5)-SUM($L265:Q265),('PTRM input'!$L$157*(1+rvanilla06)^0.5)/A15stdlife))</f>
        <v>0</v>
      </c>
      <c r="S265" s="105">
        <f>IF(A15stdlife="n/a","n/a",IF(S$3&gt;(A15stdlife+$E265),('PTRM input'!$L$157*(1+rvanilla06)^0.5)-SUM($L265:R265),('PTRM input'!$L$157*(1+rvanilla06)^0.5)/A15stdlife))</f>
        <v>0</v>
      </c>
      <c r="T265" s="105">
        <f>IF(A15stdlife="n/a","n/a",IF(T$3&gt;(A15stdlife+$E265),('PTRM input'!$L$157*(1+rvanilla06)^0.5)-SUM($L265:S265),('PTRM input'!$L$157*(1+rvanilla06)^0.5)/A15stdlife))</f>
        <v>0</v>
      </c>
      <c r="U265" s="105">
        <f>IF(A15stdlife="n/a","n/a",IF(U$3&gt;(A15stdlife+$E265),('PTRM input'!$L$157*(1+rvanilla06)^0.5)-SUM($L265:T265),('PTRM input'!$L$157*(1+rvanilla06)^0.5)/A15stdlife))</f>
        <v>0</v>
      </c>
      <c r="V265" s="105">
        <f>IF(A15stdlife="n/a","n/a",IF(V$3&gt;(A15stdlife+$E265),('PTRM input'!$L$157*(1+rvanilla06)^0.5)-SUM($L265:U265),('PTRM input'!$L$157*(1+rvanilla06)^0.5)/A15stdlife))</f>
        <v>0</v>
      </c>
      <c r="W265" s="105">
        <f>IF(A15stdlife="n/a","n/a",IF(W$3&gt;(A15stdlife+$E265),('PTRM input'!$L$157*(1+rvanilla06)^0.5)-SUM($L265:V265),('PTRM input'!$L$157*(1+rvanilla06)^0.5)/A15stdlife))</f>
        <v>0</v>
      </c>
      <c r="X265" s="105">
        <f>IF(A15stdlife="n/a","n/a",IF(X$3&gt;(A15stdlife+$E265),('PTRM input'!$L$157*(1+rvanilla06)^0.5)-SUM($L265:W265),('PTRM input'!$L$157*(1+rvanilla06)^0.5)/A15stdlife))</f>
        <v>0</v>
      </c>
      <c r="Y265" s="105">
        <f>IF(A15stdlife="n/a","n/a",IF(Y$3&gt;(A15stdlife+$E265),('PTRM input'!$L$157*(1+rvanilla06)^0.5)-SUM($L265:X265),('PTRM input'!$L$157*(1+rvanilla06)^0.5)/A15stdlife))</f>
        <v>0</v>
      </c>
      <c r="Z265" s="105">
        <f>IF(A15stdlife="n/a","n/a",IF(Z$3&gt;(A15stdlife+$E265),('PTRM input'!$L$157*(1+rvanilla06)^0.5)-SUM($L265:Y265),('PTRM input'!$L$157*(1+rvanilla06)^0.5)/A15stdlife))</f>
        <v>0</v>
      </c>
      <c r="AA265" s="105">
        <f>IF(A15stdlife="n/a","n/a",IF(AA$3&gt;(A15stdlife+$E265),('PTRM input'!$L$157*(1+rvanilla06)^0.5)-SUM($L265:Z265),('PTRM input'!$L$157*(1+rvanilla06)^0.5)/A15stdlife))</f>
        <v>0</v>
      </c>
      <c r="AB265" s="105">
        <f>IF(A15stdlife="n/a","n/a",IF(AB$3&gt;(A15stdlife+$E265),('PTRM input'!$L$157*(1+rvanilla06)^0.5)-SUM($L265:AA265),('PTRM input'!$L$157*(1+rvanilla06)^0.5)/A15stdlife))</f>
        <v>0</v>
      </c>
      <c r="AC265" s="105">
        <f>IF(A15stdlife="n/a","n/a",IF(AC$3&gt;(A15stdlife+$E265),('PTRM input'!$L$157*(1+rvanilla06)^0.5)-SUM($L265:AB265),('PTRM input'!$L$157*(1+rvanilla06)^0.5)/A15stdlife))</f>
        <v>0</v>
      </c>
      <c r="AD265" s="105">
        <f>IF(A15stdlife="n/a","n/a",IF(AD$3&gt;(A15stdlife+$E265),('PTRM input'!$L$157*(1+rvanilla06)^0.5)-SUM($L265:AC265),('PTRM input'!$L$157*(1+rvanilla06)^0.5)/A15stdlife))</f>
        <v>0</v>
      </c>
      <c r="AE265" s="105">
        <f>IF(A15stdlife="n/a","n/a",IF(AE$3&gt;(A15stdlife+$E265),('PTRM input'!$L$157*(1+rvanilla06)^0.5)-SUM($L265:AD265),('PTRM input'!$L$157*(1+rvanilla06)^0.5)/A15stdlife))</f>
        <v>0</v>
      </c>
      <c r="AF265" s="105">
        <f>IF(A15stdlife="n/a","n/a",IF(AF$3&gt;(A15stdlife+$E265),('PTRM input'!$L$157*(1+rvanilla06)^0.5)-SUM($L265:AE265),('PTRM input'!$L$157*(1+rvanilla06)^0.5)/A15stdlife))</f>
        <v>0</v>
      </c>
      <c r="AG265" s="105">
        <f>IF(A15stdlife="n/a","n/a",IF(AG$3&gt;(A15stdlife+$E265),('PTRM input'!$L$157*(1+rvanilla06)^0.5)-SUM($L265:AF265),('PTRM input'!$L$157*(1+rvanilla06)^0.5)/A15stdlife))</f>
        <v>0</v>
      </c>
      <c r="AH265" s="105">
        <f>IF(A15stdlife="n/a","n/a",IF(AH$3&gt;(A15stdlife+$E265),('PTRM input'!$L$157*(1+rvanilla06)^0.5)-SUM($L265:AG265),('PTRM input'!$L$157*(1+rvanilla06)^0.5)/A15stdlife))</f>
        <v>0</v>
      </c>
      <c r="AI265" s="105">
        <f>IF(A15stdlife="n/a","n/a",IF(AI$3&gt;(A15stdlife+$E265),('PTRM input'!$L$157*(1+rvanilla06)^0.5)-SUM($L265:AH265),('PTRM input'!$L$157*(1+rvanilla06)^0.5)/A15stdlife))</f>
        <v>0</v>
      </c>
      <c r="AJ265" s="105">
        <f>IF(A15stdlife="n/a","n/a",IF(AJ$3&gt;(A15stdlife+$E265),('PTRM input'!$L$157*(1+rvanilla06)^0.5)-SUM($L265:AI265),('PTRM input'!$L$157*(1+rvanilla06)^0.5)/A15stdlife))</f>
        <v>0</v>
      </c>
      <c r="AK265" s="105">
        <f>IF(A15stdlife="n/a","n/a",IF(AK$3&gt;(A15stdlife+$E265),('PTRM input'!$L$157*(1+rvanilla06)^0.5)-SUM($L265:AJ265),('PTRM input'!$L$157*(1+rvanilla06)^0.5)/A15stdlife))</f>
        <v>0</v>
      </c>
      <c r="AL265" s="105">
        <f>IF(A15stdlife="n/a","n/a",IF(AL$3&gt;(A15stdlife+$E265),('PTRM input'!$L$157*(1+rvanilla06)^0.5)-SUM($L265:AK265),('PTRM input'!$L$157*(1+rvanilla06)^0.5)/A15stdlife))</f>
        <v>0</v>
      </c>
      <c r="AM265" s="105">
        <f>IF(A15stdlife="n/a","n/a",IF(AM$3&gt;(A15stdlife+$E265),('PTRM input'!$L$157*(1+rvanilla06)^0.5)-SUM($L265:AL265),('PTRM input'!$L$157*(1+rvanilla06)^0.5)/A15stdlife))</f>
        <v>0</v>
      </c>
      <c r="AN265" s="105">
        <f>IF(A15stdlife="n/a","n/a",IF(AN$3&gt;(A15stdlife+$E265),('PTRM input'!$L$157*(1+rvanilla06)^0.5)-SUM($L265:AM265),('PTRM input'!$L$157*(1+rvanilla06)^0.5)/A15stdlife))</f>
        <v>0</v>
      </c>
      <c r="AO265" s="105">
        <f>IF(A15stdlife="n/a","n/a",IF(AO$3&gt;(A15stdlife+$E265),('PTRM input'!$L$157*(1+rvanilla06)^0.5)-SUM($L265:AN265),('PTRM input'!$L$157*(1+rvanilla06)^0.5)/A15stdlife))</f>
        <v>0</v>
      </c>
      <c r="AP265" s="105">
        <f>IF(A15stdlife="n/a","n/a",IF(AP$3&gt;(A15stdlife+$E265),('PTRM input'!$L$157*(1+rvanilla06)^0.5)-SUM($L265:AO265),('PTRM input'!$L$157*(1+rvanilla06)^0.5)/A15stdlife))</f>
        <v>0</v>
      </c>
      <c r="AQ265" s="105">
        <f>IF(A15stdlife="n/a","n/a",IF(AQ$3&gt;(A15stdlife+$E265),('PTRM input'!$L$157*(1+rvanilla06)^0.5)-SUM($L265:AP265),('PTRM input'!$L$157*(1+rvanilla06)^0.5)/A15stdlife))</f>
        <v>0</v>
      </c>
      <c r="AR265" s="105">
        <f>IF(A15stdlife="n/a","n/a",IF(AR$3&gt;(A15stdlife+$E265),('PTRM input'!$L$157*(1+rvanilla06)^0.5)-SUM($L265:AQ265),('PTRM input'!$L$157*(1+rvanilla06)^0.5)/A15stdlife))</f>
        <v>0</v>
      </c>
      <c r="AS265" s="105">
        <f>IF(A15stdlife="n/a","n/a",IF(AS$3&gt;(A15stdlife+$E265),('PTRM input'!$L$157*(1+rvanilla06)^0.5)-SUM($L265:AR265),('PTRM input'!$L$157*(1+rvanilla06)^0.5)/A15stdlife))</f>
        <v>0</v>
      </c>
      <c r="AT265" s="105">
        <f>IF(A15stdlife="n/a","n/a",IF(AT$3&gt;(A15stdlife+$E265),('PTRM input'!$L$157*(1+rvanilla06)^0.5)-SUM($L265:AS265),('PTRM input'!$L$157*(1+rvanilla06)^0.5)/A15stdlife))</f>
        <v>0</v>
      </c>
      <c r="AU265" s="105">
        <f>IF(A15stdlife="n/a","n/a",IF(AU$3&gt;(A15stdlife+$E265),('PTRM input'!$L$157*(1+rvanilla06)^0.5)-SUM($L265:AT265),('PTRM input'!$L$157*(1+rvanilla06)^0.5)/A15stdlife))</f>
        <v>0</v>
      </c>
      <c r="AV265" s="105">
        <f>IF(A15stdlife="n/a","n/a",IF(AV$3&gt;(A15stdlife+$E265),('PTRM input'!$L$157*(1+rvanilla06)^0.5)-SUM($L265:AU265),('PTRM input'!$L$157*(1+rvanilla06)^0.5)/A15stdlife))</f>
        <v>0</v>
      </c>
      <c r="AW265" s="105">
        <f>IF(A15stdlife="n/a","n/a",IF(AW$3&gt;(A15stdlife+$E265),('PTRM input'!$L$157*(1+rvanilla06)^0.5)-SUM($L265:AV265),('PTRM input'!$L$157*(1+rvanilla06)^0.5)/A15stdlife))</f>
        <v>0</v>
      </c>
      <c r="AX265" s="105">
        <f>IF(A15stdlife="n/a","n/a",IF(AX$3&gt;(A15stdlife+$E265),('PTRM input'!$L$157*(1+rvanilla06)^0.5)-SUM($L265:AW265),('PTRM input'!$L$157*(1+rvanilla06)^0.5)/A15stdlife))</f>
        <v>0</v>
      </c>
      <c r="AY265" s="105">
        <f>IF(A15stdlife="n/a","n/a",IF(AY$3&gt;(A15stdlife+$E265),('PTRM input'!$L$157*(1+rvanilla06)^0.5)-SUM($L265:AX265),('PTRM input'!$L$157*(1+rvanilla06)^0.5)/A15stdlife))</f>
        <v>0</v>
      </c>
      <c r="AZ265" s="105">
        <f>IF(A15stdlife="n/a","n/a",IF(AZ$3&gt;(A15stdlife+$E265),('PTRM input'!$L$157*(1+rvanilla06)^0.5)-SUM($L265:AY265),('PTRM input'!$L$157*(1+rvanilla06)^0.5)/A15stdlife))</f>
        <v>0</v>
      </c>
      <c r="BA265" s="105">
        <f>IF(A15stdlife="n/a","n/a",IF(BA$3&gt;(A15stdlife+$E265),('PTRM input'!$L$157*(1+rvanilla06)^0.5)-SUM($L265:AZ265),('PTRM input'!$L$157*(1+rvanilla06)^0.5)/A15stdlife))</f>
        <v>0</v>
      </c>
      <c r="BB265" s="105">
        <f>IF(A15stdlife="n/a","n/a",IF(BB$3&gt;(A15stdlife+$E265),('PTRM input'!$L$157*(1+rvanilla06)^0.5)-SUM($L265:BA265),('PTRM input'!$L$157*(1+rvanilla06)^0.5)/A15stdlife))</f>
        <v>0</v>
      </c>
      <c r="BC265" s="105">
        <f>IF(A15stdlife="n/a","n/a",IF(BC$3&gt;(A15stdlife+$E265),('PTRM input'!$L$157*(1+rvanilla06)^0.5)-SUM($L265:BB265),('PTRM input'!$L$157*(1+rvanilla06)^0.5)/A15stdlife))</f>
        <v>0</v>
      </c>
      <c r="BD265" s="105">
        <f>IF(A15stdlife="n/a","n/a",IF(BD$3&gt;(A15stdlife+$E265),('PTRM input'!$L$157*(1+rvanilla06)^0.5)-SUM($L265:BC265),('PTRM input'!$L$157*(1+rvanilla06)^0.5)/A15stdlife))</f>
        <v>0</v>
      </c>
      <c r="BE265" s="105">
        <f>IF(A15stdlife="n/a","n/a",IF(BE$3&gt;(A15stdlife+$E265),('PTRM input'!$L$157*(1+rvanilla06)^0.5)-SUM($L265:BD265),('PTRM input'!$L$157*(1+rvanilla06)^0.5)/A15stdlife))</f>
        <v>0</v>
      </c>
      <c r="BF265" s="105">
        <f>IF(A15stdlife="n/a","n/a",IF(BF$3&gt;(A15stdlife+$E265),('PTRM input'!$L$157*(1+rvanilla06)^0.5)-SUM($L265:BE265),('PTRM input'!$L$157*(1+rvanilla06)^0.5)/A15stdlife))</f>
        <v>0</v>
      </c>
      <c r="BG265" s="105">
        <f>IF(A15stdlife="n/a","n/a",IF(BG$3&gt;(A15stdlife+$E265),('PTRM input'!$L$157*(1+rvanilla06)^0.5)-SUM($L265:BF265),('PTRM input'!$L$157*(1+rvanilla06)^0.5)/A15stdlife))</f>
        <v>0</v>
      </c>
      <c r="BH265" s="105">
        <f>IF(A15stdlife="n/a","n/a",IF(BH$3&gt;(A15stdlife+$E265),('PTRM input'!$L$157*(1+rvanilla06)^0.5)-SUM($L265:BG265),('PTRM input'!$L$157*(1+rvanilla06)^0.5)/A15stdlife))</f>
        <v>0</v>
      </c>
      <c r="BI265" s="105">
        <f>IF(A15stdlife="n/a","n/a",IF(BI$3&gt;(A15stdlife+$E265),('PTRM input'!$L$157*(1+rvanilla06)^0.5)-SUM($L265:BH265),('PTRM input'!$L$157*(1+rvanilla06)^0.5)/A15stdlife))</f>
        <v>0</v>
      </c>
      <c r="BJ265" s="234"/>
      <c r="BK265" s="234"/>
      <c r="BL265" s="234"/>
      <c r="BM265" s="234"/>
    </row>
    <row r="266" spans="1:65" s="190" customFormat="1" hidden="1" outlineLevel="2">
      <c r="A266" s="234"/>
      <c r="B266" s="32"/>
      <c r="C266" s="31"/>
      <c r="D266" s="930"/>
      <c r="E266" s="167">
        <v>7</v>
      </c>
      <c r="F266" s="34"/>
      <c r="G266" s="184"/>
      <c r="H266" s="186"/>
      <c r="I266" s="186"/>
      <c r="J266" s="186"/>
      <c r="K266" s="186"/>
      <c r="L266" s="186"/>
      <c r="M266" s="185"/>
      <c r="N266" s="105">
        <f>IF(A15stdlife="n/a","n/a",IF(N$3&gt;(A15stdlife+$E266),('PTRM input'!$M$157*(1+rvanilla07)^0.5)-SUM($M266:M266),('PTRM input'!$M$157*(1+rvanilla07)^0.5)/A15stdlife))</f>
        <v>0</v>
      </c>
      <c r="O266" s="105">
        <f>IF(A15stdlife="n/a","n/a",IF(O$3&gt;(A15stdlife+$E266),('PTRM input'!$M$157*(1+rvanilla07)^0.5)-SUM($M266:N266),('PTRM input'!$M$157*(1+rvanilla07)^0.5)/A15stdlife))</f>
        <v>0</v>
      </c>
      <c r="P266" s="105">
        <f>IF(A15stdlife="n/a","n/a",IF(P$3&gt;(A15stdlife+$E266),('PTRM input'!$M$157*(1+rvanilla07)^0.5)-SUM($M266:O266),('PTRM input'!$M$157*(1+rvanilla07)^0.5)/A15stdlife))</f>
        <v>0</v>
      </c>
      <c r="Q266" s="105">
        <f>IF(A15stdlife="n/a","n/a",IF(Q$3&gt;(A15stdlife+$E266),('PTRM input'!$M$157*(1+rvanilla07)^0.5)-SUM($M266:P266),('PTRM input'!$M$157*(1+rvanilla07)^0.5)/A15stdlife))</f>
        <v>0</v>
      </c>
      <c r="R266" s="105">
        <f>IF(A15stdlife="n/a","n/a",IF(R$3&gt;(A15stdlife+$E266),('PTRM input'!$M$157*(1+rvanilla07)^0.5)-SUM($M266:Q266),('PTRM input'!$M$157*(1+rvanilla07)^0.5)/A15stdlife))</f>
        <v>0</v>
      </c>
      <c r="S266" s="105">
        <f>IF(A15stdlife="n/a","n/a",IF(S$3&gt;(A15stdlife+$E266),('PTRM input'!$M$157*(1+rvanilla07)^0.5)-SUM($M266:R266),('PTRM input'!$M$157*(1+rvanilla07)^0.5)/A15stdlife))</f>
        <v>0</v>
      </c>
      <c r="T266" s="105">
        <f>IF(A15stdlife="n/a","n/a",IF(T$3&gt;(A15stdlife+$E266),('PTRM input'!$M$157*(1+rvanilla07)^0.5)-SUM($M266:S266),('PTRM input'!$M$157*(1+rvanilla07)^0.5)/A15stdlife))</f>
        <v>0</v>
      </c>
      <c r="U266" s="105">
        <f>IF(A15stdlife="n/a","n/a",IF(U$3&gt;(A15stdlife+$E266),('PTRM input'!$M$157*(1+rvanilla07)^0.5)-SUM($M266:T266),('PTRM input'!$M$157*(1+rvanilla07)^0.5)/A15stdlife))</f>
        <v>0</v>
      </c>
      <c r="V266" s="105">
        <f>IF(A15stdlife="n/a","n/a",IF(V$3&gt;(A15stdlife+$E266),('PTRM input'!$M$157*(1+rvanilla07)^0.5)-SUM($M266:U266),('PTRM input'!$M$157*(1+rvanilla07)^0.5)/A15stdlife))</f>
        <v>0</v>
      </c>
      <c r="W266" s="105">
        <f>IF(A15stdlife="n/a","n/a",IF(W$3&gt;(A15stdlife+$E266),('PTRM input'!$M$157*(1+rvanilla07)^0.5)-SUM($M266:V266),('PTRM input'!$M$157*(1+rvanilla07)^0.5)/A15stdlife))</f>
        <v>0</v>
      </c>
      <c r="X266" s="105">
        <f>IF(A15stdlife="n/a","n/a",IF(X$3&gt;(A15stdlife+$E266),('PTRM input'!$M$157*(1+rvanilla07)^0.5)-SUM($M266:W266),('PTRM input'!$M$157*(1+rvanilla07)^0.5)/A15stdlife))</f>
        <v>0</v>
      </c>
      <c r="Y266" s="105">
        <f>IF(A15stdlife="n/a","n/a",IF(Y$3&gt;(A15stdlife+$E266),('PTRM input'!$M$157*(1+rvanilla07)^0.5)-SUM($M266:X266),('PTRM input'!$M$157*(1+rvanilla07)^0.5)/A15stdlife))</f>
        <v>0</v>
      </c>
      <c r="Z266" s="105">
        <f>IF(A15stdlife="n/a","n/a",IF(Z$3&gt;(A15stdlife+$E266),('PTRM input'!$M$157*(1+rvanilla07)^0.5)-SUM($M266:Y266),('PTRM input'!$M$157*(1+rvanilla07)^0.5)/A15stdlife))</f>
        <v>0</v>
      </c>
      <c r="AA266" s="105">
        <f>IF(A15stdlife="n/a","n/a",IF(AA$3&gt;(A15stdlife+$E266),('PTRM input'!$M$157*(1+rvanilla07)^0.5)-SUM($M266:Z266),('PTRM input'!$M$157*(1+rvanilla07)^0.5)/A15stdlife))</f>
        <v>0</v>
      </c>
      <c r="AB266" s="105">
        <f>IF(A15stdlife="n/a","n/a",IF(AB$3&gt;(A15stdlife+$E266),('PTRM input'!$M$157*(1+rvanilla07)^0.5)-SUM($M266:AA266),('PTRM input'!$M$157*(1+rvanilla07)^0.5)/A15stdlife))</f>
        <v>0</v>
      </c>
      <c r="AC266" s="105">
        <f>IF(A15stdlife="n/a","n/a",IF(AC$3&gt;(A15stdlife+$E266),('PTRM input'!$M$157*(1+rvanilla07)^0.5)-SUM($M266:AB266),('PTRM input'!$M$157*(1+rvanilla07)^0.5)/A15stdlife))</f>
        <v>0</v>
      </c>
      <c r="AD266" s="105">
        <f>IF(A15stdlife="n/a","n/a",IF(AD$3&gt;(A15stdlife+$E266),('PTRM input'!$M$157*(1+rvanilla07)^0.5)-SUM($M266:AC266),('PTRM input'!$M$157*(1+rvanilla07)^0.5)/A15stdlife))</f>
        <v>0</v>
      </c>
      <c r="AE266" s="105">
        <f>IF(A15stdlife="n/a","n/a",IF(AE$3&gt;(A15stdlife+$E266),('PTRM input'!$M$157*(1+rvanilla07)^0.5)-SUM($M266:AD266),('PTRM input'!$M$157*(1+rvanilla07)^0.5)/A15stdlife))</f>
        <v>0</v>
      </c>
      <c r="AF266" s="105">
        <f>IF(A15stdlife="n/a","n/a",IF(AF$3&gt;(A15stdlife+$E266),('PTRM input'!$M$157*(1+rvanilla07)^0.5)-SUM($M266:AE266),('PTRM input'!$M$157*(1+rvanilla07)^0.5)/A15stdlife))</f>
        <v>0</v>
      </c>
      <c r="AG266" s="105">
        <f>IF(A15stdlife="n/a","n/a",IF(AG$3&gt;(A15stdlife+$E266),('PTRM input'!$M$157*(1+rvanilla07)^0.5)-SUM($M266:AF266),('PTRM input'!$M$157*(1+rvanilla07)^0.5)/A15stdlife))</f>
        <v>0</v>
      </c>
      <c r="AH266" s="105">
        <f>IF(A15stdlife="n/a","n/a",IF(AH$3&gt;(A15stdlife+$E266),('PTRM input'!$M$157*(1+rvanilla07)^0.5)-SUM($M266:AG266),('PTRM input'!$M$157*(1+rvanilla07)^0.5)/A15stdlife))</f>
        <v>0</v>
      </c>
      <c r="AI266" s="105">
        <f>IF(A15stdlife="n/a","n/a",IF(AI$3&gt;(A15stdlife+$E266),('PTRM input'!$M$157*(1+rvanilla07)^0.5)-SUM($M266:AH266),('PTRM input'!$M$157*(1+rvanilla07)^0.5)/A15stdlife))</f>
        <v>0</v>
      </c>
      <c r="AJ266" s="105">
        <f>IF(A15stdlife="n/a","n/a",IF(AJ$3&gt;(A15stdlife+$E266),('PTRM input'!$M$157*(1+rvanilla07)^0.5)-SUM($M266:AI266),('PTRM input'!$M$157*(1+rvanilla07)^0.5)/A15stdlife))</f>
        <v>0</v>
      </c>
      <c r="AK266" s="105">
        <f>IF(A15stdlife="n/a","n/a",IF(AK$3&gt;(A15stdlife+$E266),('PTRM input'!$M$157*(1+rvanilla07)^0.5)-SUM($M266:AJ266),('PTRM input'!$M$157*(1+rvanilla07)^0.5)/A15stdlife))</f>
        <v>0</v>
      </c>
      <c r="AL266" s="105">
        <f>IF(A15stdlife="n/a","n/a",IF(AL$3&gt;(A15stdlife+$E266),('PTRM input'!$M$157*(1+rvanilla07)^0.5)-SUM($M266:AK266),('PTRM input'!$M$157*(1+rvanilla07)^0.5)/A15stdlife))</f>
        <v>0</v>
      </c>
      <c r="AM266" s="105">
        <f>IF(A15stdlife="n/a","n/a",IF(AM$3&gt;(A15stdlife+$E266),('PTRM input'!$M$157*(1+rvanilla07)^0.5)-SUM($M266:AL266),('PTRM input'!$M$157*(1+rvanilla07)^0.5)/A15stdlife))</f>
        <v>0</v>
      </c>
      <c r="AN266" s="105">
        <f>IF(A15stdlife="n/a","n/a",IF(AN$3&gt;(A15stdlife+$E266),('PTRM input'!$M$157*(1+rvanilla07)^0.5)-SUM($M266:AM266),('PTRM input'!$M$157*(1+rvanilla07)^0.5)/A15stdlife))</f>
        <v>0</v>
      </c>
      <c r="AO266" s="105">
        <f>IF(A15stdlife="n/a","n/a",IF(AO$3&gt;(A15stdlife+$E266),('PTRM input'!$M$157*(1+rvanilla07)^0.5)-SUM($M266:AN266),('PTRM input'!$M$157*(1+rvanilla07)^0.5)/A15stdlife))</f>
        <v>0</v>
      </c>
      <c r="AP266" s="105">
        <f>IF(A15stdlife="n/a","n/a",IF(AP$3&gt;(A15stdlife+$E266),('PTRM input'!$M$157*(1+rvanilla07)^0.5)-SUM($M266:AO266),('PTRM input'!$M$157*(1+rvanilla07)^0.5)/A15stdlife))</f>
        <v>0</v>
      </c>
      <c r="AQ266" s="105">
        <f>IF(A15stdlife="n/a","n/a",IF(AQ$3&gt;(A15stdlife+$E266),('PTRM input'!$M$157*(1+rvanilla07)^0.5)-SUM($M266:AP266),('PTRM input'!$M$157*(1+rvanilla07)^0.5)/A15stdlife))</f>
        <v>0</v>
      </c>
      <c r="AR266" s="105">
        <f>IF(A15stdlife="n/a","n/a",IF(AR$3&gt;(A15stdlife+$E266),('PTRM input'!$M$157*(1+rvanilla07)^0.5)-SUM($M266:AQ266),('PTRM input'!$M$157*(1+rvanilla07)^0.5)/A15stdlife))</f>
        <v>0</v>
      </c>
      <c r="AS266" s="105">
        <f>IF(A15stdlife="n/a","n/a",IF(AS$3&gt;(A15stdlife+$E266),('PTRM input'!$M$157*(1+rvanilla07)^0.5)-SUM($M266:AR266),('PTRM input'!$M$157*(1+rvanilla07)^0.5)/A15stdlife))</f>
        <v>0</v>
      </c>
      <c r="AT266" s="105">
        <f>IF(A15stdlife="n/a","n/a",IF(AT$3&gt;(A15stdlife+$E266),('PTRM input'!$M$157*(1+rvanilla07)^0.5)-SUM($M266:AS266),('PTRM input'!$M$157*(1+rvanilla07)^0.5)/A15stdlife))</f>
        <v>0</v>
      </c>
      <c r="AU266" s="105">
        <f>IF(A15stdlife="n/a","n/a",IF(AU$3&gt;(A15stdlife+$E266),('PTRM input'!$M$157*(1+rvanilla07)^0.5)-SUM($M266:AT266),('PTRM input'!$M$157*(1+rvanilla07)^0.5)/A15stdlife))</f>
        <v>0</v>
      </c>
      <c r="AV266" s="105">
        <f>IF(A15stdlife="n/a","n/a",IF(AV$3&gt;(A15stdlife+$E266),('PTRM input'!$M$157*(1+rvanilla07)^0.5)-SUM($M266:AU266),('PTRM input'!$M$157*(1+rvanilla07)^0.5)/A15stdlife))</f>
        <v>0</v>
      </c>
      <c r="AW266" s="105">
        <f>IF(A15stdlife="n/a","n/a",IF(AW$3&gt;(A15stdlife+$E266),('PTRM input'!$M$157*(1+rvanilla07)^0.5)-SUM($M266:AV266),('PTRM input'!$M$157*(1+rvanilla07)^0.5)/A15stdlife))</f>
        <v>0</v>
      </c>
      <c r="AX266" s="105">
        <f>IF(A15stdlife="n/a","n/a",IF(AX$3&gt;(A15stdlife+$E266),('PTRM input'!$M$157*(1+rvanilla07)^0.5)-SUM($M266:AW266),('PTRM input'!$M$157*(1+rvanilla07)^0.5)/A15stdlife))</f>
        <v>0</v>
      </c>
      <c r="AY266" s="105">
        <f>IF(A15stdlife="n/a","n/a",IF(AY$3&gt;(A15stdlife+$E266),('PTRM input'!$M$157*(1+rvanilla07)^0.5)-SUM($M266:AX266),('PTRM input'!$M$157*(1+rvanilla07)^0.5)/A15stdlife))</f>
        <v>0</v>
      </c>
      <c r="AZ266" s="105">
        <f>IF(A15stdlife="n/a","n/a",IF(AZ$3&gt;(A15stdlife+$E266),('PTRM input'!$M$157*(1+rvanilla07)^0.5)-SUM($M266:AY266),('PTRM input'!$M$157*(1+rvanilla07)^0.5)/A15stdlife))</f>
        <v>0</v>
      </c>
      <c r="BA266" s="105">
        <f>IF(A15stdlife="n/a","n/a",IF(BA$3&gt;(A15stdlife+$E266),('PTRM input'!$M$157*(1+rvanilla07)^0.5)-SUM($M266:AZ266),('PTRM input'!$M$157*(1+rvanilla07)^0.5)/A15stdlife))</f>
        <v>0</v>
      </c>
      <c r="BB266" s="105">
        <f>IF(A15stdlife="n/a","n/a",IF(BB$3&gt;(A15stdlife+$E266),('PTRM input'!$M$157*(1+rvanilla07)^0.5)-SUM($M266:BA266),('PTRM input'!$M$157*(1+rvanilla07)^0.5)/A15stdlife))</f>
        <v>0</v>
      </c>
      <c r="BC266" s="105">
        <f>IF(A15stdlife="n/a","n/a",IF(BC$3&gt;(A15stdlife+$E266),('PTRM input'!$M$157*(1+rvanilla07)^0.5)-SUM($M266:BB266),('PTRM input'!$M$157*(1+rvanilla07)^0.5)/A15stdlife))</f>
        <v>0</v>
      </c>
      <c r="BD266" s="105">
        <f>IF(A15stdlife="n/a","n/a",IF(BD$3&gt;(A15stdlife+$E266),('PTRM input'!$M$157*(1+rvanilla07)^0.5)-SUM($M266:BC266),('PTRM input'!$M$157*(1+rvanilla07)^0.5)/A15stdlife))</f>
        <v>0</v>
      </c>
      <c r="BE266" s="105">
        <f>IF(A15stdlife="n/a","n/a",IF(BE$3&gt;(A15stdlife+$E266),('PTRM input'!$M$157*(1+rvanilla07)^0.5)-SUM($M266:BD266),('PTRM input'!$M$157*(1+rvanilla07)^0.5)/A15stdlife))</f>
        <v>0</v>
      </c>
      <c r="BF266" s="105">
        <f>IF(A15stdlife="n/a","n/a",IF(BF$3&gt;(A15stdlife+$E266),('PTRM input'!$M$157*(1+rvanilla07)^0.5)-SUM($M266:BE266),('PTRM input'!$M$157*(1+rvanilla07)^0.5)/A15stdlife))</f>
        <v>0</v>
      </c>
      <c r="BG266" s="105">
        <f>IF(A15stdlife="n/a","n/a",IF(BG$3&gt;(A15stdlife+$E266),('PTRM input'!$M$157*(1+rvanilla07)^0.5)-SUM($M266:BF266),('PTRM input'!$M$157*(1+rvanilla07)^0.5)/A15stdlife))</f>
        <v>0</v>
      </c>
      <c r="BH266" s="105">
        <f>IF(A15stdlife="n/a","n/a",IF(BH$3&gt;(A15stdlife+$E266),('PTRM input'!$M$157*(1+rvanilla07)^0.5)-SUM($M266:BG266),('PTRM input'!$M$157*(1+rvanilla07)^0.5)/A15stdlife))</f>
        <v>0</v>
      </c>
      <c r="BI266" s="105">
        <f>IF(A15stdlife="n/a","n/a",IF(BI$3&gt;(A15stdlife+$E266),('PTRM input'!$M$157*(1+rvanilla07)^0.5)-SUM($M266:BH266),('PTRM input'!$M$157*(1+rvanilla07)^0.5)/A15stdlife))</f>
        <v>0</v>
      </c>
      <c r="BJ266" s="234"/>
      <c r="BK266" s="234"/>
      <c r="BL266" s="234"/>
      <c r="BM266" s="234"/>
    </row>
    <row r="267" spans="1:65" s="190" customFormat="1" hidden="1" outlineLevel="2">
      <c r="A267" s="234"/>
      <c r="B267" s="32"/>
      <c r="C267" s="31"/>
      <c r="D267" s="930"/>
      <c r="E267" s="167">
        <v>8</v>
      </c>
      <c r="F267" s="34"/>
      <c r="G267" s="184"/>
      <c r="H267" s="186"/>
      <c r="I267" s="186"/>
      <c r="J267" s="186"/>
      <c r="K267" s="186"/>
      <c r="L267" s="186"/>
      <c r="M267" s="186"/>
      <c r="N267" s="185"/>
      <c r="O267" s="105">
        <f>IF(A15stdlife="n/a","n/a",IF(O$3&gt;(A15stdlife+$E267),('PTRM input'!$N$157*(1+rvanilla08)^0.5)-SUM($N267:N267),('PTRM input'!$N$157*(1+rvanilla08)^0.5)/A15stdlife))</f>
        <v>0</v>
      </c>
      <c r="P267" s="105">
        <f>IF(A15stdlife="n/a","n/a",IF(P$3&gt;(A15stdlife+$E267),('PTRM input'!$N$157*(1+rvanilla08)^0.5)-SUM($N267:O267),('PTRM input'!$N$157*(1+rvanilla08)^0.5)/A15stdlife))</f>
        <v>0</v>
      </c>
      <c r="Q267" s="105">
        <f>IF(A15stdlife="n/a","n/a",IF(Q$3&gt;(A15stdlife+$E267),('PTRM input'!$N$157*(1+rvanilla08)^0.5)-SUM($N267:P267),('PTRM input'!$N$157*(1+rvanilla08)^0.5)/A15stdlife))</f>
        <v>0</v>
      </c>
      <c r="R267" s="105">
        <f>IF(A15stdlife="n/a","n/a",IF(R$3&gt;(A15stdlife+$E267),('PTRM input'!$N$157*(1+rvanilla08)^0.5)-SUM($N267:Q267),('PTRM input'!$N$157*(1+rvanilla08)^0.5)/A15stdlife))</f>
        <v>0</v>
      </c>
      <c r="S267" s="105">
        <f>IF(A15stdlife="n/a","n/a",IF(S$3&gt;(A15stdlife+$E267),('PTRM input'!$N$157*(1+rvanilla08)^0.5)-SUM($N267:R267),('PTRM input'!$N$157*(1+rvanilla08)^0.5)/A15stdlife))</f>
        <v>0</v>
      </c>
      <c r="T267" s="105">
        <f>IF(A15stdlife="n/a","n/a",IF(T$3&gt;(A15stdlife+$E267),('PTRM input'!$N$157*(1+rvanilla08)^0.5)-SUM($N267:S267),('PTRM input'!$N$157*(1+rvanilla08)^0.5)/A15stdlife))</f>
        <v>0</v>
      </c>
      <c r="U267" s="105">
        <f>IF(A15stdlife="n/a","n/a",IF(U$3&gt;(A15stdlife+$E267),('PTRM input'!$N$157*(1+rvanilla08)^0.5)-SUM($N267:T267),('PTRM input'!$N$157*(1+rvanilla08)^0.5)/A15stdlife))</f>
        <v>0</v>
      </c>
      <c r="V267" s="105">
        <f>IF(A15stdlife="n/a","n/a",IF(V$3&gt;(A15stdlife+$E267),('PTRM input'!$N$157*(1+rvanilla08)^0.5)-SUM($N267:U267),('PTRM input'!$N$157*(1+rvanilla08)^0.5)/A15stdlife))</f>
        <v>0</v>
      </c>
      <c r="W267" s="105">
        <f>IF(A15stdlife="n/a","n/a",IF(W$3&gt;(A15stdlife+$E267),('PTRM input'!$N$157*(1+rvanilla08)^0.5)-SUM($N267:V267),('PTRM input'!$N$157*(1+rvanilla08)^0.5)/A15stdlife))</f>
        <v>0</v>
      </c>
      <c r="X267" s="105">
        <f>IF(A15stdlife="n/a","n/a",IF(X$3&gt;(A15stdlife+$E267),('PTRM input'!$N$157*(1+rvanilla08)^0.5)-SUM($N267:W267),('PTRM input'!$N$157*(1+rvanilla08)^0.5)/A15stdlife))</f>
        <v>0</v>
      </c>
      <c r="Y267" s="105">
        <f>IF(A15stdlife="n/a","n/a",IF(Y$3&gt;(A15stdlife+$E267),('PTRM input'!$N$157*(1+rvanilla08)^0.5)-SUM($N267:X267),('PTRM input'!$N$157*(1+rvanilla08)^0.5)/A15stdlife))</f>
        <v>0</v>
      </c>
      <c r="Z267" s="105">
        <f>IF(A15stdlife="n/a","n/a",IF(Z$3&gt;(A15stdlife+$E267),('PTRM input'!$N$157*(1+rvanilla08)^0.5)-SUM($N267:Y267),('PTRM input'!$N$157*(1+rvanilla08)^0.5)/A15stdlife))</f>
        <v>0</v>
      </c>
      <c r="AA267" s="105">
        <f>IF(A15stdlife="n/a","n/a",IF(AA$3&gt;(A15stdlife+$E267),('PTRM input'!$N$157*(1+rvanilla08)^0.5)-SUM($N267:Z267),('PTRM input'!$N$157*(1+rvanilla08)^0.5)/A15stdlife))</f>
        <v>0</v>
      </c>
      <c r="AB267" s="105">
        <f>IF(A15stdlife="n/a","n/a",IF(AB$3&gt;(A15stdlife+$E267),('PTRM input'!$N$157*(1+rvanilla08)^0.5)-SUM($N267:AA267),('PTRM input'!$N$157*(1+rvanilla08)^0.5)/A15stdlife))</f>
        <v>0</v>
      </c>
      <c r="AC267" s="105">
        <f>IF(A15stdlife="n/a","n/a",IF(AC$3&gt;(A15stdlife+$E267),('PTRM input'!$N$157*(1+rvanilla08)^0.5)-SUM($N267:AB267),('PTRM input'!$N$157*(1+rvanilla08)^0.5)/A15stdlife))</f>
        <v>0</v>
      </c>
      <c r="AD267" s="105">
        <f>IF(A15stdlife="n/a","n/a",IF(AD$3&gt;(A15stdlife+$E267),('PTRM input'!$N$157*(1+rvanilla08)^0.5)-SUM($N267:AC267),('PTRM input'!$N$157*(1+rvanilla08)^0.5)/A15stdlife))</f>
        <v>0</v>
      </c>
      <c r="AE267" s="105">
        <f>IF(A15stdlife="n/a","n/a",IF(AE$3&gt;(A15stdlife+$E267),('PTRM input'!$N$157*(1+rvanilla08)^0.5)-SUM($N267:AD267),('PTRM input'!$N$157*(1+rvanilla08)^0.5)/A15stdlife))</f>
        <v>0</v>
      </c>
      <c r="AF267" s="105">
        <f>IF(A15stdlife="n/a","n/a",IF(AF$3&gt;(A15stdlife+$E267),('PTRM input'!$N$157*(1+rvanilla08)^0.5)-SUM($N267:AE267),('PTRM input'!$N$157*(1+rvanilla08)^0.5)/A15stdlife))</f>
        <v>0</v>
      </c>
      <c r="AG267" s="105">
        <f>IF(A15stdlife="n/a","n/a",IF(AG$3&gt;(A15stdlife+$E267),('PTRM input'!$N$157*(1+rvanilla08)^0.5)-SUM($N267:AF267),('PTRM input'!$N$157*(1+rvanilla08)^0.5)/A15stdlife))</f>
        <v>0</v>
      </c>
      <c r="AH267" s="105">
        <f>IF(A15stdlife="n/a","n/a",IF(AH$3&gt;(A15stdlife+$E267),('PTRM input'!$N$157*(1+rvanilla08)^0.5)-SUM($N267:AG267),('PTRM input'!$N$157*(1+rvanilla08)^0.5)/A15stdlife))</f>
        <v>0</v>
      </c>
      <c r="AI267" s="105">
        <f>IF(A15stdlife="n/a","n/a",IF(AI$3&gt;(A15stdlife+$E267),('PTRM input'!$N$157*(1+rvanilla08)^0.5)-SUM($N267:AH267),('PTRM input'!$N$157*(1+rvanilla08)^0.5)/A15stdlife))</f>
        <v>0</v>
      </c>
      <c r="AJ267" s="105">
        <f>IF(A15stdlife="n/a","n/a",IF(AJ$3&gt;(A15stdlife+$E267),('PTRM input'!$N$157*(1+rvanilla08)^0.5)-SUM($N267:AI267),('PTRM input'!$N$157*(1+rvanilla08)^0.5)/A15stdlife))</f>
        <v>0</v>
      </c>
      <c r="AK267" s="105">
        <f>IF(A15stdlife="n/a","n/a",IF(AK$3&gt;(A15stdlife+$E267),('PTRM input'!$N$157*(1+rvanilla08)^0.5)-SUM($N267:AJ267),('PTRM input'!$N$157*(1+rvanilla08)^0.5)/A15stdlife))</f>
        <v>0</v>
      </c>
      <c r="AL267" s="105">
        <f>IF(A15stdlife="n/a","n/a",IF(AL$3&gt;(A15stdlife+$E267),('PTRM input'!$N$157*(1+rvanilla08)^0.5)-SUM($N267:AK267),('PTRM input'!$N$157*(1+rvanilla08)^0.5)/A15stdlife))</f>
        <v>0</v>
      </c>
      <c r="AM267" s="105">
        <f>IF(A15stdlife="n/a","n/a",IF(AM$3&gt;(A15stdlife+$E267),('PTRM input'!$N$157*(1+rvanilla08)^0.5)-SUM($N267:AL267),('PTRM input'!$N$157*(1+rvanilla08)^0.5)/A15stdlife))</f>
        <v>0</v>
      </c>
      <c r="AN267" s="105">
        <f>IF(A15stdlife="n/a","n/a",IF(AN$3&gt;(A15stdlife+$E267),('PTRM input'!$N$157*(1+rvanilla08)^0.5)-SUM($N267:AM267),('PTRM input'!$N$157*(1+rvanilla08)^0.5)/A15stdlife))</f>
        <v>0</v>
      </c>
      <c r="AO267" s="105">
        <f>IF(A15stdlife="n/a","n/a",IF(AO$3&gt;(A15stdlife+$E267),('PTRM input'!$N$157*(1+rvanilla08)^0.5)-SUM($N267:AN267),('PTRM input'!$N$157*(1+rvanilla08)^0.5)/A15stdlife))</f>
        <v>0</v>
      </c>
      <c r="AP267" s="105">
        <f>IF(A15stdlife="n/a","n/a",IF(AP$3&gt;(A15stdlife+$E267),('PTRM input'!$N$157*(1+rvanilla08)^0.5)-SUM($N267:AO267),('PTRM input'!$N$157*(1+rvanilla08)^0.5)/A15stdlife))</f>
        <v>0</v>
      </c>
      <c r="AQ267" s="105">
        <f>IF(A15stdlife="n/a","n/a",IF(AQ$3&gt;(A15stdlife+$E267),('PTRM input'!$N$157*(1+rvanilla08)^0.5)-SUM($N267:AP267),('PTRM input'!$N$157*(1+rvanilla08)^0.5)/A15stdlife))</f>
        <v>0</v>
      </c>
      <c r="AR267" s="105">
        <f>IF(A15stdlife="n/a","n/a",IF(AR$3&gt;(A15stdlife+$E267),('PTRM input'!$N$157*(1+rvanilla08)^0.5)-SUM($N267:AQ267),('PTRM input'!$N$157*(1+rvanilla08)^0.5)/A15stdlife))</f>
        <v>0</v>
      </c>
      <c r="AS267" s="105">
        <f>IF(A15stdlife="n/a","n/a",IF(AS$3&gt;(A15stdlife+$E267),('PTRM input'!$N$157*(1+rvanilla08)^0.5)-SUM($N267:AR267),('PTRM input'!$N$157*(1+rvanilla08)^0.5)/A15stdlife))</f>
        <v>0</v>
      </c>
      <c r="AT267" s="105">
        <f>IF(A15stdlife="n/a","n/a",IF(AT$3&gt;(A15stdlife+$E267),('PTRM input'!$N$157*(1+rvanilla08)^0.5)-SUM($N267:AS267),('PTRM input'!$N$157*(1+rvanilla08)^0.5)/A15stdlife))</f>
        <v>0</v>
      </c>
      <c r="AU267" s="105">
        <f>IF(A15stdlife="n/a","n/a",IF(AU$3&gt;(A15stdlife+$E267),('PTRM input'!$N$157*(1+rvanilla08)^0.5)-SUM($N267:AT267),('PTRM input'!$N$157*(1+rvanilla08)^0.5)/A15stdlife))</f>
        <v>0</v>
      </c>
      <c r="AV267" s="105">
        <f>IF(A15stdlife="n/a","n/a",IF(AV$3&gt;(A15stdlife+$E267),('PTRM input'!$N$157*(1+rvanilla08)^0.5)-SUM($N267:AU267),('PTRM input'!$N$157*(1+rvanilla08)^0.5)/A15stdlife))</f>
        <v>0</v>
      </c>
      <c r="AW267" s="105">
        <f>IF(A15stdlife="n/a","n/a",IF(AW$3&gt;(A15stdlife+$E267),('PTRM input'!$N$157*(1+rvanilla08)^0.5)-SUM($N267:AV267),('PTRM input'!$N$157*(1+rvanilla08)^0.5)/A15stdlife))</f>
        <v>0</v>
      </c>
      <c r="AX267" s="105">
        <f>IF(A15stdlife="n/a","n/a",IF(AX$3&gt;(A15stdlife+$E267),('PTRM input'!$N$157*(1+rvanilla08)^0.5)-SUM($N267:AW267),('PTRM input'!$N$157*(1+rvanilla08)^0.5)/A15stdlife))</f>
        <v>0</v>
      </c>
      <c r="AY267" s="105">
        <f>IF(A15stdlife="n/a","n/a",IF(AY$3&gt;(A15stdlife+$E267),('PTRM input'!$N$157*(1+rvanilla08)^0.5)-SUM($N267:AX267),('PTRM input'!$N$157*(1+rvanilla08)^0.5)/A15stdlife))</f>
        <v>0</v>
      </c>
      <c r="AZ267" s="105">
        <f>IF(A15stdlife="n/a","n/a",IF(AZ$3&gt;(A15stdlife+$E267),('PTRM input'!$N$157*(1+rvanilla08)^0.5)-SUM($N267:AY267),('PTRM input'!$N$157*(1+rvanilla08)^0.5)/A15stdlife))</f>
        <v>0</v>
      </c>
      <c r="BA267" s="105">
        <f>IF(A15stdlife="n/a","n/a",IF(BA$3&gt;(A15stdlife+$E267),('PTRM input'!$N$157*(1+rvanilla08)^0.5)-SUM($N267:AZ267),('PTRM input'!$N$157*(1+rvanilla08)^0.5)/A15stdlife))</f>
        <v>0</v>
      </c>
      <c r="BB267" s="105">
        <f>IF(A15stdlife="n/a","n/a",IF(BB$3&gt;(A15stdlife+$E267),('PTRM input'!$N$157*(1+rvanilla08)^0.5)-SUM($N267:BA267),('PTRM input'!$N$157*(1+rvanilla08)^0.5)/A15stdlife))</f>
        <v>0</v>
      </c>
      <c r="BC267" s="105">
        <f>IF(A15stdlife="n/a","n/a",IF(BC$3&gt;(A15stdlife+$E267),('PTRM input'!$N$157*(1+rvanilla08)^0.5)-SUM($N267:BB267),('PTRM input'!$N$157*(1+rvanilla08)^0.5)/A15stdlife))</f>
        <v>0</v>
      </c>
      <c r="BD267" s="105">
        <f>IF(A15stdlife="n/a","n/a",IF(BD$3&gt;(A15stdlife+$E267),('PTRM input'!$N$157*(1+rvanilla08)^0.5)-SUM($N267:BC267),('PTRM input'!$N$157*(1+rvanilla08)^0.5)/A15stdlife))</f>
        <v>0</v>
      </c>
      <c r="BE267" s="105">
        <f>IF(A15stdlife="n/a","n/a",IF(BE$3&gt;(A15stdlife+$E267),('PTRM input'!$N$157*(1+rvanilla08)^0.5)-SUM($N267:BD267),('PTRM input'!$N$157*(1+rvanilla08)^0.5)/A15stdlife))</f>
        <v>0</v>
      </c>
      <c r="BF267" s="105">
        <f>IF(A15stdlife="n/a","n/a",IF(BF$3&gt;(A15stdlife+$E267),('PTRM input'!$N$157*(1+rvanilla08)^0.5)-SUM($N267:BE267),('PTRM input'!$N$157*(1+rvanilla08)^0.5)/A15stdlife))</f>
        <v>0</v>
      </c>
      <c r="BG267" s="105">
        <f>IF(A15stdlife="n/a","n/a",IF(BG$3&gt;(A15stdlife+$E267),('PTRM input'!$N$157*(1+rvanilla08)^0.5)-SUM($N267:BF267),('PTRM input'!$N$157*(1+rvanilla08)^0.5)/A15stdlife))</f>
        <v>0</v>
      </c>
      <c r="BH267" s="105">
        <f>IF(A15stdlife="n/a","n/a",IF(BH$3&gt;(A15stdlife+$E267),('PTRM input'!$N$157*(1+rvanilla08)^0.5)-SUM($N267:BG267),('PTRM input'!$N$157*(1+rvanilla08)^0.5)/A15stdlife))</f>
        <v>0</v>
      </c>
      <c r="BI267" s="105">
        <f>IF(A15stdlife="n/a","n/a",IF(BI$3&gt;(A15stdlife+$E267),('PTRM input'!$N$157*(1+rvanilla08)^0.5)-SUM($N267:BH267),('PTRM input'!$N$157*(1+rvanilla08)^0.5)/A15stdlife))</f>
        <v>0</v>
      </c>
      <c r="BJ267" s="234"/>
      <c r="BK267" s="234"/>
      <c r="BL267" s="234"/>
      <c r="BM267" s="234"/>
    </row>
    <row r="268" spans="1:65" s="190" customFormat="1" hidden="1" outlineLevel="2">
      <c r="A268" s="234"/>
      <c r="B268" s="32"/>
      <c r="C268" s="31"/>
      <c r="D268" s="930"/>
      <c r="E268" s="167">
        <v>9</v>
      </c>
      <c r="F268" s="34"/>
      <c r="G268" s="184"/>
      <c r="H268" s="186"/>
      <c r="I268" s="186"/>
      <c r="J268" s="186"/>
      <c r="K268" s="186"/>
      <c r="L268" s="186"/>
      <c r="M268" s="186"/>
      <c r="N268" s="186"/>
      <c r="O268" s="185"/>
      <c r="P268" s="105">
        <f>IF(A15stdlife="n/a","n/a",IF(P$3&gt;(A15stdlife+$E268),('PTRM input'!$O$157*(1+rvanilla09)^0.5)-SUM($O268:O268),('PTRM input'!$O$157*(1+rvanilla09)^0.5)/A15stdlife))</f>
        <v>0</v>
      </c>
      <c r="Q268" s="105">
        <f>IF(A15stdlife="n/a","n/a",IF(Q$3&gt;(A15stdlife+$E268),('PTRM input'!$O$157*(1+rvanilla09)^0.5)-SUM($O268:P268),('PTRM input'!$O$157*(1+rvanilla09)^0.5)/A15stdlife))</f>
        <v>0</v>
      </c>
      <c r="R268" s="105">
        <f>IF(A15stdlife="n/a","n/a",IF(R$3&gt;(A15stdlife+$E268),('PTRM input'!$O$157*(1+rvanilla09)^0.5)-SUM($O268:Q268),('PTRM input'!$O$157*(1+rvanilla09)^0.5)/A15stdlife))</f>
        <v>0</v>
      </c>
      <c r="S268" s="105">
        <f>IF(A15stdlife="n/a","n/a",IF(S$3&gt;(A15stdlife+$E268),('PTRM input'!$O$157*(1+rvanilla09)^0.5)-SUM($O268:R268),('PTRM input'!$O$157*(1+rvanilla09)^0.5)/A15stdlife))</f>
        <v>0</v>
      </c>
      <c r="T268" s="105">
        <f>IF(A15stdlife="n/a","n/a",IF(T$3&gt;(A15stdlife+$E268),('PTRM input'!$O$157*(1+rvanilla09)^0.5)-SUM($O268:S268),('PTRM input'!$O$157*(1+rvanilla09)^0.5)/A15stdlife))</f>
        <v>0</v>
      </c>
      <c r="U268" s="105">
        <f>IF(A15stdlife="n/a","n/a",IF(U$3&gt;(A15stdlife+$E268),('PTRM input'!$O$157*(1+rvanilla09)^0.5)-SUM($O268:T268),('PTRM input'!$O$157*(1+rvanilla09)^0.5)/A15stdlife))</f>
        <v>0</v>
      </c>
      <c r="V268" s="105">
        <f>IF(A15stdlife="n/a","n/a",IF(V$3&gt;(A15stdlife+$E268),('PTRM input'!$O$157*(1+rvanilla09)^0.5)-SUM($O268:U268),('PTRM input'!$O$157*(1+rvanilla09)^0.5)/A15stdlife))</f>
        <v>0</v>
      </c>
      <c r="W268" s="105">
        <f>IF(A15stdlife="n/a","n/a",IF(W$3&gt;(A15stdlife+$E268),('PTRM input'!$O$157*(1+rvanilla09)^0.5)-SUM($O268:V268),('PTRM input'!$O$157*(1+rvanilla09)^0.5)/A15stdlife))</f>
        <v>0</v>
      </c>
      <c r="X268" s="105">
        <f>IF(A15stdlife="n/a","n/a",IF(X$3&gt;(A15stdlife+$E268),('PTRM input'!$O$157*(1+rvanilla09)^0.5)-SUM($O268:W268),('PTRM input'!$O$157*(1+rvanilla09)^0.5)/A15stdlife))</f>
        <v>0</v>
      </c>
      <c r="Y268" s="105">
        <f>IF(A15stdlife="n/a","n/a",IF(Y$3&gt;(A15stdlife+$E268),('PTRM input'!$O$157*(1+rvanilla09)^0.5)-SUM($O268:X268),('PTRM input'!$O$157*(1+rvanilla09)^0.5)/A15stdlife))</f>
        <v>0</v>
      </c>
      <c r="Z268" s="105">
        <f>IF(A15stdlife="n/a","n/a",IF(Z$3&gt;(A15stdlife+$E268),('PTRM input'!$O$157*(1+rvanilla09)^0.5)-SUM($O268:Y268),('PTRM input'!$O$157*(1+rvanilla09)^0.5)/A15stdlife))</f>
        <v>0</v>
      </c>
      <c r="AA268" s="105">
        <f>IF(A15stdlife="n/a","n/a",IF(AA$3&gt;(A15stdlife+$E268),('PTRM input'!$O$157*(1+rvanilla09)^0.5)-SUM($O268:Z268),('PTRM input'!$O$157*(1+rvanilla09)^0.5)/A15stdlife))</f>
        <v>0</v>
      </c>
      <c r="AB268" s="105">
        <f>IF(A15stdlife="n/a","n/a",IF(AB$3&gt;(A15stdlife+$E268),('PTRM input'!$O$157*(1+rvanilla09)^0.5)-SUM($O268:AA268),('PTRM input'!$O$157*(1+rvanilla09)^0.5)/A15stdlife))</f>
        <v>0</v>
      </c>
      <c r="AC268" s="105">
        <f>IF(A15stdlife="n/a","n/a",IF(AC$3&gt;(A15stdlife+$E268),('PTRM input'!$O$157*(1+rvanilla09)^0.5)-SUM($O268:AB268),('PTRM input'!$O$157*(1+rvanilla09)^0.5)/A15stdlife))</f>
        <v>0</v>
      </c>
      <c r="AD268" s="105">
        <f>IF(A15stdlife="n/a","n/a",IF(AD$3&gt;(A15stdlife+$E268),('PTRM input'!$O$157*(1+rvanilla09)^0.5)-SUM($O268:AC268),('PTRM input'!$O$157*(1+rvanilla09)^0.5)/A15stdlife))</f>
        <v>0</v>
      </c>
      <c r="AE268" s="105">
        <f>IF(A15stdlife="n/a","n/a",IF(AE$3&gt;(A15stdlife+$E268),('PTRM input'!$O$157*(1+rvanilla09)^0.5)-SUM($O268:AD268),('PTRM input'!$O$157*(1+rvanilla09)^0.5)/A15stdlife))</f>
        <v>0</v>
      </c>
      <c r="AF268" s="105">
        <f>IF(A15stdlife="n/a","n/a",IF(AF$3&gt;(A15stdlife+$E268),('PTRM input'!$O$157*(1+rvanilla09)^0.5)-SUM($O268:AE268),('PTRM input'!$O$157*(1+rvanilla09)^0.5)/A15stdlife))</f>
        <v>0</v>
      </c>
      <c r="AG268" s="105">
        <f>IF(A15stdlife="n/a","n/a",IF(AG$3&gt;(A15stdlife+$E268),('PTRM input'!$O$157*(1+rvanilla09)^0.5)-SUM($O268:AF268),('PTRM input'!$O$157*(1+rvanilla09)^0.5)/A15stdlife))</f>
        <v>0</v>
      </c>
      <c r="AH268" s="105">
        <f>IF(A15stdlife="n/a","n/a",IF(AH$3&gt;(A15stdlife+$E268),('PTRM input'!$O$157*(1+rvanilla09)^0.5)-SUM($O268:AG268),('PTRM input'!$O$157*(1+rvanilla09)^0.5)/A15stdlife))</f>
        <v>0</v>
      </c>
      <c r="AI268" s="105">
        <f>IF(A15stdlife="n/a","n/a",IF(AI$3&gt;(A15stdlife+$E268),('PTRM input'!$O$157*(1+rvanilla09)^0.5)-SUM($O268:AH268),('PTRM input'!$O$157*(1+rvanilla09)^0.5)/A15stdlife))</f>
        <v>0</v>
      </c>
      <c r="AJ268" s="105">
        <f>IF(A15stdlife="n/a","n/a",IF(AJ$3&gt;(A15stdlife+$E268),('PTRM input'!$O$157*(1+rvanilla09)^0.5)-SUM($O268:AI268),('PTRM input'!$O$157*(1+rvanilla09)^0.5)/A15stdlife))</f>
        <v>0</v>
      </c>
      <c r="AK268" s="105">
        <f>IF(A15stdlife="n/a","n/a",IF(AK$3&gt;(A15stdlife+$E268),('PTRM input'!$O$157*(1+rvanilla09)^0.5)-SUM($O268:AJ268),('PTRM input'!$O$157*(1+rvanilla09)^0.5)/A15stdlife))</f>
        <v>0</v>
      </c>
      <c r="AL268" s="105">
        <f>IF(A15stdlife="n/a","n/a",IF(AL$3&gt;(A15stdlife+$E268),('PTRM input'!$O$157*(1+rvanilla09)^0.5)-SUM($O268:AK268),('PTRM input'!$O$157*(1+rvanilla09)^0.5)/A15stdlife))</f>
        <v>0</v>
      </c>
      <c r="AM268" s="105">
        <f>IF(A15stdlife="n/a","n/a",IF(AM$3&gt;(A15stdlife+$E268),('PTRM input'!$O$157*(1+rvanilla09)^0.5)-SUM($O268:AL268),('PTRM input'!$O$157*(1+rvanilla09)^0.5)/A15stdlife))</f>
        <v>0</v>
      </c>
      <c r="AN268" s="105">
        <f>IF(A15stdlife="n/a","n/a",IF(AN$3&gt;(A15stdlife+$E268),('PTRM input'!$O$157*(1+rvanilla09)^0.5)-SUM($O268:AM268),('PTRM input'!$O$157*(1+rvanilla09)^0.5)/A15stdlife))</f>
        <v>0</v>
      </c>
      <c r="AO268" s="105">
        <f>IF(A15stdlife="n/a","n/a",IF(AO$3&gt;(A15stdlife+$E268),('PTRM input'!$O$157*(1+rvanilla09)^0.5)-SUM($O268:AN268),('PTRM input'!$O$157*(1+rvanilla09)^0.5)/A15stdlife))</f>
        <v>0</v>
      </c>
      <c r="AP268" s="105">
        <f>IF(A15stdlife="n/a","n/a",IF(AP$3&gt;(A15stdlife+$E268),('PTRM input'!$O$157*(1+rvanilla09)^0.5)-SUM($O268:AO268),('PTRM input'!$O$157*(1+rvanilla09)^0.5)/A15stdlife))</f>
        <v>0</v>
      </c>
      <c r="AQ268" s="105">
        <f>IF(A15stdlife="n/a","n/a",IF(AQ$3&gt;(A15stdlife+$E268),('PTRM input'!$O$157*(1+rvanilla09)^0.5)-SUM($O268:AP268),('PTRM input'!$O$157*(1+rvanilla09)^0.5)/A15stdlife))</f>
        <v>0</v>
      </c>
      <c r="AR268" s="105">
        <f>IF(A15stdlife="n/a","n/a",IF(AR$3&gt;(A15stdlife+$E268),('PTRM input'!$O$157*(1+rvanilla09)^0.5)-SUM($O268:AQ268),('PTRM input'!$O$157*(1+rvanilla09)^0.5)/A15stdlife))</f>
        <v>0</v>
      </c>
      <c r="AS268" s="105">
        <f>IF(A15stdlife="n/a","n/a",IF(AS$3&gt;(A15stdlife+$E268),('PTRM input'!$O$157*(1+rvanilla09)^0.5)-SUM($O268:AR268),('PTRM input'!$O$157*(1+rvanilla09)^0.5)/A15stdlife))</f>
        <v>0</v>
      </c>
      <c r="AT268" s="105">
        <f>IF(A15stdlife="n/a","n/a",IF(AT$3&gt;(A15stdlife+$E268),('PTRM input'!$O$157*(1+rvanilla09)^0.5)-SUM($O268:AS268),('PTRM input'!$O$157*(1+rvanilla09)^0.5)/A15stdlife))</f>
        <v>0</v>
      </c>
      <c r="AU268" s="105">
        <f>IF(A15stdlife="n/a","n/a",IF(AU$3&gt;(A15stdlife+$E268),('PTRM input'!$O$157*(1+rvanilla09)^0.5)-SUM($O268:AT268),('PTRM input'!$O$157*(1+rvanilla09)^0.5)/A15stdlife))</f>
        <v>0</v>
      </c>
      <c r="AV268" s="105">
        <f>IF(A15stdlife="n/a","n/a",IF(AV$3&gt;(A15stdlife+$E268),('PTRM input'!$O$157*(1+rvanilla09)^0.5)-SUM($O268:AU268),('PTRM input'!$O$157*(1+rvanilla09)^0.5)/A15stdlife))</f>
        <v>0</v>
      </c>
      <c r="AW268" s="105">
        <f>IF(A15stdlife="n/a","n/a",IF(AW$3&gt;(A15stdlife+$E268),('PTRM input'!$O$157*(1+rvanilla09)^0.5)-SUM($O268:AV268),('PTRM input'!$O$157*(1+rvanilla09)^0.5)/A15stdlife))</f>
        <v>0</v>
      </c>
      <c r="AX268" s="105">
        <f>IF(A15stdlife="n/a","n/a",IF(AX$3&gt;(A15stdlife+$E268),('PTRM input'!$O$157*(1+rvanilla09)^0.5)-SUM($O268:AW268),('PTRM input'!$O$157*(1+rvanilla09)^0.5)/A15stdlife))</f>
        <v>0</v>
      </c>
      <c r="AY268" s="105">
        <f>IF(A15stdlife="n/a","n/a",IF(AY$3&gt;(A15stdlife+$E268),('PTRM input'!$O$157*(1+rvanilla09)^0.5)-SUM($O268:AX268),('PTRM input'!$O$157*(1+rvanilla09)^0.5)/A15stdlife))</f>
        <v>0</v>
      </c>
      <c r="AZ268" s="105">
        <f>IF(A15stdlife="n/a","n/a",IF(AZ$3&gt;(A15stdlife+$E268),('PTRM input'!$O$157*(1+rvanilla09)^0.5)-SUM($O268:AY268),('PTRM input'!$O$157*(1+rvanilla09)^0.5)/A15stdlife))</f>
        <v>0</v>
      </c>
      <c r="BA268" s="105">
        <f>IF(A15stdlife="n/a","n/a",IF(BA$3&gt;(A15stdlife+$E268),('PTRM input'!$O$157*(1+rvanilla09)^0.5)-SUM($O268:AZ268),('PTRM input'!$O$157*(1+rvanilla09)^0.5)/A15stdlife))</f>
        <v>0</v>
      </c>
      <c r="BB268" s="105">
        <f>IF(A15stdlife="n/a","n/a",IF(BB$3&gt;(A15stdlife+$E268),('PTRM input'!$O$157*(1+rvanilla09)^0.5)-SUM($O268:BA268),('PTRM input'!$O$157*(1+rvanilla09)^0.5)/A15stdlife))</f>
        <v>0</v>
      </c>
      <c r="BC268" s="105">
        <f>IF(A15stdlife="n/a","n/a",IF(BC$3&gt;(A15stdlife+$E268),('PTRM input'!$O$157*(1+rvanilla09)^0.5)-SUM($O268:BB268),('PTRM input'!$O$157*(1+rvanilla09)^0.5)/A15stdlife))</f>
        <v>0</v>
      </c>
      <c r="BD268" s="105">
        <f>IF(A15stdlife="n/a","n/a",IF(BD$3&gt;(A15stdlife+$E268),('PTRM input'!$O$157*(1+rvanilla09)^0.5)-SUM($O268:BC268),('PTRM input'!$O$157*(1+rvanilla09)^0.5)/A15stdlife))</f>
        <v>0</v>
      </c>
      <c r="BE268" s="105">
        <f>IF(A15stdlife="n/a","n/a",IF(BE$3&gt;(A15stdlife+$E268),('PTRM input'!$O$157*(1+rvanilla09)^0.5)-SUM($O268:BD268),('PTRM input'!$O$157*(1+rvanilla09)^0.5)/A15stdlife))</f>
        <v>0</v>
      </c>
      <c r="BF268" s="105">
        <f>IF(A15stdlife="n/a","n/a",IF(BF$3&gt;(A15stdlife+$E268),('PTRM input'!$O$157*(1+rvanilla09)^0.5)-SUM($O268:BE268),('PTRM input'!$O$157*(1+rvanilla09)^0.5)/A15stdlife))</f>
        <v>0</v>
      </c>
      <c r="BG268" s="105">
        <f>IF(A15stdlife="n/a","n/a",IF(BG$3&gt;(A15stdlife+$E268),('PTRM input'!$O$157*(1+rvanilla09)^0.5)-SUM($O268:BF268),('PTRM input'!$O$157*(1+rvanilla09)^0.5)/A15stdlife))</f>
        <v>0</v>
      </c>
      <c r="BH268" s="105">
        <f>IF(A15stdlife="n/a","n/a",IF(BH$3&gt;(A15stdlife+$E268),('PTRM input'!$O$157*(1+rvanilla09)^0.5)-SUM($O268:BG268),('PTRM input'!$O$157*(1+rvanilla09)^0.5)/A15stdlife))</f>
        <v>0</v>
      </c>
      <c r="BI268" s="105">
        <f>IF(A15stdlife="n/a","n/a",IF(BI$3&gt;(A15stdlife+$E268),('PTRM input'!$O$157*(1+rvanilla09)^0.5)-SUM($O268:BH268),('PTRM input'!$O$157*(1+rvanilla09)^0.5)/A15stdlife))</f>
        <v>0</v>
      </c>
      <c r="BJ268" s="234"/>
      <c r="BK268" s="234"/>
      <c r="BL268" s="234"/>
      <c r="BM268" s="234"/>
    </row>
    <row r="269" spans="1:65" s="190" customFormat="1" hidden="1" outlineLevel="2">
      <c r="A269" s="234"/>
      <c r="B269" s="32"/>
      <c r="C269" s="31"/>
      <c r="D269" s="930"/>
      <c r="E269" s="168">
        <v>10</v>
      </c>
      <c r="F269" s="34"/>
      <c r="G269" s="184"/>
      <c r="H269" s="186"/>
      <c r="I269" s="186"/>
      <c r="J269" s="186"/>
      <c r="K269" s="186"/>
      <c r="L269" s="186"/>
      <c r="M269" s="186"/>
      <c r="N269" s="186"/>
      <c r="O269" s="186"/>
      <c r="P269" s="185"/>
      <c r="Q269" s="105">
        <f>IF(A15stdlife="n/a","n/a",IF(Q$3&gt;(A15stdlife+$E269),('PTRM input'!$P$157*(1+rvanilla10)^0.5)-SUM($P269:P269),('PTRM input'!$P$157*(1+rvanilla10)^0.5)/A15stdlife))</f>
        <v>0</v>
      </c>
      <c r="R269" s="105">
        <f>IF(A15stdlife="n/a","n/a",IF(R$3&gt;(A15stdlife+$E269),('PTRM input'!$P$157*(1+rvanilla10)^0.5)-SUM($P269:Q269),('PTRM input'!$P$157*(1+rvanilla10)^0.5)/A15stdlife))</f>
        <v>0</v>
      </c>
      <c r="S269" s="105">
        <f>IF(A15stdlife="n/a","n/a",IF(S$3&gt;(A15stdlife+$E269),('PTRM input'!$P$157*(1+rvanilla10)^0.5)-SUM($P269:R269),('PTRM input'!$P$157*(1+rvanilla10)^0.5)/A15stdlife))</f>
        <v>0</v>
      </c>
      <c r="T269" s="105">
        <f>IF(A15stdlife="n/a","n/a",IF(T$3&gt;(A15stdlife+$E269),('PTRM input'!$P$157*(1+rvanilla10)^0.5)-SUM($P269:S269),('PTRM input'!$P$157*(1+rvanilla10)^0.5)/A15stdlife))</f>
        <v>0</v>
      </c>
      <c r="U269" s="105">
        <f>IF(A15stdlife="n/a","n/a",IF(U$3&gt;(A15stdlife+$E269),('PTRM input'!$P$157*(1+rvanilla10)^0.5)-SUM($P269:T269),('PTRM input'!$P$157*(1+rvanilla10)^0.5)/A15stdlife))</f>
        <v>0</v>
      </c>
      <c r="V269" s="105">
        <f>IF(A15stdlife="n/a","n/a",IF(V$3&gt;(A15stdlife+$E269),('PTRM input'!$P$157*(1+rvanilla10)^0.5)-SUM($P269:U269),('PTRM input'!$P$157*(1+rvanilla10)^0.5)/A15stdlife))</f>
        <v>0</v>
      </c>
      <c r="W269" s="105">
        <f>IF(A15stdlife="n/a","n/a",IF(W$3&gt;(A15stdlife+$E269),('PTRM input'!$P$157*(1+rvanilla10)^0.5)-SUM($P269:V269),('PTRM input'!$P$157*(1+rvanilla10)^0.5)/A15stdlife))</f>
        <v>0</v>
      </c>
      <c r="X269" s="105">
        <f>IF(A15stdlife="n/a","n/a",IF(X$3&gt;(A15stdlife+$E269),('PTRM input'!$P$157*(1+rvanilla10)^0.5)-SUM($P269:W269),('PTRM input'!$P$157*(1+rvanilla10)^0.5)/A15stdlife))</f>
        <v>0</v>
      </c>
      <c r="Y269" s="105">
        <f>IF(A15stdlife="n/a","n/a",IF(Y$3&gt;(A15stdlife+$E269),('PTRM input'!$P$157*(1+rvanilla10)^0.5)-SUM($P269:X269),('PTRM input'!$P$157*(1+rvanilla10)^0.5)/A15stdlife))</f>
        <v>0</v>
      </c>
      <c r="Z269" s="105">
        <f>IF(A15stdlife="n/a","n/a",IF(Z$3&gt;(A15stdlife+$E269),('PTRM input'!$P$157*(1+rvanilla10)^0.5)-SUM($P269:Y269),('PTRM input'!$P$157*(1+rvanilla10)^0.5)/A15stdlife))</f>
        <v>0</v>
      </c>
      <c r="AA269" s="105">
        <f>IF(A15stdlife="n/a","n/a",IF(AA$3&gt;(A15stdlife+$E269),('PTRM input'!$P$157*(1+rvanilla10)^0.5)-SUM($P269:Z269),('PTRM input'!$P$157*(1+rvanilla10)^0.5)/A15stdlife))</f>
        <v>0</v>
      </c>
      <c r="AB269" s="105">
        <f>IF(A15stdlife="n/a","n/a",IF(AB$3&gt;(A15stdlife+$E269),('PTRM input'!$P$157*(1+rvanilla10)^0.5)-SUM($P269:AA269),('PTRM input'!$P$157*(1+rvanilla10)^0.5)/A15stdlife))</f>
        <v>0</v>
      </c>
      <c r="AC269" s="105">
        <f>IF(A15stdlife="n/a","n/a",IF(AC$3&gt;(A15stdlife+$E269),('PTRM input'!$P$157*(1+rvanilla10)^0.5)-SUM($P269:AB269),('PTRM input'!$P$157*(1+rvanilla10)^0.5)/A15stdlife))</f>
        <v>0</v>
      </c>
      <c r="AD269" s="105">
        <f>IF(A15stdlife="n/a","n/a",IF(AD$3&gt;(A15stdlife+$E269),('PTRM input'!$P$157*(1+rvanilla10)^0.5)-SUM($P269:AC269),('PTRM input'!$P$157*(1+rvanilla10)^0.5)/A15stdlife))</f>
        <v>0</v>
      </c>
      <c r="AE269" s="105">
        <f>IF(A15stdlife="n/a","n/a",IF(AE$3&gt;(A15stdlife+$E269),('PTRM input'!$P$157*(1+rvanilla10)^0.5)-SUM($P269:AD269),('PTRM input'!$P$157*(1+rvanilla10)^0.5)/A15stdlife))</f>
        <v>0</v>
      </c>
      <c r="AF269" s="105">
        <f>IF(A15stdlife="n/a","n/a",IF(AF$3&gt;(A15stdlife+$E269),('PTRM input'!$P$157*(1+rvanilla10)^0.5)-SUM($P269:AE269),('PTRM input'!$P$157*(1+rvanilla10)^0.5)/A15stdlife))</f>
        <v>0</v>
      </c>
      <c r="AG269" s="105">
        <f>IF(A15stdlife="n/a","n/a",IF(AG$3&gt;(A15stdlife+$E269),('PTRM input'!$P$157*(1+rvanilla10)^0.5)-SUM($P269:AF269),('PTRM input'!$P$157*(1+rvanilla10)^0.5)/A15stdlife))</f>
        <v>0</v>
      </c>
      <c r="AH269" s="105">
        <f>IF(A15stdlife="n/a","n/a",IF(AH$3&gt;(A15stdlife+$E269),('PTRM input'!$P$157*(1+rvanilla10)^0.5)-SUM($P269:AG269),('PTRM input'!$P$157*(1+rvanilla10)^0.5)/A15stdlife))</f>
        <v>0</v>
      </c>
      <c r="AI269" s="105">
        <f>IF(A15stdlife="n/a","n/a",IF(AI$3&gt;(A15stdlife+$E269),('PTRM input'!$P$157*(1+rvanilla10)^0.5)-SUM($P269:AH269),('PTRM input'!$P$157*(1+rvanilla10)^0.5)/A15stdlife))</f>
        <v>0</v>
      </c>
      <c r="AJ269" s="105">
        <f>IF(A15stdlife="n/a","n/a",IF(AJ$3&gt;(A15stdlife+$E269),('PTRM input'!$P$157*(1+rvanilla10)^0.5)-SUM($P269:AI269),('PTRM input'!$P$157*(1+rvanilla10)^0.5)/A15stdlife))</f>
        <v>0</v>
      </c>
      <c r="AK269" s="105">
        <f>IF(A15stdlife="n/a","n/a",IF(AK$3&gt;(A15stdlife+$E269),('PTRM input'!$P$157*(1+rvanilla10)^0.5)-SUM($P269:AJ269),('PTRM input'!$P$157*(1+rvanilla10)^0.5)/A15stdlife))</f>
        <v>0</v>
      </c>
      <c r="AL269" s="105">
        <f>IF(A15stdlife="n/a","n/a",IF(AL$3&gt;(A15stdlife+$E269),('PTRM input'!$P$157*(1+rvanilla10)^0.5)-SUM($P269:AK269),('PTRM input'!$P$157*(1+rvanilla10)^0.5)/A15stdlife))</f>
        <v>0</v>
      </c>
      <c r="AM269" s="105">
        <f>IF(A15stdlife="n/a","n/a",IF(AM$3&gt;(A15stdlife+$E269),('PTRM input'!$P$157*(1+rvanilla10)^0.5)-SUM($P269:AL269),('PTRM input'!$P$157*(1+rvanilla10)^0.5)/A15stdlife))</f>
        <v>0</v>
      </c>
      <c r="AN269" s="105">
        <f>IF(A15stdlife="n/a","n/a",IF(AN$3&gt;(A15stdlife+$E269),('PTRM input'!$P$157*(1+rvanilla10)^0.5)-SUM($P269:AM269),('PTRM input'!$P$157*(1+rvanilla10)^0.5)/A15stdlife))</f>
        <v>0</v>
      </c>
      <c r="AO269" s="105">
        <f>IF(A15stdlife="n/a","n/a",IF(AO$3&gt;(A15stdlife+$E269),('PTRM input'!$P$157*(1+rvanilla10)^0.5)-SUM($P269:AN269),('PTRM input'!$P$157*(1+rvanilla10)^0.5)/A15stdlife))</f>
        <v>0</v>
      </c>
      <c r="AP269" s="105">
        <f>IF(A15stdlife="n/a","n/a",IF(AP$3&gt;(A15stdlife+$E269),('PTRM input'!$P$157*(1+rvanilla10)^0.5)-SUM($P269:AO269),('PTRM input'!$P$157*(1+rvanilla10)^0.5)/A15stdlife))</f>
        <v>0</v>
      </c>
      <c r="AQ269" s="105">
        <f>IF(A15stdlife="n/a","n/a",IF(AQ$3&gt;(A15stdlife+$E269),('PTRM input'!$P$157*(1+rvanilla10)^0.5)-SUM($P269:AP269),('PTRM input'!$P$157*(1+rvanilla10)^0.5)/A15stdlife))</f>
        <v>0</v>
      </c>
      <c r="AR269" s="105">
        <f>IF(A15stdlife="n/a","n/a",IF(AR$3&gt;(A15stdlife+$E269),('PTRM input'!$P$157*(1+rvanilla10)^0.5)-SUM($P269:AQ269),('PTRM input'!$P$157*(1+rvanilla10)^0.5)/A15stdlife))</f>
        <v>0</v>
      </c>
      <c r="AS269" s="105">
        <f>IF(A15stdlife="n/a","n/a",IF(AS$3&gt;(A15stdlife+$E269),('PTRM input'!$P$157*(1+rvanilla10)^0.5)-SUM($P269:AR269),('PTRM input'!$P$157*(1+rvanilla10)^0.5)/A15stdlife))</f>
        <v>0</v>
      </c>
      <c r="AT269" s="105">
        <f>IF(A15stdlife="n/a","n/a",IF(AT$3&gt;(A15stdlife+$E269),('PTRM input'!$P$157*(1+rvanilla10)^0.5)-SUM($P269:AS269),('PTRM input'!$P$157*(1+rvanilla10)^0.5)/A15stdlife))</f>
        <v>0</v>
      </c>
      <c r="AU269" s="105">
        <f>IF(A15stdlife="n/a","n/a",IF(AU$3&gt;(A15stdlife+$E269),('PTRM input'!$P$157*(1+rvanilla10)^0.5)-SUM($P269:AT269),('PTRM input'!$P$157*(1+rvanilla10)^0.5)/A15stdlife))</f>
        <v>0</v>
      </c>
      <c r="AV269" s="105">
        <f>IF(A15stdlife="n/a","n/a",IF(AV$3&gt;(A15stdlife+$E269),('PTRM input'!$P$157*(1+rvanilla10)^0.5)-SUM($P269:AU269),('PTRM input'!$P$157*(1+rvanilla10)^0.5)/A15stdlife))</f>
        <v>0</v>
      </c>
      <c r="AW269" s="105">
        <f>IF(A15stdlife="n/a","n/a",IF(AW$3&gt;(A15stdlife+$E269),('PTRM input'!$P$157*(1+rvanilla10)^0.5)-SUM($P269:AV269),('PTRM input'!$P$157*(1+rvanilla10)^0.5)/A15stdlife))</f>
        <v>0</v>
      </c>
      <c r="AX269" s="105">
        <f>IF(A15stdlife="n/a","n/a",IF(AX$3&gt;(A15stdlife+$E269),('PTRM input'!$P$157*(1+rvanilla10)^0.5)-SUM($P269:AW269),('PTRM input'!$P$157*(1+rvanilla10)^0.5)/A15stdlife))</f>
        <v>0</v>
      </c>
      <c r="AY269" s="105">
        <f>IF(A15stdlife="n/a","n/a",IF(AY$3&gt;(A15stdlife+$E269),('PTRM input'!$P$157*(1+rvanilla10)^0.5)-SUM($P269:AX269),('PTRM input'!$P$157*(1+rvanilla10)^0.5)/A15stdlife))</f>
        <v>0</v>
      </c>
      <c r="AZ269" s="105">
        <f>IF(A15stdlife="n/a","n/a",IF(AZ$3&gt;(A15stdlife+$E269),('PTRM input'!$P$157*(1+rvanilla10)^0.5)-SUM($P269:AY269),('PTRM input'!$P$157*(1+rvanilla10)^0.5)/A15stdlife))</f>
        <v>0</v>
      </c>
      <c r="BA269" s="105">
        <f>IF(A15stdlife="n/a","n/a",IF(BA$3&gt;(A15stdlife+$E269),('PTRM input'!$P$157*(1+rvanilla10)^0.5)-SUM($P269:AZ269),('PTRM input'!$P$157*(1+rvanilla10)^0.5)/A15stdlife))</f>
        <v>0</v>
      </c>
      <c r="BB269" s="105">
        <f>IF(A15stdlife="n/a","n/a",IF(BB$3&gt;(A15stdlife+$E269),('PTRM input'!$P$157*(1+rvanilla10)^0.5)-SUM($P269:BA269),('PTRM input'!$P$157*(1+rvanilla10)^0.5)/A15stdlife))</f>
        <v>0</v>
      </c>
      <c r="BC269" s="105">
        <f>IF(A15stdlife="n/a","n/a",IF(BC$3&gt;(A15stdlife+$E269),('PTRM input'!$P$157*(1+rvanilla10)^0.5)-SUM($P269:BB269),('PTRM input'!$P$157*(1+rvanilla10)^0.5)/A15stdlife))</f>
        <v>0</v>
      </c>
      <c r="BD269" s="105">
        <f>IF(A15stdlife="n/a","n/a",IF(BD$3&gt;(A15stdlife+$E269),('PTRM input'!$P$157*(1+rvanilla10)^0.5)-SUM($P269:BC269),('PTRM input'!$P$157*(1+rvanilla10)^0.5)/A15stdlife))</f>
        <v>0</v>
      </c>
      <c r="BE269" s="105">
        <f>IF(A15stdlife="n/a","n/a",IF(BE$3&gt;(A15stdlife+$E269),('PTRM input'!$P$157*(1+rvanilla10)^0.5)-SUM($P269:BD269),('PTRM input'!$P$157*(1+rvanilla10)^0.5)/A15stdlife))</f>
        <v>0</v>
      </c>
      <c r="BF269" s="105">
        <f>IF(A15stdlife="n/a","n/a",IF(BF$3&gt;(A15stdlife+$E269),('PTRM input'!$P$157*(1+rvanilla10)^0.5)-SUM($P269:BE269),('PTRM input'!$P$157*(1+rvanilla10)^0.5)/A15stdlife))</f>
        <v>0</v>
      </c>
      <c r="BG269" s="105">
        <f>IF(A15stdlife="n/a","n/a",IF(BG$3&gt;(A15stdlife+$E269),('PTRM input'!$P$157*(1+rvanilla10)^0.5)-SUM($P269:BF269),('PTRM input'!$P$157*(1+rvanilla10)^0.5)/A15stdlife))</f>
        <v>0</v>
      </c>
      <c r="BH269" s="105">
        <f>IF(A15stdlife="n/a","n/a",IF(BH$3&gt;(A15stdlife+$E269),('PTRM input'!$P$157*(1+rvanilla10)^0.5)-SUM($P269:BG269),('PTRM input'!$P$157*(1+rvanilla10)^0.5)/A15stdlife))</f>
        <v>0</v>
      </c>
      <c r="BI269" s="105">
        <f>IF(A15stdlife="n/a","n/a",IF(BI$3&gt;(A15stdlife+$E269),('PTRM input'!$P$157*(1+rvanilla10)^0.5)-SUM($P269:BH269),('PTRM input'!$P$157*(1+rvanilla10)^0.5)/A15stdlife))</f>
        <v>0</v>
      </c>
      <c r="BJ269" s="562"/>
      <c r="BK269" s="234"/>
      <c r="BL269" s="234"/>
      <c r="BM269" s="234"/>
    </row>
    <row r="270" spans="1:65" s="190" customFormat="1" outlineLevel="1" collapsed="1">
      <c r="A270" s="234"/>
      <c r="B270" s="17"/>
      <c r="C270" s="32">
        <f>Asset15</f>
        <v>0</v>
      </c>
      <c r="D270" s="17"/>
      <c r="E270" s="17"/>
      <c r="F270" s="30"/>
      <c r="G270" s="102">
        <f t="shared" ref="G270:AL270" si="65">SUM(G258:G269)</f>
        <v>0</v>
      </c>
      <c r="H270" s="102">
        <f t="shared" si="65"/>
        <v>0</v>
      </c>
      <c r="I270" s="102">
        <f t="shared" si="65"/>
        <v>0</v>
      </c>
      <c r="J270" s="102">
        <f t="shared" si="65"/>
        <v>0</v>
      </c>
      <c r="K270" s="102">
        <f t="shared" si="65"/>
        <v>0</v>
      </c>
      <c r="L270" s="102">
        <f t="shared" si="65"/>
        <v>0</v>
      </c>
      <c r="M270" s="102">
        <f t="shared" si="65"/>
        <v>0</v>
      </c>
      <c r="N270" s="102">
        <f t="shared" si="65"/>
        <v>0</v>
      </c>
      <c r="O270" s="102">
        <f t="shared" si="65"/>
        <v>0</v>
      </c>
      <c r="P270" s="102">
        <f t="shared" si="65"/>
        <v>0</v>
      </c>
      <c r="Q270" s="102">
        <f t="shared" si="65"/>
        <v>0</v>
      </c>
      <c r="R270" s="102">
        <f t="shared" si="65"/>
        <v>0</v>
      </c>
      <c r="S270" s="102">
        <f t="shared" si="65"/>
        <v>0</v>
      </c>
      <c r="T270" s="102">
        <f t="shared" si="65"/>
        <v>0</v>
      </c>
      <c r="U270" s="102">
        <f t="shared" si="65"/>
        <v>0</v>
      </c>
      <c r="V270" s="102">
        <f t="shared" si="65"/>
        <v>0</v>
      </c>
      <c r="W270" s="102">
        <f t="shared" si="65"/>
        <v>0</v>
      </c>
      <c r="X270" s="102">
        <f t="shared" si="65"/>
        <v>0</v>
      </c>
      <c r="Y270" s="102">
        <f t="shared" si="65"/>
        <v>0</v>
      </c>
      <c r="Z270" s="102">
        <f t="shared" si="65"/>
        <v>0</v>
      </c>
      <c r="AA270" s="102">
        <f t="shared" si="65"/>
        <v>0</v>
      </c>
      <c r="AB270" s="102">
        <f t="shared" si="65"/>
        <v>0</v>
      </c>
      <c r="AC270" s="102">
        <f t="shared" si="65"/>
        <v>0</v>
      </c>
      <c r="AD270" s="102">
        <f t="shared" si="65"/>
        <v>0</v>
      </c>
      <c r="AE270" s="102">
        <f t="shared" si="65"/>
        <v>0</v>
      </c>
      <c r="AF270" s="102">
        <f t="shared" si="65"/>
        <v>0</v>
      </c>
      <c r="AG270" s="102">
        <f t="shared" si="65"/>
        <v>0</v>
      </c>
      <c r="AH270" s="102">
        <f t="shared" si="65"/>
        <v>0</v>
      </c>
      <c r="AI270" s="102">
        <f t="shared" si="65"/>
        <v>0</v>
      </c>
      <c r="AJ270" s="102">
        <f t="shared" si="65"/>
        <v>0</v>
      </c>
      <c r="AK270" s="102">
        <f t="shared" si="65"/>
        <v>0</v>
      </c>
      <c r="AL270" s="102">
        <f t="shared" si="65"/>
        <v>0</v>
      </c>
      <c r="AM270" s="102">
        <f t="shared" ref="AM270:BI270" si="66">SUM(AM258:AM269)</f>
        <v>0</v>
      </c>
      <c r="AN270" s="102">
        <f t="shared" si="66"/>
        <v>0</v>
      </c>
      <c r="AO270" s="102">
        <f t="shared" si="66"/>
        <v>0</v>
      </c>
      <c r="AP270" s="102">
        <f t="shared" si="66"/>
        <v>0</v>
      </c>
      <c r="AQ270" s="102">
        <f t="shared" si="66"/>
        <v>0</v>
      </c>
      <c r="AR270" s="102">
        <f t="shared" si="66"/>
        <v>0</v>
      </c>
      <c r="AS270" s="102">
        <f t="shared" si="66"/>
        <v>0</v>
      </c>
      <c r="AT270" s="102">
        <f t="shared" si="66"/>
        <v>0</v>
      </c>
      <c r="AU270" s="102">
        <f t="shared" si="66"/>
        <v>0</v>
      </c>
      <c r="AV270" s="102">
        <f t="shared" si="66"/>
        <v>0</v>
      </c>
      <c r="AW270" s="102">
        <f t="shared" si="66"/>
        <v>0</v>
      </c>
      <c r="AX270" s="102">
        <f t="shared" si="66"/>
        <v>0</v>
      </c>
      <c r="AY270" s="102">
        <f t="shared" si="66"/>
        <v>0</v>
      </c>
      <c r="AZ270" s="102">
        <f t="shared" si="66"/>
        <v>0</v>
      </c>
      <c r="BA270" s="102">
        <f t="shared" si="66"/>
        <v>0</v>
      </c>
      <c r="BB270" s="102">
        <f t="shared" si="66"/>
        <v>0</v>
      </c>
      <c r="BC270" s="102">
        <f t="shared" si="66"/>
        <v>0</v>
      </c>
      <c r="BD270" s="102">
        <f t="shared" si="66"/>
        <v>0</v>
      </c>
      <c r="BE270" s="102">
        <f t="shared" si="66"/>
        <v>0</v>
      </c>
      <c r="BF270" s="102">
        <f t="shared" si="66"/>
        <v>0</v>
      </c>
      <c r="BG270" s="102">
        <f t="shared" si="66"/>
        <v>0</v>
      </c>
      <c r="BH270" s="102">
        <f t="shared" si="66"/>
        <v>0</v>
      </c>
      <c r="BI270" s="102">
        <f t="shared" si="66"/>
        <v>0</v>
      </c>
      <c r="BJ270" s="234"/>
      <c r="BK270" s="234"/>
      <c r="BL270" s="234"/>
      <c r="BM270" s="234"/>
    </row>
    <row r="271" spans="1:65" s="190" customFormat="1" ht="12.75" hidden="1" customHeight="1" outlineLevel="2">
      <c r="A271" s="234"/>
      <c r="B271" s="36">
        <f>C283</f>
        <v>0</v>
      </c>
      <c r="C271" s="37"/>
      <c r="D271" s="38" t="s">
        <v>58</v>
      </c>
      <c r="E271" s="37"/>
      <c r="F271" s="39"/>
      <c r="G271" s="104">
        <f>IF(G$3&gt;A16remlife,A16value-SUM($F271:F271),IF(A16remlife="N/A","n/a",A16value/A16remlife))</f>
        <v>0</v>
      </c>
      <c r="H271" s="104">
        <f>IF(H$3&gt;A16remlife,A16value-SUM($F271:G271),IF(A16remlife="N/A","n/a",A16value/A16remlife))</f>
        <v>0</v>
      </c>
      <c r="I271" s="104">
        <f>IF(I$3&gt;A16remlife,A16value-SUM($F271:H271),IF(A16remlife="N/A","n/a",A16value/A16remlife))</f>
        <v>0</v>
      </c>
      <c r="J271" s="104">
        <f>IF(J$3&gt;A16remlife,A16value-SUM($F271:I271),IF(A16remlife="N/A","n/a",A16value/A16remlife))</f>
        <v>0</v>
      </c>
      <c r="K271" s="104">
        <f>IF(K$3&gt;A16remlife,A16value-SUM($F271:J271),IF(A16remlife="N/A","n/a",A16value/A16remlife))</f>
        <v>0</v>
      </c>
      <c r="L271" s="104">
        <f>IF(L$3&gt;A16remlife,A16value-SUM($F271:K271),IF(A16remlife="N/A","n/a",A16value/A16remlife))</f>
        <v>0</v>
      </c>
      <c r="M271" s="104">
        <f>IF(M$3&gt;A16remlife,A16value-SUM($F271:L271),IF(A16remlife="N/A","n/a",A16value/A16remlife))</f>
        <v>0</v>
      </c>
      <c r="N271" s="104">
        <f>IF(N$3&gt;A16remlife,A16value-SUM($F271:M271),IF(A16remlife="N/A","n/a",A16value/A16remlife))</f>
        <v>0</v>
      </c>
      <c r="O271" s="104">
        <f>IF(O$3&gt;A16remlife,A16value-SUM($F271:N271),IF(A16remlife="N/A","n/a",A16value/A16remlife))</f>
        <v>0</v>
      </c>
      <c r="P271" s="104">
        <f>IF(P$3&gt;A16remlife,A16value-SUM($F271:O271),IF(A16remlife="N/A","n/a",A16value/A16remlife))</f>
        <v>0</v>
      </c>
      <c r="Q271" s="104">
        <f>IF(Q$3&gt;A16remlife,A16value-SUM($F271:P271),IF(A16remlife="N/A","n/a",A16value/A16remlife))</f>
        <v>0</v>
      </c>
      <c r="R271" s="104">
        <f>IF(R$3&gt;A16remlife,A16value-SUM($F271:Q271),IF(A16remlife="N/A","n/a",A16value/A16remlife))</f>
        <v>0</v>
      </c>
      <c r="S271" s="104">
        <f>IF(S$3&gt;A16remlife,A16value-SUM($F271:R271),IF(A16remlife="N/A","n/a",A16value/A16remlife))</f>
        <v>0</v>
      </c>
      <c r="T271" s="104">
        <f>IF(T$3&gt;A16remlife,A16value-SUM($F271:S271),IF(A16remlife="N/A","n/a",A16value/A16remlife))</f>
        <v>0</v>
      </c>
      <c r="U271" s="104">
        <f>IF(U$3&gt;A16remlife,A16value-SUM($F271:T271),IF(A16remlife="N/A","n/a",A16value/A16remlife))</f>
        <v>0</v>
      </c>
      <c r="V271" s="104">
        <f>IF(V$3&gt;A16remlife,A16value-SUM($F271:U271),IF(A16remlife="N/A","n/a",A16value/A16remlife))</f>
        <v>0</v>
      </c>
      <c r="W271" s="104">
        <f>IF(W$3&gt;A16remlife,A16value-SUM($F271:V271),IF(A16remlife="N/A","n/a",A16value/A16remlife))</f>
        <v>0</v>
      </c>
      <c r="X271" s="104">
        <f>IF(X$3&gt;A16remlife,A16value-SUM($F271:W271),IF(A16remlife="N/A","n/a",A16value/A16remlife))</f>
        <v>0</v>
      </c>
      <c r="Y271" s="104">
        <f>IF(Y$3&gt;A16remlife,A16value-SUM($F271:X271),IF(A16remlife="N/A","n/a",A16value/A16remlife))</f>
        <v>0</v>
      </c>
      <c r="Z271" s="104">
        <f>IF(Z$3&gt;A16remlife,A16value-SUM($F271:Y271),IF(A16remlife="N/A","n/a",A16value/A16remlife))</f>
        <v>0</v>
      </c>
      <c r="AA271" s="104">
        <f>IF(AA$3&gt;A16remlife,A16value-SUM($F271:Z271),IF(A16remlife="N/A","n/a",A16value/A16remlife))</f>
        <v>0</v>
      </c>
      <c r="AB271" s="104">
        <f>IF(AB$3&gt;A16remlife,A16value-SUM($F271:AA271),IF(A16remlife="N/A","n/a",A16value/A16remlife))</f>
        <v>0</v>
      </c>
      <c r="AC271" s="104">
        <f>IF(AC$3&gt;A16remlife,A16value-SUM($F271:AB271),IF(A16remlife="N/A","n/a",A16value/A16remlife))</f>
        <v>0</v>
      </c>
      <c r="AD271" s="104">
        <f>IF(AD$3&gt;A16remlife,A16value-SUM($F271:AC271),IF(A16remlife="N/A","n/a",A16value/A16remlife))</f>
        <v>0</v>
      </c>
      <c r="AE271" s="104">
        <f>IF(AE$3&gt;A16remlife,A16value-SUM($F271:AD271),IF(A16remlife="N/A","n/a",A16value/A16remlife))</f>
        <v>0</v>
      </c>
      <c r="AF271" s="104">
        <f>IF(AF$3&gt;A16remlife,A16value-SUM($F271:AE271),IF(A16remlife="N/A","n/a",A16value/A16remlife))</f>
        <v>0</v>
      </c>
      <c r="AG271" s="104">
        <f>IF(AG$3&gt;A16remlife,A16value-SUM($F271:AF271),IF(A16remlife="N/A","n/a",A16value/A16remlife))</f>
        <v>0</v>
      </c>
      <c r="AH271" s="104">
        <f>IF(AH$3&gt;A16remlife,A16value-SUM($F271:AG271),IF(A16remlife="N/A","n/a",A16value/A16remlife))</f>
        <v>0</v>
      </c>
      <c r="AI271" s="104">
        <f>IF(AI$3&gt;A16remlife,A16value-SUM($F271:AH271),IF(A16remlife="N/A","n/a",A16value/A16remlife))</f>
        <v>0</v>
      </c>
      <c r="AJ271" s="104">
        <f>IF(AJ$3&gt;A16remlife,A16value-SUM($F271:AI271),IF(A16remlife="N/A","n/a",A16value/A16remlife))</f>
        <v>0</v>
      </c>
      <c r="AK271" s="104">
        <f>IF(AK$3&gt;A16remlife,A16value-SUM($F271:AJ271),IF(A16remlife="N/A","n/a",A16value/A16remlife))</f>
        <v>0</v>
      </c>
      <c r="AL271" s="104">
        <f>IF(AL$3&gt;A16remlife,A16value-SUM($F271:AK271),IF(A16remlife="N/A","n/a",A16value/A16remlife))</f>
        <v>0</v>
      </c>
      <c r="AM271" s="104">
        <f>IF(AM$3&gt;A16remlife,A16value-SUM($F271:AL271),IF(A16remlife="N/A","n/a",A16value/A16remlife))</f>
        <v>0</v>
      </c>
      <c r="AN271" s="104">
        <f>IF(AN$3&gt;A16remlife,A16value-SUM($F271:AM271),IF(A16remlife="N/A","n/a",A16value/A16remlife))</f>
        <v>0</v>
      </c>
      <c r="AO271" s="104">
        <f>IF(AO$3&gt;A16remlife,A16value-SUM($F271:AN271),IF(A16remlife="N/A","n/a",A16value/A16remlife))</f>
        <v>0</v>
      </c>
      <c r="AP271" s="104">
        <f>IF(AP$3&gt;A16remlife,A16value-SUM($F271:AO271),IF(A16remlife="N/A","n/a",A16value/A16remlife))</f>
        <v>0</v>
      </c>
      <c r="AQ271" s="104">
        <f>IF(AQ$3&gt;A16remlife,A16value-SUM($F271:AP271),IF(A16remlife="N/A","n/a",A16value/A16remlife))</f>
        <v>0</v>
      </c>
      <c r="AR271" s="104">
        <f>IF(AR$3&gt;A16remlife,A16value-SUM($F271:AQ271),IF(A16remlife="N/A","n/a",A16value/A16remlife))</f>
        <v>0</v>
      </c>
      <c r="AS271" s="104">
        <f>IF(AS$3&gt;A16remlife,A16value-SUM($F271:AR271),IF(A16remlife="N/A","n/a",A16value/A16remlife))</f>
        <v>0</v>
      </c>
      <c r="AT271" s="104">
        <f>IF(AT$3&gt;A16remlife,A16value-SUM($F271:AS271),IF(A16remlife="N/A","n/a",A16value/A16remlife))</f>
        <v>0</v>
      </c>
      <c r="AU271" s="104">
        <f>IF(AU$3&gt;A16remlife,A16value-SUM($F271:AT271),IF(A16remlife="N/A","n/a",A16value/A16remlife))</f>
        <v>0</v>
      </c>
      <c r="AV271" s="104">
        <f>IF(AV$3&gt;A16remlife,A16value-SUM($F271:AU271),IF(A16remlife="N/A","n/a",A16value/A16remlife))</f>
        <v>0</v>
      </c>
      <c r="AW271" s="104">
        <f>IF(AW$3&gt;A16remlife,A16value-SUM($F271:AV271),IF(A16remlife="N/A","n/a",A16value/A16remlife))</f>
        <v>0</v>
      </c>
      <c r="AX271" s="104">
        <f>IF(AX$3&gt;A16remlife,A16value-SUM($F271:AW271),IF(A16remlife="N/A","n/a",A16value/A16remlife))</f>
        <v>0</v>
      </c>
      <c r="AY271" s="104">
        <f>IF(AY$3&gt;A16remlife,A16value-SUM($F271:AX271),IF(A16remlife="N/A","n/a",A16value/A16remlife))</f>
        <v>0</v>
      </c>
      <c r="AZ271" s="104">
        <f>IF(AZ$3&gt;A16remlife,A16value-SUM($F271:AY271),IF(A16remlife="N/A","n/a",A16value/A16remlife))</f>
        <v>0</v>
      </c>
      <c r="BA271" s="104">
        <f>IF(BA$3&gt;A16remlife,A16value-SUM($F271:AZ271),IF(A16remlife="N/A","n/a",A16value/A16remlife))</f>
        <v>0</v>
      </c>
      <c r="BB271" s="104">
        <f>IF(BB$3&gt;A16remlife,A16value-SUM($F271:BA271),IF(A16remlife="N/A","n/a",A16value/A16remlife))</f>
        <v>0</v>
      </c>
      <c r="BC271" s="104">
        <f>IF(BC$3&gt;A16remlife,A16value-SUM($F271:BB271),IF(A16remlife="N/A","n/a",A16value/A16remlife))</f>
        <v>0</v>
      </c>
      <c r="BD271" s="104">
        <f>IF(BD$3&gt;A16remlife,A16value-SUM($F271:BC271),IF(A16remlife="N/A","n/a",A16value/A16remlife))</f>
        <v>0</v>
      </c>
      <c r="BE271" s="104">
        <f>IF(BE$3&gt;A16remlife,A16value-SUM($F271:BD271),IF(A16remlife="N/A","n/a",A16value/A16remlife))</f>
        <v>0</v>
      </c>
      <c r="BF271" s="104">
        <f>IF(BF$3&gt;A16remlife,A16value-SUM($F271:BE271),IF(A16remlife="N/A","n/a",A16value/A16remlife))</f>
        <v>0</v>
      </c>
      <c r="BG271" s="104">
        <f>IF(BG$3&gt;A16remlife,A16value-SUM($F271:BF271),IF(A16remlife="N/A","n/a",A16value/A16remlife))</f>
        <v>0</v>
      </c>
      <c r="BH271" s="104">
        <f>IF(BH$3&gt;A16remlife,A16value-SUM($F271:BG271),IF(A16remlife="N/A","n/a",A16value/A16remlife))</f>
        <v>0</v>
      </c>
      <c r="BI271" s="104">
        <f>IF(BI$3&gt;A16remlife,A16value-SUM($F271:BH271),IF(A16remlife="N/A","n/a",A16value/A16remlife))</f>
        <v>0</v>
      </c>
      <c r="BJ271" s="234"/>
      <c r="BK271" s="234"/>
      <c r="BL271" s="234"/>
      <c r="BM271" s="234"/>
    </row>
    <row r="272" spans="1:65" s="190" customFormat="1" ht="12.75" hidden="1" customHeight="1" outlineLevel="2">
      <c r="A272" s="234"/>
      <c r="B272" s="32"/>
      <c r="C272" s="31"/>
      <c r="D272" s="930" t="s">
        <v>326</v>
      </c>
      <c r="E272" s="167">
        <v>0</v>
      </c>
      <c r="F272" s="34"/>
      <c r="G272" s="105"/>
      <c r="H272" s="105"/>
      <c r="I272" s="105"/>
      <c r="J272" s="105"/>
      <c r="K272" s="105"/>
      <c r="L272" s="105"/>
      <c r="M272" s="105"/>
      <c r="N272" s="105"/>
      <c r="O272" s="105"/>
      <c r="P272" s="105"/>
      <c r="Q272" s="105"/>
      <c r="R272" s="105"/>
      <c r="S272" s="105"/>
      <c r="T272" s="105"/>
      <c r="U272" s="105"/>
      <c r="V272" s="105"/>
      <c r="W272" s="105"/>
      <c r="X272" s="105"/>
      <c r="Y272" s="105"/>
      <c r="Z272" s="105"/>
      <c r="AA272" s="105"/>
      <c r="AB272" s="105"/>
      <c r="AC272" s="105"/>
      <c r="AD272" s="105"/>
      <c r="AE272" s="105"/>
      <c r="AF272" s="105"/>
      <c r="AG272" s="105"/>
      <c r="AH272" s="105"/>
      <c r="AI272" s="105"/>
      <c r="AJ272" s="105"/>
      <c r="AK272" s="105"/>
      <c r="AL272" s="105"/>
      <c r="AM272" s="105"/>
      <c r="AN272" s="105"/>
      <c r="AO272" s="105"/>
      <c r="AP272" s="105"/>
      <c r="AQ272" s="105"/>
      <c r="AR272" s="105"/>
      <c r="AS272" s="105"/>
      <c r="AT272" s="105"/>
      <c r="AU272" s="105"/>
      <c r="AV272" s="105"/>
      <c r="AW272" s="105"/>
      <c r="AX272" s="105"/>
      <c r="AY272" s="105"/>
      <c r="AZ272" s="105"/>
      <c r="BA272" s="105"/>
      <c r="BB272" s="105"/>
      <c r="BC272" s="105"/>
      <c r="BD272" s="105"/>
      <c r="BE272" s="105"/>
      <c r="BF272" s="105"/>
      <c r="BG272" s="105"/>
      <c r="BH272" s="105"/>
      <c r="BI272" s="105"/>
      <c r="BJ272" s="234"/>
      <c r="BK272" s="234"/>
      <c r="BL272" s="234"/>
      <c r="BM272" s="234"/>
    </row>
    <row r="273" spans="1:65" s="190" customFormat="1" hidden="1" outlineLevel="2">
      <c r="A273" s="234"/>
      <c r="B273" s="32"/>
      <c r="C273" s="31"/>
      <c r="D273" s="930"/>
      <c r="E273" s="167">
        <v>1</v>
      </c>
      <c r="F273" s="34"/>
      <c r="G273" s="183"/>
      <c r="H273" s="105">
        <f>IF(A16stdlife="n/a","n/a",IF(H$3&gt;(A16stdlife+$E273),('PTRM input'!$G$158*(1+rvanilla01)^0.5)-SUM($G273:G273),('PTRM input'!$G$158*(1+rvanilla01)^0.5)/A16stdlife))</f>
        <v>0</v>
      </c>
      <c r="I273" s="105">
        <f>IF(A16stdlife="n/a","n/a",IF(I$3&gt;(A16stdlife+$E273),('PTRM input'!$G$158*(1+rvanilla01)^0.5)-SUM($G273:H273),('PTRM input'!$G$158*(1+rvanilla01)^0.5)/A16stdlife))</f>
        <v>0</v>
      </c>
      <c r="J273" s="105">
        <f>IF(A16stdlife="n/a","n/a",IF(J$3&gt;(A16stdlife+$E273),('PTRM input'!$G$158*(1+rvanilla01)^0.5)-SUM($G273:I273),('PTRM input'!$G$158*(1+rvanilla01)^0.5)/A16stdlife))</f>
        <v>0</v>
      </c>
      <c r="K273" s="105">
        <f>IF(A16stdlife="n/a","n/a",IF(K$3&gt;(A16stdlife+$E273),('PTRM input'!$G$158*(1+rvanilla01)^0.5)-SUM($G273:J273),('PTRM input'!$G$158*(1+rvanilla01)^0.5)/A16stdlife))</f>
        <v>0</v>
      </c>
      <c r="L273" s="105">
        <f>IF(A16stdlife="n/a","n/a",IF(L$3&gt;(A16stdlife+$E273),('PTRM input'!$G$158*(1+rvanilla01)^0.5)-SUM($G273:K273),('PTRM input'!$G$158*(1+rvanilla01)^0.5)/A16stdlife))</f>
        <v>0</v>
      </c>
      <c r="M273" s="105">
        <f>IF(A16stdlife="n/a","n/a",IF(M$3&gt;(A16stdlife+$E273),('PTRM input'!$G$158*(1+rvanilla01)^0.5)-SUM($G273:L273),('PTRM input'!$G$158*(1+rvanilla01)^0.5)/A16stdlife))</f>
        <v>0</v>
      </c>
      <c r="N273" s="105">
        <f>IF(A16stdlife="n/a","n/a",IF(N$3&gt;(A16stdlife+$E273),('PTRM input'!$G$158*(1+rvanilla01)^0.5)-SUM($G273:M273),('PTRM input'!$G$158*(1+rvanilla01)^0.5)/A16stdlife))</f>
        <v>0</v>
      </c>
      <c r="O273" s="105">
        <f>IF(A16stdlife="n/a","n/a",IF(O$3&gt;(A16stdlife+$E273),('PTRM input'!$G$158*(1+rvanilla01)^0.5)-SUM($G273:N273),('PTRM input'!$G$158*(1+rvanilla01)^0.5)/A16stdlife))</f>
        <v>0</v>
      </c>
      <c r="P273" s="105">
        <f>IF(A16stdlife="n/a","n/a",IF(P$3&gt;(A16stdlife+$E273),('PTRM input'!$G$158*(1+rvanilla01)^0.5)-SUM($G273:O273),('PTRM input'!$G$158*(1+rvanilla01)^0.5)/A16stdlife))</f>
        <v>0</v>
      </c>
      <c r="Q273" s="105">
        <f>IF(A16stdlife="n/a","n/a",IF(Q$3&gt;(A16stdlife+$E273),('PTRM input'!$G$158*(1+rvanilla01)^0.5)-SUM($G273:P273),('PTRM input'!$G$158*(1+rvanilla01)^0.5)/A16stdlife))</f>
        <v>0</v>
      </c>
      <c r="R273" s="105">
        <f>IF(A16stdlife="n/a","n/a",IF(R$3&gt;(A16stdlife+$E273),('PTRM input'!$G$158*(1+rvanilla01)^0.5)-SUM($G273:Q273),('PTRM input'!$G$158*(1+rvanilla01)^0.5)/A16stdlife))</f>
        <v>0</v>
      </c>
      <c r="S273" s="105">
        <f>IF(A16stdlife="n/a","n/a",IF(S$3&gt;(A16stdlife+$E273),('PTRM input'!$G$158*(1+rvanilla01)^0.5)-SUM($G273:R273),('PTRM input'!$G$158*(1+rvanilla01)^0.5)/A16stdlife))</f>
        <v>0</v>
      </c>
      <c r="T273" s="105">
        <f>IF(A16stdlife="n/a","n/a",IF(T$3&gt;(A16stdlife+$E273),('PTRM input'!$G$158*(1+rvanilla01)^0.5)-SUM($G273:S273),('PTRM input'!$G$158*(1+rvanilla01)^0.5)/A16stdlife))</f>
        <v>0</v>
      </c>
      <c r="U273" s="105">
        <f>IF(A16stdlife="n/a","n/a",IF(U$3&gt;(A16stdlife+$E273),('PTRM input'!$G$158*(1+rvanilla01)^0.5)-SUM($G273:T273),('PTRM input'!$G$158*(1+rvanilla01)^0.5)/A16stdlife))</f>
        <v>0</v>
      </c>
      <c r="V273" s="105">
        <f>IF(A16stdlife="n/a","n/a",IF(V$3&gt;(A16stdlife+$E273),('PTRM input'!$G$158*(1+rvanilla01)^0.5)-SUM($G273:U273),('PTRM input'!$G$158*(1+rvanilla01)^0.5)/A16stdlife))</f>
        <v>0</v>
      </c>
      <c r="W273" s="105">
        <f>IF(A16stdlife="n/a","n/a",IF(W$3&gt;(A16stdlife+$E273),('PTRM input'!$G$158*(1+rvanilla01)^0.5)-SUM($G273:V273),('PTRM input'!$G$158*(1+rvanilla01)^0.5)/A16stdlife))</f>
        <v>0</v>
      </c>
      <c r="X273" s="105">
        <f>IF(A16stdlife="n/a","n/a",IF(X$3&gt;(A16stdlife+$E273),('PTRM input'!$G$158*(1+rvanilla01)^0.5)-SUM($G273:W273),('PTRM input'!$G$158*(1+rvanilla01)^0.5)/A16stdlife))</f>
        <v>0</v>
      </c>
      <c r="Y273" s="105">
        <f>IF(A16stdlife="n/a","n/a",IF(Y$3&gt;(A16stdlife+$E273),('PTRM input'!$G$158*(1+rvanilla01)^0.5)-SUM($G273:X273),('PTRM input'!$G$158*(1+rvanilla01)^0.5)/A16stdlife))</f>
        <v>0</v>
      </c>
      <c r="Z273" s="105">
        <f>IF(A16stdlife="n/a","n/a",IF(Z$3&gt;(A16stdlife+$E273),('PTRM input'!$G$158*(1+rvanilla01)^0.5)-SUM($G273:Y273),('PTRM input'!$G$158*(1+rvanilla01)^0.5)/A16stdlife))</f>
        <v>0</v>
      </c>
      <c r="AA273" s="105">
        <f>IF(A16stdlife="n/a","n/a",IF(AA$3&gt;(A16stdlife+$E273),('PTRM input'!$G$158*(1+rvanilla01)^0.5)-SUM($G273:Z273),('PTRM input'!$G$158*(1+rvanilla01)^0.5)/A16stdlife))</f>
        <v>0</v>
      </c>
      <c r="AB273" s="105">
        <f>IF(A16stdlife="n/a","n/a",IF(AB$3&gt;(A16stdlife+$E273),('PTRM input'!$G$158*(1+rvanilla01)^0.5)-SUM($G273:AA273),('PTRM input'!$G$158*(1+rvanilla01)^0.5)/A16stdlife))</f>
        <v>0</v>
      </c>
      <c r="AC273" s="105">
        <f>IF(A16stdlife="n/a","n/a",IF(AC$3&gt;(A16stdlife+$E273),('PTRM input'!$G$158*(1+rvanilla01)^0.5)-SUM($G273:AB273),('PTRM input'!$G$158*(1+rvanilla01)^0.5)/A16stdlife))</f>
        <v>0</v>
      </c>
      <c r="AD273" s="105">
        <f>IF(A16stdlife="n/a","n/a",IF(AD$3&gt;(A16stdlife+$E273),('PTRM input'!$G$158*(1+rvanilla01)^0.5)-SUM($G273:AC273),('PTRM input'!$G$158*(1+rvanilla01)^0.5)/A16stdlife))</f>
        <v>0</v>
      </c>
      <c r="AE273" s="105">
        <f>IF(A16stdlife="n/a","n/a",IF(AE$3&gt;(A16stdlife+$E273),('PTRM input'!$G$158*(1+rvanilla01)^0.5)-SUM($G273:AD273),('PTRM input'!$G$158*(1+rvanilla01)^0.5)/A16stdlife))</f>
        <v>0</v>
      </c>
      <c r="AF273" s="105">
        <f>IF(A16stdlife="n/a","n/a",IF(AF$3&gt;(A16stdlife+$E273),('PTRM input'!$G$158*(1+rvanilla01)^0.5)-SUM($G273:AE273),('PTRM input'!$G$158*(1+rvanilla01)^0.5)/A16stdlife))</f>
        <v>0</v>
      </c>
      <c r="AG273" s="105">
        <f>IF(A16stdlife="n/a","n/a",IF(AG$3&gt;(A16stdlife+$E273),('PTRM input'!$G$158*(1+rvanilla01)^0.5)-SUM($G273:AF273),('PTRM input'!$G$158*(1+rvanilla01)^0.5)/A16stdlife))</f>
        <v>0</v>
      </c>
      <c r="AH273" s="105">
        <f>IF(A16stdlife="n/a","n/a",IF(AH$3&gt;(A16stdlife+$E273),('PTRM input'!$G$158*(1+rvanilla01)^0.5)-SUM($G273:AG273),('PTRM input'!$G$158*(1+rvanilla01)^0.5)/A16stdlife))</f>
        <v>0</v>
      </c>
      <c r="AI273" s="105">
        <f>IF(A16stdlife="n/a","n/a",IF(AI$3&gt;(A16stdlife+$E273),('PTRM input'!$G$158*(1+rvanilla01)^0.5)-SUM($G273:AH273),('PTRM input'!$G$158*(1+rvanilla01)^0.5)/A16stdlife))</f>
        <v>0</v>
      </c>
      <c r="AJ273" s="105">
        <f>IF(A16stdlife="n/a","n/a",IF(AJ$3&gt;(A16stdlife+$E273),('PTRM input'!$G$158*(1+rvanilla01)^0.5)-SUM($G273:AI273),('PTRM input'!$G$158*(1+rvanilla01)^0.5)/A16stdlife))</f>
        <v>0</v>
      </c>
      <c r="AK273" s="105">
        <f>IF(A16stdlife="n/a","n/a",IF(AK$3&gt;(A16stdlife+$E273),('PTRM input'!$G$158*(1+rvanilla01)^0.5)-SUM($G273:AJ273),('PTRM input'!$G$158*(1+rvanilla01)^0.5)/A16stdlife))</f>
        <v>0</v>
      </c>
      <c r="AL273" s="105">
        <f>IF(A16stdlife="n/a","n/a",IF(AL$3&gt;(A16stdlife+$E273),('PTRM input'!$G$158*(1+rvanilla01)^0.5)-SUM($G273:AK273),('PTRM input'!$G$158*(1+rvanilla01)^0.5)/A16stdlife))</f>
        <v>0</v>
      </c>
      <c r="AM273" s="105">
        <f>IF(A16stdlife="n/a","n/a",IF(AM$3&gt;(A16stdlife+$E273),('PTRM input'!$G$158*(1+rvanilla01)^0.5)-SUM($G273:AL273),('PTRM input'!$G$158*(1+rvanilla01)^0.5)/A16stdlife))</f>
        <v>0</v>
      </c>
      <c r="AN273" s="105">
        <f>IF(A16stdlife="n/a","n/a",IF(AN$3&gt;(A16stdlife+$E273),('PTRM input'!$G$158*(1+rvanilla01)^0.5)-SUM($G273:AM273),('PTRM input'!$G$158*(1+rvanilla01)^0.5)/A16stdlife))</f>
        <v>0</v>
      </c>
      <c r="AO273" s="105">
        <f>IF(A16stdlife="n/a","n/a",IF(AO$3&gt;(A16stdlife+$E273),('PTRM input'!$G$158*(1+rvanilla01)^0.5)-SUM($G273:AN273),('PTRM input'!$G$158*(1+rvanilla01)^0.5)/A16stdlife))</f>
        <v>0</v>
      </c>
      <c r="AP273" s="105">
        <f>IF(A16stdlife="n/a","n/a",IF(AP$3&gt;(A16stdlife+$E273),('PTRM input'!$G$158*(1+rvanilla01)^0.5)-SUM($G273:AO273),('PTRM input'!$G$158*(1+rvanilla01)^0.5)/A16stdlife))</f>
        <v>0</v>
      </c>
      <c r="AQ273" s="105">
        <f>IF(A16stdlife="n/a","n/a",IF(AQ$3&gt;(A16stdlife+$E273),('PTRM input'!$G$158*(1+rvanilla01)^0.5)-SUM($G273:AP273),('PTRM input'!$G$158*(1+rvanilla01)^0.5)/A16stdlife))</f>
        <v>0</v>
      </c>
      <c r="AR273" s="105">
        <f>IF(A16stdlife="n/a","n/a",IF(AR$3&gt;(A16stdlife+$E273),('PTRM input'!$G$158*(1+rvanilla01)^0.5)-SUM($G273:AQ273),('PTRM input'!$G$158*(1+rvanilla01)^0.5)/A16stdlife))</f>
        <v>0</v>
      </c>
      <c r="AS273" s="105">
        <f>IF(A16stdlife="n/a","n/a",IF(AS$3&gt;(A16stdlife+$E273),('PTRM input'!$G$158*(1+rvanilla01)^0.5)-SUM($G273:AR273),('PTRM input'!$G$158*(1+rvanilla01)^0.5)/A16stdlife))</f>
        <v>0</v>
      </c>
      <c r="AT273" s="105">
        <f>IF(A16stdlife="n/a","n/a",IF(AT$3&gt;(A16stdlife+$E273),('PTRM input'!$G$158*(1+rvanilla01)^0.5)-SUM($G273:AS273),('PTRM input'!$G$158*(1+rvanilla01)^0.5)/A16stdlife))</f>
        <v>0</v>
      </c>
      <c r="AU273" s="105">
        <f>IF(A16stdlife="n/a","n/a",IF(AU$3&gt;(A16stdlife+$E273),('PTRM input'!$G$158*(1+rvanilla01)^0.5)-SUM($G273:AT273),('PTRM input'!$G$158*(1+rvanilla01)^0.5)/A16stdlife))</f>
        <v>0</v>
      </c>
      <c r="AV273" s="105">
        <f>IF(A16stdlife="n/a","n/a",IF(AV$3&gt;(A16stdlife+$E273),('PTRM input'!$G$158*(1+rvanilla01)^0.5)-SUM($G273:AU273),('PTRM input'!$G$158*(1+rvanilla01)^0.5)/A16stdlife))</f>
        <v>0</v>
      </c>
      <c r="AW273" s="105">
        <f>IF(A16stdlife="n/a","n/a",IF(AW$3&gt;(A16stdlife+$E273),('PTRM input'!$G$158*(1+rvanilla01)^0.5)-SUM($G273:AV273),('PTRM input'!$G$158*(1+rvanilla01)^0.5)/A16stdlife))</f>
        <v>0</v>
      </c>
      <c r="AX273" s="105">
        <f>IF(A16stdlife="n/a","n/a",IF(AX$3&gt;(A16stdlife+$E273),('PTRM input'!$G$158*(1+rvanilla01)^0.5)-SUM($G273:AW273),('PTRM input'!$G$158*(1+rvanilla01)^0.5)/A16stdlife))</f>
        <v>0</v>
      </c>
      <c r="AY273" s="105">
        <f>IF(A16stdlife="n/a","n/a",IF(AY$3&gt;(A16stdlife+$E273),('PTRM input'!$G$158*(1+rvanilla01)^0.5)-SUM($G273:AX273),('PTRM input'!$G$158*(1+rvanilla01)^0.5)/A16stdlife))</f>
        <v>0</v>
      </c>
      <c r="AZ273" s="105">
        <f>IF(A16stdlife="n/a","n/a",IF(AZ$3&gt;(A16stdlife+$E273),('PTRM input'!$G$158*(1+rvanilla01)^0.5)-SUM($G273:AY273),('PTRM input'!$G$158*(1+rvanilla01)^0.5)/A16stdlife))</f>
        <v>0</v>
      </c>
      <c r="BA273" s="105">
        <f>IF(A16stdlife="n/a","n/a",IF(BA$3&gt;(A16stdlife+$E273),('PTRM input'!$G$158*(1+rvanilla01)^0.5)-SUM($G273:AZ273),('PTRM input'!$G$158*(1+rvanilla01)^0.5)/A16stdlife))</f>
        <v>0</v>
      </c>
      <c r="BB273" s="105">
        <f>IF(A16stdlife="n/a","n/a",IF(BB$3&gt;(A16stdlife+$E273),('PTRM input'!$G$158*(1+rvanilla01)^0.5)-SUM($G273:BA273),('PTRM input'!$G$158*(1+rvanilla01)^0.5)/A16stdlife))</f>
        <v>0</v>
      </c>
      <c r="BC273" s="105">
        <f>IF(A16stdlife="n/a","n/a",IF(BC$3&gt;(A16stdlife+$E273),('PTRM input'!$G$158*(1+rvanilla01)^0.5)-SUM($G273:BB273),('PTRM input'!$G$158*(1+rvanilla01)^0.5)/A16stdlife))</f>
        <v>0</v>
      </c>
      <c r="BD273" s="105">
        <f>IF(A16stdlife="n/a","n/a",IF(BD$3&gt;(A16stdlife+$E273),('PTRM input'!$G$158*(1+rvanilla01)^0.5)-SUM($G273:BC273),('PTRM input'!$G$158*(1+rvanilla01)^0.5)/A16stdlife))</f>
        <v>0</v>
      </c>
      <c r="BE273" s="105">
        <f>IF(A16stdlife="n/a","n/a",IF(BE$3&gt;(A16stdlife+$E273),('PTRM input'!$G$158*(1+rvanilla01)^0.5)-SUM($G273:BD273),('PTRM input'!$G$158*(1+rvanilla01)^0.5)/A16stdlife))</f>
        <v>0</v>
      </c>
      <c r="BF273" s="105">
        <f>IF(A16stdlife="n/a","n/a",IF(BF$3&gt;(A16stdlife+$E273),('PTRM input'!$G$158*(1+rvanilla01)^0.5)-SUM($G273:BE273),('PTRM input'!$G$158*(1+rvanilla01)^0.5)/A16stdlife))</f>
        <v>0</v>
      </c>
      <c r="BG273" s="105">
        <f>IF(A16stdlife="n/a","n/a",IF(BG$3&gt;(A16stdlife+$E273),('PTRM input'!$G$158*(1+rvanilla01)^0.5)-SUM($G273:BF273),('PTRM input'!$G$158*(1+rvanilla01)^0.5)/A16stdlife))</f>
        <v>0</v>
      </c>
      <c r="BH273" s="105">
        <f>IF(A16stdlife="n/a","n/a",IF(BH$3&gt;(A16stdlife+$E273),('PTRM input'!$G$158*(1+rvanilla01)^0.5)-SUM($G273:BG273),('PTRM input'!$G$158*(1+rvanilla01)^0.5)/A16stdlife))</f>
        <v>0</v>
      </c>
      <c r="BI273" s="105">
        <f>IF(A16stdlife="n/a","n/a",IF(BI$3&gt;(A16stdlife+$E273),('PTRM input'!$G$158*(1+rvanilla01)^0.5)-SUM($G273:BH273),('PTRM input'!$G$158*(1+rvanilla01)^0.5)/A16stdlife))</f>
        <v>0</v>
      </c>
      <c r="BJ273" s="234"/>
      <c r="BK273" s="234"/>
      <c r="BL273" s="234"/>
      <c r="BM273" s="234"/>
    </row>
    <row r="274" spans="1:65" s="190" customFormat="1" hidden="1" outlineLevel="2">
      <c r="A274" s="234"/>
      <c r="B274" s="32"/>
      <c r="C274" s="31"/>
      <c r="D274" s="930"/>
      <c r="E274" s="167">
        <v>2</v>
      </c>
      <c r="F274" s="34"/>
      <c r="G274" s="184"/>
      <c r="H274" s="185"/>
      <c r="I274" s="105">
        <f>IF(A16stdlife="n/a","n/a",IF(I$3&gt;(A16stdlife+$E274),('PTRM input'!$H$158*(1+rvanilla02)^0.5)-SUM($H274:H274),('PTRM input'!$H$158*(1+rvanilla02)^0.5)/A16stdlife))</f>
        <v>0</v>
      </c>
      <c r="J274" s="105">
        <f>IF(A16stdlife="n/a","n/a",IF(J$3&gt;(A16stdlife+$E274),('PTRM input'!$H$158*(1+rvanilla02)^0.5)-SUM($H274:I274),('PTRM input'!$H$158*(1+rvanilla02)^0.5)/A16stdlife))</f>
        <v>0</v>
      </c>
      <c r="K274" s="105">
        <f>IF(A16stdlife="n/a","n/a",IF(K$3&gt;(A16stdlife+$E274),('PTRM input'!$H$158*(1+rvanilla02)^0.5)-SUM($H274:J274),('PTRM input'!$H$158*(1+rvanilla02)^0.5)/A16stdlife))</f>
        <v>0</v>
      </c>
      <c r="L274" s="105">
        <f>IF(A16stdlife="n/a","n/a",IF(L$3&gt;(A16stdlife+$E274),('PTRM input'!$H$158*(1+rvanilla02)^0.5)-SUM($H274:K274),('PTRM input'!$H$158*(1+rvanilla02)^0.5)/A16stdlife))</f>
        <v>0</v>
      </c>
      <c r="M274" s="105">
        <f>IF(A16stdlife="n/a","n/a",IF(M$3&gt;(A16stdlife+$E274),('PTRM input'!$H$158*(1+rvanilla02)^0.5)-SUM($H274:L274),('PTRM input'!$H$158*(1+rvanilla02)^0.5)/A16stdlife))</f>
        <v>0</v>
      </c>
      <c r="N274" s="105">
        <f>IF(A16stdlife="n/a","n/a",IF(N$3&gt;(A16stdlife+$E274),('PTRM input'!$H$158*(1+rvanilla02)^0.5)-SUM($H274:M274),('PTRM input'!$H$158*(1+rvanilla02)^0.5)/A16stdlife))</f>
        <v>0</v>
      </c>
      <c r="O274" s="105">
        <f>IF(A16stdlife="n/a","n/a",IF(O$3&gt;(A16stdlife+$E274),('PTRM input'!$H$158*(1+rvanilla02)^0.5)-SUM($H274:N274),('PTRM input'!$H$158*(1+rvanilla02)^0.5)/A16stdlife))</f>
        <v>0</v>
      </c>
      <c r="P274" s="105">
        <f>IF(A16stdlife="n/a","n/a",IF(P$3&gt;(A16stdlife+$E274),('PTRM input'!$H$158*(1+rvanilla02)^0.5)-SUM($H274:O274),('PTRM input'!$H$158*(1+rvanilla02)^0.5)/A16stdlife))</f>
        <v>0</v>
      </c>
      <c r="Q274" s="105">
        <f>IF(A16stdlife="n/a","n/a",IF(Q$3&gt;(A16stdlife+$E274),('PTRM input'!$H$158*(1+rvanilla02)^0.5)-SUM($H274:P274),('PTRM input'!$H$158*(1+rvanilla02)^0.5)/A16stdlife))</f>
        <v>0</v>
      </c>
      <c r="R274" s="105">
        <f>IF(A16stdlife="n/a","n/a",IF(R$3&gt;(A16stdlife+$E274),('PTRM input'!$H$158*(1+rvanilla02)^0.5)-SUM($H274:Q274),('PTRM input'!$H$158*(1+rvanilla02)^0.5)/A16stdlife))</f>
        <v>0</v>
      </c>
      <c r="S274" s="105">
        <f>IF(A16stdlife="n/a","n/a",IF(S$3&gt;(A16stdlife+$E274),('PTRM input'!$H$158*(1+rvanilla02)^0.5)-SUM($H274:R274),('PTRM input'!$H$158*(1+rvanilla02)^0.5)/A16stdlife))</f>
        <v>0</v>
      </c>
      <c r="T274" s="105">
        <f>IF(A16stdlife="n/a","n/a",IF(T$3&gt;(A16stdlife+$E274),('PTRM input'!$H$158*(1+rvanilla02)^0.5)-SUM($H274:S274),('PTRM input'!$H$158*(1+rvanilla02)^0.5)/A16stdlife))</f>
        <v>0</v>
      </c>
      <c r="U274" s="105">
        <f>IF(A16stdlife="n/a","n/a",IF(U$3&gt;(A16stdlife+$E274),('PTRM input'!$H$158*(1+rvanilla02)^0.5)-SUM($H274:T274),('PTRM input'!$H$158*(1+rvanilla02)^0.5)/A16stdlife))</f>
        <v>0</v>
      </c>
      <c r="V274" s="105">
        <f>IF(A16stdlife="n/a","n/a",IF(V$3&gt;(A16stdlife+$E274),('PTRM input'!$H$158*(1+rvanilla02)^0.5)-SUM($H274:U274),('PTRM input'!$H$158*(1+rvanilla02)^0.5)/A16stdlife))</f>
        <v>0</v>
      </c>
      <c r="W274" s="105">
        <f>IF(A16stdlife="n/a","n/a",IF(W$3&gt;(A16stdlife+$E274),('PTRM input'!$H$158*(1+rvanilla02)^0.5)-SUM($H274:V274),('PTRM input'!$H$158*(1+rvanilla02)^0.5)/A16stdlife))</f>
        <v>0</v>
      </c>
      <c r="X274" s="105">
        <f>IF(A16stdlife="n/a","n/a",IF(X$3&gt;(A16stdlife+$E274),('PTRM input'!$H$158*(1+rvanilla02)^0.5)-SUM($H274:W274),('PTRM input'!$H$158*(1+rvanilla02)^0.5)/A16stdlife))</f>
        <v>0</v>
      </c>
      <c r="Y274" s="105">
        <f>IF(A16stdlife="n/a","n/a",IF(Y$3&gt;(A16stdlife+$E274),('PTRM input'!$H$158*(1+rvanilla02)^0.5)-SUM($H274:X274),('PTRM input'!$H$158*(1+rvanilla02)^0.5)/A16stdlife))</f>
        <v>0</v>
      </c>
      <c r="Z274" s="105">
        <f>IF(A16stdlife="n/a","n/a",IF(Z$3&gt;(A16stdlife+$E274),('PTRM input'!$H$158*(1+rvanilla02)^0.5)-SUM($H274:Y274),('PTRM input'!$H$158*(1+rvanilla02)^0.5)/A16stdlife))</f>
        <v>0</v>
      </c>
      <c r="AA274" s="105">
        <f>IF(A16stdlife="n/a","n/a",IF(AA$3&gt;(A16stdlife+$E274),('PTRM input'!$H$158*(1+rvanilla02)^0.5)-SUM($H274:Z274),('PTRM input'!$H$158*(1+rvanilla02)^0.5)/A16stdlife))</f>
        <v>0</v>
      </c>
      <c r="AB274" s="105">
        <f>IF(A16stdlife="n/a","n/a",IF(AB$3&gt;(A16stdlife+$E274),('PTRM input'!$H$158*(1+rvanilla02)^0.5)-SUM($H274:AA274),('PTRM input'!$H$158*(1+rvanilla02)^0.5)/A16stdlife))</f>
        <v>0</v>
      </c>
      <c r="AC274" s="105">
        <f>IF(A16stdlife="n/a","n/a",IF(AC$3&gt;(A16stdlife+$E274),('PTRM input'!$H$158*(1+rvanilla02)^0.5)-SUM($H274:AB274),('PTRM input'!$H$158*(1+rvanilla02)^0.5)/A16stdlife))</f>
        <v>0</v>
      </c>
      <c r="AD274" s="105">
        <f>IF(A16stdlife="n/a","n/a",IF(AD$3&gt;(A16stdlife+$E274),('PTRM input'!$H$158*(1+rvanilla02)^0.5)-SUM($H274:AC274),('PTRM input'!$H$158*(1+rvanilla02)^0.5)/A16stdlife))</f>
        <v>0</v>
      </c>
      <c r="AE274" s="105">
        <f>IF(A16stdlife="n/a","n/a",IF(AE$3&gt;(A16stdlife+$E274),('PTRM input'!$H$158*(1+rvanilla02)^0.5)-SUM($H274:AD274),('PTRM input'!$H$158*(1+rvanilla02)^0.5)/A16stdlife))</f>
        <v>0</v>
      </c>
      <c r="AF274" s="105">
        <f>IF(A16stdlife="n/a","n/a",IF(AF$3&gt;(A16stdlife+$E274),('PTRM input'!$H$158*(1+rvanilla02)^0.5)-SUM($H274:AE274),('PTRM input'!$H$158*(1+rvanilla02)^0.5)/A16stdlife))</f>
        <v>0</v>
      </c>
      <c r="AG274" s="105">
        <f>IF(A16stdlife="n/a","n/a",IF(AG$3&gt;(A16stdlife+$E274),('PTRM input'!$H$158*(1+rvanilla02)^0.5)-SUM($H274:AF274),('PTRM input'!$H$158*(1+rvanilla02)^0.5)/A16stdlife))</f>
        <v>0</v>
      </c>
      <c r="AH274" s="105">
        <f>IF(A16stdlife="n/a","n/a",IF(AH$3&gt;(A16stdlife+$E274),('PTRM input'!$H$158*(1+rvanilla02)^0.5)-SUM($H274:AG274),('PTRM input'!$H$158*(1+rvanilla02)^0.5)/A16stdlife))</f>
        <v>0</v>
      </c>
      <c r="AI274" s="105">
        <f>IF(A16stdlife="n/a","n/a",IF(AI$3&gt;(A16stdlife+$E274),('PTRM input'!$H$158*(1+rvanilla02)^0.5)-SUM($H274:AH274),('PTRM input'!$H$158*(1+rvanilla02)^0.5)/A16stdlife))</f>
        <v>0</v>
      </c>
      <c r="AJ274" s="105">
        <f>IF(A16stdlife="n/a","n/a",IF(AJ$3&gt;(A16stdlife+$E274),('PTRM input'!$H$158*(1+rvanilla02)^0.5)-SUM($H274:AI274),('PTRM input'!$H$158*(1+rvanilla02)^0.5)/A16stdlife))</f>
        <v>0</v>
      </c>
      <c r="AK274" s="105">
        <f>IF(A16stdlife="n/a","n/a",IF(AK$3&gt;(A16stdlife+$E274),('PTRM input'!$H$158*(1+rvanilla02)^0.5)-SUM($H274:AJ274),('PTRM input'!$H$158*(1+rvanilla02)^0.5)/A16stdlife))</f>
        <v>0</v>
      </c>
      <c r="AL274" s="105">
        <f>IF(A16stdlife="n/a","n/a",IF(AL$3&gt;(A16stdlife+$E274),('PTRM input'!$H$158*(1+rvanilla02)^0.5)-SUM($H274:AK274),('PTRM input'!$H$158*(1+rvanilla02)^0.5)/A16stdlife))</f>
        <v>0</v>
      </c>
      <c r="AM274" s="105">
        <f>IF(A16stdlife="n/a","n/a",IF(AM$3&gt;(A16stdlife+$E274),('PTRM input'!$H$158*(1+rvanilla02)^0.5)-SUM($H274:AL274),('PTRM input'!$H$158*(1+rvanilla02)^0.5)/A16stdlife))</f>
        <v>0</v>
      </c>
      <c r="AN274" s="105">
        <f>IF(A16stdlife="n/a","n/a",IF(AN$3&gt;(A16stdlife+$E274),('PTRM input'!$H$158*(1+rvanilla02)^0.5)-SUM($H274:AM274),('PTRM input'!$H$158*(1+rvanilla02)^0.5)/A16stdlife))</f>
        <v>0</v>
      </c>
      <c r="AO274" s="105">
        <f>IF(A16stdlife="n/a","n/a",IF(AO$3&gt;(A16stdlife+$E274),('PTRM input'!$H$158*(1+rvanilla02)^0.5)-SUM($H274:AN274),('PTRM input'!$H$158*(1+rvanilla02)^0.5)/A16stdlife))</f>
        <v>0</v>
      </c>
      <c r="AP274" s="105">
        <f>IF(A16stdlife="n/a","n/a",IF(AP$3&gt;(A16stdlife+$E274),('PTRM input'!$H$158*(1+rvanilla02)^0.5)-SUM($H274:AO274),('PTRM input'!$H$158*(1+rvanilla02)^0.5)/A16stdlife))</f>
        <v>0</v>
      </c>
      <c r="AQ274" s="105">
        <f>IF(A16stdlife="n/a","n/a",IF(AQ$3&gt;(A16stdlife+$E274),('PTRM input'!$H$158*(1+rvanilla02)^0.5)-SUM($H274:AP274),('PTRM input'!$H$158*(1+rvanilla02)^0.5)/A16stdlife))</f>
        <v>0</v>
      </c>
      <c r="AR274" s="105">
        <f>IF(A16stdlife="n/a","n/a",IF(AR$3&gt;(A16stdlife+$E274),('PTRM input'!$H$158*(1+rvanilla02)^0.5)-SUM($H274:AQ274),('PTRM input'!$H$158*(1+rvanilla02)^0.5)/A16stdlife))</f>
        <v>0</v>
      </c>
      <c r="AS274" s="105">
        <f>IF(A16stdlife="n/a","n/a",IF(AS$3&gt;(A16stdlife+$E274),('PTRM input'!$H$158*(1+rvanilla02)^0.5)-SUM($H274:AR274),('PTRM input'!$H$158*(1+rvanilla02)^0.5)/A16stdlife))</f>
        <v>0</v>
      </c>
      <c r="AT274" s="105">
        <f>IF(A16stdlife="n/a","n/a",IF(AT$3&gt;(A16stdlife+$E274),('PTRM input'!$H$158*(1+rvanilla02)^0.5)-SUM($H274:AS274),('PTRM input'!$H$158*(1+rvanilla02)^0.5)/A16stdlife))</f>
        <v>0</v>
      </c>
      <c r="AU274" s="105">
        <f>IF(A16stdlife="n/a","n/a",IF(AU$3&gt;(A16stdlife+$E274),('PTRM input'!$H$158*(1+rvanilla02)^0.5)-SUM($H274:AT274),('PTRM input'!$H$158*(1+rvanilla02)^0.5)/A16stdlife))</f>
        <v>0</v>
      </c>
      <c r="AV274" s="105">
        <f>IF(A16stdlife="n/a","n/a",IF(AV$3&gt;(A16stdlife+$E274),('PTRM input'!$H$158*(1+rvanilla02)^0.5)-SUM($H274:AU274),('PTRM input'!$H$158*(1+rvanilla02)^0.5)/A16stdlife))</f>
        <v>0</v>
      </c>
      <c r="AW274" s="105">
        <f>IF(A16stdlife="n/a","n/a",IF(AW$3&gt;(A16stdlife+$E274),('PTRM input'!$H$158*(1+rvanilla02)^0.5)-SUM($H274:AV274),('PTRM input'!$H$158*(1+rvanilla02)^0.5)/A16stdlife))</f>
        <v>0</v>
      </c>
      <c r="AX274" s="105">
        <f>IF(A16stdlife="n/a","n/a",IF(AX$3&gt;(A16stdlife+$E274),('PTRM input'!$H$158*(1+rvanilla02)^0.5)-SUM($H274:AW274),('PTRM input'!$H$158*(1+rvanilla02)^0.5)/A16stdlife))</f>
        <v>0</v>
      </c>
      <c r="AY274" s="105">
        <f>IF(A16stdlife="n/a","n/a",IF(AY$3&gt;(A16stdlife+$E274),('PTRM input'!$H$158*(1+rvanilla02)^0.5)-SUM($H274:AX274),('PTRM input'!$H$158*(1+rvanilla02)^0.5)/A16stdlife))</f>
        <v>0</v>
      </c>
      <c r="AZ274" s="105">
        <f>IF(A16stdlife="n/a","n/a",IF(AZ$3&gt;(A16stdlife+$E274),('PTRM input'!$H$158*(1+rvanilla02)^0.5)-SUM($H274:AY274),('PTRM input'!$H$158*(1+rvanilla02)^0.5)/A16stdlife))</f>
        <v>0</v>
      </c>
      <c r="BA274" s="105">
        <f>IF(A16stdlife="n/a","n/a",IF(BA$3&gt;(A16stdlife+$E274),('PTRM input'!$H$158*(1+rvanilla02)^0.5)-SUM($H274:AZ274),('PTRM input'!$H$158*(1+rvanilla02)^0.5)/A16stdlife))</f>
        <v>0</v>
      </c>
      <c r="BB274" s="105">
        <f>IF(A16stdlife="n/a","n/a",IF(BB$3&gt;(A16stdlife+$E274),('PTRM input'!$H$158*(1+rvanilla02)^0.5)-SUM($H274:BA274),('PTRM input'!$H$158*(1+rvanilla02)^0.5)/A16stdlife))</f>
        <v>0</v>
      </c>
      <c r="BC274" s="105">
        <f>IF(A16stdlife="n/a","n/a",IF(BC$3&gt;(A16stdlife+$E274),('PTRM input'!$H$158*(1+rvanilla02)^0.5)-SUM($H274:BB274),('PTRM input'!$H$158*(1+rvanilla02)^0.5)/A16stdlife))</f>
        <v>0</v>
      </c>
      <c r="BD274" s="105">
        <f>IF(A16stdlife="n/a","n/a",IF(BD$3&gt;(A16stdlife+$E274),('PTRM input'!$H$158*(1+rvanilla02)^0.5)-SUM($H274:BC274),('PTRM input'!$H$158*(1+rvanilla02)^0.5)/A16stdlife))</f>
        <v>0</v>
      </c>
      <c r="BE274" s="105">
        <f>IF(A16stdlife="n/a","n/a",IF(BE$3&gt;(A16stdlife+$E274),('PTRM input'!$H$158*(1+rvanilla02)^0.5)-SUM($H274:BD274),('PTRM input'!$H$158*(1+rvanilla02)^0.5)/A16stdlife))</f>
        <v>0</v>
      </c>
      <c r="BF274" s="105">
        <f>IF(A16stdlife="n/a","n/a",IF(BF$3&gt;(A16stdlife+$E274),('PTRM input'!$H$158*(1+rvanilla02)^0.5)-SUM($H274:BE274),('PTRM input'!$H$158*(1+rvanilla02)^0.5)/A16stdlife))</f>
        <v>0</v>
      </c>
      <c r="BG274" s="105">
        <f>IF(A16stdlife="n/a","n/a",IF(BG$3&gt;(A16stdlife+$E274),('PTRM input'!$H$158*(1+rvanilla02)^0.5)-SUM($H274:BF274),('PTRM input'!$H$158*(1+rvanilla02)^0.5)/A16stdlife))</f>
        <v>0</v>
      </c>
      <c r="BH274" s="105">
        <f>IF(A16stdlife="n/a","n/a",IF(BH$3&gt;(A16stdlife+$E274),('PTRM input'!$H$158*(1+rvanilla02)^0.5)-SUM($H274:BG274),('PTRM input'!$H$158*(1+rvanilla02)^0.5)/A16stdlife))</f>
        <v>0</v>
      </c>
      <c r="BI274" s="105">
        <f>IF(A16stdlife="n/a","n/a",IF(BI$3&gt;(A16stdlife+$E274),('PTRM input'!$H$158*(1+rvanilla02)^0.5)-SUM($H274:BH274),('PTRM input'!$H$158*(1+rvanilla02)^0.5)/A16stdlife))</f>
        <v>0</v>
      </c>
      <c r="BJ274" s="234"/>
      <c r="BK274" s="234"/>
      <c r="BL274" s="234"/>
      <c r="BM274" s="234"/>
    </row>
    <row r="275" spans="1:65" s="190" customFormat="1" hidden="1" outlineLevel="2">
      <c r="A275" s="234"/>
      <c r="B275" s="32"/>
      <c r="C275" s="31"/>
      <c r="D275" s="930"/>
      <c r="E275" s="167">
        <v>3</v>
      </c>
      <c r="F275" s="34"/>
      <c r="G275" s="184"/>
      <c r="H275" s="186"/>
      <c r="I275" s="185"/>
      <c r="J275" s="105">
        <f>IF(A16stdlife="n/a","n/a",IF(J$3&gt;(A16stdlife+$E275),('PTRM input'!$I$158*(1+rvanilla03)^0.5)-SUM($I275:I275),('PTRM input'!$I$158*(1+rvanilla03)^0.5)/A16stdlife))</f>
        <v>0</v>
      </c>
      <c r="K275" s="105">
        <f>IF(A16stdlife="n/a","n/a",IF(K$3&gt;(A16stdlife+$E275),('PTRM input'!$I$158*(1+rvanilla03)^0.5)-SUM($I275:J275),('PTRM input'!$I$158*(1+rvanilla03)^0.5)/A16stdlife))</f>
        <v>0</v>
      </c>
      <c r="L275" s="105">
        <f>IF(A16stdlife="n/a","n/a",IF(L$3&gt;(A16stdlife+$E275),('PTRM input'!$I$158*(1+rvanilla03)^0.5)-SUM($I275:K275),('PTRM input'!$I$158*(1+rvanilla03)^0.5)/A16stdlife))</f>
        <v>0</v>
      </c>
      <c r="M275" s="105">
        <f>IF(A16stdlife="n/a","n/a",IF(M$3&gt;(A16stdlife+$E275),('PTRM input'!$I$158*(1+rvanilla03)^0.5)-SUM($I275:L275),('PTRM input'!$I$158*(1+rvanilla03)^0.5)/A16stdlife))</f>
        <v>0</v>
      </c>
      <c r="N275" s="105">
        <f>IF(A16stdlife="n/a","n/a",IF(N$3&gt;(A16stdlife+$E275),('PTRM input'!$I$158*(1+rvanilla03)^0.5)-SUM($I275:M275),('PTRM input'!$I$158*(1+rvanilla03)^0.5)/A16stdlife))</f>
        <v>0</v>
      </c>
      <c r="O275" s="105">
        <f>IF(A16stdlife="n/a","n/a",IF(O$3&gt;(A16stdlife+$E275),('PTRM input'!$I$158*(1+rvanilla03)^0.5)-SUM($I275:N275),('PTRM input'!$I$158*(1+rvanilla03)^0.5)/A16stdlife))</f>
        <v>0</v>
      </c>
      <c r="P275" s="105">
        <f>IF(A16stdlife="n/a","n/a",IF(P$3&gt;(A16stdlife+$E275),('PTRM input'!$I$158*(1+rvanilla03)^0.5)-SUM($I275:O275),('PTRM input'!$I$158*(1+rvanilla03)^0.5)/A16stdlife))</f>
        <v>0</v>
      </c>
      <c r="Q275" s="105">
        <f>IF(A16stdlife="n/a","n/a",IF(Q$3&gt;(A16stdlife+$E275),('PTRM input'!$I$158*(1+rvanilla03)^0.5)-SUM($I275:P275),('PTRM input'!$I$158*(1+rvanilla03)^0.5)/A16stdlife))</f>
        <v>0</v>
      </c>
      <c r="R275" s="105">
        <f>IF(A16stdlife="n/a","n/a",IF(R$3&gt;(A16stdlife+$E275),('PTRM input'!$I$158*(1+rvanilla03)^0.5)-SUM($I275:Q275),('PTRM input'!$I$158*(1+rvanilla03)^0.5)/A16stdlife))</f>
        <v>0</v>
      </c>
      <c r="S275" s="105">
        <f>IF(A16stdlife="n/a","n/a",IF(S$3&gt;(A16stdlife+$E275),('PTRM input'!$I$158*(1+rvanilla03)^0.5)-SUM($I275:R275),('PTRM input'!$I$158*(1+rvanilla03)^0.5)/A16stdlife))</f>
        <v>0</v>
      </c>
      <c r="T275" s="105">
        <f>IF(A16stdlife="n/a","n/a",IF(T$3&gt;(A16stdlife+$E275),('PTRM input'!$I$158*(1+rvanilla03)^0.5)-SUM($I275:S275),('PTRM input'!$I$158*(1+rvanilla03)^0.5)/A16stdlife))</f>
        <v>0</v>
      </c>
      <c r="U275" s="105">
        <f>IF(A16stdlife="n/a","n/a",IF(U$3&gt;(A16stdlife+$E275),('PTRM input'!$I$158*(1+rvanilla03)^0.5)-SUM($I275:T275),('PTRM input'!$I$158*(1+rvanilla03)^0.5)/A16stdlife))</f>
        <v>0</v>
      </c>
      <c r="V275" s="105">
        <f>IF(A16stdlife="n/a","n/a",IF(V$3&gt;(A16stdlife+$E275),('PTRM input'!$I$158*(1+rvanilla03)^0.5)-SUM($I275:U275),('PTRM input'!$I$158*(1+rvanilla03)^0.5)/A16stdlife))</f>
        <v>0</v>
      </c>
      <c r="W275" s="105">
        <f>IF(A16stdlife="n/a","n/a",IF(W$3&gt;(A16stdlife+$E275),('PTRM input'!$I$158*(1+rvanilla03)^0.5)-SUM($I275:V275),('PTRM input'!$I$158*(1+rvanilla03)^0.5)/A16stdlife))</f>
        <v>0</v>
      </c>
      <c r="X275" s="105">
        <f>IF(A16stdlife="n/a","n/a",IF(X$3&gt;(A16stdlife+$E275),('PTRM input'!$I$158*(1+rvanilla03)^0.5)-SUM($I275:W275),('PTRM input'!$I$158*(1+rvanilla03)^0.5)/A16stdlife))</f>
        <v>0</v>
      </c>
      <c r="Y275" s="105">
        <f>IF(A16stdlife="n/a","n/a",IF(Y$3&gt;(A16stdlife+$E275),('PTRM input'!$I$158*(1+rvanilla03)^0.5)-SUM($I275:X275),('PTRM input'!$I$158*(1+rvanilla03)^0.5)/A16stdlife))</f>
        <v>0</v>
      </c>
      <c r="Z275" s="105">
        <f>IF(A16stdlife="n/a","n/a",IF(Z$3&gt;(A16stdlife+$E275),('PTRM input'!$I$158*(1+rvanilla03)^0.5)-SUM($I275:Y275),('PTRM input'!$I$158*(1+rvanilla03)^0.5)/A16stdlife))</f>
        <v>0</v>
      </c>
      <c r="AA275" s="105">
        <f>IF(A16stdlife="n/a","n/a",IF(AA$3&gt;(A16stdlife+$E275),('PTRM input'!$I$158*(1+rvanilla03)^0.5)-SUM($I275:Z275),('PTRM input'!$I$158*(1+rvanilla03)^0.5)/A16stdlife))</f>
        <v>0</v>
      </c>
      <c r="AB275" s="105">
        <f>IF(A16stdlife="n/a","n/a",IF(AB$3&gt;(A16stdlife+$E275),('PTRM input'!$I$158*(1+rvanilla03)^0.5)-SUM($I275:AA275),('PTRM input'!$I$158*(1+rvanilla03)^0.5)/A16stdlife))</f>
        <v>0</v>
      </c>
      <c r="AC275" s="105">
        <f>IF(A16stdlife="n/a","n/a",IF(AC$3&gt;(A16stdlife+$E275),('PTRM input'!$I$158*(1+rvanilla03)^0.5)-SUM($I275:AB275),('PTRM input'!$I$158*(1+rvanilla03)^0.5)/A16stdlife))</f>
        <v>0</v>
      </c>
      <c r="AD275" s="105">
        <f>IF(A16stdlife="n/a","n/a",IF(AD$3&gt;(A16stdlife+$E275),('PTRM input'!$I$158*(1+rvanilla03)^0.5)-SUM($I275:AC275),('PTRM input'!$I$158*(1+rvanilla03)^0.5)/A16stdlife))</f>
        <v>0</v>
      </c>
      <c r="AE275" s="105">
        <f>IF(A16stdlife="n/a","n/a",IF(AE$3&gt;(A16stdlife+$E275),('PTRM input'!$I$158*(1+rvanilla03)^0.5)-SUM($I275:AD275),('PTRM input'!$I$158*(1+rvanilla03)^0.5)/A16stdlife))</f>
        <v>0</v>
      </c>
      <c r="AF275" s="105">
        <f>IF(A16stdlife="n/a","n/a",IF(AF$3&gt;(A16stdlife+$E275),('PTRM input'!$I$158*(1+rvanilla03)^0.5)-SUM($I275:AE275),('PTRM input'!$I$158*(1+rvanilla03)^0.5)/A16stdlife))</f>
        <v>0</v>
      </c>
      <c r="AG275" s="105">
        <f>IF(A16stdlife="n/a","n/a",IF(AG$3&gt;(A16stdlife+$E275),('PTRM input'!$I$158*(1+rvanilla03)^0.5)-SUM($I275:AF275),('PTRM input'!$I$158*(1+rvanilla03)^0.5)/A16stdlife))</f>
        <v>0</v>
      </c>
      <c r="AH275" s="105">
        <f>IF(A16stdlife="n/a","n/a",IF(AH$3&gt;(A16stdlife+$E275),('PTRM input'!$I$158*(1+rvanilla03)^0.5)-SUM($I275:AG275),('PTRM input'!$I$158*(1+rvanilla03)^0.5)/A16stdlife))</f>
        <v>0</v>
      </c>
      <c r="AI275" s="105">
        <f>IF(A16stdlife="n/a","n/a",IF(AI$3&gt;(A16stdlife+$E275),('PTRM input'!$I$158*(1+rvanilla03)^0.5)-SUM($I275:AH275),('PTRM input'!$I$158*(1+rvanilla03)^0.5)/A16stdlife))</f>
        <v>0</v>
      </c>
      <c r="AJ275" s="105">
        <f>IF(A16stdlife="n/a","n/a",IF(AJ$3&gt;(A16stdlife+$E275),('PTRM input'!$I$158*(1+rvanilla03)^0.5)-SUM($I275:AI275),('PTRM input'!$I$158*(1+rvanilla03)^0.5)/A16stdlife))</f>
        <v>0</v>
      </c>
      <c r="AK275" s="105">
        <f>IF(A16stdlife="n/a","n/a",IF(AK$3&gt;(A16stdlife+$E275),('PTRM input'!$I$158*(1+rvanilla03)^0.5)-SUM($I275:AJ275),('PTRM input'!$I$158*(1+rvanilla03)^0.5)/A16stdlife))</f>
        <v>0</v>
      </c>
      <c r="AL275" s="105">
        <f>IF(A16stdlife="n/a","n/a",IF(AL$3&gt;(A16stdlife+$E275),('PTRM input'!$I$158*(1+rvanilla03)^0.5)-SUM($I275:AK275),('PTRM input'!$I$158*(1+rvanilla03)^0.5)/A16stdlife))</f>
        <v>0</v>
      </c>
      <c r="AM275" s="105">
        <f>IF(A16stdlife="n/a","n/a",IF(AM$3&gt;(A16stdlife+$E275),('PTRM input'!$I$158*(1+rvanilla03)^0.5)-SUM($I275:AL275),('PTRM input'!$I$158*(1+rvanilla03)^0.5)/A16stdlife))</f>
        <v>0</v>
      </c>
      <c r="AN275" s="105">
        <f>IF(A16stdlife="n/a","n/a",IF(AN$3&gt;(A16stdlife+$E275),('PTRM input'!$I$158*(1+rvanilla03)^0.5)-SUM($I275:AM275),('PTRM input'!$I$158*(1+rvanilla03)^0.5)/A16stdlife))</f>
        <v>0</v>
      </c>
      <c r="AO275" s="105">
        <f>IF(A16stdlife="n/a","n/a",IF(AO$3&gt;(A16stdlife+$E275),('PTRM input'!$I$158*(1+rvanilla03)^0.5)-SUM($I275:AN275),('PTRM input'!$I$158*(1+rvanilla03)^0.5)/A16stdlife))</f>
        <v>0</v>
      </c>
      <c r="AP275" s="105">
        <f>IF(A16stdlife="n/a","n/a",IF(AP$3&gt;(A16stdlife+$E275),('PTRM input'!$I$158*(1+rvanilla03)^0.5)-SUM($I275:AO275),('PTRM input'!$I$158*(1+rvanilla03)^0.5)/A16stdlife))</f>
        <v>0</v>
      </c>
      <c r="AQ275" s="105">
        <f>IF(A16stdlife="n/a","n/a",IF(AQ$3&gt;(A16stdlife+$E275),('PTRM input'!$I$158*(1+rvanilla03)^0.5)-SUM($I275:AP275),('PTRM input'!$I$158*(1+rvanilla03)^0.5)/A16stdlife))</f>
        <v>0</v>
      </c>
      <c r="AR275" s="105">
        <f>IF(A16stdlife="n/a","n/a",IF(AR$3&gt;(A16stdlife+$E275),('PTRM input'!$I$158*(1+rvanilla03)^0.5)-SUM($I275:AQ275),('PTRM input'!$I$158*(1+rvanilla03)^0.5)/A16stdlife))</f>
        <v>0</v>
      </c>
      <c r="AS275" s="105">
        <f>IF(A16stdlife="n/a","n/a",IF(AS$3&gt;(A16stdlife+$E275),('PTRM input'!$I$158*(1+rvanilla03)^0.5)-SUM($I275:AR275),('PTRM input'!$I$158*(1+rvanilla03)^0.5)/A16stdlife))</f>
        <v>0</v>
      </c>
      <c r="AT275" s="105">
        <f>IF(A16stdlife="n/a","n/a",IF(AT$3&gt;(A16stdlife+$E275),('PTRM input'!$I$158*(1+rvanilla03)^0.5)-SUM($I275:AS275),('PTRM input'!$I$158*(1+rvanilla03)^0.5)/A16stdlife))</f>
        <v>0</v>
      </c>
      <c r="AU275" s="105">
        <f>IF(A16stdlife="n/a","n/a",IF(AU$3&gt;(A16stdlife+$E275),('PTRM input'!$I$158*(1+rvanilla03)^0.5)-SUM($I275:AT275),('PTRM input'!$I$158*(1+rvanilla03)^0.5)/A16stdlife))</f>
        <v>0</v>
      </c>
      <c r="AV275" s="105">
        <f>IF(A16stdlife="n/a","n/a",IF(AV$3&gt;(A16stdlife+$E275),('PTRM input'!$I$158*(1+rvanilla03)^0.5)-SUM($I275:AU275),('PTRM input'!$I$158*(1+rvanilla03)^0.5)/A16stdlife))</f>
        <v>0</v>
      </c>
      <c r="AW275" s="105">
        <f>IF(A16stdlife="n/a","n/a",IF(AW$3&gt;(A16stdlife+$E275),('PTRM input'!$I$158*(1+rvanilla03)^0.5)-SUM($I275:AV275),('PTRM input'!$I$158*(1+rvanilla03)^0.5)/A16stdlife))</f>
        <v>0</v>
      </c>
      <c r="AX275" s="105">
        <f>IF(A16stdlife="n/a","n/a",IF(AX$3&gt;(A16stdlife+$E275),('PTRM input'!$I$158*(1+rvanilla03)^0.5)-SUM($I275:AW275),('PTRM input'!$I$158*(1+rvanilla03)^0.5)/A16stdlife))</f>
        <v>0</v>
      </c>
      <c r="AY275" s="105">
        <f>IF(A16stdlife="n/a","n/a",IF(AY$3&gt;(A16stdlife+$E275),('PTRM input'!$I$158*(1+rvanilla03)^0.5)-SUM($I275:AX275),('PTRM input'!$I$158*(1+rvanilla03)^0.5)/A16stdlife))</f>
        <v>0</v>
      </c>
      <c r="AZ275" s="105">
        <f>IF(A16stdlife="n/a","n/a",IF(AZ$3&gt;(A16stdlife+$E275),('PTRM input'!$I$158*(1+rvanilla03)^0.5)-SUM($I275:AY275),('PTRM input'!$I$158*(1+rvanilla03)^0.5)/A16stdlife))</f>
        <v>0</v>
      </c>
      <c r="BA275" s="105">
        <f>IF(A16stdlife="n/a","n/a",IF(BA$3&gt;(A16stdlife+$E275),('PTRM input'!$I$158*(1+rvanilla03)^0.5)-SUM($I275:AZ275),('PTRM input'!$I$158*(1+rvanilla03)^0.5)/A16stdlife))</f>
        <v>0</v>
      </c>
      <c r="BB275" s="105">
        <f>IF(A16stdlife="n/a","n/a",IF(BB$3&gt;(A16stdlife+$E275),('PTRM input'!$I$158*(1+rvanilla03)^0.5)-SUM($I275:BA275),('PTRM input'!$I$158*(1+rvanilla03)^0.5)/A16stdlife))</f>
        <v>0</v>
      </c>
      <c r="BC275" s="105">
        <f>IF(A16stdlife="n/a","n/a",IF(BC$3&gt;(A16stdlife+$E275),('PTRM input'!$I$158*(1+rvanilla03)^0.5)-SUM($I275:BB275),('PTRM input'!$I$158*(1+rvanilla03)^0.5)/A16stdlife))</f>
        <v>0</v>
      </c>
      <c r="BD275" s="105">
        <f>IF(A16stdlife="n/a","n/a",IF(BD$3&gt;(A16stdlife+$E275),('PTRM input'!$I$158*(1+rvanilla03)^0.5)-SUM($I275:BC275),('PTRM input'!$I$158*(1+rvanilla03)^0.5)/A16stdlife))</f>
        <v>0</v>
      </c>
      <c r="BE275" s="105">
        <f>IF(A16stdlife="n/a","n/a",IF(BE$3&gt;(A16stdlife+$E275),('PTRM input'!$I$158*(1+rvanilla03)^0.5)-SUM($I275:BD275),('PTRM input'!$I$158*(1+rvanilla03)^0.5)/A16stdlife))</f>
        <v>0</v>
      </c>
      <c r="BF275" s="105">
        <f>IF(A16stdlife="n/a","n/a",IF(BF$3&gt;(A16stdlife+$E275),('PTRM input'!$I$158*(1+rvanilla03)^0.5)-SUM($I275:BE275),('PTRM input'!$I$158*(1+rvanilla03)^0.5)/A16stdlife))</f>
        <v>0</v>
      </c>
      <c r="BG275" s="105">
        <f>IF(A16stdlife="n/a","n/a",IF(BG$3&gt;(A16stdlife+$E275),('PTRM input'!$I$158*(1+rvanilla03)^0.5)-SUM($I275:BF275),('PTRM input'!$I$158*(1+rvanilla03)^0.5)/A16stdlife))</f>
        <v>0</v>
      </c>
      <c r="BH275" s="105">
        <f>IF(A16stdlife="n/a","n/a",IF(BH$3&gt;(A16stdlife+$E275),('PTRM input'!$I$158*(1+rvanilla03)^0.5)-SUM($I275:BG275),('PTRM input'!$I$158*(1+rvanilla03)^0.5)/A16stdlife))</f>
        <v>0</v>
      </c>
      <c r="BI275" s="105">
        <f>IF(A16stdlife="n/a","n/a",IF(BI$3&gt;(A16stdlife+$E275),('PTRM input'!$I$158*(1+rvanilla03)^0.5)-SUM($I275:BH275),('PTRM input'!$I$158*(1+rvanilla03)^0.5)/A16stdlife))</f>
        <v>0</v>
      </c>
      <c r="BJ275" s="234"/>
      <c r="BK275" s="234"/>
      <c r="BL275" s="234"/>
      <c r="BM275" s="234"/>
    </row>
    <row r="276" spans="1:65" s="190" customFormat="1" hidden="1" outlineLevel="2">
      <c r="A276" s="234"/>
      <c r="B276" s="32"/>
      <c r="C276" s="31"/>
      <c r="D276" s="930"/>
      <c r="E276" s="167">
        <v>4</v>
      </c>
      <c r="F276" s="34"/>
      <c r="G276" s="184"/>
      <c r="H276" s="186"/>
      <c r="I276" s="186"/>
      <c r="J276" s="185"/>
      <c r="K276" s="105">
        <f>IF(A16stdlife="n/a","n/a",IF(K$3&gt;(A16stdlife+$E276),('PTRM input'!$J$158*(1+rvanilla04)^0.5)-SUM($J276:J276),('PTRM input'!$J$158*(1+rvanilla04)^0.5)/A16stdlife))</f>
        <v>0</v>
      </c>
      <c r="L276" s="105">
        <f>IF(A16stdlife="n/a","n/a",IF(L$3&gt;(A16stdlife+$E276),('PTRM input'!$J$158*(1+rvanilla04)^0.5)-SUM($J276:K276),('PTRM input'!$J$158*(1+rvanilla04)^0.5)/A16stdlife))</f>
        <v>0</v>
      </c>
      <c r="M276" s="105">
        <f>IF(A16stdlife="n/a","n/a",IF(M$3&gt;(A16stdlife+$E276),('PTRM input'!$J$158*(1+rvanilla04)^0.5)-SUM($J276:L276),('PTRM input'!$J$158*(1+rvanilla04)^0.5)/A16stdlife))</f>
        <v>0</v>
      </c>
      <c r="N276" s="105">
        <f>IF(A16stdlife="n/a","n/a",IF(N$3&gt;(A16stdlife+$E276),('PTRM input'!$J$158*(1+rvanilla04)^0.5)-SUM($J276:M276),('PTRM input'!$J$158*(1+rvanilla04)^0.5)/A16stdlife))</f>
        <v>0</v>
      </c>
      <c r="O276" s="105">
        <f>IF(A16stdlife="n/a","n/a",IF(O$3&gt;(A16stdlife+$E276),('PTRM input'!$J$158*(1+rvanilla04)^0.5)-SUM($J276:N276),('PTRM input'!$J$158*(1+rvanilla04)^0.5)/A16stdlife))</f>
        <v>0</v>
      </c>
      <c r="P276" s="105">
        <f>IF(A16stdlife="n/a","n/a",IF(P$3&gt;(A16stdlife+$E276),('PTRM input'!$J$158*(1+rvanilla04)^0.5)-SUM($J276:O276),('PTRM input'!$J$158*(1+rvanilla04)^0.5)/A16stdlife))</f>
        <v>0</v>
      </c>
      <c r="Q276" s="105">
        <f>IF(A16stdlife="n/a","n/a",IF(Q$3&gt;(A16stdlife+$E276),('PTRM input'!$J$158*(1+rvanilla04)^0.5)-SUM($J276:P276),('PTRM input'!$J$158*(1+rvanilla04)^0.5)/A16stdlife))</f>
        <v>0</v>
      </c>
      <c r="R276" s="105">
        <f>IF(A16stdlife="n/a","n/a",IF(R$3&gt;(A16stdlife+$E276),('PTRM input'!$J$158*(1+rvanilla04)^0.5)-SUM($J276:Q276),('PTRM input'!$J$158*(1+rvanilla04)^0.5)/A16stdlife))</f>
        <v>0</v>
      </c>
      <c r="S276" s="105">
        <f>IF(A16stdlife="n/a","n/a",IF(S$3&gt;(A16stdlife+$E276),('PTRM input'!$J$158*(1+rvanilla04)^0.5)-SUM($J276:R276),('PTRM input'!$J$158*(1+rvanilla04)^0.5)/A16stdlife))</f>
        <v>0</v>
      </c>
      <c r="T276" s="105">
        <f>IF(A16stdlife="n/a","n/a",IF(T$3&gt;(A16stdlife+$E276),('PTRM input'!$J$158*(1+rvanilla04)^0.5)-SUM($J276:S276),('PTRM input'!$J$158*(1+rvanilla04)^0.5)/A16stdlife))</f>
        <v>0</v>
      </c>
      <c r="U276" s="105">
        <f>IF(A16stdlife="n/a","n/a",IF(U$3&gt;(A16stdlife+$E276),('PTRM input'!$J$158*(1+rvanilla04)^0.5)-SUM($J276:T276),('PTRM input'!$J$158*(1+rvanilla04)^0.5)/A16stdlife))</f>
        <v>0</v>
      </c>
      <c r="V276" s="105">
        <f>IF(A16stdlife="n/a","n/a",IF(V$3&gt;(A16stdlife+$E276),('PTRM input'!$J$158*(1+rvanilla04)^0.5)-SUM($J276:U276),('PTRM input'!$J$158*(1+rvanilla04)^0.5)/A16stdlife))</f>
        <v>0</v>
      </c>
      <c r="W276" s="105">
        <f>IF(A16stdlife="n/a","n/a",IF(W$3&gt;(A16stdlife+$E276),('PTRM input'!$J$158*(1+rvanilla04)^0.5)-SUM($J276:V276),('PTRM input'!$J$158*(1+rvanilla04)^0.5)/A16stdlife))</f>
        <v>0</v>
      </c>
      <c r="X276" s="105">
        <f>IF(A16stdlife="n/a","n/a",IF(X$3&gt;(A16stdlife+$E276),('PTRM input'!$J$158*(1+rvanilla04)^0.5)-SUM($J276:W276),('PTRM input'!$J$158*(1+rvanilla04)^0.5)/A16stdlife))</f>
        <v>0</v>
      </c>
      <c r="Y276" s="105">
        <f>IF(A16stdlife="n/a","n/a",IF(Y$3&gt;(A16stdlife+$E276),('PTRM input'!$J$158*(1+rvanilla04)^0.5)-SUM($J276:X276),('PTRM input'!$J$158*(1+rvanilla04)^0.5)/A16stdlife))</f>
        <v>0</v>
      </c>
      <c r="Z276" s="105">
        <f>IF(A16stdlife="n/a","n/a",IF(Z$3&gt;(A16stdlife+$E276),('PTRM input'!$J$158*(1+rvanilla04)^0.5)-SUM($J276:Y276),('PTRM input'!$J$158*(1+rvanilla04)^0.5)/A16stdlife))</f>
        <v>0</v>
      </c>
      <c r="AA276" s="105">
        <f>IF(A16stdlife="n/a","n/a",IF(AA$3&gt;(A16stdlife+$E276),('PTRM input'!$J$158*(1+rvanilla04)^0.5)-SUM($J276:Z276),('PTRM input'!$J$158*(1+rvanilla04)^0.5)/A16stdlife))</f>
        <v>0</v>
      </c>
      <c r="AB276" s="105">
        <f>IF(A16stdlife="n/a","n/a",IF(AB$3&gt;(A16stdlife+$E276),('PTRM input'!$J$158*(1+rvanilla04)^0.5)-SUM($J276:AA276),('PTRM input'!$J$158*(1+rvanilla04)^0.5)/A16stdlife))</f>
        <v>0</v>
      </c>
      <c r="AC276" s="105">
        <f>IF(A16stdlife="n/a","n/a",IF(AC$3&gt;(A16stdlife+$E276),('PTRM input'!$J$158*(1+rvanilla04)^0.5)-SUM($J276:AB276),('PTRM input'!$J$158*(1+rvanilla04)^0.5)/A16stdlife))</f>
        <v>0</v>
      </c>
      <c r="AD276" s="105">
        <f>IF(A16stdlife="n/a","n/a",IF(AD$3&gt;(A16stdlife+$E276),('PTRM input'!$J$158*(1+rvanilla04)^0.5)-SUM($J276:AC276),('PTRM input'!$J$158*(1+rvanilla04)^0.5)/A16stdlife))</f>
        <v>0</v>
      </c>
      <c r="AE276" s="105">
        <f>IF(A16stdlife="n/a","n/a",IF(AE$3&gt;(A16stdlife+$E276),('PTRM input'!$J$158*(1+rvanilla04)^0.5)-SUM($J276:AD276),('PTRM input'!$J$158*(1+rvanilla04)^0.5)/A16stdlife))</f>
        <v>0</v>
      </c>
      <c r="AF276" s="105">
        <f>IF(A16stdlife="n/a","n/a",IF(AF$3&gt;(A16stdlife+$E276),('PTRM input'!$J$158*(1+rvanilla04)^0.5)-SUM($J276:AE276),('PTRM input'!$J$158*(1+rvanilla04)^0.5)/A16stdlife))</f>
        <v>0</v>
      </c>
      <c r="AG276" s="105">
        <f>IF(A16stdlife="n/a","n/a",IF(AG$3&gt;(A16stdlife+$E276),('PTRM input'!$J$158*(1+rvanilla04)^0.5)-SUM($J276:AF276),('PTRM input'!$J$158*(1+rvanilla04)^0.5)/A16stdlife))</f>
        <v>0</v>
      </c>
      <c r="AH276" s="105">
        <f>IF(A16stdlife="n/a","n/a",IF(AH$3&gt;(A16stdlife+$E276),('PTRM input'!$J$158*(1+rvanilla04)^0.5)-SUM($J276:AG276),('PTRM input'!$J$158*(1+rvanilla04)^0.5)/A16stdlife))</f>
        <v>0</v>
      </c>
      <c r="AI276" s="105">
        <f>IF(A16stdlife="n/a","n/a",IF(AI$3&gt;(A16stdlife+$E276),('PTRM input'!$J$158*(1+rvanilla04)^0.5)-SUM($J276:AH276),('PTRM input'!$J$158*(1+rvanilla04)^0.5)/A16stdlife))</f>
        <v>0</v>
      </c>
      <c r="AJ276" s="105">
        <f>IF(A16stdlife="n/a","n/a",IF(AJ$3&gt;(A16stdlife+$E276),('PTRM input'!$J$158*(1+rvanilla04)^0.5)-SUM($J276:AI276),('PTRM input'!$J$158*(1+rvanilla04)^0.5)/A16stdlife))</f>
        <v>0</v>
      </c>
      <c r="AK276" s="105">
        <f>IF(A16stdlife="n/a","n/a",IF(AK$3&gt;(A16stdlife+$E276),('PTRM input'!$J$158*(1+rvanilla04)^0.5)-SUM($J276:AJ276),('PTRM input'!$J$158*(1+rvanilla04)^0.5)/A16stdlife))</f>
        <v>0</v>
      </c>
      <c r="AL276" s="105">
        <f>IF(A16stdlife="n/a","n/a",IF(AL$3&gt;(A16stdlife+$E276),('PTRM input'!$J$158*(1+rvanilla04)^0.5)-SUM($J276:AK276),('PTRM input'!$J$158*(1+rvanilla04)^0.5)/A16stdlife))</f>
        <v>0</v>
      </c>
      <c r="AM276" s="105">
        <f>IF(A16stdlife="n/a","n/a",IF(AM$3&gt;(A16stdlife+$E276),('PTRM input'!$J$158*(1+rvanilla04)^0.5)-SUM($J276:AL276),('PTRM input'!$J$158*(1+rvanilla04)^0.5)/A16stdlife))</f>
        <v>0</v>
      </c>
      <c r="AN276" s="105">
        <f>IF(A16stdlife="n/a","n/a",IF(AN$3&gt;(A16stdlife+$E276),('PTRM input'!$J$158*(1+rvanilla04)^0.5)-SUM($J276:AM276),('PTRM input'!$J$158*(1+rvanilla04)^0.5)/A16stdlife))</f>
        <v>0</v>
      </c>
      <c r="AO276" s="105">
        <f>IF(A16stdlife="n/a","n/a",IF(AO$3&gt;(A16stdlife+$E276),('PTRM input'!$J$158*(1+rvanilla04)^0.5)-SUM($J276:AN276),('PTRM input'!$J$158*(1+rvanilla04)^0.5)/A16stdlife))</f>
        <v>0</v>
      </c>
      <c r="AP276" s="105">
        <f>IF(A16stdlife="n/a","n/a",IF(AP$3&gt;(A16stdlife+$E276),('PTRM input'!$J$158*(1+rvanilla04)^0.5)-SUM($J276:AO276),('PTRM input'!$J$158*(1+rvanilla04)^0.5)/A16stdlife))</f>
        <v>0</v>
      </c>
      <c r="AQ276" s="105">
        <f>IF(A16stdlife="n/a","n/a",IF(AQ$3&gt;(A16stdlife+$E276),('PTRM input'!$J$158*(1+rvanilla04)^0.5)-SUM($J276:AP276),('PTRM input'!$J$158*(1+rvanilla04)^0.5)/A16stdlife))</f>
        <v>0</v>
      </c>
      <c r="AR276" s="105">
        <f>IF(A16stdlife="n/a","n/a",IF(AR$3&gt;(A16stdlife+$E276),('PTRM input'!$J$158*(1+rvanilla04)^0.5)-SUM($J276:AQ276),('PTRM input'!$J$158*(1+rvanilla04)^0.5)/A16stdlife))</f>
        <v>0</v>
      </c>
      <c r="AS276" s="105">
        <f>IF(A16stdlife="n/a","n/a",IF(AS$3&gt;(A16stdlife+$E276),('PTRM input'!$J$158*(1+rvanilla04)^0.5)-SUM($J276:AR276),('PTRM input'!$J$158*(1+rvanilla04)^0.5)/A16stdlife))</f>
        <v>0</v>
      </c>
      <c r="AT276" s="105">
        <f>IF(A16stdlife="n/a","n/a",IF(AT$3&gt;(A16stdlife+$E276),('PTRM input'!$J$158*(1+rvanilla04)^0.5)-SUM($J276:AS276),('PTRM input'!$J$158*(1+rvanilla04)^0.5)/A16stdlife))</f>
        <v>0</v>
      </c>
      <c r="AU276" s="105">
        <f>IF(A16stdlife="n/a","n/a",IF(AU$3&gt;(A16stdlife+$E276),('PTRM input'!$J$158*(1+rvanilla04)^0.5)-SUM($J276:AT276),('PTRM input'!$J$158*(1+rvanilla04)^0.5)/A16stdlife))</f>
        <v>0</v>
      </c>
      <c r="AV276" s="105">
        <f>IF(A16stdlife="n/a","n/a",IF(AV$3&gt;(A16stdlife+$E276),('PTRM input'!$J$158*(1+rvanilla04)^0.5)-SUM($J276:AU276),('PTRM input'!$J$158*(1+rvanilla04)^0.5)/A16stdlife))</f>
        <v>0</v>
      </c>
      <c r="AW276" s="105">
        <f>IF(A16stdlife="n/a","n/a",IF(AW$3&gt;(A16stdlife+$E276),('PTRM input'!$J$158*(1+rvanilla04)^0.5)-SUM($J276:AV276),('PTRM input'!$J$158*(1+rvanilla04)^0.5)/A16stdlife))</f>
        <v>0</v>
      </c>
      <c r="AX276" s="105">
        <f>IF(A16stdlife="n/a","n/a",IF(AX$3&gt;(A16stdlife+$E276),('PTRM input'!$J$158*(1+rvanilla04)^0.5)-SUM($J276:AW276),('PTRM input'!$J$158*(1+rvanilla04)^0.5)/A16stdlife))</f>
        <v>0</v>
      </c>
      <c r="AY276" s="105">
        <f>IF(A16stdlife="n/a","n/a",IF(AY$3&gt;(A16stdlife+$E276),('PTRM input'!$J$158*(1+rvanilla04)^0.5)-SUM($J276:AX276),('PTRM input'!$J$158*(1+rvanilla04)^0.5)/A16stdlife))</f>
        <v>0</v>
      </c>
      <c r="AZ276" s="105">
        <f>IF(A16stdlife="n/a","n/a",IF(AZ$3&gt;(A16stdlife+$E276),('PTRM input'!$J$158*(1+rvanilla04)^0.5)-SUM($J276:AY276),('PTRM input'!$J$158*(1+rvanilla04)^0.5)/A16stdlife))</f>
        <v>0</v>
      </c>
      <c r="BA276" s="105">
        <f>IF(A16stdlife="n/a","n/a",IF(BA$3&gt;(A16stdlife+$E276),('PTRM input'!$J$158*(1+rvanilla04)^0.5)-SUM($J276:AZ276),('PTRM input'!$J$158*(1+rvanilla04)^0.5)/A16stdlife))</f>
        <v>0</v>
      </c>
      <c r="BB276" s="105">
        <f>IF(A16stdlife="n/a","n/a",IF(BB$3&gt;(A16stdlife+$E276),('PTRM input'!$J$158*(1+rvanilla04)^0.5)-SUM($J276:BA276),('PTRM input'!$J$158*(1+rvanilla04)^0.5)/A16stdlife))</f>
        <v>0</v>
      </c>
      <c r="BC276" s="105">
        <f>IF(A16stdlife="n/a","n/a",IF(BC$3&gt;(A16stdlife+$E276),('PTRM input'!$J$158*(1+rvanilla04)^0.5)-SUM($J276:BB276),('PTRM input'!$J$158*(1+rvanilla04)^0.5)/A16stdlife))</f>
        <v>0</v>
      </c>
      <c r="BD276" s="105">
        <f>IF(A16stdlife="n/a","n/a",IF(BD$3&gt;(A16stdlife+$E276),('PTRM input'!$J$158*(1+rvanilla04)^0.5)-SUM($J276:BC276),('PTRM input'!$J$158*(1+rvanilla04)^0.5)/A16stdlife))</f>
        <v>0</v>
      </c>
      <c r="BE276" s="105">
        <f>IF(A16stdlife="n/a","n/a",IF(BE$3&gt;(A16stdlife+$E276),('PTRM input'!$J$158*(1+rvanilla04)^0.5)-SUM($J276:BD276),('PTRM input'!$J$158*(1+rvanilla04)^0.5)/A16stdlife))</f>
        <v>0</v>
      </c>
      <c r="BF276" s="105">
        <f>IF(A16stdlife="n/a","n/a",IF(BF$3&gt;(A16stdlife+$E276),('PTRM input'!$J$158*(1+rvanilla04)^0.5)-SUM($J276:BE276),('PTRM input'!$J$158*(1+rvanilla04)^0.5)/A16stdlife))</f>
        <v>0</v>
      </c>
      <c r="BG276" s="105">
        <f>IF(A16stdlife="n/a","n/a",IF(BG$3&gt;(A16stdlife+$E276),('PTRM input'!$J$158*(1+rvanilla04)^0.5)-SUM($J276:BF276),('PTRM input'!$J$158*(1+rvanilla04)^0.5)/A16stdlife))</f>
        <v>0</v>
      </c>
      <c r="BH276" s="105">
        <f>IF(A16stdlife="n/a","n/a",IF(BH$3&gt;(A16stdlife+$E276),('PTRM input'!$J$158*(1+rvanilla04)^0.5)-SUM($J276:BG276),('PTRM input'!$J$158*(1+rvanilla04)^0.5)/A16stdlife))</f>
        <v>0</v>
      </c>
      <c r="BI276" s="105">
        <f>IF(A16stdlife="n/a","n/a",IF(BI$3&gt;(A16stdlife+$E276),('PTRM input'!$J$158*(1+rvanilla04)^0.5)-SUM($J276:BH276),('PTRM input'!$J$158*(1+rvanilla04)^0.5)/A16stdlife))</f>
        <v>0</v>
      </c>
      <c r="BJ276" s="234"/>
      <c r="BK276" s="234"/>
      <c r="BL276" s="234"/>
      <c r="BM276" s="234"/>
    </row>
    <row r="277" spans="1:65" s="190" customFormat="1" hidden="1" outlineLevel="2">
      <c r="A277" s="234"/>
      <c r="B277" s="32"/>
      <c r="C277" s="31"/>
      <c r="D277" s="930"/>
      <c r="E277" s="167">
        <v>5</v>
      </c>
      <c r="F277" s="34"/>
      <c r="G277" s="184"/>
      <c r="H277" s="186"/>
      <c r="I277" s="186"/>
      <c r="J277" s="186"/>
      <c r="K277" s="185"/>
      <c r="L277" s="105">
        <f>IF(A16stdlife="n/a","n/a",IF(L$3&gt;(A16stdlife+$E277),('PTRM input'!$K$158*(1+rvanilla05)^0.5)-SUM($K277:K277),('PTRM input'!$K$158*(1+rvanilla05)^0.5)/A16stdlife))</f>
        <v>0</v>
      </c>
      <c r="M277" s="105">
        <f>IF(A16stdlife="n/a","n/a",IF(M$3&gt;(A16stdlife+$E277),('PTRM input'!$K$158*(1+rvanilla05)^0.5)-SUM($K277:L277),('PTRM input'!$K$158*(1+rvanilla05)^0.5)/A16stdlife))</f>
        <v>0</v>
      </c>
      <c r="N277" s="105">
        <f>IF(A16stdlife="n/a","n/a",IF(N$3&gt;(A16stdlife+$E277),('PTRM input'!$K$158*(1+rvanilla05)^0.5)-SUM($K277:M277),('PTRM input'!$K$158*(1+rvanilla05)^0.5)/A16stdlife))</f>
        <v>0</v>
      </c>
      <c r="O277" s="105">
        <f>IF(A16stdlife="n/a","n/a",IF(O$3&gt;(A16stdlife+$E277),('PTRM input'!$K$158*(1+rvanilla05)^0.5)-SUM($K277:N277),('PTRM input'!$K$158*(1+rvanilla05)^0.5)/A16stdlife))</f>
        <v>0</v>
      </c>
      <c r="P277" s="105">
        <f>IF(A16stdlife="n/a","n/a",IF(P$3&gt;(A16stdlife+$E277),('PTRM input'!$K$158*(1+rvanilla05)^0.5)-SUM($K277:O277),('PTRM input'!$K$158*(1+rvanilla05)^0.5)/A16stdlife))</f>
        <v>0</v>
      </c>
      <c r="Q277" s="105">
        <f>IF(A16stdlife="n/a","n/a",IF(Q$3&gt;(A16stdlife+$E277),('PTRM input'!$K$158*(1+rvanilla05)^0.5)-SUM($K277:P277),('PTRM input'!$K$158*(1+rvanilla05)^0.5)/A16stdlife))</f>
        <v>0</v>
      </c>
      <c r="R277" s="105">
        <f>IF(A16stdlife="n/a","n/a",IF(R$3&gt;(A16stdlife+$E277),('PTRM input'!$K$158*(1+rvanilla05)^0.5)-SUM($K277:Q277),('PTRM input'!$K$158*(1+rvanilla05)^0.5)/A16stdlife))</f>
        <v>0</v>
      </c>
      <c r="S277" s="105">
        <f>IF(A16stdlife="n/a","n/a",IF(S$3&gt;(A16stdlife+$E277),('PTRM input'!$K$158*(1+rvanilla05)^0.5)-SUM($K277:R277),('PTRM input'!$K$158*(1+rvanilla05)^0.5)/A16stdlife))</f>
        <v>0</v>
      </c>
      <c r="T277" s="105">
        <f>IF(A16stdlife="n/a","n/a",IF(T$3&gt;(A16stdlife+$E277),('PTRM input'!$K$158*(1+rvanilla05)^0.5)-SUM($K277:S277),('PTRM input'!$K$158*(1+rvanilla05)^0.5)/A16stdlife))</f>
        <v>0</v>
      </c>
      <c r="U277" s="105">
        <f>IF(A16stdlife="n/a","n/a",IF(U$3&gt;(A16stdlife+$E277),('PTRM input'!$K$158*(1+rvanilla05)^0.5)-SUM($K277:T277),('PTRM input'!$K$158*(1+rvanilla05)^0.5)/A16stdlife))</f>
        <v>0</v>
      </c>
      <c r="V277" s="105">
        <f>IF(A16stdlife="n/a","n/a",IF(V$3&gt;(A16stdlife+$E277),('PTRM input'!$K$158*(1+rvanilla05)^0.5)-SUM($K277:U277),('PTRM input'!$K$158*(1+rvanilla05)^0.5)/A16stdlife))</f>
        <v>0</v>
      </c>
      <c r="W277" s="105">
        <f>IF(A16stdlife="n/a","n/a",IF(W$3&gt;(A16stdlife+$E277),('PTRM input'!$K$158*(1+rvanilla05)^0.5)-SUM($K277:V277),('PTRM input'!$K$158*(1+rvanilla05)^0.5)/A16stdlife))</f>
        <v>0</v>
      </c>
      <c r="X277" s="105">
        <f>IF(A16stdlife="n/a","n/a",IF(X$3&gt;(A16stdlife+$E277),('PTRM input'!$K$158*(1+rvanilla05)^0.5)-SUM($K277:W277),('PTRM input'!$K$158*(1+rvanilla05)^0.5)/A16stdlife))</f>
        <v>0</v>
      </c>
      <c r="Y277" s="105">
        <f>IF(A16stdlife="n/a","n/a",IF(Y$3&gt;(A16stdlife+$E277),('PTRM input'!$K$158*(1+rvanilla05)^0.5)-SUM($K277:X277),('PTRM input'!$K$158*(1+rvanilla05)^0.5)/A16stdlife))</f>
        <v>0</v>
      </c>
      <c r="Z277" s="105">
        <f>IF(A16stdlife="n/a","n/a",IF(Z$3&gt;(A16stdlife+$E277),('PTRM input'!$K$158*(1+rvanilla05)^0.5)-SUM($K277:Y277),('PTRM input'!$K$158*(1+rvanilla05)^0.5)/A16stdlife))</f>
        <v>0</v>
      </c>
      <c r="AA277" s="105">
        <f>IF(A16stdlife="n/a","n/a",IF(AA$3&gt;(A16stdlife+$E277),('PTRM input'!$K$158*(1+rvanilla05)^0.5)-SUM($K277:Z277),('PTRM input'!$K$158*(1+rvanilla05)^0.5)/A16stdlife))</f>
        <v>0</v>
      </c>
      <c r="AB277" s="105">
        <f>IF(A16stdlife="n/a","n/a",IF(AB$3&gt;(A16stdlife+$E277),('PTRM input'!$K$158*(1+rvanilla05)^0.5)-SUM($K277:AA277),('PTRM input'!$K$158*(1+rvanilla05)^0.5)/A16stdlife))</f>
        <v>0</v>
      </c>
      <c r="AC277" s="105">
        <f>IF(A16stdlife="n/a","n/a",IF(AC$3&gt;(A16stdlife+$E277),('PTRM input'!$K$158*(1+rvanilla05)^0.5)-SUM($K277:AB277),('PTRM input'!$K$158*(1+rvanilla05)^0.5)/A16stdlife))</f>
        <v>0</v>
      </c>
      <c r="AD277" s="105">
        <f>IF(A16stdlife="n/a","n/a",IF(AD$3&gt;(A16stdlife+$E277),('PTRM input'!$K$158*(1+rvanilla05)^0.5)-SUM($K277:AC277),('PTRM input'!$K$158*(1+rvanilla05)^0.5)/A16stdlife))</f>
        <v>0</v>
      </c>
      <c r="AE277" s="105">
        <f>IF(A16stdlife="n/a","n/a",IF(AE$3&gt;(A16stdlife+$E277),('PTRM input'!$K$158*(1+rvanilla05)^0.5)-SUM($K277:AD277),('PTRM input'!$K$158*(1+rvanilla05)^0.5)/A16stdlife))</f>
        <v>0</v>
      </c>
      <c r="AF277" s="105">
        <f>IF(A16stdlife="n/a","n/a",IF(AF$3&gt;(A16stdlife+$E277),('PTRM input'!$K$158*(1+rvanilla05)^0.5)-SUM($K277:AE277),('PTRM input'!$K$158*(1+rvanilla05)^0.5)/A16stdlife))</f>
        <v>0</v>
      </c>
      <c r="AG277" s="105">
        <f>IF(A16stdlife="n/a","n/a",IF(AG$3&gt;(A16stdlife+$E277),('PTRM input'!$K$158*(1+rvanilla05)^0.5)-SUM($K277:AF277),('PTRM input'!$K$158*(1+rvanilla05)^0.5)/A16stdlife))</f>
        <v>0</v>
      </c>
      <c r="AH277" s="105">
        <f>IF(A16stdlife="n/a","n/a",IF(AH$3&gt;(A16stdlife+$E277),('PTRM input'!$K$158*(1+rvanilla05)^0.5)-SUM($K277:AG277),('PTRM input'!$K$158*(1+rvanilla05)^0.5)/A16stdlife))</f>
        <v>0</v>
      </c>
      <c r="AI277" s="105">
        <f>IF(A16stdlife="n/a","n/a",IF(AI$3&gt;(A16stdlife+$E277),('PTRM input'!$K$158*(1+rvanilla05)^0.5)-SUM($K277:AH277),('PTRM input'!$K$158*(1+rvanilla05)^0.5)/A16stdlife))</f>
        <v>0</v>
      </c>
      <c r="AJ277" s="105">
        <f>IF(A16stdlife="n/a","n/a",IF(AJ$3&gt;(A16stdlife+$E277),('PTRM input'!$K$158*(1+rvanilla05)^0.5)-SUM($K277:AI277),('PTRM input'!$K$158*(1+rvanilla05)^0.5)/A16stdlife))</f>
        <v>0</v>
      </c>
      <c r="AK277" s="105">
        <f>IF(A16stdlife="n/a","n/a",IF(AK$3&gt;(A16stdlife+$E277),('PTRM input'!$K$158*(1+rvanilla05)^0.5)-SUM($K277:AJ277),('PTRM input'!$K$158*(1+rvanilla05)^0.5)/A16stdlife))</f>
        <v>0</v>
      </c>
      <c r="AL277" s="105">
        <f>IF(A16stdlife="n/a","n/a",IF(AL$3&gt;(A16stdlife+$E277),('PTRM input'!$K$158*(1+rvanilla05)^0.5)-SUM($K277:AK277),('PTRM input'!$K$158*(1+rvanilla05)^0.5)/A16stdlife))</f>
        <v>0</v>
      </c>
      <c r="AM277" s="105">
        <f>IF(A16stdlife="n/a","n/a",IF(AM$3&gt;(A16stdlife+$E277),('PTRM input'!$K$158*(1+rvanilla05)^0.5)-SUM($K277:AL277),('PTRM input'!$K$158*(1+rvanilla05)^0.5)/A16stdlife))</f>
        <v>0</v>
      </c>
      <c r="AN277" s="105">
        <f>IF(A16stdlife="n/a","n/a",IF(AN$3&gt;(A16stdlife+$E277),('PTRM input'!$K$158*(1+rvanilla05)^0.5)-SUM($K277:AM277),('PTRM input'!$K$158*(1+rvanilla05)^0.5)/A16stdlife))</f>
        <v>0</v>
      </c>
      <c r="AO277" s="105">
        <f>IF(A16stdlife="n/a","n/a",IF(AO$3&gt;(A16stdlife+$E277),('PTRM input'!$K$158*(1+rvanilla05)^0.5)-SUM($K277:AN277),('PTRM input'!$K$158*(1+rvanilla05)^0.5)/A16stdlife))</f>
        <v>0</v>
      </c>
      <c r="AP277" s="105">
        <f>IF(A16stdlife="n/a","n/a",IF(AP$3&gt;(A16stdlife+$E277),('PTRM input'!$K$158*(1+rvanilla05)^0.5)-SUM($K277:AO277),('PTRM input'!$K$158*(1+rvanilla05)^0.5)/A16stdlife))</f>
        <v>0</v>
      </c>
      <c r="AQ277" s="105">
        <f>IF(A16stdlife="n/a","n/a",IF(AQ$3&gt;(A16stdlife+$E277),('PTRM input'!$K$158*(1+rvanilla05)^0.5)-SUM($K277:AP277),('PTRM input'!$K$158*(1+rvanilla05)^0.5)/A16stdlife))</f>
        <v>0</v>
      </c>
      <c r="AR277" s="105">
        <f>IF(A16stdlife="n/a","n/a",IF(AR$3&gt;(A16stdlife+$E277),('PTRM input'!$K$158*(1+rvanilla05)^0.5)-SUM($K277:AQ277),('PTRM input'!$K$158*(1+rvanilla05)^0.5)/A16stdlife))</f>
        <v>0</v>
      </c>
      <c r="AS277" s="105">
        <f>IF(A16stdlife="n/a","n/a",IF(AS$3&gt;(A16stdlife+$E277),('PTRM input'!$K$158*(1+rvanilla05)^0.5)-SUM($K277:AR277),('PTRM input'!$K$158*(1+rvanilla05)^0.5)/A16stdlife))</f>
        <v>0</v>
      </c>
      <c r="AT277" s="105">
        <f>IF(A16stdlife="n/a","n/a",IF(AT$3&gt;(A16stdlife+$E277),('PTRM input'!$K$158*(1+rvanilla05)^0.5)-SUM($K277:AS277),('PTRM input'!$K$158*(1+rvanilla05)^0.5)/A16stdlife))</f>
        <v>0</v>
      </c>
      <c r="AU277" s="105">
        <f>IF(A16stdlife="n/a","n/a",IF(AU$3&gt;(A16stdlife+$E277),('PTRM input'!$K$158*(1+rvanilla05)^0.5)-SUM($K277:AT277),('PTRM input'!$K$158*(1+rvanilla05)^0.5)/A16stdlife))</f>
        <v>0</v>
      </c>
      <c r="AV277" s="105">
        <f>IF(A16stdlife="n/a","n/a",IF(AV$3&gt;(A16stdlife+$E277),('PTRM input'!$K$158*(1+rvanilla05)^0.5)-SUM($K277:AU277),('PTRM input'!$K$158*(1+rvanilla05)^0.5)/A16stdlife))</f>
        <v>0</v>
      </c>
      <c r="AW277" s="105">
        <f>IF(A16stdlife="n/a","n/a",IF(AW$3&gt;(A16stdlife+$E277),('PTRM input'!$K$158*(1+rvanilla05)^0.5)-SUM($K277:AV277),('PTRM input'!$K$158*(1+rvanilla05)^0.5)/A16stdlife))</f>
        <v>0</v>
      </c>
      <c r="AX277" s="105">
        <f>IF(A16stdlife="n/a","n/a",IF(AX$3&gt;(A16stdlife+$E277),('PTRM input'!$K$158*(1+rvanilla05)^0.5)-SUM($K277:AW277),('PTRM input'!$K$158*(1+rvanilla05)^0.5)/A16stdlife))</f>
        <v>0</v>
      </c>
      <c r="AY277" s="105">
        <f>IF(A16stdlife="n/a","n/a",IF(AY$3&gt;(A16stdlife+$E277),('PTRM input'!$K$158*(1+rvanilla05)^0.5)-SUM($K277:AX277),('PTRM input'!$K$158*(1+rvanilla05)^0.5)/A16stdlife))</f>
        <v>0</v>
      </c>
      <c r="AZ277" s="105">
        <f>IF(A16stdlife="n/a","n/a",IF(AZ$3&gt;(A16stdlife+$E277),('PTRM input'!$K$158*(1+rvanilla05)^0.5)-SUM($K277:AY277),('PTRM input'!$K$158*(1+rvanilla05)^0.5)/A16stdlife))</f>
        <v>0</v>
      </c>
      <c r="BA277" s="105">
        <f>IF(A16stdlife="n/a","n/a",IF(BA$3&gt;(A16stdlife+$E277),('PTRM input'!$K$158*(1+rvanilla05)^0.5)-SUM($K277:AZ277),('PTRM input'!$K$158*(1+rvanilla05)^0.5)/A16stdlife))</f>
        <v>0</v>
      </c>
      <c r="BB277" s="105">
        <f>IF(A16stdlife="n/a","n/a",IF(BB$3&gt;(A16stdlife+$E277),('PTRM input'!$K$158*(1+rvanilla05)^0.5)-SUM($K277:BA277),('PTRM input'!$K$158*(1+rvanilla05)^0.5)/A16stdlife))</f>
        <v>0</v>
      </c>
      <c r="BC277" s="105">
        <f>IF(A16stdlife="n/a","n/a",IF(BC$3&gt;(A16stdlife+$E277),('PTRM input'!$K$158*(1+rvanilla05)^0.5)-SUM($K277:BB277),('PTRM input'!$K$158*(1+rvanilla05)^0.5)/A16stdlife))</f>
        <v>0</v>
      </c>
      <c r="BD277" s="105">
        <f>IF(A16stdlife="n/a","n/a",IF(BD$3&gt;(A16stdlife+$E277),('PTRM input'!$K$158*(1+rvanilla05)^0.5)-SUM($K277:BC277),('PTRM input'!$K$158*(1+rvanilla05)^0.5)/A16stdlife))</f>
        <v>0</v>
      </c>
      <c r="BE277" s="105">
        <f>IF(A16stdlife="n/a","n/a",IF(BE$3&gt;(A16stdlife+$E277),('PTRM input'!$K$158*(1+rvanilla05)^0.5)-SUM($K277:BD277),('PTRM input'!$K$158*(1+rvanilla05)^0.5)/A16stdlife))</f>
        <v>0</v>
      </c>
      <c r="BF277" s="105">
        <f>IF(A16stdlife="n/a","n/a",IF(BF$3&gt;(A16stdlife+$E277),('PTRM input'!$K$158*(1+rvanilla05)^0.5)-SUM($K277:BE277),('PTRM input'!$K$158*(1+rvanilla05)^0.5)/A16stdlife))</f>
        <v>0</v>
      </c>
      <c r="BG277" s="105">
        <f>IF(A16stdlife="n/a","n/a",IF(BG$3&gt;(A16stdlife+$E277),('PTRM input'!$K$158*(1+rvanilla05)^0.5)-SUM($K277:BF277),('PTRM input'!$K$158*(1+rvanilla05)^0.5)/A16stdlife))</f>
        <v>0</v>
      </c>
      <c r="BH277" s="105">
        <f>IF(A16stdlife="n/a","n/a",IF(BH$3&gt;(A16stdlife+$E277),('PTRM input'!$K$158*(1+rvanilla05)^0.5)-SUM($K277:BG277),('PTRM input'!$K$158*(1+rvanilla05)^0.5)/A16stdlife))</f>
        <v>0</v>
      </c>
      <c r="BI277" s="105">
        <f>IF(A16stdlife="n/a","n/a",IF(BI$3&gt;(A16stdlife+$E277),('PTRM input'!$K$158*(1+rvanilla05)^0.5)-SUM($K277:BH277),('PTRM input'!$K$158*(1+rvanilla05)^0.5)/A16stdlife))</f>
        <v>0</v>
      </c>
      <c r="BJ277" s="234"/>
      <c r="BK277" s="234"/>
      <c r="BL277" s="234"/>
      <c r="BM277" s="234"/>
    </row>
    <row r="278" spans="1:65" s="190" customFormat="1" hidden="1" outlineLevel="2">
      <c r="A278" s="234"/>
      <c r="B278" s="32"/>
      <c r="C278" s="31"/>
      <c r="D278" s="930"/>
      <c r="E278" s="167">
        <v>6</v>
      </c>
      <c r="F278" s="34"/>
      <c r="G278" s="184"/>
      <c r="H278" s="186"/>
      <c r="I278" s="186"/>
      <c r="J278" s="186"/>
      <c r="K278" s="186"/>
      <c r="L278" s="185"/>
      <c r="M278" s="105">
        <f>IF(A16stdlife="n/a","n/a",IF(M$3&gt;(A16stdlife+$E278),('PTRM input'!$L$158*(1+rvanilla06)^0.5)-SUM($L278:L278),('PTRM input'!$L$158*(1+rvanilla06)^0.5)/A16stdlife))</f>
        <v>0</v>
      </c>
      <c r="N278" s="105">
        <f>IF(A16stdlife="n/a","n/a",IF(N$3&gt;(A16stdlife+$E278),('PTRM input'!$L$158*(1+rvanilla06)^0.5)-SUM($L278:M278),('PTRM input'!$L$158*(1+rvanilla06)^0.5)/A16stdlife))</f>
        <v>0</v>
      </c>
      <c r="O278" s="105">
        <f>IF(A16stdlife="n/a","n/a",IF(O$3&gt;(A16stdlife+$E278),('PTRM input'!$L$158*(1+rvanilla06)^0.5)-SUM($L278:N278),('PTRM input'!$L$158*(1+rvanilla06)^0.5)/A16stdlife))</f>
        <v>0</v>
      </c>
      <c r="P278" s="105">
        <f>IF(A16stdlife="n/a","n/a",IF(P$3&gt;(A16stdlife+$E278),('PTRM input'!$L$158*(1+rvanilla06)^0.5)-SUM($L278:O278),('PTRM input'!$L$158*(1+rvanilla06)^0.5)/A16stdlife))</f>
        <v>0</v>
      </c>
      <c r="Q278" s="105">
        <f>IF(A16stdlife="n/a","n/a",IF(Q$3&gt;(A16stdlife+$E278),('PTRM input'!$L$158*(1+rvanilla06)^0.5)-SUM($L278:P278),('PTRM input'!$L$158*(1+rvanilla06)^0.5)/A16stdlife))</f>
        <v>0</v>
      </c>
      <c r="R278" s="105">
        <f>IF(A16stdlife="n/a","n/a",IF(R$3&gt;(A16stdlife+$E278),('PTRM input'!$L$158*(1+rvanilla06)^0.5)-SUM($L278:Q278),('PTRM input'!$L$158*(1+rvanilla06)^0.5)/A16stdlife))</f>
        <v>0</v>
      </c>
      <c r="S278" s="105">
        <f>IF(A16stdlife="n/a","n/a",IF(S$3&gt;(A16stdlife+$E278),('PTRM input'!$L$158*(1+rvanilla06)^0.5)-SUM($L278:R278),('PTRM input'!$L$158*(1+rvanilla06)^0.5)/A16stdlife))</f>
        <v>0</v>
      </c>
      <c r="T278" s="105">
        <f>IF(A16stdlife="n/a","n/a",IF(T$3&gt;(A16stdlife+$E278),('PTRM input'!$L$158*(1+rvanilla06)^0.5)-SUM($L278:S278),('PTRM input'!$L$158*(1+rvanilla06)^0.5)/A16stdlife))</f>
        <v>0</v>
      </c>
      <c r="U278" s="105">
        <f>IF(A16stdlife="n/a","n/a",IF(U$3&gt;(A16stdlife+$E278),('PTRM input'!$L$158*(1+rvanilla06)^0.5)-SUM($L278:T278),('PTRM input'!$L$158*(1+rvanilla06)^0.5)/A16stdlife))</f>
        <v>0</v>
      </c>
      <c r="V278" s="105">
        <f>IF(A16stdlife="n/a","n/a",IF(V$3&gt;(A16stdlife+$E278),('PTRM input'!$L$158*(1+rvanilla06)^0.5)-SUM($L278:U278),('PTRM input'!$L$158*(1+rvanilla06)^0.5)/A16stdlife))</f>
        <v>0</v>
      </c>
      <c r="W278" s="105">
        <f>IF(A16stdlife="n/a","n/a",IF(W$3&gt;(A16stdlife+$E278),('PTRM input'!$L$158*(1+rvanilla06)^0.5)-SUM($L278:V278),('PTRM input'!$L$158*(1+rvanilla06)^0.5)/A16stdlife))</f>
        <v>0</v>
      </c>
      <c r="X278" s="105">
        <f>IF(A16stdlife="n/a","n/a",IF(X$3&gt;(A16stdlife+$E278),('PTRM input'!$L$158*(1+rvanilla06)^0.5)-SUM($L278:W278),('PTRM input'!$L$158*(1+rvanilla06)^0.5)/A16stdlife))</f>
        <v>0</v>
      </c>
      <c r="Y278" s="105">
        <f>IF(A16stdlife="n/a","n/a",IF(Y$3&gt;(A16stdlife+$E278),('PTRM input'!$L$158*(1+rvanilla06)^0.5)-SUM($L278:X278),('PTRM input'!$L$158*(1+rvanilla06)^0.5)/A16stdlife))</f>
        <v>0</v>
      </c>
      <c r="Z278" s="105">
        <f>IF(A16stdlife="n/a","n/a",IF(Z$3&gt;(A16stdlife+$E278),('PTRM input'!$L$158*(1+rvanilla06)^0.5)-SUM($L278:Y278),('PTRM input'!$L$158*(1+rvanilla06)^0.5)/A16stdlife))</f>
        <v>0</v>
      </c>
      <c r="AA278" s="105">
        <f>IF(A16stdlife="n/a","n/a",IF(AA$3&gt;(A16stdlife+$E278),('PTRM input'!$L$158*(1+rvanilla06)^0.5)-SUM($L278:Z278),('PTRM input'!$L$158*(1+rvanilla06)^0.5)/A16stdlife))</f>
        <v>0</v>
      </c>
      <c r="AB278" s="105">
        <f>IF(A16stdlife="n/a","n/a",IF(AB$3&gt;(A16stdlife+$E278),('PTRM input'!$L$158*(1+rvanilla06)^0.5)-SUM($L278:AA278),('PTRM input'!$L$158*(1+rvanilla06)^0.5)/A16stdlife))</f>
        <v>0</v>
      </c>
      <c r="AC278" s="105">
        <f>IF(A16stdlife="n/a","n/a",IF(AC$3&gt;(A16stdlife+$E278),('PTRM input'!$L$158*(1+rvanilla06)^0.5)-SUM($L278:AB278),('PTRM input'!$L$158*(1+rvanilla06)^0.5)/A16stdlife))</f>
        <v>0</v>
      </c>
      <c r="AD278" s="105">
        <f>IF(A16stdlife="n/a","n/a",IF(AD$3&gt;(A16stdlife+$E278),('PTRM input'!$L$158*(1+rvanilla06)^0.5)-SUM($L278:AC278),('PTRM input'!$L$158*(1+rvanilla06)^0.5)/A16stdlife))</f>
        <v>0</v>
      </c>
      <c r="AE278" s="105">
        <f>IF(A16stdlife="n/a","n/a",IF(AE$3&gt;(A16stdlife+$E278),('PTRM input'!$L$158*(1+rvanilla06)^0.5)-SUM($L278:AD278),('PTRM input'!$L$158*(1+rvanilla06)^0.5)/A16stdlife))</f>
        <v>0</v>
      </c>
      <c r="AF278" s="105">
        <f>IF(A16stdlife="n/a","n/a",IF(AF$3&gt;(A16stdlife+$E278),('PTRM input'!$L$158*(1+rvanilla06)^0.5)-SUM($L278:AE278),('PTRM input'!$L$158*(1+rvanilla06)^0.5)/A16stdlife))</f>
        <v>0</v>
      </c>
      <c r="AG278" s="105">
        <f>IF(A16stdlife="n/a","n/a",IF(AG$3&gt;(A16stdlife+$E278),('PTRM input'!$L$158*(1+rvanilla06)^0.5)-SUM($L278:AF278),('PTRM input'!$L$158*(1+rvanilla06)^0.5)/A16stdlife))</f>
        <v>0</v>
      </c>
      <c r="AH278" s="105">
        <f>IF(A16stdlife="n/a","n/a",IF(AH$3&gt;(A16stdlife+$E278),('PTRM input'!$L$158*(1+rvanilla06)^0.5)-SUM($L278:AG278),('PTRM input'!$L$158*(1+rvanilla06)^0.5)/A16stdlife))</f>
        <v>0</v>
      </c>
      <c r="AI278" s="105">
        <f>IF(A16stdlife="n/a","n/a",IF(AI$3&gt;(A16stdlife+$E278),('PTRM input'!$L$158*(1+rvanilla06)^0.5)-SUM($L278:AH278),('PTRM input'!$L$158*(1+rvanilla06)^0.5)/A16stdlife))</f>
        <v>0</v>
      </c>
      <c r="AJ278" s="105">
        <f>IF(A16stdlife="n/a","n/a",IF(AJ$3&gt;(A16stdlife+$E278),('PTRM input'!$L$158*(1+rvanilla06)^0.5)-SUM($L278:AI278),('PTRM input'!$L$158*(1+rvanilla06)^0.5)/A16stdlife))</f>
        <v>0</v>
      </c>
      <c r="AK278" s="105">
        <f>IF(A16stdlife="n/a","n/a",IF(AK$3&gt;(A16stdlife+$E278),('PTRM input'!$L$158*(1+rvanilla06)^0.5)-SUM($L278:AJ278),('PTRM input'!$L$158*(1+rvanilla06)^0.5)/A16stdlife))</f>
        <v>0</v>
      </c>
      <c r="AL278" s="105">
        <f>IF(A16stdlife="n/a","n/a",IF(AL$3&gt;(A16stdlife+$E278),('PTRM input'!$L$158*(1+rvanilla06)^0.5)-SUM($L278:AK278),('PTRM input'!$L$158*(1+rvanilla06)^0.5)/A16stdlife))</f>
        <v>0</v>
      </c>
      <c r="AM278" s="105">
        <f>IF(A16stdlife="n/a","n/a",IF(AM$3&gt;(A16stdlife+$E278),('PTRM input'!$L$158*(1+rvanilla06)^0.5)-SUM($L278:AL278),('PTRM input'!$L$158*(1+rvanilla06)^0.5)/A16stdlife))</f>
        <v>0</v>
      </c>
      <c r="AN278" s="105">
        <f>IF(A16stdlife="n/a","n/a",IF(AN$3&gt;(A16stdlife+$E278),('PTRM input'!$L$158*(1+rvanilla06)^0.5)-SUM($L278:AM278),('PTRM input'!$L$158*(1+rvanilla06)^0.5)/A16stdlife))</f>
        <v>0</v>
      </c>
      <c r="AO278" s="105">
        <f>IF(A16stdlife="n/a","n/a",IF(AO$3&gt;(A16stdlife+$E278),('PTRM input'!$L$158*(1+rvanilla06)^0.5)-SUM($L278:AN278),('PTRM input'!$L$158*(1+rvanilla06)^0.5)/A16stdlife))</f>
        <v>0</v>
      </c>
      <c r="AP278" s="105">
        <f>IF(A16stdlife="n/a","n/a",IF(AP$3&gt;(A16stdlife+$E278),('PTRM input'!$L$158*(1+rvanilla06)^0.5)-SUM($L278:AO278),('PTRM input'!$L$158*(1+rvanilla06)^0.5)/A16stdlife))</f>
        <v>0</v>
      </c>
      <c r="AQ278" s="105">
        <f>IF(A16stdlife="n/a","n/a",IF(AQ$3&gt;(A16stdlife+$E278),('PTRM input'!$L$158*(1+rvanilla06)^0.5)-SUM($L278:AP278),('PTRM input'!$L$158*(1+rvanilla06)^0.5)/A16stdlife))</f>
        <v>0</v>
      </c>
      <c r="AR278" s="105">
        <f>IF(A16stdlife="n/a","n/a",IF(AR$3&gt;(A16stdlife+$E278),('PTRM input'!$L$158*(1+rvanilla06)^0.5)-SUM($L278:AQ278),('PTRM input'!$L$158*(1+rvanilla06)^0.5)/A16stdlife))</f>
        <v>0</v>
      </c>
      <c r="AS278" s="105">
        <f>IF(A16stdlife="n/a","n/a",IF(AS$3&gt;(A16stdlife+$E278),('PTRM input'!$L$158*(1+rvanilla06)^0.5)-SUM($L278:AR278),('PTRM input'!$L$158*(1+rvanilla06)^0.5)/A16stdlife))</f>
        <v>0</v>
      </c>
      <c r="AT278" s="105">
        <f>IF(A16stdlife="n/a","n/a",IF(AT$3&gt;(A16stdlife+$E278),('PTRM input'!$L$158*(1+rvanilla06)^0.5)-SUM($L278:AS278),('PTRM input'!$L$158*(1+rvanilla06)^0.5)/A16stdlife))</f>
        <v>0</v>
      </c>
      <c r="AU278" s="105">
        <f>IF(A16stdlife="n/a","n/a",IF(AU$3&gt;(A16stdlife+$E278),('PTRM input'!$L$158*(1+rvanilla06)^0.5)-SUM($L278:AT278),('PTRM input'!$L$158*(1+rvanilla06)^0.5)/A16stdlife))</f>
        <v>0</v>
      </c>
      <c r="AV278" s="105">
        <f>IF(A16stdlife="n/a","n/a",IF(AV$3&gt;(A16stdlife+$E278),('PTRM input'!$L$158*(1+rvanilla06)^0.5)-SUM($L278:AU278),('PTRM input'!$L$158*(1+rvanilla06)^0.5)/A16stdlife))</f>
        <v>0</v>
      </c>
      <c r="AW278" s="105">
        <f>IF(A16stdlife="n/a","n/a",IF(AW$3&gt;(A16stdlife+$E278),('PTRM input'!$L$158*(1+rvanilla06)^0.5)-SUM($L278:AV278),('PTRM input'!$L$158*(1+rvanilla06)^0.5)/A16stdlife))</f>
        <v>0</v>
      </c>
      <c r="AX278" s="105">
        <f>IF(A16stdlife="n/a","n/a",IF(AX$3&gt;(A16stdlife+$E278),('PTRM input'!$L$158*(1+rvanilla06)^0.5)-SUM($L278:AW278),('PTRM input'!$L$158*(1+rvanilla06)^0.5)/A16stdlife))</f>
        <v>0</v>
      </c>
      <c r="AY278" s="105">
        <f>IF(A16stdlife="n/a","n/a",IF(AY$3&gt;(A16stdlife+$E278),('PTRM input'!$L$158*(1+rvanilla06)^0.5)-SUM($L278:AX278),('PTRM input'!$L$158*(1+rvanilla06)^0.5)/A16stdlife))</f>
        <v>0</v>
      </c>
      <c r="AZ278" s="105">
        <f>IF(A16stdlife="n/a","n/a",IF(AZ$3&gt;(A16stdlife+$E278),('PTRM input'!$L$158*(1+rvanilla06)^0.5)-SUM($L278:AY278),('PTRM input'!$L$158*(1+rvanilla06)^0.5)/A16stdlife))</f>
        <v>0</v>
      </c>
      <c r="BA278" s="105">
        <f>IF(A16stdlife="n/a","n/a",IF(BA$3&gt;(A16stdlife+$E278),('PTRM input'!$L$158*(1+rvanilla06)^0.5)-SUM($L278:AZ278),('PTRM input'!$L$158*(1+rvanilla06)^0.5)/A16stdlife))</f>
        <v>0</v>
      </c>
      <c r="BB278" s="105">
        <f>IF(A16stdlife="n/a","n/a",IF(BB$3&gt;(A16stdlife+$E278),('PTRM input'!$L$158*(1+rvanilla06)^0.5)-SUM($L278:BA278),('PTRM input'!$L$158*(1+rvanilla06)^0.5)/A16stdlife))</f>
        <v>0</v>
      </c>
      <c r="BC278" s="105">
        <f>IF(A16stdlife="n/a","n/a",IF(BC$3&gt;(A16stdlife+$E278),('PTRM input'!$L$158*(1+rvanilla06)^0.5)-SUM($L278:BB278),('PTRM input'!$L$158*(1+rvanilla06)^0.5)/A16stdlife))</f>
        <v>0</v>
      </c>
      <c r="BD278" s="105">
        <f>IF(A16stdlife="n/a","n/a",IF(BD$3&gt;(A16stdlife+$E278),('PTRM input'!$L$158*(1+rvanilla06)^0.5)-SUM($L278:BC278),('PTRM input'!$L$158*(1+rvanilla06)^0.5)/A16stdlife))</f>
        <v>0</v>
      </c>
      <c r="BE278" s="105">
        <f>IF(A16stdlife="n/a","n/a",IF(BE$3&gt;(A16stdlife+$E278),('PTRM input'!$L$158*(1+rvanilla06)^0.5)-SUM($L278:BD278),('PTRM input'!$L$158*(1+rvanilla06)^0.5)/A16stdlife))</f>
        <v>0</v>
      </c>
      <c r="BF278" s="105">
        <f>IF(A16stdlife="n/a","n/a",IF(BF$3&gt;(A16stdlife+$E278),('PTRM input'!$L$158*(1+rvanilla06)^0.5)-SUM($L278:BE278),('PTRM input'!$L$158*(1+rvanilla06)^0.5)/A16stdlife))</f>
        <v>0</v>
      </c>
      <c r="BG278" s="105">
        <f>IF(A16stdlife="n/a","n/a",IF(BG$3&gt;(A16stdlife+$E278),('PTRM input'!$L$158*(1+rvanilla06)^0.5)-SUM($L278:BF278),('PTRM input'!$L$158*(1+rvanilla06)^0.5)/A16stdlife))</f>
        <v>0</v>
      </c>
      <c r="BH278" s="105">
        <f>IF(A16stdlife="n/a","n/a",IF(BH$3&gt;(A16stdlife+$E278),('PTRM input'!$L$158*(1+rvanilla06)^0.5)-SUM($L278:BG278),('PTRM input'!$L$158*(1+rvanilla06)^0.5)/A16stdlife))</f>
        <v>0</v>
      </c>
      <c r="BI278" s="105">
        <f>IF(A16stdlife="n/a","n/a",IF(BI$3&gt;(A16stdlife+$E278),('PTRM input'!$L$158*(1+rvanilla06)^0.5)-SUM($L278:BH278),('PTRM input'!$L$158*(1+rvanilla06)^0.5)/A16stdlife))</f>
        <v>0</v>
      </c>
      <c r="BJ278" s="234"/>
      <c r="BK278" s="234"/>
      <c r="BL278" s="234"/>
      <c r="BM278" s="234"/>
    </row>
    <row r="279" spans="1:65" s="190" customFormat="1" hidden="1" outlineLevel="2">
      <c r="A279" s="234"/>
      <c r="B279" s="32"/>
      <c r="C279" s="31"/>
      <c r="D279" s="930"/>
      <c r="E279" s="167">
        <v>7</v>
      </c>
      <c r="F279" s="34"/>
      <c r="G279" s="184"/>
      <c r="H279" s="186"/>
      <c r="I279" s="186"/>
      <c r="J279" s="186"/>
      <c r="K279" s="186"/>
      <c r="L279" s="186"/>
      <c r="M279" s="185"/>
      <c r="N279" s="105">
        <f>IF(A16stdlife="n/a","n/a",IF(N$3&gt;(A16stdlife+$E279),('PTRM input'!$M$158*(1+rvanilla07)^0.5)-SUM($M279:M279),('PTRM input'!$M$158*(1+rvanilla07)^0.5)/A16stdlife))</f>
        <v>0</v>
      </c>
      <c r="O279" s="105">
        <f>IF(A16stdlife="n/a","n/a",IF(O$3&gt;(A16stdlife+$E279),('PTRM input'!$M$158*(1+rvanilla07)^0.5)-SUM($M279:N279),('PTRM input'!$M$158*(1+rvanilla07)^0.5)/A16stdlife))</f>
        <v>0</v>
      </c>
      <c r="P279" s="105">
        <f>IF(A16stdlife="n/a","n/a",IF(P$3&gt;(A16stdlife+$E279),('PTRM input'!$M$158*(1+rvanilla07)^0.5)-SUM($M279:O279),('PTRM input'!$M$158*(1+rvanilla07)^0.5)/A16stdlife))</f>
        <v>0</v>
      </c>
      <c r="Q279" s="105">
        <f>IF(A16stdlife="n/a","n/a",IF(Q$3&gt;(A16stdlife+$E279),('PTRM input'!$M$158*(1+rvanilla07)^0.5)-SUM($M279:P279),('PTRM input'!$M$158*(1+rvanilla07)^0.5)/A16stdlife))</f>
        <v>0</v>
      </c>
      <c r="R279" s="105">
        <f>IF(A16stdlife="n/a","n/a",IF(R$3&gt;(A16stdlife+$E279),('PTRM input'!$M$158*(1+rvanilla07)^0.5)-SUM($M279:Q279),('PTRM input'!$M$158*(1+rvanilla07)^0.5)/A16stdlife))</f>
        <v>0</v>
      </c>
      <c r="S279" s="105">
        <f>IF(A16stdlife="n/a","n/a",IF(S$3&gt;(A16stdlife+$E279),('PTRM input'!$M$158*(1+rvanilla07)^0.5)-SUM($M279:R279),('PTRM input'!$M$158*(1+rvanilla07)^0.5)/A16stdlife))</f>
        <v>0</v>
      </c>
      <c r="T279" s="105">
        <f>IF(A16stdlife="n/a","n/a",IF(T$3&gt;(A16stdlife+$E279),('PTRM input'!$M$158*(1+rvanilla07)^0.5)-SUM($M279:S279),('PTRM input'!$M$158*(1+rvanilla07)^0.5)/A16stdlife))</f>
        <v>0</v>
      </c>
      <c r="U279" s="105">
        <f>IF(A16stdlife="n/a","n/a",IF(U$3&gt;(A16stdlife+$E279),('PTRM input'!$M$158*(1+rvanilla07)^0.5)-SUM($M279:T279),('PTRM input'!$M$158*(1+rvanilla07)^0.5)/A16stdlife))</f>
        <v>0</v>
      </c>
      <c r="V279" s="105">
        <f>IF(A16stdlife="n/a","n/a",IF(V$3&gt;(A16stdlife+$E279),('PTRM input'!$M$158*(1+rvanilla07)^0.5)-SUM($M279:U279),('PTRM input'!$M$158*(1+rvanilla07)^0.5)/A16stdlife))</f>
        <v>0</v>
      </c>
      <c r="W279" s="105">
        <f>IF(A16stdlife="n/a","n/a",IF(W$3&gt;(A16stdlife+$E279),('PTRM input'!$M$158*(1+rvanilla07)^0.5)-SUM($M279:V279),('PTRM input'!$M$158*(1+rvanilla07)^0.5)/A16stdlife))</f>
        <v>0</v>
      </c>
      <c r="X279" s="105">
        <f>IF(A16stdlife="n/a","n/a",IF(X$3&gt;(A16stdlife+$E279),('PTRM input'!$M$158*(1+rvanilla07)^0.5)-SUM($M279:W279),('PTRM input'!$M$158*(1+rvanilla07)^0.5)/A16stdlife))</f>
        <v>0</v>
      </c>
      <c r="Y279" s="105">
        <f>IF(A16stdlife="n/a","n/a",IF(Y$3&gt;(A16stdlife+$E279),('PTRM input'!$M$158*(1+rvanilla07)^0.5)-SUM($M279:X279),('PTRM input'!$M$158*(1+rvanilla07)^0.5)/A16stdlife))</f>
        <v>0</v>
      </c>
      <c r="Z279" s="105">
        <f>IF(A16stdlife="n/a","n/a",IF(Z$3&gt;(A16stdlife+$E279),('PTRM input'!$M$158*(1+rvanilla07)^0.5)-SUM($M279:Y279),('PTRM input'!$M$158*(1+rvanilla07)^0.5)/A16stdlife))</f>
        <v>0</v>
      </c>
      <c r="AA279" s="105">
        <f>IF(A16stdlife="n/a","n/a",IF(AA$3&gt;(A16stdlife+$E279),('PTRM input'!$M$158*(1+rvanilla07)^0.5)-SUM($M279:Z279),('PTRM input'!$M$158*(1+rvanilla07)^0.5)/A16stdlife))</f>
        <v>0</v>
      </c>
      <c r="AB279" s="105">
        <f>IF(A16stdlife="n/a","n/a",IF(AB$3&gt;(A16stdlife+$E279),('PTRM input'!$M$158*(1+rvanilla07)^0.5)-SUM($M279:AA279),('PTRM input'!$M$158*(1+rvanilla07)^0.5)/A16stdlife))</f>
        <v>0</v>
      </c>
      <c r="AC279" s="105">
        <f>IF(A16stdlife="n/a","n/a",IF(AC$3&gt;(A16stdlife+$E279),('PTRM input'!$M$158*(1+rvanilla07)^0.5)-SUM($M279:AB279),('PTRM input'!$M$158*(1+rvanilla07)^0.5)/A16stdlife))</f>
        <v>0</v>
      </c>
      <c r="AD279" s="105">
        <f>IF(A16stdlife="n/a","n/a",IF(AD$3&gt;(A16stdlife+$E279),('PTRM input'!$M$158*(1+rvanilla07)^0.5)-SUM($M279:AC279),('PTRM input'!$M$158*(1+rvanilla07)^0.5)/A16stdlife))</f>
        <v>0</v>
      </c>
      <c r="AE279" s="105">
        <f>IF(A16stdlife="n/a","n/a",IF(AE$3&gt;(A16stdlife+$E279),('PTRM input'!$M$158*(1+rvanilla07)^0.5)-SUM($M279:AD279),('PTRM input'!$M$158*(1+rvanilla07)^0.5)/A16stdlife))</f>
        <v>0</v>
      </c>
      <c r="AF279" s="105">
        <f>IF(A16stdlife="n/a","n/a",IF(AF$3&gt;(A16stdlife+$E279),('PTRM input'!$M$158*(1+rvanilla07)^0.5)-SUM($M279:AE279),('PTRM input'!$M$158*(1+rvanilla07)^0.5)/A16stdlife))</f>
        <v>0</v>
      </c>
      <c r="AG279" s="105">
        <f>IF(A16stdlife="n/a","n/a",IF(AG$3&gt;(A16stdlife+$E279),('PTRM input'!$M$158*(1+rvanilla07)^0.5)-SUM($M279:AF279),('PTRM input'!$M$158*(1+rvanilla07)^0.5)/A16stdlife))</f>
        <v>0</v>
      </c>
      <c r="AH279" s="105">
        <f>IF(A16stdlife="n/a","n/a",IF(AH$3&gt;(A16stdlife+$E279),('PTRM input'!$M$158*(1+rvanilla07)^0.5)-SUM($M279:AG279),('PTRM input'!$M$158*(1+rvanilla07)^0.5)/A16stdlife))</f>
        <v>0</v>
      </c>
      <c r="AI279" s="105">
        <f>IF(A16stdlife="n/a","n/a",IF(AI$3&gt;(A16stdlife+$E279),('PTRM input'!$M$158*(1+rvanilla07)^0.5)-SUM($M279:AH279),('PTRM input'!$M$158*(1+rvanilla07)^0.5)/A16stdlife))</f>
        <v>0</v>
      </c>
      <c r="AJ279" s="105">
        <f>IF(A16stdlife="n/a","n/a",IF(AJ$3&gt;(A16stdlife+$E279),('PTRM input'!$M$158*(1+rvanilla07)^0.5)-SUM($M279:AI279),('PTRM input'!$M$158*(1+rvanilla07)^0.5)/A16stdlife))</f>
        <v>0</v>
      </c>
      <c r="AK279" s="105">
        <f>IF(A16stdlife="n/a","n/a",IF(AK$3&gt;(A16stdlife+$E279),('PTRM input'!$M$158*(1+rvanilla07)^0.5)-SUM($M279:AJ279),('PTRM input'!$M$158*(1+rvanilla07)^0.5)/A16stdlife))</f>
        <v>0</v>
      </c>
      <c r="AL279" s="105">
        <f>IF(A16stdlife="n/a","n/a",IF(AL$3&gt;(A16stdlife+$E279),('PTRM input'!$M$158*(1+rvanilla07)^0.5)-SUM($M279:AK279),('PTRM input'!$M$158*(1+rvanilla07)^0.5)/A16stdlife))</f>
        <v>0</v>
      </c>
      <c r="AM279" s="105">
        <f>IF(A16stdlife="n/a","n/a",IF(AM$3&gt;(A16stdlife+$E279),('PTRM input'!$M$158*(1+rvanilla07)^0.5)-SUM($M279:AL279),('PTRM input'!$M$158*(1+rvanilla07)^0.5)/A16stdlife))</f>
        <v>0</v>
      </c>
      <c r="AN279" s="105">
        <f>IF(A16stdlife="n/a","n/a",IF(AN$3&gt;(A16stdlife+$E279),('PTRM input'!$M$158*(1+rvanilla07)^0.5)-SUM($M279:AM279),('PTRM input'!$M$158*(1+rvanilla07)^0.5)/A16stdlife))</f>
        <v>0</v>
      </c>
      <c r="AO279" s="105">
        <f>IF(A16stdlife="n/a","n/a",IF(AO$3&gt;(A16stdlife+$E279),('PTRM input'!$M$158*(1+rvanilla07)^0.5)-SUM($M279:AN279),('PTRM input'!$M$158*(1+rvanilla07)^0.5)/A16stdlife))</f>
        <v>0</v>
      </c>
      <c r="AP279" s="105">
        <f>IF(A16stdlife="n/a","n/a",IF(AP$3&gt;(A16stdlife+$E279),('PTRM input'!$M$158*(1+rvanilla07)^0.5)-SUM($M279:AO279),('PTRM input'!$M$158*(1+rvanilla07)^0.5)/A16stdlife))</f>
        <v>0</v>
      </c>
      <c r="AQ279" s="105">
        <f>IF(A16stdlife="n/a","n/a",IF(AQ$3&gt;(A16stdlife+$E279),('PTRM input'!$M$158*(1+rvanilla07)^0.5)-SUM($M279:AP279),('PTRM input'!$M$158*(1+rvanilla07)^0.5)/A16stdlife))</f>
        <v>0</v>
      </c>
      <c r="AR279" s="105">
        <f>IF(A16stdlife="n/a","n/a",IF(AR$3&gt;(A16stdlife+$E279),('PTRM input'!$M$158*(1+rvanilla07)^0.5)-SUM($M279:AQ279),('PTRM input'!$M$158*(1+rvanilla07)^0.5)/A16stdlife))</f>
        <v>0</v>
      </c>
      <c r="AS279" s="105">
        <f>IF(A16stdlife="n/a","n/a",IF(AS$3&gt;(A16stdlife+$E279),('PTRM input'!$M$158*(1+rvanilla07)^0.5)-SUM($M279:AR279),('PTRM input'!$M$158*(1+rvanilla07)^0.5)/A16stdlife))</f>
        <v>0</v>
      </c>
      <c r="AT279" s="105">
        <f>IF(A16stdlife="n/a","n/a",IF(AT$3&gt;(A16stdlife+$E279),('PTRM input'!$M$158*(1+rvanilla07)^0.5)-SUM($M279:AS279),('PTRM input'!$M$158*(1+rvanilla07)^0.5)/A16stdlife))</f>
        <v>0</v>
      </c>
      <c r="AU279" s="105">
        <f>IF(A16stdlife="n/a","n/a",IF(AU$3&gt;(A16stdlife+$E279),('PTRM input'!$M$158*(1+rvanilla07)^0.5)-SUM($M279:AT279),('PTRM input'!$M$158*(1+rvanilla07)^0.5)/A16stdlife))</f>
        <v>0</v>
      </c>
      <c r="AV279" s="105">
        <f>IF(A16stdlife="n/a","n/a",IF(AV$3&gt;(A16stdlife+$E279),('PTRM input'!$M$158*(1+rvanilla07)^0.5)-SUM($M279:AU279),('PTRM input'!$M$158*(1+rvanilla07)^0.5)/A16stdlife))</f>
        <v>0</v>
      </c>
      <c r="AW279" s="105">
        <f>IF(A16stdlife="n/a","n/a",IF(AW$3&gt;(A16stdlife+$E279),('PTRM input'!$M$158*(1+rvanilla07)^0.5)-SUM($M279:AV279),('PTRM input'!$M$158*(1+rvanilla07)^0.5)/A16stdlife))</f>
        <v>0</v>
      </c>
      <c r="AX279" s="105">
        <f>IF(A16stdlife="n/a","n/a",IF(AX$3&gt;(A16stdlife+$E279),('PTRM input'!$M$158*(1+rvanilla07)^0.5)-SUM($M279:AW279),('PTRM input'!$M$158*(1+rvanilla07)^0.5)/A16stdlife))</f>
        <v>0</v>
      </c>
      <c r="AY279" s="105">
        <f>IF(A16stdlife="n/a","n/a",IF(AY$3&gt;(A16stdlife+$E279),('PTRM input'!$M$158*(1+rvanilla07)^0.5)-SUM($M279:AX279),('PTRM input'!$M$158*(1+rvanilla07)^0.5)/A16stdlife))</f>
        <v>0</v>
      </c>
      <c r="AZ279" s="105">
        <f>IF(A16stdlife="n/a","n/a",IF(AZ$3&gt;(A16stdlife+$E279),('PTRM input'!$M$158*(1+rvanilla07)^0.5)-SUM($M279:AY279),('PTRM input'!$M$158*(1+rvanilla07)^0.5)/A16stdlife))</f>
        <v>0</v>
      </c>
      <c r="BA279" s="105">
        <f>IF(A16stdlife="n/a","n/a",IF(BA$3&gt;(A16stdlife+$E279),('PTRM input'!$M$158*(1+rvanilla07)^0.5)-SUM($M279:AZ279),('PTRM input'!$M$158*(1+rvanilla07)^0.5)/A16stdlife))</f>
        <v>0</v>
      </c>
      <c r="BB279" s="105">
        <f>IF(A16stdlife="n/a","n/a",IF(BB$3&gt;(A16stdlife+$E279),('PTRM input'!$M$158*(1+rvanilla07)^0.5)-SUM($M279:BA279),('PTRM input'!$M$158*(1+rvanilla07)^0.5)/A16stdlife))</f>
        <v>0</v>
      </c>
      <c r="BC279" s="105">
        <f>IF(A16stdlife="n/a","n/a",IF(BC$3&gt;(A16stdlife+$E279),('PTRM input'!$M$158*(1+rvanilla07)^0.5)-SUM($M279:BB279),('PTRM input'!$M$158*(1+rvanilla07)^0.5)/A16stdlife))</f>
        <v>0</v>
      </c>
      <c r="BD279" s="105">
        <f>IF(A16stdlife="n/a","n/a",IF(BD$3&gt;(A16stdlife+$E279),('PTRM input'!$M$158*(1+rvanilla07)^0.5)-SUM($M279:BC279),('PTRM input'!$M$158*(1+rvanilla07)^0.5)/A16stdlife))</f>
        <v>0</v>
      </c>
      <c r="BE279" s="105">
        <f>IF(A16stdlife="n/a","n/a",IF(BE$3&gt;(A16stdlife+$E279),('PTRM input'!$M$158*(1+rvanilla07)^0.5)-SUM($M279:BD279),('PTRM input'!$M$158*(1+rvanilla07)^0.5)/A16stdlife))</f>
        <v>0</v>
      </c>
      <c r="BF279" s="105">
        <f>IF(A16stdlife="n/a","n/a",IF(BF$3&gt;(A16stdlife+$E279),('PTRM input'!$M$158*(1+rvanilla07)^0.5)-SUM($M279:BE279),('PTRM input'!$M$158*(1+rvanilla07)^0.5)/A16stdlife))</f>
        <v>0</v>
      </c>
      <c r="BG279" s="105">
        <f>IF(A16stdlife="n/a","n/a",IF(BG$3&gt;(A16stdlife+$E279),('PTRM input'!$M$158*(1+rvanilla07)^0.5)-SUM($M279:BF279),('PTRM input'!$M$158*(1+rvanilla07)^0.5)/A16stdlife))</f>
        <v>0</v>
      </c>
      <c r="BH279" s="105">
        <f>IF(A16stdlife="n/a","n/a",IF(BH$3&gt;(A16stdlife+$E279),('PTRM input'!$M$158*(1+rvanilla07)^0.5)-SUM($M279:BG279),('PTRM input'!$M$158*(1+rvanilla07)^0.5)/A16stdlife))</f>
        <v>0</v>
      </c>
      <c r="BI279" s="105">
        <f>IF(A16stdlife="n/a","n/a",IF(BI$3&gt;(A16stdlife+$E279),('PTRM input'!$M$158*(1+rvanilla07)^0.5)-SUM($M279:BH279),('PTRM input'!$M$158*(1+rvanilla07)^0.5)/A16stdlife))</f>
        <v>0</v>
      </c>
      <c r="BJ279" s="234"/>
      <c r="BK279" s="234"/>
      <c r="BL279" s="234"/>
      <c r="BM279" s="234"/>
    </row>
    <row r="280" spans="1:65" s="190" customFormat="1" hidden="1" outlineLevel="2">
      <c r="A280" s="234"/>
      <c r="B280" s="32"/>
      <c r="C280" s="31"/>
      <c r="D280" s="930"/>
      <c r="E280" s="167">
        <v>8</v>
      </c>
      <c r="F280" s="34"/>
      <c r="G280" s="184"/>
      <c r="H280" s="186"/>
      <c r="I280" s="186"/>
      <c r="J280" s="186"/>
      <c r="K280" s="186"/>
      <c r="L280" s="186"/>
      <c r="M280" s="186"/>
      <c r="N280" s="185"/>
      <c r="O280" s="105">
        <f>IF(A16stdlife="n/a","n/a",IF(O$3&gt;(A16stdlife+$E280),('PTRM input'!$N$158*(1+rvanilla08)^0.5)-SUM($N280:N280),('PTRM input'!$N$158*(1+rvanilla08)^0.5)/A16stdlife))</f>
        <v>0</v>
      </c>
      <c r="P280" s="105">
        <f>IF(A16stdlife="n/a","n/a",IF(P$3&gt;(A16stdlife+$E280),('PTRM input'!$N$158*(1+rvanilla08)^0.5)-SUM($N280:O280),('PTRM input'!$N$158*(1+rvanilla08)^0.5)/A16stdlife))</f>
        <v>0</v>
      </c>
      <c r="Q280" s="105">
        <f>IF(A16stdlife="n/a","n/a",IF(Q$3&gt;(A16stdlife+$E280),('PTRM input'!$N$158*(1+rvanilla08)^0.5)-SUM($N280:P280),('PTRM input'!$N$158*(1+rvanilla08)^0.5)/A16stdlife))</f>
        <v>0</v>
      </c>
      <c r="R280" s="105">
        <f>IF(A16stdlife="n/a","n/a",IF(R$3&gt;(A16stdlife+$E280),('PTRM input'!$N$158*(1+rvanilla08)^0.5)-SUM($N280:Q280),('PTRM input'!$N$158*(1+rvanilla08)^0.5)/A16stdlife))</f>
        <v>0</v>
      </c>
      <c r="S280" s="105">
        <f>IF(A16stdlife="n/a","n/a",IF(S$3&gt;(A16stdlife+$E280),('PTRM input'!$N$158*(1+rvanilla08)^0.5)-SUM($N280:R280),('PTRM input'!$N$158*(1+rvanilla08)^0.5)/A16stdlife))</f>
        <v>0</v>
      </c>
      <c r="T280" s="105">
        <f>IF(A16stdlife="n/a","n/a",IF(T$3&gt;(A16stdlife+$E280),('PTRM input'!$N$158*(1+rvanilla08)^0.5)-SUM($N280:S280),('PTRM input'!$N$158*(1+rvanilla08)^0.5)/A16stdlife))</f>
        <v>0</v>
      </c>
      <c r="U280" s="105">
        <f>IF(A16stdlife="n/a","n/a",IF(U$3&gt;(A16stdlife+$E280),('PTRM input'!$N$158*(1+rvanilla08)^0.5)-SUM($N280:T280),('PTRM input'!$N$158*(1+rvanilla08)^0.5)/A16stdlife))</f>
        <v>0</v>
      </c>
      <c r="V280" s="105">
        <f>IF(A16stdlife="n/a","n/a",IF(V$3&gt;(A16stdlife+$E280),('PTRM input'!$N$158*(1+rvanilla08)^0.5)-SUM($N280:U280),('PTRM input'!$N$158*(1+rvanilla08)^0.5)/A16stdlife))</f>
        <v>0</v>
      </c>
      <c r="W280" s="105">
        <f>IF(A16stdlife="n/a","n/a",IF(W$3&gt;(A16stdlife+$E280),('PTRM input'!$N$158*(1+rvanilla08)^0.5)-SUM($N280:V280),('PTRM input'!$N$158*(1+rvanilla08)^0.5)/A16stdlife))</f>
        <v>0</v>
      </c>
      <c r="X280" s="105">
        <f>IF(A16stdlife="n/a","n/a",IF(X$3&gt;(A16stdlife+$E280),('PTRM input'!$N$158*(1+rvanilla08)^0.5)-SUM($N280:W280),('PTRM input'!$N$158*(1+rvanilla08)^0.5)/A16stdlife))</f>
        <v>0</v>
      </c>
      <c r="Y280" s="105">
        <f>IF(A16stdlife="n/a","n/a",IF(Y$3&gt;(A16stdlife+$E280),('PTRM input'!$N$158*(1+rvanilla08)^0.5)-SUM($N280:X280),('PTRM input'!$N$158*(1+rvanilla08)^0.5)/A16stdlife))</f>
        <v>0</v>
      </c>
      <c r="Z280" s="105">
        <f>IF(A16stdlife="n/a","n/a",IF(Z$3&gt;(A16stdlife+$E280),('PTRM input'!$N$158*(1+rvanilla08)^0.5)-SUM($N280:Y280),('PTRM input'!$N$158*(1+rvanilla08)^0.5)/A16stdlife))</f>
        <v>0</v>
      </c>
      <c r="AA280" s="105">
        <f>IF(A16stdlife="n/a","n/a",IF(AA$3&gt;(A16stdlife+$E280),('PTRM input'!$N$158*(1+rvanilla08)^0.5)-SUM($N280:Z280),('PTRM input'!$N$158*(1+rvanilla08)^0.5)/A16stdlife))</f>
        <v>0</v>
      </c>
      <c r="AB280" s="105">
        <f>IF(A16stdlife="n/a","n/a",IF(AB$3&gt;(A16stdlife+$E280),('PTRM input'!$N$158*(1+rvanilla08)^0.5)-SUM($N280:AA280),('PTRM input'!$N$158*(1+rvanilla08)^0.5)/A16stdlife))</f>
        <v>0</v>
      </c>
      <c r="AC280" s="105">
        <f>IF(A16stdlife="n/a","n/a",IF(AC$3&gt;(A16stdlife+$E280),('PTRM input'!$N$158*(1+rvanilla08)^0.5)-SUM($N280:AB280),('PTRM input'!$N$158*(1+rvanilla08)^0.5)/A16stdlife))</f>
        <v>0</v>
      </c>
      <c r="AD280" s="105">
        <f>IF(A16stdlife="n/a","n/a",IF(AD$3&gt;(A16stdlife+$E280),('PTRM input'!$N$158*(1+rvanilla08)^0.5)-SUM($N280:AC280),('PTRM input'!$N$158*(1+rvanilla08)^0.5)/A16stdlife))</f>
        <v>0</v>
      </c>
      <c r="AE280" s="105">
        <f>IF(A16stdlife="n/a","n/a",IF(AE$3&gt;(A16stdlife+$E280),('PTRM input'!$N$158*(1+rvanilla08)^0.5)-SUM($N280:AD280),('PTRM input'!$N$158*(1+rvanilla08)^0.5)/A16stdlife))</f>
        <v>0</v>
      </c>
      <c r="AF280" s="105">
        <f>IF(A16stdlife="n/a","n/a",IF(AF$3&gt;(A16stdlife+$E280),('PTRM input'!$N$158*(1+rvanilla08)^0.5)-SUM($N280:AE280),('PTRM input'!$N$158*(1+rvanilla08)^0.5)/A16stdlife))</f>
        <v>0</v>
      </c>
      <c r="AG280" s="105">
        <f>IF(A16stdlife="n/a","n/a",IF(AG$3&gt;(A16stdlife+$E280),('PTRM input'!$N$158*(1+rvanilla08)^0.5)-SUM($N280:AF280),('PTRM input'!$N$158*(1+rvanilla08)^0.5)/A16stdlife))</f>
        <v>0</v>
      </c>
      <c r="AH280" s="105">
        <f>IF(A16stdlife="n/a","n/a",IF(AH$3&gt;(A16stdlife+$E280),('PTRM input'!$N$158*(1+rvanilla08)^0.5)-SUM($N280:AG280),('PTRM input'!$N$158*(1+rvanilla08)^0.5)/A16stdlife))</f>
        <v>0</v>
      </c>
      <c r="AI280" s="105">
        <f>IF(A16stdlife="n/a","n/a",IF(AI$3&gt;(A16stdlife+$E280),('PTRM input'!$N$158*(1+rvanilla08)^0.5)-SUM($N280:AH280),('PTRM input'!$N$158*(1+rvanilla08)^0.5)/A16stdlife))</f>
        <v>0</v>
      </c>
      <c r="AJ280" s="105">
        <f>IF(A16stdlife="n/a","n/a",IF(AJ$3&gt;(A16stdlife+$E280),('PTRM input'!$N$158*(1+rvanilla08)^0.5)-SUM($N280:AI280),('PTRM input'!$N$158*(1+rvanilla08)^0.5)/A16stdlife))</f>
        <v>0</v>
      </c>
      <c r="AK280" s="105">
        <f>IF(A16stdlife="n/a","n/a",IF(AK$3&gt;(A16stdlife+$E280),('PTRM input'!$N$158*(1+rvanilla08)^0.5)-SUM($N280:AJ280),('PTRM input'!$N$158*(1+rvanilla08)^0.5)/A16stdlife))</f>
        <v>0</v>
      </c>
      <c r="AL280" s="105">
        <f>IF(A16stdlife="n/a","n/a",IF(AL$3&gt;(A16stdlife+$E280),('PTRM input'!$N$158*(1+rvanilla08)^0.5)-SUM($N280:AK280),('PTRM input'!$N$158*(1+rvanilla08)^0.5)/A16stdlife))</f>
        <v>0</v>
      </c>
      <c r="AM280" s="105">
        <f>IF(A16stdlife="n/a","n/a",IF(AM$3&gt;(A16stdlife+$E280),('PTRM input'!$N$158*(1+rvanilla08)^0.5)-SUM($N280:AL280),('PTRM input'!$N$158*(1+rvanilla08)^0.5)/A16stdlife))</f>
        <v>0</v>
      </c>
      <c r="AN280" s="105">
        <f>IF(A16stdlife="n/a","n/a",IF(AN$3&gt;(A16stdlife+$E280),('PTRM input'!$N$158*(1+rvanilla08)^0.5)-SUM($N280:AM280),('PTRM input'!$N$158*(1+rvanilla08)^0.5)/A16stdlife))</f>
        <v>0</v>
      </c>
      <c r="AO280" s="105">
        <f>IF(A16stdlife="n/a","n/a",IF(AO$3&gt;(A16stdlife+$E280),('PTRM input'!$N$158*(1+rvanilla08)^0.5)-SUM($N280:AN280),('PTRM input'!$N$158*(1+rvanilla08)^0.5)/A16stdlife))</f>
        <v>0</v>
      </c>
      <c r="AP280" s="105">
        <f>IF(A16stdlife="n/a","n/a",IF(AP$3&gt;(A16stdlife+$E280),('PTRM input'!$N$158*(1+rvanilla08)^0.5)-SUM($N280:AO280),('PTRM input'!$N$158*(1+rvanilla08)^0.5)/A16stdlife))</f>
        <v>0</v>
      </c>
      <c r="AQ280" s="105">
        <f>IF(A16stdlife="n/a","n/a",IF(AQ$3&gt;(A16stdlife+$E280),('PTRM input'!$N$158*(1+rvanilla08)^0.5)-SUM($N280:AP280),('PTRM input'!$N$158*(1+rvanilla08)^0.5)/A16stdlife))</f>
        <v>0</v>
      </c>
      <c r="AR280" s="105">
        <f>IF(A16stdlife="n/a","n/a",IF(AR$3&gt;(A16stdlife+$E280),('PTRM input'!$N$158*(1+rvanilla08)^0.5)-SUM($N280:AQ280),('PTRM input'!$N$158*(1+rvanilla08)^0.5)/A16stdlife))</f>
        <v>0</v>
      </c>
      <c r="AS280" s="105">
        <f>IF(A16stdlife="n/a","n/a",IF(AS$3&gt;(A16stdlife+$E280),('PTRM input'!$N$158*(1+rvanilla08)^0.5)-SUM($N280:AR280),('PTRM input'!$N$158*(1+rvanilla08)^0.5)/A16stdlife))</f>
        <v>0</v>
      </c>
      <c r="AT280" s="105">
        <f>IF(A16stdlife="n/a","n/a",IF(AT$3&gt;(A16stdlife+$E280),('PTRM input'!$N$158*(1+rvanilla08)^0.5)-SUM($N280:AS280),('PTRM input'!$N$158*(1+rvanilla08)^0.5)/A16stdlife))</f>
        <v>0</v>
      </c>
      <c r="AU280" s="105">
        <f>IF(A16stdlife="n/a","n/a",IF(AU$3&gt;(A16stdlife+$E280),('PTRM input'!$N$158*(1+rvanilla08)^0.5)-SUM($N280:AT280),('PTRM input'!$N$158*(1+rvanilla08)^0.5)/A16stdlife))</f>
        <v>0</v>
      </c>
      <c r="AV280" s="105">
        <f>IF(A16stdlife="n/a","n/a",IF(AV$3&gt;(A16stdlife+$E280),('PTRM input'!$N$158*(1+rvanilla08)^0.5)-SUM($N280:AU280),('PTRM input'!$N$158*(1+rvanilla08)^0.5)/A16stdlife))</f>
        <v>0</v>
      </c>
      <c r="AW280" s="105">
        <f>IF(A16stdlife="n/a","n/a",IF(AW$3&gt;(A16stdlife+$E280),('PTRM input'!$N$158*(1+rvanilla08)^0.5)-SUM($N280:AV280),('PTRM input'!$N$158*(1+rvanilla08)^0.5)/A16stdlife))</f>
        <v>0</v>
      </c>
      <c r="AX280" s="105">
        <f>IF(A16stdlife="n/a","n/a",IF(AX$3&gt;(A16stdlife+$E280),('PTRM input'!$N$158*(1+rvanilla08)^0.5)-SUM($N280:AW280),('PTRM input'!$N$158*(1+rvanilla08)^0.5)/A16stdlife))</f>
        <v>0</v>
      </c>
      <c r="AY280" s="105">
        <f>IF(A16stdlife="n/a","n/a",IF(AY$3&gt;(A16stdlife+$E280),('PTRM input'!$N$158*(1+rvanilla08)^0.5)-SUM($N280:AX280),('PTRM input'!$N$158*(1+rvanilla08)^0.5)/A16stdlife))</f>
        <v>0</v>
      </c>
      <c r="AZ280" s="105">
        <f>IF(A16stdlife="n/a","n/a",IF(AZ$3&gt;(A16stdlife+$E280),('PTRM input'!$N$158*(1+rvanilla08)^0.5)-SUM($N280:AY280),('PTRM input'!$N$158*(1+rvanilla08)^0.5)/A16stdlife))</f>
        <v>0</v>
      </c>
      <c r="BA280" s="105">
        <f>IF(A16stdlife="n/a","n/a",IF(BA$3&gt;(A16stdlife+$E280),('PTRM input'!$N$158*(1+rvanilla08)^0.5)-SUM($N280:AZ280),('PTRM input'!$N$158*(1+rvanilla08)^0.5)/A16stdlife))</f>
        <v>0</v>
      </c>
      <c r="BB280" s="105">
        <f>IF(A16stdlife="n/a","n/a",IF(BB$3&gt;(A16stdlife+$E280),('PTRM input'!$N$158*(1+rvanilla08)^0.5)-SUM($N280:BA280),('PTRM input'!$N$158*(1+rvanilla08)^0.5)/A16stdlife))</f>
        <v>0</v>
      </c>
      <c r="BC280" s="105">
        <f>IF(A16stdlife="n/a","n/a",IF(BC$3&gt;(A16stdlife+$E280),('PTRM input'!$N$158*(1+rvanilla08)^0.5)-SUM($N280:BB280),('PTRM input'!$N$158*(1+rvanilla08)^0.5)/A16stdlife))</f>
        <v>0</v>
      </c>
      <c r="BD280" s="105">
        <f>IF(A16stdlife="n/a","n/a",IF(BD$3&gt;(A16stdlife+$E280),('PTRM input'!$N$158*(1+rvanilla08)^0.5)-SUM($N280:BC280),('PTRM input'!$N$158*(1+rvanilla08)^0.5)/A16stdlife))</f>
        <v>0</v>
      </c>
      <c r="BE280" s="105">
        <f>IF(A16stdlife="n/a","n/a",IF(BE$3&gt;(A16stdlife+$E280),('PTRM input'!$N$158*(1+rvanilla08)^0.5)-SUM($N280:BD280),('PTRM input'!$N$158*(1+rvanilla08)^0.5)/A16stdlife))</f>
        <v>0</v>
      </c>
      <c r="BF280" s="105">
        <f>IF(A16stdlife="n/a","n/a",IF(BF$3&gt;(A16stdlife+$E280),('PTRM input'!$N$158*(1+rvanilla08)^0.5)-SUM($N280:BE280),('PTRM input'!$N$158*(1+rvanilla08)^0.5)/A16stdlife))</f>
        <v>0</v>
      </c>
      <c r="BG280" s="105">
        <f>IF(A16stdlife="n/a","n/a",IF(BG$3&gt;(A16stdlife+$E280),('PTRM input'!$N$158*(1+rvanilla08)^0.5)-SUM($N280:BF280),('PTRM input'!$N$158*(1+rvanilla08)^0.5)/A16stdlife))</f>
        <v>0</v>
      </c>
      <c r="BH280" s="105">
        <f>IF(A16stdlife="n/a","n/a",IF(BH$3&gt;(A16stdlife+$E280),('PTRM input'!$N$158*(1+rvanilla08)^0.5)-SUM($N280:BG280),('PTRM input'!$N$158*(1+rvanilla08)^0.5)/A16stdlife))</f>
        <v>0</v>
      </c>
      <c r="BI280" s="105">
        <f>IF(A16stdlife="n/a","n/a",IF(BI$3&gt;(A16stdlife+$E280),('PTRM input'!$N$158*(1+rvanilla08)^0.5)-SUM($N280:BH280),('PTRM input'!$N$158*(1+rvanilla08)^0.5)/A16stdlife))</f>
        <v>0</v>
      </c>
      <c r="BJ280" s="234"/>
      <c r="BK280" s="234"/>
      <c r="BL280" s="234"/>
      <c r="BM280" s="234"/>
    </row>
    <row r="281" spans="1:65" s="190" customFormat="1" hidden="1" outlineLevel="2">
      <c r="A281" s="234"/>
      <c r="B281" s="32"/>
      <c r="C281" s="31"/>
      <c r="D281" s="930"/>
      <c r="E281" s="167">
        <v>9</v>
      </c>
      <c r="F281" s="34"/>
      <c r="G281" s="184"/>
      <c r="H281" s="186"/>
      <c r="I281" s="186"/>
      <c r="J281" s="186"/>
      <c r="K281" s="186"/>
      <c r="L281" s="186"/>
      <c r="M281" s="186"/>
      <c r="N281" s="186"/>
      <c r="O281" s="185"/>
      <c r="P281" s="105">
        <f>IF(A16stdlife="n/a","n/a",IF(P$3&gt;(A16stdlife+$E281),('PTRM input'!$O$158*(1+rvanilla09)^0.5)-SUM($O281:O281),('PTRM input'!$O$158*(1+rvanilla09)^0.5)/A16stdlife))</f>
        <v>0</v>
      </c>
      <c r="Q281" s="105">
        <f>IF(A16stdlife="n/a","n/a",IF(Q$3&gt;(A16stdlife+$E281),('PTRM input'!$O$158*(1+rvanilla09)^0.5)-SUM($O281:P281),('PTRM input'!$O$158*(1+rvanilla09)^0.5)/A16stdlife))</f>
        <v>0</v>
      </c>
      <c r="R281" s="105">
        <f>IF(A16stdlife="n/a","n/a",IF(R$3&gt;(A16stdlife+$E281),('PTRM input'!$O$158*(1+rvanilla09)^0.5)-SUM($O281:Q281),('PTRM input'!$O$158*(1+rvanilla09)^0.5)/A16stdlife))</f>
        <v>0</v>
      </c>
      <c r="S281" s="105">
        <f>IF(A16stdlife="n/a","n/a",IF(S$3&gt;(A16stdlife+$E281),('PTRM input'!$O$158*(1+rvanilla09)^0.5)-SUM($O281:R281),('PTRM input'!$O$158*(1+rvanilla09)^0.5)/A16stdlife))</f>
        <v>0</v>
      </c>
      <c r="T281" s="105">
        <f>IF(A16stdlife="n/a","n/a",IF(T$3&gt;(A16stdlife+$E281),('PTRM input'!$O$158*(1+rvanilla09)^0.5)-SUM($O281:S281),('PTRM input'!$O$158*(1+rvanilla09)^0.5)/A16stdlife))</f>
        <v>0</v>
      </c>
      <c r="U281" s="105">
        <f>IF(A16stdlife="n/a","n/a",IF(U$3&gt;(A16stdlife+$E281),('PTRM input'!$O$158*(1+rvanilla09)^0.5)-SUM($O281:T281),('PTRM input'!$O$158*(1+rvanilla09)^0.5)/A16stdlife))</f>
        <v>0</v>
      </c>
      <c r="V281" s="105">
        <f>IF(A16stdlife="n/a","n/a",IF(V$3&gt;(A16stdlife+$E281),('PTRM input'!$O$158*(1+rvanilla09)^0.5)-SUM($O281:U281),('PTRM input'!$O$158*(1+rvanilla09)^0.5)/A16stdlife))</f>
        <v>0</v>
      </c>
      <c r="W281" s="105">
        <f>IF(A16stdlife="n/a","n/a",IF(W$3&gt;(A16stdlife+$E281),('PTRM input'!$O$158*(1+rvanilla09)^0.5)-SUM($O281:V281),('PTRM input'!$O$158*(1+rvanilla09)^0.5)/A16stdlife))</f>
        <v>0</v>
      </c>
      <c r="X281" s="105">
        <f>IF(A16stdlife="n/a","n/a",IF(X$3&gt;(A16stdlife+$E281),('PTRM input'!$O$158*(1+rvanilla09)^0.5)-SUM($O281:W281),('PTRM input'!$O$158*(1+rvanilla09)^0.5)/A16stdlife))</f>
        <v>0</v>
      </c>
      <c r="Y281" s="105">
        <f>IF(A16stdlife="n/a","n/a",IF(Y$3&gt;(A16stdlife+$E281),('PTRM input'!$O$158*(1+rvanilla09)^0.5)-SUM($O281:X281),('PTRM input'!$O$158*(1+rvanilla09)^0.5)/A16stdlife))</f>
        <v>0</v>
      </c>
      <c r="Z281" s="105">
        <f>IF(A16stdlife="n/a","n/a",IF(Z$3&gt;(A16stdlife+$E281),('PTRM input'!$O$158*(1+rvanilla09)^0.5)-SUM($O281:Y281),('PTRM input'!$O$158*(1+rvanilla09)^0.5)/A16stdlife))</f>
        <v>0</v>
      </c>
      <c r="AA281" s="105">
        <f>IF(A16stdlife="n/a","n/a",IF(AA$3&gt;(A16stdlife+$E281),('PTRM input'!$O$158*(1+rvanilla09)^0.5)-SUM($O281:Z281),('PTRM input'!$O$158*(1+rvanilla09)^0.5)/A16stdlife))</f>
        <v>0</v>
      </c>
      <c r="AB281" s="105">
        <f>IF(A16stdlife="n/a","n/a",IF(AB$3&gt;(A16stdlife+$E281),('PTRM input'!$O$158*(1+rvanilla09)^0.5)-SUM($O281:AA281),('PTRM input'!$O$158*(1+rvanilla09)^0.5)/A16stdlife))</f>
        <v>0</v>
      </c>
      <c r="AC281" s="105">
        <f>IF(A16stdlife="n/a","n/a",IF(AC$3&gt;(A16stdlife+$E281),('PTRM input'!$O$158*(1+rvanilla09)^0.5)-SUM($O281:AB281),('PTRM input'!$O$158*(1+rvanilla09)^0.5)/A16stdlife))</f>
        <v>0</v>
      </c>
      <c r="AD281" s="105">
        <f>IF(A16stdlife="n/a","n/a",IF(AD$3&gt;(A16stdlife+$E281),('PTRM input'!$O$158*(1+rvanilla09)^0.5)-SUM($O281:AC281),('PTRM input'!$O$158*(1+rvanilla09)^0.5)/A16stdlife))</f>
        <v>0</v>
      </c>
      <c r="AE281" s="105">
        <f>IF(A16stdlife="n/a","n/a",IF(AE$3&gt;(A16stdlife+$E281),('PTRM input'!$O$158*(1+rvanilla09)^0.5)-SUM($O281:AD281),('PTRM input'!$O$158*(1+rvanilla09)^0.5)/A16stdlife))</f>
        <v>0</v>
      </c>
      <c r="AF281" s="105">
        <f>IF(A16stdlife="n/a","n/a",IF(AF$3&gt;(A16stdlife+$E281),('PTRM input'!$O$158*(1+rvanilla09)^0.5)-SUM($O281:AE281),('PTRM input'!$O$158*(1+rvanilla09)^0.5)/A16stdlife))</f>
        <v>0</v>
      </c>
      <c r="AG281" s="105">
        <f>IF(A16stdlife="n/a","n/a",IF(AG$3&gt;(A16stdlife+$E281),('PTRM input'!$O$158*(1+rvanilla09)^0.5)-SUM($O281:AF281),('PTRM input'!$O$158*(1+rvanilla09)^0.5)/A16stdlife))</f>
        <v>0</v>
      </c>
      <c r="AH281" s="105">
        <f>IF(A16stdlife="n/a","n/a",IF(AH$3&gt;(A16stdlife+$E281),('PTRM input'!$O$158*(1+rvanilla09)^0.5)-SUM($O281:AG281),('PTRM input'!$O$158*(1+rvanilla09)^0.5)/A16stdlife))</f>
        <v>0</v>
      </c>
      <c r="AI281" s="105">
        <f>IF(A16stdlife="n/a","n/a",IF(AI$3&gt;(A16stdlife+$E281),('PTRM input'!$O$158*(1+rvanilla09)^0.5)-SUM($O281:AH281),('PTRM input'!$O$158*(1+rvanilla09)^0.5)/A16stdlife))</f>
        <v>0</v>
      </c>
      <c r="AJ281" s="105">
        <f>IF(A16stdlife="n/a","n/a",IF(AJ$3&gt;(A16stdlife+$E281),('PTRM input'!$O$158*(1+rvanilla09)^0.5)-SUM($O281:AI281),('PTRM input'!$O$158*(1+rvanilla09)^0.5)/A16stdlife))</f>
        <v>0</v>
      </c>
      <c r="AK281" s="105">
        <f>IF(A16stdlife="n/a","n/a",IF(AK$3&gt;(A16stdlife+$E281),('PTRM input'!$O$158*(1+rvanilla09)^0.5)-SUM($O281:AJ281),('PTRM input'!$O$158*(1+rvanilla09)^0.5)/A16stdlife))</f>
        <v>0</v>
      </c>
      <c r="AL281" s="105">
        <f>IF(A16stdlife="n/a","n/a",IF(AL$3&gt;(A16stdlife+$E281),('PTRM input'!$O$158*(1+rvanilla09)^0.5)-SUM($O281:AK281),('PTRM input'!$O$158*(1+rvanilla09)^0.5)/A16stdlife))</f>
        <v>0</v>
      </c>
      <c r="AM281" s="105">
        <f>IF(A16stdlife="n/a","n/a",IF(AM$3&gt;(A16stdlife+$E281),('PTRM input'!$O$158*(1+rvanilla09)^0.5)-SUM($O281:AL281),('PTRM input'!$O$158*(1+rvanilla09)^0.5)/A16stdlife))</f>
        <v>0</v>
      </c>
      <c r="AN281" s="105">
        <f>IF(A16stdlife="n/a","n/a",IF(AN$3&gt;(A16stdlife+$E281),('PTRM input'!$O$158*(1+rvanilla09)^0.5)-SUM($O281:AM281),('PTRM input'!$O$158*(1+rvanilla09)^0.5)/A16stdlife))</f>
        <v>0</v>
      </c>
      <c r="AO281" s="105">
        <f>IF(A16stdlife="n/a","n/a",IF(AO$3&gt;(A16stdlife+$E281),('PTRM input'!$O$158*(1+rvanilla09)^0.5)-SUM($O281:AN281),('PTRM input'!$O$158*(1+rvanilla09)^0.5)/A16stdlife))</f>
        <v>0</v>
      </c>
      <c r="AP281" s="105">
        <f>IF(A16stdlife="n/a","n/a",IF(AP$3&gt;(A16stdlife+$E281),('PTRM input'!$O$158*(1+rvanilla09)^0.5)-SUM($O281:AO281),('PTRM input'!$O$158*(1+rvanilla09)^0.5)/A16stdlife))</f>
        <v>0</v>
      </c>
      <c r="AQ281" s="105">
        <f>IF(A16stdlife="n/a","n/a",IF(AQ$3&gt;(A16stdlife+$E281),('PTRM input'!$O$158*(1+rvanilla09)^0.5)-SUM($O281:AP281),('PTRM input'!$O$158*(1+rvanilla09)^0.5)/A16stdlife))</f>
        <v>0</v>
      </c>
      <c r="AR281" s="105">
        <f>IF(A16stdlife="n/a","n/a",IF(AR$3&gt;(A16stdlife+$E281),('PTRM input'!$O$158*(1+rvanilla09)^0.5)-SUM($O281:AQ281),('PTRM input'!$O$158*(1+rvanilla09)^0.5)/A16stdlife))</f>
        <v>0</v>
      </c>
      <c r="AS281" s="105">
        <f>IF(A16stdlife="n/a","n/a",IF(AS$3&gt;(A16stdlife+$E281),('PTRM input'!$O$158*(1+rvanilla09)^0.5)-SUM($O281:AR281),('PTRM input'!$O$158*(1+rvanilla09)^0.5)/A16stdlife))</f>
        <v>0</v>
      </c>
      <c r="AT281" s="105">
        <f>IF(A16stdlife="n/a","n/a",IF(AT$3&gt;(A16stdlife+$E281),('PTRM input'!$O$158*(1+rvanilla09)^0.5)-SUM($O281:AS281),('PTRM input'!$O$158*(1+rvanilla09)^0.5)/A16stdlife))</f>
        <v>0</v>
      </c>
      <c r="AU281" s="105">
        <f>IF(A16stdlife="n/a","n/a",IF(AU$3&gt;(A16stdlife+$E281),('PTRM input'!$O$158*(1+rvanilla09)^0.5)-SUM($O281:AT281),('PTRM input'!$O$158*(1+rvanilla09)^0.5)/A16stdlife))</f>
        <v>0</v>
      </c>
      <c r="AV281" s="105">
        <f>IF(A16stdlife="n/a","n/a",IF(AV$3&gt;(A16stdlife+$E281),('PTRM input'!$O$158*(1+rvanilla09)^0.5)-SUM($O281:AU281),('PTRM input'!$O$158*(1+rvanilla09)^0.5)/A16stdlife))</f>
        <v>0</v>
      </c>
      <c r="AW281" s="105">
        <f>IF(A16stdlife="n/a","n/a",IF(AW$3&gt;(A16stdlife+$E281),('PTRM input'!$O$158*(1+rvanilla09)^0.5)-SUM($O281:AV281),('PTRM input'!$O$158*(1+rvanilla09)^0.5)/A16stdlife))</f>
        <v>0</v>
      </c>
      <c r="AX281" s="105">
        <f>IF(A16stdlife="n/a","n/a",IF(AX$3&gt;(A16stdlife+$E281),('PTRM input'!$O$158*(1+rvanilla09)^0.5)-SUM($O281:AW281),('PTRM input'!$O$158*(1+rvanilla09)^0.5)/A16stdlife))</f>
        <v>0</v>
      </c>
      <c r="AY281" s="105">
        <f>IF(A16stdlife="n/a","n/a",IF(AY$3&gt;(A16stdlife+$E281),('PTRM input'!$O$158*(1+rvanilla09)^0.5)-SUM($O281:AX281),('PTRM input'!$O$158*(1+rvanilla09)^0.5)/A16stdlife))</f>
        <v>0</v>
      </c>
      <c r="AZ281" s="105">
        <f>IF(A16stdlife="n/a","n/a",IF(AZ$3&gt;(A16stdlife+$E281),('PTRM input'!$O$158*(1+rvanilla09)^0.5)-SUM($O281:AY281),('PTRM input'!$O$158*(1+rvanilla09)^0.5)/A16stdlife))</f>
        <v>0</v>
      </c>
      <c r="BA281" s="105">
        <f>IF(A16stdlife="n/a","n/a",IF(BA$3&gt;(A16stdlife+$E281),('PTRM input'!$O$158*(1+rvanilla09)^0.5)-SUM($O281:AZ281),('PTRM input'!$O$158*(1+rvanilla09)^0.5)/A16stdlife))</f>
        <v>0</v>
      </c>
      <c r="BB281" s="105">
        <f>IF(A16stdlife="n/a","n/a",IF(BB$3&gt;(A16stdlife+$E281),('PTRM input'!$O$158*(1+rvanilla09)^0.5)-SUM($O281:BA281),('PTRM input'!$O$158*(1+rvanilla09)^0.5)/A16stdlife))</f>
        <v>0</v>
      </c>
      <c r="BC281" s="105">
        <f>IF(A16stdlife="n/a","n/a",IF(BC$3&gt;(A16stdlife+$E281),('PTRM input'!$O$158*(1+rvanilla09)^0.5)-SUM($O281:BB281),('PTRM input'!$O$158*(1+rvanilla09)^0.5)/A16stdlife))</f>
        <v>0</v>
      </c>
      <c r="BD281" s="105">
        <f>IF(A16stdlife="n/a","n/a",IF(BD$3&gt;(A16stdlife+$E281),('PTRM input'!$O$158*(1+rvanilla09)^0.5)-SUM($O281:BC281),('PTRM input'!$O$158*(1+rvanilla09)^0.5)/A16stdlife))</f>
        <v>0</v>
      </c>
      <c r="BE281" s="105">
        <f>IF(A16stdlife="n/a","n/a",IF(BE$3&gt;(A16stdlife+$E281),('PTRM input'!$O$158*(1+rvanilla09)^0.5)-SUM($O281:BD281),('PTRM input'!$O$158*(1+rvanilla09)^0.5)/A16stdlife))</f>
        <v>0</v>
      </c>
      <c r="BF281" s="105">
        <f>IF(A16stdlife="n/a","n/a",IF(BF$3&gt;(A16stdlife+$E281),('PTRM input'!$O$158*(1+rvanilla09)^0.5)-SUM($O281:BE281),('PTRM input'!$O$158*(1+rvanilla09)^0.5)/A16stdlife))</f>
        <v>0</v>
      </c>
      <c r="BG281" s="105">
        <f>IF(A16stdlife="n/a","n/a",IF(BG$3&gt;(A16stdlife+$E281),('PTRM input'!$O$158*(1+rvanilla09)^0.5)-SUM($O281:BF281),('PTRM input'!$O$158*(1+rvanilla09)^0.5)/A16stdlife))</f>
        <v>0</v>
      </c>
      <c r="BH281" s="105">
        <f>IF(A16stdlife="n/a","n/a",IF(BH$3&gt;(A16stdlife+$E281),('PTRM input'!$O$158*(1+rvanilla09)^0.5)-SUM($O281:BG281),('PTRM input'!$O$158*(1+rvanilla09)^0.5)/A16stdlife))</f>
        <v>0</v>
      </c>
      <c r="BI281" s="105">
        <f>IF(A16stdlife="n/a","n/a",IF(BI$3&gt;(A16stdlife+$E281),('PTRM input'!$O$158*(1+rvanilla09)^0.5)-SUM($O281:BH281),('PTRM input'!$O$158*(1+rvanilla09)^0.5)/A16stdlife))</f>
        <v>0</v>
      </c>
      <c r="BJ281" s="234"/>
      <c r="BK281" s="234"/>
      <c r="BL281" s="234"/>
      <c r="BM281" s="234"/>
    </row>
    <row r="282" spans="1:65" s="190" customFormat="1" hidden="1" outlineLevel="2">
      <c r="A282" s="234"/>
      <c r="B282" s="32"/>
      <c r="C282" s="31"/>
      <c r="D282" s="930"/>
      <c r="E282" s="168">
        <v>10</v>
      </c>
      <c r="F282" s="34"/>
      <c r="G282" s="184"/>
      <c r="H282" s="186"/>
      <c r="I282" s="186"/>
      <c r="J282" s="186"/>
      <c r="K282" s="186"/>
      <c r="L282" s="186"/>
      <c r="M282" s="186"/>
      <c r="N282" s="186"/>
      <c r="O282" s="186"/>
      <c r="P282" s="185"/>
      <c r="Q282" s="105">
        <f>IF(A16stdlife="n/a","n/a",IF(Q$3&gt;(A16stdlife+$E282),('PTRM input'!$P$158*(1+rvanilla10)^0.5)-SUM($P282:P282),('PTRM input'!$P$158*(1+rvanilla10)^0.5)/A16stdlife))</f>
        <v>0</v>
      </c>
      <c r="R282" s="105">
        <f>IF(A16stdlife="n/a","n/a",IF(R$3&gt;(A16stdlife+$E282),('PTRM input'!$P$158*(1+rvanilla10)^0.5)-SUM($P282:Q282),('PTRM input'!$P$158*(1+rvanilla10)^0.5)/A16stdlife))</f>
        <v>0</v>
      </c>
      <c r="S282" s="105">
        <f>IF(A16stdlife="n/a","n/a",IF(S$3&gt;(A16stdlife+$E282),('PTRM input'!$P$158*(1+rvanilla10)^0.5)-SUM($P282:R282),('PTRM input'!$P$158*(1+rvanilla10)^0.5)/A16stdlife))</f>
        <v>0</v>
      </c>
      <c r="T282" s="105">
        <f>IF(A16stdlife="n/a","n/a",IF(T$3&gt;(A16stdlife+$E282),('PTRM input'!$P$158*(1+rvanilla10)^0.5)-SUM($P282:S282),('PTRM input'!$P$158*(1+rvanilla10)^0.5)/A16stdlife))</f>
        <v>0</v>
      </c>
      <c r="U282" s="105">
        <f>IF(A16stdlife="n/a","n/a",IF(U$3&gt;(A16stdlife+$E282),('PTRM input'!$P$158*(1+rvanilla10)^0.5)-SUM($P282:T282),('PTRM input'!$P$158*(1+rvanilla10)^0.5)/A16stdlife))</f>
        <v>0</v>
      </c>
      <c r="V282" s="105">
        <f>IF(A16stdlife="n/a","n/a",IF(V$3&gt;(A16stdlife+$E282),('PTRM input'!$P$158*(1+rvanilla10)^0.5)-SUM($P282:U282),('PTRM input'!$P$158*(1+rvanilla10)^0.5)/A16stdlife))</f>
        <v>0</v>
      </c>
      <c r="W282" s="105">
        <f>IF(A16stdlife="n/a","n/a",IF(W$3&gt;(A16stdlife+$E282),('PTRM input'!$P$158*(1+rvanilla10)^0.5)-SUM($P282:V282),('PTRM input'!$P$158*(1+rvanilla10)^0.5)/A16stdlife))</f>
        <v>0</v>
      </c>
      <c r="X282" s="105">
        <f>IF(A16stdlife="n/a","n/a",IF(X$3&gt;(A16stdlife+$E282),('PTRM input'!$P$158*(1+rvanilla10)^0.5)-SUM($P282:W282),('PTRM input'!$P$158*(1+rvanilla10)^0.5)/A16stdlife))</f>
        <v>0</v>
      </c>
      <c r="Y282" s="105">
        <f>IF(A16stdlife="n/a","n/a",IF(Y$3&gt;(A16stdlife+$E282),('PTRM input'!$P$158*(1+rvanilla10)^0.5)-SUM($P282:X282),('PTRM input'!$P$158*(1+rvanilla10)^0.5)/A16stdlife))</f>
        <v>0</v>
      </c>
      <c r="Z282" s="105">
        <f>IF(A16stdlife="n/a","n/a",IF(Z$3&gt;(A16stdlife+$E282),('PTRM input'!$P$158*(1+rvanilla10)^0.5)-SUM($P282:Y282),('PTRM input'!$P$158*(1+rvanilla10)^0.5)/A16stdlife))</f>
        <v>0</v>
      </c>
      <c r="AA282" s="105">
        <f>IF(A16stdlife="n/a","n/a",IF(AA$3&gt;(A16stdlife+$E282),('PTRM input'!$P$158*(1+rvanilla10)^0.5)-SUM($P282:Z282),('PTRM input'!$P$158*(1+rvanilla10)^0.5)/A16stdlife))</f>
        <v>0</v>
      </c>
      <c r="AB282" s="105">
        <f>IF(A16stdlife="n/a","n/a",IF(AB$3&gt;(A16stdlife+$E282),('PTRM input'!$P$158*(1+rvanilla10)^0.5)-SUM($P282:AA282),('PTRM input'!$P$158*(1+rvanilla10)^0.5)/A16stdlife))</f>
        <v>0</v>
      </c>
      <c r="AC282" s="105">
        <f>IF(A16stdlife="n/a","n/a",IF(AC$3&gt;(A16stdlife+$E282),('PTRM input'!$P$158*(1+rvanilla10)^0.5)-SUM($P282:AB282),('PTRM input'!$P$158*(1+rvanilla10)^0.5)/A16stdlife))</f>
        <v>0</v>
      </c>
      <c r="AD282" s="105">
        <f>IF(A16stdlife="n/a","n/a",IF(AD$3&gt;(A16stdlife+$E282),('PTRM input'!$P$158*(1+rvanilla10)^0.5)-SUM($P282:AC282),('PTRM input'!$P$158*(1+rvanilla10)^0.5)/A16stdlife))</f>
        <v>0</v>
      </c>
      <c r="AE282" s="105">
        <f>IF(A16stdlife="n/a","n/a",IF(AE$3&gt;(A16stdlife+$E282),('PTRM input'!$P$158*(1+rvanilla10)^0.5)-SUM($P282:AD282),('PTRM input'!$P$158*(1+rvanilla10)^0.5)/A16stdlife))</f>
        <v>0</v>
      </c>
      <c r="AF282" s="105">
        <f>IF(A16stdlife="n/a","n/a",IF(AF$3&gt;(A16stdlife+$E282),('PTRM input'!$P$158*(1+rvanilla10)^0.5)-SUM($P282:AE282),('PTRM input'!$P$158*(1+rvanilla10)^0.5)/A16stdlife))</f>
        <v>0</v>
      </c>
      <c r="AG282" s="105">
        <f>IF(A16stdlife="n/a","n/a",IF(AG$3&gt;(A16stdlife+$E282),('PTRM input'!$P$158*(1+rvanilla10)^0.5)-SUM($P282:AF282),('PTRM input'!$P$158*(1+rvanilla10)^0.5)/A16stdlife))</f>
        <v>0</v>
      </c>
      <c r="AH282" s="105">
        <f>IF(A16stdlife="n/a","n/a",IF(AH$3&gt;(A16stdlife+$E282),('PTRM input'!$P$158*(1+rvanilla10)^0.5)-SUM($P282:AG282),('PTRM input'!$P$158*(1+rvanilla10)^0.5)/A16stdlife))</f>
        <v>0</v>
      </c>
      <c r="AI282" s="105">
        <f>IF(A16stdlife="n/a","n/a",IF(AI$3&gt;(A16stdlife+$E282),('PTRM input'!$P$158*(1+rvanilla10)^0.5)-SUM($P282:AH282),('PTRM input'!$P$158*(1+rvanilla10)^0.5)/A16stdlife))</f>
        <v>0</v>
      </c>
      <c r="AJ282" s="105">
        <f>IF(A16stdlife="n/a","n/a",IF(AJ$3&gt;(A16stdlife+$E282),('PTRM input'!$P$158*(1+rvanilla10)^0.5)-SUM($P282:AI282),('PTRM input'!$P$158*(1+rvanilla10)^0.5)/A16stdlife))</f>
        <v>0</v>
      </c>
      <c r="AK282" s="105">
        <f>IF(A16stdlife="n/a","n/a",IF(AK$3&gt;(A16stdlife+$E282),('PTRM input'!$P$158*(1+rvanilla10)^0.5)-SUM($P282:AJ282),('PTRM input'!$P$158*(1+rvanilla10)^0.5)/A16stdlife))</f>
        <v>0</v>
      </c>
      <c r="AL282" s="105">
        <f>IF(A16stdlife="n/a","n/a",IF(AL$3&gt;(A16stdlife+$E282),('PTRM input'!$P$158*(1+rvanilla10)^0.5)-SUM($P282:AK282),('PTRM input'!$P$158*(1+rvanilla10)^0.5)/A16stdlife))</f>
        <v>0</v>
      </c>
      <c r="AM282" s="105">
        <f>IF(A16stdlife="n/a","n/a",IF(AM$3&gt;(A16stdlife+$E282),('PTRM input'!$P$158*(1+rvanilla10)^0.5)-SUM($P282:AL282),('PTRM input'!$P$158*(1+rvanilla10)^0.5)/A16stdlife))</f>
        <v>0</v>
      </c>
      <c r="AN282" s="105">
        <f>IF(A16stdlife="n/a","n/a",IF(AN$3&gt;(A16stdlife+$E282),('PTRM input'!$P$158*(1+rvanilla10)^0.5)-SUM($P282:AM282),('PTRM input'!$P$158*(1+rvanilla10)^0.5)/A16stdlife))</f>
        <v>0</v>
      </c>
      <c r="AO282" s="105">
        <f>IF(A16stdlife="n/a","n/a",IF(AO$3&gt;(A16stdlife+$E282),('PTRM input'!$P$158*(1+rvanilla10)^0.5)-SUM($P282:AN282),('PTRM input'!$P$158*(1+rvanilla10)^0.5)/A16stdlife))</f>
        <v>0</v>
      </c>
      <c r="AP282" s="105">
        <f>IF(A16stdlife="n/a","n/a",IF(AP$3&gt;(A16stdlife+$E282),('PTRM input'!$P$158*(1+rvanilla10)^0.5)-SUM($P282:AO282),('PTRM input'!$P$158*(1+rvanilla10)^0.5)/A16stdlife))</f>
        <v>0</v>
      </c>
      <c r="AQ282" s="105">
        <f>IF(A16stdlife="n/a","n/a",IF(AQ$3&gt;(A16stdlife+$E282),('PTRM input'!$P$158*(1+rvanilla10)^0.5)-SUM($P282:AP282),('PTRM input'!$P$158*(1+rvanilla10)^0.5)/A16stdlife))</f>
        <v>0</v>
      </c>
      <c r="AR282" s="105">
        <f>IF(A16stdlife="n/a","n/a",IF(AR$3&gt;(A16stdlife+$E282),('PTRM input'!$P$158*(1+rvanilla10)^0.5)-SUM($P282:AQ282),('PTRM input'!$P$158*(1+rvanilla10)^0.5)/A16stdlife))</f>
        <v>0</v>
      </c>
      <c r="AS282" s="105">
        <f>IF(A16stdlife="n/a","n/a",IF(AS$3&gt;(A16stdlife+$E282),('PTRM input'!$P$158*(1+rvanilla10)^0.5)-SUM($P282:AR282),('PTRM input'!$P$158*(1+rvanilla10)^0.5)/A16stdlife))</f>
        <v>0</v>
      </c>
      <c r="AT282" s="105">
        <f>IF(A16stdlife="n/a","n/a",IF(AT$3&gt;(A16stdlife+$E282),('PTRM input'!$P$158*(1+rvanilla10)^0.5)-SUM($P282:AS282),('PTRM input'!$P$158*(1+rvanilla10)^0.5)/A16stdlife))</f>
        <v>0</v>
      </c>
      <c r="AU282" s="105">
        <f>IF(A16stdlife="n/a","n/a",IF(AU$3&gt;(A16stdlife+$E282),('PTRM input'!$P$158*(1+rvanilla10)^0.5)-SUM($P282:AT282),('PTRM input'!$P$158*(1+rvanilla10)^0.5)/A16stdlife))</f>
        <v>0</v>
      </c>
      <c r="AV282" s="105">
        <f>IF(A16stdlife="n/a","n/a",IF(AV$3&gt;(A16stdlife+$E282),('PTRM input'!$P$158*(1+rvanilla10)^0.5)-SUM($P282:AU282),('PTRM input'!$P$158*(1+rvanilla10)^0.5)/A16stdlife))</f>
        <v>0</v>
      </c>
      <c r="AW282" s="105">
        <f>IF(A16stdlife="n/a","n/a",IF(AW$3&gt;(A16stdlife+$E282),('PTRM input'!$P$158*(1+rvanilla10)^0.5)-SUM($P282:AV282),('PTRM input'!$P$158*(1+rvanilla10)^0.5)/A16stdlife))</f>
        <v>0</v>
      </c>
      <c r="AX282" s="105">
        <f>IF(A16stdlife="n/a","n/a",IF(AX$3&gt;(A16stdlife+$E282),('PTRM input'!$P$158*(1+rvanilla10)^0.5)-SUM($P282:AW282),('PTRM input'!$P$158*(1+rvanilla10)^0.5)/A16stdlife))</f>
        <v>0</v>
      </c>
      <c r="AY282" s="105">
        <f>IF(A16stdlife="n/a","n/a",IF(AY$3&gt;(A16stdlife+$E282),('PTRM input'!$P$158*(1+rvanilla10)^0.5)-SUM($P282:AX282),('PTRM input'!$P$158*(1+rvanilla10)^0.5)/A16stdlife))</f>
        <v>0</v>
      </c>
      <c r="AZ282" s="105">
        <f>IF(A16stdlife="n/a","n/a",IF(AZ$3&gt;(A16stdlife+$E282),('PTRM input'!$P$158*(1+rvanilla10)^0.5)-SUM($P282:AY282),('PTRM input'!$P$158*(1+rvanilla10)^0.5)/A16stdlife))</f>
        <v>0</v>
      </c>
      <c r="BA282" s="105">
        <f>IF(A16stdlife="n/a","n/a",IF(BA$3&gt;(A16stdlife+$E282),('PTRM input'!$P$158*(1+rvanilla10)^0.5)-SUM($P282:AZ282),('PTRM input'!$P$158*(1+rvanilla10)^0.5)/A16stdlife))</f>
        <v>0</v>
      </c>
      <c r="BB282" s="105">
        <f>IF(A16stdlife="n/a","n/a",IF(BB$3&gt;(A16stdlife+$E282),('PTRM input'!$P$158*(1+rvanilla10)^0.5)-SUM($P282:BA282),('PTRM input'!$P$158*(1+rvanilla10)^0.5)/A16stdlife))</f>
        <v>0</v>
      </c>
      <c r="BC282" s="105">
        <f>IF(A16stdlife="n/a","n/a",IF(BC$3&gt;(A16stdlife+$E282),('PTRM input'!$P$158*(1+rvanilla10)^0.5)-SUM($P282:BB282),('PTRM input'!$P$158*(1+rvanilla10)^0.5)/A16stdlife))</f>
        <v>0</v>
      </c>
      <c r="BD282" s="105">
        <f>IF(A16stdlife="n/a","n/a",IF(BD$3&gt;(A16stdlife+$E282),('PTRM input'!$P$158*(1+rvanilla10)^0.5)-SUM($P282:BC282),('PTRM input'!$P$158*(1+rvanilla10)^0.5)/A16stdlife))</f>
        <v>0</v>
      </c>
      <c r="BE282" s="105">
        <f>IF(A16stdlife="n/a","n/a",IF(BE$3&gt;(A16stdlife+$E282),('PTRM input'!$P$158*(1+rvanilla10)^0.5)-SUM($P282:BD282),('PTRM input'!$P$158*(1+rvanilla10)^0.5)/A16stdlife))</f>
        <v>0</v>
      </c>
      <c r="BF282" s="105">
        <f>IF(A16stdlife="n/a","n/a",IF(BF$3&gt;(A16stdlife+$E282),('PTRM input'!$P$158*(1+rvanilla10)^0.5)-SUM($P282:BE282),('PTRM input'!$P$158*(1+rvanilla10)^0.5)/A16stdlife))</f>
        <v>0</v>
      </c>
      <c r="BG282" s="105">
        <f>IF(A16stdlife="n/a","n/a",IF(BG$3&gt;(A16stdlife+$E282),('PTRM input'!$P$158*(1+rvanilla10)^0.5)-SUM($P282:BF282),('PTRM input'!$P$158*(1+rvanilla10)^0.5)/A16stdlife))</f>
        <v>0</v>
      </c>
      <c r="BH282" s="105">
        <f>IF(A16stdlife="n/a","n/a",IF(BH$3&gt;(A16stdlife+$E282),('PTRM input'!$P$158*(1+rvanilla10)^0.5)-SUM($P282:BG282),('PTRM input'!$P$158*(1+rvanilla10)^0.5)/A16stdlife))</f>
        <v>0</v>
      </c>
      <c r="BI282" s="105">
        <f>IF(A16stdlife="n/a","n/a",IF(BI$3&gt;(A16stdlife+$E282),('PTRM input'!$P$158*(1+rvanilla10)^0.5)-SUM($P282:BH282),('PTRM input'!$P$158*(1+rvanilla10)^0.5)/A16stdlife))</f>
        <v>0</v>
      </c>
      <c r="BJ282" s="234"/>
      <c r="BK282" s="234"/>
      <c r="BL282" s="234"/>
      <c r="BM282" s="234"/>
    </row>
    <row r="283" spans="1:65" s="190" customFormat="1" outlineLevel="1" collapsed="1">
      <c r="A283" s="234"/>
      <c r="B283" s="17"/>
      <c r="C283" s="32">
        <f>Asset16</f>
        <v>0</v>
      </c>
      <c r="D283" s="17"/>
      <c r="E283" s="17"/>
      <c r="F283" s="30"/>
      <c r="G283" s="102">
        <f t="shared" ref="G283:AL283" si="67">SUM(G271:G282)</f>
        <v>0</v>
      </c>
      <c r="H283" s="102">
        <f t="shared" si="67"/>
        <v>0</v>
      </c>
      <c r="I283" s="102">
        <f t="shared" si="67"/>
        <v>0</v>
      </c>
      <c r="J283" s="102">
        <f t="shared" si="67"/>
        <v>0</v>
      </c>
      <c r="K283" s="102">
        <f t="shared" si="67"/>
        <v>0</v>
      </c>
      <c r="L283" s="102">
        <f t="shared" si="67"/>
        <v>0</v>
      </c>
      <c r="M283" s="102">
        <f t="shared" si="67"/>
        <v>0</v>
      </c>
      <c r="N283" s="102">
        <f t="shared" si="67"/>
        <v>0</v>
      </c>
      <c r="O283" s="102">
        <f t="shared" si="67"/>
        <v>0</v>
      </c>
      <c r="P283" s="102">
        <f t="shared" si="67"/>
        <v>0</v>
      </c>
      <c r="Q283" s="102">
        <f t="shared" si="67"/>
        <v>0</v>
      </c>
      <c r="R283" s="102">
        <f t="shared" si="67"/>
        <v>0</v>
      </c>
      <c r="S283" s="102">
        <f t="shared" si="67"/>
        <v>0</v>
      </c>
      <c r="T283" s="102">
        <f t="shared" si="67"/>
        <v>0</v>
      </c>
      <c r="U283" s="102">
        <f t="shared" si="67"/>
        <v>0</v>
      </c>
      <c r="V283" s="102">
        <f t="shared" si="67"/>
        <v>0</v>
      </c>
      <c r="W283" s="102">
        <f t="shared" si="67"/>
        <v>0</v>
      </c>
      <c r="X283" s="102">
        <f t="shared" si="67"/>
        <v>0</v>
      </c>
      <c r="Y283" s="102">
        <f t="shared" si="67"/>
        <v>0</v>
      </c>
      <c r="Z283" s="102">
        <f t="shared" si="67"/>
        <v>0</v>
      </c>
      <c r="AA283" s="102">
        <f t="shared" si="67"/>
        <v>0</v>
      </c>
      <c r="AB283" s="102">
        <f t="shared" si="67"/>
        <v>0</v>
      </c>
      <c r="AC283" s="102">
        <f t="shared" si="67"/>
        <v>0</v>
      </c>
      <c r="AD283" s="102">
        <f t="shared" si="67"/>
        <v>0</v>
      </c>
      <c r="AE283" s="102">
        <f t="shared" si="67"/>
        <v>0</v>
      </c>
      <c r="AF283" s="102">
        <f t="shared" si="67"/>
        <v>0</v>
      </c>
      <c r="AG283" s="102">
        <f t="shared" si="67"/>
        <v>0</v>
      </c>
      <c r="AH283" s="102">
        <f t="shared" si="67"/>
        <v>0</v>
      </c>
      <c r="AI283" s="102">
        <f t="shared" si="67"/>
        <v>0</v>
      </c>
      <c r="AJ283" s="102">
        <f t="shared" si="67"/>
        <v>0</v>
      </c>
      <c r="AK283" s="102">
        <f t="shared" si="67"/>
        <v>0</v>
      </c>
      <c r="AL283" s="102">
        <f t="shared" si="67"/>
        <v>0</v>
      </c>
      <c r="AM283" s="102">
        <f t="shared" ref="AM283:BI283" si="68">SUM(AM271:AM282)</f>
        <v>0</v>
      </c>
      <c r="AN283" s="102">
        <f t="shared" si="68"/>
        <v>0</v>
      </c>
      <c r="AO283" s="102">
        <f t="shared" si="68"/>
        <v>0</v>
      </c>
      <c r="AP283" s="102">
        <f t="shared" si="68"/>
        <v>0</v>
      </c>
      <c r="AQ283" s="102">
        <f t="shared" si="68"/>
        <v>0</v>
      </c>
      <c r="AR283" s="102">
        <f t="shared" si="68"/>
        <v>0</v>
      </c>
      <c r="AS283" s="102">
        <f t="shared" si="68"/>
        <v>0</v>
      </c>
      <c r="AT283" s="102">
        <f t="shared" si="68"/>
        <v>0</v>
      </c>
      <c r="AU283" s="102">
        <f t="shared" si="68"/>
        <v>0</v>
      </c>
      <c r="AV283" s="102">
        <f t="shared" si="68"/>
        <v>0</v>
      </c>
      <c r="AW283" s="102">
        <f t="shared" si="68"/>
        <v>0</v>
      </c>
      <c r="AX283" s="102">
        <f t="shared" si="68"/>
        <v>0</v>
      </c>
      <c r="AY283" s="102">
        <f t="shared" si="68"/>
        <v>0</v>
      </c>
      <c r="AZ283" s="102">
        <f t="shared" si="68"/>
        <v>0</v>
      </c>
      <c r="BA283" s="102">
        <f t="shared" si="68"/>
        <v>0</v>
      </c>
      <c r="BB283" s="102">
        <f t="shared" si="68"/>
        <v>0</v>
      </c>
      <c r="BC283" s="102">
        <f t="shared" si="68"/>
        <v>0</v>
      </c>
      <c r="BD283" s="102">
        <f t="shared" si="68"/>
        <v>0</v>
      </c>
      <c r="BE283" s="102">
        <f t="shared" si="68"/>
        <v>0</v>
      </c>
      <c r="BF283" s="102">
        <f t="shared" si="68"/>
        <v>0</v>
      </c>
      <c r="BG283" s="102">
        <f t="shared" si="68"/>
        <v>0</v>
      </c>
      <c r="BH283" s="102">
        <f t="shared" si="68"/>
        <v>0</v>
      </c>
      <c r="BI283" s="102">
        <f t="shared" si="68"/>
        <v>0</v>
      </c>
      <c r="BJ283" s="234"/>
      <c r="BK283" s="234"/>
      <c r="BL283" s="234"/>
      <c r="BM283" s="234"/>
    </row>
    <row r="284" spans="1:65" s="190" customFormat="1" ht="12.75" hidden="1" customHeight="1" outlineLevel="2">
      <c r="A284" s="234"/>
      <c r="B284" s="36">
        <f>C296</f>
        <v>0</v>
      </c>
      <c r="C284" s="37"/>
      <c r="D284" s="38" t="s">
        <v>58</v>
      </c>
      <c r="E284" s="37"/>
      <c r="F284" s="39"/>
      <c r="G284" s="104">
        <f>IF(G$3&gt;A17remlife,A17value-SUM($F284:F284),IF(A17remlife="N/A","n/a",A17value/A17remlife))</f>
        <v>0</v>
      </c>
      <c r="H284" s="104">
        <f>IF(H$3&gt;A17remlife,A17value-SUM($F284:G284),IF(A17remlife="N/A","n/a",A17value/A17remlife))</f>
        <v>0</v>
      </c>
      <c r="I284" s="104">
        <f>IF(I$3&gt;A17remlife,A17value-SUM($F284:H284),IF(A17remlife="N/A","n/a",A17value/A17remlife))</f>
        <v>0</v>
      </c>
      <c r="J284" s="104">
        <f>IF(J$3&gt;A17remlife,A17value-SUM($F284:I284),IF(A17remlife="N/A","n/a",A17value/A17remlife))</f>
        <v>0</v>
      </c>
      <c r="K284" s="104">
        <f>IF(K$3&gt;A17remlife,A17value-SUM($F284:J284),IF(A17remlife="N/A","n/a",A17value/A17remlife))</f>
        <v>0</v>
      </c>
      <c r="L284" s="104">
        <f>IF(L$3&gt;A17remlife,A17value-SUM($F284:K284),IF(A17remlife="N/A","n/a",A17value/A17remlife))</f>
        <v>0</v>
      </c>
      <c r="M284" s="104">
        <f>IF(M$3&gt;A17remlife,A17value-SUM($F284:L284),IF(A17remlife="N/A","n/a",A17value/A17remlife))</f>
        <v>0</v>
      </c>
      <c r="N284" s="104">
        <f>IF(N$3&gt;A17remlife,A17value-SUM($F284:M284),IF(A17remlife="N/A","n/a",A17value/A17remlife))</f>
        <v>0</v>
      </c>
      <c r="O284" s="104">
        <f>IF(O$3&gt;A17remlife,A17value-SUM($F284:N284),IF(A17remlife="N/A","n/a",A17value/A17remlife))</f>
        <v>0</v>
      </c>
      <c r="P284" s="104">
        <f>IF(P$3&gt;A17remlife,A17value-SUM($F284:O284),IF(A17remlife="N/A","n/a",A17value/A17remlife))</f>
        <v>0</v>
      </c>
      <c r="Q284" s="104">
        <f>IF(Q$3&gt;A17remlife,A17value-SUM($F284:P284),IF(A17remlife="N/A","n/a",A17value/A17remlife))</f>
        <v>0</v>
      </c>
      <c r="R284" s="104">
        <f>IF(R$3&gt;A17remlife,A17value-SUM($F284:Q284),IF(A17remlife="N/A","n/a",A17value/A17remlife))</f>
        <v>0</v>
      </c>
      <c r="S284" s="104">
        <f>IF(S$3&gt;A17remlife,A17value-SUM($F284:R284),IF(A17remlife="N/A","n/a",A17value/A17remlife))</f>
        <v>0</v>
      </c>
      <c r="T284" s="104">
        <f>IF(T$3&gt;A17remlife,A17value-SUM($F284:S284),IF(A17remlife="N/A","n/a",A17value/A17remlife))</f>
        <v>0</v>
      </c>
      <c r="U284" s="104">
        <f>IF(U$3&gt;A17remlife,A17value-SUM($F284:T284),IF(A17remlife="N/A","n/a",A17value/A17remlife))</f>
        <v>0</v>
      </c>
      <c r="V284" s="104">
        <f>IF(V$3&gt;A17remlife,A17value-SUM($F284:U284),IF(A17remlife="N/A","n/a",A17value/A17remlife))</f>
        <v>0</v>
      </c>
      <c r="W284" s="104">
        <f>IF(W$3&gt;A17remlife,A17value-SUM($F284:V284),IF(A17remlife="N/A","n/a",A17value/A17remlife))</f>
        <v>0</v>
      </c>
      <c r="X284" s="104">
        <f>IF(X$3&gt;A17remlife,A17value-SUM($F284:W284),IF(A17remlife="N/A","n/a",A17value/A17remlife))</f>
        <v>0</v>
      </c>
      <c r="Y284" s="104">
        <f>IF(Y$3&gt;A17remlife,A17value-SUM($F284:X284),IF(A17remlife="N/A","n/a",A17value/A17remlife))</f>
        <v>0</v>
      </c>
      <c r="Z284" s="104">
        <f>IF(Z$3&gt;A17remlife,A17value-SUM($F284:Y284),IF(A17remlife="N/A","n/a",A17value/A17remlife))</f>
        <v>0</v>
      </c>
      <c r="AA284" s="104">
        <f>IF(AA$3&gt;A17remlife,A17value-SUM($F284:Z284),IF(A17remlife="N/A","n/a",A17value/A17remlife))</f>
        <v>0</v>
      </c>
      <c r="AB284" s="104">
        <f>IF(AB$3&gt;A17remlife,A17value-SUM($F284:AA284),IF(A17remlife="N/A","n/a",A17value/A17remlife))</f>
        <v>0</v>
      </c>
      <c r="AC284" s="104">
        <f>IF(AC$3&gt;A17remlife,A17value-SUM($F284:AB284),IF(A17remlife="N/A","n/a",A17value/A17remlife))</f>
        <v>0</v>
      </c>
      <c r="AD284" s="104">
        <f>IF(AD$3&gt;A17remlife,A17value-SUM($F284:AC284),IF(A17remlife="N/A","n/a",A17value/A17remlife))</f>
        <v>0</v>
      </c>
      <c r="AE284" s="104">
        <f>IF(AE$3&gt;A17remlife,A17value-SUM($F284:AD284),IF(A17remlife="N/A","n/a",A17value/A17remlife))</f>
        <v>0</v>
      </c>
      <c r="AF284" s="104">
        <f>IF(AF$3&gt;A17remlife,A17value-SUM($F284:AE284),IF(A17remlife="N/A","n/a",A17value/A17remlife))</f>
        <v>0</v>
      </c>
      <c r="AG284" s="104">
        <f>IF(AG$3&gt;A17remlife,A17value-SUM($F284:AF284),IF(A17remlife="N/A","n/a",A17value/A17remlife))</f>
        <v>0</v>
      </c>
      <c r="AH284" s="104">
        <f>IF(AH$3&gt;A17remlife,A17value-SUM($F284:AG284),IF(A17remlife="N/A","n/a",A17value/A17remlife))</f>
        <v>0</v>
      </c>
      <c r="AI284" s="104">
        <f>IF(AI$3&gt;A17remlife,A17value-SUM($F284:AH284),IF(A17remlife="N/A","n/a",A17value/A17remlife))</f>
        <v>0</v>
      </c>
      <c r="AJ284" s="104">
        <f>IF(AJ$3&gt;A17remlife,A17value-SUM($F284:AI284),IF(A17remlife="N/A","n/a",A17value/A17remlife))</f>
        <v>0</v>
      </c>
      <c r="AK284" s="104">
        <f>IF(AK$3&gt;A17remlife,A17value-SUM($F284:AJ284),IF(A17remlife="N/A","n/a",A17value/A17remlife))</f>
        <v>0</v>
      </c>
      <c r="AL284" s="104">
        <f>IF(AL$3&gt;A17remlife,A17value-SUM($F284:AK284),IF(A17remlife="N/A","n/a",A17value/A17remlife))</f>
        <v>0</v>
      </c>
      <c r="AM284" s="104">
        <f>IF(AM$3&gt;A17remlife,A17value-SUM($F284:AL284),IF(A17remlife="N/A","n/a",A17value/A17remlife))</f>
        <v>0</v>
      </c>
      <c r="AN284" s="104">
        <f>IF(AN$3&gt;A17remlife,A17value-SUM($F284:AM284),IF(A17remlife="N/A","n/a",A17value/A17remlife))</f>
        <v>0</v>
      </c>
      <c r="AO284" s="104">
        <f>IF(AO$3&gt;A17remlife,A17value-SUM($F284:AN284),IF(A17remlife="N/A","n/a",A17value/A17remlife))</f>
        <v>0</v>
      </c>
      <c r="AP284" s="104">
        <f>IF(AP$3&gt;A17remlife,A17value-SUM($F284:AO284),IF(A17remlife="N/A","n/a",A17value/A17remlife))</f>
        <v>0</v>
      </c>
      <c r="AQ284" s="104">
        <f>IF(AQ$3&gt;A17remlife,A17value-SUM($F284:AP284),IF(A17remlife="N/A","n/a",A17value/A17remlife))</f>
        <v>0</v>
      </c>
      <c r="AR284" s="104">
        <f>IF(AR$3&gt;A17remlife,A17value-SUM($F284:AQ284),IF(A17remlife="N/A","n/a",A17value/A17remlife))</f>
        <v>0</v>
      </c>
      <c r="AS284" s="104">
        <f>IF(AS$3&gt;A17remlife,A17value-SUM($F284:AR284),IF(A17remlife="N/A","n/a",A17value/A17remlife))</f>
        <v>0</v>
      </c>
      <c r="AT284" s="104">
        <f>IF(AT$3&gt;A17remlife,A17value-SUM($F284:AS284),IF(A17remlife="N/A","n/a",A17value/A17remlife))</f>
        <v>0</v>
      </c>
      <c r="AU284" s="104">
        <f>IF(AU$3&gt;A17remlife,A17value-SUM($F284:AT284),IF(A17remlife="N/A","n/a",A17value/A17remlife))</f>
        <v>0</v>
      </c>
      <c r="AV284" s="104">
        <f>IF(AV$3&gt;A17remlife,A17value-SUM($F284:AU284),IF(A17remlife="N/A","n/a",A17value/A17remlife))</f>
        <v>0</v>
      </c>
      <c r="AW284" s="104">
        <f>IF(AW$3&gt;A17remlife,A17value-SUM($F284:AV284),IF(A17remlife="N/A","n/a",A17value/A17remlife))</f>
        <v>0</v>
      </c>
      <c r="AX284" s="104">
        <f>IF(AX$3&gt;A17remlife,A17value-SUM($F284:AW284),IF(A17remlife="N/A","n/a",A17value/A17remlife))</f>
        <v>0</v>
      </c>
      <c r="AY284" s="104">
        <f>IF(AY$3&gt;A17remlife,A17value-SUM($F284:AX284),IF(A17remlife="N/A","n/a",A17value/A17remlife))</f>
        <v>0</v>
      </c>
      <c r="AZ284" s="104">
        <f>IF(AZ$3&gt;A17remlife,A17value-SUM($F284:AY284),IF(A17remlife="N/A","n/a",A17value/A17remlife))</f>
        <v>0</v>
      </c>
      <c r="BA284" s="104">
        <f>IF(BA$3&gt;A17remlife,A17value-SUM($F284:AZ284),IF(A17remlife="N/A","n/a",A17value/A17remlife))</f>
        <v>0</v>
      </c>
      <c r="BB284" s="104">
        <f>IF(BB$3&gt;A17remlife,A17value-SUM($F284:BA284),IF(A17remlife="N/A","n/a",A17value/A17remlife))</f>
        <v>0</v>
      </c>
      <c r="BC284" s="104">
        <f>IF(BC$3&gt;A17remlife,A17value-SUM($F284:BB284),IF(A17remlife="N/A","n/a",A17value/A17remlife))</f>
        <v>0</v>
      </c>
      <c r="BD284" s="104">
        <f>IF(BD$3&gt;A17remlife,A17value-SUM($F284:BC284),IF(A17remlife="N/A","n/a",A17value/A17remlife))</f>
        <v>0</v>
      </c>
      <c r="BE284" s="104">
        <f>IF(BE$3&gt;A17remlife,A17value-SUM($F284:BD284),IF(A17remlife="N/A","n/a",A17value/A17remlife))</f>
        <v>0</v>
      </c>
      <c r="BF284" s="104">
        <f>IF(BF$3&gt;A17remlife,A17value-SUM($F284:BE284),IF(A17remlife="N/A","n/a",A17value/A17remlife))</f>
        <v>0</v>
      </c>
      <c r="BG284" s="104">
        <f>IF(BG$3&gt;A17remlife,A17value-SUM($F284:BF284),IF(A17remlife="N/A","n/a",A17value/A17remlife))</f>
        <v>0</v>
      </c>
      <c r="BH284" s="104">
        <f>IF(BH$3&gt;A17remlife,A17value-SUM($F284:BG284),IF(A17remlife="N/A","n/a",A17value/A17remlife))</f>
        <v>0</v>
      </c>
      <c r="BI284" s="104">
        <f>IF(BI$3&gt;A17remlife,A17value-SUM($F284:BH284),IF(A17remlife="N/A","n/a",A17value/A17remlife))</f>
        <v>0</v>
      </c>
      <c r="BJ284" s="234"/>
      <c r="BK284" s="234"/>
      <c r="BL284" s="234"/>
      <c r="BM284" s="234"/>
    </row>
    <row r="285" spans="1:65" s="190" customFormat="1" ht="12.75" hidden="1" customHeight="1" outlineLevel="2">
      <c r="A285" s="234"/>
      <c r="B285" s="32"/>
      <c r="C285" s="31"/>
      <c r="D285" s="930" t="s">
        <v>326</v>
      </c>
      <c r="E285" s="167">
        <v>0</v>
      </c>
      <c r="F285" s="34"/>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234"/>
      <c r="BK285" s="234"/>
      <c r="BL285" s="234"/>
      <c r="BM285" s="234"/>
    </row>
    <row r="286" spans="1:65" s="190" customFormat="1" hidden="1" outlineLevel="2">
      <c r="A286" s="234"/>
      <c r="B286" s="32"/>
      <c r="C286" s="31"/>
      <c r="D286" s="930"/>
      <c r="E286" s="167">
        <v>1</v>
      </c>
      <c r="F286" s="34"/>
      <c r="G286" s="183"/>
      <c r="H286" s="105">
        <f>IF(A17stdlife="n/a","n/a",IF(H$3&gt;(A17stdlife+$E286),('PTRM input'!$G$159*(1+rvanilla01)^0.5)-SUM($G286:G286),('PTRM input'!$G$159*(1+rvanilla01)^0.5)/A17stdlife))</f>
        <v>0</v>
      </c>
      <c r="I286" s="105">
        <f>IF(A17stdlife="n/a","n/a",IF(I$3&gt;(A17stdlife+$E286),('PTRM input'!$G$159*(1+rvanilla01)^0.5)-SUM($G286:H286),('PTRM input'!$G$159*(1+rvanilla01)^0.5)/A17stdlife))</f>
        <v>0</v>
      </c>
      <c r="J286" s="105">
        <f>IF(A17stdlife="n/a","n/a",IF(J$3&gt;(A17stdlife+$E286),('PTRM input'!$G$159*(1+rvanilla01)^0.5)-SUM($G286:I286),('PTRM input'!$G$159*(1+rvanilla01)^0.5)/A17stdlife))</f>
        <v>0</v>
      </c>
      <c r="K286" s="105">
        <f>IF(A17stdlife="n/a","n/a",IF(K$3&gt;(A17stdlife+$E286),('PTRM input'!$G$159*(1+rvanilla01)^0.5)-SUM($G286:J286),('PTRM input'!$G$159*(1+rvanilla01)^0.5)/A17stdlife))</f>
        <v>0</v>
      </c>
      <c r="L286" s="105">
        <f>IF(A17stdlife="n/a","n/a",IF(L$3&gt;(A17stdlife+$E286),('PTRM input'!$G$159*(1+rvanilla01)^0.5)-SUM($G286:K286),('PTRM input'!$G$159*(1+rvanilla01)^0.5)/A17stdlife))</f>
        <v>0</v>
      </c>
      <c r="M286" s="105">
        <f>IF(A17stdlife="n/a","n/a",IF(M$3&gt;(A17stdlife+$E286),('PTRM input'!$G$159*(1+rvanilla01)^0.5)-SUM($G286:L286),('PTRM input'!$G$159*(1+rvanilla01)^0.5)/A17stdlife))</f>
        <v>0</v>
      </c>
      <c r="N286" s="105">
        <f>IF(A17stdlife="n/a","n/a",IF(N$3&gt;(A17stdlife+$E286),('PTRM input'!$G$159*(1+rvanilla01)^0.5)-SUM($G286:M286),('PTRM input'!$G$159*(1+rvanilla01)^0.5)/A17stdlife))</f>
        <v>0</v>
      </c>
      <c r="O286" s="105">
        <f>IF(A17stdlife="n/a","n/a",IF(O$3&gt;(A17stdlife+$E286),('PTRM input'!$G$159*(1+rvanilla01)^0.5)-SUM($G286:N286),('PTRM input'!$G$159*(1+rvanilla01)^0.5)/A17stdlife))</f>
        <v>0</v>
      </c>
      <c r="P286" s="105">
        <f>IF(A17stdlife="n/a","n/a",IF(P$3&gt;(A17stdlife+$E286),('PTRM input'!$G$159*(1+rvanilla01)^0.5)-SUM($G286:O286),('PTRM input'!$G$159*(1+rvanilla01)^0.5)/A17stdlife))</f>
        <v>0</v>
      </c>
      <c r="Q286" s="105">
        <f>IF(A17stdlife="n/a","n/a",IF(Q$3&gt;(A17stdlife+$E286),('PTRM input'!$G$159*(1+rvanilla01)^0.5)-SUM($G286:P286),('PTRM input'!$G$159*(1+rvanilla01)^0.5)/A17stdlife))</f>
        <v>0</v>
      </c>
      <c r="R286" s="105">
        <f>IF(A17stdlife="n/a","n/a",IF(R$3&gt;(A17stdlife+$E286),('PTRM input'!$G$159*(1+rvanilla01)^0.5)-SUM($G286:Q286),('PTRM input'!$G$159*(1+rvanilla01)^0.5)/A17stdlife))</f>
        <v>0</v>
      </c>
      <c r="S286" s="105">
        <f>IF(A17stdlife="n/a","n/a",IF(S$3&gt;(A17stdlife+$E286),('PTRM input'!$G$159*(1+rvanilla01)^0.5)-SUM($G286:R286),('PTRM input'!$G$159*(1+rvanilla01)^0.5)/A17stdlife))</f>
        <v>0</v>
      </c>
      <c r="T286" s="105">
        <f>IF(A17stdlife="n/a","n/a",IF(T$3&gt;(A17stdlife+$E286),('PTRM input'!$G$159*(1+rvanilla01)^0.5)-SUM($G286:S286),('PTRM input'!$G$159*(1+rvanilla01)^0.5)/A17stdlife))</f>
        <v>0</v>
      </c>
      <c r="U286" s="105">
        <f>IF(A17stdlife="n/a","n/a",IF(U$3&gt;(A17stdlife+$E286),('PTRM input'!$G$159*(1+rvanilla01)^0.5)-SUM($G286:T286),('PTRM input'!$G$159*(1+rvanilla01)^0.5)/A17stdlife))</f>
        <v>0</v>
      </c>
      <c r="V286" s="105">
        <f>IF(A17stdlife="n/a","n/a",IF(V$3&gt;(A17stdlife+$E286),('PTRM input'!$G$159*(1+rvanilla01)^0.5)-SUM($G286:U286),('PTRM input'!$G$159*(1+rvanilla01)^0.5)/A17stdlife))</f>
        <v>0</v>
      </c>
      <c r="W286" s="105">
        <f>IF(A17stdlife="n/a","n/a",IF(W$3&gt;(A17stdlife+$E286),('PTRM input'!$G$159*(1+rvanilla01)^0.5)-SUM($G286:V286),('PTRM input'!$G$159*(1+rvanilla01)^0.5)/A17stdlife))</f>
        <v>0</v>
      </c>
      <c r="X286" s="105">
        <f>IF(A17stdlife="n/a","n/a",IF(X$3&gt;(A17stdlife+$E286),('PTRM input'!$G$159*(1+rvanilla01)^0.5)-SUM($G286:W286),('PTRM input'!$G$159*(1+rvanilla01)^0.5)/A17stdlife))</f>
        <v>0</v>
      </c>
      <c r="Y286" s="105">
        <f>IF(A17stdlife="n/a","n/a",IF(Y$3&gt;(A17stdlife+$E286),('PTRM input'!$G$159*(1+rvanilla01)^0.5)-SUM($G286:X286),('PTRM input'!$G$159*(1+rvanilla01)^0.5)/A17stdlife))</f>
        <v>0</v>
      </c>
      <c r="Z286" s="105">
        <f>IF(A17stdlife="n/a","n/a",IF(Z$3&gt;(A17stdlife+$E286),('PTRM input'!$G$159*(1+rvanilla01)^0.5)-SUM($G286:Y286),('PTRM input'!$G$159*(1+rvanilla01)^0.5)/A17stdlife))</f>
        <v>0</v>
      </c>
      <c r="AA286" s="105">
        <f>IF(A17stdlife="n/a","n/a",IF(AA$3&gt;(A17stdlife+$E286),('PTRM input'!$G$159*(1+rvanilla01)^0.5)-SUM($G286:Z286),('PTRM input'!$G$159*(1+rvanilla01)^0.5)/A17stdlife))</f>
        <v>0</v>
      </c>
      <c r="AB286" s="105">
        <f>IF(A17stdlife="n/a","n/a",IF(AB$3&gt;(A17stdlife+$E286),('PTRM input'!$G$159*(1+rvanilla01)^0.5)-SUM($G286:AA286),('PTRM input'!$G$159*(1+rvanilla01)^0.5)/A17stdlife))</f>
        <v>0</v>
      </c>
      <c r="AC286" s="105">
        <f>IF(A17stdlife="n/a","n/a",IF(AC$3&gt;(A17stdlife+$E286),('PTRM input'!$G$159*(1+rvanilla01)^0.5)-SUM($G286:AB286),('PTRM input'!$G$159*(1+rvanilla01)^0.5)/A17stdlife))</f>
        <v>0</v>
      </c>
      <c r="AD286" s="105">
        <f>IF(A17stdlife="n/a","n/a",IF(AD$3&gt;(A17stdlife+$E286),('PTRM input'!$G$159*(1+rvanilla01)^0.5)-SUM($G286:AC286),('PTRM input'!$G$159*(1+rvanilla01)^0.5)/A17stdlife))</f>
        <v>0</v>
      </c>
      <c r="AE286" s="105">
        <f>IF(A17stdlife="n/a","n/a",IF(AE$3&gt;(A17stdlife+$E286),('PTRM input'!$G$159*(1+rvanilla01)^0.5)-SUM($G286:AD286),('PTRM input'!$G$159*(1+rvanilla01)^0.5)/A17stdlife))</f>
        <v>0</v>
      </c>
      <c r="AF286" s="105">
        <f>IF(A17stdlife="n/a","n/a",IF(AF$3&gt;(A17stdlife+$E286),('PTRM input'!$G$159*(1+rvanilla01)^0.5)-SUM($G286:AE286),('PTRM input'!$G$159*(1+rvanilla01)^0.5)/A17stdlife))</f>
        <v>0</v>
      </c>
      <c r="AG286" s="105">
        <f>IF(A17stdlife="n/a","n/a",IF(AG$3&gt;(A17stdlife+$E286),('PTRM input'!$G$159*(1+rvanilla01)^0.5)-SUM($G286:AF286),('PTRM input'!$G$159*(1+rvanilla01)^0.5)/A17stdlife))</f>
        <v>0</v>
      </c>
      <c r="AH286" s="105">
        <f>IF(A17stdlife="n/a","n/a",IF(AH$3&gt;(A17stdlife+$E286),('PTRM input'!$G$159*(1+rvanilla01)^0.5)-SUM($G286:AG286),('PTRM input'!$G$159*(1+rvanilla01)^0.5)/A17stdlife))</f>
        <v>0</v>
      </c>
      <c r="AI286" s="105">
        <f>IF(A17stdlife="n/a","n/a",IF(AI$3&gt;(A17stdlife+$E286),('PTRM input'!$G$159*(1+rvanilla01)^0.5)-SUM($G286:AH286),('PTRM input'!$G$159*(1+rvanilla01)^0.5)/A17stdlife))</f>
        <v>0</v>
      </c>
      <c r="AJ286" s="105">
        <f>IF(A17stdlife="n/a","n/a",IF(AJ$3&gt;(A17stdlife+$E286),('PTRM input'!$G$159*(1+rvanilla01)^0.5)-SUM($G286:AI286),('PTRM input'!$G$159*(1+rvanilla01)^0.5)/A17stdlife))</f>
        <v>0</v>
      </c>
      <c r="AK286" s="105">
        <f>IF(A17stdlife="n/a","n/a",IF(AK$3&gt;(A17stdlife+$E286),('PTRM input'!$G$159*(1+rvanilla01)^0.5)-SUM($G286:AJ286),('PTRM input'!$G$159*(1+rvanilla01)^0.5)/A17stdlife))</f>
        <v>0</v>
      </c>
      <c r="AL286" s="105">
        <f>IF(A17stdlife="n/a","n/a",IF(AL$3&gt;(A17stdlife+$E286),('PTRM input'!$G$159*(1+rvanilla01)^0.5)-SUM($G286:AK286),('PTRM input'!$G$159*(1+rvanilla01)^0.5)/A17stdlife))</f>
        <v>0</v>
      </c>
      <c r="AM286" s="105">
        <f>IF(A17stdlife="n/a","n/a",IF(AM$3&gt;(A17stdlife+$E286),('PTRM input'!$G$159*(1+rvanilla01)^0.5)-SUM($G286:AL286),('PTRM input'!$G$159*(1+rvanilla01)^0.5)/A17stdlife))</f>
        <v>0</v>
      </c>
      <c r="AN286" s="105">
        <f>IF(A17stdlife="n/a","n/a",IF(AN$3&gt;(A17stdlife+$E286),('PTRM input'!$G$159*(1+rvanilla01)^0.5)-SUM($G286:AM286),('PTRM input'!$G$159*(1+rvanilla01)^0.5)/A17stdlife))</f>
        <v>0</v>
      </c>
      <c r="AO286" s="105">
        <f>IF(A17stdlife="n/a","n/a",IF(AO$3&gt;(A17stdlife+$E286),('PTRM input'!$G$159*(1+rvanilla01)^0.5)-SUM($G286:AN286),('PTRM input'!$G$159*(1+rvanilla01)^0.5)/A17stdlife))</f>
        <v>0</v>
      </c>
      <c r="AP286" s="105">
        <f>IF(A17stdlife="n/a","n/a",IF(AP$3&gt;(A17stdlife+$E286),('PTRM input'!$G$159*(1+rvanilla01)^0.5)-SUM($G286:AO286),('PTRM input'!$G$159*(1+rvanilla01)^0.5)/A17stdlife))</f>
        <v>0</v>
      </c>
      <c r="AQ286" s="105">
        <f>IF(A17stdlife="n/a","n/a",IF(AQ$3&gt;(A17stdlife+$E286),('PTRM input'!$G$159*(1+rvanilla01)^0.5)-SUM($G286:AP286),('PTRM input'!$G$159*(1+rvanilla01)^0.5)/A17stdlife))</f>
        <v>0</v>
      </c>
      <c r="AR286" s="105">
        <f>IF(A17stdlife="n/a","n/a",IF(AR$3&gt;(A17stdlife+$E286),('PTRM input'!$G$159*(1+rvanilla01)^0.5)-SUM($G286:AQ286),('PTRM input'!$G$159*(1+rvanilla01)^0.5)/A17stdlife))</f>
        <v>0</v>
      </c>
      <c r="AS286" s="105">
        <f>IF(A17stdlife="n/a","n/a",IF(AS$3&gt;(A17stdlife+$E286),('PTRM input'!$G$159*(1+rvanilla01)^0.5)-SUM($G286:AR286),('PTRM input'!$G$159*(1+rvanilla01)^0.5)/A17stdlife))</f>
        <v>0</v>
      </c>
      <c r="AT286" s="105">
        <f>IF(A17stdlife="n/a","n/a",IF(AT$3&gt;(A17stdlife+$E286),('PTRM input'!$G$159*(1+rvanilla01)^0.5)-SUM($G286:AS286),('PTRM input'!$G$159*(1+rvanilla01)^0.5)/A17stdlife))</f>
        <v>0</v>
      </c>
      <c r="AU286" s="105">
        <f>IF(A17stdlife="n/a","n/a",IF(AU$3&gt;(A17stdlife+$E286),('PTRM input'!$G$159*(1+rvanilla01)^0.5)-SUM($G286:AT286),('PTRM input'!$G$159*(1+rvanilla01)^0.5)/A17stdlife))</f>
        <v>0</v>
      </c>
      <c r="AV286" s="105">
        <f>IF(A17stdlife="n/a","n/a",IF(AV$3&gt;(A17stdlife+$E286),('PTRM input'!$G$159*(1+rvanilla01)^0.5)-SUM($G286:AU286),('PTRM input'!$G$159*(1+rvanilla01)^0.5)/A17stdlife))</f>
        <v>0</v>
      </c>
      <c r="AW286" s="105">
        <f>IF(A17stdlife="n/a","n/a",IF(AW$3&gt;(A17stdlife+$E286),('PTRM input'!$G$159*(1+rvanilla01)^0.5)-SUM($G286:AV286),('PTRM input'!$G$159*(1+rvanilla01)^0.5)/A17stdlife))</f>
        <v>0</v>
      </c>
      <c r="AX286" s="105">
        <f>IF(A17stdlife="n/a","n/a",IF(AX$3&gt;(A17stdlife+$E286),('PTRM input'!$G$159*(1+rvanilla01)^0.5)-SUM($G286:AW286),('PTRM input'!$G$159*(1+rvanilla01)^0.5)/A17stdlife))</f>
        <v>0</v>
      </c>
      <c r="AY286" s="105">
        <f>IF(A17stdlife="n/a","n/a",IF(AY$3&gt;(A17stdlife+$E286),('PTRM input'!$G$159*(1+rvanilla01)^0.5)-SUM($G286:AX286),('PTRM input'!$G$159*(1+rvanilla01)^0.5)/A17stdlife))</f>
        <v>0</v>
      </c>
      <c r="AZ286" s="105">
        <f>IF(A17stdlife="n/a","n/a",IF(AZ$3&gt;(A17stdlife+$E286),('PTRM input'!$G$159*(1+rvanilla01)^0.5)-SUM($G286:AY286),('PTRM input'!$G$159*(1+rvanilla01)^0.5)/A17stdlife))</f>
        <v>0</v>
      </c>
      <c r="BA286" s="105">
        <f>IF(A17stdlife="n/a","n/a",IF(BA$3&gt;(A17stdlife+$E286),('PTRM input'!$G$159*(1+rvanilla01)^0.5)-SUM($G286:AZ286),('PTRM input'!$G$159*(1+rvanilla01)^0.5)/A17stdlife))</f>
        <v>0</v>
      </c>
      <c r="BB286" s="105">
        <f>IF(A17stdlife="n/a","n/a",IF(BB$3&gt;(A17stdlife+$E286),('PTRM input'!$G$159*(1+rvanilla01)^0.5)-SUM($G286:BA286),('PTRM input'!$G$159*(1+rvanilla01)^0.5)/A17stdlife))</f>
        <v>0</v>
      </c>
      <c r="BC286" s="105">
        <f>IF(A17stdlife="n/a","n/a",IF(BC$3&gt;(A17stdlife+$E286),('PTRM input'!$G$159*(1+rvanilla01)^0.5)-SUM($G286:BB286),('PTRM input'!$G$159*(1+rvanilla01)^0.5)/A17stdlife))</f>
        <v>0</v>
      </c>
      <c r="BD286" s="105">
        <f>IF(A17stdlife="n/a","n/a",IF(BD$3&gt;(A17stdlife+$E286),('PTRM input'!$G$159*(1+rvanilla01)^0.5)-SUM($G286:BC286),('PTRM input'!$G$159*(1+rvanilla01)^0.5)/A17stdlife))</f>
        <v>0</v>
      </c>
      <c r="BE286" s="105">
        <f>IF(A17stdlife="n/a","n/a",IF(BE$3&gt;(A17stdlife+$E286),('PTRM input'!$G$159*(1+rvanilla01)^0.5)-SUM($G286:BD286),('PTRM input'!$G$159*(1+rvanilla01)^0.5)/A17stdlife))</f>
        <v>0</v>
      </c>
      <c r="BF286" s="105">
        <f>IF(A17stdlife="n/a","n/a",IF(BF$3&gt;(A17stdlife+$E286),('PTRM input'!$G$159*(1+rvanilla01)^0.5)-SUM($G286:BE286),('PTRM input'!$G$159*(1+rvanilla01)^0.5)/A17stdlife))</f>
        <v>0</v>
      </c>
      <c r="BG286" s="105">
        <f>IF(A17stdlife="n/a","n/a",IF(BG$3&gt;(A17stdlife+$E286),('PTRM input'!$G$159*(1+rvanilla01)^0.5)-SUM($G286:BF286),('PTRM input'!$G$159*(1+rvanilla01)^0.5)/A17stdlife))</f>
        <v>0</v>
      </c>
      <c r="BH286" s="105">
        <f>IF(A17stdlife="n/a","n/a",IF(BH$3&gt;(A17stdlife+$E286),('PTRM input'!$G$159*(1+rvanilla01)^0.5)-SUM($G286:BG286),('PTRM input'!$G$159*(1+rvanilla01)^0.5)/A17stdlife))</f>
        <v>0</v>
      </c>
      <c r="BI286" s="105">
        <f>IF(A17stdlife="n/a","n/a",IF(BI$3&gt;(A17stdlife+$E286),('PTRM input'!$G$159*(1+rvanilla01)^0.5)-SUM($G286:BH286),('PTRM input'!$G$159*(1+rvanilla01)^0.5)/A17stdlife))</f>
        <v>0</v>
      </c>
      <c r="BJ286" s="234"/>
      <c r="BK286" s="234"/>
      <c r="BL286" s="234"/>
      <c r="BM286" s="234"/>
    </row>
    <row r="287" spans="1:65" s="190" customFormat="1" hidden="1" outlineLevel="2">
      <c r="A287" s="234"/>
      <c r="B287" s="32"/>
      <c r="C287" s="31"/>
      <c r="D287" s="930"/>
      <c r="E287" s="167">
        <v>2</v>
      </c>
      <c r="F287" s="34"/>
      <c r="G287" s="184"/>
      <c r="H287" s="185"/>
      <c r="I287" s="105">
        <f>IF(A17stdlife="n/a","n/a",IF(I$3&gt;(A17stdlife+$E287),('PTRM input'!$H$159*(1+rvanilla02)^0.5)-SUM($H287:H287),('PTRM input'!$H$159*(1+rvanilla02)^0.5)/A17stdlife))</f>
        <v>0</v>
      </c>
      <c r="J287" s="105">
        <f>IF(A17stdlife="n/a","n/a",IF(J$3&gt;(A17stdlife+$E287),('PTRM input'!$H$159*(1+rvanilla02)^0.5)-SUM($H287:I287),('PTRM input'!$H$159*(1+rvanilla02)^0.5)/A17stdlife))</f>
        <v>0</v>
      </c>
      <c r="K287" s="105">
        <f>IF(A17stdlife="n/a","n/a",IF(K$3&gt;(A17stdlife+$E287),('PTRM input'!$H$159*(1+rvanilla02)^0.5)-SUM($H287:J287),('PTRM input'!$H$159*(1+rvanilla02)^0.5)/A17stdlife))</f>
        <v>0</v>
      </c>
      <c r="L287" s="105">
        <f>IF(A17stdlife="n/a","n/a",IF(L$3&gt;(A17stdlife+$E287),('PTRM input'!$H$159*(1+rvanilla02)^0.5)-SUM($H287:K287),('PTRM input'!$H$159*(1+rvanilla02)^0.5)/A17stdlife))</f>
        <v>0</v>
      </c>
      <c r="M287" s="105">
        <f>IF(A17stdlife="n/a","n/a",IF(M$3&gt;(A17stdlife+$E287),('PTRM input'!$H$159*(1+rvanilla02)^0.5)-SUM($H287:L287),('PTRM input'!$H$159*(1+rvanilla02)^0.5)/A17stdlife))</f>
        <v>0</v>
      </c>
      <c r="N287" s="105">
        <f>IF(A17stdlife="n/a","n/a",IF(N$3&gt;(A17stdlife+$E287),('PTRM input'!$H$159*(1+rvanilla02)^0.5)-SUM($H287:M287),('PTRM input'!$H$159*(1+rvanilla02)^0.5)/A17stdlife))</f>
        <v>0</v>
      </c>
      <c r="O287" s="105">
        <f>IF(A17stdlife="n/a","n/a",IF(O$3&gt;(A17stdlife+$E287),('PTRM input'!$H$159*(1+rvanilla02)^0.5)-SUM($H287:N287),('PTRM input'!$H$159*(1+rvanilla02)^0.5)/A17stdlife))</f>
        <v>0</v>
      </c>
      <c r="P287" s="105">
        <f>IF(A17stdlife="n/a","n/a",IF(P$3&gt;(A17stdlife+$E287),('PTRM input'!$H$159*(1+rvanilla02)^0.5)-SUM($H287:O287),('PTRM input'!$H$159*(1+rvanilla02)^0.5)/A17stdlife))</f>
        <v>0</v>
      </c>
      <c r="Q287" s="105">
        <f>IF(A17stdlife="n/a","n/a",IF(Q$3&gt;(A17stdlife+$E287),('PTRM input'!$H$159*(1+rvanilla02)^0.5)-SUM($H287:P287),('PTRM input'!$H$159*(1+rvanilla02)^0.5)/A17stdlife))</f>
        <v>0</v>
      </c>
      <c r="R287" s="105">
        <f>IF(A17stdlife="n/a","n/a",IF(R$3&gt;(A17stdlife+$E287),('PTRM input'!$H$159*(1+rvanilla02)^0.5)-SUM($H287:Q287),('PTRM input'!$H$159*(1+rvanilla02)^0.5)/A17stdlife))</f>
        <v>0</v>
      </c>
      <c r="S287" s="105">
        <f>IF(A17stdlife="n/a","n/a",IF(S$3&gt;(A17stdlife+$E287),('PTRM input'!$H$159*(1+rvanilla02)^0.5)-SUM($H287:R287),('PTRM input'!$H$159*(1+rvanilla02)^0.5)/A17stdlife))</f>
        <v>0</v>
      </c>
      <c r="T287" s="105">
        <f>IF(A17stdlife="n/a","n/a",IF(T$3&gt;(A17stdlife+$E287),('PTRM input'!$H$159*(1+rvanilla02)^0.5)-SUM($H287:S287),('PTRM input'!$H$159*(1+rvanilla02)^0.5)/A17stdlife))</f>
        <v>0</v>
      </c>
      <c r="U287" s="105">
        <f>IF(A17stdlife="n/a","n/a",IF(U$3&gt;(A17stdlife+$E287),('PTRM input'!$H$159*(1+rvanilla02)^0.5)-SUM($H287:T287),('PTRM input'!$H$159*(1+rvanilla02)^0.5)/A17stdlife))</f>
        <v>0</v>
      </c>
      <c r="V287" s="105">
        <f>IF(A17stdlife="n/a","n/a",IF(V$3&gt;(A17stdlife+$E287),('PTRM input'!$H$159*(1+rvanilla02)^0.5)-SUM($H287:U287),('PTRM input'!$H$159*(1+rvanilla02)^0.5)/A17stdlife))</f>
        <v>0</v>
      </c>
      <c r="W287" s="105">
        <f>IF(A17stdlife="n/a","n/a",IF(W$3&gt;(A17stdlife+$E287),('PTRM input'!$H$159*(1+rvanilla02)^0.5)-SUM($H287:V287),('PTRM input'!$H$159*(1+rvanilla02)^0.5)/A17stdlife))</f>
        <v>0</v>
      </c>
      <c r="X287" s="105">
        <f>IF(A17stdlife="n/a","n/a",IF(X$3&gt;(A17stdlife+$E287),('PTRM input'!$H$159*(1+rvanilla02)^0.5)-SUM($H287:W287),('PTRM input'!$H$159*(1+rvanilla02)^0.5)/A17stdlife))</f>
        <v>0</v>
      </c>
      <c r="Y287" s="105">
        <f>IF(A17stdlife="n/a","n/a",IF(Y$3&gt;(A17stdlife+$E287),('PTRM input'!$H$159*(1+rvanilla02)^0.5)-SUM($H287:X287),('PTRM input'!$H$159*(1+rvanilla02)^0.5)/A17stdlife))</f>
        <v>0</v>
      </c>
      <c r="Z287" s="105">
        <f>IF(A17stdlife="n/a","n/a",IF(Z$3&gt;(A17stdlife+$E287),('PTRM input'!$H$159*(1+rvanilla02)^0.5)-SUM($H287:Y287),('PTRM input'!$H$159*(1+rvanilla02)^0.5)/A17stdlife))</f>
        <v>0</v>
      </c>
      <c r="AA287" s="105">
        <f>IF(A17stdlife="n/a","n/a",IF(AA$3&gt;(A17stdlife+$E287),('PTRM input'!$H$159*(1+rvanilla02)^0.5)-SUM($H287:Z287),('PTRM input'!$H$159*(1+rvanilla02)^0.5)/A17stdlife))</f>
        <v>0</v>
      </c>
      <c r="AB287" s="105">
        <f>IF(A17stdlife="n/a","n/a",IF(AB$3&gt;(A17stdlife+$E287),('PTRM input'!$H$159*(1+rvanilla02)^0.5)-SUM($H287:AA287),('PTRM input'!$H$159*(1+rvanilla02)^0.5)/A17stdlife))</f>
        <v>0</v>
      </c>
      <c r="AC287" s="105">
        <f>IF(A17stdlife="n/a","n/a",IF(AC$3&gt;(A17stdlife+$E287),('PTRM input'!$H$159*(1+rvanilla02)^0.5)-SUM($H287:AB287),('PTRM input'!$H$159*(1+rvanilla02)^0.5)/A17stdlife))</f>
        <v>0</v>
      </c>
      <c r="AD287" s="105">
        <f>IF(A17stdlife="n/a","n/a",IF(AD$3&gt;(A17stdlife+$E287),('PTRM input'!$H$159*(1+rvanilla02)^0.5)-SUM($H287:AC287),('PTRM input'!$H$159*(1+rvanilla02)^0.5)/A17stdlife))</f>
        <v>0</v>
      </c>
      <c r="AE287" s="105">
        <f>IF(A17stdlife="n/a","n/a",IF(AE$3&gt;(A17stdlife+$E287),('PTRM input'!$H$159*(1+rvanilla02)^0.5)-SUM($H287:AD287),('PTRM input'!$H$159*(1+rvanilla02)^0.5)/A17stdlife))</f>
        <v>0</v>
      </c>
      <c r="AF287" s="105">
        <f>IF(A17stdlife="n/a","n/a",IF(AF$3&gt;(A17stdlife+$E287),('PTRM input'!$H$159*(1+rvanilla02)^0.5)-SUM($H287:AE287),('PTRM input'!$H$159*(1+rvanilla02)^0.5)/A17stdlife))</f>
        <v>0</v>
      </c>
      <c r="AG287" s="105">
        <f>IF(A17stdlife="n/a","n/a",IF(AG$3&gt;(A17stdlife+$E287),('PTRM input'!$H$159*(1+rvanilla02)^0.5)-SUM($H287:AF287),('PTRM input'!$H$159*(1+rvanilla02)^0.5)/A17stdlife))</f>
        <v>0</v>
      </c>
      <c r="AH287" s="105">
        <f>IF(A17stdlife="n/a","n/a",IF(AH$3&gt;(A17stdlife+$E287),('PTRM input'!$H$159*(1+rvanilla02)^0.5)-SUM($H287:AG287),('PTRM input'!$H$159*(1+rvanilla02)^0.5)/A17stdlife))</f>
        <v>0</v>
      </c>
      <c r="AI287" s="105">
        <f>IF(A17stdlife="n/a","n/a",IF(AI$3&gt;(A17stdlife+$E287),('PTRM input'!$H$159*(1+rvanilla02)^0.5)-SUM($H287:AH287),('PTRM input'!$H$159*(1+rvanilla02)^0.5)/A17stdlife))</f>
        <v>0</v>
      </c>
      <c r="AJ287" s="105">
        <f>IF(A17stdlife="n/a","n/a",IF(AJ$3&gt;(A17stdlife+$E287),('PTRM input'!$H$159*(1+rvanilla02)^0.5)-SUM($H287:AI287),('PTRM input'!$H$159*(1+rvanilla02)^0.5)/A17stdlife))</f>
        <v>0</v>
      </c>
      <c r="AK287" s="105">
        <f>IF(A17stdlife="n/a","n/a",IF(AK$3&gt;(A17stdlife+$E287),('PTRM input'!$H$159*(1+rvanilla02)^0.5)-SUM($H287:AJ287),('PTRM input'!$H$159*(1+rvanilla02)^0.5)/A17stdlife))</f>
        <v>0</v>
      </c>
      <c r="AL287" s="105">
        <f>IF(A17stdlife="n/a","n/a",IF(AL$3&gt;(A17stdlife+$E287),('PTRM input'!$H$159*(1+rvanilla02)^0.5)-SUM($H287:AK287),('PTRM input'!$H$159*(1+rvanilla02)^0.5)/A17stdlife))</f>
        <v>0</v>
      </c>
      <c r="AM287" s="105">
        <f>IF(A17stdlife="n/a","n/a",IF(AM$3&gt;(A17stdlife+$E287),('PTRM input'!$H$159*(1+rvanilla02)^0.5)-SUM($H287:AL287),('PTRM input'!$H$159*(1+rvanilla02)^0.5)/A17stdlife))</f>
        <v>0</v>
      </c>
      <c r="AN287" s="105">
        <f>IF(A17stdlife="n/a","n/a",IF(AN$3&gt;(A17stdlife+$E287),('PTRM input'!$H$159*(1+rvanilla02)^0.5)-SUM($H287:AM287),('PTRM input'!$H$159*(1+rvanilla02)^0.5)/A17stdlife))</f>
        <v>0</v>
      </c>
      <c r="AO287" s="105">
        <f>IF(A17stdlife="n/a","n/a",IF(AO$3&gt;(A17stdlife+$E287),('PTRM input'!$H$159*(1+rvanilla02)^0.5)-SUM($H287:AN287),('PTRM input'!$H$159*(1+rvanilla02)^0.5)/A17stdlife))</f>
        <v>0</v>
      </c>
      <c r="AP287" s="105">
        <f>IF(A17stdlife="n/a","n/a",IF(AP$3&gt;(A17stdlife+$E287),('PTRM input'!$H$159*(1+rvanilla02)^0.5)-SUM($H287:AO287),('PTRM input'!$H$159*(1+rvanilla02)^0.5)/A17stdlife))</f>
        <v>0</v>
      </c>
      <c r="AQ287" s="105">
        <f>IF(A17stdlife="n/a","n/a",IF(AQ$3&gt;(A17stdlife+$E287),('PTRM input'!$H$159*(1+rvanilla02)^0.5)-SUM($H287:AP287),('PTRM input'!$H$159*(1+rvanilla02)^0.5)/A17stdlife))</f>
        <v>0</v>
      </c>
      <c r="AR287" s="105">
        <f>IF(A17stdlife="n/a","n/a",IF(AR$3&gt;(A17stdlife+$E287),('PTRM input'!$H$159*(1+rvanilla02)^0.5)-SUM($H287:AQ287),('PTRM input'!$H$159*(1+rvanilla02)^0.5)/A17stdlife))</f>
        <v>0</v>
      </c>
      <c r="AS287" s="105">
        <f>IF(A17stdlife="n/a","n/a",IF(AS$3&gt;(A17stdlife+$E287),('PTRM input'!$H$159*(1+rvanilla02)^0.5)-SUM($H287:AR287),('PTRM input'!$H$159*(1+rvanilla02)^0.5)/A17stdlife))</f>
        <v>0</v>
      </c>
      <c r="AT287" s="105">
        <f>IF(A17stdlife="n/a","n/a",IF(AT$3&gt;(A17stdlife+$E287),('PTRM input'!$H$159*(1+rvanilla02)^0.5)-SUM($H287:AS287),('PTRM input'!$H$159*(1+rvanilla02)^0.5)/A17stdlife))</f>
        <v>0</v>
      </c>
      <c r="AU287" s="105">
        <f>IF(A17stdlife="n/a","n/a",IF(AU$3&gt;(A17stdlife+$E287),('PTRM input'!$H$159*(1+rvanilla02)^0.5)-SUM($H287:AT287),('PTRM input'!$H$159*(1+rvanilla02)^0.5)/A17stdlife))</f>
        <v>0</v>
      </c>
      <c r="AV287" s="105">
        <f>IF(A17stdlife="n/a","n/a",IF(AV$3&gt;(A17stdlife+$E287),('PTRM input'!$H$159*(1+rvanilla02)^0.5)-SUM($H287:AU287),('PTRM input'!$H$159*(1+rvanilla02)^0.5)/A17stdlife))</f>
        <v>0</v>
      </c>
      <c r="AW287" s="105">
        <f>IF(A17stdlife="n/a","n/a",IF(AW$3&gt;(A17stdlife+$E287),('PTRM input'!$H$159*(1+rvanilla02)^0.5)-SUM($H287:AV287),('PTRM input'!$H$159*(1+rvanilla02)^0.5)/A17stdlife))</f>
        <v>0</v>
      </c>
      <c r="AX287" s="105">
        <f>IF(A17stdlife="n/a","n/a",IF(AX$3&gt;(A17stdlife+$E287),('PTRM input'!$H$159*(1+rvanilla02)^0.5)-SUM($H287:AW287),('PTRM input'!$H$159*(1+rvanilla02)^0.5)/A17stdlife))</f>
        <v>0</v>
      </c>
      <c r="AY287" s="105">
        <f>IF(A17stdlife="n/a","n/a",IF(AY$3&gt;(A17stdlife+$E287),('PTRM input'!$H$159*(1+rvanilla02)^0.5)-SUM($H287:AX287),('PTRM input'!$H$159*(1+rvanilla02)^0.5)/A17stdlife))</f>
        <v>0</v>
      </c>
      <c r="AZ287" s="105">
        <f>IF(A17stdlife="n/a","n/a",IF(AZ$3&gt;(A17stdlife+$E287),('PTRM input'!$H$159*(1+rvanilla02)^0.5)-SUM($H287:AY287),('PTRM input'!$H$159*(1+rvanilla02)^0.5)/A17stdlife))</f>
        <v>0</v>
      </c>
      <c r="BA287" s="105">
        <f>IF(A17stdlife="n/a","n/a",IF(BA$3&gt;(A17stdlife+$E287),('PTRM input'!$H$159*(1+rvanilla02)^0.5)-SUM($H287:AZ287),('PTRM input'!$H$159*(1+rvanilla02)^0.5)/A17stdlife))</f>
        <v>0</v>
      </c>
      <c r="BB287" s="105">
        <f>IF(A17stdlife="n/a","n/a",IF(BB$3&gt;(A17stdlife+$E287),('PTRM input'!$H$159*(1+rvanilla02)^0.5)-SUM($H287:BA287),('PTRM input'!$H$159*(1+rvanilla02)^0.5)/A17stdlife))</f>
        <v>0</v>
      </c>
      <c r="BC287" s="105">
        <f>IF(A17stdlife="n/a","n/a",IF(BC$3&gt;(A17stdlife+$E287),('PTRM input'!$H$159*(1+rvanilla02)^0.5)-SUM($H287:BB287),('PTRM input'!$H$159*(1+rvanilla02)^0.5)/A17stdlife))</f>
        <v>0</v>
      </c>
      <c r="BD287" s="105">
        <f>IF(A17stdlife="n/a","n/a",IF(BD$3&gt;(A17stdlife+$E287),('PTRM input'!$H$159*(1+rvanilla02)^0.5)-SUM($H287:BC287),('PTRM input'!$H$159*(1+rvanilla02)^0.5)/A17stdlife))</f>
        <v>0</v>
      </c>
      <c r="BE287" s="105">
        <f>IF(A17stdlife="n/a","n/a",IF(BE$3&gt;(A17stdlife+$E287),('PTRM input'!$H$159*(1+rvanilla02)^0.5)-SUM($H287:BD287),('PTRM input'!$H$159*(1+rvanilla02)^0.5)/A17stdlife))</f>
        <v>0</v>
      </c>
      <c r="BF287" s="105">
        <f>IF(A17stdlife="n/a","n/a",IF(BF$3&gt;(A17stdlife+$E287),('PTRM input'!$H$159*(1+rvanilla02)^0.5)-SUM($H287:BE287),('PTRM input'!$H$159*(1+rvanilla02)^0.5)/A17stdlife))</f>
        <v>0</v>
      </c>
      <c r="BG287" s="105">
        <f>IF(A17stdlife="n/a","n/a",IF(BG$3&gt;(A17stdlife+$E287),('PTRM input'!$H$159*(1+rvanilla02)^0.5)-SUM($H287:BF287),('PTRM input'!$H$159*(1+rvanilla02)^0.5)/A17stdlife))</f>
        <v>0</v>
      </c>
      <c r="BH287" s="105">
        <f>IF(A17stdlife="n/a","n/a",IF(BH$3&gt;(A17stdlife+$E287),('PTRM input'!$H$159*(1+rvanilla02)^0.5)-SUM($H287:BG287),('PTRM input'!$H$159*(1+rvanilla02)^0.5)/A17stdlife))</f>
        <v>0</v>
      </c>
      <c r="BI287" s="105">
        <f>IF(A17stdlife="n/a","n/a",IF(BI$3&gt;(A17stdlife+$E287),('PTRM input'!$H$159*(1+rvanilla02)^0.5)-SUM($H287:BH287),('PTRM input'!$H$159*(1+rvanilla02)^0.5)/A17stdlife))</f>
        <v>0</v>
      </c>
      <c r="BJ287" s="234"/>
      <c r="BK287" s="234"/>
      <c r="BL287" s="234"/>
      <c r="BM287" s="234"/>
    </row>
    <row r="288" spans="1:65" s="190" customFormat="1" hidden="1" outlineLevel="2">
      <c r="A288" s="234"/>
      <c r="B288" s="32"/>
      <c r="C288" s="31"/>
      <c r="D288" s="930"/>
      <c r="E288" s="167">
        <v>3</v>
      </c>
      <c r="F288" s="34"/>
      <c r="G288" s="184"/>
      <c r="H288" s="186"/>
      <c r="I288" s="185"/>
      <c r="J288" s="105">
        <f>IF(A17stdlife="n/a","n/a",IF(J$3&gt;(A17stdlife+$E288),('PTRM input'!$I$159*(1+rvanilla03)^0.5)-SUM($I288:I288),('PTRM input'!$I$159*(1+rvanilla03)^0.5)/A17stdlife))</f>
        <v>0</v>
      </c>
      <c r="K288" s="105">
        <f>IF(A17stdlife="n/a","n/a",IF(K$3&gt;(A17stdlife+$E288),('PTRM input'!$I$159*(1+rvanilla03)^0.5)-SUM($I288:J288),('PTRM input'!$I$159*(1+rvanilla03)^0.5)/A17stdlife))</f>
        <v>0</v>
      </c>
      <c r="L288" s="105">
        <f>IF(A17stdlife="n/a","n/a",IF(L$3&gt;(A17stdlife+$E288),('PTRM input'!$I$159*(1+rvanilla03)^0.5)-SUM($I288:K288),('PTRM input'!$I$159*(1+rvanilla03)^0.5)/A17stdlife))</f>
        <v>0</v>
      </c>
      <c r="M288" s="105">
        <f>IF(A17stdlife="n/a","n/a",IF(M$3&gt;(A17stdlife+$E288),('PTRM input'!$I$159*(1+rvanilla03)^0.5)-SUM($I288:L288),('PTRM input'!$I$159*(1+rvanilla03)^0.5)/A17stdlife))</f>
        <v>0</v>
      </c>
      <c r="N288" s="105">
        <f>IF(A17stdlife="n/a","n/a",IF(N$3&gt;(A17stdlife+$E288),('PTRM input'!$I$159*(1+rvanilla03)^0.5)-SUM($I288:M288),('PTRM input'!$I$159*(1+rvanilla03)^0.5)/A17stdlife))</f>
        <v>0</v>
      </c>
      <c r="O288" s="105">
        <f>IF(A17stdlife="n/a","n/a",IF(O$3&gt;(A17stdlife+$E288),('PTRM input'!$I$159*(1+rvanilla03)^0.5)-SUM($I288:N288),('PTRM input'!$I$159*(1+rvanilla03)^0.5)/A17stdlife))</f>
        <v>0</v>
      </c>
      <c r="P288" s="105">
        <f>IF(A17stdlife="n/a","n/a",IF(P$3&gt;(A17stdlife+$E288),('PTRM input'!$I$159*(1+rvanilla03)^0.5)-SUM($I288:O288),('PTRM input'!$I$159*(1+rvanilla03)^0.5)/A17stdlife))</f>
        <v>0</v>
      </c>
      <c r="Q288" s="105">
        <f>IF(A17stdlife="n/a","n/a",IF(Q$3&gt;(A17stdlife+$E288),('PTRM input'!$I$159*(1+rvanilla03)^0.5)-SUM($I288:P288),('PTRM input'!$I$159*(1+rvanilla03)^0.5)/A17stdlife))</f>
        <v>0</v>
      </c>
      <c r="R288" s="105">
        <f>IF(A17stdlife="n/a","n/a",IF(R$3&gt;(A17stdlife+$E288),('PTRM input'!$I$159*(1+rvanilla03)^0.5)-SUM($I288:Q288),('PTRM input'!$I$159*(1+rvanilla03)^0.5)/A17stdlife))</f>
        <v>0</v>
      </c>
      <c r="S288" s="105">
        <f>IF(A17stdlife="n/a","n/a",IF(S$3&gt;(A17stdlife+$E288),('PTRM input'!$I$159*(1+rvanilla03)^0.5)-SUM($I288:R288),('PTRM input'!$I$159*(1+rvanilla03)^0.5)/A17stdlife))</f>
        <v>0</v>
      </c>
      <c r="T288" s="105">
        <f>IF(A17stdlife="n/a","n/a",IF(T$3&gt;(A17stdlife+$E288),('PTRM input'!$I$159*(1+rvanilla03)^0.5)-SUM($I288:S288),('PTRM input'!$I$159*(1+rvanilla03)^0.5)/A17stdlife))</f>
        <v>0</v>
      </c>
      <c r="U288" s="105">
        <f>IF(A17stdlife="n/a","n/a",IF(U$3&gt;(A17stdlife+$E288),('PTRM input'!$I$159*(1+rvanilla03)^0.5)-SUM($I288:T288),('PTRM input'!$I$159*(1+rvanilla03)^0.5)/A17stdlife))</f>
        <v>0</v>
      </c>
      <c r="V288" s="105">
        <f>IF(A17stdlife="n/a","n/a",IF(V$3&gt;(A17stdlife+$E288),('PTRM input'!$I$159*(1+rvanilla03)^0.5)-SUM($I288:U288),('PTRM input'!$I$159*(1+rvanilla03)^0.5)/A17stdlife))</f>
        <v>0</v>
      </c>
      <c r="W288" s="105">
        <f>IF(A17stdlife="n/a","n/a",IF(W$3&gt;(A17stdlife+$E288),('PTRM input'!$I$159*(1+rvanilla03)^0.5)-SUM($I288:V288),('PTRM input'!$I$159*(1+rvanilla03)^0.5)/A17stdlife))</f>
        <v>0</v>
      </c>
      <c r="X288" s="105">
        <f>IF(A17stdlife="n/a","n/a",IF(X$3&gt;(A17stdlife+$E288),('PTRM input'!$I$159*(1+rvanilla03)^0.5)-SUM($I288:W288),('PTRM input'!$I$159*(1+rvanilla03)^0.5)/A17stdlife))</f>
        <v>0</v>
      </c>
      <c r="Y288" s="105">
        <f>IF(A17stdlife="n/a","n/a",IF(Y$3&gt;(A17stdlife+$E288),('PTRM input'!$I$159*(1+rvanilla03)^0.5)-SUM($I288:X288),('PTRM input'!$I$159*(1+rvanilla03)^0.5)/A17stdlife))</f>
        <v>0</v>
      </c>
      <c r="Z288" s="105">
        <f>IF(A17stdlife="n/a","n/a",IF(Z$3&gt;(A17stdlife+$E288),('PTRM input'!$I$159*(1+rvanilla03)^0.5)-SUM($I288:Y288),('PTRM input'!$I$159*(1+rvanilla03)^0.5)/A17stdlife))</f>
        <v>0</v>
      </c>
      <c r="AA288" s="105">
        <f>IF(A17stdlife="n/a","n/a",IF(AA$3&gt;(A17stdlife+$E288),('PTRM input'!$I$159*(1+rvanilla03)^0.5)-SUM($I288:Z288),('PTRM input'!$I$159*(1+rvanilla03)^0.5)/A17stdlife))</f>
        <v>0</v>
      </c>
      <c r="AB288" s="105">
        <f>IF(A17stdlife="n/a","n/a",IF(AB$3&gt;(A17stdlife+$E288),('PTRM input'!$I$159*(1+rvanilla03)^0.5)-SUM($I288:AA288),('PTRM input'!$I$159*(1+rvanilla03)^0.5)/A17stdlife))</f>
        <v>0</v>
      </c>
      <c r="AC288" s="105">
        <f>IF(A17stdlife="n/a","n/a",IF(AC$3&gt;(A17stdlife+$E288),('PTRM input'!$I$159*(1+rvanilla03)^0.5)-SUM($I288:AB288),('PTRM input'!$I$159*(1+rvanilla03)^0.5)/A17stdlife))</f>
        <v>0</v>
      </c>
      <c r="AD288" s="105">
        <f>IF(A17stdlife="n/a","n/a",IF(AD$3&gt;(A17stdlife+$E288),('PTRM input'!$I$159*(1+rvanilla03)^0.5)-SUM($I288:AC288),('PTRM input'!$I$159*(1+rvanilla03)^0.5)/A17stdlife))</f>
        <v>0</v>
      </c>
      <c r="AE288" s="105">
        <f>IF(A17stdlife="n/a","n/a",IF(AE$3&gt;(A17stdlife+$E288),('PTRM input'!$I$159*(1+rvanilla03)^0.5)-SUM($I288:AD288),('PTRM input'!$I$159*(1+rvanilla03)^0.5)/A17stdlife))</f>
        <v>0</v>
      </c>
      <c r="AF288" s="105">
        <f>IF(A17stdlife="n/a","n/a",IF(AF$3&gt;(A17stdlife+$E288),('PTRM input'!$I$159*(1+rvanilla03)^0.5)-SUM($I288:AE288),('PTRM input'!$I$159*(1+rvanilla03)^0.5)/A17stdlife))</f>
        <v>0</v>
      </c>
      <c r="AG288" s="105">
        <f>IF(A17stdlife="n/a","n/a",IF(AG$3&gt;(A17stdlife+$E288),('PTRM input'!$I$159*(1+rvanilla03)^0.5)-SUM($I288:AF288),('PTRM input'!$I$159*(1+rvanilla03)^0.5)/A17stdlife))</f>
        <v>0</v>
      </c>
      <c r="AH288" s="105">
        <f>IF(A17stdlife="n/a","n/a",IF(AH$3&gt;(A17stdlife+$E288),('PTRM input'!$I$159*(1+rvanilla03)^0.5)-SUM($I288:AG288),('PTRM input'!$I$159*(1+rvanilla03)^0.5)/A17stdlife))</f>
        <v>0</v>
      </c>
      <c r="AI288" s="105">
        <f>IF(A17stdlife="n/a","n/a",IF(AI$3&gt;(A17stdlife+$E288),('PTRM input'!$I$159*(1+rvanilla03)^0.5)-SUM($I288:AH288),('PTRM input'!$I$159*(1+rvanilla03)^0.5)/A17stdlife))</f>
        <v>0</v>
      </c>
      <c r="AJ288" s="105">
        <f>IF(A17stdlife="n/a","n/a",IF(AJ$3&gt;(A17stdlife+$E288),('PTRM input'!$I$159*(1+rvanilla03)^0.5)-SUM($I288:AI288),('PTRM input'!$I$159*(1+rvanilla03)^0.5)/A17stdlife))</f>
        <v>0</v>
      </c>
      <c r="AK288" s="105">
        <f>IF(A17stdlife="n/a","n/a",IF(AK$3&gt;(A17stdlife+$E288),('PTRM input'!$I$159*(1+rvanilla03)^0.5)-SUM($I288:AJ288),('PTRM input'!$I$159*(1+rvanilla03)^0.5)/A17stdlife))</f>
        <v>0</v>
      </c>
      <c r="AL288" s="105">
        <f>IF(A17stdlife="n/a","n/a",IF(AL$3&gt;(A17stdlife+$E288),('PTRM input'!$I$159*(1+rvanilla03)^0.5)-SUM($I288:AK288),('PTRM input'!$I$159*(1+rvanilla03)^0.5)/A17stdlife))</f>
        <v>0</v>
      </c>
      <c r="AM288" s="105">
        <f>IF(A17stdlife="n/a","n/a",IF(AM$3&gt;(A17stdlife+$E288),('PTRM input'!$I$159*(1+rvanilla03)^0.5)-SUM($I288:AL288),('PTRM input'!$I$159*(1+rvanilla03)^0.5)/A17stdlife))</f>
        <v>0</v>
      </c>
      <c r="AN288" s="105">
        <f>IF(A17stdlife="n/a","n/a",IF(AN$3&gt;(A17stdlife+$E288),('PTRM input'!$I$159*(1+rvanilla03)^0.5)-SUM($I288:AM288),('PTRM input'!$I$159*(1+rvanilla03)^0.5)/A17stdlife))</f>
        <v>0</v>
      </c>
      <c r="AO288" s="105">
        <f>IF(A17stdlife="n/a","n/a",IF(AO$3&gt;(A17stdlife+$E288),('PTRM input'!$I$159*(1+rvanilla03)^0.5)-SUM($I288:AN288),('PTRM input'!$I$159*(1+rvanilla03)^0.5)/A17stdlife))</f>
        <v>0</v>
      </c>
      <c r="AP288" s="105">
        <f>IF(A17stdlife="n/a","n/a",IF(AP$3&gt;(A17stdlife+$E288),('PTRM input'!$I$159*(1+rvanilla03)^0.5)-SUM($I288:AO288),('PTRM input'!$I$159*(1+rvanilla03)^0.5)/A17stdlife))</f>
        <v>0</v>
      </c>
      <c r="AQ288" s="105">
        <f>IF(A17stdlife="n/a","n/a",IF(AQ$3&gt;(A17stdlife+$E288),('PTRM input'!$I$159*(1+rvanilla03)^0.5)-SUM($I288:AP288),('PTRM input'!$I$159*(1+rvanilla03)^0.5)/A17stdlife))</f>
        <v>0</v>
      </c>
      <c r="AR288" s="105">
        <f>IF(A17stdlife="n/a","n/a",IF(AR$3&gt;(A17stdlife+$E288),('PTRM input'!$I$159*(1+rvanilla03)^0.5)-SUM($I288:AQ288),('PTRM input'!$I$159*(1+rvanilla03)^0.5)/A17stdlife))</f>
        <v>0</v>
      </c>
      <c r="AS288" s="105">
        <f>IF(A17stdlife="n/a","n/a",IF(AS$3&gt;(A17stdlife+$E288),('PTRM input'!$I$159*(1+rvanilla03)^0.5)-SUM($I288:AR288),('PTRM input'!$I$159*(1+rvanilla03)^0.5)/A17stdlife))</f>
        <v>0</v>
      </c>
      <c r="AT288" s="105">
        <f>IF(A17stdlife="n/a","n/a",IF(AT$3&gt;(A17stdlife+$E288),('PTRM input'!$I$159*(1+rvanilla03)^0.5)-SUM($I288:AS288),('PTRM input'!$I$159*(1+rvanilla03)^0.5)/A17stdlife))</f>
        <v>0</v>
      </c>
      <c r="AU288" s="105">
        <f>IF(A17stdlife="n/a","n/a",IF(AU$3&gt;(A17stdlife+$E288),('PTRM input'!$I$159*(1+rvanilla03)^0.5)-SUM($I288:AT288),('PTRM input'!$I$159*(1+rvanilla03)^0.5)/A17stdlife))</f>
        <v>0</v>
      </c>
      <c r="AV288" s="105">
        <f>IF(A17stdlife="n/a","n/a",IF(AV$3&gt;(A17stdlife+$E288),('PTRM input'!$I$159*(1+rvanilla03)^0.5)-SUM($I288:AU288),('PTRM input'!$I$159*(1+rvanilla03)^0.5)/A17stdlife))</f>
        <v>0</v>
      </c>
      <c r="AW288" s="105">
        <f>IF(A17stdlife="n/a","n/a",IF(AW$3&gt;(A17stdlife+$E288),('PTRM input'!$I$159*(1+rvanilla03)^0.5)-SUM($I288:AV288),('PTRM input'!$I$159*(1+rvanilla03)^0.5)/A17stdlife))</f>
        <v>0</v>
      </c>
      <c r="AX288" s="105">
        <f>IF(A17stdlife="n/a","n/a",IF(AX$3&gt;(A17stdlife+$E288),('PTRM input'!$I$159*(1+rvanilla03)^0.5)-SUM($I288:AW288),('PTRM input'!$I$159*(1+rvanilla03)^0.5)/A17stdlife))</f>
        <v>0</v>
      </c>
      <c r="AY288" s="105">
        <f>IF(A17stdlife="n/a","n/a",IF(AY$3&gt;(A17stdlife+$E288),('PTRM input'!$I$159*(1+rvanilla03)^0.5)-SUM($I288:AX288),('PTRM input'!$I$159*(1+rvanilla03)^0.5)/A17stdlife))</f>
        <v>0</v>
      </c>
      <c r="AZ288" s="105">
        <f>IF(A17stdlife="n/a","n/a",IF(AZ$3&gt;(A17stdlife+$E288),('PTRM input'!$I$159*(1+rvanilla03)^0.5)-SUM($I288:AY288),('PTRM input'!$I$159*(1+rvanilla03)^0.5)/A17stdlife))</f>
        <v>0</v>
      </c>
      <c r="BA288" s="105">
        <f>IF(A17stdlife="n/a","n/a",IF(BA$3&gt;(A17stdlife+$E288),('PTRM input'!$I$159*(1+rvanilla03)^0.5)-SUM($I288:AZ288),('PTRM input'!$I$159*(1+rvanilla03)^0.5)/A17stdlife))</f>
        <v>0</v>
      </c>
      <c r="BB288" s="105">
        <f>IF(A17stdlife="n/a","n/a",IF(BB$3&gt;(A17stdlife+$E288),('PTRM input'!$I$159*(1+rvanilla03)^0.5)-SUM($I288:BA288),('PTRM input'!$I$159*(1+rvanilla03)^0.5)/A17stdlife))</f>
        <v>0</v>
      </c>
      <c r="BC288" s="105">
        <f>IF(A17stdlife="n/a","n/a",IF(BC$3&gt;(A17stdlife+$E288),('PTRM input'!$I$159*(1+rvanilla03)^0.5)-SUM($I288:BB288),('PTRM input'!$I$159*(1+rvanilla03)^0.5)/A17stdlife))</f>
        <v>0</v>
      </c>
      <c r="BD288" s="105">
        <f>IF(A17stdlife="n/a","n/a",IF(BD$3&gt;(A17stdlife+$E288),('PTRM input'!$I$159*(1+rvanilla03)^0.5)-SUM($I288:BC288),('PTRM input'!$I$159*(1+rvanilla03)^0.5)/A17stdlife))</f>
        <v>0</v>
      </c>
      <c r="BE288" s="105">
        <f>IF(A17stdlife="n/a","n/a",IF(BE$3&gt;(A17stdlife+$E288),('PTRM input'!$I$159*(1+rvanilla03)^0.5)-SUM($I288:BD288),('PTRM input'!$I$159*(1+rvanilla03)^0.5)/A17stdlife))</f>
        <v>0</v>
      </c>
      <c r="BF288" s="105">
        <f>IF(A17stdlife="n/a","n/a",IF(BF$3&gt;(A17stdlife+$E288),('PTRM input'!$I$159*(1+rvanilla03)^0.5)-SUM($I288:BE288),('PTRM input'!$I$159*(1+rvanilla03)^0.5)/A17stdlife))</f>
        <v>0</v>
      </c>
      <c r="BG288" s="105">
        <f>IF(A17stdlife="n/a","n/a",IF(BG$3&gt;(A17stdlife+$E288),('PTRM input'!$I$159*(1+rvanilla03)^0.5)-SUM($I288:BF288),('PTRM input'!$I$159*(1+rvanilla03)^0.5)/A17stdlife))</f>
        <v>0</v>
      </c>
      <c r="BH288" s="105">
        <f>IF(A17stdlife="n/a","n/a",IF(BH$3&gt;(A17stdlife+$E288),('PTRM input'!$I$159*(1+rvanilla03)^0.5)-SUM($I288:BG288),('PTRM input'!$I$159*(1+rvanilla03)^0.5)/A17stdlife))</f>
        <v>0</v>
      </c>
      <c r="BI288" s="105">
        <f>IF(A17stdlife="n/a","n/a",IF(BI$3&gt;(A17stdlife+$E288),('PTRM input'!$I$159*(1+rvanilla03)^0.5)-SUM($I288:BH288),('PTRM input'!$I$159*(1+rvanilla03)^0.5)/A17stdlife))</f>
        <v>0</v>
      </c>
      <c r="BJ288" s="234"/>
      <c r="BK288" s="234"/>
      <c r="BL288" s="234"/>
      <c r="BM288" s="234"/>
    </row>
    <row r="289" spans="1:65" s="190" customFormat="1" hidden="1" outlineLevel="2">
      <c r="A289" s="234"/>
      <c r="B289" s="32"/>
      <c r="C289" s="31"/>
      <c r="D289" s="930"/>
      <c r="E289" s="167">
        <v>4</v>
      </c>
      <c r="F289" s="34"/>
      <c r="G289" s="184"/>
      <c r="H289" s="186"/>
      <c r="I289" s="186"/>
      <c r="J289" s="185"/>
      <c r="K289" s="105">
        <f>IF(A17stdlife="n/a","n/a",IF(K$3&gt;(A17stdlife+$E289),('PTRM input'!$J$159*(1+rvanilla04)^0.5)-SUM($J289:J289),('PTRM input'!$J$159*(1+rvanilla04)^0.5)/A17stdlife))</f>
        <v>0</v>
      </c>
      <c r="L289" s="105">
        <f>IF(A17stdlife="n/a","n/a",IF(L$3&gt;(A17stdlife+$E289),('PTRM input'!$J$159*(1+rvanilla04)^0.5)-SUM($J289:K289),('PTRM input'!$J$159*(1+rvanilla04)^0.5)/A17stdlife))</f>
        <v>0</v>
      </c>
      <c r="M289" s="105">
        <f>IF(A17stdlife="n/a","n/a",IF(M$3&gt;(A17stdlife+$E289),('PTRM input'!$J$159*(1+rvanilla04)^0.5)-SUM($J289:L289),('PTRM input'!$J$159*(1+rvanilla04)^0.5)/A17stdlife))</f>
        <v>0</v>
      </c>
      <c r="N289" s="105">
        <f>IF(A17stdlife="n/a","n/a",IF(N$3&gt;(A17stdlife+$E289),('PTRM input'!$J$159*(1+rvanilla04)^0.5)-SUM($J289:M289),('PTRM input'!$J$159*(1+rvanilla04)^0.5)/A17stdlife))</f>
        <v>0</v>
      </c>
      <c r="O289" s="105">
        <f>IF(A17stdlife="n/a","n/a",IF(O$3&gt;(A17stdlife+$E289),('PTRM input'!$J$159*(1+rvanilla04)^0.5)-SUM($J289:N289),('PTRM input'!$J$159*(1+rvanilla04)^0.5)/A17stdlife))</f>
        <v>0</v>
      </c>
      <c r="P289" s="105">
        <f>IF(A17stdlife="n/a","n/a",IF(P$3&gt;(A17stdlife+$E289),('PTRM input'!$J$159*(1+rvanilla04)^0.5)-SUM($J289:O289),('PTRM input'!$J$159*(1+rvanilla04)^0.5)/A17stdlife))</f>
        <v>0</v>
      </c>
      <c r="Q289" s="105">
        <f>IF(A17stdlife="n/a","n/a",IF(Q$3&gt;(A17stdlife+$E289),('PTRM input'!$J$159*(1+rvanilla04)^0.5)-SUM($J289:P289),('PTRM input'!$J$159*(1+rvanilla04)^0.5)/A17stdlife))</f>
        <v>0</v>
      </c>
      <c r="R289" s="105">
        <f>IF(A17stdlife="n/a","n/a",IF(R$3&gt;(A17stdlife+$E289),('PTRM input'!$J$159*(1+rvanilla04)^0.5)-SUM($J289:Q289),('PTRM input'!$J$159*(1+rvanilla04)^0.5)/A17stdlife))</f>
        <v>0</v>
      </c>
      <c r="S289" s="105">
        <f>IF(A17stdlife="n/a","n/a",IF(S$3&gt;(A17stdlife+$E289),('PTRM input'!$J$159*(1+rvanilla04)^0.5)-SUM($J289:R289),('PTRM input'!$J$159*(1+rvanilla04)^0.5)/A17stdlife))</f>
        <v>0</v>
      </c>
      <c r="T289" s="105">
        <f>IF(A17stdlife="n/a","n/a",IF(T$3&gt;(A17stdlife+$E289),('PTRM input'!$J$159*(1+rvanilla04)^0.5)-SUM($J289:S289),('PTRM input'!$J$159*(1+rvanilla04)^0.5)/A17stdlife))</f>
        <v>0</v>
      </c>
      <c r="U289" s="105">
        <f>IF(A17stdlife="n/a","n/a",IF(U$3&gt;(A17stdlife+$E289),('PTRM input'!$J$159*(1+rvanilla04)^0.5)-SUM($J289:T289),('PTRM input'!$J$159*(1+rvanilla04)^0.5)/A17stdlife))</f>
        <v>0</v>
      </c>
      <c r="V289" s="105">
        <f>IF(A17stdlife="n/a","n/a",IF(V$3&gt;(A17stdlife+$E289),('PTRM input'!$J$159*(1+rvanilla04)^0.5)-SUM($J289:U289),('PTRM input'!$J$159*(1+rvanilla04)^0.5)/A17stdlife))</f>
        <v>0</v>
      </c>
      <c r="W289" s="105">
        <f>IF(A17stdlife="n/a","n/a",IF(W$3&gt;(A17stdlife+$E289),('PTRM input'!$J$159*(1+rvanilla04)^0.5)-SUM($J289:V289),('PTRM input'!$J$159*(1+rvanilla04)^0.5)/A17stdlife))</f>
        <v>0</v>
      </c>
      <c r="X289" s="105">
        <f>IF(A17stdlife="n/a","n/a",IF(X$3&gt;(A17stdlife+$E289),('PTRM input'!$J$159*(1+rvanilla04)^0.5)-SUM($J289:W289),('PTRM input'!$J$159*(1+rvanilla04)^0.5)/A17stdlife))</f>
        <v>0</v>
      </c>
      <c r="Y289" s="105">
        <f>IF(A17stdlife="n/a","n/a",IF(Y$3&gt;(A17stdlife+$E289),('PTRM input'!$J$159*(1+rvanilla04)^0.5)-SUM($J289:X289),('PTRM input'!$J$159*(1+rvanilla04)^0.5)/A17stdlife))</f>
        <v>0</v>
      </c>
      <c r="Z289" s="105">
        <f>IF(A17stdlife="n/a","n/a",IF(Z$3&gt;(A17stdlife+$E289),('PTRM input'!$J$159*(1+rvanilla04)^0.5)-SUM($J289:Y289),('PTRM input'!$J$159*(1+rvanilla04)^0.5)/A17stdlife))</f>
        <v>0</v>
      </c>
      <c r="AA289" s="105">
        <f>IF(A17stdlife="n/a","n/a",IF(AA$3&gt;(A17stdlife+$E289),('PTRM input'!$J$159*(1+rvanilla04)^0.5)-SUM($J289:Z289),('PTRM input'!$J$159*(1+rvanilla04)^0.5)/A17stdlife))</f>
        <v>0</v>
      </c>
      <c r="AB289" s="105">
        <f>IF(A17stdlife="n/a","n/a",IF(AB$3&gt;(A17stdlife+$E289),('PTRM input'!$J$159*(1+rvanilla04)^0.5)-SUM($J289:AA289),('PTRM input'!$J$159*(1+rvanilla04)^0.5)/A17stdlife))</f>
        <v>0</v>
      </c>
      <c r="AC289" s="105">
        <f>IF(A17stdlife="n/a","n/a",IF(AC$3&gt;(A17stdlife+$E289),('PTRM input'!$J$159*(1+rvanilla04)^0.5)-SUM($J289:AB289),('PTRM input'!$J$159*(1+rvanilla04)^0.5)/A17stdlife))</f>
        <v>0</v>
      </c>
      <c r="AD289" s="105">
        <f>IF(A17stdlife="n/a","n/a",IF(AD$3&gt;(A17stdlife+$E289),('PTRM input'!$J$159*(1+rvanilla04)^0.5)-SUM($J289:AC289),('PTRM input'!$J$159*(1+rvanilla04)^0.5)/A17stdlife))</f>
        <v>0</v>
      </c>
      <c r="AE289" s="105">
        <f>IF(A17stdlife="n/a","n/a",IF(AE$3&gt;(A17stdlife+$E289),('PTRM input'!$J$159*(1+rvanilla04)^0.5)-SUM($J289:AD289),('PTRM input'!$J$159*(1+rvanilla04)^0.5)/A17stdlife))</f>
        <v>0</v>
      </c>
      <c r="AF289" s="105">
        <f>IF(A17stdlife="n/a","n/a",IF(AF$3&gt;(A17stdlife+$E289),('PTRM input'!$J$159*(1+rvanilla04)^0.5)-SUM($J289:AE289),('PTRM input'!$J$159*(1+rvanilla04)^0.5)/A17stdlife))</f>
        <v>0</v>
      </c>
      <c r="AG289" s="105">
        <f>IF(A17stdlife="n/a","n/a",IF(AG$3&gt;(A17stdlife+$E289),('PTRM input'!$J$159*(1+rvanilla04)^0.5)-SUM($J289:AF289),('PTRM input'!$J$159*(1+rvanilla04)^0.5)/A17stdlife))</f>
        <v>0</v>
      </c>
      <c r="AH289" s="105">
        <f>IF(A17stdlife="n/a","n/a",IF(AH$3&gt;(A17stdlife+$E289),('PTRM input'!$J$159*(1+rvanilla04)^0.5)-SUM($J289:AG289),('PTRM input'!$J$159*(1+rvanilla04)^0.5)/A17stdlife))</f>
        <v>0</v>
      </c>
      <c r="AI289" s="105">
        <f>IF(A17stdlife="n/a","n/a",IF(AI$3&gt;(A17stdlife+$E289),('PTRM input'!$J$159*(1+rvanilla04)^0.5)-SUM($J289:AH289),('PTRM input'!$J$159*(1+rvanilla04)^0.5)/A17stdlife))</f>
        <v>0</v>
      </c>
      <c r="AJ289" s="105">
        <f>IF(A17stdlife="n/a","n/a",IF(AJ$3&gt;(A17stdlife+$E289),('PTRM input'!$J$159*(1+rvanilla04)^0.5)-SUM($J289:AI289),('PTRM input'!$J$159*(1+rvanilla04)^0.5)/A17stdlife))</f>
        <v>0</v>
      </c>
      <c r="AK289" s="105">
        <f>IF(A17stdlife="n/a","n/a",IF(AK$3&gt;(A17stdlife+$E289),('PTRM input'!$J$159*(1+rvanilla04)^0.5)-SUM($J289:AJ289),('PTRM input'!$J$159*(1+rvanilla04)^0.5)/A17stdlife))</f>
        <v>0</v>
      </c>
      <c r="AL289" s="105">
        <f>IF(A17stdlife="n/a","n/a",IF(AL$3&gt;(A17stdlife+$E289),('PTRM input'!$J$159*(1+rvanilla04)^0.5)-SUM($J289:AK289),('PTRM input'!$J$159*(1+rvanilla04)^0.5)/A17stdlife))</f>
        <v>0</v>
      </c>
      <c r="AM289" s="105">
        <f>IF(A17stdlife="n/a","n/a",IF(AM$3&gt;(A17stdlife+$E289),('PTRM input'!$J$159*(1+rvanilla04)^0.5)-SUM($J289:AL289),('PTRM input'!$J$159*(1+rvanilla04)^0.5)/A17stdlife))</f>
        <v>0</v>
      </c>
      <c r="AN289" s="105">
        <f>IF(A17stdlife="n/a","n/a",IF(AN$3&gt;(A17stdlife+$E289),('PTRM input'!$J$159*(1+rvanilla04)^0.5)-SUM($J289:AM289),('PTRM input'!$J$159*(1+rvanilla04)^0.5)/A17stdlife))</f>
        <v>0</v>
      </c>
      <c r="AO289" s="105">
        <f>IF(A17stdlife="n/a","n/a",IF(AO$3&gt;(A17stdlife+$E289),('PTRM input'!$J$159*(1+rvanilla04)^0.5)-SUM($J289:AN289),('PTRM input'!$J$159*(1+rvanilla04)^0.5)/A17stdlife))</f>
        <v>0</v>
      </c>
      <c r="AP289" s="105">
        <f>IF(A17stdlife="n/a","n/a",IF(AP$3&gt;(A17stdlife+$E289),('PTRM input'!$J$159*(1+rvanilla04)^0.5)-SUM($J289:AO289),('PTRM input'!$J$159*(1+rvanilla04)^0.5)/A17stdlife))</f>
        <v>0</v>
      </c>
      <c r="AQ289" s="105">
        <f>IF(A17stdlife="n/a","n/a",IF(AQ$3&gt;(A17stdlife+$E289),('PTRM input'!$J$159*(1+rvanilla04)^0.5)-SUM($J289:AP289),('PTRM input'!$J$159*(1+rvanilla04)^0.5)/A17stdlife))</f>
        <v>0</v>
      </c>
      <c r="AR289" s="105">
        <f>IF(A17stdlife="n/a","n/a",IF(AR$3&gt;(A17stdlife+$E289),('PTRM input'!$J$159*(1+rvanilla04)^0.5)-SUM($J289:AQ289),('PTRM input'!$J$159*(1+rvanilla04)^0.5)/A17stdlife))</f>
        <v>0</v>
      </c>
      <c r="AS289" s="105">
        <f>IF(A17stdlife="n/a","n/a",IF(AS$3&gt;(A17stdlife+$E289),('PTRM input'!$J$159*(1+rvanilla04)^0.5)-SUM($J289:AR289),('PTRM input'!$J$159*(1+rvanilla04)^0.5)/A17stdlife))</f>
        <v>0</v>
      </c>
      <c r="AT289" s="105">
        <f>IF(A17stdlife="n/a","n/a",IF(AT$3&gt;(A17stdlife+$E289),('PTRM input'!$J$159*(1+rvanilla04)^0.5)-SUM($J289:AS289),('PTRM input'!$J$159*(1+rvanilla04)^0.5)/A17stdlife))</f>
        <v>0</v>
      </c>
      <c r="AU289" s="105">
        <f>IF(A17stdlife="n/a","n/a",IF(AU$3&gt;(A17stdlife+$E289),('PTRM input'!$J$159*(1+rvanilla04)^0.5)-SUM($J289:AT289),('PTRM input'!$J$159*(1+rvanilla04)^0.5)/A17stdlife))</f>
        <v>0</v>
      </c>
      <c r="AV289" s="105">
        <f>IF(A17stdlife="n/a","n/a",IF(AV$3&gt;(A17stdlife+$E289),('PTRM input'!$J$159*(1+rvanilla04)^0.5)-SUM($J289:AU289),('PTRM input'!$J$159*(1+rvanilla04)^0.5)/A17stdlife))</f>
        <v>0</v>
      </c>
      <c r="AW289" s="105">
        <f>IF(A17stdlife="n/a","n/a",IF(AW$3&gt;(A17stdlife+$E289),('PTRM input'!$J$159*(1+rvanilla04)^0.5)-SUM($J289:AV289),('PTRM input'!$J$159*(1+rvanilla04)^0.5)/A17stdlife))</f>
        <v>0</v>
      </c>
      <c r="AX289" s="105">
        <f>IF(A17stdlife="n/a","n/a",IF(AX$3&gt;(A17stdlife+$E289),('PTRM input'!$J$159*(1+rvanilla04)^0.5)-SUM($J289:AW289),('PTRM input'!$J$159*(1+rvanilla04)^0.5)/A17stdlife))</f>
        <v>0</v>
      </c>
      <c r="AY289" s="105">
        <f>IF(A17stdlife="n/a","n/a",IF(AY$3&gt;(A17stdlife+$E289),('PTRM input'!$J$159*(1+rvanilla04)^0.5)-SUM($J289:AX289),('PTRM input'!$J$159*(1+rvanilla04)^0.5)/A17stdlife))</f>
        <v>0</v>
      </c>
      <c r="AZ289" s="105">
        <f>IF(A17stdlife="n/a","n/a",IF(AZ$3&gt;(A17stdlife+$E289),('PTRM input'!$J$159*(1+rvanilla04)^0.5)-SUM($J289:AY289),('PTRM input'!$J$159*(1+rvanilla04)^0.5)/A17stdlife))</f>
        <v>0</v>
      </c>
      <c r="BA289" s="105">
        <f>IF(A17stdlife="n/a","n/a",IF(BA$3&gt;(A17stdlife+$E289),('PTRM input'!$J$159*(1+rvanilla04)^0.5)-SUM($J289:AZ289),('PTRM input'!$J$159*(1+rvanilla04)^0.5)/A17stdlife))</f>
        <v>0</v>
      </c>
      <c r="BB289" s="105">
        <f>IF(A17stdlife="n/a","n/a",IF(BB$3&gt;(A17stdlife+$E289),('PTRM input'!$J$159*(1+rvanilla04)^0.5)-SUM($J289:BA289),('PTRM input'!$J$159*(1+rvanilla04)^0.5)/A17stdlife))</f>
        <v>0</v>
      </c>
      <c r="BC289" s="105">
        <f>IF(A17stdlife="n/a","n/a",IF(BC$3&gt;(A17stdlife+$E289),('PTRM input'!$J$159*(1+rvanilla04)^0.5)-SUM($J289:BB289),('PTRM input'!$J$159*(1+rvanilla04)^0.5)/A17stdlife))</f>
        <v>0</v>
      </c>
      <c r="BD289" s="105">
        <f>IF(A17stdlife="n/a","n/a",IF(BD$3&gt;(A17stdlife+$E289),('PTRM input'!$J$159*(1+rvanilla04)^0.5)-SUM($J289:BC289),('PTRM input'!$J$159*(1+rvanilla04)^0.5)/A17stdlife))</f>
        <v>0</v>
      </c>
      <c r="BE289" s="105">
        <f>IF(A17stdlife="n/a","n/a",IF(BE$3&gt;(A17stdlife+$E289),('PTRM input'!$J$159*(1+rvanilla04)^0.5)-SUM($J289:BD289),('PTRM input'!$J$159*(1+rvanilla04)^0.5)/A17stdlife))</f>
        <v>0</v>
      </c>
      <c r="BF289" s="105">
        <f>IF(A17stdlife="n/a","n/a",IF(BF$3&gt;(A17stdlife+$E289),('PTRM input'!$J$159*(1+rvanilla04)^0.5)-SUM($J289:BE289),('PTRM input'!$J$159*(1+rvanilla04)^0.5)/A17stdlife))</f>
        <v>0</v>
      </c>
      <c r="BG289" s="105">
        <f>IF(A17stdlife="n/a","n/a",IF(BG$3&gt;(A17stdlife+$E289),('PTRM input'!$J$159*(1+rvanilla04)^0.5)-SUM($J289:BF289),('PTRM input'!$J$159*(1+rvanilla04)^0.5)/A17stdlife))</f>
        <v>0</v>
      </c>
      <c r="BH289" s="105">
        <f>IF(A17stdlife="n/a","n/a",IF(BH$3&gt;(A17stdlife+$E289),('PTRM input'!$J$159*(1+rvanilla04)^0.5)-SUM($J289:BG289),('PTRM input'!$J$159*(1+rvanilla04)^0.5)/A17stdlife))</f>
        <v>0</v>
      </c>
      <c r="BI289" s="105">
        <f>IF(A17stdlife="n/a","n/a",IF(BI$3&gt;(A17stdlife+$E289),('PTRM input'!$J$159*(1+rvanilla04)^0.5)-SUM($J289:BH289),('PTRM input'!$J$159*(1+rvanilla04)^0.5)/A17stdlife))</f>
        <v>0</v>
      </c>
      <c r="BJ289" s="562"/>
      <c r="BK289" s="234"/>
      <c r="BL289" s="234"/>
      <c r="BM289" s="234"/>
    </row>
    <row r="290" spans="1:65" s="190" customFormat="1" hidden="1" outlineLevel="2">
      <c r="A290" s="234"/>
      <c r="B290" s="32"/>
      <c r="C290" s="31"/>
      <c r="D290" s="930"/>
      <c r="E290" s="167">
        <v>5</v>
      </c>
      <c r="F290" s="34"/>
      <c r="G290" s="184"/>
      <c r="H290" s="186"/>
      <c r="I290" s="186"/>
      <c r="J290" s="186"/>
      <c r="K290" s="185"/>
      <c r="L290" s="105">
        <f>IF(A17stdlife="n/a","n/a",IF(L$3&gt;(A17stdlife+$E290),('PTRM input'!$K$159*(1+rvanilla05)^0.5)-SUM($K290:K290),('PTRM input'!$K$159*(1+rvanilla05)^0.5)/A17stdlife))</f>
        <v>0</v>
      </c>
      <c r="M290" s="105">
        <f>IF(A17stdlife="n/a","n/a",IF(M$3&gt;(A17stdlife+$E290),('PTRM input'!$K$159*(1+rvanilla05)^0.5)-SUM($K290:L290),('PTRM input'!$K$159*(1+rvanilla05)^0.5)/A17stdlife))</f>
        <v>0</v>
      </c>
      <c r="N290" s="105">
        <f>IF(A17stdlife="n/a","n/a",IF(N$3&gt;(A17stdlife+$E290),('PTRM input'!$K$159*(1+rvanilla05)^0.5)-SUM($K290:M290),('PTRM input'!$K$159*(1+rvanilla05)^0.5)/A17stdlife))</f>
        <v>0</v>
      </c>
      <c r="O290" s="105">
        <f>IF(A17stdlife="n/a","n/a",IF(O$3&gt;(A17stdlife+$E290),('PTRM input'!$K$159*(1+rvanilla05)^0.5)-SUM($K290:N290),('PTRM input'!$K$159*(1+rvanilla05)^0.5)/A17stdlife))</f>
        <v>0</v>
      </c>
      <c r="P290" s="105">
        <f>IF(A17stdlife="n/a","n/a",IF(P$3&gt;(A17stdlife+$E290),('PTRM input'!$K$159*(1+rvanilla05)^0.5)-SUM($K290:O290),('PTRM input'!$K$159*(1+rvanilla05)^0.5)/A17stdlife))</f>
        <v>0</v>
      </c>
      <c r="Q290" s="105">
        <f>IF(A17stdlife="n/a","n/a",IF(Q$3&gt;(A17stdlife+$E290),('PTRM input'!$K$159*(1+rvanilla05)^0.5)-SUM($K290:P290),('PTRM input'!$K$159*(1+rvanilla05)^0.5)/A17stdlife))</f>
        <v>0</v>
      </c>
      <c r="R290" s="105">
        <f>IF(A17stdlife="n/a","n/a",IF(R$3&gt;(A17stdlife+$E290),('PTRM input'!$K$159*(1+rvanilla05)^0.5)-SUM($K290:Q290),('PTRM input'!$K$159*(1+rvanilla05)^0.5)/A17stdlife))</f>
        <v>0</v>
      </c>
      <c r="S290" s="105">
        <f>IF(A17stdlife="n/a","n/a",IF(S$3&gt;(A17stdlife+$E290),('PTRM input'!$K$159*(1+rvanilla05)^0.5)-SUM($K290:R290),('PTRM input'!$K$159*(1+rvanilla05)^0.5)/A17stdlife))</f>
        <v>0</v>
      </c>
      <c r="T290" s="105">
        <f>IF(A17stdlife="n/a","n/a",IF(T$3&gt;(A17stdlife+$E290),('PTRM input'!$K$159*(1+rvanilla05)^0.5)-SUM($K290:S290),('PTRM input'!$K$159*(1+rvanilla05)^0.5)/A17stdlife))</f>
        <v>0</v>
      </c>
      <c r="U290" s="105">
        <f>IF(A17stdlife="n/a","n/a",IF(U$3&gt;(A17stdlife+$E290),('PTRM input'!$K$159*(1+rvanilla05)^0.5)-SUM($K290:T290),('PTRM input'!$K$159*(1+rvanilla05)^0.5)/A17stdlife))</f>
        <v>0</v>
      </c>
      <c r="V290" s="105">
        <f>IF(A17stdlife="n/a","n/a",IF(V$3&gt;(A17stdlife+$E290),('PTRM input'!$K$159*(1+rvanilla05)^0.5)-SUM($K290:U290),('PTRM input'!$K$159*(1+rvanilla05)^0.5)/A17stdlife))</f>
        <v>0</v>
      </c>
      <c r="W290" s="105">
        <f>IF(A17stdlife="n/a","n/a",IF(W$3&gt;(A17stdlife+$E290),('PTRM input'!$K$159*(1+rvanilla05)^0.5)-SUM($K290:V290),('PTRM input'!$K$159*(1+rvanilla05)^0.5)/A17stdlife))</f>
        <v>0</v>
      </c>
      <c r="X290" s="105">
        <f>IF(A17stdlife="n/a","n/a",IF(X$3&gt;(A17stdlife+$E290),('PTRM input'!$K$159*(1+rvanilla05)^0.5)-SUM($K290:W290),('PTRM input'!$K$159*(1+rvanilla05)^0.5)/A17stdlife))</f>
        <v>0</v>
      </c>
      <c r="Y290" s="105">
        <f>IF(A17stdlife="n/a","n/a",IF(Y$3&gt;(A17stdlife+$E290),('PTRM input'!$K$159*(1+rvanilla05)^0.5)-SUM($K290:X290),('PTRM input'!$K$159*(1+rvanilla05)^0.5)/A17stdlife))</f>
        <v>0</v>
      </c>
      <c r="Z290" s="105">
        <f>IF(A17stdlife="n/a","n/a",IF(Z$3&gt;(A17stdlife+$E290),('PTRM input'!$K$159*(1+rvanilla05)^0.5)-SUM($K290:Y290),('PTRM input'!$K$159*(1+rvanilla05)^0.5)/A17stdlife))</f>
        <v>0</v>
      </c>
      <c r="AA290" s="105">
        <f>IF(A17stdlife="n/a","n/a",IF(AA$3&gt;(A17stdlife+$E290),('PTRM input'!$K$159*(1+rvanilla05)^0.5)-SUM($K290:Z290),('PTRM input'!$K$159*(1+rvanilla05)^0.5)/A17stdlife))</f>
        <v>0</v>
      </c>
      <c r="AB290" s="105">
        <f>IF(A17stdlife="n/a","n/a",IF(AB$3&gt;(A17stdlife+$E290),('PTRM input'!$K$159*(1+rvanilla05)^0.5)-SUM($K290:AA290),('PTRM input'!$K$159*(1+rvanilla05)^0.5)/A17stdlife))</f>
        <v>0</v>
      </c>
      <c r="AC290" s="105">
        <f>IF(A17stdlife="n/a","n/a",IF(AC$3&gt;(A17stdlife+$E290),('PTRM input'!$K$159*(1+rvanilla05)^0.5)-SUM($K290:AB290),('PTRM input'!$K$159*(1+rvanilla05)^0.5)/A17stdlife))</f>
        <v>0</v>
      </c>
      <c r="AD290" s="105">
        <f>IF(A17stdlife="n/a","n/a",IF(AD$3&gt;(A17stdlife+$E290),('PTRM input'!$K$159*(1+rvanilla05)^0.5)-SUM($K290:AC290),('PTRM input'!$K$159*(1+rvanilla05)^0.5)/A17stdlife))</f>
        <v>0</v>
      </c>
      <c r="AE290" s="105">
        <f>IF(A17stdlife="n/a","n/a",IF(AE$3&gt;(A17stdlife+$E290),('PTRM input'!$K$159*(1+rvanilla05)^0.5)-SUM($K290:AD290),('PTRM input'!$K$159*(1+rvanilla05)^0.5)/A17stdlife))</f>
        <v>0</v>
      </c>
      <c r="AF290" s="105">
        <f>IF(A17stdlife="n/a","n/a",IF(AF$3&gt;(A17stdlife+$E290),('PTRM input'!$K$159*(1+rvanilla05)^0.5)-SUM($K290:AE290),('PTRM input'!$K$159*(1+rvanilla05)^0.5)/A17stdlife))</f>
        <v>0</v>
      </c>
      <c r="AG290" s="105">
        <f>IF(A17stdlife="n/a","n/a",IF(AG$3&gt;(A17stdlife+$E290),('PTRM input'!$K$159*(1+rvanilla05)^0.5)-SUM($K290:AF290),('PTRM input'!$K$159*(1+rvanilla05)^0.5)/A17stdlife))</f>
        <v>0</v>
      </c>
      <c r="AH290" s="105">
        <f>IF(A17stdlife="n/a","n/a",IF(AH$3&gt;(A17stdlife+$E290),('PTRM input'!$K$159*(1+rvanilla05)^0.5)-SUM($K290:AG290),('PTRM input'!$K$159*(1+rvanilla05)^0.5)/A17stdlife))</f>
        <v>0</v>
      </c>
      <c r="AI290" s="105">
        <f>IF(A17stdlife="n/a","n/a",IF(AI$3&gt;(A17stdlife+$E290),('PTRM input'!$K$159*(1+rvanilla05)^0.5)-SUM($K290:AH290),('PTRM input'!$K$159*(1+rvanilla05)^0.5)/A17stdlife))</f>
        <v>0</v>
      </c>
      <c r="AJ290" s="105">
        <f>IF(A17stdlife="n/a","n/a",IF(AJ$3&gt;(A17stdlife+$E290),('PTRM input'!$K$159*(1+rvanilla05)^0.5)-SUM($K290:AI290),('PTRM input'!$K$159*(1+rvanilla05)^0.5)/A17stdlife))</f>
        <v>0</v>
      </c>
      <c r="AK290" s="105">
        <f>IF(A17stdlife="n/a","n/a",IF(AK$3&gt;(A17stdlife+$E290),('PTRM input'!$K$159*(1+rvanilla05)^0.5)-SUM($K290:AJ290),('PTRM input'!$K$159*(1+rvanilla05)^0.5)/A17stdlife))</f>
        <v>0</v>
      </c>
      <c r="AL290" s="105">
        <f>IF(A17stdlife="n/a","n/a",IF(AL$3&gt;(A17stdlife+$E290),('PTRM input'!$K$159*(1+rvanilla05)^0.5)-SUM($K290:AK290),('PTRM input'!$K$159*(1+rvanilla05)^0.5)/A17stdlife))</f>
        <v>0</v>
      </c>
      <c r="AM290" s="105">
        <f>IF(A17stdlife="n/a","n/a",IF(AM$3&gt;(A17stdlife+$E290),('PTRM input'!$K$159*(1+rvanilla05)^0.5)-SUM($K290:AL290),('PTRM input'!$K$159*(1+rvanilla05)^0.5)/A17stdlife))</f>
        <v>0</v>
      </c>
      <c r="AN290" s="105">
        <f>IF(A17stdlife="n/a","n/a",IF(AN$3&gt;(A17stdlife+$E290),('PTRM input'!$K$159*(1+rvanilla05)^0.5)-SUM($K290:AM290),('PTRM input'!$K$159*(1+rvanilla05)^0.5)/A17stdlife))</f>
        <v>0</v>
      </c>
      <c r="AO290" s="105">
        <f>IF(A17stdlife="n/a","n/a",IF(AO$3&gt;(A17stdlife+$E290),('PTRM input'!$K$159*(1+rvanilla05)^0.5)-SUM($K290:AN290),('PTRM input'!$K$159*(1+rvanilla05)^0.5)/A17stdlife))</f>
        <v>0</v>
      </c>
      <c r="AP290" s="105">
        <f>IF(A17stdlife="n/a","n/a",IF(AP$3&gt;(A17stdlife+$E290),('PTRM input'!$K$159*(1+rvanilla05)^0.5)-SUM($K290:AO290),('PTRM input'!$K$159*(1+rvanilla05)^0.5)/A17stdlife))</f>
        <v>0</v>
      </c>
      <c r="AQ290" s="105">
        <f>IF(A17stdlife="n/a","n/a",IF(AQ$3&gt;(A17stdlife+$E290),('PTRM input'!$K$159*(1+rvanilla05)^0.5)-SUM($K290:AP290),('PTRM input'!$K$159*(1+rvanilla05)^0.5)/A17stdlife))</f>
        <v>0</v>
      </c>
      <c r="AR290" s="105">
        <f>IF(A17stdlife="n/a","n/a",IF(AR$3&gt;(A17stdlife+$E290),('PTRM input'!$K$159*(1+rvanilla05)^0.5)-SUM($K290:AQ290),('PTRM input'!$K$159*(1+rvanilla05)^0.5)/A17stdlife))</f>
        <v>0</v>
      </c>
      <c r="AS290" s="105">
        <f>IF(A17stdlife="n/a","n/a",IF(AS$3&gt;(A17stdlife+$E290),('PTRM input'!$K$159*(1+rvanilla05)^0.5)-SUM($K290:AR290),('PTRM input'!$K$159*(1+rvanilla05)^0.5)/A17stdlife))</f>
        <v>0</v>
      </c>
      <c r="AT290" s="105">
        <f>IF(A17stdlife="n/a","n/a",IF(AT$3&gt;(A17stdlife+$E290),('PTRM input'!$K$159*(1+rvanilla05)^0.5)-SUM($K290:AS290),('PTRM input'!$K$159*(1+rvanilla05)^0.5)/A17stdlife))</f>
        <v>0</v>
      </c>
      <c r="AU290" s="105">
        <f>IF(A17stdlife="n/a","n/a",IF(AU$3&gt;(A17stdlife+$E290),('PTRM input'!$K$159*(1+rvanilla05)^0.5)-SUM($K290:AT290),('PTRM input'!$K$159*(1+rvanilla05)^0.5)/A17stdlife))</f>
        <v>0</v>
      </c>
      <c r="AV290" s="105">
        <f>IF(A17stdlife="n/a","n/a",IF(AV$3&gt;(A17stdlife+$E290),('PTRM input'!$K$159*(1+rvanilla05)^0.5)-SUM($K290:AU290),('PTRM input'!$K$159*(1+rvanilla05)^0.5)/A17stdlife))</f>
        <v>0</v>
      </c>
      <c r="AW290" s="105">
        <f>IF(A17stdlife="n/a","n/a",IF(AW$3&gt;(A17stdlife+$E290),('PTRM input'!$K$159*(1+rvanilla05)^0.5)-SUM($K290:AV290),('PTRM input'!$K$159*(1+rvanilla05)^0.5)/A17stdlife))</f>
        <v>0</v>
      </c>
      <c r="AX290" s="105">
        <f>IF(A17stdlife="n/a","n/a",IF(AX$3&gt;(A17stdlife+$E290),('PTRM input'!$K$159*(1+rvanilla05)^0.5)-SUM($K290:AW290),('PTRM input'!$K$159*(1+rvanilla05)^0.5)/A17stdlife))</f>
        <v>0</v>
      </c>
      <c r="AY290" s="105">
        <f>IF(A17stdlife="n/a","n/a",IF(AY$3&gt;(A17stdlife+$E290),('PTRM input'!$K$159*(1+rvanilla05)^0.5)-SUM($K290:AX290),('PTRM input'!$K$159*(1+rvanilla05)^0.5)/A17stdlife))</f>
        <v>0</v>
      </c>
      <c r="AZ290" s="105">
        <f>IF(A17stdlife="n/a","n/a",IF(AZ$3&gt;(A17stdlife+$E290),('PTRM input'!$K$159*(1+rvanilla05)^0.5)-SUM($K290:AY290),('PTRM input'!$K$159*(1+rvanilla05)^0.5)/A17stdlife))</f>
        <v>0</v>
      </c>
      <c r="BA290" s="105">
        <f>IF(A17stdlife="n/a","n/a",IF(BA$3&gt;(A17stdlife+$E290),('PTRM input'!$K$159*(1+rvanilla05)^0.5)-SUM($K290:AZ290),('PTRM input'!$K$159*(1+rvanilla05)^0.5)/A17stdlife))</f>
        <v>0</v>
      </c>
      <c r="BB290" s="105">
        <f>IF(A17stdlife="n/a","n/a",IF(BB$3&gt;(A17stdlife+$E290),('PTRM input'!$K$159*(1+rvanilla05)^0.5)-SUM($K290:BA290),('PTRM input'!$K$159*(1+rvanilla05)^0.5)/A17stdlife))</f>
        <v>0</v>
      </c>
      <c r="BC290" s="105">
        <f>IF(A17stdlife="n/a","n/a",IF(BC$3&gt;(A17stdlife+$E290),('PTRM input'!$K$159*(1+rvanilla05)^0.5)-SUM($K290:BB290),('PTRM input'!$K$159*(1+rvanilla05)^0.5)/A17stdlife))</f>
        <v>0</v>
      </c>
      <c r="BD290" s="105">
        <f>IF(A17stdlife="n/a","n/a",IF(BD$3&gt;(A17stdlife+$E290),('PTRM input'!$K$159*(1+rvanilla05)^0.5)-SUM($K290:BC290),('PTRM input'!$K$159*(1+rvanilla05)^0.5)/A17stdlife))</f>
        <v>0</v>
      </c>
      <c r="BE290" s="105">
        <f>IF(A17stdlife="n/a","n/a",IF(BE$3&gt;(A17stdlife+$E290),('PTRM input'!$K$159*(1+rvanilla05)^0.5)-SUM($K290:BD290),('PTRM input'!$K$159*(1+rvanilla05)^0.5)/A17stdlife))</f>
        <v>0</v>
      </c>
      <c r="BF290" s="105">
        <f>IF(A17stdlife="n/a","n/a",IF(BF$3&gt;(A17stdlife+$E290),('PTRM input'!$K$159*(1+rvanilla05)^0.5)-SUM($K290:BE290),('PTRM input'!$K$159*(1+rvanilla05)^0.5)/A17stdlife))</f>
        <v>0</v>
      </c>
      <c r="BG290" s="105">
        <f>IF(A17stdlife="n/a","n/a",IF(BG$3&gt;(A17stdlife+$E290),('PTRM input'!$K$159*(1+rvanilla05)^0.5)-SUM($K290:BF290),('PTRM input'!$K$159*(1+rvanilla05)^0.5)/A17stdlife))</f>
        <v>0</v>
      </c>
      <c r="BH290" s="105">
        <f>IF(A17stdlife="n/a","n/a",IF(BH$3&gt;(A17stdlife+$E290),('PTRM input'!$K$159*(1+rvanilla05)^0.5)-SUM($K290:BG290),('PTRM input'!$K$159*(1+rvanilla05)^0.5)/A17stdlife))</f>
        <v>0</v>
      </c>
      <c r="BI290" s="105">
        <f>IF(A17stdlife="n/a","n/a",IF(BI$3&gt;(A17stdlife+$E290),('PTRM input'!$K$159*(1+rvanilla05)^0.5)-SUM($K290:BH290),('PTRM input'!$K$159*(1+rvanilla05)^0.5)/A17stdlife))</f>
        <v>0</v>
      </c>
      <c r="BJ290" s="234"/>
      <c r="BK290" s="234"/>
      <c r="BL290" s="234"/>
      <c r="BM290" s="234"/>
    </row>
    <row r="291" spans="1:65" s="190" customFormat="1" hidden="1" outlineLevel="2">
      <c r="A291" s="234"/>
      <c r="B291" s="32"/>
      <c r="C291" s="31"/>
      <c r="D291" s="930"/>
      <c r="E291" s="167">
        <v>6</v>
      </c>
      <c r="F291" s="34"/>
      <c r="G291" s="184"/>
      <c r="H291" s="186"/>
      <c r="I291" s="186"/>
      <c r="J291" s="186"/>
      <c r="K291" s="186"/>
      <c r="L291" s="185"/>
      <c r="M291" s="105">
        <f>IF(A17stdlife="n/a","n/a",IF(M$3&gt;(A17stdlife+$E291),('PTRM input'!$L$159*(1+rvanilla06)^0.5)-SUM($L291:L291),('PTRM input'!$L$159*(1+rvanilla06)^0.5)/A17stdlife))</f>
        <v>0</v>
      </c>
      <c r="N291" s="105">
        <f>IF(A17stdlife="n/a","n/a",IF(N$3&gt;(A17stdlife+$E291),('PTRM input'!$L$159*(1+rvanilla06)^0.5)-SUM($L291:M291),('PTRM input'!$L$159*(1+rvanilla06)^0.5)/A17stdlife))</f>
        <v>0</v>
      </c>
      <c r="O291" s="105">
        <f>IF(A17stdlife="n/a","n/a",IF(O$3&gt;(A17stdlife+$E291),('PTRM input'!$L$159*(1+rvanilla06)^0.5)-SUM($L291:N291),('PTRM input'!$L$159*(1+rvanilla06)^0.5)/A17stdlife))</f>
        <v>0</v>
      </c>
      <c r="P291" s="105">
        <f>IF(A17stdlife="n/a","n/a",IF(P$3&gt;(A17stdlife+$E291),('PTRM input'!$L$159*(1+rvanilla06)^0.5)-SUM($L291:O291),('PTRM input'!$L$159*(1+rvanilla06)^0.5)/A17stdlife))</f>
        <v>0</v>
      </c>
      <c r="Q291" s="105">
        <f>IF(A17stdlife="n/a","n/a",IF(Q$3&gt;(A17stdlife+$E291),('PTRM input'!$L$159*(1+rvanilla06)^0.5)-SUM($L291:P291),('PTRM input'!$L$159*(1+rvanilla06)^0.5)/A17stdlife))</f>
        <v>0</v>
      </c>
      <c r="R291" s="105">
        <f>IF(A17stdlife="n/a","n/a",IF(R$3&gt;(A17stdlife+$E291),('PTRM input'!$L$159*(1+rvanilla06)^0.5)-SUM($L291:Q291),('PTRM input'!$L$159*(1+rvanilla06)^0.5)/A17stdlife))</f>
        <v>0</v>
      </c>
      <c r="S291" s="105">
        <f>IF(A17stdlife="n/a","n/a",IF(S$3&gt;(A17stdlife+$E291),('PTRM input'!$L$159*(1+rvanilla06)^0.5)-SUM($L291:R291),('PTRM input'!$L$159*(1+rvanilla06)^0.5)/A17stdlife))</f>
        <v>0</v>
      </c>
      <c r="T291" s="105">
        <f>IF(A17stdlife="n/a","n/a",IF(T$3&gt;(A17stdlife+$E291),('PTRM input'!$L$159*(1+rvanilla06)^0.5)-SUM($L291:S291),('PTRM input'!$L$159*(1+rvanilla06)^0.5)/A17stdlife))</f>
        <v>0</v>
      </c>
      <c r="U291" s="105">
        <f>IF(A17stdlife="n/a","n/a",IF(U$3&gt;(A17stdlife+$E291),('PTRM input'!$L$159*(1+rvanilla06)^0.5)-SUM($L291:T291),('PTRM input'!$L$159*(1+rvanilla06)^0.5)/A17stdlife))</f>
        <v>0</v>
      </c>
      <c r="V291" s="105">
        <f>IF(A17stdlife="n/a","n/a",IF(V$3&gt;(A17stdlife+$E291),('PTRM input'!$L$159*(1+rvanilla06)^0.5)-SUM($L291:U291),('PTRM input'!$L$159*(1+rvanilla06)^0.5)/A17stdlife))</f>
        <v>0</v>
      </c>
      <c r="W291" s="105">
        <f>IF(A17stdlife="n/a","n/a",IF(W$3&gt;(A17stdlife+$E291),('PTRM input'!$L$159*(1+rvanilla06)^0.5)-SUM($L291:V291),('PTRM input'!$L$159*(1+rvanilla06)^0.5)/A17stdlife))</f>
        <v>0</v>
      </c>
      <c r="X291" s="105">
        <f>IF(A17stdlife="n/a","n/a",IF(X$3&gt;(A17stdlife+$E291),('PTRM input'!$L$159*(1+rvanilla06)^0.5)-SUM($L291:W291),('PTRM input'!$L$159*(1+rvanilla06)^0.5)/A17stdlife))</f>
        <v>0</v>
      </c>
      <c r="Y291" s="105">
        <f>IF(A17stdlife="n/a","n/a",IF(Y$3&gt;(A17stdlife+$E291),('PTRM input'!$L$159*(1+rvanilla06)^0.5)-SUM($L291:X291),('PTRM input'!$L$159*(1+rvanilla06)^0.5)/A17stdlife))</f>
        <v>0</v>
      </c>
      <c r="Z291" s="105">
        <f>IF(A17stdlife="n/a","n/a",IF(Z$3&gt;(A17stdlife+$E291),('PTRM input'!$L$159*(1+rvanilla06)^0.5)-SUM($L291:Y291),('PTRM input'!$L$159*(1+rvanilla06)^0.5)/A17stdlife))</f>
        <v>0</v>
      </c>
      <c r="AA291" s="105">
        <f>IF(A17stdlife="n/a","n/a",IF(AA$3&gt;(A17stdlife+$E291),('PTRM input'!$L$159*(1+rvanilla06)^0.5)-SUM($L291:Z291),('PTRM input'!$L$159*(1+rvanilla06)^0.5)/A17stdlife))</f>
        <v>0</v>
      </c>
      <c r="AB291" s="105">
        <f>IF(A17stdlife="n/a","n/a",IF(AB$3&gt;(A17stdlife+$E291),('PTRM input'!$L$159*(1+rvanilla06)^0.5)-SUM($L291:AA291),('PTRM input'!$L$159*(1+rvanilla06)^0.5)/A17stdlife))</f>
        <v>0</v>
      </c>
      <c r="AC291" s="105">
        <f>IF(A17stdlife="n/a","n/a",IF(AC$3&gt;(A17stdlife+$E291),('PTRM input'!$L$159*(1+rvanilla06)^0.5)-SUM($L291:AB291),('PTRM input'!$L$159*(1+rvanilla06)^0.5)/A17stdlife))</f>
        <v>0</v>
      </c>
      <c r="AD291" s="105">
        <f>IF(A17stdlife="n/a","n/a",IF(AD$3&gt;(A17stdlife+$E291),('PTRM input'!$L$159*(1+rvanilla06)^0.5)-SUM($L291:AC291),('PTRM input'!$L$159*(1+rvanilla06)^0.5)/A17stdlife))</f>
        <v>0</v>
      </c>
      <c r="AE291" s="105">
        <f>IF(A17stdlife="n/a","n/a",IF(AE$3&gt;(A17stdlife+$E291),('PTRM input'!$L$159*(1+rvanilla06)^0.5)-SUM($L291:AD291),('PTRM input'!$L$159*(1+rvanilla06)^0.5)/A17stdlife))</f>
        <v>0</v>
      </c>
      <c r="AF291" s="105">
        <f>IF(A17stdlife="n/a","n/a",IF(AF$3&gt;(A17stdlife+$E291),('PTRM input'!$L$159*(1+rvanilla06)^0.5)-SUM($L291:AE291),('PTRM input'!$L$159*(1+rvanilla06)^0.5)/A17stdlife))</f>
        <v>0</v>
      </c>
      <c r="AG291" s="105">
        <f>IF(A17stdlife="n/a","n/a",IF(AG$3&gt;(A17stdlife+$E291),('PTRM input'!$L$159*(1+rvanilla06)^0.5)-SUM($L291:AF291),('PTRM input'!$L$159*(1+rvanilla06)^0.5)/A17stdlife))</f>
        <v>0</v>
      </c>
      <c r="AH291" s="105">
        <f>IF(A17stdlife="n/a","n/a",IF(AH$3&gt;(A17stdlife+$E291),('PTRM input'!$L$159*(1+rvanilla06)^0.5)-SUM($L291:AG291),('PTRM input'!$L$159*(1+rvanilla06)^0.5)/A17stdlife))</f>
        <v>0</v>
      </c>
      <c r="AI291" s="105">
        <f>IF(A17stdlife="n/a","n/a",IF(AI$3&gt;(A17stdlife+$E291),('PTRM input'!$L$159*(1+rvanilla06)^0.5)-SUM($L291:AH291),('PTRM input'!$L$159*(1+rvanilla06)^0.5)/A17stdlife))</f>
        <v>0</v>
      </c>
      <c r="AJ291" s="105">
        <f>IF(A17stdlife="n/a","n/a",IF(AJ$3&gt;(A17stdlife+$E291),('PTRM input'!$L$159*(1+rvanilla06)^0.5)-SUM($L291:AI291),('PTRM input'!$L$159*(1+rvanilla06)^0.5)/A17stdlife))</f>
        <v>0</v>
      </c>
      <c r="AK291" s="105">
        <f>IF(A17stdlife="n/a","n/a",IF(AK$3&gt;(A17stdlife+$E291),('PTRM input'!$L$159*(1+rvanilla06)^0.5)-SUM($L291:AJ291),('PTRM input'!$L$159*(1+rvanilla06)^0.5)/A17stdlife))</f>
        <v>0</v>
      </c>
      <c r="AL291" s="105">
        <f>IF(A17stdlife="n/a","n/a",IF(AL$3&gt;(A17stdlife+$E291),('PTRM input'!$L$159*(1+rvanilla06)^0.5)-SUM($L291:AK291),('PTRM input'!$L$159*(1+rvanilla06)^0.5)/A17stdlife))</f>
        <v>0</v>
      </c>
      <c r="AM291" s="105">
        <f>IF(A17stdlife="n/a","n/a",IF(AM$3&gt;(A17stdlife+$E291),('PTRM input'!$L$159*(1+rvanilla06)^0.5)-SUM($L291:AL291),('PTRM input'!$L$159*(1+rvanilla06)^0.5)/A17stdlife))</f>
        <v>0</v>
      </c>
      <c r="AN291" s="105">
        <f>IF(A17stdlife="n/a","n/a",IF(AN$3&gt;(A17stdlife+$E291),('PTRM input'!$L$159*(1+rvanilla06)^0.5)-SUM($L291:AM291),('PTRM input'!$L$159*(1+rvanilla06)^0.5)/A17stdlife))</f>
        <v>0</v>
      </c>
      <c r="AO291" s="105">
        <f>IF(A17stdlife="n/a","n/a",IF(AO$3&gt;(A17stdlife+$E291),('PTRM input'!$L$159*(1+rvanilla06)^0.5)-SUM($L291:AN291),('PTRM input'!$L$159*(1+rvanilla06)^0.5)/A17stdlife))</f>
        <v>0</v>
      </c>
      <c r="AP291" s="105">
        <f>IF(A17stdlife="n/a","n/a",IF(AP$3&gt;(A17stdlife+$E291),('PTRM input'!$L$159*(1+rvanilla06)^0.5)-SUM($L291:AO291),('PTRM input'!$L$159*(1+rvanilla06)^0.5)/A17stdlife))</f>
        <v>0</v>
      </c>
      <c r="AQ291" s="105">
        <f>IF(A17stdlife="n/a","n/a",IF(AQ$3&gt;(A17stdlife+$E291),('PTRM input'!$L$159*(1+rvanilla06)^0.5)-SUM($L291:AP291),('PTRM input'!$L$159*(1+rvanilla06)^0.5)/A17stdlife))</f>
        <v>0</v>
      </c>
      <c r="AR291" s="105">
        <f>IF(A17stdlife="n/a","n/a",IF(AR$3&gt;(A17stdlife+$E291),('PTRM input'!$L$159*(1+rvanilla06)^0.5)-SUM($L291:AQ291),('PTRM input'!$L$159*(1+rvanilla06)^0.5)/A17stdlife))</f>
        <v>0</v>
      </c>
      <c r="AS291" s="105">
        <f>IF(A17stdlife="n/a","n/a",IF(AS$3&gt;(A17stdlife+$E291),('PTRM input'!$L$159*(1+rvanilla06)^0.5)-SUM($L291:AR291),('PTRM input'!$L$159*(1+rvanilla06)^0.5)/A17stdlife))</f>
        <v>0</v>
      </c>
      <c r="AT291" s="105">
        <f>IF(A17stdlife="n/a","n/a",IF(AT$3&gt;(A17stdlife+$E291),('PTRM input'!$L$159*(1+rvanilla06)^0.5)-SUM($L291:AS291),('PTRM input'!$L$159*(1+rvanilla06)^0.5)/A17stdlife))</f>
        <v>0</v>
      </c>
      <c r="AU291" s="105">
        <f>IF(A17stdlife="n/a","n/a",IF(AU$3&gt;(A17stdlife+$E291),('PTRM input'!$L$159*(1+rvanilla06)^0.5)-SUM($L291:AT291),('PTRM input'!$L$159*(1+rvanilla06)^0.5)/A17stdlife))</f>
        <v>0</v>
      </c>
      <c r="AV291" s="105">
        <f>IF(A17stdlife="n/a","n/a",IF(AV$3&gt;(A17stdlife+$E291),('PTRM input'!$L$159*(1+rvanilla06)^0.5)-SUM($L291:AU291),('PTRM input'!$L$159*(1+rvanilla06)^0.5)/A17stdlife))</f>
        <v>0</v>
      </c>
      <c r="AW291" s="105">
        <f>IF(A17stdlife="n/a","n/a",IF(AW$3&gt;(A17stdlife+$E291),('PTRM input'!$L$159*(1+rvanilla06)^0.5)-SUM($L291:AV291),('PTRM input'!$L$159*(1+rvanilla06)^0.5)/A17stdlife))</f>
        <v>0</v>
      </c>
      <c r="AX291" s="105">
        <f>IF(A17stdlife="n/a","n/a",IF(AX$3&gt;(A17stdlife+$E291),('PTRM input'!$L$159*(1+rvanilla06)^0.5)-SUM($L291:AW291),('PTRM input'!$L$159*(1+rvanilla06)^0.5)/A17stdlife))</f>
        <v>0</v>
      </c>
      <c r="AY291" s="105">
        <f>IF(A17stdlife="n/a","n/a",IF(AY$3&gt;(A17stdlife+$E291),('PTRM input'!$L$159*(1+rvanilla06)^0.5)-SUM($L291:AX291),('PTRM input'!$L$159*(1+rvanilla06)^0.5)/A17stdlife))</f>
        <v>0</v>
      </c>
      <c r="AZ291" s="105">
        <f>IF(A17stdlife="n/a","n/a",IF(AZ$3&gt;(A17stdlife+$E291),('PTRM input'!$L$159*(1+rvanilla06)^0.5)-SUM($L291:AY291),('PTRM input'!$L$159*(1+rvanilla06)^0.5)/A17stdlife))</f>
        <v>0</v>
      </c>
      <c r="BA291" s="105">
        <f>IF(A17stdlife="n/a","n/a",IF(BA$3&gt;(A17stdlife+$E291),('PTRM input'!$L$159*(1+rvanilla06)^0.5)-SUM($L291:AZ291),('PTRM input'!$L$159*(1+rvanilla06)^0.5)/A17stdlife))</f>
        <v>0</v>
      </c>
      <c r="BB291" s="105">
        <f>IF(A17stdlife="n/a","n/a",IF(BB$3&gt;(A17stdlife+$E291),('PTRM input'!$L$159*(1+rvanilla06)^0.5)-SUM($L291:BA291),('PTRM input'!$L$159*(1+rvanilla06)^0.5)/A17stdlife))</f>
        <v>0</v>
      </c>
      <c r="BC291" s="105">
        <f>IF(A17stdlife="n/a","n/a",IF(BC$3&gt;(A17stdlife+$E291),('PTRM input'!$L$159*(1+rvanilla06)^0.5)-SUM($L291:BB291),('PTRM input'!$L$159*(1+rvanilla06)^0.5)/A17stdlife))</f>
        <v>0</v>
      </c>
      <c r="BD291" s="105">
        <f>IF(A17stdlife="n/a","n/a",IF(BD$3&gt;(A17stdlife+$E291),('PTRM input'!$L$159*(1+rvanilla06)^0.5)-SUM($L291:BC291),('PTRM input'!$L$159*(1+rvanilla06)^0.5)/A17stdlife))</f>
        <v>0</v>
      </c>
      <c r="BE291" s="105">
        <f>IF(A17stdlife="n/a","n/a",IF(BE$3&gt;(A17stdlife+$E291),('PTRM input'!$L$159*(1+rvanilla06)^0.5)-SUM($L291:BD291),('PTRM input'!$L$159*(1+rvanilla06)^0.5)/A17stdlife))</f>
        <v>0</v>
      </c>
      <c r="BF291" s="105">
        <f>IF(A17stdlife="n/a","n/a",IF(BF$3&gt;(A17stdlife+$E291),('PTRM input'!$L$159*(1+rvanilla06)^0.5)-SUM($L291:BE291),('PTRM input'!$L$159*(1+rvanilla06)^0.5)/A17stdlife))</f>
        <v>0</v>
      </c>
      <c r="BG291" s="105">
        <f>IF(A17stdlife="n/a","n/a",IF(BG$3&gt;(A17stdlife+$E291),('PTRM input'!$L$159*(1+rvanilla06)^0.5)-SUM($L291:BF291),('PTRM input'!$L$159*(1+rvanilla06)^0.5)/A17stdlife))</f>
        <v>0</v>
      </c>
      <c r="BH291" s="105">
        <f>IF(A17stdlife="n/a","n/a",IF(BH$3&gt;(A17stdlife+$E291),('PTRM input'!$L$159*(1+rvanilla06)^0.5)-SUM($L291:BG291),('PTRM input'!$L$159*(1+rvanilla06)^0.5)/A17stdlife))</f>
        <v>0</v>
      </c>
      <c r="BI291" s="105">
        <f>IF(A17stdlife="n/a","n/a",IF(BI$3&gt;(A17stdlife+$E291),('PTRM input'!$L$159*(1+rvanilla06)^0.5)-SUM($L291:BH291),('PTRM input'!$L$159*(1+rvanilla06)^0.5)/A17stdlife))</f>
        <v>0</v>
      </c>
      <c r="BJ291" s="234"/>
      <c r="BK291" s="234"/>
      <c r="BL291" s="234"/>
      <c r="BM291" s="234"/>
    </row>
    <row r="292" spans="1:65" s="190" customFormat="1" hidden="1" outlineLevel="2">
      <c r="A292" s="234"/>
      <c r="B292" s="32"/>
      <c r="C292" s="31"/>
      <c r="D292" s="930"/>
      <c r="E292" s="167">
        <v>7</v>
      </c>
      <c r="F292" s="34"/>
      <c r="G292" s="184"/>
      <c r="H292" s="186"/>
      <c r="I292" s="186"/>
      <c r="J292" s="186"/>
      <c r="K292" s="186"/>
      <c r="L292" s="186"/>
      <c r="M292" s="185"/>
      <c r="N292" s="105">
        <f>IF(A17stdlife="n/a","n/a",IF(N$3&gt;(A17stdlife+$E292),('PTRM input'!$M$159*(1+rvanilla07)^0.5)-SUM($M292:M292),('PTRM input'!$M$159*(1+rvanilla07)^0.5)/A17stdlife))</f>
        <v>0</v>
      </c>
      <c r="O292" s="105">
        <f>IF(A17stdlife="n/a","n/a",IF(O$3&gt;(A17stdlife+$E292),('PTRM input'!$M$159*(1+rvanilla07)^0.5)-SUM($M292:N292),('PTRM input'!$M$159*(1+rvanilla07)^0.5)/A17stdlife))</f>
        <v>0</v>
      </c>
      <c r="P292" s="105">
        <f>IF(A17stdlife="n/a","n/a",IF(P$3&gt;(A17stdlife+$E292),('PTRM input'!$M$159*(1+rvanilla07)^0.5)-SUM($M292:O292),('PTRM input'!$M$159*(1+rvanilla07)^0.5)/A17stdlife))</f>
        <v>0</v>
      </c>
      <c r="Q292" s="105">
        <f>IF(A17stdlife="n/a","n/a",IF(Q$3&gt;(A17stdlife+$E292),('PTRM input'!$M$159*(1+rvanilla07)^0.5)-SUM($M292:P292),('PTRM input'!$M$159*(1+rvanilla07)^0.5)/A17stdlife))</f>
        <v>0</v>
      </c>
      <c r="R292" s="105">
        <f>IF(A17stdlife="n/a","n/a",IF(R$3&gt;(A17stdlife+$E292),('PTRM input'!$M$159*(1+rvanilla07)^0.5)-SUM($M292:Q292),('PTRM input'!$M$159*(1+rvanilla07)^0.5)/A17stdlife))</f>
        <v>0</v>
      </c>
      <c r="S292" s="105">
        <f>IF(A17stdlife="n/a","n/a",IF(S$3&gt;(A17stdlife+$E292),('PTRM input'!$M$159*(1+rvanilla07)^0.5)-SUM($M292:R292),('PTRM input'!$M$159*(1+rvanilla07)^0.5)/A17stdlife))</f>
        <v>0</v>
      </c>
      <c r="T292" s="105">
        <f>IF(A17stdlife="n/a","n/a",IF(T$3&gt;(A17stdlife+$E292),('PTRM input'!$M$159*(1+rvanilla07)^0.5)-SUM($M292:S292),('PTRM input'!$M$159*(1+rvanilla07)^0.5)/A17stdlife))</f>
        <v>0</v>
      </c>
      <c r="U292" s="105">
        <f>IF(A17stdlife="n/a","n/a",IF(U$3&gt;(A17stdlife+$E292),('PTRM input'!$M$159*(1+rvanilla07)^0.5)-SUM($M292:T292),('PTRM input'!$M$159*(1+rvanilla07)^0.5)/A17stdlife))</f>
        <v>0</v>
      </c>
      <c r="V292" s="105">
        <f>IF(A17stdlife="n/a","n/a",IF(V$3&gt;(A17stdlife+$E292),('PTRM input'!$M$159*(1+rvanilla07)^0.5)-SUM($M292:U292),('PTRM input'!$M$159*(1+rvanilla07)^0.5)/A17stdlife))</f>
        <v>0</v>
      </c>
      <c r="W292" s="105">
        <f>IF(A17stdlife="n/a","n/a",IF(W$3&gt;(A17stdlife+$E292),('PTRM input'!$M$159*(1+rvanilla07)^0.5)-SUM($M292:V292),('PTRM input'!$M$159*(1+rvanilla07)^0.5)/A17stdlife))</f>
        <v>0</v>
      </c>
      <c r="X292" s="105">
        <f>IF(A17stdlife="n/a","n/a",IF(X$3&gt;(A17stdlife+$E292),('PTRM input'!$M$159*(1+rvanilla07)^0.5)-SUM($M292:W292),('PTRM input'!$M$159*(1+rvanilla07)^0.5)/A17stdlife))</f>
        <v>0</v>
      </c>
      <c r="Y292" s="105">
        <f>IF(A17stdlife="n/a","n/a",IF(Y$3&gt;(A17stdlife+$E292),('PTRM input'!$M$159*(1+rvanilla07)^0.5)-SUM($M292:X292),('PTRM input'!$M$159*(1+rvanilla07)^0.5)/A17stdlife))</f>
        <v>0</v>
      </c>
      <c r="Z292" s="105">
        <f>IF(A17stdlife="n/a","n/a",IF(Z$3&gt;(A17stdlife+$E292),('PTRM input'!$M$159*(1+rvanilla07)^0.5)-SUM($M292:Y292),('PTRM input'!$M$159*(1+rvanilla07)^0.5)/A17stdlife))</f>
        <v>0</v>
      </c>
      <c r="AA292" s="105">
        <f>IF(A17stdlife="n/a","n/a",IF(AA$3&gt;(A17stdlife+$E292),('PTRM input'!$M$159*(1+rvanilla07)^0.5)-SUM($M292:Z292),('PTRM input'!$M$159*(1+rvanilla07)^0.5)/A17stdlife))</f>
        <v>0</v>
      </c>
      <c r="AB292" s="105">
        <f>IF(A17stdlife="n/a","n/a",IF(AB$3&gt;(A17stdlife+$E292),('PTRM input'!$M$159*(1+rvanilla07)^0.5)-SUM($M292:AA292),('PTRM input'!$M$159*(1+rvanilla07)^0.5)/A17stdlife))</f>
        <v>0</v>
      </c>
      <c r="AC292" s="105">
        <f>IF(A17stdlife="n/a","n/a",IF(AC$3&gt;(A17stdlife+$E292),('PTRM input'!$M$159*(1+rvanilla07)^0.5)-SUM($M292:AB292),('PTRM input'!$M$159*(1+rvanilla07)^0.5)/A17stdlife))</f>
        <v>0</v>
      </c>
      <c r="AD292" s="105">
        <f>IF(A17stdlife="n/a","n/a",IF(AD$3&gt;(A17stdlife+$E292),('PTRM input'!$M$159*(1+rvanilla07)^0.5)-SUM($M292:AC292),('PTRM input'!$M$159*(1+rvanilla07)^0.5)/A17stdlife))</f>
        <v>0</v>
      </c>
      <c r="AE292" s="105">
        <f>IF(A17stdlife="n/a","n/a",IF(AE$3&gt;(A17stdlife+$E292),('PTRM input'!$M$159*(1+rvanilla07)^0.5)-SUM($M292:AD292),('PTRM input'!$M$159*(1+rvanilla07)^0.5)/A17stdlife))</f>
        <v>0</v>
      </c>
      <c r="AF292" s="105">
        <f>IF(A17stdlife="n/a","n/a",IF(AF$3&gt;(A17stdlife+$E292),('PTRM input'!$M$159*(1+rvanilla07)^0.5)-SUM($M292:AE292),('PTRM input'!$M$159*(1+rvanilla07)^0.5)/A17stdlife))</f>
        <v>0</v>
      </c>
      <c r="AG292" s="105">
        <f>IF(A17stdlife="n/a","n/a",IF(AG$3&gt;(A17stdlife+$E292),('PTRM input'!$M$159*(1+rvanilla07)^0.5)-SUM($M292:AF292),('PTRM input'!$M$159*(1+rvanilla07)^0.5)/A17stdlife))</f>
        <v>0</v>
      </c>
      <c r="AH292" s="105">
        <f>IF(A17stdlife="n/a","n/a",IF(AH$3&gt;(A17stdlife+$E292),('PTRM input'!$M$159*(1+rvanilla07)^0.5)-SUM($M292:AG292),('PTRM input'!$M$159*(1+rvanilla07)^0.5)/A17stdlife))</f>
        <v>0</v>
      </c>
      <c r="AI292" s="105">
        <f>IF(A17stdlife="n/a","n/a",IF(AI$3&gt;(A17stdlife+$E292),('PTRM input'!$M$159*(1+rvanilla07)^0.5)-SUM($M292:AH292),('PTRM input'!$M$159*(1+rvanilla07)^0.5)/A17stdlife))</f>
        <v>0</v>
      </c>
      <c r="AJ292" s="105">
        <f>IF(A17stdlife="n/a","n/a",IF(AJ$3&gt;(A17stdlife+$E292),('PTRM input'!$M$159*(1+rvanilla07)^0.5)-SUM($M292:AI292),('PTRM input'!$M$159*(1+rvanilla07)^0.5)/A17stdlife))</f>
        <v>0</v>
      </c>
      <c r="AK292" s="105">
        <f>IF(A17stdlife="n/a","n/a",IF(AK$3&gt;(A17stdlife+$E292),('PTRM input'!$M$159*(1+rvanilla07)^0.5)-SUM($M292:AJ292),('PTRM input'!$M$159*(1+rvanilla07)^0.5)/A17stdlife))</f>
        <v>0</v>
      </c>
      <c r="AL292" s="105">
        <f>IF(A17stdlife="n/a","n/a",IF(AL$3&gt;(A17stdlife+$E292),('PTRM input'!$M$159*(1+rvanilla07)^0.5)-SUM($M292:AK292),('PTRM input'!$M$159*(1+rvanilla07)^0.5)/A17stdlife))</f>
        <v>0</v>
      </c>
      <c r="AM292" s="105">
        <f>IF(A17stdlife="n/a","n/a",IF(AM$3&gt;(A17stdlife+$E292),('PTRM input'!$M$159*(1+rvanilla07)^0.5)-SUM($M292:AL292),('PTRM input'!$M$159*(1+rvanilla07)^0.5)/A17stdlife))</f>
        <v>0</v>
      </c>
      <c r="AN292" s="105">
        <f>IF(A17stdlife="n/a","n/a",IF(AN$3&gt;(A17stdlife+$E292),('PTRM input'!$M$159*(1+rvanilla07)^0.5)-SUM($M292:AM292),('PTRM input'!$M$159*(1+rvanilla07)^0.5)/A17stdlife))</f>
        <v>0</v>
      </c>
      <c r="AO292" s="105">
        <f>IF(A17stdlife="n/a","n/a",IF(AO$3&gt;(A17stdlife+$E292),('PTRM input'!$M$159*(1+rvanilla07)^0.5)-SUM($M292:AN292),('PTRM input'!$M$159*(1+rvanilla07)^0.5)/A17stdlife))</f>
        <v>0</v>
      </c>
      <c r="AP292" s="105">
        <f>IF(A17stdlife="n/a","n/a",IF(AP$3&gt;(A17stdlife+$E292),('PTRM input'!$M$159*(1+rvanilla07)^0.5)-SUM($M292:AO292),('PTRM input'!$M$159*(1+rvanilla07)^0.5)/A17stdlife))</f>
        <v>0</v>
      </c>
      <c r="AQ292" s="105">
        <f>IF(A17stdlife="n/a","n/a",IF(AQ$3&gt;(A17stdlife+$E292),('PTRM input'!$M$159*(1+rvanilla07)^0.5)-SUM($M292:AP292),('PTRM input'!$M$159*(1+rvanilla07)^0.5)/A17stdlife))</f>
        <v>0</v>
      </c>
      <c r="AR292" s="105">
        <f>IF(A17stdlife="n/a","n/a",IF(AR$3&gt;(A17stdlife+$E292),('PTRM input'!$M$159*(1+rvanilla07)^0.5)-SUM($M292:AQ292),('PTRM input'!$M$159*(1+rvanilla07)^0.5)/A17stdlife))</f>
        <v>0</v>
      </c>
      <c r="AS292" s="105">
        <f>IF(A17stdlife="n/a","n/a",IF(AS$3&gt;(A17stdlife+$E292),('PTRM input'!$M$159*(1+rvanilla07)^0.5)-SUM($M292:AR292),('PTRM input'!$M$159*(1+rvanilla07)^0.5)/A17stdlife))</f>
        <v>0</v>
      </c>
      <c r="AT292" s="105">
        <f>IF(A17stdlife="n/a","n/a",IF(AT$3&gt;(A17stdlife+$E292),('PTRM input'!$M$159*(1+rvanilla07)^0.5)-SUM($M292:AS292),('PTRM input'!$M$159*(1+rvanilla07)^0.5)/A17stdlife))</f>
        <v>0</v>
      </c>
      <c r="AU292" s="105">
        <f>IF(A17stdlife="n/a","n/a",IF(AU$3&gt;(A17stdlife+$E292),('PTRM input'!$M$159*(1+rvanilla07)^0.5)-SUM($M292:AT292),('PTRM input'!$M$159*(1+rvanilla07)^0.5)/A17stdlife))</f>
        <v>0</v>
      </c>
      <c r="AV292" s="105">
        <f>IF(A17stdlife="n/a","n/a",IF(AV$3&gt;(A17stdlife+$E292),('PTRM input'!$M$159*(1+rvanilla07)^0.5)-SUM($M292:AU292),('PTRM input'!$M$159*(1+rvanilla07)^0.5)/A17stdlife))</f>
        <v>0</v>
      </c>
      <c r="AW292" s="105">
        <f>IF(A17stdlife="n/a","n/a",IF(AW$3&gt;(A17stdlife+$E292),('PTRM input'!$M$159*(1+rvanilla07)^0.5)-SUM($M292:AV292),('PTRM input'!$M$159*(1+rvanilla07)^0.5)/A17stdlife))</f>
        <v>0</v>
      </c>
      <c r="AX292" s="105">
        <f>IF(A17stdlife="n/a","n/a",IF(AX$3&gt;(A17stdlife+$E292),('PTRM input'!$M$159*(1+rvanilla07)^0.5)-SUM($M292:AW292),('PTRM input'!$M$159*(1+rvanilla07)^0.5)/A17stdlife))</f>
        <v>0</v>
      </c>
      <c r="AY292" s="105">
        <f>IF(A17stdlife="n/a","n/a",IF(AY$3&gt;(A17stdlife+$E292),('PTRM input'!$M$159*(1+rvanilla07)^0.5)-SUM($M292:AX292),('PTRM input'!$M$159*(1+rvanilla07)^0.5)/A17stdlife))</f>
        <v>0</v>
      </c>
      <c r="AZ292" s="105">
        <f>IF(A17stdlife="n/a","n/a",IF(AZ$3&gt;(A17stdlife+$E292),('PTRM input'!$M$159*(1+rvanilla07)^0.5)-SUM($M292:AY292),('PTRM input'!$M$159*(1+rvanilla07)^0.5)/A17stdlife))</f>
        <v>0</v>
      </c>
      <c r="BA292" s="105">
        <f>IF(A17stdlife="n/a","n/a",IF(BA$3&gt;(A17stdlife+$E292),('PTRM input'!$M$159*(1+rvanilla07)^0.5)-SUM($M292:AZ292),('PTRM input'!$M$159*(1+rvanilla07)^0.5)/A17stdlife))</f>
        <v>0</v>
      </c>
      <c r="BB292" s="105">
        <f>IF(A17stdlife="n/a","n/a",IF(BB$3&gt;(A17stdlife+$E292),('PTRM input'!$M$159*(1+rvanilla07)^0.5)-SUM($M292:BA292),('PTRM input'!$M$159*(1+rvanilla07)^0.5)/A17stdlife))</f>
        <v>0</v>
      </c>
      <c r="BC292" s="105">
        <f>IF(A17stdlife="n/a","n/a",IF(BC$3&gt;(A17stdlife+$E292),('PTRM input'!$M$159*(1+rvanilla07)^0.5)-SUM($M292:BB292),('PTRM input'!$M$159*(1+rvanilla07)^0.5)/A17stdlife))</f>
        <v>0</v>
      </c>
      <c r="BD292" s="105">
        <f>IF(A17stdlife="n/a","n/a",IF(BD$3&gt;(A17stdlife+$E292),('PTRM input'!$M$159*(1+rvanilla07)^0.5)-SUM($M292:BC292),('PTRM input'!$M$159*(1+rvanilla07)^0.5)/A17stdlife))</f>
        <v>0</v>
      </c>
      <c r="BE292" s="105">
        <f>IF(A17stdlife="n/a","n/a",IF(BE$3&gt;(A17stdlife+$E292),('PTRM input'!$M$159*(1+rvanilla07)^0.5)-SUM($M292:BD292),('PTRM input'!$M$159*(1+rvanilla07)^0.5)/A17stdlife))</f>
        <v>0</v>
      </c>
      <c r="BF292" s="105">
        <f>IF(A17stdlife="n/a","n/a",IF(BF$3&gt;(A17stdlife+$E292),('PTRM input'!$M$159*(1+rvanilla07)^0.5)-SUM($M292:BE292),('PTRM input'!$M$159*(1+rvanilla07)^0.5)/A17stdlife))</f>
        <v>0</v>
      </c>
      <c r="BG292" s="105">
        <f>IF(A17stdlife="n/a","n/a",IF(BG$3&gt;(A17stdlife+$E292),('PTRM input'!$M$159*(1+rvanilla07)^0.5)-SUM($M292:BF292),('PTRM input'!$M$159*(1+rvanilla07)^0.5)/A17stdlife))</f>
        <v>0</v>
      </c>
      <c r="BH292" s="105">
        <f>IF(A17stdlife="n/a","n/a",IF(BH$3&gt;(A17stdlife+$E292),('PTRM input'!$M$159*(1+rvanilla07)^0.5)-SUM($M292:BG292),('PTRM input'!$M$159*(1+rvanilla07)^0.5)/A17stdlife))</f>
        <v>0</v>
      </c>
      <c r="BI292" s="105">
        <f>IF(A17stdlife="n/a","n/a",IF(BI$3&gt;(A17stdlife+$E292),('PTRM input'!$M$159*(1+rvanilla07)^0.5)-SUM($M292:BH292),('PTRM input'!$M$159*(1+rvanilla07)^0.5)/A17stdlife))</f>
        <v>0</v>
      </c>
      <c r="BJ292" s="234"/>
      <c r="BK292" s="234"/>
      <c r="BL292" s="234"/>
      <c r="BM292" s="234"/>
    </row>
    <row r="293" spans="1:65" s="190" customFormat="1" hidden="1" outlineLevel="2">
      <c r="A293" s="234"/>
      <c r="B293" s="32"/>
      <c r="C293" s="31"/>
      <c r="D293" s="930"/>
      <c r="E293" s="167">
        <v>8</v>
      </c>
      <c r="F293" s="34"/>
      <c r="G293" s="184"/>
      <c r="H293" s="186"/>
      <c r="I293" s="186"/>
      <c r="J293" s="186"/>
      <c r="K293" s="186"/>
      <c r="L293" s="186"/>
      <c r="M293" s="186"/>
      <c r="N293" s="185"/>
      <c r="O293" s="105">
        <f>IF(A17stdlife="n/a","n/a",IF(O$3&gt;(A17stdlife+$E293),('PTRM input'!$N$159*(1+rvanilla08)^0.5)-SUM($N293:N293),('PTRM input'!$N$159*(1+rvanilla08)^0.5)/A17stdlife))</f>
        <v>0</v>
      </c>
      <c r="P293" s="105">
        <f>IF(A17stdlife="n/a","n/a",IF(P$3&gt;(A17stdlife+$E293),('PTRM input'!$N$159*(1+rvanilla08)^0.5)-SUM($N293:O293),('PTRM input'!$N$159*(1+rvanilla08)^0.5)/A17stdlife))</f>
        <v>0</v>
      </c>
      <c r="Q293" s="105">
        <f>IF(A17stdlife="n/a","n/a",IF(Q$3&gt;(A17stdlife+$E293),('PTRM input'!$N$159*(1+rvanilla08)^0.5)-SUM($N293:P293),('PTRM input'!$N$159*(1+rvanilla08)^0.5)/A17stdlife))</f>
        <v>0</v>
      </c>
      <c r="R293" s="105">
        <f>IF(A17stdlife="n/a","n/a",IF(R$3&gt;(A17stdlife+$E293),('PTRM input'!$N$159*(1+rvanilla08)^0.5)-SUM($N293:Q293),('PTRM input'!$N$159*(1+rvanilla08)^0.5)/A17stdlife))</f>
        <v>0</v>
      </c>
      <c r="S293" s="105">
        <f>IF(A17stdlife="n/a","n/a",IF(S$3&gt;(A17stdlife+$E293),('PTRM input'!$N$159*(1+rvanilla08)^0.5)-SUM($N293:R293),('PTRM input'!$N$159*(1+rvanilla08)^0.5)/A17stdlife))</f>
        <v>0</v>
      </c>
      <c r="T293" s="105">
        <f>IF(A17stdlife="n/a","n/a",IF(T$3&gt;(A17stdlife+$E293),('PTRM input'!$N$159*(1+rvanilla08)^0.5)-SUM($N293:S293),('PTRM input'!$N$159*(1+rvanilla08)^0.5)/A17stdlife))</f>
        <v>0</v>
      </c>
      <c r="U293" s="105">
        <f>IF(A17stdlife="n/a","n/a",IF(U$3&gt;(A17stdlife+$E293),('PTRM input'!$N$159*(1+rvanilla08)^0.5)-SUM($N293:T293),('PTRM input'!$N$159*(1+rvanilla08)^0.5)/A17stdlife))</f>
        <v>0</v>
      </c>
      <c r="V293" s="105">
        <f>IF(A17stdlife="n/a","n/a",IF(V$3&gt;(A17stdlife+$E293),('PTRM input'!$N$159*(1+rvanilla08)^0.5)-SUM($N293:U293),('PTRM input'!$N$159*(1+rvanilla08)^0.5)/A17stdlife))</f>
        <v>0</v>
      </c>
      <c r="W293" s="105">
        <f>IF(A17stdlife="n/a","n/a",IF(W$3&gt;(A17stdlife+$E293),('PTRM input'!$N$159*(1+rvanilla08)^0.5)-SUM($N293:V293),('PTRM input'!$N$159*(1+rvanilla08)^0.5)/A17stdlife))</f>
        <v>0</v>
      </c>
      <c r="X293" s="105">
        <f>IF(A17stdlife="n/a","n/a",IF(X$3&gt;(A17stdlife+$E293),('PTRM input'!$N$159*(1+rvanilla08)^0.5)-SUM($N293:W293),('PTRM input'!$N$159*(1+rvanilla08)^0.5)/A17stdlife))</f>
        <v>0</v>
      </c>
      <c r="Y293" s="105">
        <f>IF(A17stdlife="n/a","n/a",IF(Y$3&gt;(A17stdlife+$E293),('PTRM input'!$N$159*(1+rvanilla08)^0.5)-SUM($N293:X293),('PTRM input'!$N$159*(1+rvanilla08)^0.5)/A17stdlife))</f>
        <v>0</v>
      </c>
      <c r="Z293" s="105">
        <f>IF(A17stdlife="n/a","n/a",IF(Z$3&gt;(A17stdlife+$E293),('PTRM input'!$N$159*(1+rvanilla08)^0.5)-SUM($N293:Y293),('PTRM input'!$N$159*(1+rvanilla08)^0.5)/A17stdlife))</f>
        <v>0</v>
      </c>
      <c r="AA293" s="105">
        <f>IF(A17stdlife="n/a","n/a",IF(AA$3&gt;(A17stdlife+$E293),('PTRM input'!$N$159*(1+rvanilla08)^0.5)-SUM($N293:Z293),('PTRM input'!$N$159*(1+rvanilla08)^0.5)/A17stdlife))</f>
        <v>0</v>
      </c>
      <c r="AB293" s="105">
        <f>IF(A17stdlife="n/a","n/a",IF(AB$3&gt;(A17stdlife+$E293),('PTRM input'!$N$159*(1+rvanilla08)^0.5)-SUM($N293:AA293),('PTRM input'!$N$159*(1+rvanilla08)^0.5)/A17stdlife))</f>
        <v>0</v>
      </c>
      <c r="AC293" s="105">
        <f>IF(A17stdlife="n/a","n/a",IF(AC$3&gt;(A17stdlife+$E293),('PTRM input'!$N$159*(1+rvanilla08)^0.5)-SUM($N293:AB293),('PTRM input'!$N$159*(1+rvanilla08)^0.5)/A17stdlife))</f>
        <v>0</v>
      </c>
      <c r="AD293" s="105">
        <f>IF(A17stdlife="n/a","n/a",IF(AD$3&gt;(A17stdlife+$E293),('PTRM input'!$N$159*(1+rvanilla08)^0.5)-SUM($N293:AC293),('PTRM input'!$N$159*(1+rvanilla08)^0.5)/A17stdlife))</f>
        <v>0</v>
      </c>
      <c r="AE293" s="105">
        <f>IF(A17stdlife="n/a","n/a",IF(AE$3&gt;(A17stdlife+$E293),('PTRM input'!$N$159*(1+rvanilla08)^0.5)-SUM($N293:AD293),('PTRM input'!$N$159*(1+rvanilla08)^0.5)/A17stdlife))</f>
        <v>0</v>
      </c>
      <c r="AF293" s="105">
        <f>IF(A17stdlife="n/a","n/a",IF(AF$3&gt;(A17stdlife+$E293),('PTRM input'!$N$159*(1+rvanilla08)^0.5)-SUM($N293:AE293),('PTRM input'!$N$159*(1+rvanilla08)^0.5)/A17stdlife))</f>
        <v>0</v>
      </c>
      <c r="AG293" s="105">
        <f>IF(A17stdlife="n/a","n/a",IF(AG$3&gt;(A17stdlife+$E293),('PTRM input'!$N$159*(1+rvanilla08)^0.5)-SUM($N293:AF293),('PTRM input'!$N$159*(1+rvanilla08)^0.5)/A17stdlife))</f>
        <v>0</v>
      </c>
      <c r="AH293" s="105">
        <f>IF(A17stdlife="n/a","n/a",IF(AH$3&gt;(A17stdlife+$E293),('PTRM input'!$N$159*(1+rvanilla08)^0.5)-SUM($N293:AG293),('PTRM input'!$N$159*(1+rvanilla08)^0.5)/A17stdlife))</f>
        <v>0</v>
      </c>
      <c r="AI293" s="105">
        <f>IF(A17stdlife="n/a","n/a",IF(AI$3&gt;(A17stdlife+$E293),('PTRM input'!$N$159*(1+rvanilla08)^0.5)-SUM($N293:AH293),('PTRM input'!$N$159*(1+rvanilla08)^0.5)/A17stdlife))</f>
        <v>0</v>
      </c>
      <c r="AJ293" s="105">
        <f>IF(A17stdlife="n/a","n/a",IF(AJ$3&gt;(A17stdlife+$E293),('PTRM input'!$N$159*(1+rvanilla08)^0.5)-SUM($N293:AI293),('PTRM input'!$N$159*(1+rvanilla08)^0.5)/A17stdlife))</f>
        <v>0</v>
      </c>
      <c r="AK293" s="105">
        <f>IF(A17stdlife="n/a","n/a",IF(AK$3&gt;(A17stdlife+$E293),('PTRM input'!$N$159*(1+rvanilla08)^0.5)-SUM($N293:AJ293),('PTRM input'!$N$159*(1+rvanilla08)^0.5)/A17stdlife))</f>
        <v>0</v>
      </c>
      <c r="AL293" s="105">
        <f>IF(A17stdlife="n/a","n/a",IF(AL$3&gt;(A17stdlife+$E293),('PTRM input'!$N$159*(1+rvanilla08)^0.5)-SUM($N293:AK293),('PTRM input'!$N$159*(1+rvanilla08)^0.5)/A17stdlife))</f>
        <v>0</v>
      </c>
      <c r="AM293" s="105">
        <f>IF(A17stdlife="n/a","n/a",IF(AM$3&gt;(A17stdlife+$E293),('PTRM input'!$N$159*(1+rvanilla08)^0.5)-SUM($N293:AL293),('PTRM input'!$N$159*(1+rvanilla08)^0.5)/A17stdlife))</f>
        <v>0</v>
      </c>
      <c r="AN293" s="105">
        <f>IF(A17stdlife="n/a","n/a",IF(AN$3&gt;(A17stdlife+$E293),('PTRM input'!$N$159*(1+rvanilla08)^0.5)-SUM($N293:AM293),('PTRM input'!$N$159*(1+rvanilla08)^0.5)/A17stdlife))</f>
        <v>0</v>
      </c>
      <c r="AO293" s="105">
        <f>IF(A17stdlife="n/a","n/a",IF(AO$3&gt;(A17stdlife+$E293),('PTRM input'!$N$159*(1+rvanilla08)^0.5)-SUM($N293:AN293),('PTRM input'!$N$159*(1+rvanilla08)^0.5)/A17stdlife))</f>
        <v>0</v>
      </c>
      <c r="AP293" s="105">
        <f>IF(A17stdlife="n/a","n/a",IF(AP$3&gt;(A17stdlife+$E293),('PTRM input'!$N$159*(1+rvanilla08)^0.5)-SUM($N293:AO293),('PTRM input'!$N$159*(1+rvanilla08)^0.5)/A17stdlife))</f>
        <v>0</v>
      </c>
      <c r="AQ293" s="105">
        <f>IF(A17stdlife="n/a","n/a",IF(AQ$3&gt;(A17stdlife+$E293),('PTRM input'!$N$159*(1+rvanilla08)^0.5)-SUM($N293:AP293),('PTRM input'!$N$159*(1+rvanilla08)^0.5)/A17stdlife))</f>
        <v>0</v>
      </c>
      <c r="AR293" s="105">
        <f>IF(A17stdlife="n/a","n/a",IF(AR$3&gt;(A17stdlife+$E293),('PTRM input'!$N$159*(1+rvanilla08)^0.5)-SUM($N293:AQ293),('PTRM input'!$N$159*(1+rvanilla08)^0.5)/A17stdlife))</f>
        <v>0</v>
      </c>
      <c r="AS293" s="105">
        <f>IF(A17stdlife="n/a","n/a",IF(AS$3&gt;(A17stdlife+$E293),('PTRM input'!$N$159*(1+rvanilla08)^0.5)-SUM($N293:AR293),('PTRM input'!$N$159*(1+rvanilla08)^0.5)/A17stdlife))</f>
        <v>0</v>
      </c>
      <c r="AT293" s="105">
        <f>IF(A17stdlife="n/a","n/a",IF(AT$3&gt;(A17stdlife+$E293),('PTRM input'!$N$159*(1+rvanilla08)^0.5)-SUM($N293:AS293),('PTRM input'!$N$159*(1+rvanilla08)^0.5)/A17stdlife))</f>
        <v>0</v>
      </c>
      <c r="AU293" s="105">
        <f>IF(A17stdlife="n/a","n/a",IF(AU$3&gt;(A17stdlife+$E293),('PTRM input'!$N$159*(1+rvanilla08)^0.5)-SUM($N293:AT293),('PTRM input'!$N$159*(1+rvanilla08)^0.5)/A17stdlife))</f>
        <v>0</v>
      </c>
      <c r="AV293" s="105">
        <f>IF(A17stdlife="n/a","n/a",IF(AV$3&gt;(A17stdlife+$E293),('PTRM input'!$N$159*(1+rvanilla08)^0.5)-SUM($N293:AU293),('PTRM input'!$N$159*(1+rvanilla08)^0.5)/A17stdlife))</f>
        <v>0</v>
      </c>
      <c r="AW293" s="105">
        <f>IF(A17stdlife="n/a","n/a",IF(AW$3&gt;(A17stdlife+$E293),('PTRM input'!$N$159*(1+rvanilla08)^0.5)-SUM($N293:AV293),('PTRM input'!$N$159*(1+rvanilla08)^0.5)/A17stdlife))</f>
        <v>0</v>
      </c>
      <c r="AX293" s="105">
        <f>IF(A17stdlife="n/a","n/a",IF(AX$3&gt;(A17stdlife+$E293),('PTRM input'!$N$159*(1+rvanilla08)^0.5)-SUM($N293:AW293),('PTRM input'!$N$159*(1+rvanilla08)^0.5)/A17stdlife))</f>
        <v>0</v>
      </c>
      <c r="AY293" s="105">
        <f>IF(A17stdlife="n/a","n/a",IF(AY$3&gt;(A17stdlife+$E293),('PTRM input'!$N$159*(1+rvanilla08)^0.5)-SUM($N293:AX293),('PTRM input'!$N$159*(1+rvanilla08)^0.5)/A17stdlife))</f>
        <v>0</v>
      </c>
      <c r="AZ293" s="105">
        <f>IF(A17stdlife="n/a","n/a",IF(AZ$3&gt;(A17stdlife+$E293),('PTRM input'!$N$159*(1+rvanilla08)^0.5)-SUM($N293:AY293),('PTRM input'!$N$159*(1+rvanilla08)^0.5)/A17stdlife))</f>
        <v>0</v>
      </c>
      <c r="BA293" s="105">
        <f>IF(A17stdlife="n/a","n/a",IF(BA$3&gt;(A17stdlife+$E293),('PTRM input'!$N$159*(1+rvanilla08)^0.5)-SUM($N293:AZ293),('PTRM input'!$N$159*(1+rvanilla08)^0.5)/A17stdlife))</f>
        <v>0</v>
      </c>
      <c r="BB293" s="105">
        <f>IF(A17stdlife="n/a","n/a",IF(BB$3&gt;(A17stdlife+$E293),('PTRM input'!$N$159*(1+rvanilla08)^0.5)-SUM($N293:BA293),('PTRM input'!$N$159*(1+rvanilla08)^0.5)/A17stdlife))</f>
        <v>0</v>
      </c>
      <c r="BC293" s="105">
        <f>IF(A17stdlife="n/a","n/a",IF(BC$3&gt;(A17stdlife+$E293),('PTRM input'!$N$159*(1+rvanilla08)^0.5)-SUM($N293:BB293),('PTRM input'!$N$159*(1+rvanilla08)^0.5)/A17stdlife))</f>
        <v>0</v>
      </c>
      <c r="BD293" s="105">
        <f>IF(A17stdlife="n/a","n/a",IF(BD$3&gt;(A17stdlife+$E293),('PTRM input'!$N$159*(1+rvanilla08)^0.5)-SUM($N293:BC293),('PTRM input'!$N$159*(1+rvanilla08)^0.5)/A17stdlife))</f>
        <v>0</v>
      </c>
      <c r="BE293" s="105">
        <f>IF(A17stdlife="n/a","n/a",IF(BE$3&gt;(A17stdlife+$E293),('PTRM input'!$N$159*(1+rvanilla08)^0.5)-SUM($N293:BD293),('PTRM input'!$N$159*(1+rvanilla08)^0.5)/A17stdlife))</f>
        <v>0</v>
      </c>
      <c r="BF293" s="105">
        <f>IF(A17stdlife="n/a","n/a",IF(BF$3&gt;(A17stdlife+$E293),('PTRM input'!$N$159*(1+rvanilla08)^0.5)-SUM($N293:BE293),('PTRM input'!$N$159*(1+rvanilla08)^0.5)/A17stdlife))</f>
        <v>0</v>
      </c>
      <c r="BG293" s="105">
        <f>IF(A17stdlife="n/a","n/a",IF(BG$3&gt;(A17stdlife+$E293),('PTRM input'!$N$159*(1+rvanilla08)^0.5)-SUM($N293:BF293),('PTRM input'!$N$159*(1+rvanilla08)^0.5)/A17stdlife))</f>
        <v>0</v>
      </c>
      <c r="BH293" s="105">
        <f>IF(A17stdlife="n/a","n/a",IF(BH$3&gt;(A17stdlife+$E293),('PTRM input'!$N$159*(1+rvanilla08)^0.5)-SUM($N293:BG293),('PTRM input'!$N$159*(1+rvanilla08)^0.5)/A17stdlife))</f>
        <v>0</v>
      </c>
      <c r="BI293" s="105">
        <f>IF(A17stdlife="n/a","n/a",IF(BI$3&gt;(A17stdlife+$E293),('PTRM input'!$N$159*(1+rvanilla08)^0.5)-SUM($N293:BH293),('PTRM input'!$N$159*(1+rvanilla08)^0.5)/A17stdlife))</f>
        <v>0</v>
      </c>
      <c r="BJ293" s="234"/>
      <c r="BK293" s="234"/>
      <c r="BL293" s="234"/>
      <c r="BM293" s="234"/>
    </row>
    <row r="294" spans="1:65" s="190" customFormat="1" hidden="1" outlineLevel="2">
      <c r="A294" s="234"/>
      <c r="B294" s="32"/>
      <c r="C294" s="31"/>
      <c r="D294" s="930"/>
      <c r="E294" s="167">
        <v>9</v>
      </c>
      <c r="F294" s="34"/>
      <c r="G294" s="184"/>
      <c r="H294" s="186"/>
      <c r="I294" s="186"/>
      <c r="J294" s="186"/>
      <c r="K294" s="186"/>
      <c r="L294" s="186"/>
      <c r="M294" s="186"/>
      <c r="N294" s="186"/>
      <c r="O294" s="185"/>
      <c r="P294" s="105">
        <f>IF(A17stdlife="n/a","n/a",IF(P$3&gt;(A17stdlife+$E294),('PTRM input'!$O$159*(1+rvanilla09)^0.5)-SUM($O294:O294),('PTRM input'!$O$159*(1+rvanilla09)^0.5)/A17stdlife))</f>
        <v>0</v>
      </c>
      <c r="Q294" s="105">
        <f>IF(A17stdlife="n/a","n/a",IF(Q$3&gt;(A17stdlife+$E294),('PTRM input'!$O$159*(1+rvanilla09)^0.5)-SUM($O294:P294),('PTRM input'!$O$159*(1+rvanilla09)^0.5)/A17stdlife))</f>
        <v>0</v>
      </c>
      <c r="R294" s="105">
        <f>IF(A17stdlife="n/a","n/a",IF(R$3&gt;(A17stdlife+$E294),('PTRM input'!$O$159*(1+rvanilla09)^0.5)-SUM($O294:Q294),('PTRM input'!$O$159*(1+rvanilla09)^0.5)/A17stdlife))</f>
        <v>0</v>
      </c>
      <c r="S294" s="105">
        <f>IF(A17stdlife="n/a","n/a",IF(S$3&gt;(A17stdlife+$E294),('PTRM input'!$O$159*(1+rvanilla09)^0.5)-SUM($O294:R294),('PTRM input'!$O$159*(1+rvanilla09)^0.5)/A17stdlife))</f>
        <v>0</v>
      </c>
      <c r="T294" s="105">
        <f>IF(A17stdlife="n/a","n/a",IF(T$3&gt;(A17stdlife+$E294),('PTRM input'!$O$159*(1+rvanilla09)^0.5)-SUM($O294:S294),('PTRM input'!$O$159*(1+rvanilla09)^0.5)/A17stdlife))</f>
        <v>0</v>
      </c>
      <c r="U294" s="105">
        <f>IF(A17stdlife="n/a","n/a",IF(U$3&gt;(A17stdlife+$E294),('PTRM input'!$O$159*(1+rvanilla09)^0.5)-SUM($O294:T294),('PTRM input'!$O$159*(1+rvanilla09)^0.5)/A17stdlife))</f>
        <v>0</v>
      </c>
      <c r="V294" s="105">
        <f>IF(A17stdlife="n/a","n/a",IF(V$3&gt;(A17stdlife+$E294),('PTRM input'!$O$159*(1+rvanilla09)^0.5)-SUM($O294:U294),('PTRM input'!$O$159*(1+rvanilla09)^0.5)/A17stdlife))</f>
        <v>0</v>
      </c>
      <c r="W294" s="105">
        <f>IF(A17stdlife="n/a","n/a",IF(W$3&gt;(A17stdlife+$E294),('PTRM input'!$O$159*(1+rvanilla09)^0.5)-SUM($O294:V294),('PTRM input'!$O$159*(1+rvanilla09)^0.5)/A17stdlife))</f>
        <v>0</v>
      </c>
      <c r="X294" s="105">
        <f>IF(A17stdlife="n/a","n/a",IF(X$3&gt;(A17stdlife+$E294),('PTRM input'!$O$159*(1+rvanilla09)^0.5)-SUM($O294:W294),('PTRM input'!$O$159*(1+rvanilla09)^0.5)/A17stdlife))</f>
        <v>0</v>
      </c>
      <c r="Y294" s="105">
        <f>IF(A17stdlife="n/a","n/a",IF(Y$3&gt;(A17stdlife+$E294),('PTRM input'!$O$159*(1+rvanilla09)^0.5)-SUM($O294:X294),('PTRM input'!$O$159*(1+rvanilla09)^0.5)/A17stdlife))</f>
        <v>0</v>
      </c>
      <c r="Z294" s="105">
        <f>IF(A17stdlife="n/a","n/a",IF(Z$3&gt;(A17stdlife+$E294),('PTRM input'!$O$159*(1+rvanilla09)^0.5)-SUM($O294:Y294),('PTRM input'!$O$159*(1+rvanilla09)^0.5)/A17stdlife))</f>
        <v>0</v>
      </c>
      <c r="AA294" s="105">
        <f>IF(A17stdlife="n/a","n/a",IF(AA$3&gt;(A17stdlife+$E294),('PTRM input'!$O$159*(1+rvanilla09)^0.5)-SUM($O294:Z294),('PTRM input'!$O$159*(1+rvanilla09)^0.5)/A17stdlife))</f>
        <v>0</v>
      </c>
      <c r="AB294" s="105">
        <f>IF(A17stdlife="n/a","n/a",IF(AB$3&gt;(A17stdlife+$E294),('PTRM input'!$O$159*(1+rvanilla09)^0.5)-SUM($O294:AA294),('PTRM input'!$O$159*(1+rvanilla09)^0.5)/A17stdlife))</f>
        <v>0</v>
      </c>
      <c r="AC294" s="105">
        <f>IF(A17stdlife="n/a","n/a",IF(AC$3&gt;(A17stdlife+$E294),('PTRM input'!$O$159*(1+rvanilla09)^0.5)-SUM($O294:AB294),('PTRM input'!$O$159*(1+rvanilla09)^0.5)/A17stdlife))</f>
        <v>0</v>
      </c>
      <c r="AD294" s="105">
        <f>IF(A17stdlife="n/a","n/a",IF(AD$3&gt;(A17stdlife+$E294),('PTRM input'!$O$159*(1+rvanilla09)^0.5)-SUM($O294:AC294),('PTRM input'!$O$159*(1+rvanilla09)^0.5)/A17stdlife))</f>
        <v>0</v>
      </c>
      <c r="AE294" s="105">
        <f>IF(A17stdlife="n/a","n/a",IF(AE$3&gt;(A17stdlife+$E294),('PTRM input'!$O$159*(1+rvanilla09)^0.5)-SUM($O294:AD294),('PTRM input'!$O$159*(1+rvanilla09)^0.5)/A17stdlife))</f>
        <v>0</v>
      </c>
      <c r="AF294" s="105">
        <f>IF(A17stdlife="n/a","n/a",IF(AF$3&gt;(A17stdlife+$E294),('PTRM input'!$O$159*(1+rvanilla09)^0.5)-SUM($O294:AE294),('PTRM input'!$O$159*(1+rvanilla09)^0.5)/A17stdlife))</f>
        <v>0</v>
      </c>
      <c r="AG294" s="105">
        <f>IF(A17stdlife="n/a","n/a",IF(AG$3&gt;(A17stdlife+$E294),('PTRM input'!$O$159*(1+rvanilla09)^0.5)-SUM($O294:AF294),('PTRM input'!$O$159*(1+rvanilla09)^0.5)/A17stdlife))</f>
        <v>0</v>
      </c>
      <c r="AH294" s="105">
        <f>IF(A17stdlife="n/a","n/a",IF(AH$3&gt;(A17stdlife+$E294),('PTRM input'!$O$159*(1+rvanilla09)^0.5)-SUM($O294:AG294),('PTRM input'!$O$159*(1+rvanilla09)^0.5)/A17stdlife))</f>
        <v>0</v>
      </c>
      <c r="AI294" s="105">
        <f>IF(A17stdlife="n/a","n/a",IF(AI$3&gt;(A17stdlife+$E294),('PTRM input'!$O$159*(1+rvanilla09)^0.5)-SUM($O294:AH294),('PTRM input'!$O$159*(1+rvanilla09)^0.5)/A17stdlife))</f>
        <v>0</v>
      </c>
      <c r="AJ294" s="105">
        <f>IF(A17stdlife="n/a","n/a",IF(AJ$3&gt;(A17stdlife+$E294),('PTRM input'!$O$159*(1+rvanilla09)^0.5)-SUM($O294:AI294),('PTRM input'!$O$159*(1+rvanilla09)^0.5)/A17stdlife))</f>
        <v>0</v>
      </c>
      <c r="AK294" s="105">
        <f>IF(A17stdlife="n/a","n/a",IF(AK$3&gt;(A17stdlife+$E294),('PTRM input'!$O$159*(1+rvanilla09)^0.5)-SUM($O294:AJ294),('PTRM input'!$O$159*(1+rvanilla09)^0.5)/A17stdlife))</f>
        <v>0</v>
      </c>
      <c r="AL294" s="105">
        <f>IF(A17stdlife="n/a","n/a",IF(AL$3&gt;(A17stdlife+$E294),('PTRM input'!$O$159*(1+rvanilla09)^0.5)-SUM($O294:AK294),('PTRM input'!$O$159*(1+rvanilla09)^0.5)/A17stdlife))</f>
        <v>0</v>
      </c>
      <c r="AM294" s="105">
        <f>IF(A17stdlife="n/a","n/a",IF(AM$3&gt;(A17stdlife+$E294),('PTRM input'!$O$159*(1+rvanilla09)^0.5)-SUM($O294:AL294),('PTRM input'!$O$159*(1+rvanilla09)^0.5)/A17stdlife))</f>
        <v>0</v>
      </c>
      <c r="AN294" s="105">
        <f>IF(A17stdlife="n/a","n/a",IF(AN$3&gt;(A17stdlife+$E294),('PTRM input'!$O$159*(1+rvanilla09)^0.5)-SUM($O294:AM294),('PTRM input'!$O$159*(1+rvanilla09)^0.5)/A17stdlife))</f>
        <v>0</v>
      </c>
      <c r="AO294" s="105">
        <f>IF(A17stdlife="n/a","n/a",IF(AO$3&gt;(A17stdlife+$E294),('PTRM input'!$O$159*(1+rvanilla09)^0.5)-SUM($O294:AN294),('PTRM input'!$O$159*(1+rvanilla09)^0.5)/A17stdlife))</f>
        <v>0</v>
      </c>
      <c r="AP294" s="105">
        <f>IF(A17stdlife="n/a","n/a",IF(AP$3&gt;(A17stdlife+$E294),('PTRM input'!$O$159*(1+rvanilla09)^0.5)-SUM($O294:AO294),('PTRM input'!$O$159*(1+rvanilla09)^0.5)/A17stdlife))</f>
        <v>0</v>
      </c>
      <c r="AQ294" s="105">
        <f>IF(A17stdlife="n/a","n/a",IF(AQ$3&gt;(A17stdlife+$E294),('PTRM input'!$O$159*(1+rvanilla09)^0.5)-SUM($O294:AP294),('PTRM input'!$O$159*(1+rvanilla09)^0.5)/A17stdlife))</f>
        <v>0</v>
      </c>
      <c r="AR294" s="105">
        <f>IF(A17stdlife="n/a","n/a",IF(AR$3&gt;(A17stdlife+$E294),('PTRM input'!$O$159*(1+rvanilla09)^0.5)-SUM($O294:AQ294),('PTRM input'!$O$159*(1+rvanilla09)^0.5)/A17stdlife))</f>
        <v>0</v>
      </c>
      <c r="AS294" s="105">
        <f>IF(A17stdlife="n/a","n/a",IF(AS$3&gt;(A17stdlife+$E294),('PTRM input'!$O$159*(1+rvanilla09)^0.5)-SUM($O294:AR294),('PTRM input'!$O$159*(1+rvanilla09)^0.5)/A17stdlife))</f>
        <v>0</v>
      </c>
      <c r="AT294" s="105">
        <f>IF(A17stdlife="n/a","n/a",IF(AT$3&gt;(A17stdlife+$E294),('PTRM input'!$O$159*(1+rvanilla09)^0.5)-SUM($O294:AS294),('PTRM input'!$O$159*(1+rvanilla09)^0.5)/A17stdlife))</f>
        <v>0</v>
      </c>
      <c r="AU294" s="105">
        <f>IF(A17stdlife="n/a","n/a",IF(AU$3&gt;(A17stdlife+$E294),('PTRM input'!$O$159*(1+rvanilla09)^0.5)-SUM($O294:AT294),('PTRM input'!$O$159*(1+rvanilla09)^0.5)/A17stdlife))</f>
        <v>0</v>
      </c>
      <c r="AV294" s="105">
        <f>IF(A17stdlife="n/a","n/a",IF(AV$3&gt;(A17stdlife+$E294),('PTRM input'!$O$159*(1+rvanilla09)^0.5)-SUM($O294:AU294),('PTRM input'!$O$159*(1+rvanilla09)^0.5)/A17stdlife))</f>
        <v>0</v>
      </c>
      <c r="AW294" s="105">
        <f>IF(A17stdlife="n/a","n/a",IF(AW$3&gt;(A17stdlife+$E294),('PTRM input'!$O$159*(1+rvanilla09)^0.5)-SUM($O294:AV294),('PTRM input'!$O$159*(1+rvanilla09)^0.5)/A17stdlife))</f>
        <v>0</v>
      </c>
      <c r="AX294" s="105">
        <f>IF(A17stdlife="n/a","n/a",IF(AX$3&gt;(A17stdlife+$E294),('PTRM input'!$O$159*(1+rvanilla09)^0.5)-SUM($O294:AW294),('PTRM input'!$O$159*(1+rvanilla09)^0.5)/A17stdlife))</f>
        <v>0</v>
      </c>
      <c r="AY294" s="105">
        <f>IF(A17stdlife="n/a","n/a",IF(AY$3&gt;(A17stdlife+$E294),('PTRM input'!$O$159*(1+rvanilla09)^0.5)-SUM($O294:AX294),('PTRM input'!$O$159*(1+rvanilla09)^0.5)/A17stdlife))</f>
        <v>0</v>
      </c>
      <c r="AZ294" s="105">
        <f>IF(A17stdlife="n/a","n/a",IF(AZ$3&gt;(A17stdlife+$E294),('PTRM input'!$O$159*(1+rvanilla09)^0.5)-SUM($O294:AY294),('PTRM input'!$O$159*(1+rvanilla09)^0.5)/A17stdlife))</f>
        <v>0</v>
      </c>
      <c r="BA294" s="105">
        <f>IF(A17stdlife="n/a","n/a",IF(BA$3&gt;(A17stdlife+$E294),('PTRM input'!$O$159*(1+rvanilla09)^0.5)-SUM($O294:AZ294),('PTRM input'!$O$159*(1+rvanilla09)^0.5)/A17stdlife))</f>
        <v>0</v>
      </c>
      <c r="BB294" s="105">
        <f>IF(A17stdlife="n/a","n/a",IF(BB$3&gt;(A17stdlife+$E294),('PTRM input'!$O$159*(1+rvanilla09)^0.5)-SUM($O294:BA294),('PTRM input'!$O$159*(1+rvanilla09)^0.5)/A17stdlife))</f>
        <v>0</v>
      </c>
      <c r="BC294" s="105">
        <f>IF(A17stdlife="n/a","n/a",IF(BC$3&gt;(A17stdlife+$E294),('PTRM input'!$O$159*(1+rvanilla09)^0.5)-SUM($O294:BB294),('PTRM input'!$O$159*(1+rvanilla09)^0.5)/A17stdlife))</f>
        <v>0</v>
      </c>
      <c r="BD294" s="105">
        <f>IF(A17stdlife="n/a","n/a",IF(BD$3&gt;(A17stdlife+$E294),('PTRM input'!$O$159*(1+rvanilla09)^0.5)-SUM($O294:BC294),('PTRM input'!$O$159*(1+rvanilla09)^0.5)/A17stdlife))</f>
        <v>0</v>
      </c>
      <c r="BE294" s="105">
        <f>IF(A17stdlife="n/a","n/a",IF(BE$3&gt;(A17stdlife+$E294),('PTRM input'!$O$159*(1+rvanilla09)^0.5)-SUM($O294:BD294),('PTRM input'!$O$159*(1+rvanilla09)^0.5)/A17stdlife))</f>
        <v>0</v>
      </c>
      <c r="BF294" s="105">
        <f>IF(A17stdlife="n/a","n/a",IF(BF$3&gt;(A17stdlife+$E294),('PTRM input'!$O$159*(1+rvanilla09)^0.5)-SUM($O294:BE294),('PTRM input'!$O$159*(1+rvanilla09)^0.5)/A17stdlife))</f>
        <v>0</v>
      </c>
      <c r="BG294" s="105">
        <f>IF(A17stdlife="n/a","n/a",IF(BG$3&gt;(A17stdlife+$E294),('PTRM input'!$O$159*(1+rvanilla09)^0.5)-SUM($O294:BF294),('PTRM input'!$O$159*(1+rvanilla09)^0.5)/A17stdlife))</f>
        <v>0</v>
      </c>
      <c r="BH294" s="105">
        <f>IF(A17stdlife="n/a","n/a",IF(BH$3&gt;(A17stdlife+$E294),('PTRM input'!$O$159*(1+rvanilla09)^0.5)-SUM($O294:BG294),('PTRM input'!$O$159*(1+rvanilla09)^0.5)/A17stdlife))</f>
        <v>0</v>
      </c>
      <c r="BI294" s="105">
        <f>IF(A17stdlife="n/a","n/a",IF(BI$3&gt;(A17stdlife+$E294),('PTRM input'!$O$159*(1+rvanilla09)^0.5)-SUM($O294:BH294),('PTRM input'!$O$159*(1+rvanilla09)^0.5)/A17stdlife))</f>
        <v>0</v>
      </c>
      <c r="BJ294" s="234"/>
      <c r="BK294" s="234"/>
      <c r="BL294" s="234"/>
      <c r="BM294" s="234"/>
    </row>
    <row r="295" spans="1:65" s="190" customFormat="1" hidden="1" outlineLevel="2">
      <c r="A295" s="234"/>
      <c r="B295" s="32"/>
      <c r="C295" s="31"/>
      <c r="D295" s="930"/>
      <c r="E295" s="168">
        <v>10</v>
      </c>
      <c r="F295" s="34"/>
      <c r="G295" s="184"/>
      <c r="H295" s="186"/>
      <c r="I295" s="186"/>
      <c r="J295" s="186"/>
      <c r="K295" s="186"/>
      <c r="L295" s="186"/>
      <c r="M295" s="186"/>
      <c r="N295" s="186"/>
      <c r="O295" s="186"/>
      <c r="P295" s="185"/>
      <c r="Q295" s="105">
        <f>IF(A17stdlife="n/a","n/a",IF(Q$3&gt;(A17stdlife+$E295),('PTRM input'!$P$159*(1+rvanilla10)^0.5)-SUM($P295:P295),('PTRM input'!$P$159*(1+rvanilla10)^0.5)/A17stdlife))</f>
        <v>0</v>
      </c>
      <c r="R295" s="105">
        <f>IF(A17stdlife="n/a","n/a",IF(R$3&gt;(A17stdlife+$E295),('PTRM input'!$P$159*(1+rvanilla10)^0.5)-SUM($P295:Q295),('PTRM input'!$P$159*(1+rvanilla10)^0.5)/A17stdlife))</f>
        <v>0</v>
      </c>
      <c r="S295" s="105">
        <f>IF(A17stdlife="n/a","n/a",IF(S$3&gt;(A17stdlife+$E295),('PTRM input'!$P$159*(1+rvanilla10)^0.5)-SUM($P295:R295),('PTRM input'!$P$159*(1+rvanilla10)^0.5)/A17stdlife))</f>
        <v>0</v>
      </c>
      <c r="T295" s="105">
        <f>IF(A17stdlife="n/a","n/a",IF(T$3&gt;(A17stdlife+$E295),('PTRM input'!$P$159*(1+rvanilla10)^0.5)-SUM($P295:S295),('PTRM input'!$P$159*(1+rvanilla10)^0.5)/A17stdlife))</f>
        <v>0</v>
      </c>
      <c r="U295" s="105">
        <f>IF(A17stdlife="n/a","n/a",IF(U$3&gt;(A17stdlife+$E295),('PTRM input'!$P$159*(1+rvanilla10)^0.5)-SUM($P295:T295),('PTRM input'!$P$159*(1+rvanilla10)^0.5)/A17stdlife))</f>
        <v>0</v>
      </c>
      <c r="V295" s="105">
        <f>IF(A17stdlife="n/a","n/a",IF(V$3&gt;(A17stdlife+$E295),('PTRM input'!$P$159*(1+rvanilla10)^0.5)-SUM($P295:U295),('PTRM input'!$P$159*(1+rvanilla10)^0.5)/A17stdlife))</f>
        <v>0</v>
      </c>
      <c r="W295" s="105">
        <f>IF(A17stdlife="n/a","n/a",IF(W$3&gt;(A17stdlife+$E295),('PTRM input'!$P$159*(1+rvanilla10)^0.5)-SUM($P295:V295),('PTRM input'!$P$159*(1+rvanilla10)^0.5)/A17stdlife))</f>
        <v>0</v>
      </c>
      <c r="X295" s="105">
        <f>IF(A17stdlife="n/a","n/a",IF(X$3&gt;(A17stdlife+$E295),('PTRM input'!$P$159*(1+rvanilla10)^0.5)-SUM($P295:W295),('PTRM input'!$P$159*(1+rvanilla10)^0.5)/A17stdlife))</f>
        <v>0</v>
      </c>
      <c r="Y295" s="105">
        <f>IF(A17stdlife="n/a","n/a",IF(Y$3&gt;(A17stdlife+$E295),('PTRM input'!$P$159*(1+rvanilla10)^0.5)-SUM($P295:X295),('PTRM input'!$P$159*(1+rvanilla10)^0.5)/A17stdlife))</f>
        <v>0</v>
      </c>
      <c r="Z295" s="105">
        <f>IF(A17stdlife="n/a","n/a",IF(Z$3&gt;(A17stdlife+$E295),('PTRM input'!$P$159*(1+rvanilla10)^0.5)-SUM($P295:Y295),('PTRM input'!$P$159*(1+rvanilla10)^0.5)/A17stdlife))</f>
        <v>0</v>
      </c>
      <c r="AA295" s="105">
        <f>IF(A17stdlife="n/a","n/a",IF(AA$3&gt;(A17stdlife+$E295),('PTRM input'!$P$159*(1+rvanilla10)^0.5)-SUM($P295:Z295),('PTRM input'!$P$159*(1+rvanilla10)^0.5)/A17stdlife))</f>
        <v>0</v>
      </c>
      <c r="AB295" s="105">
        <f>IF(A17stdlife="n/a","n/a",IF(AB$3&gt;(A17stdlife+$E295),('PTRM input'!$P$159*(1+rvanilla10)^0.5)-SUM($P295:AA295),('PTRM input'!$P$159*(1+rvanilla10)^0.5)/A17stdlife))</f>
        <v>0</v>
      </c>
      <c r="AC295" s="105">
        <f>IF(A17stdlife="n/a","n/a",IF(AC$3&gt;(A17stdlife+$E295),('PTRM input'!$P$159*(1+rvanilla10)^0.5)-SUM($P295:AB295),('PTRM input'!$P$159*(1+rvanilla10)^0.5)/A17stdlife))</f>
        <v>0</v>
      </c>
      <c r="AD295" s="105">
        <f>IF(A17stdlife="n/a","n/a",IF(AD$3&gt;(A17stdlife+$E295),('PTRM input'!$P$159*(1+rvanilla10)^0.5)-SUM($P295:AC295),('PTRM input'!$P$159*(1+rvanilla10)^0.5)/A17stdlife))</f>
        <v>0</v>
      </c>
      <c r="AE295" s="105">
        <f>IF(A17stdlife="n/a","n/a",IF(AE$3&gt;(A17stdlife+$E295),('PTRM input'!$P$159*(1+rvanilla10)^0.5)-SUM($P295:AD295),('PTRM input'!$P$159*(1+rvanilla10)^0.5)/A17stdlife))</f>
        <v>0</v>
      </c>
      <c r="AF295" s="105">
        <f>IF(A17stdlife="n/a","n/a",IF(AF$3&gt;(A17stdlife+$E295),('PTRM input'!$P$159*(1+rvanilla10)^0.5)-SUM($P295:AE295),('PTRM input'!$P$159*(1+rvanilla10)^0.5)/A17stdlife))</f>
        <v>0</v>
      </c>
      <c r="AG295" s="105">
        <f>IF(A17stdlife="n/a","n/a",IF(AG$3&gt;(A17stdlife+$E295),('PTRM input'!$P$159*(1+rvanilla10)^0.5)-SUM($P295:AF295),('PTRM input'!$P$159*(1+rvanilla10)^0.5)/A17stdlife))</f>
        <v>0</v>
      </c>
      <c r="AH295" s="105">
        <f>IF(A17stdlife="n/a","n/a",IF(AH$3&gt;(A17stdlife+$E295),('PTRM input'!$P$159*(1+rvanilla10)^0.5)-SUM($P295:AG295),('PTRM input'!$P$159*(1+rvanilla10)^0.5)/A17stdlife))</f>
        <v>0</v>
      </c>
      <c r="AI295" s="105">
        <f>IF(A17stdlife="n/a","n/a",IF(AI$3&gt;(A17stdlife+$E295),('PTRM input'!$P$159*(1+rvanilla10)^0.5)-SUM($P295:AH295),('PTRM input'!$P$159*(1+rvanilla10)^0.5)/A17stdlife))</f>
        <v>0</v>
      </c>
      <c r="AJ295" s="105">
        <f>IF(A17stdlife="n/a","n/a",IF(AJ$3&gt;(A17stdlife+$E295),('PTRM input'!$P$159*(1+rvanilla10)^0.5)-SUM($P295:AI295),('PTRM input'!$P$159*(1+rvanilla10)^0.5)/A17stdlife))</f>
        <v>0</v>
      </c>
      <c r="AK295" s="105">
        <f>IF(A17stdlife="n/a","n/a",IF(AK$3&gt;(A17stdlife+$E295),('PTRM input'!$P$159*(1+rvanilla10)^0.5)-SUM($P295:AJ295),('PTRM input'!$P$159*(1+rvanilla10)^0.5)/A17stdlife))</f>
        <v>0</v>
      </c>
      <c r="AL295" s="105">
        <f>IF(A17stdlife="n/a","n/a",IF(AL$3&gt;(A17stdlife+$E295),('PTRM input'!$P$159*(1+rvanilla10)^0.5)-SUM($P295:AK295),('PTRM input'!$P$159*(1+rvanilla10)^0.5)/A17stdlife))</f>
        <v>0</v>
      </c>
      <c r="AM295" s="105">
        <f>IF(A17stdlife="n/a","n/a",IF(AM$3&gt;(A17stdlife+$E295),('PTRM input'!$P$159*(1+rvanilla10)^0.5)-SUM($P295:AL295),('PTRM input'!$P$159*(1+rvanilla10)^0.5)/A17stdlife))</f>
        <v>0</v>
      </c>
      <c r="AN295" s="105">
        <f>IF(A17stdlife="n/a","n/a",IF(AN$3&gt;(A17stdlife+$E295),('PTRM input'!$P$159*(1+rvanilla10)^0.5)-SUM($P295:AM295),('PTRM input'!$P$159*(1+rvanilla10)^0.5)/A17stdlife))</f>
        <v>0</v>
      </c>
      <c r="AO295" s="105">
        <f>IF(A17stdlife="n/a","n/a",IF(AO$3&gt;(A17stdlife+$E295),('PTRM input'!$P$159*(1+rvanilla10)^0.5)-SUM($P295:AN295),('PTRM input'!$P$159*(1+rvanilla10)^0.5)/A17stdlife))</f>
        <v>0</v>
      </c>
      <c r="AP295" s="105">
        <f>IF(A17stdlife="n/a","n/a",IF(AP$3&gt;(A17stdlife+$E295),('PTRM input'!$P$159*(1+rvanilla10)^0.5)-SUM($P295:AO295),('PTRM input'!$P$159*(1+rvanilla10)^0.5)/A17stdlife))</f>
        <v>0</v>
      </c>
      <c r="AQ295" s="105">
        <f>IF(A17stdlife="n/a","n/a",IF(AQ$3&gt;(A17stdlife+$E295),('PTRM input'!$P$159*(1+rvanilla10)^0.5)-SUM($P295:AP295),('PTRM input'!$P$159*(1+rvanilla10)^0.5)/A17stdlife))</f>
        <v>0</v>
      </c>
      <c r="AR295" s="105">
        <f>IF(A17stdlife="n/a","n/a",IF(AR$3&gt;(A17stdlife+$E295),('PTRM input'!$P$159*(1+rvanilla10)^0.5)-SUM($P295:AQ295),('PTRM input'!$P$159*(1+rvanilla10)^0.5)/A17stdlife))</f>
        <v>0</v>
      </c>
      <c r="AS295" s="105">
        <f>IF(A17stdlife="n/a","n/a",IF(AS$3&gt;(A17stdlife+$E295),('PTRM input'!$P$159*(1+rvanilla10)^0.5)-SUM($P295:AR295),('PTRM input'!$P$159*(1+rvanilla10)^0.5)/A17stdlife))</f>
        <v>0</v>
      </c>
      <c r="AT295" s="105">
        <f>IF(A17stdlife="n/a","n/a",IF(AT$3&gt;(A17stdlife+$E295),('PTRM input'!$P$159*(1+rvanilla10)^0.5)-SUM($P295:AS295),('PTRM input'!$P$159*(1+rvanilla10)^0.5)/A17stdlife))</f>
        <v>0</v>
      </c>
      <c r="AU295" s="105">
        <f>IF(A17stdlife="n/a","n/a",IF(AU$3&gt;(A17stdlife+$E295),('PTRM input'!$P$159*(1+rvanilla10)^0.5)-SUM($P295:AT295),('PTRM input'!$P$159*(1+rvanilla10)^0.5)/A17stdlife))</f>
        <v>0</v>
      </c>
      <c r="AV295" s="105">
        <f>IF(A17stdlife="n/a","n/a",IF(AV$3&gt;(A17stdlife+$E295),('PTRM input'!$P$159*(1+rvanilla10)^0.5)-SUM($P295:AU295),('PTRM input'!$P$159*(1+rvanilla10)^0.5)/A17stdlife))</f>
        <v>0</v>
      </c>
      <c r="AW295" s="105">
        <f>IF(A17stdlife="n/a","n/a",IF(AW$3&gt;(A17stdlife+$E295),('PTRM input'!$P$159*(1+rvanilla10)^0.5)-SUM($P295:AV295),('PTRM input'!$P$159*(1+rvanilla10)^0.5)/A17stdlife))</f>
        <v>0</v>
      </c>
      <c r="AX295" s="105">
        <f>IF(A17stdlife="n/a","n/a",IF(AX$3&gt;(A17stdlife+$E295),('PTRM input'!$P$159*(1+rvanilla10)^0.5)-SUM($P295:AW295),('PTRM input'!$P$159*(1+rvanilla10)^0.5)/A17stdlife))</f>
        <v>0</v>
      </c>
      <c r="AY295" s="105">
        <f>IF(A17stdlife="n/a","n/a",IF(AY$3&gt;(A17stdlife+$E295),('PTRM input'!$P$159*(1+rvanilla10)^0.5)-SUM($P295:AX295),('PTRM input'!$P$159*(1+rvanilla10)^0.5)/A17stdlife))</f>
        <v>0</v>
      </c>
      <c r="AZ295" s="105">
        <f>IF(A17stdlife="n/a","n/a",IF(AZ$3&gt;(A17stdlife+$E295),('PTRM input'!$P$159*(1+rvanilla10)^0.5)-SUM($P295:AY295),('PTRM input'!$P$159*(1+rvanilla10)^0.5)/A17stdlife))</f>
        <v>0</v>
      </c>
      <c r="BA295" s="105">
        <f>IF(A17stdlife="n/a","n/a",IF(BA$3&gt;(A17stdlife+$E295),('PTRM input'!$P$159*(1+rvanilla10)^0.5)-SUM($P295:AZ295),('PTRM input'!$P$159*(1+rvanilla10)^0.5)/A17stdlife))</f>
        <v>0</v>
      </c>
      <c r="BB295" s="105">
        <f>IF(A17stdlife="n/a","n/a",IF(BB$3&gt;(A17stdlife+$E295),('PTRM input'!$P$159*(1+rvanilla10)^0.5)-SUM($P295:BA295),('PTRM input'!$P$159*(1+rvanilla10)^0.5)/A17stdlife))</f>
        <v>0</v>
      </c>
      <c r="BC295" s="105">
        <f>IF(A17stdlife="n/a","n/a",IF(BC$3&gt;(A17stdlife+$E295),('PTRM input'!$P$159*(1+rvanilla10)^0.5)-SUM($P295:BB295),('PTRM input'!$P$159*(1+rvanilla10)^0.5)/A17stdlife))</f>
        <v>0</v>
      </c>
      <c r="BD295" s="105">
        <f>IF(A17stdlife="n/a","n/a",IF(BD$3&gt;(A17stdlife+$E295),('PTRM input'!$P$159*(1+rvanilla10)^0.5)-SUM($P295:BC295),('PTRM input'!$P$159*(1+rvanilla10)^0.5)/A17stdlife))</f>
        <v>0</v>
      </c>
      <c r="BE295" s="105">
        <f>IF(A17stdlife="n/a","n/a",IF(BE$3&gt;(A17stdlife+$E295),('PTRM input'!$P$159*(1+rvanilla10)^0.5)-SUM($P295:BD295),('PTRM input'!$P$159*(1+rvanilla10)^0.5)/A17stdlife))</f>
        <v>0</v>
      </c>
      <c r="BF295" s="105">
        <f>IF(A17stdlife="n/a","n/a",IF(BF$3&gt;(A17stdlife+$E295),('PTRM input'!$P$159*(1+rvanilla10)^0.5)-SUM($P295:BE295),('PTRM input'!$P$159*(1+rvanilla10)^0.5)/A17stdlife))</f>
        <v>0</v>
      </c>
      <c r="BG295" s="105">
        <f>IF(A17stdlife="n/a","n/a",IF(BG$3&gt;(A17stdlife+$E295),('PTRM input'!$P$159*(1+rvanilla10)^0.5)-SUM($P295:BF295),('PTRM input'!$P$159*(1+rvanilla10)^0.5)/A17stdlife))</f>
        <v>0</v>
      </c>
      <c r="BH295" s="105">
        <f>IF(A17stdlife="n/a","n/a",IF(BH$3&gt;(A17stdlife+$E295),('PTRM input'!$P$159*(1+rvanilla10)^0.5)-SUM($P295:BG295),('PTRM input'!$P$159*(1+rvanilla10)^0.5)/A17stdlife))</f>
        <v>0</v>
      </c>
      <c r="BI295" s="105">
        <f>IF(A17stdlife="n/a","n/a",IF(BI$3&gt;(A17stdlife+$E295),('PTRM input'!$P$159*(1+rvanilla10)^0.5)-SUM($P295:BH295),('PTRM input'!$P$159*(1+rvanilla10)^0.5)/A17stdlife))</f>
        <v>0</v>
      </c>
      <c r="BJ295" s="234"/>
      <c r="BK295" s="234"/>
      <c r="BL295" s="234"/>
      <c r="BM295" s="234"/>
    </row>
    <row r="296" spans="1:65" s="190" customFormat="1" outlineLevel="1" collapsed="1">
      <c r="A296" s="234"/>
      <c r="B296" s="17"/>
      <c r="C296" s="32">
        <f>Asset17</f>
        <v>0</v>
      </c>
      <c r="D296" s="17"/>
      <c r="E296" s="17"/>
      <c r="F296" s="30"/>
      <c r="G296" s="102">
        <f>SUM(G284:G295)</f>
        <v>0</v>
      </c>
      <c r="H296" s="102">
        <f t="shared" ref="H296:AL296" si="69">SUM(H284:H295)</f>
        <v>0</v>
      </c>
      <c r="I296" s="102">
        <f t="shared" si="69"/>
        <v>0</v>
      </c>
      <c r="J296" s="102">
        <f t="shared" si="69"/>
        <v>0</v>
      </c>
      <c r="K296" s="102">
        <f t="shared" si="69"/>
        <v>0</v>
      </c>
      <c r="L296" s="102">
        <f t="shared" si="69"/>
        <v>0</v>
      </c>
      <c r="M296" s="102">
        <f t="shared" si="69"/>
        <v>0</v>
      </c>
      <c r="N296" s="102">
        <f t="shared" si="69"/>
        <v>0</v>
      </c>
      <c r="O296" s="102">
        <f t="shared" si="69"/>
        <v>0</v>
      </c>
      <c r="P296" s="102">
        <f t="shared" si="69"/>
        <v>0</v>
      </c>
      <c r="Q296" s="102">
        <f t="shared" si="69"/>
        <v>0</v>
      </c>
      <c r="R296" s="102">
        <f t="shared" si="69"/>
        <v>0</v>
      </c>
      <c r="S296" s="102">
        <f t="shared" si="69"/>
        <v>0</v>
      </c>
      <c r="T296" s="102">
        <f t="shared" si="69"/>
        <v>0</v>
      </c>
      <c r="U296" s="102">
        <f t="shared" si="69"/>
        <v>0</v>
      </c>
      <c r="V296" s="102">
        <f t="shared" si="69"/>
        <v>0</v>
      </c>
      <c r="W296" s="102">
        <f t="shared" si="69"/>
        <v>0</v>
      </c>
      <c r="X296" s="102">
        <f t="shared" si="69"/>
        <v>0</v>
      </c>
      <c r="Y296" s="102">
        <f t="shared" si="69"/>
        <v>0</v>
      </c>
      <c r="Z296" s="102">
        <f t="shared" si="69"/>
        <v>0</v>
      </c>
      <c r="AA296" s="102">
        <f t="shared" si="69"/>
        <v>0</v>
      </c>
      <c r="AB296" s="102">
        <f t="shared" si="69"/>
        <v>0</v>
      </c>
      <c r="AC296" s="102">
        <f t="shared" si="69"/>
        <v>0</v>
      </c>
      <c r="AD296" s="102">
        <f t="shared" si="69"/>
        <v>0</v>
      </c>
      <c r="AE296" s="102">
        <f t="shared" si="69"/>
        <v>0</v>
      </c>
      <c r="AF296" s="102">
        <f t="shared" si="69"/>
        <v>0</v>
      </c>
      <c r="AG296" s="102">
        <f t="shared" si="69"/>
        <v>0</v>
      </c>
      <c r="AH296" s="102">
        <f t="shared" si="69"/>
        <v>0</v>
      </c>
      <c r="AI296" s="102">
        <f t="shared" si="69"/>
        <v>0</v>
      </c>
      <c r="AJ296" s="102">
        <f t="shared" si="69"/>
        <v>0</v>
      </c>
      <c r="AK296" s="102">
        <f t="shared" si="69"/>
        <v>0</v>
      </c>
      <c r="AL296" s="102">
        <f t="shared" si="69"/>
        <v>0</v>
      </c>
      <c r="AM296" s="102">
        <f t="shared" ref="AM296:BI296" si="70">SUM(AM284:AM295)</f>
        <v>0</v>
      </c>
      <c r="AN296" s="102">
        <f t="shared" si="70"/>
        <v>0</v>
      </c>
      <c r="AO296" s="102">
        <f t="shared" si="70"/>
        <v>0</v>
      </c>
      <c r="AP296" s="102">
        <f t="shared" si="70"/>
        <v>0</v>
      </c>
      <c r="AQ296" s="102">
        <f t="shared" si="70"/>
        <v>0</v>
      </c>
      <c r="AR296" s="102">
        <f t="shared" si="70"/>
        <v>0</v>
      </c>
      <c r="AS296" s="102">
        <f t="shared" si="70"/>
        <v>0</v>
      </c>
      <c r="AT296" s="102">
        <f t="shared" si="70"/>
        <v>0</v>
      </c>
      <c r="AU296" s="102">
        <f t="shared" si="70"/>
        <v>0</v>
      </c>
      <c r="AV296" s="102">
        <f t="shared" si="70"/>
        <v>0</v>
      </c>
      <c r="AW296" s="102">
        <f t="shared" si="70"/>
        <v>0</v>
      </c>
      <c r="AX296" s="102">
        <f t="shared" si="70"/>
        <v>0</v>
      </c>
      <c r="AY296" s="102">
        <f t="shared" si="70"/>
        <v>0</v>
      </c>
      <c r="AZ296" s="102">
        <f t="shared" si="70"/>
        <v>0</v>
      </c>
      <c r="BA296" s="102">
        <f t="shared" si="70"/>
        <v>0</v>
      </c>
      <c r="BB296" s="102">
        <f t="shared" si="70"/>
        <v>0</v>
      </c>
      <c r="BC296" s="102">
        <f t="shared" si="70"/>
        <v>0</v>
      </c>
      <c r="BD296" s="102">
        <f t="shared" si="70"/>
        <v>0</v>
      </c>
      <c r="BE296" s="102">
        <f t="shared" si="70"/>
        <v>0</v>
      </c>
      <c r="BF296" s="102">
        <f t="shared" si="70"/>
        <v>0</v>
      </c>
      <c r="BG296" s="102">
        <f t="shared" si="70"/>
        <v>0</v>
      </c>
      <c r="BH296" s="102">
        <f t="shared" si="70"/>
        <v>0</v>
      </c>
      <c r="BI296" s="102">
        <f t="shared" si="70"/>
        <v>0</v>
      </c>
      <c r="BJ296" s="234"/>
      <c r="BK296" s="234"/>
      <c r="BL296" s="234"/>
      <c r="BM296" s="234"/>
    </row>
    <row r="297" spans="1:65" s="190" customFormat="1" ht="12.75" hidden="1" customHeight="1" outlineLevel="2">
      <c r="A297" s="234"/>
      <c r="B297" s="36">
        <f>C309</f>
        <v>0</v>
      </c>
      <c r="C297" s="37"/>
      <c r="D297" s="38" t="s">
        <v>58</v>
      </c>
      <c r="E297" s="37"/>
      <c r="F297" s="39"/>
      <c r="G297" s="104">
        <f>IF(G$3&gt;A18remlife,A18value-SUM($F297:F297),IF(A18remlife="N/A","n/a",A18value/A18remlife))</f>
        <v>0</v>
      </c>
      <c r="H297" s="104">
        <f>IF(H$3&gt;A18remlife,A18value-SUM($F297:G297),IF(A18remlife="N/A","n/a",A18value/A18remlife))</f>
        <v>0</v>
      </c>
      <c r="I297" s="104">
        <f>IF(I$3&gt;A18remlife,A18value-SUM($F297:H297),IF(A18remlife="N/A","n/a",A18value/A18remlife))</f>
        <v>0</v>
      </c>
      <c r="J297" s="104">
        <f>IF(J$3&gt;A18remlife,A18value-SUM($F297:I297),IF(A18remlife="N/A","n/a",A18value/A18remlife))</f>
        <v>0</v>
      </c>
      <c r="K297" s="104">
        <f>IF(K$3&gt;A18remlife,A18value-SUM($F297:J297),IF(A18remlife="N/A","n/a",A18value/A18remlife))</f>
        <v>0</v>
      </c>
      <c r="L297" s="104">
        <f>IF(L$3&gt;A18remlife,A18value-SUM($F297:K297),IF(A18remlife="N/A","n/a",A18value/A18remlife))</f>
        <v>0</v>
      </c>
      <c r="M297" s="104">
        <f>IF(M$3&gt;A18remlife,A18value-SUM($F297:L297),IF(A18remlife="N/A","n/a",A18value/A18remlife))</f>
        <v>0</v>
      </c>
      <c r="N297" s="104">
        <f>IF(N$3&gt;A18remlife,A18value-SUM($F297:M297),IF(A18remlife="N/A","n/a",A18value/A18remlife))</f>
        <v>0</v>
      </c>
      <c r="O297" s="104">
        <f>IF(O$3&gt;A18remlife,A18value-SUM($F297:N297),IF(A18remlife="N/A","n/a",A18value/A18remlife))</f>
        <v>0</v>
      </c>
      <c r="P297" s="104">
        <f>IF(P$3&gt;A18remlife,A18value-SUM($F297:O297),IF(A18remlife="N/A","n/a",A18value/A18remlife))</f>
        <v>0</v>
      </c>
      <c r="Q297" s="104">
        <f>IF(Q$3&gt;A18remlife,A18value-SUM($F297:P297),IF(A18remlife="N/A","n/a",A18value/A18remlife))</f>
        <v>0</v>
      </c>
      <c r="R297" s="104">
        <f>IF(R$3&gt;A18remlife,A18value-SUM($F297:Q297),IF(A18remlife="N/A","n/a",A18value/A18remlife))</f>
        <v>0</v>
      </c>
      <c r="S297" s="104">
        <f>IF(S$3&gt;A18remlife,A18value-SUM($F297:R297),IF(A18remlife="N/A","n/a",A18value/A18remlife))</f>
        <v>0</v>
      </c>
      <c r="T297" s="104">
        <f>IF(T$3&gt;A18remlife,A18value-SUM($F297:S297),IF(A18remlife="N/A","n/a",A18value/A18remlife))</f>
        <v>0</v>
      </c>
      <c r="U297" s="104">
        <f>IF(U$3&gt;A18remlife,A18value-SUM($F297:T297),IF(A18remlife="N/A","n/a",A18value/A18remlife))</f>
        <v>0</v>
      </c>
      <c r="V297" s="104">
        <f>IF(V$3&gt;A18remlife,A18value-SUM($F297:U297),IF(A18remlife="N/A","n/a",A18value/A18remlife))</f>
        <v>0</v>
      </c>
      <c r="W297" s="104">
        <f>IF(W$3&gt;A18remlife,A18value-SUM($F297:V297),IF(A18remlife="N/A","n/a",A18value/A18remlife))</f>
        <v>0</v>
      </c>
      <c r="X297" s="104">
        <f>IF(X$3&gt;A18remlife,A18value-SUM($F297:W297),IF(A18remlife="N/A","n/a",A18value/A18remlife))</f>
        <v>0</v>
      </c>
      <c r="Y297" s="104">
        <f>IF(Y$3&gt;A18remlife,A18value-SUM($F297:X297),IF(A18remlife="N/A","n/a",A18value/A18remlife))</f>
        <v>0</v>
      </c>
      <c r="Z297" s="104">
        <f>IF(Z$3&gt;A18remlife,A18value-SUM($F297:Y297),IF(A18remlife="N/A","n/a",A18value/A18remlife))</f>
        <v>0</v>
      </c>
      <c r="AA297" s="104">
        <f>IF(AA$3&gt;A18remlife,A18value-SUM($F297:Z297),IF(A18remlife="N/A","n/a",A18value/A18remlife))</f>
        <v>0</v>
      </c>
      <c r="AB297" s="104">
        <f>IF(AB$3&gt;A18remlife,A18value-SUM($F297:AA297),IF(A18remlife="N/A","n/a",A18value/A18remlife))</f>
        <v>0</v>
      </c>
      <c r="AC297" s="104">
        <f>IF(AC$3&gt;A18remlife,A18value-SUM($F297:AB297),IF(A18remlife="N/A","n/a",A18value/A18remlife))</f>
        <v>0</v>
      </c>
      <c r="AD297" s="104">
        <f>IF(AD$3&gt;A18remlife,A18value-SUM($F297:AC297),IF(A18remlife="N/A","n/a",A18value/A18remlife))</f>
        <v>0</v>
      </c>
      <c r="AE297" s="104">
        <f>IF(AE$3&gt;A18remlife,A18value-SUM($F297:AD297),IF(A18remlife="N/A","n/a",A18value/A18remlife))</f>
        <v>0</v>
      </c>
      <c r="AF297" s="104">
        <f>IF(AF$3&gt;A18remlife,A18value-SUM($F297:AE297),IF(A18remlife="N/A","n/a",A18value/A18remlife))</f>
        <v>0</v>
      </c>
      <c r="AG297" s="104">
        <f>IF(AG$3&gt;A18remlife,A18value-SUM($F297:AF297),IF(A18remlife="N/A","n/a",A18value/A18remlife))</f>
        <v>0</v>
      </c>
      <c r="AH297" s="104">
        <f>IF(AH$3&gt;A18remlife,A18value-SUM($F297:AG297),IF(A18remlife="N/A","n/a",A18value/A18remlife))</f>
        <v>0</v>
      </c>
      <c r="AI297" s="104">
        <f>IF(AI$3&gt;A18remlife,A18value-SUM($F297:AH297),IF(A18remlife="N/A","n/a",A18value/A18remlife))</f>
        <v>0</v>
      </c>
      <c r="AJ297" s="104">
        <f>IF(AJ$3&gt;A18remlife,A18value-SUM($F297:AI297),IF(A18remlife="N/A","n/a",A18value/A18remlife))</f>
        <v>0</v>
      </c>
      <c r="AK297" s="104">
        <f>IF(AK$3&gt;A18remlife,A18value-SUM($F297:AJ297),IF(A18remlife="N/A","n/a",A18value/A18remlife))</f>
        <v>0</v>
      </c>
      <c r="AL297" s="104">
        <f>IF(AL$3&gt;A18remlife,A18value-SUM($F297:AK297),IF(A18remlife="N/A","n/a",A18value/A18remlife))</f>
        <v>0</v>
      </c>
      <c r="AM297" s="104">
        <f>IF(AM$3&gt;A18remlife,A18value-SUM($F297:AL297),IF(A18remlife="N/A","n/a",A18value/A18remlife))</f>
        <v>0</v>
      </c>
      <c r="AN297" s="104">
        <f>IF(AN$3&gt;A18remlife,A18value-SUM($F297:AM297),IF(A18remlife="N/A","n/a",A18value/A18remlife))</f>
        <v>0</v>
      </c>
      <c r="AO297" s="104">
        <f>IF(AO$3&gt;A18remlife,A18value-SUM($F297:AN297),IF(A18remlife="N/A","n/a",A18value/A18remlife))</f>
        <v>0</v>
      </c>
      <c r="AP297" s="104">
        <f>IF(AP$3&gt;A18remlife,A18value-SUM($F297:AO297),IF(A18remlife="N/A","n/a",A18value/A18remlife))</f>
        <v>0</v>
      </c>
      <c r="AQ297" s="104">
        <f>IF(AQ$3&gt;A18remlife,A18value-SUM($F297:AP297),IF(A18remlife="N/A","n/a",A18value/A18remlife))</f>
        <v>0</v>
      </c>
      <c r="AR297" s="104">
        <f>IF(AR$3&gt;A18remlife,A18value-SUM($F297:AQ297),IF(A18remlife="N/A","n/a",A18value/A18remlife))</f>
        <v>0</v>
      </c>
      <c r="AS297" s="104">
        <f>IF(AS$3&gt;A18remlife,A18value-SUM($F297:AR297),IF(A18remlife="N/A","n/a",A18value/A18remlife))</f>
        <v>0</v>
      </c>
      <c r="AT297" s="104">
        <f>IF(AT$3&gt;A18remlife,A18value-SUM($F297:AS297),IF(A18remlife="N/A","n/a",A18value/A18remlife))</f>
        <v>0</v>
      </c>
      <c r="AU297" s="104">
        <f>IF(AU$3&gt;A18remlife,A18value-SUM($F297:AT297),IF(A18remlife="N/A","n/a",A18value/A18remlife))</f>
        <v>0</v>
      </c>
      <c r="AV297" s="104">
        <f>IF(AV$3&gt;A18remlife,A18value-SUM($F297:AU297),IF(A18remlife="N/A","n/a",A18value/A18remlife))</f>
        <v>0</v>
      </c>
      <c r="AW297" s="104">
        <f>IF(AW$3&gt;A18remlife,A18value-SUM($F297:AV297),IF(A18remlife="N/A","n/a",A18value/A18remlife))</f>
        <v>0</v>
      </c>
      <c r="AX297" s="104">
        <f>IF(AX$3&gt;A18remlife,A18value-SUM($F297:AW297),IF(A18remlife="N/A","n/a",A18value/A18remlife))</f>
        <v>0</v>
      </c>
      <c r="AY297" s="104">
        <f>IF(AY$3&gt;A18remlife,A18value-SUM($F297:AX297),IF(A18remlife="N/A","n/a",A18value/A18remlife))</f>
        <v>0</v>
      </c>
      <c r="AZ297" s="104">
        <f>IF(AZ$3&gt;A18remlife,A18value-SUM($F297:AY297),IF(A18remlife="N/A","n/a",A18value/A18remlife))</f>
        <v>0</v>
      </c>
      <c r="BA297" s="104">
        <f>IF(BA$3&gt;A18remlife,A18value-SUM($F297:AZ297),IF(A18remlife="N/A","n/a",A18value/A18remlife))</f>
        <v>0</v>
      </c>
      <c r="BB297" s="104">
        <f>IF(BB$3&gt;A18remlife,A18value-SUM($F297:BA297),IF(A18remlife="N/A","n/a",A18value/A18remlife))</f>
        <v>0</v>
      </c>
      <c r="BC297" s="104">
        <f>IF(BC$3&gt;A18remlife,A18value-SUM($F297:BB297),IF(A18remlife="N/A","n/a",A18value/A18remlife))</f>
        <v>0</v>
      </c>
      <c r="BD297" s="104">
        <f>IF(BD$3&gt;A18remlife,A18value-SUM($F297:BC297),IF(A18remlife="N/A","n/a",A18value/A18remlife))</f>
        <v>0</v>
      </c>
      <c r="BE297" s="104">
        <f>IF(BE$3&gt;A18remlife,A18value-SUM($F297:BD297),IF(A18remlife="N/A","n/a",A18value/A18remlife))</f>
        <v>0</v>
      </c>
      <c r="BF297" s="104">
        <f>IF(BF$3&gt;A18remlife,A18value-SUM($F297:BE297),IF(A18remlife="N/A","n/a",A18value/A18remlife))</f>
        <v>0</v>
      </c>
      <c r="BG297" s="104">
        <f>IF(BG$3&gt;A18remlife,A18value-SUM($F297:BF297),IF(A18remlife="N/A","n/a",A18value/A18remlife))</f>
        <v>0</v>
      </c>
      <c r="BH297" s="104">
        <f>IF(BH$3&gt;A18remlife,A18value-SUM($F297:BG297),IF(A18remlife="N/A","n/a",A18value/A18remlife))</f>
        <v>0</v>
      </c>
      <c r="BI297" s="104">
        <f>IF(BI$3&gt;A18remlife,A18value-SUM($F297:BH297),IF(A18remlife="N/A","n/a",A18value/A18remlife))</f>
        <v>0</v>
      </c>
      <c r="BJ297" s="234"/>
      <c r="BK297" s="234"/>
      <c r="BL297" s="234"/>
      <c r="BM297" s="234"/>
    </row>
    <row r="298" spans="1:65" s="190" customFormat="1" ht="12.75" hidden="1" customHeight="1" outlineLevel="2">
      <c r="A298" s="234"/>
      <c r="B298" s="32"/>
      <c r="C298" s="31"/>
      <c r="D298" s="930" t="s">
        <v>326</v>
      </c>
      <c r="E298" s="167">
        <v>0</v>
      </c>
      <c r="F298" s="34"/>
      <c r="G298" s="105"/>
      <c r="H298" s="105"/>
      <c r="I298" s="105"/>
      <c r="J298" s="105"/>
      <c r="K298" s="105"/>
      <c r="L298" s="105"/>
      <c r="M298" s="105"/>
      <c r="N298" s="105"/>
      <c r="O298" s="105"/>
      <c r="P298" s="105"/>
      <c r="Q298" s="105"/>
      <c r="R298" s="105"/>
      <c r="S298" s="105"/>
      <c r="T298" s="105"/>
      <c r="U298" s="105"/>
      <c r="V298" s="105"/>
      <c r="W298" s="105"/>
      <c r="X298" s="105"/>
      <c r="Y298" s="105"/>
      <c r="Z298" s="105"/>
      <c r="AA298" s="105"/>
      <c r="AB298" s="105"/>
      <c r="AC298" s="105"/>
      <c r="AD298" s="105"/>
      <c r="AE298" s="105"/>
      <c r="AF298" s="105"/>
      <c r="AG298" s="105"/>
      <c r="AH298" s="105"/>
      <c r="AI298" s="105"/>
      <c r="AJ298" s="105"/>
      <c r="AK298" s="105"/>
      <c r="AL298" s="105"/>
      <c r="AM298" s="105"/>
      <c r="AN298" s="105"/>
      <c r="AO298" s="105"/>
      <c r="AP298" s="105"/>
      <c r="AQ298" s="105"/>
      <c r="AR298" s="105"/>
      <c r="AS298" s="105"/>
      <c r="AT298" s="105"/>
      <c r="AU298" s="105"/>
      <c r="AV298" s="105"/>
      <c r="AW298" s="105"/>
      <c r="AX298" s="105"/>
      <c r="AY298" s="105"/>
      <c r="AZ298" s="105"/>
      <c r="BA298" s="105"/>
      <c r="BB298" s="105"/>
      <c r="BC298" s="105"/>
      <c r="BD298" s="105"/>
      <c r="BE298" s="105"/>
      <c r="BF298" s="105"/>
      <c r="BG298" s="105"/>
      <c r="BH298" s="105"/>
      <c r="BI298" s="105"/>
      <c r="BJ298" s="234"/>
      <c r="BK298" s="234"/>
      <c r="BL298" s="234"/>
      <c r="BM298" s="234"/>
    </row>
    <row r="299" spans="1:65" s="190" customFormat="1" hidden="1" outlineLevel="2">
      <c r="A299" s="234"/>
      <c r="B299" s="32"/>
      <c r="C299" s="31"/>
      <c r="D299" s="930"/>
      <c r="E299" s="167">
        <v>1</v>
      </c>
      <c r="F299" s="34"/>
      <c r="G299" s="183"/>
      <c r="H299" s="105">
        <f>IF(A18stdlife="n/a","n/a",IF(H$3&gt;(A18stdlife+$E299),('PTRM input'!$G$160*(1+rvanilla01)^0.5)-SUM($G299:G299),('PTRM input'!$G$160*(1+rvanilla01)^0.5)/A18stdlife))</f>
        <v>0</v>
      </c>
      <c r="I299" s="105">
        <f>IF(A18stdlife="n/a","n/a",IF(I$3&gt;(A18stdlife+$E299),('PTRM input'!$G$160*(1+rvanilla01)^0.5)-SUM($G299:H299),('PTRM input'!$G$160*(1+rvanilla01)^0.5)/A18stdlife))</f>
        <v>0</v>
      </c>
      <c r="J299" s="105">
        <f>IF(A18stdlife="n/a","n/a",IF(J$3&gt;(A18stdlife+$E299),('PTRM input'!$G$160*(1+rvanilla01)^0.5)-SUM($G299:I299),('PTRM input'!$G$160*(1+rvanilla01)^0.5)/A18stdlife))</f>
        <v>0</v>
      </c>
      <c r="K299" s="105">
        <f>IF(A18stdlife="n/a","n/a",IF(K$3&gt;(A18stdlife+$E299),('PTRM input'!$G$160*(1+rvanilla01)^0.5)-SUM($G299:J299),('PTRM input'!$G$160*(1+rvanilla01)^0.5)/A18stdlife))</f>
        <v>0</v>
      </c>
      <c r="L299" s="105">
        <f>IF(A18stdlife="n/a","n/a",IF(L$3&gt;(A18stdlife+$E299),('PTRM input'!$G$160*(1+rvanilla01)^0.5)-SUM($G299:K299),('PTRM input'!$G$160*(1+rvanilla01)^0.5)/A18stdlife))</f>
        <v>0</v>
      </c>
      <c r="M299" s="105">
        <f>IF(A18stdlife="n/a","n/a",IF(M$3&gt;(A18stdlife+$E299),('PTRM input'!$G$160*(1+rvanilla01)^0.5)-SUM($G299:L299),('PTRM input'!$G$160*(1+rvanilla01)^0.5)/A18stdlife))</f>
        <v>0</v>
      </c>
      <c r="N299" s="105">
        <f>IF(A18stdlife="n/a","n/a",IF(N$3&gt;(A18stdlife+$E299),('PTRM input'!$G$160*(1+rvanilla01)^0.5)-SUM($G299:M299),('PTRM input'!$G$160*(1+rvanilla01)^0.5)/A18stdlife))</f>
        <v>0</v>
      </c>
      <c r="O299" s="105">
        <f>IF(A18stdlife="n/a","n/a",IF(O$3&gt;(A18stdlife+$E299),('PTRM input'!$G$160*(1+rvanilla01)^0.5)-SUM($G299:N299),('PTRM input'!$G$160*(1+rvanilla01)^0.5)/A18stdlife))</f>
        <v>0</v>
      </c>
      <c r="P299" s="105">
        <f>IF(A18stdlife="n/a","n/a",IF(P$3&gt;(A18stdlife+$E299),('PTRM input'!$G$160*(1+rvanilla01)^0.5)-SUM($G299:O299),('PTRM input'!$G$160*(1+rvanilla01)^0.5)/A18stdlife))</f>
        <v>0</v>
      </c>
      <c r="Q299" s="105">
        <f>IF(A18stdlife="n/a","n/a",IF(Q$3&gt;(A18stdlife+$E299),('PTRM input'!$G$160*(1+rvanilla01)^0.5)-SUM($G299:P299),('PTRM input'!$G$160*(1+rvanilla01)^0.5)/A18stdlife))</f>
        <v>0</v>
      </c>
      <c r="R299" s="105">
        <f>IF(A18stdlife="n/a","n/a",IF(R$3&gt;(A18stdlife+$E299),('PTRM input'!$G$160*(1+rvanilla01)^0.5)-SUM($G299:Q299),('PTRM input'!$G$160*(1+rvanilla01)^0.5)/A18stdlife))</f>
        <v>0</v>
      </c>
      <c r="S299" s="105">
        <f>IF(A18stdlife="n/a","n/a",IF(S$3&gt;(A18stdlife+$E299),('PTRM input'!$G$160*(1+rvanilla01)^0.5)-SUM($G299:R299),('PTRM input'!$G$160*(1+rvanilla01)^0.5)/A18stdlife))</f>
        <v>0</v>
      </c>
      <c r="T299" s="105">
        <f>IF(A18stdlife="n/a","n/a",IF(T$3&gt;(A18stdlife+$E299),('PTRM input'!$G$160*(1+rvanilla01)^0.5)-SUM($G299:S299),('PTRM input'!$G$160*(1+rvanilla01)^0.5)/A18stdlife))</f>
        <v>0</v>
      </c>
      <c r="U299" s="105">
        <f>IF(A18stdlife="n/a","n/a",IF(U$3&gt;(A18stdlife+$E299),('PTRM input'!$G$160*(1+rvanilla01)^0.5)-SUM($G299:T299),('PTRM input'!$G$160*(1+rvanilla01)^0.5)/A18stdlife))</f>
        <v>0</v>
      </c>
      <c r="V299" s="105">
        <f>IF(A18stdlife="n/a","n/a",IF(V$3&gt;(A18stdlife+$E299),('PTRM input'!$G$160*(1+rvanilla01)^0.5)-SUM($G299:U299),('PTRM input'!$G$160*(1+rvanilla01)^0.5)/A18stdlife))</f>
        <v>0</v>
      </c>
      <c r="W299" s="105">
        <f>IF(A18stdlife="n/a","n/a",IF(W$3&gt;(A18stdlife+$E299),('PTRM input'!$G$160*(1+rvanilla01)^0.5)-SUM($G299:V299),('PTRM input'!$G$160*(1+rvanilla01)^0.5)/A18stdlife))</f>
        <v>0</v>
      </c>
      <c r="X299" s="105">
        <f>IF(A18stdlife="n/a","n/a",IF(X$3&gt;(A18stdlife+$E299),('PTRM input'!$G$160*(1+rvanilla01)^0.5)-SUM($G299:W299),('PTRM input'!$G$160*(1+rvanilla01)^0.5)/A18stdlife))</f>
        <v>0</v>
      </c>
      <c r="Y299" s="105">
        <f>IF(A18stdlife="n/a","n/a",IF(Y$3&gt;(A18stdlife+$E299),('PTRM input'!$G$160*(1+rvanilla01)^0.5)-SUM($G299:X299),('PTRM input'!$G$160*(1+rvanilla01)^0.5)/A18stdlife))</f>
        <v>0</v>
      </c>
      <c r="Z299" s="105">
        <f>IF(A18stdlife="n/a","n/a",IF(Z$3&gt;(A18stdlife+$E299),('PTRM input'!$G$160*(1+rvanilla01)^0.5)-SUM($G299:Y299),('PTRM input'!$G$160*(1+rvanilla01)^0.5)/A18stdlife))</f>
        <v>0</v>
      </c>
      <c r="AA299" s="105">
        <f>IF(A18stdlife="n/a","n/a",IF(AA$3&gt;(A18stdlife+$E299),('PTRM input'!$G$160*(1+rvanilla01)^0.5)-SUM($G299:Z299),('PTRM input'!$G$160*(1+rvanilla01)^0.5)/A18stdlife))</f>
        <v>0</v>
      </c>
      <c r="AB299" s="105">
        <f>IF(A18stdlife="n/a","n/a",IF(AB$3&gt;(A18stdlife+$E299),('PTRM input'!$G$160*(1+rvanilla01)^0.5)-SUM($G299:AA299),('PTRM input'!$G$160*(1+rvanilla01)^0.5)/A18stdlife))</f>
        <v>0</v>
      </c>
      <c r="AC299" s="105">
        <f>IF(A18stdlife="n/a","n/a",IF(AC$3&gt;(A18stdlife+$E299),('PTRM input'!$G$160*(1+rvanilla01)^0.5)-SUM($G299:AB299),('PTRM input'!$G$160*(1+rvanilla01)^0.5)/A18stdlife))</f>
        <v>0</v>
      </c>
      <c r="AD299" s="105">
        <f>IF(A18stdlife="n/a","n/a",IF(AD$3&gt;(A18stdlife+$E299),('PTRM input'!$G$160*(1+rvanilla01)^0.5)-SUM($G299:AC299),('PTRM input'!$G$160*(1+rvanilla01)^0.5)/A18stdlife))</f>
        <v>0</v>
      </c>
      <c r="AE299" s="105">
        <f>IF(A18stdlife="n/a","n/a",IF(AE$3&gt;(A18stdlife+$E299),('PTRM input'!$G$160*(1+rvanilla01)^0.5)-SUM($G299:AD299),('PTRM input'!$G$160*(1+rvanilla01)^0.5)/A18stdlife))</f>
        <v>0</v>
      </c>
      <c r="AF299" s="105">
        <f>IF(A18stdlife="n/a","n/a",IF(AF$3&gt;(A18stdlife+$E299),('PTRM input'!$G$160*(1+rvanilla01)^0.5)-SUM($G299:AE299),('PTRM input'!$G$160*(1+rvanilla01)^0.5)/A18stdlife))</f>
        <v>0</v>
      </c>
      <c r="AG299" s="105">
        <f>IF(A18stdlife="n/a","n/a",IF(AG$3&gt;(A18stdlife+$E299),('PTRM input'!$G$160*(1+rvanilla01)^0.5)-SUM($G299:AF299),('PTRM input'!$G$160*(1+rvanilla01)^0.5)/A18stdlife))</f>
        <v>0</v>
      </c>
      <c r="AH299" s="105">
        <f>IF(A18stdlife="n/a","n/a",IF(AH$3&gt;(A18stdlife+$E299),('PTRM input'!$G$160*(1+rvanilla01)^0.5)-SUM($G299:AG299),('PTRM input'!$G$160*(1+rvanilla01)^0.5)/A18stdlife))</f>
        <v>0</v>
      </c>
      <c r="AI299" s="105">
        <f>IF(A18stdlife="n/a","n/a",IF(AI$3&gt;(A18stdlife+$E299),('PTRM input'!$G$160*(1+rvanilla01)^0.5)-SUM($G299:AH299),('PTRM input'!$G$160*(1+rvanilla01)^0.5)/A18stdlife))</f>
        <v>0</v>
      </c>
      <c r="AJ299" s="105">
        <f>IF(A18stdlife="n/a","n/a",IF(AJ$3&gt;(A18stdlife+$E299),('PTRM input'!$G$160*(1+rvanilla01)^0.5)-SUM($G299:AI299),('PTRM input'!$G$160*(1+rvanilla01)^0.5)/A18stdlife))</f>
        <v>0</v>
      </c>
      <c r="AK299" s="105">
        <f>IF(A18stdlife="n/a","n/a",IF(AK$3&gt;(A18stdlife+$E299),('PTRM input'!$G$160*(1+rvanilla01)^0.5)-SUM($G299:AJ299),('PTRM input'!$G$160*(1+rvanilla01)^0.5)/A18stdlife))</f>
        <v>0</v>
      </c>
      <c r="AL299" s="105">
        <f>IF(A18stdlife="n/a","n/a",IF(AL$3&gt;(A18stdlife+$E299),('PTRM input'!$G$160*(1+rvanilla01)^0.5)-SUM($G299:AK299),('PTRM input'!$G$160*(1+rvanilla01)^0.5)/A18stdlife))</f>
        <v>0</v>
      </c>
      <c r="AM299" s="105">
        <f>IF(A18stdlife="n/a","n/a",IF(AM$3&gt;(A18stdlife+$E299),('PTRM input'!$G$160*(1+rvanilla01)^0.5)-SUM($G299:AL299),('PTRM input'!$G$160*(1+rvanilla01)^0.5)/A18stdlife))</f>
        <v>0</v>
      </c>
      <c r="AN299" s="105">
        <f>IF(A18stdlife="n/a","n/a",IF(AN$3&gt;(A18stdlife+$E299),('PTRM input'!$G$160*(1+rvanilla01)^0.5)-SUM($G299:AM299),('PTRM input'!$G$160*(1+rvanilla01)^0.5)/A18stdlife))</f>
        <v>0</v>
      </c>
      <c r="AO299" s="105">
        <f>IF(A18stdlife="n/a","n/a",IF(AO$3&gt;(A18stdlife+$E299),('PTRM input'!$G$160*(1+rvanilla01)^0.5)-SUM($G299:AN299),('PTRM input'!$G$160*(1+rvanilla01)^0.5)/A18stdlife))</f>
        <v>0</v>
      </c>
      <c r="AP299" s="105">
        <f>IF(A18stdlife="n/a","n/a",IF(AP$3&gt;(A18stdlife+$E299),('PTRM input'!$G$160*(1+rvanilla01)^0.5)-SUM($G299:AO299),('PTRM input'!$G$160*(1+rvanilla01)^0.5)/A18stdlife))</f>
        <v>0</v>
      </c>
      <c r="AQ299" s="105">
        <f>IF(A18stdlife="n/a","n/a",IF(AQ$3&gt;(A18stdlife+$E299),('PTRM input'!$G$160*(1+rvanilla01)^0.5)-SUM($G299:AP299),('PTRM input'!$G$160*(1+rvanilla01)^0.5)/A18stdlife))</f>
        <v>0</v>
      </c>
      <c r="AR299" s="105">
        <f>IF(A18stdlife="n/a","n/a",IF(AR$3&gt;(A18stdlife+$E299),('PTRM input'!$G$160*(1+rvanilla01)^0.5)-SUM($G299:AQ299),('PTRM input'!$G$160*(1+rvanilla01)^0.5)/A18stdlife))</f>
        <v>0</v>
      </c>
      <c r="AS299" s="105">
        <f>IF(A18stdlife="n/a","n/a",IF(AS$3&gt;(A18stdlife+$E299),('PTRM input'!$G$160*(1+rvanilla01)^0.5)-SUM($G299:AR299),('PTRM input'!$G$160*(1+rvanilla01)^0.5)/A18stdlife))</f>
        <v>0</v>
      </c>
      <c r="AT299" s="105">
        <f>IF(A18stdlife="n/a","n/a",IF(AT$3&gt;(A18stdlife+$E299),('PTRM input'!$G$160*(1+rvanilla01)^0.5)-SUM($G299:AS299),('PTRM input'!$G$160*(1+rvanilla01)^0.5)/A18stdlife))</f>
        <v>0</v>
      </c>
      <c r="AU299" s="105">
        <f>IF(A18stdlife="n/a","n/a",IF(AU$3&gt;(A18stdlife+$E299),('PTRM input'!$G$160*(1+rvanilla01)^0.5)-SUM($G299:AT299),('PTRM input'!$G$160*(1+rvanilla01)^0.5)/A18stdlife))</f>
        <v>0</v>
      </c>
      <c r="AV299" s="105">
        <f>IF(A18stdlife="n/a","n/a",IF(AV$3&gt;(A18stdlife+$E299),('PTRM input'!$G$160*(1+rvanilla01)^0.5)-SUM($G299:AU299),('PTRM input'!$G$160*(1+rvanilla01)^0.5)/A18stdlife))</f>
        <v>0</v>
      </c>
      <c r="AW299" s="105">
        <f>IF(A18stdlife="n/a","n/a",IF(AW$3&gt;(A18stdlife+$E299),('PTRM input'!$G$160*(1+rvanilla01)^0.5)-SUM($G299:AV299),('PTRM input'!$G$160*(1+rvanilla01)^0.5)/A18stdlife))</f>
        <v>0</v>
      </c>
      <c r="AX299" s="105">
        <f>IF(A18stdlife="n/a","n/a",IF(AX$3&gt;(A18stdlife+$E299),('PTRM input'!$G$160*(1+rvanilla01)^0.5)-SUM($G299:AW299),('PTRM input'!$G$160*(1+rvanilla01)^0.5)/A18stdlife))</f>
        <v>0</v>
      </c>
      <c r="AY299" s="105">
        <f>IF(A18stdlife="n/a","n/a",IF(AY$3&gt;(A18stdlife+$E299),('PTRM input'!$G$160*(1+rvanilla01)^0.5)-SUM($G299:AX299),('PTRM input'!$G$160*(1+rvanilla01)^0.5)/A18stdlife))</f>
        <v>0</v>
      </c>
      <c r="AZ299" s="105">
        <f>IF(A18stdlife="n/a","n/a",IF(AZ$3&gt;(A18stdlife+$E299),('PTRM input'!$G$160*(1+rvanilla01)^0.5)-SUM($G299:AY299),('PTRM input'!$G$160*(1+rvanilla01)^0.5)/A18stdlife))</f>
        <v>0</v>
      </c>
      <c r="BA299" s="105">
        <f>IF(A18stdlife="n/a","n/a",IF(BA$3&gt;(A18stdlife+$E299),('PTRM input'!$G$160*(1+rvanilla01)^0.5)-SUM($G299:AZ299),('PTRM input'!$G$160*(1+rvanilla01)^0.5)/A18stdlife))</f>
        <v>0</v>
      </c>
      <c r="BB299" s="105">
        <f>IF(A18stdlife="n/a","n/a",IF(BB$3&gt;(A18stdlife+$E299),('PTRM input'!$G$160*(1+rvanilla01)^0.5)-SUM($G299:BA299),('PTRM input'!$G$160*(1+rvanilla01)^0.5)/A18stdlife))</f>
        <v>0</v>
      </c>
      <c r="BC299" s="105">
        <f>IF(A18stdlife="n/a","n/a",IF(BC$3&gt;(A18stdlife+$E299),('PTRM input'!$G$160*(1+rvanilla01)^0.5)-SUM($G299:BB299),('PTRM input'!$G$160*(1+rvanilla01)^0.5)/A18stdlife))</f>
        <v>0</v>
      </c>
      <c r="BD299" s="105">
        <f>IF(A18stdlife="n/a","n/a",IF(BD$3&gt;(A18stdlife+$E299),('PTRM input'!$G$160*(1+rvanilla01)^0.5)-SUM($G299:BC299),('PTRM input'!$G$160*(1+rvanilla01)^0.5)/A18stdlife))</f>
        <v>0</v>
      </c>
      <c r="BE299" s="105">
        <f>IF(A18stdlife="n/a","n/a",IF(BE$3&gt;(A18stdlife+$E299),('PTRM input'!$G$160*(1+rvanilla01)^0.5)-SUM($G299:BD299),('PTRM input'!$G$160*(1+rvanilla01)^0.5)/A18stdlife))</f>
        <v>0</v>
      </c>
      <c r="BF299" s="105">
        <f>IF(A18stdlife="n/a","n/a",IF(BF$3&gt;(A18stdlife+$E299),('PTRM input'!$G$160*(1+rvanilla01)^0.5)-SUM($G299:BE299),('PTRM input'!$G$160*(1+rvanilla01)^0.5)/A18stdlife))</f>
        <v>0</v>
      </c>
      <c r="BG299" s="105">
        <f>IF(A18stdlife="n/a","n/a",IF(BG$3&gt;(A18stdlife+$E299),('PTRM input'!$G$160*(1+rvanilla01)^0.5)-SUM($G299:BF299),('PTRM input'!$G$160*(1+rvanilla01)^0.5)/A18stdlife))</f>
        <v>0</v>
      </c>
      <c r="BH299" s="105">
        <f>IF(A18stdlife="n/a","n/a",IF(BH$3&gt;(A18stdlife+$E299),('PTRM input'!$G$160*(1+rvanilla01)^0.5)-SUM($G299:BG299),('PTRM input'!$G$160*(1+rvanilla01)^0.5)/A18stdlife))</f>
        <v>0</v>
      </c>
      <c r="BI299" s="105">
        <f>IF(A18stdlife="n/a","n/a",IF(BI$3&gt;(A18stdlife+$E299),('PTRM input'!$G$160*(1+rvanilla01)^0.5)-SUM($G299:BH299),('PTRM input'!$G$160*(1+rvanilla01)^0.5)/A18stdlife))</f>
        <v>0</v>
      </c>
      <c r="BJ299" s="234"/>
      <c r="BK299" s="234"/>
      <c r="BL299" s="234"/>
      <c r="BM299" s="234"/>
    </row>
    <row r="300" spans="1:65" s="190" customFormat="1" hidden="1" outlineLevel="2">
      <c r="A300" s="234"/>
      <c r="B300" s="32"/>
      <c r="C300" s="31"/>
      <c r="D300" s="930"/>
      <c r="E300" s="167">
        <v>2</v>
      </c>
      <c r="F300" s="34"/>
      <c r="G300" s="184"/>
      <c r="H300" s="185"/>
      <c r="I300" s="105">
        <f>IF(A18stdlife="n/a","n/a",IF(I$3&gt;(A18stdlife+$E300),('PTRM input'!$H$160*(1+rvanilla02)^0.5)-SUM($H300:H300),('PTRM input'!$H$160*(1+rvanilla02)^0.5)/A18stdlife))</f>
        <v>0</v>
      </c>
      <c r="J300" s="105">
        <f>IF(A18stdlife="n/a","n/a",IF(J$3&gt;(A18stdlife+$E300),('PTRM input'!$H$160*(1+rvanilla02)^0.5)-SUM($H300:I300),('PTRM input'!$H$160*(1+rvanilla02)^0.5)/A18stdlife))</f>
        <v>0</v>
      </c>
      <c r="K300" s="105">
        <f>IF(A18stdlife="n/a","n/a",IF(K$3&gt;(A18stdlife+$E300),('PTRM input'!$H$160*(1+rvanilla02)^0.5)-SUM($H300:J300),('PTRM input'!$H$160*(1+rvanilla02)^0.5)/A18stdlife))</f>
        <v>0</v>
      </c>
      <c r="L300" s="105">
        <f>IF(A18stdlife="n/a","n/a",IF(L$3&gt;(A18stdlife+$E300),('PTRM input'!$H$160*(1+rvanilla02)^0.5)-SUM($H300:K300),('PTRM input'!$H$160*(1+rvanilla02)^0.5)/A18stdlife))</f>
        <v>0</v>
      </c>
      <c r="M300" s="105">
        <f>IF(A18stdlife="n/a","n/a",IF(M$3&gt;(A18stdlife+$E300),('PTRM input'!$H$160*(1+rvanilla02)^0.5)-SUM($H300:L300),('PTRM input'!$H$160*(1+rvanilla02)^0.5)/A18stdlife))</f>
        <v>0</v>
      </c>
      <c r="N300" s="105">
        <f>IF(A18stdlife="n/a","n/a",IF(N$3&gt;(A18stdlife+$E300),('PTRM input'!$H$160*(1+rvanilla02)^0.5)-SUM($H300:M300),('PTRM input'!$H$160*(1+rvanilla02)^0.5)/A18stdlife))</f>
        <v>0</v>
      </c>
      <c r="O300" s="105">
        <f>IF(A18stdlife="n/a","n/a",IF(O$3&gt;(A18stdlife+$E300),('PTRM input'!$H$160*(1+rvanilla02)^0.5)-SUM($H300:N300),('PTRM input'!$H$160*(1+rvanilla02)^0.5)/A18stdlife))</f>
        <v>0</v>
      </c>
      <c r="P300" s="105">
        <f>IF(A18stdlife="n/a","n/a",IF(P$3&gt;(A18stdlife+$E300),('PTRM input'!$H$160*(1+rvanilla02)^0.5)-SUM($H300:O300),('PTRM input'!$H$160*(1+rvanilla02)^0.5)/A18stdlife))</f>
        <v>0</v>
      </c>
      <c r="Q300" s="105">
        <f>IF(A18stdlife="n/a","n/a",IF(Q$3&gt;(A18stdlife+$E300),('PTRM input'!$H$160*(1+rvanilla02)^0.5)-SUM($H300:P300),('PTRM input'!$H$160*(1+rvanilla02)^0.5)/A18stdlife))</f>
        <v>0</v>
      </c>
      <c r="R300" s="105">
        <f>IF(A18stdlife="n/a","n/a",IF(R$3&gt;(A18stdlife+$E300),('PTRM input'!$H$160*(1+rvanilla02)^0.5)-SUM($H300:Q300),('PTRM input'!$H$160*(1+rvanilla02)^0.5)/A18stdlife))</f>
        <v>0</v>
      </c>
      <c r="S300" s="105">
        <f>IF(A18stdlife="n/a","n/a",IF(S$3&gt;(A18stdlife+$E300),('PTRM input'!$H$160*(1+rvanilla02)^0.5)-SUM($H300:R300),('PTRM input'!$H$160*(1+rvanilla02)^0.5)/A18stdlife))</f>
        <v>0</v>
      </c>
      <c r="T300" s="105">
        <f>IF(A18stdlife="n/a","n/a",IF(T$3&gt;(A18stdlife+$E300),('PTRM input'!$H$160*(1+rvanilla02)^0.5)-SUM($H300:S300),('PTRM input'!$H$160*(1+rvanilla02)^0.5)/A18stdlife))</f>
        <v>0</v>
      </c>
      <c r="U300" s="105">
        <f>IF(A18stdlife="n/a","n/a",IF(U$3&gt;(A18stdlife+$E300),('PTRM input'!$H$160*(1+rvanilla02)^0.5)-SUM($H300:T300),('PTRM input'!$H$160*(1+rvanilla02)^0.5)/A18stdlife))</f>
        <v>0</v>
      </c>
      <c r="V300" s="105">
        <f>IF(A18stdlife="n/a","n/a",IF(V$3&gt;(A18stdlife+$E300),('PTRM input'!$H$160*(1+rvanilla02)^0.5)-SUM($H300:U300),('PTRM input'!$H$160*(1+rvanilla02)^0.5)/A18stdlife))</f>
        <v>0</v>
      </c>
      <c r="W300" s="105">
        <f>IF(A18stdlife="n/a","n/a",IF(W$3&gt;(A18stdlife+$E300),('PTRM input'!$H$160*(1+rvanilla02)^0.5)-SUM($H300:V300),('PTRM input'!$H$160*(1+rvanilla02)^0.5)/A18stdlife))</f>
        <v>0</v>
      </c>
      <c r="X300" s="105">
        <f>IF(A18stdlife="n/a","n/a",IF(X$3&gt;(A18stdlife+$E300),('PTRM input'!$H$160*(1+rvanilla02)^0.5)-SUM($H300:W300),('PTRM input'!$H$160*(1+rvanilla02)^0.5)/A18stdlife))</f>
        <v>0</v>
      </c>
      <c r="Y300" s="105">
        <f>IF(A18stdlife="n/a","n/a",IF(Y$3&gt;(A18stdlife+$E300),('PTRM input'!$H$160*(1+rvanilla02)^0.5)-SUM($H300:X300),('PTRM input'!$H$160*(1+rvanilla02)^0.5)/A18stdlife))</f>
        <v>0</v>
      </c>
      <c r="Z300" s="105">
        <f>IF(A18stdlife="n/a","n/a",IF(Z$3&gt;(A18stdlife+$E300),('PTRM input'!$H$160*(1+rvanilla02)^0.5)-SUM($H300:Y300),('PTRM input'!$H$160*(1+rvanilla02)^0.5)/A18stdlife))</f>
        <v>0</v>
      </c>
      <c r="AA300" s="105">
        <f>IF(A18stdlife="n/a","n/a",IF(AA$3&gt;(A18stdlife+$E300),('PTRM input'!$H$160*(1+rvanilla02)^0.5)-SUM($H300:Z300),('PTRM input'!$H$160*(1+rvanilla02)^0.5)/A18stdlife))</f>
        <v>0</v>
      </c>
      <c r="AB300" s="105">
        <f>IF(A18stdlife="n/a","n/a",IF(AB$3&gt;(A18stdlife+$E300),('PTRM input'!$H$160*(1+rvanilla02)^0.5)-SUM($H300:AA300),('PTRM input'!$H$160*(1+rvanilla02)^0.5)/A18stdlife))</f>
        <v>0</v>
      </c>
      <c r="AC300" s="105">
        <f>IF(A18stdlife="n/a","n/a",IF(AC$3&gt;(A18stdlife+$E300),('PTRM input'!$H$160*(1+rvanilla02)^0.5)-SUM($H300:AB300),('PTRM input'!$H$160*(1+rvanilla02)^0.5)/A18stdlife))</f>
        <v>0</v>
      </c>
      <c r="AD300" s="105">
        <f>IF(A18stdlife="n/a","n/a",IF(AD$3&gt;(A18stdlife+$E300),('PTRM input'!$H$160*(1+rvanilla02)^0.5)-SUM($H300:AC300),('PTRM input'!$H$160*(1+rvanilla02)^0.5)/A18stdlife))</f>
        <v>0</v>
      </c>
      <c r="AE300" s="105">
        <f>IF(A18stdlife="n/a","n/a",IF(AE$3&gt;(A18stdlife+$E300),('PTRM input'!$H$160*(1+rvanilla02)^0.5)-SUM($H300:AD300),('PTRM input'!$H$160*(1+rvanilla02)^0.5)/A18stdlife))</f>
        <v>0</v>
      </c>
      <c r="AF300" s="105">
        <f>IF(A18stdlife="n/a","n/a",IF(AF$3&gt;(A18stdlife+$E300),('PTRM input'!$H$160*(1+rvanilla02)^0.5)-SUM($H300:AE300),('PTRM input'!$H$160*(1+rvanilla02)^0.5)/A18stdlife))</f>
        <v>0</v>
      </c>
      <c r="AG300" s="105">
        <f>IF(A18stdlife="n/a","n/a",IF(AG$3&gt;(A18stdlife+$E300),('PTRM input'!$H$160*(1+rvanilla02)^0.5)-SUM($H300:AF300),('PTRM input'!$H$160*(1+rvanilla02)^0.5)/A18stdlife))</f>
        <v>0</v>
      </c>
      <c r="AH300" s="105">
        <f>IF(A18stdlife="n/a","n/a",IF(AH$3&gt;(A18stdlife+$E300),('PTRM input'!$H$160*(1+rvanilla02)^0.5)-SUM($H300:AG300),('PTRM input'!$H$160*(1+rvanilla02)^0.5)/A18stdlife))</f>
        <v>0</v>
      </c>
      <c r="AI300" s="105">
        <f>IF(A18stdlife="n/a","n/a",IF(AI$3&gt;(A18stdlife+$E300),('PTRM input'!$H$160*(1+rvanilla02)^0.5)-SUM($H300:AH300),('PTRM input'!$H$160*(1+rvanilla02)^0.5)/A18stdlife))</f>
        <v>0</v>
      </c>
      <c r="AJ300" s="105">
        <f>IF(A18stdlife="n/a","n/a",IF(AJ$3&gt;(A18stdlife+$E300),('PTRM input'!$H$160*(1+rvanilla02)^0.5)-SUM($H300:AI300),('PTRM input'!$H$160*(1+rvanilla02)^0.5)/A18stdlife))</f>
        <v>0</v>
      </c>
      <c r="AK300" s="105">
        <f>IF(A18stdlife="n/a","n/a",IF(AK$3&gt;(A18stdlife+$E300),('PTRM input'!$H$160*(1+rvanilla02)^0.5)-SUM($H300:AJ300),('PTRM input'!$H$160*(1+rvanilla02)^0.5)/A18stdlife))</f>
        <v>0</v>
      </c>
      <c r="AL300" s="105">
        <f>IF(A18stdlife="n/a","n/a",IF(AL$3&gt;(A18stdlife+$E300),('PTRM input'!$H$160*(1+rvanilla02)^0.5)-SUM($H300:AK300),('PTRM input'!$H$160*(1+rvanilla02)^0.5)/A18stdlife))</f>
        <v>0</v>
      </c>
      <c r="AM300" s="105">
        <f>IF(A18stdlife="n/a","n/a",IF(AM$3&gt;(A18stdlife+$E300),('PTRM input'!$H$160*(1+rvanilla02)^0.5)-SUM($H300:AL300),('PTRM input'!$H$160*(1+rvanilla02)^0.5)/A18stdlife))</f>
        <v>0</v>
      </c>
      <c r="AN300" s="105">
        <f>IF(A18stdlife="n/a","n/a",IF(AN$3&gt;(A18stdlife+$E300),('PTRM input'!$H$160*(1+rvanilla02)^0.5)-SUM($H300:AM300),('PTRM input'!$H$160*(1+rvanilla02)^0.5)/A18stdlife))</f>
        <v>0</v>
      </c>
      <c r="AO300" s="105">
        <f>IF(A18stdlife="n/a","n/a",IF(AO$3&gt;(A18stdlife+$E300),('PTRM input'!$H$160*(1+rvanilla02)^0.5)-SUM($H300:AN300),('PTRM input'!$H$160*(1+rvanilla02)^0.5)/A18stdlife))</f>
        <v>0</v>
      </c>
      <c r="AP300" s="105">
        <f>IF(A18stdlife="n/a","n/a",IF(AP$3&gt;(A18stdlife+$E300),('PTRM input'!$H$160*(1+rvanilla02)^0.5)-SUM($H300:AO300),('PTRM input'!$H$160*(1+rvanilla02)^0.5)/A18stdlife))</f>
        <v>0</v>
      </c>
      <c r="AQ300" s="105">
        <f>IF(A18stdlife="n/a","n/a",IF(AQ$3&gt;(A18stdlife+$E300),('PTRM input'!$H$160*(1+rvanilla02)^0.5)-SUM($H300:AP300),('PTRM input'!$H$160*(1+rvanilla02)^0.5)/A18stdlife))</f>
        <v>0</v>
      </c>
      <c r="AR300" s="105">
        <f>IF(A18stdlife="n/a","n/a",IF(AR$3&gt;(A18stdlife+$E300),('PTRM input'!$H$160*(1+rvanilla02)^0.5)-SUM($H300:AQ300),('PTRM input'!$H$160*(1+rvanilla02)^0.5)/A18stdlife))</f>
        <v>0</v>
      </c>
      <c r="AS300" s="105">
        <f>IF(A18stdlife="n/a","n/a",IF(AS$3&gt;(A18stdlife+$E300),('PTRM input'!$H$160*(1+rvanilla02)^0.5)-SUM($H300:AR300),('PTRM input'!$H$160*(1+rvanilla02)^0.5)/A18stdlife))</f>
        <v>0</v>
      </c>
      <c r="AT300" s="105">
        <f>IF(A18stdlife="n/a","n/a",IF(AT$3&gt;(A18stdlife+$E300),('PTRM input'!$H$160*(1+rvanilla02)^0.5)-SUM($H300:AS300),('PTRM input'!$H$160*(1+rvanilla02)^0.5)/A18stdlife))</f>
        <v>0</v>
      </c>
      <c r="AU300" s="105">
        <f>IF(A18stdlife="n/a","n/a",IF(AU$3&gt;(A18stdlife+$E300),('PTRM input'!$H$160*(1+rvanilla02)^0.5)-SUM($H300:AT300),('PTRM input'!$H$160*(1+rvanilla02)^0.5)/A18stdlife))</f>
        <v>0</v>
      </c>
      <c r="AV300" s="105">
        <f>IF(A18stdlife="n/a","n/a",IF(AV$3&gt;(A18stdlife+$E300),('PTRM input'!$H$160*(1+rvanilla02)^0.5)-SUM($H300:AU300),('PTRM input'!$H$160*(1+rvanilla02)^0.5)/A18stdlife))</f>
        <v>0</v>
      </c>
      <c r="AW300" s="105">
        <f>IF(A18stdlife="n/a","n/a",IF(AW$3&gt;(A18stdlife+$E300),('PTRM input'!$H$160*(1+rvanilla02)^0.5)-SUM($H300:AV300),('PTRM input'!$H$160*(1+rvanilla02)^0.5)/A18stdlife))</f>
        <v>0</v>
      </c>
      <c r="AX300" s="105">
        <f>IF(A18stdlife="n/a","n/a",IF(AX$3&gt;(A18stdlife+$E300),('PTRM input'!$H$160*(1+rvanilla02)^0.5)-SUM($H300:AW300),('PTRM input'!$H$160*(1+rvanilla02)^0.5)/A18stdlife))</f>
        <v>0</v>
      </c>
      <c r="AY300" s="105">
        <f>IF(A18stdlife="n/a","n/a",IF(AY$3&gt;(A18stdlife+$E300),('PTRM input'!$H$160*(1+rvanilla02)^0.5)-SUM($H300:AX300),('PTRM input'!$H$160*(1+rvanilla02)^0.5)/A18stdlife))</f>
        <v>0</v>
      </c>
      <c r="AZ300" s="105">
        <f>IF(A18stdlife="n/a","n/a",IF(AZ$3&gt;(A18stdlife+$E300),('PTRM input'!$H$160*(1+rvanilla02)^0.5)-SUM($H300:AY300),('PTRM input'!$H$160*(1+rvanilla02)^0.5)/A18stdlife))</f>
        <v>0</v>
      </c>
      <c r="BA300" s="105">
        <f>IF(A18stdlife="n/a","n/a",IF(BA$3&gt;(A18stdlife+$E300),('PTRM input'!$H$160*(1+rvanilla02)^0.5)-SUM($H300:AZ300),('PTRM input'!$H$160*(1+rvanilla02)^0.5)/A18stdlife))</f>
        <v>0</v>
      </c>
      <c r="BB300" s="105">
        <f>IF(A18stdlife="n/a","n/a",IF(BB$3&gt;(A18stdlife+$E300),('PTRM input'!$H$160*(1+rvanilla02)^0.5)-SUM($H300:BA300),('PTRM input'!$H$160*(1+rvanilla02)^0.5)/A18stdlife))</f>
        <v>0</v>
      </c>
      <c r="BC300" s="105">
        <f>IF(A18stdlife="n/a","n/a",IF(BC$3&gt;(A18stdlife+$E300),('PTRM input'!$H$160*(1+rvanilla02)^0.5)-SUM($H300:BB300),('PTRM input'!$H$160*(1+rvanilla02)^0.5)/A18stdlife))</f>
        <v>0</v>
      </c>
      <c r="BD300" s="105">
        <f>IF(A18stdlife="n/a","n/a",IF(BD$3&gt;(A18stdlife+$E300),('PTRM input'!$H$160*(1+rvanilla02)^0.5)-SUM($H300:BC300),('PTRM input'!$H$160*(1+rvanilla02)^0.5)/A18stdlife))</f>
        <v>0</v>
      </c>
      <c r="BE300" s="105">
        <f>IF(A18stdlife="n/a","n/a",IF(BE$3&gt;(A18stdlife+$E300),('PTRM input'!$H$160*(1+rvanilla02)^0.5)-SUM($H300:BD300),('PTRM input'!$H$160*(1+rvanilla02)^0.5)/A18stdlife))</f>
        <v>0</v>
      </c>
      <c r="BF300" s="105">
        <f>IF(A18stdlife="n/a","n/a",IF(BF$3&gt;(A18stdlife+$E300),('PTRM input'!$H$160*(1+rvanilla02)^0.5)-SUM($H300:BE300),('PTRM input'!$H$160*(1+rvanilla02)^0.5)/A18stdlife))</f>
        <v>0</v>
      </c>
      <c r="BG300" s="105">
        <f>IF(A18stdlife="n/a","n/a",IF(BG$3&gt;(A18stdlife+$E300),('PTRM input'!$H$160*(1+rvanilla02)^0.5)-SUM($H300:BF300),('PTRM input'!$H$160*(1+rvanilla02)^0.5)/A18stdlife))</f>
        <v>0</v>
      </c>
      <c r="BH300" s="105">
        <f>IF(A18stdlife="n/a","n/a",IF(BH$3&gt;(A18stdlife+$E300),('PTRM input'!$H$160*(1+rvanilla02)^0.5)-SUM($H300:BG300),('PTRM input'!$H$160*(1+rvanilla02)^0.5)/A18stdlife))</f>
        <v>0</v>
      </c>
      <c r="BI300" s="105">
        <f>IF(A18stdlife="n/a","n/a",IF(BI$3&gt;(A18stdlife+$E300),('PTRM input'!$H$160*(1+rvanilla02)^0.5)-SUM($H300:BH300),('PTRM input'!$H$160*(1+rvanilla02)^0.5)/A18stdlife))</f>
        <v>0</v>
      </c>
      <c r="BJ300" s="234"/>
      <c r="BK300" s="234"/>
      <c r="BL300" s="234"/>
      <c r="BM300" s="234"/>
    </row>
    <row r="301" spans="1:65" s="190" customFormat="1" hidden="1" outlineLevel="2">
      <c r="A301" s="234"/>
      <c r="B301" s="32"/>
      <c r="C301" s="31"/>
      <c r="D301" s="930"/>
      <c r="E301" s="167">
        <v>3</v>
      </c>
      <c r="F301" s="34"/>
      <c r="G301" s="184"/>
      <c r="H301" s="186"/>
      <c r="I301" s="185"/>
      <c r="J301" s="105">
        <f>IF(A18stdlife="n/a","n/a",IF(J$3&gt;(A18stdlife+$E301),('PTRM input'!$I$160*(1+rvanilla03)^0.5)-SUM($I301:I301),('PTRM input'!$I$160*(1+rvanilla03)^0.5)/A18stdlife))</f>
        <v>0</v>
      </c>
      <c r="K301" s="105">
        <f>IF(A18stdlife="n/a","n/a",IF(K$3&gt;(A18stdlife+$E301),('PTRM input'!$I$160*(1+rvanilla03)^0.5)-SUM($I301:J301),('PTRM input'!$I$160*(1+rvanilla03)^0.5)/A18stdlife))</f>
        <v>0</v>
      </c>
      <c r="L301" s="105">
        <f>IF(A18stdlife="n/a","n/a",IF(L$3&gt;(A18stdlife+$E301),('PTRM input'!$I$160*(1+rvanilla03)^0.5)-SUM($I301:K301),('PTRM input'!$I$160*(1+rvanilla03)^0.5)/A18stdlife))</f>
        <v>0</v>
      </c>
      <c r="M301" s="105">
        <f>IF(A18stdlife="n/a","n/a",IF(M$3&gt;(A18stdlife+$E301),('PTRM input'!$I$160*(1+rvanilla03)^0.5)-SUM($I301:L301),('PTRM input'!$I$160*(1+rvanilla03)^0.5)/A18stdlife))</f>
        <v>0</v>
      </c>
      <c r="N301" s="105">
        <f>IF(A18stdlife="n/a","n/a",IF(N$3&gt;(A18stdlife+$E301),('PTRM input'!$I$160*(1+rvanilla03)^0.5)-SUM($I301:M301),('PTRM input'!$I$160*(1+rvanilla03)^0.5)/A18stdlife))</f>
        <v>0</v>
      </c>
      <c r="O301" s="105">
        <f>IF(A18stdlife="n/a","n/a",IF(O$3&gt;(A18stdlife+$E301),('PTRM input'!$I$160*(1+rvanilla03)^0.5)-SUM($I301:N301),('PTRM input'!$I$160*(1+rvanilla03)^0.5)/A18stdlife))</f>
        <v>0</v>
      </c>
      <c r="P301" s="105">
        <f>IF(A18stdlife="n/a","n/a",IF(P$3&gt;(A18stdlife+$E301),('PTRM input'!$I$160*(1+rvanilla03)^0.5)-SUM($I301:O301),('PTRM input'!$I$160*(1+rvanilla03)^0.5)/A18stdlife))</f>
        <v>0</v>
      </c>
      <c r="Q301" s="105">
        <f>IF(A18stdlife="n/a","n/a",IF(Q$3&gt;(A18stdlife+$E301),('PTRM input'!$I$160*(1+rvanilla03)^0.5)-SUM($I301:P301),('PTRM input'!$I$160*(1+rvanilla03)^0.5)/A18stdlife))</f>
        <v>0</v>
      </c>
      <c r="R301" s="105">
        <f>IF(A18stdlife="n/a","n/a",IF(R$3&gt;(A18stdlife+$E301),('PTRM input'!$I$160*(1+rvanilla03)^0.5)-SUM($I301:Q301),('PTRM input'!$I$160*(1+rvanilla03)^0.5)/A18stdlife))</f>
        <v>0</v>
      </c>
      <c r="S301" s="105">
        <f>IF(A18stdlife="n/a","n/a",IF(S$3&gt;(A18stdlife+$E301),('PTRM input'!$I$160*(1+rvanilla03)^0.5)-SUM($I301:R301),('PTRM input'!$I$160*(1+rvanilla03)^0.5)/A18stdlife))</f>
        <v>0</v>
      </c>
      <c r="T301" s="105">
        <f>IF(A18stdlife="n/a","n/a",IF(T$3&gt;(A18stdlife+$E301),('PTRM input'!$I$160*(1+rvanilla03)^0.5)-SUM($I301:S301),('PTRM input'!$I$160*(1+rvanilla03)^0.5)/A18stdlife))</f>
        <v>0</v>
      </c>
      <c r="U301" s="105">
        <f>IF(A18stdlife="n/a","n/a",IF(U$3&gt;(A18stdlife+$E301),('PTRM input'!$I$160*(1+rvanilla03)^0.5)-SUM($I301:T301),('PTRM input'!$I$160*(1+rvanilla03)^0.5)/A18stdlife))</f>
        <v>0</v>
      </c>
      <c r="V301" s="105">
        <f>IF(A18stdlife="n/a","n/a",IF(V$3&gt;(A18stdlife+$E301),('PTRM input'!$I$160*(1+rvanilla03)^0.5)-SUM($I301:U301),('PTRM input'!$I$160*(1+rvanilla03)^0.5)/A18stdlife))</f>
        <v>0</v>
      </c>
      <c r="W301" s="105">
        <f>IF(A18stdlife="n/a","n/a",IF(W$3&gt;(A18stdlife+$E301),('PTRM input'!$I$160*(1+rvanilla03)^0.5)-SUM($I301:V301),('PTRM input'!$I$160*(1+rvanilla03)^0.5)/A18stdlife))</f>
        <v>0</v>
      </c>
      <c r="X301" s="105">
        <f>IF(A18stdlife="n/a","n/a",IF(X$3&gt;(A18stdlife+$E301),('PTRM input'!$I$160*(1+rvanilla03)^0.5)-SUM($I301:W301),('PTRM input'!$I$160*(1+rvanilla03)^0.5)/A18stdlife))</f>
        <v>0</v>
      </c>
      <c r="Y301" s="105">
        <f>IF(A18stdlife="n/a","n/a",IF(Y$3&gt;(A18stdlife+$E301),('PTRM input'!$I$160*(1+rvanilla03)^0.5)-SUM($I301:X301),('PTRM input'!$I$160*(1+rvanilla03)^0.5)/A18stdlife))</f>
        <v>0</v>
      </c>
      <c r="Z301" s="105">
        <f>IF(A18stdlife="n/a","n/a",IF(Z$3&gt;(A18stdlife+$E301),('PTRM input'!$I$160*(1+rvanilla03)^0.5)-SUM($I301:Y301),('PTRM input'!$I$160*(1+rvanilla03)^0.5)/A18stdlife))</f>
        <v>0</v>
      </c>
      <c r="AA301" s="105">
        <f>IF(A18stdlife="n/a","n/a",IF(AA$3&gt;(A18stdlife+$E301),('PTRM input'!$I$160*(1+rvanilla03)^0.5)-SUM($I301:Z301),('PTRM input'!$I$160*(1+rvanilla03)^0.5)/A18stdlife))</f>
        <v>0</v>
      </c>
      <c r="AB301" s="105">
        <f>IF(A18stdlife="n/a","n/a",IF(AB$3&gt;(A18stdlife+$E301),('PTRM input'!$I$160*(1+rvanilla03)^0.5)-SUM($I301:AA301),('PTRM input'!$I$160*(1+rvanilla03)^0.5)/A18stdlife))</f>
        <v>0</v>
      </c>
      <c r="AC301" s="105">
        <f>IF(A18stdlife="n/a","n/a",IF(AC$3&gt;(A18stdlife+$E301),('PTRM input'!$I$160*(1+rvanilla03)^0.5)-SUM($I301:AB301),('PTRM input'!$I$160*(1+rvanilla03)^0.5)/A18stdlife))</f>
        <v>0</v>
      </c>
      <c r="AD301" s="105">
        <f>IF(A18stdlife="n/a","n/a",IF(AD$3&gt;(A18stdlife+$E301),('PTRM input'!$I$160*(1+rvanilla03)^0.5)-SUM($I301:AC301),('PTRM input'!$I$160*(1+rvanilla03)^0.5)/A18stdlife))</f>
        <v>0</v>
      </c>
      <c r="AE301" s="105">
        <f>IF(A18stdlife="n/a","n/a",IF(AE$3&gt;(A18stdlife+$E301),('PTRM input'!$I$160*(1+rvanilla03)^0.5)-SUM($I301:AD301),('PTRM input'!$I$160*(1+rvanilla03)^0.5)/A18stdlife))</f>
        <v>0</v>
      </c>
      <c r="AF301" s="105">
        <f>IF(A18stdlife="n/a","n/a",IF(AF$3&gt;(A18stdlife+$E301),('PTRM input'!$I$160*(1+rvanilla03)^0.5)-SUM($I301:AE301),('PTRM input'!$I$160*(1+rvanilla03)^0.5)/A18stdlife))</f>
        <v>0</v>
      </c>
      <c r="AG301" s="105">
        <f>IF(A18stdlife="n/a","n/a",IF(AG$3&gt;(A18stdlife+$E301),('PTRM input'!$I$160*(1+rvanilla03)^0.5)-SUM($I301:AF301),('PTRM input'!$I$160*(1+rvanilla03)^0.5)/A18stdlife))</f>
        <v>0</v>
      </c>
      <c r="AH301" s="105">
        <f>IF(A18stdlife="n/a","n/a",IF(AH$3&gt;(A18stdlife+$E301),('PTRM input'!$I$160*(1+rvanilla03)^0.5)-SUM($I301:AG301),('PTRM input'!$I$160*(1+rvanilla03)^0.5)/A18stdlife))</f>
        <v>0</v>
      </c>
      <c r="AI301" s="105">
        <f>IF(A18stdlife="n/a","n/a",IF(AI$3&gt;(A18stdlife+$E301),('PTRM input'!$I$160*(1+rvanilla03)^0.5)-SUM($I301:AH301),('PTRM input'!$I$160*(1+rvanilla03)^0.5)/A18stdlife))</f>
        <v>0</v>
      </c>
      <c r="AJ301" s="105">
        <f>IF(A18stdlife="n/a","n/a",IF(AJ$3&gt;(A18stdlife+$E301),('PTRM input'!$I$160*(1+rvanilla03)^0.5)-SUM($I301:AI301),('PTRM input'!$I$160*(1+rvanilla03)^0.5)/A18stdlife))</f>
        <v>0</v>
      </c>
      <c r="AK301" s="105">
        <f>IF(A18stdlife="n/a","n/a",IF(AK$3&gt;(A18stdlife+$E301),('PTRM input'!$I$160*(1+rvanilla03)^0.5)-SUM($I301:AJ301),('PTRM input'!$I$160*(1+rvanilla03)^0.5)/A18stdlife))</f>
        <v>0</v>
      </c>
      <c r="AL301" s="105">
        <f>IF(A18stdlife="n/a","n/a",IF(AL$3&gt;(A18stdlife+$E301),('PTRM input'!$I$160*(1+rvanilla03)^0.5)-SUM($I301:AK301),('PTRM input'!$I$160*(1+rvanilla03)^0.5)/A18stdlife))</f>
        <v>0</v>
      </c>
      <c r="AM301" s="105">
        <f>IF(A18stdlife="n/a","n/a",IF(AM$3&gt;(A18stdlife+$E301),('PTRM input'!$I$160*(1+rvanilla03)^0.5)-SUM($I301:AL301),('PTRM input'!$I$160*(1+rvanilla03)^0.5)/A18stdlife))</f>
        <v>0</v>
      </c>
      <c r="AN301" s="105">
        <f>IF(A18stdlife="n/a","n/a",IF(AN$3&gt;(A18stdlife+$E301),('PTRM input'!$I$160*(1+rvanilla03)^0.5)-SUM($I301:AM301),('PTRM input'!$I$160*(1+rvanilla03)^0.5)/A18stdlife))</f>
        <v>0</v>
      </c>
      <c r="AO301" s="105">
        <f>IF(A18stdlife="n/a","n/a",IF(AO$3&gt;(A18stdlife+$E301),('PTRM input'!$I$160*(1+rvanilla03)^0.5)-SUM($I301:AN301),('PTRM input'!$I$160*(1+rvanilla03)^0.5)/A18stdlife))</f>
        <v>0</v>
      </c>
      <c r="AP301" s="105">
        <f>IF(A18stdlife="n/a","n/a",IF(AP$3&gt;(A18stdlife+$E301),('PTRM input'!$I$160*(1+rvanilla03)^0.5)-SUM($I301:AO301),('PTRM input'!$I$160*(1+rvanilla03)^0.5)/A18stdlife))</f>
        <v>0</v>
      </c>
      <c r="AQ301" s="105">
        <f>IF(A18stdlife="n/a","n/a",IF(AQ$3&gt;(A18stdlife+$E301),('PTRM input'!$I$160*(1+rvanilla03)^0.5)-SUM($I301:AP301),('PTRM input'!$I$160*(1+rvanilla03)^0.5)/A18stdlife))</f>
        <v>0</v>
      </c>
      <c r="AR301" s="105">
        <f>IF(A18stdlife="n/a","n/a",IF(AR$3&gt;(A18stdlife+$E301),('PTRM input'!$I$160*(1+rvanilla03)^0.5)-SUM($I301:AQ301),('PTRM input'!$I$160*(1+rvanilla03)^0.5)/A18stdlife))</f>
        <v>0</v>
      </c>
      <c r="AS301" s="105">
        <f>IF(A18stdlife="n/a","n/a",IF(AS$3&gt;(A18stdlife+$E301),('PTRM input'!$I$160*(1+rvanilla03)^0.5)-SUM($I301:AR301),('PTRM input'!$I$160*(1+rvanilla03)^0.5)/A18stdlife))</f>
        <v>0</v>
      </c>
      <c r="AT301" s="105">
        <f>IF(A18stdlife="n/a","n/a",IF(AT$3&gt;(A18stdlife+$E301),('PTRM input'!$I$160*(1+rvanilla03)^0.5)-SUM($I301:AS301),('PTRM input'!$I$160*(1+rvanilla03)^0.5)/A18stdlife))</f>
        <v>0</v>
      </c>
      <c r="AU301" s="105">
        <f>IF(A18stdlife="n/a","n/a",IF(AU$3&gt;(A18stdlife+$E301),('PTRM input'!$I$160*(1+rvanilla03)^0.5)-SUM($I301:AT301),('PTRM input'!$I$160*(1+rvanilla03)^0.5)/A18stdlife))</f>
        <v>0</v>
      </c>
      <c r="AV301" s="105">
        <f>IF(A18stdlife="n/a","n/a",IF(AV$3&gt;(A18stdlife+$E301),('PTRM input'!$I$160*(1+rvanilla03)^0.5)-SUM($I301:AU301),('PTRM input'!$I$160*(1+rvanilla03)^0.5)/A18stdlife))</f>
        <v>0</v>
      </c>
      <c r="AW301" s="105">
        <f>IF(A18stdlife="n/a","n/a",IF(AW$3&gt;(A18stdlife+$E301),('PTRM input'!$I$160*(1+rvanilla03)^0.5)-SUM($I301:AV301),('PTRM input'!$I$160*(1+rvanilla03)^0.5)/A18stdlife))</f>
        <v>0</v>
      </c>
      <c r="AX301" s="105">
        <f>IF(A18stdlife="n/a","n/a",IF(AX$3&gt;(A18stdlife+$E301),('PTRM input'!$I$160*(1+rvanilla03)^0.5)-SUM($I301:AW301),('PTRM input'!$I$160*(1+rvanilla03)^0.5)/A18stdlife))</f>
        <v>0</v>
      </c>
      <c r="AY301" s="105">
        <f>IF(A18stdlife="n/a","n/a",IF(AY$3&gt;(A18stdlife+$E301),('PTRM input'!$I$160*(1+rvanilla03)^0.5)-SUM($I301:AX301),('PTRM input'!$I$160*(1+rvanilla03)^0.5)/A18stdlife))</f>
        <v>0</v>
      </c>
      <c r="AZ301" s="105">
        <f>IF(A18stdlife="n/a","n/a",IF(AZ$3&gt;(A18stdlife+$E301),('PTRM input'!$I$160*(1+rvanilla03)^0.5)-SUM($I301:AY301),('PTRM input'!$I$160*(1+rvanilla03)^0.5)/A18stdlife))</f>
        <v>0</v>
      </c>
      <c r="BA301" s="105">
        <f>IF(A18stdlife="n/a","n/a",IF(BA$3&gt;(A18stdlife+$E301),('PTRM input'!$I$160*(1+rvanilla03)^0.5)-SUM($I301:AZ301),('PTRM input'!$I$160*(1+rvanilla03)^0.5)/A18stdlife))</f>
        <v>0</v>
      </c>
      <c r="BB301" s="105">
        <f>IF(A18stdlife="n/a","n/a",IF(BB$3&gt;(A18stdlife+$E301),('PTRM input'!$I$160*(1+rvanilla03)^0.5)-SUM($I301:BA301),('PTRM input'!$I$160*(1+rvanilla03)^0.5)/A18stdlife))</f>
        <v>0</v>
      </c>
      <c r="BC301" s="105">
        <f>IF(A18stdlife="n/a","n/a",IF(BC$3&gt;(A18stdlife+$E301),('PTRM input'!$I$160*(1+rvanilla03)^0.5)-SUM($I301:BB301),('PTRM input'!$I$160*(1+rvanilla03)^0.5)/A18stdlife))</f>
        <v>0</v>
      </c>
      <c r="BD301" s="105">
        <f>IF(A18stdlife="n/a","n/a",IF(BD$3&gt;(A18stdlife+$E301),('PTRM input'!$I$160*(1+rvanilla03)^0.5)-SUM($I301:BC301),('PTRM input'!$I$160*(1+rvanilla03)^0.5)/A18stdlife))</f>
        <v>0</v>
      </c>
      <c r="BE301" s="105">
        <f>IF(A18stdlife="n/a","n/a",IF(BE$3&gt;(A18stdlife+$E301),('PTRM input'!$I$160*(1+rvanilla03)^0.5)-SUM($I301:BD301),('PTRM input'!$I$160*(1+rvanilla03)^0.5)/A18stdlife))</f>
        <v>0</v>
      </c>
      <c r="BF301" s="105">
        <f>IF(A18stdlife="n/a","n/a",IF(BF$3&gt;(A18stdlife+$E301),('PTRM input'!$I$160*(1+rvanilla03)^0.5)-SUM($I301:BE301),('PTRM input'!$I$160*(1+rvanilla03)^0.5)/A18stdlife))</f>
        <v>0</v>
      </c>
      <c r="BG301" s="105">
        <f>IF(A18stdlife="n/a","n/a",IF(BG$3&gt;(A18stdlife+$E301),('PTRM input'!$I$160*(1+rvanilla03)^0.5)-SUM($I301:BF301),('PTRM input'!$I$160*(1+rvanilla03)^0.5)/A18stdlife))</f>
        <v>0</v>
      </c>
      <c r="BH301" s="105">
        <f>IF(A18stdlife="n/a","n/a",IF(BH$3&gt;(A18stdlife+$E301),('PTRM input'!$I$160*(1+rvanilla03)^0.5)-SUM($I301:BG301),('PTRM input'!$I$160*(1+rvanilla03)^0.5)/A18stdlife))</f>
        <v>0</v>
      </c>
      <c r="BI301" s="105">
        <f>IF(A18stdlife="n/a","n/a",IF(BI$3&gt;(A18stdlife+$E301),('PTRM input'!$I$160*(1+rvanilla03)^0.5)-SUM($I301:BH301),('PTRM input'!$I$160*(1+rvanilla03)^0.5)/A18stdlife))</f>
        <v>0</v>
      </c>
      <c r="BJ301" s="234"/>
      <c r="BK301" s="234"/>
      <c r="BL301" s="234"/>
      <c r="BM301" s="234"/>
    </row>
    <row r="302" spans="1:65" s="190" customFormat="1" hidden="1" outlineLevel="2">
      <c r="A302" s="234"/>
      <c r="B302" s="32"/>
      <c r="C302" s="31"/>
      <c r="D302" s="930"/>
      <c r="E302" s="167">
        <v>4</v>
      </c>
      <c r="F302" s="34"/>
      <c r="G302" s="184"/>
      <c r="H302" s="186"/>
      <c r="I302" s="186"/>
      <c r="J302" s="185"/>
      <c r="K302" s="105">
        <f>IF(A18stdlife="n/a","n/a",IF(K$3&gt;(A18stdlife+$E302),('PTRM input'!$J$160*(1+rvanilla04)^0.5)-SUM($J302:J302),('PTRM input'!$J$160*(1+rvanilla04)^0.5)/A18stdlife))</f>
        <v>0</v>
      </c>
      <c r="L302" s="105">
        <f>IF(A18stdlife="n/a","n/a",IF(L$3&gt;(A18stdlife+$E302),('PTRM input'!$J$160*(1+rvanilla04)^0.5)-SUM($J302:K302),('PTRM input'!$J$160*(1+rvanilla04)^0.5)/A18stdlife))</f>
        <v>0</v>
      </c>
      <c r="M302" s="105">
        <f>IF(A18stdlife="n/a","n/a",IF(M$3&gt;(A18stdlife+$E302),('PTRM input'!$J$160*(1+rvanilla04)^0.5)-SUM($J302:L302),('PTRM input'!$J$160*(1+rvanilla04)^0.5)/A18stdlife))</f>
        <v>0</v>
      </c>
      <c r="N302" s="105">
        <f>IF(A18stdlife="n/a","n/a",IF(N$3&gt;(A18stdlife+$E302),('PTRM input'!$J$160*(1+rvanilla04)^0.5)-SUM($J302:M302),('PTRM input'!$J$160*(1+rvanilla04)^0.5)/A18stdlife))</f>
        <v>0</v>
      </c>
      <c r="O302" s="105">
        <f>IF(A18stdlife="n/a","n/a",IF(O$3&gt;(A18stdlife+$E302),('PTRM input'!$J$160*(1+rvanilla04)^0.5)-SUM($J302:N302),('PTRM input'!$J$160*(1+rvanilla04)^0.5)/A18stdlife))</f>
        <v>0</v>
      </c>
      <c r="P302" s="105">
        <f>IF(A18stdlife="n/a","n/a",IF(P$3&gt;(A18stdlife+$E302),('PTRM input'!$J$160*(1+rvanilla04)^0.5)-SUM($J302:O302),('PTRM input'!$J$160*(1+rvanilla04)^0.5)/A18stdlife))</f>
        <v>0</v>
      </c>
      <c r="Q302" s="105">
        <f>IF(A18stdlife="n/a","n/a",IF(Q$3&gt;(A18stdlife+$E302),('PTRM input'!$J$160*(1+rvanilla04)^0.5)-SUM($J302:P302),('PTRM input'!$J$160*(1+rvanilla04)^0.5)/A18stdlife))</f>
        <v>0</v>
      </c>
      <c r="R302" s="105">
        <f>IF(A18stdlife="n/a","n/a",IF(R$3&gt;(A18stdlife+$E302),('PTRM input'!$J$160*(1+rvanilla04)^0.5)-SUM($J302:Q302),('PTRM input'!$J$160*(1+rvanilla04)^0.5)/A18stdlife))</f>
        <v>0</v>
      </c>
      <c r="S302" s="105">
        <f>IF(A18stdlife="n/a","n/a",IF(S$3&gt;(A18stdlife+$E302),('PTRM input'!$J$160*(1+rvanilla04)^0.5)-SUM($J302:R302),('PTRM input'!$J$160*(1+rvanilla04)^0.5)/A18stdlife))</f>
        <v>0</v>
      </c>
      <c r="T302" s="105">
        <f>IF(A18stdlife="n/a","n/a",IF(T$3&gt;(A18stdlife+$E302),('PTRM input'!$J$160*(1+rvanilla04)^0.5)-SUM($J302:S302),('PTRM input'!$J$160*(1+rvanilla04)^0.5)/A18stdlife))</f>
        <v>0</v>
      </c>
      <c r="U302" s="105">
        <f>IF(A18stdlife="n/a","n/a",IF(U$3&gt;(A18stdlife+$E302),('PTRM input'!$J$160*(1+rvanilla04)^0.5)-SUM($J302:T302),('PTRM input'!$J$160*(1+rvanilla04)^0.5)/A18stdlife))</f>
        <v>0</v>
      </c>
      <c r="V302" s="105">
        <f>IF(A18stdlife="n/a","n/a",IF(V$3&gt;(A18stdlife+$E302),('PTRM input'!$J$160*(1+rvanilla04)^0.5)-SUM($J302:U302),('PTRM input'!$J$160*(1+rvanilla04)^0.5)/A18stdlife))</f>
        <v>0</v>
      </c>
      <c r="W302" s="105">
        <f>IF(A18stdlife="n/a","n/a",IF(W$3&gt;(A18stdlife+$E302),('PTRM input'!$J$160*(1+rvanilla04)^0.5)-SUM($J302:V302),('PTRM input'!$J$160*(1+rvanilla04)^0.5)/A18stdlife))</f>
        <v>0</v>
      </c>
      <c r="X302" s="105">
        <f>IF(A18stdlife="n/a","n/a",IF(X$3&gt;(A18stdlife+$E302),('PTRM input'!$J$160*(1+rvanilla04)^0.5)-SUM($J302:W302),('PTRM input'!$J$160*(1+rvanilla04)^0.5)/A18stdlife))</f>
        <v>0</v>
      </c>
      <c r="Y302" s="105">
        <f>IF(A18stdlife="n/a","n/a",IF(Y$3&gt;(A18stdlife+$E302),('PTRM input'!$J$160*(1+rvanilla04)^0.5)-SUM($J302:X302),('PTRM input'!$J$160*(1+rvanilla04)^0.5)/A18stdlife))</f>
        <v>0</v>
      </c>
      <c r="Z302" s="105">
        <f>IF(A18stdlife="n/a","n/a",IF(Z$3&gt;(A18stdlife+$E302),('PTRM input'!$J$160*(1+rvanilla04)^0.5)-SUM($J302:Y302),('PTRM input'!$J$160*(1+rvanilla04)^0.5)/A18stdlife))</f>
        <v>0</v>
      </c>
      <c r="AA302" s="105">
        <f>IF(A18stdlife="n/a","n/a",IF(AA$3&gt;(A18stdlife+$E302),('PTRM input'!$J$160*(1+rvanilla04)^0.5)-SUM($J302:Z302),('PTRM input'!$J$160*(1+rvanilla04)^0.5)/A18stdlife))</f>
        <v>0</v>
      </c>
      <c r="AB302" s="105">
        <f>IF(A18stdlife="n/a","n/a",IF(AB$3&gt;(A18stdlife+$E302),('PTRM input'!$J$160*(1+rvanilla04)^0.5)-SUM($J302:AA302),('PTRM input'!$J$160*(1+rvanilla04)^0.5)/A18stdlife))</f>
        <v>0</v>
      </c>
      <c r="AC302" s="105">
        <f>IF(A18stdlife="n/a","n/a",IF(AC$3&gt;(A18stdlife+$E302),('PTRM input'!$J$160*(1+rvanilla04)^0.5)-SUM($J302:AB302),('PTRM input'!$J$160*(1+rvanilla04)^0.5)/A18stdlife))</f>
        <v>0</v>
      </c>
      <c r="AD302" s="105">
        <f>IF(A18stdlife="n/a","n/a",IF(AD$3&gt;(A18stdlife+$E302),('PTRM input'!$J$160*(1+rvanilla04)^0.5)-SUM($J302:AC302),('PTRM input'!$J$160*(1+rvanilla04)^0.5)/A18stdlife))</f>
        <v>0</v>
      </c>
      <c r="AE302" s="105">
        <f>IF(A18stdlife="n/a","n/a",IF(AE$3&gt;(A18stdlife+$E302),('PTRM input'!$J$160*(1+rvanilla04)^0.5)-SUM($J302:AD302),('PTRM input'!$J$160*(1+rvanilla04)^0.5)/A18stdlife))</f>
        <v>0</v>
      </c>
      <c r="AF302" s="105">
        <f>IF(A18stdlife="n/a","n/a",IF(AF$3&gt;(A18stdlife+$E302),('PTRM input'!$J$160*(1+rvanilla04)^0.5)-SUM($J302:AE302),('PTRM input'!$J$160*(1+rvanilla04)^0.5)/A18stdlife))</f>
        <v>0</v>
      </c>
      <c r="AG302" s="105">
        <f>IF(A18stdlife="n/a","n/a",IF(AG$3&gt;(A18stdlife+$E302),('PTRM input'!$J$160*(1+rvanilla04)^0.5)-SUM($J302:AF302),('PTRM input'!$J$160*(1+rvanilla04)^0.5)/A18stdlife))</f>
        <v>0</v>
      </c>
      <c r="AH302" s="105">
        <f>IF(A18stdlife="n/a","n/a",IF(AH$3&gt;(A18stdlife+$E302),('PTRM input'!$J$160*(1+rvanilla04)^0.5)-SUM($J302:AG302),('PTRM input'!$J$160*(1+rvanilla04)^0.5)/A18stdlife))</f>
        <v>0</v>
      </c>
      <c r="AI302" s="105">
        <f>IF(A18stdlife="n/a","n/a",IF(AI$3&gt;(A18stdlife+$E302),('PTRM input'!$J$160*(1+rvanilla04)^0.5)-SUM($J302:AH302),('PTRM input'!$J$160*(1+rvanilla04)^0.5)/A18stdlife))</f>
        <v>0</v>
      </c>
      <c r="AJ302" s="105">
        <f>IF(A18stdlife="n/a","n/a",IF(AJ$3&gt;(A18stdlife+$E302),('PTRM input'!$J$160*(1+rvanilla04)^0.5)-SUM($J302:AI302),('PTRM input'!$J$160*(1+rvanilla04)^0.5)/A18stdlife))</f>
        <v>0</v>
      </c>
      <c r="AK302" s="105">
        <f>IF(A18stdlife="n/a","n/a",IF(AK$3&gt;(A18stdlife+$E302),('PTRM input'!$J$160*(1+rvanilla04)^0.5)-SUM($J302:AJ302),('PTRM input'!$J$160*(1+rvanilla04)^0.5)/A18stdlife))</f>
        <v>0</v>
      </c>
      <c r="AL302" s="105">
        <f>IF(A18stdlife="n/a","n/a",IF(AL$3&gt;(A18stdlife+$E302),('PTRM input'!$J$160*(1+rvanilla04)^0.5)-SUM($J302:AK302),('PTRM input'!$J$160*(1+rvanilla04)^0.5)/A18stdlife))</f>
        <v>0</v>
      </c>
      <c r="AM302" s="105">
        <f>IF(A18stdlife="n/a","n/a",IF(AM$3&gt;(A18stdlife+$E302),('PTRM input'!$J$160*(1+rvanilla04)^0.5)-SUM($J302:AL302),('PTRM input'!$J$160*(1+rvanilla04)^0.5)/A18stdlife))</f>
        <v>0</v>
      </c>
      <c r="AN302" s="105">
        <f>IF(A18stdlife="n/a","n/a",IF(AN$3&gt;(A18stdlife+$E302),('PTRM input'!$J$160*(1+rvanilla04)^0.5)-SUM($J302:AM302),('PTRM input'!$J$160*(1+rvanilla04)^0.5)/A18stdlife))</f>
        <v>0</v>
      </c>
      <c r="AO302" s="105">
        <f>IF(A18stdlife="n/a","n/a",IF(AO$3&gt;(A18stdlife+$E302),('PTRM input'!$J$160*(1+rvanilla04)^0.5)-SUM($J302:AN302),('PTRM input'!$J$160*(1+rvanilla04)^0.5)/A18stdlife))</f>
        <v>0</v>
      </c>
      <c r="AP302" s="105">
        <f>IF(A18stdlife="n/a","n/a",IF(AP$3&gt;(A18stdlife+$E302),('PTRM input'!$J$160*(1+rvanilla04)^0.5)-SUM($J302:AO302),('PTRM input'!$J$160*(1+rvanilla04)^0.5)/A18stdlife))</f>
        <v>0</v>
      </c>
      <c r="AQ302" s="105">
        <f>IF(A18stdlife="n/a","n/a",IF(AQ$3&gt;(A18stdlife+$E302),('PTRM input'!$J$160*(1+rvanilla04)^0.5)-SUM($J302:AP302),('PTRM input'!$J$160*(1+rvanilla04)^0.5)/A18stdlife))</f>
        <v>0</v>
      </c>
      <c r="AR302" s="105">
        <f>IF(A18stdlife="n/a","n/a",IF(AR$3&gt;(A18stdlife+$E302),('PTRM input'!$J$160*(1+rvanilla04)^0.5)-SUM($J302:AQ302),('PTRM input'!$J$160*(1+rvanilla04)^0.5)/A18stdlife))</f>
        <v>0</v>
      </c>
      <c r="AS302" s="105">
        <f>IF(A18stdlife="n/a","n/a",IF(AS$3&gt;(A18stdlife+$E302),('PTRM input'!$J$160*(1+rvanilla04)^0.5)-SUM($J302:AR302),('PTRM input'!$J$160*(1+rvanilla04)^0.5)/A18stdlife))</f>
        <v>0</v>
      </c>
      <c r="AT302" s="105">
        <f>IF(A18stdlife="n/a","n/a",IF(AT$3&gt;(A18stdlife+$E302),('PTRM input'!$J$160*(1+rvanilla04)^0.5)-SUM($J302:AS302),('PTRM input'!$J$160*(1+rvanilla04)^0.5)/A18stdlife))</f>
        <v>0</v>
      </c>
      <c r="AU302" s="105">
        <f>IF(A18stdlife="n/a","n/a",IF(AU$3&gt;(A18stdlife+$E302),('PTRM input'!$J$160*(1+rvanilla04)^0.5)-SUM($J302:AT302),('PTRM input'!$J$160*(1+rvanilla04)^0.5)/A18stdlife))</f>
        <v>0</v>
      </c>
      <c r="AV302" s="105">
        <f>IF(A18stdlife="n/a","n/a",IF(AV$3&gt;(A18stdlife+$E302),('PTRM input'!$J$160*(1+rvanilla04)^0.5)-SUM($J302:AU302),('PTRM input'!$J$160*(1+rvanilla04)^0.5)/A18stdlife))</f>
        <v>0</v>
      </c>
      <c r="AW302" s="105">
        <f>IF(A18stdlife="n/a","n/a",IF(AW$3&gt;(A18stdlife+$E302),('PTRM input'!$J$160*(1+rvanilla04)^0.5)-SUM($J302:AV302),('PTRM input'!$J$160*(1+rvanilla04)^0.5)/A18stdlife))</f>
        <v>0</v>
      </c>
      <c r="AX302" s="105">
        <f>IF(A18stdlife="n/a","n/a",IF(AX$3&gt;(A18stdlife+$E302),('PTRM input'!$J$160*(1+rvanilla04)^0.5)-SUM($J302:AW302),('PTRM input'!$J$160*(1+rvanilla04)^0.5)/A18stdlife))</f>
        <v>0</v>
      </c>
      <c r="AY302" s="105">
        <f>IF(A18stdlife="n/a","n/a",IF(AY$3&gt;(A18stdlife+$E302),('PTRM input'!$J$160*(1+rvanilla04)^0.5)-SUM($J302:AX302),('PTRM input'!$J$160*(1+rvanilla04)^0.5)/A18stdlife))</f>
        <v>0</v>
      </c>
      <c r="AZ302" s="105">
        <f>IF(A18stdlife="n/a","n/a",IF(AZ$3&gt;(A18stdlife+$E302),('PTRM input'!$J$160*(1+rvanilla04)^0.5)-SUM($J302:AY302),('PTRM input'!$J$160*(1+rvanilla04)^0.5)/A18stdlife))</f>
        <v>0</v>
      </c>
      <c r="BA302" s="105">
        <f>IF(A18stdlife="n/a","n/a",IF(BA$3&gt;(A18stdlife+$E302),('PTRM input'!$J$160*(1+rvanilla04)^0.5)-SUM($J302:AZ302),('PTRM input'!$J$160*(1+rvanilla04)^0.5)/A18stdlife))</f>
        <v>0</v>
      </c>
      <c r="BB302" s="105">
        <f>IF(A18stdlife="n/a","n/a",IF(BB$3&gt;(A18stdlife+$E302),('PTRM input'!$J$160*(1+rvanilla04)^0.5)-SUM($J302:BA302),('PTRM input'!$J$160*(1+rvanilla04)^0.5)/A18stdlife))</f>
        <v>0</v>
      </c>
      <c r="BC302" s="105">
        <f>IF(A18stdlife="n/a","n/a",IF(BC$3&gt;(A18stdlife+$E302),('PTRM input'!$J$160*(1+rvanilla04)^0.5)-SUM($J302:BB302),('PTRM input'!$J$160*(1+rvanilla04)^0.5)/A18stdlife))</f>
        <v>0</v>
      </c>
      <c r="BD302" s="105">
        <f>IF(A18stdlife="n/a","n/a",IF(BD$3&gt;(A18stdlife+$E302),('PTRM input'!$J$160*(1+rvanilla04)^0.5)-SUM($J302:BC302),('PTRM input'!$J$160*(1+rvanilla04)^0.5)/A18stdlife))</f>
        <v>0</v>
      </c>
      <c r="BE302" s="105">
        <f>IF(A18stdlife="n/a","n/a",IF(BE$3&gt;(A18stdlife+$E302),('PTRM input'!$J$160*(1+rvanilla04)^0.5)-SUM($J302:BD302),('PTRM input'!$J$160*(1+rvanilla04)^0.5)/A18stdlife))</f>
        <v>0</v>
      </c>
      <c r="BF302" s="105">
        <f>IF(A18stdlife="n/a","n/a",IF(BF$3&gt;(A18stdlife+$E302),('PTRM input'!$J$160*(1+rvanilla04)^0.5)-SUM($J302:BE302),('PTRM input'!$J$160*(1+rvanilla04)^0.5)/A18stdlife))</f>
        <v>0</v>
      </c>
      <c r="BG302" s="105">
        <f>IF(A18stdlife="n/a","n/a",IF(BG$3&gt;(A18stdlife+$E302),('PTRM input'!$J$160*(1+rvanilla04)^0.5)-SUM($J302:BF302),('PTRM input'!$J$160*(1+rvanilla04)^0.5)/A18stdlife))</f>
        <v>0</v>
      </c>
      <c r="BH302" s="105">
        <f>IF(A18stdlife="n/a","n/a",IF(BH$3&gt;(A18stdlife+$E302),('PTRM input'!$J$160*(1+rvanilla04)^0.5)-SUM($J302:BG302),('PTRM input'!$J$160*(1+rvanilla04)^0.5)/A18stdlife))</f>
        <v>0</v>
      </c>
      <c r="BI302" s="105">
        <f>IF(A18stdlife="n/a","n/a",IF(BI$3&gt;(A18stdlife+$E302),('PTRM input'!$J$160*(1+rvanilla04)^0.5)-SUM($J302:BH302),('PTRM input'!$J$160*(1+rvanilla04)^0.5)/A18stdlife))</f>
        <v>0</v>
      </c>
      <c r="BJ302" s="234"/>
      <c r="BK302" s="234"/>
      <c r="BL302" s="234"/>
      <c r="BM302" s="234"/>
    </row>
    <row r="303" spans="1:65" s="190" customFormat="1" hidden="1" outlineLevel="2">
      <c r="A303" s="234"/>
      <c r="B303" s="32"/>
      <c r="C303" s="31"/>
      <c r="D303" s="930"/>
      <c r="E303" s="167">
        <v>5</v>
      </c>
      <c r="F303" s="34"/>
      <c r="G303" s="184"/>
      <c r="H303" s="186"/>
      <c r="I303" s="186"/>
      <c r="J303" s="186"/>
      <c r="K303" s="185"/>
      <c r="L303" s="105">
        <f>IF(A18stdlife="n/a","n/a",IF(L$3&gt;(A18stdlife+$E303),('PTRM input'!$K$160*(1+rvanilla05)^0.5)-SUM($K303:K303),('PTRM input'!$K$160*(1+rvanilla05)^0.5)/A18stdlife))</f>
        <v>0</v>
      </c>
      <c r="M303" s="105">
        <f>IF(A18stdlife="n/a","n/a",IF(M$3&gt;(A18stdlife+$E303),('PTRM input'!$K$160*(1+rvanilla05)^0.5)-SUM($K303:L303),('PTRM input'!$K$160*(1+rvanilla05)^0.5)/A18stdlife))</f>
        <v>0</v>
      </c>
      <c r="N303" s="105">
        <f>IF(A18stdlife="n/a","n/a",IF(N$3&gt;(A18stdlife+$E303),('PTRM input'!$K$160*(1+rvanilla05)^0.5)-SUM($K303:M303),('PTRM input'!$K$160*(1+rvanilla05)^0.5)/A18stdlife))</f>
        <v>0</v>
      </c>
      <c r="O303" s="105">
        <f>IF(A18stdlife="n/a","n/a",IF(O$3&gt;(A18stdlife+$E303),('PTRM input'!$K$160*(1+rvanilla05)^0.5)-SUM($K303:N303),('PTRM input'!$K$160*(1+rvanilla05)^0.5)/A18stdlife))</f>
        <v>0</v>
      </c>
      <c r="P303" s="105">
        <f>IF(A18stdlife="n/a","n/a",IF(P$3&gt;(A18stdlife+$E303),('PTRM input'!$K$160*(1+rvanilla05)^0.5)-SUM($K303:O303),('PTRM input'!$K$160*(1+rvanilla05)^0.5)/A18stdlife))</f>
        <v>0</v>
      </c>
      <c r="Q303" s="105">
        <f>IF(A18stdlife="n/a","n/a",IF(Q$3&gt;(A18stdlife+$E303),('PTRM input'!$K$160*(1+rvanilla05)^0.5)-SUM($K303:P303),('PTRM input'!$K$160*(1+rvanilla05)^0.5)/A18stdlife))</f>
        <v>0</v>
      </c>
      <c r="R303" s="105">
        <f>IF(A18stdlife="n/a","n/a",IF(R$3&gt;(A18stdlife+$E303),('PTRM input'!$K$160*(1+rvanilla05)^0.5)-SUM($K303:Q303),('PTRM input'!$K$160*(1+rvanilla05)^0.5)/A18stdlife))</f>
        <v>0</v>
      </c>
      <c r="S303" s="105">
        <f>IF(A18stdlife="n/a","n/a",IF(S$3&gt;(A18stdlife+$E303),('PTRM input'!$K$160*(1+rvanilla05)^0.5)-SUM($K303:R303),('PTRM input'!$K$160*(1+rvanilla05)^0.5)/A18stdlife))</f>
        <v>0</v>
      </c>
      <c r="T303" s="105">
        <f>IF(A18stdlife="n/a","n/a",IF(T$3&gt;(A18stdlife+$E303),('PTRM input'!$K$160*(1+rvanilla05)^0.5)-SUM($K303:S303),('PTRM input'!$K$160*(1+rvanilla05)^0.5)/A18stdlife))</f>
        <v>0</v>
      </c>
      <c r="U303" s="105">
        <f>IF(A18stdlife="n/a","n/a",IF(U$3&gt;(A18stdlife+$E303),('PTRM input'!$K$160*(1+rvanilla05)^0.5)-SUM($K303:T303),('PTRM input'!$K$160*(1+rvanilla05)^0.5)/A18stdlife))</f>
        <v>0</v>
      </c>
      <c r="V303" s="105">
        <f>IF(A18stdlife="n/a","n/a",IF(V$3&gt;(A18stdlife+$E303),('PTRM input'!$K$160*(1+rvanilla05)^0.5)-SUM($K303:U303),('PTRM input'!$K$160*(1+rvanilla05)^0.5)/A18stdlife))</f>
        <v>0</v>
      </c>
      <c r="W303" s="105">
        <f>IF(A18stdlife="n/a","n/a",IF(W$3&gt;(A18stdlife+$E303),('PTRM input'!$K$160*(1+rvanilla05)^0.5)-SUM($K303:V303),('PTRM input'!$K$160*(1+rvanilla05)^0.5)/A18stdlife))</f>
        <v>0</v>
      </c>
      <c r="X303" s="105">
        <f>IF(A18stdlife="n/a","n/a",IF(X$3&gt;(A18stdlife+$E303),('PTRM input'!$K$160*(1+rvanilla05)^0.5)-SUM($K303:W303),('PTRM input'!$K$160*(1+rvanilla05)^0.5)/A18stdlife))</f>
        <v>0</v>
      </c>
      <c r="Y303" s="105">
        <f>IF(A18stdlife="n/a","n/a",IF(Y$3&gt;(A18stdlife+$E303),('PTRM input'!$K$160*(1+rvanilla05)^0.5)-SUM($K303:X303),('PTRM input'!$K$160*(1+rvanilla05)^0.5)/A18stdlife))</f>
        <v>0</v>
      </c>
      <c r="Z303" s="105">
        <f>IF(A18stdlife="n/a","n/a",IF(Z$3&gt;(A18stdlife+$E303),('PTRM input'!$K$160*(1+rvanilla05)^0.5)-SUM($K303:Y303),('PTRM input'!$K$160*(1+rvanilla05)^0.5)/A18stdlife))</f>
        <v>0</v>
      </c>
      <c r="AA303" s="105">
        <f>IF(A18stdlife="n/a","n/a",IF(AA$3&gt;(A18stdlife+$E303),('PTRM input'!$K$160*(1+rvanilla05)^0.5)-SUM($K303:Z303),('PTRM input'!$K$160*(1+rvanilla05)^0.5)/A18stdlife))</f>
        <v>0</v>
      </c>
      <c r="AB303" s="105">
        <f>IF(A18stdlife="n/a","n/a",IF(AB$3&gt;(A18stdlife+$E303),('PTRM input'!$K$160*(1+rvanilla05)^0.5)-SUM($K303:AA303),('PTRM input'!$K$160*(1+rvanilla05)^0.5)/A18stdlife))</f>
        <v>0</v>
      </c>
      <c r="AC303" s="105">
        <f>IF(A18stdlife="n/a","n/a",IF(AC$3&gt;(A18stdlife+$E303),('PTRM input'!$K$160*(1+rvanilla05)^0.5)-SUM($K303:AB303),('PTRM input'!$K$160*(1+rvanilla05)^0.5)/A18stdlife))</f>
        <v>0</v>
      </c>
      <c r="AD303" s="105">
        <f>IF(A18stdlife="n/a","n/a",IF(AD$3&gt;(A18stdlife+$E303),('PTRM input'!$K$160*(1+rvanilla05)^0.5)-SUM($K303:AC303),('PTRM input'!$K$160*(1+rvanilla05)^0.5)/A18stdlife))</f>
        <v>0</v>
      </c>
      <c r="AE303" s="105">
        <f>IF(A18stdlife="n/a","n/a",IF(AE$3&gt;(A18stdlife+$E303),('PTRM input'!$K$160*(1+rvanilla05)^0.5)-SUM($K303:AD303),('PTRM input'!$K$160*(1+rvanilla05)^0.5)/A18stdlife))</f>
        <v>0</v>
      </c>
      <c r="AF303" s="105">
        <f>IF(A18stdlife="n/a","n/a",IF(AF$3&gt;(A18stdlife+$E303),('PTRM input'!$K$160*(1+rvanilla05)^0.5)-SUM($K303:AE303),('PTRM input'!$K$160*(1+rvanilla05)^0.5)/A18stdlife))</f>
        <v>0</v>
      </c>
      <c r="AG303" s="105">
        <f>IF(A18stdlife="n/a","n/a",IF(AG$3&gt;(A18stdlife+$E303),('PTRM input'!$K$160*(1+rvanilla05)^0.5)-SUM($K303:AF303),('PTRM input'!$K$160*(1+rvanilla05)^0.5)/A18stdlife))</f>
        <v>0</v>
      </c>
      <c r="AH303" s="105">
        <f>IF(A18stdlife="n/a","n/a",IF(AH$3&gt;(A18stdlife+$E303),('PTRM input'!$K$160*(1+rvanilla05)^0.5)-SUM($K303:AG303),('PTRM input'!$K$160*(1+rvanilla05)^0.5)/A18stdlife))</f>
        <v>0</v>
      </c>
      <c r="AI303" s="105">
        <f>IF(A18stdlife="n/a","n/a",IF(AI$3&gt;(A18stdlife+$E303),('PTRM input'!$K$160*(1+rvanilla05)^0.5)-SUM($K303:AH303),('PTRM input'!$K$160*(1+rvanilla05)^0.5)/A18stdlife))</f>
        <v>0</v>
      </c>
      <c r="AJ303" s="105">
        <f>IF(A18stdlife="n/a","n/a",IF(AJ$3&gt;(A18stdlife+$E303),('PTRM input'!$K$160*(1+rvanilla05)^0.5)-SUM($K303:AI303),('PTRM input'!$K$160*(1+rvanilla05)^0.5)/A18stdlife))</f>
        <v>0</v>
      </c>
      <c r="AK303" s="105">
        <f>IF(A18stdlife="n/a","n/a",IF(AK$3&gt;(A18stdlife+$E303),('PTRM input'!$K$160*(1+rvanilla05)^0.5)-SUM($K303:AJ303),('PTRM input'!$K$160*(1+rvanilla05)^0.5)/A18stdlife))</f>
        <v>0</v>
      </c>
      <c r="AL303" s="105">
        <f>IF(A18stdlife="n/a","n/a",IF(AL$3&gt;(A18stdlife+$E303),('PTRM input'!$K$160*(1+rvanilla05)^0.5)-SUM($K303:AK303),('PTRM input'!$K$160*(1+rvanilla05)^0.5)/A18stdlife))</f>
        <v>0</v>
      </c>
      <c r="AM303" s="105">
        <f>IF(A18stdlife="n/a","n/a",IF(AM$3&gt;(A18stdlife+$E303),('PTRM input'!$K$160*(1+rvanilla05)^0.5)-SUM($K303:AL303),('PTRM input'!$K$160*(1+rvanilla05)^0.5)/A18stdlife))</f>
        <v>0</v>
      </c>
      <c r="AN303" s="105">
        <f>IF(A18stdlife="n/a","n/a",IF(AN$3&gt;(A18stdlife+$E303),('PTRM input'!$K$160*(1+rvanilla05)^0.5)-SUM($K303:AM303),('PTRM input'!$K$160*(1+rvanilla05)^0.5)/A18stdlife))</f>
        <v>0</v>
      </c>
      <c r="AO303" s="105">
        <f>IF(A18stdlife="n/a","n/a",IF(AO$3&gt;(A18stdlife+$E303),('PTRM input'!$K$160*(1+rvanilla05)^0.5)-SUM($K303:AN303),('PTRM input'!$K$160*(1+rvanilla05)^0.5)/A18stdlife))</f>
        <v>0</v>
      </c>
      <c r="AP303" s="105">
        <f>IF(A18stdlife="n/a","n/a",IF(AP$3&gt;(A18stdlife+$E303),('PTRM input'!$K$160*(1+rvanilla05)^0.5)-SUM($K303:AO303),('PTRM input'!$K$160*(1+rvanilla05)^0.5)/A18stdlife))</f>
        <v>0</v>
      </c>
      <c r="AQ303" s="105">
        <f>IF(A18stdlife="n/a","n/a",IF(AQ$3&gt;(A18stdlife+$E303),('PTRM input'!$K$160*(1+rvanilla05)^0.5)-SUM($K303:AP303),('PTRM input'!$K$160*(1+rvanilla05)^0.5)/A18stdlife))</f>
        <v>0</v>
      </c>
      <c r="AR303" s="105">
        <f>IF(A18stdlife="n/a","n/a",IF(AR$3&gt;(A18stdlife+$E303),('PTRM input'!$K$160*(1+rvanilla05)^0.5)-SUM($K303:AQ303),('PTRM input'!$K$160*(1+rvanilla05)^0.5)/A18stdlife))</f>
        <v>0</v>
      </c>
      <c r="AS303" s="105">
        <f>IF(A18stdlife="n/a","n/a",IF(AS$3&gt;(A18stdlife+$E303),('PTRM input'!$K$160*(1+rvanilla05)^0.5)-SUM($K303:AR303),('PTRM input'!$K$160*(1+rvanilla05)^0.5)/A18stdlife))</f>
        <v>0</v>
      </c>
      <c r="AT303" s="105">
        <f>IF(A18stdlife="n/a","n/a",IF(AT$3&gt;(A18stdlife+$E303),('PTRM input'!$K$160*(1+rvanilla05)^0.5)-SUM($K303:AS303),('PTRM input'!$K$160*(1+rvanilla05)^0.5)/A18stdlife))</f>
        <v>0</v>
      </c>
      <c r="AU303" s="105">
        <f>IF(A18stdlife="n/a","n/a",IF(AU$3&gt;(A18stdlife+$E303),('PTRM input'!$K$160*(1+rvanilla05)^0.5)-SUM($K303:AT303),('PTRM input'!$K$160*(1+rvanilla05)^0.5)/A18stdlife))</f>
        <v>0</v>
      </c>
      <c r="AV303" s="105">
        <f>IF(A18stdlife="n/a","n/a",IF(AV$3&gt;(A18stdlife+$E303),('PTRM input'!$K$160*(1+rvanilla05)^0.5)-SUM($K303:AU303),('PTRM input'!$K$160*(1+rvanilla05)^0.5)/A18stdlife))</f>
        <v>0</v>
      </c>
      <c r="AW303" s="105">
        <f>IF(A18stdlife="n/a","n/a",IF(AW$3&gt;(A18stdlife+$E303),('PTRM input'!$K$160*(1+rvanilla05)^0.5)-SUM($K303:AV303),('PTRM input'!$K$160*(1+rvanilla05)^0.5)/A18stdlife))</f>
        <v>0</v>
      </c>
      <c r="AX303" s="105">
        <f>IF(A18stdlife="n/a","n/a",IF(AX$3&gt;(A18stdlife+$E303),('PTRM input'!$K$160*(1+rvanilla05)^0.5)-SUM($K303:AW303),('PTRM input'!$K$160*(1+rvanilla05)^0.5)/A18stdlife))</f>
        <v>0</v>
      </c>
      <c r="AY303" s="105">
        <f>IF(A18stdlife="n/a","n/a",IF(AY$3&gt;(A18stdlife+$E303),('PTRM input'!$K$160*(1+rvanilla05)^0.5)-SUM($K303:AX303),('PTRM input'!$K$160*(1+rvanilla05)^0.5)/A18stdlife))</f>
        <v>0</v>
      </c>
      <c r="AZ303" s="105">
        <f>IF(A18stdlife="n/a","n/a",IF(AZ$3&gt;(A18stdlife+$E303),('PTRM input'!$K$160*(1+rvanilla05)^0.5)-SUM($K303:AY303),('PTRM input'!$K$160*(1+rvanilla05)^0.5)/A18stdlife))</f>
        <v>0</v>
      </c>
      <c r="BA303" s="105">
        <f>IF(A18stdlife="n/a","n/a",IF(BA$3&gt;(A18stdlife+$E303),('PTRM input'!$K$160*(1+rvanilla05)^0.5)-SUM($K303:AZ303),('PTRM input'!$K$160*(1+rvanilla05)^0.5)/A18stdlife))</f>
        <v>0</v>
      </c>
      <c r="BB303" s="105">
        <f>IF(A18stdlife="n/a","n/a",IF(BB$3&gt;(A18stdlife+$E303),('PTRM input'!$K$160*(1+rvanilla05)^0.5)-SUM($K303:BA303),('PTRM input'!$K$160*(1+rvanilla05)^0.5)/A18stdlife))</f>
        <v>0</v>
      </c>
      <c r="BC303" s="105">
        <f>IF(A18stdlife="n/a","n/a",IF(BC$3&gt;(A18stdlife+$E303),('PTRM input'!$K$160*(1+rvanilla05)^0.5)-SUM($K303:BB303),('PTRM input'!$K$160*(1+rvanilla05)^0.5)/A18stdlife))</f>
        <v>0</v>
      </c>
      <c r="BD303" s="105">
        <f>IF(A18stdlife="n/a","n/a",IF(BD$3&gt;(A18stdlife+$E303),('PTRM input'!$K$160*(1+rvanilla05)^0.5)-SUM($K303:BC303),('PTRM input'!$K$160*(1+rvanilla05)^0.5)/A18stdlife))</f>
        <v>0</v>
      </c>
      <c r="BE303" s="105">
        <f>IF(A18stdlife="n/a","n/a",IF(BE$3&gt;(A18stdlife+$E303),('PTRM input'!$K$160*(1+rvanilla05)^0.5)-SUM($K303:BD303),('PTRM input'!$K$160*(1+rvanilla05)^0.5)/A18stdlife))</f>
        <v>0</v>
      </c>
      <c r="BF303" s="105">
        <f>IF(A18stdlife="n/a","n/a",IF(BF$3&gt;(A18stdlife+$E303),('PTRM input'!$K$160*(1+rvanilla05)^0.5)-SUM($K303:BE303),('PTRM input'!$K$160*(1+rvanilla05)^0.5)/A18stdlife))</f>
        <v>0</v>
      </c>
      <c r="BG303" s="105">
        <f>IF(A18stdlife="n/a","n/a",IF(BG$3&gt;(A18stdlife+$E303),('PTRM input'!$K$160*(1+rvanilla05)^0.5)-SUM($K303:BF303),('PTRM input'!$K$160*(1+rvanilla05)^0.5)/A18stdlife))</f>
        <v>0</v>
      </c>
      <c r="BH303" s="105">
        <f>IF(A18stdlife="n/a","n/a",IF(BH$3&gt;(A18stdlife+$E303),('PTRM input'!$K$160*(1+rvanilla05)^0.5)-SUM($K303:BG303),('PTRM input'!$K$160*(1+rvanilla05)^0.5)/A18stdlife))</f>
        <v>0</v>
      </c>
      <c r="BI303" s="105">
        <f>IF(A18stdlife="n/a","n/a",IF(BI$3&gt;(A18stdlife+$E303),('PTRM input'!$K$160*(1+rvanilla05)^0.5)-SUM($K303:BH303),('PTRM input'!$K$160*(1+rvanilla05)^0.5)/A18stdlife))</f>
        <v>0</v>
      </c>
      <c r="BJ303" s="234"/>
      <c r="BK303" s="234"/>
      <c r="BL303" s="234"/>
      <c r="BM303" s="234"/>
    </row>
    <row r="304" spans="1:65" s="190" customFormat="1" hidden="1" outlineLevel="2">
      <c r="A304" s="234"/>
      <c r="B304" s="32"/>
      <c r="C304" s="31"/>
      <c r="D304" s="930"/>
      <c r="E304" s="167">
        <v>6</v>
      </c>
      <c r="F304" s="34"/>
      <c r="G304" s="184"/>
      <c r="H304" s="186"/>
      <c r="I304" s="186"/>
      <c r="J304" s="186"/>
      <c r="K304" s="186"/>
      <c r="L304" s="185"/>
      <c r="M304" s="105">
        <f>IF(A18stdlife="n/a","n/a",IF(M$3&gt;(A18stdlife+$E304),('PTRM input'!$L$160*(1+rvanilla06)^0.5)-SUM($L304:L304),('PTRM input'!$L$160*(1+rvanilla06)^0.5)/A18stdlife))</f>
        <v>0</v>
      </c>
      <c r="N304" s="105">
        <f>IF(A18stdlife="n/a","n/a",IF(N$3&gt;(A18stdlife+$E304),('PTRM input'!$L$160*(1+rvanilla06)^0.5)-SUM($L304:M304),('PTRM input'!$L$160*(1+rvanilla06)^0.5)/A18stdlife))</f>
        <v>0</v>
      </c>
      <c r="O304" s="105">
        <f>IF(A18stdlife="n/a","n/a",IF(O$3&gt;(A18stdlife+$E304),('PTRM input'!$L$160*(1+rvanilla06)^0.5)-SUM($L304:N304),('PTRM input'!$L$160*(1+rvanilla06)^0.5)/A18stdlife))</f>
        <v>0</v>
      </c>
      <c r="P304" s="105">
        <f>IF(A18stdlife="n/a","n/a",IF(P$3&gt;(A18stdlife+$E304),('PTRM input'!$L$160*(1+rvanilla06)^0.5)-SUM($L304:O304),('PTRM input'!$L$160*(1+rvanilla06)^0.5)/A18stdlife))</f>
        <v>0</v>
      </c>
      <c r="Q304" s="105">
        <f>IF(A18stdlife="n/a","n/a",IF(Q$3&gt;(A18stdlife+$E304),('PTRM input'!$L$160*(1+rvanilla06)^0.5)-SUM($L304:P304),('PTRM input'!$L$160*(1+rvanilla06)^0.5)/A18stdlife))</f>
        <v>0</v>
      </c>
      <c r="R304" s="105">
        <f>IF(A18stdlife="n/a","n/a",IF(R$3&gt;(A18stdlife+$E304),('PTRM input'!$L$160*(1+rvanilla06)^0.5)-SUM($L304:Q304),('PTRM input'!$L$160*(1+rvanilla06)^0.5)/A18stdlife))</f>
        <v>0</v>
      </c>
      <c r="S304" s="105">
        <f>IF(A18stdlife="n/a","n/a",IF(S$3&gt;(A18stdlife+$E304),('PTRM input'!$L$160*(1+rvanilla06)^0.5)-SUM($L304:R304),('PTRM input'!$L$160*(1+rvanilla06)^0.5)/A18stdlife))</f>
        <v>0</v>
      </c>
      <c r="T304" s="105">
        <f>IF(A18stdlife="n/a","n/a",IF(T$3&gt;(A18stdlife+$E304),('PTRM input'!$L$160*(1+rvanilla06)^0.5)-SUM($L304:S304),('PTRM input'!$L$160*(1+rvanilla06)^0.5)/A18stdlife))</f>
        <v>0</v>
      </c>
      <c r="U304" s="105">
        <f>IF(A18stdlife="n/a","n/a",IF(U$3&gt;(A18stdlife+$E304),('PTRM input'!$L$160*(1+rvanilla06)^0.5)-SUM($L304:T304),('PTRM input'!$L$160*(1+rvanilla06)^0.5)/A18stdlife))</f>
        <v>0</v>
      </c>
      <c r="V304" s="105">
        <f>IF(A18stdlife="n/a","n/a",IF(V$3&gt;(A18stdlife+$E304),('PTRM input'!$L$160*(1+rvanilla06)^0.5)-SUM($L304:U304),('PTRM input'!$L$160*(1+rvanilla06)^0.5)/A18stdlife))</f>
        <v>0</v>
      </c>
      <c r="W304" s="105">
        <f>IF(A18stdlife="n/a","n/a",IF(W$3&gt;(A18stdlife+$E304),('PTRM input'!$L$160*(1+rvanilla06)^0.5)-SUM($L304:V304),('PTRM input'!$L$160*(1+rvanilla06)^0.5)/A18stdlife))</f>
        <v>0</v>
      </c>
      <c r="X304" s="105">
        <f>IF(A18stdlife="n/a","n/a",IF(X$3&gt;(A18stdlife+$E304),('PTRM input'!$L$160*(1+rvanilla06)^0.5)-SUM($L304:W304),('PTRM input'!$L$160*(1+rvanilla06)^0.5)/A18stdlife))</f>
        <v>0</v>
      </c>
      <c r="Y304" s="105">
        <f>IF(A18stdlife="n/a","n/a",IF(Y$3&gt;(A18stdlife+$E304),('PTRM input'!$L$160*(1+rvanilla06)^0.5)-SUM($L304:X304),('PTRM input'!$L$160*(1+rvanilla06)^0.5)/A18stdlife))</f>
        <v>0</v>
      </c>
      <c r="Z304" s="105">
        <f>IF(A18stdlife="n/a","n/a",IF(Z$3&gt;(A18stdlife+$E304),('PTRM input'!$L$160*(1+rvanilla06)^0.5)-SUM($L304:Y304),('PTRM input'!$L$160*(1+rvanilla06)^0.5)/A18stdlife))</f>
        <v>0</v>
      </c>
      <c r="AA304" s="105">
        <f>IF(A18stdlife="n/a","n/a",IF(AA$3&gt;(A18stdlife+$E304),('PTRM input'!$L$160*(1+rvanilla06)^0.5)-SUM($L304:Z304),('PTRM input'!$L$160*(1+rvanilla06)^0.5)/A18stdlife))</f>
        <v>0</v>
      </c>
      <c r="AB304" s="105">
        <f>IF(A18stdlife="n/a","n/a",IF(AB$3&gt;(A18stdlife+$E304),('PTRM input'!$L$160*(1+rvanilla06)^0.5)-SUM($L304:AA304),('PTRM input'!$L$160*(1+rvanilla06)^0.5)/A18stdlife))</f>
        <v>0</v>
      </c>
      <c r="AC304" s="105">
        <f>IF(A18stdlife="n/a","n/a",IF(AC$3&gt;(A18stdlife+$E304),('PTRM input'!$L$160*(1+rvanilla06)^0.5)-SUM($L304:AB304),('PTRM input'!$L$160*(1+rvanilla06)^0.5)/A18stdlife))</f>
        <v>0</v>
      </c>
      <c r="AD304" s="105">
        <f>IF(A18stdlife="n/a","n/a",IF(AD$3&gt;(A18stdlife+$E304),('PTRM input'!$L$160*(1+rvanilla06)^0.5)-SUM($L304:AC304),('PTRM input'!$L$160*(1+rvanilla06)^0.5)/A18stdlife))</f>
        <v>0</v>
      </c>
      <c r="AE304" s="105">
        <f>IF(A18stdlife="n/a","n/a",IF(AE$3&gt;(A18stdlife+$E304),('PTRM input'!$L$160*(1+rvanilla06)^0.5)-SUM($L304:AD304),('PTRM input'!$L$160*(1+rvanilla06)^0.5)/A18stdlife))</f>
        <v>0</v>
      </c>
      <c r="AF304" s="105">
        <f>IF(A18stdlife="n/a","n/a",IF(AF$3&gt;(A18stdlife+$E304),('PTRM input'!$L$160*(1+rvanilla06)^0.5)-SUM($L304:AE304),('PTRM input'!$L$160*(1+rvanilla06)^0.5)/A18stdlife))</f>
        <v>0</v>
      </c>
      <c r="AG304" s="105">
        <f>IF(A18stdlife="n/a","n/a",IF(AG$3&gt;(A18stdlife+$E304),('PTRM input'!$L$160*(1+rvanilla06)^0.5)-SUM($L304:AF304),('PTRM input'!$L$160*(1+rvanilla06)^0.5)/A18stdlife))</f>
        <v>0</v>
      </c>
      <c r="AH304" s="105">
        <f>IF(A18stdlife="n/a","n/a",IF(AH$3&gt;(A18stdlife+$E304),('PTRM input'!$L$160*(1+rvanilla06)^0.5)-SUM($L304:AG304),('PTRM input'!$L$160*(1+rvanilla06)^0.5)/A18stdlife))</f>
        <v>0</v>
      </c>
      <c r="AI304" s="105">
        <f>IF(A18stdlife="n/a","n/a",IF(AI$3&gt;(A18stdlife+$E304),('PTRM input'!$L$160*(1+rvanilla06)^0.5)-SUM($L304:AH304),('PTRM input'!$L$160*(1+rvanilla06)^0.5)/A18stdlife))</f>
        <v>0</v>
      </c>
      <c r="AJ304" s="105">
        <f>IF(A18stdlife="n/a","n/a",IF(AJ$3&gt;(A18stdlife+$E304),('PTRM input'!$L$160*(1+rvanilla06)^0.5)-SUM($L304:AI304),('PTRM input'!$L$160*(1+rvanilla06)^0.5)/A18stdlife))</f>
        <v>0</v>
      </c>
      <c r="AK304" s="105">
        <f>IF(A18stdlife="n/a","n/a",IF(AK$3&gt;(A18stdlife+$E304),('PTRM input'!$L$160*(1+rvanilla06)^0.5)-SUM($L304:AJ304),('PTRM input'!$L$160*(1+rvanilla06)^0.5)/A18stdlife))</f>
        <v>0</v>
      </c>
      <c r="AL304" s="105">
        <f>IF(A18stdlife="n/a","n/a",IF(AL$3&gt;(A18stdlife+$E304),('PTRM input'!$L$160*(1+rvanilla06)^0.5)-SUM($L304:AK304),('PTRM input'!$L$160*(1+rvanilla06)^0.5)/A18stdlife))</f>
        <v>0</v>
      </c>
      <c r="AM304" s="105">
        <f>IF(A18stdlife="n/a","n/a",IF(AM$3&gt;(A18stdlife+$E304),('PTRM input'!$L$160*(1+rvanilla06)^0.5)-SUM($L304:AL304),('PTRM input'!$L$160*(1+rvanilla06)^0.5)/A18stdlife))</f>
        <v>0</v>
      </c>
      <c r="AN304" s="105">
        <f>IF(A18stdlife="n/a","n/a",IF(AN$3&gt;(A18stdlife+$E304),('PTRM input'!$L$160*(1+rvanilla06)^0.5)-SUM($L304:AM304),('PTRM input'!$L$160*(1+rvanilla06)^0.5)/A18stdlife))</f>
        <v>0</v>
      </c>
      <c r="AO304" s="105">
        <f>IF(A18stdlife="n/a","n/a",IF(AO$3&gt;(A18stdlife+$E304),('PTRM input'!$L$160*(1+rvanilla06)^0.5)-SUM($L304:AN304),('PTRM input'!$L$160*(1+rvanilla06)^0.5)/A18stdlife))</f>
        <v>0</v>
      </c>
      <c r="AP304" s="105">
        <f>IF(A18stdlife="n/a","n/a",IF(AP$3&gt;(A18stdlife+$E304),('PTRM input'!$L$160*(1+rvanilla06)^0.5)-SUM($L304:AO304),('PTRM input'!$L$160*(1+rvanilla06)^0.5)/A18stdlife))</f>
        <v>0</v>
      </c>
      <c r="AQ304" s="105">
        <f>IF(A18stdlife="n/a","n/a",IF(AQ$3&gt;(A18stdlife+$E304),('PTRM input'!$L$160*(1+rvanilla06)^0.5)-SUM($L304:AP304),('PTRM input'!$L$160*(1+rvanilla06)^0.5)/A18stdlife))</f>
        <v>0</v>
      </c>
      <c r="AR304" s="105">
        <f>IF(A18stdlife="n/a","n/a",IF(AR$3&gt;(A18stdlife+$E304),('PTRM input'!$L$160*(1+rvanilla06)^0.5)-SUM($L304:AQ304),('PTRM input'!$L$160*(1+rvanilla06)^0.5)/A18stdlife))</f>
        <v>0</v>
      </c>
      <c r="AS304" s="105">
        <f>IF(A18stdlife="n/a","n/a",IF(AS$3&gt;(A18stdlife+$E304),('PTRM input'!$L$160*(1+rvanilla06)^0.5)-SUM($L304:AR304),('PTRM input'!$L$160*(1+rvanilla06)^0.5)/A18stdlife))</f>
        <v>0</v>
      </c>
      <c r="AT304" s="105">
        <f>IF(A18stdlife="n/a","n/a",IF(AT$3&gt;(A18stdlife+$E304),('PTRM input'!$L$160*(1+rvanilla06)^0.5)-SUM($L304:AS304),('PTRM input'!$L$160*(1+rvanilla06)^0.5)/A18stdlife))</f>
        <v>0</v>
      </c>
      <c r="AU304" s="105">
        <f>IF(A18stdlife="n/a","n/a",IF(AU$3&gt;(A18stdlife+$E304),('PTRM input'!$L$160*(1+rvanilla06)^0.5)-SUM($L304:AT304),('PTRM input'!$L$160*(1+rvanilla06)^0.5)/A18stdlife))</f>
        <v>0</v>
      </c>
      <c r="AV304" s="105">
        <f>IF(A18stdlife="n/a","n/a",IF(AV$3&gt;(A18stdlife+$E304),('PTRM input'!$L$160*(1+rvanilla06)^0.5)-SUM($L304:AU304),('PTRM input'!$L$160*(1+rvanilla06)^0.5)/A18stdlife))</f>
        <v>0</v>
      </c>
      <c r="AW304" s="105">
        <f>IF(A18stdlife="n/a","n/a",IF(AW$3&gt;(A18stdlife+$E304),('PTRM input'!$L$160*(1+rvanilla06)^0.5)-SUM($L304:AV304),('PTRM input'!$L$160*(1+rvanilla06)^0.5)/A18stdlife))</f>
        <v>0</v>
      </c>
      <c r="AX304" s="105">
        <f>IF(A18stdlife="n/a","n/a",IF(AX$3&gt;(A18stdlife+$E304),('PTRM input'!$L$160*(1+rvanilla06)^0.5)-SUM($L304:AW304),('PTRM input'!$L$160*(1+rvanilla06)^0.5)/A18stdlife))</f>
        <v>0</v>
      </c>
      <c r="AY304" s="105">
        <f>IF(A18stdlife="n/a","n/a",IF(AY$3&gt;(A18stdlife+$E304),('PTRM input'!$L$160*(1+rvanilla06)^0.5)-SUM($L304:AX304),('PTRM input'!$L$160*(1+rvanilla06)^0.5)/A18stdlife))</f>
        <v>0</v>
      </c>
      <c r="AZ304" s="105">
        <f>IF(A18stdlife="n/a","n/a",IF(AZ$3&gt;(A18stdlife+$E304),('PTRM input'!$L$160*(1+rvanilla06)^0.5)-SUM($L304:AY304),('PTRM input'!$L$160*(1+rvanilla06)^0.5)/A18stdlife))</f>
        <v>0</v>
      </c>
      <c r="BA304" s="105">
        <f>IF(A18stdlife="n/a","n/a",IF(BA$3&gt;(A18stdlife+$E304),('PTRM input'!$L$160*(1+rvanilla06)^0.5)-SUM($L304:AZ304),('PTRM input'!$L$160*(1+rvanilla06)^0.5)/A18stdlife))</f>
        <v>0</v>
      </c>
      <c r="BB304" s="105">
        <f>IF(A18stdlife="n/a","n/a",IF(BB$3&gt;(A18stdlife+$E304),('PTRM input'!$L$160*(1+rvanilla06)^0.5)-SUM($L304:BA304),('PTRM input'!$L$160*(1+rvanilla06)^0.5)/A18stdlife))</f>
        <v>0</v>
      </c>
      <c r="BC304" s="105">
        <f>IF(A18stdlife="n/a","n/a",IF(BC$3&gt;(A18stdlife+$E304),('PTRM input'!$L$160*(1+rvanilla06)^0.5)-SUM($L304:BB304),('PTRM input'!$L$160*(1+rvanilla06)^0.5)/A18stdlife))</f>
        <v>0</v>
      </c>
      <c r="BD304" s="105">
        <f>IF(A18stdlife="n/a","n/a",IF(BD$3&gt;(A18stdlife+$E304),('PTRM input'!$L$160*(1+rvanilla06)^0.5)-SUM($L304:BC304),('PTRM input'!$L$160*(1+rvanilla06)^0.5)/A18stdlife))</f>
        <v>0</v>
      </c>
      <c r="BE304" s="105">
        <f>IF(A18stdlife="n/a","n/a",IF(BE$3&gt;(A18stdlife+$E304),('PTRM input'!$L$160*(1+rvanilla06)^0.5)-SUM($L304:BD304),('PTRM input'!$L$160*(1+rvanilla06)^0.5)/A18stdlife))</f>
        <v>0</v>
      </c>
      <c r="BF304" s="105">
        <f>IF(A18stdlife="n/a","n/a",IF(BF$3&gt;(A18stdlife+$E304),('PTRM input'!$L$160*(1+rvanilla06)^0.5)-SUM($L304:BE304),('PTRM input'!$L$160*(1+rvanilla06)^0.5)/A18stdlife))</f>
        <v>0</v>
      </c>
      <c r="BG304" s="105">
        <f>IF(A18stdlife="n/a","n/a",IF(BG$3&gt;(A18stdlife+$E304),('PTRM input'!$L$160*(1+rvanilla06)^0.5)-SUM($L304:BF304),('PTRM input'!$L$160*(1+rvanilla06)^0.5)/A18stdlife))</f>
        <v>0</v>
      </c>
      <c r="BH304" s="105">
        <f>IF(A18stdlife="n/a","n/a",IF(BH$3&gt;(A18stdlife+$E304),('PTRM input'!$L$160*(1+rvanilla06)^0.5)-SUM($L304:BG304),('PTRM input'!$L$160*(1+rvanilla06)^0.5)/A18stdlife))</f>
        <v>0</v>
      </c>
      <c r="BI304" s="105">
        <f>IF(A18stdlife="n/a","n/a",IF(BI$3&gt;(A18stdlife+$E304),('PTRM input'!$L$160*(1+rvanilla06)^0.5)-SUM($L304:BH304),('PTRM input'!$L$160*(1+rvanilla06)^0.5)/A18stdlife))</f>
        <v>0</v>
      </c>
      <c r="BJ304" s="234"/>
      <c r="BK304" s="234"/>
      <c r="BL304" s="234"/>
      <c r="BM304" s="234"/>
    </row>
    <row r="305" spans="1:65" s="190" customFormat="1" hidden="1" outlineLevel="2">
      <c r="A305" s="234"/>
      <c r="B305" s="32"/>
      <c r="C305" s="31"/>
      <c r="D305" s="930"/>
      <c r="E305" s="167">
        <v>7</v>
      </c>
      <c r="F305" s="34"/>
      <c r="G305" s="184"/>
      <c r="H305" s="186"/>
      <c r="I305" s="186"/>
      <c r="J305" s="186"/>
      <c r="K305" s="186"/>
      <c r="L305" s="186"/>
      <c r="M305" s="185"/>
      <c r="N305" s="105">
        <f>IF(A18stdlife="n/a","n/a",IF(N$3&gt;(A18stdlife+$E305),('PTRM input'!$M$160*(1+rvanilla07)^0.5)-SUM($M305:M305),('PTRM input'!$M$160*(1+rvanilla07)^0.5)/A18stdlife))</f>
        <v>0</v>
      </c>
      <c r="O305" s="105">
        <f>IF(A18stdlife="n/a","n/a",IF(O$3&gt;(A18stdlife+$E305),('PTRM input'!$M$160*(1+rvanilla07)^0.5)-SUM($M305:N305),('PTRM input'!$M$160*(1+rvanilla07)^0.5)/A18stdlife))</f>
        <v>0</v>
      </c>
      <c r="P305" s="105">
        <f>IF(A18stdlife="n/a","n/a",IF(P$3&gt;(A18stdlife+$E305),('PTRM input'!$M$160*(1+rvanilla07)^0.5)-SUM($M305:O305),('PTRM input'!$M$160*(1+rvanilla07)^0.5)/A18stdlife))</f>
        <v>0</v>
      </c>
      <c r="Q305" s="105">
        <f>IF(A18stdlife="n/a","n/a",IF(Q$3&gt;(A18stdlife+$E305),('PTRM input'!$M$160*(1+rvanilla07)^0.5)-SUM($M305:P305),('PTRM input'!$M$160*(1+rvanilla07)^0.5)/A18stdlife))</f>
        <v>0</v>
      </c>
      <c r="R305" s="105">
        <f>IF(A18stdlife="n/a","n/a",IF(R$3&gt;(A18stdlife+$E305),('PTRM input'!$M$160*(1+rvanilla07)^0.5)-SUM($M305:Q305),('PTRM input'!$M$160*(1+rvanilla07)^0.5)/A18stdlife))</f>
        <v>0</v>
      </c>
      <c r="S305" s="105">
        <f>IF(A18stdlife="n/a","n/a",IF(S$3&gt;(A18stdlife+$E305),('PTRM input'!$M$160*(1+rvanilla07)^0.5)-SUM($M305:R305),('PTRM input'!$M$160*(1+rvanilla07)^0.5)/A18stdlife))</f>
        <v>0</v>
      </c>
      <c r="T305" s="105">
        <f>IF(A18stdlife="n/a","n/a",IF(T$3&gt;(A18stdlife+$E305),('PTRM input'!$M$160*(1+rvanilla07)^0.5)-SUM($M305:S305),('PTRM input'!$M$160*(1+rvanilla07)^0.5)/A18stdlife))</f>
        <v>0</v>
      </c>
      <c r="U305" s="105">
        <f>IF(A18stdlife="n/a","n/a",IF(U$3&gt;(A18stdlife+$E305),('PTRM input'!$M$160*(1+rvanilla07)^0.5)-SUM($M305:T305),('PTRM input'!$M$160*(1+rvanilla07)^0.5)/A18stdlife))</f>
        <v>0</v>
      </c>
      <c r="V305" s="105">
        <f>IF(A18stdlife="n/a","n/a",IF(V$3&gt;(A18stdlife+$E305),('PTRM input'!$M$160*(1+rvanilla07)^0.5)-SUM($M305:U305),('PTRM input'!$M$160*(1+rvanilla07)^0.5)/A18stdlife))</f>
        <v>0</v>
      </c>
      <c r="W305" s="105">
        <f>IF(A18stdlife="n/a","n/a",IF(W$3&gt;(A18stdlife+$E305),('PTRM input'!$M$160*(1+rvanilla07)^0.5)-SUM($M305:V305),('PTRM input'!$M$160*(1+rvanilla07)^0.5)/A18stdlife))</f>
        <v>0</v>
      </c>
      <c r="X305" s="105">
        <f>IF(A18stdlife="n/a","n/a",IF(X$3&gt;(A18stdlife+$E305),('PTRM input'!$M$160*(1+rvanilla07)^0.5)-SUM($M305:W305),('PTRM input'!$M$160*(1+rvanilla07)^0.5)/A18stdlife))</f>
        <v>0</v>
      </c>
      <c r="Y305" s="105">
        <f>IF(A18stdlife="n/a","n/a",IF(Y$3&gt;(A18stdlife+$E305),('PTRM input'!$M$160*(1+rvanilla07)^0.5)-SUM($M305:X305),('PTRM input'!$M$160*(1+rvanilla07)^0.5)/A18stdlife))</f>
        <v>0</v>
      </c>
      <c r="Z305" s="105">
        <f>IF(A18stdlife="n/a","n/a",IF(Z$3&gt;(A18stdlife+$E305),('PTRM input'!$M$160*(1+rvanilla07)^0.5)-SUM($M305:Y305),('PTRM input'!$M$160*(1+rvanilla07)^0.5)/A18stdlife))</f>
        <v>0</v>
      </c>
      <c r="AA305" s="105">
        <f>IF(A18stdlife="n/a","n/a",IF(AA$3&gt;(A18stdlife+$E305),('PTRM input'!$M$160*(1+rvanilla07)^0.5)-SUM($M305:Z305),('PTRM input'!$M$160*(1+rvanilla07)^0.5)/A18stdlife))</f>
        <v>0</v>
      </c>
      <c r="AB305" s="105">
        <f>IF(A18stdlife="n/a","n/a",IF(AB$3&gt;(A18stdlife+$E305),('PTRM input'!$M$160*(1+rvanilla07)^0.5)-SUM($M305:AA305),('PTRM input'!$M$160*(1+rvanilla07)^0.5)/A18stdlife))</f>
        <v>0</v>
      </c>
      <c r="AC305" s="105">
        <f>IF(A18stdlife="n/a","n/a",IF(AC$3&gt;(A18stdlife+$E305),('PTRM input'!$M$160*(1+rvanilla07)^0.5)-SUM($M305:AB305),('PTRM input'!$M$160*(1+rvanilla07)^0.5)/A18stdlife))</f>
        <v>0</v>
      </c>
      <c r="AD305" s="105">
        <f>IF(A18stdlife="n/a","n/a",IF(AD$3&gt;(A18stdlife+$E305),('PTRM input'!$M$160*(1+rvanilla07)^0.5)-SUM($M305:AC305),('PTRM input'!$M$160*(1+rvanilla07)^0.5)/A18stdlife))</f>
        <v>0</v>
      </c>
      <c r="AE305" s="105">
        <f>IF(A18stdlife="n/a","n/a",IF(AE$3&gt;(A18stdlife+$E305),('PTRM input'!$M$160*(1+rvanilla07)^0.5)-SUM($M305:AD305),('PTRM input'!$M$160*(1+rvanilla07)^0.5)/A18stdlife))</f>
        <v>0</v>
      </c>
      <c r="AF305" s="105">
        <f>IF(A18stdlife="n/a","n/a",IF(AF$3&gt;(A18stdlife+$E305),('PTRM input'!$M$160*(1+rvanilla07)^0.5)-SUM($M305:AE305),('PTRM input'!$M$160*(1+rvanilla07)^0.5)/A18stdlife))</f>
        <v>0</v>
      </c>
      <c r="AG305" s="105">
        <f>IF(A18stdlife="n/a","n/a",IF(AG$3&gt;(A18stdlife+$E305),('PTRM input'!$M$160*(1+rvanilla07)^0.5)-SUM($M305:AF305),('PTRM input'!$M$160*(1+rvanilla07)^0.5)/A18stdlife))</f>
        <v>0</v>
      </c>
      <c r="AH305" s="105">
        <f>IF(A18stdlife="n/a","n/a",IF(AH$3&gt;(A18stdlife+$E305),('PTRM input'!$M$160*(1+rvanilla07)^0.5)-SUM($M305:AG305),('PTRM input'!$M$160*(1+rvanilla07)^0.5)/A18stdlife))</f>
        <v>0</v>
      </c>
      <c r="AI305" s="105">
        <f>IF(A18stdlife="n/a","n/a",IF(AI$3&gt;(A18stdlife+$E305),('PTRM input'!$M$160*(1+rvanilla07)^0.5)-SUM($M305:AH305),('PTRM input'!$M$160*(1+rvanilla07)^0.5)/A18stdlife))</f>
        <v>0</v>
      </c>
      <c r="AJ305" s="105">
        <f>IF(A18stdlife="n/a","n/a",IF(AJ$3&gt;(A18stdlife+$E305),('PTRM input'!$M$160*(1+rvanilla07)^0.5)-SUM($M305:AI305),('PTRM input'!$M$160*(1+rvanilla07)^0.5)/A18stdlife))</f>
        <v>0</v>
      </c>
      <c r="AK305" s="105">
        <f>IF(A18stdlife="n/a","n/a",IF(AK$3&gt;(A18stdlife+$E305),('PTRM input'!$M$160*(1+rvanilla07)^0.5)-SUM($M305:AJ305),('PTRM input'!$M$160*(1+rvanilla07)^0.5)/A18stdlife))</f>
        <v>0</v>
      </c>
      <c r="AL305" s="105">
        <f>IF(A18stdlife="n/a","n/a",IF(AL$3&gt;(A18stdlife+$E305),('PTRM input'!$M$160*(1+rvanilla07)^0.5)-SUM($M305:AK305),('PTRM input'!$M$160*(1+rvanilla07)^0.5)/A18stdlife))</f>
        <v>0</v>
      </c>
      <c r="AM305" s="105">
        <f>IF(A18stdlife="n/a","n/a",IF(AM$3&gt;(A18stdlife+$E305),('PTRM input'!$M$160*(1+rvanilla07)^0.5)-SUM($M305:AL305),('PTRM input'!$M$160*(1+rvanilla07)^0.5)/A18stdlife))</f>
        <v>0</v>
      </c>
      <c r="AN305" s="105">
        <f>IF(A18stdlife="n/a","n/a",IF(AN$3&gt;(A18stdlife+$E305),('PTRM input'!$M$160*(1+rvanilla07)^0.5)-SUM($M305:AM305),('PTRM input'!$M$160*(1+rvanilla07)^0.5)/A18stdlife))</f>
        <v>0</v>
      </c>
      <c r="AO305" s="105">
        <f>IF(A18stdlife="n/a","n/a",IF(AO$3&gt;(A18stdlife+$E305),('PTRM input'!$M$160*(1+rvanilla07)^0.5)-SUM($M305:AN305),('PTRM input'!$M$160*(1+rvanilla07)^0.5)/A18stdlife))</f>
        <v>0</v>
      </c>
      <c r="AP305" s="105">
        <f>IF(A18stdlife="n/a","n/a",IF(AP$3&gt;(A18stdlife+$E305),('PTRM input'!$M$160*(1+rvanilla07)^0.5)-SUM($M305:AO305),('PTRM input'!$M$160*(1+rvanilla07)^0.5)/A18stdlife))</f>
        <v>0</v>
      </c>
      <c r="AQ305" s="105">
        <f>IF(A18stdlife="n/a","n/a",IF(AQ$3&gt;(A18stdlife+$E305),('PTRM input'!$M$160*(1+rvanilla07)^0.5)-SUM($M305:AP305),('PTRM input'!$M$160*(1+rvanilla07)^0.5)/A18stdlife))</f>
        <v>0</v>
      </c>
      <c r="AR305" s="105">
        <f>IF(A18stdlife="n/a","n/a",IF(AR$3&gt;(A18stdlife+$E305),('PTRM input'!$M$160*(1+rvanilla07)^0.5)-SUM($M305:AQ305),('PTRM input'!$M$160*(1+rvanilla07)^0.5)/A18stdlife))</f>
        <v>0</v>
      </c>
      <c r="AS305" s="105">
        <f>IF(A18stdlife="n/a","n/a",IF(AS$3&gt;(A18stdlife+$E305),('PTRM input'!$M$160*(1+rvanilla07)^0.5)-SUM($M305:AR305),('PTRM input'!$M$160*(1+rvanilla07)^0.5)/A18stdlife))</f>
        <v>0</v>
      </c>
      <c r="AT305" s="105">
        <f>IF(A18stdlife="n/a","n/a",IF(AT$3&gt;(A18stdlife+$E305),('PTRM input'!$M$160*(1+rvanilla07)^0.5)-SUM($M305:AS305),('PTRM input'!$M$160*(1+rvanilla07)^0.5)/A18stdlife))</f>
        <v>0</v>
      </c>
      <c r="AU305" s="105">
        <f>IF(A18stdlife="n/a","n/a",IF(AU$3&gt;(A18stdlife+$E305),('PTRM input'!$M$160*(1+rvanilla07)^0.5)-SUM($M305:AT305),('PTRM input'!$M$160*(1+rvanilla07)^0.5)/A18stdlife))</f>
        <v>0</v>
      </c>
      <c r="AV305" s="105">
        <f>IF(A18stdlife="n/a","n/a",IF(AV$3&gt;(A18stdlife+$E305),('PTRM input'!$M$160*(1+rvanilla07)^0.5)-SUM($M305:AU305),('PTRM input'!$M$160*(1+rvanilla07)^0.5)/A18stdlife))</f>
        <v>0</v>
      </c>
      <c r="AW305" s="105">
        <f>IF(A18stdlife="n/a","n/a",IF(AW$3&gt;(A18stdlife+$E305),('PTRM input'!$M$160*(1+rvanilla07)^0.5)-SUM($M305:AV305),('PTRM input'!$M$160*(1+rvanilla07)^0.5)/A18stdlife))</f>
        <v>0</v>
      </c>
      <c r="AX305" s="105">
        <f>IF(A18stdlife="n/a","n/a",IF(AX$3&gt;(A18stdlife+$E305),('PTRM input'!$M$160*(1+rvanilla07)^0.5)-SUM($M305:AW305),('PTRM input'!$M$160*(1+rvanilla07)^0.5)/A18stdlife))</f>
        <v>0</v>
      </c>
      <c r="AY305" s="105">
        <f>IF(A18stdlife="n/a","n/a",IF(AY$3&gt;(A18stdlife+$E305),('PTRM input'!$M$160*(1+rvanilla07)^0.5)-SUM($M305:AX305),('PTRM input'!$M$160*(1+rvanilla07)^0.5)/A18stdlife))</f>
        <v>0</v>
      </c>
      <c r="AZ305" s="105">
        <f>IF(A18stdlife="n/a","n/a",IF(AZ$3&gt;(A18stdlife+$E305),('PTRM input'!$M$160*(1+rvanilla07)^0.5)-SUM($M305:AY305),('PTRM input'!$M$160*(1+rvanilla07)^0.5)/A18stdlife))</f>
        <v>0</v>
      </c>
      <c r="BA305" s="105">
        <f>IF(A18stdlife="n/a","n/a",IF(BA$3&gt;(A18stdlife+$E305),('PTRM input'!$M$160*(1+rvanilla07)^0.5)-SUM($M305:AZ305),('PTRM input'!$M$160*(1+rvanilla07)^0.5)/A18stdlife))</f>
        <v>0</v>
      </c>
      <c r="BB305" s="105">
        <f>IF(A18stdlife="n/a","n/a",IF(BB$3&gt;(A18stdlife+$E305),('PTRM input'!$M$160*(1+rvanilla07)^0.5)-SUM($M305:BA305),('PTRM input'!$M$160*(1+rvanilla07)^0.5)/A18stdlife))</f>
        <v>0</v>
      </c>
      <c r="BC305" s="105">
        <f>IF(A18stdlife="n/a","n/a",IF(BC$3&gt;(A18stdlife+$E305),('PTRM input'!$M$160*(1+rvanilla07)^0.5)-SUM($M305:BB305),('PTRM input'!$M$160*(1+rvanilla07)^0.5)/A18stdlife))</f>
        <v>0</v>
      </c>
      <c r="BD305" s="105">
        <f>IF(A18stdlife="n/a","n/a",IF(BD$3&gt;(A18stdlife+$E305),('PTRM input'!$M$160*(1+rvanilla07)^0.5)-SUM($M305:BC305),('PTRM input'!$M$160*(1+rvanilla07)^0.5)/A18stdlife))</f>
        <v>0</v>
      </c>
      <c r="BE305" s="105">
        <f>IF(A18stdlife="n/a","n/a",IF(BE$3&gt;(A18stdlife+$E305),('PTRM input'!$M$160*(1+rvanilla07)^0.5)-SUM($M305:BD305),('PTRM input'!$M$160*(1+rvanilla07)^0.5)/A18stdlife))</f>
        <v>0</v>
      </c>
      <c r="BF305" s="105">
        <f>IF(A18stdlife="n/a","n/a",IF(BF$3&gt;(A18stdlife+$E305),('PTRM input'!$M$160*(1+rvanilla07)^0.5)-SUM($M305:BE305),('PTRM input'!$M$160*(1+rvanilla07)^0.5)/A18stdlife))</f>
        <v>0</v>
      </c>
      <c r="BG305" s="105">
        <f>IF(A18stdlife="n/a","n/a",IF(BG$3&gt;(A18stdlife+$E305),('PTRM input'!$M$160*(1+rvanilla07)^0.5)-SUM($M305:BF305),('PTRM input'!$M$160*(1+rvanilla07)^0.5)/A18stdlife))</f>
        <v>0</v>
      </c>
      <c r="BH305" s="105">
        <f>IF(A18stdlife="n/a","n/a",IF(BH$3&gt;(A18stdlife+$E305),('PTRM input'!$M$160*(1+rvanilla07)^0.5)-SUM($M305:BG305),('PTRM input'!$M$160*(1+rvanilla07)^0.5)/A18stdlife))</f>
        <v>0</v>
      </c>
      <c r="BI305" s="105">
        <f>IF(A18stdlife="n/a","n/a",IF(BI$3&gt;(A18stdlife+$E305),('PTRM input'!$M$160*(1+rvanilla07)^0.5)-SUM($M305:BH305),('PTRM input'!$M$160*(1+rvanilla07)^0.5)/A18stdlife))</f>
        <v>0</v>
      </c>
      <c r="BJ305" s="234"/>
      <c r="BK305" s="234"/>
      <c r="BL305" s="234"/>
      <c r="BM305" s="234"/>
    </row>
    <row r="306" spans="1:65" s="190" customFormat="1" hidden="1" outlineLevel="2">
      <c r="A306" s="234"/>
      <c r="B306" s="32"/>
      <c r="C306" s="31"/>
      <c r="D306" s="930"/>
      <c r="E306" s="167">
        <v>8</v>
      </c>
      <c r="F306" s="34"/>
      <c r="G306" s="184"/>
      <c r="H306" s="186"/>
      <c r="I306" s="186"/>
      <c r="J306" s="186"/>
      <c r="K306" s="186"/>
      <c r="L306" s="186"/>
      <c r="M306" s="186"/>
      <c r="N306" s="185"/>
      <c r="O306" s="105">
        <f>IF(A18stdlife="n/a","n/a",IF(O$3&gt;(A18stdlife+$E306),('PTRM input'!$N$160*(1+rvanilla08)^0.5)-SUM($N306:N306),('PTRM input'!$N$160*(1+rvanilla08)^0.5)/A18stdlife))</f>
        <v>0</v>
      </c>
      <c r="P306" s="105">
        <f>IF(A18stdlife="n/a","n/a",IF(P$3&gt;(A18stdlife+$E306),('PTRM input'!$N$160*(1+rvanilla08)^0.5)-SUM($N306:O306),('PTRM input'!$N$160*(1+rvanilla08)^0.5)/A18stdlife))</f>
        <v>0</v>
      </c>
      <c r="Q306" s="105">
        <f>IF(A18stdlife="n/a","n/a",IF(Q$3&gt;(A18stdlife+$E306),('PTRM input'!$N$160*(1+rvanilla08)^0.5)-SUM($N306:P306),('PTRM input'!$N$160*(1+rvanilla08)^0.5)/A18stdlife))</f>
        <v>0</v>
      </c>
      <c r="R306" s="105">
        <f>IF(A18stdlife="n/a","n/a",IF(R$3&gt;(A18stdlife+$E306),('PTRM input'!$N$160*(1+rvanilla08)^0.5)-SUM($N306:Q306),('PTRM input'!$N$160*(1+rvanilla08)^0.5)/A18stdlife))</f>
        <v>0</v>
      </c>
      <c r="S306" s="105">
        <f>IF(A18stdlife="n/a","n/a",IF(S$3&gt;(A18stdlife+$E306),('PTRM input'!$N$160*(1+rvanilla08)^0.5)-SUM($N306:R306),('PTRM input'!$N$160*(1+rvanilla08)^0.5)/A18stdlife))</f>
        <v>0</v>
      </c>
      <c r="T306" s="105">
        <f>IF(A18stdlife="n/a","n/a",IF(T$3&gt;(A18stdlife+$E306),('PTRM input'!$N$160*(1+rvanilla08)^0.5)-SUM($N306:S306),('PTRM input'!$N$160*(1+rvanilla08)^0.5)/A18stdlife))</f>
        <v>0</v>
      </c>
      <c r="U306" s="105">
        <f>IF(A18stdlife="n/a","n/a",IF(U$3&gt;(A18stdlife+$E306),('PTRM input'!$N$160*(1+rvanilla08)^0.5)-SUM($N306:T306),('PTRM input'!$N$160*(1+rvanilla08)^0.5)/A18stdlife))</f>
        <v>0</v>
      </c>
      <c r="V306" s="105">
        <f>IF(A18stdlife="n/a","n/a",IF(V$3&gt;(A18stdlife+$E306),('PTRM input'!$N$160*(1+rvanilla08)^0.5)-SUM($N306:U306),('PTRM input'!$N$160*(1+rvanilla08)^0.5)/A18stdlife))</f>
        <v>0</v>
      </c>
      <c r="W306" s="105">
        <f>IF(A18stdlife="n/a","n/a",IF(W$3&gt;(A18stdlife+$E306),('PTRM input'!$N$160*(1+rvanilla08)^0.5)-SUM($N306:V306),('PTRM input'!$N$160*(1+rvanilla08)^0.5)/A18stdlife))</f>
        <v>0</v>
      </c>
      <c r="X306" s="105">
        <f>IF(A18stdlife="n/a","n/a",IF(X$3&gt;(A18stdlife+$E306),('PTRM input'!$N$160*(1+rvanilla08)^0.5)-SUM($N306:W306),('PTRM input'!$N$160*(1+rvanilla08)^0.5)/A18stdlife))</f>
        <v>0</v>
      </c>
      <c r="Y306" s="105">
        <f>IF(A18stdlife="n/a","n/a",IF(Y$3&gt;(A18stdlife+$E306),('PTRM input'!$N$160*(1+rvanilla08)^0.5)-SUM($N306:X306),('PTRM input'!$N$160*(1+rvanilla08)^0.5)/A18stdlife))</f>
        <v>0</v>
      </c>
      <c r="Z306" s="105">
        <f>IF(A18stdlife="n/a","n/a",IF(Z$3&gt;(A18stdlife+$E306),('PTRM input'!$N$160*(1+rvanilla08)^0.5)-SUM($N306:Y306),('PTRM input'!$N$160*(1+rvanilla08)^0.5)/A18stdlife))</f>
        <v>0</v>
      </c>
      <c r="AA306" s="105">
        <f>IF(A18stdlife="n/a","n/a",IF(AA$3&gt;(A18stdlife+$E306),('PTRM input'!$N$160*(1+rvanilla08)^0.5)-SUM($N306:Z306),('PTRM input'!$N$160*(1+rvanilla08)^0.5)/A18stdlife))</f>
        <v>0</v>
      </c>
      <c r="AB306" s="105">
        <f>IF(A18stdlife="n/a","n/a",IF(AB$3&gt;(A18stdlife+$E306),('PTRM input'!$N$160*(1+rvanilla08)^0.5)-SUM($N306:AA306),('PTRM input'!$N$160*(1+rvanilla08)^0.5)/A18stdlife))</f>
        <v>0</v>
      </c>
      <c r="AC306" s="105">
        <f>IF(A18stdlife="n/a","n/a",IF(AC$3&gt;(A18stdlife+$E306),('PTRM input'!$N$160*(1+rvanilla08)^0.5)-SUM($N306:AB306),('PTRM input'!$N$160*(1+rvanilla08)^0.5)/A18stdlife))</f>
        <v>0</v>
      </c>
      <c r="AD306" s="105">
        <f>IF(A18stdlife="n/a","n/a",IF(AD$3&gt;(A18stdlife+$E306),('PTRM input'!$N$160*(1+rvanilla08)^0.5)-SUM($N306:AC306),('PTRM input'!$N$160*(1+rvanilla08)^0.5)/A18stdlife))</f>
        <v>0</v>
      </c>
      <c r="AE306" s="105">
        <f>IF(A18stdlife="n/a","n/a",IF(AE$3&gt;(A18stdlife+$E306),('PTRM input'!$N$160*(1+rvanilla08)^0.5)-SUM($N306:AD306),('PTRM input'!$N$160*(1+rvanilla08)^0.5)/A18stdlife))</f>
        <v>0</v>
      </c>
      <c r="AF306" s="105">
        <f>IF(A18stdlife="n/a","n/a",IF(AF$3&gt;(A18stdlife+$E306),('PTRM input'!$N$160*(1+rvanilla08)^0.5)-SUM($N306:AE306),('PTRM input'!$N$160*(1+rvanilla08)^0.5)/A18stdlife))</f>
        <v>0</v>
      </c>
      <c r="AG306" s="105">
        <f>IF(A18stdlife="n/a","n/a",IF(AG$3&gt;(A18stdlife+$E306),('PTRM input'!$N$160*(1+rvanilla08)^0.5)-SUM($N306:AF306),('PTRM input'!$N$160*(1+rvanilla08)^0.5)/A18stdlife))</f>
        <v>0</v>
      </c>
      <c r="AH306" s="105">
        <f>IF(A18stdlife="n/a","n/a",IF(AH$3&gt;(A18stdlife+$E306),('PTRM input'!$N$160*(1+rvanilla08)^0.5)-SUM($N306:AG306),('PTRM input'!$N$160*(1+rvanilla08)^0.5)/A18stdlife))</f>
        <v>0</v>
      </c>
      <c r="AI306" s="105">
        <f>IF(A18stdlife="n/a","n/a",IF(AI$3&gt;(A18stdlife+$E306),('PTRM input'!$N$160*(1+rvanilla08)^0.5)-SUM($N306:AH306),('PTRM input'!$N$160*(1+rvanilla08)^0.5)/A18stdlife))</f>
        <v>0</v>
      </c>
      <c r="AJ306" s="105">
        <f>IF(A18stdlife="n/a","n/a",IF(AJ$3&gt;(A18stdlife+$E306),('PTRM input'!$N$160*(1+rvanilla08)^0.5)-SUM($N306:AI306),('PTRM input'!$N$160*(1+rvanilla08)^0.5)/A18stdlife))</f>
        <v>0</v>
      </c>
      <c r="AK306" s="105">
        <f>IF(A18stdlife="n/a","n/a",IF(AK$3&gt;(A18stdlife+$E306),('PTRM input'!$N$160*(1+rvanilla08)^0.5)-SUM($N306:AJ306),('PTRM input'!$N$160*(1+rvanilla08)^0.5)/A18stdlife))</f>
        <v>0</v>
      </c>
      <c r="AL306" s="105">
        <f>IF(A18stdlife="n/a","n/a",IF(AL$3&gt;(A18stdlife+$E306),('PTRM input'!$N$160*(1+rvanilla08)^0.5)-SUM($N306:AK306),('PTRM input'!$N$160*(1+rvanilla08)^0.5)/A18stdlife))</f>
        <v>0</v>
      </c>
      <c r="AM306" s="105">
        <f>IF(A18stdlife="n/a","n/a",IF(AM$3&gt;(A18stdlife+$E306),('PTRM input'!$N$160*(1+rvanilla08)^0.5)-SUM($N306:AL306),('PTRM input'!$N$160*(1+rvanilla08)^0.5)/A18stdlife))</f>
        <v>0</v>
      </c>
      <c r="AN306" s="105">
        <f>IF(A18stdlife="n/a","n/a",IF(AN$3&gt;(A18stdlife+$E306),('PTRM input'!$N$160*(1+rvanilla08)^0.5)-SUM($N306:AM306),('PTRM input'!$N$160*(1+rvanilla08)^0.5)/A18stdlife))</f>
        <v>0</v>
      </c>
      <c r="AO306" s="105">
        <f>IF(A18stdlife="n/a","n/a",IF(AO$3&gt;(A18stdlife+$E306),('PTRM input'!$N$160*(1+rvanilla08)^0.5)-SUM($N306:AN306),('PTRM input'!$N$160*(1+rvanilla08)^0.5)/A18stdlife))</f>
        <v>0</v>
      </c>
      <c r="AP306" s="105">
        <f>IF(A18stdlife="n/a","n/a",IF(AP$3&gt;(A18stdlife+$E306),('PTRM input'!$N$160*(1+rvanilla08)^0.5)-SUM($N306:AO306),('PTRM input'!$N$160*(1+rvanilla08)^0.5)/A18stdlife))</f>
        <v>0</v>
      </c>
      <c r="AQ306" s="105">
        <f>IF(A18stdlife="n/a","n/a",IF(AQ$3&gt;(A18stdlife+$E306),('PTRM input'!$N$160*(1+rvanilla08)^0.5)-SUM($N306:AP306),('PTRM input'!$N$160*(1+rvanilla08)^0.5)/A18stdlife))</f>
        <v>0</v>
      </c>
      <c r="AR306" s="105">
        <f>IF(A18stdlife="n/a","n/a",IF(AR$3&gt;(A18stdlife+$E306),('PTRM input'!$N$160*(1+rvanilla08)^0.5)-SUM($N306:AQ306),('PTRM input'!$N$160*(1+rvanilla08)^0.5)/A18stdlife))</f>
        <v>0</v>
      </c>
      <c r="AS306" s="105">
        <f>IF(A18stdlife="n/a","n/a",IF(AS$3&gt;(A18stdlife+$E306),('PTRM input'!$N$160*(1+rvanilla08)^0.5)-SUM($N306:AR306),('PTRM input'!$N$160*(1+rvanilla08)^0.5)/A18stdlife))</f>
        <v>0</v>
      </c>
      <c r="AT306" s="105">
        <f>IF(A18stdlife="n/a","n/a",IF(AT$3&gt;(A18stdlife+$E306),('PTRM input'!$N$160*(1+rvanilla08)^0.5)-SUM($N306:AS306),('PTRM input'!$N$160*(1+rvanilla08)^0.5)/A18stdlife))</f>
        <v>0</v>
      </c>
      <c r="AU306" s="105">
        <f>IF(A18stdlife="n/a","n/a",IF(AU$3&gt;(A18stdlife+$E306),('PTRM input'!$N$160*(1+rvanilla08)^0.5)-SUM($N306:AT306),('PTRM input'!$N$160*(1+rvanilla08)^0.5)/A18stdlife))</f>
        <v>0</v>
      </c>
      <c r="AV306" s="105">
        <f>IF(A18stdlife="n/a","n/a",IF(AV$3&gt;(A18stdlife+$E306),('PTRM input'!$N$160*(1+rvanilla08)^0.5)-SUM($N306:AU306),('PTRM input'!$N$160*(1+rvanilla08)^0.5)/A18stdlife))</f>
        <v>0</v>
      </c>
      <c r="AW306" s="105">
        <f>IF(A18stdlife="n/a","n/a",IF(AW$3&gt;(A18stdlife+$E306),('PTRM input'!$N$160*(1+rvanilla08)^0.5)-SUM($N306:AV306),('PTRM input'!$N$160*(1+rvanilla08)^0.5)/A18stdlife))</f>
        <v>0</v>
      </c>
      <c r="AX306" s="105">
        <f>IF(A18stdlife="n/a","n/a",IF(AX$3&gt;(A18stdlife+$E306),('PTRM input'!$N$160*(1+rvanilla08)^0.5)-SUM($N306:AW306),('PTRM input'!$N$160*(1+rvanilla08)^0.5)/A18stdlife))</f>
        <v>0</v>
      </c>
      <c r="AY306" s="105">
        <f>IF(A18stdlife="n/a","n/a",IF(AY$3&gt;(A18stdlife+$E306),('PTRM input'!$N$160*(1+rvanilla08)^0.5)-SUM($N306:AX306),('PTRM input'!$N$160*(1+rvanilla08)^0.5)/A18stdlife))</f>
        <v>0</v>
      </c>
      <c r="AZ306" s="105">
        <f>IF(A18stdlife="n/a","n/a",IF(AZ$3&gt;(A18stdlife+$E306),('PTRM input'!$N$160*(1+rvanilla08)^0.5)-SUM($N306:AY306),('PTRM input'!$N$160*(1+rvanilla08)^0.5)/A18stdlife))</f>
        <v>0</v>
      </c>
      <c r="BA306" s="105">
        <f>IF(A18stdlife="n/a","n/a",IF(BA$3&gt;(A18stdlife+$E306),('PTRM input'!$N$160*(1+rvanilla08)^0.5)-SUM($N306:AZ306),('PTRM input'!$N$160*(1+rvanilla08)^0.5)/A18stdlife))</f>
        <v>0</v>
      </c>
      <c r="BB306" s="105">
        <f>IF(A18stdlife="n/a","n/a",IF(BB$3&gt;(A18stdlife+$E306),('PTRM input'!$N$160*(1+rvanilla08)^0.5)-SUM($N306:BA306),('PTRM input'!$N$160*(1+rvanilla08)^0.5)/A18stdlife))</f>
        <v>0</v>
      </c>
      <c r="BC306" s="105">
        <f>IF(A18stdlife="n/a","n/a",IF(BC$3&gt;(A18stdlife+$E306),('PTRM input'!$N$160*(1+rvanilla08)^0.5)-SUM($N306:BB306),('PTRM input'!$N$160*(1+rvanilla08)^0.5)/A18stdlife))</f>
        <v>0</v>
      </c>
      <c r="BD306" s="105">
        <f>IF(A18stdlife="n/a","n/a",IF(BD$3&gt;(A18stdlife+$E306),('PTRM input'!$N$160*(1+rvanilla08)^0.5)-SUM($N306:BC306),('PTRM input'!$N$160*(1+rvanilla08)^0.5)/A18stdlife))</f>
        <v>0</v>
      </c>
      <c r="BE306" s="105">
        <f>IF(A18stdlife="n/a","n/a",IF(BE$3&gt;(A18stdlife+$E306),('PTRM input'!$N$160*(1+rvanilla08)^0.5)-SUM($N306:BD306),('PTRM input'!$N$160*(1+rvanilla08)^0.5)/A18stdlife))</f>
        <v>0</v>
      </c>
      <c r="BF306" s="105">
        <f>IF(A18stdlife="n/a","n/a",IF(BF$3&gt;(A18stdlife+$E306),('PTRM input'!$N$160*(1+rvanilla08)^0.5)-SUM($N306:BE306),('PTRM input'!$N$160*(1+rvanilla08)^0.5)/A18stdlife))</f>
        <v>0</v>
      </c>
      <c r="BG306" s="105">
        <f>IF(A18stdlife="n/a","n/a",IF(BG$3&gt;(A18stdlife+$E306),('PTRM input'!$N$160*(1+rvanilla08)^0.5)-SUM($N306:BF306),('PTRM input'!$N$160*(1+rvanilla08)^0.5)/A18stdlife))</f>
        <v>0</v>
      </c>
      <c r="BH306" s="105">
        <f>IF(A18stdlife="n/a","n/a",IF(BH$3&gt;(A18stdlife+$E306),('PTRM input'!$N$160*(1+rvanilla08)^0.5)-SUM($N306:BG306),('PTRM input'!$N$160*(1+rvanilla08)^0.5)/A18stdlife))</f>
        <v>0</v>
      </c>
      <c r="BI306" s="105">
        <f>IF(A18stdlife="n/a","n/a",IF(BI$3&gt;(A18stdlife+$E306),('PTRM input'!$N$160*(1+rvanilla08)^0.5)-SUM($N306:BH306),('PTRM input'!$N$160*(1+rvanilla08)^0.5)/A18stdlife))</f>
        <v>0</v>
      </c>
      <c r="BJ306" s="234"/>
      <c r="BK306" s="234"/>
      <c r="BL306" s="234"/>
      <c r="BM306" s="234"/>
    </row>
    <row r="307" spans="1:65" s="190" customFormat="1" hidden="1" outlineLevel="2">
      <c r="A307" s="234"/>
      <c r="B307" s="32"/>
      <c r="C307" s="31"/>
      <c r="D307" s="930"/>
      <c r="E307" s="167">
        <v>9</v>
      </c>
      <c r="F307" s="34"/>
      <c r="G307" s="184"/>
      <c r="H307" s="186"/>
      <c r="I307" s="186"/>
      <c r="J307" s="186"/>
      <c r="K307" s="186"/>
      <c r="L307" s="186"/>
      <c r="M307" s="186"/>
      <c r="N307" s="186"/>
      <c r="O307" s="185"/>
      <c r="P307" s="105">
        <f>IF(A18stdlife="n/a","n/a",IF(P$3&gt;(A18stdlife+$E307),('PTRM input'!$O$160*(1+rvanilla09)^0.5)-SUM($O307:O307),('PTRM input'!$O$160*(1+rvanilla09)^0.5)/A18stdlife))</f>
        <v>0</v>
      </c>
      <c r="Q307" s="105">
        <f>IF(A18stdlife="n/a","n/a",IF(Q$3&gt;(A18stdlife+$E307),('PTRM input'!$O$160*(1+rvanilla09)^0.5)-SUM($O307:P307),('PTRM input'!$O$160*(1+rvanilla09)^0.5)/A18stdlife))</f>
        <v>0</v>
      </c>
      <c r="R307" s="105">
        <f>IF(A18stdlife="n/a","n/a",IF(R$3&gt;(A18stdlife+$E307),('PTRM input'!$O$160*(1+rvanilla09)^0.5)-SUM($O307:Q307),('PTRM input'!$O$160*(1+rvanilla09)^0.5)/A18stdlife))</f>
        <v>0</v>
      </c>
      <c r="S307" s="105">
        <f>IF(A18stdlife="n/a","n/a",IF(S$3&gt;(A18stdlife+$E307),('PTRM input'!$O$160*(1+rvanilla09)^0.5)-SUM($O307:R307),('PTRM input'!$O$160*(1+rvanilla09)^0.5)/A18stdlife))</f>
        <v>0</v>
      </c>
      <c r="T307" s="105">
        <f>IF(A18stdlife="n/a","n/a",IF(T$3&gt;(A18stdlife+$E307),('PTRM input'!$O$160*(1+rvanilla09)^0.5)-SUM($O307:S307),('PTRM input'!$O$160*(1+rvanilla09)^0.5)/A18stdlife))</f>
        <v>0</v>
      </c>
      <c r="U307" s="105">
        <f>IF(A18stdlife="n/a","n/a",IF(U$3&gt;(A18stdlife+$E307),('PTRM input'!$O$160*(1+rvanilla09)^0.5)-SUM($O307:T307),('PTRM input'!$O$160*(1+rvanilla09)^0.5)/A18stdlife))</f>
        <v>0</v>
      </c>
      <c r="V307" s="105">
        <f>IF(A18stdlife="n/a","n/a",IF(V$3&gt;(A18stdlife+$E307),('PTRM input'!$O$160*(1+rvanilla09)^0.5)-SUM($O307:U307),('PTRM input'!$O$160*(1+rvanilla09)^0.5)/A18stdlife))</f>
        <v>0</v>
      </c>
      <c r="W307" s="105">
        <f>IF(A18stdlife="n/a","n/a",IF(W$3&gt;(A18stdlife+$E307),('PTRM input'!$O$160*(1+rvanilla09)^0.5)-SUM($O307:V307),('PTRM input'!$O$160*(1+rvanilla09)^0.5)/A18stdlife))</f>
        <v>0</v>
      </c>
      <c r="X307" s="105">
        <f>IF(A18stdlife="n/a","n/a",IF(X$3&gt;(A18stdlife+$E307),('PTRM input'!$O$160*(1+rvanilla09)^0.5)-SUM($O307:W307),('PTRM input'!$O$160*(1+rvanilla09)^0.5)/A18stdlife))</f>
        <v>0</v>
      </c>
      <c r="Y307" s="105">
        <f>IF(A18stdlife="n/a","n/a",IF(Y$3&gt;(A18stdlife+$E307),('PTRM input'!$O$160*(1+rvanilla09)^0.5)-SUM($O307:X307),('PTRM input'!$O$160*(1+rvanilla09)^0.5)/A18stdlife))</f>
        <v>0</v>
      </c>
      <c r="Z307" s="105">
        <f>IF(A18stdlife="n/a","n/a",IF(Z$3&gt;(A18stdlife+$E307),('PTRM input'!$O$160*(1+rvanilla09)^0.5)-SUM($O307:Y307),('PTRM input'!$O$160*(1+rvanilla09)^0.5)/A18stdlife))</f>
        <v>0</v>
      </c>
      <c r="AA307" s="105">
        <f>IF(A18stdlife="n/a","n/a",IF(AA$3&gt;(A18stdlife+$E307),('PTRM input'!$O$160*(1+rvanilla09)^0.5)-SUM($O307:Z307),('PTRM input'!$O$160*(1+rvanilla09)^0.5)/A18stdlife))</f>
        <v>0</v>
      </c>
      <c r="AB307" s="105">
        <f>IF(A18stdlife="n/a","n/a",IF(AB$3&gt;(A18stdlife+$E307),('PTRM input'!$O$160*(1+rvanilla09)^0.5)-SUM($O307:AA307),('PTRM input'!$O$160*(1+rvanilla09)^0.5)/A18stdlife))</f>
        <v>0</v>
      </c>
      <c r="AC307" s="105">
        <f>IF(A18stdlife="n/a","n/a",IF(AC$3&gt;(A18stdlife+$E307),('PTRM input'!$O$160*(1+rvanilla09)^0.5)-SUM($O307:AB307),('PTRM input'!$O$160*(1+rvanilla09)^0.5)/A18stdlife))</f>
        <v>0</v>
      </c>
      <c r="AD307" s="105">
        <f>IF(A18stdlife="n/a","n/a",IF(AD$3&gt;(A18stdlife+$E307),('PTRM input'!$O$160*(1+rvanilla09)^0.5)-SUM($O307:AC307),('PTRM input'!$O$160*(1+rvanilla09)^0.5)/A18stdlife))</f>
        <v>0</v>
      </c>
      <c r="AE307" s="105">
        <f>IF(A18stdlife="n/a","n/a",IF(AE$3&gt;(A18stdlife+$E307),('PTRM input'!$O$160*(1+rvanilla09)^0.5)-SUM($O307:AD307),('PTRM input'!$O$160*(1+rvanilla09)^0.5)/A18stdlife))</f>
        <v>0</v>
      </c>
      <c r="AF307" s="105">
        <f>IF(A18stdlife="n/a","n/a",IF(AF$3&gt;(A18stdlife+$E307),('PTRM input'!$O$160*(1+rvanilla09)^0.5)-SUM($O307:AE307),('PTRM input'!$O$160*(1+rvanilla09)^0.5)/A18stdlife))</f>
        <v>0</v>
      </c>
      <c r="AG307" s="105">
        <f>IF(A18stdlife="n/a","n/a",IF(AG$3&gt;(A18stdlife+$E307),('PTRM input'!$O$160*(1+rvanilla09)^0.5)-SUM($O307:AF307),('PTRM input'!$O$160*(1+rvanilla09)^0.5)/A18stdlife))</f>
        <v>0</v>
      </c>
      <c r="AH307" s="105">
        <f>IF(A18stdlife="n/a","n/a",IF(AH$3&gt;(A18stdlife+$E307),('PTRM input'!$O$160*(1+rvanilla09)^0.5)-SUM($O307:AG307),('PTRM input'!$O$160*(1+rvanilla09)^0.5)/A18stdlife))</f>
        <v>0</v>
      </c>
      <c r="AI307" s="105">
        <f>IF(A18stdlife="n/a","n/a",IF(AI$3&gt;(A18stdlife+$E307),('PTRM input'!$O$160*(1+rvanilla09)^0.5)-SUM($O307:AH307),('PTRM input'!$O$160*(1+rvanilla09)^0.5)/A18stdlife))</f>
        <v>0</v>
      </c>
      <c r="AJ307" s="105">
        <f>IF(A18stdlife="n/a","n/a",IF(AJ$3&gt;(A18stdlife+$E307),('PTRM input'!$O$160*(1+rvanilla09)^0.5)-SUM($O307:AI307),('PTRM input'!$O$160*(1+rvanilla09)^0.5)/A18stdlife))</f>
        <v>0</v>
      </c>
      <c r="AK307" s="105">
        <f>IF(A18stdlife="n/a","n/a",IF(AK$3&gt;(A18stdlife+$E307),('PTRM input'!$O$160*(1+rvanilla09)^0.5)-SUM($O307:AJ307),('PTRM input'!$O$160*(1+rvanilla09)^0.5)/A18stdlife))</f>
        <v>0</v>
      </c>
      <c r="AL307" s="105">
        <f>IF(A18stdlife="n/a","n/a",IF(AL$3&gt;(A18stdlife+$E307),('PTRM input'!$O$160*(1+rvanilla09)^0.5)-SUM($O307:AK307),('PTRM input'!$O$160*(1+rvanilla09)^0.5)/A18stdlife))</f>
        <v>0</v>
      </c>
      <c r="AM307" s="105">
        <f>IF(A18stdlife="n/a","n/a",IF(AM$3&gt;(A18stdlife+$E307),('PTRM input'!$O$160*(1+rvanilla09)^0.5)-SUM($O307:AL307),('PTRM input'!$O$160*(1+rvanilla09)^0.5)/A18stdlife))</f>
        <v>0</v>
      </c>
      <c r="AN307" s="105">
        <f>IF(A18stdlife="n/a","n/a",IF(AN$3&gt;(A18stdlife+$E307),('PTRM input'!$O$160*(1+rvanilla09)^0.5)-SUM($O307:AM307),('PTRM input'!$O$160*(1+rvanilla09)^0.5)/A18stdlife))</f>
        <v>0</v>
      </c>
      <c r="AO307" s="105">
        <f>IF(A18stdlife="n/a","n/a",IF(AO$3&gt;(A18stdlife+$E307),('PTRM input'!$O$160*(1+rvanilla09)^0.5)-SUM($O307:AN307),('PTRM input'!$O$160*(1+rvanilla09)^0.5)/A18stdlife))</f>
        <v>0</v>
      </c>
      <c r="AP307" s="105">
        <f>IF(A18stdlife="n/a","n/a",IF(AP$3&gt;(A18stdlife+$E307),('PTRM input'!$O$160*(1+rvanilla09)^0.5)-SUM($O307:AO307),('PTRM input'!$O$160*(1+rvanilla09)^0.5)/A18stdlife))</f>
        <v>0</v>
      </c>
      <c r="AQ307" s="105">
        <f>IF(A18stdlife="n/a","n/a",IF(AQ$3&gt;(A18stdlife+$E307),('PTRM input'!$O$160*(1+rvanilla09)^0.5)-SUM($O307:AP307),('PTRM input'!$O$160*(1+rvanilla09)^0.5)/A18stdlife))</f>
        <v>0</v>
      </c>
      <c r="AR307" s="105">
        <f>IF(A18stdlife="n/a","n/a",IF(AR$3&gt;(A18stdlife+$E307),('PTRM input'!$O$160*(1+rvanilla09)^0.5)-SUM($O307:AQ307),('PTRM input'!$O$160*(1+rvanilla09)^0.5)/A18stdlife))</f>
        <v>0</v>
      </c>
      <c r="AS307" s="105">
        <f>IF(A18stdlife="n/a","n/a",IF(AS$3&gt;(A18stdlife+$E307),('PTRM input'!$O$160*(1+rvanilla09)^0.5)-SUM($O307:AR307),('PTRM input'!$O$160*(1+rvanilla09)^0.5)/A18stdlife))</f>
        <v>0</v>
      </c>
      <c r="AT307" s="105">
        <f>IF(A18stdlife="n/a","n/a",IF(AT$3&gt;(A18stdlife+$E307),('PTRM input'!$O$160*(1+rvanilla09)^0.5)-SUM($O307:AS307),('PTRM input'!$O$160*(1+rvanilla09)^0.5)/A18stdlife))</f>
        <v>0</v>
      </c>
      <c r="AU307" s="105">
        <f>IF(A18stdlife="n/a","n/a",IF(AU$3&gt;(A18stdlife+$E307),('PTRM input'!$O$160*(1+rvanilla09)^0.5)-SUM($O307:AT307),('PTRM input'!$O$160*(1+rvanilla09)^0.5)/A18stdlife))</f>
        <v>0</v>
      </c>
      <c r="AV307" s="105">
        <f>IF(A18stdlife="n/a","n/a",IF(AV$3&gt;(A18stdlife+$E307),('PTRM input'!$O$160*(1+rvanilla09)^0.5)-SUM($O307:AU307),('PTRM input'!$O$160*(1+rvanilla09)^0.5)/A18stdlife))</f>
        <v>0</v>
      </c>
      <c r="AW307" s="105">
        <f>IF(A18stdlife="n/a","n/a",IF(AW$3&gt;(A18stdlife+$E307),('PTRM input'!$O$160*(1+rvanilla09)^0.5)-SUM($O307:AV307),('PTRM input'!$O$160*(1+rvanilla09)^0.5)/A18stdlife))</f>
        <v>0</v>
      </c>
      <c r="AX307" s="105">
        <f>IF(A18stdlife="n/a","n/a",IF(AX$3&gt;(A18stdlife+$E307),('PTRM input'!$O$160*(1+rvanilla09)^0.5)-SUM($O307:AW307),('PTRM input'!$O$160*(1+rvanilla09)^0.5)/A18stdlife))</f>
        <v>0</v>
      </c>
      <c r="AY307" s="105">
        <f>IF(A18stdlife="n/a","n/a",IF(AY$3&gt;(A18stdlife+$E307),('PTRM input'!$O$160*(1+rvanilla09)^0.5)-SUM($O307:AX307),('PTRM input'!$O$160*(1+rvanilla09)^0.5)/A18stdlife))</f>
        <v>0</v>
      </c>
      <c r="AZ307" s="105">
        <f>IF(A18stdlife="n/a","n/a",IF(AZ$3&gt;(A18stdlife+$E307),('PTRM input'!$O$160*(1+rvanilla09)^0.5)-SUM($O307:AY307),('PTRM input'!$O$160*(1+rvanilla09)^0.5)/A18stdlife))</f>
        <v>0</v>
      </c>
      <c r="BA307" s="105">
        <f>IF(A18stdlife="n/a","n/a",IF(BA$3&gt;(A18stdlife+$E307),('PTRM input'!$O$160*(1+rvanilla09)^0.5)-SUM($O307:AZ307),('PTRM input'!$O$160*(1+rvanilla09)^0.5)/A18stdlife))</f>
        <v>0</v>
      </c>
      <c r="BB307" s="105">
        <f>IF(A18stdlife="n/a","n/a",IF(BB$3&gt;(A18stdlife+$E307),('PTRM input'!$O$160*(1+rvanilla09)^0.5)-SUM($O307:BA307),('PTRM input'!$O$160*(1+rvanilla09)^0.5)/A18stdlife))</f>
        <v>0</v>
      </c>
      <c r="BC307" s="105">
        <f>IF(A18stdlife="n/a","n/a",IF(BC$3&gt;(A18stdlife+$E307),('PTRM input'!$O$160*(1+rvanilla09)^0.5)-SUM($O307:BB307),('PTRM input'!$O$160*(1+rvanilla09)^0.5)/A18stdlife))</f>
        <v>0</v>
      </c>
      <c r="BD307" s="105">
        <f>IF(A18stdlife="n/a","n/a",IF(BD$3&gt;(A18stdlife+$E307),('PTRM input'!$O$160*(1+rvanilla09)^0.5)-SUM($O307:BC307),('PTRM input'!$O$160*(1+rvanilla09)^0.5)/A18stdlife))</f>
        <v>0</v>
      </c>
      <c r="BE307" s="105">
        <f>IF(A18stdlife="n/a","n/a",IF(BE$3&gt;(A18stdlife+$E307),('PTRM input'!$O$160*(1+rvanilla09)^0.5)-SUM($O307:BD307),('PTRM input'!$O$160*(1+rvanilla09)^0.5)/A18stdlife))</f>
        <v>0</v>
      </c>
      <c r="BF307" s="105">
        <f>IF(A18stdlife="n/a","n/a",IF(BF$3&gt;(A18stdlife+$E307),('PTRM input'!$O$160*(1+rvanilla09)^0.5)-SUM($O307:BE307),('PTRM input'!$O$160*(1+rvanilla09)^0.5)/A18stdlife))</f>
        <v>0</v>
      </c>
      <c r="BG307" s="105">
        <f>IF(A18stdlife="n/a","n/a",IF(BG$3&gt;(A18stdlife+$E307),('PTRM input'!$O$160*(1+rvanilla09)^0.5)-SUM($O307:BF307),('PTRM input'!$O$160*(1+rvanilla09)^0.5)/A18stdlife))</f>
        <v>0</v>
      </c>
      <c r="BH307" s="105">
        <f>IF(A18stdlife="n/a","n/a",IF(BH$3&gt;(A18stdlife+$E307),('PTRM input'!$O$160*(1+rvanilla09)^0.5)-SUM($O307:BG307),('PTRM input'!$O$160*(1+rvanilla09)^0.5)/A18stdlife))</f>
        <v>0</v>
      </c>
      <c r="BI307" s="105">
        <f>IF(A18stdlife="n/a","n/a",IF(BI$3&gt;(A18stdlife+$E307),('PTRM input'!$O$160*(1+rvanilla09)^0.5)-SUM($O307:BH307),('PTRM input'!$O$160*(1+rvanilla09)^0.5)/A18stdlife))</f>
        <v>0</v>
      </c>
      <c r="BJ307" s="234"/>
      <c r="BK307" s="234"/>
      <c r="BL307" s="234"/>
      <c r="BM307" s="234"/>
    </row>
    <row r="308" spans="1:65" s="190" customFormat="1" hidden="1" outlineLevel="2">
      <c r="A308" s="234"/>
      <c r="B308" s="32"/>
      <c r="C308" s="31"/>
      <c r="D308" s="930"/>
      <c r="E308" s="168">
        <v>10</v>
      </c>
      <c r="F308" s="34"/>
      <c r="G308" s="184"/>
      <c r="H308" s="186"/>
      <c r="I308" s="186"/>
      <c r="J308" s="186"/>
      <c r="K308" s="186"/>
      <c r="L308" s="186"/>
      <c r="M308" s="186"/>
      <c r="N308" s="186"/>
      <c r="O308" s="186"/>
      <c r="P308" s="185"/>
      <c r="Q308" s="105">
        <f>IF(A18stdlife="n/a","n/a",IF(Q$3&gt;(A18stdlife+$E308),('PTRM input'!$P$160*(1+rvanilla10)^0.5)-SUM($P308:P308),('PTRM input'!$P$160*(1+rvanilla10)^0.5)/A18stdlife))</f>
        <v>0</v>
      </c>
      <c r="R308" s="105">
        <f>IF(A18stdlife="n/a","n/a",IF(R$3&gt;(A18stdlife+$E308),('PTRM input'!$P$160*(1+rvanilla10)^0.5)-SUM($P308:Q308),('PTRM input'!$P$160*(1+rvanilla10)^0.5)/A18stdlife))</f>
        <v>0</v>
      </c>
      <c r="S308" s="105">
        <f>IF(A18stdlife="n/a","n/a",IF(S$3&gt;(A18stdlife+$E308),('PTRM input'!$P$160*(1+rvanilla10)^0.5)-SUM($P308:R308),('PTRM input'!$P$160*(1+rvanilla10)^0.5)/A18stdlife))</f>
        <v>0</v>
      </c>
      <c r="T308" s="105">
        <f>IF(A18stdlife="n/a","n/a",IF(T$3&gt;(A18stdlife+$E308),('PTRM input'!$P$160*(1+rvanilla10)^0.5)-SUM($P308:S308),('PTRM input'!$P$160*(1+rvanilla10)^0.5)/A18stdlife))</f>
        <v>0</v>
      </c>
      <c r="U308" s="105">
        <f>IF(A18stdlife="n/a","n/a",IF(U$3&gt;(A18stdlife+$E308),('PTRM input'!$P$160*(1+rvanilla10)^0.5)-SUM($P308:T308),('PTRM input'!$P$160*(1+rvanilla10)^0.5)/A18stdlife))</f>
        <v>0</v>
      </c>
      <c r="V308" s="105">
        <f>IF(A18stdlife="n/a","n/a",IF(V$3&gt;(A18stdlife+$E308),('PTRM input'!$P$160*(1+rvanilla10)^0.5)-SUM($P308:U308),('PTRM input'!$P$160*(1+rvanilla10)^0.5)/A18stdlife))</f>
        <v>0</v>
      </c>
      <c r="W308" s="105">
        <f>IF(A18stdlife="n/a","n/a",IF(W$3&gt;(A18stdlife+$E308),('PTRM input'!$P$160*(1+rvanilla10)^0.5)-SUM($P308:V308),('PTRM input'!$P$160*(1+rvanilla10)^0.5)/A18stdlife))</f>
        <v>0</v>
      </c>
      <c r="X308" s="105">
        <f>IF(A18stdlife="n/a","n/a",IF(X$3&gt;(A18stdlife+$E308),('PTRM input'!$P$160*(1+rvanilla10)^0.5)-SUM($P308:W308),('PTRM input'!$P$160*(1+rvanilla10)^0.5)/A18stdlife))</f>
        <v>0</v>
      </c>
      <c r="Y308" s="105">
        <f>IF(A18stdlife="n/a","n/a",IF(Y$3&gt;(A18stdlife+$E308),('PTRM input'!$P$160*(1+rvanilla10)^0.5)-SUM($P308:X308),('PTRM input'!$P$160*(1+rvanilla10)^0.5)/A18stdlife))</f>
        <v>0</v>
      </c>
      <c r="Z308" s="105">
        <f>IF(A18stdlife="n/a","n/a",IF(Z$3&gt;(A18stdlife+$E308),('PTRM input'!$P$160*(1+rvanilla10)^0.5)-SUM($P308:Y308),('PTRM input'!$P$160*(1+rvanilla10)^0.5)/A18stdlife))</f>
        <v>0</v>
      </c>
      <c r="AA308" s="105">
        <f>IF(A18stdlife="n/a","n/a",IF(AA$3&gt;(A18stdlife+$E308),('PTRM input'!$P$160*(1+rvanilla10)^0.5)-SUM($P308:Z308),('PTRM input'!$P$160*(1+rvanilla10)^0.5)/A18stdlife))</f>
        <v>0</v>
      </c>
      <c r="AB308" s="105">
        <f>IF(A18stdlife="n/a","n/a",IF(AB$3&gt;(A18stdlife+$E308),('PTRM input'!$P$160*(1+rvanilla10)^0.5)-SUM($P308:AA308),('PTRM input'!$P$160*(1+rvanilla10)^0.5)/A18stdlife))</f>
        <v>0</v>
      </c>
      <c r="AC308" s="105">
        <f>IF(A18stdlife="n/a","n/a",IF(AC$3&gt;(A18stdlife+$E308),('PTRM input'!$P$160*(1+rvanilla10)^0.5)-SUM($P308:AB308),('PTRM input'!$P$160*(1+rvanilla10)^0.5)/A18stdlife))</f>
        <v>0</v>
      </c>
      <c r="AD308" s="105">
        <f>IF(A18stdlife="n/a","n/a",IF(AD$3&gt;(A18stdlife+$E308),('PTRM input'!$P$160*(1+rvanilla10)^0.5)-SUM($P308:AC308),('PTRM input'!$P$160*(1+rvanilla10)^0.5)/A18stdlife))</f>
        <v>0</v>
      </c>
      <c r="AE308" s="105">
        <f>IF(A18stdlife="n/a","n/a",IF(AE$3&gt;(A18stdlife+$E308),('PTRM input'!$P$160*(1+rvanilla10)^0.5)-SUM($P308:AD308),('PTRM input'!$P$160*(1+rvanilla10)^0.5)/A18stdlife))</f>
        <v>0</v>
      </c>
      <c r="AF308" s="105">
        <f>IF(A18stdlife="n/a","n/a",IF(AF$3&gt;(A18stdlife+$E308),('PTRM input'!$P$160*(1+rvanilla10)^0.5)-SUM($P308:AE308),('PTRM input'!$P$160*(1+rvanilla10)^0.5)/A18stdlife))</f>
        <v>0</v>
      </c>
      <c r="AG308" s="105">
        <f>IF(A18stdlife="n/a","n/a",IF(AG$3&gt;(A18stdlife+$E308),('PTRM input'!$P$160*(1+rvanilla10)^0.5)-SUM($P308:AF308),('PTRM input'!$P$160*(1+rvanilla10)^0.5)/A18stdlife))</f>
        <v>0</v>
      </c>
      <c r="AH308" s="105">
        <f>IF(A18stdlife="n/a","n/a",IF(AH$3&gt;(A18stdlife+$E308),('PTRM input'!$P$160*(1+rvanilla10)^0.5)-SUM($P308:AG308),('PTRM input'!$P$160*(1+rvanilla10)^0.5)/A18stdlife))</f>
        <v>0</v>
      </c>
      <c r="AI308" s="105">
        <f>IF(A18stdlife="n/a","n/a",IF(AI$3&gt;(A18stdlife+$E308),('PTRM input'!$P$160*(1+rvanilla10)^0.5)-SUM($P308:AH308),('PTRM input'!$P$160*(1+rvanilla10)^0.5)/A18stdlife))</f>
        <v>0</v>
      </c>
      <c r="AJ308" s="105">
        <f>IF(A18stdlife="n/a","n/a",IF(AJ$3&gt;(A18stdlife+$E308),('PTRM input'!$P$160*(1+rvanilla10)^0.5)-SUM($P308:AI308),('PTRM input'!$P$160*(1+rvanilla10)^0.5)/A18stdlife))</f>
        <v>0</v>
      </c>
      <c r="AK308" s="105">
        <f>IF(A18stdlife="n/a","n/a",IF(AK$3&gt;(A18stdlife+$E308),('PTRM input'!$P$160*(1+rvanilla10)^0.5)-SUM($P308:AJ308),('PTRM input'!$P$160*(1+rvanilla10)^0.5)/A18stdlife))</f>
        <v>0</v>
      </c>
      <c r="AL308" s="105">
        <f>IF(A18stdlife="n/a","n/a",IF(AL$3&gt;(A18stdlife+$E308),('PTRM input'!$P$160*(1+rvanilla10)^0.5)-SUM($P308:AK308),('PTRM input'!$P$160*(1+rvanilla10)^0.5)/A18stdlife))</f>
        <v>0</v>
      </c>
      <c r="AM308" s="105">
        <f>IF(A18stdlife="n/a","n/a",IF(AM$3&gt;(A18stdlife+$E308),('PTRM input'!$P$160*(1+rvanilla10)^0.5)-SUM($P308:AL308),('PTRM input'!$P$160*(1+rvanilla10)^0.5)/A18stdlife))</f>
        <v>0</v>
      </c>
      <c r="AN308" s="105">
        <f>IF(A18stdlife="n/a","n/a",IF(AN$3&gt;(A18stdlife+$E308),('PTRM input'!$P$160*(1+rvanilla10)^0.5)-SUM($P308:AM308),('PTRM input'!$P$160*(1+rvanilla10)^0.5)/A18stdlife))</f>
        <v>0</v>
      </c>
      <c r="AO308" s="105">
        <f>IF(A18stdlife="n/a","n/a",IF(AO$3&gt;(A18stdlife+$E308),('PTRM input'!$P$160*(1+rvanilla10)^0.5)-SUM($P308:AN308),('PTRM input'!$P$160*(1+rvanilla10)^0.5)/A18stdlife))</f>
        <v>0</v>
      </c>
      <c r="AP308" s="105">
        <f>IF(A18stdlife="n/a","n/a",IF(AP$3&gt;(A18stdlife+$E308),('PTRM input'!$P$160*(1+rvanilla10)^0.5)-SUM($P308:AO308),('PTRM input'!$P$160*(1+rvanilla10)^0.5)/A18stdlife))</f>
        <v>0</v>
      </c>
      <c r="AQ308" s="105">
        <f>IF(A18stdlife="n/a","n/a",IF(AQ$3&gt;(A18stdlife+$E308),('PTRM input'!$P$160*(1+rvanilla10)^0.5)-SUM($P308:AP308),('PTRM input'!$P$160*(1+rvanilla10)^0.5)/A18stdlife))</f>
        <v>0</v>
      </c>
      <c r="AR308" s="105">
        <f>IF(A18stdlife="n/a","n/a",IF(AR$3&gt;(A18stdlife+$E308),('PTRM input'!$P$160*(1+rvanilla10)^0.5)-SUM($P308:AQ308),('PTRM input'!$P$160*(1+rvanilla10)^0.5)/A18stdlife))</f>
        <v>0</v>
      </c>
      <c r="AS308" s="105">
        <f>IF(A18stdlife="n/a","n/a",IF(AS$3&gt;(A18stdlife+$E308),('PTRM input'!$P$160*(1+rvanilla10)^0.5)-SUM($P308:AR308),('PTRM input'!$P$160*(1+rvanilla10)^0.5)/A18stdlife))</f>
        <v>0</v>
      </c>
      <c r="AT308" s="105">
        <f>IF(A18stdlife="n/a","n/a",IF(AT$3&gt;(A18stdlife+$E308),('PTRM input'!$P$160*(1+rvanilla10)^0.5)-SUM($P308:AS308),('PTRM input'!$P$160*(1+rvanilla10)^0.5)/A18stdlife))</f>
        <v>0</v>
      </c>
      <c r="AU308" s="105">
        <f>IF(A18stdlife="n/a","n/a",IF(AU$3&gt;(A18stdlife+$E308),('PTRM input'!$P$160*(1+rvanilla10)^0.5)-SUM($P308:AT308),('PTRM input'!$P$160*(1+rvanilla10)^0.5)/A18stdlife))</f>
        <v>0</v>
      </c>
      <c r="AV308" s="105">
        <f>IF(A18stdlife="n/a","n/a",IF(AV$3&gt;(A18stdlife+$E308),('PTRM input'!$P$160*(1+rvanilla10)^0.5)-SUM($P308:AU308),('PTRM input'!$P$160*(1+rvanilla10)^0.5)/A18stdlife))</f>
        <v>0</v>
      </c>
      <c r="AW308" s="105">
        <f>IF(A18stdlife="n/a","n/a",IF(AW$3&gt;(A18stdlife+$E308),('PTRM input'!$P$160*(1+rvanilla10)^0.5)-SUM($P308:AV308),('PTRM input'!$P$160*(1+rvanilla10)^0.5)/A18stdlife))</f>
        <v>0</v>
      </c>
      <c r="AX308" s="105">
        <f>IF(A18stdlife="n/a","n/a",IF(AX$3&gt;(A18stdlife+$E308),('PTRM input'!$P$160*(1+rvanilla10)^0.5)-SUM($P308:AW308),('PTRM input'!$P$160*(1+rvanilla10)^0.5)/A18stdlife))</f>
        <v>0</v>
      </c>
      <c r="AY308" s="105">
        <f>IF(A18stdlife="n/a","n/a",IF(AY$3&gt;(A18stdlife+$E308),('PTRM input'!$P$160*(1+rvanilla10)^0.5)-SUM($P308:AX308),('PTRM input'!$P$160*(1+rvanilla10)^0.5)/A18stdlife))</f>
        <v>0</v>
      </c>
      <c r="AZ308" s="105">
        <f>IF(A18stdlife="n/a","n/a",IF(AZ$3&gt;(A18stdlife+$E308),('PTRM input'!$P$160*(1+rvanilla10)^0.5)-SUM($P308:AY308),('PTRM input'!$P$160*(1+rvanilla10)^0.5)/A18stdlife))</f>
        <v>0</v>
      </c>
      <c r="BA308" s="105">
        <f>IF(A18stdlife="n/a","n/a",IF(BA$3&gt;(A18stdlife+$E308),('PTRM input'!$P$160*(1+rvanilla10)^0.5)-SUM($P308:AZ308),('PTRM input'!$P$160*(1+rvanilla10)^0.5)/A18stdlife))</f>
        <v>0</v>
      </c>
      <c r="BB308" s="105">
        <f>IF(A18stdlife="n/a","n/a",IF(BB$3&gt;(A18stdlife+$E308),('PTRM input'!$P$160*(1+rvanilla10)^0.5)-SUM($P308:BA308),('PTRM input'!$P$160*(1+rvanilla10)^0.5)/A18stdlife))</f>
        <v>0</v>
      </c>
      <c r="BC308" s="105">
        <f>IF(A18stdlife="n/a","n/a",IF(BC$3&gt;(A18stdlife+$E308),('PTRM input'!$P$160*(1+rvanilla10)^0.5)-SUM($P308:BB308),('PTRM input'!$P$160*(1+rvanilla10)^0.5)/A18stdlife))</f>
        <v>0</v>
      </c>
      <c r="BD308" s="105">
        <f>IF(A18stdlife="n/a","n/a",IF(BD$3&gt;(A18stdlife+$E308),('PTRM input'!$P$160*(1+rvanilla10)^0.5)-SUM($P308:BC308),('PTRM input'!$P$160*(1+rvanilla10)^0.5)/A18stdlife))</f>
        <v>0</v>
      </c>
      <c r="BE308" s="105">
        <f>IF(A18stdlife="n/a","n/a",IF(BE$3&gt;(A18stdlife+$E308),('PTRM input'!$P$160*(1+rvanilla10)^0.5)-SUM($P308:BD308),('PTRM input'!$P$160*(1+rvanilla10)^0.5)/A18stdlife))</f>
        <v>0</v>
      </c>
      <c r="BF308" s="105">
        <f>IF(A18stdlife="n/a","n/a",IF(BF$3&gt;(A18stdlife+$E308),('PTRM input'!$P$160*(1+rvanilla10)^0.5)-SUM($P308:BE308),('PTRM input'!$P$160*(1+rvanilla10)^0.5)/A18stdlife))</f>
        <v>0</v>
      </c>
      <c r="BG308" s="105">
        <f>IF(A18stdlife="n/a","n/a",IF(BG$3&gt;(A18stdlife+$E308),('PTRM input'!$P$160*(1+rvanilla10)^0.5)-SUM($P308:BF308),('PTRM input'!$P$160*(1+rvanilla10)^0.5)/A18stdlife))</f>
        <v>0</v>
      </c>
      <c r="BH308" s="105">
        <f>IF(A18stdlife="n/a","n/a",IF(BH$3&gt;(A18stdlife+$E308),('PTRM input'!$P$160*(1+rvanilla10)^0.5)-SUM($P308:BG308),('PTRM input'!$P$160*(1+rvanilla10)^0.5)/A18stdlife))</f>
        <v>0</v>
      </c>
      <c r="BI308" s="105">
        <f>IF(A18stdlife="n/a","n/a",IF(BI$3&gt;(A18stdlife+$E308),('PTRM input'!$P$160*(1+rvanilla10)^0.5)-SUM($P308:BH308),('PTRM input'!$P$160*(1+rvanilla10)^0.5)/A18stdlife))</f>
        <v>0</v>
      </c>
      <c r="BJ308" s="234"/>
      <c r="BK308" s="234"/>
      <c r="BL308" s="234"/>
      <c r="BM308" s="234"/>
    </row>
    <row r="309" spans="1:65" s="190" customFormat="1" outlineLevel="1" collapsed="1">
      <c r="A309" s="234"/>
      <c r="B309" s="17"/>
      <c r="C309" s="32">
        <f>Asset18</f>
        <v>0</v>
      </c>
      <c r="D309" s="17"/>
      <c r="E309" s="17"/>
      <c r="F309" s="30"/>
      <c r="G309" s="102">
        <f t="shared" ref="G309:AL309" si="71">SUM(G297:G308)</f>
        <v>0</v>
      </c>
      <c r="H309" s="102">
        <f t="shared" si="71"/>
        <v>0</v>
      </c>
      <c r="I309" s="102">
        <f t="shared" si="71"/>
        <v>0</v>
      </c>
      <c r="J309" s="102">
        <f t="shared" si="71"/>
        <v>0</v>
      </c>
      <c r="K309" s="102">
        <f t="shared" si="71"/>
        <v>0</v>
      </c>
      <c r="L309" s="102">
        <f t="shared" si="71"/>
        <v>0</v>
      </c>
      <c r="M309" s="102">
        <f t="shared" si="71"/>
        <v>0</v>
      </c>
      <c r="N309" s="102">
        <f t="shared" si="71"/>
        <v>0</v>
      </c>
      <c r="O309" s="102">
        <f t="shared" si="71"/>
        <v>0</v>
      </c>
      <c r="P309" s="102">
        <f t="shared" si="71"/>
        <v>0</v>
      </c>
      <c r="Q309" s="102">
        <f t="shared" si="71"/>
        <v>0</v>
      </c>
      <c r="R309" s="102">
        <f t="shared" si="71"/>
        <v>0</v>
      </c>
      <c r="S309" s="102">
        <f t="shared" si="71"/>
        <v>0</v>
      </c>
      <c r="T309" s="102">
        <f t="shared" si="71"/>
        <v>0</v>
      </c>
      <c r="U309" s="102">
        <f t="shared" si="71"/>
        <v>0</v>
      </c>
      <c r="V309" s="102">
        <f t="shared" si="71"/>
        <v>0</v>
      </c>
      <c r="W309" s="102">
        <f t="shared" si="71"/>
        <v>0</v>
      </c>
      <c r="X309" s="102">
        <f t="shared" si="71"/>
        <v>0</v>
      </c>
      <c r="Y309" s="102">
        <f t="shared" si="71"/>
        <v>0</v>
      </c>
      <c r="Z309" s="102">
        <f t="shared" si="71"/>
        <v>0</v>
      </c>
      <c r="AA309" s="102">
        <f t="shared" si="71"/>
        <v>0</v>
      </c>
      <c r="AB309" s="102">
        <f t="shared" si="71"/>
        <v>0</v>
      </c>
      <c r="AC309" s="102">
        <f t="shared" si="71"/>
        <v>0</v>
      </c>
      <c r="AD309" s="102">
        <f t="shared" si="71"/>
        <v>0</v>
      </c>
      <c r="AE309" s="102">
        <f t="shared" si="71"/>
        <v>0</v>
      </c>
      <c r="AF309" s="102">
        <f t="shared" si="71"/>
        <v>0</v>
      </c>
      <c r="AG309" s="102">
        <f t="shared" si="71"/>
        <v>0</v>
      </c>
      <c r="AH309" s="102">
        <f t="shared" si="71"/>
        <v>0</v>
      </c>
      <c r="AI309" s="102">
        <f t="shared" si="71"/>
        <v>0</v>
      </c>
      <c r="AJ309" s="102">
        <f t="shared" si="71"/>
        <v>0</v>
      </c>
      <c r="AK309" s="102">
        <f t="shared" si="71"/>
        <v>0</v>
      </c>
      <c r="AL309" s="102">
        <f t="shared" si="71"/>
        <v>0</v>
      </c>
      <c r="AM309" s="102">
        <f t="shared" ref="AM309:BI309" si="72">SUM(AM297:AM308)</f>
        <v>0</v>
      </c>
      <c r="AN309" s="102">
        <f t="shared" si="72"/>
        <v>0</v>
      </c>
      <c r="AO309" s="102">
        <f t="shared" si="72"/>
        <v>0</v>
      </c>
      <c r="AP309" s="102">
        <f t="shared" si="72"/>
        <v>0</v>
      </c>
      <c r="AQ309" s="102">
        <f t="shared" si="72"/>
        <v>0</v>
      </c>
      <c r="AR309" s="102">
        <f t="shared" si="72"/>
        <v>0</v>
      </c>
      <c r="AS309" s="102">
        <f t="shared" si="72"/>
        <v>0</v>
      </c>
      <c r="AT309" s="102">
        <f t="shared" si="72"/>
        <v>0</v>
      </c>
      <c r="AU309" s="102">
        <f t="shared" si="72"/>
        <v>0</v>
      </c>
      <c r="AV309" s="102">
        <f t="shared" si="72"/>
        <v>0</v>
      </c>
      <c r="AW309" s="102">
        <f t="shared" si="72"/>
        <v>0</v>
      </c>
      <c r="AX309" s="102">
        <f t="shared" si="72"/>
        <v>0</v>
      </c>
      <c r="AY309" s="102">
        <f t="shared" si="72"/>
        <v>0</v>
      </c>
      <c r="AZ309" s="102">
        <f t="shared" si="72"/>
        <v>0</v>
      </c>
      <c r="BA309" s="102">
        <f t="shared" si="72"/>
        <v>0</v>
      </c>
      <c r="BB309" s="102">
        <f t="shared" si="72"/>
        <v>0</v>
      </c>
      <c r="BC309" s="102">
        <f t="shared" si="72"/>
        <v>0</v>
      </c>
      <c r="BD309" s="102">
        <f t="shared" si="72"/>
        <v>0</v>
      </c>
      <c r="BE309" s="102">
        <f t="shared" si="72"/>
        <v>0</v>
      </c>
      <c r="BF309" s="102">
        <f t="shared" si="72"/>
        <v>0</v>
      </c>
      <c r="BG309" s="102">
        <f t="shared" si="72"/>
        <v>0</v>
      </c>
      <c r="BH309" s="102">
        <f t="shared" si="72"/>
        <v>0</v>
      </c>
      <c r="BI309" s="102">
        <f t="shared" si="72"/>
        <v>0</v>
      </c>
      <c r="BJ309" s="234"/>
      <c r="BK309" s="234"/>
      <c r="BL309" s="234"/>
      <c r="BM309" s="234"/>
    </row>
    <row r="310" spans="1:65" s="190" customFormat="1" ht="12.75" hidden="1" customHeight="1" outlineLevel="2">
      <c r="A310" s="234"/>
      <c r="B310" s="36">
        <f>C322</f>
        <v>0</v>
      </c>
      <c r="C310" s="37"/>
      <c r="D310" s="38" t="s">
        <v>58</v>
      </c>
      <c r="E310" s="37"/>
      <c r="F310" s="39"/>
      <c r="G310" s="104">
        <f>IF(G$3&gt;A19remlife,A19value-SUM($F310:F310),IF(A19remlife="N/A","n/a",A19value/A19remlife))</f>
        <v>0</v>
      </c>
      <c r="H310" s="104">
        <f>IF(H$3&gt;A19remlife,A19value-SUM($F310:G310),IF(A19remlife="N/A","n/a",A19value/A19remlife))</f>
        <v>0</v>
      </c>
      <c r="I310" s="104">
        <f>IF(I$3&gt;A19remlife,A19value-SUM($F310:H310),IF(A19remlife="N/A","n/a",A19value/A19remlife))</f>
        <v>0</v>
      </c>
      <c r="J310" s="104">
        <f>IF(J$3&gt;A19remlife,A19value-SUM($F310:I310),IF(A19remlife="N/A","n/a",A19value/A19remlife))</f>
        <v>0</v>
      </c>
      <c r="K310" s="104">
        <f>IF(K$3&gt;A19remlife,A19value-SUM($F310:J310),IF(A19remlife="N/A","n/a",A19value/A19remlife))</f>
        <v>0</v>
      </c>
      <c r="L310" s="104">
        <f>IF(L$3&gt;A19remlife,A19value-SUM($F310:K310),IF(A19remlife="N/A","n/a",A19value/A19remlife))</f>
        <v>0</v>
      </c>
      <c r="M310" s="104">
        <f>IF(M$3&gt;A19remlife,A19value-SUM($F310:L310),IF(A19remlife="N/A","n/a",A19value/A19remlife))</f>
        <v>0</v>
      </c>
      <c r="N310" s="104">
        <f>IF(N$3&gt;A19remlife,A19value-SUM($F310:M310),IF(A19remlife="N/A","n/a",A19value/A19remlife))</f>
        <v>0</v>
      </c>
      <c r="O310" s="104">
        <f>IF(O$3&gt;A19remlife,A19value-SUM($F310:N310),IF(A19remlife="N/A","n/a",A19value/A19remlife))</f>
        <v>0</v>
      </c>
      <c r="P310" s="104">
        <f>IF(P$3&gt;A19remlife,A19value-SUM($F310:O310),IF(A19remlife="N/A","n/a",A19value/A19remlife))</f>
        <v>0</v>
      </c>
      <c r="Q310" s="104">
        <f>IF(Q$3&gt;A19remlife,A19value-SUM($F310:P310),IF(A19remlife="N/A","n/a",A19value/A19remlife))</f>
        <v>0</v>
      </c>
      <c r="R310" s="104">
        <f>IF(R$3&gt;A19remlife,A19value-SUM($F310:Q310),IF(A19remlife="N/A","n/a",A19value/A19remlife))</f>
        <v>0</v>
      </c>
      <c r="S310" s="104">
        <f>IF(S$3&gt;A19remlife,A19value-SUM($F310:R310),IF(A19remlife="N/A","n/a",A19value/A19remlife))</f>
        <v>0</v>
      </c>
      <c r="T310" s="104">
        <f>IF(T$3&gt;A19remlife,A19value-SUM($F310:S310),IF(A19remlife="N/A","n/a",A19value/A19remlife))</f>
        <v>0</v>
      </c>
      <c r="U310" s="104">
        <f>IF(U$3&gt;A19remlife,A19value-SUM($F310:T310),IF(A19remlife="N/A","n/a",A19value/A19remlife))</f>
        <v>0</v>
      </c>
      <c r="V310" s="104">
        <f>IF(V$3&gt;A19remlife,A19value-SUM($F310:U310),IF(A19remlife="N/A","n/a",A19value/A19remlife))</f>
        <v>0</v>
      </c>
      <c r="W310" s="104">
        <f>IF(W$3&gt;A19remlife,A19value-SUM($F310:V310),IF(A19remlife="N/A","n/a",A19value/A19remlife))</f>
        <v>0</v>
      </c>
      <c r="X310" s="104">
        <f>IF(X$3&gt;A19remlife,A19value-SUM($F310:W310),IF(A19remlife="N/A","n/a",A19value/A19remlife))</f>
        <v>0</v>
      </c>
      <c r="Y310" s="104">
        <f>IF(Y$3&gt;A19remlife,A19value-SUM($F310:X310),IF(A19remlife="N/A","n/a",A19value/A19remlife))</f>
        <v>0</v>
      </c>
      <c r="Z310" s="104">
        <f>IF(Z$3&gt;A19remlife,A19value-SUM($F310:Y310),IF(A19remlife="N/A","n/a",A19value/A19remlife))</f>
        <v>0</v>
      </c>
      <c r="AA310" s="104">
        <f>IF(AA$3&gt;A19remlife,A19value-SUM($F310:Z310),IF(A19remlife="N/A","n/a",A19value/A19remlife))</f>
        <v>0</v>
      </c>
      <c r="AB310" s="104">
        <f>IF(AB$3&gt;A19remlife,A19value-SUM($F310:AA310),IF(A19remlife="N/A","n/a",A19value/A19remlife))</f>
        <v>0</v>
      </c>
      <c r="AC310" s="104">
        <f>IF(AC$3&gt;A19remlife,A19value-SUM($F310:AB310),IF(A19remlife="N/A","n/a",A19value/A19remlife))</f>
        <v>0</v>
      </c>
      <c r="AD310" s="104">
        <f>IF(AD$3&gt;A19remlife,A19value-SUM($F310:AC310),IF(A19remlife="N/A","n/a",A19value/A19remlife))</f>
        <v>0</v>
      </c>
      <c r="AE310" s="104">
        <f>IF(AE$3&gt;A19remlife,A19value-SUM($F310:AD310),IF(A19remlife="N/A","n/a",A19value/A19remlife))</f>
        <v>0</v>
      </c>
      <c r="AF310" s="104">
        <f>IF(AF$3&gt;A19remlife,A19value-SUM($F310:AE310),IF(A19remlife="N/A","n/a",A19value/A19remlife))</f>
        <v>0</v>
      </c>
      <c r="AG310" s="104">
        <f>IF(AG$3&gt;A19remlife,A19value-SUM($F310:AF310),IF(A19remlife="N/A","n/a",A19value/A19remlife))</f>
        <v>0</v>
      </c>
      <c r="AH310" s="104">
        <f>IF(AH$3&gt;A19remlife,A19value-SUM($F310:AG310),IF(A19remlife="N/A","n/a",A19value/A19remlife))</f>
        <v>0</v>
      </c>
      <c r="AI310" s="104">
        <f>IF(AI$3&gt;A19remlife,A19value-SUM($F310:AH310),IF(A19remlife="N/A","n/a",A19value/A19remlife))</f>
        <v>0</v>
      </c>
      <c r="AJ310" s="104">
        <f>IF(AJ$3&gt;A19remlife,A19value-SUM($F310:AI310),IF(A19remlife="N/A","n/a",A19value/A19remlife))</f>
        <v>0</v>
      </c>
      <c r="AK310" s="104">
        <f>IF(AK$3&gt;A19remlife,A19value-SUM($F310:AJ310),IF(A19remlife="N/A","n/a",A19value/A19remlife))</f>
        <v>0</v>
      </c>
      <c r="AL310" s="104">
        <f>IF(AL$3&gt;A19remlife,A19value-SUM($F310:AK310),IF(A19remlife="N/A","n/a",A19value/A19remlife))</f>
        <v>0</v>
      </c>
      <c r="AM310" s="104">
        <f>IF(AM$3&gt;A19remlife,A19value-SUM($F310:AL310),IF(A19remlife="N/A","n/a",A19value/A19remlife))</f>
        <v>0</v>
      </c>
      <c r="AN310" s="104">
        <f>IF(AN$3&gt;A19remlife,A19value-SUM($F310:AM310),IF(A19remlife="N/A","n/a",A19value/A19remlife))</f>
        <v>0</v>
      </c>
      <c r="AO310" s="104">
        <f>IF(AO$3&gt;A19remlife,A19value-SUM($F310:AN310),IF(A19remlife="N/A","n/a",A19value/A19remlife))</f>
        <v>0</v>
      </c>
      <c r="AP310" s="104">
        <f>IF(AP$3&gt;A19remlife,A19value-SUM($F310:AO310),IF(A19remlife="N/A","n/a",A19value/A19remlife))</f>
        <v>0</v>
      </c>
      <c r="AQ310" s="104">
        <f>IF(AQ$3&gt;A19remlife,A19value-SUM($F310:AP310),IF(A19remlife="N/A","n/a",A19value/A19remlife))</f>
        <v>0</v>
      </c>
      <c r="AR310" s="104">
        <f>IF(AR$3&gt;A19remlife,A19value-SUM($F310:AQ310),IF(A19remlife="N/A","n/a",A19value/A19remlife))</f>
        <v>0</v>
      </c>
      <c r="AS310" s="104">
        <f>IF(AS$3&gt;A19remlife,A19value-SUM($F310:AR310),IF(A19remlife="N/A","n/a",A19value/A19remlife))</f>
        <v>0</v>
      </c>
      <c r="AT310" s="104">
        <f>IF(AT$3&gt;A19remlife,A19value-SUM($F310:AS310),IF(A19remlife="N/A","n/a",A19value/A19remlife))</f>
        <v>0</v>
      </c>
      <c r="AU310" s="104">
        <f>IF(AU$3&gt;A19remlife,A19value-SUM($F310:AT310),IF(A19remlife="N/A","n/a",A19value/A19remlife))</f>
        <v>0</v>
      </c>
      <c r="AV310" s="104">
        <f>IF(AV$3&gt;A19remlife,A19value-SUM($F310:AU310),IF(A19remlife="N/A","n/a",A19value/A19remlife))</f>
        <v>0</v>
      </c>
      <c r="AW310" s="104">
        <f>IF(AW$3&gt;A19remlife,A19value-SUM($F310:AV310),IF(A19remlife="N/A","n/a",A19value/A19remlife))</f>
        <v>0</v>
      </c>
      <c r="AX310" s="104">
        <f>IF(AX$3&gt;A19remlife,A19value-SUM($F310:AW310),IF(A19remlife="N/A","n/a",A19value/A19remlife))</f>
        <v>0</v>
      </c>
      <c r="AY310" s="104">
        <f>IF(AY$3&gt;A19remlife,A19value-SUM($F310:AX310),IF(A19remlife="N/A","n/a",A19value/A19remlife))</f>
        <v>0</v>
      </c>
      <c r="AZ310" s="104">
        <f>IF(AZ$3&gt;A19remlife,A19value-SUM($F310:AY310),IF(A19remlife="N/A","n/a",A19value/A19remlife))</f>
        <v>0</v>
      </c>
      <c r="BA310" s="104">
        <f>IF(BA$3&gt;A19remlife,A19value-SUM($F310:AZ310),IF(A19remlife="N/A","n/a",A19value/A19remlife))</f>
        <v>0</v>
      </c>
      <c r="BB310" s="104">
        <f>IF(BB$3&gt;A19remlife,A19value-SUM($F310:BA310),IF(A19remlife="N/A","n/a",A19value/A19remlife))</f>
        <v>0</v>
      </c>
      <c r="BC310" s="104">
        <f>IF(BC$3&gt;A19remlife,A19value-SUM($F310:BB310),IF(A19remlife="N/A","n/a",A19value/A19remlife))</f>
        <v>0</v>
      </c>
      <c r="BD310" s="104">
        <f>IF(BD$3&gt;A19remlife,A19value-SUM($F310:BC310),IF(A19remlife="N/A","n/a",A19value/A19remlife))</f>
        <v>0</v>
      </c>
      <c r="BE310" s="104">
        <f>IF(BE$3&gt;A19remlife,A19value-SUM($F310:BD310),IF(A19remlife="N/A","n/a",A19value/A19remlife))</f>
        <v>0</v>
      </c>
      <c r="BF310" s="104">
        <f>IF(BF$3&gt;A19remlife,A19value-SUM($F310:BE310),IF(A19remlife="N/A","n/a",A19value/A19remlife))</f>
        <v>0</v>
      </c>
      <c r="BG310" s="104">
        <f>IF(BG$3&gt;A19remlife,A19value-SUM($F310:BF310),IF(A19remlife="N/A","n/a",A19value/A19remlife))</f>
        <v>0</v>
      </c>
      <c r="BH310" s="104">
        <f>IF(BH$3&gt;A19remlife,A19value-SUM($F310:BG310),IF(A19remlife="N/A","n/a",A19value/A19remlife))</f>
        <v>0</v>
      </c>
      <c r="BI310" s="104">
        <f>IF(BI$3&gt;A19remlife,A19value-SUM($F310:BH310),IF(A19remlife="N/A","n/a",A19value/A19remlife))</f>
        <v>0</v>
      </c>
      <c r="BJ310" s="234"/>
      <c r="BK310" s="234"/>
      <c r="BL310" s="234"/>
      <c r="BM310" s="234"/>
    </row>
    <row r="311" spans="1:65" s="190" customFormat="1" ht="12.75" hidden="1" customHeight="1" outlineLevel="2">
      <c r="A311" s="234"/>
      <c r="B311" s="32"/>
      <c r="C311" s="31"/>
      <c r="D311" s="930" t="s">
        <v>326</v>
      </c>
      <c r="E311" s="167">
        <v>0</v>
      </c>
      <c r="F311" s="34"/>
      <c r="G311" s="105"/>
      <c r="H311" s="105"/>
      <c r="I311" s="105"/>
      <c r="J311" s="105"/>
      <c r="K311" s="105"/>
      <c r="L311" s="105"/>
      <c r="M311" s="105"/>
      <c r="N311" s="105"/>
      <c r="O311" s="105"/>
      <c r="P311" s="105"/>
      <c r="Q311" s="105"/>
      <c r="R311" s="105"/>
      <c r="S311" s="105"/>
      <c r="T311" s="105"/>
      <c r="U311" s="105"/>
      <c r="V311" s="105"/>
      <c r="W311" s="105"/>
      <c r="X311" s="105"/>
      <c r="Y311" s="105"/>
      <c r="Z311" s="105"/>
      <c r="AA311" s="105"/>
      <c r="AB311" s="105"/>
      <c r="AC311" s="105"/>
      <c r="AD311" s="105"/>
      <c r="AE311" s="105"/>
      <c r="AF311" s="105"/>
      <c r="AG311" s="105"/>
      <c r="AH311" s="105"/>
      <c r="AI311" s="105"/>
      <c r="AJ311" s="105"/>
      <c r="AK311" s="105"/>
      <c r="AL311" s="105"/>
      <c r="AM311" s="105"/>
      <c r="AN311" s="105"/>
      <c r="AO311" s="105"/>
      <c r="AP311" s="105"/>
      <c r="AQ311" s="105"/>
      <c r="AR311" s="105"/>
      <c r="AS311" s="105"/>
      <c r="AT311" s="105"/>
      <c r="AU311" s="105"/>
      <c r="AV311" s="105"/>
      <c r="AW311" s="105"/>
      <c r="AX311" s="105"/>
      <c r="AY311" s="105"/>
      <c r="AZ311" s="105"/>
      <c r="BA311" s="105"/>
      <c r="BB311" s="105"/>
      <c r="BC311" s="105"/>
      <c r="BD311" s="105"/>
      <c r="BE311" s="105"/>
      <c r="BF311" s="105"/>
      <c r="BG311" s="105"/>
      <c r="BH311" s="105"/>
      <c r="BI311" s="105"/>
      <c r="BJ311" s="234"/>
      <c r="BK311" s="234"/>
      <c r="BL311" s="234"/>
      <c r="BM311" s="234"/>
    </row>
    <row r="312" spans="1:65" s="190" customFormat="1" hidden="1" outlineLevel="2">
      <c r="A312" s="234"/>
      <c r="B312" s="32"/>
      <c r="C312" s="31"/>
      <c r="D312" s="930"/>
      <c r="E312" s="167">
        <v>1</v>
      </c>
      <c r="F312" s="34"/>
      <c r="G312" s="183"/>
      <c r="H312" s="105">
        <f>IF(A19stdlife="n/a","n/a",IF(H$3&gt;(A19stdlife+$E312),('PTRM input'!$G$161*(1+rvanilla01)^0.5)-SUM($G312:G312),('PTRM input'!$G$161*(1+rvanilla01)^0.5)/A19stdlife))</f>
        <v>0</v>
      </c>
      <c r="I312" s="105">
        <f>IF(A19stdlife="n/a","n/a",IF(I$3&gt;(A19stdlife+$E312),('PTRM input'!$G$161*(1+rvanilla01)^0.5)-SUM($G312:H312),('PTRM input'!$G$161*(1+rvanilla01)^0.5)/A19stdlife))</f>
        <v>0</v>
      </c>
      <c r="J312" s="105">
        <f>IF(A19stdlife="n/a","n/a",IF(J$3&gt;(A19stdlife+$E312),('PTRM input'!$G$161*(1+rvanilla01)^0.5)-SUM($G312:I312),('PTRM input'!$G$161*(1+rvanilla01)^0.5)/A19stdlife))</f>
        <v>0</v>
      </c>
      <c r="K312" s="105">
        <f>IF(A19stdlife="n/a","n/a",IF(K$3&gt;(A19stdlife+$E312),('PTRM input'!$G$161*(1+rvanilla01)^0.5)-SUM($G312:J312),('PTRM input'!$G$161*(1+rvanilla01)^0.5)/A19stdlife))</f>
        <v>0</v>
      </c>
      <c r="L312" s="105">
        <f>IF(A19stdlife="n/a","n/a",IF(L$3&gt;(A19stdlife+$E312),('PTRM input'!$G$161*(1+rvanilla01)^0.5)-SUM($G312:K312),('PTRM input'!$G$161*(1+rvanilla01)^0.5)/A19stdlife))</f>
        <v>0</v>
      </c>
      <c r="M312" s="105">
        <f>IF(A19stdlife="n/a","n/a",IF(M$3&gt;(A19stdlife+$E312),('PTRM input'!$G$161*(1+rvanilla01)^0.5)-SUM($G312:L312),('PTRM input'!$G$161*(1+rvanilla01)^0.5)/A19stdlife))</f>
        <v>0</v>
      </c>
      <c r="N312" s="105">
        <f>IF(A19stdlife="n/a","n/a",IF(N$3&gt;(A19stdlife+$E312),('PTRM input'!$G$161*(1+rvanilla01)^0.5)-SUM($G312:M312),('PTRM input'!$G$161*(1+rvanilla01)^0.5)/A19stdlife))</f>
        <v>0</v>
      </c>
      <c r="O312" s="105">
        <f>IF(A19stdlife="n/a","n/a",IF(O$3&gt;(A19stdlife+$E312),('PTRM input'!$G$161*(1+rvanilla01)^0.5)-SUM($G312:N312),('PTRM input'!$G$161*(1+rvanilla01)^0.5)/A19stdlife))</f>
        <v>0</v>
      </c>
      <c r="P312" s="105">
        <f>IF(A19stdlife="n/a","n/a",IF(P$3&gt;(A19stdlife+$E312),('PTRM input'!$G$161*(1+rvanilla01)^0.5)-SUM($G312:O312),('PTRM input'!$G$161*(1+rvanilla01)^0.5)/A19stdlife))</f>
        <v>0</v>
      </c>
      <c r="Q312" s="105">
        <f>IF(A19stdlife="n/a","n/a",IF(Q$3&gt;(A19stdlife+$E312),('PTRM input'!$G$161*(1+rvanilla01)^0.5)-SUM($G312:P312),('PTRM input'!$G$161*(1+rvanilla01)^0.5)/A19stdlife))</f>
        <v>0</v>
      </c>
      <c r="R312" s="105">
        <f>IF(A19stdlife="n/a","n/a",IF(R$3&gt;(A19stdlife+$E312),('PTRM input'!$G$161*(1+rvanilla01)^0.5)-SUM($G312:Q312),('PTRM input'!$G$161*(1+rvanilla01)^0.5)/A19stdlife))</f>
        <v>0</v>
      </c>
      <c r="S312" s="105">
        <f>IF(A19stdlife="n/a","n/a",IF(S$3&gt;(A19stdlife+$E312),('PTRM input'!$G$161*(1+rvanilla01)^0.5)-SUM($G312:R312),('PTRM input'!$G$161*(1+rvanilla01)^0.5)/A19stdlife))</f>
        <v>0</v>
      </c>
      <c r="T312" s="105">
        <f>IF(A19stdlife="n/a","n/a",IF(T$3&gt;(A19stdlife+$E312),('PTRM input'!$G$161*(1+rvanilla01)^0.5)-SUM($G312:S312),('PTRM input'!$G$161*(1+rvanilla01)^0.5)/A19stdlife))</f>
        <v>0</v>
      </c>
      <c r="U312" s="105">
        <f>IF(A19stdlife="n/a","n/a",IF(U$3&gt;(A19stdlife+$E312),('PTRM input'!$G$161*(1+rvanilla01)^0.5)-SUM($G312:T312),('PTRM input'!$G$161*(1+rvanilla01)^0.5)/A19stdlife))</f>
        <v>0</v>
      </c>
      <c r="V312" s="105">
        <f>IF(A19stdlife="n/a","n/a",IF(V$3&gt;(A19stdlife+$E312),('PTRM input'!$G$161*(1+rvanilla01)^0.5)-SUM($G312:U312),('PTRM input'!$G$161*(1+rvanilla01)^0.5)/A19stdlife))</f>
        <v>0</v>
      </c>
      <c r="W312" s="105">
        <f>IF(A19stdlife="n/a","n/a",IF(W$3&gt;(A19stdlife+$E312),('PTRM input'!$G$161*(1+rvanilla01)^0.5)-SUM($G312:V312),('PTRM input'!$G$161*(1+rvanilla01)^0.5)/A19stdlife))</f>
        <v>0</v>
      </c>
      <c r="X312" s="105">
        <f>IF(A19stdlife="n/a","n/a",IF(X$3&gt;(A19stdlife+$E312),('PTRM input'!$G$161*(1+rvanilla01)^0.5)-SUM($G312:W312),('PTRM input'!$G$161*(1+rvanilla01)^0.5)/A19stdlife))</f>
        <v>0</v>
      </c>
      <c r="Y312" s="105">
        <f>IF(A19stdlife="n/a","n/a",IF(Y$3&gt;(A19stdlife+$E312),('PTRM input'!$G$161*(1+rvanilla01)^0.5)-SUM($G312:X312),('PTRM input'!$G$161*(1+rvanilla01)^0.5)/A19stdlife))</f>
        <v>0</v>
      </c>
      <c r="Z312" s="105">
        <f>IF(A19stdlife="n/a","n/a",IF(Z$3&gt;(A19stdlife+$E312),('PTRM input'!$G$161*(1+rvanilla01)^0.5)-SUM($G312:Y312),('PTRM input'!$G$161*(1+rvanilla01)^0.5)/A19stdlife))</f>
        <v>0</v>
      </c>
      <c r="AA312" s="105">
        <f>IF(A19stdlife="n/a","n/a",IF(AA$3&gt;(A19stdlife+$E312),('PTRM input'!$G$161*(1+rvanilla01)^0.5)-SUM($G312:Z312),('PTRM input'!$G$161*(1+rvanilla01)^0.5)/A19stdlife))</f>
        <v>0</v>
      </c>
      <c r="AB312" s="105">
        <f>IF(A19stdlife="n/a","n/a",IF(AB$3&gt;(A19stdlife+$E312),('PTRM input'!$G$161*(1+rvanilla01)^0.5)-SUM($G312:AA312),('PTRM input'!$G$161*(1+rvanilla01)^0.5)/A19stdlife))</f>
        <v>0</v>
      </c>
      <c r="AC312" s="105">
        <f>IF(A19stdlife="n/a","n/a",IF(AC$3&gt;(A19stdlife+$E312),('PTRM input'!$G$161*(1+rvanilla01)^0.5)-SUM($G312:AB312),('PTRM input'!$G$161*(1+rvanilla01)^0.5)/A19stdlife))</f>
        <v>0</v>
      </c>
      <c r="AD312" s="105">
        <f>IF(A19stdlife="n/a","n/a",IF(AD$3&gt;(A19stdlife+$E312),('PTRM input'!$G$161*(1+rvanilla01)^0.5)-SUM($G312:AC312),('PTRM input'!$G$161*(1+rvanilla01)^0.5)/A19stdlife))</f>
        <v>0</v>
      </c>
      <c r="AE312" s="105">
        <f>IF(A19stdlife="n/a","n/a",IF(AE$3&gt;(A19stdlife+$E312),('PTRM input'!$G$161*(1+rvanilla01)^0.5)-SUM($G312:AD312),('PTRM input'!$G$161*(1+rvanilla01)^0.5)/A19stdlife))</f>
        <v>0</v>
      </c>
      <c r="AF312" s="105">
        <f>IF(A19stdlife="n/a","n/a",IF(AF$3&gt;(A19stdlife+$E312),('PTRM input'!$G$161*(1+rvanilla01)^0.5)-SUM($G312:AE312),('PTRM input'!$G$161*(1+rvanilla01)^0.5)/A19stdlife))</f>
        <v>0</v>
      </c>
      <c r="AG312" s="105">
        <f>IF(A19stdlife="n/a","n/a",IF(AG$3&gt;(A19stdlife+$E312),('PTRM input'!$G$161*(1+rvanilla01)^0.5)-SUM($G312:AF312),('PTRM input'!$G$161*(1+rvanilla01)^0.5)/A19stdlife))</f>
        <v>0</v>
      </c>
      <c r="AH312" s="105">
        <f>IF(A19stdlife="n/a","n/a",IF(AH$3&gt;(A19stdlife+$E312),('PTRM input'!$G$161*(1+rvanilla01)^0.5)-SUM($G312:AG312),('PTRM input'!$G$161*(1+rvanilla01)^0.5)/A19stdlife))</f>
        <v>0</v>
      </c>
      <c r="AI312" s="105">
        <f>IF(A19stdlife="n/a","n/a",IF(AI$3&gt;(A19stdlife+$E312),('PTRM input'!$G$161*(1+rvanilla01)^0.5)-SUM($G312:AH312),('PTRM input'!$G$161*(1+rvanilla01)^0.5)/A19stdlife))</f>
        <v>0</v>
      </c>
      <c r="AJ312" s="105">
        <f>IF(A19stdlife="n/a","n/a",IF(AJ$3&gt;(A19stdlife+$E312),('PTRM input'!$G$161*(1+rvanilla01)^0.5)-SUM($G312:AI312),('PTRM input'!$G$161*(1+rvanilla01)^0.5)/A19stdlife))</f>
        <v>0</v>
      </c>
      <c r="AK312" s="105">
        <f>IF(A19stdlife="n/a","n/a",IF(AK$3&gt;(A19stdlife+$E312),('PTRM input'!$G$161*(1+rvanilla01)^0.5)-SUM($G312:AJ312),('PTRM input'!$G$161*(1+rvanilla01)^0.5)/A19stdlife))</f>
        <v>0</v>
      </c>
      <c r="AL312" s="105">
        <f>IF(A19stdlife="n/a","n/a",IF(AL$3&gt;(A19stdlife+$E312),('PTRM input'!$G$161*(1+rvanilla01)^0.5)-SUM($G312:AK312),('PTRM input'!$G$161*(1+rvanilla01)^0.5)/A19stdlife))</f>
        <v>0</v>
      </c>
      <c r="AM312" s="105">
        <f>IF(A19stdlife="n/a","n/a",IF(AM$3&gt;(A19stdlife+$E312),('PTRM input'!$G$161*(1+rvanilla01)^0.5)-SUM($G312:AL312),('PTRM input'!$G$161*(1+rvanilla01)^0.5)/A19stdlife))</f>
        <v>0</v>
      </c>
      <c r="AN312" s="105">
        <f>IF(A19stdlife="n/a","n/a",IF(AN$3&gt;(A19stdlife+$E312),('PTRM input'!$G$161*(1+rvanilla01)^0.5)-SUM($G312:AM312),('PTRM input'!$G$161*(1+rvanilla01)^0.5)/A19stdlife))</f>
        <v>0</v>
      </c>
      <c r="AO312" s="105">
        <f>IF(A19stdlife="n/a","n/a",IF(AO$3&gt;(A19stdlife+$E312),('PTRM input'!$G$161*(1+rvanilla01)^0.5)-SUM($G312:AN312),('PTRM input'!$G$161*(1+rvanilla01)^0.5)/A19stdlife))</f>
        <v>0</v>
      </c>
      <c r="AP312" s="105">
        <f>IF(A19stdlife="n/a","n/a",IF(AP$3&gt;(A19stdlife+$E312),('PTRM input'!$G$161*(1+rvanilla01)^0.5)-SUM($G312:AO312),('PTRM input'!$G$161*(1+rvanilla01)^0.5)/A19stdlife))</f>
        <v>0</v>
      </c>
      <c r="AQ312" s="105">
        <f>IF(A19stdlife="n/a","n/a",IF(AQ$3&gt;(A19stdlife+$E312),('PTRM input'!$G$161*(1+rvanilla01)^0.5)-SUM($G312:AP312),('PTRM input'!$G$161*(1+rvanilla01)^0.5)/A19stdlife))</f>
        <v>0</v>
      </c>
      <c r="AR312" s="105">
        <f>IF(A19stdlife="n/a","n/a",IF(AR$3&gt;(A19stdlife+$E312),('PTRM input'!$G$161*(1+rvanilla01)^0.5)-SUM($G312:AQ312),('PTRM input'!$G$161*(1+rvanilla01)^0.5)/A19stdlife))</f>
        <v>0</v>
      </c>
      <c r="AS312" s="105">
        <f>IF(A19stdlife="n/a","n/a",IF(AS$3&gt;(A19stdlife+$E312),('PTRM input'!$G$161*(1+rvanilla01)^0.5)-SUM($G312:AR312),('PTRM input'!$G$161*(1+rvanilla01)^0.5)/A19stdlife))</f>
        <v>0</v>
      </c>
      <c r="AT312" s="105">
        <f>IF(A19stdlife="n/a","n/a",IF(AT$3&gt;(A19stdlife+$E312),('PTRM input'!$G$161*(1+rvanilla01)^0.5)-SUM($G312:AS312),('PTRM input'!$G$161*(1+rvanilla01)^0.5)/A19stdlife))</f>
        <v>0</v>
      </c>
      <c r="AU312" s="105">
        <f>IF(A19stdlife="n/a","n/a",IF(AU$3&gt;(A19stdlife+$E312),('PTRM input'!$G$161*(1+rvanilla01)^0.5)-SUM($G312:AT312),('PTRM input'!$G$161*(1+rvanilla01)^0.5)/A19stdlife))</f>
        <v>0</v>
      </c>
      <c r="AV312" s="105">
        <f>IF(A19stdlife="n/a","n/a",IF(AV$3&gt;(A19stdlife+$E312),('PTRM input'!$G$161*(1+rvanilla01)^0.5)-SUM($G312:AU312),('PTRM input'!$G$161*(1+rvanilla01)^0.5)/A19stdlife))</f>
        <v>0</v>
      </c>
      <c r="AW312" s="105">
        <f>IF(A19stdlife="n/a","n/a",IF(AW$3&gt;(A19stdlife+$E312),('PTRM input'!$G$161*(1+rvanilla01)^0.5)-SUM($G312:AV312),('PTRM input'!$G$161*(1+rvanilla01)^0.5)/A19stdlife))</f>
        <v>0</v>
      </c>
      <c r="AX312" s="105">
        <f>IF(A19stdlife="n/a","n/a",IF(AX$3&gt;(A19stdlife+$E312),('PTRM input'!$G$161*(1+rvanilla01)^0.5)-SUM($G312:AW312),('PTRM input'!$G$161*(1+rvanilla01)^0.5)/A19stdlife))</f>
        <v>0</v>
      </c>
      <c r="AY312" s="105">
        <f>IF(A19stdlife="n/a","n/a",IF(AY$3&gt;(A19stdlife+$E312),('PTRM input'!$G$161*(1+rvanilla01)^0.5)-SUM($G312:AX312),('PTRM input'!$G$161*(1+rvanilla01)^0.5)/A19stdlife))</f>
        <v>0</v>
      </c>
      <c r="AZ312" s="105">
        <f>IF(A19stdlife="n/a","n/a",IF(AZ$3&gt;(A19stdlife+$E312),('PTRM input'!$G$161*(1+rvanilla01)^0.5)-SUM($G312:AY312),('PTRM input'!$G$161*(1+rvanilla01)^0.5)/A19stdlife))</f>
        <v>0</v>
      </c>
      <c r="BA312" s="105">
        <f>IF(A19stdlife="n/a","n/a",IF(BA$3&gt;(A19stdlife+$E312),('PTRM input'!$G$161*(1+rvanilla01)^0.5)-SUM($G312:AZ312),('PTRM input'!$G$161*(1+rvanilla01)^0.5)/A19stdlife))</f>
        <v>0</v>
      </c>
      <c r="BB312" s="105">
        <f>IF(A19stdlife="n/a","n/a",IF(BB$3&gt;(A19stdlife+$E312),('PTRM input'!$G$161*(1+rvanilla01)^0.5)-SUM($G312:BA312),('PTRM input'!$G$161*(1+rvanilla01)^0.5)/A19stdlife))</f>
        <v>0</v>
      </c>
      <c r="BC312" s="105">
        <f>IF(A19stdlife="n/a","n/a",IF(BC$3&gt;(A19stdlife+$E312),('PTRM input'!$G$161*(1+rvanilla01)^0.5)-SUM($G312:BB312),('PTRM input'!$G$161*(1+rvanilla01)^0.5)/A19stdlife))</f>
        <v>0</v>
      </c>
      <c r="BD312" s="105">
        <f>IF(A19stdlife="n/a","n/a",IF(BD$3&gt;(A19stdlife+$E312),('PTRM input'!$G$161*(1+rvanilla01)^0.5)-SUM($G312:BC312),('PTRM input'!$G$161*(1+rvanilla01)^0.5)/A19stdlife))</f>
        <v>0</v>
      </c>
      <c r="BE312" s="105">
        <f>IF(A19stdlife="n/a","n/a",IF(BE$3&gt;(A19stdlife+$E312),('PTRM input'!$G$161*(1+rvanilla01)^0.5)-SUM($G312:BD312),('PTRM input'!$G$161*(1+rvanilla01)^0.5)/A19stdlife))</f>
        <v>0</v>
      </c>
      <c r="BF312" s="105">
        <f>IF(A19stdlife="n/a","n/a",IF(BF$3&gt;(A19stdlife+$E312),('PTRM input'!$G$161*(1+rvanilla01)^0.5)-SUM($G312:BE312),('PTRM input'!$G$161*(1+rvanilla01)^0.5)/A19stdlife))</f>
        <v>0</v>
      </c>
      <c r="BG312" s="105">
        <f>IF(A19stdlife="n/a","n/a",IF(BG$3&gt;(A19stdlife+$E312),('PTRM input'!$G$161*(1+rvanilla01)^0.5)-SUM($G312:BF312),('PTRM input'!$G$161*(1+rvanilla01)^0.5)/A19stdlife))</f>
        <v>0</v>
      </c>
      <c r="BH312" s="105">
        <f>IF(A19stdlife="n/a","n/a",IF(BH$3&gt;(A19stdlife+$E312),('PTRM input'!$G$161*(1+rvanilla01)^0.5)-SUM($G312:BG312),('PTRM input'!$G$161*(1+rvanilla01)^0.5)/A19stdlife))</f>
        <v>0</v>
      </c>
      <c r="BI312" s="105">
        <f>IF(A19stdlife="n/a","n/a",IF(BI$3&gt;(A19stdlife+$E312),('PTRM input'!$G$161*(1+rvanilla01)^0.5)-SUM($G312:BH312),('PTRM input'!$G$161*(1+rvanilla01)^0.5)/A19stdlife))</f>
        <v>0</v>
      </c>
      <c r="BJ312" s="234"/>
      <c r="BK312" s="234"/>
      <c r="BL312" s="234"/>
      <c r="BM312" s="234"/>
    </row>
    <row r="313" spans="1:65" s="190" customFormat="1" hidden="1" outlineLevel="2">
      <c r="A313" s="234"/>
      <c r="B313" s="32"/>
      <c r="C313" s="31"/>
      <c r="D313" s="930"/>
      <c r="E313" s="167">
        <v>2</v>
      </c>
      <c r="F313" s="34"/>
      <c r="G313" s="184"/>
      <c r="H313" s="185"/>
      <c r="I313" s="105">
        <f>IF(A19stdlife="n/a","n/a",IF(I$3&gt;(A19stdlife+$E313),('PTRM input'!$H$161*(1+rvanilla02)^0.5)-SUM($H313:H313),('PTRM input'!$H$161*(1+rvanilla02)^0.5)/A19stdlife))</f>
        <v>0</v>
      </c>
      <c r="J313" s="105">
        <f>IF(A19stdlife="n/a","n/a",IF(J$3&gt;(A19stdlife+$E313),('PTRM input'!$H$161*(1+rvanilla02)^0.5)-SUM($H313:I313),('PTRM input'!$H$161*(1+rvanilla02)^0.5)/A19stdlife))</f>
        <v>0</v>
      </c>
      <c r="K313" s="105">
        <f>IF(A19stdlife="n/a","n/a",IF(K$3&gt;(A19stdlife+$E313),('PTRM input'!$H$161*(1+rvanilla02)^0.5)-SUM($H313:J313),('PTRM input'!$H$161*(1+rvanilla02)^0.5)/A19stdlife))</f>
        <v>0</v>
      </c>
      <c r="L313" s="105">
        <f>IF(A19stdlife="n/a","n/a",IF(L$3&gt;(A19stdlife+$E313),('PTRM input'!$H$161*(1+rvanilla02)^0.5)-SUM($H313:K313),('PTRM input'!$H$161*(1+rvanilla02)^0.5)/A19stdlife))</f>
        <v>0</v>
      </c>
      <c r="M313" s="105">
        <f>IF(A19stdlife="n/a","n/a",IF(M$3&gt;(A19stdlife+$E313),('PTRM input'!$H$161*(1+rvanilla02)^0.5)-SUM($H313:L313),('PTRM input'!$H$161*(1+rvanilla02)^0.5)/A19stdlife))</f>
        <v>0</v>
      </c>
      <c r="N313" s="105">
        <f>IF(A19stdlife="n/a","n/a",IF(N$3&gt;(A19stdlife+$E313),('PTRM input'!$H$161*(1+rvanilla02)^0.5)-SUM($H313:M313),('PTRM input'!$H$161*(1+rvanilla02)^0.5)/A19stdlife))</f>
        <v>0</v>
      </c>
      <c r="O313" s="105">
        <f>IF(A19stdlife="n/a","n/a",IF(O$3&gt;(A19stdlife+$E313),('PTRM input'!$H$161*(1+rvanilla02)^0.5)-SUM($H313:N313),('PTRM input'!$H$161*(1+rvanilla02)^0.5)/A19stdlife))</f>
        <v>0</v>
      </c>
      <c r="P313" s="105">
        <f>IF(A19stdlife="n/a","n/a",IF(P$3&gt;(A19stdlife+$E313),('PTRM input'!$H$161*(1+rvanilla02)^0.5)-SUM($H313:O313),('PTRM input'!$H$161*(1+rvanilla02)^0.5)/A19stdlife))</f>
        <v>0</v>
      </c>
      <c r="Q313" s="105">
        <f>IF(A19stdlife="n/a","n/a",IF(Q$3&gt;(A19stdlife+$E313),('PTRM input'!$H$161*(1+rvanilla02)^0.5)-SUM($H313:P313),('PTRM input'!$H$161*(1+rvanilla02)^0.5)/A19stdlife))</f>
        <v>0</v>
      </c>
      <c r="R313" s="105">
        <f>IF(A19stdlife="n/a","n/a",IF(R$3&gt;(A19stdlife+$E313),('PTRM input'!$H$161*(1+rvanilla02)^0.5)-SUM($H313:Q313),('PTRM input'!$H$161*(1+rvanilla02)^0.5)/A19stdlife))</f>
        <v>0</v>
      </c>
      <c r="S313" s="105">
        <f>IF(A19stdlife="n/a","n/a",IF(S$3&gt;(A19stdlife+$E313),('PTRM input'!$H$161*(1+rvanilla02)^0.5)-SUM($H313:R313),('PTRM input'!$H$161*(1+rvanilla02)^0.5)/A19stdlife))</f>
        <v>0</v>
      </c>
      <c r="T313" s="105">
        <f>IF(A19stdlife="n/a","n/a",IF(T$3&gt;(A19stdlife+$E313),('PTRM input'!$H$161*(1+rvanilla02)^0.5)-SUM($H313:S313),('PTRM input'!$H$161*(1+rvanilla02)^0.5)/A19stdlife))</f>
        <v>0</v>
      </c>
      <c r="U313" s="105">
        <f>IF(A19stdlife="n/a","n/a",IF(U$3&gt;(A19stdlife+$E313),('PTRM input'!$H$161*(1+rvanilla02)^0.5)-SUM($H313:T313),('PTRM input'!$H$161*(1+rvanilla02)^0.5)/A19stdlife))</f>
        <v>0</v>
      </c>
      <c r="V313" s="105">
        <f>IF(A19stdlife="n/a","n/a",IF(V$3&gt;(A19stdlife+$E313),('PTRM input'!$H$161*(1+rvanilla02)^0.5)-SUM($H313:U313),('PTRM input'!$H$161*(1+rvanilla02)^0.5)/A19stdlife))</f>
        <v>0</v>
      </c>
      <c r="W313" s="105">
        <f>IF(A19stdlife="n/a","n/a",IF(W$3&gt;(A19stdlife+$E313),('PTRM input'!$H$161*(1+rvanilla02)^0.5)-SUM($H313:V313),('PTRM input'!$H$161*(1+rvanilla02)^0.5)/A19stdlife))</f>
        <v>0</v>
      </c>
      <c r="X313" s="105">
        <f>IF(A19stdlife="n/a","n/a",IF(X$3&gt;(A19stdlife+$E313),('PTRM input'!$H$161*(1+rvanilla02)^0.5)-SUM($H313:W313),('PTRM input'!$H$161*(1+rvanilla02)^0.5)/A19stdlife))</f>
        <v>0</v>
      </c>
      <c r="Y313" s="105">
        <f>IF(A19stdlife="n/a","n/a",IF(Y$3&gt;(A19stdlife+$E313),('PTRM input'!$H$161*(1+rvanilla02)^0.5)-SUM($H313:X313),('PTRM input'!$H$161*(1+rvanilla02)^0.5)/A19stdlife))</f>
        <v>0</v>
      </c>
      <c r="Z313" s="105">
        <f>IF(A19stdlife="n/a","n/a",IF(Z$3&gt;(A19stdlife+$E313),('PTRM input'!$H$161*(1+rvanilla02)^0.5)-SUM($H313:Y313),('PTRM input'!$H$161*(1+rvanilla02)^0.5)/A19stdlife))</f>
        <v>0</v>
      </c>
      <c r="AA313" s="105">
        <f>IF(A19stdlife="n/a","n/a",IF(AA$3&gt;(A19stdlife+$E313),('PTRM input'!$H$161*(1+rvanilla02)^0.5)-SUM($H313:Z313),('PTRM input'!$H$161*(1+rvanilla02)^0.5)/A19stdlife))</f>
        <v>0</v>
      </c>
      <c r="AB313" s="105">
        <f>IF(A19stdlife="n/a","n/a",IF(AB$3&gt;(A19stdlife+$E313),('PTRM input'!$H$161*(1+rvanilla02)^0.5)-SUM($H313:AA313),('PTRM input'!$H$161*(1+rvanilla02)^0.5)/A19stdlife))</f>
        <v>0</v>
      </c>
      <c r="AC313" s="105">
        <f>IF(A19stdlife="n/a","n/a",IF(AC$3&gt;(A19stdlife+$E313),('PTRM input'!$H$161*(1+rvanilla02)^0.5)-SUM($H313:AB313),('PTRM input'!$H$161*(1+rvanilla02)^0.5)/A19stdlife))</f>
        <v>0</v>
      </c>
      <c r="AD313" s="105">
        <f>IF(A19stdlife="n/a","n/a",IF(AD$3&gt;(A19stdlife+$E313),('PTRM input'!$H$161*(1+rvanilla02)^0.5)-SUM($H313:AC313),('PTRM input'!$H$161*(1+rvanilla02)^0.5)/A19stdlife))</f>
        <v>0</v>
      </c>
      <c r="AE313" s="105">
        <f>IF(A19stdlife="n/a","n/a",IF(AE$3&gt;(A19stdlife+$E313),('PTRM input'!$H$161*(1+rvanilla02)^0.5)-SUM($H313:AD313),('PTRM input'!$H$161*(1+rvanilla02)^0.5)/A19stdlife))</f>
        <v>0</v>
      </c>
      <c r="AF313" s="105">
        <f>IF(A19stdlife="n/a","n/a",IF(AF$3&gt;(A19stdlife+$E313),('PTRM input'!$H$161*(1+rvanilla02)^0.5)-SUM($H313:AE313),('PTRM input'!$H$161*(1+rvanilla02)^0.5)/A19stdlife))</f>
        <v>0</v>
      </c>
      <c r="AG313" s="105">
        <f>IF(A19stdlife="n/a","n/a",IF(AG$3&gt;(A19stdlife+$E313),('PTRM input'!$H$161*(1+rvanilla02)^0.5)-SUM($H313:AF313),('PTRM input'!$H$161*(1+rvanilla02)^0.5)/A19stdlife))</f>
        <v>0</v>
      </c>
      <c r="AH313" s="105">
        <f>IF(A19stdlife="n/a","n/a",IF(AH$3&gt;(A19stdlife+$E313),('PTRM input'!$H$161*(1+rvanilla02)^0.5)-SUM($H313:AG313),('PTRM input'!$H$161*(1+rvanilla02)^0.5)/A19stdlife))</f>
        <v>0</v>
      </c>
      <c r="AI313" s="105">
        <f>IF(A19stdlife="n/a","n/a",IF(AI$3&gt;(A19stdlife+$E313),('PTRM input'!$H$161*(1+rvanilla02)^0.5)-SUM($H313:AH313),('PTRM input'!$H$161*(1+rvanilla02)^0.5)/A19stdlife))</f>
        <v>0</v>
      </c>
      <c r="AJ313" s="105">
        <f>IF(A19stdlife="n/a","n/a",IF(AJ$3&gt;(A19stdlife+$E313),('PTRM input'!$H$161*(1+rvanilla02)^0.5)-SUM($H313:AI313),('PTRM input'!$H$161*(1+rvanilla02)^0.5)/A19stdlife))</f>
        <v>0</v>
      </c>
      <c r="AK313" s="105">
        <f>IF(A19stdlife="n/a","n/a",IF(AK$3&gt;(A19stdlife+$E313),('PTRM input'!$H$161*(1+rvanilla02)^0.5)-SUM($H313:AJ313),('PTRM input'!$H$161*(1+rvanilla02)^0.5)/A19stdlife))</f>
        <v>0</v>
      </c>
      <c r="AL313" s="105">
        <f>IF(A19stdlife="n/a","n/a",IF(AL$3&gt;(A19stdlife+$E313),('PTRM input'!$H$161*(1+rvanilla02)^0.5)-SUM($H313:AK313),('PTRM input'!$H$161*(1+rvanilla02)^0.5)/A19stdlife))</f>
        <v>0</v>
      </c>
      <c r="AM313" s="105">
        <f>IF(A19stdlife="n/a","n/a",IF(AM$3&gt;(A19stdlife+$E313),('PTRM input'!$H$161*(1+rvanilla02)^0.5)-SUM($H313:AL313),('PTRM input'!$H$161*(1+rvanilla02)^0.5)/A19stdlife))</f>
        <v>0</v>
      </c>
      <c r="AN313" s="105">
        <f>IF(A19stdlife="n/a","n/a",IF(AN$3&gt;(A19stdlife+$E313),('PTRM input'!$H$161*(1+rvanilla02)^0.5)-SUM($H313:AM313),('PTRM input'!$H$161*(1+rvanilla02)^0.5)/A19stdlife))</f>
        <v>0</v>
      </c>
      <c r="AO313" s="105">
        <f>IF(A19stdlife="n/a","n/a",IF(AO$3&gt;(A19stdlife+$E313),('PTRM input'!$H$161*(1+rvanilla02)^0.5)-SUM($H313:AN313),('PTRM input'!$H$161*(1+rvanilla02)^0.5)/A19stdlife))</f>
        <v>0</v>
      </c>
      <c r="AP313" s="105">
        <f>IF(A19stdlife="n/a","n/a",IF(AP$3&gt;(A19stdlife+$E313),('PTRM input'!$H$161*(1+rvanilla02)^0.5)-SUM($H313:AO313),('PTRM input'!$H$161*(1+rvanilla02)^0.5)/A19stdlife))</f>
        <v>0</v>
      </c>
      <c r="AQ313" s="105">
        <f>IF(A19stdlife="n/a","n/a",IF(AQ$3&gt;(A19stdlife+$E313),('PTRM input'!$H$161*(1+rvanilla02)^0.5)-SUM($H313:AP313),('PTRM input'!$H$161*(1+rvanilla02)^0.5)/A19stdlife))</f>
        <v>0</v>
      </c>
      <c r="AR313" s="105">
        <f>IF(A19stdlife="n/a","n/a",IF(AR$3&gt;(A19stdlife+$E313),('PTRM input'!$H$161*(1+rvanilla02)^0.5)-SUM($H313:AQ313),('PTRM input'!$H$161*(1+rvanilla02)^0.5)/A19stdlife))</f>
        <v>0</v>
      </c>
      <c r="AS313" s="105">
        <f>IF(A19stdlife="n/a","n/a",IF(AS$3&gt;(A19stdlife+$E313),('PTRM input'!$H$161*(1+rvanilla02)^0.5)-SUM($H313:AR313),('PTRM input'!$H$161*(1+rvanilla02)^0.5)/A19stdlife))</f>
        <v>0</v>
      </c>
      <c r="AT313" s="105">
        <f>IF(A19stdlife="n/a","n/a",IF(AT$3&gt;(A19stdlife+$E313),('PTRM input'!$H$161*(1+rvanilla02)^0.5)-SUM($H313:AS313),('PTRM input'!$H$161*(1+rvanilla02)^0.5)/A19stdlife))</f>
        <v>0</v>
      </c>
      <c r="AU313" s="105">
        <f>IF(A19stdlife="n/a","n/a",IF(AU$3&gt;(A19stdlife+$E313),('PTRM input'!$H$161*(1+rvanilla02)^0.5)-SUM($H313:AT313),('PTRM input'!$H$161*(1+rvanilla02)^0.5)/A19stdlife))</f>
        <v>0</v>
      </c>
      <c r="AV313" s="105">
        <f>IF(A19stdlife="n/a","n/a",IF(AV$3&gt;(A19stdlife+$E313),('PTRM input'!$H$161*(1+rvanilla02)^0.5)-SUM($H313:AU313),('PTRM input'!$H$161*(1+rvanilla02)^0.5)/A19stdlife))</f>
        <v>0</v>
      </c>
      <c r="AW313" s="105">
        <f>IF(A19stdlife="n/a","n/a",IF(AW$3&gt;(A19stdlife+$E313),('PTRM input'!$H$161*(1+rvanilla02)^0.5)-SUM($H313:AV313),('PTRM input'!$H$161*(1+rvanilla02)^0.5)/A19stdlife))</f>
        <v>0</v>
      </c>
      <c r="AX313" s="105">
        <f>IF(A19stdlife="n/a","n/a",IF(AX$3&gt;(A19stdlife+$E313),('PTRM input'!$H$161*(1+rvanilla02)^0.5)-SUM($H313:AW313),('PTRM input'!$H$161*(1+rvanilla02)^0.5)/A19stdlife))</f>
        <v>0</v>
      </c>
      <c r="AY313" s="105">
        <f>IF(A19stdlife="n/a","n/a",IF(AY$3&gt;(A19stdlife+$E313),('PTRM input'!$H$161*(1+rvanilla02)^0.5)-SUM($H313:AX313),('PTRM input'!$H$161*(1+rvanilla02)^0.5)/A19stdlife))</f>
        <v>0</v>
      </c>
      <c r="AZ313" s="105">
        <f>IF(A19stdlife="n/a","n/a",IF(AZ$3&gt;(A19stdlife+$E313),('PTRM input'!$H$161*(1+rvanilla02)^0.5)-SUM($H313:AY313),('PTRM input'!$H$161*(1+rvanilla02)^0.5)/A19stdlife))</f>
        <v>0</v>
      </c>
      <c r="BA313" s="105">
        <f>IF(A19stdlife="n/a","n/a",IF(BA$3&gt;(A19stdlife+$E313),('PTRM input'!$H$161*(1+rvanilla02)^0.5)-SUM($H313:AZ313),('PTRM input'!$H$161*(1+rvanilla02)^0.5)/A19stdlife))</f>
        <v>0</v>
      </c>
      <c r="BB313" s="105">
        <f>IF(A19stdlife="n/a","n/a",IF(BB$3&gt;(A19stdlife+$E313),('PTRM input'!$H$161*(1+rvanilla02)^0.5)-SUM($H313:BA313),('PTRM input'!$H$161*(1+rvanilla02)^0.5)/A19stdlife))</f>
        <v>0</v>
      </c>
      <c r="BC313" s="105">
        <f>IF(A19stdlife="n/a","n/a",IF(BC$3&gt;(A19stdlife+$E313),('PTRM input'!$H$161*(1+rvanilla02)^0.5)-SUM($H313:BB313),('PTRM input'!$H$161*(1+rvanilla02)^0.5)/A19stdlife))</f>
        <v>0</v>
      </c>
      <c r="BD313" s="105">
        <f>IF(A19stdlife="n/a","n/a",IF(BD$3&gt;(A19stdlife+$E313),('PTRM input'!$H$161*(1+rvanilla02)^0.5)-SUM($H313:BC313),('PTRM input'!$H$161*(1+rvanilla02)^0.5)/A19stdlife))</f>
        <v>0</v>
      </c>
      <c r="BE313" s="105">
        <f>IF(A19stdlife="n/a","n/a",IF(BE$3&gt;(A19stdlife+$E313),('PTRM input'!$H$161*(1+rvanilla02)^0.5)-SUM($H313:BD313),('PTRM input'!$H$161*(1+rvanilla02)^0.5)/A19stdlife))</f>
        <v>0</v>
      </c>
      <c r="BF313" s="105">
        <f>IF(A19stdlife="n/a","n/a",IF(BF$3&gt;(A19stdlife+$E313),('PTRM input'!$H$161*(1+rvanilla02)^0.5)-SUM($H313:BE313),('PTRM input'!$H$161*(1+rvanilla02)^0.5)/A19stdlife))</f>
        <v>0</v>
      </c>
      <c r="BG313" s="105">
        <f>IF(A19stdlife="n/a","n/a",IF(BG$3&gt;(A19stdlife+$E313),('PTRM input'!$H$161*(1+rvanilla02)^0.5)-SUM($H313:BF313),('PTRM input'!$H$161*(1+rvanilla02)^0.5)/A19stdlife))</f>
        <v>0</v>
      </c>
      <c r="BH313" s="105">
        <f>IF(A19stdlife="n/a","n/a",IF(BH$3&gt;(A19stdlife+$E313),('PTRM input'!$H$161*(1+rvanilla02)^0.5)-SUM($H313:BG313),('PTRM input'!$H$161*(1+rvanilla02)^0.5)/A19stdlife))</f>
        <v>0</v>
      </c>
      <c r="BI313" s="105">
        <f>IF(A19stdlife="n/a","n/a",IF(BI$3&gt;(A19stdlife+$E313),('PTRM input'!$H$161*(1+rvanilla02)^0.5)-SUM($H313:BH313),('PTRM input'!$H$161*(1+rvanilla02)^0.5)/A19stdlife))</f>
        <v>0</v>
      </c>
      <c r="BJ313" s="234"/>
      <c r="BK313" s="234"/>
      <c r="BL313" s="234"/>
      <c r="BM313" s="234"/>
    </row>
    <row r="314" spans="1:65" s="190" customFormat="1" hidden="1" outlineLevel="2">
      <c r="A314" s="234"/>
      <c r="B314" s="32"/>
      <c r="C314" s="31"/>
      <c r="D314" s="930"/>
      <c r="E314" s="167">
        <v>3</v>
      </c>
      <c r="F314" s="34"/>
      <c r="G314" s="184"/>
      <c r="H314" s="186"/>
      <c r="I314" s="185"/>
      <c r="J314" s="105">
        <f>IF(A19stdlife="n/a","n/a",IF(J$3&gt;(A19stdlife+$E314),('PTRM input'!$I$161*(1+rvanilla03)^0.5)-SUM($I314:I314),('PTRM input'!$I$161*(1+rvanilla03)^0.5)/A19stdlife))</f>
        <v>0</v>
      </c>
      <c r="K314" s="105">
        <f>IF(A19stdlife="n/a","n/a",IF(K$3&gt;(A19stdlife+$E314),('PTRM input'!$I$161*(1+rvanilla03)^0.5)-SUM($I314:J314),('PTRM input'!$I$161*(1+rvanilla03)^0.5)/A19stdlife))</f>
        <v>0</v>
      </c>
      <c r="L314" s="105">
        <f>IF(A19stdlife="n/a","n/a",IF(L$3&gt;(A19stdlife+$E314),('PTRM input'!$I$161*(1+rvanilla03)^0.5)-SUM($I314:K314),('PTRM input'!$I$161*(1+rvanilla03)^0.5)/A19stdlife))</f>
        <v>0</v>
      </c>
      <c r="M314" s="105">
        <f>IF(A19stdlife="n/a","n/a",IF(M$3&gt;(A19stdlife+$E314),('PTRM input'!$I$161*(1+rvanilla03)^0.5)-SUM($I314:L314),('PTRM input'!$I$161*(1+rvanilla03)^0.5)/A19stdlife))</f>
        <v>0</v>
      </c>
      <c r="N314" s="105">
        <f>IF(A19stdlife="n/a","n/a",IF(N$3&gt;(A19stdlife+$E314),('PTRM input'!$I$161*(1+rvanilla03)^0.5)-SUM($I314:M314),('PTRM input'!$I$161*(1+rvanilla03)^0.5)/A19stdlife))</f>
        <v>0</v>
      </c>
      <c r="O314" s="105">
        <f>IF(A19stdlife="n/a","n/a",IF(O$3&gt;(A19stdlife+$E314),('PTRM input'!$I$161*(1+rvanilla03)^0.5)-SUM($I314:N314),('PTRM input'!$I$161*(1+rvanilla03)^0.5)/A19stdlife))</f>
        <v>0</v>
      </c>
      <c r="P314" s="105">
        <f>IF(A19stdlife="n/a","n/a",IF(P$3&gt;(A19stdlife+$E314),('PTRM input'!$I$161*(1+rvanilla03)^0.5)-SUM($I314:O314),('PTRM input'!$I$161*(1+rvanilla03)^0.5)/A19stdlife))</f>
        <v>0</v>
      </c>
      <c r="Q314" s="105">
        <f>IF(A19stdlife="n/a","n/a",IF(Q$3&gt;(A19stdlife+$E314),('PTRM input'!$I$161*(1+rvanilla03)^0.5)-SUM($I314:P314),('PTRM input'!$I$161*(1+rvanilla03)^0.5)/A19stdlife))</f>
        <v>0</v>
      </c>
      <c r="R314" s="105">
        <f>IF(A19stdlife="n/a","n/a",IF(R$3&gt;(A19stdlife+$E314),('PTRM input'!$I$161*(1+rvanilla03)^0.5)-SUM($I314:Q314),('PTRM input'!$I$161*(1+rvanilla03)^0.5)/A19stdlife))</f>
        <v>0</v>
      </c>
      <c r="S314" s="105">
        <f>IF(A19stdlife="n/a","n/a",IF(S$3&gt;(A19stdlife+$E314),('PTRM input'!$I$161*(1+rvanilla03)^0.5)-SUM($I314:R314),('PTRM input'!$I$161*(1+rvanilla03)^0.5)/A19stdlife))</f>
        <v>0</v>
      </c>
      <c r="T314" s="105">
        <f>IF(A19stdlife="n/a","n/a",IF(T$3&gt;(A19stdlife+$E314),('PTRM input'!$I$161*(1+rvanilla03)^0.5)-SUM($I314:S314),('PTRM input'!$I$161*(1+rvanilla03)^0.5)/A19stdlife))</f>
        <v>0</v>
      </c>
      <c r="U314" s="105">
        <f>IF(A19stdlife="n/a","n/a",IF(U$3&gt;(A19stdlife+$E314),('PTRM input'!$I$161*(1+rvanilla03)^0.5)-SUM($I314:T314),('PTRM input'!$I$161*(1+rvanilla03)^0.5)/A19stdlife))</f>
        <v>0</v>
      </c>
      <c r="V314" s="105">
        <f>IF(A19stdlife="n/a","n/a",IF(V$3&gt;(A19stdlife+$E314),('PTRM input'!$I$161*(1+rvanilla03)^0.5)-SUM($I314:U314),('PTRM input'!$I$161*(1+rvanilla03)^0.5)/A19stdlife))</f>
        <v>0</v>
      </c>
      <c r="W314" s="105">
        <f>IF(A19stdlife="n/a","n/a",IF(W$3&gt;(A19stdlife+$E314),('PTRM input'!$I$161*(1+rvanilla03)^0.5)-SUM($I314:V314),('PTRM input'!$I$161*(1+rvanilla03)^0.5)/A19stdlife))</f>
        <v>0</v>
      </c>
      <c r="X314" s="105">
        <f>IF(A19stdlife="n/a","n/a",IF(X$3&gt;(A19stdlife+$E314),('PTRM input'!$I$161*(1+rvanilla03)^0.5)-SUM($I314:W314),('PTRM input'!$I$161*(1+rvanilla03)^0.5)/A19stdlife))</f>
        <v>0</v>
      </c>
      <c r="Y314" s="105">
        <f>IF(A19stdlife="n/a","n/a",IF(Y$3&gt;(A19stdlife+$E314),('PTRM input'!$I$161*(1+rvanilla03)^0.5)-SUM($I314:X314),('PTRM input'!$I$161*(1+rvanilla03)^0.5)/A19stdlife))</f>
        <v>0</v>
      </c>
      <c r="Z314" s="105">
        <f>IF(A19stdlife="n/a","n/a",IF(Z$3&gt;(A19stdlife+$E314),('PTRM input'!$I$161*(1+rvanilla03)^0.5)-SUM($I314:Y314),('PTRM input'!$I$161*(1+rvanilla03)^0.5)/A19stdlife))</f>
        <v>0</v>
      </c>
      <c r="AA314" s="105">
        <f>IF(A19stdlife="n/a","n/a",IF(AA$3&gt;(A19stdlife+$E314),('PTRM input'!$I$161*(1+rvanilla03)^0.5)-SUM($I314:Z314),('PTRM input'!$I$161*(1+rvanilla03)^0.5)/A19stdlife))</f>
        <v>0</v>
      </c>
      <c r="AB314" s="105">
        <f>IF(A19stdlife="n/a","n/a",IF(AB$3&gt;(A19stdlife+$E314),('PTRM input'!$I$161*(1+rvanilla03)^0.5)-SUM($I314:AA314),('PTRM input'!$I$161*(1+rvanilla03)^0.5)/A19stdlife))</f>
        <v>0</v>
      </c>
      <c r="AC314" s="105">
        <f>IF(A19stdlife="n/a","n/a",IF(AC$3&gt;(A19stdlife+$E314),('PTRM input'!$I$161*(1+rvanilla03)^0.5)-SUM($I314:AB314),('PTRM input'!$I$161*(1+rvanilla03)^0.5)/A19stdlife))</f>
        <v>0</v>
      </c>
      <c r="AD314" s="105">
        <f>IF(A19stdlife="n/a","n/a",IF(AD$3&gt;(A19stdlife+$E314),('PTRM input'!$I$161*(1+rvanilla03)^0.5)-SUM($I314:AC314),('PTRM input'!$I$161*(1+rvanilla03)^0.5)/A19stdlife))</f>
        <v>0</v>
      </c>
      <c r="AE314" s="105">
        <f>IF(A19stdlife="n/a","n/a",IF(AE$3&gt;(A19stdlife+$E314),('PTRM input'!$I$161*(1+rvanilla03)^0.5)-SUM($I314:AD314),('PTRM input'!$I$161*(1+rvanilla03)^0.5)/A19stdlife))</f>
        <v>0</v>
      </c>
      <c r="AF314" s="105">
        <f>IF(A19stdlife="n/a","n/a",IF(AF$3&gt;(A19stdlife+$E314),('PTRM input'!$I$161*(1+rvanilla03)^0.5)-SUM($I314:AE314),('PTRM input'!$I$161*(1+rvanilla03)^0.5)/A19stdlife))</f>
        <v>0</v>
      </c>
      <c r="AG314" s="105">
        <f>IF(A19stdlife="n/a","n/a",IF(AG$3&gt;(A19stdlife+$E314),('PTRM input'!$I$161*(1+rvanilla03)^0.5)-SUM($I314:AF314),('PTRM input'!$I$161*(1+rvanilla03)^0.5)/A19stdlife))</f>
        <v>0</v>
      </c>
      <c r="AH314" s="105">
        <f>IF(A19stdlife="n/a","n/a",IF(AH$3&gt;(A19stdlife+$E314),('PTRM input'!$I$161*(1+rvanilla03)^0.5)-SUM($I314:AG314),('PTRM input'!$I$161*(1+rvanilla03)^0.5)/A19stdlife))</f>
        <v>0</v>
      </c>
      <c r="AI314" s="105">
        <f>IF(A19stdlife="n/a","n/a",IF(AI$3&gt;(A19stdlife+$E314),('PTRM input'!$I$161*(1+rvanilla03)^0.5)-SUM($I314:AH314),('PTRM input'!$I$161*(1+rvanilla03)^0.5)/A19stdlife))</f>
        <v>0</v>
      </c>
      <c r="AJ314" s="105">
        <f>IF(A19stdlife="n/a","n/a",IF(AJ$3&gt;(A19stdlife+$E314),('PTRM input'!$I$161*(1+rvanilla03)^0.5)-SUM($I314:AI314),('PTRM input'!$I$161*(1+rvanilla03)^0.5)/A19stdlife))</f>
        <v>0</v>
      </c>
      <c r="AK314" s="105">
        <f>IF(A19stdlife="n/a","n/a",IF(AK$3&gt;(A19stdlife+$E314),('PTRM input'!$I$161*(1+rvanilla03)^0.5)-SUM($I314:AJ314),('PTRM input'!$I$161*(1+rvanilla03)^0.5)/A19stdlife))</f>
        <v>0</v>
      </c>
      <c r="AL314" s="105">
        <f>IF(A19stdlife="n/a","n/a",IF(AL$3&gt;(A19stdlife+$E314),('PTRM input'!$I$161*(1+rvanilla03)^0.5)-SUM($I314:AK314),('PTRM input'!$I$161*(1+rvanilla03)^0.5)/A19stdlife))</f>
        <v>0</v>
      </c>
      <c r="AM314" s="105">
        <f>IF(A19stdlife="n/a","n/a",IF(AM$3&gt;(A19stdlife+$E314),('PTRM input'!$I$161*(1+rvanilla03)^0.5)-SUM($I314:AL314),('PTRM input'!$I$161*(1+rvanilla03)^0.5)/A19stdlife))</f>
        <v>0</v>
      </c>
      <c r="AN314" s="105">
        <f>IF(A19stdlife="n/a","n/a",IF(AN$3&gt;(A19stdlife+$E314),('PTRM input'!$I$161*(1+rvanilla03)^0.5)-SUM($I314:AM314),('PTRM input'!$I$161*(1+rvanilla03)^0.5)/A19stdlife))</f>
        <v>0</v>
      </c>
      <c r="AO314" s="105">
        <f>IF(A19stdlife="n/a","n/a",IF(AO$3&gt;(A19stdlife+$E314),('PTRM input'!$I$161*(1+rvanilla03)^0.5)-SUM($I314:AN314),('PTRM input'!$I$161*(1+rvanilla03)^0.5)/A19stdlife))</f>
        <v>0</v>
      </c>
      <c r="AP314" s="105">
        <f>IF(A19stdlife="n/a","n/a",IF(AP$3&gt;(A19stdlife+$E314),('PTRM input'!$I$161*(1+rvanilla03)^0.5)-SUM($I314:AO314),('PTRM input'!$I$161*(1+rvanilla03)^0.5)/A19stdlife))</f>
        <v>0</v>
      </c>
      <c r="AQ314" s="105">
        <f>IF(A19stdlife="n/a","n/a",IF(AQ$3&gt;(A19stdlife+$E314),('PTRM input'!$I$161*(1+rvanilla03)^0.5)-SUM($I314:AP314),('PTRM input'!$I$161*(1+rvanilla03)^0.5)/A19stdlife))</f>
        <v>0</v>
      </c>
      <c r="AR314" s="105">
        <f>IF(A19stdlife="n/a","n/a",IF(AR$3&gt;(A19stdlife+$E314),('PTRM input'!$I$161*(1+rvanilla03)^0.5)-SUM($I314:AQ314),('PTRM input'!$I$161*(1+rvanilla03)^0.5)/A19stdlife))</f>
        <v>0</v>
      </c>
      <c r="AS314" s="105">
        <f>IF(A19stdlife="n/a","n/a",IF(AS$3&gt;(A19stdlife+$E314),('PTRM input'!$I$161*(1+rvanilla03)^0.5)-SUM($I314:AR314),('PTRM input'!$I$161*(1+rvanilla03)^0.5)/A19stdlife))</f>
        <v>0</v>
      </c>
      <c r="AT314" s="105">
        <f>IF(A19stdlife="n/a","n/a",IF(AT$3&gt;(A19stdlife+$E314),('PTRM input'!$I$161*(1+rvanilla03)^0.5)-SUM($I314:AS314),('PTRM input'!$I$161*(1+rvanilla03)^0.5)/A19stdlife))</f>
        <v>0</v>
      </c>
      <c r="AU314" s="105">
        <f>IF(A19stdlife="n/a","n/a",IF(AU$3&gt;(A19stdlife+$E314),('PTRM input'!$I$161*(1+rvanilla03)^0.5)-SUM($I314:AT314),('PTRM input'!$I$161*(1+rvanilla03)^0.5)/A19stdlife))</f>
        <v>0</v>
      </c>
      <c r="AV314" s="105">
        <f>IF(A19stdlife="n/a","n/a",IF(AV$3&gt;(A19stdlife+$E314),('PTRM input'!$I$161*(1+rvanilla03)^0.5)-SUM($I314:AU314),('PTRM input'!$I$161*(1+rvanilla03)^0.5)/A19stdlife))</f>
        <v>0</v>
      </c>
      <c r="AW314" s="105">
        <f>IF(A19stdlife="n/a","n/a",IF(AW$3&gt;(A19stdlife+$E314),('PTRM input'!$I$161*(1+rvanilla03)^0.5)-SUM($I314:AV314),('PTRM input'!$I$161*(1+rvanilla03)^0.5)/A19stdlife))</f>
        <v>0</v>
      </c>
      <c r="AX314" s="105">
        <f>IF(A19stdlife="n/a","n/a",IF(AX$3&gt;(A19stdlife+$E314),('PTRM input'!$I$161*(1+rvanilla03)^0.5)-SUM($I314:AW314),('PTRM input'!$I$161*(1+rvanilla03)^0.5)/A19stdlife))</f>
        <v>0</v>
      </c>
      <c r="AY314" s="105">
        <f>IF(A19stdlife="n/a","n/a",IF(AY$3&gt;(A19stdlife+$E314),('PTRM input'!$I$161*(1+rvanilla03)^0.5)-SUM($I314:AX314),('PTRM input'!$I$161*(1+rvanilla03)^0.5)/A19stdlife))</f>
        <v>0</v>
      </c>
      <c r="AZ314" s="105">
        <f>IF(A19stdlife="n/a","n/a",IF(AZ$3&gt;(A19stdlife+$E314),('PTRM input'!$I$161*(1+rvanilla03)^0.5)-SUM($I314:AY314),('PTRM input'!$I$161*(1+rvanilla03)^0.5)/A19stdlife))</f>
        <v>0</v>
      </c>
      <c r="BA314" s="105">
        <f>IF(A19stdlife="n/a","n/a",IF(BA$3&gt;(A19stdlife+$E314),('PTRM input'!$I$161*(1+rvanilla03)^0.5)-SUM($I314:AZ314),('PTRM input'!$I$161*(1+rvanilla03)^0.5)/A19stdlife))</f>
        <v>0</v>
      </c>
      <c r="BB314" s="105">
        <f>IF(A19stdlife="n/a","n/a",IF(BB$3&gt;(A19stdlife+$E314),('PTRM input'!$I$161*(1+rvanilla03)^0.5)-SUM($I314:BA314),('PTRM input'!$I$161*(1+rvanilla03)^0.5)/A19stdlife))</f>
        <v>0</v>
      </c>
      <c r="BC314" s="105">
        <f>IF(A19stdlife="n/a","n/a",IF(BC$3&gt;(A19stdlife+$E314),('PTRM input'!$I$161*(1+rvanilla03)^0.5)-SUM($I314:BB314),('PTRM input'!$I$161*(1+rvanilla03)^0.5)/A19stdlife))</f>
        <v>0</v>
      </c>
      <c r="BD314" s="105">
        <f>IF(A19stdlife="n/a","n/a",IF(BD$3&gt;(A19stdlife+$E314),('PTRM input'!$I$161*(1+rvanilla03)^0.5)-SUM($I314:BC314),('PTRM input'!$I$161*(1+rvanilla03)^0.5)/A19stdlife))</f>
        <v>0</v>
      </c>
      <c r="BE314" s="105">
        <f>IF(A19stdlife="n/a","n/a",IF(BE$3&gt;(A19stdlife+$E314),('PTRM input'!$I$161*(1+rvanilla03)^0.5)-SUM($I314:BD314),('PTRM input'!$I$161*(1+rvanilla03)^0.5)/A19stdlife))</f>
        <v>0</v>
      </c>
      <c r="BF314" s="105">
        <f>IF(A19stdlife="n/a","n/a",IF(BF$3&gt;(A19stdlife+$E314),('PTRM input'!$I$161*(1+rvanilla03)^0.5)-SUM($I314:BE314),('PTRM input'!$I$161*(1+rvanilla03)^0.5)/A19stdlife))</f>
        <v>0</v>
      </c>
      <c r="BG314" s="105">
        <f>IF(A19stdlife="n/a","n/a",IF(BG$3&gt;(A19stdlife+$E314),('PTRM input'!$I$161*(1+rvanilla03)^0.5)-SUM($I314:BF314),('PTRM input'!$I$161*(1+rvanilla03)^0.5)/A19stdlife))</f>
        <v>0</v>
      </c>
      <c r="BH314" s="105">
        <f>IF(A19stdlife="n/a","n/a",IF(BH$3&gt;(A19stdlife+$E314),('PTRM input'!$I$161*(1+rvanilla03)^0.5)-SUM($I314:BG314),('PTRM input'!$I$161*(1+rvanilla03)^0.5)/A19stdlife))</f>
        <v>0</v>
      </c>
      <c r="BI314" s="105">
        <f>IF(A19stdlife="n/a","n/a",IF(BI$3&gt;(A19stdlife+$E314),('PTRM input'!$I$161*(1+rvanilla03)^0.5)-SUM($I314:BH314),('PTRM input'!$I$161*(1+rvanilla03)^0.5)/A19stdlife))</f>
        <v>0</v>
      </c>
      <c r="BJ314" s="234"/>
      <c r="BK314" s="234"/>
      <c r="BL314" s="234"/>
      <c r="BM314" s="234"/>
    </row>
    <row r="315" spans="1:65" s="190" customFormat="1" hidden="1" outlineLevel="2">
      <c r="A315" s="234"/>
      <c r="B315" s="32"/>
      <c r="C315" s="31"/>
      <c r="D315" s="930"/>
      <c r="E315" s="167">
        <v>4</v>
      </c>
      <c r="F315" s="34"/>
      <c r="G315" s="184"/>
      <c r="H315" s="186"/>
      <c r="I315" s="186"/>
      <c r="J315" s="185"/>
      <c r="K315" s="105">
        <f>IF(A19stdlife="n/a","n/a",IF(K$3&gt;(A19stdlife+$E315),('PTRM input'!$J$161*(1+rvanilla04)^0.5)-SUM($J315:J315),('PTRM input'!$J$161*(1+rvanilla04)^0.5)/A19stdlife))</f>
        <v>0</v>
      </c>
      <c r="L315" s="105">
        <f>IF(A19stdlife="n/a","n/a",IF(L$3&gt;(A19stdlife+$E315),('PTRM input'!$J$161*(1+rvanilla04)^0.5)-SUM($J315:K315),('PTRM input'!$J$161*(1+rvanilla04)^0.5)/A19stdlife))</f>
        <v>0</v>
      </c>
      <c r="M315" s="105">
        <f>IF(A19stdlife="n/a","n/a",IF(M$3&gt;(A19stdlife+$E315),('PTRM input'!$J$161*(1+rvanilla04)^0.5)-SUM($J315:L315),('PTRM input'!$J$161*(1+rvanilla04)^0.5)/A19stdlife))</f>
        <v>0</v>
      </c>
      <c r="N315" s="105">
        <f>IF(A19stdlife="n/a","n/a",IF(N$3&gt;(A19stdlife+$E315),('PTRM input'!$J$161*(1+rvanilla04)^0.5)-SUM($J315:M315),('PTRM input'!$J$161*(1+rvanilla04)^0.5)/A19stdlife))</f>
        <v>0</v>
      </c>
      <c r="O315" s="105">
        <f>IF(A19stdlife="n/a","n/a",IF(O$3&gt;(A19stdlife+$E315),('PTRM input'!$J$161*(1+rvanilla04)^0.5)-SUM($J315:N315),('PTRM input'!$J$161*(1+rvanilla04)^0.5)/A19stdlife))</f>
        <v>0</v>
      </c>
      <c r="P315" s="105">
        <f>IF(A19stdlife="n/a","n/a",IF(P$3&gt;(A19stdlife+$E315),('PTRM input'!$J$161*(1+rvanilla04)^0.5)-SUM($J315:O315),('PTRM input'!$J$161*(1+rvanilla04)^0.5)/A19stdlife))</f>
        <v>0</v>
      </c>
      <c r="Q315" s="105">
        <f>IF(A19stdlife="n/a","n/a",IF(Q$3&gt;(A19stdlife+$E315),('PTRM input'!$J$161*(1+rvanilla04)^0.5)-SUM($J315:P315),('PTRM input'!$J$161*(1+rvanilla04)^0.5)/A19stdlife))</f>
        <v>0</v>
      </c>
      <c r="R315" s="105">
        <f>IF(A19stdlife="n/a","n/a",IF(R$3&gt;(A19stdlife+$E315),('PTRM input'!$J$161*(1+rvanilla04)^0.5)-SUM($J315:Q315),('PTRM input'!$J$161*(1+rvanilla04)^0.5)/A19stdlife))</f>
        <v>0</v>
      </c>
      <c r="S315" s="105">
        <f>IF(A19stdlife="n/a","n/a",IF(S$3&gt;(A19stdlife+$E315),('PTRM input'!$J$161*(1+rvanilla04)^0.5)-SUM($J315:R315),('PTRM input'!$J$161*(1+rvanilla04)^0.5)/A19stdlife))</f>
        <v>0</v>
      </c>
      <c r="T315" s="105">
        <f>IF(A19stdlife="n/a","n/a",IF(T$3&gt;(A19stdlife+$E315),('PTRM input'!$J$161*(1+rvanilla04)^0.5)-SUM($J315:S315),('PTRM input'!$J$161*(1+rvanilla04)^0.5)/A19stdlife))</f>
        <v>0</v>
      </c>
      <c r="U315" s="105">
        <f>IF(A19stdlife="n/a","n/a",IF(U$3&gt;(A19stdlife+$E315),('PTRM input'!$J$161*(1+rvanilla04)^0.5)-SUM($J315:T315),('PTRM input'!$J$161*(1+rvanilla04)^0.5)/A19stdlife))</f>
        <v>0</v>
      </c>
      <c r="V315" s="105">
        <f>IF(A19stdlife="n/a","n/a",IF(V$3&gt;(A19stdlife+$E315),('PTRM input'!$J$161*(1+rvanilla04)^0.5)-SUM($J315:U315),('PTRM input'!$J$161*(1+rvanilla04)^0.5)/A19stdlife))</f>
        <v>0</v>
      </c>
      <c r="W315" s="105">
        <f>IF(A19stdlife="n/a","n/a",IF(W$3&gt;(A19stdlife+$E315),('PTRM input'!$J$161*(1+rvanilla04)^0.5)-SUM($J315:V315),('PTRM input'!$J$161*(1+rvanilla04)^0.5)/A19stdlife))</f>
        <v>0</v>
      </c>
      <c r="X315" s="105">
        <f>IF(A19stdlife="n/a","n/a",IF(X$3&gt;(A19stdlife+$E315),('PTRM input'!$J$161*(1+rvanilla04)^0.5)-SUM($J315:W315),('PTRM input'!$J$161*(1+rvanilla04)^0.5)/A19stdlife))</f>
        <v>0</v>
      </c>
      <c r="Y315" s="105">
        <f>IF(A19stdlife="n/a","n/a",IF(Y$3&gt;(A19stdlife+$E315),('PTRM input'!$J$161*(1+rvanilla04)^0.5)-SUM($J315:X315),('PTRM input'!$J$161*(1+rvanilla04)^0.5)/A19stdlife))</f>
        <v>0</v>
      </c>
      <c r="Z315" s="105">
        <f>IF(A19stdlife="n/a","n/a",IF(Z$3&gt;(A19stdlife+$E315),('PTRM input'!$J$161*(1+rvanilla04)^0.5)-SUM($J315:Y315),('PTRM input'!$J$161*(1+rvanilla04)^0.5)/A19stdlife))</f>
        <v>0</v>
      </c>
      <c r="AA315" s="105">
        <f>IF(A19stdlife="n/a","n/a",IF(AA$3&gt;(A19stdlife+$E315),('PTRM input'!$J$161*(1+rvanilla04)^0.5)-SUM($J315:Z315),('PTRM input'!$J$161*(1+rvanilla04)^0.5)/A19stdlife))</f>
        <v>0</v>
      </c>
      <c r="AB315" s="105">
        <f>IF(A19stdlife="n/a","n/a",IF(AB$3&gt;(A19stdlife+$E315),('PTRM input'!$J$161*(1+rvanilla04)^0.5)-SUM($J315:AA315),('PTRM input'!$J$161*(1+rvanilla04)^0.5)/A19stdlife))</f>
        <v>0</v>
      </c>
      <c r="AC315" s="105">
        <f>IF(A19stdlife="n/a","n/a",IF(AC$3&gt;(A19stdlife+$E315),('PTRM input'!$J$161*(1+rvanilla04)^0.5)-SUM($J315:AB315),('PTRM input'!$J$161*(1+rvanilla04)^0.5)/A19stdlife))</f>
        <v>0</v>
      </c>
      <c r="AD315" s="105">
        <f>IF(A19stdlife="n/a","n/a",IF(AD$3&gt;(A19stdlife+$E315),('PTRM input'!$J$161*(1+rvanilla04)^0.5)-SUM($J315:AC315),('PTRM input'!$J$161*(1+rvanilla04)^0.5)/A19stdlife))</f>
        <v>0</v>
      </c>
      <c r="AE315" s="105">
        <f>IF(A19stdlife="n/a","n/a",IF(AE$3&gt;(A19stdlife+$E315),('PTRM input'!$J$161*(1+rvanilla04)^0.5)-SUM($J315:AD315),('PTRM input'!$J$161*(1+rvanilla04)^0.5)/A19stdlife))</f>
        <v>0</v>
      </c>
      <c r="AF315" s="105">
        <f>IF(A19stdlife="n/a","n/a",IF(AF$3&gt;(A19stdlife+$E315),('PTRM input'!$J$161*(1+rvanilla04)^0.5)-SUM($J315:AE315),('PTRM input'!$J$161*(1+rvanilla04)^0.5)/A19stdlife))</f>
        <v>0</v>
      </c>
      <c r="AG315" s="105">
        <f>IF(A19stdlife="n/a","n/a",IF(AG$3&gt;(A19stdlife+$E315),('PTRM input'!$J$161*(1+rvanilla04)^0.5)-SUM($J315:AF315),('PTRM input'!$J$161*(1+rvanilla04)^0.5)/A19stdlife))</f>
        <v>0</v>
      </c>
      <c r="AH315" s="105">
        <f>IF(A19stdlife="n/a","n/a",IF(AH$3&gt;(A19stdlife+$E315),('PTRM input'!$J$161*(1+rvanilla04)^0.5)-SUM($J315:AG315),('PTRM input'!$J$161*(1+rvanilla04)^0.5)/A19stdlife))</f>
        <v>0</v>
      </c>
      <c r="AI315" s="105">
        <f>IF(A19stdlife="n/a","n/a",IF(AI$3&gt;(A19stdlife+$E315),('PTRM input'!$J$161*(1+rvanilla04)^0.5)-SUM($J315:AH315),('PTRM input'!$J$161*(1+rvanilla04)^0.5)/A19stdlife))</f>
        <v>0</v>
      </c>
      <c r="AJ315" s="105">
        <f>IF(A19stdlife="n/a","n/a",IF(AJ$3&gt;(A19stdlife+$E315),('PTRM input'!$J$161*(1+rvanilla04)^0.5)-SUM($J315:AI315),('PTRM input'!$J$161*(1+rvanilla04)^0.5)/A19stdlife))</f>
        <v>0</v>
      </c>
      <c r="AK315" s="105">
        <f>IF(A19stdlife="n/a","n/a",IF(AK$3&gt;(A19stdlife+$E315),('PTRM input'!$J$161*(1+rvanilla04)^0.5)-SUM($J315:AJ315),('PTRM input'!$J$161*(1+rvanilla04)^0.5)/A19stdlife))</f>
        <v>0</v>
      </c>
      <c r="AL315" s="105">
        <f>IF(A19stdlife="n/a","n/a",IF(AL$3&gt;(A19stdlife+$E315),('PTRM input'!$J$161*(1+rvanilla04)^0.5)-SUM($J315:AK315),('PTRM input'!$J$161*(1+rvanilla04)^0.5)/A19stdlife))</f>
        <v>0</v>
      </c>
      <c r="AM315" s="105">
        <f>IF(A19stdlife="n/a","n/a",IF(AM$3&gt;(A19stdlife+$E315),('PTRM input'!$J$161*(1+rvanilla04)^0.5)-SUM($J315:AL315),('PTRM input'!$J$161*(1+rvanilla04)^0.5)/A19stdlife))</f>
        <v>0</v>
      </c>
      <c r="AN315" s="105">
        <f>IF(A19stdlife="n/a","n/a",IF(AN$3&gt;(A19stdlife+$E315),('PTRM input'!$J$161*(1+rvanilla04)^0.5)-SUM($J315:AM315),('PTRM input'!$J$161*(1+rvanilla04)^0.5)/A19stdlife))</f>
        <v>0</v>
      </c>
      <c r="AO315" s="105">
        <f>IF(A19stdlife="n/a","n/a",IF(AO$3&gt;(A19stdlife+$E315),('PTRM input'!$J$161*(1+rvanilla04)^0.5)-SUM($J315:AN315),('PTRM input'!$J$161*(1+rvanilla04)^0.5)/A19stdlife))</f>
        <v>0</v>
      </c>
      <c r="AP315" s="105">
        <f>IF(A19stdlife="n/a","n/a",IF(AP$3&gt;(A19stdlife+$E315),('PTRM input'!$J$161*(1+rvanilla04)^0.5)-SUM($J315:AO315),('PTRM input'!$J$161*(1+rvanilla04)^0.5)/A19stdlife))</f>
        <v>0</v>
      </c>
      <c r="AQ315" s="105">
        <f>IF(A19stdlife="n/a","n/a",IF(AQ$3&gt;(A19stdlife+$E315),('PTRM input'!$J$161*(1+rvanilla04)^0.5)-SUM($J315:AP315),('PTRM input'!$J$161*(1+rvanilla04)^0.5)/A19stdlife))</f>
        <v>0</v>
      </c>
      <c r="AR315" s="105">
        <f>IF(A19stdlife="n/a","n/a",IF(AR$3&gt;(A19stdlife+$E315),('PTRM input'!$J$161*(1+rvanilla04)^0.5)-SUM($J315:AQ315),('PTRM input'!$J$161*(1+rvanilla04)^0.5)/A19stdlife))</f>
        <v>0</v>
      </c>
      <c r="AS315" s="105">
        <f>IF(A19stdlife="n/a","n/a",IF(AS$3&gt;(A19stdlife+$E315),('PTRM input'!$J$161*(1+rvanilla04)^0.5)-SUM($J315:AR315),('PTRM input'!$J$161*(1+rvanilla04)^0.5)/A19stdlife))</f>
        <v>0</v>
      </c>
      <c r="AT315" s="105">
        <f>IF(A19stdlife="n/a","n/a",IF(AT$3&gt;(A19stdlife+$E315),('PTRM input'!$J$161*(1+rvanilla04)^0.5)-SUM($J315:AS315),('PTRM input'!$J$161*(1+rvanilla04)^0.5)/A19stdlife))</f>
        <v>0</v>
      </c>
      <c r="AU315" s="105">
        <f>IF(A19stdlife="n/a","n/a",IF(AU$3&gt;(A19stdlife+$E315),('PTRM input'!$J$161*(1+rvanilla04)^0.5)-SUM($J315:AT315),('PTRM input'!$J$161*(1+rvanilla04)^0.5)/A19stdlife))</f>
        <v>0</v>
      </c>
      <c r="AV315" s="105">
        <f>IF(A19stdlife="n/a","n/a",IF(AV$3&gt;(A19stdlife+$E315),('PTRM input'!$J$161*(1+rvanilla04)^0.5)-SUM($J315:AU315),('PTRM input'!$J$161*(1+rvanilla04)^0.5)/A19stdlife))</f>
        <v>0</v>
      </c>
      <c r="AW315" s="105">
        <f>IF(A19stdlife="n/a","n/a",IF(AW$3&gt;(A19stdlife+$E315),('PTRM input'!$J$161*(1+rvanilla04)^0.5)-SUM($J315:AV315),('PTRM input'!$J$161*(1+rvanilla04)^0.5)/A19stdlife))</f>
        <v>0</v>
      </c>
      <c r="AX315" s="105">
        <f>IF(A19stdlife="n/a","n/a",IF(AX$3&gt;(A19stdlife+$E315),('PTRM input'!$J$161*(1+rvanilla04)^0.5)-SUM($J315:AW315),('PTRM input'!$J$161*(1+rvanilla04)^0.5)/A19stdlife))</f>
        <v>0</v>
      </c>
      <c r="AY315" s="105">
        <f>IF(A19stdlife="n/a","n/a",IF(AY$3&gt;(A19stdlife+$E315),('PTRM input'!$J$161*(1+rvanilla04)^0.5)-SUM($J315:AX315),('PTRM input'!$J$161*(1+rvanilla04)^0.5)/A19stdlife))</f>
        <v>0</v>
      </c>
      <c r="AZ315" s="105">
        <f>IF(A19stdlife="n/a","n/a",IF(AZ$3&gt;(A19stdlife+$E315),('PTRM input'!$J$161*(1+rvanilla04)^0.5)-SUM($J315:AY315),('PTRM input'!$J$161*(1+rvanilla04)^0.5)/A19stdlife))</f>
        <v>0</v>
      </c>
      <c r="BA315" s="105">
        <f>IF(A19stdlife="n/a","n/a",IF(BA$3&gt;(A19stdlife+$E315),('PTRM input'!$J$161*(1+rvanilla04)^0.5)-SUM($J315:AZ315),('PTRM input'!$J$161*(1+rvanilla04)^0.5)/A19stdlife))</f>
        <v>0</v>
      </c>
      <c r="BB315" s="105">
        <f>IF(A19stdlife="n/a","n/a",IF(BB$3&gt;(A19stdlife+$E315),('PTRM input'!$J$161*(1+rvanilla04)^0.5)-SUM($J315:BA315),('PTRM input'!$J$161*(1+rvanilla04)^0.5)/A19stdlife))</f>
        <v>0</v>
      </c>
      <c r="BC315" s="105">
        <f>IF(A19stdlife="n/a","n/a",IF(BC$3&gt;(A19stdlife+$E315),('PTRM input'!$J$161*(1+rvanilla04)^0.5)-SUM($J315:BB315),('PTRM input'!$J$161*(1+rvanilla04)^0.5)/A19stdlife))</f>
        <v>0</v>
      </c>
      <c r="BD315" s="105">
        <f>IF(A19stdlife="n/a","n/a",IF(BD$3&gt;(A19stdlife+$E315),('PTRM input'!$J$161*(1+rvanilla04)^0.5)-SUM($J315:BC315),('PTRM input'!$J$161*(1+rvanilla04)^0.5)/A19stdlife))</f>
        <v>0</v>
      </c>
      <c r="BE315" s="105">
        <f>IF(A19stdlife="n/a","n/a",IF(BE$3&gt;(A19stdlife+$E315),('PTRM input'!$J$161*(1+rvanilla04)^0.5)-SUM($J315:BD315),('PTRM input'!$J$161*(1+rvanilla04)^0.5)/A19stdlife))</f>
        <v>0</v>
      </c>
      <c r="BF315" s="105">
        <f>IF(A19stdlife="n/a","n/a",IF(BF$3&gt;(A19stdlife+$E315),('PTRM input'!$J$161*(1+rvanilla04)^0.5)-SUM($J315:BE315),('PTRM input'!$J$161*(1+rvanilla04)^0.5)/A19stdlife))</f>
        <v>0</v>
      </c>
      <c r="BG315" s="105">
        <f>IF(A19stdlife="n/a","n/a",IF(BG$3&gt;(A19stdlife+$E315),('PTRM input'!$J$161*(1+rvanilla04)^0.5)-SUM($J315:BF315),('PTRM input'!$J$161*(1+rvanilla04)^0.5)/A19stdlife))</f>
        <v>0</v>
      </c>
      <c r="BH315" s="105">
        <f>IF(A19stdlife="n/a","n/a",IF(BH$3&gt;(A19stdlife+$E315),('PTRM input'!$J$161*(1+rvanilla04)^0.5)-SUM($J315:BG315),('PTRM input'!$J$161*(1+rvanilla04)^0.5)/A19stdlife))</f>
        <v>0</v>
      </c>
      <c r="BI315" s="105">
        <f>IF(A19stdlife="n/a","n/a",IF(BI$3&gt;(A19stdlife+$E315),('PTRM input'!$J$161*(1+rvanilla04)^0.5)-SUM($J315:BH315),('PTRM input'!$J$161*(1+rvanilla04)^0.5)/A19stdlife))</f>
        <v>0</v>
      </c>
      <c r="BJ315" s="234"/>
      <c r="BK315" s="234"/>
      <c r="BL315" s="234"/>
      <c r="BM315" s="234"/>
    </row>
    <row r="316" spans="1:65" s="190" customFormat="1" hidden="1" outlineLevel="2">
      <c r="A316" s="234"/>
      <c r="B316" s="32"/>
      <c r="C316" s="31"/>
      <c r="D316" s="930"/>
      <c r="E316" s="167">
        <v>5</v>
      </c>
      <c r="F316" s="34"/>
      <c r="G316" s="184"/>
      <c r="H316" s="186"/>
      <c r="I316" s="186"/>
      <c r="J316" s="186"/>
      <c r="K316" s="185"/>
      <c r="L316" s="105">
        <f>IF(A19stdlife="n/a","n/a",IF(L$3&gt;(A19stdlife+$E316),('PTRM input'!$K$161*(1+rvanilla05)^0.5)-SUM($K316:K316),('PTRM input'!$K$161*(1+rvanilla05)^0.5)/A19stdlife))</f>
        <v>0</v>
      </c>
      <c r="M316" s="105">
        <f>IF(A19stdlife="n/a","n/a",IF(M$3&gt;(A19stdlife+$E316),('PTRM input'!$K$161*(1+rvanilla05)^0.5)-SUM($K316:L316),('PTRM input'!$K$161*(1+rvanilla05)^0.5)/A19stdlife))</f>
        <v>0</v>
      </c>
      <c r="N316" s="105">
        <f>IF(A19stdlife="n/a","n/a",IF(N$3&gt;(A19stdlife+$E316),('PTRM input'!$K$161*(1+rvanilla05)^0.5)-SUM($K316:M316),('PTRM input'!$K$161*(1+rvanilla05)^0.5)/A19stdlife))</f>
        <v>0</v>
      </c>
      <c r="O316" s="105">
        <f>IF(A19stdlife="n/a","n/a",IF(O$3&gt;(A19stdlife+$E316),('PTRM input'!$K$161*(1+rvanilla05)^0.5)-SUM($K316:N316),('PTRM input'!$K$161*(1+rvanilla05)^0.5)/A19stdlife))</f>
        <v>0</v>
      </c>
      <c r="P316" s="105">
        <f>IF(A19stdlife="n/a","n/a",IF(P$3&gt;(A19stdlife+$E316),('PTRM input'!$K$161*(1+rvanilla05)^0.5)-SUM($K316:O316),('PTRM input'!$K$161*(1+rvanilla05)^0.5)/A19stdlife))</f>
        <v>0</v>
      </c>
      <c r="Q316" s="105">
        <f>IF(A19stdlife="n/a","n/a",IF(Q$3&gt;(A19stdlife+$E316),('PTRM input'!$K$161*(1+rvanilla05)^0.5)-SUM($K316:P316),('PTRM input'!$K$161*(1+rvanilla05)^0.5)/A19stdlife))</f>
        <v>0</v>
      </c>
      <c r="R316" s="105">
        <f>IF(A19stdlife="n/a","n/a",IF(R$3&gt;(A19stdlife+$E316),('PTRM input'!$K$161*(1+rvanilla05)^0.5)-SUM($K316:Q316),('PTRM input'!$K$161*(1+rvanilla05)^0.5)/A19stdlife))</f>
        <v>0</v>
      </c>
      <c r="S316" s="105">
        <f>IF(A19stdlife="n/a","n/a",IF(S$3&gt;(A19stdlife+$E316),('PTRM input'!$K$161*(1+rvanilla05)^0.5)-SUM($K316:R316),('PTRM input'!$K$161*(1+rvanilla05)^0.5)/A19stdlife))</f>
        <v>0</v>
      </c>
      <c r="T316" s="105">
        <f>IF(A19stdlife="n/a","n/a",IF(T$3&gt;(A19stdlife+$E316),('PTRM input'!$K$161*(1+rvanilla05)^0.5)-SUM($K316:S316),('PTRM input'!$K$161*(1+rvanilla05)^0.5)/A19stdlife))</f>
        <v>0</v>
      </c>
      <c r="U316" s="105">
        <f>IF(A19stdlife="n/a","n/a",IF(U$3&gt;(A19stdlife+$E316),('PTRM input'!$K$161*(1+rvanilla05)^0.5)-SUM($K316:T316),('PTRM input'!$K$161*(1+rvanilla05)^0.5)/A19stdlife))</f>
        <v>0</v>
      </c>
      <c r="V316" s="105">
        <f>IF(A19stdlife="n/a","n/a",IF(V$3&gt;(A19stdlife+$E316),('PTRM input'!$K$161*(1+rvanilla05)^0.5)-SUM($K316:U316),('PTRM input'!$K$161*(1+rvanilla05)^0.5)/A19stdlife))</f>
        <v>0</v>
      </c>
      <c r="W316" s="105">
        <f>IF(A19stdlife="n/a","n/a",IF(W$3&gt;(A19stdlife+$E316),('PTRM input'!$K$161*(1+rvanilla05)^0.5)-SUM($K316:V316),('PTRM input'!$K$161*(1+rvanilla05)^0.5)/A19stdlife))</f>
        <v>0</v>
      </c>
      <c r="X316" s="105">
        <f>IF(A19stdlife="n/a","n/a",IF(X$3&gt;(A19stdlife+$E316),('PTRM input'!$K$161*(1+rvanilla05)^0.5)-SUM($K316:W316),('PTRM input'!$K$161*(1+rvanilla05)^0.5)/A19stdlife))</f>
        <v>0</v>
      </c>
      <c r="Y316" s="105">
        <f>IF(A19stdlife="n/a","n/a",IF(Y$3&gt;(A19stdlife+$E316),('PTRM input'!$K$161*(1+rvanilla05)^0.5)-SUM($K316:X316),('PTRM input'!$K$161*(1+rvanilla05)^0.5)/A19stdlife))</f>
        <v>0</v>
      </c>
      <c r="Z316" s="105">
        <f>IF(A19stdlife="n/a","n/a",IF(Z$3&gt;(A19stdlife+$E316),('PTRM input'!$K$161*(1+rvanilla05)^0.5)-SUM($K316:Y316),('PTRM input'!$K$161*(1+rvanilla05)^0.5)/A19stdlife))</f>
        <v>0</v>
      </c>
      <c r="AA316" s="105">
        <f>IF(A19stdlife="n/a","n/a",IF(AA$3&gt;(A19stdlife+$E316),('PTRM input'!$K$161*(1+rvanilla05)^0.5)-SUM($K316:Z316),('PTRM input'!$K$161*(1+rvanilla05)^0.5)/A19stdlife))</f>
        <v>0</v>
      </c>
      <c r="AB316" s="105">
        <f>IF(A19stdlife="n/a","n/a",IF(AB$3&gt;(A19stdlife+$E316),('PTRM input'!$K$161*(1+rvanilla05)^0.5)-SUM($K316:AA316),('PTRM input'!$K$161*(1+rvanilla05)^0.5)/A19stdlife))</f>
        <v>0</v>
      </c>
      <c r="AC316" s="105">
        <f>IF(A19stdlife="n/a","n/a",IF(AC$3&gt;(A19stdlife+$E316),('PTRM input'!$K$161*(1+rvanilla05)^0.5)-SUM($K316:AB316),('PTRM input'!$K$161*(1+rvanilla05)^0.5)/A19stdlife))</f>
        <v>0</v>
      </c>
      <c r="AD316" s="105">
        <f>IF(A19stdlife="n/a","n/a",IF(AD$3&gt;(A19stdlife+$E316),('PTRM input'!$K$161*(1+rvanilla05)^0.5)-SUM($K316:AC316),('PTRM input'!$K$161*(1+rvanilla05)^0.5)/A19stdlife))</f>
        <v>0</v>
      </c>
      <c r="AE316" s="105">
        <f>IF(A19stdlife="n/a","n/a",IF(AE$3&gt;(A19stdlife+$E316),('PTRM input'!$K$161*(1+rvanilla05)^0.5)-SUM($K316:AD316),('PTRM input'!$K$161*(1+rvanilla05)^0.5)/A19stdlife))</f>
        <v>0</v>
      </c>
      <c r="AF316" s="105">
        <f>IF(A19stdlife="n/a","n/a",IF(AF$3&gt;(A19stdlife+$E316),('PTRM input'!$K$161*(1+rvanilla05)^0.5)-SUM($K316:AE316),('PTRM input'!$K$161*(1+rvanilla05)^0.5)/A19stdlife))</f>
        <v>0</v>
      </c>
      <c r="AG316" s="105">
        <f>IF(A19stdlife="n/a","n/a",IF(AG$3&gt;(A19stdlife+$E316),('PTRM input'!$K$161*(1+rvanilla05)^0.5)-SUM($K316:AF316),('PTRM input'!$K$161*(1+rvanilla05)^0.5)/A19stdlife))</f>
        <v>0</v>
      </c>
      <c r="AH316" s="105">
        <f>IF(A19stdlife="n/a","n/a",IF(AH$3&gt;(A19stdlife+$E316),('PTRM input'!$K$161*(1+rvanilla05)^0.5)-SUM($K316:AG316),('PTRM input'!$K$161*(1+rvanilla05)^0.5)/A19stdlife))</f>
        <v>0</v>
      </c>
      <c r="AI316" s="105">
        <f>IF(A19stdlife="n/a","n/a",IF(AI$3&gt;(A19stdlife+$E316),('PTRM input'!$K$161*(1+rvanilla05)^0.5)-SUM($K316:AH316),('PTRM input'!$K$161*(1+rvanilla05)^0.5)/A19stdlife))</f>
        <v>0</v>
      </c>
      <c r="AJ316" s="105">
        <f>IF(A19stdlife="n/a","n/a",IF(AJ$3&gt;(A19stdlife+$E316),('PTRM input'!$K$161*(1+rvanilla05)^0.5)-SUM($K316:AI316),('PTRM input'!$K$161*(1+rvanilla05)^0.5)/A19stdlife))</f>
        <v>0</v>
      </c>
      <c r="AK316" s="105">
        <f>IF(A19stdlife="n/a","n/a",IF(AK$3&gt;(A19stdlife+$E316),('PTRM input'!$K$161*(1+rvanilla05)^0.5)-SUM($K316:AJ316),('PTRM input'!$K$161*(1+rvanilla05)^0.5)/A19stdlife))</f>
        <v>0</v>
      </c>
      <c r="AL316" s="105">
        <f>IF(A19stdlife="n/a","n/a",IF(AL$3&gt;(A19stdlife+$E316),('PTRM input'!$K$161*(1+rvanilla05)^0.5)-SUM($K316:AK316),('PTRM input'!$K$161*(1+rvanilla05)^0.5)/A19stdlife))</f>
        <v>0</v>
      </c>
      <c r="AM316" s="105">
        <f>IF(A19stdlife="n/a","n/a",IF(AM$3&gt;(A19stdlife+$E316),('PTRM input'!$K$161*(1+rvanilla05)^0.5)-SUM($K316:AL316),('PTRM input'!$K$161*(1+rvanilla05)^0.5)/A19stdlife))</f>
        <v>0</v>
      </c>
      <c r="AN316" s="105">
        <f>IF(A19stdlife="n/a","n/a",IF(AN$3&gt;(A19stdlife+$E316),('PTRM input'!$K$161*(1+rvanilla05)^0.5)-SUM($K316:AM316),('PTRM input'!$K$161*(1+rvanilla05)^0.5)/A19stdlife))</f>
        <v>0</v>
      </c>
      <c r="AO316" s="105">
        <f>IF(A19stdlife="n/a","n/a",IF(AO$3&gt;(A19stdlife+$E316),('PTRM input'!$K$161*(1+rvanilla05)^0.5)-SUM($K316:AN316),('PTRM input'!$K$161*(1+rvanilla05)^0.5)/A19stdlife))</f>
        <v>0</v>
      </c>
      <c r="AP316" s="105">
        <f>IF(A19stdlife="n/a","n/a",IF(AP$3&gt;(A19stdlife+$E316),('PTRM input'!$K$161*(1+rvanilla05)^0.5)-SUM($K316:AO316),('PTRM input'!$K$161*(1+rvanilla05)^0.5)/A19stdlife))</f>
        <v>0</v>
      </c>
      <c r="AQ316" s="105">
        <f>IF(A19stdlife="n/a","n/a",IF(AQ$3&gt;(A19stdlife+$E316),('PTRM input'!$K$161*(1+rvanilla05)^0.5)-SUM($K316:AP316),('PTRM input'!$K$161*(1+rvanilla05)^0.5)/A19stdlife))</f>
        <v>0</v>
      </c>
      <c r="AR316" s="105">
        <f>IF(A19stdlife="n/a","n/a",IF(AR$3&gt;(A19stdlife+$E316),('PTRM input'!$K$161*(1+rvanilla05)^0.5)-SUM($K316:AQ316),('PTRM input'!$K$161*(1+rvanilla05)^0.5)/A19stdlife))</f>
        <v>0</v>
      </c>
      <c r="AS316" s="105">
        <f>IF(A19stdlife="n/a","n/a",IF(AS$3&gt;(A19stdlife+$E316),('PTRM input'!$K$161*(1+rvanilla05)^0.5)-SUM($K316:AR316),('PTRM input'!$K$161*(1+rvanilla05)^0.5)/A19stdlife))</f>
        <v>0</v>
      </c>
      <c r="AT316" s="105">
        <f>IF(A19stdlife="n/a","n/a",IF(AT$3&gt;(A19stdlife+$E316),('PTRM input'!$K$161*(1+rvanilla05)^0.5)-SUM($K316:AS316),('PTRM input'!$K$161*(1+rvanilla05)^0.5)/A19stdlife))</f>
        <v>0</v>
      </c>
      <c r="AU316" s="105">
        <f>IF(A19stdlife="n/a","n/a",IF(AU$3&gt;(A19stdlife+$E316),('PTRM input'!$K$161*(1+rvanilla05)^0.5)-SUM($K316:AT316),('PTRM input'!$K$161*(1+rvanilla05)^0.5)/A19stdlife))</f>
        <v>0</v>
      </c>
      <c r="AV316" s="105">
        <f>IF(A19stdlife="n/a","n/a",IF(AV$3&gt;(A19stdlife+$E316),('PTRM input'!$K$161*(1+rvanilla05)^0.5)-SUM($K316:AU316),('PTRM input'!$K$161*(1+rvanilla05)^0.5)/A19stdlife))</f>
        <v>0</v>
      </c>
      <c r="AW316" s="105">
        <f>IF(A19stdlife="n/a","n/a",IF(AW$3&gt;(A19stdlife+$E316),('PTRM input'!$K$161*(1+rvanilla05)^0.5)-SUM($K316:AV316),('PTRM input'!$K$161*(1+rvanilla05)^0.5)/A19stdlife))</f>
        <v>0</v>
      </c>
      <c r="AX316" s="105">
        <f>IF(A19stdlife="n/a","n/a",IF(AX$3&gt;(A19stdlife+$E316),('PTRM input'!$K$161*(1+rvanilla05)^0.5)-SUM($K316:AW316),('PTRM input'!$K$161*(1+rvanilla05)^0.5)/A19stdlife))</f>
        <v>0</v>
      </c>
      <c r="AY316" s="105">
        <f>IF(A19stdlife="n/a","n/a",IF(AY$3&gt;(A19stdlife+$E316),('PTRM input'!$K$161*(1+rvanilla05)^0.5)-SUM($K316:AX316),('PTRM input'!$K$161*(1+rvanilla05)^0.5)/A19stdlife))</f>
        <v>0</v>
      </c>
      <c r="AZ316" s="105">
        <f>IF(A19stdlife="n/a","n/a",IF(AZ$3&gt;(A19stdlife+$E316),('PTRM input'!$K$161*(1+rvanilla05)^0.5)-SUM($K316:AY316),('PTRM input'!$K$161*(1+rvanilla05)^0.5)/A19stdlife))</f>
        <v>0</v>
      </c>
      <c r="BA316" s="105">
        <f>IF(A19stdlife="n/a","n/a",IF(BA$3&gt;(A19stdlife+$E316),('PTRM input'!$K$161*(1+rvanilla05)^0.5)-SUM($K316:AZ316),('PTRM input'!$K$161*(1+rvanilla05)^0.5)/A19stdlife))</f>
        <v>0</v>
      </c>
      <c r="BB316" s="105">
        <f>IF(A19stdlife="n/a","n/a",IF(BB$3&gt;(A19stdlife+$E316),('PTRM input'!$K$161*(1+rvanilla05)^0.5)-SUM($K316:BA316),('PTRM input'!$K$161*(1+rvanilla05)^0.5)/A19stdlife))</f>
        <v>0</v>
      </c>
      <c r="BC316" s="105">
        <f>IF(A19stdlife="n/a","n/a",IF(BC$3&gt;(A19stdlife+$E316),('PTRM input'!$K$161*(1+rvanilla05)^0.5)-SUM($K316:BB316),('PTRM input'!$K$161*(1+rvanilla05)^0.5)/A19stdlife))</f>
        <v>0</v>
      </c>
      <c r="BD316" s="105">
        <f>IF(A19stdlife="n/a","n/a",IF(BD$3&gt;(A19stdlife+$E316),('PTRM input'!$K$161*(1+rvanilla05)^0.5)-SUM($K316:BC316),('PTRM input'!$K$161*(1+rvanilla05)^0.5)/A19stdlife))</f>
        <v>0</v>
      </c>
      <c r="BE316" s="105">
        <f>IF(A19stdlife="n/a","n/a",IF(BE$3&gt;(A19stdlife+$E316),('PTRM input'!$K$161*(1+rvanilla05)^0.5)-SUM($K316:BD316),('PTRM input'!$K$161*(1+rvanilla05)^0.5)/A19stdlife))</f>
        <v>0</v>
      </c>
      <c r="BF316" s="105">
        <f>IF(A19stdlife="n/a","n/a",IF(BF$3&gt;(A19stdlife+$E316),('PTRM input'!$K$161*(1+rvanilla05)^0.5)-SUM($K316:BE316),('PTRM input'!$K$161*(1+rvanilla05)^0.5)/A19stdlife))</f>
        <v>0</v>
      </c>
      <c r="BG316" s="105">
        <f>IF(A19stdlife="n/a","n/a",IF(BG$3&gt;(A19stdlife+$E316),('PTRM input'!$K$161*(1+rvanilla05)^0.5)-SUM($K316:BF316),('PTRM input'!$K$161*(1+rvanilla05)^0.5)/A19stdlife))</f>
        <v>0</v>
      </c>
      <c r="BH316" s="105">
        <f>IF(A19stdlife="n/a","n/a",IF(BH$3&gt;(A19stdlife+$E316),('PTRM input'!$K$161*(1+rvanilla05)^0.5)-SUM($K316:BG316),('PTRM input'!$K$161*(1+rvanilla05)^0.5)/A19stdlife))</f>
        <v>0</v>
      </c>
      <c r="BI316" s="105">
        <f>IF(A19stdlife="n/a","n/a",IF(BI$3&gt;(A19stdlife+$E316),('PTRM input'!$K$161*(1+rvanilla05)^0.5)-SUM($K316:BH316),('PTRM input'!$K$161*(1+rvanilla05)^0.5)/A19stdlife))</f>
        <v>0</v>
      </c>
      <c r="BJ316" s="234"/>
      <c r="BK316" s="234"/>
      <c r="BL316" s="234"/>
      <c r="BM316" s="234"/>
    </row>
    <row r="317" spans="1:65" s="190" customFormat="1" hidden="1" outlineLevel="2">
      <c r="A317" s="234"/>
      <c r="B317" s="32"/>
      <c r="C317" s="31"/>
      <c r="D317" s="930"/>
      <c r="E317" s="167">
        <v>6</v>
      </c>
      <c r="F317" s="34"/>
      <c r="G317" s="184"/>
      <c r="H317" s="186"/>
      <c r="I317" s="186"/>
      <c r="J317" s="186"/>
      <c r="K317" s="186"/>
      <c r="L317" s="185"/>
      <c r="M317" s="105">
        <f>IF(A19stdlife="n/a","n/a",IF(M$3&gt;(A19stdlife+$E317),('PTRM input'!$L$161*(1+rvanilla06)^0.5)-SUM($L317:L317),('PTRM input'!$L$161*(1+rvanilla06)^0.5)/A19stdlife))</f>
        <v>0</v>
      </c>
      <c r="N317" s="105">
        <f>IF(A19stdlife="n/a","n/a",IF(N$3&gt;(A19stdlife+$E317),('PTRM input'!$L$161*(1+rvanilla06)^0.5)-SUM($L317:M317),('PTRM input'!$L$161*(1+rvanilla06)^0.5)/A19stdlife))</f>
        <v>0</v>
      </c>
      <c r="O317" s="105">
        <f>IF(A19stdlife="n/a","n/a",IF(O$3&gt;(A19stdlife+$E317),('PTRM input'!$L$161*(1+rvanilla06)^0.5)-SUM($L317:N317),('PTRM input'!$L$161*(1+rvanilla06)^0.5)/A19stdlife))</f>
        <v>0</v>
      </c>
      <c r="P317" s="105">
        <f>IF(A19stdlife="n/a","n/a",IF(P$3&gt;(A19stdlife+$E317),('PTRM input'!$L$161*(1+rvanilla06)^0.5)-SUM($L317:O317),('PTRM input'!$L$161*(1+rvanilla06)^0.5)/A19stdlife))</f>
        <v>0</v>
      </c>
      <c r="Q317" s="105">
        <f>IF(A19stdlife="n/a","n/a",IF(Q$3&gt;(A19stdlife+$E317),('PTRM input'!$L$161*(1+rvanilla06)^0.5)-SUM($L317:P317),('PTRM input'!$L$161*(1+rvanilla06)^0.5)/A19stdlife))</f>
        <v>0</v>
      </c>
      <c r="R317" s="105">
        <f>IF(A19stdlife="n/a","n/a",IF(R$3&gt;(A19stdlife+$E317),('PTRM input'!$L$161*(1+rvanilla06)^0.5)-SUM($L317:Q317),('PTRM input'!$L$161*(1+rvanilla06)^0.5)/A19stdlife))</f>
        <v>0</v>
      </c>
      <c r="S317" s="105">
        <f>IF(A19stdlife="n/a","n/a",IF(S$3&gt;(A19stdlife+$E317),('PTRM input'!$L$161*(1+rvanilla06)^0.5)-SUM($L317:R317),('PTRM input'!$L$161*(1+rvanilla06)^0.5)/A19stdlife))</f>
        <v>0</v>
      </c>
      <c r="T317" s="105">
        <f>IF(A19stdlife="n/a","n/a",IF(T$3&gt;(A19stdlife+$E317),('PTRM input'!$L$161*(1+rvanilla06)^0.5)-SUM($L317:S317),('PTRM input'!$L$161*(1+rvanilla06)^0.5)/A19stdlife))</f>
        <v>0</v>
      </c>
      <c r="U317" s="105">
        <f>IF(A19stdlife="n/a","n/a",IF(U$3&gt;(A19stdlife+$E317),('PTRM input'!$L$161*(1+rvanilla06)^0.5)-SUM($L317:T317),('PTRM input'!$L$161*(1+rvanilla06)^0.5)/A19stdlife))</f>
        <v>0</v>
      </c>
      <c r="V317" s="105">
        <f>IF(A19stdlife="n/a","n/a",IF(V$3&gt;(A19stdlife+$E317),('PTRM input'!$L$161*(1+rvanilla06)^0.5)-SUM($L317:U317),('PTRM input'!$L$161*(1+rvanilla06)^0.5)/A19stdlife))</f>
        <v>0</v>
      </c>
      <c r="W317" s="105">
        <f>IF(A19stdlife="n/a","n/a",IF(W$3&gt;(A19stdlife+$E317),('PTRM input'!$L$161*(1+rvanilla06)^0.5)-SUM($L317:V317),('PTRM input'!$L$161*(1+rvanilla06)^0.5)/A19stdlife))</f>
        <v>0</v>
      </c>
      <c r="X317" s="105">
        <f>IF(A19stdlife="n/a","n/a",IF(X$3&gt;(A19stdlife+$E317),('PTRM input'!$L$161*(1+rvanilla06)^0.5)-SUM($L317:W317),('PTRM input'!$L$161*(1+rvanilla06)^0.5)/A19stdlife))</f>
        <v>0</v>
      </c>
      <c r="Y317" s="105">
        <f>IF(A19stdlife="n/a","n/a",IF(Y$3&gt;(A19stdlife+$E317),('PTRM input'!$L$161*(1+rvanilla06)^0.5)-SUM($L317:X317),('PTRM input'!$L$161*(1+rvanilla06)^0.5)/A19stdlife))</f>
        <v>0</v>
      </c>
      <c r="Z317" s="105">
        <f>IF(A19stdlife="n/a","n/a",IF(Z$3&gt;(A19stdlife+$E317),('PTRM input'!$L$161*(1+rvanilla06)^0.5)-SUM($L317:Y317),('PTRM input'!$L$161*(1+rvanilla06)^0.5)/A19stdlife))</f>
        <v>0</v>
      </c>
      <c r="AA317" s="105">
        <f>IF(A19stdlife="n/a","n/a",IF(AA$3&gt;(A19stdlife+$E317),('PTRM input'!$L$161*(1+rvanilla06)^0.5)-SUM($L317:Z317),('PTRM input'!$L$161*(1+rvanilla06)^0.5)/A19stdlife))</f>
        <v>0</v>
      </c>
      <c r="AB317" s="105">
        <f>IF(A19stdlife="n/a","n/a",IF(AB$3&gt;(A19stdlife+$E317),('PTRM input'!$L$161*(1+rvanilla06)^0.5)-SUM($L317:AA317),('PTRM input'!$L$161*(1+rvanilla06)^0.5)/A19stdlife))</f>
        <v>0</v>
      </c>
      <c r="AC317" s="105">
        <f>IF(A19stdlife="n/a","n/a",IF(AC$3&gt;(A19stdlife+$E317),('PTRM input'!$L$161*(1+rvanilla06)^0.5)-SUM($L317:AB317),('PTRM input'!$L$161*(1+rvanilla06)^0.5)/A19stdlife))</f>
        <v>0</v>
      </c>
      <c r="AD317" s="105">
        <f>IF(A19stdlife="n/a","n/a",IF(AD$3&gt;(A19stdlife+$E317),('PTRM input'!$L$161*(1+rvanilla06)^0.5)-SUM($L317:AC317),('PTRM input'!$L$161*(1+rvanilla06)^0.5)/A19stdlife))</f>
        <v>0</v>
      </c>
      <c r="AE317" s="105">
        <f>IF(A19stdlife="n/a","n/a",IF(AE$3&gt;(A19stdlife+$E317),('PTRM input'!$L$161*(1+rvanilla06)^0.5)-SUM($L317:AD317),('PTRM input'!$L$161*(1+rvanilla06)^0.5)/A19stdlife))</f>
        <v>0</v>
      </c>
      <c r="AF317" s="105">
        <f>IF(A19stdlife="n/a","n/a",IF(AF$3&gt;(A19stdlife+$E317),('PTRM input'!$L$161*(1+rvanilla06)^0.5)-SUM($L317:AE317),('PTRM input'!$L$161*(1+rvanilla06)^0.5)/A19stdlife))</f>
        <v>0</v>
      </c>
      <c r="AG317" s="105">
        <f>IF(A19stdlife="n/a","n/a",IF(AG$3&gt;(A19stdlife+$E317),('PTRM input'!$L$161*(1+rvanilla06)^0.5)-SUM($L317:AF317),('PTRM input'!$L$161*(1+rvanilla06)^0.5)/A19stdlife))</f>
        <v>0</v>
      </c>
      <c r="AH317" s="105">
        <f>IF(A19stdlife="n/a","n/a",IF(AH$3&gt;(A19stdlife+$E317),('PTRM input'!$L$161*(1+rvanilla06)^0.5)-SUM($L317:AG317),('PTRM input'!$L$161*(1+rvanilla06)^0.5)/A19stdlife))</f>
        <v>0</v>
      </c>
      <c r="AI317" s="105">
        <f>IF(A19stdlife="n/a","n/a",IF(AI$3&gt;(A19stdlife+$E317),('PTRM input'!$L$161*(1+rvanilla06)^0.5)-SUM($L317:AH317),('PTRM input'!$L$161*(1+rvanilla06)^0.5)/A19stdlife))</f>
        <v>0</v>
      </c>
      <c r="AJ317" s="105">
        <f>IF(A19stdlife="n/a","n/a",IF(AJ$3&gt;(A19stdlife+$E317),('PTRM input'!$L$161*(1+rvanilla06)^0.5)-SUM($L317:AI317),('PTRM input'!$L$161*(1+rvanilla06)^0.5)/A19stdlife))</f>
        <v>0</v>
      </c>
      <c r="AK317" s="105">
        <f>IF(A19stdlife="n/a","n/a",IF(AK$3&gt;(A19stdlife+$E317),('PTRM input'!$L$161*(1+rvanilla06)^0.5)-SUM($L317:AJ317),('PTRM input'!$L$161*(1+rvanilla06)^0.5)/A19stdlife))</f>
        <v>0</v>
      </c>
      <c r="AL317" s="105">
        <f>IF(A19stdlife="n/a","n/a",IF(AL$3&gt;(A19stdlife+$E317),('PTRM input'!$L$161*(1+rvanilla06)^0.5)-SUM($L317:AK317),('PTRM input'!$L$161*(1+rvanilla06)^0.5)/A19stdlife))</f>
        <v>0</v>
      </c>
      <c r="AM317" s="105">
        <f>IF(A19stdlife="n/a","n/a",IF(AM$3&gt;(A19stdlife+$E317),('PTRM input'!$L$161*(1+rvanilla06)^0.5)-SUM($L317:AL317),('PTRM input'!$L$161*(1+rvanilla06)^0.5)/A19stdlife))</f>
        <v>0</v>
      </c>
      <c r="AN317" s="105">
        <f>IF(A19stdlife="n/a","n/a",IF(AN$3&gt;(A19stdlife+$E317),('PTRM input'!$L$161*(1+rvanilla06)^0.5)-SUM($L317:AM317),('PTRM input'!$L$161*(1+rvanilla06)^0.5)/A19stdlife))</f>
        <v>0</v>
      </c>
      <c r="AO317" s="105">
        <f>IF(A19stdlife="n/a","n/a",IF(AO$3&gt;(A19stdlife+$E317),('PTRM input'!$L$161*(1+rvanilla06)^0.5)-SUM($L317:AN317),('PTRM input'!$L$161*(1+rvanilla06)^0.5)/A19stdlife))</f>
        <v>0</v>
      </c>
      <c r="AP317" s="105">
        <f>IF(A19stdlife="n/a","n/a",IF(AP$3&gt;(A19stdlife+$E317),('PTRM input'!$L$161*(1+rvanilla06)^0.5)-SUM($L317:AO317),('PTRM input'!$L$161*(1+rvanilla06)^0.5)/A19stdlife))</f>
        <v>0</v>
      </c>
      <c r="AQ317" s="105">
        <f>IF(A19stdlife="n/a","n/a",IF(AQ$3&gt;(A19stdlife+$E317),('PTRM input'!$L$161*(1+rvanilla06)^0.5)-SUM($L317:AP317),('PTRM input'!$L$161*(1+rvanilla06)^0.5)/A19stdlife))</f>
        <v>0</v>
      </c>
      <c r="AR317" s="105">
        <f>IF(A19stdlife="n/a","n/a",IF(AR$3&gt;(A19stdlife+$E317),('PTRM input'!$L$161*(1+rvanilla06)^0.5)-SUM($L317:AQ317),('PTRM input'!$L$161*(1+rvanilla06)^0.5)/A19stdlife))</f>
        <v>0</v>
      </c>
      <c r="AS317" s="105">
        <f>IF(A19stdlife="n/a","n/a",IF(AS$3&gt;(A19stdlife+$E317),('PTRM input'!$L$161*(1+rvanilla06)^0.5)-SUM($L317:AR317),('PTRM input'!$L$161*(1+rvanilla06)^0.5)/A19stdlife))</f>
        <v>0</v>
      </c>
      <c r="AT317" s="105">
        <f>IF(A19stdlife="n/a","n/a",IF(AT$3&gt;(A19stdlife+$E317),('PTRM input'!$L$161*(1+rvanilla06)^0.5)-SUM($L317:AS317),('PTRM input'!$L$161*(1+rvanilla06)^0.5)/A19stdlife))</f>
        <v>0</v>
      </c>
      <c r="AU317" s="105">
        <f>IF(A19stdlife="n/a","n/a",IF(AU$3&gt;(A19stdlife+$E317),('PTRM input'!$L$161*(1+rvanilla06)^0.5)-SUM($L317:AT317),('PTRM input'!$L$161*(1+rvanilla06)^0.5)/A19stdlife))</f>
        <v>0</v>
      </c>
      <c r="AV317" s="105">
        <f>IF(A19stdlife="n/a","n/a",IF(AV$3&gt;(A19stdlife+$E317),('PTRM input'!$L$161*(1+rvanilla06)^0.5)-SUM($L317:AU317),('PTRM input'!$L$161*(1+rvanilla06)^0.5)/A19stdlife))</f>
        <v>0</v>
      </c>
      <c r="AW317" s="105">
        <f>IF(A19stdlife="n/a","n/a",IF(AW$3&gt;(A19stdlife+$E317),('PTRM input'!$L$161*(1+rvanilla06)^0.5)-SUM($L317:AV317),('PTRM input'!$L$161*(1+rvanilla06)^0.5)/A19stdlife))</f>
        <v>0</v>
      </c>
      <c r="AX317" s="105">
        <f>IF(A19stdlife="n/a","n/a",IF(AX$3&gt;(A19stdlife+$E317),('PTRM input'!$L$161*(1+rvanilla06)^0.5)-SUM($L317:AW317),('PTRM input'!$L$161*(1+rvanilla06)^0.5)/A19stdlife))</f>
        <v>0</v>
      </c>
      <c r="AY317" s="105">
        <f>IF(A19stdlife="n/a","n/a",IF(AY$3&gt;(A19stdlife+$E317),('PTRM input'!$L$161*(1+rvanilla06)^0.5)-SUM($L317:AX317),('PTRM input'!$L$161*(1+rvanilla06)^0.5)/A19stdlife))</f>
        <v>0</v>
      </c>
      <c r="AZ317" s="105">
        <f>IF(A19stdlife="n/a","n/a",IF(AZ$3&gt;(A19stdlife+$E317),('PTRM input'!$L$161*(1+rvanilla06)^0.5)-SUM($L317:AY317),('PTRM input'!$L$161*(1+rvanilla06)^0.5)/A19stdlife))</f>
        <v>0</v>
      </c>
      <c r="BA317" s="105">
        <f>IF(A19stdlife="n/a","n/a",IF(BA$3&gt;(A19stdlife+$E317),('PTRM input'!$L$161*(1+rvanilla06)^0.5)-SUM($L317:AZ317),('PTRM input'!$L$161*(1+rvanilla06)^0.5)/A19stdlife))</f>
        <v>0</v>
      </c>
      <c r="BB317" s="105">
        <f>IF(A19stdlife="n/a","n/a",IF(BB$3&gt;(A19stdlife+$E317),('PTRM input'!$L$161*(1+rvanilla06)^0.5)-SUM($L317:BA317),('PTRM input'!$L$161*(1+rvanilla06)^0.5)/A19stdlife))</f>
        <v>0</v>
      </c>
      <c r="BC317" s="105">
        <f>IF(A19stdlife="n/a","n/a",IF(BC$3&gt;(A19stdlife+$E317),('PTRM input'!$L$161*(1+rvanilla06)^0.5)-SUM($L317:BB317),('PTRM input'!$L$161*(1+rvanilla06)^0.5)/A19stdlife))</f>
        <v>0</v>
      </c>
      <c r="BD317" s="105">
        <f>IF(A19stdlife="n/a","n/a",IF(BD$3&gt;(A19stdlife+$E317),('PTRM input'!$L$161*(1+rvanilla06)^0.5)-SUM($L317:BC317),('PTRM input'!$L$161*(1+rvanilla06)^0.5)/A19stdlife))</f>
        <v>0</v>
      </c>
      <c r="BE317" s="105">
        <f>IF(A19stdlife="n/a","n/a",IF(BE$3&gt;(A19stdlife+$E317),('PTRM input'!$L$161*(1+rvanilla06)^0.5)-SUM($L317:BD317),('PTRM input'!$L$161*(1+rvanilla06)^0.5)/A19stdlife))</f>
        <v>0</v>
      </c>
      <c r="BF317" s="105">
        <f>IF(A19stdlife="n/a","n/a",IF(BF$3&gt;(A19stdlife+$E317),('PTRM input'!$L$161*(1+rvanilla06)^0.5)-SUM($L317:BE317),('PTRM input'!$L$161*(1+rvanilla06)^0.5)/A19stdlife))</f>
        <v>0</v>
      </c>
      <c r="BG317" s="105">
        <f>IF(A19stdlife="n/a","n/a",IF(BG$3&gt;(A19stdlife+$E317),('PTRM input'!$L$161*(1+rvanilla06)^0.5)-SUM($L317:BF317),('PTRM input'!$L$161*(1+rvanilla06)^0.5)/A19stdlife))</f>
        <v>0</v>
      </c>
      <c r="BH317" s="105">
        <f>IF(A19stdlife="n/a","n/a",IF(BH$3&gt;(A19stdlife+$E317),('PTRM input'!$L$161*(1+rvanilla06)^0.5)-SUM($L317:BG317),('PTRM input'!$L$161*(1+rvanilla06)^0.5)/A19stdlife))</f>
        <v>0</v>
      </c>
      <c r="BI317" s="105">
        <f>IF(A19stdlife="n/a","n/a",IF(BI$3&gt;(A19stdlife+$E317),('PTRM input'!$L$161*(1+rvanilla06)^0.5)-SUM($L317:BH317),('PTRM input'!$L$161*(1+rvanilla06)^0.5)/A19stdlife))</f>
        <v>0</v>
      </c>
      <c r="BJ317" s="234"/>
      <c r="BK317" s="234"/>
      <c r="BL317" s="234"/>
      <c r="BM317" s="234"/>
    </row>
    <row r="318" spans="1:65" s="190" customFormat="1" hidden="1" outlineLevel="2">
      <c r="A318" s="234"/>
      <c r="B318" s="32"/>
      <c r="C318" s="31"/>
      <c r="D318" s="930"/>
      <c r="E318" s="167">
        <v>7</v>
      </c>
      <c r="F318" s="34"/>
      <c r="G318" s="184"/>
      <c r="H318" s="186"/>
      <c r="I318" s="186"/>
      <c r="J318" s="186"/>
      <c r="K318" s="186"/>
      <c r="L318" s="186"/>
      <c r="M318" s="185"/>
      <c r="N318" s="105">
        <f>IF(A19stdlife="n/a","n/a",IF(N$3&gt;(A19stdlife+$E318),('PTRM input'!$M$161*(1+rvanilla07)^0.5)-SUM($M318:M318),('PTRM input'!$M$161*(1+rvanilla07)^0.5)/A19stdlife))</f>
        <v>0</v>
      </c>
      <c r="O318" s="105">
        <f>IF(A19stdlife="n/a","n/a",IF(O$3&gt;(A19stdlife+$E318),('PTRM input'!$M$161*(1+rvanilla07)^0.5)-SUM($M318:N318),('PTRM input'!$M$161*(1+rvanilla07)^0.5)/A19stdlife))</f>
        <v>0</v>
      </c>
      <c r="P318" s="105">
        <f>IF(A19stdlife="n/a","n/a",IF(P$3&gt;(A19stdlife+$E318),('PTRM input'!$M$161*(1+rvanilla07)^0.5)-SUM($M318:O318),('PTRM input'!$M$161*(1+rvanilla07)^0.5)/A19stdlife))</f>
        <v>0</v>
      </c>
      <c r="Q318" s="105">
        <f>IF(A19stdlife="n/a","n/a",IF(Q$3&gt;(A19stdlife+$E318),('PTRM input'!$M$161*(1+rvanilla07)^0.5)-SUM($M318:P318),('PTRM input'!$M$161*(1+rvanilla07)^0.5)/A19stdlife))</f>
        <v>0</v>
      </c>
      <c r="R318" s="105">
        <f>IF(A19stdlife="n/a","n/a",IF(R$3&gt;(A19stdlife+$E318),('PTRM input'!$M$161*(1+rvanilla07)^0.5)-SUM($M318:Q318),('PTRM input'!$M$161*(1+rvanilla07)^0.5)/A19stdlife))</f>
        <v>0</v>
      </c>
      <c r="S318" s="105">
        <f>IF(A19stdlife="n/a","n/a",IF(S$3&gt;(A19stdlife+$E318),('PTRM input'!$M$161*(1+rvanilla07)^0.5)-SUM($M318:R318),('PTRM input'!$M$161*(1+rvanilla07)^0.5)/A19stdlife))</f>
        <v>0</v>
      </c>
      <c r="T318" s="105">
        <f>IF(A19stdlife="n/a","n/a",IF(T$3&gt;(A19stdlife+$E318),('PTRM input'!$M$161*(1+rvanilla07)^0.5)-SUM($M318:S318),('PTRM input'!$M$161*(1+rvanilla07)^0.5)/A19stdlife))</f>
        <v>0</v>
      </c>
      <c r="U318" s="105">
        <f>IF(A19stdlife="n/a","n/a",IF(U$3&gt;(A19stdlife+$E318),('PTRM input'!$M$161*(1+rvanilla07)^0.5)-SUM($M318:T318),('PTRM input'!$M$161*(1+rvanilla07)^0.5)/A19stdlife))</f>
        <v>0</v>
      </c>
      <c r="V318" s="105">
        <f>IF(A19stdlife="n/a","n/a",IF(V$3&gt;(A19stdlife+$E318),('PTRM input'!$M$161*(1+rvanilla07)^0.5)-SUM($M318:U318),('PTRM input'!$M$161*(1+rvanilla07)^0.5)/A19stdlife))</f>
        <v>0</v>
      </c>
      <c r="W318" s="105">
        <f>IF(A19stdlife="n/a","n/a",IF(W$3&gt;(A19stdlife+$E318),('PTRM input'!$M$161*(1+rvanilla07)^0.5)-SUM($M318:V318),('PTRM input'!$M$161*(1+rvanilla07)^0.5)/A19stdlife))</f>
        <v>0</v>
      </c>
      <c r="X318" s="105">
        <f>IF(A19stdlife="n/a","n/a",IF(X$3&gt;(A19stdlife+$E318),('PTRM input'!$M$161*(1+rvanilla07)^0.5)-SUM($M318:W318),('PTRM input'!$M$161*(1+rvanilla07)^0.5)/A19stdlife))</f>
        <v>0</v>
      </c>
      <c r="Y318" s="105">
        <f>IF(A19stdlife="n/a","n/a",IF(Y$3&gt;(A19stdlife+$E318),('PTRM input'!$M$161*(1+rvanilla07)^0.5)-SUM($M318:X318),('PTRM input'!$M$161*(1+rvanilla07)^0.5)/A19stdlife))</f>
        <v>0</v>
      </c>
      <c r="Z318" s="105">
        <f>IF(A19stdlife="n/a","n/a",IF(Z$3&gt;(A19stdlife+$E318),('PTRM input'!$M$161*(1+rvanilla07)^0.5)-SUM($M318:Y318),('PTRM input'!$M$161*(1+rvanilla07)^0.5)/A19stdlife))</f>
        <v>0</v>
      </c>
      <c r="AA318" s="105">
        <f>IF(A19stdlife="n/a","n/a",IF(AA$3&gt;(A19stdlife+$E318),('PTRM input'!$M$161*(1+rvanilla07)^0.5)-SUM($M318:Z318),('PTRM input'!$M$161*(1+rvanilla07)^0.5)/A19stdlife))</f>
        <v>0</v>
      </c>
      <c r="AB318" s="105">
        <f>IF(A19stdlife="n/a","n/a",IF(AB$3&gt;(A19stdlife+$E318),('PTRM input'!$M$161*(1+rvanilla07)^0.5)-SUM($M318:AA318),('PTRM input'!$M$161*(1+rvanilla07)^0.5)/A19stdlife))</f>
        <v>0</v>
      </c>
      <c r="AC318" s="105">
        <f>IF(A19stdlife="n/a","n/a",IF(AC$3&gt;(A19stdlife+$E318),('PTRM input'!$M$161*(1+rvanilla07)^0.5)-SUM($M318:AB318),('PTRM input'!$M$161*(1+rvanilla07)^0.5)/A19stdlife))</f>
        <v>0</v>
      </c>
      <c r="AD318" s="105">
        <f>IF(A19stdlife="n/a","n/a",IF(AD$3&gt;(A19stdlife+$E318),('PTRM input'!$M$161*(1+rvanilla07)^0.5)-SUM($M318:AC318),('PTRM input'!$M$161*(1+rvanilla07)^0.5)/A19stdlife))</f>
        <v>0</v>
      </c>
      <c r="AE318" s="105">
        <f>IF(A19stdlife="n/a","n/a",IF(AE$3&gt;(A19stdlife+$E318),('PTRM input'!$M$161*(1+rvanilla07)^0.5)-SUM($M318:AD318),('PTRM input'!$M$161*(1+rvanilla07)^0.5)/A19stdlife))</f>
        <v>0</v>
      </c>
      <c r="AF318" s="105">
        <f>IF(A19stdlife="n/a","n/a",IF(AF$3&gt;(A19stdlife+$E318),('PTRM input'!$M$161*(1+rvanilla07)^0.5)-SUM($M318:AE318),('PTRM input'!$M$161*(1+rvanilla07)^0.5)/A19stdlife))</f>
        <v>0</v>
      </c>
      <c r="AG318" s="105">
        <f>IF(A19stdlife="n/a","n/a",IF(AG$3&gt;(A19stdlife+$E318),('PTRM input'!$M$161*(1+rvanilla07)^0.5)-SUM($M318:AF318),('PTRM input'!$M$161*(1+rvanilla07)^0.5)/A19stdlife))</f>
        <v>0</v>
      </c>
      <c r="AH318" s="105">
        <f>IF(A19stdlife="n/a","n/a",IF(AH$3&gt;(A19stdlife+$E318),('PTRM input'!$M$161*(1+rvanilla07)^0.5)-SUM($M318:AG318),('PTRM input'!$M$161*(1+rvanilla07)^0.5)/A19stdlife))</f>
        <v>0</v>
      </c>
      <c r="AI318" s="105">
        <f>IF(A19stdlife="n/a","n/a",IF(AI$3&gt;(A19stdlife+$E318),('PTRM input'!$M$161*(1+rvanilla07)^0.5)-SUM($M318:AH318),('PTRM input'!$M$161*(1+rvanilla07)^0.5)/A19stdlife))</f>
        <v>0</v>
      </c>
      <c r="AJ318" s="105">
        <f>IF(A19stdlife="n/a","n/a",IF(AJ$3&gt;(A19stdlife+$E318),('PTRM input'!$M$161*(1+rvanilla07)^0.5)-SUM($M318:AI318),('PTRM input'!$M$161*(1+rvanilla07)^0.5)/A19stdlife))</f>
        <v>0</v>
      </c>
      <c r="AK318" s="105">
        <f>IF(A19stdlife="n/a","n/a",IF(AK$3&gt;(A19stdlife+$E318),('PTRM input'!$M$161*(1+rvanilla07)^0.5)-SUM($M318:AJ318),('PTRM input'!$M$161*(1+rvanilla07)^0.5)/A19stdlife))</f>
        <v>0</v>
      </c>
      <c r="AL318" s="105">
        <f>IF(A19stdlife="n/a","n/a",IF(AL$3&gt;(A19stdlife+$E318),('PTRM input'!$M$161*(1+rvanilla07)^0.5)-SUM($M318:AK318),('PTRM input'!$M$161*(1+rvanilla07)^0.5)/A19stdlife))</f>
        <v>0</v>
      </c>
      <c r="AM318" s="105">
        <f>IF(A19stdlife="n/a","n/a",IF(AM$3&gt;(A19stdlife+$E318),('PTRM input'!$M$161*(1+rvanilla07)^0.5)-SUM($M318:AL318),('PTRM input'!$M$161*(1+rvanilla07)^0.5)/A19stdlife))</f>
        <v>0</v>
      </c>
      <c r="AN318" s="105">
        <f>IF(A19stdlife="n/a","n/a",IF(AN$3&gt;(A19stdlife+$E318),('PTRM input'!$M$161*(1+rvanilla07)^0.5)-SUM($M318:AM318),('PTRM input'!$M$161*(1+rvanilla07)^0.5)/A19stdlife))</f>
        <v>0</v>
      </c>
      <c r="AO318" s="105">
        <f>IF(A19stdlife="n/a","n/a",IF(AO$3&gt;(A19stdlife+$E318),('PTRM input'!$M$161*(1+rvanilla07)^0.5)-SUM($M318:AN318),('PTRM input'!$M$161*(1+rvanilla07)^0.5)/A19stdlife))</f>
        <v>0</v>
      </c>
      <c r="AP318" s="105">
        <f>IF(A19stdlife="n/a","n/a",IF(AP$3&gt;(A19stdlife+$E318),('PTRM input'!$M$161*(1+rvanilla07)^0.5)-SUM($M318:AO318),('PTRM input'!$M$161*(1+rvanilla07)^0.5)/A19stdlife))</f>
        <v>0</v>
      </c>
      <c r="AQ318" s="105">
        <f>IF(A19stdlife="n/a","n/a",IF(AQ$3&gt;(A19stdlife+$E318),('PTRM input'!$M$161*(1+rvanilla07)^0.5)-SUM($M318:AP318),('PTRM input'!$M$161*(1+rvanilla07)^0.5)/A19stdlife))</f>
        <v>0</v>
      </c>
      <c r="AR318" s="105">
        <f>IF(A19stdlife="n/a","n/a",IF(AR$3&gt;(A19stdlife+$E318),('PTRM input'!$M$161*(1+rvanilla07)^0.5)-SUM($M318:AQ318),('PTRM input'!$M$161*(1+rvanilla07)^0.5)/A19stdlife))</f>
        <v>0</v>
      </c>
      <c r="AS318" s="105">
        <f>IF(A19stdlife="n/a","n/a",IF(AS$3&gt;(A19stdlife+$E318),('PTRM input'!$M$161*(1+rvanilla07)^0.5)-SUM($M318:AR318),('PTRM input'!$M$161*(1+rvanilla07)^0.5)/A19stdlife))</f>
        <v>0</v>
      </c>
      <c r="AT318" s="105">
        <f>IF(A19stdlife="n/a","n/a",IF(AT$3&gt;(A19stdlife+$E318),('PTRM input'!$M$161*(1+rvanilla07)^0.5)-SUM($M318:AS318),('PTRM input'!$M$161*(1+rvanilla07)^0.5)/A19stdlife))</f>
        <v>0</v>
      </c>
      <c r="AU318" s="105">
        <f>IF(A19stdlife="n/a","n/a",IF(AU$3&gt;(A19stdlife+$E318),('PTRM input'!$M$161*(1+rvanilla07)^0.5)-SUM($M318:AT318),('PTRM input'!$M$161*(1+rvanilla07)^0.5)/A19stdlife))</f>
        <v>0</v>
      </c>
      <c r="AV318" s="105">
        <f>IF(A19stdlife="n/a","n/a",IF(AV$3&gt;(A19stdlife+$E318),('PTRM input'!$M$161*(1+rvanilla07)^0.5)-SUM($M318:AU318),('PTRM input'!$M$161*(1+rvanilla07)^0.5)/A19stdlife))</f>
        <v>0</v>
      </c>
      <c r="AW318" s="105">
        <f>IF(A19stdlife="n/a","n/a",IF(AW$3&gt;(A19stdlife+$E318),('PTRM input'!$M$161*(1+rvanilla07)^0.5)-SUM($M318:AV318),('PTRM input'!$M$161*(1+rvanilla07)^0.5)/A19stdlife))</f>
        <v>0</v>
      </c>
      <c r="AX318" s="105">
        <f>IF(A19stdlife="n/a","n/a",IF(AX$3&gt;(A19stdlife+$E318),('PTRM input'!$M$161*(1+rvanilla07)^0.5)-SUM($M318:AW318),('PTRM input'!$M$161*(1+rvanilla07)^0.5)/A19stdlife))</f>
        <v>0</v>
      </c>
      <c r="AY318" s="105">
        <f>IF(A19stdlife="n/a","n/a",IF(AY$3&gt;(A19stdlife+$E318),('PTRM input'!$M$161*(1+rvanilla07)^0.5)-SUM($M318:AX318),('PTRM input'!$M$161*(1+rvanilla07)^0.5)/A19stdlife))</f>
        <v>0</v>
      </c>
      <c r="AZ318" s="105">
        <f>IF(A19stdlife="n/a","n/a",IF(AZ$3&gt;(A19stdlife+$E318),('PTRM input'!$M$161*(1+rvanilla07)^0.5)-SUM($M318:AY318),('PTRM input'!$M$161*(1+rvanilla07)^0.5)/A19stdlife))</f>
        <v>0</v>
      </c>
      <c r="BA318" s="105">
        <f>IF(A19stdlife="n/a","n/a",IF(BA$3&gt;(A19stdlife+$E318),('PTRM input'!$M$161*(1+rvanilla07)^0.5)-SUM($M318:AZ318),('PTRM input'!$M$161*(1+rvanilla07)^0.5)/A19stdlife))</f>
        <v>0</v>
      </c>
      <c r="BB318" s="105">
        <f>IF(A19stdlife="n/a","n/a",IF(BB$3&gt;(A19stdlife+$E318),('PTRM input'!$M$161*(1+rvanilla07)^0.5)-SUM($M318:BA318),('PTRM input'!$M$161*(1+rvanilla07)^0.5)/A19stdlife))</f>
        <v>0</v>
      </c>
      <c r="BC318" s="105">
        <f>IF(A19stdlife="n/a","n/a",IF(BC$3&gt;(A19stdlife+$E318),('PTRM input'!$M$161*(1+rvanilla07)^0.5)-SUM($M318:BB318),('PTRM input'!$M$161*(1+rvanilla07)^0.5)/A19stdlife))</f>
        <v>0</v>
      </c>
      <c r="BD318" s="105">
        <f>IF(A19stdlife="n/a","n/a",IF(BD$3&gt;(A19stdlife+$E318),('PTRM input'!$M$161*(1+rvanilla07)^0.5)-SUM($M318:BC318),('PTRM input'!$M$161*(1+rvanilla07)^0.5)/A19stdlife))</f>
        <v>0</v>
      </c>
      <c r="BE318" s="105">
        <f>IF(A19stdlife="n/a","n/a",IF(BE$3&gt;(A19stdlife+$E318),('PTRM input'!$M$161*(1+rvanilla07)^0.5)-SUM($M318:BD318),('PTRM input'!$M$161*(1+rvanilla07)^0.5)/A19stdlife))</f>
        <v>0</v>
      </c>
      <c r="BF318" s="105">
        <f>IF(A19stdlife="n/a","n/a",IF(BF$3&gt;(A19stdlife+$E318),('PTRM input'!$M$161*(1+rvanilla07)^0.5)-SUM($M318:BE318),('PTRM input'!$M$161*(1+rvanilla07)^0.5)/A19stdlife))</f>
        <v>0</v>
      </c>
      <c r="BG318" s="105">
        <f>IF(A19stdlife="n/a","n/a",IF(BG$3&gt;(A19stdlife+$E318),('PTRM input'!$M$161*(1+rvanilla07)^0.5)-SUM($M318:BF318),('PTRM input'!$M$161*(1+rvanilla07)^0.5)/A19stdlife))</f>
        <v>0</v>
      </c>
      <c r="BH318" s="105">
        <f>IF(A19stdlife="n/a","n/a",IF(BH$3&gt;(A19stdlife+$E318),('PTRM input'!$M$161*(1+rvanilla07)^0.5)-SUM($M318:BG318),('PTRM input'!$M$161*(1+rvanilla07)^0.5)/A19stdlife))</f>
        <v>0</v>
      </c>
      <c r="BI318" s="105">
        <f>IF(A19stdlife="n/a","n/a",IF(BI$3&gt;(A19stdlife+$E318),('PTRM input'!$M$161*(1+rvanilla07)^0.5)-SUM($M318:BH318),('PTRM input'!$M$161*(1+rvanilla07)^0.5)/A19stdlife))</f>
        <v>0</v>
      </c>
      <c r="BJ318" s="234"/>
      <c r="BK318" s="234"/>
      <c r="BL318" s="234"/>
      <c r="BM318" s="234"/>
    </row>
    <row r="319" spans="1:65" s="190" customFormat="1" hidden="1" outlineLevel="2">
      <c r="A319" s="234"/>
      <c r="B319" s="32"/>
      <c r="C319" s="31"/>
      <c r="D319" s="930"/>
      <c r="E319" s="167">
        <v>8</v>
      </c>
      <c r="F319" s="34"/>
      <c r="G319" s="184"/>
      <c r="H319" s="186"/>
      <c r="I319" s="186"/>
      <c r="J319" s="186"/>
      <c r="K319" s="186"/>
      <c r="L319" s="186"/>
      <c r="M319" s="186"/>
      <c r="N319" s="185"/>
      <c r="O319" s="105">
        <f>IF(A19stdlife="n/a","n/a",IF(O$3&gt;(A19stdlife+$E319),('PTRM input'!$N$161*(1+rvanilla08)^0.5)-SUM($N319:N319),('PTRM input'!$N$161*(1+rvanilla08)^0.5)/A19stdlife))</f>
        <v>0</v>
      </c>
      <c r="P319" s="105">
        <f>IF(A19stdlife="n/a","n/a",IF(P$3&gt;(A19stdlife+$E319),('PTRM input'!$N$161*(1+rvanilla08)^0.5)-SUM($N319:O319),('PTRM input'!$N$161*(1+rvanilla08)^0.5)/A19stdlife))</f>
        <v>0</v>
      </c>
      <c r="Q319" s="105">
        <f>IF(A19stdlife="n/a","n/a",IF(Q$3&gt;(A19stdlife+$E319),('PTRM input'!$N$161*(1+rvanilla08)^0.5)-SUM($N319:P319),('PTRM input'!$N$161*(1+rvanilla08)^0.5)/A19stdlife))</f>
        <v>0</v>
      </c>
      <c r="R319" s="105">
        <f>IF(A19stdlife="n/a","n/a",IF(R$3&gt;(A19stdlife+$E319),('PTRM input'!$N$161*(1+rvanilla08)^0.5)-SUM($N319:Q319),('PTRM input'!$N$161*(1+rvanilla08)^0.5)/A19stdlife))</f>
        <v>0</v>
      </c>
      <c r="S319" s="105">
        <f>IF(A19stdlife="n/a","n/a",IF(S$3&gt;(A19stdlife+$E319),('PTRM input'!$N$161*(1+rvanilla08)^0.5)-SUM($N319:R319),('PTRM input'!$N$161*(1+rvanilla08)^0.5)/A19stdlife))</f>
        <v>0</v>
      </c>
      <c r="T319" s="105">
        <f>IF(A19stdlife="n/a","n/a",IF(T$3&gt;(A19stdlife+$E319),('PTRM input'!$N$161*(1+rvanilla08)^0.5)-SUM($N319:S319),('PTRM input'!$N$161*(1+rvanilla08)^0.5)/A19stdlife))</f>
        <v>0</v>
      </c>
      <c r="U319" s="105">
        <f>IF(A19stdlife="n/a","n/a",IF(U$3&gt;(A19stdlife+$E319),('PTRM input'!$N$161*(1+rvanilla08)^0.5)-SUM($N319:T319),('PTRM input'!$N$161*(1+rvanilla08)^0.5)/A19stdlife))</f>
        <v>0</v>
      </c>
      <c r="V319" s="105">
        <f>IF(A19stdlife="n/a","n/a",IF(V$3&gt;(A19stdlife+$E319),('PTRM input'!$N$161*(1+rvanilla08)^0.5)-SUM($N319:U319),('PTRM input'!$N$161*(1+rvanilla08)^0.5)/A19stdlife))</f>
        <v>0</v>
      </c>
      <c r="W319" s="105">
        <f>IF(A19stdlife="n/a","n/a",IF(W$3&gt;(A19stdlife+$E319),('PTRM input'!$N$161*(1+rvanilla08)^0.5)-SUM($N319:V319),('PTRM input'!$N$161*(1+rvanilla08)^0.5)/A19stdlife))</f>
        <v>0</v>
      </c>
      <c r="X319" s="105">
        <f>IF(A19stdlife="n/a","n/a",IF(X$3&gt;(A19stdlife+$E319),('PTRM input'!$N$161*(1+rvanilla08)^0.5)-SUM($N319:W319),('PTRM input'!$N$161*(1+rvanilla08)^0.5)/A19stdlife))</f>
        <v>0</v>
      </c>
      <c r="Y319" s="105">
        <f>IF(A19stdlife="n/a","n/a",IF(Y$3&gt;(A19stdlife+$E319),('PTRM input'!$N$161*(1+rvanilla08)^0.5)-SUM($N319:X319),('PTRM input'!$N$161*(1+rvanilla08)^0.5)/A19stdlife))</f>
        <v>0</v>
      </c>
      <c r="Z319" s="105">
        <f>IF(A19stdlife="n/a","n/a",IF(Z$3&gt;(A19stdlife+$E319),('PTRM input'!$N$161*(1+rvanilla08)^0.5)-SUM($N319:Y319),('PTRM input'!$N$161*(1+rvanilla08)^0.5)/A19stdlife))</f>
        <v>0</v>
      </c>
      <c r="AA319" s="105">
        <f>IF(A19stdlife="n/a","n/a",IF(AA$3&gt;(A19stdlife+$E319),('PTRM input'!$N$161*(1+rvanilla08)^0.5)-SUM($N319:Z319),('PTRM input'!$N$161*(1+rvanilla08)^0.5)/A19stdlife))</f>
        <v>0</v>
      </c>
      <c r="AB319" s="105">
        <f>IF(A19stdlife="n/a","n/a",IF(AB$3&gt;(A19stdlife+$E319),('PTRM input'!$N$161*(1+rvanilla08)^0.5)-SUM($N319:AA319),('PTRM input'!$N$161*(1+rvanilla08)^0.5)/A19stdlife))</f>
        <v>0</v>
      </c>
      <c r="AC319" s="105">
        <f>IF(A19stdlife="n/a","n/a",IF(AC$3&gt;(A19stdlife+$E319),('PTRM input'!$N$161*(1+rvanilla08)^0.5)-SUM($N319:AB319),('PTRM input'!$N$161*(1+rvanilla08)^0.5)/A19stdlife))</f>
        <v>0</v>
      </c>
      <c r="AD319" s="105">
        <f>IF(A19stdlife="n/a","n/a",IF(AD$3&gt;(A19stdlife+$E319),('PTRM input'!$N$161*(1+rvanilla08)^0.5)-SUM($N319:AC319),('PTRM input'!$N$161*(1+rvanilla08)^0.5)/A19stdlife))</f>
        <v>0</v>
      </c>
      <c r="AE319" s="105">
        <f>IF(A19stdlife="n/a","n/a",IF(AE$3&gt;(A19stdlife+$E319),('PTRM input'!$N$161*(1+rvanilla08)^0.5)-SUM($N319:AD319),('PTRM input'!$N$161*(1+rvanilla08)^0.5)/A19stdlife))</f>
        <v>0</v>
      </c>
      <c r="AF319" s="105">
        <f>IF(A19stdlife="n/a","n/a",IF(AF$3&gt;(A19stdlife+$E319),('PTRM input'!$N$161*(1+rvanilla08)^0.5)-SUM($N319:AE319),('PTRM input'!$N$161*(1+rvanilla08)^0.5)/A19stdlife))</f>
        <v>0</v>
      </c>
      <c r="AG319" s="105">
        <f>IF(A19stdlife="n/a","n/a",IF(AG$3&gt;(A19stdlife+$E319),('PTRM input'!$N$161*(1+rvanilla08)^0.5)-SUM($N319:AF319),('PTRM input'!$N$161*(1+rvanilla08)^0.5)/A19stdlife))</f>
        <v>0</v>
      </c>
      <c r="AH319" s="105">
        <f>IF(A19stdlife="n/a","n/a",IF(AH$3&gt;(A19stdlife+$E319),('PTRM input'!$N$161*(1+rvanilla08)^0.5)-SUM($N319:AG319),('PTRM input'!$N$161*(1+rvanilla08)^0.5)/A19stdlife))</f>
        <v>0</v>
      </c>
      <c r="AI319" s="105">
        <f>IF(A19stdlife="n/a","n/a",IF(AI$3&gt;(A19stdlife+$E319),('PTRM input'!$N$161*(1+rvanilla08)^0.5)-SUM($N319:AH319),('PTRM input'!$N$161*(1+rvanilla08)^0.5)/A19stdlife))</f>
        <v>0</v>
      </c>
      <c r="AJ319" s="105">
        <f>IF(A19stdlife="n/a","n/a",IF(AJ$3&gt;(A19stdlife+$E319),('PTRM input'!$N$161*(1+rvanilla08)^0.5)-SUM($N319:AI319),('PTRM input'!$N$161*(1+rvanilla08)^0.5)/A19stdlife))</f>
        <v>0</v>
      </c>
      <c r="AK319" s="105">
        <f>IF(A19stdlife="n/a","n/a",IF(AK$3&gt;(A19stdlife+$E319),('PTRM input'!$N$161*(1+rvanilla08)^0.5)-SUM($N319:AJ319),('PTRM input'!$N$161*(1+rvanilla08)^0.5)/A19stdlife))</f>
        <v>0</v>
      </c>
      <c r="AL319" s="105">
        <f>IF(A19stdlife="n/a","n/a",IF(AL$3&gt;(A19stdlife+$E319),('PTRM input'!$N$161*(1+rvanilla08)^0.5)-SUM($N319:AK319),('PTRM input'!$N$161*(1+rvanilla08)^0.5)/A19stdlife))</f>
        <v>0</v>
      </c>
      <c r="AM319" s="105">
        <f>IF(A19stdlife="n/a","n/a",IF(AM$3&gt;(A19stdlife+$E319),('PTRM input'!$N$161*(1+rvanilla08)^0.5)-SUM($N319:AL319),('PTRM input'!$N$161*(1+rvanilla08)^0.5)/A19stdlife))</f>
        <v>0</v>
      </c>
      <c r="AN319" s="105">
        <f>IF(A19stdlife="n/a","n/a",IF(AN$3&gt;(A19stdlife+$E319),('PTRM input'!$N$161*(1+rvanilla08)^0.5)-SUM($N319:AM319),('PTRM input'!$N$161*(1+rvanilla08)^0.5)/A19stdlife))</f>
        <v>0</v>
      </c>
      <c r="AO319" s="105">
        <f>IF(A19stdlife="n/a","n/a",IF(AO$3&gt;(A19stdlife+$E319),('PTRM input'!$N$161*(1+rvanilla08)^0.5)-SUM($N319:AN319),('PTRM input'!$N$161*(1+rvanilla08)^0.5)/A19stdlife))</f>
        <v>0</v>
      </c>
      <c r="AP319" s="105">
        <f>IF(A19stdlife="n/a","n/a",IF(AP$3&gt;(A19stdlife+$E319),('PTRM input'!$N$161*(1+rvanilla08)^0.5)-SUM($N319:AO319),('PTRM input'!$N$161*(1+rvanilla08)^0.5)/A19stdlife))</f>
        <v>0</v>
      </c>
      <c r="AQ319" s="105">
        <f>IF(A19stdlife="n/a","n/a",IF(AQ$3&gt;(A19stdlife+$E319),('PTRM input'!$N$161*(1+rvanilla08)^0.5)-SUM($N319:AP319),('PTRM input'!$N$161*(1+rvanilla08)^0.5)/A19stdlife))</f>
        <v>0</v>
      </c>
      <c r="AR319" s="105">
        <f>IF(A19stdlife="n/a","n/a",IF(AR$3&gt;(A19stdlife+$E319),('PTRM input'!$N$161*(1+rvanilla08)^0.5)-SUM($N319:AQ319),('PTRM input'!$N$161*(1+rvanilla08)^0.5)/A19stdlife))</f>
        <v>0</v>
      </c>
      <c r="AS319" s="105">
        <f>IF(A19stdlife="n/a","n/a",IF(AS$3&gt;(A19stdlife+$E319),('PTRM input'!$N$161*(1+rvanilla08)^0.5)-SUM($N319:AR319),('PTRM input'!$N$161*(1+rvanilla08)^0.5)/A19stdlife))</f>
        <v>0</v>
      </c>
      <c r="AT319" s="105">
        <f>IF(A19stdlife="n/a","n/a",IF(AT$3&gt;(A19stdlife+$E319),('PTRM input'!$N$161*(1+rvanilla08)^0.5)-SUM($N319:AS319),('PTRM input'!$N$161*(1+rvanilla08)^0.5)/A19stdlife))</f>
        <v>0</v>
      </c>
      <c r="AU319" s="105">
        <f>IF(A19stdlife="n/a","n/a",IF(AU$3&gt;(A19stdlife+$E319),('PTRM input'!$N$161*(1+rvanilla08)^0.5)-SUM($N319:AT319),('PTRM input'!$N$161*(1+rvanilla08)^0.5)/A19stdlife))</f>
        <v>0</v>
      </c>
      <c r="AV319" s="105">
        <f>IF(A19stdlife="n/a","n/a",IF(AV$3&gt;(A19stdlife+$E319),('PTRM input'!$N$161*(1+rvanilla08)^0.5)-SUM($N319:AU319),('PTRM input'!$N$161*(1+rvanilla08)^0.5)/A19stdlife))</f>
        <v>0</v>
      </c>
      <c r="AW319" s="105">
        <f>IF(A19stdlife="n/a","n/a",IF(AW$3&gt;(A19stdlife+$E319),('PTRM input'!$N$161*(1+rvanilla08)^0.5)-SUM($N319:AV319),('PTRM input'!$N$161*(1+rvanilla08)^0.5)/A19stdlife))</f>
        <v>0</v>
      </c>
      <c r="AX319" s="105">
        <f>IF(A19stdlife="n/a","n/a",IF(AX$3&gt;(A19stdlife+$E319),('PTRM input'!$N$161*(1+rvanilla08)^0.5)-SUM($N319:AW319),('PTRM input'!$N$161*(1+rvanilla08)^0.5)/A19stdlife))</f>
        <v>0</v>
      </c>
      <c r="AY319" s="105">
        <f>IF(A19stdlife="n/a","n/a",IF(AY$3&gt;(A19stdlife+$E319),('PTRM input'!$N$161*(1+rvanilla08)^0.5)-SUM($N319:AX319),('PTRM input'!$N$161*(1+rvanilla08)^0.5)/A19stdlife))</f>
        <v>0</v>
      </c>
      <c r="AZ319" s="105">
        <f>IF(A19stdlife="n/a","n/a",IF(AZ$3&gt;(A19stdlife+$E319),('PTRM input'!$N$161*(1+rvanilla08)^0.5)-SUM($N319:AY319),('PTRM input'!$N$161*(1+rvanilla08)^0.5)/A19stdlife))</f>
        <v>0</v>
      </c>
      <c r="BA319" s="105">
        <f>IF(A19stdlife="n/a","n/a",IF(BA$3&gt;(A19stdlife+$E319),('PTRM input'!$N$161*(1+rvanilla08)^0.5)-SUM($N319:AZ319),('PTRM input'!$N$161*(1+rvanilla08)^0.5)/A19stdlife))</f>
        <v>0</v>
      </c>
      <c r="BB319" s="105">
        <f>IF(A19stdlife="n/a","n/a",IF(BB$3&gt;(A19stdlife+$E319),('PTRM input'!$N$161*(1+rvanilla08)^0.5)-SUM($N319:BA319),('PTRM input'!$N$161*(1+rvanilla08)^0.5)/A19stdlife))</f>
        <v>0</v>
      </c>
      <c r="BC319" s="105">
        <f>IF(A19stdlife="n/a","n/a",IF(BC$3&gt;(A19stdlife+$E319),('PTRM input'!$N$161*(1+rvanilla08)^0.5)-SUM($N319:BB319),('PTRM input'!$N$161*(1+rvanilla08)^0.5)/A19stdlife))</f>
        <v>0</v>
      </c>
      <c r="BD319" s="105">
        <f>IF(A19stdlife="n/a","n/a",IF(BD$3&gt;(A19stdlife+$E319),('PTRM input'!$N$161*(1+rvanilla08)^0.5)-SUM($N319:BC319),('PTRM input'!$N$161*(1+rvanilla08)^0.5)/A19stdlife))</f>
        <v>0</v>
      </c>
      <c r="BE319" s="105">
        <f>IF(A19stdlife="n/a","n/a",IF(BE$3&gt;(A19stdlife+$E319),('PTRM input'!$N$161*(1+rvanilla08)^0.5)-SUM($N319:BD319),('PTRM input'!$N$161*(1+rvanilla08)^0.5)/A19stdlife))</f>
        <v>0</v>
      </c>
      <c r="BF319" s="105">
        <f>IF(A19stdlife="n/a","n/a",IF(BF$3&gt;(A19stdlife+$E319),('PTRM input'!$N$161*(1+rvanilla08)^0.5)-SUM($N319:BE319),('PTRM input'!$N$161*(1+rvanilla08)^0.5)/A19stdlife))</f>
        <v>0</v>
      </c>
      <c r="BG319" s="105">
        <f>IF(A19stdlife="n/a","n/a",IF(BG$3&gt;(A19stdlife+$E319),('PTRM input'!$N$161*(1+rvanilla08)^0.5)-SUM($N319:BF319),('PTRM input'!$N$161*(1+rvanilla08)^0.5)/A19stdlife))</f>
        <v>0</v>
      </c>
      <c r="BH319" s="105">
        <f>IF(A19stdlife="n/a","n/a",IF(BH$3&gt;(A19stdlife+$E319),('PTRM input'!$N$161*(1+rvanilla08)^0.5)-SUM($N319:BG319),('PTRM input'!$N$161*(1+rvanilla08)^0.5)/A19stdlife))</f>
        <v>0</v>
      </c>
      <c r="BI319" s="105">
        <f>IF(A19stdlife="n/a","n/a",IF(BI$3&gt;(A19stdlife+$E319),('PTRM input'!$N$161*(1+rvanilla08)^0.5)-SUM($N319:BH319),('PTRM input'!$N$161*(1+rvanilla08)^0.5)/A19stdlife))</f>
        <v>0</v>
      </c>
      <c r="BJ319" s="234"/>
      <c r="BK319" s="234"/>
      <c r="BL319" s="234"/>
      <c r="BM319" s="234"/>
    </row>
    <row r="320" spans="1:65" s="190" customFormat="1" hidden="1" outlineLevel="2">
      <c r="A320" s="234"/>
      <c r="B320" s="32"/>
      <c r="C320" s="31"/>
      <c r="D320" s="930"/>
      <c r="E320" s="167">
        <v>9</v>
      </c>
      <c r="F320" s="34"/>
      <c r="G320" s="184"/>
      <c r="H320" s="186"/>
      <c r="I320" s="186"/>
      <c r="J320" s="186"/>
      <c r="K320" s="186"/>
      <c r="L320" s="186"/>
      <c r="M320" s="186"/>
      <c r="N320" s="186"/>
      <c r="O320" s="185"/>
      <c r="P320" s="105">
        <f>IF(A19stdlife="n/a","n/a",IF(P$3&gt;(A19stdlife+$E320),('PTRM input'!$O$161*(1+rvanilla09)^0.5)-SUM($O320:O320),('PTRM input'!$O$161*(1+rvanilla09)^0.5)/A19stdlife))</f>
        <v>0</v>
      </c>
      <c r="Q320" s="105">
        <f>IF(A19stdlife="n/a","n/a",IF(Q$3&gt;(A19stdlife+$E320),('PTRM input'!$O$161*(1+rvanilla09)^0.5)-SUM($O320:P320),('PTRM input'!$O$161*(1+rvanilla09)^0.5)/A19stdlife))</f>
        <v>0</v>
      </c>
      <c r="R320" s="105">
        <f>IF(A19stdlife="n/a","n/a",IF(R$3&gt;(A19stdlife+$E320),('PTRM input'!$O$161*(1+rvanilla09)^0.5)-SUM($O320:Q320),('PTRM input'!$O$161*(1+rvanilla09)^0.5)/A19stdlife))</f>
        <v>0</v>
      </c>
      <c r="S320" s="105">
        <f>IF(A19stdlife="n/a","n/a",IF(S$3&gt;(A19stdlife+$E320),('PTRM input'!$O$161*(1+rvanilla09)^0.5)-SUM($O320:R320),('PTRM input'!$O$161*(1+rvanilla09)^0.5)/A19stdlife))</f>
        <v>0</v>
      </c>
      <c r="T320" s="105">
        <f>IF(A19stdlife="n/a","n/a",IF(T$3&gt;(A19stdlife+$E320),('PTRM input'!$O$161*(1+rvanilla09)^0.5)-SUM($O320:S320),('PTRM input'!$O$161*(1+rvanilla09)^0.5)/A19stdlife))</f>
        <v>0</v>
      </c>
      <c r="U320" s="105">
        <f>IF(A19stdlife="n/a","n/a",IF(U$3&gt;(A19stdlife+$E320),('PTRM input'!$O$161*(1+rvanilla09)^0.5)-SUM($O320:T320),('PTRM input'!$O$161*(1+rvanilla09)^0.5)/A19stdlife))</f>
        <v>0</v>
      </c>
      <c r="V320" s="105">
        <f>IF(A19stdlife="n/a","n/a",IF(V$3&gt;(A19stdlife+$E320),('PTRM input'!$O$161*(1+rvanilla09)^0.5)-SUM($O320:U320),('PTRM input'!$O$161*(1+rvanilla09)^0.5)/A19stdlife))</f>
        <v>0</v>
      </c>
      <c r="W320" s="105">
        <f>IF(A19stdlife="n/a","n/a",IF(W$3&gt;(A19stdlife+$E320),('PTRM input'!$O$161*(1+rvanilla09)^0.5)-SUM($O320:V320),('PTRM input'!$O$161*(1+rvanilla09)^0.5)/A19stdlife))</f>
        <v>0</v>
      </c>
      <c r="X320" s="105">
        <f>IF(A19stdlife="n/a","n/a",IF(X$3&gt;(A19stdlife+$E320),('PTRM input'!$O$161*(1+rvanilla09)^0.5)-SUM($O320:W320),('PTRM input'!$O$161*(1+rvanilla09)^0.5)/A19stdlife))</f>
        <v>0</v>
      </c>
      <c r="Y320" s="105">
        <f>IF(A19stdlife="n/a","n/a",IF(Y$3&gt;(A19stdlife+$E320),('PTRM input'!$O$161*(1+rvanilla09)^0.5)-SUM($O320:X320),('PTRM input'!$O$161*(1+rvanilla09)^0.5)/A19stdlife))</f>
        <v>0</v>
      </c>
      <c r="Z320" s="105">
        <f>IF(A19stdlife="n/a","n/a",IF(Z$3&gt;(A19stdlife+$E320),('PTRM input'!$O$161*(1+rvanilla09)^0.5)-SUM($O320:Y320),('PTRM input'!$O$161*(1+rvanilla09)^0.5)/A19stdlife))</f>
        <v>0</v>
      </c>
      <c r="AA320" s="105">
        <f>IF(A19stdlife="n/a","n/a",IF(AA$3&gt;(A19stdlife+$E320),('PTRM input'!$O$161*(1+rvanilla09)^0.5)-SUM($O320:Z320),('PTRM input'!$O$161*(1+rvanilla09)^0.5)/A19stdlife))</f>
        <v>0</v>
      </c>
      <c r="AB320" s="105">
        <f>IF(A19stdlife="n/a","n/a",IF(AB$3&gt;(A19stdlife+$E320),('PTRM input'!$O$161*(1+rvanilla09)^0.5)-SUM($O320:AA320),('PTRM input'!$O$161*(1+rvanilla09)^0.5)/A19stdlife))</f>
        <v>0</v>
      </c>
      <c r="AC320" s="105">
        <f>IF(A19stdlife="n/a","n/a",IF(AC$3&gt;(A19stdlife+$E320),('PTRM input'!$O$161*(1+rvanilla09)^0.5)-SUM($O320:AB320),('PTRM input'!$O$161*(1+rvanilla09)^0.5)/A19stdlife))</f>
        <v>0</v>
      </c>
      <c r="AD320" s="105">
        <f>IF(A19stdlife="n/a","n/a",IF(AD$3&gt;(A19stdlife+$E320),('PTRM input'!$O$161*(1+rvanilla09)^0.5)-SUM($O320:AC320),('PTRM input'!$O$161*(1+rvanilla09)^0.5)/A19stdlife))</f>
        <v>0</v>
      </c>
      <c r="AE320" s="105">
        <f>IF(A19stdlife="n/a","n/a",IF(AE$3&gt;(A19stdlife+$E320),('PTRM input'!$O$161*(1+rvanilla09)^0.5)-SUM($O320:AD320),('PTRM input'!$O$161*(1+rvanilla09)^0.5)/A19stdlife))</f>
        <v>0</v>
      </c>
      <c r="AF320" s="105">
        <f>IF(A19stdlife="n/a","n/a",IF(AF$3&gt;(A19stdlife+$E320),('PTRM input'!$O$161*(1+rvanilla09)^0.5)-SUM($O320:AE320),('PTRM input'!$O$161*(1+rvanilla09)^0.5)/A19stdlife))</f>
        <v>0</v>
      </c>
      <c r="AG320" s="105">
        <f>IF(A19stdlife="n/a","n/a",IF(AG$3&gt;(A19stdlife+$E320),('PTRM input'!$O$161*(1+rvanilla09)^0.5)-SUM($O320:AF320),('PTRM input'!$O$161*(1+rvanilla09)^0.5)/A19stdlife))</f>
        <v>0</v>
      </c>
      <c r="AH320" s="105">
        <f>IF(A19stdlife="n/a","n/a",IF(AH$3&gt;(A19stdlife+$E320),('PTRM input'!$O$161*(1+rvanilla09)^0.5)-SUM($O320:AG320),('PTRM input'!$O$161*(1+rvanilla09)^0.5)/A19stdlife))</f>
        <v>0</v>
      </c>
      <c r="AI320" s="105">
        <f>IF(A19stdlife="n/a","n/a",IF(AI$3&gt;(A19stdlife+$E320),('PTRM input'!$O$161*(1+rvanilla09)^0.5)-SUM($O320:AH320),('PTRM input'!$O$161*(1+rvanilla09)^0.5)/A19stdlife))</f>
        <v>0</v>
      </c>
      <c r="AJ320" s="105">
        <f>IF(A19stdlife="n/a","n/a",IF(AJ$3&gt;(A19stdlife+$E320),('PTRM input'!$O$161*(1+rvanilla09)^0.5)-SUM($O320:AI320),('PTRM input'!$O$161*(1+rvanilla09)^0.5)/A19stdlife))</f>
        <v>0</v>
      </c>
      <c r="AK320" s="105">
        <f>IF(A19stdlife="n/a","n/a",IF(AK$3&gt;(A19stdlife+$E320),('PTRM input'!$O$161*(1+rvanilla09)^0.5)-SUM($O320:AJ320),('PTRM input'!$O$161*(1+rvanilla09)^0.5)/A19stdlife))</f>
        <v>0</v>
      </c>
      <c r="AL320" s="105">
        <f>IF(A19stdlife="n/a","n/a",IF(AL$3&gt;(A19stdlife+$E320),('PTRM input'!$O$161*(1+rvanilla09)^0.5)-SUM($O320:AK320),('PTRM input'!$O$161*(1+rvanilla09)^0.5)/A19stdlife))</f>
        <v>0</v>
      </c>
      <c r="AM320" s="105">
        <f>IF(A19stdlife="n/a","n/a",IF(AM$3&gt;(A19stdlife+$E320),('PTRM input'!$O$161*(1+rvanilla09)^0.5)-SUM($O320:AL320),('PTRM input'!$O$161*(1+rvanilla09)^0.5)/A19stdlife))</f>
        <v>0</v>
      </c>
      <c r="AN320" s="105">
        <f>IF(A19stdlife="n/a","n/a",IF(AN$3&gt;(A19stdlife+$E320),('PTRM input'!$O$161*(1+rvanilla09)^0.5)-SUM($O320:AM320),('PTRM input'!$O$161*(1+rvanilla09)^0.5)/A19stdlife))</f>
        <v>0</v>
      </c>
      <c r="AO320" s="105">
        <f>IF(A19stdlife="n/a","n/a",IF(AO$3&gt;(A19stdlife+$E320),('PTRM input'!$O$161*(1+rvanilla09)^0.5)-SUM($O320:AN320),('PTRM input'!$O$161*(1+rvanilla09)^0.5)/A19stdlife))</f>
        <v>0</v>
      </c>
      <c r="AP320" s="105">
        <f>IF(A19stdlife="n/a","n/a",IF(AP$3&gt;(A19stdlife+$E320),('PTRM input'!$O$161*(1+rvanilla09)^0.5)-SUM($O320:AO320),('PTRM input'!$O$161*(1+rvanilla09)^0.5)/A19stdlife))</f>
        <v>0</v>
      </c>
      <c r="AQ320" s="105">
        <f>IF(A19stdlife="n/a","n/a",IF(AQ$3&gt;(A19stdlife+$E320),('PTRM input'!$O$161*(1+rvanilla09)^0.5)-SUM($O320:AP320),('PTRM input'!$O$161*(1+rvanilla09)^0.5)/A19stdlife))</f>
        <v>0</v>
      </c>
      <c r="AR320" s="105">
        <f>IF(A19stdlife="n/a","n/a",IF(AR$3&gt;(A19stdlife+$E320),('PTRM input'!$O$161*(1+rvanilla09)^0.5)-SUM($O320:AQ320),('PTRM input'!$O$161*(1+rvanilla09)^0.5)/A19stdlife))</f>
        <v>0</v>
      </c>
      <c r="AS320" s="105">
        <f>IF(A19stdlife="n/a","n/a",IF(AS$3&gt;(A19stdlife+$E320),('PTRM input'!$O$161*(1+rvanilla09)^0.5)-SUM($O320:AR320),('PTRM input'!$O$161*(1+rvanilla09)^0.5)/A19stdlife))</f>
        <v>0</v>
      </c>
      <c r="AT320" s="105">
        <f>IF(A19stdlife="n/a","n/a",IF(AT$3&gt;(A19stdlife+$E320),('PTRM input'!$O$161*(1+rvanilla09)^0.5)-SUM($O320:AS320),('PTRM input'!$O$161*(1+rvanilla09)^0.5)/A19stdlife))</f>
        <v>0</v>
      </c>
      <c r="AU320" s="105">
        <f>IF(A19stdlife="n/a","n/a",IF(AU$3&gt;(A19stdlife+$E320),('PTRM input'!$O$161*(1+rvanilla09)^0.5)-SUM($O320:AT320),('PTRM input'!$O$161*(1+rvanilla09)^0.5)/A19stdlife))</f>
        <v>0</v>
      </c>
      <c r="AV320" s="105">
        <f>IF(A19stdlife="n/a","n/a",IF(AV$3&gt;(A19stdlife+$E320),('PTRM input'!$O$161*(1+rvanilla09)^0.5)-SUM($O320:AU320),('PTRM input'!$O$161*(1+rvanilla09)^0.5)/A19stdlife))</f>
        <v>0</v>
      </c>
      <c r="AW320" s="105">
        <f>IF(A19stdlife="n/a","n/a",IF(AW$3&gt;(A19stdlife+$E320),('PTRM input'!$O$161*(1+rvanilla09)^0.5)-SUM($O320:AV320),('PTRM input'!$O$161*(1+rvanilla09)^0.5)/A19stdlife))</f>
        <v>0</v>
      </c>
      <c r="AX320" s="105">
        <f>IF(A19stdlife="n/a","n/a",IF(AX$3&gt;(A19stdlife+$E320),('PTRM input'!$O$161*(1+rvanilla09)^0.5)-SUM($O320:AW320),('PTRM input'!$O$161*(1+rvanilla09)^0.5)/A19stdlife))</f>
        <v>0</v>
      </c>
      <c r="AY320" s="105">
        <f>IF(A19stdlife="n/a","n/a",IF(AY$3&gt;(A19stdlife+$E320),('PTRM input'!$O$161*(1+rvanilla09)^0.5)-SUM($O320:AX320),('PTRM input'!$O$161*(1+rvanilla09)^0.5)/A19stdlife))</f>
        <v>0</v>
      </c>
      <c r="AZ320" s="105">
        <f>IF(A19stdlife="n/a","n/a",IF(AZ$3&gt;(A19stdlife+$E320),('PTRM input'!$O$161*(1+rvanilla09)^0.5)-SUM($O320:AY320),('PTRM input'!$O$161*(1+rvanilla09)^0.5)/A19stdlife))</f>
        <v>0</v>
      </c>
      <c r="BA320" s="105">
        <f>IF(A19stdlife="n/a","n/a",IF(BA$3&gt;(A19stdlife+$E320),('PTRM input'!$O$161*(1+rvanilla09)^0.5)-SUM($O320:AZ320),('PTRM input'!$O$161*(1+rvanilla09)^0.5)/A19stdlife))</f>
        <v>0</v>
      </c>
      <c r="BB320" s="105">
        <f>IF(A19stdlife="n/a","n/a",IF(BB$3&gt;(A19stdlife+$E320),('PTRM input'!$O$161*(1+rvanilla09)^0.5)-SUM($O320:BA320),('PTRM input'!$O$161*(1+rvanilla09)^0.5)/A19stdlife))</f>
        <v>0</v>
      </c>
      <c r="BC320" s="105">
        <f>IF(A19stdlife="n/a","n/a",IF(BC$3&gt;(A19stdlife+$E320),('PTRM input'!$O$161*(1+rvanilla09)^0.5)-SUM($O320:BB320),('PTRM input'!$O$161*(1+rvanilla09)^0.5)/A19stdlife))</f>
        <v>0</v>
      </c>
      <c r="BD320" s="105">
        <f>IF(A19stdlife="n/a","n/a",IF(BD$3&gt;(A19stdlife+$E320),('PTRM input'!$O$161*(1+rvanilla09)^0.5)-SUM($O320:BC320),('PTRM input'!$O$161*(1+rvanilla09)^0.5)/A19stdlife))</f>
        <v>0</v>
      </c>
      <c r="BE320" s="105">
        <f>IF(A19stdlife="n/a","n/a",IF(BE$3&gt;(A19stdlife+$E320),('PTRM input'!$O$161*(1+rvanilla09)^0.5)-SUM($O320:BD320),('PTRM input'!$O$161*(1+rvanilla09)^0.5)/A19stdlife))</f>
        <v>0</v>
      </c>
      <c r="BF320" s="105">
        <f>IF(A19stdlife="n/a","n/a",IF(BF$3&gt;(A19stdlife+$E320),('PTRM input'!$O$161*(1+rvanilla09)^0.5)-SUM($O320:BE320),('PTRM input'!$O$161*(1+rvanilla09)^0.5)/A19stdlife))</f>
        <v>0</v>
      </c>
      <c r="BG320" s="105">
        <f>IF(A19stdlife="n/a","n/a",IF(BG$3&gt;(A19stdlife+$E320),('PTRM input'!$O$161*(1+rvanilla09)^0.5)-SUM($O320:BF320),('PTRM input'!$O$161*(1+rvanilla09)^0.5)/A19stdlife))</f>
        <v>0</v>
      </c>
      <c r="BH320" s="105">
        <f>IF(A19stdlife="n/a","n/a",IF(BH$3&gt;(A19stdlife+$E320),('PTRM input'!$O$161*(1+rvanilla09)^0.5)-SUM($O320:BG320),('PTRM input'!$O$161*(1+rvanilla09)^0.5)/A19stdlife))</f>
        <v>0</v>
      </c>
      <c r="BI320" s="105">
        <f>IF(A19stdlife="n/a","n/a",IF(BI$3&gt;(A19stdlife+$E320),('PTRM input'!$O$161*(1+rvanilla09)^0.5)-SUM($O320:BH320),('PTRM input'!$O$161*(1+rvanilla09)^0.5)/A19stdlife))</f>
        <v>0</v>
      </c>
      <c r="BJ320" s="234"/>
      <c r="BK320" s="234"/>
      <c r="BL320" s="234"/>
      <c r="BM320" s="234"/>
    </row>
    <row r="321" spans="1:65" s="190" customFormat="1" hidden="1" outlineLevel="2">
      <c r="A321" s="234"/>
      <c r="B321" s="32"/>
      <c r="C321" s="31"/>
      <c r="D321" s="930"/>
      <c r="E321" s="168">
        <v>10</v>
      </c>
      <c r="F321" s="34"/>
      <c r="G321" s="184"/>
      <c r="H321" s="186"/>
      <c r="I321" s="186"/>
      <c r="J321" s="186"/>
      <c r="K321" s="186"/>
      <c r="L321" s="186"/>
      <c r="M321" s="186"/>
      <c r="N321" s="186"/>
      <c r="O321" s="186"/>
      <c r="P321" s="185"/>
      <c r="Q321" s="105">
        <f>IF(A19stdlife="n/a","n/a",IF(Q$3&gt;(A19stdlife+$E321),('PTRM input'!$P$161*(1+rvanilla10)^0.5)-SUM($P321:P321),('PTRM input'!$P$161*(1+rvanilla10)^0.5)/A19stdlife))</f>
        <v>0</v>
      </c>
      <c r="R321" s="105">
        <f>IF(A19stdlife="n/a","n/a",IF(R$3&gt;(A19stdlife+$E321),('PTRM input'!$P$161*(1+rvanilla10)^0.5)-SUM($P321:Q321),('PTRM input'!$P$161*(1+rvanilla10)^0.5)/A19stdlife))</f>
        <v>0</v>
      </c>
      <c r="S321" s="105">
        <f>IF(A19stdlife="n/a","n/a",IF(S$3&gt;(A19stdlife+$E321),('PTRM input'!$P$161*(1+rvanilla10)^0.5)-SUM($P321:R321),('PTRM input'!$P$161*(1+rvanilla10)^0.5)/A19stdlife))</f>
        <v>0</v>
      </c>
      <c r="T321" s="105">
        <f>IF(A19stdlife="n/a","n/a",IF(T$3&gt;(A19stdlife+$E321),('PTRM input'!$P$161*(1+rvanilla10)^0.5)-SUM($P321:S321),('PTRM input'!$P$161*(1+rvanilla10)^0.5)/A19stdlife))</f>
        <v>0</v>
      </c>
      <c r="U321" s="105">
        <f>IF(A19stdlife="n/a","n/a",IF(U$3&gt;(A19stdlife+$E321),('PTRM input'!$P$161*(1+rvanilla10)^0.5)-SUM($P321:T321),('PTRM input'!$P$161*(1+rvanilla10)^0.5)/A19stdlife))</f>
        <v>0</v>
      </c>
      <c r="V321" s="105">
        <f>IF(A19stdlife="n/a","n/a",IF(V$3&gt;(A19stdlife+$E321),('PTRM input'!$P$161*(1+rvanilla10)^0.5)-SUM($P321:U321),('PTRM input'!$P$161*(1+rvanilla10)^0.5)/A19stdlife))</f>
        <v>0</v>
      </c>
      <c r="W321" s="105">
        <f>IF(A19stdlife="n/a","n/a",IF(W$3&gt;(A19stdlife+$E321),('PTRM input'!$P$161*(1+rvanilla10)^0.5)-SUM($P321:V321),('PTRM input'!$P$161*(1+rvanilla10)^0.5)/A19stdlife))</f>
        <v>0</v>
      </c>
      <c r="X321" s="105">
        <f>IF(A19stdlife="n/a","n/a",IF(X$3&gt;(A19stdlife+$E321),('PTRM input'!$P$161*(1+rvanilla10)^0.5)-SUM($P321:W321),('PTRM input'!$P$161*(1+rvanilla10)^0.5)/A19stdlife))</f>
        <v>0</v>
      </c>
      <c r="Y321" s="105">
        <f>IF(A19stdlife="n/a","n/a",IF(Y$3&gt;(A19stdlife+$E321),('PTRM input'!$P$161*(1+rvanilla10)^0.5)-SUM($P321:X321),('PTRM input'!$P$161*(1+rvanilla10)^0.5)/A19stdlife))</f>
        <v>0</v>
      </c>
      <c r="Z321" s="105">
        <f>IF(A19stdlife="n/a","n/a",IF(Z$3&gt;(A19stdlife+$E321),('PTRM input'!$P$161*(1+rvanilla10)^0.5)-SUM($P321:Y321),('PTRM input'!$P$161*(1+rvanilla10)^0.5)/A19stdlife))</f>
        <v>0</v>
      </c>
      <c r="AA321" s="105">
        <f>IF(A19stdlife="n/a","n/a",IF(AA$3&gt;(A19stdlife+$E321),('PTRM input'!$P$161*(1+rvanilla10)^0.5)-SUM($P321:Z321),('PTRM input'!$P$161*(1+rvanilla10)^0.5)/A19stdlife))</f>
        <v>0</v>
      </c>
      <c r="AB321" s="105">
        <f>IF(A19stdlife="n/a","n/a",IF(AB$3&gt;(A19stdlife+$E321),('PTRM input'!$P$161*(1+rvanilla10)^0.5)-SUM($P321:AA321),('PTRM input'!$P$161*(1+rvanilla10)^0.5)/A19stdlife))</f>
        <v>0</v>
      </c>
      <c r="AC321" s="105">
        <f>IF(A19stdlife="n/a","n/a",IF(AC$3&gt;(A19stdlife+$E321),('PTRM input'!$P$161*(1+rvanilla10)^0.5)-SUM($P321:AB321),('PTRM input'!$P$161*(1+rvanilla10)^0.5)/A19stdlife))</f>
        <v>0</v>
      </c>
      <c r="AD321" s="105">
        <f>IF(A19stdlife="n/a","n/a",IF(AD$3&gt;(A19stdlife+$E321),('PTRM input'!$P$161*(1+rvanilla10)^0.5)-SUM($P321:AC321),('PTRM input'!$P$161*(1+rvanilla10)^0.5)/A19stdlife))</f>
        <v>0</v>
      </c>
      <c r="AE321" s="105">
        <f>IF(A19stdlife="n/a","n/a",IF(AE$3&gt;(A19stdlife+$E321),('PTRM input'!$P$161*(1+rvanilla10)^0.5)-SUM($P321:AD321),('PTRM input'!$P$161*(1+rvanilla10)^0.5)/A19stdlife))</f>
        <v>0</v>
      </c>
      <c r="AF321" s="105">
        <f>IF(A19stdlife="n/a","n/a",IF(AF$3&gt;(A19stdlife+$E321),('PTRM input'!$P$161*(1+rvanilla10)^0.5)-SUM($P321:AE321),('PTRM input'!$P$161*(1+rvanilla10)^0.5)/A19stdlife))</f>
        <v>0</v>
      </c>
      <c r="AG321" s="105">
        <f>IF(A19stdlife="n/a","n/a",IF(AG$3&gt;(A19stdlife+$E321),('PTRM input'!$P$161*(1+rvanilla10)^0.5)-SUM($P321:AF321),('PTRM input'!$P$161*(1+rvanilla10)^0.5)/A19stdlife))</f>
        <v>0</v>
      </c>
      <c r="AH321" s="105">
        <f>IF(A19stdlife="n/a","n/a",IF(AH$3&gt;(A19stdlife+$E321),('PTRM input'!$P$161*(1+rvanilla10)^0.5)-SUM($P321:AG321),('PTRM input'!$P$161*(1+rvanilla10)^0.5)/A19stdlife))</f>
        <v>0</v>
      </c>
      <c r="AI321" s="105">
        <f>IF(A19stdlife="n/a","n/a",IF(AI$3&gt;(A19stdlife+$E321),('PTRM input'!$P$161*(1+rvanilla10)^0.5)-SUM($P321:AH321),('PTRM input'!$P$161*(1+rvanilla10)^0.5)/A19stdlife))</f>
        <v>0</v>
      </c>
      <c r="AJ321" s="105">
        <f>IF(A19stdlife="n/a","n/a",IF(AJ$3&gt;(A19stdlife+$E321),('PTRM input'!$P$161*(1+rvanilla10)^0.5)-SUM($P321:AI321),('PTRM input'!$P$161*(1+rvanilla10)^0.5)/A19stdlife))</f>
        <v>0</v>
      </c>
      <c r="AK321" s="105">
        <f>IF(A19stdlife="n/a","n/a",IF(AK$3&gt;(A19stdlife+$E321),('PTRM input'!$P$161*(1+rvanilla10)^0.5)-SUM($P321:AJ321),('PTRM input'!$P$161*(1+rvanilla10)^0.5)/A19stdlife))</f>
        <v>0</v>
      </c>
      <c r="AL321" s="105">
        <f>IF(A19stdlife="n/a","n/a",IF(AL$3&gt;(A19stdlife+$E321),('PTRM input'!$P$161*(1+rvanilla10)^0.5)-SUM($P321:AK321),('PTRM input'!$P$161*(1+rvanilla10)^0.5)/A19stdlife))</f>
        <v>0</v>
      </c>
      <c r="AM321" s="105">
        <f>IF(A19stdlife="n/a","n/a",IF(AM$3&gt;(A19stdlife+$E321),('PTRM input'!$P$161*(1+rvanilla10)^0.5)-SUM($P321:AL321),('PTRM input'!$P$161*(1+rvanilla10)^0.5)/A19stdlife))</f>
        <v>0</v>
      </c>
      <c r="AN321" s="105">
        <f>IF(A19stdlife="n/a","n/a",IF(AN$3&gt;(A19stdlife+$E321),('PTRM input'!$P$161*(1+rvanilla10)^0.5)-SUM($P321:AM321),('PTRM input'!$P$161*(1+rvanilla10)^0.5)/A19stdlife))</f>
        <v>0</v>
      </c>
      <c r="AO321" s="105">
        <f>IF(A19stdlife="n/a","n/a",IF(AO$3&gt;(A19stdlife+$E321),('PTRM input'!$P$161*(1+rvanilla10)^0.5)-SUM($P321:AN321),('PTRM input'!$P$161*(1+rvanilla10)^0.5)/A19stdlife))</f>
        <v>0</v>
      </c>
      <c r="AP321" s="105">
        <f>IF(A19stdlife="n/a","n/a",IF(AP$3&gt;(A19stdlife+$E321),('PTRM input'!$P$161*(1+rvanilla10)^0.5)-SUM($P321:AO321),('PTRM input'!$P$161*(1+rvanilla10)^0.5)/A19stdlife))</f>
        <v>0</v>
      </c>
      <c r="AQ321" s="105">
        <f>IF(A19stdlife="n/a","n/a",IF(AQ$3&gt;(A19stdlife+$E321),('PTRM input'!$P$161*(1+rvanilla10)^0.5)-SUM($P321:AP321),('PTRM input'!$P$161*(1+rvanilla10)^0.5)/A19stdlife))</f>
        <v>0</v>
      </c>
      <c r="AR321" s="105">
        <f>IF(A19stdlife="n/a","n/a",IF(AR$3&gt;(A19stdlife+$E321),('PTRM input'!$P$161*(1+rvanilla10)^0.5)-SUM($P321:AQ321),('PTRM input'!$P$161*(1+rvanilla10)^0.5)/A19stdlife))</f>
        <v>0</v>
      </c>
      <c r="AS321" s="105">
        <f>IF(A19stdlife="n/a","n/a",IF(AS$3&gt;(A19stdlife+$E321),('PTRM input'!$P$161*(1+rvanilla10)^0.5)-SUM($P321:AR321),('PTRM input'!$P$161*(1+rvanilla10)^0.5)/A19stdlife))</f>
        <v>0</v>
      </c>
      <c r="AT321" s="105">
        <f>IF(A19stdlife="n/a","n/a",IF(AT$3&gt;(A19stdlife+$E321),('PTRM input'!$P$161*(1+rvanilla10)^0.5)-SUM($P321:AS321),('PTRM input'!$P$161*(1+rvanilla10)^0.5)/A19stdlife))</f>
        <v>0</v>
      </c>
      <c r="AU321" s="105">
        <f>IF(A19stdlife="n/a","n/a",IF(AU$3&gt;(A19stdlife+$E321),('PTRM input'!$P$161*(1+rvanilla10)^0.5)-SUM($P321:AT321),('PTRM input'!$P$161*(1+rvanilla10)^0.5)/A19stdlife))</f>
        <v>0</v>
      </c>
      <c r="AV321" s="105">
        <f>IF(A19stdlife="n/a","n/a",IF(AV$3&gt;(A19stdlife+$E321),('PTRM input'!$P$161*(1+rvanilla10)^0.5)-SUM($P321:AU321),('PTRM input'!$P$161*(1+rvanilla10)^0.5)/A19stdlife))</f>
        <v>0</v>
      </c>
      <c r="AW321" s="105">
        <f>IF(A19stdlife="n/a","n/a",IF(AW$3&gt;(A19stdlife+$E321),('PTRM input'!$P$161*(1+rvanilla10)^0.5)-SUM($P321:AV321),('PTRM input'!$P$161*(1+rvanilla10)^0.5)/A19stdlife))</f>
        <v>0</v>
      </c>
      <c r="AX321" s="105">
        <f>IF(A19stdlife="n/a","n/a",IF(AX$3&gt;(A19stdlife+$E321),('PTRM input'!$P$161*(1+rvanilla10)^0.5)-SUM($P321:AW321),('PTRM input'!$P$161*(1+rvanilla10)^0.5)/A19stdlife))</f>
        <v>0</v>
      </c>
      <c r="AY321" s="105">
        <f>IF(A19stdlife="n/a","n/a",IF(AY$3&gt;(A19stdlife+$E321),('PTRM input'!$P$161*(1+rvanilla10)^0.5)-SUM($P321:AX321),('PTRM input'!$P$161*(1+rvanilla10)^0.5)/A19stdlife))</f>
        <v>0</v>
      </c>
      <c r="AZ321" s="105">
        <f>IF(A19stdlife="n/a","n/a",IF(AZ$3&gt;(A19stdlife+$E321),('PTRM input'!$P$161*(1+rvanilla10)^0.5)-SUM($P321:AY321),('PTRM input'!$P$161*(1+rvanilla10)^0.5)/A19stdlife))</f>
        <v>0</v>
      </c>
      <c r="BA321" s="105">
        <f>IF(A19stdlife="n/a","n/a",IF(BA$3&gt;(A19stdlife+$E321),('PTRM input'!$P$161*(1+rvanilla10)^0.5)-SUM($P321:AZ321),('PTRM input'!$P$161*(1+rvanilla10)^0.5)/A19stdlife))</f>
        <v>0</v>
      </c>
      <c r="BB321" s="105">
        <f>IF(A19stdlife="n/a","n/a",IF(BB$3&gt;(A19stdlife+$E321),('PTRM input'!$P$161*(1+rvanilla10)^0.5)-SUM($P321:BA321),('PTRM input'!$P$161*(1+rvanilla10)^0.5)/A19stdlife))</f>
        <v>0</v>
      </c>
      <c r="BC321" s="105">
        <f>IF(A19stdlife="n/a","n/a",IF(BC$3&gt;(A19stdlife+$E321),('PTRM input'!$P$161*(1+rvanilla10)^0.5)-SUM($P321:BB321),('PTRM input'!$P$161*(1+rvanilla10)^0.5)/A19stdlife))</f>
        <v>0</v>
      </c>
      <c r="BD321" s="105">
        <f>IF(A19stdlife="n/a","n/a",IF(BD$3&gt;(A19stdlife+$E321),('PTRM input'!$P$161*(1+rvanilla10)^0.5)-SUM($P321:BC321),('PTRM input'!$P$161*(1+rvanilla10)^0.5)/A19stdlife))</f>
        <v>0</v>
      </c>
      <c r="BE321" s="105">
        <f>IF(A19stdlife="n/a","n/a",IF(BE$3&gt;(A19stdlife+$E321),('PTRM input'!$P$161*(1+rvanilla10)^0.5)-SUM($P321:BD321),('PTRM input'!$P$161*(1+rvanilla10)^0.5)/A19stdlife))</f>
        <v>0</v>
      </c>
      <c r="BF321" s="105">
        <f>IF(A19stdlife="n/a","n/a",IF(BF$3&gt;(A19stdlife+$E321),('PTRM input'!$P$161*(1+rvanilla10)^0.5)-SUM($P321:BE321),('PTRM input'!$P$161*(1+rvanilla10)^0.5)/A19stdlife))</f>
        <v>0</v>
      </c>
      <c r="BG321" s="105">
        <f>IF(A19stdlife="n/a","n/a",IF(BG$3&gt;(A19stdlife+$E321),('PTRM input'!$P$161*(1+rvanilla10)^0.5)-SUM($P321:BF321),('PTRM input'!$P$161*(1+rvanilla10)^0.5)/A19stdlife))</f>
        <v>0</v>
      </c>
      <c r="BH321" s="105">
        <f>IF(A19stdlife="n/a","n/a",IF(BH$3&gt;(A19stdlife+$E321),('PTRM input'!$P$161*(1+rvanilla10)^0.5)-SUM($P321:BG321),('PTRM input'!$P$161*(1+rvanilla10)^0.5)/A19stdlife))</f>
        <v>0</v>
      </c>
      <c r="BI321" s="105">
        <f>IF(A19stdlife="n/a","n/a",IF(BI$3&gt;(A19stdlife+$E321),('PTRM input'!$P$161*(1+rvanilla10)^0.5)-SUM($P321:BH321),('PTRM input'!$P$161*(1+rvanilla10)^0.5)/A19stdlife))</f>
        <v>0</v>
      </c>
      <c r="BJ321" s="234"/>
      <c r="BK321" s="234"/>
      <c r="BL321" s="234"/>
      <c r="BM321" s="234"/>
    </row>
    <row r="322" spans="1:65" s="190" customFormat="1" outlineLevel="1" collapsed="1">
      <c r="A322" s="234"/>
      <c r="B322" s="17"/>
      <c r="C322" s="32">
        <f>Asset19</f>
        <v>0</v>
      </c>
      <c r="D322" s="17"/>
      <c r="E322" s="17"/>
      <c r="F322" s="30"/>
      <c r="G322" s="102">
        <f t="shared" ref="G322:AL322" si="73">SUM(G310:G321)</f>
        <v>0</v>
      </c>
      <c r="H322" s="102">
        <f t="shared" si="73"/>
        <v>0</v>
      </c>
      <c r="I322" s="102">
        <f t="shared" si="73"/>
        <v>0</v>
      </c>
      <c r="J322" s="102">
        <f t="shared" si="73"/>
        <v>0</v>
      </c>
      <c r="K322" s="102">
        <f t="shared" si="73"/>
        <v>0</v>
      </c>
      <c r="L322" s="102">
        <f t="shared" si="73"/>
        <v>0</v>
      </c>
      <c r="M322" s="102">
        <f t="shared" si="73"/>
        <v>0</v>
      </c>
      <c r="N322" s="102">
        <f t="shared" si="73"/>
        <v>0</v>
      </c>
      <c r="O322" s="102">
        <f t="shared" si="73"/>
        <v>0</v>
      </c>
      <c r="P322" s="102">
        <f t="shared" si="73"/>
        <v>0</v>
      </c>
      <c r="Q322" s="102">
        <f t="shared" si="73"/>
        <v>0</v>
      </c>
      <c r="R322" s="102">
        <f t="shared" si="73"/>
        <v>0</v>
      </c>
      <c r="S322" s="102">
        <f t="shared" si="73"/>
        <v>0</v>
      </c>
      <c r="T322" s="102">
        <f t="shared" si="73"/>
        <v>0</v>
      </c>
      <c r="U322" s="102">
        <f t="shared" si="73"/>
        <v>0</v>
      </c>
      <c r="V322" s="102">
        <f t="shared" si="73"/>
        <v>0</v>
      </c>
      <c r="W322" s="102">
        <f t="shared" si="73"/>
        <v>0</v>
      </c>
      <c r="X322" s="102">
        <f t="shared" si="73"/>
        <v>0</v>
      </c>
      <c r="Y322" s="102">
        <f t="shared" si="73"/>
        <v>0</v>
      </c>
      <c r="Z322" s="102">
        <f t="shared" si="73"/>
        <v>0</v>
      </c>
      <c r="AA322" s="102">
        <f t="shared" si="73"/>
        <v>0</v>
      </c>
      <c r="AB322" s="102">
        <f t="shared" si="73"/>
        <v>0</v>
      </c>
      <c r="AC322" s="102">
        <f t="shared" si="73"/>
        <v>0</v>
      </c>
      <c r="AD322" s="102">
        <f t="shared" si="73"/>
        <v>0</v>
      </c>
      <c r="AE322" s="102">
        <f t="shared" si="73"/>
        <v>0</v>
      </c>
      <c r="AF322" s="102">
        <f t="shared" si="73"/>
        <v>0</v>
      </c>
      <c r="AG322" s="102">
        <f t="shared" si="73"/>
        <v>0</v>
      </c>
      <c r="AH322" s="102">
        <f t="shared" si="73"/>
        <v>0</v>
      </c>
      <c r="AI322" s="102">
        <f t="shared" si="73"/>
        <v>0</v>
      </c>
      <c r="AJ322" s="102">
        <f t="shared" si="73"/>
        <v>0</v>
      </c>
      <c r="AK322" s="102">
        <f t="shared" si="73"/>
        <v>0</v>
      </c>
      <c r="AL322" s="102">
        <f t="shared" si="73"/>
        <v>0</v>
      </c>
      <c r="AM322" s="102">
        <f t="shared" ref="AM322:BI322" si="74">SUM(AM310:AM321)</f>
        <v>0</v>
      </c>
      <c r="AN322" s="102">
        <f t="shared" si="74"/>
        <v>0</v>
      </c>
      <c r="AO322" s="102">
        <f t="shared" si="74"/>
        <v>0</v>
      </c>
      <c r="AP322" s="102">
        <f t="shared" si="74"/>
        <v>0</v>
      </c>
      <c r="AQ322" s="102">
        <f t="shared" si="74"/>
        <v>0</v>
      </c>
      <c r="AR322" s="102">
        <f t="shared" si="74"/>
        <v>0</v>
      </c>
      <c r="AS322" s="102">
        <f t="shared" si="74"/>
        <v>0</v>
      </c>
      <c r="AT322" s="102">
        <f t="shared" si="74"/>
        <v>0</v>
      </c>
      <c r="AU322" s="102">
        <f t="shared" si="74"/>
        <v>0</v>
      </c>
      <c r="AV322" s="102">
        <f t="shared" si="74"/>
        <v>0</v>
      </c>
      <c r="AW322" s="102">
        <f t="shared" si="74"/>
        <v>0</v>
      </c>
      <c r="AX322" s="102">
        <f t="shared" si="74"/>
        <v>0</v>
      </c>
      <c r="AY322" s="102">
        <f t="shared" si="74"/>
        <v>0</v>
      </c>
      <c r="AZ322" s="102">
        <f t="shared" si="74"/>
        <v>0</v>
      </c>
      <c r="BA322" s="102">
        <f t="shared" si="74"/>
        <v>0</v>
      </c>
      <c r="BB322" s="102">
        <f t="shared" si="74"/>
        <v>0</v>
      </c>
      <c r="BC322" s="102">
        <f t="shared" si="74"/>
        <v>0</v>
      </c>
      <c r="BD322" s="102">
        <f t="shared" si="74"/>
        <v>0</v>
      </c>
      <c r="BE322" s="102">
        <f t="shared" si="74"/>
        <v>0</v>
      </c>
      <c r="BF322" s="102">
        <f t="shared" si="74"/>
        <v>0</v>
      </c>
      <c r="BG322" s="102">
        <f t="shared" si="74"/>
        <v>0</v>
      </c>
      <c r="BH322" s="102">
        <f t="shared" si="74"/>
        <v>0</v>
      </c>
      <c r="BI322" s="102">
        <f t="shared" si="74"/>
        <v>0</v>
      </c>
      <c r="BJ322" s="234"/>
      <c r="BK322" s="234"/>
      <c r="BL322" s="234"/>
      <c r="BM322" s="234"/>
    </row>
    <row r="323" spans="1:65" s="190" customFormat="1" ht="12.75" hidden="1" customHeight="1" outlineLevel="2">
      <c r="A323" s="234"/>
      <c r="B323" s="36">
        <f>C335</f>
        <v>0</v>
      </c>
      <c r="C323" s="37"/>
      <c r="D323" s="38" t="s">
        <v>58</v>
      </c>
      <c r="E323" s="37"/>
      <c r="F323" s="39"/>
      <c r="G323" s="104">
        <f>IF(G$3&gt;A20remlife,A20value-SUM($F323:F323),IF(A20remlife="N/A","n/a",A20value/A20remlife))</f>
        <v>0</v>
      </c>
      <c r="H323" s="104">
        <f>IF(H$3&gt;A20remlife,A20value-SUM($F323:G323),IF(A20remlife="N/A","n/a",A20value/A20remlife))</f>
        <v>0</v>
      </c>
      <c r="I323" s="104">
        <f>IF(I$3&gt;A20remlife,A20value-SUM($F323:H323),IF(A20remlife="N/A","n/a",A20value/A20remlife))</f>
        <v>0</v>
      </c>
      <c r="J323" s="104">
        <f>IF(J$3&gt;A20remlife,A20value-SUM($F323:I323),IF(A20remlife="N/A","n/a",A20value/A20remlife))</f>
        <v>0</v>
      </c>
      <c r="K323" s="104">
        <f>IF(K$3&gt;A20remlife,A20value-SUM($F323:J323),IF(A20remlife="N/A","n/a",A20value/A20remlife))</f>
        <v>0</v>
      </c>
      <c r="L323" s="104">
        <f>IF(L$3&gt;A20remlife,A20value-SUM($F323:K323),IF(A20remlife="N/A","n/a",A20value/A20remlife))</f>
        <v>0</v>
      </c>
      <c r="M323" s="104">
        <f>IF(M$3&gt;A20remlife,A20value-SUM($F323:L323),IF(A20remlife="N/A","n/a",A20value/A20remlife))</f>
        <v>0</v>
      </c>
      <c r="N323" s="104">
        <f>IF(N$3&gt;A20remlife,A20value-SUM($F323:M323),IF(A20remlife="N/A","n/a",A20value/A20remlife))</f>
        <v>0</v>
      </c>
      <c r="O323" s="104">
        <f>IF(O$3&gt;A20remlife,A20value-SUM($F323:N323),IF(A20remlife="N/A","n/a",A20value/A20remlife))</f>
        <v>0</v>
      </c>
      <c r="P323" s="104">
        <f>IF(P$3&gt;A20remlife,A20value-SUM($F323:O323),IF(A20remlife="N/A","n/a",A20value/A20remlife))</f>
        <v>0</v>
      </c>
      <c r="Q323" s="104">
        <f>IF(Q$3&gt;A20remlife,A20value-SUM($F323:P323),IF(A20remlife="N/A","n/a",A20value/A20remlife))</f>
        <v>0</v>
      </c>
      <c r="R323" s="104">
        <f>IF(R$3&gt;A20remlife,A20value-SUM($F323:Q323),IF(A20remlife="N/A","n/a",A20value/A20remlife))</f>
        <v>0</v>
      </c>
      <c r="S323" s="104">
        <f>IF(S$3&gt;A20remlife,A20value-SUM($F323:R323),IF(A20remlife="N/A","n/a",A20value/A20remlife))</f>
        <v>0</v>
      </c>
      <c r="T323" s="104">
        <f>IF(T$3&gt;A20remlife,A20value-SUM($F323:S323),IF(A20remlife="N/A","n/a",A20value/A20remlife))</f>
        <v>0</v>
      </c>
      <c r="U323" s="104">
        <f>IF(U$3&gt;A20remlife,A20value-SUM($F323:T323),IF(A20remlife="N/A","n/a",A20value/A20remlife))</f>
        <v>0</v>
      </c>
      <c r="V323" s="104">
        <f>IF(V$3&gt;A20remlife,A20value-SUM($F323:U323),IF(A20remlife="N/A","n/a",A20value/A20remlife))</f>
        <v>0</v>
      </c>
      <c r="W323" s="104">
        <f>IF(W$3&gt;A20remlife,A20value-SUM($F323:V323),IF(A20remlife="N/A","n/a",A20value/A20remlife))</f>
        <v>0</v>
      </c>
      <c r="X323" s="104">
        <f>IF(X$3&gt;A20remlife,A20value-SUM($F323:W323),IF(A20remlife="N/A","n/a",A20value/A20remlife))</f>
        <v>0</v>
      </c>
      <c r="Y323" s="104">
        <f>IF(Y$3&gt;A20remlife,A20value-SUM($F323:X323),IF(A20remlife="N/A","n/a",A20value/A20remlife))</f>
        <v>0</v>
      </c>
      <c r="Z323" s="104">
        <f>IF(Z$3&gt;A20remlife,A20value-SUM($F323:Y323),IF(A20remlife="N/A","n/a",A20value/A20remlife))</f>
        <v>0</v>
      </c>
      <c r="AA323" s="104">
        <f>IF(AA$3&gt;A20remlife,A20value-SUM($F323:Z323),IF(A20remlife="N/A","n/a",A20value/A20remlife))</f>
        <v>0</v>
      </c>
      <c r="AB323" s="104">
        <f>IF(AB$3&gt;A20remlife,A20value-SUM($F323:AA323),IF(A20remlife="N/A","n/a",A20value/A20remlife))</f>
        <v>0</v>
      </c>
      <c r="AC323" s="104">
        <f>IF(AC$3&gt;A20remlife,A20value-SUM($F323:AB323),IF(A20remlife="N/A","n/a",A20value/A20remlife))</f>
        <v>0</v>
      </c>
      <c r="AD323" s="104">
        <f>IF(AD$3&gt;A20remlife,A20value-SUM($F323:AC323),IF(A20remlife="N/A","n/a",A20value/A20remlife))</f>
        <v>0</v>
      </c>
      <c r="AE323" s="104">
        <f>IF(AE$3&gt;A20remlife,A20value-SUM($F323:AD323),IF(A20remlife="N/A","n/a",A20value/A20remlife))</f>
        <v>0</v>
      </c>
      <c r="AF323" s="104">
        <f>IF(AF$3&gt;A20remlife,A20value-SUM($F323:AE323),IF(A20remlife="N/A","n/a",A20value/A20remlife))</f>
        <v>0</v>
      </c>
      <c r="AG323" s="104">
        <f>IF(AG$3&gt;A20remlife,A20value-SUM($F323:AF323),IF(A20remlife="N/A","n/a",A20value/A20remlife))</f>
        <v>0</v>
      </c>
      <c r="AH323" s="104">
        <f>IF(AH$3&gt;A20remlife,A20value-SUM($F323:AG323),IF(A20remlife="N/A","n/a",A20value/A20remlife))</f>
        <v>0</v>
      </c>
      <c r="AI323" s="104">
        <f>IF(AI$3&gt;A20remlife,A20value-SUM($F323:AH323),IF(A20remlife="N/A","n/a",A20value/A20remlife))</f>
        <v>0</v>
      </c>
      <c r="AJ323" s="104">
        <f>IF(AJ$3&gt;A20remlife,A20value-SUM($F323:AI323),IF(A20remlife="N/A","n/a",A20value/A20remlife))</f>
        <v>0</v>
      </c>
      <c r="AK323" s="104">
        <f>IF(AK$3&gt;A20remlife,A20value-SUM($F323:AJ323),IF(A20remlife="N/A","n/a",A20value/A20remlife))</f>
        <v>0</v>
      </c>
      <c r="AL323" s="104">
        <f>IF(AL$3&gt;A20remlife,A20value-SUM($F323:AK323),IF(A20remlife="N/A","n/a",A20value/A20remlife))</f>
        <v>0</v>
      </c>
      <c r="AM323" s="104">
        <f>IF(AM$3&gt;A20remlife,A20value-SUM($F323:AL323),IF(A20remlife="N/A","n/a",A20value/A20remlife))</f>
        <v>0</v>
      </c>
      <c r="AN323" s="104">
        <f>IF(AN$3&gt;A20remlife,A20value-SUM($F323:AM323),IF(A20remlife="N/A","n/a",A20value/A20remlife))</f>
        <v>0</v>
      </c>
      <c r="AO323" s="104">
        <f>IF(AO$3&gt;A20remlife,A20value-SUM($F323:AN323),IF(A20remlife="N/A","n/a",A20value/A20remlife))</f>
        <v>0</v>
      </c>
      <c r="AP323" s="104">
        <f>IF(AP$3&gt;A20remlife,A20value-SUM($F323:AO323),IF(A20remlife="N/A","n/a",A20value/A20remlife))</f>
        <v>0</v>
      </c>
      <c r="AQ323" s="104">
        <f>IF(AQ$3&gt;A20remlife,A20value-SUM($F323:AP323),IF(A20remlife="N/A","n/a",A20value/A20remlife))</f>
        <v>0</v>
      </c>
      <c r="AR323" s="104">
        <f>IF(AR$3&gt;A20remlife,A20value-SUM($F323:AQ323),IF(A20remlife="N/A","n/a",A20value/A20remlife))</f>
        <v>0</v>
      </c>
      <c r="AS323" s="104">
        <f>IF(AS$3&gt;A20remlife,A20value-SUM($F323:AR323),IF(A20remlife="N/A","n/a",A20value/A20remlife))</f>
        <v>0</v>
      </c>
      <c r="AT323" s="104">
        <f>IF(AT$3&gt;A20remlife,A20value-SUM($F323:AS323),IF(A20remlife="N/A","n/a",A20value/A20remlife))</f>
        <v>0</v>
      </c>
      <c r="AU323" s="104">
        <f>IF(AU$3&gt;A20remlife,A20value-SUM($F323:AT323),IF(A20remlife="N/A","n/a",A20value/A20remlife))</f>
        <v>0</v>
      </c>
      <c r="AV323" s="104">
        <f>IF(AV$3&gt;A20remlife,A20value-SUM($F323:AU323),IF(A20remlife="N/A","n/a",A20value/A20remlife))</f>
        <v>0</v>
      </c>
      <c r="AW323" s="104">
        <f>IF(AW$3&gt;A20remlife,A20value-SUM($F323:AV323),IF(A20remlife="N/A","n/a",A20value/A20remlife))</f>
        <v>0</v>
      </c>
      <c r="AX323" s="104">
        <f>IF(AX$3&gt;A20remlife,A20value-SUM($F323:AW323),IF(A20remlife="N/A","n/a",A20value/A20remlife))</f>
        <v>0</v>
      </c>
      <c r="AY323" s="104">
        <f>IF(AY$3&gt;A20remlife,A20value-SUM($F323:AX323),IF(A20remlife="N/A","n/a",A20value/A20remlife))</f>
        <v>0</v>
      </c>
      <c r="AZ323" s="104">
        <f>IF(AZ$3&gt;A20remlife,A20value-SUM($F323:AY323),IF(A20remlife="N/A","n/a",A20value/A20remlife))</f>
        <v>0</v>
      </c>
      <c r="BA323" s="104">
        <f>IF(BA$3&gt;A20remlife,A20value-SUM($F323:AZ323),IF(A20remlife="N/A","n/a",A20value/A20remlife))</f>
        <v>0</v>
      </c>
      <c r="BB323" s="104">
        <f>IF(BB$3&gt;A20remlife,A20value-SUM($F323:BA323),IF(A20remlife="N/A","n/a",A20value/A20remlife))</f>
        <v>0</v>
      </c>
      <c r="BC323" s="104">
        <f>IF(BC$3&gt;A20remlife,A20value-SUM($F323:BB323),IF(A20remlife="N/A","n/a",A20value/A20remlife))</f>
        <v>0</v>
      </c>
      <c r="BD323" s="104">
        <f>IF(BD$3&gt;A20remlife,A20value-SUM($F323:BC323),IF(A20remlife="N/A","n/a",A20value/A20remlife))</f>
        <v>0</v>
      </c>
      <c r="BE323" s="104">
        <f>IF(BE$3&gt;A20remlife,A20value-SUM($F323:BD323),IF(A20remlife="N/A","n/a",A20value/A20remlife))</f>
        <v>0</v>
      </c>
      <c r="BF323" s="104">
        <f>IF(BF$3&gt;A20remlife,A20value-SUM($F323:BE323),IF(A20remlife="N/A","n/a",A20value/A20remlife))</f>
        <v>0</v>
      </c>
      <c r="BG323" s="104">
        <f>IF(BG$3&gt;A20remlife,A20value-SUM($F323:BF323),IF(A20remlife="N/A","n/a",A20value/A20remlife))</f>
        <v>0</v>
      </c>
      <c r="BH323" s="104">
        <f>IF(BH$3&gt;A20remlife,A20value-SUM($F323:BG323),IF(A20remlife="N/A","n/a",A20value/A20remlife))</f>
        <v>0</v>
      </c>
      <c r="BI323" s="104">
        <f>IF(BI$3&gt;A20remlife,A20value-SUM($F323:BH323),IF(A20remlife="N/A","n/a",A20value/A20remlife))</f>
        <v>0</v>
      </c>
      <c r="BJ323" s="234"/>
      <c r="BK323" s="234"/>
      <c r="BL323" s="234"/>
      <c r="BM323" s="234"/>
    </row>
    <row r="324" spans="1:65" s="190" customFormat="1" ht="12.75" hidden="1" customHeight="1" outlineLevel="2">
      <c r="A324" s="234"/>
      <c r="B324" s="32"/>
      <c r="C324" s="31"/>
      <c r="D324" s="930" t="s">
        <v>326</v>
      </c>
      <c r="E324" s="167">
        <v>0</v>
      </c>
      <c r="F324" s="34"/>
      <c r="G324" s="105"/>
      <c r="H324" s="105"/>
      <c r="I324" s="105"/>
      <c r="J324" s="105"/>
      <c r="K324" s="105"/>
      <c r="L324" s="105"/>
      <c r="M324" s="105"/>
      <c r="N324" s="105"/>
      <c r="O324" s="105"/>
      <c r="P324" s="105"/>
      <c r="Q324" s="105"/>
      <c r="R324" s="105"/>
      <c r="S324" s="105"/>
      <c r="T324" s="105"/>
      <c r="U324" s="105"/>
      <c r="V324" s="105"/>
      <c r="W324" s="105"/>
      <c r="X324" s="105"/>
      <c r="Y324" s="105"/>
      <c r="Z324" s="105"/>
      <c r="AA324" s="105"/>
      <c r="AB324" s="105"/>
      <c r="AC324" s="105"/>
      <c r="AD324" s="105"/>
      <c r="AE324" s="105"/>
      <c r="AF324" s="105"/>
      <c r="AG324" s="105"/>
      <c r="AH324" s="105"/>
      <c r="AI324" s="105"/>
      <c r="AJ324" s="105"/>
      <c r="AK324" s="105"/>
      <c r="AL324" s="105"/>
      <c r="AM324" s="105"/>
      <c r="AN324" s="105"/>
      <c r="AO324" s="105"/>
      <c r="AP324" s="105"/>
      <c r="AQ324" s="105"/>
      <c r="AR324" s="105"/>
      <c r="AS324" s="105"/>
      <c r="AT324" s="105"/>
      <c r="AU324" s="105"/>
      <c r="AV324" s="105"/>
      <c r="AW324" s="105"/>
      <c r="AX324" s="105"/>
      <c r="AY324" s="105"/>
      <c r="AZ324" s="105"/>
      <c r="BA324" s="105"/>
      <c r="BB324" s="105"/>
      <c r="BC324" s="105"/>
      <c r="BD324" s="105"/>
      <c r="BE324" s="105"/>
      <c r="BF324" s="105"/>
      <c r="BG324" s="105"/>
      <c r="BH324" s="105"/>
      <c r="BI324" s="105"/>
      <c r="BJ324" s="234"/>
      <c r="BK324" s="234"/>
      <c r="BL324" s="234"/>
      <c r="BM324" s="234"/>
    </row>
    <row r="325" spans="1:65" s="190" customFormat="1" hidden="1" outlineLevel="2">
      <c r="A325" s="234"/>
      <c r="B325" s="32"/>
      <c r="C325" s="31"/>
      <c r="D325" s="930"/>
      <c r="E325" s="167">
        <v>1</v>
      </c>
      <c r="F325" s="34"/>
      <c r="G325" s="183"/>
      <c r="H325" s="105">
        <f>IF(A20stdlife="n/a","n/a",IF(H$3&gt;(A20stdlife+$E325),('PTRM input'!$G$162*(1+rvanilla01)^0.5)-SUM($G325:G325),('PTRM input'!$G$162*(1+rvanilla01)^0.5)/A20stdlife))</f>
        <v>0</v>
      </c>
      <c r="I325" s="105">
        <f>IF(A20stdlife="n/a","n/a",IF(I$3&gt;(A20stdlife+$E325),('PTRM input'!$G$162*(1+rvanilla01)^0.5)-SUM($G325:H325),('PTRM input'!$G$162*(1+rvanilla01)^0.5)/A20stdlife))</f>
        <v>0</v>
      </c>
      <c r="J325" s="105">
        <f>IF(A20stdlife="n/a","n/a",IF(J$3&gt;(A20stdlife+$E325),('PTRM input'!$G$162*(1+rvanilla01)^0.5)-SUM($G325:I325),('PTRM input'!$G$162*(1+rvanilla01)^0.5)/A20stdlife))</f>
        <v>0</v>
      </c>
      <c r="K325" s="105">
        <f>IF(A20stdlife="n/a","n/a",IF(K$3&gt;(A20stdlife+$E325),('PTRM input'!$G$162*(1+rvanilla01)^0.5)-SUM($G325:J325),('PTRM input'!$G$162*(1+rvanilla01)^0.5)/A20stdlife))</f>
        <v>0</v>
      </c>
      <c r="L325" s="105">
        <f>IF(A20stdlife="n/a","n/a",IF(L$3&gt;(A20stdlife+$E325),('PTRM input'!$G$162*(1+rvanilla01)^0.5)-SUM($G325:K325),('PTRM input'!$G$162*(1+rvanilla01)^0.5)/A20stdlife))</f>
        <v>0</v>
      </c>
      <c r="M325" s="105">
        <f>IF(A20stdlife="n/a","n/a",IF(M$3&gt;(A20stdlife+$E325),('PTRM input'!$G$162*(1+rvanilla01)^0.5)-SUM($G325:L325),('PTRM input'!$G$162*(1+rvanilla01)^0.5)/A20stdlife))</f>
        <v>0</v>
      </c>
      <c r="N325" s="105">
        <f>IF(A20stdlife="n/a","n/a",IF(N$3&gt;(A20stdlife+$E325),('PTRM input'!$G$162*(1+rvanilla01)^0.5)-SUM($G325:M325),('PTRM input'!$G$162*(1+rvanilla01)^0.5)/A20stdlife))</f>
        <v>0</v>
      </c>
      <c r="O325" s="105">
        <f>IF(A20stdlife="n/a","n/a",IF(O$3&gt;(A20stdlife+$E325),('PTRM input'!$G$162*(1+rvanilla01)^0.5)-SUM($G325:N325),('PTRM input'!$G$162*(1+rvanilla01)^0.5)/A20stdlife))</f>
        <v>0</v>
      </c>
      <c r="P325" s="105">
        <f>IF(A20stdlife="n/a","n/a",IF(P$3&gt;(A20stdlife+$E325),('PTRM input'!$G$162*(1+rvanilla01)^0.5)-SUM($G325:O325),('PTRM input'!$G$162*(1+rvanilla01)^0.5)/A20stdlife))</f>
        <v>0</v>
      </c>
      <c r="Q325" s="105">
        <f>IF(A20stdlife="n/a","n/a",IF(Q$3&gt;(A20stdlife+$E325),('PTRM input'!$G$162*(1+rvanilla01)^0.5)-SUM($G325:P325),('PTRM input'!$G$162*(1+rvanilla01)^0.5)/A20stdlife))</f>
        <v>0</v>
      </c>
      <c r="R325" s="105">
        <f>IF(A20stdlife="n/a","n/a",IF(R$3&gt;(A20stdlife+$E325),('PTRM input'!$G$162*(1+rvanilla01)^0.5)-SUM($G325:Q325),('PTRM input'!$G$162*(1+rvanilla01)^0.5)/A20stdlife))</f>
        <v>0</v>
      </c>
      <c r="S325" s="105">
        <f>IF(A20stdlife="n/a","n/a",IF(S$3&gt;(A20stdlife+$E325),('PTRM input'!$G$162*(1+rvanilla01)^0.5)-SUM($G325:R325),('PTRM input'!$G$162*(1+rvanilla01)^0.5)/A20stdlife))</f>
        <v>0</v>
      </c>
      <c r="T325" s="105">
        <f>IF(A20stdlife="n/a","n/a",IF(T$3&gt;(A20stdlife+$E325),('PTRM input'!$G$162*(1+rvanilla01)^0.5)-SUM($G325:S325),('PTRM input'!$G$162*(1+rvanilla01)^0.5)/A20stdlife))</f>
        <v>0</v>
      </c>
      <c r="U325" s="105">
        <f>IF(A20stdlife="n/a","n/a",IF(U$3&gt;(A20stdlife+$E325),('PTRM input'!$G$162*(1+rvanilla01)^0.5)-SUM($G325:T325),('PTRM input'!$G$162*(1+rvanilla01)^0.5)/A20stdlife))</f>
        <v>0</v>
      </c>
      <c r="V325" s="105">
        <f>IF(A20stdlife="n/a","n/a",IF(V$3&gt;(A20stdlife+$E325),('PTRM input'!$G$162*(1+rvanilla01)^0.5)-SUM($G325:U325),('PTRM input'!$G$162*(1+rvanilla01)^0.5)/A20stdlife))</f>
        <v>0</v>
      </c>
      <c r="W325" s="105">
        <f>IF(A20stdlife="n/a","n/a",IF(W$3&gt;(A20stdlife+$E325),('PTRM input'!$G$162*(1+rvanilla01)^0.5)-SUM($G325:V325),('PTRM input'!$G$162*(1+rvanilla01)^0.5)/A20stdlife))</f>
        <v>0</v>
      </c>
      <c r="X325" s="105">
        <f>IF(A20stdlife="n/a","n/a",IF(X$3&gt;(A20stdlife+$E325),('PTRM input'!$G$162*(1+rvanilla01)^0.5)-SUM($G325:W325),('PTRM input'!$G$162*(1+rvanilla01)^0.5)/A20stdlife))</f>
        <v>0</v>
      </c>
      <c r="Y325" s="105">
        <f>IF(A20stdlife="n/a","n/a",IF(Y$3&gt;(A20stdlife+$E325),('PTRM input'!$G$162*(1+rvanilla01)^0.5)-SUM($G325:X325),('PTRM input'!$G$162*(1+rvanilla01)^0.5)/A20stdlife))</f>
        <v>0</v>
      </c>
      <c r="Z325" s="105">
        <f>IF(A20stdlife="n/a","n/a",IF(Z$3&gt;(A20stdlife+$E325),('PTRM input'!$G$162*(1+rvanilla01)^0.5)-SUM($G325:Y325),('PTRM input'!$G$162*(1+rvanilla01)^0.5)/A20stdlife))</f>
        <v>0</v>
      </c>
      <c r="AA325" s="105">
        <f>IF(A20stdlife="n/a","n/a",IF(AA$3&gt;(A20stdlife+$E325),('PTRM input'!$G$162*(1+rvanilla01)^0.5)-SUM($G325:Z325),('PTRM input'!$G$162*(1+rvanilla01)^0.5)/A20stdlife))</f>
        <v>0</v>
      </c>
      <c r="AB325" s="105">
        <f>IF(A20stdlife="n/a","n/a",IF(AB$3&gt;(A20stdlife+$E325),('PTRM input'!$G$162*(1+rvanilla01)^0.5)-SUM($G325:AA325),('PTRM input'!$G$162*(1+rvanilla01)^0.5)/A20stdlife))</f>
        <v>0</v>
      </c>
      <c r="AC325" s="105">
        <f>IF(A20stdlife="n/a","n/a",IF(AC$3&gt;(A20stdlife+$E325),('PTRM input'!$G$162*(1+rvanilla01)^0.5)-SUM($G325:AB325),('PTRM input'!$G$162*(1+rvanilla01)^0.5)/A20stdlife))</f>
        <v>0</v>
      </c>
      <c r="AD325" s="105">
        <f>IF(A20stdlife="n/a","n/a",IF(AD$3&gt;(A20stdlife+$E325),('PTRM input'!$G$162*(1+rvanilla01)^0.5)-SUM($G325:AC325),('PTRM input'!$G$162*(1+rvanilla01)^0.5)/A20stdlife))</f>
        <v>0</v>
      </c>
      <c r="AE325" s="105">
        <f>IF(A20stdlife="n/a","n/a",IF(AE$3&gt;(A20stdlife+$E325),('PTRM input'!$G$162*(1+rvanilla01)^0.5)-SUM($G325:AD325),('PTRM input'!$G$162*(1+rvanilla01)^0.5)/A20stdlife))</f>
        <v>0</v>
      </c>
      <c r="AF325" s="105">
        <f>IF(A20stdlife="n/a","n/a",IF(AF$3&gt;(A20stdlife+$E325),('PTRM input'!$G$162*(1+rvanilla01)^0.5)-SUM($G325:AE325),('PTRM input'!$G$162*(1+rvanilla01)^0.5)/A20stdlife))</f>
        <v>0</v>
      </c>
      <c r="AG325" s="105">
        <f>IF(A20stdlife="n/a","n/a",IF(AG$3&gt;(A20stdlife+$E325),('PTRM input'!$G$162*(1+rvanilla01)^0.5)-SUM($G325:AF325),('PTRM input'!$G$162*(1+rvanilla01)^0.5)/A20stdlife))</f>
        <v>0</v>
      </c>
      <c r="AH325" s="105">
        <f>IF(A20stdlife="n/a","n/a",IF(AH$3&gt;(A20stdlife+$E325),('PTRM input'!$G$162*(1+rvanilla01)^0.5)-SUM($G325:AG325),('PTRM input'!$G$162*(1+rvanilla01)^0.5)/A20stdlife))</f>
        <v>0</v>
      </c>
      <c r="AI325" s="105">
        <f>IF(A20stdlife="n/a","n/a",IF(AI$3&gt;(A20stdlife+$E325),('PTRM input'!$G$162*(1+rvanilla01)^0.5)-SUM($G325:AH325),('PTRM input'!$G$162*(1+rvanilla01)^0.5)/A20stdlife))</f>
        <v>0</v>
      </c>
      <c r="AJ325" s="105">
        <f>IF(A20stdlife="n/a","n/a",IF(AJ$3&gt;(A20stdlife+$E325),('PTRM input'!$G$162*(1+rvanilla01)^0.5)-SUM($G325:AI325),('PTRM input'!$G$162*(1+rvanilla01)^0.5)/A20stdlife))</f>
        <v>0</v>
      </c>
      <c r="AK325" s="105">
        <f>IF(A20stdlife="n/a","n/a",IF(AK$3&gt;(A20stdlife+$E325),('PTRM input'!$G$162*(1+rvanilla01)^0.5)-SUM($G325:AJ325),('PTRM input'!$G$162*(1+rvanilla01)^0.5)/A20stdlife))</f>
        <v>0</v>
      </c>
      <c r="AL325" s="105">
        <f>IF(A20stdlife="n/a","n/a",IF(AL$3&gt;(A20stdlife+$E325),('PTRM input'!$G$162*(1+rvanilla01)^0.5)-SUM($G325:AK325),('PTRM input'!$G$162*(1+rvanilla01)^0.5)/A20stdlife))</f>
        <v>0</v>
      </c>
      <c r="AM325" s="105">
        <f>IF(A20stdlife="n/a","n/a",IF(AM$3&gt;(A20stdlife+$E325),('PTRM input'!$G$162*(1+rvanilla01)^0.5)-SUM($G325:AL325),('PTRM input'!$G$162*(1+rvanilla01)^0.5)/A20stdlife))</f>
        <v>0</v>
      </c>
      <c r="AN325" s="105">
        <f>IF(A20stdlife="n/a","n/a",IF(AN$3&gt;(A20stdlife+$E325),('PTRM input'!$G$162*(1+rvanilla01)^0.5)-SUM($G325:AM325),('PTRM input'!$G$162*(1+rvanilla01)^0.5)/A20stdlife))</f>
        <v>0</v>
      </c>
      <c r="AO325" s="105">
        <f>IF(A20stdlife="n/a","n/a",IF(AO$3&gt;(A20stdlife+$E325),('PTRM input'!$G$162*(1+rvanilla01)^0.5)-SUM($G325:AN325),('PTRM input'!$G$162*(1+rvanilla01)^0.5)/A20stdlife))</f>
        <v>0</v>
      </c>
      <c r="AP325" s="105">
        <f>IF(A20stdlife="n/a","n/a",IF(AP$3&gt;(A20stdlife+$E325),('PTRM input'!$G$162*(1+rvanilla01)^0.5)-SUM($G325:AO325),('PTRM input'!$G$162*(1+rvanilla01)^0.5)/A20stdlife))</f>
        <v>0</v>
      </c>
      <c r="AQ325" s="105">
        <f>IF(A20stdlife="n/a","n/a",IF(AQ$3&gt;(A20stdlife+$E325),('PTRM input'!$G$162*(1+rvanilla01)^0.5)-SUM($G325:AP325),('PTRM input'!$G$162*(1+rvanilla01)^0.5)/A20stdlife))</f>
        <v>0</v>
      </c>
      <c r="AR325" s="105">
        <f>IF(A20stdlife="n/a","n/a",IF(AR$3&gt;(A20stdlife+$E325),('PTRM input'!$G$162*(1+rvanilla01)^0.5)-SUM($G325:AQ325),('PTRM input'!$G$162*(1+rvanilla01)^0.5)/A20stdlife))</f>
        <v>0</v>
      </c>
      <c r="AS325" s="105">
        <f>IF(A20stdlife="n/a","n/a",IF(AS$3&gt;(A20stdlife+$E325),('PTRM input'!$G$162*(1+rvanilla01)^0.5)-SUM($G325:AR325),('PTRM input'!$G$162*(1+rvanilla01)^0.5)/A20stdlife))</f>
        <v>0</v>
      </c>
      <c r="AT325" s="105">
        <f>IF(A20stdlife="n/a","n/a",IF(AT$3&gt;(A20stdlife+$E325),('PTRM input'!$G$162*(1+rvanilla01)^0.5)-SUM($G325:AS325),('PTRM input'!$G$162*(1+rvanilla01)^0.5)/A20stdlife))</f>
        <v>0</v>
      </c>
      <c r="AU325" s="105">
        <f>IF(A20stdlife="n/a","n/a",IF(AU$3&gt;(A20stdlife+$E325),('PTRM input'!$G$162*(1+rvanilla01)^0.5)-SUM($G325:AT325),('PTRM input'!$G$162*(1+rvanilla01)^0.5)/A20stdlife))</f>
        <v>0</v>
      </c>
      <c r="AV325" s="105">
        <f>IF(A20stdlife="n/a","n/a",IF(AV$3&gt;(A20stdlife+$E325),('PTRM input'!$G$162*(1+rvanilla01)^0.5)-SUM($G325:AU325),('PTRM input'!$G$162*(1+rvanilla01)^0.5)/A20stdlife))</f>
        <v>0</v>
      </c>
      <c r="AW325" s="105">
        <f>IF(A20stdlife="n/a","n/a",IF(AW$3&gt;(A20stdlife+$E325),('PTRM input'!$G$162*(1+rvanilla01)^0.5)-SUM($G325:AV325),('PTRM input'!$G$162*(1+rvanilla01)^0.5)/A20stdlife))</f>
        <v>0</v>
      </c>
      <c r="AX325" s="105">
        <f>IF(A20stdlife="n/a","n/a",IF(AX$3&gt;(A20stdlife+$E325),('PTRM input'!$G$162*(1+rvanilla01)^0.5)-SUM($G325:AW325),('PTRM input'!$G$162*(1+rvanilla01)^0.5)/A20stdlife))</f>
        <v>0</v>
      </c>
      <c r="AY325" s="105">
        <f>IF(A20stdlife="n/a","n/a",IF(AY$3&gt;(A20stdlife+$E325),('PTRM input'!$G$162*(1+rvanilla01)^0.5)-SUM($G325:AX325),('PTRM input'!$G$162*(1+rvanilla01)^0.5)/A20stdlife))</f>
        <v>0</v>
      </c>
      <c r="AZ325" s="105">
        <f>IF(A20stdlife="n/a","n/a",IF(AZ$3&gt;(A20stdlife+$E325),('PTRM input'!$G$162*(1+rvanilla01)^0.5)-SUM($G325:AY325),('PTRM input'!$G$162*(1+rvanilla01)^0.5)/A20stdlife))</f>
        <v>0</v>
      </c>
      <c r="BA325" s="105">
        <f>IF(A20stdlife="n/a","n/a",IF(BA$3&gt;(A20stdlife+$E325),('PTRM input'!$G$162*(1+rvanilla01)^0.5)-SUM($G325:AZ325),('PTRM input'!$G$162*(1+rvanilla01)^0.5)/A20stdlife))</f>
        <v>0</v>
      </c>
      <c r="BB325" s="105">
        <f>IF(A20stdlife="n/a","n/a",IF(BB$3&gt;(A20stdlife+$E325),('PTRM input'!$G$162*(1+rvanilla01)^0.5)-SUM($G325:BA325),('PTRM input'!$G$162*(1+rvanilla01)^0.5)/A20stdlife))</f>
        <v>0</v>
      </c>
      <c r="BC325" s="105">
        <f>IF(A20stdlife="n/a","n/a",IF(BC$3&gt;(A20stdlife+$E325),('PTRM input'!$G$162*(1+rvanilla01)^0.5)-SUM($G325:BB325),('PTRM input'!$G$162*(1+rvanilla01)^0.5)/A20stdlife))</f>
        <v>0</v>
      </c>
      <c r="BD325" s="105">
        <f>IF(A20stdlife="n/a","n/a",IF(BD$3&gt;(A20stdlife+$E325),('PTRM input'!$G$162*(1+rvanilla01)^0.5)-SUM($G325:BC325),('PTRM input'!$G$162*(1+rvanilla01)^0.5)/A20stdlife))</f>
        <v>0</v>
      </c>
      <c r="BE325" s="105">
        <f>IF(A20stdlife="n/a","n/a",IF(BE$3&gt;(A20stdlife+$E325),('PTRM input'!$G$162*(1+rvanilla01)^0.5)-SUM($G325:BD325),('PTRM input'!$G$162*(1+rvanilla01)^0.5)/A20stdlife))</f>
        <v>0</v>
      </c>
      <c r="BF325" s="105">
        <f>IF(A20stdlife="n/a","n/a",IF(BF$3&gt;(A20stdlife+$E325),('PTRM input'!$G$162*(1+rvanilla01)^0.5)-SUM($G325:BE325),('PTRM input'!$G$162*(1+rvanilla01)^0.5)/A20stdlife))</f>
        <v>0</v>
      </c>
      <c r="BG325" s="105">
        <f>IF(A20stdlife="n/a","n/a",IF(BG$3&gt;(A20stdlife+$E325),('PTRM input'!$G$162*(1+rvanilla01)^0.5)-SUM($G325:BF325),('PTRM input'!$G$162*(1+rvanilla01)^0.5)/A20stdlife))</f>
        <v>0</v>
      </c>
      <c r="BH325" s="105">
        <f>IF(A20stdlife="n/a","n/a",IF(BH$3&gt;(A20stdlife+$E325),('PTRM input'!$G$162*(1+rvanilla01)^0.5)-SUM($G325:BG325),('PTRM input'!$G$162*(1+rvanilla01)^0.5)/A20stdlife))</f>
        <v>0</v>
      </c>
      <c r="BI325" s="105">
        <f>IF(A20stdlife="n/a","n/a",IF(BI$3&gt;(A20stdlife+$E325),('PTRM input'!$G$162*(1+rvanilla01)^0.5)-SUM($G325:BH325),('PTRM input'!$G$162*(1+rvanilla01)^0.5)/A20stdlife))</f>
        <v>0</v>
      </c>
      <c r="BJ325" s="234"/>
      <c r="BK325" s="234"/>
      <c r="BL325" s="234"/>
      <c r="BM325" s="234"/>
    </row>
    <row r="326" spans="1:65" s="190" customFormat="1" hidden="1" outlineLevel="2">
      <c r="A326" s="234"/>
      <c r="B326" s="32"/>
      <c r="C326" s="31"/>
      <c r="D326" s="930"/>
      <c r="E326" s="167">
        <v>2</v>
      </c>
      <c r="F326" s="34"/>
      <c r="G326" s="184"/>
      <c r="H326" s="185"/>
      <c r="I326" s="105">
        <f>IF(A20stdlife="n/a","n/a",IF(I$3&gt;(A20stdlife+$E326),('PTRM input'!$H$162*(1+rvanilla02)^0.5)-SUM($H326:H326),('PTRM input'!$H$162*(1+rvanilla02)^0.5)/A20stdlife))</f>
        <v>0</v>
      </c>
      <c r="J326" s="105">
        <f>IF(A20stdlife="n/a","n/a",IF(J$3&gt;(A20stdlife+$E326),('PTRM input'!$H$162*(1+rvanilla02)^0.5)-SUM($H326:I326),('PTRM input'!$H$162*(1+rvanilla02)^0.5)/A20stdlife))</f>
        <v>0</v>
      </c>
      <c r="K326" s="105">
        <f>IF(A20stdlife="n/a","n/a",IF(K$3&gt;(A20stdlife+$E326),('PTRM input'!$H$162*(1+rvanilla02)^0.5)-SUM($H326:J326),('PTRM input'!$H$162*(1+rvanilla02)^0.5)/A20stdlife))</f>
        <v>0</v>
      </c>
      <c r="L326" s="105">
        <f>IF(A20stdlife="n/a","n/a",IF(L$3&gt;(A20stdlife+$E326),('PTRM input'!$H$162*(1+rvanilla02)^0.5)-SUM($H326:K326),('PTRM input'!$H$162*(1+rvanilla02)^0.5)/A20stdlife))</f>
        <v>0</v>
      </c>
      <c r="M326" s="105">
        <f>IF(A20stdlife="n/a","n/a",IF(M$3&gt;(A20stdlife+$E326),('PTRM input'!$H$162*(1+rvanilla02)^0.5)-SUM($H326:L326),('PTRM input'!$H$162*(1+rvanilla02)^0.5)/A20stdlife))</f>
        <v>0</v>
      </c>
      <c r="N326" s="105">
        <f>IF(A20stdlife="n/a","n/a",IF(N$3&gt;(A20stdlife+$E326),('PTRM input'!$H$162*(1+rvanilla02)^0.5)-SUM($H326:M326),('PTRM input'!$H$162*(1+rvanilla02)^0.5)/A20stdlife))</f>
        <v>0</v>
      </c>
      <c r="O326" s="105">
        <f>IF(A20stdlife="n/a","n/a",IF(O$3&gt;(A20stdlife+$E326),('PTRM input'!$H$162*(1+rvanilla02)^0.5)-SUM($H326:N326),('PTRM input'!$H$162*(1+rvanilla02)^0.5)/A20stdlife))</f>
        <v>0</v>
      </c>
      <c r="P326" s="105">
        <f>IF(A20stdlife="n/a","n/a",IF(P$3&gt;(A20stdlife+$E326),('PTRM input'!$H$162*(1+rvanilla02)^0.5)-SUM($H326:O326),('PTRM input'!$H$162*(1+rvanilla02)^0.5)/A20stdlife))</f>
        <v>0</v>
      </c>
      <c r="Q326" s="105">
        <f>IF(A20stdlife="n/a","n/a",IF(Q$3&gt;(A20stdlife+$E326),('PTRM input'!$H$162*(1+rvanilla02)^0.5)-SUM($H326:P326),('PTRM input'!$H$162*(1+rvanilla02)^0.5)/A20stdlife))</f>
        <v>0</v>
      </c>
      <c r="R326" s="105">
        <f>IF(A20stdlife="n/a","n/a",IF(R$3&gt;(A20stdlife+$E326),('PTRM input'!$H$162*(1+rvanilla02)^0.5)-SUM($H326:Q326),('PTRM input'!$H$162*(1+rvanilla02)^0.5)/A20stdlife))</f>
        <v>0</v>
      </c>
      <c r="S326" s="105">
        <f>IF(A20stdlife="n/a","n/a",IF(S$3&gt;(A20stdlife+$E326),('PTRM input'!$H$162*(1+rvanilla02)^0.5)-SUM($H326:R326),('PTRM input'!$H$162*(1+rvanilla02)^0.5)/A20stdlife))</f>
        <v>0</v>
      </c>
      <c r="T326" s="105">
        <f>IF(A20stdlife="n/a","n/a",IF(T$3&gt;(A20stdlife+$E326),('PTRM input'!$H$162*(1+rvanilla02)^0.5)-SUM($H326:S326),('PTRM input'!$H$162*(1+rvanilla02)^0.5)/A20stdlife))</f>
        <v>0</v>
      </c>
      <c r="U326" s="105">
        <f>IF(A20stdlife="n/a","n/a",IF(U$3&gt;(A20stdlife+$E326),('PTRM input'!$H$162*(1+rvanilla02)^0.5)-SUM($H326:T326),('PTRM input'!$H$162*(1+rvanilla02)^0.5)/A20stdlife))</f>
        <v>0</v>
      </c>
      <c r="V326" s="105">
        <f>IF(A20stdlife="n/a","n/a",IF(V$3&gt;(A20stdlife+$E326),('PTRM input'!$H$162*(1+rvanilla02)^0.5)-SUM($H326:U326),('PTRM input'!$H$162*(1+rvanilla02)^0.5)/A20stdlife))</f>
        <v>0</v>
      </c>
      <c r="W326" s="105">
        <f>IF(A20stdlife="n/a","n/a",IF(W$3&gt;(A20stdlife+$E326),('PTRM input'!$H$162*(1+rvanilla02)^0.5)-SUM($H326:V326),('PTRM input'!$H$162*(1+rvanilla02)^0.5)/A20stdlife))</f>
        <v>0</v>
      </c>
      <c r="X326" s="105">
        <f>IF(A20stdlife="n/a","n/a",IF(X$3&gt;(A20stdlife+$E326),('PTRM input'!$H$162*(1+rvanilla02)^0.5)-SUM($H326:W326),('PTRM input'!$H$162*(1+rvanilla02)^0.5)/A20stdlife))</f>
        <v>0</v>
      </c>
      <c r="Y326" s="105">
        <f>IF(A20stdlife="n/a","n/a",IF(Y$3&gt;(A20stdlife+$E326),('PTRM input'!$H$162*(1+rvanilla02)^0.5)-SUM($H326:X326),('PTRM input'!$H$162*(1+rvanilla02)^0.5)/A20stdlife))</f>
        <v>0</v>
      </c>
      <c r="Z326" s="105">
        <f>IF(A20stdlife="n/a","n/a",IF(Z$3&gt;(A20stdlife+$E326),('PTRM input'!$H$162*(1+rvanilla02)^0.5)-SUM($H326:Y326),('PTRM input'!$H$162*(1+rvanilla02)^0.5)/A20stdlife))</f>
        <v>0</v>
      </c>
      <c r="AA326" s="105">
        <f>IF(A20stdlife="n/a","n/a",IF(AA$3&gt;(A20stdlife+$E326),('PTRM input'!$H$162*(1+rvanilla02)^0.5)-SUM($H326:Z326),('PTRM input'!$H$162*(1+rvanilla02)^0.5)/A20stdlife))</f>
        <v>0</v>
      </c>
      <c r="AB326" s="105">
        <f>IF(A20stdlife="n/a","n/a",IF(AB$3&gt;(A20stdlife+$E326),('PTRM input'!$H$162*(1+rvanilla02)^0.5)-SUM($H326:AA326),('PTRM input'!$H$162*(1+rvanilla02)^0.5)/A20stdlife))</f>
        <v>0</v>
      </c>
      <c r="AC326" s="105">
        <f>IF(A20stdlife="n/a","n/a",IF(AC$3&gt;(A20stdlife+$E326),('PTRM input'!$H$162*(1+rvanilla02)^0.5)-SUM($H326:AB326),('PTRM input'!$H$162*(1+rvanilla02)^0.5)/A20stdlife))</f>
        <v>0</v>
      </c>
      <c r="AD326" s="105">
        <f>IF(A20stdlife="n/a","n/a",IF(AD$3&gt;(A20stdlife+$E326),('PTRM input'!$H$162*(1+rvanilla02)^0.5)-SUM($H326:AC326),('PTRM input'!$H$162*(1+rvanilla02)^0.5)/A20stdlife))</f>
        <v>0</v>
      </c>
      <c r="AE326" s="105">
        <f>IF(A20stdlife="n/a","n/a",IF(AE$3&gt;(A20stdlife+$E326),('PTRM input'!$H$162*(1+rvanilla02)^0.5)-SUM($H326:AD326),('PTRM input'!$H$162*(1+rvanilla02)^0.5)/A20stdlife))</f>
        <v>0</v>
      </c>
      <c r="AF326" s="105">
        <f>IF(A20stdlife="n/a","n/a",IF(AF$3&gt;(A20stdlife+$E326),('PTRM input'!$H$162*(1+rvanilla02)^0.5)-SUM($H326:AE326),('PTRM input'!$H$162*(1+rvanilla02)^0.5)/A20stdlife))</f>
        <v>0</v>
      </c>
      <c r="AG326" s="105">
        <f>IF(A20stdlife="n/a","n/a",IF(AG$3&gt;(A20stdlife+$E326),('PTRM input'!$H$162*(1+rvanilla02)^0.5)-SUM($H326:AF326),('PTRM input'!$H$162*(1+rvanilla02)^0.5)/A20stdlife))</f>
        <v>0</v>
      </c>
      <c r="AH326" s="105">
        <f>IF(A20stdlife="n/a","n/a",IF(AH$3&gt;(A20stdlife+$E326),('PTRM input'!$H$162*(1+rvanilla02)^0.5)-SUM($H326:AG326),('PTRM input'!$H$162*(1+rvanilla02)^0.5)/A20stdlife))</f>
        <v>0</v>
      </c>
      <c r="AI326" s="105">
        <f>IF(A20stdlife="n/a","n/a",IF(AI$3&gt;(A20stdlife+$E326),('PTRM input'!$H$162*(1+rvanilla02)^0.5)-SUM($H326:AH326),('PTRM input'!$H$162*(1+rvanilla02)^0.5)/A20stdlife))</f>
        <v>0</v>
      </c>
      <c r="AJ326" s="105">
        <f>IF(A20stdlife="n/a","n/a",IF(AJ$3&gt;(A20stdlife+$E326),('PTRM input'!$H$162*(1+rvanilla02)^0.5)-SUM($H326:AI326),('PTRM input'!$H$162*(1+rvanilla02)^0.5)/A20stdlife))</f>
        <v>0</v>
      </c>
      <c r="AK326" s="105">
        <f>IF(A20stdlife="n/a","n/a",IF(AK$3&gt;(A20stdlife+$E326),('PTRM input'!$H$162*(1+rvanilla02)^0.5)-SUM($H326:AJ326),('PTRM input'!$H$162*(1+rvanilla02)^0.5)/A20stdlife))</f>
        <v>0</v>
      </c>
      <c r="AL326" s="105">
        <f>IF(A20stdlife="n/a","n/a",IF(AL$3&gt;(A20stdlife+$E326),('PTRM input'!$H$162*(1+rvanilla02)^0.5)-SUM($H326:AK326),('PTRM input'!$H$162*(1+rvanilla02)^0.5)/A20stdlife))</f>
        <v>0</v>
      </c>
      <c r="AM326" s="105">
        <f>IF(A20stdlife="n/a","n/a",IF(AM$3&gt;(A20stdlife+$E326),('PTRM input'!$H$162*(1+rvanilla02)^0.5)-SUM($H326:AL326),('PTRM input'!$H$162*(1+rvanilla02)^0.5)/A20stdlife))</f>
        <v>0</v>
      </c>
      <c r="AN326" s="105">
        <f>IF(A20stdlife="n/a","n/a",IF(AN$3&gt;(A20stdlife+$E326),('PTRM input'!$H$162*(1+rvanilla02)^0.5)-SUM($H326:AM326),('PTRM input'!$H$162*(1+rvanilla02)^0.5)/A20stdlife))</f>
        <v>0</v>
      </c>
      <c r="AO326" s="105">
        <f>IF(A20stdlife="n/a","n/a",IF(AO$3&gt;(A20stdlife+$E326),('PTRM input'!$H$162*(1+rvanilla02)^0.5)-SUM($H326:AN326),('PTRM input'!$H$162*(1+rvanilla02)^0.5)/A20stdlife))</f>
        <v>0</v>
      </c>
      <c r="AP326" s="105">
        <f>IF(A20stdlife="n/a","n/a",IF(AP$3&gt;(A20stdlife+$E326),('PTRM input'!$H$162*(1+rvanilla02)^0.5)-SUM($H326:AO326),('PTRM input'!$H$162*(1+rvanilla02)^0.5)/A20stdlife))</f>
        <v>0</v>
      </c>
      <c r="AQ326" s="105">
        <f>IF(A20stdlife="n/a","n/a",IF(AQ$3&gt;(A20stdlife+$E326),('PTRM input'!$H$162*(1+rvanilla02)^0.5)-SUM($H326:AP326),('PTRM input'!$H$162*(1+rvanilla02)^0.5)/A20stdlife))</f>
        <v>0</v>
      </c>
      <c r="AR326" s="105">
        <f>IF(A20stdlife="n/a","n/a",IF(AR$3&gt;(A20stdlife+$E326),('PTRM input'!$H$162*(1+rvanilla02)^0.5)-SUM($H326:AQ326),('PTRM input'!$H$162*(1+rvanilla02)^0.5)/A20stdlife))</f>
        <v>0</v>
      </c>
      <c r="AS326" s="105">
        <f>IF(A20stdlife="n/a","n/a",IF(AS$3&gt;(A20stdlife+$E326),('PTRM input'!$H$162*(1+rvanilla02)^0.5)-SUM($H326:AR326),('PTRM input'!$H$162*(1+rvanilla02)^0.5)/A20stdlife))</f>
        <v>0</v>
      </c>
      <c r="AT326" s="105">
        <f>IF(A20stdlife="n/a","n/a",IF(AT$3&gt;(A20stdlife+$E326),('PTRM input'!$H$162*(1+rvanilla02)^0.5)-SUM($H326:AS326),('PTRM input'!$H$162*(1+rvanilla02)^0.5)/A20stdlife))</f>
        <v>0</v>
      </c>
      <c r="AU326" s="105">
        <f>IF(A20stdlife="n/a","n/a",IF(AU$3&gt;(A20stdlife+$E326),('PTRM input'!$H$162*(1+rvanilla02)^0.5)-SUM($H326:AT326),('PTRM input'!$H$162*(1+rvanilla02)^0.5)/A20stdlife))</f>
        <v>0</v>
      </c>
      <c r="AV326" s="105">
        <f>IF(A20stdlife="n/a","n/a",IF(AV$3&gt;(A20stdlife+$E326),('PTRM input'!$H$162*(1+rvanilla02)^0.5)-SUM($H326:AU326),('PTRM input'!$H$162*(1+rvanilla02)^0.5)/A20stdlife))</f>
        <v>0</v>
      </c>
      <c r="AW326" s="105">
        <f>IF(A20stdlife="n/a","n/a",IF(AW$3&gt;(A20stdlife+$E326),('PTRM input'!$H$162*(1+rvanilla02)^0.5)-SUM($H326:AV326),('PTRM input'!$H$162*(1+rvanilla02)^0.5)/A20stdlife))</f>
        <v>0</v>
      </c>
      <c r="AX326" s="105">
        <f>IF(A20stdlife="n/a","n/a",IF(AX$3&gt;(A20stdlife+$E326),('PTRM input'!$H$162*(1+rvanilla02)^0.5)-SUM($H326:AW326),('PTRM input'!$H$162*(1+rvanilla02)^0.5)/A20stdlife))</f>
        <v>0</v>
      </c>
      <c r="AY326" s="105">
        <f>IF(A20stdlife="n/a","n/a",IF(AY$3&gt;(A20stdlife+$E326),('PTRM input'!$H$162*(1+rvanilla02)^0.5)-SUM($H326:AX326),('PTRM input'!$H$162*(1+rvanilla02)^0.5)/A20stdlife))</f>
        <v>0</v>
      </c>
      <c r="AZ326" s="105">
        <f>IF(A20stdlife="n/a","n/a",IF(AZ$3&gt;(A20stdlife+$E326),('PTRM input'!$H$162*(1+rvanilla02)^0.5)-SUM($H326:AY326),('PTRM input'!$H$162*(1+rvanilla02)^0.5)/A20stdlife))</f>
        <v>0</v>
      </c>
      <c r="BA326" s="105">
        <f>IF(A20stdlife="n/a","n/a",IF(BA$3&gt;(A20stdlife+$E326),('PTRM input'!$H$162*(1+rvanilla02)^0.5)-SUM($H326:AZ326),('PTRM input'!$H$162*(1+rvanilla02)^0.5)/A20stdlife))</f>
        <v>0</v>
      </c>
      <c r="BB326" s="105">
        <f>IF(A20stdlife="n/a","n/a",IF(BB$3&gt;(A20stdlife+$E326),('PTRM input'!$H$162*(1+rvanilla02)^0.5)-SUM($H326:BA326),('PTRM input'!$H$162*(1+rvanilla02)^0.5)/A20stdlife))</f>
        <v>0</v>
      </c>
      <c r="BC326" s="105">
        <f>IF(A20stdlife="n/a","n/a",IF(BC$3&gt;(A20stdlife+$E326),('PTRM input'!$H$162*(1+rvanilla02)^0.5)-SUM($H326:BB326),('PTRM input'!$H$162*(1+rvanilla02)^0.5)/A20stdlife))</f>
        <v>0</v>
      </c>
      <c r="BD326" s="105">
        <f>IF(A20stdlife="n/a","n/a",IF(BD$3&gt;(A20stdlife+$E326),('PTRM input'!$H$162*(1+rvanilla02)^0.5)-SUM($H326:BC326),('PTRM input'!$H$162*(1+rvanilla02)^0.5)/A20stdlife))</f>
        <v>0</v>
      </c>
      <c r="BE326" s="105">
        <f>IF(A20stdlife="n/a","n/a",IF(BE$3&gt;(A20stdlife+$E326),('PTRM input'!$H$162*(1+rvanilla02)^0.5)-SUM($H326:BD326),('PTRM input'!$H$162*(1+rvanilla02)^0.5)/A20stdlife))</f>
        <v>0</v>
      </c>
      <c r="BF326" s="105">
        <f>IF(A20stdlife="n/a","n/a",IF(BF$3&gt;(A20stdlife+$E326),('PTRM input'!$H$162*(1+rvanilla02)^0.5)-SUM($H326:BE326),('PTRM input'!$H$162*(1+rvanilla02)^0.5)/A20stdlife))</f>
        <v>0</v>
      </c>
      <c r="BG326" s="105">
        <f>IF(A20stdlife="n/a","n/a",IF(BG$3&gt;(A20stdlife+$E326),('PTRM input'!$H$162*(1+rvanilla02)^0.5)-SUM($H326:BF326),('PTRM input'!$H$162*(1+rvanilla02)^0.5)/A20stdlife))</f>
        <v>0</v>
      </c>
      <c r="BH326" s="105">
        <f>IF(A20stdlife="n/a","n/a",IF(BH$3&gt;(A20stdlife+$E326),('PTRM input'!$H$162*(1+rvanilla02)^0.5)-SUM($H326:BG326),('PTRM input'!$H$162*(1+rvanilla02)^0.5)/A20stdlife))</f>
        <v>0</v>
      </c>
      <c r="BI326" s="105">
        <f>IF(A20stdlife="n/a","n/a",IF(BI$3&gt;(A20stdlife+$E326),('PTRM input'!$H$162*(1+rvanilla02)^0.5)-SUM($H326:BH326),('PTRM input'!$H$162*(1+rvanilla02)^0.5)/A20stdlife))</f>
        <v>0</v>
      </c>
      <c r="BJ326" s="234"/>
      <c r="BK326" s="234"/>
      <c r="BL326" s="234"/>
      <c r="BM326" s="234"/>
    </row>
    <row r="327" spans="1:65" s="190" customFormat="1" hidden="1" outlineLevel="2">
      <c r="A327" s="234"/>
      <c r="B327" s="32"/>
      <c r="C327" s="31"/>
      <c r="D327" s="930"/>
      <c r="E327" s="167">
        <v>3</v>
      </c>
      <c r="F327" s="34"/>
      <c r="G327" s="184"/>
      <c r="H327" s="186"/>
      <c r="I327" s="185"/>
      <c r="J327" s="105">
        <f>IF(A20stdlife="n/a","n/a",IF(J$3&gt;(A20stdlife+$E327),('PTRM input'!$I$162*(1+rvanilla03)^0.5)-SUM($I327:I327),('PTRM input'!$I$162*(1+rvanilla03)^0.5)/A20stdlife))</f>
        <v>0</v>
      </c>
      <c r="K327" s="105">
        <f>IF(A20stdlife="n/a","n/a",IF(K$3&gt;(A20stdlife+$E327),('PTRM input'!$I$162*(1+rvanilla03)^0.5)-SUM($I327:J327),('PTRM input'!$I$162*(1+rvanilla03)^0.5)/A20stdlife))</f>
        <v>0</v>
      </c>
      <c r="L327" s="105">
        <f>IF(A20stdlife="n/a","n/a",IF(L$3&gt;(A20stdlife+$E327),('PTRM input'!$I$162*(1+rvanilla03)^0.5)-SUM($I327:K327),('PTRM input'!$I$162*(1+rvanilla03)^0.5)/A20stdlife))</f>
        <v>0</v>
      </c>
      <c r="M327" s="105">
        <f>IF(A20stdlife="n/a","n/a",IF(M$3&gt;(A20stdlife+$E327),('PTRM input'!$I$162*(1+rvanilla03)^0.5)-SUM($I327:L327),('PTRM input'!$I$162*(1+rvanilla03)^0.5)/A20stdlife))</f>
        <v>0</v>
      </c>
      <c r="N327" s="105">
        <f>IF(A20stdlife="n/a","n/a",IF(N$3&gt;(A20stdlife+$E327),('PTRM input'!$I$162*(1+rvanilla03)^0.5)-SUM($I327:M327),('PTRM input'!$I$162*(1+rvanilla03)^0.5)/A20stdlife))</f>
        <v>0</v>
      </c>
      <c r="O327" s="105">
        <f>IF(A20stdlife="n/a","n/a",IF(O$3&gt;(A20stdlife+$E327),('PTRM input'!$I$162*(1+rvanilla03)^0.5)-SUM($I327:N327),('PTRM input'!$I$162*(1+rvanilla03)^0.5)/A20stdlife))</f>
        <v>0</v>
      </c>
      <c r="P327" s="105">
        <f>IF(A20stdlife="n/a","n/a",IF(P$3&gt;(A20stdlife+$E327),('PTRM input'!$I$162*(1+rvanilla03)^0.5)-SUM($I327:O327),('PTRM input'!$I$162*(1+rvanilla03)^0.5)/A20stdlife))</f>
        <v>0</v>
      </c>
      <c r="Q327" s="105">
        <f>IF(A20stdlife="n/a","n/a",IF(Q$3&gt;(A20stdlife+$E327),('PTRM input'!$I$162*(1+rvanilla03)^0.5)-SUM($I327:P327),('PTRM input'!$I$162*(1+rvanilla03)^0.5)/A20stdlife))</f>
        <v>0</v>
      </c>
      <c r="R327" s="105">
        <f>IF(A20stdlife="n/a","n/a",IF(R$3&gt;(A20stdlife+$E327),('PTRM input'!$I$162*(1+rvanilla03)^0.5)-SUM($I327:Q327),('PTRM input'!$I$162*(1+rvanilla03)^0.5)/A20stdlife))</f>
        <v>0</v>
      </c>
      <c r="S327" s="105">
        <f>IF(A20stdlife="n/a","n/a",IF(S$3&gt;(A20stdlife+$E327),('PTRM input'!$I$162*(1+rvanilla03)^0.5)-SUM($I327:R327),('PTRM input'!$I$162*(1+rvanilla03)^0.5)/A20stdlife))</f>
        <v>0</v>
      </c>
      <c r="T327" s="105">
        <f>IF(A20stdlife="n/a","n/a",IF(T$3&gt;(A20stdlife+$E327),('PTRM input'!$I$162*(1+rvanilla03)^0.5)-SUM($I327:S327),('PTRM input'!$I$162*(1+rvanilla03)^0.5)/A20stdlife))</f>
        <v>0</v>
      </c>
      <c r="U327" s="105">
        <f>IF(A20stdlife="n/a","n/a",IF(U$3&gt;(A20stdlife+$E327),('PTRM input'!$I$162*(1+rvanilla03)^0.5)-SUM($I327:T327),('PTRM input'!$I$162*(1+rvanilla03)^0.5)/A20stdlife))</f>
        <v>0</v>
      </c>
      <c r="V327" s="105">
        <f>IF(A20stdlife="n/a","n/a",IF(V$3&gt;(A20stdlife+$E327),('PTRM input'!$I$162*(1+rvanilla03)^0.5)-SUM($I327:U327),('PTRM input'!$I$162*(1+rvanilla03)^0.5)/A20stdlife))</f>
        <v>0</v>
      </c>
      <c r="W327" s="105">
        <f>IF(A20stdlife="n/a","n/a",IF(W$3&gt;(A20stdlife+$E327),('PTRM input'!$I$162*(1+rvanilla03)^0.5)-SUM($I327:V327),('PTRM input'!$I$162*(1+rvanilla03)^0.5)/A20stdlife))</f>
        <v>0</v>
      </c>
      <c r="X327" s="105">
        <f>IF(A20stdlife="n/a","n/a",IF(X$3&gt;(A20stdlife+$E327),('PTRM input'!$I$162*(1+rvanilla03)^0.5)-SUM($I327:W327),('PTRM input'!$I$162*(1+rvanilla03)^0.5)/A20stdlife))</f>
        <v>0</v>
      </c>
      <c r="Y327" s="105">
        <f>IF(A20stdlife="n/a","n/a",IF(Y$3&gt;(A20stdlife+$E327),('PTRM input'!$I$162*(1+rvanilla03)^0.5)-SUM($I327:X327),('PTRM input'!$I$162*(1+rvanilla03)^0.5)/A20stdlife))</f>
        <v>0</v>
      </c>
      <c r="Z327" s="105">
        <f>IF(A20stdlife="n/a","n/a",IF(Z$3&gt;(A20stdlife+$E327),('PTRM input'!$I$162*(1+rvanilla03)^0.5)-SUM($I327:Y327),('PTRM input'!$I$162*(1+rvanilla03)^0.5)/A20stdlife))</f>
        <v>0</v>
      </c>
      <c r="AA327" s="105">
        <f>IF(A20stdlife="n/a","n/a",IF(AA$3&gt;(A20stdlife+$E327),('PTRM input'!$I$162*(1+rvanilla03)^0.5)-SUM($I327:Z327),('PTRM input'!$I$162*(1+rvanilla03)^0.5)/A20stdlife))</f>
        <v>0</v>
      </c>
      <c r="AB327" s="105">
        <f>IF(A20stdlife="n/a","n/a",IF(AB$3&gt;(A20stdlife+$E327),('PTRM input'!$I$162*(1+rvanilla03)^0.5)-SUM($I327:AA327),('PTRM input'!$I$162*(1+rvanilla03)^0.5)/A20stdlife))</f>
        <v>0</v>
      </c>
      <c r="AC327" s="105">
        <f>IF(A20stdlife="n/a","n/a",IF(AC$3&gt;(A20stdlife+$E327),('PTRM input'!$I$162*(1+rvanilla03)^0.5)-SUM($I327:AB327),('PTRM input'!$I$162*(1+rvanilla03)^0.5)/A20stdlife))</f>
        <v>0</v>
      </c>
      <c r="AD327" s="105">
        <f>IF(A20stdlife="n/a","n/a",IF(AD$3&gt;(A20stdlife+$E327),('PTRM input'!$I$162*(1+rvanilla03)^0.5)-SUM($I327:AC327),('PTRM input'!$I$162*(1+rvanilla03)^0.5)/A20stdlife))</f>
        <v>0</v>
      </c>
      <c r="AE327" s="105">
        <f>IF(A20stdlife="n/a","n/a",IF(AE$3&gt;(A20stdlife+$E327),('PTRM input'!$I$162*(1+rvanilla03)^0.5)-SUM($I327:AD327),('PTRM input'!$I$162*(1+rvanilla03)^0.5)/A20stdlife))</f>
        <v>0</v>
      </c>
      <c r="AF327" s="105">
        <f>IF(A20stdlife="n/a","n/a",IF(AF$3&gt;(A20stdlife+$E327),('PTRM input'!$I$162*(1+rvanilla03)^0.5)-SUM($I327:AE327),('PTRM input'!$I$162*(1+rvanilla03)^0.5)/A20stdlife))</f>
        <v>0</v>
      </c>
      <c r="AG327" s="105">
        <f>IF(A20stdlife="n/a","n/a",IF(AG$3&gt;(A20stdlife+$E327),('PTRM input'!$I$162*(1+rvanilla03)^0.5)-SUM($I327:AF327),('PTRM input'!$I$162*(1+rvanilla03)^0.5)/A20stdlife))</f>
        <v>0</v>
      </c>
      <c r="AH327" s="105">
        <f>IF(A20stdlife="n/a","n/a",IF(AH$3&gt;(A20stdlife+$E327),('PTRM input'!$I$162*(1+rvanilla03)^0.5)-SUM($I327:AG327),('PTRM input'!$I$162*(1+rvanilla03)^0.5)/A20stdlife))</f>
        <v>0</v>
      </c>
      <c r="AI327" s="105">
        <f>IF(A20stdlife="n/a","n/a",IF(AI$3&gt;(A20stdlife+$E327),('PTRM input'!$I$162*(1+rvanilla03)^0.5)-SUM($I327:AH327),('PTRM input'!$I$162*(1+rvanilla03)^0.5)/A20stdlife))</f>
        <v>0</v>
      </c>
      <c r="AJ327" s="105">
        <f>IF(A20stdlife="n/a","n/a",IF(AJ$3&gt;(A20stdlife+$E327),('PTRM input'!$I$162*(1+rvanilla03)^0.5)-SUM($I327:AI327),('PTRM input'!$I$162*(1+rvanilla03)^0.5)/A20stdlife))</f>
        <v>0</v>
      </c>
      <c r="AK327" s="105">
        <f>IF(A20stdlife="n/a","n/a",IF(AK$3&gt;(A20stdlife+$E327),('PTRM input'!$I$162*(1+rvanilla03)^0.5)-SUM($I327:AJ327),('PTRM input'!$I$162*(1+rvanilla03)^0.5)/A20stdlife))</f>
        <v>0</v>
      </c>
      <c r="AL327" s="105">
        <f>IF(A20stdlife="n/a","n/a",IF(AL$3&gt;(A20stdlife+$E327),('PTRM input'!$I$162*(1+rvanilla03)^0.5)-SUM($I327:AK327),('PTRM input'!$I$162*(1+rvanilla03)^0.5)/A20stdlife))</f>
        <v>0</v>
      </c>
      <c r="AM327" s="105">
        <f>IF(A20stdlife="n/a","n/a",IF(AM$3&gt;(A20stdlife+$E327),('PTRM input'!$I$162*(1+rvanilla03)^0.5)-SUM($I327:AL327),('PTRM input'!$I$162*(1+rvanilla03)^0.5)/A20stdlife))</f>
        <v>0</v>
      </c>
      <c r="AN327" s="105">
        <f>IF(A20stdlife="n/a","n/a",IF(AN$3&gt;(A20stdlife+$E327),('PTRM input'!$I$162*(1+rvanilla03)^0.5)-SUM($I327:AM327),('PTRM input'!$I$162*(1+rvanilla03)^0.5)/A20stdlife))</f>
        <v>0</v>
      </c>
      <c r="AO327" s="105">
        <f>IF(A20stdlife="n/a","n/a",IF(AO$3&gt;(A20stdlife+$E327),('PTRM input'!$I$162*(1+rvanilla03)^0.5)-SUM($I327:AN327),('PTRM input'!$I$162*(1+rvanilla03)^0.5)/A20stdlife))</f>
        <v>0</v>
      </c>
      <c r="AP327" s="105">
        <f>IF(A20stdlife="n/a","n/a",IF(AP$3&gt;(A20stdlife+$E327),('PTRM input'!$I$162*(1+rvanilla03)^0.5)-SUM($I327:AO327),('PTRM input'!$I$162*(1+rvanilla03)^0.5)/A20stdlife))</f>
        <v>0</v>
      </c>
      <c r="AQ327" s="105">
        <f>IF(A20stdlife="n/a","n/a",IF(AQ$3&gt;(A20stdlife+$E327),('PTRM input'!$I$162*(1+rvanilla03)^0.5)-SUM($I327:AP327),('PTRM input'!$I$162*(1+rvanilla03)^0.5)/A20stdlife))</f>
        <v>0</v>
      </c>
      <c r="AR327" s="105">
        <f>IF(A20stdlife="n/a","n/a",IF(AR$3&gt;(A20stdlife+$E327),('PTRM input'!$I$162*(1+rvanilla03)^0.5)-SUM($I327:AQ327),('PTRM input'!$I$162*(1+rvanilla03)^0.5)/A20stdlife))</f>
        <v>0</v>
      </c>
      <c r="AS327" s="105">
        <f>IF(A20stdlife="n/a","n/a",IF(AS$3&gt;(A20stdlife+$E327),('PTRM input'!$I$162*(1+rvanilla03)^0.5)-SUM($I327:AR327),('PTRM input'!$I$162*(1+rvanilla03)^0.5)/A20stdlife))</f>
        <v>0</v>
      </c>
      <c r="AT327" s="105">
        <f>IF(A20stdlife="n/a","n/a",IF(AT$3&gt;(A20stdlife+$E327),('PTRM input'!$I$162*(1+rvanilla03)^0.5)-SUM($I327:AS327),('PTRM input'!$I$162*(1+rvanilla03)^0.5)/A20stdlife))</f>
        <v>0</v>
      </c>
      <c r="AU327" s="105">
        <f>IF(A20stdlife="n/a","n/a",IF(AU$3&gt;(A20stdlife+$E327),('PTRM input'!$I$162*(1+rvanilla03)^0.5)-SUM($I327:AT327),('PTRM input'!$I$162*(1+rvanilla03)^0.5)/A20stdlife))</f>
        <v>0</v>
      </c>
      <c r="AV327" s="105">
        <f>IF(A20stdlife="n/a","n/a",IF(AV$3&gt;(A20stdlife+$E327),('PTRM input'!$I$162*(1+rvanilla03)^0.5)-SUM($I327:AU327),('PTRM input'!$I$162*(1+rvanilla03)^0.5)/A20stdlife))</f>
        <v>0</v>
      </c>
      <c r="AW327" s="105">
        <f>IF(A20stdlife="n/a","n/a",IF(AW$3&gt;(A20stdlife+$E327),('PTRM input'!$I$162*(1+rvanilla03)^0.5)-SUM($I327:AV327),('PTRM input'!$I$162*(1+rvanilla03)^0.5)/A20stdlife))</f>
        <v>0</v>
      </c>
      <c r="AX327" s="105">
        <f>IF(A20stdlife="n/a","n/a",IF(AX$3&gt;(A20stdlife+$E327),('PTRM input'!$I$162*(1+rvanilla03)^0.5)-SUM($I327:AW327),('PTRM input'!$I$162*(1+rvanilla03)^0.5)/A20stdlife))</f>
        <v>0</v>
      </c>
      <c r="AY327" s="105">
        <f>IF(A20stdlife="n/a","n/a",IF(AY$3&gt;(A20stdlife+$E327),('PTRM input'!$I$162*(1+rvanilla03)^0.5)-SUM($I327:AX327),('PTRM input'!$I$162*(1+rvanilla03)^0.5)/A20stdlife))</f>
        <v>0</v>
      </c>
      <c r="AZ327" s="105">
        <f>IF(A20stdlife="n/a","n/a",IF(AZ$3&gt;(A20stdlife+$E327),('PTRM input'!$I$162*(1+rvanilla03)^0.5)-SUM($I327:AY327),('PTRM input'!$I$162*(1+rvanilla03)^0.5)/A20stdlife))</f>
        <v>0</v>
      </c>
      <c r="BA327" s="105">
        <f>IF(A20stdlife="n/a","n/a",IF(BA$3&gt;(A20stdlife+$E327),('PTRM input'!$I$162*(1+rvanilla03)^0.5)-SUM($I327:AZ327),('PTRM input'!$I$162*(1+rvanilla03)^0.5)/A20stdlife))</f>
        <v>0</v>
      </c>
      <c r="BB327" s="105">
        <f>IF(A20stdlife="n/a","n/a",IF(BB$3&gt;(A20stdlife+$E327),('PTRM input'!$I$162*(1+rvanilla03)^0.5)-SUM($I327:BA327),('PTRM input'!$I$162*(1+rvanilla03)^0.5)/A20stdlife))</f>
        <v>0</v>
      </c>
      <c r="BC327" s="105">
        <f>IF(A20stdlife="n/a","n/a",IF(BC$3&gt;(A20stdlife+$E327),('PTRM input'!$I$162*(1+rvanilla03)^0.5)-SUM($I327:BB327),('PTRM input'!$I$162*(1+rvanilla03)^0.5)/A20stdlife))</f>
        <v>0</v>
      </c>
      <c r="BD327" s="105">
        <f>IF(A20stdlife="n/a","n/a",IF(BD$3&gt;(A20stdlife+$E327),('PTRM input'!$I$162*(1+rvanilla03)^0.5)-SUM($I327:BC327),('PTRM input'!$I$162*(1+rvanilla03)^0.5)/A20stdlife))</f>
        <v>0</v>
      </c>
      <c r="BE327" s="105">
        <f>IF(A20stdlife="n/a","n/a",IF(BE$3&gt;(A20stdlife+$E327),('PTRM input'!$I$162*(1+rvanilla03)^0.5)-SUM($I327:BD327),('PTRM input'!$I$162*(1+rvanilla03)^0.5)/A20stdlife))</f>
        <v>0</v>
      </c>
      <c r="BF327" s="105">
        <f>IF(A20stdlife="n/a","n/a",IF(BF$3&gt;(A20stdlife+$E327),('PTRM input'!$I$162*(1+rvanilla03)^0.5)-SUM($I327:BE327),('PTRM input'!$I$162*(1+rvanilla03)^0.5)/A20stdlife))</f>
        <v>0</v>
      </c>
      <c r="BG327" s="105">
        <f>IF(A20stdlife="n/a","n/a",IF(BG$3&gt;(A20stdlife+$E327),('PTRM input'!$I$162*(1+rvanilla03)^0.5)-SUM($I327:BF327),('PTRM input'!$I$162*(1+rvanilla03)^0.5)/A20stdlife))</f>
        <v>0</v>
      </c>
      <c r="BH327" s="105">
        <f>IF(A20stdlife="n/a","n/a",IF(BH$3&gt;(A20stdlife+$E327),('PTRM input'!$I$162*(1+rvanilla03)^0.5)-SUM($I327:BG327),('PTRM input'!$I$162*(1+rvanilla03)^0.5)/A20stdlife))</f>
        <v>0</v>
      </c>
      <c r="BI327" s="105">
        <f>IF(A20stdlife="n/a","n/a",IF(BI$3&gt;(A20stdlife+$E327),('PTRM input'!$I$162*(1+rvanilla03)^0.5)-SUM($I327:BH327),('PTRM input'!$I$162*(1+rvanilla03)^0.5)/A20stdlife))</f>
        <v>0</v>
      </c>
      <c r="BJ327" s="234"/>
      <c r="BK327" s="234"/>
      <c r="BL327" s="234"/>
      <c r="BM327" s="234"/>
    </row>
    <row r="328" spans="1:65" s="190" customFormat="1" hidden="1" outlineLevel="2">
      <c r="A328" s="234"/>
      <c r="B328" s="32"/>
      <c r="C328" s="31"/>
      <c r="D328" s="930"/>
      <c r="E328" s="167">
        <v>4</v>
      </c>
      <c r="F328" s="34"/>
      <c r="G328" s="184"/>
      <c r="H328" s="186"/>
      <c r="I328" s="186"/>
      <c r="J328" s="185"/>
      <c r="K328" s="105">
        <f>IF(A20stdlife="n/a","n/a",IF(K$3&gt;(A20stdlife+$E328),('PTRM input'!$J$162*(1+rvanilla04)^0.5)-SUM($J328:J328),('PTRM input'!$J$162*(1+rvanilla04)^0.5)/A20stdlife))</f>
        <v>0</v>
      </c>
      <c r="L328" s="105">
        <f>IF(A20stdlife="n/a","n/a",IF(L$3&gt;(A20stdlife+$E328),('PTRM input'!$J$162*(1+rvanilla04)^0.5)-SUM($J328:K328),('PTRM input'!$J$162*(1+rvanilla04)^0.5)/A20stdlife))</f>
        <v>0</v>
      </c>
      <c r="M328" s="105">
        <f>IF(A20stdlife="n/a","n/a",IF(M$3&gt;(A20stdlife+$E328),('PTRM input'!$J$162*(1+rvanilla04)^0.5)-SUM($J328:L328),('PTRM input'!$J$162*(1+rvanilla04)^0.5)/A20stdlife))</f>
        <v>0</v>
      </c>
      <c r="N328" s="105">
        <f>IF(A20stdlife="n/a","n/a",IF(N$3&gt;(A20stdlife+$E328),('PTRM input'!$J$162*(1+rvanilla04)^0.5)-SUM($J328:M328),('PTRM input'!$J$162*(1+rvanilla04)^0.5)/A20stdlife))</f>
        <v>0</v>
      </c>
      <c r="O328" s="105">
        <f>IF(A20stdlife="n/a","n/a",IF(O$3&gt;(A20stdlife+$E328),('PTRM input'!$J$162*(1+rvanilla04)^0.5)-SUM($J328:N328),('PTRM input'!$J$162*(1+rvanilla04)^0.5)/A20stdlife))</f>
        <v>0</v>
      </c>
      <c r="P328" s="105">
        <f>IF(A20stdlife="n/a","n/a",IF(P$3&gt;(A20stdlife+$E328),('PTRM input'!$J$162*(1+rvanilla04)^0.5)-SUM($J328:O328),('PTRM input'!$J$162*(1+rvanilla04)^0.5)/A20stdlife))</f>
        <v>0</v>
      </c>
      <c r="Q328" s="105">
        <f>IF(A20stdlife="n/a","n/a",IF(Q$3&gt;(A20stdlife+$E328),('PTRM input'!$J$162*(1+rvanilla04)^0.5)-SUM($J328:P328),('PTRM input'!$J$162*(1+rvanilla04)^0.5)/A20stdlife))</f>
        <v>0</v>
      </c>
      <c r="R328" s="105">
        <f>IF(A20stdlife="n/a","n/a",IF(R$3&gt;(A20stdlife+$E328),('PTRM input'!$J$162*(1+rvanilla04)^0.5)-SUM($J328:Q328),('PTRM input'!$J$162*(1+rvanilla04)^0.5)/A20stdlife))</f>
        <v>0</v>
      </c>
      <c r="S328" s="105">
        <f>IF(A20stdlife="n/a","n/a",IF(S$3&gt;(A20stdlife+$E328),('PTRM input'!$J$162*(1+rvanilla04)^0.5)-SUM($J328:R328),('PTRM input'!$J$162*(1+rvanilla04)^0.5)/A20stdlife))</f>
        <v>0</v>
      </c>
      <c r="T328" s="105">
        <f>IF(A20stdlife="n/a","n/a",IF(T$3&gt;(A20stdlife+$E328),('PTRM input'!$J$162*(1+rvanilla04)^0.5)-SUM($J328:S328),('PTRM input'!$J$162*(1+rvanilla04)^0.5)/A20stdlife))</f>
        <v>0</v>
      </c>
      <c r="U328" s="105">
        <f>IF(A20stdlife="n/a","n/a",IF(U$3&gt;(A20stdlife+$E328),('PTRM input'!$J$162*(1+rvanilla04)^0.5)-SUM($J328:T328),('PTRM input'!$J$162*(1+rvanilla04)^0.5)/A20stdlife))</f>
        <v>0</v>
      </c>
      <c r="V328" s="105">
        <f>IF(A20stdlife="n/a","n/a",IF(V$3&gt;(A20stdlife+$E328),('PTRM input'!$J$162*(1+rvanilla04)^0.5)-SUM($J328:U328),('PTRM input'!$J$162*(1+rvanilla04)^0.5)/A20stdlife))</f>
        <v>0</v>
      </c>
      <c r="W328" s="105">
        <f>IF(A20stdlife="n/a","n/a",IF(W$3&gt;(A20stdlife+$E328),('PTRM input'!$J$162*(1+rvanilla04)^0.5)-SUM($J328:V328),('PTRM input'!$J$162*(1+rvanilla04)^0.5)/A20stdlife))</f>
        <v>0</v>
      </c>
      <c r="X328" s="105">
        <f>IF(A20stdlife="n/a","n/a",IF(X$3&gt;(A20stdlife+$E328),('PTRM input'!$J$162*(1+rvanilla04)^0.5)-SUM($J328:W328),('PTRM input'!$J$162*(1+rvanilla04)^0.5)/A20stdlife))</f>
        <v>0</v>
      </c>
      <c r="Y328" s="105">
        <f>IF(A20stdlife="n/a","n/a",IF(Y$3&gt;(A20stdlife+$E328),('PTRM input'!$J$162*(1+rvanilla04)^0.5)-SUM($J328:X328),('PTRM input'!$J$162*(1+rvanilla04)^0.5)/A20stdlife))</f>
        <v>0</v>
      </c>
      <c r="Z328" s="105">
        <f>IF(A20stdlife="n/a","n/a",IF(Z$3&gt;(A20stdlife+$E328),('PTRM input'!$J$162*(1+rvanilla04)^0.5)-SUM($J328:Y328),('PTRM input'!$J$162*(1+rvanilla04)^0.5)/A20stdlife))</f>
        <v>0</v>
      </c>
      <c r="AA328" s="105">
        <f>IF(A20stdlife="n/a","n/a",IF(AA$3&gt;(A20stdlife+$E328),('PTRM input'!$J$162*(1+rvanilla04)^0.5)-SUM($J328:Z328),('PTRM input'!$J$162*(1+rvanilla04)^0.5)/A20stdlife))</f>
        <v>0</v>
      </c>
      <c r="AB328" s="105">
        <f>IF(A20stdlife="n/a","n/a",IF(AB$3&gt;(A20stdlife+$E328),('PTRM input'!$J$162*(1+rvanilla04)^0.5)-SUM($J328:AA328),('PTRM input'!$J$162*(1+rvanilla04)^0.5)/A20stdlife))</f>
        <v>0</v>
      </c>
      <c r="AC328" s="105">
        <f>IF(A20stdlife="n/a","n/a",IF(AC$3&gt;(A20stdlife+$E328),('PTRM input'!$J$162*(1+rvanilla04)^0.5)-SUM($J328:AB328),('PTRM input'!$J$162*(1+rvanilla04)^0.5)/A20stdlife))</f>
        <v>0</v>
      </c>
      <c r="AD328" s="105">
        <f>IF(A20stdlife="n/a","n/a",IF(AD$3&gt;(A20stdlife+$E328),('PTRM input'!$J$162*(1+rvanilla04)^0.5)-SUM($J328:AC328),('PTRM input'!$J$162*(1+rvanilla04)^0.5)/A20stdlife))</f>
        <v>0</v>
      </c>
      <c r="AE328" s="105">
        <f>IF(A20stdlife="n/a","n/a",IF(AE$3&gt;(A20stdlife+$E328),('PTRM input'!$J$162*(1+rvanilla04)^0.5)-SUM($J328:AD328),('PTRM input'!$J$162*(1+rvanilla04)^0.5)/A20stdlife))</f>
        <v>0</v>
      </c>
      <c r="AF328" s="105">
        <f>IF(A20stdlife="n/a","n/a",IF(AF$3&gt;(A20stdlife+$E328),('PTRM input'!$J$162*(1+rvanilla04)^0.5)-SUM($J328:AE328),('PTRM input'!$J$162*(1+rvanilla04)^0.5)/A20stdlife))</f>
        <v>0</v>
      </c>
      <c r="AG328" s="105">
        <f>IF(A20stdlife="n/a","n/a",IF(AG$3&gt;(A20stdlife+$E328),('PTRM input'!$J$162*(1+rvanilla04)^0.5)-SUM($J328:AF328),('PTRM input'!$J$162*(1+rvanilla04)^0.5)/A20stdlife))</f>
        <v>0</v>
      </c>
      <c r="AH328" s="105">
        <f>IF(A20stdlife="n/a","n/a",IF(AH$3&gt;(A20stdlife+$E328),('PTRM input'!$J$162*(1+rvanilla04)^0.5)-SUM($J328:AG328),('PTRM input'!$J$162*(1+rvanilla04)^0.5)/A20stdlife))</f>
        <v>0</v>
      </c>
      <c r="AI328" s="105">
        <f>IF(A20stdlife="n/a","n/a",IF(AI$3&gt;(A20stdlife+$E328),('PTRM input'!$J$162*(1+rvanilla04)^0.5)-SUM($J328:AH328),('PTRM input'!$J$162*(1+rvanilla04)^0.5)/A20stdlife))</f>
        <v>0</v>
      </c>
      <c r="AJ328" s="105">
        <f>IF(A20stdlife="n/a","n/a",IF(AJ$3&gt;(A20stdlife+$E328),('PTRM input'!$J$162*(1+rvanilla04)^0.5)-SUM($J328:AI328),('PTRM input'!$J$162*(1+rvanilla04)^0.5)/A20stdlife))</f>
        <v>0</v>
      </c>
      <c r="AK328" s="105">
        <f>IF(A20stdlife="n/a","n/a",IF(AK$3&gt;(A20stdlife+$E328),('PTRM input'!$J$162*(1+rvanilla04)^0.5)-SUM($J328:AJ328),('PTRM input'!$J$162*(1+rvanilla04)^0.5)/A20stdlife))</f>
        <v>0</v>
      </c>
      <c r="AL328" s="105">
        <f>IF(A20stdlife="n/a","n/a",IF(AL$3&gt;(A20stdlife+$E328),('PTRM input'!$J$162*(1+rvanilla04)^0.5)-SUM($J328:AK328),('PTRM input'!$J$162*(1+rvanilla04)^0.5)/A20stdlife))</f>
        <v>0</v>
      </c>
      <c r="AM328" s="105">
        <f>IF(A20stdlife="n/a","n/a",IF(AM$3&gt;(A20stdlife+$E328),('PTRM input'!$J$162*(1+rvanilla04)^0.5)-SUM($J328:AL328),('PTRM input'!$J$162*(1+rvanilla04)^0.5)/A20stdlife))</f>
        <v>0</v>
      </c>
      <c r="AN328" s="105">
        <f>IF(A20stdlife="n/a","n/a",IF(AN$3&gt;(A20stdlife+$E328),('PTRM input'!$J$162*(1+rvanilla04)^0.5)-SUM($J328:AM328),('PTRM input'!$J$162*(1+rvanilla04)^0.5)/A20stdlife))</f>
        <v>0</v>
      </c>
      <c r="AO328" s="105">
        <f>IF(A20stdlife="n/a","n/a",IF(AO$3&gt;(A20stdlife+$E328),('PTRM input'!$J$162*(1+rvanilla04)^0.5)-SUM($J328:AN328),('PTRM input'!$J$162*(1+rvanilla04)^0.5)/A20stdlife))</f>
        <v>0</v>
      </c>
      <c r="AP328" s="105">
        <f>IF(A20stdlife="n/a","n/a",IF(AP$3&gt;(A20stdlife+$E328),('PTRM input'!$J$162*(1+rvanilla04)^0.5)-SUM($J328:AO328),('PTRM input'!$J$162*(1+rvanilla04)^0.5)/A20stdlife))</f>
        <v>0</v>
      </c>
      <c r="AQ328" s="105">
        <f>IF(A20stdlife="n/a","n/a",IF(AQ$3&gt;(A20stdlife+$E328),('PTRM input'!$J$162*(1+rvanilla04)^0.5)-SUM($J328:AP328),('PTRM input'!$J$162*(1+rvanilla04)^0.5)/A20stdlife))</f>
        <v>0</v>
      </c>
      <c r="AR328" s="105">
        <f>IF(A20stdlife="n/a","n/a",IF(AR$3&gt;(A20stdlife+$E328),('PTRM input'!$J$162*(1+rvanilla04)^0.5)-SUM($J328:AQ328),('PTRM input'!$J$162*(1+rvanilla04)^0.5)/A20stdlife))</f>
        <v>0</v>
      </c>
      <c r="AS328" s="105">
        <f>IF(A20stdlife="n/a","n/a",IF(AS$3&gt;(A20stdlife+$E328),('PTRM input'!$J$162*(1+rvanilla04)^0.5)-SUM($J328:AR328),('PTRM input'!$J$162*(1+rvanilla04)^0.5)/A20stdlife))</f>
        <v>0</v>
      </c>
      <c r="AT328" s="105">
        <f>IF(A20stdlife="n/a","n/a",IF(AT$3&gt;(A20stdlife+$E328),('PTRM input'!$J$162*(1+rvanilla04)^0.5)-SUM($J328:AS328),('PTRM input'!$J$162*(1+rvanilla04)^0.5)/A20stdlife))</f>
        <v>0</v>
      </c>
      <c r="AU328" s="105">
        <f>IF(A20stdlife="n/a","n/a",IF(AU$3&gt;(A20stdlife+$E328),('PTRM input'!$J$162*(1+rvanilla04)^0.5)-SUM($J328:AT328),('PTRM input'!$J$162*(1+rvanilla04)^0.5)/A20stdlife))</f>
        <v>0</v>
      </c>
      <c r="AV328" s="105">
        <f>IF(A20stdlife="n/a","n/a",IF(AV$3&gt;(A20stdlife+$E328),('PTRM input'!$J$162*(1+rvanilla04)^0.5)-SUM($J328:AU328),('PTRM input'!$J$162*(1+rvanilla04)^0.5)/A20stdlife))</f>
        <v>0</v>
      </c>
      <c r="AW328" s="105">
        <f>IF(A20stdlife="n/a","n/a",IF(AW$3&gt;(A20stdlife+$E328),('PTRM input'!$J$162*(1+rvanilla04)^0.5)-SUM($J328:AV328),('PTRM input'!$J$162*(1+rvanilla04)^0.5)/A20stdlife))</f>
        <v>0</v>
      </c>
      <c r="AX328" s="105">
        <f>IF(A20stdlife="n/a","n/a",IF(AX$3&gt;(A20stdlife+$E328),('PTRM input'!$J$162*(1+rvanilla04)^0.5)-SUM($J328:AW328),('PTRM input'!$J$162*(1+rvanilla04)^0.5)/A20stdlife))</f>
        <v>0</v>
      </c>
      <c r="AY328" s="105">
        <f>IF(A20stdlife="n/a","n/a",IF(AY$3&gt;(A20stdlife+$E328),('PTRM input'!$J$162*(1+rvanilla04)^0.5)-SUM($J328:AX328),('PTRM input'!$J$162*(1+rvanilla04)^0.5)/A20stdlife))</f>
        <v>0</v>
      </c>
      <c r="AZ328" s="105">
        <f>IF(A20stdlife="n/a","n/a",IF(AZ$3&gt;(A20stdlife+$E328),('PTRM input'!$J$162*(1+rvanilla04)^0.5)-SUM($J328:AY328),('PTRM input'!$J$162*(1+rvanilla04)^0.5)/A20stdlife))</f>
        <v>0</v>
      </c>
      <c r="BA328" s="105">
        <f>IF(A20stdlife="n/a","n/a",IF(BA$3&gt;(A20stdlife+$E328),('PTRM input'!$J$162*(1+rvanilla04)^0.5)-SUM($J328:AZ328),('PTRM input'!$J$162*(1+rvanilla04)^0.5)/A20stdlife))</f>
        <v>0</v>
      </c>
      <c r="BB328" s="105">
        <f>IF(A20stdlife="n/a","n/a",IF(BB$3&gt;(A20stdlife+$E328),('PTRM input'!$J$162*(1+rvanilla04)^0.5)-SUM($J328:BA328),('PTRM input'!$J$162*(1+rvanilla04)^0.5)/A20stdlife))</f>
        <v>0</v>
      </c>
      <c r="BC328" s="105">
        <f>IF(A20stdlife="n/a","n/a",IF(BC$3&gt;(A20stdlife+$E328),('PTRM input'!$J$162*(1+rvanilla04)^0.5)-SUM($J328:BB328),('PTRM input'!$J$162*(1+rvanilla04)^0.5)/A20stdlife))</f>
        <v>0</v>
      </c>
      <c r="BD328" s="105">
        <f>IF(A20stdlife="n/a","n/a",IF(BD$3&gt;(A20stdlife+$E328),('PTRM input'!$J$162*(1+rvanilla04)^0.5)-SUM($J328:BC328),('PTRM input'!$J$162*(1+rvanilla04)^0.5)/A20stdlife))</f>
        <v>0</v>
      </c>
      <c r="BE328" s="105">
        <f>IF(A20stdlife="n/a","n/a",IF(BE$3&gt;(A20stdlife+$E328),('PTRM input'!$J$162*(1+rvanilla04)^0.5)-SUM($J328:BD328),('PTRM input'!$J$162*(1+rvanilla04)^0.5)/A20stdlife))</f>
        <v>0</v>
      </c>
      <c r="BF328" s="105">
        <f>IF(A20stdlife="n/a","n/a",IF(BF$3&gt;(A20stdlife+$E328),('PTRM input'!$J$162*(1+rvanilla04)^0.5)-SUM($J328:BE328),('PTRM input'!$J$162*(1+rvanilla04)^0.5)/A20stdlife))</f>
        <v>0</v>
      </c>
      <c r="BG328" s="105">
        <f>IF(A20stdlife="n/a","n/a",IF(BG$3&gt;(A20stdlife+$E328),('PTRM input'!$J$162*(1+rvanilla04)^0.5)-SUM($J328:BF328),('PTRM input'!$J$162*(1+rvanilla04)^0.5)/A20stdlife))</f>
        <v>0</v>
      </c>
      <c r="BH328" s="105">
        <f>IF(A20stdlife="n/a","n/a",IF(BH$3&gt;(A20stdlife+$E328),('PTRM input'!$J$162*(1+rvanilla04)^0.5)-SUM($J328:BG328),('PTRM input'!$J$162*(1+rvanilla04)^0.5)/A20stdlife))</f>
        <v>0</v>
      </c>
      <c r="BI328" s="105">
        <f>IF(A20stdlife="n/a","n/a",IF(BI$3&gt;(A20stdlife+$E328),('PTRM input'!$J$162*(1+rvanilla04)^0.5)-SUM($J328:BH328),('PTRM input'!$J$162*(1+rvanilla04)^0.5)/A20stdlife))</f>
        <v>0</v>
      </c>
      <c r="BJ328" s="234"/>
      <c r="BK328" s="234"/>
      <c r="BL328" s="234"/>
      <c r="BM328" s="234"/>
    </row>
    <row r="329" spans="1:65" s="190" customFormat="1" hidden="1" outlineLevel="2">
      <c r="A329" s="234"/>
      <c r="B329" s="32"/>
      <c r="C329" s="31"/>
      <c r="D329" s="930"/>
      <c r="E329" s="167">
        <v>5</v>
      </c>
      <c r="F329" s="34"/>
      <c r="G329" s="184"/>
      <c r="H329" s="186"/>
      <c r="I329" s="186"/>
      <c r="J329" s="186"/>
      <c r="K329" s="185"/>
      <c r="L329" s="105">
        <f>IF(A20stdlife="n/a","n/a",IF(L$3&gt;(A20stdlife+$E329),('PTRM input'!$K$162*(1+rvanilla05)^0.5)-SUM($K329:K329),('PTRM input'!$K$162*(1+rvanilla05)^0.5)/A20stdlife))</f>
        <v>0</v>
      </c>
      <c r="M329" s="105">
        <f>IF(A20stdlife="n/a","n/a",IF(M$3&gt;(A20stdlife+$E329),('PTRM input'!$K$162*(1+rvanilla05)^0.5)-SUM($K329:L329),('PTRM input'!$K$162*(1+rvanilla05)^0.5)/A20stdlife))</f>
        <v>0</v>
      </c>
      <c r="N329" s="105">
        <f>IF(A20stdlife="n/a","n/a",IF(N$3&gt;(A20stdlife+$E329),('PTRM input'!$K$162*(1+rvanilla05)^0.5)-SUM($K329:M329),('PTRM input'!$K$162*(1+rvanilla05)^0.5)/A20stdlife))</f>
        <v>0</v>
      </c>
      <c r="O329" s="105">
        <f>IF(A20stdlife="n/a","n/a",IF(O$3&gt;(A20stdlife+$E329),('PTRM input'!$K$162*(1+rvanilla05)^0.5)-SUM($K329:N329),('PTRM input'!$K$162*(1+rvanilla05)^0.5)/A20stdlife))</f>
        <v>0</v>
      </c>
      <c r="P329" s="105">
        <f>IF(A20stdlife="n/a","n/a",IF(P$3&gt;(A20stdlife+$E329),('PTRM input'!$K$162*(1+rvanilla05)^0.5)-SUM($K329:O329),('PTRM input'!$K$162*(1+rvanilla05)^0.5)/A20stdlife))</f>
        <v>0</v>
      </c>
      <c r="Q329" s="105">
        <f>IF(A20stdlife="n/a","n/a",IF(Q$3&gt;(A20stdlife+$E329),('PTRM input'!$K$162*(1+rvanilla05)^0.5)-SUM($K329:P329),('PTRM input'!$K$162*(1+rvanilla05)^0.5)/A20stdlife))</f>
        <v>0</v>
      </c>
      <c r="R329" s="105">
        <f>IF(A20stdlife="n/a","n/a",IF(R$3&gt;(A20stdlife+$E329),('PTRM input'!$K$162*(1+rvanilla05)^0.5)-SUM($K329:Q329),('PTRM input'!$K$162*(1+rvanilla05)^0.5)/A20stdlife))</f>
        <v>0</v>
      </c>
      <c r="S329" s="105">
        <f>IF(A20stdlife="n/a","n/a",IF(S$3&gt;(A20stdlife+$E329),('PTRM input'!$K$162*(1+rvanilla05)^0.5)-SUM($K329:R329),('PTRM input'!$K$162*(1+rvanilla05)^0.5)/A20stdlife))</f>
        <v>0</v>
      </c>
      <c r="T329" s="105">
        <f>IF(A20stdlife="n/a","n/a",IF(T$3&gt;(A20stdlife+$E329),('PTRM input'!$K$162*(1+rvanilla05)^0.5)-SUM($K329:S329),('PTRM input'!$K$162*(1+rvanilla05)^0.5)/A20stdlife))</f>
        <v>0</v>
      </c>
      <c r="U329" s="105">
        <f>IF(A20stdlife="n/a","n/a",IF(U$3&gt;(A20stdlife+$E329),('PTRM input'!$K$162*(1+rvanilla05)^0.5)-SUM($K329:T329),('PTRM input'!$K$162*(1+rvanilla05)^0.5)/A20stdlife))</f>
        <v>0</v>
      </c>
      <c r="V329" s="105">
        <f>IF(A20stdlife="n/a","n/a",IF(V$3&gt;(A20stdlife+$E329),('PTRM input'!$K$162*(1+rvanilla05)^0.5)-SUM($K329:U329),('PTRM input'!$K$162*(1+rvanilla05)^0.5)/A20stdlife))</f>
        <v>0</v>
      </c>
      <c r="W329" s="105">
        <f>IF(A20stdlife="n/a","n/a",IF(W$3&gt;(A20stdlife+$E329),('PTRM input'!$K$162*(1+rvanilla05)^0.5)-SUM($K329:V329),('PTRM input'!$K$162*(1+rvanilla05)^0.5)/A20stdlife))</f>
        <v>0</v>
      </c>
      <c r="X329" s="105">
        <f>IF(A20stdlife="n/a","n/a",IF(X$3&gt;(A20stdlife+$E329),('PTRM input'!$K$162*(1+rvanilla05)^0.5)-SUM($K329:W329),('PTRM input'!$K$162*(1+rvanilla05)^0.5)/A20stdlife))</f>
        <v>0</v>
      </c>
      <c r="Y329" s="105">
        <f>IF(A20stdlife="n/a","n/a",IF(Y$3&gt;(A20stdlife+$E329),('PTRM input'!$K$162*(1+rvanilla05)^0.5)-SUM($K329:X329),('PTRM input'!$K$162*(1+rvanilla05)^0.5)/A20stdlife))</f>
        <v>0</v>
      </c>
      <c r="Z329" s="105">
        <f>IF(A20stdlife="n/a","n/a",IF(Z$3&gt;(A20stdlife+$E329),('PTRM input'!$K$162*(1+rvanilla05)^0.5)-SUM($K329:Y329),('PTRM input'!$K$162*(1+rvanilla05)^0.5)/A20stdlife))</f>
        <v>0</v>
      </c>
      <c r="AA329" s="105">
        <f>IF(A20stdlife="n/a","n/a",IF(AA$3&gt;(A20stdlife+$E329),('PTRM input'!$K$162*(1+rvanilla05)^0.5)-SUM($K329:Z329),('PTRM input'!$K$162*(1+rvanilla05)^0.5)/A20stdlife))</f>
        <v>0</v>
      </c>
      <c r="AB329" s="105">
        <f>IF(A20stdlife="n/a","n/a",IF(AB$3&gt;(A20stdlife+$E329),('PTRM input'!$K$162*(1+rvanilla05)^0.5)-SUM($K329:AA329),('PTRM input'!$K$162*(1+rvanilla05)^0.5)/A20stdlife))</f>
        <v>0</v>
      </c>
      <c r="AC329" s="105">
        <f>IF(A20stdlife="n/a","n/a",IF(AC$3&gt;(A20stdlife+$E329),('PTRM input'!$K$162*(1+rvanilla05)^0.5)-SUM($K329:AB329),('PTRM input'!$K$162*(1+rvanilla05)^0.5)/A20stdlife))</f>
        <v>0</v>
      </c>
      <c r="AD329" s="105">
        <f>IF(A20stdlife="n/a","n/a",IF(AD$3&gt;(A20stdlife+$E329),('PTRM input'!$K$162*(1+rvanilla05)^0.5)-SUM($K329:AC329),('PTRM input'!$K$162*(1+rvanilla05)^0.5)/A20stdlife))</f>
        <v>0</v>
      </c>
      <c r="AE329" s="105">
        <f>IF(A20stdlife="n/a","n/a",IF(AE$3&gt;(A20stdlife+$E329),('PTRM input'!$K$162*(1+rvanilla05)^0.5)-SUM($K329:AD329),('PTRM input'!$K$162*(1+rvanilla05)^0.5)/A20stdlife))</f>
        <v>0</v>
      </c>
      <c r="AF329" s="105">
        <f>IF(A20stdlife="n/a","n/a",IF(AF$3&gt;(A20stdlife+$E329),('PTRM input'!$K$162*(1+rvanilla05)^0.5)-SUM($K329:AE329),('PTRM input'!$K$162*(1+rvanilla05)^0.5)/A20stdlife))</f>
        <v>0</v>
      </c>
      <c r="AG329" s="105">
        <f>IF(A20stdlife="n/a","n/a",IF(AG$3&gt;(A20stdlife+$E329),('PTRM input'!$K$162*(1+rvanilla05)^0.5)-SUM($K329:AF329),('PTRM input'!$K$162*(1+rvanilla05)^0.5)/A20stdlife))</f>
        <v>0</v>
      </c>
      <c r="AH329" s="105">
        <f>IF(A20stdlife="n/a","n/a",IF(AH$3&gt;(A20stdlife+$E329),('PTRM input'!$K$162*(1+rvanilla05)^0.5)-SUM($K329:AG329),('PTRM input'!$K$162*(1+rvanilla05)^0.5)/A20stdlife))</f>
        <v>0</v>
      </c>
      <c r="AI329" s="105">
        <f>IF(A20stdlife="n/a","n/a",IF(AI$3&gt;(A20stdlife+$E329),('PTRM input'!$K$162*(1+rvanilla05)^0.5)-SUM($K329:AH329),('PTRM input'!$K$162*(1+rvanilla05)^0.5)/A20stdlife))</f>
        <v>0</v>
      </c>
      <c r="AJ329" s="105">
        <f>IF(A20stdlife="n/a","n/a",IF(AJ$3&gt;(A20stdlife+$E329),('PTRM input'!$K$162*(1+rvanilla05)^0.5)-SUM($K329:AI329),('PTRM input'!$K$162*(1+rvanilla05)^0.5)/A20stdlife))</f>
        <v>0</v>
      </c>
      <c r="AK329" s="105">
        <f>IF(A20stdlife="n/a","n/a",IF(AK$3&gt;(A20stdlife+$E329),('PTRM input'!$K$162*(1+rvanilla05)^0.5)-SUM($K329:AJ329),('PTRM input'!$K$162*(1+rvanilla05)^0.5)/A20stdlife))</f>
        <v>0</v>
      </c>
      <c r="AL329" s="105">
        <f>IF(A20stdlife="n/a","n/a",IF(AL$3&gt;(A20stdlife+$E329),('PTRM input'!$K$162*(1+rvanilla05)^0.5)-SUM($K329:AK329),('PTRM input'!$K$162*(1+rvanilla05)^0.5)/A20stdlife))</f>
        <v>0</v>
      </c>
      <c r="AM329" s="105">
        <f>IF(A20stdlife="n/a","n/a",IF(AM$3&gt;(A20stdlife+$E329),('PTRM input'!$K$162*(1+rvanilla05)^0.5)-SUM($K329:AL329),('PTRM input'!$K$162*(1+rvanilla05)^0.5)/A20stdlife))</f>
        <v>0</v>
      </c>
      <c r="AN329" s="105">
        <f>IF(A20stdlife="n/a","n/a",IF(AN$3&gt;(A20stdlife+$E329),('PTRM input'!$K$162*(1+rvanilla05)^0.5)-SUM($K329:AM329),('PTRM input'!$K$162*(1+rvanilla05)^0.5)/A20stdlife))</f>
        <v>0</v>
      </c>
      <c r="AO329" s="105">
        <f>IF(A20stdlife="n/a","n/a",IF(AO$3&gt;(A20stdlife+$E329),('PTRM input'!$K$162*(1+rvanilla05)^0.5)-SUM($K329:AN329),('PTRM input'!$K$162*(1+rvanilla05)^0.5)/A20stdlife))</f>
        <v>0</v>
      </c>
      <c r="AP329" s="105">
        <f>IF(A20stdlife="n/a","n/a",IF(AP$3&gt;(A20stdlife+$E329),('PTRM input'!$K$162*(1+rvanilla05)^0.5)-SUM($K329:AO329),('PTRM input'!$K$162*(1+rvanilla05)^0.5)/A20stdlife))</f>
        <v>0</v>
      </c>
      <c r="AQ329" s="105">
        <f>IF(A20stdlife="n/a","n/a",IF(AQ$3&gt;(A20stdlife+$E329),('PTRM input'!$K$162*(1+rvanilla05)^0.5)-SUM($K329:AP329),('PTRM input'!$K$162*(1+rvanilla05)^0.5)/A20stdlife))</f>
        <v>0</v>
      </c>
      <c r="AR329" s="105">
        <f>IF(A20stdlife="n/a","n/a",IF(AR$3&gt;(A20stdlife+$E329),('PTRM input'!$K$162*(1+rvanilla05)^0.5)-SUM($K329:AQ329),('PTRM input'!$K$162*(1+rvanilla05)^0.5)/A20stdlife))</f>
        <v>0</v>
      </c>
      <c r="AS329" s="105">
        <f>IF(A20stdlife="n/a","n/a",IF(AS$3&gt;(A20stdlife+$E329),('PTRM input'!$K$162*(1+rvanilla05)^0.5)-SUM($K329:AR329),('PTRM input'!$K$162*(1+rvanilla05)^0.5)/A20stdlife))</f>
        <v>0</v>
      </c>
      <c r="AT329" s="105">
        <f>IF(A20stdlife="n/a","n/a",IF(AT$3&gt;(A20stdlife+$E329),('PTRM input'!$K$162*(1+rvanilla05)^0.5)-SUM($K329:AS329),('PTRM input'!$K$162*(1+rvanilla05)^0.5)/A20stdlife))</f>
        <v>0</v>
      </c>
      <c r="AU329" s="105">
        <f>IF(A20stdlife="n/a","n/a",IF(AU$3&gt;(A20stdlife+$E329),('PTRM input'!$K$162*(1+rvanilla05)^0.5)-SUM($K329:AT329),('PTRM input'!$K$162*(1+rvanilla05)^0.5)/A20stdlife))</f>
        <v>0</v>
      </c>
      <c r="AV329" s="105">
        <f>IF(A20stdlife="n/a","n/a",IF(AV$3&gt;(A20stdlife+$E329),('PTRM input'!$K$162*(1+rvanilla05)^0.5)-SUM($K329:AU329),('PTRM input'!$K$162*(1+rvanilla05)^0.5)/A20stdlife))</f>
        <v>0</v>
      </c>
      <c r="AW329" s="105">
        <f>IF(A20stdlife="n/a","n/a",IF(AW$3&gt;(A20stdlife+$E329),('PTRM input'!$K$162*(1+rvanilla05)^0.5)-SUM($K329:AV329),('PTRM input'!$K$162*(1+rvanilla05)^0.5)/A20stdlife))</f>
        <v>0</v>
      </c>
      <c r="AX329" s="105">
        <f>IF(A20stdlife="n/a","n/a",IF(AX$3&gt;(A20stdlife+$E329),('PTRM input'!$K$162*(1+rvanilla05)^0.5)-SUM($K329:AW329),('PTRM input'!$K$162*(1+rvanilla05)^0.5)/A20stdlife))</f>
        <v>0</v>
      </c>
      <c r="AY329" s="105">
        <f>IF(A20stdlife="n/a","n/a",IF(AY$3&gt;(A20stdlife+$E329),('PTRM input'!$K$162*(1+rvanilla05)^0.5)-SUM($K329:AX329),('PTRM input'!$K$162*(1+rvanilla05)^0.5)/A20stdlife))</f>
        <v>0</v>
      </c>
      <c r="AZ329" s="105">
        <f>IF(A20stdlife="n/a","n/a",IF(AZ$3&gt;(A20stdlife+$E329),('PTRM input'!$K$162*(1+rvanilla05)^0.5)-SUM($K329:AY329),('PTRM input'!$K$162*(1+rvanilla05)^0.5)/A20stdlife))</f>
        <v>0</v>
      </c>
      <c r="BA329" s="105">
        <f>IF(A20stdlife="n/a","n/a",IF(BA$3&gt;(A20stdlife+$E329),('PTRM input'!$K$162*(1+rvanilla05)^0.5)-SUM($K329:AZ329),('PTRM input'!$K$162*(1+rvanilla05)^0.5)/A20stdlife))</f>
        <v>0</v>
      </c>
      <c r="BB329" s="105">
        <f>IF(A20stdlife="n/a","n/a",IF(BB$3&gt;(A20stdlife+$E329),('PTRM input'!$K$162*(1+rvanilla05)^0.5)-SUM($K329:BA329),('PTRM input'!$K$162*(1+rvanilla05)^0.5)/A20stdlife))</f>
        <v>0</v>
      </c>
      <c r="BC329" s="105">
        <f>IF(A20stdlife="n/a","n/a",IF(BC$3&gt;(A20stdlife+$E329),('PTRM input'!$K$162*(1+rvanilla05)^0.5)-SUM($K329:BB329),('PTRM input'!$K$162*(1+rvanilla05)^0.5)/A20stdlife))</f>
        <v>0</v>
      </c>
      <c r="BD329" s="105">
        <f>IF(A20stdlife="n/a","n/a",IF(BD$3&gt;(A20stdlife+$E329),('PTRM input'!$K$162*(1+rvanilla05)^0.5)-SUM($K329:BC329),('PTRM input'!$K$162*(1+rvanilla05)^0.5)/A20stdlife))</f>
        <v>0</v>
      </c>
      <c r="BE329" s="105">
        <f>IF(A20stdlife="n/a","n/a",IF(BE$3&gt;(A20stdlife+$E329),('PTRM input'!$K$162*(1+rvanilla05)^0.5)-SUM($K329:BD329),('PTRM input'!$K$162*(1+rvanilla05)^0.5)/A20stdlife))</f>
        <v>0</v>
      </c>
      <c r="BF329" s="105">
        <f>IF(A20stdlife="n/a","n/a",IF(BF$3&gt;(A20stdlife+$E329),('PTRM input'!$K$162*(1+rvanilla05)^0.5)-SUM($K329:BE329),('PTRM input'!$K$162*(1+rvanilla05)^0.5)/A20stdlife))</f>
        <v>0</v>
      </c>
      <c r="BG329" s="105">
        <f>IF(A20stdlife="n/a","n/a",IF(BG$3&gt;(A20stdlife+$E329),('PTRM input'!$K$162*(1+rvanilla05)^0.5)-SUM($K329:BF329),('PTRM input'!$K$162*(1+rvanilla05)^0.5)/A20stdlife))</f>
        <v>0</v>
      </c>
      <c r="BH329" s="105">
        <f>IF(A20stdlife="n/a","n/a",IF(BH$3&gt;(A20stdlife+$E329),('PTRM input'!$K$162*(1+rvanilla05)^0.5)-SUM($K329:BG329),('PTRM input'!$K$162*(1+rvanilla05)^0.5)/A20stdlife))</f>
        <v>0</v>
      </c>
      <c r="BI329" s="105">
        <f>IF(A20stdlife="n/a","n/a",IF(BI$3&gt;(A20stdlife+$E329),('PTRM input'!$K$162*(1+rvanilla05)^0.5)-SUM($K329:BH329),('PTRM input'!$K$162*(1+rvanilla05)^0.5)/A20stdlife))</f>
        <v>0</v>
      </c>
      <c r="BJ329" s="234"/>
      <c r="BK329" s="234"/>
      <c r="BL329" s="234"/>
      <c r="BM329" s="234"/>
    </row>
    <row r="330" spans="1:65" s="190" customFormat="1" hidden="1" outlineLevel="2">
      <c r="A330" s="234"/>
      <c r="B330" s="32"/>
      <c r="C330" s="31"/>
      <c r="D330" s="930"/>
      <c r="E330" s="167">
        <v>6</v>
      </c>
      <c r="F330" s="34"/>
      <c r="G330" s="184"/>
      <c r="H330" s="186"/>
      <c r="I330" s="186"/>
      <c r="J330" s="186"/>
      <c r="K330" s="186"/>
      <c r="L330" s="185"/>
      <c r="M330" s="105">
        <f>IF(A20stdlife="n/a","n/a",IF(M$3&gt;(A20stdlife+$E330),('PTRM input'!$L$162*(1+rvanilla06)^0.5)-SUM($L330:L330),('PTRM input'!$L$162*(1+rvanilla06)^0.5)/A20stdlife))</f>
        <v>0</v>
      </c>
      <c r="N330" s="105">
        <f>IF(A20stdlife="n/a","n/a",IF(N$3&gt;(A20stdlife+$E330),('PTRM input'!$L$162*(1+rvanilla06)^0.5)-SUM($L330:M330),('PTRM input'!$L$162*(1+rvanilla06)^0.5)/A20stdlife))</f>
        <v>0</v>
      </c>
      <c r="O330" s="105">
        <f>IF(A20stdlife="n/a","n/a",IF(O$3&gt;(A20stdlife+$E330),('PTRM input'!$L$162*(1+rvanilla06)^0.5)-SUM($L330:N330),('PTRM input'!$L$162*(1+rvanilla06)^0.5)/A20stdlife))</f>
        <v>0</v>
      </c>
      <c r="P330" s="105">
        <f>IF(A20stdlife="n/a","n/a",IF(P$3&gt;(A20stdlife+$E330),('PTRM input'!$L$162*(1+rvanilla06)^0.5)-SUM($L330:O330),('PTRM input'!$L$162*(1+rvanilla06)^0.5)/A20stdlife))</f>
        <v>0</v>
      </c>
      <c r="Q330" s="105">
        <f>IF(A20stdlife="n/a","n/a",IF(Q$3&gt;(A20stdlife+$E330),('PTRM input'!$L$162*(1+rvanilla06)^0.5)-SUM($L330:P330),('PTRM input'!$L$162*(1+rvanilla06)^0.5)/A20stdlife))</f>
        <v>0</v>
      </c>
      <c r="R330" s="105">
        <f>IF(A20stdlife="n/a","n/a",IF(R$3&gt;(A20stdlife+$E330),('PTRM input'!$L$162*(1+rvanilla06)^0.5)-SUM($L330:Q330),('PTRM input'!$L$162*(1+rvanilla06)^0.5)/A20stdlife))</f>
        <v>0</v>
      </c>
      <c r="S330" s="105">
        <f>IF(A20stdlife="n/a","n/a",IF(S$3&gt;(A20stdlife+$E330),('PTRM input'!$L$162*(1+rvanilla06)^0.5)-SUM($L330:R330),('PTRM input'!$L$162*(1+rvanilla06)^0.5)/A20stdlife))</f>
        <v>0</v>
      </c>
      <c r="T330" s="105">
        <f>IF(A20stdlife="n/a","n/a",IF(T$3&gt;(A20stdlife+$E330),('PTRM input'!$L$162*(1+rvanilla06)^0.5)-SUM($L330:S330),('PTRM input'!$L$162*(1+rvanilla06)^0.5)/A20stdlife))</f>
        <v>0</v>
      </c>
      <c r="U330" s="105">
        <f>IF(A20stdlife="n/a","n/a",IF(U$3&gt;(A20stdlife+$E330),('PTRM input'!$L$162*(1+rvanilla06)^0.5)-SUM($L330:T330),('PTRM input'!$L$162*(1+rvanilla06)^0.5)/A20stdlife))</f>
        <v>0</v>
      </c>
      <c r="V330" s="105">
        <f>IF(A20stdlife="n/a","n/a",IF(V$3&gt;(A20stdlife+$E330),('PTRM input'!$L$162*(1+rvanilla06)^0.5)-SUM($L330:U330),('PTRM input'!$L$162*(1+rvanilla06)^0.5)/A20stdlife))</f>
        <v>0</v>
      </c>
      <c r="W330" s="105">
        <f>IF(A20stdlife="n/a","n/a",IF(W$3&gt;(A20stdlife+$E330),('PTRM input'!$L$162*(1+rvanilla06)^0.5)-SUM($L330:V330),('PTRM input'!$L$162*(1+rvanilla06)^0.5)/A20stdlife))</f>
        <v>0</v>
      </c>
      <c r="X330" s="105">
        <f>IF(A20stdlife="n/a","n/a",IF(X$3&gt;(A20stdlife+$E330),('PTRM input'!$L$162*(1+rvanilla06)^0.5)-SUM($L330:W330),('PTRM input'!$L$162*(1+rvanilla06)^0.5)/A20stdlife))</f>
        <v>0</v>
      </c>
      <c r="Y330" s="105">
        <f>IF(A20stdlife="n/a","n/a",IF(Y$3&gt;(A20stdlife+$E330),('PTRM input'!$L$162*(1+rvanilla06)^0.5)-SUM($L330:X330),('PTRM input'!$L$162*(1+rvanilla06)^0.5)/A20stdlife))</f>
        <v>0</v>
      </c>
      <c r="Z330" s="105">
        <f>IF(A20stdlife="n/a","n/a",IF(Z$3&gt;(A20stdlife+$E330),('PTRM input'!$L$162*(1+rvanilla06)^0.5)-SUM($L330:Y330),('PTRM input'!$L$162*(1+rvanilla06)^0.5)/A20stdlife))</f>
        <v>0</v>
      </c>
      <c r="AA330" s="105">
        <f>IF(A20stdlife="n/a","n/a",IF(AA$3&gt;(A20stdlife+$E330),('PTRM input'!$L$162*(1+rvanilla06)^0.5)-SUM($L330:Z330),('PTRM input'!$L$162*(1+rvanilla06)^0.5)/A20stdlife))</f>
        <v>0</v>
      </c>
      <c r="AB330" s="105">
        <f>IF(A20stdlife="n/a","n/a",IF(AB$3&gt;(A20stdlife+$E330),('PTRM input'!$L$162*(1+rvanilla06)^0.5)-SUM($L330:AA330),('PTRM input'!$L$162*(1+rvanilla06)^0.5)/A20stdlife))</f>
        <v>0</v>
      </c>
      <c r="AC330" s="105">
        <f>IF(A20stdlife="n/a","n/a",IF(AC$3&gt;(A20stdlife+$E330),('PTRM input'!$L$162*(1+rvanilla06)^0.5)-SUM($L330:AB330),('PTRM input'!$L$162*(1+rvanilla06)^0.5)/A20stdlife))</f>
        <v>0</v>
      </c>
      <c r="AD330" s="105">
        <f>IF(A20stdlife="n/a","n/a",IF(AD$3&gt;(A20stdlife+$E330),('PTRM input'!$L$162*(1+rvanilla06)^0.5)-SUM($L330:AC330),('PTRM input'!$L$162*(1+rvanilla06)^0.5)/A20stdlife))</f>
        <v>0</v>
      </c>
      <c r="AE330" s="105">
        <f>IF(A20stdlife="n/a","n/a",IF(AE$3&gt;(A20stdlife+$E330),('PTRM input'!$L$162*(1+rvanilla06)^0.5)-SUM($L330:AD330),('PTRM input'!$L$162*(1+rvanilla06)^0.5)/A20stdlife))</f>
        <v>0</v>
      </c>
      <c r="AF330" s="105">
        <f>IF(A20stdlife="n/a","n/a",IF(AF$3&gt;(A20stdlife+$E330),('PTRM input'!$L$162*(1+rvanilla06)^0.5)-SUM($L330:AE330),('PTRM input'!$L$162*(1+rvanilla06)^0.5)/A20stdlife))</f>
        <v>0</v>
      </c>
      <c r="AG330" s="105">
        <f>IF(A20stdlife="n/a","n/a",IF(AG$3&gt;(A20stdlife+$E330),('PTRM input'!$L$162*(1+rvanilla06)^0.5)-SUM($L330:AF330),('PTRM input'!$L$162*(1+rvanilla06)^0.5)/A20stdlife))</f>
        <v>0</v>
      </c>
      <c r="AH330" s="105">
        <f>IF(A20stdlife="n/a","n/a",IF(AH$3&gt;(A20stdlife+$E330),('PTRM input'!$L$162*(1+rvanilla06)^0.5)-SUM($L330:AG330),('PTRM input'!$L$162*(1+rvanilla06)^0.5)/A20stdlife))</f>
        <v>0</v>
      </c>
      <c r="AI330" s="105">
        <f>IF(A20stdlife="n/a","n/a",IF(AI$3&gt;(A20stdlife+$E330),('PTRM input'!$L$162*(1+rvanilla06)^0.5)-SUM($L330:AH330),('PTRM input'!$L$162*(1+rvanilla06)^0.5)/A20stdlife))</f>
        <v>0</v>
      </c>
      <c r="AJ330" s="105">
        <f>IF(A20stdlife="n/a","n/a",IF(AJ$3&gt;(A20stdlife+$E330),('PTRM input'!$L$162*(1+rvanilla06)^0.5)-SUM($L330:AI330),('PTRM input'!$L$162*(1+rvanilla06)^0.5)/A20stdlife))</f>
        <v>0</v>
      </c>
      <c r="AK330" s="105">
        <f>IF(A20stdlife="n/a","n/a",IF(AK$3&gt;(A20stdlife+$E330),('PTRM input'!$L$162*(1+rvanilla06)^0.5)-SUM($L330:AJ330),('PTRM input'!$L$162*(1+rvanilla06)^0.5)/A20stdlife))</f>
        <v>0</v>
      </c>
      <c r="AL330" s="105">
        <f>IF(A20stdlife="n/a","n/a",IF(AL$3&gt;(A20stdlife+$E330),('PTRM input'!$L$162*(1+rvanilla06)^0.5)-SUM($L330:AK330),('PTRM input'!$L$162*(1+rvanilla06)^0.5)/A20stdlife))</f>
        <v>0</v>
      </c>
      <c r="AM330" s="105">
        <f>IF(A20stdlife="n/a","n/a",IF(AM$3&gt;(A20stdlife+$E330),('PTRM input'!$L$162*(1+rvanilla06)^0.5)-SUM($L330:AL330),('PTRM input'!$L$162*(1+rvanilla06)^0.5)/A20stdlife))</f>
        <v>0</v>
      </c>
      <c r="AN330" s="105">
        <f>IF(A20stdlife="n/a","n/a",IF(AN$3&gt;(A20stdlife+$E330),('PTRM input'!$L$162*(1+rvanilla06)^0.5)-SUM($L330:AM330),('PTRM input'!$L$162*(1+rvanilla06)^0.5)/A20stdlife))</f>
        <v>0</v>
      </c>
      <c r="AO330" s="105">
        <f>IF(A20stdlife="n/a","n/a",IF(AO$3&gt;(A20stdlife+$E330),('PTRM input'!$L$162*(1+rvanilla06)^0.5)-SUM($L330:AN330),('PTRM input'!$L$162*(1+rvanilla06)^0.5)/A20stdlife))</f>
        <v>0</v>
      </c>
      <c r="AP330" s="105">
        <f>IF(A20stdlife="n/a","n/a",IF(AP$3&gt;(A20stdlife+$E330),('PTRM input'!$L$162*(1+rvanilla06)^0.5)-SUM($L330:AO330),('PTRM input'!$L$162*(1+rvanilla06)^0.5)/A20stdlife))</f>
        <v>0</v>
      </c>
      <c r="AQ330" s="105">
        <f>IF(A20stdlife="n/a","n/a",IF(AQ$3&gt;(A20stdlife+$E330),('PTRM input'!$L$162*(1+rvanilla06)^0.5)-SUM($L330:AP330),('PTRM input'!$L$162*(1+rvanilla06)^0.5)/A20stdlife))</f>
        <v>0</v>
      </c>
      <c r="AR330" s="105">
        <f>IF(A20stdlife="n/a","n/a",IF(AR$3&gt;(A20stdlife+$E330),('PTRM input'!$L$162*(1+rvanilla06)^0.5)-SUM($L330:AQ330),('PTRM input'!$L$162*(1+rvanilla06)^0.5)/A20stdlife))</f>
        <v>0</v>
      </c>
      <c r="AS330" s="105">
        <f>IF(A20stdlife="n/a","n/a",IF(AS$3&gt;(A20stdlife+$E330),('PTRM input'!$L$162*(1+rvanilla06)^0.5)-SUM($L330:AR330),('PTRM input'!$L$162*(1+rvanilla06)^0.5)/A20stdlife))</f>
        <v>0</v>
      </c>
      <c r="AT330" s="105">
        <f>IF(A20stdlife="n/a","n/a",IF(AT$3&gt;(A20stdlife+$E330),('PTRM input'!$L$162*(1+rvanilla06)^0.5)-SUM($L330:AS330),('PTRM input'!$L$162*(1+rvanilla06)^0.5)/A20stdlife))</f>
        <v>0</v>
      </c>
      <c r="AU330" s="105">
        <f>IF(A20stdlife="n/a","n/a",IF(AU$3&gt;(A20stdlife+$E330),('PTRM input'!$L$162*(1+rvanilla06)^0.5)-SUM($L330:AT330),('PTRM input'!$L$162*(1+rvanilla06)^0.5)/A20stdlife))</f>
        <v>0</v>
      </c>
      <c r="AV330" s="105">
        <f>IF(A20stdlife="n/a","n/a",IF(AV$3&gt;(A20stdlife+$E330),('PTRM input'!$L$162*(1+rvanilla06)^0.5)-SUM($L330:AU330),('PTRM input'!$L$162*(1+rvanilla06)^0.5)/A20stdlife))</f>
        <v>0</v>
      </c>
      <c r="AW330" s="105">
        <f>IF(A20stdlife="n/a","n/a",IF(AW$3&gt;(A20stdlife+$E330),('PTRM input'!$L$162*(1+rvanilla06)^0.5)-SUM($L330:AV330),('PTRM input'!$L$162*(1+rvanilla06)^0.5)/A20stdlife))</f>
        <v>0</v>
      </c>
      <c r="AX330" s="105">
        <f>IF(A20stdlife="n/a","n/a",IF(AX$3&gt;(A20stdlife+$E330),('PTRM input'!$L$162*(1+rvanilla06)^0.5)-SUM($L330:AW330),('PTRM input'!$L$162*(1+rvanilla06)^0.5)/A20stdlife))</f>
        <v>0</v>
      </c>
      <c r="AY330" s="105">
        <f>IF(A20stdlife="n/a","n/a",IF(AY$3&gt;(A20stdlife+$E330),('PTRM input'!$L$162*(1+rvanilla06)^0.5)-SUM($L330:AX330),('PTRM input'!$L$162*(1+rvanilla06)^0.5)/A20stdlife))</f>
        <v>0</v>
      </c>
      <c r="AZ330" s="105">
        <f>IF(A20stdlife="n/a","n/a",IF(AZ$3&gt;(A20stdlife+$E330),('PTRM input'!$L$162*(1+rvanilla06)^0.5)-SUM($L330:AY330),('PTRM input'!$L$162*(1+rvanilla06)^0.5)/A20stdlife))</f>
        <v>0</v>
      </c>
      <c r="BA330" s="105">
        <f>IF(A20stdlife="n/a","n/a",IF(BA$3&gt;(A20stdlife+$E330),('PTRM input'!$L$162*(1+rvanilla06)^0.5)-SUM($L330:AZ330),('PTRM input'!$L$162*(1+rvanilla06)^0.5)/A20stdlife))</f>
        <v>0</v>
      </c>
      <c r="BB330" s="105">
        <f>IF(A20stdlife="n/a","n/a",IF(BB$3&gt;(A20stdlife+$E330),('PTRM input'!$L$162*(1+rvanilla06)^0.5)-SUM($L330:BA330),('PTRM input'!$L$162*(1+rvanilla06)^0.5)/A20stdlife))</f>
        <v>0</v>
      </c>
      <c r="BC330" s="105">
        <f>IF(A20stdlife="n/a","n/a",IF(BC$3&gt;(A20stdlife+$E330),('PTRM input'!$L$162*(1+rvanilla06)^0.5)-SUM($L330:BB330),('PTRM input'!$L$162*(1+rvanilla06)^0.5)/A20stdlife))</f>
        <v>0</v>
      </c>
      <c r="BD330" s="105">
        <f>IF(A20stdlife="n/a","n/a",IF(BD$3&gt;(A20stdlife+$E330),('PTRM input'!$L$162*(1+rvanilla06)^0.5)-SUM($L330:BC330),('PTRM input'!$L$162*(1+rvanilla06)^0.5)/A20stdlife))</f>
        <v>0</v>
      </c>
      <c r="BE330" s="105">
        <f>IF(A20stdlife="n/a","n/a",IF(BE$3&gt;(A20stdlife+$E330),('PTRM input'!$L$162*(1+rvanilla06)^0.5)-SUM($L330:BD330),('PTRM input'!$L$162*(1+rvanilla06)^0.5)/A20stdlife))</f>
        <v>0</v>
      </c>
      <c r="BF330" s="105">
        <f>IF(A20stdlife="n/a","n/a",IF(BF$3&gt;(A20stdlife+$E330),('PTRM input'!$L$162*(1+rvanilla06)^0.5)-SUM($L330:BE330),('PTRM input'!$L$162*(1+rvanilla06)^0.5)/A20stdlife))</f>
        <v>0</v>
      </c>
      <c r="BG330" s="105">
        <f>IF(A20stdlife="n/a","n/a",IF(BG$3&gt;(A20stdlife+$E330),('PTRM input'!$L$162*(1+rvanilla06)^0.5)-SUM($L330:BF330),('PTRM input'!$L$162*(1+rvanilla06)^0.5)/A20stdlife))</f>
        <v>0</v>
      </c>
      <c r="BH330" s="105">
        <f>IF(A20stdlife="n/a","n/a",IF(BH$3&gt;(A20stdlife+$E330),('PTRM input'!$L$162*(1+rvanilla06)^0.5)-SUM($L330:BG330),('PTRM input'!$L$162*(1+rvanilla06)^0.5)/A20stdlife))</f>
        <v>0</v>
      </c>
      <c r="BI330" s="105">
        <f>IF(A20stdlife="n/a","n/a",IF(BI$3&gt;(A20stdlife+$E330),('PTRM input'!$L$162*(1+rvanilla06)^0.5)-SUM($L330:BH330),('PTRM input'!$L$162*(1+rvanilla06)^0.5)/A20stdlife))</f>
        <v>0</v>
      </c>
      <c r="BJ330" s="234"/>
      <c r="BK330" s="234"/>
      <c r="BL330" s="234"/>
      <c r="BM330" s="234"/>
    </row>
    <row r="331" spans="1:65" s="190" customFormat="1" hidden="1" outlineLevel="2">
      <c r="A331" s="234"/>
      <c r="B331" s="32"/>
      <c r="C331" s="31"/>
      <c r="D331" s="930"/>
      <c r="E331" s="167">
        <v>7</v>
      </c>
      <c r="F331" s="34"/>
      <c r="G331" s="184"/>
      <c r="H331" s="186"/>
      <c r="I331" s="186"/>
      <c r="J331" s="186"/>
      <c r="K331" s="186"/>
      <c r="L331" s="186"/>
      <c r="M331" s="185"/>
      <c r="N331" s="105">
        <f>IF(A20stdlife="n/a","n/a",IF(N$3&gt;(A20stdlife+$E331),('PTRM input'!$M$162*(1+rvanilla07)^0.5)-SUM($M331:M331),('PTRM input'!$M$162*(1+rvanilla07)^0.5)/A20stdlife))</f>
        <v>0</v>
      </c>
      <c r="O331" s="105">
        <f>IF(A20stdlife="n/a","n/a",IF(O$3&gt;(A20stdlife+$E331),('PTRM input'!$M$162*(1+rvanilla07)^0.5)-SUM($M331:N331),('PTRM input'!$M$162*(1+rvanilla07)^0.5)/A20stdlife))</f>
        <v>0</v>
      </c>
      <c r="P331" s="105">
        <f>IF(A20stdlife="n/a","n/a",IF(P$3&gt;(A20stdlife+$E331),('PTRM input'!$M$162*(1+rvanilla07)^0.5)-SUM($M331:O331),('PTRM input'!$M$162*(1+rvanilla07)^0.5)/A20stdlife))</f>
        <v>0</v>
      </c>
      <c r="Q331" s="105">
        <f>IF(A20stdlife="n/a","n/a",IF(Q$3&gt;(A20stdlife+$E331),('PTRM input'!$M$162*(1+rvanilla07)^0.5)-SUM($M331:P331),('PTRM input'!$M$162*(1+rvanilla07)^0.5)/A20stdlife))</f>
        <v>0</v>
      </c>
      <c r="R331" s="105">
        <f>IF(A20stdlife="n/a","n/a",IF(R$3&gt;(A20stdlife+$E331),('PTRM input'!$M$162*(1+rvanilla07)^0.5)-SUM($M331:Q331),('PTRM input'!$M$162*(1+rvanilla07)^0.5)/A20stdlife))</f>
        <v>0</v>
      </c>
      <c r="S331" s="105">
        <f>IF(A20stdlife="n/a","n/a",IF(S$3&gt;(A20stdlife+$E331),('PTRM input'!$M$162*(1+rvanilla07)^0.5)-SUM($M331:R331),('PTRM input'!$M$162*(1+rvanilla07)^0.5)/A20stdlife))</f>
        <v>0</v>
      </c>
      <c r="T331" s="105">
        <f>IF(A20stdlife="n/a","n/a",IF(T$3&gt;(A20stdlife+$E331),('PTRM input'!$M$162*(1+rvanilla07)^0.5)-SUM($M331:S331),('PTRM input'!$M$162*(1+rvanilla07)^0.5)/A20stdlife))</f>
        <v>0</v>
      </c>
      <c r="U331" s="105">
        <f>IF(A20stdlife="n/a","n/a",IF(U$3&gt;(A20stdlife+$E331),('PTRM input'!$M$162*(1+rvanilla07)^0.5)-SUM($M331:T331),('PTRM input'!$M$162*(1+rvanilla07)^0.5)/A20stdlife))</f>
        <v>0</v>
      </c>
      <c r="V331" s="105">
        <f>IF(A20stdlife="n/a","n/a",IF(V$3&gt;(A20stdlife+$E331),('PTRM input'!$M$162*(1+rvanilla07)^0.5)-SUM($M331:U331),('PTRM input'!$M$162*(1+rvanilla07)^0.5)/A20stdlife))</f>
        <v>0</v>
      </c>
      <c r="W331" s="105">
        <f>IF(A20stdlife="n/a","n/a",IF(W$3&gt;(A20stdlife+$E331),('PTRM input'!$M$162*(1+rvanilla07)^0.5)-SUM($M331:V331),('PTRM input'!$M$162*(1+rvanilla07)^0.5)/A20stdlife))</f>
        <v>0</v>
      </c>
      <c r="X331" s="105">
        <f>IF(A20stdlife="n/a","n/a",IF(X$3&gt;(A20stdlife+$E331),('PTRM input'!$M$162*(1+rvanilla07)^0.5)-SUM($M331:W331),('PTRM input'!$M$162*(1+rvanilla07)^0.5)/A20stdlife))</f>
        <v>0</v>
      </c>
      <c r="Y331" s="105">
        <f>IF(A20stdlife="n/a","n/a",IF(Y$3&gt;(A20stdlife+$E331),('PTRM input'!$M$162*(1+rvanilla07)^0.5)-SUM($M331:X331),('PTRM input'!$M$162*(1+rvanilla07)^0.5)/A20stdlife))</f>
        <v>0</v>
      </c>
      <c r="Z331" s="105">
        <f>IF(A20stdlife="n/a","n/a",IF(Z$3&gt;(A20stdlife+$E331),('PTRM input'!$M$162*(1+rvanilla07)^0.5)-SUM($M331:Y331),('PTRM input'!$M$162*(1+rvanilla07)^0.5)/A20stdlife))</f>
        <v>0</v>
      </c>
      <c r="AA331" s="105">
        <f>IF(A20stdlife="n/a","n/a",IF(AA$3&gt;(A20stdlife+$E331),('PTRM input'!$M$162*(1+rvanilla07)^0.5)-SUM($M331:Z331),('PTRM input'!$M$162*(1+rvanilla07)^0.5)/A20stdlife))</f>
        <v>0</v>
      </c>
      <c r="AB331" s="105">
        <f>IF(A20stdlife="n/a","n/a",IF(AB$3&gt;(A20stdlife+$E331),('PTRM input'!$M$162*(1+rvanilla07)^0.5)-SUM($M331:AA331),('PTRM input'!$M$162*(1+rvanilla07)^0.5)/A20stdlife))</f>
        <v>0</v>
      </c>
      <c r="AC331" s="105">
        <f>IF(A20stdlife="n/a","n/a",IF(AC$3&gt;(A20stdlife+$E331),('PTRM input'!$M$162*(1+rvanilla07)^0.5)-SUM($M331:AB331),('PTRM input'!$M$162*(1+rvanilla07)^0.5)/A20stdlife))</f>
        <v>0</v>
      </c>
      <c r="AD331" s="105">
        <f>IF(A20stdlife="n/a","n/a",IF(AD$3&gt;(A20stdlife+$E331),('PTRM input'!$M$162*(1+rvanilla07)^0.5)-SUM($M331:AC331),('PTRM input'!$M$162*(1+rvanilla07)^0.5)/A20stdlife))</f>
        <v>0</v>
      </c>
      <c r="AE331" s="105">
        <f>IF(A20stdlife="n/a","n/a",IF(AE$3&gt;(A20stdlife+$E331),('PTRM input'!$M$162*(1+rvanilla07)^0.5)-SUM($M331:AD331),('PTRM input'!$M$162*(1+rvanilla07)^0.5)/A20stdlife))</f>
        <v>0</v>
      </c>
      <c r="AF331" s="105">
        <f>IF(A20stdlife="n/a","n/a",IF(AF$3&gt;(A20stdlife+$E331),('PTRM input'!$M$162*(1+rvanilla07)^0.5)-SUM($M331:AE331),('PTRM input'!$M$162*(1+rvanilla07)^0.5)/A20stdlife))</f>
        <v>0</v>
      </c>
      <c r="AG331" s="105">
        <f>IF(A20stdlife="n/a","n/a",IF(AG$3&gt;(A20stdlife+$E331),('PTRM input'!$M$162*(1+rvanilla07)^0.5)-SUM($M331:AF331),('PTRM input'!$M$162*(1+rvanilla07)^0.5)/A20stdlife))</f>
        <v>0</v>
      </c>
      <c r="AH331" s="105">
        <f>IF(A20stdlife="n/a","n/a",IF(AH$3&gt;(A20stdlife+$E331),('PTRM input'!$M$162*(1+rvanilla07)^0.5)-SUM($M331:AG331),('PTRM input'!$M$162*(1+rvanilla07)^0.5)/A20stdlife))</f>
        <v>0</v>
      </c>
      <c r="AI331" s="105">
        <f>IF(A20stdlife="n/a","n/a",IF(AI$3&gt;(A20stdlife+$E331),('PTRM input'!$M$162*(1+rvanilla07)^0.5)-SUM($M331:AH331),('PTRM input'!$M$162*(1+rvanilla07)^0.5)/A20stdlife))</f>
        <v>0</v>
      </c>
      <c r="AJ331" s="105">
        <f>IF(A20stdlife="n/a","n/a",IF(AJ$3&gt;(A20stdlife+$E331),('PTRM input'!$M$162*(1+rvanilla07)^0.5)-SUM($M331:AI331),('PTRM input'!$M$162*(1+rvanilla07)^0.5)/A20stdlife))</f>
        <v>0</v>
      </c>
      <c r="AK331" s="105">
        <f>IF(A20stdlife="n/a","n/a",IF(AK$3&gt;(A20stdlife+$E331),('PTRM input'!$M$162*(1+rvanilla07)^0.5)-SUM($M331:AJ331),('PTRM input'!$M$162*(1+rvanilla07)^0.5)/A20stdlife))</f>
        <v>0</v>
      </c>
      <c r="AL331" s="105">
        <f>IF(A20stdlife="n/a","n/a",IF(AL$3&gt;(A20stdlife+$E331),('PTRM input'!$M$162*(1+rvanilla07)^0.5)-SUM($M331:AK331),('PTRM input'!$M$162*(1+rvanilla07)^0.5)/A20stdlife))</f>
        <v>0</v>
      </c>
      <c r="AM331" s="105">
        <f>IF(A20stdlife="n/a","n/a",IF(AM$3&gt;(A20stdlife+$E331),('PTRM input'!$M$162*(1+rvanilla07)^0.5)-SUM($M331:AL331),('PTRM input'!$M$162*(1+rvanilla07)^0.5)/A20stdlife))</f>
        <v>0</v>
      </c>
      <c r="AN331" s="105">
        <f>IF(A20stdlife="n/a","n/a",IF(AN$3&gt;(A20stdlife+$E331),('PTRM input'!$M$162*(1+rvanilla07)^0.5)-SUM($M331:AM331),('PTRM input'!$M$162*(1+rvanilla07)^0.5)/A20stdlife))</f>
        <v>0</v>
      </c>
      <c r="AO331" s="105">
        <f>IF(A20stdlife="n/a","n/a",IF(AO$3&gt;(A20stdlife+$E331),('PTRM input'!$M$162*(1+rvanilla07)^0.5)-SUM($M331:AN331),('PTRM input'!$M$162*(1+rvanilla07)^0.5)/A20stdlife))</f>
        <v>0</v>
      </c>
      <c r="AP331" s="105">
        <f>IF(A20stdlife="n/a","n/a",IF(AP$3&gt;(A20stdlife+$E331),('PTRM input'!$M$162*(1+rvanilla07)^0.5)-SUM($M331:AO331),('PTRM input'!$M$162*(1+rvanilla07)^0.5)/A20stdlife))</f>
        <v>0</v>
      </c>
      <c r="AQ331" s="105">
        <f>IF(A20stdlife="n/a","n/a",IF(AQ$3&gt;(A20stdlife+$E331),('PTRM input'!$M$162*(1+rvanilla07)^0.5)-SUM($M331:AP331),('PTRM input'!$M$162*(1+rvanilla07)^0.5)/A20stdlife))</f>
        <v>0</v>
      </c>
      <c r="AR331" s="105">
        <f>IF(A20stdlife="n/a","n/a",IF(AR$3&gt;(A20stdlife+$E331),('PTRM input'!$M$162*(1+rvanilla07)^0.5)-SUM($M331:AQ331),('PTRM input'!$M$162*(1+rvanilla07)^0.5)/A20stdlife))</f>
        <v>0</v>
      </c>
      <c r="AS331" s="105">
        <f>IF(A20stdlife="n/a","n/a",IF(AS$3&gt;(A20stdlife+$E331),('PTRM input'!$M$162*(1+rvanilla07)^0.5)-SUM($M331:AR331),('PTRM input'!$M$162*(1+rvanilla07)^0.5)/A20stdlife))</f>
        <v>0</v>
      </c>
      <c r="AT331" s="105">
        <f>IF(A20stdlife="n/a","n/a",IF(AT$3&gt;(A20stdlife+$E331),('PTRM input'!$M$162*(1+rvanilla07)^0.5)-SUM($M331:AS331),('PTRM input'!$M$162*(1+rvanilla07)^0.5)/A20stdlife))</f>
        <v>0</v>
      </c>
      <c r="AU331" s="105">
        <f>IF(A20stdlife="n/a","n/a",IF(AU$3&gt;(A20stdlife+$E331),('PTRM input'!$M$162*(1+rvanilla07)^0.5)-SUM($M331:AT331),('PTRM input'!$M$162*(1+rvanilla07)^0.5)/A20stdlife))</f>
        <v>0</v>
      </c>
      <c r="AV331" s="105">
        <f>IF(A20stdlife="n/a","n/a",IF(AV$3&gt;(A20stdlife+$E331),('PTRM input'!$M$162*(1+rvanilla07)^0.5)-SUM($M331:AU331),('PTRM input'!$M$162*(1+rvanilla07)^0.5)/A20stdlife))</f>
        <v>0</v>
      </c>
      <c r="AW331" s="105">
        <f>IF(A20stdlife="n/a","n/a",IF(AW$3&gt;(A20stdlife+$E331),('PTRM input'!$M$162*(1+rvanilla07)^0.5)-SUM($M331:AV331),('PTRM input'!$M$162*(1+rvanilla07)^0.5)/A20stdlife))</f>
        <v>0</v>
      </c>
      <c r="AX331" s="105">
        <f>IF(A20stdlife="n/a","n/a",IF(AX$3&gt;(A20stdlife+$E331),('PTRM input'!$M$162*(1+rvanilla07)^0.5)-SUM($M331:AW331),('PTRM input'!$M$162*(1+rvanilla07)^0.5)/A20stdlife))</f>
        <v>0</v>
      </c>
      <c r="AY331" s="105">
        <f>IF(A20stdlife="n/a","n/a",IF(AY$3&gt;(A20stdlife+$E331),('PTRM input'!$M$162*(1+rvanilla07)^0.5)-SUM($M331:AX331),('PTRM input'!$M$162*(1+rvanilla07)^0.5)/A20stdlife))</f>
        <v>0</v>
      </c>
      <c r="AZ331" s="105">
        <f>IF(A20stdlife="n/a","n/a",IF(AZ$3&gt;(A20stdlife+$E331),('PTRM input'!$M$162*(1+rvanilla07)^0.5)-SUM($M331:AY331),('PTRM input'!$M$162*(1+rvanilla07)^0.5)/A20stdlife))</f>
        <v>0</v>
      </c>
      <c r="BA331" s="105">
        <f>IF(A20stdlife="n/a","n/a",IF(BA$3&gt;(A20stdlife+$E331),('PTRM input'!$M$162*(1+rvanilla07)^0.5)-SUM($M331:AZ331),('PTRM input'!$M$162*(1+rvanilla07)^0.5)/A20stdlife))</f>
        <v>0</v>
      </c>
      <c r="BB331" s="105">
        <f>IF(A20stdlife="n/a","n/a",IF(BB$3&gt;(A20stdlife+$E331),('PTRM input'!$M$162*(1+rvanilla07)^0.5)-SUM($M331:BA331),('PTRM input'!$M$162*(1+rvanilla07)^0.5)/A20stdlife))</f>
        <v>0</v>
      </c>
      <c r="BC331" s="105">
        <f>IF(A20stdlife="n/a","n/a",IF(BC$3&gt;(A20stdlife+$E331),('PTRM input'!$M$162*(1+rvanilla07)^0.5)-SUM($M331:BB331),('PTRM input'!$M$162*(1+rvanilla07)^0.5)/A20stdlife))</f>
        <v>0</v>
      </c>
      <c r="BD331" s="105">
        <f>IF(A20stdlife="n/a","n/a",IF(BD$3&gt;(A20stdlife+$E331),('PTRM input'!$M$162*(1+rvanilla07)^0.5)-SUM($M331:BC331),('PTRM input'!$M$162*(1+rvanilla07)^0.5)/A20stdlife))</f>
        <v>0</v>
      </c>
      <c r="BE331" s="105">
        <f>IF(A20stdlife="n/a","n/a",IF(BE$3&gt;(A20stdlife+$E331),('PTRM input'!$M$162*(1+rvanilla07)^0.5)-SUM($M331:BD331),('PTRM input'!$M$162*(1+rvanilla07)^0.5)/A20stdlife))</f>
        <v>0</v>
      </c>
      <c r="BF331" s="105">
        <f>IF(A20stdlife="n/a","n/a",IF(BF$3&gt;(A20stdlife+$E331),('PTRM input'!$M$162*(1+rvanilla07)^0.5)-SUM($M331:BE331),('PTRM input'!$M$162*(1+rvanilla07)^0.5)/A20stdlife))</f>
        <v>0</v>
      </c>
      <c r="BG331" s="105">
        <f>IF(A20stdlife="n/a","n/a",IF(BG$3&gt;(A20stdlife+$E331),('PTRM input'!$M$162*(1+rvanilla07)^0.5)-SUM($M331:BF331),('PTRM input'!$M$162*(1+rvanilla07)^0.5)/A20stdlife))</f>
        <v>0</v>
      </c>
      <c r="BH331" s="105">
        <f>IF(A20stdlife="n/a","n/a",IF(BH$3&gt;(A20stdlife+$E331),('PTRM input'!$M$162*(1+rvanilla07)^0.5)-SUM($M331:BG331),('PTRM input'!$M$162*(1+rvanilla07)^0.5)/A20stdlife))</f>
        <v>0</v>
      </c>
      <c r="BI331" s="105">
        <f>IF(A20stdlife="n/a","n/a",IF(BI$3&gt;(A20stdlife+$E331),('PTRM input'!$M$162*(1+rvanilla07)^0.5)-SUM($M331:BH331),('PTRM input'!$M$162*(1+rvanilla07)^0.5)/A20stdlife))</f>
        <v>0</v>
      </c>
      <c r="BJ331" s="234"/>
      <c r="BK331" s="234"/>
      <c r="BL331" s="234"/>
      <c r="BM331" s="234"/>
    </row>
    <row r="332" spans="1:65" s="190" customFormat="1" hidden="1" outlineLevel="2">
      <c r="A332" s="234"/>
      <c r="B332" s="32"/>
      <c r="C332" s="31"/>
      <c r="D332" s="930"/>
      <c r="E332" s="167">
        <v>8</v>
      </c>
      <c r="F332" s="34"/>
      <c r="G332" s="184"/>
      <c r="H332" s="186"/>
      <c r="I332" s="186"/>
      <c r="J332" s="186"/>
      <c r="K332" s="186"/>
      <c r="L332" s="186"/>
      <c r="M332" s="186"/>
      <c r="N332" s="185"/>
      <c r="O332" s="105">
        <f>IF(A20stdlife="n/a","n/a",IF(O$3&gt;(A20stdlife+$E332),('PTRM input'!$N$162*(1+rvanilla08)^0.5)-SUM($N332:N332),('PTRM input'!$N$162*(1+rvanilla08)^0.5)/A20stdlife))</f>
        <v>0</v>
      </c>
      <c r="P332" s="105">
        <f>IF(A20stdlife="n/a","n/a",IF(P$3&gt;(A20stdlife+$E332),('PTRM input'!$N$162*(1+rvanilla08)^0.5)-SUM($N332:O332),('PTRM input'!$N$162*(1+rvanilla08)^0.5)/A20stdlife))</f>
        <v>0</v>
      </c>
      <c r="Q332" s="105">
        <f>IF(A20stdlife="n/a","n/a",IF(Q$3&gt;(A20stdlife+$E332),('PTRM input'!$N$162*(1+rvanilla08)^0.5)-SUM($N332:P332),('PTRM input'!$N$162*(1+rvanilla08)^0.5)/A20stdlife))</f>
        <v>0</v>
      </c>
      <c r="R332" s="105">
        <f>IF(A20stdlife="n/a","n/a",IF(R$3&gt;(A20stdlife+$E332),('PTRM input'!$N$162*(1+rvanilla08)^0.5)-SUM($N332:Q332),('PTRM input'!$N$162*(1+rvanilla08)^0.5)/A20stdlife))</f>
        <v>0</v>
      </c>
      <c r="S332" s="105">
        <f>IF(A20stdlife="n/a","n/a",IF(S$3&gt;(A20stdlife+$E332),('PTRM input'!$N$162*(1+rvanilla08)^0.5)-SUM($N332:R332),('PTRM input'!$N$162*(1+rvanilla08)^0.5)/A20stdlife))</f>
        <v>0</v>
      </c>
      <c r="T332" s="105">
        <f>IF(A20stdlife="n/a","n/a",IF(T$3&gt;(A20stdlife+$E332),('PTRM input'!$N$162*(1+rvanilla08)^0.5)-SUM($N332:S332),('PTRM input'!$N$162*(1+rvanilla08)^0.5)/A20stdlife))</f>
        <v>0</v>
      </c>
      <c r="U332" s="105">
        <f>IF(A20stdlife="n/a","n/a",IF(U$3&gt;(A20stdlife+$E332),('PTRM input'!$N$162*(1+rvanilla08)^0.5)-SUM($N332:T332),('PTRM input'!$N$162*(1+rvanilla08)^0.5)/A20stdlife))</f>
        <v>0</v>
      </c>
      <c r="V332" s="105">
        <f>IF(A20stdlife="n/a","n/a",IF(V$3&gt;(A20stdlife+$E332),('PTRM input'!$N$162*(1+rvanilla08)^0.5)-SUM($N332:U332),('PTRM input'!$N$162*(1+rvanilla08)^0.5)/A20stdlife))</f>
        <v>0</v>
      </c>
      <c r="W332" s="105">
        <f>IF(A20stdlife="n/a","n/a",IF(W$3&gt;(A20stdlife+$E332),('PTRM input'!$N$162*(1+rvanilla08)^0.5)-SUM($N332:V332),('PTRM input'!$N$162*(1+rvanilla08)^0.5)/A20stdlife))</f>
        <v>0</v>
      </c>
      <c r="X332" s="105">
        <f>IF(A20stdlife="n/a","n/a",IF(X$3&gt;(A20stdlife+$E332),('PTRM input'!$N$162*(1+rvanilla08)^0.5)-SUM($N332:W332),('PTRM input'!$N$162*(1+rvanilla08)^0.5)/A20stdlife))</f>
        <v>0</v>
      </c>
      <c r="Y332" s="105">
        <f>IF(A20stdlife="n/a","n/a",IF(Y$3&gt;(A20stdlife+$E332),('PTRM input'!$N$162*(1+rvanilla08)^0.5)-SUM($N332:X332),('PTRM input'!$N$162*(1+rvanilla08)^0.5)/A20stdlife))</f>
        <v>0</v>
      </c>
      <c r="Z332" s="105">
        <f>IF(A20stdlife="n/a","n/a",IF(Z$3&gt;(A20stdlife+$E332),('PTRM input'!$N$162*(1+rvanilla08)^0.5)-SUM($N332:Y332),('PTRM input'!$N$162*(1+rvanilla08)^0.5)/A20stdlife))</f>
        <v>0</v>
      </c>
      <c r="AA332" s="105">
        <f>IF(A20stdlife="n/a","n/a",IF(AA$3&gt;(A20stdlife+$E332),('PTRM input'!$N$162*(1+rvanilla08)^0.5)-SUM($N332:Z332),('PTRM input'!$N$162*(1+rvanilla08)^0.5)/A20stdlife))</f>
        <v>0</v>
      </c>
      <c r="AB332" s="105">
        <f>IF(A20stdlife="n/a","n/a",IF(AB$3&gt;(A20stdlife+$E332),('PTRM input'!$N$162*(1+rvanilla08)^0.5)-SUM($N332:AA332),('PTRM input'!$N$162*(1+rvanilla08)^0.5)/A20stdlife))</f>
        <v>0</v>
      </c>
      <c r="AC332" s="105">
        <f>IF(A20stdlife="n/a","n/a",IF(AC$3&gt;(A20stdlife+$E332),('PTRM input'!$N$162*(1+rvanilla08)^0.5)-SUM($N332:AB332),('PTRM input'!$N$162*(1+rvanilla08)^0.5)/A20stdlife))</f>
        <v>0</v>
      </c>
      <c r="AD332" s="105">
        <f>IF(A20stdlife="n/a","n/a",IF(AD$3&gt;(A20stdlife+$E332),('PTRM input'!$N$162*(1+rvanilla08)^0.5)-SUM($N332:AC332),('PTRM input'!$N$162*(1+rvanilla08)^0.5)/A20stdlife))</f>
        <v>0</v>
      </c>
      <c r="AE332" s="105">
        <f>IF(A20stdlife="n/a","n/a",IF(AE$3&gt;(A20stdlife+$E332),('PTRM input'!$N$162*(1+rvanilla08)^0.5)-SUM($N332:AD332),('PTRM input'!$N$162*(1+rvanilla08)^0.5)/A20stdlife))</f>
        <v>0</v>
      </c>
      <c r="AF332" s="105">
        <f>IF(A20stdlife="n/a","n/a",IF(AF$3&gt;(A20stdlife+$E332),('PTRM input'!$N$162*(1+rvanilla08)^0.5)-SUM($N332:AE332),('PTRM input'!$N$162*(1+rvanilla08)^0.5)/A20stdlife))</f>
        <v>0</v>
      </c>
      <c r="AG332" s="105">
        <f>IF(A20stdlife="n/a","n/a",IF(AG$3&gt;(A20stdlife+$E332),('PTRM input'!$N$162*(1+rvanilla08)^0.5)-SUM($N332:AF332),('PTRM input'!$N$162*(1+rvanilla08)^0.5)/A20stdlife))</f>
        <v>0</v>
      </c>
      <c r="AH332" s="105">
        <f>IF(A20stdlife="n/a","n/a",IF(AH$3&gt;(A20stdlife+$E332),('PTRM input'!$N$162*(1+rvanilla08)^0.5)-SUM($N332:AG332),('PTRM input'!$N$162*(1+rvanilla08)^0.5)/A20stdlife))</f>
        <v>0</v>
      </c>
      <c r="AI332" s="105">
        <f>IF(A20stdlife="n/a","n/a",IF(AI$3&gt;(A20stdlife+$E332),('PTRM input'!$N$162*(1+rvanilla08)^0.5)-SUM($N332:AH332),('PTRM input'!$N$162*(1+rvanilla08)^0.5)/A20stdlife))</f>
        <v>0</v>
      </c>
      <c r="AJ332" s="105">
        <f>IF(A20stdlife="n/a","n/a",IF(AJ$3&gt;(A20stdlife+$E332),('PTRM input'!$N$162*(1+rvanilla08)^0.5)-SUM($N332:AI332),('PTRM input'!$N$162*(1+rvanilla08)^0.5)/A20stdlife))</f>
        <v>0</v>
      </c>
      <c r="AK332" s="105">
        <f>IF(A20stdlife="n/a","n/a",IF(AK$3&gt;(A20stdlife+$E332),('PTRM input'!$N$162*(1+rvanilla08)^0.5)-SUM($N332:AJ332),('PTRM input'!$N$162*(1+rvanilla08)^0.5)/A20stdlife))</f>
        <v>0</v>
      </c>
      <c r="AL332" s="105">
        <f>IF(A20stdlife="n/a","n/a",IF(AL$3&gt;(A20stdlife+$E332),('PTRM input'!$N$162*(1+rvanilla08)^0.5)-SUM($N332:AK332),('PTRM input'!$N$162*(1+rvanilla08)^0.5)/A20stdlife))</f>
        <v>0</v>
      </c>
      <c r="AM332" s="105">
        <f>IF(A20stdlife="n/a","n/a",IF(AM$3&gt;(A20stdlife+$E332),('PTRM input'!$N$162*(1+rvanilla08)^0.5)-SUM($N332:AL332),('PTRM input'!$N$162*(1+rvanilla08)^0.5)/A20stdlife))</f>
        <v>0</v>
      </c>
      <c r="AN332" s="105">
        <f>IF(A20stdlife="n/a","n/a",IF(AN$3&gt;(A20stdlife+$E332),('PTRM input'!$N$162*(1+rvanilla08)^0.5)-SUM($N332:AM332),('PTRM input'!$N$162*(1+rvanilla08)^0.5)/A20stdlife))</f>
        <v>0</v>
      </c>
      <c r="AO332" s="105">
        <f>IF(A20stdlife="n/a","n/a",IF(AO$3&gt;(A20stdlife+$E332),('PTRM input'!$N$162*(1+rvanilla08)^0.5)-SUM($N332:AN332),('PTRM input'!$N$162*(1+rvanilla08)^0.5)/A20stdlife))</f>
        <v>0</v>
      </c>
      <c r="AP332" s="105">
        <f>IF(A20stdlife="n/a","n/a",IF(AP$3&gt;(A20stdlife+$E332),('PTRM input'!$N$162*(1+rvanilla08)^0.5)-SUM($N332:AO332),('PTRM input'!$N$162*(1+rvanilla08)^0.5)/A20stdlife))</f>
        <v>0</v>
      </c>
      <c r="AQ332" s="105">
        <f>IF(A20stdlife="n/a","n/a",IF(AQ$3&gt;(A20stdlife+$E332),('PTRM input'!$N$162*(1+rvanilla08)^0.5)-SUM($N332:AP332),('PTRM input'!$N$162*(1+rvanilla08)^0.5)/A20stdlife))</f>
        <v>0</v>
      </c>
      <c r="AR332" s="105">
        <f>IF(A20stdlife="n/a","n/a",IF(AR$3&gt;(A20stdlife+$E332),('PTRM input'!$N$162*(1+rvanilla08)^0.5)-SUM($N332:AQ332),('PTRM input'!$N$162*(1+rvanilla08)^0.5)/A20stdlife))</f>
        <v>0</v>
      </c>
      <c r="AS332" s="105">
        <f>IF(A20stdlife="n/a","n/a",IF(AS$3&gt;(A20stdlife+$E332),('PTRM input'!$N$162*(1+rvanilla08)^0.5)-SUM($N332:AR332),('PTRM input'!$N$162*(1+rvanilla08)^0.5)/A20stdlife))</f>
        <v>0</v>
      </c>
      <c r="AT332" s="105">
        <f>IF(A20stdlife="n/a","n/a",IF(AT$3&gt;(A20stdlife+$E332),('PTRM input'!$N$162*(1+rvanilla08)^0.5)-SUM($N332:AS332),('PTRM input'!$N$162*(1+rvanilla08)^0.5)/A20stdlife))</f>
        <v>0</v>
      </c>
      <c r="AU332" s="105">
        <f>IF(A20stdlife="n/a","n/a",IF(AU$3&gt;(A20stdlife+$E332),('PTRM input'!$N$162*(1+rvanilla08)^0.5)-SUM($N332:AT332),('PTRM input'!$N$162*(1+rvanilla08)^0.5)/A20stdlife))</f>
        <v>0</v>
      </c>
      <c r="AV332" s="105">
        <f>IF(A20stdlife="n/a","n/a",IF(AV$3&gt;(A20stdlife+$E332),('PTRM input'!$N$162*(1+rvanilla08)^0.5)-SUM($N332:AU332),('PTRM input'!$N$162*(1+rvanilla08)^0.5)/A20stdlife))</f>
        <v>0</v>
      </c>
      <c r="AW332" s="105">
        <f>IF(A20stdlife="n/a","n/a",IF(AW$3&gt;(A20stdlife+$E332),('PTRM input'!$N$162*(1+rvanilla08)^0.5)-SUM($N332:AV332),('PTRM input'!$N$162*(1+rvanilla08)^0.5)/A20stdlife))</f>
        <v>0</v>
      </c>
      <c r="AX332" s="105">
        <f>IF(A20stdlife="n/a","n/a",IF(AX$3&gt;(A20stdlife+$E332),('PTRM input'!$N$162*(1+rvanilla08)^0.5)-SUM($N332:AW332),('PTRM input'!$N$162*(1+rvanilla08)^0.5)/A20stdlife))</f>
        <v>0</v>
      </c>
      <c r="AY332" s="105">
        <f>IF(A20stdlife="n/a","n/a",IF(AY$3&gt;(A20stdlife+$E332),('PTRM input'!$N$162*(1+rvanilla08)^0.5)-SUM($N332:AX332),('PTRM input'!$N$162*(1+rvanilla08)^0.5)/A20stdlife))</f>
        <v>0</v>
      </c>
      <c r="AZ332" s="105">
        <f>IF(A20stdlife="n/a","n/a",IF(AZ$3&gt;(A20stdlife+$E332),('PTRM input'!$N$162*(1+rvanilla08)^0.5)-SUM($N332:AY332),('PTRM input'!$N$162*(1+rvanilla08)^0.5)/A20stdlife))</f>
        <v>0</v>
      </c>
      <c r="BA332" s="105">
        <f>IF(A20stdlife="n/a","n/a",IF(BA$3&gt;(A20stdlife+$E332),('PTRM input'!$N$162*(1+rvanilla08)^0.5)-SUM($N332:AZ332),('PTRM input'!$N$162*(1+rvanilla08)^0.5)/A20stdlife))</f>
        <v>0</v>
      </c>
      <c r="BB332" s="105">
        <f>IF(A20stdlife="n/a","n/a",IF(BB$3&gt;(A20stdlife+$E332),('PTRM input'!$N$162*(1+rvanilla08)^0.5)-SUM($N332:BA332),('PTRM input'!$N$162*(1+rvanilla08)^0.5)/A20stdlife))</f>
        <v>0</v>
      </c>
      <c r="BC332" s="105">
        <f>IF(A20stdlife="n/a","n/a",IF(BC$3&gt;(A20stdlife+$E332),('PTRM input'!$N$162*(1+rvanilla08)^0.5)-SUM($N332:BB332),('PTRM input'!$N$162*(1+rvanilla08)^0.5)/A20stdlife))</f>
        <v>0</v>
      </c>
      <c r="BD332" s="105">
        <f>IF(A20stdlife="n/a","n/a",IF(BD$3&gt;(A20stdlife+$E332),('PTRM input'!$N$162*(1+rvanilla08)^0.5)-SUM($N332:BC332),('PTRM input'!$N$162*(1+rvanilla08)^0.5)/A20stdlife))</f>
        <v>0</v>
      </c>
      <c r="BE332" s="105">
        <f>IF(A20stdlife="n/a","n/a",IF(BE$3&gt;(A20stdlife+$E332),('PTRM input'!$N$162*(1+rvanilla08)^0.5)-SUM($N332:BD332),('PTRM input'!$N$162*(1+rvanilla08)^0.5)/A20stdlife))</f>
        <v>0</v>
      </c>
      <c r="BF332" s="105">
        <f>IF(A20stdlife="n/a","n/a",IF(BF$3&gt;(A20stdlife+$E332),('PTRM input'!$N$162*(1+rvanilla08)^0.5)-SUM($N332:BE332),('PTRM input'!$N$162*(1+rvanilla08)^0.5)/A20stdlife))</f>
        <v>0</v>
      </c>
      <c r="BG332" s="105">
        <f>IF(A20stdlife="n/a","n/a",IF(BG$3&gt;(A20stdlife+$E332),('PTRM input'!$N$162*(1+rvanilla08)^0.5)-SUM($N332:BF332),('PTRM input'!$N$162*(1+rvanilla08)^0.5)/A20stdlife))</f>
        <v>0</v>
      </c>
      <c r="BH332" s="105">
        <f>IF(A20stdlife="n/a","n/a",IF(BH$3&gt;(A20stdlife+$E332),('PTRM input'!$N$162*(1+rvanilla08)^0.5)-SUM($N332:BG332),('PTRM input'!$N$162*(1+rvanilla08)^0.5)/A20stdlife))</f>
        <v>0</v>
      </c>
      <c r="BI332" s="105">
        <f>IF(A20stdlife="n/a","n/a",IF(BI$3&gt;(A20stdlife+$E332),('PTRM input'!$N$162*(1+rvanilla08)^0.5)-SUM($N332:BH332),('PTRM input'!$N$162*(1+rvanilla08)^0.5)/A20stdlife))</f>
        <v>0</v>
      </c>
      <c r="BJ332" s="234"/>
      <c r="BK332" s="234"/>
      <c r="BL332" s="234"/>
      <c r="BM332" s="234"/>
    </row>
    <row r="333" spans="1:65" s="190" customFormat="1" hidden="1" outlineLevel="2">
      <c r="A333" s="234"/>
      <c r="B333" s="32"/>
      <c r="C333" s="31"/>
      <c r="D333" s="930"/>
      <c r="E333" s="167">
        <v>9</v>
      </c>
      <c r="F333" s="34"/>
      <c r="G333" s="184"/>
      <c r="H333" s="186"/>
      <c r="I333" s="186"/>
      <c r="J333" s="186"/>
      <c r="K333" s="186"/>
      <c r="L333" s="186"/>
      <c r="M333" s="186"/>
      <c r="N333" s="186"/>
      <c r="O333" s="185"/>
      <c r="P333" s="105">
        <f>IF(A20stdlife="n/a","n/a",IF(P$3&gt;(A20stdlife+$E333),('PTRM input'!$O$162*(1+rvanilla09)^0.5)-SUM($O333:O333),('PTRM input'!$O$162*(1+rvanilla09)^0.5)/A20stdlife))</f>
        <v>0</v>
      </c>
      <c r="Q333" s="105">
        <f>IF(A20stdlife="n/a","n/a",IF(Q$3&gt;(A20stdlife+$E333),('PTRM input'!$O$162*(1+rvanilla09)^0.5)-SUM($O333:P333),('PTRM input'!$O$162*(1+rvanilla09)^0.5)/A20stdlife))</f>
        <v>0</v>
      </c>
      <c r="R333" s="105">
        <f>IF(A20stdlife="n/a","n/a",IF(R$3&gt;(A20stdlife+$E333),('PTRM input'!$O$162*(1+rvanilla09)^0.5)-SUM($O333:Q333),('PTRM input'!$O$162*(1+rvanilla09)^0.5)/A20stdlife))</f>
        <v>0</v>
      </c>
      <c r="S333" s="105">
        <f>IF(A20stdlife="n/a","n/a",IF(S$3&gt;(A20stdlife+$E333),('PTRM input'!$O$162*(1+rvanilla09)^0.5)-SUM($O333:R333),('PTRM input'!$O$162*(1+rvanilla09)^0.5)/A20stdlife))</f>
        <v>0</v>
      </c>
      <c r="T333" s="105">
        <f>IF(A20stdlife="n/a","n/a",IF(T$3&gt;(A20stdlife+$E333),('PTRM input'!$O$162*(1+rvanilla09)^0.5)-SUM($O333:S333),('PTRM input'!$O$162*(1+rvanilla09)^0.5)/A20stdlife))</f>
        <v>0</v>
      </c>
      <c r="U333" s="105">
        <f>IF(A20stdlife="n/a","n/a",IF(U$3&gt;(A20stdlife+$E333),('PTRM input'!$O$162*(1+rvanilla09)^0.5)-SUM($O333:T333),('PTRM input'!$O$162*(1+rvanilla09)^0.5)/A20stdlife))</f>
        <v>0</v>
      </c>
      <c r="V333" s="105">
        <f>IF(A20stdlife="n/a","n/a",IF(V$3&gt;(A20stdlife+$E333),('PTRM input'!$O$162*(1+rvanilla09)^0.5)-SUM($O333:U333),('PTRM input'!$O$162*(1+rvanilla09)^0.5)/A20stdlife))</f>
        <v>0</v>
      </c>
      <c r="W333" s="105">
        <f>IF(A20stdlife="n/a","n/a",IF(W$3&gt;(A20stdlife+$E333),('PTRM input'!$O$162*(1+rvanilla09)^0.5)-SUM($O333:V333),('PTRM input'!$O$162*(1+rvanilla09)^0.5)/A20stdlife))</f>
        <v>0</v>
      </c>
      <c r="X333" s="105">
        <f>IF(A20stdlife="n/a","n/a",IF(X$3&gt;(A20stdlife+$E333),('PTRM input'!$O$162*(1+rvanilla09)^0.5)-SUM($O333:W333),('PTRM input'!$O$162*(1+rvanilla09)^0.5)/A20stdlife))</f>
        <v>0</v>
      </c>
      <c r="Y333" s="105">
        <f>IF(A20stdlife="n/a","n/a",IF(Y$3&gt;(A20stdlife+$E333),('PTRM input'!$O$162*(1+rvanilla09)^0.5)-SUM($O333:X333),('PTRM input'!$O$162*(1+rvanilla09)^0.5)/A20stdlife))</f>
        <v>0</v>
      </c>
      <c r="Z333" s="105">
        <f>IF(A20stdlife="n/a","n/a",IF(Z$3&gt;(A20stdlife+$E333),('PTRM input'!$O$162*(1+rvanilla09)^0.5)-SUM($O333:Y333),('PTRM input'!$O$162*(1+rvanilla09)^0.5)/A20stdlife))</f>
        <v>0</v>
      </c>
      <c r="AA333" s="105">
        <f>IF(A20stdlife="n/a","n/a",IF(AA$3&gt;(A20stdlife+$E333),('PTRM input'!$O$162*(1+rvanilla09)^0.5)-SUM($O333:Z333),('PTRM input'!$O$162*(1+rvanilla09)^0.5)/A20stdlife))</f>
        <v>0</v>
      </c>
      <c r="AB333" s="105">
        <f>IF(A20stdlife="n/a","n/a",IF(AB$3&gt;(A20stdlife+$E333),('PTRM input'!$O$162*(1+rvanilla09)^0.5)-SUM($O333:AA333),('PTRM input'!$O$162*(1+rvanilla09)^0.5)/A20stdlife))</f>
        <v>0</v>
      </c>
      <c r="AC333" s="105">
        <f>IF(A20stdlife="n/a","n/a",IF(AC$3&gt;(A20stdlife+$E333),('PTRM input'!$O$162*(1+rvanilla09)^0.5)-SUM($O333:AB333),('PTRM input'!$O$162*(1+rvanilla09)^0.5)/A20stdlife))</f>
        <v>0</v>
      </c>
      <c r="AD333" s="105">
        <f>IF(A20stdlife="n/a","n/a",IF(AD$3&gt;(A20stdlife+$E333),('PTRM input'!$O$162*(1+rvanilla09)^0.5)-SUM($O333:AC333),('PTRM input'!$O$162*(1+rvanilla09)^0.5)/A20stdlife))</f>
        <v>0</v>
      </c>
      <c r="AE333" s="105">
        <f>IF(A20stdlife="n/a","n/a",IF(AE$3&gt;(A20stdlife+$E333),('PTRM input'!$O$162*(1+rvanilla09)^0.5)-SUM($O333:AD333),('PTRM input'!$O$162*(1+rvanilla09)^0.5)/A20stdlife))</f>
        <v>0</v>
      </c>
      <c r="AF333" s="105">
        <f>IF(A20stdlife="n/a","n/a",IF(AF$3&gt;(A20stdlife+$E333),('PTRM input'!$O$162*(1+rvanilla09)^0.5)-SUM($O333:AE333),('PTRM input'!$O$162*(1+rvanilla09)^0.5)/A20stdlife))</f>
        <v>0</v>
      </c>
      <c r="AG333" s="105">
        <f>IF(A20stdlife="n/a","n/a",IF(AG$3&gt;(A20stdlife+$E333),('PTRM input'!$O$162*(1+rvanilla09)^0.5)-SUM($O333:AF333),('PTRM input'!$O$162*(1+rvanilla09)^0.5)/A20stdlife))</f>
        <v>0</v>
      </c>
      <c r="AH333" s="105">
        <f>IF(A20stdlife="n/a","n/a",IF(AH$3&gt;(A20stdlife+$E333),('PTRM input'!$O$162*(1+rvanilla09)^0.5)-SUM($O333:AG333),('PTRM input'!$O$162*(1+rvanilla09)^0.5)/A20stdlife))</f>
        <v>0</v>
      </c>
      <c r="AI333" s="105">
        <f>IF(A20stdlife="n/a","n/a",IF(AI$3&gt;(A20stdlife+$E333),('PTRM input'!$O$162*(1+rvanilla09)^0.5)-SUM($O333:AH333),('PTRM input'!$O$162*(1+rvanilla09)^0.5)/A20stdlife))</f>
        <v>0</v>
      </c>
      <c r="AJ333" s="105">
        <f>IF(A20stdlife="n/a","n/a",IF(AJ$3&gt;(A20stdlife+$E333),('PTRM input'!$O$162*(1+rvanilla09)^0.5)-SUM($O333:AI333),('PTRM input'!$O$162*(1+rvanilla09)^0.5)/A20stdlife))</f>
        <v>0</v>
      </c>
      <c r="AK333" s="105">
        <f>IF(A20stdlife="n/a","n/a",IF(AK$3&gt;(A20stdlife+$E333),('PTRM input'!$O$162*(1+rvanilla09)^0.5)-SUM($O333:AJ333),('PTRM input'!$O$162*(1+rvanilla09)^0.5)/A20stdlife))</f>
        <v>0</v>
      </c>
      <c r="AL333" s="105">
        <f>IF(A20stdlife="n/a","n/a",IF(AL$3&gt;(A20stdlife+$E333),('PTRM input'!$O$162*(1+rvanilla09)^0.5)-SUM($O333:AK333),('PTRM input'!$O$162*(1+rvanilla09)^0.5)/A20stdlife))</f>
        <v>0</v>
      </c>
      <c r="AM333" s="105">
        <f>IF(A20stdlife="n/a","n/a",IF(AM$3&gt;(A20stdlife+$E333),('PTRM input'!$O$162*(1+rvanilla09)^0.5)-SUM($O333:AL333),('PTRM input'!$O$162*(1+rvanilla09)^0.5)/A20stdlife))</f>
        <v>0</v>
      </c>
      <c r="AN333" s="105">
        <f>IF(A20stdlife="n/a","n/a",IF(AN$3&gt;(A20stdlife+$E333),('PTRM input'!$O$162*(1+rvanilla09)^0.5)-SUM($O333:AM333),('PTRM input'!$O$162*(1+rvanilla09)^0.5)/A20stdlife))</f>
        <v>0</v>
      </c>
      <c r="AO333" s="105">
        <f>IF(A20stdlife="n/a","n/a",IF(AO$3&gt;(A20stdlife+$E333),('PTRM input'!$O$162*(1+rvanilla09)^0.5)-SUM($O333:AN333),('PTRM input'!$O$162*(1+rvanilla09)^0.5)/A20stdlife))</f>
        <v>0</v>
      </c>
      <c r="AP333" s="105">
        <f>IF(A20stdlife="n/a","n/a",IF(AP$3&gt;(A20stdlife+$E333),('PTRM input'!$O$162*(1+rvanilla09)^0.5)-SUM($O333:AO333),('PTRM input'!$O$162*(1+rvanilla09)^0.5)/A20stdlife))</f>
        <v>0</v>
      </c>
      <c r="AQ333" s="105">
        <f>IF(A20stdlife="n/a","n/a",IF(AQ$3&gt;(A20stdlife+$E333),('PTRM input'!$O$162*(1+rvanilla09)^0.5)-SUM($O333:AP333),('PTRM input'!$O$162*(1+rvanilla09)^0.5)/A20stdlife))</f>
        <v>0</v>
      </c>
      <c r="AR333" s="105">
        <f>IF(A20stdlife="n/a","n/a",IF(AR$3&gt;(A20stdlife+$E333),('PTRM input'!$O$162*(1+rvanilla09)^0.5)-SUM($O333:AQ333),('PTRM input'!$O$162*(1+rvanilla09)^0.5)/A20stdlife))</f>
        <v>0</v>
      </c>
      <c r="AS333" s="105">
        <f>IF(A20stdlife="n/a","n/a",IF(AS$3&gt;(A20stdlife+$E333),('PTRM input'!$O$162*(1+rvanilla09)^0.5)-SUM($O333:AR333),('PTRM input'!$O$162*(1+rvanilla09)^0.5)/A20stdlife))</f>
        <v>0</v>
      </c>
      <c r="AT333" s="105">
        <f>IF(A20stdlife="n/a","n/a",IF(AT$3&gt;(A20stdlife+$E333),('PTRM input'!$O$162*(1+rvanilla09)^0.5)-SUM($O333:AS333),('PTRM input'!$O$162*(1+rvanilla09)^0.5)/A20stdlife))</f>
        <v>0</v>
      </c>
      <c r="AU333" s="105">
        <f>IF(A20stdlife="n/a","n/a",IF(AU$3&gt;(A20stdlife+$E333),('PTRM input'!$O$162*(1+rvanilla09)^0.5)-SUM($O333:AT333),('PTRM input'!$O$162*(1+rvanilla09)^0.5)/A20stdlife))</f>
        <v>0</v>
      </c>
      <c r="AV333" s="105">
        <f>IF(A20stdlife="n/a","n/a",IF(AV$3&gt;(A20stdlife+$E333),('PTRM input'!$O$162*(1+rvanilla09)^0.5)-SUM($O333:AU333),('PTRM input'!$O$162*(1+rvanilla09)^0.5)/A20stdlife))</f>
        <v>0</v>
      </c>
      <c r="AW333" s="105">
        <f>IF(A20stdlife="n/a","n/a",IF(AW$3&gt;(A20stdlife+$E333),('PTRM input'!$O$162*(1+rvanilla09)^0.5)-SUM($O333:AV333),('PTRM input'!$O$162*(1+rvanilla09)^0.5)/A20stdlife))</f>
        <v>0</v>
      </c>
      <c r="AX333" s="105">
        <f>IF(A20stdlife="n/a","n/a",IF(AX$3&gt;(A20stdlife+$E333),('PTRM input'!$O$162*(1+rvanilla09)^0.5)-SUM($O333:AW333),('PTRM input'!$O$162*(1+rvanilla09)^0.5)/A20stdlife))</f>
        <v>0</v>
      </c>
      <c r="AY333" s="105">
        <f>IF(A20stdlife="n/a","n/a",IF(AY$3&gt;(A20stdlife+$E333),('PTRM input'!$O$162*(1+rvanilla09)^0.5)-SUM($O333:AX333),('PTRM input'!$O$162*(1+rvanilla09)^0.5)/A20stdlife))</f>
        <v>0</v>
      </c>
      <c r="AZ333" s="105">
        <f>IF(A20stdlife="n/a","n/a",IF(AZ$3&gt;(A20stdlife+$E333),('PTRM input'!$O$162*(1+rvanilla09)^0.5)-SUM($O333:AY333),('PTRM input'!$O$162*(1+rvanilla09)^0.5)/A20stdlife))</f>
        <v>0</v>
      </c>
      <c r="BA333" s="105">
        <f>IF(A20stdlife="n/a","n/a",IF(BA$3&gt;(A20stdlife+$E333),('PTRM input'!$O$162*(1+rvanilla09)^0.5)-SUM($O333:AZ333),('PTRM input'!$O$162*(1+rvanilla09)^0.5)/A20stdlife))</f>
        <v>0</v>
      </c>
      <c r="BB333" s="105">
        <f>IF(A20stdlife="n/a","n/a",IF(BB$3&gt;(A20stdlife+$E333),('PTRM input'!$O$162*(1+rvanilla09)^0.5)-SUM($O333:BA333),('PTRM input'!$O$162*(1+rvanilla09)^0.5)/A20stdlife))</f>
        <v>0</v>
      </c>
      <c r="BC333" s="105">
        <f>IF(A20stdlife="n/a","n/a",IF(BC$3&gt;(A20stdlife+$E333),('PTRM input'!$O$162*(1+rvanilla09)^0.5)-SUM($O333:BB333),('PTRM input'!$O$162*(1+rvanilla09)^0.5)/A20stdlife))</f>
        <v>0</v>
      </c>
      <c r="BD333" s="105">
        <f>IF(A20stdlife="n/a","n/a",IF(BD$3&gt;(A20stdlife+$E333),('PTRM input'!$O$162*(1+rvanilla09)^0.5)-SUM($O333:BC333),('PTRM input'!$O$162*(1+rvanilla09)^0.5)/A20stdlife))</f>
        <v>0</v>
      </c>
      <c r="BE333" s="105">
        <f>IF(A20stdlife="n/a","n/a",IF(BE$3&gt;(A20stdlife+$E333),('PTRM input'!$O$162*(1+rvanilla09)^0.5)-SUM($O333:BD333),('PTRM input'!$O$162*(1+rvanilla09)^0.5)/A20stdlife))</f>
        <v>0</v>
      </c>
      <c r="BF333" s="105">
        <f>IF(A20stdlife="n/a","n/a",IF(BF$3&gt;(A20stdlife+$E333),('PTRM input'!$O$162*(1+rvanilla09)^0.5)-SUM($O333:BE333),('PTRM input'!$O$162*(1+rvanilla09)^0.5)/A20stdlife))</f>
        <v>0</v>
      </c>
      <c r="BG333" s="105">
        <f>IF(A20stdlife="n/a","n/a",IF(BG$3&gt;(A20stdlife+$E333),('PTRM input'!$O$162*(1+rvanilla09)^0.5)-SUM($O333:BF333),('PTRM input'!$O$162*(1+rvanilla09)^0.5)/A20stdlife))</f>
        <v>0</v>
      </c>
      <c r="BH333" s="105">
        <f>IF(A20stdlife="n/a","n/a",IF(BH$3&gt;(A20stdlife+$E333),('PTRM input'!$O$162*(1+rvanilla09)^0.5)-SUM($O333:BG333),('PTRM input'!$O$162*(1+rvanilla09)^0.5)/A20stdlife))</f>
        <v>0</v>
      </c>
      <c r="BI333" s="105">
        <f>IF(A20stdlife="n/a","n/a",IF(BI$3&gt;(A20stdlife+$E333),('PTRM input'!$O$162*(1+rvanilla09)^0.5)-SUM($O333:BH333),('PTRM input'!$O$162*(1+rvanilla09)^0.5)/A20stdlife))</f>
        <v>0</v>
      </c>
      <c r="BJ333" s="234"/>
      <c r="BK333" s="234"/>
      <c r="BL333" s="234"/>
      <c r="BM333" s="234"/>
    </row>
    <row r="334" spans="1:65" s="190" customFormat="1" hidden="1" outlineLevel="2">
      <c r="A334" s="234"/>
      <c r="B334" s="32"/>
      <c r="C334" s="31"/>
      <c r="D334" s="930"/>
      <c r="E334" s="168">
        <v>10</v>
      </c>
      <c r="F334" s="34"/>
      <c r="G334" s="184"/>
      <c r="H334" s="186"/>
      <c r="I334" s="186"/>
      <c r="J334" s="186"/>
      <c r="K334" s="186"/>
      <c r="L334" s="186"/>
      <c r="M334" s="186"/>
      <c r="N334" s="186"/>
      <c r="O334" s="186"/>
      <c r="P334" s="185"/>
      <c r="Q334" s="105">
        <f>IF(A20stdlife="n/a","n/a",IF(Q$3&gt;(A20stdlife+$E334),('PTRM input'!$P$162*(1+rvanilla10)^0.5)-SUM($P334:P334),('PTRM input'!$P$162*(1+rvanilla10)^0.5)/A20stdlife))</f>
        <v>0</v>
      </c>
      <c r="R334" s="105">
        <f>IF(A20stdlife="n/a","n/a",IF(R$3&gt;(A20stdlife+$E334),('PTRM input'!$P$162*(1+rvanilla10)^0.5)-SUM($P334:Q334),('PTRM input'!$P$162*(1+rvanilla10)^0.5)/A20stdlife))</f>
        <v>0</v>
      </c>
      <c r="S334" s="105">
        <f>IF(A20stdlife="n/a","n/a",IF(S$3&gt;(A20stdlife+$E334),('PTRM input'!$P$162*(1+rvanilla10)^0.5)-SUM($P334:R334),('PTRM input'!$P$162*(1+rvanilla10)^0.5)/A20stdlife))</f>
        <v>0</v>
      </c>
      <c r="T334" s="105">
        <f>IF(A20stdlife="n/a","n/a",IF(T$3&gt;(A20stdlife+$E334),('PTRM input'!$P$162*(1+rvanilla10)^0.5)-SUM($P334:S334),('PTRM input'!$P$162*(1+rvanilla10)^0.5)/A20stdlife))</f>
        <v>0</v>
      </c>
      <c r="U334" s="105">
        <f>IF(A20stdlife="n/a","n/a",IF(U$3&gt;(A20stdlife+$E334),('PTRM input'!$P$162*(1+rvanilla10)^0.5)-SUM($P334:T334),('PTRM input'!$P$162*(1+rvanilla10)^0.5)/A20stdlife))</f>
        <v>0</v>
      </c>
      <c r="V334" s="105">
        <f>IF(A20stdlife="n/a","n/a",IF(V$3&gt;(A20stdlife+$E334),('PTRM input'!$P$162*(1+rvanilla10)^0.5)-SUM($P334:U334),('PTRM input'!$P$162*(1+rvanilla10)^0.5)/A20stdlife))</f>
        <v>0</v>
      </c>
      <c r="W334" s="105">
        <f>IF(A20stdlife="n/a","n/a",IF(W$3&gt;(A20stdlife+$E334),('PTRM input'!$P$162*(1+rvanilla10)^0.5)-SUM($P334:V334),('PTRM input'!$P$162*(1+rvanilla10)^0.5)/A20stdlife))</f>
        <v>0</v>
      </c>
      <c r="X334" s="105">
        <f>IF(A20stdlife="n/a","n/a",IF(X$3&gt;(A20stdlife+$E334),('PTRM input'!$P$162*(1+rvanilla10)^0.5)-SUM($P334:W334),('PTRM input'!$P$162*(1+rvanilla10)^0.5)/A20stdlife))</f>
        <v>0</v>
      </c>
      <c r="Y334" s="105">
        <f>IF(A20stdlife="n/a","n/a",IF(Y$3&gt;(A20stdlife+$E334),('PTRM input'!$P$162*(1+rvanilla10)^0.5)-SUM($P334:X334),('PTRM input'!$P$162*(1+rvanilla10)^0.5)/A20stdlife))</f>
        <v>0</v>
      </c>
      <c r="Z334" s="105">
        <f>IF(A20stdlife="n/a","n/a",IF(Z$3&gt;(A20stdlife+$E334),('PTRM input'!$P$162*(1+rvanilla10)^0.5)-SUM($P334:Y334),('PTRM input'!$P$162*(1+rvanilla10)^0.5)/A20stdlife))</f>
        <v>0</v>
      </c>
      <c r="AA334" s="105">
        <f>IF(A20stdlife="n/a","n/a",IF(AA$3&gt;(A20stdlife+$E334),('PTRM input'!$P$162*(1+rvanilla10)^0.5)-SUM($P334:Z334),('PTRM input'!$P$162*(1+rvanilla10)^0.5)/A20stdlife))</f>
        <v>0</v>
      </c>
      <c r="AB334" s="105">
        <f>IF(A20stdlife="n/a","n/a",IF(AB$3&gt;(A20stdlife+$E334),('PTRM input'!$P$162*(1+rvanilla10)^0.5)-SUM($P334:AA334),('PTRM input'!$P$162*(1+rvanilla10)^0.5)/A20stdlife))</f>
        <v>0</v>
      </c>
      <c r="AC334" s="105">
        <f>IF(A20stdlife="n/a","n/a",IF(AC$3&gt;(A20stdlife+$E334),('PTRM input'!$P$162*(1+rvanilla10)^0.5)-SUM($P334:AB334),('PTRM input'!$P$162*(1+rvanilla10)^0.5)/A20stdlife))</f>
        <v>0</v>
      </c>
      <c r="AD334" s="105">
        <f>IF(A20stdlife="n/a","n/a",IF(AD$3&gt;(A20stdlife+$E334),('PTRM input'!$P$162*(1+rvanilla10)^0.5)-SUM($P334:AC334),('PTRM input'!$P$162*(1+rvanilla10)^0.5)/A20stdlife))</f>
        <v>0</v>
      </c>
      <c r="AE334" s="105">
        <f>IF(A20stdlife="n/a","n/a",IF(AE$3&gt;(A20stdlife+$E334),('PTRM input'!$P$162*(1+rvanilla10)^0.5)-SUM($P334:AD334),('PTRM input'!$P$162*(1+rvanilla10)^0.5)/A20stdlife))</f>
        <v>0</v>
      </c>
      <c r="AF334" s="105">
        <f>IF(A20stdlife="n/a","n/a",IF(AF$3&gt;(A20stdlife+$E334),('PTRM input'!$P$162*(1+rvanilla10)^0.5)-SUM($P334:AE334),('PTRM input'!$P$162*(1+rvanilla10)^0.5)/A20stdlife))</f>
        <v>0</v>
      </c>
      <c r="AG334" s="105">
        <f>IF(A20stdlife="n/a","n/a",IF(AG$3&gt;(A20stdlife+$E334),('PTRM input'!$P$162*(1+rvanilla10)^0.5)-SUM($P334:AF334),('PTRM input'!$P$162*(1+rvanilla10)^0.5)/A20stdlife))</f>
        <v>0</v>
      </c>
      <c r="AH334" s="105">
        <f>IF(A20stdlife="n/a","n/a",IF(AH$3&gt;(A20stdlife+$E334),('PTRM input'!$P$162*(1+rvanilla10)^0.5)-SUM($P334:AG334),('PTRM input'!$P$162*(1+rvanilla10)^0.5)/A20stdlife))</f>
        <v>0</v>
      </c>
      <c r="AI334" s="105">
        <f>IF(A20stdlife="n/a","n/a",IF(AI$3&gt;(A20stdlife+$E334),('PTRM input'!$P$162*(1+rvanilla10)^0.5)-SUM($P334:AH334),('PTRM input'!$P$162*(1+rvanilla10)^0.5)/A20stdlife))</f>
        <v>0</v>
      </c>
      <c r="AJ334" s="105">
        <f>IF(A20stdlife="n/a","n/a",IF(AJ$3&gt;(A20stdlife+$E334),('PTRM input'!$P$162*(1+rvanilla10)^0.5)-SUM($P334:AI334),('PTRM input'!$P$162*(1+rvanilla10)^0.5)/A20stdlife))</f>
        <v>0</v>
      </c>
      <c r="AK334" s="105">
        <f>IF(A20stdlife="n/a","n/a",IF(AK$3&gt;(A20stdlife+$E334),('PTRM input'!$P$162*(1+rvanilla10)^0.5)-SUM($P334:AJ334),('PTRM input'!$P$162*(1+rvanilla10)^0.5)/A20stdlife))</f>
        <v>0</v>
      </c>
      <c r="AL334" s="105">
        <f>IF(A20stdlife="n/a","n/a",IF(AL$3&gt;(A20stdlife+$E334),('PTRM input'!$P$162*(1+rvanilla10)^0.5)-SUM($P334:AK334),('PTRM input'!$P$162*(1+rvanilla10)^0.5)/A20stdlife))</f>
        <v>0</v>
      </c>
      <c r="AM334" s="105">
        <f>IF(A20stdlife="n/a","n/a",IF(AM$3&gt;(A20stdlife+$E334),('PTRM input'!$P$162*(1+rvanilla10)^0.5)-SUM($P334:AL334),('PTRM input'!$P$162*(1+rvanilla10)^0.5)/A20stdlife))</f>
        <v>0</v>
      </c>
      <c r="AN334" s="105">
        <f>IF(A20stdlife="n/a","n/a",IF(AN$3&gt;(A20stdlife+$E334),('PTRM input'!$P$162*(1+rvanilla10)^0.5)-SUM($P334:AM334),('PTRM input'!$P$162*(1+rvanilla10)^0.5)/A20stdlife))</f>
        <v>0</v>
      </c>
      <c r="AO334" s="105">
        <f>IF(A20stdlife="n/a","n/a",IF(AO$3&gt;(A20stdlife+$E334),('PTRM input'!$P$162*(1+rvanilla10)^0.5)-SUM($P334:AN334),('PTRM input'!$P$162*(1+rvanilla10)^0.5)/A20stdlife))</f>
        <v>0</v>
      </c>
      <c r="AP334" s="105">
        <f>IF(A20stdlife="n/a","n/a",IF(AP$3&gt;(A20stdlife+$E334),('PTRM input'!$P$162*(1+rvanilla10)^0.5)-SUM($P334:AO334),('PTRM input'!$P$162*(1+rvanilla10)^0.5)/A20stdlife))</f>
        <v>0</v>
      </c>
      <c r="AQ334" s="105">
        <f>IF(A20stdlife="n/a","n/a",IF(AQ$3&gt;(A20stdlife+$E334),('PTRM input'!$P$162*(1+rvanilla10)^0.5)-SUM($P334:AP334),('PTRM input'!$P$162*(1+rvanilla10)^0.5)/A20stdlife))</f>
        <v>0</v>
      </c>
      <c r="AR334" s="105">
        <f>IF(A20stdlife="n/a","n/a",IF(AR$3&gt;(A20stdlife+$E334),('PTRM input'!$P$162*(1+rvanilla10)^0.5)-SUM($P334:AQ334),('PTRM input'!$P$162*(1+rvanilla10)^0.5)/A20stdlife))</f>
        <v>0</v>
      </c>
      <c r="AS334" s="105">
        <f>IF(A20stdlife="n/a","n/a",IF(AS$3&gt;(A20stdlife+$E334),('PTRM input'!$P$162*(1+rvanilla10)^0.5)-SUM($P334:AR334),('PTRM input'!$P$162*(1+rvanilla10)^0.5)/A20stdlife))</f>
        <v>0</v>
      </c>
      <c r="AT334" s="105">
        <f>IF(A20stdlife="n/a","n/a",IF(AT$3&gt;(A20stdlife+$E334),('PTRM input'!$P$162*(1+rvanilla10)^0.5)-SUM($P334:AS334),('PTRM input'!$P$162*(1+rvanilla10)^0.5)/A20stdlife))</f>
        <v>0</v>
      </c>
      <c r="AU334" s="105">
        <f>IF(A20stdlife="n/a","n/a",IF(AU$3&gt;(A20stdlife+$E334),('PTRM input'!$P$162*(1+rvanilla10)^0.5)-SUM($P334:AT334),('PTRM input'!$P$162*(1+rvanilla10)^0.5)/A20stdlife))</f>
        <v>0</v>
      </c>
      <c r="AV334" s="105">
        <f>IF(A20stdlife="n/a","n/a",IF(AV$3&gt;(A20stdlife+$E334),('PTRM input'!$P$162*(1+rvanilla10)^0.5)-SUM($P334:AU334),('PTRM input'!$P$162*(1+rvanilla10)^0.5)/A20stdlife))</f>
        <v>0</v>
      </c>
      <c r="AW334" s="105">
        <f>IF(A20stdlife="n/a","n/a",IF(AW$3&gt;(A20stdlife+$E334),('PTRM input'!$P$162*(1+rvanilla10)^0.5)-SUM($P334:AV334),('PTRM input'!$P$162*(1+rvanilla10)^0.5)/A20stdlife))</f>
        <v>0</v>
      </c>
      <c r="AX334" s="105">
        <f>IF(A20stdlife="n/a","n/a",IF(AX$3&gt;(A20stdlife+$E334),('PTRM input'!$P$162*(1+rvanilla10)^0.5)-SUM($P334:AW334),('PTRM input'!$P$162*(1+rvanilla10)^0.5)/A20stdlife))</f>
        <v>0</v>
      </c>
      <c r="AY334" s="105">
        <f>IF(A20stdlife="n/a","n/a",IF(AY$3&gt;(A20stdlife+$E334),('PTRM input'!$P$162*(1+rvanilla10)^0.5)-SUM($P334:AX334),('PTRM input'!$P$162*(1+rvanilla10)^0.5)/A20stdlife))</f>
        <v>0</v>
      </c>
      <c r="AZ334" s="105">
        <f>IF(A20stdlife="n/a","n/a",IF(AZ$3&gt;(A20stdlife+$E334),('PTRM input'!$P$162*(1+rvanilla10)^0.5)-SUM($P334:AY334),('PTRM input'!$P$162*(1+rvanilla10)^0.5)/A20stdlife))</f>
        <v>0</v>
      </c>
      <c r="BA334" s="105">
        <f>IF(A20stdlife="n/a","n/a",IF(BA$3&gt;(A20stdlife+$E334),('PTRM input'!$P$162*(1+rvanilla10)^0.5)-SUM($P334:AZ334),('PTRM input'!$P$162*(1+rvanilla10)^0.5)/A20stdlife))</f>
        <v>0</v>
      </c>
      <c r="BB334" s="105">
        <f>IF(A20stdlife="n/a","n/a",IF(BB$3&gt;(A20stdlife+$E334),('PTRM input'!$P$162*(1+rvanilla10)^0.5)-SUM($P334:BA334),('PTRM input'!$P$162*(1+rvanilla10)^0.5)/A20stdlife))</f>
        <v>0</v>
      </c>
      <c r="BC334" s="105">
        <f>IF(A20stdlife="n/a","n/a",IF(BC$3&gt;(A20stdlife+$E334),('PTRM input'!$P$162*(1+rvanilla10)^0.5)-SUM($P334:BB334),('PTRM input'!$P$162*(1+rvanilla10)^0.5)/A20stdlife))</f>
        <v>0</v>
      </c>
      <c r="BD334" s="105">
        <f>IF(A20stdlife="n/a","n/a",IF(BD$3&gt;(A20stdlife+$E334),('PTRM input'!$P$162*(1+rvanilla10)^0.5)-SUM($P334:BC334),('PTRM input'!$P$162*(1+rvanilla10)^0.5)/A20stdlife))</f>
        <v>0</v>
      </c>
      <c r="BE334" s="105">
        <f>IF(A20stdlife="n/a","n/a",IF(BE$3&gt;(A20stdlife+$E334),('PTRM input'!$P$162*(1+rvanilla10)^0.5)-SUM($P334:BD334),('PTRM input'!$P$162*(1+rvanilla10)^0.5)/A20stdlife))</f>
        <v>0</v>
      </c>
      <c r="BF334" s="105">
        <f>IF(A20stdlife="n/a","n/a",IF(BF$3&gt;(A20stdlife+$E334),('PTRM input'!$P$162*(1+rvanilla10)^0.5)-SUM($P334:BE334),('PTRM input'!$P$162*(1+rvanilla10)^0.5)/A20stdlife))</f>
        <v>0</v>
      </c>
      <c r="BG334" s="105">
        <f>IF(A20stdlife="n/a","n/a",IF(BG$3&gt;(A20stdlife+$E334),('PTRM input'!$P$162*(1+rvanilla10)^0.5)-SUM($P334:BF334),('PTRM input'!$P$162*(1+rvanilla10)^0.5)/A20stdlife))</f>
        <v>0</v>
      </c>
      <c r="BH334" s="105">
        <f>IF(A20stdlife="n/a","n/a",IF(BH$3&gt;(A20stdlife+$E334),('PTRM input'!$P$162*(1+rvanilla10)^0.5)-SUM($P334:BG334),('PTRM input'!$P$162*(1+rvanilla10)^0.5)/A20stdlife))</f>
        <v>0</v>
      </c>
      <c r="BI334" s="105">
        <f>IF(A20stdlife="n/a","n/a",IF(BI$3&gt;(A20stdlife+$E334),('PTRM input'!$P$162*(1+rvanilla10)^0.5)-SUM($P334:BH334),('PTRM input'!$P$162*(1+rvanilla10)^0.5)/A20stdlife))</f>
        <v>0</v>
      </c>
      <c r="BJ334" s="234"/>
      <c r="BK334" s="234"/>
      <c r="BL334" s="234"/>
      <c r="BM334" s="234"/>
    </row>
    <row r="335" spans="1:65" s="190" customFormat="1" outlineLevel="1" collapsed="1">
      <c r="A335" s="234"/>
      <c r="B335" s="17"/>
      <c r="C335" s="32">
        <f>Asset20</f>
        <v>0</v>
      </c>
      <c r="D335" s="17"/>
      <c r="E335" s="17"/>
      <c r="F335" s="30"/>
      <c r="G335" s="102">
        <f t="shared" ref="G335:AL335" si="75">SUM(G323:G334)</f>
        <v>0</v>
      </c>
      <c r="H335" s="102">
        <f t="shared" si="75"/>
        <v>0</v>
      </c>
      <c r="I335" s="102">
        <f t="shared" si="75"/>
        <v>0</v>
      </c>
      <c r="J335" s="102">
        <f t="shared" si="75"/>
        <v>0</v>
      </c>
      <c r="K335" s="102">
        <f t="shared" si="75"/>
        <v>0</v>
      </c>
      <c r="L335" s="102">
        <f t="shared" si="75"/>
        <v>0</v>
      </c>
      <c r="M335" s="102">
        <f t="shared" si="75"/>
        <v>0</v>
      </c>
      <c r="N335" s="102">
        <f t="shared" si="75"/>
        <v>0</v>
      </c>
      <c r="O335" s="102">
        <f t="shared" si="75"/>
        <v>0</v>
      </c>
      <c r="P335" s="102">
        <f t="shared" si="75"/>
        <v>0</v>
      </c>
      <c r="Q335" s="102">
        <f t="shared" si="75"/>
        <v>0</v>
      </c>
      <c r="R335" s="102">
        <f t="shared" si="75"/>
        <v>0</v>
      </c>
      <c r="S335" s="102">
        <f t="shared" si="75"/>
        <v>0</v>
      </c>
      <c r="T335" s="102">
        <f t="shared" si="75"/>
        <v>0</v>
      </c>
      <c r="U335" s="102">
        <f t="shared" si="75"/>
        <v>0</v>
      </c>
      <c r="V335" s="102">
        <f t="shared" si="75"/>
        <v>0</v>
      </c>
      <c r="W335" s="102">
        <f t="shared" si="75"/>
        <v>0</v>
      </c>
      <c r="X335" s="102">
        <f t="shared" si="75"/>
        <v>0</v>
      </c>
      <c r="Y335" s="102">
        <f t="shared" si="75"/>
        <v>0</v>
      </c>
      <c r="Z335" s="102">
        <f t="shared" si="75"/>
        <v>0</v>
      </c>
      <c r="AA335" s="102">
        <f t="shared" si="75"/>
        <v>0</v>
      </c>
      <c r="AB335" s="102">
        <f t="shared" si="75"/>
        <v>0</v>
      </c>
      <c r="AC335" s="102">
        <f t="shared" si="75"/>
        <v>0</v>
      </c>
      <c r="AD335" s="102">
        <f t="shared" si="75"/>
        <v>0</v>
      </c>
      <c r="AE335" s="102">
        <f t="shared" si="75"/>
        <v>0</v>
      </c>
      <c r="AF335" s="102">
        <f t="shared" si="75"/>
        <v>0</v>
      </c>
      <c r="AG335" s="102">
        <f t="shared" si="75"/>
        <v>0</v>
      </c>
      <c r="AH335" s="102">
        <f t="shared" si="75"/>
        <v>0</v>
      </c>
      <c r="AI335" s="102">
        <f t="shared" si="75"/>
        <v>0</v>
      </c>
      <c r="AJ335" s="102">
        <f t="shared" si="75"/>
        <v>0</v>
      </c>
      <c r="AK335" s="102">
        <f t="shared" si="75"/>
        <v>0</v>
      </c>
      <c r="AL335" s="102">
        <f t="shared" si="75"/>
        <v>0</v>
      </c>
      <c r="AM335" s="102">
        <f t="shared" ref="AM335:BI335" si="76">SUM(AM323:AM334)</f>
        <v>0</v>
      </c>
      <c r="AN335" s="102">
        <f t="shared" si="76"/>
        <v>0</v>
      </c>
      <c r="AO335" s="102">
        <f t="shared" si="76"/>
        <v>0</v>
      </c>
      <c r="AP335" s="102">
        <f t="shared" si="76"/>
        <v>0</v>
      </c>
      <c r="AQ335" s="102">
        <f t="shared" si="76"/>
        <v>0</v>
      </c>
      <c r="AR335" s="102">
        <f t="shared" si="76"/>
        <v>0</v>
      </c>
      <c r="AS335" s="102">
        <f t="shared" si="76"/>
        <v>0</v>
      </c>
      <c r="AT335" s="102">
        <f t="shared" si="76"/>
        <v>0</v>
      </c>
      <c r="AU335" s="102">
        <f t="shared" si="76"/>
        <v>0</v>
      </c>
      <c r="AV335" s="102">
        <f t="shared" si="76"/>
        <v>0</v>
      </c>
      <c r="AW335" s="102">
        <f t="shared" si="76"/>
        <v>0</v>
      </c>
      <c r="AX335" s="102">
        <f t="shared" si="76"/>
        <v>0</v>
      </c>
      <c r="AY335" s="102">
        <f t="shared" si="76"/>
        <v>0</v>
      </c>
      <c r="AZ335" s="102">
        <f t="shared" si="76"/>
        <v>0</v>
      </c>
      <c r="BA335" s="102">
        <f t="shared" si="76"/>
        <v>0</v>
      </c>
      <c r="BB335" s="102">
        <f t="shared" si="76"/>
        <v>0</v>
      </c>
      <c r="BC335" s="102">
        <f t="shared" si="76"/>
        <v>0</v>
      </c>
      <c r="BD335" s="102">
        <f t="shared" si="76"/>
        <v>0</v>
      </c>
      <c r="BE335" s="102">
        <f t="shared" si="76"/>
        <v>0</v>
      </c>
      <c r="BF335" s="102">
        <f t="shared" si="76"/>
        <v>0</v>
      </c>
      <c r="BG335" s="102">
        <f t="shared" si="76"/>
        <v>0</v>
      </c>
      <c r="BH335" s="102">
        <f t="shared" si="76"/>
        <v>0</v>
      </c>
      <c r="BI335" s="102">
        <f t="shared" si="76"/>
        <v>0</v>
      </c>
      <c r="BJ335" s="234"/>
      <c r="BK335" s="234"/>
      <c r="BL335" s="234"/>
      <c r="BM335" s="234"/>
    </row>
    <row r="336" spans="1:65" s="190" customFormat="1" ht="12.75" hidden="1" customHeight="1" outlineLevel="2">
      <c r="A336" s="234"/>
      <c r="B336" s="36">
        <f>C348</f>
        <v>0</v>
      </c>
      <c r="C336" s="37"/>
      <c r="D336" s="38" t="s">
        <v>58</v>
      </c>
      <c r="E336" s="37"/>
      <c r="F336" s="39"/>
      <c r="G336" s="104">
        <f>IF(G$3&gt;A21remlife,A21value-SUM($F336:F336),IF(A21remlife="N/A","n/a",A21value/A21remlife))</f>
        <v>0</v>
      </c>
      <c r="H336" s="104">
        <f>IF(H$3&gt;A21remlife,A21value-SUM($F336:G336),IF(A21remlife="N/A","n/a",A21value/A21remlife))</f>
        <v>0</v>
      </c>
      <c r="I336" s="104">
        <f>IF(I$3&gt;A21remlife,A21value-SUM($F336:H336),IF(A21remlife="N/A","n/a",A21value/A21remlife))</f>
        <v>0</v>
      </c>
      <c r="J336" s="104">
        <f>IF(J$3&gt;A21remlife,A21value-SUM($F336:I336),IF(A21remlife="N/A","n/a",A21value/A21remlife))</f>
        <v>0</v>
      </c>
      <c r="K336" s="104">
        <f>IF(K$3&gt;A21remlife,A21value-SUM($F336:J336),IF(A21remlife="N/A","n/a",A21value/A21remlife))</f>
        <v>0</v>
      </c>
      <c r="L336" s="104">
        <f>IF(L$3&gt;A21remlife,A21value-SUM($F336:K336),IF(A21remlife="N/A","n/a",A21value/A21remlife))</f>
        <v>0</v>
      </c>
      <c r="M336" s="104">
        <f>IF(M$3&gt;A21remlife,A21value-SUM($F336:L336),IF(A21remlife="N/A","n/a",A21value/A21remlife))</f>
        <v>0</v>
      </c>
      <c r="N336" s="104">
        <f>IF(N$3&gt;A21remlife,A21value-SUM($F336:M336),IF(A21remlife="N/A","n/a",A21value/A21remlife))</f>
        <v>0</v>
      </c>
      <c r="O336" s="104">
        <f>IF(O$3&gt;A21remlife,A21value-SUM($F336:N336),IF(A21remlife="N/A","n/a",A21value/A21remlife))</f>
        <v>0</v>
      </c>
      <c r="P336" s="104">
        <f>IF(P$3&gt;A21remlife,A21value-SUM($F336:O336),IF(A21remlife="N/A","n/a",A21value/A21remlife))</f>
        <v>0</v>
      </c>
      <c r="Q336" s="104">
        <f>IF(Q$3&gt;A21remlife,A21value-SUM($F336:P336),IF(A21remlife="N/A","n/a",A21value/A21remlife))</f>
        <v>0</v>
      </c>
      <c r="R336" s="104">
        <f>IF(R$3&gt;A21remlife,A21value-SUM($F336:Q336),IF(A21remlife="N/A","n/a",A21value/A21remlife))</f>
        <v>0</v>
      </c>
      <c r="S336" s="104">
        <f>IF(S$3&gt;A21remlife,A21value-SUM($F336:R336),IF(A21remlife="N/A","n/a",A21value/A21remlife))</f>
        <v>0</v>
      </c>
      <c r="T336" s="104">
        <f>IF(T$3&gt;A21remlife,A21value-SUM($F336:S336),IF(A21remlife="N/A","n/a",A21value/A21remlife))</f>
        <v>0</v>
      </c>
      <c r="U336" s="104">
        <f>IF(U$3&gt;A21remlife,A21value-SUM($F336:T336),IF(A21remlife="N/A","n/a",A21value/A21remlife))</f>
        <v>0</v>
      </c>
      <c r="V336" s="104">
        <f>IF(V$3&gt;A21remlife,A21value-SUM($F336:U336),IF(A21remlife="N/A","n/a",A21value/A21remlife))</f>
        <v>0</v>
      </c>
      <c r="W336" s="104">
        <f>IF(W$3&gt;A21remlife,A21value-SUM($F336:V336),IF(A21remlife="N/A","n/a",A21value/A21remlife))</f>
        <v>0</v>
      </c>
      <c r="X336" s="104">
        <f>IF(X$3&gt;A21remlife,A21value-SUM($F336:W336),IF(A21remlife="N/A","n/a",A21value/A21remlife))</f>
        <v>0</v>
      </c>
      <c r="Y336" s="104">
        <f>IF(Y$3&gt;A21remlife,A21value-SUM($F336:X336),IF(A21remlife="N/A","n/a",A21value/A21remlife))</f>
        <v>0</v>
      </c>
      <c r="Z336" s="104">
        <f>IF(Z$3&gt;A21remlife,A21value-SUM($F336:Y336),IF(A21remlife="N/A","n/a",A21value/A21remlife))</f>
        <v>0</v>
      </c>
      <c r="AA336" s="104">
        <f>IF(AA$3&gt;A21remlife,A21value-SUM($F336:Z336),IF(A21remlife="N/A","n/a",A21value/A21remlife))</f>
        <v>0</v>
      </c>
      <c r="AB336" s="104">
        <f>IF(AB$3&gt;A21remlife,A21value-SUM($F336:AA336),IF(A21remlife="N/A","n/a",A21value/A21remlife))</f>
        <v>0</v>
      </c>
      <c r="AC336" s="104">
        <f>IF(AC$3&gt;A21remlife,A21value-SUM($F336:AB336),IF(A21remlife="N/A","n/a",A21value/A21remlife))</f>
        <v>0</v>
      </c>
      <c r="AD336" s="104">
        <f>IF(AD$3&gt;A21remlife,A21value-SUM($F336:AC336),IF(A21remlife="N/A","n/a",A21value/A21remlife))</f>
        <v>0</v>
      </c>
      <c r="AE336" s="104">
        <f>IF(AE$3&gt;A21remlife,A21value-SUM($F336:AD336),IF(A21remlife="N/A","n/a",A21value/A21remlife))</f>
        <v>0</v>
      </c>
      <c r="AF336" s="104">
        <f>IF(AF$3&gt;A21remlife,A21value-SUM($F336:AE336),IF(A21remlife="N/A","n/a",A21value/A21remlife))</f>
        <v>0</v>
      </c>
      <c r="AG336" s="104">
        <f>IF(AG$3&gt;A21remlife,A21value-SUM($F336:AF336),IF(A21remlife="N/A","n/a",A21value/A21remlife))</f>
        <v>0</v>
      </c>
      <c r="AH336" s="104">
        <f>IF(AH$3&gt;A21remlife,A21value-SUM($F336:AG336),IF(A21remlife="N/A","n/a",A21value/A21remlife))</f>
        <v>0</v>
      </c>
      <c r="AI336" s="104">
        <f>IF(AI$3&gt;A21remlife,A21value-SUM($F336:AH336),IF(A21remlife="N/A","n/a",A21value/A21remlife))</f>
        <v>0</v>
      </c>
      <c r="AJ336" s="104">
        <f>IF(AJ$3&gt;A21remlife,A21value-SUM($F336:AI336),IF(A21remlife="N/A","n/a",A21value/A21remlife))</f>
        <v>0</v>
      </c>
      <c r="AK336" s="104">
        <f>IF(AK$3&gt;A21remlife,A21value-SUM($F336:AJ336),IF(A21remlife="N/A","n/a",A21value/A21remlife))</f>
        <v>0</v>
      </c>
      <c r="AL336" s="104">
        <f>IF(AL$3&gt;A21remlife,A21value-SUM($F336:AK336),IF(A21remlife="N/A","n/a",A21value/A21remlife))</f>
        <v>0</v>
      </c>
      <c r="AM336" s="104">
        <f>IF(AM$3&gt;A21remlife,A21value-SUM($F336:AL336),IF(A21remlife="N/A","n/a",A21value/A21remlife))</f>
        <v>0</v>
      </c>
      <c r="AN336" s="104">
        <f>IF(AN$3&gt;A21remlife,A21value-SUM($F336:AM336),IF(A21remlife="N/A","n/a",A21value/A21remlife))</f>
        <v>0</v>
      </c>
      <c r="AO336" s="104">
        <f>IF(AO$3&gt;A21remlife,A21value-SUM($F336:AN336),IF(A21remlife="N/A","n/a",A21value/A21remlife))</f>
        <v>0</v>
      </c>
      <c r="AP336" s="104">
        <f>IF(AP$3&gt;A21remlife,A21value-SUM($F336:AO336),IF(A21remlife="N/A","n/a",A21value/A21remlife))</f>
        <v>0</v>
      </c>
      <c r="AQ336" s="104">
        <f>IF(AQ$3&gt;A21remlife,A21value-SUM($F336:AP336),IF(A21remlife="N/A","n/a",A21value/A21remlife))</f>
        <v>0</v>
      </c>
      <c r="AR336" s="104">
        <f>IF(AR$3&gt;A21remlife,A21value-SUM($F336:AQ336),IF(A21remlife="N/A","n/a",A21value/A21remlife))</f>
        <v>0</v>
      </c>
      <c r="AS336" s="104">
        <f>IF(AS$3&gt;A21remlife,A21value-SUM($F336:AR336),IF(A21remlife="N/A","n/a",A21value/A21remlife))</f>
        <v>0</v>
      </c>
      <c r="AT336" s="104">
        <f>IF(AT$3&gt;A21remlife,A21value-SUM($F336:AS336),IF(A21remlife="N/A","n/a",A21value/A21remlife))</f>
        <v>0</v>
      </c>
      <c r="AU336" s="104">
        <f>IF(AU$3&gt;A21remlife,A21value-SUM($F336:AT336),IF(A21remlife="N/A","n/a",A21value/A21remlife))</f>
        <v>0</v>
      </c>
      <c r="AV336" s="104">
        <f>IF(AV$3&gt;A21remlife,A21value-SUM($F336:AU336),IF(A21remlife="N/A","n/a",A21value/A21remlife))</f>
        <v>0</v>
      </c>
      <c r="AW336" s="104">
        <f>IF(AW$3&gt;A21remlife,A21value-SUM($F336:AV336),IF(A21remlife="N/A","n/a",A21value/A21remlife))</f>
        <v>0</v>
      </c>
      <c r="AX336" s="104">
        <f>IF(AX$3&gt;A21remlife,A21value-SUM($F336:AW336),IF(A21remlife="N/A","n/a",A21value/A21remlife))</f>
        <v>0</v>
      </c>
      <c r="AY336" s="104">
        <f>IF(AY$3&gt;A21remlife,A21value-SUM($F336:AX336),IF(A21remlife="N/A","n/a",A21value/A21remlife))</f>
        <v>0</v>
      </c>
      <c r="AZ336" s="104">
        <f>IF(AZ$3&gt;A21remlife,A21value-SUM($F336:AY336),IF(A21remlife="N/A","n/a",A21value/A21remlife))</f>
        <v>0</v>
      </c>
      <c r="BA336" s="104">
        <f>IF(BA$3&gt;A21remlife,A21value-SUM($F336:AZ336),IF(A21remlife="N/A","n/a",A21value/A21remlife))</f>
        <v>0</v>
      </c>
      <c r="BB336" s="104">
        <f>IF(BB$3&gt;A21remlife,A21value-SUM($F336:BA336),IF(A21remlife="N/A","n/a",A21value/A21remlife))</f>
        <v>0</v>
      </c>
      <c r="BC336" s="104">
        <f>IF(BC$3&gt;A21remlife,A21value-SUM($F336:BB336),IF(A21remlife="N/A","n/a",A21value/A21remlife))</f>
        <v>0</v>
      </c>
      <c r="BD336" s="104">
        <f>IF(BD$3&gt;A21remlife,A21value-SUM($F336:BC336),IF(A21remlife="N/A","n/a",A21value/A21remlife))</f>
        <v>0</v>
      </c>
      <c r="BE336" s="104">
        <f>IF(BE$3&gt;A21remlife,A21value-SUM($F336:BD336),IF(A21remlife="N/A","n/a",A21value/A21remlife))</f>
        <v>0</v>
      </c>
      <c r="BF336" s="104">
        <f>IF(BF$3&gt;A21remlife,A21value-SUM($F336:BE336),IF(A21remlife="N/A","n/a",A21value/A21remlife))</f>
        <v>0</v>
      </c>
      <c r="BG336" s="104">
        <f>IF(BG$3&gt;A21remlife,A21value-SUM($F336:BF336),IF(A21remlife="N/A","n/a",A21value/A21remlife))</f>
        <v>0</v>
      </c>
      <c r="BH336" s="104">
        <f>IF(BH$3&gt;A21remlife,A21value-SUM($F336:BG336),IF(A21remlife="N/A","n/a",A21value/A21remlife))</f>
        <v>0</v>
      </c>
      <c r="BI336" s="104">
        <f>IF(BI$3&gt;A21remlife,A21value-SUM($F336:BH336),IF(A21remlife="N/A","n/a",A21value/A21remlife))</f>
        <v>0</v>
      </c>
      <c r="BJ336" s="234"/>
      <c r="BK336" s="234"/>
      <c r="BL336" s="234"/>
      <c r="BM336" s="234"/>
    </row>
    <row r="337" spans="1:65" s="190" customFormat="1" ht="12.75" hidden="1" customHeight="1" outlineLevel="2">
      <c r="A337" s="234"/>
      <c r="B337" s="32"/>
      <c r="C337" s="31"/>
      <c r="D337" s="930" t="s">
        <v>326</v>
      </c>
      <c r="E337" s="167">
        <v>0</v>
      </c>
      <c r="F337" s="34"/>
      <c r="G337" s="105"/>
      <c r="H337" s="105"/>
      <c r="I337" s="105"/>
      <c r="J337" s="105"/>
      <c r="K337" s="105"/>
      <c r="L337" s="105"/>
      <c r="M337" s="105"/>
      <c r="N337" s="105"/>
      <c r="O337" s="105"/>
      <c r="P337" s="105"/>
      <c r="Q337" s="105"/>
      <c r="R337" s="105"/>
      <c r="S337" s="105"/>
      <c r="T337" s="105"/>
      <c r="U337" s="105"/>
      <c r="V337" s="105"/>
      <c r="W337" s="105"/>
      <c r="X337" s="105"/>
      <c r="Y337" s="105"/>
      <c r="Z337" s="105"/>
      <c r="AA337" s="105"/>
      <c r="AB337" s="105"/>
      <c r="AC337" s="105"/>
      <c r="AD337" s="105"/>
      <c r="AE337" s="105"/>
      <c r="AF337" s="105"/>
      <c r="AG337" s="105"/>
      <c r="AH337" s="105"/>
      <c r="AI337" s="105"/>
      <c r="AJ337" s="105"/>
      <c r="AK337" s="105"/>
      <c r="AL337" s="105"/>
      <c r="AM337" s="105"/>
      <c r="AN337" s="105"/>
      <c r="AO337" s="105"/>
      <c r="AP337" s="105"/>
      <c r="AQ337" s="105"/>
      <c r="AR337" s="105"/>
      <c r="AS337" s="105"/>
      <c r="AT337" s="105"/>
      <c r="AU337" s="105"/>
      <c r="AV337" s="105"/>
      <c r="AW337" s="105"/>
      <c r="AX337" s="105"/>
      <c r="AY337" s="105"/>
      <c r="AZ337" s="105"/>
      <c r="BA337" s="105"/>
      <c r="BB337" s="105"/>
      <c r="BC337" s="105"/>
      <c r="BD337" s="105"/>
      <c r="BE337" s="105"/>
      <c r="BF337" s="105"/>
      <c r="BG337" s="105"/>
      <c r="BH337" s="105"/>
      <c r="BI337" s="105"/>
      <c r="BJ337" s="234"/>
      <c r="BK337" s="234"/>
      <c r="BL337" s="234"/>
      <c r="BM337" s="234"/>
    </row>
    <row r="338" spans="1:65" s="190" customFormat="1" hidden="1" outlineLevel="2">
      <c r="A338" s="234"/>
      <c r="B338" s="32"/>
      <c r="C338" s="31"/>
      <c r="D338" s="930"/>
      <c r="E338" s="167">
        <v>1</v>
      </c>
      <c r="F338" s="34"/>
      <c r="G338" s="183"/>
      <c r="H338" s="105">
        <f>IF(A21stdlife="n/a","n/a",IF(H$3&gt;(A21stdlife+$E338),('PTRM input'!$G$163*(1+rvanilla01)^0.5)-SUM($G338:G338),('PTRM input'!$G$163*(1+rvanilla01)^0.5)/A21stdlife))</f>
        <v>0</v>
      </c>
      <c r="I338" s="105">
        <f>IF(A21stdlife="n/a","n/a",IF(I$3&gt;(A21stdlife+$E338),('PTRM input'!$G$163*(1+rvanilla01)^0.5)-SUM($G338:H338),('PTRM input'!$G$163*(1+rvanilla01)^0.5)/A21stdlife))</f>
        <v>0</v>
      </c>
      <c r="J338" s="105">
        <f>IF(A21stdlife="n/a","n/a",IF(J$3&gt;(A21stdlife+$E338),('PTRM input'!$G$163*(1+rvanilla01)^0.5)-SUM($G338:I338),('PTRM input'!$G$163*(1+rvanilla01)^0.5)/A21stdlife))</f>
        <v>0</v>
      </c>
      <c r="K338" s="105">
        <f>IF(A21stdlife="n/a","n/a",IF(K$3&gt;(A21stdlife+$E338),('PTRM input'!$G$163*(1+rvanilla01)^0.5)-SUM($G338:J338),('PTRM input'!$G$163*(1+rvanilla01)^0.5)/A21stdlife))</f>
        <v>0</v>
      </c>
      <c r="L338" s="105">
        <f>IF(A21stdlife="n/a","n/a",IF(L$3&gt;(A21stdlife+$E338),('PTRM input'!$G$163*(1+rvanilla01)^0.5)-SUM($G338:K338),('PTRM input'!$G$163*(1+rvanilla01)^0.5)/A21stdlife))</f>
        <v>0</v>
      </c>
      <c r="M338" s="105">
        <f>IF(A21stdlife="n/a","n/a",IF(M$3&gt;(A21stdlife+$E338),('PTRM input'!$G$163*(1+rvanilla01)^0.5)-SUM($G338:L338),('PTRM input'!$G$163*(1+rvanilla01)^0.5)/A21stdlife))</f>
        <v>0</v>
      </c>
      <c r="N338" s="105">
        <f>IF(A21stdlife="n/a","n/a",IF(N$3&gt;(A21stdlife+$E338),('PTRM input'!$G$163*(1+rvanilla01)^0.5)-SUM($G338:M338),('PTRM input'!$G$163*(1+rvanilla01)^0.5)/A21stdlife))</f>
        <v>0</v>
      </c>
      <c r="O338" s="105">
        <f>IF(A21stdlife="n/a","n/a",IF(O$3&gt;(A21stdlife+$E338),('PTRM input'!$G$163*(1+rvanilla01)^0.5)-SUM($G338:N338),('PTRM input'!$G$163*(1+rvanilla01)^0.5)/A21stdlife))</f>
        <v>0</v>
      </c>
      <c r="P338" s="105">
        <f>IF(A21stdlife="n/a","n/a",IF(P$3&gt;(A21stdlife+$E338),('PTRM input'!$G$163*(1+rvanilla01)^0.5)-SUM($G338:O338),('PTRM input'!$G$163*(1+rvanilla01)^0.5)/A21stdlife))</f>
        <v>0</v>
      </c>
      <c r="Q338" s="105">
        <f>IF(A21stdlife="n/a","n/a",IF(Q$3&gt;(A21stdlife+$E338),('PTRM input'!$G$163*(1+rvanilla01)^0.5)-SUM($G338:P338),('PTRM input'!$G$163*(1+rvanilla01)^0.5)/A21stdlife))</f>
        <v>0</v>
      </c>
      <c r="R338" s="105">
        <f>IF(A21stdlife="n/a","n/a",IF(R$3&gt;(A21stdlife+$E338),('PTRM input'!$G$163*(1+rvanilla01)^0.5)-SUM($G338:Q338),('PTRM input'!$G$163*(1+rvanilla01)^0.5)/A21stdlife))</f>
        <v>0</v>
      </c>
      <c r="S338" s="105">
        <f>IF(A21stdlife="n/a","n/a",IF(S$3&gt;(A21stdlife+$E338),('PTRM input'!$G$163*(1+rvanilla01)^0.5)-SUM($G338:R338),('PTRM input'!$G$163*(1+rvanilla01)^0.5)/A21stdlife))</f>
        <v>0</v>
      </c>
      <c r="T338" s="105">
        <f>IF(A21stdlife="n/a","n/a",IF(T$3&gt;(A21stdlife+$E338),('PTRM input'!$G$163*(1+rvanilla01)^0.5)-SUM($G338:S338),('PTRM input'!$G$163*(1+rvanilla01)^0.5)/A21stdlife))</f>
        <v>0</v>
      </c>
      <c r="U338" s="105">
        <f>IF(A21stdlife="n/a","n/a",IF(U$3&gt;(A21stdlife+$E338),('PTRM input'!$G$163*(1+rvanilla01)^0.5)-SUM($G338:T338),('PTRM input'!$G$163*(1+rvanilla01)^0.5)/A21stdlife))</f>
        <v>0</v>
      </c>
      <c r="V338" s="105">
        <f>IF(A21stdlife="n/a","n/a",IF(V$3&gt;(A21stdlife+$E338),('PTRM input'!$G$163*(1+rvanilla01)^0.5)-SUM($G338:U338),('PTRM input'!$G$163*(1+rvanilla01)^0.5)/A21stdlife))</f>
        <v>0</v>
      </c>
      <c r="W338" s="105">
        <f>IF(A21stdlife="n/a","n/a",IF(W$3&gt;(A21stdlife+$E338),('PTRM input'!$G$163*(1+rvanilla01)^0.5)-SUM($G338:V338),('PTRM input'!$G$163*(1+rvanilla01)^0.5)/A21stdlife))</f>
        <v>0</v>
      </c>
      <c r="X338" s="105">
        <f>IF(A21stdlife="n/a","n/a",IF(X$3&gt;(A21stdlife+$E338),('PTRM input'!$G$163*(1+rvanilla01)^0.5)-SUM($G338:W338),('PTRM input'!$G$163*(1+rvanilla01)^0.5)/A21stdlife))</f>
        <v>0</v>
      </c>
      <c r="Y338" s="105">
        <f>IF(A21stdlife="n/a","n/a",IF(Y$3&gt;(A21stdlife+$E338),('PTRM input'!$G$163*(1+rvanilla01)^0.5)-SUM($G338:X338),('PTRM input'!$G$163*(1+rvanilla01)^0.5)/A21stdlife))</f>
        <v>0</v>
      </c>
      <c r="Z338" s="105">
        <f>IF(A21stdlife="n/a","n/a",IF(Z$3&gt;(A21stdlife+$E338),('PTRM input'!$G$163*(1+rvanilla01)^0.5)-SUM($G338:Y338),('PTRM input'!$G$163*(1+rvanilla01)^0.5)/A21stdlife))</f>
        <v>0</v>
      </c>
      <c r="AA338" s="105">
        <f>IF(A21stdlife="n/a","n/a",IF(AA$3&gt;(A21stdlife+$E338),('PTRM input'!$G$163*(1+rvanilla01)^0.5)-SUM($G338:Z338),('PTRM input'!$G$163*(1+rvanilla01)^0.5)/A21stdlife))</f>
        <v>0</v>
      </c>
      <c r="AB338" s="105">
        <f>IF(A21stdlife="n/a","n/a",IF(AB$3&gt;(A21stdlife+$E338),('PTRM input'!$G$163*(1+rvanilla01)^0.5)-SUM($G338:AA338),('PTRM input'!$G$163*(1+rvanilla01)^0.5)/A21stdlife))</f>
        <v>0</v>
      </c>
      <c r="AC338" s="105">
        <f>IF(A21stdlife="n/a","n/a",IF(AC$3&gt;(A21stdlife+$E338),('PTRM input'!$G$163*(1+rvanilla01)^0.5)-SUM($G338:AB338),('PTRM input'!$G$163*(1+rvanilla01)^0.5)/A21stdlife))</f>
        <v>0</v>
      </c>
      <c r="AD338" s="105">
        <f>IF(A21stdlife="n/a","n/a",IF(AD$3&gt;(A21stdlife+$E338),('PTRM input'!$G$163*(1+rvanilla01)^0.5)-SUM($G338:AC338),('PTRM input'!$G$163*(1+rvanilla01)^0.5)/A21stdlife))</f>
        <v>0</v>
      </c>
      <c r="AE338" s="105">
        <f>IF(A21stdlife="n/a","n/a",IF(AE$3&gt;(A21stdlife+$E338),('PTRM input'!$G$163*(1+rvanilla01)^0.5)-SUM($G338:AD338),('PTRM input'!$G$163*(1+rvanilla01)^0.5)/A21stdlife))</f>
        <v>0</v>
      </c>
      <c r="AF338" s="105">
        <f>IF(A21stdlife="n/a","n/a",IF(AF$3&gt;(A21stdlife+$E338),('PTRM input'!$G$163*(1+rvanilla01)^0.5)-SUM($G338:AE338),('PTRM input'!$G$163*(1+rvanilla01)^0.5)/A21stdlife))</f>
        <v>0</v>
      </c>
      <c r="AG338" s="105">
        <f>IF(A21stdlife="n/a","n/a",IF(AG$3&gt;(A21stdlife+$E338),('PTRM input'!$G$163*(1+rvanilla01)^0.5)-SUM($G338:AF338),('PTRM input'!$G$163*(1+rvanilla01)^0.5)/A21stdlife))</f>
        <v>0</v>
      </c>
      <c r="AH338" s="105">
        <f>IF(A21stdlife="n/a","n/a",IF(AH$3&gt;(A21stdlife+$E338),('PTRM input'!$G$163*(1+rvanilla01)^0.5)-SUM($G338:AG338),('PTRM input'!$G$163*(1+rvanilla01)^0.5)/A21stdlife))</f>
        <v>0</v>
      </c>
      <c r="AI338" s="105">
        <f>IF(A21stdlife="n/a","n/a",IF(AI$3&gt;(A21stdlife+$E338),('PTRM input'!$G$163*(1+rvanilla01)^0.5)-SUM($G338:AH338),('PTRM input'!$G$163*(1+rvanilla01)^0.5)/A21stdlife))</f>
        <v>0</v>
      </c>
      <c r="AJ338" s="105">
        <f>IF(A21stdlife="n/a","n/a",IF(AJ$3&gt;(A21stdlife+$E338),('PTRM input'!$G$163*(1+rvanilla01)^0.5)-SUM($G338:AI338),('PTRM input'!$G$163*(1+rvanilla01)^0.5)/A21stdlife))</f>
        <v>0</v>
      </c>
      <c r="AK338" s="105">
        <f>IF(A21stdlife="n/a","n/a",IF(AK$3&gt;(A21stdlife+$E338),('PTRM input'!$G$163*(1+rvanilla01)^0.5)-SUM($G338:AJ338),('PTRM input'!$G$163*(1+rvanilla01)^0.5)/A21stdlife))</f>
        <v>0</v>
      </c>
      <c r="AL338" s="105">
        <f>IF(A21stdlife="n/a","n/a",IF(AL$3&gt;(A21stdlife+$E338),('PTRM input'!$G$163*(1+rvanilla01)^0.5)-SUM($G338:AK338),('PTRM input'!$G$163*(1+rvanilla01)^0.5)/A21stdlife))</f>
        <v>0</v>
      </c>
      <c r="AM338" s="105">
        <f>IF(A21stdlife="n/a","n/a",IF(AM$3&gt;(A21stdlife+$E338),('PTRM input'!$G$163*(1+rvanilla01)^0.5)-SUM($G338:AL338),('PTRM input'!$G$163*(1+rvanilla01)^0.5)/A21stdlife))</f>
        <v>0</v>
      </c>
      <c r="AN338" s="105">
        <f>IF(A21stdlife="n/a","n/a",IF(AN$3&gt;(A21stdlife+$E338),('PTRM input'!$G$163*(1+rvanilla01)^0.5)-SUM($G338:AM338),('PTRM input'!$G$163*(1+rvanilla01)^0.5)/A21stdlife))</f>
        <v>0</v>
      </c>
      <c r="AO338" s="105">
        <f>IF(A21stdlife="n/a","n/a",IF(AO$3&gt;(A21stdlife+$E338),('PTRM input'!$G$163*(1+rvanilla01)^0.5)-SUM($G338:AN338),('PTRM input'!$G$163*(1+rvanilla01)^0.5)/A21stdlife))</f>
        <v>0</v>
      </c>
      <c r="AP338" s="105">
        <f>IF(A21stdlife="n/a","n/a",IF(AP$3&gt;(A21stdlife+$E338),('PTRM input'!$G$163*(1+rvanilla01)^0.5)-SUM($G338:AO338),('PTRM input'!$G$163*(1+rvanilla01)^0.5)/A21stdlife))</f>
        <v>0</v>
      </c>
      <c r="AQ338" s="105">
        <f>IF(A21stdlife="n/a","n/a",IF(AQ$3&gt;(A21stdlife+$E338),('PTRM input'!$G$163*(1+rvanilla01)^0.5)-SUM($G338:AP338),('PTRM input'!$G$163*(1+rvanilla01)^0.5)/A21stdlife))</f>
        <v>0</v>
      </c>
      <c r="AR338" s="105">
        <f>IF(A21stdlife="n/a","n/a",IF(AR$3&gt;(A21stdlife+$E338),('PTRM input'!$G$163*(1+rvanilla01)^0.5)-SUM($G338:AQ338),('PTRM input'!$G$163*(1+rvanilla01)^0.5)/A21stdlife))</f>
        <v>0</v>
      </c>
      <c r="AS338" s="105">
        <f>IF(A21stdlife="n/a","n/a",IF(AS$3&gt;(A21stdlife+$E338),('PTRM input'!$G$163*(1+rvanilla01)^0.5)-SUM($G338:AR338),('PTRM input'!$G$163*(1+rvanilla01)^0.5)/A21stdlife))</f>
        <v>0</v>
      </c>
      <c r="AT338" s="105">
        <f>IF(A21stdlife="n/a","n/a",IF(AT$3&gt;(A21stdlife+$E338),('PTRM input'!$G$163*(1+rvanilla01)^0.5)-SUM($G338:AS338),('PTRM input'!$G$163*(1+rvanilla01)^0.5)/A21stdlife))</f>
        <v>0</v>
      </c>
      <c r="AU338" s="105">
        <f>IF(A21stdlife="n/a","n/a",IF(AU$3&gt;(A21stdlife+$E338),('PTRM input'!$G$163*(1+rvanilla01)^0.5)-SUM($G338:AT338),('PTRM input'!$G$163*(1+rvanilla01)^0.5)/A21stdlife))</f>
        <v>0</v>
      </c>
      <c r="AV338" s="105">
        <f>IF(A21stdlife="n/a","n/a",IF(AV$3&gt;(A21stdlife+$E338),('PTRM input'!$G$163*(1+rvanilla01)^0.5)-SUM($G338:AU338),('PTRM input'!$G$163*(1+rvanilla01)^0.5)/A21stdlife))</f>
        <v>0</v>
      </c>
      <c r="AW338" s="105">
        <f>IF(A21stdlife="n/a","n/a",IF(AW$3&gt;(A21stdlife+$E338),('PTRM input'!$G$163*(1+rvanilla01)^0.5)-SUM($G338:AV338),('PTRM input'!$G$163*(1+rvanilla01)^0.5)/A21stdlife))</f>
        <v>0</v>
      </c>
      <c r="AX338" s="105">
        <f>IF(A21stdlife="n/a","n/a",IF(AX$3&gt;(A21stdlife+$E338),('PTRM input'!$G$163*(1+rvanilla01)^0.5)-SUM($G338:AW338),('PTRM input'!$G$163*(1+rvanilla01)^0.5)/A21stdlife))</f>
        <v>0</v>
      </c>
      <c r="AY338" s="105">
        <f>IF(A21stdlife="n/a","n/a",IF(AY$3&gt;(A21stdlife+$E338),('PTRM input'!$G$163*(1+rvanilla01)^0.5)-SUM($G338:AX338),('PTRM input'!$G$163*(1+rvanilla01)^0.5)/A21stdlife))</f>
        <v>0</v>
      </c>
      <c r="AZ338" s="105">
        <f>IF(A21stdlife="n/a","n/a",IF(AZ$3&gt;(A21stdlife+$E338),('PTRM input'!$G$163*(1+rvanilla01)^0.5)-SUM($G338:AY338),('PTRM input'!$G$163*(1+rvanilla01)^0.5)/A21stdlife))</f>
        <v>0</v>
      </c>
      <c r="BA338" s="105">
        <f>IF(A21stdlife="n/a","n/a",IF(BA$3&gt;(A21stdlife+$E338),('PTRM input'!$G$163*(1+rvanilla01)^0.5)-SUM($G338:AZ338),('PTRM input'!$G$163*(1+rvanilla01)^0.5)/A21stdlife))</f>
        <v>0</v>
      </c>
      <c r="BB338" s="105">
        <f>IF(A21stdlife="n/a","n/a",IF(BB$3&gt;(A21stdlife+$E338),('PTRM input'!$G$163*(1+rvanilla01)^0.5)-SUM($G338:BA338),('PTRM input'!$G$163*(1+rvanilla01)^0.5)/A21stdlife))</f>
        <v>0</v>
      </c>
      <c r="BC338" s="105">
        <f>IF(A21stdlife="n/a","n/a",IF(BC$3&gt;(A21stdlife+$E338),('PTRM input'!$G$163*(1+rvanilla01)^0.5)-SUM($G338:BB338),('PTRM input'!$G$163*(1+rvanilla01)^0.5)/A21stdlife))</f>
        <v>0</v>
      </c>
      <c r="BD338" s="105">
        <f>IF(A21stdlife="n/a","n/a",IF(BD$3&gt;(A21stdlife+$E338),('PTRM input'!$G$163*(1+rvanilla01)^0.5)-SUM($G338:BC338),('PTRM input'!$G$163*(1+rvanilla01)^0.5)/A21stdlife))</f>
        <v>0</v>
      </c>
      <c r="BE338" s="105">
        <f>IF(A21stdlife="n/a","n/a",IF(BE$3&gt;(A21stdlife+$E338),('PTRM input'!$G$163*(1+rvanilla01)^0.5)-SUM($G338:BD338),('PTRM input'!$G$163*(1+rvanilla01)^0.5)/A21stdlife))</f>
        <v>0</v>
      </c>
      <c r="BF338" s="105">
        <f>IF(A21stdlife="n/a","n/a",IF(BF$3&gt;(A21stdlife+$E338),('PTRM input'!$G$163*(1+rvanilla01)^0.5)-SUM($G338:BE338),('PTRM input'!$G$163*(1+rvanilla01)^0.5)/A21stdlife))</f>
        <v>0</v>
      </c>
      <c r="BG338" s="105">
        <f>IF(A21stdlife="n/a","n/a",IF(BG$3&gt;(A21stdlife+$E338),('PTRM input'!$G$163*(1+rvanilla01)^0.5)-SUM($G338:BF338),('PTRM input'!$G$163*(1+rvanilla01)^0.5)/A21stdlife))</f>
        <v>0</v>
      </c>
      <c r="BH338" s="105">
        <f>IF(A21stdlife="n/a","n/a",IF(BH$3&gt;(A21stdlife+$E338),('PTRM input'!$G$163*(1+rvanilla01)^0.5)-SUM($G338:BG338),('PTRM input'!$G$163*(1+rvanilla01)^0.5)/A21stdlife))</f>
        <v>0</v>
      </c>
      <c r="BI338" s="105">
        <f>IF(A21stdlife="n/a","n/a",IF(BI$3&gt;(A21stdlife+$E338),('PTRM input'!$G$163*(1+rvanilla01)^0.5)-SUM($G338:BH338),('PTRM input'!$G$163*(1+rvanilla01)^0.5)/A21stdlife))</f>
        <v>0</v>
      </c>
      <c r="BJ338" s="234"/>
      <c r="BK338" s="234"/>
      <c r="BL338" s="234"/>
      <c r="BM338" s="234"/>
    </row>
    <row r="339" spans="1:65" s="190" customFormat="1" hidden="1" outlineLevel="2">
      <c r="A339" s="234"/>
      <c r="B339" s="32"/>
      <c r="C339" s="31"/>
      <c r="D339" s="930"/>
      <c r="E339" s="167">
        <v>2</v>
      </c>
      <c r="F339" s="34"/>
      <c r="G339" s="184"/>
      <c r="H339" s="185"/>
      <c r="I339" s="105">
        <f>IF(A21stdlife="n/a","n/a",IF(I$3&gt;(A21stdlife+$E339),('PTRM input'!$H$163*(1+rvanilla02)^0.5)-SUM($H339:H339),('PTRM input'!$H$163*(1+rvanilla02)^0.5)/A21stdlife))</f>
        <v>0</v>
      </c>
      <c r="J339" s="105">
        <f>IF(A21stdlife="n/a","n/a",IF(J$3&gt;(A21stdlife+$E339),('PTRM input'!$H$163*(1+rvanilla02)^0.5)-SUM($H339:I339),('PTRM input'!$H$163*(1+rvanilla02)^0.5)/A21stdlife))</f>
        <v>0</v>
      </c>
      <c r="K339" s="105">
        <f>IF(A21stdlife="n/a","n/a",IF(K$3&gt;(A21stdlife+$E339),('PTRM input'!$H$163*(1+rvanilla02)^0.5)-SUM($H339:J339),('PTRM input'!$H$163*(1+rvanilla02)^0.5)/A21stdlife))</f>
        <v>0</v>
      </c>
      <c r="L339" s="105">
        <f>IF(A21stdlife="n/a","n/a",IF(L$3&gt;(A21stdlife+$E339),('PTRM input'!$H$163*(1+rvanilla02)^0.5)-SUM($H339:K339),('PTRM input'!$H$163*(1+rvanilla02)^0.5)/A21stdlife))</f>
        <v>0</v>
      </c>
      <c r="M339" s="105">
        <f>IF(A21stdlife="n/a","n/a",IF(M$3&gt;(A21stdlife+$E339),('PTRM input'!$H$163*(1+rvanilla02)^0.5)-SUM($H339:L339),('PTRM input'!$H$163*(1+rvanilla02)^0.5)/A21stdlife))</f>
        <v>0</v>
      </c>
      <c r="N339" s="105">
        <f>IF(A21stdlife="n/a","n/a",IF(N$3&gt;(A21stdlife+$E339),('PTRM input'!$H$163*(1+rvanilla02)^0.5)-SUM($H339:M339),('PTRM input'!$H$163*(1+rvanilla02)^0.5)/A21stdlife))</f>
        <v>0</v>
      </c>
      <c r="O339" s="105">
        <f>IF(A21stdlife="n/a","n/a",IF(O$3&gt;(A21stdlife+$E339),('PTRM input'!$H$163*(1+rvanilla02)^0.5)-SUM($H339:N339),('PTRM input'!$H$163*(1+rvanilla02)^0.5)/A21stdlife))</f>
        <v>0</v>
      </c>
      <c r="P339" s="105">
        <f>IF(A21stdlife="n/a","n/a",IF(P$3&gt;(A21stdlife+$E339),('PTRM input'!$H$163*(1+rvanilla02)^0.5)-SUM($H339:O339),('PTRM input'!$H$163*(1+rvanilla02)^0.5)/A21stdlife))</f>
        <v>0</v>
      </c>
      <c r="Q339" s="105">
        <f>IF(A21stdlife="n/a","n/a",IF(Q$3&gt;(A21stdlife+$E339),('PTRM input'!$H$163*(1+rvanilla02)^0.5)-SUM($H339:P339),('PTRM input'!$H$163*(1+rvanilla02)^0.5)/A21stdlife))</f>
        <v>0</v>
      </c>
      <c r="R339" s="105">
        <f>IF(A21stdlife="n/a","n/a",IF(R$3&gt;(A21stdlife+$E339),('PTRM input'!$H$163*(1+rvanilla02)^0.5)-SUM($H339:Q339),('PTRM input'!$H$163*(1+rvanilla02)^0.5)/A21stdlife))</f>
        <v>0</v>
      </c>
      <c r="S339" s="105">
        <f>IF(A21stdlife="n/a","n/a",IF(S$3&gt;(A21stdlife+$E339),('PTRM input'!$H$163*(1+rvanilla02)^0.5)-SUM($H339:R339),('PTRM input'!$H$163*(1+rvanilla02)^0.5)/A21stdlife))</f>
        <v>0</v>
      </c>
      <c r="T339" s="105">
        <f>IF(A21stdlife="n/a","n/a",IF(T$3&gt;(A21stdlife+$E339),('PTRM input'!$H$163*(1+rvanilla02)^0.5)-SUM($H339:S339),('PTRM input'!$H$163*(1+rvanilla02)^0.5)/A21stdlife))</f>
        <v>0</v>
      </c>
      <c r="U339" s="105">
        <f>IF(A21stdlife="n/a","n/a",IF(U$3&gt;(A21stdlife+$E339),('PTRM input'!$H$163*(1+rvanilla02)^0.5)-SUM($H339:T339),('PTRM input'!$H$163*(1+rvanilla02)^0.5)/A21stdlife))</f>
        <v>0</v>
      </c>
      <c r="V339" s="105">
        <f>IF(A21stdlife="n/a","n/a",IF(V$3&gt;(A21stdlife+$E339),('PTRM input'!$H$163*(1+rvanilla02)^0.5)-SUM($H339:U339),('PTRM input'!$H$163*(1+rvanilla02)^0.5)/A21stdlife))</f>
        <v>0</v>
      </c>
      <c r="W339" s="105">
        <f>IF(A21stdlife="n/a","n/a",IF(W$3&gt;(A21stdlife+$E339),('PTRM input'!$H$163*(1+rvanilla02)^0.5)-SUM($H339:V339),('PTRM input'!$H$163*(1+rvanilla02)^0.5)/A21stdlife))</f>
        <v>0</v>
      </c>
      <c r="X339" s="105">
        <f>IF(A21stdlife="n/a","n/a",IF(X$3&gt;(A21stdlife+$E339),('PTRM input'!$H$163*(1+rvanilla02)^0.5)-SUM($H339:W339),('PTRM input'!$H$163*(1+rvanilla02)^0.5)/A21stdlife))</f>
        <v>0</v>
      </c>
      <c r="Y339" s="105">
        <f>IF(A21stdlife="n/a","n/a",IF(Y$3&gt;(A21stdlife+$E339),('PTRM input'!$H$163*(1+rvanilla02)^0.5)-SUM($H339:X339),('PTRM input'!$H$163*(1+rvanilla02)^0.5)/A21stdlife))</f>
        <v>0</v>
      </c>
      <c r="Z339" s="105">
        <f>IF(A21stdlife="n/a","n/a",IF(Z$3&gt;(A21stdlife+$E339),('PTRM input'!$H$163*(1+rvanilla02)^0.5)-SUM($H339:Y339),('PTRM input'!$H$163*(1+rvanilla02)^0.5)/A21stdlife))</f>
        <v>0</v>
      </c>
      <c r="AA339" s="105">
        <f>IF(A21stdlife="n/a","n/a",IF(AA$3&gt;(A21stdlife+$E339),('PTRM input'!$H$163*(1+rvanilla02)^0.5)-SUM($H339:Z339),('PTRM input'!$H$163*(1+rvanilla02)^0.5)/A21stdlife))</f>
        <v>0</v>
      </c>
      <c r="AB339" s="105">
        <f>IF(A21stdlife="n/a","n/a",IF(AB$3&gt;(A21stdlife+$E339),('PTRM input'!$H$163*(1+rvanilla02)^0.5)-SUM($H339:AA339),('PTRM input'!$H$163*(1+rvanilla02)^0.5)/A21stdlife))</f>
        <v>0</v>
      </c>
      <c r="AC339" s="105">
        <f>IF(A21stdlife="n/a","n/a",IF(AC$3&gt;(A21stdlife+$E339),('PTRM input'!$H$163*(1+rvanilla02)^0.5)-SUM($H339:AB339),('PTRM input'!$H$163*(1+rvanilla02)^0.5)/A21stdlife))</f>
        <v>0</v>
      </c>
      <c r="AD339" s="105">
        <f>IF(A21stdlife="n/a","n/a",IF(AD$3&gt;(A21stdlife+$E339),('PTRM input'!$H$163*(1+rvanilla02)^0.5)-SUM($H339:AC339),('PTRM input'!$H$163*(1+rvanilla02)^0.5)/A21stdlife))</f>
        <v>0</v>
      </c>
      <c r="AE339" s="105">
        <f>IF(A21stdlife="n/a","n/a",IF(AE$3&gt;(A21stdlife+$E339),('PTRM input'!$H$163*(1+rvanilla02)^0.5)-SUM($H339:AD339),('PTRM input'!$H$163*(1+rvanilla02)^0.5)/A21stdlife))</f>
        <v>0</v>
      </c>
      <c r="AF339" s="105">
        <f>IF(A21stdlife="n/a","n/a",IF(AF$3&gt;(A21stdlife+$E339),('PTRM input'!$H$163*(1+rvanilla02)^0.5)-SUM($H339:AE339),('PTRM input'!$H$163*(1+rvanilla02)^0.5)/A21stdlife))</f>
        <v>0</v>
      </c>
      <c r="AG339" s="105">
        <f>IF(A21stdlife="n/a","n/a",IF(AG$3&gt;(A21stdlife+$E339),('PTRM input'!$H$163*(1+rvanilla02)^0.5)-SUM($H339:AF339),('PTRM input'!$H$163*(1+rvanilla02)^0.5)/A21stdlife))</f>
        <v>0</v>
      </c>
      <c r="AH339" s="105">
        <f>IF(A21stdlife="n/a","n/a",IF(AH$3&gt;(A21stdlife+$E339),('PTRM input'!$H$163*(1+rvanilla02)^0.5)-SUM($H339:AG339),('PTRM input'!$H$163*(1+rvanilla02)^0.5)/A21stdlife))</f>
        <v>0</v>
      </c>
      <c r="AI339" s="105">
        <f>IF(A21stdlife="n/a","n/a",IF(AI$3&gt;(A21stdlife+$E339),('PTRM input'!$H$163*(1+rvanilla02)^0.5)-SUM($H339:AH339),('PTRM input'!$H$163*(1+rvanilla02)^0.5)/A21stdlife))</f>
        <v>0</v>
      </c>
      <c r="AJ339" s="105">
        <f>IF(A21stdlife="n/a","n/a",IF(AJ$3&gt;(A21stdlife+$E339),('PTRM input'!$H$163*(1+rvanilla02)^0.5)-SUM($H339:AI339),('PTRM input'!$H$163*(1+rvanilla02)^0.5)/A21stdlife))</f>
        <v>0</v>
      </c>
      <c r="AK339" s="105">
        <f>IF(A21stdlife="n/a","n/a",IF(AK$3&gt;(A21stdlife+$E339),('PTRM input'!$H$163*(1+rvanilla02)^0.5)-SUM($H339:AJ339),('PTRM input'!$H$163*(1+rvanilla02)^0.5)/A21stdlife))</f>
        <v>0</v>
      </c>
      <c r="AL339" s="105">
        <f>IF(A21stdlife="n/a","n/a",IF(AL$3&gt;(A21stdlife+$E339),('PTRM input'!$H$163*(1+rvanilla02)^0.5)-SUM($H339:AK339),('PTRM input'!$H$163*(1+rvanilla02)^0.5)/A21stdlife))</f>
        <v>0</v>
      </c>
      <c r="AM339" s="105">
        <f>IF(A21stdlife="n/a","n/a",IF(AM$3&gt;(A21stdlife+$E339),('PTRM input'!$H$163*(1+rvanilla02)^0.5)-SUM($H339:AL339),('PTRM input'!$H$163*(1+rvanilla02)^0.5)/A21stdlife))</f>
        <v>0</v>
      </c>
      <c r="AN339" s="105">
        <f>IF(A21stdlife="n/a","n/a",IF(AN$3&gt;(A21stdlife+$E339),('PTRM input'!$H$163*(1+rvanilla02)^0.5)-SUM($H339:AM339),('PTRM input'!$H$163*(1+rvanilla02)^0.5)/A21stdlife))</f>
        <v>0</v>
      </c>
      <c r="AO339" s="105">
        <f>IF(A21stdlife="n/a","n/a",IF(AO$3&gt;(A21stdlife+$E339),('PTRM input'!$H$163*(1+rvanilla02)^0.5)-SUM($H339:AN339),('PTRM input'!$H$163*(1+rvanilla02)^0.5)/A21stdlife))</f>
        <v>0</v>
      </c>
      <c r="AP339" s="105">
        <f>IF(A21stdlife="n/a","n/a",IF(AP$3&gt;(A21stdlife+$E339),('PTRM input'!$H$163*(1+rvanilla02)^0.5)-SUM($H339:AO339),('PTRM input'!$H$163*(1+rvanilla02)^0.5)/A21stdlife))</f>
        <v>0</v>
      </c>
      <c r="AQ339" s="105">
        <f>IF(A21stdlife="n/a","n/a",IF(AQ$3&gt;(A21stdlife+$E339),('PTRM input'!$H$163*(1+rvanilla02)^0.5)-SUM($H339:AP339),('PTRM input'!$H$163*(1+rvanilla02)^0.5)/A21stdlife))</f>
        <v>0</v>
      </c>
      <c r="AR339" s="105">
        <f>IF(A21stdlife="n/a","n/a",IF(AR$3&gt;(A21stdlife+$E339),('PTRM input'!$H$163*(1+rvanilla02)^0.5)-SUM($H339:AQ339),('PTRM input'!$H$163*(1+rvanilla02)^0.5)/A21stdlife))</f>
        <v>0</v>
      </c>
      <c r="AS339" s="105">
        <f>IF(A21stdlife="n/a","n/a",IF(AS$3&gt;(A21stdlife+$E339),('PTRM input'!$H$163*(1+rvanilla02)^0.5)-SUM($H339:AR339),('PTRM input'!$H$163*(1+rvanilla02)^0.5)/A21stdlife))</f>
        <v>0</v>
      </c>
      <c r="AT339" s="105">
        <f>IF(A21stdlife="n/a","n/a",IF(AT$3&gt;(A21stdlife+$E339),('PTRM input'!$H$163*(1+rvanilla02)^0.5)-SUM($H339:AS339),('PTRM input'!$H$163*(1+rvanilla02)^0.5)/A21stdlife))</f>
        <v>0</v>
      </c>
      <c r="AU339" s="105">
        <f>IF(A21stdlife="n/a","n/a",IF(AU$3&gt;(A21stdlife+$E339),('PTRM input'!$H$163*(1+rvanilla02)^0.5)-SUM($H339:AT339),('PTRM input'!$H$163*(1+rvanilla02)^0.5)/A21stdlife))</f>
        <v>0</v>
      </c>
      <c r="AV339" s="105">
        <f>IF(A21stdlife="n/a","n/a",IF(AV$3&gt;(A21stdlife+$E339),('PTRM input'!$H$163*(1+rvanilla02)^0.5)-SUM($H339:AU339),('PTRM input'!$H$163*(1+rvanilla02)^0.5)/A21stdlife))</f>
        <v>0</v>
      </c>
      <c r="AW339" s="105">
        <f>IF(A21stdlife="n/a","n/a",IF(AW$3&gt;(A21stdlife+$E339),('PTRM input'!$H$163*(1+rvanilla02)^0.5)-SUM($H339:AV339),('PTRM input'!$H$163*(1+rvanilla02)^0.5)/A21stdlife))</f>
        <v>0</v>
      </c>
      <c r="AX339" s="105">
        <f>IF(A21stdlife="n/a","n/a",IF(AX$3&gt;(A21stdlife+$E339),('PTRM input'!$H$163*(1+rvanilla02)^0.5)-SUM($H339:AW339),('PTRM input'!$H$163*(1+rvanilla02)^0.5)/A21stdlife))</f>
        <v>0</v>
      </c>
      <c r="AY339" s="105">
        <f>IF(A21stdlife="n/a","n/a",IF(AY$3&gt;(A21stdlife+$E339),('PTRM input'!$H$163*(1+rvanilla02)^0.5)-SUM($H339:AX339),('PTRM input'!$H$163*(1+rvanilla02)^0.5)/A21stdlife))</f>
        <v>0</v>
      </c>
      <c r="AZ339" s="105">
        <f>IF(A21stdlife="n/a","n/a",IF(AZ$3&gt;(A21stdlife+$E339),('PTRM input'!$H$163*(1+rvanilla02)^0.5)-SUM($H339:AY339),('PTRM input'!$H$163*(1+rvanilla02)^0.5)/A21stdlife))</f>
        <v>0</v>
      </c>
      <c r="BA339" s="105">
        <f>IF(A21stdlife="n/a","n/a",IF(BA$3&gt;(A21stdlife+$E339),('PTRM input'!$H$163*(1+rvanilla02)^0.5)-SUM($H339:AZ339),('PTRM input'!$H$163*(1+rvanilla02)^0.5)/A21stdlife))</f>
        <v>0</v>
      </c>
      <c r="BB339" s="105">
        <f>IF(A21stdlife="n/a","n/a",IF(BB$3&gt;(A21stdlife+$E339),('PTRM input'!$H$163*(1+rvanilla02)^0.5)-SUM($H339:BA339),('PTRM input'!$H$163*(1+rvanilla02)^0.5)/A21stdlife))</f>
        <v>0</v>
      </c>
      <c r="BC339" s="105">
        <f>IF(A21stdlife="n/a","n/a",IF(BC$3&gt;(A21stdlife+$E339),('PTRM input'!$H$163*(1+rvanilla02)^0.5)-SUM($H339:BB339),('PTRM input'!$H$163*(1+rvanilla02)^0.5)/A21stdlife))</f>
        <v>0</v>
      </c>
      <c r="BD339" s="105">
        <f>IF(A21stdlife="n/a","n/a",IF(BD$3&gt;(A21stdlife+$E339),('PTRM input'!$H$163*(1+rvanilla02)^0.5)-SUM($H339:BC339),('PTRM input'!$H$163*(1+rvanilla02)^0.5)/A21stdlife))</f>
        <v>0</v>
      </c>
      <c r="BE339" s="105">
        <f>IF(A21stdlife="n/a","n/a",IF(BE$3&gt;(A21stdlife+$E339),('PTRM input'!$H$163*(1+rvanilla02)^0.5)-SUM($H339:BD339),('PTRM input'!$H$163*(1+rvanilla02)^0.5)/A21stdlife))</f>
        <v>0</v>
      </c>
      <c r="BF339" s="105">
        <f>IF(A21stdlife="n/a","n/a",IF(BF$3&gt;(A21stdlife+$E339),('PTRM input'!$H$163*(1+rvanilla02)^0.5)-SUM($H339:BE339),('PTRM input'!$H$163*(1+rvanilla02)^0.5)/A21stdlife))</f>
        <v>0</v>
      </c>
      <c r="BG339" s="105">
        <f>IF(A21stdlife="n/a","n/a",IF(BG$3&gt;(A21stdlife+$E339),('PTRM input'!$H$163*(1+rvanilla02)^0.5)-SUM($H339:BF339),('PTRM input'!$H$163*(1+rvanilla02)^0.5)/A21stdlife))</f>
        <v>0</v>
      </c>
      <c r="BH339" s="105">
        <f>IF(A21stdlife="n/a","n/a",IF(BH$3&gt;(A21stdlife+$E339),('PTRM input'!$H$163*(1+rvanilla02)^0.5)-SUM($H339:BG339),('PTRM input'!$H$163*(1+rvanilla02)^0.5)/A21stdlife))</f>
        <v>0</v>
      </c>
      <c r="BI339" s="105">
        <f>IF(A21stdlife="n/a","n/a",IF(BI$3&gt;(A21stdlife+$E339),('PTRM input'!$H$163*(1+rvanilla02)^0.5)-SUM($H339:BH339),('PTRM input'!$H$163*(1+rvanilla02)^0.5)/A21stdlife))</f>
        <v>0</v>
      </c>
      <c r="BJ339" s="234"/>
      <c r="BK339" s="234"/>
      <c r="BL339" s="234"/>
      <c r="BM339" s="234"/>
    </row>
    <row r="340" spans="1:65" s="190" customFormat="1" hidden="1" outlineLevel="2">
      <c r="A340" s="234"/>
      <c r="B340" s="32"/>
      <c r="C340" s="31"/>
      <c r="D340" s="930"/>
      <c r="E340" s="167">
        <v>3</v>
      </c>
      <c r="F340" s="34"/>
      <c r="G340" s="184"/>
      <c r="H340" s="186"/>
      <c r="I340" s="185"/>
      <c r="J340" s="105">
        <f>IF(A21stdlife="n/a","n/a",IF(J$3&gt;(A21stdlife+$E340),('PTRM input'!$I$163*(1+rvanilla03)^0.5)-SUM($I340:I340),('PTRM input'!$I$163*(1+rvanilla03)^0.5)/A21stdlife))</f>
        <v>0</v>
      </c>
      <c r="K340" s="105">
        <f>IF(A21stdlife="n/a","n/a",IF(K$3&gt;(A21stdlife+$E340),('PTRM input'!$I$163*(1+rvanilla03)^0.5)-SUM($I340:J340),('PTRM input'!$I$163*(1+rvanilla03)^0.5)/A21stdlife))</f>
        <v>0</v>
      </c>
      <c r="L340" s="105">
        <f>IF(A21stdlife="n/a","n/a",IF(L$3&gt;(A21stdlife+$E340),('PTRM input'!$I$163*(1+rvanilla03)^0.5)-SUM($I340:K340),('PTRM input'!$I$163*(1+rvanilla03)^0.5)/A21stdlife))</f>
        <v>0</v>
      </c>
      <c r="M340" s="105">
        <f>IF(A21stdlife="n/a","n/a",IF(M$3&gt;(A21stdlife+$E340),('PTRM input'!$I$163*(1+rvanilla03)^0.5)-SUM($I340:L340),('PTRM input'!$I$163*(1+rvanilla03)^0.5)/A21stdlife))</f>
        <v>0</v>
      </c>
      <c r="N340" s="105">
        <f>IF(A21stdlife="n/a","n/a",IF(N$3&gt;(A21stdlife+$E340),('PTRM input'!$I$163*(1+rvanilla03)^0.5)-SUM($I340:M340),('PTRM input'!$I$163*(1+rvanilla03)^0.5)/A21stdlife))</f>
        <v>0</v>
      </c>
      <c r="O340" s="105">
        <f>IF(A21stdlife="n/a","n/a",IF(O$3&gt;(A21stdlife+$E340),('PTRM input'!$I$163*(1+rvanilla03)^0.5)-SUM($I340:N340),('PTRM input'!$I$163*(1+rvanilla03)^0.5)/A21stdlife))</f>
        <v>0</v>
      </c>
      <c r="P340" s="105">
        <f>IF(A21stdlife="n/a","n/a",IF(P$3&gt;(A21stdlife+$E340),('PTRM input'!$I$163*(1+rvanilla03)^0.5)-SUM($I340:O340),('PTRM input'!$I$163*(1+rvanilla03)^0.5)/A21stdlife))</f>
        <v>0</v>
      </c>
      <c r="Q340" s="105">
        <f>IF(A21stdlife="n/a","n/a",IF(Q$3&gt;(A21stdlife+$E340),('PTRM input'!$I$163*(1+rvanilla03)^0.5)-SUM($I340:P340),('PTRM input'!$I$163*(1+rvanilla03)^0.5)/A21stdlife))</f>
        <v>0</v>
      </c>
      <c r="R340" s="105">
        <f>IF(A21stdlife="n/a","n/a",IF(R$3&gt;(A21stdlife+$E340),('PTRM input'!$I$163*(1+rvanilla03)^0.5)-SUM($I340:Q340),('PTRM input'!$I$163*(1+rvanilla03)^0.5)/A21stdlife))</f>
        <v>0</v>
      </c>
      <c r="S340" s="105">
        <f>IF(A21stdlife="n/a","n/a",IF(S$3&gt;(A21stdlife+$E340),('PTRM input'!$I$163*(1+rvanilla03)^0.5)-SUM($I340:R340),('PTRM input'!$I$163*(1+rvanilla03)^0.5)/A21stdlife))</f>
        <v>0</v>
      </c>
      <c r="T340" s="105">
        <f>IF(A21stdlife="n/a","n/a",IF(T$3&gt;(A21stdlife+$E340),('PTRM input'!$I$163*(1+rvanilla03)^0.5)-SUM($I340:S340),('PTRM input'!$I$163*(1+rvanilla03)^0.5)/A21stdlife))</f>
        <v>0</v>
      </c>
      <c r="U340" s="105">
        <f>IF(A21stdlife="n/a","n/a",IF(U$3&gt;(A21stdlife+$E340),('PTRM input'!$I$163*(1+rvanilla03)^0.5)-SUM($I340:T340),('PTRM input'!$I$163*(1+rvanilla03)^0.5)/A21stdlife))</f>
        <v>0</v>
      </c>
      <c r="V340" s="105">
        <f>IF(A21stdlife="n/a","n/a",IF(V$3&gt;(A21stdlife+$E340),('PTRM input'!$I$163*(1+rvanilla03)^0.5)-SUM($I340:U340),('PTRM input'!$I$163*(1+rvanilla03)^0.5)/A21stdlife))</f>
        <v>0</v>
      </c>
      <c r="W340" s="105">
        <f>IF(A21stdlife="n/a","n/a",IF(W$3&gt;(A21stdlife+$E340),('PTRM input'!$I$163*(1+rvanilla03)^0.5)-SUM($I340:V340),('PTRM input'!$I$163*(1+rvanilla03)^0.5)/A21stdlife))</f>
        <v>0</v>
      </c>
      <c r="X340" s="105">
        <f>IF(A21stdlife="n/a","n/a",IF(X$3&gt;(A21stdlife+$E340),('PTRM input'!$I$163*(1+rvanilla03)^0.5)-SUM($I340:W340),('PTRM input'!$I$163*(1+rvanilla03)^0.5)/A21stdlife))</f>
        <v>0</v>
      </c>
      <c r="Y340" s="105">
        <f>IF(A21stdlife="n/a","n/a",IF(Y$3&gt;(A21stdlife+$E340),('PTRM input'!$I$163*(1+rvanilla03)^0.5)-SUM($I340:X340),('PTRM input'!$I$163*(1+rvanilla03)^0.5)/A21stdlife))</f>
        <v>0</v>
      </c>
      <c r="Z340" s="105">
        <f>IF(A21stdlife="n/a","n/a",IF(Z$3&gt;(A21stdlife+$E340),('PTRM input'!$I$163*(1+rvanilla03)^0.5)-SUM($I340:Y340),('PTRM input'!$I$163*(1+rvanilla03)^0.5)/A21stdlife))</f>
        <v>0</v>
      </c>
      <c r="AA340" s="105">
        <f>IF(A21stdlife="n/a","n/a",IF(AA$3&gt;(A21stdlife+$E340),('PTRM input'!$I$163*(1+rvanilla03)^0.5)-SUM($I340:Z340),('PTRM input'!$I$163*(1+rvanilla03)^0.5)/A21stdlife))</f>
        <v>0</v>
      </c>
      <c r="AB340" s="105">
        <f>IF(A21stdlife="n/a","n/a",IF(AB$3&gt;(A21stdlife+$E340),('PTRM input'!$I$163*(1+rvanilla03)^0.5)-SUM($I340:AA340),('PTRM input'!$I$163*(1+rvanilla03)^0.5)/A21stdlife))</f>
        <v>0</v>
      </c>
      <c r="AC340" s="105">
        <f>IF(A21stdlife="n/a","n/a",IF(AC$3&gt;(A21stdlife+$E340),('PTRM input'!$I$163*(1+rvanilla03)^0.5)-SUM($I340:AB340),('PTRM input'!$I$163*(1+rvanilla03)^0.5)/A21stdlife))</f>
        <v>0</v>
      </c>
      <c r="AD340" s="105">
        <f>IF(A21stdlife="n/a","n/a",IF(AD$3&gt;(A21stdlife+$E340),('PTRM input'!$I$163*(1+rvanilla03)^0.5)-SUM($I340:AC340),('PTRM input'!$I$163*(1+rvanilla03)^0.5)/A21stdlife))</f>
        <v>0</v>
      </c>
      <c r="AE340" s="105">
        <f>IF(A21stdlife="n/a","n/a",IF(AE$3&gt;(A21stdlife+$E340),('PTRM input'!$I$163*(1+rvanilla03)^0.5)-SUM($I340:AD340),('PTRM input'!$I$163*(1+rvanilla03)^0.5)/A21stdlife))</f>
        <v>0</v>
      </c>
      <c r="AF340" s="105">
        <f>IF(A21stdlife="n/a","n/a",IF(AF$3&gt;(A21stdlife+$E340),('PTRM input'!$I$163*(1+rvanilla03)^0.5)-SUM($I340:AE340),('PTRM input'!$I$163*(1+rvanilla03)^0.5)/A21stdlife))</f>
        <v>0</v>
      </c>
      <c r="AG340" s="105">
        <f>IF(A21stdlife="n/a","n/a",IF(AG$3&gt;(A21stdlife+$E340),('PTRM input'!$I$163*(1+rvanilla03)^0.5)-SUM($I340:AF340),('PTRM input'!$I$163*(1+rvanilla03)^0.5)/A21stdlife))</f>
        <v>0</v>
      </c>
      <c r="AH340" s="105">
        <f>IF(A21stdlife="n/a","n/a",IF(AH$3&gt;(A21stdlife+$E340),('PTRM input'!$I$163*(1+rvanilla03)^0.5)-SUM($I340:AG340),('PTRM input'!$I$163*(1+rvanilla03)^0.5)/A21stdlife))</f>
        <v>0</v>
      </c>
      <c r="AI340" s="105">
        <f>IF(A21stdlife="n/a","n/a",IF(AI$3&gt;(A21stdlife+$E340),('PTRM input'!$I$163*(1+rvanilla03)^0.5)-SUM($I340:AH340),('PTRM input'!$I$163*(1+rvanilla03)^0.5)/A21stdlife))</f>
        <v>0</v>
      </c>
      <c r="AJ340" s="105">
        <f>IF(A21stdlife="n/a","n/a",IF(AJ$3&gt;(A21stdlife+$E340),('PTRM input'!$I$163*(1+rvanilla03)^0.5)-SUM($I340:AI340),('PTRM input'!$I$163*(1+rvanilla03)^0.5)/A21stdlife))</f>
        <v>0</v>
      </c>
      <c r="AK340" s="105">
        <f>IF(A21stdlife="n/a","n/a",IF(AK$3&gt;(A21stdlife+$E340),('PTRM input'!$I$163*(1+rvanilla03)^0.5)-SUM($I340:AJ340),('PTRM input'!$I$163*(1+rvanilla03)^0.5)/A21stdlife))</f>
        <v>0</v>
      </c>
      <c r="AL340" s="105">
        <f>IF(A21stdlife="n/a","n/a",IF(AL$3&gt;(A21stdlife+$E340),('PTRM input'!$I$163*(1+rvanilla03)^0.5)-SUM($I340:AK340),('PTRM input'!$I$163*(1+rvanilla03)^0.5)/A21stdlife))</f>
        <v>0</v>
      </c>
      <c r="AM340" s="105">
        <f>IF(A21stdlife="n/a","n/a",IF(AM$3&gt;(A21stdlife+$E340),('PTRM input'!$I$163*(1+rvanilla03)^0.5)-SUM($I340:AL340),('PTRM input'!$I$163*(1+rvanilla03)^0.5)/A21stdlife))</f>
        <v>0</v>
      </c>
      <c r="AN340" s="105">
        <f>IF(A21stdlife="n/a","n/a",IF(AN$3&gt;(A21stdlife+$E340),('PTRM input'!$I$163*(1+rvanilla03)^0.5)-SUM($I340:AM340),('PTRM input'!$I$163*(1+rvanilla03)^0.5)/A21stdlife))</f>
        <v>0</v>
      </c>
      <c r="AO340" s="105">
        <f>IF(A21stdlife="n/a","n/a",IF(AO$3&gt;(A21stdlife+$E340),('PTRM input'!$I$163*(1+rvanilla03)^0.5)-SUM($I340:AN340),('PTRM input'!$I$163*(1+rvanilla03)^0.5)/A21stdlife))</f>
        <v>0</v>
      </c>
      <c r="AP340" s="105">
        <f>IF(A21stdlife="n/a","n/a",IF(AP$3&gt;(A21stdlife+$E340),('PTRM input'!$I$163*(1+rvanilla03)^0.5)-SUM($I340:AO340),('PTRM input'!$I$163*(1+rvanilla03)^0.5)/A21stdlife))</f>
        <v>0</v>
      </c>
      <c r="AQ340" s="105">
        <f>IF(A21stdlife="n/a","n/a",IF(AQ$3&gt;(A21stdlife+$E340),('PTRM input'!$I$163*(1+rvanilla03)^0.5)-SUM($I340:AP340),('PTRM input'!$I$163*(1+rvanilla03)^0.5)/A21stdlife))</f>
        <v>0</v>
      </c>
      <c r="AR340" s="105">
        <f>IF(A21stdlife="n/a","n/a",IF(AR$3&gt;(A21stdlife+$E340),('PTRM input'!$I$163*(1+rvanilla03)^0.5)-SUM($I340:AQ340),('PTRM input'!$I$163*(1+rvanilla03)^0.5)/A21stdlife))</f>
        <v>0</v>
      </c>
      <c r="AS340" s="105">
        <f>IF(A21stdlife="n/a","n/a",IF(AS$3&gt;(A21stdlife+$E340),('PTRM input'!$I$163*(1+rvanilla03)^0.5)-SUM($I340:AR340),('PTRM input'!$I$163*(1+rvanilla03)^0.5)/A21stdlife))</f>
        <v>0</v>
      </c>
      <c r="AT340" s="105">
        <f>IF(A21stdlife="n/a","n/a",IF(AT$3&gt;(A21stdlife+$E340),('PTRM input'!$I$163*(1+rvanilla03)^0.5)-SUM($I340:AS340),('PTRM input'!$I$163*(1+rvanilla03)^0.5)/A21stdlife))</f>
        <v>0</v>
      </c>
      <c r="AU340" s="105">
        <f>IF(A21stdlife="n/a","n/a",IF(AU$3&gt;(A21stdlife+$E340),('PTRM input'!$I$163*(1+rvanilla03)^0.5)-SUM($I340:AT340),('PTRM input'!$I$163*(1+rvanilla03)^0.5)/A21stdlife))</f>
        <v>0</v>
      </c>
      <c r="AV340" s="105">
        <f>IF(A21stdlife="n/a","n/a",IF(AV$3&gt;(A21stdlife+$E340),('PTRM input'!$I$163*(1+rvanilla03)^0.5)-SUM($I340:AU340),('PTRM input'!$I$163*(1+rvanilla03)^0.5)/A21stdlife))</f>
        <v>0</v>
      </c>
      <c r="AW340" s="105">
        <f>IF(A21stdlife="n/a","n/a",IF(AW$3&gt;(A21stdlife+$E340),('PTRM input'!$I$163*(1+rvanilla03)^0.5)-SUM($I340:AV340),('PTRM input'!$I$163*(1+rvanilla03)^0.5)/A21stdlife))</f>
        <v>0</v>
      </c>
      <c r="AX340" s="105">
        <f>IF(A21stdlife="n/a","n/a",IF(AX$3&gt;(A21stdlife+$E340),('PTRM input'!$I$163*(1+rvanilla03)^0.5)-SUM($I340:AW340),('PTRM input'!$I$163*(1+rvanilla03)^0.5)/A21stdlife))</f>
        <v>0</v>
      </c>
      <c r="AY340" s="105">
        <f>IF(A21stdlife="n/a","n/a",IF(AY$3&gt;(A21stdlife+$E340),('PTRM input'!$I$163*(1+rvanilla03)^0.5)-SUM($I340:AX340),('PTRM input'!$I$163*(1+rvanilla03)^0.5)/A21stdlife))</f>
        <v>0</v>
      </c>
      <c r="AZ340" s="105">
        <f>IF(A21stdlife="n/a","n/a",IF(AZ$3&gt;(A21stdlife+$E340),('PTRM input'!$I$163*(1+rvanilla03)^0.5)-SUM($I340:AY340),('PTRM input'!$I$163*(1+rvanilla03)^0.5)/A21stdlife))</f>
        <v>0</v>
      </c>
      <c r="BA340" s="105">
        <f>IF(A21stdlife="n/a","n/a",IF(BA$3&gt;(A21stdlife+$E340),('PTRM input'!$I$163*(1+rvanilla03)^0.5)-SUM($I340:AZ340),('PTRM input'!$I$163*(1+rvanilla03)^0.5)/A21stdlife))</f>
        <v>0</v>
      </c>
      <c r="BB340" s="105">
        <f>IF(A21stdlife="n/a","n/a",IF(BB$3&gt;(A21stdlife+$E340),('PTRM input'!$I$163*(1+rvanilla03)^0.5)-SUM($I340:BA340),('PTRM input'!$I$163*(1+rvanilla03)^0.5)/A21stdlife))</f>
        <v>0</v>
      </c>
      <c r="BC340" s="105">
        <f>IF(A21stdlife="n/a","n/a",IF(BC$3&gt;(A21stdlife+$E340),('PTRM input'!$I$163*(1+rvanilla03)^0.5)-SUM($I340:BB340),('PTRM input'!$I$163*(1+rvanilla03)^0.5)/A21stdlife))</f>
        <v>0</v>
      </c>
      <c r="BD340" s="105">
        <f>IF(A21stdlife="n/a","n/a",IF(BD$3&gt;(A21stdlife+$E340),('PTRM input'!$I$163*(1+rvanilla03)^0.5)-SUM($I340:BC340),('PTRM input'!$I$163*(1+rvanilla03)^0.5)/A21stdlife))</f>
        <v>0</v>
      </c>
      <c r="BE340" s="105">
        <f>IF(A21stdlife="n/a","n/a",IF(BE$3&gt;(A21stdlife+$E340),('PTRM input'!$I$163*(1+rvanilla03)^0.5)-SUM($I340:BD340),('PTRM input'!$I$163*(1+rvanilla03)^0.5)/A21stdlife))</f>
        <v>0</v>
      </c>
      <c r="BF340" s="105">
        <f>IF(A21stdlife="n/a","n/a",IF(BF$3&gt;(A21stdlife+$E340),('PTRM input'!$I$163*(1+rvanilla03)^0.5)-SUM($I340:BE340),('PTRM input'!$I$163*(1+rvanilla03)^0.5)/A21stdlife))</f>
        <v>0</v>
      </c>
      <c r="BG340" s="105">
        <f>IF(A21stdlife="n/a","n/a",IF(BG$3&gt;(A21stdlife+$E340),('PTRM input'!$I$163*(1+rvanilla03)^0.5)-SUM($I340:BF340),('PTRM input'!$I$163*(1+rvanilla03)^0.5)/A21stdlife))</f>
        <v>0</v>
      </c>
      <c r="BH340" s="105">
        <f>IF(A21stdlife="n/a","n/a",IF(BH$3&gt;(A21stdlife+$E340),('PTRM input'!$I$163*(1+rvanilla03)^0.5)-SUM($I340:BG340),('PTRM input'!$I$163*(1+rvanilla03)^0.5)/A21stdlife))</f>
        <v>0</v>
      </c>
      <c r="BI340" s="105">
        <f>IF(A21stdlife="n/a","n/a",IF(BI$3&gt;(A21stdlife+$E340),('PTRM input'!$I$163*(1+rvanilla03)^0.5)-SUM($I340:BH340),('PTRM input'!$I$163*(1+rvanilla03)^0.5)/A21stdlife))</f>
        <v>0</v>
      </c>
      <c r="BJ340" s="234"/>
      <c r="BK340" s="234"/>
      <c r="BL340" s="234"/>
      <c r="BM340" s="234"/>
    </row>
    <row r="341" spans="1:65" s="190" customFormat="1" hidden="1" outlineLevel="2">
      <c r="A341" s="234"/>
      <c r="B341" s="32"/>
      <c r="C341" s="31"/>
      <c r="D341" s="930"/>
      <c r="E341" s="167">
        <v>4</v>
      </c>
      <c r="F341" s="34"/>
      <c r="G341" s="184"/>
      <c r="H341" s="186"/>
      <c r="I341" s="186"/>
      <c r="J341" s="185"/>
      <c r="K341" s="105">
        <f>IF(A21stdlife="n/a","n/a",IF(K$3&gt;(A21stdlife+$E341),('PTRM input'!$J$163*(1+rvanilla04)^0.5)-SUM($J341:J341),('PTRM input'!$J$163*(1+rvanilla04)^0.5)/A21stdlife))</f>
        <v>0</v>
      </c>
      <c r="L341" s="105">
        <f>IF(A21stdlife="n/a","n/a",IF(L$3&gt;(A21stdlife+$E341),('PTRM input'!$J$163*(1+rvanilla04)^0.5)-SUM($J341:K341),('PTRM input'!$J$163*(1+rvanilla04)^0.5)/A21stdlife))</f>
        <v>0</v>
      </c>
      <c r="M341" s="105">
        <f>IF(A21stdlife="n/a","n/a",IF(M$3&gt;(A21stdlife+$E341),('PTRM input'!$J$163*(1+rvanilla04)^0.5)-SUM($J341:L341),('PTRM input'!$J$163*(1+rvanilla04)^0.5)/A21stdlife))</f>
        <v>0</v>
      </c>
      <c r="N341" s="105">
        <f>IF(A21stdlife="n/a","n/a",IF(N$3&gt;(A21stdlife+$E341),('PTRM input'!$J$163*(1+rvanilla04)^0.5)-SUM($J341:M341),('PTRM input'!$J$163*(1+rvanilla04)^0.5)/A21stdlife))</f>
        <v>0</v>
      </c>
      <c r="O341" s="105">
        <f>IF(A21stdlife="n/a","n/a",IF(O$3&gt;(A21stdlife+$E341),('PTRM input'!$J$163*(1+rvanilla04)^0.5)-SUM($J341:N341),('PTRM input'!$J$163*(1+rvanilla04)^0.5)/A21stdlife))</f>
        <v>0</v>
      </c>
      <c r="P341" s="105">
        <f>IF(A21stdlife="n/a","n/a",IF(P$3&gt;(A21stdlife+$E341),('PTRM input'!$J$163*(1+rvanilla04)^0.5)-SUM($J341:O341),('PTRM input'!$J$163*(1+rvanilla04)^0.5)/A21stdlife))</f>
        <v>0</v>
      </c>
      <c r="Q341" s="105">
        <f>IF(A21stdlife="n/a","n/a",IF(Q$3&gt;(A21stdlife+$E341),('PTRM input'!$J$163*(1+rvanilla04)^0.5)-SUM($J341:P341),('PTRM input'!$J$163*(1+rvanilla04)^0.5)/A21stdlife))</f>
        <v>0</v>
      </c>
      <c r="R341" s="105">
        <f>IF(A21stdlife="n/a","n/a",IF(R$3&gt;(A21stdlife+$E341),('PTRM input'!$J$163*(1+rvanilla04)^0.5)-SUM($J341:Q341),('PTRM input'!$J$163*(1+rvanilla04)^0.5)/A21stdlife))</f>
        <v>0</v>
      </c>
      <c r="S341" s="105">
        <f>IF(A21stdlife="n/a","n/a",IF(S$3&gt;(A21stdlife+$E341),('PTRM input'!$J$163*(1+rvanilla04)^0.5)-SUM($J341:R341),('PTRM input'!$J$163*(1+rvanilla04)^0.5)/A21stdlife))</f>
        <v>0</v>
      </c>
      <c r="T341" s="105">
        <f>IF(A21stdlife="n/a","n/a",IF(T$3&gt;(A21stdlife+$E341),('PTRM input'!$J$163*(1+rvanilla04)^0.5)-SUM($J341:S341),('PTRM input'!$J$163*(1+rvanilla04)^0.5)/A21stdlife))</f>
        <v>0</v>
      </c>
      <c r="U341" s="105">
        <f>IF(A21stdlife="n/a","n/a",IF(U$3&gt;(A21stdlife+$E341),('PTRM input'!$J$163*(1+rvanilla04)^0.5)-SUM($J341:T341),('PTRM input'!$J$163*(1+rvanilla04)^0.5)/A21stdlife))</f>
        <v>0</v>
      </c>
      <c r="V341" s="105">
        <f>IF(A21stdlife="n/a","n/a",IF(V$3&gt;(A21stdlife+$E341),('PTRM input'!$J$163*(1+rvanilla04)^0.5)-SUM($J341:U341),('PTRM input'!$J$163*(1+rvanilla04)^0.5)/A21stdlife))</f>
        <v>0</v>
      </c>
      <c r="W341" s="105">
        <f>IF(A21stdlife="n/a","n/a",IF(W$3&gt;(A21stdlife+$E341),('PTRM input'!$J$163*(1+rvanilla04)^0.5)-SUM($J341:V341),('PTRM input'!$J$163*(1+rvanilla04)^0.5)/A21stdlife))</f>
        <v>0</v>
      </c>
      <c r="X341" s="105">
        <f>IF(A21stdlife="n/a","n/a",IF(X$3&gt;(A21stdlife+$E341),('PTRM input'!$J$163*(1+rvanilla04)^0.5)-SUM($J341:W341),('PTRM input'!$J$163*(1+rvanilla04)^0.5)/A21stdlife))</f>
        <v>0</v>
      </c>
      <c r="Y341" s="105">
        <f>IF(A21stdlife="n/a","n/a",IF(Y$3&gt;(A21stdlife+$E341),('PTRM input'!$J$163*(1+rvanilla04)^0.5)-SUM($J341:X341),('PTRM input'!$J$163*(1+rvanilla04)^0.5)/A21stdlife))</f>
        <v>0</v>
      </c>
      <c r="Z341" s="105">
        <f>IF(A21stdlife="n/a","n/a",IF(Z$3&gt;(A21stdlife+$E341),('PTRM input'!$J$163*(1+rvanilla04)^0.5)-SUM($J341:Y341),('PTRM input'!$J$163*(1+rvanilla04)^0.5)/A21stdlife))</f>
        <v>0</v>
      </c>
      <c r="AA341" s="105">
        <f>IF(A21stdlife="n/a","n/a",IF(AA$3&gt;(A21stdlife+$E341),('PTRM input'!$J$163*(1+rvanilla04)^0.5)-SUM($J341:Z341),('PTRM input'!$J$163*(1+rvanilla04)^0.5)/A21stdlife))</f>
        <v>0</v>
      </c>
      <c r="AB341" s="105">
        <f>IF(A21stdlife="n/a","n/a",IF(AB$3&gt;(A21stdlife+$E341),('PTRM input'!$J$163*(1+rvanilla04)^0.5)-SUM($J341:AA341),('PTRM input'!$J$163*(1+rvanilla04)^0.5)/A21stdlife))</f>
        <v>0</v>
      </c>
      <c r="AC341" s="105">
        <f>IF(A21stdlife="n/a","n/a",IF(AC$3&gt;(A21stdlife+$E341),('PTRM input'!$J$163*(1+rvanilla04)^0.5)-SUM($J341:AB341),('PTRM input'!$J$163*(1+rvanilla04)^0.5)/A21stdlife))</f>
        <v>0</v>
      </c>
      <c r="AD341" s="105">
        <f>IF(A21stdlife="n/a","n/a",IF(AD$3&gt;(A21stdlife+$E341),('PTRM input'!$J$163*(1+rvanilla04)^0.5)-SUM($J341:AC341),('PTRM input'!$J$163*(1+rvanilla04)^0.5)/A21stdlife))</f>
        <v>0</v>
      </c>
      <c r="AE341" s="105">
        <f>IF(A21stdlife="n/a","n/a",IF(AE$3&gt;(A21stdlife+$E341),('PTRM input'!$J$163*(1+rvanilla04)^0.5)-SUM($J341:AD341),('PTRM input'!$J$163*(1+rvanilla04)^0.5)/A21stdlife))</f>
        <v>0</v>
      </c>
      <c r="AF341" s="105">
        <f>IF(A21stdlife="n/a","n/a",IF(AF$3&gt;(A21stdlife+$E341),('PTRM input'!$J$163*(1+rvanilla04)^0.5)-SUM($J341:AE341),('PTRM input'!$J$163*(1+rvanilla04)^0.5)/A21stdlife))</f>
        <v>0</v>
      </c>
      <c r="AG341" s="105">
        <f>IF(A21stdlife="n/a","n/a",IF(AG$3&gt;(A21stdlife+$E341),('PTRM input'!$J$163*(1+rvanilla04)^0.5)-SUM($J341:AF341),('PTRM input'!$J$163*(1+rvanilla04)^0.5)/A21stdlife))</f>
        <v>0</v>
      </c>
      <c r="AH341" s="105">
        <f>IF(A21stdlife="n/a","n/a",IF(AH$3&gt;(A21stdlife+$E341),('PTRM input'!$J$163*(1+rvanilla04)^0.5)-SUM($J341:AG341),('PTRM input'!$J$163*(1+rvanilla04)^0.5)/A21stdlife))</f>
        <v>0</v>
      </c>
      <c r="AI341" s="105">
        <f>IF(A21stdlife="n/a","n/a",IF(AI$3&gt;(A21stdlife+$E341),('PTRM input'!$J$163*(1+rvanilla04)^0.5)-SUM($J341:AH341),('PTRM input'!$J$163*(1+rvanilla04)^0.5)/A21stdlife))</f>
        <v>0</v>
      </c>
      <c r="AJ341" s="105">
        <f>IF(A21stdlife="n/a","n/a",IF(AJ$3&gt;(A21stdlife+$E341),('PTRM input'!$J$163*(1+rvanilla04)^0.5)-SUM($J341:AI341),('PTRM input'!$J$163*(1+rvanilla04)^0.5)/A21stdlife))</f>
        <v>0</v>
      </c>
      <c r="AK341" s="105">
        <f>IF(A21stdlife="n/a","n/a",IF(AK$3&gt;(A21stdlife+$E341),('PTRM input'!$J$163*(1+rvanilla04)^0.5)-SUM($J341:AJ341),('PTRM input'!$J$163*(1+rvanilla04)^0.5)/A21stdlife))</f>
        <v>0</v>
      </c>
      <c r="AL341" s="105">
        <f>IF(A21stdlife="n/a","n/a",IF(AL$3&gt;(A21stdlife+$E341),('PTRM input'!$J$163*(1+rvanilla04)^0.5)-SUM($J341:AK341),('PTRM input'!$J$163*(1+rvanilla04)^0.5)/A21stdlife))</f>
        <v>0</v>
      </c>
      <c r="AM341" s="105">
        <f>IF(A21stdlife="n/a","n/a",IF(AM$3&gt;(A21stdlife+$E341),('PTRM input'!$J$163*(1+rvanilla04)^0.5)-SUM($J341:AL341),('PTRM input'!$J$163*(1+rvanilla04)^0.5)/A21stdlife))</f>
        <v>0</v>
      </c>
      <c r="AN341" s="105">
        <f>IF(A21stdlife="n/a","n/a",IF(AN$3&gt;(A21stdlife+$E341),('PTRM input'!$J$163*(1+rvanilla04)^0.5)-SUM($J341:AM341),('PTRM input'!$J$163*(1+rvanilla04)^0.5)/A21stdlife))</f>
        <v>0</v>
      </c>
      <c r="AO341" s="105">
        <f>IF(A21stdlife="n/a","n/a",IF(AO$3&gt;(A21stdlife+$E341),('PTRM input'!$J$163*(1+rvanilla04)^0.5)-SUM($J341:AN341),('PTRM input'!$J$163*(1+rvanilla04)^0.5)/A21stdlife))</f>
        <v>0</v>
      </c>
      <c r="AP341" s="105">
        <f>IF(A21stdlife="n/a","n/a",IF(AP$3&gt;(A21stdlife+$E341),('PTRM input'!$J$163*(1+rvanilla04)^0.5)-SUM($J341:AO341),('PTRM input'!$J$163*(1+rvanilla04)^0.5)/A21stdlife))</f>
        <v>0</v>
      </c>
      <c r="AQ341" s="105">
        <f>IF(A21stdlife="n/a","n/a",IF(AQ$3&gt;(A21stdlife+$E341),('PTRM input'!$J$163*(1+rvanilla04)^0.5)-SUM($J341:AP341),('PTRM input'!$J$163*(1+rvanilla04)^0.5)/A21stdlife))</f>
        <v>0</v>
      </c>
      <c r="AR341" s="105">
        <f>IF(A21stdlife="n/a","n/a",IF(AR$3&gt;(A21stdlife+$E341),('PTRM input'!$J$163*(1+rvanilla04)^0.5)-SUM($J341:AQ341),('PTRM input'!$J$163*(1+rvanilla04)^0.5)/A21stdlife))</f>
        <v>0</v>
      </c>
      <c r="AS341" s="105">
        <f>IF(A21stdlife="n/a","n/a",IF(AS$3&gt;(A21stdlife+$E341),('PTRM input'!$J$163*(1+rvanilla04)^0.5)-SUM($J341:AR341),('PTRM input'!$J$163*(1+rvanilla04)^0.5)/A21stdlife))</f>
        <v>0</v>
      </c>
      <c r="AT341" s="105">
        <f>IF(A21stdlife="n/a","n/a",IF(AT$3&gt;(A21stdlife+$E341),('PTRM input'!$J$163*(1+rvanilla04)^0.5)-SUM($J341:AS341),('PTRM input'!$J$163*(1+rvanilla04)^0.5)/A21stdlife))</f>
        <v>0</v>
      </c>
      <c r="AU341" s="105">
        <f>IF(A21stdlife="n/a","n/a",IF(AU$3&gt;(A21stdlife+$E341),('PTRM input'!$J$163*(1+rvanilla04)^0.5)-SUM($J341:AT341),('PTRM input'!$J$163*(1+rvanilla04)^0.5)/A21stdlife))</f>
        <v>0</v>
      </c>
      <c r="AV341" s="105">
        <f>IF(A21stdlife="n/a","n/a",IF(AV$3&gt;(A21stdlife+$E341),('PTRM input'!$J$163*(1+rvanilla04)^0.5)-SUM($J341:AU341),('PTRM input'!$J$163*(1+rvanilla04)^0.5)/A21stdlife))</f>
        <v>0</v>
      </c>
      <c r="AW341" s="105">
        <f>IF(A21stdlife="n/a","n/a",IF(AW$3&gt;(A21stdlife+$E341),('PTRM input'!$J$163*(1+rvanilla04)^0.5)-SUM($J341:AV341),('PTRM input'!$J$163*(1+rvanilla04)^0.5)/A21stdlife))</f>
        <v>0</v>
      </c>
      <c r="AX341" s="105">
        <f>IF(A21stdlife="n/a","n/a",IF(AX$3&gt;(A21stdlife+$E341),('PTRM input'!$J$163*(1+rvanilla04)^0.5)-SUM($J341:AW341),('PTRM input'!$J$163*(1+rvanilla04)^0.5)/A21stdlife))</f>
        <v>0</v>
      </c>
      <c r="AY341" s="105">
        <f>IF(A21stdlife="n/a","n/a",IF(AY$3&gt;(A21stdlife+$E341),('PTRM input'!$J$163*(1+rvanilla04)^0.5)-SUM($J341:AX341),('PTRM input'!$J$163*(1+rvanilla04)^0.5)/A21stdlife))</f>
        <v>0</v>
      </c>
      <c r="AZ341" s="105">
        <f>IF(A21stdlife="n/a","n/a",IF(AZ$3&gt;(A21stdlife+$E341),('PTRM input'!$J$163*(1+rvanilla04)^0.5)-SUM($J341:AY341),('PTRM input'!$J$163*(1+rvanilla04)^0.5)/A21stdlife))</f>
        <v>0</v>
      </c>
      <c r="BA341" s="105">
        <f>IF(A21stdlife="n/a","n/a",IF(BA$3&gt;(A21stdlife+$E341),('PTRM input'!$J$163*(1+rvanilla04)^0.5)-SUM($J341:AZ341),('PTRM input'!$J$163*(1+rvanilla04)^0.5)/A21stdlife))</f>
        <v>0</v>
      </c>
      <c r="BB341" s="105">
        <f>IF(A21stdlife="n/a","n/a",IF(BB$3&gt;(A21stdlife+$E341),('PTRM input'!$J$163*(1+rvanilla04)^0.5)-SUM($J341:BA341),('PTRM input'!$J$163*(1+rvanilla04)^0.5)/A21stdlife))</f>
        <v>0</v>
      </c>
      <c r="BC341" s="105">
        <f>IF(A21stdlife="n/a","n/a",IF(BC$3&gt;(A21stdlife+$E341),('PTRM input'!$J$163*(1+rvanilla04)^0.5)-SUM($J341:BB341),('PTRM input'!$J$163*(1+rvanilla04)^0.5)/A21stdlife))</f>
        <v>0</v>
      </c>
      <c r="BD341" s="105">
        <f>IF(A21stdlife="n/a","n/a",IF(BD$3&gt;(A21stdlife+$E341),('PTRM input'!$J$163*(1+rvanilla04)^0.5)-SUM($J341:BC341),('PTRM input'!$J$163*(1+rvanilla04)^0.5)/A21stdlife))</f>
        <v>0</v>
      </c>
      <c r="BE341" s="105">
        <f>IF(A21stdlife="n/a","n/a",IF(BE$3&gt;(A21stdlife+$E341),('PTRM input'!$J$163*(1+rvanilla04)^0.5)-SUM($J341:BD341),('PTRM input'!$J$163*(1+rvanilla04)^0.5)/A21stdlife))</f>
        <v>0</v>
      </c>
      <c r="BF341" s="105">
        <f>IF(A21stdlife="n/a","n/a",IF(BF$3&gt;(A21stdlife+$E341),('PTRM input'!$J$163*(1+rvanilla04)^0.5)-SUM($J341:BE341),('PTRM input'!$J$163*(1+rvanilla04)^0.5)/A21stdlife))</f>
        <v>0</v>
      </c>
      <c r="BG341" s="105">
        <f>IF(A21stdlife="n/a","n/a",IF(BG$3&gt;(A21stdlife+$E341),('PTRM input'!$J$163*(1+rvanilla04)^0.5)-SUM($J341:BF341),('PTRM input'!$J$163*(1+rvanilla04)^0.5)/A21stdlife))</f>
        <v>0</v>
      </c>
      <c r="BH341" s="105">
        <f>IF(A21stdlife="n/a","n/a",IF(BH$3&gt;(A21stdlife+$E341),('PTRM input'!$J$163*(1+rvanilla04)^0.5)-SUM($J341:BG341),('PTRM input'!$J$163*(1+rvanilla04)^0.5)/A21stdlife))</f>
        <v>0</v>
      </c>
      <c r="BI341" s="105">
        <f>IF(A21stdlife="n/a","n/a",IF(BI$3&gt;(A21stdlife+$E341),('PTRM input'!$J$163*(1+rvanilla04)^0.5)-SUM($J341:BH341),('PTRM input'!$J$163*(1+rvanilla04)^0.5)/A21stdlife))</f>
        <v>0</v>
      </c>
      <c r="BJ341" s="234"/>
      <c r="BK341" s="234"/>
      <c r="BL341" s="234"/>
      <c r="BM341" s="234"/>
    </row>
    <row r="342" spans="1:65" s="190" customFormat="1" hidden="1" outlineLevel="2">
      <c r="A342" s="234"/>
      <c r="B342" s="32"/>
      <c r="C342" s="31"/>
      <c r="D342" s="930"/>
      <c r="E342" s="167">
        <v>5</v>
      </c>
      <c r="F342" s="34"/>
      <c r="G342" s="184"/>
      <c r="H342" s="186"/>
      <c r="I342" s="186"/>
      <c r="J342" s="186"/>
      <c r="K342" s="185"/>
      <c r="L342" s="105">
        <f>IF(A21stdlife="n/a","n/a",IF(L$3&gt;(A21stdlife+$E342),('PTRM input'!$K$163*(1+rvanilla05)^0.5)-SUM($K342:K342),('PTRM input'!$K$163*(1+rvanilla05)^0.5)/A21stdlife))</f>
        <v>0</v>
      </c>
      <c r="M342" s="105">
        <f>IF(A21stdlife="n/a","n/a",IF(M$3&gt;(A21stdlife+$E342),('PTRM input'!$K$163*(1+rvanilla05)^0.5)-SUM($K342:L342),('PTRM input'!$K$163*(1+rvanilla05)^0.5)/A21stdlife))</f>
        <v>0</v>
      </c>
      <c r="N342" s="105">
        <f>IF(A21stdlife="n/a","n/a",IF(N$3&gt;(A21stdlife+$E342),('PTRM input'!$K$163*(1+rvanilla05)^0.5)-SUM($K342:M342),('PTRM input'!$K$163*(1+rvanilla05)^0.5)/A21stdlife))</f>
        <v>0</v>
      </c>
      <c r="O342" s="105">
        <f>IF(A21stdlife="n/a","n/a",IF(O$3&gt;(A21stdlife+$E342),('PTRM input'!$K$163*(1+rvanilla05)^0.5)-SUM($K342:N342),('PTRM input'!$K$163*(1+rvanilla05)^0.5)/A21stdlife))</f>
        <v>0</v>
      </c>
      <c r="P342" s="105">
        <f>IF(A21stdlife="n/a","n/a",IF(P$3&gt;(A21stdlife+$E342),('PTRM input'!$K$163*(1+rvanilla05)^0.5)-SUM($K342:O342),('PTRM input'!$K$163*(1+rvanilla05)^0.5)/A21stdlife))</f>
        <v>0</v>
      </c>
      <c r="Q342" s="105">
        <f>IF(A21stdlife="n/a","n/a",IF(Q$3&gt;(A21stdlife+$E342),('PTRM input'!$K$163*(1+rvanilla05)^0.5)-SUM($K342:P342),('PTRM input'!$K$163*(1+rvanilla05)^0.5)/A21stdlife))</f>
        <v>0</v>
      </c>
      <c r="R342" s="105">
        <f>IF(A21stdlife="n/a","n/a",IF(R$3&gt;(A21stdlife+$E342),('PTRM input'!$K$163*(1+rvanilla05)^0.5)-SUM($K342:Q342),('PTRM input'!$K$163*(1+rvanilla05)^0.5)/A21stdlife))</f>
        <v>0</v>
      </c>
      <c r="S342" s="105">
        <f>IF(A21stdlife="n/a","n/a",IF(S$3&gt;(A21stdlife+$E342),('PTRM input'!$K$163*(1+rvanilla05)^0.5)-SUM($K342:R342),('PTRM input'!$K$163*(1+rvanilla05)^0.5)/A21stdlife))</f>
        <v>0</v>
      </c>
      <c r="T342" s="105">
        <f>IF(A21stdlife="n/a","n/a",IF(T$3&gt;(A21stdlife+$E342),('PTRM input'!$K$163*(1+rvanilla05)^0.5)-SUM($K342:S342),('PTRM input'!$K$163*(1+rvanilla05)^0.5)/A21stdlife))</f>
        <v>0</v>
      </c>
      <c r="U342" s="105">
        <f>IF(A21stdlife="n/a","n/a",IF(U$3&gt;(A21stdlife+$E342),('PTRM input'!$K$163*(1+rvanilla05)^0.5)-SUM($K342:T342),('PTRM input'!$K$163*(1+rvanilla05)^0.5)/A21stdlife))</f>
        <v>0</v>
      </c>
      <c r="V342" s="105">
        <f>IF(A21stdlife="n/a","n/a",IF(V$3&gt;(A21stdlife+$E342),('PTRM input'!$K$163*(1+rvanilla05)^0.5)-SUM($K342:U342),('PTRM input'!$K$163*(1+rvanilla05)^0.5)/A21stdlife))</f>
        <v>0</v>
      </c>
      <c r="W342" s="105">
        <f>IF(A21stdlife="n/a","n/a",IF(W$3&gt;(A21stdlife+$E342),('PTRM input'!$K$163*(1+rvanilla05)^0.5)-SUM($K342:V342),('PTRM input'!$K$163*(1+rvanilla05)^0.5)/A21stdlife))</f>
        <v>0</v>
      </c>
      <c r="X342" s="105">
        <f>IF(A21stdlife="n/a","n/a",IF(X$3&gt;(A21stdlife+$E342),('PTRM input'!$K$163*(1+rvanilla05)^0.5)-SUM($K342:W342),('PTRM input'!$K$163*(1+rvanilla05)^0.5)/A21stdlife))</f>
        <v>0</v>
      </c>
      <c r="Y342" s="105">
        <f>IF(A21stdlife="n/a","n/a",IF(Y$3&gt;(A21stdlife+$E342),('PTRM input'!$K$163*(1+rvanilla05)^0.5)-SUM($K342:X342),('PTRM input'!$K$163*(1+rvanilla05)^0.5)/A21stdlife))</f>
        <v>0</v>
      </c>
      <c r="Z342" s="105">
        <f>IF(A21stdlife="n/a","n/a",IF(Z$3&gt;(A21stdlife+$E342),('PTRM input'!$K$163*(1+rvanilla05)^0.5)-SUM($K342:Y342),('PTRM input'!$K$163*(1+rvanilla05)^0.5)/A21stdlife))</f>
        <v>0</v>
      </c>
      <c r="AA342" s="105">
        <f>IF(A21stdlife="n/a","n/a",IF(AA$3&gt;(A21stdlife+$E342),('PTRM input'!$K$163*(1+rvanilla05)^0.5)-SUM($K342:Z342),('PTRM input'!$K$163*(1+rvanilla05)^0.5)/A21stdlife))</f>
        <v>0</v>
      </c>
      <c r="AB342" s="105">
        <f>IF(A21stdlife="n/a","n/a",IF(AB$3&gt;(A21stdlife+$E342),('PTRM input'!$K$163*(1+rvanilla05)^0.5)-SUM($K342:AA342),('PTRM input'!$K$163*(1+rvanilla05)^0.5)/A21stdlife))</f>
        <v>0</v>
      </c>
      <c r="AC342" s="105">
        <f>IF(A21stdlife="n/a","n/a",IF(AC$3&gt;(A21stdlife+$E342),('PTRM input'!$K$163*(1+rvanilla05)^0.5)-SUM($K342:AB342),('PTRM input'!$K$163*(1+rvanilla05)^0.5)/A21stdlife))</f>
        <v>0</v>
      </c>
      <c r="AD342" s="105">
        <f>IF(A21stdlife="n/a","n/a",IF(AD$3&gt;(A21stdlife+$E342),('PTRM input'!$K$163*(1+rvanilla05)^0.5)-SUM($K342:AC342),('PTRM input'!$K$163*(1+rvanilla05)^0.5)/A21stdlife))</f>
        <v>0</v>
      </c>
      <c r="AE342" s="105">
        <f>IF(A21stdlife="n/a","n/a",IF(AE$3&gt;(A21stdlife+$E342),('PTRM input'!$K$163*(1+rvanilla05)^0.5)-SUM($K342:AD342),('PTRM input'!$K$163*(1+rvanilla05)^0.5)/A21stdlife))</f>
        <v>0</v>
      </c>
      <c r="AF342" s="105">
        <f>IF(A21stdlife="n/a","n/a",IF(AF$3&gt;(A21stdlife+$E342),('PTRM input'!$K$163*(1+rvanilla05)^0.5)-SUM($K342:AE342),('PTRM input'!$K$163*(1+rvanilla05)^0.5)/A21stdlife))</f>
        <v>0</v>
      </c>
      <c r="AG342" s="105">
        <f>IF(A21stdlife="n/a","n/a",IF(AG$3&gt;(A21stdlife+$E342),('PTRM input'!$K$163*(1+rvanilla05)^0.5)-SUM($K342:AF342),('PTRM input'!$K$163*(1+rvanilla05)^0.5)/A21stdlife))</f>
        <v>0</v>
      </c>
      <c r="AH342" s="105">
        <f>IF(A21stdlife="n/a","n/a",IF(AH$3&gt;(A21stdlife+$E342),('PTRM input'!$K$163*(1+rvanilla05)^0.5)-SUM($K342:AG342),('PTRM input'!$K$163*(1+rvanilla05)^0.5)/A21stdlife))</f>
        <v>0</v>
      </c>
      <c r="AI342" s="105">
        <f>IF(A21stdlife="n/a","n/a",IF(AI$3&gt;(A21stdlife+$E342),('PTRM input'!$K$163*(1+rvanilla05)^0.5)-SUM($K342:AH342),('PTRM input'!$K$163*(1+rvanilla05)^0.5)/A21stdlife))</f>
        <v>0</v>
      </c>
      <c r="AJ342" s="105">
        <f>IF(A21stdlife="n/a","n/a",IF(AJ$3&gt;(A21stdlife+$E342),('PTRM input'!$K$163*(1+rvanilla05)^0.5)-SUM($K342:AI342),('PTRM input'!$K$163*(1+rvanilla05)^0.5)/A21stdlife))</f>
        <v>0</v>
      </c>
      <c r="AK342" s="105">
        <f>IF(A21stdlife="n/a","n/a",IF(AK$3&gt;(A21stdlife+$E342),('PTRM input'!$K$163*(1+rvanilla05)^0.5)-SUM($K342:AJ342),('PTRM input'!$K$163*(1+rvanilla05)^0.5)/A21stdlife))</f>
        <v>0</v>
      </c>
      <c r="AL342" s="105">
        <f>IF(A21stdlife="n/a","n/a",IF(AL$3&gt;(A21stdlife+$E342),('PTRM input'!$K$163*(1+rvanilla05)^0.5)-SUM($K342:AK342),('PTRM input'!$K$163*(1+rvanilla05)^0.5)/A21stdlife))</f>
        <v>0</v>
      </c>
      <c r="AM342" s="105">
        <f>IF(A21stdlife="n/a","n/a",IF(AM$3&gt;(A21stdlife+$E342),('PTRM input'!$K$163*(1+rvanilla05)^0.5)-SUM($K342:AL342),('PTRM input'!$K$163*(1+rvanilla05)^0.5)/A21stdlife))</f>
        <v>0</v>
      </c>
      <c r="AN342" s="105">
        <f>IF(A21stdlife="n/a","n/a",IF(AN$3&gt;(A21stdlife+$E342),('PTRM input'!$K$163*(1+rvanilla05)^0.5)-SUM($K342:AM342),('PTRM input'!$K$163*(1+rvanilla05)^0.5)/A21stdlife))</f>
        <v>0</v>
      </c>
      <c r="AO342" s="105">
        <f>IF(A21stdlife="n/a","n/a",IF(AO$3&gt;(A21stdlife+$E342),('PTRM input'!$K$163*(1+rvanilla05)^0.5)-SUM($K342:AN342),('PTRM input'!$K$163*(1+rvanilla05)^0.5)/A21stdlife))</f>
        <v>0</v>
      </c>
      <c r="AP342" s="105">
        <f>IF(A21stdlife="n/a","n/a",IF(AP$3&gt;(A21stdlife+$E342),('PTRM input'!$K$163*(1+rvanilla05)^0.5)-SUM($K342:AO342),('PTRM input'!$K$163*(1+rvanilla05)^0.5)/A21stdlife))</f>
        <v>0</v>
      </c>
      <c r="AQ342" s="105">
        <f>IF(A21stdlife="n/a","n/a",IF(AQ$3&gt;(A21stdlife+$E342),('PTRM input'!$K$163*(1+rvanilla05)^0.5)-SUM($K342:AP342),('PTRM input'!$K$163*(1+rvanilla05)^0.5)/A21stdlife))</f>
        <v>0</v>
      </c>
      <c r="AR342" s="105">
        <f>IF(A21stdlife="n/a","n/a",IF(AR$3&gt;(A21stdlife+$E342),('PTRM input'!$K$163*(1+rvanilla05)^0.5)-SUM($K342:AQ342),('PTRM input'!$K$163*(1+rvanilla05)^0.5)/A21stdlife))</f>
        <v>0</v>
      </c>
      <c r="AS342" s="105">
        <f>IF(A21stdlife="n/a","n/a",IF(AS$3&gt;(A21stdlife+$E342),('PTRM input'!$K$163*(1+rvanilla05)^0.5)-SUM($K342:AR342),('PTRM input'!$K$163*(1+rvanilla05)^0.5)/A21stdlife))</f>
        <v>0</v>
      </c>
      <c r="AT342" s="105">
        <f>IF(A21stdlife="n/a","n/a",IF(AT$3&gt;(A21stdlife+$E342),('PTRM input'!$K$163*(1+rvanilla05)^0.5)-SUM($K342:AS342),('PTRM input'!$K$163*(1+rvanilla05)^0.5)/A21stdlife))</f>
        <v>0</v>
      </c>
      <c r="AU342" s="105">
        <f>IF(A21stdlife="n/a","n/a",IF(AU$3&gt;(A21stdlife+$E342),('PTRM input'!$K$163*(1+rvanilla05)^0.5)-SUM($K342:AT342),('PTRM input'!$K$163*(1+rvanilla05)^0.5)/A21stdlife))</f>
        <v>0</v>
      </c>
      <c r="AV342" s="105">
        <f>IF(A21stdlife="n/a","n/a",IF(AV$3&gt;(A21stdlife+$E342),('PTRM input'!$K$163*(1+rvanilla05)^0.5)-SUM($K342:AU342),('PTRM input'!$K$163*(1+rvanilla05)^0.5)/A21stdlife))</f>
        <v>0</v>
      </c>
      <c r="AW342" s="105">
        <f>IF(A21stdlife="n/a","n/a",IF(AW$3&gt;(A21stdlife+$E342),('PTRM input'!$K$163*(1+rvanilla05)^0.5)-SUM($K342:AV342),('PTRM input'!$K$163*(1+rvanilla05)^0.5)/A21stdlife))</f>
        <v>0</v>
      </c>
      <c r="AX342" s="105">
        <f>IF(A21stdlife="n/a","n/a",IF(AX$3&gt;(A21stdlife+$E342),('PTRM input'!$K$163*(1+rvanilla05)^0.5)-SUM($K342:AW342),('PTRM input'!$K$163*(1+rvanilla05)^0.5)/A21stdlife))</f>
        <v>0</v>
      </c>
      <c r="AY342" s="105">
        <f>IF(A21stdlife="n/a","n/a",IF(AY$3&gt;(A21stdlife+$E342),('PTRM input'!$K$163*(1+rvanilla05)^0.5)-SUM($K342:AX342),('PTRM input'!$K$163*(1+rvanilla05)^0.5)/A21stdlife))</f>
        <v>0</v>
      </c>
      <c r="AZ342" s="105">
        <f>IF(A21stdlife="n/a","n/a",IF(AZ$3&gt;(A21stdlife+$E342),('PTRM input'!$K$163*(1+rvanilla05)^0.5)-SUM($K342:AY342),('PTRM input'!$K$163*(1+rvanilla05)^0.5)/A21stdlife))</f>
        <v>0</v>
      </c>
      <c r="BA342" s="105">
        <f>IF(A21stdlife="n/a","n/a",IF(BA$3&gt;(A21stdlife+$E342),('PTRM input'!$K$163*(1+rvanilla05)^0.5)-SUM($K342:AZ342),('PTRM input'!$K$163*(1+rvanilla05)^0.5)/A21stdlife))</f>
        <v>0</v>
      </c>
      <c r="BB342" s="105">
        <f>IF(A21stdlife="n/a","n/a",IF(BB$3&gt;(A21stdlife+$E342),('PTRM input'!$K$163*(1+rvanilla05)^0.5)-SUM($K342:BA342),('PTRM input'!$K$163*(1+rvanilla05)^0.5)/A21stdlife))</f>
        <v>0</v>
      </c>
      <c r="BC342" s="105">
        <f>IF(A21stdlife="n/a","n/a",IF(BC$3&gt;(A21stdlife+$E342),('PTRM input'!$K$163*(1+rvanilla05)^0.5)-SUM($K342:BB342),('PTRM input'!$K$163*(1+rvanilla05)^0.5)/A21stdlife))</f>
        <v>0</v>
      </c>
      <c r="BD342" s="105">
        <f>IF(A21stdlife="n/a","n/a",IF(BD$3&gt;(A21stdlife+$E342),('PTRM input'!$K$163*(1+rvanilla05)^0.5)-SUM($K342:BC342),('PTRM input'!$K$163*(1+rvanilla05)^0.5)/A21stdlife))</f>
        <v>0</v>
      </c>
      <c r="BE342" s="105">
        <f>IF(A21stdlife="n/a","n/a",IF(BE$3&gt;(A21stdlife+$E342),('PTRM input'!$K$163*(1+rvanilla05)^0.5)-SUM($K342:BD342),('PTRM input'!$K$163*(1+rvanilla05)^0.5)/A21stdlife))</f>
        <v>0</v>
      </c>
      <c r="BF342" s="105">
        <f>IF(A21stdlife="n/a","n/a",IF(BF$3&gt;(A21stdlife+$E342),('PTRM input'!$K$163*(1+rvanilla05)^0.5)-SUM($K342:BE342),('PTRM input'!$K$163*(1+rvanilla05)^0.5)/A21stdlife))</f>
        <v>0</v>
      </c>
      <c r="BG342" s="105">
        <f>IF(A21stdlife="n/a","n/a",IF(BG$3&gt;(A21stdlife+$E342),('PTRM input'!$K$163*(1+rvanilla05)^0.5)-SUM($K342:BF342),('PTRM input'!$K$163*(1+rvanilla05)^0.5)/A21stdlife))</f>
        <v>0</v>
      </c>
      <c r="BH342" s="105">
        <f>IF(A21stdlife="n/a","n/a",IF(BH$3&gt;(A21stdlife+$E342),('PTRM input'!$K$163*(1+rvanilla05)^0.5)-SUM($K342:BG342),('PTRM input'!$K$163*(1+rvanilla05)^0.5)/A21stdlife))</f>
        <v>0</v>
      </c>
      <c r="BI342" s="105">
        <f>IF(A21stdlife="n/a","n/a",IF(BI$3&gt;(A21stdlife+$E342),('PTRM input'!$K$163*(1+rvanilla05)^0.5)-SUM($K342:BH342),('PTRM input'!$K$163*(1+rvanilla05)^0.5)/A21stdlife))</f>
        <v>0</v>
      </c>
      <c r="BJ342" s="234"/>
      <c r="BK342" s="234"/>
      <c r="BL342" s="234"/>
      <c r="BM342" s="234"/>
    </row>
    <row r="343" spans="1:65" s="190" customFormat="1" hidden="1" outlineLevel="2">
      <c r="A343" s="234"/>
      <c r="B343" s="32"/>
      <c r="C343" s="31"/>
      <c r="D343" s="930"/>
      <c r="E343" s="167">
        <v>6</v>
      </c>
      <c r="F343" s="34"/>
      <c r="G343" s="184"/>
      <c r="H343" s="186"/>
      <c r="I343" s="186"/>
      <c r="J343" s="186"/>
      <c r="K343" s="186"/>
      <c r="L343" s="185"/>
      <c r="M343" s="105">
        <f>IF(A21stdlife="n/a","n/a",IF(M$3&gt;(A21stdlife+$E343),('PTRM input'!$L$163*(1+rvanilla06)^0.5)-SUM($L343:L343),('PTRM input'!$L$163*(1+rvanilla06)^0.5)/A21stdlife))</f>
        <v>0</v>
      </c>
      <c r="N343" s="105">
        <f>IF(A21stdlife="n/a","n/a",IF(N$3&gt;(A21stdlife+$E343),('PTRM input'!$L$163*(1+rvanilla06)^0.5)-SUM($L343:M343),('PTRM input'!$L$163*(1+rvanilla06)^0.5)/A21stdlife))</f>
        <v>0</v>
      </c>
      <c r="O343" s="105">
        <f>IF(A21stdlife="n/a","n/a",IF(O$3&gt;(A21stdlife+$E343),('PTRM input'!$L$163*(1+rvanilla06)^0.5)-SUM($L343:N343),('PTRM input'!$L$163*(1+rvanilla06)^0.5)/A21stdlife))</f>
        <v>0</v>
      </c>
      <c r="P343" s="105">
        <f>IF(A21stdlife="n/a","n/a",IF(P$3&gt;(A21stdlife+$E343),('PTRM input'!$L$163*(1+rvanilla06)^0.5)-SUM($L343:O343),('PTRM input'!$L$163*(1+rvanilla06)^0.5)/A21stdlife))</f>
        <v>0</v>
      </c>
      <c r="Q343" s="105">
        <f>IF(A21stdlife="n/a","n/a",IF(Q$3&gt;(A21stdlife+$E343),('PTRM input'!$L$163*(1+rvanilla06)^0.5)-SUM($L343:P343),('PTRM input'!$L$163*(1+rvanilla06)^0.5)/A21stdlife))</f>
        <v>0</v>
      </c>
      <c r="R343" s="105">
        <f>IF(A21stdlife="n/a","n/a",IF(R$3&gt;(A21stdlife+$E343),('PTRM input'!$L$163*(1+rvanilla06)^0.5)-SUM($L343:Q343),('PTRM input'!$L$163*(1+rvanilla06)^0.5)/A21stdlife))</f>
        <v>0</v>
      </c>
      <c r="S343" s="105">
        <f>IF(A21stdlife="n/a","n/a",IF(S$3&gt;(A21stdlife+$E343),('PTRM input'!$L$163*(1+rvanilla06)^0.5)-SUM($L343:R343),('PTRM input'!$L$163*(1+rvanilla06)^0.5)/A21stdlife))</f>
        <v>0</v>
      </c>
      <c r="T343" s="105">
        <f>IF(A21stdlife="n/a","n/a",IF(T$3&gt;(A21stdlife+$E343),('PTRM input'!$L$163*(1+rvanilla06)^0.5)-SUM($L343:S343),('PTRM input'!$L$163*(1+rvanilla06)^0.5)/A21stdlife))</f>
        <v>0</v>
      </c>
      <c r="U343" s="105">
        <f>IF(A21stdlife="n/a","n/a",IF(U$3&gt;(A21stdlife+$E343),('PTRM input'!$L$163*(1+rvanilla06)^0.5)-SUM($L343:T343),('PTRM input'!$L$163*(1+rvanilla06)^0.5)/A21stdlife))</f>
        <v>0</v>
      </c>
      <c r="V343" s="105">
        <f>IF(A21stdlife="n/a","n/a",IF(V$3&gt;(A21stdlife+$E343),('PTRM input'!$L$163*(1+rvanilla06)^0.5)-SUM($L343:U343),('PTRM input'!$L$163*(1+rvanilla06)^0.5)/A21stdlife))</f>
        <v>0</v>
      </c>
      <c r="W343" s="105">
        <f>IF(A21stdlife="n/a","n/a",IF(W$3&gt;(A21stdlife+$E343),('PTRM input'!$L$163*(1+rvanilla06)^0.5)-SUM($L343:V343),('PTRM input'!$L$163*(1+rvanilla06)^0.5)/A21stdlife))</f>
        <v>0</v>
      </c>
      <c r="X343" s="105">
        <f>IF(A21stdlife="n/a","n/a",IF(X$3&gt;(A21stdlife+$E343),('PTRM input'!$L$163*(1+rvanilla06)^0.5)-SUM($L343:W343),('PTRM input'!$L$163*(1+rvanilla06)^0.5)/A21stdlife))</f>
        <v>0</v>
      </c>
      <c r="Y343" s="105">
        <f>IF(A21stdlife="n/a","n/a",IF(Y$3&gt;(A21stdlife+$E343),('PTRM input'!$L$163*(1+rvanilla06)^0.5)-SUM($L343:X343),('PTRM input'!$L$163*(1+rvanilla06)^0.5)/A21stdlife))</f>
        <v>0</v>
      </c>
      <c r="Z343" s="105">
        <f>IF(A21stdlife="n/a","n/a",IF(Z$3&gt;(A21stdlife+$E343),('PTRM input'!$L$163*(1+rvanilla06)^0.5)-SUM($L343:Y343),('PTRM input'!$L$163*(1+rvanilla06)^0.5)/A21stdlife))</f>
        <v>0</v>
      </c>
      <c r="AA343" s="105">
        <f>IF(A21stdlife="n/a","n/a",IF(AA$3&gt;(A21stdlife+$E343),('PTRM input'!$L$163*(1+rvanilla06)^0.5)-SUM($L343:Z343),('PTRM input'!$L$163*(1+rvanilla06)^0.5)/A21stdlife))</f>
        <v>0</v>
      </c>
      <c r="AB343" s="105">
        <f>IF(A21stdlife="n/a","n/a",IF(AB$3&gt;(A21stdlife+$E343),('PTRM input'!$L$163*(1+rvanilla06)^0.5)-SUM($L343:AA343),('PTRM input'!$L$163*(1+rvanilla06)^0.5)/A21stdlife))</f>
        <v>0</v>
      </c>
      <c r="AC343" s="105">
        <f>IF(A21stdlife="n/a","n/a",IF(AC$3&gt;(A21stdlife+$E343),('PTRM input'!$L$163*(1+rvanilla06)^0.5)-SUM($L343:AB343),('PTRM input'!$L$163*(1+rvanilla06)^0.5)/A21stdlife))</f>
        <v>0</v>
      </c>
      <c r="AD343" s="105">
        <f>IF(A21stdlife="n/a","n/a",IF(AD$3&gt;(A21stdlife+$E343),('PTRM input'!$L$163*(1+rvanilla06)^0.5)-SUM($L343:AC343),('PTRM input'!$L$163*(1+rvanilla06)^0.5)/A21stdlife))</f>
        <v>0</v>
      </c>
      <c r="AE343" s="105">
        <f>IF(A21stdlife="n/a","n/a",IF(AE$3&gt;(A21stdlife+$E343),('PTRM input'!$L$163*(1+rvanilla06)^0.5)-SUM($L343:AD343),('PTRM input'!$L$163*(1+rvanilla06)^0.5)/A21stdlife))</f>
        <v>0</v>
      </c>
      <c r="AF343" s="105">
        <f>IF(A21stdlife="n/a","n/a",IF(AF$3&gt;(A21stdlife+$E343),('PTRM input'!$L$163*(1+rvanilla06)^0.5)-SUM($L343:AE343),('PTRM input'!$L$163*(1+rvanilla06)^0.5)/A21stdlife))</f>
        <v>0</v>
      </c>
      <c r="AG343" s="105">
        <f>IF(A21stdlife="n/a","n/a",IF(AG$3&gt;(A21stdlife+$E343),('PTRM input'!$L$163*(1+rvanilla06)^0.5)-SUM($L343:AF343),('PTRM input'!$L$163*(1+rvanilla06)^0.5)/A21stdlife))</f>
        <v>0</v>
      </c>
      <c r="AH343" s="105">
        <f>IF(A21stdlife="n/a","n/a",IF(AH$3&gt;(A21stdlife+$E343),('PTRM input'!$L$163*(1+rvanilla06)^0.5)-SUM($L343:AG343),('PTRM input'!$L$163*(1+rvanilla06)^0.5)/A21stdlife))</f>
        <v>0</v>
      </c>
      <c r="AI343" s="105">
        <f>IF(A21stdlife="n/a","n/a",IF(AI$3&gt;(A21stdlife+$E343),('PTRM input'!$L$163*(1+rvanilla06)^0.5)-SUM($L343:AH343),('PTRM input'!$L$163*(1+rvanilla06)^0.5)/A21stdlife))</f>
        <v>0</v>
      </c>
      <c r="AJ343" s="105">
        <f>IF(A21stdlife="n/a","n/a",IF(AJ$3&gt;(A21stdlife+$E343),('PTRM input'!$L$163*(1+rvanilla06)^0.5)-SUM($L343:AI343),('PTRM input'!$L$163*(1+rvanilla06)^0.5)/A21stdlife))</f>
        <v>0</v>
      </c>
      <c r="AK343" s="105">
        <f>IF(A21stdlife="n/a","n/a",IF(AK$3&gt;(A21stdlife+$E343),('PTRM input'!$L$163*(1+rvanilla06)^0.5)-SUM($L343:AJ343),('PTRM input'!$L$163*(1+rvanilla06)^0.5)/A21stdlife))</f>
        <v>0</v>
      </c>
      <c r="AL343" s="105">
        <f>IF(A21stdlife="n/a","n/a",IF(AL$3&gt;(A21stdlife+$E343),('PTRM input'!$L$163*(1+rvanilla06)^0.5)-SUM($L343:AK343),('PTRM input'!$L$163*(1+rvanilla06)^0.5)/A21stdlife))</f>
        <v>0</v>
      </c>
      <c r="AM343" s="105">
        <f>IF(A21stdlife="n/a","n/a",IF(AM$3&gt;(A21stdlife+$E343),('PTRM input'!$L$163*(1+rvanilla06)^0.5)-SUM($L343:AL343),('PTRM input'!$L$163*(1+rvanilla06)^0.5)/A21stdlife))</f>
        <v>0</v>
      </c>
      <c r="AN343" s="105">
        <f>IF(A21stdlife="n/a","n/a",IF(AN$3&gt;(A21stdlife+$E343),('PTRM input'!$L$163*(1+rvanilla06)^0.5)-SUM($L343:AM343),('PTRM input'!$L$163*(1+rvanilla06)^0.5)/A21stdlife))</f>
        <v>0</v>
      </c>
      <c r="AO343" s="105">
        <f>IF(A21stdlife="n/a","n/a",IF(AO$3&gt;(A21stdlife+$E343),('PTRM input'!$L$163*(1+rvanilla06)^0.5)-SUM($L343:AN343),('PTRM input'!$L$163*(1+rvanilla06)^0.5)/A21stdlife))</f>
        <v>0</v>
      </c>
      <c r="AP343" s="105">
        <f>IF(A21stdlife="n/a","n/a",IF(AP$3&gt;(A21stdlife+$E343),('PTRM input'!$L$163*(1+rvanilla06)^0.5)-SUM($L343:AO343),('PTRM input'!$L$163*(1+rvanilla06)^0.5)/A21stdlife))</f>
        <v>0</v>
      </c>
      <c r="AQ343" s="105">
        <f>IF(A21stdlife="n/a","n/a",IF(AQ$3&gt;(A21stdlife+$E343),('PTRM input'!$L$163*(1+rvanilla06)^0.5)-SUM($L343:AP343),('PTRM input'!$L$163*(1+rvanilla06)^0.5)/A21stdlife))</f>
        <v>0</v>
      </c>
      <c r="AR343" s="105">
        <f>IF(A21stdlife="n/a","n/a",IF(AR$3&gt;(A21stdlife+$E343),('PTRM input'!$L$163*(1+rvanilla06)^0.5)-SUM($L343:AQ343),('PTRM input'!$L$163*(1+rvanilla06)^0.5)/A21stdlife))</f>
        <v>0</v>
      </c>
      <c r="AS343" s="105">
        <f>IF(A21stdlife="n/a","n/a",IF(AS$3&gt;(A21stdlife+$E343),('PTRM input'!$L$163*(1+rvanilla06)^0.5)-SUM($L343:AR343),('PTRM input'!$L$163*(1+rvanilla06)^0.5)/A21stdlife))</f>
        <v>0</v>
      </c>
      <c r="AT343" s="105">
        <f>IF(A21stdlife="n/a","n/a",IF(AT$3&gt;(A21stdlife+$E343),('PTRM input'!$L$163*(1+rvanilla06)^0.5)-SUM($L343:AS343),('PTRM input'!$L$163*(1+rvanilla06)^0.5)/A21stdlife))</f>
        <v>0</v>
      </c>
      <c r="AU343" s="105">
        <f>IF(A21stdlife="n/a","n/a",IF(AU$3&gt;(A21stdlife+$E343),('PTRM input'!$L$163*(1+rvanilla06)^0.5)-SUM($L343:AT343),('PTRM input'!$L$163*(1+rvanilla06)^0.5)/A21stdlife))</f>
        <v>0</v>
      </c>
      <c r="AV343" s="105">
        <f>IF(A21stdlife="n/a","n/a",IF(AV$3&gt;(A21stdlife+$E343),('PTRM input'!$L$163*(1+rvanilla06)^0.5)-SUM($L343:AU343),('PTRM input'!$L$163*(1+rvanilla06)^0.5)/A21stdlife))</f>
        <v>0</v>
      </c>
      <c r="AW343" s="105">
        <f>IF(A21stdlife="n/a","n/a",IF(AW$3&gt;(A21stdlife+$E343),('PTRM input'!$L$163*(1+rvanilla06)^0.5)-SUM($L343:AV343),('PTRM input'!$L$163*(1+rvanilla06)^0.5)/A21stdlife))</f>
        <v>0</v>
      </c>
      <c r="AX343" s="105">
        <f>IF(A21stdlife="n/a","n/a",IF(AX$3&gt;(A21stdlife+$E343),('PTRM input'!$L$163*(1+rvanilla06)^0.5)-SUM($L343:AW343),('PTRM input'!$L$163*(1+rvanilla06)^0.5)/A21stdlife))</f>
        <v>0</v>
      </c>
      <c r="AY343" s="105">
        <f>IF(A21stdlife="n/a","n/a",IF(AY$3&gt;(A21stdlife+$E343),('PTRM input'!$L$163*(1+rvanilla06)^0.5)-SUM($L343:AX343),('PTRM input'!$L$163*(1+rvanilla06)^0.5)/A21stdlife))</f>
        <v>0</v>
      </c>
      <c r="AZ343" s="105">
        <f>IF(A21stdlife="n/a","n/a",IF(AZ$3&gt;(A21stdlife+$E343),('PTRM input'!$L$163*(1+rvanilla06)^0.5)-SUM($L343:AY343),('PTRM input'!$L$163*(1+rvanilla06)^0.5)/A21stdlife))</f>
        <v>0</v>
      </c>
      <c r="BA343" s="105">
        <f>IF(A21stdlife="n/a","n/a",IF(BA$3&gt;(A21stdlife+$E343),('PTRM input'!$L$163*(1+rvanilla06)^0.5)-SUM($L343:AZ343),('PTRM input'!$L$163*(1+rvanilla06)^0.5)/A21stdlife))</f>
        <v>0</v>
      </c>
      <c r="BB343" s="105">
        <f>IF(A21stdlife="n/a","n/a",IF(BB$3&gt;(A21stdlife+$E343),('PTRM input'!$L$163*(1+rvanilla06)^0.5)-SUM($L343:BA343),('PTRM input'!$L$163*(1+rvanilla06)^0.5)/A21stdlife))</f>
        <v>0</v>
      </c>
      <c r="BC343" s="105">
        <f>IF(A21stdlife="n/a","n/a",IF(BC$3&gt;(A21stdlife+$E343),('PTRM input'!$L$163*(1+rvanilla06)^0.5)-SUM($L343:BB343),('PTRM input'!$L$163*(1+rvanilla06)^0.5)/A21stdlife))</f>
        <v>0</v>
      </c>
      <c r="BD343" s="105">
        <f>IF(A21stdlife="n/a","n/a",IF(BD$3&gt;(A21stdlife+$E343),('PTRM input'!$L$163*(1+rvanilla06)^0.5)-SUM($L343:BC343),('PTRM input'!$L$163*(1+rvanilla06)^0.5)/A21stdlife))</f>
        <v>0</v>
      </c>
      <c r="BE343" s="105">
        <f>IF(A21stdlife="n/a","n/a",IF(BE$3&gt;(A21stdlife+$E343),('PTRM input'!$L$163*(1+rvanilla06)^0.5)-SUM($L343:BD343),('PTRM input'!$L$163*(1+rvanilla06)^0.5)/A21stdlife))</f>
        <v>0</v>
      </c>
      <c r="BF343" s="105">
        <f>IF(A21stdlife="n/a","n/a",IF(BF$3&gt;(A21stdlife+$E343),('PTRM input'!$L$163*(1+rvanilla06)^0.5)-SUM($L343:BE343),('PTRM input'!$L$163*(1+rvanilla06)^0.5)/A21stdlife))</f>
        <v>0</v>
      </c>
      <c r="BG343" s="105">
        <f>IF(A21stdlife="n/a","n/a",IF(BG$3&gt;(A21stdlife+$E343),('PTRM input'!$L$163*(1+rvanilla06)^0.5)-SUM($L343:BF343),('PTRM input'!$L$163*(1+rvanilla06)^0.5)/A21stdlife))</f>
        <v>0</v>
      </c>
      <c r="BH343" s="105">
        <f>IF(A21stdlife="n/a","n/a",IF(BH$3&gt;(A21stdlife+$E343),('PTRM input'!$L$163*(1+rvanilla06)^0.5)-SUM($L343:BG343),('PTRM input'!$L$163*(1+rvanilla06)^0.5)/A21stdlife))</f>
        <v>0</v>
      </c>
      <c r="BI343" s="105">
        <f>IF(A21stdlife="n/a","n/a",IF(BI$3&gt;(A21stdlife+$E343),('PTRM input'!$L$163*(1+rvanilla06)^0.5)-SUM($L343:BH343),('PTRM input'!$L$163*(1+rvanilla06)^0.5)/A21stdlife))</f>
        <v>0</v>
      </c>
      <c r="BJ343" s="234"/>
      <c r="BK343" s="234"/>
      <c r="BL343" s="234"/>
      <c r="BM343" s="234"/>
    </row>
    <row r="344" spans="1:65" s="190" customFormat="1" hidden="1" outlineLevel="2">
      <c r="A344" s="234"/>
      <c r="B344" s="32"/>
      <c r="C344" s="31"/>
      <c r="D344" s="930"/>
      <c r="E344" s="167">
        <v>7</v>
      </c>
      <c r="F344" s="34"/>
      <c r="G344" s="184"/>
      <c r="H344" s="186"/>
      <c r="I344" s="186"/>
      <c r="J344" s="186"/>
      <c r="K344" s="186"/>
      <c r="L344" s="186"/>
      <c r="M344" s="185"/>
      <c r="N344" s="105">
        <f>IF(A21stdlife="n/a","n/a",IF(N$3&gt;(A21stdlife+$E344),('PTRM input'!$M$163*(1+rvanilla07)^0.5)-SUM($M344:M344),('PTRM input'!$M$163*(1+rvanilla07)^0.5)/A21stdlife))</f>
        <v>0</v>
      </c>
      <c r="O344" s="105">
        <f>IF(A21stdlife="n/a","n/a",IF(O$3&gt;(A21stdlife+$E344),('PTRM input'!$M$163*(1+rvanilla07)^0.5)-SUM($M344:N344),('PTRM input'!$M$163*(1+rvanilla07)^0.5)/A21stdlife))</f>
        <v>0</v>
      </c>
      <c r="P344" s="105">
        <f>IF(A21stdlife="n/a","n/a",IF(P$3&gt;(A21stdlife+$E344),('PTRM input'!$M$163*(1+rvanilla07)^0.5)-SUM($M344:O344),('PTRM input'!$M$163*(1+rvanilla07)^0.5)/A21stdlife))</f>
        <v>0</v>
      </c>
      <c r="Q344" s="105">
        <f>IF(A21stdlife="n/a","n/a",IF(Q$3&gt;(A21stdlife+$E344),('PTRM input'!$M$163*(1+rvanilla07)^0.5)-SUM($M344:P344),('PTRM input'!$M$163*(1+rvanilla07)^0.5)/A21stdlife))</f>
        <v>0</v>
      </c>
      <c r="R344" s="105">
        <f>IF(A21stdlife="n/a","n/a",IF(R$3&gt;(A21stdlife+$E344),('PTRM input'!$M$163*(1+rvanilla07)^0.5)-SUM($M344:Q344),('PTRM input'!$M$163*(1+rvanilla07)^0.5)/A21stdlife))</f>
        <v>0</v>
      </c>
      <c r="S344" s="105">
        <f>IF(A21stdlife="n/a","n/a",IF(S$3&gt;(A21stdlife+$E344),('PTRM input'!$M$163*(1+rvanilla07)^0.5)-SUM($M344:R344),('PTRM input'!$M$163*(1+rvanilla07)^0.5)/A21stdlife))</f>
        <v>0</v>
      </c>
      <c r="T344" s="105">
        <f>IF(A21stdlife="n/a","n/a",IF(T$3&gt;(A21stdlife+$E344),('PTRM input'!$M$163*(1+rvanilla07)^0.5)-SUM($M344:S344),('PTRM input'!$M$163*(1+rvanilla07)^0.5)/A21stdlife))</f>
        <v>0</v>
      </c>
      <c r="U344" s="105">
        <f>IF(A21stdlife="n/a","n/a",IF(U$3&gt;(A21stdlife+$E344),('PTRM input'!$M$163*(1+rvanilla07)^0.5)-SUM($M344:T344),('PTRM input'!$M$163*(1+rvanilla07)^0.5)/A21stdlife))</f>
        <v>0</v>
      </c>
      <c r="V344" s="105">
        <f>IF(A21stdlife="n/a","n/a",IF(V$3&gt;(A21stdlife+$E344),('PTRM input'!$M$163*(1+rvanilla07)^0.5)-SUM($M344:U344),('PTRM input'!$M$163*(1+rvanilla07)^0.5)/A21stdlife))</f>
        <v>0</v>
      </c>
      <c r="W344" s="105">
        <f>IF(A21stdlife="n/a","n/a",IF(W$3&gt;(A21stdlife+$E344),('PTRM input'!$M$163*(1+rvanilla07)^0.5)-SUM($M344:V344),('PTRM input'!$M$163*(1+rvanilla07)^0.5)/A21stdlife))</f>
        <v>0</v>
      </c>
      <c r="X344" s="105">
        <f>IF(A21stdlife="n/a","n/a",IF(X$3&gt;(A21stdlife+$E344),('PTRM input'!$M$163*(1+rvanilla07)^0.5)-SUM($M344:W344),('PTRM input'!$M$163*(1+rvanilla07)^0.5)/A21stdlife))</f>
        <v>0</v>
      </c>
      <c r="Y344" s="105">
        <f>IF(A21stdlife="n/a","n/a",IF(Y$3&gt;(A21stdlife+$E344),('PTRM input'!$M$163*(1+rvanilla07)^0.5)-SUM($M344:X344),('PTRM input'!$M$163*(1+rvanilla07)^0.5)/A21stdlife))</f>
        <v>0</v>
      </c>
      <c r="Z344" s="105">
        <f>IF(A21stdlife="n/a","n/a",IF(Z$3&gt;(A21stdlife+$E344),('PTRM input'!$M$163*(1+rvanilla07)^0.5)-SUM($M344:Y344),('PTRM input'!$M$163*(1+rvanilla07)^0.5)/A21stdlife))</f>
        <v>0</v>
      </c>
      <c r="AA344" s="105">
        <f>IF(A21stdlife="n/a","n/a",IF(AA$3&gt;(A21stdlife+$E344),('PTRM input'!$M$163*(1+rvanilla07)^0.5)-SUM($M344:Z344),('PTRM input'!$M$163*(1+rvanilla07)^0.5)/A21stdlife))</f>
        <v>0</v>
      </c>
      <c r="AB344" s="105">
        <f>IF(A21stdlife="n/a","n/a",IF(AB$3&gt;(A21stdlife+$E344),('PTRM input'!$M$163*(1+rvanilla07)^0.5)-SUM($M344:AA344),('PTRM input'!$M$163*(1+rvanilla07)^0.5)/A21stdlife))</f>
        <v>0</v>
      </c>
      <c r="AC344" s="105">
        <f>IF(A21stdlife="n/a","n/a",IF(AC$3&gt;(A21stdlife+$E344),('PTRM input'!$M$163*(1+rvanilla07)^0.5)-SUM($M344:AB344),('PTRM input'!$M$163*(1+rvanilla07)^0.5)/A21stdlife))</f>
        <v>0</v>
      </c>
      <c r="AD344" s="105">
        <f>IF(A21stdlife="n/a","n/a",IF(AD$3&gt;(A21stdlife+$E344),('PTRM input'!$M$163*(1+rvanilla07)^0.5)-SUM($M344:AC344),('PTRM input'!$M$163*(1+rvanilla07)^0.5)/A21stdlife))</f>
        <v>0</v>
      </c>
      <c r="AE344" s="105">
        <f>IF(A21stdlife="n/a","n/a",IF(AE$3&gt;(A21stdlife+$E344),('PTRM input'!$M$163*(1+rvanilla07)^0.5)-SUM($M344:AD344),('PTRM input'!$M$163*(1+rvanilla07)^0.5)/A21stdlife))</f>
        <v>0</v>
      </c>
      <c r="AF344" s="105">
        <f>IF(A21stdlife="n/a","n/a",IF(AF$3&gt;(A21stdlife+$E344),('PTRM input'!$M$163*(1+rvanilla07)^0.5)-SUM($M344:AE344),('PTRM input'!$M$163*(1+rvanilla07)^0.5)/A21stdlife))</f>
        <v>0</v>
      </c>
      <c r="AG344" s="105">
        <f>IF(A21stdlife="n/a","n/a",IF(AG$3&gt;(A21stdlife+$E344),('PTRM input'!$M$163*(1+rvanilla07)^0.5)-SUM($M344:AF344),('PTRM input'!$M$163*(1+rvanilla07)^0.5)/A21stdlife))</f>
        <v>0</v>
      </c>
      <c r="AH344" s="105">
        <f>IF(A21stdlife="n/a","n/a",IF(AH$3&gt;(A21stdlife+$E344),('PTRM input'!$M$163*(1+rvanilla07)^0.5)-SUM($M344:AG344),('PTRM input'!$M$163*(1+rvanilla07)^0.5)/A21stdlife))</f>
        <v>0</v>
      </c>
      <c r="AI344" s="105">
        <f>IF(A21stdlife="n/a","n/a",IF(AI$3&gt;(A21stdlife+$E344),('PTRM input'!$M$163*(1+rvanilla07)^0.5)-SUM($M344:AH344),('PTRM input'!$M$163*(1+rvanilla07)^0.5)/A21stdlife))</f>
        <v>0</v>
      </c>
      <c r="AJ344" s="105">
        <f>IF(A21stdlife="n/a","n/a",IF(AJ$3&gt;(A21stdlife+$E344),('PTRM input'!$M$163*(1+rvanilla07)^0.5)-SUM($M344:AI344),('PTRM input'!$M$163*(1+rvanilla07)^0.5)/A21stdlife))</f>
        <v>0</v>
      </c>
      <c r="AK344" s="105">
        <f>IF(A21stdlife="n/a","n/a",IF(AK$3&gt;(A21stdlife+$E344),('PTRM input'!$M$163*(1+rvanilla07)^0.5)-SUM($M344:AJ344),('PTRM input'!$M$163*(1+rvanilla07)^0.5)/A21stdlife))</f>
        <v>0</v>
      </c>
      <c r="AL344" s="105">
        <f>IF(A21stdlife="n/a","n/a",IF(AL$3&gt;(A21stdlife+$E344),('PTRM input'!$M$163*(1+rvanilla07)^0.5)-SUM($M344:AK344),('PTRM input'!$M$163*(1+rvanilla07)^0.5)/A21stdlife))</f>
        <v>0</v>
      </c>
      <c r="AM344" s="105">
        <f>IF(A21stdlife="n/a","n/a",IF(AM$3&gt;(A21stdlife+$E344),('PTRM input'!$M$163*(1+rvanilla07)^0.5)-SUM($M344:AL344),('PTRM input'!$M$163*(1+rvanilla07)^0.5)/A21stdlife))</f>
        <v>0</v>
      </c>
      <c r="AN344" s="105">
        <f>IF(A21stdlife="n/a","n/a",IF(AN$3&gt;(A21stdlife+$E344),('PTRM input'!$M$163*(1+rvanilla07)^0.5)-SUM($M344:AM344),('PTRM input'!$M$163*(1+rvanilla07)^0.5)/A21stdlife))</f>
        <v>0</v>
      </c>
      <c r="AO344" s="105">
        <f>IF(A21stdlife="n/a","n/a",IF(AO$3&gt;(A21stdlife+$E344),('PTRM input'!$M$163*(1+rvanilla07)^0.5)-SUM($M344:AN344),('PTRM input'!$M$163*(1+rvanilla07)^0.5)/A21stdlife))</f>
        <v>0</v>
      </c>
      <c r="AP344" s="105">
        <f>IF(A21stdlife="n/a","n/a",IF(AP$3&gt;(A21stdlife+$E344),('PTRM input'!$M$163*(1+rvanilla07)^0.5)-SUM($M344:AO344),('PTRM input'!$M$163*(1+rvanilla07)^0.5)/A21stdlife))</f>
        <v>0</v>
      </c>
      <c r="AQ344" s="105">
        <f>IF(A21stdlife="n/a","n/a",IF(AQ$3&gt;(A21stdlife+$E344),('PTRM input'!$M$163*(1+rvanilla07)^0.5)-SUM($M344:AP344),('PTRM input'!$M$163*(1+rvanilla07)^0.5)/A21stdlife))</f>
        <v>0</v>
      </c>
      <c r="AR344" s="105">
        <f>IF(A21stdlife="n/a","n/a",IF(AR$3&gt;(A21stdlife+$E344),('PTRM input'!$M$163*(1+rvanilla07)^0.5)-SUM($M344:AQ344),('PTRM input'!$M$163*(1+rvanilla07)^0.5)/A21stdlife))</f>
        <v>0</v>
      </c>
      <c r="AS344" s="105">
        <f>IF(A21stdlife="n/a","n/a",IF(AS$3&gt;(A21stdlife+$E344),('PTRM input'!$M$163*(1+rvanilla07)^0.5)-SUM($M344:AR344),('PTRM input'!$M$163*(1+rvanilla07)^0.5)/A21stdlife))</f>
        <v>0</v>
      </c>
      <c r="AT344" s="105">
        <f>IF(A21stdlife="n/a","n/a",IF(AT$3&gt;(A21stdlife+$E344),('PTRM input'!$M$163*(1+rvanilla07)^0.5)-SUM($M344:AS344),('PTRM input'!$M$163*(1+rvanilla07)^0.5)/A21stdlife))</f>
        <v>0</v>
      </c>
      <c r="AU344" s="105">
        <f>IF(A21stdlife="n/a","n/a",IF(AU$3&gt;(A21stdlife+$E344),('PTRM input'!$M$163*(1+rvanilla07)^0.5)-SUM($M344:AT344),('PTRM input'!$M$163*(1+rvanilla07)^0.5)/A21stdlife))</f>
        <v>0</v>
      </c>
      <c r="AV344" s="105">
        <f>IF(A21stdlife="n/a","n/a",IF(AV$3&gt;(A21stdlife+$E344),('PTRM input'!$M$163*(1+rvanilla07)^0.5)-SUM($M344:AU344),('PTRM input'!$M$163*(1+rvanilla07)^0.5)/A21stdlife))</f>
        <v>0</v>
      </c>
      <c r="AW344" s="105">
        <f>IF(A21stdlife="n/a","n/a",IF(AW$3&gt;(A21stdlife+$E344),('PTRM input'!$M$163*(1+rvanilla07)^0.5)-SUM($M344:AV344),('PTRM input'!$M$163*(1+rvanilla07)^0.5)/A21stdlife))</f>
        <v>0</v>
      </c>
      <c r="AX344" s="105">
        <f>IF(A21stdlife="n/a","n/a",IF(AX$3&gt;(A21stdlife+$E344),('PTRM input'!$M$163*(1+rvanilla07)^0.5)-SUM($M344:AW344),('PTRM input'!$M$163*(1+rvanilla07)^0.5)/A21stdlife))</f>
        <v>0</v>
      </c>
      <c r="AY344" s="105">
        <f>IF(A21stdlife="n/a","n/a",IF(AY$3&gt;(A21stdlife+$E344),('PTRM input'!$M$163*(1+rvanilla07)^0.5)-SUM($M344:AX344),('PTRM input'!$M$163*(1+rvanilla07)^0.5)/A21stdlife))</f>
        <v>0</v>
      </c>
      <c r="AZ344" s="105">
        <f>IF(A21stdlife="n/a","n/a",IF(AZ$3&gt;(A21stdlife+$E344),('PTRM input'!$M$163*(1+rvanilla07)^0.5)-SUM($M344:AY344),('PTRM input'!$M$163*(1+rvanilla07)^0.5)/A21stdlife))</f>
        <v>0</v>
      </c>
      <c r="BA344" s="105">
        <f>IF(A21stdlife="n/a","n/a",IF(BA$3&gt;(A21stdlife+$E344),('PTRM input'!$M$163*(1+rvanilla07)^0.5)-SUM($M344:AZ344),('PTRM input'!$M$163*(1+rvanilla07)^0.5)/A21stdlife))</f>
        <v>0</v>
      </c>
      <c r="BB344" s="105">
        <f>IF(A21stdlife="n/a","n/a",IF(BB$3&gt;(A21stdlife+$E344),('PTRM input'!$M$163*(1+rvanilla07)^0.5)-SUM($M344:BA344),('PTRM input'!$M$163*(1+rvanilla07)^0.5)/A21stdlife))</f>
        <v>0</v>
      </c>
      <c r="BC344" s="105">
        <f>IF(A21stdlife="n/a","n/a",IF(BC$3&gt;(A21stdlife+$E344),('PTRM input'!$M$163*(1+rvanilla07)^0.5)-SUM($M344:BB344),('PTRM input'!$M$163*(1+rvanilla07)^0.5)/A21stdlife))</f>
        <v>0</v>
      </c>
      <c r="BD344" s="105">
        <f>IF(A21stdlife="n/a","n/a",IF(BD$3&gt;(A21stdlife+$E344),('PTRM input'!$M$163*(1+rvanilla07)^0.5)-SUM($M344:BC344),('PTRM input'!$M$163*(1+rvanilla07)^0.5)/A21stdlife))</f>
        <v>0</v>
      </c>
      <c r="BE344" s="105">
        <f>IF(A21stdlife="n/a","n/a",IF(BE$3&gt;(A21stdlife+$E344),('PTRM input'!$M$163*(1+rvanilla07)^0.5)-SUM($M344:BD344),('PTRM input'!$M$163*(1+rvanilla07)^0.5)/A21stdlife))</f>
        <v>0</v>
      </c>
      <c r="BF344" s="105">
        <f>IF(A21stdlife="n/a","n/a",IF(BF$3&gt;(A21stdlife+$E344),('PTRM input'!$M$163*(1+rvanilla07)^0.5)-SUM($M344:BE344),('PTRM input'!$M$163*(1+rvanilla07)^0.5)/A21stdlife))</f>
        <v>0</v>
      </c>
      <c r="BG344" s="105">
        <f>IF(A21stdlife="n/a","n/a",IF(BG$3&gt;(A21stdlife+$E344),('PTRM input'!$M$163*(1+rvanilla07)^0.5)-SUM($M344:BF344),('PTRM input'!$M$163*(1+rvanilla07)^0.5)/A21stdlife))</f>
        <v>0</v>
      </c>
      <c r="BH344" s="105">
        <f>IF(A21stdlife="n/a","n/a",IF(BH$3&gt;(A21stdlife+$E344),('PTRM input'!$M$163*(1+rvanilla07)^0.5)-SUM($M344:BG344),('PTRM input'!$M$163*(1+rvanilla07)^0.5)/A21stdlife))</f>
        <v>0</v>
      </c>
      <c r="BI344" s="105">
        <f>IF(A21stdlife="n/a","n/a",IF(BI$3&gt;(A21stdlife+$E344),('PTRM input'!$M$163*(1+rvanilla07)^0.5)-SUM($M344:BH344),('PTRM input'!$M$163*(1+rvanilla07)^0.5)/A21stdlife))</f>
        <v>0</v>
      </c>
      <c r="BJ344" s="234"/>
      <c r="BK344" s="234"/>
      <c r="BL344" s="234"/>
      <c r="BM344" s="234"/>
    </row>
    <row r="345" spans="1:65" s="190" customFormat="1" hidden="1" outlineLevel="2">
      <c r="A345" s="234"/>
      <c r="B345" s="32"/>
      <c r="C345" s="31"/>
      <c r="D345" s="930"/>
      <c r="E345" s="167">
        <v>8</v>
      </c>
      <c r="F345" s="34"/>
      <c r="G345" s="184"/>
      <c r="H345" s="186"/>
      <c r="I345" s="186"/>
      <c r="J345" s="186"/>
      <c r="K345" s="186"/>
      <c r="L345" s="186"/>
      <c r="M345" s="186"/>
      <c r="N345" s="185"/>
      <c r="O345" s="105">
        <f>IF(A21stdlife="n/a","n/a",IF(O$3&gt;(A21stdlife+$E345),('PTRM input'!$N$163*(1+rvanilla08)^0.5)-SUM($N345:N345),('PTRM input'!$N$163*(1+rvanilla08)^0.5)/A21stdlife))</f>
        <v>0</v>
      </c>
      <c r="P345" s="105">
        <f>IF(A21stdlife="n/a","n/a",IF(P$3&gt;(A21stdlife+$E345),('PTRM input'!$N$163*(1+rvanilla08)^0.5)-SUM($N345:O345),('PTRM input'!$N$163*(1+rvanilla08)^0.5)/A21stdlife))</f>
        <v>0</v>
      </c>
      <c r="Q345" s="105">
        <f>IF(A21stdlife="n/a","n/a",IF(Q$3&gt;(A21stdlife+$E345),('PTRM input'!$N$163*(1+rvanilla08)^0.5)-SUM($N345:P345),('PTRM input'!$N$163*(1+rvanilla08)^0.5)/A21stdlife))</f>
        <v>0</v>
      </c>
      <c r="R345" s="105">
        <f>IF(A21stdlife="n/a","n/a",IF(R$3&gt;(A21stdlife+$E345),('PTRM input'!$N$163*(1+rvanilla08)^0.5)-SUM($N345:Q345),('PTRM input'!$N$163*(1+rvanilla08)^0.5)/A21stdlife))</f>
        <v>0</v>
      </c>
      <c r="S345" s="105">
        <f>IF(A21stdlife="n/a","n/a",IF(S$3&gt;(A21stdlife+$E345),('PTRM input'!$N$163*(1+rvanilla08)^0.5)-SUM($N345:R345),('PTRM input'!$N$163*(1+rvanilla08)^0.5)/A21stdlife))</f>
        <v>0</v>
      </c>
      <c r="T345" s="105">
        <f>IF(A21stdlife="n/a","n/a",IF(T$3&gt;(A21stdlife+$E345),('PTRM input'!$N$163*(1+rvanilla08)^0.5)-SUM($N345:S345),('PTRM input'!$N$163*(1+rvanilla08)^0.5)/A21stdlife))</f>
        <v>0</v>
      </c>
      <c r="U345" s="105">
        <f>IF(A21stdlife="n/a","n/a",IF(U$3&gt;(A21stdlife+$E345),('PTRM input'!$N$163*(1+rvanilla08)^0.5)-SUM($N345:T345),('PTRM input'!$N$163*(1+rvanilla08)^0.5)/A21stdlife))</f>
        <v>0</v>
      </c>
      <c r="V345" s="105">
        <f>IF(A21stdlife="n/a","n/a",IF(V$3&gt;(A21stdlife+$E345),('PTRM input'!$N$163*(1+rvanilla08)^0.5)-SUM($N345:U345),('PTRM input'!$N$163*(1+rvanilla08)^0.5)/A21stdlife))</f>
        <v>0</v>
      </c>
      <c r="W345" s="105">
        <f>IF(A21stdlife="n/a","n/a",IF(W$3&gt;(A21stdlife+$E345),('PTRM input'!$N$163*(1+rvanilla08)^0.5)-SUM($N345:V345),('PTRM input'!$N$163*(1+rvanilla08)^0.5)/A21stdlife))</f>
        <v>0</v>
      </c>
      <c r="X345" s="105">
        <f>IF(A21stdlife="n/a","n/a",IF(X$3&gt;(A21stdlife+$E345),('PTRM input'!$N$163*(1+rvanilla08)^0.5)-SUM($N345:W345),('PTRM input'!$N$163*(1+rvanilla08)^0.5)/A21stdlife))</f>
        <v>0</v>
      </c>
      <c r="Y345" s="105">
        <f>IF(A21stdlife="n/a","n/a",IF(Y$3&gt;(A21stdlife+$E345),('PTRM input'!$N$163*(1+rvanilla08)^0.5)-SUM($N345:X345),('PTRM input'!$N$163*(1+rvanilla08)^0.5)/A21stdlife))</f>
        <v>0</v>
      </c>
      <c r="Z345" s="105">
        <f>IF(A21stdlife="n/a","n/a",IF(Z$3&gt;(A21stdlife+$E345),('PTRM input'!$N$163*(1+rvanilla08)^0.5)-SUM($N345:Y345),('PTRM input'!$N$163*(1+rvanilla08)^0.5)/A21stdlife))</f>
        <v>0</v>
      </c>
      <c r="AA345" s="105">
        <f>IF(A21stdlife="n/a","n/a",IF(AA$3&gt;(A21stdlife+$E345),('PTRM input'!$N$163*(1+rvanilla08)^0.5)-SUM($N345:Z345),('PTRM input'!$N$163*(1+rvanilla08)^0.5)/A21stdlife))</f>
        <v>0</v>
      </c>
      <c r="AB345" s="105">
        <f>IF(A21stdlife="n/a","n/a",IF(AB$3&gt;(A21stdlife+$E345),('PTRM input'!$N$163*(1+rvanilla08)^0.5)-SUM($N345:AA345),('PTRM input'!$N$163*(1+rvanilla08)^0.5)/A21stdlife))</f>
        <v>0</v>
      </c>
      <c r="AC345" s="105">
        <f>IF(A21stdlife="n/a","n/a",IF(AC$3&gt;(A21stdlife+$E345),('PTRM input'!$N$163*(1+rvanilla08)^0.5)-SUM($N345:AB345),('PTRM input'!$N$163*(1+rvanilla08)^0.5)/A21stdlife))</f>
        <v>0</v>
      </c>
      <c r="AD345" s="105">
        <f>IF(A21stdlife="n/a","n/a",IF(AD$3&gt;(A21stdlife+$E345),('PTRM input'!$N$163*(1+rvanilla08)^0.5)-SUM($N345:AC345),('PTRM input'!$N$163*(1+rvanilla08)^0.5)/A21stdlife))</f>
        <v>0</v>
      </c>
      <c r="AE345" s="105">
        <f>IF(A21stdlife="n/a","n/a",IF(AE$3&gt;(A21stdlife+$E345),('PTRM input'!$N$163*(1+rvanilla08)^0.5)-SUM($N345:AD345),('PTRM input'!$N$163*(1+rvanilla08)^0.5)/A21stdlife))</f>
        <v>0</v>
      </c>
      <c r="AF345" s="105">
        <f>IF(A21stdlife="n/a","n/a",IF(AF$3&gt;(A21stdlife+$E345),('PTRM input'!$N$163*(1+rvanilla08)^0.5)-SUM($N345:AE345),('PTRM input'!$N$163*(1+rvanilla08)^0.5)/A21stdlife))</f>
        <v>0</v>
      </c>
      <c r="AG345" s="105">
        <f>IF(A21stdlife="n/a","n/a",IF(AG$3&gt;(A21stdlife+$E345),('PTRM input'!$N$163*(1+rvanilla08)^0.5)-SUM($N345:AF345),('PTRM input'!$N$163*(1+rvanilla08)^0.5)/A21stdlife))</f>
        <v>0</v>
      </c>
      <c r="AH345" s="105">
        <f>IF(A21stdlife="n/a","n/a",IF(AH$3&gt;(A21stdlife+$E345),('PTRM input'!$N$163*(1+rvanilla08)^0.5)-SUM($N345:AG345),('PTRM input'!$N$163*(1+rvanilla08)^0.5)/A21stdlife))</f>
        <v>0</v>
      </c>
      <c r="AI345" s="105">
        <f>IF(A21stdlife="n/a","n/a",IF(AI$3&gt;(A21stdlife+$E345),('PTRM input'!$N$163*(1+rvanilla08)^0.5)-SUM($N345:AH345),('PTRM input'!$N$163*(1+rvanilla08)^0.5)/A21stdlife))</f>
        <v>0</v>
      </c>
      <c r="AJ345" s="105">
        <f>IF(A21stdlife="n/a","n/a",IF(AJ$3&gt;(A21stdlife+$E345),('PTRM input'!$N$163*(1+rvanilla08)^0.5)-SUM($N345:AI345),('PTRM input'!$N$163*(1+rvanilla08)^0.5)/A21stdlife))</f>
        <v>0</v>
      </c>
      <c r="AK345" s="105">
        <f>IF(A21stdlife="n/a","n/a",IF(AK$3&gt;(A21stdlife+$E345),('PTRM input'!$N$163*(1+rvanilla08)^0.5)-SUM($N345:AJ345),('PTRM input'!$N$163*(1+rvanilla08)^0.5)/A21stdlife))</f>
        <v>0</v>
      </c>
      <c r="AL345" s="105">
        <f>IF(A21stdlife="n/a","n/a",IF(AL$3&gt;(A21stdlife+$E345),('PTRM input'!$N$163*(1+rvanilla08)^0.5)-SUM($N345:AK345),('PTRM input'!$N$163*(1+rvanilla08)^0.5)/A21stdlife))</f>
        <v>0</v>
      </c>
      <c r="AM345" s="105">
        <f>IF(A21stdlife="n/a","n/a",IF(AM$3&gt;(A21stdlife+$E345),('PTRM input'!$N$163*(1+rvanilla08)^0.5)-SUM($N345:AL345),('PTRM input'!$N$163*(1+rvanilla08)^0.5)/A21stdlife))</f>
        <v>0</v>
      </c>
      <c r="AN345" s="105">
        <f>IF(A21stdlife="n/a","n/a",IF(AN$3&gt;(A21stdlife+$E345),('PTRM input'!$N$163*(1+rvanilla08)^0.5)-SUM($N345:AM345),('PTRM input'!$N$163*(1+rvanilla08)^0.5)/A21stdlife))</f>
        <v>0</v>
      </c>
      <c r="AO345" s="105">
        <f>IF(A21stdlife="n/a","n/a",IF(AO$3&gt;(A21stdlife+$E345),('PTRM input'!$N$163*(1+rvanilla08)^0.5)-SUM($N345:AN345),('PTRM input'!$N$163*(1+rvanilla08)^0.5)/A21stdlife))</f>
        <v>0</v>
      </c>
      <c r="AP345" s="105">
        <f>IF(A21stdlife="n/a","n/a",IF(AP$3&gt;(A21stdlife+$E345),('PTRM input'!$N$163*(1+rvanilla08)^0.5)-SUM($N345:AO345),('PTRM input'!$N$163*(1+rvanilla08)^0.5)/A21stdlife))</f>
        <v>0</v>
      </c>
      <c r="AQ345" s="105">
        <f>IF(A21stdlife="n/a","n/a",IF(AQ$3&gt;(A21stdlife+$E345),('PTRM input'!$N$163*(1+rvanilla08)^0.5)-SUM($N345:AP345),('PTRM input'!$N$163*(1+rvanilla08)^0.5)/A21stdlife))</f>
        <v>0</v>
      </c>
      <c r="AR345" s="105">
        <f>IF(A21stdlife="n/a","n/a",IF(AR$3&gt;(A21stdlife+$E345),('PTRM input'!$N$163*(1+rvanilla08)^0.5)-SUM($N345:AQ345),('PTRM input'!$N$163*(1+rvanilla08)^0.5)/A21stdlife))</f>
        <v>0</v>
      </c>
      <c r="AS345" s="105">
        <f>IF(A21stdlife="n/a","n/a",IF(AS$3&gt;(A21stdlife+$E345),('PTRM input'!$N$163*(1+rvanilla08)^0.5)-SUM($N345:AR345),('PTRM input'!$N$163*(1+rvanilla08)^0.5)/A21stdlife))</f>
        <v>0</v>
      </c>
      <c r="AT345" s="105">
        <f>IF(A21stdlife="n/a","n/a",IF(AT$3&gt;(A21stdlife+$E345),('PTRM input'!$N$163*(1+rvanilla08)^0.5)-SUM($N345:AS345),('PTRM input'!$N$163*(1+rvanilla08)^0.5)/A21stdlife))</f>
        <v>0</v>
      </c>
      <c r="AU345" s="105">
        <f>IF(A21stdlife="n/a","n/a",IF(AU$3&gt;(A21stdlife+$E345),('PTRM input'!$N$163*(1+rvanilla08)^0.5)-SUM($N345:AT345),('PTRM input'!$N$163*(1+rvanilla08)^0.5)/A21stdlife))</f>
        <v>0</v>
      </c>
      <c r="AV345" s="105">
        <f>IF(A21stdlife="n/a","n/a",IF(AV$3&gt;(A21stdlife+$E345),('PTRM input'!$N$163*(1+rvanilla08)^0.5)-SUM($N345:AU345),('PTRM input'!$N$163*(1+rvanilla08)^0.5)/A21stdlife))</f>
        <v>0</v>
      </c>
      <c r="AW345" s="105">
        <f>IF(A21stdlife="n/a","n/a",IF(AW$3&gt;(A21stdlife+$E345),('PTRM input'!$N$163*(1+rvanilla08)^0.5)-SUM($N345:AV345),('PTRM input'!$N$163*(1+rvanilla08)^0.5)/A21stdlife))</f>
        <v>0</v>
      </c>
      <c r="AX345" s="105">
        <f>IF(A21stdlife="n/a","n/a",IF(AX$3&gt;(A21stdlife+$E345),('PTRM input'!$N$163*(1+rvanilla08)^0.5)-SUM($N345:AW345),('PTRM input'!$N$163*(1+rvanilla08)^0.5)/A21stdlife))</f>
        <v>0</v>
      </c>
      <c r="AY345" s="105">
        <f>IF(A21stdlife="n/a","n/a",IF(AY$3&gt;(A21stdlife+$E345),('PTRM input'!$N$163*(1+rvanilla08)^0.5)-SUM($N345:AX345),('PTRM input'!$N$163*(1+rvanilla08)^0.5)/A21stdlife))</f>
        <v>0</v>
      </c>
      <c r="AZ345" s="105">
        <f>IF(A21stdlife="n/a","n/a",IF(AZ$3&gt;(A21stdlife+$E345),('PTRM input'!$N$163*(1+rvanilla08)^0.5)-SUM($N345:AY345),('PTRM input'!$N$163*(1+rvanilla08)^0.5)/A21stdlife))</f>
        <v>0</v>
      </c>
      <c r="BA345" s="105">
        <f>IF(A21stdlife="n/a","n/a",IF(BA$3&gt;(A21stdlife+$E345),('PTRM input'!$N$163*(1+rvanilla08)^0.5)-SUM($N345:AZ345),('PTRM input'!$N$163*(1+rvanilla08)^0.5)/A21stdlife))</f>
        <v>0</v>
      </c>
      <c r="BB345" s="105">
        <f>IF(A21stdlife="n/a","n/a",IF(BB$3&gt;(A21stdlife+$E345),('PTRM input'!$N$163*(1+rvanilla08)^0.5)-SUM($N345:BA345),('PTRM input'!$N$163*(1+rvanilla08)^0.5)/A21stdlife))</f>
        <v>0</v>
      </c>
      <c r="BC345" s="105">
        <f>IF(A21stdlife="n/a","n/a",IF(BC$3&gt;(A21stdlife+$E345),('PTRM input'!$N$163*(1+rvanilla08)^0.5)-SUM($N345:BB345),('PTRM input'!$N$163*(1+rvanilla08)^0.5)/A21stdlife))</f>
        <v>0</v>
      </c>
      <c r="BD345" s="105">
        <f>IF(A21stdlife="n/a","n/a",IF(BD$3&gt;(A21stdlife+$E345),('PTRM input'!$N$163*(1+rvanilla08)^0.5)-SUM($N345:BC345),('PTRM input'!$N$163*(1+rvanilla08)^0.5)/A21stdlife))</f>
        <v>0</v>
      </c>
      <c r="BE345" s="105">
        <f>IF(A21stdlife="n/a","n/a",IF(BE$3&gt;(A21stdlife+$E345),('PTRM input'!$N$163*(1+rvanilla08)^0.5)-SUM($N345:BD345),('PTRM input'!$N$163*(1+rvanilla08)^0.5)/A21stdlife))</f>
        <v>0</v>
      </c>
      <c r="BF345" s="105">
        <f>IF(A21stdlife="n/a","n/a",IF(BF$3&gt;(A21stdlife+$E345),('PTRM input'!$N$163*(1+rvanilla08)^0.5)-SUM($N345:BE345),('PTRM input'!$N$163*(1+rvanilla08)^0.5)/A21stdlife))</f>
        <v>0</v>
      </c>
      <c r="BG345" s="105">
        <f>IF(A21stdlife="n/a","n/a",IF(BG$3&gt;(A21stdlife+$E345),('PTRM input'!$N$163*(1+rvanilla08)^0.5)-SUM($N345:BF345),('PTRM input'!$N$163*(1+rvanilla08)^0.5)/A21stdlife))</f>
        <v>0</v>
      </c>
      <c r="BH345" s="105">
        <f>IF(A21stdlife="n/a","n/a",IF(BH$3&gt;(A21stdlife+$E345),('PTRM input'!$N$163*(1+rvanilla08)^0.5)-SUM($N345:BG345),('PTRM input'!$N$163*(1+rvanilla08)^0.5)/A21stdlife))</f>
        <v>0</v>
      </c>
      <c r="BI345" s="105">
        <f>IF(A21stdlife="n/a","n/a",IF(BI$3&gt;(A21stdlife+$E345),('PTRM input'!$N$163*(1+rvanilla08)^0.5)-SUM($N345:BH345),('PTRM input'!$N$163*(1+rvanilla08)^0.5)/A21stdlife))</f>
        <v>0</v>
      </c>
      <c r="BJ345" s="234"/>
      <c r="BK345" s="234"/>
      <c r="BL345" s="234"/>
      <c r="BM345" s="234"/>
    </row>
    <row r="346" spans="1:65" s="190" customFormat="1" hidden="1" outlineLevel="2">
      <c r="A346" s="234"/>
      <c r="B346" s="32"/>
      <c r="C346" s="31"/>
      <c r="D346" s="930"/>
      <c r="E346" s="167">
        <v>9</v>
      </c>
      <c r="F346" s="34"/>
      <c r="G346" s="184"/>
      <c r="H346" s="186"/>
      <c r="I346" s="186"/>
      <c r="J346" s="186"/>
      <c r="K346" s="186"/>
      <c r="L346" s="186"/>
      <c r="M346" s="186"/>
      <c r="N346" s="186"/>
      <c r="O346" s="185"/>
      <c r="P346" s="105">
        <f>IF(A21stdlife="n/a","n/a",IF(P$3&gt;(A21stdlife+$E346),('PTRM input'!$O$163*(1+rvanilla09)^0.5)-SUM($O346:O346),('PTRM input'!$O$163*(1+rvanilla09)^0.5)/A21stdlife))</f>
        <v>0</v>
      </c>
      <c r="Q346" s="105">
        <f>IF(A21stdlife="n/a","n/a",IF(Q$3&gt;(A21stdlife+$E346),('PTRM input'!$O$163*(1+rvanilla09)^0.5)-SUM($O346:P346),('PTRM input'!$O$163*(1+rvanilla09)^0.5)/A21stdlife))</f>
        <v>0</v>
      </c>
      <c r="R346" s="105">
        <f>IF(A21stdlife="n/a","n/a",IF(R$3&gt;(A21stdlife+$E346),('PTRM input'!$O$163*(1+rvanilla09)^0.5)-SUM($O346:Q346),('PTRM input'!$O$163*(1+rvanilla09)^0.5)/A21stdlife))</f>
        <v>0</v>
      </c>
      <c r="S346" s="105">
        <f>IF(A21stdlife="n/a","n/a",IF(S$3&gt;(A21stdlife+$E346),('PTRM input'!$O$163*(1+rvanilla09)^0.5)-SUM($O346:R346),('PTRM input'!$O$163*(1+rvanilla09)^0.5)/A21stdlife))</f>
        <v>0</v>
      </c>
      <c r="T346" s="105">
        <f>IF(A21stdlife="n/a","n/a",IF(T$3&gt;(A21stdlife+$E346),('PTRM input'!$O$163*(1+rvanilla09)^0.5)-SUM($O346:S346),('PTRM input'!$O$163*(1+rvanilla09)^0.5)/A21stdlife))</f>
        <v>0</v>
      </c>
      <c r="U346" s="105">
        <f>IF(A21stdlife="n/a","n/a",IF(U$3&gt;(A21stdlife+$E346),('PTRM input'!$O$163*(1+rvanilla09)^0.5)-SUM($O346:T346),('PTRM input'!$O$163*(1+rvanilla09)^0.5)/A21stdlife))</f>
        <v>0</v>
      </c>
      <c r="V346" s="105">
        <f>IF(A21stdlife="n/a","n/a",IF(V$3&gt;(A21stdlife+$E346),('PTRM input'!$O$163*(1+rvanilla09)^0.5)-SUM($O346:U346),('PTRM input'!$O$163*(1+rvanilla09)^0.5)/A21stdlife))</f>
        <v>0</v>
      </c>
      <c r="W346" s="105">
        <f>IF(A21stdlife="n/a","n/a",IF(W$3&gt;(A21stdlife+$E346),('PTRM input'!$O$163*(1+rvanilla09)^0.5)-SUM($O346:V346),('PTRM input'!$O$163*(1+rvanilla09)^0.5)/A21stdlife))</f>
        <v>0</v>
      </c>
      <c r="X346" s="105">
        <f>IF(A21stdlife="n/a","n/a",IF(X$3&gt;(A21stdlife+$E346),('PTRM input'!$O$163*(1+rvanilla09)^0.5)-SUM($O346:W346),('PTRM input'!$O$163*(1+rvanilla09)^0.5)/A21stdlife))</f>
        <v>0</v>
      </c>
      <c r="Y346" s="105">
        <f>IF(A21stdlife="n/a","n/a",IF(Y$3&gt;(A21stdlife+$E346),('PTRM input'!$O$163*(1+rvanilla09)^0.5)-SUM($O346:X346),('PTRM input'!$O$163*(1+rvanilla09)^0.5)/A21stdlife))</f>
        <v>0</v>
      </c>
      <c r="Z346" s="105">
        <f>IF(A21stdlife="n/a","n/a",IF(Z$3&gt;(A21stdlife+$E346),('PTRM input'!$O$163*(1+rvanilla09)^0.5)-SUM($O346:Y346),('PTRM input'!$O$163*(1+rvanilla09)^0.5)/A21stdlife))</f>
        <v>0</v>
      </c>
      <c r="AA346" s="105">
        <f>IF(A21stdlife="n/a","n/a",IF(AA$3&gt;(A21stdlife+$E346),('PTRM input'!$O$163*(1+rvanilla09)^0.5)-SUM($O346:Z346),('PTRM input'!$O$163*(1+rvanilla09)^0.5)/A21stdlife))</f>
        <v>0</v>
      </c>
      <c r="AB346" s="105">
        <f>IF(A21stdlife="n/a","n/a",IF(AB$3&gt;(A21stdlife+$E346),('PTRM input'!$O$163*(1+rvanilla09)^0.5)-SUM($O346:AA346),('PTRM input'!$O$163*(1+rvanilla09)^0.5)/A21stdlife))</f>
        <v>0</v>
      </c>
      <c r="AC346" s="105">
        <f>IF(A21stdlife="n/a","n/a",IF(AC$3&gt;(A21stdlife+$E346),('PTRM input'!$O$163*(1+rvanilla09)^0.5)-SUM($O346:AB346),('PTRM input'!$O$163*(1+rvanilla09)^0.5)/A21stdlife))</f>
        <v>0</v>
      </c>
      <c r="AD346" s="105">
        <f>IF(A21stdlife="n/a","n/a",IF(AD$3&gt;(A21stdlife+$E346),('PTRM input'!$O$163*(1+rvanilla09)^0.5)-SUM($O346:AC346),('PTRM input'!$O$163*(1+rvanilla09)^0.5)/A21stdlife))</f>
        <v>0</v>
      </c>
      <c r="AE346" s="105">
        <f>IF(A21stdlife="n/a","n/a",IF(AE$3&gt;(A21stdlife+$E346),('PTRM input'!$O$163*(1+rvanilla09)^0.5)-SUM($O346:AD346),('PTRM input'!$O$163*(1+rvanilla09)^0.5)/A21stdlife))</f>
        <v>0</v>
      </c>
      <c r="AF346" s="105">
        <f>IF(A21stdlife="n/a","n/a",IF(AF$3&gt;(A21stdlife+$E346),('PTRM input'!$O$163*(1+rvanilla09)^0.5)-SUM($O346:AE346),('PTRM input'!$O$163*(1+rvanilla09)^0.5)/A21stdlife))</f>
        <v>0</v>
      </c>
      <c r="AG346" s="105">
        <f>IF(A21stdlife="n/a","n/a",IF(AG$3&gt;(A21stdlife+$E346),('PTRM input'!$O$163*(1+rvanilla09)^0.5)-SUM($O346:AF346),('PTRM input'!$O$163*(1+rvanilla09)^0.5)/A21stdlife))</f>
        <v>0</v>
      </c>
      <c r="AH346" s="105">
        <f>IF(A21stdlife="n/a","n/a",IF(AH$3&gt;(A21stdlife+$E346),('PTRM input'!$O$163*(1+rvanilla09)^0.5)-SUM($O346:AG346),('PTRM input'!$O$163*(1+rvanilla09)^0.5)/A21stdlife))</f>
        <v>0</v>
      </c>
      <c r="AI346" s="105">
        <f>IF(A21stdlife="n/a","n/a",IF(AI$3&gt;(A21stdlife+$E346),('PTRM input'!$O$163*(1+rvanilla09)^0.5)-SUM($O346:AH346),('PTRM input'!$O$163*(1+rvanilla09)^0.5)/A21stdlife))</f>
        <v>0</v>
      </c>
      <c r="AJ346" s="105">
        <f>IF(A21stdlife="n/a","n/a",IF(AJ$3&gt;(A21stdlife+$E346),('PTRM input'!$O$163*(1+rvanilla09)^0.5)-SUM($O346:AI346),('PTRM input'!$O$163*(1+rvanilla09)^0.5)/A21stdlife))</f>
        <v>0</v>
      </c>
      <c r="AK346" s="105">
        <f>IF(A21stdlife="n/a","n/a",IF(AK$3&gt;(A21stdlife+$E346),('PTRM input'!$O$163*(1+rvanilla09)^0.5)-SUM($O346:AJ346),('PTRM input'!$O$163*(1+rvanilla09)^0.5)/A21stdlife))</f>
        <v>0</v>
      </c>
      <c r="AL346" s="105">
        <f>IF(A21stdlife="n/a","n/a",IF(AL$3&gt;(A21stdlife+$E346),('PTRM input'!$O$163*(1+rvanilla09)^0.5)-SUM($O346:AK346),('PTRM input'!$O$163*(1+rvanilla09)^0.5)/A21stdlife))</f>
        <v>0</v>
      </c>
      <c r="AM346" s="105">
        <f>IF(A21stdlife="n/a","n/a",IF(AM$3&gt;(A21stdlife+$E346),('PTRM input'!$O$163*(1+rvanilla09)^0.5)-SUM($O346:AL346),('PTRM input'!$O$163*(1+rvanilla09)^0.5)/A21stdlife))</f>
        <v>0</v>
      </c>
      <c r="AN346" s="105">
        <f>IF(A21stdlife="n/a","n/a",IF(AN$3&gt;(A21stdlife+$E346),('PTRM input'!$O$163*(1+rvanilla09)^0.5)-SUM($O346:AM346),('PTRM input'!$O$163*(1+rvanilla09)^0.5)/A21stdlife))</f>
        <v>0</v>
      </c>
      <c r="AO346" s="105">
        <f>IF(A21stdlife="n/a","n/a",IF(AO$3&gt;(A21stdlife+$E346),('PTRM input'!$O$163*(1+rvanilla09)^0.5)-SUM($O346:AN346),('PTRM input'!$O$163*(1+rvanilla09)^0.5)/A21stdlife))</f>
        <v>0</v>
      </c>
      <c r="AP346" s="105">
        <f>IF(A21stdlife="n/a","n/a",IF(AP$3&gt;(A21stdlife+$E346),('PTRM input'!$O$163*(1+rvanilla09)^0.5)-SUM($O346:AO346),('PTRM input'!$O$163*(1+rvanilla09)^0.5)/A21stdlife))</f>
        <v>0</v>
      </c>
      <c r="AQ346" s="105">
        <f>IF(A21stdlife="n/a","n/a",IF(AQ$3&gt;(A21stdlife+$E346),('PTRM input'!$O$163*(1+rvanilla09)^0.5)-SUM($O346:AP346),('PTRM input'!$O$163*(1+rvanilla09)^0.5)/A21stdlife))</f>
        <v>0</v>
      </c>
      <c r="AR346" s="105">
        <f>IF(A21stdlife="n/a","n/a",IF(AR$3&gt;(A21stdlife+$E346),('PTRM input'!$O$163*(1+rvanilla09)^0.5)-SUM($O346:AQ346),('PTRM input'!$O$163*(1+rvanilla09)^0.5)/A21stdlife))</f>
        <v>0</v>
      </c>
      <c r="AS346" s="105">
        <f>IF(A21stdlife="n/a","n/a",IF(AS$3&gt;(A21stdlife+$E346),('PTRM input'!$O$163*(1+rvanilla09)^0.5)-SUM($O346:AR346),('PTRM input'!$O$163*(1+rvanilla09)^0.5)/A21stdlife))</f>
        <v>0</v>
      </c>
      <c r="AT346" s="105">
        <f>IF(A21stdlife="n/a","n/a",IF(AT$3&gt;(A21stdlife+$E346),('PTRM input'!$O$163*(1+rvanilla09)^0.5)-SUM($O346:AS346),('PTRM input'!$O$163*(1+rvanilla09)^0.5)/A21stdlife))</f>
        <v>0</v>
      </c>
      <c r="AU346" s="105">
        <f>IF(A21stdlife="n/a","n/a",IF(AU$3&gt;(A21stdlife+$E346),('PTRM input'!$O$163*(1+rvanilla09)^0.5)-SUM($O346:AT346),('PTRM input'!$O$163*(1+rvanilla09)^0.5)/A21stdlife))</f>
        <v>0</v>
      </c>
      <c r="AV346" s="105">
        <f>IF(A21stdlife="n/a","n/a",IF(AV$3&gt;(A21stdlife+$E346),('PTRM input'!$O$163*(1+rvanilla09)^0.5)-SUM($O346:AU346),('PTRM input'!$O$163*(1+rvanilla09)^0.5)/A21stdlife))</f>
        <v>0</v>
      </c>
      <c r="AW346" s="105">
        <f>IF(A21stdlife="n/a","n/a",IF(AW$3&gt;(A21stdlife+$E346),('PTRM input'!$O$163*(1+rvanilla09)^0.5)-SUM($O346:AV346),('PTRM input'!$O$163*(1+rvanilla09)^0.5)/A21stdlife))</f>
        <v>0</v>
      </c>
      <c r="AX346" s="105">
        <f>IF(A21stdlife="n/a","n/a",IF(AX$3&gt;(A21stdlife+$E346),('PTRM input'!$O$163*(1+rvanilla09)^0.5)-SUM($O346:AW346),('PTRM input'!$O$163*(1+rvanilla09)^0.5)/A21stdlife))</f>
        <v>0</v>
      </c>
      <c r="AY346" s="105">
        <f>IF(A21stdlife="n/a","n/a",IF(AY$3&gt;(A21stdlife+$E346),('PTRM input'!$O$163*(1+rvanilla09)^0.5)-SUM($O346:AX346),('PTRM input'!$O$163*(1+rvanilla09)^0.5)/A21stdlife))</f>
        <v>0</v>
      </c>
      <c r="AZ346" s="105">
        <f>IF(A21stdlife="n/a","n/a",IF(AZ$3&gt;(A21stdlife+$E346),('PTRM input'!$O$163*(1+rvanilla09)^0.5)-SUM($O346:AY346),('PTRM input'!$O$163*(1+rvanilla09)^0.5)/A21stdlife))</f>
        <v>0</v>
      </c>
      <c r="BA346" s="105">
        <f>IF(A21stdlife="n/a","n/a",IF(BA$3&gt;(A21stdlife+$E346),('PTRM input'!$O$163*(1+rvanilla09)^0.5)-SUM($O346:AZ346),('PTRM input'!$O$163*(1+rvanilla09)^0.5)/A21stdlife))</f>
        <v>0</v>
      </c>
      <c r="BB346" s="105">
        <f>IF(A21stdlife="n/a","n/a",IF(BB$3&gt;(A21stdlife+$E346),('PTRM input'!$O$163*(1+rvanilla09)^0.5)-SUM($O346:BA346),('PTRM input'!$O$163*(1+rvanilla09)^0.5)/A21stdlife))</f>
        <v>0</v>
      </c>
      <c r="BC346" s="105">
        <f>IF(A21stdlife="n/a","n/a",IF(BC$3&gt;(A21stdlife+$E346),('PTRM input'!$O$163*(1+rvanilla09)^0.5)-SUM($O346:BB346),('PTRM input'!$O$163*(1+rvanilla09)^0.5)/A21stdlife))</f>
        <v>0</v>
      </c>
      <c r="BD346" s="105">
        <f>IF(A21stdlife="n/a","n/a",IF(BD$3&gt;(A21stdlife+$E346),('PTRM input'!$O$163*(1+rvanilla09)^0.5)-SUM($O346:BC346),('PTRM input'!$O$163*(1+rvanilla09)^0.5)/A21stdlife))</f>
        <v>0</v>
      </c>
      <c r="BE346" s="105">
        <f>IF(A21stdlife="n/a","n/a",IF(BE$3&gt;(A21stdlife+$E346),('PTRM input'!$O$163*(1+rvanilla09)^0.5)-SUM($O346:BD346),('PTRM input'!$O$163*(1+rvanilla09)^0.5)/A21stdlife))</f>
        <v>0</v>
      </c>
      <c r="BF346" s="105">
        <f>IF(A21stdlife="n/a","n/a",IF(BF$3&gt;(A21stdlife+$E346),('PTRM input'!$O$163*(1+rvanilla09)^0.5)-SUM($O346:BE346),('PTRM input'!$O$163*(1+rvanilla09)^0.5)/A21stdlife))</f>
        <v>0</v>
      </c>
      <c r="BG346" s="105">
        <f>IF(A21stdlife="n/a","n/a",IF(BG$3&gt;(A21stdlife+$E346),('PTRM input'!$O$163*(1+rvanilla09)^0.5)-SUM($O346:BF346),('PTRM input'!$O$163*(1+rvanilla09)^0.5)/A21stdlife))</f>
        <v>0</v>
      </c>
      <c r="BH346" s="105">
        <f>IF(A21stdlife="n/a","n/a",IF(BH$3&gt;(A21stdlife+$E346),('PTRM input'!$O$163*(1+rvanilla09)^0.5)-SUM($O346:BG346),('PTRM input'!$O$163*(1+rvanilla09)^0.5)/A21stdlife))</f>
        <v>0</v>
      </c>
      <c r="BI346" s="105">
        <f>IF(A21stdlife="n/a","n/a",IF(BI$3&gt;(A21stdlife+$E346),('PTRM input'!$O$163*(1+rvanilla09)^0.5)-SUM($O346:BH346),('PTRM input'!$O$163*(1+rvanilla09)^0.5)/A21stdlife))</f>
        <v>0</v>
      </c>
      <c r="BJ346" s="234"/>
      <c r="BK346" s="234"/>
      <c r="BL346" s="234"/>
      <c r="BM346" s="234"/>
    </row>
    <row r="347" spans="1:65" s="190" customFormat="1" hidden="1" outlineLevel="2">
      <c r="A347" s="234"/>
      <c r="B347" s="32"/>
      <c r="C347" s="31"/>
      <c r="D347" s="930"/>
      <c r="E347" s="168">
        <v>10</v>
      </c>
      <c r="F347" s="34"/>
      <c r="G347" s="184"/>
      <c r="H347" s="186"/>
      <c r="I347" s="186"/>
      <c r="J347" s="186"/>
      <c r="K347" s="186"/>
      <c r="L347" s="186"/>
      <c r="M347" s="186"/>
      <c r="N347" s="186"/>
      <c r="O347" s="186"/>
      <c r="P347" s="185"/>
      <c r="Q347" s="105">
        <f>IF(A21stdlife="n/a","n/a",IF(Q$3&gt;(A21stdlife+$E347),('PTRM input'!$P$163*(1+rvanilla10)^0.5)-SUM($P347:P347),('PTRM input'!$P$163*(1+rvanilla10)^0.5)/A21stdlife))</f>
        <v>0</v>
      </c>
      <c r="R347" s="105">
        <f>IF(A21stdlife="n/a","n/a",IF(R$3&gt;(A21stdlife+$E347),('PTRM input'!$P$163*(1+rvanilla10)^0.5)-SUM($P347:Q347),('PTRM input'!$P$163*(1+rvanilla10)^0.5)/A21stdlife))</f>
        <v>0</v>
      </c>
      <c r="S347" s="105">
        <f>IF(A21stdlife="n/a","n/a",IF(S$3&gt;(A21stdlife+$E347),('PTRM input'!$P$163*(1+rvanilla10)^0.5)-SUM($P347:R347),('PTRM input'!$P$163*(1+rvanilla10)^0.5)/A21stdlife))</f>
        <v>0</v>
      </c>
      <c r="T347" s="105">
        <f>IF(A21stdlife="n/a","n/a",IF(T$3&gt;(A21stdlife+$E347),('PTRM input'!$P$163*(1+rvanilla10)^0.5)-SUM($P347:S347),('PTRM input'!$P$163*(1+rvanilla10)^0.5)/A21stdlife))</f>
        <v>0</v>
      </c>
      <c r="U347" s="105">
        <f>IF(A21stdlife="n/a","n/a",IF(U$3&gt;(A21stdlife+$E347),('PTRM input'!$P$163*(1+rvanilla10)^0.5)-SUM($P347:T347),('PTRM input'!$P$163*(1+rvanilla10)^0.5)/A21stdlife))</f>
        <v>0</v>
      </c>
      <c r="V347" s="105">
        <f>IF(A21stdlife="n/a","n/a",IF(V$3&gt;(A21stdlife+$E347),('PTRM input'!$P$163*(1+rvanilla10)^0.5)-SUM($P347:U347),('PTRM input'!$P$163*(1+rvanilla10)^0.5)/A21stdlife))</f>
        <v>0</v>
      </c>
      <c r="W347" s="105">
        <f>IF(A21stdlife="n/a","n/a",IF(W$3&gt;(A21stdlife+$E347),('PTRM input'!$P$163*(1+rvanilla10)^0.5)-SUM($P347:V347),('PTRM input'!$P$163*(1+rvanilla10)^0.5)/A21stdlife))</f>
        <v>0</v>
      </c>
      <c r="X347" s="105">
        <f>IF(A21stdlife="n/a","n/a",IF(X$3&gt;(A21stdlife+$E347),('PTRM input'!$P$163*(1+rvanilla10)^0.5)-SUM($P347:W347),('PTRM input'!$P$163*(1+rvanilla10)^0.5)/A21stdlife))</f>
        <v>0</v>
      </c>
      <c r="Y347" s="105">
        <f>IF(A21stdlife="n/a","n/a",IF(Y$3&gt;(A21stdlife+$E347),('PTRM input'!$P$163*(1+rvanilla10)^0.5)-SUM($P347:X347),('PTRM input'!$P$163*(1+rvanilla10)^0.5)/A21stdlife))</f>
        <v>0</v>
      </c>
      <c r="Z347" s="105">
        <f>IF(A21stdlife="n/a","n/a",IF(Z$3&gt;(A21stdlife+$E347),('PTRM input'!$P$163*(1+rvanilla10)^0.5)-SUM($P347:Y347),('PTRM input'!$P$163*(1+rvanilla10)^0.5)/A21stdlife))</f>
        <v>0</v>
      </c>
      <c r="AA347" s="105">
        <f>IF(A21stdlife="n/a","n/a",IF(AA$3&gt;(A21stdlife+$E347),('PTRM input'!$P$163*(1+rvanilla10)^0.5)-SUM($P347:Z347),('PTRM input'!$P$163*(1+rvanilla10)^0.5)/A21stdlife))</f>
        <v>0</v>
      </c>
      <c r="AB347" s="105">
        <f>IF(A21stdlife="n/a","n/a",IF(AB$3&gt;(A21stdlife+$E347),('PTRM input'!$P$163*(1+rvanilla10)^0.5)-SUM($P347:AA347),('PTRM input'!$P$163*(1+rvanilla10)^0.5)/A21stdlife))</f>
        <v>0</v>
      </c>
      <c r="AC347" s="105">
        <f>IF(A21stdlife="n/a","n/a",IF(AC$3&gt;(A21stdlife+$E347),('PTRM input'!$P$163*(1+rvanilla10)^0.5)-SUM($P347:AB347),('PTRM input'!$P$163*(1+rvanilla10)^0.5)/A21stdlife))</f>
        <v>0</v>
      </c>
      <c r="AD347" s="105">
        <f>IF(A21stdlife="n/a","n/a",IF(AD$3&gt;(A21stdlife+$E347),('PTRM input'!$P$163*(1+rvanilla10)^0.5)-SUM($P347:AC347),('PTRM input'!$P$163*(1+rvanilla10)^0.5)/A21stdlife))</f>
        <v>0</v>
      </c>
      <c r="AE347" s="105">
        <f>IF(A21stdlife="n/a","n/a",IF(AE$3&gt;(A21stdlife+$E347),('PTRM input'!$P$163*(1+rvanilla10)^0.5)-SUM($P347:AD347),('PTRM input'!$P$163*(1+rvanilla10)^0.5)/A21stdlife))</f>
        <v>0</v>
      </c>
      <c r="AF347" s="105">
        <f>IF(A21stdlife="n/a","n/a",IF(AF$3&gt;(A21stdlife+$E347),('PTRM input'!$P$163*(1+rvanilla10)^0.5)-SUM($P347:AE347),('PTRM input'!$P$163*(1+rvanilla10)^0.5)/A21stdlife))</f>
        <v>0</v>
      </c>
      <c r="AG347" s="105">
        <f>IF(A21stdlife="n/a","n/a",IF(AG$3&gt;(A21stdlife+$E347),('PTRM input'!$P$163*(1+rvanilla10)^0.5)-SUM($P347:AF347),('PTRM input'!$P$163*(1+rvanilla10)^0.5)/A21stdlife))</f>
        <v>0</v>
      </c>
      <c r="AH347" s="105">
        <f>IF(A21stdlife="n/a","n/a",IF(AH$3&gt;(A21stdlife+$E347),('PTRM input'!$P$163*(1+rvanilla10)^0.5)-SUM($P347:AG347),('PTRM input'!$P$163*(1+rvanilla10)^0.5)/A21stdlife))</f>
        <v>0</v>
      </c>
      <c r="AI347" s="105">
        <f>IF(A21stdlife="n/a","n/a",IF(AI$3&gt;(A21stdlife+$E347),('PTRM input'!$P$163*(1+rvanilla10)^0.5)-SUM($P347:AH347),('PTRM input'!$P$163*(1+rvanilla10)^0.5)/A21stdlife))</f>
        <v>0</v>
      </c>
      <c r="AJ347" s="105">
        <f>IF(A21stdlife="n/a","n/a",IF(AJ$3&gt;(A21stdlife+$E347),('PTRM input'!$P$163*(1+rvanilla10)^0.5)-SUM($P347:AI347),('PTRM input'!$P$163*(1+rvanilla10)^0.5)/A21stdlife))</f>
        <v>0</v>
      </c>
      <c r="AK347" s="105">
        <f>IF(A21stdlife="n/a","n/a",IF(AK$3&gt;(A21stdlife+$E347),('PTRM input'!$P$163*(1+rvanilla10)^0.5)-SUM($P347:AJ347),('PTRM input'!$P$163*(1+rvanilla10)^0.5)/A21stdlife))</f>
        <v>0</v>
      </c>
      <c r="AL347" s="105">
        <f>IF(A21stdlife="n/a","n/a",IF(AL$3&gt;(A21stdlife+$E347),('PTRM input'!$P$163*(1+rvanilla10)^0.5)-SUM($P347:AK347),('PTRM input'!$P$163*(1+rvanilla10)^0.5)/A21stdlife))</f>
        <v>0</v>
      </c>
      <c r="AM347" s="105">
        <f>IF(A21stdlife="n/a","n/a",IF(AM$3&gt;(A21stdlife+$E347),('PTRM input'!$P$163*(1+rvanilla10)^0.5)-SUM($P347:AL347),('PTRM input'!$P$163*(1+rvanilla10)^0.5)/A21stdlife))</f>
        <v>0</v>
      </c>
      <c r="AN347" s="105">
        <f>IF(A21stdlife="n/a","n/a",IF(AN$3&gt;(A21stdlife+$E347),('PTRM input'!$P$163*(1+rvanilla10)^0.5)-SUM($P347:AM347),('PTRM input'!$P$163*(1+rvanilla10)^0.5)/A21stdlife))</f>
        <v>0</v>
      </c>
      <c r="AO347" s="105">
        <f>IF(A21stdlife="n/a","n/a",IF(AO$3&gt;(A21stdlife+$E347),('PTRM input'!$P$163*(1+rvanilla10)^0.5)-SUM($P347:AN347),('PTRM input'!$P$163*(1+rvanilla10)^0.5)/A21stdlife))</f>
        <v>0</v>
      </c>
      <c r="AP347" s="105">
        <f>IF(A21stdlife="n/a","n/a",IF(AP$3&gt;(A21stdlife+$E347),('PTRM input'!$P$163*(1+rvanilla10)^0.5)-SUM($P347:AO347),('PTRM input'!$P$163*(1+rvanilla10)^0.5)/A21stdlife))</f>
        <v>0</v>
      </c>
      <c r="AQ347" s="105">
        <f>IF(A21stdlife="n/a","n/a",IF(AQ$3&gt;(A21stdlife+$E347),('PTRM input'!$P$163*(1+rvanilla10)^0.5)-SUM($P347:AP347),('PTRM input'!$P$163*(1+rvanilla10)^0.5)/A21stdlife))</f>
        <v>0</v>
      </c>
      <c r="AR347" s="105">
        <f>IF(A21stdlife="n/a","n/a",IF(AR$3&gt;(A21stdlife+$E347),('PTRM input'!$P$163*(1+rvanilla10)^0.5)-SUM($P347:AQ347),('PTRM input'!$P$163*(1+rvanilla10)^0.5)/A21stdlife))</f>
        <v>0</v>
      </c>
      <c r="AS347" s="105">
        <f>IF(A21stdlife="n/a","n/a",IF(AS$3&gt;(A21stdlife+$E347),('PTRM input'!$P$163*(1+rvanilla10)^0.5)-SUM($P347:AR347),('PTRM input'!$P$163*(1+rvanilla10)^0.5)/A21stdlife))</f>
        <v>0</v>
      </c>
      <c r="AT347" s="105">
        <f>IF(A21stdlife="n/a","n/a",IF(AT$3&gt;(A21stdlife+$E347),('PTRM input'!$P$163*(1+rvanilla10)^0.5)-SUM($P347:AS347),('PTRM input'!$P$163*(1+rvanilla10)^0.5)/A21stdlife))</f>
        <v>0</v>
      </c>
      <c r="AU347" s="105">
        <f>IF(A21stdlife="n/a","n/a",IF(AU$3&gt;(A21stdlife+$E347),('PTRM input'!$P$163*(1+rvanilla10)^0.5)-SUM($P347:AT347),('PTRM input'!$P$163*(1+rvanilla10)^0.5)/A21stdlife))</f>
        <v>0</v>
      </c>
      <c r="AV347" s="105">
        <f>IF(A21stdlife="n/a","n/a",IF(AV$3&gt;(A21stdlife+$E347),('PTRM input'!$P$163*(1+rvanilla10)^0.5)-SUM($P347:AU347),('PTRM input'!$P$163*(1+rvanilla10)^0.5)/A21stdlife))</f>
        <v>0</v>
      </c>
      <c r="AW347" s="105">
        <f>IF(A21stdlife="n/a","n/a",IF(AW$3&gt;(A21stdlife+$E347),('PTRM input'!$P$163*(1+rvanilla10)^0.5)-SUM($P347:AV347),('PTRM input'!$P$163*(1+rvanilla10)^0.5)/A21stdlife))</f>
        <v>0</v>
      </c>
      <c r="AX347" s="105">
        <f>IF(A21stdlife="n/a","n/a",IF(AX$3&gt;(A21stdlife+$E347),('PTRM input'!$P$163*(1+rvanilla10)^0.5)-SUM($P347:AW347),('PTRM input'!$P$163*(1+rvanilla10)^0.5)/A21stdlife))</f>
        <v>0</v>
      </c>
      <c r="AY347" s="105">
        <f>IF(A21stdlife="n/a","n/a",IF(AY$3&gt;(A21stdlife+$E347),('PTRM input'!$P$163*(1+rvanilla10)^0.5)-SUM($P347:AX347),('PTRM input'!$P$163*(1+rvanilla10)^0.5)/A21stdlife))</f>
        <v>0</v>
      </c>
      <c r="AZ347" s="105">
        <f>IF(A21stdlife="n/a","n/a",IF(AZ$3&gt;(A21stdlife+$E347),('PTRM input'!$P$163*(1+rvanilla10)^0.5)-SUM($P347:AY347),('PTRM input'!$P$163*(1+rvanilla10)^0.5)/A21stdlife))</f>
        <v>0</v>
      </c>
      <c r="BA347" s="105">
        <f>IF(A21stdlife="n/a","n/a",IF(BA$3&gt;(A21stdlife+$E347),('PTRM input'!$P$163*(1+rvanilla10)^0.5)-SUM($P347:AZ347),('PTRM input'!$P$163*(1+rvanilla10)^0.5)/A21stdlife))</f>
        <v>0</v>
      </c>
      <c r="BB347" s="105">
        <f>IF(A21stdlife="n/a","n/a",IF(BB$3&gt;(A21stdlife+$E347),('PTRM input'!$P$163*(1+rvanilla10)^0.5)-SUM($P347:BA347),('PTRM input'!$P$163*(1+rvanilla10)^0.5)/A21stdlife))</f>
        <v>0</v>
      </c>
      <c r="BC347" s="105">
        <f>IF(A21stdlife="n/a","n/a",IF(BC$3&gt;(A21stdlife+$E347),('PTRM input'!$P$163*(1+rvanilla10)^0.5)-SUM($P347:BB347),('PTRM input'!$P$163*(1+rvanilla10)^0.5)/A21stdlife))</f>
        <v>0</v>
      </c>
      <c r="BD347" s="105">
        <f>IF(A21stdlife="n/a","n/a",IF(BD$3&gt;(A21stdlife+$E347),('PTRM input'!$P$163*(1+rvanilla10)^0.5)-SUM($P347:BC347),('PTRM input'!$P$163*(1+rvanilla10)^0.5)/A21stdlife))</f>
        <v>0</v>
      </c>
      <c r="BE347" s="105">
        <f>IF(A21stdlife="n/a","n/a",IF(BE$3&gt;(A21stdlife+$E347),('PTRM input'!$P$163*(1+rvanilla10)^0.5)-SUM($P347:BD347),('PTRM input'!$P$163*(1+rvanilla10)^0.5)/A21stdlife))</f>
        <v>0</v>
      </c>
      <c r="BF347" s="105">
        <f>IF(A21stdlife="n/a","n/a",IF(BF$3&gt;(A21stdlife+$E347),('PTRM input'!$P$163*(1+rvanilla10)^0.5)-SUM($P347:BE347),('PTRM input'!$P$163*(1+rvanilla10)^0.5)/A21stdlife))</f>
        <v>0</v>
      </c>
      <c r="BG347" s="105">
        <f>IF(A21stdlife="n/a","n/a",IF(BG$3&gt;(A21stdlife+$E347),('PTRM input'!$P$163*(1+rvanilla10)^0.5)-SUM($P347:BF347),('PTRM input'!$P$163*(1+rvanilla10)^0.5)/A21stdlife))</f>
        <v>0</v>
      </c>
      <c r="BH347" s="105">
        <f>IF(A21stdlife="n/a","n/a",IF(BH$3&gt;(A21stdlife+$E347),('PTRM input'!$P$163*(1+rvanilla10)^0.5)-SUM($P347:BG347),('PTRM input'!$P$163*(1+rvanilla10)^0.5)/A21stdlife))</f>
        <v>0</v>
      </c>
      <c r="BI347" s="105">
        <f>IF(A21stdlife="n/a","n/a",IF(BI$3&gt;(A21stdlife+$E347),('PTRM input'!$P$163*(1+rvanilla10)^0.5)-SUM($P347:BH347),('PTRM input'!$P$163*(1+rvanilla10)^0.5)/A21stdlife))</f>
        <v>0</v>
      </c>
      <c r="BJ347" s="234"/>
      <c r="BK347" s="234"/>
      <c r="BL347" s="234"/>
      <c r="BM347" s="234"/>
    </row>
    <row r="348" spans="1:65" s="190" customFormat="1" outlineLevel="1" collapsed="1">
      <c r="A348" s="234"/>
      <c r="B348" s="17"/>
      <c r="C348" s="32">
        <f>Asset21</f>
        <v>0</v>
      </c>
      <c r="D348" s="17"/>
      <c r="E348" s="17"/>
      <c r="F348" s="30"/>
      <c r="G348" s="102">
        <f t="shared" ref="G348:AL348" si="77">SUM(G336:G347)</f>
        <v>0</v>
      </c>
      <c r="H348" s="102">
        <f t="shared" si="77"/>
        <v>0</v>
      </c>
      <c r="I348" s="102">
        <f t="shared" si="77"/>
        <v>0</v>
      </c>
      <c r="J348" s="102">
        <f t="shared" si="77"/>
        <v>0</v>
      </c>
      <c r="K348" s="102">
        <f t="shared" si="77"/>
        <v>0</v>
      </c>
      <c r="L348" s="102">
        <f t="shared" si="77"/>
        <v>0</v>
      </c>
      <c r="M348" s="102">
        <f t="shared" si="77"/>
        <v>0</v>
      </c>
      <c r="N348" s="102">
        <f t="shared" si="77"/>
        <v>0</v>
      </c>
      <c r="O348" s="102">
        <f t="shared" si="77"/>
        <v>0</v>
      </c>
      <c r="P348" s="102">
        <f t="shared" si="77"/>
        <v>0</v>
      </c>
      <c r="Q348" s="102">
        <f t="shared" si="77"/>
        <v>0</v>
      </c>
      <c r="R348" s="102">
        <f t="shared" si="77"/>
        <v>0</v>
      </c>
      <c r="S348" s="102">
        <f t="shared" si="77"/>
        <v>0</v>
      </c>
      <c r="T348" s="102">
        <f t="shared" si="77"/>
        <v>0</v>
      </c>
      <c r="U348" s="102">
        <f t="shared" si="77"/>
        <v>0</v>
      </c>
      <c r="V348" s="102">
        <f t="shared" si="77"/>
        <v>0</v>
      </c>
      <c r="W348" s="102">
        <f t="shared" si="77"/>
        <v>0</v>
      </c>
      <c r="X348" s="102">
        <f t="shared" si="77"/>
        <v>0</v>
      </c>
      <c r="Y348" s="102">
        <f t="shared" si="77"/>
        <v>0</v>
      </c>
      <c r="Z348" s="102">
        <f t="shared" si="77"/>
        <v>0</v>
      </c>
      <c r="AA348" s="102">
        <f t="shared" si="77"/>
        <v>0</v>
      </c>
      <c r="AB348" s="102">
        <f t="shared" si="77"/>
        <v>0</v>
      </c>
      <c r="AC348" s="102">
        <f t="shared" si="77"/>
        <v>0</v>
      </c>
      <c r="AD348" s="102">
        <f t="shared" si="77"/>
        <v>0</v>
      </c>
      <c r="AE348" s="102">
        <f t="shared" si="77"/>
        <v>0</v>
      </c>
      <c r="AF348" s="102">
        <f t="shared" si="77"/>
        <v>0</v>
      </c>
      <c r="AG348" s="102">
        <f t="shared" si="77"/>
        <v>0</v>
      </c>
      <c r="AH348" s="102">
        <f t="shared" si="77"/>
        <v>0</v>
      </c>
      <c r="AI348" s="102">
        <f t="shared" si="77"/>
        <v>0</v>
      </c>
      <c r="AJ348" s="102">
        <f t="shared" si="77"/>
        <v>0</v>
      </c>
      <c r="AK348" s="102">
        <f t="shared" si="77"/>
        <v>0</v>
      </c>
      <c r="AL348" s="102">
        <f t="shared" si="77"/>
        <v>0</v>
      </c>
      <c r="AM348" s="102">
        <f t="shared" ref="AM348:BI348" si="78">SUM(AM336:AM347)</f>
        <v>0</v>
      </c>
      <c r="AN348" s="102">
        <f t="shared" si="78"/>
        <v>0</v>
      </c>
      <c r="AO348" s="102">
        <f t="shared" si="78"/>
        <v>0</v>
      </c>
      <c r="AP348" s="102">
        <f t="shared" si="78"/>
        <v>0</v>
      </c>
      <c r="AQ348" s="102">
        <f t="shared" si="78"/>
        <v>0</v>
      </c>
      <c r="AR348" s="102">
        <f t="shared" si="78"/>
        <v>0</v>
      </c>
      <c r="AS348" s="102">
        <f t="shared" si="78"/>
        <v>0</v>
      </c>
      <c r="AT348" s="102">
        <f t="shared" si="78"/>
        <v>0</v>
      </c>
      <c r="AU348" s="102">
        <f t="shared" si="78"/>
        <v>0</v>
      </c>
      <c r="AV348" s="102">
        <f t="shared" si="78"/>
        <v>0</v>
      </c>
      <c r="AW348" s="102">
        <f t="shared" si="78"/>
        <v>0</v>
      </c>
      <c r="AX348" s="102">
        <f t="shared" si="78"/>
        <v>0</v>
      </c>
      <c r="AY348" s="102">
        <f t="shared" si="78"/>
        <v>0</v>
      </c>
      <c r="AZ348" s="102">
        <f t="shared" si="78"/>
        <v>0</v>
      </c>
      <c r="BA348" s="102">
        <f t="shared" si="78"/>
        <v>0</v>
      </c>
      <c r="BB348" s="102">
        <f t="shared" si="78"/>
        <v>0</v>
      </c>
      <c r="BC348" s="102">
        <f t="shared" si="78"/>
        <v>0</v>
      </c>
      <c r="BD348" s="102">
        <f t="shared" si="78"/>
        <v>0</v>
      </c>
      <c r="BE348" s="102">
        <f t="shared" si="78"/>
        <v>0</v>
      </c>
      <c r="BF348" s="102">
        <f t="shared" si="78"/>
        <v>0</v>
      </c>
      <c r="BG348" s="102">
        <f t="shared" si="78"/>
        <v>0</v>
      </c>
      <c r="BH348" s="102">
        <f t="shared" si="78"/>
        <v>0</v>
      </c>
      <c r="BI348" s="102">
        <f t="shared" si="78"/>
        <v>0</v>
      </c>
      <c r="BJ348" s="234"/>
      <c r="BK348" s="234"/>
      <c r="BL348" s="234"/>
      <c r="BM348" s="234"/>
    </row>
    <row r="349" spans="1:65" s="190" customFormat="1" ht="12.75" hidden="1" customHeight="1" outlineLevel="2">
      <c r="A349" s="234"/>
      <c r="B349" s="36">
        <f>C361</f>
        <v>0</v>
      </c>
      <c r="C349" s="37"/>
      <c r="D349" s="38" t="s">
        <v>58</v>
      </c>
      <c r="E349" s="37"/>
      <c r="F349" s="39"/>
      <c r="G349" s="104">
        <f>IF(G$3&gt;A22remlife,A22value-SUM($F349:F349),IF(A22remlife="N/A","n/a",A22value/A22remlife))</f>
        <v>0</v>
      </c>
      <c r="H349" s="104">
        <f>IF(H$3&gt;A22remlife,A22value-SUM($F349:G349),IF(A22remlife="N/A","n/a",A22value/A22remlife))</f>
        <v>0</v>
      </c>
      <c r="I349" s="104">
        <f>IF(I$3&gt;A22remlife,A22value-SUM($F349:H349),IF(A22remlife="N/A","n/a",A22value/A22remlife))</f>
        <v>0</v>
      </c>
      <c r="J349" s="104">
        <f>IF(J$3&gt;A22remlife,A22value-SUM($F349:I349),IF(A22remlife="N/A","n/a",A22value/A22remlife))</f>
        <v>0</v>
      </c>
      <c r="K349" s="104">
        <f>IF(K$3&gt;A22remlife,A22value-SUM($F349:J349),IF(A22remlife="N/A","n/a",A22value/A22remlife))</f>
        <v>0</v>
      </c>
      <c r="L349" s="104">
        <f>IF(L$3&gt;A22remlife,A22value-SUM($F349:K349),IF(A22remlife="N/A","n/a",A22value/A22remlife))</f>
        <v>0</v>
      </c>
      <c r="M349" s="104">
        <f>IF(M$3&gt;A22remlife,A22value-SUM($F349:L349),IF(A22remlife="N/A","n/a",A22value/A22remlife))</f>
        <v>0</v>
      </c>
      <c r="N349" s="104">
        <f>IF(N$3&gt;A22remlife,A22value-SUM($F349:M349),IF(A22remlife="N/A","n/a",A22value/A22remlife))</f>
        <v>0</v>
      </c>
      <c r="O349" s="104">
        <f>IF(O$3&gt;A22remlife,A22value-SUM($F349:N349),IF(A22remlife="N/A","n/a",A22value/A22remlife))</f>
        <v>0</v>
      </c>
      <c r="P349" s="104">
        <f>IF(P$3&gt;A22remlife,A22value-SUM($F349:O349),IF(A22remlife="N/A","n/a",A22value/A22remlife))</f>
        <v>0</v>
      </c>
      <c r="Q349" s="104">
        <f>IF(Q$3&gt;A22remlife,A22value-SUM($F349:P349),IF(A22remlife="N/A","n/a",A22value/A22remlife))</f>
        <v>0</v>
      </c>
      <c r="R349" s="104">
        <f>IF(R$3&gt;A22remlife,A22value-SUM($F349:Q349),IF(A22remlife="N/A","n/a",A22value/A22remlife))</f>
        <v>0</v>
      </c>
      <c r="S349" s="104">
        <f>IF(S$3&gt;A22remlife,A22value-SUM($F349:R349),IF(A22remlife="N/A","n/a",A22value/A22remlife))</f>
        <v>0</v>
      </c>
      <c r="T349" s="104">
        <f>IF(T$3&gt;A22remlife,A22value-SUM($F349:S349),IF(A22remlife="N/A","n/a",A22value/A22remlife))</f>
        <v>0</v>
      </c>
      <c r="U349" s="104">
        <f>IF(U$3&gt;A22remlife,A22value-SUM($F349:T349),IF(A22remlife="N/A","n/a",A22value/A22remlife))</f>
        <v>0</v>
      </c>
      <c r="V349" s="104">
        <f>IF(V$3&gt;A22remlife,A22value-SUM($F349:U349),IF(A22remlife="N/A","n/a",A22value/A22remlife))</f>
        <v>0</v>
      </c>
      <c r="W349" s="104">
        <f>IF(W$3&gt;A22remlife,A22value-SUM($F349:V349),IF(A22remlife="N/A","n/a",A22value/A22remlife))</f>
        <v>0</v>
      </c>
      <c r="X349" s="104">
        <f>IF(X$3&gt;A22remlife,A22value-SUM($F349:W349),IF(A22remlife="N/A","n/a",A22value/A22remlife))</f>
        <v>0</v>
      </c>
      <c r="Y349" s="104">
        <f>IF(Y$3&gt;A22remlife,A22value-SUM($F349:X349),IF(A22remlife="N/A","n/a",A22value/A22remlife))</f>
        <v>0</v>
      </c>
      <c r="Z349" s="104">
        <f>IF(Z$3&gt;A22remlife,A22value-SUM($F349:Y349),IF(A22remlife="N/A","n/a",A22value/A22remlife))</f>
        <v>0</v>
      </c>
      <c r="AA349" s="104">
        <f>IF(AA$3&gt;A22remlife,A22value-SUM($F349:Z349),IF(A22remlife="N/A","n/a",A22value/A22remlife))</f>
        <v>0</v>
      </c>
      <c r="AB349" s="104">
        <f>IF(AB$3&gt;A22remlife,A22value-SUM($F349:AA349),IF(A22remlife="N/A","n/a",A22value/A22remlife))</f>
        <v>0</v>
      </c>
      <c r="AC349" s="104">
        <f>IF(AC$3&gt;A22remlife,A22value-SUM($F349:AB349),IF(A22remlife="N/A","n/a",A22value/A22remlife))</f>
        <v>0</v>
      </c>
      <c r="AD349" s="104">
        <f>IF(AD$3&gt;A22remlife,A22value-SUM($F349:AC349),IF(A22remlife="N/A","n/a",A22value/A22remlife))</f>
        <v>0</v>
      </c>
      <c r="AE349" s="104">
        <f>IF(AE$3&gt;A22remlife,A22value-SUM($F349:AD349),IF(A22remlife="N/A","n/a",A22value/A22remlife))</f>
        <v>0</v>
      </c>
      <c r="AF349" s="104">
        <f>IF(AF$3&gt;A22remlife,A22value-SUM($F349:AE349),IF(A22remlife="N/A","n/a",A22value/A22remlife))</f>
        <v>0</v>
      </c>
      <c r="AG349" s="104">
        <f>IF(AG$3&gt;A22remlife,A22value-SUM($F349:AF349),IF(A22remlife="N/A","n/a",A22value/A22remlife))</f>
        <v>0</v>
      </c>
      <c r="AH349" s="104">
        <f>IF(AH$3&gt;A22remlife,A22value-SUM($F349:AG349),IF(A22remlife="N/A","n/a",A22value/A22remlife))</f>
        <v>0</v>
      </c>
      <c r="AI349" s="104">
        <f>IF(AI$3&gt;A22remlife,A22value-SUM($F349:AH349),IF(A22remlife="N/A","n/a",A22value/A22remlife))</f>
        <v>0</v>
      </c>
      <c r="AJ349" s="104">
        <f>IF(AJ$3&gt;A22remlife,A22value-SUM($F349:AI349),IF(A22remlife="N/A","n/a",A22value/A22remlife))</f>
        <v>0</v>
      </c>
      <c r="AK349" s="104">
        <f>IF(AK$3&gt;A22remlife,A22value-SUM($F349:AJ349),IF(A22remlife="N/A","n/a",A22value/A22remlife))</f>
        <v>0</v>
      </c>
      <c r="AL349" s="104">
        <f>IF(AL$3&gt;A22remlife,A22value-SUM($F349:AK349),IF(A22remlife="N/A","n/a",A22value/A22remlife))</f>
        <v>0</v>
      </c>
      <c r="AM349" s="104">
        <f>IF(AM$3&gt;A22remlife,A22value-SUM($F349:AL349),IF(A22remlife="N/A","n/a",A22value/A22remlife))</f>
        <v>0</v>
      </c>
      <c r="AN349" s="104">
        <f>IF(AN$3&gt;A22remlife,A22value-SUM($F349:AM349),IF(A22remlife="N/A","n/a",A22value/A22remlife))</f>
        <v>0</v>
      </c>
      <c r="AO349" s="104">
        <f>IF(AO$3&gt;A22remlife,A22value-SUM($F349:AN349),IF(A22remlife="N/A","n/a",A22value/A22remlife))</f>
        <v>0</v>
      </c>
      <c r="AP349" s="104">
        <f>IF(AP$3&gt;A22remlife,A22value-SUM($F349:AO349),IF(A22remlife="N/A","n/a",A22value/A22remlife))</f>
        <v>0</v>
      </c>
      <c r="AQ349" s="104">
        <f>IF(AQ$3&gt;A22remlife,A22value-SUM($F349:AP349),IF(A22remlife="N/A","n/a",A22value/A22remlife))</f>
        <v>0</v>
      </c>
      <c r="AR349" s="104">
        <f>IF(AR$3&gt;A22remlife,A22value-SUM($F349:AQ349),IF(A22remlife="N/A","n/a",A22value/A22remlife))</f>
        <v>0</v>
      </c>
      <c r="AS349" s="104">
        <f>IF(AS$3&gt;A22remlife,A22value-SUM($F349:AR349),IF(A22remlife="N/A","n/a",A22value/A22remlife))</f>
        <v>0</v>
      </c>
      <c r="AT349" s="104">
        <f>IF(AT$3&gt;A22remlife,A22value-SUM($F349:AS349),IF(A22remlife="N/A","n/a",A22value/A22remlife))</f>
        <v>0</v>
      </c>
      <c r="AU349" s="104">
        <f>IF(AU$3&gt;A22remlife,A22value-SUM($F349:AT349),IF(A22remlife="N/A","n/a",A22value/A22remlife))</f>
        <v>0</v>
      </c>
      <c r="AV349" s="104">
        <f>IF(AV$3&gt;A22remlife,A22value-SUM($F349:AU349),IF(A22remlife="N/A","n/a",A22value/A22remlife))</f>
        <v>0</v>
      </c>
      <c r="AW349" s="104">
        <f>IF(AW$3&gt;A22remlife,A22value-SUM($F349:AV349),IF(A22remlife="N/A","n/a",A22value/A22remlife))</f>
        <v>0</v>
      </c>
      <c r="AX349" s="104">
        <f>IF(AX$3&gt;A22remlife,A22value-SUM($F349:AW349),IF(A22remlife="N/A","n/a",A22value/A22remlife))</f>
        <v>0</v>
      </c>
      <c r="AY349" s="104">
        <f>IF(AY$3&gt;A22remlife,A22value-SUM($F349:AX349),IF(A22remlife="N/A","n/a",A22value/A22remlife))</f>
        <v>0</v>
      </c>
      <c r="AZ349" s="104">
        <f>IF(AZ$3&gt;A22remlife,A22value-SUM($F349:AY349),IF(A22remlife="N/A","n/a",A22value/A22remlife))</f>
        <v>0</v>
      </c>
      <c r="BA349" s="104">
        <f>IF(BA$3&gt;A22remlife,A22value-SUM($F349:AZ349),IF(A22remlife="N/A","n/a",A22value/A22remlife))</f>
        <v>0</v>
      </c>
      <c r="BB349" s="104">
        <f>IF(BB$3&gt;A22remlife,A22value-SUM($F349:BA349),IF(A22remlife="N/A","n/a",A22value/A22remlife))</f>
        <v>0</v>
      </c>
      <c r="BC349" s="104">
        <f>IF(BC$3&gt;A22remlife,A22value-SUM($F349:BB349),IF(A22remlife="N/A","n/a",A22value/A22remlife))</f>
        <v>0</v>
      </c>
      <c r="BD349" s="104">
        <f>IF(BD$3&gt;A22remlife,A22value-SUM($F349:BC349),IF(A22remlife="N/A","n/a",A22value/A22remlife))</f>
        <v>0</v>
      </c>
      <c r="BE349" s="104">
        <f>IF(BE$3&gt;A22remlife,A22value-SUM($F349:BD349),IF(A22remlife="N/A","n/a",A22value/A22remlife))</f>
        <v>0</v>
      </c>
      <c r="BF349" s="104">
        <f>IF(BF$3&gt;A22remlife,A22value-SUM($F349:BE349),IF(A22remlife="N/A","n/a",A22value/A22remlife))</f>
        <v>0</v>
      </c>
      <c r="BG349" s="104">
        <f>IF(BG$3&gt;A22remlife,A22value-SUM($F349:BF349),IF(A22remlife="N/A","n/a",A22value/A22remlife))</f>
        <v>0</v>
      </c>
      <c r="BH349" s="104">
        <f>IF(BH$3&gt;A22remlife,A22value-SUM($F349:BG349),IF(A22remlife="N/A","n/a",A22value/A22remlife))</f>
        <v>0</v>
      </c>
      <c r="BI349" s="104">
        <f>IF(BI$3&gt;A22remlife,A22value-SUM($F349:BH349),IF(A22remlife="N/A","n/a",A22value/A22remlife))</f>
        <v>0</v>
      </c>
      <c r="BJ349" s="234"/>
      <c r="BK349" s="234"/>
      <c r="BL349" s="234"/>
      <c r="BM349" s="234"/>
    </row>
    <row r="350" spans="1:65" s="190" customFormat="1" ht="12.75" hidden="1" customHeight="1" outlineLevel="2">
      <c r="A350" s="234"/>
      <c r="B350" s="32"/>
      <c r="C350" s="31"/>
      <c r="D350" s="930" t="s">
        <v>326</v>
      </c>
      <c r="E350" s="167">
        <v>0</v>
      </c>
      <c r="F350" s="34"/>
      <c r="G350" s="105"/>
      <c r="H350" s="105"/>
      <c r="I350" s="105"/>
      <c r="J350" s="105"/>
      <c r="K350" s="105"/>
      <c r="L350" s="105"/>
      <c r="M350" s="105"/>
      <c r="N350" s="105"/>
      <c r="O350" s="105"/>
      <c r="P350" s="105"/>
      <c r="Q350" s="105"/>
      <c r="R350" s="105"/>
      <c r="S350" s="105"/>
      <c r="T350" s="105"/>
      <c r="U350" s="105"/>
      <c r="V350" s="105"/>
      <c r="W350" s="105"/>
      <c r="X350" s="105"/>
      <c r="Y350" s="105"/>
      <c r="Z350" s="105"/>
      <c r="AA350" s="105"/>
      <c r="AB350" s="105"/>
      <c r="AC350" s="105"/>
      <c r="AD350" s="105"/>
      <c r="AE350" s="105"/>
      <c r="AF350" s="105"/>
      <c r="AG350" s="105"/>
      <c r="AH350" s="105"/>
      <c r="AI350" s="105"/>
      <c r="AJ350" s="105"/>
      <c r="AK350" s="105"/>
      <c r="AL350" s="105"/>
      <c r="AM350" s="105"/>
      <c r="AN350" s="105"/>
      <c r="AO350" s="105"/>
      <c r="AP350" s="105"/>
      <c r="AQ350" s="105"/>
      <c r="AR350" s="105"/>
      <c r="AS350" s="105"/>
      <c r="AT350" s="105"/>
      <c r="AU350" s="105"/>
      <c r="AV350" s="105"/>
      <c r="AW350" s="105"/>
      <c r="AX350" s="105"/>
      <c r="AY350" s="105"/>
      <c r="AZ350" s="105"/>
      <c r="BA350" s="105"/>
      <c r="BB350" s="105"/>
      <c r="BC350" s="105"/>
      <c r="BD350" s="105"/>
      <c r="BE350" s="105"/>
      <c r="BF350" s="105"/>
      <c r="BG350" s="105"/>
      <c r="BH350" s="105"/>
      <c r="BI350" s="105"/>
      <c r="BJ350" s="234"/>
      <c r="BK350" s="234"/>
      <c r="BL350" s="234"/>
      <c r="BM350" s="234"/>
    </row>
    <row r="351" spans="1:65" s="190" customFormat="1" hidden="1" outlineLevel="2">
      <c r="A351" s="234"/>
      <c r="B351" s="32"/>
      <c r="C351" s="31"/>
      <c r="D351" s="930"/>
      <c r="E351" s="167">
        <v>1</v>
      </c>
      <c r="F351" s="34"/>
      <c r="G351" s="183"/>
      <c r="H351" s="105">
        <f>IF(A22stdlife="n/a","n/a",IF(H$3&gt;(A22stdlife+$E351),('PTRM input'!$G$164*(1+rvanilla01)^0.5)-SUM($G351:G351),('PTRM input'!$G$164*(1+rvanilla01)^0.5)/A22stdlife))</f>
        <v>0</v>
      </c>
      <c r="I351" s="105">
        <f>IF(A22stdlife="n/a","n/a",IF(I$3&gt;(A22stdlife+$E351),('PTRM input'!$G$164*(1+rvanilla01)^0.5)-SUM($G351:H351),('PTRM input'!$G$164*(1+rvanilla01)^0.5)/A22stdlife))</f>
        <v>0</v>
      </c>
      <c r="J351" s="105">
        <f>IF(A22stdlife="n/a","n/a",IF(J$3&gt;(A22stdlife+$E351),('PTRM input'!$G$164*(1+rvanilla01)^0.5)-SUM($G351:I351),('PTRM input'!$G$164*(1+rvanilla01)^0.5)/A22stdlife))</f>
        <v>0</v>
      </c>
      <c r="K351" s="105">
        <f>IF(A22stdlife="n/a","n/a",IF(K$3&gt;(A22stdlife+$E351),('PTRM input'!$G$164*(1+rvanilla01)^0.5)-SUM($G351:J351),('PTRM input'!$G$164*(1+rvanilla01)^0.5)/A22stdlife))</f>
        <v>0</v>
      </c>
      <c r="L351" s="105">
        <f>IF(A22stdlife="n/a","n/a",IF(L$3&gt;(A22stdlife+$E351),('PTRM input'!$G$164*(1+rvanilla01)^0.5)-SUM($G351:K351),('PTRM input'!$G$164*(1+rvanilla01)^0.5)/A22stdlife))</f>
        <v>0</v>
      </c>
      <c r="M351" s="105">
        <f>IF(A22stdlife="n/a","n/a",IF(M$3&gt;(A22stdlife+$E351),('PTRM input'!$G$164*(1+rvanilla01)^0.5)-SUM($G351:L351),('PTRM input'!$G$164*(1+rvanilla01)^0.5)/A22stdlife))</f>
        <v>0</v>
      </c>
      <c r="N351" s="105">
        <f>IF(A22stdlife="n/a","n/a",IF(N$3&gt;(A22stdlife+$E351),('PTRM input'!$G$164*(1+rvanilla01)^0.5)-SUM($G351:M351),('PTRM input'!$G$164*(1+rvanilla01)^0.5)/A22stdlife))</f>
        <v>0</v>
      </c>
      <c r="O351" s="105">
        <f>IF(A22stdlife="n/a","n/a",IF(O$3&gt;(A22stdlife+$E351),('PTRM input'!$G$164*(1+rvanilla01)^0.5)-SUM($G351:N351),('PTRM input'!$G$164*(1+rvanilla01)^0.5)/A22stdlife))</f>
        <v>0</v>
      </c>
      <c r="P351" s="105">
        <f>IF(A22stdlife="n/a","n/a",IF(P$3&gt;(A22stdlife+$E351),('PTRM input'!$G$164*(1+rvanilla01)^0.5)-SUM($G351:O351),('PTRM input'!$G$164*(1+rvanilla01)^0.5)/A22stdlife))</f>
        <v>0</v>
      </c>
      <c r="Q351" s="105">
        <f>IF(A22stdlife="n/a","n/a",IF(Q$3&gt;(A22stdlife+$E351),('PTRM input'!$G$164*(1+rvanilla01)^0.5)-SUM($G351:P351),('PTRM input'!$G$164*(1+rvanilla01)^0.5)/A22stdlife))</f>
        <v>0</v>
      </c>
      <c r="R351" s="105">
        <f>IF(A22stdlife="n/a","n/a",IF(R$3&gt;(A22stdlife+$E351),('PTRM input'!$G$164*(1+rvanilla01)^0.5)-SUM($G351:Q351),('PTRM input'!$G$164*(1+rvanilla01)^0.5)/A22stdlife))</f>
        <v>0</v>
      </c>
      <c r="S351" s="105">
        <f>IF(A22stdlife="n/a","n/a",IF(S$3&gt;(A22stdlife+$E351),('PTRM input'!$G$164*(1+rvanilla01)^0.5)-SUM($G351:R351),('PTRM input'!$G$164*(1+rvanilla01)^0.5)/A22stdlife))</f>
        <v>0</v>
      </c>
      <c r="T351" s="105">
        <f>IF(A22stdlife="n/a","n/a",IF(T$3&gt;(A22stdlife+$E351),('PTRM input'!$G$164*(1+rvanilla01)^0.5)-SUM($G351:S351),('PTRM input'!$G$164*(1+rvanilla01)^0.5)/A22stdlife))</f>
        <v>0</v>
      </c>
      <c r="U351" s="105">
        <f>IF(A22stdlife="n/a","n/a",IF(U$3&gt;(A22stdlife+$E351),('PTRM input'!$G$164*(1+rvanilla01)^0.5)-SUM($G351:T351),('PTRM input'!$G$164*(1+rvanilla01)^0.5)/A22stdlife))</f>
        <v>0</v>
      </c>
      <c r="V351" s="105">
        <f>IF(A22stdlife="n/a","n/a",IF(V$3&gt;(A22stdlife+$E351),('PTRM input'!$G$164*(1+rvanilla01)^0.5)-SUM($G351:U351),('PTRM input'!$G$164*(1+rvanilla01)^0.5)/A22stdlife))</f>
        <v>0</v>
      </c>
      <c r="W351" s="105">
        <f>IF(A22stdlife="n/a","n/a",IF(W$3&gt;(A22stdlife+$E351),('PTRM input'!$G$164*(1+rvanilla01)^0.5)-SUM($G351:V351),('PTRM input'!$G$164*(1+rvanilla01)^0.5)/A22stdlife))</f>
        <v>0</v>
      </c>
      <c r="X351" s="105">
        <f>IF(A22stdlife="n/a","n/a",IF(X$3&gt;(A22stdlife+$E351),('PTRM input'!$G$164*(1+rvanilla01)^0.5)-SUM($G351:W351),('PTRM input'!$G$164*(1+rvanilla01)^0.5)/A22stdlife))</f>
        <v>0</v>
      </c>
      <c r="Y351" s="105">
        <f>IF(A22stdlife="n/a","n/a",IF(Y$3&gt;(A22stdlife+$E351),('PTRM input'!$G$164*(1+rvanilla01)^0.5)-SUM($G351:X351),('PTRM input'!$G$164*(1+rvanilla01)^0.5)/A22stdlife))</f>
        <v>0</v>
      </c>
      <c r="Z351" s="105">
        <f>IF(A22stdlife="n/a","n/a",IF(Z$3&gt;(A22stdlife+$E351),('PTRM input'!$G$164*(1+rvanilla01)^0.5)-SUM($G351:Y351),('PTRM input'!$G$164*(1+rvanilla01)^0.5)/A22stdlife))</f>
        <v>0</v>
      </c>
      <c r="AA351" s="105">
        <f>IF(A22stdlife="n/a","n/a",IF(AA$3&gt;(A22stdlife+$E351),('PTRM input'!$G$164*(1+rvanilla01)^0.5)-SUM($G351:Z351),('PTRM input'!$G$164*(1+rvanilla01)^0.5)/A22stdlife))</f>
        <v>0</v>
      </c>
      <c r="AB351" s="105">
        <f>IF(A22stdlife="n/a","n/a",IF(AB$3&gt;(A22stdlife+$E351),('PTRM input'!$G$164*(1+rvanilla01)^0.5)-SUM($G351:AA351),('PTRM input'!$G$164*(1+rvanilla01)^0.5)/A22stdlife))</f>
        <v>0</v>
      </c>
      <c r="AC351" s="105">
        <f>IF(A22stdlife="n/a","n/a",IF(AC$3&gt;(A22stdlife+$E351),('PTRM input'!$G$164*(1+rvanilla01)^0.5)-SUM($G351:AB351),('PTRM input'!$G$164*(1+rvanilla01)^0.5)/A22stdlife))</f>
        <v>0</v>
      </c>
      <c r="AD351" s="105">
        <f>IF(A22stdlife="n/a","n/a",IF(AD$3&gt;(A22stdlife+$E351),('PTRM input'!$G$164*(1+rvanilla01)^0.5)-SUM($G351:AC351),('PTRM input'!$G$164*(1+rvanilla01)^0.5)/A22stdlife))</f>
        <v>0</v>
      </c>
      <c r="AE351" s="105">
        <f>IF(A22stdlife="n/a","n/a",IF(AE$3&gt;(A22stdlife+$E351),('PTRM input'!$G$164*(1+rvanilla01)^0.5)-SUM($G351:AD351),('PTRM input'!$G$164*(1+rvanilla01)^0.5)/A22stdlife))</f>
        <v>0</v>
      </c>
      <c r="AF351" s="105">
        <f>IF(A22stdlife="n/a","n/a",IF(AF$3&gt;(A22stdlife+$E351),('PTRM input'!$G$164*(1+rvanilla01)^0.5)-SUM($G351:AE351),('PTRM input'!$G$164*(1+rvanilla01)^0.5)/A22stdlife))</f>
        <v>0</v>
      </c>
      <c r="AG351" s="105">
        <f>IF(A22stdlife="n/a","n/a",IF(AG$3&gt;(A22stdlife+$E351),('PTRM input'!$G$164*(1+rvanilla01)^0.5)-SUM($G351:AF351),('PTRM input'!$G$164*(1+rvanilla01)^0.5)/A22stdlife))</f>
        <v>0</v>
      </c>
      <c r="AH351" s="105">
        <f>IF(A22stdlife="n/a","n/a",IF(AH$3&gt;(A22stdlife+$E351),('PTRM input'!$G$164*(1+rvanilla01)^0.5)-SUM($G351:AG351),('PTRM input'!$G$164*(1+rvanilla01)^0.5)/A22stdlife))</f>
        <v>0</v>
      </c>
      <c r="AI351" s="105">
        <f>IF(A22stdlife="n/a","n/a",IF(AI$3&gt;(A22stdlife+$E351),('PTRM input'!$G$164*(1+rvanilla01)^0.5)-SUM($G351:AH351),('PTRM input'!$G$164*(1+rvanilla01)^0.5)/A22stdlife))</f>
        <v>0</v>
      </c>
      <c r="AJ351" s="105">
        <f>IF(A22stdlife="n/a","n/a",IF(AJ$3&gt;(A22stdlife+$E351),('PTRM input'!$G$164*(1+rvanilla01)^0.5)-SUM($G351:AI351),('PTRM input'!$G$164*(1+rvanilla01)^0.5)/A22stdlife))</f>
        <v>0</v>
      </c>
      <c r="AK351" s="105">
        <f>IF(A22stdlife="n/a","n/a",IF(AK$3&gt;(A22stdlife+$E351),('PTRM input'!$G$164*(1+rvanilla01)^0.5)-SUM($G351:AJ351),('PTRM input'!$G$164*(1+rvanilla01)^0.5)/A22stdlife))</f>
        <v>0</v>
      </c>
      <c r="AL351" s="105">
        <f>IF(A22stdlife="n/a","n/a",IF(AL$3&gt;(A22stdlife+$E351),('PTRM input'!$G$164*(1+rvanilla01)^0.5)-SUM($G351:AK351),('PTRM input'!$G$164*(1+rvanilla01)^0.5)/A22stdlife))</f>
        <v>0</v>
      </c>
      <c r="AM351" s="105">
        <f>IF(A22stdlife="n/a","n/a",IF(AM$3&gt;(A22stdlife+$E351),('PTRM input'!$G$164*(1+rvanilla01)^0.5)-SUM($G351:AL351),('PTRM input'!$G$164*(1+rvanilla01)^0.5)/A22stdlife))</f>
        <v>0</v>
      </c>
      <c r="AN351" s="105">
        <f>IF(A22stdlife="n/a","n/a",IF(AN$3&gt;(A22stdlife+$E351),('PTRM input'!$G$164*(1+rvanilla01)^0.5)-SUM($G351:AM351),('PTRM input'!$G$164*(1+rvanilla01)^0.5)/A22stdlife))</f>
        <v>0</v>
      </c>
      <c r="AO351" s="105">
        <f>IF(A22stdlife="n/a","n/a",IF(AO$3&gt;(A22stdlife+$E351),('PTRM input'!$G$164*(1+rvanilla01)^0.5)-SUM($G351:AN351),('PTRM input'!$G$164*(1+rvanilla01)^0.5)/A22stdlife))</f>
        <v>0</v>
      </c>
      <c r="AP351" s="105">
        <f>IF(A22stdlife="n/a","n/a",IF(AP$3&gt;(A22stdlife+$E351),('PTRM input'!$G$164*(1+rvanilla01)^0.5)-SUM($G351:AO351),('PTRM input'!$G$164*(1+rvanilla01)^0.5)/A22stdlife))</f>
        <v>0</v>
      </c>
      <c r="AQ351" s="105">
        <f>IF(A22stdlife="n/a","n/a",IF(AQ$3&gt;(A22stdlife+$E351),('PTRM input'!$G$164*(1+rvanilla01)^0.5)-SUM($G351:AP351),('PTRM input'!$G$164*(1+rvanilla01)^0.5)/A22stdlife))</f>
        <v>0</v>
      </c>
      <c r="AR351" s="105">
        <f>IF(A22stdlife="n/a","n/a",IF(AR$3&gt;(A22stdlife+$E351),('PTRM input'!$G$164*(1+rvanilla01)^0.5)-SUM($G351:AQ351),('PTRM input'!$G$164*(1+rvanilla01)^0.5)/A22stdlife))</f>
        <v>0</v>
      </c>
      <c r="AS351" s="105">
        <f>IF(A22stdlife="n/a","n/a",IF(AS$3&gt;(A22stdlife+$E351),('PTRM input'!$G$164*(1+rvanilla01)^0.5)-SUM($G351:AR351),('PTRM input'!$G$164*(1+rvanilla01)^0.5)/A22stdlife))</f>
        <v>0</v>
      </c>
      <c r="AT351" s="105">
        <f>IF(A22stdlife="n/a","n/a",IF(AT$3&gt;(A22stdlife+$E351),('PTRM input'!$G$164*(1+rvanilla01)^0.5)-SUM($G351:AS351),('PTRM input'!$G$164*(1+rvanilla01)^0.5)/A22stdlife))</f>
        <v>0</v>
      </c>
      <c r="AU351" s="105">
        <f>IF(A22stdlife="n/a","n/a",IF(AU$3&gt;(A22stdlife+$E351),('PTRM input'!$G$164*(1+rvanilla01)^0.5)-SUM($G351:AT351),('PTRM input'!$G$164*(1+rvanilla01)^0.5)/A22stdlife))</f>
        <v>0</v>
      </c>
      <c r="AV351" s="105">
        <f>IF(A22stdlife="n/a","n/a",IF(AV$3&gt;(A22stdlife+$E351),('PTRM input'!$G$164*(1+rvanilla01)^0.5)-SUM($G351:AU351),('PTRM input'!$G$164*(1+rvanilla01)^0.5)/A22stdlife))</f>
        <v>0</v>
      </c>
      <c r="AW351" s="105">
        <f>IF(A22stdlife="n/a","n/a",IF(AW$3&gt;(A22stdlife+$E351),('PTRM input'!$G$164*(1+rvanilla01)^0.5)-SUM($G351:AV351),('PTRM input'!$G$164*(1+rvanilla01)^0.5)/A22stdlife))</f>
        <v>0</v>
      </c>
      <c r="AX351" s="105">
        <f>IF(A22stdlife="n/a","n/a",IF(AX$3&gt;(A22stdlife+$E351),('PTRM input'!$G$164*(1+rvanilla01)^0.5)-SUM($G351:AW351),('PTRM input'!$G$164*(1+rvanilla01)^0.5)/A22stdlife))</f>
        <v>0</v>
      </c>
      <c r="AY351" s="105">
        <f>IF(A22stdlife="n/a","n/a",IF(AY$3&gt;(A22stdlife+$E351),('PTRM input'!$G$164*(1+rvanilla01)^0.5)-SUM($G351:AX351),('PTRM input'!$G$164*(1+rvanilla01)^0.5)/A22stdlife))</f>
        <v>0</v>
      </c>
      <c r="AZ351" s="105">
        <f>IF(A22stdlife="n/a","n/a",IF(AZ$3&gt;(A22stdlife+$E351),('PTRM input'!$G$164*(1+rvanilla01)^0.5)-SUM($G351:AY351),('PTRM input'!$G$164*(1+rvanilla01)^0.5)/A22stdlife))</f>
        <v>0</v>
      </c>
      <c r="BA351" s="105">
        <f>IF(A22stdlife="n/a","n/a",IF(BA$3&gt;(A22stdlife+$E351),('PTRM input'!$G$164*(1+rvanilla01)^0.5)-SUM($G351:AZ351),('PTRM input'!$G$164*(1+rvanilla01)^0.5)/A22stdlife))</f>
        <v>0</v>
      </c>
      <c r="BB351" s="105">
        <f>IF(A22stdlife="n/a","n/a",IF(BB$3&gt;(A22stdlife+$E351),('PTRM input'!$G$164*(1+rvanilla01)^0.5)-SUM($G351:BA351),('PTRM input'!$G$164*(1+rvanilla01)^0.5)/A22stdlife))</f>
        <v>0</v>
      </c>
      <c r="BC351" s="105">
        <f>IF(A22stdlife="n/a","n/a",IF(BC$3&gt;(A22stdlife+$E351),('PTRM input'!$G$164*(1+rvanilla01)^0.5)-SUM($G351:BB351),('PTRM input'!$G$164*(1+rvanilla01)^0.5)/A22stdlife))</f>
        <v>0</v>
      </c>
      <c r="BD351" s="105">
        <f>IF(A22stdlife="n/a","n/a",IF(BD$3&gt;(A22stdlife+$E351),('PTRM input'!$G$164*(1+rvanilla01)^0.5)-SUM($G351:BC351),('PTRM input'!$G$164*(1+rvanilla01)^0.5)/A22stdlife))</f>
        <v>0</v>
      </c>
      <c r="BE351" s="105">
        <f>IF(A22stdlife="n/a","n/a",IF(BE$3&gt;(A22stdlife+$E351),('PTRM input'!$G$164*(1+rvanilla01)^0.5)-SUM($G351:BD351),('PTRM input'!$G$164*(1+rvanilla01)^0.5)/A22stdlife))</f>
        <v>0</v>
      </c>
      <c r="BF351" s="105">
        <f>IF(A22stdlife="n/a","n/a",IF(BF$3&gt;(A22stdlife+$E351),('PTRM input'!$G$164*(1+rvanilla01)^0.5)-SUM($G351:BE351),('PTRM input'!$G$164*(1+rvanilla01)^0.5)/A22stdlife))</f>
        <v>0</v>
      </c>
      <c r="BG351" s="105">
        <f>IF(A22stdlife="n/a","n/a",IF(BG$3&gt;(A22stdlife+$E351),('PTRM input'!$G$164*(1+rvanilla01)^0.5)-SUM($G351:BF351),('PTRM input'!$G$164*(1+rvanilla01)^0.5)/A22stdlife))</f>
        <v>0</v>
      </c>
      <c r="BH351" s="105">
        <f>IF(A22stdlife="n/a","n/a",IF(BH$3&gt;(A22stdlife+$E351),('PTRM input'!$G$164*(1+rvanilla01)^0.5)-SUM($G351:BG351),('PTRM input'!$G$164*(1+rvanilla01)^0.5)/A22stdlife))</f>
        <v>0</v>
      </c>
      <c r="BI351" s="105">
        <f>IF(A22stdlife="n/a","n/a",IF(BI$3&gt;(A22stdlife+$E351),('PTRM input'!$G$164*(1+rvanilla01)^0.5)-SUM($G351:BH351),('PTRM input'!$G$164*(1+rvanilla01)^0.5)/A22stdlife))</f>
        <v>0</v>
      </c>
      <c r="BJ351" s="234"/>
      <c r="BK351" s="234"/>
      <c r="BL351" s="234"/>
      <c r="BM351" s="234"/>
    </row>
    <row r="352" spans="1:65" s="190" customFormat="1" hidden="1" outlineLevel="2">
      <c r="A352" s="234"/>
      <c r="B352" s="32"/>
      <c r="C352" s="31"/>
      <c r="D352" s="930"/>
      <c r="E352" s="167">
        <v>2</v>
      </c>
      <c r="F352" s="34"/>
      <c r="G352" s="184"/>
      <c r="H352" s="185"/>
      <c r="I352" s="105">
        <f>IF(A22stdlife="n/a","n/a",IF(I$3&gt;(A22stdlife+$E352),('PTRM input'!$H$164*(1+rvanilla02)^0.5)-SUM($H352:H352),('PTRM input'!$H$164*(1+rvanilla02)^0.5)/A22stdlife))</f>
        <v>0</v>
      </c>
      <c r="J352" s="105">
        <f>IF(A22stdlife="n/a","n/a",IF(J$3&gt;(A22stdlife+$E352),('PTRM input'!$H$164*(1+rvanilla02)^0.5)-SUM($H352:I352),('PTRM input'!$H$164*(1+rvanilla02)^0.5)/A22stdlife))</f>
        <v>0</v>
      </c>
      <c r="K352" s="105">
        <f>IF(A22stdlife="n/a","n/a",IF(K$3&gt;(A22stdlife+$E352),('PTRM input'!$H$164*(1+rvanilla02)^0.5)-SUM($H352:J352),('PTRM input'!$H$164*(1+rvanilla02)^0.5)/A22stdlife))</f>
        <v>0</v>
      </c>
      <c r="L352" s="105">
        <f>IF(A22stdlife="n/a","n/a",IF(L$3&gt;(A22stdlife+$E352),('PTRM input'!$H$164*(1+rvanilla02)^0.5)-SUM($H352:K352),('PTRM input'!$H$164*(1+rvanilla02)^0.5)/A22stdlife))</f>
        <v>0</v>
      </c>
      <c r="M352" s="105">
        <f>IF(A22stdlife="n/a","n/a",IF(M$3&gt;(A22stdlife+$E352),('PTRM input'!$H$164*(1+rvanilla02)^0.5)-SUM($H352:L352),('PTRM input'!$H$164*(1+rvanilla02)^0.5)/A22stdlife))</f>
        <v>0</v>
      </c>
      <c r="N352" s="105">
        <f>IF(A22stdlife="n/a","n/a",IF(N$3&gt;(A22stdlife+$E352),('PTRM input'!$H$164*(1+rvanilla02)^0.5)-SUM($H352:M352),('PTRM input'!$H$164*(1+rvanilla02)^0.5)/A22stdlife))</f>
        <v>0</v>
      </c>
      <c r="O352" s="105">
        <f>IF(A22stdlife="n/a","n/a",IF(O$3&gt;(A22stdlife+$E352),('PTRM input'!$H$164*(1+rvanilla02)^0.5)-SUM($H352:N352),('PTRM input'!$H$164*(1+rvanilla02)^0.5)/A22stdlife))</f>
        <v>0</v>
      </c>
      <c r="P352" s="105">
        <f>IF(A22stdlife="n/a","n/a",IF(P$3&gt;(A22stdlife+$E352),('PTRM input'!$H$164*(1+rvanilla02)^0.5)-SUM($H352:O352),('PTRM input'!$H$164*(1+rvanilla02)^0.5)/A22stdlife))</f>
        <v>0</v>
      </c>
      <c r="Q352" s="105">
        <f>IF(A22stdlife="n/a","n/a",IF(Q$3&gt;(A22stdlife+$E352),('PTRM input'!$H$164*(1+rvanilla02)^0.5)-SUM($H352:P352),('PTRM input'!$H$164*(1+rvanilla02)^0.5)/A22stdlife))</f>
        <v>0</v>
      </c>
      <c r="R352" s="105">
        <f>IF(A22stdlife="n/a","n/a",IF(R$3&gt;(A22stdlife+$E352),('PTRM input'!$H$164*(1+rvanilla02)^0.5)-SUM($H352:Q352),('PTRM input'!$H$164*(1+rvanilla02)^0.5)/A22stdlife))</f>
        <v>0</v>
      </c>
      <c r="S352" s="105">
        <f>IF(A22stdlife="n/a","n/a",IF(S$3&gt;(A22stdlife+$E352),('PTRM input'!$H$164*(1+rvanilla02)^0.5)-SUM($H352:R352),('PTRM input'!$H$164*(1+rvanilla02)^0.5)/A22stdlife))</f>
        <v>0</v>
      </c>
      <c r="T352" s="105">
        <f>IF(A22stdlife="n/a","n/a",IF(T$3&gt;(A22stdlife+$E352),('PTRM input'!$H$164*(1+rvanilla02)^0.5)-SUM($H352:S352),('PTRM input'!$H$164*(1+rvanilla02)^0.5)/A22stdlife))</f>
        <v>0</v>
      </c>
      <c r="U352" s="105">
        <f>IF(A22stdlife="n/a","n/a",IF(U$3&gt;(A22stdlife+$E352),('PTRM input'!$H$164*(1+rvanilla02)^0.5)-SUM($H352:T352),('PTRM input'!$H$164*(1+rvanilla02)^0.5)/A22stdlife))</f>
        <v>0</v>
      </c>
      <c r="V352" s="105">
        <f>IF(A22stdlife="n/a","n/a",IF(V$3&gt;(A22stdlife+$E352),('PTRM input'!$H$164*(1+rvanilla02)^0.5)-SUM($H352:U352),('PTRM input'!$H$164*(1+rvanilla02)^0.5)/A22stdlife))</f>
        <v>0</v>
      </c>
      <c r="W352" s="105">
        <f>IF(A22stdlife="n/a","n/a",IF(W$3&gt;(A22stdlife+$E352),('PTRM input'!$H$164*(1+rvanilla02)^0.5)-SUM($H352:V352),('PTRM input'!$H$164*(1+rvanilla02)^0.5)/A22stdlife))</f>
        <v>0</v>
      </c>
      <c r="X352" s="105">
        <f>IF(A22stdlife="n/a","n/a",IF(X$3&gt;(A22stdlife+$E352),('PTRM input'!$H$164*(1+rvanilla02)^0.5)-SUM($H352:W352),('PTRM input'!$H$164*(1+rvanilla02)^0.5)/A22stdlife))</f>
        <v>0</v>
      </c>
      <c r="Y352" s="105">
        <f>IF(A22stdlife="n/a","n/a",IF(Y$3&gt;(A22stdlife+$E352),('PTRM input'!$H$164*(1+rvanilla02)^0.5)-SUM($H352:X352),('PTRM input'!$H$164*(1+rvanilla02)^0.5)/A22stdlife))</f>
        <v>0</v>
      </c>
      <c r="Z352" s="105">
        <f>IF(A22stdlife="n/a","n/a",IF(Z$3&gt;(A22stdlife+$E352),('PTRM input'!$H$164*(1+rvanilla02)^0.5)-SUM($H352:Y352),('PTRM input'!$H$164*(1+rvanilla02)^0.5)/A22stdlife))</f>
        <v>0</v>
      </c>
      <c r="AA352" s="105">
        <f>IF(A22stdlife="n/a","n/a",IF(AA$3&gt;(A22stdlife+$E352),('PTRM input'!$H$164*(1+rvanilla02)^0.5)-SUM($H352:Z352),('PTRM input'!$H$164*(1+rvanilla02)^0.5)/A22stdlife))</f>
        <v>0</v>
      </c>
      <c r="AB352" s="105">
        <f>IF(A22stdlife="n/a","n/a",IF(AB$3&gt;(A22stdlife+$E352),('PTRM input'!$H$164*(1+rvanilla02)^0.5)-SUM($H352:AA352),('PTRM input'!$H$164*(1+rvanilla02)^0.5)/A22stdlife))</f>
        <v>0</v>
      </c>
      <c r="AC352" s="105">
        <f>IF(A22stdlife="n/a","n/a",IF(AC$3&gt;(A22stdlife+$E352),('PTRM input'!$H$164*(1+rvanilla02)^0.5)-SUM($H352:AB352),('PTRM input'!$H$164*(1+rvanilla02)^0.5)/A22stdlife))</f>
        <v>0</v>
      </c>
      <c r="AD352" s="105">
        <f>IF(A22stdlife="n/a","n/a",IF(AD$3&gt;(A22stdlife+$E352),('PTRM input'!$H$164*(1+rvanilla02)^0.5)-SUM($H352:AC352),('PTRM input'!$H$164*(1+rvanilla02)^0.5)/A22stdlife))</f>
        <v>0</v>
      </c>
      <c r="AE352" s="105">
        <f>IF(A22stdlife="n/a","n/a",IF(AE$3&gt;(A22stdlife+$E352),('PTRM input'!$H$164*(1+rvanilla02)^0.5)-SUM($H352:AD352),('PTRM input'!$H$164*(1+rvanilla02)^0.5)/A22stdlife))</f>
        <v>0</v>
      </c>
      <c r="AF352" s="105">
        <f>IF(A22stdlife="n/a","n/a",IF(AF$3&gt;(A22stdlife+$E352),('PTRM input'!$H$164*(1+rvanilla02)^0.5)-SUM($H352:AE352),('PTRM input'!$H$164*(1+rvanilla02)^0.5)/A22stdlife))</f>
        <v>0</v>
      </c>
      <c r="AG352" s="105">
        <f>IF(A22stdlife="n/a","n/a",IF(AG$3&gt;(A22stdlife+$E352),('PTRM input'!$H$164*(1+rvanilla02)^0.5)-SUM($H352:AF352),('PTRM input'!$H$164*(1+rvanilla02)^0.5)/A22stdlife))</f>
        <v>0</v>
      </c>
      <c r="AH352" s="105">
        <f>IF(A22stdlife="n/a","n/a",IF(AH$3&gt;(A22stdlife+$E352),('PTRM input'!$H$164*(1+rvanilla02)^0.5)-SUM($H352:AG352),('PTRM input'!$H$164*(1+rvanilla02)^0.5)/A22stdlife))</f>
        <v>0</v>
      </c>
      <c r="AI352" s="105">
        <f>IF(A22stdlife="n/a","n/a",IF(AI$3&gt;(A22stdlife+$E352),('PTRM input'!$H$164*(1+rvanilla02)^0.5)-SUM($H352:AH352),('PTRM input'!$H$164*(1+rvanilla02)^0.5)/A22stdlife))</f>
        <v>0</v>
      </c>
      <c r="AJ352" s="105">
        <f>IF(A22stdlife="n/a","n/a",IF(AJ$3&gt;(A22stdlife+$E352),('PTRM input'!$H$164*(1+rvanilla02)^0.5)-SUM($H352:AI352),('PTRM input'!$H$164*(1+rvanilla02)^0.5)/A22stdlife))</f>
        <v>0</v>
      </c>
      <c r="AK352" s="105">
        <f>IF(A22stdlife="n/a","n/a",IF(AK$3&gt;(A22stdlife+$E352),('PTRM input'!$H$164*(1+rvanilla02)^0.5)-SUM($H352:AJ352),('PTRM input'!$H$164*(1+rvanilla02)^0.5)/A22stdlife))</f>
        <v>0</v>
      </c>
      <c r="AL352" s="105">
        <f>IF(A22stdlife="n/a","n/a",IF(AL$3&gt;(A22stdlife+$E352),('PTRM input'!$H$164*(1+rvanilla02)^0.5)-SUM($H352:AK352),('PTRM input'!$H$164*(1+rvanilla02)^0.5)/A22stdlife))</f>
        <v>0</v>
      </c>
      <c r="AM352" s="105">
        <f>IF(A22stdlife="n/a","n/a",IF(AM$3&gt;(A22stdlife+$E352),('PTRM input'!$H$164*(1+rvanilla02)^0.5)-SUM($H352:AL352),('PTRM input'!$H$164*(1+rvanilla02)^0.5)/A22stdlife))</f>
        <v>0</v>
      </c>
      <c r="AN352" s="105">
        <f>IF(A22stdlife="n/a","n/a",IF(AN$3&gt;(A22stdlife+$E352),('PTRM input'!$H$164*(1+rvanilla02)^0.5)-SUM($H352:AM352),('PTRM input'!$H$164*(1+rvanilla02)^0.5)/A22stdlife))</f>
        <v>0</v>
      </c>
      <c r="AO352" s="105">
        <f>IF(A22stdlife="n/a","n/a",IF(AO$3&gt;(A22stdlife+$E352),('PTRM input'!$H$164*(1+rvanilla02)^0.5)-SUM($H352:AN352),('PTRM input'!$H$164*(1+rvanilla02)^0.5)/A22stdlife))</f>
        <v>0</v>
      </c>
      <c r="AP352" s="105">
        <f>IF(A22stdlife="n/a","n/a",IF(AP$3&gt;(A22stdlife+$E352),('PTRM input'!$H$164*(1+rvanilla02)^0.5)-SUM($H352:AO352),('PTRM input'!$H$164*(1+rvanilla02)^0.5)/A22stdlife))</f>
        <v>0</v>
      </c>
      <c r="AQ352" s="105">
        <f>IF(A22stdlife="n/a","n/a",IF(AQ$3&gt;(A22stdlife+$E352),('PTRM input'!$H$164*(1+rvanilla02)^0.5)-SUM($H352:AP352),('PTRM input'!$H$164*(1+rvanilla02)^0.5)/A22stdlife))</f>
        <v>0</v>
      </c>
      <c r="AR352" s="105">
        <f>IF(A22stdlife="n/a","n/a",IF(AR$3&gt;(A22stdlife+$E352),('PTRM input'!$H$164*(1+rvanilla02)^0.5)-SUM($H352:AQ352),('PTRM input'!$H$164*(1+rvanilla02)^0.5)/A22stdlife))</f>
        <v>0</v>
      </c>
      <c r="AS352" s="105">
        <f>IF(A22stdlife="n/a","n/a",IF(AS$3&gt;(A22stdlife+$E352),('PTRM input'!$H$164*(1+rvanilla02)^0.5)-SUM($H352:AR352),('PTRM input'!$H$164*(1+rvanilla02)^0.5)/A22stdlife))</f>
        <v>0</v>
      </c>
      <c r="AT352" s="105">
        <f>IF(A22stdlife="n/a","n/a",IF(AT$3&gt;(A22stdlife+$E352),('PTRM input'!$H$164*(1+rvanilla02)^0.5)-SUM($H352:AS352),('PTRM input'!$H$164*(1+rvanilla02)^0.5)/A22stdlife))</f>
        <v>0</v>
      </c>
      <c r="AU352" s="105">
        <f>IF(A22stdlife="n/a","n/a",IF(AU$3&gt;(A22stdlife+$E352),('PTRM input'!$H$164*(1+rvanilla02)^0.5)-SUM($H352:AT352),('PTRM input'!$H$164*(1+rvanilla02)^0.5)/A22stdlife))</f>
        <v>0</v>
      </c>
      <c r="AV352" s="105">
        <f>IF(A22stdlife="n/a","n/a",IF(AV$3&gt;(A22stdlife+$E352),('PTRM input'!$H$164*(1+rvanilla02)^0.5)-SUM($H352:AU352),('PTRM input'!$H$164*(1+rvanilla02)^0.5)/A22stdlife))</f>
        <v>0</v>
      </c>
      <c r="AW352" s="105">
        <f>IF(A22stdlife="n/a","n/a",IF(AW$3&gt;(A22stdlife+$E352),('PTRM input'!$H$164*(1+rvanilla02)^0.5)-SUM($H352:AV352),('PTRM input'!$H$164*(1+rvanilla02)^0.5)/A22stdlife))</f>
        <v>0</v>
      </c>
      <c r="AX352" s="105">
        <f>IF(A22stdlife="n/a","n/a",IF(AX$3&gt;(A22stdlife+$E352),('PTRM input'!$H$164*(1+rvanilla02)^0.5)-SUM($H352:AW352),('PTRM input'!$H$164*(1+rvanilla02)^0.5)/A22stdlife))</f>
        <v>0</v>
      </c>
      <c r="AY352" s="105">
        <f>IF(A22stdlife="n/a","n/a",IF(AY$3&gt;(A22stdlife+$E352),('PTRM input'!$H$164*(1+rvanilla02)^0.5)-SUM($H352:AX352),('PTRM input'!$H$164*(1+rvanilla02)^0.5)/A22stdlife))</f>
        <v>0</v>
      </c>
      <c r="AZ352" s="105">
        <f>IF(A22stdlife="n/a","n/a",IF(AZ$3&gt;(A22stdlife+$E352),('PTRM input'!$H$164*(1+rvanilla02)^0.5)-SUM($H352:AY352),('PTRM input'!$H$164*(1+rvanilla02)^0.5)/A22stdlife))</f>
        <v>0</v>
      </c>
      <c r="BA352" s="105">
        <f>IF(A22stdlife="n/a","n/a",IF(BA$3&gt;(A22stdlife+$E352),('PTRM input'!$H$164*(1+rvanilla02)^0.5)-SUM($H352:AZ352),('PTRM input'!$H$164*(1+rvanilla02)^0.5)/A22stdlife))</f>
        <v>0</v>
      </c>
      <c r="BB352" s="105">
        <f>IF(A22stdlife="n/a","n/a",IF(BB$3&gt;(A22stdlife+$E352),('PTRM input'!$H$164*(1+rvanilla02)^0.5)-SUM($H352:BA352),('PTRM input'!$H$164*(1+rvanilla02)^0.5)/A22stdlife))</f>
        <v>0</v>
      </c>
      <c r="BC352" s="105">
        <f>IF(A22stdlife="n/a","n/a",IF(BC$3&gt;(A22stdlife+$E352),('PTRM input'!$H$164*(1+rvanilla02)^0.5)-SUM($H352:BB352),('PTRM input'!$H$164*(1+rvanilla02)^0.5)/A22stdlife))</f>
        <v>0</v>
      </c>
      <c r="BD352" s="105">
        <f>IF(A22stdlife="n/a","n/a",IF(BD$3&gt;(A22stdlife+$E352),('PTRM input'!$H$164*(1+rvanilla02)^0.5)-SUM($H352:BC352),('PTRM input'!$H$164*(1+rvanilla02)^0.5)/A22stdlife))</f>
        <v>0</v>
      </c>
      <c r="BE352" s="105">
        <f>IF(A22stdlife="n/a","n/a",IF(BE$3&gt;(A22stdlife+$E352),('PTRM input'!$H$164*(1+rvanilla02)^0.5)-SUM($H352:BD352),('PTRM input'!$H$164*(1+rvanilla02)^0.5)/A22stdlife))</f>
        <v>0</v>
      </c>
      <c r="BF352" s="105">
        <f>IF(A22stdlife="n/a","n/a",IF(BF$3&gt;(A22stdlife+$E352),('PTRM input'!$H$164*(1+rvanilla02)^0.5)-SUM($H352:BE352),('PTRM input'!$H$164*(1+rvanilla02)^0.5)/A22stdlife))</f>
        <v>0</v>
      </c>
      <c r="BG352" s="105">
        <f>IF(A22stdlife="n/a","n/a",IF(BG$3&gt;(A22stdlife+$E352),('PTRM input'!$H$164*(1+rvanilla02)^0.5)-SUM($H352:BF352),('PTRM input'!$H$164*(1+rvanilla02)^0.5)/A22stdlife))</f>
        <v>0</v>
      </c>
      <c r="BH352" s="105">
        <f>IF(A22stdlife="n/a","n/a",IF(BH$3&gt;(A22stdlife+$E352),('PTRM input'!$H$164*(1+rvanilla02)^0.5)-SUM($H352:BG352),('PTRM input'!$H$164*(1+rvanilla02)^0.5)/A22stdlife))</f>
        <v>0</v>
      </c>
      <c r="BI352" s="105">
        <f>IF(A22stdlife="n/a","n/a",IF(BI$3&gt;(A22stdlife+$E352),('PTRM input'!$H$164*(1+rvanilla02)^0.5)-SUM($H352:BH352),('PTRM input'!$H$164*(1+rvanilla02)^0.5)/A22stdlife))</f>
        <v>0</v>
      </c>
      <c r="BJ352" s="234"/>
      <c r="BK352" s="234"/>
      <c r="BL352" s="234"/>
      <c r="BM352" s="234"/>
    </row>
    <row r="353" spans="1:65" s="190" customFormat="1" hidden="1" outlineLevel="2">
      <c r="A353" s="234"/>
      <c r="B353" s="32"/>
      <c r="C353" s="31"/>
      <c r="D353" s="930"/>
      <c r="E353" s="167">
        <v>3</v>
      </c>
      <c r="F353" s="34"/>
      <c r="G353" s="184"/>
      <c r="H353" s="186"/>
      <c r="I353" s="185"/>
      <c r="J353" s="105">
        <f>IF(A22stdlife="n/a","n/a",IF(J$3&gt;(A22stdlife+$E353),('PTRM input'!$I$164*(1+rvanilla03)^0.5)-SUM($I353:I353),('PTRM input'!$I$164*(1+rvanilla03)^0.5)/A22stdlife))</f>
        <v>0</v>
      </c>
      <c r="K353" s="105">
        <f>IF(A22stdlife="n/a","n/a",IF(K$3&gt;(A22stdlife+$E353),('PTRM input'!$I$164*(1+rvanilla03)^0.5)-SUM($I353:J353),('PTRM input'!$I$164*(1+rvanilla03)^0.5)/A22stdlife))</f>
        <v>0</v>
      </c>
      <c r="L353" s="105">
        <f>IF(A22stdlife="n/a","n/a",IF(L$3&gt;(A22stdlife+$E353),('PTRM input'!$I$164*(1+rvanilla03)^0.5)-SUM($I353:K353),('PTRM input'!$I$164*(1+rvanilla03)^0.5)/A22stdlife))</f>
        <v>0</v>
      </c>
      <c r="M353" s="105">
        <f>IF(A22stdlife="n/a","n/a",IF(M$3&gt;(A22stdlife+$E353),('PTRM input'!$I$164*(1+rvanilla03)^0.5)-SUM($I353:L353),('PTRM input'!$I$164*(1+rvanilla03)^0.5)/A22stdlife))</f>
        <v>0</v>
      </c>
      <c r="N353" s="105">
        <f>IF(A22stdlife="n/a","n/a",IF(N$3&gt;(A22stdlife+$E353),('PTRM input'!$I$164*(1+rvanilla03)^0.5)-SUM($I353:M353),('PTRM input'!$I$164*(1+rvanilla03)^0.5)/A22stdlife))</f>
        <v>0</v>
      </c>
      <c r="O353" s="105">
        <f>IF(A22stdlife="n/a","n/a",IF(O$3&gt;(A22stdlife+$E353),('PTRM input'!$I$164*(1+rvanilla03)^0.5)-SUM($I353:N353),('PTRM input'!$I$164*(1+rvanilla03)^0.5)/A22stdlife))</f>
        <v>0</v>
      </c>
      <c r="P353" s="105">
        <f>IF(A22stdlife="n/a","n/a",IF(P$3&gt;(A22stdlife+$E353),('PTRM input'!$I$164*(1+rvanilla03)^0.5)-SUM($I353:O353),('PTRM input'!$I$164*(1+rvanilla03)^0.5)/A22stdlife))</f>
        <v>0</v>
      </c>
      <c r="Q353" s="105">
        <f>IF(A22stdlife="n/a","n/a",IF(Q$3&gt;(A22stdlife+$E353),('PTRM input'!$I$164*(1+rvanilla03)^0.5)-SUM($I353:P353),('PTRM input'!$I$164*(1+rvanilla03)^0.5)/A22stdlife))</f>
        <v>0</v>
      </c>
      <c r="R353" s="105">
        <f>IF(A22stdlife="n/a","n/a",IF(R$3&gt;(A22stdlife+$E353),('PTRM input'!$I$164*(1+rvanilla03)^0.5)-SUM($I353:Q353),('PTRM input'!$I$164*(1+rvanilla03)^0.5)/A22stdlife))</f>
        <v>0</v>
      </c>
      <c r="S353" s="105">
        <f>IF(A22stdlife="n/a","n/a",IF(S$3&gt;(A22stdlife+$E353),('PTRM input'!$I$164*(1+rvanilla03)^0.5)-SUM($I353:R353),('PTRM input'!$I$164*(1+rvanilla03)^0.5)/A22stdlife))</f>
        <v>0</v>
      </c>
      <c r="T353" s="105">
        <f>IF(A22stdlife="n/a","n/a",IF(T$3&gt;(A22stdlife+$E353),('PTRM input'!$I$164*(1+rvanilla03)^0.5)-SUM($I353:S353),('PTRM input'!$I$164*(1+rvanilla03)^0.5)/A22stdlife))</f>
        <v>0</v>
      </c>
      <c r="U353" s="105">
        <f>IF(A22stdlife="n/a","n/a",IF(U$3&gt;(A22stdlife+$E353),('PTRM input'!$I$164*(1+rvanilla03)^0.5)-SUM($I353:T353),('PTRM input'!$I$164*(1+rvanilla03)^0.5)/A22stdlife))</f>
        <v>0</v>
      </c>
      <c r="V353" s="105">
        <f>IF(A22stdlife="n/a","n/a",IF(V$3&gt;(A22stdlife+$E353),('PTRM input'!$I$164*(1+rvanilla03)^0.5)-SUM($I353:U353),('PTRM input'!$I$164*(1+rvanilla03)^0.5)/A22stdlife))</f>
        <v>0</v>
      </c>
      <c r="W353" s="105">
        <f>IF(A22stdlife="n/a","n/a",IF(W$3&gt;(A22stdlife+$E353),('PTRM input'!$I$164*(1+rvanilla03)^0.5)-SUM($I353:V353),('PTRM input'!$I$164*(1+rvanilla03)^0.5)/A22stdlife))</f>
        <v>0</v>
      </c>
      <c r="X353" s="105">
        <f>IF(A22stdlife="n/a","n/a",IF(X$3&gt;(A22stdlife+$E353),('PTRM input'!$I$164*(1+rvanilla03)^0.5)-SUM($I353:W353),('PTRM input'!$I$164*(1+rvanilla03)^0.5)/A22stdlife))</f>
        <v>0</v>
      </c>
      <c r="Y353" s="105">
        <f>IF(A22stdlife="n/a","n/a",IF(Y$3&gt;(A22stdlife+$E353),('PTRM input'!$I$164*(1+rvanilla03)^0.5)-SUM($I353:X353),('PTRM input'!$I$164*(1+rvanilla03)^0.5)/A22stdlife))</f>
        <v>0</v>
      </c>
      <c r="Z353" s="105">
        <f>IF(A22stdlife="n/a","n/a",IF(Z$3&gt;(A22stdlife+$E353),('PTRM input'!$I$164*(1+rvanilla03)^0.5)-SUM($I353:Y353),('PTRM input'!$I$164*(1+rvanilla03)^0.5)/A22stdlife))</f>
        <v>0</v>
      </c>
      <c r="AA353" s="105">
        <f>IF(A22stdlife="n/a","n/a",IF(AA$3&gt;(A22stdlife+$E353),('PTRM input'!$I$164*(1+rvanilla03)^0.5)-SUM($I353:Z353),('PTRM input'!$I$164*(1+rvanilla03)^0.5)/A22stdlife))</f>
        <v>0</v>
      </c>
      <c r="AB353" s="105">
        <f>IF(A22stdlife="n/a","n/a",IF(AB$3&gt;(A22stdlife+$E353),('PTRM input'!$I$164*(1+rvanilla03)^0.5)-SUM($I353:AA353),('PTRM input'!$I$164*(1+rvanilla03)^0.5)/A22stdlife))</f>
        <v>0</v>
      </c>
      <c r="AC353" s="105">
        <f>IF(A22stdlife="n/a","n/a",IF(AC$3&gt;(A22stdlife+$E353),('PTRM input'!$I$164*(1+rvanilla03)^0.5)-SUM($I353:AB353),('PTRM input'!$I$164*(1+rvanilla03)^0.5)/A22stdlife))</f>
        <v>0</v>
      </c>
      <c r="AD353" s="105">
        <f>IF(A22stdlife="n/a","n/a",IF(AD$3&gt;(A22stdlife+$E353),('PTRM input'!$I$164*(1+rvanilla03)^0.5)-SUM($I353:AC353),('PTRM input'!$I$164*(1+rvanilla03)^0.5)/A22stdlife))</f>
        <v>0</v>
      </c>
      <c r="AE353" s="105">
        <f>IF(A22stdlife="n/a","n/a",IF(AE$3&gt;(A22stdlife+$E353),('PTRM input'!$I$164*(1+rvanilla03)^0.5)-SUM($I353:AD353),('PTRM input'!$I$164*(1+rvanilla03)^0.5)/A22stdlife))</f>
        <v>0</v>
      </c>
      <c r="AF353" s="105">
        <f>IF(A22stdlife="n/a","n/a",IF(AF$3&gt;(A22stdlife+$E353),('PTRM input'!$I$164*(1+rvanilla03)^0.5)-SUM($I353:AE353),('PTRM input'!$I$164*(1+rvanilla03)^0.5)/A22stdlife))</f>
        <v>0</v>
      </c>
      <c r="AG353" s="105">
        <f>IF(A22stdlife="n/a","n/a",IF(AG$3&gt;(A22stdlife+$E353),('PTRM input'!$I$164*(1+rvanilla03)^0.5)-SUM($I353:AF353),('PTRM input'!$I$164*(1+rvanilla03)^0.5)/A22stdlife))</f>
        <v>0</v>
      </c>
      <c r="AH353" s="105">
        <f>IF(A22stdlife="n/a","n/a",IF(AH$3&gt;(A22stdlife+$E353),('PTRM input'!$I$164*(1+rvanilla03)^0.5)-SUM($I353:AG353),('PTRM input'!$I$164*(1+rvanilla03)^0.5)/A22stdlife))</f>
        <v>0</v>
      </c>
      <c r="AI353" s="105">
        <f>IF(A22stdlife="n/a","n/a",IF(AI$3&gt;(A22stdlife+$E353),('PTRM input'!$I$164*(1+rvanilla03)^0.5)-SUM($I353:AH353),('PTRM input'!$I$164*(1+rvanilla03)^0.5)/A22stdlife))</f>
        <v>0</v>
      </c>
      <c r="AJ353" s="105">
        <f>IF(A22stdlife="n/a","n/a",IF(AJ$3&gt;(A22stdlife+$E353),('PTRM input'!$I$164*(1+rvanilla03)^0.5)-SUM($I353:AI353),('PTRM input'!$I$164*(1+rvanilla03)^0.5)/A22stdlife))</f>
        <v>0</v>
      </c>
      <c r="AK353" s="105">
        <f>IF(A22stdlife="n/a","n/a",IF(AK$3&gt;(A22stdlife+$E353),('PTRM input'!$I$164*(1+rvanilla03)^0.5)-SUM($I353:AJ353),('PTRM input'!$I$164*(1+rvanilla03)^0.5)/A22stdlife))</f>
        <v>0</v>
      </c>
      <c r="AL353" s="105">
        <f>IF(A22stdlife="n/a","n/a",IF(AL$3&gt;(A22stdlife+$E353),('PTRM input'!$I$164*(1+rvanilla03)^0.5)-SUM($I353:AK353),('PTRM input'!$I$164*(1+rvanilla03)^0.5)/A22stdlife))</f>
        <v>0</v>
      </c>
      <c r="AM353" s="105">
        <f>IF(A22stdlife="n/a","n/a",IF(AM$3&gt;(A22stdlife+$E353),('PTRM input'!$I$164*(1+rvanilla03)^0.5)-SUM($I353:AL353),('PTRM input'!$I$164*(1+rvanilla03)^0.5)/A22stdlife))</f>
        <v>0</v>
      </c>
      <c r="AN353" s="105">
        <f>IF(A22stdlife="n/a","n/a",IF(AN$3&gt;(A22stdlife+$E353),('PTRM input'!$I$164*(1+rvanilla03)^0.5)-SUM($I353:AM353),('PTRM input'!$I$164*(1+rvanilla03)^0.5)/A22stdlife))</f>
        <v>0</v>
      </c>
      <c r="AO353" s="105">
        <f>IF(A22stdlife="n/a","n/a",IF(AO$3&gt;(A22stdlife+$E353),('PTRM input'!$I$164*(1+rvanilla03)^0.5)-SUM($I353:AN353),('PTRM input'!$I$164*(1+rvanilla03)^0.5)/A22stdlife))</f>
        <v>0</v>
      </c>
      <c r="AP353" s="105">
        <f>IF(A22stdlife="n/a","n/a",IF(AP$3&gt;(A22stdlife+$E353),('PTRM input'!$I$164*(1+rvanilla03)^0.5)-SUM($I353:AO353),('PTRM input'!$I$164*(1+rvanilla03)^0.5)/A22stdlife))</f>
        <v>0</v>
      </c>
      <c r="AQ353" s="105">
        <f>IF(A22stdlife="n/a","n/a",IF(AQ$3&gt;(A22stdlife+$E353),('PTRM input'!$I$164*(1+rvanilla03)^0.5)-SUM($I353:AP353),('PTRM input'!$I$164*(1+rvanilla03)^0.5)/A22stdlife))</f>
        <v>0</v>
      </c>
      <c r="AR353" s="105">
        <f>IF(A22stdlife="n/a","n/a",IF(AR$3&gt;(A22stdlife+$E353),('PTRM input'!$I$164*(1+rvanilla03)^0.5)-SUM($I353:AQ353),('PTRM input'!$I$164*(1+rvanilla03)^0.5)/A22stdlife))</f>
        <v>0</v>
      </c>
      <c r="AS353" s="105">
        <f>IF(A22stdlife="n/a","n/a",IF(AS$3&gt;(A22stdlife+$E353),('PTRM input'!$I$164*(1+rvanilla03)^0.5)-SUM($I353:AR353),('PTRM input'!$I$164*(1+rvanilla03)^0.5)/A22stdlife))</f>
        <v>0</v>
      </c>
      <c r="AT353" s="105">
        <f>IF(A22stdlife="n/a","n/a",IF(AT$3&gt;(A22stdlife+$E353),('PTRM input'!$I$164*(1+rvanilla03)^0.5)-SUM($I353:AS353),('PTRM input'!$I$164*(1+rvanilla03)^0.5)/A22stdlife))</f>
        <v>0</v>
      </c>
      <c r="AU353" s="105">
        <f>IF(A22stdlife="n/a","n/a",IF(AU$3&gt;(A22stdlife+$E353),('PTRM input'!$I$164*(1+rvanilla03)^0.5)-SUM($I353:AT353),('PTRM input'!$I$164*(1+rvanilla03)^0.5)/A22stdlife))</f>
        <v>0</v>
      </c>
      <c r="AV353" s="105">
        <f>IF(A22stdlife="n/a","n/a",IF(AV$3&gt;(A22stdlife+$E353),('PTRM input'!$I$164*(1+rvanilla03)^0.5)-SUM($I353:AU353),('PTRM input'!$I$164*(1+rvanilla03)^0.5)/A22stdlife))</f>
        <v>0</v>
      </c>
      <c r="AW353" s="105">
        <f>IF(A22stdlife="n/a","n/a",IF(AW$3&gt;(A22stdlife+$E353),('PTRM input'!$I$164*(1+rvanilla03)^0.5)-SUM($I353:AV353),('PTRM input'!$I$164*(1+rvanilla03)^0.5)/A22stdlife))</f>
        <v>0</v>
      </c>
      <c r="AX353" s="105">
        <f>IF(A22stdlife="n/a","n/a",IF(AX$3&gt;(A22stdlife+$E353),('PTRM input'!$I$164*(1+rvanilla03)^0.5)-SUM($I353:AW353),('PTRM input'!$I$164*(1+rvanilla03)^0.5)/A22stdlife))</f>
        <v>0</v>
      </c>
      <c r="AY353" s="105">
        <f>IF(A22stdlife="n/a","n/a",IF(AY$3&gt;(A22stdlife+$E353),('PTRM input'!$I$164*(1+rvanilla03)^0.5)-SUM($I353:AX353),('PTRM input'!$I$164*(1+rvanilla03)^0.5)/A22stdlife))</f>
        <v>0</v>
      </c>
      <c r="AZ353" s="105">
        <f>IF(A22stdlife="n/a","n/a",IF(AZ$3&gt;(A22stdlife+$E353),('PTRM input'!$I$164*(1+rvanilla03)^0.5)-SUM($I353:AY353),('PTRM input'!$I$164*(1+rvanilla03)^0.5)/A22stdlife))</f>
        <v>0</v>
      </c>
      <c r="BA353" s="105">
        <f>IF(A22stdlife="n/a","n/a",IF(BA$3&gt;(A22stdlife+$E353),('PTRM input'!$I$164*(1+rvanilla03)^0.5)-SUM($I353:AZ353),('PTRM input'!$I$164*(1+rvanilla03)^0.5)/A22stdlife))</f>
        <v>0</v>
      </c>
      <c r="BB353" s="105">
        <f>IF(A22stdlife="n/a","n/a",IF(BB$3&gt;(A22stdlife+$E353),('PTRM input'!$I$164*(1+rvanilla03)^0.5)-SUM($I353:BA353),('PTRM input'!$I$164*(1+rvanilla03)^0.5)/A22stdlife))</f>
        <v>0</v>
      </c>
      <c r="BC353" s="105">
        <f>IF(A22stdlife="n/a","n/a",IF(BC$3&gt;(A22stdlife+$E353),('PTRM input'!$I$164*(1+rvanilla03)^0.5)-SUM($I353:BB353),('PTRM input'!$I$164*(1+rvanilla03)^0.5)/A22stdlife))</f>
        <v>0</v>
      </c>
      <c r="BD353" s="105">
        <f>IF(A22stdlife="n/a","n/a",IF(BD$3&gt;(A22stdlife+$E353),('PTRM input'!$I$164*(1+rvanilla03)^0.5)-SUM($I353:BC353),('PTRM input'!$I$164*(1+rvanilla03)^0.5)/A22stdlife))</f>
        <v>0</v>
      </c>
      <c r="BE353" s="105">
        <f>IF(A22stdlife="n/a","n/a",IF(BE$3&gt;(A22stdlife+$E353),('PTRM input'!$I$164*(1+rvanilla03)^0.5)-SUM($I353:BD353),('PTRM input'!$I$164*(1+rvanilla03)^0.5)/A22stdlife))</f>
        <v>0</v>
      </c>
      <c r="BF353" s="105">
        <f>IF(A22stdlife="n/a","n/a",IF(BF$3&gt;(A22stdlife+$E353),('PTRM input'!$I$164*(1+rvanilla03)^0.5)-SUM($I353:BE353),('PTRM input'!$I$164*(1+rvanilla03)^0.5)/A22stdlife))</f>
        <v>0</v>
      </c>
      <c r="BG353" s="105">
        <f>IF(A22stdlife="n/a","n/a",IF(BG$3&gt;(A22stdlife+$E353),('PTRM input'!$I$164*(1+rvanilla03)^0.5)-SUM($I353:BF353),('PTRM input'!$I$164*(1+rvanilla03)^0.5)/A22stdlife))</f>
        <v>0</v>
      </c>
      <c r="BH353" s="105">
        <f>IF(A22stdlife="n/a","n/a",IF(BH$3&gt;(A22stdlife+$E353),('PTRM input'!$I$164*(1+rvanilla03)^0.5)-SUM($I353:BG353),('PTRM input'!$I$164*(1+rvanilla03)^0.5)/A22stdlife))</f>
        <v>0</v>
      </c>
      <c r="BI353" s="105">
        <f>IF(A22stdlife="n/a","n/a",IF(BI$3&gt;(A22stdlife+$E353),('PTRM input'!$I$164*(1+rvanilla03)^0.5)-SUM($I353:BH353),('PTRM input'!$I$164*(1+rvanilla03)^0.5)/A22stdlife))</f>
        <v>0</v>
      </c>
      <c r="BJ353" s="234"/>
      <c r="BK353" s="234"/>
      <c r="BL353" s="234"/>
      <c r="BM353" s="234"/>
    </row>
    <row r="354" spans="1:65" s="190" customFormat="1" hidden="1" outlineLevel="2">
      <c r="A354" s="234"/>
      <c r="B354" s="32"/>
      <c r="C354" s="31"/>
      <c r="D354" s="930"/>
      <c r="E354" s="167">
        <v>4</v>
      </c>
      <c r="F354" s="34"/>
      <c r="G354" s="184"/>
      <c r="H354" s="186"/>
      <c r="I354" s="186"/>
      <c r="J354" s="185"/>
      <c r="K354" s="105">
        <f>IF(A22stdlife="n/a","n/a",IF(K$3&gt;(A22stdlife+$E354),('PTRM input'!$J$164*(1+rvanilla04)^0.5)-SUM($J354:J354),('PTRM input'!$J$164*(1+rvanilla04)^0.5)/A22stdlife))</f>
        <v>0</v>
      </c>
      <c r="L354" s="105">
        <f>IF(A22stdlife="n/a","n/a",IF(L$3&gt;(A22stdlife+$E354),('PTRM input'!$J$164*(1+rvanilla04)^0.5)-SUM($J354:K354),('PTRM input'!$J$164*(1+rvanilla04)^0.5)/A22stdlife))</f>
        <v>0</v>
      </c>
      <c r="M354" s="105">
        <f>IF(A22stdlife="n/a","n/a",IF(M$3&gt;(A22stdlife+$E354),('PTRM input'!$J$164*(1+rvanilla04)^0.5)-SUM($J354:L354),('PTRM input'!$J$164*(1+rvanilla04)^0.5)/A22stdlife))</f>
        <v>0</v>
      </c>
      <c r="N354" s="105">
        <f>IF(A22stdlife="n/a","n/a",IF(N$3&gt;(A22stdlife+$E354),('PTRM input'!$J$164*(1+rvanilla04)^0.5)-SUM($J354:M354),('PTRM input'!$J$164*(1+rvanilla04)^0.5)/A22stdlife))</f>
        <v>0</v>
      </c>
      <c r="O354" s="105">
        <f>IF(A22stdlife="n/a","n/a",IF(O$3&gt;(A22stdlife+$E354),('PTRM input'!$J$164*(1+rvanilla04)^0.5)-SUM($J354:N354),('PTRM input'!$J$164*(1+rvanilla04)^0.5)/A22stdlife))</f>
        <v>0</v>
      </c>
      <c r="P354" s="105">
        <f>IF(A22stdlife="n/a","n/a",IF(P$3&gt;(A22stdlife+$E354),('PTRM input'!$J$164*(1+rvanilla04)^0.5)-SUM($J354:O354),('PTRM input'!$J$164*(1+rvanilla04)^0.5)/A22stdlife))</f>
        <v>0</v>
      </c>
      <c r="Q354" s="105">
        <f>IF(A22stdlife="n/a","n/a",IF(Q$3&gt;(A22stdlife+$E354),('PTRM input'!$J$164*(1+rvanilla04)^0.5)-SUM($J354:P354),('PTRM input'!$J$164*(1+rvanilla04)^0.5)/A22stdlife))</f>
        <v>0</v>
      </c>
      <c r="R354" s="105">
        <f>IF(A22stdlife="n/a","n/a",IF(R$3&gt;(A22stdlife+$E354),('PTRM input'!$J$164*(1+rvanilla04)^0.5)-SUM($J354:Q354),('PTRM input'!$J$164*(1+rvanilla04)^0.5)/A22stdlife))</f>
        <v>0</v>
      </c>
      <c r="S354" s="105">
        <f>IF(A22stdlife="n/a","n/a",IF(S$3&gt;(A22stdlife+$E354),('PTRM input'!$J$164*(1+rvanilla04)^0.5)-SUM($J354:R354),('PTRM input'!$J$164*(1+rvanilla04)^0.5)/A22stdlife))</f>
        <v>0</v>
      </c>
      <c r="T354" s="105">
        <f>IF(A22stdlife="n/a","n/a",IF(T$3&gt;(A22stdlife+$E354),('PTRM input'!$J$164*(1+rvanilla04)^0.5)-SUM($J354:S354),('PTRM input'!$J$164*(1+rvanilla04)^0.5)/A22stdlife))</f>
        <v>0</v>
      </c>
      <c r="U354" s="105">
        <f>IF(A22stdlife="n/a","n/a",IF(U$3&gt;(A22stdlife+$E354),('PTRM input'!$J$164*(1+rvanilla04)^0.5)-SUM($J354:T354),('PTRM input'!$J$164*(1+rvanilla04)^0.5)/A22stdlife))</f>
        <v>0</v>
      </c>
      <c r="V354" s="105">
        <f>IF(A22stdlife="n/a","n/a",IF(V$3&gt;(A22stdlife+$E354),('PTRM input'!$J$164*(1+rvanilla04)^0.5)-SUM($J354:U354),('PTRM input'!$J$164*(1+rvanilla04)^0.5)/A22stdlife))</f>
        <v>0</v>
      </c>
      <c r="W354" s="105">
        <f>IF(A22stdlife="n/a","n/a",IF(W$3&gt;(A22stdlife+$E354),('PTRM input'!$J$164*(1+rvanilla04)^0.5)-SUM($J354:V354),('PTRM input'!$J$164*(1+rvanilla04)^0.5)/A22stdlife))</f>
        <v>0</v>
      </c>
      <c r="X354" s="105">
        <f>IF(A22stdlife="n/a","n/a",IF(X$3&gt;(A22stdlife+$E354),('PTRM input'!$J$164*(1+rvanilla04)^0.5)-SUM($J354:W354),('PTRM input'!$J$164*(1+rvanilla04)^0.5)/A22stdlife))</f>
        <v>0</v>
      </c>
      <c r="Y354" s="105">
        <f>IF(A22stdlife="n/a","n/a",IF(Y$3&gt;(A22stdlife+$E354),('PTRM input'!$J$164*(1+rvanilla04)^0.5)-SUM($J354:X354),('PTRM input'!$J$164*(1+rvanilla04)^0.5)/A22stdlife))</f>
        <v>0</v>
      </c>
      <c r="Z354" s="105">
        <f>IF(A22stdlife="n/a","n/a",IF(Z$3&gt;(A22stdlife+$E354),('PTRM input'!$J$164*(1+rvanilla04)^0.5)-SUM($J354:Y354),('PTRM input'!$J$164*(1+rvanilla04)^0.5)/A22stdlife))</f>
        <v>0</v>
      </c>
      <c r="AA354" s="105">
        <f>IF(A22stdlife="n/a","n/a",IF(AA$3&gt;(A22stdlife+$E354),('PTRM input'!$J$164*(1+rvanilla04)^0.5)-SUM($J354:Z354),('PTRM input'!$J$164*(1+rvanilla04)^0.5)/A22stdlife))</f>
        <v>0</v>
      </c>
      <c r="AB354" s="105">
        <f>IF(A22stdlife="n/a","n/a",IF(AB$3&gt;(A22stdlife+$E354),('PTRM input'!$J$164*(1+rvanilla04)^0.5)-SUM($J354:AA354),('PTRM input'!$J$164*(1+rvanilla04)^0.5)/A22stdlife))</f>
        <v>0</v>
      </c>
      <c r="AC354" s="105">
        <f>IF(A22stdlife="n/a","n/a",IF(AC$3&gt;(A22stdlife+$E354),('PTRM input'!$J$164*(1+rvanilla04)^0.5)-SUM($J354:AB354),('PTRM input'!$J$164*(1+rvanilla04)^0.5)/A22stdlife))</f>
        <v>0</v>
      </c>
      <c r="AD354" s="105">
        <f>IF(A22stdlife="n/a","n/a",IF(AD$3&gt;(A22stdlife+$E354),('PTRM input'!$J$164*(1+rvanilla04)^0.5)-SUM($J354:AC354),('PTRM input'!$J$164*(1+rvanilla04)^0.5)/A22stdlife))</f>
        <v>0</v>
      </c>
      <c r="AE354" s="105">
        <f>IF(A22stdlife="n/a","n/a",IF(AE$3&gt;(A22stdlife+$E354),('PTRM input'!$J$164*(1+rvanilla04)^0.5)-SUM($J354:AD354),('PTRM input'!$J$164*(1+rvanilla04)^0.5)/A22stdlife))</f>
        <v>0</v>
      </c>
      <c r="AF354" s="105">
        <f>IF(A22stdlife="n/a","n/a",IF(AF$3&gt;(A22stdlife+$E354),('PTRM input'!$J$164*(1+rvanilla04)^0.5)-SUM($J354:AE354),('PTRM input'!$J$164*(1+rvanilla04)^0.5)/A22stdlife))</f>
        <v>0</v>
      </c>
      <c r="AG354" s="105">
        <f>IF(A22stdlife="n/a","n/a",IF(AG$3&gt;(A22stdlife+$E354),('PTRM input'!$J$164*(1+rvanilla04)^0.5)-SUM($J354:AF354),('PTRM input'!$J$164*(1+rvanilla04)^0.5)/A22stdlife))</f>
        <v>0</v>
      </c>
      <c r="AH354" s="105">
        <f>IF(A22stdlife="n/a","n/a",IF(AH$3&gt;(A22stdlife+$E354),('PTRM input'!$J$164*(1+rvanilla04)^0.5)-SUM($J354:AG354),('PTRM input'!$J$164*(1+rvanilla04)^0.5)/A22stdlife))</f>
        <v>0</v>
      </c>
      <c r="AI354" s="105">
        <f>IF(A22stdlife="n/a","n/a",IF(AI$3&gt;(A22stdlife+$E354),('PTRM input'!$J$164*(1+rvanilla04)^0.5)-SUM($J354:AH354),('PTRM input'!$J$164*(1+rvanilla04)^0.5)/A22stdlife))</f>
        <v>0</v>
      </c>
      <c r="AJ354" s="105">
        <f>IF(A22stdlife="n/a","n/a",IF(AJ$3&gt;(A22stdlife+$E354),('PTRM input'!$J$164*(1+rvanilla04)^0.5)-SUM($J354:AI354),('PTRM input'!$J$164*(1+rvanilla04)^0.5)/A22stdlife))</f>
        <v>0</v>
      </c>
      <c r="AK354" s="105">
        <f>IF(A22stdlife="n/a","n/a",IF(AK$3&gt;(A22stdlife+$E354),('PTRM input'!$J$164*(1+rvanilla04)^0.5)-SUM($J354:AJ354),('PTRM input'!$J$164*(1+rvanilla04)^0.5)/A22stdlife))</f>
        <v>0</v>
      </c>
      <c r="AL354" s="105">
        <f>IF(A22stdlife="n/a","n/a",IF(AL$3&gt;(A22stdlife+$E354),('PTRM input'!$J$164*(1+rvanilla04)^0.5)-SUM($J354:AK354),('PTRM input'!$J$164*(1+rvanilla04)^0.5)/A22stdlife))</f>
        <v>0</v>
      </c>
      <c r="AM354" s="105">
        <f>IF(A22stdlife="n/a","n/a",IF(AM$3&gt;(A22stdlife+$E354),('PTRM input'!$J$164*(1+rvanilla04)^0.5)-SUM($J354:AL354),('PTRM input'!$J$164*(1+rvanilla04)^0.5)/A22stdlife))</f>
        <v>0</v>
      </c>
      <c r="AN354" s="105">
        <f>IF(A22stdlife="n/a","n/a",IF(AN$3&gt;(A22stdlife+$E354),('PTRM input'!$J$164*(1+rvanilla04)^0.5)-SUM($J354:AM354),('PTRM input'!$J$164*(1+rvanilla04)^0.5)/A22stdlife))</f>
        <v>0</v>
      </c>
      <c r="AO354" s="105">
        <f>IF(A22stdlife="n/a","n/a",IF(AO$3&gt;(A22stdlife+$E354),('PTRM input'!$J$164*(1+rvanilla04)^0.5)-SUM($J354:AN354),('PTRM input'!$J$164*(1+rvanilla04)^0.5)/A22stdlife))</f>
        <v>0</v>
      </c>
      <c r="AP354" s="105">
        <f>IF(A22stdlife="n/a","n/a",IF(AP$3&gt;(A22stdlife+$E354),('PTRM input'!$J$164*(1+rvanilla04)^0.5)-SUM($J354:AO354),('PTRM input'!$J$164*(1+rvanilla04)^0.5)/A22stdlife))</f>
        <v>0</v>
      </c>
      <c r="AQ354" s="105">
        <f>IF(A22stdlife="n/a","n/a",IF(AQ$3&gt;(A22stdlife+$E354),('PTRM input'!$J$164*(1+rvanilla04)^0.5)-SUM($J354:AP354),('PTRM input'!$J$164*(1+rvanilla04)^0.5)/A22stdlife))</f>
        <v>0</v>
      </c>
      <c r="AR354" s="105">
        <f>IF(A22stdlife="n/a","n/a",IF(AR$3&gt;(A22stdlife+$E354),('PTRM input'!$J$164*(1+rvanilla04)^0.5)-SUM($J354:AQ354),('PTRM input'!$J$164*(1+rvanilla04)^0.5)/A22stdlife))</f>
        <v>0</v>
      </c>
      <c r="AS354" s="105">
        <f>IF(A22stdlife="n/a","n/a",IF(AS$3&gt;(A22stdlife+$E354),('PTRM input'!$J$164*(1+rvanilla04)^0.5)-SUM($J354:AR354),('PTRM input'!$J$164*(1+rvanilla04)^0.5)/A22stdlife))</f>
        <v>0</v>
      </c>
      <c r="AT354" s="105">
        <f>IF(A22stdlife="n/a","n/a",IF(AT$3&gt;(A22stdlife+$E354),('PTRM input'!$J$164*(1+rvanilla04)^0.5)-SUM($J354:AS354),('PTRM input'!$J$164*(1+rvanilla04)^0.5)/A22stdlife))</f>
        <v>0</v>
      </c>
      <c r="AU354" s="105">
        <f>IF(A22stdlife="n/a","n/a",IF(AU$3&gt;(A22stdlife+$E354),('PTRM input'!$J$164*(1+rvanilla04)^0.5)-SUM($J354:AT354),('PTRM input'!$J$164*(1+rvanilla04)^0.5)/A22stdlife))</f>
        <v>0</v>
      </c>
      <c r="AV354" s="105">
        <f>IF(A22stdlife="n/a","n/a",IF(AV$3&gt;(A22stdlife+$E354),('PTRM input'!$J$164*(1+rvanilla04)^0.5)-SUM($J354:AU354),('PTRM input'!$J$164*(1+rvanilla04)^0.5)/A22stdlife))</f>
        <v>0</v>
      </c>
      <c r="AW354" s="105">
        <f>IF(A22stdlife="n/a","n/a",IF(AW$3&gt;(A22stdlife+$E354),('PTRM input'!$J$164*(1+rvanilla04)^0.5)-SUM($J354:AV354),('PTRM input'!$J$164*(1+rvanilla04)^0.5)/A22stdlife))</f>
        <v>0</v>
      </c>
      <c r="AX354" s="105">
        <f>IF(A22stdlife="n/a","n/a",IF(AX$3&gt;(A22stdlife+$E354),('PTRM input'!$J$164*(1+rvanilla04)^0.5)-SUM($J354:AW354),('PTRM input'!$J$164*(1+rvanilla04)^0.5)/A22stdlife))</f>
        <v>0</v>
      </c>
      <c r="AY354" s="105">
        <f>IF(A22stdlife="n/a","n/a",IF(AY$3&gt;(A22stdlife+$E354),('PTRM input'!$J$164*(1+rvanilla04)^0.5)-SUM($J354:AX354),('PTRM input'!$J$164*(1+rvanilla04)^0.5)/A22stdlife))</f>
        <v>0</v>
      </c>
      <c r="AZ354" s="105">
        <f>IF(A22stdlife="n/a","n/a",IF(AZ$3&gt;(A22stdlife+$E354),('PTRM input'!$J$164*(1+rvanilla04)^0.5)-SUM($J354:AY354),('PTRM input'!$J$164*(1+rvanilla04)^0.5)/A22stdlife))</f>
        <v>0</v>
      </c>
      <c r="BA354" s="105">
        <f>IF(A22stdlife="n/a","n/a",IF(BA$3&gt;(A22stdlife+$E354),('PTRM input'!$J$164*(1+rvanilla04)^0.5)-SUM($J354:AZ354),('PTRM input'!$J$164*(1+rvanilla04)^0.5)/A22stdlife))</f>
        <v>0</v>
      </c>
      <c r="BB354" s="105">
        <f>IF(A22stdlife="n/a","n/a",IF(BB$3&gt;(A22stdlife+$E354),('PTRM input'!$J$164*(1+rvanilla04)^0.5)-SUM($J354:BA354),('PTRM input'!$J$164*(1+rvanilla04)^0.5)/A22stdlife))</f>
        <v>0</v>
      </c>
      <c r="BC354" s="105">
        <f>IF(A22stdlife="n/a","n/a",IF(BC$3&gt;(A22stdlife+$E354),('PTRM input'!$J$164*(1+rvanilla04)^0.5)-SUM($J354:BB354),('PTRM input'!$J$164*(1+rvanilla04)^0.5)/A22stdlife))</f>
        <v>0</v>
      </c>
      <c r="BD354" s="105">
        <f>IF(A22stdlife="n/a","n/a",IF(BD$3&gt;(A22stdlife+$E354),('PTRM input'!$J$164*(1+rvanilla04)^0.5)-SUM($J354:BC354),('PTRM input'!$J$164*(1+rvanilla04)^0.5)/A22stdlife))</f>
        <v>0</v>
      </c>
      <c r="BE354" s="105">
        <f>IF(A22stdlife="n/a","n/a",IF(BE$3&gt;(A22stdlife+$E354),('PTRM input'!$J$164*(1+rvanilla04)^0.5)-SUM($J354:BD354),('PTRM input'!$J$164*(1+rvanilla04)^0.5)/A22stdlife))</f>
        <v>0</v>
      </c>
      <c r="BF354" s="105">
        <f>IF(A22stdlife="n/a","n/a",IF(BF$3&gt;(A22stdlife+$E354),('PTRM input'!$J$164*(1+rvanilla04)^0.5)-SUM($J354:BE354),('PTRM input'!$J$164*(1+rvanilla04)^0.5)/A22stdlife))</f>
        <v>0</v>
      </c>
      <c r="BG354" s="105">
        <f>IF(A22stdlife="n/a","n/a",IF(BG$3&gt;(A22stdlife+$E354),('PTRM input'!$J$164*(1+rvanilla04)^0.5)-SUM($J354:BF354),('PTRM input'!$J$164*(1+rvanilla04)^0.5)/A22stdlife))</f>
        <v>0</v>
      </c>
      <c r="BH354" s="105">
        <f>IF(A22stdlife="n/a","n/a",IF(BH$3&gt;(A22stdlife+$E354),('PTRM input'!$J$164*(1+rvanilla04)^0.5)-SUM($J354:BG354),('PTRM input'!$J$164*(1+rvanilla04)^0.5)/A22stdlife))</f>
        <v>0</v>
      </c>
      <c r="BI354" s="105">
        <f>IF(A22stdlife="n/a","n/a",IF(BI$3&gt;(A22stdlife+$E354),('PTRM input'!$J$164*(1+rvanilla04)^0.5)-SUM($J354:BH354),('PTRM input'!$J$164*(1+rvanilla04)^0.5)/A22stdlife))</f>
        <v>0</v>
      </c>
      <c r="BJ354" s="234"/>
      <c r="BK354" s="234"/>
      <c r="BL354" s="234"/>
      <c r="BM354" s="234"/>
    </row>
    <row r="355" spans="1:65" s="190" customFormat="1" hidden="1" outlineLevel="2">
      <c r="A355" s="234"/>
      <c r="B355" s="32"/>
      <c r="C355" s="31"/>
      <c r="D355" s="930"/>
      <c r="E355" s="167">
        <v>5</v>
      </c>
      <c r="F355" s="34"/>
      <c r="G355" s="184"/>
      <c r="H355" s="186"/>
      <c r="I355" s="186"/>
      <c r="J355" s="186"/>
      <c r="K355" s="185"/>
      <c r="L355" s="105">
        <f>IF(A22stdlife="n/a","n/a",IF(L$3&gt;(A22stdlife+$E355),('PTRM input'!$K$164*(1+rvanilla05)^0.5)-SUM($K355:K355),('PTRM input'!$K$164*(1+rvanilla05)^0.5)/A22stdlife))</f>
        <v>0</v>
      </c>
      <c r="M355" s="105">
        <f>IF(A22stdlife="n/a","n/a",IF(M$3&gt;(A22stdlife+$E355),('PTRM input'!$K$164*(1+rvanilla05)^0.5)-SUM($K355:L355),('PTRM input'!$K$164*(1+rvanilla05)^0.5)/A22stdlife))</f>
        <v>0</v>
      </c>
      <c r="N355" s="105">
        <f>IF(A22stdlife="n/a","n/a",IF(N$3&gt;(A22stdlife+$E355),('PTRM input'!$K$164*(1+rvanilla05)^0.5)-SUM($K355:M355),('PTRM input'!$K$164*(1+rvanilla05)^0.5)/A22stdlife))</f>
        <v>0</v>
      </c>
      <c r="O355" s="105">
        <f>IF(A22stdlife="n/a","n/a",IF(O$3&gt;(A22stdlife+$E355),('PTRM input'!$K$164*(1+rvanilla05)^0.5)-SUM($K355:N355),('PTRM input'!$K$164*(1+rvanilla05)^0.5)/A22stdlife))</f>
        <v>0</v>
      </c>
      <c r="P355" s="105">
        <f>IF(A22stdlife="n/a","n/a",IF(P$3&gt;(A22stdlife+$E355),('PTRM input'!$K$164*(1+rvanilla05)^0.5)-SUM($K355:O355),('PTRM input'!$K$164*(1+rvanilla05)^0.5)/A22stdlife))</f>
        <v>0</v>
      </c>
      <c r="Q355" s="105">
        <f>IF(A22stdlife="n/a","n/a",IF(Q$3&gt;(A22stdlife+$E355),('PTRM input'!$K$164*(1+rvanilla05)^0.5)-SUM($K355:P355),('PTRM input'!$K$164*(1+rvanilla05)^0.5)/A22stdlife))</f>
        <v>0</v>
      </c>
      <c r="R355" s="105">
        <f>IF(A22stdlife="n/a","n/a",IF(R$3&gt;(A22stdlife+$E355),('PTRM input'!$K$164*(1+rvanilla05)^0.5)-SUM($K355:Q355),('PTRM input'!$K$164*(1+rvanilla05)^0.5)/A22stdlife))</f>
        <v>0</v>
      </c>
      <c r="S355" s="105">
        <f>IF(A22stdlife="n/a","n/a",IF(S$3&gt;(A22stdlife+$E355),('PTRM input'!$K$164*(1+rvanilla05)^0.5)-SUM($K355:R355),('PTRM input'!$K$164*(1+rvanilla05)^0.5)/A22stdlife))</f>
        <v>0</v>
      </c>
      <c r="T355" s="105">
        <f>IF(A22stdlife="n/a","n/a",IF(T$3&gt;(A22stdlife+$E355),('PTRM input'!$K$164*(1+rvanilla05)^0.5)-SUM($K355:S355),('PTRM input'!$K$164*(1+rvanilla05)^0.5)/A22stdlife))</f>
        <v>0</v>
      </c>
      <c r="U355" s="105">
        <f>IF(A22stdlife="n/a","n/a",IF(U$3&gt;(A22stdlife+$E355),('PTRM input'!$K$164*(1+rvanilla05)^0.5)-SUM($K355:T355),('PTRM input'!$K$164*(1+rvanilla05)^0.5)/A22stdlife))</f>
        <v>0</v>
      </c>
      <c r="V355" s="105">
        <f>IF(A22stdlife="n/a","n/a",IF(V$3&gt;(A22stdlife+$E355),('PTRM input'!$K$164*(1+rvanilla05)^0.5)-SUM($K355:U355),('PTRM input'!$K$164*(1+rvanilla05)^0.5)/A22stdlife))</f>
        <v>0</v>
      </c>
      <c r="W355" s="105">
        <f>IF(A22stdlife="n/a","n/a",IF(W$3&gt;(A22stdlife+$E355),('PTRM input'!$K$164*(1+rvanilla05)^0.5)-SUM($K355:V355),('PTRM input'!$K$164*(1+rvanilla05)^0.5)/A22stdlife))</f>
        <v>0</v>
      </c>
      <c r="X355" s="105">
        <f>IF(A22stdlife="n/a","n/a",IF(X$3&gt;(A22stdlife+$E355),('PTRM input'!$K$164*(1+rvanilla05)^0.5)-SUM($K355:W355),('PTRM input'!$K$164*(1+rvanilla05)^0.5)/A22stdlife))</f>
        <v>0</v>
      </c>
      <c r="Y355" s="105">
        <f>IF(A22stdlife="n/a","n/a",IF(Y$3&gt;(A22stdlife+$E355),('PTRM input'!$K$164*(1+rvanilla05)^0.5)-SUM($K355:X355),('PTRM input'!$K$164*(1+rvanilla05)^0.5)/A22stdlife))</f>
        <v>0</v>
      </c>
      <c r="Z355" s="105">
        <f>IF(A22stdlife="n/a","n/a",IF(Z$3&gt;(A22stdlife+$E355),('PTRM input'!$K$164*(1+rvanilla05)^0.5)-SUM($K355:Y355),('PTRM input'!$K$164*(1+rvanilla05)^0.5)/A22stdlife))</f>
        <v>0</v>
      </c>
      <c r="AA355" s="105">
        <f>IF(A22stdlife="n/a","n/a",IF(AA$3&gt;(A22stdlife+$E355),('PTRM input'!$K$164*(1+rvanilla05)^0.5)-SUM($K355:Z355),('PTRM input'!$K$164*(1+rvanilla05)^0.5)/A22stdlife))</f>
        <v>0</v>
      </c>
      <c r="AB355" s="105">
        <f>IF(A22stdlife="n/a","n/a",IF(AB$3&gt;(A22stdlife+$E355),('PTRM input'!$K$164*(1+rvanilla05)^0.5)-SUM($K355:AA355),('PTRM input'!$K$164*(1+rvanilla05)^0.5)/A22stdlife))</f>
        <v>0</v>
      </c>
      <c r="AC355" s="105">
        <f>IF(A22stdlife="n/a","n/a",IF(AC$3&gt;(A22stdlife+$E355),('PTRM input'!$K$164*(1+rvanilla05)^0.5)-SUM($K355:AB355),('PTRM input'!$K$164*(1+rvanilla05)^0.5)/A22stdlife))</f>
        <v>0</v>
      </c>
      <c r="AD355" s="105">
        <f>IF(A22stdlife="n/a","n/a",IF(AD$3&gt;(A22stdlife+$E355),('PTRM input'!$K$164*(1+rvanilla05)^0.5)-SUM($K355:AC355),('PTRM input'!$K$164*(1+rvanilla05)^0.5)/A22stdlife))</f>
        <v>0</v>
      </c>
      <c r="AE355" s="105">
        <f>IF(A22stdlife="n/a","n/a",IF(AE$3&gt;(A22stdlife+$E355),('PTRM input'!$K$164*(1+rvanilla05)^0.5)-SUM($K355:AD355),('PTRM input'!$K$164*(1+rvanilla05)^0.5)/A22stdlife))</f>
        <v>0</v>
      </c>
      <c r="AF355" s="105">
        <f>IF(A22stdlife="n/a","n/a",IF(AF$3&gt;(A22stdlife+$E355),('PTRM input'!$K$164*(1+rvanilla05)^0.5)-SUM($K355:AE355),('PTRM input'!$K$164*(1+rvanilla05)^0.5)/A22stdlife))</f>
        <v>0</v>
      </c>
      <c r="AG355" s="105">
        <f>IF(A22stdlife="n/a","n/a",IF(AG$3&gt;(A22stdlife+$E355),('PTRM input'!$K$164*(1+rvanilla05)^0.5)-SUM($K355:AF355),('PTRM input'!$K$164*(1+rvanilla05)^0.5)/A22stdlife))</f>
        <v>0</v>
      </c>
      <c r="AH355" s="105">
        <f>IF(A22stdlife="n/a","n/a",IF(AH$3&gt;(A22stdlife+$E355),('PTRM input'!$K$164*(1+rvanilla05)^0.5)-SUM($K355:AG355),('PTRM input'!$K$164*(1+rvanilla05)^0.5)/A22stdlife))</f>
        <v>0</v>
      </c>
      <c r="AI355" s="105">
        <f>IF(A22stdlife="n/a","n/a",IF(AI$3&gt;(A22stdlife+$E355),('PTRM input'!$K$164*(1+rvanilla05)^0.5)-SUM($K355:AH355),('PTRM input'!$K$164*(1+rvanilla05)^0.5)/A22stdlife))</f>
        <v>0</v>
      </c>
      <c r="AJ355" s="105">
        <f>IF(A22stdlife="n/a","n/a",IF(AJ$3&gt;(A22stdlife+$E355),('PTRM input'!$K$164*(1+rvanilla05)^0.5)-SUM($K355:AI355),('PTRM input'!$K$164*(1+rvanilla05)^0.5)/A22stdlife))</f>
        <v>0</v>
      </c>
      <c r="AK355" s="105">
        <f>IF(A22stdlife="n/a","n/a",IF(AK$3&gt;(A22stdlife+$E355),('PTRM input'!$K$164*(1+rvanilla05)^0.5)-SUM($K355:AJ355),('PTRM input'!$K$164*(1+rvanilla05)^0.5)/A22stdlife))</f>
        <v>0</v>
      </c>
      <c r="AL355" s="105">
        <f>IF(A22stdlife="n/a","n/a",IF(AL$3&gt;(A22stdlife+$E355),('PTRM input'!$K$164*(1+rvanilla05)^0.5)-SUM($K355:AK355),('PTRM input'!$K$164*(1+rvanilla05)^0.5)/A22stdlife))</f>
        <v>0</v>
      </c>
      <c r="AM355" s="105">
        <f>IF(A22stdlife="n/a","n/a",IF(AM$3&gt;(A22stdlife+$E355),('PTRM input'!$K$164*(1+rvanilla05)^0.5)-SUM($K355:AL355),('PTRM input'!$K$164*(1+rvanilla05)^0.5)/A22stdlife))</f>
        <v>0</v>
      </c>
      <c r="AN355" s="105">
        <f>IF(A22stdlife="n/a","n/a",IF(AN$3&gt;(A22stdlife+$E355),('PTRM input'!$K$164*(1+rvanilla05)^0.5)-SUM($K355:AM355),('PTRM input'!$K$164*(1+rvanilla05)^0.5)/A22stdlife))</f>
        <v>0</v>
      </c>
      <c r="AO355" s="105">
        <f>IF(A22stdlife="n/a","n/a",IF(AO$3&gt;(A22stdlife+$E355),('PTRM input'!$K$164*(1+rvanilla05)^0.5)-SUM($K355:AN355),('PTRM input'!$K$164*(1+rvanilla05)^0.5)/A22stdlife))</f>
        <v>0</v>
      </c>
      <c r="AP355" s="105">
        <f>IF(A22stdlife="n/a","n/a",IF(AP$3&gt;(A22stdlife+$E355),('PTRM input'!$K$164*(1+rvanilla05)^0.5)-SUM($K355:AO355),('PTRM input'!$K$164*(1+rvanilla05)^0.5)/A22stdlife))</f>
        <v>0</v>
      </c>
      <c r="AQ355" s="105">
        <f>IF(A22stdlife="n/a","n/a",IF(AQ$3&gt;(A22stdlife+$E355),('PTRM input'!$K$164*(1+rvanilla05)^0.5)-SUM($K355:AP355),('PTRM input'!$K$164*(1+rvanilla05)^0.5)/A22stdlife))</f>
        <v>0</v>
      </c>
      <c r="AR355" s="105">
        <f>IF(A22stdlife="n/a","n/a",IF(AR$3&gt;(A22stdlife+$E355),('PTRM input'!$K$164*(1+rvanilla05)^0.5)-SUM($K355:AQ355),('PTRM input'!$K$164*(1+rvanilla05)^0.5)/A22stdlife))</f>
        <v>0</v>
      </c>
      <c r="AS355" s="105">
        <f>IF(A22stdlife="n/a","n/a",IF(AS$3&gt;(A22stdlife+$E355),('PTRM input'!$K$164*(1+rvanilla05)^0.5)-SUM($K355:AR355),('PTRM input'!$K$164*(1+rvanilla05)^0.5)/A22stdlife))</f>
        <v>0</v>
      </c>
      <c r="AT355" s="105">
        <f>IF(A22stdlife="n/a","n/a",IF(AT$3&gt;(A22stdlife+$E355),('PTRM input'!$K$164*(1+rvanilla05)^0.5)-SUM($K355:AS355),('PTRM input'!$K$164*(1+rvanilla05)^0.5)/A22stdlife))</f>
        <v>0</v>
      </c>
      <c r="AU355" s="105">
        <f>IF(A22stdlife="n/a","n/a",IF(AU$3&gt;(A22stdlife+$E355),('PTRM input'!$K$164*(1+rvanilla05)^0.5)-SUM($K355:AT355),('PTRM input'!$K$164*(1+rvanilla05)^0.5)/A22stdlife))</f>
        <v>0</v>
      </c>
      <c r="AV355" s="105">
        <f>IF(A22stdlife="n/a","n/a",IF(AV$3&gt;(A22stdlife+$E355),('PTRM input'!$K$164*(1+rvanilla05)^0.5)-SUM($K355:AU355),('PTRM input'!$K$164*(1+rvanilla05)^0.5)/A22stdlife))</f>
        <v>0</v>
      </c>
      <c r="AW355" s="105">
        <f>IF(A22stdlife="n/a","n/a",IF(AW$3&gt;(A22stdlife+$E355),('PTRM input'!$K$164*(1+rvanilla05)^0.5)-SUM($K355:AV355),('PTRM input'!$K$164*(1+rvanilla05)^0.5)/A22stdlife))</f>
        <v>0</v>
      </c>
      <c r="AX355" s="105">
        <f>IF(A22stdlife="n/a","n/a",IF(AX$3&gt;(A22stdlife+$E355),('PTRM input'!$K$164*(1+rvanilla05)^0.5)-SUM($K355:AW355),('PTRM input'!$K$164*(1+rvanilla05)^0.5)/A22stdlife))</f>
        <v>0</v>
      </c>
      <c r="AY355" s="105">
        <f>IF(A22stdlife="n/a","n/a",IF(AY$3&gt;(A22stdlife+$E355),('PTRM input'!$K$164*(1+rvanilla05)^0.5)-SUM($K355:AX355),('PTRM input'!$K$164*(1+rvanilla05)^0.5)/A22stdlife))</f>
        <v>0</v>
      </c>
      <c r="AZ355" s="105">
        <f>IF(A22stdlife="n/a","n/a",IF(AZ$3&gt;(A22stdlife+$E355),('PTRM input'!$K$164*(1+rvanilla05)^0.5)-SUM($K355:AY355),('PTRM input'!$K$164*(1+rvanilla05)^0.5)/A22stdlife))</f>
        <v>0</v>
      </c>
      <c r="BA355" s="105">
        <f>IF(A22stdlife="n/a","n/a",IF(BA$3&gt;(A22stdlife+$E355),('PTRM input'!$K$164*(1+rvanilla05)^0.5)-SUM($K355:AZ355),('PTRM input'!$K$164*(1+rvanilla05)^0.5)/A22stdlife))</f>
        <v>0</v>
      </c>
      <c r="BB355" s="105">
        <f>IF(A22stdlife="n/a","n/a",IF(BB$3&gt;(A22stdlife+$E355),('PTRM input'!$K$164*(1+rvanilla05)^0.5)-SUM($K355:BA355),('PTRM input'!$K$164*(1+rvanilla05)^0.5)/A22stdlife))</f>
        <v>0</v>
      </c>
      <c r="BC355" s="105">
        <f>IF(A22stdlife="n/a","n/a",IF(BC$3&gt;(A22stdlife+$E355),('PTRM input'!$K$164*(1+rvanilla05)^0.5)-SUM($K355:BB355),('PTRM input'!$K$164*(1+rvanilla05)^0.5)/A22stdlife))</f>
        <v>0</v>
      </c>
      <c r="BD355" s="105">
        <f>IF(A22stdlife="n/a","n/a",IF(BD$3&gt;(A22stdlife+$E355),('PTRM input'!$K$164*(1+rvanilla05)^0.5)-SUM($K355:BC355),('PTRM input'!$K$164*(1+rvanilla05)^0.5)/A22stdlife))</f>
        <v>0</v>
      </c>
      <c r="BE355" s="105">
        <f>IF(A22stdlife="n/a","n/a",IF(BE$3&gt;(A22stdlife+$E355),('PTRM input'!$K$164*(1+rvanilla05)^0.5)-SUM($K355:BD355),('PTRM input'!$K$164*(1+rvanilla05)^0.5)/A22stdlife))</f>
        <v>0</v>
      </c>
      <c r="BF355" s="105">
        <f>IF(A22stdlife="n/a","n/a",IF(BF$3&gt;(A22stdlife+$E355),('PTRM input'!$K$164*(1+rvanilla05)^0.5)-SUM($K355:BE355),('PTRM input'!$K$164*(1+rvanilla05)^0.5)/A22stdlife))</f>
        <v>0</v>
      </c>
      <c r="BG355" s="105">
        <f>IF(A22stdlife="n/a","n/a",IF(BG$3&gt;(A22stdlife+$E355),('PTRM input'!$K$164*(1+rvanilla05)^0.5)-SUM($K355:BF355),('PTRM input'!$K$164*(1+rvanilla05)^0.5)/A22stdlife))</f>
        <v>0</v>
      </c>
      <c r="BH355" s="105">
        <f>IF(A22stdlife="n/a","n/a",IF(BH$3&gt;(A22stdlife+$E355),('PTRM input'!$K$164*(1+rvanilla05)^0.5)-SUM($K355:BG355),('PTRM input'!$K$164*(1+rvanilla05)^0.5)/A22stdlife))</f>
        <v>0</v>
      </c>
      <c r="BI355" s="105">
        <f>IF(A22stdlife="n/a","n/a",IF(BI$3&gt;(A22stdlife+$E355),('PTRM input'!$K$164*(1+rvanilla05)^0.5)-SUM($K355:BH355),('PTRM input'!$K$164*(1+rvanilla05)^0.5)/A22stdlife))</f>
        <v>0</v>
      </c>
      <c r="BJ355" s="234"/>
      <c r="BK355" s="234"/>
      <c r="BL355" s="234"/>
      <c r="BM355" s="234"/>
    </row>
    <row r="356" spans="1:65" s="190" customFormat="1" hidden="1" outlineLevel="2">
      <c r="A356" s="234"/>
      <c r="B356" s="32"/>
      <c r="C356" s="31"/>
      <c r="D356" s="930"/>
      <c r="E356" s="167">
        <v>6</v>
      </c>
      <c r="F356" s="34"/>
      <c r="G356" s="184"/>
      <c r="H356" s="186"/>
      <c r="I356" s="186"/>
      <c r="J356" s="186"/>
      <c r="K356" s="186"/>
      <c r="L356" s="185"/>
      <c r="M356" s="105">
        <f>IF(A22stdlife="n/a","n/a",IF(M$3&gt;(A22stdlife+$E356),('PTRM input'!$L$164*(1+rvanilla06)^0.5)-SUM($L356:L356),('PTRM input'!$L$164*(1+rvanilla06)^0.5)/A22stdlife))</f>
        <v>0</v>
      </c>
      <c r="N356" s="105">
        <f>IF(A22stdlife="n/a","n/a",IF(N$3&gt;(A22stdlife+$E356),('PTRM input'!$L$164*(1+rvanilla06)^0.5)-SUM($L356:M356),('PTRM input'!$L$164*(1+rvanilla06)^0.5)/A22stdlife))</f>
        <v>0</v>
      </c>
      <c r="O356" s="105">
        <f>IF(A22stdlife="n/a","n/a",IF(O$3&gt;(A22stdlife+$E356),('PTRM input'!$L$164*(1+rvanilla06)^0.5)-SUM($L356:N356),('PTRM input'!$L$164*(1+rvanilla06)^0.5)/A22stdlife))</f>
        <v>0</v>
      </c>
      <c r="P356" s="105">
        <f>IF(A22stdlife="n/a","n/a",IF(P$3&gt;(A22stdlife+$E356),('PTRM input'!$L$164*(1+rvanilla06)^0.5)-SUM($L356:O356),('PTRM input'!$L$164*(1+rvanilla06)^0.5)/A22stdlife))</f>
        <v>0</v>
      </c>
      <c r="Q356" s="105">
        <f>IF(A22stdlife="n/a","n/a",IF(Q$3&gt;(A22stdlife+$E356),('PTRM input'!$L$164*(1+rvanilla06)^0.5)-SUM($L356:P356),('PTRM input'!$L$164*(1+rvanilla06)^0.5)/A22stdlife))</f>
        <v>0</v>
      </c>
      <c r="R356" s="105">
        <f>IF(A22stdlife="n/a","n/a",IF(R$3&gt;(A22stdlife+$E356),('PTRM input'!$L$164*(1+rvanilla06)^0.5)-SUM($L356:Q356),('PTRM input'!$L$164*(1+rvanilla06)^0.5)/A22stdlife))</f>
        <v>0</v>
      </c>
      <c r="S356" s="105">
        <f>IF(A22stdlife="n/a","n/a",IF(S$3&gt;(A22stdlife+$E356),('PTRM input'!$L$164*(1+rvanilla06)^0.5)-SUM($L356:R356),('PTRM input'!$L$164*(1+rvanilla06)^0.5)/A22stdlife))</f>
        <v>0</v>
      </c>
      <c r="T356" s="105">
        <f>IF(A22stdlife="n/a","n/a",IF(T$3&gt;(A22stdlife+$E356),('PTRM input'!$L$164*(1+rvanilla06)^0.5)-SUM($L356:S356),('PTRM input'!$L$164*(1+rvanilla06)^0.5)/A22stdlife))</f>
        <v>0</v>
      </c>
      <c r="U356" s="105">
        <f>IF(A22stdlife="n/a","n/a",IF(U$3&gt;(A22stdlife+$E356),('PTRM input'!$L$164*(1+rvanilla06)^0.5)-SUM($L356:T356),('PTRM input'!$L$164*(1+rvanilla06)^0.5)/A22stdlife))</f>
        <v>0</v>
      </c>
      <c r="V356" s="105">
        <f>IF(A22stdlife="n/a","n/a",IF(V$3&gt;(A22stdlife+$E356),('PTRM input'!$L$164*(1+rvanilla06)^0.5)-SUM($L356:U356),('PTRM input'!$L$164*(1+rvanilla06)^0.5)/A22stdlife))</f>
        <v>0</v>
      </c>
      <c r="W356" s="105">
        <f>IF(A22stdlife="n/a","n/a",IF(W$3&gt;(A22stdlife+$E356),('PTRM input'!$L$164*(1+rvanilla06)^0.5)-SUM($L356:V356),('PTRM input'!$L$164*(1+rvanilla06)^0.5)/A22stdlife))</f>
        <v>0</v>
      </c>
      <c r="X356" s="105">
        <f>IF(A22stdlife="n/a","n/a",IF(X$3&gt;(A22stdlife+$E356),('PTRM input'!$L$164*(1+rvanilla06)^0.5)-SUM($L356:W356),('PTRM input'!$L$164*(1+rvanilla06)^0.5)/A22stdlife))</f>
        <v>0</v>
      </c>
      <c r="Y356" s="105">
        <f>IF(A22stdlife="n/a","n/a",IF(Y$3&gt;(A22stdlife+$E356),('PTRM input'!$L$164*(1+rvanilla06)^0.5)-SUM($L356:X356),('PTRM input'!$L$164*(1+rvanilla06)^0.5)/A22stdlife))</f>
        <v>0</v>
      </c>
      <c r="Z356" s="105">
        <f>IF(A22stdlife="n/a","n/a",IF(Z$3&gt;(A22stdlife+$E356),('PTRM input'!$L$164*(1+rvanilla06)^0.5)-SUM($L356:Y356),('PTRM input'!$L$164*(1+rvanilla06)^0.5)/A22stdlife))</f>
        <v>0</v>
      </c>
      <c r="AA356" s="105">
        <f>IF(A22stdlife="n/a","n/a",IF(AA$3&gt;(A22stdlife+$E356),('PTRM input'!$L$164*(1+rvanilla06)^0.5)-SUM($L356:Z356),('PTRM input'!$L$164*(1+rvanilla06)^0.5)/A22stdlife))</f>
        <v>0</v>
      </c>
      <c r="AB356" s="105">
        <f>IF(A22stdlife="n/a","n/a",IF(AB$3&gt;(A22stdlife+$E356),('PTRM input'!$L$164*(1+rvanilla06)^0.5)-SUM($L356:AA356),('PTRM input'!$L$164*(1+rvanilla06)^0.5)/A22stdlife))</f>
        <v>0</v>
      </c>
      <c r="AC356" s="105">
        <f>IF(A22stdlife="n/a","n/a",IF(AC$3&gt;(A22stdlife+$E356),('PTRM input'!$L$164*(1+rvanilla06)^0.5)-SUM($L356:AB356),('PTRM input'!$L$164*(1+rvanilla06)^0.5)/A22stdlife))</f>
        <v>0</v>
      </c>
      <c r="AD356" s="105">
        <f>IF(A22stdlife="n/a","n/a",IF(AD$3&gt;(A22stdlife+$E356),('PTRM input'!$L$164*(1+rvanilla06)^0.5)-SUM($L356:AC356),('PTRM input'!$L$164*(1+rvanilla06)^0.5)/A22stdlife))</f>
        <v>0</v>
      </c>
      <c r="AE356" s="105">
        <f>IF(A22stdlife="n/a","n/a",IF(AE$3&gt;(A22stdlife+$E356),('PTRM input'!$L$164*(1+rvanilla06)^0.5)-SUM($L356:AD356),('PTRM input'!$L$164*(1+rvanilla06)^0.5)/A22stdlife))</f>
        <v>0</v>
      </c>
      <c r="AF356" s="105">
        <f>IF(A22stdlife="n/a","n/a",IF(AF$3&gt;(A22stdlife+$E356),('PTRM input'!$L$164*(1+rvanilla06)^0.5)-SUM($L356:AE356),('PTRM input'!$L$164*(1+rvanilla06)^0.5)/A22stdlife))</f>
        <v>0</v>
      </c>
      <c r="AG356" s="105">
        <f>IF(A22stdlife="n/a","n/a",IF(AG$3&gt;(A22stdlife+$E356),('PTRM input'!$L$164*(1+rvanilla06)^0.5)-SUM($L356:AF356),('PTRM input'!$L$164*(1+rvanilla06)^0.5)/A22stdlife))</f>
        <v>0</v>
      </c>
      <c r="AH356" s="105">
        <f>IF(A22stdlife="n/a","n/a",IF(AH$3&gt;(A22stdlife+$E356),('PTRM input'!$L$164*(1+rvanilla06)^0.5)-SUM($L356:AG356),('PTRM input'!$L$164*(1+rvanilla06)^0.5)/A22stdlife))</f>
        <v>0</v>
      </c>
      <c r="AI356" s="105">
        <f>IF(A22stdlife="n/a","n/a",IF(AI$3&gt;(A22stdlife+$E356),('PTRM input'!$L$164*(1+rvanilla06)^0.5)-SUM($L356:AH356),('PTRM input'!$L$164*(1+rvanilla06)^0.5)/A22stdlife))</f>
        <v>0</v>
      </c>
      <c r="AJ356" s="105">
        <f>IF(A22stdlife="n/a","n/a",IF(AJ$3&gt;(A22stdlife+$E356),('PTRM input'!$L$164*(1+rvanilla06)^0.5)-SUM($L356:AI356),('PTRM input'!$L$164*(1+rvanilla06)^0.5)/A22stdlife))</f>
        <v>0</v>
      </c>
      <c r="AK356" s="105">
        <f>IF(A22stdlife="n/a","n/a",IF(AK$3&gt;(A22stdlife+$E356),('PTRM input'!$L$164*(1+rvanilla06)^0.5)-SUM($L356:AJ356),('PTRM input'!$L$164*(1+rvanilla06)^0.5)/A22stdlife))</f>
        <v>0</v>
      </c>
      <c r="AL356" s="105">
        <f>IF(A22stdlife="n/a","n/a",IF(AL$3&gt;(A22stdlife+$E356),('PTRM input'!$L$164*(1+rvanilla06)^0.5)-SUM($L356:AK356),('PTRM input'!$L$164*(1+rvanilla06)^0.5)/A22stdlife))</f>
        <v>0</v>
      </c>
      <c r="AM356" s="105">
        <f>IF(A22stdlife="n/a","n/a",IF(AM$3&gt;(A22stdlife+$E356),('PTRM input'!$L$164*(1+rvanilla06)^0.5)-SUM($L356:AL356),('PTRM input'!$L$164*(1+rvanilla06)^0.5)/A22stdlife))</f>
        <v>0</v>
      </c>
      <c r="AN356" s="105">
        <f>IF(A22stdlife="n/a","n/a",IF(AN$3&gt;(A22stdlife+$E356),('PTRM input'!$L$164*(1+rvanilla06)^0.5)-SUM($L356:AM356),('PTRM input'!$L$164*(1+rvanilla06)^0.5)/A22stdlife))</f>
        <v>0</v>
      </c>
      <c r="AO356" s="105">
        <f>IF(A22stdlife="n/a","n/a",IF(AO$3&gt;(A22stdlife+$E356),('PTRM input'!$L$164*(1+rvanilla06)^0.5)-SUM($L356:AN356),('PTRM input'!$L$164*(1+rvanilla06)^0.5)/A22stdlife))</f>
        <v>0</v>
      </c>
      <c r="AP356" s="105">
        <f>IF(A22stdlife="n/a","n/a",IF(AP$3&gt;(A22stdlife+$E356),('PTRM input'!$L$164*(1+rvanilla06)^0.5)-SUM($L356:AO356),('PTRM input'!$L$164*(1+rvanilla06)^0.5)/A22stdlife))</f>
        <v>0</v>
      </c>
      <c r="AQ356" s="105">
        <f>IF(A22stdlife="n/a","n/a",IF(AQ$3&gt;(A22stdlife+$E356),('PTRM input'!$L$164*(1+rvanilla06)^0.5)-SUM($L356:AP356),('PTRM input'!$L$164*(1+rvanilla06)^0.5)/A22stdlife))</f>
        <v>0</v>
      </c>
      <c r="AR356" s="105">
        <f>IF(A22stdlife="n/a","n/a",IF(AR$3&gt;(A22stdlife+$E356),('PTRM input'!$L$164*(1+rvanilla06)^0.5)-SUM($L356:AQ356),('PTRM input'!$L$164*(1+rvanilla06)^0.5)/A22stdlife))</f>
        <v>0</v>
      </c>
      <c r="AS356" s="105">
        <f>IF(A22stdlife="n/a","n/a",IF(AS$3&gt;(A22stdlife+$E356),('PTRM input'!$L$164*(1+rvanilla06)^0.5)-SUM($L356:AR356),('PTRM input'!$L$164*(1+rvanilla06)^0.5)/A22stdlife))</f>
        <v>0</v>
      </c>
      <c r="AT356" s="105">
        <f>IF(A22stdlife="n/a","n/a",IF(AT$3&gt;(A22stdlife+$E356),('PTRM input'!$L$164*(1+rvanilla06)^0.5)-SUM($L356:AS356),('PTRM input'!$L$164*(1+rvanilla06)^0.5)/A22stdlife))</f>
        <v>0</v>
      </c>
      <c r="AU356" s="105">
        <f>IF(A22stdlife="n/a","n/a",IF(AU$3&gt;(A22stdlife+$E356),('PTRM input'!$L$164*(1+rvanilla06)^0.5)-SUM($L356:AT356),('PTRM input'!$L$164*(1+rvanilla06)^0.5)/A22stdlife))</f>
        <v>0</v>
      </c>
      <c r="AV356" s="105">
        <f>IF(A22stdlife="n/a","n/a",IF(AV$3&gt;(A22stdlife+$E356),('PTRM input'!$L$164*(1+rvanilla06)^0.5)-SUM($L356:AU356),('PTRM input'!$L$164*(1+rvanilla06)^0.5)/A22stdlife))</f>
        <v>0</v>
      </c>
      <c r="AW356" s="105">
        <f>IF(A22stdlife="n/a","n/a",IF(AW$3&gt;(A22stdlife+$E356),('PTRM input'!$L$164*(1+rvanilla06)^0.5)-SUM($L356:AV356),('PTRM input'!$L$164*(1+rvanilla06)^0.5)/A22stdlife))</f>
        <v>0</v>
      </c>
      <c r="AX356" s="105">
        <f>IF(A22stdlife="n/a","n/a",IF(AX$3&gt;(A22stdlife+$E356),('PTRM input'!$L$164*(1+rvanilla06)^0.5)-SUM($L356:AW356),('PTRM input'!$L$164*(1+rvanilla06)^0.5)/A22stdlife))</f>
        <v>0</v>
      </c>
      <c r="AY356" s="105">
        <f>IF(A22stdlife="n/a","n/a",IF(AY$3&gt;(A22stdlife+$E356),('PTRM input'!$L$164*(1+rvanilla06)^0.5)-SUM($L356:AX356),('PTRM input'!$L$164*(1+rvanilla06)^0.5)/A22stdlife))</f>
        <v>0</v>
      </c>
      <c r="AZ356" s="105">
        <f>IF(A22stdlife="n/a","n/a",IF(AZ$3&gt;(A22stdlife+$E356),('PTRM input'!$L$164*(1+rvanilla06)^0.5)-SUM($L356:AY356),('PTRM input'!$L$164*(1+rvanilla06)^0.5)/A22stdlife))</f>
        <v>0</v>
      </c>
      <c r="BA356" s="105">
        <f>IF(A22stdlife="n/a","n/a",IF(BA$3&gt;(A22stdlife+$E356),('PTRM input'!$L$164*(1+rvanilla06)^0.5)-SUM($L356:AZ356),('PTRM input'!$L$164*(1+rvanilla06)^0.5)/A22stdlife))</f>
        <v>0</v>
      </c>
      <c r="BB356" s="105">
        <f>IF(A22stdlife="n/a","n/a",IF(BB$3&gt;(A22stdlife+$E356),('PTRM input'!$L$164*(1+rvanilla06)^0.5)-SUM($L356:BA356),('PTRM input'!$L$164*(1+rvanilla06)^0.5)/A22stdlife))</f>
        <v>0</v>
      </c>
      <c r="BC356" s="105">
        <f>IF(A22stdlife="n/a","n/a",IF(BC$3&gt;(A22stdlife+$E356),('PTRM input'!$L$164*(1+rvanilla06)^0.5)-SUM($L356:BB356),('PTRM input'!$L$164*(1+rvanilla06)^0.5)/A22stdlife))</f>
        <v>0</v>
      </c>
      <c r="BD356" s="105">
        <f>IF(A22stdlife="n/a","n/a",IF(BD$3&gt;(A22stdlife+$E356),('PTRM input'!$L$164*(1+rvanilla06)^0.5)-SUM($L356:BC356),('PTRM input'!$L$164*(1+rvanilla06)^0.5)/A22stdlife))</f>
        <v>0</v>
      </c>
      <c r="BE356" s="105">
        <f>IF(A22stdlife="n/a","n/a",IF(BE$3&gt;(A22stdlife+$E356),('PTRM input'!$L$164*(1+rvanilla06)^0.5)-SUM($L356:BD356),('PTRM input'!$L$164*(1+rvanilla06)^0.5)/A22stdlife))</f>
        <v>0</v>
      </c>
      <c r="BF356" s="105">
        <f>IF(A22stdlife="n/a","n/a",IF(BF$3&gt;(A22stdlife+$E356),('PTRM input'!$L$164*(1+rvanilla06)^0.5)-SUM($L356:BE356),('PTRM input'!$L$164*(1+rvanilla06)^0.5)/A22stdlife))</f>
        <v>0</v>
      </c>
      <c r="BG356" s="105">
        <f>IF(A22stdlife="n/a","n/a",IF(BG$3&gt;(A22stdlife+$E356),('PTRM input'!$L$164*(1+rvanilla06)^0.5)-SUM($L356:BF356),('PTRM input'!$L$164*(1+rvanilla06)^0.5)/A22stdlife))</f>
        <v>0</v>
      </c>
      <c r="BH356" s="105">
        <f>IF(A22stdlife="n/a","n/a",IF(BH$3&gt;(A22stdlife+$E356),('PTRM input'!$L$164*(1+rvanilla06)^0.5)-SUM($L356:BG356),('PTRM input'!$L$164*(1+rvanilla06)^0.5)/A22stdlife))</f>
        <v>0</v>
      </c>
      <c r="BI356" s="105">
        <f>IF(A22stdlife="n/a","n/a",IF(BI$3&gt;(A22stdlife+$E356),('PTRM input'!$L$164*(1+rvanilla06)^0.5)-SUM($L356:BH356),('PTRM input'!$L$164*(1+rvanilla06)^0.5)/A22stdlife))</f>
        <v>0</v>
      </c>
      <c r="BJ356" s="234"/>
      <c r="BK356" s="234"/>
      <c r="BL356" s="234"/>
      <c r="BM356" s="234"/>
    </row>
    <row r="357" spans="1:65" s="190" customFormat="1" hidden="1" outlineLevel="2">
      <c r="A357" s="234"/>
      <c r="B357" s="32"/>
      <c r="C357" s="31"/>
      <c r="D357" s="930"/>
      <c r="E357" s="167">
        <v>7</v>
      </c>
      <c r="F357" s="34"/>
      <c r="G357" s="184"/>
      <c r="H357" s="186"/>
      <c r="I357" s="186"/>
      <c r="J357" s="186"/>
      <c r="K357" s="186"/>
      <c r="L357" s="186"/>
      <c r="M357" s="185"/>
      <c r="N357" s="105">
        <f>IF(A22stdlife="n/a","n/a",IF(N$3&gt;(A22stdlife+$E357),('PTRM input'!$M$164*(1+rvanilla07)^0.5)-SUM($M357:M357),('PTRM input'!$M$164*(1+rvanilla07)^0.5)/A22stdlife))</f>
        <v>0</v>
      </c>
      <c r="O357" s="105">
        <f>IF(A22stdlife="n/a","n/a",IF(O$3&gt;(A22stdlife+$E357),('PTRM input'!$M$164*(1+rvanilla07)^0.5)-SUM($M357:N357),('PTRM input'!$M$164*(1+rvanilla07)^0.5)/A22stdlife))</f>
        <v>0</v>
      </c>
      <c r="P357" s="105">
        <f>IF(A22stdlife="n/a","n/a",IF(P$3&gt;(A22stdlife+$E357),('PTRM input'!$M$164*(1+rvanilla07)^0.5)-SUM($M357:O357),('PTRM input'!$M$164*(1+rvanilla07)^0.5)/A22stdlife))</f>
        <v>0</v>
      </c>
      <c r="Q357" s="105">
        <f>IF(A22stdlife="n/a","n/a",IF(Q$3&gt;(A22stdlife+$E357),('PTRM input'!$M$164*(1+rvanilla07)^0.5)-SUM($M357:P357),('PTRM input'!$M$164*(1+rvanilla07)^0.5)/A22stdlife))</f>
        <v>0</v>
      </c>
      <c r="R357" s="105">
        <f>IF(A22stdlife="n/a","n/a",IF(R$3&gt;(A22stdlife+$E357),('PTRM input'!$M$164*(1+rvanilla07)^0.5)-SUM($M357:Q357),('PTRM input'!$M$164*(1+rvanilla07)^0.5)/A22stdlife))</f>
        <v>0</v>
      </c>
      <c r="S357" s="105">
        <f>IF(A22stdlife="n/a","n/a",IF(S$3&gt;(A22stdlife+$E357),('PTRM input'!$M$164*(1+rvanilla07)^0.5)-SUM($M357:R357),('PTRM input'!$M$164*(1+rvanilla07)^0.5)/A22stdlife))</f>
        <v>0</v>
      </c>
      <c r="T357" s="105">
        <f>IF(A22stdlife="n/a","n/a",IF(T$3&gt;(A22stdlife+$E357),('PTRM input'!$M$164*(1+rvanilla07)^0.5)-SUM($M357:S357),('PTRM input'!$M$164*(1+rvanilla07)^0.5)/A22stdlife))</f>
        <v>0</v>
      </c>
      <c r="U357" s="105">
        <f>IF(A22stdlife="n/a","n/a",IF(U$3&gt;(A22stdlife+$E357),('PTRM input'!$M$164*(1+rvanilla07)^0.5)-SUM($M357:T357),('PTRM input'!$M$164*(1+rvanilla07)^0.5)/A22stdlife))</f>
        <v>0</v>
      </c>
      <c r="V357" s="105">
        <f>IF(A22stdlife="n/a","n/a",IF(V$3&gt;(A22stdlife+$E357),('PTRM input'!$M$164*(1+rvanilla07)^0.5)-SUM($M357:U357),('PTRM input'!$M$164*(1+rvanilla07)^0.5)/A22stdlife))</f>
        <v>0</v>
      </c>
      <c r="W357" s="105">
        <f>IF(A22stdlife="n/a","n/a",IF(W$3&gt;(A22stdlife+$E357),('PTRM input'!$M$164*(1+rvanilla07)^0.5)-SUM($M357:V357),('PTRM input'!$M$164*(1+rvanilla07)^0.5)/A22stdlife))</f>
        <v>0</v>
      </c>
      <c r="X357" s="105">
        <f>IF(A22stdlife="n/a","n/a",IF(X$3&gt;(A22stdlife+$E357),('PTRM input'!$M$164*(1+rvanilla07)^0.5)-SUM($M357:W357),('PTRM input'!$M$164*(1+rvanilla07)^0.5)/A22stdlife))</f>
        <v>0</v>
      </c>
      <c r="Y357" s="105">
        <f>IF(A22stdlife="n/a","n/a",IF(Y$3&gt;(A22stdlife+$E357),('PTRM input'!$M$164*(1+rvanilla07)^0.5)-SUM($M357:X357),('PTRM input'!$M$164*(1+rvanilla07)^0.5)/A22stdlife))</f>
        <v>0</v>
      </c>
      <c r="Z357" s="105">
        <f>IF(A22stdlife="n/a","n/a",IF(Z$3&gt;(A22stdlife+$E357),('PTRM input'!$M$164*(1+rvanilla07)^0.5)-SUM($M357:Y357),('PTRM input'!$M$164*(1+rvanilla07)^0.5)/A22stdlife))</f>
        <v>0</v>
      </c>
      <c r="AA357" s="105">
        <f>IF(A22stdlife="n/a","n/a",IF(AA$3&gt;(A22stdlife+$E357),('PTRM input'!$M$164*(1+rvanilla07)^0.5)-SUM($M357:Z357),('PTRM input'!$M$164*(1+rvanilla07)^0.5)/A22stdlife))</f>
        <v>0</v>
      </c>
      <c r="AB357" s="105">
        <f>IF(A22stdlife="n/a","n/a",IF(AB$3&gt;(A22stdlife+$E357),('PTRM input'!$M$164*(1+rvanilla07)^0.5)-SUM($M357:AA357),('PTRM input'!$M$164*(1+rvanilla07)^0.5)/A22stdlife))</f>
        <v>0</v>
      </c>
      <c r="AC357" s="105">
        <f>IF(A22stdlife="n/a","n/a",IF(AC$3&gt;(A22stdlife+$E357),('PTRM input'!$M$164*(1+rvanilla07)^0.5)-SUM($M357:AB357),('PTRM input'!$M$164*(1+rvanilla07)^0.5)/A22stdlife))</f>
        <v>0</v>
      </c>
      <c r="AD357" s="105">
        <f>IF(A22stdlife="n/a","n/a",IF(AD$3&gt;(A22stdlife+$E357),('PTRM input'!$M$164*(1+rvanilla07)^0.5)-SUM($M357:AC357),('PTRM input'!$M$164*(1+rvanilla07)^0.5)/A22stdlife))</f>
        <v>0</v>
      </c>
      <c r="AE357" s="105">
        <f>IF(A22stdlife="n/a","n/a",IF(AE$3&gt;(A22stdlife+$E357),('PTRM input'!$M$164*(1+rvanilla07)^0.5)-SUM($M357:AD357),('PTRM input'!$M$164*(1+rvanilla07)^0.5)/A22stdlife))</f>
        <v>0</v>
      </c>
      <c r="AF357" s="105">
        <f>IF(A22stdlife="n/a","n/a",IF(AF$3&gt;(A22stdlife+$E357),('PTRM input'!$M$164*(1+rvanilla07)^0.5)-SUM($M357:AE357),('PTRM input'!$M$164*(1+rvanilla07)^0.5)/A22stdlife))</f>
        <v>0</v>
      </c>
      <c r="AG357" s="105">
        <f>IF(A22stdlife="n/a","n/a",IF(AG$3&gt;(A22stdlife+$E357),('PTRM input'!$M$164*(1+rvanilla07)^0.5)-SUM($M357:AF357),('PTRM input'!$M$164*(1+rvanilla07)^0.5)/A22stdlife))</f>
        <v>0</v>
      </c>
      <c r="AH357" s="105">
        <f>IF(A22stdlife="n/a","n/a",IF(AH$3&gt;(A22stdlife+$E357),('PTRM input'!$M$164*(1+rvanilla07)^0.5)-SUM($M357:AG357),('PTRM input'!$M$164*(1+rvanilla07)^0.5)/A22stdlife))</f>
        <v>0</v>
      </c>
      <c r="AI357" s="105">
        <f>IF(A22stdlife="n/a","n/a",IF(AI$3&gt;(A22stdlife+$E357),('PTRM input'!$M$164*(1+rvanilla07)^0.5)-SUM($M357:AH357),('PTRM input'!$M$164*(1+rvanilla07)^0.5)/A22stdlife))</f>
        <v>0</v>
      </c>
      <c r="AJ357" s="105">
        <f>IF(A22stdlife="n/a","n/a",IF(AJ$3&gt;(A22stdlife+$E357),('PTRM input'!$M$164*(1+rvanilla07)^0.5)-SUM($M357:AI357),('PTRM input'!$M$164*(1+rvanilla07)^0.5)/A22stdlife))</f>
        <v>0</v>
      </c>
      <c r="AK357" s="105">
        <f>IF(A22stdlife="n/a","n/a",IF(AK$3&gt;(A22stdlife+$E357),('PTRM input'!$M$164*(1+rvanilla07)^0.5)-SUM($M357:AJ357),('PTRM input'!$M$164*(1+rvanilla07)^0.5)/A22stdlife))</f>
        <v>0</v>
      </c>
      <c r="AL357" s="105">
        <f>IF(A22stdlife="n/a","n/a",IF(AL$3&gt;(A22stdlife+$E357),('PTRM input'!$M$164*(1+rvanilla07)^0.5)-SUM($M357:AK357),('PTRM input'!$M$164*(1+rvanilla07)^0.5)/A22stdlife))</f>
        <v>0</v>
      </c>
      <c r="AM357" s="105">
        <f>IF(A22stdlife="n/a","n/a",IF(AM$3&gt;(A22stdlife+$E357),('PTRM input'!$M$164*(1+rvanilla07)^0.5)-SUM($M357:AL357),('PTRM input'!$M$164*(1+rvanilla07)^0.5)/A22stdlife))</f>
        <v>0</v>
      </c>
      <c r="AN357" s="105">
        <f>IF(A22stdlife="n/a","n/a",IF(AN$3&gt;(A22stdlife+$E357),('PTRM input'!$M$164*(1+rvanilla07)^0.5)-SUM($M357:AM357),('PTRM input'!$M$164*(1+rvanilla07)^0.5)/A22stdlife))</f>
        <v>0</v>
      </c>
      <c r="AO357" s="105">
        <f>IF(A22stdlife="n/a","n/a",IF(AO$3&gt;(A22stdlife+$E357),('PTRM input'!$M$164*(1+rvanilla07)^0.5)-SUM($M357:AN357),('PTRM input'!$M$164*(1+rvanilla07)^0.5)/A22stdlife))</f>
        <v>0</v>
      </c>
      <c r="AP357" s="105">
        <f>IF(A22stdlife="n/a","n/a",IF(AP$3&gt;(A22stdlife+$E357),('PTRM input'!$M$164*(1+rvanilla07)^0.5)-SUM($M357:AO357),('PTRM input'!$M$164*(1+rvanilla07)^0.5)/A22stdlife))</f>
        <v>0</v>
      </c>
      <c r="AQ357" s="105">
        <f>IF(A22stdlife="n/a","n/a",IF(AQ$3&gt;(A22stdlife+$E357),('PTRM input'!$M$164*(1+rvanilla07)^0.5)-SUM($M357:AP357),('PTRM input'!$M$164*(1+rvanilla07)^0.5)/A22stdlife))</f>
        <v>0</v>
      </c>
      <c r="AR357" s="105">
        <f>IF(A22stdlife="n/a","n/a",IF(AR$3&gt;(A22stdlife+$E357),('PTRM input'!$M$164*(1+rvanilla07)^0.5)-SUM($M357:AQ357),('PTRM input'!$M$164*(1+rvanilla07)^0.5)/A22stdlife))</f>
        <v>0</v>
      </c>
      <c r="AS357" s="105">
        <f>IF(A22stdlife="n/a","n/a",IF(AS$3&gt;(A22stdlife+$E357),('PTRM input'!$M$164*(1+rvanilla07)^0.5)-SUM($M357:AR357),('PTRM input'!$M$164*(1+rvanilla07)^0.5)/A22stdlife))</f>
        <v>0</v>
      </c>
      <c r="AT357" s="105">
        <f>IF(A22stdlife="n/a","n/a",IF(AT$3&gt;(A22stdlife+$E357),('PTRM input'!$M$164*(1+rvanilla07)^0.5)-SUM($M357:AS357),('PTRM input'!$M$164*(1+rvanilla07)^0.5)/A22stdlife))</f>
        <v>0</v>
      </c>
      <c r="AU357" s="105">
        <f>IF(A22stdlife="n/a","n/a",IF(AU$3&gt;(A22stdlife+$E357),('PTRM input'!$M$164*(1+rvanilla07)^0.5)-SUM($M357:AT357),('PTRM input'!$M$164*(1+rvanilla07)^0.5)/A22stdlife))</f>
        <v>0</v>
      </c>
      <c r="AV357" s="105">
        <f>IF(A22stdlife="n/a","n/a",IF(AV$3&gt;(A22stdlife+$E357),('PTRM input'!$M$164*(1+rvanilla07)^0.5)-SUM($M357:AU357),('PTRM input'!$M$164*(1+rvanilla07)^0.5)/A22stdlife))</f>
        <v>0</v>
      </c>
      <c r="AW357" s="105">
        <f>IF(A22stdlife="n/a","n/a",IF(AW$3&gt;(A22stdlife+$E357),('PTRM input'!$M$164*(1+rvanilla07)^0.5)-SUM($M357:AV357),('PTRM input'!$M$164*(1+rvanilla07)^0.5)/A22stdlife))</f>
        <v>0</v>
      </c>
      <c r="AX357" s="105">
        <f>IF(A22stdlife="n/a","n/a",IF(AX$3&gt;(A22stdlife+$E357),('PTRM input'!$M$164*(1+rvanilla07)^0.5)-SUM($M357:AW357),('PTRM input'!$M$164*(1+rvanilla07)^0.5)/A22stdlife))</f>
        <v>0</v>
      </c>
      <c r="AY357" s="105">
        <f>IF(A22stdlife="n/a","n/a",IF(AY$3&gt;(A22stdlife+$E357),('PTRM input'!$M$164*(1+rvanilla07)^0.5)-SUM($M357:AX357),('PTRM input'!$M$164*(1+rvanilla07)^0.5)/A22stdlife))</f>
        <v>0</v>
      </c>
      <c r="AZ357" s="105">
        <f>IF(A22stdlife="n/a","n/a",IF(AZ$3&gt;(A22stdlife+$E357),('PTRM input'!$M$164*(1+rvanilla07)^0.5)-SUM($M357:AY357),('PTRM input'!$M$164*(1+rvanilla07)^0.5)/A22stdlife))</f>
        <v>0</v>
      </c>
      <c r="BA357" s="105">
        <f>IF(A22stdlife="n/a","n/a",IF(BA$3&gt;(A22stdlife+$E357),('PTRM input'!$M$164*(1+rvanilla07)^0.5)-SUM($M357:AZ357),('PTRM input'!$M$164*(1+rvanilla07)^0.5)/A22stdlife))</f>
        <v>0</v>
      </c>
      <c r="BB357" s="105">
        <f>IF(A22stdlife="n/a","n/a",IF(BB$3&gt;(A22stdlife+$E357),('PTRM input'!$M$164*(1+rvanilla07)^0.5)-SUM($M357:BA357),('PTRM input'!$M$164*(1+rvanilla07)^0.5)/A22stdlife))</f>
        <v>0</v>
      </c>
      <c r="BC357" s="105">
        <f>IF(A22stdlife="n/a","n/a",IF(BC$3&gt;(A22stdlife+$E357),('PTRM input'!$M$164*(1+rvanilla07)^0.5)-SUM($M357:BB357),('PTRM input'!$M$164*(1+rvanilla07)^0.5)/A22stdlife))</f>
        <v>0</v>
      </c>
      <c r="BD357" s="105">
        <f>IF(A22stdlife="n/a","n/a",IF(BD$3&gt;(A22stdlife+$E357),('PTRM input'!$M$164*(1+rvanilla07)^0.5)-SUM($M357:BC357),('PTRM input'!$M$164*(1+rvanilla07)^0.5)/A22stdlife))</f>
        <v>0</v>
      </c>
      <c r="BE357" s="105">
        <f>IF(A22stdlife="n/a","n/a",IF(BE$3&gt;(A22stdlife+$E357),('PTRM input'!$M$164*(1+rvanilla07)^0.5)-SUM($M357:BD357),('PTRM input'!$M$164*(1+rvanilla07)^0.5)/A22stdlife))</f>
        <v>0</v>
      </c>
      <c r="BF357" s="105">
        <f>IF(A22stdlife="n/a","n/a",IF(BF$3&gt;(A22stdlife+$E357),('PTRM input'!$M$164*(1+rvanilla07)^0.5)-SUM($M357:BE357),('PTRM input'!$M$164*(1+rvanilla07)^0.5)/A22stdlife))</f>
        <v>0</v>
      </c>
      <c r="BG357" s="105">
        <f>IF(A22stdlife="n/a","n/a",IF(BG$3&gt;(A22stdlife+$E357),('PTRM input'!$M$164*(1+rvanilla07)^0.5)-SUM($M357:BF357),('PTRM input'!$M$164*(1+rvanilla07)^0.5)/A22stdlife))</f>
        <v>0</v>
      </c>
      <c r="BH357" s="105">
        <f>IF(A22stdlife="n/a","n/a",IF(BH$3&gt;(A22stdlife+$E357),('PTRM input'!$M$164*(1+rvanilla07)^0.5)-SUM($M357:BG357),('PTRM input'!$M$164*(1+rvanilla07)^0.5)/A22stdlife))</f>
        <v>0</v>
      </c>
      <c r="BI357" s="105">
        <f>IF(A22stdlife="n/a","n/a",IF(BI$3&gt;(A22stdlife+$E357),('PTRM input'!$M$164*(1+rvanilla07)^0.5)-SUM($M357:BH357),('PTRM input'!$M$164*(1+rvanilla07)^0.5)/A22stdlife))</f>
        <v>0</v>
      </c>
      <c r="BJ357" s="234"/>
      <c r="BK357" s="234"/>
      <c r="BL357" s="234"/>
      <c r="BM357" s="234"/>
    </row>
    <row r="358" spans="1:65" s="190" customFormat="1" hidden="1" outlineLevel="2">
      <c r="A358" s="234"/>
      <c r="B358" s="32"/>
      <c r="C358" s="31"/>
      <c r="D358" s="930"/>
      <c r="E358" s="167">
        <v>8</v>
      </c>
      <c r="F358" s="34"/>
      <c r="G358" s="184"/>
      <c r="H358" s="186"/>
      <c r="I358" s="186"/>
      <c r="J358" s="186"/>
      <c r="K358" s="186"/>
      <c r="L358" s="186"/>
      <c r="M358" s="186"/>
      <c r="N358" s="185"/>
      <c r="O358" s="105">
        <f>IF(A22stdlife="n/a","n/a",IF(O$3&gt;(A22stdlife+$E358),('PTRM input'!$N$164*(1+rvanilla08)^0.5)-SUM($N358:N358),('PTRM input'!$N$164*(1+rvanilla08)^0.5)/A22stdlife))</f>
        <v>0</v>
      </c>
      <c r="P358" s="105">
        <f>IF(A22stdlife="n/a","n/a",IF(P$3&gt;(A22stdlife+$E358),('PTRM input'!$N$164*(1+rvanilla08)^0.5)-SUM($N358:O358),('PTRM input'!$N$164*(1+rvanilla08)^0.5)/A22stdlife))</f>
        <v>0</v>
      </c>
      <c r="Q358" s="105">
        <f>IF(A22stdlife="n/a","n/a",IF(Q$3&gt;(A22stdlife+$E358),('PTRM input'!$N$164*(1+rvanilla08)^0.5)-SUM($N358:P358),('PTRM input'!$N$164*(1+rvanilla08)^0.5)/A22stdlife))</f>
        <v>0</v>
      </c>
      <c r="R358" s="105">
        <f>IF(A22stdlife="n/a","n/a",IF(R$3&gt;(A22stdlife+$E358),('PTRM input'!$N$164*(1+rvanilla08)^0.5)-SUM($N358:Q358),('PTRM input'!$N$164*(1+rvanilla08)^0.5)/A22stdlife))</f>
        <v>0</v>
      </c>
      <c r="S358" s="105">
        <f>IF(A22stdlife="n/a","n/a",IF(S$3&gt;(A22stdlife+$E358),('PTRM input'!$N$164*(1+rvanilla08)^0.5)-SUM($N358:R358),('PTRM input'!$N$164*(1+rvanilla08)^0.5)/A22stdlife))</f>
        <v>0</v>
      </c>
      <c r="T358" s="105">
        <f>IF(A22stdlife="n/a","n/a",IF(T$3&gt;(A22stdlife+$E358),('PTRM input'!$N$164*(1+rvanilla08)^0.5)-SUM($N358:S358),('PTRM input'!$N$164*(1+rvanilla08)^0.5)/A22stdlife))</f>
        <v>0</v>
      </c>
      <c r="U358" s="105">
        <f>IF(A22stdlife="n/a","n/a",IF(U$3&gt;(A22stdlife+$E358),('PTRM input'!$N$164*(1+rvanilla08)^0.5)-SUM($N358:T358),('PTRM input'!$N$164*(1+rvanilla08)^0.5)/A22stdlife))</f>
        <v>0</v>
      </c>
      <c r="V358" s="105">
        <f>IF(A22stdlife="n/a","n/a",IF(V$3&gt;(A22stdlife+$E358),('PTRM input'!$N$164*(1+rvanilla08)^0.5)-SUM($N358:U358),('PTRM input'!$N$164*(1+rvanilla08)^0.5)/A22stdlife))</f>
        <v>0</v>
      </c>
      <c r="W358" s="105">
        <f>IF(A22stdlife="n/a","n/a",IF(W$3&gt;(A22stdlife+$E358),('PTRM input'!$N$164*(1+rvanilla08)^0.5)-SUM($N358:V358),('PTRM input'!$N$164*(1+rvanilla08)^0.5)/A22stdlife))</f>
        <v>0</v>
      </c>
      <c r="X358" s="105">
        <f>IF(A22stdlife="n/a","n/a",IF(X$3&gt;(A22stdlife+$E358),('PTRM input'!$N$164*(1+rvanilla08)^0.5)-SUM($N358:W358),('PTRM input'!$N$164*(1+rvanilla08)^0.5)/A22stdlife))</f>
        <v>0</v>
      </c>
      <c r="Y358" s="105">
        <f>IF(A22stdlife="n/a","n/a",IF(Y$3&gt;(A22stdlife+$E358),('PTRM input'!$N$164*(1+rvanilla08)^0.5)-SUM($N358:X358),('PTRM input'!$N$164*(1+rvanilla08)^0.5)/A22stdlife))</f>
        <v>0</v>
      </c>
      <c r="Z358" s="105">
        <f>IF(A22stdlife="n/a","n/a",IF(Z$3&gt;(A22stdlife+$E358),('PTRM input'!$N$164*(1+rvanilla08)^0.5)-SUM($N358:Y358),('PTRM input'!$N$164*(1+rvanilla08)^0.5)/A22stdlife))</f>
        <v>0</v>
      </c>
      <c r="AA358" s="105">
        <f>IF(A22stdlife="n/a","n/a",IF(AA$3&gt;(A22stdlife+$E358),('PTRM input'!$N$164*(1+rvanilla08)^0.5)-SUM($N358:Z358),('PTRM input'!$N$164*(1+rvanilla08)^0.5)/A22stdlife))</f>
        <v>0</v>
      </c>
      <c r="AB358" s="105">
        <f>IF(A22stdlife="n/a","n/a",IF(AB$3&gt;(A22stdlife+$E358),('PTRM input'!$N$164*(1+rvanilla08)^0.5)-SUM($N358:AA358),('PTRM input'!$N$164*(1+rvanilla08)^0.5)/A22stdlife))</f>
        <v>0</v>
      </c>
      <c r="AC358" s="105">
        <f>IF(A22stdlife="n/a","n/a",IF(AC$3&gt;(A22stdlife+$E358),('PTRM input'!$N$164*(1+rvanilla08)^0.5)-SUM($N358:AB358),('PTRM input'!$N$164*(1+rvanilla08)^0.5)/A22stdlife))</f>
        <v>0</v>
      </c>
      <c r="AD358" s="105">
        <f>IF(A22stdlife="n/a","n/a",IF(AD$3&gt;(A22stdlife+$E358),('PTRM input'!$N$164*(1+rvanilla08)^0.5)-SUM($N358:AC358),('PTRM input'!$N$164*(1+rvanilla08)^0.5)/A22stdlife))</f>
        <v>0</v>
      </c>
      <c r="AE358" s="105">
        <f>IF(A22stdlife="n/a","n/a",IF(AE$3&gt;(A22stdlife+$E358),('PTRM input'!$N$164*(1+rvanilla08)^0.5)-SUM($N358:AD358),('PTRM input'!$N$164*(1+rvanilla08)^0.5)/A22stdlife))</f>
        <v>0</v>
      </c>
      <c r="AF358" s="105">
        <f>IF(A22stdlife="n/a","n/a",IF(AF$3&gt;(A22stdlife+$E358),('PTRM input'!$N$164*(1+rvanilla08)^0.5)-SUM($N358:AE358),('PTRM input'!$N$164*(1+rvanilla08)^0.5)/A22stdlife))</f>
        <v>0</v>
      </c>
      <c r="AG358" s="105">
        <f>IF(A22stdlife="n/a","n/a",IF(AG$3&gt;(A22stdlife+$E358),('PTRM input'!$N$164*(1+rvanilla08)^0.5)-SUM($N358:AF358),('PTRM input'!$N$164*(1+rvanilla08)^0.5)/A22stdlife))</f>
        <v>0</v>
      </c>
      <c r="AH358" s="105">
        <f>IF(A22stdlife="n/a","n/a",IF(AH$3&gt;(A22stdlife+$E358),('PTRM input'!$N$164*(1+rvanilla08)^0.5)-SUM($N358:AG358),('PTRM input'!$N$164*(1+rvanilla08)^0.5)/A22stdlife))</f>
        <v>0</v>
      </c>
      <c r="AI358" s="105">
        <f>IF(A22stdlife="n/a","n/a",IF(AI$3&gt;(A22stdlife+$E358),('PTRM input'!$N$164*(1+rvanilla08)^0.5)-SUM($N358:AH358),('PTRM input'!$N$164*(1+rvanilla08)^0.5)/A22stdlife))</f>
        <v>0</v>
      </c>
      <c r="AJ358" s="105">
        <f>IF(A22stdlife="n/a","n/a",IF(AJ$3&gt;(A22stdlife+$E358),('PTRM input'!$N$164*(1+rvanilla08)^0.5)-SUM($N358:AI358),('PTRM input'!$N$164*(1+rvanilla08)^0.5)/A22stdlife))</f>
        <v>0</v>
      </c>
      <c r="AK358" s="105">
        <f>IF(A22stdlife="n/a","n/a",IF(AK$3&gt;(A22stdlife+$E358),('PTRM input'!$N$164*(1+rvanilla08)^0.5)-SUM($N358:AJ358),('PTRM input'!$N$164*(1+rvanilla08)^0.5)/A22stdlife))</f>
        <v>0</v>
      </c>
      <c r="AL358" s="105">
        <f>IF(A22stdlife="n/a","n/a",IF(AL$3&gt;(A22stdlife+$E358),('PTRM input'!$N$164*(1+rvanilla08)^0.5)-SUM($N358:AK358),('PTRM input'!$N$164*(1+rvanilla08)^0.5)/A22stdlife))</f>
        <v>0</v>
      </c>
      <c r="AM358" s="105">
        <f>IF(A22stdlife="n/a","n/a",IF(AM$3&gt;(A22stdlife+$E358),('PTRM input'!$N$164*(1+rvanilla08)^0.5)-SUM($N358:AL358),('PTRM input'!$N$164*(1+rvanilla08)^0.5)/A22stdlife))</f>
        <v>0</v>
      </c>
      <c r="AN358" s="105">
        <f>IF(A22stdlife="n/a","n/a",IF(AN$3&gt;(A22stdlife+$E358),('PTRM input'!$N$164*(1+rvanilla08)^0.5)-SUM($N358:AM358),('PTRM input'!$N$164*(1+rvanilla08)^0.5)/A22stdlife))</f>
        <v>0</v>
      </c>
      <c r="AO358" s="105">
        <f>IF(A22stdlife="n/a","n/a",IF(AO$3&gt;(A22stdlife+$E358),('PTRM input'!$N$164*(1+rvanilla08)^0.5)-SUM($N358:AN358),('PTRM input'!$N$164*(1+rvanilla08)^0.5)/A22stdlife))</f>
        <v>0</v>
      </c>
      <c r="AP358" s="105">
        <f>IF(A22stdlife="n/a","n/a",IF(AP$3&gt;(A22stdlife+$E358),('PTRM input'!$N$164*(1+rvanilla08)^0.5)-SUM($N358:AO358),('PTRM input'!$N$164*(1+rvanilla08)^0.5)/A22stdlife))</f>
        <v>0</v>
      </c>
      <c r="AQ358" s="105">
        <f>IF(A22stdlife="n/a","n/a",IF(AQ$3&gt;(A22stdlife+$E358),('PTRM input'!$N$164*(1+rvanilla08)^0.5)-SUM($N358:AP358),('PTRM input'!$N$164*(1+rvanilla08)^0.5)/A22stdlife))</f>
        <v>0</v>
      </c>
      <c r="AR358" s="105">
        <f>IF(A22stdlife="n/a","n/a",IF(AR$3&gt;(A22stdlife+$E358),('PTRM input'!$N$164*(1+rvanilla08)^0.5)-SUM($N358:AQ358),('PTRM input'!$N$164*(1+rvanilla08)^0.5)/A22stdlife))</f>
        <v>0</v>
      </c>
      <c r="AS358" s="105">
        <f>IF(A22stdlife="n/a","n/a",IF(AS$3&gt;(A22stdlife+$E358),('PTRM input'!$N$164*(1+rvanilla08)^0.5)-SUM($N358:AR358),('PTRM input'!$N$164*(1+rvanilla08)^0.5)/A22stdlife))</f>
        <v>0</v>
      </c>
      <c r="AT358" s="105">
        <f>IF(A22stdlife="n/a","n/a",IF(AT$3&gt;(A22stdlife+$E358),('PTRM input'!$N$164*(1+rvanilla08)^0.5)-SUM($N358:AS358),('PTRM input'!$N$164*(1+rvanilla08)^0.5)/A22stdlife))</f>
        <v>0</v>
      </c>
      <c r="AU358" s="105">
        <f>IF(A22stdlife="n/a","n/a",IF(AU$3&gt;(A22stdlife+$E358),('PTRM input'!$N$164*(1+rvanilla08)^0.5)-SUM($N358:AT358),('PTRM input'!$N$164*(1+rvanilla08)^0.5)/A22stdlife))</f>
        <v>0</v>
      </c>
      <c r="AV358" s="105">
        <f>IF(A22stdlife="n/a","n/a",IF(AV$3&gt;(A22stdlife+$E358),('PTRM input'!$N$164*(1+rvanilla08)^0.5)-SUM($N358:AU358),('PTRM input'!$N$164*(1+rvanilla08)^0.5)/A22stdlife))</f>
        <v>0</v>
      </c>
      <c r="AW358" s="105">
        <f>IF(A22stdlife="n/a","n/a",IF(AW$3&gt;(A22stdlife+$E358),('PTRM input'!$N$164*(1+rvanilla08)^0.5)-SUM($N358:AV358),('PTRM input'!$N$164*(1+rvanilla08)^0.5)/A22stdlife))</f>
        <v>0</v>
      </c>
      <c r="AX358" s="105">
        <f>IF(A22stdlife="n/a","n/a",IF(AX$3&gt;(A22stdlife+$E358),('PTRM input'!$N$164*(1+rvanilla08)^0.5)-SUM($N358:AW358),('PTRM input'!$N$164*(1+rvanilla08)^0.5)/A22stdlife))</f>
        <v>0</v>
      </c>
      <c r="AY358" s="105">
        <f>IF(A22stdlife="n/a","n/a",IF(AY$3&gt;(A22stdlife+$E358),('PTRM input'!$N$164*(1+rvanilla08)^0.5)-SUM($N358:AX358),('PTRM input'!$N$164*(1+rvanilla08)^0.5)/A22stdlife))</f>
        <v>0</v>
      </c>
      <c r="AZ358" s="105">
        <f>IF(A22stdlife="n/a","n/a",IF(AZ$3&gt;(A22stdlife+$E358),('PTRM input'!$N$164*(1+rvanilla08)^0.5)-SUM($N358:AY358),('PTRM input'!$N$164*(1+rvanilla08)^0.5)/A22stdlife))</f>
        <v>0</v>
      </c>
      <c r="BA358" s="105">
        <f>IF(A22stdlife="n/a","n/a",IF(BA$3&gt;(A22stdlife+$E358),('PTRM input'!$N$164*(1+rvanilla08)^0.5)-SUM($N358:AZ358),('PTRM input'!$N$164*(1+rvanilla08)^0.5)/A22stdlife))</f>
        <v>0</v>
      </c>
      <c r="BB358" s="105">
        <f>IF(A22stdlife="n/a","n/a",IF(BB$3&gt;(A22stdlife+$E358),('PTRM input'!$N$164*(1+rvanilla08)^0.5)-SUM($N358:BA358),('PTRM input'!$N$164*(1+rvanilla08)^0.5)/A22stdlife))</f>
        <v>0</v>
      </c>
      <c r="BC358" s="105">
        <f>IF(A22stdlife="n/a","n/a",IF(BC$3&gt;(A22stdlife+$E358),('PTRM input'!$N$164*(1+rvanilla08)^0.5)-SUM($N358:BB358),('PTRM input'!$N$164*(1+rvanilla08)^0.5)/A22stdlife))</f>
        <v>0</v>
      </c>
      <c r="BD358" s="105">
        <f>IF(A22stdlife="n/a","n/a",IF(BD$3&gt;(A22stdlife+$E358),('PTRM input'!$N$164*(1+rvanilla08)^0.5)-SUM($N358:BC358),('PTRM input'!$N$164*(1+rvanilla08)^0.5)/A22stdlife))</f>
        <v>0</v>
      </c>
      <c r="BE358" s="105">
        <f>IF(A22stdlife="n/a","n/a",IF(BE$3&gt;(A22stdlife+$E358),('PTRM input'!$N$164*(1+rvanilla08)^0.5)-SUM($N358:BD358),('PTRM input'!$N$164*(1+rvanilla08)^0.5)/A22stdlife))</f>
        <v>0</v>
      </c>
      <c r="BF358" s="105">
        <f>IF(A22stdlife="n/a","n/a",IF(BF$3&gt;(A22stdlife+$E358),('PTRM input'!$N$164*(1+rvanilla08)^0.5)-SUM($N358:BE358),('PTRM input'!$N$164*(1+rvanilla08)^0.5)/A22stdlife))</f>
        <v>0</v>
      </c>
      <c r="BG358" s="105">
        <f>IF(A22stdlife="n/a","n/a",IF(BG$3&gt;(A22stdlife+$E358),('PTRM input'!$N$164*(1+rvanilla08)^0.5)-SUM($N358:BF358),('PTRM input'!$N$164*(1+rvanilla08)^0.5)/A22stdlife))</f>
        <v>0</v>
      </c>
      <c r="BH358" s="105">
        <f>IF(A22stdlife="n/a","n/a",IF(BH$3&gt;(A22stdlife+$E358),('PTRM input'!$N$164*(1+rvanilla08)^0.5)-SUM($N358:BG358),('PTRM input'!$N$164*(1+rvanilla08)^0.5)/A22stdlife))</f>
        <v>0</v>
      </c>
      <c r="BI358" s="105">
        <f>IF(A22stdlife="n/a","n/a",IF(BI$3&gt;(A22stdlife+$E358),('PTRM input'!$N$164*(1+rvanilla08)^0.5)-SUM($N358:BH358),('PTRM input'!$N$164*(1+rvanilla08)^0.5)/A22stdlife))</f>
        <v>0</v>
      </c>
      <c r="BJ358" s="234"/>
      <c r="BK358" s="234"/>
      <c r="BL358" s="234"/>
      <c r="BM358" s="234"/>
    </row>
    <row r="359" spans="1:65" s="190" customFormat="1" hidden="1" outlineLevel="2">
      <c r="A359" s="234"/>
      <c r="B359" s="32"/>
      <c r="C359" s="31"/>
      <c r="D359" s="930"/>
      <c r="E359" s="167">
        <v>9</v>
      </c>
      <c r="F359" s="34"/>
      <c r="G359" s="184"/>
      <c r="H359" s="186"/>
      <c r="I359" s="186"/>
      <c r="J359" s="186"/>
      <c r="K359" s="186"/>
      <c r="L359" s="186"/>
      <c r="M359" s="186"/>
      <c r="N359" s="186"/>
      <c r="O359" s="185"/>
      <c r="P359" s="105">
        <f>IF(A22stdlife="n/a","n/a",IF(P$3&gt;(A22stdlife+$E359),('PTRM input'!$O$164*(1+rvanilla09)^0.5)-SUM($O359:O359),('PTRM input'!$O$164*(1+rvanilla09)^0.5)/A22stdlife))</f>
        <v>0</v>
      </c>
      <c r="Q359" s="105">
        <f>IF(A22stdlife="n/a","n/a",IF(Q$3&gt;(A22stdlife+$E359),('PTRM input'!$O$164*(1+rvanilla09)^0.5)-SUM($O359:P359),('PTRM input'!$O$164*(1+rvanilla09)^0.5)/A22stdlife))</f>
        <v>0</v>
      </c>
      <c r="R359" s="105">
        <f>IF(A22stdlife="n/a","n/a",IF(R$3&gt;(A22stdlife+$E359),('PTRM input'!$O$164*(1+rvanilla09)^0.5)-SUM($O359:Q359),('PTRM input'!$O$164*(1+rvanilla09)^0.5)/A22stdlife))</f>
        <v>0</v>
      </c>
      <c r="S359" s="105">
        <f>IF(A22stdlife="n/a","n/a",IF(S$3&gt;(A22stdlife+$E359),('PTRM input'!$O$164*(1+rvanilla09)^0.5)-SUM($O359:R359),('PTRM input'!$O$164*(1+rvanilla09)^0.5)/A22stdlife))</f>
        <v>0</v>
      </c>
      <c r="T359" s="105">
        <f>IF(A22stdlife="n/a","n/a",IF(T$3&gt;(A22stdlife+$E359),('PTRM input'!$O$164*(1+rvanilla09)^0.5)-SUM($O359:S359),('PTRM input'!$O$164*(1+rvanilla09)^0.5)/A22stdlife))</f>
        <v>0</v>
      </c>
      <c r="U359" s="105">
        <f>IF(A22stdlife="n/a","n/a",IF(U$3&gt;(A22stdlife+$E359),('PTRM input'!$O$164*(1+rvanilla09)^0.5)-SUM($O359:T359),('PTRM input'!$O$164*(1+rvanilla09)^0.5)/A22stdlife))</f>
        <v>0</v>
      </c>
      <c r="V359" s="105">
        <f>IF(A22stdlife="n/a","n/a",IF(V$3&gt;(A22stdlife+$E359),('PTRM input'!$O$164*(1+rvanilla09)^0.5)-SUM($O359:U359),('PTRM input'!$O$164*(1+rvanilla09)^0.5)/A22stdlife))</f>
        <v>0</v>
      </c>
      <c r="W359" s="105">
        <f>IF(A22stdlife="n/a","n/a",IF(W$3&gt;(A22stdlife+$E359),('PTRM input'!$O$164*(1+rvanilla09)^0.5)-SUM($O359:V359),('PTRM input'!$O$164*(1+rvanilla09)^0.5)/A22stdlife))</f>
        <v>0</v>
      </c>
      <c r="X359" s="105">
        <f>IF(A22stdlife="n/a","n/a",IF(X$3&gt;(A22stdlife+$E359),('PTRM input'!$O$164*(1+rvanilla09)^0.5)-SUM($O359:W359),('PTRM input'!$O$164*(1+rvanilla09)^0.5)/A22stdlife))</f>
        <v>0</v>
      </c>
      <c r="Y359" s="105">
        <f>IF(A22stdlife="n/a","n/a",IF(Y$3&gt;(A22stdlife+$E359),('PTRM input'!$O$164*(1+rvanilla09)^0.5)-SUM($O359:X359),('PTRM input'!$O$164*(1+rvanilla09)^0.5)/A22stdlife))</f>
        <v>0</v>
      </c>
      <c r="Z359" s="105">
        <f>IF(A22stdlife="n/a","n/a",IF(Z$3&gt;(A22stdlife+$E359),('PTRM input'!$O$164*(1+rvanilla09)^0.5)-SUM($O359:Y359),('PTRM input'!$O$164*(1+rvanilla09)^0.5)/A22stdlife))</f>
        <v>0</v>
      </c>
      <c r="AA359" s="105">
        <f>IF(A22stdlife="n/a","n/a",IF(AA$3&gt;(A22stdlife+$E359),('PTRM input'!$O$164*(1+rvanilla09)^0.5)-SUM($O359:Z359),('PTRM input'!$O$164*(1+rvanilla09)^0.5)/A22stdlife))</f>
        <v>0</v>
      </c>
      <c r="AB359" s="105">
        <f>IF(A22stdlife="n/a","n/a",IF(AB$3&gt;(A22stdlife+$E359),('PTRM input'!$O$164*(1+rvanilla09)^0.5)-SUM($O359:AA359),('PTRM input'!$O$164*(1+rvanilla09)^0.5)/A22stdlife))</f>
        <v>0</v>
      </c>
      <c r="AC359" s="105">
        <f>IF(A22stdlife="n/a","n/a",IF(AC$3&gt;(A22stdlife+$E359),('PTRM input'!$O$164*(1+rvanilla09)^0.5)-SUM($O359:AB359),('PTRM input'!$O$164*(1+rvanilla09)^0.5)/A22stdlife))</f>
        <v>0</v>
      </c>
      <c r="AD359" s="105">
        <f>IF(A22stdlife="n/a","n/a",IF(AD$3&gt;(A22stdlife+$E359),('PTRM input'!$O$164*(1+rvanilla09)^0.5)-SUM($O359:AC359),('PTRM input'!$O$164*(1+rvanilla09)^0.5)/A22stdlife))</f>
        <v>0</v>
      </c>
      <c r="AE359" s="105">
        <f>IF(A22stdlife="n/a","n/a",IF(AE$3&gt;(A22stdlife+$E359),('PTRM input'!$O$164*(1+rvanilla09)^0.5)-SUM($O359:AD359),('PTRM input'!$O$164*(1+rvanilla09)^0.5)/A22stdlife))</f>
        <v>0</v>
      </c>
      <c r="AF359" s="105">
        <f>IF(A22stdlife="n/a","n/a",IF(AF$3&gt;(A22stdlife+$E359),('PTRM input'!$O$164*(1+rvanilla09)^0.5)-SUM($O359:AE359),('PTRM input'!$O$164*(1+rvanilla09)^0.5)/A22stdlife))</f>
        <v>0</v>
      </c>
      <c r="AG359" s="105">
        <f>IF(A22stdlife="n/a","n/a",IF(AG$3&gt;(A22stdlife+$E359),('PTRM input'!$O$164*(1+rvanilla09)^0.5)-SUM($O359:AF359),('PTRM input'!$O$164*(1+rvanilla09)^0.5)/A22stdlife))</f>
        <v>0</v>
      </c>
      <c r="AH359" s="105">
        <f>IF(A22stdlife="n/a","n/a",IF(AH$3&gt;(A22stdlife+$E359),('PTRM input'!$O$164*(1+rvanilla09)^0.5)-SUM($O359:AG359),('PTRM input'!$O$164*(1+rvanilla09)^0.5)/A22stdlife))</f>
        <v>0</v>
      </c>
      <c r="AI359" s="105">
        <f>IF(A22stdlife="n/a","n/a",IF(AI$3&gt;(A22stdlife+$E359),('PTRM input'!$O$164*(1+rvanilla09)^0.5)-SUM($O359:AH359),('PTRM input'!$O$164*(1+rvanilla09)^0.5)/A22stdlife))</f>
        <v>0</v>
      </c>
      <c r="AJ359" s="105">
        <f>IF(A22stdlife="n/a","n/a",IF(AJ$3&gt;(A22stdlife+$E359),('PTRM input'!$O$164*(1+rvanilla09)^0.5)-SUM($O359:AI359),('PTRM input'!$O$164*(1+rvanilla09)^0.5)/A22stdlife))</f>
        <v>0</v>
      </c>
      <c r="AK359" s="105">
        <f>IF(A22stdlife="n/a","n/a",IF(AK$3&gt;(A22stdlife+$E359),('PTRM input'!$O$164*(1+rvanilla09)^0.5)-SUM($O359:AJ359),('PTRM input'!$O$164*(1+rvanilla09)^0.5)/A22stdlife))</f>
        <v>0</v>
      </c>
      <c r="AL359" s="105">
        <f>IF(A22stdlife="n/a","n/a",IF(AL$3&gt;(A22stdlife+$E359),('PTRM input'!$O$164*(1+rvanilla09)^0.5)-SUM($O359:AK359),('PTRM input'!$O$164*(1+rvanilla09)^0.5)/A22stdlife))</f>
        <v>0</v>
      </c>
      <c r="AM359" s="105">
        <f>IF(A22stdlife="n/a","n/a",IF(AM$3&gt;(A22stdlife+$E359),('PTRM input'!$O$164*(1+rvanilla09)^0.5)-SUM($O359:AL359),('PTRM input'!$O$164*(1+rvanilla09)^0.5)/A22stdlife))</f>
        <v>0</v>
      </c>
      <c r="AN359" s="105">
        <f>IF(A22stdlife="n/a","n/a",IF(AN$3&gt;(A22stdlife+$E359),('PTRM input'!$O$164*(1+rvanilla09)^0.5)-SUM($O359:AM359),('PTRM input'!$O$164*(1+rvanilla09)^0.5)/A22stdlife))</f>
        <v>0</v>
      </c>
      <c r="AO359" s="105">
        <f>IF(A22stdlife="n/a","n/a",IF(AO$3&gt;(A22stdlife+$E359),('PTRM input'!$O$164*(1+rvanilla09)^0.5)-SUM($O359:AN359),('PTRM input'!$O$164*(1+rvanilla09)^0.5)/A22stdlife))</f>
        <v>0</v>
      </c>
      <c r="AP359" s="105">
        <f>IF(A22stdlife="n/a","n/a",IF(AP$3&gt;(A22stdlife+$E359),('PTRM input'!$O$164*(1+rvanilla09)^0.5)-SUM($O359:AO359),('PTRM input'!$O$164*(1+rvanilla09)^0.5)/A22stdlife))</f>
        <v>0</v>
      </c>
      <c r="AQ359" s="105">
        <f>IF(A22stdlife="n/a","n/a",IF(AQ$3&gt;(A22stdlife+$E359),('PTRM input'!$O$164*(1+rvanilla09)^0.5)-SUM($O359:AP359),('PTRM input'!$O$164*(1+rvanilla09)^0.5)/A22stdlife))</f>
        <v>0</v>
      </c>
      <c r="AR359" s="105">
        <f>IF(A22stdlife="n/a","n/a",IF(AR$3&gt;(A22stdlife+$E359),('PTRM input'!$O$164*(1+rvanilla09)^0.5)-SUM($O359:AQ359),('PTRM input'!$O$164*(1+rvanilla09)^0.5)/A22stdlife))</f>
        <v>0</v>
      </c>
      <c r="AS359" s="105">
        <f>IF(A22stdlife="n/a","n/a",IF(AS$3&gt;(A22stdlife+$E359),('PTRM input'!$O$164*(1+rvanilla09)^0.5)-SUM($O359:AR359),('PTRM input'!$O$164*(1+rvanilla09)^0.5)/A22stdlife))</f>
        <v>0</v>
      </c>
      <c r="AT359" s="105">
        <f>IF(A22stdlife="n/a","n/a",IF(AT$3&gt;(A22stdlife+$E359),('PTRM input'!$O$164*(1+rvanilla09)^0.5)-SUM($O359:AS359),('PTRM input'!$O$164*(1+rvanilla09)^0.5)/A22stdlife))</f>
        <v>0</v>
      </c>
      <c r="AU359" s="105">
        <f>IF(A22stdlife="n/a","n/a",IF(AU$3&gt;(A22stdlife+$E359),('PTRM input'!$O$164*(1+rvanilla09)^0.5)-SUM($O359:AT359),('PTRM input'!$O$164*(1+rvanilla09)^0.5)/A22stdlife))</f>
        <v>0</v>
      </c>
      <c r="AV359" s="105">
        <f>IF(A22stdlife="n/a","n/a",IF(AV$3&gt;(A22stdlife+$E359),('PTRM input'!$O$164*(1+rvanilla09)^0.5)-SUM($O359:AU359),('PTRM input'!$O$164*(1+rvanilla09)^0.5)/A22stdlife))</f>
        <v>0</v>
      </c>
      <c r="AW359" s="105">
        <f>IF(A22stdlife="n/a","n/a",IF(AW$3&gt;(A22stdlife+$E359),('PTRM input'!$O$164*(1+rvanilla09)^0.5)-SUM($O359:AV359),('PTRM input'!$O$164*(1+rvanilla09)^0.5)/A22stdlife))</f>
        <v>0</v>
      </c>
      <c r="AX359" s="105">
        <f>IF(A22stdlife="n/a","n/a",IF(AX$3&gt;(A22stdlife+$E359),('PTRM input'!$O$164*(1+rvanilla09)^0.5)-SUM($O359:AW359),('PTRM input'!$O$164*(1+rvanilla09)^0.5)/A22stdlife))</f>
        <v>0</v>
      </c>
      <c r="AY359" s="105">
        <f>IF(A22stdlife="n/a","n/a",IF(AY$3&gt;(A22stdlife+$E359),('PTRM input'!$O$164*(1+rvanilla09)^0.5)-SUM($O359:AX359),('PTRM input'!$O$164*(1+rvanilla09)^0.5)/A22stdlife))</f>
        <v>0</v>
      </c>
      <c r="AZ359" s="105">
        <f>IF(A22stdlife="n/a","n/a",IF(AZ$3&gt;(A22stdlife+$E359),('PTRM input'!$O$164*(1+rvanilla09)^0.5)-SUM($O359:AY359),('PTRM input'!$O$164*(1+rvanilla09)^0.5)/A22stdlife))</f>
        <v>0</v>
      </c>
      <c r="BA359" s="105">
        <f>IF(A22stdlife="n/a","n/a",IF(BA$3&gt;(A22stdlife+$E359),('PTRM input'!$O$164*(1+rvanilla09)^0.5)-SUM($O359:AZ359),('PTRM input'!$O$164*(1+rvanilla09)^0.5)/A22stdlife))</f>
        <v>0</v>
      </c>
      <c r="BB359" s="105">
        <f>IF(A22stdlife="n/a","n/a",IF(BB$3&gt;(A22stdlife+$E359),('PTRM input'!$O$164*(1+rvanilla09)^0.5)-SUM($O359:BA359),('PTRM input'!$O$164*(1+rvanilla09)^0.5)/A22stdlife))</f>
        <v>0</v>
      </c>
      <c r="BC359" s="105">
        <f>IF(A22stdlife="n/a","n/a",IF(BC$3&gt;(A22stdlife+$E359),('PTRM input'!$O$164*(1+rvanilla09)^0.5)-SUM($O359:BB359),('PTRM input'!$O$164*(1+rvanilla09)^0.5)/A22stdlife))</f>
        <v>0</v>
      </c>
      <c r="BD359" s="105">
        <f>IF(A22stdlife="n/a","n/a",IF(BD$3&gt;(A22stdlife+$E359),('PTRM input'!$O$164*(1+rvanilla09)^0.5)-SUM($O359:BC359),('PTRM input'!$O$164*(1+rvanilla09)^0.5)/A22stdlife))</f>
        <v>0</v>
      </c>
      <c r="BE359" s="105">
        <f>IF(A22stdlife="n/a","n/a",IF(BE$3&gt;(A22stdlife+$E359),('PTRM input'!$O$164*(1+rvanilla09)^0.5)-SUM($O359:BD359),('PTRM input'!$O$164*(1+rvanilla09)^0.5)/A22stdlife))</f>
        <v>0</v>
      </c>
      <c r="BF359" s="105">
        <f>IF(A22stdlife="n/a","n/a",IF(BF$3&gt;(A22stdlife+$E359),('PTRM input'!$O$164*(1+rvanilla09)^0.5)-SUM($O359:BE359),('PTRM input'!$O$164*(1+rvanilla09)^0.5)/A22stdlife))</f>
        <v>0</v>
      </c>
      <c r="BG359" s="105">
        <f>IF(A22stdlife="n/a","n/a",IF(BG$3&gt;(A22stdlife+$E359),('PTRM input'!$O$164*(1+rvanilla09)^0.5)-SUM($O359:BF359),('PTRM input'!$O$164*(1+rvanilla09)^0.5)/A22stdlife))</f>
        <v>0</v>
      </c>
      <c r="BH359" s="105">
        <f>IF(A22stdlife="n/a","n/a",IF(BH$3&gt;(A22stdlife+$E359),('PTRM input'!$O$164*(1+rvanilla09)^0.5)-SUM($O359:BG359),('PTRM input'!$O$164*(1+rvanilla09)^0.5)/A22stdlife))</f>
        <v>0</v>
      </c>
      <c r="BI359" s="105">
        <f>IF(A22stdlife="n/a","n/a",IF(BI$3&gt;(A22stdlife+$E359),('PTRM input'!$O$164*(1+rvanilla09)^0.5)-SUM($O359:BH359),('PTRM input'!$O$164*(1+rvanilla09)^0.5)/A22stdlife))</f>
        <v>0</v>
      </c>
      <c r="BJ359" s="234"/>
      <c r="BK359" s="234"/>
      <c r="BL359" s="234"/>
      <c r="BM359" s="234"/>
    </row>
    <row r="360" spans="1:65" s="190" customFormat="1" hidden="1" outlineLevel="2">
      <c r="A360" s="234"/>
      <c r="B360" s="32"/>
      <c r="C360" s="31"/>
      <c r="D360" s="930"/>
      <c r="E360" s="168">
        <v>10</v>
      </c>
      <c r="F360" s="34"/>
      <c r="G360" s="184"/>
      <c r="H360" s="186"/>
      <c r="I360" s="186"/>
      <c r="J360" s="186"/>
      <c r="K360" s="186"/>
      <c r="L360" s="186"/>
      <c r="M360" s="186"/>
      <c r="N360" s="186"/>
      <c r="O360" s="186"/>
      <c r="P360" s="185"/>
      <c r="Q360" s="105">
        <f>IF(A22stdlife="n/a","n/a",IF(Q$3&gt;(A22stdlife+$E360),('PTRM input'!$P$164*(1+rvanilla10)^0.5)-SUM($P360:P360),('PTRM input'!$P$164*(1+rvanilla10)^0.5)/A22stdlife))</f>
        <v>0</v>
      </c>
      <c r="R360" s="105">
        <f>IF(A22stdlife="n/a","n/a",IF(R$3&gt;(A22stdlife+$E360),('PTRM input'!$P$164*(1+rvanilla10)^0.5)-SUM($P360:Q360),('PTRM input'!$P$164*(1+rvanilla10)^0.5)/A22stdlife))</f>
        <v>0</v>
      </c>
      <c r="S360" s="105">
        <f>IF(A22stdlife="n/a","n/a",IF(S$3&gt;(A22stdlife+$E360),('PTRM input'!$P$164*(1+rvanilla10)^0.5)-SUM($P360:R360),('PTRM input'!$P$164*(1+rvanilla10)^0.5)/A22stdlife))</f>
        <v>0</v>
      </c>
      <c r="T360" s="105">
        <f>IF(A22stdlife="n/a","n/a",IF(T$3&gt;(A22stdlife+$E360),('PTRM input'!$P$164*(1+rvanilla10)^0.5)-SUM($P360:S360),('PTRM input'!$P$164*(1+rvanilla10)^0.5)/A22stdlife))</f>
        <v>0</v>
      </c>
      <c r="U360" s="105">
        <f>IF(A22stdlife="n/a","n/a",IF(U$3&gt;(A22stdlife+$E360),('PTRM input'!$P$164*(1+rvanilla10)^0.5)-SUM($P360:T360),('PTRM input'!$P$164*(1+rvanilla10)^0.5)/A22stdlife))</f>
        <v>0</v>
      </c>
      <c r="V360" s="105">
        <f>IF(A22stdlife="n/a","n/a",IF(V$3&gt;(A22stdlife+$E360),('PTRM input'!$P$164*(1+rvanilla10)^0.5)-SUM($P360:U360),('PTRM input'!$P$164*(1+rvanilla10)^0.5)/A22stdlife))</f>
        <v>0</v>
      </c>
      <c r="W360" s="105">
        <f>IF(A22stdlife="n/a","n/a",IF(W$3&gt;(A22stdlife+$E360),('PTRM input'!$P$164*(1+rvanilla10)^0.5)-SUM($P360:V360),('PTRM input'!$P$164*(1+rvanilla10)^0.5)/A22stdlife))</f>
        <v>0</v>
      </c>
      <c r="X360" s="105">
        <f>IF(A22stdlife="n/a","n/a",IF(X$3&gt;(A22stdlife+$E360),('PTRM input'!$P$164*(1+rvanilla10)^0.5)-SUM($P360:W360),('PTRM input'!$P$164*(1+rvanilla10)^0.5)/A22stdlife))</f>
        <v>0</v>
      </c>
      <c r="Y360" s="105">
        <f>IF(A22stdlife="n/a","n/a",IF(Y$3&gt;(A22stdlife+$E360),('PTRM input'!$P$164*(1+rvanilla10)^0.5)-SUM($P360:X360),('PTRM input'!$P$164*(1+rvanilla10)^0.5)/A22stdlife))</f>
        <v>0</v>
      </c>
      <c r="Z360" s="105">
        <f>IF(A22stdlife="n/a","n/a",IF(Z$3&gt;(A22stdlife+$E360),('PTRM input'!$P$164*(1+rvanilla10)^0.5)-SUM($P360:Y360),('PTRM input'!$P$164*(1+rvanilla10)^0.5)/A22stdlife))</f>
        <v>0</v>
      </c>
      <c r="AA360" s="105">
        <f>IF(A22stdlife="n/a","n/a",IF(AA$3&gt;(A22stdlife+$E360),('PTRM input'!$P$164*(1+rvanilla10)^0.5)-SUM($P360:Z360),('PTRM input'!$P$164*(1+rvanilla10)^0.5)/A22stdlife))</f>
        <v>0</v>
      </c>
      <c r="AB360" s="105">
        <f>IF(A22stdlife="n/a","n/a",IF(AB$3&gt;(A22stdlife+$E360),('PTRM input'!$P$164*(1+rvanilla10)^0.5)-SUM($P360:AA360),('PTRM input'!$P$164*(1+rvanilla10)^0.5)/A22stdlife))</f>
        <v>0</v>
      </c>
      <c r="AC360" s="105">
        <f>IF(A22stdlife="n/a","n/a",IF(AC$3&gt;(A22stdlife+$E360),('PTRM input'!$P$164*(1+rvanilla10)^0.5)-SUM($P360:AB360),('PTRM input'!$P$164*(1+rvanilla10)^0.5)/A22stdlife))</f>
        <v>0</v>
      </c>
      <c r="AD360" s="105">
        <f>IF(A22stdlife="n/a","n/a",IF(AD$3&gt;(A22stdlife+$E360),('PTRM input'!$P$164*(1+rvanilla10)^0.5)-SUM($P360:AC360),('PTRM input'!$P$164*(1+rvanilla10)^0.5)/A22stdlife))</f>
        <v>0</v>
      </c>
      <c r="AE360" s="105">
        <f>IF(A22stdlife="n/a","n/a",IF(AE$3&gt;(A22stdlife+$E360),('PTRM input'!$P$164*(1+rvanilla10)^0.5)-SUM($P360:AD360),('PTRM input'!$P$164*(1+rvanilla10)^0.5)/A22stdlife))</f>
        <v>0</v>
      </c>
      <c r="AF360" s="105">
        <f>IF(A22stdlife="n/a","n/a",IF(AF$3&gt;(A22stdlife+$E360),('PTRM input'!$P$164*(1+rvanilla10)^0.5)-SUM($P360:AE360),('PTRM input'!$P$164*(1+rvanilla10)^0.5)/A22stdlife))</f>
        <v>0</v>
      </c>
      <c r="AG360" s="105">
        <f>IF(A22stdlife="n/a","n/a",IF(AG$3&gt;(A22stdlife+$E360),('PTRM input'!$P$164*(1+rvanilla10)^0.5)-SUM($P360:AF360),('PTRM input'!$P$164*(1+rvanilla10)^0.5)/A22stdlife))</f>
        <v>0</v>
      </c>
      <c r="AH360" s="105">
        <f>IF(A22stdlife="n/a","n/a",IF(AH$3&gt;(A22stdlife+$E360),('PTRM input'!$P$164*(1+rvanilla10)^0.5)-SUM($P360:AG360),('PTRM input'!$P$164*(1+rvanilla10)^0.5)/A22stdlife))</f>
        <v>0</v>
      </c>
      <c r="AI360" s="105">
        <f>IF(A22stdlife="n/a","n/a",IF(AI$3&gt;(A22stdlife+$E360),('PTRM input'!$P$164*(1+rvanilla10)^0.5)-SUM($P360:AH360),('PTRM input'!$P$164*(1+rvanilla10)^0.5)/A22stdlife))</f>
        <v>0</v>
      </c>
      <c r="AJ360" s="105">
        <f>IF(A22stdlife="n/a","n/a",IF(AJ$3&gt;(A22stdlife+$E360),('PTRM input'!$P$164*(1+rvanilla10)^0.5)-SUM($P360:AI360),('PTRM input'!$P$164*(1+rvanilla10)^0.5)/A22stdlife))</f>
        <v>0</v>
      </c>
      <c r="AK360" s="105">
        <f>IF(A22stdlife="n/a","n/a",IF(AK$3&gt;(A22stdlife+$E360),('PTRM input'!$P$164*(1+rvanilla10)^0.5)-SUM($P360:AJ360),('PTRM input'!$P$164*(1+rvanilla10)^0.5)/A22stdlife))</f>
        <v>0</v>
      </c>
      <c r="AL360" s="105">
        <f>IF(A22stdlife="n/a","n/a",IF(AL$3&gt;(A22stdlife+$E360),('PTRM input'!$P$164*(1+rvanilla10)^0.5)-SUM($P360:AK360),('PTRM input'!$P$164*(1+rvanilla10)^0.5)/A22stdlife))</f>
        <v>0</v>
      </c>
      <c r="AM360" s="105">
        <f>IF(A22stdlife="n/a","n/a",IF(AM$3&gt;(A22stdlife+$E360),('PTRM input'!$P$164*(1+rvanilla10)^0.5)-SUM($P360:AL360),('PTRM input'!$P$164*(1+rvanilla10)^0.5)/A22stdlife))</f>
        <v>0</v>
      </c>
      <c r="AN360" s="105">
        <f>IF(A22stdlife="n/a","n/a",IF(AN$3&gt;(A22stdlife+$E360),('PTRM input'!$P$164*(1+rvanilla10)^0.5)-SUM($P360:AM360),('PTRM input'!$P$164*(1+rvanilla10)^0.5)/A22stdlife))</f>
        <v>0</v>
      </c>
      <c r="AO360" s="105">
        <f>IF(A22stdlife="n/a","n/a",IF(AO$3&gt;(A22stdlife+$E360),('PTRM input'!$P$164*(1+rvanilla10)^0.5)-SUM($P360:AN360),('PTRM input'!$P$164*(1+rvanilla10)^0.5)/A22stdlife))</f>
        <v>0</v>
      </c>
      <c r="AP360" s="105">
        <f>IF(A22stdlife="n/a","n/a",IF(AP$3&gt;(A22stdlife+$E360),('PTRM input'!$P$164*(1+rvanilla10)^0.5)-SUM($P360:AO360),('PTRM input'!$P$164*(1+rvanilla10)^0.5)/A22stdlife))</f>
        <v>0</v>
      </c>
      <c r="AQ360" s="105">
        <f>IF(A22stdlife="n/a","n/a",IF(AQ$3&gt;(A22stdlife+$E360),('PTRM input'!$P$164*(1+rvanilla10)^0.5)-SUM($P360:AP360),('PTRM input'!$P$164*(1+rvanilla10)^0.5)/A22stdlife))</f>
        <v>0</v>
      </c>
      <c r="AR360" s="105">
        <f>IF(A22stdlife="n/a","n/a",IF(AR$3&gt;(A22stdlife+$E360),('PTRM input'!$P$164*(1+rvanilla10)^0.5)-SUM($P360:AQ360),('PTRM input'!$P$164*(1+rvanilla10)^0.5)/A22stdlife))</f>
        <v>0</v>
      </c>
      <c r="AS360" s="105">
        <f>IF(A22stdlife="n/a","n/a",IF(AS$3&gt;(A22stdlife+$E360),('PTRM input'!$P$164*(1+rvanilla10)^0.5)-SUM($P360:AR360),('PTRM input'!$P$164*(1+rvanilla10)^0.5)/A22stdlife))</f>
        <v>0</v>
      </c>
      <c r="AT360" s="105">
        <f>IF(A22stdlife="n/a","n/a",IF(AT$3&gt;(A22stdlife+$E360),('PTRM input'!$P$164*(1+rvanilla10)^0.5)-SUM($P360:AS360),('PTRM input'!$P$164*(1+rvanilla10)^0.5)/A22stdlife))</f>
        <v>0</v>
      </c>
      <c r="AU360" s="105">
        <f>IF(A22stdlife="n/a","n/a",IF(AU$3&gt;(A22stdlife+$E360),('PTRM input'!$P$164*(1+rvanilla10)^0.5)-SUM($P360:AT360),('PTRM input'!$P$164*(1+rvanilla10)^0.5)/A22stdlife))</f>
        <v>0</v>
      </c>
      <c r="AV360" s="105">
        <f>IF(A22stdlife="n/a","n/a",IF(AV$3&gt;(A22stdlife+$E360),('PTRM input'!$P$164*(1+rvanilla10)^0.5)-SUM($P360:AU360),('PTRM input'!$P$164*(1+rvanilla10)^0.5)/A22stdlife))</f>
        <v>0</v>
      </c>
      <c r="AW360" s="105">
        <f>IF(A22stdlife="n/a","n/a",IF(AW$3&gt;(A22stdlife+$E360),('PTRM input'!$P$164*(1+rvanilla10)^0.5)-SUM($P360:AV360),('PTRM input'!$P$164*(1+rvanilla10)^0.5)/A22stdlife))</f>
        <v>0</v>
      </c>
      <c r="AX360" s="105">
        <f>IF(A22stdlife="n/a","n/a",IF(AX$3&gt;(A22stdlife+$E360),('PTRM input'!$P$164*(1+rvanilla10)^0.5)-SUM($P360:AW360),('PTRM input'!$P$164*(1+rvanilla10)^0.5)/A22stdlife))</f>
        <v>0</v>
      </c>
      <c r="AY360" s="105">
        <f>IF(A22stdlife="n/a","n/a",IF(AY$3&gt;(A22stdlife+$E360),('PTRM input'!$P$164*(1+rvanilla10)^0.5)-SUM($P360:AX360),('PTRM input'!$P$164*(1+rvanilla10)^0.5)/A22stdlife))</f>
        <v>0</v>
      </c>
      <c r="AZ360" s="105">
        <f>IF(A22stdlife="n/a","n/a",IF(AZ$3&gt;(A22stdlife+$E360),('PTRM input'!$P$164*(1+rvanilla10)^0.5)-SUM($P360:AY360),('PTRM input'!$P$164*(1+rvanilla10)^0.5)/A22stdlife))</f>
        <v>0</v>
      </c>
      <c r="BA360" s="105">
        <f>IF(A22stdlife="n/a","n/a",IF(BA$3&gt;(A22stdlife+$E360),('PTRM input'!$P$164*(1+rvanilla10)^0.5)-SUM($P360:AZ360),('PTRM input'!$P$164*(1+rvanilla10)^0.5)/A22stdlife))</f>
        <v>0</v>
      </c>
      <c r="BB360" s="105">
        <f>IF(A22stdlife="n/a","n/a",IF(BB$3&gt;(A22stdlife+$E360),('PTRM input'!$P$164*(1+rvanilla10)^0.5)-SUM($P360:BA360),('PTRM input'!$P$164*(1+rvanilla10)^0.5)/A22stdlife))</f>
        <v>0</v>
      </c>
      <c r="BC360" s="105">
        <f>IF(A22stdlife="n/a","n/a",IF(BC$3&gt;(A22stdlife+$E360),('PTRM input'!$P$164*(1+rvanilla10)^0.5)-SUM($P360:BB360),('PTRM input'!$P$164*(1+rvanilla10)^0.5)/A22stdlife))</f>
        <v>0</v>
      </c>
      <c r="BD360" s="105">
        <f>IF(A22stdlife="n/a","n/a",IF(BD$3&gt;(A22stdlife+$E360),('PTRM input'!$P$164*(1+rvanilla10)^0.5)-SUM($P360:BC360),('PTRM input'!$P$164*(1+rvanilla10)^0.5)/A22stdlife))</f>
        <v>0</v>
      </c>
      <c r="BE360" s="105">
        <f>IF(A22stdlife="n/a","n/a",IF(BE$3&gt;(A22stdlife+$E360),('PTRM input'!$P$164*(1+rvanilla10)^0.5)-SUM($P360:BD360),('PTRM input'!$P$164*(1+rvanilla10)^0.5)/A22stdlife))</f>
        <v>0</v>
      </c>
      <c r="BF360" s="105">
        <f>IF(A22stdlife="n/a","n/a",IF(BF$3&gt;(A22stdlife+$E360),('PTRM input'!$P$164*(1+rvanilla10)^0.5)-SUM($P360:BE360),('PTRM input'!$P$164*(1+rvanilla10)^0.5)/A22stdlife))</f>
        <v>0</v>
      </c>
      <c r="BG360" s="105">
        <f>IF(A22stdlife="n/a","n/a",IF(BG$3&gt;(A22stdlife+$E360),('PTRM input'!$P$164*(1+rvanilla10)^0.5)-SUM($P360:BF360),('PTRM input'!$P$164*(1+rvanilla10)^0.5)/A22stdlife))</f>
        <v>0</v>
      </c>
      <c r="BH360" s="105">
        <f>IF(A22stdlife="n/a","n/a",IF(BH$3&gt;(A22stdlife+$E360),('PTRM input'!$P$164*(1+rvanilla10)^0.5)-SUM($P360:BG360),('PTRM input'!$P$164*(1+rvanilla10)^0.5)/A22stdlife))</f>
        <v>0</v>
      </c>
      <c r="BI360" s="105">
        <f>IF(A22stdlife="n/a","n/a",IF(BI$3&gt;(A22stdlife+$E360),('PTRM input'!$P$164*(1+rvanilla10)^0.5)-SUM($P360:BH360),('PTRM input'!$P$164*(1+rvanilla10)^0.5)/A22stdlife))</f>
        <v>0</v>
      </c>
      <c r="BJ360" s="234"/>
      <c r="BK360" s="234"/>
      <c r="BL360" s="234"/>
      <c r="BM360" s="234"/>
    </row>
    <row r="361" spans="1:65" s="190" customFormat="1" outlineLevel="1" collapsed="1">
      <c r="A361" s="234"/>
      <c r="B361" s="17"/>
      <c r="C361" s="32">
        <f>Asset22</f>
        <v>0</v>
      </c>
      <c r="D361" s="17"/>
      <c r="E361" s="17"/>
      <c r="F361" s="30"/>
      <c r="G361" s="102">
        <f t="shared" ref="G361:AL361" si="79">SUM(G349:G360)</f>
        <v>0</v>
      </c>
      <c r="H361" s="102">
        <f t="shared" si="79"/>
        <v>0</v>
      </c>
      <c r="I361" s="102">
        <f t="shared" si="79"/>
        <v>0</v>
      </c>
      <c r="J361" s="102">
        <f t="shared" si="79"/>
        <v>0</v>
      </c>
      <c r="K361" s="102">
        <f t="shared" si="79"/>
        <v>0</v>
      </c>
      <c r="L361" s="102">
        <f t="shared" si="79"/>
        <v>0</v>
      </c>
      <c r="M361" s="102">
        <f t="shared" si="79"/>
        <v>0</v>
      </c>
      <c r="N361" s="102">
        <f t="shared" si="79"/>
        <v>0</v>
      </c>
      <c r="O361" s="102">
        <f t="shared" si="79"/>
        <v>0</v>
      </c>
      <c r="P361" s="102">
        <f t="shared" si="79"/>
        <v>0</v>
      </c>
      <c r="Q361" s="102">
        <f t="shared" si="79"/>
        <v>0</v>
      </c>
      <c r="R361" s="102">
        <f t="shared" si="79"/>
        <v>0</v>
      </c>
      <c r="S361" s="102">
        <f t="shared" si="79"/>
        <v>0</v>
      </c>
      <c r="T361" s="102">
        <f t="shared" si="79"/>
        <v>0</v>
      </c>
      <c r="U361" s="102">
        <f t="shared" si="79"/>
        <v>0</v>
      </c>
      <c r="V361" s="102">
        <f t="shared" si="79"/>
        <v>0</v>
      </c>
      <c r="W361" s="102">
        <f t="shared" si="79"/>
        <v>0</v>
      </c>
      <c r="X361" s="102">
        <f t="shared" si="79"/>
        <v>0</v>
      </c>
      <c r="Y361" s="102">
        <f t="shared" si="79"/>
        <v>0</v>
      </c>
      <c r="Z361" s="102">
        <f t="shared" si="79"/>
        <v>0</v>
      </c>
      <c r="AA361" s="102">
        <f t="shared" si="79"/>
        <v>0</v>
      </c>
      <c r="AB361" s="102">
        <f t="shared" si="79"/>
        <v>0</v>
      </c>
      <c r="AC361" s="102">
        <f t="shared" si="79"/>
        <v>0</v>
      </c>
      <c r="AD361" s="102">
        <f t="shared" si="79"/>
        <v>0</v>
      </c>
      <c r="AE361" s="102">
        <f t="shared" si="79"/>
        <v>0</v>
      </c>
      <c r="AF361" s="102">
        <f t="shared" si="79"/>
        <v>0</v>
      </c>
      <c r="AG361" s="102">
        <f t="shared" si="79"/>
        <v>0</v>
      </c>
      <c r="AH361" s="102">
        <f t="shared" si="79"/>
        <v>0</v>
      </c>
      <c r="AI361" s="102">
        <f t="shared" si="79"/>
        <v>0</v>
      </c>
      <c r="AJ361" s="102">
        <f t="shared" si="79"/>
        <v>0</v>
      </c>
      <c r="AK361" s="102">
        <f t="shared" si="79"/>
        <v>0</v>
      </c>
      <c r="AL361" s="102">
        <f t="shared" si="79"/>
        <v>0</v>
      </c>
      <c r="AM361" s="102">
        <f t="shared" ref="AM361:BI361" si="80">SUM(AM349:AM360)</f>
        <v>0</v>
      </c>
      <c r="AN361" s="102">
        <f t="shared" si="80"/>
        <v>0</v>
      </c>
      <c r="AO361" s="102">
        <f t="shared" si="80"/>
        <v>0</v>
      </c>
      <c r="AP361" s="102">
        <f t="shared" si="80"/>
        <v>0</v>
      </c>
      <c r="AQ361" s="102">
        <f t="shared" si="80"/>
        <v>0</v>
      </c>
      <c r="AR361" s="102">
        <f t="shared" si="80"/>
        <v>0</v>
      </c>
      <c r="AS361" s="102">
        <f t="shared" si="80"/>
        <v>0</v>
      </c>
      <c r="AT361" s="102">
        <f t="shared" si="80"/>
        <v>0</v>
      </c>
      <c r="AU361" s="102">
        <f t="shared" si="80"/>
        <v>0</v>
      </c>
      <c r="AV361" s="102">
        <f t="shared" si="80"/>
        <v>0</v>
      </c>
      <c r="AW361" s="102">
        <f t="shared" si="80"/>
        <v>0</v>
      </c>
      <c r="AX361" s="102">
        <f t="shared" si="80"/>
        <v>0</v>
      </c>
      <c r="AY361" s="102">
        <f t="shared" si="80"/>
        <v>0</v>
      </c>
      <c r="AZ361" s="102">
        <f t="shared" si="80"/>
        <v>0</v>
      </c>
      <c r="BA361" s="102">
        <f t="shared" si="80"/>
        <v>0</v>
      </c>
      <c r="BB361" s="102">
        <f t="shared" si="80"/>
        <v>0</v>
      </c>
      <c r="BC361" s="102">
        <f t="shared" si="80"/>
        <v>0</v>
      </c>
      <c r="BD361" s="102">
        <f t="shared" si="80"/>
        <v>0</v>
      </c>
      <c r="BE361" s="102">
        <f t="shared" si="80"/>
        <v>0</v>
      </c>
      <c r="BF361" s="102">
        <f t="shared" si="80"/>
        <v>0</v>
      </c>
      <c r="BG361" s="102">
        <f t="shared" si="80"/>
        <v>0</v>
      </c>
      <c r="BH361" s="102">
        <f t="shared" si="80"/>
        <v>0</v>
      </c>
      <c r="BI361" s="102">
        <f t="shared" si="80"/>
        <v>0</v>
      </c>
      <c r="BJ361" s="234"/>
      <c r="BK361" s="234"/>
      <c r="BL361" s="234"/>
      <c r="BM361" s="234"/>
    </row>
    <row r="362" spans="1:65" s="190" customFormat="1" ht="12.75" hidden="1" customHeight="1" outlineLevel="2">
      <c r="A362" s="234"/>
      <c r="B362" s="36">
        <f>C374</f>
        <v>0</v>
      </c>
      <c r="C362" s="37"/>
      <c r="D362" s="38" t="s">
        <v>58</v>
      </c>
      <c r="E362" s="37"/>
      <c r="F362" s="39"/>
      <c r="G362" s="104">
        <f>IF(G$3&gt;A23remlife,A23value-SUM($F362:F362),IF(A23remlife="N/A","n/a",A23value/A23remlife))</f>
        <v>0</v>
      </c>
      <c r="H362" s="104">
        <f>IF(H$3&gt;A23remlife,A23value-SUM($F362:G362),IF(A23remlife="N/A","n/a",A23value/A23remlife))</f>
        <v>0</v>
      </c>
      <c r="I362" s="104">
        <f>IF(I$3&gt;A23remlife,A23value-SUM($F362:H362),IF(A23remlife="N/A","n/a",A23value/A23remlife))</f>
        <v>0</v>
      </c>
      <c r="J362" s="104">
        <f>IF(J$3&gt;A23remlife,A23value-SUM($F362:I362),IF(A23remlife="N/A","n/a",A23value/A23remlife))</f>
        <v>0</v>
      </c>
      <c r="K362" s="104">
        <f>IF(K$3&gt;A23remlife,A23value-SUM($F362:J362),IF(A23remlife="N/A","n/a",A23value/A23remlife))</f>
        <v>0</v>
      </c>
      <c r="L362" s="104">
        <f>IF(L$3&gt;A23remlife,A23value-SUM($F362:K362),IF(A23remlife="N/A","n/a",A23value/A23remlife))</f>
        <v>0</v>
      </c>
      <c r="M362" s="104">
        <f>IF(M$3&gt;A23remlife,A23value-SUM($F362:L362),IF(A23remlife="N/A","n/a",A23value/A23remlife))</f>
        <v>0</v>
      </c>
      <c r="N362" s="104">
        <f>IF(N$3&gt;A23remlife,A23value-SUM($F362:M362),IF(A23remlife="N/A","n/a",A23value/A23remlife))</f>
        <v>0</v>
      </c>
      <c r="O362" s="104">
        <f>IF(O$3&gt;A23remlife,A23value-SUM($F362:N362),IF(A23remlife="N/A","n/a",A23value/A23remlife))</f>
        <v>0</v>
      </c>
      <c r="P362" s="104">
        <f>IF(P$3&gt;A23remlife,A23value-SUM($F362:O362),IF(A23remlife="N/A","n/a",A23value/A23remlife))</f>
        <v>0</v>
      </c>
      <c r="Q362" s="104">
        <f>IF(Q$3&gt;A23remlife,A23value-SUM($F362:P362),IF(A23remlife="N/A","n/a",A23value/A23remlife))</f>
        <v>0</v>
      </c>
      <c r="R362" s="104">
        <f>IF(R$3&gt;A23remlife,A23value-SUM($F362:Q362),IF(A23remlife="N/A","n/a",A23value/A23remlife))</f>
        <v>0</v>
      </c>
      <c r="S362" s="104">
        <f>IF(S$3&gt;A23remlife,A23value-SUM($F362:R362),IF(A23remlife="N/A","n/a",A23value/A23remlife))</f>
        <v>0</v>
      </c>
      <c r="T362" s="104">
        <f>IF(T$3&gt;A23remlife,A23value-SUM($F362:S362),IF(A23remlife="N/A","n/a",A23value/A23remlife))</f>
        <v>0</v>
      </c>
      <c r="U362" s="104">
        <f>IF(U$3&gt;A23remlife,A23value-SUM($F362:T362),IF(A23remlife="N/A","n/a",A23value/A23remlife))</f>
        <v>0</v>
      </c>
      <c r="V362" s="104">
        <f>IF(V$3&gt;A23remlife,A23value-SUM($F362:U362),IF(A23remlife="N/A","n/a",A23value/A23remlife))</f>
        <v>0</v>
      </c>
      <c r="W362" s="104">
        <f>IF(W$3&gt;A23remlife,A23value-SUM($F362:V362),IF(A23remlife="N/A","n/a",A23value/A23remlife))</f>
        <v>0</v>
      </c>
      <c r="X362" s="104">
        <f>IF(X$3&gt;A23remlife,A23value-SUM($F362:W362),IF(A23remlife="N/A","n/a",A23value/A23remlife))</f>
        <v>0</v>
      </c>
      <c r="Y362" s="104">
        <f>IF(Y$3&gt;A23remlife,A23value-SUM($F362:X362),IF(A23remlife="N/A","n/a",A23value/A23remlife))</f>
        <v>0</v>
      </c>
      <c r="Z362" s="104">
        <f>IF(Z$3&gt;A23remlife,A23value-SUM($F362:Y362),IF(A23remlife="N/A","n/a",A23value/A23remlife))</f>
        <v>0</v>
      </c>
      <c r="AA362" s="104">
        <f>IF(AA$3&gt;A23remlife,A23value-SUM($F362:Z362),IF(A23remlife="N/A","n/a",A23value/A23remlife))</f>
        <v>0</v>
      </c>
      <c r="AB362" s="104">
        <f>IF(AB$3&gt;A23remlife,A23value-SUM($F362:AA362),IF(A23remlife="N/A","n/a",A23value/A23remlife))</f>
        <v>0</v>
      </c>
      <c r="AC362" s="104">
        <f>IF(AC$3&gt;A23remlife,A23value-SUM($F362:AB362),IF(A23remlife="N/A","n/a",A23value/A23remlife))</f>
        <v>0</v>
      </c>
      <c r="AD362" s="104">
        <f>IF(AD$3&gt;A23remlife,A23value-SUM($F362:AC362),IF(A23remlife="N/A","n/a",A23value/A23remlife))</f>
        <v>0</v>
      </c>
      <c r="AE362" s="104">
        <f>IF(AE$3&gt;A23remlife,A23value-SUM($F362:AD362),IF(A23remlife="N/A","n/a",A23value/A23remlife))</f>
        <v>0</v>
      </c>
      <c r="AF362" s="104">
        <f>IF(AF$3&gt;A23remlife,A23value-SUM($F362:AE362),IF(A23remlife="N/A","n/a",A23value/A23remlife))</f>
        <v>0</v>
      </c>
      <c r="AG362" s="104">
        <f>IF(AG$3&gt;A23remlife,A23value-SUM($F362:AF362),IF(A23remlife="N/A","n/a",A23value/A23remlife))</f>
        <v>0</v>
      </c>
      <c r="AH362" s="104">
        <f>IF(AH$3&gt;A23remlife,A23value-SUM($F362:AG362),IF(A23remlife="N/A","n/a",A23value/A23remlife))</f>
        <v>0</v>
      </c>
      <c r="AI362" s="104">
        <f>IF(AI$3&gt;A23remlife,A23value-SUM($F362:AH362),IF(A23remlife="N/A","n/a",A23value/A23remlife))</f>
        <v>0</v>
      </c>
      <c r="AJ362" s="104">
        <f>IF(AJ$3&gt;A23remlife,A23value-SUM($F362:AI362),IF(A23remlife="N/A","n/a",A23value/A23remlife))</f>
        <v>0</v>
      </c>
      <c r="AK362" s="104">
        <f>IF(AK$3&gt;A23remlife,A23value-SUM($F362:AJ362),IF(A23remlife="N/A","n/a",A23value/A23remlife))</f>
        <v>0</v>
      </c>
      <c r="AL362" s="104">
        <f>IF(AL$3&gt;A23remlife,A23value-SUM($F362:AK362),IF(A23remlife="N/A","n/a",A23value/A23remlife))</f>
        <v>0</v>
      </c>
      <c r="AM362" s="104">
        <f>IF(AM$3&gt;A23remlife,A23value-SUM($F362:AL362),IF(A23remlife="N/A","n/a",A23value/A23remlife))</f>
        <v>0</v>
      </c>
      <c r="AN362" s="104">
        <f>IF(AN$3&gt;A23remlife,A23value-SUM($F362:AM362),IF(A23remlife="N/A","n/a",A23value/A23remlife))</f>
        <v>0</v>
      </c>
      <c r="AO362" s="104">
        <f>IF(AO$3&gt;A23remlife,A23value-SUM($F362:AN362),IF(A23remlife="N/A","n/a",A23value/A23remlife))</f>
        <v>0</v>
      </c>
      <c r="AP362" s="104">
        <f>IF(AP$3&gt;A23remlife,A23value-SUM($F362:AO362),IF(A23remlife="N/A","n/a",A23value/A23remlife))</f>
        <v>0</v>
      </c>
      <c r="AQ362" s="104">
        <f>IF(AQ$3&gt;A23remlife,A23value-SUM($F362:AP362),IF(A23remlife="N/A","n/a",A23value/A23remlife))</f>
        <v>0</v>
      </c>
      <c r="AR362" s="104">
        <f>IF(AR$3&gt;A23remlife,A23value-SUM($F362:AQ362),IF(A23remlife="N/A","n/a",A23value/A23remlife))</f>
        <v>0</v>
      </c>
      <c r="AS362" s="104">
        <f>IF(AS$3&gt;A23remlife,A23value-SUM($F362:AR362),IF(A23remlife="N/A","n/a",A23value/A23remlife))</f>
        <v>0</v>
      </c>
      <c r="AT362" s="104">
        <f>IF(AT$3&gt;A23remlife,A23value-SUM($F362:AS362),IF(A23remlife="N/A","n/a",A23value/A23remlife))</f>
        <v>0</v>
      </c>
      <c r="AU362" s="104">
        <f>IF(AU$3&gt;A23remlife,A23value-SUM($F362:AT362),IF(A23remlife="N/A","n/a",A23value/A23remlife))</f>
        <v>0</v>
      </c>
      <c r="AV362" s="104">
        <f>IF(AV$3&gt;A23remlife,A23value-SUM($F362:AU362),IF(A23remlife="N/A","n/a",A23value/A23remlife))</f>
        <v>0</v>
      </c>
      <c r="AW362" s="104">
        <f>IF(AW$3&gt;A23remlife,A23value-SUM($F362:AV362),IF(A23remlife="N/A","n/a",A23value/A23remlife))</f>
        <v>0</v>
      </c>
      <c r="AX362" s="104">
        <f>IF(AX$3&gt;A23remlife,A23value-SUM($F362:AW362),IF(A23remlife="N/A","n/a",A23value/A23remlife))</f>
        <v>0</v>
      </c>
      <c r="AY362" s="104">
        <f>IF(AY$3&gt;A23remlife,A23value-SUM($F362:AX362),IF(A23remlife="N/A","n/a",A23value/A23remlife))</f>
        <v>0</v>
      </c>
      <c r="AZ362" s="104">
        <f>IF(AZ$3&gt;A23remlife,A23value-SUM($F362:AY362),IF(A23remlife="N/A","n/a",A23value/A23remlife))</f>
        <v>0</v>
      </c>
      <c r="BA362" s="104">
        <f>IF(BA$3&gt;A23remlife,A23value-SUM($F362:AZ362),IF(A23remlife="N/A","n/a",A23value/A23remlife))</f>
        <v>0</v>
      </c>
      <c r="BB362" s="104">
        <f>IF(BB$3&gt;A23remlife,A23value-SUM($F362:BA362),IF(A23remlife="N/A","n/a",A23value/A23remlife))</f>
        <v>0</v>
      </c>
      <c r="BC362" s="104">
        <f>IF(BC$3&gt;A23remlife,A23value-SUM($F362:BB362),IF(A23remlife="N/A","n/a",A23value/A23remlife))</f>
        <v>0</v>
      </c>
      <c r="BD362" s="104">
        <f>IF(BD$3&gt;A23remlife,A23value-SUM($F362:BC362),IF(A23remlife="N/A","n/a",A23value/A23remlife))</f>
        <v>0</v>
      </c>
      <c r="BE362" s="104">
        <f>IF(BE$3&gt;A23remlife,A23value-SUM($F362:BD362),IF(A23remlife="N/A","n/a",A23value/A23remlife))</f>
        <v>0</v>
      </c>
      <c r="BF362" s="104">
        <f>IF(BF$3&gt;A23remlife,A23value-SUM($F362:BE362),IF(A23remlife="N/A","n/a",A23value/A23remlife))</f>
        <v>0</v>
      </c>
      <c r="BG362" s="104">
        <f>IF(BG$3&gt;A23remlife,A23value-SUM($F362:BF362),IF(A23remlife="N/A","n/a",A23value/A23remlife))</f>
        <v>0</v>
      </c>
      <c r="BH362" s="104">
        <f>IF(BH$3&gt;A23remlife,A23value-SUM($F362:BG362),IF(A23remlife="N/A","n/a",A23value/A23remlife))</f>
        <v>0</v>
      </c>
      <c r="BI362" s="104">
        <f>IF(BI$3&gt;A23remlife,A23value-SUM($F362:BH362),IF(A23remlife="N/A","n/a",A23value/A23remlife))</f>
        <v>0</v>
      </c>
      <c r="BJ362" s="234"/>
      <c r="BK362" s="234"/>
      <c r="BL362" s="234"/>
      <c r="BM362" s="234"/>
    </row>
    <row r="363" spans="1:65" s="190" customFormat="1" ht="12.75" hidden="1" customHeight="1" outlineLevel="2">
      <c r="A363" s="234"/>
      <c r="B363" s="32"/>
      <c r="C363" s="31"/>
      <c r="D363" s="930" t="s">
        <v>326</v>
      </c>
      <c r="E363" s="167">
        <v>0</v>
      </c>
      <c r="F363" s="34"/>
      <c r="G363" s="105"/>
      <c r="H363" s="105"/>
      <c r="I363" s="105"/>
      <c r="J363" s="105"/>
      <c r="K363" s="105"/>
      <c r="L363" s="105"/>
      <c r="M363" s="105"/>
      <c r="N363" s="105"/>
      <c r="O363" s="105"/>
      <c r="P363" s="105"/>
      <c r="Q363" s="105"/>
      <c r="R363" s="105"/>
      <c r="S363" s="105"/>
      <c r="T363" s="105"/>
      <c r="U363" s="105"/>
      <c r="V363" s="105"/>
      <c r="W363" s="105"/>
      <c r="X363" s="105"/>
      <c r="Y363" s="105"/>
      <c r="Z363" s="105"/>
      <c r="AA363" s="105"/>
      <c r="AB363" s="105"/>
      <c r="AC363" s="105"/>
      <c r="AD363" s="105"/>
      <c r="AE363" s="105"/>
      <c r="AF363" s="105"/>
      <c r="AG363" s="105"/>
      <c r="AH363" s="105"/>
      <c r="AI363" s="105"/>
      <c r="AJ363" s="105"/>
      <c r="AK363" s="105"/>
      <c r="AL363" s="105"/>
      <c r="AM363" s="105"/>
      <c r="AN363" s="105"/>
      <c r="AO363" s="105"/>
      <c r="AP363" s="105"/>
      <c r="AQ363" s="105"/>
      <c r="AR363" s="105"/>
      <c r="AS363" s="105"/>
      <c r="AT363" s="105"/>
      <c r="AU363" s="105"/>
      <c r="AV363" s="105"/>
      <c r="AW363" s="105"/>
      <c r="AX363" s="105"/>
      <c r="AY363" s="105"/>
      <c r="AZ363" s="105"/>
      <c r="BA363" s="105"/>
      <c r="BB363" s="105"/>
      <c r="BC363" s="105"/>
      <c r="BD363" s="105"/>
      <c r="BE363" s="105"/>
      <c r="BF363" s="105"/>
      <c r="BG363" s="105"/>
      <c r="BH363" s="105"/>
      <c r="BI363" s="105"/>
      <c r="BJ363" s="234"/>
      <c r="BK363" s="234"/>
      <c r="BL363" s="234"/>
      <c r="BM363" s="234"/>
    </row>
    <row r="364" spans="1:65" s="190" customFormat="1" hidden="1" outlineLevel="2">
      <c r="A364" s="234"/>
      <c r="B364" s="32"/>
      <c r="C364" s="31"/>
      <c r="D364" s="930"/>
      <c r="E364" s="167">
        <v>1</v>
      </c>
      <c r="F364" s="34"/>
      <c r="G364" s="183"/>
      <c r="H364" s="105">
        <f>IF(A23stdlife="n/a","n/a",IF(H$3&gt;(A23stdlife+$E364),('PTRM input'!$G$165*(1+rvanilla01)^0.5)-SUM($G364:G364),('PTRM input'!$G$165*(1+rvanilla01)^0.5)/A23stdlife))</f>
        <v>0</v>
      </c>
      <c r="I364" s="105">
        <f>IF(A23stdlife="n/a","n/a",IF(I$3&gt;(A23stdlife+$E364),('PTRM input'!$G$165*(1+rvanilla01)^0.5)-SUM($G364:H364),('PTRM input'!$G$165*(1+rvanilla01)^0.5)/A23stdlife))</f>
        <v>0</v>
      </c>
      <c r="J364" s="105">
        <f>IF(A23stdlife="n/a","n/a",IF(J$3&gt;(A23stdlife+$E364),('PTRM input'!$G$165*(1+rvanilla01)^0.5)-SUM($G364:I364),('PTRM input'!$G$165*(1+rvanilla01)^0.5)/A23stdlife))</f>
        <v>0</v>
      </c>
      <c r="K364" s="105">
        <f>IF(A23stdlife="n/a","n/a",IF(K$3&gt;(A23stdlife+$E364),('PTRM input'!$G$165*(1+rvanilla01)^0.5)-SUM($G364:J364),('PTRM input'!$G$165*(1+rvanilla01)^0.5)/A23stdlife))</f>
        <v>0</v>
      </c>
      <c r="L364" s="105">
        <f>IF(A23stdlife="n/a","n/a",IF(L$3&gt;(A23stdlife+$E364),('PTRM input'!$G$165*(1+rvanilla01)^0.5)-SUM($G364:K364),('PTRM input'!$G$165*(1+rvanilla01)^0.5)/A23stdlife))</f>
        <v>0</v>
      </c>
      <c r="M364" s="105">
        <f>IF(A23stdlife="n/a","n/a",IF(M$3&gt;(A23stdlife+$E364),('PTRM input'!$G$165*(1+rvanilla01)^0.5)-SUM($G364:L364),('PTRM input'!$G$165*(1+rvanilla01)^0.5)/A23stdlife))</f>
        <v>0</v>
      </c>
      <c r="N364" s="105">
        <f>IF(A23stdlife="n/a","n/a",IF(N$3&gt;(A23stdlife+$E364),('PTRM input'!$G$165*(1+rvanilla01)^0.5)-SUM($G364:M364),('PTRM input'!$G$165*(1+rvanilla01)^0.5)/A23stdlife))</f>
        <v>0</v>
      </c>
      <c r="O364" s="105">
        <f>IF(A23stdlife="n/a","n/a",IF(O$3&gt;(A23stdlife+$E364),('PTRM input'!$G$165*(1+rvanilla01)^0.5)-SUM($G364:N364),('PTRM input'!$G$165*(1+rvanilla01)^0.5)/A23stdlife))</f>
        <v>0</v>
      </c>
      <c r="P364" s="105">
        <f>IF(A23stdlife="n/a","n/a",IF(P$3&gt;(A23stdlife+$E364),('PTRM input'!$G$165*(1+rvanilla01)^0.5)-SUM($G364:O364),('PTRM input'!$G$165*(1+rvanilla01)^0.5)/A23stdlife))</f>
        <v>0</v>
      </c>
      <c r="Q364" s="105">
        <f>IF(A23stdlife="n/a","n/a",IF(Q$3&gt;(A23stdlife+$E364),('PTRM input'!$G$165*(1+rvanilla01)^0.5)-SUM($G364:P364),('PTRM input'!$G$165*(1+rvanilla01)^0.5)/A23stdlife))</f>
        <v>0</v>
      </c>
      <c r="R364" s="105">
        <f>IF(A23stdlife="n/a","n/a",IF(R$3&gt;(A23stdlife+$E364),('PTRM input'!$G$165*(1+rvanilla01)^0.5)-SUM($G364:Q364),('PTRM input'!$G$165*(1+rvanilla01)^0.5)/A23stdlife))</f>
        <v>0</v>
      </c>
      <c r="S364" s="105">
        <f>IF(A23stdlife="n/a","n/a",IF(S$3&gt;(A23stdlife+$E364),('PTRM input'!$G$165*(1+rvanilla01)^0.5)-SUM($G364:R364),('PTRM input'!$G$165*(1+rvanilla01)^0.5)/A23stdlife))</f>
        <v>0</v>
      </c>
      <c r="T364" s="105">
        <f>IF(A23stdlife="n/a","n/a",IF(T$3&gt;(A23stdlife+$E364),('PTRM input'!$G$165*(1+rvanilla01)^0.5)-SUM($G364:S364),('PTRM input'!$G$165*(1+rvanilla01)^0.5)/A23stdlife))</f>
        <v>0</v>
      </c>
      <c r="U364" s="105">
        <f>IF(A23stdlife="n/a","n/a",IF(U$3&gt;(A23stdlife+$E364),('PTRM input'!$G$165*(1+rvanilla01)^0.5)-SUM($G364:T364),('PTRM input'!$G$165*(1+rvanilla01)^0.5)/A23stdlife))</f>
        <v>0</v>
      </c>
      <c r="V364" s="105">
        <f>IF(A23stdlife="n/a","n/a",IF(V$3&gt;(A23stdlife+$E364),('PTRM input'!$G$165*(1+rvanilla01)^0.5)-SUM($G364:U364),('PTRM input'!$G$165*(1+rvanilla01)^0.5)/A23stdlife))</f>
        <v>0</v>
      </c>
      <c r="W364" s="105">
        <f>IF(A23stdlife="n/a","n/a",IF(W$3&gt;(A23stdlife+$E364),('PTRM input'!$G$165*(1+rvanilla01)^0.5)-SUM($G364:V364),('PTRM input'!$G$165*(1+rvanilla01)^0.5)/A23stdlife))</f>
        <v>0</v>
      </c>
      <c r="X364" s="105">
        <f>IF(A23stdlife="n/a","n/a",IF(X$3&gt;(A23stdlife+$E364),('PTRM input'!$G$165*(1+rvanilla01)^0.5)-SUM($G364:W364),('PTRM input'!$G$165*(1+rvanilla01)^0.5)/A23stdlife))</f>
        <v>0</v>
      </c>
      <c r="Y364" s="105">
        <f>IF(A23stdlife="n/a","n/a",IF(Y$3&gt;(A23stdlife+$E364),('PTRM input'!$G$165*(1+rvanilla01)^0.5)-SUM($G364:X364),('PTRM input'!$G$165*(1+rvanilla01)^0.5)/A23stdlife))</f>
        <v>0</v>
      </c>
      <c r="Z364" s="105">
        <f>IF(A23stdlife="n/a","n/a",IF(Z$3&gt;(A23stdlife+$E364),('PTRM input'!$G$165*(1+rvanilla01)^0.5)-SUM($G364:Y364),('PTRM input'!$G$165*(1+rvanilla01)^0.5)/A23stdlife))</f>
        <v>0</v>
      </c>
      <c r="AA364" s="105">
        <f>IF(A23stdlife="n/a","n/a",IF(AA$3&gt;(A23stdlife+$E364),('PTRM input'!$G$165*(1+rvanilla01)^0.5)-SUM($G364:Z364),('PTRM input'!$G$165*(1+rvanilla01)^0.5)/A23stdlife))</f>
        <v>0</v>
      </c>
      <c r="AB364" s="105">
        <f>IF(A23stdlife="n/a","n/a",IF(AB$3&gt;(A23stdlife+$E364),('PTRM input'!$G$165*(1+rvanilla01)^0.5)-SUM($G364:AA364),('PTRM input'!$G$165*(1+rvanilla01)^0.5)/A23stdlife))</f>
        <v>0</v>
      </c>
      <c r="AC364" s="105">
        <f>IF(A23stdlife="n/a","n/a",IF(AC$3&gt;(A23stdlife+$E364),('PTRM input'!$G$165*(1+rvanilla01)^0.5)-SUM($G364:AB364),('PTRM input'!$G$165*(1+rvanilla01)^0.5)/A23stdlife))</f>
        <v>0</v>
      </c>
      <c r="AD364" s="105">
        <f>IF(A23stdlife="n/a","n/a",IF(AD$3&gt;(A23stdlife+$E364),('PTRM input'!$G$165*(1+rvanilla01)^0.5)-SUM($G364:AC364),('PTRM input'!$G$165*(1+rvanilla01)^0.5)/A23stdlife))</f>
        <v>0</v>
      </c>
      <c r="AE364" s="105">
        <f>IF(A23stdlife="n/a","n/a",IF(AE$3&gt;(A23stdlife+$E364),('PTRM input'!$G$165*(1+rvanilla01)^0.5)-SUM($G364:AD364),('PTRM input'!$G$165*(1+rvanilla01)^0.5)/A23stdlife))</f>
        <v>0</v>
      </c>
      <c r="AF364" s="105">
        <f>IF(A23stdlife="n/a","n/a",IF(AF$3&gt;(A23stdlife+$E364),('PTRM input'!$G$165*(1+rvanilla01)^0.5)-SUM($G364:AE364),('PTRM input'!$G$165*(1+rvanilla01)^0.5)/A23stdlife))</f>
        <v>0</v>
      </c>
      <c r="AG364" s="105">
        <f>IF(A23stdlife="n/a","n/a",IF(AG$3&gt;(A23stdlife+$E364),('PTRM input'!$G$165*(1+rvanilla01)^0.5)-SUM($G364:AF364),('PTRM input'!$G$165*(1+rvanilla01)^0.5)/A23stdlife))</f>
        <v>0</v>
      </c>
      <c r="AH364" s="105">
        <f>IF(A23stdlife="n/a","n/a",IF(AH$3&gt;(A23stdlife+$E364),('PTRM input'!$G$165*(1+rvanilla01)^0.5)-SUM($G364:AG364),('PTRM input'!$G$165*(1+rvanilla01)^0.5)/A23stdlife))</f>
        <v>0</v>
      </c>
      <c r="AI364" s="105">
        <f>IF(A23stdlife="n/a","n/a",IF(AI$3&gt;(A23stdlife+$E364),('PTRM input'!$G$165*(1+rvanilla01)^0.5)-SUM($G364:AH364),('PTRM input'!$G$165*(1+rvanilla01)^0.5)/A23stdlife))</f>
        <v>0</v>
      </c>
      <c r="AJ364" s="105">
        <f>IF(A23stdlife="n/a","n/a",IF(AJ$3&gt;(A23stdlife+$E364),('PTRM input'!$G$165*(1+rvanilla01)^0.5)-SUM($G364:AI364),('PTRM input'!$G$165*(1+rvanilla01)^0.5)/A23stdlife))</f>
        <v>0</v>
      </c>
      <c r="AK364" s="105">
        <f>IF(A23stdlife="n/a","n/a",IF(AK$3&gt;(A23stdlife+$E364),('PTRM input'!$G$165*(1+rvanilla01)^0.5)-SUM($G364:AJ364),('PTRM input'!$G$165*(1+rvanilla01)^0.5)/A23stdlife))</f>
        <v>0</v>
      </c>
      <c r="AL364" s="105">
        <f>IF(A23stdlife="n/a","n/a",IF(AL$3&gt;(A23stdlife+$E364),('PTRM input'!$G$165*(1+rvanilla01)^0.5)-SUM($G364:AK364),('PTRM input'!$G$165*(1+rvanilla01)^0.5)/A23stdlife))</f>
        <v>0</v>
      </c>
      <c r="AM364" s="105">
        <f>IF(A23stdlife="n/a","n/a",IF(AM$3&gt;(A23stdlife+$E364),('PTRM input'!$G$165*(1+rvanilla01)^0.5)-SUM($G364:AL364),('PTRM input'!$G$165*(1+rvanilla01)^0.5)/A23stdlife))</f>
        <v>0</v>
      </c>
      <c r="AN364" s="105">
        <f>IF(A23stdlife="n/a","n/a",IF(AN$3&gt;(A23stdlife+$E364),('PTRM input'!$G$165*(1+rvanilla01)^0.5)-SUM($G364:AM364),('PTRM input'!$G$165*(1+rvanilla01)^0.5)/A23stdlife))</f>
        <v>0</v>
      </c>
      <c r="AO364" s="105">
        <f>IF(A23stdlife="n/a","n/a",IF(AO$3&gt;(A23stdlife+$E364),('PTRM input'!$G$165*(1+rvanilla01)^0.5)-SUM($G364:AN364),('PTRM input'!$G$165*(1+rvanilla01)^0.5)/A23stdlife))</f>
        <v>0</v>
      </c>
      <c r="AP364" s="105">
        <f>IF(A23stdlife="n/a","n/a",IF(AP$3&gt;(A23stdlife+$E364),('PTRM input'!$G$165*(1+rvanilla01)^0.5)-SUM($G364:AO364),('PTRM input'!$G$165*(1+rvanilla01)^0.5)/A23stdlife))</f>
        <v>0</v>
      </c>
      <c r="AQ364" s="105">
        <f>IF(A23stdlife="n/a","n/a",IF(AQ$3&gt;(A23stdlife+$E364),('PTRM input'!$G$165*(1+rvanilla01)^0.5)-SUM($G364:AP364),('PTRM input'!$G$165*(1+rvanilla01)^0.5)/A23stdlife))</f>
        <v>0</v>
      </c>
      <c r="AR364" s="105">
        <f>IF(A23stdlife="n/a","n/a",IF(AR$3&gt;(A23stdlife+$E364),('PTRM input'!$G$165*(1+rvanilla01)^0.5)-SUM($G364:AQ364),('PTRM input'!$G$165*(1+rvanilla01)^0.5)/A23stdlife))</f>
        <v>0</v>
      </c>
      <c r="AS364" s="105">
        <f>IF(A23stdlife="n/a","n/a",IF(AS$3&gt;(A23stdlife+$E364),('PTRM input'!$G$165*(1+rvanilla01)^0.5)-SUM($G364:AR364),('PTRM input'!$G$165*(1+rvanilla01)^0.5)/A23stdlife))</f>
        <v>0</v>
      </c>
      <c r="AT364" s="105">
        <f>IF(A23stdlife="n/a","n/a",IF(AT$3&gt;(A23stdlife+$E364),('PTRM input'!$G$165*(1+rvanilla01)^0.5)-SUM($G364:AS364),('PTRM input'!$G$165*(1+rvanilla01)^0.5)/A23stdlife))</f>
        <v>0</v>
      </c>
      <c r="AU364" s="105">
        <f>IF(A23stdlife="n/a","n/a",IF(AU$3&gt;(A23stdlife+$E364),('PTRM input'!$G$165*(1+rvanilla01)^0.5)-SUM($G364:AT364),('PTRM input'!$G$165*(1+rvanilla01)^0.5)/A23stdlife))</f>
        <v>0</v>
      </c>
      <c r="AV364" s="105">
        <f>IF(A23stdlife="n/a","n/a",IF(AV$3&gt;(A23stdlife+$E364),('PTRM input'!$G$165*(1+rvanilla01)^0.5)-SUM($G364:AU364),('PTRM input'!$G$165*(1+rvanilla01)^0.5)/A23stdlife))</f>
        <v>0</v>
      </c>
      <c r="AW364" s="105">
        <f>IF(A23stdlife="n/a","n/a",IF(AW$3&gt;(A23stdlife+$E364),('PTRM input'!$G$165*(1+rvanilla01)^0.5)-SUM($G364:AV364),('PTRM input'!$G$165*(1+rvanilla01)^0.5)/A23stdlife))</f>
        <v>0</v>
      </c>
      <c r="AX364" s="105">
        <f>IF(A23stdlife="n/a","n/a",IF(AX$3&gt;(A23stdlife+$E364),('PTRM input'!$G$165*(1+rvanilla01)^0.5)-SUM($G364:AW364),('PTRM input'!$G$165*(1+rvanilla01)^0.5)/A23stdlife))</f>
        <v>0</v>
      </c>
      <c r="AY364" s="105">
        <f>IF(A23stdlife="n/a","n/a",IF(AY$3&gt;(A23stdlife+$E364),('PTRM input'!$G$165*(1+rvanilla01)^0.5)-SUM($G364:AX364),('PTRM input'!$G$165*(1+rvanilla01)^0.5)/A23stdlife))</f>
        <v>0</v>
      </c>
      <c r="AZ364" s="105">
        <f>IF(A23stdlife="n/a","n/a",IF(AZ$3&gt;(A23stdlife+$E364),('PTRM input'!$G$165*(1+rvanilla01)^0.5)-SUM($G364:AY364),('PTRM input'!$G$165*(1+rvanilla01)^0.5)/A23stdlife))</f>
        <v>0</v>
      </c>
      <c r="BA364" s="105">
        <f>IF(A23stdlife="n/a","n/a",IF(BA$3&gt;(A23stdlife+$E364),('PTRM input'!$G$165*(1+rvanilla01)^0.5)-SUM($G364:AZ364),('PTRM input'!$G$165*(1+rvanilla01)^0.5)/A23stdlife))</f>
        <v>0</v>
      </c>
      <c r="BB364" s="105">
        <f>IF(A23stdlife="n/a","n/a",IF(BB$3&gt;(A23stdlife+$E364),('PTRM input'!$G$165*(1+rvanilla01)^0.5)-SUM($G364:BA364),('PTRM input'!$G$165*(1+rvanilla01)^0.5)/A23stdlife))</f>
        <v>0</v>
      </c>
      <c r="BC364" s="105">
        <f>IF(A23stdlife="n/a","n/a",IF(BC$3&gt;(A23stdlife+$E364),('PTRM input'!$G$165*(1+rvanilla01)^0.5)-SUM($G364:BB364),('PTRM input'!$G$165*(1+rvanilla01)^0.5)/A23stdlife))</f>
        <v>0</v>
      </c>
      <c r="BD364" s="105">
        <f>IF(A23stdlife="n/a","n/a",IF(BD$3&gt;(A23stdlife+$E364),('PTRM input'!$G$165*(1+rvanilla01)^0.5)-SUM($G364:BC364),('PTRM input'!$G$165*(1+rvanilla01)^0.5)/A23stdlife))</f>
        <v>0</v>
      </c>
      <c r="BE364" s="105">
        <f>IF(A23stdlife="n/a","n/a",IF(BE$3&gt;(A23stdlife+$E364),('PTRM input'!$G$165*(1+rvanilla01)^0.5)-SUM($G364:BD364),('PTRM input'!$G$165*(1+rvanilla01)^0.5)/A23stdlife))</f>
        <v>0</v>
      </c>
      <c r="BF364" s="105">
        <f>IF(A23stdlife="n/a","n/a",IF(BF$3&gt;(A23stdlife+$E364),('PTRM input'!$G$165*(1+rvanilla01)^0.5)-SUM($G364:BE364),('PTRM input'!$G$165*(1+rvanilla01)^0.5)/A23stdlife))</f>
        <v>0</v>
      </c>
      <c r="BG364" s="105">
        <f>IF(A23stdlife="n/a","n/a",IF(BG$3&gt;(A23stdlife+$E364),('PTRM input'!$G$165*(1+rvanilla01)^0.5)-SUM($G364:BF364),('PTRM input'!$G$165*(1+rvanilla01)^0.5)/A23stdlife))</f>
        <v>0</v>
      </c>
      <c r="BH364" s="105">
        <f>IF(A23stdlife="n/a","n/a",IF(BH$3&gt;(A23stdlife+$E364),('PTRM input'!$G$165*(1+rvanilla01)^0.5)-SUM($G364:BG364),('PTRM input'!$G$165*(1+rvanilla01)^0.5)/A23stdlife))</f>
        <v>0</v>
      </c>
      <c r="BI364" s="105">
        <f>IF(A23stdlife="n/a","n/a",IF(BI$3&gt;(A23stdlife+$E364),('PTRM input'!$G$165*(1+rvanilla01)^0.5)-SUM($G364:BH364),('PTRM input'!$G$165*(1+rvanilla01)^0.5)/A23stdlife))</f>
        <v>0</v>
      </c>
      <c r="BJ364" s="234"/>
      <c r="BK364" s="234"/>
      <c r="BL364" s="234"/>
      <c r="BM364" s="234"/>
    </row>
    <row r="365" spans="1:65" s="190" customFormat="1" hidden="1" outlineLevel="2">
      <c r="A365" s="234"/>
      <c r="B365" s="32"/>
      <c r="C365" s="31"/>
      <c r="D365" s="930"/>
      <c r="E365" s="167">
        <v>2</v>
      </c>
      <c r="F365" s="34"/>
      <c r="G365" s="184"/>
      <c r="H365" s="185"/>
      <c r="I365" s="105">
        <f>IF(A23stdlife="n/a","n/a",IF(I$3&gt;(A23stdlife+$E365),('PTRM input'!$H$165*(1+rvanilla02)^0.5)-SUM($H365:H365),('PTRM input'!$H$165*(1+rvanilla02)^0.5)/A23stdlife))</f>
        <v>0</v>
      </c>
      <c r="J365" s="105">
        <f>IF(A23stdlife="n/a","n/a",IF(J$3&gt;(A23stdlife+$E365),('PTRM input'!$H$165*(1+rvanilla02)^0.5)-SUM($H365:I365),('PTRM input'!$H$165*(1+rvanilla02)^0.5)/A23stdlife))</f>
        <v>0</v>
      </c>
      <c r="K365" s="105">
        <f>IF(A23stdlife="n/a","n/a",IF(K$3&gt;(A23stdlife+$E365),('PTRM input'!$H$165*(1+rvanilla02)^0.5)-SUM($H365:J365),('PTRM input'!$H$165*(1+rvanilla02)^0.5)/A23stdlife))</f>
        <v>0</v>
      </c>
      <c r="L365" s="105">
        <f>IF(A23stdlife="n/a","n/a",IF(L$3&gt;(A23stdlife+$E365),('PTRM input'!$H$165*(1+rvanilla02)^0.5)-SUM($H365:K365),('PTRM input'!$H$165*(1+rvanilla02)^0.5)/A23stdlife))</f>
        <v>0</v>
      </c>
      <c r="M365" s="105">
        <f>IF(A23stdlife="n/a","n/a",IF(M$3&gt;(A23stdlife+$E365),('PTRM input'!$H$165*(1+rvanilla02)^0.5)-SUM($H365:L365),('PTRM input'!$H$165*(1+rvanilla02)^0.5)/A23stdlife))</f>
        <v>0</v>
      </c>
      <c r="N365" s="105">
        <f>IF(A23stdlife="n/a","n/a",IF(N$3&gt;(A23stdlife+$E365),('PTRM input'!$H$165*(1+rvanilla02)^0.5)-SUM($H365:M365),('PTRM input'!$H$165*(1+rvanilla02)^0.5)/A23stdlife))</f>
        <v>0</v>
      </c>
      <c r="O365" s="105">
        <f>IF(A23stdlife="n/a","n/a",IF(O$3&gt;(A23stdlife+$E365),('PTRM input'!$H$165*(1+rvanilla02)^0.5)-SUM($H365:N365),('PTRM input'!$H$165*(1+rvanilla02)^0.5)/A23stdlife))</f>
        <v>0</v>
      </c>
      <c r="P365" s="105">
        <f>IF(A23stdlife="n/a","n/a",IF(P$3&gt;(A23stdlife+$E365),('PTRM input'!$H$165*(1+rvanilla02)^0.5)-SUM($H365:O365),('PTRM input'!$H$165*(1+rvanilla02)^0.5)/A23stdlife))</f>
        <v>0</v>
      </c>
      <c r="Q365" s="105">
        <f>IF(A23stdlife="n/a","n/a",IF(Q$3&gt;(A23stdlife+$E365),('PTRM input'!$H$165*(1+rvanilla02)^0.5)-SUM($H365:P365),('PTRM input'!$H$165*(1+rvanilla02)^0.5)/A23stdlife))</f>
        <v>0</v>
      </c>
      <c r="R365" s="105">
        <f>IF(A23stdlife="n/a","n/a",IF(R$3&gt;(A23stdlife+$E365),('PTRM input'!$H$165*(1+rvanilla02)^0.5)-SUM($H365:Q365),('PTRM input'!$H$165*(1+rvanilla02)^0.5)/A23stdlife))</f>
        <v>0</v>
      </c>
      <c r="S365" s="105">
        <f>IF(A23stdlife="n/a","n/a",IF(S$3&gt;(A23stdlife+$E365),('PTRM input'!$H$165*(1+rvanilla02)^0.5)-SUM($H365:R365),('PTRM input'!$H$165*(1+rvanilla02)^0.5)/A23stdlife))</f>
        <v>0</v>
      </c>
      <c r="T365" s="105">
        <f>IF(A23stdlife="n/a","n/a",IF(T$3&gt;(A23stdlife+$E365),('PTRM input'!$H$165*(1+rvanilla02)^0.5)-SUM($H365:S365),('PTRM input'!$H$165*(1+rvanilla02)^0.5)/A23stdlife))</f>
        <v>0</v>
      </c>
      <c r="U365" s="105">
        <f>IF(A23stdlife="n/a","n/a",IF(U$3&gt;(A23stdlife+$E365),('PTRM input'!$H$165*(1+rvanilla02)^0.5)-SUM($H365:T365),('PTRM input'!$H$165*(1+rvanilla02)^0.5)/A23stdlife))</f>
        <v>0</v>
      </c>
      <c r="V365" s="105">
        <f>IF(A23stdlife="n/a","n/a",IF(V$3&gt;(A23stdlife+$E365),('PTRM input'!$H$165*(1+rvanilla02)^0.5)-SUM($H365:U365),('PTRM input'!$H$165*(1+rvanilla02)^0.5)/A23stdlife))</f>
        <v>0</v>
      </c>
      <c r="W365" s="105">
        <f>IF(A23stdlife="n/a","n/a",IF(W$3&gt;(A23stdlife+$E365),('PTRM input'!$H$165*(1+rvanilla02)^0.5)-SUM($H365:V365),('PTRM input'!$H$165*(1+rvanilla02)^0.5)/A23stdlife))</f>
        <v>0</v>
      </c>
      <c r="X365" s="105">
        <f>IF(A23stdlife="n/a","n/a",IF(X$3&gt;(A23stdlife+$E365),('PTRM input'!$H$165*(1+rvanilla02)^0.5)-SUM($H365:W365),('PTRM input'!$H$165*(1+rvanilla02)^0.5)/A23stdlife))</f>
        <v>0</v>
      </c>
      <c r="Y365" s="105">
        <f>IF(A23stdlife="n/a","n/a",IF(Y$3&gt;(A23stdlife+$E365),('PTRM input'!$H$165*(1+rvanilla02)^0.5)-SUM($H365:X365),('PTRM input'!$H$165*(1+rvanilla02)^0.5)/A23stdlife))</f>
        <v>0</v>
      </c>
      <c r="Z365" s="105">
        <f>IF(A23stdlife="n/a","n/a",IF(Z$3&gt;(A23stdlife+$E365),('PTRM input'!$H$165*(1+rvanilla02)^0.5)-SUM($H365:Y365),('PTRM input'!$H$165*(1+rvanilla02)^0.5)/A23stdlife))</f>
        <v>0</v>
      </c>
      <c r="AA365" s="105">
        <f>IF(A23stdlife="n/a","n/a",IF(AA$3&gt;(A23stdlife+$E365),('PTRM input'!$H$165*(1+rvanilla02)^0.5)-SUM($H365:Z365),('PTRM input'!$H$165*(1+rvanilla02)^0.5)/A23stdlife))</f>
        <v>0</v>
      </c>
      <c r="AB365" s="105">
        <f>IF(A23stdlife="n/a","n/a",IF(AB$3&gt;(A23stdlife+$E365),('PTRM input'!$H$165*(1+rvanilla02)^0.5)-SUM($H365:AA365),('PTRM input'!$H$165*(1+rvanilla02)^0.5)/A23stdlife))</f>
        <v>0</v>
      </c>
      <c r="AC365" s="105">
        <f>IF(A23stdlife="n/a","n/a",IF(AC$3&gt;(A23stdlife+$E365),('PTRM input'!$H$165*(1+rvanilla02)^0.5)-SUM($H365:AB365),('PTRM input'!$H$165*(1+rvanilla02)^0.5)/A23stdlife))</f>
        <v>0</v>
      </c>
      <c r="AD365" s="105">
        <f>IF(A23stdlife="n/a","n/a",IF(AD$3&gt;(A23stdlife+$E365),('PTRM input'!$H$165*(1+rvanilla02)^0.5)-SUM($H365:AC365),('PTRM input'!$H$165*(1+rvanilla02)^0.5)/A23stdlife))</f>
        <v>0</v>
      </c>
      <c r="AE365" s="105">
        <f>IF(A23stdlife="n/a","n/a",IF(AE$3&gt;(A23stdlife+$E365),('PTRM input'!$H$165*(1+rvanilla02)^0.5)-SUM($H365:AD365),('PTRM input'!$H$165*(1+rvanilla02)^0.5)/A23stdlife))</f>
        <v>0</v>
      </c>
      <c r="AF365" s="105">
        <f>IF(A23stdlife="n/a","n/a",IF(AF$3&gt;(A23stdlife+$E365),('PTRM input'!$H$165*(1+rvanilla02)^0.5)-SUM($H365:AE365),('PTRM input'!$H$165*(1+rvanilla02)^0.5)/A23stdlife))</f>
        <v>0</v>
      </c>
      <c r="AG365" s="105">
        <f>IF(A23stdlife="n/a","n/a",IF(AG$3&gt;(A23stdlife+$E365),('PTRM input'!$H$165*(1+rvanilla02)^0.5)-SUM($H365:AF365),('PTRM input'!$H$165*(1+rvanilla02)^0.5)/A23stdlife))</f>
        <v>0</v>
      </c>
      <c r="AH365" s="105">
        <f>IF(A23stdlife="n/a","n/a",IF(AH$3&gt;(A23stdlife+$E365),('PTRM input'!$H$165*(1+rvanilla02)^0.5)-SUM($H365:AG365),('PTRM input'!$H$165*(1+rvanilla02)^0.5)/A23stdlife))</f>
        <v>0</v>
      </c>
      <c r="AI365" s="105">
        <f>IF(A23stdlife="n/a","n/a",IF(AI$3&gt;(A23stdlife+$E365),('PTRM input'!$H$165*(1+rvanilla02)^0.5)-SUM($H365:AH365),('PTRM input'!$H$165*(1+rvanilla02)^0.5)/A23stdlife))</f>
        <v>0</v>
      </c>
      <c r="AJ365" s="105">
        <f>IF(A23stdlife="n/a","n/a",IF(AJ$3&gt;(A23stdlife+$E365),('PTRM input'!$H$165*(1+rvanilla02)^0.5)-SUM($H365:AI365),('PTRM input'!$H$165*(1+rvanilla02)^0.5)/A23stdlife))</f>
        <v>0</v>
      </c>
      <c r="AK365" s="105">
        <f>IF(A23stdlife="n/a","n/a",IF(AK$3&gt;(A23stdlife+$E365),('PTRM input'!$H$165*(1+rvanilla02)^0.5)-SUM($H365:AJ365),('PTRM input'!$H$165*(1+rvanilla02)^0.5)/A23stdlife))</f>
        <v>0</v>
      </c>
      <c r="AL365" s="105">
        <f>IF(A23stdlife="n/a","n/a",IF(AL$3&gt;(A23stdlife+$E365),('PTRM input'!$H$165*(1+rvanilla02)^0.5)-SUM($H365:AK365),('PTRM input'!$H$165*(1+rvanilla02)^0.5)/A23stdlife))</f>
        <v>0</v>
      </c>
      <c r="AM365" s="105">
        <f>IF(A23stdlife="n/a","n/a",IF(AM$3&gt;(A23stdlife+$E365),('PTRM input'!$H$165*(1+rvanilla02)^0.5)-SUM($H365:AL365),('PTRM input'!$H$165*(1+rvanilla02)^0.5)/A23stdlife))</f>
        <v>0</v>
      </c>
      <c r="AN365" s="105">
        <f>IF(A23stdlife="n/a","n/a",IF(AN$3&gt;(A23stdlife+$E365),('PTRM input'!$H$165*(1+rvanilla02)^0.5)-SUM($H365:AM365),('PTRM input'!$H$165*(1+rvanilla02)^0.5)/A23stdlife))</f>
        <v>0</v>
      </c>
      <c r="AO365" s="105">
        <f>IF(A23stdlife="n/a","n/a",IF(AO$3&gt;(A23stdlife+$E365),('PTRM input'!$H$165*(1+rvanilla02)^0.5)-SUM($H365:AN365),('PTRM input'!$H$165*(1+rvanilla02)^0.5)/A23stdlife))</f>
        <v>0</v>
      </c>
      <c r="AP365" s="105">
        <f>IF(A23stdlife="n/a","n/a",IF(AP$3&gt;(A23stdlife+$E365),('PTRM input'!$H$165*(1+rvanilla02)^0.5)-SUM($H365:AO365),('PTRM input'!$H$165*(1+rvanilla02)^0.5)/A23stdlife))</f>
        <v>0</v>
      </c>
      <c r="AQ365" s="105">
        <f>IF(A23stdlife="n/a","n/a",IF(AQ$3&gt;(A23stdlife+$E365),('PTRM input'!$H$165*(1+rvanilla02)^0.5)-SUM($H365:AP365),('PTRM input'!$H$165*(1+rvanilla02)^0.5)/A23stdlife))</f>
        <v>0</v>
      </c>
      <c r="AR365" s="105">
        <f>IF(A23stdlife="n/a","n/a",IF(AR$3&gt;(A23stdlife+$E365),('PTRM input'!$H$165*(1+rvanilla02)^0.5)-SUM($H365:AQ365),('PTRM input'!$H$165*(1+rvanilla02)^0.5)/A23stdlife))</f>
        <v>0</v>
      </c>
      <c r="AS365" s="105">
        <f>IF(A23stdlife="n/a","n/a",IF(AS$3&gt;(A23stdlife+$E365),('PTRM input'!$H$165*(1+rvanilla02)^0.5)-SUM($H365:AR365),('PTRM input'!$H$165*(1+rvanilla02)^0.5)/A23stdlife))</f>
        <v>0</v>
      </c>
      <c r="AT365" s="105">
        <f>IF(A23stdlife="n/a","n/a",IF(AT$3&gt;(A23stdlife+$E365),('PTRM input'!$H$165*(1+rvanilla02)^0.5)-SUM($H365:AS365),('PTRM input'!$H$165*(1+rvanilla02)^0.5)/A23stdlife))</f>
        <v>0</v>
      </c>
      <c r="AU365" s="105">
        <f>IF(A23stdlife="n/a","n/a",IF(AU$3&gt;(A23stdlife+$E365),('PTRM input'!$H$165*(1+rvanilla02)^0.5)-SUM($H365:AT365),('PTRM input'!$H$165*(1+rvanilla02)^0.5)/A23stdlife))</f>
        <v>0</v>
      </c>
      <c r="AV365" s="105">
        <f>IF(A23stdlife="n/a","n/a",IF(AV$3&gt;(A23stdlife+$E365),('PTRM input'!$H$165*(1+rvanilla02)^0.5)-SUM($H365:AU365),('PTRM input'!$H$165*(1+rvanilla02)^0.5)/A23stdlife))</f>
        <v>0</v>
      </c>
      <c r="AW365" s="105">
        <f>IF(A23stdlife="n/a","n/a",IF(AW$3&gt;(A23stdlife+$E365),('PTRM input'!$H$165*(1+rvanilla02)^0.5)-SUM($H365:AV365),('PTRM input'!$H$165*(1+rvanilla02)^0.5)/A23stdlife))</f>
        <v>0</v>
      </c>
      <c r="AX365" s="105">
        <f>IF(A23stdlife="n/a","n/a",IF(AX$3&gt;(A23stdlife+$E365),('PTRM input'!$H$165*(1+rvanilla02)^0.5)-SUM($H365:AW365),('PTRM input'!$H$165*(1+rvanilla02)^0.5)/A23stdlife))</f>
        <v>0</v>
      </c>
      <c r="AY365" s="105">
        <f>IF(A23stdlife="n/a","n/a",IF(AY$3&gt;(A23stdlife+$E365),('PTRM input'!$H$165*(1+rvanilla02)^0.5)-SUM($H365:AX365),('PTRM input'!$H$165*(1+rvanilla02)^0.5)/A23stdlife))</f>
        <v>0</v>
      </c>
      <c r="AZ365" s="105">
        <f>IF(A23stdlife="n/a","n/a",IF(AZ$3&gt;(A23stdlife+$E365),('PTRM input'!$H$165*(1+rvanilla02)^0.5)-SUM($H365:AY365),('PTRM input'!$H$165*(1+rvanilla02)^0.5)/A23stdlife))</f>
        <v>0</v>
      </c>
      <c r="BA365" s="105">
        <f>IF(A23stdlife="n/a","n/a",IF(BA$3&gt;(A23stdlife+$E365),('PTRM input'!$H$165*(1+rvanilla02)^0.5)-SUM($H365:AZ365),('PTRM input'!$H$165*(1+rvanilla02)^0.5)/A23stdlife))</f>
        <v>0</v>
      </c>
      <c r="BB365" s="105">
        <f>IF(A23stdlife="n/a","n/a",IF(BB$3&gt;(A23stdlife+$E365),('PTRM input'!$H$165*(1+rvanilla02)^0.5)-SUM($H365:BA365),('PTRM input'!$H$165*(1+rvanilla02)^0.5)/A23stdlife))</f>
        <v>0</v>
      </c>
      <c r="BC365" s="105">
        <f>IF(A23stdlife="n/a","n/a",IF(BC$3&gt;(A23stdlife+$E365),('PTRM input'!$H$165*(1+rvanilla02)^0.5)-SUM($H365:BB365),('PTRM input'!$H$165*(1+rvanilla02)^0.5)/A23stdlife))</f>
        <v>0</v>
      </c>
      <c r="BD365" s="105">
        <f>IF(A23stdlife="n/a","n/a",IF(BD$3&gt;(A23stdlife+$E365),('PTRM input'!$H$165*(1+rvanilla02)^0.5)-SUM($H365:BC365),('PTRM input'!$H$165*(1+rvanilla02)^0.5)/A23stdlife))</f>
        <v>0</v>
      </c>
      <c r="BE365" s="105">
        <f>IF(A23stdlife="n/a","n/a",IF(BE$3&gt;(A23stdlife+$E365),('PTRM input'!$H$165*(1+rvanilla02)^0.5)-SUM($H365:BD365),('PTRM input'!$H$165*(1+rvanilla02)^0.5)/A23stdlife))</f>
        <v>0</v>
      </c>
      <c r="BF365" s="105">
        <f>IF(A23stdlife="n/a","n/a",IF(BF$3&gt;(A23stdlife+$E365),('PTRM input'!$H$165*(1+rvanilla02)^0.5)-SUM($H365:BE365),('PTRM input'!$H$165*(1+rvanilla02)^0.5)/A23stdlife))</f>
        <v>0</v>
      </c>
      <c r="BG365" s="105">
        <f>IF(A23stdlife="n/a","n/a",IF(BG$3&gt;(A23stdlife+$E365),('PTRM input'!$H$165*(1+rvanilla02)^0.5)-SUM($H365:BF365),('PTRM input'!$H$165*(1+rvanilla02)^0.5)/A23stdlife))</f>
        <v>0</v>
      </c>
      <c r="BH365" s="105">
        <f>IF(A23stdlife="n/a","n/a",IF(BH$3&gt;(A23stdlife+$E365),('PTRM input'!$H$165*(1+rvanilla02)^0.5)-SUM($H365:BG365),('PTRM input'!$H$165*(1+rvanilla02)^0.5)/A23stdlife))</f>
        <v>0</v>
      </c>
      <c r="BI365" s="105">
        <f>IF(A23stdlife="n/a","n/a",IF(BI$3&gt;(A23stdlife+$E365),('PTRM input'!$H$165*(1+rvanilla02)^0.5)-SUM($H365:BH365),('PTRM input'!$H$165*(1+rvanilla02)^0.5)/A23stdlife))</f>
        <v>0</v>
      </c>
      <c r="BJ365" s="234"/>
      <c r="BK365" s="234"/>
      <c r="BL365" s="234"/>
      <c r="BM365" s="234"/>
    </row>
    <row r="366" spans="1:65" s="190" customFormat="1" hidden="1" outlineLevel="2">
      <c r="A366" s="234"/>
      <c r="B366" s="32"/>
      <c r="C366" s="31"/>
      <c r="D366" s="930"/>
      <c r="E366" s="167">
        <v>3</v>
      </c>
      <c r="F366" s="34"/>
      <c r="G366" s="184"/>
      <c r="H366" s="186"/>
      <c r="I366" s="185"/>
      <c r="J366" s="105">
        <f>IF(A23stdlife="n/a","n/a",IF(J$3&gt;(A23stdlife+$E366),('PTRM input'!$I$165*(1+rvanilla03)^0.5)-SUM($I366:I366),('PTRM input'!$I$165*(1+rvanilla03)^0.5)/A23stdlife))</f>
        <v>0</v>
      </c>
      <c r="K366" s="105">
        <f>IF(A23stdlife="n/a","n/a",IF(K$3&gt;(A23stdlife+$E366),('PTRM input'!$I$165*(1+rvanilla03)^0.5)-SUM($I366:J366),('PTRM input'!$I$165*(1+rvanilla03)^0.5)/A23stdlife))</f>
        <v>0</v>
      </c>
      <c r="L366" s="105">
        <f>IF(A23stdlife="n/a","n/a",IF(L$3&gt;(A23stdlife+$E366),('PTRM input'!$I$165*(1+rvanilla03)^0.5)-SUM($I366:K366),('PTRM input'!$I$165*(1+rvanilla03)^0.5)/A23stdlife))</f>
        <v>0</v>
      </c>
      <c r="M366" s="105">
        <f>IF(A23stdlife="n/a","n/a",IF(M$3&gt;(A23stdlife+$E366),('PTRM input'!$I$165*(1+rvanilla03)^0.5)-SUM($I366:L366),('PTRM input'!$I$165*(1+rvanilla03)^0.5)/A23stdlife))</f>
        <v>0</v>
      </c>
      <c r="N366" s="105">
        <f>IF(A23stdlife="n/a","n/a",IF(N$3&gt;(A23stdlife+$E366),('PTRM input'!$I$165*(1+rvanilla03)^0.5)-SUM($I366:M366),('PTRM input'!$I$165*(1+rvanilla03)^0.5)/A23stdlife))</f>
        <v>0</v>
      </c>
      <c r="O366" s="105">
        <f>IF(A23stdlife="n/a","n/a",IF(O$3&gt;(A23stdlife+$E366),('PTRM input'!$I$165*(1+rvanilla03)^0.5)-SUM($I366:N366),('PTRM input'!$I$165*(1+rvanilla03)^0.5)/A23stdlife))</f>
        <v>0</v>
      </c>
      <c r="P366" s="105">
        <f>IF(A23stdlife="n/a","n/a",IF(P$3&gt;(A23stdlife+$E366),('PTRM input'!$I$165*(1+rvanilla03)^0.5)-SUM($I366:O366),('PTRM input'!$I$165*(1+rvanilla03)^0.5)/A23stdlife))</f>
        <v>0</v>
      </c>
      <c r="Q366" s="105">
        <f>IF(A23stdlife="n/a","n/a",IF(Q$3&gt;(A23stdlife+$E366),('PTRM input'!$I$165*(1+rvanilla03)^0.5)-SUM($I366:P366),('PTRM input'!$I$165*(1+rvanilla03)^0.5)/A23stdlife))</f>
        <v>0</v>
      </c>
      <c r="R366" s="105">
        <f>IF(A23stdlife="n/a","n/a",IF(R$3&gt;(A23stdlife+$E366),('PTRM input'!$I$165*(1+rvanilla03)^0.5)-SUM($I366:Q366),('PTRM input'!$I$165*(1+rvanilla03)^0.5)/A23stdlife))</f>
        <v>0</v>
      </c>
      <c r="S366" s="105">
        <f>IF(A23stdlife="n/a","n/a",IF(S$3&gt;(A23stdlife+$E366),('PTRM input'!$I$165*(1+rvanilla03)^0.5)-SUM($I366:R366),('PTRM input'!$I$165*(1+rvanilla03)^0.5)/A23stdlife))</f>
        <v>0</v>
      </c>
      <c r="T366" s="105">
        <f>IF(A23stdlife="n/a","n/a",IF(T$3&gt;(A23stdlife+$E366),('PTRM input'!$I$165*(1+rvanilla03)^0.5)-SUM($I366:S366),('PTRM input'!$I$165*(1+rvanilla03)^0.5)/A23stdlife))</f>
        <v>0</v>
      </c>
      <c r="U366" s="105">
        <f>IF(A23stdlife="n/a","n/a",IF(U$3&gt;(A23stdlife+$E366),('PTRM input'!$I$165*(1+rvanilla03)^0.5)-SUM($I366:T366),('PTRM input'!$I$165*(1+rvanilla03)^0.5)/A23stdlife))</f>
        <v>0</v>
      </c>
      <c r="V366" s="105">
        <f>IF(A23stdlife="n/a","n/a",IF(V$3&gt;(A23stdlife+$E366),('PTRM input'!$I$165*(1+rvanilla03)^0.5)-SUM($I366:U366),('PTRM input'!$I$165*(1+rvanilla03)^0.5)/A23stdlife))</f>
        <v>0</v>
      </c>
      <c r="W366" s="105">
        <f>IF(A23stdlife="n/a","n/a",IF(W$3&gt;(A23stdlife+$E366),('PTRM input'!$I$165*(1+rvanilla03)^0.5)-SUM($I366:V366),('PTRM input'!$I$165*(1+rvanilla03)^0.5)/A23stdlife))</f>
        <v>0</v>
      </c>
      <c r="X366" s="105">
        <f>IF(A23stdlife="n/a","n/a",IF(X$3&gt;(A23stdlife+$E366),('PTRM input'!$I$165*(1+rvanilla03)^0.5)-SUM($I366:W366),('PTRM input'!$I$165*(1+rvanilla03)^0.5)/A23stdlife))</f>
        <v>0</v>
      </c>
      <c r="Y366" s="105">
        <f>IF(A23stdlife="n/a","n/a",IF(Y$3&gt;(A23stdlife+$E366),('PTRM input'!$I$165*(1+rvanilla03)^0.5)-SUM($I366:X366),('PTRM input'!$I$165*(1+rvanilla03)^0.5)/A23stdlife))</f>
        <v>0</v>
      </c>
      <c r="Z366" s="105">
        <f>IF(A23stdlife="n/a","n/a",IF(Z$3&gt;(A23stdlife+$E366),('PTRM input'!$I$165*(1+rvanilla03)^0.5)-SUM($I366:Y366),('PTRM input'!$I$165*(1+rvanilla03)^0.5)/A23stdlife))</f>
        <v>0</v>
      </c>
      <c r="AA366" s="105">
        <f>IF(A23stdlife="n/a","n/a",IF(AA$3&gt;(A23stdlife+$E366),('PTRM input'!$I$165*(1+rvanilla03)^0.5)-SUM($I366:Z366),('PTRM input'!$I$165*(1+rvanilla03)^0.5)/A23stdlife))</f>
        <v>0</v>
      </c>
      <c r="AB366" s="105">
        <f>IF(A23stdlife="n/a","n/a",IF(AB$3&gt;(A23stdlife+$E366),('PTRM input'!$I$165*(1+rvanilla03)^0.5)-SUM($I366:AA366),('PTRM input'!$I$165*(1+rvanilla03)^0.5)/A23stdlife))</f>
        <v>0</v>
      </c>
      <c r="AC366" s="105">
        <f>IF(A23stdlife="n/a","n/a",IF(AC$3&gt;(A23stdlife+$E366),('PTRM input'!$I$165*(1+rvanilla03)^0.5)-SUM($I366:AB366),('PTRM input'!$I$165*(1+rvanilla03)^0.5)/A23stdlife))</f>
        <v>0</v>
      </c>
      <c r="AD366" s="105">
        <f>IF(A23stdlife="n/a","n/a",IF(AD$3&gt;(A23stdlife+$E366),('PTRM input'!$I$165*(1+rvanilla03)^0.5)-SUM($I366:AC366),('PTRM input'!$I$165*(1+rvanilla03)^0.5)/A23stdlife))</f>
        <v>0</v>
      </c>
      <c r="AE366" s="105">
        <f>IF(A23stdlife="n/a","n/a",IF(AE$3&gt;(A23stdlife+$E366),('PTRM input'!$I$165*(1+rvanilla03)^0.5)-SUM($I366:AD366),('PTRM input'!$I$165*(1+rvanilla03)^0.5)/A23stdlife))</f>
        <v>0</v>
      </c>
      <c r="AF366" s="105">
        <f>IF(A23stdlife="n/a","n/a",IF(AF$3&gt;(A23stdlife+$E366),('PTRM input'!$I$165*(1+rvanilla03)^0.5)-SUM($I366:AE366),('PTRM input'!$I$165*(1+rvanilla03)^0.5)/A23stdlife))</f>
        <v>0</v>
      </c>
      <c r="AG366" s="105">
        <f>IF(A23stdlife="n/a","n/a",IF(AG$3&gt;(A23stdlife+$E366),('PTRM input'!$I$165*(1+rvanilla03)^0.5)-SUM($I366:AF366),('PTRM input'!$I$165*(1+rvanilla03)^0.5)/A23stdlife))</f>
        <v>0</v>
      </c>
      <c r="AH366" s="105">
        <f>IF(A23stdlife="n/a","n/a",IF(AH$3&gt;(A23stdlife+$E366),('PTRM input'!$I$165*(1+rvanilla03)^0.5)-SUM($I366:AG366),('PTRM input'!$I$165*(1+rvanilla03)^0.5)/A23stdlife))</f>
        <v>0</v>
      </c>
      <c r="AI366" s="105">
        <f>IF(A23stdlife="n/a","n/a",IF(AI$3&gt;(A23stdlife+$E366),('PTRM input'!$I$165*(1+rvanilla03)^0.5)-SUM($I366:AH366),('PTRM input'!$I$165*(1+rvanilla03)^0.5)/A23stdlife))</f>
        <v>0</v>
      </c>
      <c r="AJ366" s="105">
        <f>IF(A23stdlife="n/a","n/a",IF(AJ$3&gt;(A23stdlife+$E366),('PTRM input'!$I$165*(1+rvanilla03)^0.5)-SUM($I366:AI366),('PTRM input'!$I$165*(1+rvanilla03)^0.5)/A23stdlife))</f>
        <v>0</v>
      </c>
      <c r="AK366" s="105">
        <f>IF(A23stdlife="n/a","n/a",IF(AK$3&gt;(A23stdlife+$E366),('PTRM input'!$I$165*(1+rvanilla03)^0.5)-SUM($I366:AJ366),('PTRM input'!$I$165*(1+rvanilla03)^0.5)/A23stdlife))</f>
        <v>0</v>
      </c>
      <c r="AL366" s="105">
        <f>IF(A23stdlife="n/a","n/a",IF(AL$3&gt;(A23stdlife+$E366),('PTRM input'!$I$165*(1+rvanilla03)^0.5)-SUM($I366:AK366),('PTRM input'!$I$165*(1+rvanilla03)^0.5)/A23stdlife))</f>
        <v>0</v>
      </c>
      <c r="AM366" s="105">
        <f>IF(A23stdlife="n/a","n/a",IF(AM$3&gt;(A23stdlife+$E366),('PTRM input'!$I$165*(1+rvanilla03)^0.5)-SUM($I366:AL366),('PTRM input'!$I$165*(1+rvanilla03)^0.5)/A23stdlife))</f>
        <v>0</v>
      </c>
      <c r="AN366" s="105">
        <f>IF(A23stdlife="n/a","n/a",IF(AN$3&gt;(A23stdlife+$E366),('PTRM input'!$I$165*(1+rvanilla03)^0.5)-SUM($I366:AM366),('PTRM input'!$I$165*(1+rvanilla03)^0.5)/A23stdlife))</f>
        <v>0</v>
      </c>
      <c r="AO366" s="105">
        <f>IF(A23stdlife="n/a","n/a",IF(AO$3&gt;(A23stdlife+$E366),('PTRM input'!$I$165*(1+rvanilla03)^0.5)-SUM($I366:AN366),('PTRM input'!$I$165*(1+rvanilla03)^0.5)/A23stdlife))</f>
        <v>0</v>
      </c>
      <c r="AP366" s="105">
        <f>IF(A23stdlife="n/a","n/a",IF(AP$3&gt;(A23stdlife+$E366),('PTRM input'!$I$165*(1+rvanilla03)^0.5)-SUM($I366:AO366),('PTRM input'!$I$165*(1+rvanilla03)^0.5)/A23stdlife))</f>
        <v>0</v>
      </c>
      <c r="AQ366" s="105">
        <f>IF(A23stdlife="n/a","n/a",IF(AQ$3&gt;(A23stdlife+$E366),('PTRM input'!$I$165*(1+rvanilla03)^0.5)-SUM($I366:AP366),('PTRM input'!$I$165*(1+rvanilla03)^0.5)/A23stdlife))</f>
        <v>0</v>
      </c>
      <c r="AR366" s="105">
        <f>IF(A23stdlife="n/a","n/a",IF(AR$3&gt;(A23stdlife+$E366),('PTRM input'!$I$165*(1+rvanilla03)^0.5)-SUM($I366:AQ366),('PTRM input'!$I$165*(1+rvanilla03)^0.5)/A23stdlife))</f>
        <v>0</v>
      </c>
      <c r="AS366" s="105">
        <f>IF(A23stdlife="n/a","n/a",IF(AS$3&gt;(A23stdlife+$E366),('PTRM input'!$I$165*(1+rvanilla03)^0.5)-SUM($I366:AR366),('PTRM input'!$I$165*(1+rvanilla03)^0.5)/A23stdlife))</f>
        <v>0</v>
      </c>
      <c r="AT366" s="105">
        <f>IF(A23stdlife="n/a","n/a",IF(AT$3&gt;(A23stdlife+$E366),('PTRM input'!$I$165*(1+rvanilla03)^0.5)-SUM($I366:AS366),('PTRM input'!$I$165*(1+rvanilla03)^0.5)/A23stdlife))</f>
        <v>0</v>
      </c>
      <c r="AU366" s="105">
        <f>IF(A23stdlife="n/a","n/a",IF(AU$3&gt;(A23stdlife+$E366),('PTRM input'!$I$165*(1+rvanilla03)^0.5)-SUM($I366:AT366),('PTRM input'!$I$165*(1+rvanilla03)^0.5)/A23stdlife))</f>
        <v>0</v>
      </c>
      <c r="AV366" s="105">
        <f>IF(A23stdlife="n/a","n/a",IF(AV$3&gt;(A23stdlife+$E366),('PTRM input'!$I$165*(1+rvanilla03)^0.5)-SUM($I366:AU366),('PTRM input'!$I$165*(1+rvanilla03)^0.5)/A23stdlife))</f>
        <v>0</v>
      </c>
      <c r="AW366" s="105">
        <f>IF(A23stdlife="n/a","n/a",IF(AW$3&gt;(A23stdlife+$E366),('PTRM input'!$I$165*(1+rvanilla03)^0.5)-SUM($I366:AV366),('PTRM input'!$I$165*(1+rvanilla03)^0.5)/A23stdlife))</f>
        <v>0</v>
      </c>
      <c r="AX366" s="105">
        <f>IF(A23stdlife="n/a","n/a",IF(AX$3&gt;(A23stdlife+$E366),('PTRM input'!$I$165*(1+rvanilla03)^0.5)-SUM($I366:AW366),('PTRM input'!$I$165*(1+rvanilla03)^0.5)/A23stdlife))</f>
        <v>0</v>
      </c>
      <c r="AY366" s="105">
        <f>IF(A23stdlife="n/a","n/a",IF(AY$3&gt;(A23stdlife+$E366),('PTRM input'!$I$165*(1+rvanilla03)^0.5)-SUM($I366:AX366),('PTRM input'!$I$165*(1+rvanilla03)^0.5)/A23stdlife))</f>
        <v>0</v>
      </c>
      <c r="AZ366" s="105">
        <f>IF(A23stdlife="n/a","n/a",IF(AZ$3&gt;(A23stdlife+$E366),('PTRM input'!$I$165*(1+rvanilla03)^0.5)-SUM($I366:AY366),('PTRM input'!$I$165*(1+rvanilla03)^0.5)/A23stdlife))</f>
        <v>0</v>
      </c>
      <c r="BA366" s="105">
        <f>IF(A23stdlife="n/a","n/a",IF(BA$3&gt;(A23stdlife+$E366),('PTRM input'!$I$165*(1+rvanilla03)^0.5)-SUM($I366:AZ366),('PTRM input'!$I$165*(1+rvanilla03)^0.5)/A23stdlife))</f>
        <v>0</v>
      </c>
      <c r="BB366" s="105">
        <f>IF(A23stdlife="n/a","n/a",IF(BB$3&gt;(A23stdlife+$E366),('PTRM input'!$I$165*(1+rvanilla03)^0.5)-SUM($I366:BA366),('PTRM input'!$I$165*(1+rvanilla03)^0.5)/A23stdlife))</f>
        <v>0</v>
      </c>
      <c r="BC366" s="105">
        <f>IF(A23stdlife="n/a","n/a",IF(BC$3&gt;(A23stdlife+$E366),('PTRM input'!$I$165*(1+rvanilla03)^0.5)-SUM($I366:BB366),('PTRM input'!$I$165*(1+rvanilla03)^0.5)/A23stdlife))</f>
        <v>0</v>
      </c>
      <c r="BD366" s="105">
        <f>IF(A23stdlife="n/a","n/a",IF(BD$3&gt;(A23stdlife+$E366),('PTRM input'!$I$165*(1+rvanilla03)^0.5)-SUM($I366:BC366),('PTRM input'!$I$165*(1+rvanilla03)^0.5)/A23stdlife))</f>
        <v>0</v>
      </c>
      <c r="BE366" s="105">
        <f>IF(A23stdlife="n/a","n/a",IF(BE$3&gt;(A23stdlife+$E366),('PTRM input'!$I$165*(1+rvanilla03)^0.5)-SUM($I366:BD366),('PTRM input'!$I$165*(1+rvanilla03)^0.5)/A23stdlife))</f>
        <v>0</v>
      </c>
      <c r="BF366" s="105">
        <f>IF(A23stdlife="n/a","n/a",IF(BF$3&gt;(A23stdlife+$E366),('PTRM input'!$I$165*(1+rvanilla03)^0.5)-SUM($I366:BE366),('PTRM input'!$I$165*(1+rvanilla03)^0.5)/A23stdlife))</f>
        <v>0</v>
      </c>
      <c r="BG366" s="105">
        <f>IF(A23stdlife="n/a","n/a",IF(BG$3&gt;(A23stdlife+$E366),('PTRM input'!$I$165*(1+rvanilla03)^0.5)-SUM($I366:BF366),('PTRM input'!$I$165*(1+rvanilla03)^0.5)/A23stdlife))</f>
        <v>0</v>
      </c>
      <c r="BH366" s="105">
        <f>IF(A23stdlife="n/a","n/a",IF(BH$3&gt;(A23stdlife+$E366),('PTRM input'!$I$165*(1+rvanilla03)^0.5)-SUM($I366:BG366),('PTRM input'!$I$165*(1+rvanilla03)^0.5)/A23stdlife))</f>
        <v>0</v>
      </c>
      <c r="BI366" s="105">
        <f>IF(A23stdlife="n/a","n/a",IF(BI$3&gt;(A23stdlife+$E366),('PTRM input'!$I$165*(1+rvanilla03)^0.5)-SUM($I366:BH366),('PTRM input'!$I$165*(1+rvanilla03)^0.5)/A23stdlife))</f>
        <v>0</v>
      </c>
      <c r="BJ366" s="234"/>
      <c r="BK366" s="234"/>
      <c r="BL366" s="234"/>
      <c r="BM366" s="234"/>
    </row>
    <row r="367" spans="1:65" s="190" customFormat="1" hidden="1" outlineLevel="2">
      <c r="A367" s="234"/>
      <c r="B367" s="32"/>
      <c r="C367" s="31"/>
      <c r="D367" s="930"/>
      <c r="E367" s="167">
        <v>4</v>
      </c>
      <c r="F367" s="34"/>
      <c r="G367" s="184"/>
      <c r="H367" s="186"/>
      <c r="I367" s="186"/>
      <c r="J367" s="185"/>
      <c r="K367" s="105">
        <f>IF(A23stdlife="n/a","n/a",IF(K$3&gt;(A23stdlife+$E367),('PTRM input'!$J$165*(1+rvanilla04)^0.5)-SUM($J367:J367),('PTRM input'!$J$165*(1+rvanilla04)^0.5)/A23stdlife))</f>
        <v>0</v>
      </c>
      <c r="L367" s="105">
        <f>IF(A23stdlife="n/a","n/a",IF(L$3&gt;(A23stdlife+$E367),('PTRM input'!$J$165*(1+rvanilla04)^0.5)-SUM($J367:K367),('PTRM input'!$J$165*(1+rvanilla04)^0.5)/A23stdlife))</f>
        <v>0</v>
      </c>
      <c r="M367" s="105">
        <f>IF(A23stdlife="n/a","n/a",IF(M$3&gt;(A23stdlife+$E367),('PTRM input'!$J$165*(1+rvanilla04)^0.5)-SUM($J367:L367),('PTRM input'!$J$165*(1+rvanilla04)^0.5)/A23stdlife))</f>
        <v>0</v>
      </c>
      <c r="N367" s="105">
        <f>IF(A23stdlife="n/a","n/a",IF(N$3&gt;(A23stdlife+$E367),('PTRM input'!$J$165*(1+rvanilla04)^0.5)-SUM($J367:M367),('PTRM input'!$J$165*(1+rvanilla04)^0.5)/A23stdlife))</f>
        <v>0</v>
      </c>
      <c r="O367" s="105">
        <f>IF(A23stdlife="n/a","n/a",IF(O$3&gt;(A23stdlife+$E367),('PTRM input'!$J$165*(1+rvanilla04)^0.5)-SUM($J367:N367),('PTRM input'!$J$165*(1+rvanilla04)^0.5)/A23stdlife))</f>
        <v>0</v>
      </c>
      <c r="P367" s="105">
        <f>IF(A23stdlife="n/a","n/a",IF(P$3&gt;(A23stdlife+$E367),('PTRM input'!$J$165*(1+rvanilla04)^0.5)-SUM($J367:O367),('PTRM input'!$J$165*(1+rvanilla04)^0.5)/A23stdlife))</f>
        <v>0</v>
      </c>
      <c r="Q367" s="105">
        <f>IF(A23stdlife="n/a","n/a",IF(Q$3&gt;(A23stdlife+$E367),('PTRM input'!$J$165*(1+rvanilla04)^0.5)-SUM($J367:P367),('PTRM input'!$J$165*(1+rvanilla04)^0.5)/A23stdlife))</f>
        <v>0</v>
      </c>
      <c r="R367" s="105">
        <f>IF(A23stdlife="n/a","n/a",IF(R$3&gt;(A23stdlife+$E367),('PTRM input'!$J$165*(1+rvanilla04)^0.5)-SUM($J367:Q367),('PTRM input'!$J$165*(1+rvanilla04)^0.5)/A23stdlife))</f>
        <v>0</v>
      </c>
      <c r="S367" s="105">
        <f>IF(A23stdlife="n/a","n/a",IF(S$3&gt;(A23stdlife+$E367),('PTRM input'!$J$165*(1+rvanilla04)^0.5)-SUM($J367:R367),('PTRM input'!$J$165*(1+rvanilla04)^0.5)/A23stdlife))</f>
        <v>0</v>
      </c>
      <c r="T367" s="105">
        <f>IF(A23stdlife="n/a","n/a",IF(T$3&gt;(A23stdlife+$E367),('PTRM input'!$J$165*(1+rvanilla04)^0.5)-SUM($J367:S367),('PTRM input'!$J$165*(1+rvanilla04)^0.5)/A23stdlife))</f>
        <v>0</v>
      </c>
      <c r="U367" s="105">
        <f>IF(A23stdlife="n/a","n/a",IF(U$3&gt;(A23stdlife+$E367),('PTRM input'!$J$165*(1+rvanilla04)^0.5)-SUM($J367:T367),('PTRM input'!$J$165*(1+rvanilla04)^0.5)/A23stdlife))</f>
        <v>0</v>
      </c>
      <c r="V367" s="105">
        <f>IF(A23stdlife="n/a","n/a",IF(V$3&gt;(A23stdlife+$E367),('PTRM input'!$J$165*(1+rvanilla04)^0.5)-SUM($J367:U367),('PTRM input'!$J$165*(1+rvanilla04)^0.5)/A23stdlife))</f>
        <v>0</v>
      </c>
      <c r="W367" s="105">
        <f>IF(A23stdlife="n/a","n/a",IF(W$3&gt;(A23stdlife+$E367),('PTRM input'!$J$165*(1+rvanilla04)^0.5)-SUM($J367:V367),('PTRM input'!$J$165*(1+rvanilla04)^0.5)/A23stdlife))</f>
        <v>0</v>
      </c>
      <c r="X367" s="105">
        <f>IF(A23stdlife="n/a","n/a",IF(X$3&gt;(A23stdlife+$E367),('PTRM input'!$J$165*(1+rvanilla04)^0.5)-SUM($J367:W367),('PTRM input'!$J$165*(1+rvanilla04)^0.5)/A23stdlife))</f>
        <v>0</v>
      </c>
      <c r="Y367" s="105">
        <f>IF(A23stdlife="n/a","n/a",IF(Y$3&gt;(A23stdlife+$E367),('PTRM input'!$J$165*(1+rvanilla04)^0.5)-SUM($J367:X367),('PTRM input'!$J$165*(1+rvanilla04)^0.5)/A23stdlife))</f>
        <v>0</v>
      </c>
      <c r="Z367" s="105">
        <f>IF(A23stdlife="n/a","n/a",IF(Z$3&gt;(A23stdlife+$E367),('PTRM input'!$J$165*(1+rvanilla04)^0.5)-SUM($J367:Y367),('PTRM input'!$J$165*(1+rvanilla04)^0.5)/A23stdlife))</f>
        <v>0</v>
      </c>
      <c r="AA367" s="105">
        <f>IF(A23stdlife="n/a","n/a",IF(AA$3&gt;(A23stdlife+$E367),('PTRM input'!$J$165*(1+rvanilla04)^0.5)-SUM($J367:Z367),('PTRM input'!$J$165*(1+rvanilla04)^0.5)/A23stdlife))</f>
        <v>0</v>
      </c>
      <c r="AB367" s="105">
        <f>IF(A23stdlife="n/a","n/a",IF(AB$3&gt;(A23stdlife+$E367),('PTRM input'!$J$165*(1+rvanilla04)^0.5)-SUM($J367:AA367),('PTRM input'!$J$165*(1+rvanilla04)^0.5)/A23stdlife))</f>
        <v>0</v>
      </c>
      <c r="AC367" s="105">
        <f>IF(A23stdlife="n/a","n/a",IF(AC$3&gt;(A23stdlife+$E367),('PTRM input'!$J$165*(1+rvanilla04)^0.5)-SUM($J367:AB367),('PTRM input'!$J$165*(1+rvanilla04)^0.5)/A23stdlife))</f>
        <v>0</v>
      </c>
      <c r="AD367" s="105">
        <f>IF(A23stdlife="n/a","n/a",IF(AD$3&gt;(A23stdlife+$E367),('PTRM input'!$J$165*(1+rvanilla04)^0.5)-SUM($J367:AC367),('PTRM input'!$J$165*(1+rvanilla04)^0.5)/A23stdlife))</f>
        <v>0</v>
      </c>
      <c r="AE367" s="105">
        <f>IF(A23stdlife="n/a","n/a",IF(AE$3&gt;(A23stdlife+$E367),('PTRM input'!$J$165*(1+rvanilla04)^0.5)-SUM($J367:AD367),('PTRM input'!$J$165*(1+rvanilla04)^0.5)/A23stdlife))</f>
        <v>0</v>
      </c>
      <c r="AF367" s="105">
        <f>IF(A23stdlife="n/a","n/a",IF(AF$3&gt;(A23stdlife+$E367),('PTRM input'!$J$165*(1+rvanilla04)^0.5)-SUM($J367:AE367),('PTRM input'!$J$165*(1+rvanilla04)^0.5)/A23stdlife))</f>
        <v>0</v>
      </c>
      <c r="AG367" s="105">
        <f>IF(A23stdlife="n/a","n/a",IF(AG$3&gt;(A23stdlife+$E367),('PTRM input'!$J$165*(1+rvanilla04)^0.5)-SUM($J367:AF367),('PTRM input'!$J$165*(1+rvanilla04)^0.5)/A23stdlife))</f>
        <v>0</v>
      </c>
      <c r="AH367" s="105">
        <f>IF(A23stdlife="n/a","n/a",IF(AH$3&gt;(A23stdlife+$E367),('PTRM input'!$J$165*(1+rvanilla04)^0.5)-SUM($J367:AG367),('PTRM input'!$J$165*(1+rvanilla04)^0.5)/A23stdlife))</f>
        <v>0</v>
      </c>
      <c r="AI367" s="105">
        <f>IF(A23stdlife="n/a","n/a",IF(AI$3&gt;(A23stdlife+$E367),('PTRM input'!$J$165*(1+rvanilla04)^0.5)-SUM($J367:AH367),('PTRM input'!$J$165*(1+rvanilla04)^0.5)/A23stdlife))</f>
        <v>0</v>
      </c>
      <c r="AJ367" s="105">
        <f>IF(A23stdlife="n/a","n/a",IF(AJ$3&gt;(A23stdlife+$E367),('PTRM input'!$J$165*(1+rvanilla04)^0.5)-SUM($J367:AI367),('PTRM input'!$J$165*(1+rvanilla04)^0.5)/A23stdlife))</f>
        <v>0</v>
      </c>
      <c r="AK367" s="105">
        <f>IF(A23stdlife="n/a","n/a",IF(AK$3&gt;(A23stdlife+$E367),('PTRM input'!$J$165*(1+rvanilla04)^0.5)-SUM($J367:AJ367),('PTRM input'!$J$165*(1+rvanilla04)^0.5)/A23stdlife))</f>
        <v>0</v>
      </c>
      <c r="AL367" s="105">
        <f>IF(A23stdlife="n/a","n/a",IF(AL$3&gt;(A23stdlife+$E367),('PTRM input'!$J$165*(1+rvanilla04)^0.5)-SUM($J367:AK367),('PTRM input'!$J$165*(1+rvanilla04)^0.5)/A23stdlife))</f>
        <v>0</v>
      </c>
      <c r="AM367" s="105">
        <f>IF(A23stdlife="n/a","n/a",IF(AM$3&gt;(A23stdlife+$E367),('PTRM input'!$J$165*(1+rvanilla04)^0.5)-SUM($J367:AL367),('PTRM input'!$J$165*(1+rvanilla04)^0.5)/A23stdlife))</f>
        <v>0</v>
      </c>
      <c r="AN367" s="105">
        <f>IF(A23stdlife="n/a","n/a",IF(AN$3&gt;(A23stdlife+$E367),('PTRM input'!$J$165*(1+rvanilla04)^0.5)-SUM($J367:AM367),('PTRM input'!$J$165*(1+rvanilla04)^0.5)/A23stdlife))</f>
        <v>0</v>
      </c>
      <c r="AO367" s="105">
        <f>IF(A23stdlife="n/a","n/a",IF(AO$3&gt;(A23stdlife+$E367),('PTRM input'!$J$165*(1+rvanilla04)^0.5)-SUM($J367:AN367),('PTRM input'!$J$165*(1+rvanilla04)^0.5)/A23stdlife))</f>
        <v>0</v>
      </c>
      <c r="AP367" s="105">
        <f>IF(A23stdlife="n/a","n/a",IF(AP$3&gt;(A23stdlife+$E367),('PTRM input'!$J$165*(1+rvanilla04)^0.5)-SUM($J367:AO367),('PTRM input'!$J$165*(1+rvanilla04)^0.5)/A23stdlife))</f>
        <v>0</v>
      </c>
      <c r="AQ367" s="105">
        <f>IF(A23stdlife="n/a","n/a",IF(AQ$3&gt;(A23stdlife+$E367),('PTRM input'!$J$165*(1+rvanilla04)^0.5)-SUM($J367:AP367),('PTRM input'!$J$165*(1+rvanilla04)^0.5)/A23stdlife))</f>
        <v>0</v>
      </c>
      <c r="AR367" s="105">
        <f>IF(A23stdlife="n/a","n/a",IF(AR$3&gt;(A23stdlife+$E367),('PTRM input'!$J$165*(1+rvanilla04)^0.5)-SUM($J367:AQ367),('PTRM input'!$J$165*(1+rvanilla04)^0.5)/A23stdlife))</f>
        <v>0</v>
      </c>
      <c r="AS367" s="105">
        <f>IF(A23stdlife="n/a","n/a",IF(AS$3&gt;(A23stdlife+$E367),('PTRM input'!$J$165*(1+rvanilla04)^0.5)-SUM($J367:AR367),('PTRM input'!$J$165*(1+rvanilla04)^0.5)/A23stdlife))</f>
        <v>0</v>
      </c>
      <c r="AT367" s="105">
        <f>IF(A23stdlife="n/a","n/a",IF(AT$3&gt;(A23stdlife+$E367),('PTRM input'!$J$165*(1+rvanilla04)^0.5)-SUM($J367:AS367),('PTRM input'!$J$165*(1+rvanilla04)^0.5)/A23stdlife))</f>
        <v>0</v>
      </c>
      <c r="AU367" s="105">
        <f>IF(A23stdlife="n/a","n/a",IF(AU$3&gt;(A23stdlife+$E367),('PTRM input'!$J$165*(1+rvanilla04)^0.5)-SUM($J367:AT367),('PTRM input'!$J$165*(1+rvanilla04)^0.5)/A23stdlife))</f>
        <v>0</v>
      </c>
      <c r="AV367" s="105">
        <f>IF(A23stdlife="n/a","n/a",IF(AV$3&gt;(A23stdlife+$E367),('PTRM input'!$J$165*(1+rvanilla04)^0.5)-SUM($J367:AU367),('PTRM input'!$J$165*(1+rvanilla04)^0.5)/A23stdlife))</f>
        <v>0</v>
      </c>
      <c r="AW367" s="105">
        <f>IF(A23stdlife="n/a","n/a",IF(AW$3&gt;(A23stdlife+$E367),('PTRM input'!$J$165*(1+rvanilla04)^0.5)-SUM($J367:AV367),('PTRM input'!$J$165*(1+rvanilla04)^0.5)/A23stdlife))</f>
        <v>0</v>
      </c>
      <c r="AX367" s="105">
        <f>IF(A23stdlife="n/a","n/a",IF(AX$3&gt;(A23stdlife+$E367),('PTRM input'!$J$165*(1+rvanilla04)^0.5)-SUM($J367:AW367),('PTRM input'!$J$165*(1+rvanilla04)^0.5)/A23stdlife))</f>
        <v>0</v>
      </c>
      <c r="AY367" s="105">
        <f>IF(A23stdlife="n/a","n/a",IF(AY$3&gt;(A23stdlife+$E367),('PTRM input'!$J$165*(1+rvanilla04)^0.5)-SUM($J367:AX367),('PTRM input'!$J$165*(1+rvanilla04)^0.5)/A23stdlife))</f>
        <v>0</v>
      </c>
      <c r="AZ367" s="105">
        <f>IF(A23stdlife="n/a","n/a",IF(AZ$3&gt;(A23stdlife+$E367),('PTRM input'!$J$165*(1+rvanilla04)^0.5)-SUM($J367:AY367),('PTRM input'!$J$165*(1+rvanilla04)^0.5)/A23stdlife))</f>
        <v>0</v>
      </c>
      <c r="BA367" s="105">
        <f>IF(A23stdlife="n/a","n/a",IF(BA$3&gt;(A23stdlife+$E367),('PTRM input'!$J$165*(1+rvanilla04)^0.5)-SUM($J367:AZ367),('PTRM input'!$J$165*(1+rvanilla04)^0.5)/A23stdlife))</f>
        <v>0</v>
      </c>
      <c r="BB367" s="105">
        <f>IF(A23stdlife="n/a","n/a",IF(BB$3&gt;(A23stdlife+$E367),('PTRM input'!$J$165*(1+rvanilla04)^0.5)-SUM($J367:BA367),('PTRM input'!$J$165*(1+rvanilla04)^0.5)/A23stdlife))</f>
        <v>0</v>
      </c>
      <c r="BC367" s="105">
        <f>IF(A23stdlife="n/a","n/a",IF(BC$3&gt;(A23stdlife+$E367),('PTRM input'!$J$165*(1+rvanilla04)^0.5)-SUM($J367:BB367),('PTRM input'!$J$165*(1+rvanilla04)^0.5)/A23stdlife))</f>
        <v>0</v>
      </c>
      <c r="BD367" s="105">
        <f>IF(A23stdlife="n/a","n/a",IF(BD$3&gt;(A23stdlife+$E367),('PTRM input'!$J$165*(1+rvanilla04)^0.5)-SUM($J367:BC367),('PTRM input'!$J$165*(1+rvanilla04)^0.5)/A23stdlife))</f>
        <v>0</v>
      </c>
      <c r="BE367" s="105">
        <f>IF(A23stdlife="n/a","n/a",IF(BE$3&gt;(A23stdlife+$E367),('PTRM input'!$J$165*(1+rvanilla04)^0.5)-SUM($J367:BD367),('PTRM input'!$J$165*(1+rvanilla04)^0.5)/A23stdlife))</f>
        <v>0</v>
      </c>
      <c r="BF367" s="105">
        <f>IF(A23stdlife="n/a","n/a",IF(BF$3&gt;(A23stdlife+$E367),('PTRM input'!$J$165*(1+rvanilla04)^0.5)-SUM($J367:BE367),('PTRM input'!$J$165*(1+rvanilla04)^0.5)/A23stdlife))</f>
        <v>0</v>
      </c>
      <c r="BG367" s="105">
        <f>IF(A23stdlife="n/a","n/a",IF(BG$3&gt;(A23stdlife+$E367),('PTRM input'!$J$165*(1+rvanilla04)^0.5)-SUM($J367:BF367),('PTRM input'!$J$165*(1+rvanilla04)^0.5)/A23stdlife))</f>
        <v>0</v>
      </c>
      <c r="BH367" s="105">
        <f>IF(A23stdlife="n/a","n/a",IF(BH$3&gt;(A23stdlife+$E367),('PTRM input'!$J$165*(1+rvanilla04)^0.5)-SUM($J367:BG367),('PTRM input'!$J$165*(1+rvanilla04)^0.5)/A23stdlife))</f>
        <v>0</v>
      </c>
      <c r="BI367" s="105">
        <f>IF(A23stdlife="n/a","n/a",IF(BI$3&gt;(A23stdlife+$E367),('PTRM input'!$J$165*(1+rvanilla04)^0.5)-SUM($J367:BH367),('PTRM input'!$J$165*(1+rvanilla04)^0.5)/A23stdlife))</f>
        <v>0</v>
      </c>
      <c r="BJ367" s="234"/>
      <c r="BK367" s="234"/>
      <c r="BL367" s="234"/>
      <c r="BM367" s="234"/>
    </row>
    <row r="368" spans="1:65" s="190" customFormat="1" hidden="1" outlineLevel="2">
      <c r="A368" s="234"/>
      <c r="B368" s="32"/>
      <c r="C368" s="31"/>
      <c r="D368" s="930"/>
      <c r="E368" s="167">
        <v>5</v>
      </c>
      <c r="F368" s="34"/>
      <c r="G368" s="184"/>
      <c r="H368" s="186"/>
      <c r="I368" s="186"/>
      <c r="J368" s="186"/>
      <c r="K368" s="185"/>
      <c r="L368" s="105">
        <f>IF(A23stdlife="n/a","n/a",IF(L$3&gt;(A23stdlife+$E368),('PTRM input'!$K$165*(1+rvanilla05)^0.5)-SUM($K368:K368),('PTRM input'!$K$165*(1+rvanilla05)^0.5)/A23stdlife))</f>
        <v>0</v>
      </c>
      <c r="M368" s="105">
        <f>IF(A23stdlife="n/a","n/a",IF(M$3&gt;(A23stdlife+$E368),('PTRM input'!$K$165*(1+rvanilla05)^0.5)-SUM($K368:L368),('PTRM input'!$K$165*(1+rvanilla05)^0.5)/A23stdlife))</f>
        <v>0</v>
      </c>
      <c r="N368" s="105">
        <f>IF(A23stdlife="n/a","n/a",IF(N$3&gt;(A23stdlife+$E368),('PTRM input'!$K$165*(1+rvanilla05)^0.5)-SUM($K368:M368),('PTRM input'!$K$165*(1+rvanilla05)^0.5)/A23stdlife))</f>
        <v>0</v>
      </c>
      <c r="O368" s="105">
        <f>IF(A23stdlife="n/a","n/a",IF(O$3&gt;(A23stdlife+$E368),('PTRM input'!$K$165*(1+rvanilla05)^0.5)-SUM($K368:N368),('PTRM input'!$K$165*(1+rvanilla05)^0.5)/A23stdlife))</f>
        <v>0</v>
      </c>
      <c r="P368" s="105">
        <f>IF(A23stdlife="n/a","n/a",IF(P$3&gt;(A23stdlife+$E368),('PTRM input'!$K$165*(1+rvanilla05)^0.5)-SUM($K368:O368),('PTRM input'!$K$165*(1+rvanilla05)^0.5)/A23stdlife))</f>
        <v>0</v>
      </c>
      <c r="Q368" s="105">
        <f>IF(A23stdlife="n/a","n/a",IF(Q$3&gt;(A23stdlife+$E368),('PTRM input'!$K$165*(1+rvanilla05)^0.5)-SUM($K368:P368),('PTRM input'!$K$165*(1+rvanilla05)^0.5)/A23stdlife))</f>
        <v>0</v>
      </c>
      <c r="R368" s="105">
        <f>IF(A23stdlife="n/a","n/a",IF(R$3&gt;(A23stdlife+$E368),('PTRM input'!$K$165*(1+rvanilla05)^0.5)-SUM($K368:Q368),('PTRM input'!$K$165*(1+rvanilla05)^0.5)/A23stdlife))</f>
        <v>0</v>
      </c>
      <c r="S368" s="105">
        <f>IF(A23stdlife="n/a","n/a",IF(S$3&gt;(A23stdlife+$E368),('PTRM input'!$K$165*(1+rvanilla05)^0.5)-SUM($K368:R368),('PTRM input'!$K$165*(1+rvanilla05)^0.5)/A23stdlife))</f>
        <v>0</v>
      </c>
      <c r="T368" s="105">
        <f>IF(A23stdlife="n/a","n/a",IF(T$3&gt;(A23stdlife+$E368),('PTRM input'!$K$165*(1+rvanilla05)^0.5)-SUM($K368:S368),('PTRM input'!$K$165*(1+rvanilla05)^0.5)/A23stdlife))</f>
        <v>0</v>
      </c>
      <c r="U368" s="105">
        <f>IF(A23stdlife="n/a","n/a",IF(U$3&gt;(A23stdlife+$E368),('PTRM input'!$K$165*(1+rvanilla05)^0.5)-SUM($K368:T368),('PTRM input'!$K$165*(1+rvanilla05)^0.5)/A23stdlife))</f>
        <v>0</v>
      </c>
      <c r="V368" s="105">
        <f>IF(A23stdlife="n/a","n/a",IF(V$3&gt;(A23stdlife+$E368),('PTRM input'!$K$165*(1+rvanilla05)^0.5)-SUM($K368:U368),('PTRM input'!$K$165*(1+rvanilla05)^0.5)/A23stdlife))</f>
        <v>0</v>
      </c>
      <c r="W368" s="105">
        <f>IF(A23stdlife="n/a","n/a",IF(W$3&gt;(A23stdlife+$E368),('PTRM input'!$K$165*(1+rvanilla05)^0.5)-SUM($K368:V368),('PTRM input'!$K$165*(1+rvanilla05)^0.5)/A23stdlife))</f>
        <v>0</v>
      </c>
      <c r="X368" s="105">
        <f>IF(A23stdlife="n/a","n/a",IF(X$3&gt;(A23stdlife+$E368),('PTRM input'!$K$165*(1+rvanilla05)^0.5)-SUM($K368:W368),('PTRM input'!$K$165*(1+rvanilla05)^0.5)/A23stdlife))</f>
        <v>0</v>
      </c>
      <c r="Y368" s="105">
        <f>IF(A23stdlife="n/a","n/a",IF(Y$3&gt;(A23stdlife+$E368),('PTRM input'!$K$165*(1+rvanilla05)^0.5)-SUM($K368:X368),('PTRM input'!$K$165*(1+rvanilla05)^0.5)/A23stdlife))</f>
        <v>0</v>
      </c>
      <c r="Z368" s="105">
        <f>IF(A23stdlife="n/a","n/a",IF(Z$3&gt;(A23stdlife+$E368),('PTRM input'!$K$165*(1+rvanilla05)^0.5)-SUM($K368:Y368),('PTRM input'!$K$165*(1+rvanilla05)^0.5)/A23stdlife))</f>
        <v>0</v>
      </c>
      <c r="AA368" s="105">
        <f>IF(A23stdlife="n/a","n/a",IF(AA$3&gt;(A23stdlife+$E368),('PTRM input'!$K$165*(1+rvanilla05)^0.5)-SUM($K368:Z368),('PTRM input'!$K$165*(1+rvanilla05)^0.5)/A23stdlife))</f>
        <v>0</v>
      </c>
      <c r="AB368" s="105">
        <f>IF(A23stdlife="n/a","n/a",IF(AB$3&gt;(A23stdlife+$E368),('PTRM input'!$K$165*(1+rvanilla05)^0.5)-SUM($K368:AA368),('PTRM input'!$K$165*(1+rvanilla05)^0.5)/A23stdlife))</f>
        <v>0</v>
      </c>
      <c r="AC368" s="105">
        <f>IF(A23stdlife="n/a","n/a",IF(AC$3&gt;(A23stdlife+$E368),('PTRM input'!$K$165*(1+rvanilla05)^0.5)-SUM($K368:AB368),('PTRM input'!$K$165*(1+rvanilla05)^0.5)/A23stdlife))</f>
        <v>0</v>
      </c>
      <c r="AD368" s="105">
        <f>IF(A23stdlife="n/a","n/a",IF(AD$3&gt;(A23stdlife+$E368),('PTRM input'!$K$165*(1+rvanilla05)^0.5)-SUM($K368:AC368),('PTRM input'!$K$165*(1+rvanilla05)^0.5)/A23stdlife))</f>
        <v>0</v>
      </c>
      <c r="AE368" s="105">
        <f>IF(A23stdlife="n/a","n/a",IF(AE$3&gt;(A23stdlife+$E368),('PTRM input'!$K$165*(1+rvanilla05)^0.5)-SUM($K368:AD368),('PTRM input'!$K$165*(1+rvanilla05)^0.5)/A23stdlife))</f>
        <v>0</v>
      </c>
      <c r="AF368" s="105">
        <f>IF(A23stdlife="n/a","n/a",IF(AF$3&gt;(A23stdlife+$E368),('PTRM input'!$K$165*(1+rvanilla05)^0.5)-SUM($K368:AE368),('PTRM input'!$K$165*(1+rvanilla05)^0.5)/A23stdlife))</f>
        <v>0</v>
      </c>
      <c r="AG368" s="105">
        <f>IF(A23stdlife="n/a","n/a",IF(AG$3&gt;(A23stdlife+$E368),('PTRM input'!$K$165*(1+rvanilla05)^0.5)-SUM($K368:AF368),('PTRM input'!$K$165*(1+rvanilla05)^0.5)/A23stdlife))</f>
        <v>0</v>
      </c>
      <c r="AH368" s="105">
        <f>IF(A23stdlife="n/a","n/a",IF(AH$3&gt;(A23stdlife+$E368),('PTRM input'!$K$165*(1+rvanilla05)^0.5)-SUM($K368:AG368),('PTRM input'!$K$165*(1+rvanilla05)^0.5)/A23stdlife))</f>
        <v>0</v>
      </c>
      <c r="AI368" s="105">
        <f>IF(A23stdlife="n/a","n/a",IF(AI$3&gt;(A23stdlife+$E368),('PTRM input'!$K$165*(1+rvanilla05)^0.5)-SUM($K368:AH368),('PTRM input'!$K$165*(1+rvanilla05)^0.5)/A23stdlife))</f>
        <v>0</v>
      </c>
      <c r="AJ368" s="105">
        <f>IF(A23stdlife="n/a","n/a",IF(AJ$3&gt;(A23stdlife+$E368),('PTRM input'!$K$165*(1+rvanilla05)^0.5)-SUM($K368:AI368),('PTRM input'!$K$165*(1+rvanilla05)^0.5)/A23stdlife))</f>
        <v>0</v>
      </c>
      <c r="AK368" s="105">
        <f>IF(A23stdlife="n/a","n/a",IF(AK$3&gt;(A23stdlife+$E368),('PTRM input'!$K$165*(1+rvanilla05)^0.5)-SUM($K368:AJ368),('PTRM input'!$K$165*(1+rvanilla05)^0.5)/A23stdlife))</f>
        <v>0</v>
      </c>
      <c r="AL368" s="105">
        <f>IF(A23stdlife="n/a","n/a",IF(AL$3&gt;(A23stdlife+$E368),('PTRM input'!$K$165*(1+rvanilla05)^0.5)-SUM($K368:AK368),('PTRM input'!$K$165*(1+rvanilla05)^0.5)/A23stdlife))</f>
        <v>0</v>
      </c>
      <c r="AM368" s="105">
        <f>IF(A23stdlife="n/a","n/a",IF(AM$3&gt;(A23stdlife+$E368),('PTRM input'!$K$165*(1+rvanilla05)^0.5)-SUM($K368:AL368),('PTRM input'!$K$165*(1+rvanilla05)^0.5)/A23stdlife))</f>
        <v>0</v>
      </c>
      <c r="AN368" s="105">
        <f>IF(A23stdlife="n/a","n/a",IF(AN$3&gt;(A23stdlife+$E368),('PTRM input'!$K$165*(1+rvanilla05)^0.5)-SUM($K368:AM368),('PTRM input'!$K$165*(1+rvanilla05)^0.5)/A23stdlife))</f>
        <v>0</v>
      </c>
      <c r="AO368" s="105">
        <f>IF(A23stdlife="n/a","n/a",IF(AO$3&gt;(A23stdlife+$E368),('PTRM input'!$K$165*(1+rvanilla05)^0.5)-SUM($K368:AN368),('PTRM input'!$K$165*(1+rvanilla05)^0.5)/A23stdlife))</f>
        <v>0</v>
      </c>
      <c r="AP368" s="105">
        <f>IF(A23stdlife="n/a","n/a",IF(AP$3&gt;(A23stdlife+$E368),('PTRM input'!$K$165*(1+rvanilla05)^0.5)-SUM($K368:AO368),('PTRM input'!$K$165*(1+rvanilla05)^0.5)/A23stdlife))</f>
        <v>0</v>
      </c>
      <c r="AQ368" s="105">
        <f>IF(A23stdlife="n/a","n/a",IF(AQ$3&gt;(A23stdlife+$E368),('PTRM input'!$K$165*(1+rvanilla05)^0.5)-SUM($K368:AP368),('PTRM input'!$K$165*(1+rvanilla05)^0.5)/A23stdlife))</f>
        <v>0</v>
      </c>
      <c r="AR368" s="105">
        <f>IF(A23stdlife="n/a","n/a",IF(AR$3&gt;(A23stdlife+$E368),('PTRM input'!$K$165*(1+rvanilla05)^0.5)-SUM($K368:AQ368),('PTRM input'!$K$165*(1+rvanilla05)^0.5)/A23stdlife))</f>
        <v>0</v>
      </c>
      <c r="AS368" s="105">
        <f>IF(A23stdlife="n/a","n/a",IF(AS$3&gt;(A23stdlife+$E368),('PTRM input'!$K$165*(1+rvanilla05)^0.5)-SUM($K368:AR368),('PTRM input'!$K$165*(1+rvanilla05)^0.5)/A23stdlife))</f>
        <v>0</v>
      </c>
      <c r="AT368" s="105">
        <f>IF(A23stdlife="n/a","n/a",IF(AT$3&gt;(A23stdlife+$E368),('PTRM input'!$K$165*(1+rvanilla05)^0.5)-SUM($K368:AS368),('PTRM input'!$K$165*(1+rvanilla05)^0.5)/A23stdlife))</f>
        <v>0</v>
      </c>
      <c r="AU368" s="105">
        <f>IF(A23stdlife="n/a","n/a",IF(AU$3&gt;(A23stdlife+$E368),('PTRM input'!$K$165*(1+rvanilla05)^0.5)-SUM($K368:AT368),('PTRM input'!$K$165*(1+rvanilla05)^0.5)/A23stdlife))</f>
        <v>0</v>
      </c>
      <c r="AV368" s="105">
        <f>IF(A23stdlife="n/a","n/a",IF(AV$3&gt;(A23stdlife+$E368),('PTRM input'!$K$165*(1+rvanilla05)^0.5)-SUM($K368:AU368),('PTRM input'!$K$165*(1+rvanilla05)^0.5)/A23stdlife))</f>
        <v>0</v>
      </c>
      <c r="AW368" s="105">
        <f>IF(A23stdlife="n/a","n/a",IF(AW$3&gt;(A23stdlife+$E368),('PTRM input'!$K$165*(1+rvanilla05)^0.5)-SUM($K368:AV368),('PTRM input'!$K$165*(1+rvanilla05)^0.5)/A23stdlife))</f>
        <v>0</v>
      </c>
      <c r="AX368" s="105">
        <f>IF(A23stdlife="n/a","n/a",IF(AX$3&gt;(A23stdlife+$E368),('PTRM input'!$K$165*(1+rvanilla05)^0.5)-SUM($K368:AW368),('PTRM input'!$K$165*(1+rvanilla05)^0.5)/A23stdlife))</f>
        <v>0</v>
      </c>
      <c r="AY368" s="105">
        <f>IF(A23stdlife="n/a","n/a",IF(AY$3&gt;(A23stdlife+$E368),('PTRM input'!$K$165*(1+rvanilla05)^0.5)-SUM($K368:AX368),('PTRM input'!$K$165*(1+rvanilla05)^0.5)/A23stdlife))</f>
        <v>0</v>
      </c>
      <c r="AZ368" s="105">
        <f>IF(A23stdlife="n/a","n/a",IF(AZ$3&gt;(A23stdlife+$E368),('PTRM input'!$K$165*(1+rvanilla05)^0.5)-SUM($K368:AY368),('PTRM input'!$K$165*(1+rvanilla05)^0.5)/A23stdlife))</f>
        <v>0</v>
      </c>
      <c r="BA368" s="105">
        <f>IF(A23stdlife="n/a","n/a",IF(BA$3&gt;(A23stdlife+$E368),('PTRM input'!$K$165*(1+rvanilla05)^0.5)-SUM($K368:AZ368),('PTRM input'!$K$165*(1+rvanilla05)^0.5)/A23stdlife))</f>
        <v>0</v>
      </c>
      <c r="BB368" s="105">
        <f>IF(A23stdlife="n/a","n/a",IF(BB$3&gt;(A23stdlife+$E368),('PTRM input'!$K$165*(1+rvanilla05)^0.5)-SUM($K368:BA368),('PTRM input'!$K$165*(1+rvanilla05)^0.5)/A23stdlife))</f>
        <v>0</v>
      </c>
      <c r="BC368" s="105">
        <f>IF(A23stdlife="n/a","n/a",IF(BC$3&gt;(A23stdlife+$E368),('PTRM input'!$K$165*(1+rvanilla05)^0.5)-SUM($K368:BB368),('PTRM input'!$K$165*(1+rvanilla05)^0.5)/A23stdlife))</f>
        <v>0</v>
      </c>
      <c r="BD368" s="105">
        <f>IF(A23stdlife="n/a","n/a",IF(BD$3&gt;(A23stdlife+$E368),('PTRM input'!$K$165*(1+rvanilla05)^0.5)-SUM($K368:BC368),('PTRM input'!$K$165*(1+rvanilla05)^0.5)/A23stdlife))</f>
        <v>0</v>
      </c>
      <c r="BE368" s="105">
        <f>IF(A23stdlife="n/a","n/a",IF(BE$3&gt;(A23stdlife+$E368),('PTRM input'!$K$165*(1+rvanilla05)^0.5)-SUM($K368:BD368),('PTRM input'!$K$165*(1+rvanilla05)^0.5)/A23stdlife))</f>
        <v>0</v>
      </c>
      <c r="BF368" s="105">
        <f>IF(A23stdlife="n/a","n/a",IF(BF$3&gt;(A23stdlife+$E368),('PTRM input'!$K$165*(1+rvanilla05)^0.5)-SUM($K368:BE368),('PTRM input'!$K$165*(1+rvanilla05)^0.5)/A23stdlife))</f>
        <v>0</v>
      </c>
      <c r="BG368" s="105">
        <f>IF(A23stdlife="n/a","n/a",IF(BG$3&gt;(A23stdlife+$E368),('PTRM input'!$K$165*(1+rvanilla05)^0.5)-SUM($K368:BF368),('PTRM input'!$K$165*(1+rvanilla05)^0.5)/A23stdlife))</f>
        <v>0</v>
      </c>
      <c r="BH368" s="105">
        <f>IF(A23stdlife="n/a","n/a",IF(BH$3&gt;(A23stdlife+$E368),('PTRM input'!$K$165*(1+rvanilla05)^0.5)-SUM($K368:BG368),('PTRM input'!$K$165*(1+rvanilla05)^0.5)/A23stdlife))</f>
        <v>0</v>
      </c>
      <c r="BI368" s="105">
        <f>IF(A23stdlife="n/a","n/a",IF(BI$3&gt;(A23stdlife+$E368),('PTRM input'!$K$165*(1+rvanilla05)^0.5)-SUM($K368:BH368),('PTRM input'!$K$165*(1+rvanilla05)^0.5)/A23stdlife))</f>
        <v>0</v>
      </c>
      <c r="BJ368" s="234"/>
      <c r="BK368" s="234"/>
      <c r="BL368" s="234"/>
      <c r="BM368" s="234"/>
    </row>
    <row r="369" spans="1:65" s="190" customFormat="1" hidden="1" outlineLevel="2">
      <c r="A369" s="234"/>
      <c r="B369" s="32"/>
      <c r="C369" s="31"/>
      <c r="D369" s="930"/>
      <c r="E369" s="167">
        <v>6</v>
      </c>
      <c r="F369" s="34"/>
      <c r="G369" s="184"/>
      <c r="H369" s="186"/>
      <c r="I369" s="186"/>
      <c r="J369" s="186"/>
      <c r="K369" s="186"/>
      <c r="L369" s="185"/>
      <c r="M369" s="105">
        <f>IF(A23stdlife="n/a","n/a",IF(M$3&gt;(A23stdlife+$E369),('PTRM input'!$L$165*(1+rvanilla06)^0.5)-SUM($L369:L369),('PTRM input'!$L$165*(1+rvanilla06)^0.5)/A23stdlife))</f>
        <v>0</v>
      </c>
      <c r="N369" s="105">
        <f>IF(A23stdlife="n/a","n/a",IF(N$3&gt;(A23stdlife+$E369),('PTRM input'!$L$165*(1+rvanilla06)^0.5)-SUM($L369:M369),('PTRM input'!$L$165*(1+rvanilla06)^0.5)/A23stdlife))</f>
        <v>0</v>
      </c>
      <c r="O369" s="105">
        <f>IF(A23stdlife="n/a","n/a",IF(O$3&gt;(A23stdlife+$E369),('PTRM input'!$L$165*(1+rvanilla06)^0.5)-SUM($L369:N369),('PTRM input'!$L$165*(1+rvanilla06)^0.5)/A23stdlife))</f>
        <v>0</v>
      </c>
      <c r="P369" s="105">
        <f>IF(A23stdlife="n/a","n/a",IF(P$3&gt;(A23stdlife+$E369),('PTRM input'!$L$165*(1+rvanilla06)^0.5)-SUM($L369:O369),('PTRM input'!$L$165*(1+rvanilla06)^0.5)/A23stdlife))</f>
        <v>0</v>
      </c>
      <c r="Q369" s="105">
        <f>IF(A23stdlife="n/a","n/a",IF(Q$3&gt;(A23stdlife+$E369),('PTRM input'!$L$165*(1+rvanilla06)^0.5)-SUM($L369:P369),('PTRM input'!$L$165*(1+rvanilla06)^0.5)/A23stdlife))</f>
        <v>0</v>
      </c>
      <c r="R369" s="105">
        <f>IF(A23stdlife="n/a","n/a",IF(R$3&gt;(A23stdlife+$E369),('PTRM input'!$L$165*(1+rvanilla06)^0.5)-SUM($L369:Q369),('PTRM input'!$L$165*(1+rvanilla06)^0.5)/A23stdlife))</f>
        <v>0</v>
      </c>
      <c r="S369" s="105">
        <f>IF(A23stdlife="n/a","n/a",IF(S$3&gt;(A23stdlife+$E369),('PTRM input'!$L$165*(1+rvanilla06)^0.5)-SUM($L369:R369),('PTRM input'!$L$165*(1+rvanilla06)^0.5)/A23stdlife))</f>
        <v>0</v>
      </c>
      <c r="T369" s="105">
        <f>IF(A23stdlife="n/a","n/a",IF(T$3&gt;(A23stdlife+$E369),('PTRM input'!$L$165*(1+rvanilla06)^0.5)-SUM($L369:S369),('PTRM input'!$L$165*(1+rvanilla06)^0.5)/A23stdlife))</f>
        <v>0</v>
      </c>
      <c r="U369" s="105">
        <f>IF(A23stdlife="n/a","n/a",IF(U$3&gt;(A23stdlife+$E369),('PTRM input'!$L$165*(1+rvanilla06)^0.5)-SUM($L369:T369),('PTRM input'!$L$165*(1+rvanilla06)^0.5)/A23stdlife))</f>
        <v>0</v>
      </c>
      <c r="V369" s="105">
        <f>IF(A23stdlife="n/a","n/a",IF(V$3&gt;(A23stdlife+$E369),('PTRM input'!$L$165*(1+rvanilla06)^0.5)-SUM($L369:U369),('PTRM input'!$L$165*(1+rvanilla06)^0.5)/A23stdlife))</f>
        <v>0</v>
      </c>
      <c r="W369" s="105">
        <f>IF(A23stdlife="n/a","n/a",IF(W$3&gt;(A23stdlife+$E369),('PTRM input'!$L$165*(1+rvanilla06)^0.5)-SUM($L369:V369),('PTRM input'!$L$165*(1+rvanilla06)^0.5)/A23stdlife))</f>
        <v>0</v>
      </c>
      <c r="X369" s="105">
        <f>IF(A23stdlife="n/a","n/a",IF(X$3&gt;(A23stdlife+$E369),('PTRM input'!$L$165*(1+rvanilla06)^0.5)-SUM($L369:W369),('PTRM input'!$L$165*(1+rvanilla06)^0.5)/A23stdlife))</f>
        <v>0</v>
      </c>
      <c r="Y369" s="105">
        <f>IF(A23stdlife="n/a","n/a",IF(Y$3&gt;(A23stdlife+$E369),('PTRM input'!$L$165*(1+rvanilla06)^0.5)-SUM($L369:X369),('PTRM input'!$L$165*(1+rvanilla06)^0.5)/A23stdlife))</f>
        <v>0</v>
      </c>
      <c r="Z369" s="105">
        <f>IF(A23stdlife="n/a","n/a",IF(Z$3&gt;(A23stdlife+$E369),('PTRM input'!$L$165*(1+rvanilla06)^0.5)-SUM($L369:Y369),('PTRM input'!$L$165*(1+rvanilla06)^0.5)/A23stdlife))</f>
        <v>0</v>
      </c>
      <c r="AA369" s="105">
        <f>IF(A23stdlife="n/a","n/a",IF(AA$3&gt;(A23stdlife+$E369),('PTRM input'!$L$165*(1+rvanilla06)^0.5)-SUM($L369:Z369),('PTRM input'!$L$165*(1+rvanilla06)^0.5)/A23stdlife))</f>
        <v>0</v>
      </c>
      <c r="AB369" s="105">
        <f>IF(A23stdlife="n/a","n/a",IF(AB$3&gt;(A23stdlife+$E369),('PTRM input'!$L$165*(1+rvanilla06)^0.5)-SUM($L369:AA369),('PTRM input'!$L$165*(1+rvanilla06)^0.5)/A23stdlife))</f>
        <v>0</v>
      </c>
      <c r="AC369" s="105">
        <f>IF(A23stdlife="n/a","n/a",IF(AC$3&gt;(A23stdlife+$E369),('PTRM input'!$L$165*(1+rvanilla06)^0.5)-SUM($L369:AB369),('PTRM input'!$L$165*(1+rvanilla06)^0.5)/A23stdlife))</f>
        <v>0</v>
      </c>
      <c r="AD369" s="105">
        <f>IF(A23stdlife="n/a","n/a",IF(AD$3&gt;(A23stdlife+$E369),('PTRM input'!$L$165*(1+rvanilla06)^0.5)-SUM($L369:AC369),('PTRM input'!$L$165*(1+rvanilla06)^0.5)/A23stdlife))</f>
        <v>0</v>
      </c>
      <c r="AE369" s="105">
        <f>IF(A23stdlife="n/a","n/a",IF(AE$3&gt;(A23stdlife+$E369),('PTRM input'!$L$165*(1+rvanilla06)^0.5)-SUM($L369:AD369),('PTRM input'!$L$165*(1+rvanilla06)^0.5)/A23stdlife))</f>
        <v>0</v>
      </c>
      <c r="AF369" s="105">
        <f>IF(A23stdlife="n/a","n/a",IF(AF$3&gt;(A23stdlife+$E369),('PTRM input'!$L$165*(1+rvanilla06)^0.5)-SUM($L369:AE369),('PTRM input'!$L$165*(1+rvanilla06)^0.5)/A23stdlife))</f>
        <v>0</v>
      </c>
      <c r="AG369" s="105">
        <f>IF(A23stdlife="n/a","n/a",IF(AG$3&gt;(A23stdlife+$E369),('PTRM input'!$L$165*(1+rvanilla06)^0.5)-SUM($L369:AF369),('PTRM input'!$L$165*(1+rvanilla06)^0.5)/A23stdlife))</f>
        <v>0</v>
      </c>
      <c r="AH369" s="105">
        <f>IF(A23stdlife="n/a","n/a",IF(AH$3&gt;(A23stdlife+$E369),('PTRM input'!$L$165*(1+rvanilla06)^0.5)-SUM($L369:AG369),('PTRM input'!$L$165*(1+rvanilla06)^0.5)/A23stdlife))</f>
        <v>0</v>
      </c>
      <c r="AI369" s="105">
        <f>IF(A23stdlife="n/a","n/a",IF(AI$3&gt;(A23stdlife+$E369),('PTRM input'!$L$165*(1+rvanilla06)^0.5)-SUM($L369:AH369),('PTRM input'!$L$165*(1+rvanilla06)^0.5)/A23stdlife))</f>
        <v>0</v>
      </c>
      <c r="AJ369" s="105">
        <f>IF(A23stdlife="n/a","n/a",IF(AJ$3&gt;(A23stdlife+$E369),('PTRM input'!$L$165*(1+rvanilla06)^0.5)-SUM($L369:AI369),('PTRM input'!$L$165*(1+rvanilla06)^0.5)/A23stdlife))</f>
        <v>0</v>
      </c>
      <c r="AK369" s="105">
        <f>IF(A23stdlife="n/a","n/a",IF(AK$3&gt;(A23stdlife+$E369),('PTRM input'!$L$165*(1+rvanilla06)^0.5)-SUM($L369:AJ369),('PTRM input'!$L$165*(1+rvanilla06)^0.5)/A23stdlife))</f>
        <v>0</v>
      </c>
      <c r="AL369" s="105">
        <f>IF(A23stdlife="n/a","n/a",IF(AL$3&gt;(A23stdlife+$E369),('PTRM input'!$L$165*(1+rvanilla06)^0.5)-SUM($L369:AK369),('PTRM input'!$L$165*(1+rvanilla06)^0.5)/A23stdlife))</f>
        <v>0</v>
      </c>
      <c r="AM369" s="105">
        <f>IF(A23stdlife="n/a","n/a",IF(AM$3&gt;(A23stdlife+$E369),('PTRM input'!$L$165*(1+rvanilla06)^0.5)-SUM($L369:AL369),('PTRM input'!$L$165*(1+rvanilla06)^0.5)/A23stdlife))</f>
        <v>0</v>
      </c>
      <c r="AN369" s="105">
        <f>IF(A23stdlife="n/a","n/a",IF(AN$3&gt;(A23stdlife+$E369),('PTRM input'!$L$165*(1+rvanilla06)^0.5)-SUM($L369:AM369),('PTRM input'!$L$165*(1+rvanilla06)^0.5)/A23stdlife))</f>
        <v>0</v>
      </c>
      <c r="AO369" s="105">
        <f>IF(A23stdlife="n/a","n/a",IF(AO$3&gt;(A23stdlife+$E369),('PTRM input'!$L$165*(1+rvanilla06)^0.5)-SUM($L369:AN369),('PTRM input'!$L$165*(1+rvanilla06)^0.5)/A23stdlife))</f>
        <v>0</v>
      </c>
      <c r="AP369" s="105">
        <f>IF(A23stdlife="n/a","n/a",IF(AP$3&gt;(A23stdlife+$E369),('PTRM input'!$L$165*(1+rvanilla06)^0.5)-SUM($L369:AO369),('PTRM input'!$L$165*(1+rvanilla06)^0.5)/A23stdlife))</f>
        <v>0</v>
      </c>
      <c r="AQ369" s="105">
        <f>IF(A23stdlife="n/a","n/a",IF(AQ$3&gt;(A23stdlife+$E369),('PTRM input'!$L$165*(1+rvanilla06)^0.5)-SUM($L369:AP369),('PTRM input'!$L$165*(1+rvanilla06)^0.5)/A23stdlife))</f>
        <v>0</v>
      </c>
      <c r="AR369" s="105">
        <f>IF(A23stdlife="n/a","n/a",IF(AR$3&gt;(A23stdlife+$E369),('PTRM input'!$L$165*(1+rvanilla06)^0.5)-SUM($L369:AQ369),('PTRM input'!$L$165*(1+rvanilla06)^0.5)/A23stdlife))</f>
        <v>0</v>
      </c>
      <c r="AS369" s="105">
        <f>IF(A23stdlife="n/a","n/a",IF(AS$3&gt;(A23stdlife+$E369),('PTRM input'!$L$165*(1+rvanilla06)^0.5)-SUM($L369:AR369),('PTRM input'!$L$165*(1+rvanilla06)^0.5)/A23stdlife))</f>
        <v>0</v>
      </c>
      <c r="AT369" s="105">
        <f>IF(A23stdlife="n/a","n/a",IF(AT$3&gt;(A23stdlife+$E369),('PTRM input'!$L$165*(1+rvanilla06)^0.5)-SUM($L369:AS369),('PTRM input'!$L$165*(1+rvanilla06)^0.5)/A23stdlife))</f>
        <v>0</v>
      </c>
      <c r="AU369" s="105">
        <f>IF(A23stdlife="n/a","n/a",IF(AU$3&gt;(A23stdlife+$E369),('PTRM input'!$L$165*(1+rvanilla06)^0.5)-SUM($L369:AT369),('PTRM input'!$L$165*(1+rvanilla06)^0.5)/A23stdlife))</f>
        <v>0</v>
      </c>
      <c r="AV369" s="105">
        <f>IF(A23stdlife="n/a","n/a",IF(AV$3&gt;(A23stdlife+$E369),('PTRM input'!$L$165*(1+rvanilla06)^0.5)-SUM($L369:AU369),('PTRM input'!$L$165*(1+rvanilla06)^0.5)/A23stdlife))</f>
        <v>0</v>
      </c>
      <c r="AW369" s="105">
        <f>IF(A23stdlife="n/a","n/a",IF(AW$3&gt;(A23stdlife+$E369),('PTRM input'!$L$165*(1+rvanilla06)^0.5)-SUM($L369:AV369),('PTRM input'!$L$165*(1+rvanilla06)^0.5)/A23stdlife))</f>
        <v>0</v>
      </c>
      <c r="AX369" s="105">
        <f>IF(A23stdlife="n/a","n/a",IF(AX$3&gt;(A23stdlife+$E369),('PTRM input'!$L$165*(1+rvanilla06)^0.5)-SUM($L369:AW369),('PTRM input'!$L$165*(1+rvanilla06)^0.5)/A23stdlife))</f>
        <v>0</v>
      </c>
      <c r="AY369" s="105">
        <f>IF(A23stdlife="n/a","n/a",IF(AY$3&gt;(A23stdlife+$E369),('PTRM input'!$L$165*(1+rvanilla06)^0.5)-SUM($L369:AX369),('PTRM input'!$L$165*(1+rvanilla06)^0.5)/A23stdlife))</f>
        <v>0</v>
      </c>
      <c r="AZ369" s="105">
        <f>IF(A23stdlife="n/a","n/a",IF(AZ$3&gt;(A23stdlife+$E369),('PTRM input'!$L$165*(1+rvanilla06)^0.5)-SUM($L369:AY369),('PTRM input'!$L$165*(1+rvanilla06)^0.5)/A23stdlife))</f>
        <v>0</v>
      </c>
      <c r="BA369" s="105">
        <f>IF(A23stdlife="n/a","n/a",IF(BA$3&gt;(A23stdlife+$E369),('PTRM input'!$L$165*(1+rvanilla06)^0.5)-SUM($L369:AZ369),('PTRM input'!$L$165*(1+rvanilla06)^0.5)/A23stdlife))</f>
        <v>0</v>
      </c>
      <c r="BB369" s="105">
        <f>IF(A23stdlife="n/a","n/a",IF(BB$3&gt;(A23stdlife+$E369),('PTRM input'!$L$165*(1+rvanilla06)^0.5)-SUM($L369:BA369),('PTRM input'!$L$165*(1+rvanilla06)^0.5)/A23stdlife))</f>
        <v>0</v>
      </c>
      <c r="BC369" s="105">
        <f>IF(A23stdlife="n/a","n/a",IF(BC$3&gt;(A23stdlife+$E369),('PTRM input'!$L$165*(1+rvanilla06)^0.5)-SUM($L369:BB369),('PTRM input'!$L$165*(1+rvanilla06)^0.5)/A23stdlife))</f>
        <v>0</v>
      </c>
      <c r="BD369" s="105">
        <f>IF(A23stdlife="n/a","n/a",IF(BD$3&gt;(A23stdlife+$E369),('PTRM input'!$L$165*(1+rvanilla06)^0.5)-SUM($L369:BC369),('PTRM input'!$L$165*(1+rvanilla06)^0.5)/A23stdlife))</f>
        <v>0</v>
      </c>
      <c r="BE369" s="105">
        <f>IF(A23stdlife="n/a","n/a",IF(BE$3&gt;(A23stdlife+$E369),('PTRM input'!$L$165*(1+rvanilla06)^0.5)-SUM($L369:BD369),('PTRM input'!$L$165*(1+rvanilla06)^0.5)/A23stdlife))</f>
        <v>0</v>
      </c>
      <c r="BF369" s="105">
        <f>IF(A23stdlife="n/a","n/a",IF(BF$3&gt;(A23stdlife+$E369),('PTRM input'!$L$165*(1+rvanilla06)^0.5)-SUM($L369:BE369),('PTRM input'!$L$165*(1+rvanilla06)^0.5)/A23stdlife))</f>
        <v>0</v>
      </c>
      <c r="BG369" s="105">
        <f>IF(A23stdlife="n/a","n/a",IF(BG$3&gt;(A23stdlife+$E369),('PTRM input'!$L$165*(1+rvanilla06)^0.5)-SUM($L369:BF369),('PTRM input'!$L$165*(1+rvanilla06)^0.5)/A23stdlife))</f>
        <v>0</v>
      </c>
      <c r="BH369" s="105">
        <f>IF(A23stdlife="n/a","n/a",IF(BH$3&gt;(A23stdlife+$E369),('PTRM input'!$L$165*(1+rvanilla06)^0.5)-SUM($L369:BG369),('PTRM input'!$L$165*(1+rvanilla06)^0.5)/A23stdlife))</f>
        <v>0</v>
      </c>
      <c r="BI369" s="105">
        <f>IF(A23stdlife="n/a","n/a",IF(BI$3&gt;(A23stdlife+$E369),('PTRM input'!$L$165*(1+rvanilla06)^0.5)-SUM($L369:BH369),('PTRM input'!$L$165*(1+rvanilla06)^0.5)/A23stdlife))</f>
        <v>0</v>
      </c>
      <c r="BJ369" s="234"/>
      <c r="BK369" s="234"/>
      <c r="BL369" s="234"/>
      <c r="BM369" s="234"/>
    </row>
    <row r="370" spans="1:65" s="190" customFormat="1" hidden="1" outlineLevel="2">
      <c r="A370" s="234"/>
      <c r="B370" s="32"/>
      <c r="C370" s="31"/>
      <c r="D370" s="930"/>
      <c r="E370" s="167">
        <v>7</v>
      </c>
      <c r="F370" s="34"/>
      <c r="G370" s="184"/>
      <c r="H370" s="186"/>
      <c r="I370" s="186"/>
      <c r="J370" s="186"/>
      <c r="K370" s="186"/>
      <c r="L370" s="186"/>
      <c r="M370" s="185"/>
      <c r="N370" s="105">
        <f>IF(A23stdlife="n/a","n/a",IF(N$3&gt;(A23stdlife+$E370),('PTRM input'!$M$165*(1+rvanilla07)^0.5)-SUM($M370:M370),('PTRM input'!$M$165*(1+rvanilla07)^0.5)/A23stdlife))</f>
        <v>0</v>
      </c>
      <c r="O370" s="105">
        <f>IF(A23stdlife="n/a","n/a",IF(O$3&gt;(A23stdlife+$E370),('PTRM input'!$M$165*(1+rvanilla07)^0.5)-SUM($M370:N370),('PTRM input'!$M$165*(1+rvanilla07)^0.5)/A23stdlife))</f>
        <v>0</v>
      </c>
      <c r="P370" s="105">
        <f>IF(A23stdlife="n/a","n/a",IF(P$3&gt;(A23stdlife+$E370),('PTRM input'!$M$165*(1+rvanilla07)^0.5)-SUM($M370:O370),('PTRM input'!$M$165*(1+rvanilla07)^0.5)/A23stdlife))</f>
        <v>0</v>
      </c>
      <c r="Q370" s="105">
        <f>IF(A23stdlife="n/a","n/a",IF(Q$3&gt;(A23stdlife+$E370),('PTRM input'!$M$165*(1+rvanilla07)^0.5)-SUM($M370:P370),('PTRM input'!$M$165*(1+rvanilla07)^0.5)/A23stdlife))</f>
        <v>0</v>
      </c>
      <c r="R370" s="105">
        <f>IF(A23stdlife="n/a","n/a",IF(R$3&gt;(A23stdlife+$E370),('PTRM input'!$M$165*(1+rvanilla07)^0.5)-SUM($M370:Q370),('PTRM input'!$M$165*(1+rvanilla07)^0.5)/A23stdlife))</f>
        <v>0</v>
      </c>
      <c r="S370" s="105">
        <f>IF(A23stdlife="n/a","n/a",IF(S$3&gt;(A23stdlife+$E370),('PTRM input'!$M$165*(1+rvanilla07)^0.5)-SUM($M370:R370),('PTRM input'!$M$165*(1+rvanilla07)^0.5)/A23stdlife))</f>
        <v>0</v>
      </c>
      <c r="T370" s="105">
        <f>IF(A23stdlife="n/a","n/a",IF(T$3&gt;(A23stdlife+$E370),('PTRM input'!$M$165*(1+rvanilla07)^0.5)-SUM($M370:S370),('PTRM input'!$M$165*(1+rvanilla07)^0.5)/A23stdlife))</f>
        <v>0</v>
      </c>
      <c r="U370" s="105">
        <f>IF(A23stdlife="n/a","n/a",IF(U$3&gt;(A23stdlife+$E370),('PTRM input'!$M$165*(1+rvanilla07)^0.5)-SUM($M370:T370),('PTRM input'!$M$165*(1+rvanilla07)^0.5)/A23stdlife))</f>
        <v>0</v>
      </c>
      <c r="V370" s="105">
        <f>IF(A23stdlife="n/a","n/a",IF(V$3&gt;(A23stdlife+$E370),('PTRM input'!$M$165*(1+rvanilla07)^0.5)-SUM($M370:U370),('PTRM input'!$M$165*(1+rvanilla07)^0.5)/A23stdlife))</f>
        <v>0</v>
      </c>
      <c r="W370" s="105">
        <f>IF(A23stdlife="n/a","n/a",IF(W$3&gt;(A23stdlife+$E370),('PTRM input'!$M$165*(1+rvanilla07)^0.5)-SUM($M370:V370),('PTRM input'!$M$165*(1+rvanilla07)^0.5)/A23stdlife))</f>
        <v>0</v>
      </c>
      <c r="X370" s="105">
        <f>IF(A23stdlife="n/a","n/a",IF(X$3&gt;(A23stdlife+$E370),('PTRM input'!$M$165*(1+rvanilla07)^0.5)-SUM($M370:W370),('PTRM input'!$M$165*(1+rvanilla07)^0.5)/A23stdlife))</f>
        <v>0</v>
      </c>
      <c r="Y370" s="105">
        <f>IF(A23stdlife="n/a","n/a",IF(Y$3&gt;(A23stdlife+$E370),('PTRM input'!$M$165*(1+rvanilla07)^0.5)-SUM($M370:X370),('PTRM input'!$M$165*(1+rvanilla07)^0.5)/A23stdlife))</f>
        <v>0</v>
      </c>
      <c r="Z370" s="105">
        <f>IF(A23stdlife="n/a","n/a",IF(Z$3&gt;(A23stdlife+$E370),('PTRM input'!$M$165*(1+rvanilla07)^0.5)-SUM($M370:Y370),('PTRM input'!$M$165*(1+rvanilla07)^0.5)/A23stdlife))</f>
        <v>0</v>
      </c>
      <c r="AA370" s="105">
        <f>IF(A23stdlife="n/a","n/a",IF(AA$3&gt;(A23stdlife+$E370),('PTRM input'!$M$165*(1+rvanilla07)^0.5)-SUM($M370:Z370),('PTRM input'!$M$165*(1+rvanilla07)^0.5)/A23stdlife))</f>
        <v>0</v>
      </c>
      <c r="AB370" s="105">
        <f>IF(A23stdlife="n/a","n/a",IF(AB$3&gt;(A23stdlife+$E370),('PTRM input'!$M$165*(1+rvanilla07)^0.5)-SUM($M370:AA370),('PTRM input'!$M$165*(1+rvanilla07)^0.5)/A23stdlife))</f>
        <v>0</v>
      </c>
      <c r="AC370" s="105">
        <f>IF(A23stdlife="n/a","n/a",IF(AC$3&gt;(A23stdlife+$E370),('PTRM input'!$M$165*(1+rvanilla07)^0.5)-SUM($M370:AB370),('PTRM input'!$M$165*(1+rvanilla07)^0.5)/A23stdlife))</f>
        <v>0</v>
      </c>
      <c r="AD370" s="105">
        <f>IF(A23stdlife="n/a","n/a",IF(AD$3&gt;(A23stdlife+$E370),('PTRM input'!$M$165*(1+rvanilla07)^0.5)-SUM($M370:AC370),('PTRM input'!$M$165*(1+rvanilla07)^0.5)/A23stdlife))</f>
        <v>0</v>
      </c>
      <c r="AE370" s="105">
        <f>IF(A23stdlife="n/a","n/a",IF(AE$3&gt;(A23stdlife+$E370),('PTRM input'!$M$165*(1+rvanilla07)^0.5)-SUM($M370:AD370),('PTRM input'!$M$165*(1+rvanilla07)^0.5)/A23stdlife))</f>
        <v>0</v>
      </c>
      <c r="AF370" s="105">
        <f>IF(A23stdlife="n/a","n/a",IF(AF$3&gt;(A23stdlife+$E370),('PTRM input'!$M$165*(1+rvanilla07)^0.5)-SUM($M370:AE370),('PTRM input'!$M$165*(1+rvanilla07)^0.5)/A23stdlife))</f>
        <v>0</v>
      </c>
      <c r="AG370" s="105">
        <f>IF(A23stdlife="n/a","n/a",IF(AG$3&gt;(A23stdlife+$E370),('PTRM input'!$M$165*(1+rvanilla07)^0.5)-SUM($M370:AF370),('PTRM input'!$M$165*(1+rvanilla07)^0.5)/A23stdlife))</f>
        <v>0</v>
      </c>
      <c r="AH370" s="105">
        <f>IF(A23stdlife="n/a","n/a",IF(AH$3&gt;(A23stdlife+$E370),('PTRM input'!$M$165*(1+rvanilla07)^0.5)-SUM($M370:AG370),('PTRM input'!$M$165*(1+rvanilla07)^0.5)/A23stdlife))</f>
        <v>0</v>
      </c>
      <c r="AI370" s="105">
        <f>IF(A23stdlife="n/a","n/a",IF(AI$3&gt;(A23stdlife+$E370),('PTRM input'!$M$165*(1+rvanilla07)^0.5)-SUM($M370:AH370),('PTRM input'!$M$165*(1+rvanilla07)^0.5)/A23stdlife))</f>
        <v>0</v>
      </c>
      <c r="AJ370" s="105">
        <f>IF(A23stdlife="n/a","n/a",IF(AJ$3&gt;(A23stdlife+$E370),('PTRM input'!$M$165*(1+rvanilla07)^0.5)-SUM($M370:AI370),('PTRM input'!$M$165*(1+rvanilla07)^0.5)/A23stdlife))</f>
        <v>0</v>
      </c>
      <c r="AK370" s="105">
        <f>IF(A23stdlife="n/a","n/a",IF(AK$3&gt;(A23stdlife+$E370),('PTRM input'!$M$165*(1+rvanilla07)^0.5)-SUM($M370:AJ370),('PTRM input'!$M$165*(1+rvanilla07)^0.5)/A23stdlife))</f>
        <v>0</v>
      </c>
      <c r="AL370" s="105">
        <f>IF(A23stdlife="n/a","n/a",IF(AL$3&gt;(A23stdlife+$E370),('PTRM input'!$M$165*(1+rvanilla07)^0.5)-SUM($M370:AK370),('PTRM input'!$M$165*(1+rvanilla07)^0.5)/A23stdlife))</f>
        <v>0</v>
      </c>
      <c r="AM370" s="105">
        <f>IF(A23stdlife="n/a","n/a",IF(AM$3&gt;(A23stdlife+$E370),('PTRM input'!$M$165*(1+rvanilla07)^0.5)-SUM($M370:AL370),('PTRM input'!$M$165*(1+rvanilla07)^0.5)/A23stdlife))</f>
        <v>0</v>
      </c>
      <c r="AN370" s="105">
        <f>IF(A23stdlife="n/a","n/a",IF(AN$3&gt;(A23stdlife+$E370),('PTRM input'!$M$165*(1+rvanilla07)^0.5)-SUM($M370:AM370),('PTRM input'!$M$165*(1+rvanilla07)^0.5)/A23stdlife))</f>
        <v>0</v>
      </c>
      <c r="AO370" s="105">
        <f>IF(A23stdlife="n/a","n/a",IF(AO$3&gt;(A23stdlife+$E370),('PTRM input'!$M$165*(1+rvanilla07)^0.5)-SUM($M370:AN370),('PTRM input'!$M$165*(1+rvanilla07)^0.5)/A23stdlife))</f>
        <v>0</v>
      </c>
      <c r="AP370" s="105">
        <f>IF(A23stdlife="n/a","n/a",IF(AP$3&gt;(A23stdlife+$E370),('PTRM input'!$M$165*(1+rvanilla07)^0.5)-SUM($M370:AO370),('PTRM input'!$M$165*(1+rvanilla07)^0.5)/A23stdlife))</f>
        <v>0</v>
      </c>
      <c r="AQ370" s="105">
        <f>IF(A23stdlife="n/a","n/a",IF(AQ$3&gt;(A23stdlife+$E370),('PTRM input'!$M$165*(1+rvanilla07)^0.5)-SUM($M370:AP370),('PTRM input'!$M$165*(1+rvanilla07)^0.5)/A23stdlife))</f>
        <v>0</v>
      </c>
      <c r="AR370" s="105">
        <f>IF(A23stdlife="n/a","n/a",IF(AR$3&gt;(A23stdlife+$E370),('PTRM input'!$M$165*(1+rvanilla07)^0.5)-SUM($M370:AQ370),('PTRM input'!$M$165*(1+rvanilla07)^0.5)/A23stdlife))</f>
        <v>0</v>
      </c>
      <c r="AS370" s="105">
        <f>IF(A23stdlife="n/a","n/a",IF(AS$3&gt;(A23stdlife+$E370),('PTRM input'!$M$165*(1+rvanilla07)^0.5)-SUM($M370:AR370),('PTRM input'!$M$165*(1+rvanilla07)^0.5)/A23stdlife))</f>
        <v>0</v>
      </c>
      <c r="AT370" s="105">
        <f>IF(A23stdlife="n/a","n/a",IF(AT$3&gt;(A23stdlife+$E370),('PTRM input'!$M$165*(1+rvanilla07)^0.5)-SUM($M370:AS370),('PTRM input'!$M$165*(1+rvanilla07)^0.5)/A23stdlife))</f>
        <v>0</v>
      </c>
      <c r="AU370" s="105">
        <f>IF(A23stdlife="n/a","n/a",IF(AU$3&gt;(A23stdlife+$E370),('PTRM input'!$M$165*(1+rvanilla07)^0.5)-SUM($M370:AT370),('PTRM input'!$M$165*(1+rvanilla07)^0.5)/A23stdlife))</f>
        <v>0</v>
      </c>
      <c r="AV370" s="105">
        <f>IF(A23stdlife="n/a","n/a",IF(AV$3&gt;(A23stdlife+$E370),('PTRM input'!$M$165*(1+rvanilla07)^0.5)-SUM($M370:AU370),('PTRM input'!$M$165*(1+rvanilla07)^0.5)/A23stdlife))</f>
        <v>0</v>
      </c>
      <c r="AW370" s="105">
        <f>IF(A23stdlife="n/a","n/a",IF(AW$3&gt;(A23stdlife+$E370),('PTRM input'!$M$165*(1+rvanilla07)^0.5)-SUM($M370:AV370),('PTRM input'!$M$165*(1+rvanilla07)^0.5)/A23stdlife))</f>
        <v>0</v>
      </c>
      <c r="AX370" s="105">
        <f>IF(A23stdlife="n/a","n/a",IF(AX$3&gt;(A23stdlife+$E370),('PTRM input'!$M$165*(1+rvanilla07)^0.5)-SUM($M370:AW370),('PTRM input'!$M$165*(1+rvanilla07)^0.5)/A23stdlife))</f>
        <v>0</v>
      </c>
      <c r="AY370" s="105">
        <f>IF(A23stdlife="n/a","n/a",IF(AY$3&gt;(A23stdlife+$E370),('PTRM input'!$M$165*(1+rvanilla07)^0.5)-SUM($M370:AX370),('PTRM input'!$M$165*(1+rvanilla07)^0.5)/A23stdlife))</f>
        <v>0</v>
      </c>
      <c r="AZ370" s="105">
        <f>IF(A23stdlife="n/a","n/a",IF(AZ$3&gt;(A23stdlife+$E370),('PTRM input'!$M$165*(1+rvanilla07)^0.5)-SUM($M370:AY370),('PTRM input'!$M$165*(1+rvanilla07)^0.5)/A23stdlife))</f>
        <v>0</v>
      </c>
      <c r="BA370" s="105">
        <f>IF(A23stdlife="n/a","n/a",IF(BA$3&gt;(A23stdlife+$E370),('PTRM input'!$M$165*(1+rvanilla07)^0.5)-SUM($M370:AZ370),('PTRM input'!$M$165*(1+rvanilla07)^0.5)/A23stdlife))</f>
        <v>0</v>
      </c>
      <c r="BB370" s="105">
        <f>IF(A23stdlife="n/a","n/a",IF(BB$3&gt;(A23stdlife+$E370),('PTRM input'!$M$165*(1+rvanilla07)^0.5)-SUM($M370:BA370),('PTRM input'!$M$165*(1+rvanilla07)^0.5)/A23stdlife))</f>
        <v>0</v>
      </c>
      <c r="BC370" s="105">
        <f>IF(A23stdlife="n/a","n/a",IF(BC$3&gt;(A23stdlife+$E370),('PTRM input'!$M$165*(1+rvanilla07)^0.5)-SUM($M370:BB370),('PTRM input'!$M$165*(1+rvanilla07)^0.5)/A23stdlife))</f>
        <v>0</v>
      </c>
      <c r="BD370" s="105">
        <f>IF(A23stdlife="n/a","n/a",IF(BD$3&gt;(A23stdlife+$E370),('PTRM input'!$M$165*(1+rvanilla07)^0.5)-SUM($M370:BC370),('PTRM input'!$M$165*(1+rvanilla07)^0.5)/A23stdlife))</f>
        <v>0</v>
      </c>
      <c r="BE370" s="105">
        <f>IF(A23stdlife="n/a","n/a",IF(BE$3&gt;(A23stdlife+$E370),('PTRM input'!$M$165*(1+rvanilla07)^0.5)-SUM($M370:BD370),('PTRM input'!$M$165*(1+rvanilla07)^0.5)/A23stdlife))</f>
        <v>0</v>
      </c>
      <c r="BF370" s="105">
        <f>IF(A23stdlife="n/a","n/a",IF(BF$3&gt;(A23stdlife+$E370),('PTRM input'!$M$165*(1+rvanilla07)^0.5)-SUM($M370:BE370),('PTRM input'!$M$165*(1+rvanilla07)^0.5)/A23stdlife))</f>
        <v>0</v>
      </c>
      <c r="BG370" s="105">
        <f>IF(A23stdlife="n/a","n/a",IF(BG$3&gt;(A23stdlife+$E370),('PTRM input'!$M$165*(1+rvanilla07)^0.5)-SUM($M370:BF370),('PTRM input'!$M$165*(1+rvanilla07)^0.5)/A23stdlife))</f>
        <v>0</v>
      </c>
      <c r="BH370" s="105">
        <f>IF(A23stdlife="n/a","n/a",IF(BH$3&gt;(A23stdlife+$E370),('PTRM input'!$M$165*(1+rvanilla07)^0.5)-SUM($M370:BG370),('PTRM input'!$M$165*(1+rvanilla07)^0.5)/A23stdlife))</f>
        <v>0</v>
      </c>
      <c r="BI370" s="105">
        <f>IF(A23stdlife="n/a","n/a",IF(BI$3&gt;(A23stdlife+$E370),('PTRM input'!$M$165*(1+rvanilla07)^0.5)-SUM($M370:BH370),('PTRM input'!$M$165*(1+rvanilla07)^0.5)/A23stdlife))</f>
        <v>0</v>
      </c>
      <c r="BJ370" s="234"/>
      <c r="BK370" s="234"/>
      <c r="BL370" s="234"/>
      <c r="BM370" s="234"/>
    </row>
    <row r="371" spans="1:65" s="190" customFormat="1" hidden="1" outlineLevel="2">
      <c r="A371" s="234"/>
      <c r="B371" s="32"/>
      <c r="C371" s="31"/>
      <c r="D371" s="930"/>
      <c r="E371" s="167">
        <v>8</v>
      </c>
      <c r="F371" s="34"/>
      <c r="G371" s="184"/>
      <c r="H371" s="186"/>
      <c r="I371" s="186"/>
      <c r="J371" s="186"/>
      <c r="K371" s="186"/>
      <c r="L371" s="186"/>
      <c r="M371" s="186"/>
      <c r="N371" s="185"/>
      <c r="O371" s="105">
        <f>IF(A23stdlife="n/a","n/a",IF(O$3&gt;(A23stdlife+$E371),('PTRM input'!$N$165*(1+rvanilla08)^0.5)-SUM($N371:N371),('PTRM input'!$N$165*(1+rvanilla08)^0.5)/A23stdlife))</f>
        <v>0</v>
      </c>
      <c r="P371" s="105">
        <f>IF(A23stdlife="n/a","n/a",IF(P$3&gt;(A23stdlife+$E371),('PTRM input'!$N$165*(1+rvanilla08)^0.5)-SUM($N371:O371),('PTRM input'!$N$165*(1+rvanilla08)^0.5)/A23stdlife))</f>
        <v>0</v>
      </c>
      <c r="Q371" s="105">
        <f>IF(A23stdlife="n/a","n/a",IF(Q$3&gt;(A23stdlife+$E371),('PTRM input'!$N$165*(1+rvanilla08)^0.5)-SUM($N371:P371),('PTRM input'!$N$165*(1+rvanilla08)^0.5)/A23stdlife))</f>
        <v>0</v>
      </c>
      <c r="R371" s="105">
        <f>IF(A23stdlife="n/a","n/a",IF(R$3&gt;(A23stdlife+$E371),('PTRM input'!$N$165*(1+rvanilla08)^0.5)-SUM($N371:Q371),('PTRM input'!$N$165*(1+rvanilla08)^0.5)/A23stdlife))</f>
        <v>0</v>
      </c>
      <c r="S371" s="105">
        <f>IF(A23stdlife="n/a","n/a",IF(S$3&gt;(A23stdlife+$E371),('PTRM input'!$N$165*(1+rvanilla08)^0.5)-SUM($N371:R371),('PTRM input'!$N$165*(1+rvanilla08)^0.5)/A23stdlife))</f>
        <v>0</v>
      </c>
      <c r="T371" s="105">
        <f>IF(A23stdlife="n/a","n/a",IF(T$3&gt;(A23stdlife+$E371),('PTRM input'!$N$165*(1+rvanilla08)^0.5)-SUM($N371:S371),('PTRM input'!$N$165*(1+rvanilla08)^0.5)/A23stdlife))</f>
        <v>0</v>
      </c>
      <c r="U371" s="105">
        <f>IF(A23stdlife="n/a","n/a",IF(U$3&gt;(A23stdlife+$E371),('PTRM input'!$N$165*(1+rvanilla08)^0.5)-SUM($N371:T371),('PTRM input'!$N$165*(1+rvanilla08)^0.5)/A23stdlife))</f>
        <v>0</v>
      </c>
      <c r="V371" s="105">
        <f>IF(A23stdlife="n/a","n/a",IF(V$3&gt;(A23stdlife+$E371),('PTRM input'!$N$165*(1+rvanilla08)^0.5)-SUM($N371:U371),('PTRM input'!$N$165*(1+rvanilla08)^0.5)/A23stdlife))</f>
        <v>0</v>
      </c>
      <c r="W371" s="105">
        <f>IF(A23stdlife="n/a","n/a",IF(W$3&gt;(A23stdlife+$E371),('PTRM input'!$N$165*(1+rvanilla08)^0.5)-SUM($N371:V371),('PTRM input'!$N$165*(1+rvanilla08)^0.5)/A23stdlife))</f>
        <v>0</v>
      </c>
      <c r="X371" s="105">
        <f>IF(A23stdlife="n/a","n/a",IF(X$3&gt;(A23stdlife+$E371),('PTRM input'!$N$165*(1+rvanilla08)^0.5)-SUM($N371:W371),('PTRM input'!$N$165*(1+rvanilla08)^0.5)/A23stdlife))</f>
        <v>0</v>
      </c>
      <c r="Y371" s="105">
        <f>IF(A23stdlife="n/a","n/a",IF(Y$3&gt;(A23stdlife+$E371),('PTRM input'!$N$165*(1+rvanilla08)^0.5)-SUM($N371:X371),('PTRM input'!$N$165*(1+rvanilla08)^0.5)/A23stdlife))</f>
        <v>0</v>
      </c>
      <c r="Z371" s="105">
        <f>IF(A23stdlife="n/a","n/a",IF(Z$3&gt;(A23stdlife+$E371),('PTRM input'!$N$165*(1+rvanilla08)^0.5)-SUM($N371:Y371),('PTRM input'!$N$165*(1+rvanilla08)^0.5)/A23stdlife))</f>
        <v>0</v>
      </c>
      <c r="AA371" s="105">
        <f>IF(A23stdlife="n/a","n/a",IF(AA$3&gt;(A23stdlife+$E371),('PTRM input'!$N$165*(1+rvanilla08)^0.5)-SUM($N371:Z371),('PTRM input'!$N$165*(1+rvanilla08)^0.5)/A23stdlife))</f>
        <v>0</v>
      </c>
      <c r="AB371" s="105">
        <f>IF(A23stdlife="n/a","n/a",IF(AB$3&gt;(A23stdlife+$E371),('PTRM input'!$N$165*(1+rvanilla08)^0.5)-SUM($N371:AA371),('PTRM input'!$N$165*(1+rvanilla08)^0.5)/A23stdlife))</f>
        <v>0</v>
      </c>
      <c r="AC371" s="105">
        <f>IF(A23stdlife="n/a","n/a",IF(AC$3&gt;(A23stdlife+$E371),('PTRM input'!$N$165*(1+rvanilla08)^0.5)-SUM($N371:AB371),('PTRM input'!$N$165*(1+rvanilla08)^0.5)/A23stdlife))</f>
        <v>0</v>
      </c>
      <c r="AD371" s="105">
        <f>IF(A23stdlife="n/a","n/a",IF(AD$3&gt;(A23stdlife+$E371),('PTRM input'!$N$165*(1+rvanilla08)^0.5)-SUM($N371:AC371),('PTRM input'!$N$165*(1+rvanilla08)^0.5)/A23stdlife))</f>
        <v>0</v>
      </c>
      <c r="AE371" s="105">
        <f>IF(A23stdlife="n/a","n/a",IF(AE$3&gt;(A23stdlife+$E371),('PTRM input'!$N$165*(1+rvanilla08)^0.5)-SUM($N371:AD371),('PTRM input'!$N$165*(1+rvanilla08)^0.5)/A23stdlife))</f>
        <v>0</v>
      </c>
      <c r="AF371" s="105">
        <f>IF(A23stdlife="n/a","n/a",IF(AF$3&gt;(A23stdlife+$E371),('PTRM input'!$N$165*(1+rvanilla08)^0.5)-SUM($N371:AE371),('PTRM input'!$N$165*(1+rvanilla08)^0.5)/A23stdlife))</f>
        <v>0</v>
      </c>
      <c r="AG371" s="105">
        <f>IF(A23stdlife="n/a","n/a",IF(AG$3&gt;(A23stdlife+$E371),('PTRM input'!$N$165*(1+rvanilla08)^0.5)-SUM($N371:AF371),('PTRM input'!$N$165*(1+rvanilla08)^0.5)/A23stdlife))</f>
        <v>0</v>
      </c>
      <c r="AH371" s="105">
        <f>IF(A23stdlife="n/a","n/a",IF(AH$3&gt;(A23stdlife+$E371),('PTRM input'!$N$165*(1+rvanilla08)^0.5)-SUM($N371:AG371),('PTRM input'!$N$165*(1+rvanilla08)^0.5)/A23stdlife))</f>
        <v>0</v>
      </c>
      <c r="AI371" s="105">
        <f>IF(A23stdlife="n/a","n/a",IF(AI$3&gt;(A23stdlife+$E371),('PTRM input'!$N$165*(1+rvanilla08)^0.5)-SUM($N371:AH371),('PTRM input'!$N$165*(1+rvanilla08)^0.5)/A23stdlife))</f>
        <v>0</v>
      </c>
      <c r="AJ371" s="105">
        <f>IF(A23stdlife="n/a","n/a",IF(AJ$3&gt;(A23stdlife+$E371),('PTRM input'!$N$165*(1+rvanilla08)^0.5)-SUM($N371:AI371),('PTRM input'!$N$165*(1+rvanilla08)^0.5)/A23stdlife))</f>
        <v>0</v>
      </c>
      <c r="AK371" s="105">
        <f>IF(A23stdlife="n/a","n/a",IF(AK$3&gt;(A23stdlife+$E371),('PTRM input'!$N$165*(1+rvanilla08)^0.5)-SUM($N371:AJ371),('PTRM input'!$N$165*(1+rvanilla08)^0.5)/A23stdlife))</f>
        <v>0</v>
      </c>
      <c r="AL371" s="105">
        <f>IF(A23stdlife="n/a","n/a",IF(AL$3&gt;(A23stdlife+$E371),('PTRM input'!$N$165*(1+rvanilla08)^0.5)-SUM($N371:AK371),('PTRM input'!$N$165*(1+rvanilla08)^0.5)/A23stdlife))</f>
        <v>0</v>
      </c>
      <c r="AM371" s="105">
        <f>IF(A23stdlife="n/a","n/a",IF(AM$3&gt;(A23stdlife+$E371),('PTRM input'!$N$165*(1+rvanilla08)^0.5)-SUM($N371:AL371),('PTRM input'!$N$165*(1+rvanilla08)^0.5)/A23stdlife))</f>
        <v>0</v>
      </c>
      <c r="AN371" s="105">
        <f>IF(A23stdlife="n/a","n/a",IF(AN$3&gt;(A23stdlife+$E371),('PTRM input'!$N$165*(1+rvanilla08)^0.5)-SUM($N371:AM371),('PTRM input'!$N$165*(1+rvanilla08)^0.5)/A23stdlife))</f>
        <v>0</v>
      </c>
      <c r="AO371" s="105">
        <f>IF(A23stdlife="n/a","n/a",IF(AO$3&gt;(A23stdlife+$E371),('PTRM input'!$N$165*(1+rvanilla08)^0.5)-SUM($N371:AN371),('PTRM input'!$N$165*(1+rvanilla08)^0.5)/A23stdlife))</f>
        <v>0</v>
      </c>
      <c r="AP371" s="105">
        <f>IF(A23stdlife="n/a","n/a",IF(AP$3&gt;(A23stdlife+$E371),('PTRM input'!$N$165*(1+rvanilla08)^0.5)-SUM($N371:AO371),('PTRM input'!$N$165*(1+rvanilla08)^0.5)/A23stdlife))</f>
        <v>0</v>
      </c>
      <c r="AQ371" s="105">
        <f>IF(A23stdlife="n/a","n/a",IF(AQ$3&gt;(A23stdlife+$E371),('PTRM input'!$N$165*(1+rvanilla08)^0.5)-SUM($N371:AP371),('PTRM input'!$N$165*(1+rvanilla08)^0.5)/A23stdlife))</f>
        <v>0</v>
      </c>
      <c r="AR371" s="105">
        <f>IF(A23stdlife="n/a","n/a",IF(AR$3&gt;(A23stdlife+$E371),('PTRM input'!$N$165*(1+rvanilla08)^0.5)-SUM($N371:AQ371),('PTRM input'!$N$165*(1+rvanilla08)^0.5)/A23stdlife))</f>
        <v>0</v>
      </c>
      <c r="AS371" s="105">
        <f>IF(A23stdlife="n/a","n/a",IF(AS$3&gt;(A23stdlife+$E371),('PTRM input'!$N$165*(1+rvanilla08)^0.5)-SUM($N371:AR371),('PTRM input'!$N$165*(1+rvanilla08)^0.5)/A23stdlife))</f>
        <v>0</v>
      </c>
      <c r="AT371" s="105">
        <f>IF(A23stdlife="n/a","n/a",IF(AT$3&gt;(A23stdlife+$E371),('PTRM input'!$N$165*(1+rvanilla08)^0.5)-SUM($N371:AS371),('PTRM input'!$N$165*(1+rvanilla08)^0.5)/A23stdlife))</f>
        <v>0</v>
      </c>
      <c r="AU371" s="105">
        <f>IF(A23stdlife="n/a","n/a",IF(AU$3&gt;(A23stdlife+$E371),('PTRM input'!$N$165*(1+rvanilla08)^0.5)-SUM($N371:AT371),('PTRM input'!$N$165*(1+rvanilla08)^0.5)/A23stdlife))</f>
        <v>0</v>
      </c>
      <c r="AV371" s="105">
        <f>IF(A23stdlife="n/a","n/a",IF(AV$3&gt;(A23stdlife+$E371),('PTRM input'!$N$165*(1+rvanilla08)^0.5)-SUM($N371:AU371),('PTRM input'!$N$165*(1+rvanilla08)^0.5)/A23stdlife))</f>
        <v>0</v>
      </c>
      <c r="AW371" s="105">
        <f>IF(A23stdlife="n/a","n/a",IF(AW$3&gt;(A23stdlife+$E371),('PTRM input'!$N$165*(1+rvanilla08)^0.5)-SUM($N371:AV371),('PTRM input'!$N$165*(1+rvanilla08)^0.5)/A23stdlife))</f>
        <v>0</v>
      </c>
      <c r="AX371" s="105">
        <f>IF(A23stdlife="n/a","n/a",IF(AX$3&gt;(A23stdlife+$E371),('PTRM input'!$N$165*(1+rvanilla08)^0.5)-SUM($N371:AW371),('PTRM input'!$N$165*(1+rvanilla08)^0.5)/A23stdlife))</f>
        <v>0</v>
      </c>
      <c r="AY371" s="105">
        <f>IF(A23stdlife="n/a","n/a",IF(AY$3&gt;(A23stdlife+$E371),('PTRM input'!$N$165*(1+rvanilla08)^0.5)-SUM($N371:AX371),('PTRM input'!$N$165*(1+rvanilla08)^0.5)/A23stdlife))</f>
        <v>0</v>
      </c>
      <c r="AZ371" s="105">
        <f>IF(A23stdlife="n/a","n/a",IF(AZ$3&gt;(A23stdlife+$E371),('PTRM input'!$N$165*(1+rvanilla08)^0.5)-SUM($N371:AY371),('PTRM input'!$N$165*(1+rvanilla08)^0.5)/A23stdlife))</f>
        <v>0</v>
      </c>
      <c r="BA371" s="105">
        <f>IF(A23stdlife="n/a","n/a",IF(BA$3&gt;(A23stdlife+$E371),('PTRM input'!$N$165*(1+rvanilla08)^0.5)-SUM($N371:AZ371),('PTRM input'!$N$165*(1+rvanilla08)^0.5)/A23stdlife))</f>
        <v>0</v>
      </c>
      <c r="BB371" s="105">
        <f>IF(A23stdlife="n/a","n/a",IF(BB$3&gt;(A23stdlife+$E371),('PTRM input'!$N$165*(1+rvanilla08)^0.5)-SUM($N371:BA371),('PTRM input'!$N$165*(1+rvanilla08)^0.5)/A23stdlife))</f>
        <v>0</v>
      </c>
      <c r="BC371" s="105">
        <f>IF(A23stdlife="n/a","n/a",IF(BC$3&gt;(A23stdlife+$E371),('PTRM input'!$N$165*(1+rvanilla08)^0.5)-SUM($N371:BB371),('PTRM input'!$N$165*(1+rvanilla08)^0.5)/A23stdlife))</f>
        <v>0</v>
      </c>
      <c r="BD371" s="105">
        <f>IF(A23stdlife="n/a","n/a",IF(BD$3&gt;(A23stdlife+$E371),('PTRM input'!$N$165*(1+rvanilla08)^0.5)-SUM($N371:BC371),('PTRM input'!$N$165*(1+rvanilla08)^0.5)/A23stdlife))</f>
        <v>0</v>
      </c>
      <c r="BE371" s="105">
        <f>IF(A23stdlife="n/a","n/a",IF(BE$3&gt;(A23stdlife+$E371),('PTRM input'!$N$165*(1+rvanilla08)^0.5)-SUM($N371:BD371),('PTRM input'!$N$165*(1+rvanilla08)^0.5)/A23stdlife))</f>
        <v>0</v>
      </c>
      <c r="BF371" s="105">
        <f>IF(A23stdlife="n/a","n/a",IF(BF$3&gt;(A23stdlife+$E371),('PTRM input'!$N$165*(1+rvanilla08)^0.5)-SUM($N371:BE371),('PTRM input'!$N$165*(1+rvanilla08)^0.5)/A23stdlife))</f>
        <v>0</v>
      </c>
      <c r="BG371" s="105">
        <f>IF(A23stdlife="n/a","n/a",IF(BG$3&gt;(A23stdlife+$E371),('PTRM input'!$N$165*(1+rvanilla08)^0.5)-SUM($N371:BF371),('PTRM input'!$N$165*(1+rvanilla08)^0.5)/A23stdlife))</f>
        <v>0</v>
      </c>
      <c r="BH371" s="105">
        <f>IF(A23stdlife="n/a","n/a",IF(BH$3&gt;(A23stdlife+$E371),('PTRM input'!$N$165*(1+rvanilla08)^0.5)-SUM($N371:BG371),('PTRM input'!$N$165*(1+rvanilla08)^0.5)/A23stdlife))</f>
        <v>0</v>
      </c>
      <c r="BI371" s="105">
        <f>IF(A23stdlife="n/a","n/a",IF(BI$3&gt;(A23stdlife+$E371),('PTRM input'!$N$165*(1+rvanilla08)^0.5)-SUM($N371:BH371),('PTRM input'!$N$165*(1+rvanilla08)^0.5)/A23stdlife))</f>
        <v>0</v>
      </c>
      <c r="BJ371" s="234"/>
      <c r="BK371" s="234"/>
      <c r="BL371" s="234"/>
      <c r="BM371" s="234"/>
    </row>
    <row r="372" spans="1:65" s="190" customFormat="1" hidden="1" outlineLevel="2">
      <c r="A372" s="234"/>
      <c r="B372" s="32"/>
      <c r="C372" s="31"/>
      <c r="D372" s="930"/>
      <c r="E372" s="167">
        <v>9</v>
      </c>
      <c r="F372" s="34"/>
      <c r="G372" s="184"/>
      <c r="H372" s="186"/>
      <c r="I372" s="186"/>
      <c r="J372" s="186"/>
      <c r="K372" s="186"/>
      <c r="L372" s="186"/>
      <c r="M372" s="186"/>
      <c r="N372" s="186"/>
      <c r="O372" s="185"/>
      <c r="P372" s="105">
        <f>IF(A23stdlife="n/a","n/a",IF(P$3&gt;(A23stdlife+$E372),('PTRM input'!$O$165*(1+rvanilla09)^0.5)-SUM($O372:O372),('PTRM input'!$O$165*(1+rvanilla09)^0.5)/A23stdlife))</f>
        <v>0</v>
      </c>
      <c r="Q372" s="105">
        <f>IF(A23stdlife="n/a","n/a",IF(Q$3&gt;(A23stdlife+$E372),('PTRM input'!$O$165*(1+rvanilla09)^0.5)-SUM($O372:P372),('PTRM input'!$O$165*(1+rvanilla09)^0.5)/A23stdlife))</f>
        <v>0</v>
      </c>
      <c r="R372" s="105">
        <f>IF(A23stdlife="n/a","n/a",IF(R$3&gt;(A23stdlife+$E372),('PTRM input'!$O$165*(1+rvanilla09)^0.5)-SUM($O372:Q372),('PTRM input'!$O$165*(1+rvanilla09)^0.5)/A23stdlife))</f>
        <v>0</v>
      </c>
      <c r="S372" s="105">
        <f>IF(A23stdlife="n/a","n/a",IF(S$3&gt;(A23stdlife+$E372),('PTRM input'!$O$165*(1+rvanilla09)^0.5)-SUM($O372:R372),('PTRM input'!$O$165*(1+rvanilla09)^0.5)/A23stdlife))</f>
        <v>0</v>
      </c>
      <c r="T372" s="105">
        <f>IF(A23stdlife="n/a","n/a",IF(T$3&gt;(A23stdlife+$E372),('PTRM input'!$O$165*(1+rvanilla09)^0.5)-SUM($O372:S372),('PTRM input'!$O$165*(1+rvanilla09)^0.5)/A23stdlife))</f>
        <v>0</v>
      </c>
      <c r="U372" s="105">
        <f>IF(A23stdlife="n/a","n/a",IF(U$3&gt;(A23stdlife+$E372),('PTRM input'!$O$165*(1+rvanilla09)^0.5)-SUM($O372:T372),('PTRM input'!$O$165*(1+rvanilla09)^0.5)/A23stdlife))</f>
        <v>0</v>
      </c>
      <c r="V372" s="105">
        <f>IF(A23stdlife="n/a","n/a",IF(V$3&gt;(A23stdlife+$E372),('PTRM input'!$O$165*(1+rvanilla09)^0.5)-SUM($O372:U372),('PTRM input'!$O$165*(1+rvanilla09)^0.5)/A23stdlife))</f>
        <v>0</v>
      </c>
      <c r="W372" s="105">
        <f>IF(A23stdlife="n/a","n/a",IF(W$3&gt;(A23stdlife+$E372),('PTRM input'!$O$165*(1+rvanilla09)^0.5)-SUM($O372:V372),('PTRM input'!$O$165*(1+rvanilla09)^0.5)/A23stdlife))</f>
        <v>0</v>
      </c>
      <c r="X372" s="105">
        <f>IF(A23stdlife="n/a","n/a",IF(X$3&gt;(A23stdlife+$E372),('PTRM input'!$O$165*(1+rvanilla09)^0.5)-SUM($O372:W372),('PTRM input'!$O$165*(1+rvanilla09)^0.5)/A23stdlife))</f>
        <v>0</v>
      </c>
      <c r="Y372" s="105">
        <f>IF(A23stdlife="n/a","n/a",IF(Y$3&gt;(A23stdlife+$E372),('PTRM input'!$O$165*(1+rvanilla09)^0.5)-SUM($O372:X372),('PTRM input'!$O$165*(1+rvanilla09)^0.5)/A23stdlife))</f>
        <v>0</v>
      </c>
      <c r="Z372" s="105">
        <f>IF(A23stdlife="n/a","n/a",IF(Z$3&gt;(A23stdlife+$E372),('PTRM input'!$O$165*(1+rvanilla09)^0.5)-SUM($O372:Y372),('PTRM input'!$O$165*(1+rvanilla09)^0.5)/A23stdlife))</f>
        <v>0</v>
      </c>
      <c r="AA372" s="105">
        <f>IF(A23stdlife="n/a","n/a",IF(AA$3&gt;(A23stdlife+$E372),('PTRM input'!$O$165*(1+rvanilla09)^0.5)-SUM($O372:Z372),('PTRM input'!$O$165*(1+rvanilla09)^0.5)/A23stdlife))</f>
        <v>0</v>
      </c>
      <c r="AB372" s="105">
        <f>IF(A23stdlife="n/a","n/a",IF(AB$3&gt;(A23stdlife+$E372),('PTRM input'!$O$165*(1+rvanilla09)^0.5)-SUM($O372:AA372),('PTRM input'!$O$165*(1+rvanilla09)^0.5)/A23stdlife))</f>
        <v>0</v>
      </c>
      <c r="AC372" s="105">
        <f>IF(A23stdlife="n/a","n/a",IF(AC$3&gt;(A23stdlife+$E372),('PTRM input'!$O$165*(1+rvanilla09)^0.5)-SUM($O372:AB372),('PTRM input'!$O$165*(1+rvanilla09)^0.5)/A23stdlife))</f>
        <v>0</v>
      </c>
      <c r="AD372" s="105">
        <f>IF(A23stdlife="n/a","n/a",IF(AD$3&gt;(A23stdlife+$E372),('PTRM input'!$O$165*(1+rvanilla09)^0.5)-SUM($O372:AC372),('PTRM input'!$O$165*(1+rvanilla09)^0.5)/A23stdlife))</f>
        <v>0</v>
      </c>
      <c r="AE372" s="105">
        <f>IF(A23stdlife="n/a","n/a",IF(AE$3&gt;(A23stdlife+$E372),('PTRM input'!$O$165*(1+rvanilla09)^0.5)-SUM($O372:AD372),('PTRM input'!$O$165*(1+rvanilla09)^0.5)/A23stdlife))</f>
        <v>0</v>
      </c>
      <c r="AF372" s="105">
        <f>IF(A23stdlife="n/a","n/a",IF(AF$3&gt;(A23stdlife+$E372),('PTRM input'!$O$165*(1+rvanilla09)^0.5)-SUM($O372:AE372),('PTRM input'!$O$165*(1+rvanilla09)^0.5)/A23stdlife))</f>
        <v>0</v>
      </c>
      <c r="AG372" s="105">
        <f>IF(A23stdlife="n/a","n/a",IF(AG$3&gt;(A23stdlife+$E372),('PTRM input'!$O$165*(1+rvanilla09)^0.5)-SUM($O372:AF372),('PTRM input'!$O$165*(1+rvanilla09)^0.5)/A23stdlife))</f>
        <v>0</v>
      </c>
      <c r="AH372" s="105">
        <f>IF(A23stdlife="n/a","n/a",IF(AH$3&gt;(A23stdlife+$E372),('PTRM input'!$O$165*(1+rvanilla09)^0.5)-SUM($O372:AG372),('PTRM input'!$O$165*(1+rvanilla09)^0.5)/A23stdlife))</f>
        <v>0</v>
      </c>
      <c r="AI372" s="105">
        <f>IF(A23stdlife="n/a","n/a",IF(AI$3&gt;(A23stdlife+$E372),('PTRM input'!$O$165*(1+rvanilla09)^0.5)-SUM($O372:AH372),('PTRM input'!$O$165*(1+rvanilla09)^0.5)/A23stdlife))</f>
        <v>0</v>
      </c>
      <c r="AJ372" s="105">
        <f>IF(A23stdlife="n/a","n/a",IF(AJ$3&gt;(A23stdlife+$E372),('PTRM input'!$O$165*(1+rvanilla09)^0.5)-SUM($O372:AI372),('PTRM input'!$O$165*(1+rvanilla09)^0.5)/A23stdlife))</f>
        <v>0</v>
      </c>
      <c r="AK372" s="105">
        <f>IF(A23stdlife="n/a","n/a",IF(AK$3&gt;(A23stdlife+$E372),('PTRM input'!$O$165*(1+rvanilla09)^0.5)-SUM($O372:AJ372),('PTRM input'!$O$165*(1+rvanilla09)^0.5)/A23stdlife))</f>
        <v>0</v>
      </c>
      <c r="AL372" s="105">
        <f>IF(A23stdlife="n/a","n/a",IF(AL$3&gt;(A23stdlife+$E372),('PTRM input'!$O$165*(1+rvanilla09)^0.5)-SUM($O372:AK372),('PTRM input'!$O$165*(1+rvanilla09)^0.5)/A23stdlife))</f>
        <v>0</v>
      </c>
      <c r="AM372" s="105">
        <f>IF(A23stdlife="n/a","n/a",IF(AM$3&gt;(A23stdlife+$E372),('PTRM input'!$O$165*(1+rvanilla09)^0.5)-SUM($O372:AL372),('PTRM input'!$O$165*(1+rvanilla09)^0.5)/A23stdlife))</f>
        <v>0</v>
      </c>
      <c r="AN372" s="105">
        <f>IF(A23stdlife="n/a","n/a",IF(AN$3&gt;(A23stdlife+$E372),('PTRM input'!$O$165*(1+rvanilla09)^0.5)-SUM($O372:AM372),('PTRM input'!$O$165*(1+rvanilla09)^0.5)/A23stdlife))</f>
        <v>0</v>
      </c>
      <c r="AO372" s="105">
        <f>IF(A23stdlife="n/a","n/a",IF(AO$3&gt;(A23stdlife+$E372),('PTRM input'!$O$165*(1+rvanilla09)^0.5)-SUM($O372:AN372),('PTRM input'!$O$165*(1+rvanilla09)^0.5)/A23stdlife))</f>
        <v>0</v>
      </c>
      <c r="AP372" s="105">
        <f>IF(A23stdlife="n/a","n/a",IF(AP$3&gt;(A23stdlife+$E372),('PTRM input'!$O$165*(1+rvanilla09)^0.5)-SUM($O372:AO372),('PTRM input'!$O$165*(1+rvanilla09)^0.5)/A23stdlife))</f>
        <v>0</v>
      </c>
      <c r="AQ372" s="105">
        <f>IF(A23stdlife="n/a","n/a",IF(AQ$3&gt;(A23stdlife+$E372),('PTRM input'!$O$165*(1+rvanilla09)^0.5)-SUM($O372:AP372),('PTRM input'!$O$165*(1+rvanilla09)^0.5)/A23stdlife))</f>
        <v>0</v>
      </c>
      <c r="AR372" s="105">
        <f>IF(A23stdlife="n/a","n/a",IF(AR$3&gt;(A23stdlife+$E372),('PTRM input'!$O$165*(1+rvanilla09)^0.5)-SUM($O372:AQ372),('PTRM input'!$O$165*(1+rvanilla09)^0.5)/A23stdlife))</f>
        <v>0</v>
      </c>
      <c r="AS372" s="105">
        <f>IF(A23stdlife="n/a","n/a",IF(AS$3&gt;(A23stdlife+$E372),('PTRM input'!$O$165*(1+rvanilla09)^0.5)-SUM($O372:AR372),('PTRM input'!$O$165*(1+rvanilla09)^0.5)/A23stdlife))</f>
        <v>0</v>
      </c>
      <c r="AT372" s="105">
        <f>IF(A23stdlife="n/a","n/a",IF(AT$3&gt;(A23stdlife+$E372),('PTRM input'!$O$165*(1+rvanilla09)^0.5)-SUM($O372:AS372),('PTRM input'!$O$165*(1+rvanilla09)^0.5)/A23stdlife))</f>
        <v>0</v>
      </c>
      <c r="AU372" s="105">
        <f>IF(A23stdlife="n/a","n/a",IF(AU$3&gt;(A23stdlife+$E372),('PTRM input'!$O$165*(1+rvanilla09)^0.5)-SUM($O372:AT372),('PTRM input'!$O$165*(1+rvanilla09)^0.5)/A23stdlife))</f>
        <v>0</v>
      </c>
      <c r="AV372" s="105">
        <f>IF(A23stdlife="n/a","n/a",IF(AV$3&gt;(A23stdlife+$E372),('PTRM input'!$O$165*(1+rvanilla09)^0.5)-SUM($O372:AU372),('PTRM input'!$O$165*(1+rvanilla09)^0.5)/A23stdlife))</f>
        <v>0</v>
      </c>
      <c r="AW372" s="105">
        <f>IF(A23stdlife="n/a","n/a",IF(AW$3&gt;(A23stdlife+$E372),('PTRM input'!$O$165*(1+rvanilla09)^0.5)-SUM($O372:AV372),('PTRM input'!$O$165*(1+rvanilla09)^0.5)/A23stdlife))</f>
        <v>0</v>
      </c>
      <c r="AX372" s="105">
        <f>IF(A23stdlife="n/a","n/a",IF(AX$3&gt;(A23stdlife+$E372),('PTRM input'!$O$165*(1+rvanilla09)^0.5)-SUM($O372:AW372),('PTRM input'!$O$165*(1+rvanilla09)^0.5)/A23stdlife))</f>
        <v>0</v>
      </c>
      <c r="AY372" s="105">
        <f>IF(A23stdlife="n/a","n/a",IF(AY$3&gt;(A23stdlife+$E372),('PTRM input'!$O$165*(1+rvanilla09)^0.5)-SUM($O372:AX372),('PTRM input'!$O$165*(1+rvanilla09)^0.5)/A23stdlife))</f>
        <v>0</v>
      </c>
      <c r="AZ372" s="105">
        <f>IF(A23stdlife="n/a","n/a",IF(AZ$3&gt;(A23stdlife+$E372),('PTRM input'!$O$165*(1+rvanilla09)^0.5)-SUM($O372:AY372),('PTRM input'!$O$165*(1+rvanilla09)^0.5)/A23stdlife))</f>
        <v>0</v>
      </c>
      <c r="BA372" s="105">
        <f>IF(A23stdlife="n/a","n/a",IF(BA$3&gt;(A23stdlife+$E372),('PTRM input'!$O$165*(1+rvanilla09)^0.5)-SUM($O372:AZ372),('PTRM input'!$O$165*(1+rvanilla09)^0.5)/A23stdlife))</f>
        <v>0</v>
      </c>
      <c r="BB372" s="105">
        <f>IF(A23stdlife="n/a","n/a",IF(BB$3&gt;(A23stdlife+$E372),('PTRM input'!$O$165*(1+rvanilla09)^0.5)-SUM($O372:BA372),('PTRM input'!$O$165*(1+rvanilla09)^0.5)/A23stdlife))</f>
        <v>0</v>
      </c>
      <c r="BC372" s="105">
        <f>IF(A23stdlife="n/a","n/a",IF(BC$3&gt;(A23stdlife+$E372),('PTRM input'!$O$165*(1+rvanilla09)^0.5)-SUM($O372:BB372),('PTRM input'!$O$165*(1+rvanilla09)^0.5)/A23stdlife))</f>
        <v>0</v>
      </c>
      <c r="BD372" s="105">
        <f>IF(A23stdlife="n/a","n/a",IF(BD$3&gt;(A23stdlife+$E372),('PTRM input'!$O$165*(1+rvanilla09)^0.5)-SUM($O372:BC372),('PTRM input'!$O$165*(1+rvanilla09)^0.5)/A23stdlife))</f>
        <v>0</v>
      </c>
      <c r="BE372" s="105">
        <f>IF(A23stdlife="n/a","n/a",IF(BE$3&gt;(A23stdlife+$E372),('PTRM input'!$O$165*(1+rvanilla09)^0.5)-SUM($O372:BD372),('PTRM input'!$O$165*(1+rvanilla09)^0.5)/A23stdlife))</f>
        <v>0</v>
      </c>
      <c r="BF372" s="105">
        <f>IF(A23stdlife="n/a","n/a",IF(BF$3&gt;(A23stdlife+$E372),('PTRM input'!$O$165*(1+rvanilla09)^0.5)-SUM($O372:BE372),('PTRM input'!$O$165*(1+rvanilla09)^0.5)/A23stdlife))</f>
        <v>0</v>
      </c>
      <c r="BG372" s="105">
        <f>IF(A23stdlife="n/a","n/a",IF(BG$3&gt;(A23stdlife+$E372),('PTRM input'!$O$165*(1+rvanilla09)^0.5)-SUM($O372:BF372),('PTRM input'!$O$165*(1+rvanilla09)^0.5)/A23stdlife))</f>
        <v>0</v>
      </c>
      <c r="BH372" s="105">
        <f>IF(A23stdlife="n/a","n/a",IF(BH$3&gt;(A23stdlife+$E372),('PTRM input'!$O$165*(1+rvanilla09)^0.5)-SUM($O372:BG372),('PTRM input'!$O$165*(1+rvanilla09)^0.5)/A23stdlife))</f>
        <v>0</v>
      </c>
      <c r="BI372" s="105">
        <f>IF(A23stdlife="n/a","n/a",IF(BI$3&gt;(A23stdlife+$E372),('PTRM input'!$O$165*(1+rvanilla09)^0.5)-SUM($O372:BH372),('PTRM input'!$O$165*(1+rvanilla09)^0.5)/A23stdlife))</f>
        <v>0</v>
      </c>
      <c r="BJ372" s="234"/>
      <c r="BK372" s="234"/>
      <c r="BL372" s="234"/>
      <c r="BM372" s="234"/>
    </row>
    <row r="373" spans="1:65" s="190" customFormat="1" hidden="1" outlineLevel="2">
      <c r="A373" s="234"/>
      <c r="B373" s="32"/>
      <c r="C373" s="31"/>
      <c r="D373" s="930"/>
      <c r="E373" s="168">
        <v>10</v>
      </c>
      <c r="F373" s="34"/>
      <c r="G373" s="184"/>
      <c r="H373" s="186"/>
      <c r="I373" s="186"/>
      <c r="J373" s="186"/>
      <c r="K373" s="186"/>
      <c r="L373" s="186"/>
      <c r="M373" s="186"/>
      <c r="N373" s="186"/>
      <c r="O373" s="186"/>
      <c r="P373" s="185"/>
      <c r="Q373" s="105">
        <f>IF(A23stdlife="n/a","n/a",IF(Q$3&gt;(A23stdlife+$E373),('PTRM input'!$P$165*(1+rvanilla10)^0.5)-SUM($P373:P373),('PTRM input'!$P$165*(1+rvanilla10)^0.5)/A23stdlife))</f>
        <v>0</v>
      </c>
      <c r="R373" s="105">
        <f>IF(A23stdlife="n/a","n/a",IF(R$3&gt;(A23stdlife+$E373),('PTRM input'!$P$165*(1+rvanilla10)^0.5)-SUM($P373:Q373),('PTRM input'!$P$165*(1+rvanilla10)^0.5)/A23stdlife))</f>
        <v>0</v>
      </c>
      <c r="S373" s="105">
        <f>IF(A23stdlife="n/a","n/a",IF(S$3&gt;(A23stdlife+$E373),('PTRM input'!$P$165*(1+rvanilla10)^0.5)-SUM($P373:R373),('PTRM input'!$P$165*(1+rvanilla10)^0.5)/A23stdlife))</f>
        <v>0</v>
      </c>
      <c r="T373" s="105">
        <f>IF(A23stdlife="n/a","n/a",IF(T$3&gt;(A23stdlife+$E373),('PTRM input'!$P$165*(1+rvanilla10)^0.5)-SUM($P373:S373),('PTRM input'!$P$165*(1+rvanilla10)^0.5)/A23stdlife))</f>
        <v>0</v>
      </c>
      <c r="U373" s="105">
        <f>IF(A23stdlife="n/a","n/a",IF(U$3&gt;(A23stdlife+$E373),('PTRM input'!$P$165*(1+rvanilla10)^0.5)-SUM($P373:T373),('PTRM input'!$P$165*(1+rvanilla10)^0.5)/A23stdlife))</f>
        <v>0</v>
      </c>
      <c r="V373" s="105">
        <f>IF(A23stdlife="n/a","n/a",IF(V$3&gt;(A23stdlife+$E373),('PTRM input'!$P$165*(1+rvanilla10)^0.5)-SUM($P373:U373),('PTRM input'!$P$165*(1+rvanilla10)^0.5)/A23stdlife))</f>
        <v>0</v>
      </c>
      <c r="W373" s="105">
        <f>IF(A23stdlife="n/a","n/a",IF(W$3&gt;(A23stdlife+$E373),('PTRM input'!$P$165*(1+rvanilla10)^0.5)-SUM($P373:V373),('PTRM input'!$P$165*(1+rvanilla10)^0.5)/A23stdlife))</f>
        <v>0</v>
      </c>
      <c r="X373" s="105">
        <f>IF(A23stdlife="n/a","n/a",IF(X$3&gt;(A23stdlife+$E373),('PTRM input'!$P$165*(1+rvanilla10)^0.5)-SUM($P373:W373),('PTRM input'!$P$165*(1+rvanilla10)^0.5)/A23stdlife))</f>
        <v>0</v>
      </c>
      <c r="Y373" s="105">
        <f>IF(A23stdlife="n/a","n/a",IF(Y$3&gt;(A23stdlife+$E373),('PTRM input'!$P$165*(1+rvanilla10)^0.5)-SUM($P373:X373),('PTRM input'!$P$165*(1+rvanilla10)^0.5)/A23stdlife))</f>
        <v>0</v>
      </c>
      <c r="Z373" s="105">
        <f>IF(A23stdlife="n/a","n/a",IF(Z$3&gt;(A23stdlife+$E373),('PTRM input'!$P$165*(1+rvanilla10)^0.5)-SUM($P373:Y373),('PTRM input'!$P$165*(1+rvanilla10)^0.5)/A23stdlife))</f>
        <v>0</v>
      </c>
      <c r="AA373" s="105">
        <f>IF(A23stdlife="n/a","n/a",IF(AA$3&gt;(A23stdlife+$E373),('PTRM input'!$P$165*(1+rvanilla10)^0.5)-SUM($P373:Z373),('PTRM input'!$P$165*(1+rvanilla10)^0.5)/A23stdlife))</f>
        <v>0</v>
      </c>
      <c r="AB373" s="105">
        <f>IF(A23stdlife="n/a","n/a",IF(AB$3&gt;(A23stdlife+$E373),('PTRM input'!$P$165*(1+rvanilla10)^0.5)-SUM($P373:AA373),('PTRM input'!$P$165*(1+rvanilla10)^0.5)/A23stdlife))</f>
        <v>0</v>
      </c>
      <c r="AC373" s="105">
        <f>IF(A23stdlife="n/a","n/a",IF(AC$3&gt;(A23stdlife+$E373),('PTRM input'!$P$165*(1+rvanilla10)^0.5)-SUM($P373:AB373),('PTRM input'!$P$165*(1+rvanilla10)^0.5)/A23stdlife))</f>
        <v>0</v>
      </c>
      <c r="AD373" s="105">
        <f>IF(A23stdlife="n/a","n/a",IF(AD$3&gt;(A23stdlife+$E373),('PTRM input'!$P$165*(1+rvanilla10)^0.5)-SUM($P373:AC373),('PTRM input'!$P$165*(1+rvanilla10)^0.5)/A23stdlife))</f>
        <v>0</v>
      </c>
      <c r="AE373" s="105">
        <f>IF(A23stdlife="n/a","n/a",IF(AE$3&gt;(A23stdlife+$E373),('PTRM input'!$P$165*(1+rvanilla10)^0.5)-SUM($P373:AD373),('PTRM input'!$P$165*(1+rvanilla10)^0.5)/A23stdlife))</f>
        <v>0</v>
      </c>
      <c r="AF373" s="105">
        <f>IF(A23stdlife="n/a","n/a",IF(AF$3&gt;(A23stdlife+$E373),('PTRM input'!$P$165*(1+rvanilla10)^0.5)-SUM($P373:AE373),('PTRM input'!$P$165*(1+rvanilla10)^0.5)/A23stdlife))</f>
        <v>0</v>
      </c>
      <c r="AG373" s="105">
        <f>IF(A23stdlife="n/a","n/a",IF(AG$3&gt;(A23stdlife+$E373),('PTRM input'!$P$165*(1+rvanilla10)^0.5)-SUM($P373:AF373),('PTRM input'!$P$165*(1+rvanilla10)^0.5)/A23stdlife))</f>
        <v>0</v>
      </c>
      <c r="AH373" s="105">
        <f>IF(A23stdlife="n/a","n/a",IF(AH$3&gt;(A23stdlife+$E373),('PTRM input'!$P$165*(1+rvanilla10)^0.5)-SUM($P373:AG373),('PTRM input'!$P$165*(1+rvanilla10)^0.5)/A23stdlife))</f>
        <v>0</v>
      </c>
      <c r="AI373" s="105">
        <f>IF(A23stdlife="n/a","n/a",IF(AI$3&gt;(A23stdlife+$E373),('PTRM input'!$P$165*(1+rvanilla10)^0.5)-SUM($P373:AH373),('PTRM input'!$P$165*(1+rvanilla10)^0.5)/A23stdlife))</f>
        <v>0</v>
      </c>
      <c r="AJ373" s="105">
        <f>IF(A23stdlife="n/a","n/a",IF(AJ$3&gt;(A23stdlife+$E373),('PTRM input'!$P$165*(1+rvanilla10)^0.5)-SUM($P373:AI373),('PTRM input'!$P$165*(1+rvanilla10)^0.5)/A23stdlife))</f>
        <v>0</v>
      </c>
      <c r="AK373" s="105">
        <f>IF(A23stdlife="n/a","n/a",IF(AK$3&gt;(A23stdlife+$E373),('PTRM input'!$P$165*(1+rvanilla10)^0.5)-SUM($P373:AJ373),('PTRM input'!$P$165*(1+rvanilla10)^0.5)/A23stdlife))</f>
        <v>0</v>
      </c>
      <c r="AL373" s="105">
        <f>IF(A23stdlife="n/a","n/a",IF(AL$3&gt;(A23stdlife+$E373),('PTRM input'!$P$165*(1+rvanilla10)^0.5)-SUM($P373:AK373),('PTRM input'!$P$165*(1+rvanilla10)^0.5)/A23stdlife))</f>
        <v>0</v>
      </c>
      <c r="AM373" s="105">
        <f>IF(A23stdlife="n/a","n/a",IF(AM$3&gt;(A23stdlife+$E373),('PTRM input'!$P$165*(1+rvanilla10)^0.5)-SUM($P373:AL373),('PTRM input'!$P$165*(1+rvanilla10)^0.5)/A23stdlife))</f>
        <v>0</v>
      </c>
      <c r="AN373" s="105">
        <f>IF(A23stdlife="n/a","n/a",IF(AN$3&gt;(A23stdlife+$E373),('PTRM input'!$P$165*(1+rvanilla10)^0.5)-SUM($P373:AM373),('PTRM input'!$P$165*(1+rvanilla10)^0.5)/A23stdlife))</f>
        <v>0</v>
      </c>
      <c r="AO373" s="105">
        <f>IF(A23stdlife="n/a","n/a",IF(AO$3&gt;(A23stdlife+$E373),('PTRM input'!$P$165*(1+rvanilla10)^0.5)-SUM($P373:AN373),('PTRM input'!$P$165*(1+rvanilla10)^0.5)/A23stdlife))</f>
        <v>0</v>
      </c>
      <c r="AP373" s="105">
        <f>IF(A23stdlife="n/a","n/a",IF(AP$3&gt;(A23stdlife+$E373),('PTRM input'!$P$165*(1+rvanilla10)^0.5)-SUM($P373:AO373),('PTRM input'!$P$165*(1+rvanilla10)^0.5)/A23stdlife))</f>
        <v>0</v>
      </c>
      <c r="AQ373" s="105">
        <f>IF(A23stdlife="n/a","n/a",IF(AQ$3&gt;(A23stdlife+$E373),('PTRM input'!$P$165*(1+rvanilla10)^0.5)-SUM($P373:AP373),('PTRM input'!$P$165*(1+rvanilla10)^0.5)/A23stdlife))</f>
        <v>0</v>
      </c>
      <c r="AR373" s="105">
        <f>IF(A23stdlife="n/a","n/a",IF(AR$3&gt;(A23stdlife+$E373),('PTRM input'!$P$165*(1+rvanilla10)^0.5)-SUM($P373:AQ373),('PTRM input'!$P$165*(1+rvanilla10)^0.5)/A23stdlife))</f>
        <v>0</v>
      </c>
      <c r="AS373" s="105">
        <f>IF(A23stdlife="n/a","n/a",IF(AS$3&gt;(A23stdlife+$E373),('PTRM input'!$P$165*(1+rvanilla10)^0.5)-SUM($P373:AR373),('PTRM input'!$P$165*(1+rvanilla10)^0.5)/A23stdlife))</f>
        <v>0</v>
      </c>
      <c r="AT373" s="105">
        <f>IF(A23stdlife="n/a","n/a",IF(AT$3&gt;(A23stdlife+$E373),('PTRM input'!$P$165*(1+rvanilla10)^0.5)-SUM($P373:AS373),('PTRM input'!$P$165*(1+rvanilla10)^0.5)/A23stdlife))</f>
        <v>0</v>
      </c>
      <c r="AU373" s="105">
        <f>IF(A23stdlife="n/a","n/a",IF(AU$3&gt;(A23stdlife+$E373),('PTRM input'!$P$165*(1+rvanilla10)^0.5)-SUM($P373:AT373),('PTRM input'!$P$165*(1+rvanilla10)^0.5)/A23stdlife))</f>
        <v>0</v>
      </c>
      <c r="AV373" s="105">
        <f>IF(A23stdlife="n/a","n/a",IF(AV$3&gt;(A23stdlife+$E373),('PTRM input'!$P$165*(1+rvanilla10)^0.5)-SUM($P373:AU373),('PTRM input'!$P$165*(1+rvanilla10)^0.5)/A23stdlife))</f>
        <v>0</v>
      </c>
      <c r="AW373" s="105">
        <f>IF(A23stdlife="n/a","n/a",IF(AW$3&gt;(A23stdlife+$E373),('PTRM input'!$P$165*(1+rvanilla10)^0.5)-SUM($P373:AV373),('PTRM input'!$P$165*(1+rvanilla10)^0.5)/A23stdlife))</f>
        <v>0</v>
      </c>
      <c r="AX373" s="105">
        <f>IF(A23stdlife="n/a","n/a",IF(AX$3&gt;(A23stdlife+$E373),('PTRM input'!$P$165*(1+rvanilla10)^0.5)-SUM($P373:AW373),('PTRM input'!$P$165*(1+rvanilla10)^0.5)/A23stdlife))</f>
        <v>0</v>
      </c>
      <c r="AY373" s="105">
        <f>IF(A23stdlife="n/a","n/a",IF(AY$3&gt;(A23stdlife+$E373),('PTRM input'!$P$165*(1+rvanilla10)^0.5)-SUM($P373:AX373),('PTRM input'!$P$165*(1+rvanilla10)^0.5)/A23stdlife))</f>
        <v>0</v>
      </c>
      <c r="AZ373" s="105">
        <f>IF(A23stdlife="n/a","n/a",IF(AZ$3&gt;(A23stdlife+$E373),('PTRM input'!$P$165*(1+rvanilla10)^0.5)-SUM($P373:AY373),('PTRM input'!$P$165*(1+rvanilla10)^0.5)/A23stdlife))</f>
        <v>0</v>
      </c>
      <c r="BA373" s="105">
        <f>IF(A23stdlife="n/a","n/a",IF(BA$3&gt;(A23stdlife+$E373),('PTRM input'!$P$165*(1+rvanilla10)^0.5)-SUM($P373:AZ373),('PTRM input'!$P$165*(1+rvanilla10)^0.5)/A23stdlife))</f>
        <v>0</v>
      </c>
      <c r="BB373" s="105">
        <f>IF(A23stdlife="n/a","n/a",IF(BB$3&gt;(A23stdlife+$E373),('PTRM input'!$P$165*(1+rvanilla10)^0.5)-SUM($P373:BA373),('PTRM input'!$P$165*(1+rvanilla10)^0.5)/A23stdlife))</f>
        <v>0</v>
      </c>
      <c r="BC373" s="105">
        <f>IF(A23stdlife="n/a","n/a",IF(BC$3&gt;(A23stdlife+$E373),('PTRM input'!$P$165*(1+rvanilla10)^0.5)-SUM($P373:BB373),('PTRM input'!$P$165*(1+rvanilla10)^0.5)/A23stdlife))</f>
        <v>0</v>
      </c>
      <c r="BD373" s="105">
        <f>IF(A23stdlife="n/a","n/a",IF(BD$3&gt;(A23stdlife+$E373),('PTRM input'!$P$165*(1+rvanilla10)^0.5)-SUM($P373:BC373),('PTRM input'!$P$165*(1+rvanilla10)^0.5)/A23stdlife))</f>
        <v>0</v>
      </c>
      <c r="BE373" s="105">
        <f>IF(A23stdlife="n/a","n/a",IF(BE$3&gt;(A23stdlife+$E373),('PTRM input'!$P$165*(1+rvanilla10)^0.5)-SUM($P373:BD373),('PTRM input'!$P$165*(1+rvanilla10)^0.5)/A23stdlife))</f>
        <v>0</v>
      </c>
      <c r="BF373" s="105">
        <f>IF(A23stdlife="n/a","n/a",IF(BF$3&gt;(A23stdlife+$E373),('PTRM input'!$P$165*(1+rvanilla10)^0.5)-SUM($P373:BE373),('PTRM input'!$P$165*(1+rvanilla10)^0.5)/A23stdlife))</f>
        <v>0</v>
      </c>
      <c r="BG373" s="105">
        <f>IF(A23stdlife="n/a","n/a",IF(BG$3&gt;(A23stdlife+$E373),('PTRM input'!$P$165*(1+rvanilla10)^0.5)-SUM($P373:BF373),('PTRM input'!$P$165*(1+rvanilla10)^0.5)/A23stdlife))</f>
        <v>0</v>
      </c>
      <c r="BH373" s="105">
        <f>IF(A23stdlife="n/a","n/a",IF(BH$3&gt;(A23stdlife+$E373),('PTRM input'!$P$165*(1+rvanilla10)^0.5)-SUM($P373:BG373),('PTRM input'!$P$165*(1+rvanilla10)^0.5)/A23stdlife))</f>
        <v>0</v>
      </c>
      <c r="BI373" s="105">
        <f>IF(A23stdlife="n/a","n/a",IF(BI$3&gt;(A23stdlife+$E373),('PTRM input'!$P$165*(1+rvanilla10)^0.5)-SUM($P373:BH373),('PTRM input'!$P$165*(1+rvanilla10)^0.5)/A23stdlife))</f>
        <v>0</v>
      </c>
      <c r="BJ373" s="234"/>
      <c r="BK373" s="234"/>
      <c r="BL373" s="234"/>
      <c r="BM373" s="234"/>
    </row>
    <row r="374" spans="1:65" s="190" customFormat="1" outlineLevel="1" collapsed="1">
      <c r="A374" s="234"/>
      <c r="B374" s="17"/>
      <c r="C374" s="32">
        <f>Asset23</f>
        <v>0</v>
      </c>
      <c r="D374" s="17"/>
      <c r="E374" s="17"/>
      <c r="F374" s="30"/>
      <c r="G374" s="102">
        <f t="shared" ref="G374:AL374" si="81">SUM(G362:G373)</f>
        <v>0</v>
      </c>
      <c r="H374" s="102">
        <f t="shared" si="81"/>
        <v>0</v>
      </c>
      <c r="I374" s="102">
        <f t="shared" si="81"/>
        <v>0</v>
      </c>
      <c r="J374" s="102">
        <f t="shared" si="81"/>
        <v>0</v>
      </c>
      <c r="K374" s="102">
        <f t="shared" si="81"/>
        <v>0</v>
      </c>
      <c r="L374" s="102">
        <f t="shared" si="81"/>
        <v>0</v>
      </c>
      <c r="M374" s="102">
        <f t="shared" si="81"/>
        <v>0</v>
      </c>
      <c r="N374" s="102">
        <f t="shared" si="81"/>
        <v>0</v>
      </c>
      <c r="O374" s="102">
        <f t="shared" si="81"/>
        <v>0</v>
      </c>
      <c r="P374" s="102">
        <f t="shared" si="81"/>
        <v>0</v>
      </c>
      <c r="Q374" s="102">
        <f t="shared" si="81"/>
        <v>0</v>
      </c>
      <c r="R374" s="102">
        <f t="shared" si="81"/>
        <v>0</v>
      </c>
      <c r="S374" s="102">
        <f t="shared" si="81"/>
        <v>0</v>
      </c>
      <c r="T374" s="102">
        <f t="shared" si="81"/>
        <v>0</v>
      </c>
      <c r="U374" s="102">
        <f t="shared" si="81"/>
        <v>0</v>
      </c>
      <c r="V374" s="102">
        <f t="shared" si="81"/>
        <v>0</v>
      </c>
      <c r="W374" s="102">
        <f t="shared" si="81"/>
        <v>0</v>
      </c>
      <c r="X374" s="102">
        <f t="shared" si="81"/>
        <v>0</v>
      </c>
      <c r="Y374" s="102">
        <f t="shared" si="81"/>
        <v>0</v>
      </c>
      <c r="Z374" s="102">
        <f t="shared" si="81"/>
        <v>0</v>
      </c>
      <c r="AA374" s="102">
        <f t="shared" si="81"/>
        <v>0</v>
      </c>
      <c r="AB374" s="102">
        <f t="shared" si="81"/>
        <v>0</v>
      </c>
      <c r="AC374" s="102">
        <f t="shared" si="81"/>
        <v>0</v>
      </c>
      <c r="AD374" s="102">
        <f t="shared" si="81"/>
        <v>0</v>
      </c>
      <c r="AE374" s="102">
        <f t="shared" si="81"/>
        <v>0</v>
      </c>
      <c r="AF374" s="102">
        <f t="shared" si="81"/>
        <v>0</v>
      </c>
      <c r="AG374" s="102">
        <f t="shared" si="81"/>
        <v>0</v>
      </c>
      <c r="AH374" s="102">
        <f t="shared" si="81"/>
        <v>0</v>
      </c>
      <c r="AI374" s="102">
        <f t="shared" si="81"/>
        <v>0</v>
      </c>
      <c r="AJ374" s="102">
        <f t="shared" si="81"/>
        <v>0</v>
      </c>
      <c r="AK374" s="102">
        <f t="shared" si="81"/>
        <v>0</v>
      </c>
      <c r="AL374" s="102">
        <f t="shared" si="81"/>
        <v>0</v>
      </c>
      <c r="AM374" s="102">
        <f t="shared" ref="AM374:BI374" si="82">SUM(AM362:AM373)</f>
        <v>0</v>
      </c>
      <c r="AN374" s="102">
        <f t="shared" si="82"/>
        <v>0</v>
      </c>
      <c r="AO374" s="102">
        <f t="shared" si="82"/>
        <v>0</v>
      </c>
      <c r="AP374" s="102">
        <f t="shared" si="82"/>
        <v>0</v>
      </c>
      <c r="AQ374" s="102">
        <f t="shared" si="82"/>
        <v>0</v>
      </c>
      <c r="AR374" s="102">
        <f t="shared" si="82"/>
        <v>0</v>
      </c>
      <c r="AS374" s="102">
        <f t="shared" si="82"/>
        <v>0</v>
      </c>
      <c r="AT374" s="102">
        <f t="shared" si="82"/>
        <v>0</v>
      </c>
      <c r="AU374" s="102">
        <f t="shared" si="82"/>
        <v>0</v>
      </c>
      <c r="AV374" s="102">
        <f t="shared" si="82"/>
        <v>0</v>
      </c>
      <c r="AW374" s="102">
        <f t="shared" si="82"/>
        <v>0</v>
      </c>
      <c r="AX374" s="102">
        <f t="shared" si="82"/>
        <v>0</v>
      </c>
      <c r="AY374" s="102">
        <f t="shared" si="82"/>
        <v>0</v>
      </c>
      <c r="AZ374" s="102">
        <f t="shared" si="82"/>
        <v>0</v>
      </c>
      <c r="BA374" s="102">
        <f t="shared" si="82"/>
        <v>0</v>
      </c>
      <c r="BB374" s="102">
        <f t="shared" si="82"/>
        <v>0</v>
      </c>
      <c r="BC374" s="102">
        <f t="shared" si="82"/>
        <v>0</v>
      </c>
      <c r="BD374" s="102">
        <f t="shared" si="82"/>
        <v>0</v>
      </c>
      <c r="BE374" s="102">
        <f t="shared" si="82"/>
        <v>0</v>
      </c>
      <c r="BF374" s="102">
        <f t="shared" si="82"/>
        <v>0</v>
      </c>
      <c r="BG374" s="102">
        <f t="shared" si="82"/>
        <v>0</v>
      </c>
      <c r="BH374" s="102">
        <f t="shared" si="82"/>
        <v>0</v>
      </c>
      <c r="BI374" s="102">
        <f t="shared" si="82"/>
        <v>0</v>
      </c>
      <c r="BJ374" s="234"/>
      <c r="BK374" s="234"/>
      <c r="BL374" s="234"/>
      <c r="BM374" s="234"/>
    </row>
    <row r="375" spans="1:65" s="190" customFormat="1" ht="12.75" hidden="1" customHeight="1" outlineLevel="2">
      <c r="A375" s="234"/>
      <c r="B375" s="36">
        <f>C387</f>
        <v>0</v>
      </c>
      <c r="C375" s="37"/>
      <c r="D375" s="38" t="s">
        <v>58</v>
      </c>
      <c r="E375" s="37"/>
      <c r="F375" s="39"/>
      <c r="G375" s="104">
        <f>IF(G$3&gt;A24remlife,A24value-SUM($F375:F375),IF(A24remlife="N/A","n/a",A24value/A24remlife))</f>
        <v>0</v>
      </c>
      <c r="H375" s="104">
        <f>IF(H$3&gt;A24remlife,A24value-SUM($F375:G375),IF(A24remlife="N/A","n/a",A24value/A24remlife))</f>
        <v>0</v>
      </c>
      <c r="I375" s="104">
        <f>IF(I$3&gt;A24remlife,A24value-SUM($F375:H375),IF(A24remlife="N/A","n/a",A24value/A24remlife))</f>
        <v>0</v>
      </c>
      <c r="J375" s="104">
        <f>IF(J$3&gt;A24remlife,A24value-SUM($F375:I375),IF(A24remlife="N/A","n/a",A24value/A24remlife))</f>
        <v>0</v>
      </c>
      <c r="K375" s="104">
        <f>IF(K$3&gt;A24remlife,A24value-SUM($F375:J375),IF(A24remlife="N/A","n/a",A24value/A24remlife))</f>
        <v>0</v>
      </c>
      <c r="L375" s="104">
        <f>IF(L$3&gt;A24remlife,A24value-SUM($F375:K375),IF(A24remlife="N/A","n/a",A24value/A24remlife))</f>
        <v>0</v>
      </c>
      <c r="M375" s="104">
        <f>IF(M$3&gt;A24remlife,A24value-SUM($F375:L375),IF(A24remlife="N/A","n/a",A24value/A24remlife))</f>
        <v>0</v>
      </c>
      <c r="N375" s="104">
        <f>IF(N$3&gt;A24remlife,A24value-SUM($F375:M375),IF(A24remlife="N/A","n/a",A24value/A24remlife))</f>
        <v>0</v>
      </c>
      <c r="O375" s="104">
        <f>IF(O$3&gt;A24remlife,A24value-SUM($F375:N375),IF(A24remlife="N/A","n/a",A24value/A24remlife))</f>
        <v>0</v>
      </c>
      <c r="P375" s="104">
        <f>IF(P$3&gt;A24remlife,A24value-SUM($F375:O375),IF(A24remlife="N/A","n/a",A24value/A24remlife))</f>
        <v>0</v>
      </c>
      <c r="Q375" s="104">
        <f>IF(Q$3&gt;A24remlife,A24value-SUM($F375:P375),IF(A24remlife="N/A","n/a",A24value/A24remlife))</f>
        <v>0</v>
      </c>
      <c r="R375" s="104">
        <f>IF(R$3&gt;A24remlife,A24value-SUM($F375:Q375),IF(A24remlife="N/A","n/a",A24value/A24remlife))</f>
        <v>0</v>
      </c>
      <c r="S375" s="104">
        <f>IF(S$3&gt;A24remlife,A24value-SUM($F375:R375),IF(A24remlife="N/A","n/a",A24value/A24remlife))</f>
        <v>0</v>
      </c>
      <c r="T375" s="104">
        <f>IF(T$3&gt;A24remlife,A24value-SUM($F375:S375),IF(A24remlife="N/A","n/a",A24value/A24remlife))</f>
        <v>0</v>
      </c>
      <c r="U375" s="104">
        <f>IF(U$3&gt;A24remlife,A24value-SUM($F375:T375),IF(A24remlife="N/A","n/a",A24value/A24remlife))</f>
        <v>0</v>
      </c>
      <c r="V375" s="104">
        <f>IF(V$3&gt;A24remlife,A24value-SUM($F375:U375),IF(A24remlife="N/A","n/a",A24value/A24remlife))</f>
        <v>0</v>
      </c>
      <c r="W375" s="104">
        <f>IF(W$3&gt;A24remlife,A24value-SUM($F375:V375),IF(A24remlife="N/A","n/a",A24value/A24remlife))</f>
        <v>0</v>
      </c>
      <c r="X375" s="104">
        <f>IF(X$3&gt;A24remlife,A24value-SUM($F375:W375),IF(A24remlife="N/A","n/a",A24value/A24remlife))</f>
        <v>0</v>
      </c>
      <c r="Y375" s="104">
        <f>IF(Y$3&gt;A24remlife,A24value-SUM($F375:X375),IF(A24remlife="N/A","n/a",A24value/A24remlife))</f>
        <v>0</v>
      </c>
      <c r="Z375" s="104">
        <f>IF(Z$3&gt;A24remlife,A24value-SUM($F375:Y375),IF(A24remlife="N/A","n/a",A24value/A24remlife))</f>
        <v>0</v>
      </c>
      <c r="AA375" s="104">
        <f>IF(AA$3&gt;A24remlife,A24value-SUM($F375:Z375),IF(A24remlife="N/A","n/a",A24value/A24remlife))</f>
        <v>0</v>
      </c>
      <c r="AB375" s="104">
        <f>IF(AB$3&gt;A24remlife,A24value-SUM($F375:AA375),IF(A24remlife="N/A","n/a",A24value/A24remlife))</f>
        <v>0</v>
      </c>
      <c r="AC375" s="104">
        <f>IF(AC$3&gt;A24remlife,A24value-SUM($F375:AB375),IF(A24remlife="N/A","n/a",A24value/A24remlife))</f>
        <v>0</v>
      </c>
      <c r="AD375" s="104">
        <f>IF(AD$3&gt;A24remlife,A24value-SUM($F375:AC375),IF(A24remlife="N/A","n/a",A24value/A24remlife))</f>
        <v>0</v>
      </c>
      <c r="AE375" s="104">
        <f>IF(AE$3&gt;A24remlife,A24value-SUM($F375:AD375),IF(A24remlife="N/A","n/a",A24value/A24remlife))</f>
        <v>0</v>
      </c>
      <c r="AF375" s="104">
        <f>IF(AF$3&gt;A24remlife,A24value-SUM($F375:AE375),IF(A24remlife="N/A","n/a",A24value/A24remlife))</f>
        <v>0</v>
      </c>
      <c r="AG375" s="104">
        <f>IF(AG$3&gt;A24remlife,A24value-SUM($F375:AF375),IF(A24remlife="N/A","n/a",A24value/A24remlife))</f>
        <v>0</v>
      </c>
      <c r="AH375" s="104">
        <f>IF(AH$3&gt;A24remlife,A24value-SUM($F375:AG375),IF(A24remlife="N/A","n/a",A24value/A24remlife))</f>
        <v>0</v>
      </c>
      <c r="AI375" s="104">
        <f>IF(AI$3&gt;A24remlife,A24value-SUM($F375:AH375),IF(A24remlife="N/A","n/a",A24value/A24remlife))</f>
        <v>0</v>
      </c>
      <c r="AJ375" s="104">
        <f>IF(AJ$3&gt;A24remlife,A24value-SUM($F375:AI375),IF(A24remlife="N/A","n/a",A24value/A24remlife))</f>
        <v>0</v>
      </c>
      <c r="AK375" s="104">
        <f>IF(AK$3&gt;A24remlife,A24value-SUM($F375:AJ375),IF(A24remlife="N/A","n/a",A24value/A24remlife))</f>
        <v>0</v>
      </c>
      <c r="AL375" s="104">
        <f>IF(AL$3&gt;A24remlife,A24value-SUM($F375:AK375),IF(A24remlife="N/A","n/a",A24value/A24remlife))</f>
        <v>0</v>
      </c>
      <c r="AM375" s="104">
        <f>IF(AM$3&gt;A24remlife,A24value-SUM($F375:AL375),IF(A24remlife="N/A","n/a",A24value/A24remlife))</f>
        <v>0</v>
      </c>
      <c r="AN375" s="104">
        <f>IF(AN$3&gt;A24remlife,A24value-SUM($F375:AM375),IF(A24remlife="N/A","n/a",A24value/A24remlife))</f>
        <v>0</v>
      </c>
      <c r="AO375" s="104">
        <f>IF(AO$3&gt;A24remlife,A24value-SUM($F375:AN375),IF(A24remlife="N/A","n/a",A24value/A24remlife))</f>
        <v>0</v>
      </c>
      <c r="AP375" s="104">
        <f>IF(AP$3&gt;A24remlife,A24value-SUM($F375:AO375),IF(A24remlife="N/A","n/a",A24value/A24remlife))</f>
        <v>0</v>
      </c>
      <c r="AQ375" s="104">
        <f>IF(AQ$3&gt;A24remlife,A24value-SUM($F375:AP375),IF(A24remlife="N/A","n/a",A24value/A24remlife))</f>
        <v>0</v>
      </c>
      <c r="AR375" s="104">
        <f>IF(AR$3&gt;A24remlife,A24value-SUM($F375:AQ375),IF(A24remlife="N/A","n/a",A24value/A24remlife))</f>
        <v>0</v>
      </c>
      <c r="AS375" s="104">
        <f>IF(AS$3&gt;A24remlife,A24value-SUM($F375:AR375),IF(A24remlife="N/A","n/a",A24value/A24remlife))</f>
        <v>0</v>
      </c>
      <c r="AT375" s="104">
        <f>IF(AT$3&gt;A24remlife,A24value-SUM($F375:AS375),IF(A24remlife="N/A","n/a",A24value/A24remlife))</f>
        <v>0</v>
      </c>
      <c r="AU375" s="104">
        <f>IF(AU$3&gt;A24remlife,A24value-SUM($F375:AT375),IF(A24remlife="N/A","n/a",A24value/A24remlife))</f>
        <v>0</v>
      </c>
      <c r="AV375" s="104">
        <f>IF(AV$3&gt;A24remlife,A24value-SUM($F375:AU375),IF(A24remlife="N/A","n/a",A24value/A24remlife))</f>
        <v>0</v>
      </c>
      <c r="AW375" s="104">
        <f>IF(AW$3&gt;A24remlife,A24value-SUM($F375:AV375),IF(A24remlife="N/A","n/a",A24value/A24remlife))</f>
        <v>0</v>
      </c>
      <c r="AX375" s="104">
        <f>IF(AX$3&gt;A24remlife,A24value-SUM($F375:AW375),IF(A24remlife="N/A","n/a",A24value/A24remlife))</f>
        <v>0</v>
      </c>
      <c r="AY375" s="104">
        <f>IF(AY$3&gt;A24remlife,A24value-SUM($F375:AX375),IF(A24remlife="N/A","n/a",A24value/A24remlife))</f>
        <v>0</v>
      </c>
      <c r="AZ375" s="104">
        <f>IF(AZ$3&gt;A24remlife,A24value-SUM($F375:AY375),IF(A24remlife="N/A","n/a",A24value/A24remlife))</f>
        <v>0</v>
      </c>
      <c r="BA375" s="104">
        <f>IF(BA$3&gt;A24remlife,A24value-SUM($F375:AZ375),IF(A24remlife="N/A","n/a",A24value/A24remlife))</f>
        <v>0</v>
      </c>
      <c r="BB375" s="104">
        <f>IF(BB$3&gt;A24remlife,A24value-SUM($F375:BA375),IF(A24remlife="N/A","n/a",A24value/A24remlife))</f>
        <v>0</v>
      </c>
      <c r="BC375" s="104">
        <f>IF(BC$3&gt;A24remlife,A24value-SUM($F375:BB375),IF(A24remlife="N/A","n/a",A24value/A24remlife))</f>
        <v>0</v>
      </c>
      <c r="BD375" s="104">
        <f>IF(BD$3&gt;A24remlife,A24value-SUM($F375:BC375),IF(A24remlife="N/A","n/a",A24value/A24remlife))</f>
        <v>0</v>
      </c>
      <c r="BE375" s="104">
        <f>IF(BE$3&gt;A24remlife,A24value-SUM($F375:BD375),IF(A24remlife="N/A","n/a",A24value/A24remlife))</f>
        <v>0</v>
      </c>
      <c r="BF375" s="104">
        <f>IF(BF$3&gt;A24remlife,A24value-SUM($F375:BE375),IF(A24remlife="N/A","n/a",A24value/A24remlife))</f>
        <v>0</v>
      </c>
      <c r="BG375" s="104">
        <f>IF(BG$3&gt;A24remlife,A24value-SUM($F375:BF375),IF(A24remlife="N/A","n/a",A24value/A24remlife))</f>
        <v>0</v>
      </c>
      <c r="BH375" s="104">
        <f>IF(BH$3&gt;A24remlife,A24value-SUM($F375:BG375),IF(A24remlife="N/A","n/a",A24value/A24remlife))</f>
        <v>0</v>
      </c>
      <c r="BI375" s="104">
        <f>IF(BI$3&gt;A24remlife,A24value-SUM($F375:BH375),IF(A24remlife="N/A","n/a",A24value/A24remlife))</f>
        <v>0</v>
      </c>
      <c r="BJ375" s="234"/>
      <c r="BK375" s="234"/>
      <c r="BL375" s="234"/>
      <c r="BM375" s="234"/>
    </row>
    <row r="376" spans="1:65" s="190" customFormat="1" ht="12.75" hidden="1" customHeight="1" outlineLevel="2">
      <c r="A376" s="234"/>
      <c r="B376" s="32"/>
      <c r="C376" s="31"/>
      <c r="D376" s="930" t="s">
        <v>326</v>
      </c>
      <c r="E376" s="167">
        <v>0</v>
      </c>
      <c r="F376" s="34"/>
      <c r="G376" s="105"/>
      <c r="H376" s="105"/>
      <c r="I376" s="105"/>
      <c r="J376" s="105"/>
      <c r="K376" s="105"/>
      <c r="L376" s="105"/>
      <c r="M376" s="105"/>
      <c r="N376" s="105"/>
      <c r="O376" s="105"/>
      <c r="P376" s="105"/>
      <c r="Q376" s="105"/>
      <c r="R376" s="105"/>
      <c r="S376" s="105"/>
      <c r="T376" s="105"/>
      <c r="U376" s="105"/>
      <c r="V376" s="105"/>
      <c r="W376" s="105"/>
      <c r="X376" s="105"/>
      <c r="Y376" s="105"/>
      <c r="Z376" s="105"/>
      <c r="AA376" s="105"/>
      <c r="AB376" s="105"/>
      <c r="AC376" s="105"/>
      <c r="AD376" s="105"/>
      <c r="AE376" s="105"/>
      <c r="AF376" s="105"/>
      <c r="AG376" s="105"/>
      <c r="AH376" s="105"/>
      <c r="AI376" s="105"/>
      <c r="AJ376" s="105"/>
      <c r="AK376" s="105"/>
      <c r="AL376" s="105"/>
      <c r="AM376" s="105"/>
      <c r="AN376" s="105"/>
      <c r="AO376" s="105"/>
      <c r="AP376" s="105"/>
      <c r="AQ376" s="105"/>
      <c r="AR376" s="105"/>
      <c r="AS376" s="105"/>
      <c r="AT376" s="105"/>
      <c r="AU376" s="105"/>
      <c r="AV376" s="105"/>
      <c r="AW376" s="105"/>
      <c r="AX376" s="105"/>
      <c r="AY376" s="105"/>
      <c r="AZ376" s="105"/>
      <c r="BA376" s="105"/>
      <c r="BB376" s="105"/>
      <c r="BC376" s="105"/>
      <c r="BD376" s="105"/>
      <c r="BE376" s="105"/>
      <c r="BF376" s="105"/>
      <c r="BG376" s="105"/>
      <c r="BH376" s="105"/>
      <c r="BI376" s="105"/>
      <c r="BJ376" s="234"/>
      <c r="BK376" s="234"/>
      <c r="BL376" s="234"/>
      <c r="BM376" s="234"/>
    </row>
    <row r="377" spans="1:65" s="190" customFormat="1" hidden="1" outlineLevel="2">
      <c r="A377" s="234"/>
      <c r="B377" s="32"/>
      <c r="C377" s="31"/>
      <c r="D377" s="930"/>
      <c r="E377" s="167">
        <v>1</v>
      </c>
      <c r="F377" s="34"/>
      <c r="G377" s="183"/>
      <c r="H377" s="105">
        <f>IF(A24stdlife="n/a","n/a",IF(H$3&gt;(A24stdlife+$E377),('PTRM input'!$G$166*(1+rvanilla01)^0.5)-SUM($G377:G377),('PTRM input'!$G$166*(1+rvanilla01)^0.5)/A24stdlife))</f>
        <v>0</v>
      </c>
      <c r="I377" s="105">
        <f>IF(A24stdlife="n/a","n/a",IF(I$3&gt;(A24stdlife+$E377),('PTRM input'!$G$166*(1+rvanilla01)^0.5)-SUM($G377:H377),('PTRM input'!$G$166*(1+rvanilla01)^0.5)/A24stdlife))</f>
        <v>0</v>
      </c>
      <c r="J377" s="105">
        <f>IF(A24stdlife="n/a","n/a",IF(J$3&gt;(A24stdlife+$E377),('PTRM input'!$G$166*(1+rvanilla01)^0.5)-SUM($G377:I377),('PTRM input'!$G$166*(1+rvanilla01)^0.5)/A24stdlife))</f>
        <v>0</v>
      </c>
      <c r="K377" s="105">
        <f>IF(A24stdlife="n/a","n/a",IF(K$3&gt;(A24stdlife+$E377),('PTRM input'!$G$166*(1+rvanilla01)^0.5)-SUM($G377:J377),('PTRM input'!$G$166*(1+rvanilla01)^0.5)/A24stdlife))</f>
        <v>0</v>
      </c>
      <c r="L377" s="105">
        <f>IF(A24stdlife="n/a","n/a",IF(L$3&gt;(A24stdlife+$E377),('PTRM input'!$G$166*(1+rvanilla01)^0.5)-SUM($G377:K377),('PTRM input'!$G$166*(1+rvanilla01)^0.5)/A24stdlife))</f>
        <v>0</v>
      </c>
      <c r="M377" s="105">
        <f>IF(A24stdlife="n/a","n/a",IF(M$3&gt;(A24stdlife+$E377),('PTRM input'!$G$166*(1+rvanilla01)^0.5)-SUM($G377:L377),('PTRM input'!$G$166*(1+rvanilla01)^0.5)/A24stdlife))</f>
        <v>0</v>
      </c>
      <c r="N377" s="105">
        <f>IF(A24stdlife="n/a","n/a",IF(N$3&gt;(A24stdlife+$E377),('PTRM input'!$G$166*(1+rvanilla01)^0.5)-SUM($G377:M377),('PTRM input'!$G$166*(1+rvanilla01)^0.5)/A24stdlife))</f>
        <v>0</v>
      </c>
      <c r="O377" s="105">
        <f>IF(A24stdlife="n/a","n/a",IF(O$3&gt;(A24stdlife+$E377),('PTRM input'!$G$166*(1+rvanilla01)^0.5)-SUM($G377:N377),('PTRM input'!$G$166*(1+rvanilla01)^0.5)/A24stdlife))</f>
        <v>0</v>
      </c>
      <c r="P377" s="105">
        <f>IF(A24stdlife="n/a","n/a",IF(P$3&gt;(A24stdlife+$E377),('PTRM input'!$G$166*(1+rvanilla01)^0.5)-SUM($G377:O377),('PTRM input'!$G$166*(1+rvanilla01)^0.5)/A24stdlife))</f>
        <v>0</v>
      </c>
      <c r="Q377" s="105">
        <f>IF(A24stdlife="n/a","n/a",IF(Q$3&gt;(A24stdlife+$E377),('PTRM input'!$G$166*(1+rvanilla01)^0.5)-SUM($G377:P377),('PTRM input'!$G$166*(1+rvanilla01)^0.5)/A24stdlife))</f>
        <v>0</v>
      </c>
      <c r="R377" s="105">
        <f>IF(A24stdlife="n/a","n/a",IF(R$3&gt;(A24stdlife+$E377),('PTRM input'!$G$166*(1+rvanilla01)^0.5)-SUM($G377:Q377),('PTRM input'!$G$166*(1+rvanilla01)^0.5)/A24stdlife))</f>
        <v>0</v>
      </c>
      <c r="S377" s="105">
        <f>IF(A24stdlife="n/a","n/a",IF(S$3&gt;(A24stdlife+$E377),('PTRM input'!$G$166*(1+rvanilla01)^0.5)-SUM($G377:R377),('PTRM input'!$G$166*(1+rvanilla01)^0.5)/A24stdlife))</f>
        <v>0</v>
      </c>
      <c r="T377" s="105">
        <f>IF(A24stdlife="n/a","n/a",IF(T$3&gt;(A24stdlife+$E377),('PTRM input'!$G$166*(1+rvanilla01)^0.5)-SUM($G377:S377),('PTRM input'!$G$166*(1+rvanilla01)^0.5)/A24stdlife))</f>
        <v>0</v>
      </c>
      <c r="U377" s="105">
        <f>IF(A24stdlife="n/a","n/a",IF(U$3&gt;(A24stdlife+$E377),('PTRM input'!$G$166*(1+rvanilla01)^0.5)-SUM($G377:T377),('PTRM input'!$G$166*(1+rvanilla01)^0.5)/A24stdlife))</f>
        <v>0</v>
      </c>
      <c r="V377" s="105">
        <f>IF(A24stdlife="n/a","n/a",IF(V$3&gt;(A24stdlife+$E377),('PTRM input'!$G$166*(1+rvanilla01)^0.5)-SUM($G377:U377),('PTRM input'!$G$166*(1+rvanilla01)^0.5)/A24stdlife))</f>
        <v>0</v>
      </c>
      <c r="W377" s="105">
        <f>IF(A24stdlife="n/a","n/a",IF(W$3&gt;(A24stdlife+$E377),('PTRM input'!$G$166*(1+rvanilla01)^0.5)-SUM($G377:V377),('PTRM input'!$G$166*(1+rvanilla01)^0.5)/A24stdlife))</f>
        <v>0</v>
      </c>
      <c r="X377" s="105">
        <f>IF(A24stdlife="n/a","n/a",IF(X$3&gt;(A24stdlife+$E377),('PTRM input'!$G$166*(1+rvanilla01)^0.5)-SUM($G377:W377),('PTRM input'!$G$166*(1+rvanilla01)^0.5)/A24stdlife))</f>
        <v>0</v>
      </c>
      <c r="Y377" s="105">
        <f>IF(A24stdlife="n/a","n/a",IF(Y$3&gt;(A24stdlife+$E377),('PTRM input'!$G$166*(1+rvanilla01)^0.5)-SUM($G377:X377),('PTRM input'!$G$166*(1+rvanilla01)^0.5)/A24stdlife))</f>
        <v>0</v>
      </c>
      <c r="Z377" s="105">
        <f>IF(A24stdlife="n/a","n/a",IF(Z$3&gt;(A24stdlife+$E377),('PTRM input'!$G$166*(1+rvanilla01)^0.5)-SUM($G377:Y377),('PTRM input'!$G$166*(1+rvanilla01)^0.5)/A24stdlife))</f>
        <v>0</v>
      </c>
      <c r="AA377" s="105">
        <f>IF(A24stdlife="n/a","n/a",IF(AA$3&gt;(A24stdlife+$E377),('PTRM input'!$G$166*(1+rvanilla01)^0.5)-SUM($G377:Z377),('PTRM input'!$G$166*(1+rvanilla01)^0.5)/A24stdlife))</f>
        <v>0</v>
      </c>
      <c r="AB377" s="105">
        <f>IF(A24stdlife="n/a","n/a",IF(AB$3&gt;(A24stdlife+$E377),('PTRM input'!$G$166*(1+rvanilla01)^0.5)-SUM($G377:AA377),('PTRM input'!$G$166*(1+rvanilla01)^0.5)/A24stdlife))</f>
        <v>0</v>
      </c>
      <c r="AC377" s="105">
        <f>IF(A24stdlife="n/a","n/a",IF(AC$3&gt;(A24stdlife+$E377),('PTRM input'!$G$166*(1+rvanilla01)^0.5)-SUM($G377:AB377),('PTRM input'!$G$166*(1+rvanilla01)^0.5)/A24stdlife))</f>
        <v>0</v>
      </c>
      <c r="AD377" s="105">
        <f>IF(A24stdlife="n/a","n/a",IF(AD$3&gt;(A24stdlife+$E377),('PTRM input'!$G$166*(1+rvanilla01)^0.5)-SUM($G377:AC377),('PTRM input'!$G$166*(1+rvanilla01)^0.5)/A24stdlife))</f>
        <v>0</v>
      </c>
      <c r="AE377" s="105">
        <f>IF(A24stdlife="n/a","n/a",IF(AE$3&gt;(A24stdlife+$E377),('PTRM input'!$G$166*(1+rvanilla01)^0.5)-SUM($G377:AD377),('PTRM input'!$G$166*(1+rvanilla01)^0.5)/A24stdlife))</f>
        <v>0</v>
      </c>
      <c r="AF377" s="105">
        <f>IF(A24stdlife="n/a","n/a",IF(AF$3&gt;(A24stdlife+$E377),('PTRM input'!$G$166*(1+rvanilla01)^0.5)-SUM($G377:AE377),('PTRM input'!$G$166*(1+rvanilla01)^0.5)/A24stdlife))</f>
        <v>0</v>
      </c>
      <c r="AG377" s="105">
        <f>IF(A24stdlife="n/a","n/a",IF(AG$3&gt;(A24stdlife+$E377),('PTRM input'!$G$166*(1+rvanilla01)^0.5)-SUM($G377:AF377),('PTRM input'!$G$166*(1+rvanilla01)^0.5)/A24stdlife))</f>
        <v>0</v>
      </c>
      <c r="AH377" s="105">
        <f>IF(A24stdlife="n/a","n/a",IF(AH$3&gt;(A24stdlife+$E377),('PTRM input'!$G$166*(1+rvanilla01)^0.5)-SUM($G377:AG377),('PTRM input'!$G$166*(1+rvanilla01)^0.5)/A24stdlife))</f>
        <v>0</v>
      </c>
      <c r="AI377" s="105">
        <f>IF(A24stdlife="n/a","n/a",IF(AI$3&gt;(A24stdlife+$E377),('PTRM input'!$G$166*(1+rvanilla01)^0.5)-SUM($G377:AH377),('PTRM input'!$G$166*(1+rvanilla01)^0.5)/A24stdlife))</f>
        <v>0</v>
      </c>
      <c r="AJ377" s="105">
        <f>IF(A24stdlife="n/a","n/a",IF(AJ$3&gt;(A24stdlife+$E377),('PTRM input'!$G$166*(1+rvanilla01)^0.5)-SUM($G377:AI377),('PTRM input'!$G$166*(1+rvanilla01)^0.5)/A24stdlife))</f>
        <v>0</v>
      </c>
      <c r="AK377" s="105">
        <f>IF(A24stdlife="n/a","n/a",IF(AK$3&gt;(A24stdlife+$E377),('PTRM input'!$G$166*(1+rvanilla01)^0.5)-SUM($G377:AJ377),('PTRM input'!$G$166*(1+rvanilla01)^0.5)/A24stdlife))</f>
        <v>0</v>
      </c>
      <c r="AL377" s="105">
        <f>IF(A24stdlife="n/a","n/a",IF(AL$3&gt;(A24stdlife+$E377),('PTRM input'!$G$166*(1+rvanilla01)^0.5)-SUM($G377:AK377),('PTRM input'!$G$166*(1+rvanilla01)^0.5)/A24stdlife))</f>
        <v>0</v>
      </c>
      <c r="AM377" s="105">
        <f>IF(A24stdlife="n/a","n/a",IF(AM$3&gt;(A24stdlife+$E377),('PTRM input'!$G$166*(1+rvanilla01)^0.5)-SUM($G377:AL377),('PTRM input'!$G$166*(1+rvanilla01)^0.5)/A24stdlife))</f>
        <v>0</v>
      </c>
      <c r="AN377" s="105">
        <f>IF(A24stdlife="n/a","n/a",IF(AN$3&gt;(A24stdlife+$E377),('PTRM input'!$G$166*(1+rvanilla01)^0.5)-SUM($G377:AM377),('PTRM input'!$G$166*(1+rvanilla01)^0.5)/A24stdlife))</f>
        <v>0</v>
      </c>
      <c r="AO377" s="105">
        <f>IF(A24stdlife="n/a","n/a",IF(AO$3&gt;(A24stdlife+$E377),('PTRM input'!$G$166*(1+rvanilla01)^0.5)-SUM($G377:AN377),('PTRM input'!$G$166*(1+rvanilla01)^0.5)/A24stdlife))</f>
        <v>0</v>
      </c>
      <c r="AP377" s="105">
        <f>IF(A24stdlife="n/a","n/a",IF(AP$3&gt;(A24stdlife+$E377),('PTRM input'!$G$166*(1+rvanilla01)^0.5)-SUM($G377:AO377),('PTRM input'!$G$166*(1+rvanilla01)^0.5)/A24stdlife))</f>
        <v>0</v>
      </c>
      <c r="AQ377" s="105">
        <f>IF(A24stdlife="n/a","n/a",IF(AQ$3&gt;(A24stdlife+$E377),('PTRM input'!$G$166*(1+rvanilla01)^0.5)-SUM($G377:AP377),('PTRM input'!$G$166*(1+rvanilla01)^0.5)/A24stdlife))</f>
        <v>0</v>
      </c>
      <c r="AR377" s="105">
        <f>IF(A24stdlife="n/a","n/a",IF(AR$3&gt;(A24stdlife+$E377),('PTRM input'!$G$166*(1+rvanilla01)^0.5)-SUM($G377:AQ377),('PTRM input'!$G$166*(1+rvanilla01)^0.5)/A24stdlife))</f>
        <v>0</v>
      </c>
      <c r="AS377" s="105">
        <f>IF(A24stdlife="n/a","n/a",IF(AS$3&gt;(A24stdlife+$E377),('PTRM input'!$G$166*(1+rvanilla01)^0.5)-SUM($G377:AR377),('PTRM input'!$G$166*(1+rvanilla01)^0.5)/A24stdlife))</f>
        <v>0</v>
      </c>
      <c r="AT377" s="105">
        <f>IF(A24stdlife="n/a","n/a",IF(AT$3&gt;(A24stdlife+$E377),('PTRM input'!$G$166*(1+rvanilla01)^0.5)-SUM($G377:AS377),('PTRM input'!$G$166*(1+rvanilla01)^0.5)/A24stdlife))</f>
        <v>0</v>
      </c>
      <c r="AU377" s="105">
        <f>IF(A24stdlife="n/a","n/a",IF(AU$3&gt;(A24stdlife+$E377),('PTRM input'!$G$166*(1+rvanilla01)^0.5)-SUM($G377:AT377),('PTRM input'!$G$166*(1+rvanilla01)^0.5)/A24stdlife))</f>
        <v>0</v>
      </c>
      <c r="AV377" s="105">
        <f>IF(A24stdlife="n/a","n/a",IF(AV$3&gt;(A24stdlife+$E377),('PTRM input'!$G$166*(1+rvanilla01)^0.5)-SUM($G377:AU377),('PTRM input'!$G$166*(1+rvanilla01)^0.5)/A24stdlife))</f>
        <v>0</v>
      </c>
      <c r="AW377" s="105">
        <f>IF(A24stdlife="n/a","n/a",IF(AW$3&gt;(A24stdlife+$E377),('PTRM input'!$G$166*(1+rvanilla01)^0.5)-SUM($G377:AV377),('PTRM input'!$G$166*(1+rvanilla01)^0.5)/A24stdlife))</f>
        <v>0</v>
      </c>
      <c r="AX377" s="105">
        <f>IF(A24stdlife="n/a","n/a",IF(AX$3&gt;(A24stdlife+$E377),('PTRM input'!$G$166*(1+rvanilla01)^0.5)-SUM($G377:AW377),('PTRM input'!$G$166*(1+rvanilla01)^0.5)/A24stdlife))</f>
        <v>0</v>
      </c>
      <c r="AY377" s="105">
        <f>IF(A24stdlife="n/a","n/a",IF(AY$3&gt;(A24stdlife+$E377),('PTRM input'!$G$166*(1+rvanilla01)^0.5)-SUM($G377:AX377),('PTRM input'!$G$166*(1+rvanilla01)^0.5)/A24stdlife))</f>
        <v>0</v>
      </c>
      <c r="AZ377" s="105">
        <f>IF(A24stdlife="n/a","n/a",IF(AZ$3&gt;(A24stdlife+$E377),('PTRM input'!$G$166*(1+rvanilla01)^0.5)-SUM($G377:AY377),('PTRM input'!$G$166*(1+rvanilla01)^0.5)/A24stdlife))</f>
        <v>0</v>
      </c>
      <c r="BA377" s="105">
        <f>IF(A24stdlife="n/a","n/a",IF(BA$3&gt;(A24stdlife+$E377),('PTRM input'!$G$166*(1+rvanilla01)^0.5)-SUM($G377:AZ377),('PTRM input'!$G$166*(1+rvanilla01)^0.5)/A24stdlife))</f>
        <v>0</v>
      </c>
      <c r="BB377" s="105">
        <f>IF(A24stdlife="n/a","n/a",IF(BB$3&gt;(A24stdlife+$E377),('PTRM input'!$G$166*(1+rvanilla01)^0.5)-SUM($G377:BA377),('PTRM input'!$G$166*(1+rvanilla01)^0.5)/A24stdlife))</f>
        <v>0</v>
      </c>
      <c r="BC377" s="105">
        <f>IF(A24stdlife="n/a","n/a",IF(BC$3&gt;(A24stdlife+$E377),('PTRM input'!$G$166*(1+rvanilla01)^0.5)-SUM($G377:BB377),('PTRM input'!$G$166*(1+rvanilla01)^0.5)/A24stdlife))</f>
        <v>0</v>
      </c>
      <c r="BD377" s="105">
        <f>IF(A24stdlife="n/a","n/a",IF(BD$3&gt;(A24stdlife+$E377),('PTRM input'!$G$166*(1+rvanilla01)^0.5)-SUM($G377:BC377),('PTRM input'!$G$166*(1+rvanilla01)^0.5)/A24stdlife))</f>
        <v>0</v>
      </c>
      <c r="BE377" s="105">
        <f>IF(A24stdlife="n/a","n/a",IF(BE$3&gt;(A24stdlife+$E377),('PTRM input'!$G$166*(1+rvanilla01)^0.5)-SUM($G377:BD377),('PTRM input'!$G$166*(1+rvanilla01)^0.5)/A24stdlife))</f>
        <v>0</v>
      </c>
      <c r="BF377" s="105">
        <f>IF(A24stdlife="n/a","n/a",IF(BF$3&gt;(A24stdlife+$E377),('PTRM input'!$G$166*(1+rvanilla01)^0.5)-SUM($G377:BE377),('PTRM input'!$G$166*(1+rvanilla01)^0.5)/A24stdlife))</f>
        <v>0</v>
      </c>
      <c r="BG377" s="105">
        <f>IF(A24stdlife="n/a","n/a",IF(BG$3&gt;(A24stdlife+$E377),('PTRM input'!$G$166*(1+rvanilla01)^0.5)-SUM($G377:BF377),('PTRM input'!$G$166*(1+rvanilla01)^0.5)/A24stdlife))</f>
        <v>0</v>
      </c>
      <c r="BH377" s="105">
        <f>IF(A24stdlife="n/a","n/a",IF(BH$3&gt;(A24stdlife+$E377),('PTRM input'!$G$166*(1+rvanilla01)^0.5)-SUM($G377:BG377),('PTRM input'!$G$166*(1+rvanilla01)^0.5)/A24stdlife))</f>
        <v>0</v>
      </c>
      <c r="BI377" s="105">
        <f>IF(A24stdlife="n/a","n/a",IF(BI$3&gt;(A24stdlife+$E377),('PTRM input'!$G$166*(1+rvanilla01)^0.5)-SUM($G377:BH377),('PTRM input'!$G$166*(1+rvanilla01)^0.5)/A24stdlife))</f>
        <v>0</v>
      </c>
      <c r="BJ377" s="234"/>
      <c r="BK377" s="234"/>
      <c r="BL377" s="234"/>
      <c r="BM377" s="234"/>
    </row>
    <row r="378" spans="1:65" s="190" customFormat="1" hidden="1" outlineLevel="2">
      <c r="A378" s="234"/>
      <c r="B378" s="32"/>
      <c r="C378" s="31"/>
      <c r="D378" s="930"/>
      <c r="E378" s="167">
        <v>2</v>
      </c>
      <c r="F378" s="34"/>
      <c r="G378" s="184"/>
      <c r="H378" s="185"/>
      <c r="I378" s="105">
        <f>IF(A24stdlife="n/a","n/a",IF(I$3&gt;(A24stdlife+$E378),('PTRM input'!$H$166*(1+rvanilla02)^0.5)-SUM($H378:H378),('PTRM input'!$H$166*(1+rvanilla02)^0.5)/A24stdlife))</f>
        <v>0</v>
      </c>
      <c r="J378" s="105">
        <f>IF(A24stdlife="n/a","n/a",IF(J$3&gt;(A24stdlife+$E378),('PTRM input'!$H$166*(1+rvanilla02)^0.5)-SUM($H378:I378),('PTRM input'!$H$166*(1+rvanilla02)^0.5)/A24stdlife))</f>
        <v>0</v>
      </c>
      <c r="K378" s="105">
        <f>IF(A24stdlife="n/a","n/a",IF(K$3&gt;(A24stdlife+$E378),('PTRM input'!$H$166*(1+rvanilla02)^0.5)-SUM($H378:J378),('PTRM input'!$H$166*(1+rvanilla02)^0.5)/A24stdlife))</f>
        <v>0</v>
      </c>
      <c r="L378" s="105">
        <f>IF(A24stdlife="n/a","n/a",IF(L$3&gt;(A24stdlife+$E378),('PTRM input'!$H$166*(1+rvanilla02)^0.5)-SUM($H378:K378),('PTRM input'!$H$166*(1+rvanilla02)^0.5)/A24stdlife))</f>
        <v>0</v>
      </c>
      <c r="M378" s="105">
        <f>IF(A24stdlife="n/a","n/a",IF(M$3&gt;(A24stdlife+$E378),('PTRM input'!$H$166*(1+rvanilla02)^0.5)-SUM($H378:L378),('PTRM input'!$H$166*(1+rvanilla02)^0.5)/A24stdlife))</f>
        <v>0</v>
      </c>
      <c r="N378" s="105">
        <f>IF(A24stdlife="n/a","n/a",IF(N$3&gt;(A24stdlife+$E378),('PTRM input'!$H$166*(1+rvanilla02)^0.5)-SUM($H378:M378),('PTRM input'!$H$166*(1+rvanilla02)^0.5)/A24stdlife))</f>
        <v>0</v>
      </c>
      <c r="O378" s="105">
        <f>IF(A24stdlife="n/a","n/a",IF(O$3&gt;(A24stdlife+$E378),('PTRM input'!$H$166*(1+rvanilla02)^0.5)-SUM($H378:N378),('PTRM input'!$H$166*(1+rvanilla02)^0.5)/A24stdlife))</f>
        <v>0</v>
      </c>
      <c r="P378" s="105">
        <f>IF(A24stdlife="n/a","n/a",IF(P$3&gt;(A24stdlife+$E378),('PTRM input'!$H$166*(1+rvanilla02)^0.5)-SUM($H378:O378),('PTRM input'!$H$166*(1+rvanilla02)^0.5)/A24stdlife))</f>
        <v>0</v>
      </c>
      <c r="Q378" s="105">
        <f>IF(A24stdlife="n/a","n/a",IF(Q$3&gt;(A24stdlife+$E378),('PTRM input'!$H$166*(1+rvanilla02)^0.5)-SUM($H378:P378),('PTRM input'!$H$166*(1+rvanilla02)^0.5)/A24stdlife))</f>
        <v>0</v>
      </c>
      <c r="R378" s="105">
        <f>IF(A24stdlife="n/a","n/a",IF(R$3&gt;(A24stdlife+$E378),('PTRM input'!$H$166*(1+rvanilla02)^0.5)-SUM($H378:Q378),('PTRM input'!$H$166*(1+rvanilla02)^0.5)/A24stdlife))</f>
        <v>0</v>
      </c>
      <c r="S378" s="105">
        <f>IF(A24stdlife="n/a","n/a",IF(S$3&gt;(A24stdlife+$E378),('PTRM input'!$H$166*(1+rvanilla02)^0.5)-SUM($H378:R378),('PTRM input'!$H$166*(1+rvanilla02)^0.5)/A24stdlife))</f>
        <v>0</v>
      </c>
      <c r="T378" s="105">
        <f>IF(A24stdlife="n/a","n/a",IF(T$3&gt;(A24stdlife+$E378),('PTRM input'!$H$166*(1+rvanilla02)^0.5)-SUM($H378:S378),('PTRM input'!$H$166*(1+rvanilla02)^0.5)/A24stdlife))</f>
        <v>0</v>
      </c>
      <c r="U378" s="105">
        <f>IF(A24stdlife="n/a","n/a",IF(U$3&gt;(A24stdlife+$E378),('PTRM input'!$H$166*(1+rvanilla02)^0.5)-SUM($H378:T378),('PTRM input'!$H$166*(1+rvanilla02)^0.5)/A24stdlife))</f>
        <v>0</v>
      </c>
      <c r="V378" s="105">
        <f>IF(A24stdlife="n/a","n/a",IF(V$3&gt;(A24stdlife+$E378),('PTRM input'!$H$166*(1+rvanilla02)^0.5)-SUM($H378:U378),('PTRM input'!$H$166*(1+rvanilla02)^0.5)/A24stdlife))</f>
        <v>0</v>
      </c>
      <c r="W378" s="105">
        <f>IF(A24stdlife="n/a","n/a",IF(W$3&gt;(A24stdlife+$E378),('PTRM input'!$H$166*(1+rvanilla02)^0.5)-SUM($H378:V378),('PTRM input'!$H$166*(1+rvanilla02)^0.5)/A24stdlife))</f>
        <v>0</v>
      </c>
      <c r="X378" s="105">
        <f>IF(A24stdlife="n/a","n/a",IF(X$3&gt;(A24stdlife+$E378),('PTRM input'!$H$166*(1+rvanilla02)^0.5)-SUM($H378:W378),('PTRM input'!$H$166*(1+rvanilla02)^0.5)/A24stdlife))</f>
        <v>0</v>
      </c>
      <c r="Y378" s="105">
        <f>IF(A24stdlife="n/a","n/a",IF(Y$3&gt;(A24stdlife+$E378),('PTRM input'!$H$166*(1+rvanilla02)^0.5)-SUM($H378:X378),('PTRM input'!$H$166*(1+rvanilla02)^0.5)/A24stdlife))</f>
        <v>0</v>
      </c>
      <c r="Z378" s="105">
        <f>IF(A24stdlife="n/a","n/a",IF(Z$3&gt;(A24stdlife+$E378),('PTRM input'!$H$166*(1+rvanilla02)^0.5)-SUM($H378:Y378),('PTRM input'!$H$166*(1+rvanilla02)^0.5)/A24stdlife))</f>
        <v>0</v>
      </c>
      <c r="AA378" s="105">
        <f>IF(A24stdlife="n/a","n/a",IF(AA$3&gt;(A24stdlife+$E378),('PTRM input'!$H$166*(1+rvanilla02)^0.5)-SUM($H378:Z378),('PTRM input'!$H$166*(1+rvanilla02)^0.5)/A24stdlife))</f>
        <v>0</v>
      </c>
      <c r="AB378" s="105">
        <f>IF(A24stdlife="n/a","n/a",IF(AB$3&gt;(A24stdlife+$E378),('PTRM input'!$H$166*(1+rvanilla02)^0.5)-SUM($H378:AA378),('PTRM input'!$H$166*(1+rvanilla02)^0.5)/A24stdlife))</f>
        <v>0</v>
      </c>
      <c r="AC378" s="105">
        <f>IF(A24stdlife="n/a","n/a",IF(AC$3&gt;(A24stdlife+$E378),('PTRM input'!$H$166*(1+rvanilla02)^0.5)-SUM($H378:AB378),('PTRM input'!$H$166*(1+rvanilla02)^0.5)/A24stdlife))</f>
        <v>0</v>
      </c>
      <c r="AD378" s="105">
        <f>IF(A24stdlife="n/a","n/a",IF(AD$3&gt;(A24stdlife+$E378),('PTRM input'!$H$166*(1+rvanilla02)^0.5)-SUM($H378:AC378),('PTRM input'!$H$166*(1+rvanilla02)^0.5)/A24stdlife))</f>
        <v>0</v>
      </c>
      <c r="AE378" s="105">
        <f>IF(A24stdlife="n/a","n/a",IF(AE$3&gt;(A24stdlife+$E378),('PTRM input'!$H$166*(1+rvanilla02)^0.5)-SUM($H378:AD378),('PTRM input'!$H$166*(1+rvanilla02)^0.5)/A24stdlife))</f>
        <v>0</v>
      </c>
      <c r="AF378" s="105">
        <f>IF(A24stdlife="n/a","n/a",IF(AF$3&gt;(A24stdlife+$E378),('PTRM input'!$H$166*(1+rvanilla02)^0.5)-SUM($H378:AE378),('PTRM input'!$H$166*(1+rvanilla02)^0.5)/A24stdlife))</f>
        <v>0</v>
      </c>
      <c r="AG378" s="105">
        <f>IF(A24stdlife="n/a","n/a",IF(AG$3&gt;(A24stdlife+$E378),('PTRM input'!$H$166*(1+rvanilla02)^0.5)-SUM($H378:AF378),('PTRM input'!$H$166*(1+rvanilla02)^0.5)/A24stdlife))</f>
        <v>0</v>
      </c>
      <c r="AH378" s="105">
        <f>IF(A24stdlife="n/a","n/a",IF(AH$3&gt;(A24stdlife+$E378),('PTRM input'!$H$166*(1+rvanilla02)^0.5)-SUM($H378:AG378),('PTRM input'!$H$166*(1+rvanilla02)^0.5)/A24stdlife))</f>
        <v>0</v>
      </c>
      <c r="AI378" s="105">
        <f>IF(A24stdlife="n/a","n/a",IF(AI$3&gt;(A24stdlife+$E378),('PTRM input'!$H$166*(1+rvanilla02)^0.5)-SUM($H378:AH378),('PTRM input'!$H$166*(1+rvanilla02)^0.5)/A24stdlife))</f>
        <v>0</v>
      </c>
      <c r="AJ378" s="105">
        <f>IF(A24stdlife="n/a","n/a",IF(AJ$3&gt;(A24stdlife+$E378),('PTRM input'!$H$166*(1+rvanilla02)^0.5)-SUM($H378:AI378),('PTRM input'!$H$166*(1+rvanilla02)^0.5)/A24stdlife))</f>
        <v>0</v>
      </c>
      <c r="AK378" s="105">
        <f>IF(A24stdlife="n/a","n/a",IF(AK$3&gt;(A24stdlife+$E378),('PTRM input'!$H$166*(1+rvanilla02)^0.5)-SUM($H378:AJ378),('PTRM input'!$H$166*(1+rvanilla02)^0.5)/A24stdlife))</f>
        <v>0</v>
      </c>
      <c r="AL378" s="105">
        <f>IF(A24stdlife="n/a","n/a",IF(AL$3&gt;(A24stdlife+$E378),('PTRM input'!$H$166*(1+rvanilla02)^0.5)-SUM($H378:AK378),('PTRM input'!$H$166*(1+rvanilla02)^0.5)/A24stdlife))</f>
        <v>0</v>
      </c>
      <c r="AM378" s="105">
        <f>IF(A24stdlife="n/a","n/a",IF(AM$3&gt;(A24stdlife+$E378),('PTRM input'!$H$166*(1+rvanilla02)^0.5)-SUM($H378:AL378),('PTRM input'!$H$166*(1+rvanilla02)^0.5)/A24stdlife))</f>
        <v>0</v>
      </c>
      <c r="AN378" s="105">
        <f>IF(A24stdlife="n/a","n/a",IF(AN$3&gt;(A24stdlife+$E378),('PTRM input'!$H$166*(1+rvanilla02)^0.5)-SUM($H378:AM378),('PTRM input'!$H$166*(1+rvanilla02)^0.5)/A24stdlife))</f>
        <v>0</v>
      </c>
      <c r="AO378" s="105">
        <f>IF(A24stdlife="n/a","n/a",IF(AO$3&gt;(A24stdlife+$E378),('PTRM input'!$H$166*(1+rvanilla02)^0.5)-SUM($H378:AN378),('PTRM input'!$H$166*(1+rvanilla02)^0.5)/A24stdlife))</f>
        <v>0</v>
      </c>
      <c r="AP378" s="105">
        <f>IF(A24stdlife="n/a","n/a",IF(AP$3&gt;(A24stdlife+$E378),('PTRM input'!$H$166*(1+rvanilla02)^0.5)-SUM($H378:AO378),('PTRM input'!$H$166*(1+rvanilla02)^0.5)/A24stdlife))</f>
        <v>0</v>
      </c>
      <c r="AQ378" s="105">
        <f>IF(A24stdlife="n/a","n/a",IF(AQ$3&gt;(A24stdlife+$E378),('PTRM input'!$H$166*(1+rvanilla02)^0.5)-SUM($H378:AP378),('PTRM input'!$H$166*(1+rvanilla02)^0.5)/A24stdlife))</f>
        <v>0</v>
      </c>
      <c r="AR378" s="105">
        <f>IF(A24stdlife="n/a","n/a",IF(AR$3&gt;(A24stdlife+$E378),('PTRM input'!$H$166*(1+rvanilla02)^0.5)-SUM($H378:AQ378),('PTRM input'!$H$166*(1+rvanilla02)^0.5)/A24stdlife))</f>
        <v>0</v>
      </c>
      <c r="AS378" s="105">
        <f>IF(A24stdlife="n/a","n/a",IF(AS$3&gt;(A24stdlife+$E378),('PTRM input'!$H$166*(1+rvanilla02)^0.5)-SUM($H378:AR378),('PTRM input'!$H$166*(1+rvanilla02)^0.5)/A24stdlife))</f>
        <v>0</v>
      </c>
      <c r="AT378" s="105">
        <f>IF(A24stdlife="n/a","n/a",IF(AT$3&gt;(A24stdlife+$E378),('PTRM input'!$H$166*(1+rvanilla02)^0.5)-SUM($H378:AS378),('PTRM input'!$H$166*(1+rvanilla02)^0.5)/A24stdlife))</f>
        <v>0</v>
      </c>
      <c r="AU378" s="105">
        <f>IF(A24stdlife="n/a","n/a",IF(AU$3&gt;(A24stdlife+$E378),('PTRM input'!$H$166*(1+rvanilla02)^0.5)-SUM($H378:AT378),('PTRM input'!$H$166*(1+rvanilla02)^0.5)/A24stdlife))</f>
        <v>0</v>
      </c>
      <c r="AV378" s="105">
        <f>IF(A24stdlife="n/a","n/a",IF(AV$3&gt;(A24stdlife+$E378),('PTRM input'!$H$166*(1+rvanilla02)^0.5)-SUM($H378:AU378),('PTRM input'!$H$166*(1+rvanilla02)^0.5)/A24stdlife))</f>
        <v>0</v>
      </c>
      <c r="AW378" s="105">
        <f>IF(A24stdlife="n/a","n/a",IF(AW$3&gt;(A24stdlife+$E378),('PTRM input'!$H$166*(1+rvanilla02)^0.5)-SUM($H378:AV378),('PTRM input'!$H$166*(1+rvanilla02)^0.5)/A24stdlife))</f>
        <v>0</v>
      </c>
      <c r="AX378" s="105">
        <f>IF(A24stdlife="n/a","n/a",IF(AX$3&gt;(A24stdlife+$E378),('PTRM input'!$H$166*(1+rvanilla02)^0.5)-SUM($H378:AW378),('PTRM input'!$H$166*(1+rvanilla02)^0.5)/A24stdlife))</f>
        <v>0</v>
      </c>
      <c r="AY378" s="105">
        <f>IF(A24stdlife="n/a","n/a",IF(AY$3&gt;(A24stdlife+$E378),('PTRM input'!$H$166*(1+rvanilla02)^0.5)-SUM($H378:AX378),('PTRM input'!$H$166*(1+rvanilla02)^0.5)/A24stdlife))</f>
        <v>0</v>
      </c>
      <c r="AZ378" s="105">
        <f>IF(A24stdlife="n/a","n/a",IF(AZ$3&gt;(A24stdlife+$E378),('PTRM input'!$H$166*(1+rvanilla02)^0.5)-SUM($H378:AY378),('PTRM input'!$H$166*(1+rvanilla02)^0.5)/A24stdlife))</f>
        <v>0</v>
      </c>
      <c r="BA378" s="105">
        <f>IF(A24stdlife="n/a","n/a",IF(BA$3&gt;(A24stdlife+$E378),('PTRM input'!$H$166*(1+rvanilla02)^0.5)-SUM($H378:AZ378),('PTRM input'!$H$166*(1+rvanilla02)^0.5)/A24stdlife))</f>
        <v>0</v>
      </c>
      <c r="BB378" s="105">
        <f>IF(A24stdlife="n/a","n/a",IF(BB$3&gt;(A24stdlife+$E378),('PTRM input'!$H$166*(1+rvanilla02)^0.5)-SUM($H378:BA378),('PTRM input'!$H$166*(1+rvanilla02)^0.5)/A24stdlife))</f>
        <v>0</v>
      </c>
      <c r="BC378" s="105">
        <f>IF(A24stdlife="n/a","n/a",IF(BC$3&gt;(A24stdlife+$E378),('PTRM input'!$H$166*(1+rvanilla02)^0.5)-SUM($H378:BB378),('PTRM input'!$H$166*(1+rvanilla02)^0.5)/A24stdlife))</f>
        <v>0</v>
      </c>
      <c r="BD378" s="105">
        <f>IF(A24stdlife="n/a","n/a",IF(BD$3&gt;(A24stdlife+$E378),('PTRM input'!$H$166*(1+rvanilla02)^0.5)-SUM($H378:BC378),('PTRM input'!$H$166*(1+rvanilla02)^0.5)/A24stdlife))</f>
        <v>0</v>
      </c>
      <c r="BE378" s="105">
        <f>IF(A24stdlife="n/a","n/a",IF(BE$3&gt;(A24stdlife+$E378),('PTRM input'!$H$166*(1+rvanilla02)^0.5)-SUM($H378:BD378),('PTRM input'!$H$166*(1+rvanilla02)^0.5)/A24stdlife))</f>
        <v>0</v>
      </c>
      <c r="BF378" s="105">
        <f>IF(A24stdlife="n/a","n/a",IF(BF$3&gt;(A24stdlife+$E378),('PTRM input'!$H$166*(1+rvanilla02)^0.5)-SUM($H378:BE378),('PTRM input'!$H$166*(1+rvanilla02)^0.5)/A24stdlife))</f>
        <v>0</v>
      </c>
      <c r="BG378" s="105">
        <f>IF(A24stdlife="n/a","n/a",IF(BG$3&gt;(A24stdlife+$E378),('PTRM input'!$H$166*(1+rvanilla02)^0.5)-SUM($H378:BF378),('PTRM input'!$H$166*(1+rvanilla02)^0.5)/A24stdlife))</f>
        <v>0</v>
      </c>
      <c r="BH378" s="105">
        <f>IF(A24stdlife="n/a","n/a",IF(BH$3&gt;(A24stdlife+$E378),('PTRM input'!$H$166*(1+rvanilla02)^0.5)-SUM($H378:BG378),('PTRM input'!$H$166*(1+rvanilla02)^0.5)/A24stdlife))</f>
        <v>0</v>
      </c>
      <c r="BI378" s="105">
        <f>IF(A24stdlife="n/a","n/a",IF(BI$3&gt;(A24stdlife+$E378),('PTRM input'!$H$166*(1+rvanilla02)^0.5)-SUM($H378:BH378),('PTRM input'!$H$166*(1+rvanilla02)^0.5)/A24stdlife))</f>
        <v>0</v>
      </c>
      <c r="BJ378" s="234"/>
      <c r="BK378" s="234"/>
      <c r="BL378" s="234"/>
      <c r="BM378" s="234"/>
    </row>
    <row r="379" spans="1:65" s="190" customFormat="1" hidden="1" outlineLevel="2">
      <c r="A379" s="234"/>
      <c r="B379" s="32"/>
      <c r="C379" s="31"/>
      <c r="D379" s="930"/>
      <c r="E379" s="167">
        <v>3</v>
      </c>
      <c r="F379" s="34"/>
      <c r="G379" s="184"/>
      <c r="H379" s="186"/>
      <c r="I379" s="185"/>
      <c r="J379" s="105">
        <f>IF(A24stdlife="n/a","n/a",IF(J$3&gt;(A24stdlife+$E379),('PTRM input'!$I$166*(1+rvanilla03)^0.5)-SUM($I379:I379),('PTRM input'!$I$166*(1+rvanilla03)^0.5)/A24stdlife))</f>
        <v>0</v>
      </c>
      <c r="K379" s="105">
        <f>IF(A24stdlife="n/a","n/a",IF(K$3&gt;(A24stdlife+$E379),('PTRM input'!$I$166*(1+rvanilla03)^0.5)-SUM($I379:J379),('PTRM input'!$I$166*(1+rvanilla03)^0.5)/A24stdlife))</f>
        <v>0</v>
      </c>
      <c r="L379" s="105">
        <f>IF(A24stdlife="n/a","n/a",IF(L$3&gt;(A24stdlife+$E379),('PTRM input'!$I$166*(1+rvanilla03)^0.5)-SUM($I379:K379),('PTRM input'!$I$166*(1+rvanilla03)^0.5)/A24stdlife))</f>
        <v>0</v>
      </c>
      <c r="M379" s="105">
        <f>IF(A24stdlife="n/a","n/a",IF(M$3&gt;(A24stdlife+$E379),('PTRM input'!$I$166*(1+rvanilla03)^0.5)-SUM($I379:L379),('PTRM input'!$I$166*(1+rvanilla03)^0.5)/A24stdlife))</f>
        <v>0</v>
      </c>
      <c r="N379" s="105">
        <f>IF(A24stdlife="n/a","n/a",IF(N$3&gt;(A24stdlife+$E379),('PTRM input'!$I$166*(1+rvanilla03)^0.5)-SUM($I379:M379),('PTRM input'!$I$166*(1+rvanilla03)^0.5)/A24stdlife))</f>
        <v>0</v>
      </c>
      <c r="O379" s="105">
        <f>IF(A24stdlife="n/a","n/a",IF(O$3&gt;(A24stdlife+$E379),('PTRM input'!$I$166*(1+rvanilla03)^0.5)-SUM($I379:N379),('PTRM input'!$I$166*(1+rvanilla03)^0.5)/A24stdlife))</f>
        <v>0</v>
      </c>
      <c r="P379" s="105">
        <f>IF(A24stdlife="n/a","n/a",IF(P$3&gt;(A24stdlife+$E379),('PTRM input'!$I$166*(1+rvanilla03)^0.5)-SUM($I379:O379),('PTRM input'!$I$166*(1+rvanilla03)^0.5)/A24stdlife))</f>
        <v>0</v>
      </c>
      <c r="Q379" s="105">
        <f>IF(A24stdlife="n/a","n/a",IF(Q$3&gt;(A24stdlife+$E379),('PTRM input'!$I$166*(1+rvanilla03)^0.5)-SUM($I379:P379),('PTRM input'!$I$166*(1+rvanilla03)^0.5)/A24stdlife))</f>
        <v>0</v>
      </c>
      <c r="R379" s="105">
        <f>IF(A24stdlife="n/a","n/a",IF(R$3&gt;(A24stdlife+$E379),('PTRM input'!$I$166*(1+rvanilla03)^0.5)-SUM($I379:Q379),('PTRM input'!$I$166*(1+rvanilla03)^0.5)/A24stdlife))</f>
        <v>0</v>
      </c>
      <c r="S379" s="105">
        <f>IF(A24stdlife="n/a","n/a",IF(S$3&gt;(A24stdlife+$E379),('PTRM input'!$I$166*(1+rvanilla03)^0.5)-SUM($I379:R379),('PTRM input'!$I$166*(1+rvanilla03)^0.5)/A24stdlife))</f>
        <v>0</v>
      </c>
      <c r="T379" s="105">
        <f>IF(A24stdlife="n/a","n/a",IF(T$3&gt;(A24stdlife+$E379),('PTRM input'!$I$166*(1+rvanilla03)^0.5)-SUM($I379:S379),('PTRM input'!$I$166*(1+rvanilla03)^0.5)/A24stdlife))</f>
        <v>0</v>
      </c>
      <c r="U379" s="105">
        <f>IF(A24stdlife="n/a","n/a",IF(U$3&gt;(A24stdlife+$E379),('PTRM input'!$I$166*(1+rvanilla03)^0.5)-SUM($I379:T379),('PTRM input'!$I$166*(1+rvanilla03)^0.5)/A24stdlife))</f>
        <v>0</v>
      </c>
      <c r="V379" s="105">
        <f>IF(A24stdlife="n/a","n/a",IF(V$3&gt;(A24stdlife+$E379),('PTRM input'!$I$166*(1+rvanilla03)^0.5)-SUM($I379:U379),('PTRM input'!$I$166*(1+rvanilla03)^0.5)/A24stdlife))</f>
        <v>0</v>
      </c>
      <c r="W379" s="105">
        <f>IF(A24stdlife="n/a","n/a",IF(W$3&gt;(A24stdlife+$E379),('PTRM input'!$I$166*(1+rvanilla03)^0.5)-SUM($I379:V379),('PTRM input'!$I$166*(1+rvanilla03)^0.5)/A24stdlife))</f>
        <v>0</v>
      </c>
      <c r="X379" s="105">
        <f>IF(A24stdlife="n/a","n/a",IF(X$3&gt;(A24stdlife+$E379),('PTRM input'!$I$166*(1+rvanilla03)^0.5)-SUM($I379:W379),('PTRM input'!$I$166*(1+rvanilla03)^0.5)/A24stdlife))</f>
        <v>0</v>
      </c>
      <c r="Y379" s="105">
        <f>IF(A24stdlife="n/a","n/a",IF(Y$3&gt;(A24stdlife+$E379),('PTRM input'!$I$166*(1+rvanilla03)^0.5)-SUM($I379:X379),('PTRM input'!$I$166*(1+rvanilla03)^0.5)/A24stdlife))</f>
        <v>0</v>
      </c>
      <c r="Z379" s="105">
        <f>IF(A24stdlife="n/a","n/a",IF(Z$3&gt;(A24stdlife+$E379),('PTRM input'!$I$166*(1+rvanilla03)^0.5)-SUM($I379:Y379),('PTRM input'!$I$166*(1+rvanilla03)^0.5)/A24stdlife))</f>
        <v>0</v>
      </c>
      <c r="AA379" s="105">
        <f>IF(A24stdlife="n/a","n/a",IF(AA$3&gt;(A24stdlife+$E379),('PTRM input'!$I$166*(1+rvanilla03)^0.5)-SUM($I379:Z379),('PTRM input'!$I$166*(1+rvanilla03)^0.5)/A24stdlife))</f>
        <v>0</v>
      </c>
      <c r="AB379" s="105">
        <f>IF(A24stdlife="n/a","n/a",IF(AB$3&gt;(A24stdlife+$E379),('PTRM input'!$I$166*(1+rvanilla03)^0.5)-SUM($I379:AA379),('PTRM input'!$I$166*(1+rvanilla03)^0.5)/A24stdlife))</f>
        <v>0</v>
      </c>
      <c r="AC379" s="105">
        <f>IF(A24stdlife="n/a","n/a",IF(AC$3&gt;(A24stdlife+$E379),('PTRM input'!$I$166*(1+rvanilla03)^0.5)-SUM($I379:AB379),('PTRM input'!$I$166*(1+rvanilla03)^0.5)/A24stdlife))</f>
        <v>0</v>
      </c>
      <c r="AD379" s="105">
        <f>IF(A24stdlife="n/a","n/a",IF(AD$3&gt;(A24stdlife+$E379),('PTRM input'!$I$166*(1+rvanilla03)^0.5)-SUM($I379:AC379),('PTRM input'!$I$166*(1+rvanilla03)^0.5)/A24stdlife))</f>
        <v>0</v>
      </c>
      <c r="AE379" s="105">
        <f>IF(A24stdlife="n/a","n/a",IF(AE$3&gt;(A24stdlife+$E379),('PTRM input'!$I$166*(1+rvanilla03)^0.5)-SUM($I379:AD379),('PTRM input'!$I$166*(1+rvanilla03)^0.5)/A24stdlife))</f>
        <v>0</v>
      </c>
      <c r="AF379" s="105">
        <f>IF(A24stdlife="n/a","n/a",IF(AF$3&gt;(A24stdlife+$E379),('PTRM input'!$I$166*(1+rvanilla03)^0.5)-SUM($I379:AE379),('PTRM input'!$I$166*(1+rvanilla03)^0.5)/A24stdlife))</f>
        <v>0</v>
      </c>
      <c r="AG379" s="105">
        <f>IF(A24stdlife="n/a","n/a",IF(AG$3&gt;(A24stdlife+$E379),('PTRM input'!$I$166*(1+rvanilla03)^0.5)-SUM($I379:AF379),('PTRM input'!$I$166*(1+rvanilla03)^0.5)/A24stdlife))</f>
        <v>0</v>
      </c>
      <c r="AH379" s="105">
        <f>IF(A24stdlife="n/a","n/a",IF(AH$3&gt;(A24stdlife+$E379),('PTRM input'!$I$166*(1+rvanilla03)^0.5)-SUM($I379:AG379),('PTRM input'!$I$166*(1+rvanilla03)^0.5)/A24stdlife))</f>
        <v>0</v>
      </c>
      <c r="AI379" s="105">
        <f>IF(A24stdlife="n/a","n/a",IF(AI$3&gt;(A24stdlife+$E379),('PTRM input'!$I$166*(1+rvanilla03)^0.5)-SUM($I379:AH379),('PTRM input'!$I$166*(1+rvanilla03)^0.5)/A24stdlife))</f>
        <v>0</v>
      </c>
      <c r="AJ379" s="105">
        <f>IF(A24stdlife="n/a","n/a",IF(AJ$3&gt;(A24stdlife+$E379),('PTRM input'!$I$166*(1+rvanilla03)^0.5)-SUM($I379:AI379),('PTRM input'!$I$166*(1+rvanilla03)^0.5)/A24stdlife))</f>
        <v>0</v>
      </c>
      <c r="AK379" s="105">
        <f>IF(A24stdlife="n/a","n/a",IF(AK$3&gt;(A24stdlife+$E379),('PTRM input'!$I$166*(1+rvanilla03)^0.5)-SUM($I379:AJ379),('PTRM input'!$I$166*(1+rvanilla03)^0.5)/A24stdlife))</f>
        <v>0</v>
      </c>
      <c r="AL379" s="105">
        <f>IF(A24stdlife="n/a","n/a",IF(AL$3&gt;(A24stdlife+$E379),('PTRM input'!$I$166*(1+rvanilla03)^0.5)-SUM($I379:AK379),('PTRM input'!$I$166*(1+rvanilla03)^0.5)/A24stdlife))</f>
        <v>0</v>
      </c>
      <c r="AM379" s="105">
        <f>IF(A24stdlife="n/a","n/a",IF(AM$3&gt;(A24stdlife+$E379),('PTRM input'!$I$166*(1+rvanilla03)^0.5)-SUM($I379:AL379),('PTRM input'!$I$166*(1+rvanilla03)^0.5)/A24stdlife))</f>
        <v>0</v>
      </c>
      <c r="AN379" s="105">
        <f>IF(A24stdlife="n/a","n/a",IF(AN$3&gt;(A24stdlife+$E379),('PTRM input'!$I$166*(1+rvanilla03)^0.5)-SUM($I379:AM379),('PTRM input'!$I$166*(1+rvanilla03)^0.5)/A24stdlife))</f>
        <v>0</v>
      </c>
      <c r="AO379" s="105">
        <f>IF(A24stdlife="n/a","n/a",IF(AO$3&gt;(A24stdlife+$E379),('PTRM input'!$I$166*(1+rvanilla03)^0.5)-SUM($I379:AN379),('PTRM input'!$I$166*(1+rvanilla03)^0.5)/A24stdlife))</f>
        <v>0</v>
      </c>
      <c r="AP379" s="105">
        <f>IF(A24stdlife="n/a","n/a",IF(AP$3&gt;(A24stdlife+$E379),('PTRM input'!$I$166*(1+rvanilla03)^0.5)-SUM($I379:AO379),('PTRM input'!$I$166*(1+rvanilla03)^0.5)/A24stdlife))</f>
        <v>0</v>
      </c>
      <c r="AQ379" s="105">
        <f>IF(A24stdlife="n/a","n/a",IF(AQ$3&gt;(A24stdlife+$E379),('PTRM input'!$I$166*(1+rvanilla03)^0.5)-SUM($I379:AP379),('PTRM input'!$I$166*(1+rvanilla03)^0.5)/A24stdlife))</f>
        <v>0</v>
      </c>
      <c r="AR379" s="105">
        <f>IF(A24stdlife="n/a","n/a",IF(AR$3&gt;(A24stdlife+$E379),('PTRM input'!$I$166*(1+rvanilla03)^0.5)-SUM($I379:AQ379),('PTRM input'!$I$166*(1+rvanilla03)^0.5)/A24stdlife))</f>
        <v>0</v>
      </c>
      <c r="AS379" s="105">
        <f>IF(A24stdlife="n/a","n/a",IF(AS$3&gt;(A24stdlife+$E379),('PTRM input'!$I$166*(1+rvanilla03)^0.5)-SUM($I379:AR379),('PTRM input'!$I$166*(1+rvanilla03)^0.5)/A24stdlife))</f>
        <v>0</v>
      </c>
      <c r="AT379" s="105">
        <f>IF(A24stdlife="n/a","n/a",IF(AT$3&gt;(A24stdlife+$E379),('PTRM input'!$I$166*(1+rvanilla03)^0.5)-SUM($I379:AS379),('PTRM input'!$I$166*(1+rvanilla03)^0.5)/A24stdlife))</f>
        <v>0</v>
      </c>
      <c r="AU379" s="105">
        <f>IF(A24stdlife="n/a","n/a",IF(AU$3&gt;(A24stdlife+$E379),('PTRM input'!$I$166*(1+rvanilla03)^0.5)-SUM($I379:AT379),('PTRM input'!$I$166*(1+rvanilla03)^0.5)/A24stdlife))</f>
        <v>0</v>
      </c>
      <c r="AV379" s="105">
        <f>IF(A24stdlife="n/a","n/a",IF(AV$3&gt;(A24stdlife+$E379),('PTRM input'!$I$166*(1+rvanilla03)^0.5)-SUM($I379:AU379),('PTRM input'!$I$166*(1+rvanilla03)^0.5)/A24stdlife))</f>
        <v>0</v>
      </c>
      <c r="AW379" s="105">
        <f>IF(A24stdlife="n/a","n/a",IF(AW$3&gt;(A24stdlife+$E379),('PTRM input'!$I$166*(1+rvanilla03)^0.5)-SUM($I379:AV379),('PTRM input'!$I$166*(1+rvanilla03)^0.5)/A24stdlife))</f>
        <v>0</v>
      </c>
      <c r="AX379" s="105">
        <f>IF(A24stdlife="n/a","n/a",IF(AX$3&gt;(A24stdlife+$E379),('PTRM input'!$I$166*(1+rvanilla03)^0.5)-SUM($I379:AW379),('PTRM input'!$I$166*(1+rvanilla03)^0.5)/A24stdlife))</f>
        <v>0</v>
      </c>
      <c r="AY379" s="105">
        <f>IF(A24stdlife="n/a","n/a",IF(AY$3&gt;(A24stdlife+$E379),('PTRM input'!$I$166*(1+rvanilla03)^0.5)-SUM($I379:AX379),('PTRM input'!$I$166*(1+rvanilla03)^0.5)/A24stdlife))</f>
        <v>0</v>
      </c>
      <c r="AZ379" s="105">
        <f>IF(A24stdlife="n/a","n/a",IF(AZ$3&gt;(A24stdlife+$E379),('PTRM input'!$I$166*(1+rvanilla03)^0.5)-SUM($I379:AY379),('PTRM input'!$I$166*(1+rvanilla03)^0.5)/A24stdlife))</f>
        <v>0</v>
      </c>
      <c r="BA379" s="105">
        <f>IF(A24stdlife="n/a","n/a",IF(BA$3&gt;(A24stdlife+$E379),('PTRM input'!$I$166*(1+rvanilla03)^0.5)-SUM($I379:AZ379),('PTRM input'!$I$166*(1+rvanilla03)^0.5)/A24stdlife))</f>
        <v>0</v>
      </c>
      <c r="BB379" s="105">
        <f>IF(A24stdlife="n/a","n/a",IF(BB$3&gt;(A24stdlife+$E379),('PTRM input'!$I$166*(1+rvanilla03)^0.5)-SUM($I379:BA379),('PTRM input'!$I$166*(1+rvanilla03)^0.5)/A24stdlife))</f>
        <v>0</v>
      </c>
      <c r="BC379" s="105">
        <f>IF(A24stdlife="n/a","n/a",IF(BC$3&gt;(A24stdlife+$E379),('PTRM input'!$I$166*(1+rvanilla03)^0.5)-SUM($I379:BB379),('PTRM input'!$I$166*(1+rvanilla03)^0.5)/A24stdlife))</f>
        <v>0</v>
      </c>
      <c r="BD379" s="105">
        <f>IF(A24stdlife="n/a","n/a",IF(BD$3&gt;(A24stdlife+$E379),('PTRM input'!$I$166*(1+rvanilla03)^0.5)-SUM($I379:BC379),('PTRM input'!$I$166*(1+rvanilla03)^0.5)/A24stdlife))</f>
        <v>0</v>
      </c>
      <c r="BE379" s="105">
        <f>IF(A24stdlife="n/a","n/a",IF(BE$3&gt;(A24stdlife+$E379),('PTRM input'!$I$166*(1+rvanilla03)^0.5)-SUM($I379:BD379),('PTRM input'!$I$166*(1+rvanilla03)^0.5)/A24stdlife))</f>
        <v>0</v>
      </c>
      <c r="BF379" s="105">
        <f>IF(A24stdlife="n/a","n/a",IF(BF$3&gt;(A24stdlife+$E379),('PTRM input'!$I$166*(1+rvanilla03)^0.5)-SUM($I379:BE379),('PTRM input'!$I$166*(1+rvanilla03)^0.5)/A24stdlife))</f>
        <v>0</v>
      </c>
      <c r="BG379" s="105">
        <f>IF(A24stdlife="n/a","n/a",IF(BG$3&gt;(A24stdlife+$E379),('PTRM input'!$I$166*(1+rvanilla03)^0.5)-SUM($I379:BF379),('PTRM input'!$I$166*(1+rvanilla03)^0.5)/A24stdlife))</f>
        <v>0</v>
      </c>
      <c r="BH379" s="105">
        <f>IF(A24stdlife="n/a","n/a",IF(BH$3&gt;(A24stdlife+$E379),('PTRM input'!$I$166*(1+rvanilla03)^0.5)-SUM($I379:BG379),('PTRM input'!$I$166*(1+rvanilla03)^0.5)/A24stdlife))</f>
        <v>0</v>
      </c>
      <c r="BI379" s="105">
        <f>IF(A24stdlife="n/a","n/a",IF(BI$3&gt;(A24stdlife+$E379),('PTRM input'!$I$166*(1+rvanilla03)^0.5)-SUM($I379:BH379),('PTRM input'!$I$166*(1+rvanilla03)^0.5)/A24stdlife))</f>
        <v>0</v>
      </c>
      <c r="BJ379" s="234"/>
      <c r="BK379" s="234"/>
      <c r="BL379" s="234"/>
      <c r="BM379" s="234"/>
    </row>
    <row r="380" spans="1:65" s="190" customFormat="1" hidden="1" outlineLevel="2">
      <c r="A380" s="234"/>
      <c r="B380" s="32"/>
      <c r="C380" s="31"/>
      <c r="D380" s="930"/>
      <c r="E380" s="167">
        <v>4</v>
      </c>
      <c r="F380" s="34"/>
      <c r="G380" s="184"/>
      <c r="H380" s="186"/>
      <c r="I380" s="186"/>
      <c r="J380" s="185"/>
      <c r="K380" s="105">
        <f>IF(A24stdlife="n/a","n/a",IF(K$3&gt;(A24stdlife+$E380),('PTRM input'!$J$166*(1+rvanilla04)^0.5)-SUM($J380:J380),('PTRM input'!$J$166*(1+rvanilla04)^0.5)/A24stdlife))</f>
        <v>0</v>
      </c>
      <c r="L380" s="105">
        <f>IF(A24stdlife="n/a","n/a",IF(L$3&gt;(A24stdlife+$E380),('PTRM input'!$J$166*(1+rvanilla04)^0.5)-SUM($J380:K380),('PTRM input'!$J$166*(1+rvanilla04)^0.5)/A24stdlife))</f>
        <v>0</v>
      </c>
      <c r="M380" s="105">
        <f>IF(A24stdlife="n/a","n/a",IF(M$3&gt;(A24stdlife+$E380),('PTRM input'!$J$166*(1+rvanilla04)^0.5)-SUM($J380:L380),('PTRM input'!$J$166*(1+rvanilla04)^0.5)/A24stdlife))</f>
        <v>0</v>
      </c>
      <c r="N380" s="105">
        <f>IF(A24stdlife="n/a","n/a",IF(N$3&gt;(A24stdlife+$E380),('PTRM input'!$J$166*(1+rvanilla04)^0.5)-SUM($J380:M380),('PTRM input'!$J$166*(1+rvanilla04)^0.5)/A24stdlife))</f>
        <v>0</v>
      </c>
      <c r="O380" s="105">
        <f>IF(A24stdlife="n/a","n/a",IF(O$3&gt;(A24stdlife+$E380),('PTRM input'!$J$166*(1+rvanilla04)^0.5)-SUM($J380:N380),('PTRM input'!$J$166*(1+rvanilla04)^0.5)/A24stdlife))</f>
        <v>0</v>
      </c>
      <c r="P380" s="105">
        <f>IF(A24stdlife="n/a","n/a",IF(P$3&gt;(A24stdlife+$E380),('PTRM input'!$J$166*(1+rvanilla04)^0.5)-SUM($J380:O380),('PTRM input'!$J$166*(1+rvanilla04)^0.5)/A24stdlife))</f>
        <v>0</v>
      </c>
      <c r="Q380" s="105">
        <f>IF(A24stdlife="n/a","n/a",IF(Q$3&gt;(A24stdlife+$E380),('PTRM input'!$J$166*(1+rvanilla04)^0.5)-SUM($J380:P380),('PTRM input'!$J$166*(1+rvanilla04)^0.5)/A24stdlife))</f>
        <v>0</v>
      </c>
      <c r="R380" s="105">
        <f>IF(A24stdlife="n/a","n/a",IF(R$3&gt;(A24stdlife+$E380),('PTRM input'!$J$166*(1+rvanilla04)^0.5)-SUM($J380:Q380),('PTRM input'!$J$166*(1+rvanilla04)^0.5)/A24stdlife))</f>
        <v>0</v>
      </c>
      <c r="S380" s="105">
        <f>IF(A24stdlife="n/a","n/a",IF(S$3&gt;(A24stdlife+$E380),('PTRM input'!$J$166*(1+rvanilla04)^0.5)-SUM($J380:R380),('PTRM input'!$J$166*(1+rvanilla04)^0.5)/A24stdlife))</f>
        <v>0</v>
      </c>
      <c r="T380" s="105">
        <f>IF(A24stdlife="n/a","n/a",IF(T$3&gt;(A24stdlife+$E380),('PTRM input'!$J$166*(1+rvanilla04)^0.5)-SUM($J380:S380),('PTRM input'!$J$166*(1+rvanilla04)^0.5)/A24stdlife))</f>
        <v>0</v>
      </c>
      <c r="U380" s="105">
        <f>IF(A24stdlife="n/a","n/a",IF(U$3&gt;(A24stdlife+$E380),('PTRM input'!$J$166*(1+rvanilla04)^0.5)-SUM($J380:T380),('PTRM input'!$J$166*(1+rvanilla04)^0.5)/A24stdlife))</f>
        <v>0</v>
      </c>
      <c r="V380" s="105">
        <f>IF(A24stdlife="n/a","n/a",IF(V$3&gt;(A24stdlife+$E380),('PTRM input'!$J$166*(1+rvanilla04)^0.5)-SUM($J380:U380),('PTRM input'!$J$166*(1+rvanilla04)^0.5)/A24stdlife))</f>
        <v>0</v>
      </c>
      <c r="W380" s="105">
        <f>IF(A24stdlife="n/a","n/a",IF(W$3&gt;(A24stdlife+$E380),('PTRM input'!$J$166*(1+rvanilla04)^0.5)-SUM($J380:V380),('PTRM input'!$J$166*(1+rvanilla04)^0.5)/A24stdlife))</f>
        <v>0</v>
      </c>
      <c r="X380" s="105">
        <f>IF(A24stdlife="n/a","n/a",IF(X$3&gt;(A24stdlife+$E380),('PTRM input'!$J$166*(1+rvanilla04)^0.5)-SUM($J380:W380),('PTRM input'!$J$166*(1+rvanilla04)^0.5)/A24stdlife))</f>
        <v>0</v>
      </c>
      <c r="Y380" s="105">
        <f>IF(A24stdlife="n/a","n/a",IF(Y$3&gt;(A24stdlife+$E380),('PTRM input'!$J$166*(1+rvanilla04)^0.5)-SUM($J380:X380),('PTRM input'!$J$166*(1+rvanilla04)^0.5)/A24stdlife))</f>
        <v>0</v>
      </c>
      <c r="Z380" s="105">
        <f>IF(A24stdlife="n/a","n/a",IF(Z$3&gt;(A24stdlife+$E380),('PTRM input'!$J$166*(1+rvanilla04)^0.5)-SUM($J380:Y380),('PTRM input'!$J$166*(1+rvanilla04)^0.5)/A24stdlife))</f>
        <v>0</v>
      </c>
      <c r="AA380" s="105">
        <f>IF(A24stdlife="n/a","n/a",IF(AA$3&gt;(A24stdlife+$E380),('PTRM input'!$J$166*(1+rvanilla04)^0.5)-SUM($J380:Z380),('PTRM input'!$J$166*(1+rvanilla04)^0.5)/A24stdlife))</f>
        <v>0</v>
      </c>
      <c r="AB380" s="105">
        <f>IF(A24stdlife="n/a","n/a",IF(AB$3&gt;(A24stdlife+$E380),('PTRM input'!$J$166*(1+rvanilla04)^0.5)-SUM($J380:AA380),('PTRM input'!$J$166*(1+rvanilla04)^0.5)/A24stdlife))</f>
        <v>0</v>
      </c>
      <c r="AC380" s="105">
        <f>IF(A24stdlife="n/a","n/a",IF(AC$3&gt;(A24stdlife+$E380),('PTRM input'!$J$166*(1+rvanilla04)^0.5)-SUM($J380:AB380),('PTRM input'!$J$166*(1+rvanilla04)^0.5)/A24stdlife))</f>
        <v>0</v>
      </c>
      <c r="AD380" s="105">
        <f>IF(A24stdlife="n/a","n/a",IF(AD$3&gt;(A24stdlife+$E380),('PTRM input'!$J$166*(1+rvanilla04)^0.5)-SUM($J380:AC380),('PTRM input'!$J$166*(1+rvanilla04)^0.5)/A24stdlife))</f>
        <v>0</v>
      </c>
      <c r="AE380" s="105">
        <f>IF(A24stdlife="n/a","n/a",IF(AE$3&gt;(A24stdlife+$E380),('PTRM input'!$J$166*(1+rvanilla04)^0.5)-SUM($J380:AD380),('PTRM input'!$J$166*(1+rvanilla04)^0.5)/A24stdlife))</f>
        <v>0</v>
      </c>
      <c r="AF380" s="105">
        <f>IF(A24stdlife="n/a","n/a",IF(AF$3&gt;(A24stdlife+$E380),('PTRM input'!$J$166*(1+rvanilla04)^0.5)-SUM($J380:AE380),('PTRM input'!$J$166*(1+rvanilla04)^0.5)/A24stdlife))</f>
        <v>0</v>
      </c>
      <c r="AG380" s="105">
        <f>IF(A24stdlife="n/a","n/a",IF(AG$3&gt;(A24stdlife+$E380),('PTRM input'!$J$166*(1+rvanilla04)^0.5)-SUM($J380:AF380),('PTRM input'!$J$166*(1+rvanilla04)^0.5)/A24stdlife))</f>
        <v>0</v>
      </c>
      <c r="AH380" s="105">
        <f>IF(A24stdlife="n/a","n/a",IF(AH$3&gt;(A24stdlife+$E380),('PTRM input'!$J$166*(1+rvanilla04)^0.5)-SUM($J380:AG380),('PTRM input'!$J$166*(1+rvanilla04)^0.5)/A24stdlife))</f>
        <v>0</v>
      </c>
      <c r="AI380" s="105">
        <f>IF(A24stdlife="n/a","n/a",IF(AI$3&gt;(A24stdlife+$E380),('PTRM input'!$J$166*(1+rvanilla04)^0.5)-SUM($J380:AH380),('PTRM input'!$J$166*(1+rvanilla04)^0.5)/A24stdlife))</f>
        <v>0</v>
      </c>
      <c r="AJ380" s="105">
        <f>IF(A24stdlife="n/a","n/a",IF(AJ$3&gt;(A24stdlife+$E380),('PTRM input'!$J$166*(1+rvanilla04)^0.5)-SUM($J380:AI380),('PTRM input'!$J$166*(1+rvanilla04)^0.5)/A24stdlife))</f>
        <v>0</v>
      </c>
      <c r="AK380" s="105">
        <f>IF(A24stdlife="n/a","n/a",IF(AK$3&gt;(A24stdlife+$E380),('PTRM input'!$J$166*(1+rvanilla04)^0.5)-SUM($J380:AJ380),('PTRM input'!$J$166*(1+rvanilla04)^0.5)/A24stdlife))</f>
        <v>0</v>
      </c>
      <c r="AL380" s="105">
        <f>IF(A24stdlife="n/a","n/a",IF(AL$3&gt;(A24stdlife+$E380),('PTRM input'!$J$166*(1+rvanilla04)^0.5)-SUM($J380:AK380),('PTRM input'!$J$166*(1+rvanilla04)^0.5)/A24stdlife))</f>
        <v>0</v>
      </c>
      <c r="AM380" s="105">
        <f>IF(A24stdlife="n/a","n/a",IF(AM$3&gt;(A24stdlife+$E380),('PTRM input'!$J$166*(1+rvanilla04)^0.5)-SUM($J380:AL380),('PTRM input'!$J$166*(1+rvanilla04)^0.5)/A24stdlife))</f>
        <v>0</v>
      </c>
      <c r="AN380" s="105">
        <f>IF(A24stdlife="n/a","n/a",IF(AN$3&gt;(A24stdlife+$E380),('PTRM input'!$J$166*(1+rvanilla04)^0.5)-SUM($J380:AM380),('PTRM input'!$J$166*(1+rvanilla04)^0.5)/A24stdlife))</f>
        <v>0</v>
      </c>
      <c r="AO380" s="105">
        <f>IF(A24stdlife="n/a","n/a",IF(AO$3&gt;(A24stdlife+$E380),('PTRM input'!$J$166*(1+rvanilla04)^0.5)-SUM($J380:AN380),('PTRM input'!$J$166*(1+rvanilla04)^0.5)/A24stdlife))</f>
        <v>0</v>
      </c>
      <c r="AP380" s="105">
        <f>IF(A24stdlife="n/a","n/a",IF(AP$3&gt;(A24stdlife+$E380),('PTRM input'!$J$166*(1+rvanilla04)^0.5)-SUM($J380:AO380),('PTRM input'!$J$166*(1+rvanilla04)^0.5)/A24stdlife))</f>
        <v>0</v>
      </c>
      <c r="AQ380" s="105">
        <f>IF(A24stdlife="n/a","n/a",IF(AQ$3&gt;(A24stdlife+$E380),('PTRM input'!$J$166*(1+rvanilla04)^0.5)-SUM($J380:AP380),('PTRM input'!$J$166*(1+rvanilla04)^0.5)/A24stdlife))</f>
        <v>0</v>
      </c>
      <c r="AR380" s="105">
        <f>IF(A24stdlife="n/a","n/a",IF(AR$3&gt;(A24stdlife+$E380),('PTRM input'!$J$166*(1+rvanilla04)^0.5)-SUM($J380:AQ380),('PTRM input'!$J$166*(1+rvanilla04)^0.5)/A24stdlife))</f>
        <v>0</v>
      </c>
      <c r="AS380" s="105">
        <f>IF(A24stdlife="n/a","n/a",IF(AS$3&gt;(A24stdlife+$E380),('PTRM input'!$J$166*(1+rvanilla04)^0.5)-SUM($J380:AR380),('PTRM input'!$J$166*(1+rvanilla04)^0.5)/A24stdlife))</f>
        <v>0</v>
      </c>
      <c r="AT380" s="105">
        <f>IF(A24stdlife="n/a","n/a",IF(AT$3&gt;(A24stdlife+$E380),('PTRM input'!$J$166*(1+rvanilla04)^0.5)-SUM($J380:AS380),('PTRM input'!$J$166*(1+rvanilla04)^0.5)/A24stdlife))</f>
        <v>0</v>
      </c>
      <c r="AU380" s="105">
        <f>IF(A24stdlife="n/a","n/a",IF(AU$3&gt;(A24stdlife+$E380),('PTRM input'!$J$166*(1+rvanilla04)^0.5)-SUM($J380:AT380),('PTRM input'!$J$166*(1+rvanilla04)^0.5)/A24stdlife))</f>
        <v>0</v>
      </c>
      <c r="AV380" s="105">
        <f>IF(A24stdlife="n/a","n/a",IF(AV$3&gt;(A24stdlife+$E380),('PTRM input'!$J$166*(1+rvanilla04)^0.5)-SUM($J380:AU380),('PTRM input'!$J$166*(1+rvanilla04)^0.5)/A24stdlife))</f>
        <v>0</v>
      </c>
      <c r="AW380" s="105">
        <f>IF(A24stdlife="n/a","n/a",IF(AW$3&gt;(A24stdlife+$E380),('PTRM input'!$J$166*(1+rvanilla04)^0.5)-SUM($J380:AV380),('PTRM input'!$J$166*(1+rvanilla04)^0.5)/A24stdlife))</f>
        <v>0</v>
      </c>
      <c r="AX380" s="105">
        <f>IF(A24stdlife="n/a","n/a",IF(AX$3&gt;(A24stdlife+$E380),('PTRM input'!$J$166*(1+rvanilla04)^0.5)-SUM($J380:AW380),('PTRM input'!$J$166*(1+rvanilla04)^0.5)/A24stdlife))</f>
        <v>0</v>
      </c>
      <c r="AY380" s="105">
        <f>IF(A24stdlife="n/a","n/a",IF(AY$3&gt;(A24stdlife+$E380),('PTRM input'!$J$166*(1+rvanilla04)^0.5)-SUM($J380:AX380),('PTRM input'!$J$166*(1+rvanilla04)^0.5)/A24stdlife))</f>
        <v>0</v>
      </c>
      <c r="AZ380" s="105">
        <f>IF(A24stdlife="n/a","n/a",IF(AZ$3&gt;(A24stdlife+$E380),('PTRM input'!$J$166*(1+rvanilla04)^0.5)-SUM($J380:AY380),('PTRM input'!$J$166*(1+rvanilla04)^0.5)/A24stdlife))</f>
        <v>0</v>
      </c>
      <c r="BA380" s="105">
        <f>IF(A24stdlife="n/a","n/a",IF(BA$3&gt;(A24stdlife+$E380),('PTRM input'!$J$166*(1+rvanilla04)^0.5)-SUM($J380:AZ380),('PTRM input'!$J$166*(1+rvanilla04)^0.5)/A24stdlife))</f>
        <v>0</v>
      </c>
      <c r="BB380" s="105">
        <f>IF(A24stdlife="n/a","n/a",IF(BB$3&gt;(A24stdlife+$E380),('PTRM input'!$J$166*(1+rvanilla04)^0.5)-SUM($J380:BA380),('PTRM input'!$J$166*(1+rvanilla04)^0.5)/A24stdlife))</f>
        <v>0</v>
      </c>
      <c r="BC380" s="105">
        <f>IF(A24stdlife="n/a","n/a",IF(BC$3&gt;(A24stdlife+$E380),('PTRM input'!$J$166*(1+rvanilla04)^0.5)-SUM($J380:BB380),('PTRM input'!$J$166*(1+rvanilla04)^0.5)/A24stdlife))</f>
        <v>0</v>
      </c>
      <c r="BD380" s="105">
        <f>IF(A24stdlife="n/a","n/a",IF(BD$3&gt;(A24stdlife+$E380),('PTRM input'!$J$166*(1+rvanilla04)^0.5)-SUM($J380:BC380),('PTRM input'!$J$166*(1+rvanilla04)^0.5)/A24stdlife))</f>
        <v>0</v>
      </c>
      <c r="BE380" s="105">
        <f>IF(A24stdlife="n/a","n/a",IF(BE$3&gt;(A24stdlife+$E380),('PTRM input'!$J$166*(1+rvanilla04)^0.5)-SUM($J380:BD380),('PTRM input'!$J$166*(1+rvanilla04)^0.5)/A24stdlife))</f>
        <v>0</v>
      </c>
      <c r="BF380" s="105">
        <f>IF(A24stdlife="n/a","n/a",IF(BF$3&gt;(A24stdlife+$E380),('PTRM input'!$J$166*(1+rvanilla04)^0.5)-SUM($J380:BE380),('PTRM input'!$J$166*(1+rvanilla04)^0.5)/A24stdlife))</f>
        <v>0</v>
      </c>
      <c r="BG380" s="105">
        <f>IF(A24stdlife="n/a","n/a",IF(BG$3&gt;(A24stdlife+$E380),('PTRM input'!$J$166*(1+rvanilla04)^0.5)-SUM($J380:BF380),('PTRM input'!$J$166*(1+rvanilla04)^0.5)/A24stdlife))</f>
        <v>0</v>
      </c>
      <c r="BH380" s="105">
        <f>IF(A24stdlife="n/a","n/a",IF(BH$3&gt;(A24stdlife+$E380),('PTRM input'!$J$166*(1+rvanilla04)^0.5)-SUM($J380:BG380),('PTRM input'!$J$166*(1+rvanilla04)^0.5)/A24stdlife))</f>
        <v>0</v>
      </c>
      <c r="BI380" s="105">
        <f>IF(A24stdlife="n/a","n/a",IF(BI$3&gt;(A24stdlife+$E380),('PTRM input'!$J$166*(1+rvanilla04)^0.5)-SUM($J380:BH380),('PTRM input'!$J$166*(1+rvanilla04)^0.5)/A24stdlife))</f>
        <v>0</v>
      </c>
      <c r="BJ380" s="234"/>
      <c r="BK380" s="234"/>
      <c r="BL380" s="234"/>
      <c r="BM380" s="234"/>
    </row>
    <row r="381" spans="1:65" s="190" customFormat="1" hidden="1" outlineLevel="2">
      <c r="A381" s="234"/>
      <c r="B381" s="32"/>
      <c r="C381" s="31"/>
      <c r="D381" s="930"/>
      <c r="E381" s="167">
        <v>5</v>
      </c>
      <c r="F381" s="34"/>
      <c r="G381" s="184"/>
      <c r="H381" s="186"/>
      <c r="I381" s="186"/>
      <c r="J381" s="186"/>
      <c r="K381" s="185"/>
      <c r="L381" s="105">
        <f>IF(A24stdlife="n/a","n/a",IF(L$3&gt;(A24stdlife+$E381),('PTRM input'!$K$166*(1+rvanilla05)^0.5)-SUM($K381:K381),('PTRM input'!$K$166*(1+rvanilla05)^0.5)/A24stdlife))</f>
        <v>0</v>
      </c>
      <c r="M381" s="105">
        <f>IF(A24stdlife="n/a","n/a",IF(M$3&gt;(A24stdlife+$E381),('PTRM input'!$K$166*(1+rvanilla05)^0.5)-SUM($K381:L381),('PTRM input'!$K$166*(1+rvanilla05)^0.5)/A24stdlife))</f>
        <v>0</v>
      </c>
      <c r="N381" s="105">
        <f>IF(A24stdlife="n/a","n/a",IF(N$3&gt;(A24stdlife+$E381),('PTRM input'!$K$166*(1+rvanilla05)^0.5)-SUM($K381:M381),('PTRM input'!$K$166*(1+rvanilla05)^0.5)/A24stdlife))</f>
        <v>0</v>
      </c>
      <c r="O381" s="105">
        <f>IF(A24stdlife="n/a","n/a",IF(O$3&gt;(A24stdlife+$E381),('PTRM input'!$K$166*(1+rvanilla05)^0.5)-SUM($K381:N381),('PTRM input'!$K$166*(1+rvanilla05)^0.5)/A24stdlife))</f>
        <v>0</v>
      </c>
      <c r="P381" s="105">
        <f>IF(A24stdlife="n/a","n/a",IF(P$3&gt;(A24stdlife+$E381),('PTRM input'!$K$166*(1+rvanilla05)^0.5)-SUM($K381:O381),('PTRM input'!$K$166*(1+rvanilla05)^0.5)/A24stdlife))</f>
        <v>0</v>
      </c>
      <c r="Q381" s="105">
        <f>IF(A24stdlife="n/a","n/a",IF(Q$3&gt;(A24stdlife+$E381),('PTRM input'!$K$166*(1+rvanilla05)^0.5)-SUM($K381:P381),('PTRM input'!$K$166*(1+rvanilla05)^0.5)/A24stdlife))</f>
        <v>0</v>
      </c>
      <c r="R381" s="105">
        <f>IF(A24stdlife="n/a","n/a",IF(R$3&gt;(A24stdlife+$E381),('PTRM input'!$K$166*(1+rvanilla05)^0.5)-SUM($K381:Q381),('PTRM input'!$K$166*(1+rvanilla05)^0.5)/A24stdlife))</f>
        <v>0</v>
      </c>
      <c r="S381" s="105">
        <f>IF(A24stdlife="n/a","n/a",IF(S$3&gt;(A24stdlife+$E381),('PTRM input'!$K$166*(1+rvanilla05)^0.5)-SUM($K381:R381),('PTRM input'!$K$166*(1+rvanilla05)^0.5)/A24stdlife))</f>
        <v>0</v>
      </c>
      <c r="T381" s="105">
        <f>IF(A24stdlife="n/a","n/a",IF(T$3&gt;(A24stdlife+$E381),('PTRM input'!$K$166*(1+rvanilla05)^0.5)-SUM($K381:S381),('PTRM input'!$K$166*(1+rvanilla05)^0.5)/A24stdlife))</f>
        <v>0</v>
      </c>
      <c r="U381" s="105">
        <f>IF(A24stdlife="n/a","n/a",IF(U$3&gt;(A24stdlife+$E381),('PTRM input'!$K$166*(1+rvanilla05)^0.5)-SUM($K381:T381),('PTRM input'!$K$166*(1+rvanilla05)^0.5)/A24stdlife))</f>
        <v>0</v>
      </c>
      <c r="V381" s="105">
        <f>IF(A24stdlife="n/a","n/a",IF(V$3&gt;(A24stdlife+$E381),('PTRM input'!$K$166*(1+rvanilla05)^0.5)-SUM($K381:U381),('PTRM input'!$K$166*(1+rvanilla05)^0.5)/A24stdlife))</f>
        <v>0</v>
      </c>
      <c r="W381" s="105">
        <f>IF(A24stdlife="n/a","n/a",IF(W$3&gt;(A24stdlife+$E381),('PTRM input'!$K$166*(1+rvanilla05)^0.5)-SUM($K381:V381),('PTRM input'!$K$166*(1+rvanilla05)^0.5)/A24stdlife))</f>
        <v>0</v>
      </c>
      <c r="X381" s="105">
        <f>IF(A24stdlife="n/a","n/a",IF(X$3&gt;(A24stdlife+$E381),('PTRM input'!$K$166*(1+rvanilla05)^0.5)-SUM($K381:W381),('PTRM input'!$K$166*(1+rvanilla05)^0.5)/A24stdlife))</f>
        <v>0</v>
      </c>
      <c r="Y381" s="105">
        <f>IF(A24stdlife="n/a","n/a",IF(Y$3&gt;(A24stdlife+$E381),('PTRM input'!$K$166*(1+rvanilla05)^0.5)-SUM($K381:X381),('PTRM input'!$K$166*(1+rvanilla05)^0.5)/A24stdlife))</f>
        <v>0</v>
      </c>
      <c r="Z381" s="105">
        <f>IF(A24stdlife="n/a","n/a",IF(Z$3&gt;(A24stdlife+$E381),('PTRM input'!$K$166*(1+rvanilla05)^0.5)-SUM($K381:Y381),('PTRM input'!$K$166*(1+rvanilla05)^0.5)/A24stdlife))</f>
        <v>0</v>
      </c>
      <c r="AA381" s="105">
        <f>IF(A24stdlife="n/a","n/a",IF(AA$3&gt;(A24stdlife+$E381),('PTRM input'!$K$166*(1+rvanilla05)^0.5)-SUM($K381:Z381),('PTRM input'!$K$166*(1+rvanilla05)^0.5)/A24stdlife))</f>
        <v>0</v>
      </c>
      <c r="AB381" s="105">
        <f>IF(A24stdlife="n/a","n/a",IF(AB$3&gt;(A24stdlife+$E381),('PTRM input'!$K$166*(1+rvanilla05)^0.5)-SUM($K381:AA381),('PTRM input'!$K$166*(1+rvanilla05)^0.5)/A24stdlife))</f>
        <v>0</v>
      </c>
      <c r="AC381" s="105">
        <f>IF(A24stdlife="n/a","n/a",IF(AC$3&gt;(A24stdlife+$E381),('PTRM input'!$K$166*(1+rvanilla05)^0.5)-SUM($K381:AB381),('PTRM input'!$K$166*(1+rvanilla05)^0.5)/A24stdlife))</f>
        <v>0</v>
      </c>
      <c r="AD381" s="105">
        <f>IF(A24stdlife="n/a","n/a",IF(AD$3&gt;(A24stdlife+$E381),('PTRM input'!$K$166*(1+rvanilla05)^0.5)-SUM($K381:AC381),('PTRM input'!$K$166*(1+rvanilla05)^0.5)/A24stdlife))</f>
        <v>0</v>
      </c>
      <c r="AE381" s="105">
        <f>IF(A24stdlife="n/a","n/a",IF(AE$3&gt;(A24stdlife+$E381),('PTRM input'!$K$166*(1+rvanilla05)^0.5)-SUM($K381:AD381),('PTRM input'!$K$166*(1+rvanilla05)^0.5)/A24stdlife))</f>
        <v>0</v>
      </c>
      <c r="AF381" s="105">
        <f>IF(A24stdlife="n/a","n/a",IF(AF$3&gt;(A24stdlife+$E381),('PTRM input'!$K$166*(1+rvanilla05)^0.5)-SUM($K381:AE381),('PTRM input'!$K$166*(1+rvanilla05)^0.5)/A24stdlife))</f>
        <v>0</v>
      </c>
      <c r="AG381" s="105">
        <f>IF(A24stdlife="n/a","n/a",IF(AG$3&gt;(A24stdlife+$E381),('PTRM input'!$K$166*(1+rvanilla05)^0.5)-SUM($K381:AF381),('PTRM input'!$K$166*(1+rvanilla05)^0.5)/A24stdlife))</f>
        <v>0</v>
      </c>
      <c r="AH381" s="105">
        <f>IF(A24stdlife="n/a","n/a",IF(AH$3&gt;(A24stdlife+$E381),('PTRM input'!$K$166*(1+rvanilla05)^0.5)-SUM($K381:AG381),('PTRM input'!$K$166*(1+rvanilla05)^0.5)/A24stdlife))</f>
        <v>0</v>
      </c>
      <c r="AI381" s="105">
        <f>IF(A24stdlife="n/a","n/a",IF(AI$3&gt;(A24stdlife+$E381),('PTRM input'!$K$166*(1+rvanilla05)^0.5)-SUM($K381:AH381),('PTRM input'!$K$166*(1+rvanilla05)^0.5)/A24stdlife))</f>
        <v>0</v>
      </c>
      <c r="AJ381" s="105">
        <f>IF(A24stdlife="n/a","n/a",IF(AJ$3&gt;(A24stdlife+$E381),('PTRM input'!$K$166*(1+rvanilla05)^0.5)-SUM($K381:AI381),('PTRM input'!$K$166*(1+rvanilla05)^0.5)/A24stdlife))</f>
        <v>0</v>
      </c>
      <c r="AK381" s="105">
        <f>IF(A24stdlife="n/a","n/a",IF(AK$3&gt;(A24stdlife+$E381),('PTRM input'!$K$166*(1+rvanilla05)^0.5)-SUM($K381:AJ381),('PTRM input'!$K$166*(1+rvanilla05)^0.5)/A24stdlife))</f>
        <v>0</v>
      </c>
      <c r="AL381" s="105">
        <f>IF(A24stdlife="n/a","n/a",IF(AL$3&gt;(A24stdlife+$E381),('PTRM input'!$K$166*(1+rvanilla05)^0.5)-SUM($K381:AK381),('PTRM input'!$K$166*(1+rvanilla05)^0.5)/A24stdlife))</f>
        <v>0</v>
      </c>
      <c r="AM381" s="105">
        <f>IF(A24stdlife="n/a","n/a",IF(AM$3&gt;(A24stdlife+$E381),('PTRM input'!$K$166*(1+rvanilla05)^0.5)-SUM($K381:AL381),('PTRM input'!$K$166*(1+rvanilla05)^0.5)/A24stdlife))</f>
        <v>0</v>
      </c>
      <c r="AN381" s="105">
        <f>IF(A24stdlife="n/a","n/a",IF(AN$3&gt;(A24stdlife+$E381),('PTRM input'!$K$166*(1+rvanilla05)^0.5)-SUM($K381:AM381),('PTRM input'!$K$166*(1+rvanilla05)^0.5)/A24stdlife))</f>
        <v>0</v>
      </c>
      <c r="AO381" s="105">
        <f>IF(A24stdlife="n/a","n/a",IF(AO$3&gt;(A24stdlife+$E381),('PTRM input'!$K$166*(1+rvanilla05)^0.5)-SUM($K381:AN381),('PTRM input'!$K$166*(1+rvanilla05)^0.5)/A24stdlife))</f>
        <v>0</v>
      </c>
      <c r="AP381" s="105">
        <f>IF(A24stdlife="n/a","n/a",IF(AP$3&gt;(A24stdlife+$E381),('PTRM input'!$K$166*(1+rvanilla05)^0.5)-SUM($K381:AO381),('PTRM input'!$K$166*(1+rvanilla05)^0.5)/A24stdlife))</f>
        <v>0</v>
      </c>
      <c r="AQ381" s="105">
        <f>IF(A24stdlife="n/a","n/a",IF(AQ$3&gt;(A24stdlife+$E381),('PTRM input'!$K$166*(1+rvanilla05)^0.5)-SUM($K381:AP381),('PTRM input'!$K$166*(1+rvanilla05)^0.5)/A24stdlife))</f>
        <v>0</v>
      </c>
      <c r="AR381" s="105">
        <f>IF(A24stdlife="n/a","n/a",IF(AR$3&gt;(A24stdlife+$E381),('PTRM input'!$K$166*(1+rvanilla05)^0.5)-SUM($K381:AQ381),('PTRM input'!$K$166*(1+rvanilla05)^0.5)/A24stdlife))</f>
        <v>0</v>
      </c>
      <c r="AS381" s="105">
        <f>IF(A24stdlife="n/a","n/a",IF(AS$3&gt;(A24stdlife+$E381),('PTRM input'!$K$166*(1+rvanilla05)^0.5)-SUM($K381:AR381),('PTRM input'!$K$166*(1+rvanilla05)^0.5)/A24stdlife))</f>
        <v>0</v>
      </c>
      <c r="AT381" s="105">
        <f>IF(A24stdlife="n/a","n/a",IF(AT$3&gt;(A24stdlife+$E381),('PTRM input'!$K$166*(1+rvanilla05)^0.5)-SUM($K381:AS381),('PTRM input'!$K$166*(1+rvanilla05)^0.5)/A24stdlife))</f>
        <v>0</v>
      </c>
      <c r="AU381" s="105">
        <f>IF(A24stdlife="n/a","n/a",IF(AU$3&gt;(A24stdlife+$E381),('PTRM input'!$K$166*(1+rvanilla05)^0.5)-SUM($K381:AT381),('PTRM input'!$K$166*(1+rvanilla05)^0.5)/A24stdlife))</f>
        <v>0</v>
      </c>
      <c r="AV381" s="105">
        <f>IF(A24stdlife="n/a","n/a",IF(AV$3&gt;(A24stdlife+$E381),('PTRM input'!$K$166*(1+rvanilla05)^0.5)-SUM($K381:AU381),('PTRM input'!$K$166*(1+rvanilla05)^0.5)/A24stdlife))</f>
        <v>0</v>
      </c>
      <c r="AW381" s="105">
        <f>IF(A24stdlife="n/a","n/a",IF(AW$3&gt;(A24stdlife+$E381),('PTRM input'!$K$166*(1+rvanilla05)^0.5)-SUM($K381:AV381),('PTRM input'!$K$166*(1+rvanilla05)^0.5)/A24stdlife))</f>
        <v>0</v>
      </c>
      <c r="AX381" s="105">
        <f>IF(A24stdlife="n/a","n/a",IF(AX$3&gt;(A24stdlife+$E381),('PTRM input'!$K$166*(1+rvanilla05)^0.5)-SUM($K381:AW381),('PTRM input'!$K$166*(1+rvanilla05)^0.5)/A24stdlife))</f>
        <v>0</v>
      </c>
      <c r="AY381" s="105">
        <f>IF(A24stdlife="n/a","n/a",IF(AY$3&gt;(A24stdlife+$E381),('PTRM input'!$K$166*(1+rvanilla05)^0.5)-SUM($K381:AX381),('PTRM input'!$K$166*(1+rvanilla05)^0.5)/A24stdlife))</f>
        <v>0</v>
      </c>
      <c r="AZ381" s="105">
        <f>IF(A24stdlife="n/a","n/a",IF(AZ$3&gt;(A24stdlife+$E381),('PTRM input'!$K$166*(1+rvanilla05)^0.5)-SUM($K381:AY381),('PTRM input'!$K$166*(1+rvanilla05)^0.5)/A24stdlife))</f>
        <v>0</v>
      </c>
      <c r="BA381" s="105">
        <f>IF(A24stdlife="n/a","n/a",IF(BA$3&gt;(A24stdlife+$E381),('PTRM input'!$K$166*(1+rvanilla05)^0.5)-SUM($K381:AZ381),('PTRM input'!$K$166*(1+rvanilla05)^0.5)/A24stdlife))</f>
        <v>0</v>
      </c>
      <c r="BB381" s="105">
        <f>IF(A24stdlife="n/a","n/a",IF(BB$3&gt;(A24stdlife+$E381),('PTRM input'!$K$166*(1+rvanilla05)^0.5)-SUM($K381:BA381),('PTRM input'!$K$166*(1+rvanilla05)^0.5)/A24stdlife))</f>
        <v>0</v>
      </c>
      <c r="BC381" s="105">
        <f>IF(A24stdlife="n/a","n/a",IF(BC$3&gt;(A24stdlife+$E381),('PTRM input'!$K$166*(1+rvanilla05)^0.5)-SUM($K381:BB381),('PTRM input'!$K$166*(1+rvanilla05)^0.5)/A24stdlife))</f>
        <v>0</v>
      </c>
      <c r="BD381" s="105">
        <f>IF(A24stdlife="n/a","n/a",IF(BD$3&gt;(A24stdlife+$E381),('PTRM input'!$K$166*(1+rvanilla05)^0.5)-SUM($K381:BC381),('PTRM input'!$K$166*(1+rvanilla05)^0.5)/A24stdlife))</f>
        <v>0</v>
      </c>
      <c r="BE381" s="105">
        <f>IF(A24stdlife="n/a","n/a",IF(BE$3&gt;(A24stdlife+$E381),('PTRM input'!$K$166*(1+rvanilla05)^0.5)-SUM($K381:BD381),('PTRM input'!$K$166*(1+rvanilla05)^0.5)/A24stdlife))</f>
        <v>0</v>
      </c>
      <c r="BF381" s="105">
        <f>IF(A24stdlife="n/a","n/a",IF(BF$3&gt;(A24stdlife+$E381),('PTRM input'!$K$166*(1+rvanilla05)^0.5)-SUM($K381:BE381),('PTRM input'!$K$166*(1+rvanilla05)^0.5)/A24stdlife))</f>
        <v>0</v>
      </c>
      <c r="BG381" s="105">
        <f>IF(A24stdlife="n/a","n/a",IF(BG$3&gt;(A24stdlife+$E381),('PTRM input'!$K$166*(1+rvanilla05)^0.5)-SUM($K381:BF381),('PTRM input'!$K$166*(1+rvanilla05)^0.5)/A24stdlife))</f>
        <v>0</v>
      </c>
      <c r="BH381" s="105">
        <f>IF(A24stdlife="n/a","n/a",IF(BH$3&gt;(A24stdlife+$E381),('PTRM input'!$K$166*(1+rvanilla05)^0.5)-SUM($K381:BG381),('PTRM input'!$K$166*(1+rvanilla05)^0.5)/A24stdlife))</f>
        <v>0</v>
      </c>
      <c r="BI381" s="105">
        <f>IF(A24stdlife="n/a","n/a",IF(BI$3&gt;(A24stdlife+$E381),('PTRM input'!$K$166*(1+rvanilla05)^0.5)-SUM($K381:BH381),('PTRM input'!$K$166*(1+rvanilla05)^0.5)/A24stdlife))</f>
        <v>0</v>
      </c>
      <c r="BJ381" s="234"/>
      <c r="BK381" s="234"/>
      <c r="BL381" s="234"/>
      <c r="BM381" s="234"/>
    </row>
    <row r="382" spans="1:65" s="190" customFormat="1" hidden="1" outlineLevel="2">
      <c r="A382" s="234"/>
      <c r="B382" s="32"/>
      <c r="C382" s="31"/>
      <c r="D382" s="930"/>
      <c r="E382" s="167">
        <v>6</v>
      </c>
      <c r="F382" s="34"/>
      <c r="G382" s="184"/>
      <c r="H382" s="186"/>
      <c r="I382" s="186"/>
      <c r="J382" s="186"/>
      <c r="K382" s="186"/>
      <c r="L382" s="185"/>
      <c r="M382" s="105">
        <f>IF(A24stdlife="n/a","n/a",IF(M$3&gt;(A24stdlife+$E382),('PTRM input'!$L$166*(1+rvanilla06)^0.5)-SUM($L382:L382),('PTRM input'!$L$166*(1+rvanilla06)^0.5)/A24stdlife))</f>
        <v>0</v>
      </c>
      <c r="N382" s="105">
        <f>IF(A24stdlife="n/a","n/a",IF(N$3&gt;(A24stdlife+$E382),('PTRM input'!$L$166*(1+rvanilla06)^0.5)-SUM($L382:M382),('PTRM input'!$L$166*(1+rvanilla06)^0.5)/A24stdlife))</f>
        <v>0</v>
      </c>
      <c r="O382" s="105">
        <f>IF(A24stdlife="n/a","n/a",IF(O$3&gt;(A24stdlife+$E382),('PTRM input'!$L$166*(1+rvanilla06)^0.5)-SUM($L382:N382),('PTRM input'!$L$166*(1+rvanilla06)^0.5)/A24stdlife))</f>
        <v>0</v>
      </c>
      <c r="P382" s="105">
        <f>IF(A24stdlife="n/a","n/a",IF(P$3&gt;(A24stdlife+$E382),('PTRM input'!$L$166*(1+rvanilla06)^0.5)-SUM($L382:O382),('PTRM input'!$L$166*(1+rvanilla06)^0.5)/A24stdlife))</f>
        <v>0</v>
      </c>
      <c r="Q382" s="105">
        <f>IF(A24stdlife="n/a","n/a",IF(Q$3&gt;(A24stdlife+$E382),('PTRM input'!$L$166*(1+rvanilla06)^0.5)-SUM($L382:P382),('PTRM input'!$L$166*(1+rvanilla06)^0.5)/A24stdlife))</f>
        <v>0</v>
      </c>
      <c r="R382" s="105">
        <f>IF(A24stdlife="n/a","n/a",IF(R$3&gt;(A24stdlife+$E382),('PTRM input'!$L$166*(1+rvanilla06)^0.5)-SUM($L382:Q382),('PTRM input'!$L$166*(1+rvanilla06)^0.5)/A24stdlife))</f>
        <v>0</v>
      </c>
      <c r="S382" s="105">
        <f>IF(A24stdlife="n/a","n/a",IF(S$3&gt;(A24stdlife+$E382),('PTRM input'!$L$166*(1+rvanilla06)^0.5)-SUM($L382:R382),('PTRM input'!$L$166*(1+rvanilla06)^0.5)/A24stdlife))</f>
        <v>0</v>
      </c>
      <c r="T382" s="105">
        <f>IF(A24stdlife="n/a","n/a",IF(T$3&gt;(A24stdlife+$E382),('PTRM input'!$L$166*(1+rvanilla06)^0.5)-SUM($L382:S382),('PTRM input'!$L$166*(1+rvanilla06)^0.5)/A24stdlife))</f>
        <v>0</v>
      </c>
      <c r="U382" s="105">
        <f>IF(A24stdlife="n/a","n/a",IF(U$3&gt;(A24stdlife+$E382),('PTRM input'!$L$166*(1+rvanilla06)^0.5)-SUM($L382:T382),('PTRM input'!$L$166*(1+rvanilla06)^0.5)/A24stdlife))</f>
        <v>0</v>
      </c>
      <c r="V382" s="105">
        <f>IF(A24stdlife="n/a","n/a",IF(V$3&gt;(A24stdlife+$E382),('PTRM input'!$L$166*(1+rvanilla06)^0.5)-SUM($L382:U382),('PTRM input'!$L$166*(1+rvanilla06)^0.5)/A24stdlife))</f>
        <v>0</v>
      </c>
      <c r="W382" s="105">
        <f>IF(A24stdlife="n/a","n/a",IF(W$3&gt;(A24stdlife+$E382),('PTRM input'!$L$166*(1+rvanilla06)^0.5)-SUM($L382:V382),('PTRM input'!$L$166*(1+rvanilla06)^0.5)/A24stdlife))</f>
        <v>0</v>
      </c>
      <c r="X382" s="105">
        <f>IF(A24stdlife="n/a","n/a",IF(X$3&gt;(A24stdlife+$E382),('PTRM input'!$L$166*(1+rvanilla06)^0.5)-SUM($L382:W382),('PTRM input'!$L$166*(1+rvanilla06)^0.5)/A24stdlife))</f>
        <v>0</v>
      </c>
      <c r="Y382" s="105">
        <f>IF(A24stdlife="n/a","n/a",IF(Y$3&gt;(A24stdlife+$E382),('PTRM input'!$L$166*(1+rvanilla06)^0.5)-SUM($L382:X382),('PTRM input'!$L$166*(1+rvanilla06)^0.5)/A24stdlife))</f>
        <v>0</v>
      </c>
      <c r="Z382" s="105">
        <f>IF(A24stdlife="n/a","n/a",IF(Z$3&gt;(A24stdlife+$E382),('PTRM input'!$L$166*(1+rvanilla06)^0.5)-SUM($L382:Y382),('PTRM input'!$L$166*(1+rvanilla06)^0.5)/A24stdlife))</f>
        <v>0</v>
      </c>
      <c r="AA382" s="105">
        <f>IF(A24stdlife="n/a","n/a",IF(AA$3&gt;(A24stdlife+$E382),('PTRM input'!$L$166*(1+rvanilla06)^0.5)-SUM($L382:Z382),('PTRM input'!$L$166*(1+rvanilla06)^0.5)/A24stdlife))</f>
        <v>0</v>
      </c>
      <c r="AB382" s="105">
        <f>IF(A24stdlife="n/a","n/a",IF(AB$3&gt;(A24stdlife+$E382),('PTRM input'!$L$166*(1+rvanilla06)^0.5)-SUM($L382:AA382),('PTRM input'!$L$166*(1+rvanilla06)^0.5)/A24stdlife))</f>
        <v>0</v>
      </c>
      <c r="AC382" s="105">
        <f>IF(A24stdlife="n/a","n/a",IF(AC$3&gt;(A24stdlife+$E382),('PTRM input'!$L$166*(1+rvanilla06)^0.5)-SUM($L382:AB382),('PTRM input'!$L$166*(1+rvanilla06)^0.5)/A24stdlife))</f>
        <v>0</v>
      </c>
      <c r="AD382" s="105">
        <f>IF(A24stdlife="n/a","n/a",IF(AD$3&gt;(A24stdlife+$E382),('PTRM input'!$L$166*(1+rvanilla06)^0.5)-SUM($L382:AC382),('PTRM input'!$L$166*(1+rvanilla06)^0.5)/A24stdlife))</f>
        <v>0</v>
      </c>
      <c r="AE382" s="105">
        <f>IF(A24stdlife="n/a","n/a",IF(AE$3&gt;(A24stdlife+$E382),('PTRM input'!$L$166*(1+rvanilla06)^0.5)-SUM($L382:AD382),('PTRM input'!$L$166*(1+rvanilla06)^0.5)/A24stdlife))</f>
        <v>0</v>
      </c>
      <c r="AF382" s="105">
        <f>IF(A24stdlife="n/a","n/a",IF(AF$3&gt;(A24stdlife+$E382),('PTRM input'!$L$166*(1+rvanilla06)^0.5)-SUM($L382:AE382),('PTRM input'!$L$166*(1+rvanilla06)^0.5)/A24stdlife))</f>
        <v>0</v>
      </c>
      <c r="AG382" s="105">
        <f>IF(A24stdlife="n/a","n/a",IF(AG$3&gt;(A24stdlife+$E382),('PTRM input'!$L$166*(1+rvanilla06)^0.5)-SUM($L382:AF382),('PTRM input'!$L$166*(1+rvanilla06)^0.5)/A24stdlife))</f>
        <v>0</v>
      </c>
      <c r="AH382" s="105">
        <f>IF(A24stdlife="n/a","n/a",IF(AH$3&gt;(A24stdlife+$E382),('PTRM input'!$L$166*(1+rvanilla06)^0.5)-SUM($L382:AG382),('PTRM input'!$L$166*(1+rvanilla06)^0.5)/A24stdlife))</f>
        <v>0</v>
      </c>
      <c r="AI382" s="105">
        <f>IF(A24stdlife="n/a","n/a",IF(AI$3&gt;(A24stdlife+$E382),('PTRM input'!$L$166*(1+rvanilla06)^0.5)-SUM($L382:AH382),('PTRM input'!$L$166*(1+rvanilla06)^0.5)/A24stdlife))</f>
        <v>0</v>
      </c>
      <c r="AJ382" s="105">
        <f>IF(A24stdlife="n/a","n/a",IF(AJ$3&gt;(A24stdlife+$E382),('PTRM input'!$L$166*(1+rvanilla06)^0.5)-SUM($L382:AI382),('PTRM input'!$L$166*(1+rvanilla06)^0.5)/A24stdlife))</f>
        <v>0</v>
      </c>
      <c r="AK382" s="105">
        <f>IF(A24stdlife="n/a","n/a",IF(AK$3&gt;(A24stdlife+$E382),('PTRM input'!$L$166*(1+rvanilla06)^0.5)-SUM($L382:AJ382),('PTRM input'!$L$166*(1+rvanilla06)^0.5)/A24stdlife))</f>
        <v>0</v>
      </c>
      <c r="AL382" s="105">
        <f>IF(A24stdlife="n/a","n/a",IF(AL$3&gt;(A24stdlife+$E382),('PTRM input'!$L$166*(1+rvanilla06)^0.5)-SUM($L382:AK382),('PTRM input'!$L$166*(1+rvanilla06)^0.5)/A24stdlife))</f>
        <v>0</v>
      </c>
      <c r="AM382" s="105">
        <f>IF(A24stdlife="n/a","n/a",IF(AM$3&gt;(A24stdlife+$E382),('PTRM input'!$L$166*(1+rvanilla06)^0.5)-SUM($L382:AL382),('PTRM input'!$L$166*(1+rvanilla06)^0.5)/A24stdlife))</f>
        <v>0</v>
      </c>
      <c r="AN382" s="105">
        <f>IF(A24stdlife="n/a","n/a",IF(AN$3&gt;(A24stdlife+$E382),('PTRM input'!$L$166*(1+rvanilla06)^0.5)-SUM($L382:AM382),('PTRM input'!$L$166*(1+rvanilla06)^0.5)/A24stdlife))</f>
        <v>0</v>
      </c>
      <c r="AO382" s="105">
        <f>IF(A24stdlife="n/a","n/a",IF(AO$3&gt;(A24stdlife+$E382),('PTRM input'!$L$166*(1+rvanilla06)^0.5)-SUM($L382:AN382),('PTRM input'!$L$166*(1+rvanilla06)^0.5)/A24stdlife))</f>
        <v>0</v>
      </c>
      <c r="AP382" s="105">
        <f>IF(A24stdlife="n/a","n/a",IF(AP$3&gt;(A24stdlife+$E382),('PTRM input'!$L$166*(1+rvanilla06)^0.5)-SUM($L382:AO382),('PTRM input'!$L$166*(1+rvanilla06)^0.5)/A24stdlife))</f>
        <v>0</v>
      </c>
      <c r="AQ382" s="105">
        <f>IF(A24stdlife="n/a","n/a",IF(AQ$3&gt;(A24stdlife+$E382),('PTRM input'!$L$166*(1+rvanilla06)^0.5)-SUM($L382:AP382),('PTRM input'!$L$166*(1+rvanilla06)^0.5)/A24stdlife))</f>
        <v>0</v>
      </c>
      <c r="AR382" s="105">
        <f>IF(A24stdlife="n/a","n/a",IF(AR$3&gt;(A24stdlife+$E382),('PTRM input'!$L$166*(1+rvanilla06)^0.5)-SUM($L382:AQ382),('PTRM input'!$L$166*(1+rvanilla06)^0.5)/A24stdlife))</f>
        <v>0</v>
      </c>
      <c r="AS382" s="105">
        <f>IF(A24stdlife="n/a","n/a",IF(AS$3&gt;(A24stdlife+$E382),('PTRM input'!$L$166*(1+rvanilla06)^0.5)-SUM($L382:AR382),('PTRM input'!$L$166*(1+rvanilla06)^0.5)/A24stdlife))</f>
        <v>0</v>
      </c>
      <c r="AT382" s="105">
        <f>IF(A24stdlife="n/a","n/a",IF(AT$3&gt;(A24stdlife+$E382),('PTRM input'!$L$166*(1+rvanilla06)^0.5)-SUM($L382:AS382),('PTRM input'!$L$166*(1+rvanilla06)^0.5)/A24stdlife))</f>
        <v>0</v>
      </c>
      <c r="AU382" s="105">
        <f>IF(A24stdlife="n/a","n/a",IF(AU$3&gt;(A24stdlife+$E382),('PTRM input'!$L$166*(1+rvanilla06)^0.5)-SUM($L382:AT382),('PTRM input'!$L$166*(1+rvanilla06)^0.5)/A24stdlife))</f>
        <v>0</v>
      </c>
      <c r="AV382" s="105">
        <f>IF(A24stdlife="n/a","n/a",IF(AV$3&gt;(A24stdlife+$E382),('PTRM input'!$L$166*(1+rvanilla06)^0.5)-SUM($L382:AU382),('PTRM input'!$L$166*(1+rvanilla06)^0.5)/A24stdlife))</f>
        <v>0</v>
      </c>
      <c r="AW382" s="105">
        <f>IF(A24stdlife="n/a","n/a",IF(AW$3&gt;(A24stdlife+$E382),('PTRM input'!$L$166*(1+rvanilla06)^0.5)-SUM($L382:AV382),('PTRM input'!$L$166*(1+rvanilla06)^0.5)/A24stdlife))</f>
        <v>0</v>
      </c>
      <c r="AX382" s="105">
        <f>IF(A24stdlife="n/a","n/a",IF(AX$3&gt;(A24stdlife+$E382),('PTRM input'!$L$166*(1+rvanilla06)^0.5)-SUM($L382:AW382),('PTRM input'!$L$166*(1+rvanilla06)^0.5)/A24stdlife))</f>
        <v>0</v>
      </c>
      <c r="AY382" s="105">
        <f>IF(A24stdlife="n/a","n/a",IF(AY$3&gt;(A24stdlife+$E382),('PTRM input'!$L$166*(1+rvanilla06)^0.5)-SUM($L382:AX382),('PTRM input'!$L$166*(1+rvanilla06)^0.5)/A24stdlife))</f>
        <v>0</v>
      </c>
      <c r="AZ382" s="105">
        <f>IF(A24stdlife="n/a","n/a",IF(AZ$3&gt;(A24stdlife+$E382),('PTRM input'!$L$166*(1+rvanilla06)^0.5)-SUM($L382:AY382),('PTRM input'!$L$166*(1+rvanilla06)^0.5)/A24stdlife))</f>
        <v>0</v>
      </c>
      <c r="BA382" s="105">
        <f>IF(A24stdlife="n/a","n/a",IF(BA$3&gt;(A24stdlife+$E382),('PTRM input'!$L$166*(1+rvanilla06)^0.5)-SUM($L382:AZ382),('PTRM input'!$L$166*(1+rvanilla06)^0.5)/A24stdlife))</f>
        <v>0</v>
      </c>
      <c r="BB382" s="105">
        <f>IF(A24stdlife="n/a","n/a",IF(BB$3&gt;(A24stdlife+$E382),('PTRM input'!$L$166*(1+rvanilla06)^0.5)-SUM($L382:BA382),('PTRM input'!$L$166*(1+rvanilla06)^0.5)/A24stdlife))</f>
        <v>0</v>
      </c>
      <c r="BC382" s="105">
        <f>IF(A24stdlife="n/a","n/a",IF(BC$3&gt;(A24stdlife+$E382),('PTRM input'!$L$166*(1+rvanilla06)^0.5)-SUM($L382:BB382),('PTRM input'!$L$166*(1+rvanilla06)^0.5)/A24stdlife))</f>
        <v>0</v>
      </c>
      <c r="BD382" s="105">
        <f>IF(A24stdlife="n/a","n/a",IF(BD$3&gt;(A24stdlife+$E382),('PTRM input'!$L$166*(1+rvanilla06)^0.5)-SUM($L382:BC382),('PTRM input'!$L$166*(1+rvanilla06)^0.5)/A24stdlife))</f>
        <v>0</v>
      </c>
      <c r="BE382" s="105">
        <f>IF(A24stdlife="n/a","n/a",IF(BE$3&gt;(A24stdlife+$E382),('PTRM input'!$L$166*(1+rvanilla06)^0.5)-SUM($L382:BD382),('PTRM input'!$L$166*(1+rvanilla06)^0.5)/A24stdlife))</f>
        <v>0</v>
      </c>
      <c r="BF382" s="105">
        <f>IF(A24stdlife="n/a","n/a",IF(BF$3&gt;(A24stdlife+$E382),('PTRM input'!$L$166*(1+rvanilla06)^0.5)-SUM($L382:BE382),('PTRM input'!$L$166*(1+rvanilla06)^0.5)/A24stdlife))</f>
        <v>0</v>
      </c>
      <c r="BG382" s="105">
        <f>IF(A24stdlife="n/a","n/a",IF(BG$3&gt;(A24stdlife+$E382),('PTRM input'!$L$166*(1+rvanilla06)^0.5)-SUM($L382:BF382),('PTRM input'!$L$166*(1+rvanilla06)^0.5)/A24stdlife))</f>
        <v>0</v>
      </c>
      <c r="BH382" s="105">
        <f>IF(A24stdlife="n/a","n/a",IF(BH$3&gt;(A24stdlife+$E382),('PTRM input'!$L$166*(1+rvanilla06)^0.5)-SUM($L382:BG382),('PTRM input'!$L$166*(1+rvanilla06)^0.5)/A24stdlife))</f>
        <v>0</v>
      </c>
      <c r="BI382" s="105">
        <f>IF(A24stdlife="n/a","n/a",IF(BI$3&gt;(A24stdlife+$E382),('PTRM input'!$L$166*(1+rvanilla06)^0.5)-SUM($L382:BH382),('PTRM input'!$L$166*(1+rvanilla06)^0.5)/A24stdlife))</f>
        <v>0</v>
      </c>
      <c r="BJ382" s="234"/>
      <c r="BK382" s="234"/>
      <c r="BL382" s="234"/>
      <c r="BM382" s="234"/>
    </row>
    <row r="383" spans="1:65" s="190" customFormat="1" hidden="1" outlineLevel="2">
      <c r="A383" s="234"/>
      <c r="B383" s="32"/>
      <c r="C383" s="31"/>
      <c r="D383" s="930"/>
      <c r="E383" s="167">
        <v>7</v>
      </c>
      <c r="F383" s="34"/>
      <c r="G383" s="184"/>
      <c r="H383" s="186"/>
      <c r="I383" s="186"/>
      <c r="J383" s="186"/>
      <c r="K383" s="186"/>
      <c r="L383" s="186"/>
      <c r="M383" s="185"/>
      <c r="N383" s="105">
        <f>IF(A24stdlife="n/a","n/a",IF(N$3&gt;(A24stdlife+$E383),('PTRM input'!$M$166*(1+rvanilla07)^0.5)-SUM($M383:M383),('PTRM input'!$M$166*(1+rvanilla07)^0.5)/A24stdlife))</f>
        <v>0</v>
      </c>
      <c r="O383" s="105">
        <f>IF(A24stdlife="n/a","n/a",IF(O$3&gt;(A24stdlife+$E383),('PTRM input'!$M$166*(1+rvanilla07)^0.5)-SUM($M383:N383),('PTRM input'!$M$166*(1+rvanilla07)^0.5)/A24stdlife))</f>
        <v>0</v>
      </c>
      <c r="P383" s="105">
        <f>IF(A24stdlife="n/a","n/a",IF(P$3&gt;(A24stdlife+$E383),('PTRM input'!$M$166*(1+rvanilla07)^0.5)-SUM($M383:O383),('PTRM input'!$M$166*(1+rvanilla07)^0.5)/A24stdlife))</f>
        <v>0</v>
      </c>
      <c r="Q383" s="105">
        <f>IF(A24stdlife="n/a","n/a",IF(Q$3&gt;(A24stdlife+$E383),('PTRM input'!$M$166*(1+rvanilla07)^0.5)-SUM($M383:P383),('PTRM input'!$M$166*(1+rvanilla07)^0.5)/A24stdlife))</f>
        <v>0</v>
      </c>
      <c r="R383" s="105">
        <f>IF(A24stdlife="n/a","n/a",IF(R$3&gt;(A24stdlife+$E383),('PTRM input'!$M$166*(1+rvanilla07)^0.5)-SUM($M383:Q383),('PTRM input'!$M$166*(1+rvanilla07)^0.5)/A24stdlife))</f>
        <v>0</v>
      </c>
      <c r="S383" s="105">
        <f>IF(A24stdlife="n/a","n/a",IF(S$3&gt;(A24stdlife+$E383),('PTRM input'!$M$166*(1+rvanilla07)^0.5)-SUM($M383:R383),('PTRM input'!$M$166*(1+rvanilla07)^0.5)/A24stdlife))</f>
        <v>0</v>
      </c>
      <c r="T383" s="105">
        <f>IF(A24stdlife="n/a","n/a",IF(T$3&gt;(A24stdlife+$E383),('PTRM input'!$M$166*(1+rvanilla07)^0.5)-SUM($M383:S383),('PTRM input'!$M$166*(1+rvanilla07)^0.5)/A24stdlife))</f>
        <v>0</v>
      </c>
      <c r="U383" s="105">
        <f>IF(A24stdlife="n/a","n/a",IF(U$3&gt;(A24stdlife+$E383),('PTRM input'!$M$166*(1+rvanilla07)^0.5)-SUM($M383:T383),('PTRM input'!$M$166*(1+rvanilla07)^0.5)/A24stdlife))</f>
        <v>0</v>
      </c>
      <c r="V383" s="105">
        <f>IF(A24stdlife="n/a","n/a",IF(V$3&gt;(A24stdlife+$E383),('PTRM input'!$M$166*(1+rvanilla07)^0.5)-SUM($M383:U383),('PTRM input'!$M$166*(1+rvanilla07)^0.5)/A24stdlife))</f>
        <v>0</v>
      </c>
      <c r="W383" s="105">
        <f>IF(A24stdlife="n/a","n/a",IF(W$3&gt;(A24stdlife+$E383),('PTRM input'!$M$166*(1+rvanilla07)^0.5)-SUM($M383:V383),('PTRM input'!$M$166*(1+rvanilla07)^0.5)/A24stdlife))</f>
        <v>0</v>
      </c>
      <c r="X383" s="105">
        <f>IF(A24stdlife="n/a","n/a",IF(X$3&gt;(A24stdlife+$E383),('PTRM input'!$M$166*(1+rvanilla07)^0.5)-SUM($M383:W383),('PTRM input'!$M$166*(1+rvanilla07)^0.5)/A24stdlife))</f>
        <v>0</v>
      </c>
      <c r="Y383" s="105">
        <f>IF(A24stdlife="n/a","n/a",IF(Y$3&gt;(A24stdlife+$E383),('PTRM input'!$M$166*(1+rvanilla07)^0.5)-SUM($M383:X383),('PTRM input'!$M$166*(1+rvanilla07)^0.5)/A24stdlife))</f>
        <v>0</v>
      </c>
      <c r="Z383" s="105">
        <f>IF(A24stdlife="n/a","n/a",IF(Z$3&gt;(A24stdlife+$E383),('PTRM input'!$M$166*(1+rvanilla07)^0.5)-SUM($M383:Y383),('PTRM input'!$M$166*(1+rvanilla07)^0.5)/A24stdlife))</f>
        <v>0</v>
      </c>
      <c r="AA383" s="105">
        <f>IF(A24stdlife="n/a","n/a",IF(AA$3&gt;(A24stdlife+$E383),('PTRM input'!$M$166*(1+rvanilla07)^0.5)-SUM($M383:Z383),('PTRM input'!$M$166*(1+rvanilla07)^0.5)/A24stdlife))</f>
        <v>0</v>
      </c>
      <c r="AB383" s="105">
        <f>IF(A24stdlife="n/a","n/a",IF(AB$3&gt;(A24stdlife+$E383),('PTRM input'!$M$166*(1+rvanilla07)^0.5)-SUM($M383:AA383),('PTRM input'!$M$166*(1+rvanilla07)^0.5)/A24stdlife))</f>
        <v>0</v>
      </c>
      <c r="AC383" s="105">
        <f>IF(A24stdlife="n/a","n/a",IF(AC$3&gt;(A24stdlife+$E383),('PTRM input'!$M$166*(1+rvanilla07)^0.5)-SUM($M383:AB383),('PTRM input'!$M$166*(1+rvanilla07)^0.5)/A24stdlife))</f>
        <v>0</v>
      </c>
      <c r="AD383" s="105">
        <f>IF(A24stdlife="n/a","n/a",IF(AD$3&gt;(A24stdlife+$E383),('PTRM input'!$M$166*(1+rvanilla07)^0.5)-SUM($M383:AC383),('PTRM input'!$M$166*(1+rvanilla07)^0.5)/A24stdlife))</f>
        <v>0</v>
      </c>
      <c r="AE383" s="105">
        <f>IF(A24stdlife="n/a","n/a",IF(AE$3&gt;(A24stdlife+$E383),('PTRM input'!$M$166*(1+rvanilla07)^0.5)-SUM($M383:AD383),('PTRM input'!$M$166*(1+rvanilla07)^0.5)/A24stdlife))</f>
        <v>0</v>
      </c>
      <c r="AF383" s="105">
        <f>IF(A24stdlife="n/a","n/a",IF(AF$3&gt;(A24stdlife+$E383),('PTRM input'!$M$166*(1+rvanilla07)^0.5)-SUM($M383:AE383),('PTRM input'!$M$166*(1+rvanilla07)^0.5)/A24stdlife))</f>
        <v>0</v>
      </c>
      <c r="AG383" s="105">
        <f>IF(A24stdlife="n/a","n/a",IF(AG$3&gt;(A24stdlife+$E383),('PTRM input'!$M$166*(1+rvanilla07)^0.5)-SUM($M383:AF383),('PTRM input'!$M$166*(1+rvanilla07)^0.5)/A24stdlife))</f>
        <v>0</v>
      </c>
      <c r="AH383" s="105">
        <f>IF(A24stdlife="n/a","n/a",IF(AH$3&gt;(A24stdlife+$E383),('PTRM input'!$M$166*(1+rvanilla07)^0.5)-SUM($M383:AG383),('PTRM input'!$M$166*(1+rvanilla07)^0.5)/A24stdlife))</f>
        <v>0</v>
      </c>
      <c r="AI383" s="105">
        <f>IF(A24stdlife="n/a","n/a",IF(AI$3&gt;(A24stdlife+$E383),('PTRM input'!$M$166*(1+rvanilla07)^0.5)-SUM($M383:AH383),('PTRM input'!$M$166*(1+rvanilla07)^0.5)/A24stdlife))</f>
        <v>0</v>
      </c>
      <c r="AJ383" s="105">
        <f>IF(A24stdlife="n/a","n/a",IF(AJ$3&gt;(A24stdlife+$E383),('PTRM input'!$M$166*(1+rvanilla07)^0.5)-SUM($M383:AI383),('PTRM input'!$M$166*(1+rvanilla07)^0.5)/A24stdlife))</f>
        <v>0</v>
      </c>
      <c r="AK383" s="105">
        <f>IF(A24stdlife="n/a","n/a",IF(AK$3&gt;(A24stdlife+$E383),('PTRM input'!$M$166*(1+rvanilla07)^0.5)-SUM($M383:AJ383),('PTRM input'!$M$166*(1+rvanilla07)^0.5)/A24stdlife))</f>
        <v>0</v>
      </c>
      <c r="AL383" s="105">
        <f>IF(A24stdlife="n/a","n/a",IF(AL$3&gt;(A24stdlife+$E383),('PTRM input'!$M$166*(1+rvanilla07)^0.5)-SUM($M383:AK383),('PTRM input'!$M$166*(1+rvanilla07)^0.5)/A24stdlife))</f>
        <v>0</v>
      </c>
      <c r="AM383" s="105">
        <f>IF(A24stdlife="n/a","n/a",IF(AM$3&gt;(A24stdlife+$E383),('PTRM input'!$M$166*(1+rvanilla07)^0.5)-SUM($M383:AL383),('PTRM input'!$M$166*(1+rvanilla07)^0.5)/A24stdlife))</f>
        <v>0</v>
      </c>
      <c r="AN383" s="105">
        <f>IF(A24stdlife="n/a","n/a",IF(AN$3&gt;(A24stdlife+$E383),('PTRM input'!$M$166*(1+rvanilla07)^0.5)-SUM($M383:AM383),('PTRM input'!$M$166*(1+rvanilla07)^0.5)/A24stdlife))</f>
        <v>0</v>
      </c>
      <c r="AO383" s="105">
        <f>IF(A24stdlife="n/a","n/a",IF(AO$3&gt;(A24stdlife+$E383),('PTRM input'!$M$166*(1+rvanilla07)^0.5)-SUM($M383:AN383),('PTRM input'!$M$166*(1+rvanilla07)^0.5)/A24stdlife))</f>
        <v>0</v>
      </c>
      <c r="AP383" s="105">
        <f>IF(A24stdlife="n/a","n/a",IF(AP$3&gt;(A24stdlife+$E383),('PTRM input'!$M$166*(1+rvanilla07)^0.5)-SUM($M383:AO383),('PTRM input'!$M$166*(1+rvanilla07)^0.5)/A24stdlife))</f>
        <v>0</v>
      </c>
      <c r="AQ383" s="105">
        <f>IF(A24stdlife="n/a","n/a",IF(AQ$3&gt;(A24stdlife+$E383),('PTRM input'!$M$166*(1+rvanilla07)^0.5)-SUM($M383:AP383),('PTRM input'!$M$166*(1+rvanilla07)^0.5)/A24stdlife))</f>
        <v>0</v>
      </c>
      <c r="AR383" s="105">
        <f>IF(A24stdlife="n/a","n/a",IF(AR$3&gt;(A24stdlife+$E383),('PTRM input'!$M$166*(1+rvanilla07)^0.5)-SUM($M383:AQ383),('PTRM input'!$M$166*(1+rvanilla07)^0.5)/A24stdlife))</f>
        <v>0</v>
      </c>
      <c r="AS383" s="105">
        <f>IF(A24stdlife="n/a","n/a",IF(AS$3&gt;(A24stdlife+$E383),('PTRM input'!$M$166*(1+rvanilla07)^0.5)-SUM($M383:AR383),('PTRM input'!$M$166*(1+rvanilla07)^0.5)/A24stdlife))</f>
        <v>0</v>
      </c>
      <c r="AT383" s="105">
        <f>IF(A24stdlife="n/a","n/a",IF(AT$3&gt;(A24stdlife+$E383),('PTRM input'!$M$166*(1+rvanilla07)^0.5)-SUM($M383:AS383),('PTRM input'!$M$166*(1+rvanilla07)^0.5)/A24stdlife))</f>
        <v>0</v>
      </c>
      <c r="AU383" s="105">
        <f>IF(A24stdlife="n/a","n/a",IF(AU$3&gt;(A24stdlife+$E383),('PTRM input'!$M$166*(1+rvanilla07)^0.5)-SUM($M383:AT383),('PTRM input'!$M$166*(1+rvanilla07)^0.5)/A24stdlife))</f>
        <v>0</v>
      </c>
      <c r="AV383" s="105">
        <f>IF(A24stdlife="n/a","n/a",IF(AV$3&gt;(A24stdlife+$E383),('PTRM input'!$M$166*(1+rvanilla07)^0.5)-SUM($M383:AU383),('PTRM input'!$M$166*(1+rvanilla07)^0.5)/A24stdlife))</f>
        <v>0</v>
      </c>
      <c r="AW383" s="105">
        <f>IF(A24stdlife="n/a","n/a",IF(AW$3&gt;(A24stdlife+$E383),('PTRM input'!$M$166*(1+rvanilla07)^0.5)-SUM($M383:AV383),('PTRM input'!$M$166*(1+rvanilla07)^0.5)/A24stdlife))</f>
        <v>0</v>
      </c>
      <c r="AX383" s="105">
        <f>IF(A24stdlife="n/a","n/a",IF(AX$3&gt;(A24stdlife+$E383),('PTRM input'!$M$166*(1+rvanilla07)^0.5)-SUM($M383:AW383),('PTRM input'!$M$166*(1+rvanilla07)^0.5)/A24stdlife))</f>
        <v>0</v>
      </c>
      <c r="AY383" s="105">
        <f>IF(A24stdlife="n/a","n/a",IF(AY$3&gt;(A24stdlife+$E383),('PTRM input'!$M$166*(1+rvanilla07)^0.5)-SUM($M383:AX383),('PTRM input'!$M$166*(1+rvanilla07)^0.5)/A24stdlife))</f>
        <v>0</v>
      </c>
      <c r="AZ383" s="105">
        <f>IF(A24stdlife="n/a","n/a",IF(AZ$3&gt;(A24stdlife+$E383),('PTRM input'!$M$166*(1+rvanilla07)^0.5)-SUM($M383:AY383),('PTRM input'!$M$166*(1+rvanilla07)^0.5)/A24stdlife))</f>
        <v>0</v>
      </c>
      <c r="BA383" s="105">
        <f>IF(A24stdlife="n/a","n/a",IF(BA$3&gt;(A24stdlife+$E383),('PTRM input'!$M$166*(1+rvanilla07)^0.5)-SUM($M383:AZ383),('PTRM input'!$M$166*(1+rvanilla07)^0.5)/A24stdlife))</f>
        <v>0</v>
      </c>
      <c r="BB383" s="105">
        <f>IF(A24stdlife="n/a","n/a",IF(BB$3&gt;(A24stdlife+$E383),('PTRM input'!$M$166*(1+rvanilla07)^0.5)-SUM($M383:BA383),('PTRM input'!$M$166*(1+rvanilla07)^0.5)/A24stdlife))</f>
        <v>0</v>
      </c>
      <c r="BC383" s="105">
        <f>IF(A24stdlife="n/a","n/a",IF(BC$3&gt;(A24stdlife+$E383),('PTRM input'!$M$166*(1+rvanilla07)^0.5)-SUM($M383:BB383),('PTRM input'!$M$166*(1+rvanilla07)^0.5)/A24stdlife))</f>
        <v>0</v>
      </c>
      <c r="BD383" s="105">
        <f>IF(A24stdlife="n/a","n/a",IF(BD$3&gt;(A24stdlife+$E383),('PTRM input'!$M$166*(1+rvanilla07)^0.5)-SUM($M383:BC383),('PTRM input'!$M$166*(1+rvanilla07)^0.5)/A24stdlife))</f>
        <v>0</v>
      </c>
      <c r="BE383" s="105">
        <f>IF(A24stdlife="n/a","n/a",IF(BE$3&gt;(A24stdlife+$E383),('PTRM input'!$M$166*(1+rvanilla07)^0.5)-SUM($M383:BD383),('PTRM input'!$M$166*(1+rvanilla07)^0.5)/A24stdlife))</f>
        <v>0</v>
      </c>
      <c r="BF383" s="105">
        <f>IF(A24stdlife="n/a","n/a",IF(BF$3&gt;(A24stdlife+$E383),('PTRM input'!$M$166*(1+rvanilla07)^0.5)-SUM($M383:BE383),('PTRM input'!$M$166*(1+rvanilla07)^0.5)/A24stdlife))</f>
        <v>0</v>
      </c>
      <c r="BG383" s="105">
        <f>IF(A24stdlife="n/a","n/a",IF(BG$3&gt;(A24stdlife+$E383),('PTRM input'!$M$166*(1+rvanilla07)^0.5)-SUM($M383:BF383),('PTRM input'!$M$166*(1+rvanilla07)^0.5)/A24stdlife))</f>
        <v>0</v>
      </c>
      <c r="BH383" s="105">
        <f>IF(A24stdlife="n/a","n/a",IF(BH$3&gt;(A24stdlife+$E383),('PTRM input'!$M$166*(1+rvanilla07)^0.5)-SUM($M383:BG383),('PTRM input'!$M$166*(1+rvanilla07)^0.5)/A24stdlife))</f>
        <v>0</v>
      </c>
      <c r="BI383" s="105">
        <f>IF(A24stdlife="n/a","n/a",IF(BI$3&gt;(A24stdlife+$E383),('PTRM input'!$M$166*(1+rvanilla07)^0.5)-SUM($M383:BH383),('PTRM input'!$M$166*(1+rvanilla07)^0.5)/A24stdlife))</f>
        <v>0</v>
      </c>
      <c r="BJ383" s="234"/>
      <c r="BK383" s="234"/>
      <c r="BL383" s="234"/>
      <c r="BM383" s="234"/>
    </row>
    <row r="384" spans="1:65" s="190" customFormat="1" hidden="1" outlineLevel="2">
      <c r="A384" s="234"/>
      <c r="B384" s="32"/>
      <c r="C384" s="31"/>
      <c r="D384" s="930"/>
      <c r="E384" s="167">
        <v>8</v>
      </c>
      <c r="F384" s="34"/>
      <c r="G384" s="184"/>
      <c r="H384" s="186"/>
      <c r="I384" s="186"/>
      <c r="J384" s="186"/>
      <c r="K384" s="186"/>
      <c r="L384" s="186"/>
      <c r="M384" s="186"/>
      <c r="N384" s="185"/>
      <c r="O384" s="105">
        <f>IF(A24stdlife="n/a","n/a",IF(O$3&gt;(A24stdlife+$E384),('PTRM input'!$N$166*(1+rvanilla08)^0.5)-SUM($N384:N384),('PTRM input'!$N$166*(1+rvanilla08)^0.5)/A24stdlife))</f>
        <v>0</v>
      </c>
      <c r="P384" s="105">
        <f>IF(A24stdlife="n/a","n/a",IF(P$3&gt;(A24stdlife+$E384),('PTRM input'!$N$166*(1+rvanilla08)^0.5)-SUM($N384:O384),('PTRM input'!$N$166*(1+rvanilla08)^0.5)/A24stdlife))</f>
        <v>0</v>
      </c>
      <c r="Q384" s="105">
        <f>IF(A24stdlife="n/a","n/a",IF(Q$3&gt;(A24stdlife+$E384),('PTRM input'!$N$166*(1+rvanilla08)^0.5)-SUM($N384:P384),('PTRM input'!$N$166*(1+rvanilla08)^0.5)/A24stdlife))</f>
        <v>0</v>
      </c>
      <c r="R384" s="105">
        <f>IF(A24stdlife="n/a","n/a",IF(R$3&gt;(A24stdlife+$E384),('PTRM input'!$N$166*(1+rvanilla08)^0.5)-SUM($N384:Q384),('PTRM input'!$N$166*(1+rvanilla08)^0.5)/A24stdlife))</f>
        <v>0</v>
      </c>
      <c r="S384" s="105">
        <f>IF(A24stdlife="n/a","n/a",IF(S$3&gt;(A24stdlife+$E384),('PTRM input'!$N$166*(1+rvanilla08)^0.5)-SUM($N384:R384),('PTRM input'!$N$166*(1+rvanilla08)^0.5)/A24stdlife))</f>
        <v>0</v>
      </c>
      <c r="T384" s="105">
        <f>IF(A24stdlife="n/a","n/a",IF(T$3&gt;(A24stdlife+$E384),('PTRM input'!$N$166*(1+rvanilla08)^0.5)-SUM($N384:S384),('PTRM input'!$N$166*(1+rvanilla08)^0.5)/A24stdlife))</f>
        <v>0</v>
      </c>
      <c r="U384" s="105">
        <f>IF(A24stdlife="n/a","n/a",IF(U$3&gt;(A24stdlife+$E384),('PTRM input'!$N$166*(1+rvanilla08)^0.5)-SUM($N384:T384),('PTRM input'!$N$166*(1+rvanilla08)^0.5)/A24stdlife))</f>
        <v>0</v>
      </c>
      <c r="V384" s="105">
        <f>IF(A24stdlife="n/a","n/a",IF(V$3&gt;(A24stdlife+$E384),('PTRM input'!$N$166*(1+rvanilla08)^0.5)-SUM($N384:U384),('PTRM input'!$N$166*(1+rvanilla08)^0.5)/A24stdlife))</f>
        <v>0</v>
      </c>
      <c r="W384" s="105">
        <f>IF(A24stdlife="n/a","n/a",IF(W$3&gt;(A24stdlife+$E384),('PTRM input'!$N$166*(1+rvanilla08)^0.5)-SUM($N384:V384),('PTRM input'!$N$166*(1+rvanilla08)^0.5)/A24stdlife))</f>
        <v>0</v>
      </c>
      <c r="X384" s="105">
        <f>IF(A24stdlife="n/a","n/a",IF(X$3&gt;(A24stdlife+$E384),('PTRM input'!$N$166*(1+rvanilla08)^0.5)-SUM($N384:W384),('PTRM input'!$N$166*(1+rvanilla08)^0.5)/A24stdlife))</f>
        <v>0</v>
      </c>
      <c r="Y384" s="105">
        <f>IF(A24stdlife="n/a","n/a",IF(Y$3&gt;(A24stdlife+$E384),('PTRM input'!$N$166*(1+rvanilla08)^0.5)-SUM($N384:X384),('PTRM input'!$N$166*(1+rvanilla08)^0.5)/A24stdlife))</f>
        <v>0</v>
      </c>
      <c r="Z384" s="105">
        <f>IF(A24stdlife="n/a","n/a",IF(Z$3&gt;(A24stdlife+$E384),('PTRM input'!$N$166*(1+rvanilla08)^0.5)-SUM($N384:Y384),('PTRM input'!$N$166*(1+rvanilla08)^0.5)/A24stdlife))</f>
        <v>0</v>
      </c>
      <c r="AA384" s="105">
        <f>IF(A24stdlife="n/a","n/a",IF(AA$3&gt;(A24stdlife+$E384),('PTRM input'!$N$166*(1+rvanilla08)^0.5)-SUM($N384:Z384),('PTRM input'!$N$166*(1+rvanilla08)^0.5)/A24stdlife))</f>
        <v>0</v>
      </c>
      <c r="AB384" s="105">
        <f>IF(A24stdlife="n/a","n/a",IF(AB$3&gt;(A24stdlife+$E384),('PTRM input'!$N$166*(1+rvanilla08)^0.5)-SUM($N384:AA384),('PTRM input'!$N$166*(1+rvanilla08)^0.5)/A24stdlife))</f>
        <v>0</v>
      </c>
      <c r="AC384" s="105">
        <f>IF(A24stdlife="n/a","n/a",IF(AC$3&gt;(A24stdlife+$E384),('PTRM input'!$N$166*(1+rvanilla08)^0.5)-SUM($N384:AB384),('PTRM input'!$N$166*(1+rvanilla08)^0.5)/A24stdlife))</f>
        <v>0</v>
      </c>
      <c r="AD384" s="105">
        <f>IF(A24stdlife="n/a","n/a",IF(AD$3&gt;(A24stdlife+$E384),('PTRM input'!$N$166*(1+rvanilla08)^0.5)-SUM($N384:AC384),('PTRM input'!$N$166*(1+rvanilla08)^0.5)/A24stdlife))</f>
        <v>0</v>
      </c>
      <c r="AE384" s="105">
        <f>IF(A24stdlife="n/a","n/a",IF(AE$3&gt;(A24stdlife+$E384),('PTRM input'!$N$166*(1+rvanilla08)^0.5)-SUM($N384:AD384),('PTRM input'!$N$166*(1+rvanilla08)^0.5)/A24stdlife))</f>
        <v>0</v>
      </c>
      <c r="AF384" s="105">
        <f>IF(A24stdlife="n/a","n/a",IF(AF$3&gt;(A24stdlife+$E384),('PTRM input'!$N$166*(1+rvanilla08)^0.5)-SUM($N384:AE384),('PTRM input'!$N$166*(1+rvanilla08)^0.5)/A24stdlife))</f>
        <v>0</v>
      </c>
      <c r="AG384" s="105">
        <f>IF(A24stdlife="n/a","n/a",IF(AG$3&gt;(A24stdlife+$E384),('PTRM input'!$N$166*(1+rvanilla08)^0.5)-SUM($N384:AF384),('PTRM input'!$N$166*(1+rvanilla08)^0.5)/A24stdlife))</f>
        <v>0</v>
      </c>
      <c r="AH384" s="105">
        <f>IF(A24stdlife="n/a","n/a",IF(AH$3&gt;(A24stdlife+$E384),('PTRM input'!$N$166*(1+rvanilla08)^0.5)-SUM($N384:AG384),('PTRM input'!$N$166*(1+rvanilla08)^0.5)/A24stdlife))</f>
        <v>0</v>
      </c>
      <c r="AI384" s="105">
        <f>IF(A24stdlife="n/a","n/a",IF(AI$3&gt;(A24stdlife+$E384),('PTRM input'!$N$166*(1+rvanilla08)^0.5)-SUM($N384:AH384),('PTRM input'!$N$166*(1+rvanilla08)^0.5)/A24stdlife))</f>
        <v>0</v>
      </c>
      <c r="AJ384" s="105">
        <f>IF(A24stdlife="n/a","n/a",IF(AJ$3&gt;(A24stdlife+$E384),('PTRM input'!$N$166*(1+rvanilla08)^0.5)-SUM($N384:AI384),('PTRM input'!$N$166*(1+rvanilla08)^0.5)/A24stdlife))</f>
        <v>0</v>
      </c>
      <c r="AK384" s="105">
        <f>IF(A24stdlife="n/a","n/a",IF(AK$3&gt;(A24stdlife+$E384),('PTRM input'!$N$166*(1+rvanilla08)^0.5)-SUM($N384:AJ384),('PTRM input'!$N$166*(1+rvanilla08)^0.5)/A24stdlife))</f>
        <v>0</v>
      </c>
      <c r="AL384" s="105">
        <f>IF(A24stdlife="n/a","n/a",IF(AL$3&gt;(A24stdlife+$E384),('PTRM input'!$N$166*(1+rvanilla08)^0.5)-SUM($N384:AK384),('PTRM input'!$N$166*(1+rvanilla08)^0.5)/A24stdlife))</f>
        <v>0</v>
      </c>
      <c r="AM384" s="105">
        <f>IF(A24stdlife="n/a","n/a",IF(AM$3&gt;(A24stdlife+$E384),('PTRM input'!$N$166*(1+rvanilla08)^0.5)-SUM($N384:AL384),('PTRM input'!$N$166*(1+rvanilla08)^0.5)/A24stdlife))</f>
        <v>0</v>
      </c>
      <c r="AN384" s="105">
        <f>IF(A24stdlife="n/a","n/a",IF(AN$3&gt;(A24stdlife+$E384),('PTRM input'!$N$166*(1+rvanilla08)^0.5)-SUM($N384:AM384),('PTRM input'!$N$166*(1+rvanilla08)^0.5)/A24stdlife))</f>
        <v>0</v>
      </c>
      <c r="AO384" s="105">
        <f>IF(A24stdlife="n/a","n/a",IF(AO$3&gt;(A24stdlife+$E384),('PTRM input'!$N$166*(1+rvanilla08)^0.5)-SUM($N384:AN384),('PTRM input'!$N$166*(1+rvanilla08)^0.5)/A24stdlife))</f>
        <v>0</v>
      </c>
      <c r="AP384" s="105">
        <f>IF(A24stdlife="n/a","n/a",IF(AP$3&gt;(A24stdlife+$E384),('PTRM input'!$N$166*(1+rvanilla08)^0.5)-SUM($N384:AO384),('PTRM input'!$N$166*(1+rvanilla08)^0.5)/A24stdlife))</f>
        <v>0</v>
      </c>
      <c r="AQ384" s="105">
        <f>IF(A24stdlife="n/a","n/a",IF(AQ$3&gt;(A24stdlife+$E384),('PTRM input'!$N$166*(1+rvanilla08)^0.5)-SUM($N384:AP384),('PTRM input'!$N$166*(1+rvanilla08)^0.5)/A24stdlife))</f>
        <v>0</v>
      </c>
      <c r="AR384" s="105">
        <f>IF(A24stdlife="n/a","n/a",IF(AR$3&gt;(A24stdlife+$E384),('PTRM input'!$N$166*(1+rvanilla08)^0.5)-SUM($N384:AQ384),('PTRM input'!$N$166*(1+rvanilla08)^0.5)/A24stdlife))</f>
        <v>0</v>
      </c>
      <c r="AS384" s="105">
        <f>IF(A24stdlife="n/a","n/a",IF(AS$3&gt;(A24stdlife+$E384),('PTRM input'!$N$166*(1+rvanilla08)^0.5)-SUM($N384:AR384),('PTRM input'!$N$166*(1+rvanilla08)^0.5)/A24stdlife))</f>
        <v>0</v>
      </c>
      <c r="AT384" s="105">
        <f>IF(A24stdlife="n/a","n/a",IF(AT$3&gt;(A24stdlife+$E384),('PTRM input'!$N$166*(1+rvanilla08)^0.5)-SUM($N384:AS384),('PTRM input'!$N$166*(1+rvanilla08)^0.5)/A24stdlife))</f>
        <v>0</v>
      </c>
      <c r="AU384" s="105">
        <f>IF(A24stdlife="n/a","n/a",IF(AU$3&gt;(A24stdlife+$E384),('PTRM input'!$N$166*(1+rvanilla08)^0.5)-SUM($N384:AT384),('PTRM input'!$N$166*(1+rvanilla08)^0.5)/A24stdlife))</f>
        <v>0</v>
      </c>
      <c r="AV384" s="105">
        <f>IF(A24stdlife="n/a","n/a",IF(AV$3&gt;(A24stdlife+$E384),('PTRM input'!$N$166*(1+rvanilla08)^0.5)-SUM($N384:AU384),('PTRM input'!$N$166*(1+rvanilla08)^0.5)/A24stdlife))</f>
        <v>0</v>
      </c>
      <c r="AW384" s="105">
        <f>IF(A24stdlife="n/a","n/a",IF(AW$3&gt;(A24stdlife+$E384),('PTRM input'!$N$166*(1+rvanilla08)^0.5)-SUM($N384:AV384),('PTRM input'!$N$166*(1+rvanilla08)^0.5)/A24stdlife))</f>
        <v>0</v>
      </c>
      <c r="AX384" s="105">
        <f>IF(A24stdlife="n/a","n/a",IF(AX$3&gt;(A24stdlife+$E384),('PTRM input'!$N$166*(1+rvanilla08)^0.5)-SUM($N384:AW384),('PTRM input'!$N$166*(1+rvanilla08)^0.5)/A24stdlife))</f>
        <v>0</v>
      </c>
      <c r="AY384" s="105">
        <f>IF(A24stdlife="n/a","n/a",IF(AY$3&gt;(A24stdlife+$E384),('PTRM input'!$N$166*(1+rvanilla08)^0.5)-SUM($N384:AX384),('PTRM input'!$N$166*(1+rvanilla08)^0.5)/A24stdlife))</f>
        <v>0</v>
      </c>
      <c r="AZ384" s="105">
        <f>IF(A24stdlife="n/a","n/a",IF(AZ$3&gt;(A24stdlife+$E384),('PTRM input'!$N$166*(1+rvanilla08)^0.5)-SUM($N384:AY384),('PTRM input'!$N$166*(1+rvanilla08)^0.5)/A24stdlife))</f>
        <v>0</v>
      </c>
      <c r="BA384" s="105">
        <f>IF(A24stdlife="n/a","n/a",IF(BA$3&gt;(A24stdlife+$E384),('PTRM input'!$N$166*(1+rvanilla08)^0.5)-SUM($N384:AZ384),('PTRM input'!$N$166*(1+rvanilla08)^0.5)/A24stdlife))</f>
        <v>0</v>
      </c>
      <c r="BB384" s="105">
        <f>IF(A24stdlife="n/a","n/a",IF(BB$3&gt;(A24stdlife+$E384),('PTRM input'!$N$166*(1+rvanilla08)^0.5)-SUM($N384:BA384),('PTRM input'!$N$166*(1+rvanilla08)^0.5)/A24stdlife))</f>
        <v>0</v>
      </c>
      <c r="BC384" s="105">
        <f>IF(A24stdlife="n/a","n/a",IF(BC$3&gt;(A24stdlife+$E384),('PTRM input'!$N$166*(1+rvanilla08)^0.5)-SUM($N384:BB384),('PTRM input'!$N$166*(1+rvanilla08)^0.5)/A24stdlife))</f>
        <v>0</v>
      </c>
      <c r="BD384" s="105">
        <f>IF(A24stdlife="n/a","n/a",IF(BD$3&gt;(A24stdlife+$E384),('PTRM input'!$N$166*(1+rvanilla08)^0.5)-SUM($N384:BC384),('PTRM input'!$N$166*(1+rvanilla08)^0.5)/A24stdlife))</f>
        <v>0</v>
      </c>
      <c r="BE384" s="105">
        <f>IF(A24stdlife="n/a","n/a",IF(BE$3&gt;(A24stdlife+$E384),('PTRM input'!$N$166*(1+rvanilla08)^0.5)-SUM($N384:BD384),('PTRM input'!$N$166*(1+rvanilla08)^0.5)/A24stdlife))</f>
        <v>0</v>
      </c>
      <c r="BF384" s="105">
        <f>IF(A24stdlife="n/a","n/a",IF(BF$3&gt;(A24stdlife+$E384),('PTRM input'!$N$166*(1+rvanilla08)^0.5)-SUM($N384:BE384),('PTRM input'!$N$166*(1+rvanilla08)^0.5)/A24stdlife))</f>
        <v>0</v>
      </c>
      <c r="BG384" s="105">
        <f>IF(A24stdlife="n/a","n/a",IF(BG$3&gt;(A24stdlife+$E384),('PTRM input'!$N$166*(1+rvanilla08)^0.5)-SUM($N384:BF384),('PTRM input'!$N$166*(1+rvanilla08)^0.5)/A24stdlife))</f>
        <v>0</v>
      </c>
      <c r="BH384" s="105">
        <f>IF(A24stdlife="n/a","n/a",IF(BH$3&gt;(A24stdlife+$E384),('PTRM input'!$N$166*(1+rvanilla08)^0.5)-SUM($N384:BG384),('PTRM input'!$N$166*(1+rvanilla08)^0.5)/A24stdlife))</f>
        <v>0</v>
      </c>
      <c r="BI384" s="105">
        <f>IF(A24stdlife="n/a","n/a",IF(BI$3&gt;(A24stdlife+$E384),('PTRM input'!$N$166*(1+rvanilla08)^0.5)-SUM($N384:BH384),('PTRM input'!$N$166*(1+rvanilla08)^0.5)/A24stdlife))</f>
        <v>0</v>
      </c>
      <c r="BJ384" s="234"/>
      <c r="BK384" s="234"/>
      <c r="BL384" s="234"/>
      <c r="BM384" s="234"/>
    </row>
    <row r="385" spans="1:65" s="190" customFormat="1" hidden="1" outlineLevel="2">
      <c r="A385" s="234"/>
      <c r="B385" s="32"/>
      <c r="C385" s="31"/>
      <c r="D385" s="930"/>
      <c r="E385" s="167">
        <v>9</v>
      </c>
      <c r="F385" s="34"/>
      <c r="G385" s="184"/>
      <c r="H385" s="186"/>
      <c r="I385" s="186"/>
      <c r="J385" s="186"/>
      <c r="K385" s="186"/>
      <c r="L385" s="186"/>
      <c r="M385" s="186"/>
      <c r="N385" s="186"/>
      <c r="O385" s="185"/>
      <c r="P385" s="105">
        <f>IF(A24stdlife="n/a","n/a",IF(P$3&gt;(A24stdlife+$E385),('PTRM input'!$O$166*(1+rvanilla09)^0.5)-SUM($O385:O385),('PTRM input'!$O$166*(1+rvanilla09)^0.5)/A24stdlife))</f>
        <v>0</v>
      </c>
      <c r="Q385" s="105">
        <f>IF(A24stdlife="n/a","n/a",IF(Q$3&gt;(A24stdlife+$E385),('PTRM input'!$O$166*(1+rvanilla09)^0.5)-SUM($O385:P385),('PTRM input'!$O$166*(1+rvanilla09)^0.5)/A24stdlife))</f>
        <v>0</v>
      </c>
      <c r="R385" s="105">
        <f>IF(A24stdlife="n/a","n/a",IF(R$3&gt;(A24stdlife+$E385),('PTRM input'!$O$166*(1+rvanilla09)^0.5)-SUM($O385:Q385),('PTRM input'!$O$166*(1+rvanilla09)^0.5)/A24stdlife))</f>
        <v>0</v>
      </c>
      <c r="S385" s="105">
        <f>IF(A24stdlife="n/a","n/a",IF(S$3&gt;(A24stdlife+$E385),('PTRM input'!$O$166*(1+rvanilla09)^0.5)-SUM($O385:R385),('PTRM input'!$O$166*(1+rvanilla09)^0.5)/A24stdlife))</f>
        <v>0</v>
      </c>
      <c r="T385" s="105">
        <f>IF(A24stdlife="n/a","n/a",IF(T$3&gt;(A24stdlife+$E385),('PTRM input'!$O$166*(1+rvanilla09)^0.5)-SUM($O385:S385),('PTRM input'!$O$166*(1+rvanilla09)^0.5)/A24stdlife))</f>
        <v>0</v>
      </c>
      <c r="U385" s="105">
        <f>IF(A24stdlife="n/a","n/a",IF(U$3&gt;(A24stdlife+$E385),('PTRM input'!$O$166*(1+rvanilla09)^0.5)-SUM($O385:T385),('PTRM input'!$O$166*(1+rvanilla09)^0.5)/A24stdlife))</f>
        <v>0</v>
      </c>
      <c r="V385" s="105">
        <f>IF(A24stdlife="n/a","n/a",IF(V$3&gt;(A24stdlife+$E385),('PTRM input'!$O$166*(1+rvanilla09)^0.5)-SUM($O385:U385),('PTRM input'!$O$166*(1+rvanilla09)^0.5)/A24stdlife))</f>
        <v>0</v>
      </c>
      <c r="W385" s="105">
        <f>IF(A24stdlife="n/a","n/a",IF(W$3&gt;(A24stdlife+$E385),('PTRM input'!$O$166*(1+rvanilla09)^0.5)-SUM($O385:V385),('PTRM input'!$O$166*(1+rvanilla09)^0.5)/A24stdlife))</f>
        <v>0</v>
      </c>
      <c r="X385" s="105">
        <f>IF(A24stdlife="n/a","n/a",IF(X$3&gt;(A24stdlife+$E385),('PTRM input'!$O$166*(1+rvanilla09)^0.5)-SUM($O385:W385),('PTRM input'!$O$166*(1+rvanilla09)^0.5)/A24stdlife))</f>
        <v>0</v>
      </c>
      <c r="Y385" s="105">
        <f>IF(A24stdlife="n/a","n/a",IF(Y$3&gt;(A24stdlife+$E385),('PTRM input'!$O$166*(1+rvanilla09)^0.5)-SUM($O385:X385),('PTRM input'!$O$166*(1+rvanilla09)^0.5)/A24stdlife))</f>
        <v>0</v>
      </c>
      <c r="Z385" s="105">
        <f>IF(A24stdlife="n/a","n/a",IF(Z$3&gt;(A24stdlife+$E385),('PTRM input'!$O$166*(1+rvanilla09)^0.5)-SUM($O385:Y385),('PTRM input'!$O$166*(1+rvanilla09)^0.5)/A24stdlife))</f>
        <v>0</v>
      </c>
      <c r="AA385" s="105">
        <f>IF(A24stdlife="n/a","n/a",IF(AA$3&gt;(A24stdlife+$E385),('PTRM input'!$O$166*(1+rvanilla09)^0.5)-SUM($O385:Z385),('PTRM input'!$O$166*(1+rvanilla09)^0.5)/A24stdlife))</f>
        <v>0</v>
      </c>
      <c r="AB385" s="105">
        <f>IF(A24stdlife="n/a","n/a",IF(AB$3&gt;(A24stdlife+$E385),('PTRM input'!$O$166*(1+rvanilla09)^0.5)-SUM($O385:AA385),('PTRM input'!$O$166*(1+rvanilla09)^0.5)/A24stdlife))</f>
        <v>0</v>
      </c>
      <c r="AC385" s="105">
        <f>IF(A24stdlife="n/a","n/a",IF(AC$3&gt;(A24stdlife+$E385),('PTRM input'!$O$166*(1+rvanilla09)^0.5)-SUM($O385:AB385),('PTRM input'!$O$166*(1+rvanilla09)^0.5)/A24stdlife))</f>
        <v>0</v>
      </c>
      <c r="AD385" s="105">
        <f>IF(A24stdlife="n/a","n/a",IF(AD$3&gt;(A24stdlife+$E385),('PTRM input'!$O$166*(1+rvanilla09)^0.5)-SUM($O385:AC385),('PTRM input'!$O$166*(1+rvanilla09)^0.5)/A24stdlife))</f>
        <v>0</v>
      </c>
      <c r="AE385" s="105">
        <f>IF(A24stdlife="n/a","n/a",IF(AE$3&gt;(A24stdlife+$E385),('PTRM input'!$O$166*(1+rvanilla09)^0.5)-SUM($O385:AD385),('PTRM input'!$O$166*(1+rvanilla09)^0.5)/A24stdlife))</f>
        <v>0</v>
      </c>
      <c r="AF385" s="105">
        <f>IF(A24stdlife="n/a","n/a",IF(AF$3&gt;(A24stdlife+$E385),('PTRM input'!$O$166*(1+rvanilla09)^0.5)-SUM($O385:AE385),('PTRM input'!$O$166*(1+rvanilla09)^0.5)/A24stdlife))</f>
        <v>0</v>
      </c>
      <c r="AG385" s="105">
        <f>IF(A24stdlife="n/a","n/a",IF(AG$3&gt;(A24stdlife+$E385),('PTRM input'!$O$166*(1+rvanilla09)^0.5)-SUM($O385:AF385),('PTRM input'!$O$166*(1+rvanilla09)^0.5)/A24stdlife))</f>
        <v>0</v>
      </c>
      <c r="AH385" s="105">
        <f>IF(A24stdlife="n/a","n/a",IF(AH$3&gt;(A24stdlife+$E385),('PTRM input'!$O$166*(1+rvanilla09)^0.5)-SUM($O385:AG385),('PTRM input'!$O$166*(1+rvanilla09)^0.5)/A24stdlife))</f>
        <v>0</v>
      </c>
      <c r="AI385" s="105">
        <f>IF(A24stdlife="n/a","n/a",IF(AI$3&gt;(A24stdlife+$E385),('PTRM input'!$O$166*(1+rvanilla09)^0.5)-SUM($O385:AH385),('PTRM input'!$O$166*(1+rvanilla09)^0.5)/A24stdlife))</f>
        <v>0</v>
      </c>
      <c r="AJ385" s="105">
        <f>IF(A24stdlife="n/a","n/a",IF(AJ$3&gt;(A24stdlife+$E385),('PTRM input'!$O$166*(1+rvanilla09)^0.5)-SUM($O385:AI385),('PTRM input'!$O$166*(1+rvanilla09)^0.5)/A24stdlife))</f>
        <v>0</v>
      </c>
      <c r="AK385" s="105">
        <f>IF(A24stdlife="n/a","n/a",IF(AK$3&gt;(A24stdlife+$E385),('PTRM input'!$O$166*(1+rvanilla09)^0.5)-SUM($O385:AJ385),('PTRM input'!$O$166*(1+rvanilla09)^0.5)/A24stdlife))</f>
        <v>0</v>
      </c>
      <c r="AL385" s="105">
        <f>IF(A24stdlife="n/a","n/a",IF(AL$3&gt;(A24stdlife+$E385),('PTRM input'!$O$166*(1+rvanilla09)^0.5)-SUM($O385:AK385),('PTRM input'!$O$166*(1+rvanilla09)^0.5)/A24stdlife))</f>
        <v>0</v>
      </c>
      <c r="AM385" s="105">
        <f>IF(A24stdlife="n/a","n/a",IF(AM$3&gt;(A24stdlife+$E385),('PTRM input'!$O$166*(1+rvanilla09)^0.5)-SUM($O385:AL385),('PTRM input'!$O$166*(1+rvanilla09)^0.5)/A24stdlife))</f>
        <v>0</v>
      </c>
      <c r="AN385" s="105">
        <f>IF(A24stdlife="n/a","n/a",IF(AN$3&gt;(A24stdlife+$E385),('PTRM input'!$O$166*(1+rvanilla09)^0.5)-SUM($O385:AM385),('PTRM input'!$O$166*(1+rvanilla09)^0.5)/A24stdlife))</f>
        <v>0</v>
      </c>
      <c r="AO385" s="105">
        <f>IF(A24stdlife="n/a","n/a",IF(AO$3&gt;(A24stdlife+$E385),('PTRM input'!$O$166*(1+rvanilla09)^0.5)-SUM($O385:AN385),('PTRM input'!$O$166*(1+rvanilla09)^0.5)/A24stdlife))</f>
        <v>0</v>
      </c>
      <c r="AP385" s="105">
        <f>IF(A24stdlife="n/a","n/a",IF(AP$3&gt;(A24stdlife+$E385),('PTRM input'!$O$166*(1+rvanilla09)^0.5)-SUM($O385:AO385),('PTRM input'!$O$166*(1+rvanilla09)^0.5)/A24stdlife))</f>
        <v>0</v>
      </c>
      <c r="AQ385" s="105">
        <f>IF(A24stdlife="n/a","n/a",IF(AQ$3&gt;(A24stdlife+$E385),('PTRM input'!$O$166*(1+rvanilla09)^0.5)-SUM($O385:AP385),('PTRM input'!$O$166*(1+rvanilla09)^0.5)/A24stdlife))</f>
        <v>0</v>
      </c>
      <c r="AR385" s="105">
        <f>IF(A24stdlife="n/a","n/a",IF(AR$3&gt;(A24stdlife+$E385),('PTRM input'!$O$166*(1+rvanilla09)^0.5)-SUM($O385:AQ385),('PTRM input'!$O$166*(1+rvanilla09)^0.5)/A24stdlife))</f>
        <v>0</v>
      </c>
      <c r="AS385" s="105">
        <f>IF(A24stdlife="n/a","n/a",IF(AS$3&gt;(A24stdlife+$E385),('PTRM input'!$O$166*(1+rvanilla09)^0.5)-SUM($O385:AR385),('PTRM input'!$O$166*(1+rvanilla09)^0.5)/A24stdlife))</f>
        <v>0</v>
      </c>
      <c r="AT385" s="105">
        <f>IF(A24stdlife="n/a","n/a",IF(AT$3&gt;(A24stdlife+$E385),('PTRM input'!$O$166*(1+rvanilla09)^0.5)-SUM($O385:AS385),('PTRM input'!$O$166*(1+rvanilla09)^0.5)/A24stdlife))</f>
        <v>0</v>
      </c>
      <c r="AU385" s="105">
        <f>IF(A24stdlife="n/a","n/a",IF(AU$3&gt;(A24stdlife+$E385),('PTRM input'!$O$166*(1+rvanilla09)^0.5)-SUM($O385:AT385),('PTRM input'!$O$166*(1+rvanilla09)^0.5)/A24stdlife))</f>
        <v>0</v>
      </c>
      <c r="AV385" s="105">
        <f>IF(A24stdlife="n/a","n/a",IF(AV$3&gt;(A24stdlife+$E385),('PTRM input'!$O$166*(1+rvanilla09)^0.5)-SUM($O385:AU385),('PTRM input'!$O$166*(1+rvanilla09)^0.5)/A24stdlife))</f>
        <v>0</v>
      </c>
      <c r="AW385" s="105">
        <f>IF(A24stdlife="n/a","n/a",IF(AW$3&gt;(A24stdlife+$E385),('PTRM input'!$O$166*(1+rvanilla09)^0.5)-SUM($O385:AV385),('PTRM input'!$O$166*(1+rvanilla09)^0.5)/A24stdlife))</f>
        <v>0</v>
      </c>
      <c r="AX385" s="105">
        <f>IF(A24stdlife="n/a","n/a",IF(AX$3&gt;(A24stdlife+$E385),('PTRM input'!$O$166*(1+rvanilla09)^0.5)-SUM($O385:AW385),('PTRM input'!$O$166*(1+rvanilla09)^0.5)/A24stdlife))</f>
        <v>0</v>
      </c>
      <c r="AY385" s="105">
        <f>IF(A24stdlife="n/a","n/a",IF(AY$3&gt;(A24stdlife+$E385),('PTRM input'!$O$166*(1+rvanilla09)^0.5)-SUM($O385:AX385),('PTRM input'!$O$166*(1+rvanilla09)^0.5)/A24stdlife))</f>
        <v>0</v>
      </c>
      <c r="AZ385" s="105">
        <f>IF(A24stdlife="n/a","n/a",IF(AZ$3&gt;(A24stdlife+$E385),('PTRM input'!$O$166*(1+rvanilla09)^0.5)-SUM($O385:AY385),('PTRM input'!$O$166*(1+rvanilla09)^0.5)/A24stdlife))</f>
        <v>0</v>
      </c>
      <c r="BA385" s="105">
        <f>IF(A24stdlife="n/a","n/a",IF(BA$3&gt;(A24stdlife+$E385),('PTRM input'!$O$166*(1+rvanilla09)^0.5)-SUM($O385:AZ385),('PTRM input'!$O$166*(1+rvanilla09)^0.5)/A24stdlife))</f>
        <v>0</v>
      </c>
      <c r="BB385" s="105">
        <f>IF(A24stdlife="n/a","n/a",IF(BB$3&gt;(A24stdlife+$E385),('PTRM input'!$O$166*(1+rvanilla09)^0.5)-SUM($O385:BA385),('PTRM input'!$O$166*(1+rvanilla09)^0.5)/A24stdlife))</f>
        <v>0</v>
      </c>
      <c r="BC385" s="105">
        <f>IF(A24stdlife="n/a","n/a",IF(BC$3&gt;(A24stdlife+$E385),('PTRM input'!$O$166*(1+rvanilla09)^0.5)-SUM($O385:BB385),('PTRM input'!$O$166*(1+rvanilla09)^0.5)/A24stdlife))</f>
        <v>0</v>
      </c>
      <c r="BD385" s="105">
        <f>IF(A24stdlife="n/a","n/a",IF(BD$3&gt;(A24stdlife+$E385),('PTRM input'!$O$166*(1+rvanilla09)^0.5)-SUM($O385:BC385),('PTRM input'!$O$166*(1+rvanilla09)^0.5)/A24stdlife))</f>
        <v>0</v>
      </c>
      <c r="BE385" s="105">
        <f>IF(A24stdlife="n/a","n/a",IF(BE$3&gt;(A24stdlife+$E385),('PTRM input'!$O$166*(1+rvanilla09)^0.5)-SUM($O385:BD385),('PTRM input'!$O$166*(1+rvanilla09)^0.5)/A24stdlife))</f>
        <v>0</v>
      </c>
      <c r="BF385" s="105">
        <f>IF(A24stdlife="n/a","n/a",IF(BF$3&gt;(A24stdlife+$E385),('PTRM input'!$O$166*(1+rvanilla09)^0.5)-SUM($O385:BE385),('PTRM input'!$O$166*(1+rvanilla09)^0.5)/A24stdlife))</f>
        <v>0</v>
      </c>
      <c r="BG385" s="105">
        <f>IF(A24stdlife="n/a","n/a",IF(BG$3&gt;(A24stdlife+$E385),('PTRM input'!$O$166*(1+rvanilla09)^0.5)-SUM($O385:BF385),('PTRM input'!$O$166*(1+rvanilla09)^0.5)/A24stdlife))</f>
        <v>0</v>
      </c>
      <c r="BH385" s="105">
        <f>IF(A24stdlife="n/a","n/a",IF(BH$3&gt;(A24stdlife+$E385),('PTRM input'!$O$166*(1+rvanilla09)^0.5)-SUM($O385:BG385),('PTRM input'!$O$166*(1+rvanilla09)^0.5)/A24stdlife))</f>
        <v>0</v>
      </c>
      <c r="BI385" s="105">
        <f>IF(A24stdlife="n/a","n/a",IF(BI$3&gt;(A24stdlife+$E385),('PTRM input'!$O$166*(1+rvanilla09)^0.5)-SUM($O385:BH385),('PTRM input'!$O$166*(1+rvanilla09)^0.5)/A24stdlife))</f>
        <v>0</v>
      </c>
      <c r="BJ385" s="234"/>
      <c r="BK385" s="234"/>
      <c r="BL385" s="234"/>
      <c r="BM385" s="234"/>
    </row>
    <row r="386" spans="1:65" s="190" customFormat="1" hidden="1" outlineLevel="2">
      <c r="A386" s="234"/>
      <c r="B386" s="32"/>
      <c r="C386" s="31"/>
      <c r="D386" s="930"/>
      <c r="E386" s="168">
        <v>10</v>
      </c>
      <c r="F386" s="34"/>
      <c r="G386" s="184"/>
      <c r="H386" s="186"/>
      <c r="I386" s="186"/>
      <c r="J386" s="186"/>
      <c r="K386" s="186"/>
      <c r="L386" s="186"/>
      <c r="M386" s="186"/>
      <c r="N386" s="186"/>
      <c r="O386" s="186"/>
      <c r="P386" s="185"/>
      <c r="Q386" s="105">
        <f>IF(A24stdlife="n/a","n/a",IF(Q$3&gt;(A24stdlife+$E386),('PTRM input'!$P$166*(1+rvanilla10)^0.5)-SUM($P386:P386),('PTRM input'!$P$166*(1+rvanilla10)^0.5)/A24stdlife))</f>
        <v>0</v>
      </c>
      <c r="R386" s="105">
        <f>IF(A24stdlife="n/a","n/a",IF(R$3&gt;(A24stdlife+$E386),('PTRM input'!$P$166*(1+rvanilla10)^0.5)-SUM($P386:Q386),('PTRM input'!$P$166*(1+rvanilla10)^0.5)/A24stdlife))</f>
        <v>0</v>
      </c>
      <c r="S386" s="105">
        <f>IF(A24stdlife="n/a","n/a",IF(S$3&gt;(A24stdlife+$E386),('PTRM input'!$P$166*(1+rvanilla10)^0.5)-SUM($P386:R386),('PTRM input'!$P$166*(1+rvanilla10)^0.5)/A24stdlife))</f>
        <v>0</v>
      </c>
      <c r="T386" s="105">
        <f>IF(A24stdlife="n/a","n/a",IF(T$3&gt;(A24stdlife+$E386),('PTRM input'!$P$166*(1+rvanilla10)^0.5)-SUM($P386:S386),('PTRM input'!$P$166*(1+rvanilla10)^0.5)/A24stdlife))</f>
        <v>0</v>
      </c>
      <c r="U386" s="105">
        <f>IF(A24stdlife="n/a","n/a",IF(U$3&gt;(A24stdlife+$E386),('PTRM input'!$P$166*(1+rvanilla10)^0.5)-SUM($P386:T386),('PTRM input'!$P$166*(1+rvanilla10)^0.5)/A24stdlife))</f>
        <v>0</v>
      </c>
      <c r="V386" s="105">
        <f>IF(A24stdlife="n/a","n/a",IF(V$3&gt;(A24stdlife+$E386),('PTRM input'!$P$166*(1+rvanilla10)^0.5)-SUM($P386:U386),('PTRM input'!$P$166*(1+rvanilla10)^0.5)/A24stdlife))</f>
        <v>0</v>
      </c>
      <c r="W386" s="105">
        <f>IF(A24stdlife="n/a","n/a",IF(W$3&gt;(A24stdlife+$E386),('PTRM input'!$P$166*(1+rvanilla10)^0.5)-SUM($P386:V386),('PTRM input'!$P$166*(1+rvanilla10)^0.5)/A24stdlife))</f>
        <v>0</v>
      </c>
      <c r="X386" s="105">
        <f>IF(A24stdlife="n/a","n/a",IF(X$3&gt;(A24stdlife+$E386),('PTRM input'!$P$166*(1+rvanilla10)^0.5)-SUM($P386:W386),('PTRM input'!$P$166*(1+rvanilla10)^0.5)/A24stdlife))</f>
        <v>0</v>
      </c>
      <c r="Y386" s="105">
        <f>IF(A24stdlife="n/a","n/a",IF(Y$3&gt;(A24stdlife+$E386),('PTRM input'!$P$166*(1+rvanilla10)^0.5)-SUM($P386:X386),('PTRM input'!$P$166*(1+rvanilla10)^0.5)/A24stdlife))</f>
        <v>0</v>
      </c>
      <c r="Z386" s="105">
        <f>IF(A24stdlife="n/a","n/a",IF(Z$3&gt;(A24stdlife+$E386),('PTRM input'!$P$166*(1+rvanilla10)^0.5)-SUM($P386:Y386),('PTRM input'!$P$166*(1+rvanilla10)^0.5)/A24stdlife))</f>
        <v>0</v>
      </c>
      <c r="AA386" s="105">
        <f>IF(A24stdlife="n/a","n/a",IF(AA$3&gt;(A24stdlife+$E386),('PTRM input'!$P$166*(1+rvanilla10)^0.5)-SUM($P386:Z386),('PTRM input'!$P$166*(1+rvanilla10)^0.5)/A24stdlife))</f>
        <v>0</v>
      </c>
      <c r="AB386" s="105">
        <f>IF(A24stdlife="n/a","n/a",IF(AB$3&gt;(A24stdlife+$E386),('PTRM input'!$P$166*(1+rvanilla10)^0.5)-SUM($P386:AA386),('PTRM input'!$P$166*(1+rvanilla10)^0.5)/A24stdlife))</f>
        <v>0</v>
      </c>
      <c r="AC386" s="105">
        <f>IF(A24stdlife="n/a","n/a",IF(AC$3&gt;(A24stdlife+$E386),('PTRM input'!$P$166*(1+rvanilla10)^0.5)-SUM($P386:AB386),('PTRM input'!$P$166*(1+rvanilla10)^0.5)/A24stdlife))</f>
        <v>0</v>
      </c>
      <c r="AD386" s="105">
        <f>IF(A24stdlife="n/a","n/a",IF(AD$3&gt;(A24stdlife+$E386),('PTRM input'!$P$166*(1+rvanilla10)^0.5)-SUM($P386:AC386),('PTRM input'!$P$166*(1+rvanilla10)^0.5)/A24stdlife))</f>
        <v>0</v>
      </c>
      <c r="AE386" s="105">
        <f>IF(A24stdlife="n/a","n/a",IF(AE$3&gt;(A24stdlife+$E386),('PTRM input'!$P$166*(1+rvanilla10)^0.5)-SUM($P386:AD386),('PTRM input'!$P$166*(1+rvanilla10)^0.5)/A24stdlife))</f>
        <v>0</v>
      </c>
      <c r="AF386" s="105">
        <f>IF(A24stdlife="n/a","n/a",IF(AF$3&gt;(A24stdlife+$E386),('PTRM input'!$P$166*(1+rvanilla10)^0.5)-SUM($P386:AE386),('PTRM input'!$P$166*(1+rvanilla10)^0.5)/A24stdlife))</f>
        <v>0</v>
      </c>
      <c r="AG386" s="105">
        <f>IF(A24stdlife="n/a","n/a",IF(AG$3&gt;(A24stdlife+$E386),('PTRM input'!$P$166*(1+rvanilla10)^0.5)-SUM($P386:AF386),('PTRM input'!$P$166*(1+rvanilla10)^0.5)/A24stdlife))</f>
        <v>0</v>
      </c>
      <c r="AH386" s="105">
        <f>IF(A24stdlife="n/a","n/a",IF(AH$3&gt;(A24stdlife+$E386),('PTRM input'!$P$166*(1+rvanilla10)^0.5)-SUM($P386:AG386),('PTRM input'!$P$166*(1+rvanilla10)^0.5)/A24stdlife))</f>
        <v>0</v>
      </c>
      <c r="AI386" s="105">
        <f>IF(A24stdlife="n/a","n/a",IF(AI$3&gt;(A24stdlife+$E386),('PTRM input'!$P$166*(1+rvanilla10)^0.5)-SUM($P386:AH386),('PTRM input'!$P$166*(1+rvanilla10)^0.5)/A24stdlife))</f>
        <v>0</v>
      </c>
      <c r="AJ386" s="105">
        <f>IF(A24stdlife="n/a","n/a",IF(AJ$3&gt;(A24stdlife+$E386),('PTRM input'!$P$166*(1+rvanilla10)^0.5)-SUM($P386:AI386),('PTRM input'!$P$166*(1+rvanilla10)^0.5)/A24stdlife))</f>
        <v>0</v>
      </c>
      <c r="AK386" s="105">
        <f>IF(A24stdlife="n/a","n/a",IF(AK$3&gt;(A24stdlife+$E386),('PTRM input'!$P$166*(1+rvanilla10)^0.5)-SUM($P386:AJ386),('PTRM input'!$P$166*(1+rvanilla10)^0.5)/A24stdlife))</f>
        <v>0</v>
      </c>
      <c r="AL386" s="105">
        <f>IF(A24stdlife="n/a","n/a",IF(AL$3&gt;(A24stdlife+$E386),('PTRM input'!$P$166*(1+rvanilla10)^0.5)-SUM($P386:AK386),('PTRM input'!$P$166*(1+rvanilla10)^0.5)/A24stdlife))</f>
        <v>0</v>
      </c>
      <c r="AM386" s="105">
        <f>IF(A24stdlife="n/a","n/a",IF(AM$3&gt;(A24stdlife+$E386),('PTRM input'!$P$166*(1+rvanilla10)^0.5)-SUM($P386:AL386),('PTRM input'!$P$166*(1+rvanilla10)^0.5)/A24stdlife))</f>
        <v>0</v>
      </c>
      <c r="AN386" s="105">
        <f>IF(A24stdlife="n/a","n/a",IF(AN$3&gt;(A24stdlife+$E386),('PTRM input'!$P$166*(1+rvanilla10)^0.5)-SUM($P386:AM386),('PTRM input'!$P$166*(1+rvanilla10)^0.5)/A24stdlife))</f>
        <v>0</v>
      </c>
      <c r="AO386" s="105">
        <f>IF(A24stdlife="n/a","n/a",IF(AO$3&gt;(A24stdlife+$E386),('PTRM input'!$P$166*(1+rvanilla10)^0.5)-SUM($P386:AN386),('PTRM input'!$P$166*(1+rvanilla10)^0.5)/A24stdlife))</f>
        <v>0</v>
      </c>
      <c r="AP386" s="105">
        <f>IF(A24stdlife="n/a","n/a",IF(AP$3&gt;(A24stdlife+$E386),('PTRM input'!$P$166*(1+rvanilla10)^0.5)-SUM($P386:AO386),('PTRM input'!$P$166*(1+rvanilla10)^0.5)/A24stdlife))</f>
        <v>0</v>
      </c>
      <c r="AQ386" s="105">
        <f>IF(A24stdlife="n/a","n/a",IF(AQ$3&gt;(A24stdlife+$E386),('PTRM input'!$P$166*(1+rvanilla10)^0.5)-SUM($P386:AP386),('PTRM input'!$P$166*(1+rvanilla10)^0.5)/A24stdlife))</f>
        <v>0</v>
      </c>
      <c r="AR386" s="105">
        <f>IF(A24stdlife="n/a","n/a",IF(AR$3&gt;(A24stdlife+$E386),('PTRM input'!$P$166*(1+rvanilla10)^0.5)-SUM($P386:AQ386),('PTRM input'!$P$166*(1+rvanilla10)^0.5)/A24stdlife))</f>
        <v>0</v>
      </c>
      <c r="AS386" s="105">
        <f>IF(A24stdlife="n/a","n/a",IF(AS$3&gt;(A24stdlife+$E386),('PTRM input'!$P$166*(1+rvanilla10)^0.5)-SUM($P386:AR386),('PTRM input'!$P$166*(1+rvanilla10)^0.5)/A24stdlife))</f>
        <v>0</v>
      </c>
      <c r="AT386" s="105">
        <f>IF(A24stdlife="n/a","n/a",IF(AT$3&gt;(A24stdlife+$E386),('PTRM input'!$P$166*(1+rvanilla10)^0.5)-SUM($P386:AS386),('PTRM input'!$P$166*(1+rvanilla10)^0.5)/A24stdlife))</f>
        <v>0</v>
      </c>
      <c r="AU386" s="105">
        <f>IF(A24stdlife="n/a","n/a",IF(AU$3&gt;(A24stdlife+$E386),('PTRM input'!$P$166*(1+rvanilla10)^0.5)-SUM($P386:AT386),('PTRM input'!$P$166*(1+rvanilla10)^0.5)/A24stdlife))</f>
        <v>0</v>
      </c>
      <c r="AV386" s="105">
        <f>IF(A24stdlife="n/a","n/a",IF(AV$3&gt;(A24stdlife+$E386),('PTRM input'!$P$166*(1+rvanilla10)^0.5)-SUM($P386:AU386),('PTRM input'!$P$166*(1+rvanilla10)^0.5)/A24stdlife))</f>
        <v>0</v>
      </c>
      <c r="AW386" s="105">
        <f>IF(A24stdlife="n/a","n/a",IF(AW$3&gt;(A24stdlife+$E386),('PTRM input'!$P$166*(1+rvanilla10)^0.5)-SUM($P386:AV386),('PTRM input'!$P$166*(1+rvanilla10)^0.5)/A24stdlife))</f>
        <v>0</v>
      </c>
      <c r="AX386" s="105">
        <f>IF(A24stdlife="n/a","n/a",IF(AX$3&gt;(A24stdlife+$E386),('PTRM input'!$P$166*(1+rvanilla10)^0.5)-SUM($P386:AW386),('PTRM input'!$P$166*(1+rvanilla10)^0.5)/A24stdlife))</f>
        <v>0</v>
      </c>
      <c r="AY386" s="105">
        <f>IF(A24stdlife="n/a","n/a",IF(AY$3&gt;(A24stdlife+$E386),('PTRM input'!$P$166*(1+rvanilla10)^0.5)-SUM($P386:AX386),('PTRM input'!$P$166*(1+rvanilla10)^0.5)/A24stdlife))</f>
        <v>0</v>
      </c>
      <c r="AZ386" s="105">
        <f>IF(A24stdlife="n/a","n/a",IF(AZ$3&gt;(A24stdlife+$E386),('PTRM input'!$P$166*(1+rvanilla10)^0.5)-SUM($P386:AY386),('PTRM input'!$P$166*(1+rvanilla10)^0.5)/A24stdlife))</f>
        <v>0</v>
      </c>
      <c r="BA386" s="105">
        <f>IF(A24stdlife="n/a","n/a",IF(BA$3&gt;(A24stdlife+$E386),('PTRM input'!$P$166*(1+rvanilla10)^0.5)-SUM($P386:AZ386),('PTRM input'!$P$166*(1+rvanilla10)^0.5)/A24stdlife))</f>
        <v>0</v>
      </c>
      <c r="BB386" s="105">
        <f>IF(A24stdlife="n/a","n/a",IF(BB$3&gt;(A24stdlife+$E386),('PTRM input'!$P$166*(1+rvanilla10)^0.5)-SUM($P386:BA386),('PTRM input'!$P$166*(1+rvanilla10)^0.5)/A24stdlife))</f>
        <v>0</v>
      </c>
      <c r="BC386" s="105">
        <f>IF(A24stdlife="n/a","n/a",IF(BC$3&gt;(A24stdlife+$E386),('PTRM input'!$P$166*(1+rvanilla10)^0.5)-SUM($P386:BB386),('PTRM input'!$P$166*(1+rvanilla10)^0.5)/A24stdlife))</f>
        <v>0</v>
      </c>
      <c r="BD386" s="105">
        <f>IF(A24stdlife="n/a","n/a",IF(BD$3&gt;(A24stdlife+$E386),('PTRM input'!$P$166*(1+rvanilla10)^0.5)-SUM($P386:BC386),('PTRM input'!$P$166*(1+rvanilla10)^0.5)/A24stdlife))</f>
        <v>0</v>
      </c>
      <c r="BE386" s="105">
        <f>IF(A24stdlife="n/a","n/a",IF(BE$3&gt;(A24stdlife+$E386),('PTRM input'!$P$166*(1+rvanilla10)^0.5)-SUM($P386:BD386),('PTRM input'!$P$166*(1+rvanilla10)^0.5)/A24stdlife))</f>
        <v>0</v>
      </c>
      <c r="BF386" s="105">
        <f>IF(A24stdlife="n/a","n/a",IF(BF$3&gt;(A24stdlife+$E386),('PTRM input'!$P$166*(1+rvanilla10)^0.5)-SUM($P386:BE386),('PTRM input'!$P$166*(1+rvanilla10)^0.5)/A24stdlife))</f>
        <v>0</v>
      </c>
      <c r="BG386" s="105">
        <f>IF(A24stdlife="n/a","n/a",IF(BG$3&gt;(A24stdlife+$E386),('PTRM input'!$P$166*(1+rvanilla10)^0.5)-SUM($P386:BF386),('PTRM input'!$P$166*(1+rvanilla10)^0.5)/A24stdlife))</f>
        <v>0</v>
      </c>
      <c r="BH386" s="105">
        <f>IF(A24stdlife="n/a","n/a",IF(BH$3&gt;(A24stdlife+$E386),('PTRM input'!$P$166*(1+rvanilla10)^0.5)-SUM($P386:BG386),('PTRM input'!$P$166*(1+rvanilla10)^0.5)/A24stdlife))</f>
        <v>0</v>
      </c>
      <c r="BI386" s="105">
        <f>IF(A24stdlife="n/a","n/a",IF(BI$3&gt;(A24stdlife+$E386),('PTRM input'!$P$166*(1+rvanilla10)^0.5)-SUM($P386:BH386),('PTRM input'!$P$166*(1+rvanilla10)^0.5)/A24stdlife))</f>
        <v>0</v>
      </c>
      <c r="BJ386" s="234"/>
      <c r="BK386" s="234"/>
      <c r="BL386" s="234"/>
      <c r="BM386" s="234"/>
    </row>
    <row r="387" spans="1:65" s="190" customFormat="1" outlineLevel="1" collapsed="1">
      <c r="A387" s="234"/>
      <c r="B387" s="17"/>
      <c r="C387" s="32">
        <f>Asset24</f>
        <v>0</v>
      </c>
      <c r="D387" s="17"/>
      <c r="E387" s="17"/>
      <c r="F387" s="30"/>
      <c r="G387" s="102">
        <f t="shared" ref="G387:AL387" si="83">SUM(G375:G386)</f>
        <v>0</v>
      </c>
      <c r="H387" s="102">
        <f t="shared" si="83"/>
        <v>0</v>
      </c>
      <c r="I387" s="102">
        <f t="shared" si="83"/>
        <v>0</v>
      </c>
      <c r="J387" s="102">
        <f t="shared" si="83"/>
        <v>0</v>
      </c>
      <c r="K387" s="102">
        <f t="shared" si="83"/>
        <v>0</v>
      </c>
      <c r="L387" s="102">
        <f t="shared" si="83"/>
        <v>0</v>
      </c>
      <c r="M387" s="102">
        <f t="shared" si="83"/>
        <v>0</v>
      </c>
      <c r="N387" s="102">
        <f t="shared" si="83"/>
        <v>0</v>
      </c>
      <c r="O387" s="102">
        <f t="shared" si="83"/>
        <v>0</v>
      </c>
      <c r="P387" s="102">
        <f t="shared" si="83"/>
        <v>0</v>
      </c>
      <c r="Q387" s="102">
        <f t="shared" si="83"/>
        <v>0</v>
      </c>
      <c r="R387" s="102">
        <f t="shared" si="83"/>
        <v>0</v>
      </c>
      <c r="S387" s="102">
        <f t="shared" si="83"/>
        <v>0</v>
      </c>
      <c r="T387" s="102">
        <f t="shared" si="83"/>
        <v>0</v>
      </c>
      <c r="U387" s="102">
        <f t="shared" si="83"/>
        <v>0</v>
      </c>
      <c r="V387" s="102">
        <f t="shared" si="83"/>
        <v>0</v>
      </c>
      <c r="W387" s="102">
        <f t="shared" si="83"/>
        <v>0</v>
      </c>
      <c r="X387" s="102">
        <f t="shared" si="83"/>
        <v>0</v>
      </c>
      <c r="Y387" s="102">
        <f t="shared" si="83"/>
        <v>0</v>
      </c>
      <c r="Z387" s="102">
        <f t="shared" si="83"/>
        <v>0</v>
      </c>
      <c r="AA387" s="102">
        <f t="shared" si="83"/>
        <v>0</v>
      </c>
      <c r="AB387" s="102">
        <f t="shared" si="83"/>
        <v>0</v>
      </c>
      <c r="AC387" s="102">
        <f t="shared" si="83"/>
        <v>0</v>
      </c>
      <c r="AD387" s="102">
        <f t="shared" si="83"/>
        <v>0</v>
      </c>
      <c r="AE387" s="102">
        <f t="shared" si="83"/>
        <v>0</v>
      </c>
      <c r="AF387" s="102">
        <f t="shared" si="83"/>
        <v>0</v>
      </c>
      <c r="AG387" s="102">
        <f t="shared" si="83"/>
        <v>0</v>
      </c>
      <c r="AH387" s="102">
        <f t="shared" si="83"/>
        <v>0</v>
      </c>
      <c r="AI387" s="102">
        <f t="shared" si="83"/>
        <v>0</v>
      </c>
      <c r="AJ387" s="102">
        <f t="shared" si="83"/>
        <v>0</v>
      </c>
      <c r="AK387" s="102">
        <f t="shared" si="83"/>
        <v>0</v>
      </c>
      <c r="AL387" s="102">
        <f t="shared" si="83"/>
        <v>0</v>
      </c>
      <c r="AM387" s="102">
        <f t="shared" ref="AM387:BI387" si="84">SUM(AM375:AM386)</f>
        <v>0</v>
      </c>
      <c r="AN387" s="102">
        <f t="shared" si="84"/>
        <v>0</v>
      </c>
      <c r="AO387" s="102">
        <f t="shared" si="84"/>
        <v>0</v>
      </c>
      <c r="AP387" s="102">
        <f t="shared" si="84"/>
        <v>0</v>
      </c>
      <c r="AQ387" s="102">
        <f t="shared" si="84"/>
        <v>0</v>
      </c>
      <c r="AR387" s="102">
        <f t="shared" si="84"/>
        <v>0</v>
      </c>
      <c r="AS387" s="102">
        <f t="shared" si="84"/>
        <v>0</v>
      </c>
      <c r="AT387" s="102">
        <f t="shared" si="84"/>
        <v>0</v>
      </c>
      <c r="AU387" s="102">
        <f t="shared" si="84"/>
        <v>0</v>
      </c>
      <c r="AV387" s="102">
        <f t="shared" si="84"/>
        <v>0</v>
      </c>
      <c r="AW387" s="102">
        <f t="shared" si="84"/>
        <v>0</v>
      </c>
      <c r="AX387" s="102">
        <f t="shared" si="84"/>
        <v>0</v>
      </c>
      <c r="AY387" s="102">
        <f t="shared" si="84"/>
        <v>0</v>
      </c>
      <c r="AZ387" s="102">
        <f t="shared" si="84"/>
        <v>0</v>
      </c>
      <c r="BA387" s="102">
        <f t="shared" si="84"/>
        <v>0</v>
      </c>
      <c r="BB387" s="102">
        <f t="shared" si="84"/>
        <v>0</v>
      </c>
      <c r="BC387" s="102">
        <f t="shared" si="84"/>
        <v>0</v>
      </c>
      <c r="BD387" s="102">
        <f t="shared" si="84"/>
        <v>0</v>
      </c>
      <c r="BE387" s="102">
        <f t="shared" si="84"/>
        <v>0</v>
      </c>
      <c r="BF387" s="102">
        <f t="shared" si="84"/>
        <v>0</v>
      </c>
      <c r="BG387" s="102">
        <f t="shared" si="84"/>
        <v>0</v>
      </c>
      <c r="BH387" s="102">
        <f t="shared" si="84"/>
        <v>0</v>
      </c>
      <c r="BI387" s="102">
        <f t="shared" si="84"/>
        <v>0</v>
      </c>
      <c r="BJ387" s="234"/>
      <c r="BK387" s="234"/>
      <c r="BL387" s="234"/>
      <c r="BM387" s="234"/>
    </row>
    <row r="388" spans="1:65" s="190" customFormat="1" ht="12.75" hidden="1" customHeight="1" outlineLevel="2">
      <c r="A388" s="234"/>
      <c r="B388" s="36">
        <f>C400</f>
        <v>0</v>
      </c>
      <c r="C388" s="37"/>
      <c r="D388" s="38" t="s">
        <v>58</v>
      </c>
      <c r="E388" s="37"/>
      <c r="F388" s="39"/>
      <c r="G388" s="104">
        <f>IF(G$3&gt;A25remlife,A25value-SUM($F388:F388),IF(A25remlife="N/A","n/a",A25value/A25remlife))</f>
        <v>0</v>
      </c>
      <c r="H388" s="104">
        <f>IF(H$3&gt;A25remlife,A25value-SUM($F388:G388),IF(A25remlife="N/A","n/a",A25value/A25remlife))</f>
        <v>0</v>
      </c>
      <c r="I388" s="104">
        <f>IF(I$3&gt;A25remlife,A25value-SUM($F388:H388),IF(A25remlife="N/A","n/a",A25value/A25remlife))</f>
        <v>0</v>
      </c>
      <c r="J388" s="104">
        <f>IF(J$3&gt;A25remlife,A25value-SUM($F388:I388),IF(A25remlife="N/A","n/a",A25value/A25remlife))</f>
        <v>0</v>
      </c>
      <c r="K388" s="104">
        <f>IF(K$3&gt;A25remlife,A25value-SUM($F388:J388),IF(A25remlife="N/A","n/a",A25value/A25remlife))</f>
        <v>0</v>
      </c>
      <c r="L388" s="104">
        <f>IF(L$3&gt;A25remlife,A25value-SUM($F388:K388),IF(A25remlife="N/A","n/a",A25value/A25remlife))</f>
        <v>0</v>
      </c>
      <c r="M388" s="104">
        <f>IF(M$3&gt;A25remlife,A25value-SUM($F388:L388),IF(A25remlife="N/A","n/a",A25value/A25remlife))</f>
        <v>0</v>
      </c>
      <c r="N388" s="104">
        <f>IF(N$3&gt;A25remlife,A25value-SUM($F388:M388),IF(A25remlife="N/A","n/a",A25value/A25remlife))</f>
        <v>0</v>
      </c>
      <c r="O388" s="104">
        <f>IF(O$3&gt;A25remlife,A25value-SUM($F388:N388),IF(A25remlife="N/A","n/a",A25value/A25remlife))</f>
        <v>0</v>
      </c>
      <c r="P388" s="104">
        <f>IF(P$3&gt;A25remlife,A25value-SUM($F388:O388),IF(A25remlife="N/A","n/a",A25value/A25remlife))</f>
        <v>0</v>
      </c>
      <c r="Q388" s="104">
        <f>IF(Q$3&gt;A25remlife,A25value-SUM($F388:P388),IF(A25remlife="N/A","n/a",A25value/A25remlife))</f>
        <v>0</v>
      </c>
      <c r="R388" s="104">
        <f>IF(R$3&gt;A25remlife,A25value-SUM($F388:Q388),IF(A25remlife="N/A","n/a",A25value/A25remlife))</f>
        <v>0</v>
      </c>
      <c r="S388" s="104">
        <f>IF(S$3&gt;A25remlife,A25value-SUM($F388:R388),IF(A25remlife="N/A","n/a",A25value/A25remlife))</f>
        <v>0</v>
      </c>
      <c r="T388" s="104">
        <f>IF(T$3&gt;A25remlife,A25value-SUM($F388:S388),IF(A25remlife="N/A","n/a",A25value/A25remlife))</f>
        <v>0</v>
      </c>
      <c r="U388" s="104">
        <f>IF(U$3&gt;A25remlife,A25value-SUM($F388:T388),IF(A25remlife="N/A","n/a",A25value/A25remlife))</f>
        <v>0</v>
      </c>
      <c r="V388" s="104">
        <f>IF(V$3&gt;A25remlife,A25value-SUM($F388:U388),IF(A25remlife="N/A","n/a",A25value/A25remlife))</f>
        <v>0</v>
      </c>
      <c r="W388" s="104">
        <f>IF(W$3&gt;A25remlife,A25value-SUM($F388:V388),IF(A25remlife="N/A","n/a",A25value/A25remlife))</f>
        <v>0</v>
      </c>
      <c r="X388" s="104">
        <f>IF(X$3&gt;A25remlife,A25value-SUM($F388:W388),IF(A25remlife="N/A","n/a",A25value/A25remlife))</f>
        <v>0</v>
      </c>
      <c r="Y388" s="104">
        <f>IF(Y$3&gt;A25remlife,A25value-SUM($F388:X388),IF(A25remlife="N/A","n/a",A25value/A25remlife))</f>
        <v>0</v>
      </c>
      <c r="Z388" s="104">
        <f>IF(Z$3&gt;A25remlife,A25value-SUM($F388:Y388),IF(A25remlife="N/A","n/a",A25value/A25remlife))</f>
        <v>0</v>
      </c>
      <c r="AA388" s="104">
        <f>IF(AA$3&gt;A25remlife,A25value-SUM($F388:Z388),IF(A25remlife="N/A","n/a",A25value/A25remlife))</f>
        <v>0</v>
      </c>
      <c r="AB388" s="104">
        <f>IF(AB$3&gt;A25remlife,A25value-SUM($F388:AA388),IF(A25remlife="N/A","n/a",A25value/A25remlife))</f>
        <v>0</v>
      </c>
      <c r="AC388" s="104">
        <f>IF(AC$3&gt;A25remlife,A25value-SUM($F388:AB388),IF(A25remlife="N/A","n/a",A25value/A25remlife))</f>
        <v>0</v>
      </c>
      <c r="AD388" s="104">
        <f>IF(AD$3&gt;A25remlife,A25value-SUM($F388:AC388),IF(A25remlife="N/A","n/a",A25value/A25remlife))</f>
        <v>0</v>
      </c>
      <c r="AE388" s="104">
        <f>IF(AE$3&gt;A25remlife,A25value-SUM($F388:AD388),IF(A25remlife="N/A","n/a",A25value/A25remlife))</f>
        <v>0</v>
      </c>
      <c r="AF388" s="104">
        <f>IF(AF$3&gt;A25remlife,A25value-SUM($F388:AE388),IF(A25remlife="N/A","n/a",A25value/A25remlife))</f>
        <v>0</v>
      </c>
      <c r="AG388" s="104">
        <f>IF(AG$3&gt;A25remlife,A25value-SUM($F388:AF388),IF(A25remlife="N/A","n/a",A25value/A25remlife))</f>
        <v>0</v>
      </c>
      <c r="AH388" s="104">
        <f>IF(AH$3&gt;A25remlife,A25value-SUM($F388:AG388),IF(A25remlife="N/A","n/a",A25value/A25remlife))</f>
        <v>0</v>
      </c>
      <c r="AI388" s="104">
        <f>IF(AI$3&gt;A25remlife,A25value-SUM($F388:AH388),IF(A25remlife="N/A","n/a",A25value/A25remlife))</f>
        <v>0</v>
      </c>
      <c r="AJ388" s="104">
        <f>IF(AJ$3&gt;A25remlife,A25value-SUM($F388:AI388),IF(A25remlife="N/A","n/a",A25value/A25remlife))</f>
        <v>0</v>
      </c>
      <c r="AK388" s="104">
        <f>IF(AK$3&gt;A25remlife,A25value-SUM($F388:AJ388),IF(A25remlife="N/A","n/a",A25value/A25remlife))</f>
        <v>0</v>
      </c>
      <c r="AL388" s="104">
        <f>IF(AL$3&gt;A25remlife,A25value-SUM($F388:AK388),IF(A25remlife="N/A","n/a",A25value/A25remlife))</f>
        <v>0</v>
      </c>
      <c r="AM388" s="104">
        <f>IF(AM$3&gt;A25remlife,A25value-SUM($F388:AL388),IF(A25remlife="N/A","n/a",A25value/A25remlife))</f>
        <v>0</v>
      </c>
      <c r="AN388" s="104">
        <f>IF(AN$3&gt;A25remlife,A25value-SUM($F388:AM388),IF(A25remlife="N/A","n/a",A25value/A25remlife))</f>
        <v>0</v>
      </c>
      <c r="AO388" s="104">
        <f>IF(AO$3&gt;A25remlife,A25value-SUM($F388:AN388),IF(A25remlife="N/A","n/a",A25value/A25remlife))</f>
        <v>0</v>
      </c>
      <c r="AP388" s="104">
        <f>IF(AP$3&gt;A25remlife,A25value-SUM($F388:AO388),IF(A25remlife="N/A","n/a",A25value/A25remlife))</f>
        <v>0</v>
      </c>
      <c r="AQ388" s="104">
        <f>IF(AQ$3&gt;A25remlife,A25value-SUM($F388:AP388),IF(A25remlife="N/A","n/a",A25value/A25remlife))</f>
        <v>0</v>
      </c>
      <c r="AR388" s="104">
        <f>IF(AR$3&gt;A25remlife,A25value-SUM($F388:AQ388),IF(A25remlife="N/A","n/a",A25value/A25remlife))</f>
        <v>0</v>
      </c>
      <c r="AS388" s="104">
        <f>IF(AS$3&gt;A25remlife,A25value-SUM($F388:AR388),IF(A25remlife="N/A","n/a",A25value/A25remlife))</f>
        <v>0</v>
      </c>
      <c r="AT388" s="104">
        <f>IF(AT$3&gt;A25remlife,A25value-SUM($F388:AS388),IF(A25remlife="N/A","n/a",A25value/A25remlife))</f>
        <v>0</v>
      </c>
      <c r="AU388" s="104">
        <f>IF(AU$3&gt;A25remlife,A25value-SUM($F388:AT388),IF(A25remlife="N/A","n/a",A25value/A25remlife))</f>
        <v>0</v>
      </c>
      <c r="AV388" s="104">
        <f>IF(AV$3&gt;A25remlife,A25value-SUM($F388:AU388),IF(A25remlife="N/A","n/a",A25value/A25remlife))</f>
        <v>0</v>
      </c>
      <c r="AW388" s="104">
        <f>IF(AW$3&gt;A25remlife,A25value-SUM($F388:AV388),IF(A25remlife="N/A","n/a",A25value/A25remlife))</f>
        <v>0</v>
      </c>
      <c r="AX388" s="104">
        <f>IF(AX$3&gt;A25remlife,A25value-SUM($F388:AW388),IF(A25remlife="N/A","n/a",A25value/A25remlife))</f>
        <v>0</v>
      </c>
      <c r="AY388" s="104">
        <f>IF(AY$3&gt;A25remlife,A25value-SUM($F388:AX388),IF(A25remlife="N/A","n/a",A25value/A25remlife))</f>
        <v>0</v>
      </c>
      <c r="AZ388" s="104">
        <f>IF(AZ$3&gt;A25remlife,A25value-SUM($F388:AY388),IF(A25remlife="N/A","n/a",A25value/A25remlife))</f>
        <v>0</v>
      </c>
      <c r="BA388" s="104">
        <f>IF(BA$3&gt;A25remlife,A25value-SUM($F388:AZ388),IF(A25remlife="N/A","n/a",A25value/A25remlife))</f>
        <v>0</v>
      </c>
      <c r="BB388" s="104">
        <f>IF(BB$3&gt;A25remlife,A25value-SUM($F388:BA388),IF(A25remlife="N/A","n/a",A25value/A25remlife))</f>
        <v>0</v>
      </c>
      <c r="BC388" s="104">
        <f>IF(BC$3&gt;A25remlife,A25value-SUM($F388:BB388),IF(A25remlife="N/A","n/a",A25value/A25remlife))</f>
        <v>0</v>
      </c>
      <c r="BD388" s="104">
        <f>IF(BD$3&gt;A25remlife,A25value-SUM($F388:BC388),IF(A25remlife="N/A","n/a",A25value/A25remlife))</f>
        <v>0</v>
      </c>
      <c r="BE388" s="104">
        <f>IF(BE$3&gt;A25remlife,A25value-SUM($F388:BD388),IF(A25remlife="N/A","n/a",A25value/A25remlife))</f>
        <v>0</v>
      </c>
      <c r="BF388" s="104">
        <f>IF(BF$3&gt;A25remlife,A25value-SUM($F388:BE388),IF(A25remlife="N/A","n/a",A25value/A25remlife))</f>
        <v>0</v>
      </c>
      <c r="BG388" s="104">
        <f>IF(BG$3&gt;A25remlife,A25value-SUM($F388:BF388),IF(A25remlife="N/A","n/a",A25value/A25remlife))</f>
        <v>0</v>
      </c>
      <c r="BH388" s="104">
        <f>IF(BH$3&gt;A25remlife,A25value-SUM($F388:BG388),IF(A25remlife="N/A","n/a",A25value/A25remlife))</f>
        <v>0</v>
      </c>
      <c r="BI388" s="104">
        <f>IF(BI$3&gt;A25remlife,A25value-SUM($F388:BH388),IF(A25remlife="N/A","n/a",A25value/A25remlife))</f>
        <v>0</v>
      </c>
      <c r="BJ388" s="234"/>
      <c r="BK388" s="234"/>
      <c r="BL388" s="234"/>
      <c r="BM388" s="234"/>
    </row>
    <row r="389" spans="1:65" s="190" customFormat="1" ht="12.75" hidden="1" customHeight="1" outlineLevel="2">
      <c r="A389" s="234"/>
      <c r="B389" s="32"/>
      <c r="C389" s="31"/>
      <c r="D389" s="930" t="s">
        <v>326</v>
      </c>
      <c r="E389" s="167">
        <v>0</v>
      </c>
      <c r="F389" s="34"/>
      <c r="G389" s="105"/>
      <c r="H389" s="105"/>
      <c r="I389" s="105"/>
      <c r="J389" s="105"/>
      <c r="K389" s="105"/>
      <c r="L389" s="105"/>
      <c r="M389" s="105"/>
      <c r="N389" s="105"/>
      <c r="O389" s="105"/>
      <c r="P389" s="105"/>
      <c r="Q389" s="105"/>
      <c r="R389" s="105"/>
      <c r="S389" s="105"/>
      <c r="T389" s="105"/>
      <c r="U389" s="105"/>
      <c r="V389" s="105"/>
      <c r="W389" s="105"/>
      <c r="X389" s="105"/>
      <c r="Y389" s="105"/>
      <c r="Z389" s="105"/>
      <c r="AA389" s="105"/>
      <c r="AB389" s="105"/>
      <c r="AC389" s="105"/>
      <c r="AD389" s="105"/>
      <c r="AE389" s="105"/>
      <c r="AF389" s="105"/>
      <c r="AG389" s="105"/>
      <c r="AH389" s="105"/>
      <c r="AI389" s="105"/>
      <c r="AJ389" s="105"/>
      <c r="AK389" s="105"/>
      <c r="AL389" s="105"/>
      <c r="AM389" s="105"/>
      <c r="AN389" s="105"/>
      <c r="AO389" s="105"/>
      <c r="AP389" s="105"/>
      <c r="AQ389" s="105"/>
      <c r="AR389" s="105"/>
      <c r="AS389" s="105"/>
      <c r="AT389" s="105"/>
      <c r="AU389" s="105"/>
      <c r="AV389" s="105"/>
      <c r="AW389" s="105"/>
      <c r="AX389" s="105"/>
      <c r="AY389" s="105"/>
      <c r="AZ389" s="105"/>
      <c r="BA389" s="105"/>
      <c r="BB389" s="105"/>
      <c r="BC389" s="105"/>
      <c r="BD389" s="105"/>
      <c r="BE389" s="105"/>
      <c r="BF389" s="105"/>
      <c r="BG389" s="105"/>
      <c r="BH389" s="105"/>
      <c r="BI389" s="105"/>
      <c r="BJ389" s="234"/>
      <c r="BK389" s="234"/>
      <c r="BL389" s="234"/>
      <c r="BM389" s="234"/>
    </row>
    <row r="390" spans="1:65" s="190" customFormat="1" hidden="1" outlineLevel="2">
      <c r="A390" s="234"/>
      <c r="B390" s="32"/>
      <c r="C390" s="31"/>
      <c r="D390" s="930"/>
      <c r="E390" s="167">
        <v>1</v>
      </c>
      <c r="F390" s="34"/>
      <c r="G390" s="183"/>
      <c r="H390" s="105">
        <f>IF(A25stdlife="n/a","n/a",IF(H$3&gt;(A25stdlife+$E390),('PTRM input'!$G$167*(1+rvanilla01)^0.5)-SUM($G390:G390),('PTRM input'!$G$167*(1+rvanilla01)^0.5)/A25stdlife))</f>
        <v>0</v>
      </c>
      <c r="I390" s="105">
        <f>IF(A25stdlife="n/a","n/a",IF(I$3&gt;(A25stdlife+$E390),('PTRM input'!$G$167*(1+rvanilla01)^0.5)-SUM($G390:H390),('PTRM input'!$G$167*(1+rvanilla01)^0.5)/A25stdlife))</f>
        <v>0</v>
      </c>
      <c r="J390" s="105">
        <f>IF(A25stdlife="n/a","n/a",IF(J$3&gt;(A25stdlife+$E390),('PTRM input'!$G$167*(1+rvanilla01)^0.5)-SUM($G390:I390),('PTRM input'!$G$167*(1+rvanilla01)^0.5)/A25stdlife))</f>
        <v>0</v>
      </c>
      <c r="K390" s="105">
        <f>IF(A25stdlife="n/a","n/a",IF(K$3&gt;(A25stdlife+$E390),('PTRM input'!$G$167*(1+rvanilla01)^0.5)-SUM($G390:J390),('PTRM input'!$G$167*(1+rvanilla01)^0.5)/A25stdlife))</f>
        <v>0</v>
      </c>
      <c r="L390" s="105">
        <f>IF(A25stdlife="n/a","n/a",IF(L$3&gt;(A25stdlife+$E390),('PTRM input'!$G$167*(1+rvanilla01)^0.5)-SUM($G390:K390),('PTRM input'!$G$167*(1+rvanilla01)^0.5)/A25stdlife))</f>
        <v>0</v>
      </c>
      <c r="M390" s="105">
        <f>IF(A25stdlife="n/a","n/a",IF(M$3&gt;(A25stdlife+$E390),('PTRM input'!$G$167*(1+rvanilla01)^0.5)-SUM($G390:L390),('PTRM input'!$G$167*(1+rvanilla01)^0.5)/A25stdlife))</f>
        <v>0</v>
      </c>
      <c r="N390" s="105">
        <f>IF(A25stdlife="n/a","n/a",IF(N$3&gt;(A25stdlife+$E390),('PTRM input'!$G$167*(1+rvanilla01)^0.5)-SUM($G390:M390),('PTRM input'!$G$167*(1+rvanilla01)^0.5)/A25stdlife))</f>
        <v>0</v>
      </c>
      <c r="O390" s="105">
        <f>IF(A25stdlife="n/a","n/a",IF(O$3&gt;(A25stdlife+$E390),('PTRM input'!$G$167*(1+rvanilla01)^0.5)-SUM($G390:N390),('PTRM input'!$G$167*(1+rvanilla01)^0.5)/A25stdlife))</f>
        <v>0</v>
      </c>
      <c r="P390" s="105">
        <f>IF(A25stdlife="n/a","n/a",IF(P$3&gt;(A25stdlife+$E390),('PTRM input'!$G$167*(1+rvanilla01)^0.5)-SUM($G390:O390),('PTRM input'!$G$167*(1+rvanilla01)^0.5)/A25stdlife))</f>
        <v>0</v>
      </c>
      <c r="Q390" s="105">
        <f>IF(A25stdlife="n/a","n/a",IF(Q$3&gt;(A25stdlife+$E390),('PTRM input'!$G$167*(1+rvanilla01)^0.5)-SUM($G390:P390),('PTRM input'!$G$167*(1+rvanilla01)^0.5)/A25stdlife))</f>
        <v>0</v>
      </c>
      <c r="R390" s="105">
        <f>IF(A25stdlife="n/a","n/a",IF(R$3&gt;(A25stdlife+$E390),('PTRM input'!$G$167*(1+rvanilla01)^0.5)-SUM($G390:Q390),('PTRM input'!$G$167*(1+rvanilla01)^0.5)/A25stdlife))</f>
        <v>0</v>
      </c>
      <c r="S390" s="105">
        <f>IF(A25stdlife="n/a","n/a",IF(S$3&gt;(A25stdlife+$E390),('PTRM input'!$G$167*(1+rvanilla01)^0.5)-SUM($G390:R390),('PTRM input'!$G$167*(1+rvanilla01)^0.5)/A25stdlife))</f>
        <v>0</v>
      </c>
      <c r="T390" s="105">
        <f>IF(A25stdlife="n/a","n/a",IF(T$3&gt;(A25stdlife+$E390),('PTRM input'!$G$167*(1+rvanilla01)^0.5)-SUM($G390:S390),('PTRM input'!$G$167*(1+rvanilla01)^0.5)/A25stdlife))</f>
        <v>0</v>
      </c>
      <c r="U390" s="105">
        <f>IF(A25stdlife="n/a","n/a",IF(U$3&gt;(A25stdlife+$E390),('PTRM input'!$G$167*(1+rvanilla01)^0.5)-SUM($G390:T390),('PTRM input'!$G$167*(1+rvanilla01)^0.5)/A25stdlife))</f>
        <v>0</v>
      </c>
      <c r="V390" s="105">
        <f>IF(A25stdlife="n/a","n/a",IF(V$3&gt;(A25stdlife+$E390),('PTRM input'!$G$167*(1+rvanilla01)^0.5)-SUM($G390:U390),('PTRM input'!$G$167*(1+rvanilla01)^0.5)/A25stdlife))</f>
        <v>0</v>
      </c>
      <c r="W390" s="105">
        <f>IF(A25stdlife="n/a","n/a",IF(W$3&gt;(A25stdlife+$E390),('PTRM input'!$G$167*(1+rvanilla01)^0.5)-SUM($G390:V390),('PTRM input'!$G$167*(1+rvanilla01)^0.5)/A25stdlife))</f>
        <v>0</v>
      </c>
      <c r="X390" s="105">
        <f>IF(A25stdlife="n/a","n/a",IF(X$3&gt;(A25stdlife+$E390),('PTRM input'!$G$167*(1+rvanilla01)^0.5)-SUM($G390:W390),('PTRM input'!$G$167*(1+rvanilla01)^0.5)/A25stdlife))</f>
        <v>0</v>
      </c>
      <c r="Y390" s="105">
        <f>IF(A25stdlife="n/a","n/a",IF(Y$3&gt;(A25stdlife+$E390),('PTRM input'!$G$167*(1+rvanilla01)^0.5)-SUM($G390:X390),('PTRM input'!$G$167*(1+rvanilla01)^0.5)/A25stdlife))</f>
        <v>0</v>
      </c>
      <c r="Z390" s="105">
        <f>IF(A25stdlife="n/a","n/a",IF(Z$3&gt;(A25stdlife+$E390),('PTRM input'!$G$167*(1+rvanilla01)^0.5)-SUM($G390:Y390),('PTRM input'!$G$167*(1+rvanilla01)^0.5)/A25stdlife))</f>
        <v>0</v>
      </c>
      <c r="AA390" s="105">
        <f>IF(A25stdlife="n/a","n/a",IF(AA$3&gt;(A25stdlife+$E390),('PTRM input'!$G$167*(1+rvanilla01)^0.5)-SUM($G390:Z390),('PTRM input'!$G$167*(1+rvanilla01)^0.5)/A25stdlife))</f>
        <v>0</v>
      </c>
      <c r="AB390" s="105">
        <f>IF(A25stdlife="n/a","n/a",IF(AB$3&gt;(A25stdlife+$E390),('PTRM input'!$G$167*(1+rvanilla01)^0.5)-SUM($G390:AA390),('PTRM input'!$G$167*(1+rvanilla01)^0.5)/A25stdlife))</f>
        <v>0</v>
      </c>
      <c r="AC390" s="105">
        <f>IF(A25stdlife="n/a","n/a",IF(AC$3&gt;(A25stdlife+$E390),('PTRM input'!$G$167*(1+rvanilla01)^0.5)-SUM($G390:AB390),('PTRM input'!$G$167*(1+rvanilla01)^0.5)/A25stdlife))</f>
        <v>0</v>
      </c>
      <c r="AD390" s="105">
        <f>IF(A25stdlife="n/a","n/a",IF(AD$3&gt;(A25stdlife+$E390),('PTRM input'!$G$167*(1+rvanilla01)^0.5)-SUM($G390:AC390),('PTRM input'!$G$167*(1+rvanilla01)^0.5)/A25stdlife))</f>
        <v>0</v>
      </c>
      <c r="AE390" s="105">
        <f>IF(A25stdlife="n/a","n/a",IF(AE$3&gt;(A25stdlife+$E390),('PTRM input'!$G$167*(1+rvanilla01)^0.5)-SUM($G390:AD390),('PTRM input'!$G$167*(1+rvanilla01)^0.5)/A25stdlife))</f>
        <v>0</v>
      </c>
      <c r="AF390" s="105">
        <f>IF(A25stdlife="n/a","n/a",IF(AF$3&gt;(A25stdlife+$E390),('PTRM input'!$G$167*(1+rvanilla01)^0.5)-SUM($G390:AE390),('PTRM input'!$G$167*(1+rvanilla01)^0.5)/A25stdlife))</f>
        <v>0</v>
      </c>
      <c r="AG390" s="105">
        <f>IF(A25stdlife="n/a","n/a",IF(AG$3&gt;(A25stdlife+$E390),('PTRM input'!$G$167*(1+rvanilla01)^0.5)-SUM($G390:AF390),('PTRM input'!$G$167*(1+rvanilla01)^0.5)/A25stdlife))</f>
        <v>0</v>
      </c>
      <c r="AH390" s="105">
        <f>IF(A25stdlife="n/a","n/a",IF(AH$3&gt;(A25stdlife+$E390),('PTRM input'!$G$167*(1+rvanilla01)^0.5)-SUM($G390:AG390),('PTRM input'!$G$167*(1+rvanilla01)^0.5)/A25stdlife))</f>
        <v>0</v>
      </c>
      <c r="AI390" s="105">
        <f>IF(A25stdlife="n/a","n/a",IF(AI$3&gt;(A25stdlife+$E390),('PTRM input'!$G$167*(1+rvanilla01)^0.5)-SUM($G390:AH390),('PTRM input'!$G$167*(1+rvanilla01)^0.5)/A25stdlife))</f>
        <v>0</v>
      </c>
      <c r="AJ390" s="105">
        <f>IF(A25stdlife="n/a","n/a",IF(AJ$3&gt;(A25stdlife+$E390),('PTRM input'!$G$167*(1+rvanilla01)^0.5)-SUM($G390:AI390),('PTRM input'!$G$167*(1+rvanilla01)^0.5)/A25stdlife))</f>
        <v>0</v>
      </c>
      <c r="AK390" s="105">
        <f>IF(A25stdlife="n/a","n/a",IF(AK$3&gt;(A25stdlife+$E390),('PTRM input'!$G$167*(1+rvanilla01)^0.5)-SUM($G390:AJ390),('PTRM input'!$G$167*(1+rvanilla01)^0.5)/A25stdlife))</f>
        <v>0</v>
      </c>
      <c r="AL390" s="105">
        <f>IF(A25stdlife="n/a","n/a",IF(AL$3&gt;(A25stdlife+$E390),('PTRM input'!$G$167*(1+rvanilla01)^0.5)-SUM($G390:AK390),('PTRM input'!$G$167*(1+rvanilla01)^0.5)/A25stdlife))</f>
        <v>0</v>
      </c>
      <c r="AM390" s="105">
        <f>IF(A25stdlife="n/a","n/a",IF(AM$3&gt;(A25stdlife+$E390),('PTRM input'!$G$167*(1+rvanilla01)^0.5)-SUM($G390:AL390),('PTRM input'!$G$167*(1+rvanilla01)^0.5)/A25stdlife))</f>
        <v>0</v>
      </c>
      <c r="AN390" s="105">
        <f>IF(A25stdlife="n/a","n/a",IF(AN$3&gt;(A25stdlife+$E390),('PTRM input'!$G$167*(1+rvanilla01)^0.5)-SUM($G390:AM390),('PTRM input'!$G$167*(1+rvanilla01)^0.5)/A25stdlife))</f>
        <v>0</v>
      </c>
      <c r="AO390" s="105">
        <f>IF(A25stdlife="n/a","n/a",IF(AO$3&gt;(A25stdlife+$E390),('PTRM input'!$G$167*(1+rvanilla01)^0.5)-SUM($G390:AN390),('PTRM input'!$G$167*(1+rvanilla01)^0.5)/A25stdlife))</f>
        <v>0</v>
      </c>
      <c r="AP390" s="105">
        <f>IF(A25stdlife="n/a","n/a",IF(AP$3&gt;(A25stdlife+$E390),('PTRM input'!$G$167*(1+rvanilla01)^0.5)-SUM($G390:AO390),('PTRM input'!$G$167*(1+rvanilla01)^0.5)/A25stdlife))</f>
        <v>0</v>
      </c>
      <c r="AQ390" s="105">
        <f>IF(A25stdlife="n/a","n/a",IF(AQ$3&gt;(A25stdlife+$E390),('PTRM input'!$G$167*(1+rvanilla01)^0.5)-SUM($G390:AP390),('PTRM input'!$G$167*(1+rvanilla01)^0.5)/A25stdlife))</f>
        <v>0</v>
      </c>
      <c r="AR390" s="105">
        <f>IF(A25stdlife="n/a","n/a",IF(AR$3&gt;(A25stdlife+$E390),('PTRM input'!$G$167*(1+rvanilla01)^0.5)-SUM($G390:AQ390),('PTRM input'!$G$167*(1+rvanilla01)^0.5)/A25stdlife))</f>
        <v>0</v>
      </c>
      <c r="AS390" s="105">
        <f>IF(A25stdlife="n/a","n/a",IF(AS$3&gt;(A25stdlife+$E390),('PTRM input'!$G$167*(1+rvanilla01)^0.5)-SUM($G390:AR390),('PTRM input'!$G$167*(1+rvanilla01)^0.5)/A25stdlife))</f>
        <v>0</v>
      </c>
      <c r="AT390" s="105">
        <f>IF(A25stdlife="n/a","n/a",IF(AT$3&gt;(A25stdlife+$E390),('PTRM input'!$G$167*(1+rvanilla01)^0.5)-SUM($G390:AS390),('PTRM input'!$G$167*(1+rvanilla01)^0.5)/A25stdlife))</f>
        <v>0</v>
      </c>
      <c r="AU390" s="105">
        <f>IF(A25stdlife="n/a","n/a",IF(AU$3&gt;(A25stdlife+$E390),('PTRM input'!$G$167*(1+rvanilla01)^0.5)-SUM($G390:AT390),('PTRM input'!$G$167*(1+rvanilla01)^0.5)/A25stdlife))</f>
        <v>0</v>
      </c>
      <c r="AV390" s="105">
        <f>IF(A25stdlife="n/a","n/a",IF(AV$3&gt;(A25stdlife+$E390),('PTRM input'!$G$167*(1+rvanilla01)^0.5)-SUM($G390:AU390),('PTRM input'!$G$167*(1+rvanilla01)^0.5)/A25stdlife))</f>
        <v>0</v>
      </c>
      <c r="AW390" s="105">
        <f>IF(A25stdlife="n/a","n/a",IF(AW$3&gt;(A25stdlife+$E390),('PTRM input'!$G$167*(1+rvanilla01)^0.5)-SUM($G390:AV390),('PTRM input'!$G$167*(1+rvanilla01)^0.5)/A25stdlife))</f>
        <v>0</v>
      </c>
      <c r="AX390" s="105">
        <f>IF(A25stdlife="n/a","n/a",IF(AX$3&gt;(A25stdlife+$E390),('PTRM input'!$G$167*(1+rvanilla01)^0.5)-SUM($G390:AW390),('PTRM input'!$G$167*(1+rvanilla01)^0.5)/A25stdlife))</f>
        <v>0</v>
      </c>
      <c r="AY390" s="105">
        <f>IF(A25stdlife="n/a","n/a",IF(AY$3&gt;(A25stdlife+$E390),('PTRM input'!$G$167*(1+rvanilla01)^0.5)-SUM($G390:AX390),('PTRM input'!$G$167*(1+rvanilla01)^0.5)/A25stdlife))</f>
        <v>0</v>
      </c>
      <c r="AZ390" s="105">
        <f>IF(A25stdlife="n/a","n/a",IF(AZ$3&gt;(A25stdlife+$E390),('PTRM input'!$G$167*(1+rvanilla01)^0.5)-SUM($G390:AY390),('PTRM input'!$G$167*(1+rvanilla01)^0.5)/A25stdlife))</f>
        <v>0</v>
      </c>
      <c r="BA390" s="105">
        <f>IF(A25stdlife="n/a","n/a",IF(BA$3&gt;(A25stdlife+$E390),('PTRM input'!$G$167*(1+rvanilla01)^0.5)-SUM($G390:AZ390),('PTRM input'!$G$167*(1+rvanilla01)^0.5)/A25stdlife))</f>
        <v>0</v>
      </c>
      <c r="BB390" s="105">
        <f>IF(A25stdlife="n/a","n/a",IF(BB$3&gt;(A25stdlife+$E390),('PTRM input'!$G$167*(1+rvanilla01)^0.5)-SUM($G390:BA390),('PTRM input'!$G$167*(1+rvanilla01)^0.5)/A25stdlife))</f>
        <v>0</v>
      </c>
      <c r="BC390" s="105">
        <f>IF(A25stdlife="n/a","n/a",IF(BC$3&gt;(A25stdlife+$E390),('PTRM input'!$G$167*(1+rvanilla01)^0.5)-SUM($G390:BB390),('PTRM input'!$G$167*(1+rvanilla01)^0.5)/A25stdlife))</f>
        <v>0</v>
      </c>
      <c r="BD390" s="105">
        <f>IF(A25stdlife="n/a","n/a",IF(BD$3&gt;(A25stdlife+$E390),('PTRM input'!$G$167*(1+rvanilla01)^0.5)-SUM($G390:BC390),('PTRM input'!$G$167*(1+rvanilla01)^0.5)/A25stdlife))</f>
        <v>0</v>
      </c>
      <c r="BE390" s="105">
        <f>IF(A25stdlife="n/a","n/a",IF(BE$3&gt;(A25stdlife+$E390),('PTRM input'!$G$167*(1+rvanilla01)^0.5)-SUM($G390:BD390),('PTRM input'!$G$167*(1+rvanilla01)^0.5)/A25stdlife))</f>
        <v>0</v>
      </c>
      <c r="BF390" s="105">
        <f>IF(A25stdlife="n/a","n/a",IF(BF$3&gt;(A25stdlife+$E390),('PTRM input'!$G$167*(1+rvanilla01)^0.5)-SUM($G390:BE390),('PTRM input'!$G$167*(1+rvanilla01)^0.5)/A25stdlife))</f>
        <v>0</v>
      </c>
      <c r="BG390" s="105">
        <f>IF(A25stdlife="n/a","n/a",IF(BG$3&gt;(A25stdlife+$E390),('PTRM input'!$G$167*(1+rvanilla01)^0.5)-SUM($G390:BF390),('PTRM input'!$G$167*(1+rvanilla01)^0.5)/A25stdlife))</f>
        <v>0</v>
      </c>
      <c r="BH390" s="105">
        <f>IF(A25stdlife="n/a","n/a",IF(BH$3&gt;(A25stdlife+$E390),('PTRM input'!$G$167*(1+rvanilla01)^0.5)-SUM($G390:BG390),('PTRM input'!$G$167*(1+rvanilla01)^0.5)/A25stdlife))</f>
        <v>0</v>
      </c>
      <c r="BI390" s="105">
        <f>IF(A25stdlife="n/a","n/a",IF(BI$3&gt;(A25stdlife+$E390),('PTRM input'!$G$167*(1+rvanilla01)^0.5)-SUM($G390:BH390),('PTRM input'!$G$167*(1+rvanilla01)^0.5)/A25stdlife))</f>
        <v>0</v>
      </c>
      <c r="BJ390" s="234"/>
      <c r="BK390" s="234"/>
      <c r="BL390" s="234"/>
      <c r="BM390" s="234"/>
    </row>
    <row r="391" spans="1:65" s="190" customFormat="1" hidden="1" outlineLevel="2">
      <c r="A391" s="234"/>
      <c r="B391" s="32"/>
      <c r="C391" s="31"/>
      <c r="D391" s="930"/>
      <c r="E391" s="167">
        <v>2</v>
      </c>
      <c r="F391" s="34"/>
      <c r="G391" s="184"/>
      <c r="H391" s="185"/>
      <c r="I391" s="105">
        <f>IF(A25stdlife="n/a","n/a",IF(I$3&gt;(A25stdlife+$E391),('PTRM input'!$H$167*(1+rvanilla02)^0.5)-SUM($H391:H391),('PTRM input'!$H$167*(1+rvanilla02)^0.5)/A25stdlife))</f>
        <v>0</v>
      </c>
      <c r="J391" s="105">
        <f>IF(A25stdlife="n/a","n/a",IF(J$3&gt;(A25stdlife+$E391),('PTRM input'!$H$167*(1+rvanilla02)^0.5)-SUM($H391:I391),('PTRM input'!$H$167*(1+rvanilla02)^0.5)/A25stdlife))</f>
        <v>0</v>
      </c>
      <c r="K391" s="105">
        <f>IF(A25stdlife="n/a","n/a",IF(K$3&gt;(A25stdlife+$E391),('PTRM input'!$H$167*(1+rvanilla02)^0.5)-SUM($H391:J391),('PTRM input'!$H$167*(1+rvanilla02)^0.5)/A25stdlife))</f>
        <v>0</v>
      </c>
      <c r="L391" s="105">
        <f>IF(A25stdlife="n/a","n/a",IF(L$3&gt;(A25stdlife+$E391),('PTRM input'!$H$167*(1+rvanilla02)^0.5)-SUM($H391:K391),('PTRM input'!$H$167*(1+rvanilla02)^0.5)/A25stdlife))</f>
        <v>0</v>
      </c>
      <c r="M391" s="105">
        <f>IF(A25stdlife="n/a","n/a",IF(M$3&gt;(A25stdlife+$E391),('PTRM input'!$H$167*(1+rvanilla02)^0.5)-SUM($H391:L391),('PTRM input'!$H$167*(1+rvanilla02)^0.5)/A25stdlife))</f>
        <v>0</v>
      </c>
      <c r="N391" s="105">
        <f>IF(A25stdlife="n/a","n/a",IF(N$3&gt;(A25stdlife+$E391),('PTRM input'!$H$167*(1+rvanilla02)^0.5)-SUM($H391:M391),('PTRM input'!$H$167*(1+rvanilla02)^0.5)/A25stdlife))</f>
        <v>0</v>
      </c>
      <c r="O391" s="105">
        <f>IF(A25stdlife="n/a","n/a",IF(O$3&gt;(A25stdlife+$E391),('PTRM input'!$H$167*(1+rvanilla02)^0.5)-SUM($H391:N391),('PTRM input'!$H$167*(1+rvanilla02)^0.5)/A25stdlife))</f>
        <v>0</v>
      </c>
      <c r="P391" s="105">
        <f>IF(A25stdlife="n/a","n/a",IF(P$3&gt;(A25stdlife+$E391),('PTRM input'!$H$167*(1+rvanilla02)^0.5)-SUM($H391:O391),('PTRM input'!$H$167*(1+rvanilla02)^0.5)/A25stdlife))</f>
        <v>0</v>
      </c>
      <c r="Q391" s="105">
        <f>IF(A25stdlife="n/a","n/a",IF(Q$3&gt;(A25stdlife+$E391),('PTRM input'!$H$167*(1+rvanilla02)^0.5)-SUM($H391:P391),('PTRM input'!$H$167*(1+rvanilla02)^0.5)/A25stdlife))</f>
        <v>0</v>
      </c>
      <c r="R391" s="105">
        <f>IF(A25stdlife="n/a","n/a",IF(R$3&gt;(A25stdlife+$E391),('PTRM input'!$H$167*(1+rvanilla02)^0.5)-SUM($H391:Q391),('PTRM input'!$H$167*(1+rvanilla02)^0.5)/A25stdlife))</f>
        <v>0</v>
      </c>
      <c r="S391" s="105">
        <f>IF(A25stdlife="n/a","n/a",IF(S$3&gt;(A25stdlife+$E391),('PTRM input'!$H$167*(1+rvanilla02)^0.5)-SUM($H391:R391),('PTRM input'!$H$167*(1+rvanilla02)^0.5)/A25stdlife))</f>
        <v>0</v>
      </c>
      <c r="T391" s="105">
        <f>IF(A25stdlife="n/a","n/a",IF(T$3&gt;(A25stdlife+$E391),('PTRM input'!$H$167*(1+rvanilla02)^0.5)-SUM($H391:S391),('PTRM input'!$H$167*(1+rvanilla02)^0.5)/A25stdlife))</f>
        <v>0</v>
      </c>
      <c r="U391" s="105">
        <f>IF(A25stdlife="n/a","n/a",IF(U$3&gt;(A25stdlife+$E391),('PTRM input'!$H$167*(1+rvanilla02)^0.5)-SUM($H391:T391),('PTRM input'!$H$167*(1+rvanilla02)^0.5)/A25stdlife))</f>
        <v>0</v>
      </c>
      <c r="V391" s="105">
        <f>IF(A25stdlife="n/a","n/a",IF(V$3&gt;(A25stdlife+$E391),('PTRM input'!$H$167*(1+rvanilla02)^0.5)-SUM($H391:U391),('PTRM input'!$H$167*(1+rvanilla02)^0.5)/A25stdlife))</f>
        <v>0</v>
      </c>
      <c r="W391" s="105">
        <f>IF(A25stdlife="n/a","n/a",IF(W$3&gt;(A25stdlife+$E391),('PTRM input'!$H$167*(1+rvanilla02)^0.5)-SUM($H391:V391),('PTRM input'!$H$167*(1+rvanilla02)^0.5)/A25stdlife))</f>
        <v>0</v>
      </c>
      <c r="X391" s="105">
        <f>IF(A25stdlife="n/a","n/a",IF(X$3&gt;(A25stdlife+$E391),('PTRM input'!$H$167*(1+rvanilla02)^0.5)-SUM($H391:W391),('PTRM input'!$H$167*(1+rvanilla02)^0.5)/A25stdlife))</f>
        <v>0</v>
      </c>
      <c r="Y391" s="105">
        <f>IF(A25stdlife="n/a","n/a",IF(Y$3&gt;(A25stdlife+$E391),('PTRM input'!$H$167*(1+rvanilla02)^0.5)-SUM($H391:X391),('PTRM input'!$H$167*(1+rvanilla02)^0.5)/A25stdlife))</f>
        <v>0</v>
      </c>
      <c r="Z391" s="105">
        <f>IF(A25stdlife="n/a","n/a",IF(Z$3&gt;(A25stdlife+$E391),('PTRM input'!$H$167*(1+rvanilla02)^0.5)-SUM($H391:Y391),('PTRM input'!$H$167*(1+rvanilla02)^0.5)/A25stdlife))</f>
        <v>0</v>
      </c>
      <c r="AA391" s="105">
        <f>IF(A25stdlife="n/a","n/a",IF(AA$3&gt;(A25stdlife+$E391),('PTRM input'!$H$167*(1+rvanilla02)^0.5)-SUM($H391:Z391),('PTRM input'!$H$167*(1+rvanilla02)^0.5)/A25stdlife))</f>
        <v>0</v>
      </c>
      <c r="AB391" s="105">
        <f>IF(A25stdlife="n/a","n/a",IF(AB$3&gt;(A25stdlife+$E391),('PTRM input'!$H$167*(1+rvanilla02)^0.5)-SUM($H391:AA391),('PTRM input'!$H$167*(1+rvanilla02)^0.5)/A25stdlife))</f>
        <v>0</v>
      </c>
      <c r="AC391" s="105">
        <f>IF(A25stdlife="n/a","n/a",IF(AC$3&gt;(A25stdlife+$E391),('PTRM input'!$H$167*(1+rvanilla02)^0.5)-SUM($H391:AB391),('PTRM input'!$H$167*(1+rvanilla02)^0.5)/A25stdlife))</f>
        <v>0</v>
      </c>
      <c r="AD391" s="105">
        <f>IF(A25stdlife="n/a","n/a",IF(AD$3&gt;(A25stdlife+$E391),('PTRM input'!$H$167*(1+rvanilla02)^0.5)-SUM($H391:AC391),('PTRM input'!$H$167*(1+rvanilla02)^0.5)/A25stdlife))</f>
        <v>0</v>
      </c>
      <c r="AE391" s="105">
        <f>IF(A25stdlife="n/a","n/a",IF(AE$3&gt;(A25stdlife+$E391),('PTRM input'!$H$167*(1+rvanilla02)^0.5)-SUM($H391:AD391),('PTRM input'!$H$167*(1+rvanilla02)^0.5)/A25stdlife))</f>
        <v>0</v>
      </c>
      <c r="AF391" s="105">
        <f>IF(A25stdlife="n/a","n/a",IF(AF$3&gt;(A25stdlife+$E391),('PTRM input'!$H$167*(1+rvanilla02)^0.5)-SUM($H391:AE391),('PTRM input'!$H$167*(1+rvanilla02)^0.5)/A25stdlife))</f>
        <v>0</v>
      </c>
      <c r="AG391" s="105">
        <f>IF(A25stdlife="n/a","n/a",IF(AG$3&gt;(A25stdlife+$E391),('PTRM input'!$H$167*(1+rvanilla02)^0.5)-SUM($H391:AF391),('PTRM input'!$H$167*(1+rvanilla02)^0.5)/A25stdlife))</f>
        <v>0</v>
      </c>
      <c r="AH391" s="105">
        <f>IF(A25stdlife="n/a","n/a",IF(AH$3&gt;(A25stdlife+$E391),('PTRM input'!$H$167*(1+rvanilla02)^0.5)-SUM($H391:AG391),('PTRM input'!$H$167*(1+rvanilla02)^0.5)/A25stdlife))</f>
        <v>0</v>
      </c>
      <c r="AI391" s="105">
        <f>IF(A25stdlife="n/a","n/a",IF(AI$3&gt;(A25stdlife+$E391),('PTRM input'!$H$167*(1+rvanilla02)^0.5)-SUM($H391:AH391),('PTRM input'!$H$167*(1+rvanilla02)^0.5)/A25stdlife))</f>
        <v>0</v>
      </c>
      <c r="AJ391" s="105">
        <f>IF(A25stdlife="n/a","n/a",IF(AJ$3&gt;(A25stdlife+$E391),('PTRM input'!$H$167*(1+rvanilla02)^0.5)-SUM($H391:AI391),('PTRM input'!$H$167*(1+rvanilla02)^0.5)/A25stdlife))</f>
        <v>0</v>
      </c>
      <c r="AK391" s="105">
        <f>IF(A25stdlife="n/a","n/a",IF(AK$3&gt;(A25stdlife+$E391),('PTRM input'!$H$167*(1+rvanilla02)^0.5)-SUM($H391:AJ391),('PTRM input'!$H$167*(1+rvanilla02)^0.5)/A25stdlife))</f>
        <v>0</v>
      </c>
      <c r="AL391" s="105">
        <f>IF(A25stdlife="n/a","n/a",IF(AL$3&gt;(A25stdlife+$E391),('PTRM input'!$H$167*(1+rvanilla02)^0.5)-SUM($H391:AK391),('PTRM input'!$H$167*(1+rvanilla02)^0.5)/A25stdlife))</f>
        <v>0</v>
      </c>
      <c r="AM391" s="105">
        <f>IF(A25stdlife="n/a","n/a",IF(AM$3&gt;(A25stdlife+$E391),('PTRM input'!$H$167*(1+rvanilla02)^0.5)-SUM($H391:AL391),('PTRM input'!$H$167*(1+rvanilla02)^0.5)/A25stdlife))</f>
        <v>0</v>
      </c>
      <c r="AN391" s="105">
        <f>IF(A25stdlife="n/a","n/a",IF(AN$3&gt;(A25stdlife+$E391),('PTRM input'!$H$167*(1+rvanilla02)^0.5)-SUM($H391:AM391),('PTRM input'!$H$167*(1+rvanilla02)^0.5)/A25stdlife))</f>
        <v>0</v>
      </c>
      <c r="AO391" s="105">
        <f>IF(A25stdlife="n/a","n/a",IF(AO$3&gt;(A25stdlife+$E391),('PTRM input'!$H$167*(1+rvanilla02)^0.5)-SUM($H391:AN391),('PTRM input'!$H$167*(1+rvanilla02)^0.5)/A25stdlife))</f>
        <v>0</v>
      </c>
      <c r="AP391" s="105">
        <f>IF(A25stdlife="n/a","n/a",IF(AP$3&gt;(A25stdlife+$E391),('PTRM input'!$H$167*(1+rvanilla02)^0.5)-SUM($H391:AO391),('PTRM input'!$H$167*(1+rvanilla02)^0.5)/A25stdlife))</f>
        <v>0</v>
      </c>
      <c r="AQ391" s="105">
        <f>IF(A25stdlife="n/a","n/a",IF(AQ$3&gt;(A25stdlife+$E391),('PTRM input'!$H$167*(1+rvanilla02)^0.5)-SUM($H391:AP391),('PTRM input'!$H$167*(1+rvanilla02)^0.5)/A25stdlife))</f>
        <v>0</v>
      </c>
      <c r="AR391" s="105">
        <f>IF(A25stdlife="n/a","n/a",IF(AR$3&gt;(A25stdlife+$E391),('PTRM input'!$H$167*(1+rvanilla02)^0.5)-SUM($H391:AQ391),('PTRM input'!$H$167*(1+rvanilla02)^0.5)/A25stdlife))</f>
        <v>0</v>
      </c>
      <c r="AS391" s="105">
        <f>IF(A25stdlife="n/a","n/a",IF(AS$3&gt;(A25stdlife+$E391),('PTRM input'!$H$167*(1+rvanilla02)^0.5)-SUM($H391:AR391),('PTRM input'!$H$167*(1+rvanilla02)^0.5)/A25stdlife))</f>
        <v>0</v>
      </c>
      <c r="AT391" s="105">
        <f>IF(A25stdlife="n/a","n/a",IF(AT$3&gt;(A25stdlife+$E391),('PTRM input'!$H$167*(1+rvanilla02)^0.5)-SUM($H391:AS391),('PTRM input'!$H$167*(1+rvanilla02)^0.5)/A25stdlife))</f>
        <v>0</v>
      </c>
      <c r="AU391" s="105">
        <f>IF(A25stdlife="n/a","n/a",IF(AU$3&gt;(A25stdlife+$E391),('PTRM input'!$H$167*(1+rvanilla02)^0.5)-SUM($H391:AT391),('PTRM input'!$H$167*(1+rvanilla02)^0.5)/A25stdlife))</f>
        <v>0</v>
      </c>
      <c r="AV391" s="105">
        <f>IF(A25stdlife="n/a","n/a",IF(AV$3&gt;(A25stdlife+$E391),('PTRM input'!$H$167*(1+rvanilla02)^0.5)-SUM($H391:AU391),('PTRM input'!$H$167*(1+rvanilla02)^0.5)/A25stdlife))</f>
        <v>0</v>
      </c>
      <c r="AW391" s="105">
        <f>IF(A25stdlife="n/a","n/a",IF(AW$3&gt;(A25stdlife+$E391),('PTRM input'!$H$167*(1+rvanilla02)^0.5)-SUM($H391:AV391),('PTRM input'!$H$167*(1+rvanilla02)^0.5)/A25stdlife))</f>
        <v>0</v>
      </c>
      <c r="AX391" s="105">
        <f>IF(A25stdlife="n/a","n/a",IF(AX$3&gt;(A25stdlife+$E391),('PTRM input'!$H$167*(1+rvanilla02)^0.5)-SUM($H391:AW391),('PTRM input'!$H$167*(1+rvanilla02)^0.5)/A25stdlife))</f>
        <v>0</v>
      </c>
      <c r="AY391" s="105">
        <f>IF(A25stdlife="n/a","n/a",IF(AY$3&gt;(A25stdlife+$E391),('PTRM input'!$H$167*(1+rvanilla02)^0.5)-SUM($H391:AX391),('PTRM input'!$H$167*(1+rvanilla02)^0.5)/A25stdlife))</f>
        <v>0</v>
      </c>
      <c r="AZ391" s="105">
        <f>IF(A25stdlife="n/a","n/a",IF(AZ$3&gt;(A25stdlife+$E391),('PTRM input'!$H$167*(1+rvanilla02)^0.5)-SUM($H391:AY391),('PTRM input'!$H$167*(1+rvanilla02)^0.5)/A25stdlife))</f>
        <v>0</v>
      </c>
      <c r="BA391" s="105">
        <f>IF(A25stdlife="n/a","n/a",IF(BA$3&gt;(A25stdlife+$E391),('PTRM input'!$H$167*(1+rvanilla02)^0.5)-SUM($H391:AZ391),('PTRM input'!$H$167*(1+rvanilla02)^0.5)/A25stdlife))</f>
        <v>0</v>
      </c>
      <c r="BB391" s="105">
        <f>IF(A25stdlife="n/a","n/a",IF(BB$3&gt;(A25stdlife+$E391),('PTRM input'!$H$167*(1+rvanilla02)^0.5)-SUM($H391:BA391),('PTRM input'!$H$167*(1+rvanilla02)^0.5)/A25stdlife))</f>
        <v>0</v>
      </c>
      <c r="BC391" s="105">
        <f>IF(A25stdlife="n/a","n/a",IF(BC$3&gt;(A25stdlife+$E391),('PTRM input'!$H$167*(1+rvanilla02)^0.5)-SUM($H391:BB391),('PTRM input'!$H$167*(1+rvanilla02)^0.5)/A25stdlife))</f>
        <v>0</v>
      </c>
      <c r="BD391" s="105">
        <f>IF(A25stdlife="n/a","n/a",IF(BD$3&gt;(A25stdlife+$E391),('PTRM input'!$H$167*(1+rvanilla02)^0.5)-SUM($H391:BC391),('PTRM input'!$H$167*(1+rvanilla02)^0.5)/A25stdlife))</f>
        <v>0</v>
      </c>
      <c r="BE391" s="105">
        <f>IF(A25stdlife="n/a","n/a",IF(BE$3&gt;(A25stdlife+$E391),('PTRM input'!$H$167*(1+rvanilla02)^0.5)-SUM($H391:BD391),('PTRM input'!$H$167*(1+rvanilla02)^0.5)/A25stdlife))</f>
        <v>0</v>
      </c>
      <c r="BF391" s="105">
        <f>IF(A25stdlife="n/a","n/a",IF(BF$3&gt;(A25stdlife+$E391),('PTRM input'!$H$167*(1+rvanilla02)^0.5)-SUM($H391:BE391),('PTRM input'!$H$167*(1+rvanilla02)^0.5)/A25stdlife))</f>
        <v>0</v>
      </c>
      <c r="BG391" s="105">
        <f>IF(A25stdlife="n/a","n/a",IF(BG$3&gt;(A25stdlife+$E391),('PTRM input'!$H$167*(1+rvanilla02)^0.5)-SUM($H391:BF391),('PTRM input'!$H$167*(1+rvanilla02)^0.5)/A25stdlife))</f>
        <v>0</v>
      </c>
      <c r="BH391" s="105">
        <f>IF(A25stdlife="n/a","n/a",IF(BH$3&gt;(A25stdlife+$E391),('PTRM input'!$H$167*(1+rvanilla02)^0.5)-SUM($H391:BG391),('PTRM input'!$H$167*(1+rvanilla02)^0.5)/A25stdlife))</f>
        <v>0</v>
      </c>
      <c r="BI391" s="105">
        <f>IF(A25stdlife="n/a","n/a",IF(BI$3&gt;(A25stdlife+$E391),('PTRM input'!$H$167*(1+rvanilla02)^0.5)-SUM($H391:BH391),('PTRM input'!$H$167*(1+rvanilla02)^0.5)/A25stdlife))</f>
        <v>0</v>
      </c>
      <c r="BJ391" s="234"/>
      <c r="BK391" s="234"/>
      <c r="BL391" s="234"/>
      <c r="BM391" s="234"/>
    </row>
    <row r="392" spans="1:65" s="190" customFormat="1" hidden="1" outlineLevel="2">
      <c r="A392" s="234"/>
      <c r="B392" s="32"/>
      <c r="C392" s="31"/>
      <c r="D392" s="930"/>
      <c r="E392" s="167">
        <v>3</v>
      </c>
      <c r="F392" s="34"/>
      <c r="G392" s="184"/>
      <c r="H392" s="186"/>
      <c r="I392" s="185"/>
      <c r="J392" s="105">
        <f>IF(A25stdlife="n/a","n/a",IF(J$3&gt;(A25stdlife+$E392),('PTRM input'!$I$167*(1+rvanilla03)^0.5)-SUM($I392:I392),('PTRM input'!$I$167*(1+rvanilla03)^0.5)/A25stdlife))</f>
        <v>0</v>
      </c>
      <c r="K392" s="105">
        <f>IF(A25stdlife="n/a","n/a",IF(K$3&gt;(A25stdlife+$E392),('PTRM input'!$I$167*(1+rvanilla03)^0.5)-SUM($I392:J392),('PTRM input'!$I$167*(1+rvanilla03)^0.5)/A25stdlife))</f>
        <v>0</v>
      </c>
      <c r="L392" s="105">
        <f>IF(A25stdlife="n/a","n/a",IF(L$3&gt;(A25stdlife+$E392),('PTRM input'!$I$167*(1+rvanilla03)^0.5)-SUM($I392:K392),('PTRM input'!$I$167*(1+rvanilla03)^0.5)/A25stdlife))</f>
        <v>0</v>
      </c>
      <c r="M392" s="105">
        <f>IF(A25stdlife="n/a","n/a",IF(M$3&gt;(A25stdlife+$E392),('PTRM input'!$I$167*(1+rvanilla03)^0.5)-SUM($I392:L392),('PTRM input'!$I$167*(1+rvanilla03)^0.5)/A25stdlife))</f>
        <v>0</v>
      </c>
      <c r="N392" s="105">
        <f>IF(A25stdlife="n/a","n/a",IF(N$3&gt;(A25stdlife+$E392),('PTRM input'!$I$167*(1+rvanilla03)^0.5)-SUM($I392:M392),('PTRM input'!$I$167*(1+rvanilla03)^0.5)/A25stdlife))</f>
        <v>0</v>
      </c>
      <c r="O392" s="105">
        <f>IF(A25stdlife="n/a","n/a",IF(O$3&gt;(A25stdlife+$E392),('PTRM input'!$I$167*(1+rvanilla03)^0.5)-SUM($I392:N392),('PTRM input'!$I$167*(1+rvanilla03)^0.5)/A25stdlife))</f>
        <v>0</v>
      </c>
      <c r="P392" s="105">
        <f>IF(A25stdlife="n/a","n/a",IF(P$3&gt;(A25stdlife+$E392),('PTRM input'!$I$167*(1+rvanilla03)^0.5)-SUM($I392:O392),('PTRM input'!$I$167*(1+rvanilla03)^0.5)/A25stdlife))</f>
        <v>0</v>
      </c>
      <c r="Q392" s="105">
        <f>IF(A25stdlife="n/a","n/a",IF(Q$3&gt;(A25stdlife+$E392),('PTRM input'!$I$167*(1+rvanilla03)^0.5)-SUM($I392:P392),('PTRM input'!$I$167*(1+rvanilla03)^0.5)/A25stdlife))</f>
        <v>0</v>
      </c>
      <c r="R392" s="105">
        <f>IF(A25stdlife="n/a","n/a",IF(R$3&gt;(A25stdlife+$E392),('PTRM input'!$I$167*(1+rvanilla03)^0.5)-SUM($I392:Q392),('PTRM input'!$I$167*(1+rvanilla03)^0.5)/A25stdlife))</f>
        <v>0</v>
      </c>
      <c r="S392" s="105">
        <f>IF(A25stdlife="n/a","n/a",IF(S$3&gt;(A25stdlife+$E392),('PTRM input'!$I$167*(1+rvanilla03)^0.5)-SUM($I392:R392),('PTRM input'!$I$167*(1+rvanilla03)^0.5)/A25stdlife))</f>
        <v>0</v>
      </c>
      <c r="T392" s="105">
        <f>IF(A25stdlife="n/a","n/a",IF(T$3&gt;(A25stdlife+$E392),('PTRM input'!$I$167*(1+rvanilla03)^0.5)-SUM($I392:S392),('PTRM input'!$I$167*(1+rvanilla03)^0.5)/A25stdlife))</f>
        <v>0</v>
      </c>
      <c r="U392" s="105">
        <f>IF(A25stdlife="n/a","n/a",IF(U$3&gt;(A25stdlife+$E392),('PTRM input'!$I$167*(1+rvanilla03)^0.5)-SUM($I392:T392),('PTRM input'!$I$167*(1+rvanilla03)^0.5)/A25stdlife))</f>
        <v>0</v>
      </c>
      <c r="V392" s="105">
        <f>IF(A25stdlife="n/a","n/a",IF(V$3&gt;(A25stdlife+$E392),('PTRM input'!$I$167*(1+rvanilla03)^0.5)-SUM($I392:U392),('PTRM input'!$I$167*(1+rvanilla03)^0.5)/A25stdlife))</f>
        <v>0</v>
      </c>
      <c r="W392" s="105">
        <f>IF(A25stdlife="n/a","n/a",IF(W$3&gt;(A25stdlife+$E392),('PTRM input'!$I$167*(1+rvanilla03)^0.5)-SUM($I392:V392),('PTRM input'!$I$167*(1+rvanilla03)^0.5)/A25stdlife))</f>
        <v>0</v>
      </c>
      <c r="X392" s="105">
        <f>IF(A25stdlife="n/a","n/a",IF(X$3&gt;(A25stdlife+$E392),('PTRM input'!$I$167*(1+rvanilla03)^0.5)-SUM($I392:W392),('PTRM input'!$I$167*(1+rvanilla03)^0.5)/A25stdlife))</f>
        <v>0</v>
      </c>
      <c r="Y392" s="105">
        <f>IF(A25stdlife="n/a","n/a",IF(Y$3&gt;(A25stdlife+$E392),('PTRM input'!$I$167*(1+rvanilla03)^0.5)-SUM($I392:X392),('PTRM input'!$I$167*(1+rvanilla03)^0.5)/A25stdlife))</f>
        <v>0</v>
      </c>
      <c r="Z392" s="105">
        <f>IF(A25stdlife="n/a","n/a",IF(Z$3&gt;(A25stdlife+$E392),('PTRM input'!$I$167*(1+rvanilla03)^0.5)-SUM($I392:Y392),('PTRM input'!$I$167*(1+rvanilla03)^0.5)/A25stdlife))</f>
        <v>0</v>
      </c>
      <c r="AA392" s="105">
        <f>IF(A25stdlife="n/a","n/a",IF(AA$3&gt;(A25stdlife+$E392),('PTRM input'!$I$167*(1+rvanilla03)^0.5)-SUM($I392:Z392),('PTRM input'!$I$167*(1+rvanilla03)^0.5)/A25stdlife))</f>
        <v>0</v>
      </c>
      <c r="AB392" s="105">
        <f>IF(A25stdlife="n/a","n/a",IF(AB$3&gt;(A25stdlife+$E392),('PTRM input'!$I$167*(1+rvanilla03)^0.5)-SUM($I392:AA392),('PTRM input'!$I$167*(1+rvanilla03)^0.5)/A25stdlife))</f>
        <v>0</v>
      </c>
      <c r="AC392" s="105">
        <f>IF(A25stdlife="n/a","n/a",IF(AC$3&gt;(A25stdlife+$E392),('PTRM input'!$I$167*(1+rvanilla03)^0.5)-SUM($I392:AB392),('PTRM input'!$I$167*(1+rvanilla03)^0.5)/A25stdlife))</f>
        <v>0</v>
      </c>
      <c r="AD392" s="105">
        <f>IF(A25stdlife="n/a","n/a",IF(AD$3&gt;(A25stdlife+$E392),('PTRM input'!$I$167*(1+rvanilla03)^0.5)-SUM($I392:AC392),('PTRM input'!$I$167*(1+rvanilla03)^0.5)/A25stdlife))</f>
        <v>0</v>
      </c>
      <c r="AE392" s="105">
        <f>IF(A25stdlife="n/a","n/a",IF(AE$3&gt;(A25stdlife+$E392),('PTRM input'!$I$167*(1+rvanilla03)^0.5)-SUM($I392:AD392),('PTRM input'!$I$167*(1+rvanilla03)^0.5)/A25stdlife))</f>
        <v>0</v>
      </c>
      <c r="AF392" s="105">
        <f>IF(A25stdlife="n/a","n/a",IF(AF$3&gt;(A25stdlife+$E392),('PTRM input'!$I$167*(1+rvanilla03)^0.5)-SUM($I392:AE392),('PTRM input'!$I$167*(1+rvanilla03)^0.5)/A25stdlife))</f>
        <v>0</v>
      </c>
      <c r="AG392" s="105">
        <f>IF(A25stdlife="n/a","n/a",IF(AG$3&gt;(A25stdlife+$E392),('PTRM input'!$I$167*(1+rvanilla03)^0.5)-SUM($I392:AF392),('PTRM input'!$I$167*(1+rvanilla03)^0.5)/A25stdlife))</f>
        <v>0</v>
      </c>
      <c r="AH392" s="105">
        <f>IF(A25stdlife="n/a","n/a",IF(AH$3&gt;(A25stdlife+$E392),('PTRM input'!$I$167*(1+rvanilla03)^0.5)-SUM($I392:AG392),('PTRM input'!$I$167*(1+rvanilla03)^0.5)/A25stdlife))</f>
        <v>0</v>
      </c>
      <c r="AI392" s="105">
        <f>IF(A25stdlife="n/a","n/a",IF(AI$3&gt;(A25stdlife+$E392),('PTRM input'!$I$167*(1+rvanilla03)^0.5)-SUM($I392:AH392),('PTRM input'!$I$167*(1+rvanilla03)^0.5)/A25stdlife))</f>
        <v>0</v>
      </c>
      <c r="AJ392" s="105">
        <f>IF(A25stdlife="n/a","n/a",IF(AJ$3&gt;(A25stdlife+$E392),('PTRM input'!$I$167*(1+rvanilla03)^0.5)-SUM($I392:AI392),('PTRM input'!$I$167*(1+rvanilla03)^0.5)/A25stdlife))</f>
        <v>0</v>
      </c>
      <c r="AK392" s="105">
        <f>IF(A25stdlife="n/a","n/a",IF(AK$3&gt;(A25stdlife+$E392),('PTRM input'!$I$167*(1+rvanilla03)^0.5)-SUM($I392:AJ392),('PTRM input'!$I$167*(1+rvanilla03)^0.5)/A25stdlife))</f>
        <v>0</v>
      </c>
      <c r="AL392" s="105">
        <f>IF(A25stdlife="n/a","n/a",IF(AL$3&gt;(A25stdlife+$E392),('PTRM input'!$I$167*(1+rvanilla03)^0.5)-SUM($I392:AK392),('PTRM input'!$I$167*(1+rvanilla03)^0.5)/A25stdlife))</f>
        <v>0</v>
      </c>
      <c r="AM392" s="105">
        <f>IF(A25stdlife="n/a","n/a",IF(AM$3&gt;(A25stdlife+$E392),('PTRM input'!$I$167*(1+rvanilla03)^0.5)-SUM($I392:AL392),('PTRM input'!$I$167*(1+rvanilla03)^0.5)/A25stdlife))</f>
        <v>0</v>
      </c>
      <c r="AN392" s="105">
        <f>IF(A25stdlife="n/a","n/a",IF(AN$3&gt;(A25stdlife+$E392),('PTRM input'!$I$167*(1+rvanilla03)^0.5)-SUM($I392:AM392),('PTRM input'!$I$167*(1+rvanilla03)^0.5)/A25stdlife))</f>
        <v>0</v>
      </c>
      <c r="AO392" s="105">
        <f>IF(A25stdlife="n/a","n/a",IF(AO$3&gt;(A25stdlife+$E392),('PTRM input'!$I$167*(1+rvanilla03)^0.5)-SUM($I392:AN392),('PTRM input'!$I$167*(1+rvanilla03)^0.5)/A25stdlife))</f>
        <v>0</v>
      </c>
      <c r="AP392" s="105">
        <f>IF(A25stdlife="n/a","n/a",IF(AP$3&gt;(A25stdlife+$E392),('PTRM input'!$I$167*(1+rvanilla03)^0.5)-SUM($I392:AO392),('PTRM input'!$I$167*(1+rvanilla03)^0.5)/A25stdlife))</f>
        <v>0</v>
      </c>
      <c r="AQ392" s="105">
        <f>IF(A25stdlife="n/a","n/a",IF(AQ$3&gt;(A25stdlife+$E392),('PTRM input'!$I$167*(1+rvanilla03)^0.5)-SUM($I392:AP392),('PTRM input'!$I$167*(1+rvanilla03)^0.5)/A25stdlife))</f>
        <v>0</v>
      </c>
      <c r="AR392" s="105">
        <f>IF(A25stdlife="n/a","n/a",IF(AR$3&gt;(A25stdlife+$E392),('PTRM input'!$I$167*(1+rvanilla03)^0.5)-SUM($I392:AQ392),('PTRM input'!$I$167*(1+rvanilla03)^0.5)/A25stdlife))</f>
        <v>0</v>
      </c>
      <c r="AS392" s="105">
        <f>IF(A25stdlife="n/a","n/a",IF(AS$3&gt;(A25stdlife+$E392),('PTRM input'!$I$167*(1+rvanilla03)^0.5)-SUM($I392:AR392),('PTRM input'!$I$167*(1+rvanilla03)^0.5)/A25stdlife))</f>
        <v>0</v>
      </c>
      <c r="AT392" s="105">
        <f>IF(A25stdlife="n/a","n/a",IF(AT$3&gt;(A25stdlife+$E392),('PTRM input'!$I$167*(1+rvanilla03)^0.5)-SUM($I392:AS392),('PTRM input'!$I$167*(1+rvanilla03)^0.5)/A25stdlife))</f>
        <v>0</v>
      </c>
      <c r="AU392" s="105">
        <f>IF(A25stdlife="n/a","n/a",IF(AU$3&gt;(A25stdlife+$E392),('PTRM input'!$I$167*(1+rvanilla03)^0.5)-SUM($I392:AT392),('PTRM input'!$I$167*(1+rvanilla03)^0.5)/A25stdlife))</f>
        <v>0</v>
      </c>
      <c r="AV392" s="105">
        <f>IF(A25stdlife="n/a","n/a",IF(AV$3&gt;(A25stdlife+$E392),('PTRM input'!$I$167*(1+rvanilla03)^0.5)-SUM($I392:AU392),('PTRM input'!$I$167*(1+rvanilla03)^0.5)/A25stdlife))</f>
        <v>0</v>
      </c>
      <c r="AW392" s="105">
        <f>IF(A25stdlife="n/a","n/a",IF(AW$3&gt;(A25stdlife+$E392),('PTRM input'!$I$167*(1+rvanilla03)^0.5)-SUM($I392:AV392),('PTRM input'!$I$167*(1+rvanilla03)^0.5)/A25stdlife))</f>
        <v>0</v>
      </c>
      <c r="AX392" s="105">
        <f>IF(A25stdlife="n/a","n/a",IF(AX$3&gt;(A25stdlife+$E392),('PTRM input'!$I$167*(1+rvanilla03)^0.5)-SUM($I392:AW392),('PTRM input'!$I$167*(1+rvanilla03)^0.5)/A25stdlife))</f>
        <v>0</v>
      </c>
      <c r="AY392" s="105">
        <f>IF(A25stdlife="n/a","n/a",IF(AY$3&gt;(A25stdlife+$E392),('PTRM input'!$I$167*(1+rvanilla03)^0.5)-SUM($I392:AX392),('PTRM input'!$I$167*(1+rvanilla03)^0.5)/A25stdlife))</f>
        <v>0</v>
      </c>
      <c r="AZ392" s="105">
        <f>IF(A25stdlife="n/a","n/a",IF(AZ$3&gt;(A25stdlife+$E392),('PTRM input'!$I$167*(1+rvanilla03)^0.5)-SUM($I392:AY392),('PTRM input'!$I$167*(1+rvanilla03)^0.5)/A25stdlife))</f>
        <v>0</v>
      </c>
      <c r="BA392" s="105">
        <f>IF(A25stdlife="n/a","n/a",IF(BA$3&gt;(A25stdlife+$E392),('PTRM input'!$I$167*(1+rvanilla03)^0.5)-SUM($I392:AZ392),('PTRM input'!$I$167*(1+rvanilla03)^0.5)/A25stdlife))</f>
        <v>0</v>
      </c>
      <c r="BB392" s="105">
        <f>IF(A25stdlife="n/a","n/a",IF(BB$3&gt;(A25stdlife+$E392),('PTRM input'!$I$167*(1+rvanilla03)^0.5)-SUM($I392:BA392),('PTRM input'!$I$167*(1+rvanilla03)^0.5)/A25stdlife))</f>
        <v>0</v>
      </c>
      <c r="BC392" s="105">
        <f>IF(A25stdlife="n/a","n/a",IF(BC$3&gt;(A25stdlife+$E392),('PTRM input'!$I$167*(1+rvanilla03)^0.5)-SUM($I392:BB392),('PTRM input'!$I$167*(1+rvanilla03)^0.5)/A25stdlife))</f>
        <v>0</v>
      </c>
      <c r="BD392" s="105">
        <f>IF(A25stdlife="n/a","n/a",IF(BD$3&gt;(A25stdlife+$E392),('PTRM input'!$I$167*(1+rvanilla03)^0.5)-SUM($I392:BC392),('PTRM input'!$I$167*(1+rvanilla03)^0.5)/A25stdlife))</f>
        <v>0</v>
      </c>
      <c r="BE392" s="105">
        <f>IF(A25stdlife="n/a","n/a",IF(BE$3&gt;(A25stdlife+$E392),('PTRM input'!$I$167*(1+rvanilla03)^0.5)-SUM($I392:BD392),('PTRM input'!$I$167*(1+rvanilla03)^0.5)/A25stdlife))</f>
        <v>0</v>
      </c>
      <c r="BF392" s="105">
        <f>IF(A25stdlife="n/a","n/a",IF(BF$3&gt;(A25stdlife+$E392),('PTRM input'!$I$167*(1+rvanilla03)^0.5)-SUM($I392:BE392),('PTRM input'!$I$167*(1+rvanilla03)^0.5)/A25stdlife))</f>
        <v>0</v>
      </c>
      <c r="BG392" s="105">
        <f>IF(A25stdlife="n/a","n/a",IF(BG$3&gt;(A25stdlife+$E392),('PTRM input'!$I$167*(1+rvanilla03)^0.5)-SUM($I392:BF392),('PTRM input'!$I$167*(1+rvanilla03)^0.5)/A25stdlife))</f>
        <v>0</v>
      </c>
      <c r="BH392" s="105">
        <f>IF(A25stdlife="n/a","n/a",IF(BH$3&gt;(A25stdlife+$E392),('PTRM input'!$I$167*(1+rvanilla03)^0.5)-SUM($I392:BG392),('PTRM input'!$I$167*(1+rvanilla03)^0.5)/A25stdlife))</f>
        <v>0</v>
      </c>
      <c r="BI392" s="105">
        <f>IF(A25stdlife="n/a","n/a",IF(BI$3&gt;(A25stdlife+$E392),('PTRM input'!$I$167*(1+rvanilla03)^0.5)-SUM($I392:BH392),('PTRM input'!$I$167*(1+rvanilla03)^0.5)/A25stdlife))</f>
        <v>0</v>
      </c>
      <c r="BJ392" s="234"/>
      <c r="BK392" s="234"/>
      <c r="BL392" s="234"/>
      <c r="BM392" s="234"/>
    </row>
    <row r="393" spans="1:65" s="190" customFormat="1" hidden="1" outlineLevel="2">
      <c r="A393" s="234"/>
      <c r="B393" s="32"/>
      <c r="C393" s="31"/>
      <c r="D393" s="930"/>
      <c r="E393" s="167">
        <v>4</v>
      </c>
      <c r="F393" s="34"/>
      <c r="G393" s="184"/>
      <c r="H393" s="186"/>
      <c r="I393" s="186"/>
      <c r="J393" s="185"/>
      <c r="K393" s="105">
        <f>IF(A25stdlife="n/a","n/a",IF(K$3&gt;(A25stdlife+$E393),('PTRM input'!$J$167*(1+rvanilla04)^0.5)-SUM($J393:J393),('PTRM input'!$J$167*(1+rvanilla04)^0.5)/A25stdlife))</f>
        <v>0</v>
      </c>
      <c r="L393" s="105">
        <f>IF(A25stdlife="n/a","n/a",IF(L$3&gt;(A25stdlife+$E393),('PTRM input'!$J$167*(1+rvanilla04)^0.5)-SUM($J393:K393),('PTRM input'!$J$167*(1+rvanilla04)^0.5)/A25stdlife))</f>
        <v>0</v>
      </c>
      <c r="M393" s="105">
        <f>IF(A25stdlife="n/a","n/a",IF(M$3&gt;(A25stdlife+$E393),('PTRM input'!$J$167*(1+rvanilla04)^0.5)-SUM($J393:L393),('PTRM input'!$J$167*(1+rvanilla04)^0.5)/A25stdlife))</f>
        <v>0</v>
      </c>
      <c r="N393" s="105">
        <f>IF(A25stdlife="n/a","n/a",IF(N$3&gt;(A25stdlife+$E393),('PTRM input'!$J$167*(1+rvanilla04)^0.5)-SUM($J393:M393),('PTRM input'!$J$167*(1+rvanilla04)^0.5)/A25stdlife))</f>
        <v>0</v>
      </c>
      <c r="O393" s="105">
        <f>IF(A25stdlife="n/a","n/a",IF(O$3&gt;(A25stdlife+$E393),('PTRM input'!$J$167*(1+rvanilla04)^0.5)-SUM($J393:N393),('PTRM input'!$J$167*(1+rvanilla04)^0.5)/A25stdlife))</f>
        <v>0</v>
      </c>
      <c r="P393" s="105">
        <f>IF(A25stdlife="n/a","n/a",IF(P$3&gt;(A25stdlife+$E393),('PTRM input'!$J$167*(1+rvanilla04)^0.5)-SUM($J393:O393),('PTRM input'!$J$167*(1+rvanilla04)^0.5)/A25stdlife))</f>
        <v>0</v>
      </c>
      <c r="Q393" s="105">
        <f>IF(A25stdlife="n/a","n/a",IF(Q$3&gt;(A25stdlife+$E393),('PTRM input'!$J$167*(1+rvanilla04)^0.5)-SUM($J393:P393),('PTRM input'!$J$167*(1+rvanilla04)^0.5)/A25stdlife))</f>
        <v>0</v>
      </c>
      <c r="R393" s="105">
        <f>IF(A25stdlife="n/a","n/a",IF(R$3&gt;(A25stdlife+$E393),('PTRM input'!$J$167*(1+rvanilla04)^0.5)-SUM($J393:Q393),('PTRM input'!$J$167*(1+rvanilla04)^0.5)/A25stdlife))</f>
        <v>0</v>
      </c>
      <c r="S393" s="105">
        <f>IF(A25stdlife="n/a","n/a",IF(S$3&gt;(A25stdlife+$E393),('PTRM input'!$J$167*(1+rvanilla04)^0.5)-SUM($J393:R393),('PTRM input'!$J$167*(1+rvanilla04)^0.5)/A25stdlife))</f>
        <v>0</v>
      </c>
      <c r="T393" s="105">
        <f>IF(A25stdlife="n/a","n/a",IF(T$3&gt;(A25stdlife+$E393),('PTRM input'!$J$167*(1+rvanilla04)^0.5)-SUM($J393:S393),('PTRM input'!$J$167*(1+rvanilla04)^0.5)/A25stdlife))</f>
        <v>0</v>
      </c>
      <c r="U393" s="105">
        <f>IF(A25stdlife="n/a","n/a",IF(U$3&gt;(A25stdlife+$E393),('PTRM input'!$J$167*(1+rvanilla04)^0.5)-SUM($J393:T393),('PTRM input'!$J$167*(1+rvanilla04)^0.5)/A25stdlife))</f>
        <v>0</v>
      </c>
      <c r="V393" s="105">
        <f>IF(A25stdlife="n/a","n/a",IF(V$3&gt;(A25stdlife+$E393),('PTRM input'!$J$167*(1+rvanilla04)^0.5)-SUM($J393:U393),('PTRM input'!$J$167*(1+rvanilla04)^0.5)/A25stdlife))</f>
        <v>0</v>
      </c>
      <c r="W393" s="105">
        <f>IF(A25stdlife="n/a","n/a",IF(W$3&gt;(A25stdlife+$E393),('PTRM input'!$J$167*(1+rvanilla04)^0.5)-SUM($J393:V393),('PTRM input'!$J$167*(1+rvanilla04)^0.5)/A25stdlife))</f>
        <v>0</v>
      </c>
      <c r="X393" s="105">
        <f>IF(A25stdlife="n/a","n/a",IF(X$3&gt;(A25stdlife+$E393),('PTRM input'!$J$167*(1+rvanilla04)^0.5)-SUM($J393:W393),('PTRM input'!$J$167*(1+rvanilla04)^0.5)/A25stdlife))</f>
        <v>0</v>
      </c>
      <c r="Y393" s="105">
        <f>IF(A25stdlife="n/a","n/a",IF(Y$3&gt;(A25stdlife+$E393),('PTRM input'!$J$167*(1+rvanilla04)^0.5)-SUM($J393:X393),('PTRM input'!$J$167*(1+rvanilla04)^0.5)/A25stdlife))</f>
        <v>0</v>
      </c>
      <c r="Z393" s="105">
        <f>IF(A25stdlife="n/a","n/a",IF(Z$3&gt;(A25stdlife+$E393),('PTRM input'!$J$167*(1+rvanilla04)^0.5)-SUM($J393:Y393),('PTRM input'!$J$167*(1+rvanilla04)^0.5)/A25stdlife))</f>
        <v>0</v>
      </c>
      <c r="AA393" s="105">
        <f>IF(A25stdlife="n/a","n/a",IF(AA$3&gt;(A25stdlife+$E393),('PTRM input'!$J$167*(1+rvanilla04)^0.5)-SUM($J393:Z393),('PTRM input'!$J$167*(1+rvanilla04)^0.5)/A25stdlife))</f>
        <v>0</v>
      </c>
      <c r="AB393" s="105">
        <f>IF(A25stdlife="n/a","n/a",IF(AB$3&gt;(A25stdlife+$E393),('PTRM input'!$J$167*(1+rvanilla04)^0.5)-SUM($J393:AA393),('PTRM input'!$J$167*(1+rvanilla04)^0.5)/A25stdlife))</f>
        <v>0</v>
      </c>
      <c r="AC393" s="105">
        <f>IF(A25stdlife="n/a","n/a",IF(AC$3&gt;(A25stdlife+$E393),('PTRM input'!$J$167*(1+rvanilla04)^0.5)-SUM($J393:AB393),('PTRM input'!$J$167*(1+rvanilla04)^0.5)/A25stdlife))</f>
        <v>0</v>
      </c>
      <c r="AD393" s="105">
        <f>IF(A25stdlife="n/a","n/a",IF(AD$3&gt;(A25stdlife+$E393),('PTRM input'!$J$167*(1+rvanilla04)^0.5)-SUM($J393:AC393),('PTRM input'!$J$167*(1+rvanilla04)^0.5)/A25stdlife))</f>
        <v>0</v>
      </c>
      <c r="AE393" s="105">
        <f>IF(A25stdlife="n/a","n/a",IF(AE$3&gt;(A25stdlife+$E393),('PTRM input'!$J$167*(1+rvanilla04)^0.5)-SUM($J393:AD393),('PTRM input'!$J$167*(1+rvanilla04)^0.5)/A25stdlife))</f>
        <v>0</v>
      </c>
      <c r="AF393" s="105">
        <f>IF(A25stdlife="n/a","n/a",IF(AF$3&gt;(A25stdlife+$E393),('PTRM input'!$J$167*(1+rvanilla04)^0.5)-SUM($J393:AE393),('PTRM input'!$J$167*(1+rvanilla04)^0.5)/A25stdlife))</f>
        <v>0</v>
      </c>
      <c r="AG393" s="105">
        <f>IF(A25stdlife="n/a","n/a",IF(AG$3&gt;(A25stdlife+$E393),('PTRM input'!$J$167*(1+rvanilla04)^0.5)-SUM($J393:AF393),('PTRM input'!$J$167*(1+rvanilla04)^0.5)/A25stdlife))</f>
        <v>0</v>
      </c>
      <c r="AH393" s="105">
        <f>IF(A25stdlife="n/a","n/a",IF(AH$3&gt;(A25stdlife+$E393),('PTRM input'!$J$167*(1+rvanilla04)^0.5)-SUM($J393:AG393),('PTRM input'!$J$167*(1+rvanilla04)^0.5)/A25stdlife))</f>
        <v>0</v>
      </c>
      <c r="AI393" s="105">
        <f>IF(A25stdlife="n/a","n/a",IF(AI$3&gt;(A25stdlife+$E393),('PTRM input'!$J$167*(1+rvanilla04)^0.5)-SUM($J393:AH393),('PTRM input'!$J$167*(1+rvanilla04)^0.5)/A25stdlife))</f>
        <v>0</v>
      </c>
      <c r="AJ393" s="105">
        <f>IF(A25stdlife="n/a","n/a",IF(AJ$3&gt;(A25stdlife+$E393),('PTRM input'!$J$167*(1+rvanilla04)^0.5)-SUM($J393:AI393),('PTRM input'!$J$167*(1+rvanilla04)^0.5)/A25stdlife))</f>
        <v>0</v>
      </c>
      <c r="AK393" s="105">
        <f>IF(A25stdlife="n/a","n/a",IF(AK$3&gt;(A25stdlife+$E393),('PTRM input'!$J$167*(1+rvanilla04)^0.5)-SUM($J393:AJ393),('PTRM input'!$J$167*(1+rvanilla04)^0.5)/A25stdlife))</f>
        <v>0</v>
      </c>
      <c r="AL393" s="105">
        <f>IF(A25stdlife="n/a","n/a",IF(AL$3&gt;(A25stdlife+$E393),('PTRM input'!$J$167*(1+rvanilla04)^0.5)-SUM($J393:AK393),('PTRM input'!$J$167*(1+rvanilla04)^0.5)/A25stdlife))</f>
        <v>0</v>
      </c>
      <c r="AM393" s="105">
        <f>IF(A25stdlife="n/a","n/a",IF(AM$3&gt;(A25stdlife+$E393),('PTRM input'!$J$167*(1+rvanilla04)^0.5)-SUM($J393:AL393),('PTRM input'!$J$167*(1+rvanilla04)^0.5)/A25stdlife))</f>
        <v>0</v>
      </c>
      <c r="AN393" s="105">
        <f>IF(A25stdlife="n/a","n/a",IF(AN$3&gt;(A25stdlife+$E393),('PTRM input'!$J$167*(1+rvanilla04)^0.5)-SUM($J393:AM393),('PTRM input'!$J$167*(1+rvanilla04)^0.5)/A25stdlife))</f>
        <v>0</v>
      </c>
      <c r="AO393" s="105">
        <f>IF(A25stdlife="n/a","n/a",IF(AO$3&gt;(A25stdlife+$E393),('PTRM input'!$J$167*(1+rvanilla04)^0.5)-SUM($J393:AN393),('PTRM input'!$J$167*(1+rvanilla04)^0.5)/A25stdlife))</f>
        <v>0</v>
      </c>
      <c r="AP393" s="105">
        <f>IF(A25stdlife="n/a","n/a",IF(AP$3&gt;(A25stdlife+$E393),('PTRM input'!$J$167*(1+rvanilla04)^0.5)-SUM($J393:AO393),('PTRM input'!$J$167*(1+rvanilla04)^0.5)/A25stdlife))</f>
        <v>0</v>
      </c>
      <c r="AQ393" s="105">
        <f>IF(A25stdlife="n/a","n/a",IF(AQ$3&gt;(A25stdlife+$E393),('PTRM input'!$J$167*(1+rvanilla04)^0.5)-SUM($J393:AP393),('PTRM input'!$J$167*(1+rvanilla04)^0.5)/A25stdlife))</f>
        <v>0</v>
      </c>
      <c r="AR393" s="105">
        <f>IF(A25stdlife="n/a","n/a",IF(AR$3&gt;(A25stdlife+$E393),('PTRM input'!$J$167*(1+rvanilla04)^0.5)-SUM($J393:AQ393),('PTRM input'!$J$167*(1+rvanilla04)^0.5)/A25stdlife))</f>
        <v>0</v>
      </c>
      <c r="AS393" s="105">
        <f>IF(A25stdlife="n/a","n/a",IF(AS$3&gt;(A25stdlife+$E393),('PTRM input'!$J$167*(1+rvanilla04)^0.5)-SUM($J393:AR393),('PTRM input'!$J$167*(1+rvanilla04)^0.5)/A25stdlife))</f>
        <v>0</v>
      </c>
      <c r="AT393" s="105">
        <f>IF(A25stdlife="n/a","n/a",IF(AT$3&gt;(A25stdlife+$E393),('PTRM input'!$J$167*(1+rvanilla04)^0.5)-SUM($J393:AS393),('PTRM input'!$J$167*(1+rvanilla04)^0.5)/A25stdlife))</f>
        <v>0</v>
      </c>
      <c r="AU393" s="105">
        <f>IF(A25stdlife="n/a","n/a",IF(AU$3&gt;(A25stdlife+$E393),('PTRM input'!$J$167*(1+rvanilla04)^0.5)-SUM($J393:AT393),('PTRM input'!$J$167*(1+rvanilla04)^0.5)/A25stdlife))</f>
        <v>0</v>
      </c>
      <c r="AV393" s="105">
        <f>IF(A25stdlife="n/a","n/a",IF(AV$3&gt;(A25stdlife+$E393),('PTRM input'!$J$167*(1+rvanilla04)^0.5)-SUM($J393:AU393),('PTRM input'!$J$167*(1+rvanilla04)^0.5)/A25stdlife))</f>
        <v>0</v>
      </c>
      <c r="AW393" s="105">
        <f>IF(A25stdlife="n/a","n/a",IF(AW$3&gt;(A25stdlife+$E393),('PTRM input'!$J$167*(1+rvanilla04)^0.5)-SUM($J393:AV393),('PTRM input'!$J$167*(1+rvanilla04)^0.5)/A25stdlife))</f>
        <v>0</v>
      </c>
      <c r="AX393" s="105">
        <f>IF(A25stdlife="n/a","n/a",IF(AX$3&gt;(A25stdlife+$E393),('PTRM input'!$J$167*(1+rvanilla04)^0.5)-SUM($J393:AW393),('PTRM input'!$J$167*(1+rvanilla04)^0.5)/A25stdlife))</f>
        <v>0</v>
      </c>
      <c r="AY393" s="105">
        <f>IF(A25stdlife="n/a","n/a",IF(AY$3&gt;(A25stdlife+$E393),('PTRM input'!$J$167*(1+rvanilla04)^0.5)-SUM($J393:AX393),('PTRM input'!$J$167*(1+rvanilla04)^0.5)/A25stdlife))</f>
        <v>0</v>
      </c>
      <c r="AZ393" s="105">
        <f>IF(A25stdlife="n/a","n/a",IF(AZ$3&gt;(A25stdlife+$E393),('PTRM input'!$J$167*(1+rvanilla04)^0.5)-SUM($J393:AY393),('PTRM input'!$J$167*(1+rvanilla04)^0.5)/A25stdlife))</f>
        <v>0</v>
      </c>
      <c r="BA393" s="105">
        <f>IF(A25stdlife="n/a","n/a",IF(BA$3&gt;(A25stdlife+$E393),('PTRM input'!$J$167*(1+rvanilla04)^0.5)-SUM($J393:AZ393),('PTRM input'!$J$167*(1+rvanilla04)^0.5)/A25stdlife))</f>
        <v>0</v>
      </c>
      <c r="BB393" s="105">
        <f>IF(A25stdlife="n/a","n/a",IF(BB$3&gt;(A25stdlife+$E393),('PTRM input'!$J$167*(1+rvanilla04)^0.5)-SUM($J393:BA393),('PTRM input'!$J$167*(1+rvanilla04)^0.5)/A25stdlife))</f>
        <v>0</v>
      </c>
      <c r="BC393" s="105">
        <f>IF(A25stdlife="n/a","n/a",IF(BC$3&gt;(A25stdlife+$E393),('PTRM input'!$J$167*(1+rvanilla04)^0.5)-SUM($J393:BB393),('PTRM input'!$J$167*(1+rvanilla04)^0.5)/A25stdlife))</f>
        <v>0</v>
      </c>
      <c r="BD393" s="105">
        <f>IF(A25stdlife="n/a","n/a",IF(BD$3&gt;(A25stdlife+$E393),('PTRM input'!$J$167*(1+rvanilla04)^0.5)-SUM($J393:BC393),('PTRM input'!$J$167*(1+rvanilla04)^0.5)/A25stdlife))</f>
        <v>0</v>
      </c>
      <c r="BE393" s="105">
        <f>IF(A25stdlife="n/a","n/a",IF(BE$3&gt;(A25stdlife+$E393),('PTRM input'!$J$167*(1+rvanilla04)^0.5)-SUM($J393:BD393),('PTRM input'!$J$167*(1+rvanilla04)^0.5)/A25stdlife))</f>
        <v>0</v>
      </c>
      <c r="BF393" s="105">
        <f>IF(A25stdlife="n/a","n/a",IF(BF$3&gt;(A25stdlife+$E393),('PTRM input'!$J$167*(1+rvanilla04)^0.5)-SUM($J393:BE393),('PTRM input'!$J$167*(1+rvanilla04)^0.5)/A25stdlife))</f>
        <v>0</v>
      </c>
      <c r="BG393" s="105">
        <f>IF(A25stdlife="n/a","n/a",IF(BG$3&gt;(A25stdlife+$E393),('PTRM input'!$J$167*(1+rvanilla04)^0.5)-SUM($J393:BF393),('PTRM input'!$J$167*(1+rvanilla04)^0.5)/A25stdlife))</f>
        <v>0</v>
      </c>
      <c r="BH393" s="105">
        <f>IF(A25stdlife="n/a","n/a",IF(BH$3&gt;(A25stdlife+$E393),('PTRM input'!$J$167*(1+rvanilla04)^0.5)-SUM($J393:BG393),('PTRM input'!$J$167*(1+rvanilla04)^0.5)/A25stdlife))</f>
        <v>0</v>
      </c>
      <c r="BI393" s="105">
        <f>IF(A25stdlife="n/a","n/a",IF(BI$3&gt;(A25stdlife+$E393),('PTRM input'!$J$167*(1+rvanilla04)^0.5)-SUM($J393:BH393),('PTRM input'!$J$167*(1+rvanilla04)^0.5)/A25stdlife))</f>
        <v>0</v>
      </c>
      <c r="BJ393" s="234"/>
      <c r="BK393" s="234"/>
      <c r="BL393" s="234"/>
      <c r="BM393" s="234"/>
    </row>
    <row r="394" spans="1:65" s="190" customFormat="1" hidden="1" outlineLevel="2">
      <c r="A394" s="234"/>
      <c r="B394" s="32"/>
      <c r="C394" s="31"/>
      <c r="D394" s="930"/>
      <c r="E394" s="167">
        <v>5</v>
      </c>
      <c r="F394" s="34"/>
      <c r="G394" s="184"/>
      <c r="H394" s="186"/>
      <c r="I394" s="186"/>
      <c r="J394" s="186"/>
      <c r="K394" s="185"/>
      <c r="L394" s="105">
        <f>IF(A25stdlife="n/a","n/a",IF(L$3&gt;(A25stdlife+$E394),('PTRM input'!$K$167*(1+rvanilla05)^0.5)-SUM($K394:K394),('PTRM input'!$K$167*(1+rvanilla05)^0.5)/A25stdlife))</f>
        <v>0</v>
      </c>
      <c r="M394" s="105">
        <f>IF(A25stdlife="n/a","n/a",IF(M$3&gt;(A25stdlife+$E394),('PTRM input'!$K$167*(1+rvanilla05)^0.5)-SUM($K394:L394),('PTRM input'!$K$167*(1+rvanilla05)^0.5)/A25stdlife))</f>
        <v>0</v>
      </c>
      <c r="N394" s="105">
        <f>IF(A25stdlife="n/a","n/a",IF(N$3&gt;(A25stdlife+$E394),('PTRM input'!$K$167*(1+rvanilla05)^0.5)-SUM($K394:M394),('PTRM input'!$K$167*(1+rvanilla05)^0.5)/A25stdlife))</f>
        <v>0</v>
      </c>
      <c r="O394" s="105">
        <f>IF(A25stdlife="n/a","n/a",IF(O$3&gt;(A25stdlife+$E394),('PTRM input'!$K$167*(1+rvanilla05)^0.5)-SUM($K394:N394),('PTRM input'!$K$167*(1+rvanilla05)^0.5)/A25stdlife))</f>
        <v>0</v>
      </c>
      <c r="P394" s="105">
        <f>IF(A25stdlife="n/a","n/a",IF(P$3&gt;(A25stdlife+$E394),('PTRM input'!$K$167*(1+rvanilla05)^0.5)-SUM($K394:O394),('PTRM input'!$K$167*(1+rvanilla05)^0.5)/A25stdlife))</f>
        <v>0</v>
      </c>
      <c r="Q394" s="105">
        <f>IF(A25stdlife="n/a","n/a",IF(Q$3&gt;(A25stdlife+$E394),('PTRM input'!$K$167*(1+rvanilla05)^0.5)-SUM($K394:P394),('PTRM input'!$K$167*(1+rvanilla05)^0.5)/A25stdlife))</f>
        <v>0</v>
      </c>
      <c r="R394" s="105">
        <f>IF(A25stdlife="n/a","n/a",IF(R$3&gt;(A25stdlife+$E394),('PTRM input'!$K$167*(1+rvanilla05)^0.5)-SUM($K394:Q394),('PTRM input'!$K$167*(1+rvanilla05)^0.5)/A25stdlife))</f>
        <v>0</v>
      </c>
      <c r="S394" s="105">
        <f>IF(A25stdlife="n/a","n/a",IF(S$3&gt;(A25stdlife+$E394),('PTRM input'!$K$167*(1+rvanilla05)^0.5)-SUM($K394:R394),('PTRM input'!$K$167*(1+rvanilla05)^0.5)/A25stdlife))</f>
        <v>0</v>
      </c>
      <c r="T394" s="105">
        <f>IF(A25stdlife="n/a","n/a",IF(T$3&gt;(A25stdlife+$E394),('PTRM input'!$K$167*(1+rvanilla05)^0.5)-SUM($K394:S394),('PTRM input'!$K$167*(1+rvanilla05)^0.5)/A25stdlife))</f>
        <v>0</v>
      </c>
      <c r="U394" s="105">
        <f>IF(A25stdlife="n/a","n/a",IF(U$3&gt;(A25stdlife+$E394),('PTRM input'!$K$167*(1+rvanilla05)^0.5)-SUM($K394:T394),('PTRM input'!$K$167*(1+rvanilla05)^0.5)/A25stdlife))</f>
        <v>0</v>
      </c>
      <c r="V394" s="105">
        <f>IF(A25stdlife="n/a","n/a",IF(V$3&gt;(A25stdlife+$E394),('PTRM input'!$K$167*(1+rvanilla05)^0.5)-SUM($K394:U394),('PTRM input'!$K$167*(1+rvanilla05)^0.5)/A25stdlife))</f>
        <v>0</v>
      </c>
      <c r="W394" s="105">
        <f>IF(A25stdlife="n/a","n/a",IF(W$3&gt;(A25stdlife+$E394),('PTRM input'!$K$167*(1+rvanilla05)^0.5)-SUM($K394:V394),('PTRM input'!$K$167*(1+rvanilla05)^0.5)/A25stdlife))</f>
        <v>0</v>
      </c>
      <c r="X394" s="105">
        <f>IF(A25stdlife="n/a","n/a",IF(X$3&gt;(A25stdlife+$E394),('PTRM input'!$K$167*(1+rvanilla05)^0.5)-SUM($K394:W394),('PTRM input'!$K$167*(1+rvanilla05)^0.5)/A25stdlife))</f>
        <v>0</v>
      </c>
      <c r="Y394" s="105">
        <f>IF(A25stdlife="n/a","n/a",IF(Y$3&gt;(A25stdlife+$E394),('PTRM input'!$K$167*(1+rvanilla05)^0.5)-SUM($K394:X394),('PTRM input'!$K$167*(1+rvanilla05)^0.5)/A25stdlife))</f>
        <v>0</v>
      </c>
      <c r="Z394" s="105">
        <f>IF(A25stdlife="n/a","n/a",IF(Z$3&gt;(A25stdlife+$E394),('PTRM input'!$K$167*(1+rvanilla05)^0.5)-SUM($K394:Y394),('PTRM input'!$K$167*(1+rvanilla05)^0.5)/A25stdlife))</f>
        <v>0</v>
      </c>
      <c r="AA394" s="105">
        <f>IF(A25stdlife="n/a","n/a",IF(AA$3&gt;(A25stdlife+$E394),('PTRM input'!$K$167*(1+rvanilla05)^0.5)-SUM($K394:Z394),('PTRM input'!$K$167*(1+rvanilla05)^0.5)/A25stdlife))</f>
        <v>0</v>
      </c>
      <c r="AB394" s="105">
        <f>IF(A25stdlife="n/a","n/a",IF(AB$3&gt;(A25stdlife+$E394),('PTRM input'!$K$167*(1+rvanilla05)^0.5)-SUM($K394:AA394),('PTRM input'!$K$167*(1+rvanilla05)^0.5)/A25stdlife))</f>
        <v>0</v>
      </c>
      <c r="AC394" s="105">
        <f>IF(A25stdlife="n/a","n/a",IF(AC$3&gt;(A25stdlife+$E394),('PTRM input'!$K$167*(1+rvanilla05)^0.5)-SUM($K394:AB394),('PTRM input'!$K$167*(1+rvanilla05)^0.5)/A25stdlife))</f>
        <v>0</v>
      </c>
      <c r="AD394" s="105">
        <f>IF(A25stdlife="n/a","n/a",IF(AD$3&gt;(A25stdlife+$E394),('PTRM input'!$K$167*(1+rvanilla05)^0.5)-SUM($K394:AC394),('PTRM input'!$K$167*(1+rvanilla05)^0.5)/A25stdlife))</f>
        <v>0</v>
      </c>
      <c r="AE394" s="105">
        <f>IF(A25stdlife="n/a","n/a",IF(AE$3&gt;(A25stdlife+$E394),('PTRM input'!$K$167*(1+rvanilla05)^0.5)-SUM($K394:AD394),('PTRM input'!$K$167*(1+rvanilla05)^0.5)/A25stdlife))</f>
        <v>0</v>
      </c>
      <c r="AF394" s="105">
        <f>IF(A25stdlife="n/a","n/a",IF(AF$3&gt;(A25stdlife+$E394),('PTRM input'!$K$167*(1+rvanilla05)^0.5)-SUM($K394:AE394),('PTRM input'!$K$167*(1+rvanilla05)^0.5)/A25stdlife))</f>
        <v>0</v>
      </c>
      <c r="AG394" s="105">
        <f>IF(A25stdlife="n/a","n/a",IF(AG$3&gt;(A25stdlife+$E394),('PTRM input'!$K$167*(1+rvanilla05)^0.5)-SUM($K394:AF394),('PTRM input'!$K$167*(1+rvanilla05)^0.5)/A25stdlife))</f>
        <v>0</v>
      </c>
      <c r="AH394" s="105">
        <f>IF(A25stdlife="n/a","n/a",IF(AH$3&gt;(A25stdlife+$E394),('PTRM input'!$K$167*(1+rvanilla05)^0.5)-SUM($K394:AG394),('PTRM input'!$K$167*(1+rvanilla05)^0.5)/A25stdlife))</f>
        <v>0</v>
      </c>
      <c r="AI394" s="105">
        <f>IF(A25stdlife="n/a","n/a",IF(AI$3&gt;(A25stdlife+$E394),('PTRM input'!$K$167*(1+rvanilla05)^0.5)-SUM($K394:AH394),('PTRM input'!$K$167*(1+rvanilla05)^0.5)/A25stdlife))</f>
        <v>0</v>
      </c>
      <c r="AJ394" s="105">
        <f>IF(A25stdlife="n/a","n/a",IF(AJ$3&gt;(A25stdlife+$E394),('PTRM input'!$K$167*(1+rvanilla05)^0.5)-SUM($K394:AI394),('PTRM input'!$K$167*(1+rvanilla05)^0.5)/A25stdlife))</f>
        <v>0</v>
      </c>
      <c r="AK394" s="105">
        <f>IF(A25stdlife="n/a","n/a",IF(AK$3&gt;(A25stdlife+$E394),('PTRM input'!$K$167*(1+rvanilla05)^0.5)-SUM($K394:AJ394),('PTRM input'!$K$167*(1+rvanilla05)^0.5)/A25stdlife))</f>
        <v>0</v>
      </c>
      <c r="AL394" s="105">
        <f>IF(A25stdlife="n/a","n/a",IF(AL$3&gt;(A25stdlife+$E394),('PTRM input'!$K$167*(1+rvanilla05)^0.5)-SUM($K394:AK394),('PTRM input'!$K$167*(1+rvanilla05)^0.5)/A25stdlife))</f>
        <v>0</v>
      </c>
      <c r="AM394" s="105">
        <f>IF(A25stdlife="n/a","n/a",IF(AM$3&gt;(A25stdlife+$E394),('PTRM input'!$K$167*(1+rvanilla05)^0.5)-SUM($K394:AL394),('PTRM input'!$K$167*(1+rvanilla05)^0.5)/A25stdlife))</f>
        <v>0</v>
      </c>
      <c r="AN394" s="105">
        <f>IF(A25stdlife="n/a","n/a",IF(AN$3&gt;(A25stdlife+$E394),('PTRM input'!$K$167*(1+rvanilla05)^0.5)-SUM($K394:AM394),('PTRM input'!$K$167*(1+rvanilla05)^0.5)/A25stdlife))</f>
        <v>0</v>
      </c>
      <c r="AO394" s="105">
        <f>IF(A25stdlife="n/a","n/a",IF(AO$3&gt;(A25stdlife+$E394),('PTRM input'!$K$167*(1+rvanilla05)^0.5)-SUM($K394:AN394),('PTRM input'!$K$167*(1+rvanilla05)^0.5)/A25stdlife))</f>
        <v>0</v>
      </c>
      <c r="AP394" s="105">
        <f>IF(A25stdlife="n/a","n/a",IF(AP$3&gt;(A25stdlife+$E394),('PTRM input'!$K$167*(1+rvanilla05)^0.5)-SUM($K394:AO394),('PTRM input'!$K$167*(1+rvanilla05)^0.5)/A25stdlife))</f>
        <v>0</v>
      </c>
      <c r="AQ394" s="105">
        <f>IF(A25stdlife="n/a","n/a",IF(AQ$3&gt;(A25stdlife+$E394),('PTRM input'!$K$167*(1+rvanilla05)^0.5)-SUM($K394:AP394),('PTRM input'!$K$167*(1+rvanilla05)^0.5)/A25stdlife))</f>
        <v>0</v>
      </c>
      <c r="AR394" s="105">
        <f>IF(A25stdlife="n/a","n/a",IF(AR$3&gt;(A25stdlife+$E394),('PTRM input'!$K$167*(1+rvanilla05)^0.5)-SUM($K394:AQ394),('PTRM input'!$K$167*(1+rvanilla05)^0.5)/A25stdlife))</f>
        <v>0</v>
      </c>
      <c r="AS394" s="105">
        <f>IF(A25stdlife="n/a","n/a",IF(AS$3&gt;(A25stdlife+$E394),('PTRM input'!$K$167*(1+rvanilla05)^0.5)-SUM($K394:AR394),('PTRM input'!$K$167*(1+rvanilla05)^0.5)/A25stdlife))</f>
        <v>0</v>
      </c>
      <c r="AT394" s="105">
        <f>IF(A25stdlife="n/a","n/a",IF(AT$3&gt;(A25stdlife+$E394),('PTRM input'!$K$167*(1+rvanilla05)^0.5)-SUM($K394:AS394),('PTRM input'!$K$167*(1+rvanilla05)^0.5)/A25stdlife))</f>
        <v>0</v>
      </c>
      <c r="AU394" s="105">
        <f>IF(A25stdlife="n/a","n/a",IF(AU$3&gt;(A25stdlife+$E394),('PTRM input'!$K$167*(1+rvanilla05)^0.5)-SUM($K394:AT394),('PTRM input'!$K$167*(1+rvanilla05)^0.5)/A25stdlife))</f>
        <v>0</v>
      </c>
      <c r="AV394" s="105">
        <f>IF(A25stdlife="n/a","n/a",IF(AV$3&gt;(A25stdlife+$E394),('PTRM input'!$K$167*(1+rvanilla05)^0.5)-SUM($K394:AU394),('PTRM input'!$K$167*(1+rvanilla05)^0.5)/A25stdlife))</f>
        <v>0</v>
      </c>
      <c r="AW394" s="105">
        <f>IF(A25stdlife="n/a","n/a",IF(AW$3&gt;(A25stdlife+$E394),('PTRM input'!$K$167*(1+rvanilla05)^0.5)-SUM($K394:AV394),('PTRM input'!$K$167*(1+rvanilla05)^0.5)/A25stdlife))</f>
        <v>0</v>
      </c>
      <c r="AX394" s="105">
        <f>IF(A25stdlife="n/a","n/a",IF(AX$3&gt;(A25stdlife+$E394),('PTRM input'!$K$167*(1+rvanilla05)^0.5)-SUM($K394:AW394),('PTRM input'!$K$167*(1+rvanilla05)^0.5)/A25stdlife))</f>
        <v>0</v>
      </c>
      <c r="AY394" s="105">
        <f>IF(A25stdlife="n/a","n/a",IF(AY$3&gt;(A25stdlife+$E394),('PTRM input'!$K$167*(1+rvanilla05)^0.5)-SUM($K394:AX394),('PTRM input'!$K$167*(1+rvanilla05)^0.5)/A25stdlife))</f>
        <v>0</v>
      </c>
      <c r="AZ394" s="105">
        <f>IF(A25stdlife="n/a","n/a",IF(AZ$3&gt;(A25stdlife+$E394),('PTRM input'!$K$167*(1+rvanilla05)^0.5)-SUM($K394:AY394),('PTRM input'!$K$167*(1+rvanilla05)^0.5)/A25stdlife))</f>
        <v>0</v>
      </c>
      <c r="BA394" s="105">
        <f>IF(A25stdlife="n/a","n/a",IF(BA$3&gt;(A25stdlife+$E394),('PTRM input'!$K$167*(1+rvanilla05)^0.5)-SUM($K394:AZ394),('PTRM input'!$K$167*(1+rvanilla05)^0.5)/A25stdlife))</f>
        <v>0</v>
      </c>
      <c r="BB394" s="105">
        <f>IF(A25stdlife="n/a","n/a",IF(BB$3&gt;(A25stdlife+$E394),('PTRM input'!$K$167*(1+rvanilla05)^0.5)-SUM($K394:BA394),('PTRM input'!$K$167*(1+rvanilla05)^0.5)/A25stdlife))</f>
        <v>0</v>
      </c>
      <c r="BC394" s="105">
        <f>IF(A25stdlife="n/a","n/a",IF(BC$3&gt;(A25stdlife+$E394),('PTRM input'!$K$167*(1+rvanilla05)^0.5)-SUM($K394:BB394),('PTRM input'!$K$167*(1+rvanilla05)^0.5)/A25stdlife))</f>
        <v>0</v>
      </c>
      <c r="BD394" s="105">
        <f>IF(A25stdlife="n/a","n/a",IF(BD$3&gt;(A25stdlife+$E394),('PTRM input'!$K$167*(1+rvanilla05)^0.5)-SUM($K394:BC394),('PTRM input'!$K$167*(1+rvanilla05)^0.5)/A25stdlife))</f>
        <v>0</v>
      </c>
      <c r="BE394" s="105">
        <f>IF(A25stdlife="n/a","n/a",IF(BE$3&gt;(A25stdlife+$E394),('PTRM input'!$K$167*(1+rvanilla05)^0.5)-SUM($K394:BD394),('PTRM input'!$K$167*(1+rvanilla05)^0.5)/A25stdlife))</f>
        <v>0</v>
      </c>
      <c r="BF394" s="105">
        <f>IF(A25stdlife="n/a","n/a",IF(BF$3&gt;(A25stdlife+$E394),('PTRM input'!$K$167*(1+rvanilla05)^0.5)-SUM($K394:BE394),('PTRM input'!$K$167*(1+rvanilla05)^0.5)/A25stdlife))</f>
        <v>0</v>
      </c>
      <c r="BG394" s="105">
        <f>IF(A25stdlife="n/a","n/a",IF(BG$3&gt;(A25stdlife+$E394),('PTRM input'!$K$167*(1+rvanilla05)^0.5)-SUM($K394:BF394),('PTRM input'!$K$167*(1+rvanilla05)^0.5)/A25stdlife))</f>
        <v>0</v>
      </c>
      <c r="BH394" s="105">
        <f>IF(A25stdlife="n/a","n/a",IF(BH$3&gt;(A25stdlife+$E394),('PTRM input'!$K$167*(1+rvanilla05)^0.5)-SUM($K394:BG394),('PTRM input'!$K$167*(1+rvanilla05)^0.5)/A25stdlife))</f>
        <v>0</v>
      </c>
      <c r="BI394" s="105">
        <f>IF(A25stdlife="n/a","n/a",IF(BI$3&gt;(A25stdlife+$E394),('PTRM input'!$K$167*(1+rvanilla05)^0.5)-SUM($K394:BH394),('PTRM input'!$K$167*(1+rvanilla05)^0.5)/A25stdlife))</f>
        <v>0</v>
      </c>
      <c r="BJ394" s="234"/>
      <c r="BK394" s="234"/>
      <c r="BL394" s="234"/>
      <c r="BM394" s="234"/>
    </row>
    <row r="395" spans="1:65" s="190" customFormat="1" hidden="1" outlineLevel="2">
      <c r="A395" s="234"/>
      <c r="B395" s="32"/>
      <c r="C395" s="31"/>
      <c r="D395" s="930"/>
      <c r="E395" s="167">
        <v>6</v>
      </c>
      <c r="F395" s="34"/>
      <c r="G395" s="184"/>
      <c r="H395" s="186"/>
      <c r="I395" s="186"/>
      <c r="J395" s="186"/>
      <c r="K395" s="186"/>
      <c r="L395" s="185"/>
      <c r="M395" s="105">
        <f>IF(A25stdlife="n/a","n/a",IF(M$3&gt;(A25stdlife+$E395),('PTRM input'!$L$167*(1+rvanilla06)^0.5)-SUM($L395:L395),('PTRM input'!$L$167*(1+rvanilla06)^0.5)/A25stdlife))</f>
        <v>0</v>
      </c>
      <c r="N395" s="105">
        <f>IF(A25stdlife="n/a","n/a",IF(N$3&gt;(A25stdlife+$E395),('PTRM input'!$L$167*(1+rvanilla06)^0.5)-SUM($L395:M395),('PTRM input'!$L$167*(1+rvanilla06)^0.5)/A25stdlife))</f>
        <v>0</v>
      </c>
      <c r="O395" s="105">
        <f>IF(A25stdlife="n/a","n/a",IF(O$3&gt;(A25stdlife+$E395),('PTRM input'!$L$167*(1+rvanilla06)^0.5)-SUM($L395:N395),('PTRM input'!$L$167*(1+rvanilla06)^0.5)/A25stdlife))</f>
        <v>0</v>
      </c>
      <c r="P395" s="105">
        <f>IF(A25stdlife="n/a","n/a",IF(P$3&gt;(A25stdlife+$E395),('PTRM input'!$L$167*(1+rvanilla06)^0.5)-SUM($L395:O395),('PTRM input'!$L$167*(1+rvanilla06)^0.5)/A25stdlife))</f>
        <v>0</v>
      </c>
      <c r="Q395" s="105">
        <f>IF(A25stdlife="n/a","n/a",IF(Q$3&gt;(A25stdlife+$E395),('PTRM input'!$L$167*(1+rvanilla06)^0.5)-SUM($L395:P395),('PTRM input'!$L$167*(1+rvanilla06)^0.5)/A25stdlife))</f>
        <v>0</v>
      </c>
      <c r="R395" s="105">
        <f>IF(A25stdlife="n/a","n/a",IF(R$3&gt;(A25stdlife+$E395),('PTRM input'!$L$167*(1+rvanilla06)^0.5)-SUM($L395:Q395),('PTRM input'!$L$167*(1+rvanilla06)^0.5)/A25stdlife))</f>
        <v>0</v>
      </c>
      <c r="S395" s="105">
        <f>IF(A25stdlife="n/a","n/a",IF(S$3&gt;(A25stdlife+$E395),('PTRM input'!$L$167*(1+rvanilla06)^0.5)-SUM($L395:R395),('PTRM input'!$L$167*(1+rvanilla06)^0.5)/A25stdlife))</f>
        <v>0</v>
      </c>
      <c r="T395" s="105">
        <f>IF(A25stdlife="n/a","n/a",IF(T$3&gt;(A25stdlife+$E395),('PTRM input'!$L$167*(1+rvanilla06)^0.5)-SUM($L395:S395),('PTRM input'!$L$167*(1+rvanilla06)^0.5)/A25stdlife))</f>
        <v>0</v>
      </c>
      <c r="U395" s="105">
        <f>IF(A25stdlife="n/a","n/a",IF(U$3&gt;(A25stdlife+$E395),('PTRM input'!$L$167*(1+rvanilla06)^0.5)-SUM($L395:T395),('PTRM input'!$L$167*(1+rvanilla06)^0.5)/A25stdlife))</f>
        <v>0</v>
      </c>
      <c r="V395" s="105">
        <f>IF(A25stdlife="n/a","n/a",IF(V$3&gt;(A25stdlife+$E395),('PTRM input'!$L$167*(1+rvanilla06)^0.5)-SUM($L395:U395),('PTRM input'!$L$167*(1+rvanilla06)^0.5)/A25stdlife))</f>
        <v>0</v>
      </c>
      <c r="W395" s="105">
        <f>IF(A25stdlife="n/a","n/a",IF(W$3&gt;(A25stdlife+$E395),('PTRM input'!$L$167*(1+rvanilla06)^0.5)-SUM($L395:V395),('PTRM input'!$L$167*(1+rvanilla06)^0.5)/A25stdlife))</f>
        <v>0</v>
      </c>
      <c r="X395" s="105">
        <f>IF(A25stdlife="n/a","n/a",IF(X$3&gt;(A25stdlife+$E395),('PTRM input'!$L$167*(1+rvanilla06)^0.5)-SUM($L395:W395),('PTRM input'!$L$167*(1+rvanilla06)^0.5)/A25stdlife))</f>
        <v>0</v>
      </c>
      <c r="Y395" s="105">
        <f>IF(A25stdlife="n/a","n/a",IF(Y$3&gt;(A25stdlife+$E395),('PTRM input'!$L$167*(1+rvanilla06)^0.5)-SUM($L395:X395),('PTRM input'!$L$167*(1+rvanilla06)^0.5)/A25stdlife))</f>
        <v>0</v>
      </c>
      <c r="Z395" s="105">
        <f>IF(A25stdlife="n/a","n/a",IF(Z$3&gt;(A25stdlife+$E395),('PTRM input'!$L$167*(1+rvanilla06)^0.5)-SUM($L395:Y395),('PTRM input'!$L$167*(1+rvanilla06)^0.5)/A25stdlife))</f>
        <v>0</v>
      </c>
      <c r="AA395" s="105">
        <f>IF(A25stdlife="n/a","n/a",IF(AA$3&gt;(A25stdlife+$E395),('PTRM input'!$L$167*(1+rvanilla06)^0.5)-SUM($L395:Z395),('PTRM input'!$L$167*(1+rvanilla06)^0.5)/A25stdlife))</f>
        <v>0</v>
      </c>
      <c r="AB395" s="105">
        <f>IF(A25stdlife="n/a","n/a",IF(AB$3&gt;(A25stdlife+$E395),('PTRM input'!$L$167*(1+rvanilla06)^0.5)-SUM($L395:AA395),('PTRM input'!$L$167*(1+rvanilla06)^0.5)/A25stdlife))</f>
        <v>0</v>
      </c>
      <c r="AC395" s="105">
        <f>IF(A25stdlife="n/a","n/a",IF(AC$3&gt;(A25stdlife+$E395),('PTRM input'!$L$167*(1+rvanilla06)^0.5)-SUM($L395:AB395),('PTRM input'!$L$167*(1+rvanilla06)^0.5)/A25stdlife))</f>
        <v>0</v>
      </c>
      <c r="AD395" s="105">
        <f>IF(A25stdlife="n/a","n/a",IF(AD$3&gt;(A25stdlife+$E395),('PTRM input'!$L$167*(1+rvanilla06)^0.5)-SUM($L395:AC395),('PTRM input'!$L$167*(1+rvanilla06)^0.5)/A25stdlife))</f>
        <v>0</v>
      </c>
      <c r="AE395" s="105">
        <f>IF(A25stdlife="n/a","n/a",IF(AE$3&gt;(A25stdlife+$E395),('PTRM input'!$L$167*(1+rvanilla06)^0.5)-SUM($L395:AD395),('PTRM input'!$L$167*(1+rvanilla06)^0.5)/A25stdlife))</f>
        <v>0</v>
      </c>
      <c r="AF395" s="105">
        <f>IF(A25stdlife="n/a","n/a",IF(AF$3&gt;(A25stdlife+$E395),('PTRM input'!$L$167*(1+rvanilla06)^0.5)-SUM($L395:AE395),('PTRM input'!$L$167*(1+rvanilla06)^0.5)/A25stdlife))</f>
        <v>0</v>
      </c>
      <c r="AG395" s="105">
        <f>IF(A25stdlife="n/a","n/a",IF(AG$3&gt;(A25stdlife+$E395),('PTRM input'!$L$167*(1+rvanilla06)^0.5)-SUM($L395:AF395),('PTRM input'!$L$167*(1+rvanilla06)^0.5)/A25stdlife))</f>
        <v>0</v>
      </c>
      <c r="AH395" s="105">
        <f>IF(A25stdlife="n/a","n/a",IF(AH$3&gt;(A25stdlife+$E395),('PTRM input'!$L$167*(1+rvanilla06)^0.5)-SUM($L395:AG395),('PTRM input'!$L$167*(1+rvanilla06)^0.5)/A25stdlife))</f>
        <v>0</v>
      </c>
      <c r="AI395" s="105">
        <f>IF(A25stdlife="n/a","n/a",IF(AI$3&gt;(A25stdlife+$E395),('PTRM input'!$L$167*(1+rvanilla06)^0.5)-SUM($L395:AH395),('PTRM input'!$L$167*(1+rvanilla06)^0.5)/A25stdlife))</f>
        <v>0</v>
      </c>
      <c r="AJ395" s="105">
        <f>IF(A25stdlife="n/a","n/a",IF(AJ$3&gt;(A25stdlife+$E395),('PTRM input'!$L$167*(1+rvanilla06)^0.5)-SUM($L395:AI395),('PTRM input'!$L$167*(1+rvanilla06)^0.5)/A25stdlife))</f>
        <v>0</v>
      </c>
      <c r="AK395" s="105">
        <f>IF(A25stdlife="n/a","n/a",IF(AK$3&gt;(A25stdlife+$E395),('PTRM input'!$L$167*(1+rvanilla06)^0.5)-SUM($L395:AJ395),('PTRM input'!$L$167*(1+rvanilla06)^0.5)/A25stdlife))</f>
        <v>0</v>
      </c>
      <c r="AL395" s="105">
        <f>IF(A25stdlife="n/a","n/a",IF(AL$3&gt;(A25stdlife+$E395),('PTRM input'!$L$167*(1+rvanilla06)^0.5)-SUM($L395:AK395),('PTRM input'!$L$167*(1+rvanilla06)^0.5)/A25stdlife))</f>
        <v>0</v>
      </c>
      <c r="AM395" s="105">
        <f>IF(A25stdlife="n/a","n/a",IF(AM$3&gt;(A25stdlife+$E395),('PTRM input'!$L$167*(1+rvanilla06)^0.5)-SUM($L395:AL395),('PTRM input'!$L$167*(1+rvanilla06)^0.5)/A25stdlife))</f>
        <v>0</v>
      </c>
      <c r="AN395" s="105">
        <f>IF(A25stdlife="n/a","n/a",IF(AN$3&gt;(A25stdlife+$E395),('PTRM input'!$L$167*(1+rvanilla06)^0.5)-SUM($L395:AM395),('PTRM input'!$L$167*(1+rvanilla06)^0.5)/A25stdlife))</f>
        <v>0</v>
      </c>
      <c r="AO395" s="105">
        <f>IF(A25stdlife="n/a","n/a",IF(AO$3&gt;(A25stdlife+$E395),('PTRM input'!$L$167*(1+rvanilla06)^0.5)-SUM($L395:AN395),('PTRM input'!$L$167*(1+rvanilla06)^0.5)/A25stdlife))</f>
        <v>0</v>
      </c>
      <c r="AP395" s="105">
        <f>IF(A25stdlife="n/a","n/a",IF(AP$3&gt;(A25stdlife+$E395),('PTRM input'!$L$167*(1+rvanilla06)^0.5)-SUM($L395:AO395),('PTRM input'!$L$167*(1+rvanilla06)^0.5)/A25stdlife))</f>
        <v>0</v>
      </c>
      <c r="AQ395" s="105">
        <f>IF(A25stdlife="n/a","n/a",IF(AQ$3&gt;(A25stdlife+$E395),('PTRM input'!$L$167*(1+rvanilla06)^0.5)-SUM($L395:AP395),('PTRM input'!$L$167*(1+rvanilla06)^0.5)/A25stdlife))</f>
        <v>0</v>
      </c>
      <c r="AR395" s="105">
        <f>IF(A25stdlife="n/a","n/a",IF(AR$3&gt;(A25stdlife+$E395),('PTRM input'!$L$167*(1+rvanilla06)^0.5)-SUM($L395:AQ395),('PTRM input'!$L$167*(1+rvanilla06)^0.5)/A25stdlife))</f>
        <v>0</v>
      </c>
      <c r="AS395" s="105">
        <f>IF(A25stdlife="n/a","n/a",IF(AS$3&gt;(A25stdlife+$E395),('PTRM input'!$L$167*(1+rvanilla06)^0.5)-SUM($L395:AR395),('PTRM input'!$L$167*(1+rvanilla06)^0.5)/A25stdlife))</f>
        <v>0</v>
      </c>
      <c r="AT395" s="105">
        <f>IF(A25stdlife="n/a","n/a",IF(AT$3&gt;(A25stdlife+$E395),('PTRM input'!$L$167*(1+rvanilla06)^0.5)-SUM($L395:AS395),('PTRM input'!$L$167*(1+rvanilla06)^0.5)/A25stdlife))</f>
        <v>0</v>
      </c>
      <c r="AU395" s="105">
        <f>IF(A25stdlife="n/a","n/a",IF(AU$3&gt;(A25stdlife+$E395),('PTRM input'!$L$167*(1+rvanilla06)^0.5)-SUM($L395:AT395),('PTRM input'!$L$167*(1+rvanilla06)^0.5)/A25stdlife))</f>
        <v>0</v>
      </c>
      <c r="AV395" s="105">
        <f>IF(A25stdlife="n/a","n/a",IF(AV$3&gt;(A25stdlife+$E395),('PTRM input'!$L$167*(1+rvanilla06)^0.5)-SUM($L395:AU395),('PTRM input'!$L$167*(1+rvanilla06)^0.5)/A25stdlife))</f>
        <v>0</v>
      </c>
      <c r="AW395" s="105">
        <f>IF(A25stdlife="n/a","n/a",IF(AW$3&gt;(A25stdlife+$E395),('PTRM input'!$L$167*(1+rvanilla06)^0.5)-SUM($L395:AV395),('PTRM input'!$L$167*(1+rvanilla06)^0.5)/A25stdlife))</f>
        <v>0</v>
      </c>
      <c r="AX395" s="105">
        <f>IF(A25stdlife="n/a","n/a",IF(AX$3&gt;(A25stdlife+$E395),('PTRM input'!$L$167*(1+rvanilla06)^0.5)-SUM($L395:AW395),('PTRM input'!$L$167*(1+rvanilla06)^0.5)/A25stdlife))</f>
        <v>0</v>
      </c>
      <c r="AY395" s="105">
        <f>IF(A25stdlife="n/a","n/a",IF(AY$3&gt;(A25stdlife+$E395),('PTRM input'!$L$167*(1+rvanilla06)^0.5)-SUM($L395:AX395),('PTRM input'!$L$167*(1+rvanilla06)^0.5)/A25stdlife))</f>
        <v>0</v>
      </c>
      <c r="AZ395" s="105">
        <f>IF(A25stdlife="n/a","n/a",IF(AZ$3&gt;(A25stdlife+$E395),('PTRM input'!$L$167*(1+rvanilla06)^0.5)-SUM($L395:AY395),('PTRM input'!$L$167*(1+rvanilla06)^0.5)/A25stdlife))</f>
        <v>0</v>
      </c>
      <c r="BA395" s="105">
        <f>IF(A25stdlife="n/a","n/a",IF(BA$3&gt;(A25stdlife+$E395),('PTRM input'!$L$167*(1+rvanilla06)^0.5)-SUM($L395:AZ395),('PTRM input'!$L$167*(1+rvanilla06)^0.5)/A25stdlife))</f>
        <v>0</v>
      </c>
      <c r="BB395" s="105">
        <f>IF(A25stdlife="n/a","n/a",IF(BB$3&gt;(A25stdlife+$E395),('PTRM input'!$L$167*(1+rvanilla06)^0.5)-SUM($L395:BA395),('PTRM input'!$L$167*(1+rvanilla06)^0.5)/A25stdlife))</f>
        <v>0</v>
      </c>
      <c r="BC395" s="105">
        <f>IF(A25stdlife="n/a","n/a",IF(BC$3&gt;(A25stdlife+$E395),('PTRM input'!$L$167*(1+rvanilla06)^0.5)-SUM($L395:BB395),('PTRM input'!$L$167*(1+rvanilla06)^0.5)/A25stdlife))</f>
        <v>0</v>
      </c>
      <c r="BD395" s="105">
        <f>IF(A25stdlife="n/a","n/a",IF(BD$3&gt;(A25stdlife+$E395),('PTRM input'!$L$167*(1+rvanilla06)^0.5)-SUM($L395:BC395),('PTRM input'!$L$167*(1+rvanilla06)^0.5)/A25stdlife))</f>
        <v>0</v>
      </c>
      <c r="BE395" s="105">
        <f>IF(A25stdlife="n/a","n/a",IF(BE$3&gt;(A25stdlife+$E395),('PTRM input'!$L$167*(1+rvanilla06)^0.5)-SUM($L395:BD395),('PTRM input'!$L$167*(1+rvanilla06)^0.5)/A25stdlife))</f>
        <v>0</v>
      </c>
      <c r="BF395" s="105">
        <f>IF(A25stdlife="n/a","n/a",IF(BF$3&gt;(A25stdlife+$E395),('PTRM input'!$L$167*(1+rvanilla06)^0.5)-SUM($L395:BE395),('PTRM input'!$L$167*(1+rvanilla06)^0.5)/A25stdlife))</f>
        <v>0</v>
      </c>
      <c r="BG395" s="105">
        <f>IF(A25stdlife="n/a","n/a",IF(BG$3&gt;(A25stdlife+$E395),('PTRM input'!$L$167*(1+rvanilla06)^0.5)-SUM($L395:BF395),('PTRM input'!$L$167*(1+rvanilla06)^0.5)/A25stdlife))</f>
        <v>0</v>
      </c>
      <c r="BH395" s="105">
        <f>IF(A25stdlife="n/a","n/a",IF(BH$3&gt;(A25stdlife+$E395),('PTRM input'!$L$167*(1+rvanilla06)^0.5)-SUM($L395:BG395),('PTRM input'!$L$167*(1+rvanilla06)^0.5)/A25stdlife))</f>
        <v>0</v>
      </c>
      <c r="BI395" s="105">
        <f>IF(A25stdlife="n/a","n/a",IF(BI$3&gt;(A25stdlife+$E395),('PTRM input'!$L$167*(1+rvanilla06)^0.5)-SUM($L395:BH395),('PTRM input'!$L$167*(1+rvanilla06)^0.5)/A25stdlife))</f>
        <v>0</v>
      </c>
      <c r="BJ395" s="234"/>
      <c r="BK395" s="234"/>
      <c r="BL395" s="234"/>
      <c r="BM395" s="234"/>
    </row>
    <row r="396" spans="1:65" s="190" customFormat="1" hidden="1" outlineLevel="2">
      <c r="A396" s="234"/>
      <c r="B396" s="32"/>
      <c r="C396" s="31"/>
      <c r="D396" s="930"/>
      <c r="E396" s="167">
        <v>7</v>
      </c>
      <c r="F396" s="34"/>
      <c r="G396" s="184"/>
      <c r="H396" s="186"/>
      <c r="I396" s="186"/>
      <c r="J396" s="186"/>
      <c r="K396" s="186"/>
      <c r="L396" s="186"/>
      <c r="M396" s="185"/>
      <c r="N396" s="105">
        <f>IF(A25stdlife="n/a","n/a",IF(N$3&gt;(A25stdlife+$E396),('PTRM input'!$M$167*(1+rvanilla07)^0.5)-SUM($M396:M396),('PTRM input'!$M$167*(1+rvanilla07)^0.5)/A25stdlife))</f>
        <v>0</v>
      </c>
      <c r="O396" s="105">
        <f>IF(A25stdlife="n/a","n/a",IF(O$3&gt;(A25stdlife+$E396),('PTRM input'!$M$167*(1+rvanilla07)^0.5)-SUM($M396:N396),('PTRM input'!$M$167*(1+rvanilla07)^0.5)/A25stdlife))</f>
        <v>0</v>
      </c>
      <c r="P396" s="105">
        <f>IF(A25stdlife="n/a","n/a",IF(P$3&gt;(A25stdlife+$E396),('PTRM input'!$M$167*(1+rvanilla07)^0.5)-SUM($M396:O396),('PTRM input'!$M$167*(1+rvanilla07)^0.5)/A25stdlife))</f>
        <v>0</v>
      </c>
      <c r="Q396" s="105">
        <f>IF(A25stdlife="n/a","n/a",IF(Q$3&gt;(A25stdlife+$E396),('PTRM input'!$M$167*(1+rvanilla07)^0.5)-SUM($M396:P396),('PTRM input'!$M$167*(1+rvanilla07)^0.5)/A25stdlife))</f>
        <v>0</v>
      </c>
      <c r="R396" s="105">
        <f>IF(A25stdlife="n/a","n/a",IF(R$3&gt;(A25stdlife+$E396),('PTRM input'!$M$167*(1+rvanilla07)^0.5)-SUM($M396:Q396),('PTRM input'!$M$167*(1+rvanilla07)^0.5)/A25stdlife))</f>
        <v>0</v>
      </c>
      <c r="S396" s="105">
        <f>IF(A25stdlife="n/a","n/a",IF(S$3&gt;(A25stdlife+$E396),('PTRM input'!$M$167*(1+rvanilla07)^0.5)-SUM($M396:R396),('PTRM input'!$M$167*(1+rvanilla07)^0.5)/A25stdlife))</f>
        <v>0</v>
      </c>
      <c r="T396" s="105">
        <f>IF(A25stdlife="n/a","n/a",IF(T$3&gt;(A25stdlife+$E396),('PTRM input'!$M$167*(1+rvanilla07)^0.5)-SUM($M396:S396),('PTRM input'!$M$167*(1+rvanilla07)^0.5)/A25stdlife))</f>
        <v>0</v>
      </c>
      <c r="U396" s="105">
        <f>IF(A25stdlife="n/a","n/a",IF(U$3&gt;(A25stdlife+$E396),('PTRM input'!$M$167*(1+rvanilla07)^0.5)-SUM($M396:T396),('PTRM input'!$M$167*(1+rvanilla07)^0.5)/A25stdlife))</f>
        <v>0</v>
      </c>
      <c r="V396" s="105">
        <f>IF(A25stdlife="n/a","n/a",IF(V$3&gt;(A25stdlife+$E396),('PTRM input'!$M$167*(1+rvanilla07)^0.5)-SUM($M396:U396),('PTRM input'!$M$167*(1+rvanilla07)^0.5)/A25stdlife))</f>
        <v>0</v>
      </c>
      <c r="W396" s="105">
        <f>IF(A25stdlife="n/a","n/a",IF(W$3&gt;(A25stdlife+$E396),('PTRM input'!$M$167*(1+rvanilla07)^0.5)-SUM($M396:V396),('PTRM input'!$M$167*(1+rvanilla07)^0.5)/A25stdlife))</f>
        <v>0</v>
      </c>
      <c r="X396" s="105">
        <f>IF(A25stdlife="n/a","n/a",IF(X$3&gt;(A25stdlife+$E396),('PTRM input'!$M$167*(1+rvanilla07)^0.5)-SUM($M396:W396),('PTRM input'!$M$167*(1+rvanilla07)^0.5)/A25stdlife))</f>
        <v>0</v>
      </c>
      <c r="Y396" s="105">
        <f>IF(A25stdlife="n/a","n/a",IF(Y$3&gt;(A25stdlife+$E396),('PTRM input'!$M$167*(1+rvanilla07)^0.5)-SUM($M396:X396),('PTRM input'!$M$167*(1+rvanilla07)^0.5)/A25stdlife))</f>
        <v>0</v>
      </c>
      <c r="Z396" s="105">
        <f>IF(A25stdlife="n/a","n/a",IF(Z$3&gt;(A25stdlife+$E396),('PTRM input'!$M$167*(1+rvanilla07)^0.5)-SUM($M396:Y396),('PTRM input'!$M$167*(1+rvanilla07)^0.5)/A25stdlife))</f>
        <v>0</v>
      </c>
      <c r="AA396" s="105">
        <f>IF(A25stdlife="n/a","n/a",IF(AA$3&gt;(A25stdlife+$E396),('PTRM input'!$M$167*(1+rvanilla07)^0.5)-SUM($M396:Z396),('PTRM input'!$M$167*(1+rvanilla07)^0.5)/A25stdlife))</f>
        <v>0</v>
      </c>
      <c r="AB396" s="105">
        <f>IF(A25stdlife="n/a","n/a",IF(AB$3&gt;(A25stdlife+$E396),('PTRM input'!$M$167*(1+rvanilla07)^0.5)-SUM($M396:AA396),('PTRM input'!$M$167*(1+rvanilla07)^0.5)/A25stdlife))</f>
        <v>0</v>
      </c>
      <c r="AC396" s="105">
        <f>IF(A25stdlife="n/a","n/a",IF(AC$3&gt;(A25stdlife+$E396),('PTRM input'!$M$167*(1+rvanilla07)^0.5)-SUM($M396:AB396),('PTRM input'!$M$167*(1+rvanilla07)^0.5)/A25stdlife))</f>
        <v>0</v>
      </c>
      <c r="AD396" s="105">
        <f>IF(A25stdlife="n/a","n/a",IF(AD$3&gt;(A25stdlife+$E396),('PTRM input'!$M$167*(1+rvanilla07)^0.5)-SUM($M396:AC396),('PTRM input'!$M$167*(1+rvanilla07)^0.5)/A25stdlife))</f>
        <v>0</v>
      </c>
      <c r="AE396" s="105">
        <f>IF(A25stdlife="n/a","n/a",IF(AE$3&gt;(A25stdlife+$E396),('PTRM input'!$M$167*(1+rvanilla07)^0.5)-SUM($M396:AD396),('PTRM input'!$M$167*(1+rvanilla07)^0.5)/A25stdlife))</f>
        <v>0</v>
      </c>
      <c r="AF396" s="105">
        <f>IF(A25stdlife="n/a","n/a",IF(AF$3&gt;(A25stdlife+$E396),('PTRM input'!$M$167*(1+rvanilla07)^0.5)-SUM($M396:AE396),('PTRM input'!$M$167*(1+rvanilla07)^0.5)/A25stdlife))</f>
        <v>0</v>
      </c>
      <c r="AG396" s="105">
        <f>IF(A25stdlife="n/a","n/a",IF(AG$3&gt;(A25stdlife+$E396),('PTRM input'!$M$167*(1+rvanilla07)^0.5)-SUM($M396:AF396),('PTRM input'!$M$167*(1+rvanilla07)^0.5)/A25stdlife))</f>
        <v>0</v>
      </c>
      <c r="AH396" s="105">
        <f>IF(A25stdlife="n/a","n/a",IF(AH$3&gt;(A25stdlife+$E396),('PTRM input'!$M$167*(1+rvanilla07)^0.5)-SUM($M396:AG396),('PTRM input'!$M$167*(1+rvanilla07)^0.5)/A25stdlife))</f>
        <v>0</v>
      </c>
      <c r="AI396" s="105">
        <f>IF(A25stdlife="n/a","n/a",IF(AI$3&gt;(A25stdlife+$E396),('PTRM input'!$M$167*(1+rvanilla07)^0.5)-SUM($M396:AH396),('PTRM input'!$M$167*(1+rvanilla07)^0.5)/A25stdlife))</f>
        <v>0</v>
      </c>
      <c r="AJ396" s="105">
        <f>IF(A25stdlife="n/a","n/a",IF(AJ$3&gt;(A25stdlife+$E396),('PTRM input'!$M$167*(1+rvanilla07)^0.5)-SUM($M396:AI396),('PTRM input'!$M$167*(1+rvanilla07)^0.5)/A25stdlife))</f>
        <v>0</v>
      </c>
      <c r="AK396" s="105">
        <f>IF(A25stdlife="n/a","n/a",IF(AK$3&gt;(A25stdlife+$E396),('PTRM input'!$M$167*(1+rvanilla07)^0.5)-SUM($M396:AJ396),('PTRM input'!$M$167*(1+rvanilla07)^0.5)/A25stdlife))</f>
        <v>0</v>
      </c>
      <c r="AL396" s="105">
        <f>IF(A25stdlife="n/a","n/a",IF(AL$3&gt;(A25stdlife+$E396),('PTRM input'!$M$167*(1+rvanilla07)^0.5)-SUM($M396:AK396),('PTRM input'!$M$167*(1+rvanilla07)^0.5)/A25stdlife))</f>
        <v>0</v>
      </c>
      <c r="AM396" s="105">
        <f>IF(A25stdlife="n/a","n/a",IF(AM$3&gt;(A25stdlife+$E396),('PTRM input'!$M$167*(1+rvanilla07)^0.5)-SUM($M396:AL396),('PTRM input'!$M$167*(1+rvanilla07)^0.5)/A25stdlife))</f>
        <v>0</v>
      </c>
      <c r="AN396" s="105">
        <f>IF(A25stdlife="n/a","n/a",IF(AN$3&gt;(A25stdlife+$E396),('PTRM input'!$M$167*(1+rvanilla07)^0.5)-SUM($M396:AM396),('PTRM input'!$M$167*(1+rvanilla07)^0.5)/A25stdlife))</f>
        <v>0</v>
      </c>
      <c r="AO396" s="105">
        <f>IF(A25stdlife="n/a","n/a",IF(AO$3&gt;(A25stdlife+$E396),('PTRM input'!$M$167*(1+rvanilla07)^0.5)-SUM($M396:AN396),('PTRM input'!$M$167*(1+rvanilla07)^0.5)/A25stdlife))</f>
        <v>0</v>
      </c>
      <c r="AP396" s="105">
        <f>IF(A25stdlife="n/a","n/a",IF(AP$3&gt;(A25stdlife+$E396),('PTRM input'!$M$167*(1+rvanilla07)^0.5)-SUM($M396:AO396),('PTRM input'!$M$167*(1+rvanilla07)^0.5)/A25stdlife))</f>
        <v>0</v>
      </c>
      <c r="AQ396" s="105">
        <f>IF(A25stdlife="n/a","n/a",IF(AQ$3&gt;(A25stdlife+$E396),('PTRM input'!$M$167*(1+rvanilla07)^0.5)-SUM($M396:AP396),('PTRM input'!$M$167*(1+rvanilla07)^0.5)/A25stdlife))</f>
        <v>0</v>
      </c>
      <c r="AR396" s="105">
        <f>IF(A25stdlife="n/a","n/a",IF(AR$3&gt;(A25stdlife+$E396),('PTRM input'!$M$167*(1+rvanilla07)^0.5)-SUM($M396:AQ396),('PTRM input'!$M$167*(1+rvanilla07)^0.5)/A25stdlife))</f>
        <v>0</v>
      </c>
      <c r="AS396" s="105">
        <f>IF(A25stdlife="n/a","n/a",IF(AS$3&gt;(A25stdlife+$E396),('PTRM input'!$M$167*(1+rvanilla07)^0.5)-SUM($M396:AR396),('PTRM input'!$M$167*(1+rvanilla07)^0.5)/A25stdlife))</f>
        <v>0</v>
      </c>
      <c r="AT396" s="105">
        <f>IF(A25stdlife="n/a","n/a",IF(AT$3&gt;(A25stdlife+$E396),('PTRM input'!$M$167*(1+rvanilla07)^0.5)-SUM($M396:AS396),('PTRM input'!$M$167*(1+rvanilla07)^0.5)/A25stdlife))</f>
        <v>0</v>
      </c>
      <c r="AU396" s="105">
        <f>IF(A25stdlife="n/a","n/a",IF(AU$3&gt;(A25stdlife+$E396),('PTRM input'!$M$167*(1+rvanilla07)^0.5)-SUM($M396:AT396),('PTRM input'!$M$167*(1+rvanilla07)^0.5)/A25stdlife))</f>
        <v>0</v>
      </c>
      <c r="AV396" s="105">
        <f>IF(A25stdlife="n/a","n/a",IF(AV$3&gt;(A25stdlife+$E396),('PTRM input'!$M$167*(1+rvanilla07)^0.5)-SUM($M396:AU396),('PTRM input'!$M$167*(1+rvanilla07)^0.5)/A25stdlife))</f>
        <v>0</v>
      </c>
      <c r="AW396" s="105">
        <f>IF(A25stdlife="n/a","n/a",IF(AW$3&gt;(A25stdlife+$E396),('PTRM input'!$M$167*(1+rvanilla07)^0.5)-SUM($M396:AV396),('PTRM input'!$M$167*(1+rvanilla07)^0.5)/A25stdlife))</f>
        <v>0</v>
      </c>
      <c r="AX396" s="105">
        <f>IF(A25stdlife="n/a","n/a",IF(AX$3&gt;(A25stdlife+$E396),('PTRM input'!$M$167*(1+rvanilla07)^0.5)-SUM($M396:AW396),('PTRM input'!$M$167*(1+rvanilla07)^0.5)/A25stdlife))</f>
        <v>0</v>
      </c>
      <c r="AY396" s="105">
        <f>IF(A25stdlife="n/a","n/a",IF(AY$3&gt;(A25stdlife+$E396),('PTRM input'!$M$167*(1+rvanilla07)^0.5)-SUM($M396:AX396),('PTRM input'!$M$167*(1+rvanilla07)^0.5)/A25stdlife))</f>
        <v>0</v>
      </c>
      <c r="AZ396" s="105">
        <f>IF(A25stdlife="n/a","n/a",IF(AZ$3&gt;(A25stdlife+$E396),('PTRM input'!$M$167*(1+rvanilla07)^0.5)-SUM($M396:AY396),('PTRM input'!$M$167*(1+rvanilla07)^0.5)/A25stdlife))</f>
        <v>0</v>
      </c>
      <c r="BA396" s="105">
        <f>IF(A25stdlife="n/a","n/a",IF(BA$3&gt;(A25stdlife+$E396),('PTRM input'!$M$167*(1+rvanilla07)^0.5)-SUM($M396:AZ396),('PTRM input'!$M$167*(1+rvanilla07)^0.5)/A25stdlife))</f>
        <v>0</v>
      </c>
      <c r="BB396" s="105">
        <f>IF(A25stdlife="n/a","n/a",IF(BB$3&gt;(A25stdlife+$E396),('PTRM input'!$M$167*(1+rvanilla07)^0.5)-SUM($M396:BA396),('PTRM input'!$M$167*(1+rvanilla07)^0.5)/A25stdlife))</f>
        <v>0</v>
      </c>
      <c r="BC396" s="105">
        <f>IF(A25stdlife="n/a","n/a",IF(BC$3&gt;(A25stdlife+$E396),('PTRM input'!$M$167*(1+rvanilla07)^0.5)-SUM($M396:BB396),('PTRM input'!$M$167*(1+rvanilla07)^0.5)/A25stdlife))</f>
        <v>0</v>
      </c>
      <c r="BD396" s="105">
        <f>IF(A25stdlife="n/a","n/a",IF(BD$3&gt;(A25stdlife+$E396),('PTRM input'!$M$167*(1+rvanilla07)^0.5)-SUM($M396:BC396),('PTRM input'!$M$167*(1+rvanilla07)^0.5)/A25stdlife))</f>
        <v>0</v>
      </c>
      <c r="BE396" s="105">
        <f>IF(A25stdlife="n/a","n/a",IF(BE$3&gt;(A25stdlife+$E396),('PTRM input'!$M$167*(1+rvanilla07)^0.5)-SUM($M396:BD396),('PTRM input'!$M$167*(1+rvanilla07)^0.5)/A25stdlife))</f>
        <v>0</v>
      </c>
      <c r="BF396" s="105">
        <f>IF(A25stdlife="n/a","n/a",IF(BF$3&gt;(A25stdlife+$E396),('PTRM input'!$M$167*(1+rvanilla07)^0.5)-SUM($M396:BE396),('PTRM input'!$M$167*(1+rvanilla07)^0.5)/A25stdlife))</f>
        <v>0</v>
      </c>
      <c r="BG396" s="105">
        <f>IF(A25stdlife="n/a","n/a",IF(BG$3&gt;(A25stdlife+$E396),('PTRM input'!$M$167*(1+rvanilla07)^0.5)-SUM($M396:BF396),('PTRM input'!$M$167*(1+rvanilla07)^0.5)/A25stdlife))</f>
        <v>0</v>
      </c>
      <c r="BH396" s="105">
        <f>IF(A25stdlife="n/a","n/a",IF(BH$3&gt;(A25stdlife+$E396),('PTRM input'!$M$167*(1+rvanilla07)^0.5)-SUM($M396:BG396),('PTRM input'!$M$167*(1+rvanilla07)^0.5)/A25stdlife))</f>
        <v>0</v>
      </c>
      <c r="BI396" s="105">
        <f>IF(A25stdlife="n/a","n/a",IF(BI$3&gt;(A25stdlife+$E396),('PTRM input'!$M$167*(1+rvanilla07)^0.5)-SUM($M396:BH396),('PTRM input'!$M$167*(1+rvanilla07)^0.5)/A25stdlife))</f>
        <v>0</v>
      </c>
      <c r="BJ396" s="234"/>
      <c r="BK396" s="234"/>
      <c r="BL396" s="234"/>
      <c r="BM396" s="234"/>
    </row>
    <row r="397" spans="1:65" s="190" customFormat="1" hidden="1" outlineLevel="2">
      <c r="A397" s="234"/>
      <c r="B397" s="32"/>
      <c r="C397" s="31"/>
      <c r="D397" s="930"/>
      <c r="E397" s="167">
        <v>8</v>
      </c>
      <c r="F397" s="34"/>
      <c r="G397" s="184"/>
      <c r="H397" s="186"/>
      <c r="I397" s="186"/>
      <c r="J397" s="186"/>
      <c r="K397" s="186"/>
      <c r="L397" s="186"/>
      <c r="M397" s="186"/>
      <c r="N397" s="185"/>
      <c r="O397" s="105">
        <f>IF(A25stdlife="n/a","n/a",IF(O$3&gt;(A25stdlife+$E397),('PTRM input'!$N$167*(1+rvanilla08)^0.5)-SUM($N397:N397),('PTRM input'!$N$167*(1+rvanilla08)^0.5)/A25stdlife))</f>
        <v>0</v>
      </c>
      <c r="P397" s="105">
        <f>IF(A25stdlife="n/a","n/a",IF(P$3&gt;(A25stdlife+$E397),('PTRM input'!$N$167*(1+rvanilla08)^0.5)-SUM($N397:O397),('PTRM input'!$N$167*(1+rvanilla08)^0.5)/A25stdlife))</f>
        <v>0</v>
      </c>
      <c r="Q397" s="105">
        <f>IF(A25stdlife="n/a","n/a",IF(Q$3&gt;(A25stdlife+$E397),('PTRM input'!$N$167*(1+rvanilla08)^0.5)-SUM($N397:P397),('PTRM input'!$N$167*(1+rvanilla08)^0.5)/A25stdlife))</f>
        <v>0</v>
      </c>
      <c r="R397" s="105">
        <f>IF(A25stdlife="n/a","n/a",IF(R$3&gt;(A25stdlife+$E397),('PTRM input'!$N$167*(1+rvanilla08)^0.5)-SUM($N397:Q397),('PTRM input'!$N$167*(1+rvanilla08)^0.5)/A25stdlife))</f>
        <v>0</v>
      </c>
      <c r="S397" s="105">
        <f>IF(A25stdlife="n/a","n/a",IF(S$3&gt;(A25stdlife+$E397),('PTRM input'!$N$167*(1+rvanilla08)^0.5)-SUM($N397:R397),('PTRM input'!$N$167*(1+rvanilla08)^0.5)/A25stdlife))</f>
        <v>0</v>
      </c>
      <c r="T397" s="105">
        <f>IF(A25stdlife="n/a","n/a",IF(T$3&gt;(A25stdlife+$E397),('PTRM input'!$N$167*(1+rvanilla08)^0.5)-SUM($N397:S397),('PTRM input'!$N$167*(1+rvanilla08)^0.5)/A25stdlife))</f>
        <v>0</v>
      </c>
      <c r="U397" s="105">
        <f>IF(A25stdlife="n/a","n/a",IF(U$3&gt;(A25stdlife+$E397),('PTRM input'!$N$167*(1+rvanilla08)^0.5)-SUM($N397:T397),('PTRM input'!$N$167*(1+rvanilla08)^0.5)/A25stdlife))</f>
        <v>0</v>
      </c>
      <c r="V397" s="105">
        <f>IF(A25stdlife="n/a","n/a",IF(V$3&gt;(A25stdlife+$E397),('PTRM input'!$N$167*(1+rvanilla08)^0.5)-SUM($N397:U397),('PTRM input'!$N$167*(1+rvanilla08)^0.5)/A25stdlife))</f>
        <v>0</v>
      </c>
      <c r="W397" s="105">
        <f>IF(A25stdlife="n/a","n/a",IF(W$3&gt;(A25stdlife+$E397),('PTRM input'!$N$167*(1+rvanilla08)^0.5)-SUM($N397:V397),('PTRM input'!$N$167*(1+rvanilla08)^0.5)/A25stdlife))</f>
        <v>0</v>
      </c>
      <c r="X397" s="105">
        <f>IF(A25stdlife="n/a","n/a",IF(X$3&gt;(A25stdlife+$E397),('PTRM input'!$N$167*(1+rvanilla08)^0.5)-SUM($N397:W397),('PTRM input'!$N$167*(1+rvanilla08)^0.5)/A25stdlife))</f>
        <v>0</v>
      </c>
      <c r="Y397" s="105">
        <f>IF(A25stdlife="n/a","n/a",IF(Y$3&gt;(A25stdlife+$E397),('PTRM input'!$N$167*(1+rvanilla08)^0.5)-SUM($N397:X397),('PTRM input'!$N$167*(1+rvanilla08)^0.5)/A25stdlife))</f>
        <v>0</v>
      </c>
      <c r="Z397" s="105">
        <f>IF(A25stdlife="n/a","n/a",IF(Z$3&gt;(A25stdlife+$E397),('PTRM input'!$N$167*(1+rvanilla08)^0.5)-SUM($N397:Y397),('PTRM input'!$N$167*(1+rvanilla08)^0.5)/A25stdlife))</f>
        <v>0</v>
      </c>
      <c r="AA397" s="105">
        <f>IF(A25stdlife="n/a","n/a",IF(AA$3&gt;(A25stdlife+$E397),('PTRM input'!$N$167*(1+rvanilla08)^0.5)-SUM($N397:Z397),('PTRM input'!$N$167*(1+rvanilla08)^0.5)/A25stdlife))</f>
        <v>0</v>
      </c>
      <c r="AB397" s="105">
        <f>IF(A25stdlife="n/a","n/a",IF(AB$3&gt;(A25stdlife+$E397),('PTRM input'!$N$167*(1+rvanilla08)^0.5)-SUM($N397:AA397),('PTRM input'!$N$167*(1+rvanilla08)^0.5)/A25stdlife))</f>
        <v>0</v>
      </c>
      <c r="AC397" s="105">
        <f>IF(A25stdlife="n/a","n/a",IF(AC$3&gt;(A25stdlife+$E397),('PTRM input'!$N$167*(1+rvanilla08)^0.5)-SUM($N397:AB397),('PTRM input'!$N$167*(1+rvanilla08)^0.5)/A25stdlife))</f>
        <v>0</v>
      </c>
      <c r="AD397" s="105">
        <f>IF(A25stdlife="n/a","n/a",IF(AD$3&gt;(A25stdlife+$E397),('PTRM input'!$N$167*(1+rvanilla08)^0.5)-SUM($N397:AC397),('PTRM input'!$N$167*(1+rvanilla08)^0.5)/A25stdlife))</f>
        <v>0</v>
      </c>
      <c r="AE397" s="105">
        <f>IF(A25stdlife="n/a","n/a",IF(AE$3&gt;(A25stdlife+$E397),('PTRM input'!$N$167*(1+rvanilla08)^0.5)-SUM($N397:AD397),('PTRM input'!$N$167*(1+rvanilla08)^0.5)/A25stdlife))</f>
        <v>0</v>
      </c>
      <c r="AF397" s="105">
        <f>IF(A25stdlife="n/a","n/a",IF(AF$3&gt;(A25stdlife+$E397),('PTRM input'!$N$167*(1+rvanilla08)^0.5)-SUM($N397:AE397),('PTRM input'!$N$167*(1+rvanilla08)^0.5)/A25stdlife))</f>
        <v>0</v>
      </c>
      <c r="AG397" s="105">
        <f>IF(A25stdlife="n/a","n/a",IF(AG$3&gt;(A25stdlife+$E397),('PTRM input'!$N$167*(1+rvanilla08)^0.5)-SUM($N397:AF397),('PTRM input'!$N$167*(1+rvanilla08)^0.5)/A25stdlife))</f>
        <v>0</v>
      </c>
      <c r="AH397" s="105">
        <f>IF(A25stdlife="n/a","n/a",IF(AH$3&gt;(A25stdlife+$E397),('PTRM input'!$N$167*(1+rvanilla08)^0.5)-SUM($N397:AG397),('PTRM input'!$N$167*(1+rvanilla08)^0.5)/A25stdlife))</f>
        <v>0</v>
      </c>
      <c r="AI397" s="105">
        <f>IF(A25stdlife="n/a","n/a",IF(AI$3&gt;(A25stdlife+$E397),('PTRM input'!$N$167*(1+rvanilla08)^0.5)-SUM($N397:AH397),('PTRM input'!$N$167*(1+rvanilla08)^0.5)/A25stdlife))</f>
        <v>0</v>
      </c>
      <c r="AJ397" s="105">
        <f>IF(A25stdlife="n/a","n/a",IF(AJ$3&gt;(A25stdlife+$E397),('PTRM input'!$N$167*(1+rvanilla08)^0.5)-SUM($N397:AI397),('PTRM input'!$N$167*(1+rvanilla08)^0.5)/A25stdlife))</f>
        <v>0</v>
      </c>
      <c r="AK397" s="105">
        <f>IF(A25stdlife="n/a","n/a",IF(AK$3&gt;(A25stdlife+$E397),('PTRM input'!$N$167*(1+rvanilla08)^0.5)-SUM($N397:AJ397),('PTRM input'!$N$167*(1+rvanilla08)^0.5)/A25stdlife))</f>
        <v>0</v>
      </c>
      <c r="AL397" s="105">
        <f>IF(A25stdlife="n/a","n/a",IF(AL$3&gt;(A25stdlife+$E397),('PTRM input'!$N$167*(1+rvanilla08)^0.5)-SUM($N397:AK397),('PTRM input'!$N$167*(1+rvanilla08)^0.5)/A25stdlife))</f>
        <v>0</v>
      </c>
      <c r="AM397" s="105">
        <f>IF(A25stdlife="n/a","n/a",IF(AM$3&gt;(A25stdlife+$E397),('PTRM input'!$N$167*(1+rvanilla08)^0.5)-SUM($N397:AL397),('PTRM input'!$N$167*(1+rvanilla08)^0.5)/A25stdlife))</f>
        <v>0</v>
      </c>
      <c r="AN397" s="105">
        <f>IF(A25stdlife="n/a","n/a",IF(AN$3&gt;(A25stdlife+$E397),('PTRM input'!$N$167*(1+rvanilla08)^0.5)-SUM($N397:AM397),('PTRM input'!$N$167*(1+rvanilla08)^0.5)/A25stdlife))</f>
        <v>0</v>
      </c>
      <c r="AO397" s="105">
        <f>IF(A25stdlife="n/a","n/a",IF(AO$3&gt;(A25stdlife+$E397),('PTRM input'!$N$167*(1+rvanilla08)^0.5)-SUM($N397:AN397),('PTRM input'!$N$167*(1+rvanilla08)^0.5)/A25stdlife))</f>
        <v>0</v>
      </c>
      <c r="AP397" s="105">
        <f>IF(A25stdlife="n/a","n/a",IF(AP$3&gt;(A25stdlife+$E397),('PTRM input'!$N$167*(1+rvanilla08)^0.5)-SUM($N397:AO397),('PTRM input'!$N$167*(1+rvanilla08)^0.5)/A25stdlife))</f>
        <v>0</v>
      </c>
      <c r="AQ397" s="105">
        <f>IF(A25stdlife="n/a","n/a",IF(AQ$3&gt;(A25stdlife+$E397),('PTRM input'!$N$167*(1+rvanilla08)^0.5)-SUM($N397:AP397),('PTRM input'!$N$167*(1+rvanilla08)^0.5)/A25stdlife))</f>
        <v>0</v>
      </c>
      <c r="AR397" s="105">
        <f>IF(A25stdlife="n/a","n/a",IF(AR$3&gt;(A25stdlife+$E397),('PTRM input'!$N$167*(1+rvanilla08)^0.5)-SUM($N397:AQ397),('PTRM input'!$N$167*(1+rvanilla08)^0.5)/A25stdlife))</f>
        <v>0</v>
      </c>
      <c r="AS397" s="105">
        <f>IF(A25stdlife="n/a","n/a",IF(AS$3&gt;(A25stdlife+$E397),('PTRM input'!$N$167*(1+rvanilla08)^0.5)-SUM($N397:AR397),('PTRM input'!$N$167*(1+rvanilla08)^0.5)/A25stdlife))</f>
        <v>0</v>
      </c>
      <c r="AT397" s="105">
        <f>IF(A25stdlife="n/a","n/a",IF(AT$3&gt;(A25stdlife+$E397),('PTRM input'!$N$167*(1+rvanilla08)^0.5)-SUM($N397:AS397),('PTRM input'!$N$167*(1+rvanilla08)^0.5)/A25stdlife))</f>
        <v>0</v>
      </c>
      <c r="AU397" s="105">
        <f>IF(A25stdlife="n/a","n/a",IF(AU$3&gt;(A25stdlife+$E397),('PTRM input'!$N$167*(1+rvanilla08)^0.5)-SUM($N397:AT397),('PTRM input'!$N$167*(1+rvanilla08)^0.5)/A25stdlife))</f>
        <v>0</v>
      </c>
      <c r="AV397" s="105">
        <f>IF(A25stdlife="n/a","n/a",IF(AV$3&gt;(A25stdlife+$E397),('PTRM input'!$N$167*(1+rvanilla08)^0.5)-SUM($N397:AU397),('PTRM input'!$N$167*(1+rvanilla08)^0.5)/A25stdlife))</f>
        <v>0</v>
      </c>
      <c r="AW397" s="105">
        <f>IF(A25stdlife="n/a","n/a",IF(AW$3&gt;(A25stdlife+$E397),('PTRM input'!$N$167*(1+rvanilla08)^0.5)-SUM($N397:AV397),('PTRM input'!$N$167*(1+rvanilla08)^0.5)/A25stdlife))</f>
        <v>0</v>
      </c>
      <c r="AX397" s="105">
        <f>IF(A25stdlife="n/a","n/a",IF(AX$3&gt;(A25stdlife+$E397),('PTRM input'!$N$167*(1+rvanilla08)^0.5)-SUM($N397:AW397),('PTRM input'!$N$167*(1+rvanilla08)^0.5)/A25stdlife))</f>
        <v>0</v>
      </c>
      <c r="AY397" s="105">
        <f>IF(A25stdlife="n/a","n/a",IF(AY$3&gt;(A25stdlife+$E397),('PTRM input'!$N$167*(1+rvanilla08)^0.5)-SUM($N397:AX397),('PTRM input'!$N$167*(1+rvanilla08)^0.5)/A25stdlife))</f>
        <v>0</v>
      </c>
      <c r="AZ397" s="105">
        <f>IF(A25stdlife="n/a","n/a",IF(AZ$3&gt;(A25stdlife+$E397),('PTRM input'!$N$167*(1+rvanilla08)^0.5)-SUM($N397:AY397),('PTRM input'!$N$167*(1+rvanilla08)^0.5)/A25stdlife))</f>
        <v>0</v>
      </c>
      <c r="BA397" s="105">
        <f>IF(A25stdlife="n/a","n/a",IF(BA$3&gt;(A25stdlife+$E397),('PTRM input'!$N$167*(1+rvanilla08)^0.5)-SUM($N397:AZ397),('PTRM input'!$N$167*(1+rvanilla08)^0.5)/A25stdlife))</f>
        <v>0</v>
      </c>
      <c r="BB397" s="105">
        <f>IF(A25stdlife="n/a","n/a",IF(BB$3&gt;(A25stdlife+$E397),('PTRM input'!$N$167*(1+rvanilla08)^0.5)-SUM($N397:BA397),('PTRM input'!$N$167*(1+rvanilla08)^0.5)/A25stdlife))</f>
        <v>0</v>
      </c>
      <c r="BC397" s="105">
        <f>IF(A25stdlife="n/a","n/a",IF(BC$3&gt;(A25stdlife+$E397),('PTRM input'!$N$167*(1+rvanilla08)^0.5)-SUM($N397:BB397),('PTRM input'!$N$167*(1+rvanilla08)^0.5)/A25stdlife))</f>
        <v>0</v>
      </c>
      <c r="BD397" s="105">
        <f>IF(A25stdlife="n/a","n/a",IF(BD$3&gt;(A25stdlife+$E397),('PTRM input'!$N$167*(1+rvanilla08)^0.5)-SUM($N397:BC397),('PTRM input'!$N$167*(1+rvanilla08)^0.5)/A25stdlife))</f>
        <v>0</v>
      </c>
      <c r="BE397" s="105">
        <f>IF(A25stdlife="n/a","n/a",IF(BE$3&gt;(A25stdlife+$E397),('PTRM input'!$N$167*(1+rvanilla08)^0.5)-SUM($N397:BD397),('PTRM input'!$N$167*(1+rvanilla08)^0.5)/A25stdlife))</f>
        <v>0</v>
      </c>
      <c r="BF397" s="105">
        <f>IF(A25stdlife="n/a","n/a",IF(BF$3&gt;(A25stdlife+$E397),('PTRM input'!$N$167*(1+rvanilla08)^0.5)-SUM($N397:BE397),('PTRM input'!$N$167*(1+rvanilla08)^0.5)/A25stdlife))</f>
        <v>0</v>
      </c>
      <c r="BG397" s="105">
        <f>IF(A25stdlife="n/a","n/a",IF(BG$3&gt;(A25stdlife+$E397),('PTRM input'!$N$167*(1+rvanilla08)^0.5)-SUM($N397:BF397),('PTRM input'!$N$167*(1+rvanilla08)^0.5)/A25stdlife))</f>
        <v>0</v>
      </c>
      <c r="BH397" s="105">
        <f>IF(A25stdlife="n/a","n/a",IF(BH$3&gt;(A25stdlife+$E397),('PTRM input'!$N$167*(1+rvanilla08)^0.5)-SUM($N397:BG397),('PTRM input'!$N$167*(1+rvanilla08)^0.5)/A25stdlife))</f>
        <v>0</v>
      </c>
      <c r="BI397" s="105">
        <f>IF(A25stdlife="n/a","n/a",IF(BI$3&gt;(A25stdlife+$E397),('PTRM input'!$N$167*(1+rvanilla08)^0.5)-SUM($N397:BH397),('PTRM input'!$N$167*(1+rvanilla08)^0.5)/A25stdlife))</f>
        <v>0</v>
      </c>
      <c r="BJ397" s="234"/>
      <c r="BK397" s="234"/>
      <c r="BL397" s="234"/>
      <c r="BM397" s="234"/>
    </row>
    <row r="398" spans="1:65" s="190" customFormat="1" hidden="1" outlineLevel="2">
      <c r="A398" s="234"/>
      <c r="B398" s="32"/>
      <c r="C398" s="31"/>
      <c r="D398" s="930"/>
      <c r="E398" s="167">
        <v>9</v>
      </c>
      <c r="F398" s="34"/>
      <c r="G398" s="184"/>
      <c r="H398" s="186"/>
      <c r="I398" s="186"/>
      <c r="J398" s="186"/>
      <c r="K398" s="186"/>
      <c r="L398" s="186"/>
      <c r="M398" s="186"/>
      <c r="N398" s="186"/>
      <c r="O398" s="185"/>
      <c r="P398" s="105">
        <f>IF(A25stdlife="n/a","n/a",IF(P$3&gt;(A25stdlife+$E398),('PTRM input'!$O$167*(1+rvanilla09)^0.5)-SUM($O398:O398),('PTRM input'!$O$167*(1+rvanilla09)^0.5)/A25stdlife))</f>
        <v>0</v>
      </c>
      <c r="Q398" s="105">
        <f>IF(A25stdlife="n/a","n/a",IF(Q$3&gt;(A25stdlife+$E398),('PTRM input'!$O$167*(1+rvanilla09)^0.5)-SUM($O398:P398),('PTRM input'!$O$167*(1+rvanilla09)^0.5)/A25stdlife))</f>
        <v>0</v>
      </c>
      <c r="R398" s="105">
        <f>IF(A25stdlife="n/a","n/a",IF(R$3&gt;(A25stdlife+$E398),('PTRM input'!$O$167*(1+rvanilla09)^0.5)-SUM($O398:Q398),('PTRM input'!$O$167*(1+rvanilla09)^0.5)/A25stdlife))</f>
        <v>0</v>
      </c>
      <c r="S398" s="105">
        <f>IF(A25stdlife="n/a","n/a",IF(S$3&gt;(A25stdlife+$E398),('PTRM input'!$O$167*(1+rvanilla09)^0.5)-SUM($O398:R398),('PTRM input'!$O$167*(1+rvanilla09)^0.5)/A25stdlife))</f>
        <v>0</v>
      </c>
      <c r="T398" s="105">
        <f>IF(A25stdlife="n/a","n/a",IF(T$3&gt;(A25stdlife+$E398),('PTRM input'!$O$167*(1+rvanilla09)^0.5)-SUM($O398:S398),('PTRM input'!$O$167*(1+rvanilla09)^0.5)/A25stdlife))</f>
        <v>0</v>
      </c>
      <c r="U398" s="105">
        <f>IF(A25stdlife="n/a","n/a",IF(U$3&gt;(A25stdlife+$E398),('PTRM input'!$O$167*(1+rvanilla09)^0.5)-SUM($O398:T398),('PTRM input'!$O$167*(1+rvanilla09)^0.5)/A25stdlife))</f>
        <v>0</v>
      </c>
      <c r="V398" s="105">
        <f>IF(A25stdlife="n/a","n/a",IF(V$3&gt;(A25stdlife+$E398),('PTRM input'!$O$167*(1+rvanilla09)^0.5)-SUM($O398:U398),('PTRM input'!$O$167*(1+rvanilla09)^0.5)/A25stdlife))</f>
        <v>0</v>
      </c>
      <c r="W398" s="105">
        <f>IF(A25stdlife="n/a","n/a",IF(W$3&gt;(A25stdlife+$E398),('PTRM input'!$O$167*(1+rvanilla09)^0.5)-SUM($O398:V398),('PTRM input'!$O$167*(1+rvanilla09)^0.5)/A25stdlife))</f>
        <v>0</v>
      </c>
      <c r="X398" s="105">
        <f>IF(A25stdlife="n/a","n/a",IF(X$3&gt;(A25stdlife+$E398),('PTRM input'!$O$167*(1+rvanilla09)^0.5)-SUM($O398:W398),('PTRM input'!$O$167*(1+rvanilla09)^0.5)/A25stdlife))</f>
        <v>0</v>
      </c>
      <c r="Y398" s="105">
        <f>IF(A25stdlife="n/a","n/a",IF(Y$3&gt;(A25stdlife+$E398),('PTRM input'!$O$167*(1+rvanilla09)^0.5)-SUM($O398:X398),('PTRM input'!$O$167*(1+rvanilla09)^0.5)/A25stdlife))</f>
        <v>0</v>
      </c>
      <c r="Z398" s="105">
        <f>IF(A25stdlife="n/a","n/a",IF(Z$3&gt;(A25stdlife+$E398),('PTRM input'!$O$167*(1+rvanilla09)^0.5)-SUM($O398:Y398),('PTRM input'!$O$167*(1+rvanilla09)^0.5)/A25stdlife))</f>
        <v>0</v>
      </c>
      <c r="AA398" s="105">
        <f>IF(A25stdlife="n/a","n/a",IF(AA$3&gt;(A25stdlife+$E398),('PTRM input'!$O$167*(1+rvanilla09)^0.5)-SUM($O398:Z398),('PTRM input'!$O$167*(1+rvanilla09)^0.5)/A25stdlife))</f>
        <v>0</v>
      </c>
      <c r="AB398" s="105">
        <f>IF(A25stdlife="n/a","n/a",IF(AB$3&gt;(A25stdlife+$E398),('PTRM input'!$O$167*(1+rvanilla09)^0.5)-SUM($O398:AA398),('PTRM input'!$O$167*(1+rvanilla09)^0.5)/A25stdlife))</f>
        <v>0</v>
      </c>
      <c r="AC398" s="105">
        <f>IF(A25stdlife="n/a","n/a",IF(AC$3&gt;(A25stdlife+$E398),('PTRM input'!$O$167*(1+rvanilla09)^0.5)-SUM($O398:AB398),('PTRM input'!$O$167*(1+rvanilla09)^0.5)/A25stdlife))</f>
        <v>0</v>
      </c>
      <c r="AD398" s="105">
        <f>IF(A25stdlife="n/a","n/a",IF(AD$3&gt;(A25stdlife+$E398),('PTRM input'!$O$167*(1+rvanilla09)^0.5)-SUM($O398:AC398),('PTRM input'!$O$167*(1+rvanilla09)^0.5)/A25stdlife))</f>
        <v>0</v>
      </c>
      <c r="AE398" s="105">
        <f>IF(A25stdlife="n/a","n/a",IF(AE$3&gt;(A25stdlife+$E398),('PTRM input'!$O$167*(1+rvanilla09)^0.5)-SUM($O398:AD398),('PTRM input'!$O$167*(1+rvanilla09)^0.5)/A25stdlife))</f>
        <v>0</v>
      </c>
      <c r="AF398" s="105">
        <f>IF(A25stdlife="n/a","n/a",IF(AF$3&gt;(A25stdlife+$E398),('PTRM input'!$O$167*(1+rvanilla09)^0.5)-SUM($O398:AE398),('PTRM input'!$O$167*(1+rvanilla09)^0.5)/A25stdlife))</f>
        <v>0</v>
      </c>
      <c r="AG398" s="105">
        <f>IF(A25stdlife="n/a","n/a",IF(AG$3&gt;(A25stdlife+$E398),('PTRM input'!$O$167*(1+rvanilla09)^0.5)-SUM($O398:AF398),('PTRM input'!$O$167*(1+rvanilla09)^0.5)/A25stdlife))</f>
        <v>0</v>
      </c>
      <c r="AH398" s="105">
        <f>IF(A25stdlife="n/a","n/a",IF(AH$3&gt;(A25stdlife+$E398),('PTRM input'!$O$167*(1+rvanilla09)^0.5)-SUM($O398:AG398),('PTRM input'!$O$167*(1+rvanilla09)^0.5)/A25stdlife))</f>
        <v>0</v>
      </c>
      <c r="AI398" s="105">
        <f>IF(A25stdlife="n/a","n/a",IF(AI$3&gt;(A25stdlife+$E398),('PTRM input'!$O$167*(1+rvanilla09)^0.5)-SUM($O398:AH398),('PTRM input'!$O$167*(1+rvanilla09)^0.5)/A25stdlife))</f>
        <v>0</v>
      </c>
      <c r="AJ398" s="105">
        <f>IF(A25stdlife="n/a","n/a",IF(AJ$3&gt;(A25stdlife+$E398),('PTRM input'!$O$167*(1+rvanilla09)^0.5)-SUM($O398:AI398),('PTRM input'!$O$167*(1+rvanilla09)^0.5)/A25stdlife))</f>
        <v>0</v>
      </c>
      <c r="AK398" s="105">
        <f>IF(A25stdlife="n/a","n/a",IF(AK$3&gt;(A25stdlife+$E398),('PTRM input'!$O$167*(1+rvanilla09)^0.5)-SUM($O398:AJ398),('PTRM input'!$O$167*(1+rvanilla09)^0.5)/A25stdlife))</f>
        <v>0</v>
      </c>
      <c r="AL398" s="105">
        <f>IF(A25stdlife="n/a","n/a",IF(AL$3&gt;(A25stdlife+$E398),('PTRM input'!$O$167*(1+rvanilla09)^0.5)-SUM($O398:AK398),('PTRM input'!$O$167*(1+rvanilla09)^0.5)/A25stdlife))</f>
        <v>0</v>
      </c>
      <c r="AM398" s="105">
        <f>IF(A25stdlife="n/a","n/a",IF(AM$3&gt;(A25stdlife+$E398),('PTRM input'!$O$167*(1+rvanilla09)^0.5)-SUM($O398:AL398),('PTRM input'!$O$167*(1+rvanilla09)^0.5)/A25stdlife))</f>
        <v>0</v>
      </c>
      <c r="AN398" s="105">
        <f>IF(A25stdlife="n/a","n/a",IF(AN$3&gt;(A25stdlife+$E398),('PTRM input'!$O$167*(1+rvanilla09)^0.5)-SUM($O398:AM398),('PTRM input'!$O$167*(1+rvanilla09)^0.5)/A25stdlife))</f>
        <v>0</v>
      </c>
      <c r="AO398" s="105">
        <f>IF(A25stdlife="n/a","n/a",IF(AO$3&gt;(A25stdlife+$E398),('PTRM input'!$O$167*(1+rvanilla09)^0.5)-SUM($O398:AN398),('PTRM input'!$O$167*(1+rvanilla09)^0.5)/A25stdlife))</f>
        <v>0</v>
      </c>
      <c r="AP398" s="105">
        <f>IF(A25stdlife="n/a","n/a",IF(AP$3&gt;(A25stdlife+$E398),('PTRM input'!$O$167*(1+rvanilla09)^0.5)-SUM($O398:AO398),('PTRM input'!$O$167*(1+rvanilla09)^0.5)/A25stdlife))</f>
        <v>0</v>
      </c>
      <c r="AQ398" s="105">
        <f>IF(A25stdlife="n/a","n/a",IF(AQ$3&gt;(A25stdlife+$E398),('PTRM input'!$O$167*(1+rvanilla09)^0.5)-SUM($O398:AP398),('PTRM input'!$O$167*(1+rvanilla09)^0.5)/A25stdlife))</f>
        <v>0</v>
      </c>
      <c r="AR398" s="105">
        <f>IF(A25stdlife="n/a","n/a",IF(AR$3&gt;(A25stdlife+$E398),('PTRM input'!$O$167*(1+rvanilla09)^0.5)-SUM($O398:AQ398),('PTRM input'!$O$167*(1+rvanilla09)^0.5)/A25stdlife))</f>
        <v>0</v>
      </c>
      <c r="AS398" s="105">
        <f>IF(A25stdlife="n/a","n/a",IF(AS$3&gt;(A25stdlife+$E398),('PTRM input'!$O$167*(1+rvanilla09)^0.5)-SUM($O398:AR398),('PTRM input'!$O$167*(1+rvanilla09)^0.5)/A25stdlife))</f>
        <v>0</v>
      </c>
      <c r="AT398" s="105">
        <f>IF(A25stdlife="n/a","n/a",IF(AT$3&gt;(A25stdlife+$E398),('PTRM input'!$O$167*(1+rvanilla09)^0.5)-SUM($O398:AS398),('PTRM input'!$O$167*(1+rvanilla09)^0.5)/A25stdlife))</f>
        <v>0</v>
      </c>
      <c r="AU398" s="105">
        <f>IF(A25stdlife="n/a","n/a",IF(AU$3&gt;(A25stdlife+$E398),('PTRM input'!$O$167*(1+rvanilla09)^0.5)-SUM($O398:AT398),('PTRM input'!$O$167*(1+rvanilla09)^0.5)/A25stdlife))</f>
        <v>0</v>
      </c>
      <c r="AV398" s="105">
        <f>IF(A25stdlife="n/a","n/a",IF(AV$3&gt;(A25stdlife+$E398),('PTRM input'!$O$167*(1+rvanilla09)^0.5)-SUM($O398:AU398),('PTRM input'!$O$167*(1+rvanilla09)^0.5)/A25stdlife))</f>
        <v>0</v>
      </c>
      <c r="AW398" s="105">
        <f>IF(A25stdlife="n/a","n/a",IF(AW$3&gt;(A25stdlife+$E398),('PTRM input'!$O$167*(1+rvanilla09)^0.5)-SUM($O398:AV398),('PTRM input'!$O$167*(1+rvanilla09)^0.5)/A25stdlife))</f>
        <v>0</v>
      </c>
      <c r="AX398" s="105">
        <f>IF(A25stdlife="n/a","n/a",IF(AX$3&gt;(A25stdlife+$E398),('PTRM input'!$O$167*(1+rvanilla09)^0.5)-SUM($O398:AW398),('PTRM input'!$O$167*(1+rvanilla09)^0.5)/A25stdlife))</f>
        <v>0</v>
      </c>
      <c r="AY398" s="105">
        <f>IF(A25stdlife="n/a","n/a",IF(AY$3&gt;(A25stdlife+$E398),('PTRM input'!$O$167*(1+rvanilla09)^0.5)-SUM($O398:AX398),('PTRM input'!$O$167*(1+rvanilla09)^0.5)/A25stdlife))</f>
        <v>0</v>
      </c>
      <c r="AZ398" s="105">
        <f>IF(A25stdlife="n/a","n/a",IF(AZ$3&gt;(A25stdlife+$E398),('PTRM input'!$O$167*(1+rvanilla09)^0.5)-SUM($O398:AY398),('PTRM input'!$O$167*(1+rvanilla09)^0.5)/A25stdlife))</f>
        <v>0</v>
      </c>
      <c r="BA398" s="105">
        <f>IF(A25stdlife="n/a","n/a",IF(BA$3&gt;(A25stdlife+$E398),('PTRM input'!$O$167*(1+rvanilla09)^0.5)-SUM($O398:AZ398),('PTRM input'!$O$167*(1+rvanilla09)^0.5)/A25stdlife))</f>
        <v>0</v>
      </c>
      <c r="BB398" s="105">
        <f>IF(A25stdlife="n/a","n/a",IF(BB$3&gt;(A25stdlife+$E398),('PTRM input'!$O$167*(1+rvanilla09)^0.5)-SUM($O398:BA398),('PTRM input'!$O$167*(1+rvanilla09)^0.5)/A25stdlife))</f>
        <v>0</v>
      </c>
      <c r="BC398" s="105">
        <f>IF(A25stdlife="n/a","n/a",IF(BC$3&gt;(A25stdlife+$E398),('PTRM input'!$O$167*(1+rvanilla09)^0.5)-SUM($O398:BB398),('PTRM input'!$O$167*(1+rvanilla09)^0.5)/A25stdlife))</f>
        <v>0</v>
      </c>
      <c r="BD398" s="105">
        <f>IF(A25stdlife="n/a","n/a",IF(BD$3&gt;(A25stdlife+$E398),('PTRM input'!$O$167*(1+rvanilla09)^0.5)-SUM($O398:BC398),('PTRM input'!$O$167*(1+rvanilla09)^0.5)/A25stdlife))</f>
        <v>0</v>
      </c>
      <c r="BE398" s="105">
        <f>IF(A25stdlife="n/a","n/a",IF(BE$3&gt;(A25stdlife+$E398),('PTRM input'!$O$167*(1+rvanilla09)^0.5)-SUM($O398:BD398),('PTRM input'!$O$167*(1+rvanilla09)^0.5)/A25stdlife))</f>
        <v>0</v>
      </c>
      <c r="BF398" s="105">
        <f>IF(A25stdlife="n/a","n/a",IF(BF$3&gt;(A25stdlife+$E398),('PTRM input'!$O$167*(1+rvanilla09)^0.5)-SUM($O398:BE398),('PTRM input'!$O$167*(1+rvanilla09)^0.5)/A25stdlife))</f>
        <v>0</v>
      </c>
      <c r="BG398" s="105">
        <f>IF(A25stdlife="n/a","n/a",IF(BG$3&gt;(A25stdlife+$E398),('PTRM input'!$O$167*(1+rvanilla09)^0.5)-SUM($O398:BF398),('PTRM input'!$O$167*(1+rvanilla09)^0.5)/A25stdlife))</f>
        <v>0</v>
      </c>
      <c r="BH398" s="105">
        <f>IF(A25stdlife="n/a","n/a",IF(BH$3&gt;(A25stdlife+$E398),('PTRM input'!$O$167*(1+rvanilla09)^0.5)-SUM($O398:BG398),('PTRM input'!$O$167*(1+rvanilla09)^0.5)/A25stdlife))</f>
        <v>0</v>
      </c>
      <c r="BI398" s="105">
        <f>IF(A25stdlife="n/a","n/a",IF(BI$3&gt;(A25stdlife+$E398),('PTRM input'!$O$167*(1+rvanilla09)^0.5)-SUM($O398:BH398),('PTRM input'!$O$167*(1+rvanilla09)^0.5)/A25stdlife))</f>
        <v>0</v>
      </c>
      <c r="BJ398" s="234"/>
      <c r="BK398" s="234"/>
      <c r="BL398" s="234"/>
      <c r="BM398" s="234"/>
    </row>
    <row r="399" spans="1:65" s="190" customFormat="1" hidden="1" outlineLevel="2">
      <c r="A399" s="234"/>
      <c r="B399" s="32"/>
      <c r="C399" s="31"/>
      <c r="D399" s="930"/>
      <c r="E399" s="168">
        <v>10</v>
      </c>
      <c r="F399" s="34"/>
      <c r="G399" s="184"/>
      <c r="H399" s="186"/>
      <c r="I399" s="186"/>
      <c r="J399" s="186"/>
      <c r="K399" s="186"/>
      <c r="L399" s="186"/>
      <c r="M399" s="186"/>
      <c r="N399" s="186"/>
      <c r="O399" s="186"/>
      <c r="P399" s="185"/>
      <c r="Q399" s="105">
        <f>IF(A25stdlife="n/a","n/a",IF(Q$3&gt;(A25stdlife+$E399),('PTRM input'!$P$167*(1+rvanilla10)^0.5)-SUM($P399:P399),('PTRM input'!$P$167*(1+rvanilla10)^0.5)/A25stdlife))</f>
        <v>0</v>
      </c>
      <c r="R399" s="105">
        <f>IF(A25stdlife="n/a","n/a",IF(R$3&gt;(A25stdlife+$E399),('PTRM input'!$P$167*(1+rvanilla10)^0.5)-SUM($P399:Q399),('PTRM input'!$P$167*(1+rvanilla10)^0.5)/A25stdlife))</f>
        <v>0</v>
      </c>
      <c r="S399" s="105">
        <f>IF(A25stdlife="n/a","n/a",IF(S$3&gt;(A25stdlife+$E399),('PTRM input'!$P$167*(1+rvanilla10)^0.5)-SUM($P399:R399),('PTRM input'!$P$167*(1+rvanilla10)^0.5)/A25stdlife))</f>
        <v>0</v>
      </c>
      <c r="T399" s="105">
        <f>IF(A25stdlife="n/a","n/a",IF(T$3&gt;(A25stdlife+$E399),('PTRM input'!$P$167*(1+rvanilla10)^0.5)-SUM($P399:S399),('PTRM input'!$P$167*(1+rvanilla10)^0.5)/A25stdlife))</f>
        <v>0</v>
      </c>
      <c r="U399" s="105">
        <f>IF(A25stdlife="n/a","n/a",IF(U$3&gt;(A25stdlife+$E399),('PTRM input'!$P$167*(1+rvanilla10)^0.5)-SUM($P399:T399),('PTRM input'!$P$167*(1+rvanilla10)^0.5)/A25stdlife))</f>
        <v>0</v>
      </c>
      <c r="V399" s="105">
        <f>IF(A25stdlife="n/a","n/a",IF(V$3&gt;(A25stdlife+$E399),('PTRM input'!$P$167*(1+rvanilla10)^0.5)-SUM($P399:U399),('PTRM input'!$P$167*(1+rvanilla10)^0.5)/A25stdlife))</f>
        <v>0</v>
      </c>
      <c r="W399" s="105">
        <f>IF(A25stdlife="n/a","n/a",IF(W$3&gt;(A25stdlife+$E399),('PTRM input'!$P$167*(1+rvanilla10)^0.5)-SUM($P399:V399),('PTRM input'!$P$167*(1+rvanilla10)^0.5)/A25stdlife))</f>
        <v>0</v>
      </c>
      <c r="X399" s="105">
        <f>IF(A25stdlife="n/a","n/a",IF(X$3&gt;(A25stdlife+$E399),('PTRM input'!$P$167*(1+rvanilla10)^0.5)-SUM($P399:W399),('PTRM input'!$P$167*(1+rvanilla10)^0.5)/A25stdlife))</f>
        <v>0</v>
      </c>
      <c r="Y399" s="105">
        <f>IF(A25stdlife="n/a","n/a",IF(Y$3&gt;(A25stdlife+$E399),('PTRM input'!$P$167*(1+rvanilla10)^0.5)-SUM($P399:X399),('PTRM input'!$P$167*(1+rvanilla10)^0.5)/A25stdlife))</f>
        <v>0</v>
      </c>
      <c r="Z399" s="105">
        <f>IF(A25stdlife="n/a","n/a",IF(Z$3&gt;(A25stdlife+$E399),('PTRM input'!$P$167*(1+rvanilla10)^0.5)-SUM($P399:Y399),('PTRM input'!$P$167*(1+rvanilla10)^0.5)/A25stdlife))</f>
        <v>0</v>
      </c>
      <c r="AA399" s="105">
        <f>IF(A25stdlife="n/a","n/a",IF(AA$3&gt;(A25stdlife+$E399),('PTRM input'!$P$167*(1+rvanilla10)^0.5)-SUM($P399:Z399),('PTRM input'!$P$167*(1+rvanilla10)^0.5)/A25stdlife))</f>
        <v>0</v>
      </c>
      <c r="AB399" s="105">
        <f>IF(A25stdlife="n/a","n/a",IF(AB$3&gt;(A25stdlife+$E399),('PTRM input'!$P$167*(1+rvanilla10)^0.5)-SUM($P399:AA399),('PTRM input'!$P$167*(1+rvanilla10)^0.5)/A25stdlife))</f>
        <v>0</v>
      </c>
      <c r="AC399" s="105">
        <f>IF(A25stdlife="n/a","n/a",IF(AC$3&gt;(A25stdlife+$E399),('PTRM input'!$P$167*(1+rvanilla10)^0.5)-SUM($P399:AB399),('PTRM input'!$P$167*(1+rvanilla10)^0.5)/A25stdlife))</f>
        <v>0</v>
      </c>
      <c r="AD399" s="105">
        <f>IF(A25stdlife="n/a","n/a",IF(AD$3&gt;(A25stdlife+$E399),('PTRM input'!$P$167*(1+rvanilla10)^0.5)-SUM($P399:AC399),('PTRM input'!$P$167*(1+rvanilla10)^0.5)/A25stdlife))</f>
        <v>0</v>
      </c>
      <c r="AE399" s="105">
        <f>IF(A25stdlife="n/a","n/a",IF(AE$3&gt;(A25stdlife+$E399),('PTRM input'!$P$167*(1+rvanilla10)^0.5)-SUM($P399:AD399),('PTRM input'!$P$167*(1+rvanilla10)^0.5)/A25stdlife))</f>
        <v>0</v>
      </c>
      <c r="AF399" s="105">
        <f>IF(A25stdlife="n/a","n/a",IF(AF$3&gt;(A25stdlife+$E399),('PTRM input'!$P$167*(1+rvanilla10)^0.5)-SUM($P399:AE399),('PTRM input'!$P$167*(1+rvanilla10)^0.5)/A25stdlife))</f>
        <v>0</v>
      </c>
      <c r="AG399" s="105">
        <f>IF(A25stdlife="n/a","n/a",IF(AG$3&gt;(A25stdlife+$E399),('PTRM input'!$P$167*(1+rvanilla10)^0.5)-SUM($P399:AF399),('PTRM input'!$P$167*(1+rvanilla10)^0.5)/A25stdlife))</f>
        <v>0</v>
      </c>
      <c r="AH399" s="105">
        <f>IF(A25stdlife="n/a","n/a",IF(AH$3&gt;(A25stdlife+$E399),('PTRM input'!$P$167*(1+rvanilla10)^0.5)-SUM($P399:AG399),('PTRM input'!$P$167*(1+rvanilla10)^0.5)/A25stdlife))</f>
        <v>0</v>
      </c>
      <c r="AI399" s="105">
        <f>IF(A25stdlife="n/a","n/a",IF(AI$3&gt;(A25stdlife+$E399),('PTRM input'!$P$167*(1+rvanilla10)^0.5)-SUM($P399:AH399),('PTRM input'!$P$167*(1+rvanilla10)^0.5)/A25stdlife))</f>
        <v>0</v>
      </c>
      <c r="AJ399" s="105">
        <f>IF(A25stdlife="n/a","n/a",IF(AJ$3&gt;(A25stdlife+$E399),('PTRM input'!$P$167*(1+rvanilla10)^0.5)-SUM($P399:AI399),('PTRM input'!$P$167*(1+rvanilla10)^0.5)/A25stdlife))</f>
        <v>0</v>
      </c>
      <c r="AK399" s="105">
        <f>IF(A25stdlife="n/a","n/a",IF(AK$3&gt;(A25stdlife+$E399),('PTRM input'!$P$167*(1+rvanilla10)^0.5)-SUM($P399:AJ399),('PTRM input'!$P$167*(1+rvanilla10)^0.5)/A25stdlife))</f>
        <v>0</v>
      </c>
      <c r="AL399" s="105">
        <f>IF(A25stdlife="n/a","n/a",IF(AL$3&gt;(A25stdlife+$E399),('PTRM input'!$P$167*(1+rvanilla10)^0.5)-SUM($P399:AK399),('PTRM input'!$P$167*(1+rvanilla10)^0.5)/A25stdlife))</f>
        <v>0</v>
      </c>
      <c r="AM399" s="105">
        <f>IF(A25stdlife="n/a","n/a",IF(AM$3&gt;(A25stdlife+$E399),('PTRM input'!$P$167*(1+rvanilla10)^0.5)-SUM($P399:AL399),('PTRM input'!$P$167*(1+rvanilla10)^0.5)/A25stdlife))</f>
        <v>0</v>
      </c>
      <c r="AN399" s="105">
        <f>IF(A25stdlife="n/a","n/a",IF(AN$3&gt;(A25stdlife+$E399),('PTRM input'!$P$167*(1+rvanilla10)^0.5)-SUM($P399:AM399),('PTRM input'!$P$167*(1+rvanilla10)^0.5)/A25stdlife))</f>
        <v>0</v>
      </c>
      <c r="AO399" s="105">
        <f>IF(A25stdlife="n/a","n/a",IF(AO$3&gt;(A25stdlife+$E399),('PTRM input'!$P$167*(1+rvanilla10)^0.5)-SUM($P399:AN399),('PTRM input'!$P$167*(1+rvanilla10)^0.5)/A25stdlife))</f>
        <v>0</v>
      </c>
      <c r="AP399" s="105">
        <f>IF(A25stdlife="n/a","n/a",IF(AP$3&gt;(A25stdlife+$E399),('PTRM input'!$P$167*(1+rvanilla10)^0.5)-SUM($P399:AO399),('PTRM input'!$P$167*(1+rvanilla10)^0.5)/A25stdlife))</f>
        <v>0</v>
      </c>
      <c r="AQ399" s="105">
        <f>IF(A25stdlife="n/a","n/a",IF(AQ$3&gt;(A25stdlife+$E399),('PTRM input'!$P$167*(1+rvanilla10)^0.5)-SUM($P399:AP399),('PTRM input'!$P$167*(1+rvanilla10)^0.5)/A25stdlife))</f>
        <v>0</v>
      </c>
      <c r="AR399" s="105">
        <f>IF(A25stdlife="n/a","n/a",IF(AR$3&gt;(A25stdlife+$E399),('PTRM input'!$P$167*(1+rvanilla10)^0.5)-SUM($P399:AQ399),('PTRM input'!$P$167*(1+rvanilla10)^0.5)/A25stdlife))</f>
        <v>0</v>
      </c>
      <c r="AS399" s="105">
        <f>IF(A25stdlife="n/a","n/a",IF(AS$3&gt;(A25stdlife+$E399),('PTRM input'!$P$167*(1+rvanilla10)^0.5)-SUM($P399:AR399),('PTRM input'!$P$167*(1+rvanilla10)^0.5)/A25stdlife))</f>
        <v>0</v>
      </c>
      <c r="AT399" s="105">
        <f>IF(A25stdlife="n/a","n/a",IF(AT$3&gt;(A25stdlife+$E399),('PTRM input'!$P$167*(1+rvanilla10)^0.5)-SUM($P399:AS399),('PTRM input'!$P$167*(1+rvanilla10)^0.5)/A25stdlife))</f>
        <v>0</v>
      </c>
      <c r="AU399" s="105">
        <f>IF(A25stdlife="n/a","n/a",IF(AU$3&gt;(A25stdlife+$E399),('PTRM input'!$P$167*(1+rvanilla10)^0.5)-SUM($P399:AT399),('PTRM input'!$P$167*(1+rvanilla10)^0.5)/A25stdlife))</f>
        <v>0</v>
      </c>
      <c r="AV399" s="105">
        <f>IF(A25stdlife="n/a","n/a",IF(AV$3&gt;(A25stdlife+$E399),('PTRM input'!$P$167*(1+rvanilla10)^0.5)-SUM($P399:AU399),('PTRM input'!$P$167*(1+rvanilla10)^0.5)/A25stdlife))</f>
        <v>0</v>
      </c>
      <c r="AW399" s="105">
        <f>IF(A25stdlife="n/a","n/a",IF(AW$3&gt;(A25stdlife+$E399),('PTRM input'!$P$167*(1+rvanilla10)^0.5)-SUM($P399:AV399),('PTRM input'!$P$167*(1+rvanilla10)^0.5)/A25stdlife))</f>
        <v>0</v>
      </c>
      <c r="AX399" s="105">
        <f>IF(A25stdlife="n/a","n/a",IF(AX$3&gt;(A25stdlife+$E399),('PTRM input'!$P$167*(1+rvanilla10)^0.5)-SUM($P399:AW399),('PTRM input'!$P$167*(1+rvanilla10)^0.5)/A25stdlife))</f>
        <v>0</v>
      </c>
      <c r="AY399" s="105">
        <f>IF(A25stdlife="n/a","n/a",IF(AY$3&gt;(A25stdlife+$E399),('PTRM input'!$P$167*(1+rvanilla10)^0.5)-SUM($P399:AX399),('PTRM input'!$P$167*(1+rvanilla10)^0.5)/A25stdlife))</f>
        <v>0</v>
      </c>
      <c r="AZ399" s="105">
        <f>IF(A25stdlife="n/a","n/a",IF(AZ$3&gt;(A25stdlife+$E399),('PTRM input'!$P$167*(1+rvanilla10)^0.5)-SUM($P399:AY399),('PTRM input'!$P$167*(1+rvanilla10)^0.5)/A25stdlife))</f>
        <v>0</v>
      </c>
      <c r="BA399" s="105">
        <f>IF(A25stdlife="n/a","n/a",IF(BA$3&gt;(A25stdlife+$E399),('PTRM input'!$P$167*(1+rvanilla10)^0.5)-SUM($P399:AZ399),('PTRM input'!$P$167*(1+rvanilla10)^0.5)/A25stdlife))</f>
        <v>0</v>
      </c>
      <c r="BB399" s="105">
        <f>IF(A25stdlife="n/a","n/a",IF(BB$3&gt;(A25stdlife+$E399),('PTRM input'!$P$167*(1+rvanilla10)^0.5)-SUM($P399:BA399),('PTRM input'!$P$167*(1+rvanilla10)^0.5)/A25stdlife))</f>
        <v>0</v>
      </c>
      <c r="BC399" s="105">
        <f>IF(A25stdlife="n/a","n/a",IF(BC$3&gt;(A25stdlife+$E399),('PTRM input'!$P$167*(1+rvanilla10)^0.5)-SUM($P399:BB399),('PTRM input'!$P$167*(1+rvanilla10)^0.5)/A25stdlife))</f>
        <v>0</v>
      </c>
      <c r="BD399" s="105">
        <f>IF(A25stdlife="n/a","n/a",IF(BD$3&gt;(A25stdlife+$E399),('PTRM input'!$P$167*(1+rvanilla10)^0.5)-SUM($P399:BC399),('PTRM input'!$P$167*(1+rvanilla10)^0.5)/A25stdlife))</f>
        <v>0</v>
      </c>
      <c r="BE399" s="105">
        <f>IF(A25stdlife="n/a","n/a",IF(BE$3&gt;(A25stdlife+$E399),('PTRM input'!$P$167*(1+rvanilla10)^0.5)-SUM($P399:BD399),('PTRM input'!$P$167*(1+rvanilla10)^0.5)/A25stdlife))</f>
        <v>0</v>
      </c>
      <c r="BF399" s="105">
        <f>IF(A25stdlife="n/a","n/a",IF(BF$3&gt;(A25stdlife+$E399),('PTRM input'!$P$167*(1+rvanilla10)^0.5)-SUM($P399:BE399),('PTRM input'!$P$167*(1+rvanilla10)^0.5)/A25stdlife))</f>
        <v>0</v>
      </c>
      <c r="BG399" s="105">
        <f>IF(A25stdlife="n/a","n/a",IF(BG$3&gt;(A25stdlife+$E399),('PTRM input'!$P$167*(1+rvanilla10)^0.5)-SUM($P399:BF399),('PTRM input'!$P$167*(1+rvanilla10)^0.5)/A25stdlife))</f>
        <v>0</v>
      </c>
      <c r="BH399" s="105">
        <f>IF(A25stdlife="n/a","n/a",IF(BH$3&gt;(A25stdlife+$E399),('PTRM input'!$P$167*(1+rvanilla10)^0.5)-SUM($P399:BG399),('PTRM input'!$P$167*(1+rvanilla10)^0.5)/A25stdlife))</f>
        <v>0</v>
      </c>
      <c r="BI399" s="105">
        <f>IF(A25stdlife="n/a","n/a",IF(BI$3&gt;(A25stdlife+$E399),('PTRM input'!$P$167*(1+rvanilla10)^0.5)-SUM($P399:BH399),('PTRM input'!$P$167*(1+rvanilla10)^0.5)/A25stdlife))</f>
        <v>0</v>
      </c>
      <c r="BJ399" s="234"/>
      <c r="BK399" s="234"/>
      <c r="BL399" s="234"/>
      <c r="BM399" s="234"/>
    </row>
    <row r="400" spans="1:65" s="190" customFormat="1" outlineLevel="1" collapsed="1">
      <c r="A400" s="234"/>
      <c r="B400" s="17"/>
      <c r="C400" s="32">
        <f>Asset25</f>
        <v>0</v>
      </c>
      <c r="D400" s="17"/>
      <c r="E400" s="17"/>
      <c r="F400" s="30"/>
      <c r="G400" s="102">
        <f t="shared" ref="G400:AL400" si="85">SUM(G388:G399)</f>
        <v>0</v>
      </c>
      <c r="H400" s="102">
        <f t="shared" si="85"/>
        <v>0</v>
      </c>
      <c r="I400" s="102">
        <f t="shared" si="85"/>
        <v>0</v>
      </c>
      <c r="J400" s="102">
        <f t="shared" si="85"/>
        <v>0</v>
      </c>
      <c r="K400" s="102">
        <f t="shared" si="85"/>
        <v>0</v>
      </c>
      <c r="L400" s="102">
        <f t="shared" si="85"/>
        <v>0</v>
      </c>
      <c r="M400" s="102">
        <f t="shared" si="85"/>
        <v>0</v>
      </c>
      <c r="N400" s="102">
        <f t="shared" si="85"/>
        <v>0</v>
      </c>
      <c r="O400" s="102">
        <f t="shared" si="85"/>
        <v>0</v>
      </c>
      <c r="P400" s="102">
        <f t="shared" si="85"/>
        <v>0</v>
      </c>
      <c r="Q400" s="102">
        <f t="shared" si="85"/>
        <v>0</v>
      </c>
      <c r="R400" s="102">
        <f t="shared" si="85"/>
        <v>0</v>
      </c>
      <c r="S400" s="102">
        <f t="shared" si="85"/>
        <v>0</v>
      </c>
      <c r="T400" s="102">
        <f t="shared" si="85"/>
        <v>0</v>
      </c>
      <c r="U400" s="102">
        <f t="shared" si="85"/>
        <v>0</v>
      </c>
      <c r="V400" s="102">
        <f t="shared" si="85"/>
        <v>0</v>
      </c>
      <c r="W400" s="102">
        <f t="shared" si="85"/>
        <v>0</v>
      </c>
      <c r="X400" s="102">
        <f t="shared" si="85"/>
        <v>0</v>
      </c>
      <c r="Y400" s="102">
        <f t="shared" si="85"/>
        <v>0</v>
      </c>
      <c r="Z400" s="102">
        <f t="shared" si="85"/>
        <v>0</v>
      </c>
      <c r="AA400" s="102">
        <f t="shared" si="85"/>
        <v>0</v>
      </c>
      <c r="AB400" s="102">
        <f t="shared" si="85"/>
        <v>0</v>
      </c>
      <c r="AC400" s="102">
        <f t="shared" si="85"/>
        <v>0</v>
      </c>
      <c r="AD400" s="102">
        <f t="shared" si="85"/>
        <v>0</v>
      </c>
      <c r="AE400" s="102">
        <f t="shared" si="85"/>
        <v>0</v>
      </c>
      <c r="AF400" s="102">
        <f t="shared" si="85"/>
        <v>0</v>
      </c>
      <c r="AG400" s="102">
        <f t="shared" si="85"/>
        <v>0</v>
      </c>
      <c r="AH400" s="102">
        <f t="shared" si="85"/>
        <v>0</v>
      </c>
      <c r="AI400" s="102">
        <f t="shared" si="85"/>
        <v>0</v>
      </c>
      <c r="AJ400" s="102">
        <f t="shared" si="85"/>
        <v>0</v>
      </c>
      <c r="AK400" s="102">
        <f t="shared" si="85"/>
        <v>0</v>
      </c>
      <c r="AL400" s="102">
        <f t="shared" si="85"/>
        <v>0</v>
      </c>
      <c r="AM400" s="102">
        <f t="shared" ref="AM400:BI400" si="86">SUM(AM388:AM399)</f>
        <v>0</v>
      </c>
      <c r="AN400" s="102">
        <f t="shared" si="86"/>
        <v>0</v>
      </c>
      <c r="AO400" s="102">
        <f t="shared" si="86"/>
        <v>0</v>
      </c>
      <c r="AP400" s="102">
        <f t="shared" si="86"/>
        <v>0</v>
      </c>
      <c r="AQ400" s="102">
        <f t="shared" si="86"/>
        <v>0</v>
      </c>
      <c r="AR400" s="102">
        <f t="shared" si="86"/>
        <v>0</v>
      </c>
      <c r="AS400" s="102">
        <f t="shared" si="86"/>
        <v>0</v>
      </c>
      <c r="AT400" s="102">
        <f t="shared" si="86"/>
        <v>0</v>
      </c>
      <c r="AU400" s="102">
        <f t="shared" si="86"/>
        <v>0</v>
      </c>
      <c r="AV400" s="102">
        <f t="shared" si="86"/>
        <v>0</v>
      </c>
      <c r="AW400" s="102">
        <f t="shared" si="86"/>
        <v>0</v>
      </c>
      <c r="AX400" s="102">
        <f t="shared" si="86"/>
        <v>0</v>
      </c>
      <c r="AY400" s="102">
        <f t="shared" si="86"/>
        <v>0</v>
      </c>
      <c r="AZ400" s="102">
        <f t="shared" si="86"/>
        <v>0</v>
      </c>
      <c r="BA400" s="102">
        <f t="shared" si="86"/>
        <v>0</v>
      </c>
      <c r="BB400" s="102">
        <f t="shared" si="86"/>
        <v>0</v>
      </c>
      <c r="BC400" s="102">
        <f t="shared" si="86"/>
        <v>0</v>
      </c>
      <c r="BD400" s="102">
        <f t="shared" si="86"/>
        <v>0</v>
      </c>
      <c r="BE400" s="102">
        <f t="shared" si="86"/>
        <v>0</v>
      </c>
      <c r="BF400" s="102">
        <f t="shared" si="86"/>
        <v>0</v>
      </c>
      <c r="BG400" s="102">
        <f t="shared" si="86"/>
        <v>0</v>
      </c>
      <c r="BH400" s="102">
        <f t="shared" si="86"/>
        <v>0</v>
      </c>
      <c r="BI400" s="102">
        <f t="shared" si="86"/>
        <v>0</v>
      </c>
      <c r="BJ400" s="234"/>
      <c r="BK400" s="234"/>
      <c r="BL400" s="234"/>
      <c r="BM400" s="234"/>
    </row>
    <row r="401" spans="1:65" s="190" customFormat="1" ht="12.75" hidden="1" customHeight="1" outlineLevel="2">
      <c r="A401" s="234"/>
      <c r="B401" s="36">
        <f>C413</f>
        <v>0</v>
      </c>
      <c r="C401" s="37"/>
      <c r="D401" s="38" t="s">
        <v>58</v>
      </c>
      <c r="E401" s="37"/>
      <c r="F401" s="39"/>
      <c r="G401" s="104">
        <f>IF(G$3&gt;A26remlife,A26value-SUM($F401:F401),IF(A26remlife="N/A","n/a",A26value/A26remlife))</f>
        <v>0</v>
      </c>
      <c r="H401" s="104">
        <f>IF(H$3&gt;A26remlife,A26value-SUM($F401:G401),IF(A26remlife="N/A","n/a",A26value/A26remlife))</f>
        <v>0</v>
      </c>
      <c r="I401" s="104">
        <f>IF(I$3&gt;A26remlife,A26value-SUM($F401:H401),IF(A26remlife="N/A","n/a",A26value/A26remlife))</f>
        <v>0</v>
      </c>
      <c r="J401" s="104">
        <f>IF(J$3&gt;A26remlife,A26value-SUM($F401:I401),IF(A26remlife="N/A","n/a",A26value/A26remlife))</f>
        <v>0</v>
      </c>
      <c r="K401" s="104">
        <f>IF(K$3&gt;A26remlife,A26value-SUM($F401:J401),IF(A26remlife="N/A","n/a",A26value/A26remlife))</f>
        <v>0</v>
      </c>
      <c r="L401" s="104">
        <f>IF(L$3&gt;A26remlife,A26value-SUM($F401:K401),IF(A26remlife="N/A","n/a",A26value/A26remlife))</f>
        <v>0</v>
      </c>
      <c r="M401" s="104">
        <f>IF(M$3&gt;A26remlife,A26value-SUM($F401:L401),IF(A26remlife="N/A","n/a",A26value/A26remlife))</f>
        <v>0</v>
      </c>
      <c r="N401" s="104">
        <f>IF(N$3&gt;A26remlife,A26value-SUM($F401:M401),IF(A26remlife="N/A","n/a",A26value/A26remlife))</f>
        <v>0</v>
      </c>
      <c r="O401" s="104">
        <f>IF(O$3&gt;A26remlife,A26value-SUM($F401:N401),IF(A26remlife="N/A","n/a",A26value/A26remlife))</f>
        <v>0</v>
      </c>
      <c r="P401" s="104">
        <f>IF(P$3&gt;A26remlife,A26value-SUM($F401:O401),IF(A26remlife="N/A","n/a",A26value/A26remlife))</f>
        <v>0</v>
      </c>
      <c r="Q401" s="104">
        <f>IF(Q$3&gt;A26remlife,A26value-SUM($F401:P401),IF(A26remlife="N/A","n/a",A26value/A26remlife))</f>
        <v>0</v>
      </c>
      <c r="R401" s="104">
        <f>IF(R$3&gt;A26remlife,A26value-SUM($F401:Q401),IF(A26remlife="N/A","n/a",A26value/A26remlife))</f>
        <v>0</v>
      </c>
      <c r="S401" s="104">
        <f>IF(S$3&gt;A26remlife,A26value-SUM($F401:R401),IF(A26remlife="N/A","n/a",A26value/A26remlife))</f>
        <v>0</v>
      </c>
      <c r="T401" s="104">
        <f>IF(T$3&gt;A26remlife,A26value-SUM($F401:S401),IF(A26remlife="N/A","n/a",A26value/A26remlife))</f>
        <v>0</v>
      </c>
      <c r="U401" s="104">
        <f>IF(U$3&gt;A26remlife,A26value-SUM($F401:T401),IF(A26remlife="N/A","n/a",A26value/A26remlife))</f>
        <v>0</v>
      </c>
      <c r="V401" s="104">
        <f>IF(V$3&gt;A26remlife,A26value-SUM($F401:U401),IF(A26remlife="N/A","n/a",A26value/A26remlife))</f>
        <v>0</v>
      </c>
      <c r="W401" s="104">
        <f>IF(W$3&gt;A26remlife,A26value-SUM($F401:V401),IF(A26remlife="N/A","n/a",A26value/A26remlife))</f>
        <v>0</v>
      </c>
      <c r="X401" s="104">
        <f>IF(X$3&gt;A26remlife,A26value-SUM($F401:W401),IF(A26remlife="N/A","n/a",A26value/A26remlife))</f>
        <v>0</v>
      </c>
      <c r="Y401" s="104">
        <f>IF(Y$3&gt;A26remlife,A26value-SUM($F401:X401),IF(A26remlife="N/A","n/a",A26value/A26remlife))</f>
        <v>0</v>
      </c>
      <c r="Z401" s="104">
        <f>IF(Z$3&gt;A26remlife,A26value-SUM($F401:Y401),IF(A26remlife="N/A","n/a",A26value/A26remlife))</f>
        <v>0</v>
      </c>
      <c r="AA401" s="104">
        <f>IF(AA$3&gt;A26remlife,A26value-SUM($F401:Z401),IF(A26remlife="N/A","n/a",A26value/A26remlife))</f>
        <v>0</v>
      </c>
      <c r="AB401" s="104">
        <f>IF(AB$3&gt;A26remlife,A26value-SUM($F401:AA401),IF(A26remlife="N/A","n/a",A26value/A26remlife))</f>
        <v>0</v>
      </c>
      <c r="AC401" s="104">
        <f>IF(AC$3&gt;A26remlife,A26value-SUM($F401:AB401),IF(A26remlife="N/A","n/a",A26value/A26remlife))</f>
        <v>0</v>
      </c>
      <c r="AD401" s="104">
        <f>IF(AD$3&gt;A26remlife,A26value-SUM($F401:AC401),IF(A26remlife="N/A","n/a",A26value/A26remlife))</f>
        <v>0</v>
      </c>
      <c r="AE401" s="104">
        <f>IF(AE$3&gt;A26remlife,A26value-SUM($F401:AD401),IF(A26remlife="N/A","n/a",A26value/A26remlife))</f>
        <v>0</v>
      </c>
      <c r="AF401" s="104">
        <f>IF(AF$3&gt;A26remlife,A26value-SUM($F401:AE401),IF(A26remlife="N/A","n/a",A26value/A26remlife))</f>
        <v>0</v>
      </c>
      <c r="AG401" s="104">
        <f>IF(AG$3&gt;A26remlife,A26value-SUM($F401:AF401),IF(A26remlife="N/A","n/a",A26value/A26remlife))</f>
        <v>0</v>
      </c>
      <c r="AH401" s="104">
        <f>IF(AH$3&gt;A26remlife,A26value-SUM($F401:AG401),IF(A26remlife="N/A","n/a",A26value/A26remlife))</f>
        <v>0</v>
      </c>
      <c r="AI401" s="104">
        <f>IF(AI$3&gt;A26remlife,A26value-SUM($F401:AH401),IF(A26remlife="N/A","n/a",A26value/A26remlife))</f>
        <v>0</v>
      </c>
      <c r="AJ401" s="104">
        <f>IF(AJ$3&gt;A26remlife,A26value-SUM($F401:AI401),IF(A26remlife="N/A","n/a",A26value/A26remlife))</f>
        <v>0</v>
      </c>
      <c r="AK401" s="104">
        <f>IF(AK$3&gt;A26remlife,A26value-SUM($F401:AJ401),IF(A26remlife="N/A","n/a",A26value/A26remlife))</f>
        <v>0</v>
      </c>
      <c r="AL401" s="104">
        <f>IF(AL$3&gt;A26remlife,A26value-SUM($F401:AK401),IF(A26remlife="N/A","n/a",A26value/A26remlife))</f>
        <v>0</v>
      </c>
      <c r="AM401" s="104">
        <f>IF(AM$3&gt;A26remlife,A26value-SUM($F401:AL401),IF(A26remlife="N/A","n/a",A26value/A26remlife))</f>
        <v>0</v>
      </c>
      <c r="AN401" s="104">
        <f>IF(AN$3&gt;A26remlife,A26value-SUM($F401:AM401),IF(A26remlife="N/A","n/a",A26value/A26remlife))</f>
        <v>0</v>
      </c>
      <c r="AO401" s="104">
        <f>IF(AO$3&gt;A26remlife,A26value-SUM($F401:AN401),IF(A26remlife="N/A","n/a",A26value/A26remlife))</f>
        <v>0</v>
      </c>
      <c r="AP401" s="104">
        <f>IF(AP$3&gt;A26remlife,A26value-SUM($F401:AO401),IF(A26remlife="N/A","n/a",A26value/A26remlife))</f>
        <v>0</v>
      </c>
      <c r="AQ401" s="104">
        <f>IF(AQ$3&gt;A26remlife,A26value-SUM($F401:AP401),IF(A26remlife="N/A","n/a",A26value/A26remlife))</f>
        <v>0</v>
      </c>
      <c r="AR401" s="104">
        <f>IF(AR$3&gt;A26remlife,A26value-SUM($F401:AQ401),IF(A26remlife="N/A","n/a",A26value/A26remlife))</f>
        <v>0</v>
      </c>
      <c r="AS401" s="104">
        <f>IF(AS$3&gt;A26remlife,A26value-SUM($F401:AR401),IF(A26remlife="N/A","n/a",A26value/A26remlife))</f>
        <v>0</v>
      </c>
      <c r="AT401" s="104">
        <f>IF(AT$3&gt;A26remlife,A26value-SUM($F401:AS401),IF(A26remlife="N/A","n/a",A26value/A26remlife))</f>
        <v>0</v>
      </c>
      <c r="AU401" s="104">
        <f>IF(AU$3&gt;A26remlife,A26value-SUM($F401:AT401),IF(A26remlife="N/A","n/a",A26value/A26remlife))</f>
        <v>0</v>
      </c>
      <c r="AV401" s="104">
        <f>IF(AV$3&gt;A26remlife,A26value-SUM($F401:AU401),IF(A26remlife="N/A","n/a",A26value/A26remlife))</f>
        <v>0</v>
      </c>
      <c r="AW401" s="104">
        <f>IF(AW$3&gt;A26remlife,A26value-SUM($F401:AV401),IF(A26remlife="N/A","n/a",A26value/A26remlife))</f>
        <v>0</v>
      </c>
      <c r="AX401" s="104">
        <f>IF(AX$3&gt;A26remlife,A26value-SUM($F401:AW401),IF(A26remlife="N/A","n/a",A26value/A26remlife))</f>
        <v>0</v>
      </c>
      <c r="AY401" s="104">
        <f>IF(AY$3&gt;A26remlife,A26value-SUM($F401:AX401),IF(A26remlife="N/A","n/a",A26value/A26remlife))</f>
        <v>0</v>
      </c>
      <c r="AZ401" s="104">
        <f>IF(AZ$3&gt;A26remlife,A26value-SUM($F401:AY401),IF(A26remlife="N/A","n/a",A26value/A26remlife))</f>
        <v>0</v>
      </c>
      <c r="BA401" s="104">
        <f>IF(BA$3&gt;A26remlife,A26value-SUM($F401:AZ401),IF(A26remlife="N/A","n/a",A26value/A26remlife))</f>
        <v>0</v>
      </c>
      <c r="BB401" s="104">
        <f>IF(BB$3&gt;A26remlife,A26value-SUM($F401:BA401),IF(A26remlife="N/A","n/a",A26value/A26remlife))</f>
        <v>0</v>
      </c>
      <c r="BC401" s="104">
        <f>IF(BC$3&gt;A26remlife,A26value-SUM($F401:BB401),IF(A26remlife="N/A","n/a",A26value/A26remlife))</f>
        <v>0</v>
      </c>
      <c r="BD401" s="104">
        <f>IF(BD$3&gt;A26remlife,A26value-SUM($F401:BC401),IF(A26remlife="N/A","n/a",A26value/A26remlife))</f>
        <v>0</v>
      </c>
      <c r="BE401" s="104">
        <f>IF(BE$3&gt;A26remlife,A26value-SUM($F401:BD401),IF(A26remlife="N/A","n/a",A26value/A26remlife))</f>
        <v>0</v>
      </c>
      <c r="BF401" s="104">
        <f>IF(BF$3&gt;A26remlife,A26value-SUM($F401:BE401),IF(A26remlife="N/A","n/a",A26value/A26remlife))</f>
        <v>0</v>
      </c>
      <c r="BG401" s="104">
        <f>IF(BG$3&gt;A26remlife,A26value-SUM($F401:BF401),IF(A26remlife="N/A","n/a",A26value/A26remlife))</f>
        <v>0</v>
      </c>
      <c r="BH401" s="104">
        <f>IF(BH$3&gt;A26remlife,A26value-SUM($F401:BG401),IF(A26remlife="N/A","n/a",A26value/A26remlife))</f>
        <v>0</v>
      </c>
      <c r="BI401" s="104">
        <f>IF(BI$3&gt;A26remlife,A26value-SUM($F401:BH401),IF(A26remlife="N/A","n/a",A26value/A26remlife))</f>
        <v>0</v>
      </c>
      <c r="BJ401" s="234"/>
      <c r="BK401" s="234"/>
      <c r="BL401" s="234"/>
      <c r="BM401" s="234"/>
    </row>
    <row r="402" spans="1:65" s="190" customFormat="1" ht="12.75" hidden="1" customHeight="1" outlineLevel="2">
      <c r="A402" s="234"/>
      <c r="B402" s="32"/>
      <c r="C402" s="31"/>
      <c r="D402" s="930" t="s">
        <v>326</v>
      </c>
      <c r="E402" s="167">
        <v>0</v>
      </c>
      <c r="F402" s="34"/>
      <c r="G402" s="105"/>
      <c r="H402" s="105"/>
      <c r="I402" s="105"/>
      <c r="J402" s="105"/>
      <c r="K402" s="105"/>
      <c r="L402" s="105"/>
      <c r="M402" s="105"/>
      <c r="N402" s="105"/>
      <c r="O402" s="105"/>
      <c r="P402" s="105"/>
      <c r="Q402" s="105"/>
      <c r="R402" s="105"/>
      <c r="S402" s="105"/>
      <c r="T402" s="105"/>
      <c r="U402" s="105"/>
      <c r="V402" s="105"/>
      <c r="W402" s="105"/>
      <c r="X402" s="105"/>
      <c r="Y402" s="105"/>
      <c r="Z402" s="105"/>
      <c r="AA402" s="105"/>
      <c r="AB402" s="105"/>
      <c r="AC402" s="105"/>
      <c r="AD402" s="105"/>
      <c r="AE402" s="105"/>
      <c r="AF402" s="105"/>
      <c r="AG402" s="105"/>
      <c r="AH402" s="105"/>
      <c r="AI402" s="105"/>
      <c r="AJ402" s="105"/>
      <c r="AK402" s="105"/>
      <c r="AL402" s="105"/>
      <c r="AM402" s="105"/>
      <c r="AN402" s="105"/>
      <c r="AO402" s="105"/>
      <c r="AP402" s="105"/>
      <c r="AQ402" s="105"/>
      <c r="AR402" s="105"/>
      <c r="AS402" s="105"/>
      <c r="AT402" s="105"/>
      <c r="AU402" s="105"/>
      <c r="AV402" s="105"/>
      <c r="AW402" s="105"/>
      <c r="AX402" s="105"/>
      <c r="AY402" s="105"/>
      <c r="AZ402" s="105"/>
      <c r="BA402" s="105"/>
      <c r="BB402" s="105"/>
      <c r="BC402" s="105"/>
      <c r="BD402" s="105"/>
      <c r="BE402" s="105"/>
      <c r="BF402" s="105"/>
      <c r="BG402" s="105"/>
      <c r="BH402" s="105"/>
      <c r="BI402" s="105"/>
      <c r="BJ402" s="234"/>
      <c r="BK402" s="234"/>
      <c r="BL402" s="234"/>
      <c r="BM402" s="234"/>
    </row>
    <row r="403" spans="1:65" s="190" customFormat="1" hidden="1" outlineLevel="2">
      <c r="A403" s="234"/>
      <c r="B403" s="32"/>
      <c r="C403" s="31"/>
      <c r="D403" s="930"/>
      <c r="E403" s="167">
        <v>1</v>
      </c>
      <c r="F403" s="34"/>
      <c r="G403" s="183"/>
      <c r="H403" s="105">
        <f>IF(A26stdlife="n/a","n/a",IF(H$3&gt;(A26stdlife+$E403),('PTRM input'!$G$168*(1+rvanilla01)^0.5)-SUM($G403:G403),('PTRM input'!$G$168*(1+rvanilla01)^0.5)/A26stdlife))</f>
        <v>0</v>
      </c>
      <c r="I403" s="105">
        <f>IF(A26stdlife="n/a","n/a",IF(I$3&gt;(A26stdlife+$E403),('PTRM input'!$G$168*(1+rvanilla01)^0.5)-SUM($G403:H403),('PTRM input'!$G$168*(1+rvanilla01)^0.5)/A26stdlife))</f>
        <v>0</v>
      </c>
      <c r="J403" s="105">
        <f>IF(A26stdlife="n/a","n/a",IF(J$3&gt;(A26stdlife+$E403),('PTRM input'!$G$168*(1+rvanilla01)^0.5)-SUM($G403:I403),('PTRM input'!$G$168*(1+rvanilla01)^0.5)/A26stdlife))</f>
        <v>0</v>
      </c>
      <c r="K403" s="105">
        <f>IF(A26stdlife="n/a","n/a",IF(K$3&gt;(A26stdlife+$E403),('PTRM input'!$G$168*(1+rvanilla01)^0.5)-SUM($G403:J403),('PTRM input'!$G$168*(1+rvanilla01)^0.5)/A26stdlife))</f>
        <v>0</v>
      </c>
      <c r="L403" s="105">
        <f>IF(A26stdlife="n/a","n/a",IF(L$3&gt;(A26stdlife+$E403),('PTRM input'!$G$168*(1+rvanilla01)^0.5)-SUM($G403:K403),('PTRM input'!$G$168*(1+rvanilla01)^0.5)/A26stdlife))</f>
        <v>0</v>
      </c>
      <c r="M403" s="105">
        <f>IF(A26stdlife="n/a","n/a",IF(M$3&gt;(A26stdlife+$E403),('PTRM input'!$G$168*(1+rvanilla01)^0.5)-SUM($G403:L403),('PTRM input'!$G$168*(1+rvanilla01)^0.5)/A26stdlife))</f>
        <v>0</v>
      </c>
      <c r="N403" s="105">
        <f>IF(A26stdlife="n/a","n/a",IF(N$3&gt;(A26stdlife+$E403),('PTRM input'!$G$168*(1+rvanilla01)^0.5)-SUM($G403:M403),('PTRM input'!$G$168*(1+rvanilla01)^0.5)/A26stdlife))</f>
        <v>0</v>
      </c>
      <c r="O403" s="105">
        <f>IF(A26stdlife="n/a","n/a",IF(O$3&gt;(A26stdlife+$E403),('PTRM input'!$G$168*(1+rvanilla01)^0.5)-SUM($G403:N403),('PTRM input'!$G$168*(1+rvanilla01)^0.5)/A26stdlife))</f>
        <v>0</v>
      </c>
      <c r="P403" s="105">
        <f>IF(A26stdlife="n/a","n/a",IF(P$3&gt;(A26stdlife+$E403),('PTRM input'!$G$168*(1+rvanilla01)^0.5)-SUM($G403:O403),('PTRM input'!$G$168*(1+rvanilla01)^0.5)/A26stdlife))</f>
        <v>0</v>
      </c>
      <c r="Q403" s="105">
        <f>IF(A26stdlife="n/a","n/a",IF(Q$3&gt;(A26stdlife+$E403),('PTRM input'!$G$168*(1+rvanilla01)^0.5)-SUM($G403:P403),('PTRM input'!$G$168*(1+rvanilla01)^0.5)/A26stdlife))</f>
        <v>0</v>
      </c>
      <c r="R403" s="105">
        <f>IF(A26stdlife="n/a","n/a",IF(R$3&gt;(A26stdlife+$E403),('PTRM input'!$G$168*(1+rvanilla01)^0.5)-SUM($G403:Q403),('PTRM input'!$G$168*(1+rvanilla01)^0.5)/A26stdlife))</f>
        <v>0</v>
      </c>
      <c r="S403" s="105">
        <f>IF(A26stdlife="n/a","n/a",IF(S$3&gt;(A26stdlife+$E403),('PTRM input'!$G$168*(1+rvanilla01)^0.5)-SUM($G403:R403),('PTRM input'!$G$168*(1+rvanilla01)^0.5)/A26stdlife))</f>
        <v>0</v>
      </c>
      <c r="T403" s="105">
        <f>IF(A26stdlife="n/a","n/a",IF(T$3&gt;(A26stdlife+$E403),('PTRM input'!$G$168*(1+rvanilla01)^0.5)-SUM($G403:S403),('PTRM input'!$G$168*(1+rvanilla01)^0.5)/A26stdlife))</f>
        <v>0</v>
      </c>
      <c r="U403" s="105">
        <f>IF(A26stdlife="n/a","n/a",IF(U$3&gt;(A26stdlife+$E403),('PTRM input'!$G$168*(1+rvanilla01)^0.5)-SUM($G403:T403),('PTRM input'!$G$168*(1+rvanilla01)^0.5)/A26stdlife))</f>
        <v>0</v>
      </c>
      <c r="V403" s="105">
        <f>IF(A26stdlife="n/a","n/a",IF(V$3&gt;(A26stdlife+$E403),('PTRM input'!$G$168*(1+rvanilla01)^0.5)-SUM($G403:U403),('PTRM input'!$G$168*(1+rvanilla01)^0.5)/A26stdlife))</f>
        <v>0</v>
      </c>
      <c r="W403" s="105">
        <f>IF(A26stdlife="n/a","n/a",IF(W$3&gt;(A26stdlife+$E403),('PTRM input'!$G$168*(1+rvanilla01)^0.5)-SUM($G403:V403),('PTRM input'!$G$168*(1+rvanilla01)^0.5)/A26stdlife))</f>
        <v>0</v>
      </c>
      <c r="X403" s="105">
        <f>IF(A26stdlife="n/a","n/a",IF(X$3&gt;(A26stdlife+$E403),('PTRM input'!$G$168*(1+rvanilla01)^0.5)-SUM($G403:W403),('PTRM input'!$G$168*(1+rvanilla01)^0.5)/A26stdlife))</f>
        <v>0</v>
      </c>
      <c r="Y403" s="105">
        <f>IF(A26stdlife="n/a","n/a",IF(Y$3&gt;(A26stdlife+$E403),('PTRM input'!$G$168*(1+rvanilla01)^0.5)-SUM($G403:X403),('PTRM input'!$G$168*(1+rvanilla01)^0.5)/A26stdlife))</f>
        <v>0</v>
      </c>
      <c r="Z403" s="105">
        <f>IF(A26stdlife="n/a","n/a",IF(Z$3&gt;(A26stdlife+$E403),('PTRM input'!$G$168*(1+rvanilla01)^0.5)-SUM($G403:Y403),('PTRM input'!$G$168*(1+rvanilla01)^0.5)/A26stdlife))</f>
        <v>0</v>
      </c>
      <c r="AA403" s="105">
        <f>IF(A26stdlife="n/a","n/a",IF(AA$3&gt;(A26stdlife+$E403),('PTRM input'!$G$168*(1+rvanilla01)^0.5)-SUM($G403:Z403),('PTRM input'!$G$168*(1+rvanilla01)^0.5)/A26stdlife))</f>
        <v>0</v>
      </c>
      <c r="AB403" s="105">
        <f>IF(A26stdlife="n/a","n/a",IF(AB$3&gt;(A26stdlife+$E403),('PTRM input'!$G$168*(1+rvanilla01)^0.5)-SUM($G403:AA403),('PTRM input'!$G$168*(1+rvanilla01)^0.5)/A26stdlife))</f>
        <v>0</v>
      </c>
      <c r="AC403" s="105">
        <f>IF(A26stdlife="n/a","n/a",IF(AC$3&gt;(A26stdlife+$E403),('PTRM input'!$G$168*(1+rvanilla01)^0.5)-SUM($G403:AB403),('PTRM input'!$G$168*(1+rvanilla01)^0.5)/A26stdlife))</f>
        <v>0</v>
      </c>
      <c r="AD403" s="105">
        <f>IF(A26stdlife="n/a","n/a",IF(AD$3&gt;(A26stdlife+$E403),('PTRM input'!$G$168*(1+rvanilla01)^0.5)-SUM($G403:AC403),('PTRM input'!$G$168*(1+rvanilla01)^0.5)/A26stdlife))</f>
        <v>0</v>
      </c>
      <c r="AE403" s="105">
        <f>IF(A26stdlife="n/a","n/a",IF(AE$3&gt;(A26stdlife+$E403),('PTRM input'!$G$168*(1+rvanilla01)^0.5)-SUM($G403:AD403),('PTRM input'!$G$168*(1+rvanilla01)^0.5)/A26stdlife))</f>
        <v>0</v>
      </c>
      <c r="AF403" s="105">
        <f>IF(A26stdlife="n/a","n/a",IF(AF$3&gt;(A26stdlife+$E403),('PTRM input'!$G$168*(1+rvanilla01)^0.5)-SUM($G403:AE403),('PTRM input'!$G$168*(1+rvanilla01)^0.5)/A26stdlife))</f>
        <v>0</v>
      </c>
      <c r="AG403" s="105">
        <f>IF(A26stdlife="n/a","n/a",IF(AG$3&gt;(A26stdlife+$E403),('PTRM input'!$G$168*(1+rvanilla01)^0.5)-SUM($G403:AF403),('PTRM input'!$G$168*(1+rvanilla01)^0.5)/A26stdlife))</f>
        <v>0</v>
      </c>
      <c r="AH403" s="105">
        <f>IF(A26stdlife="n/a","n/a",IF(AH$3&gt;(A26stdlife+$E403),('PTRM input'!$G$168*(1+rvanilla01)^0.5)-SUM($G403:AG403),('PTRM input'!$G$168*(1+rvanilla01)^0.5)/A26stdlife))</f>
        <v>0</v>
      </c>
      <c r="AI403" s="105">
        <f>IF(A26stdlife="n/a","n/a",IF(AI$3&gt;(A26stdlife+$E403),('PTRM input'!$G$168*(1+rvanilla01)^0.5)-SUM($G403:AH403),('PTRM input'!$G$168*(1+rvanilla01)^0.5)/A26stdlife))</f>
        <v>0</v>
      </c>
      <c r="AJ403" s="105">
        <f>IF(A26stdlife="n/a","n/a",IF(AJ$3&gt;(A26stdlife+$E403),('PTRM input'!$G$168*(1+rvanilla01)^0.5)-SUM($G403:AI403),('PTRM input'!$G$168*(1+rvanilla01)^0.5)/A26stdlife))</f>
        <v>0</v>
      </c>
      <c r="AK403" s="105">
        <f>IF(A26stdlife="n/a","n/a",IF(AK$3&gt;(A26stdlife+$E403),('PTRM input'!$G$168*(1+rvanilla01)^0.5)-SUM($G403:AJ403),('PTRM input'!$G$168*(1+rvanilla01)^0.5)/A26stdlife))</f>
        <v>0</v>
      </c>
      <c r="AL403" s="105">
        <f>IF(A26stdlife="n/a","n/a",IF(AL$3&gt;(A26stdlife+$E403),('PTRM input'!$G$168*(1+rvanilla01)^0.5)-SUM($G403:AK403),('PTRM input'!$G$168*(1+rvanilla01)^0.5)/A26stdlife))</f>
        <v>0</v>
      </c>
      <c r="AM403" s="105">
        <f>IF(A26stdlife="n/a","n/a",IF(AM$3&gt;(A26stdlife+$E403),('PTRM input'!$G$168*(1+rvanilla01)^0.5)-SUM($G403:AL403),('PTRM input'!$G$168*(1+rvanilla01)^0.5)/A26stdlife))</f>
        <v>0</v>
      </c>
      <c r="AN403" s="105">
        <f>IF(A26stdlife="n/a","n/a",IF(AN$3&gt;(A26stdlife+$E403),('PTRM input'!$G$168*(1+rvanilla01)^0.5)-SUM($G403:AM403),('PTRM input'!$G$168*(1+rvanilla01)^0.5)/A26stdlife))</f>
        <v>0</v>
      </c>
      <c r="AO403" s="105">
        <f>IF(A26stdlife="n/a","n/a",IF(AO$3&gt;(A26stdlife+$E403),('PTRM input'!$G$168*(1+rvanilla01)^0.5)-SUM($G403:AN403),('PTRM input'!$G$168*(1+rvanilla01)^0.5)/A26stdlife))</f>
        <v>0</v>
      </c>
      <c r="AP403" s="105">
        <f>IF(A26stdlife="n/a","n/a",IF(AP$3&gt;(A26stdlife+$E403),('PTRM input'!$G$168*(1+rvanilla01)^0.5)-SUM($G403:AO403),('PTRM input'!$G$168*(1+rvanilla01)^0.5)/A26stdlife))</f>
        <v>0</v>
      </c>
      <c r="AQ403" s="105">
        <f>IF(A26stdlife="n/a","n/a",IF(AQ$3&gt;(A26stdlife+$E403),('PTRM input'!$G$168*(1+rvanilla01)^0.5)-SUM($G403:AP403),('PTRM input'!$G$168*(1+rvanilla01)^0.5)/A26stdlife))</f>
        <v>0</v>
      </c>
      <c r="AR403" s="105">
        <f>IF(A26stdlife="n/a","n/a",IF(AR$3&gt;(A26stdlife+$E403),('PTRM input'!$G$168*(1+rvanilla01)^0.5)-SUM($G403:AQ403),('PTRM input'!$G$168*(1+rvanilla01)^0.5)/A26stdlife))</f>
        <v>0</v>
      </c>
      <c r="AS403" s="105">
        <f>IF(A26stdlife="n/a","n/a",IF(AS$3&gt;(A26stdlife+$E403),('PTRM input'!$G$168*(1+rvanilla01)^0.5)-SUM($G403:AR403),('PTRM input'!$G$168*(1+rvanilla01)^0.5)/A26stdlife))</f>
        <v>0</v>
      </c>
      <c r="AT403" s="105">
        <f>IF(A26stdlife="n/a","n/a",IF(AT$3&gt;(A26stdlife+$E403),('PTRM input'!$G$168*(1+rvanilla01)^0.5)-SUM($G403:AS403),('PTRM input'!$G$168*(1+rvanilla01)^0.5)/A26stdlife))</f>
        <v>0</v>
      </c>
      <c r="AU403" s="105">
        <f>IF(A26stdlife="n/a","n/a",IF(AU$3&gt;(A26stdlife+$E403),('PTRM input'!$G$168*(1+rvanilla01)^0.5)-SUM($G403:AT403),('PTRM input'!$G$168*(1+rvanilla01)^0.5)/A26stdlife))</f>
        <v>0</v>
      </c>
      <c r="AV403" s="105">
        <f>IF(A26stdlife="n/a","n/a",IF(AV$3&gt;(A26stdlife+$E403),('PTRM input'!$G$168*(1+rvanilla01)^0.5)-SUM($G403:AU403),('PTRM input'!$G$168*(1+rvanilla01)^0.5)/A26stdlife))</f>
        <v>0</v>
      </c>
      <c r="AW403" s="105">
        <f>IF(A26stdlife="n/a","n/a",IF(AW$3&gt;(A26stdlife+$E403),('PTRM input'!$G$168*(1+rvanilla01)^0.5)-SUM($G403:AV403),('PTRM input'!$G$168*(1+rvanilla01)^0.5)/A26stdlife))</f>
        <v>0</v>
      </c>
      <c r="AX403" s="105">
        <f>IF(A26stdlife="n/a","n/a",IF(AX$3&gt;(A26stdlife+$E403),('PTRM input'!$G$168*(1+rvanilla01)^0.5)-SUM($G403:AW403),('PTRM input'!$G$168*(1+rvanilla01)^0.5)/A26stdlife))</f>
        <v>0</v>
      </c>
      <c r="AY403" s="105">
        <f>IF(A26stdlife="n/a","n/a",IF(AY$3&gt;(A26stdlife+$E403),('PTRM input'!$G$168*(1+rvanilla01)^0.5)-SUM($G403:AX403),('PTRM input'!$G$168*(1+rvanilla01)^0.5)/A26stdlife))</f>
        <v>0</v>
      </c>
      <c r="AZ403" s="105">
        <f>IF(A26stdlife="n/a","n/a",IF(AZ$3&gt;(A26stdlife+$E403),('PTRM input'!$G$168*(1+rvanilla01)^0.5)-SUM($G403:AY403),('PTRM input'!$G$168*(1+rvanilla01)^0.5)/A26stdlife))</f>
        <v>0</v>
      </c>
      <c r="BA403" s="105">
        <f>IF(A26stdlife="n/a","n/a",IF(BA$3&gt;(A26stdlife+$E403),('PTRM input'!$G$168*(1+rvanilla01)^0.5)-SUM($G403:AZ403),('PTRM input'!$G$168*(1+rvanilla01)^0.5)/A26stdlife))</f>
        <v>0</v>
      </c>
      <c r="BB403" s="105">
        <f>IF(A26stdlife="n/a","n/a",IF(BB$3&gt;(A26stdlife+$E403),('PTRM input'!$G$168*(1+rvanilla01)^0.5)-SUM($G403:BA403),('PTRM input'!$G$168*(1+rvanilla01)^0.5)/A26stdlife))</f>
        <v>0</v>
      </c>
      <c r="BC403" s="105">
        <f>IF(A26stdlife="n/a","n/a",IF(BC$3&gt;(A26stdlife+$E403),('PTRM input'!$G$168*(1+rvanilla01)^0.5)-SUM($G403:BB403),('PTRM input'!$G$168*(1+rvanilla01)^0.5)/A26stdlife))</f>
        <v>0</v>
      </c>
      <c r="BD403" s="105">
        <f>IF(A26stdlife="n/a","n/a",IF(BD$3&gt;(A26stdlife+$E403),('PTRM input'!$G$168*(1+rvanilla01)^0.5)-SUM($G403:BC403),('PTRM input'!$G$168*(1+rvanilla01)^0.5)/A26stdlife))</f>
        <v>0</v>
      </c>
      <c r="BE403" s="105">
        <f>IF(A26stdlife="n/a","n/a",IF(BE$3&gt;(A26stdlife+$E403),('PTRM input'!$G$168*(1+rvanilla01)^0.5)-SUM($G403:BD403),('PTRM input'!$G$168*(1+rvanilla01)^0.5)/A26stdlife))</f>
        <v>0</v>
      </c>
      <c r="BF403" s="105">
        <f>IF(A26stdlife="n/a","n/a",IF(BF$3&gt;(A26stdlife+$E403),('PTRM input'!$G$168*(1+rvanilla01)^0.5)-SUM($G403:BE403),('PTRM input'!$G$168*(1+rvanilla01)^0.5)/A26stdlife))</f>
        <v>0</v>
      </c>
      <c r="BG403" s="105">
        <f>IF(A26stdlife="n/a","n/a",IF(BG$3&gt;(A26stdlife+$E403),('PTRM input'!$G$168*(1+rvanilla01)^0.5)-SUM($G403:BF403),('PTRM input'!$G$168*(1+rvanilla01)^0.5)/A26stdlife))</f>
        <v>0</v>
      </c>
      <c r="BH403" s="105">
        <f>IF(A26stdlife="n/a","n/a",IF(BH$3&gt;(A26stdlife+$E403),('PTRM input'!$G$168*(1+rvanilla01)^0.5)-SUM($G403:BG403),('PTRM input'!$G$168*(1+rvanilla01)^0.5)/A26stdlife))</f>
        <v>0</v>
      </c>
      <c r="BI403" s="105">
        <f>IF(A26stdlife="n/a","n/a",IF(BI$3&gt;(A26stdlife+$E403),('PTRM input'!$G$168*(1+rvanilla01)^0.5)-SUM($G403:BH403),('PTRM input'!$G$168*(1+rvanilla01)^0.5)/A26stdlife))</f>
        <v>0</v>
      </c>
      <c r="BJ403" s="234"/>
      <c r="BK403" s="234"/>
      <c r="BL403" s="234"/>
      <c r="BM403" s="234"/>
    </row>
    <row r="404" spans="1:65" s="190" customFormat="1" hidden="1" outlineLevel="2">
      <c r="A404" s="234"/>
      <c r="B404" s="32"/>
      <c r="C404" s="31"/>
      <c r="D404" s="930"/>
      <c r="E404" s="167">
        <v>2</v>
      </c>
      <c r="F404" s="34"/>
      <c r="G404" s="184"/>
      <c r="H404" s="185"/>
      <c r="I404" s="105">
        <f>IF(A26stdlife="n/a","n/a",IF(I$3&gt;(A26stdlife+$E404),('PTRM input'!$H$168*(1+rvanilla02)^0.5)-SUM($H404:H404),('PTRM input'!$H$168*(1+rvanilla02)^0.5)/A26stdlife))</f>
        <v>0</v>
      </c>
      <c r="J404" s="105">
        <f>IF(A26stdlife="n/a","n/a",IF(J$3&gt;(A26stdlife+$E404),('PTRM input'!$H$168*(1+rvanilla02)^0.5)-SUM($H404:I404),('PTRM input'!$H$168*(1+rvanilla02)^0.5)/A26stdlife))</f>
        <v>0</v>
      </c>
      <c r="K404" s="105">
        <f>IF(A26stdlife="n/a","n/a",IF(K$3&gt;(A26stdlife+$E404),('PTRM input'!$H$168*(1+rvanilla02)^0.5)-SUM($H404:J404),('PTRM input'!$H$168*(1+rvanilla02)^0.5)/A26stdlife))</f>
        <v>0</v>
      </c>
      <c r="L404" s="105">
        <f>IF(A26stdlife="n/a","n/a",IF(L$3&gt;(A26stdlife+$E404),('PTRM input'!$H$168*(1+rvanilla02)^0.5)-SUM($H404:K404),('PTRM input'!$H$168*(1+rvanilla02)^0.5)/A26stdlife))</f>
        <v>0</v>
      </c>
      <c r="M404" s="105">
        <f>IF(A26stdlife="n/a","n/a",IF(M$3&gt;(A26stdlife+$E404),('PTRM input'!$H$168*(1+rvanilla02)^0.5)-SUM($H404:L404),('PTRM input'!$H$168*(1+rvanilla02)^0.5)/A26stdlife))</f>
        <v>0</v>
      </c>
      <c r="N404" s="105">
        <f>IF(A26stdlife="n/a","n/a",IF(N$3&gt;(A26stdlife+$E404),('PTRM input'!$H$168*(1+rvanilla02)^0.5)-SUM($H404:M404),('PTRM input'!$H$168*(1+rvanilla02)^0.5)/A26stdlife))</f>
        <v>0</v>
      </c>
      <c r="O404" s="105">
        <f>IF(A26stdlife="n/a","n/a",IF(O$3&gt;(A26stdlife+$E404),('PTRM input'!$H$168*(1+rvanilla02)^0.5)-SUM($H404:N404),('PTRM input'!$H$168*(1+rvanilla02)^0.5)/A26stdlife))</f>
        <v>0</v>
      </c>
      <c r="P404" s="105">
        <f>IF(A26stdlife="n/a","n/a",IF(P$3&gt;(A26stdlife+$E404),('PTRM input'!$H$168*(1+rvanilla02)^0.5)-SUM($H404:O404),('PTRM input'!$H$168*(1+rvanilla02)^0.5)/A26stdlife))</f>
        <v>0</v>
      </c>
      <c r="Q404" s="105">
        <f>IF(A26stdlife="n/a","n/a",IF(Q$3&gt;(A26stdlife+$E404),('PTRM input'!$H$168*(1+rvanilla02)^0.5)-SUM($H404:P404),('PTRM input'!$H$168*(1+rvanilla02)^0.5)/A26stdlife))</f>
        <v>0</v>
      </c>
      <c r="R404" s="105">
        <f>IF(A26stdlife="n/a","n/a",IF(R$3&gt;(A26stdlife+$E404),('PTRM input'!$H$168*(1+rvanilla02)^0.5)-SUM($H404:Q404),('PTRM input'!$H$168*(1+rvanilla02)^0.5)/A26stdlife))</f>
        <v>0</v>
      </c>
      <c r="S404" s="105">
        <f>IF(A26stdlife="n/a","n/a",IF(S$3&gt;(A26stdlife+$E404),('PTRM input'!$H$168*(1+rvanilla02)^0.5)-SUM($H404:R404),('PTRM input'!$H$168*(1+rvanilla02)^0.5)/A26stdlife))</f>
        <v>0</v>
      </c>
      <c r="T404" s="105">
        <f>IF(A26stdlife="n/a","n/a",IF(T$3&gt;(A26stdlife+$E404),('PTRM input'!$H$168*(1+rvanilla02)^0.5)-SUM($H404:S404),('PTRM input'!$H$168*(1+rvanilla02)^0.5)/A26stdlife))</f>
        <v>0</v>
      </c>
      <c r="U404" s="105">
        <f>IF(A26stdlife="n/a","n/a",IF(U$3&gt;(A26stdlife+$E404),('PTRM input'!$H$168*(1+rvanilla02)^0.5)-SUM($H404:T404),('PTRM input'!$H$168*(1+rvanilla02)^0.5)/A26stdlife))</f>
        <v>0</v>
      </c>
      <c r="V404" s="105">
        <f>IF(A26stdlife="n/a","n/a",IF(V$3&gt;(A26stdlife+$E404),('PTRM input'!$H$168*(1+rvanilla02)^0.5)-SUM($H404:U404),('PTRM input'!$H$168*(1+rvanilla02)^0.5)/A26stdlife))</f>
        <v>0</v>
      </c>
      <c r="W404" s="105">
        <f>IF(A26stdlife="n/a","n/a",IF(W$3&gt;(A26stdlife+$E404),('PTRM input'!$H$168*(1+rvanilla02)^0.5)-SUM($H404:V404),('PTRM input'!$H$168*(1+rvanilla02)^0.5)/A26stdlife))</f>
        <v>0</v>
      </c>
      <c r="X404" s="105">
        <f>IF(A26stdlife="n/a","n/a",IF(X$3&gt;(A26stdlife+$E404),('PTRM input'!$H$168*(1+rvanilla02)^0.5)-SUM($H404:W404),('PTRM input'!$H$168*(1+rvanilla02)^0.5)/A26stdlife))</f>
        <v>0</v>
      </c>
      <c r="Y404" s="105">
        <f>IF(A26stdlife="n/a","n/a",IF(Y$3&gt;(A26stdlife+$E404),('PTRM input'!$H$168*(1+rvanilla02)^0.5)-SUM($H404:X404),('PTRM input'!$H$168*(1+rvanilla02)^0.5)/A26stdlife))</f>
        <v>0</v>
      </c>
      <c r="Z404" s="105">
        <f>IF(A26stdlife="n/a","n/a",IF(Z$3&gt;(A26stdlife+$E404),('PTRM input'!$H$168*(1+rvanilla02)^0.5)-SUM($H404:Y404),('PTRM input'!$H$168*(1+rvanilla02)^0.5)/A26stdlife))</f>
        <v>0</v>
      </c>
      <c r="AA404" s="105">
        <f>IF(A26stdlife="n/a","n/a",IF(AA$3&gt;(A26stdlife+$E404),('PTRM input'!$H$168*(1+rvanilla02)^0.5)-SUM($H404:Z404),('PTRM input'!$H$168*(1+rvanilla02)^0.5)/A26stdlife))</f>
        <v>0</v>
      </c>
      <c r="AB404" s="105">
        <f>IF(A26stdlife="n/a","n/a",IF(AB$3&gt;(A26stdlife+$E404),('PTRM input'!$H$168*(1+rvanilla02)^0.5)-SUM($H404:AA404),('PTRM input'!$H$168*(1+rvanilla02)^0.5)/A26stdlife))</f>
        <v>0</v>
      </c>
      <c r="AC404" s="105">
        <f>IF(A26stdlife="n/a","n/a",IF(AC$3&gt;(A26stdlife+$E404),('PTRM input'!$H$168*(1+rvanilla02)^0.5)-SUM($H404:AB404),('PTRM input'!$H$168*(1+rvanilla02)^0.5)/A26stdlife))</f>
        <v>0</v>
      </c>
      <c r="AD404" s="105">
        <f>IF(A26stdlife="n/a","n/a",IF(AD$3&gt;(A26stdlife+$E404),('PTRM input'!$H$168*(1+rvanilla02)^0.5)-SUM($H404:AC404),('PTRM input'!$H$168*(1+rvanilla02)^0.5)/A26stdlife))</f>
        <v>0</v>
      </c>
      <c r="AE404" s="105">
        <f>IF(A26stdlife="n/a","n/a",IF(AE$3&gt;(A26stdlife+$E404),('PTRM input'!$H$168*(1+rvanilla02)^0.5)-SUM($H404:AD404),('PTRM input'!$H$168*(1+rvanilla02)^0.5)/A26stdlife))</f>
        <v>0</v>
      </c>
      <c r="AF404" s="105">
        <f>IF(A26stdlife="n/a","n/a",IF(AF$3&gt;(A26stdlife+$E404),('PTRM input'!$H$168*(1+rvanilla02)^0.5)-SUM($H404:AE404),('PTRM input'!$H$168*(1+rvanilla02)^0.5)/A26stdlife))</f>
        <v>0</v>
      </c>
      <c r="AG404" s="105">
        <f>IF(A26stdlife="n/a","n/a",IF(AG$3&gt;(A26stdlife+$E404),('PTRM input'!$H$168*(1+rvanilla02)^0.5)-SUM($H404:AF404),('PTRM input'!$H$168*(1+rvanilla02)^0.5)/A26stdlife))</f>
        <v>0</v>
      </c>
      <c r="AH404" s="105">
        <f>IF(A26stdlife="n/a","n/a",IF(AH$3&gt;(A26stdlife+$E404),('PTRM input'!$H$168*(1+rvanilla02)^0.5)-SUM($H404:AG404),('PTRM input'!$H$168*(1+rvanilla02)^0.5)/A26stdlife))</f>
        <v>0</v>
      </c>
      <c r="AI404" s="105">
        <f>IF(A26stdlife="n/a","n/a",IF(AI$3&gt;(A26stdlife+$E404),('PTRM input'!$H$168*(1+rvanilla02)^0.5)-SUM($H404:AH404),('PTRM input'!$H$168*(1+rvanilla02)^0.5)/A26stdlife))</f>
        <v>0</v>
      </c>
      <c r="AJ404" s="105">
        <f>IF(A26stdlife="n/a","n/a",IF(AJ$3&gt;(A26stdlife+$E404),('PTRM input'!$H$168*(1+rvanilla02)^0.5)-SUM($H404:AI404),('PTRM input'!$H$168*(1+rvanilla02)^0.5)/A26stdlife))</f>
        <v>0</v>
      </c>
      <c r="AK404" s="105">
        <f>IF(A26stdlife="n/a","n/a",IF(AK$3&gt;(A26stdlife+$E404),('PTRM input'!$H$168*(1+rvanilla02)^0.5)-SUM($H404:AJ404),('PTRM input'!$H$168*(1+rvanilla02)^0.5)/A26stdlife))</f>
        <v>0</v>
      </c>
      <c r="AL404" s="105">
        <f>IF(A26stdlife="n/a","n/a",IF(AL$3&gt;(A26stdlife+$E404),('PTRM input'!$H$168*(1+rvanilla02)^0.5)-SUM($H404:AK404),('PTRM input'!$H$168*(1+rvanilla02)^0.5)/A26stdlife))</f>
        <v>0</v>
      </c>
      <c r="AM404" s="105">
        <f>IF(A26stdlife="n/a","n/a",IF(AM$3&gt;(A26stdlife+$E404),('PTRM input'!$H$168*(1+rvanilla02)^0.5)-SUM($H404:AL404),('PTRM input'!$H$168*(1+rvanilla02)^0.5)/A26stdlife))</f>
        <v>0</v>
      </c>
      <c r="AN404" s="105">
        <f>IF(A26stdlife="n/a","n/a",IF(AN$3&gt;(A26stdlife+$E404),('PTRM input'!$H$168*(1+rvanilla02)^0.5)-SUM($H404:AM404),('PTRM input'!$H$168*(1+rvanilla02)^0.5)/A26stdlife))</f>
        <v>0</v>
      </c>
      <c r="AO404" s="105">
        <f>IF(A26stdlife="n/a","n/a",IF(AO$3&gt;(A26stdlife+$E404),('PTRM input'!$H$168*(1+rvanilla02)^0.5)-SUM($H404:AN404),('PTRM input'!$H$168*(1+rvanilla02)^0.5)/A26stdlife))</f>
        <v>0</v>
      </c>
      <c r="AP404" s="105">
        <f>IF(A26stdlife="n/a","n/a",IF(AP$3&gt;(A26stdlife+$E404),('PTRM input'!$H$168*(1+rvanilla02)^0.5)-SUM($H404:AO404),('PTRM input'!$H$168*(1+rvanilla02)^0.5)/A26stdlife))</f>
        <v>0</v>
      </c>
      <c r="AQ404" s="105">
        <f>IF(A26stdlife="n/a","n/a",IF(AQ$3&gt;(A26stdlife+$E404),('PTRM input'!$H$168*(1+rvanilla02)^0.5)-SUM($H404:AP404),('PTRM input'!$H$168*(1+rvanilla02)^0.5)/A26stdlife))</f>
        <v>0</v>
      </c>
      <c r="AR404" s="105">
        <f>IF(A26stdlife="n/a","n/a",IF(AR$3&gt;(A26stdlife+$E404),('PTRM input'!$H$168*(1+rvanilla02)^0.5)-SUM($H404:AQ404),('PTRM input'!$H$168*(1+rvanilla02)^0.5)/A26stdlife))</f>
        <v>0</v>
      </c>
      <c r="AS404" s="105">
        <f>IF(A26stdlife="n/a","n/a",IF(AS$3&gt;(A26stdlife+$E404),('PTRM input'!$H$168*(1+rvanilla02)^0.5)-SUM($H404:AR404),('PTRM input'!$H$168*(1+rvanilla02)^0.5)/A26stdlife))</f>
        <v>0</v>
      </c>
      <c r="AT404" s="105">
        <f>IF(A26stdlife="n/a","n/a",IF(AT$3&gt;(A26stdlife+$E404),('PTRM input'!$H$168*(1+rvanilla02)^0.5)-SUM($H404:AS404),('PTRM input'!$H$168*(1+rvanilla02)^0.5)/A26stdlife))</f>
        <v>0</v>
      </c>
      <c r="AU404" s="105">
        <f>IF(A26stdlife="n/a","n/a",IF(AU$3&gt;(A26stdlife+$E404),('PTRM input'!$H$168*(1+rvanilla02)^0.5)-SUM($H404:AT404),('PTRM input'!$H$168*(1+rvanilla02)^0.5)/A26stdlife))</f>
        <v>0</v>
      </c>
      <c r="AV404" s="105">
        <f>IF(A26stdlife="n/a","n/a",IF(AV$3&gt;(A26stdlife+$E404),('PTRM input'!$H$168*(1+rvanilla02)^0.5)-SUM($H404:AU404),('PTRM input'!$H$168*(1+rvanilla02)^0.5)/A26stdlife))</f>
        <v>0</v>
      </c>
      <c r="AW404" s="105">
        <f>IF(A26stdlife="n/a","n/a",IF(AW$3&gt;(A26stdlife+$E404),('PTRM input'!$H$168*(1+rvanilla02)^0.5)-SUM($H404:AV404),('PTRM input'!$H$168*(1+rvanilla02)^0.5)/A26stdlife))</f>
        <v>0</v>
      </c>
      <c r="AX404" s="105">
        <f>IF(A26stdlife="n/a","n/a",IF(AX$3&gt;(A26stdlife+$E404),('PTRM input'!$H$168*(1+rvanilla02)^0.5)-SUM($H404:AW404),('PTRM input'!$H$168*(1+rvanilla02)^0.5)/A26stdlife))</f>
        <v>0</v>
      </c>
      <c r="AY404" s="105">
        <f>IF(A26stdlife="n/a","n/a",IF(AY$3&gt;(A26stdlife+$E404),('PTRM input'!$H$168*(1+rvanilla02)^0.5)-SUM($H404:AX404),('PTRM input'!$H$168*(1+rvanilla02)^0.5)/A26stdlife))</f>
        <v>0</v>
      </c>
      <c r="AZ404" s="105">
        <f>IF(A26stdlife="n/a","n/a",IF(AZ$3&gt;(A26stdlife+$E404),('PTRM input'!$H$168*(1+rvanilla02)^0.5)-SUM($H404:AY404),('PTRM input'!$H$168*(1+rvanilla02)^0.5)/A26stdlife))</f>
        <v>0</v>
      </c>
      <c r="BA404" s="105">
        <f>IF(A26stdlife="n/a","n/a",IF(BA$3&gt;(A26stdlife+$E404),('PTRM input'!$H$168*(1+rvanilla02)^0.5)-SUM($H404:AZ404),('PTRM input'!$H$168*(1+rvanilla02)^0.5)/A26stdlife))</f>
        <v>0</v>
      </c>
      <c r="BB404" s="105">
        <f>IF(A26stdlife="n/a","n/a",IF(BB$3&gt;(A26stdlife+$E404),('PTRM input'!$H$168*(1+rvanilla02)^0.5)-SUM($H404:BA404),('PTRM input'!$H$168*(1+rvanilla02)^0.5)/A26stdlife))</f>
        <v>0</v>
      </c>
      <c r="BC404" s="105">
        <f>IF(A26stdlife="n/a","n/a",IF(BC$3&gt;(A26stdlife+$E404),('PTRM input'!$H$168*(1+rvanilla02)^0.5)-SUM($H404:BB404),('PTRM input'!$H$168*(1+rvanilla02)^0.5)/A26stdlife))</f>
        <v>0</v>
      </c>
      <c r="BD404" s="105">
        <f>IF(A26stdlife="n/a","n/a",IF(BD$3&gt;(A26stdlife+$E404),('PTRM input'!$H$168*(1+rvanilla02)^0.5)-SUM($H404:BC404),('PTRM input'!$H$168*(1+rvanilla02)^0.5)/A26stdlife))</f>
        <v>0</v>
      </c>
      <c r="BE404" s="105">
        <f>IF(A26stdlife="n/a","n/a",IF(BE$3&gt;(A26stdlife+$E404),('PTRM input'!$H$168*(1+rvanilla02)^0.5)-SUM($H404:BD404),('PTRM input'!$H$168*(1+rvanilla02)^0.5)/A26stdlife))</f>
        <v>0</v>
      </c>
      <c r="BF404" s="105">
        <f>IF(A26stdlife="n/a","n/a",IF(BF$3&gt;(A26stdlife+$E404),('PTRM input'!$H$168*(1+rvanilla02)^0.5)-SUM($H404:BE404),('PTRM input'!$H$168*(1+rvanilla02)^0.5)/A26stdlife))</f>
        <v>0</v>
      </c>
      <c r="BG404" s="105">
        <f>IF(A26stdlife="n/a","n/a",IF(BG$3&gt;(A26stdlife+$E404),('PTRM input'!$H$168*(1+rvanilla02)^0.5)-SUM($H404:BF404),('PTRM input'!$H$168*(1+rvanilla02)^0.5)/A26stdlife))</f>
        <v>0</v>
      </c>
      <c r="BH404" s="105">
        <f>IF(A26stdlife="n/a","n/a",IF(BH$3&gt;(A26stdlife+$E404),('PTRM input'!$H$168*(1+rvanilla02)^0.5)-SUM($H404:BG404),('PTRM input'!$H$168*(1+rvanilla02)^0.5)/A26stdlife))</f>
        <v>0</v>
      </c>
      <c r="BI404" s="105">
        <f>IF(A26stdlife="n/a","n/a",IF(BI$3&gt;(A26stdlife+$E404),('PTRM input'!$H$168*(1+rvanilla02)^0.5)-SUM($H404:BH404),('PTRM input'!$H$168*(1+rvanilla02)^0.5)/A26stdlife))</f>
        <v>0</v>
      </c>
      <c r="BJ404" s="234"/>
      <c r="BK404" s="234"/>
      <c r="BL404" s="234"/>
      <c r="BM404" s="234"/>
    </row>
    <row r="405" spans="1:65" s="190" customFormat="1" hidden="1" outlineLevel="2">
      <c r="A405" s="234"/>
      <c r="B405" s="32"/>
      <c r="C405" s="31"/>
      <c r="D405" s="930"/>
      <c r="E405" s="167">
        <v>3</v>
      </c>
      <c r="F405" s="34"/>
      <c r="G405" s="184"/>
      <c r="H405" s="186"/>
      <c r="I405" s="185"/>
      <c r="J405" s="105">
        <f>IF(A26stdlife="n/a","n/a",IF(J$3&gt;(A26stdlife+$E405),('PTRM input'!$I$168*(1+rvanilla03)^0.5)-SUM($I405:I405),('PTRM input'!$I$168*(1+rvanilla03)^0.5)/A26stdlife))</f>
        <v>0</v>
      </c>
      <c r="K405" s="105">
        <f>IF(A26stdlife="n/a","n/a",IF(K$3&gt;(A26stdlife+$E405),('PTRM input'!$I$168*(1+rvanilla03)^0.5)-SUM($I405:J405),('PTRM input'!$I$168*(1+rvanilla03)^0.5)/A26stdlife))</f>
        <v>0</v>
      </c>
      <c r="L405" s="105">
        <f>IF(A26stdlife="n/a","n/a",IF(L$3&gt;(A26stdlife+$E405),('PTRM input'!$I$168*(1+rvanilla03)^0.5)-SUM($I405:K405),('PTRM input'!$I$168*(1+rvanilla03)^0.5)/A26stdlife))</f>
        <v>0</v>
      </c>
      <c r="M405" s="105">
        <f>IF(A26stdlife="n/a","n/a",IF(M$3&gt;(A26stdlife+$E405),('PTRM input'!$I$168*(1+rvanilla03)^0.5)-SUM($I405:L405),('PTRM input'!$I$168*(1+rvanilla03)^0.5)/A26stdlife))</f>
        <v>0</v>
      </c>
      <c r="N405" s="105">
        <f>IF(A26stdlife="n/a","n/a",IF(N$3&gt;(A26stdlife+$E405),('PTRM input'!$I$168*(1+rvanilla03)^0.5)-SUM($I405:M405),('PTRM input'!$I$168*(1+rvanilla03)^0.5)/A26stdlife))</f>
        <v>0</v>
      </c>
      <c r="O405" s="105">
        <f>IF(A26stdlife="n/a","n/a",IF(O$3&gt;(A26stdlife+$E405),('PTRM input'!$I$168*(1+rvanilla03)^0.5)-SUM($I405:N405),('PTRM input'!$I$168*(1+rvanilla03)^0.5)/A26stdlife))</f>
        <v>0</v>
      </c>
      <c r="P405" s="105">
        <f>IF(A26stdlife="n/a","n/a",IF(P$3&gt;(A26stdlife+$E405),('PTRM input'!$I$168*(1+rvanilla03)^0.5)-SUM($I405:O405),('PTRM input'!$I$168*(1+rvanilla03)^0.5)/A26stdlife))</f>
        <v>0</v>
      </c>
      <c r="Q405" s="105">
        <f>IF(A26stdlife="n/a","n/a",IF(Q$3&gt;(A26stdlife+$E405),('PTRM input'!$I$168*(1+rvanilla03)^0.5)-SUM($I405:P405),('PTRM input'!$I$168*(1+rvanilla03)^0.5)/A26stdlife))</f>
        <v>0</v>
      </c>
      <c r="R405" s="105">
        <f>IF(A26stdlife="n/a","n/a",IF(R$3&gt;(A26stdlife+$E405),('PTRM input'!$I$168*(1+rvanilla03)^0.5)-SUM($I405:Q405),('PTRM input'!$I$168*(1+rvanilla03)^0.5)/A26stdlife))</f>
        <v>0</v>
      </c>
      <c r="S405" s="105">
        <f>IF(A26stdlife="n/a","n/a",IF(S$3&gt;(A26stdlife+$E405),('PTRM input'!$I$168*(1+rvanilla03)^0.5)-SUM($I405:R405),('PTRM input'!$I$168*(1+rvanilla03)^0.5)/A26stdlife))</f>
        <v>0</v>
      </c>
      <c r="T405" s="105">
        <f>IF(A26stdlife="n/a","n/a",IF(T$3&gt;(A26stdlife+$E405),('PTRM input'!$I$168*(1+rvanilla03)^0.5)-SUM($I405:S405),('PTRM input'!$I$168*(1+rvanilla03)^0.5)/A26stdlife))</f>
        <v>0</v>
      </c>
      <c r="U405" s="105">
        <f>IF(A26stdlife="n/a","n/a",IF(U$3&gt;(A26stdlife+$E405),('PTRM input'!$I$168*(1+rvanilla03)^0.5)-SUM($I405:T405),('PTRM input'!$I$168*(1+rvanilla03)^0.5)/A26stdlife))</f>
        <v>0</v>
      </c>
      <c r="V405" s="105">
        <f>IF(A26stdlife="n/a","n/a",IF(V$3&gt;(A26stdlife+$E405),('PTRM input'!$I$168*(1+rvanilla03)^0.5)-SUM($I405:U405),('PTRM input'!$I$168*(1+rvanilla03)^0.5)/A26stdlife))</f>
        <v>0</v>
      </c>
      <c r="W405" s="105">
        <f>IF(A26stdlife="n/a","n/a",IF(W$3&gt;(A26stdlife+$E405),('PTRM input'!$I$168*(1+rvanilla03)^0.5)-SUM($I405:V405),('PTRM input'!$I$168*(1+rvanilla03)^0.5)/A26stdlife))</f>
        <v>0</v>
      </c>
      <c r="X405" s="105">
        <f>IF(A26stdlife="n/a","n/a",IF(X$3&gt;(A26stdlife+$E405),('PTRM input'!$I$168*(1+rvanilla03)^0.5)-SUM($I405:W405),('PTRM input'!$I$168*(1+rvanilla03)^0.5)/A26stdlife))</f>
        <v>0</v>
      </c>
      <c r="Y405" s="105">
        <f>IF(A26stdlife="n/a","n/a",IF(Y$3&gt;(A26stdlife+$E405),('PTRM input'!$I$168*(1+rvanilla03)^0.5)-SUM($I405:X405),('PTRM input'!$I$168*(1+rvanilla03)^0.5)/A26stdlife))</f>
        <v>0</v>
      </c>
      <c r="Z405" s="105">
        <f>IF(A26stdlife="n/a","n/a",IF(Z$3&gt;(A26stdlife+$E405),('PTRM input'!$I$168*(1+rvanilla03)^0.5)-SUM($I405:Y405),('PTRM input'!$I$168*(1+rvanilla03)^0.5)/A26stdlife))</f>
        <v>0</v>
      </c>
      <c r="AA405" s="105">
        <f>IF(A26stdlife="n/a","n/a",IF(AA$3&gt;(A26stdlife+$E405),('PTRM input'!$I$168*(1+rvanilla03)^0.5)-SUM($I405:Z405),('PTRM input'!$I$168*(1+rvanilla03)^0.5)/A26stdlife))</f>
        <v>0</v>
      </c>
      <c r="AB405" s="105">
        <f>IF(A26stdlife="n/a","n/a",IF(AB$3&gt;(A26stdlife+$E405),('PTRM input'!$I$168*(1+rvanilla03)^0.5)-SUM($I405:AA405),('PTRM input'!$I$168*(1+rvanilla03)^0.5)/A26stdlife))</f>
        <v>0</v>
      </c>
      <c r="AC405" s="105">
        <f>IF(A26stdlife="n/a","n/a",IF(AC$3&gt;(A26stdlife+$E405),('PTRM input'!$I$168*(1+rvanilla03)^0.5)-SUM($I405:AB405),('PTRM input'!$I$168*(1+rvanilla03)^0.5)/A26stdlife))</f>
        <v>0</v>
      </c>
      <c r="AD405" s="105">
        <f>IF(A26stdlife="n/a","n/a",IF(AD$3&gt;(A26stdlife+$E405),('PTRM input'!$I$168*(1+rvanilla03)^0.5)-SUM($I405:AC405),('PTRM input'!$I$168*(1+rvanilla03)^0.5)/A26stdlife))</f>
        <v>0</v>
      </c>
      <c r="AE405" s="105">
        <f>IF(A26stdlife="n/a","n/a",IF(AE$3&gt;(A26stdlife+$E405),('PTRM input'!$I$168*(1+rvanilla03)^0.5)-SUM($I405:AD405),('PTRM input'!$I$168*(1+rvanilla03)^0.5)/A26stdlife))</f>
        <v>0</v>
      </c>
      <c r="AF405" s="105">
        <f>IF(A26stdlife="n/a","n/a",IF(AF$3&gt;(A26stdlife+$E405),('PTRM input'!$I$168*(1+rvanilla03)^0.5)-SUM($I405:AE405),('PTRM input'!$I$168*(1+rvanilla03)^0.5)/A26stdlife))</f>
        <v>0</v>
      </c>
      <c r="AG405" s="105">
        <f>IF(A26stdlife="n/a","n/a",IF(AG$3&gt;(A26stdlife+$E405),('PTRM input'!$I$168*(1+rvanilla03)^0.5)-SUM($I405:AF405),('PTRM input'!$I$168*(1+rvanilla03)^0.5)/A26stdlife))</f>
        <v>0</v>
      </c>
      <c r="AH405" s="105">
        <f>IF(A26stdlife="n/a","n/a",IF(AH$3&gt;(A26stdlife+$E405),('PTRM input'!$I$168*(1+rvanilla03)^0.5)-SUM($I405:AG405),('PTRM input'!$I$168*(1+rvanilla03)^0.5)/A26stdlife))</f>
        <v>0</v>
      </c>
      <c r="AI405" s="105">
        <f>IF(A26stdlife="n/a","n/a",IF(AI$3&gt;(A26stdlife+$E405),('PTRM input'!$I$168*(1+rvanilla03)^0.5)-SUM($I405:AH405),('PTRM input'!$I$168*(1+rvanilla03)^0.5)/A26stdlife))</f>
        <v>0</v>
      </c>
      <c r="AJ405" s="105">
        <f>IF(A26stdlife="n/a","n/a",IF(AJ$3&gt;(A26stdlife+$E405),('PTRM input'!$I$168*(1+rvanilla03)^0.5)-SUM($I405:AI405),('PTRM input'!$I$168*(1+rvanilla03)^0.5)/A26stdlife))</f>
        <v>0</v>
      </c>
      <c r="AK405" s="105">
        <f>IF(A26stdlife="n/a","n/a",IF(AK$3&gt;(A26stdlife+$E405),('PTRM input'!$I$168*(1+rvanilla03)^0.5)-SUM($I405:AJ405),('PTRM input'!$I$168*(1+rvanilla03)^0.5)/A26stdlife))</f>
        <v>0</v>
      </c>
      <c r="AL405" s="105">
        <f>IF(A26stdlife="n/a","n/a",IF(AL$3&gt;(A26stdlife+$E405),('PTRM input'!$I$168*(1+rvanilla03)^0.5)-SUM($I405:AK405),('PTRM input'!$I$168*(1+rvanilla03)^0.5)/A26stdlife))</f>
        <v>0</v>
      </c>
      <c r="AM405" s="105">
        <f>IF(A26stdlife="n/a","n/a",IF(AM$3&gt;(A26stdlife+$E405),('PTRM input'!$I$168*(1+rvanilla03)^0.5)-SUM($I405:AL405),('PTRM input'!$I$168*(1+rvanilla03)^0.5)/A26stdlife))</f>
        <v>0</v>
      </c>
      <c r="AN405" s="105">
        <f>IF(A26stdlife="n/a","n/a",IF(AN$3&gt;(A26stdlife+$E405),('PTRM input'!$I$168*(1+rvanilla03)^0.5)-SUM($I405:AM405),('PTRM input'!$I$168*(1+rvanilla03)^0.5)/A26stdlife))</f>
        <v>0</v>
      </c>
      <c r="AO405" s="105">
        <f>IF(A26stdlife="n/a","n/a",IF(AO$3&gt;(A26stdlife+$E405),('PTRM input'!$I$168*(1+rvanilla03)^0.5)-SUM($I405:AN405),('PTRM input'!$I$168*(1+rvanilla03)^0.5)/A26stdlife))</f>
        <v>0</v>
      </c>
      <c r="AP405" s="105">
        <f>IF(A26stdlife="n/a","n/a",IF(AP$3&gt;(A26stdlife+$E405),('PTRM input'!$I$168*(1+rvanilla03)^0.5)-SUM($I405:AO405),('PTRM input'!$I$168*(1+rvanilla03)^0.5)/A26stdlife))</f>
        <v>0</v>
      </c>
      <c r="AQ405" s="105">
        <f>IF(A26stdlife="n/a","n/a",IF(AQ$3&gt;(A26stdlife+$E405),('PTRM input'!$I$168*(1+rvanilla03)^0.5)-SUM($I405:AP405),('PTRM input'!$I$168*(1+rvanilla03)^0.5)/A26stdlife))</f>
        <v>0</v>
      </c>
      <c r="AR405" s="105">
        <f>IF(A26stdlife="n/a","n/a",IF(AR$3&gt;(A26stdlife+$E405),('PTRM input'!$I$168*(1+rvanilla03)^0.5)-SUM($I405:AQ405),('PTRM input'!$I$168*(1+rvanilla03)^0.5)/A26stdlife))</f>
        <v>0</v>
      </c>
      <c r="AS405" s="105">
        <f>IF(A26stdlife="n/a","n/a",IF(AS$3&gt;(A26stdlife+$E405),('PTRM input'!$I$168*(1+rvanilla03)^0.5)-SUM($I405:AR405),('PTRM input'!$I$168*(1+rvanilla03)^0.5)/A26stdlife))</f>
        <v>0</v>
      </c>
      <c r="AT405" s="105">
        <f>IF(A26stdlife="n/a","n/a",IF(AT$3&gt;(A26stdlife+$E405),('PTRM input'!$I$168*(1+rvanilla03)^0.5)-SUM($I405:AS405),('PTRM input'!$I$168*(1+rvanilla03)^0.5)/A26stdlife))</f>
        <v>0</v>
      </c>
      <c r="AU405" s="105">
        <f>IF(A26stdlife="n/a","n/a",IF(AU$3&gt;(A26stdlife+$E405),('PTRM input'!$I$168*(1+rvanilla03)^0.5)-SUM($I405:AT405),('PTRM input'!$I$168*(1+rvanilla03)^0.5)/A26stdlife))</f>
        <v>0</v>
      </c>
      <c r="AV405" s="105">
        <f>IF(A26stdlife="n/a","n/a",IF(AV$3&gt;(A26stdlife+$E405),('PTRM input'!$I$168*(1+rvanilla03)^0.5)-SUM($I405:AU405),('PTRM input'!$I$168*(1+rvanilla03)^0.5)/A26stdlife))</f>
        <v>0</v>
      </c>
      <c r="AW405" s="105">
        <f>IF(A26stdlife="n/a","n/a",IF(AW$3&gt;(A26stdlife+$E405),('PTRM input'!$I$168*(1+rvanilla03)^0.5)-SUM($I405:AV405),('PTRM input'!$I$168*(1+rvanilla03)^0.5)/A26stdlife))</f>
        <v>0</v>
      </c>
      <c r="AX405" s="105">
        <f>IF(A26stdlife="n/a","n/a",IF(AX$3&gt;(A26stdlife+$E405),('PTRM input'!$I$168*(1+rvanilla03)^0.5)-SUM($I405:AW405),('PTRM input'!$I$168*(1+rvanilla03)^0.5)/A26stdlife))</f>
        <v>0</v>
      </c>
      <c r="AY405" s="105">
        <f>IF(A26stdlife="n/a","n/a",IF(AY$3&gt;(A26stdlife+$E405),('PTRM input'!$I$168*(1+rvanilla03)^0.5)-SUM($I405:AX405),('PTRM input'!$I$168*(1+rvanilla03)^0.5)/A26stdlife))</f>
        <v>0</v>
      </c>
      <c r="AZ405" s="105">
        <f>IF(A26stdlife="n/a","n/a",IF(AZ$3&gt;(A26stdlife+$E405),('PTRM input'!$I$168*(1+rvanilla03)^0.5)-SUM($I405:AY405),('PTRM input'!$I$168*(1+rvanilla03)^0.5)/A26stdlife))</f>
        <v>0</v>
      </c>
      <c r="BA405" s="105">
        <f>IF(A26stdlife="n/a","n/a",IF(BA$3&gt;(A26stdlife+$E405),('PTRM input'!$I$168*(1+rvanilla03)^0.5)-SUM($I405:AZ405),('PTRM input'!$I$168*(1+rvanilla03)^0.5)/A26stdlife))</f>
        <v>0</v>
      </c>
      <c r="BB405" s="105">
        <f>IF(A26stdlife="n/a","n/a",IF(BB$3&gt;(A26stdlife+$E405),('PTRM input'!$I$168*(1+rvanilla03)^0.5)-SUM($I405:BA405),('PTRM input'!$I$168*(1+rvanilla03)^0.5)/A26stdlife))</f>
        <v>0</v>
      </c>
      <c r="BC405" s="105">
        <f>IF(A26stdlife="n/a","n/a",IF(BC$3&gt;(A26stdlife+$E405),('PTRM input'!$I$168*(1+rvanilla03)^0.5)-SUM($I405:BB405),('PTRM input'!$I$168*(1+rvanilla03)^0.5)/A26stdlife))</f>
        <v>0</v>
      </c>
      <c r="BD405" s="105">
        <f>IF(A26stdlife="n/a","n/a",IF(BD$3&gt;(A26stdlife+$E405),('PTRM input'!$I$168*(1+rvanilla03)^0.5)-SUM($I405:BC405),('PTRM input'!$I$168*(1+rvanilla03)^0.5)/A26stdlife))</f>
        <v>0</v>
      </c>
      <c r="BE405" s="105">
        <f>IF(A26stdlife="n/a","n/a",IF(BE$3&gt;(A26stdlife+$E405),('PTRM input'!$I$168*(1+rvanilla03)^0.5)-SUM($I405:BD405),('PTRM input'!$I$168*(1+rvanilla03)^0.5)/A26stdlife))</f>
        <v>0</v>
      </c>
      <c r="BF405" s="105">
        <f>IF(A26stdlife="n/a","n/a",IF(BF$3&gt;(A26stdlife+$E405),('PTRM input'!$I$168*(1+rvanilla03)^0.5)-SUM($I405:BE405),('PTRM input'!$I$168*(1+rvanilla03)^0.5)/A26stdlife))</f>
        <v>0</v>
      </c>
      <c r="BG405" s="105">
        <f>IF(A26stdlife="n/a","n/a",IF(BG$3&gt;(A26stdlife+$E405),('PTRM input'!$I$168*(1+rvanilla03)^0.5)-SUM($I405:BF405),('PTRM input'!$I$168*(1+rvanilla03)^0.5)/A26stdlife))</f>
        <v>0</v>
      </c>
      <c r="BH405" s="105">
        <f>IF(A26stdlife="n/a","n/a",IF(BH$3&gt;(A26stdlife+$E405),('PTRM input'!$I$168*(1+rvanilla03)^0.5)-SUM($I405:BG405),('PTRM input'!$I$168*(1+rvanilla03)^0.5)/A26stdlife))</f>
        <v>0</v>
      </c>
      <c r="BI405" s="105">
        <f>IF(A26stdlife="n/a","n/a",IF(BI$3&gt;(A26stdlife+$E405),('PTRM input'!$I$168*(1+rvanilla03)^0.5)-SUM($I405:BH405),('PTRM input'!$I$168*(1+rvanilla03)^0.5)/A26stdlife))</f>
        <v>0</v>
      </c>
      <c r="BJ405" s="234"/>
      <c r="BK405" s="234"/>
      <c r="BL405" s="234"/>
      <c r="BM405" s="234"/>
    </row>
    <row r="406" spans="1:65" s="190" customFormat="1" hidden="1" outlineLevel="2">
      <c r="A406" s="234"/>
      <c r="B406" s="32"/>
      <c r="C406" s="31"/>
      <c r="D406" s="930"/>
      <c r="E406" s="167">
        <v>4</v>
      </c>
      <c r="F406" s="34"/>
      <c r="G406" s="184"/>
      <c r="H406" s="186"/>
      <c r="I406" s="186"/>
      <c r="J406" s="185"/>
      <c r="K406" s="105">
        <f>IF(A26stdlife="n/a","n/a",IF(K$3&gt;(A26stdlife+$E406),('PTRM input'!$J$168*(1+rvanilla04)^0.5)-SUM($J406:J406),('PTRM input'!$J$168*(1+rvanilla04)^0.5)/A26stdlife))</f>
        <v>0</v>
      </c>
      <c r="L406" s="105">
        <f>IF(A26stdlife="n/a","n/a",IF(L$3&gt;(A26stdlife+$E406),('PTRM input'!$J$168*(1+rvanilla04)^0.5)-SUM($J406:K406),('PTRM input'!$J$168*(1+rvanilla04)^0.5)/A26stdlife))</f>
        <v>0</v>
      </c>
      <c r="M406" s="105">
        <f>IF(A26stdlife="n/a","n/a",IF(M$3&gt;(A26stdlife+$E406),('PTRM input'!$J$168*(1+rvanilla04)^0.5)-SUM($J406:L406),('PTRM input'!$J$168*(1+rvanilla04)^0.5)/A26stdlife))</f>
        <v>0</v>
      </c>
      <c r="N406" s="105">
        <f>IF(A26stdlife="n/a","n/a",IF(N$3&gt;(A26stdlife+$E406),('PTRM input'!$J$168*(1+rvanilla04)^0.5)-SUM($J406:M406),('PTRM input'!$J$168*(1+rvanilla04)^0.5)/A26stdlife))</f>
        <v>0</v>
      </c>
      <c r="O406" s="105">
        <f>IF(A26stdlife="n/a","n/a",IF(O$3&gt;(A26stdlife+$E406),('PTRM input'!$J$168*(1+rvanilla04)^0.5)-SUM($J406:N406),('PTRM input'!$J$168*(1+rvanilla04)^0.5)/A26stdlife))</f>
        <v>0</v>
      </c>
      <c r="P406" s="105">
        <f>IF(A26stdlife="n/a","n/a",IF(P$3&gt;(A26stdlife+$E406),('PTRM input'!$J$168*(1+rvanilla04)^0.5)-SUM($J406:O406),('PTRM input'!$J$168*(1+rvanilla04)^0.5)/A26stdlife))</f>
        <v>0</v>
      </c>
      <c r="Q406" s="105">
        <f>IF(A26stdlife="n/a","n/a",IF(Q$3&gt;(A26stdlife+$E406),('PTRM input'!$J$168*(1+rvanilla04)^0.5)-SUM($J406:P406),('PTRM input'!$J$168*(1+rvanilla04)^0.5)/A26stdlife))</f>
        <v>0</v>
      </c>
      <c r="R406" s="105">
        <f>IF(A26stdlife="n/a","n/a",IF(R$3&gt;(A26stdlife+$E406),('PTRM input'!$J$168*(1+rvanilla04)^0.5)-SUM($J406:Q406),('PTRM input'!$J$168*(1+rvanilla04)^0.5)/A26stdlife))</f>
        <v>0</v>
      </c>
      <c r="S406" s="105">
        <f>IF(A26stdlife="n/a","n/a",IF(S$3&gt;(A26stdlife+$E406),('PTRM input'!$J$168*(1+rvanilla04)^0.5)-SUM($J406:R406),('PTRM input'!$J$168*(1+rvanilla04)^0.5)/A26stdlife))</f>
        <v>0</v>
      </c>
      <c r="T406" s="105">
        <f>IF(A26stdlife="n/a","n/a",IF(T$3&gt;(A26stdlife+$E406),('PTRM input'!$J$168*(1+rvanilla04)^0.5)-SUM($J406:S406),('PTRM input'!$J$168*(1+rvanilla04)^0.5)/A26stdlife))</f>
        <v>0</v>
      </c>
      <c r="U406" s="105">
        <f>IF(A26stdlife="n/a","n/a",IF(U$3&gt;(A26stdlife+$E406),('PTRM input'!$J$168*(1+rvanilla04)^0.5)-SUM($J406:T406),('PTRM input'!$J$168*(1+rvanilla04)^0.5)/A26stdlife))</f>
        <v>0</v>
      </c>
      <c r="V406" s="105">
        <f>IF(A26stdlife="n/a","n/a",IF(V$3&gt;(A26stdlife+$E406),('PTRM input'!$J$168*(1+rvanilla04)^0.5)-SUM($J406:U406),('PTRM input'!$J$168*(1+rvanilla04)^0.5)/A26stdlife))</f>
        <v>0</v>
      </c>
      <c r="W406" s="105">
        <f>IF(A26stdlife="n/a","n/a",IF(W$3&gt;(A26stdlife+$E406),('PTRM input'!$J$168*(1+rvanilla04)^0.5)-SUM($J406:V406),('PTRM input'!$J$168*(1+rvanilla04)^0.5)/A26stdlife))</f>
        <v>0</v>
      </c>
      <c r="X406" s="105">
        <f>IF(A26stdlife="n/a","n/a",IF(X$3&gt;(A26stdlife+$E406),('PTRM input'!$J$168*(1+rvanilla04)^0.5)-SUM($J406:W406),('PTRM input'!$J$168*(1+rvanilla04)^0.5)/A26stdlife))</f>
        <v>0</v>
      </c>
      <c r="Y406" s="105">
        <f>IF(A26stdlife="n/a","n/a",IF(Y$3&gt;(A26stdlife+$E406),('PTRM input'!$J$168*(1+rvanilla04)^0.5)-SUM($J406:X406),('PTRM input'!$J$168*(1+rvanilla04)^0.5)/A26stdlife))</f>
        <v>0</v>
      </c>
      <c r="Z406" s="105">
        <f>IF(A26stdlife="n/a","n/a",IF(Z$3&gt;(A26stdlife+$E406),('PTRM input'!$J$168*(1+rvanilla04)^0.5)-SUM($J406:Y406),('PTRM input'!$J$168*(1+rvanilla04)^0.5)/A26stdlife))</f>
        <v>0</v>
      </c>
      <c r="AA406" s="105">
        <f>IF(A26stdlife="n/a","n/a",IF(AA$3&gt;(A26stdlife+$E406),('PTRM input'!$J$168*(1+rvanilla04)^0.5)-SUM($J406:Z406),('PTRM input'!$J$168*(1+rvanilla04)^0.5)/A26stdlife))</f>
        <v>0</v>
      </c>
      <c r="AB406" s="105">
        <f>IF(A26stdlife="n/a","n/a",IF(AB$3&gt;(A26stdlife+$E406),('PTRM input'!$J$168*(1+rvanilla04)^0.5)-SUM($J406:AA406),('PTRM input'!$J$168*(1+rvanilla04)^0.5)/A26stdlife))</f>
        <v>0</v>
      </c>
      <c r="AC406" s="105">
        <f>IF(A26stdlife="n/a","n/a",IF(AC$3&gt;(A26stdlife+$E406),('PTRM input'!$J$168*(1+rvanilla04)^0.5)-SUM($J406:AB406),('PTRM input'!$J$168*(1+rvanilla04)^0.5)/A26stdlife))</f>
        <v>0</v>
      </c>
      <c r="AD406" s="105">
        <f>IF(A26stdlife="n/a","n/a",IF(AD$3&gt;(A26stdlife+$E406),('PTRM input'!$J$168*(1+rvanilla04)^0.5)-SUM($J406:AC406),('PTRM input'!$J$168*(1+rvanilla04)^0.5)/A26stdlife))</f>
        <v>0</v>
      </c>
      <c r="AE406" s="105">
        <f>IF(A26stdlife="n/a","n/a",IF(AE$3&gt;(A26stdlife+$E406),('PTRM input'!$J$168*(1+rvanilla04)^0.5)-SUM($J406:AD406),('PTRM input'!$J$168*(1+rvanilla04)^0.5)/A26stdlife))</f>
        <v>0</v>
      </c>
      <c r="AF406" s="105">
        <f>IF(A26stdlife="n/a","n/a",IF(AF$3&gt;(A26stdlife+$E406),('PTRM input'!$J$168*(1+rvanilla04)^0.5)-SUM($J406:AE406),('PTRM input'!$J$168*(1+rvanilla04)^0.5)/A26stdlife))</f>
        <v>0</v>
      </c>
      <c r="AG406" s="105">
        <f>IF(A26stdlife="n/a","n/a",IF(AG$3&gt;(A26stdlife+$E406),('PTRM input'!$J$168*(1+rvanilla04)^0.5)-SUM($J406:AF406),('PTRM input'!$J$168*(1+rvanilla04)^0.5)/A26stdlife))</f>
        <v>0</v>
      </c>
      <c r="AH406" s="105">
        <f>IF(A26stdlife="n/a","n/a",IF(AH$3&gt;(A26stdlife+$E406),('PTRM input'!$J$168*(1+rvanilla04)^0.5)-SUM($J406:AG406),('PTRM input'!$J$168*(1+rvanilla04)^0.5)/A26stdlife))</f>
        <v>0</v>
      </c>
      <c r="AI406" s="105">
        <f>IF(A26stdlife="n/a","n/a",IF(AI$3&gt;(A26stdlife+$E406),('PTRM input'!$J$168*(1+rvanilla04)^0.5)-SUM($J406:AH406),('PTRM input'!$J$168*(1+rvanilla04)^0.5)/A26stdlife))</f>
        <v>0</v>
      </c>
      <c r="AJ406" s="105">
        <f>IF(A26stdlife="n/a","n/a",IF(AJ$3&gt;(A26stdlife+$E406),('PTRM input'!$J$168*(1+rvanilla04)^0.5)-SUM($J406:AI406),('PTRM input'!$J$168*(1+rvanilla04)^0.5)/A26stdlife))</f>
        <v>0</v>
      </c>
      <c r="AK406" s="105">
        <f>IF(A26stdlife="n/a","n/a",IF(AK$3&gt;(A26stdlife+$E406),('PTRM input'!$J$168*(1+rvanilla04)^0.5)-SUM($J406:AJ406),('PTRM input'!$J$168*(1+rvanilla04)^0.5)/A26stdlife))</f>
        <v>0</v>
      </c>
      <c r="AL406" s="105">
        <f>IF(A26stdlife="n/a","n/a",IF(AL$3&gt;(A26stdlife+$E406),('PTRM input'!$J$168*(1+rvanilla04)^0.5)-SUM($J406:AK406),('PTRM input'!$J$168*(1+rvanilla04)^0.5)/A26stdlife))</f>
        <v>0</v>
      </c>
      <c r="AM406" s="105">
        <f>IF(A26stdlife="n/a","n/a",IF(AM$3&gt;(A26stdlife+$E406),('PTRM input'!$J$168*(1+rvanilla04)^0.5)-SUM($J406:AL406),('PTRM input'!$J$168*(1+rvanilla04)^0.5)/A26stdlife))</f>
        <v>0</v>
      </c>
      <c r="AN406" s="105">
        <f>IF(A26stdlife="n/a","n/a",IF(AN$3&gt;(A26stdlife+$E406),('PTRM input'!$J$168*(1+rvanilla04)^0.5)-SUM($J406:AM406),('PTRM input'!$J$168*(1+rvanilla04)^0.5)/A26stdlife))</f>
        <v>0</v>
      </c>
      <c r="AO406" s="105">
        <f>IF(A26stdlife="n/a","n/a",IF(AO$3&gt;(A26stdlife+$E406),('PTRM input'!$J$168*(1+rvanilla04)^0.5)-SUM($J406:AN406),('PTRM input'!$J$168*(1+rvanilla04)^0.5)/A26stdlife))</f>
        <v>0</v>
      </c>
      <c r="AP406" s="105">
        <f>IF(A26stdlife="n/a","n/a",IF(AP$3&gt;(A26stdlife+$E406),('PTRM input'!$J$168*(1+rvanilla04)^0.5)-SUM($J406:AO406),('PTRM input'!$J$168*(1+rvanilla04)^0.5)/A26stdlife))</f>
        <v>0</v>
      </c>
      <c r="AQ406" s="105">
        <f>IF(A26stdlife="n/a","n/a",IF(AQ$3&gt;(A26stdlife+$E406),('PTRM input'!$J$168*(1+rvanilla04)^0.5)-SUM($J406:AP406),('PTRM input'!$J$168*(1+rvanilla04)^0.5)/A26stdlife))</f>
        <v>0</v>
      </c>
      <c r="AR406" s="105">
        <f>IF(A26stdlife="n/a","n/a",IF(AR$3&gt;(A26stdlife+$E406),('PTRM input'!$J$168*(1+rvanilla04)^0.5)-SUM($J406:AQ406),('PTRM input'!$J$168*(1+rvanilla04)^0.5)/A26stdlife))</f>
        <v>0</v>
      </c>
      <c r="AS406" s="105">
        <f>IF(A26stdlife="n/a","n/a",IF(AS$3&gt;(A26stdlife+$E406),('PTRM input'!$J$168*(1+rvanilla04)^0.5)-SUM($J406:AR406),('PTRM input'!$J$168*(1+rvanilla04)^0.5)/A26stdlife))</f>
        <v>0</v>
      </c>
      <c r="AT406" s="105">
        <f>IF(A26stdlife="n/a","n/a",IF(AT$3&gt;(A26stdlife+$E406),('PTRM input'!$J$168*(1+rvanilla04)^0.5)-SUM($J406:AS406),('PTRM input'!$J$168*(1+rvanilla04)^0.5)/A26stdlife))</f>
        <v>0</v>
      </c>
      <c r="AU406" s="105">
        <f>IF(A26stdlife="n/a","n/a",IF(AU$3&gt;(A26stdlife+$E406),('PTRM input'!$J$168*(1+rvanilla04)^0.5)-SUM($J406:AT406),('PTRM input'!$J$168*(1+rvanilla04)^0.5)/A26stdlife))</f>
        <v>0</v>
      </c>
      <c r="AV406" s="105">
        <f>IF(A26stdlife="n/a","n/a",IF(AV$3&gt;(A26stdlife+$E406),('PTRM input'!$J$168*(1+rvanilla04)^0.5)-SUM($J406:AU406),('PTRM input'!$J$168*(1+rvanilla04)^0.5)/A26stdlife))</f>
        <v>0</v>
      </c>
      <c r="AW406" s="105">
        <f>IF(A26stdlife="n/a","n/a",IF(AW$3&gt;(A26stdlife+$E406),('PTRM input'!$J$168*(1+rvanilla04)^0.5)-SUM($J406:AV406),('PTRM input'!$J$168*(1+rvanilla04)^0.5)/A26stdlife))</f>
        <v>0</v>
      </c>
      <c r="AX406" s="105">
        <f>IF(A26stdlife="n/a","n/a",IF(AX$3&gt;(A26stdlife+$E406),('PTRM input'!$J$168*(1+rvanilla04)^0.5)-SUM($J406:AW406),('PTRM input'!$J$168*(1+rvanilla04)^0.5)/A26stdlife))</f>
        <v>0</v>
      </c>
      <c r="AY406" s="105">
        <f>IF(A26stdlife="n/a","n/a",IF(AY$3&gt;(A26stdlife+$E406),('PTRM input'!$J$168*(1+rvanilla04)^0.5)-SUM($J406:AX406),('PTRM input'!$J$168*(1+rvanilla04)^0.5)/A26stdlife))</f>
        <v>0</v>
      </c>
      <c r="AZ406" s="105">
        <f>IF(A26stdlife="n/a","n/a",IF(AZ$3&gt;(A26stdlife+$E406),('PTRM input'!$J$168*(1+rvanilla04)^0.5)-SUM($J406:AY406),('PTRM input'!$J$168*(1+rvanilla04)^0.5)/A26stdlife))</f>
        <v>0</v>
      </c>
      <c r="BA406" s="105">
        <f>IF(A26stdlife="n/a","n/a",IF(BA$3&gt;(A26stdlife+$E406),('PTRM input'!$J$168*(1+rvanilla04)^0.5)-SUM($J406:AZ406),('PTRM input'!$J$168*(1+rvanilla04)^0.5)/A26stdlife))</f>
        <v>0</v>
      </c>
      <c r="BB406" s="105">
        <f>IF(A26stdlife="n/a","n/a",IF(BB$3&gt;(A26stdlife+$E406),('PTRM input'!$J$168*(1+rvanilla04)^0.5)-SUM($J406:BA406),('PTRM input'!$J$168*(1+rvanilla04)^0.5)/A26stdlife))</f>
        <v>0</v>
      </c>
      <c r="BC406" s="105">
        <f>IF(A26stdlife="n/a","n/a",IF(BC$3&gt;(A26stdlife+$E406),('PTRM input'!$J$168*(1+rvanilla04)^0.5)-SUM($J406:BB406),('PTRM input'!$J$168*(1+rvanilla04)^0.5)/A26stdlife))</f>
        <v>0</v>
      </c>
      <c r="BD406" s="105">
        <f>IF(A26stdlife="n/a","n/a",IF(BD$3&gt;(A26stdlife+$E406),('PTRM input'!$J$168*(1+rvanilla04)^0.5)-SUM($J406:BC406),('PTRM input'!$J$168*(1+rvanilla04)^0.5)/A26stdlife))</f>
        <v>0</v>
      </c>
      <c r="BE406" s="105">
        <f>IF(A26stdlife="n/a","n/a",IF(BE$3&gt;(A26stdlife+$E406),('PTRM input'!$J$168*(1+rvanilla04)^0.5)-SUM($J406:BD406),('PTRM input'!$J$168*(1+rvanilla04)^0.5)/A26stdlife))</f>
        <v>0</v>
      </c>
      <c r="BF406" s="105">
        <f>IF(A26stdlife="n/a","n/a",IF(BF$3&gt;(A26stdlife+$E406),('PTRM input'!$J$168*(1+rvanilla04)^0.5)-SUM($J406:BE406),('PTRM input'!$J$168*(1+rvanilla04)^0.5)/A26stdlife))</f>
        <v>0</v>
      </c>
      <c r="BG406" s="105">
        <f>IF(A26stdlife="n/a","n/a",IF(BG$3&gt;(A26stdlife+$E406),('PTRM input'!$J$168*(1+rvanilla04)^0.5)-SUM($J406:BF406),('PTRM input'!$J$168*(1+rvanilla04)^0.5)/A26stdlife))</f>
        <v>0</v>
      </c>
      <c r="BH406" s="105">
        <f>IF(A26stdlife="n/a","n/a",IF(BH$3&gt;(A26stdlife+$E406),('PTRM input'!$J$168*(1+rvanilla04)^0.5)-SUM($J406:BG406),('PTRM input'!$J$168*(1+rvanilla04)^0.5)/A26stdlife))</f>
        <v>0</v>
      </c>
      <c r="BI406" s="105">
        <f>IF(A26stdlife="n/a","n/a",IF(BI$3&gt;(A26stdlife+$E406),('PTRM input'!$J$168*(1+rvanilla04)^0.5)-SUM($J406:BH406),('PTRM input'!$J$168*(1+rvanilla04)^0.5)/A26stdlife))</f>
        <v>0</v>
      </c>
      <c r="BJ406" s="234"/>
      <c r="BK406" s="234"/>
      <c r="BL406" s="234"/>
      <c r="BM406" s="234"/>
    </row>
    <row r="407" spans="1:65" s="190" customFormat="1" hidden="1" outlineLevel="2">
      <c r="A407" s="234"/>
      <c r="B407" s="32"/>
      <c r="C407" s="31"/>
      <c r="D407" s="930"/>
      <c r="E407" s="167">
        <v>5</v>
      </c>
      <c r="F407" s="34"/>
      <c r="G407" s="184"/>
      <c r="H407" s="186"/>
      <c r="I407" s="186"/>
      <c r="J407" s="186"/>
      <c r="K407" s="185"/>
      <c r="L407" s="105">
        <f>IF(A26stdlife="n/a","n/a",IF(L$3&gt;(A26stdlife+$E407),('PTRM input'!$K$168*(1+rvanilla05)^0.5)-SUM($K407:K407),('PTRM input'!$K$168*(1+rvanilla05)^0.5)/A26stdlife))</f>
        <v>0</v>
      </c>
      <c r="M407" s="105">
        <f>IF(A26stdlife="n/a","n/a",IF(M$3&gt;(A26stdlife+$E407),('PTRM input'!$K$168*(1+rvanilla05)^0.5)-SUM($K407:L407),('PTRM input'!$K$168*(1+rvanilla05)^0.5)/A26stdlife))</f>
        <v>0</v>
      </c>
      <c r="N407" s="105">
        <f>IF(A26stdlife="n/a","n/a",IF(N$3&gt;(A26stdlife+$E407),('PTRM input'!$K$168*(1+rvanilla05)^0.5)-SUM($K407:M407),('PTRM input'!$K$168*(1+rvanilla05)^0.5)/A26stdlife))</f>
        <v>0</v>
      </c>
      <c r="O407" s="105">
        <f>IF(A26stdlife="n/a","n/a",IF(O$3&gt;(A26stdlife+$E407),('PTRM input'!$K$168*(1+rvanilla05)^0.5)-SUM($K407:N407),('PTRM input'!$K$168*(1+rvanilla05)^0.5)/A26stdlife))</f>
        <v>0</v>
      </c>
      <c r="P407" s="105">
        <f>IF(A26stdlife="n/a","n/a",IF(P$3&gt;(A26stdlife+$E407),('PTRM input'!$K$168*(1+rvanilla05)^0.5)-SUM($K407:O407),('PTRM input'!$K$168*(1+rvanilla05)^0.5)/A26stdlife))</f>
        <v>0</v>
      </c>
      <c r="Q407" s="105">
        <f>IF(A26stdlife="n/a","n/a",IF(Q$3&gt;(A26stdlife+$E407),('PTRM input'!$K$168*(1+rvanilla05)^0.5)-SUM($K407:P407),('PTRM input'!$K$168*(1+rvanilla05)^0.5)/A26stdlife))</f>
        <v>0</v>
      </c>
      <c r="R407" s="105">
        <f>IF(A26stdlife="n/a","n/a",IF(R$3&gt;(A26stdlife+$E407),('PTRM input'!$K$168*(1+rvanilla05)^0.5)-SUM($K407:Q407),('PTRM input'!$K$168*(1+rvanilla05)^0.5)/A26stdlife))</f>
        <v>0</v>
      </c>
      <c r="S407" s="105">
        <f>IF(A26stdlife="n/a","n/a",IF(S$3&gt;(A26stdlife+$E407),('PTRM input'!$K$168*(1+rvanilla05)^0.5)-SUM($K407:R407),('PTRM input'!$K$168*(1+rvanilla05)^0.5)/A26stdlife))</f>
        <v>0</v>
      </c>
      <c r="T407" s="105">
        <f>IF(A26stdlife="n/a","n/a",IF(T$3&gt;(A26stdlife+$E407),('PTRM input'!$K$168*(1+rvanilla05)^0.5)-SUM($K407:S407),('PTRM input'!$K$168*(1+rvanilla05)^0.5)/A26stdlife))</f>
        <v>0</v>
      </c>
      <c r="U407" s="105">
        <f>IF(A26stdlife="n/a","n/a",IF(U$3&gt;(A26stdlife+$E407),('PTRM input'!$K$168*(1+rvanilla05)^0.5)-SUM($K407:T407),('PTRM input'!$K$168*(1+rvanilla05)^0.5)/A26stdlife))</f>
        <v>0</v>
      </c>
      <c r="V407" s="105">
        <f>IF(A26stdlife="n/a","n/a",IF(V$3&gt;(A26stdlife+$E407),('PTRM input'!$K$168*(1+rvanilla05)^0.5)-SUM($K407:U407),('PTRM input'!$K$168*(1+rvanilla05)^0.5)/A26stdlife))</f>
        <v>0</v>
      </c>
      <c r="W407" s="105">
        <f>IF(A26stdlife="n/a","n/a",IF(W$3&gt;(A26stdlife+$E407),('PTRM input'!$K$168*(1+rvanilla05)^0.5)-SUM($K407:V407),('PTRM input'!$K$168*(1+rvanilla05)^0.5)/A26stdlife))</f>
        <v>0</v>
      </c>
      <c r="X407" s="105">
        <f>IF(A26stdlife="n/a","n/a",IF(X$3&gt;(A26stdlife+$E407),('PTRM input'!$K$168*(1+rvanilla05)^0.5)-SUM($K407:W407),('PTRM input'!$K$168*(1+rvanilla05)^0.5)/A26stdlife))</f>
        <v>0</v>
      </c>
      <c r="Y407" s="105">
        <f>IF(A26stdlife="n/a","n/a",IF(Y$3&gt;(A26stdlife+$E407),('PTRM input'!$K$168*(1+rvanilla05)^0.5)-SUM($K407:X407),('PTRM input'!$K$168*(1+rvanilla05)^0.5)/A26stdlife))</f>
        <v>0</v>
      </c>
      <c r="Z407" s="105">
        <f>IF(A26stdlife="n/a","n/a",IF(Z$3&gt;(A26stdlife+$E407),('PTRM input'!$K$168*(1+rvanilla05)^0.5)-SUM($K407:Y407),('PTRM input'!$K$168*(1+rvanilla05)^0.5)/A26stdlife))</f>
        <v>0</v>
      </c>
      <c r="AA407" s="105">
        <f>IF(A26stdlife="n/a","n/a",IF(AA$3&gt;(A26stdlife+$E407),('PTRM input'!$K$168*(1+rvanilla05)^0.5)-SUM($K407:Z407),('PTRM input'!$K$168*(1+rvanilla05)^0.5)/A26stdlife))</f>
        <v>0</v>
      </c>
      <c r="AB407" s="105">
        <f>IF(A26stdlife="n/a","n/a",IF(AB$3&gt;(A26stdlife+$E407),('PTRM input'!$K$168*(1+rvanilla05)^0.5)-SUM($K407:AA407),('PTRM input'!$K$168*(1+rvanilla05)^0.5)/A26stdlife))</f>
        <v>0</v>
      </c>
      <c r="AC407" s="105">
        <f>IF(A26stdlife="n/a","n/a",IF(AC$3&gt;(A26stdlife+$E407),('PTRM input'!$K$168*(1+rvanilla05)^0.5)-SUM($K407:AB407),('PTRM input'!$K$168*(1+rvanilla05)^0.5)/A26stdlife))</f>
        <v>0</v>
      </c>
      <c r="AD407" s="105">
        <f>IF(A26stdlife="n/a","n/a",IF(AD$3&gt;(A26stdlife+$E407),('PTRM input'!$K$168*(1+rvanilla05)^0.5)-SUM($K407:AC407),('PTRM input'!$K$168*(1+rvanilla05)^0.5)/A26stdlife))</f>
        <v>0</v>
      </c>
      <c r="AE407" s="105">
        <f>IF(A26stdlife="n/a","n/a",IF(AE$3&gt;(A26stdlife+$E407),('PTRM input'!$K$168*(1+rvanilla05)^0.5)-SUM($K407:AD407),('PTRM input'!$K$168*(1+rvanilla05)^0.5)/A26stdlife))</f>
        <v>0</v>
      </c>
      <c r="AF407" s="105">
        <f>IF(A26stdlife="n/a","n/a",IF(AF$3&gt;(A26stdlife+$E407),('PTRM input'!$K$168*(1+rvanilla05)^0.5)-SUM($K407:AE407),('PTRM input'!$K$168*(1+rvanilla05)^0.5)/A26stdlife))</f>
        <v>0</v>
      </c>
      <c r="AG407" s="105">
        <f>IF(A26stdlife="n/a","n/a",IF(AG$3&gt;(A26stdlife+$E407),('PTRM input'!$K$168*(1+rvanilla05)^0.5)-SUM($K407:AF407),('PTRM input'!$K$168*(1+rvanilla05)^0.5)/A26stdlife))</f>
        <v>0</v>
      </c>
      <c r="AH407" s="105">
        <f>IF(A26stdlife="n/a","n/a",IF(AH$3&gt;(A26stdlife+$E407),('PTRM input'!$K$168*(1+rvanilla05)^0.5)-SUM($K407:AG407),('PTRM input'!$K$168*(1+rvanilla05)^0.5)/A26stdlife))</f>
        <v>0</v>
      </c>
      <c r="AI407" s="105">
        <f>IF(A26stdlife="n/a","n/a",IF(AI$3&gt;(A26stdlife+$E407),('PTRM input'!$K$168*(1+rvanilla05)^0.5)-SUM($K407:AH407),('PTRM input'!$K$168*(1+rvanilla05)^0.5)/A26stdlife))</f>
        <v>0</v>
      </c>
      <c r="AJ407" s="105">
        <f>IF(A26stdlife="n/a","n/a",IF(AJ$3&gt;(A26stdlife+$E407),('PTRM input'!$K$168*(1+rvanilla05)^0.5)-SUM($K407:AI407),('PTRM input'!$K$168*(1+rvanilla05)^0.5)/A26stdlife))</f>
        <v>0</v>
      </c>
      <c r="AK407" s="105">
        <f>IF(A26stdlife="n/a","n/a",IF(AK$3&gt;(A26stdlife+$E407),('PTRM input'!$K$168*(1+rvanilla05)^0.5)-SUM($K407:AJ407),('PTRM input'!$K$168*(1+rvanilla05)^0.5)/A26stdlife))</f>
        <v>0</v>
      </c>
      <c r="AL407" s="105">
        <f>IF(A26stdlife="n/a","n/a",IF(AL$3&gt;(A26stdlife+$E407),('PTRM input'!$K$168*(1+rvanilla05)^0.5)-SUM($K407:AK407),('PTRM input'!$K$168*(1+rvanilla05)^0.5)/A26stdlife))</f>
        <v>0</v>
      </c>
      <c r="AM407" s="105">
        <f>IF(A26stdlife="n/a","n/a",IF(AM$3&gt;(A26stdlife+$E407),('PTRM input'!$K$168*(1+rvanilla05)^0.5)-SUM($K407:AL407),('PTRM input'!$K$168*(1+rvanilla05)^0.5)/A26stdlife))</f>
        <v>0</v>
      </c>
      <c r="AN407" s="105">
        <f>IF(A26stdlife="n/a","n/a",IF(AN$3&gt;(A26stdlife+$E407),('PTRM input'!$K$168*(1+rvanilla05)^0.5)-SUM($K407:AM407),('PTRM input'!$K$168*(1+rvanilla05)^0.5)/A26stdlife))</f>
        <v>0</v>
      </c>
      <c r="AO407" s="105">
        <f>IF(A26stdlife="n/a","n/a",IF(AO$3&gt;(A26stdlife+$E407),('PTRM input'!$K$168*(1+rvanilla05)^0.5)-SUM($K407:AN407),('PTRM input'!$K$168*(1+rvanilla05)^0.5)/A26stdlife))</f>
        <v>0</v>
      </c>
      <c r="AP407" s="105">
        <f>IF(A26stdlife="n/a","n/a",IF(AP$3&gt;(A26stdlife+$E407),('PTRM input'!$K$168*(1+rvanilla05)^0.5)-SUM($K407:AO407),('PTRM input'!$K$168*(1+rvanilla05)^0.5)/A26stdlife))</f>
        <v>0</v>
      </c>
      <c r="AQ407" s="105">
        <f>IF(A26stdlife="n/a","n/a",IF(AQ$3&gt;(A26stdlife+$E407),('PTRM input'!$K$168*(1+rvanilla05)^0.5)-SUM($K407:AP407),('PTRM input'!$K$168*(1+rvanilla05)^0.5)/A26stdlife))</f>
        <v>0</v>
      </c>
      <c r="AR407" s="105">
        <f>IF(A26stdlife="n/a","n/a",IF(AR$3&gt;(A26stdlife+$E407),('PTRM input'!$K$168*(1+rvanilla05)^0.5)-SUM($K407:AQ407),('PTRM input'!$K$168*(1+rvanilla05)^0.5)/A26stdlife))</f>
        <v>0</v>
      </c>
      <c r="AS407" s="105">
        <f>IF(A26stdlife="n/a","n/a",IF(AS$3&gt;(A26stdlife+$E407),('PTRM input'!$K$168*(1+rvanilla05)^0.5)-SUM($K407:AR407),('PTRM input'!$K$168*(1+rvanilla05)^0.5)/A26stdlife))</f>
        <v>0</v>
      </c>
      <c r="AT407" s="105">
        <f>IF(A26stdlife="n/a","n/a",IF(AT$3&gt;(A26stdlife+$E407),('PTRM input'!$K$168*(1+rvanilla05)^0.5)-SUM($K407:AS407),('PTRM input'!$K$168*(1+rvanilla05)^0.5)/A26stdlife))</f>
        <v>0</v>
      </c>
      <c r="AU407" s="105">
        <f>IF(A26stdlife="n/a","n/a",IF(AU$3&gt;(A26stdlife+$E407),('PTRM input'!$K$168*(1+rvanilla05)^0.5)-SUM($K407:AT407),('PTRM input'!$K$168*(1+rvanilla05)^0.5)/A26stdlife))</f>
        <v>0</v>
      </c>
      <c r="AV407" s="105">
        <f>IF(A26stdlife="n/a","n/a",IF(AV$3&gt;(A26stdlife+$E407),('PTRM input'!$K$168*(1+rvanilla05)^0.5)-SUM($K407:AU407),('PTRM input'!$K$168*(1+rvanilla05)^0.5)/A26stdlife))</f>
        <v>0</v>
      </c>
      <c r="AW407" s="105">
        <f>IF(A26stdlife="n/a","n/a",IF(AW$3&gt;(A26stdlife+$E407),('PTRM input'!$K$168*(1+rvanilla05)^0.5)-SUM($K407:AV407),('PTRM input'!$K$168*(1+rvanilla05)^0.5)/A26stdlife))</f>
        <v>0</v>
      </c>
      <c r="AX407" s="105">
        <f>IF(A26stdlife="n/a","n/a",IF(AX$3&gt;(A26stdlife+$E407),('PTRM input'!$K$168*(1+rvanilla05)^0.5)-SUM($K407:AW407),('PTRM input'!$K$168*(1+rvanilla05)^0.5)/A26stdlife))</f>
        <v>0</v>
      </c>
      <c r="AY407" s="105">
        <f>IF(A26stdlife="n/a","n/a",IF(AY$3&gt;(A26stdlife+$E407),('PTRM input'!$K$168*(1+rvanilla05)^0.5)-SUM($K407:AX407),('PTRM input'!$K$168*(1+rvanilla05)^0.5)/A26stdlife))</f>
        <v>0</v>
      </c>
      <c r="AZ407" s="105">
        <f>IF(A26stdlife="n/a","n/a",IF(AZ$3&gt;(A26stdlife+$E407),('PTRM input'!$K$168*(1+rvanilla05)^0.5)-SUM($K407:AY407),('PTRM input'!$K$168*(1+rvanilla05)^0.5)/A26stdlife))</f>
        <v>0</v>
      </c>
      <c r="BA407" s="105">
        <f>IF(A26stdlife="n/a","n/a",IF(BA$3&gt;(A26stdlife+$E407),('PTRM input'!$K$168*(1+rvanilla05)^0.5)-SUM($K407:AZ407),('PTRM input'!$K$168*(1+rvanilla05)^0.5)/A26stdlife))</f>
        <v>0</v>
      </c>
      <c r="BB407" s="105">
        <f>IF(A26stdlife="n/a","n/a",IF(BB$3&gt;(A26stdlife+$E407),('PTRM input'!$K$168*(1+rvanilla05)^0.5)-SUM($K407:BA407),('PTRM input'!$K$168*(1+rvanilla05)^0.5)/A26stdlife))</f>
        <v>0</v>
      </c>
      <c r="BC407" s="105">
        <f>IF(A26stdlife="n/a","n/a",IF(BC$3&gt;(A26stdlife+$E407),('PTRM input'!$K$168*(1+rvanilla05)^0.5)-SUM($K407:BB407),('PTRM input'!$K$168*(1+rvanilla05)^0.5)/A26stdlife))</f>
        <v>0</v>
      </c>
      <c r="BD407" s="105">
        <f>IF(A26stdlife="n/a","n/a",IF(BD$3&gt;(A26stdlife+$E407),('PTRM input'!$K$168*(1+rvanilla05)^0.5)-SUM($K407:BC407),('PTRM input'!$K$168*(1+rvanilla05)^0.5)/A26stdlife))</f>
        <v>0</v>
      </c>
      <c r="BE407" s="105">
        <f>IF(A26stdlife="n/a","n/a",IF(BE$3&gt;(A26stdlife+$E407),('PTRM input'!$K$168*(1+rvanilla05)^0.5)-SUM($K407:BD407),('PTRM input'!$K$168*(1+rvanilla05)^0.5)/A26stdlife))</f>
        <v>0</v>
      </c>
      <c r="BF407" s="105">
        <f>IF(A26stdlife="n/a","n/a",IF(BF$3&gt;(A26stdlife+$E407),('PTRM input'!$K$168*(1+rvanilla05)^0.5)-SUM($K407:BE407),('PTRM input'!$K$168*(1+rvanilla05)^0.5)/A26stdlife))</f>
        <v>0</v>
      </c>
      <c r="BG407" s="105">
        <f>IF(A26stdlife="n/a","n/a",IF(BG$3&gt;(A26stdlife+$E407),('PTRM input'!$K$168*(1+rvanilla05)^0.5)-SUM($K407:BF407),('PTRM input'!$K$168*(1+rvanilla05)^0.5)/A26stdlife))</f>
        <v>0</v>
      </c>
      <c r="BH407" s="105">
        <f>IF(A26stdlife="n/a","n/a",IF(BH$3&gt;(A26stdlife+$E407),('PTRM input'!$K$168*(1+rvanilla05)^0.5)-SUM($K407:BG407),('PTRM input'!$K$168*(1+rvanilla05)^0.5)/A26stdlife))</f>
        <v>0</v>
      </c>
      <c r="BI407" s="105">
        <f>IF(A26stdlife="n/a","n/a",IF(BI$3&gt;(A26stdlife+$E407),('PTRM input'!$K$168*(1+rvanilla05)^0.5)-SUM($K407:BH407),('PTRM input'!$K$168*(1+rvanilla05)^0.5)/A26stdlife))</f>
        <v>0</v>
      </c>
      <c r="BJ407" s="234"/>
      <c r="BK407" s="234"/>
      <c r="BL407" s="234"/>
      <c r="BM407" s="234"/>
    </row>
    <row r="408" spans="1:65" s="190" customFormat="1" hidden="1" outlineLevel="2">
      <c r="A408" s="234"/>
      <c r="B408" s="32"/>
      <c r="C408" s="31"/>
      <c r="D408" s="930"/>
      <c r="E408" s="167">
        <v>6</v>
      </c>
      <c r="F408" s="34"/>
      <c r="G408" s="184"/>
      <c r="H408" s="186"/>
      <c r="I408" s="186"/>
      <c r="J408" s="186"/>
      <c r="K408" s="186"/>
      <c r="L408" s="185"/>
      <c r="M408" s="105">
        <f>IF(A26stdlife="n/a","n/a",IF(M$3&gt;(A26stdlife+$E408),('PTRM input'!$L$168*(1+rvanilla06)^0.5)-SUM($L408:L408),('PTRM input'!$L$168*(1+rvanilla06)^0.5)/A26stdlife))</f>
        <v>0</v>
      </c>
      <c r="N408" s="105">
        <f>IF(A26stdlife="n/a","n/a",IF(N$3&gt;(A26stdlife+$E408),('PTRM input'!$L$168*(1+rvanilla06)^0.5)-SUM($L408:M408),('PTRM input'!$L$168*(1+rvanilla06)^0.5)/A26stdlife))</f>
        <v>0</v>
      </c>
      <c r="O408" s="105">
        <f>IF(A26stdlife="n/a","n/a",IF(O$3&gt;(A26stdlife+$E408),('PTRM input'!$L$168*(1+rvanilla06)^0.5)-SUM($L408:N408),('PTRM input'!$L$168*(1+rvanilla06)^0.5)/A26stdlife))</f>
        <v>0</v>
      </c>
      <c r="P408" s="105">
        <f>IF(A26stdlife="n/a","n/a",IF(P$3&gt;(A26stdlife+$E408),('PTRM input'!$L$168*(1+rvanilla06)^0.5)-SUM($L408:O408),('PTRM input'!$L$168*(1+rvanilla06)^0.5)/A26stdlife))</f>
        <v>0</v>
      </c>
      <c r="Q408" s="105">
        <f>IF(A26stdlife="n/a","n/a",IF(Q$3&gt;(A26stdlife+$E408),('PTRM input'!$L$168*(1+rvanilla06)^0.5)-SUM($L408:P408),('PTRM input'!$L$168*(1+rvanilla06)^0.5)/A26stdlife))</f>
        <v>0</v>
      </c>
      <c r="R408" s="105">
        <f>IF(A26stdlife="n/a","n/a",IF(R$3&gt;(A26stdlife+$E408),('PTRM input'!$L$168*(1+rvanilla06)^0.5)-SUM($L408:Q408),('PTRM input'!$L$168*(1+rvanilla06)^0.5)/A26stdlife))</f>
        <v>0</v>
      </c>
      <c r="S408" s="105">
        <f>IF(A26stdlife="n/a","n/a",IF(S$3&gt;(A26stdlife+$E408),('PTRM input'!$L$168*(1+rvanilla06)^0.5)-SUM($L408:R408),('PTRM input'!$L$168*(1+rvanilla06)^0.5)/A26stdlife))</f>
        <v>0</v>
      </c>
      <c r="T408" s="105">
        <f>IF(A26stdlife="n/a","n/a",IF(T$3&gt;(A26stdlife+$E408),('PTRM input'!$L$168*(1+rvanilla06)^0.5)-SUM($L408:S408),('PTRM input'!$L$168*(1+rvanilla06)^0.5)/A26stdlife))</f>
        <v>0</v>
      </c>
      <c r="U408" s="105">
        <f>IF(A26stdlife="n/a","n/a",IF(U$3&gt;(A26stdlife+$E408),('PTRM input'!$L$168*(1+rvanilla06)^0.5)-SUM($L408:T408),('PTRM input'!$L$168*(1+rvanilla06)^0.5)/A26stdlife))</f>
        <v>0</v>
      </c>
      <c r="V408" s="105">
        <f>IF(A26stdlife="n/a","n/a",IF(V$3&gt;(A26stdlife+$E408),('PTRM input'!$L$168*(1+rvanilla06)^0.5)-SUM($L408:U408),('PTRM input'!$L$168*(1+rvanilla06)^0.5)/A26stdlife))</f>
        <v>0</v>
      </c>
      <c r="W408" s="105">
        <f>IF(A26stdlife="n/a","n/a",IF(W$3&gt;(A26stdlife+$E408),('PTRM input'!$L$168*(1+rvanilla06)^0.5)-SUM($L408:V408),('PTRM input'!$L$168*(1+rvanilla06)^0.5)/A26stdlife))</f>
        <v>0</v>
      </c>
      <c r="X408" s="105">
        <f>IF(A26stdlife="n/a","n/a",IF(X$3&gt;(A26stdlife+$E408),('PTRM input'!$L$168*(1+rvanilla06)^0.5)-SUM($L408:W408),('PTRM input'!$L$168*(1+rvanilla06)^0.5)/A26stdlife))</f>
        <v>0</v>
      </c>
      <c r="Y408" s="105">
        <f>IF(A26stdlife="n/a","n/a",IF(Y$3&gt;(A26stdlife+$E408),('PTRM input'!$L$168*(1+rvanilla06)^0.5)-SUM($L408:X408),('PTRM input'!$L$168*(1+rvanilla06)^0.5)/A26stdlife))</f>
        <v>0</v>
      </c>
      <c r="Z408" s="105">
        <f>IF(A26stdlife="n/a","n/a",IF(Z$3&gt;(A26stdlife+$E408),('PTRM input'!$L$168*(1+rvanilla06)^0.5)-SUM($L408:Y408),('PTRM input'!$L$168*(1+rvanilla06)^0.5)/A26stdlife))</f>
        <v>0</v>
      </c>
      <c r="AA408" s="105">
        <f>IF(A26stdlife="n/a","n/a",IF(AA$3&gt;(A26stdlife+$E408),('PTRM input'!$L$168*(1+rvanilla06)^0.5)-SUM($L408:Z408),('PTRM input'!$L$168*(1+rvanilla06)^0.5)/A26stdlife))</f>
        <v>0</v>
      </c>
      <c r="AB408" s="105">
        <f>IF(A26stdlife="n/a","n/a",IF(AB$3&gt;(A26stdlife+$E408),('PTRM input'!$L$168*(1+rvanilla06)^0.5)-SUM($L408:AA408),('PTRM input'!$L$168*(1+rvanilla06)^0.5)/A26stdlife))</f>
        <v>0</v>
      </c>
      <c r="AC408" s="105">
        <f>IF(A26stdlife="n/a","n/a",IF(AC$3&gt;(A26stdlife+$E408),('PTRM input'!$L$168*(1+rvanilla06)^0.5)-SUM($L408:AB408),('PTRM input'!$L$168*(1+rvanilla06)^0.5)/A26stdlife))</f>
        <v>0</v>
      </c>
      <c r="AD408" s="105">
        <f>IF(A26stdlife="n/a","n/a",IF(AD$3&gt;(A26stdlife+$E408),('PTRM input'!$L$168*(1+rvanilla06)^0.5)-SUM($L408:AC408),('PTRM input'!$L$168*(1+rvanilla06)^0.5)/A26stdlife))</f>
        <v>0</v>
      </c>
      <c r="AE408" s="105">
        <f>IF(A26stdlife="n/a","n/a",IF(AE$3&gt;(A26stdlife+$E408),('PTRM input'!$L$168*(1+rvanilla06)^0.5)-SUM($L408:AD408),('PTRM input'!$L$168*(1+rvanilla06)^0.5)/A26stdlife))</f>
        <v>0</v>
      </c>
      <c r="AF408" s="105">
        <f>IF(A26stdlife="n/a","n/a",IF(AF$3&gt;(A26stdlife+$E408),('PTRM input'!$L$168*(1+rvanilla06)^0.5)-SUM($L408:AE408),('PTRM input'!$L$168*(1+rvanilla06)^0.5)/A26stdlife))</f>
        <v>0</v>
      </c>
      <c r="AG408" s="105">
        <f>IF(A26stdlife="n/a","n/a",IF(AG$3&gt;(A26stdlife+$E408),('PTRM input'!$L$168*(1+rvanilla06)^0.5)-SUM($L408:AF408),('PTRM input'!$L$168*(1+rvanilla06)^0.5)/A26stdlife))</f>
        <v>0</v>
      </c>
      <c r="AH408" s="105">
        <f>IF(A26stdlife="n/a","n/a",IF(AH$3&gt;(A26stdlife+$E408),('PTRM input'!$L$168*(1+rvanilla06)^0.5)-SUM($L408:AG408),('PTRM input'!$L$168*(1+rvanilla06)^0.5)/A26stdlife))</f>
        <v>0</v>
      </c>
      <c r="AI408" s="105">
        <f>IF(A26stdlife="n/a","n/a",IF(AI$3&gt;(A26stdlife+$E408),('PTRM input'!$L$168*(1+rvanilla06)^0.5)-SUM($L408:AH408),('PTRM input'!$L$168*(1+rvanilla06)^0.5)/A26stdlife))</f>
        <v>0</v>
      </c>
      <c r="AJ408" s="105">
        <f>IF(A26stdlife="n/a","n/a",IF(AJ$3&gt;(A26stdlife+$E408),('PTRM input'!$L$168*(1+rvanilla06)^0.5)-SUM($L408:AI408),('PTRM input'!$L$168*(1+rvanilla06)^0.5)/A26stdlife))</f>
        <v>0</v>
      </c>
      <c r="AK408" s="105">
        <f>IF(A26stdlife="n/a","n/a",IF(AK$3&gt;(A26stdlife+$E408),('PTRM input'!$L$168*(1+rvanilla06)^0.5)-SUM($L408:AJ408),('PTRM input'!$L$168*(1+rvanilla06)^0.5)/A26stdlife))</f>
        <v>0</v>
      </c>
      <c r="AL408" s="105">
        <f>IF(A26stdlife="n/a","n/a",IF(AL$3&gt;(A26stdlife+$E408),('PTRM input'!$L$168*(1+rvanilla06)^0.5)-SUM($L408:AK408),('PTRM input'!$L$168*(1+rvanilla06)^0.5)/A26stdlife))</f>
        <v>0</v>
      </c>
      <c r="AM408" s="105">
        <f>IF(A26stdlife="n/a","n/a",IF(AM$3&gt;(A26stdlife+$E408),('PTRM input'!$L$168*(1+rvanilla06)^0.5)-SUM($L408:AL408),('PTRM input'!$L$168*(1+rvanilla06)^0.5)/A26stdlife))</f>
        <v>0</v>
      </c>
      <c r="AN408" s="105">
        <f>IF(A26stdlife="n/a","n/a",IF(AN$3&gt;(A26stdlife+$E408),('PTRM input'!$L$168*(1+rvanilla06)^0.5)-SUM($L408:AM408),('PTRM input'!$L$168*(1+rvanilla06)^0.5)/A26stdlife))</f>
        <v>0</v>
      </c>
      <c r="AO408" s="105">
        <f>IF(A26stdlife="n/a","n/a",IF(AO$3&gt;(A26stdlife+$E408),('PTRM input'!$L$168*(1+rvanilla06)^0.5)-SUM($L408:AN408),('PTRM input'!$L$168*(1+rvanilla06)^0.5)/A26stdlife))</f>
        <v>0</v>
      </c>
      <c r="AP408" s="105">
        <f>IF(A26stdlife="n/a","n/a",IF(AP$3&gt;(A26stdlife+$E408),('PTRM input'!$L$168*(1+rvanilla06)^0.5)-SUM($L408:AO408),('PTRM input'!$L$168*(1+rvanilla06)^0.5)/A26stdlife))</f>
        <v>0</v>
      </c>
      <c r="AQ408" s="105">
        <f>IF(A26stdlife="n/a","n/a",IF(AQ$3&gt;(A26stdlife+$E408),('PTRM input'!$L$168*(1+rvanilla06)^0.5)-SUM($L408:AP408),('PTRM input'!$L$168*(1+rvanilla06)^0.5)/A26stdlife))</f>
        <v>0</v>
      </c>
      <c r="AR408" s="105">
        <f>IF(A26stdlife="n/a","n/a",IF(AR$3&gt;(A26stdlife+$E408),('PTRM input'!$L$168*(1+rvanilla06)^0.5)-SUM($L408:AQ408),('PTRM input'!$L$168*(1+rvanilla06)^0.5)/A26stdlife))</f>
        <v>0</v>
      </c>
      <c r="AS408" s="105">
        <f>IF(A26stdlife="n/a","n/a",IF(AS$3&gt;(A26stdlife+$E408),('PTRM input'!$L$168*(1+rvanilla06)^0.5)-SUM($L408:AR408),('PTRM input'!$L$168*(1+rvanilla06)^0.5)/A26stdlife))</f>
        <v>0</v>
      </c>
      <c r="AT408" s="105">
        <f>IF(A26stdlife="n/a","n/a",IF(AT$3&gt;(A26stdlife+$E408),('PTRM input'!$L$168*(1+rvanilla06)^0.5)-SUM($L408:AS408),('PTRM input'!$L$168*(1+rvanilla06)^0.5)/A26stdlife))</f>
        <v>0</v>
      </c>
      <c r="AU408" s="105">
        <f>IF(A26stdlife="n/a","n/a",IF(AU$3&gt;(A26stdlife+$E408),('PTRM input'!$L$168*(1+rvanilla06)^0.5)-SUM($L408:AT408),('PTRM input'!$L$168*(1+rvanilla06)^0.5)/A26stdlife))</f>
        <v>0</v>
      </c>
      <c r="AV408" s="105">
        <f>IF(A26stdlife="n/a","n/a",IF(AV$3&gt;(A26stdlife+$E408),('PTRM input'!$L$168*(1+rvanilla06)^0.5)-SUM($L408:AU408),('PTRM input'!$L$168*(1+rvanilla06)^0.5)/A26stdlife))</f>
        <v>0</v>
      </c>
      <c r="AW408" s="105">
        <f>IF(A26stdlife="n/a","n/a",IF(AW$3&gt;(A26stdlife+$E408),('PTRM input'!$L$168*(1+rvanilla06)^0.5)-SUM($L408:AV408),('PTRM input'!$L$168*(1+rvanilla06)^0.5)/A26stdlife))</f>
        <v>0</v>
      </c>
      <c r="AX408" s="105">
        <f>IF(A26stdlife="n/a","n/a",IF(AX$3&gt;(A26stdlife+$E408),('PTRM input'!$L$168*(1+rvanilla06)^0.5)-SUM($L408:AW408),('PTRM input'!$L$168*(1+rvanilla06)^0.5)/A26stdlife))</f>
        <v>0</v>
      </c>
      <c r="AY408" s="105">
        <f>IF(A26stdlife="n/a","n/a",IF(AY$3&gt;(A26stdlife+$E408),('PTRM input'!$L$168*(1+rvanilla06)^0.5)-SUM($L408:AX408),('PTRM input'!$L$168*(1+rvanilla06)^0.5)/A26stdlife))</f>
        <v>0</v>
      </c>
      <c r="AZ408" s="105">
        <f>IF(A26stdlife="n/a","n/a",IF(AZ$3&gt;(A26stdlife+$E408),('PTRM input'!$L$168*(1+rvanilla06)^0.5)-SUM($L408:AY408),('PTRM input'!$L$168*(1+rvanilla06)^0.5)/A26stdlife))</f>
        <v>0</v>
      </c>
      <c r="BA408" s="105">
        <f>IF(A26stdlife="n/a","n/a",IF(BA$3&gt;(A26stdlife+$E408),('PTRM input'!$L$168*(1+rvanilla06)^0.5)-SUM($L408:AZ408),('PTRM input'!$L$168*(1+rvanilla06)^0.5)/A26stdlife))</f>
        <v>0</v>
      </c>
      <c r="BB408" s="105">
        <f>IF(A26stdlife="n/a","n/a",IF(BB$3&gt;(A26stdlife+$E408),('PTRM input'!$L$168*(1+rvanilla06)^0.5)-SUM($L408:BA408),('PTRM input'!$L$168*(1+rvanilla06)^0.5)/A26stdlife))</f>
        <v>0</v>
      </c>
      <c r="BC408" s="105">
        <f>IF(A26stdlife="n/a","n/a",IF(BC$3&gt;(A26stdlife+$E408),('PTRM input'!$L$168*(1+rvanilla06)^0.5)-SUM($L408:BB408),('PTRM input'!$L$168*(1+rvanilla06)^0.5)/A26stdlife))</f>
        <v>0</v>
      </c>
      <c r="BD408" s="105">
        <f>IF(A26stdlife="n/a","n/a",IF(BD$3&gt;(A26stdlife+$E408),('PTRM input'!$L$168*(1+rvanilla06)^0.5)-SUM($L408:BC408),('PTRM input'!$L$168*(1+rvanilla06)^0.5)/A26stdlife))</f>
        <v>0</v>
      </c>
      <c r="BE408" s="105">
        <f>IF(A26stdlife="n/a","n/a",IF(BE$3&gt;(A26stdlife+$E408),('PTRM input'!$L$168*(1+rvanilla06)^0.5)-SUM($L408:BD408),('PTRM input'!$L$168*(1+rvanilla06)^0.5)/A26stdlife))</f>
        <v>0</v>
      </c>
      <c r="BF408" s="105">
        <f>IF(A26stdlife="n/a","n/a",IF(BF$3&gt;(A26stdlife+$E408),('PTRM input'!$L$168*(1+rvanilla06)^0.5)-SUM($L408:BE408),('PTRM input'!$L$168*(1+rvanilla06)^0.5)/A26stdlife))</f>
        <v>0</v>
      </c>
      <c r="BG408" s="105">
        <f>IF(A26stdlife="n/a","n/a",IF(BG$3&gt;(A26stdlife+$E408),('PTRM input'!$L$168*(1+rvanilla06)^0.5)-SUM($L408:BF408),('PTRM input'!$L$168*(1+rvanilla06)^0.5)/A26stdlife))</f>
        <v>0</v>
      </c>
      <c r="BH408" s="105">
        <f>IF(A26stdlife="n/a","n/a",IF(BH$3&gt;(A26stdlife+$E408),('PTRM input'!$L$168*(1+rvanilla06)^0.5)-SUM($L408:BG408),('PTRM input'!$L$168*(1+rvanilla06)^0.5)/A26stdlife))</f>
        <v>0</v>
      </c>
      <c r="BI408" s="105">
        <f>IF(A26stdlife="n/a","n/a",IF(BI$3&gt;(A26stdlife+$E408),('PTRM input'!$L$168*(1+rvanilla06)^0.5)-SUM($L408:BH408),('PTRM input'!$L$168*(1+rvanilla06)^0.5)/A26stdlife))</f>
        <v>0</v>
      </c>
      <c r="BJ408" s="234"/>
      <c r="BK408" s="234"/>
      <c r="BL408" s="234"/>
      <c r="BM408" s="234"/>
    </row>
    <row r="409" spans="1:65" s="190" customFormat="1" hidden="1" outlineLevel="2">
      <c r="A409" s="234"/>
      <c r="B409" s="32"/>
      <c r="C409" s="31"/>
      <c r="D409" s="930"/>
      <c r="E409" s="167">
        <v>7</v>
      </c>
      <c r="F409" s="34"/>
      <c r="G409" s="184"/>
      <c r="H409" s="186"/>
      <c r="I409" s="186"/>
      <c r="J409" s="186"/>
      <c r="K409" s="186"/>
      <c r="L409" s="186"/>
      <c r="M409" s="185"/>
      <c r="N409" s="105">
        <f>IF(A26stdlife="n/a","n/a",IF(N$3&gt;(A26stdlife+$E409),('PTRM input'!$M$168*(1+rvanilla07)^0.5)-SUM($M409:M409),('PTRM input'!$M$168*(1+rvanilla07)^0.5)/A26stdlife))</f>
        <v>0</v>
      </c>
      <c r="O409" s="105">
        <f>IF(A26stdlife="n/a","n/a",IF(O$3&gt;(A26stdlife+$E409),('PTRM input'!$M$168*(1+rvanilla07)^0.5)-SUM($M409:N409),('PTRM input'!$M$168*(1+rvanilla07)^0.5)/A26stdlife))</f>
        <v>0</v>
      </c>
      <c r="P409" s="105">
        <f>IF(A26stdlife="n/a","n/a",IF(P$3&gt;(A26stdlife+$E409),('PTRM input'!$M$168*(1+rvanilla07)^0.5)-SUM($M409:O409),('PTRM input'!$M$168*(1+rvanilla07)^0.5)/A26stdlife))</f>
        <v>0</v>
      </c>
      <c r="Q409" s="105">
        <f>IF(A26stdlife="n/a","n/a",IF(Q$3&gt;(A26stdlife+$E409),('PTRM input'!$M$168*(1+rvanilla07)^0.5)-SUM($M409:P409),('PTRM input'!$M$168*(1+rvanilla07)^0.5)/A26stdlife))</f>
        <v>0</v>
      </c>
      <c r="R409" s="105">
        <f>IF(A26stdlife="n/a","n/a",IF(R$3&gt;(A26stdlife+$E409),('PTRM input'!$M$168*(1+rvanilla07)^0.5)-SUM($M409:Q409),('PTRM input'!$M$168*(1+rvanilla07)^0.5)/A26stdlife))</f>
        <v>0</v>
      </c>
      <c r="S409" s="105">
        <f>IF(A26stdlife="n/a","n/a",IF(S$3&gt;(A26stdlife+$E409),('PTRM input'!$M$168*(1+rvanilla07)^0.5)-SUM($M409:R409),('PTRM input'!$M$168*(1+rvanilla07)^0.5)/A26stdlife))</f>
        <v>0</v>
      </c>
      <c r="T409" s="105">
        <f>IF(A26stdlife="n/a","n/a",IF(T$3&gt;(A26stdlife+$E409),('PTRM input'!$M$168*(1+rvanilla07)^0.5)-SUM($M409:S409),('PTRM input'!$M$168*(1+rvanilla07)^0.5)/A26stdlife))</f>
        <v>0</v>
      </c>
      <c r="U409" s="105">
        <f>IF(A26stdlife="n/a","n/a",IF(U$3&gt;(A26stdlife+$E409),('PTRM input'!$M$168*(1+rvanilla07)^0.5)-SUM($M409:T409),('PTRM input'!$M$168*(1+rvanilla07)^0.5)/A26stdlife))</f>
        <v>0</v>
      </c>
      <c r="V409" s="105">
        <f>IF(A26stdlife="n/a","n/a",IF(V$3&gt;(A26stdlife+$E409),('PTRM input'!$M$168*(1+rvanilla07)^0.5)-SUM($M409:U409),('PTRM input'!$M$168*(1+rvanilla07)^0.5)/A26stdlife))</f>
        <v>0</v>
      </c>
      <c r="W409" s="105">
        <f>IF(A26stdlife="n/a","n/a",IF(W$3&gt;(A26stdlife+$E409),('PTRM input'!$M$168*(1+rvanilla07)^0.5)-SUM($M409:V409),('PTRM input'!$M$168*(1+rvanilla07)^0.5)/A26stdlife))</f>
        <v>0</v>
      </c>
      <c r="X409" s="105">
        <f>IF(A26stdlife="n/a","n/a",IF(X$3&gt;(A26stdlife+$E409),('PTRM input'!$M$168*(1+rvanilla07)^0.5)-SUM($M409:W409),('PTRM input'!$M$168*(1+rvanilla07)^0.5)/A26stdlife))</f>
        <v>0</v>
      </c>
      <c r="Y409" s="105">
        <f>IF(A26stdlife="n/a","n/a",IF(Y$3&gt;(A26stdlife+$E409),('PTRM input'!$M$168*(1+rvanilla07)^0.5)-SUM($M409:X409),('PTRM input'!$M$168*(1+rvanilla07)^0.5)/A26stdlife))</f>
        <v>0</v>
      </c>
      <c r="Z409" s="105">
        <f>IF(A26stdlife="n/a","n/a",IF(Z$3&gt;(A26stdlife+$E409),('PTRM input'!$M$168*(1+rvanilla07)^0.5)-SUM($M409:Y409),('PTRM input'!$M$168*(1+rvanilla07)^0.5)/A26stdlife))</f>
        <v>0</v>
      </c>
      <c r="AA409" s="105">
        <f>IF(A26stdlife="n/a","n/a",IF(AA$3&gt;(A26stdlife+$E409),('PTRM input'!$M$168*(1+rvanilla07)^0.5)-SUM($M409:Z409),('PTRM input'!$M$168*(1+rvanilla07)^0.5)/A26stdlife))</f>
        <v>0</v>
      </c>
      <c r="AB409" s="105">
        <f>IF(A26stdlife="n/a","n/a",IF(AB$3&gt;(A26stdlife+$E409),('PTRM input'!$M$168*(1+rvanilla07)^0.5)-SUM($M409:AA409),('PTRM input'!$M$168*(1+rvanilla07)^0.5)/A26stdlife))</f>
        <v>0</v>
      </c>
      <c r="AC409" s="105">
        <f>IF(A26stdlife="n/a","n/a",IF(AC$3&gt;(A26stdlife+$E409),('PTRM input'!$M$168*(1+rvanilla07)^0.5)-SUM($M409:AB409),('PTRM input'!$M$168*(1+rvanilla07)^0.5)/A26stdlife))</f>
        <v>0</v>
      </c>
      <c r="AD409" s="105">
        <f>IF(A26stdlife="n/a","n/a",IF(AD$3&gt;(A26stdlife+$E409),('PTRM input'!$M$168*(1+rvanilla07)^0.5)-SUM($M409:AC409),('PTRM input'!$M$168*(1+rvanilla07)^0.5)/A26stdlife))</f>
        <v>0</v>
      </c>
      <c r="AE409" s="105">
        <f>IF(A26stdlife="n/a","n/a",IF(AE$3&gt;(A26stdlife+$E409),('PTRM input'!$M$168*(1+rvanilla07)^0.5)-SUM($M409:AD409),('PTRM input'!$M$168*(1+rvanilla07)^0.5)/A26stdlife))</f>
        <v>0</v>
      </c>
      <c r="AF409" s="105">
        <f>IF(A26stdlife="n/a","n/a",IF(AF$3&gt;(A26stdlife+$E409),('PTRM input'!$M$168*(1+rvanilla07)^0.5)-SUM($M409:AE409),('PTRM input'!$M$168*(1+rvanilla07)^0.5)/A26stdlife))</f>
        <v>0</v>
      </c>
      <c r="AG409" s="105">
        <f>IF(A26stdlife="n/a","n/a",IF(AG$3&gt;(A26stdlife+$E409),('PTRM input'!$M$168*(1+rvanilla07)^0.5)-SUM($M409:AF409),('PTRM input'!$M$168*(1+rvanilla07)^0.5)/A26stdlife))</f>
        <v>0</v>
      </c>
      <c r="AH409" s="105">
        <f>IF(A26stdlife="n/a","n/a",IF(AH$3&gt;(A26stdlife+$E409),('PTRM input'!$M$168*(1+rvanilla07)^0.5)-SUM($M409:AG409),('PTRM input'!$M$168*(1+rvanilla07)^0.5)/A26stdlife))</f>
        <v>0</v>
      </c>
      <c r="AI409" s="105">
        <f>IF(A26stdlife="n/a","n/a",IF(AI$3&gt;(A26stdlife+$E409),('PTRM input'!$M$168*(1+rvanilla07)^0.5)-SUM($M409:AH409),('PTRM input'!$M$168*(1+rvanilla07)^0.5)/A26stdlife))</f>
        <v>0</v>
      </c>
      <c r="AJ409" s="105">
        <f>IF(A26stdlife="n/a","n/a",IF(AJ$3&gt;(A26stdlife+$E409),('PTRM input'!$M$168*(1+rvanilla07)^0.5)-SUM($M409:AI409),('PTRM input'!$M$168*(1+rvanilla07)^0.5)/A26stdlife))</f>
        <v>0</v>
      </c>
      <c r="AK409" s="105">
        <f>IF(A26stdlife="n/a","n/a",IF(AK$3&gt;(A26stdlife+$E409),('PTRM input'!$M$168*(1+rvanilla07)^0.5)-SUM($M409:AJ409),('PTRM input'!$M$168*(1+rvanilla07)^0.5)/A26stdlife))</f>
        <v>0</v>
      </c>
      <c r="AL409" s="105">
        <f>IF(A26stdlife="n/a","n/a",IF(AL$3&gt;(A26stdlife+$E409),('PTRM input'!$M$168*(1+rvanilla07)^0.5)-SUM($M409:AK409),('PTRM input'!$M$168*(1+rvanilla07)^0.5)/A26stdlife))</f>
        <v>0</v>
      </c>
      <c r="AM409" s="105">
        <f>IF(A26stdlife="n/a","n/a",IF(AM$3&gt;(A26stdlife+$E409),('PTRM input'!$M$168*(1+rvanilla07)^0.5)-SUM($M409:AL409),('PTRM input'!$M$168*(1+rvanilla07)^0.5)/A26stdlife))</f>
        <v>0</v>
      </c>
      <c r="AN409" s="105">
        <f>IF(A26stdlife="n/a","n/a",IF(AN$3&gt;(A26stdlife+$E409),('PTRM input'!$M$168*(1+rvanilla07)^0.5)-SUM($M409:AM409),('PTRM input'!$M$168*(1+rvanilla07)^0.5)/A26stdlife))</f>
        <v>0</v>
      </c>
      <c r="AO409" s="105">
        <f>IF(A26stdlife="n/a","n/a",IF(AO$3&gt;(A26stdlife+$E409),('PTRM input'!$M$168*(1+rvanilla07)^0.5)-SUM($M409:AN409),('PTRM input'!$M$168*(1+rvanilla07)^0.5)/A26stdlife))</f>
        <v>0</v>
      </c>
      <c r="AP409" s="105">
        <f>IF(A26stdlife="n/a","n/a",IF(AP$3&gt;(A26stdlife+$E409),('PTRM input'!$M$168*(1+rvanilla07)^0.5)-SUM($M409:AO409),('PTRM input'!$M$168*(1+rvanilla07)^0.5)/A26stdlife))</f>
        <v>0</v>
      </c>
      <c r="AQ409" s="105">
        <f>IF(A26stdlife="n/a","n/a",IF(AQ$3&gt;(A26stdlife+$E409),('PTRM input'!$M$168*(1+rvanilla07)^0.5)-SUM($M409:AP409),('PTRM input'!$M$168*(1+rvanilla07)^0.5)/A26stdlife))</f>
        <v>0</v>
      </c>
      <c r="AR409" s="105">
        <f>IF(A26stdlife="n/a","n/a",IF(AR$3&gt;(A26stdlife+$E409),('PTRM input'!$M$168*(1+rvanilla07)^0.5)-SUM($M409:AQ409),('PTRM input'!$M$168*(1+rvanilla07)^0.5)/A26stdlife))</f>
        <v>0</v>
      </c>
      <c r="AS409" s="105">
        <f>IF(A26stdlife="n/a","n/a",IF(AS$3&gt;(A26stdlife+$E409),('PTRM input'!$M$168*(1+rvanilla07)^0.5)-SUM($M409:AR409),('PTRM input'!$M$168*(1+rvanilla07)^0.5)/A26stdlife))</f>
        <v>0</v>
      </c>
      <c r="AT409" s="105">
        <f>IF(A26stdlife="n/a","n/a",IF(AT$3&gt;(A26stdlife+$E409),('PTRM input'!$M$168*(1+rvanilla07)^0.5)-SUM($M409:AS409),('PTRM input'!$M$168*(1+rvanilla07)^0.5)/A26stdlife))</f>
        <v>0</v>
      </c>
      <c r="AU409" s="105">
        <f>IF(A26stdlife="n/a","n/a",IF(AU$3&gt;(A26stdlife+$E409),('PTRM input'!$M$168*(1+rvanilla07)^0.5)-SUM($M409:AT409),('PTRM input'!$M$168*(1+rvanilla07)^0.5)/A26stdlife))</f>
        <v>0</v>
      </c>
      <c r="AV409" s="105">
        <f>IF(A26stdlife="n/a","n/a",IF(AV$3&gt;(A26stdlife+$E409),('PTRM input'!$M$168*(1+rvanilla07)^0.5)-SUM($M409:AU409),('PTRM input'!$M$168*(1+rvanilla07)^0.5)/A26stdlife))</f>
        <v>0</v>
      </c>
      <c r="AW409" s="105">
        <f>IF(A26stdlife="n/a","n/a",IF(AW$3&gt;(A26stdlife+$E409),('PTRM input'!$M$168*(1+rvanilla07)^0.5)-SUM($M409:AV409),('PTRM input'!$M$168*(1+rvanilla07)^0.5)/A26stdlife))</f>
        <v>0</v>
      </c>
      <c r="AX409" s="105">
        <f>IF(A26stdlife="n/a","n/a",IF(AX$3&gt;(A26stdlife+$E409),('PTRM input'!$M$168*(1+rvanilla07)^0.5)-SUM($M409:AW409),('PTRM input'!$M$168*(1+rvanilla07)^0.5)/A26stdlife))</f>
        <v>0</v>
      </c>
      <c r="AY409" s="105">
        <f>IF(A26stdlife="n/a","n/a",IF(AY$3&gt;(A26stdlife+$E409),('PTRM input'!$M$168*(1+rvanilla07)^0.5)-SUM($M409:AX409),('PTRM input'!$M$168*(1+rvanilla07)^0.5)/A26stdlife))</f>
        <v>0</v>
      </c>
      <c r="AZ409" s="105">
        <f>IF(A26stdlife="n/a","n/a",IF(AZ$3&gt;(A26stdlife+$E409),('PTRM input'!$M$168*(1+rvanilla07)^0.5)-SUM($M409:AY409),('PTRM input'!$M$168*(1+rvanilla07)^0.5)/A26stdlife))</f>
        <v>0</v>
      </c>
      <c r="BA409" s="105">
        <f>IF(A26stdlife="n/a","n/a",IF(BA$3&gt;(A26stdlife+$E409),('PTRM input'!$M$168*(1+rvanilla07)^0.5)-SUM($M409:AZ409),('PTRM input'!$M$168*(1+rvanilla07)^0.5)/A26stdlife))</f>
        <v>0</v>
      </c>
      <c r="BB409" s="105">
        <f>IF(A26stdlife="n/a","n/a",IF(BB$3&gt;(A26stdlife+$E409),('PTRM input'!$M$168*(1+rvanilla07)^0.5)-SUM($M409:BA409),('PTRM input'!$M$168*(1+rvanilla07)^0.5)/A26stdlife))</f>
        <v>0</v>
      </c>
      <c r="BC409" s="105">
        <f>IF(A26stdlife="n/a","n/a",IF(BC$3&gt;(A26stdlife+$E409),('PTRM input'!$M$168*(1+rvanilla07)^0.5)-SUM($M409:BB409),('PTRM input'!$M$168*(1+rvanilla07)^0.5)/A26stdlife))</f>
        <v>0</v>
      </c>
      <c r="BD409" s="105">
        <f>IF(A26stdlife="n/a","n/a",IF(BD$3&gt;(A26stdlife+$E409),('PTRM input'!$M$168*(1+rvanilla07)^0.5)-SUM($M409:BC409),('PTRM input'!$M$168*(1+rvanilla07)^0.5)/A26stdlife))</f>
        <v>0</v>
      </c>
      <c r="BE409" s="105">
        <f>IF(A26stdlife="n/a","n/a",IF(BE$3&gt;(A26stdlife+$E409),('PTRM input'!$M$168*(1+rvanilla07)^0.5)-SUM($M409:BD409),('PTRM input'!$M$168*(1+rvanilla07)^0.5)/A26stdlife))</f>
        <v>0</v>
      </c>
      <c r="BF409" s="105">
        <f>IF(A26stdlife="n/a","n/a",IF(BF$3&gt;(A26stdlife+$E409),('PTRM input'!$M$168*(1+rvanilla07)^0.5)-SUM($M409:BE409),('PTRM input'!$M$168*(1+rvanilla07)^0.5)/A26stdlife))</f>
        <v>0</v>
      </c>
      <c r="BG409" s="105">
        <f>IF(A26stdlife="n/a","n/a",IF(BG$3&gt;(A26stdlife+$E409),('PTRM input'!$M$168*(1+rvanilla07)^0.5)-SUM($M409:BF409),('PTRM input'!$M$168*(1+rvanilla07)^0.5)/A26stdlife))</f>
        <v>0</v>
      </c>
      <c r="BH409" s="105">
        <f>IF(A26stdlife="n/a","n/a",IF(BH$3&gt;(A26stdlife+$E409),('PTRM input'!$M$168*(1+rvanilla07)^0.5)-SUM($M409:BG409),('PTRM input'!$M$168*(1+rvanilla07)^0.5)/A26stdlife))</f>
        <v>0</v>
      </c>
      <c r="BI409" s="105">
        <f>IF(A26stdlife="n/a","n/a",IF(BI$3&gt;(A26stdlife+$E409),('PTRM input'!$M$168*(1+rvanilla07)^0.5)-SUM($M409:BH409),('PTRM input'!$M$168*(1+rvanilla07)^0.5)/A26stdlife))</f>
        <v>0</v>
      </c>
      <c r="BJ409" s="234"/>
      <c r="BK409" s="234"/>
      <c r="BL409" s="234"/>
      <c r="BM409" s="234"/>
    </row>
    <row r="410" spans="1:65" s="190" customFormat="1" hidden="1" outlineLevel="2">
      <c r="A410" s="234"/>
      <c r="B410" s="32"/>
      <c r="C410" s="31"/>
      <c r="D410" s="930"/>
      <c r="E410" s="167">
        <v>8</v>
      </c>
      <c r="F410" s="34"/>
      <c r="G410" s="184"/>
      <c r="H410" s="186"/>
      <c r="I410" s="186"/>
      <c r="J410" s="186"/>
      <c r="K410" s="186"/>
      <c r="L410" s="186"/>
      <c r="M410" s="186"/>
      <c r="N410" s="185"/>
      <c r="O410" s="105">
        <f>IF(A26stdlife="n/a","n/a",IF(O$3&gt;(A26stdlife+$E410),('PTRM input'!$N$168*(1+rvanilla08)^0.5)-SUM($N410:N410),('PTRM input'!$N$168*(1+rvanilla08)^0.5)/A26stdlife))</f>
        <v>0</v>
      </c>
      <c r="P410" s="105">
        <f>IF(A26stdlife="n/a","n/a",IF(P$3&gt;(A26stdlife+$E410),('PTRM input'!$N$168*(1+rvanilla08)^0.5)-SUM($N410:O410),('PTRM input'!$N$168*(1+rvanilla08)^0.5)/A26stdlife))</f>
        <v>0</v>
      </c>
      <c r="Q410" s="105">
        <f>IF(A26stdlife="n/a","n/a",IF(Q$3&gt;(A26stdlife+$E410),('PTRM input'!$N$168*(1+rvanilla08)^0.5)-SUM($N410:P410),('PTRM input'!$N$168*(1+rvanilla08)^0.5)/A26stdlife))</f>
        <v>0</v>
      </c>
      <c r="R410" s="105">
        <f>IF(A26stdlife="n/a","n/a",IF(R$3&gt;(A26stdlife+$E410),('PTRM input'!$N$168*(1+rvanilla08)^0.5)-SUM($N410:Q410),('PTRM input'!$N$168*(1+rvanilla08)^0.5)/A26stdlife))</f>
        <v>0</v>
      </c>
      <c r="S410" s="105">
        <f>IF(A26stdlife="n/a","n/a",IF(S$3&gt;(A26stdlife+$E410),('PTRM input'!$N$168*(1+rvanilla08)^0.5)-SUM($N410:R410),('PTRM input'!$N$168*(1+rvanilla08)^0.5)/A26stdlife))</f>
        <v>0</v>
      </c>
      <c r="T410" s="105">
        <f>IF(A26stdlife="n/a","n/a",IF(T$3&gt;(A26stdlife+$E410),('PTRM input'!$N$168*(1+rvanilla08)^0.5)-SUM($N410:S410),('PTRM input'!$N$168*(1+rvanilla08)^0.5)/A26stdlife))</f>
        <v>0</v>
      </c>
      <c r="U410" s="105">
        <f>IF(A26stdlife="n/a","n/a",IF(U$3&gt;(A26stdlife+$E410),('PTRM input'!$N$168*(1+rvanilla08)^0.5)-SUM($N410:T410),('PTRM input'!$N$168*(1+rvanilla08)^0.5)/A26stdlife))</f>
        <v>0</v>
      </c>
      <c r="V410" s="105">
        <f>IF(A26stdlife="n/a","n/a",IF(V$3&gt;(A26stdlife+$E410),('PTRM input'!$N$168*(1+rvanilla08)^0.5)-SUM($N410:U410),('PTRM input'!$N$168*(1+rvanilla08)^0.5)/A26stdlife))</f>
        <v>0</v>
      </c>
      <c r="W410" s="105">
        <f>IF(A26stdlife="n/a","n/a",IF(W$3&gt;(A26stdlife+$E410),('PTRM input'!$N$168*(1+rvanilla08)^0.5)-SUM($N410:V410),('PTRM input'!$N$168*(1+rvanilla08)^0.5)/A26stdlife))</f>
        <v>0</v>
      </c>
      <c r="X410" s="105">
        <f>IF(A26stdlife="n/a","n/a",IF(X$3&gt;(A26stdlife+$E410),('PTRM input'!$N$168*(1+rvanilla08)^0.5)-SUM($N410:W410),('PTRM input'!$N$168*(1+rvanilla08)^0.5)/A26stdlife))</f>
        <v>0</v>
      </c>
      <c r="Y410" s="105">
        <f>IF(A26stdlife="n/a","n/a",IF(Y$3&gt;(A26stdlife+$E410),('PTRM input'!$N$168*(1+rvanilla08)^0.5)-SUM($N410:X410),('PTRM input'!$N$168*(1+rvanilla08)^0.5)/A26stdlife))</f>
        <v>0</v>
      </c>
      <c r="Z410" s="105">
        <f>IF(A26stdlife="n/a","n/a",IF(Z$3&gt;(A26stdlife+$E410),('PTRM input'!$N$168*(1+rvanilla08)^0.5)-SUM($N410:Y410),('PTRM input'!$N$168*(1+rvanilla08)^0.5)/A26stdlife))</f>
        <v>0</v>
      </c>
      <c r="AA410" s="105">
        <f>IF(A26stdlife="n/a","n/a",IF(AA$3&gt;(A26stdlife+$E410),('PTRM input'!$N$168*(1+rvanilla08)^0.5)-SUM($N410:Z410),('PTRM input'!$N$168*(1+rvanilla08)^0.5)/A26stdlife))</f>
        <v>0</v>
      </c>
      <c r="AB410" s="105">
        <f>IF(A26stdlife="n/a","n/a",IF(AB$3&gt;(A26stdlife+$E410),('PTRM input'!$N$168*(1+rvanilla08)^0.5)-SUM($N410:AA410),('PTRM input'!$N$168*(1+rvanilla08)^0.5)/A26stdlife))</f>
        <v>0</v>
      </c>
      <c r="AC410" s="105">
        <f>IF(A26stdlife="n/a","n/a",IF(AC$3&gt;(A26stdlife+$E410),('PTRM input'!$N$168*(1+rvanilla08)^0.5)-SUM($N410:AB410),('PTRM input'!$N$168*(1+rvanilla08)^0.5)/A26stdlife))</f>
        <v>0</v>
      </c>
      <c r="AD410" s="105">
        <f>IF(A26stdlife="n/a","n/a",IF(AD$3&gt;(A26stdlife+$E410),('PTRM input'!$N$168*(1+rvanilla08)^0.5)-SUM($N410:AC410),('PTRM input'!$N$168*(1+rvanilla08)^0.5)/A26stdlife))</f>
        <v>0</v>
      </c>
      <c r="AE410" s="105">
        <f>IF(A26stdlife="n/a","n/a",IF(AE$3&gt;(A26stdlife+$E410),('PTRM input'!$N$168*(1+rvanilla08)^0.5)-SUM($N410:AD410),('PTRM input'!$N$168*(1+rvanilla08)^0.5)/A26stdlife))</f>
        <v>0</v>
      </c>
      <c r="AF410" s="105">
        <f>IF(A26stdlife="n/a","n/a",IF(AF$3&gt;(A26stdlife+$E410),('PTRM input'!$N$168*(1+rvanilla08)^0.5)-SUM($N410:AE410),('PTRM input'!$N$168*(1+rvanilla08)^0.5)/A26stdlife))</f>
        <v>0</v>
      </c>
      <c r="AG410" s="105">
        <f>IF(A26stdlife="n/a","n/a",IF(AG$3&gt;(A26stdlife+$E410),('PTRM input'!$N$168*(1+rvanilla08)^0.5)-SUM($N410:AF410),('PTRM input'!$N$168*(1+rvanilla08)^0.5)/A26stdlife))</f>
        <v>0</v>
      </c>
      <c r="AH410" s="105">
        <f>IF(A26stdlife="n/a","n/a",IF(AH$3&gt;(A26stdlife+$E410),('PTRM input'!$N$168*(1+rvanilla08)^0.5)-SUM($N410:AG410),('PTRM input'!$N$168*(1+rvanilla08)^0.5)/A26stdlife))</f>
        <v>0</v>
      </c>
      <c r="AI410" s="105">
        <f>IF(A26stdlife="n/a","n/a",IF(AI$3&gt;(A26stdlife+$E410),('PTRM input'!$N$168*(1+rvanilla08)^0.5)-SUM($N410:AH410),('PTRM input'!$N$168*(1+rvanilla08)^0.5)/A26stdlife))</f>
        <v>0</v>
      </c>
      <c r="AJ410" s="105">
        <f>IF(A26stdlife="n/a","n/a",IF(AJ$3&gt;(A26stdlife+$E410),('PTRM input'!$N$168*(1+rvanilla08)^0.5)-SUM($N410:AI410),('PTRM input'!$N$168*(1+rvanilla08)^0.5)/A26stdlife))</f>
        <v>0</v>
      </c>
      <c r="AK410" s="105">
        <f>IF(A26stdlife="n/a","n/a",IF(AK$3&gt;(A26stdlife+$E410),('PTRM input'!$N$168*(1+rvanilla08)^0.5)-SUM($N410:AJ410),('PTRM input'!$N$168*(1+rvanilla08)^0.5)/A26stdlife))</f>
        <v>0</v>
      </c>
      <c r="AL410" s="105">
        <f>IF(A26stdlife="n/a","n/a",IF(AL$3&gt;(A26stdlife+$E410),('PTRM input'!$N$168*(1+rvanilla08)^0.5)-SUM($N410:AK410),('PTRM input'!$N$168*(1+rvanilla08)^0.5)/A26stdlife))</f>
        <v>0</v>
      </c>
      <c r="AM410" s="105">
        <f>IF(A26stdlife="n/a","n/a",IF(AM$3&gt;(A26stdlife+$E410),('PTRM input'!$N$168*(1+rvanilla08)^0.5)-SUM($N410:AL410),('PTRM input'!$N$168*(1+rvanilla08)^0.5)/A26stdlife))</f>
        <v>0</v>
      </c>
      <c r="AN410" s="105">
        <f>IF(A26stdlife="n/a","n/a",IF(AN$3&gt;(A26stdlife+$E410),('PTRM input'!$N$168*(1+rvanilla08)^0.5)-SUM($N410:AM410),('PTRM input'!$N$168*(1+rvanilla08)^0.5)/A26stdlife))</f>
        <v>0</v>
      </c>
      <c r="AO410" s="105">
        <f>IF(A26stdlife="n/a","n/a",IF(AO$3&gt;(A26stdlife+$E410),('PTRM input'!$N$168*(1+rvanilla08)^0.5)-SUM($N410:AN410),('PTRM input'!$N$168*(1+rvanilla08)^0.5)/A26stdlife))</f>
        <v>0</v>
      </c>
      <c r="AP410" s="105">
        <f>IF(A26stdlife="n/a","n/a",IF(AP$3&gt;(A26stdlife+$E410),('PTRM input'!$N$168*(1+rvanilla08)^0.5)-SUM($N410:AO410),('PTRM input'!$N$168*(1+rvanilla08)^0.5)/A26stdlife))</f>
        <v>0</v>
      </c>
      <c r="AQ410" s="105">
        <f>IF(A26stdlife="n/a","n/a",IF(AQ$3&gt;(A26stdlife+$E410),('PTRM input'!$N$168*(1+rvanilla08)^0.5)-SUM($N410:AP410),('PTRM input'!$N$168*(1+rvanilla08)^0.5)/A26stdlife))</f>
        <v>0</v>
      </c>
      <c r="AR410" s="105">
        <f>IF(A26stdlife="n/a","n/a",IF(AR$3&gt;(A26stdlife+$E410),('PTRM input'!$N$168*(1+rvanilla08)^0.5)-SUM($N410:AQ410),('PTRM input'!$N$168*(1+rvanilla08)^0.5)/A26stdlife))</f>
        <v>0</v>
      </c>
      <c r="AS410" s="105">
        <f>IF(A26stdlife="n/a","n/a",IF(AS$3&gt;(A26stdlife+$E410),('PTRM input'!$N$168*(1+rvanilla08)^0.5)-SUM($N410:AR410),('PTRM input'!$N$168*(1+rvanilla08)^0.5)/A26stdlife))</f>
        <v>0</v>
      </c>
      <c r="AT410" s="105">
        <f>IF(A26stdlife="n/a","n/a",IF(AT$3&gt;(A26stdlife+$E410),('PTRM input'!$N$168*(1+rvanilla08)^0.5)-SUM($N410:AS410),('PTRM input'!$N$168*(1+rvanilla08)^0.5)/A26stdlife))</f>
        <v>0</v>
      </c>
      <c r="AU410" s="105">
        <f>IF(A26stdlife="n/a","n/a",IF(AU$3&gt;(A26stdlife+$E410),('PTRM input'!$N$168*(1+rvanilla08)^0.5)-SUM($N410:AT410),('PTRM input'!$N$168*(1+rvanilla08)^0.5)/A26stdlife))</f>
        <v>0</v>
      </c>
      <c r="AV410" s="105">
        <f>IF(A26stdlife="n/a","n/a",IF(AV$3&gt;(A26stdlife+$E410),('PTRM input'!$N$168*(1+rvanilla08)^0.5)-SUM($N410:AU410),('PTRM input'!$N$168*(1+rvanilla08)^0.5)/A26stdlife))</f>
        <v>0</v>
      </c>
      <c r="AW410" s="105">
        <f>IF(A26stdlife="n/a","n/a",IF(AW$3&gt;(A26stdlife+$E410),('PTRM input'!$N$168*(1+rvanilla08)^0.5)-SUM($N410:AV410),('PTRM input'!$N$168*(1+rvanilla08)^0.5)/A26stdlife))</f>
        <v>0</v>
      </c>
      <c r="AX410" s="105">
        <f>IF(A26stdlife="n/a","n/a",IF(AX$3&gt;(A26stdlife+$E410),('PTRM input'!$N$168*(1+rvanilla08)^0.5)-SUM($N410:AW410),('PTRM input'!$N$168*(1+rvanilla08)^0.5)/A26stdlife))</f>
        <v>0</v>
      </c>
      <c r="AY410" s="105">
        <f>IF(A26stdlife="n/a","n/a",IF(AY$3&gt;(A26stdlife+$E410),('PTRM input'!$N$168*(1+rvanilla08)^0.5)-SUM($N410:AX410),('PTRM input'!$N$168*(1+rvanilla08)^0.5)/A26stdlife))</f>
        <v>0</v>
      </c>
      <c r="AZ410" s="105">
        <f>IF(A26stdlife="n/a","n/a",IF(AZ$3&gt;(A26stdlife+$E410),('PTRM input'!$N$168*(1+rvanilla08)^0.5)-SUM($N410:AY410),('PTRM input'!$N$168*(1+rvanilla08)^0.5)/A26stdlife))</f>
        <v>0</v>
      </c>
      <c r="BA410" s="105">
        <f>IF(A26stdlife="n/a","n/a",IF(BA$3&gt;(A26stdlife+$E410),('PTRM input'!$N$168*(1+rvanilla08)^0.5)-SUM($N410:AZ410),('PTRM input'!$N$168*(1+rvanilla08)^0.5)/A26stdlife))</f>
        <v>0</v>
      </c>
      <c r="BB410" s="105">
        <f>IF(A26stdlife="n/a","n/a",IF(BB$3&gt;(A26stdlife+$E410),('PTRM input'!$N$168*(1+rvanilla08)^0.5)-SUM($N410:BA410),('PTRM input'!$N$168*(1+rvanilla08)^0.5)/A26stdlife))</f>
        <v>0</v>
      </c>
      <c r="BC410" s="105">
        <f>IF(A26stdlife="n/a","n/a",IF(BC$3&gt;(A26stdlife+$E410),('PTRM input'!$N$168*(1+rvanilla08)^0.5)-SUM($N410:BB410),('PTRM input'!$N$168*(1+rvanilla08)^0.5)/A26stdlife))</f>
        <v>0</v>
      </c>
      <c r="BD410" s="105">
        <f>IF(A26stdlife="n/a","n/a",IF(BD$3&gt;(A26stdlife+$E410),('PTRM input'!$N$168*(1+rvanilla08)^0.5)-SUM($N410:BC410),('PTRM input'!$N$168*(1+rvanilla08)^0.5)/A26stdlife))</f>
        <v>0</v>
      </c>
      <c r="BE410" s="105">
        <f>IF(A26stdlife="n/a","n/a",IF(BE$3&gt;(A26stdlife+$E410),('PTRM input'!$N$168*(1+rvanilla08)^0.5)-SUM($N410:BD410),('PTRM input'!$N$168*(1+rvanilla08)^0.5)/A26stdlife))</f>
        <v>0</v>
      </c>
      <c r="BF410" s="105">
        <f>IF(A26stdlife="n/a","n/a",IF(BF$3&gt;(A26stdlife+$E410),('PTRM input'!$N$168*(1+rvanilla08)^0.5)-SUM($N410:BE410),('PTRM input'!$N$168*(1+rvanilla08)^0.5)/A26stdlife))</f>
        <v>0</v>
      </c>
      <c r="BG410" s="105">
        <f>IF(A26stdlife="n/a","n/a",IF(BG$3&gt;(A26stdlife+$E410),('PTRM input'!$N$168*(1+rvanilla08)^0.5)-SUM($N410:BF410),('PTRM input'!$N$168*(1+rvanilla08)^0.5)/A26stdlife))</f>
        <v>0</v>
      </c>
      <c r="BH410" s="105">
        <f>IF(A26stdlife="n/a","n/a",IF(BH$3&gt;(A26stdlife+$E410),('PTRM input'!$N$168*(1+rvanilla08)^0.5)-SUM($N410:BG410),('PTRM input'!$N$168*(1+rvanilla08)^0.5)/A26stdlife))</f>
        <v>0</v>
      </c>
      <c r="BI410" s="105">
        <f>IF(A26stdlife="n/a","n/a",IF(BI$3&gt;(A26stdlife+$E410),('PTRM input'!$N$168*(1+rvanilla08)^0.5)-SUM($N410:BH410),('PTRM input'!$N$168*(1+rvanilla08)^0.5)/A26stdlife))</f>
        <v>0</v>
      </c>
      <c r="BJ410" s="234"/>
      <c r="BK410" s="234"/>
      <c r="BL410" s="234"/>
      <c r="BM410" s="234"/>
    </row>
    <row r="411" spans="1:65" s="190" customFormat="1" hidden="1" outlineLevel="2">
      <c r="A411" s="234"/>
      <c r="B411" s="32"/>
      <c r="C411" s="31"/>
      <c r="D411" s="930"/>
      <c r="E411" s="167">
        <v>9</v>
      </c>
      <c r="F411" s="34"/>
      <c r="G411" s="184"/>
      <c r="H411" s="186"/>
      <c r="I411" s="186"/>
      <c r="J411" s="186"/>
      <c r="K411" s="186"/>
      <c r="L411" s="186"/>
      <c r="M411" s="186"/>
      <c r="N411" s="186"/>
      <c r="O411" s="185"/>
      <c r="P411" s="105">
        <f>IF(A26stdlife="n/a","n/a",IF(P$3&gt;(A26stdlife+$E411),('PTRM input'!$O$168*(1+rvanilla09)^0.5)-SUM($O411:O411),('PTRM input'!$O$168*(1+rvanilla09)^0.5)/A26stdlife))</f>
        <v>0</v>
      </c>
      <c r="Q411" s="105">
        <f>IF(A26stdlife="n/a","n/a",IF(Q$3&gt;(A26stdlife+$E411),('PTRM input'!$O$168*(1+rvanilla09)^0.5)-SUM($O411:P411),('PTRM input'!$O$168*(1+rvanilla09)^0.5)/A26stdlife))</f>
        <v>0</v>
      </c>
      <c r="R411" s="105">
        <f>IF(A26stdlife="n/a","n/a",IF(R$3&gt;(A26stdlife+$E411),('PTRM input'!$O$168*(1+rvanilla09)^0.5)-SUM($O411:Q411),('PTRM input'!$O$168*(1+rvanilla09)^0.5)/A26stdlife))</f>
        <v>0</v>
      </c>
      <c r="S411" s="105">
        <f>IF(A26stdlife="n/a","n/a",IF(S$3&gt;(A26stdlife+$E411),('PTRM input'!$O$168*(1+rvanilla09)^0.5)-SUM($O411:R411),('PTRM input'!$O$168*(1+rvanilla09)^0.5)/A26stdlife))</f>
        <v>0</v>
      </c>
      <c r="T411" s="105">
        <f>IF(A26stdlife="n/a","n/a",IF(T$3&gt;(A26stdlife+$E411),('PTRM input'!$O$168*(1+rvanilla09)^0.5)-SUM($O411:S411),('PTRM input'!$O$168*(1+rvanilla09)^0.5)/A26stdlife))</f>
        <v>0</v>
      </c>
      <c r="U411" s="105">
        <f>IF(A26stdlife="n/a","n/a",IF(U$3&gt;(A26stdlife+$E411),('PTRM input'!$O$168*(1+rvanilla09)^0.5)-SUM($O411:T411),('PTRM input'!$O$168*(1+rvanilla09)^0.5)/A26stdlife))</f>
        <v>0</v>
      </c>
      <c r="V411" s="105">
        <f>IF(A26stdlife="n/a","n/a",IF(V$3&gt;(A26stdlife+$E411),('PTRM input'!$O$168*(1+rvanilla09)^0.5)-SUM($O411:U411),('PTRM input'!$O$168*(1+rvanilla09)^0.5)/A26stdlife))</f>
        <v>0</v>
      </c>
      <c r="W411" s="105">
        <f>IF(A26stdlife="n/a","n/a",IF(W$3&gt;(A26stdlife+$E411),('PTRM input'!$O$168*(1+rvanilla09)^0.5)-SUM($O411:V411),('PTRM input'!$O$168*(1+rvanilla09)^0.5)/A26stdlife))</f>
        <v>0</v>
      </c>
      <c r="X411" s="105">
        <f>IF(A26stdlife="n/a","n/a",IF(X$3&gt;(A26stdlife+$E411),('PTRM input'!$O$168*(1+rvanilla09)^0.5)-SUM($O411:W411),('PTRM input'!$O$168*(1+rvanilla09)^0.5)/A26stdlife))</f>
        <v>0</v>
      </c>
      <c r="Y411" s="105">
        <f>IF(A26stdlife="n/a","n/a",IF(Y$3&gt;(A26stdlife+$E411),('PTRM input'!$O$168*(1+rvanilla09)^0.5)-SUM($O411:X411),('PTRM input'!$O$168*(1+rvanilla09)^0.5)/A26stdlife))</f>
        <v>0</v>
      </c>
      <c r="Z411" s="105">
        <f>IF(A26stdlife="n/a","n/a",IF(Z$3&gt;(A26stdlife+$E411),('PTRM input'!$O$168*(1+rvanilla09)^0.5)-SUM($O411:Y411),('PTRM input'!$O$168*(1+rvanilla09)^0.5)/A26stdlife))</f>
        <v>0</v>
      </c>
      <c r="AA411" s="105">
        <f>IF(A26stdlife="n/a","n/a",IF(AA$3&gt;(A26stdlife+$E411),('PTRM input'!$O$168*(1+rvanilla09)^0.5)-SUM($O411:Z411),('PTRM input'!$O$168*(1+rvanilla09)^0.5)/A26stdlife))</f>
        <v>0</v>
      </c>
      <c r="AB411" s="105">
        <f>IF(A26stdlife="n/a","n/a",IF(AB$3&gt;(A26stdlife+$E411),('PTRM input'!$O$168*(1+rvanilla09)^0.5)-SUM($O411:AA411),('PTRM input'!$O$168*(1+rvanilla09)^0.5)/A26stdlife))</f>
        <v>0</v>
      </c>
      <c r="AC411" s="105">
        <f>IF(A26stdlife="n/a","n/a",IF(AC$3&gt;(A26stdlife+$E411),('PTRM input'!$O$168*(1+rvanilla09)^0.5)-SUM($O411:AB411),('PTRM input'!$O$168*(1+rvanilla09)^0.5)/A26stdlife))</f>
        <v>0</v>
      </c>
      <c r="AD411" s="105">
        <f>IF(A26stdlife="n/a","n/a",IF(AD$3&gt;(A26stdlife+$E411),('PTRM input'!$O$168*(1+rvanilla09)^0.5)-SUM($O411:AC411),('PTRM input'!$O$168*(1+rvanilla09)^0.5)/A26stdlife))</f>
        <v>0</v>
      </c>
      <c r="AE411" s="105">
        <f>IF(A26stdlife="n/a","n/a",IF(AE$3&gt;(A26stdlife+$E411),('PTRM input'!$O$168*(1+rvanilla09)^0.5)-SUM($O411:AD411),('PTRM input'!$O$168*(1+rvanilla09)^0.5)/A26stdlife))</f>
        <v>0</v>
      </c>
      <c r="AF411" s="105">
        <f>IF(A26stdlife="n/a","n/a",IF(AF$3&gt;(A26stdlife+$E411),('PTRM input'!$O$168*(1+rvanilla09)^0.5)-SUM($O411:AE411),('PTRM input'!$O$168*(1+rvanilla09)^0.5)/A26stdlife))</f>
        <v>0</v>
      </c>
      <c r="AG411" s="105">
        <f>IF(A26stdlife="n/a","n/a",IF(AG$3&gt;(A26stdlife+$E411),('PTRM input'!$O$168*(1+rvanilla09)^0.5)-SUM($O411:AF411),('PTRM input'!$O$168*(1+rvanilla09)^0.5)/A26stdlife))</f>
        <v>0</v>
      </c>
      <c r="AH411" s="105">
        <f>IF(A26stdlife="n/a","n/a",IF(AH$3&gt;(A26stdlife+$E411),('PTRM input'!$O$168*(1+rvanilla09)^0.5)-SUM($O411:AG411),('PTRM input'!$O$168*(1+rvanilla09)^0.5)/A26stdlife))</f>
        <v>0</v>
      </c>
      <c r="AI411" s="105">
        <f>IF(A26stdlife="n/a","n/a",IF(AI$3&gt;(A26stdlife+$E411),('PTRM input'!$O$168*(1+rvanilla09)^0.5)-SUM($O411:AH411),('PTRM input'!$O$168*(1+rvanilla09)^0.5)/A26stdlife))</f>
        <v>0</v>
      </c>
      <c r="AJ411" s="105">
        <f>IF(A26stdlife="n/a","n/a",IF(AJ$3&gt;(A26stdlife+$E411),('PTRM input'!$O$168*(1+rvanilla09)^0.5)-SUM($O411:AI411),('PTRM input'!$O$168*(1+rvanilla09)^0.5)/A26stdlife))</f>
        <v>0</v>
      </c>
      <c r="AK411" s="105">
        <f>IF(A26stdlife="n/a","n/a",IF(AK$3&gt;(A26stdlife+$E411),('PTRM input'!$O$168*(1+rvanilla09)^0.5)-SUM($O411:AJ411),('PTRM input'!$O$168*(1+rvanilla09)^0.5)/A26stdlife))</f>
        <v>0</v>
      </c>
      <c r="AL411" s="105">
        <f>IF(A26stdlife="n/a","n/a",IF(AL$3&gt;(A26stdlife+$E411),('PTRM input'!$O$168*(1+rvanilla09)^0.5)-SUM($O411:AK411),('PTRM input'!$O$168*(1+rvanilla09)^0.5)/A26stdlife))</f>
        <v>0</v>
      </c>
      <c r="AM411" s="105">
        <f>IF(A26stdlife="n/a","n/a",IF(AM$3&gt;(A26stdlife+$E411),('PTRM input'!$O$168*(1+rvanilla09)^0.5)-SUM($O411:AL411),('PTRM input'!$O$168*(1+rvanilla09)^0.5)/A26stdlife))</f>
        <v>0</v>
      </c>
      <c r="AN411" s="105">
        <f>IF(A26stdlife="n/a","n/a",IF(AN$3&gt;(A26stdlife+$E411),('PTRM input'!$O$168*(1+rvanilla09)^0.5)-SUM($O411:AM411),('PTRM input'!$O$168*(1+rvanilla09)^0.5)/A26stdlife))</f>
        <v>0</v>
      </c>
      <c r="AO411" s="105">
        <f>IF(A26stdlife="n/a","n/a",IF(AO$3&gt;(A26stdlife+$E411),('PTRM input'!$O$168*(1+rvanilla09)^0.5)-SUM($O411:AN411),('PTRM input'!$O$168*(1+rvanilla09)^0.5)/A26stdlife))</f>
        <v>0</v>
      </c>
      <c r="AP411" s="105">
        <f>IF(A26stdlife="n/a","n/a",IF(AP$3&gt;(A26stdlife+$E411),('PTRM input'!$O$168*(1+rvanilla09)^0.5)-SUM($O411:AO411),('PTRM input'!$O$168*(1+rvanilla09)^0.5)/A26stdlife))</f>
        <v>0</v>
      </c>
      <c r="AQ411" s="105">
        <f>IF(A26stdlife="n/a","n/a",IF(AQ$3&gt;(A26stdlife+$E411),('PTRM input'!$O$168*(1+rvanilla09)^0.5)-SUM($O411:AP411),('PTRM input'!$O$168*(1+rvanilla09)^0.5)/A26stdlife))</f>
        <v>0</v>
      </c>
      <c r="AR411" s="105">
        <f>IF(A26stdlife="n/a","n/a",IF(AR$3&gt;(A26stdlife+$E411),('PTRM input'!$O$168*(1+rvanilla09)^0.5)-SUM($O411:AQ411),('PTRM input'!$O$168*(1+rvanilla09)^0.5)/A26stdlife))</f>
        <v>0</v>
      </c>
      <c r="AS411" s="105">
        <f>IF(A26stdlife="n/a","n/a",IF(AS$3&gt;(A26stdlife+$E411),('PTRM input'!$O$168*(1+rvanilla09)^0.5)-SUM($O411:AR411),('PTRM input'!$O$168*(1+rvanilla09)^0.5)/A26stdlife))</f>
        <v>0</v>
      </c>
      <c r="AT411" s="105">
        <f>IF(A26stdlife="n/a","n/a",IF(AT$3&gt;(A26stdlife+$E411),('PTRM input'!$O$168*(1+rvanilla09)^0.5)-SUM($O411:AS411),('PTRM input'!$O$168*(1+rvanilla09)^0.5)/A26stdlife))</f>
        <v>0</v>
      </c>
      <c r="AU411" s="105">
        <f>IF(A26stdlife="n/a","n/a",IF(AU$3&gt;(A26stdlife+$E411),('PTRM input'!$O$168*(1+rvanilla09)^0.5)-SUM($O411:AT411),('PTRM input'!$O$168*(1+rvanilla09)^0.5)/A26stdlife))</f>
        <v>0</v>
      </c>
      <c r="AV411" s="105">
        <f>IF(A26stdlife="n/a","n/a",IF(AV$3&gt;(A26stdlife+$E411),('PTRM input'!$O$168*(1+rvanilla09)^0.5)-SUM($O411:AU411),('PTRM input'!$O$168*(1+rvanilla09)^0.5)/A26stdlife))</f>
        <v>0</v>
      </c>
      <c r="AW411" s="105">
        <f>IF(A26stdlife="n/a","n/a",IF(AW$3&gt;(A26stdlife+$E411),('PTRM input'!$O$168*(1+rvanilla09)^0.5)-SUM($O411:AV411),('PTRM input'!$O$168*(1+rvanilla09)^0.5)/A26stdlife))</f>
        <v>0</v>
      </c>
      <c r="AX411" s="105">
        <f>IF(A26stdlife="n/a","n/a",IF(AX$3&gt;(A26stdlife+$E411),('PTRM input'!$O$168*(1+rvanilla09)^0.5)-SUM($O411:AW411),('PTRM input'!$O$168*(1+rvanilla09)^0.5)/A26stdlife))</f>
        <v>0</v>
      </c>
      <c r="AY411" s="105">
        <f>IF(A26stdlife="n/a","n/a",IF(AY$3&gt;(A26stdlife+$E411),('PTRM input'!$O$168*(1+rvanilla09)^0.5)-SUM($O411:AX411),('PTRM input'!$O$168*(1+rvanilla09)^0.5)/A26stdlife))</f>
        <v>0</v>
      </c>
      <c r="AZ411" s="105">
        <f>IF(A26stdlife="n/a","n/a",IF(AZ$3&gt;(A26stdlife+$E411),('PTRM input'!$O$168*(1+rvanilla09)^0.5)-SUM($O411:AY411),('PTRM input'!$O$168*(1+rvanilla09)^0.5)/A26stdlife))</f>
        <v>0</v>
      </c>
      <c r="BA411" s="105">
        <f>IF(A26stdlife="n/a","n/a",IF(BA$3&gt;(A26stdlife+$E411),('PTRM input'!$O$168*(1+rvanilla09)^0.5)-SUM($O411:AZ411),('PTRM input'!$O$168*(1+rvanilla09)^0.5)/A26stdlife))</f>
        <v>0</v>
      </c>
      <c r="BB411" s="105">
        <f>IF(A26stdlife="n/a","n/a",IF(BB$3&gt;(A26stdlife+$E411),('PTRM input'!$O$168*(1+rvanilla09)^0.5)-SUM($O411:BA411),('PTRM input'!$O$168*(1+rvanilla09)^0.5)/A26stdlife))</f>
        <v>0</v>
      </c>
      <c r="BC411" s="105">
        <f>IF(A26stdlife="n/a","n/a",IF(BC$3&gt;(A26stdlife+$E411),('PTRM input'!$O$168*(1+rvanilla09)^0.5)-SUM($O411:BB411),('PTRM input'!$O$168*(1+rvanilla09)^0.5)/A26stdlife))</f>
        <v>0</v>
      </c>
      <c r="BD411" s="105">
        <f>IF(A26stdlife="n/a","n/a",IF(BD$3&gt;(A26stdlife+$E411),('PTRM input'!$O$168*(1+rvanilla09)^0.5)-SUM($O411:BC411),('PTRM input'!$O$168*(1+rvanilla09)^0.5)/A26stdlife))</f>
        <v>0</v>
      </c>
      <c r="BE411" s="105">
        <f>IF(A26stdlife="n/a","n/a",IF(BE$3&gt;(A26stdlife+$E411),('PTRM input'!$O$168*(1+rvanilla09)^0.5)-SUM($O411:BD411),('PTRM input'!$O$168*(1+rvanilla09)^0.5)/A26stdlife))</f>
        <v>0</v>
      </c>
      <c r="BF411" s="105">
        <f>IF(A26stdlife="n/a","n/a",IF(BF$3&gt;(A26stdlife+$E411),('PTRM input'!$O$168*(1+rvanilla09)^0.5)-SUM($O411:BE411),('PTRM input'!$O$168*(1+rvanilla09)^0.5)/A26stdlife))</f>
        <v>0</v>
      </c>
      <c r="BG411" s="105">
        <f>IF(A26stdlife="n/a","n/a",IF(BG$3&gt;(A26stdlife+$E411),('PTRM input'!$O$168*(1+rvanilla09)^0.5)-SUM($O411:BF411),('PTRM input'!$O$168*(1+rvanilla09)^0.5)/A26stdlife))</f>
        <v>0</v>
      </c>
      <c r="BH411" s="105">
        <f>IF(A26stdlife="n/a","n/a",IF(BH$3&gt;(A26stdlife+$E411),('PTRM input'!$O$168*(1+rvanilla09)^0.5)-SUM($O411:BG411),('PTRM input'!$O$168*(1+rvanilla09)^0.5)/A26stdlife))</f>
        <v>0</v>
      </c>
      <c r="BI411" s="105">
        <f>IF(A26stdlife="n/a","n/a",IF(BI$3&gt;(A26stdlife+$E411),('PTRM input'!$O$168*(1+rvanilla09)^0.5)-SUM($O411:BH411),('PTRM input'!$O$168*(1+rvanilla09)^0.5)/A26stdlife))</f>
        <v>0</v>
      </c>
      <c r="BJ411" s="234"/>
      <c r="BK411" s="234"/>
      <c r="BL411" s="234"/>
      <c r="BM411" s="234"/>
    </row>
    <row r="412" spans="1:65" s="190" customFormat="1" hidden="1" outlineLevel="2">
      <c r="A412" s="234"/>
      <c r="B412" s="32"/>
      <c r="C412" s="31"/>
      <c r="D412" s="930"/>
      <c r="E412" s="168">
        <v>10</v>
      </c>
      <c r="F412" s="34"/>
      <c r="G412" s="184"/>
      <c r="H412" s="186"/>
      <c r="I412" s="186"/>
      <c r="J412" s="186"/>
      <c r="K412" s="186"/>
      <c r="L412" s="186"/>
      <c r="M412" s="186"/>
      <c r="N412" s="186"/>
      <c r="O412" s="186"/>
      <c r="P412" s="185"/>
      <c r="Q412" s="105">
        <f>IF(A26stdlife="n/a","n/a",IF(Q$3&gt;(A26stdlife+$E412),('PTRM input'!$P$168*(1+rvanilla10)^0.5)-SUM($P412:P412),('PTRM input'!$P$168*(1+rvanilla10)^0.5)/A26stdlife))</f>
        <v>0</v>
      </c>
      <c r="R412" s="105">
        <f>IF(A26stdlife="n/a","n/a",IF(R$3&gt;(A26stdlife+$E412),('PTRM input'!$P$168*(1+rvanilla10)^0.5)-SUM($P412:Q412),('PTRM input'!$P$168*(1+rvanilla10)^0.5)/A26stdlife))</f>
        <v>0</v>
      </c>
      <c r="S412" s="105">
        <f>IF(A26stdlife="n/a","n/a",IF(S$3&gt;(A26stdlife+$E412),('PTRM input'!$P$168*(1+rvanilla10)^0.5)-SUM($P412:R412),('PTRM input'!$P$168*(1+rvanilla10)^0.5)/A26stdlife))</f>
        <v>0</v>
      </c>
      <c r="T412" s="105">
        <f>IF(A26stdlife="n/a","n/a",IF(T$3&gt;(A26stdlife+$E412),('PTRM input'!$P$168*(1+rvanilla10)^0.5)-SUM($P412:S412),('PTRM input'!$P$168*(1+rvanilla10)^0.5)/A26stdlife))</f>
        <v>0</v>
      </c>
      <c r="U412" s="105">
        <f>IF(A26stdlife="n/a","n/a",IF(U$3&gt;(A26stdlife+$E412),('PTRM input'!$P$168*(1+rvanilla10)^0.5)-SUM($P412:T412),('PTRM input'!$P$168*(1+rvanilla10)^0.5)/A26stdlife))</f>
        <v>0</v>
      </c>
      <c r="V412" s="105">
        <f>IF(A26stdlife="n/a","n/a",IF(V$3&gt;(A26stdlife+$E412),('PTRM input'!$P$168*(1+rvanilla10)^0.5)-SUM($P412:U412),('PTRM input'!$P$168*(1+rvanilla10)^0.5)/A26stdlife))</f>
        <v>0</v>
      </c>
      <c r="W412" s="105">
        <f>IF(A26stdlife="n/a","n/a",IF(W$3&gt;(A26stdlife+$E412),('PTRM input'!$P$168*(1+rvanilla10)^0.5)-SUM($P412:V412),('PTRM input'!$P$168*(1+rvanilla10)^0.5)/A26stdlife))</f>
        <v>0</v>
      </c>
      <c r="X412" s="105">
        <f>IF(A26stdlife="n/a","n/a",IF(X$3&gt;(A26stdlife+$E412),('PTRM input'!$P$168*(1+rvanilla10)^0.5)-SUM($P412:W412),('PTRM input'!$P$168*(1+rvanilla10)^0.5)/A26stdlife))</f>
        <v>0</v>
      </c>
      <c r="Y412" s="105">
        <f>IF(A26stdlife="n/a","n/a",IF(Y$3&gt;(A26stdlife+$E412),('PTRM input'!$P$168*(1+rvanilla10)^0.5)-SUM($P412:X412),('PTRM input'!$P$168*(1+rvanilla10)^0.5)/A26stdlife))</f>
        <v>0</v>
      </c>
      <c r="Z412" s="105">
        <f>IF(A26stdlife="n/a","n/a",IF(Z$3&gt;(A26stdlife+$E412),('PTRM input'!$P$168*(1+rvanilla10)^0.5)-SUM($P412:Y412),('PTRM input'!$P$168*(1+rvanilla10)^0.5)/A26stdlife))</f>
        <v>0</v>
      </c>
      <c r="AA412" s="105">
        <f>IF(A26stdlife="n/a","n/a",IF(AA$3&gt;(A26stdlife+$E412),('PTRM input'!$P$168*(1+rvanilla10)^0.5)-SUM($P412:Z412),('PTRM input'!$P$168*(1+rvanilla10)^0.5)/A26stdlife))</f>
        <v>0</v>
      </c>
      <c r="AB412" s="105">
        <f>IF(A26stdlife="n/a","n/a",IF(AB$3&gt;(A26stdlife+$E412),('PTRM input'!$P$168*(1+rvanilla10)^0.5)-SUM($P412:AA412),('PTRM input'!$P$168*(1+rvanilla10)^0.5)/A26stdlife))</f>
        <v>0</v>
      </c>
      <c r="AC412" s="105">
        <f>IF(A26stdlife="n/a","n/a",IF(AC$3&gt;(A26stdlife+$E412),('PTRM input'!$P$168*(1+rvanilla10)^0.5)-SUM($P412:AB412),('PTRM input'!$P$168*(1+rvanilla10)^0.5)/A26stdlife))</f>
        <v>0</v>
      </c>
      <c r="AD412" s="105">
        <f>IF(A26stdlife="n/a","n/a",IF(AD$3&gt;(A26stdlife+$E412),('PTRM input'!$P$168*(1+rvanilla10)^0.5)-SUM($P412:AC412),('PTRM input'!$P$168*(1+rvanilla10)^0.5)/A26stdlife))</f>
        <v>0</v>
      </c>
      <c r="AE412" s="105">
        <f>IF(A26stdlife="n/a","n/a",IF(AE$3&gt;(A26stdlife+$E412),('PTRM input'!$P$168*(1+rvanilla10)^0.5)-SUM($P412:AD412),('PTRM input'!$P$168*(1+rvanilla10)^0.5)/A26stdlife))</f>
        <v>0</v>
      </c>
      <c r="AF412" s="105">
        <f>IF(A26stdlife="n/a","n/a",IF(AF$3&gt;(A26stdlife+$E412),('PTRM input'!$P$168*(1+rvanilla10)^0.5)-SUM($P412:AE412),('PTRM input'!$P$168*(1+rvanilla10)^0.5)/A26stdlife))</f>
        <v>0</v>
      </c>
      <c r="AG412" s="105">
        <f>IF(A26stdlife="n/a","n/a",IF(AG$3&gt;(A26stdlife+$E412),('PTRM input'!$P$168*(1+rvanilla10)^0.5)-SUM($P412:AF412),('PTRM input'!$P$168*(1+rvanilla10)^0.5)/A26stdlife))</f>
        <v>0</v>
      </c>
      <c r="AH412" s="105">
        <f>IF(A26stdlife="n/a","n/a",IF(AH$3&gt;(A26stdlife+$E412),('PTRM input'!$P$168*(1+rvanilla10)^0.5)-SUM($P412:AG412),('PTRM input'!$P$168*(1+rvanilla10)^0.5)/A26stdlife))</f>
        <v>0</v>
      </c>
      <c r="AI412" s="105">
        <f>IF(A26stdlife="n/a","n/a",IF(AI$3&gt;(A26stdlife+$E412),('PTRM input'!$P$168*(1+rvanilla10)^0.5)-SUM($P412:AH412),('PTRM input'!$P$168*(1+rvanilla10)^0.5)/A26stdlife))</f>
        <v>0</v>
      </c>
      <c r="AJ412" s="105">
        <f>IF(A26stdlife="n/a","n/a",IF(AJ$3&gt;(A26stdlife+$E412),('PTRM input'!$P$168*(1+rvanilla10)^0.5)-SUM($P412:AI412),('PTRM input'!$P$168*(1+rvanilla10)^0.5)/A26stdlife))</f>
        <v>0</v>
      </c>
      <c r="AK412" s="105">
        <f>IF(A26stdlife="n/a","n/a",IF(AK$3&gt;(A26stdlife+$E412),('PTRM input'!$P$168*(1+rvanilla10)^0.5)-SUM($P412:AJ412),('PTRM input'!$P$168*(1+rvanilla10)^0.5)/A26stdlife))</f>
        <v>0</v>
      </c>
      <c r="AL412" s="105">
        <f>IF(A26stdlife="n/a","n/a",IF(AL$3&gt;(A26stdlife+$E412),('PTRM input'!$P$168*(1+rvanilla10)^0.5)-SUM($P412:AK412),('PTRM input'!$P$168*(1+rvanilla10)^0.5)/A26stdlife))</f>
        <v>0</v>
      </c>
      <c r="AM412" s="105">
        <f>IF(A26stdlife="n/a","n/a",IF(AM$3&gt;(A26stdlife+$E412),('PTRM input'!$P$168*(1+rvanilla10)^0.5)-SUM($P412:AL412),('PTRM input'!$P$168*(1+rvanilla10)^0.5)/A26stdlife))</f>
        <v>0</v>
      </c>
      <c r="AN412" s="105">
        <f>IF(A26stdlife="n/a","n/a",IF(AN$3&gt;(A26stdlife+$E412),('PTRM input'!$P$168*(1+rvanilla10)^0.5)-SUM($P412:AM412),('PTRM input'!$P$168*(1+rvanilla10)^0.5)/A26stdlife))</f>
        <v>0</v>
      </c>
      <c r="AO412" s="105">
        <f>IF(A26stdlife="n/a","n/a",IF(AO$3&gt;(A26stdlife+$E412),('PTRM input'!$P$168*(1+rvanilla10)^0.5)-SUM($P412:AN412),('PTRM input'!$P$168*(1+rvanilla10)^0.5)/A26stdlife))</f>
        <v>0</v>
      </c>
      <c r="AP412" s="105">
        <f>IF(A26stdlife="n/a","n/a",IF(AP$3&gt;(A26stdlife+$E412),('PTRM input'!$P$168*(1+rvanilla10)^0.5)-SUM($P412:AO412),('PTRM input'!$P$168*(1+rvanilla10)^0.5)/A26stdlife))</f>
        <v>0</v>
      </c>
      <c r="AQ412" s="105">
        <f>IF(A26stdlife="n/a","n/a",IF(AQ$3&gt;(A26stdlife+$E412),('PTRM input'!$P$168*(1+rvanilla10)^0.5)-SUM($P412:AP412),('PTRM input'!$P$168*(1+rvanilla10)^0.5)/A26stdlife))</f>
        <v>0</v>
      </c>
      <c r="AR412" s="105">
        <f>IF(A26stdlife="n/a","n/a",IF(AR$3&gt;(A26stdlife+$E412),('PTRM input'!$P$168*(1+rvanilla10)^0.5)-SUM($P412:AQ412),('PTRM input'!$P$168*(1+rvanilla10)^0.5)/A26stdlife))</f>
        <v>0</v>
      </c>
      <c r="AS412" s="105">
        <f>IF(A26stdlife="n/a","n/a",IF(AS$3&gt;(A26stdlife+$E412),('PTRM input'!$P$168*(1+rvanilla10)^0.5)-SUM($P412:AR412),('PTRM input'!$P$168*(1+rvanilla10)^0.5)/A26stdlife))</f>
        <v>0</v>
      </c>
      <c r="AT412" s="105">
        <f>IF(A26stdlife="n/a","n/a",IF(AT$3&gt;(A26stdlife+$E412),('PTRM input'!$P$168*(1+rvanilla10)^0.5)-SUM($P412:AS412),('PTRM input'!$P$168*(1+rvanilla10)^0.5)/A26stdlife))</f>
        <v>0</v>
      </c>
      <c r="AU412" s="105">
        <f>IF(A26stdlife="n/a","n/a",IF(AU$3&gt;(A26stdlife+$E412),('PTRM input'!$P$168*(1+rvanilla10)^0.5)-SUM($P412:AT412),('PTRM input'!$P$168*(1+rvanilla10)^0.5)/A26stdlife))</f>
        <v>0</v>
      </c>
      <c r="AV412" s="105">
        <f>IF(A26stdlife="n/a","n/a",IF(AV$3&gt;(A26stdlife+$E412),('PTRM input'!$P$168*(1+rvanilla10)^0.5)-SUM($P412:AU412),('PTRM input'!$P$168*(1+rvanilla10)^0.5)/A26stdlife))</f>
        <v>0</v>
      </c>
      <c r="AW412" s="105">
        <f>IF(A26stdlife="n/a","n/a",IF(AW$3&gt;(A26stdlife+$E412),('PTRM input'!$P$168*(1+rvanilla10)^0.5)-SUM($P412:AV412),('PTRM input'!$P$168*(1+rvanilla10)^0.5)/A26stdlife))</f>
        <v>0</v>
      </c>
      <c r="AX412" s="105">
        <f>IF(A26stdlife="n/a","n/a",IF(AX$3&gt;(A26stdlife+$E412),('PTRM input'!$P$168*(1+rvanilla10)^0.5)-SUM($P412:AW412),('PTRM input'!$P$168*(1+rvanilla10)^0.5)/A26stdlife))</f>
        <v>0</v>
      </c>
      <c r="AY412" s="105">
        <f>IF(A26stdlife="n/a","n/a",IF(AY$3&gt;(A26stdlife+$E412),('PTRM input'!$P$168*(1+rvanilla10)^0.5)-SUM($P412:AX412),('PTRM input'!$P$168*(1+rvanilla10)^0.5)/A26stdlife))</f>
        <v>0</v>
      </c>
      <c r="AZ412" s="105">
        <f>IF(A26stdlife="n/a","n/a",IF(AZ$3&gt;(A26stdlife+$E412),('PTRM input'!$P$168*(1+rvanilla10)^0.5)-SUM($P412:AY412),('PTRM input'!$P$168*(1+rvanilla10)^0.5)/A26stdlife))</f>
        <v>0</v>
      </c>
      <c r="BA412" s="105">
        <f>IF(A26stdlife="n/a","n/a",IF(BA$3&gt;(A26stdlife+$E412),('PTRM input'!$P$168*(1+rvanilla10)^0.5)-SUM($P412:AZ412),('PTRM input'!$P$168*(1+rvanilla10)^0.5)/A26stdlife))</f>
        <v>0</v>
      </c>
      <c r="BB412" s="105">
        <f>IF(A26stdlife="n/a","n/a",IF(BB$3&gt;(A26stdlife+$E412),('PTRM input'!$P$168*(1+rvanilla10)^0.5)-SUM($P412:BA412),('PTRM input'!$P$168*(1+rvanilla10)^0.5)/A26stdlife))</f>
        <v>0</v>
      </c>
      <c r="BC412" s="105">
        <f>IF(A26stdlife="n/a","n/a",IF(BC$3&gt;(A26stdlife+$E412),('PTRM input'!$P$168*(1+rvanilla10)^0.5)-SUM($P412:BB412),('PTRM input'!$P$168*(1+rvanilla10)^0.5)/A26stdlife))</f>
        <v>0</v>
      </c>
      <c r="BD412" s="105">
        <f>IF(A26stdlife="n/a","n/a",IF(BD$3&gt;(A26stdlife+$E412),('PTRM input'!$P$168*(1+rvanilla10)^0.5)-SUM($P412:BC412),('PTRM input'!$P$168*(1+rvanilla10)^0.5)/A26stdlife))</f>
        <v>0</v>
      </c>
      <c r="BE412" s="105">
        <f>IF(A26stdlife="n/a","n/a",IF(BE$3&gt;(A26stdlife+$E412),('PTRM input'!$P$168*(1+rvanilla10)^0.5)-SUM($P412:BD412),('PTRM input'!$P$168*(1+rvanilla10)^0.5)/A26stdlife))</f>
        <v>0</v>
      </c>
      <c r="BF412" s="105">
        <f>IF(A26stdlife="n/a","n/a",IF(BF$3&gt;(A26stdlife+$E412),('PTRM input'!$P$168*(1+rvanilla10)^0.5)-SUM($P412:BE412),('PTRM input'!$P$168*(1+rvanilla10)^0.5)/A26stdlife))</f>
        <v>0</v>
      </c>
      <c r="BG412" s="105">
        <f>IF(A26stdlife="n/a","n/a",IF(BG$3&gt;(A26stdlife+$E412),('PTRM input'!$P$168*(1+rvanilla10)^0.5)-SUM($P412:BF412),('PTRM input'!$P$168*(1+rvanilla10)^0.5)/A26stdlife))</f>
        <v>0</v>
      </c>
      <c r="BH412" s="105">
        <f>IF(A26stdlife="n/a","n/a",IF(BH$3&gt;(A26stdlife+$E412),('PTRM input'!$P$168*(1+rvanilla10)^0.5)-SUM($P412:BG412),('PTRM input'!$P$168*(1+rvanilla10)^0.5)/A26stdlife))</f>
        <v>0</v>
      </c>
      <c r="BI412" s="105">
        <f>IF(A26stdlife="n/a","n/a",IF(BI$3&gt;(A26stdlife+$E412),('PTRM input'!$P$168*(1+rvanilla10)^0.5)-SUM($P412:BH412),('PTRM input'!$P$168*(1+rvanilla10)^0.5)/A26stdlife))</f>
        <v>0</v>
      </c>
      <c r="BJ412" s="234"/>
      <c r="BK412" s="234"/>
      <c r="BL412" s="234"/>
      <c r="BM412" s="234"/>
    </row>
    <row r="413" spans="1:65" s="190" customFormat="1" outlineLevel="1" collapsed="1">
      <c r="A413" s="234"/>
      <c r="B413" s="17"/>
      <c r="C413" s="32">
        <f>Asset26</f>
        <v>0</v>
      </c>
      <c r="D413" s="17"/>
      <c r="E413" s="17"/>
      <c r="F413" s="30"/>
      <c r="G413" s="102">
        <f t="shared" ref="G413:AL413" si="87">SUM(G401:G412)</f>
        <v>0</v>
      </c>
      <c r="H413" s="102">
        <f t="shared" si="87"/>
        <v>0</v>
      </c>
      <c r="I413" s="102">
        <f t="shared" si="87"/>
        <v>0</v>
      </c>
      <c r="J413" s="102">
        <f t="shared" si="87"/>
        <v>0</v>
      </c>
      <c r="K413" s="102">
        <f t="shared" si="87"/>
        <v>0</v>
      </c>
      <c r="L413" s="102">
        <f t="shared" si="87"/>
        <v>0</v>
      </c>
      <c r="M413" s="102">
        <f t="shared" si="87"/>
        <v>0</v>
      </c>
      <c r="N413" s="102">
        <f t="shared" si="87"/>
        <v>0</v>
      </c>
      <c r="O413" s="102">
        <f t="shared" si="87"/>
        <v>0</v>
      </c>
      <c r="P413" s="102">
        <f t="shared" si="87"/>
        <v>0</v>
      </c>
      <c r="Q413" s="102">
        <f t="shared" si="87"/>
        <v>0</v>
      </c>
      <c r="R413" s="102">
        <f t="shared" si="87"/>
        <v>0</v>
      </c>
      <c r="S413" s="102">
        <f t="shared" si="87"/>
        <v>0</v>
      </c>
      <c r="T413" s="102">
        <f t="shared" si="87"/>
        <v>0</v>
      </c>
      <c r="U413" s="102">
        <f t="shared" si="87"/>
        <v>0</v>
      </c>
      <c r="V413" s="102">
        <f t="shared" si="87"/>
        <v>0</v>
      </c>
      <c r="W413" s="102">
        <f t="shared" si="87"/>
        <v>0</v>
      </c>
      <c r="X413" s="102">
        <f t="shared" si="87"/>
        <v>0</v>
      </c>
      <c r="Y413" s="102">
        <f t="shared" si="87"/>
        <v>0</v>
      </c>
      <c r="Z413" s="102">
        <f t="shared" si="87"/>
        <v>0</v>
      </c>
      <c r="AA413" s="102">
        <f t="shared" si="87"/>
        <v>0</v>
      </c>
      <c r="AB413" s="102">
        <f t="shared" si="87"/>
        <v>0</v>
      </c>
      <c r="AC413" s="102">
        <f t="shared" si="87"/>
        <v>0</v>
      </c>
      <c r="AD413" s="102">
        <f t="shared" si="87"/>
        <v>0</v>
      </c>
      <c r="AE413" s="102">
        <f t="shared" si="87"/>
        <v>0</v>
      </c>
      <c r="AF413" s="102">
        <f t="shared" si="87"/>
        <v>0</v>
      </c>
      <c r="AG413" s="102">
        <f t="shared" si="87"/>
        <v>0</v>
      </c>
      <c r="AH413" s="102">
        <f t="shared" si="87"/>
        <v>0</v>
      </c>
      <c r="AI413" s="102">
        <f t="shared" si="87"/>
        <v>0</v>
      </c>
      <c r="AJ413" s="102">
        <f t="shared" si="87"/>
        <v>0</v>
      </c>
      <c r="AK413" s="102">
        <f t="shared" si="87"/>
        <v>0</v>
      </c>
      <c r="AL413" s="102">
        <f t="shared" si="87"/>
        <v>0</v>
      </c>
      <c r="AM413" s="102">
        <f t="shared" ref="AM413:BI413" si="88">SUM(AM401:AM412)</f>
        <v>0</v>
      </c>
      <c r="AN413" s="102">
        <f t="shared" si="88"/>
        <v>0</v>
      </c>
      <c r="AO413" s="102">
        <f t="shared" si="88"/>
        <v>0</v>
      </c>
      <c r="AP413" s="102">
        <f t="shared" si="88"/>
        <v>0</v>
      </c>
      <c r="AQ413" s="102">
        <f t="shared" si="88"/>
        <v>0</v>
      </c>
      <c r="AR413" s="102">
        <f t="shared" si="88"/>
        <v>0</v>
      </c>
      <c r="AS413" s="102">
        <f t="shared" si="88"/>
        <v>0</v>
      </c>
      <c r="AT413" s="102">
        <f t="shared" si="88"/>
        <v>0</v>
      </c>
      <c r="AU413" s="102">
        <f t="shared" si="88"/>
        <v>0</v>
      </c>
      <c r="AV413" s="102">
        <f t="shared" si="88"/>
        <v>0</v>
      </c>
      <c r="AW413" s="102">
        <f t="shared" si="88"/>
        <v>0</v>
      </c>
      <c r="AX413" s="102">
        <f t="shared" si="88"/>
        <v>0</v>
      </c>
      <c r="AY413" s="102">
        <f t="shared" si="88"/>
        <v>0</v>
      </c>
      <c r="AZ413" s="102">
        <f t="shared" si="88"/>
        <v>0</v>
      </c>
      <c r="BA413" s="102">
        <f t="shared" si="88"/>
        <v>0</v>
      </c>
      <c r="BB413" s="102">
        <f t="shared" si="88"/>
        <v>0</v>
      </c>
      <c r="BC413" s="102">
        <f t="shared" si="88"/>
        <v>0</v>
      </c>
      <c r="BD413" s="102">
        <f t="shared" si="88"/>
        <v>0</v>
      </c>
      <c r="BE413" s="102">
        <f t="shared" si="88"/>
        <v>0</v>
      </c>
      <c r="BF413" s="102">
        <f t="shared" si="88"/>
        <v>0</v>
      </c>
      <c r="BG413" s="102">
        <f t="shared" si="88"/>
        <v>0</v>
      </c>
      <c r="BH413" s="102">
        <f t="shared" si="88"/>
        <v>0</v>
      </c>
      <c r="BI413" s="102">
        <f t="shared" si="88"/>
        <v>0</v>
      </c>
      <c r="BJ413" s="234"/>
      <c r="BK413" s="234"/>
      <c r="BL413" s="234"/>
      <c r="BM413" s="234"/>
    </row>
    <row r="414" spans="1:65" s="190" customFormat="1" ht="12.75" hidden="1" customHeight="1" outlineLevel="2">
      <c r="A414" s="234"/>
      <c r="B414" s="36">
        <f>C426</f>
        <v>0</v>
      </c>
      <c r="C414" s="37"/>
      <c r="D414" s="38" t="s">
        <v>58</v>
      </c>
      <c r="E414" s="37"/>
      <c r="F414" s="39"/>
      <c r="G414" s="104">
        <f>IF(G$3&gt;A27remlife,A27value-SUM($F414:F414),IF(A27remlife="N/A","n/a",A27value/A27remlife))</f>
        <v>0</v>
      </c>
      <c r="H414" s="104">
        <f>IF(H$3&gt;A27remlife,A27value-SUM($F414:G414),IF(A27remlife="N/A","n/a",A27value/A27remlife))</f>
        <v>0</v>
      </c>
      <c r="I414" s="104">
        <f>IF(I$3&gt;A27remlife,A27value-SUM($F414:H414),IF(A27remlife="N/A","n/a",A27value/A27remlife))</f>
        <v>0</v>
      </c>
      <c r="J414" s="104">
        <f>IF(J$3&gt;A27remlife,A27value-SUM($F414:I414),IF(A27remlife="N/A","n/a",A27value/A27remlife))</f>
        <v>0</v>
      </c>
      <c r="K414" s="104">
        <f>IF(K$3&gt;A27remlife,A27value-SUM($F414:J414),IF(A27remlife="N/A","n/a",A27value/A27remlife))</f>
        <v>0</v>
      </c>
      <c r="L414" s="104">
        <f>IF(L$3&gt;A27remlife,A27value-SUM($F414:K414),IF(A27remlife="N/A","n/a",A27value/A27remlife))</f>
        <v>0</v>
      </c>
      <c r="M414" s="104">
        <f>IF(M$3&gt;A27remlife,A27value-SUM($F414:L414),IF(A27remlife="N/A","n/a",A27value/A27remlife))</f>
        <v>0</v>
      </c>
      <c r="N414" s="104">
        <f>IF(N$3&gt;A27remlife,A27value-SUM($F414:M414),IF(A27remlife="N/A","n/a",A27value/A27remlife))</f>
        <v>0</v>
      </c>
      <c r="O414" s="104">
        <f>IF(O$3&gt;A27remlife,A27value-SUM($F414:N414),IF(A27remlife="N/A","n/a",A27value/A27remlife))</f>
        <v>0</v>
      </c>
      <c r="P414" s="104">
        <f>IF(P$3&gt;A27remlife,A27value-SUM($F414:O414),IF(A27remlife="N/A","n/a",A27value/A27remlife))</f>
        <v>0</v>
      </c>
      <c r="Q414" s="104">
        <f>IF(Q$3&gt;A27remlife,A27value-SUM($F414:P414),IF(A27remlife="N/A","n/a",A27value/A27remlife))</f>
        <v>0</v>
      </c>
      <c r="R414" s="104">
        <f>IF(R$3&gt;A27remlife,A27value-SUM($F414:Q414),IF(A27remlife="N/A","n/a",A27value/A27remlife))</f>
        <v>0</v>
      </c>
      <c r="S414" s="104">
        <f>IF(S$3&gt;A27remlife,A27value-SUM($F414:R414),IF(A27remlife="N/A","n/a",A27value/A27remlife))</f>
        <v>0</v>
      </c>
      <c r="T414" s="104">
        <f>IF(T$3&gt;A27remlife,A27value-SUM($F414:S414),IF(A27remlife="N/A","n/a",A27value/A27remlife))</f>
        <v>0</v>
      </c>
      <c r="U414" s="104">
        <f>IF(U$3&gt;A27remlife,A27value-SUM($F414:T414),IF(A27remlife="N/A","n/a",A27value/A27remlife))</f>
        <v>0</v>
      </c>
      <c r="V414" s="104">
        <f>IF(V$3&gt;A27remlife,A27value-SUM($F414:U414),IF(A27remlife="N/A","n/a",A27value/A27remlife))</f>
        <v>0</v>
      </c>
      <c r="W414" s="104">
        <f>IF(W$3&gt;A27remlife,A27value-SUM($F414:V414),IF(A27remlife="N/A","n/a",A27value/A27remlife))</f>
        <v>0</v>
      </c>
      <c r="X414" s="104">
        <f>IF(X$3&gt;A27remlife,A27value-SUM($F414:W414),IF(A27remlife="N/A","n/a",A27value/A27remlife))</f>
        <v>0</v>
      </c>
      <c r="Y414" s="104">
        <f>IF(Y$3&gt;A27remlife,A27value-SUM($F414:X414),IF(A27remlife="N/A","n/a",A27value/A27remlife))</f>
        <v>0</v>
      </c>
      <c r="Z414" s="104">
        <f>IF(Z$3&gt;A27remlife,A27value-SUM($F414:Y414),IF(A27remlife="N/A","n/a",A27value/A27remlife))</f>
        <v>0</v>
      </c>
      <c r="AA414" s="104">
        <f>IF(AA$3&gt;A27remlife,A27value-SUM($F414:Z414),IF(A27remlife="N/A","n/a",A27value/A27remlife))</f>
        <v>0</v>
      </c>
      <c r="AB414" s="104">
        <f>IF(AB$3&gt;A27remlife,A27value-SUM($F414:AA414),IF(A27remlife="N/A","n/a",A27value/A27remlife))</f>
        <v>0</v>
      </c>
      <c r="AC414" s="104">
        <f>IF(AC$3&gt;A27remlife,A27value-SUM($F414:AB414),IF(A27remlife="N/A","n/a",A27value/A27remlife))</f>
        <v>0</v>
      </c>
      <c r="AD414" s="104">
        <f>IF(AD$3&gt;A27remlife,A27value-SUM($F414:AC414),IF(A27remlife="N/A","n/a",A27value/A27remlife))</f>
        <v>0</v>
      </c>
      <c r="AE414" s="104">
        <f>IF(AE$3&gt;A27remlife,A27value-SUM($F414:AD414),IF(A27remlife="N/A","n/a",A27value/A27remlife))</f>
        <v>0</v>
      </c>
      <c r="AF414" s="104">
        <f>IF(AF$3&gt;A27remlife,A27value-SUM($F414:AE414),IF(A27remlife="N/A","n/a",A27value/A27remlife))</f>
        <v>0</v>
      </c>
      <c r="AG414" s="104">
        <f>IF(AG$3&gt;A27remlife,A27value-SUM($F414:AF414),IF(A27remlife="N/A","n/a",A27value/A27remlife))</f>
        <v>0</v>
      </c>
      <c r="AH414" s="104">
        <f>IF(AH$3&gt;A27remlife,A27value-SUM($F414:AG414),IF(A27remlife="N/A","n/a",A27value/A27remlife))</f>
        <v>0</v>
      </c>
      <c r="AI414" s="104">
        <f>IF(AI$3&gt;A27remlife,A27value-SUM($F414:AH414),IF(A27remlife="N/A","n/a",A27value/A27remlife))</f>
        <v>0</v>
      </c>
      <c r="AJ414" s="104">
        <f>IF(AJ$3&gt;A27remlife,A27value-SUM($F414:AI414),IF(A27remlife="N/A","n/a",A27value/A27remlife))</f>
        <v>0</v>
      </c>
      <c r="AK414" s="104">
        <f>IF(AK$3&gt;A27remlife,A27value-SUM($F414:AJ414),IF(A27remlife="N/A","n/a",A27value/A27remlife))</f>
        <v>0</v>
      </c>
      <c r="AL414" s="104">
        <f>IF(AL$3&gt;A27remlife,A27value-SUM($F414:AK414),IF(A27remlife="N/A","n/a",A27value/A27remlife))</f>
        <v>0</v>
      </c>
      <c r="AM414" s="104">
        <f>IF(AM$3&gt;A27remlife,A27value-SUM($F414:AL414),IF(A27remlife="N/A","n/a",A27value/A27remlife))</f>
        <v>0</v>
      </c>
      <c r="AN414" s="104">
        <f>IF(AN$3&gt;A27remlife,A27value-SUM($F414:AM414),IF(A27remlife="N/A","n/a",A27value/A27remlife))</f>
        <v>0</v>
      </c>
      <c r="AO414" s="104">
        <f>IF(AO$3&gt;A27remlife,A27value-SUM($F414:AN414),IF(A27remlife="N/A","n/a",A27value/A27remlife))</f>
        <v>0</v>
      </c>
      <c r="AP414" s="104">
        <f>IF(AP$3&gt;A27remlife,A27value-SUM($F414:AO414),IF(A27remlife="N/A","n/a",A27value/A27remlife))</f>
        <v>0</v>
      </c>
      <c r="AQ414" s="104">
        <f>IF(AQ$3&gt;A27remlife,A27value-SUM($F414:AP414),IF(A27remlife="N/A","n/a",A27value/A27remlife))</f>
        <v>0</v>
      </c>
      <c r="AR414" s="104">
        <f>IF(AR$3&gt;A27remlife,A27value-SUM($F414:AQ414),IF(A27remlife="N/A","n/a",A27value/A27remlife))</f>
        <v>0</v>
      </c>
      <c r="AS414" s="104">
        <f>IF(AS$3&gt;A27remlife,A27value-SUM($F414:AR414),IF(A27remlife="N/A","n/a",A27value/A27remlife))</f>
        <v>0</v>
      </c>
      <c r="AT414" s="104">
        <f>IF(AT$3&gt;A27remlife,A27value-SUM($F414:AS414),IF(A27remlife="N/A","n/a",A27value/A27remlife))</f>
        <v>0</v>
      </c>
      <c r="AU414" s="104">
        <f>IF(AU$3&gt;A27remlife,A27value-SUM($F414:AT414),IF(A27remlife="N/A","n/a",A27value/A27remlife))</f>
        <v>0</v>
      </c>
      <c r="AV414" s="104">
        <f>IF(AV$3&gt;A27remlife,A27value-SUM($F414:AU414),IF(A27remlife="N/A","n/a",A27value/A27remlife))</f>
        <v>0</v>
      </c>
      <c r="AW414" s="104">
        <f>IF(AW$3&gt;A27remlife,A27value-SUM($F414:AV414),IF(A27remlife="N/A","n/a",A27value/A27remlife))</f>
        <v>0</v>
      </c>
      <c r="AX414" s="104">
        <f>IF(AX$3&gt;A27remlife,A27value-SUM($F414:AW414),IF(A27remlife="N/A","n/a",A27value/A27remlife))</f>
        <v>0</v>
      </c>
      <c r="AY414" s="104">
        <f>IF(AY$3&gt;A27remlife,A27value-SUM($F414:AX414),IF(A27remlife="N/A","n/a",A27value/A27remlife))</f>
        <v>0</v>
      </c>
      <c r="AZ414" s="104">
        <f>IF(AZ$3&gt;A27remlife,A27value-SUM($F414:AY414),IF(A27remlife="N/A","n/a",A27value/A27remlife))</f>
        <v>0</v>
      </c>
      <c r="BA414" s="104">
        <f>IF(BA$3&gt;A27remlife,A27value-SUM($F414:AZ414),IF(A27remlife="N/A","n/a",A27value/A27remlife))</f>
        <v>0</v>
      </c>
      <c r="BB414" s="104">
        <f>IF(BB$3&gt;A27remlife,A27value-SUM($F414:BA414),IF(A27remlife="N/A","n/a",A27value/A27remlife))</f>
        <v>0</v>
      </c>
      <c r="BC414" s="104">
        <f>IF(BC$3&gt;A27remlife,A27value-SUM($F414:BB414),IF(A27remlife="N/A","n/a",A27value/A27remlife))</f>
        <v>0</v>
      </c>
      <c r="BD414" s="104">
        <f>IF(BD$3&gt;A27remlife,A27value-SUM($F414:BC414),IF(A27remlife="N/A","n/a",A27value/A27remlife))</f>
        <v>0</v>
      </c>
      <c r="BE414" s="104">
        <f>IF(BE$3&gt;A27remlife,A27value-SUM($F414:BD414),IF(A27remlife="N/A","n/a",A27value/A27remlife))</f>
        <v>0</v>
      </c>
      <c r="BF414" s="104">
        <f>IF(BF$3&gt;A27remlife,A27value-SUM($F414:BE414),IF(A27remlife="N/A","n/a",A27value/A27remlife))</f>
        <v>0</v>
      </c>
      <c r="BG414" s="104">
        <f>IF(BG$3&gt;A27remlife,A27value-SUM($F414:BF414),IF(A27remlife="N/A","n/a",A27value/A27remlife))</f>
        <v>0</v>
      </c>
      <c r="BH414" s="104">
        <f>IF(BH$3&gt;A27remlife,A27value-SUM($F414:BG414),IF(A27remlife="N/A","n/a",A27value/A27remlife))</f>
        <v>0</v>
      </c>
      <c r="BI414" s="104">
        <f>IF(BI$3&gt;A27remlife,A27value-SUM($F414:BH414),IF(A27remlife="N/A","n/a",A27value/A27remlife))</f>
        <v>0</v>
      </c>
      <c r="BJ414" s="234"/>
      <c r="BK414" s="234"/>
      <c r="BL414" s="234"/>
      <c r="BM414" s="234"/>
    </row>
    <row r="415" spans="1:65" s="190" customFormat="1" ht="12.75" hidden="1" customHeight="1" outlineLevel="2">
      <c r="A415" s="234"/>
      <c r="B415" s="32"/>
      <c r="C415" s="31"/>
      <c r="D415" s="930" t="s">
        <v>326</v>
      </c>
      <c r="E415" s="167">
        <v>0</v>
      </c>
      <c r="F415" s="34"/>
      <c r="G415" s="105"/>
      <c r="H415" s="105"/>
      <c r="I415" s="105"/>
      <c r="J415" s="105"/>
      <c r="K415" s="105"/>
      <c r="L415" s="105"/>
      <c r="M415" s="105"/>
      <c r="N415" s="105"/>
      <c r="O415" s="105"/>
      <c r="P415" s="105"/>
      <c r="Q415" s="105"/>
      <c r="R415" s="105"/>
      <c r="S415" s="105"/>
      <c r="T415" s="105"/>
      <c r="U415" s="105"/>
      <c r="V415" s="105"/>
      <c r="W415" s="105"/>
      <c r="X415" s="105"/>
      <c r="Y415" s="105"/>
      <c r="Z415" s="105"/>
      <c r="AA415" s="105"/>
      <c r="AB415" s="105"/>
      <c r="AC415" s="105"/>
      <c r="AD415" s="105"/>
      <c r="AE415" s="105"/>
      <c r="AF415" s="105"/>
      <c r="AG415" s="105"/>
      <c r="AH415" s="105"/>
      <c r="AI415" s="105"/>
      <c r="AJ415" s="105"/>
      <c r="AK415" s="105"/>
      <c r="AL415" s="105"/>
      <c r="AM415" s="105"/>
      <c r="AN415" s="105"/>
      <c r="AO415" s="105"/>
      <c r="AP415" s="105"/>
      <c r="AQ415" s="105"/>
      <c r="AR415" s="105"/>
      <c r="AS415" s="105"/>
      <c r="AT415" s="105"/>
      <c r="AU415" s="105"/>
      <c r="AV415" s="105"/>
      <c r="AW415" s="105"/>
      <c r="AX415" s="105"/>
      <c r="AY415" s="105"/>
      <c r="AZ415" s="105"/>
      <c r="BA415" s="105"/>
      <c r="BB415" s="105"/>
      <c r="BC415" s="105"/>
      <c r="BD415" s="105"/>
      <c r="BE415" s="105"/>
      <c r="BF415" s="105"/>
      <c r="BG415" s="105"/>
      <c r="BH415" s="105"/>
      <c r="BI415" s="105"/>
      <c r="BJ415" s="234"/>
      <c r="BK415" s="234"/>
      <c r="BL415" s="234"/>
      <c r="BM415" s="234"/>
    </row>
    <row r="416" spans="1:65" s="190" customFormat="1" hidden="1" outlineLevel="2">
      <c r="A416" s="234"/>
      <c r="B416" s="32"/>
      <c r="C416" s="31"/>
      <c r="D416" s="930"/>
      <c r="E416" s="167">
        <v>1</v>
      </c>
      <c r="F416" s="34"/>
      <c r="G416" s="183"/>
      <c r="H416" s="105">
        <f>IF(A27stdlife="n/a","n/a",IF(H$3&gt;(A27stdlife+$E416),('PTRM input'!$G$169*(1+rvanilla01)^0.5)-SUM($G416:G416),('PTRM input'!$G$169*(1+rvanilla01)^0.5)/A27stdlife))</f>
        <v>0</v>
      </c>
      <c r="I416" s="105">
        <f>IF(A27stdlife="n/a","n/a",IF(I$3&gt;(A27stdlife+$E416),('PTRM input'!$G$169*(1+rvanilla01)^0.5)-SUM($G416:H416),('PTRM input'!$G$169*(1+rvanilla01)^0.5)/A27stdlife))</f>
        <v>0</v>
      </c>
      <c r="J416" s="105">
        <f>IF(A27stdlife="n/a","n/a",IF(J$3&gt;(A27stdlife+$E416),('PTRM input'!$G$169*(1+rvanilla01)^0.5)-SUM($G416:I416),('PTRM input'!$G$169*(1+rvanilla01)^0.5)/A27stdlife))</f>
        <v>0</v>
      </c>
      <c r="K416" s="105">
        <f>IF(A27stdlife="n/a","n/a",IF(K$3&gt;(A27stdlife+$E416),('PTRM input'!$G$169*(1+rvanilla01)^0.5)-SUM($G416:J416),('PTRM input'!$G$169*(1+rvanilla01)^0.5)/A27stdlife))</f>
        <v>0</v>
      </c>
      <c r="L416" s="105">
        <f>IF(A27stdlife="n/a","n/a",IF(L$3&gt;(A27stdlife+$E416),('PTRM input'!$G$169*(1+rvanilla01)^0.5)-SUM($G416:K416),('PTRM input'!$G$169*(1+rvanilla01)^0.5)/A27stdlife))</f>
        <v>0</v>
      </c>
      <c r="M416" s="105">
        <f>IF(A27stdlife="n/a","n/a",IF(M$3&gt;(A27stdlife+$E416),('PTRM input'!$G$169*(1+rvanilla01)^0.5)-SUM($G416:L416),('PTRM input'!$G$169*(1+rvanilla01)^0.5)/A27stdlife))</f>
        <v>0</v>
      </c>
      <c r="N416" s="105">
        <f>IF(A27stdlife="n/a","n/a",IF(N$3&gt;(A27stdlife+$E416),('PTRM input'!$G$169*(1+rvanilla01)^0.5)-SUM($G416:M416),('PTRM input'!$G$169*(1+rvanilla01)^0.5)/A27stdlife))</f>
        <v>0</v>
      </c>
      <c r="O416" s="105">
        <f>IF(A27stdlife="n/a","n/a",IF(O$3&gt;(A27stdlife+$E416),('PTRM input'!$G$169*(1+rvanilla01)^0.5)-SUM($G416:N416),('PTRM input'!$G$169*(1+rvanilla01)^0.5)/A27stdlife))</f>
        <v>0</v>
      </c>
      <c r="P416" s="105">
        <f>IF(A27stdlife="n/a","n/a",IF(P$3&gt;(A27stdlife+$E416),('PTRM input'!$G$169*(1+rvanilla01)^0.5)-SUM($G416:O416),('PTRM input'!$G$169*(1+rvanilla01)^0.5)/A27stdlife))</f>
        <v>0</v>
      </c>
      <c r="Q416" s="105">
        <f>IF(A27stdlife="n/a","n/a",IF(Q$3&gt;(A27stdlife+$E416),('PTRM input'!$G$169*(1+rvanilla01)^0.5)-SUM($G416:P416),('PTRM input'!$G$169*(1+rvanilla01)^0.5)/A27stdlife))</f>
        <v>0</v>
      </c>
      <c r="R416" s="105">
        <f>IF(A27stdlife="n/a","n/a",IF(R$3&gt;(A27stdlife+$E416),('PTRM input'!$G$169*(1+rvanilla01)^0.5)-SUM($G416:Q416),('PTRM input'!$G$169*(1+rvanilla01)^0.5)/A27stdlife))</f>
        <v>0</v>
      </c>
      <c r="S416" s="105">
        <f>IF(A27stdlife="n/a","n/a",IF(S$3&gt;(A27stdlife+$E416),('PTRM input'!$G$169*(1+rvanilla01)^0.5)-SUM($G416:R416),('PTRM input'!$G$169*(1+rvanilla01)^0.5)/A27stdlife))</f>
        <v>0</v>
      </c>
      <c r="T416" s="105">
        <f>IF(A27stdlife="n/a","n/a",IF(T$3&gt;(A27stdlife+$E416),('PTRM input'!$G$169*(1+rvanilla01)^0.5)-SUM($G416:S416),('PTRM input'!$G$169*(1+rvanilla01)^0.5)/A27stdlife))</f>
        <v>0</v>
      </c>
      <c r="U416" s="105">
        <f>IF(A27stdlife="n/a","n/a",IF(U$3&gt;(A27stdlife+$E416),('PTRM input'!$G$169*(1+rvanilla01)^0.5)-SUM($G416:T416),('PTRM input'!$G$169*(1+rvanilla01)^0.5)/A27stdlife))</f>
        <v>0</v>
      </c>
      <c r="V416" s="105">
        <f>IF(A27stdlife="n/a","n/a",IF(V$3&gt;(A27stdlife+$E416),('PTRM input'!$G$169*(1+rvanilla01)^0.5)-SUM($G416:U416),('PTRM input'!$G$169*(1+rvanilla01)^0.5)/A27stdlife))</f>
        <v>0</v>
      </c>
      <c r="W416" s="105">
        <f>IF(A27stdlife="n/a","n/a",IF(W$3&gt;(A27stdlife+$E416),('PTRM input'!$G$169*(1+rvanilla01)^0.5)-SUM($G416:V416),('PTRM input'!$G$169*(1+rvanilla01)^0.5)/A27stdlife))</f>
        <v>0</v>
      </c>
      <c r="X416" s="105">
        <f>IF(A27stdlife="n/a","n/a",IF(X$3&gt;(A27stdlife+$E416),('PTRM input'!$G$169*(1+rvanilla01)^0.5)-SUM($G416:W416),('PTRM input'!$G$169*(1+rvanilla01)^0.5)/A27stdlife))</f>
        <v>0</v>
      </c>
      <c r="Y416" s="105">
        <f>IF(A27stdlife="n/a","n/a",IF(Y$3&gt;(A27stdlife+$E416),('PTRM input'!$G$169*(1+rvanilla01)^0.5)-SUM($G416:X416),('PTRM input'!$G$169*(1+rvanilla01)^0.5)/A27stdlife))</f>
        <v>0</v>
      </c>
      <c r="Z416" s="105">
        <f>IF(A27stdlife="n/a","n/a",IF(Z$3&gt;(A27stdlife+$E416),('PTRM input'!$G$169*(1+rvanilla01)^0.5)-SUM($G416:Y416),('PTRM input'!$G$169*(1+rvanilla01)^0.5)/A27stdlife))</f>
        <v>0</v>
      </c>
      <c r="AA416" s="105">
        <f>IF(A27stdlife="n/a","n/a",IF(AA$3&gt;(A27stdlife+$E416),('PTRM input'!$G$169*(1+rvanilla01)^0.5)-SUM($G416:Z416),('PTRM input'!$G$169*(1+rvanilla01)^0.5)/A27stdlife))</f>
        <v>0</v>
      </c>
      <c r="AB416" s="105">
        <f>IF(A27stdlife="n/a","n/a",IF(AB$3&gt;(A27stdlife+$E416),('PTRM input'!$G$169*(1+rvanilla01)^0.5)-SUM($G416:AA416),('PTRM input'!$G$169*(1+rvanilla01)^0.5)/A27stdlife))</f>
        <v>0</v>
      </c>
      <c r="AC416" s="105">
        <f>IF(A27stdlife="n/a","n/a",IF(AC$3&gt;(A27stdlife+$E416),('PTRM input'!$G$169*(1+rvanilla01)^0.5)-SUM($G416:AB416),('PTRM input'!$G$169*(1+rvanilla01)^0.5)/A27stdlife))</f>
        <v>0</v>
      </c>
      <c r="AD416" s="105">
        <f>IF(A27stdlife="n/a","n/a",IF(AD$3&gt;(A27stdlife+$E416),('PTRM input'!$G$169*(1+rvanilla01)^0.5)-SUM($G416:AC416),('PTRM input'!$G$169*(1+rvanilla01)^0.5)/A27stdlife))</f>
        <v>0</v>
      </c>
      <c r="AE416" s="105">
        <f>IF(A27stdlife="n/a","n/a",IF(AE$3&gt;(A27stdlife+$E416),('PTRM input'!$G$169*(1+rvanilla01)^0.5)-SUM($G416:AD416),('PTRM input'!$G$169*(1+rvanilla01)^0.5)/A27stdlife))</f>
        <v>0</v>
      </c>
      <c r="AF416" s="105">
        <f>IF(A27stdlife="n/a","n/a",IF(AF$3&gt;(A27stdlife+$E416),('PTRM input'!$G$169*(1+rvanilla01)^0.5)-SUM($G416:AE416),('PTRM input'!$G$169*(1+rvanilla01)^0.5)/A27stdlife))</f>
        <v>0</v>
      </c>
      <c r="AG416" s="105">
        <f>IF(A27stdlife="n/a","n/a",IF(AG$3&gt;(A27stdlife+$E416),('PTRM input'!$G$169*(1+rvanilla01)^0.5)-SUM($G416:AF416),('PTRM input'!$G$169*(1+rvanilla01)^0.5)/A27stdlife))</f>
        <v>0</v>
      </c>
      <c r="AH416" s="105">
        <f>IF(A27stdlife="n/a","n/a",IF(AH$3&gt;(A27stdlife+$E416),('PTRM input'!$G$169*(1+rvanilla01)^0.5)-SUM($G416:AG416),('PTRM input'!$G$169*(1+rvanilla01)^0.5)/A27stdlife))</f>
        <v>0</v>
      </c>
      <c r="AI416" s="105">
        <f>IF(A27stdlife="n/a","n/a",IF(AI$3&gt;(A27stdlife+$E416),('PTRM input'!$G$169*(1+rvanilla01)^0.5)-SUM($G416:AH416),('PTRM input'!$G$169*(1+rvanilla01)^0.5)/A27stdlife))</f>
        <v>0</v>
      </c>
      <c r="AJ416" s="105">
        <f>IF(A27stdlife="n/a","n/a",IF(AJ$3&gt;(A27stdlife+$E416),('PTRM input'!$G$169*(1+rvanilla01)^0.5)-SUM($G416:AI416),('PTRM input'!$G$169*(1+rvanilla01)^0.5)/A27stdlife))</f>
        <v>0</v>
      </c>
      <c r="AK416" s="105">
        <f>IF(A27stdlife="n/a","n/a",IF(AK$3&gt;(A27stdlife+$E416),('PTRM input'!$G$169*(1+rvanilla01)^0.5)-SUM($G416:AJ416),('PTRM input'!$G$169*(1+rvanilla01)^0.5)/A27stdlife))</f>
        <v>0</v>
      </c>
      <c r="AL416" s="105">
        <f>IF(A27stdlife="n/a","n/a",IF(AL$3&gt;(A27stdlife+$E416),('PTRM input'!$G$169*(1+rvanilla01)^0.5)-SUM($G416:AK416),('PTRM input'!$G$169*(1+rvanilla01)^0.5)/A27stdlife))</f>
        <v>0</v>
      </c>
      <c r="AM416" s="105">
        <f>IF(A27stdlife="n/a","n/a",IF(AM$3&gt;(A27stdlife+$E416),('PTRM input'!$G$169*(1+rvanilla01)^0.5)-SUM($G416:AL416),('PTRM input'!$G$169*(1+rvanilla01)^0.5)/A27stdlife))</f>
        <v>0</v>
      </c>
      <c r="AN416" s="105">
        <f>IF(A27stdlife="n/a","n/a",IF(AN$3&gt;(A27stdlife+$E416),('PTRM input'!$G$169*(1+rvanilla01)^0.5)-SUM($G416:AM416),('PTRM input'!$G$169*(1+rvanilla01)^0.5)/A27stdlife))</f>
        <v>0</v>
      </c>
      <c r="AO416" s="105">
        <f>IF(A27stdlife="n/a","n/a",IF(AO$3&gt;(A27stdlife+$E416),('PTRM input'!$G$169*(1+rvanilla01)^0.5)-SUM($G416:AN416),('PTRM input'!$G$169*(1+rvanilla01)^0.5)/A27stdlife))</f>
        <v>0</v>
      </c>
      <c r="AP416" s="105">
        <f>IF(A27stdlife="n/a","n/a",IF(AP$3&gt;(A27stdlife+$E416),('PTRM input'!$G$169*(1+rvanilla01)^0.5)-SUM($G416:AO416),('PTRM input'!$G$169*(1+rvanilla01)^0.5)/A27stdlife))</f>
        <v>0</v>
      </c>
      <c r="AQ416" s="105">
        <f>IF(A27stdlife="n/a","n/a",IF(AQ$3&gt;(A27stdlife+$E416),('PTRM input'!$G$169*(1+rvanilla01)^0.5)-SUM($G416:AP416),('PTRM input'!$G$169*(1+rvanilla01)^0.5)/A27stdlife))</f>
        <v>0</v>
      </c>
      <c r="AR416" s="105">
        <f>IF(A27stdlife="n/a","n/a",IF(AR$3&gt;(A27stdlife+$E416),('PTRM input'!$G$169*(1+rvanilla01)^0.5)-SUM($G416:AQ416),('PTRM input'!$G$169*(1+rvanilla01)^0.5)/A27stdlife))</f>
        <v>0</v>
      </c>
      <c r="AS416" s="105">
        <f>IF(A27stdlife="n/a","n/a",IF(AS$3&gt;(A27stdlife+$E416),('PTRM input'!$G$169*(1+rvanilla01)^0.5)-SUM($G416:AR416),('PTRM input'!$G$169*(1+rvanilla01)^0.5)/A27stdlife))</f>
        <v>0</v>
      </c>
      <c r="AT416" s="105">
        <f>IF(A27stdlife="n/a","n/a",IF(AT$3&gt;(A27stdlife+$E416),('PTRM input'!$G$169*(1+rvanilla01)^0.5)-SUM($G416:AS416),('PTRM input'!$G$169*(1+rvanilla01)^0.5)/A27stdlife))</f>
        <v>0</v>
      </c>
      <c r="AU416" s="105">
        <f>IF(A27stdlife="n/a","n/a",IF(AU$3&gt;(A27stdlife+$E416),('PTRM input'!$G$169*(1+rvanilla01)^0.5)-SUM($G416:AT416),('PTRM input'!$G$169*(1+rvanilla01)^0.5)/A27stdlife))</f>
        <v>0</v>
      </c>
      <c r="AV416" s="105">
        <f>IF(A27stdlife="n/a","n/a",IF(AV$3&gt;(A27stdlife+$E416),('PTRM input'!$G$169*(1+rvanilla01)^0.5)-SUM($G416:AU416),('PTRM input'!$G$169*(1+rvanilla01)^0.5)/A27stdlife))</f>
        <v>0</v>
      </c>
      <c r="AW416" s="105">
        <f>IF(A27stdlife="n/a","n/a",IF(AW$3&gt;(A27stdlife+$E416),('PTRM input'!$G$169*(1+rvanilla01)^0.5)-SUM($G416:AV416),('PTRM input'!$G$169*(1+rvanilla01)^0.5)/A27stdlife))</f>
        <v>0</v>
      </c>
      <c r="AX416" s="105">
        <f>IF(A27stdlife="n/a","n/a",IF(AX$3&gt;(A27stdlife+$E416),('PTRM input'!$G$169*(1+rvanilla01)^0.5)-SUM($G416:AW416),('PTRM input'!$G$169*(1+rvanilla01)^0.5)/A27stdlife))</f>
        <v>0</v>
      </c>
      <c r="AY416" s="105">
        <f>IF(A27stdlife="n/a","n/a",IF(AY$3&gt;(A27stdlife+$E416),('PTRM input'!$G$169*(1+rvanilla01)^0.5)-SUM($G416:AX416),('PTRM input'!$G$169*(1+rvanilla01)^0.5)/A27stdlife))</f>
        <v>0</v>
      </c>
      <c r="AZ416" s="105">
        <f>IF(A27stdlife="n/a","n/a",IF(AZ$3&gt;(A27stdlife+$E416),('PTRM input'!$G$169*(1+rvanilla01)^0.5)-SUM($G416:AY416),('PTRM input'!$G$169*(1+rvanilla01)^0.5)/A27stdlife))</f>
        <v>0</v>
      </c>
      <c r="BA416" s="105">
        <f>IF(A27stdlife="n/a","n/a",IF(BA$3&gt;(A27stdlife+$E416),('PTRM input'!$G$169*(1+rvanilla01)^0.5)-SUM($G416:AZ416),('PTRM input'!$G$169*(1+rvanilla01)^0.5)/A27stdlife))</f>
        <v>0</v>
      </c>
      <c r="BB416" s="105">
        <f>IF(A27stdlife="n/a","n/a",IF(BB$3&gt;(A27stdlife+$E416),('PTRM input'!$G$169*(1+rvanilla01)^0.5)-SUM($G416:BA416),('PTRM input'!$G$169*(1+rvanilla01)^0.5)/A27stdlife))</f>
        <v>0</v>
      </c>
      <c r="BC416" s="105">
        <f>IF(A27stdlife="n/a","n/a",IF(BC$3&gt;(A27stdlife+$E416),('PTRM input'!$G$169*(1+rvanilla01)^0.5)-SUM($G416:BB416),('PTRM input'!$G$169*(1+rvanilla01)^0.5)/A27stdlife))</f>
        <v>0</v>
      </c>
      <c r="BD416" s="105">
        <f>IF(A27stdlife="n/a","n/a",IF(BD$3&gt;(A27stdlife+$E416),('PTRM input'!$G$169*(1+rvanilla01)^0.5)-SUM($G416:BC416),('PTRM input'!$G$169*(1+rvanilla01)^0.5)/A27stdlife))</f>
        <v>0</v>
      </c>
      <c r="BE416" s="105">
        <f>IF(A27stdlife="n/a","n/a",IF(BE$3&gt;(A27stdlife+$E416),('PTRM input'!$G$169*(1+rvanilla01)^0.5)-SUM($G416:BD416),('PTRM input'!$G$169*(1+rvanilla01)^0.5)/A27stdlife))</f>
        <v>0</v>
      </c>
      <c r="BF416" s="105">
        <f>IF(A27stdlife="n/a","n/a",IF(BF$3&gt;(A27stdlife+$E416),('PTRM input'!$G$169*(1+rvanilla01)^0.5)-SUM($G416:BE416),('PTRM input'!$G$169*(1+rvanilla01)^0.5)/A27stdlife))</f>
        <v>0</v>
      </c>
      <c r="BG416" s="105">
        <f>IF(A27stdlife="n/a","n/a",IF(BG$3&gt;(A27stdlife+$E416),('PTRM input'!$G$169*(1+rvanilla01)^0.5)-SUM($G416:BF416),('PTRM input'!$G$169*(1+rvanilla01)^0.5)/A27stdlife))</f>
        <v>0</v>
      </c>
      <c r="BH416" s="105">
        <f>IF(A27stdlife="n/a","n/a",IF(BH$3&gt;(A27stdlife+$E416),('PTRM input'!$G$169*(1+rvanilla01)^0.5)-SUM($G416:BG416),('PTRM input'!$G$169*(1+rvanilla01)^0.5)/A27stdlife))</f>
        <v>0</v>
      </c>
      <c r="BI416" s="105">
        <f>IF(A27stdlife="n/a","n/a",IF(BI$3&gt;(A27stdlife+$E416),('PTRM input'!$G$169*(1+rvanilla01)^0.5)-SUM($G416:BH416),('PTRM input'!$G$169*(1+rvanilla01)^0.5)/A27stdlife))</f>
        <v>0</v>
      </c>
      <c r="BJ416" s="234"/>
      <c r="BK416" s="234"/>
      <c r="BL416" s="234"/>
      <c r="BM416" s="234"/>
    </row>
    <row r="417" spans="1:65" s="190" customFormat="1" hidden="1" outlineLevel="2">
      <c r="A417" s="234"/>
      <c r="B417" s="32"/>
      <c r="C417" s="31"/>
      <c r="D417" s="930"/>
      <c r="E417" s="167">
        <v>2</v>
      </c>
      <c r="F417" s="34"/>
      <c r="G417" s="184"/>
      <c r="H417" s="185"/>
      <c r="I417" s="105">
        <f>IF(A27stdlife="n/a","n/a",IF(I$3&gt;(A27stdlife+$E417),('PTRM input'!$H$169*(1+rvanilla02)^0.5)-SUM($H417:H417),('PTRM input'!$H$169*(1+rvanilla02)^0.5)/A27stdlife))</f>
        <v>0</v>
      </c>
      <c r="J417" s="105">
        <f>IF(A27stdlife="n/a","n/a",IF(J$3&gt;(A27stdlife+$E417),('PTRM input'!$H$169*(1+rvanilla02)^0.5)-SUM($H417:I417),('PTRM input'!$H$169*(1+rvanilla02)^0.5)/A27stdlife))</f>
        <v>0</v>
      </c>
      <c r="K417" s="105">
        <f>IF(A27stdlife="n/a","n/a",IF(K$3&gt;(A27stdlife+$E417),('PTRM input'!$H$169*(1+rvanilla02)^0.5)-SUM($H417:J417),('PTRM input'!$H$169*(1+rvanilla02)^0.5)/A27stdlife))</f>
        <v>0</v>
      </c>
      <c r="L417" s="105">
        <f>IF(A27stdlife="n/a","n/a",IF(L$3&gt;(A27stdlife+$E417),('PTRM input'!$H$169*(1+rvanilla02)^0.5)-SUM($H417:K417),('PTRM input'!$H$169*(1+rvanilla02)^0.5)/A27stdlife))</f>
        <v>0</v>
      </c>
      <c r="M417" s="105">
        <f>IF(A27stdlife="n/a","n/a",IF(M$3&gt;(A27stdlife+$E417),('PTRM input'!$H$169*(1+rvanilla02)^0.5)-SUM($H417:L417),('PTRM input'!$H$169*(1+rvanilla02)^0.5)/A27stdlife))</f>
        <v>0</v>
      </c>
      <c r="N417" s="105">
        <f>IF(A27stdlife="n/a","n/a",IF(N$3&gt;(A27stdlife+$E417),('PTRM input'!$H$169*(1+rvanilla02)^0.5)-SUM($H417:M417),('PTRM input'!$H$169*(1+rvanilla02)^0.5)/A27stdlife))</f>
        <v>0</v>
      </c>
      <c r="O417" s="105">
        <f>IF(A27stdlife="n/a","n/a",IF(O$3&gt;(A27stdlife+$E417),('PTRM input'!$H$169*(1+rvanilla02)^0.5)-SUM($H417:N417),('PTRM input'!$H$169*(1+rvanilla02)^0.5)/A27stdlife))</f>
        <v>0</v>
      </c>
      <c r="P417" s="105">
        <f>IF(A27stdlife="n/a","n/a",IF(P$3&gt;(A27stdlife+$E417),('PTRM input'!$H$169*(1+rvanilla02)^0.5)-SUM($H417:O417),('PTRM input'!$H$169*(1+rvanilla02)^0.5)/A27stdlife))</f>
        <v>0</v>
      </c>
      <c r="Q417" s="105">
        <f>IF(A27stdlife="n/a","n/a",IF(Q$3&gt;(A27stdlife+$E417),('PTRM input'!$H$169*(1+rvanilla02)^0.5)-SUM($H417:P417),('PTRM input'!$H$169*(1+rvanilla02)^0.5)/A27stdlife))</f>
        <v>0</v>
      </c>
      <c r="R417" s="105">
        <f>IF(A27stdlife="n/a","n/a",IF(R$3&gt;(A27stdlife+$E417),('PTRM input'!$H$169*(1+rvanilla02)^0.5)-SUM($H417:Q417),('PTRM input'!$H$169*(1+rvanilla02)^0.5)/A27stdlife))</f>
        <v>0</v>
      </c>
      <c r="S417" s="105">
        <f>IF(A27stdlife="n/a","n/a",IF(S$3&gt;(A27stdlife+$E417),('PTRM input'!$H$169*(1+rvanilla02)^0.5)-SUM($H417:R417),('PTRM input'!$H$169*(1+rvanilla02)^0.5)/A27stdlife))</f>
        <v>0</v>
      </c>
      <c r="T417" s="105">
        <f>IF(A27stdlife="n/a","n/a",IF(T$3&gt;(A27stdlife+$E417),('PTRM input'!$H$169*(1+rvanilla02)^0.5)-SUM($H417:S417),('PTRM input'!$H$169*(1+rvanilla02)^0.5)/A27stdlife))</f>
        <v>0</v>
      </c>
      <c r="U417" s="105">
        <f>IF(A27stdlife="n/a","n/a",IF(U$3&gt;(A27stdlife+$E417),('PTRM input'!$H$169*(1+rvanilla02)^0.5)-SUM($H417:T417),('PTRM input'!$H$169*(1+rvanilla02)^0.5)/A27stdlife))</f>
        <v>0</v>
      </c>
      <c r="V417" s="105">
        <f>IF(A27stdlife="n/a","n/a",IF(V$3&gt;(A27stdlife+$E417),('PTRM input'!$H$169*(1+rvanilla02)^0.5)-SUM($H417:U417),('PTRM input'!$H$169*(1+rvanilla02)^0.5)/A27stdlife))</f>
        <v>0</v>
      </c>
      <c r="W417" s="105">
        <f>IF(A27stdlife="n/a","n/a",IF(W$3&gt;(A27stdlife+$E417),('PTRM input'!$H$169*(1+rvanilla02)^0.5)-SUM($H417:V417),('PTRM input'!$H$169*(1+rvanilla02)^0.5)/A27stdlife))</f>
        <v>0</v>
      </c>
      <c r="X417" s="105">
        <f>IF(A27stdlife="n/a","n/a",IF(X$3&gt;(A27stdlife+$E417),('PTRM input'!$H$169*(1+rvanilla02)^0.5)-SUM($H417:W417),('PTRM input'!$H$169*(1+rvanilla02)^0.5)/A27stdlife))</f>
        <v>0</v>
      </c>
      <c r="Y417" s="105">
        <f>IF(A27stdlife="n/a","n/a",IF(Y$3&gt;(A27stdlife+$E417),('PTRM input'!$H$169*(1+rvanilla02)^0.5)-SUM($H417:X417),('PTRM input'!$H$169*(1+rvanilla02)^0.5)/A27stdlife))</f>
        <v>0</v>
      </c>
      <c r="Z417" s="105">
        <f>IF(A27stdlife="n/a","n/a",IF(Z$3&gt;(A27stdlife+$E417),('PTRM input'!$H$169*(1+rvanilla02)^0.5)-SUM($H417:Y417),('PTRM input'!$H$169*(1+rvanilla02)^0.5)/A27stdlife))</f>
        <v>0</v>
      </c>
      <c r="AA417" s="105">
        <f>IF(A27stdlife="n/a","n/a",IF(AA$3&gt;(A27stdlife+$E417),('PTRM input'!$H$169*(1+rvanilla02)^0.5)-SUM($H417:Z417),('PTRM input'!$H$169*(1+rvanilla02)^0.5)/A27stdlife))</f>
        <v>0</v>
      </c>
      <c r="AB417" s="105">
        <f>IF(A27stdlife="n/a","n/a",IF(AB$3&gt;(A27stdlife+$E417),('PTRM input'!$H$169*(1+rvanilla02)^0.5)-SUM($H417:AA417),('PTRM input'!$H$169*(1+rvanilla02)^0.5)/A27stdlife))</f>
        <v>0</v>
      </c>
      <c r="AC417" s="105">
        <f>IF(A27stdlife="n/a","n/a",IF(AC$3&gt;(A27stdlife+$E417),('PTRM input'!$H$169*(1+rvanilla02)^0.5)-SUM($H417:AB417),('PTRM input'!$H$169*(1+rvanilla02)^0.5)/A27stdlife))</f>
        <v>0</v>
      </c>
      <c r="AD417" s="105">
        <f>IF(A27stdlife="n/a","n/a",IF(AD$3&gt;(A27stdlife+$E417),('PTRM input'!$H$169*(1+rvanilla02)^0.5)-SUM($H417:AC417),('PTRM input'!$H$169*(1+rvanilla02)^0.5)/A27stdlife))</f>
        <v>0</v>
      </c>
      <c r="AE417" s="105">
        <f>IF(A27stdlife="n/a","n/a",IF(AE$3&gt;(A27stdlife+$E417),('PTRM input'!$H$169*(1+rvanilla02)^0.5)-SUM($H417:AD417),('PTRM input'!$H$169*(1+rvanilla02)^0.5)/A27stdlife))</f>
        <v>0</v>
      </c>
      <c r="AF417" s="105">
        <f>IF(A27stdlife="n/a","n/a",IF(AF$3&gt;(A27stdlife+$E417),('PTRM input'!$H$169*(1+rvanilla02)^0.5)-SUM($H417:AE417),('PTRM input'!$H$169*(1+rvanilla02)^0.5)/A27stdlife))</f>
        <v>0</v>
      </c>
      <c r="AG417" s="105">
        <f>IF(A27stdlife="n/a","n/a",IF(AG$3&gt;(A27stdlife+$E417),('PTRM input'!$H$169*(1+rvanilla02)^0.5)-SUM($H417:AF417),('PTRM input'!$H$169*(1+rvanilla02)^0.5)/A27stdlife))</f>
        <v>0</v>
      </c>
      <c r="AH417" s="105">
        <f>IF(A27stdlife="n/a","n/a",IF(AH$3&gt;(A27stdlife+$E417),('PTRM input'!$H$169*(1+rvanilla02)^0.5)-SUM($H417:AG417),('PTRM input'!$H$169*(1+rvanilla02)^0.5)/A27stdlife))</f>
        <v>0</v>
      </c>
      <c r="AI417" s="105">
        <f>IF(A27stdlife="n/a","n/a",IF(AI$3&gt;(A27stdlife+$E417),('PTRM input'!$H$169*(1+rvanilla02)^0.5)-SUM($H417:AH417),('PTRM input'!$H$169*(1+rvanilla02)^0.5)/A27stdlife))</f>
        <v>0</v>
      </c>
      <c r="AJ417" s="105">
        <f>IF(A27stdlife="n/a","n/a",IF(AJ$3&gt;(A27stdlife+$E417),('PTRM input'!$H$169*(1+rvanilla02)^0.5)-SUM($H417:AI417),('PTRM input'!$H$169*(1+rvanilla02)^0.5)/A27stdlife))</f>
        <v>0</v>
      </c>
      <c r="AK417" s="105">
        <f>IF(A27stdlife="n/a","n/a",IF(AK$3&gt;(A27stdlife+$E417),('PTRM input'!$H$169*(1+rvanilla02)^0.5)-SUM($H417:AJ417),('PTRM input'!$H$169*(1+rvanilla02)^0.5)/A27stdlife))</f>
        <v>0</v>
      </c>
      <c r="AL417" s="105">
        <f>IF(A27stdlife="n/a","n/a",IF(AL$3&gt;(A27stdlife+$E417),('PTRM input'!$H$169*(1+rvanilla02)^0.5)-SUM($H417:AK417),('PTRM input'!$H$169*(1+rvanilla02)^0.5)/A27stdlife))</f>
        <v>0</v>
      </c>
      <c r="AM417" s="105">
        <f>IF(A27stdlife="n/a","n/a",IF(AM$3&gt;(A27stdlife+$E417),('PTRM input'!$H$169*(1+rvanilla02)^0.5)-SUM($H417:AL417),('PTRM input'!$H$169*(1+rvanilla02)^0.5)/A27stdlife))</f>
        <v>0</v>
      </c>
      <c r="AN417" s="105">
        <f>IF(A27stdlife="n/a","n/a",IF(AN$3&gt;(A27stdlife+$E417),('PTRM input'!$H$169*(1+rvanilla02)^0.5)-SUM($H417:AM417),('PTRM input'!$H$169*(1+rvanilla02)^0.5)/A27stdlife))</f>
        <v>0</v>
      </c>
      <c r="AO417" s="105">
        <f>IF(A27stdlife="n/a","n/a",IF(AO$3&gt;(A27stdlife+$E417),('PTRM input'!$H$169*(1+rvanilla02)^0.5)-SUM($H417:AN417),('PTRM input'!$H$169*(1+rvanilla02)^0.5)/A27stdlife))</f>
        <v>0</v>
      </c>
      <c r="AP417" s="105">
        <f>IF(A27stdlife="n/a","n/a",IF(AP$3&gt;(A27stdlife+$E417),('PTRM input'!$H$169*(1+rvanilla02)^0.5)-SUM($H417:AO417),('PTRM input'!$H$169*(1+rvanilla02)^0.5)/A27stdlife))</f>
        <v>0</v>
      </c>
      <c r="AQ417" s="105">
        <f>IF(A27stdlife="n/a","n/a",IF(AQ$3&gt;(A27stdlife+$E417),('PTRM input'!$H$169*(1+rvanilla02)^0.5)-SUM($H417:AP417),('PTRM input'!$H$169*(1+rvanilla02)^0.5)/A27stdlife))</f>
        <v>0</v>
      </c>
      <c r="AR417" s="105">
        <f>IF(A27stdlife="n/a","n/a",IF(AR$3&gt;(A27stdlife+$E417),('PTRM input'!$H$169*(1+rvanilla02)^0.5)-SUM($H417:AQ417),('PTRM input'!$H$169*(1+rvanilla02)^0.5)/A27stdlife))</f>
        <v>0</v>
      </c>
      <c r="AS417" s="105">
        <f>IF(A27stdlife="n/a","n/a",IF(AS$3&gt;(A27stdlife+$E417),('PTRM input'!$H$169*(1+rvanilla02)^0.5)-SUM($H417:AR417),('PTRM input'!$H$169*(1+rvanilla02)^0.5)/A27stdlife))</f>
        <v>0</v>
      </c>
      <c r="AT417" s="105">
        <f>IF(A27stdlife="n/a","n/a",IF(AT$3&gt;(A27stdlife+$E417),('PTRM input'!$H$169*(1+rvanilla02)^0.5)-SUM($H417:AS417),('PTRM input'!$H$169*(1+rvanilla02)^0.5)/A27stdlife))</f>
        <v>0</v>
      </c>
      <c r="AU417" s="105">
        <f>IF(A27stdlife="n/a","n/a",IF(AU$3&gt;(A27stdlife+$E417),('PTRM input'!$H$169*(1+rvanilla02)^0.5)-SUM($H417:AT417),('PTRM input'!$H$169*(1+rvanilla02)^0.5)/A27stdlife))</f>
        <v>0</v>
      </c>
      <c r="AV417" s="105">
        <f>IF(A27stdlife="n/a","n/a",IF(AV$3&gt;(A27stdlife+$E417),('PTRM input'!$H$169*(1+rvanilla02)^0.5)-SUM($H417:AU417),('PTRM input'!$H$169*(1+rvanilla02)^0.5)/A27stdlife))</f>
        <v>0</v>
      </c>
      <c r="AW417" s="105">
        <f>IF(A27stdlife="n/a","n/a",IF(AW$3&gt;(A27stdlife+$E417),('PTRM input'!$H$169*(1+rvanilla02)^0.5)-SUM($H417:AV417),('PTRM input'!$H$169*(1+rvanilla02)^0.5)/A27stdlife))</f>
        <v>0</v>
      </c>
      <c r="AX417" s="105">
        <f>IF(A27stdlife="n/a","n/a",IF(AX$3&gt;(A27stdlife+$E417),('PTRM input'!$H$169*(1+rvanilla02)^0.5)-SUM($H417:AW417),('PTRM input'!$H$169*(1+rvanilla02)^0.5)/A27stdlife))</f>
        <v>0</v>
      </c>
      <c r="AY417" s="105">
        <f>IF(A27stdlife="n/a","n/a",IF(AY$3&gt;(A27stdlife+$E417),('PTRM input'!$H$169*(1+rvanilla02)^0.5)-SUM($H417:AX417),('PTRM input'!$H$169*(1+rvanilla02)^0.5)/A27stdlife))</f>
        <v>0</v>
      </c>
      <c r="AZ417" s="105">
        <f>IF(A27stdlife="n/a","n/a",IF(AZ$3&gt;(A27stdlife+$E417),('PTRM input'!$H$169*(1+rvanilla02)^0.5)-SUM($H417:AY417),('PTRM input'!$H$169*(1+rvanilla02)^0.5)/A27stdlife))</f>
        <v>0</v>
      </c>
      <c r="BA417" s="105">
        <f>IF(A27stdlife="n/a","n/a",IF(BA$3&gt;(A27stdlife+$E417),('PTRM input'!$H$169*(1+rvanilla02)^0.5)-SUM($H417:AZ417),('PTRM input'!$H$169*(1+rvanilla02)^0.5)/A27stdlife))</f>
        <v>0</v>
      </c>
      <c r="BB417" s="105">
        <f>IF(A27stdlife="n/a","n/a",IF(BB$3&gt;(A27stdlife+$E417),('PTRM input'!$H$169*(1+rvanilla02)^0.5)-SUM($H417:BA417),('PTRM input'!$H$169*(1+rvanilla02)^0.5)/A27stdlife))</f>
        <v>0</v>
      </c>
      <c r="BC417" s="105">
        <f>IF(A27stdlife="n/a","n/a",IF(BC$3&gt;(A27stdlife+$E417),('PTRM input'!$H$169*(1+rvanilla02)^0.5)-SUM($H417:BB417),('PTRM input'!$H$169*(1+rvanilla02)^0.5)/A27stdlife))</f>
        <v>0</v>
      </c>
      <c r="BD417" s="105">
        <f>IF(A27stdlife="n/a","n/a",IF(BD$3&gt;(A27stdlife+$E417),('PTRM input'!$H$169*(1+rvanilla02)^0.5)-SUM($H417:BC417),('PTRM input'!$H$169*(1+rvanilla02)^0.5)/A27stdlife))</f>
        <v>0</v>
      </c>
      <c r="BE417" s="105">
        <f>IF(A27stdlife="n/a","n/a",IF(BE$3&gt;(A27stdlife+$E417),('PTRM input'!$H$169*(1+rvanilla02)^0.5)-SUM($H417:BD417),('PTRM input'!$H$169*(1+rvanilla02)^0.5)/A27stdlife))</f>
        <v>0</v>
      </c>
      <c r="BF417" s="105">
        <f>IF(A27stdlife="n/a","n/a",IF(BF$3&gt;(A27stdlife+$E417),('PTRM input'!$H$169*(1+rvanilla02)^0.5)-SUM($H417:BE417),('PTRM input'!$H$169*(1+rvanilla02)^0.5)/A27stdlife))</f>
        <v>0</v>
      </c>
      <c r="BG417" s="105">
        <f>IF(A27stdlife="n/a","n/a",IF(BG$3&gt;(A27stdlife+$E417),('PTRM input'!$H$169*(1+rvanilla02)^0.5)-SUM($H417:BF417),('PTRM input'!$H$169*(1+rvanilla02)^0.5)/A27stdlife))</f>
        <v>0</v>
      </c>
      <c r="BH417" s="105">
        <f>IF(A27stdlife="n/a","n/a",IF(BH$3&gt;(A27stdlife+$E417),('PTRM input'!$H$169*(1+rvanilla02)^0.5)-SUM($H417:BG417),('PTRM input'!$H$169*(1+rvanilla02)^0.5)/A27stdlife))</f>
        <v>0</v>
      </c>
      <c r="BI417" s="105">
        <f>IF(A27stdlife="n/a","n/a",IF(BI$3&gt;(A27stdlife+$E417),('PTRM input'!$H$169*(1+rvanilla02)^0.5)-SUM($H417:BH417),('PTRM input'!$H$169*(1+rvanilla02)^0.5)/A27stdlife))</f>
        <v>0</v>
      </c>
      <c r="BJ417" s="234"/>
      <c r="BK417" s="234"/>
      <c r="BL417" s="234"/>
      <c r="BM417" s="234"/>
    </row>
    <row r="418" spans="1:65" s="190" customFormat="1" hidden="1" outlineLevel="2">
      <c r="A418" s="234"/>
      <c r="B418" s="32"/>
      <c r="C418" s="31"/>
      <c r="D418" s="930"/>
      <c r="E418" s="167">
        <v>3</v>
      </c>
      <c r="F418" s="34"/>
      <c r="G418" s="184"/>
      <c r="H418" s="186"/>
      <c r="I418" s="185"/>
      <c r="J418" s="105">
        <f>IF(A27stdlife="n/a","n/a",IF(J$3&gt;(A27stdlife+$E418),('PTRM input'!$I$169*(1+rvanilla03)^0.5)-SUM($I418:I418),('PTRM input'!$I$169*(1+rvanilla03)^0.5)/A27stdlife))</f>
        <v>0</v>
      </c>
      <c r="K418" s="105">
        <f>IF(A27stdlife="n/a","n/a",IF(K$3&gt;(A27stdlife+$E418),('PTRM input'!$I$169*(1+rvanilla03)^0.5)-SUM($I418:J418),('PTRM input'!$I$169*(1+rvanilla03)^0.5)/A27stdlife))</f>
        <v>0</v>
      </c>
      <c r="L418" s="105">
        <f>IF(A27stdlife="n/a","n/a",IF(L$3&gt;(A27stdlife+$E418),('PTRM input'!$I$169*(1+rvanilla03)^0.5)-SUM($I418:K418),('PTRM input'!$I$169*(1+rvanilla03)^0.5)/A27stdlife))</f>
        <v>0</v>
      </c>
      <c r="M418" s="105">
        <f>IF(A27stdlife="n/a","n/a",IF(M$3&gt;(A27stdlife+$E418),('PTRM input'!$I$169*(1+rvanilla03)^0.5)-SUM($I418:L418),('PTRM input'!$I$169*(1+rvanilla03)^0.5)/A27stdlife))</f>
        <v>0</v>
      </c>
      <c r="N418" s="105">
        <f>IF(A27stdlife="n/a","n/a",IF(N$3&gt;(A27stdlife+$E418),('PTRM input'!$I$169*(1+rvanilla03)^0.5)-SUM($I418:M418),('PTRM input'!$I$169*(1+rvanilla03)^0.5)/A27stdlife))</f>
        <v>0</v>
      </c>
      <c r="O418" s="105">
        <f>IF(A27stdlife="n/a","n/a",IF(O$3&gt;(A27stdlife+$E418),('PTRM input'!$I$169*(1+rvanilla03)^0.5)-SUM($I418:N418),('PTRM input'!$I$169*(1+rvanilla03)^0.5)/A27stdlife))</f>
        <v>0</v>
      </c>
      <c r="P418" s="105">
        <f>IF(A27stdlife="n/a","n/a",IF(P$3&gt;(A27stdlife+$E418),('PTRM input'!$I$169*(1+rvanilla03)^0.5)-SUM($I418:O418),('PTRM input'!$I$169*(1+rvanilla03)^0.5)/A27stdlife))</f>
        <v>0</v>
      </c>
      <c r="Q418" s="105">
        <f>IF(A27stdlife="n/a","n/a",IF(Q$3&gt;(A27stdlife+$E418),('PTRM input'!$I$169*(1+rvanilla03)^0.5)-SUM($I418:P418),('PTRM input'!$I$169*(1+rvanilla03)^0.5)/A27stdlife))</f>
        <v>0</v>
      </c>
      <c r="R418" s="105">
        <f>IF(A27stdlife="n/a","n/a",IF(R$3&gt;(A27stdlife+$E418),('PTRM input'!$I$169*(1+rvanilla03)^0.5)-SUM($I418:Q418),('PTRM input'!$I$169*(1+rvanilla03)^0.5)/A27stdlife))</f>
        <v>0</v>
      </c>
      <c r="S418" s="105">
        <f>IF(A27stdlife="n/a","n/a",IF(S$3&gt;(A27stdlife+$E418),('PTRM input'!$I$169*(1+rvanilla03)^0.5)-SUM($I418:R418),('PTRM input'!$I$169*(1+rvanilla03)^0.5)/A27stdlife))</f>
        <v>0</v>
      </c>
      <c r="T418" s="105">
        <f>IF(A27stdlife="n/a","n/a",IF(T$3&gt;(A27stdlife+$E418),('PTRM input'!$I$169*(1+rvanilla03)^0.5)-SUM($I418:S418),('PTRM input'!$I$169*(1+rvanilla03)^0.5)/A27stdlife))</f>
        <v>0</v>
      </c>
      <c r="U418" s="105">
        <f>IF(A27stdlife="n/a","n/a",IF(U$3&gt;(A27stdlife+$E418),('PTRM input'!$I$169*(1+rvanilla03)^0.5)-SUM($I418:T418),('PTRM input'!$I$169*(1+rvanilla03)^0.5)/A27stdlife))</f>
        <v>0</v>
      </c>
      <c r="V418" s="105">
        <f>IF(A27stdlife="n/a","n/a",IF(V$3&gt;(A27stdlife+$E418),('PTRM input'!$I$169*(1+rvanilla03)^0.5)-SUM($I418:U418),('PTRM input'!$I$169*(1+rvanilla03)^0.5)/A27stdlife))</f>
        <v>0</v>
      </c>
      <c r="W418" s="105">
        <f>IF(A27stdlife="n/a","n/a",IF(W$3&gt;(A27stdlife+$E418),('PTRM input'!$I$169*(1+rvanilla03)^0.5)-SUM($I418:V418),('PTRM input'!$I$169*(1+rvanilla03)^0.5)/A27stdlife))</f>
        <v>0</v>
      </c>
      <c r="X418" s="105">
        <f>IF(A27stdlife="n/a","n/a",IF(X$3&gt;(A27stdlife+$E418),('PTRM input'!$I$169*(1+rvanilla03)^0.5)-SUM($I418:W418),('PTRM input'!$I$169*(1+rvanilla03)^0.5)/A27stdlife))</f>
        <v>0</v>
      </c>
      <c r="Y418" s="105">
        <f>IF(A27stdlife="n/a","n/a",IF(Y$3&gt;(A27stdlife+$E418),('PTRM input'!$I$169*(1+rvanilla03)^0.5)-SUM($I418:X418),('PTRM input'!$I$169*(1+rvanilla03)^0.5)/A27stdlife))</f>
        <v>0</v>
      </c>
      <c r="Z418" s="105">
        <f>IF(A27stdlife="n/a","n/a",IF(Z$3&gt;(A27stdlife+$E418),('PTRM input'!$I$169*(1+rvanilla03)^0.5)-SUM($I418:Y418),('PTRM input'!$I$169*(1+rvanilla03)^0.5)/A27stdlife))</f>
        <v>0</v>
      </c>
      <c r="AA418" s="105">
        <f>IF(A27stdlife="n/a","n/a",IF(AA$3&gt;(A27stdlife+$E418),('PTRM input'!$I$169*(1+rvanilla03)^0.5)-SUM($I418:Z418),('PTRM input'!$I$169*(1+rvanilla03)^0.5)/A27stdlife))</f>
        <v>0</v>
      </c>
      <c r="AB418" s="105">
        <f>IF(A27stdlife="n/a","n/a",IF(AB$3&gt;(A27stdlife+$E418),('PTRM input'!$I$169*(1+rvanilla03)^0.5)-SUM($I418:AA418),('PTRM input'!$I$169*(1+rvanilla03)^0.5)/A27stdlife))</f>
        <v>0</v>
      </c>
      <c r="AC418" s="105">
        <f>IF(A27stdlife="n/a","n/a",IF(AC$3&gt;(A27stdlife+$E418),('PTRM input'!$I$169*(1+rvanilla03)^0.5)-SUM($I418:AB418),('PTRM input'!$I$169*(1+rvanilla03)^0.5)/A27stdlife))</f>
        <v>0</v>
      </c>
      <c r="AD418" s="105">
        <f>IF(A27stdlife="n/a","n/a",IF(AD$3&gt;(A27stdlife+$E418),('PTRM input'!$I$169*(1+rvanilla03)^0.5)-SUM($I418:AC418),('PTRM input'!$I$169*(1+rvanilla03)^0.5)/A27stdlife))</f>
        <v>0</v>
      </c>
      <c r="AE418" s="105">
        <f>IF(A27stdlife="n/a","n/a",IF(AE$3&gt;(A27stdlife+$E418),('PTRM input'!$I$169*(1+rvanilla03)^0.5)-SUM($I418:AD418),('PTRM input'!$I$169*(1+rvanilla03)^0.5)/A27stdlife))</f>
        <v>0</v>
      </c>
      <c r="AF418" s="105">
        <f>IF(A27stdlife="n/a","n/a",IF(AF$3&gt;(A27stdlife+$E418),('PTRM input'!$I$169*(1+rvanilla03)^0.5)-SUM($I418:AE418),('PTRM input'!$I$169*(1+rvanilla03)^0.5)/A27stdlife))</f>
        <v>0</v>
      </c>
      <c r="AG418" s="105">
        <f>IF(A27stdlife="n/a","n/a",IF(AG$3&gt;(A27stdlife+$E418),('PTRM input'!$I$169*(1+rvanilla03)^0.5)-SUM($I418:AF418),('PTRM input'!$I$169*(1+rvanilla03)^0.5)/A27stdlife))</f>
        <v>0</v>
      </c>
      <c r="AH418" s="105">
        <f>IF(A27stdlife="n/a","n/a",IF(AH$3&gt;(A27stdlife+$E418),('PTRM input'!$I$169*(1+rvanilla03)^0.5)-SUM($I418:AG418),('PTRM input'!$I$169*(1+rvanilla03)^0.5)/A27stdlife))</f>
        <v>0</v>
      </c>
      <c r="AI418" s="105">
        <f>IF(A27stdlife="n/a","n/a",IF(AI$3&gt;(A27stdlife+$E418),('PTRM input'!$I$169*(1+rvanilla03)^0.5)-SUM($I418:AH418),('PTRM input'!$I$169*(1+rvanilla03)^0.5)/A27stdlife))</f>
        <v>0</v>
      </c>
      <c r="AJ418" s="105">
        <f>IF(A27stdlife="n/a","n/a",IF(AJ$3&gt;(A27stdlife+$E418),('PTRM input'!$I$169*(1+rvanilla03)^0.5)-SUM($I418:AI418),('PTRM input'!$I$169*(1+rvanilla03)^0.5)/A27stdlife))</f>
        <v>0</v>
      </c>
      <c r="AK418" s="105">
        <f>IF(A27stdlife="n/a","n/a",IF(AK$3&gt;(A27stdlife+$E418),('PTRM input'!$I$169*(1+rvanilla03)^0.5)-SUM($I418:AJ418),('PTRM input'!$I$169*(1+rvanilla03)^0.5)/A27stdlife))</f>
        <v>0</v>
      </c>
      <c r="AL418" s="105">
        <f>IF(A27stdlife="n/a","n/a",IF(AL$3&gt;(A27stdlife+$E418),('PTRM input'!$I$169*(1+rvanilla03)^0.5)-SUM($I418:AK418),('PTRM input'!$I$169*(1+rvanilla03)^0.5)/A27stdlife))</f>
        <v>0</v>
      </c>
      <c r="AM418" s="105">
        <f>IF(A27stdlife="n/a","n/a",IF(AM$3&gt;(A27stdlife+$E418),('PTRM input'!$I$169*(1+rvanilla03)^0.5)-SUM($I418:AL418),('PTRM input'!$I$169*(1+rvanilla03)^0.5)/A27stdlife))</f>
        <v>0</v>
      </c>
      <c r="AN418" s="105">
        <f>IF(A27stdlife="n/a","n/a",IF(AN$3&gt;(A27stdlife+$E418),('PTRM input'!$I$169*(1+rvanilla03)^0.5)-SUM($I418:AM418),('PTRM input'!$I$169*(1+rvanilla03)^0.5)/A27stdlife))</f>
        <v>0</v>
      </c>
      <c r="AO418" s="105">
        <f>IF(A27stdlife="n/a","n/a",IF(AO$3&gt;(A27stdlife+$E418),('PTRM input'!$I$169*(1+rvanilla03)^0.5)-SUM($I418:AN418),('PTRM input'!$I$169*(1+rvanilla03)^0.5)/A27stdlife))</f>
        <v>0</v>
      </c>
      <c r="AP418" s="105">
        <f>IF(A27stdlife="n/a","n/a",IF(AP$3&gt;(A27stdlife+$E418),('PTRM input'!$I$169*(1+rvanilla03)^0.5)-SUM($I418:AO418),('PTRM input'!$I$169*(1+rvanilla03)^0.5)/A27stdlife))</f>
        <v>0</v>
      </c>
      <c r="AQ418" s="105">
        <f>IF(A27stdlife="n/a","n/a",IF(AQ$3&gt;(A27stdlife+$E418),('PTRM input'!$I$169*(1+rvanilla03)^0.5)-SUM($I418:AP418),('PTRM input'!$I$169*(1+rvanilla03)^0.5)/A27stdlife))</f>
        <v>0</v>
      </c>
      <c r="AR418" s="105">
        <f>IF(A27stdlife="n/a","n/a",IF(AR$3&gt;(A27stdlife+$E418),('PTRM input'!$I$169*(1+rvanilla03)^0.5)-SUM($I418:AQ418),('PTRM input'!$I$169*(1+rvanilla03)^0.5)/A27stdlife))</f>
        <v>0</v>
      </c>
      <c r="AS418" s="105">
        <f>IF(A27stdlife="n/a","n/a",IF(AS$3&gt;(A27stdlife+$E418),('PTRM input'!$I$169*(1+rvanilla03)^0.5)-SUM($I418:AR418),('PTRM input'!$I$169*(1+rvanilla03)^0.5)/A27stdlife))</f>
        <v>0</v>
      </c>
      <c r="AT418" s="105">
        <f>IF(A27stdlife="n/a","n/a",IF(AT$3&gt;(A27stdlife+$E418),('PTRM input'!$I$169*(1+rvanilla03)^0.5)-SUM($I418:AS418),('PTRM input'!$I$169*(1+rvanilla03)^0.5)/A27stdlife))</f>
        <v>0</v>
      </c>
      <c r="AU418" s="105">
        <f>IF(A27stdlife="n/a","n/a",IF(AU$3&gt;(A27stdlife+$E418),('PTRM input'!$I$169*(1+rvanilla03)^0.5)-SUM($I418:AT418),('PTRM input'!$I$169*(1+rvanilla03)^0.5)/A27stdlife))</f>
        <v>0</v>
      </c>
      <c r="AV418" s="105">
        <f>IF(A27stdlife="n/a","n/a",IF(AV$3&gt;(A27stdlife+$E418),('PTRM input'!$I$169*(1+rvanilla03)^0.5)-SUM($I418:AU418),('PTRM input'!$I$169*(1+rvanilla03)^0.5)/A27stdlife))</f>
        <v>0</v>
      </c>
      <c r="AW418" s="105">
        <f>IF(A27stdlife="n/a","n/a",IF(AW$3&gt;(A27stdlife+$E418),('PTRM input'!$I$169*(1+rvanilla03)^0.5)-SUM($I418:AV418),('PTRM input'!$I$169*(1+rvanilla03)^0.5)/A27stdlife))</f>
        <v>0</v>
      </c>
      <c r="AX418" s="105">
        <f>IF(A27stdlife="n/a","n/a",IF(AX$3&gt;(A27stdlife+$E418),('PTRM input'!$I$169*(1+rvanilla03)^0.5)-SUM($I418:AW418),('PTRM input'!$I$169*(1+rvanilla03)^0.5)/A27stdlife))</f>
        <v>0</v>
      </c>
      <c r="AY418" s="105">
        <f>IF(A27stdlife="n/a","n/a",IF(AY$3&gt;(A27stdlife+$E418),('PTRM input'!$I$169*(1+rvanilla03)^0.5)-SUM($I418:AX418),('PTRM input'!$I$169*(1+rvanilla03)^0.5)/A27stdlife))</f>
        <v>0</v>
      </c>
      <c r="AZ418" s="105">
        <f>IF(A27stdlife="n/a","n/a",IF(AZ$3&gt;(A27stdlife+$E418),('PTRM input'!$I$169*(1+rvanilla03)^0.5)-SUM($I418:AY418),('PTRM input'!$I$169*(1+rvanilla03)^0.5)/A27stdlife))</f>
        <v>0</v>
      </c>
      <c r="BA418" s="105">
        <f>IF(A27stdlife="n/a","n/a",IF(BA$3&gt;(A27stdlife+$E418),('PTRM input'!$I$169*(1+rvanilla03)^0.5)-SUM($I418:AZ418),('PTRM input'!$I$169*(1+rvanilla03)^0.5)/A27stdlife))</f>
        <v>0</v>
      </c>
      <c r="BB418" s="105">
        <f>IF(A27stdlife="n/a","n/a",IF(BB$3&gt;(A27stdlife+$E418),('PTRM input'!$I$169*(1+rvanilla03)^0.5)-SUM($I418:BA418),('PTRM input'!$I$169*(1+rvanilla03)^0.5)/A27stdlife))</f>
        <v>0</v>
      </c>
      <c r="BC418" s="105">
        <f>IF(A27stdlife="n/a","n/a",IF(BC$3&gt;(A27stdlife+$E418),('PTRM input'!$I$169*(1+rvanilla03)^0.5)-SUM($I418:BB418),('PTRM input'!$I$169*(1+rvanilla03)^0.5)/A27stdlife))</f>
        <v>0</v>
      </c>
      <c r="BD418" s="105">
        <f>IF(A27stdlife="n/a","n/a",IF(BD$3&gt;(A27stdlife+$E418),('PTRM input'!$I$169*(1+rvanilla03)^0.5)-SUM($I418:BC418),('PTRM input'!$I$169*(1+rvanilla03)^0.5)/A27stdlife))</f>
        <v>0</v>
      </c>
      <c r="BE418" s="105">
        <f>IF(A27stdlife="n/a","n/a",IF(BE$3&gt;(A27stdlife+$E418),('PTRM input'!$I$169*(1+rvanilla03)^0.5)-SUM($I418:BD418),('PTRM input'!$I$169*(1+rvanilla03)^0.5)/A27stdlife))</f>
        <v>0</v>
      </c>
      <c r="BF418" s="105">
        <f>IF(A27stdlife="n/a","n/a",IF(BF$3&gt;(A27stdlife+$E418),('PTRM input'!$I$169*(1+rvanilla03)^0.5)-SUM($I418:BE418),('PTRM input'!$I$169*(1+rvanilla03)^0.5)/A27stdlife))</f>
        <v>0</v>
      </c>
      <c r="BG418" s="105">
        <f>IF(A27stdlife="n/a","n/a",IF(BG$3&gt;(A27stdlife+$E418),('PTRM input'!$I$169*(1+rvanilla03)^0.5)-SUM($I418:BF418),('PTRM input'!$I$169*(1+rvanilla03)^0.5)/A27stdlife))</f>
        <v>0</v>
      </c>
      <c r="BH418" s="105">
        <f>IF(A27stdlife="n/a","n/a",IF(BH$3&gt;(A27stdlife+$E418),('PTRM input'!$I$169*(1+rvanilla03)^0.5)-SUM($I418:BG418),('PTRM input'!$I$169*(1+rvanilla03)^0.5)/A27stdlife))</f>
        <v>0</v>
      </c>
      <c r="BI418" s="105">
        <f>IF(A27stdlife="n/a","n/a",IF(BI$3&gt;(A27stdlife+$E418),('PTRM input'!$I$169*(1+rvanilla03)^0.5)-SUM($I418:BH418),('PTRM input'!$I$169*(1+rvanilla03)^0.5)/A27stdlife))</f>
        <v>0</v>
      </c>
      <c r="BJ418" s="234"/>
      <c r="BK418" s="234"/>
      <c r="BL418" s="234"/>
      <c r="BM418" s="234"/>
    </row>
    <row r="419" spans="1:65" s="190" customFormat="1" hidden="1" outlineLevel="2">
      <c r="A419" s="234"/>
      <c r="B419" s="32"/>
      <c r="C419" s="31"/>
      <c r="D419" s="930"/>
      <c r="E419" s="167">
        <v>4</v>
      </c>
      <c r="F419" s="34"/>
      <c r="G419" s="184"/>
      <c r="H419" s="186"/>
      <c r="I419" s="186"/>
      <c r="J419" s="185"/>
      <c r="K419" s="105">
        <f>IF(A27stdlife="n/a","n/a",IF(K$3&gt;(A27stdlife+$E419),('PTRM input'!$J$169*(1+rvanilla04)^0.5)-SUM($J419:J419),('PTRM input'!$J$169*(1+rvanilla04)^0.5)/A27stdlife))</f>
        <v>0</v>
      </c>
      <c r="L419" s="105">
        <f>IF(A27stdlife="n/a","n/a",IF(L$3&gt;(A27stdlife+$E419),('PTRM input'!$J$169*(1+rvanilla04)^0.5)-SUM($J419:K419),('PTRM input'!$J$169*(1+rvanilla04)^0.5)/A27stdlife))</f>
        <v>0</v>
      </c>
      <c r="M419" s="105">
        <f>IF(A27stdlife="n/a","n/a",IF(M$3&gt;(A27stdlife+$E419),('PTRM input'!$J$169*(1+rvanilla04)^0.5)-SUM($J419:L419),('PTRM input'!$J$169*(1+rvanilla04)^0.5)/A27stdlife))</f>
        <v>0</v>
      </c>
      <c r="N419" s="105">
        <f>IF(A27stdlife="n/a","n/a",IF(N$3&gt;(A27stdlife+$E419),('PTRM input'!$J$169*(1+rvanilla04)^0.5)-SUM($J419:M419),('PTRM input'!$J$169*(1+rvanilla04)^0.5)/A27stdlife))</f>
        <v>0</v>
      </c>
      <c r="O419" s="105">
        <f>IF(A27stdlife="n/a","n/a",IF(O$3&gt;(A27stdlife+$E419),('PTRM input'!$J$169*(1+rvanilla04)^0.5)-SUM($J419:N419),('PTRM input'!$J$169*(1+rvanilla04)^0.5)/A27stdlife))</f>
        <v>0</v>
      </c>
      <c r="P419" s="105">
        <f>IF(A27stdlife="n/a","n/a",IF(P$3&gt;(A27stdlife+$E419),('PTRM input'!$J$169*(1+rvanilla04)^0.5)-SUM($J419:O419),('PTRM input'!$J$169*(1+rvanilla04)^0.5)/A27stdlife))</f>
        <v>0</v>
      </c>
      <c r="Q419" s="105">
        <f>IF(A27stdlife="n/a","n/a",IF(Q$3&gt;(A27stdlife+$E419),('PTRM input'!$J$169*(1+rvanilla04)^0.5)-SUM($J419:P419),('PTRM input'!$J$169*(1+rvanilla04)^0.5)/A27stdlife))</f>
        <v>0</v>
      </c>
      <c r="R419" s="105">
        <f>IF(A27stdlife="n/a","n/a",IF(R$3&gt;(A27stdlife+$E419),('PTRM input'!$J$169*(1+rvanilla04)^0.5)-SUM($J419:Q419),('PTRM input'!$J$169*(1+rvanilla04)^0.5)/A27stdlife))</f>
        <v>0</v>
      </c>
      <c r="S419" s="105">
        <f>IF(A27stdlife="n/a","n/a",IF(S$3&gt;(A27stdlife+$E419),('PTRM input'!$J$169*(1+rvanilla04)^0.5)-SUM($J419:R419),('PTRM input'!$J$169*(1+rvanilla04)^0.5)/A27stdlife))</f>
        <v>0</v>
      </c>
      <c r="T419" s="105">
        <f>IF(A27stdlife="n/a","n/a",IF(T$3&gt;(A27stdlife+$E419),('PTRM input'!$J$169*(1+rvanilla04)^0.5)-SUM($J419:S419),('PTRM input'!$J$169*(1+rvanilla04)^0.5)/A27stdlife))</f>
        <v>0</v>
      </c>
      <c r="U419" s="105">
        <f>IF(A27stdlife="n/a","n/a",IF(U$3&gt;(A27stdlife+$E419),('PTRM input'!$J$169*(1+rvanilla04)^0.5)-SUM($J419:T419),('PTRM input'!$J$169*(1+rvanilla04)^0.5)/A27stdlife))</f>
        <v>0</v>
      </c>
      <c r="V419" s="105">
        <f>IF(A27stdlife="n/a","n/a",IF(V$3&gt;(A27stdlife+$E419),('PTRM input'!$J$169*(1+rvanilla04)^0.5)-SUM($J419:U419),('PTRM input'!$J$169*(1+rvanilla04)^0.5)/A27stdlife))</f>
        <v>0</v>
      </c>
      <c r="W419" s="105">
        <f>IF(A27stdlife="n/a","n/a",IF(W$3&gt;(A27stdlife+$E419),('PTRM input'!$J$169*(1+rvanilla04)^0.5)-SUM($J419:V419),('PTRM input'!$J$169*(1+rvanilla04)^0.5)/A27stdlife))</f>
        <v>0</v>
      </c>
      <c r="X419" s="105">
        <f>IF(A27stdlife="n/a","n/a",IF(X$3&gt;(A27stdlife+$E419),('PTRM input'!$J$169*(1+rvanilla04)^0.5)-SUM($J419:W419),('PTRM input'!$J$169*(1+rvanilla04)^0.5)/A27stdlife))</f>
        <v>0</v>
      </c>
      <c r="Y419" s="105">
        <f>IF(A27stdlife="n/a","n/a",IF(Y$3&gt;(A27stdlife+$E419),('PTRM input'!$J$169*(1+rvanilla04)^0.5)-SUM($J419:X419),('PTRM input'!$J$169*(1+rvanilla04)^0.5)/A27stdlife))</f>
        <v>0</v>
      </c>
      <c r="Z419" s="105">
        <f>IF(A27stdlife="n/a","n/a",IF(Z$3&gt;(A27stdlife+$E419),('PTRM input'!$J$169*(1+rvanilla04)^0.5)-SUM($J419:Y419),('PTRM input'!$J$169*(1+rvanilla04)^0.5)/A27stdlife))</f>
        <v>0</v>
      </c>
      <c r="AA419" s="105">
        <f>IF(A27stdlife="n/a","n/a",IF(AA$3&gt;(A27stdlife+$E419),('PTRM input'!$J$169*(1+rvanilla04)^0.5)-SUM($J419:Z419),('PTRM input'!$J$169*(1+rvanilla04)^0.5)/A27stdlife))</f>
        <v>0</v>
      </c>
      <c r="AB419" s="105">
        <f>IF(A27stdlife="n/a","n/a",IF(AB$3&gt;(A27stdlife+$E419),('PTRM input'!$J$169*(1+rvanilla04)^0.5)-SUM($J419:AA419),('PTRM input'!$J$169*(1+rvanilla04)^0.5)/A27stdlife))</f>
        <v>0</v>
      </c>
      <c r="AC419" s="105">
        <f>IF(A27stdlife="n/a","n/a",IF(AC$3&gt;(A27stdlife+$E419),('PTRM input'!$J$169*(1+rvanilla04)^0.5)-SUM($J419:AB419),('PTRM input'!$J$169*(1+rvanilla04)^0.5)/A27stdlife))</f>
        <v>0</v>
      </c>
      <c r="AD419" s="105">
        <f>IF(A27stdlife="n/a","n/a",IF(AD$3&gt;(A27stdlife+$E419),('PTRM input'!$J$169*(1+rvanilla04)^0.5)-SUM($J419:AC419),('PTRM input'!$J$169*(1+rvanilla04)^0.5)/A27stdlife))</f>
        <v>0</v>
      </c>
      <c r="AE419" s="105">
        <f>IF(A27stdlife="n/a","n/a",IF(AE$3&gt;(A27stdlife+$E419),('PTRM input'!$J$169*(1+rvanilla04)^0.5)-SUM($J419:AD419),('PTRM input'!$J$169*(1+rvanilla04)^0.5)/A27stdlife))</f>
        <v>0</v>
      </c>
      <c r="AF419" s="105">
        <f>IF(A27stdlife="n/a","n/a",IF(AF$3&gt;(A27stdlife+$E419),('PTRM input'!$J$169*(1+rvanilla04)^0.5)-SUM($J419:AE419),('PTRM input'!$J$169*(1+rvanilla04)^0.5)/A27stdlife))</f>
        <v>0</v>
      </c>
      <c r="AG419" s="105">
        <f>IF(A27stdlife="n/a","n/a",IF(AG$3&gt;(A27stdlife+$E419),('PTRM input'!$J$169*(1+rvanilla04)^0.5)-SUM($J419:AF419),('PTRM input'!$J$169*(1+rvanilla04)^0.5)/A27stdlife))</f>
        <v>0</v>
      </c>
      <c r="AH419" s="105">
        <f>IF(A27stdlife="n/a","n/a",IF(AH$3&gt;(A27stdlife+$E419),('PTRM input'!$J$169*(1+rvanilla04)^0.5)-SUM($J419:AG419),('PTRM input'!$J$169*(1+rvanilla04)^0.5)/A27stdlife))</f>
        <v>0</v>
      </c>
      <c r="AI419" s="105">
        <f>IF(A27stdlife="n/a","n/a",IF(AI$3&gt;(A27stdlife+$E419),('PTRM input'!$J$169*(1+rvanilla04)^0.5)-SUM($J419:AH419),('PTRM input'!$J$169*(1+rvanilla04)^0.5)/A27stdlife))</f>
        <v>0</v>
      </c>
      <c r="AJ419" s="105">
        <f>IF(A27stdlife="n/a","n/a",IF(AJ$3&gt;(A27stdlife+$E419),('PTRM input'!$J$169*(1+rvanilla04)^0.5)-SUM($J419:AI419),('PTRM input'!$J$169*(1+rvanilla04)^0.5)/A27stdlife))</f>
        <v>0</v>
      </c>
      <c r="AK419" s="105">
        <f>IF(A27stdlife="n/a","n/a",IF(AK$3&gt;(A27stdlife+$E419),('PTRM input'!$J$169*(1+rvanilla04)^0.5)-SUM($J419:AJ419),('PTRM input'!$J$169*(1+rvanilla04)^0.5)/A27stdlife))</f>
        <v>0</v>
      </c>
      <c r="AL419" s="105">
        <f>IF(A27stdlife="n/a","n/a",IF(AL$3&gt;(A27stdlife+$E419),('PTRM input'!$J$169*(1+rvanilla04)^0.5)-SUM($J419:AK419),('PTRM input'!$J$169*(1+rvanilla04)^0.5)/A27stdlife))</f>
        <v>0</v>
      </c>
      <c r="AM419" s="105">
        <f>IF(A27stdlife="n/a","n/a",IF(AM$3&gt;(A27stdlife+$E419),('PTRM input'!$J$169*(1+rvanilla04)^0.5)-SUM($J419:AL419),('PTRM input'!$J$169*(1+rvanilla04)^0.5)/A27stdlife))</f>
        <v>0</v>
      </c>
      <c r="AN419" s="105">
        <f>IF(A27stdlife="n/a","n/a",IF(AN$3&gt;(A27stdlife+$E419),('PTRM input'!$J$169*(1+rvanilla04)^0.5)-SUM($J419:AM419),('PTRM input'!$J$169*(1+rvanilla04)^0.5)/A27stdlife))</f>
        <v>0</v>
      </c>
      <c r="AO419" s="105">
        <f>IF(A27stdlife="n/a","n/a",IF(AO$3&gt;(A27stdlife+$E419),('PTRM input'!$J$169*(1+rvanilla04)^0.5)-SUM($J419:AN419),('PTRM input'!$J$169*(1+rvanilla04)^0.5)/A27stdlife))</f>
        <v>0</v>
      </c>
      <c r="AP419" s="105">
        <f>IF(A27stdlife="n/a","n/a",IF(AP$3&gt;(A27stdlife+$E419),('PTRM input'!$J$169*(1+rvanilla04)^0.5)-SUM($J419:AO419),('PTRM input'!$J$169*(1+rvanilla04)^0.5)/A27stdlife))</f>
        <v>0</v>
      </c>
      <c r="AQ419" s="105">
        <f>IF(A27stdlife="n/a","n/a",IF(AQ$3&gt;(A27stdlife+$E419),('PTRM input'!$J$169*(1+rvanilla04)^0.5)-SUM($J419:AP419),('PTRM input'!$J$169*(1+rvanilla04)^0.5)/A27stdlife))</f>
        <v>0</v>
      </c>
      <c r="AR419" s="105">
        <f>IF(A27stdlife="n/a","n/a",IF(AR$3&gt;(A27stdlife+$E419),('PTRM input'!$J$169*(1+rvanilla04)^0.5)-SUM($J419:AQ419),('PTRM input'!$J$169*(1+rvanilla04)^0.5)/A27stdlife))</f>
        <v>0</v>
      </c>
      <c r="AS419" s="105">
        <f>IF(A27stdlife="n/a","n/a",IF(AS$3&gt;(A27stdlife+$E419),('PTRM input'!$J$169*(1+rvanilla04)^0.5)-SUM($J419:AR419),('PTRM input'!$J$169*(1+rvanilla04)^0.5)/A27stdlife))</f>
        <v>0</v>
      </c>
      <c r="AT419" s="105">
        <f>IF(A27stdlife="n/a","n/a",IF(AT$3&gt;(A27stdlife+$E419),('PTRM input'!$J$169*(1+rvanilla04)^0.5)-SUM($J419:AS419),('PTRM input'!$J$169*(1+rvanilla04)^0.5)/A27stdlife))</f>
        <v>0</v>
      </c>
      <c r="AU419" s="105">
        <f>IF(A27stdlife="n/a","n/a",IF(AU$3&gt;(A27stdlife+$E419),('PTRM input'!$J$169*(1+rvanilla04)^0.5)-SUM($J419:AT419),('PTRM input'!$J$169*(1+rvanilla04)^0.5)/A27stdlife))</f>
        <v>0</v>
      </c>
      <c r="AV419" s="105">
        <f>IF(A27stdlife="n/a","n/a",IF(AV$3&gt;(A27stdlife+$E419),('PTRM input'!$J$169*(1+rvanilla04)^0.5)-SUM($J419:AU419),('PTRM input'!$J$169*(1+rvanilla04)^0.5)/A27stdlife))</f>
        <v>0</v>
      </c>
      <c r="AW419" s="105">
        <f>IF(A27stdlife="n/a","n/a",IF(AW$3&gt;(A27stdlife+$E419),('PTRM input'!$J$169*(1+rvanilla04)^0.5)-SUM($J419:AV419),('PTRM input'!$J$169*(1+rvanilla04)^0.5)/A27stdlife))</f>
        <v>0</v>
      </c>
      <c r="AX419" s="105">
        <f>IF(A27stdlife="n/a","n/a",IF(AX$3&gt;(A27stdlife+$E419),('PTRM input'!$J$169*(1+rvanilla04)^0.5)-SUM($J419:AW419),('PTRM input'!$J$169*(1+rvanilla04)^0.5)/A27stdlife))</f>
        <v>0</v>
      </c>
      <c r="AY419" s="105">
        <f>IF(A27stdlife="n/a","n/a",IF(AY$3&gt;(A27stdlife+$E419),('PTRM input'!$J$169*(1+rvanilla04)^0.5)-SUM($J419:AX419),('PTRM input'!$J$169*(1+rvanilla04)^0.5)/A27stdlife))</f>
        <v>0</v>
      </c>
      <c r="AZ419" s="105">
        <f>IF(A27stdlife="n/a","n/a",IF(AZ$3&gt;(A27stdlife+$E419),('PTRM input'!$J$169*(1+rvanilla04)^0.5)-SUM($J419:AY419),('PTRM input'!$J$169*(1+rvanilla04)^0.5)/A27stdlife))</f>
        <v>0</v>
      </c>
      <c r="BA419" s="105">
        <f>IF(A27stdlife="n/a","n/a",IF(BA$3&gt;(A27stdlife+$E419),('PTRM input'!$J$169*(1+rvanilla04)^0.5)-SUM($J419:AZ419),('PTRM input'!$J$169*(1+rvanilla04)^0.5)/A27stdlife))</f>
        <v>0</v>
      </c>
      <c r="BB419" s="105">
        <f>IF(A27stdlife="n/a","n/a",IF(BB$3&gt;(A27stdlife+$E419),('PTRM input'!$J$169*(1+rvanilla04)^0.5)-SUM($J419:BA419),('PTRM input'!$J$169*(1+rvanilla04)^0.5)/A27stdlife))</f>
        <v>0</v>
      </c>
      <c r="BC419" s="105">
        <f>IF(A27stdlife="n/a","n/a",IF(BC$3&gt;(A27stdlife+$E419),('PTRM input'!$J$169*(1+rvanilla04)^0.5)-SUM($J419:BB419),('PTRM input'!$J$169*(1+rvanilla04)^0.5)/A27stdlife))</f>
        <v>0</v>
      </c>
      <c r="BD419" s="105">
        <f>IF(A27stdlife="n/a","n/a",IF(BD$3&gt;(A27stdlife+$E419),('PTRM input'!$J$169*(1+rvanilla04)^0.5)-SUM($J419:BC419),('PTRM input'!$J$169*(1+rvanilla04)^0.5)/A27stdlife))</f>
        <v>0</v>
      </c>
      <c r="BE419" s="105">
        <f>IF(A27stdlife="n/a","n/a",IF(BE$3&gt;(A27stdlife+$E419),('PTRM input'!$J$169*(1+rvanilla04)^0.5)-SUM($J419:BD419),('PTRM input'!$J$169*(1+rvanilla04)^0.5)/A27stdlife))</f>
        <v>0</v>
      </c>
      <c r="BF419" s="105">
        <f>IF(A27stdlife="n/a","n/a",IF(BF$3&gt;(A27stdlife+$E419),('PTRM input'!$J$169*(1+rvanilla04)^0.5)-SUM($J419:BE419),('PTRM input'!$J$169*(1+rvanilla04)^0.5)/A27stdlife))</f>
        <v>0</v>
      </c>
      <c r="BG419" s="105">
        <f>IF(A27stdlife="n/a","n/a",IF(BG$3&gt;(A27stdlife+$E419),('PTRM input'!$J$169*(1+rvanilla04)^0.5)-SUM($J419:BF419),('PTRM input'!$J$169*(1+rvanilla04)^0.5)/A27stdlife))</f>
        <v>0</v>
      </c>
      <c r="BH419" s="105">
        <f>IF(A27stdlife="n/a","n/a",IF(BH$3&gt;(A27stdlife+$E419),('PTRM input'!$J$169*(1+rvanilla04)^0.5)-SUM($J419:BG419),('PTRM input'!$J$169*(1+rvanilla04)^0.5)/A27stdlife))</f>
        <v>0</v>
      </c>
      <c r="BI419" s="105">
        <f>IF(A27stdlife="n/a","n/a",IF(BI$3&gt;(A27stdlife+$E419),('PTRM input'!$J$169*(1+rvanilla04)^0.5)-SUM($J419:BH419),('PTRM input'!$J$169*(1+rvanilla04)^0.5)/A27stdlife))</f>
        <v>0</v>
      </c>
      <c r="BJ419" s="234"/>
      <c r="BK419" s="234"/>
      <c r="BL419" s="234"/>
      <c r="BM419" s="234"/>
    </row>
    <row r="420" spans="1:65" s="190" customFormat="1" hidden="1" outlineLevel="2">
      <c r="A420" s="234"/>
      <c r="B420" s="32"/>
      <c r="C420" s="31"/>
      <c r="D420" s="930"/>
      <c r="E420" s="167">
        <v>5</v>
      </c>
      <c r="F420" s="34"/>
      <c r="G420" s="184"/>
      <c r="H420" s="186"/>
      <c r="I420" s="186"/>
      <c r="J420" s="186"/>
      <c r="K420" s="185"/>
      <c r="L420" s="105">
        <f>IF(A27stdlife="n/a","n/a",IF(L$3&gt;(A27stdlife+$E420),('PTRM input'!$K$169*(1+rvanilla05)^0.5)-SUM($K420:K420),('PTRM input'!$K$169*(1+rvanilla05)^0.5)/A27stdlife))</f>
        <v>0</v>
      </c>
      <c r="M420" s="105">
        <f>IF(A27stdlife="n/a","n/a",IF(M$3&gt;(A27stdlife+$E420),('PTRM input'!$K$169*(1+rvanilla05)^0.5)-SUM($K420:L420),('PTRM input'!$K$169*(1+rvanilla05)^0.5)/A27stdlife))</f>
        <v>0</v>
      </c>
      <c r="N420" s="105">
        <f>IF(A27stdlife="n/a","n/a",IF(N$3&gt;(A27stdlife+$E420),('PTRM input'!$K$169*(1+rvanilla05)^0.5)-SUM($K420:M420),('PTRM input'!$K$169*(1+rvanilla05)^0.5)/A27stdlife))</f>
        <v>0</v>
      </c>
      <c r="O420" s="105">
        <f>IF(A27stdlife="n/a","n/a",IF(O$3&gt;(A27stdlife+$E420),('PTRM input'!$K$169*(1+rvanilla05)^0.5)-SUM($K420:N420),('PTRM input'!$K$169*(1+rvanilla05)^0.5)/A27stdlife))</f>
        <v>0</v>
      </c>
      <c r="P420" s="105">
        <f>IF(A27stdlife="n/a","n/a",IF(P$3&gt;(A27stdlife+$E420),('PTRM input'!$K$169*(1+rvanilla05)^0.5)-SUM($K420:O420),('PTRM input'!$K$169*(1+rvanilla05)^0.5)/A27stdlife))</f>
        <v>0</v>
      </c>
      <c r="Q420" s="105">
        <f>IF(A27stdlife="n/a","n/a",IF(Q$3&gt;(A27stdlife+$E420),('PTRM input'!$K$169*(1+rvanilla05)^0.5)-SUM($K420:P420),('PTRM input'!$K$169*(1+rvanilla05)^0.5)/A27stdlife))</f>
        <v>0</v>
      </c>
      <c r="R420" s="105">
        <f>IF(A27stdlife="n/a","n/a",IF(R$3&gt;(A27stdlife+$E420),('PTRM input'!$K$169*(1+rvanilla05)^0.5)-SUM($K420:Q420),('PTRM input'!$K$169*(1+rvanilla05)^0.5)/A27stdlife))</f>
        <v>0</v>
      </c>
      <c r="S420" s="105">
        <f>IF(A27stdlife="n/a","n/a",IF(S$3&gt;(A27stdlife+$E420),('PTRM input'!$K$169*(1+rvanilla05)^0.5)-SUM($K420:R420),('PTRM input'!$K$169*(1+rvanilla05)^0.5)/A27stdlife))</f>
        <v>0</v>
      </c>
      <c r="T420" s="105">
        <f>IF(A27stdlife="n/a","n/a",IF(T$3&gt;(A27stdlife+$E420),('PTRM input'!$K$169*(1+rvanilla05)^0.5)-SUM($K420:S420),('PTRM input'!$K$169*(1+rvanilla05)^0.5)/A27stdlife))</f>
        <v>0</v>
      </c>
      <c r="U420" s="105">
        <f>IF(A27stdlife="n/a","n/a",IF(U$3&gt;(A27stdlife+$E420),('PTRM input'!$K$169*(1+rvanilla05)^0.5)-SUM($K420:T420),('PTRM input'!$K$169*(1+rvanilla05)^0.5)/A27stdlife))</f>
        <v>0</v>
      </c>
      <c r="V420" s="105">
        <f>IF(A27stdlife="n/a","n/a",IF(V$3&gt;(A27stdlife+$E420),('PTRM input'!$K$169*(1+rvanilla05)^0.5)-SUM($K420:U420),('PTRM input'!$K$169*(1+rvanilla05)^0.5)/A27stdlife))</f>
        <v>0</v>
      </c>
      <c r="W420" s="105">
        <f>IF(A27stdlife="n/a","n/a",IF(W$3&gt;(A27stdlife+$E420),('PTRM input'!$K$169*(1+rvanilla05)^0.5)-SUM($K420:V420),('PTRM input'!$K$169*(1+rvanilla05)^0.5)/A27stdlife))</f>
        <v>0</v>
      </c>
      <c r="X420" s="105">
        <f>IF(A27stdlife="n/a","n/a",IF(X$3&gt;(A27stdlife+$E420),('PTRM input'!$K$169*(1+rvanilla05)^0.5)-SUM($K420:W420),('PTRM input'!$K$169*(1+rvanilla05)^0.5)/A27stdlife))</f>
        <v>0</v>
      </c>
      <c r="Y420" s="105">
        <f>IF(A27stdlife="n/a","n/a",IF(Y$3&gt;(A27stdlife+$E420),('PTRM input'!$K$169*(1+rvanilla05)^0.5)-SUM($K420:X420),('PTRM input'!$K$169*(1+rvanilla05)^0.5)/A27stdlife))</f>
        <v>0</v>
      </c>
      <c r="Z420" s="105">
        <f>IF(A27stdlife="n/a","n/a",IF(Z$3&gt;(A27stdlife+$E420),('PTRM input'!$K$169*(1+rvanilla05)^0.5)-SUM($K420:Y420),('PTRM input'!$K$169*(1+rvanilla05)^0.5)/A27stdlife))</f>
        <v>0</v>
      </c>
      <c r="AA420" s="105">
        <f>IF(A27stdlife="n/a","n/a",IF(AA$3&gt;(A27stdlife+$E420),('PTRM input'!$K$169*(1+rvanilla05)^0.5)-SUM($K420:Z420),('PTRM input'!$K$169*(1+rvanilla05)^0.5)/A27stdlife))</f>
        <v>0</v>
      </c>
      <c r="AB420" s="105">
        <f>IF(A27stdlife="n/a","n/a",IF(AB$3&gt;(A27stdlife+$E420),('PTRM input'!$K$169*(1+rvanilla05)^0.5)-SUM($K420:AA420),('PTRM input'!$K$169*(1+rvanilla05)^0.5)/A27stdlife))</f>
        <v>0</v>
      </c>
      <c r="AC420" s="105">
        <f>IF(A27stdlife="n/a","n/a",IF(AC$3&gt;(A27stdlife+$E420),('PTRM input'!$K$169*(1+rvanilla05)^0.5)-SUM($K420:AB420),('PTRM input'!$K$169*(1+rvanilla05)^0.5)/A27stdlife))</f>
        <v>0</v>
      </c>
      <c r="AD420" s="105">
        <f>IF(A27stdlife="n/a","n/a",IF(AD$3&gt;(A27stdlife+$E420),('PTRM input'!$K$169*(1+rvanilla05)^0.5)-SUM($K420:AC420),('PTRM input'!$K$169*(1+rvanilla05)^0.5)/A27stdlife))</f>
        <v>0</v>
      </c>
      <c r="AE420" s="105">
        <f>IF(A27stdlife="n/a","n/a",IF(AE$3&gt;(A27stdlife+$E420),('PTRM input'!$K$169*(1+rvanilla05)^0.5)-SUM($K420:AD420),('PTRM input'!$K$169*(1+rvanilla05)^0.5)/A27stdlife))</f>
        <v>0</v>
      </c>
      <c r="AF420" s="105">
        <f>IF(A27stdlife="n/a","n/a",IF(AF$3&gt;(A27stdlife+$E420),('PTRM input'!$K$169*(1+rvanilla05)^0.5)-SUM($K420:AE420),('PTRM input'!$K$169*(1+rvanilla05)^0.5)/A27stdlife))</f>
        <v>0</v>
      </c>
      <c r="AG420" s="105">
        <f>IF(A27stdlife="n/a","n/a",IF(AG$3&gt;(A27stdlife+$E420),('PTRM input'!$K$169*(1+rvanilla05)^0.5)-SUM($K420:AF420),('PTRM input'!$K$169*(1+rvanilla05)^0.5)/A27stdlife))</f>
        <v>0</v>
      </c>
      <c r="AH420" s="105">
        <f>IF(A27stdlife="n/a","n/a",IF(AH$3&gt;(A27stdlife+$E420),('PTRM input'!$K$169*(1+rvanilla05)^0.5)-SUM($K420:AG420),('PTRM input'!$K$169*(1+rvanilla05)^0.5)/A27stdlife))</f>
        <v>0</v>
      </c>
      <c r="AI420" s="105">
        <f>IF(A27stdlife="n/a","n/a",IF(AI$3&gt;(A27stdlife+$E420),('PTRM input'!$K$169*(1+rvanilla05)^0.5)-SUM($K420:AH420),('PTRM input'!$K$169*(1+rvanilla05)^0.5)/A27stdlife))</f>
        <v>0</v>
      </c>
      <c r="AJ420" s="105">
        <f>IF(A27stdlife="n/a","n/a",IF(AJ$3&gt;(A27stdlife+$E420),('PTRM input'!$K$169*(1+rvanilla05)^0.5)-SUM($K420:AI420),('PTRM input'!$K$169*(1+rvanilla05)^0.5)/A27stdlife))</f>
        <v>0</v>
      </c>
      <c r="AK420" s="105">
        <f>IF(A27stdlife="n/a","n/a",IF(AK$3&gt;(A27stdlife+$E420),('PTRM input'!$K$169*(1+rvanilla05)^0.5)-SUM($K420:AJ420),('PTRM input'!$K$169*(1+rvanilla05)^0.5)/A27stdlife))</f>
        <v>0</v>
      </c>
      <c r="AL420" s="105">
        <f>IF(A27stdlife="n/a","n/a",IF(AL$3&gt;(A27stdlife+$E420),('PTRM input'!$K$169*(1+rvanilla05)^0.5)-SUM($K420:AK420),('PTRM input'!$K$169*(1+rvanilla05)^0.5)/A27stdlife))</f>
        <v>0</v>
      </c>
      <c r="AM420" s="105">
        <f>IF(A27stdlife="n/a","n/a",IF(AM$3&gt;(A27stdlife+$E420),('PTRM input'!$K$169*(1+rvanilla05)^0.5)-SUM($K420:AL420),('PTRM input'!$K$169*(1+rvanilla05)^0.5)/A27stdlife))</f>
        <v>0</v>
      </c>
      <c r="AN420" s="105">
        <f>IF(A27stdlife="n/a","n/a",IF(AN$3&gt;(A27stdlife+$E420),('PTRM input'!$K$169*(1+rvanilla05)^0.5)-SUM($K420:AM420),('PTRM input'!$K$169*(1+rvanilla05)^0.5)/A27stdlife))</f>
        <v>0</v>
      </c>
      <c r="AO420" s="105">
        <f>IF(A27stdlife="n/a","n/a",IF(AO$3&gt;(A27stdlife+$E420),('PTRM input'!$K$169*(1+rvanilla05)^0.5)-SUM($K420:AN420),('PTRM input'!$K$169*(1+rvanilla05)^0.5)/A27stdlife))</f>
        <v>0</v>
      </c>
      <c r="AP420" s="105">
        <f>IF(A27stdlife="n/a","n/a",IF(AP$3&gt;(A27stdlife+$E420),('PTRM input'!$K$169*(1+rvanilla05)^0.5)-SUM($K420:AO420),('PTRM input'!$K$169*(1+rvanilla05)^0.5)/A27stdlife))</f>
        <v>0</v>
      </c>
      <c r="AQ420" s="105">
        <f>IF(A27stdlife="n/a","n/a",IF(AQ$3&gt;(A27stdlife+$E420),('PTRM input'!$K$169*(1+rvanilla05)^0.5)-SUM($K420:AP420),('PTRM input'!$K$169*(1+rvanilla05)^0.5)/A27stdlife))</f>
        <v>0</v>
      </c>
      <c r="AR420" s="105">
        <f>IF(A27stdlife="n/a","n/a",IF(AR$3&gt;(A27stdlife+$E420),('PTRM input'!$K$169*(1+rvanilla05)^0.5)-SUM($K420:AQ420),('PTRM input'!$K$169*(1+rvanilla05)^0.5)/A27stdlife))</f>
        <v>0</v>
      </c>
      <c r="AS420" s="105">
        <f>IF(A27stdlife="n/a","n/a",IF(AS$3&gt;(A27stdlife+$E420),('PTRM input'!$K$169*(1+rvanilla05)^0.5)-SUM($K420:AR420),('PTRM input'!$K$169*(1+rvanilla05)^0.5)/A27stdlife))</f>
        <v>0</v>
      </c>
      <c r="AT420" s="105">
        <f>IF(A27stdlife="n/a","n/a",IF(AT$3&gt;(A27stdlife+$E420),('PTRM input'!$K$169*(1+rvanilla05)^0.5)-SUM($K420:AS420),('PTRM input'!$K$169*(1+rvanilla05)^0.5)/A27stdlife))</f>
        <v>0</v>
      </c>
      <c r="AU420" s="105">
        <f>IF(A27stdlife="n/a","n/a",IF(AU$3&gt;(A27stdlife+$E420),('PTRM input'!$K$169*(1+rvanilla05)^0.5)-SUM($K420:AT420),('PTRM input'!$K$169*(1+rvanilla05)^0.5)/A27stdlife))</f>
        <v>0</v>
      </c>
      <c r="AV420" s="105">
        <f>IF(A27stdlife="n/a","n/a",IF(AV$3&gt;(A27stdlife+$E420),('PTRM input'!$K$169*(1+rvanilla05)^0.5)-SUM($K420:AU420),('PTRM input'!$K$169*(1+rvanilla05)^0.5)/A27stdlife))</f>
        <v>0</v>
      </c>
      <c r="AW420" s="105">
        <f>IF(A27stdlife="n/a","n/a",IF(AW$3&gt;(A27stdlife+$E420),('PTRM input'!$K$169*(1+rvanilla05)^0.5)-SUM($K420:AV420),('PTRM input'!$K$169*(1+rvanilla05)^0.5)/A27stdlife))</f>
        <v>0</v>
      </c>
      <c r="AX420" s="105">
        <f>IF(A27stdlife="n/a","n/a",IF(AX$3&gt;(A27stdlife+$E420),('PTRM input'!$K$169*(1+rvanilla05)^0.5)-SUM($K420:AW420),('PTRM input'!$K$169*(1+rvanilla05)^0.5)/A27stdlife))</f>
        <v>0</v>
      </c>
      <c r="AY420" s="105">
        <f>IF(A27stdlife="n/a","n/a",IF(AY$3&gt;(A27stdlife+$E420),('PTRM input'!$K$169*(1+rvanilla05)^0.5)-SUM($K420:AX420),('PTRM input'!$K$169*(1+rvanilla05)^0.5)/A27stdlife))</f>
        <v>0</v>
      </c>
      <c r="AZ420" s="105">
        <f>IF(A27stdlife="n/a","n/a",IF(AZ$3&gt;(A27stdlife+$E420),('PTRM input'!$K$169*(1+rvanilla05)^0.5)-SUM($K420:AY420),('PTRM input'!$K$169*(1+rvanilla05)^0.5)/A27stdlife))</f>
        <v>0</v>
      </c>
      <c r="BA420" s="105">
        <f>IF(A27stdlife="n/a","n/a",IF(BA$3&gt;(A27stdlife+$E420),('PTRM input'!$K$169*(1+rvanilla05)^0.5)-SUM($K420:AZ420),('PTRM input'!$K$169*(1+rvanilla05)^0.5)/A27stdlife))</f>
        <v>0</v>
      </c>
      <c r="BB420" s="105">
        <f>IF(A27stdlife="n/a","n/a",IF(BB$3&gt;(A27stdlife+$E420),('PTRM input'!$K$169*(1+rvanilla05)^0.5)-SUM($K420:BA420),('PTRM input'!$K$169*(1+rvanilla05)^0.5)/A27stdlife))</f>
        <v>0</v>
      </c>
      <c r="BC420" s="105">
        <f>IF(A27stdlife="n/a","n/a",IF(BC$3&gt;(A27stdlife+$E420),('PTRM input'!$K$169*(1+rvanilla05)^0.5)-SUM($K420:BB420),('PTRM input'!$K$169*(1+rvanilla05)^0.5)/A27stdlife))</f>
        <v>0</v>
      </c>
      <c r="BD420" s="105">
        <f>IF(A27stdlife="n/a","n/a",IF(BD$3&gt;(A27stdlife+$E420),('PTRM input'!$K$169*(1+rvanilla05)^0.5)-SUM($K420:BC420),('PTRM input'!$K$169*(1+rvanilla05)^0.5)/A27stdlife))</f>
        <v>0</v>
      </c>
      <c r="BE420" s="105">
        <f>IF(A27stdlife="n/a","n/a",IF(BE$3&gt;(A27stdlife+$E420),('PTRM input'!$K$169*(1+rvanilla05)^0.5)-SUM($K420:BD420),('PTRM input'!$K$169*(1+rvanilla05)^0.5)/A27stdlife))</f>
        <v>0</v>
      </c>
      <c r="BF420" s="105">
        <f>IF(A27stdlife="n/a","n/a",IF(BF$3&gt;(A27stdlife+$E420),('PTRM input'!$K$169*(1+rvanilla05)^0.5)-SUM($K420:BE420),('PTRM input'!$K$169*(1+rvanilla05)^0.5)/A27stdlife))</f>
        <v>0</v>
      </c>
      <c r="BG420" s="105">
        <f>IF(A27stdlife="n/a","n/a",IF(BG$3&gt;(A27stdlife+$E420),('PTRM input'!$K$169*(1+rvanilla05)^0.5)-SUM($K420:BF420),('PTRM input'!$K$169*(1+rvanilla05)^0.5)/A27stdlife))</f>
        <v>0</v>
      </c>
      <c r="BH420" s="105">
        <f>IF(A27stdlife="n/a","n/a",IF(BH$3&gt;(A27stdlife+$E420),('PTRM input'!$K$169*(1+rvanilla05)^0.5)-SUM($K420:BG420),('PTRM input'!$K$169*(1+rvanilla05)^0.5)/A27stdlife))</f>
        <v>0</v>
      </c>
      <c r="BI420" s="105">
        <f>IF(A27stdlife="n/a","n/a",IF(BI$3&gt;(A27stdlife+$E420),('PTRM input'!$K$169*(1+rvanilla05)^0.5)-SUM($K420:BH420),('PTRM input'!$K$169*(1+rvanilla05)^0.5)/A27stdlife))</f>
        <v>0</v>
      </c>
      <c r="BJ420" s="234"/>
      <c r="BK420" s="234"/>
      <c r="BL420" s="234"/>
      <c r="BM420" s="234"/>
    </row>
    <row r="421" spans="1:65" s="190" customFormat="1" hidden="1" outlineLevel="2">
      <c r="A421" s="234"/>
      <c r="B421" s="32"/>
      <c r="C421" s="31"/>
      <c r="D421" s="930"/>
      <c r="E421" s="167">
        <v>6</v>
      </c>
      <c r="F421" s="34"/>
      <c r="G421" s="184"/>
      <c r="H421" s="186"/>
      <c r="I421" s="186"/>
      <c r="J421" s="186"/>
      <c r="K421" s="186"/>
      <c r="L421" s="185"/>
      <c r="M421" s="105">
        <f>IF(A27stdlife="n/a","n/a",IF(M$3&gt;(A27stdlife+$E421),('PTRM input'!$L$169*(1+rvanilla06)^0.5)-SUM($L421:L421),('PTRM input'!$L$169*(1+rvanilla06)^0.5)/A27stdlife))</f>
        <v>0</v>
      </c>
      <c r="N421" s="105">
        <f>IF(A27stdlife="n/a","n/a",IF(N$3&gt;(A27stdlife+$E421),('PTRM input'!$L$169*(1+rvanilla06)^0.5)-SUM($L421:M421),('PTRM input'!$L$169*(1+rvanilla06)^0.5)/A27stdlife))</f>
        <v>0</v>
      </c>
      <c r="O421" s="105">
        <f>IF(A27stdlife="n/a","n/a",IF(O$3&gt;(A27stdlife+$E421),('PTRM input'!$L$169*(1+rvanilla06)^0.5)-SUM($L421:N421),('PTRM input'!$L$169*(1+rvanilla06)^0.5)/A27stdlife))</f>
        <v>0</v>
      </c>
      <c r="P421" s="105">
        <f>IF(A27stdlife="n/a","n/a",IF(P$3&gt;(A27stdlife+$E421),('PTRM input'!$L$169*(1+rvanilla06)^0.5)-SUM($L421:O421),('PTRM input'!$L$169*(1+rvanilla06)^0.5)/A27stdlife))</f>
        <v>0</v>
      </c>
      <c r="Q421" s="105">
        <f>IF(A27stdlife="n/a","n/a",IF(Q$3&gt;(A27stdlife+$E421),('PTRM input'!$L$169*(1+rvanilla06)^0.5)-SUM($L421:P421),('PTRM input'!$L$169*(1+rvanilla06)^0.5)/A27stdlife))</f>
        <v>0</v>
      </c>
      <c r="R421" s="105">
        <f>IF(A27stdlife="n/a","n/a",IF(R$3&gt;(A27stdlife+$E421),('PTRM input'!$L$169*(1+rvanilla06)^0.5)-SUM($L421:Q421),('PTRM input'!$L$169*(1+rvanilla06)^0.5)/A27stdlife))</f>
        <v>0</v>
      </c>
      <c r="S421" s="105">
        <f>IF(A27stdlife="n/a","n/a",IF(S$3&gt;(A27stdlife+$E421),('PTRM input'!$L$169*(1+rvanilla06)^0.5)-SUM($L421:R421),('PTRM input'!$L$169*(1+rvanilla06)^0.5)/A27stdlife))</f>
        <v>0</v>
      </c>
      <c r="T421" s="105">
        <f>IF(A27stdlife="n/a","n/a",IF(T$3&gt;(A27stdlife+$E421),('PTRM input'!$L$169*(1+rvanilla06)^0.5)-SUM($L421:S421),('PTRM input'!$L$169*(1+rvanilla06)^0.5)/A27stdlife))</f>
        <v>0</v>
      </c>
      <c r="U421" s="105">
        <f>IF(A27stdlife="n/a","n/a",IF(U$3&gt;(A27stdlife+$E421),('PTRM input'!$L$169*(1+rvanilla06)^0.5)-SUM($L421:T421),('PTRM input'!$L$169*(1+rvanilla06)^0.5)/A27stdlife))</f>
        <v>0</v>
      </c>
      <c r="V421" s="105">
        <f>IF(A27stdlife="n/a","n/a",IF(V$3&gt;(A27stdlife+$E421),('PTRM input'!$L$169*(1+rvanilla06)^0.5)-SUM($L421:U421),('PTRM input'!$L$169*(1+rvanilla06)^0.5)/A27stdlife))</f>
        <v>0</v>
      </c>
      <c r="W421" s="105">
        <f>IF(A27stdlife="n/a","n/a",IF(W$3&gt;(A27stdlife+$E421),('PTRM input'!$L$169*(1+rvanilla06)^0.5)-SUM($L421:V421),('PTRM input'!$L$169*(1+rvanilla06)^0.5)/A27stdlife))</f>
        <v>0</v>
      </c>
      <c r="X421" s="105">
        <f>IF(A27stdlife="n/a","n/a",IF(X$3&gt;(A27stdlife+$E421),('PTRM input'!$L$169*(1+rvanilla06)^0.5)-SUM($L421:W421),('PTRM input'!$L$169*(1+rvanilla06)^0.5)/A27stdlife))</f>
        <v>0</v>
      </c>
      <c r="Y421" s="105">
        <f>IF(A27stdlife="n/a","n/a",IF(Y$3&gt;(A27stdlife+$E421),('PTRM input'!$L$169*(1+rvanilla06)^0.5)-SUM($L421:X421),('PTRM input'!$L$169*(1+rvanilla06)^0.5)/A27stdlife))</f>
        <v>0</v>
      </c>
      <c r="Z421" s="105">
        <f>IF(A27stdlife="n/a","n/a",IF(Z$3&gt;(A27stdlife+$E421),('PTRM input'!$L$169*(1+rvanilla06)^0.5)-SUM($L421:Y421),('PTRM input'!$L$169*(1+rvanilla06)^0.5)/A27stdlife))</f>
        <v>0</v>
      </c>
      <c r="AA421" s="105">
        <f>IF(A27stdlife="n/a","n/a",IF(AA$3&gt;(A27stdlife+$E421),('PTRM input'!$L$169*(1+rvanilla06)^0.5)-SUM($L421:Z421),('PTRM input'!$L$169*(1+rvanilla06)^0.5)/A27stdlife))</f>
        <v>0</v>
      </c>
      <c r="AB421" s="105">
        <f>IF(A27stdlife="n/a","n/a",IF(AB$3&gt;(A27stdlife+$E421),('PTRM input'!$L$169*(1+rvanilla06)^0.5)-SUM($L421:AA421),('PTRM input'!$L$169*(1+rvanilla06)^0.5)/A27stdlife))</f>
        <v>0</v>
      </c>
      <c r="AC421" s="105">
        <f>IF(A27stdlife="n/a","n/a",IF(AC$3&gt;(A27stdlife+$E421),('PTRM input'!$L$169*(1+rvanilla06)^0.5)-SUM($L421:AB421),('PTRM input'!$L$169*(1+rvanilla06)^0.5)/A27stdlife))</f>
        <v>0</v>
      </c>
      <c r="AD421" s="105">
        <f>IF(A27stdlife="n/a","n/a",IF(AD$3&gt;(A27stdlife+$E421),('PTRM input'!$L$169*(1+rvanilla06)^0.5)-SUM($L421:AC421),('PTRM input'!$L$169*(1+rvanilla06)^0.5)/A27stdlife))</f>
        <v>0</v>
      </c>
      <c r="AE421" s="105">
        <f>IF(A27stdlife="n/a","n/a",IF(AE$3&gt;(A27stdlife+$E421),('PTRM input'!$L$169*(1+rvanilla06)^0.5)-SUM($L421:AD421),('PTRM input'!$L$169*(1+rvanilla06)^0.5)/A27stdlife))</f>
        <v>0</v>
      </c>
      <c r="AF421" s="105">
        <f>IF(A27stdlife="n/a","n/a",IF(AF$3&gt;(A27stdlife+$E421),('PTRM input'!$L$169*(1+rvanilla06)^0.5)-SUM($L421:AE421),('PTRM input'!$L$169*(1+rvanilla06)^0.5)/A27stdlife))</f>
        <v>0</v>
      </c>
      <c r="AG421" s="105">
        <f>IF(A27stdlife="n/a","n/a",IF(AG$3&gt;(A27stdlife+$E421),('PTRM input'!$L$169*(1+rvanilla06)^0.5)-SUM($L421:AF421),('PTRM input'!$L$169*(1+rvanilla06)^0.5)/A27stdlife))</f>
        <v>0</v>
      </c>
      <c r="AH421" s="105">
        <f>IF(A27stdlife="n/a","n/a",IF(AH$3&gt;(A27stdlife+$E421),('PTRM input'!$L$169*(1+rvanilla06)^0.5)-SUM($L421:AG421),('PTRM input'!$L$169*(1+rvanilla06)^0.5)/A27stdlife))</f>
        <v>0</v>
      </c>
      <c r="AI421" s="105">
        <f>IF(A27stdlife="n/a","n/a",IF(AI$3&gt;(A27stdlife+$E421),('PTRM input'!$L$169*(1+rvanilla06)^0.5)-SUM($L421:AH421),('PTRM input'!$L$169*(1+rvanilla06)^0.5)/A27stdlife))</f>
        <v>0</v>
      </c>
      <c r="AJ421" s="105">
        <f>IF(A27stdlife="n/a","n/a",IF(AJ$3&gt;(A27stdlife+$E421),('PTRM input'!$L$169*(1+rvanilla06)^0.5)-SUM($L421:AI421),('PTRM input'!$L$169*(1+rvanilla06)^0.5)/A27stdlife))</f>
        <v>0</v>
      </c>
      <c r="AK421" s="105">
        <f>IF(A27stdlife="n/a","n/a",IF(AK$3&gt;(A27stdlife+$E421),('PTRM input'!$L$169*(1+rvanilla06)^0.5)-SUM($L421:AJ421),('PTRM input'!$L$169*(1+rvanilla06)^0.5)/A27stdlife))</f>
        <v>0</v>
      </c>
      <c r="AL421" s="105">
        <f>IF(A27stdlife="n/a","n/a",IF(AL$3&gt;(A27stdlife+$E421),('PTRM input'!$L$169*(1+rvanilla06)^0.5)-SUM($L421:AK421),('PTRM input'!$L$169*(1+rvanilla06)^0.5)/A27stdlife))</f>
        <v>0</v>
      </c>
      <c r="AM421" s="105">
        <f>IF(A27stdlife="n/a","n/a",IF(AM$3&gt;(A27stdlife+$E421),('PTRM input'!$L$169*(1+rvanilla06)^0.5)-SUM($L421:AL421),('PTRM input'!$L$169*(1+rvanilla06)^0.5)/A27stdlife))</f>
        <v>0</v>
      </c>
      <c r="AN421" s="105">
        <f>IF(A27stdlife="n/a","n/a",IF(AN$3&gt;(A27stdlife+$E421),('PTRM input'!$L$169*(1+rvanilla06)^0.5)-SUM($L421:AM421),('PTRM input'!$L$169*(1+rvanilla06)^0.5)/A27stdlife))</f>
        <v>0</v>
      </c>
      <c r="AO421" s="105">
        <f>IF(A27stdlife="n/a","n/a",IF(AO$3&gt;(A27stdlife+$E421),('PTRM input'!$L$169*(1+rvanilla06)^0.5)-SUM($L421:AN421),('PTRM input'!$L$169*(1+rvanilla06)^0.5)/A27stdlife))</f>
        <v>0</v>
      </c>
      <c r="AP421" s="105">
        <f>IF(A27stdlife="n/a","n/a",IF(AP$3&gt;(A27stdlife+$E421),('PTRM input'!$L$169*(1+rvanilla06)^0.5)-SUM($L421:AO421),('PTRM input'!$L$169*(1+rvanilla06)^0.5)/A27stdlife))</f>
        <v>0</v>
      </c>
      <c r="AQ421" s="105">
        <f>IF(A27stdlife="n/a","n/a",IF(AQ$3&gt;(A27stdlife+$E421),('PTRM input'!$L$169*(1+rvanilla06)^0.5)-SUM($L421:AP421),('PTRM input'!$L$169*(1+rvanilla06)^0.5)/A27stdlife))</f>
        <v>0</v>
      </c>
      <c r="AR421" s="105">
        <f>IF(A27stdlife="n/a","n/a",IF(AR$3&gt;(A27stdlife+$E421),('PTRM input'!$L$169*(1+rvanilla06)^0.5)-SUM($L421:AQ421),('PTRM input'!$L$169*(1+rvanilla06)^0.5)/A27stdlife))</f>
        <v>0</v>
      </c>
      <c r="AS421" s="105">
        <f>IF(A27stdlife="n/a","n/a",IF(AS$3&gt;(A27stdlife+$E421),('PTRM input'!$L$169*(1+rvanilla06)^0.5)-SUM($L421:AR421),('PTRM input'!$L$169*(1+rvanilla06)^0.5)/A27stdlife))</f>
        <v>0</v>
      </c>
      <c r="AT421" s="105">
        <f>IF(A27stdlife="n/a","n/a",IF(AT$3&gt;(A27stdlife+$E421),('PTRM input'!$L$169*(1+rvanilla06)^0.5)-SUM($L421:AS421),('PTRM input'!$L$169*(1+rvanilla06)^0.5)/A27stdlife))</f>
        <v>0</v>
      </c>
      <c r="AU421" s="105">
        <f>IF(A27stdlife="n/a","n/a",IF(AU$3&gt;(A27stdlife+$E421),('PTRM input'!$L$169*(1+rvanilla06)^0.5)-SUM($L421:AT421),('PTRM input'!$L$169*(1+rvanilla06)^0.5)/A27stdlife))</f>
        <v>0</v>
      </c>
      <c r="AV421" s="105">
        <f>IF(A27stdlife="n/a","n/a",IF(AV$3&gt;(A27stdlife+$E421),('PTRM input'!$L$169*(1+rvanilla06)^0.5)-SUM($L421:AU421),('PTRM input'!$L$169*(1+rvanilla06)^0.5)/A27stdlife))</f>
        <v>0</v>
      </c>
      <c r="AW421" s="105">
        <f>IF(A27stdlife="n/a","n/a",IF(AW$3&gt;(A27stdlife+$E421),('PTRM input'!$L$169*(1+rvanilla06)^0.5)-SUM($L421:AV421),('PTRM input'!$L$169*(1+rvanilla06)^0.5)/A27stdlife))</f>
        <v>0</v>
      </c>
      <c r="AX421" s="105">
        <f>IF(A27stdlife="n/a","n/a",IF(AX$3&gt;(A27stdlife+$E421),('PTRM input'!$L$169*(1+rvanilla06)^0.5)-SUM($L421:AW421),('PTRM input'!$L$169*(1+rvanilla06)^0.5)/A27stdlife))</f>
        <v>0</v>
      </c>
      <c r="AY421" s="105">
        <f>IF(A27stdlife="n/a","n/a",IF(AY$3&gt;(A27stdlife+$E421),('PTRM input'!$L$169*(1+rvanilla06)^0.5)-SUM($L421:AX421),('PTRM input'!$L$169*(1+rvanilla06)^0.5)/A27stdlife))</f>
        <v>0</v>
      </c>
      <c r="AZ421" s="105">
        <f>IF(A27stdlife="n/a","n/a",IF(AZ$3&gt;(A27stdlife+$E421),('PTRM input'!$L$169*(1+rvanilla06)^0.5)-SUM($L421:AY421),('PTRM input'!$L$169*(1+rvanilla06)^0.5)/A27stdlife))</f>
        <v>0</v>
      </c>
      <c r="BA421" s="105">
        <f>IF(A27stdlife="n/a","n/a",IF(BA$3&gt;(A27stdlife+$E421),('PTRM input'!$L$169*(1+rvanilla06)^0.5)-SUM($L421:AZ421),('PTRM input'!$L$169*(1+rvanilla06)^0.5)/A27stdlife))</f>
        <v>0</v>
      </c>
      <c r="BB421" s="105">
        <f>IF(A27stdlife="n/a","n/a",IF(BB$3&gt;(A27stdlife+$E421),('PTRM input'!$L$169*(1+rvanilla06)^0.5)-SUM($L421:BA421),('PTRM input'!$L$169*(1+rvanilla06)^0.5)/A27stdlife))</f>
        <v>0</v>
      </c>
      <c r="BC421" s="105">
        <f>IF(A27stdlife="n/a","n/a",IF(BC$3&gt;(A27stdlife+$E421),('PTRM input'!$L$169*(1+rvanilla06)^0.5)-SUM($L421:BB421),('PTRM input'!$L$169*(1+rvanilla06)^0.5)/A27stdlife))</f>
        <v>0</v>
      </c>
      <c r="BD421" s="105">
        <f>IF(A27stdlife="n/a","n/a",IF(BD$3&gt;(A27stdlife+$E421),('PTRM input'!$L$169*(1+rvanilla06)^0.5)-SUM($L421:BC421),('PTRM input'!$L$169*(1+rvanilla06)^0.5)/A27stdlife))</f>
        <v>0</v>
      </c>
      <c r="BE421" s="105">
        <f>IF(A27stdlife="n/a","n/a",IF(BE$3&gt;(A27stdlife+$E421),('PTRM input'!$L$169*(1+rvanilla06)^0.5)-SUM($L421:BD421),('PTRM input'!$L$169*(1+rvanilla06)^0.5)/A27stdlife))</f>
        <v>0</v>
      </c>
      <c r="BF421" s="105">
        <f>IF(A27stdlife="n/a","n/a",IF(BF$3&gt;(A27stdlife+$E421),('PTRM input'!$L$169*(1+rvanilla06)^0.5)-SUM($L421:BE421),('PTRM input'!$L$169*(1+rvanilla06)^0.5)/A27stdlife))</f>
        <v>0</v>
      </c>
      <c r="BG421" s="105">
        <f>IF(A27stdlife="n/a","n/a",IF(BG$3&gt;(A27stdlife+$E421),('PTRM input'!$L$169*(1+rvanilla06)^0.5)-SUM($L421:BF421),('PTRM input'!$L$169*(1+rvanilla06)^0.5)/A27stdlife))</f>
        <v>0</v>
      </c>
      <c r="BH421" s="105">
        <f>IF(A27stdlife="n/a","n/a",IF(BH$3&gt;(A27stdlife+$E421),('PTRM input'!$L$169*(1+rvanilla06)^0.5)-SUM($L421:BG421),('PTRM input'!$L$169*(1+rvanilla06)^0.5)/A27stdlife))</f>
        <v>0</v>
      </c>
      <c r="BI421" s="105">
        <f>IF(A27stdlife="n/a","n/a",IF(BI$3&gt;(A27stdlife+$E421),('PTRM input'!$L$169*(1+rvanilla06)^0.5)-SUM($L421:BH421),('PTRM input'!$L$169*(1+rvanilla06)^0.5)/A27stdlife))</f>
        <v>0</v>
      </c>
      <c r="BJ421" s="234"/>
      <c r="BK421" s="234"/>
      <c r="BL421" s="234"/>
      <c r="BM421" s="234"/>
    </row>
    <row r="422" spans="1:65" s="190" customFormat="1" hidden="1" outlineLevel="2">
      <c r="A422" s="234"/>
      <c r="B422" s="32"/>
      <c r="C422" s="31"/>
      <c r="D422" s="930"/>
      <c r="E422" s="167">
        <v>7</v>
      </c>
      <c r="F422" s="34"/>
      <c r="G422" s="184"/>
      <c r="H422" s="186"/>
      <c r="I422" s="186"/>
      <c r="J422" s="186"/>
      <c r="K422" s="186"/>
      <c r="L422" s="186"/>
      <c r="M422" s="185"/>
      <c r="N422" s="105">
        <f>IF(A27stdlife="n/a","n/a",IF(N$3&gt;(A27stdlife+$E422),('PTRM input'!$M$169*(1+rvanilla07)^0.5)-SUM($M422:M422),('PTRM input'!$M$169*(1+rvanilla07)^0.5)/A27stdlife))</f>
        <v>0</v>
      </c>
      <c r="O422" s="105">
        <f>IF(A27stdlife="n/a","n/a",IF(O$3&gt;(A27stdlife+$E422),('PTRM input'!$M$169*(1+rvanilla07)^0.5)-SUM($M422:N422),('PTRM input'!$M$169*(1+rvanilla07)^0.5)/A27stdlife))</f>
        <v>0</v>
      </c>
      <c r="P422" s="105">
        <f>IF(A27stdlife="n/a","n/a",IF(P$3&gt;(A27stdlife+$E422),('PTRM input'!$M$169*(1+rvanilla07)^0.5)-SUM($M422:O422),('PTRM input'!$M$169*(1+rvanilla07)^0.5)/A27stdlife))</f>
        <v>0</v>
      </c>
      <c r="Q422" s="105">
        <f>IF(A27stdlife="n/a","n/a",IF(Q$3&gt;(A27stdlife+$E422),('PTRM input'!$M$169*(1+rvanilla07)^0.5)-SUM($M422:P422),('PTRM input'!$M$169*(1+rvanilla07)^0.5)/A27stdlife))</f>
        <v>0</v>
      </c>
      <c r="R422" s="105">
        <f>IF(A27stdlife="n/a","n/a",IF(R$3&gt;(A27stdlife+$E422),('PTRM input'!$M$169*(1+rvanilla07)^0.5)-SUM($M422:Q422),('PTRM input'!$M$169*(1+rvanilla07)^0.5)/A27stdlife))</f>
        <v>0</v>
      </c>
      <c r="S422" s="105">
        <f>IF(A27stdlife="n/a","n/a",IF(S$3&gt;(A27stdlife+$E422),('PTRM input'!$M$169*(1+rvanilla07)^0.5)-SUM($M422:R422),('PTRM input'!$M$169*(1+rvanilla07)^0.5)/A27stdlife))</f>
        <v>0</v>
      </c>
      <c r="T422" s="105">
        <f>IF(A27stdlife="n/a","n/a",IF(T$3&gt;(A27stdlife+$E422),('PTRM input'!$M$169*(1+rvanilla07)^0.5)-SUM($M422:S422),('PTRM input'!$M$169*(1+rvanilla07)^0.5)/A27stdlife))</f>
        <v>0</v>
      </c>
      <c r="U422" s="105">
        <f>IF(A27stdlife="n/a","n/a",IF(U$3&gt;(A27stdlife+$E422),('PTRM input'!$M$169*(1+rvanilla07)^0.5)-SUM($M422:T422),('PTRM input'!$M$169*(1+rvanilla07)^0.5)/A27stdlife))</f>
        <v>0</v>
      </c>
      <c r="V422" s="105">
        <f>IF(A27stdlife="n/a","n/a",IF(V$3&gt;(A27stdlife+$E422),('PTRM input'!$M$169*(1+rvanilla07)^0.5)-SUM($M422:U422),('PTRM input'!$M$169*(1+rvanilla07)^0.5)/A27stdlife))</f>
        <v>0</v>
      </c>
      <c r="W422" s="105">
        <f>IF(A27stdlife="n/a","n/a",IF(W$3&gt;(A27stdlife+$E422),('PTRM input'!$M$169*(1+rvanilla07)^0.5)-SUM($M422:V422),('PTRM input'!$M$169*(1+rvanilla07)^0.5)/A27stdlife))</f>
        <v>0</v>
      </c>
      <c r="X422" s="105">
        <f>IF(A27stdlife="n/a","n/a",IF(X$3&gt;(A27stdlife+$E422),('PTRM input'!$M$169*(1+rvanilla07)^0.5)-SUM($M422:W422),('PTRM input'!$M$169*(1+rvanilla07)^0.5)/A27stdlife))</f>
        <v>0</v>
      </c>
      <c r="Y422" s="105">
        <f>IF(A27stdlife="n/a","n/a",IF(Y$3&gt;(A27stdlife+$E422),('PTRM input'!$M$169*(1+rvanilla07)^0.5)-SUM($M422:X422),('PTRM input'!$M$169*(1+rvanilla07)^0.5)/A27stdlife))</f>
        <v>0</v>
      </c>
      <c r="Z422" s="105">
        <f>IF(A27stdlife="n/a","n/a",IF(Z$3&gt;(A27stdlife+$E422),('PTRM input'!$M$169*(1+rvanilla07)^0.5)-SUM($M422:Y422),('PTRM input'!$M$169*(1+rvanilla07)^0.5)/A27stdlife))</f>
        <v>0</v>
      </c>
      <c r="AA422" s="105">
        <f>IF(A27stdlife="n/a","n/a",IF(AA$3&gt;(A27stdlife+$E422),('PTRM input'!$M$169*(1+rvanilla07)^0.5)-SUM($M422:Z422),('PTRM input'!$M$169*(1+rvanilla07)^0.5)/A27stdlife))</f>
        <v>0</v>
      </c>
      <c r="AB422" s="105">
        <f>IF(A27stdlife="n/a","n/a",IF(AB$3&gt;(A27stdlife+$E422),('PTRM input'!$M$169*(1+rvanilla07)^0.5)-SUM($M422:AA422),('PTRM input'!$M$169*(1+rvanilla07)^0.5)/A27stdlife))</f>
        <v>0</v>
      </c>
      <c r="AC422" s="105">
        <f>IF(A27stdlife="n/a","n/a",IF(AC$3&gt;(A27stdlife+$E422),('PTRM input'!$M$169*(1+rvanilla07)^0.5)-SUM($M422:AB422),('PTRM input'!$M$169*(1+rvanilla07)^0.5)/A27stdlife))</f>
        <v>0</v>
      </c>
      <c r="AD422" s="105">
        <f>IF(A27stdlife="n/a","n/a",IF(AD$3&gt;(A27stdlife+$E422),('PTRM input'!$M$169*(1+rvanilla07)^0.5)-SUM($M422:AC422),('PTRM input'!$M$169*(1+rvanilla07)^0.5)/A27stdlife))</f>
        <v>0</v>
      </c>
      <c r="AE422" s="105">
        <f>IF(A27stdlife="n/a","n/a",IF(AE$3&gt;(A27stdlife+$E422),('PTRM input'!$M$169*(1+rvanilla07)^0.5)-SUM($M422:AD422),('PTRM input'!$M$169*(1+rvanilla07)^0.5)/A27stdlife))</f>
        <v>0</v>
      </c>
      <c r="AF422" s="105">
        <f>IF(A27stdlife="n/a","n/a",IF(AF$3&gt;(A27stdlife+$E422),('PTRM input'!$M$169*(1+rvanilla07)^0.5)-SUM($M422:AE422),('PTRM input'!$M$169*(1+rvanilla07)^0.5)/A27stdlife))</f>
        <v>0</v>
      </c>
      <c r="AG422" s="105">
        <f>IF(A27stdlife="n/a","n/a",IF(AG$3&gt;(A27stdlife+$E422),('PTRM input'!$M$169*(1+rvanilla07)^0.5)-SUM($M422:AF422),('PTRM input'!$M$169*(1+rvanilla07)^0.5)/A27stdlife))</f>
        <v>0</v>
      </c>
      <c r="AH422" s="105">
        <f>IF(A27stdlife="n/a","n/a",IF(AH$3&gt;(A27stdlife+$E422),('PTRM input'!$M$169*(1+rvanilla07)^0.5)-SUM($M422:AG422),('PTRM input'!$M$169*(1+rvanilla07)^0.5)/A27stdlife))</f>
        <v>0</v>
      </c>
      <c r="AI422" s="105">
        <f>IF(A27stdlife="n/a","n/a",IF(AI$3&gt;(A27stdlife+$E422),('PTRM input'!$M$169*(1+rvanilla07)^0.5)-SUM($M422:AH422),('PTRM input'!$M$169*(1+rvanilla07)^0.5)/A27stdlife))</f>
        <v>0</v>
      </c>
      <c r="AJ422" s="105">
        <f>IF(A27stdlife="n/a","n/a",IF(AJ$3&gt;(A27stdlife+$E422),('PTRM input'!$M$169*(1+rvanilla07)^0.5)-SUM($M422:AI422),('PTRM input'!$M$169*(1+rvanilla07)^0.5)/A27stdlife))</f>
        <v>0</v>
      </c>
      <c r="AK422" s="105">
        <f>IF(A27stdlife="n/a","n/a",IF(AK$3&gt;(A27stdlife+$E422),('PTRM input'!$M$169*(1+rvanilla07)^0.5)-SUM($M422:AJ422),('PTRM input'!$M$169*(1+rvanilla07)^0.5)/A27stdlife))</f>
        <v>0</v>
      </c>
      <c r="AL422" s="105">
        <f>IF(A27stdlife="n/a","n/a",IF(AL$3&gt;(A27stdlife+$E422),('PTRM input'!$M$169*(1+rvanilla07)^0.5)-SUM($M422:AK422),('PTRM input'!$M$169*(1+rvanilla07)^0.5)/A27stdlife))</f>
        <v>0</v>
      </c>
      <c r="AM422" s="105">
        <f>IF(A27stdlife="n/a","n/a",IF(AM$3&gt;(A27stdlife+$E422),('PTRM input'!$M$169*(1+rvanilla07)^0.5)-SUM($M422:AL422),('PTRM input'!$M$169*(1+rvanilla07)^0.5)/A27stdlife))</f>
        <v>0</v>
      </c>
      <c r="AN422" s="105">
        <f>IF(A27stdlife="n/a","n/a",IF(AN$3&gt;(A27stdlife+$E422),('PTRM input'!$M$169*(1+rvanilla07)^0.5)-SUM($M422:AM422),('PTRM input'!$M$169*(1+rvanilla07)^0.5)/A27stdlife))</f>
        <v>0</v>
      </c>
      <c r="AO422" s="105">
        <f>IF(A27stdlife="n/a","n/a",IF(AO$3&gt;(A27stdlife+$E422),('PTRM input'!$M$169*(1+rvanilla07)^0.5)-SUM($M422:AN422),('PTRM input'!$M$169*(1+rvanilla07)^0.5)/A27stdlife))</f>
        <v>0</v>
      </c>
      <c r="AP422" s="105">
        <f>IF(A27stdlife="n/a","n/a",IF(AP$3&gt;(A27stdlife+$E422),('PTRM input'!$M$169*(1+rvanilla07)^0.5)-SUM($M422:AO422),('PTRM input'!$M$169*(1+rvanilla07)^0.5)/A27stdlife))</f>
        <v>0</v>
      </c>
      <c r="AQ422" s="105">
        <f>IF(A27stdlife="n/a","n/a",IF(AQ$3&gt;(A27stdlife+$E422),('PTRM input'!$M$169*(1+rvanilla07)^0.5)-SUM($M422:AP422),('PTRM input'!$M$169*(1+rvanilla07)^0.5)/A27stdlife))</f>
        <v>0</v>
      </c>
      <c r="AR422" s="105">
        <f>IF(A27stdlife="n/a","n/a",IF(AR$3&gt;(A27stdlife+$E422),('PTRM input'!$M$169*(1+rvanilla07)^0.5)-SUM($M422:AQ422),('PTRM input'!$M$169*(1+rvanilla07)^0.5)/A27stdlife))</f>
        <v>0</v>
      </c>
      <c r="AS422" s="105">
        <f>IF(A27stdlife="n/a","n/a",IF(AS$3&gt;(A27stdlife+$E422),('PTRM input'!$M$169*(1+rvanilla07)^0.5)-SUM($M422:AR422),('PTRM input'!$M$169*(1+rvanilla07)^0.5)/A27stdlife))</f>
        <v>0</v>
      </c>
      <c r="AT422" s="105">
        <f>IF(A27stdlife="n/a","n/a",IF(AT$3&gt;(A27stdlife+$E422),('PTRM input'!$M$169*(1+rvanilla07)^0.5)-SUM($M422:AS422),('PTRM input'!$M$169*(1+rvanilla07)^0.5)/A27stdlife))</f>
        <v>0</v>
      </c>
      <c r="AU422" s="105">
        <f>IF(A27stdlife="n/a","n/a",IF(AU$3&gt;(A27stdlife+$E422),('PTRM input'!$M$169*(1+rvanilla07)^0.5)-SUM($M422:AT422),('PTRM input'!$M$169*(1+rvanilla07)^0.5)/A27stdlife))</f>
        <v>0</v>
      </c>
      <c r="AV422" s="105">
        <f>IF(A27stdlife="n/a","n/a",IF(AV$3&gt;(A27stdlife+$E422),('PTRM input'!$M$169*(1+rvanilla07)^0.5)-SUM($M422:AU422),('PTRM input'!$M$169*(1+rvanilla07)^0.5)/A27stdlife))</f>
        <v>0</v>
      </c>
      <c r="AW422" s="105">
        <f>IF(A27stdlife="n/a","n/a",IF(AW$3&gt;(A27stdlife+$E422),('PTRM input'!$M$169*(1+rvanilla07)^0.5)-SUM($M422:AV422),('PTRM input'!$M$169*(1+rvanilla07)^0.5)/A27stdlife))</f>
        <v>0</v>
      </c>
      <c r="AX422" s="105">
        <f>IF(A27stdlife="n/a","n/a",IF(AX$3&gt;(A27stdlife+$E422),('PTRM input'!$M$169*(1+rvanilla07)^0.5)-SUM($M422:AW422),('PTRM input'!$M$169*(1+rvanilla07)^0.5)/A27stdlife))</f>
        <v>0</v>
      </c>
      <c r="AY422" s="105">
        <f>IF(A27stdlife="n/a","n/a",IF(AY$3&gt;(A27stdlife+$E422),('PTRM input'!$M$169*(1+rvanilla07)^0.5)-SUM($M422:AX422),('PTRM input'!$M$169*(1+rvanilla07)^0.5)/A27stdlife))</f>
        <v>0</v>
      </c>
      <c r="AZ422" s="105">
        <f>IF(A27stdlife="n/a","n/a",IF(AZ$3&gt;(A27stdlife+$E422),('PTRM input'!$M$169*(1+rvanilla07)^0.5)-SUM($M422:AY422),('PTRM input'!$M$169*(1+rvanilla07)^0.5)/A27stdlife))</f>
        <v>0</v>
      </c>
      <c r="BA422" s="105">
        <f>IF(A27stdlife="n/a","n/a",IF(BA$3&gt;(A27stdlife+$E422),('PTRM input'!$M$169*(1+rvanilla07)^0.5)-SUM($M422:AZ422),('PTRM input'!$M$169*(1+rvanilla07)^0.5)/A27stdlife))</f>
        <v>0</v>
      </c>
      <c r="BB422" s="105">
        <f>IF(A27stdlife="n/a","n/a",IF(BB$3&gt;(A27stdlife+$E422),('PTRM input'!$M$169*(1+rvanilla07)^0.5)-SUM($M422:BA422),('PTRM input'!$M$169*(1+rvanilla07)^0.5)/A27stdlife))</f>
        <v>0</v>
      </c>
      <c r="BC422" s="105">
        <f>IF(A27stdlife="n/a","n/a",IF(BC$3&gt;(A27stdlife+$E422),('PTRM input'!$M$169*(1+rvanilla07)^0.5)-SUM($M422:BB422),('PTRM input'!$M$169*(1+rvanilla07)^0.5)/A27stdlife))</f>
        <v>0</v>
      </c>
      <c r="BD422" s="105">
        <f>IF(A27stdlife="n/a","n/a",IF(BD$3&gt;(A27stdlife+$E422),('PTRM input'!$M$169*(1+rvanilla07)^0.5)-SUM($M422:BC422),('PTRM input'!$M$169*(1+rvanilla07)^0.5)/A27stdlife))</f>
        <v>0</v>
      </c>
      <c r="BE422" s="105">
        <f>IF(A27stdlife="n/a","n/a",IF(BE$3&gt;(A27stdlife+$E422),('PTRM input'!$M$169*(1+rvanilla07)^0.5)-SUM($M422:BD422),('PTRM input'!$M$169*(1+rvanilla07)^0.5)/A27stdlife))</f>
        <v>0</v>
      </c>
      <c r="BF422" s="105">
        <f>IF(A27stdlife="n/a","n/a",IF(BF$3&gt;(A27stdlife+$E422),('PTRM input'!$M$169*(1+rvanilla07)^0.5)-SUM($M422:BE422),('PTRM input'!$M$169*(1+rvanilla07)^0.5)/A27stdlife))</f>
        <v>0</v>
      </c>
      <c r="BG422" s="105">
        <f>IF(A27stdlife="n/a","n/a",IF(BG$3&gt;(A27stdlife+$E422),('PTRM input'!$M$169*(1+rvanilla07)^0.5)-SUM($M422:BF422),('PTRM input'!$M$169*(1+rvanilla07)^0.5)/A27stdlife))</f>
        <v>0</v>
      </c>
      <c r="BH422" s="105">
        <f>IF(A27stdlife="n/a","n/a",IF(BH$3&gt;(A27stdlife+$E422),('PTRM input'!$M$169*(1+rvanilla07)^0.5)-SUM($M422:BG422),('PTRM input'!$M$169*(1+rvanilla07)^0.5)/A27stdlife))</f>
        <v>0</v>
      </c>
      <c r="BI422" s="105">
        <f>IF(A27stdlife="n/a","n/a",IF(BI$3&gt;(A27stdlife+$E422),('PTRM input'!$M$169*(1+rvanilla07)^0.5)-SUM($M422:BH422),('PTRM input'!$M$169*(1+rvanilla07)^0.5)/A27stdlife))</f>
        <v>0</v>
      </c>
      <c r="BJ422" s="234"/>
      <c r="BK422" s="234"/>
      <c r="BL422" s="234"/>
      <c r="BM422" s="234"/>
    </row>
    <row r="423" spans="1:65" s="190" customFormat="1" hidden="1" outlineLevel="2">
      <c r="A423" s="234"/>
      <c r="B423" s="32"/>
      <c r="C423" s="31"/>
      <c r="D423" s="930"/>
      <c r="E423" s="167">
        <v>8</v>
      </c>
      <c r="F423" s="34"/>
      <c r="G423" s="184"/>
      <c r="H423" s="186"/>
      <c r="I423" s="186"/>
      <c r="J423" s="186"/>
      <c r="K423" s="186"/>
      <c r="L423" s="186"/>
      <c r="M423" s="186"/>
      <c r="N423" s="185"/>
      <c r="O423" s="105">
        <f>IF(A27stdlife="n/a","n/a",IF(O$3&gt;(A27stdlife+$E423),('PTRM input'!$N$169*(1+rvanilla08)^0.5)-SUM($N423:N423),('PTRM input'!$N$169*(1+rvanilla08)^0.5)/A27stdlife))</f>
        <v>0</v>
      </c>
      <c r="P423" s="105">
        <f>IF(A27stdlife="n/a","n/a",IF(P$3&gt;(A27stdlife+$E423),('PTRM input'!$N$169*(1+rvanilla08)^0.5)-SUM($N423:O423),('PTRM input'!$N$169*(1+rvanilla08)^0.5)/A27stdlife))</f>
        <v>0</v>
      </c>
      <c r="Q423" s="105">
        <f>IF(A27stdlife="n/a","n/a",IF(Q$3&gt;(A27stdlife+$E423),('PTRM input'!$N$169*(1+rvanilla08)^0.5)-SUM($N423:P423),('PTRM input'!$N$169*(1+rvanilla08)^0.5)/A27stdlife))</f>
        <v>0</v>
      </c>
      <c r="R423" s="105">
        <f>IF(A27stdlife="n/a","n/a",IF(R$3&gt;(A27stdlife+$E423),('PTRM input'!$N$169*(1+rvanilla08)^0.5)-SUM($N423:Q423),('PTRM input'!$N$169*(1+rvanilla08)^0.5)/A27stdlife))</f>
        <v>0</v>
      </c>
      <c r="S423" s="105">
        <f>IF(A27stdlife="n/a","n/a",IF(S$3&gt;(A27stdlife+$E423),('PTRM input'!$N$169*(1+rvanilla08)^0.5)-SUM($N423:R423),('PTRM input'!$N$169*(1+rvanilla08)^0.5)/A27stdlife))</f>
        <v>0</v>
      </c>
      <c r="T423" s="105">
        <f>IF(A27stdlife="n/a","n/a",IF(T$3&gt;(A27stdlife+$E423),('PTRM input'!$N$169*(1+rvanilla08)^0.5)-SUM($N423:S423),('PTRM input'!$N$169*(1+rvanilla08)^0.5)/A27stdlife))</f>
        <v>0</v>
      </c>
      <c r="U423" s="105">
        <f>IF(A27stdlife="n/a","n/a",IF(U$3&gt;(A27stdlife+$E423),('PTRM input'!$N$169*(1+rvanilla08)^0.5)-SUM($N423:T423),('PTRM input'!$N$169*(1+rvanilla08)^0.5)/A27stdlife))</f>
        <v>0</v>
      </c>
      <c r="V423" s="105">
        <f>IF(A27stdlife="n/a","n/a",IF(V$3&gt;(A27stdlife+$E423),('PTRM input'!$N$169*(1+rvanilla08)^0.5)-SUM($N423:U423),('PTRM input'!$N$169*(1+rvanilla08)^0.5)/A27stdlife))</f>
        <v>0</v>
      </c>
      <c r="W423" s="105">
        <f>IF(A27stdlife="n/a","n/a",IF(W$3&gt;(A27stdlife+$E423),('PTRM input'!$N$169*(1+rvanilla08)^0.5)-SUM($N423:V423),('PTRM input'!$N$169*(1+rvanilla08)^0.5)/A27stdlife))</f>
        <v>0</v>
      </c>
      <c r="X423" s="105">
        <f>IF(A27stdlife="n/a","n/a",IF(X$3&gt;(A27stdlife+$E423),('PTRM input'!$N$169*(1+rvanilla08)^0.5)-SUM($N423:W423),('PTRM input'!$N$169*(1+rvanilla08)^0.5)/A27stdlife))</f>
        <v>0</v>
      </c>
      <c r="Y423" s="105">
        <f>IF(A27stdlife="n/a","n/a",IF(Y$3&gt;(A27stdlife+$E423),('PTRM input'!$N$169*(1+rvanilla08)^0.5)-SUM($N423:X423),('PTRM input'!$N$169*(1+rvanilla08)^0.5)/A27stdlife))</f>
        <v>0</v>
      </c>
      <c r="Z423" s="105">
        <f>IF(A27stdlife="n/a","n/a",IF(Z$3&gt;(A27stdlife+$E423),('PTRM input'!$N$169*(1+rvanilla08)^0.5)-SUM($N423:Y423),('PTRM input'!$N$169*(1+rvanilla08)^0.5)/A27stdlife))</f>
        <v>0</v>
      </c>
      <c r="AA423" s="105">
        <f>IF(A27stdlife="n/a","n/a",IF(AA$3&gt;(A27stdlife+$E423),('PTRM input'!$N$169*(1+rvanilla08)^0.5)-SUM($N423:Z423),('PTRM input'!$N$169*(1+rvanilla08)^0.5)/A27stdlife))</f>
        <v>0</v>
      </c>
      <c r="AB423" s="105">
        <f>IF(A27stdlife="n/a","n/a",IF(AB$3&gt;(A27stdlife+$E423),('PTRM input'!$N$169*(1+rvanilla08)^0.5)-SUM($N423:AA423),('PTRM input'!$N$169*(1+rvanilla08)^0.5)/A27stdlife))</f>
        <v>0</v>
      </c>
      <c r="AC423" s="105">
        <f>IF(A27stdlife="n/a","n/a",IF(AC$3&gt;(A27stdlife+$E423),('PTRM input'!$N$169*(1+rvanilla08)^0.5)-SUM($N423:AB423),('PTRM input'!$N$169*(1+rvanilla08)^0.5)/A27stdlife))</f>
        <v>0</v>
      </c>
      <c r="AD423" s="105">
        <f>IF(A27stdlife="n/a","n/a",IF(AD$3&gt;(A27stdlife+$E423),('PTRM input'!$N$169*(1+rvanilla08)^0.5)-SUM($N423:AC423),('PTRM input'!$N$169*(1+rvanilla08)^0.5)/A27stdlife))</f>
        <v>0</v>
      </c>
      <c r="AE423" s="105">
        <f>IF(A27stdlife="n/a","n/a",IF(AE$3&gt;(A27stdlife+$E423),('PTRM input'!$N$169*(1+rvanilla08)^0.5)-SUM($N423:AD423),('PTRM input'!$N$169*(1+rvanilla08)^0.5)/A27stdlife))</f>
        <v>0</v>
      </c>
      <c r="AF423" s="105">
        <f>IF(A27stdlife="n/a","n/a",IF(AF$3&gt;(A27stdlife+$E423),('PTRM input'!$N$169*(1+rvanilla08)^0.5)-SUM($N423:AE423),('PTRM input'!$N$169*(1+rvanilla08)^0.5)/A27stdlife))</f>
        <v>0</v>
      </c>
      <c r="AG423" s="105">
        <f>IF(A27stdlife="n/a","n/a",IF(AG$3&gt;(A27stdlife+$E423),('PTRM input'!$N$169*(1+rvanilla08)^0.5)-SUM($N423:AF423),('PTRM input'!$N$169*(1+rvanilla08)^0.5)/A27stdlife))</f>
        <v>0</v>
      </c>
      <c r="AH423" s="105">
        <f>IF(A27stdlife="n/a","n/a",IF(AH$3&gt;(A27stdlife+$E423),('PTRM input'!$N$169*(1+rvanilla08)^0.5)-SUM($N423:AG423),('PTRM input'!$N$169*(1+rvanilla08)^0.5)/A27stdlife))</f>
        <v>0</v>
      </c>
      <c r="AI423" s="105">
        <f>IF(A27stdlife="n/a","n/a",IF(AI$3&gt;(A27stdlife+$E423),('PTRM input'!$N$169*(1+rvanilla08)^0.5)-SUM($N423:AH423),('PTRM input'!$N$169*(1+rvanilla08)^0.5)/A27stdlife))</f>
        <v>0</v>
      </c>
      <c r="AJ423" s="105">
        <f>IF(A27stdlife="n/a","n/a",IF(AJ$3&gt;(A27stdlife+$E423),('PTRM input'!$N$169*(1+rvanilla08)^0.5)-SUM($N423:AI423),('PTRM input'!$N$169*(1+rvanilla08)^0.5)/A27stdlife))</f>
        <v>0</v>
      </c>
      <c r="AK423" s="105">
        <f>IF(A27stdlife="n/a","n/a",IF(AK$3&gt;(A27stdlife+$E423),('PTRM input'!$N$169*(1+rvanilla08)^0.5)-SUM($N423:AJ423),('PTRM input'!$N$169*(1+rvanilla08)^0.5)/A27stdlife))</f>
        <v>0</v>
      </c>
      <c r="AL423" s="105">
        <f>IF(A27stdlife="n/a","n/a",IF(AL$3&gt;(A27stdlife+$E423),('PTRM input'!$N$169*(1+rvanilla08)^0.5)-SUM($N423:AK423),('PTRM input'!$N$169*(1+rvanilla08)^0.5)/A27stdlife))</f>
        <v>0</v>
      </c>
      <c r="AM423" s="105">
        <f>IF(A27stdlife="n/a","n/a",IF(AM$3&gt;(A27stdlife+$E423),('PTRM input'!$N$169*(1+rvanilla08)^0.5)-SUM($N423:AL423),('PTRM input'!$N$169*(1+rvanilla08)^0.5)/A27stdlife))</f>
        <v>0</v>
      </c>
      <c r="AN423" s="105">
        <f>IF(A27stdlife="n/a","n/a",IF(AN$3&gt;(A27stdlife+$E423),('PTRM input'!$N$169*(1+rvanilla08)^0.5)-SUM($N423:AM423),('PTRM input'!$N$169*(1+rvanilla08)^0.5)/A27stdlife))</f>
        <v>0</v>
      </c>
      <c r="AO423" s="105">
        <f>IF(A27stdlife="n/a","n/a",IF(AO$3&gt;(A27stdlife+$E423),('PTRM input'!$N$169*(1+rvanilla08)^0.5)-SUM($N423:AN423),('PTRM input'!$N$169*(1+rvanilla08)^0.5)/A27stdlife))</f>
        <v>0</v>
      </c>
      <c r="AP423" s="105">
        <f>IF(A27stdlife="n/a","n/a",IF(AP$3&gt;(A27stdlife+$E423),('PTRM input'!$N$169*(1+rvanilla08)^0.5)-SUM($N423:AO423),('PTRM input'!$N$169*(1+rvanilla08)^0.5)/A27stdlife))</f>
        <v>0</v>
      </c>
      <c r="AQ423" s="105">
        <f>IF(A27stdlife="n/a","n/a",IF(AQ$3&gt;(A27stdlife+$E423),('PTRM input'!$N$169*(1+rvanilla08)^0.5)-SUM($N423:AP423),('PTRM input'!$N$169*(1+rvanilla08)^0.5)/A27stdlife))</f>
        <v>0</v>
      </c>
      <c r="AR423" s="105">
        <f>IF(A27stdlife="n/a","n/a",IF(AR$3&gt;(A27stdlife+$E423),('PTRM input'!$N$169*(1+rvanilla08)^0.5)-SUM($N423:AQ423),('PTRM input'!$N$169*(1+rvanilla08)^0.5)/A27stdlife))</f>
        <v>0</v>
      </c>
      <c r="AS423" s="105">
        <f>IF(A27stdlife="n/a","n/a",IF(AS$3&gt;(A27stdlife+$E423),('PTRM input'!$N$169*(1+rvanilla08)^0.5)-SUM($N423:AR423),('PTRM input'!$N$169*(1+rvanilla08)^0.5)/A27stdlife))</f>
        <v>0</v>
      </c>
      <c r="AT423" s="105">
        <f>IF(A27stdlife="n/a","n/a",IF(AT$3&gt;(A27stdlife+$E423),('PTRM input'!$N$169*(1+rvanilla08)^0.5)-SUM($N423:AS423),('PTRM input'!$N$169*(1+rvanilla08)^0.5)/A27stdlife))</f>
        <v>0</v>
      </c>
      <c r="AU423" s="105">
        <f>IF(A27stdlife="n/a","n/a",IF(AU$3&gt;(A27stdlife+$E423),('PTRM input'!$N$169*(1+rvanilla08)^0.5)-SUM($N423:AT423),('PTRM input'!$N$169*(1+rvanilla08)^0.5)/A27stdlife))</f>
        <v>0</v>
      </c>
      <c r="AV423" s="105">
        <f>IF(A27stdlife="n/a","n/a",IF(AV$3&gt;(A27stdlife+$E423),('PTRM input'!$N$169*(1+rvanilla08)^0.5)-SUM($N423:AU423),('PTRM input'!$N$169*(1+rvanilla08)^0.5)/A27stdlife))</f>
        <v>0</v>
      </c>
      <c r="AW423" s="105">
        <f>IF(A27stdlife="n/a","n/a",IF(AW$3&gt;(A27stdlife+$E423),('PTRM input'!$N$169*(1+rvanilla08)^0.5)-SUM($N423:AV423),('PTRM input'!$N$169*(1+rvanilla08)^0.5)/A27stdlife))</f>
        <v>0</v>
      </c>
      <c r="AX423" s="105">
        <f>IF(A27stdlife="n/a","n/a",IF(AX$3&gt;(A27stdlife+$E423),('PTRM input'!$N$169*(1+rvanilla08)^0.5)-SUM($N423:AW423),('PTRM input'!$N$169*(1+rvanilla08)^0.5)/A27stdlife))</f>
        <v>0</v>
      </c>
      <c r="AY423" s="105">
        <f>IF(A27stdlife="n/a","n/a",IF(AY$3&gt;(A27stdlife+$E423),('PTRM input'!$N$169*(1+rvanilla08)^0.5)-SUM($N423:AX423),('PTRM input'!$N$169*(1+rvanilla08)^0.5)/A27stdlife))</f>
        <v>0</v>
      </c>
      <c r="AZ423" s="105">
        <f>IF(A27stdlife="n/a","n/a",IF(AZ$3&gt;(A27stdlife+$E423),('PTRM input'!$N$169*(1+rvanilla08)^0.5)-SUM($N423:AY423),('PTRM input'!$N$169*(1+rvanilla08)^0.5)/A27stdlife))</f>
        <v>0</v>
      </c>
      <c r="BA423" s="105">
        <f>IF(A27stdlife="n/a","n/a",IF(BA$3&gt;(A27stdlife+$E423),('PTRM input'!$N$169*(1+rvanilla08)^0.5)-SUM($N423:AZ423),('PTRM input'!$N$169*(1+rvanilla08)^0.5)/A27stdlife))</f>
        <v>0</v>
      </c>
      <c r="BB423" s="105">
        <f>IF(A27stdlife="n/a","n/a",IF(BB$3&gt;(A27stdlife+$E423),('PTRM input'!$N$169*(1+rvanilla08)^0.5)-SUM($N423:BA423),('PTRM input'!$N$169*(1+rvanilla08)^0.5)/A27stdlife))</f>
        <v>0</v>
      </c>
      <c r="BC423" s="105">
        <f>IF(A27stdlife="n/a","n/a",IF(BC$3&gt;(A27stdlife+$E423),('PTRM input'!$N$169*(1+rvanilla08)^0.5)-SUM($N423:BB423),('PTRM input'!$N$169*(1+rvanilla08)^0.5)/A27stdlife))</f>
        <v>0</v>
      </c>
      <c r="BD423" s="105">
        <f>IF(A27stdlife="n/a","n/a",IF(BD$3&gt;(A27stdlife+$E423),('PTRM input'!$N$169*(1+rvanilla08)^0.5)-SUM($N423:BC423),('PTRM input'!$N$169*(1+rvanilla08)^0.5)/A27stdlife))</f>
        <v>0</v>
      </c>
      <c r="BE423" s="105">
        <f>IF(A27stdlife="n/a","n/a",IF(BE$3&gt;(A27stdlife+$E423),('PTRM input'!$N$169*(1+rvanilla08)^0.5)-SUM($N423:BD423),('PTRM input'!$N$169*(1+rvanilla08)^0.5)/A27stdlife))</f>
        <v>0</v>
      </c>
      <c r="BF423" s="105">
        <f>IF(A27stdlife="n/a","n/a",IF(BF$3&gt;(A27stdlife+$E423),('PTRM input'!$N$169*(1+rvanilla08)^0.5)-SUM($N423:BE423),('PTRM input'!$N$169*(1+rvanilla08)^0.5)/A27stdlife))</f>
        <v>0</v>
      </c>
      <c r="BG423" s="105">
        <f>IF(A27stdlife="n/a","n/a",IF(BG$3&gt;(A27stdlife+$E423),('PTRM input'!$N$169*(1+rvanilla08)^0.5)-SUM($N423:BF423),('PTRM input'!$N$169*(1+rvanilla08)^0.5)/A27stdlife))</f>
        <v>0</v>
      </c>
      <c r="BH423" s="105">
        <f>IF(A27stdlife="n/a","n/a",IF(BH$3&gt;(A27stdlife+$E423),('PTRM input'!$N$169*(1+rvanilla08)^0.5)-SUM($N423:BG423),('PTRM input'!$N$169*(1+rvanilla08)^0.5)/A27stdlife))</f>
        <v>0</v>
      </c>
      <c r="BI423" s="105">
        <f>IF(A27stdlife="n/a","n/a",IF(BI$3&gt;(A27stdlife+$E423),('PTRM input'!$N$169*(1+rvanilla08)^0.5)-SUM($N423:BH423),('PTRM input'!$N$169*(1+rvanilla08)^0.5)/A27stdlife))</f>
        <v>0</v>
      </c>
      <c r="BJ423" s="234"/>
      <c r="BK423" s="234"/>
      <c r="BL423" s="234"/>
      <c r="BM423" s="234"/>
    </row>
    <row r="424" spans="1:65" s="190" customFormat="1" hidden="1" outlineLevel="2">
      <c r="A424" s="234"/>
      <c r="B424" s="32"/>
      <c r="C424" s="31"/>
      <c r="D424" s="930"/>
      <c r="E424" s="167">
        <v>9</v>
      </c>
      <c r="F424" s="34"/>
      <c r="G424" s="184"/>
      <c r="H424" s="186"/>
      <c r="I424" s="186"/>
      <c r="J424" s="186"/>
      <c r="K424" s="186"/>
      <c r="L424" s="186"/>
      <c r="M424" s="186"/>
      <c r="N424" s="186"/>
      <c r="O424" s="185"/>
      <c r="P424" s="105">
        <f>IF(A27stdlife="n/a","n/a",IF(P$3&gt;(A27stdlife+$E424),('PTRM input'!$O$169*(1+rvanilla09)^0.5)-SUM($O424:O424),('PTRM input'!$O$169*(1+rvanilla09)^0.5)/A27stdlife))</f>
        <v>0</v>
      </c>
      <c r="Q424" s="105">
        <f>IF(A27stdlife="n/a","n/a",IF(Q$3&gt;(A27stdlife+$E424),('PTRM input'!$O$169*(1+rvanilla09)^0.5)-SUM($O424:P424),('PTRM input'!$O$169*(1+rvanilla09)^0.5)/A27stdlife))</f>
        <v>0</v>
      </c>
      <c r="R424" s="105">
        <f>IF(A27stdlife="n/a","n/a",IF(R$3&gt;(A27stdlife+$E424),('PTRM input'!$O$169*(1+rvanilla09)^0.5)-SUM($O424:Q424),('PTRM input'!$O$169*(1+rvanilla09)^0.5)/A27stdlife))</f>
        <v>0</v>
      </c>
      <c r="S424" s="105">
        <f>IF(A27stdlife="n/a","n/a",IF(S$3&gt;(A27stdlife+$E424),('PTRM input'!$O$169*(1+rvanilla09)^0.5)-SUM($O424:R424),('PTRM input'!$O$169*(1+rvanilla09)^0.5)/A27stdlife))</f>
        <v>0</v>
      </c>
      <c r="T424" s="105">
        <f>IF(A27stdlife="n/a","n/a",IF(T$3&gt;(A27stdlife+$E424),('PTRM input'!$O$169*(1+rvanilla09)^0.5)-SUM($O424:S424),('PTRM input'!$O$169*(1+rvanilla09)^0.5)/A27stdlife))</f>
        <v>0</v>
      </c>
      <c r="U424" s="105">
        <f>IF(A27stdlife="n/a","n/a",IF(U$3&gt;(A27stdlife+$E424),('PTRM input'!$O$169*(1+rvanilla09)^0.5)-SUM($O424:T424),('PTRM input'!$O$169*(1+rvanilla09)^0.5)/A27stdlife))</f>
        <v>0</v>
      </c>
      <c r="V424" s="105">
        <f>IF(A27stdlife="n/a","n/a",IF(V$3&gt;(A27stdlife+$E424),('PTRM input'!$O$169*(1+rvanilla09)^0.5)-SUM($O424:U424),('PTRM input'!$O$169*(1+rvanilla09)^0.5)/A27stdlife))</f>
        <v>0</v>
      </c>
      <c r="W424" s="105">
        <f>IF(A27stdlife="n/a","n/a",IF(W$3&gt;(A27stdlife+$E424),('PTRM input'!$O$169*(1+rvanilla09)^0.5)-SUM($O424:V424),('PTRM input'!$O$169*(1+rvanilla09)^0.5)/A27stdlife))</f>
        <v>0</v>
      </c>
      <c r="X424" s="105">
        <f>IF(A27stdlife="n/a","n/a",IF(X$3&gt;(A27stdlife+$E424),('PTRM input'!$O$169*(1+rvanilla09)^0.5)-SUM($O424:W424),('PTRM input'!$O$169*(1+rvanilla09)^0.5)/A27stdlife))</f>
        <v>0</v>
      </c>
      <c r="Y424" s="105">
        <f>IF(A27stdlife="n/a","n/a",IF(Y$3&gt;(A27stdlife+$E424),('PTRM input'!$O$169*(1+rvanilla09)^0.5)-SUM($O424:X424),('PTRM input'!$O$169*(1+rvanilla09)^0.5)/A27stdlife))</f>
        <v>0</v>
      </c>
      <c r="Z424" s="105">
        <f>IF(A27stdlife="n/a","n/a",IF(Z$3&gt;(A27stdlife+$E424),('PTRM input'!$O$169*(1+rvanilla09)^0.5)-SUM($O424:Y424),('PTRM input'!$O$169*(1+rvanilla09)^0.5)/A27stdlife))</f>
        <v>0</v>
      </c>
      <c r="AA424" s="105">
        <f>IF(A27stdlife="n/a","n/a",IF(AA$3&gt;(A27stdlife+$E424),('PTRM input'!$O$169*(1+rvanilla09)^0.5)-SUM($O424:Z424),('PTRM input'!$O$169*(1+rvanilla09)^0.5)/A27stdlife))</f>
        <v>0</v>
      </c>
      <c r="AB424" s="105">
        <f>IF(A27stdlife="n/a","n/a",IF(AB$3&gt;(A27stdlife+$E424),('PTRM input'!$O$169*(1+rvanilla09)^0.5)-SUM($O424:AA424),('PTRM input'!$O$169*(1+rvanilla09)^0.5)/A27stdlife))</f>
        <v>0</v>
      </c>
      <c r="AC424" s="105">
        <f>IF(A27stdlife="n/a","n/a",IF(AC$3&gt;(A27stdlife+$E424),('PTRM input'!$O$169*(1+rvanilla09)^0.5)-SUM($O424:AB424),('PTRM input'!$O$169*(1+rvanilla09)^0.5)/A27stdlife))</f>
        <v>0</v>
      </c>
      <c r="AD424" s="105">
        <f>IF(A27stdlife="n/a","n/a",IF(AD$3&gt;(A27stdlife+$E424),('PTRM input'!$O$169*(1+rvanilla09)^0.5)-SUM($O424:AC424),('PTRM input'!$O$169*(1+rvanilla09)^0.5)/A27stdlife))</f>
        <v>0</v>
      </c>
      <c r="AE424" s="105">
        <f>IF(A27stdlife="n/a","n/a",IF(AE$3&gt;(A27stdlife+$E424),('PTRM input'!$O$169*(1+rvanilla09)^0.5)-SUM($O424:AD424),('PTRM input'!$O$169*(1+rvanilla09)^0.5)/A27stdlife))</f>
        <v>0</v>
      </c>
      <c r="AF424" s="105">
        <f>IF(A27stdlife="n/a","n/a",IF(AF$3&gt;(A27stdlife+$E424),('PTRM input'!$O$169*(1+rvanilla09)^0.5)-SUM($O424:AE424),('PTRM input'!$O$169*(1+rvanilla09)^0.5)/A27stdlife))</f>
        <v>0</v>
      </c>
      <c r="AG424" s="105">
        <f>IF(A27stdlife="n/a","n/a",IF(AG$3&gt;(A27stdlife+$E424),('PTRM input'!$O$169*(1+rvanilla09)^0.5)-SUM($O424:AF424),('PTRM input'!$O$169*(1+rvanilla09)^0.5)/A27stdlife))</f>
        <v>0</v>
      </c>
      <c r="AH424" s="105">
        <f>IF(A27stdlife="n/a","n/a",IF(AH$3&gt;(A27stdlife+$E424),('PTRM input'!$O$169*(1+rvanilla09)^0.5)-SUM($O424:AG424),('PTRM input'!$O$169*(1+rvanilla09)^0.5)/A27stdlife))</f>
        <v>0</v>
      </c>
      <c r="AI424" s="105">
        <f>IF(A27stdlife="n/a","n/a",IF(AI$3&gt;(A27stdlife+$E424),('PTRM input'!$O$169*(1+rvanilla09)^0.5)-SUM($O424:AH424),('PTRM input'!$O$169*(1+rvanilla09)^0.5)/A27stdlife))</f>
        <v>0</v>
      </c>
      <c r="AJ424" s="105">
        <f>IF(A27stdlife="n/a","n/a",IF(AJ$3&gt;(A27stdlife+$E424),('PTRM input'!$O$169*(1+rvanilla09)^0.5)-SUM($O424:AI424),('PTRM input'!$O$169*(1+rvanilla09)^0.5)/A27stdlife))</f>
        <v>0</v>
      </c>
      <c r="AK424" s="105">
        <f>IF(A27stdlife="n/a","n/a",IF(AK$3&gt;(A27stdlife+$E424),('PTRM input'!$O$169*(1+rvanilla09)^0.5)-SUM($O424:AJ424),('PTRM input'!$O$169*(1+rvanilla09)^0.5)/A27stdlife))</f>
        <v>0</v>
      </c>
      <c r="AL424" s="105">
        <f>IF(A27stdlife="n/a","n/a",IF(AL$3&gt;(A27stdlife+$E424),('PTRM input'!$O$169*(1+rvanilla09)^0.5)-SUM($O424:AK424),('PTRM input'!$O$169*(1+rvanilla09)^0.5)/A27stdlife))</f>
        <v>0</v>
      </c>
      <c r="AM424" s="105">
        <f>IF(A27stdlife="n/a","n/a",IF(AM$3&gt;(A27stdlife+$E424),('PTRM input'!$O$169*(1+rvanilla09)^0.5)-SUM($O424:AL424),('PTRM input'!$O$169*(1+rvanilla09)^0.5)/A27stdlife))</f>
        <v>0</v>
      </c>
      <c r="AN424" s="105">
        <f>IF(A27stdlife="n/a","n/a",IF(AN$3&gt;(A27stdlife+$E424),('PTRM input'!$O$169*(1+rvanilla09)^0.5)-SUM($O424:AM424),('PTRM input'!$O$169*(1+rvanilla09)^0.5)/A27stdlife))</f>
        <v>0</v>
      </c>
      <c r="AO424" s="105">
        <f>IF(A27stdlife="n/a","n/a",IF(AO$3&gt;(A27stdlife+$E424),('PTRM input'!$O$169*(1+rvanilla09)^0.5)-SUM($O424:AN424),('PTRM input'!$O$169*(1+rvanilla09)^0.5)/A27stdlife))</f>
        <v>0</v>
      </c>
      <c r="AP424" s="105">
        <f>IF(A27stdlife="n/a","n/a",IF(AP$3&gt;(A27stdlife+$E424),('PTRM input'!$O$169*(1+rvanilla09)^0.5)-SUM($O424:AO424),('PTRM input'!$O$169*(1+rvanilla09)^0.5)/A27stdlife))</f>
        <v>0</v>
      </c>
      <c r="AQ424" s="105">
        <f>IF(A27stdlife="n/a","n/a",IF(AQ$3&gt;(A27stdlife+$E424),('PTRM input'!$O$169*(1+rvanilla09)^0.5)-SUM($O424:AP424),('PTRM input'!$O$169*(1+rvanilla09)^0.5)/A27stdlife))</f>
        <v>0</v>
      </c>
      <c r="AR424" s="105">
        <f>IF(A27stdlife="n/a","n/a",IF(AR$3&gt;(A27stdlife+$E424),('PTRM input'!$O$169*(1+rvanilla09)^0.5)-SUM($O424:AQ424),('PTRM input'!$O$169*(1+rvanilla09)^0.5)/A27stdlife))</f>
        <v>0</v>
      </c>
      <c r="AS424" s="105">
        <f>IF(A27stdlife="n/a","n/a",IF(AS$3&gt;(A27stdlife+$E424),('PTRM input'!$O$169*(1+rvanilla09)^0.5)-SUM($O424:AR424),('PTRM input'!$O$169*(1+rvanilla09)^0.5)/A27stdlife))</f>
        <v>0</v>
      </c>
      <c r="AT424" s="105">
        <f>IF(A27stdlife="n/a","n/a",IF(AT$3&gt;(A27stdlife+$E424),('PTRM input'!$O$169*(1+rvanilla09)^0.5)-SUM($O424:AS424),('PTRM input'!$O$169*(1+rvanilla09)^0.5)/A27stdlife))</f>
        <v>0</v>
      </c>
      <c r="AU424" s="105">
        <f>IF(A27stdlife="n/a","n/a",IF(AU$3&gt;(A27stdlife+$E424),('PTRM input'!$O$169*(1+rvanilla09)^0.5)-SUM($O424:AT424),('PTRM input'!$O$169*(1+rvanilla09)^0.5)/A27stdlife))</f>
        <v>0</v>
      </c>
      <c r="AV424" s="105">
        <f>IF(A27stdlife="n/a","n/a",IF(AV$3&gt;(A27stdlife+$E424),('PTRM input'!$O$169*(1+rvanilla09)^0.5)-SUM($O424:AU424),('PTRM input'!$O$169*(1+rvanilla09)^0.5)/A27stdlife))</f>
        <v>0</v>
      </c>
      <c r="AW424" s="105">
        <f>IF(A27stdlife="n/a","n/a",IF(AW$3&gt;(A27stdlife+$E424),('PTRM input'!$O$169*(1+rvanilla09)^0.5)-SUM($O424:AV424),('PTRM input'!$O$169*(1+rvanilla09)^0.5)/A27stdlife))</f>
        <v>0</v>
      </c>
      <c r="AX424" s="105">
        <f>IF(A27stdlife="n/a","n/a",IF(AX$3&gt;(A27stdlife+$E424),('PTRM input'!$O$169*(1+rvanilla09)^0.5)-SUM($O424:AW424),('PTRM input'!$O$169*(1+rvanilla09)^0.5)/A27stdlife))</f>
        <v>0</v>
      </c>
      <c r="AY424" s="105">
        <f>IF(A27stdlife="n/a","n/a",IF(AY$3&gt;(A27stdlife+$E424),('PTRM input'!$O$169*(1+rvanilla09)^0.5)-SUM($O424:AX424),('PTRM input'!$O$169*(1+rvanilla09)^0.5)/A27stdlife))</f>
        <v>0</v>
      </c>
      <c r="AZ424" s="105">
        <f>IF(A27stdlife="n/a","n/a",IF(AZ$3&gt;(A27stdlife+$E424),('PTRM input'!$O$169*(1+rvanilla09)^0.5)-SUM($O424:AY424),('PTRM input'!$O$169*(1+rvanilla09)^0.5)/A27stdlife))</f>
        <v>0</v>
      </c>
      <c r="BA424" s="105">
        <f>IF(A27stdlife="n/a","n/a",IF(BA$3&gt;(A27stdlife+$E424),('PTRM input'!$O$169*(1+rvanilla09)^0.5)-SUM($O424:AZ424),('PTRM input'!$O$169*(1+rvanilla09)^0.5)/A27stdlife))</f>
        <v>0</v>
      </c>
      <c r="BB424" s="105">
        <f>IF(A27stdlife="n/a","n/a",IF(BB$3&gt;(A27stdlife+$E424),('PTRM input'!$O$169*(1+rvanilla09)^0.5)-SUM($O424:BA424),('PTRM input'!$O$169*(1+rvanilla09)^0.5)/A27stdlife))</f>
        <v>0</v>
      </c>
      <c r="BC424" s="105">
        <f>IF(A27stdlife="n/a","n/a",IF(BC$3&gt;(A27stdlife+$E424),('PTRM input'!$O$169*(1+rvanilla09)^0.5)-SUM($O424:BB424),('PTRM input'!$O$169*(1+rvanilla09)^0.5)/A27stdlife))</f>
        <v>0</v>
      </c>
      <c r="BD424" s="105">
        <f>IF(A27stdlife="n/a","n/a",IF(BD$3&gt;(A27stdlife+$E424),('PTRM input'!$O$169*(1+rvanilla09)^0.5)-SUM($O424:BC424),('PTRM input'!$O$169*(1+rvanilla09)^0.5)/A27stdlife))</f>
        <v>0</v>
      </c>
      <c r="BE424" s="105">
        <f>IF(A27stdlife="n/a","n/a",IF(BE$3&gt;(A27stdlife+$E424),('PTRM input'!$O$169*(1+rvanilla09)^0.5)-SUM($O424:BD424),('PTRM input'!$O$169*(1+rvanilla09)^0.5)/A27stdlife))</f>
        <v>0</v>
      </c>
      <c r="BF424" s="105">
        <f>IF(A27stdlife="n/a","n/a",IF(BF$3&gt;(A27stdlife+$E424),('PTRM input'!$O$169*(1+rvanilla09)^0.5)-SUM($O424:BE424),('PTRM input'!$O$169*(1+rvanilla09)^0.5)/A27stdlife))</f>
        <v>0</v>
      </c>
      <c r="BG424" s="105">
        <f>IF(A27stdlife="n/a","n/a",IF(BG$3&gt;(A27stdlife+$E424),('PTRM input'!$O$169*(1+rvanilla09)^0.5)-SUM($O424:BF424),('PTRM input'!$O$169*(1+rvanilla09)^0.5)/A27stdlife))</f>
        <v>0</v>
      </c>
      <c r="BH424" s="105">
        <f>IF(A27stdlife="n/a","n/a",IF(BH$3&gt;(A27stdlife+$E424),('PTRM input'!$O$169*(1+rvanilla09)^0.5)-SUM($O424:BG424),('PTRM input'!$O$169*(1+rvanilla09)^0.5)/A27stdlife))</f>
        <v>0</v>
      </c>
      <c r="BI424" s="105">
        <f>IF(A27stdlife="n/a","n/a",IF(BI$3&gt;(A27stdlife+$E424),('PTRM input'!$O$169*(1+rvanilla09)^0.5)-SUM($O424:BH424),('PTRM input'!$O$169*(1+rvanilla09)^0.5)/A27stdlife))</f>
        <v>0</v>
      </c>
      <c r="BJ424" s="234"/>
      <c r="BK424" s="234"/>
      <c r="BL424" s="234"/>
      <c r="BM424" s="234"/>
    </row>
    <row r="425" spans="1:65" s="190" customFormat="1" hidden="1" outlineLevel="2">
      <c r="A425" s="234"/>
      <c r="B425" s="32"/>
      <c r="C425" s="31"/>
      <c r="D425" s="930"/>
      <c r="E425" s="168">
        <v>10</v>
      </c>
      <c r="F425" s="34"/>
      <c r="G425" s="184"/>
      <c r="H425" s="186"/>
      <c r="I425" s="186"/>
      <c r="J425" s="186"/>
      <c r="K425" s="186"/>
      <c r="L425" s="186"/>
      <c r="M425" s="186"/>
      <c r="N425" s="186"/>
      <c r="O425" s="186"/>
      <c r="P425" s="185"/>
      <c r="Q425" s="105">
        <f>IF(A27stdlife="n/a","n/a",IF(Q$3&gt;(A27stdlife+$E425),('PTRM input'!$P$169*(1+rvanilla10)^0.5)-SUM($P425:P425),('PTRM input'!$P$169*(1+rvanilla10)^0.5)/A27stdlife))</f>
        <v>0</v>
      </c>
      <c r="R425" s="105">
        <f>IF(A27stdlife="n/a","n/a",IF(R$3&gt;(A27stdlife+$E425),('PTRM input'!$P$169*(1+rvanilla10)^0.5)-SUM($P425:Q425),('PTRM input'!$P$169*(1+rvanilla10)^0.5)/A27stdlife))</f>
        <v>0</v>
      </c>
      <c r="S425" s="105">
        <f>IF(A27stdlife="n/a","n/a",IF(S$3&gt;(A27stdlife+$E425),('PTRM input'!$P$169*(1+rvanilla10)^0.5)-SUM($P425:R425),('PTRM input'!$P$169*(1+rvanilla10)^0.5)/A27stdlife))</f>
        <v>0</v>
      </c>
      <c r="T425" s="105">
        <f>IF(A27stdlife="n/a","n/a",IF(T$3&gt;(A27stdlife+$E425),('PTRM input'!$P$169*(1+rvanilla10)^0.5)-SUM($P425:S425),('PTRM input'!$P$169*(1+rvanilla10)^0.5)/A27stdlife))</f>
        <v>0</v>
      </c>
      <c r="U425" s="105">
        <f>IF(A27stdlife="n/a","n/a",IF(U$3&gt;(A27stdlife+$E425),('PTRM input'!$P$169*(1+rvanilla10)^0.5)-SUM($P425:T425),('PTRM input'!$P$169*(1+rvanilla10)^0.5)/A27stdlife))</f>
        <v>0</v>
      </c>
      <c r="V425" s="105">
        <f>IF(A27stdlife="n/a","n/a",IF(V$3&gt;(A27stdlife+$E425),('PTRM input'!$P$169*(1+rvanilla10)^0.5)-SUM($P425:U425),('PTRM input'!$P$169*(1+rvanilla10)^0.5)/A27stdlife))</f>
        <v>0</v>
      </c>
      <c r="W425" s="105">
        <f>IF(A27stdlife="n/a","n/a",IF(W$3&gt;(A27stdlife+$E425),('PTRM input'!$P$169*(1+rvanilla10)^0.5)-SUM($P425:V425),('PTRM input'!$P$169*(1+rvanilla10)^0.5)/A27stdlife))</f>
        <v>0</v>
      </c>
      <c r="X425" s="105">
        <f>IF(A27stdlife="n/a","n/a",IF(X$3&gt;(A27stdlife+$E425),('PTRM input'!$P$169*(1+rvanilla10)^0.5)-SUM($P425:W425),('PTRM input'!$P$169*(1+rvanilla10)^0.5)/A27stdlife))</f>
        <v>0</v>
      </c>
      <c r="Y425" s="105">
        <f>IF(A27stdlife="n/a","n/a",IF(Y$3&gt;(A27stdlife+$E425),('PTRM input'!$P$169*(1+rvanilla10)^0.5)-SUM($P425:X425),('PTRM input'!$P$169*(1+rvanilla10)^0.5)/A27stdlife))</f>
        <v>0</v>
      </c>
      <c r="Z425" s="105">
        <f>IF(A27stdlife="n/a","n/a",IF(Z$3&gt;(A27stdlife+$E425),('PTRM input'!$P$169*(1+rvanilla10)^0.5)-SUM($P425:Y425),('PTRM input'!$P$169*(1+rvanilla10)^0.5)/A27stdlife))</f>
        <v>0</v>
      </c>
      <c r="AA425" s="105">
        <f>IF(A27stdlife="n/a","n/a",IF(AA$3&gt;(A27stdlife+$E425),('PTRM input'!$P$169*(1+rvanilla10)^0.5)-SUM($P425:Z425),('PTRM input'!$P$169*(1+rvanilla10)^0.5)/A27stdlife))</f>
        <v>0</v>
      </c>
      <c r="AB425" s="105">
        <f>IF(A27stdlife="n/a","n/a",IF(AB$3&gt;(A27stdlife+$E425),('PTRM input'!$P$169*(1+rvanilla10)^0.5)-SUM($P425:AA425),('PTRM input'!$P$169*(1+rvanilla10)^0.5)/A27stdlife))</f>
        <v>0</v>
      </c>
      <c r="AC425" s="105">
        <f>IF(A27stdlife="n/a","n/a",IF(AC$3&gt;(A27stdlife+$E425),('PTRM input'!$P$169*(1+rvanilla10)^0.5)-SUM($P425:AB425),('PTRM input'!$P$169*(1+rvanilla10)^0.5)/A27stdlife))</f>
        <v>0</v>
      </c>
      <c r="AD425" s="105">
        <f>IF(A27stdlife="n/a","n/a",IF(AD$3&gt;(A27stdlife+$E425),('PTRM input'!$P$169*(1+rvanilla10)^0.5)-SUM($P425:AC425),('PTRM input'!$P$169*(1+rvanilla10)^0.5)/A27stdlife))</f>
        <v>0</v>
      </c>
      <c r="AE425" s="105">
        <f>IF(A27stdlife="n/a","n/a",IF(AE$3&gt;(A27stdlife+$E425),('PTRM input'!$P$169*(1+rvanilla10)^0.5)-SUM($P425:AD425),('PTRM input'!$P$169*(1+rvanilla10)^0.5)/A27stdlife))</f>
        <v>0</v>
      </c>
      <c r="AF425" s="105">
        <f>IF(A27stdlife="n/a","n/a",IF(AF$3&gt;(A27stdlife+$E425),('PTRM input'!$P$169*(1+rvanilla10)^0.5)-SUM($P425:AE425),('PTRM input'!$P$169*(1+rvanilla10)^0.5)/A27stdlife))</f>
        <v>0</v>
      </c>
      <c r="AG425" s="105">
        <f>IF(A27stdlife="n/a","n/a",IF(AG$3&gt;(A27stdlife+$E425),('PTRM input'!$P$169*(1+rvanilla10)^0.5)-SUM($P425:AF425),('PTRM input'!$P$169*(1+rvanilla10)^0.5)/A27stdlife))</f>
        <v>0</v>
      </c>
      <c r="AH425" s="105">
        <f>IF(A27stdlife="n/a","n/a",IF(AH$3&gt;(A27stdlife+$E425),('PTRM input'!$P$169*(1+rvanilla10)^0.5)-SUM($P425:AG425),('PTRM input'!$P$169*(1+rvanilla10)^0.5)/A27stdlife))</f>
        <v>0</v>
      </c>
      <c r="AI425" s="105">
        <f>IF(A27stdlife="n/a","n/a",IF(AI$3&gt;(A27stdlife+$E425),('PTRM input'!$P$169*(1+rvanilla10)^0.5)-SUM($P425:AH425),('PTRM input'!$P$169*(1+rvanilla10)^0.5)/A27stdlife))</f>
        <v>0</v>
      </c>
      <c r="AJ425" s="105">
        <f>IF(A27stdlife="n/a","n/a",IF(AJ$3&gt;(A27stdlife+$E425),('PTRM input'!$P$169*(1+rvanilla10)^0.5)-SUM($P425:AI425),('PTRM input'!$P$169*(1+rvanilla10)^0.5)/A27stdlife))</f>
        <v>0</v>
      </c>
      <c r="AK425" s="105">
        <f>IF(A27stdlife="n/a","n/a",IF(AK$3&gt;(A27stdlife+$E425),('PTRM input'!$P$169*(1+rvanilla10)^0.5)-SUM($P425:AJ425),('PTRM input'!$P$169*(1+rvanilla10)^0.5)/A27stdlife))</f>
        <v>0</v>
      </c>
      <c r="AL425" s="105">
        <f>IF(A27stdlife="n/a","n/a",IF(AL$3&gt;(A27stdlife+$E425),('PTRM input'!$P$169*(1+rvanilla10)^0.5)-SUM($P425:AK425),('PTRM input'!$P$169*(1+rvanilla10)^0.5)/A27stdlife))</f>
        <v>0</v>
      </c>
      <c r="AM425" s="105">
        <f>IF(A27stdlife="n/a","n/a",IF(AM$3&gt;(A27stdlife+$E425),('PTRM input'!$P$169*(1+rvanilla10)^0.5)-SUM($P425:AL425),('PTRM input'!$P$169*(1+rvanilla10)^0.5)/A27stdlife))</f>
        <v>0</v>
      </c>
      <c r="AN425" s="105">
        <f>IF(A27stdlife="n/a","n/a",IF(AN$3&gt;(A27stdlife+$E425),('PTRM input'!$P$169*(1+rvanilla10)^0.5)-SUM($P425:AM425),('PTRM input'!$P$169*(1+rvanilla10)^0.5)/A27stdlife))</f>
        <v>0</v>
      </c>
      <c r="AO425" s="105">
        <f>IF(A27stdlife="n/a","n/a",IF(AO$3&gt;(A27stdlife+$E425),('PTRM input'!$P$169*(1+rvanilla10)^0.5)-SUM($P425:AN425),('PTRM input'!$P$169*(1+rvanilla10)^0.5)/A27stdlife))</f>
        <v>0</v>
      </c>
      <c r="AP425" s="105">
        <f>IF(A27stdlife="n/a","n/a",IF(AP$3&gt;(A27stdlife+$E425),('PTRM input'!$P$169*(1+rvanilla10)^0.5)-SUM($P425:AO425),('PTRM input'!$P$169*(1+rvanilla10)^0.5)/A27stdlife))</f>
        <v>0</v>
      </c>
      <c r="AQ425" s="105">
        <f>IF(A27stdlife="n/a","n/a",IF(AQ$3&gt;(A27stdlife+$E425),('PTRM input'!$P$169*(1+rvanilla10)^0.5)-SUM($P425:AP425),('PTRM input'!$P$169*(1+rvanilla10)^0.5)/A27stdlife))</f>
        <v>0</v>
      </c>
      <c r="AR425" s="105">
        <f>IF(A27stdlife="n/a","n/a",IF(AR$3&gt;(A27stdlife+$E425),('PTRM input'!$P$169*(1+rvanilla10)^0.5)-SUM($P425:AQ425),('PTRM input'!$P$169*(1+rvanilla10)^0.5)/A27stdlife))</f>
        <v>0</v>
      </c>
      <c r="AS425" s="105">
        <f>IF(A27stdlife="n/a","n/a",IF(AS$3&gt;(A27stdlife+$E425),('PTRM input'!$P$169*(1+rvanilla10)^0.5)-SUM($P425:AR425),('PTRM input'!$P$169*(1+rvanilla10)^0.5)/A27stdlife))</f>
        <v>0</v>
      </c>
      <c r="AT425" s="105">
        <f>IF(A27stdlife="n/a","n/a",IF(AT$3&gt;(A27stdlife+$E425),('PTRM input'!$P$169*(1+rvanilla10)^0.5)-SUM($P425:AS425),('PTRM input'!$P$169*(1+rvanilla10)^0.5)/A27stdlife))</f>
        <v>0</v>
      </c>
      <c r="AU425" s="105">
        <f>IF(A27stdlife="n/a","n/a",IF(AU$3&gt;(A27stdlife+$E425),('PTRM input'!$P$169*(1+rvanilla10)^0.5)-SUM($P425:AT425),('PTRM input'!$P$169*(1+rvanilla10)^0.5)/A27stdlife))</f>
        <v>0</v>
      </c>
      <c r="AV425" s="105">
        <f>IF(A27stdlife="n/a","n/a",IF(AV$3&gt;(A27stdlife+$E425),('PTRM input'!$P$169*(1+rvanilla10)^0.5)-SUM($P425:AU425),('PTRM input'!$P$169*(1+rvanilla10)^0.5)/A27stdlife))</f>
        <v>0</v>
      </c>
      <c r="AW425" s="105">
        <f>IF(A27stdlife="n/a","n/a",IF(AW$3&gt;(A27stdlife+$E425),('PTRM input'!$P$169*(1+rvanilla10)^0.5)-SUM($P425:AV425),('PTRM input'!$P$169*(1+rvanilla10)^0.5)/A27stdlife))</f>
        <v>0</v>
      </c>
      <c r="AX425" s="105">
        <f>IF(A27stdlife="n/a","n/a",IF(AX$3&gt;(A27stdlife+$E425),('PTRM input'!$P$169*(1+rvanilla10)^0.5)-SUM($P425:AW425),('PTRM input'!$P$169*(1+rvanilla10)^0.5)/A27stdlife))</f>
        <v>0</v>
      </c>
      <c r="AY425" s="105">
        <f>IF(A27stdlife="n/a","n/a",IF(AY$3&gt;(A27stdlife+$E425),('PTRM input'!$P$169*(1+rvanilla10)^0.5)-SUM($P425:AX425),('PTRM input'!$P$169*(1+rvanilla10)^0.5)/A27stdlife))</f>
        <v>0</v>
      </c>
      <c r="AZ425" s="105">
        <f>IF(A27stdlife="n/a","n/a",IF(AZ$3&gt;(A27stdlife+$E425),('PTRM input'!$P$169*(1+rvanilla10)^0.5)-SUM($P425:AY425),('PTRM input'!$P$169*(1+rvanilla10)^0.5)/A27stdlife))</f>
        <v>0</v>
      </c>
      <c r="BA425" s="105">
        <f>IF(A27stdlife="n/a","n/a",IF(BA$3&gt;(A27stdlife+$E425),('PTRM input'!$P$169*(1+rvanilla10)^0.5)-SUM($P425:AZ425),('PTRM input'!$P$169*(1+rvanilla10)^0.5)/A27stdlife))</f>
        <v>0</v>
      </c>
      <c r="BB425" s="105">
        <f>IF(A27stdlife="n/a","n/a",IF(BB$3&gt;(A27stdlife+$E425),('PTRM input'!$P$169*(1+rvanilla10)^0.5)-SUM($P425:BA425),('PTRM input'!$P$169*(1+rvanilla10)^0.5)/A27stdlife))</f>
        <v>0</v>
      </c>
      <c r="BC425" s="105">
        <f>IF(A27stdlife="n/a","n/a",IF(BC$3&gt;(A27stdlife+$E425),('PTRM input'!$P$169*(1+rvanilla10)^0.5)-SUM($P425:BB425),('PTRM input'!$P$169*(1+rvanilla10)^0.5)/A27stdlife))</f>
        <v>0</v>
      </c>
      <c r="BD425" s="105">
        <f>IF(A27stdlife="n/a","n/a",IF(BD$3&gt;(A27stdlife+$E425),('PTRM input'!$P$169*(1+rvanilla10)^0.5)-SUM($P425:BC425),('PTRM input'!$P$169*(1+rvanilla10)^0.5)/A27stdlife))</f>
        <v>0</v>
      </c>
      <c r="BE425" s="105">
        <f>IF(A27stdlife="n/a","n/a",IF(BE$3&gt;(A27stdlife+$E425),('PTRM input'!$P$169*(1+rvanilla10)^0.5)-SUM($P425:BD425),('PTRM input'!$P$169*(1+rvanilla10)^0.5)/A27stdlife))</f>
        <v>0</v>
      </c>
      <c r="BF425" s="105">
        <f>IF(A27stdlife="n/a","n/a",IF(BF$3&gt;(A27stdlife+$E425),('PTRM input'!$P$169*(1+rvanilla10)^0.5)-SUM($P425:BE425),('PTRM input'!$P$169*(1+rvanilla10)^0.5)/A27stdlife))</f>
        <v>0</v>
      </c>
      <c r="BG425" s="105">
        <f>IF(A27stdlife="n/a","n/a",IF(BG$3&gt;(A27stdlife+$E425),('PTRM input'!$P$169*(1+rvanilla10)^0.5)-SUM($P425:BF425),('PTRM input'!$P$169*(1+rvanilla10)^0.5)/A27stdlife))</f>
        <v>0</v>
      </c>
      <c r="BH425" s="105">
        <f>IF(A27stdlife="n/a","n/a",IF(BH$3&gt;(A27stdlife+$E425),('PTRM input'!$P$169*(1+rvanilla10)^0.5)-SUM($P425:BG425),('PTRM input'!$P$169*(1+rvanilla10)^0.5)/A27stdlife))</f>
        <v>0</v>
      </c>
      <c r="BI425" s="105">
        <f>IF(A27stdlife="n/a","n/a",IF(BI$3&gt;(A27stdlife+$E425),('PTRM input'!$P$169*(1+rvanilla10)^0.5)-SUM($P425:BH425),('PTRM input'!$P$169*(1+rvanilla10)^0.5)/A27stdlife))</f>
        <v>0</v>
      </c>
      <c r="BJ425" s="234"/>
      <c r="BK425" s="234"/>
      <c r="BL425" s="234"/>
      <c r="BM425" s="234"/>
    </row>
    <row r="426" spans="1:65" s="190" customFormat="1" outlineLevel="1" collapsed="1">
      <c r="A426" s="234"/>
      <c r="B426" s="17"/>
      <c r="C426" s="32">
        <f>Asset27</f>
        <v>0</v>
      </c>
      <c r="D426" s="17"/>
      <c r="E426" s="17"/>
      <c r="F426" s="30"/>
      <c r="G426" s="102">
        <f t="shared" ref="G426:AL426" si="89">SUM(G414:G425)</f>
        <v>0</v>
      </c>
      <c r="H426" s="102">
        <f t="shared" si="89"/>
        <v>0</v>
      </c>
      <c r="I426" s="102">
        <f t="shared" si="89"/>
        <v>0</v>
      </c>
      <c r="J426" s="102">
        <f t="shared" si="89"/>
        <v>0</v>
      </c>
      <c r="K426" s="102">
        <f t="shared" si="89"/>
        <v>0</v>
      </c>
      <c r="L426" s="102">
        <f t="shared" si="89"/>
        <v>0</v>
      </c>
      <c r="M426" s="102">
        <f t="shared" si="89"/>
        <v>0</v>
      </c>
      <c r="N426" s="102">
        <f t="shared" si="89"/>
        <v>0</v>
      </c>
      <c r="O426" s="102">
        <f t="shared" si="89"/>
        <v>0</v>
      </c>
      <c r="P426" s="102">
        <f t="shared" si="89"/>
        <v>0</v>
      </c>
      <c r="Q426" s="102">
        <f t="shared" si="89"/>
        <v>0</v>
      </c>
      <c r="R426" s="102">
        <f t="shared" si="89"/>
        <v>0</v>
      </c>
      <c r="S426" s="102">
        <f t="shared" si="89"/>
        <v>0</v>
      </c>
      <c r="T426" s="102">
        <f t="shared" si="89"/>
        <v>0</v>
      </c>
      <c r="U426" s="102">
        <f t="shared" si="89"/>
        <v>0</v>
      </c>
      <c r="V426" s="102">
        <f t="shared" si="89"/>
        <v>0</v>
      </c>
      <c r="W426" s="102">
        <f t="shared" si="89"/>
        <v>0</v>
      </c>
      <c r="X426" s="102">
        <f t="shared" si="89"/>
        <v>0</v>
      </c>
      <c r="Y426" s="102">
        <f t="shared" si="89"/>
        <v>0</v>
      </c>
      <c r="Z426" s="102">
        <f t="shared" si="89"/>
        <v>0</v>
      </c>
      <c r="AA426" s="102">
        <f t="shared" si="89"/>
        <v>0</v>
      </c>
      <c r="AB426" s="102">
        <f t="shared" si="89"/>
        <v>0</v>
      </c>
      <c r="AC426" s="102">
        <f t="shared" si="89"/>
        <v>0</v>
      </c>
      <c r="AD426" s="102">
        <f t="shared" si="89"/>
        <v>0</v>
      </c>
      <c r="AE426" s="102">
        <f t="shared" si="89"/>
        <v>0</v>
      </c>
      <c r="AF426" s="102">
        <f t="shared" si="89"/>
        <v>0</v>
      </c>
      <c r="AG426" s="102">
        <f t="shared" si="89"/>
        <v>0</v>
      </c>
      <c r="AH426" s="102">
        <f t="shared" si="89"/>
        <v>0</v>
      </c>
      <c r="AI426" s="102">
        <f t="shared" si="89"/>
        <v>0</v>
      </c>
      <c r="AJ426" s="102">
        <f t="shared" si="89"/>
        <v>0</v>
      </c>
      <c r="AK426" s="102">
        <f t="shared" si="89"/>
        <v>0</v>
      </c>
      <c r="AL426" s="102">
        <f t="shared" si="89"/>
        <v>0</v>
      </c>
      <c r="AM426" s="102">
        <f t="shared" ref="AM426:BI426" si="90">SUM(AM414:AM425)</f>
        <v>0</v>
      </c>
      <c r="AN426" s="102">
        <f t="shared" si="90"/>
        <v>0</v>
      </c>
      <c r="AO426" s="102">
        <f t="shared" si="90"/>
        <v>0</v>
      </c>
      <c r="AP426" s="102">
        <f t="shared" si="90"/>
        <v>0</v>
      </c>
      <c r="AQ426" s="102">
        <f t="shared" si="90"/>
        <v>0</v>
      </c>
      <c r="AR426" s="102">
        <f t="shared" si="90"/>
        <v>0</v>
      </c>
      <c r="AS426" s="102">
        <f t="shared" si="90"/>
        <v>0</v>
      </c>
      <c r="AT426" s="102">
        <f t="shared" si="90"/>
        <v>0</v>
      </c>
      <c r="AU426" s="102">
        <f t="shared" si="90"/>
        <v>0</v>
      </c>
      <c r="AV426" s="102">
        <f t="shared" si="90"/>
        <v>0</v>
      </c>
      <c r="AW426" s="102">
        <f t="shared" si="90"/>
        <v>0</v>
      </c>
      <c r="AX426" s="102">
        <f t="shared" si="90"/>
        <v>0</v>
      </c>
      <c r="AY426" s="102">
        <f t="shared" si="90"/>
        <v>0</v>
      </c>
      <c r="AZ426" s="102">
        <f t="shared" si="90"/>
        <v>0</v>
      </c>
      <c r="BA426" s="102">
        <f t="shared" si="90"/>
        <v>0</v>
      </c>
      <c r="BB426" s="102">
        <f t="shared" si="90"/>
        <v>0</v>
      </c>
      <c r="BC426" s="102">
        <f t="shared" si="90"/>
        <v>0</v>
      </c>
      <c r="BD426" s="102">
        <f t="shared" si="90"/>
        <v>0</v>
      </c>
      <c r="BE426" s="102">
        <f t="shared" si="90"/>
        <v>0</v>
      </c>
      <c r="BF426" s="102">
        <f t="shared" si="90"/>
        <v>0</v>
      </c>
      <c r="BG426" s="102">
        <f t="shared" si="90"/>
        <v>0</v>
      </c>
      <c r="BH426" s="102">
        <f t="shared" si="90"/>
        <v>0</v>
      </c>
      <c r="BI426" s="102">
        <f t="shared" si="90"/>
        <v>0</v>
      </c>
      <c r="BJ426" s="234"/>
      <c r="BK426" s="234"/>
      <c r="BL426" s="234"/>
      <c r="BM426" s="234"/>
    </row>
    <row r="427" spans="1:65" s="190" customFormat="1" ht="12.75" hidden="1" customHeight="1" outlineLevel="2">
      <c r="A427" s="234"/>
      <c r="B427" s="36">
        <f>C439</f>
        <v>0</v>
      </c>
      <c r="C427" s="37"/>
      <c r="D427" s="38" t="s">
        <v>58</v>
      </c>
      <c r="E427" s="37"/>
      <c r="F427" s="39"/>
      <c r="G427" s="104">
        <f>IF(G$3&gt;A28remlife,A28value-SUM($F427:F427),IF(A28remlife="N/A","n/a",A28value/A28remlife))</f>
        <v>0</v>
      </c>
      <c r="H427" s="104">
        <f>IF(H$3&gt;A28remlife,A28value-SUM($F427:G427),IF(A28remlife="N/A","n/a",A28value/A28remlife))</f>
        <v>0</v>
      </c>
      <c r="I427" s="104">
        <f>IF(I$3&gt;A28remlife,A28value-SUM($F427:H427),IF(A28remlife="N/A","n/a",A28value/A28remlife))</f>
        <v>0</v>
      </c>
      <c r="J427" s="104">
        <f>IF(J$3&gt;A28remlife,A28value-SUM($F427:I427),IF(A28remlife="N/A","n/a",A28value/A28remlife))</f>
        <v>0</v>
      </c>
      <c r="K427" s="104">
        <f>IF(K$3&gt;A28remlife,A28value-SUM($F427:J427),IF(A28remlife="N/A","n/a",A28value/A28remlife))</f>
        <v>0</v>
      </c>
      <c r="L427" s="104">
        <f>IF(L$3&gt;A28remlife,A28value-SUM($F427:K427),IF(A28remlife="N/A","n/a",A28value/A28remlife))</f>
        <v>0</v>
      </c>
      <c r="M427" s="104">
        <f>IF(M$3&gt;A28remlife,A28value-SUM($F427:L427),IF(A28remlife="N/A","n/a",A28value/A28remlife))</f>
        <v>0</v>
      </c>
      <c r="N427" s="104">
        <f>IF(N$3&gt;A28remlife,A28value-SUM($F427:M427),IF(A28remlife="N/A","n/a",A28value/A28remlife))</f>
        <v>0</v>
      </c>
      <c r="O427" s="104">
        <f>IF(O$3&gt;A28remlife,A28value-SUM($F427:N427),IF(A28remlife="N/A","n/a",A28value/A28remlife))</f>
        <v>0</v>
      </c>
      <c r="P427" s="104">
        <f>IF(P$3&gt;A28remlife,A28value-SUM($F427:O427),IF(A28remlife="N/A","n/a",A28value/A28remlife))</f>
        <v>0</v>
      </c>
      <c r="Q427" s="104">
        <f>IF(Q$3&gt;A28remlife,A28value-SUM($F427:P427),IF(A28remlife="N/A","n/a",A28value/A28remlife))</f>
        <v>0</v>
      </c>
      <c r="R427" s="104">
        <f>IF(R$3&gt;A28remlife,A28value-SUM($F427:Q427),IF(A28remlife="N/A","n/a",A28value/A28remlife))</f>
        <v>0</v>
      </c>
      <c r="S427" s="104">
        <f>IF(S$3&gt;A28remlife,A28value-SUM($F427:R427),IF(A28remlife="N/A","n/a",A28value/A28remlife))</f>
        <v>0</v>
      </c>
      <c r="T427" s="104">
        <f>IF(T$3&gt;A28remlife,A28value-SUM($F427:S427),IF(A28remlife="N/A","n/a",A28value/A28remlife))</f>
        <v>0</v>
      </c>
      <c r="U427" s="104">
        <f>IF(U$3&gt;A28remlife,A28value-SUM($F427:T427),IF(A28remlife="N/A","n/a",A28value/A28remlife))</f>
        <v>0</v>
      </c>
      <c r="V427" s="104">
        <f>IF(V$3&gt;A28remlife,A28value-SUM($F427:U427),IF(A28remlife="N/A","n/a",A28value/A28remlife))</f>
        <v>0</v>
      </c>
      <c r="W427" s="104">
        <f>IF(W$3&gt;A28remlife,A28value-SUM($F427:V427),IF(A28remlife="N/A","n/a",A28value/A28remlife))</f>
        <v>0</v>
      </c>
      <c r="X427" s="104">
        <f>IF(X$3&gt;A28remlife,A28value-SUM($F427:W427),IF(A28remlife="N/A","n/a",A28value/A28remlife))</f>
        <v>0</v>
      </c>
      <c r="Y427" s="104">
        <f>IF(Y$3&gt;A28remlife,A28value-SUM($F427:X427),IF(A28remlife="N/A","n/a",A28value/A28remlife))</f>
        <v>0</v>
      </c>
      <c r="Z427" s="104">
        <f>IF(Z$3&gt;A28remlife,A28value-SUM($F427:Y427),IF(A28remlife="N/A","n/a",A28value/A28remlife))</f>
        <v>0</v>
      </c>
      <c r="AA427" s="104">
        <f>IF(AA$3&gt;A28remlife,A28value-SUM($F427:Z427),IF(A28remlife="N/A","n/a",A28value/A28remlife))</f>
        <v>0</v>
      </c>
      <c r="AB427" s="104">
        <f>IF(AB$3&gt;A28remlife,A28value-SUM($F427:AA427),IF(A28remlife="N/A","n/a",A28value/A28remlife))</f>
        <v>0</v>
      </c>
      <c r="AC427" s="104">
        <f>IF(AC$3&gt;A28remlife,A28value-SUM($F427:AB427),IF(A28remlife="N/A","n/a",A28value/A28remlife))</f>
        <v>0</v>
      </c>
      <c r="AD427" s="104">
        <f>IF(AD$3&gt;A28remlife,A28value-SUM($F427:AC427),IF(A28remlife="N/A","n/a",A28value/A28remlife))</f>
        <v>0</v>
      </c>
      <c r="AE427" s="104">
        <f>IF(AE$3&gt;A28remlife,A28value-SUM($F427:AD427),IF(A28remlife="N/A","n/a",A28value/A28remlife))</f>
        <v>0</v>
      </c>
      <c r="AF427" s="104">
        <f>IF(AF$3&gt;A28remlife,A28value-SUM($F427:AE427),IF(A28remlife="N/A","n/a",A28value/A28remlife))</f>
        <v>0</v>
      </c>
      <c r="AG427" s="104">
        <f>IF(AG$3&gt;A28remlife,A28value-SUM($F427:AF427),IF(A28remlife="N/A","n/a",A28value/A28remlife))</f>
        <v>0</v>
      </c>
      <c r="AH427" s="104">
        <f>IF(AH$3&gt;A28remlife,A28value-SUM($F427:AG427),IF(A28remlife="N/A","n/a",A28value/A28remlife))</f>
        <v>0</v>
      </c>
      <c r="AI427" s="104">
        <f>IF(AI$3&gt;A28remlife,A28value-SUM($F427:AH427),IF(A28remlife="N/A","n/a",A28value/A28remlife))</f>
        <v>0</v>
      </c>
      <c r="AJ427" s="104">
        <f>IF(AJ$3&gt;A28remlife,A28value-SUM($F427:AI427),IF(A28remlife="N/A","n/a",A28value/A28remlife))</f>
        <v>0</v>
      </c>
      <c r="AK427" s="104">
        <f>IF(AK$3&gt;A28remlife,A28value-SUM($F427:AJ427),IF(A28remlife="N/A","n/a",A28value/A28remlife))</f>
        <v>0</v>
      </c>
      <c r="AL427" s="104">
        <f>IF(AL$3&gt;A28remlife,A28value-SUM($F427:AK427),IF(A28remlife="N/A","n/a",A28value/A28remlife))</f>
        <v>0</v>
      </c>
      <c r="AM427" s="104">
        <f>IF(AM$3&gt;A28remlife,A28value-SUM($F427:AL427),IF(A28remlife="N/A","n/a",A28value/A28remlife))</f>
        <v>0</v>
      </c>
      <c r="AN427" s="104">
        <f>IF(AN$3&gt;A28remlife,A28value-SUM($F427:AM427),IF(A28remlife="N/A","n/a",A28value/A28remlife))</f>
        <v>0</v>
      </c>
      <c r="AO427" s="104">
        <f>IF(AO$3&gt;A28remlife,A28value-SUM($F427:AN427),IF(A28remlife="N/A","n/a",A28value/A28remlife))</f>
        <v>0</v>
      </c>
      <c r="AP427" s="104">
        <f>IF(AP$3&gt;A28remlife,A28value-SUM($F427:AO427),IF(A28remlife="N/A","n/a",A28value/A28remlife))</f>
        <v>0</v>
      </c>
      <c r="AQ427" s="104">
        <f>IF(AQ$3&gt;A28remlife,A28value-SUM($F427:AP427),IF(A28remlife="N/A","n/a",A28value/A28remlife))</f>
        <v>0</v>
      </c>
      <c r="AR427" s="104">
        <f>IF(AR$3&gt;A28remlife,A28value-SUM($F427:AQ427),IF(A28remlife="N/A","n/a",A28value/A28remlife))</f>
        <v>0</v>
      </c>
      <c r="AS427" s="104">
        <f>IF(AS$3&gt;A28remlife,A28value-SUM($F427:AR427),IF(A28remlife="N/A","n/a",A28value/A28remlife))</f>
        <v>0</v>
      </c>
      <c r="AT427" s="104">
        <f>IF(AT$3&gt;A28remlife,A28value-SUM($F427:AS427),IF(A28remlife="N/A","n/a",A28value/A28remlife))</f>
        <v>0</v>
      </c>
      <c r="AU427" s="104">
        <f>IF(AU$3&gt;A28remlife,A28value-SUM($F427:AT427),IF(A28remlife="N/A","n/a",A28value/A28remlife))</f>
        <v>0</v>
      </c>
      <c r="AV427" s="104">
        <f>IF(AV$3&gt;A28remlife,A28value-SUM($F427:AU427),IF(A28remlife="N/A","n/a",A28value/A28remlife))</f>
        <v>0</v>
      </c>
      <c r="AW427" s="104">
        <f>IF(AW$3&gt;A28remlife,A28value-SUM($F427:AV427),IF(A28remlife="N/A","n/a",A28value/A28remlife))</f>
        <v>0</v>
      </c>
      <c r="AX427" s="104">
        <f>IF(AX$3&gt;A28remlife,A28value-SUM($F427:AW427),IF(A28remlife="N/A","n/a",A28value/A28remlife))</f>
        <v>0</v>
      </c>
      <c r="AY427" s="104">
        <f>IF(AY$3&gt;A28remlife,A28value-SUM($F427:AX427),IF(A28remlife="N/A","n/a",A28value/A28remlife))</f>
        <v>0</v>
      </c>
      <c r="AZ427" s="104">
        <f>IF(AZ$3&gt;A28remlife,A28value-SUM($F427:AY427),IF(A28remlife="N/A","n/a",A28value/A28remlife))</f>
        <v>0</v>
      </c>
      <c r="BA427" s="104">
        <f>IF(BA$3&gt;A28remlife,A28value-SUM($F427:AZ427),IF(A28remlife="N/A","n/a",A28value/A28remlife))</f>
        <v>0</v>
      </c>
      <c r="BB427" s="104">
        <f>IF(BB$3&gt;A28remlife,A28value-SUM($F427:BA427),IF(A28remlife="N/A","n/a",A28value/A28remlife))</f>
        <v>0</v>
      </c>
      <c r="BC427" s="104">
        <f>IF(BC$3&gt;A28remlife,A28value-SUM($F427:BB427),IF(A28remlife="N/A","n/a",A28value/A28remlife))</f>
        <v>0</v>
      </c>
      <c r="BD427" s="104">
        <f>IF(BD$3&gt;A28remlife,A28value-SUM($F427:BC427),IF(A28remlife="N/A","n/a",A28value/A28remlife))</f>
        <v>0</v>
      </c>
      <c r="BE427" s="104">
        <f>IF(BE$3&gt;A28remlife,A28value-SUM($F427:BD427),IF(A28remlife="N/A","n/a",A28value/A28remlife))</f>
        <v>0</v>
      </c>
      <c r="BF427" s="104">
        <f>IF(BF$3&gt;A28remlife,A28value-SUM($F427:BE427),IF(A28remlife="N/A","n/a",A28value/A28remlife))</f>
        <v>0</v>
      </c>
      <c r="BG427" s="104">
        <f>IF(BG$3&gt;A28remlife,A28value-SUM($F427:BF427),IF(A28remlife="N/A","n/a",A28value/A28remlife))</f>
        <v>0</v>
      </c>
      <c r="BH427" s="104">
        <f>IF(BH$3&gt;A28remlife,A28value-SUM($F427:BG427),IF(A28remlife="N/A","n/a",A28value/A28remlife))</f>
        <v>0</v>
      </c>
      <c r="BI427" s="104">
        <f>IF(BI$3&gt;A28remlife,A28value-SUM($F427:BH427),IF(A28remlife="N/A","n/a",A28value/A28remlife))</f>
        <v>0</v>
      </c>
      <c r="BJ427" s="234"/>
      <c r="BK427" s="234"/>
      <c r="BL427" s="234"/>
      <c r="BM427" s="234"/>
    </row>
    <row r="428" spans="1:65" s="190" customFormat="1" ht="12.75" hidden="1" customHeight="1" outlineLevel="2">
      <c r="A428" s="234"/>
      <c r="B428" s="32"/>
      <c r="C428" s="31"/>
      <c r="D428" s="930" t="s">
        <v>326</v>
      </c>
      <c r="E428" s="167">
        <v>0</v>
      </c>
      <c r="F428" s="34"/>
      <c r="G428" s="105"/>
      <c r="H428" s="105"/>
      <c r="I428" s="105"/>
      <c r="J428" s="105"/>
      <c r="K428" s="105"/>
      <c r="L428" s="105"/>
      <c r="M428" s="105"/>
      <c r="N428" s="105"/>
      <c r="O428" s="105"/>
      <c r="P428" s="105"/>
      <c r="Q428" s="105"/>
      <c r="R428" s="105"/>
      <c r="S428" s="105"/>
      <c r="T428" s="105"/>
      <c r="U428" s="105"/>
      <c r="V428" s="105"/>
      <c r="W428" s="105"/>
      <c r="X428" s="105"/>
      <c r="Y428" s="105"/>
      <c r="Z428" s="105"/>
      <c r="AA428" s="105"/>
      <c r="AB428" s="105"/>
      <c r="AC428" s="105"/>
      <c r="AD428" s="105"/>
      <c r="AE428" s="105"/>
      <c r="AF428" s="105"/>
      <c r="AG428" s="105"/>
      <c r="AH428" s="105"/>
      <c r="AI428" s="105"/>
      <c r="AJ428" s="105"/>
      <c r="AK428" s="105"/>
      <c r="AL428" s="105"/>
      <c r="AM428" s="105"/>
      <c r="AN428" s="105"/>
      <c r="AO428" s="105"/>
      <c r="AP428" s="105"/>
      <c r="AQ428" s="105"/>
      <c r="AR428" s="105"/>
      <c r="AS428" s="105"/>
      <c r="AT428" s="105"/>
      <c r="AU428" s="105"/>
      <c r="AV428" s="105"/>
      <c r="AW428" s="105"/>
      <c r="AX428" s="105"/>
      <c r="AY428" s="105"/>
      <c r="AZ428" s="105"/>
      <c r="BA428" s="105"/>
      <c r="BB428" s="105"/>
      <c r="BC428" s="105"/>
      <c r="BD428" s="105"/>
      <c r="BE428" s="105"/>
      <c r="BF428" s="105"/>
      <c r="BG428" s="105"/>
      <c r="BH428" s="105"/>
      <c r="BI428" s="105"/>
      <c r="BJ428" s="234"/>
      <c r="BK428" s="234"/>
      <c r="BL428" s="234"/>
      <c r="BM428" s="234"/>
    </row>
    <row r="429" spans="1:65" s="190" customFormat="1" hidden="1" outlineLevel="2">
      <c r="A429" s="234"/>
      <c r="B429" s="32"/>
      <c r="C429" s="31"/>
      <c r="D429" s="930"/>
      <c r="E429" s="167">
        <v>1</v>
      </c>
      <c r="F429" s="34"/>
      <c r="G429" s="183"/>
      <c r="H429" s="105">
        <f>IF(A28stdlife="n/a","n/a",IF(H$3&gt;(A28stdlife+$E429),('PTRM input'!$G$170*(1+rvanilla01)^0.5)-SUM($G429:G429),('PTRM input'!$G$170*(1+rvanilla01)^0.5)/A28stdlife))</f>
        <v>0</v>
      </c>
      <c r="I429" s="105">
        <f>IF(A28stdlife="n/a","n/a",IF(I$3&gt;(A28stdlife+$E429),('PTRM input'!$G$170*(1+rvanilla01)^0.5)-SUM($G429:H429),('PTRM input'!$G$170*(1+rvanilla01)^0.5)/A28stdlife))</f>
        <v>0</v>
      </c>
      <c r="J429" s="105">
        <f>IF(A28stdlife="n/a","n/a",IF(J$3&gt;(A28stdlife+$E429),('PTRM input'!$G$170*(1+rvanilla01)^0.5)-SUM($G429:I429),('PTRM input'!$G$170*(1+rvanilla01)^0.5)/A28stdlife))</f>
        <v>0</v>
      </c>
      <c r="K429" s="105">
        <f>IF(A28stdlife="n/a","n/a",IF(K$3&gt;(A28stdlife+$E429),('PTRM input'!$G$170*(1+rvanilla01)^0.5)-SUM($G429:J429),('PTRM input'!$G$170*(1+rvanilla01)^0.5)/A28stdlife))</f>
        <v>0</v>
      </c>
      <c r="L429" s="105">
        <f>IF(A28stdlife="n/a","n/a",IF(L$3&gt;(A28stdlife+$E429),('PTRM input'!$G$170*(1+rvanilla01)^0.5)-SUM($G429:K429),('PTRM input'!$G$170*(1+rvanilla01)^0.5)/A28stdlife))</f>
        <v>0</v>
      </c>
      <c r="M429" s="105">
        <f>IF(A28stdlife="n/a","n/a",IF(M$3&gt;(A28stdlife+$E429),('PTRM input'!$G$170*(1+rvanilla01)^0.5)-SUM($G429:L429),('PTRM input'!$G$170*(1+rvanilla01)^0.5)/A28stdlife))</f>
        <v>0</v>
      </c>
      <c r="N429" s="105">
        <f>IF(A28stdlife="n/a","n/a",IF(N$3&gt;(A28stdlife+$E429),('PTRM input'!$G$170*(1+rvanilla01)^0.5)-SUM($G429:M429),('PTRM input'!$G$170*(1+rvanilla01)^0.5)/A28stdlife))</f>
        <v>0</v>
      </c>
      <c r="O429" s="105">
        <f>IF(A28stdlife="n/a","n/a",IF(O$3&gt;(A28stdlife+$E429),('PTRM input'!$G$170*(1+rvanilla01)^0.5)-SUM($G429:N429),('PTRM input'!$G$170*(1+rvanilla01)^0.5)/A28stdlife))</f>
        <v>0</v>
      </c>
      <c r="P429" s="105">
        <f>IF(A28stdlife="n/a","n/a",IF(P$3&gt;(A28stdlife+$E429),('PTRM input'!$G$170*(1+rvanilla01)^0.5)-SUM($G429:O429),('PTRM input'!$G$170*(1+rvanilla01)^0.5)/A28stdlife))</f>
        <v>0</v>
      </c>
      <c r="Q429" s="105">
        <f>IF(A28stdlife="n/a","n/a",IF(Q$3&gt;(A28stdlife+$E429),('PTRM input'!$G$170*(1+rvanilla01)^0.5)-SUM($G429:P429),('PTRM input'!$G$170*(1+rvanilla01)^0.5)/A28stdlife))</f>
        <v>0</v>
      </c>
      <c r="R429" s="105">
        <f>IF(A28stdlife="n/a","n/a",IF(R$3&gt;(A28stdlife+$E429),('PTRM input'!$G$170*(1+rvanilla01)^0.5)-SUM($G429:Q429),('PTRM input'!$G$170*(1+rvanilla01)^0.5)/A28stdlife))</f>
        <v>0</v>
      </c>
      <c r="S429" s="105">
        <f>IF(A28stdlife="n/a","n/a",IF(S$3&gt;(A28stdlife+$E429),('PTRM input'!$G$170*(1+rvanilla01)^0.5)-SUM($G429:R429),('PTRM input'!$G$170*(1+rvanilla01)^0.5)/A28stdlife))</f>
        <v>0</v>
      </c>
      <c r="T429" s="105">
        <f>IF(A28stdlife="n/a","n/a",IF(T$3&gt;(A28stdlife+$E429),('PTRM input'!$G$170*(1+rvanilla01)^0.5)-SUM($G429:S429),('PTRM input'!$G$170*(1+rvanilla01)^0.5)/A28stdlife))</f>
        <v>0</v>
      </c>
      <c r="U429" s="105">
        <f>IF(A28stdlife="n/a","n/a",IF(U$3&gt;(A28stdlife+$E429),('PTRM input'!$G$170*(1+rvanilla01)^0.5)-SUM($G429:T429),('PTRM input'!$G$170*(1+rvanilla01)^0.5)/A28stdlife))</f>
        <v>0</v>
      </c>
      <c r="V429" s="105">
        <f>IF(A28stdlife="n/a","n/a",IF(V$3&gt;(A28stdlife+$E429),('PTRM input'!$G$170*(1+rvanilla01)^0.5)-SUM($G429:U429),('PTRM input'!$G$170*(1+rvanilla01)^0.5)/A28stdlife))</f>
        <v>0</v>
      </c>
      <c r="W429" s="105">
        <f>IF(A28stdlife="n/a","n/a",IF(W$3&gt;(A28stdlife+$E429),('PTRM input'!$G$170*(1+rvanilla01)^0.5)-SUM($G429:V429),('PTRM input'!$G$170*(1+rvanilla01)^0.5)/A28stdlife))</f>
        <v>0</v>
      </c>
      <c r="X429" s="105">
        <f>IF(A28stdlife="n/a","n/a",IF(X$3&gt;(A28stdlife+$E429),('PTRM input'!$G$170*(1+rvanilla01)^0.5)-SUM($G429:W429),('PTRM input'!$G$170*(1+rvanilla01)^0.5)/A28stdlife))</f>
        <v>0</v>
      </c>
      <c r="Y429" s="105">
        <f>IF(A28stdlife="n/a","n/a",IF(Y$3&gt;(A28stdlife+$E429),('PTRM input'!$G$170*(1+rvanilla01)^0.5)-SUM($G429:X429),('PTRM input'!$G$170*(1+rvanilla01)^0.5)/A28stdlife))</f>
        <v>0</v>
      </c>
      <c r="Z429" s="105">
        <f>IF(A28stdlife="n/a","n/a",IF(Z$3&gt;(A28stdlife+$E429),('PTRM input'!$G$170*(1+rvanilla01)^0.5)-SUM($G429:Y429),('PTRM input'!$G$170*(1+rvanilla01)^0.5)/A28stdlife))</f>
        <v>0</v>
      </c>
      <c r="AA429" s="105">
        <f>IF(A28stdlife="n/a","n/a",IF(AA$3&gt;(A28stdlife+$E429),('PTRM input'!$G$170*(1+rvanilla01)^0.5)-SUM($G429:Z429),('PTRM input'!$G$170*(1+rvanilla01)^0.5)/A28stdlife))</f>
        <v>0</v>
      </c>
      <c r="AB429" s="105">
        <f>IF(A28stdlife="n/a","n/a",IF(AB$3&gt;(A28stdlife+$E429),('PTRM input'!$G$170*(1+rvanilla01)^0.5)-SUM($G429:AA429),('PTRM input'!$G$170*(1+rvanilla01)^0.5)/A28stdlife))</f>
        <v>0</v>
      </c>
      <c r="AC429" s="105">
        <f>IF(A28stdlife="n/a","n/a",IF(AC$3&gt;(A28stdlife+$E429),('PTRM input'!$G$170*(1+rvanilla01)^0.5)-SUM($G429:AB429),('PTRM input'!$G$170*(1+rvanilla01)^0.5)/A28stdlife))</f>
        <v>0</v>
      </c>
      <c r="AD429" s="105">
        <f>IF(A28stdlife="n/a","n/a",IF(AD$3&gt;(A28stdlife+$E429),('PTRM input'!$G$170*(1+rvanilla01)^0.5)-SUM($G429:AC429),('PTRM input'!$G$170*(1+rvanilla01)^0.5)/A28stdlife))</f>
        <v>0</v>
      </c>
      <c r="AE429" s="105">
        <f>IF(A28stdlife="n/a","n/a",IF(AE$3&gt;(A28stdlife+$E429),('PTRM input'!$G$170*(1+rvanilla01)^0.5)-SUM($G429:AD429),('PTRM input'!$G$170*(1+rvanilla01)^0.5)/A28stdlife))</f>
        <v>0</v>
      </c>
      <c r="AF429" s="105">
        <f>IF(A28stdlife="n/a","n/a",IF(AF$3&gt;(A28stdlife+$E429),('PTRM input'!$G$170*(1+rvanilla01)^0.5)-SUM($G429:AE429),('PTRM input'!$G$170*(1+rvanilla01)^0.5)/A28stdlife))</f>
        <v>0</v>
      </c>
      <c r="AG429" s="105">
        <f>IF(A28stdlife="n/a","n/a",IF(AG$3&gt;(A28stdlife+$E429),('PTRM input'!$G$170*(1+rvanilla01)^0.5)-SUM($G429:AF429),('PTRM input'!$G$170*(1+rvanilla01)^0.5)/A28stdlife))</f>
        <v>0</v>
      </c>
      <c r="AH429" s="105">
        <f>IF(A28stdlife="n/a","n/a",IF(AH$3&gt;(A28stdlife+$E429),('PTRM input'!$G$170*(1+rvanilla01)^0.5)-SUM($G429:AG429),('PTRM input'!$G$170*(1+rvanilla01)^0.5)/A28stdlife))</f>
        <v>0</v>
      </c>
      <c r="AI429" s="105">
        <f>IF(A28stdlife="n/a","n/a",IF(AI$3&gt;(A28stdlife+$E429),('PTRM input'!$G$170*(1+rvanilla01)^0.5)-SUM($G429:AH429),('PTRM input'!$G$170*(1+rvanilla01)^0.5)/A28stdlife))</f>
        <v>0</v>
      </c>
      <c r="AJ429" s="105">
        <f>IF(A28stdlife="n/a","n/a",IF(AJ$3&gt;(A28stdlife+$E429),('PTRM input'!$G$170*(1+rvanilla01)^0.5)-SUM($G429:AI429),('PTRM input'!$G$170*(1+rvanilla01)^0.5)/A28stdlife))</f>
        <v>0</v>
      </c>
      <c r="AK429" s="105">
        <f>IF(A28stdlife="n/a","n/a",IF(AK$3&gt;(A28stdlife+$E429),('PTRM input'!$G$170*(1+rvanilla01)^0.5)-SUM($G429:AJ429),('PTRM input'!$G$170*(1+rvanilla01)^0.5)/A28stdlife))</f>
        <v>0</v>
      </c>
      <c r="AL429" s="105">
        <f>IF(A28stdlife="n/a","n/a",IF(AL$3&gt;(A28stdlife+$E429),('PTRM input'!$G$170*(1+rvanilla01)^0.5)-SUM($G429:AK429),('PTRM input'!$G$170*(1+rvanilla01)^0.5)/A28stdlife))</f>
        <v>0</v>
      </c>
      <c r="AM429" s="105">
        <f>IF(A28stdlife="n/a","n/a",IF(AM$3&gt;(A28stdlife+$E429),('PTRM input'!$G$170*(1+rvanilla01)^0.5)-SUM($G429:AL429),('PTRM input'!$G$170*(1+rvanilla01)^0.5)/A28stdlife))</f>
        <v>0</v>
      </c>
      <c r="AN429" s="105">
        <f>IF(A28stdlife="n/a","n/a",IF(AN$3&gt;(A28stdlife+$E429),('PTRM input'!$G$170*(1+rvanilla01)^0.5)-SUM($G429:AM429),('PTRM input'!$G$170*(1+rvanilla01)^0.5)/A28stdlife))</f>
        <v>0</v>
      </c>
      <c r="AO429" s="105">
        <f>IF(A28stdlife="n/a","n/a",IF(AO$3&gt;(A28stdlife+$E429),('PTRM input'!$G$170*(1+rvanilla01)^0.5)-SUM($G429:AN429),('PTRM input'!$G$170*(1+rvanilla01)^0.5)/A28stdlife))</f>
        <v>0</v>
      </c>
      <c r="AP429" s="105">
        <f>IF(A28stdlife="n/a","n/a",IF(AP$3&gt;(A28stdlife+$E429),('PTRM input'!$G$170*(1+rvanilla01)^0.5)-SUM($G429:AO429),('PTRM input'!$G$170*(1+rvanilla01)^0.5)/A28stdlife))</f>
        <v>0</v>
      </c>
      <c r="AQ429" s="105">
        <f>IF(A28stdlife="n/a","n/a",IF(AQ$3&gt;(A28stdlife+$E429),('PTRM input'!$G$170*(1+rvanilla01)^0.5)-SUM($G429:AP429),('PTRM input'!$G$170*(1+rvanilla01)^0.5)/A28stdlife))</f>
        <v>0</v>
      </c>
      <c r="AR429" s="105">
        <f>IF(A28stdlife="n/a","n/a",IF(AR$3&gt;(A28stdlife+$E429),('PTRM input'!$G$170*(1+rvanilla01)^0.5)-SUM($G429:AQ429),('PTRM input'!$G$170*(1+rvanilla01)^0.5)/A28stdlife))</f>
        <v>0</v>
      </c>
      <c r="AS429" s="105">
        <f>IF(A28stdlife="n/a","n/a",IF(AS$3&gt;(A28stdlife+$E429),('PTRM input'!$G$170*(1+rvanilla01)^0.5)-SUM($G429:AR429),('PTRM input'!$G$170*(1+rvanilla01)^0.5)/A28stdlife))</f>
        <v>0</v>
      </c>
      <c r="AT429" s="105">
        <f>IF(A28stdlife="n/a","n/a",IF(AT$3&gt;(A28stdlife+$E429),('PTRM input'!$G$170*(1+rvanilla01)^0.5)-SUM($G429:AS429),('PTRM input'!$G$170*(1+rvanilla01)^0.5)/A28stdlife))</f>
        <v>0</v>
      </c>
      <c r="AU429" s="105">
        <f>IF(A28stdlife="n/a","n/a",IF(AU$3&gt;(A28stdlife+$E429),('PTRM input'!$G$170*(1+rvanilla01)^0.5)-SUM($G429:AT429),('PTRM input'!$G$170*(1+rvanilla01)^0.5)/A28stdlife))</f>
        <v>0</v>
      </c>
      <c r="AV429" s="105">
        <f>IF(A28stdlife="n/a","n/a",IF(AV$3&gt;(A28stdlife+$E429),('PTRM input'!$G$170*(1+rvanilla01)^0.5)-SUM($G429:AU429),('PTRM input'!$G$170*(1+rvanilla01)^0.5)/A28stdlife))</f>
        <v>0</v>
      </c>
      <c r="AW429" s="105">
        <f>IF(A28stdlife="n/a","n/a",IF(AW$3&gt;(A28stdlife+$E429),('PTRM input'!$G$170*(1+rvanilla01)^0.5)-SUM($G429:AV429),('PTRM input'!$G$170*(1+rvanilla01)^0.5)/A28stdlife))</f>
        <v>0</v>
      </c>
      <c r="AX429" s="105">
        <f>IF(A28stdlife="n/a","n/a",IF(AX$3&gt;(A28stdlife+$E429),('PTRM input'!$G$170*(1+rvanilla01)^0.5)-SUM($G429:AW429),('PTRM input'!$G$170*(1+rvanilla01)^0.5)/A28stdlife))</f>
        <v>0</v>
      </c>
      <c r="AY429" s="105">
        <f>IF(A28stdlife="n/a","n/a",IF(AY$3&gt;(A28stdlife+$E429),('PTRM input'!$G$170*(1+rvanilla01)^0.5)-SUM($G429:AX429),('PTRM input'!$G$170*(1+rvanilla01)^0.5)/A28stdlife))</f>
        <v>0</v>
      </c>
      <c r="AZ429" s="105">
        <f>IF(A28stdlife="n/a","n/a",IF(AZ$3&gt;(A28stdlife+$E429),('PTRM input'!$G$170*(1+rvanilla01)^0.5)-SUM($G429:AY429),('PTRM input'!$G$170*(1+rvanilla01)^0.5)/A28stdlife))</f>
        <v>0</v>
      </c>
      <c r="BA429" s="105">
        <f>IF(A28stdlife="n/a","n/a",IF(BA$3&gt;(A28stdlife+$E429),('PTRM input'!$G$170*(1+rvanilla01)^0.5)-SUM($G429:AZ429),('PTRM input'!$G$170*(1+rvanilla01)^0.5)/A28stdlife))</f>
        <v>0</v>
      </c>
      <c r="BB429" s="105">
        <f>IF(A28stdlife="n/a","n/a",IF(BB$3&gt;(A28stdlife+$E429),('PTRM input'!$G$170*(1+rvanilla01)^0.5)-SUM($G429:BA429),('PTRM input'!$G$170*(1+rvanilla01)^0.5)/A28stdlife))</f>
        <v>0</v>
      </c>
      <c r="BC429" s="105">
        <f>IF(A28stdlife="n/a","n/a",IF(BC$3&gt;(A28stdlife+$E429),('PTRM input'!$G$170*(1+rvanilla01)^0.5)-SUM($G429:BB429),('PTRM input'!$G$170*(1+rvanilla01)^0.5)/A28stdlife))</f>
        <v>0</v>
      </c>
      <c r="BD429" s="105">
        <f>IF(A28stdlife="n/a","n/a",IF(BD$3&gt;(A28stdlife+$E429),('PTRM input'!$G$170*(1+rvanilla01)^0.5)-SUM($G429:BC429),('PTRM input'!$G$170*(1+rvanilla01)^0.5)/A28stdlife))</f>
        <v>0</v>
      </c>
      <c r="BE429" s="105">
        <f>IF(A28stdlife="n/a","n/a",IF(BE$3&gt;(A28stdlife+$E429),('PTRM input'!$G$170*(1+rvanilla01)^0.5)-SUM($G429:BD429),('PTRM input'!$G$170*(1+rvanilla01)^0.5)/A28stdlife))</f>
        <v>0</v>
      </c>
      <c r="BF429" s="105">
        <f>IF(A28stdlife="n/a","n/a",IF(BF$3&gt;(A28stdlife+$E429),('PTRM input'!$G$170*(1+rvanilla01)^0.5)-SUM($G429:BE429),('PTRM input'!$G$170*(1+rvanilla01)^0.5)/A28stdlife))</f>
        <v>0</v>
      </c>
      <c r="BG429" s="105">
        <f>IF(A28stdlife="n/a","n/a",IF(BG$3&gt;(A28stdlife+$E429),('PTRM input'!$G$170*(1+rvanilla01)^0.5)-SUM($G429:BF429),('PTRM input'!$G$170*(1+rvanilla01)^0.5)/A28stdlife))</f>
        <v>0</v>
      </c>
      <c r="BH429" s="105">
        <f>IF(A28stdlife="n/a","n/a",IF(BH$3&gt;(A28stdlife+$E429),('PTRM input'!$G$170*(1+rvanilla01)^0.5)-SUM($G429:BG429),('PTRM input'!$G$170*(1+rvanilla01)^0.5)/A28stdlife))</f>
        <v>0</v>
      </c>
      <c r="BI429" s="105">
        <f>IF(A28stdlife="n/a","n/a",IF(BI$3&gt;(A28stdlife+$E429),('PTRM input'!$G$170*(1+rvanilla01)^0.5)-SUM($G429:BH429),('PTRM input'!$G$170*(1+rvanilla01)^0.5)/A28stdlife))</f>
        <v>0</v>
      </c>
      <c r="BJ429" s="234"/>
      <c r="BK429" s="234"/>
      <c r="BL429" s="234"/>
      <c r="BM429" s="234"/>
    </row>
    <row r="430" spans="1:65" s="190" customFormat="1" hidden="1" outlineLevel="2">
      <c r="A430" s="234"/>
      <c r="B430" s="32"/>
      <c r="C430" s="31"/>
      <c r="D430" s="930"/>
      <c r="E430" s="167">
        <v>2</v>
      </c>
      <c r="F430" s="34"/>
      <c r="G430" s="184"/>
      <c r="H430" s="185"/>
      <c r="I430" s="105">
        <f>IF(A28stdlife="n/a","n/a",IF(I$3&gt;(A28stdlife+$E430),('PTRM input'!$H$170*(1+rvanilla02)^0.5)-SUM($H430:H430),('PTRM input'!$H$170*(1+rvanilla02)^0.5)/A28stdlife))</f>
        <v>0</v>
      </c>
      <c r="J430" s="105">
        <f>IF(A28stdlife="n/a","n/a",IF(J$3&gt;(A28stdlife+$E430),('PTRM input'!$H$170*(1+rvanilla02)^0.5)-SUM($H430:I430),('PTRM input'!$H$170*(1+rvanilla02)^0.5)/A28stdlife))</f>
        <v>0</v>
      </c>
      <c r="K430" s="105">
        <f>IF(A28stdlife="n/a","n/a",IF(K$3&gt;(A28stdlife+$E430),('PTRM input'!$H$170*(1+rvanilla02)^0.5)-SUM($H430:J430),('PTRM input'!$H$170*(1+rvanilla02)^0.5)/A28stdlife))</f>
        <v>0</v>
      </c>
      <c r="L430" s="105">
        <f>IF(A28stdlife="n/a","n/a",IF(L$3&gt;(A28stdlife+$E430),('PTRM input'!$H$170*(1+rvanilla02)^0.5)-SUM($H430:K430),('PTRM input'!$H$170*(1+rvanilla02)^0.5)/A28stdlife))</f>
        <v>0</v>
      </c>
      <c r="M430" s="105">
        <f>IF(A28stdlife="n/a","n/a",IF(M$3&gt;(A28stdlife+$E430),('PTRM input'!$H$170*(1+rvanilla02)^0.5)-SUM($H430:L430),('PTRM input'!$H$170*(1+rvanilla02)^0.5)/A28stdlife))</f>
        <v>0</v>
      </c>
      <c r="N430" s="105">
        <f>IF(A28stdlife="n/a","n/a",IF(N$3&gt;(A28stdlife+$E430),('PTRM input'!$H$170*(1+rvanilla02)^0.5)-SUM($H430:M430),('PTRM input'!$H$170*(1+rvanilla02)^0.5)/A28stdlife))</f>
        <v>0</v>
      </c>
      <c r="O430" s="105">
        <f>IF(A28stdlife="n/a","n/a",IF(O$3&gt;(A28stdlife+$E430),('PTRM input'!$H$170*(1+rvanilla02)^0.5)-SUM($H430:N430),('PTRM input'!$H$170*(1+rvanilla02)^0.5)/A28stdlife))</f>
        <v>0</v>
      </c>
      <c r="P430" s="105">
        <f>IF(A28stdlife="n/a","n/a",IF(P$3&gt;(A28stdlife+$E430),('PTRM input'!$H$170*(1+rvanilla02)^0.5)-SUM($H430:O430),('PTRM input'!$H$170*(1+rvanilla02)^0.5)/A28stdlife))</f>
        <v>0</v>
      </c>
      <c r="Q430" s="105">
        <f>IF(A28stdlife="n/a","n/a",IF(Q$3&gt;(A28stdlife+$E430),('PTRM input'!$H$170*(1+rvanilla02)^0.5)-SUM($H430:P430),('PTRM input'!$H$170*(1+rvanilla02)^0.5)/A28stdlife))</f>
        <v>0</v>
      </c>
      <c r="R430" s="105">
        <f>IF(A28stdlife="n/a","n/a",IF(R$3&gt;(A28stdlife+$E430),('PTRM input'!$H$170*(1+rvanilla02)^0.5)-SUM($H430:Q430),('PTRM input'!$H$170*(1+rvanilla02)^0.5)/A28stdlife))</f>
        <v>0</v>
      </c>
      <c r="S430" s="105">
        <f>IF(A28stdlife="n/a","n/a",IF(S$3&gt;(A28stdlife+$E430),('PTRM input'!$H$170*(1+rvanilla02)^0.5)-SUM($H430:R430),('PTRM input'!$H$170*(1+rvanilla02)^0.5)/A28stdlife))</f>
        <v>0</v>
      </c>
      <c r="T430" s="105">
        <f>IF(A28stdlife="n/a","n/a",IF(T$3&gt;(A28stdlife+$E430),('PTRM input'!$H$170*(1+rvanilla02)^0.5)-SUM($H430:S430),('PTRM input'!$H$170*(1+rvanilla02)^0.5)/A28stdlife))</f>
        <v>0</v>
      </c>
      <c r="U430" s="105">
        <f>IF(A28stdlife="n/a","n/a",IF(U$3&gt;(A28stdlife+$E430),('PTRM input'!$H$170*(1+rvanilla02)^0.5)-SUM($H430:T430),('PTRM input'!$H$170*(1+rvanilla02)^0.5)/A28stdlife))</f>
        <v>0</v>
      </c>
      <c r="V430" s="105">
        <f>IF(A28stdlife="n/a","n/a",IF(V$3&gt;(A28stdlife+$E430),('PTRM input'!$H$170*(1+rvanilla02)^0.5)-SUM($H430:U430),('PTRM input'!$H$170*(1+rvanilla02)^0.5)/A28stdlife))</f>
        <v>0</v>
      </c>
      <c r="W430" s="105">
        <f>IF(A28stdlife="n/a","n/a",IF(W$3&gt;(A28stdlife+$E430),('PTRM input'!$H$170*(1+rvanilla02)^0.5)-SUM($H430:V430),('PTRM input'!$H$170*(1+rvanilla02)^0.5)/A28stdlife))</f>
        <v>0</v>
      </c>
      <c r="X430" s="105">
        <f>IF(A28stdlife="n/a","n/a",IF(X$3&gt;(A28stdlife+$E430),('PTRM input'!$H$170*(1+rvanilla02)^0.5)-SUM($H430:W430),('PTRM input'!$H$170*(1+rvanilla02)^0.5)/A28stdlife))</f>
        <v>0</v>
      </c>
      <c r="Y430" s="105">
        <f>IF(A28stdlife="n/a","n/a",IF(Y$3&gt;(A28stdlife+$E430),('PTRM input'!$H$170*(1+rvanilla02)^0.5)-SUM($H430:X430),('PTRM input'!$H$170*(1+rvanilla02)^0.5)/A28stdlife))</f>
        <v>0</v>
      </c>
      <c r="Z430" s="105">
        <f>IF(A28stdlife="n/a","n/a",IF(Z$3&gt;(A28stdlife+$E430),('PTRM input'!$H$170*(1+rvanilla02)^0.5)-SUM($H430:Y430),('PTRM input'!$H$170*(1+rvanilla02)^0.5)/A28stdlife))</f>
        <v>0</v>
      </c>
      <c r="AA430" s="105">
        <f>IF(A28stdlife="n/a","n/a",IF(AA$3&gt;(A28stdlife+$E430),('PTRM input'!$H$170*(1+rvanilla02)^0.5)-SUM($H430:Z430),('PTRM input'!$H$170*(1+rvanilla02)^0.5)/A28stdlife))</f>
        <v>0</v>
      </c>
      <c r="AB430" s="105">
        <f>IF(A28stdlife="n/a","n/a",IF(AB$3&gt;(A28stdlife+$E430),('PTRM input'!$H$170*(1+rvanilla02)^0.5)-SUM($H430:AA430),('PTRM input'!$H$170*(1+rvanilla02)^0.5)/A28stdlife))</f>
        <v>0</v>
      </c>
      <c r="AC430" s="105">
        <f>IF(A28stdlife="n/a","n/a",IF(AC$3&gt;(A28stdlife+$E430),('PTRM input'!$H$170*(1+rvanilla02)^0.5)-SUM($H430:AB430),('PTRM input'!$H$170*(1+rvanilla02)^0.5)/A28stdlife))</f>
        <v>0</v>
      </c>
      <c r="AD430" s="105">
        <f>IF(A28stdlife="n/a","n/a",IF(AD$3&gt;(A28stdlife+$E430),('PTRM input'!$H$170*(1+rvanilla02)^0.5)-SUM($H430:AC430),('PTRM input'!$H$170*(1+rvanilla02)^0.5)/A28stdlife))</f>
        <v>0</v>
      </c>
      <c r="AE430" s="105">
        <f>IF(A28stdlife="n/a","n/a",IF(AE$3&gt;(A28stdlife+$E430),('PTRM input'!$H$170*(1+rvanilla02)^0.5)-SUM($H430:AD430),('PTRM input'!$H$170*(1+rvanilla02)^0.5)/A28stdlife))</f>
        <v>0</v>
      </c>
      <c r="AF430" s="105">
        <f>IF(A28stdlife="n/a","n/a",IF(AF$3&gt;(A28stdlife+$E430),('PTRM input'!$H$170*(1+rvanilla02)^0.5)-SUM($H430:AE430),('PTRM input'!$H$170*(1+rvanilla02)^0.5)/A28stdlife))</f>
        <v>0</v>
      </c>
      <c r="AG430" s="105">
        <f>IF(A28stdlife="n/a","n/a",IF(AG$3&gt;(A28stdlife+$E430),('PTRM input'!$H$170*(1+rvanilla02)^0.5)-SUM($H430:AF430),('PTRM input'!$H$170*(1+rvanilla02)^0.5)/A28stdlife))</f>
        <v>0</v>
      </c>
      <c r="AH430" s="105">
        <f>IF(A28stdlife="n/a","n/a",IF(AH$3&gt;(A28stdlife+$E430),('PTRM input'!$H$170*(1+rvanilla02)^0.5)-SUM($H430:AG430),('PTRM input'!$H$170*(1+rvanilla02)^0.5)/A28stdlife))</f>
        <v>0</v>
      </c>
      <c r="AI430" s="105">
        <f>IF(A28stdlife="n/a","n/a",IF(AI$3&gt;(A28stdlife+$E430),('PTRM input'!$H$170*(1+rvanilla02)^0.5)-SUM($H430:AH430),('PTRM input'!$H$170*(1+rvanilla02)^0.5)/A28stdlife))</f>
        <v>0</v>
      </c>
      <c r="AJ430" s="105">
        <f>IF(A28stdlife="n/a","n/a",IF(AJ$3&gt;(A28stdlife+$E430),('PTRM input'!$H$170*(1+rvanilla02)^0.5)-SUM($H430:AI430),('PTRM input'!$H$170*(1+rvanilla02)^0.5)/A28stdlife))</f>
        <v>0</v>
      </c>
      <c r="AK430" s="105">
        <f>IF(A28stdlife="n/a","n/a",IF(AK$3&gt;(A28stdlife+$E430),('PTRM input'!$H$170*(1+rvanilla02)^0.5)-SUM($H430:AJ430),('PTRM input'!$H$170*(1+rvanilla02)^0.5)/A28stdlife))</f>
        <v>0</v>
      </c>
      <c r="AL430" s="105">
        <f>IF(A28stdlife="n/a","n/a",IF(AL$3&gt;(A28stdlife+$E430),('PTRM input'!$H$170*(1+rvanilla02)^0.5)-SUM($H430:AK430),('PTRM input'!$H$170*(1+rvanilla02)^0.5)/A28stdlife))</f>
        <v>0</v>
      </c>
      <c r="AM430" s="105">
        <f>IF(A28stdlife="n/a","n/a",IF(AM$3&gt;(A28stdlife+$E430),('PTRM input'!$H$170*(1+rvanilla02)^0.5)-SUM($H430:AL430),('PTRM input'!$H$170*(1+rvanilla02)^0.5)/A28stdlife))</f>
        <v>0</v>
      </c>
      <c r="AN430" s="105">
        <f>IF(A28stdlife="n/a","n/a",IF(AN$3&gt;(A28stdlife+$E430),('PTRM input'!$H$170*(1+rvanilla02)^0.5)-SUM($H430:AM430),('PTRM input'!$H$170*(1+rvanilla02)^0.5)/A28stdlife))</f>
        <v>0</v>
      </c>
      <c r="AO430" s="105">
        <f>IF(A28stdlife="n/a","n/a",IF(AO$3&gt;(A28stdlife+$E430),('PTRM input'!$H$170*(1+rvanilla02)^0.5)-SUM($H430:AN430),('PTRM input'!$H$170*(1+rvanilla02)^0.5)/A28stdlife))</f>
        <v>0</v>
      </c>
      <c r="AP430" s="105">
        <f>IF(A28stdlife="n/a","n/a",IF(AP$3&gt;(A28stdlife+$E430),('PTRM input'!$H$170*(1+rvanilla02)^0.5)-SUM($H430:AO430),('PTRM input'!$H$170*(1+rvanilla02)^0.5)/A28stdlife))</f>
        <v>0</v>
      </c>
      <c r="AQ430" s="105">
        <f>IF(A28stdlife="n/a","n/a",IF(AQ$3&gt;(A28stdlife+$E430),('PTRM input'!$H$170*(1+rvanilla02)^0.5)-SUM($H430:AP430),('PTRM input'!$H$170*(1+rvanilla02)^0.5)/A28stdlife))</f>
        <v>0</v>
      </c>
      <c r="AR430" s="105">
        <f>IF(A28stdlife="n/a","n/a",IF(AR$3&gt;(A28stdlife+$E430),('PTRM input'!$H$170*(1+rvanilla02)^0.5)-SUM($H430:AQ430),('PTRM input'!$H$170*(1+rvanilla02)^0.5)/A28stdlife))</f>
        <v>0</v>
      </c>
      <c r="AS430" s="105">
        <f>IF(A28stdlife="n/a","n/a",IF(AS$3&gt;(A28stdlife+$E430),('PTRM input'!$H$170*(1+rvanilla02)^0.5)-SUM($H430:AR430),('PTRM input'!$H$170*(1+rvanilla02)^0.5)/A28stdlife))</f>
        <v>0</v>
      </c>
      <c r="AT430" s="105">
        <f>IF(A28stdlife="n/a","n/a",IF(AT$3&gt;(A28stdlife+$E430),('PTRM input'!$H$170*(1+rvanilla02)^0.5)-SUM($H430:AS430),('PTRM input'!$H$170*(1+rvanilla02)^0.5)/A28stdlife))</f>
        <v>0</v>
      </c>
      <c r="AU430" s="105">
        <f>IF(A28stdlife="n/a","n/a",IF(AU$3&gt;(A28stdlife+$E430),('PTRM input'!$H$170*(1+rvanilla02)^0.5)-SUM($H430:AT430),('PTRM input'!$H$170*(1+rvanilla02)^0.5)/A28stdlife))</f>
        <v>0</v>
      </c>
      <c r="AV430" s="105">
        <f>IF(A28stdlife="n/a","n/a",IF(AV$3&gt;(A28stdlife+$E430),('PTRM input'!$H$170*(1+rvanilla02)^0.5)-SUM($H430:AU430),('PTRM input'!$H$170*(1+rvanilla02)^0.5)/A28stdlife))</f>
        <v>0</v>
      </c>
      <c r="AW430" s="105">
        <f>IF(A28stdlife="n/a","n/a",IF(AW$3&gt;(A28stdlife+$E430),('PTRM input'!$H$170*(1+rvanilla02)^0.5)-SUM($H430:AV430),('PTRM input'!$H$170*(1+rvanilla02)^0.5)/A28stdlife))</f>
        <v>0</v>
      </c>
      <c r="AX430" s="105">
        <f>IF(A28stdlife="n/a","n/a",IF(AX$3&gt;(A28stdlife+$E430),('PTRM input'!$H$170*(1+rvanilla02)^0.5)-SUM($H430:AW430),('PTRM input'!$H$170*(1+rvanilla02)^0.5)/A28stdlife))</f>
        <v>0</v>
      </c>
      <c r="AY430" s="105">
        <f>IF(A28stdlife="n/a","n/a",IF(AY$3&gt;(A28stdlife+$E430),('PTRM input'!$H$170*(1+rvanilla02)^0.5)-SUM($H430:AX430),('PTRM input'!$H$170*(1+rvanilla02)^0.5)/A28stdlife))</f>
        <v>0</v>
      </c>
      <c r="AZ430" s="105">
        <f>IF(A28stdlife="n/a","n/a",IF(AZ$3&gt;(A28stdlife+$E430),('PTRM input'!$H$170*(1+rvanilla02)^0.5)-SUM($H430:AY430),('PTRM input'!$H$170*(1+rvanilla02)^0.5)/A28stdlife))</f>
        <v>0</v>
      </c>
      <c r="BA430" s="105">
        <f>IF(A28stdlife="n/a","n/a",IF(BA$3&gt;(A28stdlife+$E430),('PTRM input'!$H$170*(1+rvanilla02)^0.5)-SUM($H430:AZ430),('PTRM input'!$H$170*(1+rvanilla02)^0.5)/A28stdlife))</f>
        <v>0</v>
      </c>
      <c r="BB430" s="105">
        <f>IF(A28stdlife="n/a","n/a",IF(BB$3&gt;(A28stdlife+$E430),('PTRM input'!$H$170*(1+rvanilla02)^0.5)-SUM($H430:BA430),('PTRM input'!$H$170*(1+rvanilla02)^0.5)/A28stdlife))</f>
        <v>0</v>
      </c>
      <c r="BC430" s="105">
        <f>IF(A28stdlife="n/a","n/a",IF(BC$3&gt;(A28stdlife+$E430),('PTRM input'!$H$170*(1+rvanilla02)^0.5)-SUM($H430:BB430),('PTRM input'!$H$170*(1+rvanilla02)^0.5)/A28stdlife))</f>
        <v>0</v>
      </c>
      <c r="BD430" s="105">
        <f>IF(A28stdlife="n/a","n/a",IF(BD$3&gt;(A28stdlife+$E430),('PTRM input'!$H$170*(1+rvanilla02)^0.5)-SUM($H430:BC430),('PTRM input'!$H$170*(1+rvanilla02)^0.5)/A28stdlife))</f>
        <v>0</v>
      </c>
      <c r="BE430" s="105">
        <f>IF(A28stdlife="n/a","n/a",IF(BE$3&gt;(A28stdlife+$E430),('PTRM input'!$H$170*(1+rvanilla02)^0.5)-SUM($H430:BD430),('PTRM input'!$H$170*(1+rvanilla02)^0.5)/A28stdlife))</f>
        <v>0</v>
      </c>
      <c r="BF430" s="105">
        <f>IF(A28stdlife="n/a","n/a",IF(BF$3&gt;(A28stdlife+$E430),('PTRM input'!$H$170*(1+rvanilla02)^0.5)-SUM($H430:BE430),('PTRM input'!$H$170*(1+rvanilla02)^0.5)/A28stdlife))</f>
        <v>0</v>
      </c>
      <c r="BG430" s="105">
        <f>IF(A28stdlife="n/a","n/a",IF(BG$3&gt;(A28stdlife+$E430),('PTRM input'!$H$170*(1+rvanilla02)^0.5)-SUM($H430:BF430),('PTRM input'!$H$170*(1+rvanilla02)^0.5)/A28stdlife))</f>
        <v>0</v>
      </c>
      <c r="BH430" s="105">
        <f>IF(A28stdlife="n/a","n/a",IF(BH$3&gt;(A28stdlife+$E430),('PTRM input'!$H$170*(1+rvanilla02)^0.5)-SUM($H430:BG430),('PTRM input'!$H$170*(1+rvanilla02)^0.5)/A28stdlife))</f>
        <v>0</v>
      </c>
      <c r="BI430" s="105">
        <f>IF(A28stdlife="n/a","n/a",IF(BI$3&gt;(A28stdlife+$E430),('PTRM input'!$H$170*(1+rvanilla02)^0.5)-SUM($H430:BH430),('PTRM input'!$H$170*(1+rvanilla02)^0.5)/A28stdlife))</f>
        <v>0</v>
      </c>
      <c r="BJ430" s="234"/>
      <c r="BK430" s="234"/>
      <c r="BL430" s="234"/>
      <c r="BM430" s="234"/>
    </row>
    <row r="431" spans="1:65" s="190" customFormat="1" hidden="1" outlineLevel="2">
      <c r="A431" s="234"/>
      <c r="B431" s="32"/>
      <c r="C431" s="31"/>
      <c r="D431" s="930"/>
      <c r="E431" s="167">
        <v>3</v>
      </c>
      <c r="F431" s="34"/>
      <c r="G431" s="184"/>
      <c r="H431" s="186"/>
      <c r="I431" s="185"/>
      <c r="J431" s="105">
        <f>IF(A28stdlife="n/a","n/a",IF(J$3&gt;(A28stdlife+$E431),('PTRM input'!$I$170*(1+rvanilla03)^0.5)-SUM($I431:I431),('PTRM input'!$I$170*(1+rvanilla03)^0.5)/A28stdlife))</f>
        <v>0</v>
      </c>
      <c r="K431" s="105">
        <f>IF(A28stdlife="n/a","n/a",IF(K$3&gt;(A28stdlife+$E431),('PTRM input'!$I$170*(1+rvanilla03)^0.5)-SUM($I431:J431),('PTRM input'!$I$170*(1+rvanilla03)^0.5)/A28stdlife))</f>
        <v>0</v>
      </c>
      <c r="L431" s="105">
        <f>IF(A28stdlife="n/a","n/a",IF(L$3&gt;(A28stdlife+$E431),('PTRM input'!$I$170*(1+rvanilla03)^0.5)-SUM($I431:K431),('PTRM input'!$I$170*(1+rvanilla03)^0.5)/A28stdlife))</f>
        <v>0</v>
      </c>
      <c r="M431" s="105">
        <f>IF(A28stdlife="n/a","n/a",IF(M$3&gt;(A28stdlife+$E431),('PTRM input'!$I$170*(1+rvanilla03)^0.5)-SUM($I431:L431),('PTRM input'!$I$170*(1+rvanilla03)^0.5)/A28stdlife))</f>
        <v>0</v>
      </c>
      <c r="N431" s="105">
        <f>IF(A28stdlife="n/a","n/a",IF(N$3&gt;(A28stdlife+$E431),('PTRM input'!$I$170*(1+rvanilla03)^0.5)-SUM($I431:M431),('PTRM input'!$I$170*(1+rvanilla03)^0.5)/A28stdlife))</f>
        <v>0</v>
      </c>
      <c r="O431" s="105">
        <f>IF(A28stdlife="n/a","n/a",IF(O$3&gt;(A28stdlife+$E431),('PTRM input'!$I$170*(1+rvanilla03)^0.5)-SUM($I431:N431),('PTRM input'!$I$170*(1+rvanilla03)^0.5)/A28stdlife))</f>
        <v>0</v>
      </c>
      <c r="P431" s="105">
        <f>IF(A28stdlife="n/a","n/a",IF(P$3&gt;(A28stdlife+$E431),('PTRM input'!$I$170*(1+rvanilla03)^0.5)-SUM($I431:O431),('PTRM input'!$I$170*(1+rvanilla03)^0.5)/A28stdlife))</f>
        <v>0</v>
      </c>
      <c r="Q431" s="105">
        <f>IF(A28stdlife="n/a","n/a",IF(Q$3&gt;(A28stdlife+$E431),('PTRM input'!$I$170*(1+rvanilla03)^0.5)-SUM($I431:P431),('PTRM input'!$I$170*(1+rvanilla03)^0.5)/A28stdlife))</f>
        <v>0</v>
      </c>
      <c r="R431" s="105">
        <f>IF(A28stdlife="n/a","n/a",IF(R$3&gt;(A28stdlife+$E431),('PTRM input'!$I$170*(1+rvanilla03)^0.5)-SUM($I431:Q431),('PTRM input'!$I$170*(1+rvanilla03)^0.5)/A28stdlife))</f>
        <v>0</v>
      </c>
      <c r="S431" s="105">
        <f>IF(A28stdlife="n/a","n/a",IF(S$3&gt;(A28stdlife+$E431),('PTRM input'!$I$170*(1+rvanilla03)^0.5)-SUM($I431:R431),('PTRM input'!$I$170*(1+rvanilla03)^0.5)/A28stdlife))</f>
        <v>0</v>
      </c>
      <c r="T431" s="105">
        <f>IF(A28stdlife="n/a","n/a",IF(T$3&gt;(A28stdlife+$E431),('PTRM input'!$I$170*(1+rvanilla03)^0.5)-SUM($I431:S431),('PTRM input'!$I$170*(1+rvanilla03)^0.5)/A28stdlife))</f>
        <v>0</v>
      </c>
      <c r="U431" s="105">
        <f>IF(A28stdlife="n/a","n/a",IF(U$3&gt;(A28stdlife+$E431),('PTRM input'!$I$170*(1+rvanilla03)^0.5)-SUM($I431:T431),('PTRM input'!$I$170*(1+rvanilla03)^0.5)/A28stdlife))</f>
        <v>0</v>
      </c>
      <c r="V431" s="105">
        <f>IF(A28stdlife="n/a","n/a",IF(V$3&gt;(A28stdlife+$E431),('PTRM input'!$I$170*(1+rvanilla03)^0.5)-SUM($I431:U431),('PTRM input'!$I$170*(1+rvanilla03)^0.5)/A28stdlife))</f>
        <v>0</v>
      </c>
      <c r="W431" s="105">
        <f>IF(A28stdlife="n/a","n/a",IF(W$3&gt;(A28stdlife+$E431),('PTRM input'!$I$170*(1+rvanilla03)^0.5)-SUM($I431:V431),('PTRM input'!$I$170*(1+rvanilla03)^0.5)/A28stdlife))</f>
        <v>0</v>
      </c>
      <c r="X431" s="105">
        <f>IF(A28stdlife="n/a","n/a",IF(X$3&gt;(A28stdlife+$E431),('PTRM input'!$I$170*(1+rvanilla03)^0.5)-SUM($I431:W431),('PTRM input'!$I$170*(1+rvanilla03)^0.5)/A28stdlife))</f>
        <v>0</v>
      </c>
      <c r="Y431" s="105">
        <f>IF(A28stdlife="n/a","n/a",IF(Y$3&gt;(A28stdlife+$E431),('PTRM input'!$I$170*(1+rvanilla03)^0.5)-SUM($I431:X431),('PTRM input'!$I$170*(1+rvanilla03)^0.5)/A28stdlife))</f>
        <v>0</v>
      </c>
      <c r="Z431" s="105">
        <f>IF(A28stdlife="n/a","n/a",IF(Z$3&gt;(A28stdlife+$E431),('PTRM input'!$I$170*(1+rvanilla03)^0.5)-SUM($I431:Y431),('PTRM input'!$I$170*(1+rvanilla03)^0.5)/A28stdlife))</f>
        <v>0</v>
      </c>
      <c r="AA431" s="105">
        <f>IF(A28stdlife="n/a","n/a",IF(AA$3&gt;(A28stdlife+$E431),('PTRM input'!$I$170*(1+rvanilla03)^0.5)-SUM($I431:Z431),('PTRM input'!$I$170*(1+rvanilla03)^0.5)/A28stdlife))</f>
        <v>0</v>
      </c>
      <c r="AB431" s="105">
        <f>IF(A28stdlife="n/a","n/a",IF(AB$3&gt;(A28stdlife+$E431),('PTRM input'!$I$170*(1+rvanilla03)^0.5)-SUM($I431:AA431),('PTRM input'!$I$170*(1+rvanilla03)^0.5)/A28stdlife))</f>
        <v>0</v>
      </c>
      <c r="AC431" s="105">
        <f>IF(A28stdlife="n/a","n/a",IF(AC$3&gt;(A28stdlife+$E431),('PTRM input'!$I$170*(1+rvanilla03)^0.5)-SUM($I431:AB431),('PTRM input'!$I$170*(1+rvanilla03)^0.5)/A28stdlife))</f>
        <v>0</v>
      </c>
      <c r="AD431" s="105">
        <f>IF(A28stdlife="n/a","n/a",IF(AD$3&gt;(A28stdlife+$E431),('PTRM input'!$I$170*(1+rvanilla03)^0.5)-SUM($I431:AC431),('PTRM input'!$I$170*(1+rvanilla03)^0.5)/A28stdlife))</f>
        <v>0</v>
      </c>
      <c r="AE431" s="105">
        <f>IF(A28stdlife="n/a","n/a",IF(AE$3&gt;(A28stdlife+$E431),('PTRM input'!$I$170*(1+rvanilla03)^0.5)-SUM($I431:AD431),('PTRM input'!$I$170*(1+rvanilla03)^0.5)/A28stdlife))</f>
        <v>0</v>
      </c>
      <c r="AF431" s="105">
        <f>IF(A28stdlife="n/a","n/a",IF(AF$3&gt;(A28stdlife+$E431),('PTRM input'!$I$170*(1+rvanilla03)^0.5)-SUM($I431:AE431),('PTRM input'!$I$170*(1+rvanilla03)^0.5)/A28stdlife))</f>
        <v>0</v>
      </c>
      <c r="AG431" s="105">
        <f>IF(A28stdlife="n/a","n/a",IF(AG$3&gt;(A28stdlife+$E431),('PTRM input'!$I$170*(1+rvanilla03)^0.5)-SUM($I431:AF431),('PTRM input'!$I$170*(1+rvanilla03)^0.5)/A28stdlife))</f>
        <v>0</v>
      </c>
      <c r="AH431" s="105">
        <f>IF(A28stdlife="n/a","n/a",IF(AH$3&gt;(A28stdlife+$E431),('PTRM input'!$I$170*(1+rvanilla03)^0.5)-SUM($I431:AG431),('PTRM input'!$I$170*(1+rvanilla03)^0.5)/A28stdlife))</f>
        <v>0</v>
      </c>
      <c r="AI431" s="105">
        <f>IF(A28stdlife="n/a","n/a",IF(AI$3&gt;(A28stdlife+$E431),('PTRM input'!$I$170*(1+rvanilla03)^0.5)-SUM($I431:AH431),('PTRM input'!$I$170*(1+rvanilla03)^0.5)/A28stdlife))</f>
        <v>0</v>
      </c>
      <c r="AJ431" s="105">
        <f>IF(A28stdlife="n/a","n/a",IF(AJ$3&gt;(A28stdlife+$E431),('PTRM input'!$I$170*(1+rvanilla03)^0.5)-SUM($I431:AI431),('PTRM input'!$I$170*(1+rvanilla03)^0.5)/A28stdlife))</f>
        <v>0</v>
      </c>
      <c r="AK431" s="105">
        <f>IF(A28stdlife="n/a","n/a",IF(AK$3&gt;(A28stdlife+$E431),('PTRM input'!$I$170*(1+rvanilla03)^0.5)-SUM($I431:AJ431),('PTRM input'!$I$170*(1+rvanilla03)^0.5)/A28stdlife))</f>
        <v>0</v>
      </c>
      <c r="AL431" s="105">
        <f>IF(A28stdlife="n/a","n/a",IF(AL$3&gt;(A28stdlife+$E431),('PTRM input'!$I$170*(1+rvanilla03)^0.5)-SUM($I431:AK431),('PTRM input'!$I$170*(1+rvanilla03)^0.5)/A28stdlife))</f>
        <v>0</v>
      </c>
      <c r="AM431" s="105">
        <f>IF(A28stdlife="n/a","n/a",IF(AM$3&gt;(A28stdlife+$E431),('PTRM input'!$I$170*(1+rvanilla03)^0.5)-SUM($I431:AL431),('PTRM input'!$I$170*(1+rvanilla03)^0.5)/A28stdlife))</f>
        <v>0</v>
      </c>
      <c r="AN431" s="105">
        <f>IF(A28stdlife="n/a","n/a",IF(AN$3&gt;(A28stdlife+$E431),('PTRM input'!$I$170*(1+rvanilla03)^0.5)-SUM($I431:AM431),('PTRM input'!$I$170*(1+rvanilla03)^0.5)/A28stdlife))</f>
        <v>0</v>
      </c>
      <c r="AO431" s="105">
        <f>IF(A28stdlife="n/a","n/a",IF(AO$3&gt;(A28stdlife+$E431),('PTRM input'!$I$170*(1+rvanilla03)^0.5)-SUM($I431:AN431),('PTRM input'!$I$170*(1+rvanilla03)^0.5)/A28stdlife))</f>
        <v>0</v>
      </c>
      <c r="AP431" s="105">
        <f>IF(A28stdlife="n/a","n/a",IF(AP$3&gt;(A28stdlife+$E431),('PTRM input'!$I$170*(1+rvanilla03)^0.5)-SUM($I431:AO431),('PTRM input'!$I$170*(1+rvanilla03)^0.5)/A28stdlife))</f>
        <v>0</v>
      </c>
      <c r="AQ431" s="105">
        <f>IF(A28stdlife="n/a","n/a",IF(AQ$3&gt;(A28stdlife+$E431),('PTRM input'!$I$170*(1+rvanilla03)^0.5)-SUM($I431:AP431),('PTRM input'!$I$170*(1+rvanilla03)^0.5)/A28stdlife))</f>
        <v>0</v>
      </c>
      <c r="AR431" s="105">
        <f>IF(A28stdlife="n/a","n/a",IF(AR$3&gt;(A28stdlife+$E431),('PTRM input'!$I$170*(1+rvanilla03)^0.5)-SUM($I431:AQ431),('PTRM input'!$I$170*(1+rvanilla03)^0.5)/A28stdlife))</f>
        <v>0</v>
      </c>
      <c r="AS431" s="105">
        <f>IF(A28stdlife="n/a","n/a",IF(AS$3&gt;(A28stdlife+$E431),('PTRM input'!$I$170*(1+rvanilla03)^0.5)-SUM($I431:AR431),('PTRM input'!$I$170*(1+rvanilla03)^0.5)/A28stdlife))</f>
        <v>0</v>
      </c>
      <c r="AT431" s="105">
        <f>IF(A28stdlife="n/a","n/a",IF(AT$3&gt;(A28stdlife+$E431),('PTRM input'!$I$170*(1+rvanilla03)^0.5)-SUM($I431:AS431),('PTRM input'!$I$170*(1+rvanilla03)^0.5)/A28stdlife))</f>
        <v>0</v>
      </c>
      <c r="AU431" s="105">
        <f>IF(A28stdlife="n/a","n/a",IF(AU$3&gt;(A28stdlife+$E431),('PTRM input'!$I$170*(1+rvanilla03)^0.5)-SUM($I431:AT431),('PTRM input'!$I$170*(1+rvanilla03)^0.5)/A28stdlife))</f>
        <v>0</v>
      </c>
      <c r="AV431" s="105">
        <f>IF(A28stdlife="n/a","n/a",IF(AV$3&gt;(A28stdlife+$E431),('PTRM input'!$I$170*(1+rvanilla03)^0.5)-SUM($I431:AU431),('PTRM input'!$I$170*(1+rvanilla03)^0.5)/A28stdlife))</f>
        <v>0</v>
      </c>
      <c r="AW431" s="105">
        <f>IF(A28stdlife="n/a","n/a",IF(AW$3&gt;(A28stdlife+$E431),('PTRM input'!$I$170*(1+rvanilla03)^0.5)-SUM($I431:AV431),('PTRM input'!$I$170*(1+rvanilla03)^0.5)/A28stdlife))</f>
        <v>0</v>
      </c>
      <c r="AX431" s="105">
        <f>IF(A28stdlife="n/a","n/a",IF(AX$3&gt;(A28stdlife+$E431),('PTRM input'!$I$170*(1+rvanilla03)^0.5)-SUM($I431:AW431),('PTRM input'!$I$170*(1+rvanilla03)^0.5)/A28stdlife))</f>
        <v>0</v>
      </c>
      <c r="AY431" s="105">
        <f>IF(A28stdlife="n/a","n/a",IF(AY$3&gt;(A28stdlife+$E431),('PTRM input'!$I$170*(1+rvanilla03)^0.5)-SUM($I431:AX431),('PTRM input'!$I$170*(1+rvanilla03)^0.5)/A28stdlife))</f>
        <v>0</v>
      </c>
      <c r="AZ431" s="105">
        <f>IF(A28stdlife="n/a","n/a",IF(AZ$3&gt;(A28stdlife+$E431),('PTRM input'!$I$170*(1+rvanilla03)^0.5)-SUM($I431:AY431),('PTRM input'!$I$170*(1+rvanilla03)^0.5)/A28stdlife))</f>
        <v>0</v>
      </c>
      <c r="BA431" s="105">
        <f>IF(A28stdlife="n/a","n/a",IF(BA$3&gt;(A28stdlife+$E431),('PTRM input'!$I$170*(1+rvanilla03)^0.5)-SUM($I431:AZ431),('PTRM input'!$I$170*(1+rvanilla03)^0.5)/A28stdlife))</f>
        <v>0</v>
      </c>
      <c r="BB431" s="105">
        <f>IF(A28stdlife="n/a","n/a",IF(BB$3&gt;(A28stdlife+$E431),('PTRM input'!$I$170*(1+rvanilla03)^0.5)-SUM($I431:BA431),('PTRM input'!$I$170*(1+rvanilla03)^0.5)/A28stdlife))</f>
        <v>0</v>
      </c>
      <c r="BC431" s="105">
        <f>IF(A28stdlife="n/a","n/a",IF(BC$3&gt;(A28stdlife+$E431),('PTRM input'!$I$170*(1+rvanilla03)^0.5)-SUM($I431:BB431),('PTRM input'!$I$170*(1+rvanilla03)^0.5)/A28stdlife))</f>
        <v>0</v>
      </c>
      <c r="BD431" s="105">
        <f>IF(A28stdlife="n/a","n/a",IF(BD$3&gt;(A28stdlife+$E431),('PTRM input'!$I$170*(1+rvanilla03)^0.5)-SUM($I431:BC431),('PTRM input'!$I$170*(1+rvanilla03)^0.5)/A28stdlife))</f>
        <v>0</v>
      </c>
      <c r="BE431" s="105">
        <f>IF(A28stdlife="n/a","n/a",IF(BE$3&gt;(A28stdlife+$E431),('PTRM input'!$I$170*(1+rvanilla03)^0.5)-SUM($I431:BD431),('PTRM input'!$I$170*(1+rvanilla03)^0.5)/A28stdlife))</f>
        <v>0</v>
      </c>
      <c r="BF431" s="105">
        <f>IF(A28stdlife="n/a","n/a",IF(BF$3&gt;(A28stdlife+$E431),('PTRM input'!$I$170*(1+rvanilla03)^0.5)-SUM($I431:BE431),('PTRM input'!$I$170*(1+rvanilla03)^0.5)/A28stdlife))</f>
        <v>0</v>
      </c>
      <c r="BG431" s="105">
        <f>IF(A28stdlife="n/a","n/a",IF(BG$3&gt;(A28stdlife+$E431),('PTRM input'!$I$170*(1+rvanilla03)^0.5)-SUM($I431:BF431),('PTRM input'!$I$170*(1+rvanilla03)^0.5)/A28stdlife))</f>
        <v>0</v>
      </c>
      <c r="BH431" s="105">
        <f>IF(A28stdlife="n/a","n/a",IF(BH$3&gt;(A28stdlife+$E431),('PTRM input'!$I$170*(1+rvanilla03)^0.5)-SUM($I431:BG431),('PTRM input'!$I$170*(1+rvanilla03)^0.5)/A28stdlife))</f>
        <v>0</v>
      </c>
      <c r="BI431" s="105">
        <f>IF(A28stdlife="n/a","n/a",IF(BI$3&gt;(A28stdlife+$E431),('PTRM input'!$I$170*(1+rvanilla03)^0.5)-SUM($I431:BH431),('PTRM input'!$I$170*(1+rvanilla03)^0.5)/A28stdlife))</f>
        <v>0</v>
      </c>
      <c r="BJ431" s="234"/>
      <c r="BK431" s="234"/>
      <c r="BL431" s="234"/>
      <c r="BM431" s="234"/>
    </row>
    <row r="432" spans="1:65" s="190" customFormat="1" hidden="1" outlineLevel="2">
      <c r="A432" s="234"/>
      <c r="B432" s="32"/>
      <c r="C432" s="31"/>
      <c r="D432" s="930"/>
      <c r="E432" s="167">
        <v>4</v>
      </c>
      <c r="F432" s="34"/>
      <c r="G432" s="184"/>
      <c r="H432" s="186"/>
      <c r="I432" s="186"/>
      <c r="J432" s="185"/>
      <c r="K432" s="105">
        <f>IF(A28stdlife="n/a","n/a",IF(K$3&gt;(A28stdlife+$E432),('PTRM input'!$J$170*(1+rvanilla04)^0.5)-SUM($J432:J432),('PTRM input'!$J$170*(1+rvanilla04)^0.5)/A28stdlife))</f>
        <v>0</v>
      </c>
      <c r="L432" s="105">
        <f>IF(A28stdlife="n/a","n/a",IF(L$3&gt;(A28stdlife+$E432),('PTRM input'!$J$170*(1+rvanilla04)^0.5)-SUM($J432:K432),('PTRM input'!$J$170*(1+rvanilla04)^0.5)/A28stdlife))</f>
        <v>0</v>
      </c>
      <c r="M432" s="105">
        <f>IF(A28stdlife="n/a","n/a",IF(M$3&gt;(A28stdlife+$E432),('PTRM input'!$J$170*(1+rvanilla04)^0.5)-SUM($J432:L432),('PTRM input'!$J$170*(1+rvanilla04)^0.5)/A28stdlife))</f>
        <v>0</v>
      </c>
      <c r="N432" s="105">
        <f>IF(A28stdlife="n/a","n/a",IF(N$3&gt;(A28stdlife+$E432),('PTRM input'!$J$170*(1+rvanilla04)^0.5)-SUM($J432:M432),('PTRM input'!$J$170*(1+rvanilla04)^0.5)/A28stdlife))</f>
        <v>0</v>
      </c>
      <c r="O432" s="105">
        <f>IF(A28stdlife="n/a","n/a",IF(O$3&gt;(A28stdlife+$E432),('PTRM input'!$J$170*(1+rvanilla04)^0.5)-SUM($J432:N432),('PTRM input'!$J$170*(1+rvanilla04)^0.5)/A28stdlife))</f>
        <v>0</v>
      </c>
      <c r="P432" s="105">
        <f>IF(A28stdlife="n/a","n/a",IF(P$3&gt;(A28stdlife+$E432),('PTRM input'!$J$170*(1+rvanilla04)^0.5)-SUM($J432:O432),('PTRM input'!$J$170*(1+rvanilla04)^0.5)/A28stdlife))</f>
        <v>0</v>
      </c>
      <c r="Q432" s="105">
        <f>IF(A28stdlife="n/a","n/a",IF(Q$3&gt;(A28stdlife+$E432),('PTRM input'!$J$170*(1+rvanilla04)^0.5)-SUM($J432:P432),('PTRM input'!$J$170*(1+rvanilla04)^0.5)/A28stdlife))</f>
        <v>0</v>
      </c>
      <c r="R432" s="105">
        <f>IF(A28stdlife="n/a","n/a",IF(R$3&gt;(A28stdlife+$E432),('PTRM input'!$J$170*(1+rvanilla04)^0.5)-SUM($J432:Q432),('PTRM input'!$J$170*(1+rvanilla04)^0.5)/A28stdlife))</f>
        <v>0</v>
      </c>
      <c r="S432" s="105">
        <f>IF(A28stdlife="n/a","n/a",IF(S$3&gt;(A28stdlife+$E432),('PTRM input'!$J$170*(1+rvanilla04)^0.5)-SUM($J432:R432),('PTRM input'!$J$170*(1+rvanilla04)^0.5)/A28stdlife))</f>
        <v>0</v>
      </c>
      <c r="T432" s="105">
        <f>IF(A28stdlife="n/a","n/a",IF(T$3&gt;(A28stdlife+$E432),('PTRM input'!$J$170*(1+rvanilla04)^0.5)-SUM($J432:S432),('PTRM input'!$J$170*(1+rvanilla04)^0.5)/A28stdlife))</f>
        <v>0</v>
      </c>
      <c r="U432" s="105">
        <f>IF(A28stdlife="n/a","n/a",IF(U$3&gt;(A28stdlife+$E432),('PTRM input'!$J$170*(1+rvanilla04)^0.5)-SUM($J432:T432),('PTRM input'!$J$170*(1+rvanilla04)^0.5)/A28stdlife))</f>
        <v>0</v>
      </c>
      <c r="V432" s="105">
        <f>IF(A28stdlife="n/a","n/a",IF(V$3&gt;(A28stdlife+$E432),('PTRM input'!$J$170*(1+rvanilla04)^0.5)-SUM($J432:U432),('PTRM input'!$J$170*(1+rvanilla04)^0.5)/A28stdlife))</f>
        <v>0</v>
      </c>
      <c r="W432" s="105">
        <f>IF(A28stdlife="n/a","n/a",IF(W$3&gt;(A28stdlife+$E432),('PTRM input'!$J$170*(1+rvanilla04)^0.5)-SUM($J432:V432),('PTRM input'!$J$170*(1+rvanilla04)^0.5)/A28stdlife))</f>
        <v>0</v>
      </c>
      <c r="X432" s="105">
        <f>IF(A28stdlife="n/a","n/a",IF(X$3&gt;(A28stdlife+$E432),('PTRM input'!$J$170*(1+rvanilla04)^0.5)-SUM($J432:W432),('PTRM input'!$J$170*(1+rvanilla04)^0.5)/A28stdlife))</f>
        <v>0</v>
      </c>
      <c r="Y432" s="105">
        <f>IF(A28stdlife="n/a","n/a",IF(Y$3&gt;(A28stdlife+$E432),('PTRM input'!$J$170*(1+rvanilla04)^0.5)-SUM($J432:X432),('PTRM input'!$J$170*(1+rvanilla04)^0.5)/A28stdlife))</f>
        <v>0</v>
      </c>
      <c r="Z432" s="105">
        <f>IF(A28stdlife="n/a","n/a",IF(Z$3&gt;(A28stdlife+$E432),('PTRM input'!$J$170*(1+rvanilla04)^0.5)-SUM($J432:Y432),('PTRM input'!$J$170*(1+rvanilla04)^0.5)/A28stdlife))</f>
        <v>0</v>
      </c>
      <c r="AA432" s="105">
        <f>IF(A28stdlife="n/a","n/a",IF(AA$3&gt;(A28stdlife+$E432),('PTRM input'!$J$170*(1+rvanilla04)^0.5)-SUM($J432:Z432),('PTRM input'!$J$170*(1+rvanilla04)^0.5)/A28stdlife))</f>
        <v>0</v>
      </c>
      <c r="AB432" s="105">
        <f>IF(A28stdlife="n/a","n/a",IF(AB$3&gt;(A28stdlife+$E432),('PTRM input'!$J$170*(1+rvanilla04)^0.5)-SUM($J432:AA432),('PTRM input'!$J$170*(1+rvanilla04)^0.5)/A28stdlife))</f>
        <v>0</v>
      </c>
      <c r="AC432" s="105">
        <f>IF(A28stdlife="n/a","n/a",IF(AC$3&gt;(A28stdlife+$E432),('PTRM input'!$J$170*(1+rvanilla04)^0.5)-SUM($J432:AB432),('PTRM input'!$J$170*(1+rvanilla04)^0.5)/A28stdlife))</f>
        <v>0</v>
      </c>
      <c r="AD432" s="105">
        <f>IF(A28stdlife="n/a","n/a",IF(AD$3&gt;(A28stdlife+$E432),('PTRM input'!$J$170*(1+rvanilla04)^0.5)-SUM($J432:AC432),('PTRM input'!$J$170*(1+rvanilla04)^0.5)/A28stdlife))</f>
        <v>0</v>
      </c>
      <c r="AE432" s="105">
        <f>IF(A28stdlife="n/a","n/a",IF(AE$3&gt;(A28stdlife+$E432),('PTRM input'!$J$170*(1+rvanilla04)^0.5)-SUM($J432:AD432),('PTRM input'!$J$170*(1+rvanilla04)^0.5)/A28stdlife))</f>
        <v>0</v>
      </c>
      <c r="AF432" s="105">
        <f>IF(A28stdlife="n/a","n/a",IF(AF$3&gt;(A28stdlife+$E432),('PTRM input'!$J$170*(1+rvanilla04)^0.5)-SUM($J432:AE432),('PTRM input'!$J$170*(1+rvanilla04)^0.5)/A28stdlife))</f>
        <v>0</v>
      </c>
      <c r="AG432" s="105">
        <f>IF(A28stdlife="n/a","n/a",IF(AG$3&gt;(A28stdlife+$E432),('PTRM input'!$J$170*(1+rvanilla04)^0.5)-SUM($J432:AF432),('PTRM input'!$J$170*(1+rvanilla04)^0.5)/A28stdlife))</f>
        <v>0</v>
      </c>
      <c r="AH432" s="105">
        <f>IF(A28stdlife="n/a","n/a",IF(AH$3&gt;(A28stdlife+$E432),('PTRM input'!$J$170*(1+rvanilla04)^0.5)-SUM($J432:AG432),('PTRM input'!$J$170*(1+rvanilla04)^0.5)/A28stdlife))</f>
        <v>0</v>
      </c>
      <c r="AI432" s="105">
        <f>IF(A28stdlife="n/a","n/a",IF(AI$3&gt;(A28stdlife+$E432),('PTRM input'!$J$170*(1+rvanilla04)^0.5)-SUM($J432:AH432),('PTRM input'!$J$170*(1+rvanilla04)^0.5)/A28stdlife))</f>
        <v>0</v>
      </c>
      <c r="AJ432" s="105">
        <f>IF(A28stdlife="n/a","n/a",IF(AJ$3&gt;(A28stdlife+$E432),('PTRM input'!$J$170*(1+rvanilla04)^0.5)-SUM($J432:AI432),('PTRM input'!$J$170*(1+rvanilla04)^0.5)/A28stdlife))</f>
        <v>0</v>
      </c>
      <c r="AK432" s="105">
        <f>IF(A28stdlife="n/a","n/a",IF(AK$3&gt;(A28stdlife+$E432),('PTRM input'!$J$170*(1+rvanilla04)^0.5)-SUM($J432:AJ432),('PTRM input'!$J$170*(1+rvanilla04)^0.5)/A28stdlife))</f>
        <v>0</v>
      </c>
      <c r="AL432" s="105">
        <f>IF(A28stdlife="n/a","n/a",IF(AL$3&gt;(A28stdlife+$E432),('PTRM input'!$J$170*(1+rvanilla04)^0.5)-SUM($J432:AK432),('PTRM input'!$J$170*(1+rvanilla04)^0.5)/A28stdlife))</f>
        <v>0</v>
      </c>
      <c r="AM432" s="105">
        <f>IF(A28stdlife="n/a","n/a",IF(AM$3&gt;(A28stdlife+$E432),('PTRM input'!$J$170*(1+rvanilla04)^0.5)-SUM($J432:AL432),('PTRM input'!$J$170*(1+rvanilla04)^0.5)/A28stdlife))</f>
        <v>0</v>
      </c>
      <c r="AN432" s="105">
        <f>IF(A28stdlife="n/a","n/a",IF(AN$3&gt;(A28stdlife+$E432),('PTRM input'!$J$170*(1+rvanilla04)^0.5)-SUM($J432:AM432),('PTRM input'!$J$170*(1+rvanilla04)^0.5)/A28stdlife))</f>
        <v>0</v>
      </c>
      <c r="AO432" s="105">
        <f>IF(A28stdlife="n/a","n/a",IF(AO$3&gt;(A28stdlife+$E432),('PTRM input'!$J$170*(1+rvanilla04)^0.5)-SUM($J432:AN432),('PTRM input'!$J$170*(1+rvanilla04)^0.5)/A28stdlife))</f>
        <v>0</v>
      </c>
      <c r="AP432" s="105">
        <f>IF(A28stdlife="n/a","n/a",IF(AP$3&gt;(A28stdlife+$E432),('PTRM input'!$J$170*(1+rvanilla04)^0.5)-SUM($J432:AO432),('PTRM input'!$J$170*(1+rvanilla04)^0.5)/A28stdlife))</f>
        <v>0</v>
      </c>
      <c r="AQ432" s="105">
        <f>IF(A28stdlife="n/a","n/a",IF(AQ$3&gt;(A28stdlife+$E432),('PTRM input'!$J$170*(1+rvanilla04)^0.5)-SUM($J432:AP432),('PTRM input'!$J$170*(1+rvanilla04)^0.5)/A28stdlife))</f>
        <v>0</v>
      </c>
      <c r="AR432" s="105">
        <f>IF(A28stdlife="n/a","n/a",IF(AR$3&gt;(A28stdlife+$E432),('PTRM input'!$J$170*(1+rvanilla04)^0.5)-SUM($J432:AQ432),('PTRM input'!$J$170*(1+rvanilla04)^0.5)/A28stdlife))</f>
        <v>0</v>
      </c>
      <c r="AS432" s="105">
        <f>IF(A28stdlife="n/a","n/a",IF(AS$3&gt;(A28stdlife+$E432),('PTRM input'!$J$170*(1+rvanilla04)^0.5)-SUM($J432:AR432),('PTRM input'!$J$170*(1+rvanilla04)^0.5)/A28stdlife))</f>
        <v>0</v>
      </c>
      <c r="AT432" s="105">
        <f>IF(A28stdlife="n/a","n/a",IF(AT$3&gt;(A28stdlife+$E432),('PTRM input'!$J$170*(1+rvanilla04)^0.5)-SUM($J432:AS432),('PTRM input'!$J$170*(1+rvanilla04)^0.5)/A28stdlife))</f>
        <v>0</v>
      </c>
      <c r="AU432" s="105">
        <f>IF(A28stdlife="n/a","n/a",IF(AU$3&gt;(A28stdlife+$E432),('PTRM input'!$J$170*(1+rvanilla04)^0.5)-SUM($J432:AT432),('PTRM input'!$J$170*(1+rvanilla04)^0.5)/A28stdlife))</f>
        <v>0</v>
      </c>
      <c r="AV432" s="105">
        <f>IF(A28stdlife="n/a","n/a",IF(AV$3&gt;(A28stdlife+$E432),('PTRM input'!$J$170*(1+rvanilla04)^0.5)-SUM($J432:AU432),('PTRM input'!$J$170*(1+rvanilla04)^0.5)/A28stdlife))</f>
        <v>0</v>
      </c>
      <c r="AW432" s="105">
        <f>IF(A28stdlife="n/a","n/a",IF(AW$3&gt;(A28stdlife+$E432),('PTRM input'!$J$170*(1+rvanilla04)^0.5)-SUM($J432:AV432),('PTRM input'!$J$170*(1+rvanilla04)^0.5)/A28stdlife))</f>
        <v>0</v>
      </c>
      <c r="AX432" s="105">
        <f>IF(A28stdlife="n/a","n/a",IF(AX$3&gt;(A28stdlife+$E432),('PTRM input'!$J$170*(1+rvanilla04)^0.5)-SUM($J432:AW432),('PTRM input'!$J$170*(1+rvanilla04)^0.5)/A28stdlife))</f>
        <v>0</v>
      </c>
      <c r="AY432" s="105">
        <f>IF(A28stdlife="n/a","n/a",IF(AY$3&gt;(A28stdlife+$E432),('PTRM input'!$J$170*(1+rvanilla04)^0.5)-SUM($J432:AX432),('PTRM input'!$J$170*(1+rvanilla04)^0.5)/A28stdlife))</f>
        <v>0</v>
      </c>
      <c r="AZ432" s="105">
        <f>IF(A28stdlife="n/a","n/a",IF(AZ$3&gt;(A28stdlife+$E432),('PTRM input'!$J$170*(1+rvanilla04)^0.5)-SUM($J432:AY432),('PTRM input'!$J$170*(1+rvanilla04)^0.5)/A28stdlife))</f>
        <v>0</v>
      </c>
      <c r="BA432" s="105">
        <f>IF(A28stdlife="n/a","n/a",IF(BA$3&gt;(A28stdlife+$E432),('PTRM input'!$J$170*(1+rvanilla04)^0.5)-SUM($J432:AZ432),('PTRM input'!$J$170*(1+rvanilla04)^0.5)/A28stdlife))</f>
        <v>0</v>
      </c>
      <c r="BB432" s="105">
        <f>IF(A28stdlife="n/a","n/a",IF(BB$3&gt;(A28stdlife+$E432),('PTRM input'!$J$170*(1+rvanilla04)^0.5)-SUM($J432:BA432),('PTRM input'!$J$170*(1+rvanilla04)^0.5)/A28stdlife))</f>
        <v>0</v>
      </c>
      <c r="BC432" s="105">
        <f>IF(A28stdlife="n/a","n/a",IF(BC$3&gt;(A28stdlife+$E432),('PTRM input'!$J$170*(1+rvanilla04)^0.5)-SUM($J432:BB432),('PTRM input'!$J$170*(1+rvanilla04)^0.5)/A28stdlife))</f>
        <v>0</v>
      </c>
      <c r="BD432" s="105">
        <f>IF(A28stdlife="n/a","n/a",IF(BD$3&gt;(A28stdlife+$E432),('PTRM input'!$J$170*(1+rvanilla04)^0.5)-SUM($J432:BC432),('PTRM input'!$J$170*(1+rvanilla04)^0.5)/A28stdlife))</f>
        <v>0</v>
      </c>
      <c r="BE432" s="105">
        <f>IF(A28stdlife="n/a","n/a",IF(BE$3&gt;(A28stdlife+$E432),('PTRM input'!$J$170*(1+rvanilla04)^0.5)-SUM($J432:BD432),('PTRM input'!$J$170*(1+rvanilla04)^0.5)/A28stdlife))</f>
        <v>0</v>
      </c>
      <c r="BF432" s="105">
        <f>IF(A28stdlife="n/a","n/a",IF(BF$3&gt;(A28stdlife+$E432),('PTRM input'!$J$170*(1+rvanilla04)^0.5)-SUM($J432:BE432),('PTRM input'!$J$170*(1+rvanilla04)^0.5)/A28stdlife))</f>
        <v>0</v>
      </c>
      <c r="BG432" s="105">
        <f>IF(A28stdlife="n/a","n/a",IF(BG$3&gt;(A28stdlife+$E432),('PTRM input'!$J$170*(1+rvanilla04)^0.5)-SUM($J432:BF432),('PTRM input'!$J$170*(1+rvanilla04)^0.5)/A28stdlife))</f>
        <v>0</v>
      </c>
      <c r="BH432" s="105">
        <f>IF(A28stdlife="n/a","n/a",IF(BH$3&gt;(A28stdlife+$E432),('PTRM input'!$J$170*(1+rvanilla04)^0.5)-SUM($J432:BG432),('PTRM input'!$J$170*(1+rvanilla04)^0.5)/A28stdlife))</f>
        <v>0</v>
      </c>
      <c r="BI432" s="105">
        <f>IF(A28stdlife="n/a","n/a",IF(BI$3&gt;(A28stdlife+$E432),('PTRM input'!$J$170*(1+rvanilla04)^0.5)-SUM($J432:BH432),('PTRM input'!$J$170*(1+rvanilla04)^0.5)/A28stdlife))</f>
        <v>0</v>
      </c>
      <c r="BJ432" s="234"/>
      <c r="BK432" s="234"/>
      <c r="BL432" s="234"/>
      <c r="BM432" s="234"/>
    </row>
    <row r="433" spans="1:65" s="190" customFormat="1" hidden="1" outlineLevel="2">
      <c r="A433" s="234"/>
      <c r="B433" s="32"/>
      <c r="C433" s="31"/>
      <c r="D433" s="930"/>
      <c r="E433" s="167">
        <v>5</v>
      </c>
      <c r="F433" s="34"/>
      <c r="G433" s="184"/>
      <c r="H433" s="186"/>
      <c r="I433" s="186"/>
      <c r="J433" s="186"/>
      <c r="K433" s="185"/>
      <c r="L433" s="105">
        <f>IF(A28stdlife="n/a","n/a",IF(L$3&gt;(A28stdlife+$E433),('PTRM input'!$K$170*(1+rvanilla05)^0.5)-SUM($K433:K433),('PTRM input'!$K$170*(1+rvanilla05)^0.5)/A28stdlife))</f>
        <v>0</v>
      </c>
      <c r="M433" s="105">
        <f>IF(A28stdlife="n/a","n/a",IF(M$3&gt;(A28stdlife+$E433),('PTRM input'!$K$170*(1+rvanilla05)^0.5)-SUM($K433:L433),('PTRM input'!$K$170*(1+rvanilla05)^0.5)/A28stdlife))</f>
        <v>0</v>
      </c>
      <c r="N433" s="105">
        <f>IF(A28stdlife="n/a","n/a",IF(N$3&gt;(A28stdlife+$E433),('PTRM input'!$K$170*(1+rvanilla05)^0.5)-SUM($K433:M433),('PTRM input'!$K$170*(1+rvanilla05)^0.5)/A28stdlife))</f>
        <v>0</v>
      </c>
      <c r="O433" s="105">
        <f>IF(A28stdlife="n/a","n/a",IF(O$3&gt;(A28stdlife+$E433),('PTRM input'!$K$170*(1+rvanilla05)^0.5)-SUM($K433:N433),('PTRM input'!$K$170*(1+rvanilla05)^0.5)/A28stdlife))</f>
        <v>0</v>
      </c>
      <c r="P433" s="105">
        <f>IF(A28stdlife="n/a","n/a",IF(P$3&gt;(A28stdlife+$E433),('PTRM input'!$K$170*(1+rvanilla05)^0.5)-SUM($K433:O433),('PTRM input'!$K$170*(1+rvanilla05)^0.5)/A28stdlife))</f>
        <v>0</v>
      </c>
      <c r="Q433" s="105">
        <f>IF(A28stdlife="n/a","n/a",IF(Q$3&gt;(A28stdlife+$E433),('PTRM input'!$K$170*(1+rvanilla05)^0.5)-SUM($K433:P433),('PTRM input'!$K$170*(1+rvanilla05)^0.5)/A28stdlife))</f>
        <v>0</v>
      </c>
      <c r="R433" s="105">
        <f>IF(A28stdlife="n/a","n/a",IF(R$3&gt;(A28stdlife+$E433),('PTRM input'!$K$170*(1+rvanilla05)^0.5)-SUM($K433:Q433),('PTRM input'!$K$170*(1+rvanilla05)^0.5)/A28stdlife))</f>
        <v>0</v>
      </c>
      <c r="S433" s="105">
        <f>IF(A28stdlife="n/a","n/a",IF(S$3&gt;(A28stdlife+$E433),('PTRM input'!$K$170*(1+rvanilla05)^0.5)-SUM($K433:R433),('PTRM input'!$K$170*(1+rvanilla05)^0.5)/A28stdlife))</f>
        <v>0</v>
      </c>
      <c r="T433" s="105">
        <f>IF(A28stdlife="n/a","n/a",IF(T$3&gt;(A28stdlife+$E433),('PTRM input'!$K$170*(1+rvanilla05)^0.5)-SUM($K433:S433),('PTRM input'!$K$170*(1+rvanilla05)^0.5)/A28stdlife))</f>
        <v>0</v>
      </c>
      <c r="U433" s="105">
        <f>IF(A28stdlife="n/a","n/a",IF(U$3&gt;(A28stdlife+$E433),('PTRM input'!$K$170*(1+rvanilla05)^0.5)-SUM($K433:T433),('PTRM input'!$K$170*(1+rvanilla05)^0.5)/A28stdlife))</f>
        <v>0</v>
      </c>
      <c r="V433" s="105">
        <f>IF(A28stdlife="n/a","n/a",IF(V$3&gt;(A28stdlife+$E433),('PTRM input'!$K$170*(1+rvanilla05)^0.5)-SUM($K433:U433),('PTRM input'!$K$170*(1+rvanilla05)^0.5)/A28stdlife))</f>
        <v>0</v>
      </c>
      <c r="W433" s="105">
        <f>IF(A28stdlife="n/a","n/a",IF(W$3&gt;(A28stdlife+$E433),('PTRM input'!$K$170*(1+rvanilla05)^0.5)-SUM($K433:V433),('PTRM input'!$K$170*(1+rvanilla05)^0.5)/A28stdlife))</f>
        <v>0</v>
      </c>
      <c r="X433" s="105">
        <f>IF(A28stdlife="n/a","n/a",IF(X$3&gt;(A28stdlife+$E433),('PTRM input'!$K$170*(1+rvanilla05)^0.5)-SUM($K433:W433),('PTRM input'!$K$170*(1+rvanilla05)^0.5)/A28stdlife))</f>
        <v>0</v>
      </c>
      <c r="Y433" s="105">
        <f>IF(A28stdlife="n/a","n/a",IF(Y$3&gt;(A28stdlife+$E433),('PTRM input'!$K$170*(1+rvanilla05)^0.5)-SUM($K433:X433),('PTRM input'!$K$170*(1+rvanilla05)^0.5)/A28stdlife))</f>
        <v>0</v>
      </c>
      <c r="Z433" s="105">
        <f>IF(A28stdlife="n/a","n/a",IF(Z$3&gt;(A28stdlife+$E433),('PTRM input'!$K$170*(1+rvanilla05)^0.5)-SUM($K433:Y433),('PTRM input'!$K$170*(1+rvanilla05)^0.5)/A28stdlife))</f>
        <v>0</v>
      </c>
      <c r="AA433" s="105">
        <f>IF(A28stdlife="n/a","n/a",IF(AA$3&gt;(A28stdlife+$E433),('PTRM input'!$K$170*(1+rvanilla05)^0.5)-SUM($K433:Z433),('PTRM input'!$K$170*(1+rvanilla05)^0.5)/A28stdlife))</f>
        <v>0</v>
      </c>
      <c r="AB433" s="105">
        <f>IF(A28stdlife="n/a","n/a",IF(AB$3&gt;(A28stdlife+$E433),('PTRM input'!$K$170*(1+rvanilla05)^0.5)-SUM($K433:AA433),('PTRM input'!$K$170*(1+rvanilla05)^0.5)/A28stdlife))</f>
        <v>0</v>
      </c>
      <c r="AC433" s="105">
        <f>IF(A28stdlife="n/a","n/a",IF(AC$3&gt;(A28stdlife+$E433),('PTRM input'!$K$170*(1+rvanilla05)^0.5)-SUM($K433:AB433),('PTRM input'!$K$170*(1+rvanilla05)^0.5)/A28stdlife))</f>
        <v>0</v>
      </c>
      <c r="AD433" s="105">
        <f>IF(A28stdlife="n/a","n/a",IF(AD$3&gt;(A28stdlife+$E433),('PTRM input'!$K$170*(1+rvanilla05)^0.5)-SUM($K433:AC433),('PTRM input'!$K$170*(1+rvanilla05)^0.5)/A28stdlife))</f>
        <v>0</v>
      </c>
      <c r="AE433" s="105">
        <f>IF(A28stdlife="n/a","n/a",IF(AE$3&gt;(A28stdlife+$E433),('PTRM input'!$K$170*(1+rvanilla05)^0.5)-SUM($K433:AD433),('PTRM input'!$K$170*(1+rvanilla05)^0.5)/A28stdlife))</f>
        <v>0</v>
      </c>
      <c r="AF433" s="105">
        <f>IF(A28stdlife="n/a","n/a",IF(AF$3&gt;(A28stdlife+$E433),('PTRM input'!$K$170*(1+rvanilla05)^0.5)-SUM($K433:AE433),('PTRM input'!$K$170*(1+rvanilla05)^0.5)/A28stdlife))</f>
        <v>0</v>
      </c>
      <c r="AG433" s="105">
        <f>IF(A28stdlife="n/a","n/a",IF(AG$3&gt;(A28stdlife+$E433),('PTRM input'!$K$170*(1+rvanilla05)^0.5)-SUM($K433:AF433),('PTRM input'!$K$170*(1+rvanilla05)^0.5)/A28stdlife))</f>
        <v>0</v>
      </c>
      <c r="AH433" s="105">
        <f>IF(A28stdlife="n/a","n/a",IF(AH$3&gt;(A28stdlife+$E433),('PTRM input'!$K$170*(1+rvanilla05)^0.5)-SUM($K433:AG433),('PTRM input'!$K$170*(1+rvanilla05)^0.5)/A28stdlife))</f>
        <v>0</v>
      </c>
      <c r="AI433" s="105">
        <f>IF(A28stdlife="n/a","n/a",IF(AI$3&gt;(A28stdlife+$E433),('PTRM input'!$K$170*(1+rvanilla05)^0.5)-SUM($K433:AH433),('PTRM input'!$K$170*(1+rvanilla05)^0.5)/A28stdlife))</f>
        <v>0</v>
      </c>
      <c r="AJ433" s="105">
        <f>IF(A28stdlife="n/a","n/a",IF(AJ$3&gt;(A28stdlife+$E433),('PTRM input'!$K$170*(1+rvanilla05)^0.5)-SUM($K433:AI433),('PTRM input'!$K$170*(1+rvanilla05)^0.5)/A28stdlife))</f>
        <v>0</v>
      </c>
      <c r="AK433" s="105">
        <f>IF(A28stdlife="n/a","n/a",IF(AK$3&gt;(A28stdlife+$E433),('PTRM input'!$K$170*(1+rvanilla05)^0.5)-SUM($K433:AJ433),('PTRM input'!$K$170*(1+rvanilla05)^0.5)/A28stdlife))</f>
        <v>0</v>
      </c>
      <c r="AL433" s="105">
        <f>IF(A28stdlife="n/a","n/a",IF(AL$3&gt;(A28stdlife+$E433),('PTRM input'!$K$170*(1+rvanilla05)^0.5)-SUM($K433:AK433),('PTRM input'!$K$170*(1+rvanilla05)^0.5)/A28stdlife))</f>
        <v>0</v>
      </c>
      <c r="AM433" s="105">
        <f>IF(A28stdlife="n/a","n/a",IF(AM$3&gt;(A28stdlife+$E433),('PTRM input'!$K$170*(1+rvanilla05)^0.5)-SUM($K433:AL433),('PTRM input'!$K$170*(1+rvanilla05)^0.5)/A28stdlife))</f>
        <v>0</v>
      </c>
      <c r="AN433" s="105">
        <f>IF(A28stdlife="n/a","n/a",IF(AN$3&gt;(A28stdlife+$E433),('PTRM input'!$K$170*(1+rvanilla05)^0.5)-SUM($K433:AM433),('PTRM input'!$K$170*(1+rvanilla05)^0.5)/A28stdlife))</f>
        <v>0</v>
      </c>
      <c r="AO433" s="105">
        <f>IF(A28stdlife="n/a","n/a",IF(AO$3&gt;(A28stdlife+$E433),('PTRM input'!$K$170*(1+rvanilla05)^0.5)-SUM($K433:AN433),('PTRM input'!$K$170*(1+rvanilla05)^0.5)/A28stdlife))</f>
        <v>0</v>
      </c>
      <c r="AP433" s="105">
        <f>IF(A28stdlife="n/a","n/a",IF(AP$3&gt;(A28stdlife+$E433),('PTRM input'!$K$170*(1+rvanilla05)^0.5)-SUM($K433:AO433),('PTRM input'!$K$170*(1+rvanilla05)^0.5)/A28stdlife))</f>
        <v>0</v>
      </c>
      <c r="AQ433" s="105">
        <f>IF(A28stdlife="n/a","n/a",IF(AQ$3&gt;(A28stdlife+$E433),('PTRM input'!$K$170*(1+rvanilla05)^0.5)-SUM($K433:AP433),('PTRM input'!$K$170*(1+rvanilla05)^0.5)/A28stdlife))</f>
        <v>0</v>
      </c>
      <c r="AR433" s="105">
        <f>IF(A28stdlife="n/a","n/a",IF(AR$3&gt;(A28stdlife+$E433),('PTRM input'!$K$170*(1+rvanilla05)^0.5)-SUM($K433:AQ433),('PTRM input'!$K$170*(1+rvanilla05)^0.5)/A28stdlife))</f>
        <v>0</v>
      </c>
      <c r="AS433" s="105">
        <f>IF(A28stdlife="n/a","n/a",IF(AS$3&gt;(A28stdlife+$E433),('PTRM input'!$K$170*(1+rvanilla05)^0.5)-SUM($K433:AR433),('PTRM input'!$K$170*(1+rvanilla05)^0.5)/A28stdlife))</f>
        <v>0</v>
      </c>
      <c r="AT433" s="105">
        <f>IF(A28stdlife="n/a","n/a",IF(AT$3&gt;(A28stdlife+$E433),('PTRM input'!$K$170*(1+rvanilla05)^0.5)-SUM($K433:AS433),('PTRM input'!$K$170*(1+rvanilla05)^0.5)/A28stdlife))</f>
        <v>0</v>
      </c>
      <c r="AU433" s="105">
        <f>IF(A28stdlife="n/a","n/a",IF(AU$3&gt;(A28stdlife+$E433),('PTRM input'!$K$170*(1+rvanilla05)^0.5)-SUM($K433:AT433),('PTRM input'!$K$170*(1+rvanilla05)^0.5)/A28stdlife))</f>
        <v>0</v>
      </c>
      <c r="AV433" s="105">
        <f>IF(A28stdlife="n/a","n/a",IF(AV$3&gt;(A28stdlife+$E433),('PTRM input'!$K$170*(1+rvanilla05)^0.5)-SUM($K433:AU433),('PTRM input'!$K$170*(1+rvanilla05)^0.5)/A28stdlife))</f>
        <v>0</v>
      </c>
      <c r="AW433" s="105">
        <f>IF(A28stdlife="n/a","n/a",IF(AW$3&gt;(A28stdlife+$E433),('PTRM input'!$K$170*(1+rvanilla05)^0.5)-SUM($K433:AV433),('PTRM input'!$K$170*(1+rvanilla05)^0.5)/A28stdlife))</f>
        <v>0</v>
      </c>
      <c r="AX433" s="105">
        <f>IF(A28stdlife="n/a","n/a",IF(AX$3&gt;(A28stdlife+$E433),('PTRM input'!$K$170*(1+rvanilla05)^0.5)-SUM($K433:AW433),('PTRM input'!$K$170*(1+rvanilla05)^0.5)/A28stdlife))</f>
        <v>0</v>
      </c>
      <c r="AY433" s="105">
        <f>IF(A28stdlife="n/a","n/a",IF(AY$3&gt;(A28stdlife+$E433),('PTRM input'!$K$170*(1+rvanilla05)^0.5)-SUM($K433:AX433),('PTRM input'!$K$170*(1+rvanilla05)^0.5)/A28stdlife))</f>
        <v>0</v>
      </c>
      <c r="AZ433" s="105">
        <f>IF(A28stdlife="n/a","n/a",IF(AZ$3&gt;(A28stdlife+$E433),('PTRM input'!$K$170*(1+rvanilla05)^0.5)-SUM($K433:AY433),('PTRM input'!$K$170*(1+rvanilla05)^0.5)/A28stdlife))</f>
        <v>0</v>
      </c>
      <c r="BA433" s="105">
        <f>IF(A28stdlife="n/a","n/a",IF(BA$3&gt;(A28stdlife+$E433),('PTRM input'!$K$170*(1+rvanilla05)^0.5)-SUM($K433:AZ433),('PTRM input'!$K$170*(1+rvanilla05)^0.5)/A28stdlife))</f>
        <v>0</v>
      </c>
      <c r="BB433" s="105">
        <f>IF(A28stdlife="n/a","n/a",IF(BB$3&gt;(A28stdlife+$E433),('PTRM input'!$K$170*(1+rvanilla05)^0.5)-SUM($K433:BA433),('PTRM input'!$K$170*(1+rvanilla05)^0.5)/A28stdlife))</f>
        <v>0</v>
      </c>
      <c r="BC433" s="105">
        <f>IF(A28stdlife="n/a","n/a",IF(BC$3&gt;(A28stdlife+$E433),('PTRM input'!$K$170*(1+rvanilla05)^0.5)-SUM($K433:BB433),('PTRM input'!$K$170*(1+rvanilla05)^0.5)/A28stdlife))</f>
        <v>0</v>
      </c>
      <c r="BD433" s="105">
        <f>IF(A28stdlife="n/a","n/a",IF(BD$3&gt;(A28stdlife+$E433),('PTRM input'!$K$170*(1+rvanilla05)^0.5)-SUM($K433:BC433),('PTRM input'!$K$170*(1+rvanilla05)^0.5)/A28stdlife))</f>
        <v>0</v>
      </c>
      <c r="BE433" s="105">
        <f>IF(A28stdlife="n/a","n/a",IF(BE$3&gt;(A28stdlife+$E433),('PTRM input'!$K$170*(1+rvanilla05)^0.5)-SUM($K433:BD433),('PTRM input'!$K$170*(1+rvanilla05)^0.5)/A28stdlife))</f>
        <v>0</v>
      </c>
      <c r="BF433" s="105">
        <f>IF(A28stdlife="n/a","n/a",IF(BF$3&gt;(A28stdlife+$E433),('PTRM input'!$K$170*(1+rvanilla05)^0.5)-SUM($K433:BE433),('PTRM input'!$K$170*(1+rvanilla05)^0.5)/A28stdlife))</f>
        <v>0</v>
      </c>
      <c r="BG433" s="105">
        <f>IF(A28stdlife="n/a","n/a",IF(BG$3&gt;(A28stdlife+$E433),('PTRM input'!$K$170*(1+rvanilla05)^0.5)-SUM($K433:BF433),('PTRM input'!$K$170*(1+rvanilla05)^0.5)/A28stdlife))</f>
        <v>0</v>
      </c>
      <c r="BH433" s="105">
        <f>IF(A28stdlife="n/a","n/a",IF(BH$3&gt;(A28stdlife+$E433),('PTRM input'!$K$170*(1+rvanilla05)^0.5)-SUM($K433:BG433),('PTRM input'!$K$170*(1+rvanilla05)^0.5)/A28stdlife))</f>
        <v>0</v>
      </c>
      <c r="BI433" s="105">
        <f>IF(A28stdlife="n/a","n/a",IF(BI$3&gt;(A28stdlife+$E433),('PTRM input'!$K$170*(1+rvanilla05)^0.5)-SUM($K433:BH433),('PTRM input'!$K$170*(1+rvanilla05)^0.5)/A28stdlife))</f>
        <v>0</v>
      </c>
      <c r="BJ433" s="234"/>
      <c r="BK433" s="234"/>
      <c r="BL433" s="234"/>
      <c r="BM433" s="234"/>
    </row>
    <row r="434" spans="1:65" s="190" customFormat="1" hidden="1" outlineLevel="2">
      <c r="A434" s="234"/>
      <c r="B434" s="32"/>
      <c r="C434" s="31"/>
      <c r="D434" s="930"/>
      <c r="E434" s="167">
        <v>6</v>
      </c>
      <c r="F434" s="34"/>
      <c r="G434" s="184"/>
      <c r="H434" s="186"/>
      <c r="I434" s="186"/>
      <c r="J434" s="186"/>
      <c r="K434" s="186"/>
      <c r="L434" s="185"/>
      <c r="M434" s="105">
        <f>IF(A28stdlife="n/a","n/a",IF(M$3&gt;(A28stdlife+$E434),('PTRM input'!$L$170*(1+rvanilla06)^0.5)-SUM($L434:L434),('PTRM input'!$L$170*(1+rvanilla06)^0.5)/A28stdlife))</f>
        <v>0</v>
      </c>
      <c r="N434" s="105">
        <f>IF(A28stdlife="n/a","n/a",IF(N$3&gt;(A28stdlife+$E434),('PTRM input'!$L$170*(1+rvanilla06)^0.5)-SUM($L434:M434),('PTRM input'!$L$170*(1+rvanilla06)^0.5)/A28stdlife))</f>
        <v>0</v>
      </c>
      <c r="O434" s="105">
        <f>IF(A28stdlife="n/a","n/a",IF(O$3&gt;(A28stdlife+$E434),('PTRM input'!$L$170*(1+rvanilla06)^0.5)-SUM($L434:N434),('PTRM input'!$L$170*(1+rvanilla06)^0.5)/A28stdlife))</f>
        <v>0</v>
      </c>
      <c r="P434" s="105">
        <f>IF(A28stdlife="n/a","n/a",IF(P$3&gt;(A28stdlife+$E434),('PTRM input'!$L$170*(1+rvanilla06)^0.5)-SUM($L434:O434),('PTRM input'!$L$170*(1+rvanilla06)^0.5)/A28stdlife))</f>
        <v>0</v>
      </c>
      <c r="Q434" s="105">
        <f>IF(A28stdlife="n/a","n/a",IF(Q$3&gt;(A28stdlife+$E434),('PTRM input'!$L$170*(1+rvanilla06)^0.5)-SUM($L434:P434),('PTRM input'!$L$170*(1+rvanilla06)^0.5)/A28stdlife))</f>
        <v>0</v>
      </c>
      <c r="R434" s="105">
        <f>IF(A28stdlife="n/a","n/a",IF(R$3&gt;(A28stdlife+$E434),('PTRM input'!$L$170*(1+rvanilla06)^0.5)-SUM($L434:Q434),('PTRM input'!$L$170*(1+rvanilla06)^0.5)/A28stdlife))</f>
        <v>0</v>
      </c>
      <c r="S434" s="105">
        <f>IF(A28stdlife="n/a","n/a",IF(S$3&gt;(A28stdlife+$E434),('PTRM input'!$L$170*(1+rvanilla06)^0.5)-SUM($L434:R434),('PTRM input'!$L$170*(1+rvanilla06)^0.5)/A28stdlife))</f>
        <v>0</v>
      </c>
      <c r="T434" s="105">
        <f>IF(A28stdlife="n/a","n/a",IF(T$3&gt;(A28stdlife+$E434),('PTRM input'!$L$170*(1+rvanilla06)^0.5)-SUM($L434:S434),('PTRM input'!$L$170*(1+rvanilla06)^0.5)/A28stdlife))</f>
        <v>0</v>
      </c>
      <c r="U434" s="105">
        <f>IF(A28stdlife="n/a","n/a",IF(U$3&gt;(A28stdlife+$E434),('PTRM input'!$L$170*(1+rvanilla06)^0.5)-SUM($L434:T434),('PTRM input'!$L$170*(1+rvanilla06)^0.5)/A28stdlife))</f>
        <v>0</v>
      </c>
      <c r="V434" s="105">
        <f>IF(A28stdlife="n/a","n/a",IF(V$3&gt;(A28stdlife+$E434),('PTRM input'!$L$170*(1+rvanilla06)^0.5)-SUM($L434:U434),('PTRM input'!$L$170*(1+rvanilla06)^0.5)/A28stdlife))</f>
        <v>0</v>
      </c>
      <c r="W434" s="105">
        <f>IF(A28stdlife="n/a","n/a",IF(W$3&gt;(A28stdlife+$E434),('PTRM input'!$L$170*(1+rvanilla06)^0.5)-SUM($L434:V434),('PTRM input'!$L$170*(1+rvanilla06)^0.5)/A28stdlife))</f>
        <v>0</v>
      </c>
      <c r="X434" s="105">
        <f>IF(A28stdlife="n/a","n/a",IF(X$3&gt;(A28stdlife+$E434),('PTRM input'!$L$170*(1+rvanilla06)^0.5)-SUM($L434:W434),('PTRM input'!$L$170*(1+rvanilla06)^0.5)/A28stdlife))</f>
        <v>0</v>
      </c>
      <c r="Y434" s="105">
        <f>IF(A28stdlife="n/a","n/a",IF(Y$3&gt;(A28stdlife+$E434),('PTRM input'!$L$170*(1+rvanilla06)^0.5)-SUM($L434:X434),('PTRM input'!$L$170*(1+rvanilla06)^0.5)/A28stdlife))</f>
        <v>0</v>
      </c>
      <c r="Z434" s="105">
        <f>IF(A28stdlife="n/a","n/a",IF(Z$3&gt;(A28stdlife+$E434),('PTRM input'!$L$170*(1+rvanilla06)^0.5)-SUM($L434:Y434),('PTRM input'!$L$170*(1+rvanilla06)^0.5)/A28stdlife))</f>
        <v>0</v>
      </c>
      <c r="AA434" s="105">
        <f>IF(A28stdlife="n/a","n/a",IF(AA$3&gt;(A28stdlife+$E434),('PTRM input'!$L$170*(1+rvanilla06)^0.5)-SUM($L434:Z434),('PTRM input'!$L$170*(1+rvanilla06)^0.5)/A28stdlife))</f>
        <v>0</v>
      </c>
      <c r="AB434" s="105">
        <f>IF(A28stdlife="n/a","n/a",IF(AB$3&gt;(A28stdlife+$E434),('PTRM input'!$L$170*(1+rvanilla06)^0.5)-SUM($L434:AA434),('PTRM input'!$L$170*(1+rvanilla06)^0.5)/A28stdlife))</f>
        <v>0</v>
      </c>
      <c r="AC434" s="105">
        <f>IF(A28stdlife="n/a","n/a",IF(AC$3&gt;(A28stdlife+$E434),('PTRM input'!$L$170*(1+rvanilla06)^0.5)-SUM($L434:AB434),('PTRM input'!$L$170*(1+rvanilla06)^0.5)/A28stdlife))</f>
        <v>0</v>
      </c>
      <c r="AD434" s="105">
        <f>IF(A28stdlife="n/a","n/a",IF(AD$3&gt;(A28stdlife+$E434),('PTRM input'!$L$170*(1+rvanilla06)^0.5)-SUM($L434:AC434),('PTRM input'!$L$170*(1+rvanilla06)^0.5)/A28stdlife))</f>
        <v>0</v>
      </c>
      <c r="AE434" s="105">
        <f>IF(A28stdlife="n/a","n/a",IF(AE$3&gt;(A28stdlife+$E434),('PTRM input'!$L$170*(1+rvanilla06)^0.5)-SUM($L434:AD434),('PTRM input'!$L$170*(1+rvanilla06)^0.5)/A28stdlife))</f>
        <v>0</v>
      </c>
      <c r="AF434" s="105">
        <f>IF(A28stdlife="n/a","n/a",IF(AF$3&gt;(A28stdlife+$E434),('PTRM input'!$L$170*(1+rvanilla06)^0.5)-SUM($L434:AE434),('PTRM input'!$L$170*(1+rvanilla06)^0.5)/A28stdlife))</f>
        <v>0</v>
      </c>
      <c r="AG434" s="105">
        <f>IF(A28stdlife="n/a","n/a",IF(AG$3&gt;(A28stdlife+$E434),('PTRM input'!$L$170*(1+rvanilla06)^0.5)-SUM($L434:AF434),('PTRM input'!$L$170*(1+rvanilla06)^0.5)/A28stdlife))</f>
        <v>0</v>
      </c>
      <c r="AH434" s="105">
        <f>IF(A28stdlife="n/a","n/a",IF(AH$3&gt;(A28stdlife+$E434),('PTRM input'!$L$170*(1+rvanilla06)^0.5)-SUM($L434:AG434),('PTRM input'!$L$170*(1+rvanilla06)^0.5)/A28stdlife))</f>
        <v>0</v>
      </c>
      <c r="AI434" s="105">
        <f>IF(A28stdlife="n/a","n/a",IF(AI$3&gt;(A28stdlife+$E434),('PTRM input'!$L$170*(1+rvanilla06)^0.5)-SUM($L434:AH434),('PTRM input'!$L$170*(1+rvanilla06)^0.5)/A28stdlife))</f>
        <v>0</v>
      </c>
      <c r="AJ434" s="105">
        <f>IF(A28stdlife="n/a","n/a",IF(AJ$3&gt;(A28stdlife+$E434),('PTRM input'!$L$170*(1+rvanilla06)^0.5)-SUM($L434:AI434),('PTRM input'!$L$170*(1+rvanilla06)^0.5)/A28stdlife))</f>
        <v>0</v>
      </c>
      <c r="AK434" s="105">
        <f>IF(A28stdlife="n/a","n/a",IF(AK$3&gt;(A28stdlife+$E434),('PTRM input'!$L$170*(1+rvanilla06)^0.5)-SUM($L434:AJ434),('PTRM input'!$L$170*(1+rvanilla06)^0.5)/A28stdlife))</f>
        <v>0</v>
      </c>
      <c r="AL434" s="105">
        <f>IF(A28stdlife="n/a","n/a",IF(AL$3&gt;(A28stdlife+$E434),('PTRM input'!$L$170*(1+rvanilla06)^0.5)-SUM($L434:AK434),('PTRM input'!$L$170*(1+rvanilla06)^0.5)/A28stdlife))</f>
        <v>0</v>
      </c>
      <c r="AM434" s="105">
        <f>IF(A28stdlife="n/a","n/a",IF(AM$3&gt;(A28stdlife+$E434),('PTRM input'!$L$170*(1+rvanilla06)^0.5)-SUM($L434:AL434),('PTRM input'!$L$170*(1+rvanilla06)^0.5)/A28stdlife))</f>
        <v>0</v>
      </c>
      <c r="AN434" s="105">
        <f>IF(A28stdlife="n/a","n/a",IF(AN$3&gt;(A28stdlife+$E434),('PTRM input'!$L$170*(1+rvanilla06)^0.5)-SUM($L434:AM434),('PTRM input'!$L$170*(1+rvanilla06)^0.5)/A28stdlife))</f>
        <v>0</v>
      </c>
      <c r="AO434" s="105">
        <f>IF(A28stdlife="n/a","n/a",IF(AO$3&gt;(A28stdlife+$E434),('PTRM input'!$L$170*(1+rvanilla06)^0.5)-SUM($L434:AN434),('PTRM input'!$L$170*(1+rvanilla06)^0.5)/A28stdlife))</f>
        <v>0</v>
      </c>
      <c r="AP434" s="105">
        <f>IF(A28stdlife="n/a","n/a",IF(AP$3&gt;(A28stdlife+$E434),('PTRM input'!$L$170*(1+rvanilla06)^0.5)-SUM($L434:AO434),('PTRM input'!$L$170*(1+rvanilla06)^0.5)/A28stdlife))</f>
        <v>0</v>
      </c>
      <c r="AQ434" s="105">
        <f>IF(A28stdlife="n/a","n/a",IF(AQ$3&gt;(A28stdlife+$E434),('PTRM input'!$L$170*(1+rvanilla06)^0.5)-SUM($L434:AP434),('PTRM input'!$L$170*(1+rvanilla06)^0.5)/A28stdlife))</f>
        <v>0</v>
      </c>
      <c r="AR434" s="105">
        <f>IF(A28stdlife="n/a","n/a",IF(AR$3&gt;(A28stdlife+$E434),('PTRM input'!$L$170*(1+rvanilla06)^0.5)-SUM($L434:AQ434),('PTRM input'!$L$170*(1+rvanilla06)^0.5)/A28stdlife))</f>
        <v>0</v>
      </c>
      <c r="AS434" s="105">
        <f>IF(A28stdlife="n/a","n/a",IF(AS$3&gt;(A28stdlife+$E434),('PTRM input'!$L$170*(1+rvanilla06)^0.5)-SUM($L434:AR434),('PTRM input'!$L$170*(1+rvanilla06)^0.5)/A28stdlife))</f>
        <v>0</v>
      </c>
      <c r="AT434" s="105">
        <f>IF(A28stdlife="n/a","n/a",IF(AT$3&gt;(A28stdlife+$E434),('PTRM input'!$L$170*(1+rvanilla06)^0.5)-SUM($L434:AS434),('PTRM input'!$L$170*(1+rvanilla06)^0.5)/A28stdlife))</f>
        <v>0</v>
      </c>
      <c r="AU434" s="105">
        <f>IF(A28stdlife="n/a","n/a",IF(AU$3&gt;(A28stdlife+$E434),('PTRM input'!$L$170*(1+rvanilla06)^0.5)-SUM($L434:AT434),('PTRM input'!$L$170*(1+rvanilla06)^0.5)/A28stdlife))</f>
        <v>0</v>
      </c>
      <c r="AV434" s="105">
        <f>IF(A28stdlife="n/a","n/a",IF(AV$3&gt;(A28stdlife+$E434),('PTRM input'!$L$170*(1+rvanilla06)^0.5)-SUM($L434:AU434),('PTRM input'!$L$170*(1+rvanilla06)^0.5)/A28stdlife))</f>
        <v>0</v>
      </c>
      <c r="AW434" s="105">
        <f>IF(A28stdlife="n/a","n/a",IF(AW$3&gt;(A28stdlife+$E434),('PTRM input'!$L$170*(1+rvanilla06)^0.5)-SUM($L434:AV434),('PTRM input'!$L$170*(1+rvanilla06)^0.5)/A28stdlife))</f>
        <v>0</v>
      </c>
      <c r="AX434" s="105">
        <f>IF(A28stdlife="n/a","n/a",IF(AX$3&gt;(A28stdlife+$E434),('PTRM input'!$L$170*(1+rvanilla06)^0.5)-SUM($L434:AW434),('PTRM input'!$L$170*(1+rvanilla06)^0.5)/A28stdlife))</f>
        <v>0</v>
      </c>
      <c r="AY434" s="105">
        <f>IF(A28stdlife="n/a","n/a",IF(AY$3&gt;(A28stdlife+$E434),('PTRM input'!$L$170*(1+rvanilla06)^0.5)-SUM($L434:AX434),('PTRM input'!$L$170*(1+rvanilla06)^0.5)/A28stdlife))</f>
        <v>0</v>
      </c>
      <c r="AZ434" s="105">
        <f>IF(A28stdlife="n/a","n/a",IF(AZ$3&gt;(A28stdlife+$E434),('PTRM input'!$L$170*(1+rvanilla06)^0.5)-SUM($L434:AY434),('PTRM input'!$L$170*(1+rvanilla06)^0.5)/A28stdlife))</f>
        <v>0</v>
      </c>
      <c r="BA434" s="105">
        <f>IF(A28stdlife="n/a","n/a",IF(BA$3&gt;(A28stdlife+$E434),('PTRM input'!$L$170*(1+rvanilla06)^0.5)-SUM($L434:AZ434),('PTRM input'!$L$170*(1+rvanilla06)^0.5)/A28stdlife))</f>
        <v>0</v>
      </c>
      <c r="BB434" s="105">
        <f>IF(A28stdlife="n/a","n/a",IF(BB$3&gt;(A28stdlife+$E434),('PTRM input'!$L$170*(1+rvanilla06)^0.5)-SUM($L434:BA434),('PTRM input'!$L$170*(1+rvanilla06)^0.5)/A28stdlife))</f>
        <v>0</v>
      </c>
      <c r="BC434" s="105">
        <f>IF(A28stdlife="n/a","n/a",IF(BC$3&gt;(A28stdlife+$E434),('PTRM input'!$L$170*(1+rvanilla06)^0.5)-SUM($L434:BB434),('PTRM input'!$L$170*(1+rvanilla06)^0.5)/A28stdlife))</f>
        <v>0</v>
      </c>
      <c r="BD434" s="105">
        <f>IF(A28stdlife="n/a","n/a",IF(BD$3&gt;(A28stdlife+$E434),('PTRM input'!$L$170*(1+rvanilla06)^0.5)-SUM($L434:BC434),('PTRM input'!$L$170*(1+rvanilla06)^0.5)/A28stdlife))</f>
        <v>0</v>
      </c>
      <c r="BE434" s="105">
        <f>IF(A28stdlife="n/a","n/a",IF(BE$3&gt;(A28stdlife+$E434),('PTRM input'!$L$170*(1+rvanilla06)^0.5)-SUM($L434:BD434),('PTRM input'!$L$170*(1+rvanilla06)^0.5)/A28stdlife))</f>
        <v>0</v>
      </c>
      <c r="BF434" s="105">
        <f>IF(A28stdlife="n/a","n/a",IF(BF$3&gt;(A28stdlife+$E434),('PTRM input'!$L$170*(1+rvanilla06)^0.5)-SUM($L434:BE434),('PTRM input'!$L$170*(1+rvanilla06)^0.5)/A28stdlife))</f>
        <v>0</v>
      </c>
      <c r="BG434" s="105">
        <f>IF(A28stdlife="n/a","n/a",IF(BG$3&gt;(A28stdlife+$E434),('PTRM input'!$L$170*(1+rvanilla06)^0.5)-SUM($L434:BF434),('PTRM input'!$L$170*(1+rvanilla06)^0.5)/A28stdlife))</f>
        <v>0</v>
      </c>
      <c r="BH434" s="105">
        <f>IF(A28stdlife="n/a","n/a",IF(BH$3&gt;(A28stdlife+$E434),('PTRM input'!$L$170*(1+rvanilla06)^0.5)-SUM($L434:BG434),('PTRM input'!$L$170*(1+rvanilla06)^0.5)/A28stdlife))</f>
        <v>0</v>
      </c>
      <c r="BI434" s="105">
        <f>IF(A28stdlife="n/a","n/a",IF(BI$3&gt;(A28stdlife+$E434),('PTRM input'!$L$170*(1+rvanilla06)^0.5)-SUM($L434:BH434),('PTRM input'!$L$170*(1+rvanilla06)^0.5)/A28stdlife))</f>
        <v>0</v>
      </c>
      <c r="BJ434" s="234"/>
      <c r="BK434" s="234"/>
      <c r="BL434" s="234"/>
      <c r="BM434" s="234"/>
    </row>
    <row r="435" spans="1:65" s="190" customFormat="1" hidden="1" outlineLevel="2">
      <c r="A435" s="234"/>
      <c r="B435" s="32"/>
      <c r="C435" s="31"/>
      <c r="D435" s="930"/>
      <c r="E435" s="167">
        <v>7</v>
      </c>
      <c r="F435" s="34"/>
      <c r="G435" s="184"/>
      <c r="H435" s="186"/>
      <c r="I435" s="186"/>
      <c r="J435" s="186"/>
      <c r="K435" s="186"/>
      <c r="L435" s="186"/>
      <c r="M435" s="185"/>
      <c r="N435" s="105">
        <f>IF(A28stdlife="n/a","n/a",IF(N$3&gt;(A28stdlife+$E435),('PTRM input'!$M$170*(1+rvanilla07)^0.5)-SUM($M435:M435),('PTRM input'!$M$170*(1+rvanilla07)^0.5)/A28stdlife))</f>
        <v>0</v>
      </c>
      <c r="O435" s="105">
        <f>IF(A28stdlife="n/a","n/a",IF(O$3&gt;(A28stdlife+$E435),('PTRM input'!$M$170*(1+rvanilla07)^0.5)-SUM($M435:N435),('PTRM input'!$M$170*(1+rvanilla07)^0.5)/A28stdlife))</f>
        <v>0</v>
      </c>
      <c r="P435" s="105">
        <f>IF(A28stdlife="n/a","n/a",IF(P$3&gt;(A28stdlife+$E435),('PTRM input'!$M$170*(1+rvanilla07)^0.5)-SUM($M435:O435),('PTRM input'!$M$170*(1+rvanilla07)^0.5)/A28stdlife))</f>
        <v>0</v>
      </c>
      <c r="Q435" s="105">
        <f>IF(A28stdlife="n/a","n/a",IF(Q$3&gt;(A28stdlife+$E435),('PTRM input'!$M$170*(1+rvanilla07)^0.5)-SUM($M435:P435),('PTRM input'!$M$170*(1+rvanilla07)^0.5)/A28stdlife))</f>
        <v>0</v>
      </c>
      <c r="R435" s="105">
        <f>IF(A28stdlife="n/a","n/a",IF(R$3&gt;(A28stdlife+$E435),('PTRM input'!$M$170*(1+rvanilla07)^0.5)-SUM($M435:Q435),('PTRM input'!$M$170*(1+rvanilla07)^0.5)/A28stdlife))</f>
        <v>0</v>
      </c>
      <c r="S435" s="105">
        <f>IF(A28stdlife="n/a","n/a",IF(S$3&gt;(A28stdlife+$E435),('PTRM input'!$M$170*(1+rvanilla07)^0.5)-SUM($M435:R435),('PTRM input'!$M$170*(1+rvanilla07)^0.5)/A28stdlife))</f>
        <v>0</v>
      </c>
      <c r="T435" s="105">
        <f>IF(A28stdlife="n/a","n/a",IF(T$3&gt;(A28stdlife+$E435),('PTRM input'!$M$170*(1+rvanilla07)^0.5)-SUM($M435:S435),('PTRM input'!$M$170*(1+rvanilla07)^0.5)/A28stdlife))</f>
        <v>0</v>
      </c>
      <c r="U435" s="105">
        <f>IF(A28stdlife="n/a","n/a",IF(U$3&gt;(A28stdlife+$E435),('PTRM input'!$M$170*(1+rvanilla07)^0.5)-SUM($M435:T435),('PTRM input'!$M$170*(1+rvanilla07)^0.5)/A28stdlife))</f>
        <v>0</v>
      </c>
      <c r="V435" s="105">
        <f>IF(A28stdlife="n/a","n/a",IF(V$3&gt;(A28stdlife+$E435),('PTRM input'!$M$170*(1+rvanilla07)^0.5)-SUM($M435:U435),('PTRM input'!$M$170*(1+rvanilla07)^0.5)/A28stdlife))</f>
        <v>0</v>
      </c>
      <c r="W435" s="105">
        <f>IF(A28stdlife="n/a","n/a",IF(W$3&gt;(A28stdlife+$E435),('PTRM input'!$M$170*(1+rvanilla07)^0.5)-SUM($M435:V435),('PTRM input'!$M$170*(1+rvanilla07)^0.5)/A28stdlife))</f>
        <v>0</v>
      </c>
      <c r="X435" s="105">
        <f>IF(A28stdlife="n/a","n/a",IF(X$3&gt;(A28stdlife+$E435),('PTRM input'!$M$170*(1+rvanilla07)^0.5)-SUM($M435:W435),('PTRM input'!$M$170*(1+rvanilla07)^0.5)/A28stdlife))</f>
        <v>0</v>
      </c>
      <c r="Y435" s="105">
        <f>IF(A28stdlife="n/a","n/a",IF(Y$3&gt;(A28stdlife+$E435),('PTRM input'!$M$170*(1+rvanilla07)^0.5)-SUM($M435:X435),('PTRM input'!$M$170*(1+rvanilla07)^0.5)/A28stdlife))</f>
        <v>0</v>
      </c>
      <c r="Z435" s="105">
        <f>IF(A28stdlife="n/a","n/a",IF(Z$3&gt;(A28stdlife+$E435),('PTRM input'!$M$170*(1+rvanilla07)^0.5)-SUM($M435:Y435),('PTRM input'!$M$170*(1+rvanilla07)^0.5)/A28stdlife))</f>
        <v>0</v>
      </c>
      <c r="AA435" s="105">
        <f>IF(A28stdlife="n/a","n/a",IF(AA$3&gt;(A28stdlife+$E435),('PTRM input'!$M$170*(1+rvanilla07)^0.5)-SUM($M435:Z435),('PTRM input'!$M$170*(1+rvanilla07)^0.5)/A28stdlife))</f>
        <v>0</v>
      </c>
      <c r="AB435" s="105">
        <f>IF(A28stdlife="n/a","n/a",IF(AB$3&gt;(A28stdlife+$E435),('PTRM input'!$M$170*(1+rvanilla07)^0.5)-SUM($M435:AA435),('PTRM input'!$M$170*(1+rvanilla07)^0.5)/A28stdlife))</f>
        <v>0</v>
      </c>
      <c r="AC435" s="105">
        <f>IF(A28stdlife="n/a","n/a",IF(AC$3&gt;(A28stdlife+$E435),('PTRM input'!$M$170*(1+rvanilla07)^0.5)-SUM($M435:AB435),('PTRM input'!$M$170*(1+rvanilla07)^0.5)/A28stdlife))</f>
        <v>0</v>
      </c>
      <c r="AD435" s="105">
        <f>IF(A28stdlife="n/a","n/a",IF(AD$3&gt;(A28stdlife+$E435),('PTRM input'!$M$170*(1+rvanilla07)^0.5)-SUM($M435:AC435),('PTRM input'!$M$170*(1+rvanilla07)^0.5)/A28stdlife))</f>
        <v>0</v>
      </c>
      <c r="AE435" s="105">
        <f>IF(A28stdlife="n/a","n/a",IF(AE$3&gt;(A28stdlife+$E435),('PTRM input'!$M$170*(1+rvanilla07)^0.5)-SUM($M435:AD435),('PTRM input'!$M$170*(1+rvanilla07)^0.5)/A28stdlife))</f>
        <v>0</v>
      </c>
      <c r="AF435" s="105">
        <f>IF(A28stdlife="n/a","n/a",IF(AF$3&gt;(A28stdlife+$E435),('PTRM input'!$M$170*(1+rvanilla07)^0.5)-SUM($M435:AE435),('PTRM input'!$M$170*(1+rvanilla07)^0.5)/A28stdlife))</f>
        <v>0</v>
      </c>
      <c r="AG435" s="105">
        <f>IF(A28stdlife="n/a","n/a",IF(AG$3&gt;(A28stdlife+$E435),('PTRM input'!$M$170*(1+rvanilla07)^0.5)-SUM($M435:AF435),('PTRM input'!$M$170*(1+rvanilla07)^0.5)/A28stdlife))</f>
        <v>0</v>
      </c>
      <c r="AH435" s="105">
        <f>IF(A28stdlife="n/a","n/a",IF(AH$3&gt;(A28stdlife+$E435),('PTRM input'!$M$170*(1+rvanilla07)^0.5)-SUM($M435:AG435),('PTRM input'!$M$170*(1+rvanilla07)^0.5)/A28stdlife))</f>
        <v>0</v>
      </c>
      <c r="AI435" s="105">
        <f>IF(A28stdlife="n/a","n/a",IF(AI$3&gt;(A28stdlife+$E435),('PTRM input'!$M$170*(1+rvanilla07)^0.5)-SUM($M435:AH435),('PTRM input'!$M$170*(1+rvanilla07)^0.5)/A28stdlife))</f>
        <v>0</v>
      </c>
      <c r="AJ435" s="105">
        <f>IF(A28stdlife="n/a","n/a",IF(AJ$3&gt;(A28stdlife+$E435),('PTRM input'!$M$170*(1+rvanilla07)^0.5)-SUM($M435:AI435),('PTRM input'!$M$170*(1+rvanilla07)^0.5)/A28stdlife))</f>
        <v>0</v>
      </c>
      <c r="AK435" s="105">
        <f>IF(A28stdlife="n/a","n/a",IF(AK$3&gt;(A28stdlife+$E435),('PTRM input'!$M$170*(1+rvanilla07)^0.5)-SUM($M435:AJ435),('PTRM input'!$M$170*(1+rvanilla07)^0.5)/A28stdlife))</f>
        <v>0</v>
      </c>
      <c r="AL435" s="105">
        <f>IF(A28stdlife="n/a","n/a",IF(AL$3&gt;(A28stdlife+$E435),('PTRM input'!$M$170*(1+rvanilla07)^0.5)-SUM($M435:AK435),('PTRM input'!$M$170*(1+rvanilla07)^0.5)/A28stdlife))</f>
        <v>0</v>
      </c>
      <c r="AM435" s="105">
        <f>IF(A28stdlife="n/a","n/a",IF(AM$3&gt;(A28stdlife+$E435),('PTRM input'!$M$170*(1+rvanilla07)^0.5)-SUM($M435:AL435),('PTRM input'!$M$170*(1+rvanilla07)^0.5)/A28stdlife))</f>
        <v>0</v>
      </c>
      <c r="AN435" s="105">
        <f>IF(A28stdlife="n/a","n/a",IF(AN$3&gt;(A28stdlife+$E435),('PTRM input'!$M$170*(1+rvanilla07)^0.5)-SUM($M435:AM435),('PTRM input'!$M$170*(1+rvanilla07)^0.5)/A28stdlife))</f>
        <v>0</v>
      </c>
      <c r="AO435" s="105">
        <f>IF(A28stdlife="n/a","n/a",IF(AO$3&gt;(A28stdlife+$E435),('PTRM input'!$M$170*(1+rvanilla07)^0.5)-SUM($M435:AN435),('PTRM input'!$M$170*(1+rvanilla07)^0.5)/A28stdlife))</f>
        <v>0</v>
      </c>
      <c r="AP435" s="105">
        <f>IF(A28stdlife="n/a","n/a",IF(AP$3&gt;(A28stdlife+$E435),('PTRM input'!$M$170*(1+rvanilla07)^0.5)-SUM($M435:AO435),('PTRM input'!$M$170*(1+rvanilla07)^0.5)/A28stdlife))</f>
        <v>0</v>
      </c>
      <c r="AQ435" s="105">
        <f>IF(A28stdlife="n/a","n/a",IF(AQ$3&gt;(A28stdlife+$E435),('PTRM input'!$M$170*(1+rvanilla07)^0.5)-SUM($M435:AP435),('PTRM input'!$M$170*(1+rvanilla07)^0.5)/A28stdlife))</f>
        <v>0</v>
      </c>
      <c r="AR435" s="105">
        <f>IF(A28stdlife="n/a","n/a",IF(AR$3&gt;(A28stdlife+$E435),('PTRM input'!$M$170*(1+rvanilla07)^0.5)-SUM($M435:AQ435),('PTRM input'!$M$170*(1+rvanilla07)^0.5)/A28stdlife))</f>
        <v>0</v>
      </c>
      <c r="AS435" s="105">
        <f>IF(A28stdlife="n/a","n/a",IF(AS$3&gt;(A28stdlife+$E435),('PTRM input'!$M$170*(1+rvanilla07)^0.5)-SUM($M435:AR435),('PTRM input'!$M$170*(1+rvanilla07)^0.5)/A28stdlife))</f>
        <v>0</v>
      </c>
      <c r="AT435" s="105">
        <f>IF(A28stdlife="n/a","n/a",IF(AT$3&gt;(A28stdlife+$E435),('PTRM input'!$M$170*(1+rvanilla07)^0.5)-SUM($M435:AS435),('PTRM input'!$M$170*(1+rvanilla07)^0.5)/A28stdlife))</f>
        <v>0</v>
      </c>
      <c r="AU435" s="105">
        <f>IF(A28stdlife="n/a","n/a",IF(AU$3&gt;(A28stdlife+$E435),('PTRM input'!$M$170*(1+rvanilla07)^0.5)-SUM($M435:AT435),('PTRM input'!$M$170*(1+rvanilla07)^0.5)/A28stdlife))</f>
        <v>0</v>
      </c>
      <c r="AV435" s="105">
        <f>IF(A28stdlife="n/a","n/a",IF(AV$3&gt;(A28stdlife+$E435),('PTRM input'!$M$170*(1+rvanilla07)^0.5)-SUM($M435:AU435),('PTRM input'!$M$170*(1+rvanilla07)^0.5)/A28stdlife))</f>
        <v>0</v>
      </c>
      <c r="AW435" s="105">
        <f>IF(A28stdlife="n/a","n/a",IF(AW$3&gt;(A28stdlife+$E435),('PTRM input'!$M$170*(1+rvanilla07)^0.5)-SUM($M435:AV435),('PTRM input'!$M$170*(1+rvanilla07)^0.5)/A28stdlife))</f>
        <v>0</v>
      </c>
      <c r="AX435" s="105">
        <f>IF(A28stdlife="n/a","n/a",IF(AX$3&gt;(A28stdlife+$E435),('PTRM input'!$M$170*(1+rvanilla07)^0.5)-SUM($M435:AW435),('PTRM input'!$M$170*(1+rvanilla07)^0.5)/A28stdlife))</f>
        <v>0</v>
      </c>
      <c r="AY435" s="105">
        <f>IF(A28stdlife="n/a","n/a",IF(AY$3&gt;(A28stdlife+$E435),('PTRM input'!$M$170*(1+rvanilla07)^0.5)-SUM($M435:AX435),('PTRM input'!$M$170*(1+rvanilla07)^0.5)/A28stdlife))</f>
        <v>0</v>
      </c>
      <c r="AZ435" s="105">
        <f>IF(A28stdlife="n/a","n/a",IF(AZ$3&gt;(A28stdlife+$E435),('PTRM input'!$M$170*(1+rvanilla07)^0.5)-SUM($M435:AY435),('PTRM input'!$M$170*(1+rvanilla07)^0.5)/A28stdlife))</f>
        <v>0</v>
      </c>
      <c r="BA435" s="105">
        <f>IF(A28stdlife="n/a","n/a",IF(BA$3&gt;(A28stdlife+$E435),('PTRM input'!$M$170*(1+rvanilla07)^0.5)-SUM($M435:AZ435),('PTRM input'!$M$170*(1+rvanilla07)^0.5)/A28stdlife))</f>
        <v>0</v>
      </c>
      <c r="BB435" s="105">
        <f>IF(A28stdlife="n/a","n/a",IF(BB$3&gt;(A28stdlife+$E435),('PTRM input'!$M$170*(1+rvanilla07)^0.5)-SUM($M435:BA435),('PTRM input'!$M$170*(1+rvanilla07)^0.5)/A28stdlife))</f>
        <v>0</v>
      </c>
      <c r="BC435" s="105">
        <f>IF(A28stdlife="n/a","n/a",IF(BC$3&gt;(A28stdlife+$E435),('PTRM input'!$M$170*(1+rvanilla07)^0.5)-SUM($M435:BB435),('PTRM input'!$M$170*(1+rvanilla07)^0.5)/A28stdlife))</f>
        <v>0</v>
      </c>
      <c r="BD435" s="105">
        <f>IF(A28stdlife="n/a","n/a",IF(BD$3&gt;(A28stdlife+$E435),('PTRM input'!$M$170*(1+rvanilla07)^0.5)-SUM($M435:BC435),('PTRM input'!$M$170*(1+rvanilla07)^0.5)/A28stdlife))</f>
        <v>0</v>
      </c>
      <c r="BE435" s="105">
        <f>IF(A28stdlife="n/a","n/a",IF(BE$3&gt;(A28stdlife+$E435),('PTRM input'!$M$170*(1+rvanilla07)^0.5)-SUM($M435:BD435),('PTRM input'!$M$170*(1+rvanilla07)^0.5)/A28stdlife))</f>
        <v>0</v>
      </c>
      <c r="BF435" s="105">
        <f>IF(A28stdlife="n/a","n/a",IF(BF$3&gt;(A28stdlife+$E435),('PTRM input'!$M$170*(1+rvanilla07)^0.5)-SUM($M435:BE435),('PTRM input'!$M$170*(1+rvanilla07)^0.5)/A28stdlife))</f>
        <v>0</v>
      </c>
      <c r="BG435" s="105">
        <f>IF(A28stdlife="n/a","n/a",IF(BG$3&gt;(A28stdlife+$E435),('PTRM input'!$M$170*(1+rvanilla07)^0.5)-SUM($M435:BF435),('PTRM input'!$M$170*(1+rvanilla07)^0.5)/A28stdlife))</f>
        <v>0</v>
      </c>
      <c r="BH435" s="105">
        <f>IF(A28stdlife="n/a","n/a",IF(BH$3&gt;(A28stdlife+$E435),('PTRM input'!$M$170*(1+rvanilla07)^0.5)-SUM($M435:BG435),('PTRM input'!$M$170*(1+rvanilla07)^0.5)/A28stdlife))</f>
        <v>0</v>
      </c>
      <c r="BI435" s="105">
        <f>IF(A28stdlife="n/a","n/a",IF(BI$3&gt;(A28stdlife+$E435),('PTRM input'!$M$170*(1+rvanilla07)^0.5)-SUM($M435:BH435),('PTRM input'!$M$170*(1+rvanilla07)^0.5)/A28stdlife))</f>
        <v>0</v>
      </c>
      <c r="BJ435" s="234"/>
      <c r="BK435" s="234"/>
      <c r="BL435" s="234"/>
      <c r="BM435" s="234"/>
    </row>
    <row r="436" spans="1:65" s="190" customFormat="1" hidden="1" outlineLevel="2">
      <c r="A436" s="234"/>
      <c r="B436" s="32"/>
      <c r="C436" s="31"/>
      <c r="D436" s="930"/>
      <c r="E436" s="167">
        <v>8</v>
      </c>
      <c r="F436" s="34"/>
      <c r="G436" s="184"/>
      <c r="H436" s="186"/>
      <c r="I436" s="186"/>
      <c r="J436" s="186"/>
      <c r="K436" s="186"/>
      <c r="L436" s="186"/>
      <c r="M436" s="186"/>
      <c r="N436" s="185"/>
      <c r="O436" s="105">
        <f>IF(A28stdlife="n/a","n/a",IF(O$3&gt;(A28stdlife+$E436),('PTRM input'!$N$170*(1+rvanilla08)^0.5)-SUM($N436:N436),('PTRM input'!$N$170*(1+rvanilla08)^0.5)/A28stdlife))</f>
        <v>0</v>
      </c>
      <c r="P436" s="105">
        <f>IF(A28stdlife="n/a","n/a",IF(P$3&gt;(A28stdlife+$E436),('PTRM input'!$N$170*(1+rvanilla08)^0.5)-SUM($N436:O436),('PTRM input'!$N$170*(1+rvanilla08)^0.5)/A28stdlife))</f>
        <v>0</v>
      </c>
      <c r="Q436" s="105">
        <f>IF(A28stdlife="n/a","n/a",IF(Q$3&gt;(A28stdlife+$E436),('PTRM input'!$N$170*(1+rvanilla08)^0.5)-SUM($N436:P436),('PTRM input'!$N$170*(1+rvanilla08)^0.5)/A28stdlife))</f>
        <v>0</v>
      </c>
      <c r="R436" s="105">
        <f>IF(A28stdlife="n/a","n/a",IF(R$3&gt;(A28stdlife+$E436),('PTRM input'!$N$170*(1+rvanilla08)^0.5)-SUM($N436:Q436),('PTRM input'!$N$170*(1+rvanilla08)^0.5)/A28stdlife))</f>
        <v>0</v>
      </c>
      <c r="S436" s="105">
        <f>IF(A28stdlife="n/a","n/a",IF(S$3&gt;(A28stdlife+$E436),('PTRM input'!$N$170*(1+rvanilla08)^0.5)-SUM($N436:R436),('PTRM input'!$N$170*(1+rvanilla08)^0.5)/A28stdlife))</f>
        <v>0</v>
      </c>
      <c r="T436" s="105">
        <f>IF(A28stdlife="n/a","n/a",IF(T$3&gt;(A28stdlife+$E436),('PTRM input'!$N$170*(1+rvanilla08)^0.5)-SUM($N436:S436),('PTRM input'!$N$170*(1+rvanilla08)^0.5)/A28stdlife))</f>
        <v>0</v>
      </c>
      <c r="U436" s="105">
        <f>IF(A28stdlife="n/a","n/a",IF(U$3&gt;(A28stdlife+$E436),('PTRM input'!$N$170*(1+rvanilla08)^0.5)-SUM($N436:T436),('PTRM input'!$N$170*(1+rvanilla08)^0.5)/A28stdlife))</f>
        <v>0</v>
      </c>
      <c r="V436" s="105">
        <f>IF(A28stdlife="n/a","n/a",IF(V$3&gt;(A28stdlife+$E436),('PTRM input'!$N$170*(1+rvanilla08)^0.5)-SUM($N436:U436),('PTRM input'!$N$170*(1+rvanilla08)^0.5)/A28stdlife))</f>
        <v>0</v>
      </c>
      <c r="W436" s="105">
        <f>IF(A28stdlife="n/a","n/a",IF(W$3&gt;(A28stdlife+$E436),('PTRM input'!$N$170*(1+rvanilla08)^0.5)-SUM($N436:V436),('PTRM input'!$N$170*(1+rvanilla08)^0.5)/A28stdlife))</f>
        <v>0</v>
      </c>
      <c r="X436" s="105">
        <f>IF(A28stdlife="n/a","n/a",IF(X$3&gt;(A28stdlife+$E436),('PTRM input'!$N$170*(1+rvanilla08)^0.5)-SUM($N436:W436),('PTRM input'!$N$170*(1+rvanilla08)^0.5)/A28stdlife))</f>
        <v>0</v>
      </c>
      <c r="Y436" s="105">
        <f>IF(A28stdlife="n/a","n/a",IF(Y$3&gt;(A28stdlife+$E436),('PTRM input'!$N$170*(1+rvanilla08)^0.5)-SUM($N436:X436),('PTRM input'!$N$170*(1+rvanilla08)^0.5)/A28stdlife))</f>
        <v>0</v>
      </c>
      <c r="Z436" s="105">
        <f>IF(A28stdlife="n/a","n/a",IF(Z$3&gt;(A28stdlife+$E436),('PTRM input'!$N$170*(1+rvanilla08)^0.5)-SUM($N436:Y436),('PTRM input'!$N$170*(1+rvanilla08)^0.5)/A28stdlife))</f>
        <v>0</v>
      </c>
      <c r="AA436" s="105">
        <f>IF(A28stdlife="n/a","n/a",IF(AA$3&gt;(A28stdlife+$E436),('PTRM input'!$N$170*(1+rvanilla08)^0.5)-SUM($N436:Z436),('PTRM input'!$N$170*(1+rvanilla08)^0.5)/A28stdlife))</f>
        <v>0</v>
      </c>
      <c r="AB436" s="105">
        <f>IF(A28stdlife="n/a","n/a",IF(AB$3&gt;(A28stdlife+$E436),('PTRM input'!$N$170*(1+rvanilla08)^0.5)-SUM($N436:AA436),('PTRM input'!$N$170*(1+rvanilla08)^0.5)/A28stdlife))</f>
        <v>0</v>
      </c>
      <c r="AC436" s="105">
        <f>IF(A28stdlife="n/a","n/a",IF(AC$3&gt;(A28stdlife+$E436),('PTRM input'!$N$170*(1+rvanilla08)^0.5)-SUM($N436:AB436),('PTRM input'!$N$170*(1+rvanilla08)^0.5)/A28stdlife))</f>
        <v>0</v>
      </c>
      <c r="AD436" s="105">
        <f>IF(A28stdlife="n/a","n/a",IF(AD$3&gt;(A28stdlife+$E436),('PTRM input'!$N$170*(1+rvanilla08)^0.5)-SUM($N436:AC436),('PTRM input'!$N$170*(1+rvanilla08)^0.5)/A28stdlife))</f>
        <v>0</v>
      </c>
      <c r="AE436" s="105">
        <f>IF(A28stdlife="n/a","n/a",IF(AE$3&gt;(A28stdlife+$E436),('PTRM input'!$N$170*(1+rvanilla08)^0.5)-SUM($N436:AD436),('PTRM input'!$N$170*(1+rvanilla08)^0.5)/A28stdlife))</f>
        <v>0</v>
      </c>
      <c r="AF436" s="105">
        <f>IF(A28stdlife="n/a","n/a",IF(AF$3&gt;(A28stdlife+$E436),('PTRM input'!$N$170*(1+rvanilla08)^0.5)-SUM($N436:AE436),('PTRM input'!$N$170*(1+rvanilla08)^0.5)/A28stdlife))</f>
        <v>0</v>
      </c>
      <c r="AG436" s="105">
        <f>IF(A28stdlife="n/a","n/a",IF(AG$3&gt;(A28stdlife+$E436),('PTRM input'!$N$170*(1+rvanilla08)^0.5)-SUM($N436:AF436),('PTRM input'!$N$170*(1+rvanilla08)^0.5)/A28stdlife))</f>
        <v>0</v>
      </c>
      <c r="AH436" s="105">
        <f>IF(A28stdlife="n/a","n/a",IF(AH$3&gt;(A28stdlife+$E436),('PTRM input'!$N$170*(1+rvanilla08)^0.5)-SUM($N436:AG436),('PTRM input'!$N$170*(1+rvanilla08)^0.5)/A28stdlife))</f>
        <v>0</v>
      </c>
      <c r="AI436" s="105">
        <f>IF(A28stdlife="n/a","n/a",IF(AI$3&gt;(A28stdlife+$E436),('PTRM input'!$N$170*(1+rvanilla08)^0.5)-SUM($N436:AH436),('PTRM input'!$N$170*(1+rvanilla08)^0.5)/A28stdlife))</f>
        <v>0</v>
      </c>
      <c r="AJ436" s="105">
        <f>IF(A28stdlife="n/a","n/a",IF(AJ$3&gt;(A28stdlife+$E436),('PTRM input'!$N$170*(1+rvanilla08)^0.5)-SUM($N436:AI436),('PTRM input'!$N$170*(1+rvanilla08)^0.5)/A28stdlife))</f>
        <v>0</v>
      </c>
      <c r="AK436" s="105">
        <f>IF(A28stdlife="n/a","n/a",IF(AK$3&gt;(A28stdlife+$E436),('PTRM input'!$N$170*(1+rvanilla08)^0.5)-SUM($N436:AJ436),('PTRM input'!$N$170*(1+rvanilla08)^0.5)/A28stdlife))</f>
        <v>0</v>
      </c>
      <c r="AL436" s="105">
        <f>IF(A28stdlife="n/a","n/a",IF(AL$3&gt;(A28stdlife+$E436),('PTRM input'!$N$170*(1+rvanilla08)^0.5)-SUM($N436:AK436),('PTRM input'!$N$170*(1+rvanilla08)^0.5)/A28stdlife))</f>
        <v>0</v>
      </c>
      <c r="AM436" s="105">
        <f>IF(A28stdlife="n/a","n/a",IF(AM$3&gt;(A28stdlife+$E436),('PTRM input'!$N$170*(1+rvanilla08)^0.5)-SUM($N436:AL436),('PTRM input'!$N$170*(1+rvanilla08)^0.5)/A28stdlife))</f>
        <v>0</v>
      </c>
      <c r="AN436" s="105">
        <f>IF(A28stdlife="n/a","n/a",IF(AN$3&gt;(A28stdlife+$E436),('PTRM input'!$N$170*(1+rvanilla08)^0.5)-SUM($N436:AM436),('PTRM input'!$N$170*(1+rvanilla08)^0.5)/A28stdlife))</f>
        <v>0</v>
      </c>
      <c r="AO436" s="105">
        <f>IF(A28stdlife="n/a","n/a",IF(AO$3&gt;(A28stdlife+$E436),('PTRM input'!$N$170*(1+rvanilla08)^0.5)-SUM($N436:AN436),('PTRM input'!$N$170*(1+rvanilla08)^0.5)/A28stdlife))</f>
        <v>0</v>
      </c>
      <c r="AP436" s="105">
        <f>IF(A28stdlife="n/a","n/a",IF(AP$3&gt;(A28stdlife+$E436),('PTRM input'!$N$170*(1+rvanilla08)^0.5)-SUM($N436:AO436),('PTRM input'!$N$170*(1+rvanilla08)^0.5)/A28stdlife))</f>
        <v>0</v>
      </c>
      <c r="AQ436" s="105">
        <f>IF(A28stdlife="n/a","n/a",IF(AQ$3&gt;(A28stdlife+$E436),('PTRM input'!$N$170*(1+rvanilla08)^0.5)-SUM($N436:AP436),('PTRM input'!$N$170*(1+rvanilla08)^0.5)/A28stdlife))</f>
        <v>0</v>
      </c>
      <c r="AR436" s="105">
        <f>IF(A28stdlife="n/a","n/a",IF(AR$3&gt;(A28stdlife+$E436),('PTRM input'!$N$170*(1+rvanilla08)^0.5)-SUM($N436:AQ436),('PTRM input'!$N$170*(1+rvanilla08)^0.5)/A28stdlife))</f>
        <v>0</v>
      </c>
      <c r="AS436" s="105">
        <f>IF(A28stdlife="n/a","n/a",IF(AS$3&gt;(A28stdlife+$E436),('PTRM input'!$N$170*(1+rvanilla08)^0.5)-SUM($N436:AR436),('PTRM input'!$N$170*(1+rvanilla08)^0.5)/A28stdlife))</f>
        <v>0</v>
      </c>
      <c r="AT436" s="105">
        <f>IF(A28stdlife="n/a","n/a",IF(AT$3&gt;(A28stdlife+$E436),('PTRM input'!$N$170*(1+rvanilla08)^0.5)-SUM($N436:AS436),('PTRM input'!$N$170*(1+rvanilla08)^0.5)/A28stdlife))</f>
        <v>0</v>
      </c>
      <c r="AU436" s="105">
        <f>IF(A28stdlife="n/a","n/a",IF(AU$3&gt;(A28stdlife+$E436),('PTRM input'!$N$170*(1+rvanilla08)^0.5)-SUM($N436:AT436),('PTRM input'!$N$170*(1+rvanilla08)^0.5)/A28stdlife))</f>
        <v>0</v>
      </c>
      <c r="AV436" s="105">
        <f>IF(A28stdlife="n/a","n/a",IF(AV$3&gt;(A28stdlife+$E436),('PTRM input'!$N$170*(1+rvanilla08)^0.5)-SUM($N436:AU436),('PTRM input'!$N$170*(1+rvanilla08)^0.5)/A28stdlife))</f>
        <v>0</v>
      </c>
      <c r="AW436" s="105">
        <f>IF(A28stdlife="n/a","n/a",IF(AW$3&gt;(A28stdlife+$E436),('PTRM input'!$N$170*(1+rvanilla08)^0.5)-SUM($N436:AV436),('PTRM input'!$N$170*(1+rvanilla08)^0.5)/A28stdlife))</f>
        <v>0</v>
      </c>
      <c r="AX436" s="105">
        <f>IF(A28stdlife="n/a","n/a",IF(AX$3&gt;(A28stdlife+$E436),('PTRM input'!$N$170*(1+rvanilla08)^0.5)-SUM($N436:AW436),('PTRM input'!$N$170*(1+rvanilla08)^0.5)/A28stdlife))</f>
        <v>0</v>
      </c>
      <c r="AY436" s="105">
        <f>IF(A28stdlife="n/a","n/a",IF(AY$3&gt;(A28stdlife+$E436),('PTRM input'!$N$170*(1+rvanilla08)^0.5)-SUM($N436:AX436),('PTRM input'!$N$170*(1+rvanilla08)^0.5)/A28stdlife))</f>
        <v>0</v>
      </c>
      <c r="AZ436" s="105">
        <f>IF(A28stdlife="n/a","n/a",IF(AZ$3&gt;(A28stdlife+$E436),('PTRM input'!$N$170*(1+rvanilla08)^0.5)-SUM($N436:AY436),('PTRM input'!$N$170*(1+rvanilla08)^0.5)/A28stdlife))</f>
        <v>0</v>
      </c>
      <c r="BA436" s="105">
        <f>IF(A28stdlife="n/a","n/a",IF(BA$3&gt;(A28stdlife+$E436),('PTRM input'!$N$170*(1+rvanilla08)^0.5)-SUM($N436:AZ436),('PTRM input'!$N$170*(1+rvanilla08)^0.5)/A28stdlife))</f>
        <v>0</v>
      </c>
      <c r="BB436" s="105">
        <f>IF(A28stdlife="n/a","n/a",IF(BB$3&gt;(A28stdlife+$E436),('PTRM input'!$N$170*(1+rvanilla08)^0.5)-SUM($N436:BA436),('PTRM input'!$N$170*(1+rvanilla08)^0.5)/A28stdlife))</f>
        <v>0</v>
      </c>
      <c r="BC436" s="105">
        <f>IF(A28stdlife="n/a","n/a",IF(BC$3&gt;(A28stdlife+$E436),('PTRM input'!$N$170*(1+rvanilla08)^0.5)-SUM($N436:BB436),('PTRM input'!$N$170*(1+rvanilla08)^0.5)/A28stdlife))</f>
        <v>0</v>
      </c>
      <c r="BD436" s="105">
        <f>IF(A28stdlife="n/a","n/a",IF(BD$3&gt;(A28stdlife+$E436),('PTRM input'!$N$170*(1+rvanilla08)^0.5)-SUM($N436:BC436),('PTRM input'!$N$170*(1+rvanilla08)^0.5)/A28stdlife))</f>
        <v>0</v>
      </c>
      <c r="BE436" s="105">
        <f>IF(A28stdlife="n/a","n/a",IF(BE$3&gt;(A28stdlife+$E436),('PTRM input'!$N$170*(1+rvanilla08)^0.5)-SUM($N436:BD436),('PTRM input'!$N$170*(1+rvanilla08)^0.5)/A28stdlife))</f>
        <v>0</v>
      </c>
      <c r="BF436" s="105">
        <f>IF(A28stdlife="n/a","n/a",IF(BF$3&gt;(A28stdlife+$E436),('PTRM input'!$N$170*(1+rvanilla08)^0.5)-SUM($N436:BE436),('PTRM input'!$N$170*(1+rvanilla08)^0.5)/A28stdlife))</f>
        <v>0</v>
      </c>
      <c r="BG436" s="105">
        <f>IF(A28stdlife="n/a","n/a",IF(BG$3&gt;(A28stdlife+$E436),('PTRM input'!$N$170*(1+rvanilla08)^0.5)-SUM($N436:BF436),('PTRM input'!$N$170*(1+rvanilla08)^0.5)/A28stdlife))</f>
        <v>0</v>
      </c>
      <c r="BH436" s="105">
        <f>IF(A28stdlife="n/a","n/a",IF(BH$3&gt;(A28stdlife+$E436),('PTRM input'!$N$170*(1+rvanilla08)^0.5)-SUM($N436:BG436),('PTRM input'!$N$170*(1+rvanilla08)^0.5)/A28stdlife))</f>
        <v>0</v>
      </c>
      <c r="BI436" s="105">
        <f>IF(A28stdlife="n/a","n/a",IF(BI$3&gt;(A28stdlife+$E436),('PTRM input'!$N$170*(1+rvanilla08)^0.5)-SUM($N436:BH436),('PTRM input'!$N$170*(1+rvanilla08)^0.5)/A28stdlife))</f>
        <v>0</v>
      </c>
      <c r="BJ436" s="234"/>
      <c r="BK436" s="234"/>
      <c r="BL436" s="234"/>
      <c r="BM436" s="234"/>
    </row>
    <row r="437" spans="1:65" s="190" customFormat="1" hidden="1" outlineLevel="2">
      <c r="A437" s="234"/>
      <c r="B437" s="32"/>
      <c r="C437" s="31"/>
      <c r="D437" s="930"/>
      <c r="E437" s="167">
        <v>9</v>
      </c>
      <c r="F437" s="34"/>
      <c r="G437" s="184"/>
      <c r="H437" s="186"/>
      <c r="I437" s="186"/>
      <c r="J437" s="186"/>
      <c r="K437" s="186"/>
      <c r="L437" s="186"/>
      <c r="M437" s="186"/>
      <c r="N437" s="186"/>
      <c r="O437" s="185"/>
      <c r="P437" s="105">
        <f>IF(A28stdlife="n/a","n/a",IF(P$3&gt;(A28stdlife+$E437),('PTRM input'!$O$170*(1+rvanilla09)^0.5)-SUM($O437:O437),('PTRM input'!$O$170*(1+rvanilla09)^0.5)/A28stdlife))</f>
        <v>0</v>
      </c>
      <c r="Q437" s="105">
        <f>IF(A28stdlife="n/a","n/a",IF(Q$3&gt;(A28stdlife+$E437),('PTRM input'!$O$170*(1+rvanilla09)^0.5)-SUM($O437:P437),('PTRM input'!$O$170*(1+rvanilla09)^0.5)/A28stdlife))</f>
        <v>0</v>
      </c>
      <c r="R437" s="105">
        <f>IF(A28stdlife="n/a","n/a",IF(R$3&gt;(A28stdlife+$E437),('PTRM input'!$O$170*(1+rvanilla09)^0.5)-SUM($O437:Q437),('PTRM input'!$O$170*(1+rvanilla09)^0.5)/A28stdlife))</f>
        <v>0</v>
      </c>
      <c r="S437" s="105">
        <f>IF(A28stdlife="n/a","n/a",IF(S$3&gt;(A28stdlife+$E437),('PTRM input'!$O$170*(1+rvanilla09)^0.5)-SUM($O437:R437),('PTRM input'!$O$170*(1+rvanilla09)^0.5)/A28stdlife))</f>
        <v>0</v>
      </c>
      <c r="T437" s="105">
        <f>IF(A28stdlife="n/a","n/a",IF(T$3&gt;(A28stdlife+$E437),('PTRM input'!$O$170*(1+rvanilla09)^0.5)-SUM($O437:S437),('PTRM input'!$O$170*(1+rvanilla09)^0.5)/A28stdlife))</f>
        <v>0</v>
      </c>
      <c r="U437" s="105">
        <f>IF(A28stdlife="n/a","n/a",IF(U$3&gt;(A28stdlife+$E437),('PTRM input'!$O$170*(1+rvanilla09)^0.5)-SUM($O437:T437),('PTRM input'!$O$170*(1+rvanilla09)^0.5)/A28stdlife))</f>
        <v>0</v>
      </c>
      <c r="V437" s="105">
        <f>IF(A28stdlife="n/a","n/a",IF(V$3&gt;(A28stdlife+$E437),('PTRM input'!$O$170*(1+rvanilla09)^0.5)-SUM($O437:U437),('PTRM input'!$O$170*(1+rvanilla09)^0.5)/A28stdlife))</f>
        <v>0</v>
      </c>
      <c r="W437" s="105">
        <f>IF(A28stdlife="n/a","n/a",IF(W$3&gt;(A28stdlife+$E437),('PTRM input'!$O$170*(1+rvanilla09)^0.5)-SUM($O437:V437),('PTRM input'!$O$170*(1+rvanilla09)^0.5)/A28stdlife))</f>
        <v>0</v>
      </c>
      <c r="X437" s="105">
        <f>IF(A28stdlife="n/a","n/a",IF(X$3&gt;(A28stdlife+$E437),('PTRM input'!$O$170*(1+rvanilla09)^0.5)-SUM($O437:W437),('PTRM input'!$O$170*(1+rvanilla09)^0.5)/A28stdlife))</f>
        <v>0</v>
      </c>
      <c r="Y437" s="105">
        <f>IF(A28stdlife="n/a","n/a",IF(Y$3&gt;(A28stdlife+$E437),('PTRM input'!$O$170*(1+rvanilla09)^0.5)-SUM($O437:X437),('PTRM input'!$O$170*(1+rvanilla09)^0.5)/A28stdlife))</f>
        <v>0</v>
      </c>
      <c r="Z437" s="105">
        <f>IF(A28stdlife="n/a","n/a",IF(Z$3&gt;(A28stdlife+$E437),('PTRM input'!$O$170*(1+rvanilla09)^0.5)-SUM($O437:Y437),('PTRM input'!$O$170*(1+rvanilla09)^0.5)/A28stdlife))</f>
        <v>0</v>
      </c>
      <c r="AA437" s="105">
        <f>IF(A28stdlife="n/a","n/a",IF(AA$3&gt;(A28stdlife+$E437),('PTRM input'!$O$170*(1+rvanilla09)^0.5)-SUM($O437:Z437),('PTRM input'!$O$170*(1+rvanilla09)^0.5)/A28stdlife))</f>
        <v>0</v>
      </c>
      <c r="AB437" s="105">
        <f>IF(A28stdlife="n/a","n/a",IF(AB$3&gt;(A28stdlife+$E437),('PTRM input'!$O$170*(1+rvanilla09)^0.5)-SUM($O437:AA437),('PTRM input'!$O$170*(1+rvanilla09)^0.5)/A28stdlife))</f>
        <v>0</v>
      </c>
      <c r="AC437" s="105">
        <f>IF(A28stdlife="n/a","n/a",IF(AC$3&gt;(A28stdlife+$E437),('PTRM input'!$O$170*(1+rvanilla09)^0.5)-SUM($O437:AB437),('PTRM input'!$O$170*(1+rvanilla09)^0.5)/A28stdlife))</f>
        <v>0</v>
      </c>
      <c r="AD437" s="105">
        <f>IF(A28stdlife="n/a","n/a",IF(AD$3&gt;(A28stdlife+$E437),('PTRM input'!$O$170*(1+rvanilla09)^0.5)-SUM($O437:AC437),('PTRM input'!$O$170*(1+rvanilla09)^0.5)/A28stdlife))</f>
        <v>0</v>
      </c>
      <c r="AE437" s="105">
        <f>IF(A28stdlife="n/a","n/a",IF(AE$3&gt;(A28stdlife+$E437),('PTRM input'!$O$170*(1+rvanilla09)^0.5)-SUM($O437:AD437),('PTRM input'!$O$170*(1+rvanilla09)^0.5)/A28stdlife))</f>
        <v>0</v>
      </c>
      <c r="AF437" s="105">
        <f>IF(A28stdlife="n/a","n/a",IF(AF$3&gt;(A28stdlife+$E437),('PTRM input'!$O$170*(1+rvanilla09)^0.5)-SUM($O437:AE437),('PTRM input'!$O$170*(1+rvanilla09)^0.5)/A28stdlife))</f>
        <v>0</v>
      </c>
      <c r="AG437" s="105">
        <f>IF(A28stdlife="n/a","n/a",IF(AG$3&gt;(A28stdlife+$E437),('PTRM input'!$O$170*(1+rvanilla09)^0.5)-SUM($O437:AF437),('PTRM input'!$O$170*(1+rvanilla09)^0.5)/A28stdlife))</f>
        <v>0</v>
      </c>
      <c r="AH437" s="105">
        <f>IF(A28stdlife="n/a","n/a",IF(AH$3&gt;(A28stdlife+$E437),('PTRM input'!$O$170*(1+rvanilla09)^0.5)-SUM($O437:AG437),('PTRM input'!$O$170*(1+rvanilla09)^0.5)/A28stdlife))</f>
        <v>0</v>
      </c>
      <c r="AI437" s="105">
        <f>IF(A28stdlife="n/a","n/a",IF(AI$3&gt;(A28stdlife+$E437),('PTRM input'!$O$170*(1+rvanilla09)^0.5)-SUM($O437:AH437),('PTRM input'!$O$170*(1+rvanilla09)^0.5)/A28stdlife))</f>
        <v>0</v>
      </c>
      <c r="AJ437" s="105">
        <f>IF(A28stdlife="n/a","n/a",IF(AJ$3&gt;(A28stdlife+$E437),('PTRM input'!$O$170*(1+rvanilla09)^0.5)-SUM($O437:AI437),('PTRM input'!$O$170*(1+rvanilla09)^0.5)/A28stdlife))</f>
        <v>0</v>
      </c>
      <c r="AK437" s="105">
        <f>IF(A28stdlife="n/a","n/a",IF(AK$3&gt;(A28stdlife+$E437),('PTRM input'!$O$170*(1+rvanilla09)^0.5)-SUM($O437:AJ437),('PTRM input'!$O$170*(1+rvanilla09)^0.5)/A28stdlife))</f>
        <v>0</v>
      </c>
      <c r="AL437" s="105">
        <f>IF(A28stdlife="n/a","n/a",IF(AL$3&gt;(A28stdlife+$E437),('PTRM input'!$O$170*(1+rvanilla09)^0.5)-SUM($O437:AK437),('PTRM input'!$O$170*(1+rvanilla09)^0.5)/A28stdlife))</f>
        <v>0</v>
      </c>
      <c r="AM437" s="105">
        <f>IF(A28stdlife="n/a","n/a",IF(AM$3&gt;(A28stdlife+$E437),('PTRM input'!$O$170*(1+rvanilla09)^0.5)-SUM($O437:AL437),('PTRM input'!$O$170*(1+rvanilla09)^0.5)/A28stdlife))</f>
        <v>0</v>
      </c>
      <c r="AN437" s="105">
        <f>IF(A28stdlife="n/a","n/a",IF(AN$3&gt;(A28stdlife+$E437),('PTRM input'!$O$170*(1+rvanilla09)^0.5)-SUM($O437:AM437),('PTRM input'!$O$170*(1+rvanilla09)^0.5)/A28stdlife))</f>
        <v>0</v>
      </c>
      <c r="AO437" s="105">
        <f>IF(A28stdlife="n/a","n/a",IF(AO$3&gt;(A28stdlife+$E437),('PTRM input'!$O$170*(1+rvanilla09)^0.5)-SUM($O437:AN437),('PTRM input'!$O$170*(1+rvanilla09)^0.5)/A28stdlife))</f>
        <v>0</v>
      </c>
      <c r="AP437" s="105">
        <f>IF(A28stdlife="n/a","n/a",IF(AP$3&gt;(A28stdlife+$E437),('PTRM input'!$O$170*(1+rvanilla09)^0.5)-SUM($O437:AO437),('PTRM input'!$O$170*(1+rvanilla09)^0.5)/A28stdlife))</f>
        <v>0</v>
      </c>
      <c r="AQ437" s="105">
        <f>IF(A28stdlife="n/a","n/a",IF(AQ$3&gt;(A28stdlife+$E437),('PTRM input'!$O$170*(1+rvanilla09)^0.5)-SUM($O437:AP437),('PTRM input'!$O$170*(1+rvanilla09)^0.5)/A28stdlife))</f>
        <v>0</v>
      </c>
      <c r="AR437" s="105">
        <f>IF(A28stdlife="n/a","n/a",IF(AR$3&gt;(A28stdlife+$E437),('PTRM input'!$O$170*(1+rvanilla09)^0.5)-SUM($O437:AQ437),('PTRM input'!$O$170*(1+rvanilla09)^0.5)/A28stdlife))</f>
        <v>0</v>
      </c>
      <c r="AS437" s="105">
        <f>IF(A28stdlife="n/a","n/a",IF(AS$3&gt;(A28stdlife+$E437),('PTRM input'!$O$170*(1+rvanilla09)^0.5)-SUM($O437:AR437),('PTRM input'!$O$170*(1+rvanilla09)^0.5)/A28stdlife))</f>
        <v>0</v>
      </c>
      <c r="AT437" s="105">
        <f>IF(A28stdlife="n/a","n/a",IF(AT$3&gt;(A28stdlife+$E437),('PTRM input'!$O$170*(1+rvanilla09)^0.5)-SUM($O437:AS437),('PTRM input'!$O$170*(1+rvanilla09)^0.5)/A28stdlife))</f>
        <v>0</v>
      </c>
      <c r="AU437" s="105">
        <f>IF(A28stdlife="n/a","n/a",IF(AU$3&gt;(A28stdlife+$E437),('PTRM input'!$O$170*(1+rvanilla09)^0.5)-SUM($O437:AT437),('PTRM input'!$O$170*(1+rvanilla09)^0.5)/A28stdlife))</f>
        <v>0</v>
      </c>
      <c r="AV437" s="105">
        <f>IF(A28stdlife="n/a","n/a",IF(AV$3&gt;(A28stdlife+$E437),('PTRM input'!$O$170*(1+rvanilla09)^0.5)-SUM($O437:AU437),('PTRM input'!$O$170*(1+rvanilla09)^0.5)/A28stdlife))</f>
        <v>0</v>
      </c>
      <c r="AW437" s="105">
        <f>IF(A28stdlife="n/a","n/a",IF(AW$3&gt;(A28stdlife+$E437),('PTRM input'!$O$170*(1+rvanilla09)^0.5)-SUM($O437:AV437),('PTRM input'!$O$170*(1+rvanilla09)^0.5)/A28stdlife))</f>
        <v>0</v>
      </c>
      <c r="AX437" s="105">
        <f>IF(A28stdlife="n/a","n/a",IF(AX$3&gt;(A28stdlife+$E437),('PTRM input'!$O$170*(1+rvanilla09)^0.5)-SUM($O437:AW437),('PTRM input'!$O$170*(1+rvanilla09)^0.5)/A28stdlife))</f>
        <v>0</v>
      </c>
      <c r="AY437" s="105">
        <f>IF(A28stdlife="n/a","n/a",IF(AY$3&gt;(A28stdlife+$E437),('PTRM input'!$O$170*(1+rvanilla09)^0.5)-SUM($O437:AX437),('PTRM input'!$O$170*(1+rvanilla09)^0.5)/A28stdlife))</f>
        <v>0</v>
      </c>
      <c r="AZ437" s="105">
        <f>IF(A28stdlife="n/a","n/a",IF(AZ$3&gt;(A28stdlife+$E437),('PTRM input'!$O$170*(1+rvanilla09)^0.5)-SUM($O437:AY437),('PTRM input'!$O$170*(1+rvanilla09)^0.5)/A28stdlife))</f>
        <v>0</v>
      </c>
      <c r="BA437" s="105">
        <f>IF(A28stdlife="n/a","n/a",IF(BA$3&gt;(A28stdlife+$E437),('PTRM input'!$O$170*(1+rvanilla09)^0.5)-SUM($O437:AZ437),('PTRM input'!$O$170*(1+rvanilla09)^0.5)/A28stdlife))</f>
        <v>0</v>
      </c>
      <c r="BB437" s="105">
        <f>IF(A28stdlife="n/a","n/a",IF(BB$3&gt;(A28stdlife+$E437),('PTRM input'!$O$170*(1+rvanilla09)^0.5)-SUM($O437:BA437),('PTRM input'!$O$170*(1+rvanilla09)^0.5)/A28stdlife))</f>
        <v>0</v>
      </c>
      <c r="BC437" s="105">
        <f>IF(A28stdlife="n/a","n/a",IF(BC$3&gt;(A28stdlife+$E437),('PTRM input'!$O$170*(1+rvanilla09)^0.5)-SUM($O437:BB437),('PTRM input'!$O$170*(1+rvanilla09)^0.5)/A28stdlife))</f>
        <v>0</v>
      </c>
      <c r="BD437" s="105">
        <f>IF(A28stdlife="n/a","n/a",IF(BD$3&gt;(A28stdlife+$E437),('PTRM input'!$O$170*(1+rvanilla09)^0.5)-SUM($O437:BC437),('PTRM input'!$O$170*(1+rvanilla09)^0.5)/A28stdlife))</f>
        <v>0</v>
      </c>
      <c r="BE437" s="105">
        <f>IF(A28stdlife="n/a","n/a",IF(BE$3&gt;(A28stdlife+$E437),('PTRM input'!$O$170*(1+rvanilla09)^0.5)-SUM($O437:BD437),('PTRM input'!$O$170*(1+rvanilla09)^0.5)/A28stdlife))</f>
        <v>0</v>
      </c>
      <c r="BF437" s="105">
        <f>IF(A28stdlife="n/a","n/a",IF(BF$3&gt;(A28stdlife+$E437),('PTRM input'!$O$170*(1+rvanilla09)^0.5)-SUM($O437:BE437),('PTRM input'!$O$170*(1+rvanilla09)^0.5)/A28stdlife))</f>
        <v>0</v>
      </c>
      <c r="BG437" s="105">
        <f>IF(A28stdlife="n/a","n/a",IF(BG$3&gt;(A28stdlife+$E437),('PTRM input'!$O$170*(1+rvanilla09)^0.5)-SUM($O437:BF437),('PTRM input'!$O$170*(1+rvanilla09)^0.5)/A28stdlife))</f>
        <v>0</v>
      </c>
      <c r="BH437" s="105">
        <f>IF(A28stdlife="n/a","n/a",IF(BH$3&gt;(A28stdlife+$E437),('PTRM input'!$O$170*(1+rvanilla09)^0.5)-SUM($O437:BG437),('PTRM input'!$O$170*(1+rvanilla09)^0.5)/A28stdlife))</f>
        <v>0</v>
      </c>
      <c r="BI437" s="105">
        <f>IF(A28stdlife="n/a","n/a",IF(BI$3&gt;(A28stdlife+$E437),('PTRM input'!$O$170*(1+rvanilla09)^0.5)-SUM($O437:BH437),('PTRM input'!$O$170*(1+rvanilla09)^0.5)/A28stdlife))</f>
        <v>0</v>
      </c>
      <c r="BJ437" s="234"/>
      <c r="BK437" s="234"/>
      <c r="BL437" s="234"/>
      <c r="BM437" s="234"/>
    </row>
    <row r="438" spans="1:65" s="190" customFormat="1" hidden="1" outlineLevel="2">
      <c r="A438" s="234"/>
      <c r="B438" s="32"/>
      <c r="C438" s="31"/>
      <c r="D438" s="930"/>
      <c r="E438" s="168">
        <v>10</v>
      </c>
      <c r="F438" s="34"/>
      <c r="G438" s="184"/>
      <c r="H438" s="186"/>
      <c r="I438" s="186"/>
      <c r="J438" s="186"/>
      <c r="K438" s="186"/>
      <c r="L438" s="186"/>
      <c r="M438" s="186"/>
      <c r="N438" s="186"/>
      <c r="O438" s="186"/>
      <c r="P438" s="185"/>
      <c r="Q438" s="105">
        <f>IF(A28stdlife="n/a","n/a",IF(Q$3&gt;(A28stdlife+$E438),('PTRM input'!$P$170*(1+rvanilla10)^0.5)-SUM($P438:P438),('PTRM input'!$P$170*(1+rvanilla10)^0.5)/A28stdlife))</f>
        <v>0</v>
      </c>
      <c r="R438" s="105">
        <f>IF(A28stdlife="n/a","n/a",IF(R$3&gt;(A28stdlife+$E438),('PTRM input'!$P$170*(1+rvanilla10)^0.5)-SUM($P438:Q438),('PTRM input'!$P$170*(1+rvanilla10)^0.5)/A28stdlife))</f>
        <v>0</v>
      </c>
      <c r="S438" s="105">
        <f>IF(A28stdlife="n/a","n/a",IF(S$3&gt;(A28stdlife+$E438),('PTRM input'!$P$170*(1+rvanilla10)^0.5)-SUM($P438:R438),('PTRM input'!$P$170*(1+rvanilla10)^0.5)/A28stdlife))</f>
        <v>0</v>
      </c>
      <c r="T438" s="105">
        <f>IF(A28stdlife="n/a","n/a",IF(T$3&gt;(A28stdlife+$E438),('PTRM input'!$P$170*(1+rvanilla10)^0.5)-SUM($P438:S438),('PTRM input'!$P$170*(1+rvanilla10)^0.5)/A28stdlife))</f>
        <v>0</v>
      </c>
      <c r="U438" s="105">
        <f>IF(A28stdlife="n/a","n/a",IF(U$3&gt;(A28stdlife+$E438),('PTRM input'!$P$170*(1+rvanilla10)^0.5)-SUM($P438:T438),('PTRM input'!$P$170*(1+rvanilla10)^0.5)/A28stdlife))</f>
        <v>0</v>
      </c>
      <c r="V438" s="105">
        <f>IF(A28stdlife="n/a","n/a",IF(V$3&gt;(A28stdlife+$E438),('PTRM input'!$P$170*(1+rvanilla10)^0.5)-SUM($P438:U438),('PTRM input'!$P$170*(1+rvanilla10)^0.5)/A28stdlife))</f>
        <v>0</v>
      </c>
      <c r="W438" s="105">
        <f>IF(A28stdlife="n/a","n/a",IF(W$3&gt;(A28stdlife+$E438),('PTRM input'!$P$170*(1+rvanilla10)^0.5)-SUM($P438:V438),('PTRM input'!$P$170*(1+rvanilla10)^0.5)/A28stdlife))</f>
        <v>0</v>
      </c>
      <c r="X438" s="105">
        <f>IF(A28stdlife="n/a","n/a",IF(X$3&gt;(A28stdlife+$E438),('PTRM input'!$P$170*(1+rvanilla10)^0.5)-SUM($P438:W438),('PTRM input'!$P$170*(1+rvanilla10)^0.5)/A28stdlife))</f>
        <v>0</v>
      </c>
      <c r="Y438" s="105">
        <f>IF(A28stdlife="n/a","n/a",IF(Y$3&gt;(A28stdlife+$E438),('PTRM input'!$P$170*(1+rvanilla10)^0.5)-SUM($P438:X438),('PTRM input'!$P$170*(1+rvanilla10)^0.5)/A28stdlife))</f>
        <v>0</v>
      </c>
      <c r="Z438" s="105">
        <f>IF(A28stdlife="n/a","n/a",IF(Z$3&gt;(A28stdlife+$E438),('PTRM input'!$P$170*(1+rvanilla10)^0.5)-SUM($P438:Y438),('PTRM input'!$P$170*(1+rvanilla10)^0.5)/A28stdlife))</f>
        <v>0</v>
      </c>
      <c r="AA438" s="105">
        <f>IF(A28stdlife="n/a","n/a",IF(AA$3&gt;(A28stdlife+$E438),('PTRM input'!$P$170*(1+rvanilla10)^0.5)-SUM($P438:Z438),('PTRM input'!$P$170*(1+rvanilla10)^0.5)/A28stdlife))</f>
        <v>0</v>
      </c>
      <c r="AB438" s="105">
        <f>IF(A28stdlife="n/a","n/a",IF(AB$3&gt;(A28stdlife+$E438),('PTRM input'!$P$170*(1+rvanilla10)^0.5)-SUM($P438:AA438),('PTRM input'!$P$170*(1+rvanilla10)^0.5)/A28stdlife))</f>
        <v>0</v>
      </c>
      <c r="AC438" s="105">
        <f>IF(A28stdlife="n/a","n/a",IF(AC$3&gt;(A28stdlife+$E438),('PTRM input'!$P$170*(1+rvanilla10)^0.5)-SUM($P438:AB438),('PTRM input'!$P$170*(1+rvanilla10)^0.5)/A28stdlife))</f>
        <v>0</v>
      </c>
      <c r="AD438" s="105">
        <f>IF(A28stdlife="n/a","n/a",IF(AD$3&gt;(A28stdlife+$E438),('PTRM input'!$P$170*(1+rvanilla10)^0.5)-SUM($P438:AC438),('PTRM input'!$P$170*(1+rvanilla10)^0.5)/A28stdlife))</f>
        <v>0</v>
      </c>
      <c r="AE438" s="105">
        <f>IF(A28stdlife="n/a","n/a",IF(AE$3&gt;(A28stdlife+$E438),('PTRM input'!$P$170*(1+rvanilla10)^0.5)-SUM($P438:AD438),('PTRM input'!$P$170*(1+rvanilla10)^0.5)/A28stdlife))</f>
        <v>0</v>
      </c>
      <c r="AF438" s="105">
        <f>IF(A28stdlife="n/a","n/a",IF(AF$3&gt;(A28stdlife+$E438),('PTRM input'!$P$170*(1+rvanilla10)^0.5)-SUM($P438:AE438),('PTRM input'!$P$170*(1+rvanilla10)^0.5)/A28stdlife))</f>
        <v>0</v>
      </c>
      <c r="AG438" s="105">
        <f>IF(A28stdlife="n/a","n/a",IF(AG$3&gt;(A28stdlife+$E438),('PTRM input'!$P$170*(1+rvanilla10)^0.5)-SUM($P438:AF438),('PTRM input'!$P$170*(1+rvanilla10)^0.5)/A28stdlife))</f>
        <v>0</v>
      </c>
      <c r="AH438" s="105">
        <f>IF(A28stdlife="n/a","n/a",IF(AH$3&gt;(A28stdlife+$E438),('PTRM input'!$P$170*(1+rvanilla10)^0.5)-SUM($P438:AG438),('PTRM input'!$P$170*(1+rvanilla10)^0.5)/A28stdlife))</f>
        <v>0</v>
      </c>
      <c r="AI438" s="105">
        <f>IF(A28stdlife="n/a","n/a",IF(AI$3&gt;(A28stdlife+$E438),('PTRM input'!$P$170*(1+rvanilla10)^0.5)-SUM($P438:AH438),('PTRM input'!$P$170*(1+rvanilla10)^0.5)/A28stdlife))</f>
        <v>0</v>
      </c>
      <c r="AJ438" s="105">
        <f>IF(A28stdlife="n/a","n/a",IF(AJ$3&gt;(A28stdlife+$E438),('PTRM input'!$P$170*(1+rvanilla10)^0.5)-SUM($P438:AI438),('PTRM input'!$P$170*(1+rvanilla10)^0.5)/A28stdlife))</f>
        <v>0</v>
      </c>
      <c r="AK438" s="105">
        <f>IF(A28stdlife="n/a","n/a",IF(AK$3&gt;(A28stdlife+$E438),('PTRM input'!$P$170*(1+rvanilla10)^0.5)-SUM($P438:AJ438),('PTRM input'!$P$170*(1+rvanilla10)^0.5)/A28stdlife))</f>
        <v>0</v>
      </c>
      <c r="AL438" s="105">
        <f>IF(A28stdlife="n/a","n/a",IF(AL$3&gt;(A28stdlife+$E438),('PTRM input'!$P$170*(1+rvanilla10)^0.5)-SUM($P438:AK438),('PTRM input'!$P$170*(1+rvanilla10)^0.5)/A28stdlife))</f>
        <v>0</v>
      </c>
      <c r="AM438" s="105">
        <f>IF(A28stdlife="n/a","n/a",IF(AM$3&gt;(A28stdlife+$E438),('PTRM input'!$P$170*(1+rvanilla10)^0.5)-SUM($P438:AL438),('PTRM input'!$P$170*(1+rvanilla10)^0.5)/A28stdlife))</f>
        <v>0</v>
      </c>
      <c r="AN438" s="105">
        <f>IF(A28stdlife="n/a","n/a",IF(AN$3&gt;(A28stdlife+$E438),('PTRM input'!$P$170*(1+rvanilla10)^0.5)-SUM($P438:AM438),('PTRM input'!$P$170*(1+rvanilla10)^0.5)/A28stdlife))</f>
        <v>0</v>
      </c>
      <c r="AO438" s="105">
        <f>IF(A28stdlife="n/a","n/a",IF(AO$3&gt;(A28stdlife+$E438),('PTRM input'!$P$170*(1+rvanilla10)^0.5)-SUM($P438:AN438),('PTRM input'!$P$170*(1+rvanilla10)^0.5)/A28stdlife))</f>
        <v>0</v>
      </c>
      <c r="AP438" s="105">
        <f>IF(A28stdlife="n/a","n/a",IF(AP$3&gt;(A28stdlife+$E438),('PTRM input'!$P$170*(1+rvanilla10)^0.5)-SUM($P438:AO438),('PTRM input'!$P$170*(1+rvanilla10)^0.5)/A28stdlife))</f>
        <v>0</v>
      </c>
      <c r="AQ438" s="105">
        <f>IF(A28stdlife="n/a","n/a",IF(AQ$3&gt;(A28stdlife+$E438),('PTRM input'!$P$170*(1+rvanilla10)^0.5)-SUM($P438:AP438),('PTRM input'!$P$170*(1+rvanilla10)^0.5)/A28stdlife))</f>
        <v>0</v>
      </c>
      <c r="AR438" s="105">
        <f>IF(A28stdlife="n/a","n/a",IF(AR$3&gt;(A28stdlife+$E438),('PTRM input'!$P$170*(1+rvanilla10)^0.5)-SUM($P438:AQ438),('PTRM input'!$P$170*(1+rvanilla10)^0.5)/A28stdlife))</f>
        <v>0</v>
      </c>
      <c r="AS438" s="105">
        <f>IF(A28stdlife="n/a","n/a",IF(AS$3&gt;(A28stdlife+$E438),('PTRM input'!$P$170*(1+rvanilla10)^0.5)-SUM($P438:AR438),('PTRM input'!$P$170*(1+rvanilla10)^0.5)/A28stdlife))</f>
        <v>0</v>
      </c>
      <c r="AT438" s="105">
        <f>IF(A28stdlife="n/a","n/a",IF(AT$3&gt;(A28stdlife+$E438),('PTRM input'!$P$170*(1+rvanilla10)^0.5)-SUM($P438:AS438),('PTRM input'!$P$170*(1+rvanilla10)^0.5)/A28stdlife))</f>
        <v>0</v>
      </c>
      <c r="AU438" s="105">
        <f>IF(A28stdlife="n/a","n/a",IF(AU$3&gt;(A28stdlife+$E438),('PTRM input'!$P$170*(1+rvanilla10)^0.5)-SUM($P438:AT438),('PTRM input'!$P$170*(1+rvanilla10)^0.5)/A28stdlife))</f>
        <v>0</v>
      </c>
      <c r="AV438" s="105">
        <f>IF(A28stdlife="n/a","n/a",IF(AV$3&gt;(A28stdlife+$E438),('PTRM input'!$P$170*(1+rvanilla10)^0.5)-SUM($P438:AU438),('PTRM input'!$P$170*(1+rvanilla10)^0.5)/A28stdlife))</f>
        <v>0</v>
      </c>
      <c r="AW438" s="105">
        <f>IF(A28stdlife="n/a","n/a",IF(AW$3&gt;(A28stdlife+$E438),('PTRM input'!$P$170*(1+rvanilla10)^0.5)-SUM($P438:AV438),('PTRM input'!$P$170*(1+rvanilla10)^0.5)/A28stdlife))</f>
        <v>0</v>
      </c>
      <c r="AX438" s="105">
        <f>IF(A28stdlife="n/a","n/a",IF(AX$3&gt;(A28stdlife+$E438),('PTRM input'!$P$170*(1+rvanilla10)^0.5)-SUM($P438:AW438),('PTRM input'!$P$170*(1+rvanilla10)^0.5)/A28stdlife))</f>
        <v>0</v>
      </c>
      <c r="AY438" s="105">
        <f>IF(A28stdlife="n/a","n/a",IF(AY$3&gt;(A28stdlife+$E438),('PTRM input'!$P$170*(1+rvanilla10)^0.5)-SUM($P438:AX438),('PTRM input'!$P$170*(1+rvanilla10)^0.5)/A28stdlife))</f>
        <v>0</v>
      </c>
      <c r="AZ438" s="105">
        <f>IF(A28stdlife="n/a","n/a",IF(AZ$3&gt;(A28stdlife+$E438),('PTRM input'!$P$170*(1+rvanilla10)^0.5)-SUM($P438:AY438),('PTRM input'!$P$170*(1+rvanilla10)^0.5)/A28stdlife))</f>
        <v>0</v>
      </c>
      <c r="BA438" s="105">
        <f>IF(A28stdlife="n/a","n/a",IF(BA$3&gt;(A28stdlife+$E438),('PTRM input'!$P$170*(1+rvanilla10)^0.5)-SUM($P438:AZ438),('PTRM input'!$P$170*(1+rvanilla10)^0.5)/A28stdlife))</f>
        <v>0</v>
      </c>
      <c r="BB438" s="105">
        <f>IF(A28stdlife="n/a","n/a",IF(BB$3&gt;(A28stdlife+$E438),('PTRM input'!$P$170*(1+rvanilla10)^0.5)-SUM($P438:BA438),('PTRM input'!$P$170*(1+rvanilla10)^0.5)/A28stdlife))</f>
        <v>0</v>
      </c>
      <c r="BC438" s="105">
        <f>IF(A28stdlife="n/a","n/a",IF(BC$3&gt;(A28stdlife+$E438),('PTRM input'!$P$170*(1+rvanilla10)^0.5)-SUM($P438:BB438),('PTRM input'!$P$170*(1+rvanilla10)^0.5)/A28stdlife))</f>
        <v>0</v>
      </c>
      <c r="BD438" s="105">
        <f>IF(A28stdlife="n/a","n/a",IF(BD$3&gt;(A28stdlife+$E438),('PTRM input'!$P$170*(1+rvanilla10)^0.5)-SUM($P438:BC438),('PTRM input'!$P$170*(1+rvanilla10)^0.5)/A28stdlife))</f>
        <v>0</v>
      </c>
      <c r="BE438" s="105">
        <f>IF(A28stdlife="n/a","n/a",IF(BE$3&gt;(A28stdlife+$E438),('PTRM input'!$P$170*(1+rvanilla10)^0.5)-SUM($P438:BD438),('PTRM input'!$P$170*(1+rvanilla10)^0.5)/A28stdlife))</f>
        <v>0</v>
      </c>
      <c r="BF438" s="105">
        <f>IF(A28stdlife="n/a","n/a",IF(BF$3&gt;(A28stdlife+$E438),('PTRM input'!$P$170*(1+rvanilla10)^0.5)-SUM($P438:BE438),('PTRM input'!$P$170*(1+rvanilla10)^0.5)/A28stdlife))</f>
        <v>0</v>
      </c>
      <c r="BG438" s="105">
        <f>IF(A28stdlife="n/a","n/a",IF(BG$3&gt;(A28stdlife+$E438),('PTRM input'!$P$170*(1+rvanilla10)^0.5)-SUM($P438:BF438),('PTRM input'!$P$170*(1+rvanilla10)^0.5)/A28stdlife))</f>
        <v>0</v>
      </c>
      <c r="BH438" s="105">
        <f>IF(A28stdlife="n/a","n/a",IF(BH$3&gt;(A28stdlife+$E438),('PTRM input'!$P$170*(1+rvanilla10)^0.5)-SUM($P438:BG438),('PTRM input'!$P$170*(1+rvanilla10)^0.5)/A28stdlife))</f>
        <v>0</v>
      </c>
      <c r="BI438" s="105">
        <f>IF(A28stdlife="n/a","n/a",IF(BI$3&gt;(A28stdlife+$E438),('PTRM input'!$P$170*(1+rvanilla10)^0.5)-SUM($P438:BH438),('PTRM input'!$P$170*(1+rvanilla10)^0.5)/A28stdlife))</f>
        <v>0</v>
      </c>
      <c r="BJ438" s="234"/>
      <c r="BK438" s="234"/>
      <c r="BL438" s="234"/>
      <c r="BM438" s="234"/>
    </row>
    <row r="439" spans="1:65" s="190" customFormat="1" outlineLevel="1" collapsed="1">
      <c r="A439" s="234"/>
      <c r="B439" s="17"/>
      <c r="C439" s="32">
        <f>Asset28</f>
        <v>0</v>
      </c>
      <c r="D439" s="17"/>
      <c r="E439" s="17"/>
      <c r="F439" s="30"/>
      <c r="G439" s="102">
        <f t="shared" ref="G439:AL439" si="91">SUM(G427:G438)</f>
        <v>0</v>
      </c>
      <c r="H439" s="102">
        <f t="shared" si="91"/>
        <v>0</v>
      </c>
      <c r="I439" s="102">
        <f t="shared" si="91"/>
        <v>0</v>
      </c>
      <c r="J439" s="102">
        <f t="shared" si="91"/>
        <v>0</v>
      </c>
      <c r="K439" s="102">
        <f t="shared" si="91"/>
        <v>0</v>
      </c>
      <c r="L439" s="102">
        <f t="shared" si="91"/>
        <v>0</v>
      </c>
      <c r="M439" s="102">
        <f t="shared" si="91"/>
        <v>0</v>
      </c>
      <c r="N439" s="102">
        <f t="shared" si="91"/>
        <v>0</v>
      </c>
      <c r="O439" s="102">
        <f t="shared" si="91"/>
        <v>0</v>
      </c>
      <c r="P439" s="102">
        <f t="shared" si="91"/>
        <v>0</v>
      </c>
      <c r="Q439" s="102">
        <f t="shared" si="91"/>
        <v>0</v>
      </c>
      <c r="R439" s="102">
        <f t="shared" si="91"/>
        <v>0</v>
      </c>
      <c r="S439" s="102">
        <f t="shared" si="91"/>
        <v>0</v>
      </c>
      <c r="T439" s="102">
        <f t="shared" si="91"/>
        <v>0</v>
      </c>
      <c r="U439" s="102">
        <f t="shared" si="91"/>
        <v>0</v>
      </c>
      <c r="V439" s="102">
        <f t="shared" si="91"/>
        <v>0</v>
      </c>
      <c r="W439" s="102">
        <f t="shared" si="91"/>
        <v>0</v>
      </c>
      <c r="X439" s="102">
        <f t="shared" si="91"/>
        <v>0</v>
      </c>
      <c r="Y439" s="102">
        <f t="shared" si="91"/>
        <v>0</v>
      </c>
      <c r="Z439" s="102">
        <f t="shared" si="91"/>
        <v>0</v>
      </c>
      <c r="AA439" s="102">
        <f t="shared" si="91"/>
        <v>0</v>
      </c>
      <c r="AB439" s="102">
        <f t="shared" si="91"/>
        <v>0</v>
      </c>
      <c r="AC439" s="102">
        <f t="shared" si="91"/>
        <v>0</v>
      </c>
      <c r="AD439" s="102">
        <f t="shared" si="91"/>
        <v>0</v>
      </c>
      <c r="AE439" s="102">
        <f t="shared" si="91"/>
        <v>0</v>
      </c>
      <c r="AF439" s="102">
        <f t="shared" si="91"/>
        <v>0</v>
      </c>
      <c r="AG439" s="102">
        <f t="shared" si="91"/>
        <v>0</v>
      </c>
      <c r="AH439" s="102">
        <f t="shared" si="91"/>
        <v>0</v>
      </c>
      <c r="AI439" s="102">
        <f t="shared" si="91"/>
        <v>0</v>
      </c>
      <c r="AJ439" s="102">
        <f t="shared" si="91"/>
        <v>0</v>
      </c>
      <c r="AK439" s="102">
        <f t="shared" si="91"/>
        <v>0</v>
      </c>
      <c r="AL439" s="102">
        <f t="shared" si="91"/>
        <v>0</v>
      </c>
      <c r="AM439" s="102">
        <f t="shared" ref="AM439:BI439" si="92">SUM(AM427:AM438)</f>
        <v>0</v>
      </c>
      <c r="AN439" s="102">
        <f t="shared" si="92"/>
        <v>0</v>
      </c>
      <c r="AO439" s="102">
        <f t="shared" si="92"/>
        <v>0</v>
      </c>
      <c r="AP439" s="102">
        <f t="shared" si="92"/>
        <v>0</v>
      </c>
      <c r="AQ439" s="102">
        <f t="shared" si="92"/>
        <v>0</v>
      </c>
      <c r="AR439" s="102">
        <f t="shared" si="92"/>
        <v>0</v>
      </c>
      <c r="AS439" s="102">
        <f t="shared" si="92"/>
        <v>0</v>
      </c>
      <c r="AT439" s="102">
        <f t="shared" si="92"/>
        <v>0</v>
      </c>
      <c r="AU439" s="102">
        <f t="shared" si="92"/>
        <v>0</v>
      </c>
      <c r="AV439" s="102">
        <f t="shared" si="92"/>
        <v>0</v>
      </c>
      <c r="AW439" s="102">
        <f t="shared" si="92"/>
        <v>0</v>
      </c>
      <c r="AX439" s="102">
        <f t="shared" si="92"/>
        <v>0</v>
      </c>
      <c r="AY439" s="102">
        <f t="shared" si="92"/>
        <v>0</v>
      </c>
      <c r="AZ439" s="102">
        <f t="shared" si="92"/>
        <v>0</v>
      </c>
      <c r="BA439" s="102">
        <f t="shared" si="92"/>
        <v>0</v>
      </c>
      <c r="BB439" s="102">
        <f t="shared" si="92"/>
        <v>0</v>
      </c>
      <c r="BC439" s="102">
        <f t="shared" si="92"/>
        <v>0</v>
      </c>
      <c r="BD439" s="102">
        <f t="shared" si="92"/>
        <v>0</v>
      </c>
      <c r="BE439" s="102">
        <f t="shared" si="92"/>
        <v>0</v>
      </c>
      <c r="BF439" s="102">
        <f t="shared" si="92"/>
        <v>0</v>
      </c>
      <c r="BG439" s="102">
        <f t="shared" si="92"/>
        <v>0</v>
      </c>
      <c r="BH439" s="102">
        <f t="shared" si="92"/>
        <v>0</v>
      </c>
      <c r="BI439" s="102">
        <f t="shared" si="92"/>
        <v>0</v>
      </c>
      <c r="BJ439" s="234"/>
      <c r="BK439" s="234"/>
      <c r="BL439" s="234"/>
      <c r="BM439" s="234"/>
    </row>
    <row r="440" spans="1:65" s="190" customFormat="1" ht="12.75" hidden="1" customHeight="1" outlineLevel="2">
      <c r="A440" s="234"/>
      <c r="B440" s="36">
        <f>C452</f>
        <v>0</v>
      </c>
      <c r="C440" s="37"/>
      <c r="D440" s="38" t="s">
        <v>58</v>
      </c>
      <c r="E440" s="37"/>
      <c r="F440" s="39"/>
      <c r="G440" s="104">
        <f>IF(G$3&gt;A29remlife,A29value-SUM($F440:F440),IF(A29remlife="N/A","n/a",A29value/A29remlife))</f>
        <v>0</v>
      </c>
      <c r="H440" s="104">
        <f>IF(H$3&gt;A29remlife,A29value-SUM($F440:G440),IF(A29remlife="N/A","n/a",A29value/A29remlife))</f>
        <v>0</v>
      </c>
      <c r="I440" s="104">
        <f>IF(I$3&gt;A29remlife,A29value-SUM($F440:H440),IF(A29remlife="N/A","n/a",A29value/A29remlife))</f>
        <v>0</v>
      </c>
      <c r="J440" s="104">
        <f>IF(J$3&gt;A29remlife,A29value-SUM($F440:I440),IF(A29remlife="N/A","n/a",A29value/A29remlife))</f>
        <v>0</v>
      </c>
      <c r="K440" s="104">
        <f>IF(K$3&gt;A29remlife,A29value-SUM($F440:J440),IF(A29remlife="N/A","n/a",A29value/A29remlife))</f>
        <v>0</v>
      </c>
      <c r="L440" s="104">
        <f>IF(L$3&gt;A29remlife,A29value-SUM($F440:K440),IF(A29remlife="N/A","n/a",A29value/A29remlife))</f>
        <v>0</v>
      </c>
      <c r="M440" s="104">
        <f>IF(M$3&gt;A29remlife,A29value-SUM($F440:L440),IF(A29remlife="N/A","n/a",A29value/A29remlife))</f>
        <v>0</v>
      </c>
      <c r="N440" s="104">
        <f>IF(N$3&gt;A29remlife,A29value-SUM($F440:M440),IF(A29remlife="N/A","n/a",A29value/A29remlife))</f>
        <v>0</v>
      </c>
      <c r="O440" s="104">
        <f>IF(O$3&gt;A29remlife,A29value-SUM($F440:N440),IF(A29remlife="N/A","n/a",A29value/A29remlife))</f>
        <v>0</v>
      </c>
      <c r="P440" s="104">
        <f>IF(P$3&gt;A29remlife,A29value-SUM($F440:O440),IF(A29remlife="N/A","n/a",A29value/A29remlife))</f>
        <v>0</v>
      </c>
      <c r="Q440" s="104">
        <f>IF(Q$3&gt;A29remlife,A29value-SUM($F440:P440),IF(A29remlife="N/A","n/a",A29value/A29remlife))</f>
        <v>0</v>
      </c>
      <c r="R440" s="104">
        <f>IF(R$3&gt;A29remlife,A29value-SUM($F440:Q440),IF(A29remlife="N/A","n/a",A29value/A29remlife))</f>
        <v>0</v>
      </c>
      <c r="S440" s="104">
        <f>IF(S$3&gt;A29remlife,A29value-SUM($F440:R440),IF(A29remlife="N/A","n/a",A29value/A29remlife))</f>
        <v>0</v>
      </c>
      <c r="T440" s="104">
        <f>IF(T$3&gt;A29remlife,A29value-SUM($F440:S440),IF(A29remlife="N/A","n/a",A29value/A29remlife))</f>
        <v>0</v>
      </c>
      <c r="U440" s="104">
        <f>IF(U$3&gt;A29remlife,A29value-SUM($F440:T440),IF(A29remlife="N/A","n/a",A29value/A29remlife))</f>
        <v>0</v>
      </c>
      <c r="V440" s="104">
        <f>IF(V$3&gt;A29remlife,A29value-SUM($F440:U440),IF(A29remlife="N/A","n/a",A29value/A29remlife))</f>
        <v>0</v>
      </c>
      <c r="W440" s="104">
        <f>IF(W$3&gt;A29remlife,A29value-SUM($F440:V440),IF(A29remlife="N/A","n/a",A29value/A29remlife))</f>
        <v>0</v>
      </c>
      <c r="X440" s="104">
        <f>IF(X$3&gt;A29remlife,A29value-SUM($F440:W440),IF(A29remlife="N/A","n/a",A29value/A29remlife))</f>
        <v>0</v>
      </c>
      <c r="Y440" s="104">
        <f>IF(Y$3&gt;A29remlife,A29value-SUM($F440:X440),IF(A29remlife="N/A","n/a",A29value/A29remlife))</f>
        <v>0</v>
      </c>
      <c r="Z440" s="104">
        <f>IF(Z$3&gt;A29remlife,A29value-SUM($F440:Y440),IF(A29remlife="N/A","n/a",A29value/A29remlife))</f>
        <v>0</v>
      </c>
      <c r="AA440" s="104">
        <f>IF(AA$3&gt;A29remlife,A29value-SUM($F440:Z440),IF(A29remlife="N/A","n/a",A29value/A29remlife))</f>
        <v>0</v>
      </c>
      <c r="AB440" s="104">
        <f>IF(AB$3&gt;A29remlife,A29value-SUM($F440:AA440),IF(A29remlife="N/A","n/a",A29value/A29remlife))</f>
        <v>0</v>
      </c>
      <c r="AC440" s="104">
        <f>IF(AC$3&gt;A29remlife,A29value-SUM($F440:AB440),IF(A29remlife="N/A","n/a",A29value/A29remlife))</f>
        <v>0</v>
      </c>
      <c r="AD440" s="104">
        <f>IF(AD$3&gt;A29remlife,A29value-SUM($F440:AC440),IF(A29remlife="N/A","n/a",A29value/A29remlife))</f>
        <v>0</v>
      </c>
      <c r="AE440" s="104">
        <f>IF(AE$3&gt;A29remlife,A29value-SUM($F440:AD440),IF(A29remlife="N/A","n/a",A29value/A29remlife))</f>
        <v>0</v>
      </c>
      <c r="AF440" s="104">
        <f>IF(AF$3&gt;A29remlife,A29value-SUM($F440:AE440),IF(A29remlife="N/A","n/a",A29value/A29remlife))</f>
        <v>0</v>
      </c>
      <c r="AG440" s="104">
        <f>IF(AG$3&gt;A29remlife,A29value-SUM($F440:AF440),IF(A29remlife="N/A","n/a",A29value/A29remlife))</f>
        <v>0</v>
      </c>
      <c r="AH440" s="104">
        <f>IF(AH$3&gt;A29remlife,A29value-SUM($F440:AG440),IF(A29remlife="N/A","n/a",A29value/A29remlife))</f>
        <v>0</v>
      </c>
      <c r="AI440" s="104">
        <f>IF(AI$3&gt;A29remlife,A29value-SUM($F440:AH440),IF(A29remlife="N/A","n/a",A29value/A29remlife))</f>
        <v>0</v>
      </c>
      <c r="AJ440" s="104">
        <f>IF(AJ$3&gt;A29remlife,A29value-SUM($F440:AI440),IF(A29remlife="N/A","n/a",A29value/A29remlife))</f>
        <v>0</v>
      </c>
      <c r="AK440" s="104">
        <f>IF(AK$3&gt;A29remlife,A29value-SUM($F440:AJ440),IF(A29remlife="N/A","n/a",A29value/A29remlife))</f>
        <v>0</v>
      </c>
      <c r="AL440" s="104">
        <f>IF(AL$3&gt;A29remlife,A29value-SUM($F440:AK440),IF(A29remlife="N/A","n/a",A29value/A29remlife))</f>
        <v>0</v>
      </c>
      <c r="AM440" s="104">
        <f>IF(AM$3&gt;A29remlife,A29value-SUM($F440:AL440),IF(A29remlife="N/A","n/a",A29value/A29remlife))</f>
        <v>0</v>
      </c>
      <c r="AN440" s="104">
        <f>IF(AN$3&gt;A29remlife,A29value-SUM($F440:AM440),IF(A29remlife="N/A","n/a",A29value/A29remlife))</f>
        <v>0</v>
      </c>
      <c r="AO440" s="104">
        <f>IF(AO$3&gt;A29remlife,A29value-SUM($F440:AN440),IF(A29remlife="N/A","n/a",A29value/A29remlife))</f>
        <v>0</v>
      </c>
      <c r="AP440" s="104">
        <f>IF(AP$3&gt;A29remlife,A29value-SUM($F440:AO440),IF(A29remlife="N/A","n/a",A29value/A29remlife))</f>
        <v>0</v>
      </c>
      <c r="AQ440" s="104">
        <f>IF(AQ$3&gt;A29remlife,A29value-SUM($F440:AP440),IF(A29remlife="N/A","n/a",A29value/A29remlife))</f>
        <v>0</v>
      </c>
      <c r="AR440" s="104">
        <f>IF(AR$3&gt;A29remlife,A29value-SUM($F440:AQ440),IF(A29remlife="N/A","n/a",A29value/A29remlife))</f>
        <v>0</v>
      </c>
      <c r="AS440" s="104">
        <f>IF(AS$3&gt;A29remlife,A29value-SUM($F440:AR440),IF(A29remlife="N/A","n/a",A29value/A29remlife))</f>
        <v>0</v>
      </c>
      <c r="AT440" s="104">
        <f>IF(AT$3&gt;A29remlife,A29value-SUM($F440:AS440),IF(A29remlife="N/A","n/a",A29value/A29remlife))</f>
        <v>0</v>
      </c>
      <c r="AU440" s="104">
        <f>IF(AU$3&gt;A29remlife,A29value-SUM($F440:AT440),IF(A29remlife="N/A","n/a",A29value/A29remlife))</f>
        <v>0</v>
      </c>
      <c r="AV440" s="104">
        <f>IF(AV$3&gt;A29remlife,A29value-SUM($F440:AU440),IF(A29remlife="N/A","n/a",A29value/A29remlife))</f>
        <v>0</v>
      </c>
      <c r="AW440" s="104">
        <f>IF(AW$3&gt;A29remlife,A29value-SUM($F440:AV440),IF(A29remlife="N/A","n/a",A29value/A29remlife))</f>
        <v>0</v>
      </c>
      <c r="AX440" s="104">
        <f>IF(AX$3&gt;A29remlife,A29value-SUM($F440:AW440),IF(A29remlife="N/A","n/a",A29value/A29remlife))</f>
        <v>0</v>
      </c>
      <c r="AY440" s="104">
        <f>IF(AY$3&gt;A29remlife,A29value-SUM($F440:AX440),IF(A29remlife="N/A","n/a",A29value/A29remlife))</f>
        <v>0</v>
      </c>
      <c r="AZ440" s="104">
        <f>IF(AZ$3&gt;A29remlife,A29value-SUM($F440:AY440),IF(A29remlife="N/A","n/a",A29value/A29remlife))</f>
        <v>0</v>
      </c>
      <c r="BA440" s="104">
        <f>IF(BA$3&gt;A29remlife,A29value-SUM($F440:AZ440),IF(A29remlife="N/A","n/a",A29value/A29remlife))</f>
        <v>0</v>
      </c>
      <c r="BB440" s="104">
        <f>IF(BB$3&gt;A29remlife,A29value-SUM($F440:BA440),IF(A29remlife="N/A","n/a",A29value/A29remlife))</f>
        <v>0</v>
      </c>
      <c r="BC440" s="104">
        <f>IF(BC$3&gt;A29remlife,A29value-SUM($F440:BB440),IF(A29remlife="N/A","n/a",A29value/A29remlife))</f>
        <v>0</v>
      </c>
      <c r="BD440" s="104">
        <f>IF(BD$3&gt;A29remlife,A29value-SUM($F440:BC440),IF(A29remlife="N/A","n/a",A29value/A29remlife))</f>
        <v>0</v>
      </c>
      <c r="BE440" s="104">
        <f>IF(BE$3&gt;A29remlife,A29value-SUM($F440:BD440),IF(A29remlife="N/A","n/a",A29value/A29remlife))</f>
        <v>0</v>
      </c>
      <c r="BF440" s="104">
        <f>IF(BF$3&gt;A29remlife,A29value-SUM($F440:BE440),IF(A29remlife="N/A","n/a",A29value/A29remlife))</f>
        <v>0</v>
      </c>
      <c r="BG440" s="104">
        <f>IF(BG$3&gt;A29remlife,A29value-SUM($F440:BF440),IF(A29remlife="N/A","n/a",A29value/A29remlife))</f>
        <v>0</v>
      </c>
      <c r="BH440" s="104">
        <f>IF(BH$3&gt;A29remlife,A29value-SUM($F440:BG440),IF(A29remlife="N/A","n/a",A29value/A29remlife))</f>
        <v>0</v>
      </c>
      <c r="BI440" s="104">
        <f>IF(BI$3&gt;A29remlife,A29value-SUM($F440:BH440),IF(A29remlife="N/A","n/a",A29value/A29remlife))</f>
        <v>0</v>
      </c>
      <c r="BJ440" s="234"/>
      <c r="BK440" s="234"/>
      <c r="BL440" s="234"/>
      <c r="BM440" s="234"/>
    </row>
    <row r="441" spans="1:65" s="190" customFormat="1" ht="12.75" hidden="1" customHeight="1" outlineLevel="2">
      <c r="A441" s="234"/>
      <c r="B441" s="32"/>
      <c r="C441" s="31"/>
      <c r="D441" s="930" t="s">
        <v>326</v>
      </c>
      <c r="E441" s="167">
        <v>0</v>
      </c>
      <c r="F441" s="34"/>
      <c r="G441" s="105"/>
      <c r="H441" s="105"/>
      <c r="I441" s="105"/>
      <c r="J441" s="105"/>
      <c r="K441" s="105"/>
      <c r="L441" s="105"/>
      <c r="M441" s="105"/>
      <c r="N441" s="105"/>
      <c r="O441" s="105"/>
      <c r="P441" s="105"/>
      <c r="Q441" s="105"/>
      <c r="R441" s="105"/>
      <c r="S441" s="105"/>
      <c r="T441" s="105"/>
      <c r="U441" s="105"/>
      <c r="V441" s="105"/>
      <c r="W441" s="105"/>
      <c r="X441" s="105"/>
      <c r="Y441" s="105"/>
      <c r="Z441" s="105"/>
      <c r="AA441" s="105"/>
      <c r="AB441" s="105"/>
      <c r="AC441" s="105"/>
      <c r="AD441" s="105"/>
      <c r="AE441" s="105"/>
      <c r="AF441" s="105"/>
      <c r="AG441" s="105"/>
      <c r="AH441" s="105"/>
      <c r="AI441" s="105"/>
      <c r="AJ441" s="105"/>
      <c r="AK441" s="105"/>
      <c r="AL441" s="105"/>
      <c r="AM441" s="105"/>
      <c r="AN441" s="105"/>
      <c r="AO441" s="105"/>
      <c r="AP441" s="105"/>
      <c r="AQ441" s="105"/>
      <c r="AR441" s="105"/>
      <c r="AS441" s="105"/>
      <c r="AT441" s="105"/>
      <c r="AU441" s="105"/>
      <c r="AV441" s="105"/>
      <c r="AW441" s="105"/>
      <c r="AX441" s="105"/>
      <c r="AY441" s="105"/>
      <c r="AZ441" s="105"/>
      <c r="BA441" s="105"/>
      <c r="BB441" s="105"/>
      <c r="BC441" s="105"/>
      <c r="BD441" s="105"/>
      <c r="BE441" s="105"/>
      <c r="BF441" s="105"/>
      <c r="BG441" s="105"/>
      <c r="BH441" s="105"/>
      <c r="BI441" s="105"/>
      <c r="BJ441" s="234"/>
      <c r="BK441" s="234"/>
      <c r="BL441" s="234"/>
      <c r="BM441" s="234"/>
    </row>
    <row r="442" spans="1:65" s="190" customFormat="1" hidden="1" outlineLevel="2">
      <c r="A442" s="234"/>
      <c r="B442" s="32"/>
      <c r="C442" s="31"/>
      <c r="D442" s="930"/>
      <c r="E442" s="167">
        <v>1</v>
      </c>
      <c r="F442" s="34"/>
      <c r="G442" s="183"/>
      <c r="H442" s="105">
        <f>IF(A29stdlife="n/a","n/a",IF(H$3&gt;(A29stdlife+$E442),('PTRM input'!$G$171*(1+rvanilla01)^0.5)-SUM($G442:G442),('PTRM input'!$G$171*(1+rvanilla01)^0.5)/A29stdlife))</f>
        <v>0</v>
      </c>
      <c r="I442" s="105">
        <f>IF(A29stdlife="n/a","n/a",IF(I$3&gt;(A29stdlife+$E442),('PTRM input'!$G$171*(1+rvanilla01)^0.5)-SUM($G442:H442),('PTRM input'!$G$171*(1+rvanilla01)^0.5)/A29stdlife))</f>
        <v>0</v>
      </c>
      <c r="J442" s="105">
        <f>IF(A29stdlife="n/a","n/a",IF(J$3&gt;(A29stdlife+$E442),('PTRM input'!$G$171*(1+rvanilla01)^0.5)-SUM($G442:I442),('PTRM input'!$G$171*(1+rvanilla01)^0.5)/A29stdlife))</f>
        <v>0</v>
      </c>
      <c r="K442" s="105">
        <f>IF(A29stdlife="n/a","n/a",IF(K$3&gt;(A29stdlife+$E442),('PTRM input'!$G$171*(1+rvanilla01)^0.5)-SUM($G442:J442),('PTRM input'!$G$171*(1+rvanilla01)^0.5)/A29stdlife))</f>
        <v>0</v>
      </c>
      <c r="L442" s="105">
        <f>IF(A29stdlife="n/a","n/a",IF(L$3&gt;(A29stdlife+$E442),('PTRM input'!$G$171*(1+rvanilla01)^0.5)-SUM($G442:K442),('PTRM input'!$G$171*(1+rvanilla01)^0.5)/A29stdlife))</f>
        <v>0</v>
      </c>
      <c r="M442" s="105">
        <f>IF(A29stdlife="n/a","n/a",IF(M$3&gt;(A29stdlife+$E442),('PTRM input'!$G$171*(1+rvanilla01)^0.5)-SUM($G442:L442),('PTRM input'!$G$171*(1+rvanilla01)^0.5)/A29stdlife))</f>
        <v>0</v>
      </c>
      <c r="N442" s="105">
        <f>IF(A29stdlife="n/a","n/a",IF(N$3&gt;(A29stdlife+$E442),('PTRM input'!$G$171*(1+rvanilla01)^0.5)-SUM($G442:M442),('PTRM input'!$G$171*(1+rvanilla01)^0.5)/A29stdlife))</f>
        <v>0</v>
      </c>
      <c r="O442" s="105">
        <f>IF(A29stdlife="n/a","n/a",IF(O$3&gt;(A29stdlife+$E442),('PTRM input'!$G$171*(1+rvanilla01)^0.5)-SUM($G442:N442),('PTRM input'!$G$171*(1+rvanilla01)^0.5)/A29stdlife))</f>
        <v>0</v>
      </c>
      <c r="P442" s="105">
        <f>IF(A29stdlife="n/a","n/a",IF(P$3&gt;(A29stdlife+$E442),('PTRM input'!$G$171*(1+rvanilla01)^0.5)-SUM($G442:O442),('PTRM input'!$G$171*(1+rvanilla01)^0.5)/A29stdlife))</f>
        <v>0</v>
      </c>
      <c r="Q442" s="105">
        <f>IF(A29stdlife="n/a","n/a",IF(Q$3&gt;(A29stdlife+$E442),('PTRM input'!$G$171*(1+rvanilla01)^0.5)-SUM($G442:P442),('PTRM input'!$G$171*(1+rvanilla01)^0.5)/A29stdlife))</f>
        <v>0</v>
      </c>
      <c r="R442" s="105">
        <f>IF(A29stdlife="n/a","n/a",IF(R$3&gt;(A29stdlife+$E442),('PTRM input'!$G$171*(1+rvanilla01)^0.5)-SUM($G442:Q442),('PTRM input'!$G$171*(1+rvanilla01)^0.5)/A29stdlife))</f>
        <v>0</v>
      </c>
      <c r="S442" s="105">
        <f>IF(A29stdlife="n/a","n/a",IF(S$3&gt;(A29stdlife+$E442),('PTRM input'!$G$171*(1+rvanilla01)^0.5)-SUM($G442:R442),('PTRM input'!$G$171*(1+rvanilla01)^0.5)/A29stdlife))</f>
        <v>0</v>
      </c>
      <c r="T442" s="105">
        <f>IF(A29stdlife="n/a","n/a",IF(T$3&gt;(A29stdlife+$E442),('PTRM input'!$G$171*(1+rvanilla01)^0.5)-SUM($G442:S442),('PTRM input'!$G$171*(1+rvanilla01)^0.5)/A29stdlife))</f>
        <v>0</v>
      </c>
      <c r="U442" s="105">
        <f>IF(A29stdlife="n/a","n/a",IF(U$3&gt;(A29stdlife+$E442),('PTRM input'!$G$171*(1+rvanilla01)^0.5)-SUM($G442:T442),('PTRM input'!$G$171*(1+rvanilla01)^0.5)/A29stdlife))</f>
        <v>0</v>
      </c>
      <c r="V442" s="105">
        <f>IF(A29stdlife="n/a","n/a",IF(V$3&gt;(A29stdlife+$E442),('PTRM input'!$G$171*(1+rvanilla01)^0.5)-SUM($G442:U442),('PTRM input'!$G$171*(1+rvanilla01)^0.5)/A29stdlife))</f>
        <v>0</v>
      </c>
      <c r="W442" s="105">
        <f>IF(A29stdlife="n/a","n/a",IF(W$3&gt;(A29stdlife+$E442),('PTRM input'!$G$171*(1+rvanilla01)^0.5)-SUM($G442:V442),('PTRM input'!$G$171*(1+rvanilla01)^0.5)/A29stdlife))</f>
        <v>0</v>
      </c>
      <c r="X442" s="105">
        <f>IF(A29stdlife="n/a","n/a",IF(X$3&gt;(A29stdlife+$E442),('PTRM input'!$G$171*(1+rvanilla01)^0.5)-SUM($G442:W442),('PTRM input'!$G$171*(1+rvanilla01)^0.5)/A29stdlife))</f>
        <v>0</v>
      </c>
      <c r="Y442" s="105">
        <f>IF(A29stdlife="n/a","n/a",IF(Y$3&gt;(A29stdlife+$E442),('PTRM input'!$G$171*(1+rvanilla01)^0.5)-SUM($G442:X442),('PTRM input'!$G$171*(1+rvanilla01)^0.5)/A29stdlife))</f>
        <v>0</v>
      </c>
      <c r="Z442" s="105">
        <f>IF(A29stdlife="n/a","n/a",IF(Z$3&gt;(A29stdlife+$E442),('PTRM input'!$G$171*(1+rvanilla01)^0.5)-SUM($G442:Y442),('PTRM input'!$G$171*(1+rvanilla01)^0.5)/A29stdlife))</f>
        <v>0</v>
      </c>
      <c r="AA442" s="105">
        <f>IF(A29stdlife="n/a","n/a",IF(AA$3&gt;(A29stdlife+$E442),('PTRM input'!$G$171*(1+rvanilla01)^0.5)-SUM($G442:Z442),('PTRM input'!$G$171*(1+rvanilla01)^0.5)/A29stdlife))</f>
        <v>0</v>
      </c>
      <c r="AB442" s="105">
        <f>IF(A29stdlife="n/a","n/a",IF(AB$3&gt;(A29stdlife+$E442),('PTRM input'!$G$171*(1+rvanilla01)^0.5)-SUM($G442:AA442),('PTRM input'!$G$171*(1+rvanilla01)^0.5)/A29stdlife))</f>
        <v>0</v>
      </c>
      <c r="AC442" s="105">
        <f>IF(A29stdlife="n/a","n/a",IF(AC$3&gt;(A29stdlife+$E442),('PTRM input'!$G$171*(1+rvanilla01)^0.5)-SUM($G442:AB442),('PTRM input'!$G$171*(1+rvanilla01)^0.5)/A29stdlife))</f>
        <v>0</v>
      </c>
      <c r="AD442" s="105">
        <f>IF(A29stdlife="n/a","n/a",IF(AD$3&gt;(A29stdlife+$E442),('PTRM input'!$G$171*(1+rvanilla01)^0.5)-SUM($G442:AC442),('PTRM input'!$G$171*(1+rvanilla01)^0.5)/A29stdlife))</f>
        <v>0</v>
      </c>
      <c r="AE442" s="105">
        <f>IF(A29stdlife="n/a","n/a",IF(AE$3&gt;(A29stdlife+$E442),('PTRM input'!$G$171*(1+rvanilla01)^0.5)-SUM($G442:AD442),('PTRM input'!$G$171*(1+rvanilla01)^0.5)/A29stdlife))</f>
        <v>0</v>
      </c>
      <c r="AF442" s="105">
        <f>IF(A29stdlife="n/a","n/a",IF(AF$3&gt;(A29stdlife+$E442),('PTRM input'!$G$171*(1+rvanilla01)^0.5)-SUM($G442:AE442),('PTRM input'!$G$171*(1+rvanilla01)^0.5)/A29stdlife))</f>
        <v>0</v>
      </c>
      <c r="AG442" s="105">
        <f>IF(A29stdlife="n/a","n/a",IF(AG$3&gt;(A29stdlife+$E442),('PTRM input'!$G$171*(1+rvanilla01)^0.5)-SUM($G442:AF442),('PTRM input'!$G$171*(1+rvanilla01)^0.5)/A29stdlife))</f>
        <v>0</v>
      </c>
      <c r="AH442" s="105">
        <f>IF(A29stdlife="n/a","n/a",IF(AH$3&gt;(A29stdlife+$E442),('PTRM input'!$G$171*(1+rvanilla01)^0.5)-SUM($G442:AG442),('PTRM input'!$G$171*(1+rvanilla01)^0.5)/A29stdlife))</f>
        <v>0</v>
      </c>
      <c r="AI442" s="105">
        <f>IF(A29stdlife="n/a","n/a",IF(AI$3&gt;(A29stdlife+$E442),('PTRM input'!$G$171*(1+rvanilla01)^0.5)-SUM($G442:AH442),('PTRM input'!$G$171*(1+rvanilla01)^0.5)/A29stdlife))</f>
        <v>0</v>
      </c>
      <c r="AJ442" s="105">
        <f>IF(A29stdlife="n/a","n/a",IF(AJ$3&gt;(A29stdlife+$E442),('PTRM input'!$G$171*(1+rvanilla01)^0.5)-SUM($G442:AI442),('PTRM input'!$G$171*(1+rvanilla01)^0.5)/A29stdlife))</f>
        <v>0</v>
      </c>
      <c r="AK442" s="105">
        <f>IF(A29stdlife="n/a","n/a",IF(AK$3&gt;(A29stdlife+$E442),('PTRM input'!$G$171*(1+rvanilla01)^0.5)-SUM($G442:AJ442),('PTRM input'!$G$171*(1+rvanilla01)^0.5)/A29stdlife))</f>
        <v>0</v>
      </c>
      <c r="AL442" s="105">
        <f>IF(A29stdlife="n/a","n/a",IF(AL$3&gt;(A29stdlife+$E442),('PTRM input'!$G$171*(1+rvanilla01)^0.5)-SUM($G442:AK442),('PTRM input'!$G$171*(1+rvanilla01)^0.5)/A29stdlife))</f>
        <v>0</v>
      </c>
      <c r="AM442" s="105">
        <f>IF(A29stdlife="n/a","n/a",IF(AM$3&gt;(A29stdlife+$E442),('PTRM input'!$G$171*(1+rvanilla01)^0.5)-SUM($G442:AL442),('PTRM input'!$G$171*(1+rvanilla01)^0.5)/A29stdlife))</f>
        <v>0</v>
      </c>
      <c r="AN442" s="105">
        <f>IF(A29stdlife="n/a","n/a",IF(AN$3&gt;(A29stdlife+$E442),('PTRM input'!$G$171*(1+rvanilla01)^0.5)-SUM($G442:AM442),('PTRM input'!$G$171*(1+rvanilla01)^0.5)/A29stdlife))</f>
        <v>0</v>
      </c>
      <c r="AO442" s="105">
        <f>IF(A29stdlife="n/a","n/a",IF(AO$3&gt;(A29stdlife+$E442),('PTRM input'!$G$171*(1+rvanilla01)^0.5)-SUM($G442:AN442),('PTRM input'!$G$171*(1+rvanilla01)^0.5)/A29stdlife))</f>
        <v>0</v>
      </c>
      <c r="AP442" s="105">
        <f>IF(A29stdlife="n/a","n/a",IF(AP$3&gt;(A29stdlife+$E442),('PTRM input'!$G$171*(1+rvanilla01)^0.5)-SUM($G442:AO442),('PTRM input'!$G$171*(1+rvanilla01)^0.5)/A29stdlife))</f>
        <v>0</v>
      </c>
      <c r="AQ442" s="105">
        <f>IF(A29stdlife="n/a","n/a",IF(AQ$3&gt;(A29stdlife+$E442),('PTRM input'!$G$171*(1+rvanilla01)^0.5)-SUM($G442:AP442),('PTRM input'!$G$171*(1+rvanilla01)^0.5)/A29stdlife))</f>
        <v>0</v>
      </c>
      <c r="AR442" s="105">
        <f>IF(A29stdlife="n/a","n/a",IF(AR$3&gt;(A29stdlife+$E442),('PTRM input'!$G$171*(1+rvanilla01)^0.5)-SUM($G442:AQ442),('PTRM input'!$G$171*(1+rvanilla01)^0.5)/A29stdlife))</f>
        <v>0</v>
      </c>
      <c r="AS442" s="105">
        <f>IF(A29stdlife="n/a","n/a",IF(AS$3&gt;(A29stdlife+$E442),('PTRM input'!$G$171*(1+rvanilla01)^0.5)-SUM($G442:AR442),('PTRM input'!$G$171*(1+rvanilla01)^0.5)/A29stdlife))</f>
        <v>0</v>
      </c>
      <c r="AT442" s="105">
        <f>IF(A29stdlife="n/a","n/a",IF(AT$3&gt;(A29stdlife+$E442),('PTRM input'!$G$171*(1+rvanilla01)^0.5)-SUM($G442:AS442),('PTRM input'!$G$171*(1+rvanilla01)^0.5)/A29stdlife))</f>
        <v>0</v>
      </c>
      <c r="AU442" s="105">
        <f>IF(A29stdlife="n/a","n/a",IF(AU$3&gt;(A29stdlife+$E442),('PTRM input'!$G$171*(1+rvanilla01)^0.5)-SUM($G442:AT442),('PTRM input'!$G$171*(1+rvanilla01)^0.5)/A29stdlife))</f>
        <v>0</v>
      </c>
      <c r="AV442" s="105">
        <f>IF(A29stdlife="n/a","n/a",IF(AV$3&gt;(A29stdlife+$E442),('PTRM input'!$G$171*(1+rvanilla01)^0.5)-SUM($G442:AU442),('PTRM input'!$G$171*(1+rvanilla01)^0.5)/A29stdlife))</f>
        <v>0</v>
      </c>
      <c r="AW442" s="105">
        <f>IF(A29stdlife="n/a","n/a",IF(AW$3&gt;(A29stdlife+$E442),('PTRM input'!$G$171*(1+rvanilla01)^0.5)-SUM($G442:AV442),('PTRM input'!$G$171*(1+rvanilla01)^0.5)/A29stdlife))</f>
        <v>0</v>
      </c>
      <c r="AX442" s="105">
        <f>IF(A29stdlife="n/a","n/a",IF(AX$3&gt;(A29stdlife+$E442),('PTRM input'!$G$171*(1+rvanilla01)^0.5)-SUM($G442:AW442),('PTRM input'!$G$171*(1+rvanilla01)^0.5)/A29stdlife))</f>
        <v>0</v>
      </c>
      <c r="AY442" s="105">
        <f>IF(A29stdlife="n/a","n/a",IF(AY$3&gt;(A29stdlife+$E442),('PTRM input'!$G$171*(1+rvanilla01)^0.5)-SUM($G442:AX442),('PTRM input'!$G$171*(1+rvanilla01)^0.5)/A29stdlife))</f>
        <v>0</v>
      </c>
      <c r="AZ442" s="105">
        <f>IF(A29stdlife="n/a","n/a",IF(AZ$3&gt;(A29stdlife+$E442),('PTRM input'!$G$171*(1+rvanilla01)^0.5)-SUM($G442:AY442),('PTRM input'!$G$171*(1+rvanilla01)^0.5)/A29stdlife))</f>
        <v>0</v>
      </c>
      <c r="BA442" s="105">
        <f>IF(A29stdlife="n/a","n/a",IF(BA$3&gt;(A29stdlife+$E442),('PTRM input'!$G$171*(1+rvanilla01)^0.5)-SUM($G442:AZ442),('PTRM input'!$G$171*(1+rvanilla01)^0.5)/A29stdlife))</f>
        <v>0</v>
      </c>
      <c r="BB442" s="105">
        <f>IF(A29stdlife="n/a","n/a",IF(BB$3&gt;(A29stdlife+$E442),('PTRM input'!$G$171*(1+rvanilla01)^0.5)-SUM($G442:BA442),('PTRM input'!$G$171*(1+rvanilla01)^0.5)/A29stdlife))</f>
        <v>0</v>
      </c>
      <c r="BC442" s="105">
        <f>IF(A29stdlife="n/a","n/a",IF(BC$3&gt;(A29stdlife+$E442),('PTRM input'!$G$171*(1+rvanilla01)^0.5)-SUM($G442:BB442),('PTRM input'!$G$171*(1+rvanilla01)^0.5)/A29stdlife))</f>
        <v>0</v>
      </c>
      <c r="BD442" s="105">
        <f>IF(A29stdlife="n/a","n/a",IF(BD$3&gt;(A29stdlife+$E442),('PTRM input'!$G$171*(1+rvanilla01)^0.5)-SUM($G442:BC442),('PTRM input'!$G$171*(1+rvanilla01)^0.5)/A29stdlife))</f>
        <v>0</v>
      </c>
      <c r="BE442" s="105">
        <f>IF(A29stdlife="n/a","n/a",IF(BE$3&gt;(A29stdlife+$E442),('PTRM input'!$G$171*(1+rvanilla01)^0.5)-SUM($G442:BD442),('PTRM input'!$G$171*(1+rvanilla01)^0.5)/A29stdlife))</f>
        <v>0</v>
      </c>
      <c r="BF442" s="105">
        <f>IF(A29stdlife="n/a","n/a",IF(BF$3&gt;(A29stdlife+$E442),('PTRM input'!$G$171*(1+rvanilla01)^0.5)-SUM($G442:BE442),('PTRM input'!$G$171*(1+rvanilla01)^0.5)/A29stdlife))</f>
        <v>0</v>
      </c>
      <c r="BG442" s="105">
        <f>IF(A29stdlife="n/a","n/a",IF(BG$3&gt;(A29stdlife+$E442),('PTRM input'!$G$171*(1+rvanilla01)^0.5)-SUM($G442:BF442),('PTRM input'!$G$171*(1+rvanilla01)^0.5)/A29stdlife))</f>
        <v>0</v>
      </c>
      <c r="BH442" s="105">
        <f>IF(A29stdlife="n/a","n/a",IF(BH$3&gt;(A29stdlife+$E442),('PTRM input'!$G$171*(1+rvanilla01)^0.5)-SUM($G442:BG442),('PTRM input'!$G$171*(1+rvanilla01)^0.5)/A29stdlife))</f>
        <v>0</v>
      </c>
      <c r="BI442" s="105">
        <f>IF(A29stdlife="n/a","n/a",IF(BI$3&gt;(A29stdlife+$E442),('PTRM input'!$G$171*(1+rvanilla01)^0.5)-SUM($G442:BH442),('PTRM input'!$G$171*(1+rvanilla01)^0.5)/A29stdlife))</f>
        <v>0</v>
      </c>
      <c r="BJ442" s="234"/>
      <c r="BK442" s="234"/>
      <c r="BL442" s="234"/>
      <c r="BM442" s="234"/>
    </row>
    <row r="443" spans="1:65" s="190" customFormat="1" hidden="1" outlineLevel="2">
      <c r="A443" s="234"/>
      <c r="B443" s="32"/>
      <c r="C443" s="31"/>
      <c r="D443" s="930"/>
      <c r="E443" s="167">
        <v>2</v>
      </c>
      <c r="F443" s="34"/>
      <c r="G443" s="184"/>
      <c r="H443" s="185"/>
      <c r="I443" s="105">
        <f>IF(A29stdlife="n/a","n/a",IF(I$3&gt;(A29stdlife+$E443),('PTRM input'!$H$171*(1+rvanilla02)^0.5)-SUM($H443:H443),('PTRM input'!$H$171*(1+rvanilla02)^0.5)/A29stdlife))</f>
        <v>0</v>
      </c>
      <c r="J443" s="105">
        <f>IF(A29stdlife="n/a","n/a",IF(J$3&gt;(A29stdlife+$E443),('PTRM input'!$H$171*(1+rvanilla02)^0.5)-SUM($H443:I443),('PTRM input'!$H$171*(1+rvanilla02)^0.5)/A29stdlife))</f>
        <v>0</v>
      </c>
      <c r="K443" s="105">
        <f>IF(A29stdlife="n/a","n/a",IF(K$3&gt;(A29stdlife+$E443),('PTRM input'!$H$171*(1+rvanilla02)^0.5)-SUM($H443:J443),('PTRM input'!$H$171*(1+rvanilla02)^0.5)/A29stdlife))</f>
        <v>0</v>
      </c>
      <c r="L443" s="105">
        <f>IF(A29stdlife="n/a","n/a",IF(L$3&gt;(A29stdlife+$E443),('PTRM input'!$H$171*(1+rvanilla02)^0.5)-SUM($H443:K443),('PTRM input'!$H$171*(1+rvanilla02)^0.5)/A29stdlife))</f>
        <v>0</v>
      </c>
      <c r="M443" s="105">
        <f>IF(A29stdlife="n/a","n/a",IF(M$3&gt;(A29stdlife+$E443),('PTRM input'!$H$171*(1+rvanilla02)^0.5)-SUM($H443:L443),('PTRM input'!$H$171*(1+rvanilla02)^0.5)/A29stdlife))</f>
        <v>0</v>
      </c>
      <c r="N443" s="105">
        <f>IF(A29stdlife="n/a","n/a",IF(N$3&gt;(A29stdlife+$E443),('PTRM input'!$H$171*(1+rvanilla02)^0.5)-SUM($H443:M443),('PTRM input'!$H$171*(1+rvanilla02)^0.5)/A29stdlife))</f>
        <v>0</v>
      </c>
      <c r="O443" s="105">
        <f>IF(A29stdlife="n/a","n/a",IF(O$3&gt;(A29stdlife+$E443),('PTRM input'!$H$171*(1+rvanilla02)^0.5)-SUM($H443:N443),('PTRM input'!$H$171*(1+rvanilla02)^0.5)/A29stdlife))</f>
        <v>0</v>
      </c>
      <c r="P443" s="105">
        <f>IF(A29stdlife="n/a","n/a",IF(P$3&gt;(A29stdlife+$E443),('PTRM input'!$H$171*(1+rvanilla02)^0.5)-SUM($H443:O443),('PTRM input'!$H$171*(1+rvanilla02)^0.5)/A29stdlife))</f>
        <v>0</v>
      </c>
      <c r="Q443" s="105">
        <f>IF(A29stdlife="n/a","n/a",IF(Q$3&gt;(A29stdlife+$E443),('PTRM input'!$H$171*(1+rvanilla02)^0.5)-SUM($H443:P443),('PTRM input'!$H$171*(1+rvanilla02)^0.5)/A29stdlife))</f>
        <v>0</v>
      </c>
      <c r="R443" s="105">
        <f>IF(A29stdlife="n/a","n/a",IF(R$3&gt;(A29stdlife+$E443),('PTRM input'!$H$171*(1+rvanilla02)^0.5)-SUM($H443:Q443),('PTRM input'!$H$171*(1+rvanilla02)^0.5)/A29stdlife))</f>
        <v>0</v>
      </c>
      <c r="S443" s="105">
        <f>IF(A29stdlife="n/a","n/a",IF(S$3&gt;(A29stdlife+$E443),('PTRM input'!$H$171*(1+rvanilla02)^0.5)-SUM($H443:R443),('PTRM input'!$H$171*(1+rvanilla02)^0.5)/A29stdlife))</f>
        <v>0</v>
      </c>
      <c r="T443" s="105">
        <f>IF(A29stdlife="n/a","n/a",IF(T$3&gt;(A29stdlife+$E443),('PTRM input'!$H$171*(1+rvanilla02)^0.5)-SUM($H443:S443),('PTRM input'!$H$171*(1+rvanilla02)^0.5)/A29stdlife))</f>
        <v>0</v>
      </c>
      <c r="U443" s="105">
        <f>IF(A29stdlife="n/a","n/a",IF(U$3&gt;(A29stdlife+$E443),('PTRM input'!$H$171*(1+rvanilla02)^0.5)-SUM($H443:T443),('PTRM input'!$H$171*(1+rvanilla02)^0.5)/A29stdlife))</f>
        <v>0</v>
      </c>
      <c r="V443" s="105">
        <f>IF(A29stdlife="n/a","n/a",IF(V$3&gt;(A29stdlife+$E443),('PTRM input'!$H$171*(1+rvanilla02)^0.5)-SUM($H443:U443),('PTRM input'!$H$171*(1+rvanilla02)^0.5)/A29stdlife))</f>
        <v>0</v>
      </c>
      <c r="W443" s="105">
        <f>IF(A29stdlife="n/a","n/a",IF(W$3&gt;(A29stdlife+$E443),('PTRM input'!$H$171*(1+rvanilla02)^0.5)-SUM($H443:V443),('PTRM input'!$H$171*(1+rvanilla02)^0.5)/A29stdlife))</f>
        <v>0</v>
      </c>
      <c r="X443" s="105">
        <f>IF(A29stdlife="n/a","n/a",IF(X$3&gt;(A29stdlife+$E443),('PTRM input'!$H$171*(1+rvanilla02)^0.5)-SUM($H443:W443),('PTRM input'!$H$171*(1+rvanilla02)^0.5)/A29stdlife))</f>
        <v>0</v>
      </c>
      <c r="Y443" s="105">
        <f>IF(A29stdlife="n/a","n/a",IF(Y$3&gt;(A29stdlife+$E443),('PTRM input'!$H$171*(1+rvanilla02)^0.5)-SUM($H443:X443),('PTRM input'!$H$171*(1+rvanilla02)^0.5)/A29stdlife))</f>
        <v>0</v>
      </c>
      <c r="Z443" s="105">
        <f>IF(A29stdlife="n/a","n/a",IF(Z$3&gt;(A29stdlife+$E443),('PTRM input'!$H$171*(1+rvanilla02)^0.5)-SUM($H443:Y443),('PTRM input'!$H$171*(1+rvanilla02)^0.5)/A29stdlife))</f>
        <v>0</v>
      </c>
      <c r="AA443" s="105">
        <f>IF(A29stdlife="n/a","n/a",IF(AA$3&gt;(A29stdlife+$E443),('PTRM input'!$H$171*(1+rvanilla02)^0.5)-SUM($H443:Z443),('PTRM input'!$H$171*(1+rvanilla02)^0.5)/A29stdlife))</f>
        <v>0</v>
      </c>
      <c r="AB443" s="105">
        <f>IF(A29stdlife="n/a","n/a",IF(AB$3&gt;(A29stdlife+$E443),('PTRM input'!$H$171*(1+rvanilla02)^0.5)-SUM($H443:AA443),('PTRM input'!$H$171*(1+rvanilla02)^0.5)/A29stdlife))</f>
        <v>0</v>
      </c>
      <c r="AC443" s="105">
        <f>IF(A29stdlife="n/a","n/a",IF(AC$3&gt;(A29stdlife+$E443),('PTRM input'!$H$171*(1+rvanilla02)^0.5)-SUM($H443:AB443),('PTRM input'!$H$171*(1+rvanilla02)^0.5)/A29stdlife))</f>
        <v>0</v>
      </c>
      <c r="AD443" s="105">
        <f>IF(A29stdlife="n/a","n/a",IF(AD$3&gt;(A29stdlife+$E443),('PTRM input'!$H$171*(1+rvanilla02)^0.5)-SUM($H443:AC443),('PTRM input'!$H$171*(1+rvanilla02)^0.5)/A29stdlife))</f>
        <v>0</v>
      </c>
      <c r="AE443" s="105">
        <f>IF(A29stdlife="n/a","n/a",IF(AE$3&gt;(A29stdlife+$E443),('PTRM input'!$H$171*(1+rvanilla02)^0.5)-SUM($H443:AD443),('PTRM input'!$H$171*(1+rvanilla02)^0.5)/A29stdlife))</f>
        <v>0</v>
      </c>
      <c r="AF443" s="105">
        <f>IF(A29stdlife="n/a","n/a",IF(AF$3&gt;(A29stdlife+$E443),('PTRM input'!$H$171*(1+rvanilla02)^0.5)-SUM($H443:AE443),('PTRM input'!$H$171*(1+rvanilla02)^0.5)/A29stdlife))</f>
        <v>0</v>
      </c>
      <c r="AG443" s="105">
        <f>IF(A29stdlife="n/a","n/a",IF(AG$3&gt;(A29stdlife+$E443),('PTRM input'!$H$171*(1+rvanilla02)^0.5)-SUM($H443:AF443),('PTRM input'!$H$171*(1+rvanilla02)^0.5)/A29stdlife))</f>
        <v>0</v>
      </c>
      <c r="AH443" s="105">
        <f>IF(A29stdlife="n/a","n/a",IF(AH$3&gt;(A29stdlife+$E443),('PTRM input'!$H$171*(1+rvanilla02)^0.5)-SUM($H443:AG443),('PTRM input'!$H$171*(1+rvanilla02)^0.5)/A29stdlife))</f>
        <v>0</v>
      </c>
      <c r="AI443" s="105">
        <f>IF(A29stdlife="n/a","n/a",IF(AI$3&gt;(A29stdlife+$E443),('PTRM input'!$H$171*(1+rvanilla02)^0.5)-SUM($H443:AH443),('PTRM input'!$H$171*(1+rvanilla02)^0.5)/A29stdlife))</f>
        <v>0</v>
      </c>
      <c r="AJ443" s="105">
        <f>IF(A29stdlife="n/a","n/a",IF(AJ$3&gt;(A29stdlife+$E443),('PTRM input'!$H$171*(1+rvanilla02)^0.5)-SUM($H443:AI443),('PTRM input'!$H$171*(1+rvanilla02)^0.5)/A29stdlife))</f>
        <v>0</v>
      </c>
      <c r="AK443" s="105">
        <f>IF(A29stdlife="n/a","n/a",IF(AK$3&gt;(A29stdlife+$E443),('PTRM input'!$H$171*(1+rvanilla02)^0.5)-SUM($H443:AJ443),('PTRM input'!$H$171*(1+rvanilla02)^0.5)/A29stdlife))</f>
        <v>0</v>
      </c>
      <c r="AL443" s="105">
        <f>IF(A29stdlife="n/a","n/a",IF(AL$3&gt;(A29stdlife+$E443),('PTRM input'!$H$171*(1+rvanilla02)^0.5)-SUM($H443:AK443),('PTRM input'!$H$171*(1+rvanilla02)^0.5)/A29stdlife))</f>
        <v>0</v>
      </c>
      <c r="AM443" s="105">
        <f>IF(A29stdlife="n/a","n/a",IF(AM$3&gt;(A29stdlife+$E443),('PTRM input'!$H$171*(1+rvanilla02)^0.5)-SUM($H443:AL443),('PTRM input'!$H$171*(1+rvanilla02)^0.5)/A29stdlife))</f>
        <v>0</v>
      </c>
      <c r="AN443" s="105">
        <f>IF(A29stdlife="n/a","n/a",IF(AN$3&gt;(A29stdlife+$E443),('PTRM input'!$H$171*(1+rvanilla02)^0.5)-SUM($H443:AM443),('PTRM input'!$H$171*(1+rvanilla02)^0.5)/A29stdlife))</f>
        <v>0</v>
      </c>
      <c r="AO443" s="105">
        <f>IF(A29stdlife="n/a","n/a",IF(AO$3&gt;(A29stdlife+$E443),('PTRM input'!$H$171*(1+rvanilla02)^0.5)-SUM($H443:AN443),('PTRM input'!$H$171*(1+rvanilla02)^0.5)/A29stdlife))</f>
        <v>0</v>
      </c>
      <c r="AP443" s="105">
        <f>IF(A29stdlife="n/a","n/a",IF(AP$3&gt;(A29stdlife+$E443),('PTRM input'!$H$171*(1+rvanilla02)^0.5)-SUM($H443:AO443),('PTRM input'!$H$171*(1+rvanilla02)^0.5)/A29stdlife))</f>
        <v>0</v>
      </c>
      <c r="AQ443" s="105">
        <f>IF(A29stdlife="n/a","n/a",IF(AQ$3&gt;(A29stdlife+$E443),('PTRM input'!$H$171*(1+rvanilla02)^0.5)-SUM($H443:AP443),('PTRM input'!$H$171*(1+rvanilla02)^0.5)/A29stdlife))</f>
        <v>0</v>
      </c>
      <c r="AR443" s="105">
        <f>IF(A29stdlife="n/a","n/a",IF(AR$3&gt;(A29stdlife+$E443),('PTRM input'!$H$171*(1+rvanilla02)^0.5)-SUM($H443:AQ443),('PTRM input'!$H$171*(1+rvanilla02)^0.5)/A29stdlife))</f>
        <v>0</v>
      </c>
      <c r="AS443" s="105">
        <f>IF(A29stdlife="n/a","n/a",IF(AS$3&gt;(A29stdlife+$E443),('PTRM input'!$H$171*(1+rvanilla02)^0.5)-SUM($H443:AR443),('PTRM input'!$H$171*(1+rvanilla02)^0.5)/A29stdlife))</f>
        <v>0</v>
      </c>
      <c r="AT443" s="105">
        <f>IF(A29stdlife="n/a","n/a",IF(AT$3&gt;(A29stdlife+$E443),('PTRM input'!$H$171*(1+rvanilla02)^0.5)-SUM($H443:AS443),('PTRM input'!$H$171*(1+rvanilla02)^0.5)/A29stdlife))</f>
        <v>0</v>
      </c>
      <c r="AU443" s="105">
        <f>IF(A29stdlife="n/a","n/a",IF(AU$3&gt;(A29stdlife+$E443),('PTRM input'!$H$171*(1+rvanilla02)^0.5)-SUM($H443:AT443),('PTRM input'!$H$171*(1+rvanilla02)^0.5)/A29stdlife))</f>
        <v>0</v>
      </c>
      <c r="AV443" s="105">
        <f>IF(A29stdlife="n/a","n/a",IF(AV$3&gt;(A29stdlife+$E443),('PTRM input'!$H$171*(1+rvanilla02)^0.5)-SUM($H443:AU443),('PTRM input'!$H$171*(1+rvanilla02)^0.5)/A29stdlife))</f>
        <v>0</v>
      </c>
      <c r="AW443" s="105">
        <f>IF(A29stdlife="n/a","n/a",IF(AW$3&gt;(A29stdlife+$E443),('PTRM input'!$H$171*(1+rvanilla02)^0.5)-SUM($H443:AV443),('PTRM input'!$H$171*(1+rvanilla02)^0.5)/A29stdlife))</f>
        <v>0</v>
      </c>
      <c r="AX443" s="105">
        <f>IF(A29stdlife="n/a","n/a",IF(AX$3&gt;(A29stdlife+$E443),('PTRM input'!$H$171*(1+rvanilla02)^0.5)-SUM($H443:AW443),('PTRM input'!$H$171*(1+rvanilla02)^0.5)/A29stdlife))</f>
        <v>0</v>
      </c>
      <c r="AY443" s="105">
        <f>IF(A29stdlife="n/a","n/a",IF(AY$3&gt;(A29stdlife+$E443),('PTRM input'!$H$171*(1+rvanilla02)^0.5)-SUM($H443:AX443),('PTRM input'!$H$171*(1+rvanilla02)^0.5)/A29stdlife))</f>
        <v>0</v>
      </c>
      <c r="AZ443" s="105">
        <f>IF(A29stdlife="n/a","n/a",IF(AZ$3&gt;(A29stdlife+$E443),('PTRM input'!$H$171*(1+rvanilla02)^0.5)-SUM($H443:AY443),('PTRM input'!$H$171*(1+rvanilla02)^0.5)/A29stdlife))</f>
        <v>0</v>
      </c>
      <c r="BA443" s="105">
        <f>IF(A29stdlife="n/a","n/a",IF(BA$3&gt;(A29stdlife+$E443),('PTRM input'!$H$171*(1+rvanilla02)^0.5)-SUM($H443:AZ443),('PTRM input'!$H$171*(1+rvanilla02)^0.5)/A29stdlife))</f>
        <v>0</v>
      </c>
      <c r="BB443" s="105">
        <f>IF(A29stdlife="n/a","n/a",IF(BB$3&gt;(A29stdlife+$E443),('PTRM input'!$H$171*(1+rvanilla02)^0.5)-SUM($H443:BA443),('PTRM input'!$H$171*(1+rvanilla02)^0.5)/A29stdlife))</f>
        <v>0</v>
      </c>
      <c r="BC443" s="105">
        <f>IF(A29stdlife="n/a","n/a",IF(BC$3&gt;(A29stdlife+$E443),('PTRM input'!$H$171*(1+rvanilla02)^0.5)-SUM($H443:BB443),('PTRM input'!$H$171*(1+rvanilla02)^0.5)/A29stdlife))</f>
        <v>0</v>
      </c>
      <c r="BD443" s="105">
        <f>IF(A29stdlife="n/a","n/a",IF(BD$3&gt;(A29stdlife+$E443),('PTRM input'!$H$171*(1+rvanilla02)^0.5)-SUM($H443:BC443),('PTRM input'!$H$171*(1+rvanilla02)^0.5)/A29stdlife))</f>
        <v>0</v>
      </c>
      <c r="BE443" s="105">
        <f>IF(A29stdlife="n/a","n/a",IF(BE$3&gt;(A29stdlife+$E443),('PTRM input'!$H$171*(1+rvanilla02)^0.5)-SUM($H443:BD443),('PTRM input'!$H$171*(1+rvanilla02)^0.5)/A29stdlife))</f>
        <v>0</v>
      </c>
      <c r="BF443" s="105">
        <f>IF(A29stdlife="n/a","n/a",IF(BF$3&gt;(A29stdlife+$E443),('PTRM input'!$H$171*(1+rvanilla02)^0.5)-SUM($H443:BE443),('PTRM input'!$H$171*(1+rvanilla02)^0.5)/A29stdlife))</f>
        <v>0</v>
      </c>
      <c r="BG443" s="105">
        <f>IF(A29stdlife="n/a","n/a",IF(BG$3&gt;(A29stdlife+$E443),('PTRM input'!$H$171*(1+rvanilla02)^0.5)-SUM($H443:BF443),('PTRM input'!$H$171*(1+rvanilla02)^0.5)/A29stdlife))</f>
        <v>0</v>
      </c>
      <c r="BH443" s="105">
        <f>IF(A29stdlife="n/a","n/a",IF(BH$3&gt;(A29stdlife+$E443),('PTRM input'!$H$171*(1+rvanilla02)^0.5)-SUM($H443:BG443),('PTRM input'!$H$171*(1+rvanilla02)^0.5)/A29stdlife))</f>
        <v>0</v>
      </c>
      <c r="BI443" s="105">
        <f>IF(A29stdlife="n/a","n/a",IF(BI$3&gt;(A29stdlife+$E443),('PTRM input'!$H$171*(1+rvanilla02)^0.5)-SUM($H443:BH443),('PTRM input'!$H$171*(1+rvanilla02)^0.5)/A29stdlife))</f>
        <v>0</v>
      </c>
      <c r="BJ443" s="234"/>
      <c r="BK443" s="234"/>
      <c r="BL443" s="234"/>
      <c r="BM443" s="234"/>
    </row>
    <row r="444" spans="1:65" s="190" customFormat="1" hidden="1" outlineLevel="2">
      <c r="A444" s="234"/>
      <c r="B444" s="32"/>
      <c r="C444" s="31"/>
      <c r="D444" s="930"/>
      <c r="E444" s="167">
        <v>3</v>
      </c>
      <c r="F444" s="34"/>
      <c r="G444" s="184"/>
      <c r="H444" s="186"/>
      <c r="I444" s="185"/>
      <c r="J444" s="105">
        <f>IF(A29stdlife="n/a","n/a",IF(J$3&gt;(A29stdlife+$E444),('PTRM input'!$I$171*(1+rvanilla03)^0.5)-SUM($I444:I444),('PTRM input'!$I$171*(1+rvanilla03)^0.5)/A29stdlife))</f>
        <v>0</v>
      </c>
      <c r="K444" s="105">
        <f>IF(A29stdlife="n/a","n/a",IF(K$3&gt;(A29stdlife+$E444),('PTRM input'!$I$171*(1+rvanilla03)^0.5)-SUM($I444:J444),('PTRM input'!$I$171*(1+rvanilla03)^0.5)/A29stdlife))</f>
        <v>0</v>
      </c>
      <c r="L444" s="105">
        <f>IF(A29stdlife="n/a","n/a",IF(L$3&gt;(A29stdlife+$E444),('PTRM input'!$I$171*(1+rvanilla03)^0.5)-SUM($I444:K444),('PTRM input'!$I$171*(1+rvanilla03)^0.5)/A29stdlife))</f>
        <v>0</v>
      </c>
      <c r="M444" s="105">
        <f>IF(A29stdlife="n/a","n/a",IF(M$3&gt;(A29stdlife+$E444),('PTRM input'!$I$171*(1+rvanilla03)^0.5)-SUM($I444:L444),('PTRM input'!$I$171*(1+rvanilla03)^0.5)/A29stdlife))</f>
        <v>0</v>
      </c>
      <c r="N444" s="105">
        <f>IF(A29stdlife="n/a","n/a",IF(N$3&gt;(A29stdlife+$E444),('PTRM input'!$I$171*(1+rvanilla03)^0.5)-SUM($I444:M444),('PTRM input'!$I$171*(1+rvanilla03)^0.5)/A29stdlife))</f>
        <v>0</v>
      </c>
      <c r="O444" s="105">
        <f>IF(A29stdlife="n/a","n/a",IF(O$3&gt;(A29stdlife+$E444),('PTRM input'!$I$171*(1+rvanilla03)^0.5)-SUM($I444:N444),('PTRM input'!$I$171*(1+rvanilla03)^0.5)/A29stdlife))</f>
        <v>0</v>
      </c>
      <c r="P444" s="105">
        <f>IF(A29stdlife="n/a","n/a",IF(P$3&gt;(A29stdlife+$E444),('PTRM input'!$I$171*(1+rvanilla03)^0.5)-SUM($I444:O444),('PTRM input'!$I$171*(1+rvanilla03)^0.5)/A29stdlife))</f>
        <v>0</v>
      </c>
      <c r="Q444" s="105">
        <f>IF(A29stdlife="n/a","n/a",IF(Q$3&gt;(A29stdlife+$E444),('PTRM input'!$I$171*(1+rvanilla03)^0.5)-SUM($I444:P444),('PTRM input'!$I$171*(1+rvanilla03)^0.5)/A29stdlife))</f>
        <v>0</v>
      </c>
      <c r="R444" s="105">
        <f>IF(A29stdlife="n/a","n/a",IF(R$3&gt;(A29stdlife+$E444),('PTRM input'!$I$171*(1+rvanilla03)^0.5)-SUM($I444:Q444),('PTRM input'!$I$171*(1+rvanilla03)^0.5)/A29stdlife))</f>
        <v>0</v>
      </c>
      <c r="S444" s="105">
        <f>IF(A29stdlife="n/a","n/a",IF(S$3&gt;(A29stdlife+$E444),('PTRM input'!$I$171*(1+rvanilla03)^0.5)-SUM($I444:R444),('PTRM input'!$I$171*(1+rvanilla03)^0.5)/A29stdlife))</f>
        <v>0</v>
      </c>
      <c r="T444" s="105">
        <f>IF(A29stdlife="n/a","n/a",IF(T$3&gt;(A29stdlife+$E444),('PTRM input'!$I$171*(1+rvanilla03)^0.5)-SUM($I444:S444),('PTRM input'!$I$171*(1+rvanilla03)^0.5)/A29stdlife))</f>
        <v>0</v>
      </c>
      <c r="U444" s="105">
        <f>IF(A29stdlife="n/a","n/a",IF(U$3&gt;(A29stdlife+$E444),('PTRM input'!$I$171*(1+rvanilla03)^0.5)-SUM($I444:T444),('PTRM input'!$I$171*(1+rvanilla03)^0.5)/A29stdlife))</f>
        <v>0</v>
      </c>
      <c r="V444" s="105">
        <f>IF(A29stdlife="n/a","n/a",IF(V$3&gt;(A29stdlife+$E444),('PTRM input'!$I$171*(1+rvanilla03)^0.5)-SUM($I444:U444),('PTRM input'!$I$171*(1+rvanilla03)^0.5)/A29stdlife))</f>
        <v>0</v>
      </c>
      <c r="W444" s="105">
        <f>IF(A29stdlife="n/a","n/a",IF(W$3&gt;(A29stdlife+$E444),('PTRM input'!$I$171*(1+rvanilla03)^0.5)-SUM($I444:V444),('PTRM input'!$I$171*(1+rvanilla03)^0.5)/A29stdlife))</f>
        <v>0</v>
      </c>
      <c r="X444" s="105">
        <f>IF(A29stdlife="n/a","n/a",IF(X$3&gt;(A29stdlife+$E444),('PTRM input'!$I$171*(1+rvanilla03)^0.5)-SUM($I444:W444),('PTRM input'!$I$171*(1+rvanilla03)^0.5)/A29stdlife))</f>
        <v>0</v>
      </c>
      <c r="Y444" s="105">
        <f>IF(A29stdlife="n/a","n/a",IF(Y$3&gt;(A29stdlife+$E444),('PTRM input'!$I$171*(1+rvanilla03)^0.5)-SUM($I444:X444),('PTRM input'!$I$171*(1+rvanilla03)^0.5)/A29stdlife))</f>
        <v>0</v>
      </c>
      <c r="Z444" s="105">
        <f>IF(A29stdlife="n/a","n/a",IF(Z$3&gt;(A29stdlife+$E444),('PTRM input'!$I$171*(1+rvanilla03)^0.5)-SUM($I444:Y444),('PTRM input'!$I$171*(1+rvanilla03)^0.5)/A29stdlife))</f>
        <v>0</v>
      </c>
      <c r="AA444" s="105">
        <f>IF(A29stdlife="n/a","n/a",IF(AA$3&gt;(A29stdlife+$E444),('PTRM input'!$I$171*(1+rvanilla03)^0.5)-SUM($I444:Z444),('PTRM input'!$I$171*(1+rvanilla03)^0.5)/A29stdlife))</f>
        <v>0</v>
      </c>
      <c r="AB444" s="105">
        <f>IF(A29stdlife="n/a","n/a",IF(AB$3&gt;(A29stdlife+$E444),('PTRM input'!$I$171*(1+rvanilla03)^0.5)-SUM($I444:AA444),('PTRM input'!$I$171*(1+rvanilla03)^0.5)/A29stdlife))</f>
        <v>0</v>
      </c>
      <c r="AC444" s="105">
        <f>IF(A29stdlife="n/a","n/a",IF(AC$3&gt;(A29stdlife+$E444),('PTRM input'!$I$171*(1+rvanilla03)^0.5)-SUM($I444:AB444),('PTRM input'!$I$171*(1+rvanilla03)^0.5)/A29stdlife))</f>
        <v>0</v>
      </c>
      <c r="AD444" s="105">
        <f>IF(A29stdlife="n/a","n/a",IF(AD$3&gt;(A29stdlife+$E444),('PTRM input'!$I$171*(1+rvanilla03)^0.5)-SUM($I444:AC444),('PTRM input'!$I$171*(1+rvanilla03)^0.5)/A29stdlife))</f>
        <v>0</v>
      </c>
      <c r="AE444" s="105">
        <f>IF(A29stdlife="n/a","n/a",IF(AE$3&gt;(A29stdlife+$E444),('PTRM input'!$I$171*(1+rvanilla03)^0.5)-SUM($I444:AD444),('PTRM input'!$I$171*(1+rvanilla03)^0.5)/A29stdlife))</f>
        <v>0</v>
      </c>
      <c r="AF444" s="105">
        <f>IF(A29stdlife="n/a","n/a",IF(AF$3&gt;(A29stdlife+$E444),('PTRM input'!$I$171*(1+rvanilla03)^0.5)-SUM($I444:AE444),('PTRM input'!$I$171*(1+rvanilla03)^0.5)/A29stdlife))</f>
        <v>0</v>
      </c>
      <c r="AG444" s="105">
        <f>IF(A29stdlife="n/a","n/a",IF(AG$3&gt;(A29stdlife+$E444),('PTRM input'!$I$171*(1+rvanilla03)^0.5)-SUM($I444:AF444),('PTRM input'!$I$171*(1+rvanilla03)^0.5)/A29stdlife))</f>
        <v>0</v>
      </c>
      <c r="AH444" s="105">
        <f>IF(A29stdlife="n/a","n/a",IF(AH$3&gt;(A29stdlife+$E444),('PTRM input'!$I$171*(1+rvanilla03)^0.5)-SUM($I444:AG444),('PTRM input'!$I$171*(1+rvanilla03)^0.5)/A29stdlife))</f>
        <v>0</v>
      </c>
      <c r="AI444" s="105">
        <f>IF(A29stdlife="n/a","n/a",IF(AI$3&gt;(A29stdlife+$E444),('PTRM input'!$I$171*(1+rvanilla03)^0.5)-SUM($I444:AH444),('PTRM input'!$I$171*(1+rvanilla03)^0.5)/A29stdlife))</f>
        <v>0</v>
      </c>
      <c r="AJ444" s="105">
        <f>IF(A29stdlife="n/a","n/a",IF(AJ$3&gt;(A29stdlife+$E444),('PTRM input'!$I$171*(1+rvanilla03)^0.5)-SUM($I444:AI444),('PTRM input'!$I$171*(1+rvanilla03)^0.5)/A29stdlife))</f>
        <v>0</v>
      </c>
      <c r="AK444" s="105">
        <f>IF(A29stdlife="n/a","n/a",IF(AK$3&gt;(A29stdlife+$E444),('PTRM input'!$I$171*(1+rvanilla03)^0.5)-SUM($I444:AJ444),('PTRM input'!$I$171*(1+rvanilla03)^0.5)/A29stdlife))</f>
        <v>0</v>
      </c>
      <c r="AL444" s="105">
        <f>IF(A29stdlife="n/a","n/a",IF(AL$3&gt;(A29stdlife+$E444),('PTRM input'!$I$171*(1+rvanilla03)^0.5)-SUM($I444:AK444),('PTRM input'!$I$171*(1+rvanilla03)^0.5)/A29stdlife))</f>
        <v>0</v>
      </c>
      <c r="AM444" s="105">
        <f>IF(A29stdlife="n/a","n/a",IF(AM$3&gt;(A29stdlife+$E444),('PTRM input'!$I$171*(1+rvanilla03)^0.5)-SUM($I444:AL444),('PTRM input'!$I$171*(1+rvanilla03)^0.5)/A29stdlife))</f>
        <v>0</v>
      </c>
      <c r="AN444" s="105">
        <f>IF(A29stdlife="n/a","n/a",IF(AN$3&gt;(A29stdlife+$E444),('PTRM input'!$I$171*(1+rvanilla03)^0.5)-SUM($I444:AM444),('PTRM input'!$I$171*(1+rvanilla03)^0.5)/A29stdlife))</f>
        <v>0</v>
      </c>
      <c r="AO444" s="105">
        <f>IF(A29stdlife="n/a","n/a",IF(AO$3&gt;(A29stdlife+$E444),('PTRM input'!$I$171*(1+rvanilla03)^0.5)-SUM($I444:AN444),('PTRM input'!$I$171*(1+rvanilla03)^0.5)/A29stdlife))</f>
        <v>0</v>
      </c>
      <c r="AP444" s="105">
        <f>IF(A29stdlife="n/a","n/a",IF(AP$3&gt;(A29stdlife+$E444),('PTRM input'!$I$171*(1+rvanilla03)^0.5)-SUM($I444:AO444),('PTRM input'!$I$171*(1+rvanilla03)^0.5)/A29stdlife))</f>
        <v>0</v>
      </c>
      <c r="AQ444" s="105">
        <f>IF(A29stdlife="n/a","n/a",IF(AQ$3&gt;(A29stdlife+$E444),('PTRM input'!$I$171*(1+rvanilla03)^0.5)-SUM($I444:AP444),('PTRM input'!$I$171*(1+rvanilla03)^0.5)/A29stdlife))</f>
        <v>0</v>
      </c>
      <c r="AR444" s="105">
        <f>IF(A29stdlife="n/a","n/a",IF(AR$3&gt;(A29stdlife+$E444),('PTRM input'!$I$171*(1+rvanilla03)^0.5)-SUM($I444:AQ444),('PTRM input'!$I$171*(1+rvanilla03)^0.5)/A29stdlife))</f>
        <v>0</v>
      </c>
      <c r="AS444" s="105">
        <f>IF(A29stdlife="n/a","n/a",IF(AS$3&gt;(A29stdlife+$E444),('PTRM input'!$I$171*(1+rvanilla03)^0.5)-SUM($I444:AR444),('PTRM input'!$I$171*(1+rvanilla03)^0.5)/A29stdlife))</f>
        <v>0</v>
      </c>
      <c r="AT444" s="105">
        <f>IF(A29stdlife="n/a","n/a",IF(AT$3&gt;(A29stdlife+$E444),('PTRM input'!$I$171*(1+rvanilla03)^0.5)-SUM($I444:AS444),('PTRM input'!$I$171*(1+rvanilla03)^0.5)/A29stdlife))</f>
        <v>0</v>
      </c>
      <c r="AU444" s="105">
        <f>IF(A29stdlife="n/a","n/a",IF(AU$3&gt;(A29stdlife+$E444),('PTRM input'!$I$171*(1+rvanilla03)^0.5)-SUM($I444:AT444),('PTRM input'!$I$171*(1+rvanilla03)^0.5)/A29stdlife))</f>
        <v>0</v>
      </c>
      <c r="AV444" s="105">
        <f>IF(A29stdlife="n/a","n/a",IF(AV$3&gt;(A29stdlife+$E444),('PTRM input'!$I$171*(1+rvanilla03)^0.5)-SUM($I444:AU444),('PTRM input'!$I$171*(1+rvanilla03)^0.5)/A29stdlife))</f>
        <v>0</v>
      </c>
      <c r="AW444" s="105">
        <f>IF(A29stdlife="n/a","n/a",IF(AW$3&gt;(A29stdlife+$E444),('PTRM input'!$I$171*(1+rvanilla03)^0.5)-SUM($I444:AV444),('PTRM input'!$I$171*(1+rvanilla03)^0.5)/A29stdlife))</f>
        <v>0</v>
      </c>
      <c r="AX444" s="105">
        <f>IF(A29stdlife="n/a","n/a",IF(AX$3&gt;(A29stdlife+$E444),('PTRM input'!$I$171*(1+rvanilla03)^0.5)-SUM($I444:AW444),('PTRM input'!$I$171*(1+rvanilla03)^0.5)/A29stdlife))</f>
        <v>0</v>
      </c>
      <c r="AY444" s="105">
        <f>IF(A29stdlife="n/a","n/a",IF(AY$3&gt;(A29stdlife+$E444),('PTRM input'!$I$171*(1+rvanilla03)^0.5)-SUM($I444:AX444),('PTRM input'!$I$171*(1+rvanilla03)^0.5)/A29stdlife))</f>
        <v>0</v>
      </c>
      <c r="AZ444" s="105">
        <f>IF(A29stdlife="n/a","n/a",IF(AZ$3&gt;(A29stdlife+$E444),('PTRM input'!$I$171*(1+rvanilla03)^0.5)-SUM($I444:AY444),('PTRM input'!$I$171*(1+rvanilla03)^0.5)/A29stdlife))</f>
        <v>0</v>
      </c>
      <c r="BA444" s="105">
        <f>IF(A29stdlife="n/a","n/a",IF(BA$3&gt;(A29stdlife+$E444),('PTRM input'!$I$171*(1+rvanilla03)^0.5)-SUM($I444:AZ444),('PTRM input'!$I$171*(1+rvanilla03)^0.5)/A29stdlife))</f>
        <v>0</v>
      </c>
      <c r="BB444" s="105">
        <f>IF(A29stdlife="n/a","n/a",IF(BB$3&gt;(A29stdlife+$E444),('PTRM input'!$I$171*(1+rvanilla03)^0.5)-SUM($I444:BA444),('PTRM input'!$I$171*(1+rvanilla03)^0.5)/A29stdlife))</f>
        <v>0</v>
      </c>
      <c r="BC444" s="105">
        <f>IF(A29stdlife="n/a","n/a",IF(BC$3&gt;(A29stdlife+$E444),('PTRM input'!$I$171*(1+rvanilla03)^0.5)-SUM($I444:BB444),('PTRM input'!$I$171*(1+rvanilla03)^0.5)/A29stdlife))</f>
        <v>0</v>
      </c>
      <c r="BD444" s="105">
        <f>IF(A29stdlife="n/a","n/a",IF(BD$3&gt;(A29stdlife+$E444),('PTRM input'!$I$171*(1+rvanilla03)^0.5)-SUM($I444:BC444),('PTRM input'!$I$171*(1+rvanilla03)^0.5)/A29stdlife))</f>
        <v>0</v>
      </c>
      <c r="BE444" s="105">
        <f>IF(A29stdlife="n/a","n/a",IF(BE$3&gt;(A29stdlife+$E444),('PTRM input'!$I$171*(1+rvanilla03)^0.5)-SUM($I444:BD444),('PTRM input'!$I$171*(1+rvanilla03)^0.5)/A29stdlife))</f>
        <v>0</v>
      </c>
      <c r="BF444" s="105">
        <f>IF(A29stdlife="n/a","n/a",IF(BF$3&gt;(A29stdlife+$E444),('PTRM input'!$I$171*(1+rvanilla03)^0.5)-SUM($I444:BE444),('PTRM input'!$I$171*(1+rvanilla03)^0.5)/A29stdlife))</f>
        <v>0</v>
      </c>
      <c r="BG444" s="105">
        <f>IF(A29stdlife="n/a","n/a",IF(BG$3&gt;(A29stdlife+$E444),('PTRM input'!$I$171*(1+rvanilla03)^0.5)-SUM($I444:BF444),('PTRM input'!$I$171*(1+rvanilla03)^0.5)/A29stdlife))</f>
        <v>0</v>
      </c>
      <c r="BH444" s="105">
        <f>IF(A29stdlife="n/a","n/a",IF(BH$3&gt;(A29stdlife+$E444),('PTRM input'!$I$171*(1+rvanilla03)^0.5)-SUM($I444:BG444),('PTRM input'!$I$171*(1+rvanilla03)^0.5)/A29stdlife))</f>
        <v>0</v>
      </c>
      <c r="BI444" s="105">
        <f>IF(A29stdlife="n/a","n/a",IF(BI$3&gt;(A29stdlife+$E444),('PTRM input'!$I$171*(1+rvanilla03)^0.5)-SUM($I444:BH444),('PTRM input'!$I$171*(1+rvanilla03)^0.5)/A29stdlife))</f>
        <v>0</v>
      </c>
      <c r="BJ444" s="234"/>
      <c r="BK444" s="234"/>
      <c r="BL444" s="234"/>
      <c r="BM444" s="234"/>
    </row>
    <row r="445" spans="1:65" s="190" customFormat="1" hidden="1" outlineLevel="2">
      <c r="A445" s="234"/>
      <c r="B445" s="32"/>
      <c r="C445" s="31"/>
      <c r="D445" s="930"/>
      <c r="E445" s="167">
        <v>4</v>
      </c>
      <c r="F445" s="34"/>
      <c r="G445" s="184"/>
      <c r="H445" s="186"/>
      <c r="I445" s="186"/>
      <c r="J445" s="185"/>
      <c r="K445" s="105">
        <f>IF(A29stdlife="n/a","n/a",IF(K$3&gt;(A29stdlife+$E445),('PTRM input'!$J$171*(1+rvanilla04)^0.5)-SUM($J445:J445),('PTRM input'!$J$171*(1+rvanilla04)^0.5)/A29stdlife))</f>
        <v>0</v>
      </c>
      <c r="L445" s="105">
        <f>IF(A29stdlife="n/a","n/a",IF(L$3&gt;(A29stdlife+$E445),('PTRM input'!$J$171*(1+rvanilla04)^0.5)-SUM($J445:K445),('PTRM input'!$J$171*(1+rvanilla04)^0.5)/A29stdlife))</f>
        <v>0</v>
      </c>
      <c r="M445" s="105">
        <f>IF(A29stdlife="n/a","n/a",IF(M$3&gt;(A29stdlife+$E445),('PTRM input'!$J$171*(1+rvanilla04)^0.5)-SUM($J445:L445),('PTRM input'!$J$171*(1+rvanilla04)^0.5)/A29stdlife))</f>
        <v>0</v>
      </c>
      <c r="N445" s="105">
        <f>IF(A29stdlife="n/a","n/a",IF(N$3&gt;(A29stdlife+$E445),('PTRM input'!$J$171*(1+rvanilla04)^0.5)-SUM($J445:M445),('PTRM input'!$J$171*(1+rvanilla04)^0.5)/A29stdlife))</f>
        <v>0</v>
      </c>
      <c r="O445" s="105">
        <f>IF(A29stdlife="n/a","n/a",IF(O$3&gt;(A29stdlife+$E445),('PTRM input'!$J$171*(1+rvanilla04)^0.5)-SUM($J445:N445),('PTRM input'!$J$171*(1+rvanilla04)^0.5)/A29stdlife))</f>
        <v>0</v>
      </c>
      <c r="P445" s="105">
        <f>IF(A29stdlife="n/a","n/a",IF(P$3&gt;(A29stdlife+$E445),('PTRM input'!$J$171*(1+rvanilla04)^0.5)-SUM($J445:O445),('PTRM input'!$J$171*(1+rvanilla04)^0.5)/A29stdlife))</f>
        <v>0</v>
      </c>
      <c r="Q445" s="105">
        <f>IF(A29stdlife="n/a","n/a",IF(Q$3&gt;(A29stdlife+$E445),('PTRM input'!$J$171*(1+rvanilla04)^0.5)-SUM($J445:P445),('PTRM input'!$J$171*(1+rvanilla04)^0.5)/A29stdlife))</f>
        <v>0</v>
      </c>
      <c r="R445" s="105">
        <f>IF(A29stdlife="n/a","n/a",IF(R$3&gt;(A29stdlife+$E445),('PTRM input'!$J$171*(1+rvanilla04)^0.5)-SUM($J445:Q445),('PTRM input'!$J$171*(1+rvanilla04)^0.5)/A29stdlife))</f>
        <v>0</v>
      </c>
      <c r="S445" s="105">
        <f>IF(A29stdlife="n/a","n/a",IF(S$3&gt;(A29stdlife+$E445),('PTRM input'!$J$171*(1+rvanilla04)^0.5)-SUM($J445:R445),('PTRM input'!$J$171*(1+rvanilla04)^0.5)/A29stdlife))</f>
        <v>0</v>
      </c>
      <c r="T445" s="105">
        <f>IF(A29stdlife="n/a","n/a",IF(T$3&gt;(A29stdlife+$E445),('PTRM input'!$J$171*(1+rvanilla04)^0.5)-SUM($J445:S445),('PTRM input'!$J$171*(1+rvanilla04)^0.5)/A29stdlife))</f>
        <v>0</v>
      </c>
      <c r="U445" s="105">
        <f>IF(A29stdlife="n/a","n/a",IF(U$3&gt;(A29stdlife+$E445),('PTRM input'!$J$171*(1+rvanilla04)^0.5)-SUM($J445:T445),('PTRM input'!$J$171*(1+rvanilla04)^0.5)/A29stdlife))</f>
        <v>0</v>
      </c>
      <c r="V445" s="105">
        <f>IF(A29stdlife="n/a","n/a",IF(V$3&gt;(A29stdlife+$E445),('PTRM input'!$J$171*(1+rvanilla04)^0.5)-SUM($J445:U445),('PTRM input'!$J$171*(1+rvanilla04)^0.5)/A29stdlife))</f>
        <v>0</v>
      </c>
      <c r="W445" s="105">
        <f>IF(A29stdlife="n/a","n/a",IF(W$3&gt;(A29stdlife+$E445),('PTRM input'!$J$171*(1+rvanilla04)^0.5)-SUM($J445:V445),('PTRM input'!$J$171*(1+rvanilla04)^0.5)/A29stdlife))</f>
        <v>0</v>
      </c>
      <c r="X445" s="105">
        <f>IF(A29stdlife="n/a","n/a",IF(X$3&gt;(A29stdlife+$E445),('PTRM input'!$J$171*(1+rvanilla04)^0.5)-SUM($J445:W445),('PTRM input'!$J$171*(1+rvanilla04)^0.5)/A29stdlife))</f>
        <v>0</v>
      </c>
      <c r="Y445" s="105">
        <f>IF(A29stdlife="n/a","n/a",IF(Y$3&gt;(A29stdlife+$E445),('PTRM input'!$J$171*(1+rvanilla04)^0.5)-SUM($J445:X445),('PTRM input'!$J$171*(1+rvanilla04)^0.5)/A29stdlife))</f>
        <v>0</v>
      </c>
      <c r="Z445" s="105">
        <f>IF(A29stdlife="n/a","n/a",IF(Z$3&gt;(A29stdlife+$E445),('PTRM input'!$J$171*(1+rvanilla04)^0.5)-SUM($J445:Y445),('PTRM input'!$J$171*(1+rvanilla04)^0.5)/A29stdlife))</f>
        <v>0</v>
      </c>
      <c r="AA445" s="105">
        <f>IF(A29stdlife="n/a","n/a",IF(AA$3&gt;(A29stdlife+$E445),('PTRM input'!$J$171*(1+rvanilla04)^0.5)-SUM($J445:Z445),('PTRM input'!$J$171*(1+rvanilla04)^0.5)/A29stdlife))</f>
        <v>0</v>
      </c>
      <c r="AB445" s="105">
        <f>IF(A29stdlife="n/a","n/a",IF(AB$3&gt;(A29stdlife+$E445),('PTRM input'!$J$171*(1+rvanilla04)^0.5)-SUM($J445:AA445),('PTRM input'!$J$171*(1+rvanilla04)^0.5)/A29stdlife))</f>
        <v>0</v>
      </c>
      <c r="AC445" s="105">
        <f>IF(A29stdlife="n/a","n/a",IF(AC$3&gt;(A29stdlife+$E445),('PTRM input'!$J$171*(1+rvanilla04)^0.5)-SUM($J445:AB445),('PTRM input'!$J$171*(1+rvanilla04)^0.5)/A29stdlife))</f>
        <v>0</v>
      </c>
      <c r="AD445" s="105">
        <f>IF(A29stdlife="n/a","n/a",IF(AD$3&gt;(A29stdlife+$E445),('PTRM input'!$J$171*(1+rvanilla04)^0.5)-SUM($J445:AC445),('PTRM input'!$J$171*(1+rvanilla04)^0.5)/A29stdlife))</f>
        <v>0</v>
      </c>
      <c r="AE445" s="105">
        <f>IF(A29stdlife="n/a","n/a",IF(AE$3&gt;(A29stdlife+$E445),('PTRM input'!$J$171*(1+rvanilla04)^0.5)-SUM($J445:AD445),('PTRM input'!$J$171*(1+rvanilla04)^0.5)/A29stdlife))</f>
        <v>0</v>
      </c>
      <c r="AF445" s="105">
        <f>IF(A29stdlife="n/a","n/a",IF(AF$3&gt;(A29stdlife+$E445),('PTRM input'!$J$171*(1+rvanilla04)^0.5)-SUM($J445:AE445),('PTRM input'!$J$171*(1+rvanilla04)^0.5)/A29stdlife))</f>
        <v>0</v>
      </c>
      <c r="AG445" s="105">
        <f>IF(A29stdlife="n/a","n/a",IF(AG$3&gt;(A29stdlife+$E445),('PTRM input'!$J$171*(1+rvanilla04)^0.5)-SUM($J445:AF445),('PTRM input'!$J$171*(1+rvanilla04)^0.5)/A29stdlife))</f>
        <v>0</v>
      </c>
      <c r="AH445" s="105">
        <f>IF(A29stdlife="n/a","n/a",IF(AH$3&gt;(A29stdlife+$E445),('PTRM input'!$J$171*(1+rvanilla04)^0.5)-SUM($J445:AG445),('PTRM input'!$J$171*(1+rvanilla04)^0.5)/A29stdlife))</f>
        <v>0</v>
      </c>
      <c r="AI445" s="105">
        <f>IF(A29stdlife="n/a","n/a",IF(AI$3&gt;(A29stdlife+$E445),('PTRM input'!$J$171*(1+rvanilla04)^0.5)-SUM($J445:AH445),('PTRM input'!$J$171*(1+rvanilla04)^0.5)/A29stdlife))</f>
        <v>0</v>
      </c>
      <c r="AJ445" s="105">
        <f>IF(A29stdlife="n/a","n/a",IF(AJ$3&gt;(A29stdlife+$E445),('PTRM input'!$J$171*(1+rvanilla04)^0.5)-SUM($J445:AI445),('PTRM input'!$J$171*(1+rvanilla04)^0.5)/A29stdlife))</f>
        <v>0</v>
      </c>
      <c r="AK445" s="105">
        <f>IF(A29stdlife="n/a","n/a",IF(AK$3&gt;(A29stdlife+$E445),('PTRM input'!$J$171*(1+rvanilla04)^0.5)-SUM($J445:AJ445),('PTRM input'!$J$171*(1+rvanilla04)^0.5)/A29stdlife))</f>
        <v>0</v>
      </c>
      <c r="AL445" s="105">
        <f>IF(A29stdlife="n/a","n/a",IF(AL$3&gt;(A29stdlife+$E445),('PTRM input'!$J$171*(1+rvanilla04)^0.5)-SUM($J445:AK445),('PTRM input'!$J$171*(1+rvanilla04)^0.5)/A29stdlife))</f>
        <v>0</v>
      </c>
      <c r="AM445" s="105">
        <f>IF(A29stdlife="n/a","n/a",IF(AM$3&gt;(A29stdlife+$E445),('PTRM input'!$J$171*(1+rvanilla04)^0.5)-SUM($J445:AL445),('PTRM input'!$J$171*(1+rvanilla04)^0.5)/A29stdlife))</f>
        <v>0</v>
      </c>
      <c r="AN445" s="105">
        <f>IF(A29stdlife="n/a","n/a",IF(AN$3&gt;(A29stdlife+$E445),('PTRM input'!$J$171*(1+rvanilla04)^0.5)-SUM($J445:AM445),('PTRM input'!$J$171*(1+rvanilla04)^0.5)/A29stdlife))</f>
        <v>0</v>
      </c>
      <c r="AO445" s="105">
        <f>IF(A29stdlife="n/a","n/a",IF(AO$3&gt;(A29stdlife+$E445),('PTRM input'!$J$171*(1+rvanilla04)^0.5)-SUM($J445:AN445),('PTRM input'!$J$171*(1+rvanilla04)^0.5)/A29stdlife))</f>
        <v>0</v>
      </c>
      <c r="AP445" s="105">
        <f>IF(A29stdlife="n/a","n/a",IF(AP$3&gt;(A29stdlife+$E445),('PTRM input'!$J$171*(1+rvanilla04)^0.5)-SUM($J445:AO445),('PTRM input'!$J$171*(1+rvanilla04)^0.5)/A29stdlife))</f>
        <v>0</v>
      </c>
      <c r="AQ445" s="105">
        <f>IF(A29stdlife="n/a","n/a",IF(AQ$3&gt;(A29stdlife+$E445),('PTRM input'!$J$171*(1+rvanilla04)^0.5)-SUM($J445:AP445),('PTRM input'!$J$171*(1+rvanilla04)^0.5)/A29stdlife))</f>
        <v>0</v>
      </c>
      <c r="AR445" s="105">
        <f>IF(A29stdlife="n/a","n/a",IF(AR$3&gt;(A29stdlife+$E445),('PTRM input'!$J$171*(1+rvanilla04)^0.5)-SUM($J445:AQ445),('PTRM input'!$J$171*(1+rvanilla04)^0.5)/A29stdlife))</f>
        <v>0</v>
      </c>
      <c r="AS445" s="105">
        <f>IF(A29stdlife="n/a","n/a",IF(AS$3&gt;(A29stdlife+$E445),('PTRM input'!$J$171*(1+rvanilla04)^0.5)-SUM($J445:AR445),('PTRM input'!$J$171*(1+rvanilla04)^0.5)/A29stdlife))</f>
        <v>0</v>
      </c>
      <c r="AT445" s="105">
        <f>IF(A29stdlife="n/a","n/a",IF(AT$3&gt;(A29stdlife+$E445),('PTRM input'!$J$171*(1+rvanilla04)^0.5)-SUM($J445:AS445),('PTRM input'!$J$171*(1+rvanilla04)^0.5)/A29stdlife))</f>
        <v>0</v>
      </c>
      <c r="AU445" s="105">
        <f>IF(A29stdlife="n/a","n/a",IF(AU$3&gt;(A29stdlife+$E445),('PTRM input'!$J$171*(1+rvanilla04)^0.5)-SUM($J445:AT445),('PTRM input'!$J$171*(1+rvanilla04)^0.5)/A29stdlife))</f>
        <v>0</v>
      </c>
      <c r="AV445" s="105">
        <f>IF(A29stdlife="n/a","n/a",IF(AV$3&gt;(A29stdlife+$E445),('PTRM input'!$J$171*(1+rvanilla04)^0.5)-SUM($J445:AU445),('PTRM input'!$J$171*(1+rvanilla04)^0.5)/A29stdlife))</f>
        <v>0</v>
      </c>
      <c r="AW445" s="105">
        <f>IF(A29stdlife="n/a","n/a",IF(AW$3&gt;(A29stdlife+$E445),('PTRM input'!$J$171*(1+rvanilla04)^0.5)-SUM($J445:AV445),('PTRM input'!$J$171*(1+rvanilla04)^0.5)/A29stdlife))</f>
        <v>0</v>
      </c>
      <c r="AX445" s="105">
        <f>IF(A29stdlife="n/a","n/a",IF(AX$3&gt;(A29stdlife+$E445),('PTRM input'!$J$171*(1+rvanilla04)^0.5)-SUM($J445:AW445),('PTRM input'!$J$171*(1+rvanilla04)^0.5)/A29stdlife))</f>
        <v>0</v>
      </c>
      <c r="AY445" s="105">
        <f>IF(A29stdlife="n/a","n/a",IF(AY$3&gt;(A29stdlife+$E445),('PTRM input'!$J$171*(1+rvanilla04)^0.5)-SUM($J445:AX445),('PTRM input'!$J$171*(1+rvanilla04)^0.5)/A29stdlife))</f>
        <v>0</v>
      </c>
      <c r="AZ445" s="105">
        <f>IF(A29stdlife="n/a","n/a",IF(AZ$3&gt;(A29stdlife+$E445),('PTRM input'!$J$171*(1+rvanilla04)^0.5)-SUM($J445:AY445),('PTRM input'!$J$171*(1+rvanilla04)^0.5)/A29stdlife))</f>
        <v>0</v>
      </c>
      <c r="BA445" s="105">
        <f>IF(A29stdlife="n/a","n/a",IF(BA$3&gt;(A29stdlife+$E445),('PTRM input'!$J$171*(1+rvanilla04)^0.5)-SUM($J445:AZ445),('PTRM input'!$J$171*(1+rvanilla04)^0.5)/A29stdlife))</f>
        <v>0</v>
      </c>
      <c r="BB445" s="105">
        <f>IF(A29stdlife="n/a","n/a",IF(BB$3&gt;(A29stdlife+$E445),('PTRM input'!$J$171*(1+rvanilla04)^0.5)-SUM($J445:BA445),('PTRM input'!$J$171*(1+rvanilla04)^0.5)/A29stdlife))</f>
        <v>0</v>
      </c>
      <c r="BC445" s="105">
        <f>IF(A29stdlife="n/a","n/a",IF(BC$3&gt;(A29stdlife+$E445),('PTRM input'!$J$171*(1+rvanilla04)^0.5)-SUM($J445:BB445),('PTRM input'!$J$171*(1+rvanilla04)^0.5)/A29stdlife))</f>
        <v>0</v>
      </c>
      <c r="BD445" s="105">
        <f>IF(A29stdlife="n/a","n/a",IF(BD$3&gt;(A29stdlife+$E445),('PTRM input'!$J$171*(1+rvanilla04)^0.5)-SUM($J445:BC445),('PTRM input'!$J$171*(1+rvanilla04)^0.5)/A29stdlife))</f>
        <v>0</v>
      </c>
      <c r="BE445" s="105">
        <f>IF(A29stdlife="n/a","n/a",IF(BE$3&gt;(A29stdlife+$E445),('PTRM input'!$J$171*(1+rvanilla04)^0.5)-SUM($J445:BD445),('PTRM input'!$J$171*(1+rvanilla04)^0.5)/A29stdlife))</f>
        <v>0</v>
      </c>
      <c r="BF445" s="105">
        <f>IF(A29stdlife="n/a","n/a",IF(BF$3&gt;(A29stdlife+$E445),('PTRM input'!$J$171*(1+rvanilla04)^0.5)-SUM($J445:BE445),('PTRM input'!$J$171*(1+rvanilla04)^0.5)/A29stdlife))</f>
        <v>0</v>
      </c>
      <c r="BG445" s="105">
        <f>IF(A29stdlife="n/a","n/a",IF(BG$3&gt;(A29stdlife+$E445),('PTRM input'!$J$171*(1+rvanilla04)^0.5)-SUM($J445:BF445),('PTRM input'!$J$171*(1+rvanilla04)^0.5)/A29stdlife))</f>
        <v>0</v>
      </c>
      <c r="BH445" s="105">
        <f>IF(A29stdlife="n/a","n/a",IF(BH$3&gt;(A29stdlife+$E445),('PTRM input'!$J$171*(1+rvanilla04)^0.5)-SUM($J445:BG445),('PTRM input'!$J$171*(1+rvanilla04)^0.5)/A29stdlife))</f>
        <v>0</v>
      </c>
      <c r="BI445" s="105">
        <f>IF(A29stdlife="n/a","n/a",IF(BI$3&gt;(A29stdlife+$E445),('PTRM input'!$J$171*(1+rvanilla04)^0.5)-SUM($J445:BH445),('PTRM input'!$J$171*(1+rvanilla04)^0.5)/A29stdlife))</f>
        <v>0</v>
      </c>
      <c r="BJ445" s="234"/>
      <c r="BK445" s="234"/>
      <c r="BL445" s="234"/>
      <c r="BM445" s="234"/>
    </row>
    <row r="446" spans="1:65" s="190" customFormat="1" hidden="1" outlineLevel="2">
      <c r="A446" s="234"/>
      <c r="B446" s="32"/>
      <c r="C446" s="31"/>
      <c r="D446" s="930"/>
      <c r="E446" s="167">
        <v>5</v>
      </c>
      <c r="F446" s="34"/>
      <c r="G446" s="184"/>
      <c r="H446" s="186"/>
      <c r="I446" s="186"/>
      <c r="J446" s="186"/>
      <c r="K446" s="185"/>
      <c r="L446" s="105">
        <f>IF(A29stdlife="n/a","n/a",IF(L$3&gt;(A29stdlife+$E446),('PTRM input'!$K$171*(1+rvanilla05)^0.5)-SUM($K446:K446),('PTRM input'!$K$171*(1+rvanilla05)^0.5)/A29stdlife))</f>
        <v>0</v>
      </c>
      <c r="M446" s="105">
        <f>IF(A29stdlife="n/a","n/a",IF(M$3&gt;(A29stdlife+$E446),('PTRM input'!$K$171*(1+rvanilla05)^0.5)-SUM($K446:L446),('PTRM input'!$K$171*(1+rvanilla05)^0.5)/A29stdlife))</f>
        <v>0</v>
      </c>
      <c r="N446" s="105">
        <f>IF(A29stdlife="n/a","n/a",IF(N$3&gt;(A29stdlife+$E446),('PTRM input'!$K$171*(1+rvanilla05)^0.5)-SUM($K446:M446),('PTRM input'!$K$171*(1+rvanilla05)^0.5)/A29stdlife))</f>
        <v>0</v>
      </c>
      <c r="O446" s="105">
        <f>IF(A29stdlife="n/a","n/a",IF(O$3&gt;(A29stdlife+$E446),('PTRM input'!$K$171*(1+rvanilla05)^0.5)-SUM($K446:N446),('PTRM input'!$K$171*(1+rvanilla05)^0.5)/A29stdlife))</f>
        <v>0</v>
      </c>
      <c r="P446" s="105">
        <f>IF(A29stdlife="n/a","n/a",IF(P$3&gt;(A29stdlife+$E446),('PTRM input'!$K$171*(1+rvanilla05)^0.5)-SUM($K446:O446),('PTRM input'!$K$171*(1+rvanilla05)^0.5)/A29stdlife))</f>
        <v>0</v>
      </c>
      <c r="Q446" s="105">
        <f>IF(A29stdlife="n/a","n/a",IF(Q$3&gt;(A29stdlife+$E446),('PTRM input'!$K$171*(1+rvanilla05)^0.5)-SUM($K446:P446),('PTRM input'!$K$171*(1+rvanilla05)^0.5)/A29stdlife))</f>
        <v>0</v>
      </c>
      <c r="R446" s="105">
        <f>IF(A29stdlife="n/a","n/a",IF(R$3&gt;(A29stdlife+$E446),('PTRM input'!$K$171*(1+rvanilla05)^0.5)-SUM($K446:Q446),('PTRM input'!$K$171*(1+rvanilla05)^0.5)/A29stdlife))</f>
        <v>0</v>
      </c>
      <c r="S446" s="105">
        <f>IF(A29stdlife="n/a","n/a",IF(S$3&gt;(A29stdlife+$E446),('PTRM input'!$K$171*(1+rvanilla05)^0.5)-SUM($K446:R446),('PTRM input'!$K$171*(1+rvanilla05)^0.5)/A29stdlife))</f>
        <v>0</v>
      </c>
      <c r="T446" s="105">
        <f>IF(A29stdlife="n/a","n/a",IF(T$3&gt;(A29stdlife+$E446),('PTRM input'!$K$171*(1+rvanilla05)^0.5)-SUM($K446:S446),('PTRM input'!$K$171*(1+rvanilla05)^0.5)/A29stdlife))</f>
        <v>0</v>
      </c>
      <c r="U446" s="105">
        <f>IF(A29stdlife="n/a","n/a",IF(U$3&gt;(A29stdlife+$E446),('PTRM input'!$K$171*(1+rvanilla05)^0.5)-SUM($K446:T446),('PTRM input'!$K$171*(1+rvanilla05)^0.5)/A29stdlife))</f>
        <v>0</v>
      </c>
      <c r="V446" s="105">
        <f>IF(A29stdlife="n/a","n/a",IF(V$3&gt;(A29stdlife+$E446),('PTRM input'!$K$171*(1+rvanilla05)^0.5)-SUM($K446:U446),('PTRM input'!$K$171*(1+rvanilla05)^0.5)/A29stdlife))</f>
        <v>0</v>
      </c>
      <c r="W446" s="105">
        <f>IF(A29stdlife="n/a","n/a",IF(W$3&gt;(A29stdlife+$E446),('PTRM input'!$K$171*(1+rvanilla05)^0.5)-SUM($K446:V446),('PTRM input'!$K$171*(1+rvanilla05)^0.5)/A29stdlife))</f>
        <v>0</v>
      </c>
      <c r="X446" s="105">
        <f>IF(A29stdlife="n/a","n/a",IF(X$3&gt;(A29stdlife+$E446),('PTRM input'!$K$171*(1+rvanilla05)^0.5)-SUM($K446:W446),('PTRM input'!$K$171*(1+rvanilla05)^0.5)/A29stdlife))</f>
        <v>0</v>
      </c>
      <c r="Y446" s="105">
        <f>IF(A29stdlife="n/a","n/a",IF(Y$3&gt;(A29stdlife+$E446),('PTRM input'!$K$171*(1+rvanilla05)^0.5)-SUM($K446:X446),('PTRM input'!$K$171*(1+rvanilla05)^0.5)/A29stdlife))</f>
        <v>0</v>
      </c>
      <c r="Z446" s="105">
        <f>IF(A29stdlife="n/a","n/a",IF(Z$3&gt;(A29stdlife+$E446),('PTRM input'!$K$171*(1+rvanilla05)^0.5)-SUM($K446:Y446),('PTRM input'!$K$171*(1+rvanilla05)^0.5)/A29stdlife))</f>
        <v>0</v>
      </c>
      <c r="AA446" s="105">
        <f>IF(A29stdlife="n/a","n/a",IF(AA$3&gt;(A29stdlife+$E446),('PTRM input'!$K$171*(1+rvanilla05)^0.5)-SUM($K446:Z446),('PTRM input'!$K$171*(1+rvanilla05)^0.5)/A29stdlife))</f>
        <v>0</v>
      </c>
      <c r="AB446" s="105">
        <f>IF(A29stdlife="n/a","n/a",IF(AB$3&gt;(A29stdlife+$E446),('PTRM input'!$K$171*(1+rvanilla05)^0.5)-SUM($K446:AA446),('PTRM input'!$K$171*(1+rvanilla05)^0.5)/A29stdlife))</f>
        <v>0</v>
      </c>
      <c r="AC446" s="105">
        <f>IF(A29stdlife="n/a","n/a",IF(AC$3&gt;(A29stdlife+$E446),('PTRM input'!$K$171*(1+rvanilla05)^0.5)-SUM($K446:AB446),('PTRM input'!$K$171*(1+rvanilla05)^0.5)/A29stdlife))</f>
        <v>0</v>
      </c>
      <c r="AD446" s="105">
        <f>IF(A29stdlife="n/a","n/a",IF(AD$3&gt;(A29stdlife+$E446),('PTRM input'!$K$171*(1+rvanilla05)^0.5)-SUM($K446:AC446),('PTRM input'!$K$171*(1+rvanilla05)^0.5)/A29stdlife))</f>
        <v>0</v>
      </c>
      <c r="AE446" s="105">
        <f>IF(A29stdlife="n/a","n/a",IF(AE$3&gt;(A29stdlife+$E446),('PTRM input'!$K$171*(1+rvanilla05)^0.5)-SUM($K446:AD446),('PTRM input'!$K$171*(1+rvanilla05)^0.5)/A29stdlife))</f>
        <v>0</v>
      </c>
      <c r="AF446" s="105">
        <f>IF(A29stdlife="n/a","n/a",IF(AF$3&gt;(A29stdlife+$E446),('PTRM input'!$K$171*(1+rvanilla05)^0.5)-SUM($K446:AE446),('PTRM input'!$K$171*(1+rvanilla05)^0.5)/A29stdlife))</f>
        <v>0</v>
      </c>
      <c r="AG446" s="105">
        <f>IF(A29stdlife="n/a","n/a",IF(AG$3&gt;(A29stdlife+$E446),('PTRM input'!$K$171*(1+rvanilla05)^0.5)-SUM($K446:AF446),('PTRM input'!$K$171*(1+rvanilla05)^0.5)/A29stdlife))</f>
        <v>0</v>
      </c>
      <c r="AH446" s="105">
        <f>IF(A29stdlife="n/a","n/a",IF(AH$3&gt;(A29stdlife+$E446),('PTRM input'!$K$171*(1+rvanilla05)^0.5)-SUM($K446:AG446),('PTRM input'!$K$171*(1+rvanilla05)^0.5)/A29stdlife))</f>
        <v>0</v>
      </c>
      <c r="AI446" s="105">
        <f>IF(A29stdlife="n/a","n/a",IF(AI$3&gt;(A29stdlife+$E446),('PTRM input'!$K$171*(1+rvanilla05)^0.5)-SUM($K446:AH446),('PTRM input'!$K$171*(1+rvanilla05)^0.5)/A29stdlife))</f>
        <v>0</v>
      </c>
      <c r="AJ446" s="105">
        <f>IF(A29stdlife="n/a","n/a",IF(AJ$3&gt;(A29stdlife+$E446),('PTRM input'!$K$171*(1+rvanilla05)^0.5)-SUM($K446:AI446),('PTRM input'!$K$171*(1+rvanilla05)^0.5)/A29stdlife))</f>
        <v>0</v>
      </c>
      <c r="AK446" s="105">
        <f>IF(A29stdlife="n/a","n/a",IF(AK$3&gt;(A29stdlife+$E446),('PTRM input'!$K$171*(1+rvanilla05)^0.5)-SUM($K446:AJ446),('PTRM input'!$K$171*(1+rvanilla05)^0.5)/A29stdlife))</f>
        <v>0</v>
      </c>
      <c r="AL446" s="105">
        <f>IF(A29stdlife="n/a","n/a",IF(AL$3&gt;(A29stdlife+$E446),('PTRM input'!$K$171*(1+rvanilla05)^0.5)-SUM($K446:AK446),('PTRM input'!$K$171*(1+rvanilla05)^0.5)/A29stdlife))</f>
        <v>0</v>
      </c>
      <c r="AM446" s="105">
        <f>IF(A29stdlife="n/a","n/a",IF(AM$3&gt;(A29stdlife+$E446),('PTRM input'!$K$171*(1+rvanilla05)^0.5)-SUM($K446:AL446),('PTRM input'!$K$171*(1+rvanilla05)^0.5)/A29stdlife))</f>
        <v>0</v>
      </c>
      <c r="AN446" s="105">
        <f>IF(A29stdlife="n/a","n/a",IF(AN$3&gt;(A29stdlife+$E446),('PTRM input'!$K$171*(1+rvanilla05)^0.5)-SUM($K446:AM446),('PTRM input'!$K$171*(1+rvanilla05)^0.5)/A29stdlife))</f>
        <v>0</v>
      </c>
      <c r="AO446" s="105">
        <f>IF(A29stdlife="n/a","n/a",IF(AO$3&gt;(A29stdlife+$E446),('PTRM input'!$K$171*(1+rvanilla05)^0.5)-SUM($K446:AN446),('PTRM input'!$K$171*(1+rvanilla05)^0.5)/A29stdlife))</f>
        <v>0</v>
      </c>
      <c r="AP446" s="105">
        <f>IF(A29stdlife="n/a","n/a",IF(AP$3&gt;(A29stdlife+$E446),('PTRM input'!$K$171*(1+rvanilla05)^0.5)-SUM($K446:AO446),('PTRM input'!$K$171*(1+rvanilla05)^0.5)/A29stdlife))</f>
        <v>0</v>
      </c>
      <c r="AQ446" s="105">
        <f>IF(A29stdlife="n/a","n/a",IF(AQ$3&gt;(A29stdlife+$E446),('PTRM input'!$K$171*(1+rvanilla05)^0.5)-SUM($K446:AP446),('PTRM input'!$K$171*(1+rvanilla05)^0.5)/A29stdlife))</f>
        <v>0</v>
      </c>
      <c r="AR446" s="105">
        <f>IF(A29stdlife="n/a","n/a",IF(AR$3&gt;(A29stdlife+$E446),('PTRM input'!$K$171*(1+rvanilla05)^0.5)-SUM($K446:AQ446),('PTRM input'!$K$171*(1+rvanilla05)^0.5)/A29stdlife))</f>
        <v>0</v>
      </c>
      <c r="AS446" s="105">
        <f>IF(A29stdlife="n/a","n/a",IF(AS$3&gt;(A29stdlife+$E446),('PTRM input'!$K$171*(1+rvanilla05)^0.5)-SUM($K446:AR446),('PTRM input'!$K$171*(1+rvanilla05)^0.5)/A29stdlife))</f>
        <v>0</v>
      </c>
      <c r="AT446" s="105">
        <f>IF(A29stdlife="n/a","n/a",IF(AT$3&gt;(A29stdlife+$E446),('PTRM input'!$K$171*(1+rvanilla05)^0.5)-SUM($K446:AS446),('PTRM input'!$K$171*(1+rvanilla05)^0.5)/A29stdlife))</f>
        <v>0</v>
      </c>
      <c r="AU446" s="105">
        <f>IF(A29stdlife="n/a","n/a",IF(AU$3&gt;(A29stdlife+$E446),('PTRM input'!$K$171*(1+rvanilla05)^0.5)-SUM($K446:AT446),('PTRM input'!$K$171*(1+rvanilla05)^0.5)/A29stdlife))</f>
        <v>0</v>
      </c>
      <c r="AV446" s="105">
        <f>IF(A29stdlife="n/a","n/a",IF(AV$3&gt;(A29stdlife+$E446),('PTRM input'!$K$171*(1+rvanilla05)^0.5)-SUM($K446:AU446),('PTRM input'!$K$171*(1+rvanilla05)^0.5)/A29stdlife))</f>
        <v>0</v>
      </c>
      <c r="AW446" s="105">
        <f>IF(A29stdlife="n/a","n/a",IF(AW$3&gt;(A29stdlife+$E446),('PTRM input'!$K$171*(1+rvanilla05)^0.5)-SUM($K446:AV446),('PTRM input'!$K$171*(1+rvanilla05)^0.5)/A29stdlife))</f>
        <v>0</v>
      </c>
      <c r="AX446" s="105">
        <f>IF(A29stdlife="n/a","n/a",IF(AX$3&gt;(A29stdlife+$E446),('PTRM input'!$K$171*(1+rvanilla05)^0.5)-SUM($K446:AW446),('PTRM input'!$K$171*(1+rvanilla05)^0.5)/A29stdlife))</f>
        <v>0</v>
      </c>
      <c r="AY446" s="105">
        <f>IF(A29stdlife="n/a","n/a",IF(AY$3&gt;(A29stdlife+$E446),('PTRM input'!$K$171*(1+rvanilla05)^0.5)-SUM($K446:AX446),('PTRM input'!$K$171*(1+rvanilla05)^0.5)/A29stdlife))</f>
        <v>0</v>
      </c>
      <c r="AZ446" s="105">
        <f>IF(A29stdlife="n/a","n/a",IF(AZ$3&gt;(A29stdlife+$E446),('PTRM input'!$K$171*(1+rvanilla05)^0.5)-SUM($K446:AY446),('PTRM input'!$K$171*(1+rvanilla05)^0.5)/A29stdlife))</f>
        <v>0</v>
      </c>
      <c r="BA446" s="105">
        <f>IF(A29stdlife="n/a","n/a",IF(BA$3&gt;(A29stdlife+$E446),('PTRM input'!$K$171*(1+rvanilla05)^0.5)-SUM($K446:AZ446),('PTRM input'!$K$171*(1+rvanilla05)^0.5)/A29stdlife))</f>
        <v>0</v>
      </c>
      <c r="BB446" s="105">
        <f>IF(A29stdlife="n/a","n/a",IF(BB$3&gt;(A29stdlife+$E446),('PTRM input'!$K$171*(1+rvanilla05)^0.5)-SUM($K446:BA446),('PTRM input'!$K$171*(1+rvanilla05)^0.5)/A29stdlife))</f>
        <v>0</v>
      </c>
      <c r="BC446" s="105">
        <f>IF(A29stdlife="n/a","n/a",IF(BC$3&gt;(A29stdlife+$E446),('PTRM input'!$K$171*(1+rvanilla05)^0.5)-SUM($K446:BB446),('PTRM input'!$K$171*(1+rvanilla05)^0.5)/A29stdlife))</f>
        <v>0</v>
      </c>
      <c r="BD446" s="105">
        <f>IF(A29stdlife="n/a","n/a",IF(BD$3&gt;(A29stdlife+$E446),('PTRM input'!$K$171*(1+rvanilla05)^0.5)-SUM($K446:BC446),('PTRM input'!$K$171*(1+rvanilla05)^0.5)/A29stdlife))</f>
        <v>0</v>
      </c>
      <c r="BE446" s="105">
        <f>IF(A29stdlife="n/a","n/a",IF(BE$3&gt;(A29stdlife+$E446),('PTRM input'!$K$171*(1+rvanilla05)^0.5)-SUM($K446:BD446),('PTRM input'!$K$171*(1+rvanilla05)^0.5)/A29stdlife))</f>
        <v>0</v>
      </c>
      <c r="BF446" s="105">
        <f>IF(A29stdlife="n/a","n/a",IF(BF$3&gt;(A29stdlife+$E446),('PTRM input'!$K$171*(1+rvanilla05)^0.5)-SUM($K446:BE446),('PTRM input'!$K$171*(1+rvanilla05)^0.5)/A29stdlife))</f>
        <v>0</v>
      </c>
      <c r="BG446" s="105">
        <f>IF(A29stdlife="n/a","n/a",IF(BG$3&gt;(A29stdlife+$E446),('PTRM input'!$K$171*(1+rvanilla05)^0.5)-SUM($K446:BF446),('PTRM input'!$K$171*(1+rvanilla05)^0.5)/A29stdlife))</f>
        <v>0</v>
      </c>
      <c r="BH446" s="105">
        <f>IF(A29stdlife="n/a","n/a",IF(BH$3&gt;(A29stdlife+$E446),('PTRM input'!$K$171*(1+rvanilla05)^0.5)-SUM($K446:BG446),('PTRM input'!$K$171*(1+rvanilla05)^0.5)/A29stdlife))</f>
        <v>0</v>
      </c>
      <c r="BI446" s="105">
        <f>IF(A29stdlife="n/a","n/a",IF(BI$3&gt;(A29stdlife+$E446),('PTRM input'!$K$171*(1+rvanilla05)^0.5)-SUM($K446:BH446),('PTRM input'!$K$171*(1+rvanilla05)^0.5)/A29stdlife))</f>
        <v>0</v>
      </c>
      <c r="BJ446" s="234"/>
      <c r="BK446" s="234"/>
      <c r="BL446" s="234"/>
      <c r="BM446" s="234"/>
    </row>
    <row r="447" spans="1:65" s="190" customFormat="1" hidden="1" outlineLevel="2">
      <c r="A447" s="234"/>
      <c r="B447" s="32"/>
      <c r="C447" s="31"/>
      <c r="D447" s="930"/>
      <c r="E447" s="167">
        <v>6</v>
      </c>
      <c r="F447" s="34"/>
      <c r="G447" s="184"/>
      <c r="H447" s="186"/>
      <c r="I447" s="186"/>
      <c r="J447" s="186"/>
      <c r="K447" s="186"/>
      <c r="L447" s="185"/>
      <c r="M447" s="105">
        <f>IF(A29stdlife="n/a","n/a",IF(M$3&gt;(A29stdlife+$E447),('PTRM input'!$L$171*(1+rvanilla06)^0.5)-SUM($L447:L447),('PTRM input'!$L$171*(1+rvanilla06)^0.5)/A29stdlife))</f>
        <v>0</v>
      </c>
      <c r="N447" s="105">
        <f>IF(A29stdlife="n/a","n/a",IF(N$3&gt;(A29stdlife+$E447),('PTRM input'!$L$171*(1+rvanilla06)^0.5)-SUM($L447:M447),('PTRM input'!$L$171*(1+rvanilla06)^0.5)/A29stdlife))</f>
        <v>0</v>
      </c>
      <c r="O447" s="105">
        <f>IF(A29stdlife="n/a","n/a",IF(O$3&gt;(A29stdlife+$E447),('PTRM input'!$L$171*(1+rvanilla06)^0.5)-SUM($L447:N447),('PTRM input'!$L$171*(1+rvanilla06)^0.5)/A29stdlife))</f>
        <v>0</v>
      </c>
      <c r="P447" s="105">
        <f>IF(A29stdlife="n/a","n/a",IF(P$3&gt;(A29stdlife+$E447),('PTRM input'!$L$171*(1+rvanilla06)^0.5)-SUM($L447:O447),('PTRM input'!$L$171*(1+rvanilla06)^0.5)/A29stdlife))</f>
        <v>0</v>
      </c>
      <c r="Q447" s="105">
        <f>IF(A29stdlife="n/a","n/a",IF(Q$3&gt;(A29stdlife+$E447),('PTRM input'!$L$171*(1+rvanilla06)^0.5)-SUM($L447:P447),('PTRM input'!$L$171*(1+rvanilla06)^0.5)/A29stdlife))</f>
        <v>0</v>
      </c>
      <c r="R447" s="105">
        <f>IF(A29stdlife="n/a","n/a",IF(R$3&gt;(A29stdlife+$E447),('PTRM input'!$L$171*(1+rvanilla06)^0.5)-SUM($L447:Q447),('PTRM input'!$L$171*(1+rvanilla06)^0.5)/A29stdlife))</f>
        <v>0</v>
      </c>
      <c r="S447" s="105">
        <f>IF(A29stdlife="n/a","n/a",IF(S$3&gt;(A29stdlife+$E447),('PTRM input'!$L$171*(1+rvanilla06)^0.5)-SUM($L447:R447),('PTRM input'!$L$171*(1+rvanilla06)^0.5)/A29stdlife))</f>
        <v>0</v>
      </c>
      <c r="T447" s="105">
        <f>IF(A29stdlife="n/a","n/a",IF(T$3&gt;(A29stdlife+$E447),('PTRM input'!$L$171*(1+rvanilla06)^0.5)-SUM($L447:S447),('PTRM input'!$L$171*(1+rvanilla06)^0.5)/A29stdlife))</f>
        <v>0</v>
      </c>
      <c r="U447" s="105">
        <f>IF(A29stdlife="n/a","n/a",IF(U$3&gt;(A29stdlife+$E447),('PTRM input'!$L$171*(1+rvanilla06)^0.5)-SUM($L447:T447),('PTRM input'!$L$171*(1+rvanilla06)^0.5)/A29stdlife))</f>
        <v>0</v>
      </c>
      <c r="V447" s="105">
        <f>IF(A29stdlife="n/a","n/a",IF(V$3&gt;(A29stdlife+$E447),('PTRM input'!$L$171*(1+rvanilla06)^0.5)-SUM($L447:U447),('PTRM input'!$L$171*(1+rvanilla06)^0.5)/A29stdlife))</f>
        <v>0</v>
      </c>
      <c r="W447" s="105">
        <f>IF(A29stdlife="n/a","n/a",IF(W$3&gt;(A29stdlife+$E447),('PTRM input'!$L$171*(1+rvanilla06)^0.5)-SUM($L447:V447),('PTRM input'!$L$171*(1+rvanilla06)^0.5)/A29stdlife))</f>
        <v>0</v>
      </c>
      <c r="X447" s="105">
        <f>IF(A29stdlife="n/a","n/a",IF(X$3&gt;(A29stdlife+$E447),('PTRM input'!$L$171*(1+rvanilla06)^0.5)-SUM($L447:W447),('PTRM input'!$L$171*(1+rvanilla06)^0.5)/A29stdlife))</f>
        <v>0</v>
      </c>
      <c r="Y447" s="105">
        <f>IF(A29stdlife="n/a","n/a",IF(Y$3&gt;(A29stdlife+$E447),('PTRM input'!$L$171*(1+rvanilla06)^0.5)-SUM($L447:X447),('PTRM input'!$L$171*(1+rvanilla06)^0.5)/A29stdlife))</f>
        <v>0</v>
      </c>
      <c r="Z447" s="105">
        <f>IF(A29stdlife="n/a","n/a",IF(Z$3&gt;(A29stdlife+$E447),('PTRM input'!$L$171*(1+rvanilla06)^0.5)-SUM($L447:Y447),('PTRM input'!$L$171*(1+rvanilla06)^0.5)/A29stdlife))</f>
        <v>0</v>
      </c>
      <c r="AA447" s="105">
        <f>IF(A29stdlife="n/a","n/a",IF(AA$3&gt;(A29stdlife+$E447),('PTRM input'!$L$171*(1+rvanilla06)^0.5)-SUM($L447:Z447),('PTRM input'!$L$171*(1+rvanilla06)^0.5)/A29stdlife))</f>
        <v>0</v>
      </c>
      <c r="AB447" s="105">
        <f>IF(A29stdlife="n/a","n/a",IF(AB$3&gt;(A29stdlife+$E447),('PTRM input'!$L$171*(1+rvanilla06)^0.5)-SUM($L447:AA447),('PTRM input'!$L$171*(1+rvanilla06)^0.5)/A29stdlife))</f>
        <v>0</v>
      </c>
      <c r="AC447" s="105">
        <f>IF(A29stdlife="n/a","n/a",IF(AC$3&gt;(A29stdlife+$E447),('PTRM input'!$L$171*(1+rvanilla06)^0.5)-SUM($L447:AB447),('PTRM input'!$L$171*(1+rvanilla06)^0.5)/A29stdlife))</f>
        <v>0</v>
      </c>
      <c r="AD447" s="105">
        <f>IF(A29stdlife="n/a","n/a",IF(AD$3&gt;(A29stdlife+$E447),('PTRM input'!$L$171*(1+rvanilla06)^0.5)-SUM($L447:AC447),('PTRM input'!$L$171*(1+rvanilla06)^0.5)/A29stdlife))</f>
        <v>0</v>
      </c>
      <c r="AE447" s="105">
        <f>IF(A29stdlife="n/a","n/a",IF(AE$3&gt;(A29stdlife+$E447),('PTRM input'!$L$171*(1+rvanilla06)^0.5)-SUM($L447:AD447),('PTRM input'!$L$171*(1+rvanilla06)^0.5)/A29stdlife))</f>
        <v>0</v>
      </c>
      <c r="AF447" s="105">
        <f>IF(A29stdlife="n/a","n/a",IF(AF$3&gt;(A29stdlife+$E447),('PTRM input'!$L$171*(1+rvanilla06)^0.5)-SUM($L447:AE447),('PTRM input'!$L$171*(1+rvanilla06)^0.5)/A29stdlife))</f>
        <v>0</v>
      </c>
      <c r="AG447" s="105">
        <f>IF(A29stdlife="n/a","n/a",IF(AG$3&gt;(A29stdlife+$E447),('PTRM input'!$L$171*(1+rvanilla06)^0.5)-SUM($L447:AF447),('PTRM input'!$L$171*(1+rvanilla06)^0.5)/A29stdlife))</f>
        <v>0</v>
      </c>
      <c r="AH447" s="105">
        <f>IF(A29stdlife="n/a","n/a",IF(AH$3&gt;(A29stdlife+$E447),('PTRM input'!$L$171*(1+rvanilla06)^0.5)-SUM($L447:AG447),('PTRM input'!$L$171*(1+rvanilla06)^0.5)/A29stdlife))</f>
        <v>0</v>
      </c>
      <c r="AI447" s="105">
        <f>IF(A29stdlife="n/a","n/a",IF(AI$3&gt;(A29stdlife+$E447),('PTRM input'!$L$171*(1+rvanilla06)^0.5)-SUM($L447:AH447),('PTRM input'!$L$171*(1+rvanilla06)^0.5)/A29stdlife))</f>
        <v>0</v>
      </c>
      <c r="AJ447" s="105">
        <f>IF(A29stdlife="n/a","n/a",IF(AJ$3&gt;(A29stdlife+$E447),('PTRM input'!$L$171*(1+rvanilla06)^0.5)-SUM($L447:AI447),('PTRM input'!$L$171*(1+rvanilla06)^0.5)/A29stdlife))</f>
        <v>0</v>
      </c>
      <c r="AK447" s="105">
        <f>IF(A29stdlife="n/a","n/a",IF(AK$3&gt;(A29stdlife+$E447),('PTRM input'!$L$171*(1+rvanilla06)^0.5)-SUM($L447:AJ447),('PTRM input'!$L$171*(1+rvanilla06)^0.5)/A29stdlife))</f>
        <v>0</v>
      </c>
      <c r="AL447" s="105">
        <f>IF(A29stdlife="n/a","n/a",IF(AL$3&gt;(A29stdlife+$E447),('PTRM input'!$L$171*(1+rvanilla06)^0.5)-SUM($L447:AK447),('PTRM input'!$L$171*(1+rvanilla06)^0.5)/A29stdlife))</f>
        <v>0</v>
      </c>
      <c r="AM447" s="105">
        <f>IF(A29stdlife="n/a","n/a",IF(AM$3&gt;(A29stdlife+$E447),('PTRM input'!$L$171*(1+rvanilla06)^0.5)-SUM($L447:AL447),('PTRM input'!$L$171*(1+rvanilla06)^0.5)/A29stdlife))</f>
        <v>0</v>
      </c>
      <c r="AN447" s="105">
        <f>IF(A29stdlife="n/a","n/a",IF(AN$3&gt;(A29stdlife+$E447),('PTRM input'!$L$171*(1+rvanilla06)^0.5)-SUM($L447:AM447),('PTRM input'!$L$171*(1+rvanilla06)^0.5)/A29stdlife))</f>
        <v>0</v>
      </c>
      <c r="AO447" s="105">
        <f>IF(A29stdlife="n/a","n/a",IF(AO$3&gt;(A29stdlife+$E447),('PTRM input'!$L$171*(1+rvanilla06)^0.5)-SUM($L447:AN447),('PTRM input'!$L$171*(1+rvanilla06)^0.5)/A29stdlife))</f>
        <v>0</v>
      </c>
      <c r="AP447" s="105">
        <f>IF(A29stdlife="n/a","n/a",IF(AP$3&gt;(A29stdlife+$E447),('PTRM input'!$L$171*(1+rvanilla06)^0.5)-SUM($L447:AO447),('PTRM input'!$L$171*(1+rvanilla06)^0.5)/A29stdlife))</f>
        <v>0</v>
      </c>
      <c r="AQ447" s="105">
        <f>IF(A29stdlife="n/a","n/a",IF(AQ$3&gt;(A29stdlife+$E447),('PTRM input'!$L$171*(1+rvanilla06)^0.5)-SUM($L447:AP447),('PTRM input'!$L$171*(1+rvanilla06)^0.5)/A29stdlife))</f>
        <v>0</v>
      </c>
      <c r="AR447" s="105">
        <f>IF(A29stdlife="n/a","n/a",IF(AR$3&gt;(A29stdlife+$E447),('PTRM input'!$L$171*(1+rvanilla06)^0.5)-SUM($L447:AQ447),('PTRM input'!$L$171*(1+rvanilla06)^0.5)/A29stdlife))</f>
        <v>0</v>
      </c>
      <c r="AS447" s="105">
        <f>IF(A29stdlife="n/a","n/a",IF(AS$3&gt;(A29stdlife+$E447),('PTRM input'!$L$171*(1+rvanilla06)^0.5)-SUM($L447:AR447),('PTRM input'!$L$171*(1+rvanilla06)^0.5)/A29stdlife))</f>
        <v>0</v>
      </c>
      <c r="AT447" s="105">
        <f>IF(A29stdlife="n/a","n/a",IF(AT$3&gt;(A29stdlife+$E447),('PTRM input'!$L$171*(1+rvanilla06)^0.5)-SUM($L447:AS447),('PTRM input'!$L$171*(1+rvanilla06)^0.5)/A29stdlife))</f>
        <v>0</v>
      </c>
      <c r="AU447" s="105">
        <f>IF(A29stdlife="n/a","n/a",IF(AU$3&gt;(A29stdlife+$E447),('PTRM input'!$L$171*(1+rvanilla06)^0.5)-SUM($L447:AT447),('PTRM input'!$L$171*(1+rvanilla06)^0.5)/A29stdlife))</f>
        <v>0</v>
      </c>
      <c r="AV447" s="105">
        <f>IF(A29stdlife="n/a","n/a",IF(AV$3&gt;(A29stdlife+$E447),('PTRM input'!$L$171*(1+rvanilla06)^0.5)-SUM($L447:AU447),('PTRM input'!$L$171*(1+rvanilla06)^0.5)/A29stdlife))</f>
        <v>0</v>
      </c>
      <c r="AW447" s="105">
        <f>IF(A29stdlife="n/a","n/a",IF(AW$3&gt;(A29stdlife+$E447),('PTRM input'!$L$171*(1+rvanilla06)^0.5)-SUM($L447:AV447),('PTRM input'!$L$171*(1+rvanilla06)^0.5)/A29stdlife))</f>
        <v>0</v>
      </c>
      <c r="AX447" s="105">
        <f>IF(A29stdlife="n/a","n/a",IF(AX$3&gt;(A29stdlife+$E447),('PTRM input'!$L$171*(1+rvanilla06)^0.5)-SUM($L447:AW447),('PTRM input'!$L$171*(1+rvanilla06)^0.5)/A29stdlife))</f>
        <v>0</v>
      </c>
      <c r="AY447" s="105">
        <f>IF(A29stdlife="n/a","n/a",IF(AY$3&gt;(A29stdlife+$E447),('PTRM input'!$L$171*(1+rvanilla06)^0.5)-SUM($L447:AX447),('PTRM input'!$L$171*(1+rvanilla06)^0.5)/A29stdlife))</f>
        <v>0</v>
      </c>
      <c r="AZ447" s="105">
        <f>IF(A29stdlife="n/a","n/a",IF(AZ$3&gt;(A29stdlife+$E447),('PTRM input'!$L$171*(1+rvanilla06)^0.5)-SUM($L447:AY447),('PTRM input'!$L$171*(1+rvanilla06)^0.5)/A29stdlife))</f>
        <v>0</v>
      </c>
      <c r="BA447" s="105">
        <f>IF(A29stdlife="n/a","n/a",IF(BA$3&gt;(A29stdlife+$E447),('PTRM input'!$L$171*(1+rvanilla06)^0.5)-SUM($L447:AZ447),('PTRM input'!$L$171*(1+rvanilla06)^0.5)/A29stdlife))</f>
        <v>0</v>
      </c>
      <c r="BB447" s="105">
        <f>IF(A29stdlife="n/a","n/a",IF(BB$3&gt;(A29stdlife+$E447),('PTRM input'!$L$171*(1+rvanilla06)^0.5)-SUM($L447:BA447),('PTRM input'!$L$171*(1+rvanilla06)^0.5)/A29stdlife))</f>
        <v>0</v>
      </c>
      <c r="BC447" s="105">
        <f>IF(A29stdlife="n/a","n/a",IF(BC$3&gt;(A29stdlife+$E447),('PTRM input'!$L$171*(1+rvanilla06)^0.5)-SUM($L447:BB447),('PTRM input'!$L$171*(1+rvanilla06)^0.5)/A29stdlife))</f>
        <v>0</v>
      </c>
      <c r="BD447" s="105">
        <f>IF(A29stdlife="n/a","n/a",IF(BD$3&gt;(A29stdlife+$E447),('PTRM input'!$L$171*(1+rvanilla06)^0.5)-SUM($L447:BC447),('PTRM input'!$L$171*(1+rvanilla06)^0.5)/A29stdlife))</f>
        <v>0</v>
      </c>
      <c r="BE447" s="105">
        <f>IF(A29stdlife="n/a","n/a",IF(BE$3&gt;(A29stdlife+$E447),('PTRM input'!$L$171*(1+rvanilla06)^0.5)-SUM($L447:BD447),('PTRM input'!$L$171*(1+rvanilla06)^0.5)/A29stdlife))</f>
        <v>0</v>
      </c>
      <c r="BF447" s="105">
        <f>IF(A29stdlife="n/a","n/a",IF(BF$3&gt;(A29stdlife+$E447),('PTRM input'!$L$171*(1+rvanilla06)^0.5)-SUM($L447:BE447),('PTRM input'!$L$171*(1+rvanilla06)^0.5)/A29stdlife))</f>
        <v>0</v>
      </c>
      <c r="BG447" s="105">
        <f>IF(A29stdlife="n/a","n/a",IF(BG$3&gt;(A29stdlife+$E447),('PTRM input'!$L$171*(1+rvanilla06)^0.5)-SUM($L447:BF447),('PTRM input'!$L$171*(1+rvanilla06)^0.5)/A29stdlife))</f>
        <v>0</v>
      </c>
      <c r="BH447" s="105">
        <f>IF(A29stdlife="n/a","n/a",IF(BH$3&gt;(A29stdlife+$E447),('PTRM input'!$L$171*(1+rvanilla06)^0.5)-SUM($L447:BG447),('PTRM input'!$L$171*(1+rvanilla06)^0.5)/A29stdlife))</f>
        <v>0</v>
      </c>
      <c r="BI447" s="105">
        <f>IF(A29stdlife="n/a","n/a",IF(BI$3&gt;(A29stdlife+$E447),('PTRM input'!$L$171*(1+rvanilla06)^0.5)-SUM($L447:BH447),('PTRM input'!$L$171*(1+rvanilla06)^0.5)/A29stdlife))</f>
        <v>0</v>
      </c>
      <c r="BJ447" s="234"/>
      <c r="BK447" s="234"/>
      <c r="BL447" s="234"/>
      <c r="BM447" s="234"/>
    </row>
    <row r="448" spans="1:65" s="190" customFormat="1" hidden="1" outlineLevel="2">
      <c r="A448" s="234"/>
      <c r="B448" s="32"/>
      <c r="C448" s="31"/>
      <c r="D448" s="930"/>
      <c r="E448" s="167">
        <v>7</v>
      </c>
      <c r="F448" s="34"/>
      <c r="G448" s="184"/>
      <c r="H448" s="186"/>
      <c r="I448" s="186"/>
      <c r="J448" s="186"/>
      <c r="K448" s="186"/>
      <c r="L448" s="186"/>
      <c r="M448" s="185"/>
      <c r="N448" s="105">
        <f>IF(A29stdlife="n/a","n/a",IF(N$3&gt;(A29stdlife+$E448),('PTRM input'!$M$171*(1+rvanilla07)^0.5)-SUM($M448:M448),('PTRM input'!$M$171*(1+rvanilla07)^0.5)/A29stdlife))</f>
        <v>0</v>
      </c>
      <c r="O448" s="105">
        <f>IF(A29stdlife="n/a","n/a",IF(O$3&gt;(A29stdlife+$E448),('PTRM input'!$M$171*(1+rvanilla07)^0.5)-SUM($M448:N448),('PTRM input'!$M$171*(1+rvanilla07)^0.5)/A29stdlife))</f>
        <v>0</v>
      </c>
      <c r="P448" s="105">
        <f>IF(A29stdlife="n/a","n/a",IF(P$3&gt;(A29stdlife+$E448),('PTRM input'!$M$171*(1+rvanilla07)^0.5)-SUM($M448:O448),('PTRM input'!$M$171*(1+rvanilla07)^0.5)/A29stdlife))</f>
        <v>0</v>
      </c>
      <c r="Q448" s="105">
        <f>IF(A29stdlife="n/a","n/a",IF(Q$3&gt;(A29stdlife+$E448),('PTRM input'!$M$171*(1+rvanilla07)^0.5)-SUM($M448:P448),('PTRM input'!$M$171*(1+rvanilla07)^0.5)/A29stdlife))</f>
        <v>0</v>
      </c>
      <c r="R448" s="105">
        <f>IF(A29stdlife="n/a","n/a",IF(R$3&gt;(A29stdlife+$E448),('PTRM input'!$M$171*(1+rvanilla07)^0.5)-SUM($M448:Q448),('PTRM input'!$M$171*(1+rvanilla07)^0.5)/A29stdlife))</f>
        <v>0</v>
      </c>
      <c r="S448" s="105">
        <f>IF(A29stdlife="n/a","n/a",IF(S$3&gt;(A29stdlife+$E448),('PTRM input'!$M$171*(1+rvanilla07)^0.5)-SUM($M448:R448),('PTRM input'!$M$171*(1+rvanilla07)^0.5)/A29stdlife))</f>
        <v>0</v>
      </c>
      <c r="T448" s="105">
        <f>IF(A29stdlife="n/a","n/a",IF(T$3&gt;(A29stdlife+$E448),('PTRM input'!$M$171*(1+rvanilla07)^0.5)-SUM($M448:S448),('PTRM input'!$M$171*(1+rvanilla07)^0.5)/A29stdlife))</f>
        <v>0</v>
      </c>
      <c r="U448" s="105">
        <f>IF(A29stdlife="n/a","n/a",IF(U$3&gt;(A29stdlife+$E448),('PTRM input'!$M$171*(1+rvanilla07)^0.5)-SUM($M448:T448),('PTRM input'!$M$171*(1+rvanilla07)^0.5)/A29stdlife))</f>
        <v>0</v>
      </c>
      <c r="V448" s="105">
        <f>IF(A29stdlife="n/a","n/a",IF(V$3&gt;(A29stdlife+$E448),('PTRM input'!$M$171*(1+rvanilla07)^0.5)-SUM($M448:U448),('PTRM input'!$M$171*(1+rvanilla07)^0.5)/A29stdlife))</f>
        <v>0</v>
      </c>
      <c r="W448" s="105">
        <f>IF(A29stdlife="n/a","n/a",IF(W$3&gt;(A29stdlife+$E448),('PTRM input'!$M$171*(1+rvanilla07)^0.5)-SUM($M448:V448),('PTRM input'!$M$171*(1+rvanilla07)^0.5)/A29stdlife))</f>
        <v>0</v>
      </c>
      <c r="X448" s="105">
        <f>IF(A29stdlife="n/a","n/a",IF(X$3&gt;(A29stdlife+$E448),('PTRM input'!$M$171*(1+rvanilla07)^0.5)-SUM($M448:W448),('PTRM input'!$M$171*(1+rvanilla07)^0.5)/A29stdlife))</f>
        <v>0</v>
      </c>
      <c r="Y448" s="105">
        <f>IF(A29stdlife="n/a","n/a",IF(Y$3&gt;(A29stdlife+$E448),('PTRM input'!$M$171*(1+rvanilla07)^0.5)-SUM($M448:X448),('PTRM input'!$M$171*(1+rvanilla07)^0.5)/A29stdlife))</f>
        <v>0</v>
      </c>
      <c r="Z448" s="105">
        <f>IF(A29stdlife="n/a","n/a",IF(Z$3&gt;(A29stdlife+$E448),('PTRM input'!$M$171*(1+rvanilla07)^0.5)-SUM($M448:Y448),('PTRM input'!$M$171*(1+rvanilla07)^0.5)/A29stdlife))</f>
        <v>0</v>
      </c>
      <c r="AA448" s="105">
        <f>IF(A29stdlife="n/a","n/a",IF(AA$3&gt;(A29stdlife+$E448),('PTRM input'!$M$171*(1+rvanilla07)^0.5)-SUM($M448:Z448),('PTRM input'!$M$171*(1+rvanilla07)^0.5)/A29stdlife))</f>
        <v>0</v>
      </c>
      <c r="AB448" s="105">
        <f>IF(A29stdlife="n/a","n/a",IF(AB$3&gt;(A29stdlife+$E448),('PTRM input'!$M$171*(1+rvanilla07)^0.5)-SUM($M448:AA448),('PTRM input'!$M$171*(1+rvanilla07)^0.5)/A29stdlife))</f>
        <v>0</v>
      </c>
      <c r="AC448" s="105">
        <f>IF(A29stdlife="n/a","n/a",IF(AC$3&gt;(A29stdlife+$E448),('PTRM input'!$M$171*(1+rvanilla07)^0.5)-SUM($M448:AB448),('PTRM input'!$M$171*(1+rvanilla07)^0.5)/A29stdlife))</f>
        <v>0</v>
      </c>
      <c r="AD448" s="105">
        <f>IF(A29stdlife="n/a","n/a",IF(AD$3&gt;(A29stdlife+$E448),('PTRM input'!$M$171*(1+rvanilla07)^0.5)-SUM($M448:AC448),('PTRM input'!$M$171*(1+rvanilla07)^0.5)/A29stdlife))</f>
        <v>0</v>
      </c>
      <c r="AE448" s="105">
        <f>IF(A29stdlife="n/a","n/a",IF(AE$3&gt;(A29stdlife+$E448),('PTRM input'!$M$171*(1+rvanilla07)^0.5)-SUM($M448:AD448),('PTRM input'!$M$171*(1+rvanilla07)^0.5)/A29stdlife))</f>
        <v>0</v>
      </c>
      <c r="AF448" s="105">
        <f>IF(A29stdlife="n/a","n/a",IF(AF$3&gt;(A29stdlife+$E448),('PTRM input'!$M$171*(1+rvanilla07)^0.5)-SUM($M448:AE448),('PTRM input'!$M$171*(1+rvanilla07)^0.5)/A29stdlife))</f>
        <v>0</v>
      </c>
      <c r="AG448" s="105">
        <f>IF(A29stdlife="n/a","n/a",IF(AG$3&gt;(A29stdlife+$E448),('PTRM input'!$M$171*(1+rvanilla07)^0.5)-SUM($M448:AF448),('PTRM input'!$M$171*(1+rvanilla07)^0.5)/A29stdlife))</f>
        <v>0</v>
      </c>
      <c r="AH448" s="105">
        <f>IF(A29stdlife="n/a","n/a",IF(AH$3&gt;(A29stdlife+$E448),('PTRM input'!$M$171*(1+rvanilla07)^0.5)-SUM($M448:AG448),('PTRM input'!$M$171*(1+rvanilla07)^0.5)/A29stdlife))</f>
        <v>0</v>
      </c>
      <c r="AI448" s="105">
        <f>IF(A29stdlife="n/a","n/a",IF(AI$3&gt;(A29stdlife+$E448),('PTRM input'!$M$171*(1+rvanilla07)^0.5)-SUM($M448:AH448),('PTRM input'!$M$171*(1+rvanilla07)^0.5)/A29stdlife))</f>
        <v>0</v>
      </c>
      <c r="AJ448" s="105">
        <f>IF(A29stdlife="n/a","n/a",IF(AJ$3&gt;(A29stdlife+$E448),('PTRM input'!$M$171*(1+rvanilla07)^0.5)-SUM($M448:AI448),('PTRM input'!$M$171*(1+rvanilla07)^0.5)/A29stdlife))</f>
        <v>0</v>
      </c>
      <c r="AK448" s="105">
        <f>IF(A29stdlife="n/a","n/a",IF(AK$3&gt;(A29stdlife+$E448),('PTRM input'!$M$171*(1+rvanilla07)^0.5)-SUM($M448:AJ448),('PTRM input'!$M$171*(1+rvanilla07)^0.5)/A29stdlife))</f>
        <v>0</v>
      </c>
      <c r="AL448" s="105">
        <f>IF(A29stdlife="n/a","n/a",IF(AL$3&gt;(A29stdlife+$E448),('PTRM input'!$M$171*(1+rvanilla07)^0.5)-SUM($M448:AK448),('PTRM input'!$M$171*(1+rvanilla07)^0.5)/A29stdlife))</f>
        <v>0</v>
      </c>
      <c r="AM448" s="105">
        <f>IF(A29stdlife="n/a","n/a",IF(AM$3&gt;(A29stdlife+$E448),('PTRM input'!$M$171*(1+rvanilla07)^0.5)-SUM($M448:AL448),('PTRM input'!$M$171*(1+rvanilla07)^0.5)/A29stdlife))</f>
        <v>0</v>
      </c>
      <c r="AN448" s="105">
        <f>IF(A29stdlife="n/a","n/a",IF(AN$3&gt;(A29stdlife+$E448),('PTRM input'!$M$171*(1+rvanilla07)^0.5)-SUM($M448:AM448),('PTRM input'!$M$171*(1+rvanilla07)^0.5)/A29stdlife))</f>
        <v>0</v>
      </c>
      <c r="AO448" s="105">
        <f>IF(A29stdlife="n/a","n/a",IF(AO$3&gt;(A29stdlife+$E448),('PTRM input'!$M$171*(1+rvanilla07)^0.5)-SUM($M448:AN448),('PTRM input'!$M$171*(1+rvanilla07)^0.5)/A29stdlife))</f>
        <v>0</v>
      </c>
      <c r="AP448" s="105">
        <f>IF(A29stdlife="n/a","n/a",IF(AP$3&gt;(A29stdlife+$E448),('PTRM input'!$M$171*(1+rvanilla07)^0.5)-SUM($M448:AO448),('PTRM input'!$M$171*(1+rvanilla07)^0.5)/A29stdlife))</f>
        <v>0</v>
      </c>
      <c r="AQ448" s="105">
        <f>IF(A29stdlife="n/a","n/a",IF(AQ$3&gt;(A29stdlife+$E448),('PTRM input'!$M$171*(1+rvanilla07)^0.5)-SUM($M448:AP448),('PTRM input'!$M$171*(1+rvanilla07)^0.5)/A29stdlife))</f>
        <v>0</v>
      </c>
      <c r="AR448" s="105">
        <f>IF(A29stdlife="n/a","n/a",IF(AR$3&gt;(A29stdlife+$E448),('PTRM input'!$M$171*(1+rvanilla07)^0.5)-SUM($M448:AQ448),('PTRM input'!$M$171*(1+rvanilla07)^0.5)/A29stdlife))</f>
        <v>0</v>
      </c>
      <c r="AS448" s="105">
        <f>IF(A29stdlife="n/a","n/a",IF(AS$3&gt;(A29stdlife+$E448),('PTRM input'!$M$171*(1+rvanilla07)^0.5)-SUM($M448:AR448),('PTRM input'!$M$171*(1+rvanilla07)^0.5)/A29stdlife))</f>
        <v>0</v>
      </c>
      <c r="AT448" s="105">
        <f>IF(A29stdlife="n/a","n/a",IF(AT$3&gt;(A29stdlife+$E448),('PTRM input'!$M$171*(1+rvanilla07)^0.5)-SUM($M448:AS448),('PTRM input'!$M$171*(1+rvanilla07)^0.5)/A29stdlife))</f>
        <v>0</v>
      </c>
      <c r="AU448" s="105">
        <f>IF(A29stdlife="n/a","n/a",IF(AU$3&gt;(A29stdlife+$E448),('PTRM input'!$M$171*(1+rvanilla07)^0.5)-SUM($M448:AT448),('PTRM input'!$M$171*(1+rvanilla07)^0.5)/A29stdlife))</f>
        <v>0</v>
      </c>
      <c r="AV448" s="105">
        <f>IF(A29stdlife="n/a","n/a",IF(AV$3&gt;(A29stdlife+$E448),('PTRM input'!$M$171*(1+rvanilla07)^0.5)-SUM($M448:AU448),('PTRM input'!$M$171*(1+rvanilla07)^0.5)/A29stdlife))</f>
        <v>0</v>
      </c>
      <c r="AW448" s="105">
        <f>IF(A29stdlife="n/a","n/a",IF(AW$3&gt;(A29stdlife+$E448),('PTRM input'!$M$171*(1+rvanilla07)^0.5)-SUM($M448:AV448),('PTRM input'!$M$171*(1+rvanilla07)^0.5)/A29stdlife))</f>
        <v>0</v>
      </c>
      <c r="AX448" s="105">
        <f>IF(A29stdlife="n/a","n/a",IF(AX$3&gt;(A29stdlife+$E448),('PTRM input'!$M$171*(1+rvanilla07)^0.5)-SUM($M448:AW448),('PTRM input'!$M$171*(1+rvanilla07)^0.5)/A29stdlife))</f>
        <v>0</v>
      </c>
      <c r="AY448" s="105">
        <f>IF(A29stdlife="n/a","n/a",IF(AY$3&gt;(A29stdlife+$E448),('PTRM input'!$M$171*(1+rvanilla07)^0.5)-SUM($M448:AX448),('PTRM input'!$M$171*(1+rvanilla07)^0.5)/A29stdlife))</f>
        <v>0</v>
      </c>
      <c r="AZ448" s="105">
        <f>IF(A29stdlife="n/a","n/a",IF(AZ$3&gt;(A29stdlife+$E448),('PTRM input'!$M$171*(1+rvanilla07)^0.5)-SUM($M448:AY448),('PTRM input'!$M$171*(1+rvanilla07)^0.5)/A29stdlife))</f>
        <v>0</v>
      </c>
      <c r="BA448" s="105">
        <f>IF(A29stdlife="n/a","n/a",IF(BA$3&gt;(A29stdlife+$E448),('PTRM input'!$M$171*(1+rvanilla07)^0.5)-SUM($M448:AZ448),('PTRM input'!$M$171*(1+rvanilla07)^0.5)/A29stdlife))</f>
        <v>0</v>
      </c>
      <c r="BB448" s="105">
        <f>IF(A29stdlife="n/a","n/a",IF(BB$3&gt;(A29stdlife+$E448),('PTRM input'!$M$171*(1+rvanilla07)^0.5)-SUM($M448:BA448),('PTRM input'!$M$171*(1+rvanilla07)^0.5)/A29stdlife))</f>
        <v>0</v>
      </c>
      <c r="BC448" s="105">
        <f>IF(A29stdlife="n/a","n/a",IF(BC$3&gt;(A29stdlife+$E448),('PTRM input'!$M$171*(1+rvanilla07)^0.5)-SUM($M448:BB448),('PTRM input'!$M$171*(1+rvanilla07)^0.5)/A29stdlife))</f>
        <v>0</v>
      </c>
      <c r="BD448" s="105">
        <f>IF(A29stdlife="n/a","n/a",IF(BD$3&gt;(A29stdlife+$E448),('PTRM input'!$M$171*(1+rvanilla07)^0.5)-SUM($M448:BC448),('PTRM input'!$M$171*(1+rvanilla07)^0.5)/A29stdlife))</f>
        <v>0</v>
      </c>
      <c r="BE448" s="105">
        <f>IF(A29stdlife="n/a","n/a",IF(BE$3&gt;(A29stdlife+$E448),('PTRM input'!$M$171*(1+rvanilla07)^0.5)-SUM($M448:BD448),('PTRM input'!$M$171*(1+rvanilla07)^0.5)/A29stdlife))</f>
        <v>0</v>
      </c>
      <c r="BF448" s="105">
        <f>IF(A29stdlife="n/a","n/a",IF(BF$3&gt;(A29stdlife+$E448),('PTRM input'!$M$171*(1+rvanilla07)^0.5)-SUM($M448:BE448),('PTRM input'!$M$171*(1+rvanilla07)^0.5)/A29stdlife))</f>
        <v>0</v>
      </c>
      <c r="BG448" s="105">
        <f>IF(A29stdlife="n/a","n/a",IF(BG$3&gt;(A29stdlife+$E448),('PTRM input'!$M$171*(1+rvanilla07)^0.5)-SUM($M448:BF448),('PTRM input'!$M$171*(1+rvanilla07)^0.5)/A29stdlife))</f>
        <v>0</v>
      </c>
      <c r="BH448" s="105">
        <f>IF(A29stdlife="n/a","n/a",IF(BH$3&gt;(A29stdlife+$E448),('PTRM input'!$M$171*(1+rvanilla07)^0.5)-SUM($M448:BG448),('PTRM input'!$M$171*(1+rvanilla07)^0.5)/A29stdlife))</f>
        <v>0</v>
      </c>
      <c r="BI448" s="105">
        <f>IF(A29stdlife="n/a","n/a",IF(BI$3&gt;(A29stdlife+$E448),('PTRM input'!$M$171*(1+rvanilla07)^0.5)-SUM($M448:BH448),('PTRM input'!$M$171*(1+rvanilla07)^0.5)/A29stdlife))</f>
        <v>0</v>
      </c>
      <c r="BJ448" s="234"/>
      <c r="BK448" s="234"/>
      <c r="BL448" s="234"/>
      <c r="BM448" s="234"/>
    </row>
    <row r="449" spans="1:65" s="190" customFormat="1" hidden="1" outlineLevel="2">
      <c r="A449" s="234"/>
      <c r="B449" s="32"/>
      <c r="C449" s="31"/>
      <c r="D449" s="930"/>
      <c r="E449" s="167">
        <v>8</v>
      </c>
      <c r="F449" s="34"/>
      <c r="G449" s="184"/>
      <c r="H449" s="186"/>
      <c r="I449" s="186"/>
      <c r="J449" s="186"/>
      <c r="K449" s="186"/>
      <c r="L449" s="186"/>
      <c r="M449" s="186"/>
      <c r="N449" s="185"/>
      <c r="O449" s="105">
        <f>IF(A29stdlife="n/a","n/a",IF(O$3&gt;(A29stdlife+$E449),('PTRM input'!$N$171*(1+rvanilla08)^0.5)-SUM($N449:N449),('PTRM input'!$N$171*(1+rvanilla08)^0.5)/A29stdlife))</f>
        <v>0</v>
      </c>
      <c r="P449" s="105">
        <f>IF(A29stdlife="n/a","n/a",IF(P$3&gt;(A29stdlife+$E449),('PTRM input'!$N$171*(1+rvanilla08)^0.5)-SUM($N449:O449),('PTRM input'!$N$171*(1+rvanilla08)^0.5)/A29stdlife))</f>
        <v>0</v>
      </c>
      <c r="Q449" s="105">
        <f>IF(A29stdlife="n/a","n/a",IF(Q$3&gt;(A29stdlife+$E449),('PTRM input'!$N$171*(1+rvanilla08)^0.5)-SUM($N449:P449),('PTRM input'!$N$171*(1+rvanilla08)^0.5)/A29stdlife))</f>
        <v>0</v>
      </c>
      <c r="R449" s="105">
        <f>IF(A29stdlife="n/a","n/a",IF(R$3&gt;(A29stdlife+$E449),('PTRM input'!$N$171*(1+rvanilla08)^0.5)-SUM($N449:Q449),('PTRM input'!$N$171*(1+rvanilla08)^0.5)/A29stdlife))</f>
        <v>0</v>
      </c>
      <c r="S449" s="105">
        <f>IF(A29stdlife="n/a","n/a",IF(S$3&gt;(A29stdlife+$E449),('PTRM input'!$N$171*(1+rvanilla08)^0.5)-SUM($N449:R449),('PTRM input'!$N$171*(1+rvanilla08)^0.5)/A29stdlife))</f>
        <v>0</v>
      </c>
      <c r="T449" s="105">
        <f>IF(A29stdlife="n/a","n/a",IF(T$3&gt;(A29stdlife+$E449),('PTRM input'!$N$171*(1+rvanilla08)^0.5)-SUM($N449:S449),('PTRM input'!$N$171*(1+rvanilla08)^0.5)/A29stdlife))</f>
        <v>0</v>
      </c>
      <c r="U449" s="105">
        <f>IF(A29stdlife="n/a","n/a",IF(U$3&gt;(A29stdlife+$E449),('PTRM input'!$N$171*(1+rvanilla08)^0.5)-SUM($N449:T449),('PTRM input'!$N$171*(1+rvanilla08)^0.5)/A29stdlife))</f>
        <v>0</v>
      </c>
      <c r="V449" s="105">
        <f>IF(A29stdlife="n/a","n/a",IF(V$3&gt;(A29stdlife+$E449),('PTRM input'!$N$171*(1+rvanilla08)^0.5)-SUM($N449:U449),('PTRM input'!$N$171*(1+rvanilla08)^0.5)/A29stdlife))</f>
        <v>0</v>
      </c>
      <c r="W449" s="105">
        <f>IF(A29stdlife="n/a","n/a",IF(W$3&gt;(A29stdlife+$E449),('PTRM input'!$N$171*(1+rvanilla08)^0.5)-SUM($N449:V449),('PTRM input'!$N$171*(1+rvanilla08)^0.5)/A29stdlife))</f>
        <v>0</v>
      </c>
      <c r="X449" s="105">
        <f>IF(A29stdlife="n/a","n/a",IF(X$3&gt;(A29stdlife+$E449),('PTRM input'!$N$171*(1+rvanilla08)^0.5)-SUM($N449:W449),('PTRM input'!$N$171*(1+rvanilla08)^0.5)/A29stdlife))</f>
        <v>0</v>
      </c>
      <c r="Y449" s="105">
        <f>IF(A29stdlife="n/a","n/a",IF(Y$3&gt;(A29stdlife+$E449),('PTRM input'!$N$171*(1+rvanilla08)^0.5)-SUM($N449:X449),('PTRM input'!$N$171*(1+rvanilla08)^0.5)/A29stdlife))</f>
        <v>0</v>
      </c>
      <c r="Z449" s="105">
        <f>IF(A29stdlife="n/a","n/a",IF(Z$3&gt;(A29stdlife+$E449),('PTRM input'!$N$171*(1+rvanilla08)^0.5)-SUM($N449:Y449),('PTRM input'!$N$171*(1+rvanilla08)^0.5)/A29stdlife))</f>
        <v>0</v>
      </c>
      <c r="AA449" s="105">
        <f>IF(A29stdlife="n/a","n/a",IF(AA$3&gt;(A29stdlife+$E449),('PTRM input'!$N$171*(1+rvanilla08)^0.5)-SUM($N449:Z449),('PTRM input'!$N$171*(1+rvanilla08)^0.5)/A29stdlife))</f>
        <v>0</v>
      </c>
      <c r="AB449" s="105">
        <f>IF(A29stdlife="n/a","n/a",IF(AB$3&gt;(A29stdlife+$E449),('PTRM input'!$N$171*(1+rvanilla08)^0.5)-SUM($N449:AA449),('PTRM input'!$N$171*(1+rvanilla08)^0.5)/A29stdlife))</f>
        <v>0</v>
      </c>
      <c r="AC449" s="105">
        <f>IF(A29stdlife="n/a","n/a",IF(AC$3&gt;(A29stdlife+$E449),('PTRM input'!$N$171*(1+rvanilla08)^0.5)-SUM($N449:AB449),('PTRM input'!$N$171*(1+rvanilla08)^0.5)/A29stdlife))</f>
        <v>0</v>
      </c>
      <c r="AD449" s="105">
        <f>IF(A29stdlife="n/a","n/a",IF(AD$3&gt;(A29stdlife+$E449),('PTRM input'!$N$171*(1+rvanilla08)^0.5)-SUM($N449:AC449),('PTRM input'!$N$171*(1+rvanilla08)^0.5)/A29stdlife))</f>
        <v>0</v>
      </c>
      <c r="AE449" s="105">
        <f>IF(A29stdlife="n/a","n/a",IF(AE$3&gt;(A29stdlife+$E449),('PTRM input'!$N$171*(1+rvanilla08)^0.5)-SUM($N449:AD449),('PTRM input'!$N$171*(1+rvanilla08)^0.5)/A29stdlife))</f>
        <v>0</v>
      </c>
      <c r="AF449" s="105">
        <f>IF(A29stdlife="n/a","n/a",IF(AF$3&gt;(A29stdlife+$E449),('PTRM input'!$N$171*(1+rvanilla08)^0.5)-SUM($N449:AE449),('PTRM input'!$N$171*(1+rvanilla08)^0.5)/A29stdlife))</f>
        <v>0</v>
      </c>
      <c r="AG449" s="105">
        <f>IF(A29stdlife="n/a","n/a",IF(AG$3&gt;(A29stdlife+$E449),('PTRM input'!$N$171*(1+rvanilla08)^0.5)-SUM($N449:AF449),('PTRM input'!$N$171*(1+rvanilla08)^0.5)/A29stdlife))</f>
        <v>0</v>
      </c>
      <c r="AH449" s="105">
        <f>IF(A29stdlife="n/a","n/a",IF(AH$3&gt;(A29stdlife+$E449),('PTRM input'!$N$171*(1+rvanilla08)^0.5)-SUM($N449:AG449),('PTRM input'!$N$171*(1+rvanilla08)^0.5)/A29stdlife))</f>
        <v>0</v>
      </c>
      <c r="AI449" s="105">
        <f>IF(A29stdlife="n/a","n/a",IF(AI$3&gt;(A29stdlife+$E449),('PTRM input'!$N$171*(1+rvanilla08)^0.5)-SUM($N449:AH449),('PTRM input'!$N$171*(1+rvanilla08)^0.5)/A29stdlife))</f>
        <v>0</v>
      </c>
      <c r="AJ449" s="105">
        <f>IF(A29stdlife="n/a","n/a",IF(AJ$3&gt;(A29stdlife+$E449),('PTRM input'!$N$171*(1+rvanilla08)^0.5)-SUM($N449:AI449),('PTRM input'!$N$171*(1+rvanilla08)^0.5)/A29stdlife))</f>
        <v>0</v>
      </c>
      <c r="AK449" s="105">
        <f>IF(A29stdlife="n/a","n/a",IF(AK$3&gt;(A29stdlife+$E449),('PTRM input'!$N$171*(1+rvanilla08)^0.5)-SUM($N449:AJ449),('PTRM input'!$N$171*(1+rvanilla08)^0.5)/A29stdlife))</f>
        <v>0</v>
      </c>
      <c r="AL449" s="105">
        <f>IF(A29stdlife="n/a","n/a",IF(AL$3&gt;(A29stdlife+$E449),('PTRM input'!$N$171*(1+rvanilla08)^0.5)-SUM($N449:AK449),('PTRM input'!$N$171*(1+rvanilla08)^0.5)/A29stdlife))</f>
        <v>0</v>
      </c>
      <c r="AM449" s="105">
        <f>IF(A29stdlife="n/a","n/a",IF(AM$3&gt;(A29stdlife+$E449),('PTRM input'!$N$171*(1+rvanilla08)^0.5)-SUM($N449:AL449),('PTRM input'!$N$171*(1+rvanilla08)^0.5)/A29stdlife))</f>
        <v>0</v>
      </c>
      <c r="AN449" s="105">
        <f>IF(A29stdlife="n/a","n/a",IF(AN$3&gt;(A29stdlife+$E449),('PTRM input'!$N$171*(1+rvanilla08)^0.5)-SUM($N449:AM449),('PTRM input'!$N$171*(1+rvanilla08)^0.5)/A29stdlife))</f>
        <v>0</v>
      </c>
      <c r="AO449" s="105">
        <f>IF(A29stdlife="n/a","n/a",IF(AO$3&gt;(A29stdlife+$E449),('PTRM input'!$N$171*(1+rvanilla08)^0.5)-SUM($N449:AN449),('PTRM input'!$N$171*(1+rvanilla08)^0.5)/A29stdlife))</f>
        <v>0</v>
      </c>
      <c r="AP449" s="105">
        <f>IF(A29stdlife="n/a","n/a",IF(AP$3&gt;(A29stdlife+$E449),('PTRM input'!$N$171*(1+rvanilla08)^0.5)-SUM($N449:AO449),('PTRM input'!$N$171*(1+rvanilla08)^0.5)/A29stdlife))</f>
        <v>0</v>
      </c>
      <c r="AQ449" s="105">
        <f>IF(A29stdlife="n/a","n/a",IF(AQ$3&gt;(A29stdlife+$E449),('PTRM input'!$N$171*(1+rvanilla08)^0.5)-SUM($N449:AP449),('PTRM input'!$N$171*(1+rvanilla08)^0.5)/A29stdlife))</f>
        <v>0</v>
      </c>
      <c r="AR449" s="105">
        <f>IF(A29stdlife="n/a","n/a",IF(AR$3&gt;(A29stdlife+$E449),('PTRM input'!$N$171*(1+rvanilla08)^0.5)-SUM($N449:AQ449),('PTRM input'!$N$171*(1+rvanilla08)^0.5)/A29stdlife))</f>
        <v>0</v>
      </c>
      <c r="AS449" s="105">
        <f>IF(A29stdlife="n/a","n/a",IF(AS$3&gt;(A29stdlife+$E449),('PTRM input'!$N$171*(1+rvanilla08)^0.5)-SUM($N449:AR449),('PTRM input'!$N$171*(1+rvanilla08)^0.5)/A29stdlife))</f>
        <v>0</v>
      </c>
      <c r="AT449" s="105">
        <f>IF(A29stdlife="n/a","n/a",IF(AT$3&gt;(A29stdlife+$E449),('PTRM input'!$N$171*(1+rvanilla08)^0.5)-SUM($N449:AS449),('PTRM input'!$N$171*(1+rvanilla08)^0.5)/A29stdlife))</f>
        <v>0</v>
      </c>
      <c r="AU449" s="105">
        <f>IF(A29stdlife="n/a","n/a",IF(AU$3&gt;(A29stdlife+$E449),('PTRM input'!$N$171*(1+rvanilla08)^0.5)-SUM($N449:AT449),('PTRM input'!$N$171*(1+rvanilla08)^0.5)/A29stdlife))</f>
        <v>0</v>
      </c>
      <c r="AV449" s="105">
        <f>IF(A29stdlife="n/a","n/a",IF(AV$3&gt;(A29stdlife+$E449),('PTRM input'!$N$171*(1+rvanilla08)^0.5)-SUM($N449:AU449),('PTRM input'!$N$171*(1+rvanilla08)^0.5)/A29stdlife))</f>
        <v>0</v>
      </c>
      <c r="AW449" s="105">
        <f>IF(A29stdlife="n/a","n/a",IF(AW$3&gt;(A29stdlife+$E449),('PTRM input'!$N$171*(1+rvanilla08)^0.5)-SUM($N449:AV449),('PTRM input'!$N$171*(1+rvanilla08)^0.5)/A29stdlife))</f>
        <v>0</v>
      </c>
      <c r="AX449" s="105">
        <f>IF(A29stdlife="n/a","n/a",IF(AX$3&gt;(A29stdlife+$E449),('PTRM input'!$N$171*(1+rvanilla08)^0.5)-SUM($N449:AW449),('PTRM input'!$N$171*(1+rvanilla08)^0.5)/A29stdlife))</f>
        <v>0</v>
      </c>
      <c r="AY449" s="105">
        <f>IF(A29stdlife="n/a","n/a",IF(AY$3&gt;(A29stdlife+$E449),('PTRM input'!$N$171*(1+rvanilla08)^0.5)-SUM($N449:AX449),('PTRM input'!$N$171*(1+rvanilla08)^0.5)/A29stdlife))</f>
        <v>0</v>
      </c>
      <c r="AZ449" s="105">
        <f>IF(A29stdlife="n/a","n/a",IF(AZ$3&gt;(A29stdlife+$E449),('PTRM input'!$N$171*(1+rvanilla08)^0.5)-SUM($N449:AY449),('PTRM input'!$N$171*(1+rvanilla08)^0.5)/A29stdlife))</f>
        <v>0</v>
      </c>
      <c r="BA449" s="105">
        <f>IF(A29stdlife="n/a","n/a",IF(BA$3&gt;(A29stdlife+$E449),('PTRM input'!$N$171*(1+rvanilla08)^0.5)-SUM($N449:AZ449),('PTRM input'!$N$171*(1+rvanilla08)^0.5)/A29stdlife))</f>
        <v>0</v>
      </c>
      <c r="BB449" s="105">
        <f>IF(A29stdlife="n/a","n/a",IF(BB$3&gt;(A29stdlife+$E449),('PTRM input'!$N$171*(1+rvanilla08)^0.5)-SUM($N449:BA449),('PTRM input'!$N$171*(1+rvanilla08)^0.5)/A29stdlife))</f>
        <v>0</v>
      </c>
      <c r="BC449" s="105">
        <f>IF(A29stdlife="n/a","n/a",IF(BC$3&gt;(A29stdlife+$E449),('PTRM input'!$N$171*(1+rvanilla08)^0.5)-SUM($N449:BB449),('PTRM input'!$N$171*(1+rvanilla08)^0.5)/A29stdlife))</f>
        <v>0</v>
      </c>
      <c r="BD449" s="105">
        <f>IF(A29stdlife="n/a","n/a",IF(BD$3&gt;(A29stdlife+$E449),('PTRM input'!$N$171*(1+rvanilla08)^0.5)-SUM($N449:BC449),('PTRM input'!$N$171*(1+rvanilla08)^0.5)/A29stdlife))</f>
        <v>0</v>
      </c>
      <c r="BE449" s="105">
        <f>IF(A29stdlife="n/a","n/a",IF(BE$3&gt;(A29stdlife+$E449),('PTRM input'!$N$171*(1+rvanilla08)^0.5)-SUM($N449:BD449),('PTRM input'!$N$171*(1+rvanilla08)^0.5)/A29stdlife))</f>
        <v>0</v>
      </c>
      <c r="BF449" s="105">
        <f>IF(A29stdlife="n/a","n/a",IF(BF$3&gt;(A29stdlife+$E449),('PTRM input'!$N$171*(1+rvanilla08)^0.5)-SUM($N449:BE449),('PTRM input'!$N$171*(1+rvanilla08)^0.5)/A29stdlife))</f>
        <v>0</v>
      </c>
      <c r="BG449" s="105">
        <f>IF(A29stdlife="n/a","n/a",IF(BG$3&gt;(A29stdlife+$E449),('PTRM input'!$N$171*(1+rvanilla08)^0.5)-SUM($N449:BF449),('PTRM input'!$N$171*(1+rvanilla08)^0.5)/A29stdlife))</f>
        <v>0</v>
      </c>
      <c r="BH449" s="105">
        <f>IF(A29stdlife="n/a","n/a",IF(BH$3&gt;(A29stdlife+$E449),('PTRM input'!$N$171*(1+rvanilla08)^0.5)-SUM($N449:BG449),('PTRM input'!$N$171*(1+rvanilla08)^0.5)/A29stdlife))</f>
        <v>0</v>
      </c>
      <c r="BI449" s="105">
        <f>IF(A29stdlife="n/a","n/a",IF(BI$3&gt;(A29stdlife+$E449),('PTRM input'!$N$171*(1+rvanilla08)^0.5)-SUM($N449:BH449),('PTRM input'!$N$171*(1+rvanilla08)^0.5)/A29stdlife))</f>
        <v>0</v>
      </c>
      <c r="BJ449" s="234"/>
      <c r="BK449" s="234"/>
      <c r="BL449" s="234"/>
      <c r="BM449" s="234"/>
    </row>
    <row r="450" spans="1:65" s="190" customFormat="1" hidden="1" outlineLevel="2">
      <c r="A450" s="234"/>
      <c r="B450" s="32"/>
      <c r="C450" s="31"/>
      <c r="D450" s="930"/>
      <c r="E450" s="167">
        <v>9</v>
      </c>
      <c r="F450" s="34"/>
      <c r="G450" s="184"/>
      <c r="H450" s="186"/>
      <c r="I450" s="186"/>
      <c r="J450" s="186"/>
      <c r="K450" s="186"/>
      <c r="L450" s="186"/>
      <c r="M450" s="186"/>
      <c r="N450" s="186"/>
      <c r="O450" s="185"/>
      <c r="P450" s="105">
        <f>IF(A29stdlife="n/a","n/a",IF(P$3&gt;(A29stdlife+$E450),('PTRM input'!$O$171*(1+rvanilla09)^0.5)-SUM($O450:O450),('PTRM input'!$O$171*(1+rvanilla09)^0.5)/A29stdlife))</f>
        <v>0</v>
      </c>
      <c r="Q450" s="105">
        <f>IF(A29stdlife="n/a","n/a",IF(Q$3&gt;(A29stdlife+$E450),('PTRM input'!$O$171*(1+rvanilla09)^0.5)-SUM($O450:P450),('PTRM input'!$O$171*(1+rvanilla09)^0.5)/A29stdlife))</f>
        <v>0</v>
      </c>
      <c r="R450" s="105">
        <f>IF(A29stdlife="n/a","n/a",IF(R$3&gt;(A29stdlife+$E450),('PTRM input'!$O$171*(1+rvanilla09)^0.5)-SUM($O450:Q450),('PTRM input'!$O$171*(1+rvanilla09)^0.5)/A29stdlife))</f>
        <v>0</v>
      </c>
      <c r="S450" s="105">
        <f>IF(A29stdlife="n/a","n/a",IF(S$3&gt;(A29stdlife+$E450),('PTRM input'!$O$171*(1+rvanilla09)^0.5)-SUM($O450:R450),('PTRM input'!$O$171*(1+rvanilla09)^0.5)/A29stdlife))</f>
        <v>0</v>
      </c>
      <c r="T450" s="105">
        <f>IF(A29stdlife="n/a","n/a",IF(T$3&gt;(A29stdlife+$E450),('PTRM input'!$O$171*(1+rvanilla09)^0.5)-SUM($O450:S450),('PTRM input'!$O$171*(1+rvanilla09)^0.5)/A29stdlife))</f>
        <v>0</v>
      </c>
      <c r="U450" s="105">
        <f>IF(A29stdlife="n/a","n/a",IF(U$3&gt;(A29stdlife+$E450),('PTRM input'!$O$171*(1+rvanilla09)^0.5)-SUM($O450:T450),('PTRM input'!$O$171*(1+rvanilla09)^0.5)/A29stdlife))</f>
        <v>0</v>
      </c>
      <c r="V450" s="105">
        <f>IF(A29stdlife="n/a","n/a",IF(V$3&gt;(A29stdlife+$E450),('PTRM input'!$O$171*(1+rvanilla09)^0.5)-SUM($O450:U450),('PTRM input'!$O$171*(1+rvanilla09)^0.5)/A29stdlife))</f>
        <v>0</v>
      </c>
      <c r="W450" s="105">
        <f>IF(A29stdlife="n/a","n/a",IF(W$3&gt;(A29stdlife+$E450),('PTRM input'!$O$171*(1+rvanilla09)^0.5)-SUM($O450:V450),('PTRM input'!$O$171*(1+rvanilla09)^0.5)/A29stdlife))</f>
        <v>0</v>
      </c>
      <c r="X450" s="105">
        <f>IF(A29stdlife="n/a","n/a",IF(X$3&gt;(A29stdlife+$E450),('PTRM input'!$O$171*(1+rvanilla09)^0.5)-SUM($O450:W450),('PTRM input'!$O$171*(1+rvanilla09)^0.5)/A29stdlife))</f>
        <v>0</v>
      </c>
      <c r="Y450" s="105">
        <f>IF(A29stdlife="n/a","n/a",IF(Y$3&gt;(A29stdlife+$E450),('PTRM input'!$O$171*(1+rvanilla09)^0.5)-SUM($O450:X450),('PTRM input'!$O$171*(1+rvanilla09)^0.5)/A29stdlife))</f>
        <v>0</v>
      </c>
      <c r="Z450" s="105">
        <f>IF(A29stdlife="n/a","n/a",IF(Z$3&gt;(A29stdlife+$E450),('PTRM input'!$O$171*(1+rvanilla09)^0.5)-SUM($O450:Y450),('PTRM input'!$O$171*(1+rvanilla09)^0.5)/A29stdlife))</f>
        <v>0</v>
      </c>
      <c r="AA450" s="105">
        <f>IF(A29stdlife="n/a","n/a",IF(AA$3&gt;(A29stdlife+$E450),('PTRM input'!$O$171*(1+rvanilla09)^0.5)-SUM($O450:Z450),('PTRM input'!$O$171*(1+rvanilla09)^0.5)/A29stdlife))</f>
        <v>0</v>
      </c>
      <c r="AB450" s="105">
        <f>IF(A29stdlife="n/a","n/a",IF(AB$3&gt;(A29stdlife+$E450),('PTRM input'!$O$171*(1+rvanilla09)^0.5)-SUM($O450:AA450),('PTRM input'!$O$171*(1+rvanilla09)^0.5)/A29stdlife))</f>
        <v>0</v>
      </c>
      <c r="AC450" s="105">
        <f>IF(A29stdlife="n/a","n/a",IF(AC$3&gt;(A29stdlife+$E450),('PTRM input'!$O$171*(1+rvanilla09)^0.5)-SUM($O450:AB450),('PTRM input'!$O$171*(1+rvanilla09)^0.5)/A29stdlife))</f>
        <v>0</v>
      </c>
      <c r="AD450" s="105">
        <f>IF(A29stdlife="n/a","n/a",IF(AD$3&gt;(A29stdlife+$E450),('PTRM input'!$O$171*(1+rvanilla09)^0.5)-SUM($O450:AC450),('PTRM input'!$O$171*(1+rvanilla09)^0.5)/A29stdlife))</f>
        <v>0</v>
      </c>
      <c r="AE450" s="105">
        <f>IF(A29stdlife="n/a","n/a",IF(AE$3&gt;(A29stdlife+$E450),('PTRM input'!$O$171*(1+rvanilla09)^0.5)-SUM($O450:AD450),('PTRM input'!$O$171*(1+rvanilla09)^0.5)/A29stdlife))</f>
        <v>0</v>
      </c>
      <c r="AF450" s="105">
        <f>IF(A29stdlife="n/a","n/a",IF(AF$3&gt;(A29stdlife+$E450),('PTRM input'!$O$171*(1+rvanilla09)^0.5)-SUM($O450:AE450),('PTRM input'!$O$171*(1+rvanilla09)^0.5)/A29stdlife))</f>
        <v>0</v>
      </c>
      <c r="AG450" s="105">
        <f>IF(A29stdlife="n/a","n/a",IF(AG$3&gt;(A29stdlife+$E450),('PTRM input'!$O$171*(1+rvanilla09)^0.5)-SUM($O450:AF450),('PTRM input'!$O$171*(1+rvanilla09)^0.5)/A29stdlife))</f>
        <v>0</v>
      </c>
      <c r="AH450" s="105">
        <f>IF(A29stdlife="n/a","n/a",IF(AH$3&gt;(A29stdlife+$E450),('PTRM input'!$O$171*(1+rvanilla09)^0.5)-SUM($O450:AG450),('PTRM input'!$O$171*(1+rvanilla09)^0.5)/A29stdlife))</f>
        <v>0</v>
      </c>
      <c r="AI450" s="105">
        <f>IF(A29stdlife="n/a","n/a",IF(AI$3&gt;(A29stdlife+$E450),('PTRM input'!$O$171*(1+rvanilla09)^0.5)-SUM($O450:AH450),('PTRM input'!$O$171*(1+rvanilla09)^0.5)/A29stdlife))</f>
        <v>0</v>
      </c>
      <c r="AJ450" s="105">
        <f>IF(A29stdlife="n/a","n/a",IF(AJ$3&gt;(A29stdlife+$E450),('PTRM input'!$O$171*(1+rvanilla09)^0.5)-SUM($O450:AI450),('PTRM input'!$O$171*(1+rvanilla09)^0.5)/A29stdlife))</f>
        <v>0</v>
      </c>
      <c r="AK450" s="105">
        <f>IF(A29stdlife="n/a","n/a",IF(AK$3&gt;(A29stdlife+$E450),('PTRM input'!$O$171*(1+rvanilla09)^0.5)-SUM($O450:AJ450),('PTRM input'!$O$171*(1+rvanilla09)^0.5)/A29stdlife))</f>
        <v>0</v>
      </c>
      <c r="AL450" s="105">
        <f>IF(A29stdlife="n/a","n/a",IF(AL$3&gt;(A29stdlife+$E450),('PTRM input'!$O$171*(1+rvanilla09)^0.5)-SUM($O450:AK450),('PTRM input'!$O$171*(1+rvanilla09)^0.5)/A29stdlife))</f>
        <v>0</v>
      </c>
      <c r="AM450" s="105">
        <f>IF(A29stdlife="n/a","n/a",IF(AM$3&gt;(A29stdlife+$E450),('PTRM input'!$O$171*(1+rvanilla09)^0.5)-SUM($O450:AL450),('PTRM input'!$O$171*(1+rvanilla09)^0.5)/A29stdlife))</f>
        <v>0</v>
      </c>
      <c r="AN450" s="105">
        <f>IF(A29stdlife="n/a","n/a",IF(AN$3&gt;(A29stdlife+$E450),('PTRM input'!$O$171*(1+rvanilla09)^0.5)-SUM($O450:AM450),('PTRM input'!$O$171*(1+rvanilla09)^0.5)/A29stdlife))</f>
        <v>0</v>
      </c>
      <c r="AO450" s="105">
        <f>IF(A29stdlife="n/a","n/a",IF(AO$3&gt;(A29stdlife+$E450),('PTRM input'!$O$171*(1+rvanilla09)^0.5)-SUM($O450:AN450),('PTRM input'!$O$171*(1+rvanilla09)^0.5)/A29stdlife))</f>
        <v>0</v>
      </c>
      <c r="AP450" s="105">
        <f>IF(A29stdlife="n/a","n/a",IF(AP$3&gt;(A29stdlife+$E450),('PTRM input'!$O$171*(1+rvanilla09)^0.5)-SUM($O450:AO450),('PTRM input'!$O$171*(1+rvanilla09)^0.5)/A29stdlife))</f>
        <v>0</v>
      </c>
      <c r="AQ450" s="105">
        <f>IF(A29stdlife="n/a","n/a",IF(AQ$3&gt;(A29stdlife+$E450),('PTRM input'!$O$171*(1+rvanilla09)^0.5)-SUM($O450:AP450),('PTRM input'!$O$171*(1+rvanilla09)^0.5)/A29stdlife))</f>
        <v>0</v>
      </c>
      <c r="AR450" s="105">
        <f>IF(A29stdlife="n/a","n/a",IF(AR$3&gt;(A29stdlife+$E450),('PTRM input'!$O$171*(1+rvanilla09)^0.5)-SUM($O450:AQ450),('PTRM input'!$O$171*(1+rvanilla09)^0.5)/A29stdlife))</f>
        <v>0</v>
      </c>
      <c r="AS450" s="105">
        <f>IF(A29stdlife="n/a","n/a",IF(AS$3&gt;(A29stdlife+$E450),('PTRM input'!$O$171*(1+rvanilla09)^0.5)-SUM($O450:AR450),('PTRM input'!$O$171*(1+rvanilla09)^0.5)/A29stdlife))</f>
        <v>0</v>
      </c>
      <c r="AT450" s="105">
        <f>IF(A29stdlife="n/a","n/a",IF(AT$3&gt;(A29stdlife+$E450),('PTRM input'!$O$171*(1+rvanilla09)^0.5)-SUM($O450:AS450),('PTRM input'!$O$171*(1+rvanilla09)^0.5)/A29stdlife))</f>
        <v>0</v>
      </c>
      <c r="AU450" s="105">
        <f>IF(A29stdlife="n/a","n/a",IF(AU$3&gt;(A29stdlife+$E450),('PTRM input'!$O$171*(1+rvanilla09)^0.5)-SUM($O450:AT450),('PTRM input'!$O$171*(1+rvanilla09)^0.5)/A29stdlife))</f>
        <v>0</v>
      </c>
      <c r="AV450" s="105">
        <f>IF(A29stdlife="n/a","n/a",IF(AV$3&gt;(A29stdlife+$E450),('PTRM input'!$O$171*(1+rvanilla09)^0.5)-SUM($O450:AU450),('PTRM input'!$O$171*(1+rvanilla09)^0.5)/A29stdlife))</f>
        <v>0</v>
      </c>
      <c r="AW450" s="105">
        <f>IF(A29stdlife="n/a","n/a",IF(AW$3&gt;(A29stdlife+$E450),('PTRM input'!$O$171*(1+rvanilla09)^0.5)-SUM($O450:AV450),('PTRM input'!$O$171*(1+rvanilla09)^0.5)/A29stdlife))</f>
        <v>0</v>
      </c>
      <c r="AX450" s="105">
        <f>IF(A29stdlife="n/a","n/a",IF(AX$3&gt;(A29stdlife+$E450),('PTRM input'!$O$171*(1+rvanilla09)^0.5)-SUM($O450:AW450),('PTRM input'!$O$171*(1+rvanilla09)^0.5)/A29stdlife))</f>
        <v>0</v>
      </c>
      <c r="AY450" s="105">
        <f>IF(A29stdlife="n/a","n/a",IF(AY$3&gt;(A29stdlife+$E450),('PTRM input'!$O$171*(1+rvanilla09)^0.5)-SUM($O450:AX450),('PTRM input'!$O$171*(1+rvanilla09)^0.5)/A29stdlife))</f>
        <v>0</v>
      </c>
      <c r="AZ450" s="105">
        <f>IF(A29stdlife="n/a","n/a",IF(AZ$3&gt;(A29stdlife+$E450),('PTRM input'!$O$171*(1+rvanilla09)^0.5)-SUM($O450:AY450),('PTRM input'!$O$171*(1+rvanilla09)^0.5)/A29stdlife))</f>
        <v>0</v>
      </c>
      <c r="BA450" s="105">
        <f>IF(A29stdlife="n/a","n/a",IF(BA$3&gt;(A29stdlife+$E450),('PTRM input'!$O$171*(1+rvanilla09)^0.5)-SUM($O450:AZ450),('PTRM input'!$O$171*(1+rvanilla09)^0.5)/A29stdlife))</f>
        <v>0</v>
      </c>
      <c r="BB450" s="105">
        <f>IF(A29stdlife="n/a","n/a",IF(BB$3&gt;(A29stdlife+$E450),('PTRM input'!$O$171*(1+rvanilla09)^0.5)-SUM($O450:BA450),('PTRM input'!$O$171*(1+rvanilla09)^0.5)/A29stdlife))</f>
        <v>0</v>
      </c>
      <c r="BC450" s="105">
        <f>IF(A29stdlife="n/a","n/a",IF(BC$3&gt;(A29stdlife+$E450),('PTRM input'!$O$171*(1+rvanilla09)^0.5)-SUM($O450:BB450),('PTRM input'!$O$171*(1+rvanilla09)^0.5)/A29stdlife))</f>
        <v>0</v>
      </c>
      <c r="BD450" s="105">
        <f>IF(A29stdlife="n/a","n/a",IF(BD$3&gt;(A29stdlife+$E450),('PTRM input'!$O$171*(1+rvanilla09)^0.5)-SUM($O450:BC450),('PTRM input'!$O$171*(1+rvanilla09)^0.5)/A29stdlife))</f>
        <v>0</v>
      </c>
      <c r="BE450" s="105">
        <f>IF(A29stdlife="n/a","n/a",IF(BE$3&gt;(A29stdlife+$E450),('PTRM input'!$O$171*(1+rvanilla09)^0.5)-SUM($O450:BD450),('PTRM input'!$O$171*(1+rvanilla09)^0.5)/A29stdlife))</f>
        <v>0</v>
      </c>
      <c r="BF450" s="105">
        <f>IF(A29stdlife="n/a","n/a",IF(BF$3&gt;(A29stdlife+$E450),('PTRM input'!$O$171*(1+rvanilla09)^0.5)-SUM($O450:BE450),('PTRM input'!$O$171*(1+rvanilla09)^0.5)/A29stdlife))</f>
        <v>0</v>
      </c>
      <c r="BG450" s="105">
        <f>IF(A29stdlife="n/a","n/a",IF(BG$3&gt;(A29stdlife+$E450),('PTRM input'!$O$171*(1+rvanilla09)^0.5)-SUM($O450:BF450),('PTRM input'!$O$171*(1+rvanilla09)^0.5)/A29stdlife))</f>
        <v>0</v>
      </c>
      <c r="BH450" s="105">
        <f>IF(A29stdlife="n/a","n/a",IF(BH$3&gt;(A29stdlife+$E450),('PTRM input'!$O$171*(1+rvanilla09)^0.5)-SUM($O450:BG450),('PTRM input'!$O$171*(1+rvanilla09)^0.5)/A29stdlife))</f>
        <v>0</v>
      </c>
      <c r="BI450" s="105">
        <f>IF(A29stdlife="n/a","n/a",IF(BI$3&gt;(A29stdlife+$E450),('PTRM input'!$O$171*(1+rvanilla09)^0.5)-SUM($O450:BH450),('PTRM input'!$O$171*(1+rvanilla09)^0.5)/A29stdlife))</f>
        <v>0</v>
      </c>
      <c r="BJ450" s="234"/>
      <c r="BK450" s="234"/>
      <c r="BL450" s="234"/>
      <c r="BM450" s="234"/>
    </row>
    <row r="451" spans="1:65" s="190" customFormat="1" hidden="1" outlineLevel="2">
      <c r="A451" s="234"/>
      <c r="B451" s="32"/>
      <c r="C451" s="31"/>
      <c r="D451" s="930"/>
      <c r="E451" s="168">
        <v>10</v>
      </c>
      <c r="F451" s="34"/>
      <c r="G451" s="184"/>
      <c r="H451" s="186"/>
      <c r="I451" s="186"/>
      <c r="J451" s="186"/>
      <c r="K451" s="186"/>
      <c r="L451" s="186"/>
      <c r="M451" s="186"/>
      <c r="N451" s="186"/>
      <c r="O451" s="186"/>
      <c r="P451" s="185"/>
      <c r="Q451" s="105">
        <f>IF(A29stdlife="n/a","n/a",IF(Q$3&gt;(A29stdlife+$E451),('PTRM input'!$P$171*(1+rvanilla10)^0.5)-SUM($P451:P451),('PTRM input'!$P$171*(1+rvanilla10)^0.5)/A29stdlife))</f>
        <v>0</v>
      </c>
      <c r="R451" s="105">
        <f>IF(A29stdlife="n/a","n/a",IF(R$3&gt;(A29stdlife+$E451),('PTRM input'!$P$171*(1+rvanilla10)^0.5)-SUM($P451:Q451),('PTRM input'!$P$171*(1+rvanilla10)^0.5)/A29stdlife))</f>
        <v>0</v>
      </c>
      <c r="S451" s="105">
        <f>IF(A29stdlife="n/a","n/a",IF(S$3&gt;(A29stdlife+$E451),('PTRM input'!$P$171*(1+rvanilla10)^0.5)-SUM($P451:R451),('PTRM input'!$P$171*(1+rvanilla10)^0.5)/A29stdlife))</f>
        <v>0</v>
      </c>
      <c r="T451" s="105">
        <f>IF(A29stdlife="n/a","n/a",IF(T$3&gt;(A29stdlife+$E451),('PTRM input'!$P$171*(1+rvanilla10)^0.5)-SUM($P451:S451),('PTRM input'!$P$171*(1+rvanilla10)^0.5)/A29stdlife))</f>
        <v>0</v>
      </c>
      <c r="U451" s="105">
        <f>IF(A29stdlife="n/a","n/a",IF(U$3&gt;(A29stdlife+$E451),('PTRM input'!$P$171*(1+rvanilla10)^0.5)-SUM($P451:T451),('PTRM input'!$P$171*(1+rvanilla10)^0.5)/A29stdlife))</f>
        <v>0</v>
      </c>
      <c r="V451" s="105">
        <f>IF(A29stdlife="n/a","n/a",IF(V$3&gt;(A29stdlife+$E451),('PTRM input'!$P$171*(1+rvanilla10)^0.5)-SUM($P451:U451),('PTRM input'!$P$171*(1+rvanilla10)^0.5)/A29stdlife))</f>
        <v>0</v>
      </c>
      <c r="W451" s="105">
        <f>IF(A29stdlife="n/a","n/a",IF(W$3&gt;(A29stdlife+$E451),('PTRM input'!$P$171*(1+rvanilla10)^0.5)-SUM($P451:V451),('PTRM input'!$P$171*(1+rvanilla10)^0.5)/A29stdlife))</f>
        <v>0</v>
      </c>
      <c r="X451" s="105">
        <f>IF(A29stdlife="n/a","n/a",IF(X$3&gt;(A29stdlife+$E451),('PTRM input'!$P$171*(1+rvanilla10)^0.5)-SUM($P451:W451),('PTRM input'!$P$171*(1+rvanilla10)^0.5)/A29stdlife))</f>
        <v>0</v>
      </c>
      <c r="Y451" s="105">
        <f>IF(A29stdlife="n/a","n/a",IF(Y$3&gt;(A29stdlife+$E451),('PTRM input'!$P$171*(1+rvanilla10)^0.5)-SUM($P451:X451),('PTRM input'!$P$171*(1+rvanilla10)^0.5)/A29stdlife))</f>
        <v>0</v>
      </c>
      <c r="Z451" s="105">
        <f>IF(A29stdlife="n/a","n/a",IF(Z$3&gt;(A29stdlife+$E451),('PTRM input'!$P$171*(1+rvanilla10)^0.5)-SUM($P451:Y451),('PTRM input'!$P$171*(1+rvanilla10)^0.5)/A29stdlife))</f>
        <v>0</v>
      </c>
      <c r="AA451" s="105">
        <f>IF(A29stdlife="n/a","n/a",IF(AA$3&gt;(A29stdlife+$E451),('PTRM input'!$P$171*(1+rvanilla10)^0.5)-SUM($P451:Z451),('PTRM input'!$P$171*(1+rvanilla10)^0.5)/A29stdlife))</f>
        <v>0</v>
      </c>
      <c r="AB451" s="105">
        <f>IF(A29stdlife="n/a","n/a",IF(AB$3&gt;(A29stdlife+$E451),('PTRM input'!$P$171*(1+rvanilla10)^0.5)-SUM($P451:AA451),('PTRM input'!$P$171*(1+rvanilla10)^0.5)/A29stdlife))</f>
        <v>0</v>
      </c>
      <c r="AC451" s="105">
        <f>IF(A29stdlife="n/a","n/a",IF(AC$3&gt;(A29stdlife+$E451),('PTRM input'!$P$171*(1+rvanilla10)^0.5)-SUM($P451:AB451),('PTRM input'!$P$171*(1+rvanilla10)^0.5)/A29stdlife))</f>
        <v>0</v>
      </c>
      <c r="AD451" s="105">
        <f>IF(A29stdlife="n/a","n/a",IF(AD$3&gt;(A29stdlife+$E451),('PTRM input'!$P$171*(1+rvanilla10)^0.5)-SUM($P451:AC451),('PTRM input'!$P$171*(1+rvanilla10)^0.5)/A29stdlife))</f>
        <v>0</v>
      </c>
      <c r="AE451" s="105">
        <f>IF(A29stdlife="n/a","n/a",IF(AE$3&gt;(A29stdlife+$E451),('PTRM input'!$P$171*(1+rvanilla10)^0.5)-SUM($P451:AD451),('PTRM input'!$P$171*(1+rvanilla10)^0.5)/A29stdlife))</f>
        <v>0</v>
      </c>
      <c r="AF451" s="105">
        <f>IF(A29stdlife="n/a","n/a",IF(AF$3&gt;(A29stdlife+$E451),('PTRM input'!$P$171*(1+rvanilla10)^0.5)-SUM($P451:AE451),('PTRM input'!$P$171*(1+rvanilla10)^0.5)/A29stdlife))</f>
        <v>0</v>
      </c>
      <c r="AG451" s="105">
        <f>IF(A29stdlife="n/a","n/a",IF(AG$3&gt;(A29stdlife+$E451),('PTRM input'!$P$171*(1+rvanilla10)^0.5)-SUM($P451:AF451),('PTRM input'!$P$171*(1+rvanilla10)^0.5)/A29stdlife))</f>
        <v>0</v>
      </c>
      <c r="AH451" s="105">
        <f>IF(A29stdlife="n/a","n/a",IF(AH$3&gt;(A29stdlife+$E451),('PTRM input'!$P$171*(1+rvanilla10)^0.5)-SUM($P451:AG451),('PTRM input'!$P$171*(1+rvanilla10)^0.5)/A29stdlife))</f>
        <v>0</v>
      </c>
      <c r="AI451" s="105">
        <f>IF(A29stdlife="n/a","n/a",IF(AI$3&gt;(A29stdlife+$E451),('PTRM input'!$P$171*(1+rvanilla10)^0.5)-SUM($P451:AH451),('PTRM input'!$P$171*(1+rvanilla10)^0.5)/A29stdlife))</f>
        <v>0</v>
      </c>
      <c r="AJ451" s="105">
        <f>IF(A29stdlife="n/a","n/a",IF(AJ$3&gt;(A29stdlife+$E451),('PTRM input'!$P$171*(1+rvanilla10)^0.5)-SUM($P451:AI451),('PTRM input'!$P$171*(1+rvanilla10)^0.5)/A29stdlife))</f>
        <v>0</v>
      </c>
      <c r="AK451" s="105">
        <f>IF(A29stdlife="n/a","n/a",IF(AK$3&gt;(A29stdlife+$E451),('PTRM input'!$P$171*(1+rvanilla10)^0.5)-SUM($P451:AJ451),('PTRM input'!$P$171*(1+rvanilla10)^0.5)/A29stdlife))</f>
        <v>0</v>
      </c>
      <c r="AL451" s="105">
        <f>IF(A29stdlife="n/a","n/a",IF(AL$3&gt;(A29stdlife+$E451),('PTRM input'!$P$171*(1+rvanilla10)^0.5)-SUM($P451:AK451),('PTRM input'!$P$171*(1+rvanilla10)^0.5)/A29stdlife))</f>
        <v>0</v>
      </c>
      <c r="AM451" s="105">
        <f>IF(A29stdlife="n/a","n/a",IF(AM$3&gt;(A29stdlife+$E451),('PTRM input'!$P$171*(1+rvanilla10)^0.5)-SUM($P451:AL451),('PTRM input'!$P$171*(1+rvanilla10)^0.5)/A29stdlife))</f>
        <v>0</v>
      </c>
      <c r="AN451" s="105">
        <f>IF(A29stdlife="n/a","n/a",IF(AN$3&gt;(A29stdlife+$E451),('PTRM input'!$P$171*(1+rvanilla10)^0.5)-SUM($P451:AM451),('PTRM input'!$P$171*(1+rvanilla10)^0.5)/A29stdlife))</f>
        <v>0</v>
      </c>
      <c r="AO451" s="105">
        <f>IF(A29stdlife="n/a","n/a",IF(AO$3&gt;(A29stdlife+$E451),('PTRM input'!$P$171*(1+rvanilla10)^0.5)-SUM($P451:AN451),('PTRM input'!$P$171*(1+rvanilla10)^0.5)/A29stdlife))</f>
        <v>0</v>
      </c>
      <c r="AP451" s="105">
        <f>IF(A29stdlife="n/a","n/a",IF(AP$3&gt;(A29stdlife+$E451),('PTRM input'!$P$171*(1+rvanilla10)^0.5)-SUM($P451:AO451),('PTRM input'!$P$171*(1+rvanilla10)^0.5)/A29stdlife))</f>
        <v>0</v>
      </c>
      <c r="AQ451" s="105">
        <f>IF(A29stdlife="n/a","n/a",IF(AQ$3&gt;(A29stdlife+$E451),('PTRM input'!$P$171*(1+rvanilla10)^0.5)-SUM($P451:AP451),('PTRM input'!$P$171*(1+rvanilla10)^0.5)/A29stdlife))</f>
        <v>0</v>
      </c>
      <c r="AR451" s="105">
        <f>IF(A29stdlife="n/a","n/a",IF(AR$3&gt;(A29stdlife+$E451),('PTRM input'!$P$171*(1+rvanilla10)^0.5)-SUM($P451:AQ451),('PTRM input'!$P$171*(1+rvanilla10)^0.5)/A29stdlife))</f>
        <v>0</v>
      </c>
      <c r="AS451" s="105">
        <f>IF(A29stdlife="n/a","n/a",IF(AS$3&gt;(A29stdlife+$E451),('PTRM input'!$P$171*(1+rvanilla10)^0.5)-SUM($P451:AR451),('PTRM input'!$P$171*(1+rvanilla10)^0.5)/A29stdlife))</f>
        <v>0</v>
      </c>
      <c r="AT451" s="105">
        <f>IF(A29stdlife="n/a","n/a",IF(AT$3&gt;(A29stdlife+$E451),('PTRM input'!$P$171*(1+rvanilla10)^0.5)-SUM($P451:AS451),('PTRM input'!$P$171*(1+rvanilla10)^0.5)/A29stdlife))</f>
        <v>0</v>
      </c>
      <c r="AU451" s="105">
        <f>IF(A29stdlife="n/a","n/a",IF(AU$3&gt;(A29stdlife+$E451),('PTRM input'!$P$171*(1+rvanilla10)^0.5)-SUM($P451:AT451),('PTRM input'!$P$171*(1+rvanilla10)^0.5)/A29stdlife))</f>
        <v>0</v>
      </c>
      <c r="AV451" s="105">
        <f>IF(A29stdlife="n/a","n/a",IF(AV$3&gt;(A29stdlife+$E451),('PTRM input'!$P$171*(1+rvanilla10)^0.5)-SUM($P451:AU451),('PTRM input'!$P$171*(1+rvanilla10)^0.5)/A29stdlife))</f>
        <v>0</v>
      </c>
      <c r="AW451" s="105">
        <f>IF(A29stdlife="n/a","n/a",IF(AW$3&gt;(A29stdlife+$E451),('PTRM input'!$P$171*(1+rvanilla10)^0.5)-SUM($P451:AV451),('PTRM input'!$P$171*(1+rvanilla10)^0.5)/A29stdlife))</f>
        <v>0</v>
      </c>
      <c r="AX451" s="105">
        <f>IF(A29stdlife="n/a","n/a",IF(AX$3&gt;(A29stdlife+$E451),('PTRM input'!$P$171*(1+rvanilla10)^0.5)-SUM($P451:AW451),('PTRM input'!$P$171*(1+rvanilla10)^0.5)/A29stdlife))</f>
        <v>0</v>
      </c>
      <c r="AY451" s="105">
        <f>IF(A29stdlife="n/a","n/a",IF(AY$3&gt;(A29stdlife+$E451),('PTRM input'!$P$171*(1+rvanilla10)^0.5)-SUM($P451:AX451),('PTRM input'!$P$171*(1+rvanilla10)^0.5)/A29stdlife))</f>
        <v>0</v>
      </c>
      <c r="AZ451" s="105">
        <f>IF(A29stdlife="n/a","n/a",IF(AZ$3&gt;(A29stdlife+$E451),('PTRM input'!$P$171*(1+rvanilla10)^0.5)-SUM($P451:AY451),('PTRM input'!$P$171*(1+rvanilla10)^0.5)/A29stdlife))</f>
        <v>0</v>
      </c>
      <c r="BA451" s="105">
        <f>IF(A29stdlife="n/a","n/a",IF(BA$3&gt;(A29stdlife+$E451),('PTRM input'!$P$171*(1+rvanilla10)^0.5)-SUM($P451:AZ451),('PTRM input'!$P$171*(1+rvanilla10)^0.5)/A29stdlife))</f>
        <v>0</v>
      </c>
      <c r="BB451" s="105">
        <f>IF(A29stdlife="n/a","n/a",IF(BB$3&gt;(A29stdlife+$E451),('PTRM input'!$P$171*(1+rvanilla10)^0.5)-SUM($P451:BA451),('PTRM input'!$P$171*(1+rvanilla10)^0.5)/A29stdlife))</f>
        <v>0</v>
      </c>
      <c r="BC451" s="105">
        <f>IF(A29stdlife="n/a","n/a",IF(BC$3&gt;(A29stdlife+$E451),('PTRM input'!$P$171*(1+rvanilla10)^0.5)-SUM($P451:BB451),('PTRM input'!$P$171*(1+rvanilla10)^0.5)/A29stdlife))</f>
        <v>0</v>
      </c>
      <c r="BD451" s="105">
        <f>IF(A29stdlife="n/a","n/a",IF(BD$3&gt;(A29stdlife+$E451),('PTRM input'!$P$171*(1+rvanilla10)^0.5)-SUM($P451:BC451),('PTRM input'!$P$171*(1+rvanilla10)^0.5)/A29stdlife))</f>
        <v>0</v>
      </c>
      <c r="BE451" s="105">
        <f>IF(A29stdlife="n/a","n/a",IF(BE$3&gt;(A29stdlife+$E451),('PTRM input'!$P$171*(1+rvanilla10)^0.5)-SUM($P451:BD451),('PTRM input'!$P$171*(1+rvanilla10)^0.5)/A29stdlife))</f>
        <v>0</v>
      </c>
      <c r="BF451" s="105">
        <f>IF(A29stdlife="n/a","n/a",IF(BF$3&gt;(A29stdlife+$E451),('PTRM input'!$P$171*(1+rvanilla10)^0.5)-SUM($P451:BE451),('PTRM input'!$P$171*(1+rvanilla10)^0.5)/A29stdlife))</f>
        <v>0</v>
      </c>
      <c r="BG451" s="105">
        <f>IF(A29stdlife="n/a","n/a",IF(BG$3&gt;(A29stdlife+$E451),('PTRM input'!$P$171*(1+rvanilla10)^0.5)-SUM($P451:BF451),('PTRM input'!$P$171*(1+rvanilla10)^0.5)/A29stdlife))</f>
        <v>0</v>
      </c>
      <c r="BH451" s="105">
        <f>IF(A29stdlife="n/a","n/a",IF(BH$3&gt;(A29stdlife+$E451),('PTRM input'!$P$171*(1+rvanilla10)^0.5)-SUM($P451:BG451),('PTRM input'!$P$171*(1+rvanilla10)^0.5)/A29stdlife))</f>
        <v>0</v>
      </c>
      <c r="BI451" s="105">
        <f>IF(A29stdlife="n/a","n/a",IF(BI$3&gt;(A29stdlife+$E451),('PTRM input'!$P$171*(1+rvanilla10)^0.5)-SUM($P451:BH451),('PTRM input'!$P$171*(1+rvanilla10)^0.5)/A29stdlife))</f>
        <v>0</v>
      </c>
      <c r="BJ451" s="234"/>
      <c r="BK451" s="234"/>
      <c r="BL451" s="234"/>
      <c r="BM451" s="234"/>
    </row>
    <row r="452" spans="1:65" s="190" customFormat="1" outlineLevel="1" collapsed="1">
      <c r="A452" s="234"/>
      <c r="B452" s="17"/>
      <c r="C452" s="32">
        <f>Asset29</f>
        <v>0</v>
      </c>
      <c r="D452" s="17"/>
      <c r="E452" s="17"/>
      <c r="F452" s="30"/>
      <c r="G452" s="102">
        <f t="shared" ref="G452:AL452" si="93">SUM(G440:G451)</f>
        <v>0</v>
      </c>
      <c r="H452" s="102">
        <f t="shared" si="93"/>
        <v>0</v>
      </c>
      <c r="I452" s="102">
        <f t="shared" si="93"/>
        <v>0</v>
      </c>
      <c r="J452" s="102">
        <f t="shared" si="93"/>
        <v>0</v>
      </c>
      <c r="K452" s="102">
        <f t="shared" si="93"/>
        <v>0</v>
      </c>
      <c r="L452" s="102">
        <f t="shared" si="93"/>
        <v>0</v>
      </c>
      <c r="M452" s="102">
        <f t="shared" si="93"/>
        <v>0</v>
      </c>
      <c r="N452" s="102">
        <f t="shared" si="93"/>
        <v>0</v>
      </c>
      <c r="O452" s="102">
        <f t="shared" si="93"/>
        <v>0</v>
      </c>
      <c r="P452" s="102">
        <f t="shared" si="93"/>
        <v>0</v>
      </c>
      <c r="Q452" s="102">
        <f t="shared" si="93"/>
        <v>0</v>
      </c>
      <c r="R452" s="102">
        <f t="shared" si="93"/>
        <v>0</v>
      </c>
      <c r="S452" s="102">
        <f t="shared" si="93"/>
        <v>0</v>
      </c>
      <c r="T452" s="102">
        <f t="shared" si="93"/>
        <v>0</v>
      </c>
      <c r="U452" s="102">
        <f t="shared" si="93"/>
        <v>0</v>
      </c>
      <c r="V452" s="102">
        <f t="shared" si="93"/>
        <v>0</v>
      </c>
      <c r="W452" s="102">
        <f t="shared" si="93"/>
        <v>0</v>
      </c>
      <c r="X452" s="102">
        <f t="shared" si="93"/>
        <v>0</v>
      </c>
      <c r="Y452" s="102">
        <f t="shared" si="93"/>
        <v>0</v>
      </c>
      <c r="Z452" s="102">
        <f t="shared" si="93"/>
        <v>0</v>
      </c>
      <c r="AA452" s="102">
        <f t="shared" si="93"/>
        <v>0</v>
      </c>
      <c r="AB452" s="102">
        <f t="shared" si="93"/>
        <v>0</v>
      </c>
      <c r="AC452" s="102">
        <f t="shared" si="93"/>
        <v>0</v>
      </c>
      <c r="AD452" s="102">
        <f t="shared" si="93"/>
        <v>0</v>
      </c>
      <c r="AE452" s="102">
        <f t="shared" si="93"/>
        <v>0</v>
      </c>
      <c r="AF452" s="102">
        <f t="shared" si="93"/>
        <v>0</v>
      </c>
      <c r="AG452" s="102">
        <f t="shared" si="93"/>
        <v>0</v>
      </c>
      <c r="AH452" s="102">
        <f t="shared" si="93"/>
        <v>0</v>
      </c>
      <c r="AI452" s="102">
        <f t="shared" si="93"/>
        <v>0</v>
      </c>
      <c r="AJ452" s="102">
        <f t="shared" si="93"/>
        <v>0</v>
      </c>
      <c r="AK452" s="102">
        <f t="shared" si="93"/>
        <v>0</v>
      </c>
      <c r="AL452" s="102">
        <f t="shared" si="93"/>
        <v>0</v>
      </c>
      <c r="AM452" s="102">
        <f t="shared" ref="AM452:BI452" si="94">SUM(AM440:AM451)</f>
        <v>0</v>
      </c>
      <c r="AN452" s="102">
        <f t="shared" si="94"/>
        <v>0</v>
      </c>
      <c r="AO452" s="102">
        <f t="shared" si="94"/>
        <v>0</v>
      </c>
      <c r="AP452" s="102">
        <f t="shared" si="94"/>
        <v>0</v>
      </c>
      <c r="AQ452" s="102">
        <f t="shared" si="94"/>
        <v>0</v>
      </c>
      <c r="AR452" s="102">
        <f t="shared" si="94"/>
        <v>0</v>
      </c>
      <c r="AS452" s="102">
        <f t="shared" si="94"/>
        <v>0</v>
      </c>
      <c r="AT452" s="102">
        <f t="shared" si="94"/>
        <v>0</v>
      </c>
      <c r="AU452" s="102">
        <f t="shared" si="94"/>
        <v>0</v>
      </c>
      <c r="AV452" s="102">
        <f t="shared" si="94"/>
        <v>0</v>
      </c>
      <c r="AW452" s="102">
        <f t="shared" si="94"/>
        <v>0</v>
      </c>
      <c r="AX452" s="102">
        <f t="shared" si="94"/>
        <v>0</v>
      </c>
      <c r="AY452" s="102">
        <f t="shared" si="94"/>
        <v>0</v>
      </c>
      <c r="AZ452" s="102">
        <f t="shared" si="94"/>
        <v>0</v>
      </c>
      <c r="BA452" s="102">
        <f t="shared" si="94"/>
        <v>0</v>
      </c>
      <c r="BB452" s="102">
        <f t="shared" si="94"/>
        <v>0</v>
      </c>
      <c r="BC452" s="102">
        <f t="shared" si="94"/>
        <v>0</v>
      </c>
      <c r="BD452" s="102">
        <f t="shared" si="94"/>
        <v>0</v>
      </c>
      <c r="BE452" s="102">
        <f t="shared" si="94"/>
        <v>0</v>
      </c>
      <c r="BF452" s="102">
        <f t="shared" si="94"/>
        <v>0</v>
      </c>
      <c r="BG452" s="102">
        <f t="shared" si="94"/>
        <v>0</v>
      </c>
      <c r="BH452" s="102">
        <f t="shared" si="94"/>
        <v>0</v>
      </c>
      <c r="BI452" s="102">
        <f t="shared" si="94"/>
        <v>0</v>
      </c>
      <c r="BJ452" s="234"/>
      <c r="BK452" s="234"/>
      <c r="BL452" s="234"/>
      <c r="BM452" s="234"/>
    </row>
    <row r="453" spans="1:65" s="190" customFormat="1" ht="12.75" customHeight="1" outlineLevel="2">
      <c r="A453" s="234"/>
      <c r="B453" s="36" t="str">
        <f>C465</f>
        <v>Equity raising costs</v>
      </c>
      <c r="C453" s="37"/>
      <c r="D453" s="38" t="s">
        <v>58</v>
      </c>
      <c r="E453" s="37"/>
      <c r="F453" s="39"/>
      <c r="G453" s="795">
        <v>0.13411429531787178</v>
      </c>
      <c r="H453" s="795">
        <v>0.13411429531787178</v>
      </c>
      <c r="I453" s="795">
        <v>0.13411429531787178</v>
      </c>
      <c r="J453" s="795">
        <v>0.13411429531787178</v>
      </c>
      <c r="K453" s="795">
        <v>0.13411429531787178</v>
      </c>
      <c r="L453" s="795">
        <v>0.13411429531787178</v>
      </c>
      <c r="M453" s="795">
        <v>0.13411429531787178</v>
      </c>
      <c r="N453" s="795">
        <v>0.13411429531787178</v>
      </c>
      <c r="O453" s="795">
        <v>0.13411429531787178</v>
      </c>
      <c r="P453" s="795">
        <v>0.13411429531787178</v>
      </c>
      <c r="Q453" s="795">
        <v>0.13411429531787178</v>
      </c>
      <c r="R453" s="795">
        <v>0.13411429531787178</v>
      </c>
      <c r="S453" s="795">
        <v>0.13411429531787178</v>
      </c>
      <c r="T453" s="795">
        <v>0.13411429531787178</v>
      </c>
      <c r="U453" s="795">
        <v>0.13411429531787178</v>
      </c>
      <c r="V453" s="795">
        <v>0.13411429531787178</v>
      </c>
      <c r="W453" s="795">
        <v>0.13411429531787178</v>
      </c>
      <c r="X453" s="795">
        <v>0.13411429531787178</v>
      </c>
      <c r="Y453" s="795">
        <v>0.13411429531787178</v>
      </c>
      <c r="Z453" s="795">
        <v>0.13411429531787178</v>
      </c>
      <c r="AA453" s="795">
        <v>0.13411429531787178</v>
      </c>
      <c r="AB453" s="795">
        <v>0.13411429531787178</v>
      </c>
      <c r="AC453" s="795">
        <v>0.13411429531787178</v>
      </c>
      <c r="AD453" s="795">
        <v>0.13411429531787178</v>
      </c>
      <c r="AE453" s="795">
        <v>0.13411429531787178</v>
      </c>
      <c r="AF453" s="795">
        <v>0.13411429531787178</v>
      </c>
      <c r="AG453" s="795">
        <v>0.13411429531787178</v>
      </c>
      <c r="AH453" s="795">
        <v>0.13411429531787178</v>
      </c>
      <c r="AI453" s="795">
        <v>0.13411429531787178</v>
      </c>
      <c r="AJ453" s="795">
        <v>0.13411429531787178</v>
      </c>
      <c r="AK453" s="795">
        <v>0.13411429531787178</v>
      </c>
      <c r="AL453" s="795">
        <v>0.13411429531787178</v>
      </c>
      <c r="AM453" s="795">
        <v>0.13411429531787178</v>
      </c>
      <c r="AN453" s="795">
        <v>0.13411429531787178</v>
      </c>
      <c r="AO453" s="795">
        <v>0.13411429531787178</v>
      </c>
      <c r="AP453" s="795">
        <v>0.13411429531787178</v>
      </c>
      <c r="AQ453" s="795">
        <v>0.13411429531787178</v>
      </c>
      <c r="AR453" s="795">
        <v>0.13411429531787178</v>
      </c>
      <c r="AS453" s="795">
        <v>0.13411429531787178</v>
      </c>
      <c r="AT453" s="795">
        <v>0.13411429531787178</v>
      </c>
      <c r="AU453" s="795">
        <v>0.13411429531787178</v>
      </c>
      <c r="AV453" s="795">
        <v>2.5057421683160275E-2</v>
      </c>
      <c r="AW453" s="795">
        <v>0</v>
      </c>
      <c r="AX453" s="795">
        <v>0</v>
      </c>
      <c r="AY453" s="795">
        <v>0</v>
      </c>
      <c r="AZ453" s="795">
        <v>0</v>
      </c>
      <c r="BA453" s="795">
        <v>0</v>
      </c>
      <c r="BB453" s="795">
        <v>0</v>
      </c>
      <c r="BC453" s="795">
        <v>0</v>
      </c>
      <c r="BD453" s="795">
        <v>0</v>
      </c>
      <c r="BE453" s="795">
        <v>0</v>
      </c>
      <c r="BF453" s="795">
        <v>0</v>
      </c>
      <c r="BG453" s="795">
        <v>0</v>
      </c>
      <c r="BH453" s="795">
        <v>0</v>
      </c>
      <c r="BI453" s="795">
        <v>0</v>
      </c>
      <c r="BJ453" s="234"/>
      <c r="BK453" s="234"/>
      <c r="BL453" s="234"/>
      <c r="BM453" s="234"/>
    </row>
    <row r="454" spans="1:65" s="190" customFormat="1" ht="12.75" customHeight="1" outlineLevel="2">
      <c r="A454" s="234"/>
      <c r="B454" s="32"/>
      <c r="C454" s="31"/>
      <c r="D454" s="930" t="s">
        <v>326</v>
      </c>
      <c r="E454" s="167">
        <v>0</v>
      </c>
      <c r="F454" s="34"/>
      <c r="G454" s="105"/>
      <c r="H454" s="105"/>
      <c r="I454" s="105"/>
      <c r="J454" s="105"/>
      <c r="K454" s="105"/>
      <c r="L454" s="105"/>
      <c r="M454" s="105"/>
      <c r="N454" s="105"/>
      <c r="O454" s="105"/>
      <c r="P454" s="105"/>
      <c r="Q454" s="105"/>
      <c r="R454" s="105"/>
      <c r="S454" s="105"/>
      <c r="T454" s="105"/>
      <c r="U454" s="105"/>
      <c r="V454" s="105"/>
      <c r="W454" s="105"/>
      <c r="X454" s="105"/>
      <c r="Y454" s="105"/>
      <c r="Z454" s="105"/>
      <c r="AA454" s="105"/>
      <c r="AB454" s="105"/>
      <c r="AC454" s="105"/>
      <c r="AD454" s="105"/>
      <c r="AE454" s="105"/>
      <c r="AF454" s="105"/>
      <c r="AG454" s="105"/>
      <c r="AH454" s="105"/>
      <c r="AI454" s="105"/>
      <c r="AJ454" s="105"/>
      <c r="AK454" s="105"/>
      <c r="AL454" s="105"/>
      <c r="AM454" s="105"/>
      <c r="AN454" s="105"/>
      <c r="AO454" s="105"/>
      <c r="AP454" s="105"/>
      <c r="AQ454" s="105"/>
      <c r="AR454" s="105"/>
      <c r="AS454" s="105"/>
      <c r="AT454" s="105"/>
      <c r="AU454" s="105"/>
      <c r="AV454" s="105"/>
      <c r="AW454" s="105"/>
      <c r="AX454" s="105"/>
      <c r="AY454" s="105"/>
      <c r="AZ454" s="105"/>
      <c r="BA454" s="105"/>
      <c r="BB454" s="105"/>
      <c r="BC454" s="105"/>
      <c r="BD454" s="105"/>
      <c r="BE454" s="105"/>
      <c r="BF454" s="105"/>
      <c r="BG454" s="105"/>
      <c r="BH454" s="105"/>
      <c r="BI454" s="105"/>
      <c r="BJ454" s="234"/>
      <c r="BK454" s="234"/>
      <c r="BL454" s="234"/>
      <c r="BM454" s="234"/>
    </row>
    <row r="455" spans="1:65" s="190" customFormat="1" outlineLevel="2">
      <c r="A455" s="234"/>
      <c r="B455" s="32"/>
      <c r="C455" s="31"/>
      <c r="D455" s="930"/>
      <c r="E455" s="167">
        <v>1</v>
      </c>
      <c r="F455" s="34"/>
      <c r="G455" s="183"/>
      <c r="H455" s="105">
        <f>IF(A30stdlife="n/a","n/a",IF(H$3&gt;(A30stdlife+$E455),('PTRM input'!$G$172*(1+rvanilla01)^0.5)-SUM($G455:G455),('PTRM input'!$G$172*(1+rvanilla01)^0.5)/A30stdlife))</f>
        <v>0.31176804614810422</v>
      </c>
      <c r="I455" s="105">
        <f>IF(A30stdlife="n/a","n/a",IF(I$3&gt;(A30stdlife+$E455),('PTRM input'!$G$172*(1+rvanilla01)^0.5)-SUM($G455:H455),('PTRM input'!$G$172*(1+rvanilla01)^0.5)/A30stdlife))</f>
        <v>0.31176804614810422</v>
      </c>
      <c r="J455" s="105">
        <f>IF(A30stdlife="n/a","n/a",IF(J$3&gt;(A30stdlife+$E455),('PTRM input'!$G$172*(1+rvanilla01)^0.5)-SUM($G455:I455),('PTRM input'!$G$172*(1+rvanilla01)^0.5)/A30stdlife))</f>
        <v>0.31176804614810422</v>
      </c>
      <c r="K455" s="105">
        <f>IF(A30stdlife="n/a","n/a",IF(K$3&gt;(A30stdlife+$E455),('PTRM input'!$G$172*(1+rvanilla01)^0.5)-SUM($G455:J455),('PTRM input'!$G$172*(1+rvanilla01)^0.5)/A30stdlife))</f>
        <v>0.31176804614810422</v>
      </c>
      <c r="L455" s="105">
        <f>IF(A30stdlife="n/a","n/a",IF(L$3&gt;(A30stdlife+$E455),('PTRM input'!$G$172*(1+rvanilla01)^0.5)-SUM($G455:K455),('PTRM input'!$G$172*(1+rvanilla01)^0.5)/A30stdlife))</f>
        <v>0.31176804614810422</v>
      </c>
      <c r="M455" s="105">
        <f>IF(A30stdlife="n/a","n/a",IF(M$3&gt;(A30stdlife+$E455),('PTRM input'!$G$172*(1+rvanilla01)^0.5)-SUM($G455:L455),('PTRM input'!$G$172*(1+rvanilla01)^0.5)/A30stdlife))</f>
        <v>0.31176804614810422</v>
      </c>
      <c r="N455" s="105">
        <f>IF(A30stdlife="n/a","n/a",IF(N$3&gt;(A30stdlife+$E455),('PTRM input'!$G$172*(1+rvanilla01)^0.5)-SUM($G455:M455),('PTRM input'!$G$172*(1+rvanilla01)^0.5)/A30stdlife))</f>
        <v>0.31176804614810422</v>
      </c>
      <c r="O455" s="105">
        <f>IF(A30stdlife="n/a","n/a",IF(O$3&gt;(A30stdlife+$E455),('PTRM input'!$G$172*(1+rvanilla01)^0.5)-SUM($G455:N455),('PTRM input'!$G$172*(1+rvanilla01)^0.5)/A30stdlife))</f>
        <v>0.31176804614810422</v>
      </c>
      <c r="P455" s="105">
        <f>IF(A30stdlife="n/a","n/a",IF(P$3&gt;(A30stdlife+$E455),('PTRM input'!$G$172*(1+rvanilla01)^0.5)-SUM($G455:O455),('PTRM input'!$G$172*(1+rvanilla01)^0.5)/A30stdlife))</f>
        <v>0.31176804614810422</v>
      </c>
      <c r="Q455" s="105">
        <f>IF(A30stdlife="n/a","n/a",IF(Q$3&gt;(A30stdlife+$E455),('PTRM input'!$G$172*(1+rvanilla01)^0.5)-SUM($G455:P455),('PTRM input'!$G$172*(1+rvanilla01)^0.5)/A30stdlife))</f>
        <v>0.31176804614810422</v>
      </c>
      <c r="R455" s="105">
        <f>IF(A30stdlife="n/a","n/a",IF(R$3&gt;(A30stdlife+$E455),('PTRM input'!$G$172*(1+rvanilla01)^0.5)-SUM($G455:Q455),('PTRM input'!$G$172*(1+rvanilla01)^0.5)/A30stdlife))</f>
        <v>0.31176804614810422</v>
      </c>
      <c r="S455" s="105">
        <f>IF(A30stdlife="n/a","n/a",IF(S$3&gt;(A30stdlife+$E455),('PTRM input'!$G$172*(1+rvanilla01)^0.5)-SUM($G455:R455),('PTRM input'!$G$172*(1+rvanilla01)^0.5)/A30stdlife))</f>
        <v>0.31176804614810422</v>
      </c>
      <c r="T455" s="105">
        <f>IF(A30stdlife="n/a","n/a",IF(T$3&gt;(A30stdlife+$E455),('PTRM input'!$G$172*(1+rvanilla01)^0.5)-SUM($G455:S455),('PTRM input'!$G$172*(1+rvanilla01)^0.5)/A30stdlife))</f>
        <v>0.31176804614810422</v>
      </c>
      <c r="U455" s="105">
        <f>IF(A30stdlife="n/a","n/a",IF(U$3&gt;(A30stdlife+$E455),('PTRM input'!$G$172*(1+rvanilla01)^0.5)-SUM($G455:T455),('PTRM input'!$G$172*(1+rvanilla01)^0.5)/A30stdlife))</f>
        <v>0.31176804614810422</v>
      </c>
      <c r="V455" s="105">
        <f>IF(A30stdlife="n/a","n/a",IF(V$3&gt;(A30stdlife+$E455),('PTRM input'!$G$172*(1+rvanilla01)^0.5)-SUM($G455:U455),('PTRM input'!$G$172*(1+rvanilla01)^0.5)/A30stdlife))</f>
        <v>0.31176804614810422</v>
      </c>
      <c r="W455" s="105">
        <f>IF(A30stdlife="n/a","n/a",IF(W$3&gt;(A30stdlife+$E455),('PTRM input'!$G$172*(1+rvanilla01)^0.5)-SUM($G455:V455),('PTRM input'!$G$172*(1+rvanilla01)^0.5)/A30stdlife))</f>
        <v>0.31176804614810422</v>
      </c>
      <c r="X455" s="105">
        <f>IF(A30stdlife="n/a","n/a",IF(X$3&gt;(A30stdlife+$E455),('PTRM input'!$G$172*(1+rvanilla01)^0.5)-SUM($G455:W455),('PTRM input'!$G$172*(1+rvanilla01)^0.5)/A30stdlife))</f>
        <v>0.31176804614810422</v>
      </c>
      <c r="Y455" s="105">
        <f>IF(A30stdlife="n/a","n/a",IF(Y$3&gt;(A30stdlife+$E455),('PTRM input'!$G$172*(1+rvanilla01)^0.5)-SUM($G455:X455),('PTRM input'!$G$172*(1+rvanilla01)^0.5)/A30stdlife))</f>
        <v>0.31176804614810422</v>
      </c>
      <c r="Z455" s="105">
        <f>IF(A30stdlife="n/a","n/a",IF(Z$3&gt;(A30stdlife+$E455),('PTRM input'!$G$172*(1+rvanilla01)^0.5)-SUM($G455:Y455),('PTRM input'!$G$172*(1+rvanilla01)^0.5)/A30stdlife))</f>
        <v>0.31176804614810422</v>
      </c>
      <c r="AA455" s="105">
        <f>IF(A30stdlife="n/a","n/a",IF(AA$3&gt;(A30stdlife+$E455),('PTRM input'!$G$172*(1+rvanilla01)^0.5)-SUM($G455:Z455),('PTRM input'!$G$172*(1+rvanilla01)^0.5)/A30stdlife))</f>
        <v>0.31176804614810422</v>
      </c>
      <c r="AB455" s="105">
        <f>IF(A30stdlife="n/a","n/a",IF(AB$3&gt;(A30stdlife+$E455),('PTRM input'!$G$172*(1+rvanilla01)^0.5)-SUM($G455:AA455),('PTRM input'!$G$172*(1+rvanilla01)^0.5)/A30stdlife))</f>
        <v>0.31176804614810422</v>
      </c>
      <c r="AC455" s="105">
        <f>IF(A30stdlife="n/a","n/a",IF(AC$3&gt;(A30stdlife+$E455),('PTRM input'!$G$172*(1+rvanilla01)^0.5)-SUM($G455:AB455),('PTRM input'!$G$172*(1+rvanilla01)^0.5)/A30stdlife))</f>
        <v>0.31176804614810422</v>
      </c>
      <c r="AD455" s="105">
        <f>IF(A30stdlife="n/a","n/a",IF(AD$3&gt;(A30stdlife+$E455),('PTRM input'!$G$172*(1+rvanilla01)^0.5)-SUM($G455:AC455),('PTRM input'!$G$172*(1+rvanilla01)^0.5)/A30stdlife))</f>
        <v>0.31176804614810422</v>
      </c>
      <c r="AE455" s="105">
        <f>IF(A30stdlife="n/a","n/a",IF(AE$3&gt;(A30stdlife+$E455),('PTRM input'!$G$172*(1+rvanilla01)^0.5)-SUM($G455:AD455),('PTRM input'!$G$172*(1+rvanilla01)^0.5)/A30stdlife))</f>
        <v>0.31176804614810422</v>
      </c>
      <c r="AF455" s="105">
        <f>IF(A30stdlife="n/a","n/a",IF(AF$3&gt;(A30stdlife+$E455),('PTRM input'!$G$172*(1+rvanilla01)^0.5)-SUM($G455:AE455),('PTRM input'!$G$172*(1+rvanilla01)^0.5)/A30stdlife))</f>
        <v>0.31176804614810422</v>
      </c>
      <c r="AG455" s="105">
        <f>IF(A30stdlife="n/a","n/a",IF(AG$3&gt;(A30stdlife+$E455),('PTRM input'!$G$172*(1+rvanilla01)^0.5)-SUM($G455:AF455),('PTRM input'!$G$172*(1+rvanilla01)^0.5)/A30stdlife))</f>
        <v>0.31176804614810422</v>
      </c>
      <c r="AH455" s="105">
        <f>IF(A30stdlife="n/a","n/a",IF(AH$3&gt;(A30stdlife+$E455),('PTRM input'!$G$172*(1+rvanilla01)^0.5)-SUM($G455:AG455),('PTRM input'!$G$172*(1+rvanilla01)^0.5)/A30stdlife))</f>
        <v>0.31176804614810422</v>
      </c>
      <c r="AI455" s="105">
        <f>IF(A30stdlife="n/a","n/a",IF(AI$3&gt;(A30stdlife+$E455),('PTRM input'!$G$172*(1+rvanilla01)^0.5)-SUM($G455:AH455),('PTRM input'!$G$172*(1+rvanilla01)^0.5)/A30stdlife))</f>
        <v>0.31176804614810422</v>
      </c>
      <c r="AJ455" s="105">
        <f>IF(A30stdlife="n/a","n/a",IF(AJ$3&gt;(A30stdlife+$E455),('PTRM input'!$G$172*(1+rvanilla01)^0.5)-SUM($G455:AI455),('PTRM input'!$G$172*(1+rvanilla01)^0.5)/A30stdlife))</f>
        <v>0.31176804614810422</v>
      </c>
      <c r="AK455" s="105">
        <f>IF(A30stdlife="n/a","n/a",IF(AK$3&gt;(A30stdlife+$E455),('PTRM input'!$G$172*(1+rvanilla01)^0.5)-SUM($G455:AJ455),('PTRM input'!$G$172*(1+rvanilla01)^0.5)/A30stdlife))</f>
        <v>0.31176804614810422</v>
      </c>
      <c r="AL455" s="105">
        <f>IF(A30stdlife="n/a","n/a",IF(AL$3&gt;(A30stdlife+$E455),('PTRM input'!$G$172*(1+rvanilla01)^0.5)-SUM($G455:AK455),('PTRM input'!$G$172*(1+rvanilla01)^0.5)/A30stdlife))</f>
        <v>0.31176804614810422</v>
      </c>
      <c r="AM455" s="105">
        <f>IF(A30stdlife="n/a","n/a",IF(AM$3&gt;(A30stdlife+$E455),('PTRM input'!$G$172*(1+rvanilla01)^0.5)-SUM($G455:AL455),('PTRM input'!$G$172*(1+rvanilla01)^0.5)/A30stdlife))</f>
        <v>0.31176804614810422</v>
      </c>
      <c r="AN455" s="105">
        <f>IF(A30stdlife="n/a","n/a",IF(AN$3&gt;(A30stdlife+$E455),('PTRM input'!$G$172*(1+rvanilla01)^0.5)-SUM($G455:AM455),('PTRM input'!$G$172*(1+rvanilla01)^0.5)/A30stdlife))</f>
        <v>0.31176804614810422</v>
      </c>
      <c r="AO455" s="105">
        <f>IF(A30stdlife="n/a","n/a",IF(AO$3&gt;(A30stdlife+$E455),('PTRM input'!$G$172*(1+rvanilla01)^0.5)-SUM($G455:AN455),('PTRM input'!$G$172*(1+rvanilla01)^0.5)/A30stdlife))</f>
        <v>0.31176804614810422</v>
      </c>
      <c r="AP455" s="105">
        <f>IF(A30stdlife="n/a","n/a",IF(AP$3&gt;(A30stdlife+$E455),('PTRM input'!$G$172*(1+rvanilla01)^0.5)-SUM($G455:AO455),('PTRM input'!$G$172*(1+rvanilla01)^0.5)/A30stdlife))</f>
        <v>0.31176804614810422</v>
      </c>
      <c r="AQ455" s="105">
        <f>IF(A30stdlife="n/a","n/a",IF(AQ$3&gt;(A30stdlife+$E455),('PTRM input'!$G$172*(1+rvanilla01)^0.5)-SUM($G455:AP455),('PTRM input'!$G$172*(1+rvanilla01)^0.5)/A30stdlife))</f>
        <v>0.31176804614810422</v>
      </c>
      <c r="AR455" s="105">
        <f>IF(A30stdlife="n/a","n/a",IF(AR$3&gt;(A30stdlife+$E455),('PTRM input'!$G$172*(1+rvanilla01)^0.5)-SUM($G455:AQ455),('PTRM input'!$G$172*(1+rvanilla01)^0.5)/A30stdlife))</f>
        <v>0.31176804614810422</v>
      </c>
      <c r="AS455" s="105">
        <f>IF(A30stdlife="n/a","n/a",IF(AS$3&gt;(A30stdlife+$E455),('PTRM input'!$G$172*(1+rvanilla01)^0.5)-SUM($G455:AR455),('PTRM input'!$G$172*(1+rvanilla01)^0.5)/A30stdlife))</f>
        <v>0.31176804614810422</v>
      </c>
      <c r="AT455" s="105">
        <f>IF(A30stdlife="n/a","n/a",IF(AT$3&gt;(A30stdlife+$E455),('PTRM input'!$G$172*(1+rvanilla01)^0.5)-SUM($G455:AS455),('PTRM input'!$G$172*(1+rvanilla01)^0.5)/A30stdlife))</f>
        <v>0.31176804614810422</v>
      </c>
      <c r="AU455" s="105">
        <f>IF(A30stdlife="n/a","n/a",IF(AU$3&gt;(A30stdlife+$E455),('PTRM input'!$G$172*(1+rvanilla01)^0.5)-SUM($G455:AT455),('PTRM input'!$G$172*(1+rvanilla01)^0.5)/A30stdlife))</f>
        <v>0.31176804614810422</v>
      </c>
      <c r="AV455" s="105">
        <f>IF(A30stdlife="n/a","n/a",IF(AV$3&gt;(A30stdlife+$E455),('PTRM input'!$G$172*(1+rvanilla01)^0.5)-SUM($G455:AU455),('PTRM input'!$G$172*(1+rvanilla01)^0.5)/A30stdlife))</f>
        <v>0.31176804614810422</v>
      </c>
      <c r="AW455" s="105">
        <f>IF(A30stdlife="n/a","n/a",IF(AW$3&gt;(A30stdlife+$E455),('PTRM input'!$G$172*(1+rvanilla01)^0.5)-SUM($G455:AV455),('PTRM input'!$G$172*(1+rvanilla01)^0.5)/A30stdlife))</f>
        <v>0.31176804614810422</v>
      </c>
      <c r="AX455" s="105">
        <f>IF(A30stdlife="n/a","n/a",IF(AX$3&gt;(A30stdlife+$E455),('PTRM input'!$G$172*(1+rvanilla01)^0.5)-SUM($G455:AW455),('PTRM input'!$G$172*(1+rvanilla01)^0.5)/A30stdlife))</f>
        <v>8.8035810016183547E-2</v>
      </c>
      <c r="AY455" s="105">
        <f>IF(A30stdlife="n/a","n/a",IF(AY$3&gt;(A30stdlife+$E455),('PTRM input'!$G$172*(1+rvanilla01)^0.5)-SUM($G455:AX455),('PTRM input'!$G$172*(1+rvanilla01)^0.5)/A30stdlife))</f>
        <v>0</v>
      </c>
      <c r="AZ455" s="105">
        <f>IF(A30stdlife="n/a","n/a",IF(AZ$3&gt;(A30stdlife+$E455),('PTRM input'!$G$172*(1+rvanilla01)^0.5)-SUM($G455:AY455),('PTRM input'!$G$172*(1+rvanilla01)^0.5)/A30stdlife))</f>
        <v>0</v>
      </c>
      <c r="BA455" s="105">
        <f>IF(A30stdlife="n/a","n/a",IF(BA$3&gt;(A30stdlife+$E455),('PTRM input'!$G$172*(1+rvanilla01)^0.5)-SUM($G455:AZ455),('PTRM input'!$G$172*(1+rvanilla01)^0.5)/A30stdlife))</f>
        <v>0</v>
      </c>
      <c r="BB455" s="105">
        <f>IF(A30stdlife="n/a","n/a",IF(BB$3&gt;(A30stdlife+$E455),('PTRM input'!$G$172*(1+rvanilla01)^0.5)-SUM($G455:BA455),('PTRM input'!$G$172*(1+rvanilla01)^0.5)/A30stdlife))</f>
        <v>0</v>
      </c>
      <c r="BC455" s="105">
        <f>IF(A30stdlife="n/a","n/a",IF(BC$3&gt;(A30stdlife+$E455),('PTRM input'!$G$172*(1+rvanilla01)^0.5)-SUM($G455:BB455),('PTRM input'!$G$172*(1+rvanilla01)^0.5)/A30stdlife))</f>
        <v>0</v>
      </c>
      <c r="BD455" s="105">
        <f>IF(A30stdlife="n/a","n/a",IF(BD$3&gt;(A30stdlife+$E455),('PTRM input'!$G$172*(1+rvanilla01)^0.5)-SUM($G455:BC455),('PTRM input'!$G$172*(1+rvanilla01)^0.5)/A30stdlife))</f>
        <v>0</v>
      </c>
      <c r="BE455" s="105">
        <f>IF(A30stdlife="n/a","n/a",IF(BE$3&gt;(A30stdlife+$E455),('PTRM input'!$G$172*(1+rvanilla01)^0.5)-SUM($G455:BD455),('PTRM input'!$G$172*(1+rvanilla01)^0.5)/A30stdlife))</f>
        <v>0</v>
      </c>
      <c r="BF455" s="105">
        <f>IF(A30stdlife="n/a","n/a",IF(BF$3&gt;(A30stdlife+$E455),('PTRM input'!$G$172*(1+rvanilla01)^0.5)-SUM($G455:BE455),('PTRM input'!$G$172*(1+rvanilla01)^0.5)/A30stdlife))</f>
        <v>0</v>
      </c>
      <c r="BG455" s="105">
        <f>IF(A30stdlife="n/a","n/a",IF(BG$3&gt;(A30stdlife+$E455),('PTRM input'!$G$172*(1+rvanilla01)^0.5)-SUM($G455:BF455),('PTRM input'!$G$172*(1+rvanilla01)^0.5)/A30stdlife))</f>
        <v>0</v>
      </c>
      <c r="BH455" s="105">
        <f>IF(A30stdlife="n/a","n/a",IF(BH$3&gt;(A30stdlife+$E455),('PTRM input'!$G$172*(1+rvanilla01)^0.5)-SUM($G455:BG455),('PTRM input'!$G$172*(1+rvanilla01)^0.5)/A30stdlife))</f>
        <v>0</v>
      </c>
      <c r="BI455" s="105">
        <f>IF(A30stdlife="n/a","n/a",IF(BI$3&gt;(A30stdlife+$E455),('PTRM input'!$G$172*(1+rvanilla01)^0.5)-SUM($G455:BH455),('PTRM input'!$G$172*(1+rvanilla01)^0.5)/A30stdlife))</f>
        <v>0</v>
      </c>
      <c r="BJ455" s="234"/>
      <c r="BK455" s="234"/>
      <c r="BL455" s="234"/>
      <c r="BM455" s="234"/>
    </row>
    <row r="456" spans="1:65" s="190" customFormat="1" outlineLevel="2">
      <c r="A456" s="234"/>
      <c r="B456" s="32"/>
      <c r="C456" s="31"/>
      <c r="D456" s="930"/>
      <c r="E456" s="167">
        <v>2</v>
      </c>
      <c r="F456" s="34"/>
      <c r="G456" s="184"/>
      <c r="H456" s="185"/>
      <c r="I456" s="105">
        <f>IF(A30stdlife="n/a","n/a",IF(I$3&gt;(A30stdlife+$E456),('PTRM input'!$H$172*(1+rvanilla02)^0.5)-SUM($H456:H456),('PTRM input'!$H$172*(1+rvanilla02)^0.5)/A30stdlife))</f>
        <v>0</v>
      </c>
      <c r="J456" s="105">
        <f>IF(A30stdlife="n/a","n/a",IF(J$3&gt;(A30stdlife+$E456),('PTRM input'!$H$172*(1+rvanilla02)^0.5)-SUM($H456:I456),('PTRM input'!$H$172*(1+rvanilla02)^0.5)/A30stdlife))</f>
        <v>0</v>
      </c>
      <c r="K456" s="105">
        <f>IF(A30stdlife="n/a","n/a",IF(K$3&gt;(A30stdlife+$E456),('PTRM input'!$H$172*(1+rvanilla02)^0.5)-SUM($H456:J456),('PTRM input'!$H$172*(1+rvanilla02)^0.5)/A30stdlife))</f>
        <v>0</v>
      </c>
      <c r="L456" s="105">
        <f>IF(A30stdlife="n/a","n/a",IF(L$3&gt;(A30stdlife+$E456),('PTRM input'!$H$172*(1+rvanilla02)^0.5)-SUM($H456:K456),('PTRM input'!$H$172*(1+rvanilla02)^0.5)/A30stdlife))</f>
        <v>0</v>
      </c>
      <c r="M456" s="105">
        <f>IF(A30stdlife="n/a","n/a",IF(M$3&gt;(A30stdlife+$E456),('PTRM input'!$H$172*(1+rvanilla02)^0.5)-SUM($H456:L456),('PTRM input'!$H$172*(1+rvanilla02)^0.5)/A30stdlife))</f>
        <v>0</v>
      </c>
      <c r="N456" s="105">
        <f>IF(A30stdlife="n/a","n/a",IF(N$3&gt;(A30stdlife+$E456),('PTRM input'!$H$172*(1+rvanilla02)^0.5)-SUM($H456:M456),('PTRM input'!$H$172*(1+rvanilla02)^0.5)/A30stdlife))</f>
        <v>0</v>
      </c>
      <c r="O456" s="105">
        <f>IF(A30stdlife="n/a","n/a",IF(O$3&gt;(A30stdlife+$E456),('PTRM input'!$H$172*(1+rvanilla02)^0.5)-SUM($H456:N456),('PTRM input'!$H$172*(1+rvanilla02)^0.5)/A30stdlife))</f>
        <v>0</v>
      </c>
      <c r="P456" s="105">
        <f>IF(A30stdlife="n/a","n/a",IF(P$3&gt;(A30stdlife+$E456),('PTRM input'!$H$172*(1+rvanilla02)^0.5)-SUM($H456:O456),('PTRM input'!$H$172*(1+rvanilla02)^0.5)/A30stdlife))</f>
        <v>0</v>
      </c>
      <c r="Q456" s="105">
        <f>IF(A30stdlife="n/a","n/a",IF(Q$3&gt;(A30stdlife+$E456),('PTRM input'!$H$172*(1+rvanilla02)^0.5)-SUM($H456:P456),('PTRM input'!$H$172*(1+rvanilla02)^0.5)/A30stdlife))</f>
        <v>0</v>
      </c>
      <c r="R456" s="105">
        <f>IF(A30stdlife="n/a","n/a",IF(R$3&gt;(A30stdlife+$E456),('PTRM input'!$H$172*(1+rvanilla02)^0.5)-SUM($H456:Q456),('PTRM input'!$H$172*(1+rvanilla02)^0.5)/A30stdlife))</f>
        <v>0</v>
      </c>
      <c r="S456" s="105">
        <f>IF(A30stdlife="n/a","n/a",IF(S$3&gt;(A30stdlife+$E456),('PTRM input'!$H$172*(1+rvanilla02)^0.5)-SUM($H456:R456),('PTRM input'!$H$172*(1+rvanilla02)^0.5)/A30stdlife))</f>
        <v>0</v>
      </c>
      <c r="T456" s="105">
        <f>IF(A30stdlife="n/a","n/a",IF(T$3&gt;(A30stdlife+$E456),('PTRM input'!$H$172*(1+rvanilla02)^0.5)-SUM($H456:S456),('PTRM input'!$H$172*(1+rvanilla02)^0.5)/A30stdlife))</f>
        <v>0</v>
      </c>
      <c r="U456" s="105">
        <f>IF(A30stdlife="n/a","n/a",IF(U$3&gt;(A30stdlife+$E456),('PTRM input'!$H$172*(1+rvanilla02)^0.5)-SUM($H456:T456),('PTRM input'!$H$172*(1+rvanilla02)^0.5)/A30stdlife))</f>
        <v>0</v>
      </c>
      <c r="V456" s="105">
        <f>IF(A30stdlife="n/a","n/a",IF(V$3&gt;(A30stdlife+$E456),('PTRM input'!$H$172*(1+rvanilla02)^0.5)-SUM($H456:U456),('PTRM input'!$H$172*(1+rvanilla02)^0.5)/A30stdlife))</f>
        <v>0</v>
      </c>
      <c r="W456" s="105">
        <f>IF(A30stdlife="n/a","n/a",IF(W$3&gt;(A30stdlife+$E456),('PTRM input'!$H$172*(1+rvanilla02)^0.5)-SUM($H456:V456),('PTRM input'!$H$172*(1+rvanilla02)^0.5)/A30stdlife))</f>
        <v>0</v>
      </c>
      <c r="X456" s="105">
        <f>IF(A30stdlife="n/a","n/a",IF(X$3&gt;(A30stdlife+$E456),('PTRM input'!$H$172*(1+rvanilla02)^0.5)-SUM($H456:W456),('PTRM input'!$H$172*(1+rvanilla02)^0.5)/A30stdlife))</f>
        <v>0</v>
      </c>
      <c r="Y456" s="105">
        <f>IF(A30stdlife="n/a","n/a",IF(Y$3&gt;(A30stdlife+$E456),('PTRM input'!$H$172*(1+rvanilla02)^0.5)-SUM($H456:X456),('PTRM input'!$H$172*(1+rvanilla02)^0.5)/A30stdlife))</f>
        <v>0</v>
      </c>
      <c r="Z456" s="105">
        <f>IF(A30stdlife="n/a","n/a",IF(Z$3&gt;(A30stdlife+$E456),('PTRM input'!$H$172*(1+rvanilla02)^0.5)-SUM($H456:Y456),('PTRM input'!$H$172*(1+rvanilla02)^0.5)/A30stdlife))</f>
        <v>0</v>
      </c>
      <c r="AA456" s="105">
        <f>IF(A30stdlife="n/a","n/a",IF(AA$3&gt;(A30stdlife+$E456),('PTRM input'!$H$172*(1+rvanilla02)^0.5)-SUM($H456:Z456),('PTRM input'!$H$172*(1+rvanilla02)^0.5)/A30stdlife))</f>
        <v>0</v>
      </c>
      <c r="AB456" s="105">
        <f>IF(A30stdlife="n/a","n/a",IF(AB$3&gt;(A30stdlife+$E456),('PTRM input'!$H$172*(1+rvanilla02)^0.5)-SUM($H456:AA456),('PTRM input'!$H$172*(1+rvanilla02)^0.5)/A30stdlife))</f>
        <v>0</v>
      </c>
      <c r="AC456" s="105">
        <f>IF(A30stdlife="n/a","n/a",IF(AC$3&gt;(A30stdlife+$E456),('PTRM input'!$H$172*(1+rvanilla02)^0.5)-SUM($H456:AB456),('PTRM input'!$H$172*(1+rvanilla02)^0.5)/A30stdlife))</f>
        <v>0</v>
      </c>
      <c r="AD456" s="105">
        <f>IF(A30stdlife="n/a","n/a",IF(AD$3&gt;(A30stdlife+$E456),('PTRM input'!$H$172*(1+rvanilla02)^0.5)-SUM($H456:AC456),('PTRM input'!$H$172*(1+rvanilla02)^0.5)/A30stdlife))</f>
        <v>0</v>
      </c>
      <c r="AE456" s="105">
        <f>IF(A30stdlife="n/a","n/a",IF(AE$3&gt;(A30stdlife+$E456),('PTRM input'!$H$172*(1+rvanilla02)^0.5)-SUM($H456:AD456),('PTRM input'!$H$172*(1+rvanilla02)^0.5)/A30stdlife))</f>
        <v>0</v>
      </c>
      <c r="AF456" s="105">
        <f>IF(A30stdlife="n/a","n/a",IF(AF$3&gt;(A30stdlife+$E456),('PTRM input'!$H$172*(1+rvanilla02)^0.5)-SUM($H456:AE456),('PTRM input'!$H$172*(1+rvanilla02)^0.5)/A30stdlife))</f>
        <v>0</v>
      </c>
      <c r="AG456" s="105">
        <f>IF(A30stdlife="n/a","n/a",IF(AG$3&gt;(A30stdlife+$E456),('PTRM input'!$H$172*(1+rvanilla02)^0.5)-SUM($H456:AF456),('PTRM input'!$H$172*(1+rvanilla02)^0.5)/A30stdlife))</f>
        <v>0</v>
      </c>
      <c r="AH456" s="105">
        <f>IF(A30stdlife="n/a","n/a",IF(AH$3&gt;(A30stdlife+$E456),('PTRM input'!$H$172*(1+rvanilla02)^0.5)-SUM($H456:AG456),('PTRM input'!$H$172*(1+rvanilla02)^0.5)/A30stdlife))</f>
        <v>0</v>
      </c>
      <c r="AI456" s="105">
        <f>IF(A30stdlife="n/a","n/a",IF(AI$3&gt;(A30stdlife+$E456),('PTRM input'!$H$172*(1+rvanilla02)^0.5)-SUM($H456:AH456),('PTRM input'!$H$172*(1+rvanilla02)^0.5)/A30stdlife))</f>
        <v>0</v>
      </c>
      <c r="AJ456" s="105">
        <f>IF(A30stdlife="n/a","n/a",IF(AJ$3&gt;(A30stdlife+$E456),('PTRM input'!$H$172*(1+rvanilla02)^0.5)-SUM($H456:AI456),('PTRM input'!$H$172*(1+rvanilla02)^0.5)/A30stdlife))</f>
        <v>0</v>
      </c>
      <c r="AK456" s="105">
        <f>IF(A30stdlife="n/a","n/a",IF(AK$3&gt;(A30stdlife+$E456),('PTRM input'!$H$172*(1+rvanilla02)^0.5)-SUM($H456:AJ456),('PTRM input'!$H$172*(1+rvanilla02)^0.5)/A30stdlife))</f>
        <v>0</v>
      </c>
      <c r="AL456" s="105">
        <f>IF(A30stdlife="n/a","n/a",IF(AL$3&gt;(A30stdlife+$E456),('PTRM input'!$H$172*(1+rvanilla02)^0.5)-SUM($H456:AK456),('PTRM input'!$H$172*(1+rvanilla02)^0.5)/A30stdlife))</f>
        <v>0</v>
      </c>
      <c r="AM456" s="105">
        <f>IF(A30stdlife="n/a","n/a",IF(AM$3&gt;(A30stdlife+$E456),('PTRM input'!$H$172*(1+rvanilla02)^0.5)-SUM($H456:AL456),('PTRM input'!$H$172*(1+rvanilla02)^0.5)/A30stdlife))</f>
        <v>0</v>
      </c>
      <c r="AN456" s="105">
        <f>IF(A30stdlife="n/a","n/a",IF(AN$3&gt;(A30stdlife+$E456),('PTRM input'!$H$172*(1+rvanilla02)^0.5)-SUM($H456:AM456),('PTRM input'!$H$172*(1+rvanilla02)^0.5)/A30stdlife))</f>
        <v>0</v>
      </c>
      <c r="AO456" s="105">
        <f>IF(A30stdlife="n/a","n/a",IF(AO$3&gt;(A30stdlife+$E456),('PTRM input'!$H$172*(1+rvanilla02)^0.5)-SUM($H456:AN456),('PTRM input'!$H$172*(1+rvanilla02)^0.5)/A30stdlife))</f>
        <v>0</v>
      </c>
      <c r="AP456" s="105">
        <f>IF(A30stdlife="n/a","n/a",IF(AP$3&gt;(A30stdlife+$E456),('PTRM input'!$H$172*(1+rvanilla02)^0.5)-SUM($H456:AO456),('PTRM input'!$H$172*(1+rvanilla02)^0.5)/A30stdlife))</f>
        <v>0</v>
      </c>
      <c r="AQ456" s="105">
        <f>IF(A30stdlife="n/a","n/a",IF(AQ$3&gt;(A30stdlife+$E456),('PTRM input'!$H$172*(1+rvanilla02)^0.5)-SUM($H456:AP456),('PTRM input'!$H$172*(1+rvanilla02)^0.5)/A30stdlife))</f>
        <v>0</v>
      </c>
      <c r="AR456" s="105">
        <f>IF(A30stdlife="n/a","n/a",IF(AR$3&gt;(A30stdlife+$E456),('PTRM input'!$H$172*(1+rvanilla02)^0.5)-SUM($H456:AQ456),('PTRM input'!$H$172*(1+rvanilla02)^0.5)/A30stdlife))</f>
        <v>0</v>
      </c>
      <c r="AS456" s="105">
        <f>IF(A30stdlife="n/a","n/a",IF(AS$3&gt;(A30stdlife+$E456),('PTRM input'!$H$172*(1+rvanilla02)^0.5)-SUM($H456:AR456),('PTRM input'!$H$172*(1+rvanilla02)^0.5)/A30stdlife))</f>
        <v>0</v>
      </c>
      <c r="AT456" s="105">
        <f>IF(A30stdlife="n/a","n/a",IF(AT$3&gt;(A30stdlife+$E456),('PTRM input'!$H$172*(1+rvanilla02)^0.5)-SUM($H456:AS456),('PTRM input'!$H$172*(1+rvanilla02)^0.5)/A30stdlife))</f>
        <v>0</v>
      </c>
      <c r="AU456" s="105">
        <f>IF(A30stdlife="n/a","n/a",IF(AU$3&gt;(A30stdlife+$E456),('PTRM input'!$H$172*(1+rvanilla02)^0.5)-SUM($H456:AT456),('PTRM input'!$H$172*(1+rvanilla02)^0.5)/A30stdlife))</f>
        <v>0</v>
      </c>
      <c r="AV456" s="105">
        <f>IF(A30stdlife="n/a","n/a",IF(AV$3&gt;(A30stdlife+$E456),('PTRM input'!$H$172*(1+rvanilla02)^0.5)-SUM($H456:AU456),('PTRM input'!$H$172*(1+rvanilla02)^0.5)/A30stdlife))</f>
        <v>0</v>
      </c>
      <c r="AW456" s="105">
        <f>IF(A30stdlife="n/a","n/a",IF(AW$3&gt;(A30stdlife+$E456),('PTRM input'!$H$172*(1+rvanilla02)^0.5)-SUM($H456:AV456),('PTRM input'!$H$172*(1+rvanilla02)^0.5)/A30stdlife))</f>
        <v>0</v>
      </c>
      <c r="AX456" s="105">
        <f>IF(A30stdlife="n/a","n/a",IF(AX$3&gt;(A30stdlife+$E456),('PTRM input'!$H$172*(1+rvanilla02)^0.5)-SUM($H456:AW456),('PTRM input'!$H$172*(1+rvanilla02)^0.5)/A30stdlife))</f>
        <v>0</v>
      </c>
      <c r="AY456" s="105">
        <f>IF(A30stdlife="n/a","n/a",IF(AY$3&gt;(A30stdlife+$E456),('PTRM input'!$H$172*(1+rvanilla02)^0.5)-SUM($H456:AX456),('PTRM input'!$H$172*(1+rvanilla02)^0.5)/A30stdlife))</f>
        <v>0</v>
      </c>
      <c r="AZ456" s="105">
        <f>IF(A30stdlife="n/a","n/a",IF(AZ$3&gt;(A30stdlife+$E456),('PTRM input'!$H$172*(1+rvanilla02)^0.5)-SUM($H456:AY456),('PTRM input'!$H$172*(1+rvanilla02)^0.5)/A30stdlife))</f>
        <v>0</v>
      </c>
      <c r="BA456" s="105">
        <f>IF(A30stdlife="n/a","n/a",IF(BA$3&gt;(A30stdlife+$E456),('PTRM input'!$H$172*(1+rvanilla02)^0.5)-SUM($H456:AZ456),('PTRM input'!$H$172*(1+rvanilla02)^0.5)/A30stdlife))</f>
        <v>0</v>
      </c>
      <c r="BB456" s="105">
        <f>IF(A30stdlife="n/a","n/a",IF(BB$3&gt;(A30stdlife+$E456),('PTRM input'!$H$172*(1+rvanilla02)^0.5)-SUM($H456:BA456),('PTRM input'!$H$172*(1+rvanilla02)^0.5)/A30stdlife))</f>
        <v>0</v>
      </c>
      <c r="BC456" s="105">
        <f>IF(A30stdlife="n/a","n/a",IF(BC$3&gt;(A30stdlife+$E456),('PTRM input'!$H$172*(1+rvanilla02)^0.5)-SUM($H456:BB456),('PTRM input'!$H$172*(1+rvanilla02)^0.5)/A30stdlife))</f>
        <v>0</v>
      </c>
      <c r="BD456" s="105">
        <f>IF(A30stdlife="n/a","n/a",IF(BD$3&gt;(A30stdlife+$E456),('PTRM input'!$H$172*(1+rvanilla02)^0.5)-SUM($H456:BC456),('PTRM input'!$H$172*(1+rvanilla02)^0.5)/A30stdlife))</f>
        <v>0</v>
      </c>
      <c r="BE456" s="105">
        <f>IF(A30stdlife="n/a","n/a",IF(BE$3&gt;(A30stdlife+$E456),('PTRM input'!$H$172*(1+rvanilla02)^0.5)-SUM($H456:BD456),('PTRM input'!$H$172*(1+rvanilla02)^0.5)/A30stdlife))</f>
        <v>0</v>
      </c>
      <c r="BF456" s="105">
        <f>IF(A30stdlife="n/a","n/a",IF(BF$3&gt;(A30stdlife+$E456),('PTRM input'!$H$172*(1+rvanilla02)^0.5)-SUM($H456:BE456),('PTRM input'!$H$172*(1+rvanilla02)^0.5)/A30stdlife))</f>
        <v>0</v>
      </c>
      <c r="BG456" s="105">
        <f>IF(A30stdlife="n/a","n/a",IF(BG$3&gt;(A30stdlife+$E456),('PTRM input'!$H$172*(1+rvanilla02)^0.5)-SUM($H456:BF456),('PTRM input'!$H$172*(1+rvanilla02)^0.5)/A30stdlife))</f>
        <v>0</v>
      </c>
      <c r="BH456" s="105">
        <f>IF(A30stdlife="n/a","n/a",IF(BH$3&gt;(A30stdlife+$E456),('PTRM input'!$H$172*(1+rvanilla02)^0.5)-SUM($H456:BG456),('PTRM input'!$H$172*(1+rvanilla02)^0.5)/A30stdlife))</f>
        <v>0</v>
      </c>
      <c r="BI456" s="105">
        <f>IF(A30stdlife="n/a","n/a",IF(BI$3&gt;(A30stdlife+$E456),('PTRM input'!$H$172*(1+rvanilla02)^0.5)-SUM($H456:BH456),('PTRM input'!$H$172*(1+rvanilla02)^0.5)/A30stdlife))</f>
        <v>0</v>
      </c>
      <c r="BJ456" s="234"/>
      <c r="BK456" s="234"/>
      <c r="BL456" s="234"/>
      <c r="BM456" s="234"/>
    </row>
    <row r="457" spans="1:65" s="190" customFormat="1" outlineLevel="2">
      <c r="A457" s="234"/>
      <c r="B457" s="32"/>
      <c r="C457" s="31"/>
      <c r="D457" s="930"/>
      <c r="E457" s="167">
        <v>3</v>
      </c>
      <c r="F457" s="34"/>
      <c r="G457" s="184"/>
      <c r="H457" s="186"/>
      <c r="I457" s="185"/>
      <c r="J457" s="105">
        <f>IF(A30stdlife="n/a","n/a",IF(J$3&gt;(A30stdlife+$E457),('PTRM input'!$I$172*(1+rvanilla03)^0.5)-SUM($I457:I457),('PTRM input'!$I$172*(1+rvanilla03)^0.5)/A30stdlife))</f>
        <v>0</v>
      </c>
      <c r="K457" s="105">
        <f>IF(A30stdlife="n/a","n/a",IF(K$3&gt;(A30stdlife+$E457),('PTRM input'!$I$172*(1+rvanilla03)^0.5)-SUM($I457:J457),('PTRM input'!$I$172*(1+rvanilla03)^0.5)/A30stdlife))</f>
        <v>0</v>
      </c>
      <c r="L457" s="105">
        <f>IF(A30stdlife="n/a","n/a",IF(L$3&gt;(A30stdlife+$E457),('PTRM input'!$I$172*(1+rvanilla03)^0.5)-SUM($I457:K457),('PTRM input'!$I$172*(1+rvanilla03)^0.5)/A30stdlife))</f>
        <v>0</v>
      </c>
      <c r="M457" s="105">
        <f>IF(A30stdlife="n/a","n/a",IF(M$3&gt;(A30stdlife+$E457),('PTRM input'!$I$172*(1+rvanilla03)^0.5)-SUM($I457:L457),('PTRM input'!$I$172*(1+rvanilla03)^0.5)/A30stdlife))</f>
        <v>0</v>
      </c>
      <c r="N457" s="105">
        <f>IF(A30stdlife="n/a","n/a",IF(N$3&gt;(A30stdlife+$E457),('PTRM input'!$I$172*(1+rvanilla03)^0.5)-SUM($I457:M457),('PTRM input'!$I$172*(1+rvanilla03)^0.5)/A30stdlife))</f>
        <v>0</v>
      </c>
      <c r="O457" s="105">
        <f>IF(A30stdlife="n/a","n/a",IF(O$3&gt;(A30stdlife+$E457),('PTRM input'!$I$172*(1+rvanilla03)^0.5)-SUM($I457:N457),('PTRM input'!$I$172*(1+rvanilla03)^0.5)/A30stdlife))</f>
        <v>0</v>
      </c>
      <c r="P457" s="105">
        <f>IF(A30stdlife="n/a","n/a",IF(P$3&gt;(A30stdlife+$E457),('PTRM input'!$I$172*(1+rvanilla03)^0.5)-SUM($I457:O457),('PTRM input'!$I$172*(1+rvanilla03)^0.5)/A30stdlife))</f>
        <v>0</v>
      </c>
      <c r="Q457" s="105">
        <f>IF(A30stdlife="n/a","n/a",IF(Q$3&gt;(A30stdlife+$E457),('PTRM input'!$I$172*(1+rvanilla03)^0.5)-SUM($I457:P457),('PTRM input'!$I$172*(1+rvanilla03)^0.5)/A30stdlife))</f>
        <v>0</v>
      </c>
      <c r="R457" s="105">
        <f>IF(A30stdlife="n/a","n/a",IF(R$3&gt;(A30stdlife+$E457),('PTRM input'!$I$172*(1+rvanilla03)^0.5)-SUM($I457:Q457),('PTRM input'!$I$172*(1+rvanilla03)^0.5)/A30stdlife))</f>
        <v>0</v>
      </c>
      <c r="S457" s="105">
        <f>IF(A30stdlife="n/a","n/a",IF(S$3&gt;(A30stdlife+$E457),('PTRM input'!$I$172*(1+rvanilla03)^0.5)-SUM($I457:R457),('PTRM input'!$I$172*(1+rvanilla03)^0.5)/A30stdlife))</f>
        <v>0</v>
      </c>
      <c r="T457" s="105">
        <f>IF(A30stdlife="n/a","n/a",IF(T$3&gt;(A30stdlife+$E457),('PTRM input'!$I$172*(1+rvanilla03)^0.5)-SUM($I457:S457),('PTRM input'!$I$172*(1+rvanilla03)^0.5)/A30stdlife))</f>
        <v>0</v>
      </c>
      <c r="U457" s="105">
        <f>IF(A30stdlife="n/a","n/a",IF(U$3&gt;(A30stdlife+$E457),('PTRM input'!$I$172*(1+rvanilla03)^0.5)-SUM($I457:T457),('PTRM input'!$I$172*(1+rvanilla03)^0.5)/A30stdlife))</f>
        <v>0</v>
      </c>
      <c r="V457" s="105">
        <f>IF(A30stdlife="n/a","n/a",IF(V$3&gt;(A30stdlife+$E457),('PTRM input'!$I$172*(1+rvanilla03)^0.5)-SUM($I457:U457),('PTRM input'!$I$172*(1+rvanilla03)^0.5)/A30stdlife))</f>
        <v>0</v>
      </c>
      <c r="W457" s="105">
        <f>IF(A30stdlife="n/a","n/a",IF(W$3&gt;(A30stdlife+$E457),('PTRM input'!$I$172*(1+rvanilla03)^0.5)-SUM($I457:V457),('PTRM input'!$I$172*(1+rvanilla03)^0.5)/A30stdlife))</f>
        <v>0</v>
      </c>
      <c r="X457" s="105">
        <f>IF(A30stdlife="n/a","n/a",IF(X$3&gt;(A30stdlife+$E457),('PTRM input'!$I$172*(1+rvanilla03)^0.5)-SUM($I457:W457),('PTRM input'!$I$172*(1+rvanilla03)^0.5)/A30stdlife))</f>
        <v>0</v>
      </c>
      <c r="Y457" s="105">
        <f>IF(A30stdlife="n/a","n/a",IF(Y$3&gt;(A30stdlife+$E457),('PTRM input'!$I$172*(1+rvanilla03)^0.5)-SUM($I457:X457),('PTRM input'!$I$172*(1+rvanilla03)^0.5)/A30stdlife))</f>
        <v>0</v>
      </c>
      <c r="Z457" s="105">
        <f>IF(A30stdlife="n/a","n/a",IF(Z$3&gt;(A30stdlife+$E457),('PTRM input'!$I$172*(1+rvanilla03)^0.5)-SUM($I457:Y457),('PTRM input'!$I$172*(1+rvanilla03)^0.5)/A30stdlife))</f>
        <v>0</v>
      </c>
      <c r="AA457" s="105">
        <f>IF(A30stdlife="n/a","n/a",IF(AA$3&gt;(A30stdlife+$E457),('PTRM input'!$I$172*(1+rvanilla03)^0.5)-SUM($I457:Z457),('PTRM input'!$I$172*(1+rvanilla03)^0.5)/A30stdlife))</f>
        <v>0</v>
      </c>
      <c r="AB457" s="105">
        <f>IF(A30stdlife="n/a","n/a",IF(AB$3&gt;(A30stdlife+$E457),('PTRM input'!$I$172*(1+rvanilla03)^0.5)-SUM($I457:AA457),('PTRM input'!$I$172*(1+rvanilla03)^0.5)/A30stdlife))</f>
        <v>0</v>
      </c>
      <c r="AC457" s="105">
        <f>IF(A30stdlife="n/a","n/a",IF(AC$3&gt;(A30stdlife+$E457),('PTRM input'!$I$172*(1+rvanilla03)^0.5)-SUM($I457:AB457),('PTRM input'!$I$172*(1+rvanilla03)^0.5)/A30stdlife))</f>
        <v>0</v>
      </c>
      <c r="AD457" s="105">
        <f>IF(A30stdlife="n/a","n/a",IF(AD$3&gt;(A30stdlife+$E457),('PTRM input'!$I$172*(1+rvanilla03)^0.5)-SUM($I457:AC457),('PTRM input'!$I$172*(1+rvanilla03)^0.5)/A30stdlife))</f>
        <v>0</v>
      </c>
      <c r="AE457" s="105">
        <f>IF(A30stdlife="n/a","n/a",IF(AE$3&gt;(A30stdlife+$E457),('PTRM input'!$I$172*(1+rvanilla03)^0.5)-SUM($I457:AD457),('PTRM input'!$I$172*(1+rvanilla03)^0.5)/A30stdlife))</f>
        <v>0</v>
      </c>
      <c r="AF457" s="105">
        <f>IF(A30stdlife="n/a","n/a",IF(AF$3&gt;(A30stdlife+$E457),('PTRM input'!$I$172*(1+rvanilla03)^0.5)-SUM($I457:AE457),('PTRM input'!$I$172*(1+rvanilla03)^0.5)/A30stdlife))</f>
        <v>0</v>
      </c>
      <c r="AG457" s="105">
        <f>IF(A30stdlife="n/a","n/a",IF(AG$3&gt;(A30stdlife+$E457),('PTRM input'!$I$172*(1+rvanilla03)^0.5)-SUM($I457:AF457),('PTRM input'!$I$172*(1+rvanilla03)^0.5)/A30stdlife))</f>
        <v>0</v>
      </c>
      <c r="AH457" s="105">
        <f>IF(A30stdlife="n/a","n/a",IF(AH$3&gt;(A30stdlife+$E457),('PTRM input'!$I$172*(1+rvanilla03)^0.5)-SUM($I457:AG457),('PTRM input'!$I$172*(1+rvanilla03)^0.5)/A30stdlife))</f>
        <v>0</v>
      </c>
      <c r="AI457" s="105">
        <f>IF(A30stdlife="n/a","n/a",IF(AI$3&gt;(A30stdlife+$E457),('PTRM input'!$I$172*(1+rvanilla03)^0.5)-SUM($I457:AH457),('PTRM input'!$I$172*(1+rvanilla03)^0.5)/A30stdlife))</f>
        <v>0</v>
      </c>
      <c r="AJ457" s="105">
        <f>IF(A30stdlife="n/a","n/a",IF(AJ$3&gt;(A30stdlife+$E457),('PTRM input'!$I$172*(1+rvanilla03)^0.5)-SUM($I457:AI457),('PTRM input'!$I$172*(1+rvanilla03)^0.5)/A30stdlife))</f>
        <v>0</v>
      </c>
      <c r="AK457" s="105">
        <f>IF(A30stdlife="n/a","n/a",IF(AK$3&gt;(A30stdlife+$E457),('PTRM input'!$I$172*(1+rvanilla03)^0.5)-SUM($I457:AJ457),('PTRM input'!$I$172*(1+rvanilla03)^0.5)/A30stdlife))</f>
        <v>0</v>
      </c>
      <c r="AL457" s="105">
        <f>IF(A30stdlife="n/a","n/a",IF(AL$3&gt;(A30stdlife+$E457),('PTRM input'!$I$172*(1+rvanilla03)^0.5)-SUM($I457:AK457),('PTRM input'!$I$172*(1+rvanilla03)^0.5)/A30stdlife))</f>
        <v>0</v>
      </c>
      <c r="AM457" s="105">
        <f>IF(A30stdlife="n/a","n/a",IF(AM$3&gt;(A30stdlife+$E457),('PTRM input'!$I$172*(1+rvanilla03)^0.5)-SUM($I457:AL457),('PTRM input'!$I$172*(1+rvanilla03)^0.5)/A30stdlife))</f>
        <v>0</v>
      </c>
      <c r="AN457" s="105">
        <f>IF(A30stdlife="n/a","n/a",IF(AN$3&gt;(A30stdlife+$E457),('PTRM input'!$I$172*(1+rvanilla03)^0.5)-SUM($I457:AM457),('PTRM input'!$I$172*(1+rvanilla03)^0.5)/A30stdlife))</f>
        <v>0</v>
      </c>
      <c r="AO457" s="105">
        <f>IF(A30stdlife="n/a","n/a",IF(AO$3&gt;(A30stdlife+$E457),('PTRM input'!$I$172*(1+rvanilla03)^0.5)-SUM($I457:AN457),('PTRM input'!$I$172*(1+rvanilla03)^0.5)/A30stdlife))</f>
        <v>0</v>
      </c>
      <c r="AP457" s="105">
        <f>IF(A30stdlife="n/a","n/a",IF(AP$3&gt;(A30stdlife+$E457),('PTRM input'!$I$172*(1+rvanilla03)^0.5)-SUM($I457:AO457),('PTRM input'!$I$172*(1+rvanilla03)^0.5)/A30stdlife))</f>
        <v>0</v>
      </c>
      <c r="AQ457" s="105">
        <f>IF(A30stdlife="n/a","n/a",IF(AQ$3&gt;(A30stdlife+$E457),('PTRM input'!$I$172*(1+rvanilla03)^0.5)-SUM($I457:AP457),('PTRM input'!$I$172*(1+rvanilla03)^0.5)/A30stdlife))</f>
        <v>0</v>
      </c>
      <c r="AR457" s="105">
        <f>IF(A30stdlife="n/a","n/a",IF(AR$3&gt;(A30stdlife+$E457),('PTRM input'!$I$172*(1+rvanilla03)^0.5)-SUM($I457:AQ457),('PTRM input'!$I$172*(1+rvanilla03)^0.5)/A30stdlife))</f>
        <v>0</v>
      </c>
      <c r="AS457" s="105">
        <f>IF(A30stdlife="n/a","n/a",IF(AS$3&gt;(A30stdlife+$E457),('PTRM input'!$I$172*(1+rvanilla03)^0.5)-SUM($I457:AR457),('PTRM input'!$I$172*(1+rvanilla03)^0.5)/A30stdlife))</f>
        <v>0</v>
      </c>
      <c r="AT457" s="105">
        <f>IF(A30stdlife="n/a","n/a",IF(AT$3&gt;(A30stdlife+$E457),('PTRM input'!$I$172*(1+rvanilla03)^0.5)-SUM($I457:AS457),('PTRM input'!$I$172*(1+rvanilla03)^0.5)/A30stdlife))</f>
        <v>0</v>
      </c>
      <c r="AU457" s="105">
        <f>IF(A30stdlife="n/a","n/a",IF(AU$3&gt;(A30stdlife+$E457),('PTRM input'!$I$172*(1+rvanilla03)^0.5)-SUM($I457:AT457),('PTRM input'!$I$172*(1+rvanilla03)^0.5)/A30stdlife))</f>
        <v>0</v>
      </c>
      <c r="AV457" s="105">
        <f>IF(A30stdlife="n/a","n/a",IF(AV$3&gt;(A30stdlife+$E457),('PTRM input'!$I$172*(1+rvanilla03)^0.5)-SUM($I457:AU457),('PTRM input'!$I$172*(1+rvanilla03)^0.5)/A30stdlife))</f>
        <v>0</v>
      </c>
      <c r="AW457" s="105">
        <f>IF(A30stdlife="n/a","n/a",IF(AW$3&gt;(A30stdlife+$E457),('PTRM input'!$I$172*(1+rvanilla03)^0.5)-SUM($I457:AV457),('PTRM input'!$I$172*(1+rvanilla03)^0.5)/A30stdlife))</f>
        <v>0</v>
      </c>
      <c r="AX457" s="105">
        <f>IF(A30stdlife="n/a","n/a",IF(AX$3&gt;(A30stdlife+$E457),('PTRM input'!$I$172*(1+rvanilla03)^0.5)-SUM($I457:AW457),('PTRM input'!$I$172*(1+rvanilla03)^0.5)/A30stdlife))</f>
        <v>0</v>
      </c>
      <c r="AY457" s="105">
        <f>IF(A30stdlife="n/a","n/a",IF(AY$3&gt;(A30stdlife+$E457),('PTRM input'!$I$172*(1+rvanilla03)^0.5)-SUM($I457:AX457),('PTRM input'!$I$172*(1+rvanilla03)^0.5)/A30stdlife))</f>
        <v>0</v>
      </c>
      <c r="AZ457" s="105">
        <f>IF(A30stdlife="n/a","n/a",IF(AZ$3&gt;(A30stdlife+$E457),('PTRM input'!$I$172*(1+rvanilla03)^0.5)-SUM($I457:AY457),('PTRM input'!$I$172*(1+rvanilla03)^0.5)/A30stdlife))</f>
        <v>0</v>
      </c>
      <c r="BA457" s="105">
        <f>IF(A30stdlife="n/a","n/a",IF(BA$3&gt;(A30stdlife+$E457),('PTRM input'!$I$172*(1+rvanilla03)^0.5)-SUM($I457:AZ457),('PTRM input'!$I$172*(1+rvanilla03)^0.5)/A30stdlife))</f>
        <v>0</v>
      </c>
      <c r="BB457" s="105">
        <f>IF(A30stdlife="n/a","n/a",IF(BB$3&gt;(A30stdlife+$E457),('PTRM input'!$I$172*(1+rvanilla03)^0.5)-SUM($I457:BA457),('PTRM input'!$I$172*(1+rvanilla03)^0.5)/A30stdlife))</f>
        <v>0</v>
      </c>
      <c r="BC457" s="105">
        <f>IF(A30stdlife="n/a","n/a",IF(BC$3&gt;(A30stdlife+$E457),('PTRM input'!$I$172*(1+rvanilla03)^0.5)-SUM($I457:BB457),('PTRM input'!$I$172*(1+rvanilla03)^0.5)/A30stdlife))</f>
        <v>0</v>
      </c>
      <c r="BD457" s="105">
        <f>IF(A30stdlife="n/a","n/a",IF(BD$3&gt;(A30stdlife+$E457),('PTRM input'!$I$172*(1+rvanilla03)^0.5)-SUM($I457:BC457),('PTRM input'!$I$172*(1+rvanilla03)^0.5)/A30stdlife))</f>
        <v>0</v>
      </c>
      <c r="BE457" s="105">
        <f>IF(A30stdlife="n/a","n/a",IF(BE$3&gt;(A30stdlife+$E457),('PTRM input'!$I$172*(1+rvanilla03)^0.5)-SUM($I457:BD457),('PTRM input'!$I$172*(1+rvanilla03)^0.5)/A30stdlife))</f>
        <v>0</v>
      </c>
      <c r="BF457" s="105">
        <f>IF(A30stdlife="n/a","n/a",IF(BF$3&gt;(A30stdlife+$E457),('PTRM input'!$I$172*(1+rvanilla03)^0.5)-SUM($I457:BE457),('PTRM input'!$I$172*(1+rvanilla03)^0.5)/A30stdlife))</f>
        <v>0</v>
      </c>
      <c r="BG457" s="105">
        <f>IF(A30stdlife="n/a","n/a",IF(BG$3&gt;(A30stdlife+$E457),('PTRM input'!$I$172*(1+rvanilla03)^0.5)-SUM($I457:BF457),('PTRM input'!$I$172*(1+rvanilla03)^0.5)/A30stdlife))</f>
        <v>0</v>
      </c>
      <c r="BH457" s="105">
        <f>IF(A30stdlife="n/a","n/a",IF(BH$3&gt;(A30stdlife+$E457),('PTRM input'!$I$172*(1+rvanilla03)^0.5)-SUM($I457:BG457),('PTRM input'!$I$172*(1+rvanilla03)^0.5)/A30stdlife))</f>
        <v>0</v>
      </c>
      <c r="BI457" s="105">
        <f>IF(A30stdlife="n/a","n/a",IF(BI$3&gt;(A30stdlife+$E457),('PTRM input'!$I$172*(1+rvanilla03)^0.5)-SUM($I457:BH457),('PTRM input'!$I$172*(1+rvanilla03)^0.5)/A30stdlife))</f>
        <v>0</v>
      </c>
      <c r="BJ457" s="234"/>
      <c r="BK457" s="234"/>
      <c r="BL457" s="234"/>
      <c r="BM457" s="234"/>
    </row>
    <row r="458" spans="1:65" s="190" customFormat="1" outlineLevel="2">
      <c r="A458" s="234"/>
      <c r="B458" s="32"/>
      <c r="C458" s="31"/>
      <c r="D458" s="930"/>
      <c r="E458" s="167">
        <v>4</v>
      </c>
      <c r="F458" s="34"/>
      <c r="G458" s="184"/>
      <c r="H458" s="186"/>
      <c r="I458" s="186"/>
      <c r="J458" s="185"/>
      <c r="K458" s="105">
        <f>IF(A30stdlife="n/a","n/a",IF(K$3&gt;(A30stdlife+$E458),('PTRM input'!$J$172*(1+rvanilla04)^0.5)-SUM($J458:J458),('PTRM input'!$J$172*(1+rvanilla04)^0.5)/A30stdlife))</f>
        <v>0</v>
      </c>
      <c r="L458" s="105">
        <f>IF(A30stdlife="n/a","n/a",IF(L$3&gt;(A30stdlife+$E458),('PTRM input'!$J$172*(1+rvanilla04)^0.5)-SUM($J458:K458),('PTRM input'!$J$172*(1+rvanilla04)^0.5)/A30stdlife))</f>
        <v>0</v>
      </c>
      <c r="M458" s="105">
        <f>IF(A30stdlife="n/a","n/a",IF(M$3&gt;(A30stdlife+$E458),('PTRM input'!$J$172*(1+rvanilla04)^0.5)-SUM($J458:L458),('PTRM input'!$J$172*(1+rvanilla04)^0.5)/A30stdlife))</f>
        <v>0</v>
      </c>
      <c r="N458" s="105">
        <f>IF(A30stdlife="n/a","n/a",IF(N$3&gt;(A30stdlife+$E458),('PTRM input'!$J$172*(1+rvanilla04)^0.5)-SUM($J458:M458),('PTRM input'!$J$172*(1+rvanilla04)^0.5)/A30stdlife))</f>
        <v>0</v>
      </c>
      <c r="O458" s="105">
        <f>IF(A30stdlife="n/a","n/a",IF(O$3&gt;(A30stdlife+$E458),('PTRM input'!$J$172*(1+rvanilla04)^0.5)-SUM($J458:N458),('PTRM input'!$J$172*(1+rvanilla04)^0.5)/A30stdlife))</f>
        <v>0</v>
      </c>
      <c r="P458" s="105">
        <f>IF(A30stdlife="n/a","n/a",IF(P$3&gt;(A30stdlife+$E458),('PTRM input'!$J$172*(1+rvanilla04)^0.5)-SUM($J458:O458),('PTRM input'!$J$172*(1+rvanilla04)^0.5)/A30stdlife))</f>
        <v>0</v>
      </c>
      <c r="Q458" s="105">
        <f>IF(A30stdlife="n/a","n/a",IF(Q$3&gt;(A30stdlife+$E458),('PTRM input'!$J$172*(1+rvanilla04)^0.5)-SUM($J458:P458),('PTRM input'!$J$172*(1+rvanilla04)^0.5)/A30stdlife))</f>
        <v>0</v>
      </c>
      <c r="R458" s="105">
        <f>IF(A30stdlife="n/a","n/a",IF(R$3&gt;(A30stdlife+$E458),('PTRM input'!$J$172*(1+rvanilla04)^0.5)-SUM($J458:Q458),('PTRM input'!$J$172*(1+rvanilla04)^0.5)/A30stdlife))</f>
        <v>0</v>
      </c>
      <c r="S458" s="105">
        <f>IF(A30stdlife="n/a","n/a",IF(S$3&gt;(A30stdlife+$E458),('PTRM input'!$J$172*(1+rvanilla04)^0.5)-SUM($J458:R458),('PTRM input'!$J$172*(1+rvanilla04)^0.5)/A30stdlife))</f>
        <v>0</v>
      </c>
      <c r="T458" s="105">
        <f>IF(A30stdlife="n/a","n/a",IF(T$3&gt;(A30stdlife+$E458),('PTRM input'!$J$172*(1+rvanilla04)^0.5)-SUM($J458:S458),('PTRM input'!$J$172*(1+rvanilla04)^0.5)/A30stdlife))</f>
        <v>0</v>
      </c>
      <c r="U458" s="105">
        <f>IF(A30stdlife="n/a","n/a",IF(U$3&gt;(A30stdlife+$E458),('PTRM input'!$J$172*(1+rvanilla04)^0.5)-SUM($J458:T458),('PTRM input'!$J$172*(1+rvanilla04)^0.5)/A30stdlife))</f>
        <v>0</v>
      </c>
      <c r="V458" s="105">
        <f>IF(A30stdlife="n/a","n/a",IF(V$3&gt;(A30stdlife+$E458),('PTRM input'!$J$172*(1+rvanilla04)^0.5)-SUM($J458:U458),('PTRM input'!$J$172*(1+rvanilla04)^0.5)/A30stdlife))</f>
        <v>0</v>
      </c>
      <c r="W458" s="105">
        <f>IF(A30stdlife="n/a","n/a",IF(W$3&gt;(A30stdlife+$E458),('PTRM input'!$J$172*(1+rvanilla04)^0.5)-SUM($J458:V458),('PTRM input'!$J$172*(1+rvanilla04)^0.5)/A30stdlife))</f>
        <v>0</v>
      </c>
      <c r="X458" s="105">
        <f>IF(A30stdlife="n/a","n/a",IF(X$3&gt;(A30stdlife+$E458),('PTRM input'!$J$172*(1+rvanilla04)^0.5)-SUM($J458:W458),('PTRM input'!$J$172*(1+rvanilla04)^0.5)/A30stdlife))</f>
        <v>0</v>
      </c>
      <c r="Y458" s="105">
        <f>IF(A30stdlife="n/a","n/a",IF(Y$3&gt;(A30stdlife+$E458),('PTRM input'!$J$172*(1+rvanilla04)^0.5)-SUM($J458:X458),('PTRM input'!$J$172*(1+rvanilla04)^0.5)/A30stdlife))</f>
        <v>0</v>
      </c>
      <c r="Z458" s="105">
        <f>IF(A30stdlife="n/a","n/a",IF(Z$3&gt;(A30stdlife+$E458),('PTRM input'!$J$172*(1+rvanilla04)^0.5)-SUM($J458:Y458),('PTRM input'!$J$172*(1+rvanilla04)^0.5)/A30stdlife))</f>
        <v>0</v>
      </c>
      <c r="AA458" s="105">
        <f>IF(A30stdlife="n/a","n/a",IF(AA$3&gt;(A30stdlife+$E458),('PTRM input'!$J$172*(1+rvanilla04)^0.5)-SUM($J458:Z458),('PTRM input'!$J$172*(1+rvanilla04)^0.5)/A30stdlife))</f>
        <v>0</v>
      </c>
      <c r="AB458" s="105">
        <f>IF(A30stdlife="n/a","n/a",IF(AB$3&gt;(A30stdlife+$E458),('PTRM input'!$J$172*(1+rvanilla04)^0.5)-SUM($J458:AA458),('PTRM input'!$J$172*(1+rvanilla04)^0.5)/A30stdlife))</f>
        <v>0</v>
      </c>
      <c r="AC458" s="105">
        <f>IF(A30stdlife="n/a","n/a",IF(AC$3&gt;(A30stdlife+$E458),('PTRM input'!$J$172*(1+rvanilla04)^0.5)-SUM($J458:AB458),('PTRM input'!$J$172*(1+rvanilla04)^0.5)/A30stdlife))</f>
        <v>0</v>
      </c>
      <c r="AD458" s="105">
        <f>IF(A30stdlife="n/a","n/a",IF(AD$3&gt;(A30stdlife+$E458),('PTRM input'!$J$172*(1+rvanilla04)^0.5)-SUM($J458:AC458),('PTRM input'!$J$172*(1+rvanilla04)^0.5)/A30stdlife))</f>
        <v>0</v>
      </c>
      <c r="AE458" s="105">
        <f>IF(A30stdlife="n/a","n/a",IF(AE$3&gt;(A30stdlife+$E458),('PTRM input'!$J$172*(1+rvanilla04)^0.5)-SUM($J458:AD458),('PTRM input'!$J$172*(1+rvanilla04)^0.5)/A30stdlife))</f>
        <v>0</v>
      </c>
      <c r="AF458" s="105">
        <f>IF(A30stdlife="n/a","n/a",IF(AF$3&gt;(A30stdlife+$E458),('PTRM input'!$J$172*(1+rvanilla04)^0.5)-SUM($J458:AE458),('PTRM input'!$J$172*(1+rvanilla04)^0.5)/A30stdlife))</f>
        <v>0</v>
      </c>
      <c r="AG458" s="105">
        <f>IF(A30stdlife="n/a","n/a",IF(AG$3&gt;(A30stdlife+$E458),('PTRM input'!$J$172*(1+rvanilla04)^0.5)-SUM($J458:AF458),('PTRM input'!$J$172*(1+rvanilla04)^0.5)/A30stdlife))</f>
        <v>0</v>
      </c>
      <c r="AH458" s="105">
        <f>IF(A30stdlife="n/a","n/a",IF(AH$3&gt;(A30stdlife+$E458),('PTRM input'!$J$172*(1+rvanilla04)^0.5)-SUM($J458:AG458),('PTRM input'!$J$172*(1+rvanilla04)^0.5)/A30stdlife))</f>
        <v>0</v>
      </c>
      <c r="AI458" s="105">
        <f>IF(A30stdlife="n/a","n/a",IF(AI$3&gt;(A30stdlife+$E458),('PTRM input'!$J$172*(1+rvanilla04)^0.5)-SUM($J458:AH458),('PTRM input'!$J$172*(1+rvanilla04)^0.5)/A30stdlife))</f>
        <v>0</v>
      </c>
      <c r="AJ458" s="105">
        <f>IF(A30stdlife="n/a","n/a",IF(AJ$3&gt;(A30stdlife+$E458),('PTRM input'!$J$172*(1+rvanilla04)^0.5)-SUM($J458:AI458),('PTRM input'!$J$172*(1+rvanilla04)^0.5)/A30stdlife))</f>
        <v>0</v>
      </c>
      <c r="AK458" s="105">
        <f>IF(A30stdlife="n/a","n/a",IF(AK$3&gt;(A30stdlife+$E458),('PTRM input'!$J$172*(1+rvanilla04)^0.5)-SUM($J458:AJ458),('PTRM input'!$J$172*(1+rvanilla04)^0.5)/A30stdlife))</f>
        <v>0</v>
      </c>
      <c r="AL458" s="105">
        <f>IF(A30stdlife="n/a","n/a",IF(AL$3&gt;(A30stdlife+$E458),('PTRM input'!$J$172*(1+rvanilla04)^0.5)-SUM($J458:AK458),('PTRM input'!$J$172*(1+rvanilla04)^0.5)/A30stdlife))</f>
        <v>0</v>
      </c>
      <c r="AM458" s="105">
        <f>IF(A30stdlife="n/a","n/a",IF(AM$3&gt;(A30stdlife+$E458),('PTRM input'!$J$172*(1+rvanilla04)^0.5)-SUM($J458:AL458),('PTRM input'!$J$172*(1+rvanilla04)^0.5)/A30stdlife))</f>
        <v>0</v>
      </c>
      <c r="AN458" s="105">
        <f>IF(A30stdlife="n/a","n/a",IF(AN$3&gt;(A30stdlife+$E458),('PTRM input'!$J$172*(1+rvanilla04)^0.5)-SUM($J458:AM458),('PTRM input'!$J$172*(1+rvanilla04)^0.5)/A30stdlife))</f>
        <v>0</v>
      </c>
      <c r="AO458" s="105">
        <f>IF(A30stdlife="n/a","n/a",IF(AO$3&gt;(A30stdlife+$E458),('PTRM input'!$J$172*(1+rvanilla04)^0.5)-SUM($J458:AN458),('PTRM input'!$J$172*(1+rvanilla04)^0.5)/A30stdlife))</f>
        <v>0</v>
      </c>
      <c r="AP458" s="105">
        <f>IF(A30stdlife="n/a","n/a",IF(AP$3&gt;(A30stdlife+$E458),('PTRM input'!$J$172*(1+rvanilla04)^0.5)-SUM($J458:AO458),('PTRM input'!$J$172*(1+rvanilla04)^0.5)/A30stdlife))</f>
        <v>0</v>
      </c>
      <c r="AQ458" s="105">
        <f>IF(A30stdlife="n/a","n/a",IF(AQ$3&gt;(A30stdlife+$E458),('PTRM input'!$J$172*(1+rvanilla04)^0.5)-SUM($J458:AP458),('PTRM input'!$J$172*(1+rvanilla04)^0.5)/A30stdlife))</f>
        <v>0</v>
      </c>
      <c r="AR458" s="105">
        <f>IF(A30stdlife="n/a","n/a",IF(AR$3&gt;(A30stdlife+$E458),('PTRM input'!$J$172*(1+rvanilla04)^0.5)-SUM($J458:AQ458),('PTRM input'!$J$172*(1+rvanilla04)^0.5)/A30stdlife))</f>
        <v>0</v>
      </c>
      <c r="AS458" s="105">
        <f>IF(A30stdlife="n/a","n/a",IF(AS$3&gt;(A30stdlife+$E458),('PTRM input'!$J$172*(1+rvanilla04)^0.5)-SUM($J458:AR458),('PTRM input'!$J$172*(1+rvanilla04)^0.5)/A30stdlife))</f>
        <v>0</v>
      </c>
      <c r="AT458" s="105">
        <f>IF(A30stdlife="n/a","n/a",IF(AT$3&gt;(A30stdlife+$E458),('PTRM input'!$J$172*(1+rvanilla04)^0.5)-SUM($J458:AS458),('PTRM input'!$J$172*(1+rvanilla04)^0.5)/A30stdlife))</f>
        <v>0</v>
      </c>
      <c r="AU458" s="105">
        <f>IF(A30stdlife="n/a","n/a",IF(AU$3&gt;(A30stdlife+$E458),('PTRM input'!$J$172*(1+rvanilla04)^0.5)-SUM($J458:AT458),('PTRM input'!$J$172*(1+rvanilla04)^0.5)/A30stdlife))</f>
        <v>0</v>
      </c>
      <c r="AV458" s="105">
        <f>IF(A30stdlife="n/a","n/a",IF(AV$3&gt;(A30stdlife+$E458),('PTRM input'!$J$172*(1+rvanilla04)^0.5)-SUM($J458:AU458),('PTRM input'!$J$172*(1+rvanilla04)^0.5)/A30stdlife))</f>
        <v>0</v>
      </c>
      <c r="AW458" s="105">
        <f>IF(A30stdlife="n/a","n/a",IF(AW$3&gt;(A30stdlife+$E458),('PTRM input'!$J$172*(1+rvanilla04)^0.5)-SUM($J458:AV458),('PTRM input'!$J$172*(1+rvanilla04)^0.5)/A30stdlife))</f>
        <v>0</v>
      </c>
      <c r="AX458" s="105">
        <f>IF(A30stdlife="n/a","n/a",IF(AX$3&gt;(A30stdlife+$E458),('PTRM input'!$J$172*(1+rvanilla04)^0.5)-SUM($J458:AW458),('PTRM input'!$J$172*(1+rvanilla04)^0.5)/A30stdlife))</f>
        <v>0</v>
      </c>
      <c r="AY458" s="105">
        <f>IF(A30stdlife="n/a","n/a",IF(AY$3&gt;(A30stdlife+$E458),('PTRM input'!$J$172*(1+rvanilla04)^0.5)-SUM($J458:AX458),('PTRM input'!$J$172*(1+rvanilla04)^0.5)/A30stdlife))</f>
        <v>0</v>
      </c>
      <c r="AZ458" s="105">
        <f>IF(A30stdlife="n/a","n/a",IF(AZ$3&gt;(A30stdlife+$E458),('PTRM input'!$J$172*(1+rvanilla04)^0.5)-SUM($J458:AY458),('PTRM input'!$J$172*(1+rvanilla04)^0.5)/A30stdlife))</f>
        <v>0</v>
      </c>
      <c r="BA458" s="105">
        <f>IF(A30stdlife="n/a","n/a",IF(BA$3&gt;(A30stdlife+$E458),('PTRM input'!$J$172*(1+rvanilla04)^0.5)-SUM($J458:AZ458),('PTRM input'!$J$172*(1+rvanilla04)^0.5)/A30stdlife))</f>
        <v>0</v>
      </c>
      <c r="BB458" s="105">
        <f>IF(A30stdlife="n/a","n/a",IF(BB$3&gt;(A30stdlife+$E458),('PTRM input'!$J$172*(1+rvanilla04)^0.5)-SUM($J458:BA458),('PTRM input'!$J$172*(1+rvanilla04)^0.5)/A30stdlife))</f>
        <v>0</v>
      </c>
      <c r="BC458" s="105">
        <f>IF(A30stdlife="n/a","n/a",IF(BC$3&gt;(A30stdlife+$E458),('PTRM input'!$J$172*(1+rvanilla04)^0.5)-SUM($J458:BB458),('PTRM input'!$J$172*(1+rvanilla04)^0.5)/A30stdlife))</f>
        <v>0</v>
      </c>
      <c r="BD458" s="105">
        <f>IF(A30stdlife="n/a","n/a",IF(BD$3&gt;(A30stdlife+$E458),('PTRM input'!$J$172*(1+rvanilla04)^0.5)-SUM($J458:BC458),('PTRM input'!$J$172*(1+rvanilla04)^0.5)/A30stdlife))</f>
        <v>0</v>
      </c>
      <c r="BE458" s="105">
        <f>IF(A30stdlife="n/a","n/a",IF(BE$3&gt;(A30stdlife+$E458),('PTRM input'!$J$172*(1+rvanilla04)^0.5)-SUM($J458:BD458),('PTRM input'!$J$172*(1+rvanilla04)^0.5)/A30stdlife))</f>
        <v>0</v>
      </c>
      <c r="BF458" s="105">
        <f>IF(A30stdlife="n/a","n/a",IF(BF$3&gt;(A30stdlife+$E458),('PTRM input'!$J$172*(1+rvanilla04)^0.5)-SUM($J458:BE458),('PTRM input'!$J$172*(1+rvanilla04)^0.5)/A30stdlife))</f>
        <v>0</v>
      </c>
      <c r="BG458" s="105">
        <f>IF(A30stdlife="n/a","n/a",IF(BG$3&gt;(A30stdlife+$E458),('PTRM input'!$J$172*(1+rvanilla04)^0.5)-SUM($J458:BF458),('PTRM input'!$J$172*(1+rvanilla04)^0.5)/A30stdlife))</f>
        <v>0</v>
      </c>
      <c r="BH458" s="105">
        <f>IF(A30stdlife="n/a","n/a",IF(BH$3&gt;(A30stdlife+$E458),('PTRM input'!$J$172*(1+rvanilla04)^0.5)-SUM($J458:BG458),('PTRM input'!$J$172*(1+rvanilla04)^0.5)/A30stdlife))</f>
        <v>0</v>
      </c>
      <c r="BI458" s="105">
        <f>IF(A30stdlife="n/a","n/a",IF(BI$3&gt;(A30stdlife+$E458),('PTRM input'!$J$172*(1+rvanilla04)^0.5)-SUM($J458:BH458),('PTRM input'!$J$172*(1+rvanilla04)^0.5)/A30stdlife))</f>
        <v>0</v>
      </c>
      <c r="BJ458" s="234"/>
      <c r="BK458" s="234"/>
      <c r="BL458" s="234"/>
      <c r="BM458" s="234"/>
    </row>
    <row r="459" spans="1:65" s="190" customFormat="1" outlineLevel="2">
      <c r="A459" s="234"/>
      <c r="B459" s="32"/>
      <c r="C459" s="31"/>
      <c r="D459" s="930"/>
      <c r="E459" s="167">
        <v>5</v>
      </c>
      <c r="F459" s="34"/>
      <c r="G459" s="184"/>
      <c r="H459" s="186"/>
      <c r="I459" s="186"/>
      <c r="J459" s="186"/>
      <c r="K459" s="185"/>
      <c r="L459" s="105">
        <f>IF(A30stdlife="n/a","n/a",IF(L$3&gt;(A30stdlife+$E459),('PTRM input'!$K$172*(1+rvanilla05)^0.5)-SUM($K459:K459),('PTRM input'!$K$172*(1+rvanilla05)^0.5)/A30stdlife))</f>
        <v>0</v>
      </c>
      <c r="M459" s="105">
        <f>IF(A30stdlife="n/a","n/a",IF(M$3&gt;(A30stdlife+$E459),('PTRM input'!$K$172*(1+rvanilla05)^0.5)-SUM($K459:L459),('PTRM input'!$K$172*(1+rvanilla05)^0.5)/A30stdlife))</f>
        <v>0</v>
      </c>
      <c r="N459" s="105">
        <f>IF(A30stdlife="n/a","n/a",IF(N$3&gt;(A30stdlife+$E459),('PTRM input'!$K$172*(1+rvanilla05)^0.5)-SUM($K459:M459),('PTRM input'!$K$172*(1+rvanilla05)^0.5)/A30stdlife))</f>
        <v>0</v>
      </c>
      <c r="O459" s="105">
        <f>IF(A30stdlife="n/a","n/a",IF(O$3&gt;(A30stdlife+$E459),('PTRM input'!$K$172*(1+rvanilla05)^0.5)-SUM($K459:N459),('PTRM input'!$K$172*(1+rvanilla05)^0.5)/A30stdlife))</f>
        <v>0</v>
      </c>
      <c r="P459" s="105">
        <f>IF(A30stdlife="n/a","n/a",IF(P$3&gt;(A30stdlife+$E459),('PTRM input'!$K$172*(1+rvanilla05)^0.5)-SUM($K459:O459),('PTRM input'!$K$172*(1+rvanilla05)^0.5)/A30stdlife))</f>
        <v>0</v>
      </c>
      <c r="Q459" s="105">
        <f>IF(A30stdlife="n/a","n/a",IF(Q$3&gt;(A30stdlife+$E459),('PTRM input'!$K$172*(1+rvanilla05)^0.5)-SUM($K459:P459),('PTRM input'!$K$172*(1+rvanilla05)^0.5)/A30stdlife))</f>
        <v>0</v>
      </c>
      <c r="R459" s="105">
        <f>IF(A30stdlife="n/a","n/a",IF(R$3&gt;(A30stdlife+$E459),('PTRM input'!$K$172*(1+rvanilla05)^0.5)-SUM($K459:Q459),('PTRM input'!$K$172*(1+rvanilla05)^0.5)/A30stdlife))</f>
        <v>0</v>
      </c>
      <c r="S459" s="105">
        <f>IF(A30stdlife="n/a","n/a",IF(S$3&gt;(A30stdlife+$E459),('PTRM input'!$K$172*(1+rvanilla05)^0.5)-SUM($K459:R459),('PTRM input'!$K$172*(1+rvanilla05)^0.5)/A30stdlife))</f>
        <v>0</v>
      </c>
      <c r="T459" s="105">
        <f>IF(A30stdlife="n/a","n/a",IF(T$3&gt;(A30stdlife+$E459),('PTRM input'!$K$172*(1+rvanilla05)^0.5)-SUM($K459:S459),('PTRM input'!$K$172*(1+rvanilla05)^0.5)/A30stdlife))</f>
        <v>0</v>
      </c>
      <c r="U459" s="105">
        <f>IF(A30stdlife="n/a","n/a",IF(U$3&gt;(A30stdlife+$E459),('PTRM input'!$K$172*(1+rvanilla05)^0.5)-SUM($K459:T459),('PTRM input'!$K$172*(1+rvanilla05)^0.5)/A30stdlife))</f>
        <v>0</v>
      </c>
      <c r="V459" s="105">
        <f>IF(A30stdlife="n/a","n/a",IF(V$3&gt;(A30stdlife+$E459),('PTRM input'!$K$172*(1+rvanilla05)^0.5)-SUM($K459:U459),('PTRM input'!$K$172*(1+rvanilla05)^0.5)/A30stdlife))</f>
        <v>0</v>
      </c>
      <c r="W459" s="105">
        <f>IF(A30stdlife="n/a","n/a",IF(W$3&gt;(A30stdlife+$E459),('PTRM input'!$K$172*(1+rvanilla05)^0.5)-SUM($K459:V459),('PTRM input'!$K$172*(1+rvanilla05)^0.5)/A30stdlife))</f>
        <v>0</v>
      </c>
      <c r="X459" s="105">
        <f>IF(A30stdlife="n/a","n/a",IF(X$3&gt;(A30stdlife+$E459),('PTRM input'!$K$172*(1+rvanilla05)^0.5)-SUM($K459:W459),('PTRM input'!$K$172*(1+rvanilla05)^0.5)/A30stdlife))</f>
        <v>0</v>
      </c>
      <c r="Y459" s="105">
        <f>IF(A30stdlife="n/a","n/a",IF(Y$3&gt;(A30stdlife+$E459),('PTRM input'!$K$172*(1+rvanilla05)^0.5)-SUM($K459:X459),('PTRM input'!$K$172*(1+rvanilla05)^0.5)/A30stdlife))</f>
        <v>0</v>
      </c>
      <c r="Z459" s="105">
        <f>IF(A30stdlife="n/a","n/a",IF(Z$3&gt;(A30stdlife+$E459),('PTRM input'!$K$172*(1+rvanilla05)^0.5)-SUM($K459:Y459),('PTRM input'!$K$172*(1+rvanilla05)^0.5)/A30stdlife))</f>
        <v>0</v>
      </c>
      <c r="AA459" s="105">
        <f>IF(A30stdlife="n/a","n/a",IF(AA$3&gt;(A30stdlife+$E459),('PTRM input'!$K$172*(1+rvanilla05)^0.5)-SUM($K459:Z459),('PTRM input'!$K$172*(1+rvanilla05)^0.5)/A30stdlife))</f>
        <v>0</v>
      </c>
      <c r="AB459" s="105">
        <f>IF(A30stdlife="n/a","n/a",IF(AB$3&gt;(A30stdlife+$E459),('PTRM input'!$K$172*(1+rvanilla05)^0.5)-SUM($K459:AA459),('PTRM input'!$K$172*(1+rvanilla05)^0.5)/A30stdlife))</f>
        <v>0</v>
      </c>
      <c r="AC459" s="105">
        <f>IF(A30stdlife="n/a","n/a",IF(AC$3&gt;(A30stdlife+$E459),('PTRM input'!$K$172*(1+rvanilla05)^0.5)-SUM($K459:AB459),('PTRM input'!$K$172*(1+rvanilla05)^0.5)/A30stdlife))</f>
        <v>0</v>
      </c>
      <c r="AD459" s="105">
        <f>IF(A30stdlife="n/a","n/a",IF(AD$3&gt;(A30stdlife+$E459),('PTRM input'!$K$172*(1+rvanilla05)^0.5)-SUM($K459:AC459),('PTRM input'!$K$172*(1+rvanilla05)^0.5)/A30stdlife))</f>
        <v>0</v>
      </c>
      <c r="AE459" s="105">
        <f>IF(A30stdlife="n/a","n/a",IF(AE$3&gt;(A30stdlife+$E459),('PTRM input'!$K$172*(1+rvanilla05)^0.5)-SUM($K459:AD459),('PTRM input'!$K$172*(1+rvanilla05)^0.5)/A30stdlife))</f>
        <v>0</v>
      </c>
      <c r="AF459" s="105">
        <f>IF(A30stdlife="n/a","n/a",IF(AF$3&gt;(A30stdlife+$E459),('PTRM input'!$K$172*(1+rvanilla05)^0.5)-SUM($K459:AE459),('PTRM input'!$K$172*(1+rvanilla05)^0.5)/A30stdlife))</f>
        <v>0</v>
      </c>
      <c r="AG459" s="105">
        <f>IF(A30stdlife="n/a","n/a",IF(AG$3&gt;(A30stdlife+$E459),('PTRM input'!$K$172*(1+rvanilla05)^0.5)-SUM($K459:AF459),('PTRM input'!$K$172*(1+rvanilla05)^0.5)/A30stdlife))</f>
        <v>0</v>
      </c>
      <c r="AH459" s="105">
        <f>IF(A30stdlife="n/a","n/a",IF(AH$3&gt;(A30stdlife+$E459),('PTRM input'!$K$172*(1+rvanilla05)^0.5)-SUM($K459:AG459),('PTRM input'!$K$172*(1+rvanilla05)^0.5)/A30stdlife))</f>
        <v>0</v>
      </c>
      <c r="AI459" s="105">
        <f>IF(A30stdlife="n/a","n/a",IF(AI$3&gt;(A30stdlife+$E459),('PTRM input'!$K$172*(1+rvanilla05)^0.5)-SUM($K459:AH459),('PTRM input'!$K$172*(1+rvanilla05)^0.5)/A30stdlife))</f>
        <v>0</v>
      </c>
      <c r="AJ459" s="105">
        <f>IF(A30stdlife="n/a","n/a",IF(AJ$3&gt;(A30stdlife+$E459),('PTRM input'!$K$172*(1+rvanilla05)^0.5)-SUM($K459:AI459),('PTRM input'!$K$172*(1+rvanilla05)^0.5)/A30stdlife))</f>
        <v>0</v>
      </c>
      <c r="AK459" s="105">
        <f>IF(A30stdlife="n/a","n/a",IF(AK$3&gt;(A30stdlife+$E459),('PTRM input'!$K$172*(1+rvanilla05)^0.5)-SUM($K459:AJ459),('PTRM input'!$K$172*(1+rvanilla05)^0.5)/A30stdlife))</f>
        <v>0</v>
      </c>
      <c r="AL459" s="105">
        <f>IF(A30stdlife="n/a","n/a",IF(AL$3&gt;(A30stdlife+$E459),('PTRM input'!$K$172*(1+rvanilla05)^0.5)-SUM($K459:AK459),('PTRM input'!$K$172*(1+rvanilla05)^0.5)/A30stdlife))</f>
        <v>0</v>
      </c>
      <c r="AM459" s="105">
        <f>IF(A30stdlife="n/a","n/a",IF(AM$3&gt;(A30stdlife+$E459),('PTRM input'!$K$172*(1+rvanilla05)^0.5)-SUM($K459:AL459),('PTRM input'!$K$172*(1+rvanilla05)^0.5)/A30stdlife))</f>
        <v>0</v>
      </c>
      <c r="AN459" s="105">
        <f>IF(A30stdlife="n/a","n/a",IF(AN$3&gt;(A30stdlife+$E459),('PTRM input'!$K$172*(1+rvanilla05)^0.5)-SUM($K459:AM459),('PTRM input'!$K$172*(1+rvanilla05)^0.5)/A30stdlife))</f>
        <v>0</v>
      </c>
      <c r="AO459" s="105">
        <f>IF(A30stdlife="n/a","n/a",IF(AO$3&gt;(A30stdlife+$E459),('PTRM input'!$K$172*(1+rvanilla05)^0.5)-SUM($K459:AN459),('PTRM input'!$K$172*(1+rvanilla05)^0.5)/A30stdlife))</f>
        <v>0</v>
      </c>
      <c r="AP459" s="105">
        <f>IF(A30stdlife="n/a","n/a",IF(AP$3&gt;(A30stdlife+$E459),('PTRM input'!$K$172*(1+rvanilla05)^0.5)-SUM($K459:AO459),('PTRM input'!$K$172*(1+rvanilla05)^0.5)/A30stdlife))</f>
        <v>0</v>
      </c>
      <c r="AQ459" s="105">
        <f>IF(A30stdlife="n/a","n/a",IF(AQ$3&gt;(A30stdlife+$E459),('PTRM input'!$K$172*(1+rvanilla05)^0.5)-SUM($K459:AP459),('PTRM input'!$K$172*(1+rvanilla05)^0.5)/A30stdlife))</f>
        <v>0</v>
      </c>
      <c r="AR459" s="105">
        <f>IF(A30stdlife="n/a","n/a",IF(AR$3&gt;(A30stdlife+$E459),('PTRM input'!$K$172*(1+rvanilla05)^0.5)-SUM($K459:AQ459),('PTRM input'!$K$172*(1+rvanilla05)^0.5)/A30stdlife))</f>
        <v>0</v>
      </c>
      <c r="AS459" s="105">
        <f>IF(A30stdlife="n/a","n/a",IF(AS$3&gt;(A30stdlife+$E459),('PTRM input'!$K$172*(1+rvanilla05)^0.5)-SUM($K459:AR459),('PTRM input'!$K$172*(1+rvanilla05)^0.5)/A30stdlife))</f>
        <v>0</v>
      </c>
      <c r="AT459" s="105">
        <f>IF(A30stdlife="n/a","n/a",IF(AT$3&gt;(A30stdlife+$E459),('PTRM input'!$K$172*(1+rvanilla05)^0.5)-SUM($K459:AS459),('PTRM input'!$K$172*(1+rvanilla05)^0.5)/A30stdlife))</f>
        <v>0</v>
      </c>
      <c r="AU459" s="105">
        <f>IF(A30stdlife="n/a","n/a",IF(AU$3&gt;(A30stdlife+$E459),('PTRM input'!$K$172*(1+rvanilla05)^0.5)-SUM($K459:AT459),('PTRM input'!$K$172*(1+rvanilla05)^0.5)/A30stdlife))</f>
        <v>0</v>
      </c>
      <c r="AV459" s="105">
        <f>IF(A30stdlife="n/a","n/a",IF(AV$3&gt;(A30stdlife+$E459),('PTRM input'!$K$172*(1+rvanilla05)^0.5)-SUM($K459:AU459),('PTRM input'!$K$172*(1+rvanilla05)^0.5)/A30stdlife))</f>
        <v>0</v>
      </c>
      <c r="AW459" s="105">
        <f>IF(A30stdlife="n/a","n/a",IF(AW$3&gt;(A30stdlife+$E459),('PTRM input'!$K$172*(1+rvanilla05)^0.5)-SUM($K459:AV459),('PTRM input'!$K$172*(1+rvanilla05)^0.5)/A30stdlife))</f>
        <v>0</v>
      </c>
      <c r="AX459" s="105">
        <f>IF(A30stdlife="n/a","n/a",IF(AX$3&gt;(A30stdlife+$E459),('PTRM input'!$K$172*(1+rvanilla05)^0.5)-SUM($K459:AW459),('PTRM input'!$K$172*(1+rvanilla05)^0.5)/A30stdlife))</f>
        <v>0</v>
      </c>
      <c r="AY459" s="105">
        <f>IF(A30stdlife="n/a","n/a",IF(AY$3&gt;(A30stdlife+$E459),('PTRM input'!$K$172*(1+rvanilla05)^0.5)-SUM($K459:AX459),('PTRM input'!$K$172*(1+rvanilla05)^0.5)/A30stdlife))</f>
        <v>0</v>
      </c>
      <c r="AZ459" s="105">
        <f>IF(A30stdlife="n/a","n/a",IF(AZ$3&gt;(A30stdlife+$E459),('PTRM input'!$K$172*(1+rvanilla05)^0.5)-SUM($K459:AY459),('PTRM input'!$K$172*(1+rvanilla05)^0.5)/A30stdlife))</f>
        <v>0</v>
      </c>
      <c r="BA459" s="105">
        <f>IF(A30stdlife="n/a","n/a",IF(BA$3&gt;(A30stdlife+$E459),('PTRM input'!$K$172*(1+rvanilla05)^0.5)-SUM($K459:AZ459),('PTRM input'!$K$172*(1+rvanilla05)^0.5)/A30stdlife))</f>
        <v>0</v>
      </c>
      <c r="BB459" s="105">
        <f>IF(A30stdlife="n/a","n/a",IF(BB$3&gt;(A30stdlife+$E459),('PTRM input'!$K$172*(1+rvanilla05)^0.5)-SUM($K459:BA459),('PTRM input'!$K$172*(1+rvanilla05)^0.5)/A30stdlife))</f>
        <v>0</v>
      </c>
      <c r="BC459" s="105">
        <f>IF(A30stdlife="n/a","n/a",IF(BC$3&gt;(A30stdlife+$E459),('PTRM input'!$K$172*(1+rvanilla05)^0.5)-SUM($K459:BB459),('PTRM input'!$K$172*(1+rvanilla05)^0.5)/A30stdlife))</f>
        <v>0</v>
      </c>
      <c r="BD459" s="105">
        <f>IF(A30stdlife="n/a","n/a",IF(BD$3&gt;(A30stdlife+$E459),('PTRM input'!$K$172*(1+rvanilla05)^0.5)-SUM($K459:BC459),('PTRM input'!$K$172*(1+rvanilla05)^0.5)/A30stdlife))</f>
        <v>0</v>
      </c>
      <c r="BE459" s="105">
        <f>IF(A30stdlife="n/a","n/a",IF(BE$3&gt;(A30stdlife+$E459),('PTRM input'!$K$172*(1+rvanilla05)^0.5)-SUM($K459:BD459),('PTRM input'!$K$172*(1+rvanilla05)^0.5)/A30stdlife))</f>
        <v>0</v>
      </c>
      <c r="BF459" s="105">
        <f>IF(A30stdlife="n/a","n/a",IF(BF$3&gt;(A30stdlife+$E459),('PTRM input'!$K$172*(1+rvanilla05)^0.5)-SUM($K459:BE459),('PTRM input'!$K$172*(1+rvanilla05)^0.5)/A30stdlife))</f>
        <v>0</v>
      </c>
      <c r="BG459" s="105">
        <f>IF(A30stdlife="n/a","n/a",IF(BG$3&gt;(A30stdlife+$E459),('PTRM input'!$K$172*(1+rvanilla05)^0.5)-SUM($K459:BF459),('PTRM input'!$K$172*(1+rvanilla05)^0.5)/A30stdlife))</f>
        <v>0</v>
      </c>
      <c r="BH459" s="105">
        <f>IF(A30stdlife="n/a","n/a",IF(BH$3&gt;(A30stdlife+$E459),('PTRM input'!$K$172*(1+rvanilla05)^0.5)-SUM($K459:BG459),('PTRM input'!$K$172*(1+rvanilla05)^0.5)/A30stdlife))</f>
        <v>0</v>
      </c>
      <c r="BI459" s="105">
        <f>IF(A30stdlife="n/a","n/a",IF(BI$3&gt;(A30stdlife+$E459),('PTRM input'!$K$172*(1+rvanilla05)^0.5)-SUM($K459:BH459),('PTRM input'!$K$172*(1+rvanilla05)^0.5)/A30stdlife))</f>
        <v>0</v>
      </c>
      <c r="BJ459" s="234"/>
      <c r="BK459" s="234"/>
      <c r="BL459" s="234"/>
      <c r="BM459" s="234"/>
    </row>
    <row r="460" spans="1:65" s="190" customFormat="1" outlineLevel="2">
      <c r="A460" s="234"/>
      <c r="B460" s="32"/>
      <c r="C460" s="31"/>
      <c r="D460" s="930"/>
      <c r="E460" s="167">
        <v>6</v>
      </c>
      <c r="F460" s="34"/>
      <c r="G460" s="184"/>
      <c r="H460" s="186"/>
      <c r="I460" s="186"/>
      <c r="J460" s="186"/>
      <c r="K460" s="186"/>
      <c r="L460" s="185"/>
      <c r="M460" s="105">
        <f>IF(A30stdlife="n/a","n/a",IF(M$3&gt;(A30stdlife+$E460),('PTRM input'!$L$172*(1+rvanilla06)^0.5)-SUM($L460:L460),('PTRM input'!$L$172*(1+rvanilla06)^0.5)/A30stdlife))</f>
        <v>0</v>
      </c>
      <c r="N460" s="105">
        <f>IF(A30stdlife="n/a","n/a",IF(N$3&gt;(A30stdlife+$E460),('PTRM input'!$L$172*(1+rvanilla06)^0.5)-SUM($L460:M460),('PTRM input'!$L$172*(1+rvanilla06)^0.5)/A30stdlife))</f>
        <v>0</v>
      </c>
      <c r="O460" s="105">
        <f>IF(A30stdlife="n/a","n/a",IF(O$3&gt;(A30stdlife+$E460),('PTRM input'!$L$172*(1+rvanilla06)^0.5)-SUM($L460:N460),('PTRM input'!$L$172*(1+rvanilla06)^0.5)/A30stdlife))</f>
        <v>0</v>
      </c>
      <c r="P460" s="105">
        <f>IF(A30stdlife="n/a","n/a",IF(P$3&gt;(A30stdlife+$E460),('PTRM input'!$L$172*(1+rvanilla06)^0.5)-SUM($L460:O460),('PTRM input'!$L$172*(1+rvanilla06)^0.5)/A30stdlife))</f>
        <v>0</v>
      </c>
      <c r="Q460" s="105">
        <f>IF(A30stdlife="n/a","n/a",IF(Q$3&gt;(A30stdlife+$E460),('PTRM input'!$L$172*(1+rvanilla06)^0.5)-SUM($L460:P460),('PTRM input'!$L$172*(1+rvanilla06)^0.5)/A30stdlife))</f>
        <v>0</v>
      </c>
      <c r="R460" s="105">
        <f>IF(A30stdlife="n/a","n/a",IF(R$3&gt;(A30stdlife+$E460),('PTRM input'!$L$172*(1+rvanilla06)^0.5)-SUM($L460:Q460),('PTRM input'!$L$172*(1+rvanilla06)^0.5)/A30stdlife))</f>
        <v>0</v>
      </c>
      <c r="S460" s="105">
        <f>IF(A30stdlife="n/a","n/a",IF(S$3&gt;(A30stdlife+$E460),('PTRM input'!$L$172*(1+rvanilla06)^0.5)-SUM($L460:R460),('PTRM input'!$L$172*(1+rvanilla06)^0.5)/A30stdlife))</f>
        <v>0</v>
      </c>
      <c r="T460" s="105">
        <f>IF(A30stdlife="n/a","n/a",IF(T$3&gt;(A30stdlife+$E460),('PTRM input'!$L$172*(1+rvanilla06)^0.5)-SUM($L460:S460),('PTRM input'!$L$172*(1+rvanilla06)^0.5)/A30stdlife))</f>
        <v>0</v>
      </c>
      <c r="U460" s="105">
        <f>IF(A30stdlife="n/a","n/a",IF(U$3&gt;(A30stdlife+$E460),('PTRM input'!$L$172*(1+rvanilla06)^0.5)-SUM($L460:T460),('PTRM input'!$L$172*(1+rvanilla06)^0.5)/A30stdlife))</f>
        <v>0</v>
      </c>
      <c r="V460" s="105">
        <f>IF(A30stdlife="n/a","n/a",IF(V$3&gt;(A30stdlife+$E460),('PTRM input'!$L$172*(1+rvanilla06)^0.5)-SUM($L460:U460),('PTRM input'!$L$172*(1+rvanilla06)^0.5)/A30stdlife))</f>
        <v>0</v>
      </c>
      <c r="W460" s="105">
        <f>IF(A30stdlife="n/a","n/a",IF(W$3&gt;(A30stdlife+$E460),('PTRM input'!$L$172*(1+rvanilla06)^0.5)-SUM($L460:V460),('PTRM input'!$L$172*(1+rvanilla06)^0.5)/A30stdlife))</f>
        <v>0</v>
      </c>
      <c r="X460" s="105">
        <f>IF(A30stdlife="n/a","n/a",IF(X$3&gt;(A30stdlife+$E460),('PTRM input'!$L$172*(1+rvanilla06)^0.5)-SUM($L460:W460),('PTRM input'!$L$172*(1+rvanilla06)^0.5)/A30stdlife))</f>
        <v>0</v>
      </c>
      <c r="Y460" s="105">
        <f>IF(A30stdlife="n/a","n/a",IF(Y$3&gt;(A30stdlife+$E460),('PTRM input'!$L$172*(1+rvanilla06)^0.5)-SUM($L460:X460),('PTRM input'!$L$172*(1+rvanilla06)^0.5)/A30stdlife))</f>
        <v>0</v>
      </c>
      <c r="Z460" s="105">
        <f>IF(A30stdlife="n/a","n/a",IF(Z$3&gt;(A30stdlife+$E460),('PTRM input'!$L$172*(1+rvanilla06)^0.5)-SUM($L460:Y460),('PTRM input'!$L$172*(1+rvanilla06)^0.5)/A30stdlife))</f>
        <v>0</v>
      </c>
      <c r="AA460" s="105">
        <f>IF(A30stdlife="n/a","n/a",IF(AA$3&gt;(A30stdlife+$E460),('PTRM input'!$L$172*(1+rvanilla06)^0.5)-SUM($L460:Z460),('PTRM input'!$L$172*(1+rvanilla06)^0.5)/A30stdlife))</f>
        <v>0</v>
      </c>
      <c r="AB460" s="105">
        <f>IF(A30stdlife="n/a","n/a",IF(AB$3&gt;(A30stdlife+$E460),('PTRM input'!$L$172*(1+rvanilla06)^0.5)-SUM($L460:AA460),('PTRM input'!$L$172*(1+rvanilla06)^0.5)/A30stdlife))</f>
        <v>0</v>
      </c>
      <c r="AC460" s="105">
        <f>IF(A30stdlife="n/a","n/a",IF(AC$3&gt;(A30stdlife+$E460),('PTRM input'!$L$172*(1+rvanilla06)^0.5)-SUM($L460:AB460),('PTRM input'!$L$172*(1+rvanilla06)^0.5)/A30stdlife))</f>
        <v>0</v>
      </c>
      <c r="AD460" s="105">
        <f>IF(A30stdlife="n/a","n/a",IF(AD$3&gt;(A30stdlife+$E460),('PTRM input'!$L$172*(1+rvanilla06)^0.5)-SUM($L460:AC460),('PTRM input'!$L$172*(1+rvanilla06)^0.5)/A30stdlife))</f>
        <v>0</v>
      </c>
      <c r="AE460" s="105">
        <f>IF(A30stdlife="n/a","n/a",IF(AE$3&gt;(A30stdlife+$E460),('PTRM input'!$L$172*(1+rvanilla06)^0.5)-SUM($L460:AD460),('PTRM input'!$L$172*(1+rvanilla06)^0.5)/A30stdlife))</f>
        <v>0</v>
      </c>
      <c r="AF460" s="105">
        <f>IF(A30stdlife="n/a","n/a",IF(AF$3&gt;(A30stdlife+$E460),('PTRM input'!$L$172*(1+rvanilla06)^0.5)-SUM($L460:AE460),('PTRM input'!$L$172*(1+rvanilla06)^0.5)/A30stdlife))</f>
        <v>0</v>
      </c>
      <c r="AG460" s="105">
        <f>IF(A30stdlife="n/a","n/a",IF(AG$3&gt;(A30stdlife+$E460),('PTRM input'!$L$172*(1+rvanilla06)^0.5)-SUM($L460:AF460),('PTRM input'!$L$172*(1+rvanilla06)^0.5)/A30stdlife))</f>
        <v>0</v>
      </c>
      <c r="AH460" s="105">
        <f>IF(A30stdlife="n/a","n/a",IF(AH$3&gt;(A30stdlife+$E460),('PTRM input'!$L$172*(1+rvanilla06)^0.5)-SUM($L460:AG460),('PTRM input'!$L$172*(1+rvanilla06)^0.5)/A30stdlife))</f>
        <v>0</v>
      </c>
      <c r="AI460" s="105">
        <f>IF(A30stdlife="n/a","n/a",IF(AI$3&gt;(A30stdlife+$E460),('PTRM input'!$L$172*(1+rvanilla06)^0.5)-SUM($L460:AH460),('PTRM input'!$L$172*(1+rvanilla06)^0.5)/A30stdlife))</f>
        <v>0</v>
      </c>
      <c r="AJ460" s="105">
        <f>IF(A30stdlife="n/a","n/a",IF(AJ$3&gt;(A30stdlife+$E460),('PTRM input'!$L$172*(1+rvanilla06)^0.5)-SUM($L460:AI460),('PTRM input'!$L$172*(1+rvanilla06)^0.5)/A30stdlife))</f>
        <v>0</v>
      </c>
      <c r="AK460" s="105">
        <f>IF(A30stdlife="n/a","n/a",IF(AK$3&gt;(A30stdlife+$E460),('PTRM input'!$L$172*(1+rvanilla06)^0.5)-SUM($L460:AJ460),('PTRM input'!$L$172*(1+rvanilla06)^0.5)/A30stdlife))</f>
        <v>0</v>
      </c>
      <c r="AL460" s="105">
        <f>IF(A30stdlife="n/a","n/a",IF(AL$3&gt;(A30stdlife+$E460),('PTRM input'!$L$172*(1+rvanilla06)^0.5)-SUM($L460:AK460),('PTRM input'!$L$172*(1+rvanilla06)^0.5)/A30stdlife))</f>
        <v>0</v>
      </c>
      <c r="AM460" s="105">
        <f>IF(A30stdlife="n/a","n/a",IF(AM$3&gt;(A30stdlife+$E460),('PTRM input'!$L$172*(1+rvanilla06)^0.5)-SUM($L460:AL460),('PTRM input'!$L$172*(1+rvanilla06)^0.5)/A30stdlife))</f>
        <v>0</v>
      </c>
      <c r="AN460" s="105">
        <f>IF(A30stdlife="n/a","n/a",IF(AN$3&gt;(A30stdlife+$E460),('PTRM input'!$L$172*(1+rvanilla06)^0.5)-SUM($L460:AM460),('PTRM input'!$L$172*(1+rvanilla06)^0.5)/A30stdlife))</f>
        <v>0</v>
      </c>
      <c r="AO460" s="105">
        <f>IF(A30stdlife="n/a","n/a",IF(AO$3&gt;(A30stdlife+$E460),('PTRM input'!$L$172*(1+rvanilla06)^0.5)-SUM($L460:AN460),('PTRM input'!$L$172*(1+rvanilla06)^0.5)/A30stdlife))</f>
        <v>0</v>
      </c>
      <c r="AP460" s="105">
        <f>IF(A30stdlife="n/a","n/a",IF(AP$3&gt;(A30stdlife+$E460),('PTRM input'!$L$172*(1+rvanilla06)^0.5)-SUM($L460:AO460),('PTRM input'!$L$172*(1+rvanilla06)^0.5)/A30stdlife))</f>
        <v>0</v>
      </c>
      <c r="AQ460" s="105">
        <f>IF(A30stdlife="n/a","n/a",IF(AQ$3&gt;(A30stdlife+$E460),('PTRM input'!$L$172*(1+rvanilla06)^0.5)-SUM($L460:AP460),('PTRM input'!$L$172*(1+rvanilla06)^0.5)/A30stdlife))</f>
        <v>0</v>
      </c>
      <c r="AR460" s="105">
        <f>IF(A30stdlife="n/a","n/a",IF(AR$3&gt;(A30stdlife+$E460),('PTRM input'!$L$172*(1+rvanilla06)^0.5)-SUM($L460:AQ460),('PTRM input'!$L$172*(1+rvanilla06)^0.5)/A30stdlife))</f>
        <v>0</v>
      </c>
      <c r="AS460" s="105">
        <f>IF(A30stdlife="n/a","n/a",IF(AS$3&gt;(A30stdlife+$E460),('PTRM input'!$L$172*(1+rvanilla06)^0.5)-SUM($L460:AR460),('PTRM input'!$L$172*(1+rvanilla06)^0.5)/A30stdlife))</f>
        <v>0</v>
      </c>
      <c r="AT460" s="105">
        <f>IF(A30stdlife="n/a","n/a",IF(AT$3&gt;(A30stdlife+$E460),('PTRM input'!$L$172*(1+rvanilla06)^0.5)-SUM($L460:AS460),('PTRM input'!$L$172*(1+rvanilla06)^0.5)/A30stdlife))</f>
        <v>0</v>
      </c>
      <c r="AU460" s="105">
        <f>IF(A30stdlife="n/a","n/a",IF(AU$3&gt;(A30stdlife+$E460),('PTRM input'!$L$172*(1+rvanilla06)^0.5)-SUM($L460:AT460),('PTRM input'!$L$172*(1+rvanilla06)^0.5)/A30stdlife))</f>
        <v>0</v>
      </c>
      <c r="AV460" s="105">
        <f>IF(A30stdlife="n/a","n/a",IF(AV$3&gt;(A30stdlife+$E460),('PTRM input'!$L$172*(1+rvanilla06)^0.5)-SUM($L460:AU460),('PTRM input'!$L$172*(1+rvanilla06)^0.5)/A30stdlife))</f>
        <v>0</v>
      </c>
      <c r="AW460" s="105">
        <f>IF(A30stdlife="n/a","n/a",IF(AW$3&gt;(A30stdlife+$E460),('PTRM input'!$L$172*(1+rvanilla06)^0.5)-SUM($L460:AV460),('PTRM input'!$L$172*(1+rvanilla06)^0.5)/A30stdlife))</f>
        <v>0</v>
      </c>
      <c r="AX460" s="105">
        <f>IF(A30stdlife="n/a","n/a",IF(AX$3&gt;(A30stdlife+$E460),('PTRM input'!$L$172*(1+rvanilla06)^0.5)-SUM($L460:AW460),('PTRM input'!$L$172*(1+rvanilla06)^0.5)/A30stdlife))</f>
        <v>0</v>
      </c>
      <c r="AY460" s="105">
        <f>IF(A30stdlife="n/a","n/a",IF(AY$3&gt;(A30stdlife+$E460),('PTRM input'!$L$172*(1+rvanilla06)^0.5)-SUM($L460:AX460),('PTRM input'!$L$172*(1+rvanilla06)^0.5)/A30stdlife))</f>
        <v>0</v>
      </c>
      <c r="AZ460" s="105">
        <f>IF(A30stdlife="n/a","n/a",IF(AZ$3&gt;(A30stdlife+$E460),('PTRM input'!$L$172*(1+rvanilla06)^0.5)-SUM($L460:AY460),('PTRM input'!$L$172*(1+rvanilla06)^0.5)/A30stdlife))</f>
        <v>0</v>
      </c>
      <c r="BA460" s="105">
        <f>IF(A30stdlife="n/a","n/a",IF(BA$3&gt;(A30stdlife+$E460),('PTRM input'!$L$172*(1+rvanilla06)^0.5)-SUM($L460:AZ460),('PTRM input'!$L$172*(1+rvanilla06)^0.5)/A30stdlife))</f>
        <v>0</v>
      </c>
      <c r="BB460" s="105">
        <f>IF(A30stdlife="n/a","n/a",IF(BB$3&gt;(A30stdlife+$E460),('PTRM input'!$L$172*(1+rvanilla06)^0.5)-SUM($L460:BA460),('PTRM input'!$L$172*(1+rvanilla06)^0.5)/A30stdlife))</f>
        <v>0</v>
      </c>
      <c r="BC460" s="105">
        <f>IF(A30stdlife="n/a","n/a",IF(BC$3&gt;(A30stdlife+$E460),('PTRM input'!$L$172*(1+rvanilla06)^0.5)-SUM($L460:BB460),('PTRM input'!$L$172*(1+rvanilla06)^0.5)/A30stdlife))</f>
        <v>0</v>
      </c>
      <c r="BD460" s="105">
        <f>IF(A30stdlife="n/a","n/a",IF(BD$3&gt;(A30stdlife+$E460),('PTRM input'!$L$172*(1+rvanilla06)^0.5)-SUM($L460:BC460),('PTRM input'!$L$172*(1+rvanilla06)^0.5)/A30stdlife))</f>
        <v>0</v>
      </c>
      <c r="BE460" s="105">
        <f>IF(A30stdlife="n/a","n/a",IF(BE$3&gt;(A30stdlife+$E460),('PTRM input'!$L$172*(1+rvanilla06)^0.5)-SUM($L460:BD460),('PTRM input'!$L$172*(1+rvanilla06)^0.5)/A30stdlife))</f>
        <v>0</v>
      </c>
      <c r="BF460" s="105">
        <f>IF(A30stdlife="n/a","n/a",IF(BF$3&gt;(A30stdlife+$E460),('PTRM input'!$L$172*(1+rvanilla06)^0.5)-SUM($L460:BE460),('PTRM input'!$L$172*(1+rvanilla06)^0.5)/A30stdlife))</f>
        <v>0</v>
      </c>
      <c r="BG460" s="105">
        <f>IF(A30stdlife="n/a","n/a",IF(BG$3&gt;(A30stdlife+$E460),('PTRM input'!$L$172*(1+rvanilla06)^0.5)-SUM($L460:BF460),('PTRM input'!$L$172*(1+rvanilla06)^0.5)/A30stdlife))</f>
        <v>0</v>
      </c>
      <c r="BH460" s="105">
        <f>IF(A30stdlife="n/a","n/a",IF(BH$3&gt;(A30stdlife+$E460),('PTRM input'!$L$172*(1+rvanilla06)^0.5)-SUM($L460:BG460),('PTRM input'!$L$172*(1+rvanilla06)^0.5)/A30stdlife))</f>
        <v>0</v>
      </c>
      <c r="BI460" s="105">
        <f>IF(A30stdlife="n/a","n/a",IF(BI$3&gt;(A30stdlife+$E460),('PTRM input'!$L$172*(1+rvanilla06)^0.5)-SUM($L460:BH460),('PTRM input'!$L$172*(1+rvanilla06)^0.5)/A30stdlife))</f>
        <v>0</v>
      </c>
      <c r="BJ460" s="234"/>
      <c r="BK460" s="234"/>
      <c r="BL460" s="234"/>
      <c r="BM460" s="234"/>
    </row>
    <row r="461" spans="1:65" s="190" customFormat="1" outlineLevel="2">
      <c r="A461" s="234"/>
      <c r="B461" s="32"/>
      <c r="C461" s="31"/>
      <c r="D461" s="930"/>
      <c r="E461" s="167">
        <v>7</v>
      </c>
      <c r="F461" s="34"/>
      <c r="G461" s="184"/>
      <c r="H461" s="186"/>
      <c r="I461" s="186"/>
      <c r="J461" s="186"/>
      <c r="K461" s="186"/>
      <c r="L461" s="186"/>
      <c r="M461" s="185"/>
      <c r="N461" s="105">
        <f>IF(A30stdlife="n/a","n/a",IF(N$3&gt;(A30stdlife+$E461),('PTRM input'!$M$172*(1+rvanilla07)^0.5)-SUM($M461:M461),('PTRM input'!$M$172*(1+rvanilla07)^0.5)/A30stdlife))</f>
        <v>0</v>
      </c>
      <c r="O461" s="105">
        <f>IF(A30stdlife="n/a","n/a",IF(O$3&gt;(A30stdlife+$E461),('PTRM input'!$M$172*(1+rvanilla07)^0.5)-SUM($M461:N461),('PTRM input'!$M$172*(1+rvanilla07)^0.5)/A30stdlife))</f>
        <v>0</v>
      </c>
      <c r="P461" s="105">
        <f>IF(A30stdlife="n/a","n/a",IF(P$3&gt;(A30stdlife+$E461),('PTRM input'!$M$172*(1+rvanilla07)^0.5)-SUM($M461:O461),('PTRM input'!$M$172*(1+rvanilla07)^0.5)/A30stdlife))</f>
        <v>0</v>
      </c>
      <c r="Q461" s="105">
        <f>IF(A30stdlife="n/a","n/a",IF(Q$3&gt;(A30stdlife+$E461),('PTRM input'!$M$172*(1+rvanilla07)^0.5)-SUM($M461:P461),('PTRM input'!$M$172*(1+rvanilla07)^0.5)/A30stdlife))</f>
        <v>0</v>
      </c>
      <c r="R461" s="105">
        <f>IF(A30stdlife="n/a","n/a",IF(R$3&gt;(A30stdlife+$E461),('PTRM input'!$M$172*(1+rvanilla07)^0.5)-SUM($M461:Q461),('PTRM input'!$M$172*(1+rvanilla07)^0.5)/A30stdlife))</f>
        <v>0</v>
      </c>
      <c r="S461" s="105">
        <f>IF(A30stdlife="n/a","n/a",IF(S$3&gt;(A30stdlife+$E461),('PTRM input'!$M$172*(1+rvanilla07)^0.5)-SUM($M461:R461),('PTRM input'!$M$172*(1+rvanilla07)^0.5)/A30stdlife))</f>
        <v>0</v>
      </c>
      <c r="T461" s="105">
        <f>IF(A30stdlife="n/a","n/a",IF(T$3&gt;(A30stdlife+$E461),('PTRM input'!$M$172*(1+rvanilla07)^0.5)-SUM($M461:S461),('PTRM input'!$M$172*(1+rvanilla07)^0.5)/A30stdlife))</f>
        <v>0</v>
      </c>
      <c r="U461" s="105">
        <f>IF(A30stdlife="n/a","n/a",IF(U$3&gt;(A30stdlife+$E461),('PTRM input'!$M$172*(1+rvanilla07)^0.5)-SUM($M461:T461),('PTRM input'!$M$172*(1+rvanilla07)^0.5)/A30stdlife))</f>
        <v>0</v>
      </c>
      <c r="V461" s="105">
        <f>IF(A30stdlife="n/a","n/a",IF(V$3&gt;(A30stdlife+$E461),('PTRM input'!$M$172*(1+rvanilla07)^0.5)-SUM($M461:U461),('PTRM input'!$M$172*(1+rvanilla07)^0.5)/A30stdlife))</f>
        <v>0</v>
      </c>
      <c r="W461" s="105">
        <f>IF(A30stdlife="n/a","n/a",IF(W$3&gt;(A30stdlife+$E461),('PTRM input'!$M$172*(1+rvanilla07)^0.5)-SUM($M461:V461),('PTRM input'!$M$172*(1+rvanilla07)^0.5)/A30stdlife))</f>
        <v>0</v>
      </c>
      <c r="X461" s="105">
        <f>IF(A30stdlife="n/a","n/a",IF(X$3&gt;(A30stdlife+$E461),('PTRM input'!$M$172*(1+rvanilla07)^0.5)-SUM($M461:W461),('PTRM input'!$M$172*(1+rvanilla07)^0.5)/A30stdlife))</f>
        <v>0</v>
      </c>
      <c r="Y461" s="105">
        <f>IF(A30stdlife="n/a","n/a",IF(Y$3&gt;(A30stdlife+$E461),('PTRM input'!$M$172*(1+rvanilla07)^0.5)-SUM($M461:X461),('PTRM input'!$M$172*(1+rvanilla07)^0.5)/A30stdlife))</f>
        <v>0</v>
      </c>
      <c r="Z461" s="105">
        <f>IF(A30stdlife="n/a","n/a",IF(Z$3&gt;(A30stdlife+$E461),('PTRM input'!$M$172*(1+rvanilla07)^0.5)-SUM($M461:Y461),('PTRM input'!$M$172*(1+rvanilla07)^0.5)/A30stdlife))</f>
        <v>0</v>
      </c>
      <c r="AA461" s="105">
        <f>IF(A30stdlife="n/a","n/a",IF(AA$3&gt;(A30stdlife+$E461),('PTRM input'!$M$172*(1+rvanilla07)^0.5)-SUM($M461:Z461),('PTRM input'!$M$172*(1+rvanilla07)^0.5)/A30stdlife))</f>
        <v>0</v>
      </c>
      <c r="AB461" s="105">
        <f>IF(A30stdlife="n/a","n/a",IF(AB$3&gt;(A30stdlife+$E461),('PTRM input'!$M$172*(1+rvanilla07)^0.5)-SUM($M461:AA461),('PTRM input'!$M$172*(1+rvanilla07)^0.5)/A30stdlife))</f>
        <v>0</v>
      </c>
      <c r="AC461" s="105">
        <f>IF(A30stdlife="n/a","n/a",IF(AC$3&gt;(A30stdlife+$E461),('PTRM input'!$M$172*(1+rvanilla07)^0.5)-SUM($M461:AB461),('PTRM input'!$M$172*(1+rvanilla07)^0.5)/A30stdlife))</f>
        <v>0</v>
      </c>
      <c r="AD461" s="105">
        <f>IF(A30stdlife="n/a","n/a",IF(AD$3&gt;(A30stdlife+$E461),('PTRM input'!$M$172*(1+rvanilla07)^0.5)-SUM($M461:AC461),('PTRM input'!$M$172*(1+rvanilla07)^0.5)/A30stdlife))</f>
        <v>0</v>
      </c>
      <c r="AE461" s="105">
        <f>IF(A30stdlife="n/a","n/a",IF(AE$3&gt;(A30stdlife+$E461),('PTRM input'!$M$172*(1+rvanilla07)^0.5)-SUM($M461:AD461),('PTRM input'!$M$172*(1+rvanilla07)^0.5)/A30stdlife))</f>
        <v>0</v>
      </c>
      <c r="AF461" s="105">
        <f>IF(A30stdlife="n/a","n/a",IF(AF$3&gt;(A30stdlife+$E461),('PTRM input'!$M$172*(1+rvanilla07)^0.5)-SUM($M461:AE461),('PTRM input'!$M$172*(1+rvanilla07)^0.5)/A30stdlife))</f>
        <v>0</v>
      </c>
      <c r="AG461" s="105">
        <f>IF(A30stdlife="n/a","n/a",IF(AG$3&gt;(A30stdlife+$E461),('PTRM input'!$M$172*(1+rvanilla07)^0.5)-SUM($M461:AF461),('PTRM input'!$M$172*(1+rvanilla07)^0.5)/A30stdlife))</f>
        <v>0</v>
      </c>
      <c r="AH461" s="105">
        <f>IF(A30stdlife="n/a","n/a",IF(AH$3&gt;(A30stdlife+$E461),('PTRM input'!$M$172*(1+rvanilla07)^0.5)-SUM($M461:AG461),('PTRM input'!$M$172*(1+rvanilla07)^0.5)/A30stdlife))</f>
        <v>0</v>
      </c>
      <c r="AI461" s="105">
        <f>IF(A30stdlife="n/a","n/a",IF(AI$3&gt;(A30stdlife+$E461),('PTRM input'!$M$172*(1+rvanilla07)^0.5)-SUM($M461:AH461),('PTRM input'!$M$172*(1+rvanilla07)^0.5)/A30stdlife))</f>
        <v>0</v>
      </c>
      <c r="AJ461" s="105">
        <f>IF(A30stdlife="n/a","n/a",IF(AJ$3&gt;(A30stdlife+$E461),('PTRM input'!$M$172*(1+rvanilla07)^0.5)-SUM($M461:AI461),('PTRM input'!$M$172*(1+rvanilla07)^0.5)/A30stdlife))</f>
        <v>0</v>
      </c>
      <c r="AK461" s="105">
        <f>IF(A30stdlife="n/a","n/a",IF(AK$3&gt;(A30stdlife+$E461),('PTRM input'!$M$172*(1+rvanilla07)^0.5)-SUM($M461:AJ461),('PTRM input'!$M$172*(1+rvanilla07)^0.5)/A30stdlife))</f>
        <v>0</v>
      </c>
      <c r="AL461" s="105">
        <f>IF(A30stdlife="n/a","n/a",IF(AL$3&gt;(A30stdlife+$E461),('PTRM input'!$M$172*(1+rvanilla07)^0.5)-SUM($M461:AK461),('PTRM input'!$M$172*(1+rvanilla07)^0.5)/A30stdlife))</f>
        <v>0</v>
      </c>
      <c r="AM461" s="105">
        <f>IF(A30stdlife="n/a","n/a",IF(AM$3&gt;(A30stdlife+$E461),('PTRM input'!$M$172*(1+rvanilla07)^0.5)-SUM($M461:AL461),('PTRM input'!$M$172*(1+rvanilla07)^0.5)/A30stdlife))</f>
        <v>0</v>
      </c>
      <c r="AN461" s="105">
        <f>IF(A30stdlife="n/a","n/a",IF(AN$3&gt;(A30stdlife+$E461),('PTRM input'!$M$172*(1+rvanilla07)^0.5)-SUM($M461:AM461),('PTRM input'!$M$172*(1+rvanilla07)^0.5)/A30stdlife))</f>
        <v>0</v>
      </c>
      <c r="AO461" s="105">
        <f>IF(A30stdlife="n/a","n/a",IF(AO$3&gt;(A30stdlife+$E461),('PTRM input'!$M$172*(1+rvanilla07)^0.5)-SUM($M461:AN461),('PTRM input'!$M$172*(1+rvanilla07)^0.5)/A30stdlife))</f>
        <v>0</v>
      </c>
      <c r="AP461" s="105">
        <f>IF(A30stdlife="n/a","n/a",IF(AP$3&gt;(A30stdlife+$E461),('PTRM input'!$M$172*(1+rvanilla07)^0.5)-SUM($M461:AO461),('PTRM input'!$M$172*(1+rvanilla07)^0.5)/A30stdlife))</f>
        <v>0</v>
      </c>
      <c r="AQ461" s="105">
        <f>IF(A30stdlife="n/a","n/a",IF(AQ$3&gt;(A30stdlife+$E461),('PTRM input'!$M$172*(1+rvanilla07)^0.5)-SUM($M461:AP461),('PTRM input'!$M$172*(1+rvanilla07)^0.5)/A30stdlife))</f>
        <v>0</v>
      </c>
      <c r="AR461" s="105">
        <f>IF(A30stdlife="n/a","n/a",IF(AR$3&gt;(A30stdlife+$E461),('PTRM input'!$M$172*(1+rvanilla07)^0.5)-SUM($M461:AQ461),('PTRM input'!$M$172*(1+rvanilla07)^0.5)/A30stdlife))</f>
        <v>0</v>
      </c>
      <c r="AS461" s="105">
        <f>IF(A30stdlife="n/a","n/a",IF(AS$3&gt;(A30stdlife+$E461),('PTRM input'!$M$172*(1+rvanilla07)^0.5)-SUM($M461:AR461),('PTRM input'!$M$172*(1+rvanilla07)^0.5)/A30stdlife))</f>
        <v>0</v>
      </c>
      <c r="AT461" s="105">
        <f>IF(A30stdlife="n/a","n/a",IF(AT$3&gt;(A30stdlife+$E461),('PTRM input'!$M$172*(1+rvanilla07)^0.5)-SUM($M461:AS461),('PTRM input'!$M$172*(1+rvanilla07)^0.5)/A30stdlife))</f>
        <v>0</v>
      </c>
      <c r="AU461" s="105">
        <f>IF(A30stdlife="n/a","n/a",IF(AU$3&gt;(A30stdlife+$E461),('PTRM input'!$M$172*(1+rvanilla07)^0.5)-SUM($M461:AT461),('PTRM input'!$M$172*(1+rvanilla07)^0.5)/A30stdlife))</f>
        <v>0</v>
      </c>
      <c r="AV461" s="105">
        <f>IF(A30stdlife="n/a","n/a",IF(AV$3&gt;(A30stdlife+$E461),('PTRM input'!$M$172*(1+rvanilla07)^0.5)-SUM($M461:AU461),('PTRM input'!$M$172*(1+rvanilla07)^0.5)/A30stdlife))</f>
        <v>0</v>
      </c>
      <c r="AW461" s="105">
        <f>IF(A30stdlife="n/a","n/a",IF(AW$3&gt;(A30stdlife+$E461),('PTRM input'!$M$172*(1+rvanilla07)^0.5)-SUM($M461:AV461),('PTRM input'!$M$172*(1+rvanilla07)^0.5)/A30stdlife))</f>
        <v>0</v>
      </c>
      <c r="AX461" s="105">
        <f>IF(A30stdlife="n/a","n/a",IF(AX$3&gt;(A30stdlife+$E461),('PTRM input'!$M$172*(1+rvanilla07)^0.5)-SUM($M461:AW461),('PTRM input'!$M$172*(1+rvanilla07)^0.5)/A30stdlife))</f>
        <v>0</v>
      </c>
      <c r="AY461" s="105">
        <f>IF(A30stdlife="n/a","n/a",IF(AY$3&gt;(A30stdlife+$E461),('PTRM input'!$M$172*(1+rvanilla07)^0.5)-SUM($M461:AX461),('PTRM input'!$M$172*(1+rvanilla07)^0.5)/A30stdlife))</f>
        <v>0</v>
      </c>
      <c r="AZ461" s="105">
        <f>IF(A30stdlife="n/a","n/a",IF(AZ$3&gt;(A30stdlife+$E461),('PTRM input'!$M$172*(1+rvanilla07)^0.5)-SUM($M461:AY461),('PTRM input'!$M$172*(1+rvanilla07)^0.5)/A30stdlife))</f>
        <v>0</v>
      </c>
      <c r="BA461" s="105">
        <f>IF(A30stdlife="n/a","n/a",IF(BA$3&gt;(A30stdlife+$E461),('PTRM input'!$M$172*(1+rvanilla07)^0.5)-SUM($M461:AZ461),('PTRM input'!$M$172*(1+rvanilla07)^0.5)/A30stdlife))</f>
        <v>0</v>
      </c>
      <c r="BB461" s="105">
        <f>IF(A30stdlife="n/a","n/a",IF(BB$3&gt;(A30stdlife+$E461),('PTRM input'!$M$172*(1+rvanilla07)^0.5)-SUM($M461:BA461),('PTRM input'!$M$172*(1+rvanilla07)^0.5)/A30stdlife))</f>
        <v>0</v>
      </c>
      <c r="BC461" s="105">
        <f>IF(A30stdlife="n/a","n/a",IF(BC$3&gt;(A30stdlife+$E461),('PTRM input'!$M$172*(1+rvanilla07)^0.5)-SUM($M461:BB461),('PTRM input'!$M$172*(1+rvanilla07)^0.5)/A30stdlife))</f>
        <v>0</v>
      </c>
      <c r="BD461" s="105">
        <f>IF(A30stdlife="n/a","n/a",IF(BD$3&gt;(A30stdlife+$E461),('PTRM input'!$M$172*(1+rvanilla07)^0.5)-SUM($M461:BC461),('PTRM input'!$M$172*(1+rvanilla07)^0.5)/A30stdlife))</f>
        <v>0</v>
      </c>
      <c r="BE461" s="105">
        <f>IF(A30stdlife="n/a","n/a",IF(BE$3&gt;(A30stdlife+$E461),('PTRM input'!$M$172*(1+rvanilla07)^0.5)-SUM($M461:BD461),('PTRM input'!$M$172*(1+rvanilla07)^0.5)/A30stdlife))</f>
        <v>0</v>
      </c>
      <c r="BF461" s="105">
        <f>IF(A30stdlife="n/a","n/a",IF(BF$3&gt;(A30stdlife+$E461),('PTRM input'!$M$172*(1+rvanilla07)^0.5)-SUM($M461:BE461),('PTRM input'!$M$172*(1+rvanilla07)^0.5)/A30stdlife))</f>
        <v>0</v>
      </c>
      <c r="BG461" s="105">
        <f>IF(A30stdlife="n/a","n/a",IF(BG$3&gt;(A30stdlife+$E461),('PTRM input'!$M$172*(1+rvanilla07)^0.5)-SUM($M461:BF461),('PTRM input'!$M$172*(1+rvanilla07)^0.5)/A30stdlife))</f>
        <v>0</v>
      </c>
      <c r="BH461" s="105">
        <f>IF(A30stdlife="n/a","n/a",IF(BH$3&gt;(A30stdlife+$E461),('PTRM input'!$M$172*(1+rvanilla07)^0.5)-SUM($M461:BG461),('PTRM input'!$M$172*(1+rvanilla07)^0.5)/A30stdlife))</f>
        <v>0</v>
      </c>
      <c r="BI461" s="105">
        <f>IF(A30stdlife="n/a","n/a",IF(BI$3&gt;(A30stdlife+$E461),('PTRM input'!$M$172*(1+rvanilla07)^0.5)-SUM($M461:BH461),('PTRM input'!$M$172*(1+rvanilla07)^0.5)/A30stdlife))</f>
        <v>0</v>
      </c>
      <c r="BJ461" s="234"/>
      <c r="BK461" s="234"/>
      <c r="BL461" s="234"/>
      <c r="BM461" s="234"/>
    </row>
    <row r="462" spans="1:65" s="190" customFormat="1" outlineLevel="2">
      <c r="A462" s="234"/>
      <c r="B462" s="32"/>
      <c r="C462" s="31"/>
      <c r="D462" s="930"/>
      <c r="E462" s="167">
        <v>8</v>
      </c>
      <c r="F462" s="34"/>
      <c r="G462" s="184"/>
      <c r="H462" s="186"/>
      <c r="I462" s="186"/>
      <c r="J462" s="186"/>
      <c r="K462" s="186"/>
      <c r="L462" s="186"/>
      <c r="M462" s="186"/>
      <c r="N462" s="185"/>
      <c r="O462" s="105">
        <f>IF(A30stdlife="n/a","n/a",IF(O$3&gt;(A30stdlife+$E462),('PTRM input'!$N$172*(1+rvanilla08)^0.5)-SUM($N462:N462),('PTRM input'!$N$172*(1+rvanilla08)^0.5)/A30stdlife))</f>
        <v>0</v>
      </c>
      <c r="P462" s="105">
        <f>IF(A30stdlife="n/a","n/a",IF(P$3&gt;(A30stdlife+$E462),('PTRM input'!$N$172*(1+rvanilla08)^0.5)-SUM($N462:O462),('PTRM input'!$N$172*(1+rvanilla08)^0.5)/A30stdlife))</f>
        <v>0</v>
      </c>
      <c r="Q462" s="105">
        <f>IF(A30stdlife="n/a","n/a",IF(Q$3&gt;(A30stdlife+$E462),('PTRM input'!$N$172*(1+rvanilla08)^0.5)-SUM($N462:P462),('PTRM input'!$N$172*(1+rvanilla08)^0.5)/A30stdlife))</f>
        <v>0</v>
      </c>
      <c r="R462" s="105">
        <f>IF(A30stdlife="n/a","n/a",IF(R$3&gt;(A30stdlife+$E462),('PTRM input'!$N$172*(1+rvanilla08)^0.5)-SUM($N462:Q462),('PTRM input'!$N$172*(1+rvanilla08)^0.5)/A30stdlife))</f>
        <v>0</v>
      </c>
      <c r="S462" s="105">
        <f>IF(A30stdlife="n/a","n/a",IF(S$3&gt;(A30stdlife+$E462),('PTRM input'!$N$172*(1+rvanilla08)^0.5)-SUM($N462:R462),('PTRM input'!$N$172*(1+rvanilla08)^0.5)/A30stdlife))</f>
        <v>0</v>
      </c>
      <c r="T462" s="105">
        <f>IF(A30stdlife="n/a","n/a",IF(T$3&gt;(A30stdlife+$E462),('PTRM input'!$N$172*(1+rvanilla08)^0.5)-SUM($N462:S462),('PTRM input'!$N$172*(1+rvanilla08)^0.5)/A30stdlife))</f>
        <v>0</v>
      </c>
      <c r="U462" s="105">
        <f>IF(A30stdlife="n/a","n/a",IF(U$3&gt;(A30stdlife+$E462),('PTRM input'!$N$172*(1+rvanilla08)^0.5)-SUM($N462:T462),('PTRM input'!$N$172*(1+rvanilla08)^0.5)/A30stdlife))</f>
        <v>0</v>
      </c>
      <c r="V462" s="105">
        <f>IF(A30stdlife="n/a","n/a",IF(V$3&gt;(A30stdlife+$E462),('PTRM input'!$N$172*(1+rvanilla08)^0.5)-SUM($N462:U462),('PTRM input'!$N$172*(1+rvanilla08)^0.5)/A30stdlife))</f>
        <v>0</v>
      </c>
      <c r="W462" s="105">
        <f>IF(A30stdlife="n/a","n/a",IF(W$3&gt;(A30stdlife+$E462),('PTRM input'!$N$172*(1+rvanilla08)^0.5)-SUM($N462:V462),('PTRM input'!$N$172*(1+rvanilla08)^0.5)/A30stdlife))</f>
        <v>0</v>
      </c>
      <c r="X462" s="105">
        <f>IF(A30stdlife="n/a","n/a",IF(X$3&gt;(A30stdlife+$E462),('PTRM input'!$N$172*(1+rvanilla08)^0.5)-SUM($N462:W462),('PTRM input'!$N$172*(1+rvanilla08)^0.5)/A30stdlife))</f>
        <v>0</v>
      </c>
      <c r="Y462" s="105">
        <f>IF(A30stdlife="n/a","n/a",IF(Y$3&gt;(A30stdlife+$E462),('PTRM input'!$N$172*(1+rvanilla08)^0.5)-SUM($N462:X462),('PTRM input'!$N$172*(1+rvanilla08)^0.5)/A30stdlife))</f>
        <v>0</v>
      </c>
      <c r="Z462" s="105">
        <f>IF(A30stdlife="n/a","n/a",IF(Z$3&gt;(A30stdlife+$E462),('PTRM input'!$N$172*(1+rvanilla08)^0.5)-SUM($N462:Y462),('PTRM input'!$N$172*(1+rvanilla08)^0.5)/A30stdlife))</f>
        <v>0</v>
      </c>
      <c r="AA462" s="105">
        <f>IF(A30stdlife="n/a","n/a",IF(AA$3&gt;(A30stdlife+$E462),('PTRM input'!$N$172*(1+rvanilla08)^0.5)-SUM($N462:Z462),('PTRM input'!$N$172*(1+rvanilla08)^0.5)/A30stdlife))</f>
        <v>0</v>
      </c>
      <c r="AB462" s="105">
        <f>IF(A30stdlife="n/a","n/a",IF(AB$3&gt;(A30stdlife+$E462),('PTRM input'!$N$172*(1+rvanilla08)^0.5)-SUM($N462:AA462),('PTRM input'!$N$172*(1+rvanilla08)^0.5)/A30stdlife))</f>
        <v>0</v>
      </c>
      <c r="AC462" s="105">
        <f>IF(A30stdlife="n/a","n/a",IF(AC$3&gt;(A30stdlife+$E462),('PTRM input'!$N$172*(1+rvanilla08)^0.5)-SUM($N462:AB462),('PTRM input'!$N$172*(1+rvanilla08)^0.5)/A30stdlife))</f>
        <v>0</v>
      </c>
      <c r="AD462" s="105">
        <f>IF(A30stdlife="n/a","n/a",IF(AD$3&gt;(A30stdlife+$E462),('PTRM input'!$N$172*(1+rvanilla08)^0.5)-SUM($N462:AC462),('PTRM input'!$N$172*(1+rvanilla08)^0.5)/A30stdlife))</f>
        <v>0</v>
      </c>
      <c r="AE462" s="105">
        <f>IF(A30stdlife="n/a","n/a",IF(AE$3&gt;(A30stdlife+$E462),('PTRM input'!$N$172*(1+rvanilla08)^0.5)-SUM($N462:AD462),('PTRM input'!$N$172*(1+rvanilla08)^0.5)/A30stdlife))</f>
        <v>0</v>
      </c>
      <c r="AF462" s="105">
        <f>IF(A30stdlife="n/a","n/a",IF(AF$3&gt;(A30stdlife+$E462),('PTRM input'!$N$172*(1+rvanilla08)^0.5)-SUM($N462:AE462),('PTRM input'!$N$172*(1+rvanilla08)^0.5)/A30stdlife))</f>
        <v>0</v>
      </c>
      <c r="AG462" s="105">
        <f>IF(A30stdlife="n/a","n/a",IF(AG$3&gt;(A30stdlife+$E462),('PTRM input'!$N$172*(1+rvanilla08)^0.5)-SUM($N462:AF462),('PTRM input'!$N$172*(1+rvanilla08)^0.5)/A30stdlife))</f>
        <v>0</v>
      </c>
      <c r="AH462" s="105">
        <f>IF(A30stdlife="n/a","n/a",IF(AH$3&gt;(A30stdlife+$E462),('PTRM input'!$N$172*(1+rvanilla08)^0.5)-SUM($N462:AG462),('PTRM input'!$N$172*(1+rvanilla08)^0.5)/A30stdlife))</f>
        <v>0</v>
      </c>
      <c r="AI462" s="105">
        <f>IF(A30stdlife="n/a","n/a",IF(AI$3&gt;(A30stdlife+$E462),('PTRM input'!$N$172*(1+rvanilla08)^0.5)-SUM($N462:AH462),('PTRM input'!$N$172*(1+rvanilla08)^0.5)/A30stdlife))</f>
        <v>0</v>
      </c>
      <c r="AJ462" s="105">
        <f>IF(A30stdlife="n/a","n/a",IF(AJ$3&gt;(A30stdlife+$E462),('PTRM input'!$N$172*(1+rvanilla08)^0.5)-SUM($N462:AI462),('PTRM input'!$N$172*(1+rvanilla08)^0.5)/A30stdlife))</f>
        <v>0</v>
      </c>
      <c r="AK462" s="105">
        <f>IF(A30stdlife="n/a","n/a",IF(AK$3&gt;(A30stdlife+$E462),('PTRM input'!$N$172*(1+rvanilla08)^0.5)-SUM($N462:AJ462),('PTRM input'!$N$172*(1+rvanilla08)^0.5)/A30stdlife))</f>
        <v>0</v>
      </c>
      <c r="AL462" s="105">
        <f>IF(A30stdlife="n/a","n/a",IF(AL$3&gt;(A30stdlife+$E462),('PTRM input'!$N$172*(1+rvanilla08)^0.5)-SUM($N462:AK462),('PTRM input'!$N$172*(1+rvanilla08)^0.5)/A30stdlife))</f>
        <v>0</v>
      </c>
      <c r="AM462" s="105">
        <f>IF(A30stdlife="n/a","n/a",IF(AM$3&gt;(A30stdlife+$E462),('PTRM input'!$N$172*(1+rvanilla08)^0.5)-SUM($N462:AL462),('PTRM input'!$N$172*(1+rvanilla08)^0.5)/A30stdlife))</f>
        <v>0</v>
      </c>
      <c r="AN462" s="105">
        <f>IF(A30stdlife="n/a","n/a",IF(AN$3&gt;(A30stdlife+$E462),('PTRM input'!$N$172*(1+rvanilla08)^0.5)-SUM($N462:AM462),('PTRM input'!$N$172*(1+rvanilla08)^0.5)/A30stdlife))</f>
        <v>0</v>
      </c>
      <c r="AO462" s="105">
        <f>IF(A30stdlife="n/a","n/a",IF(AO$3&gt;(A30stdlife+$E462),('PTRM input'!$N$172*(1+rvanilla08)^0.5)-SUM($N462:AN462),('PTRM input'!$N$172*(1+rvanilla08)^0.5)/A30stdlife))</f>
        <v>0</v>
      </c>
      <c r="AP462" s="105">
        <f>IF(A30stdlife="n/a","n/a",IF(AP$3&gt;(A30stdlife+$E462),('PTRM input'!$N$172*(1+rvanilla08)^0.5)-SUM($N462:AO462),('PTRM input'!$N$172*(1+rvanilla08)^0.5)/A30stdlife))</f>
        <v>0</v>
      </c>
      <c r="AQ462" s="105">
        <f>IF(A30stdlife="n/a","n/a",IF(AQ$3&gt;(A30stdlife+$E462),('PTRM input'!$N$172*(1+rvanilla08)^0.5)-SUM($N462:AP462),('PTRM input'!$N$172*(1+rvanilla08)^0.5)/A30stdlife))</f>
        <v>0</v>
      </c>
      <c r="AR462" s="105">
        <f>IF(A30stdlife="n/a","n/a",IF(AR$3&gt;(A30stdlife+$E462),('PTRM input'!$N$172*(1+rvanilla08)^0.5)-SUM($N462:AQ462),('PTRM input'!$N$172*(1+rvanilla08)^0.5)/A30stdlife))</f>
        <v>0</v>
      </c>
      <c r="AS462" s="105">
        <f>IF(A30stdlife="n/a","n/a",IF(AS$3&gt;(A30stdlife+$E462),('PTRM input'!$N$172*(1+rvanilla08)^0.5)-SUM($N462:AR462),('PTRM input'!$N$172*(1+rvanilla08)^0.5)/A30stdlife))</f>
        <v>0</v>
      </c>
      <c r="AT462" s="105">
        <f>IF(A30stdlife="n/a","n/a",IF(AT$3&gt;(A30stdlife+$E462),('PTRM input'!$N$172*(1+rvanilla08)^0.5)-SUM($N462:AS462),('PTRM input'!$N$172*(1+rvanilla08)^0.5)/A30stdlife))</f>
        <v>0</v>
      </c>
      <c r="AU462" s="105">
        <f>IF(A30stdlife="n/a","n/a",IF(AU$3&gt;(A30stdlife+$E462),('PTRM input'!$N$172*(1+rvanilla08)^0.5)-SUM($N462:AT462),('PTRM input'!$N$172*(1+rvanilla08)^0.5)/A30stdlife))</f>
        <v>0</v>
      </c>
      <c r="AV462" s="105">
        <f>IF(A30stdlife="n/a","n/a",IF(AV$3&gt;(A30stdlife+$E462),('PTRM input'!$N$172*(1+rvanilla08)^0.5)-SUM($N462:AU462),('PTRM input'!$N$172*(1+rvanilla08)^0.5)/A30stdlife))</f>
        <v>0</v>
      </c>
      <c r="AW462" s="105">
        <f>IF(A30stdlife="n/a","n/a",IF(AW$3&gt;(A30stdlife+$E462),('PTRM input'!$N$172*(1+rvanilla08)^0.5)-SUM($N462:AV462),('PTRM input'!$N$172*(1+rvanilla08)^0.5)/A30stdlife))</f>
        <v>0</v>
      </c>
      <c r="AX462" s="105">
        <f>IF(A30stdlife="n/a","n/a",IF(AX$3&gt;(A30stdlife+$E462),('PTRM input'!$N$172*(1+rvanilla08)^0.5)-SUM($N462:AW462),('PTRM input'!$N$172*(1+rvanilla08)^0.5)/A30stdlife))</f>
        <v>0</v>
      </c>
      <c r="AY462" s="105">
        <f>IF(A30stdlife="n/a","n/a",IF(AY$3&gt;(A30stdlife+$E462),('PTRM input'!$N$172*(1+rvanilla08)^0.5)-SUM($N462:AX462),('PTRM input'!$N$172*(1+rvanilla08)^0.5)/A30stdlife))</f>
        <v>0</v>
      </c>
      <c r="AZ462" s="105">
        <f>IF(A30stdlife="n/a","n/a",IF(AZ$3&gt;(A30stdlife+$E462),('PTRM input'!$N$172*(1+rvanilla08)^0.5)-SUM($N462:AY462),('PTRM input'!$N$172*(1+rvanilla08)^0.5)/A30stdlife))</f>
        <v>0</v>
      </c>
      <c r="BA462" s="105">
        <f>IF(A30stdlife="n/a","n/a",IF(BA$3&gt;(A30stdlife+$E462),('PTRM input'!$N$172*(1+rvanilla08)^0.5)-SUM($N462:AZ462),('PTRM input'!$N$172*(1+rvanilla08)^0.5)/A30stdlife))</f>
        <v>0</v>
      </c>
      <c r="BB462" s="105">
        <f>IF(A30stdlife="n/a","n/a",IF(BB$3&gt;(A30stdlife+$E462),('PTRM input'!$N$172*(1+rvanilla08)^0.5)-SUM($N462:BA462),('PTRM input'!$N$172*(1+rvanilla08)^0.5)/A30stdlife))</f>
        <v>0</v>
      </c>
      <c r="BC462" s="105">
        <f>IF(A30stdlife="n/a","n/a",IF(BC$3&gt;(A30stdlife+$E462),('PTRM input'!$N$172*(1+rvanilla08)^0.5)-SUM($N462:BB462),('PTRM input'!$N$172*(1+rvanilla08)^0.5)/A30stdlife))</f>
        <v>0</v>
      </c>
      <c r="BD462" s="105">
        <f>IF(A30stdlife="n/a","n/a",IF(BD$3&gt;(A30stdlife+$E462),('PTRM input'!$N$172*(1+rvanilla08)^0.5)-SUM($N462:BC462),('PTRM input'!$N$172*(1+rvanilla08)^0.5)/A30stdlife))</f>
        <v>0</v>
      </c>
      <c r="BE462" s="105">
        <f>IF(A30stdlife="n/a","n/a",IF(BE$3&gt;(A30stdlife+$E462),('PTRM input'!$N$172*(1+rvanilla08)^0.5)-SUM($N462:BD462),('PTRM input'!$N$172*(1+rvanilla08)^0.5)/A30stdlife))</f>
        <v>0</v>
      </c>
      <c r="BF462" s="105">
        <f>IF(A30stdlife="n/a","n/a",IF(BF$3&gt;(A30stdlife+$E462),('PTRM input'!$N$172*(1+rvanilla08)^0.5)-SUM($N462:BE462),('PTRM input'!$N$172*(1+rvanilla08)^0.5)/A30stdlife))</f>
        <v>0</v>
      </c>
      <c r="BG462" s="105">
        <f>IF(A30stdlife="n/a","n/a",IF(BG$3&gt;(A30stdlife+$E462),('PTRM input'!$N$172*(1+rvanilla08)^0.5)-SUM($N462:BF462),('PTRM input'!$N$172*(1+rvanilla08)^0.5)/A30stdlife))</f>
        <v>0</v>
      </c>
      <c r="BH462" s="105">
        <f>IF(A30stdlife="n/a","n/a",IF(BH$3&gt;(A30stdlife+$E462),('PTRM input'!$N$172*(1+rvanilla08)^0.5)-SUM($N462:BG462),('PTRM input'!$N$172*(1+rvanilla08)^0.5)/A30stdlife))</f>
        <v>0</v>
      </c>
      <c r="BI462" s="105">
        <f>IF(A30stdlife="n/a","n/a",IF(BI$3&gt;(A30stdlife+$E462),('PTRM input'!$N$172*(1+rvanilla08)^0.5)-SUM($N462:BH462),('PTRM input'!$N$172*(1+rvanilla08)^0.5)/A30stdlife))</f>
        <v>0</v>
      </c>
      <c r="BJ462" s="234"/>
      <c r="BK462" s="234"/>
      <c r="BL462" s="234"/>
      <c r="BM462" s="234"/>
    </row>
    <row r="463" spans="1:65" s="190" customFormat="1" outlineLevel="2">
      <c r="A463" s="234"/>
      <c r="B463" s="32"/>
      <c r="C463" s="31"/>
      <c r="D463" s="930"/>
      <c r="E463" s="167">
        <v>9</v>
      </c>
      <c r="F463" s="34"/>
      <c r="G463" s="184"/>
      <c r="H463" s="186"/>
      <c r="I463" s="186"/>
      <c r="J463" s="186"/>
      <c r="K463" s="186"/>
      <c r="L463" s="186"/>
      <c r="M463" s="186"/>
      <c r="N463" s="186"/>
      <c r="O463" s="185"/>
      <c r="P463" s="105">
        <f>IF(A30stdlife="n/a","n/a",IF(P$3&gt;(A30stdlife+$E463),('PTRM input'!$O$172*(1+rvanilla09)^0.5)-SUM($O463:O463),('PTRM input'!$O$172*(1+rvanilla09)^0.5)/A30stdlife))</f>
        <v>0</v>
      </c>
      <c r="Q463" s="105">
        <f>IF(A30stdlife="n/a","n/a",IF(Q$3&gt;(A30stdlife+$E463),('PTRM input'!$O$172*(1+rvanilla09)^0.5)-SUM($O463:P463),('PTRM input'!$O$172*(1+rvanilla09)^0.5)/A30stdlife))</f>
        <v>0</v>
      </c>
      <c r="R463" s="105">
        <f>IF(A30stdlife="n/a","n/a",IF(R$3&gt;(A30stdlife+$E463),('PTRM input'!$O$172*(1+rvanilla09)^0.5)-SUM($O463:Q463),('PTRM input'!$O$172*(1+rvanilla09)^0.5)/A30stdlife))</f>
        <v>0</v>
      </c>
      <c r="S463" s="105">
        <f>IF(A30stdlife="n/a","n/a",IF(S$3&gt;(A30stdlife+$E463),('PTRM input'!$O$172*(1+rvanilla09)^0.5)-SUM($O463:R463),('PTRM input'!$O$172*(1+rvanilla09)^0.5)/A30stdlife))</f>
        <v>0</v>
      </c>
      <c r="T463" s="105">
        <f>IF(A30stdlife="n/a","n/a",IF(T$3&gt;(A30stdlife+$E463),('PTRM input'!$O$172*(1+rvanilla09)^0.5)-SUM($O463:S463),('PTRM input'!$O$172*(1+rvanilla09)^0.5)/A30stdlife))</f>
        <v>0</v>
      </c>
      <c r="U463" s="105">
        <f>IF(A30stdlife="n/a","n/a",IF(U$3&gt;(A30stdlife+$E463),('PTRM input'!$O$172*(1+rvanilla09)^0.5)-SUM($O463:T463),('PTRM input'!$O$172*(1+rvanilla09)^0.5)/A30stdlife))</f>
        <v>0</v>
      </c>
      <c r="V463" s="105">
        <f>IF(A30stdlife="n/a","n/a",IF(V$3&gt;(A30stdlife+$E463),('PTRM input'!$O$172*(1+rvanilla09)^0.5)-SUM($O463:U463),('PTRM input'!$O$172*(1+rvanilla09)^0.5)/A30stdlife))</f>
        <v>0</v>
      </c>
      <c r="W463" s="105">
        <f>IF(A30stdlife="n/a","n/a",IF(W$3&gt;(A30stdlife+$E463),('PTRM input'!$O$172*(1+rvanilla09)^0.5)-SUM($O463:V463),('PTRM input'!$O$172*(1+rvanilla09)^0.5)/A30stdlife))</f>
        <v>0</v>
      </c>
      <c r="X463" s="105">
        <f>IF(A30stdlife="n/a","n/a",IF(X$3&gt;(A30stdlife+$E463),('PTRM input'!$O$172*(1+rvanilla09)^0.5)-SUM($O463:W463),('PTRM input'!$O$172*(1+rvanilla09)^0.5)/A30stdlife))</f>
        <v>0</v>
      </c>
      <c r="Y463" s="105">
        <f>IF(A30stdlife="n/a","n/a",IF(Y$3&gt;(A30stdlife+$E463),('PTRM input'!$O$172*(1+rvanilla09)^0.5)-SUM($O463:X463),('PTRM input'!$O$172*(1+rvanilla09)^0.5)/A30stdlife))</f>
        <v>0</v>
      </c>
      <c r="Z463" s="105">
        <f>IF(A30stdlife="n/a","n/a",IF(Z$3&gt;(A30stdlife+$E463),('PTRM input'!$O$172*(1+rvanilla09)^0.5)-SUM($O463:Y463),('PTRM input'!$O$172*(1+rvanilla09)^0.5)/A30stdlife))</f>
        <v>0</v>
      </c>
      <c r="AA463" s="105">
        <f>IF(A30stdlife="n/a","n/a",IF(AA$3&gt;(A30stdlife+$E463),('PTRM input'!$O$172*(1+rvanilla09)^0.5)-SUM($O463:Z463),('PTRM input'!$O$172*(1+rvanilla09)^0.5)/A30stdlife))</f>
        <v>0</v>
      </c>
      <c r="AB463" s="105">
        <f>IF(A30stdlife="n/a","n/a",IF(AB$3&gt;(A30stdlife+$E463),('PTRM input'!$O$172*(1+rvanilla09)^0.5)-SUM($O463:AA463),('PTRM input'!$O$172*(1+rvanilla09)^0.5)/A30stdlife))</f>
        <v>0</v>
      </c>
      <c r="AC463" s="105">
        <f>IF(A30stdlife="n/a","n/a",IF(AC$3&gt;(A30stdlife+$E463),('PTRM input'!$O$172*(1+rvanilla09)^0.5)-SUM($O463:AB463),('PTRM input'!$O$172*(1+rvanilla09)^0.5)/A30stdlife))</f>
        <v>0</v>
      </c>
      <c r="AD463" s="105">
        <f>IF(A30stdlife="n/a","n/a",IF(AD$3&gt;(A30stdlife+$E463),('PTRM input'!$O$172*(1+rvanilla09)^0.5)-SUM($O463:AC463),('PTRM input'!$O$172*(1+rvanilla09)^0.5)/A30stdlife))</f>
        <v>0</v>
      </c>
      <c r="AE463" s="105">
        <f>IF(A30stdlife="n/a","n/a",IF(AE$3&gt;(A30stdlife+$E463),('PTRM input'!$O$172*(1+rvanilla09)^0.5)-SUM($O463:AD463),('PTRM input'!$O$172*(1+rvanilla09)^0.5)/A30stdlife))</f>
        <v>0</v>
      </c>
      <c r="AF463" s="105">
        <f>IF(A30stdlife="n/a","n/a",IF(AF$3&gt;(A30stdlife+$E463),('PTRM input'!$O$172*(1+rvanilla09)^0.5)-SUM($O463:AE463),('PTRM input'!$O$172*(1+rvanilla09)^0.5)/A30stdlife))</f>
        <v>0</v>
      </c>
      <c r="AG463" s="105">
        <f>IF(A30stdlife="n/a","n/a",IF(AG$3&gt;(A30stdlife+$E463),('PTRM input'!$O$172*(1+rvanilla09)^0.5)-SUM($O463:AF463),('PTRM input'!$O$172*(1+rvanilla09)^0.5)/A30stdlife))</f>
        <v>0</v>
      </c>
      <c r="AH463" s="105">
        <f>IF(A30stdlife="n/a","n/a",IF(AH$3&gt;(A30stdlife+$E463),('PTRM input'!$O$172*(1+rvanilla09)^0.5)-SUM($O463:AG463),('PTRM input'!$O$172*(1+rvanilla09)^0.5)/A30stdlife))</f>
        <v>0</v>
      </c>
      <c r="AI463" s="105">
        <f>IF(A30stdlife="n/a","n/a",IF(AI$3&gt;(A30stdlife+$E463),('PTRM input'!$O$172*(1+rvanilla09)^0.5)-SUM($O463:AH463),('PTRM input'!$O$172*(1+rvanilla09)^0.5)/A30stdlife))</f>
        <v>0</v>
      </c>
      <c r="AJ463" s="105">
        <f>IF(A30stdlife="n/a","n/a",IF(AJ$3&gt;(A30stdlife+$E463),('PTRM input'!$O$172*(1+rvanilla09)^0.5)-SUM($O463:AI463),('PTRM input'!$O$172*(1+rvanilla09)^0.5)/A30stdlife))</f>
        <v>0</v>
      </c>
      <c r="AK463" s="105">
        <f>IF(A30stdlife="n/a","n/a",IF(AK$3&gt;(A30stdlife+$E463),('PTRM input'!$O$172*(1+rvanilla09)^0.5)-SUM($O463:AJ463),('PTRM input'!$O$172*(1+rvanilla09)^0.5)/A30stdlife))</f>
        <v>0</v>
      </c>
      <c r="AL463" s="105">
        <f>IF(A30stdlife="n/a","n/a",IF(AL$3&gt;(A30stdlife+$E463),('PTRM input'!$O$172*(1+rvanilla09)^0.5)-SUM($O463:AK463),('PTRM input'!$O$172*(1+rvanilla09)^0.5)/A30stdlife))</f>
        <v>0</v>
      </c>
      <c r="AM463" s="105">
        <f>IF(A30stdlife="n/a","n/a",IF(AM$3&gt;(A30stdlife+$E463),('PTRM input'!$O$172*(1+rvanilla09)^0.5)-SUM($O463:AL463),('PTRM input'!$O$172*(1+rvanilla09)^0.5)/A30stdlife))</f>
        <v>0</v>
      </c>
      <c r="AN463" s="105">
        <f>IF(A30stdlife="n/a","n/a",IF(AN$3&gt;(A30stdlife+$E463),('PTRM input'!$O$172*(1+rvanilla09)^0.5)-SUM($O463:AM463),('PTRM input'!$O$172*(1+rvanilla09)^0.5)/A30stdlife))</f>
        <v>0</v>
      </c>
      <c r="AO463" s="105">
        <f>IF(A30stdlife="n/a","n/a",IF(AO$3&gt;(A30stdlife+$E463),('PTRM input'!$O$172*(1+rvanilla09)^0.5)-SUM($O463:AN463),('PTRM input'!$O$172*(1+rvanilla09)^0.5)/A30stdlife))</f>
        <v>0</v>
      </c>
      <c r="AP463" s="105">
        <f>IF(A30stdlife="n/a","n/a",IF(AP$3&gt;(A30stdlife+$E463),('PTRM input'!$O$172*(1+rvanilla09)^0.5)-SUM($O463:AO463),('PTRM input'!$O$172*(1+rvanilla09)^0.5)/A30stdlife))</f>
        <v>0</v>
      </c>
      <c r="AQ463" s="105">
        <f>IF(A30stdlife="n/a","n/a",IF(AQ$3&gt;(A30stdlife+$E463),('PTRM input'!$O$172*(1+rvanilla09)^0.5)-SUM($O463:AP463),('PTRM input'!$O$172*(1+rvanilla09)^0.5)/A30stdlife))</f>
        <v>0</v>
      </c>
      <c r="AR463" s="105">
        <f>IF(A30stdlife="n/a","n/a",IF(AR$3&gt;(A30stdlife+$E463),('PTRM input'!$O$172*(1+rvanilla09)^0.5)-SUM($O463:AQ463),('PTRM input'!$O$172*(1+rvanilla09)^0.5)/A30stdlife))</f>
        <v>0</v>
      </c>
      <c r="AS463" s="105">
        <f>IF(A30stdlife="n/a","n/a",IF(AS$3&gt;(A30stdlife+$E463),('PTRM input'!$O$172*(1+rvanilla09)^0.5)-SUM($O463:AR463),('PTRM input'!$O$172*(1+rvanilla09)^0.5)/A30stdlife))</f>
        <v>0</v>
      </c>
      <c r="AT463" s="105">
        <f>IF(A30stdlife="n/a","n/a",IF(AT$3&gt;(A30stdlife+$E463),('PTRM input'!$O$172*(1+rvanilla09)^0.5)-SUM($O463:AS463),('PTRM input'!$O$172*(1+rvanilla09)^0.5)/A30stdlife))</f>
        <v>0</v>
      </c>
      <c r="AU463" s="105">
        <f>IF(A30stdlife="n/a","n/a",IF(AU$3&gt;(A30stdlife+$E463),('PTRM input'!$O$172*(1+rvanilla09)^0.5)-SUM($O463:AT463),('PTRM input'!$O$172*(1+rvanilla09)^0.5)/A30stdlife))</f>
        <v>0</v>
      </c>
      <c r="AV463" s="105">
        <f>IF(A30stdlife="n/a","n/a",IF(AV$3&gt;(A30stdlife+$E463),('PTRM input'!$O$172*(1+rvanilla09)^0.5)-SUM($O463:AU463),('PTRM input'!$O$172*(1+rvanilla09)^0.5)/A30stdlife))</f>
        <v>0</v>
      </c>
      <c r="AW463" s="105">
        <f>IF(A30stdlife="n/a","n/a",IF(AW$3&gt;(A30stdlife+$E463),('PTRM input'!$O$172*(1+rvanilla09)^0.5)-SUM($O463:AV463),('PTRM input'!$O$172*(1+rvanilla09)^0.5)/A30stdlife))</f>
        <v>0</v>
      </c>
      <c r="AX463" s="105">
        <f>IF(A30stdlife="n/a","n/a",IF(AX$3&gt;(A30stdlife+$E463),('PTRM input'!$O$172*(1+rvanilla09)^0.5)-SUM($O463:AW463),('PTRM input'!$O$172*(1+rvanilla09)^0.5)/A30stdlife))</f>
        <v>0</v>
      </c>
      <c r="AY463" s="105">
        <f>IF(A30stdlife="n/a","n/a",IF(AY$3&gt;(A30stdlife+$E463),('PTRM input'!$O$172*(1+rvanilla09)^0.5)-SUM($O463:AX463),('PTRM input'!$O$172*(1+rvanilla09)^0.5)/A30stdlife))</f>
        <v>0</v>
      </c>
      <c r="AZ463" s="105">
        <f>IF(A30stdlife="n/a","n/a",IF(AZ$3&gt;(A30stdlife+$E463),('PTRM input'!$O$172*(1+rvanilla09)^0.5)-SUM($O463:AY463),('PTRM input'!$O$172*(1+rvanilla09)^0.5)/A30stdlife))</f>
        <v>0</v>
      </c>
      <c r="BA463" s="105">
        <f>IF(A30stdlife="n/a","n/a",IF(BA$3&gt;(A30stdlife+$E463),('PTRM input'!$O$172*(1+rvanilla09)^0.5)-SUM($O463:AZ463),('PTRM input'!$O$172*(1+rvanilla09)^0.5)/A30stdlife))</f>
        <v>0</v>
      </c>
      <c r="BB463" s="105">
        <f>IF(A30stdlife="n/a","n/a",IF(BB$3&gt;(A30stdlife+$E463),('PTRM input'!$O$172*(1+rvanilla09)^0.5)-SUM($O463:BA463),('PTRM input'!$O$172*(1+rvanilla09)^0.5)/A30stdlife))</f>
        <v>0</v>
      </c>
      <c r="BC463" s="105">
        <f>IF(A30stdlife="n/a","n/a",IF(BC$3&gt;(A30stdlife+$E463),('PTRM input'!$O$172*(1+rvanilla09)^0.5)-SUM($O463:BB463),('PTRM input'!$O$172*(1+rvanilla09)^0.5)/A30stdlife))</f>
        <v>0</v>
      </c>
      <c r="BD463" s="105">
        <f>IF(A30stdlife="n/a","n/a",IF(BD$3&gt;(A30stdlife+$E463),('PTRM input'!$O$172*(1+rvanilla09)^0.5)-SUM($O463:BC463),('PTRM input'!$O$172*(1+rvanilla09)^0.5)/A30stdlife))</f>
        <v>0</v>
      </c>
      <c r="BE463" s="105">
        <f>IF(A30stdlife="n/a","n/a",IF(BE$3&gt;(A30stdlife+$E463),('PTRM input'!$O$172*(1+rvanilla09)^0.5)-SUM($O463:BD463),('PTRM input'!$O$172*(1+rvanilla09)^0.5)/A30stdlife))</f>
        <v>0</v>
      </c>
      <c r="BF463" s="105">
        <f>IF(A30stdlife="n/a","n/a",IF(BF$3&gt;(A30stdlife+$E463),('PTRM input'!$O$172*(1+rvanilla09)^0.5)-SUM($O463:BE463),('PTRM input'!$O$172*(1+rvanilla09)^0.5)/A30stdlife))</f>
        <v>0</v>
      </c>
      <c r="BG463" s="105">
        <f>IF(A30stdlife="n/a","n/a",IF(BG$3&gt;(A30stdlife+$E463),('PTRM input'!$O$172*(1+rvanilla09)^0.5)-SUM($O463:BF463),('PTRM input'!$O$172*(1+rvanilla09)^0.5)/A30stdlife))</f>
        <v>0</v>
      </c>
      <c r="BH463" s="105">
        <f>IF(A30stdlife="n/a","n/a",IF(BH$3&gt;(A30stdlife+$E463),('PTRM input'!$O$172*(1+rvanilla09)^0.5)-SUM($O463:BG463),('PTRM input'!$O$172*(1+rvanilla09)^0.5)/A30stdlife))</f>
        <v>0</v>
      </c>
      <c r="BI463" s="105">
        <f>IF(A30stdlife="n/a","n/a",IF(BI$3&gt;(A30stdlife+$E463),('PTRM input'!$O$172*(1+rvanilla09)^0.5)-SUM($O463:BH463),('PTRM input'!$O$172*(1+rvanilla09)^0.5)/A30stdlife))</f>
        <v>0</v>
      </c>
      <c r="BJ463" s="234"/>
      <c r="BK463" s="234"/>
      <c r="BL463" s="234"/>
      <c r="BM463" s="234"/>
    </row>
    <row r="464" spans="1:65" s="190" customFormat="1" outlineLevel="2">
      <c r="A464" s="234"/>
      <c r="B464" s="32"/>
      <c r="C464" s="31"/>
      <c r="D464" s="930"/>
      <c r="E464" s="168">
        <v>10</v>
      </c>
      <c r="F464" s="34"/>
      <c r="G464" s="184"/>
      <c r="H464" s="186"/>
      <c r="I464" s="186"/>
      <c r="J464" s="186"/>
      <c r="K464" s="186"/>
      <c r="L464" s="186"/>
      <c r="M464" s="186"/>
      <c r="N464" s="186"/>
      <c r="O464" s="186"/>
      <c r="P464" s="185"/>
      <c r="Q464" s="105">
        <f>IF(A30stdlife="n/a","n/a",IF(Q$3&gt;(A30stdlife+$E464),('PTRM input'!$P$172*(1+rvanilla10)^0.5)-SUM($P464:P464),('PTRM input'!$P$172*(1+rvanilla10)^0.5)/A30stdlife))</f>
        <v>0</v>
      </c>
      <c r="R464" s="105">
        <f>IF(A30stdlife="n/a","n/a",IF(R$3&gt;(A30stdlife+$E464),('PTRM input'!$P$172*(1+rvanilla10)^0.5)-SUM($P464:Q464),('PTRM input'!$P$172*(1+rvanilla10)^0.5)/A30stdlife))</f>
        <v>0</v>
      </c>
      <c r="S464" s="105">
        <f>IF(A30stdlife="n/a","n/a",IF(S$3&gt;(A30stdlife+$E464),('PTRM input'!$P$172*(1+rvanilla10)^0.5)-SUM($P464:R464),('PTRM input'!$P$172*(1+rvanilla10)^0.5)/A30stdlife))</f>
        <v>0</v>
      </c>
      <c r="T464" s="105">
        <f>IF(A30stdlife="n/a","n/a",IF(T$3&gt;(A30stdlife+$E464),('PTRM input'!$P$172*(1+rvanilla10)^0.5)-SUM($P464:S464),('PTRM input'!$P$172*(1+rvanilla10)^0.5)/A30stdlife))</f>
        <v>0</v>
      </c>
      <c r="U464" s="105">
        <f>IF(A30stdlife="n/a","n/a",IF(U$3&gt;(A30stdlife+$E464),('PTRM input'!$P$172*(1+rvanilla10)^0.5)-SUM($P464:T464),('PTRM input'!$P$172*(1+rvanilla10)^0.5)/A30stdlife))</f>
        <v>0</v>
      </c>
      <c r="V464" s="105">
        <f>IF(A30stdlife="n/a","n/a",IF(V$3&gt;(A30stdlife+$E464),('PTRM input'!$P$172*(1+rvanilla10)^0.5)-SUM($P464:U464),('PTRM input'!$P$172*(1+rvanilla10)^0.5)/A30stdlife))</f>
        <v>0</v>
      </c>
      <c r="W464" s="105">
        <f>IF(A30stdlife="n/a","n/a",IF(W$3&gt;(A30stdlife+$E464),('PTRM input'!$P$172*(1+rvanilla10)^0.5)-SUM($P464:V464),('PTRM input'!$P$172*(1+rvanilla10)^0.5)/A30stdlife))</f>
        <v>0</v>
      </c>
      <c r="X464" s="105">
        <f>IF(A30stdlife="n/a","n/a",IF(X$3&gt;(A30stdlife+$E464),('PTRM input'!$P$172*(1+rvanilla10)^0.5)-SUM($P464:W464),('PTRM input'!$P$172*(1+rvanilla10)^0.5)/A30stdlife))</f>
        <v>0</v>
      </c>
      <c r="Y464" s="105">
        <f>IF(A30stdlife="n/a","n/a",IF(Y$3&gt;(A30stdlife+$E464),('PTRM input'!$P$172*(1+rvanilla10)^0.5)-SUM($P464:X464),('PTRM input'!$P$172*(1+rvanilla10)^0.5)/A30stdlife))</f>
        <v>0</v>
      </c>
      <c r="Z464" s="105">
        <f>IF(A30stdlife="n/a","n/a",IF(Z$3&gt;(A30stdlife+$E464),('PTRM input'!$P$172*(1+rvanilla10)^0.5)-SUM($P464:Y464),('PTRM input'!$P$172*(1+rvanilla10)^0.5)/A30stdlife))</f>
        <v>0</v>
      </c>
      <c r="AA464" s="105">
        <f>IF(A30stdlife="n/a","n/a",IF(AA$3&gt;(A30stdlife+$E464),('PTRM input'!$P$172*(1+rvanilla10)^0.5)-SUM($P464:Z464),('PTRM input'!$P$172*(1+rvanilla10)^0.5)/A30stdlife))</f>
        <v>0</v>
      </c>
      <c r="AB464" s="105">
        <f>IF(A30stdlife="n/a","n/a",IF(AB$3&gt;(A30stdlife+$E464),('PTRM input'!$P$172*(1+rvanilla10)^0.5)-SUM($P464:AA464),('PTRM input'!$P$172*(1+rvanilla10)^0.5)/A30stdlife))</f>
        <v>0</v>
      </c>
      <c r="AC464" s="105">
        <f>IF(A30stdlife="n/a","n/a",IF(AC$3&gt;(A30stdlife+$E464),('PTRM input'!$P$172*(1+rvanilla10)^0.5)-SUM($P464:AB464),('PTRM input'!$P$172*(1+rvanilla10)^0.5)/A30stdlife))</f>
        <v>0</v>
      </c>
      <c r="AD464" s="105">
        <f>IF(A30stdlife="n/a","n/a",IF(AD$3&gt;(A30stdlife+$E464),('PTRM input'!$P$172*(1+rvanilla10)^0.5)-SUM($P464:AC464),('PTRM input'!$P$172*(1+rvanilla10)^0.5)/A30stdlife))</f>
        <v>0</v>
      </c>
      <c r="AE464" s="105">
        <f>IF(A30stdlife="n/a","n/a",IF(AE$3&gt;(A30stdlife+$E464),('PTRM input'!$P$172*(1+rvanilla10)^0.5)-SUM($P464:AD464),('PTRM input'!$P$172*(1+rvanilla10)^0.5)/A30stdlife))</f>
        <v>0</v>
      </c>
      <c r="AF464" s="105">
        <f>IF(A30stdlife="n/a","n/a",IF(AF$3&gt;(A30stdlife+$E464),('PTRM input'!$P$172*(1+rvanilla10)^0.5)-SUM($P464:AE464),('PTRM input'!$P$172*(1+rvanilla10)^0.5)/A30stdlife))</f>
        <v>0</v>
      </c>
      <c r="AG464" s="105">
        <f>IF(A30stdlife="n/a","n/a",IF(AG$3&gt;(A30stdlife+$E464),('PTRM input'!$P$172*(1+rvanilla10)^0.5)-SUM($P464:AF464),('PTRM input'!$P$172*(1+rvanilla10)^0.5)/A30stdlife))</f>
        <v>0</v>
      </c>
      <c r="AH464" s="105">
        <f>IF(A30stdlife="n/a","n/a",IF(AH$3&gt;(A30stdlife+$E464),('PTRM input'!$P$172*(1+rvanilla10)^0.5)-SUM($P464:AG464),('PTRM input'!$P$172*(1+rvanilla10)^0.5)/A30stdlife))</f>
        <v>0</v>
      </c>
      <c r="AI464" s="105">
        <f>IF(A30stdlife="n/a","n/a",IF(AI$3&gt;(A30stdlife+$E464),('PTRM input'!$P$172*(1+rvanilla10)^0.5)-SUM($P464:AH464),('PTRM input'!$P$172*(1+rvanilla10)^0.5)/A30stdlife))</f>
        <v>0</v>
      </c>
      <c r="AJ464" s="105">
        <f>IF(A30stdlife="n/a","n/a",IF(AJ$3&gt;(A30stdlife+$E464),('PTRM input'!$P$172*(1+rvanilla10)^0.5)-SUM($P464:AI464),('PTRM input'!$P$172*(1+rvanilla10)^0.5)/A30stdlife))</f>
        <v>0</v>
      </c>
      <c r="AK464" s="105">
        <f>IF(A30stdlife="n/a","n/a",IF(AK$3&gt;(A30stdlife+$E464),('PTRM input'!$P$172*(1+rvanilla10)^0.5)-SUM($P464:AJ464),('PTRM input'!$P$172*(1+rvanilla10)^0.5)/A30stdlife))</f>
        <v>0</v>
      </c>
      <c r="AL464" s="105">
        <f>IF(A30stdlife="n/a","n/a",IF(AL$3&gt;(A30stdlife+$E464),('PTRM input'!$P$172*(1+rvanilla10)^0.5)-SUM($P464:AK464),('PTRM input'!$P$172*(1+rvanilla10)^0.5)/A30stdlife))</f>
        <v>0</v>
      </c>
      <c r="AM464" s="105">
        <f>IF(A30stdlife="n/a","n/a",IF(AM$3&gt;(A30stdlife+$E464),('PTRM input'!$P$172*(1+rvanilla10)^0.5)-SUM($P464:AL464),('PTRM input'!$P$172*(1+rvanilla10)^0.5)/A30stdlife))</f>
        <v>0</v>
      </c>
      <c r="AN464" s="105">
        <f>IF(A30stdlife="n/a","n/a",IF(AN$3&gt;(A30stdlife+$E464),('PTRM input'!$P$172*(1+rvanilla10)^0.5)-SUM($P464:AM464),('PTRM input'!$P$172*(1+rvanilla10)^0.5)/A30stdlife))</f>
        <v>0</v>
      </c>
      <c r="AO464" s="105">
        <f>IF(A30stdlife="n/a","n/a",IF(AO$3&gt;(A30stdlife+$E464),('PTRM input'!$P$172*(1+rvanilla10)^0.5)-SUM($P464:AN464),('PTRM input'!$P$172*(1+rvanilla10)^0.5)/A30stdlife))</f>
        <v>0</v>
      </c>
      <c r="AP464" s="105">
        <f>IF(A30stdlife="n/a","n/a",IF(AP$3&gt;(A30stdlife+$E464),('PTRM input'!$P$172*(1+rvanilla10)^0.5)-SUM($P464:AO464),('PTRM input'!$P$172*(1+rvanilla10)^0.5)/A30stdlife))</f>
        <v>0</v>
      </c>
      <c r="AQ464" s="105">
        <f>IF(A30stdlife="n/a","n/a",IF(AQ$3&gt;(A30stdlife+$E464),('PTRM input'!$P$172*(1+rvanilla10)^0.5)-SUM($P464:AP464),('PTRM input'!$P$172*(1+rvanilla10)^0.5)/A30stdlife))</f>
        <v>0</v>
      </c>
      <c r="AR464" s="105">
        <f>IF(A30stdlife="n/a","n/a",IF(AR$3&gt;(A30stdlife+$E464),('PTRM input'!$P$172*(1+rvanilla10)^0.5)-SUM($P464:AQ464),('PTRM input'!$P$172*(1+rvanilla10)^0.5)/A30stdlife))</f>
        <v>0</v>
      </c>
      <c r="AS464" s="105">
        <f>IF(A30stdlife="n/a","n/a",IF(AS$3&gt;(A30stdlife+$E464),('PTRM input'!$P$172*(1+rvanilla10)^0.5)-SUM($P464:AR464),('PTRM input'!$P$172*(1+rvanilla10)^0.5)/A30stdlife))</f>
        <v>0</v>
      </c>
      <c r="AT464" s="105">
        <f>IF(A30stdlife="n/a","n/a",IF(AT$3&gt;(A30stdlife+$E464),('PTRM input'!$P$172*(1+rvanilla10)^0.5)-SUM($P464:AS464),('PTRM input'!$P$172*(1+rvanilla10)^0.5)/A30stdlife))</f>
        <v>0</v>
      </c>
      <c r="AU464" s="105">
        <f>IF(A30stdlife="n/a","n/a",IF(AU$3&gt;(A30stdlife+$E464),('PTRM input'!$P$172*(1+rvanilla10)^0.5)-SUM($P464:AT464),('PTRM input'!$P$172*(1+rvanilla10)^0.5)/A30stdlife))</f>
        <v>0</v>
      </c>
      <c r="AV464" s="105">
        <f>IF(A30stdlife="n/a","n/a",IF(AV$3&gt;(A30stdlife+$E464),('PTRM input'!$P$172*(1+rvanilla10)^0.5)-SUM($P464:AU464),('PTRM input'!$P$172*(1+rvanilla10)^0.5)/A30stdlife))</f>
        <v>0</v>
      </c>
      <c r="AW464" s="105">
        <f>IF(A30stdlife="n/a","n/a",IF(AW$3&gt;(A30stdlife+$E464),('PTRM input'!$P$172*(1+rvanilla10)^0.5)-SUM($P464:AV464),('PTRM input'!$P$172*(1+rvanilla10)^0.5)/A30stdlife))</f>
        <v>0</v>
      </c>
      <c r="AX464" s="105">
        <f>IF(A30stdlife="n/a","n/a",IF(AX$3&gt;(A30stdlife+$E464),('PTRM input'!$P$172*(1+rvanilla10)^0.5)-SUM($P464:AW464),('PTRM input'!$P$172*(1+rvanilla10)^0.5)/A30stdlife))</f>
        <v>0</v>
      </c>
      <c r="AY464" s="105">
        <f>IF(A30stdlife="n/a","n/a",IF(AY$3&gt;(A30stdlife+$E464),('PTRM input'!$P$172*(1+rvanilla10)^0.5)-SUM($P464:AX464),('PTRM input'!$P$172*(1+rvanilla10)^0.5)/A30stdlife))</f>
        <v>0</v>
      </c>
      <c r="AZ464" s="105">
        <f>IF(A30stdlife="n/a","n/a",IF(AZ$3&gt;(A30stdlife+$E464),('PTRM input'!$P$172*(1+rvanilla10)^0.5)-SUM($P464:AY464),('PTRM input'!$P$172*(1+rvanilla10)^0.5)/A30stdlife))</f>
        <v>0</v>
      </c>
      <c r="BA464" s="105">
        <f>IF(A30stdlife="n/a","n/a",IF(BA$3&gt;(A30stdlife+$E464),('PTRM input'!$P$172*(1+rvanilla10)^0.5)-SUM($P464:AZ464),('PTRM input'!$P$172*(1+rvanilla10)^0.5)/A30stdlife))</f>
        <v>0</v>
      </c>
      <c r="BB464" s="105">
        <f>IF(A30stdlife="n/a","n/a",IF(BB$3&gt;(A30stdlife+$E464),('PTRM input'!$P$172*(1+rvanilla10)^0.5)-SUM($P464:BA464),('PTRM input'!$P$172*(1+rvanilla10)^0.5)/A30stdlife))</f>
        <v>0</v>
      </c>
      <c r="BC464" s="105">
        <f>IF(A30stdlife="n/a","n/a",IF(BC$3&gt;(A30stdlife+$E464),('PTRM input'!$P$172*(1+rvanilla10)^0.5)-SUM($P464:BB464),('PTRM input'!$P$172*(1+rvanilla10)^0.5)/A30stdlife))</f>
        <v>0</v>
      </c>
      <c r="BD464" s="105">
        <f>IF(A30stdlife="n/a","n/a",IF(BD$3&gt;(A30stdlife+$E464),('PTRM input'!$P$172*(1+rvanilla10)^0.5)-SUM($P464:BC464),('PTRM input'!$P$172*(1+rvanilla10)^0.5)/A30stdlife))</f>
        <v>0</v>
      </c>
      <c r="BE464" s="105">
        <f>IF(A30stdlife="n/a","n/a",IF(BE$3&gt;(A30stdlife+$E464),('PTRM input'!$P$172*(1+rvanilla10)^0.5)-SUM($P464:BD464),('PTRM input'!$P$172*(1+rvanilla10)^0.5)/A30stdlife))</f>
        <v>0</v>
      </c>
      <c r="BF464" s="105">
        <f>IF(A30stdlife="n/a","n/a",IF(BF$3&gt;(A30stdlife+$E464),('PTRM input'!$P$172*(1+rvanilla10)^0.5)-SUM($P464:BE464),('PTRM input'!$P$172*(1+rvanilla10)^0.5)/A30stdlife))</f>
        <v>0</v>
      </c>
      <c r="BG464" s="105">
        <f>IF(A30stdlife="n/a","n/a",IF(BG$3&gt;(A30stdlife+$E464),('PTRM input'!$P$172*(1+rvanilla10)^0.5)-SUM($P464:BF464),('PTRM input'!$P$172*(1+rvanilla10)^0.5)/A30stdlife))</f>
        <v>0</v>
      </c>
      <c r="BH464" s="105">
        <f>IF(A30stdlife="n/a","n/a",IF(BH$3&gt;(A30stdlife+$E464),('PTRM input'!$P$172*(1+rvanilla10)^0.5)-SUM($P464:BG464),('PTRM input'!$P$172*(1+rvanilla10)^0.5)/A30stdlife))</f>
        <v>0</v>
      </c>
      <c r="BI464" s="105">
        <f>IF(A30stdlife="n/a","n/a",IF(BI$3&gt;(A30stdlife+$E464),('PTRM input'!$P$172*(1+rvanilla10)^0.5)-SUM($P464:BH464),('PTRM input'!$P$172*(1+rvanilla10)^0.5)/A30stdlife))</f>
        <v>0</v>
      </c>
      <c r="BJ464" s="234"/>
      <c r="BK464" s="234"/>
      <c r="BL464" s="234"/>
      <c r="BM464" s="234"/>
    </row>
    <row r="465" spans="1:65" s="190" customFormat="1" outlineLevel="1">
      <c r="A465" s="234"/>
      <c r="B465" s="17"/>
      <c r="C465" s="32" t="str">
        <f>Asset30</f>
        <v>Equity raising costs</v>
      </c>
      <c r="D465" s="17"/>
      <c r="E465" s="17"/>
      <c r="F465" s="30"/>
      <c r="G465" s="102">
        <f t="shared" ref="G465:AL465" si="95">SUM(G453:G464)</f>
        <v>0.13411429531787178</v>
      </c>
      <c r="H465" s="102">
        <f t="shared" si="95"/>
        <v>0.445882341465976</v>
      </c>
      <c r="I465" s="102">
        <f t="shared" si="95"/>
        <v>0.445882341465976</v>
      </c>
      <c r="J465" s="102">
        <f t="shared" si="95"/>
        <v>0.445882341465976</v>
      </c>
      <c r="K465" s="102">
        <f t="shared" si="95"/>
        <v>0.445882341465976</v>
      </c>
      <c r="L465" s="102">
        <f t="shared" si="95"/>
        <v>0.445882341465976</v>
      </c>
      <c r="M465" s="102">
        <f t="shared" si="95"/>
        <v>0.445882341465976</v>
      </c>
      <c r="N465" s="102">
        <f t="shared" si="95"/>
        <v>0.445882341465976</v>
      </c>
      <c r="O465" s="102">
        <f t="shared" si="95"/>
        <v>0.445882341465976</v>
      </c>
      <c r="P465" s="102">
        <f t="shared" si="95"/>
        <v>0.445882341465976</v>
      </c>
      <c r="Q465" s="102">
        <f t="shared" si="95"/>
        <v>0.445882341465976</v>
      </c>
      <c r="R465" s="102">
        <f t="shared" si="95"/>
        <v>0.445882341465976</v>
      </c>
      <c r="S465" s="102">
        <f t="shared" si="95"/>
        <v>0.445882341465976</v>
      </c>
      <c r="T465" s="102">
        <f t="shared" si="95"/>
        <v>0.445882341465976</v>
      </c>
      <c r="U465" s="102">
        <f t="shared" si="95"/>
        <v>0.445882341465976</v>
      </c>
      <c r="V465" s="102">
        <f t="shared" si="95"/>
        <v>0.445882341465976</v>
      </c>
      <c r="W465" s="102">
        <f t="shared" si="95"/>
        <v>0.445882341465976</v>
      </c>
      <c r="X465" s="102">
        <f t="shared" si="95"/>
        <v>0.445882341465976</v>
      </c>
      <c r="Y465" s="102">
        <f t="shared" si="95"/>
        <v>0.445882341465976</v>
      </c>
      <c r="Z465" s="102">
        <f t="shared" si="95"/>
        <v>0.445882341465976</v>
      </c>
      <c r="AA465" s="102">
        <f t="shared" si="95"/>
        <v>0.445882341465976</v>
      </c>
      <c r="AB465" s="102">
        <f t="shared" si="95"/>
        <v>0.445882341465976</v>
      </c>
      <c r="AC465" s="102">
        <f t="shared" si="95"/>
        <v>0.445882341465976</v>
      </c>
      <c r="AD465" s="102">
        <f t="shared" si="95"/>
        <v>0.445882341465976</v>
      </c>
      <c r="AE465" s="102">
        <f t="shared" si="95"/>
        <v>0.445882341465976</v>
      </c>
      <c r="AF465" s="102">
        <f t="shared" si="95"/>
        <v>0.445882341465976</v>
      </c>
      <c r="AG465" s="102">
        <f t="shared" si="95"/>
        <v>0.445882341465976</v>
      </c>
      <c r="AH465" s="102">
        <f t="shared" si="95"/>
        <v>0.445882341465976</v>
      </c>
      <c r="AI465" s="102">
        <f t="shared" si="95"/>
        <v>0.445882341465976</v>
      </c>
      <c r="AJ465" s="102">
        <f t="shared" si="95"/>
        <v>0.445882341465976</v>
      </c>
      <c r="AK465" s="102">
        <f t="shared" si="95"/>
        <v>0.445882341465976</v>
      </c>
      <c r="AL465" s="102">
        <f t="shared" si="95"/>
        <v>0.445882341465976</v>
      </c>
      <c r="AM465" s="102">
        <f t="shared" ref="AM465:BI465" si="96">SUM(AM453:AM464)</f>
        <v>0.445882341465976</v>
      </c>
      <c r="AN465" s="102">
        <f t="shared" si="96"/>
        <v>0.445882341465976</v>
      </c>
      <c r="AO465" s="102">
        <f t="shared" si="96"/>
        <v>0.445882341465976</v>
      </c>
      <c r="AP465" s="102">
        <f t="shared" si="96"/>
        <v>0.445882341465976</v>
      </c>
      <c r="AQ465" s="102">
        <f t="shared" si="96"/>
        <v>0.445882341465976</v>
      </c>
      <c r="AR465" s="102">
        <f t="shared" si="96"/>
        <v>0.445882341465976</v>
      </c>
      <c r="AS465" s="102">
        <f t="shared" si="96"/>
        <v>0.445882341465976</v>
      </c>
      <c r="AT465" s="102">
        <f t="shared" si="96"/>
        <v>0.445882341465976</v>
      </c>
      <c r="AU465" s="102">
        <f t="shared" si="96"/>
        <v>0.445882341465976</v>
      </c>
      <c r="AV465" s="102">
        <f t="shared" si="96"/>
        <v>0.33682546783126449</v>
      </c>
      <c r="AW465" s="102">
        <f t="shared" si="96"/>
        <v>0.31176804614810422</v>
      </c>
      <c r="AX465" s="102">
        <f t="shared" si="96"/>
        <v>8.8035810016183547E-2</v>
      </c>
      <c r="AY465" s="102">
        <f t="shared" si="96"/>
        <v>0</v>
      </c>
      <c r="AZ465" s="102">
        <f t="shared" si="96"/>
        <v>0</v>
      </c>
      <c r="BA465" s="102">
        <f t="shared" si="96"/>
        <v>0</v>
      </c>
      <c r="BB465" s="102">
        <f t="shared" si="96"/>
        <v>0</v>
      </c>
      <c r="BC465" s="102">
        <f t="shared" si="96"/>
        <v>0</v>
      </c>
      <c r="BD465" s="102">
        <f t="shared" si="96"/>
        <v>0</v>
      </c>
      <c r="BE465" s="102">
        <f t="shared" si="96"/>
        <v>0</v>
      </c>
      <c r="BF465" s="102">
        <f t="shared" si="96"/>
        <v>0</v>
      </c>
      <c r="BG465" s="102">
        <f t="shared" si="96"/>
        <v>0</v>
      </c>
      <c r="BH465" s="102">
        <f t="shared" si="96"/>
        <v>0</v>
      </c>
      <c r="BI465" s="102">
        <f t="shared" si="96"/>
        <v>0</v>
      </c>
      <c r="BJ465" s="234"/>
      <c r="BK465" s="234"/>
      <c r="BL465" s="234"/>
      <c r="BM465" s="234"/>
    </row>
    <row r="466" spans="1:65" s="190" customFormat="1">
      <c r="A466" s="234"/>
      <c r="B466" s="234" t="s">
        <v>106</v>
      </c>
      <c r="C466" s="234"/>
      <c r="D466" s="234"/>
      <c r="E466" s="234"/>
      <c r="F466" s="563">
        <f>F9</f>
        <v>3307.0035750175816</v>
      </c>
      <c r="G466" s="563">
        <f>F466-G75+G10</f>
        <v>3479.5161510853231</v>
      </c>
      <c r="H466" s="563">
        <f t="shared" ref="H466:AL466" si="97">G466-H75+H10</f>
        <v>3693.319397973944</v>
      </c>
      <c r="I466" s="563">
        <f>H466-I75+I10</f>
        <v>3921.5630562868014</v>
      </c>
      <c r="J466" s="563">
        <f t="shared" si="97"/>
        <v>4085.6732084873515</v>
      </c>
      <c r="K466" s="563">
        <f t="shared" si="97"/>
        <v>4193.3522755405656</v>
      </c>
      <c r="L466" s="563">
        <f t="shared" si="97"/>
        <v>3994.9450799166239</v>
      </c>
      <c r="M466" s="563">
        <f t="shared" si="97"/>
        <v>3804.3098655569452</v>
      </c>
      <c r="N466" s="563">
        <f t="shared" si="97"/>
        <v>3620.4347820145726</v>
      </c>
      <c r="O466" s="563">
        <f t="shared" si="97"/>
        <v>3444.4524015455122</v>
      </c>
      <c r="P466" s="563">
        <f t="shared" si="97"/>
        <v>3274.7028772107033</v>
      </c>
      <c r="Q466" s="563">
        <f t="shared" si="97"/>
        <v>3108.5565343087442</v>
      </c>
      <c r="R466" s="563">
        <f t="shared" si="97"/>
        <v>2946.8978734285133</v>
      </c>
      <c r="S466" s="563">
        <f t="shared" si="97"/>
        <v>2786.011918886607</v>
      </c>
      <c r="T466" s="563">
        <f t="shared" si="97"/>
        <v>2626.0800177073947</v>
      </c>
      <c r="U466" s="563">
        <f t="shared" si="97"/>
        <v>2468.5630893759467</v>
      </c>
      <c r="V466" s="563">
        <f t="shared" si="97"/>
        <v>2314.3698637296343</v>
      </c>
      <c r="W466" s="563">
        <f t="shared" si="97"/>
        <v>2164.778845130556</v>
      </c>
      <c r="X466" s="563">
        <f t="shared" si="97"/>
        <v>2018.6821739752879</v>
      </c>
      <c r="Y466" s="563">
        <f t="shared" si="97"/>
        <v>1874.2463717147409</v>
      </c>
      <c r="Z466" s="563">
        <f t="shared" si="97"/>
        <v>1730.8358011895514</v>
      </c>
      <c r="AA466" s="563">
        <f t="shared" si="97"/>
        <v>1618.3974881339948</v>
      </c>
      <c r="AB466" s="563">
        <f t="shared" si="97"/>
        <v>1556.4327961230099</v>
      </c>
      <c r="AC466" s="563">
        <f t="shared" si="97"/>
        <v>1498.1391693327803</v>
      </c>
      <c r="AD466" s="563">
        <f t="shared" si="97"/>
        <v>1440.4870381304902</v>
      </c>
      <c r="AE466" s="563">
        <f t="shared" si="97"/>
        <v>1384.149941865647</v>
      </c>
      <c r="AF466" s="563">
        <f t="shared" si="97"/>
        <v>1329.290310548904</v>
      </c>
      <c r="AG466" s="563">
        <f t="shared" si="97"/>
        <v>1275.1834498840078</v>
      </c>
      <c r="AH466" s="563">
        <f t="shared" si="97"/>
        <v>1221.564929797951</v>
      </c>
      <c r="AI466" s="563">
        <f t="shared" si="97"/>
        <v>1168.4203746190758</v>
      </c>
      <c r="AJ466" s="563">
        <f t="shared" si="97"/>
        <v>1115.7275334876433</v>
      </c>
      <c r="AK466" s="563">
        <f t="shared" si="97"/>
        <v>1063.5597003005241</v>
      </c>
      <c r="AL466" s="563">
        <f t="shared" si="97"/>
        <v>1011.7094250059581</v>
      </c>
      <c r="AM466" s="563">
        <f t="shared" ref="AM466:BI466" si="98">AL466-AM75+AM10</f>
        <v>959.85914971139209</v>
      </c>
      <c r="AN466" s="563">
        <f t="shared" si="98"/>
        <v>908.00887441682607</v>
      </c>
      <c r="AO466" s="563">
        <f t="shared" si="98"/>
        <v>856.15859912226006</v>
      </c>
      <c r="AP466" s="563">
        <f t="shared" si="98"/>
        <v>804.30832382769404</v>
      </c>
      <c r="AQ466" s="563">
        <f t="shared" si="98"/>
        <v>752.45804853312802</v>
      </c>
      <c r="AR466" s="563">
        <f t="shared" si="98"/>
        <v>700.607773238562</v>
      </c>
      <c r="AS466" s="563">
        <f t="shared" si="98"/>
        <v>648.75749794399599</v>
      </c>
      <c r="AT466" s="563">
        <f t="shared" si="98"/>
        <v>596.90722264942997</v>
      </c>
      <c r="AU466" s="563">
        <f t="shared" si="98"/>
        <v>545.05694735486395</v>
      </c>
      <c r="AV466" s="563">
        <f t="shared" si="98"/>
        <v>493.31572893393269</v>
      </c>
      <c r="AW466" s="563">
        <f t="shared" si="98"/>
        <v>441.59956793468461</v>
      </c>
      <c r="AX466" s="563">
        <f t="shared" si="98"/>
        <v>390.10713917156841</v>
      </c>
      <c r="AY466" s="563">
        <f t="shared" si="98"/>
        <v>338.70274621846841</v>
      </c>
      <c r="AZ466" s="563">
        <f t="shared" si="98"/>
        <v>286.92147540181026</v>
      </c>
      <c r="BA466" s="563">
        <f t="shared" si="98"/>
        <v>236.30610775232299</v>
      </c>
      <c r="BB466" s="563">
        <f t="shared" si="98"/>
        <v>189.52909551604591</v>
      </c>
      <c r="BC466" s="563">
        <f t="shared" si="98"/>
        <v>149.01192545897158</v>
      </c>
      <c r="BD466" s="563">
        <f t="shared" si="98"/>
        <v>112.08823309489496</v>
      </c>
      <c r="BE466" s="563">
        <f t="shared" si="98"/>
        <v>80.54359588223943</v>
      </c>
      <c r="BF466" s="563">
        <f t="shared" si="98"/>
        <v>53.3255435104345</v>
      </c>
      <c r="BG466" s="563">
        <f t="shared" si="98"/>
        <v>31.427883916897549</v>
      </c>
      <c r="BH466" s="563">
        <f t="shared" si="98"/>
        <v>15.373472082573414</v>
      </c>
      <c r="BI466" s="563">
        <f t="shared" si="98"/>
        <v>5.416681035558355</v>
      </c>
      <c r="BJ466" s="234"/>
      <c r="BK466" s="234"/>
      <c r="BL466" s="234"/>
      <c r="BM466" s="234"/>
    </row>
    <row r="467" spans="1:65" s="190" customFormat="1" ht="12.75" customHeight="1">
      <c r="A467" s="234"/>
      <c r="B467" s="234" t="s">
        <v>107</v>
      </c>
      <c r="C467" s="234"/>
      <c r="D467" s="234"/>
      <c r="E467" s="234"/>
      <c r="F467" s="560">
        <v>0</v>
      </c>
      <c r="G467" s="563">
        <f>F466</f>
        <v>3307.0035750175816</v>
      </c>
      <c r="H467" s="563">
        <f>G466</f>
        <v>3479.5161510853231</v>
      </c>
      <c r="I467" s="563">
        <f t="shared" ref="I467:O467" si="99">H466</f>
        <v>3693.319397973944</v>
      </c>
      <c r="J467" s="563">
        <f t="shared" si="99"/>
        <v>3921.5630562868014</v>
      </c>
      <c r="K467" s="563">
        <f t="shared" si="99"/>
        <v>4085.6732084873515</v>
      </c>
      <c r="L467" s="563">
        <f t="shared" si="99"/>
        <v>4193.3522755405656</v>
      </c>
      <c r="M467" s="563">
        <f t="shared" si="99"/>
        <v>3994.9450799166239</v>
      </c>
      <c r="N467" s="563">
        <f t="shared" si="99"/>
        <v>3804.3098655569452</v>
      </c>
      <c r="O467" s="563">
        <f t="shared" si="99"/>
        <v>3620.4347820145726</v>
      </c>
      <c r="P467" s="563">
        <f t="shared" ref="P467:BH467" si="100">O466</f>
        <v>3444.4524015455122</v>
      </c>
      <c r="Q467" s="563">
        <f t="shared" si="100"/>
        <v>3274.7028772107033</v>
      </c>
      <c r="R467" s="563">
        <f t="shared" si="100"/>
        <v>3108.5565343087442</v>
      </c>
      <c r="S467" s="563">
        <f t="shared" si="100"/>
        <v>2946.8978734285133</v>
      </c>
      <c r="T467" s="563">
        <f t="shared" si="100"/>
        <v>2786.011918886607</v>
      </c>
      <c r="U467" s="563">
        <f t="shared" si="100"/>
        <v>2626.0800177073947</v>
      </c>
      <c r="V467" s="563">
        <f t="shared" si="100"/>
        <v>2468.5630893759467</v>
      </c>
      <c r="W467" s="563">
        <f t="shared" si="100"/>
        <v>2314.3698637296343</v>
      </c>
      <c r="X467" s="563">
        <f t="shared" si="100"/>
        <v>2164.778845130556</v>
      </c>
      <c r="Y467" s="563">
        <f t="shared" si="100"/>
        <v>2018.6821739752879</v>
      </c>
      <c r="Z467" s="563">
        <f t="shared" si="100"/>
        <v>1874.2463717147409</v>
      </c>
      <c r="AA467" s="563">
        <f t="shared" si="100"/>
        <v>1730.8358011895514</v>
      </c>
      <c r="AB467" s="563">
        <f t="shared" si="100"/>
        <v>1618.3974881339948</v>
      </c>
      <c r="AC467" s="563">
        <f t="shared" si="100"/>
        <v>1556.4327961230099</v>
      </c>
      <c r="AD467" s="563">
        <f t="shared" si="100"/>
        <v>1498.1391693327803</v>
      </c>
      <c r="AE467" s="563">
        <f t="shared" si="100"/>
        <v>1440.4870381304902</v>
      </c>
      <c r="AF467" s="563">
        <f t="shared" si="100"/>
        <v>1384.149941865647</v>
      </c>
      <c r="AG467" s="563">
        <f t="shared" si="100"/>
        <v>1329.290310548904</v>
      </c>
      <c r="AH467" s="563">
        <f t="shared" si="100"/>
        <v>1275.1834498840078</v>
      </c>
      <c r="AI467" s="563">
        <f t="shared" si="100"/>
        <v>1221.564929797951</v>
      </c>
      <c r="AJ467" s="563">
        <f t="shared" si="100"/>
        <v>1168.4203746190758</v>
      </c>
      <c r="AK467" s="563">
        <f t="shared" si="100"/>
        <v>1115.7275334876433</v>
      </c>
      <c r="AL467" s="563">
        <f t="shared" si="100"/>
        <v>1063.5597003005241</v>
      </c>
      <c r="AM467" s="563">
        <f t="shared" si="100"/>
        <v>1011.7094250059581</v>
      </c>
      <c r="AN467" s="563">
        <f t="shared" si="100"/>
        <v>959.85914971139209</v>
      </c>
      <c r="AO467" s="563">
        <f t="shared" si="100"/>
        <v>908.00887441682607</v>
      </c>
      <c r="AP467" s="563">
        <f t="shared" si="100"/>
        <v>856.15859912226006</v>
      </c>
      <c r="AQ467" s="563">
        <f t="shared" si="100"/>
        <v>804.30832382769404</v>
      </c>
      <c r="AR467" s="563">
        <f t="shared" si="100"/>
        <v>752.45804853312802</v>
      </c>
      <c r="AS467" s="563">
        <f t="shared" si="100"/>
        <v>700.607773238562</v>
      </c>
      <c r="AT467" s="563">
        <f t="shared" si="100"/>
        <v>648.75749794399599</v>
      </c>
      <c r="AU467" s="563">
        <f t="shared" si="100"/>
        <v>596.90722264942997</v>
      </c>
      <c r="AV467" s="563">
        <f t="shared" si="100"/>
        <v>545.05694735486395</v>
      </c>
      <c r="AW467" s="563">
        <f t="shared" si="100"/>
        <v>493.31572893393269</v>
      </c>
      <c r="AX467" s="563">
        <f t="shared" si="100"/>
        <v>441.59956793468461</v>
      </c>
      <c r="AY467" s="563">
        <f t="shared" si="100"/>
        <v>390.10713917156841</v>
      </c>
      <c r="AZ467" s="563">
        <f t="shared" si="100"/>
        <v>338.70274621846841</v>
      </c>
      <c r="BA467" s="563">
        <f t="shared" si="100"/>
        <v>286.92147540181026</v>
      </c>
      <c r="BB467" s="563">
        <f t="shared" si="100"/>
        <v>236.30610775232299</v>
      </c>
      <c r="BC467" s="563">
        <f t="shared" si="100"/>
        <v>189.52909551604591</v>
      </c>
      <c r="BD467" s="563">
        <f t="shared" si="100"/>
        <v>149.01192545897158</v>
      </c>
      <c r="BE467" s="563">
        <f t="shared" si="100"/>
        <v>112.08823309489496</v>
      </c>
      <c r="BF467" s="563">
        <f t="shared" si="100"/>
        <v>80.54359588223943</v>
      </c>
      <c r="BG467" s="563">
        <f t="shared" si="100"/>
        <v>53.3255435104345</v>
      </c>
      <c r="BH467" s="563">
        <f t="shared" si="100"/>
        <v>31.427883916897549</v>
      </c>
      <c r="BI467" s="563">
        <f>BH466</f>
        <v>15.373472082573414</v>
      </c>
      <c r="BJ467" s="234"/>
      <c r="BK467" s="234"/>
      <c r="BL467" s="234"/>
      <c r="BM467" s="234"/>
    </row>
    <row r="468" spans="1:65" s="190" customFormat="1" ht="12.75" customHeight="1">
      <c r="A468" s="234"/>
      <c r="B468" s="234"/>
      <c r="C468" s="234"/>
      <c r="D468" s="234"/>
      <c r="E468" s="234"/>
      <c r="F468" s="560"/>
      <c r="G468" s="564"/>
      <c r="H468" s="564"/>
      <c r="I468" s="564"/>
      <c r="J468" s="564"/>
      <c r="K468" s="564"/>
      <c r="L468" s="564"/>
      <c r="M468" s="564"/>
      <c r="N468" s="564"/>
      <c r="O468" s="564"/>
      <c r="P468" s="564"/>
      <c r="Q468" s="564"/>
      <c r="R468" s="564"/>
      <c r="S468" s="564"/>
      <c r="T468" s="564"/>
      <c r="U468" s="564"/>
      <c r="V468" s="564"/>
      <c r="W468" s="564"/>
      <c r="X468" s="564"/>
      <c r="Y468" s="564"/>
      <c r="Z468" s="564"/>
      <c r="AA468" s="564"/>
      <c r="AB468" s="564"/>
      <c r="AC468" s="564"/>
      <c r="AD468" s="564"/>
      <c r="AE468" s="564"/>
      <c r="AF468" s="564"/>
      <c r="AG468" s="564"/>
      <c r="AH468" s="564"/>
      <c r="AI468" s="564"/>
      <c r="AJ468" s="564"/>
      <c r="AK468" s="564"/>
      <c r="AL468" s="564"/>
      <c r="AM468" s="564"/>
      <c r="AN468" s="564"/>
      <c r="AO468" s="564"/>
      <c r="AP468" s="564"/>
      <c r="AQ468" s="564"/>
      <c r="AR468" s="564"/>
      <c r="AS468" s="564"/>
      <c r="AT468" s="564"/>
      <c r="AU468" s="564"/>
      <c r="AV468" s="564"/>
      <c r="AW468" s="564"/>
      <c r="AX468" s="564"/>
      <c r="AY468" s="564"/>
      <c r="AZ468" s="564"/>
      <c r="BA468" s="564"/>
      <c r="BB468" s="564"/>
      <c r="BC468" s="564"/>
      <c r="BD468" s="564"/>
      <c r="BE468" s="564"/>
      <c r="BF468" s="564"/>
      <c r="BG468" s="564"/>
      <c r="BH468" s="564"/>
      <c r="BI468" s="564"/>
      <c r="BJ468" s="234"/>
      <c r="BK468" s="234"/>
      <c r="BL468" s="234"/>
      <c r="BM468" s="234"/>
    </row>
    <row r="469" spans="1:65" s="190" customFormat="1">
      <c r="A469" s="114"/>
      <c r="B469" s="128" t="s">
        <v>463</v>
      </c>
      <c r="C469" s="114"/>
      <c r="D469" s="114"/>
      <c r="E469" s="114"/>
      <c r="F469" s="114"/>
      <c r="G469" s="114"/>
      <c r="H469" s="114"/>
      <c r="I469" s="114"/>
      <c r="J469" s="114"/>
      <c r="K469" s="114"/>
      <c r="L469" s="114"/>
      <c r="M469" s="114"/>
      <c r="N469" s="114"/>
      <c r="O469" s="114"/>
      <c r="P469" s="114"/>
      <c r="Q469" s="114"/>
      <c r="R469" s="114"/>
      <c r="S469" s="114"/>
      <c r="T469" s="114"/>
      <c r="U469" s="114"/>
      <c r="V469" s="114"/>
      <c r="W469" s="114"/>
      <c r="X469" s="114"/>
      <c r="Y469" s="114"/>
      <c r="Z469" s="114"/>
      <c r="AA469" s="114"/>
      <c r="AB469" s="114"/>
      <c r="AC469" s="114"/>
      <c r="AD469" s="114"/>
      <c r="AE469" s="114"/>
      <c r="AF469" s="114"/>
      <c r="AG469" s="114"/>
      <c r="AH469" s="114"/>
      <c r="AI469" s="114"/>
      <c r="AJ469" s="114"/>
      <c r="AK469" s="114"/>
      <c r="AL469" s="114"/>
      <c r="AM469" s="114"/>
      <c r="AN469" s="114"/>
      <c r="AO469" s="114"/>
      <c r="AP469" s="114"/>
      <c r="AQ469" s="114"/>
      <c r="AR469" s="114"/>
      <c r="AS469" s="114"/>
      <c r="AT469" s="114"/>
      <c r="AU469" s="114"/>
      <c r="AV469" s="114"/>
      <c r="AW469" s="114"/>
      <c r="AX469" s="114"/>
      <c r="AY469" s="114"/>
      <c r="AZ469" s="114"/>
      <c r="BA469" s="114"/>
      <c r="BB469" s="114"/>
      <c r="BC469" s="114"/>
      <c r="BD469" s="114"/>
      <c r="BE469" s="114"/>
      <c r="BF469" s="114"/>
      <c r="BG469" s="114"/>
      <c r="BH469" s="114"/>
      <c r="BI469" s="114"/>
      <c r="BJ469" s="114"/>
      <c r="BK469" s="234"/>
      <c r="BL469" s="234"/>
      <c r="BM469" s="234"/>
    </row>
    <row r="470" spans="1:65" s="190" customFormat="1">
      <c r="A470" s="234"/>
      <c r="B470" s="559"/>
      <c r="C470" s="234"/>
      <c r="D470" s="234"/>
      <c r="E470" s="234"/>
      <c r="F470" s="560"/>
      <c r="G470" s="564"/>
      <c r="H470" s="564"/>
      <c r="I470" s="564"/>
      <c r="J470" s="564"/>
      <c r="K470" s="564"/>
      <c r="L470" s="564"/>
      <c r="M470" s="564"/>
      <c r="N470" s="564"/>
      <c r="O470" s="564"/>
      <c r="P470" s="564"/>
      <c r="Q470" s="564"/>
      <c r="R470" s="564"/>
      <c r="S470" s="564"/>
      <c r="T470" s="564"/>
      <c r="U470" s="564"/>
      <c r="V470" s="564"/>
      <c r="W470" s="564"/>
      <c r="X470" s="564"/>
      <c r="Y470" s="564"/>
      <c r="Z470" s="564"/>
      <c r="AA470" s="564"/>
      <c r="AB470" s="564"/>
      <c r="AC470" s="564"/>
      <c r="AD470" s="564"/>
      <c r="AE470" s="564"/>
      <c r="AF470" s="564"/>
      <c r="AG470" s="564"/>
      <c r="AH470" s="564"/>
      <c r="AI470" s="564"/>
      <c r="AJ470" s="564"/>
      <c r="AK470" s="564"/>
      <c r="AL470" s="564"/>
      <c r="AM470" s="564"/>
      <c r="AN470" s="564"/>
      <c r="AO470" s="564"/>
      <c r="AP470" s="564"/>
      <c r="AQ470" s="564"/>
      <c r="AR470" s="564"/>
      <c r="AS470" s="564"/>
      <c r="AT470" s="564"/>
      <c r="AU470" s="564"/>
      <c r="AV470" s="564"/>
      <c r="AW470" s="564"/>
      <c r="AX470" s="564"/>
      <c r="AY470" s="564"/>
      <c r="AZ470" s="564"/>
      <c r="BA470" s="564"/>
      <c r="BB470" s="564"/>
      <c r="BC470" s="564"/>
      <c r="BD470" s="564"/>
      <c r="BE470" s="564"/>
      <c r="BF470" s="564"/>
      <c r="BG470" s="564"/>
      <c r="BH470" s="564"/>
      <c r="BI470" s="564"/>
      <c r="BJ470" s="234"/>
      <c r="BK470" s="234"/>
      <c r="BL470" s="234"/>
      <c r="BM470" s="234"/>
    </row>
    <row r="471" spans="1:65" s="4" customFormat="1">
      <c r="A471" s="20"/>
      <c r="B471" s="172" t="s">
        <v>102</v>
      </c>
      <c r="C471" s="20"/>
      <c r="D471" s="20"/>
      <c r="E471" s="20"/>
      <c r="F471" s="176"/>
      <c r="G471" s="188">
        <f>F474*G6</f>
        <v>77.697958088270155</v>
      </c>
      <c r="H471" s="188">
        <f t="shared" ref="H471:BI471" si="101">G474*H6</f>
        <v>83.671877021340663</v>
      </c>
      <c r="I471" s="188">
        <f>H474*I6</f>
        <v>90.899864468633041</v>
      </c>
      <c r="J471" s="188">
        <f t="shared" si="101"/>
        <v>98.785063866279714</v>
      </c>
      <c r="K471" s="188">
        <f t="shared" si="101"/>
        <v>105.33711578357607</v>
      </c>
      <c r="L471" s="188">
        <f t="shared" si="101"/>
        <v>110.65342424186369</v>
      </c>
      <c r="M471" s="188">
        <f t="shared" si="101"/>
        <v>107.89468136416339</v>
      </c>
      <c r="N471" s="188">
        <f t="shared" si="101"/>
        <v>105.16005891474664</v>
      </c>
      <c r="O471" s="188">
        <f t="shared" si="101"/>
        <v>102.42863366152035</v>
      </c>
      <c r="P471" s="188">
        <f t="shared" si="101"/>
        <v>99.739354302231362</v>
      </c>
      <c r="Q471" s="188">
        <f t="shared" si="101"/>
        <v>97.05188607900196</v>
      </c>
      <c r="R471" s="188">
        <f t="shared" si="101"/>
        <v>94.292372291575404</v>
      </c>
      <c r="S471" s="188">
        <f t="shared" si="101"/>
        <v>91.488939016201243</v>
      </c>
      <c r="T471" s="188">
        <f t="shared" si="101"/>
        <v>88.526274831731612</v>
      </c>
      <c r="U471" s="188">
        <f t="shared" si="101"/>
        <v>85.404919627601743</v>
      </c>
      <c r="V471" s="188">
        <f t="shared" si="101"/>
        <v>82.168409002744355</v>
      </c>
      <c r="W471" s="188">
        <f t="shared" si="101"/>
        <v>78.845902063657917</v>
      </c>
      <c r="X471" s="188">
        <f t="shared" si="101"/>
        <v>75.482384232464284</v>
      </c>
      <c r="Y471" s="188">
        <f t="shared" si="101"/>
        <v>72.041995864329436</v>
      </c>
      <c r="Z471" s="188">
        <f t="shared" si="101"/>
        <v>68.458941614203226</v>
      </c>
      <c r="AA471" s="188">
        <f t="shared" si="101"/>
        <v>64.706079238208147</v>
      </c>
      <c r="AB471" s="188">
        <f t="shared" si="101"/>
        <v>61.924160120501789</v>
      </c>
      <c r="AC471" s="188">
        <f t="shared" si="101"/>
        <v>60.952428871991941</v>
      </c>
      <c r="AD471" s="188">
        <f t="shared" si="101"/>
        <v>60.047995649321159</v>
      </c>
      <c r="AE471" s="188">
        <f t="shared" si="101"/>
        <v>59.093732936902811</v>
      </c>
      <c r="AF471" s="188">
        <f t="shared" si="101"/>
        <v>58.116696899407685</v>
      </c>
      <c r="AG471" s="188">
        <f t="shared" si="101"/>
        <v>57.124621685199457</v>
      </c>
      <c r="AH471" s="188">
        <f t="shared" si="101"/>
        <v>56.086957140602976</v>
      </c>
      <c r="AI471" s="188">
        <f t="shared" si="101"/>
        <v>54.99098276604024</v>
      </c>
      <c r="AJ471" s="188">
        <f t="shared" si="101"/>
        <v>53.834385541789956</v>
      </c>
      <c r="AK471" s="188">
        <f t="shared" si="101"/>
        <v>52.614385588226476</v>
      </c>
      <c r="AL471" s="188">
        <f t="shared" si="101"/>
        <v>51.332680077964092</v>
      </c>
      <c r="AM471" s="188">
        <f t="shared" si="101"/>
        <v>49.977390461531556</v>
      </c>
      <c r="AN471" s="188">
        <f t="shared" si="101"/>
        <v>48.530079516165046</v>
      </c>
      <c r="AO471" s="188">
        <f t="shared" si="101"/>
        <v>46.987171303158007</v>
      </c>
      <c r="AP471" s="188">
        <f t="shared" si="101"/>
        <v>45.344972647677963</v>
      </c>
      <c r="AQ471" s="188">
        <f t="shared" si="101"/>
        <v>43.599669603814689</v>
      </c>
      <c r="AR471" s="188">
        <f t="shared" si="101"/>
        <v>41.747323818237184</v>
      </c>
      <c r="AS471" s="188">
        <f t="shared" si="101"/>
        <v>39.783868789646284</v>
      </c>
      <c r="AT471" s="188">
        <f t="shared" si="101"/>
        <v>37.705106021133822</v>
      </c>
      <c r="AU471" s="188">
        <f t="shared" si="101"/>
        <v>35.506701062480786</v>
      </c>
      <c r="AV471" s="188">
        <f t="shared" si="101"/>
        <v>33.184179439346636</v>
      </c>
      <c r="AW471" s="188">
        <f t="shared" si="101"/>
        <v>30.739718068614533</v>
      </c>
      <c r="AX471" s="188">
        <f t="shared" si="101"/>
        <v>28.163671544152539</v>
      </c>
      <c r="AY471" s="188">
        <f t="shared" si="101"/>
        <v>25.46421209229695</v>
      </c>
      <c r="AZ471" s="188">
        <f t="shared" si="101"/>
        <v>22.628240000721213</v>
      </c>
      <c r="BA471" s="188">
        <f t="shared" si="101"/>
        <v>19.619178905362372</v>
      </c>
      <c r="BB471" s="188">
        <f t="shared" si="101"/>
        <v>16.537826550205455</v>
      </c>
      <c r="BC471" s="188">
        <f t="shared" si="101"/>
        <v>13.575789318151228</v>
      </c>
      <c r="BD471" s="188">
        <f t="shared" si="101"/>
        <v>10.924358398867014</v>
      </c>
      <c r="BE471" s="188">
        <f t="shared" si="101"/>
        <v>8.4104774390604309</v>
      </c>
      <c r="BF471" s="188">
        <f t="shared" si="101"/>
        <v>6.1855362375651666</v>
      </c>
      <c r="BG471" s="188">
        <f t="shared" si="101"/>
        <v>4.1914794862678537</v>
      </c>
      <c r="BH471" s="188">
        <f t="shared" si="101"/>
        <v>2.5283250551882142</v>
      </c>
      <c r="BI471" s="188">
        <f t="shared" si="101"/>
        <v>1.2658301782888064</v>
      </c>
      <c r="BJ471" s="17"/>
      <c r="BK471" s="17"/>
      <c r="BL471" s="17"/>
      <c r="BM471" s="17"/>
    </row>
    <row r="472" spans="1:65" s="4" customFormat="1">
      <c r="A472" s="20"/>
      <c r="B472" s="189" t="s">
        <v>103</v>
      </c>
      <c r="C472" s="190"/>
      <c r="D472" s="20"/>
      <c r="E472" s="20"/>
      <c r="F472" s="176"/>
      <c r="G472" s="188">
        <f>G75*G7</f>
        <v>187.27292616733897</v>
      </c>
      <c r="H472" s="188">
        <f t="shared" ref="H472:BI472" si="102">H75*H7</f>
        <v>182.065455446372</v>
      </c>
      <c r="I472" s="188">
        <f>I75*I7</f>
        <v>200.49081891016036</v>
      </c>
      <c r="J472" s="188">
        <f t="shared" si="102"/>
        <v>224.74436824681246</v>
      </c>
      <c r="K472" s="188">
        <f t="shared" si="102"/>
        <v>237.23255082699129</v>
      </c>
      <c r="L472" s="188">
        <f t="shared" si="102"/>
        <v>228.07185818249044</v>
      </c>
      <c r="M472" s="188">
        <f t="shared" si="102"/>
        <v>224.28649447037952</v>
      </c>
      <c r="N472" s="188">
        <f t="shared" si="102"/>
        <v>221.41579200686604</v>
      </c>
      <c r="O472" s="188">
        <f t="shared" si="102"/>
        <v>216.8905406949863</v>
      </c>
      <c r="P472" s="188">
        <f t="shared" si="102"/>
        <v>214.12417522466765</v>
      </c>
      <c r="Q472" s="188">
        <f t="shared" si="102"/>
        <v>214.50313170842287</v>
      </c>
      <c r="R472" s="188">
        <f t="shared" si="102"/>
        <v>213.6129322148243</v>
      </c>
      <c r="S472" s="188">
        <f t="shared" si="102"/>
        <v>217.58673219741945</v>
      </c>
      <c r="T472" s="188">
        <f t="shared" si="102"/>
        <v>221.3783223363815</v>
      </c>
      <c r="U472" s="188">
        <f t="shared" si="102"/>
        <v>223.15824636015631</v>
      </c>
      <c r="V472" s="188">
        <f t="shared" si="102"/>
        <v>223.58193640969293</v>
      </c>
      <c r="W472" s="188">
        <f t="shared" si="102"/>
        <v>222.00494724417649</v>
      </c>
      <c r="X472" s="188">
        <f t="shared" si="102"/>
        <v>221.91321604332543</v>
      </c>
      <c r="Y472" s="188">
        <f t="shared" si="102"/>
        <v>224.54501532833939</v>
      </c>
      <c r="Z472" s="188">
        <f t="shared" si="102"/>
        <v>228.18938497881894</v>
      </c>
      <c r="AA472" s="188">
        <f t="shared" si="102"/>
        <v>183.11094719127647</v>
      </c>
      <c r="AB472" s="188">
        <f t="shared" si="102"/>
        <v>103.28327420593965</v>
      </c>
      <c r="AC472" s="188">
        <f t="shared" si="102"/>
        <v>99.447184388462944</v>
      </c>
      <c r="AD472" s="188">
        <f t="shared" si="102"/>
        <v>100.66360871200034</v>
      </c>
      <c r="AE472" s="188">
        <f t="shared" si="102"/>
        <v>100.67863102710335</v>
      </c>
      <c r="AF472" s="188">
        <f t="shared" si="102"/>
        <v>100.34169689677879</v>
      </c>
      <c r="AG472" s="188">
        <f t="shared" si="102"/>
        <v>101.29000830644206</v>
      </c>
      <c r="AH472" s="188">
        <f t="shared" si="102"/>
        <v>102.73414406782048</v>
      </c>
      <c r="AI472" s="188">
        <f t="shared" si="102"/>
        <v>104.21841743177202</v>
      </c>
      <c r="AJ472" s="188">
        <f t="shared" si="102"/>
        <v>105.76038600852263</v>
      </c>
      <c r="AK472" s="188">
        <f t="shared" si="102"/>
        <v>107.16671629094718</v>
      </c>
      <c r="AL472" s="188">
        <f t="shared" si="102"/>
        <v>109.01691936820139</v>
      </c>
      <c r="AM472" s="188">
        <f t="shared" si="102"/>
        <v>111.57826889197315</v>
      </c>
      <c r="AN472" s="188">
        <f t="shared" si="102"/>
        <v>114.19979725239656</v>
      </c>
      <c r="AO472" s="188">
        <f t="shared" si="102"/>
        <v>116.88291834958453</v>
      </c>
      <c r="AP472" s="188">
        <f t="shared" si="102"/>
        <v>119.62907930319415</v>
      </c>
      <c r="AQ472" s="188">
        <f t="shared" si="102"/>
        <v>122.43976123291914</v>
      </c>
      <c r="AR472" s="188">
        <f t="shared" si="102"/>
        <v>125.31648005731974</v>
      </c>
      <c r="AS472" s="188">
        <f t="shared" si="102"/>
        <v>128.26078731142104</v>
      </c>
      <c r="AT472" s="188">
        <f t="shared" si="102"/>
        <v>131.27427098352089</v>
      </c>
      <c r="AU472" s="188">
        <f t="shared" si="102"/>
        <v>134.35855637165858</v>
      </c>
      <c r="AV472" s="188">
        <f t="shared" si="102"/>
        <v>137.22607051220658</v>
      </c>
      <c r="AW472" s="188">
        <f t="shared" si="102"/>
        <v>140.38217554644524</v>
      </c>
      <c r="AX472" s="188">
        <f t="shared" si="102"/>
        <v>143.05886670178592</v>
      </c>
      <c r="AY472" s="188">
        <f t="shared" si="102"/>
        <v>146.16969877749852</v>
      </c>
      <c r="AZ472" s="188">
        <f t="shared" si="102"/>
        <v>150.70079228701178</v>
      </c>
      <c r="BA472" s="188">
        <f t="shared" si="102"/>
        <v>150.76861326779667</v>
      </c>
      <c r="BB472" s="188">
        <f t="shared" si="102"/>
        <v>142.60893519646095</v>
      </c>
      <c r="BC472" s="188">
        <f t="shared" si="102"/>
        <v>126.42677980394592</v>
      </c>
      <c r="BD472" s="188">
        <f t="shared" si="102"/>
        <v>117.92090664540383</v>
      </c>
      <c r="BE472" s="188">
        <f t="shared" si="102"/>
        <v>103.10908585280654</v>
      </c>
      <c r="BF472" s="188">
        <f t="shared" si="102"/>
        <v>91.05717208977795</v>
      </c>
      <c r="BG472" s="188">
        <f t="shared" si="102"/>
        <v>74.979152479401861</v>
      </c>
      <c r="BH472" s="188">
        <f t="shared" si="102"/>
        <v>56.263007073531021</v>
      </c>
      <c r="BI472" s="188">
        <f t="shared" si="102"/>
        <v>35.713601423108301</v>
      </c>
      <c r="BJ472" s="17"/>
      <c r="BK472" s="17"/>
      <c r="BL472" s="17"/>
      <c r="BM472" s="17"/>
    </row>
    <row r="473" spans="1:65" s="4" customFormat="1">
      <c r="A473" s="17"/>
      <c r="B473" s="17" t="s">
        <v>110</v>
      </c>
      <c r="C473" s="17"/>
      <c r="D473" s="17"/>
      <c r="E473" s="17"/>
      <c r="F473" s="30"/>
      <c r="G473" s="103">
        <f>G472-G471</f>
        <v>109.57496807906881</v>
      </c>
      <c r="H473" s="103">
        <f t="shared" ref="H473:BI473" si="103">H472-H471</f>
        <v>98.393578425031336</v>
      </c>
      <c r="I473" s="103">
        <f>I472-I471</f>
        <v>109.59095444152732</v>
      </c>
      <c r="J473" s="103">
        <f t="shared" si="103"/>
        <v>125.95930438053274</v>
      </c>
      <c r="K473" s="103">
        <f t="shared" si="103"/>
        <v>131.8954350434152</v>
      </c>
      <c r="L473" s="103">
        <f t="shared" si="103"/>
        <v>117.41843394062676</v>
      </c>
      <c r="M473" s="103">
        <f t="shared" si="103"/>
        <v>116.39181310621613</v>
      </c>
      <c r="N473" s="103">
        <f t="shared" si="103"/>
        <v>116.2557330921194</v>
      </c>
      <c r="O473" s="103">
        <f t="shared" si="103"/>
        <v>114.46190703346595</v>
      </c>
      <c r="P473" s="103">
        <f t="shared" si="103"/>
        <v>114.38482092243629</v>
      </c>
      <c r="Q473" s="103">
        <f t="shared" si="103"/>
        <v>117.45124562942091</v>
      </c>
      <c r="R473" s="103">
        <f t="shared" si="103"/>
        <v>119.32055992324889</v>
      </c>
      <c r="S473" s="103">
        <f t="shared" si="103"/>
        <v>126.09779318121821</v>
      </c>
      <c r="T473" s="103">
        <f t="shared" si="103"/>
        <v>132.85204750464987</v>
      </c>
      <c r="U473" s="103">
        <f t="shared" si="103"/>
        <v>137.75332673255457</v>
      </c>
      <c r="V473" s="103">
        <f t="shared" si="103"/>
        <v>141.41352740694856</v>
      </c>
      <c r="W473" s="103">
        <f t="shared" si="103"/>
        <v>143.15904518051858</v>
      </c>
      <c r="X473" s="103">
        <f t="shared" si="103"/>
        <v>146.43083181086115</v>
      </c>
      <c r="Y473" s="103">
        <f t="shared" si="103"/>
        <v>152.50301946400995</v>
      </c>
      <c r="Z473" s="103">
        <f t="shared" si="103"/>
        <v>159.73044336461572</v>
      </c>
      <c r="AA473" s="103">
        <f t="shared" si="103"/>
        <v>118.40486795306832</v>
      </c>
      <c r="AB473" s="103">
        <f t="shared" si="103"/>
        <v>41.359114085437859</v>
      </c>
      <c r="AC473" s="103">
        <f t="shared" si="103"/>
        <v>38.494755516471002</v>
      </c>
      <c r="AD473" s="103">
        <f t="shared" si="103"/>
        <v>40.615613062679181</v>
      </c>
      <c r="AE473" s="103">
        <f t="shared" si="103"/>
        <v>41.584898090200539</v>
      </c>
      <c r="AF473" s="103">
        <f t="shared" si="103"/>
        <v>42.2249999973711</v>
      </c>
      <c r="AG473" s="103">
        <f t="shared" si="103"/>
        <v>44.165386621242604</v>
      </c>
      <c r="AH473" s="103">
        <f t="shared" si="103"/>
        <v>46.647186927217504</v>
      </c>
      <c r="AI473" s="103">
        <f t="shared" si="103"/>
        <v>49.227434665731785</v>
      </c>
      <c r="AJ473" s="103">
        <f t="shared" si="103"/>
        <v>51.926000466732674</v>
      </c>
      <c r="AK473" s="103">
        <f t="shared" si="103"/>
        <v>54.552330702720703</v>
      </c>
      <c r="AL473" s="103">
        <f t="shared" si="103"/>
        <v>57.684239290237294</v>
      </c>
      <c r="AM473" s="103">
        <f t="shared" si="103"/>
        <v>61.600878430441597</v>
      </c>
      <c r="AN473" s="103">
        <f t="shared" si="103"/>
        <v>65.669717736231519</v>
      </c>
      <c r="AO473" s="103">
        <f t="shared" si="103"/>
        <v>69.895747046426521</v>
      </c>
      <c r="AP473" s="103">
        <f t="shared" si="103"/>
        <v>74.284106655516183</v>
      </c>
      <c r="AQ473" s="103">
        <f t="shared" si="103"/>
        <v>78.84009162910445</v>
      </c>
      <c r="AR473" s="103">
        <f t="shared" si="103"/>
        <v>83.56915623908256</v>
      </c>
      <c r="AS473" s="103">
        <f t="shared" si="103"/>
        <v>88.476918521774763</v>
      </c>
      <c r="AT473" s="103">
        <f t="shared" si="103"/>
        <v>93.569164962387077</v>
      </c>
      <c r="AU473" s="103">
        <f t="shared" si="103"/>
        <v>98.851855309177793</v>
      </c>
      <c r="AV473" s="103">
        <f t="shared" si="103"/>
        <v>104.04189107285994</v>
      </c>
      <c r="AW473" s="103">
        <f t="shared" si="103"/>
        <v>109.6424574778307</v>
      </c>
      <c r="AX473" s="103">
        <f t="shared" si="103"/>
        <v>114.89519515763338</v>
      </c>
      <c r="AY473" s="103">
        <f t="shared" si="103"/>
        <v>120.70548668520158</v>
      </c>
      <c r="AZ473" s="103">
        <f t="shared" si="103"/>
        <v>128.07255228629057</v>
      </c>
      <c r="BA473" s="103">
        <f t="shared" si="103"/>
        <v>131.14943436243431</v>
      </c>
      <c r="BB473" s="103">
        <f t="shared" si="103"/>
        <v>126.0711086462555</v>
      </c>
      <c r="BC473" s="103">
        <f t="shared" si="103"/>
        <v>112.8509904857947</v>
      </c>
      <c r="BD473" s="103">
        <f t="shared" si="103"/>
        <v>106.99654824653682</v>
      </c>
      <c r="BE473" s="103">
        <f t="shared" si="103"/>
        <v>94.698608413746115</v>
      </c>
      <c r="BF473" s="103">
        <f t="shared" si="103"/>
        <v>84.87163585221279</v>
      </c>
      <c r="BG473" s="103">
        <f t="shared" si="103"/>
        <v>70.787672993134009</v>
      </c>
      <c r="BH473" s="103">
        <f t="shared" si="103"/>
        <v>53.734682018342809</v>
      </c>
      <c r="BI473" s="103">
        <f t="shared" si="103"/>
        <v>34.447771244819492</v>
      </c>
      <c r="BJ473" s="17"/>
      <c r="BK473" s="17"/>
      <c r="BL473" s="17"/>
      <c r="BM473" s="17"/>
    </row>
    <row r="474" spans="1:65" s="4" customFormat="1">
      <c r="A474" s="17"/>
      <c r="B474" s="4" t="s">
        <v>104</v>
      </c>
      <c r="D474" s="17"/>
      <c r="E474" s="17"/>
      <c r="F474" s="103">
        <f>F$7*F466</f>
        <v>3307.0035750175816</v>
      </c>
      <c r="G474" s="103">
        <f>G$7*G466</f>
        <v>3561.2672874060781</v>
      </c>
      <c r="H474" s="103">
        <f t="shared" ref="H474:P474" si="104">H$7*H466</f>
        <v>3868.9070364612935</v>
      </c>
      <c r="I474" s="103">
        <f>I$7*I466</f>
        <v>4204.51923579502</v>
      </c>
      <c r="J474" s="103">
        <f t="shared" si="104"/>
        <v>4483.3896160125269</v>
      </c>
      <c r="K474" s="539">
        <f t="shared" si="104"/>
        <v>4709.6639160073883</v>
      </c>
      <c r="L474" s="103">
        <f t="shared" si="104"/>
        <v>4592.2454820667608</v>
      </c>
      <c r="M474" s="103">
        <f t="shared" si="104"/>
        <v>4475.8536689605453</v>
      </c>
      <c r="N474" s="103">
        <f t="shared" si="104"/>
        <v>4359.5979358684253</v>
      </c>
      <c r="O474" s="103">
        <f t="shared" si="104"/>
        <v>4245.1360288349597</v>
      </c>
      <c r="P474" s="103">
        <f t="shared" si="104"/>
        <v>4130.7512079125227</v>
      </c>
      <c r="Q474" s="103">
        <f t="shared" ref="Q474:BI474" si="105">Q$7*Q466</f>
        <v>4013.2999622831012</v>
      </c>
      <c r="R474" s="103">
        <f t="shared" si="105"/>
        <v>3893.9794023598515</v>
      </c>
      <c r="S474" s="103">
        <f t="shared" si="105"/>
        <v>3767.8816091786334</v>
      </c>
      <c r="T474" s="103">
        <f t="shared" si="105"/>
        <v>3635.0295616739832</v>
      </c>
      <c r="U474" s="103">
        <f t="shared" si="105"/>
        <v>3497.2762349414288</v>
      </c>
      <c r="V474" s="103">
        <f t="shared" si="105"/>
        <v>3355.8627075344798</v>
      </c>
      <c r="W474" s="103">
        <f t="shared" si="105"/>
        <v>3212.7036623539611</v>
      </c>
      <c r="X474" s="103">
        <f t="shared" si="105"/>
        <v>3066.2728305430996</v>
      </c>
      <c r="Y474" s="103">
        <f t="shared" si="105"/>
        <v>2913.7698110790898</v>
      </c>
      <c r="Z474" s="103">
        <f t="shared" si="105"/>
        <v>2754.0393677144739</v>
      </c>
      <c r="AA474" s="103">
        <f t="shared" si="105"/>
        <v>2635.6344997614056</v>
      </c>
      <c r="AB474" s="103">
        <f t="shared" si="105"/>
        <v>2594.2753856759673</v>
      </c>
      <c r="AC474" s="103">
        <f t="shared" si="105"/>
        <v>2555.7806301594965</v>
      </c>
      <c r="AD474" s="103">
        <f t="shared" si="105"/>
        <v>2515.1650170968173</v>
      </c>
      <c r="AE474" s="103">
        <f t="shared" si="105"/>
        <v>2473.5801190066168</v>
      </c>
      <c r="AF474" s="103">
        <f t="shared" si="105"/>
        <v>2431.3551190092458</v>
      </c>
      <c r="AG474" s="103">
        <f t="shared" si="105"/>
        <v>2387.189732388003</v>
      </c>
      <c r="AH474" s="103">
        <f t="shared" si="105"/>
        <v>2340.5425454607857</v>
      </c>
      <c r="AI474" s="103">
        <f t="shared" si="105"/>
        <v>2291.3151107950539</v>
      </c>
      <c r="AJ474" s="103">
        <f t="shared" si="105"/>
        <v>2239.3891103283208</v>
      </c>
      <c r="AK474" s="103">
        <f t="shared" si="105"/>
        <v>2184.8367796256002</v>
      </c>
      <c r="AL474" s="103">
        <f t="shared" si="105"/>
        <v>2127.152540335363</v>
      </c>
      <c r="AM474" s="103">
        <f t="shared" si="105"/>
        <v>2065.5516619049208</v>
      </c>
      <c r="AN474" s="103">
        <f t="shared" si="105"/>
        <v>1999.8819441686892</v>
      </c>
      <c r="AO474" s="103">
        <f t="shared" si="105"/>
        <v>1929.9861971222626</v>
      </c>
      <c r="AP474" s="103">
        <f t="shared" si="105"/>
        <v>1855.7020904667461</v>
      </c>
      <c r="AQ474" s="103">
        <f t="shared" si="105"/>
        <v>1776.8619988376415</v>
      </c>
      <c r="AR474" s="103">
        <f t="shared" si="105"/>
        <v>1693.2928425985588</v>
      </c>
      <c r="AS474" s="103">
        <f t="shared" si="105"/>
        <v>1604.8159240767839</v>
      </c>
      <c r="AT474" s="103">
        <f t="shared" si="105"/>
        <v>1511.2467591143968</v>
      </c>
      <c r="AU474" s="103">
        <f t="shared" si="105"/>
        <v>1412.3949038052187</v>
      </c>
      <c r="AV474" s="103">
        <f t="shared" si="105"/>
        <v>1308.3530127323588</v>
      </c>
      <c r="AW474" s="103">
        <f t="shared" si="105"/>
        <v>1198.7105552545281</v>
      </c>
      <c r="AX474" s="103">
        <f t="shared" si="105"/>
        <v>1083.8153600968947</v>
      </c>
      <c r="AY474" s="103">
        <f t="shared" si="105"/>
        <v>963.10987341169289</v>
      </c>
      <c r="AZ474" s="103">
        <f t="shared" si="105"/>
        <v>835.03732112540217</v>
      </c>
      <c r="BA474" s="103">
        <f t="shared" si="105"/>
        <v>703.8878867629677</v>
      </c>
      <c r="BB474" s="103">
        <f t="shared" si="105"/>
        <v>577.81677811671227</v>
      </c>
      <c r="BC474" s="103">
        <f t="shared" si="105"/>
        <v>464.96578763091759</v>
      </c>
      <c r="BD474" s="103">
        <f t="shared" si="105"/>
        <v>357.96923938438073</v>
      </c>
      <c r="BE474" s="103">
        <f t="shared" si="105"/>
        <v>263.27063097063461</v>
      </c>
      <c r="BF474" s="103">
        <f t="shared" si="105"/>
        <v>178.39899511842179</v>
      </c>
      <c r="BG474" s="103">
        <f t="shared" si="105"/>
        <v>107.61132212528777</v>
      </c>
      <c r="BH474" s="103">
        <f t="shared" si="105"/>
        <v>53.876640106944969</v>
      </c>
      <c r="BI474" s="103">
        <f t="shared" si="105"/>
        <v>19.428868862125476</v>
      </c>
      <c r="BJ474" s="17"/>
      <c r="BK474" s="17"/>
      <c r="BL474" s="17"/>
      <c r="BM474" s="17"/>
    </row>
    <row r="475" spans="1:65" s="4" customFormat="1">
      <c r="A475" s="17"/>
      <c r="B475" s="17" t="s">
        <v>105</v>
      </c>
      <c r="C475" s="17"/>
      <c r="D475" s="17"/>
      <c r="E475" s="17"/>
      <c r="F475" s="30">
        <f>F$7*F467</f>
        <v>0</v>
      </c>
      <c r="G475" s="103">
        <f t="shared" ref="G475:P475" si="106">G$7*G467</f>
        <v>3384.7015331058515</v>
      </c>
      <c r="H475" s="103">
        <f t="shared" si="106"/>
        <v>3644.9391644274183</v>
      </c>
      <c r="I475" s="103">
        <f>I$7*I467</f>
        <v>3959.8069009299265</v>
      </c>
      <c r="J475" s="103">
        <f t="shared" si="106"/>
        <v>4303.3042996612994</v>
      </c>
      <c r="K475" s="103">
        <f t="shared" si="106"/>
        <v>4588.7267317961023</v>
      </c>
      <c r="L475" s="103">
        <f t="shared" si="106"/>
        <v>4820.3173402492521</v>
      </c>
      <c r="M475" s="103">
        <f t="shared" si="106"/>
        <v>4700.1401634309241</v>
      </c>
      <c r="N475" s="103">
        <f t="shared" si="106"/>
        <v>4581.0137278752918</v>
      </c>
      <c r="O475" s="103">
        <f t="shared" si="106"/>
        <v>4462.0265695299458</v>
      </c>
      <c r="P475" s="103">
        <f t="shared" si="106"/>
        <v>4344.8753831371905</v>
      </c>
      <c r="Q475" s="103">
        <f t="shared" ref="Q475:BI475" si="107">Q$7*Q467</f>
        <v>4227.8030939915243</v>
      </c>
      <c r="R475" s="103">
        <f t="shared" si="107"/>
        <v>4107.592334574676</v>
      </c>
      <c r="S475" s="103">
        <f t="shared" si="107"/>
        <v>3985.4683413760531</v>
      </c>
      <c r="T475" s="103">
        <f t="shared" si="107"/>
        <v>3856.4078840103648</v>
      </c>
      <c r="U475" s="103">
        <f t="shared" si="107"/>
        <v>3720.434481301585</v>
      </c>
      <c r="V475" s="103">
        <f t="shared" si="107"/>
        <v>3579.4446439441731</v>
      </c>
      <c r="W475" s="103">
        <f t="shared" si="107"/>
        <v>3434.7086095981376</v>
      </c>
      <c r="X475" s="103">
        <f t="shared" si="107"/>
        <v>3288.1860465864252</v>
      </c>
      <c r="Y475" s="103">
        <f t="shared" si="107"/>
        <v>3138.3148264074289</v>
      </c>
      <c r="Z475" s="103">
        <f t="shared" si="107"/>
        <v>2982.2287526932928</v>
      </c>
      <c r="AA475" s="103">
        <f t="shared" si="107"/>
        <v>2818.745446952682</v>
      </c>
      <c r="AB475" s="103">
        <f t="shared" si="107"/>
        <v>2697.5586598819073</v>
      </c>
      <c r="AC475" s="103">
        <f t="shared" si="107"/>
        <v>2655.2278145479595</v>
      </c>
      <c r="AD475" s="103">
        <f t="shared" si="107"/>
        <v>2615.8286258088178</v>
      </c>
      <c r="AE475" s="103">
        <f t="shared" si="107"/>
        <v>2574.2587500337199</v>
      </c>
      <c r="AF475" s="103">
        <f t="shared" si="107"/>
        <v>2531.6968159060243</v>
      </c>
      <c r="AG475" s="103">
        <f t="shared" si="107"/>
        <v>2488.4797406944454</v>
      </c>
      <c r="AH475" s="103">
        <f t="shared" si="107"/>
        <v>2443.2766895286059</v>
      </c>
      <c r="AI475" s="103">
        <f t="shared" si="107"/>
        <v>2395.5335282268256</v>
      </c>
      <c r="AJ475" s="103">
        <f t="shared" si="107"/>
        <v>2345.1494963368436</v>
      </c>
      <c r="AK475" s="103">
        <f t="shared" si="107"/>
        <v>2292.0034959165473</v>
      </c>
      <c r="AL475" s="103">
        <f t="shared" si="107"/>
        <v>2236.1694597035644</v>
      </c>
      <c r="AM475" s="103">
        <f t="shared" si="107"/>
        <v>2177.1299307968943</v>
      </c>
      <c r="AN475" s="103">
        <f t="shared" si="107"/>
        <v>2114.081741421086</v>
      </c>
      <c r="AO475" s="103">
        <f t="shared" si="107"/>
        <v>2046.8691154718472</v>
      </c>
      <c r="AP475" s="103">
        <f t="shared" si="107"/>
        <v>1975.3311697699405</v>
      </c>
      <c r="AQ475" s="103">
        <f t="shared" si="107"/>
        <v>1899.3017600705607</v>
      </c>
      <c r="AR475" s="103">
        <f t="shared" si="107"/>
        <v>1818.6093226558785</v>
      </c>
      <c r="AS475" s="103">
        <f t="shared" si="107"/>
        <v>1733.076711388205</v>
      </c>
      <c r="AT475" s="103">
        <f t="shared" si="107"/>
        <v>1642.5210300979177</v>
      </c>
      <c r="AU475" s="103">
        <f t="shared" si="107"/>
        <v>1546.7534601768775</v>
      </c>
      <c r="AV475" s="103">
        <f t="shared" si="107"/>
        <v>1445.5790832445653</v>
      </c>
      <c r="AW475" s="103">
        <f t="shared" si="107"/>
        <v>1339.0927308009732</v>
      </c>
      <c r="AX475" s="103">
        <f t="shared" si="107"/>
        <v>1226.8742267986806</v>
      </c>
      <c r="AY475" s="103">
        <f t="shared" si="107"/>
        <v>1109.2795721891914</v>
      </c>
      <c r="AZ475" s="103">
        <f t="shared" si="107"/>
        <v>985.73811341241401</v>
      </c>
      <c r="BA475" s="103">
        <f t="shared" si="107"/>
        <v>854.65650003076439</v>
      </c>
      <c r="BB475" s="103">
        <f t="shared" si="107"/>
        <v>720.42571331317322</v>
      </c>
      <c r="BC475" s="103">
        <f t="shared" si="107"/>
        <v>591.39256743486351</v>
      </c>
      <c r="BD475" s="103">
        <f t="shared" si="107"/>
        <v>475.8901460297846</v>
      </c>
      <c r="BE475" s="103">
        <f t="shared" si="107"/>
        <v>366.37971682344119</v>
      </c>
      <c r="BF475" s="103">
        <f t="shared" si="107"/>
        <v>269.45616720819976</v>
      </c>
      <c r="BG475" s="103">
        <f t="shared" si="107"/>
        <v>182.59047460468963</v>
      </c>
      <c r="BH475" s="103">
        <f t="shared" si="107"/>
        <v>110.13964718047599</v>
      </c>
      <c r="BI475" s="103">
        <f t="shared" si="107"/>
        <v>55.14247028523377</v>
      </c>
      <c r="BJ475" s="17"/>
      <c r="BK475" s="17"/>
      <c r="BL475" s="17"/>
      <c r="BM475" s="17"/>
    </row>
    <row r="476" spans="1:65" s="4" customFormat="1">
      <c r="A476" s="17"/>
      <c r="B476" s="17"/>
      <c r="C476" s="17"/>
      <c r="D476" s="17"/>
      <c r="E476" s="17"/>
      <c r="F476" s="30"/>
      <c r="G476" s="35"/>
      <c r="H476" s="35"/>
      <c r="I476" s="35"/>
      <c r="J476" s="35"/>
      <c r="K476" s="35"/>
      <c r="L476" s="35"/>
      <c r="M476" s="35"/>
      <c r="N476" s="35"/>
      <c r="O476" s="35"/>
      <c r="P476" s="35"/>
      <c r="Q476" s="35"/>
      <c r="R476" s="35"/>
      <c r="S476" s="35"/>
      <c r="T476" s="35"/>
      <c r="U476" s="35"/>
      <c r="V476" s="35"/>
      <c r="W476" s="35"/>
      <c r="X476" s="35"/>
      <c r="Y476" s="35"/>
      <c r="Z476" s="35"/>
      <c r="AA476" s="35"/>
      <c r="AB476" s="35"/>
      <c r="AC476" s="35"/>
      <c r="AD476" s="35"/>
      <c r="AE476" s="35"/>
      <c r="AF476" s="35"/>
      <c r="AG476" s="35"/>
      <c r="AH476" s="35"/>
      <c r="AI476" s="35"/>
      <c r="AJ476" s="35"/>
      <c r="AK476" s="35"/>
      <c r="AL476" s="35"/>
      <c r="AM476" s="35"/>
      <c r="AN476" s="35"/>
      <c r="AO476" s="35"/>
      <c r="AP476" s="35"/>
      <c r="AQ476" s="35"/>
      <c r="AR476" s="35"/>
      <c r="AS476" s="35"/>
      <c r="AT476" s="35"/>
      <c r="AU476" s="35"/>
      <c r="AV476" s="35"/>
      <c r="AW476" s="35"/>
      <c r="AX476" s="35"/>
      <c r="AY476" s="35"/>
      <c r="AZ476" s="35"/>
      <c r="BA476" s="35"/>
      <c r="BB476" s="35"/>
      <c r="BC476" s="35"/>
      <c r="BD476" s="35"/>
      <c r="BE476" s="35"/>
      <c r="BF476" s="35"/>
      <c r="BG476" s="35"/>
      <c r="BH476" s="35"/>
      <c r="BI476" s="35"/>
      <c r="BJ476" s="17"/>
      <c r="BK476" s="17"/>
      <c r="BL476" s="17"/>
      <c r="BM476" s="17"/>
    </row>
    <row r="477" spans="1:65" s="4" customFormat="1">
      <c r="A477" s="114"/>
      <c r="B477" s="746" t="s">
        <v>464</v>
      </c>
      <c r="C477" s="114"/>
      <c r="D477" s="114"/>
      <c r="E477" s="114"/>
      <c r="F477" s="132"/>
      <c r="G477" s="133"/>
      <c r="H477" s="133"/>
      <c r="I477" s="133"/>
      <c r="J477" s="133"/>
      <c r="K477" s="133"/>
      <c r="L477" s="133"/>
      <c r="M477" s="133"/>
      <c r="N477" s="133"/>
      <c r="O477" s="133"/>
      <c r="P477" s="133"/>
      <c r="Q477" s="133"/>
      <c r="R477" s="133"/>
      <c r="S477" s="133"/>
      <c r="T477" s="133"/>
      <c r="U477" s="133"/>
      <c r="V477" s="133"/>
      <c r="W477" s="133"/>
      <c r="X477" s="133"/>
      <c r="Y477" s="133"/>
      <c r="Z477" s="133"/>
      <c r="AA477" s="133"/>
      <c r="AB477" s="133"/>
      <c r="AC477" s="133"/>
      <c r="AD477" s="133"/>
      <c r="AE477" s="133"/>
      <c r="AF477" s="133"/>
      <c r="AG477" s="133"/>
      <c r="AH477" s="133"/>
      <c r="AI477" s="133"/>
      <c r="AJ477" s="133"/>
      <c r="AK477" s="133"/>
      <c r="AL477" s="133"/>
      <c r="AM477" s="133"/>
      <c r="AN477" s="133"/>
      <c r="AO477" s="133"/>
      <c r="AP477" s="133"/>
      <c r="AQ477" s="133"/>
      <c r="AR477" s="133"/>
      <c r="AS477" s="133"/>
      <c r="AT477" s="133"/>
      <c r="AU477" s="133"/>
      <c r="AV477" s="133"/>
      <c r="AW477" s="133"/>
      <c r="AX477" s="133"/>
      <c r="AY477" s="133"/>
      <c r="AZ477" s="133"/>
      <c r="BA477" s="133"/>
      <c r="BB477" s="133"/>
      <c r="BC477" s="133"/>
      <c r="BD477" s="133"/>
      <c r="BE477" s="133"/>
      <c r="BF477" s="133"/>
      <c r="BG477" s="133"/>
      <c r="BH477" s="133"/>
      <c r="BI477" s="133"/>
      <c r="BJ477" s="133"/>
      <c r="BK477" s="17"/>
      <c r="BL477" s="17"/>
      <c r="BM477" s="17"/>
    </row>
    <row r="478" spans="1:65" s="4" customFormat="1">
      <c r="A478" s="20"/>
      <c r="B478" s="26"/>
      <c r="C478" s="20"/>
      <c r="D478" s="20"/>
      <c r="E478" s="20"/>
      <c r="F478" s="176"/>
      <c r="G478" s="177"/>
      <c r="H478" s="177"/>
      <c r="I478" s="177"/>
      <c r="J478" s="177"/>
      <c r="K478" s="177"/>
      <c r="L478" s="177"/>
      <c r="M478" s="177"/>
      <c r="N478" s="177"/>
      <c r="O478" s="177"/>
      <c r="P478" s="177"/>
      <c r="Q478" s="177"/>
      <c r="R478" s="177"/>
      <c r="S478" s="177"/>
      <c r="T478" s="177"/>
      <c r="U478" s="177"/>
      <c r="V478" s="177"/>
      <c r="W478" s="177"/>
      <c r="X478" s="177"/>
      <c r="Y478" s="177"/>
      <c r="Z478" s="177"/>
      <c r="AA478" s="177"/>
      <c r="AB478" s="177"/>
      <c r="AC478" s="177"/>
      <c r="AD478" s="177"/>
      <c r="AE478" s="177"/>
      <c r="AF478" s="177"/>
      <c r="AG478" s="177"/>
      <c r="AH478" s="177"/>
      <c r="AI478" s="177"/>
      <c r="AJ478" s="177"/>
      <c r="AK478" s="177"/>
      <c r="AL478" s="177"/>
      <c r="AM478" s="177"/>
      <c r="AN478" s="177"/>
      <c r="AO478" s="177"/>
      <c r="AP478" s="177"/>
      <c r="AQ478" s="177"/>
      <c r="AR478" s="177"/>
      <c r="AS478" s="177"/>
      <c r="AT478" s="177"/>
      <c r="AU478" s="177"/>
      <c r="AV478" s="177"/>
      <c r="AW478" s="177"/>
      <c r="AX478" s="177"/>
      <c r="AY478" s="177"/>
      <c r="AZ478" s="177"/>
      <c r="BA478" s="177"/>
      <c r="BB478" s="177"/>
      <c r="BC478" s="177"/>
      <c r="BD478" s="177"/>
      <c r="BE478" s="177"/>
      <c r="BF478" s="177"/>
      <c r="BG478" s="177"/>
      <c r="BH478" s="177"/>
      <c r="BI478" s="177"/>
      <c r="BJ478" s="17"/>
      <c r="BK478" s="17"/>
      <c r="BL478" s="17"/>
      <c r="BM478" s="17"/>
    </row>
    <row r="479" spans="1:65" s="4" customFormat="1">
      <c r="A479" s="20"/>
      <c r="B479" s="17" t="s">
        <v>11</v>
      </c>
      <c r="C479" s="20"/>
      <c r="D479" s="20"/>
      <c r="E479" s="20"/>
      <c r="F479" s="176"/>
      <c r="G479" s="103">
        <f>G492+G505+G518+G531+G544+G557+G570+G583+G596+G609+G622+G635+G648+G661+G674+G687+G700+G713+G726+G739+G752+G765+G778+G791+G804+G817+G830+G843+G856+G869</f>
        <v>108.01457209459423</v>
      </c>
      <c r="H479" s="103">
        <f t="shared" ref="H479:BI479" si="108">H492+H505+H518+H531+H544+H557+H570+H583+H596+H609+H622+H635+H648+H661+H674+H687+H700+H713+H726+H739+H752+H765+H778+H791+H804+H817+H830+H843+H856+H869</f>
        <v>130.45615057189508</v>
      </c>
      <c r="I479" s="103">
        <f t="shared" si="108"/>
        <v>153.03340280627305</v>
      </c>
      <c r="J479" s="103">
        <f t="shared" si="108"/>
        <v>164.96065542543482</v>
      </c>
      <c r="K479" s="103">
        <f t="shared" si="108"/>
        <v>181.18984146563614</v>
      </c>
      <c r="L479" s="103">
        <f t="shared" si="108"/>
        <v>187.1493625987805</v>
      </c>
      <c r="M479" s="103">
        <f t="shared" si="108"/>
        <v>174.10487920392055</v>
      </c>
      <c r="N479" s="103">
        <f t="shared" si="108"/>
        <v>157.36352864226851</v>
      </c>
      <c r="O479" s="103">
        <f t="shared" si="108"/>
        <v>142.25349526748246</v>
      </c>
      <c r="P479" s="103">
        <f t="shared" si="108"/>
        <v>136.89380201790701</v>
      </c>
      <c r="Q479" s="103">
        <f t="shared" si="108"/>
        <v>136.89380201790701</v>
      </c>
      <c r="R479" s="103">
        <f t="shared" si="108"/>
        <v>136.28521169294106</v>
      </c>
      <c r="S479" s="103">
        <f t="shared" si="108"/>
        <v>134.37833022516077</v>
      </c>
      <c r="T479" s="103">
        <f t="shared" si="108"/>
        <v>128.19056929829017</v>
      </c>
      <c r="U479" s="103">
        <f t="shared" si="108"/>
        <v>123.40993637127984</v>
      </c>
      <c r="V479" s="103">
        <f t="shared" si="108"/>
        <v>121.1473530230913</v>
      </c>
      <c r="W479" s="103">
        <f t="shared" si="108"/>
        <v>119.76546613142594</v>
      </c>
      <c r="X479" s="103">
        <f t="shared" si="108"/>
        <v>118.34448857885272</v>
      </c>
      <c r="Y479" s="103">
        <f t="shared" si="108"/>
        <v>118.34448857885272</v>
      </c>
      <c r="Z479" s="103">
        <f t="shared" si="108"/>
        <v>118.34448857885272</v>
      </c>
      <c r="AA479" s="103">
        <f t="shared" si="108"/>
        <v>118.34448857885272</v>
      </c>
      <c r="AB479" s="103">
        <f t="shared" si="108"/>
        <v>118.34448857885272</v>
      </c>
      <c r="AC479" s="103">
        <f t="shared" si="108"/>
        <v>118.34448857885272</v>
      </c>
      <c r="AD479" s="103">
        <f t="shared" si="108"/>
        <v>118.34448857885272</v>
      </c>
      <c r="AE479" s="103">
        <f t="shared" si="108"/>
        <v>118.34448857885272</v>
      </c>
      <c r="AF479" s="103">
        <f t="shared" si="108"/>
        <v>118.34448857885272</v>
      </c>
      <c r="AG479" s="103">
        <f t="shared" si="108"/>
        <v>118.34448857885272</v>
      </c>
      <c r="AH479" s="103">
        <f t="shared" si="108"/>
        <v>118.34448857885272</v>
      </c>
      <c r="AI479" s="103">
        <f t="shared" si="108"/>
        <v>56.836781808610063</v>
      </c>
      <c r="AJ479" s="103">
        <f t="shared" si="108"/>
        <v>53.676212775129834</v>
      </c>
      <c r="AK479" s="103">
        <f t="shared" si="108"/>
        <v>53.676212775129834</v>
      </c>
      <c r="AL479" s="103">
        <f t="shared" si="108"/>
        <v>53.676212775129834</v>
      </c>
      <c r="AM479" s="103">
        <f t="shared" si="108"/>
        <v>50.729664922237475</v>
      </c>
      <c r="AN479" s="103">
        <f t="shared" si="108"/>
        <v>44.87712044315299</v>
      </c>
      <c r="AO479" s="103">
        <f t="shared" si="108"/>
        <v>44.87712044315299</v>
      </c>
      <c r="AP479" s="103">
        <f t="shared" si="108"/>
        <v>44.87712044315299</v>
      </c>
      <c r="AQ479" s="103">
        <f t="shared" si="108"/>
        <v>44.87712044315299</v>
      </c>
      <c r="AR479" s="103">
        <f t="shared" si="108"/>
        <v>44.87712044315299</v>
      </c>
      <c r="AS479" s="103">
        <f t="shared" si="108"/>
        <v>44.87712044315299</v>
      </c>
      <c r="AT479" s="103">
        <f t="shared" si="108"/>
        <v>44.87712044315299</v>
      </c>
      <c r="AU479" s="103">
        <f t="shared" si="108"/>
        <v>44.87712044315299</v>
      </c>
      <c r="AV479" s="103">
        <f t="shared" si="108"/>
        <v>44.87712044315299</v>
      </c>
      <c r="AW479" s="103">
        <f t="shared" si="108"/>
        <v>44.754241766364501</v>
      </c>
      <c r="AX479" s="103">
        <f t="shared" si="108"/>
        <v>43.158197133557195</v>
      </c>
      <c r="AY479" s="103">
        <f t="shared" si="108"/>
        <v>43.158197133557195</v>
      </c>
      <c r="AZ479" s="103">
        <f t="shared" si="108"/>
        <v>42.063015483413395</v>
      </c>
      <c r="BA479" s="103">
        <f t="shared" si="108"/>
        <v>40.598775368535861</v>
      </c>
      <c r="BB479" s="103">
        <f t="shared" si="108"/>
        <v>32.632103592530399</v>
      </c>
      <c r="BC479" s="103">
        <f t="shared" si="108"/>
        <v>23.737905466235446</v>
      </c>
      <c r="BD479" s="103">
        <f t="shared" si="108"/>
        <v>14.452650357705823</v>
      </c>
      <c r="BE479" s="103">
        <f t="shared" si="108"/>
        <v>6.8972507268101984</v>
      </c>
      <c r="BF479" s="103">
        <f t="shared" si="108"/>
        <v>0</v>
      </c>
      <c r="BG479" s="103">
        <f t="shared" si="108"/>
        <v>0</v>
      </c>
      <c r="BH479" s="103">
        <f t="shared" si="108"/>
        <v>0</v>
      </c>
      <c r="BI479" s="103">
        <f t="shared" si="108"/>
        <v>0</v>
      </c>
      <c r="BJ479" s="237"/>
      <c r="BK479" s="237"/>
      <c r="BL479" s="237"/>
      <c r="BM479" s="237"/>
    </row>
    <row r="480" spans="1:65" s="4" customFormat="1" ht="12.75" customHeight="1" outlineLevel="2">
      <c r="A480" s="17"/>
      <c r="B480" s="36" t="str">
        <f>C492</f>
        <v>Subtransmission</v>
      </c>
      <c r="C480" s="37"/>
      <c r="D480" s="38" t="s">
        <v>58</v>
      </c>
      <c r="E480" s="37"/>
      <c r="F480" s="39"/>
      <c r="G480" s="104">
        <f>IF(G$3&gt;A1taxremlife,A1taxvalue-SUM($F480:F480),IF(A1taxremlife="N/A","n/a",A1taxvalue/A1taxremlife))</f>
        <v>8.7990923319768459</v>
      </c>
      <c r="H480" s="104">
        <f>IF(H$3&gt;A1taxremlife,A1taxvalue-SUM($F480:G480),IF(A1taxremlife="N/A","n/a",A1taxvalue/A1taxremlife))</f>
        <v>8.7990923319768459</v>
      </c>
      <c r="I480" s="104">
        <f>IF(I$3&gt;A1taxremlife,A1taxvalue-SUM($F480:H480),IF(A1taxremlife="N/A","n/a",A1taxvalue/A1taxremlife))</f>
        <v>8.7990923319768459</v>
      </c>
      <c r="J480" s="104">
        <f>IF(J$3&gt;A1taxremlife,A1taxvalue-SUM($F480:I480),IF(A1taxremlife="N/A","n/a",A1taxvalue/A1taxremlife))</f>
        <v>8.7990923319768459</v>
      </c>
      <c r="K480" s="104">
        <f>IF(K$3&gt;A1taxremlife,A1taxvalue-SUM($F480:J480),IF(A1taxremlife="N/A","n/a",A1taxvalue/A1taxremlife))</f>
        <v>8.7990923319768459</v>
      </c>
      <c r="L480" s="104">
        <f>IF(L$3&gt;A1taxremlife,A1taxvalue-SUM($F480:K480),IF(A1taxremlife="N/A","n/a",A1taxvalue/A1taxremlife))</f>
        <v>8.7990923319768459</v>
      </c>
      <c r="M480" s="104">
        <f>IF(M$3&gt;A1taxremlife,A1taxvalue-SUM($F480:L480),IF(A1taxremlife="N/A","n/a",A1taxvalue/A1taxremlife))</f>
        <v>8.7990923319768459</v>
      </c>
      <c r="N480" s="104">
        <f>IF(N$3&gt;A1taxremlife,A1taxvalue-SUM($F480:M480),IF(A1taxremlife="N/A","n/a",A1taxvalue/A1taxremlife))</f>
        <v>8.7990923319768459</v>
      </c>
      <c r="O480" s="104">
        <f>IF(O$3&gt;A1taxremlife,A1taxvalue-SUM($F480:N480),IF(A1taxremlife="N/A","n/a",A1taxvalue/A1taxremlife))</f>
        <v>8.7990923319768459</v>
      </c>
      <c r="P480" s="104">
        <f>IF(P$3&gt;A1taxremlife,A1taxvalue-SUM($F480:O480),IF(A1taxremlife="N/A","n/a",A1taxvalue/A1taxremlife))</f>
        <v>8.7990923319768459</v>
      </c>
      <c r="Q480" s="104">
        <f>IF(Q$3&gt;A1taxremlife,A1taxvalue-SUM($F480:P480),IF(A1taxremlife="N/A","n/a",A1taxvalue/A1taxremlife))</f>
        <v>8.7990923319768459</v>
      </c>
      <c r="R480" s="104">
        <f>IF(R$3&gt;A1taxremlife,A1taxvalue-SUM($F480:Q480),IF(A1taxremlife="N/A","n/a",A1taxvalue/A1taxremlife))</f>
        <v>8.7990923319768459</v>
      </c>
      <c r="S480" s="104">
        <f>IF(S$3&gt;A1taxremlife,A1taxvalue-SUM($F480:R480),IF(A1taxremlife="N/A","n/a",A1taxvalue/A1taxremlife))</f>
        <v>8.7990923319768459</v>
      </c>
      <c r="T480" s="104">
        <f>IF(T$3&gt;A1taxremlife,A1taxvalue-SUM($F480:S480),IF(A1taxremlife="N/A","n/a",A1taxvalue/A1taxremlife))</f>
        <v>8.7990923319768459</v>
      </c>
      <c r="U480" s="104">
        <f>IF(U$3&gt;A1taxremlife,A1taxvalue-SUM($F480:T480),IF(A1taxremlife="N/A","n/a",A1taxvalue/A1taxremlife))</f>
        <v>8.7990923319768459</v>
      </c>
      <c r="V480" s="104">
        <f>IF(V$3&gt;A1taxremlife,A1taxvalue-SUM($F480:U480),IF(A1taxremlife="N/A","n/a",A1taxvalue/A1taxremlife))</f>
        <v>8.7990923319768459</v>
      </c>
      <c r="W480" s="104">
        <f>IF(W$3&gt;A1taxremlife,A1taxvalue-SUM($F480:V480),IF(A1taxremlife="N/A","n/a",A1taxvalue/A1taxremlife))</f>
        <v>8.7990923319768459</v>
      </c>
      <c r="X480" s="104">
        <f>IF(X$3&gt;A1taxremlife,A1taxvalue-SUM($F480:W480),IF(A1taxremlife="N/A","n/a",A1taxvalue/A1taxremlife))</f>
        <v>8.7990923319768459</v>
      </c>
      <c r="Y480" s="104">
        <f>IF(Y$3&gt;A1taxremlife,A1taxvalue-SUM($F480:X480),IF(A1taxremlife="N/A","n/a",A1taxvalue/A1taxremlife))</f>
        <v>8.7990923319768459</v>
      </c>
      <c r="Z480" s="104">
        <f>IF(Z$3&gt;A1taxremlife,A1taxvalue-SUM($F480:Y480),IF(A1taxremlife="N/A","n/a",A1taxvalue/A1taxremlife))</f>
        <v>8.7990923319768459</v>
      </c>
      <c r="AA480" s="104">
        <f>IF(AA$3&gt;A1taxremlife,A1taxvalue-SUM($F480:Z480),IF(A1taxremlife="N/A","n/a",A1taxvalue/A1taxremlife))</f>
        <v>8.7990923319768459</v>
      </c>
      <c r="AB480" s="104">
        <f>IF(AB$3&gt;A1taxremlife,A1taxvalue-SUM($F480:AA480),IF(A1taxremlife="N/A","n/a",A1taxvalue/A1taxremlife))</f>
        <v>8.7990923319768459</v>
      </c>
      <c r="AC480" s="104">
        <f>IF(AC$3&gt;A1taxremlife,A1taxvalue-SUM($F480:AB480),IF(A1taxremlife="N/A","n/a",A1taxvalue/A1taxremlife))</f>
        <v>8.7990923319768459</v>
      </c>
      <c r="AD480" s="104">
        <f>IF(AD$3&gt;A1taxremlife,A1taxvalue-SUM($F480:AC480),IF(A1taxremlife="N/A","n/a",A1taxvalue/A1taxremlife))</f>
        <v>8.7990923319768459</v>
      </c>
      <c r="AE480" s="104">
        <f>IF(AE$3&gt;A1taxremlife,A1taxvalue-SUM($F480:AD480),IF(A1taxremlife="N/A","n/a",A1taxvalue/A1taxremlife))</f>
        <v>8.7990923319768459</v>
      </c>
      <c r="AF480" s="104">
        <f>IF(AF$3&gt;A1taxremlife,A1taxvalue-SUM($F480:AE480),IF(A1taxremlife="N/A","n/a",A1taxvalue/A1taxremlife))</f>
        <v>8.7990923319768459</v>
      </c>
      <c r="AG480" s="104">
        <f>IF(AG$3&gt;A1taxremlife,A1taxvalue-SUM($F480:AF480),IF(A1taxremlife="N/A","n/a",A1taxvalue/A1taxremlife))</f>
        <v>8.7990923319768459</v>
      </c>
      <c r="AH480" s="104">
        <f>IF(AH$3&gt;A1taxremlife,A1taxvalue-SUM($F480:AG480),IF(A1taxremlife="N/A","n/a",A1taxvalue/A1taxremlife))</f>
        <v>8.7990923319768459</v>
      </c>
      <c r="AI480" s="104">
        <f>IF(AI$3&gt;A1taxremlife,A1taxvalue-SUM($F480:AH480),IF(A1taxremlife="N/A","n/a",A1taxvalue/A1taxremlife))</f>
        <v>8.7990923319768459</v>
      </c>
      <c r="AJ480" s="104">
        <f>IF(AJ$3&gt;A1taxremlife,A1taxvalue-SUM($F480:AI480),IF(A1taxremlife="N/A","n/a",A1taxvalue/A1taxremlife))</f>
        <v>8.7990923319768459</v>
      </c>
      <c r="AK480" s="104">
        <f>IF(AK$3&gt;A1taxremlife,A1taxvalue-SUM($F480:AJ480),IF(A1taxremlife="N/A","n/a",A1taxvalue/A1taxremlife))</f>
        <v>8.7990923319768459</v>
      </c>
      <c r="AL480" s="104">
        <f>IF(AL$3&gt;A1taxremlife,A1taxvalue-SUM($F480:AK480),IF(A1taxremlife="N/A","n/a",A1taxvalue/A1taxremlife))</f>
        <v>8.7990923319768459</v>
      </c>
      <c r="AM480" s="104">
        <f>IF(AM$3&gt;A1taxremlife,A1taxvalue-SUM($F480:AL480),IF(A1taxremlife="N/A","n/a",A1taxvalue/A1taxremlife))</f>
        <v>5.8525444790844858</v>
      </c>
      <c r="AN480" s="104">
        <f>IF(AN$3&gt;A1taxremlife,A1taxvalue-SUM($F480:AM480),IF(A1taxremlife="N/A","n/a",A1taxvalue/A1taxremlife))</f>
        <v>0</v>
      </c>
      <c r="AO480" s="104">
        <f>IF(AO$3&gt;A1taxremlife,A1taxvalue-SUM($F480:AN480),IF(A1taxremlife="N/A","n/a",A1taxvalue/A1taxremlife))</f>
        <v>0</v>
      </c>
      <c r="AP480" s="104">
        <f>IF(AP$3&gt;A1taxremlife,A1taxvalue-SUM($F480:AO480),IF(A1taxremlife="N/A","n/a",A1taxvalue/A1taxremlife))</f>
        <v>0</v>
      </c>
      <c r="AQ480" s="104">
        <f>IF(AQ$3&gt;A1taxremlife,A1taxvalue-SUM($F480:AP480),IF(A1taxremlife="N/A","n/a",A1taxvalue/A1taxremlife))</f>
        <v>0</v>
      </c>
      <c r="AR480" s="104">
        <f>IF(AR$3&gt;A1taxremlife,A1taxvalue-SUM($F480:AQ480),IF(A1taxremlife="N/A","n/a",A1taxvalue/A1taxremlife))</f>
        <v>0</v>
      </c>
      <c r="AS480" s="104">
        <f>IF(AS$3&gt;A1taxremlife,A1taxvalue-SUM($F480:AR480),IF(A1taxremlife="N/A","n/a",A1taxvalue/A1taxremlife))</f>
        <v>0</v>
      </c>
      <c r="AT480" s="104">
        <f>IF(AT$3&gt;A1taxremlife,A1taxvalue-SUM($F480:AS480),IF(A1taxremlife="N/A","n/a",A1taxvalue/A1taxremlife))</f>
        <v>0</v>
      </c>
      <c r="AU480" s="104">
        <f>IF(AU$3&gt;A1taxremlife,A1taxvalue-SUM($F480:AT480),IF(A1taxremlife="N/A","n/a",A1taxvalue/A1taxremlife))</f>
        <v>0</v>
      </c>
      <c r="AV480" s="104">
        <f>IF(AV$3&gt;A1taxremlife,A1taxvalue-SUM($F480:AU480),IF(A1taxremlife="N/A","n/a",A1taxvalue/A1taxremlife))</f>
        <v>0</v>
      </c>
      <c r="AW480" s="104">
        <f>IF(AW$3&gt;A1taxremlife,A1taxvalue-SUM($F480:AV480),IF(A1taxremlife="N/A","n/a",A1taxvalue/A1taxremlife))</f>
        <v>0</v>
      </c>
      <c r="AX480" s="104">
        <f>IF(AX$3&gt;A1taxremlife,A1taxvalue-SUM($F480:AW480),IF(A1taxremlife="N/A","n/a",A1taxvalue/A1taxremlife))</f>
        <v>0</v>
      </c>
      <c r="AY480" s="104">
        <f>IF(AY$3&gt;A1taxremlife,A1taxvalue-SUM($F480:AX480),IF(A1taxremlife="N/A","n/a",A1taxvalue/A1taxremlife))</f>
        <v>0</v>
      </c>
      <c r="AZ480" s="104">
        <f>IF(AZ$3&gt;A1taxremlife,A1taxvalue-SUM($F480:AY480),IF(A1taxremlife="N/A","n/a",A1taxvalue/A1taxremlife))</f>
        <v>0</v>
      </c>
      <c r="BA480" s="104">
        <f>IF(BA$3&gt;A1taxremlife,A1taxvalue-SUM($F480:AZ480),IF(A1taxremlife="N/A","n/a",A1taxvalue/A1taxremlife))</f>
        <v>0</v>
      </c>
      <c r="BB480" s="104">
        <f>IF(BB$3&gt;A1taxremlife,A1taxvalue-SUM($F480:BA480),IF(A1taxremlife="N/A","n/a",A1taxvalue/A1taxremlife))</f>
        <v>0</v>
      </c>
      <c r="BC480" s="104">
        <f>IF(BC$3&gt;A1taxremlife,A1taxvalue-SUM($F480:BB480),IF(A1taxremlife="N/A","n/a",A1taxvalue/A1taxremlife))</f>
        <v>0</v>
      </c>
      <c r="BD480" s="104">
        <f>IF(BD$3&gt;A1taxremlife,A1taxvalue-SUM($F480:BC480),IF(A1taxremlife="N/A","n/a",A1taxvalue/A1taxremlife))</f>
        <v>0</v>
      </c>
      <c r="BE480" s="104">
        <f>IF(BE$3&gt;A1taxremlife,A1taxvalue-SUM($F480:BD480),IF(A1taxremlife="N/A","n/a",A1taxvalue/A1taxremlife))</f>
        <v>0</v>
      </c>
      <c r="BF480" s="104">
        <f>IF(BF$3&gt;A1taxremlife,A1taxvalue-SUM($F480:BE480),IF(A1taxremlife="N/A","n/a",A1taxvalue/A1taxremlife))</f>
        <v>0</v>
      </c>
      <c r="BG480" s="104">
        <f>IF(BG$3&gt;A1taxremlife,A1taxvalue-SUM($F480:BF480),IF(A1taxremlife="N/A","n/a",A1taxvalue/A1taxremlife))</f>
        <v>0</v>
      </c>
      <c r="BH480" s="104">
        <f>IF(BH$3&gt;A1taxremlife,A1taxvalue-SUM($F480:BG480),IF(A1taxremlife="N/A","n/a",A1taxvalue/A1taxremlife))</f>
        <v>0</v>
      </c>
      <c r="BI480" s="104">
        <f>IF(BI$3&gt;A1taxremlife,A1taxvalue-SUM($F480:BH480),IF(A1taxremlife="N/A","n/a",A1taxvalue/A1taxremlife))</f>
        <v>0</v>
      </c>
      <c r="BJ480" s="17"/>
      <c r="BK480" s="17"/>
      <c r="BL480" s="17"/>
      <c r="BM480" s="17"/>
    </row>
    <row r="481" spans="1:65" s="4" customFormat="1" ht="12.75" customHeight="1" outlineLevel="2">
      <c r="A481" s="17"/>
      <c r="B481" s="32"/>
      <c r="C481" s="31"/>
      <c r="D481" s="930" t="s">
        <v>326</v>
      </c>
      <c r="E481" s="167">
        <v>0</v>
      </c>
      <c r="F481" s="34"/>
      <c r="G481" s="105"/>
      <c r="H481" s="105"/>
      <c r="I481" s="105"/>
      <c r="J481" s="105"/>
      <c r="K481" s="105"/>
      <c r="L481" s="105"/>
      <c r="M481" s="105"/>
      <c r="N481" s="105"/>
      <c r="O481" s="105"/>
      <c r="P481" s="105"/>
      <c r="Q481" s="105"/>
      <c r="R481" s="105"/>
      <c r="S481" s="105"/>
      <c r="T481" s="105"/>
      <c r="U481" s="105"/>
      <c r="V481" s="105"/>
      <c r="W481" s="105"/>
      <c r="X481" s="105"/>
      <c r="Y481" s="105"/>
      <c r="Z481" s="105"/>
      <c r="AA481" s="105"/>
      <c r="AB481" s="105"/>
      <c r="AC481" s="105"/>
      <c r="AD481" s="105"/>
      <c r="AE481" s="105"/>
      <c r="AF481" s="105"/>
      <c r="AG481" s="105"/>
      <c r="AH481" s="105"/>
      <c r="AI481" s="105"/>
      <c r="AJ481" s="105"/>
      <c r="AK481" s="105"/>
      <c r="AL481" s="105"/>
      <c r="AM481" s="105"/>
      <c r="AN481" s="105"/>
      <c r="AO481" s="105"/>
      <c r="AP481" s="105"/>
      <c r="AQ481" s="105"/>
      <c r="AR481" s="105"/>
      <c r="AS481" s="105"/>
      <c r="AT481" s="105"/>
      <c r="AU481" s="105"/>
      <c r="AV481" s="105"/>
      <c r="AW481" s="105"/>
      <c r="AX481" s="105"/>
      <c r="AY481" s="105"/>
      <c r="AZ481" s="105"/>
      <c r="BA481" s="105"/>
      <c r="BB481" s="105"/>
      <c r="BC481" s="105"/>
      <c r="BD481" s="105"/>
      <c r="BE481" s="105"/>
      <c r="BF481" s="105"/>
      <c r="BG481" s="105"/>
      <c r="BH481" s="105"/>
      <c r="BI481" s="105"/>
      <c r="BJ481" s="17"/>
      <c r="BK481" s="17"/>
      <c r="BL481" s="17"/>
      <c r="BM481" s="17"/>
    </row>
    <row r="482" spans="1:65" s="4" customFormat="1" ht="12.75" customHeight="1" outlineLevel="2">
      <c r="A482" s="17"/>
      <c r="B482" s="32"/>
      <c r="C482" s="31"/>
      <c r="D482" s="930"/>
      <c r="E482" s="167">
        <v>1</v>
      </c>
      <c r="F482" s="34"/>
      <c r="G482" s="183"/>
      <c r="H482" s="105">
        <f>IF(A1taxstdlife="n/a","n/a",IF(H$3&gt;(A1taxstdlife+$E482),(('PTRM input'!$G$143+'PTRM input'!$G$109)*$G$7)-SUM($G482:G482),(('PTRM input'!$G$143+'PTRM input'!$G$109)*$G$7)/A1taxstdlife))</f>
        <v>1.0951816501438438</v>
      </c>
      <c r="I482" s="105">
        <f>IF(A1taxstdlife="n/a","n/a",IF(I$3&gt;(A1taxstdlife+$E482),(('PTRM input'!$G$143+'PTRM input'!$G$109)*$G$7)-SUM($G482:H482),(('PTRM input'!$G$143+'PTRM input'!$G$109)*$G$7)/A1taxstdlife))</f>
        <v>1.0951816501438438</v>
      </c>
      <c r="J482" s="105">
        <f>IF(A1taxstdlife="n/a","n/a",IF(J$3&gt;(A1taxstdlife+$E482),(('PTRM input'!$G$143+'PTRM input'!$G$109)*$G$7)-SUM($G482:I482),(('PTRM input'!$G$143+'PTRM input'!$G$109)*$G$7)/A1taxstdlife))</f>
        <v>1.0951816501438438</v>
      </c>
      <c r="K482" s="105">
        <f>IF(A1taxstdlife="n/a","n/a",IF(K$3&gt;(A1taxstdlife+$E482),(('PTRM input'!$G$143+'PTRM input'!$G$109)*$G$7)-SUM($G482:J482),(('PTRM input'!$G$143+'PTRM input'!$G$109)*$G$7)/A1taxstdlife))</f>
        <v>1.0951816501438438</v>
      </c>
      <c r="L482" s="105">
        <f>IF(A1taxstdlife="n/a","n/a",IF(L$3&gt;(A1taxstdlife+$E482),(('PTRM input'!$G$143+'PTRM input'!$G$109)*$G$7)-SUM($G482:K482),(('PTRM input'!$G$143+'PTRM input'!$G$109)*$G$7)/A1taxstdlife))</f>
        <v>1.0951816501438438</v>
      </c>
      <c r="M482" s="105">
        <f>IF(A1taxstdlife="n/a","n/a",IF(M$3&gt;(A1taxstdlife+$E482),(('PTRM input'!$G$143+'PTRM input'!$G$109)*$G$7)-SUM($G482:L482),(('PTRM input'!$G$143+'PTRM input'!$G$109)*$G$7)/A1taxstdlife))</f>
        <v>1.0951816501438438</v>
      </c>
      <c r="N482" s="105">
        <f>IF(A1taxstdlife="n/a","n/a",IF(N$3&gt;(A1taxstdlife+$E482),(('PTRM input'!$G$143+'PTRM input'!$G$109)*$G$7)-SUM($G482:M482),(('PTRM input'!$G$143+'PTRM input'!$G$109)*$G$7)/A1taxstdlife))</f>
        <v>1.0951816501438438</v>
      </c>
      <c r="O482" s="105">
        <f>IF(A1taxstdlife="n/a","n/a",IF(O$3&gt;(A1taxstdlife+$E482),(('PTRM input'!$G$143+'PTRM input'!$G$109)*$G$7)-SUM($G482:N482),(('PTRM input'!$G$143+'PTRM input'!$G$109)*$G$7)/A1taxstdlife))</f>
        <v>1.0951816501438438</v>
      </c>
      <c r="P482" s="105">
        <f>IF(A1taxstdlife="n/a","n/a",IF(P$3&gt;(A1taxstdlife+$E482),(('PTRM input'!$G$143+'PTRM input'!$G$109)*$G$7)-SUM($G482:O482),(('PTRM input'!$G$143+'PTRM input'!$G$109)*$G$7)/A1taxstdlife))</f>
        <v>1.0951816501438438</v>
      </c>
      <c r="Q482" s="105">
        <f>IF(A1taxstdlife="n/a","n/a",IF(Q$3&gt;(A1taxstdlife+$E482),(('PTRM input'!$G$143+'PTRM input'!$G$109)*$G$7)-SUM($G482:P482),(('PTRM input'!$G$143+'PTRM input'!$G$109)*$G$7)/A1taxstdlife))</f>
        <v>1.0951816501438438</v>
      </c>
      <c r="R482" s="105">
        <f>IF(A1taxstdlife="n/a","n/a",IF(R$3&gt;(A1taxstdlife+$E482),(('PTRM input'!$G$143+'PTRM input'!$G$109)*$G$7)-SUM($G482:Q482),(('PTRM input'!$G$143+'PTRM input'!$G$109)*$G$7)/A1taxstdlife))</f>
        <v>1.0951816501438438</v>
      </c>
      <c r="S482" s="105">
        <f>IF(A1taxstdlife="n/a","n/a",IF(S$3&gt;(A1taxstdlife+$E482),(('PTRM input'!$G$143+'PTRM input'!$G$109)*$G$7)-SUM($G482:R482),(('PTRM input'!$G$143+'PTRM input'!$G$109)*$G$7)/A1taxstdlife))</f>
        <v>1.0951816501438438</v>
      </c>
      <c r="T482" s="105">
        <f>IF(A1taxstdlife="n/a","n/a",IF(T$3&gt;(A1taxstdlife+$E482),(('PTRM input'!$G$143+'PTRM input'!$G$109)*$G$7)-SUM($G482:S482),(('PTRM input'!$G$143+'PTRM input'!$G$109)*$G$7)/A1taxstdlife))</f>
        <v>1.0951816501438438</v>
      </c>
      <c r="U482" s="105">
        <f>IF(A1taxstdlife="n/a","n/a",IF(U$3&gt;(A1taxstdlife+$E482),(('PTRM input'!$G$143+'PTRM input'!$G$109)*$G$7)-SUM($G482:T482),(('PTRM input'!$G$143+'PTRM input'!$G$109)*$G$7)/A1taxstdlife))</f>
        <v>1.0951816501438438</v>
      </c>
      <c r="V482" s="105">
        <f>IF(A1taxstdlife="n/a","n/a",IF(V$3&gt;(A1taxstdlife+$E482),(('PTRM input'!$G$143+'PTRM input'!$G$109)*$G$7)-SUM($G482:U482),(('PTRM input'!$G$143+'PTRM input'!$G$109)*$G$7)/A1taxstdlife))</f>
        <v>1.0951816501438438</v>
      </c>
      <c r="W482" s="105">
        <f>IF(A1taxstdlife="n/a","n/a",IF(W$3&gt;(A1taxstdlife+$E482),(('PTRM input'!$G$143+'PTRM input'!$G$109)*$G$7)-SUM($G482:V482),(('PTRM input'!$G$143+'PTRM input'!$G$109)*$G$7)/A1taxstdlife))</f>
        <v>1.0951816501438438</v>
      </c>
      <c r="X482" s="105">
        <f>IF(A1taxstdlife="n/a","n/a",IF(X$3&gt;(A1taxstdlife+$E482),(('PTRM input'!$G$143+'PTRM input'!$G$109)*$G$7)-SUM($G482:W482),(('PTRM input'!$G$143+'PTRM input'!$G$109)*$G$7)/A1taxstdlife))</f>
        <v>1.0951816501438438</v>
      </c>
      <c r="Y482" s="105">
        <f>IF(A1taxstdlife="n/a","n/a",IF(Y$3&gt;(A1taxstdlife+$E482),(('PTRM input'!$G$143+'PTRM input'!$G$109)*$G$7)-SUM($G482:X482),(('PTRM input'!$G$143+'PTRM input'!$G$109)*$G$7)/A1taxstdlife))</f>
        <v>1.0951816501438438</v>
      </c>
      <c r="Z482" s="105">
        <f>IF(A1taxstdlife="n/a","n/a",IF(Z$3&gt;(A1taxstdlife+$E482),(('PTRM input'!$G$143+'PTRM input'!$G$109)*$G$7)-SUM($G482:Y482),(('PTRM input'!$G$143+'PTRM input'!$G$109)*$G$7)/A1taxstdlife))</f>
        <v>1.0951816501438438</v>
      </c>
      <c r="AA482" s="105">
        <f>IF(A1taxstdlife="n/a","n/a",IF(AA$3&gt;(A1taxstdlife+$E482),(('PTRM input'!$G$143+'PTRM input'!$G$109)*$G$7)-SUM($G482:Z482),(('PTRM input'!$G$143+'PTRM input'!$G$109)*$G$7)/A1taxstdlife))</f>
        <v>1.0951816501438438</v>
      </c>
      <c r="AB482" s="105">
        <f>IF(A1taxstdlife="n/a","n/a",IF(AB$3&gt;(A1taxstdlife+$E482),(('PTRM input'!$G$143+'PTRM input'!$G$109)*$G$7)-SUM($G482:AA482),(('PTRM input'!$G$143+'PTRM input'!$G$109)*$G$7)/A1taxstdlife))</f>
        <v>1.0951816501438438</v>
      </c>
      <c r="AC482" s="105">
        <f>IF(A1taxstdlife="n/a","n/a",IF(AC$3&gt;(A1taxstdlife+$E482),(('PTRM input'!$G$143+'PTRM input'!$G$109)*$G$7)-SUM($G482:AB482),(('PTRM input'!$G$143+'PTRM input'!$G$109)*$G$7)/A1taxstdlife))</f>
        <v>1.0951816501438438</v>
      </c>
      <c r="AD482" s="105">
        <f>IF(A1taxstdlife="n/a","n/a",IF(AD$3&gt;(A1taxstdlife+$E482),(('PTRM input'!$G$143+'PTRM input'!$G$109)*$G$7)-SUM($G482:AC482),(('PTRM input'!$G$143+'PTRM input'!$G$109)*$G$7)/A1taxstdlife))</f>
        <v>1.0951816501438438</v>
      </c>
      <c r="AE482" s="105">
        <f>IF(A1taxstdlife="n/a","n/a",IF(AE$3&gt;(A1taxstdlife+$E482),(('PTRM input'!$G$143+'PTRM input'!$G$109)*$G$7)-SUM($G482:AD482),(('PTRM input'!$G$143+'PTRM input'!$G$109)*$G$7)/A1taxstdlife))</f>
        <v>1.0951816501438438</v>
      </c>
      <c r="AF482" s="105">
        <f>IF(A1taxstdlife="n/a","n/a",IF(AF$3&gt;(A1taxstdlife+$E482),(('PTRM input'!$G$143+'PTRM input'!$G$109)*$G$7)-SUM($G482:AE482),(('PTRM input'!$G$143+'PTRM input'!$G$109)*$G$7)/A1taxstdlife))</f>
        <v>1.0951816501438438</v>
      </c>
      <c r="AG482" s="105">
        <f>IF(A1taxstdlife="n/a","n/a",IF(AG$3&gt;(A1taxstdlife+$E482),(('PTRM input'!$G$143+'PTRM input'!$G$109)*$G$7)-SUM($G482:AF482),(('PTRM input'!$G$143+'PTRM input'!$G$109)*$G$7)/A1taxstdlife))</f>
        <v>1.0951816501438438</v>
      </c>
      <c r="AH482" s="105">
        <f>IF(A1taxstdlife="n/a","n/a",IF(AH$3&gt;(A1taxstdlife+$E482),(('PTRM input'!$G$143+'PTRM input'!$G$109)*$G$7)-SUM($G482:AG482),(('PTRM input'!$G$143+'PTRM input'!$G$109)*$G$7)/A1taxstdlife))</f>
        <v>1.0951816501438438</v>
      </c>
      <c r="AI482" s="105">
        <f>IF(A1taxstdlife="n/a","n/a",IF(AI$3&gt;(A1taxstdlife+$E482),(('PTRM input'!$G$143+'PTRM input'!$G$109)*$G$7)-SUM($G482:AH482),(('PTRM input'!$G$143+'PTRM input'!$G$109)*$G$7)/A1taxstdlife))</f>
        <v>1.0951816501438438</v>
      </c>
      <c r="AJ482" s="105">
        <f>IF(A1taxstdlife="n/a","n/a",IF(AJ$3&gt;(A1taxstdlife+$E482),(('PTRM input'!$G$143+'PTRM input'!$G$109)*$G$7)-SUM($G482:AI482),(('PTRM input'!$G$143+'PTRM input'!$G$109)*$G$7)/A1taxstdlife))</f>
        <v>1.0951816501438438</v>
      </c>
      <c r="AK482" s="105">
        <f>IF(A1taxstdlife="n/a","n/a",IF(AK$3&gt;(A1taxstdlife+$E482),(('PTRM input'!$G$143+'PTRM input'!$G$109)*$G$7)-SUM($G482:AJ482),(('PTRM input'!$G$143+'PTRM input'!$G$109)*$G$7)/A1taxstdlife))</f>
        <v>1.0951816501438438</v>
      </c>
      <c r="AL482" s="105">
        <f>IF(A1taxstdlife="n/a","n/a",IF(AL$3&gt;(A1taxstdlife+$E482),(('PTRM input'!$G$143+'PTRM input'!$G$109)*$G$7)-SUM($G482:AK482),(('PTRM input'!$G$143+'PTRM input'!$G$109)*$G$7)/A1taxstdlife))</f>
        <v>1.0951816501438438</v>
      </c>
      <c r="AM482" s="105">
        <f>IF(A1taxstdlife="n/a","n/a",IF(AM$3&gt;(A1taxstdlife+$E482),(('PTRM input'!$G$143+'PTRM input'!$G$109)*$G$7)-SUM($G482:AL482),(('PTRM input'!$G$143+'PTRM input'!$G$109)*$G$7)/A1taxstdlife))</f>
        <v>1.0951816501438438</v>
      </c>
      <c r="AN482" s="105">
        <f>IF(A1taxstdlife="n/a","n/a",IF(AN$3&gt;(A1taxstdlife+$E482),(('PTRM input'!$G$143+'PTRM input'!$G$109)*$G$7)-SUM($G482:AM482),(('PTRM input'!$G$143+'PTRM input'!$G$109)*$G$7)/A1taxstdlife))</f>
        <v>1.0951816501438438</v>
      </c>
      <c r="AO482" s="105">
        <f>IF(A1taxstdlife="n/a","n/a",IF(AO$3&gt;(A1taxstdlife+$E482),(('PTRM input'!$G$143+'PTRM input'!$G$109)*$G$7)-SUM($G482:AN482),(('PTRM input'!$G$143+'PTRM input'!$G$109)*$G$7)/A1taxstdlife))</f>
        <v>1.0951816501438438</v>
      </c>
      <c r="AP482" s="105">
        <f>IF(A1taxstdlife="n/a","n/a",IF(AP$3&gt;(A1taxstdlife+$E482),(('PTRM input'!$G$143+'PTRM input'!$G$109)*$G$7)-SUM($G482:AO482),(('PTRM input'!$G$143+'PTRM input'!$G$109)*$G$7)/A1taxstdlife))</f>
        <v>1.0951816501438438</v>
      </c>
      <c r="AQ482" s="105">
        <f>IF(A1taxstdlife="n/a","n/a",IF(AQ$3&gt;(A1taxstdlife+$E482),(('PTRM input'!$G$143+'PTRM input'!$G$109)*$G$7)-SUM($G482:AP482),(('PTRM input'!$G$143+'PTRM input'!$G$109)*$G$7)/A1taxstdlife))</f>
        <v>1.0951816501438438</v>
      </c>
      <c r="AR482" s="105">
        <f>IF(A1taxstdlife="n/a","n/a",IF(AR$3&gt;(A1taxstdlife+$E482),(('PTRM input'!$G$143+'PTRM input'!$G$109)*$G$7)-SUM($G482:AQ482),(('PTRM input'!$G$143+'PTRM input'!$G$109)*$G$7)/A1taxstdlife))</f>
        <v>1.0951816501438438</v>
      </c>
      <c r="AS482" s="105">
        <f>IF(A1taxstdlife="n/a","n/a",IF(AS$3&gt;(A1taxstdlife+$E482),(('PTRM input'!$G$143+'PTRM input'!$G$109)*$G$7)-SUM($G482:AR482),(('PTRM input'!$G$143+'PTRM input'!$G$109)*$G$7)/A1taxstdlife))</f>
        <v>1.0951816501438438</v>
      </c>
      <c r="AT482" s="105">
        <f>IF(A1taxstdlife="n/a","n/a",IF(AT$3&gt;(A1taxstdlife+$E482),(('PTRM input'!$G$143+'PTRM input'!$G$109)*$G$7)-SUM($G482:AS482),(('PTRM input'!$G$143+'PTRM input'!$G$109)*$G$7)/A1taxstdlife))</f>
        <v>1.0951816501438438</v>
      </c>
      <c r="AU482" s="105">
        <f>IF(A1taxstdlife="n/a","n/a",IF(AU$3&gt;(A1taxstdlife+$E482),(('PTRM input'!$G$143+'PTRM input'!$G$109)*$G$7)-SUM($G482:AT482),(('PTRM input'!$G$143+'PTRM input'!$G$109)*$G$7)/A1taxstdlife))</f>
        <v>1.0951816501438438</v>
      </c>
      <c r="AV482" s="105">
        <f>IF(A1taxstdlife="n/a","n/a",IF(AV$3&gt;(A1taxstdlife+$E482),(('PTRM input'!$G$143+'PTRM input'!$G$109)*$G$7)-SUM($G482:AU482),(('PTRM input'!$G$143+'PTRM input'!$G$109)*$G$7)/A1taxstdlife))</f>
        <v>1.0951816501438438</v>
      </c>
      <c r="AW482" s="105">
        <f>IF(A1taxstdlife="n/a","n/a",IF(AW$3&gt;(A1taxstdlife+$E482),(('PTRM input'!$G$143+'PTRM input'!$G$109)*$G$7)-SUM($G482:AV482),(('PTRM input'!$G$143+'PTRM input'!$G$109)*$G$7)/A1taxstdlife))</f>
        <v>1.0951816501438438</v>
      </c>
      <c r="AX482" s="105">
        <f>IF(A1taxstdlife="n/a","n/a",IF(AX$3&gt;(A1taxstdlife+$E482),(('PTRM input'!$G$143+'PTRM input'!$G$109)*$G$7)-SUM($G482:AW482),(('PTRM input'!$G$143+'PTRM input'!$G$109)*$G$7)/A1taxstdlife))</f>
        <v>1.0951816501438438</v>
      </c>
      <c r="AY482" s="105">
        <f>IF(A1taxstdlife="n/a","n/a",IF(AY$3&gt;(A1taxstdlife+$E482),(('PTRM input'!$G$143+'PTRM input'!$G$109)*$G$7)-SUM($G482:AX482),(('PTRM input'!$G$143+'PTRM input'!$G$109)*$G$7)/A1taxstdlife))</f>
        <v>1.0951816501438438</v>
      </c>
      <c r="AZ482" s="105">
        <f>IF(A1taxstdlife="n/a","n/a",IF(AZ$3&gt;(A1taxstdlife+$E482),(('PTRM input'!$G$143+'PTRM input'!$G$109)*$G$7)-SUM($G482:AY482),(('PTRM input'!$G$143+'PTRM input'!$G$109)*$G$7)/A1taxstdlife))</f>
        <v>3.5527136788005009E-14</v>
      </c>
      <c r="BA482" s="105">
        <f>IF(A1taxstdlife="n/a","n/a",IF(BA$3&gt;(A1taxstdlife+$E482),(('PTRM input'!$G$143+'PTRM input'!$G$109)*$G$7)-SUM($G482:AZ482),(('PTRM input'!$G$143+'PTRM input'!$G$109)*$G$7)/A1taxstdlife))</f>
        <v>0</v>
      </c>
      <c r="BB482" s="105">
        <f>IF(A1taxstdlife="n/a","n/a",IF(BB$3&gt;(A1taxstdlife+$E482),(('PTRM input'!$G$143+'PTRM input'!$G$109)*$G$7)-SUM($G482:BA482),(('PTRM input'!$G$143+'PTRM input'!$G$109)*$G$7)/A1taxstdlife))</f>
        <v>0</v>
      </c>
      <c r="BC482" s="105">
        <f>IF(A1taxstdlife="n/a","n/a",IF(BC$3&gt;(A1taxstdlife+$E482),(('PTRM input'!$G$143+'PTRM input'!$G$109)*$G$7)-SUM($G482:BB482),(('PTRM input'!$G$143+'PTRM input'!$G$109)*$G$7)/A1taxstdlife))</f>
        <v>0</v>
      </c>
      <c r="BD482" s="105">
        <f>IF(A1taxstdlife="n/a","n/a",IF(BD$3&gt;(A1taxstdlife+$E482),(('PTRM input'!$G$143+'PTRM input'!$G$109)*$G$7)-SUM($G482:BC482),(('PTRM input'!$G$143+'PTRM input'!$G$109)*$G$7)/A1taxstdlife))</f>
        <v>0</v>
      </c>
      <c r="BE482" s="105">
        <f>IF(A1taxstdlife="n/a","n/a",IF(BE$3&gt;(A1taxstdlife+$E482),(('PTRM input'!$G$143+'PTRM input'!$G$109)*$G$7)-SUM($G482:BD482),(('PTRM input'!$G$143+'PTRM input'!$G$109)*$G$7)/A1taxstdlife))</f>
        <v>0</v>
      </c>
      <c r="BF482" s="105">
        <f>IF(A1taxstdlife="n/a","n/a",IF(BF$3&gt;(A1taxstdlife+$E482),(('PTRM input'!$G$143+'PTRM input'!$G$109)*$G$7)-SUM($G482:BE482),(('PTRM input'!$G$143+'PTRM input'!$G$109)*$G$7)/A1taxstdlife))</f>
        <v>0</v>
      </c>
      <c r="BG482" s="105">
        <f>IF(A1taxstdlife="n/a","n/a",IF(BG$3&gt;(A1taxstdlife+$E482),(('PTRM input'!$G$143+'PTRM input'!$G$109)*$G$7)-SUM($G482:BF482),(('PTRM input'!$G$143+'PTRM input'!$G$109)*$G$7)/A1taxstdlife))</f>
        <v>0</v>
      </c>
      <c r="BH482" s="105">
        <f>IF(A1taxstdlife="n/a","n/a",IF(BH$3&gt;(A1taxstdlife+$E482),(('PTRM input'!$G$143+'PTRM input'!$G$109)*$G$7)-SUM($G482:BG482),(('PTRM input'!$G$143+'PTRM input'!$G$109)*$G$7)/A1taxstdlife))</f>
        <v>0</v>
      </c>
      <c r="BI482" s="105">
        <f>IF(A1taxstdlife="n/a","n/a",IF(BI$3&gt;(A1taxstdlife+$E482),(('PTRM input'!$G$143+'PTRM input'!$G$109)*$G$7)-SUM($G482:BH482),(('PTRM input'!$G$143+'PTRM input'!$G$109)*$G$7)/A1taxstdlife))</f>
        <v>0</v>
      </c>
      <c r="BJ482" s="17"/>
      <c r="BK482" s="17"/>
      <c r="BL482" s="17"/>
      <c r="BM482" s="17"/>
    </row>
    <row r="483" spans="1:65" s="4" customFormat="1" ht="12.75" customHeight="1" outlineLevel="2">
      <c r="A483" s="17"/>
      <c r="B483" s="32"/>
      <c r="C483" s="31"/>
      <c r="D483" s="930"/>
      <c r="E483" s="167">
        <v>2</v>
      </c>
      <c r="F483" s="34"/>
      <c r="G483" s="184"/>
      <c r="H483" s="185"/>
      <c r="I483" s="105">
        <f>IF(A1taxstdlife="n/a","n/a",IF(I$3&gt;(A1taxstdlife+$E483),(('PTRM input'!$H$143+'PTRM input'!$H$109)*$H$7)-SUM($H483:H483),(('PTRM input'!$H$143+'PTRM input'!$H$109)*$H$7)/A1taxstdlife))</f>
        <v>1.1965527425684916</v>
      </c>
      <c r="J483" s="105">
        <f>IF(A1taxstdlife="n/a","n/a",IF(J$3&gt;(A1taxstdlife+$E483),(('PTRM input'!$H$143+'PTRM input'!$H$109)*$H$7)-SUM($H483:I483),(('PTRM input'!$H$143+'PTRM input'!$H$109)*$H$7)/A1taxstdlife))</f>
        <v>1.1965527425684916</v>
      </c>
      <c r="K483" s="105">
        <f>IF(A1taxstdlife="n/a","n/a",IF(K$3&gt;(A1taxstdlife+$E483),(('PTRM input'!$H$143+'PTRM input'!$H$109)*$H$7)-SUM($H483:J483),(('PTRM input'!$H$143+'PTRM input'!$H$109)*$H$7)/A1taxstdlife))</f>
        <v>1.1965527425684916</v>
      </c>
      <c r="L483" s="105">
        <f>IF(A1taxstdlife="n/a","n/a",IF(L$3&gt;(A1taxstdlife+$E483),(('PTRM input'!$H$143+'PTRM input'!$H$109)*$H$7)-SUM($H483:K483),(('PTRM input'!$H$143+'PTRM input'!$H$109)*$H$7)/A1taxstdlife))</f>
        <v>1.1965527425684916</v>
      </c>
      <c r="M483" s="105">
        <f>IF(A1taxstdlife="n/a","n/a",IF(M$3&gt;(A1taxstdlife+$E483),(('PTRM input'!$H$143+'PTRM input'!$H$109)*$H$7)-SUM($H483:L483),(('PTRM input'!$H$143+'PTRM input'!$H$109)*$H$7)/A1taxstdlife))</f>
        <v>1.1965527425684916</v>
      </c>
      <c r="N483" s="105">
        <f>IF(A1taxstdlife="n/a","n/a",IF(N$3&gt;(A1taxstdlife+$E483),(('PTRM input'!$H$143+'PTRM input'!$H$109)*$H$7)-SUM($H483:M483),(('PTRM input'!$H$143+'PTRM input'!$H$109)*$H$7)/A1taxstdlife))</f>
        <v>1.1965527425684916</v>
      </c>
      <c r="O483" s="105">
        <f>IF(A1taxstdlife="n/a","n/a",IF(O$3&gt;(A1taxstdlife+$E483),(('PTRM input'!$H$143+'PTRM input'!$H$109)*$H$7)-SUM($H483:N483),(('PTRM input'!$H$143+'PTRM input'!$H$109)*$H$7)/A1taxstdlife))</f>
        <v>1.1965527425684916</v>
      </c>
      <c r="P483" s="105">
        <f>IF(A1taxstdlife="n/a","n/a",IF(P$3&gt;(A1taxstdlife+$E483),(('PTRM input'!$H$143+'PTRM input'!$H$109)*$H$7)-SUM($H483:O483),(('PTRM input'!$H$143+'PTRM input'!$H$109)*$H$7)/A1taxstdlife))</f>
        <v>1.1965527425684916</v>
      </c>
      <c r="Q483" s="105">
        <f>IF(A1taxstdlife="n/a","n/a",IF(Q$3&gt;(A1taxstdlife+$E483),(('PTRM input'!$H$143+'PTRM input'!$H$109)*$H$7)-SUM($H483:P483),(('PTRM input'!$H$143+'PTRM input'!$H$109)*$H$7)/A1taxstdlife))</f>
        <v>1.1965527425684916</v>
      </c>
      <c r="R483" s="105">
        <f>IF(A1taxstdlife="n/a","n/a",IF(R$3&gt;(A1taxstdlife+$E483),(('PTRM input'!$H$143+'PTRM input'!$H$109)*$H$7)-SUM($H483:Q483),(('PTRM input'!$H$143+'PTRM input'!$H$109)*$H$7)/A1taxstdlife))</f>
        <v>1.1965527425684916</v>
      </c>
      <c r="S483" s="105">
        <f>IF(A1taxstdlife="n/a","n/a",IF(S$3&gt;(A1taxstdlife+$E483),(('PTRM input'!$H$143+'PTRM input'!$H$109)*$H$7)-SUM($H483:R483),(('PTRM input'!$H$143+'PTRM input'!$H$109)*$H$7)/A1taxstdlife))</f>
        <v>1.1965527425684916</v>
      </c>
      <c r="T483" s="105">
        <f>IF(A1taxstdlife="n/a","n/a",IF(T$3&gt;(A1taxstdlife+$E483),(('PTRM input'!$H$143+'PTRM input'!$H$109)*$H$7)-SUM($H483:S483),(('PTRM input'!$H$143+'PTRM input'!$H$109)*$H$7)/A1taxstdlife))</f>
        <v>1.1965527425684916</v>
      </c>
      <c r="U483" s="105">
        <f>IF(A1taxstdlife="n/a","n/a",IF(U$3&gt;(A1taxstdlife+$E483),(('PTRM input'!$H$143+'PTRM input'!$H$109)*$H$7)-SUM($H483:T483),(('PTRM input'!$H$143+'PTRM input'!$H$109)*$H$7)/A1taxstdlife))</f>
        <v>1.1965527425684916</v>
      </c>
      <c r="V483" s="105">
        <f>IF(A1taxstdlife="n/a","n/a",IF(V$3&gt;(A1taxstdlife+$E483),(('PTRM input'!$H$143+'PTRM input'!$H$109)*$H$7)-SUM($H483:U483),(('PTRM input'!$H$143+'PTRM input'!$H$109)*$H$7)/A1taxstdlife))</f>
        <v>1.1965527425684916</v>
      </c>
      <c r="W483" s="105">
        <f>IF(A1taxstdlife="n/a","n/a",IF(W$3&gt;(A1taxstdlife+$E483),(('PTRM input'!$H$143+'PTRM input'!$H$109)*$H$7)-SUM($H483:V483),(('PTRM input'!$H$143+'PTRM input'!$H$109)*$H$7)/A1taxstdlife))</f>
        <v>1.1965527425684916</v>
      </c>
      <c r="X483" s="105">
        <f>IF(A1taxstdlife="n/a","n/a",IF(X$3&gt;(A1taxstdlife+$E483),(('PTRM input'!$H$143+'PTRM input'!$H$109)*$H$7)-SUM($H483:W483),(('PTRM input'!$H$143+'PTRM input'!$H$109)*$H$7)/A1taxstdlife))</f>
        <v>1.1965527425684916</v>
      </c>
      <c r="Y483" s="105">
        <f>IF(A1taxstdlife="n/a","n/a",IF(Y$3&gt;(A1taxstdlife+$E483),(('PTRM input'!$H$143+'PTRM input'!$H$109)*$H$7)-SUM($H483:X483),(('PTRM input'!$H$143+'PTRM input'!$H$109)*$H$7)/A1taxstdlife))</f>
        <v>1.1965527425684916</v>
      </c>
      <c r="Z483" s="105">
        <f>IF(A1taxstdlife="n/a","n/a",IF(Z$3&gt;(A1taxstdlife+$E483),(('PTRM input'!$H$143+'PTRM input'!$H$109)*$H$7)-SUM($H483:Y483),(('PTRM input'!$H$143+'PTRM input'!$H$109)*$H$7)/A1taxstdlife))</f>
        <v>1.1965527425684916</v>
      </c>
      <c r="AA483" s="105">
        <f>IF(A1taxstdlife="n/a","n/a",IF(AA$3&gt;(A1taxstdlife+$E483),(('PTRM input'!$H$143+'PTRM input'!$H$109)*$H$7)-SUM($H483:Z483),(('PTRM input'!$H$143+'PTRM input'!$H$109)*$H$7)/A1taxstdlife))</f>
        <v>1.1965527425684916</v>
      </c>
      <c r="AB483" s="105">
        <f>IF(A1taxstdlife="n/a","n/a",IF(AB$3&gt;(A1taxstdlife+$E483),(('PTRM input'!$H$143+'PTRM input'!$H$109)*$H$7)-SUM($H483:AA483),(('PTRM input'!$H$143+'PTRM input'!$H$109)*$H$7)/A1taxstdlife))</f>
        <v>1.1965527425684916</v>
      </c>
      <c r="AC483" s="105">
        <f>IF(A1taxstdlife="n/a","n/a",IF(AC$3&gt;(A1taxstdlife+$E483),(('PTRM input'!$H$143+'PTRM input'!$H$109)*$H$7)-SUM($H483:AB483),(('PTRM input'!$H$143+'PTRM input'!$H$109)*$H$7)/A1taxstdlife))</f>
        <v>1.1965527425684916</v>
      </c>
      <c r="AD483" s="105">
        <f>IF(A1taxstdlife="n/a","n/a",IF(AD$3&gt;(A1taxstdlife+$E483),(('PTRM input'!$H$143+'PTRM input'!$H$109)*$H$7)-SUM($H483:AC483),(('PTRM input'!$H$143+'PTRM input'!$H$109)*$H$7)/A1taxstdlife))</f>
        <v>1.1965527425684916</v>
      </c>
      <c r="AE483" s="105">
        <f>IF(A1taxstdlife="n/a","n/a",IF(AE$3&gt;(A1taxstdlife+$E483),(('PTRM input'!$H$143+'PTRM input'!$H$109)*$H$7)-SUM($H483:AD483),(('PTRM input'!$H$143+'PTRM input'!$H$109)*$H$7)/A1taxstdlife))</f>
        <v>1.1965527425684916</v>
      </c>
      <c r="AF483" s="105">
        <f>IF(A1taxstdlife="n/a","n/a",IF(AF$3&gt;(A1taxstdlife+$E483),(('PTRM input'!$H$143+'PTRM input'!$H$109)*$H$7)-SUM($H483:AE483),(('PTRM input'!$H$143+'PTRM input'!$H$109)*$H$7)/A1taxstdlife))</f>
        <v>1.1965527425684916</v>
      </c>
      <c r="AG483" s="105">
        <f>IF(A1taxstdlife="n/a","n/a",IF(AG$3&gt;(A1taxstdlife+$E483),(('PTRM input'!$H$143+'PTRM input'!$H$109)*$H$7)-SUM($H483:AF483),(('PTRM input'!$H$143+'PTRM input'!$H$109)*$H$7)/A1taxstdlife))</f>
        <v>1.1965527425684916</v>
      </c>
      <c r="AH483" s="105">
        <f>IF(A1taxstdlife="n/a","n/a",IF(AH$3&gt;(A1taxstdlife+$E483),(('PTRM input'!$H$143+'PTRM input'!$H$109)*$H$7)-SUM($H483:AG483),(('PTRM input'!$H$143+'PTRM input'!$H$109)*$H$7)/A1taxstdlife))</f>
        <v>1.1965527425684916</v>
      </c>
      <c r="AI483" s="105">
        <f>IF(A1taxstdlife="n/a","n/a",IF(AI$3&gt;(A1taxstdlife+$E483),(('PTRM input'!$H$143+'PTRM input'!$H$109)*$H$7)-SUM($H483:AH483),(('PTRM input'!$H$143+'PTRM input'!$H$109)*$H$7)/A1taxstdlife))</f>
        <v>1.1965527425684916</v>
      </c>
      <c r="AJ483" s="105">
        <f>IF(A1taxstdlife="n/a","n/a",IF(AJ$3&gt;(A1taxstdlife+$E483),(('PTRM input'!$H$143+'PTRM input'!$H$109)*$H$7)-SUM($H483:AI483),(('PTRM input'!$H$143+'PTRM input'!$H$109)*$H$7)/A1taxstdlife))</f>
        <v>1.1965527425684916</v>
      </c>
      <c r="AK483" s="105">
        <f>IF(A1taxstdlife="n/a","n/a",IF(AK$3&gt;(A1taxstdlife+$E483),(('PTRM input'!$H$143+'PTRM input'!$H$109)*$H$7)-SUM($H483:AJ483),(('PTRM input'!$H$143+'PTRM input'!$H$109)*$H$7)/A1taxstdlife))</f>
        <v>1.1965527425684916</v>
      </c>
      <c r="AL483" s="105">
        <f>IF(A1taxstdlife="n/a","n/a",IF(AL$3&gt;(A1taxstdlife+$E483),(('PTRM input'!$H$143+'PTRM input'!$H$109)*$H$7)-SUM($H483:AK483),(('PTRM input'!$H$143+'PTRM input'!$H$109)*$H$7)/A1taxstdlife))</f>
        <v>1.1965527425684916</v>
      </c>
      <c r="AM483" s="105">
        <f>IF(A1taxstdlife="n/a","n/a",IF(AM$3&gt;(A1taxstdlife+$E483),(('PTRM input'!$H$143+'PTRM input'!$H$109)*$H$7)-SUM($H483:AL483),(('PTRM input'!$H$143+'PTRM input'!$H$109)*$H$7)/A1taxstdlife))</f>
        <v>1.1965527425684916</v>
      </c>
      <c r="AN483" s="105">
        <f>IF(A1taxstdlife="n/a","n/a",IF(AN$3&gt;(A1taxstdlife+$E483),(('PTRM input'!$H$143+'PTRM input'!$H$109)*$H$7)-SUM($H483:AM483),(('PTRM input'!$H$143+'PTRM input'!$H$109)*$H$7)/A1taxstdlife))</f>
        <v>1.1965527425684916</v>
      </c>
      <c r="AO483" s="105">
        <f>IF(A1taxstdlife="n/a","n/a",IF(AO$3&gt;(A1taxstdlife+$E483),(('PTRM input'!$H$143+'PTRM input'!$H$109)*$H$7)-SUM($H483:AN483),(('PTRM input'!$H$143+'PTRM input'!$H$109)*$H$7)/A1taxstdlife))</f>
        <v>1.1965527425684916</v>
      </c>
      <c r="AP483" s="105">
        <f>IF(A1taxstdlife="n/a","n/a",IF(AP$3&gt;(A1taxstdlife+$E483),(('PTRM input'!$H$143+'PTRM input'!$H$109)*$H$7)-SUM($H483:AO483),(('PTRM input'!$H$143+'PTRM input'!$H$109)*$H$7)/A1taxstdlife))</f>
        <v>1.1965527425684916</v>
      </c>
      <c r="AQ483" s="105">
        <f>IF(A1taxstdlife="n/a","n/a",IF(AQ$3&gt;(A1taxstdlife+$E483),(('PTRM input'!$H$143+'PTRM input'!$H$109)*$H$7)-SUM($H483:AP483),(('PTRM input'!$H$143+'PTRM input'!$H$109)*$H$7)/A1taxstdlife))</f>
        <v>1.1965527425684916</v>
      </c>
      <c r="AR483" s="105">
        <f>IF(A1taxstdlife="n/a","n/a",IF(AR$3&gt;(A1taxstdlife+$E483),(('PTRM input'!$H$143+'PTRM input'!$H$109)*$H$7)-SUM($H483:AQ483),(('PTRM input'!$H$143+'PTRM input'!$H$109)*$H$7)/A1taxstdlife))</f>
        <v>1.1965527425684916</v>
      </c>
      <c r="AS483" s="105">
        <f>IF(A1taxstdlife="n/a","n/a",IF(AS$3&gt;(A1taxstdlife+$E483),(('PTRM input'!$H$143+'PTRM input'!$H$109)*$H$7)-SUM($H483:AR483),(('PTRM input'!$H$143+'PTRM input'!$H$109)*$H$7)/A1taxstdlife))</f>
        <v>1.1965527425684916</v>
      </c>
      <c r="AT483" s="105">
        <f>IF(A1taxstdlife="n/a","n/a",IF(AT$3&gt;(A1taxstdlife+$E483),(('PTRM input'!$H$143+'PTRM input'!$H$109)*$H$7)-SUM($H483:AS483),(('PTRM input'!$H$143+'PTRM input'!$H$109)*$H$7)/A1taxstdlife))</f>
        <v>1.1965527425684916</v>
      </c>
      <c r="AU483" s="105">
        <f>IF(A1taxstdlife="n/a","n/a",IF(AU$3&gt;(A1taxstdlife+$E483),(('PTRM input'!$H$143+'PTRM input'!$H$109)*$H$7)-SUM($H483:AT483),(('PTRM input'!$H$143+'PTRM input'!$H$109)*$H$7)/A1taxstdlife))</f>
        <v>1.1965527425684916</v>
      </c>
      <c r="AV483" s="105">
        <f>IF(A1taxstdlife="n/a","n/a",IF(AV$3&gt;(A1taxstdlife+$E483),(('PTRM input'!$H$143+'PTRM input'!$H$109)*$H$7)-SUM($H483:AU483),(('PTRM input'!$H$143+'PTRM input'!$H$109)*$H$7)/A1taxstdlife))</f>
        <v>1.1965527425684916</v>
      </c>
      <c r="AW483" s="105">
        <f>IF(A1taxstdlife="n/a","n/a",IF(AW$3&gt;(A1taxstdlife+$E483),(('PTRM input'!$H$143+'PTRM input'!$H$109)*$H$7)-SUM($H483:AV483),(('PTRM input'!$H$143+'PTRM input'!$H$109)*$H$7)/A1taxstdlife))</f>
        <v>1.1965527425684916</v>
      </c>
      <c r="AX483" s="105">
        <f>IF(A1taxstdlife="n/a","n/a",IF(AX$3&gt;(A1taxstdlife+$E483),(('PTRM input'!$H$143+'PTRM input'!$H$109)*$H$7)-SUM($H483:AW483),(('PTRM input'!$H$143+'PTRM input'!$H$109)*$H$7)/A1taxstdlife))</f>
        <v>1.1965527425684916</v>
      </c>
      <c r="AY483" s="105">
        <f>IF(A1taxstdlife="n/a","n/a",IF(AY$3&gt;(A1taxstdlife+$E483),(('PTRM input'!$H$143+'PTRM input'!$H$109)*$H$7)-SUM($H483:AX483),(('PTRM input'!$H$143+'PTRM input'!$H$109)*$H$7)/A1taxstdlife))</f>
        <v>1.1965527425684916</v>
      </c>
      <c r="AZ483" s="105">
        <f>IF(A1taxstdlife="n/a","n/a",IF(AZ$3&gt;(A1taxstdlife+$E483),(('PTRM input'!$H$143+'PTRM input'!$H$109)*$H$7)-SUM($H483:AY483),(('PTRM input'!$H$143+'PTRM input'!$H$109)*$H$7)/A1taxstdlife))</f>
        <v>1.1965527425684916</v>
      </c>
      <c r="BA483" s="105">
        <f>IF(A1taxstdlife="n/a","n/a",IF(BA$3&gt;(A1taxstdlife+$E483),(('PTRM input'!$H$143+'PTRM input'!$H$109)*$H$7)-SUM($H483:AZ483),(('PTRM input'!$H$143+'PTRM input'!$H$109)*$H$7)/A1taxstdlife))</f>
        <v>-2.8421709430404007E-14</v>
      </c>
      <c r="BB483" s="105">
        <f>IF(A1taxstdlife="n/a","n/a",IF(BB$3&gt;(A1taxstdlife+$E483),(('PTRM input'!$H$143+'PTRM input'!$H$109)*$H$7)-SUM($H483:BA483),(('PTRM input'!$H$143+'PTRM input'!$H$109)*$H$7)/A1taxstdlife))</f>
        <v>0</v>
      </c>
      <c r="BC483" s="105">
        <f>IF(A1taxstdlife="n/a","n/a",IF(BC$3&gt;(A1taxstdlife+$E483),(('PTRM input'!$H$143+'PTRM input'!$H$109)*$H$7)-SUM($H483:BB483),(('PTRM input'!$H$143+'PTRM input'!$H$109)*$H$7)/A1taxstdlife))</f>
        <v>0</v>
      </c>
      <c r="BD483" s="105">
        <f>IF(A1taxstdlife="n/a","n/a",IF(BD$3&gt;(A1taxstdlife+$E483),(('PTRM input'!$H$143+'PTRM input'!$H$109)*$H$7)-SUM($H483:BC483),(('PTRM input'!$H$143+'PTRM input'!$H$109)*$H$7)/A1taxstdlife))</f>
        <v>0</v>
      </c>
      <c r="BE483" s="105">
        <f>IF(A1taxstdlife="n/a","n/a",IF(BE$3&gt;(A1taxstdlife+$E483),(('PTRM input'!$H$143+'PTRM input'!$H$109)*$H$7)-SUM($H483:BD483),(('PTRM input'!$H$143+'PTRM input'!$H$109)*$H$7)/A1taxstdlife))</f>
        <v>0</v>
      </c>
      <c r="BF483" s="105">
        <f>IF(A1taxstdlife="n/a","n/a",IF(BF$3&gt;(A1taxstdlife+$E483),(('PTRM input'!$H$143+'PTRM input'!$H$109)*$H$7)-SUM($H483:BE483),(('PTRM input'!$H$143+'PTRM input'!$H$109)*$H$7)/A1taxstdlife))</f>
        <v>0</v>
      </c>
      <c r="BG483" s="105">
        <f>IF(A1taxstdlife="n/a","n/a",IF(BG$3&gt;(A1taxstdlife+$E483),(('PTRM input'!$H$143+'PTRM input'!$H$109)*$H$7)-SUM($H483:BF483),(('PTRM input'!$H$143+'PTRM input'!$H$109)*$H$7)/A1taxstdlife))</f>
        <v>0</v>
      </c>
      <c r="BH483" s="105">
        <f>IF(A1taxstdlife="n/a","n/a",IF(BH$3&gt;(A1taxstdlife+$E483),(('PTRM input'!$H$143+'PTRM input'!$H$109)*$H$7)-SUM($H483:BG483),(('PTRM input'!$H$143+'PTRM input'!$H$109)*$H$7)/A1taxstdlife))</f>
        <v>0</v>
      </c>
      <c r="BI483" s="105">
        <f>IF(A1taxstdlife="n/a","n/a",IF(BI$3&gt;(A1taxstdlife+$E483),(('PTRM input'!$H$143+'PTRM input'!$H$109)*$H$7)-SUM($H483:BH483),(('PTRM input'!$H$143+'PTRM input'!$H$109)*$H$7)/A1taxstdlife))</f>
        <v>0</v>
      </c>
      <c r="BJ483" s="17"/>
      <c r="BK483" s="17"/>
      <c r="BL483" s="17"/>
      <c r="BM483" s="17"/>
    </row>
    <row r="484" spans="1:65" s="4" customFormat="1" ht="12.75" customHeight="1" outlineLevel="2">
      <c r="A484" s="17"/>
      <c r="B484" s="32"/>
      <c r="C484" s="31"/>
      <c r="D484" s="930"/>
      <c r="E484" s="167">
        <v>3</v>
      </c>
      <c r="F484" s="34"/>
      <c r="G484" s="184"/>
      <c r="H484" s="186"/>
      <c r="I484" s="185"/>
      <c r="J484" s="105">
        <f>IF(A1taxstdlife="n/a","n/a",IF(J$3&gt;(A1taxstdlife+$E484),(('PTRM input'!$I$143+'PTRM input'!$I$109)*$I$7)-SUM($I484:I484),(('PTRM input'!$I$143+'PTRM input'!$I$109)*$I$7)/A1taxstdlife))</f>
        <v>1.1318790461865431</v>
      </c>
      <c r="K484" s="105">
        <f>IF(A1taxstdlife="n/a","n/a",IF(K$3&gt;(A1taxstdlife+$E484),(('PTRM input'!$I$143+'PTRM input'!$I$109)*$I$7)-SUM($I484:J484),(('PTRM input'!$I$143+'PTRM input'!$I$109)*$I$7)/A1taxstdlife))</f>
        <v>1.1318790461865431</v>
      </c>
      <c r="L484" s="105">
        <f>IF(A1taxstdlife="n/a","n/a",IF(L$3&gt;(A1taxstdlife+$E484),(('PTRM input'!$I$143+'PTRM input'!$I$109)*$I$7)-SUM($I484:K484),(('PTRM input'!$I$143+'PTRM input'!$I$109)*$I$7)/A1taxstdlife))</f>
        <v>1.1318790461865431</v>
      </c>
      <c r="M484" s="105">
        <f>IF(A1taxstdlife="n/a","n/a",IF(M$3&gt;(A1taxstdlife+$E484),(('PTRM input'!$I$143+'PTRM input'!$I$109)*$I$7)-SUM($I484:L484),(('PTRM input'!$I$143+'PTRM input'!$I$109)*$I$7)/A1taxstdlife))</f>
        <v>1.1318790461865431</v>
      </c>
      <c r="N484" s="105">
        <f>IF(A1taxstdlife="n/a","n/a",IF(N$3&gt;(A1taxstdlife+$E484),(('PTRM input'!$I$143+'PTRM input'!$I$109)*$I$7)-SUM($I484:M484),(('PTRM input'!$I$143+'PTRM input'!$I$109)*$I$7)/A1taxstdlife))</f>
        <v>1.1318790461865431</v>
      </c>
      <c r="O484" s="105">
        <f>IF(A1taxstdlife="n/a","n/a",IF(O$3&gt;(A1taxstdlife+$E484),(('PTRM input'!$I$143+'PTRM input'!$I$109)*$I$7)-SUM($I484:N484),(('PTRM input'!$I$143+'PTRM input'!$I$109)*$I$7)/A1taxstdlife))</f>
        <v>1.1318790461865431</v>
      </c>
      <c r="P484" s="105">
        <f>IF(A1taxstdlife="n/a","n/a",IF(P$3&gt;(A1taxstdlife+$E484),(('PTRM input'!$I$143+'PTRM input'!$I$109)*$I$7)-SUM($I484:O484),(('PTRM input'!$I$143+'PTRM input'!$I$109)*$I$7)/A1taxstdlife))</f>
        <v>1.1318790461865431</v>
      </c>
      <c r="Q484" s="105">
        <f>IF(A1taxstdlife="n/a","n/a",IF(Q$3&gt;(A1taxstdlife+$E484),(('PTRM input'!$I$143+'PTRM input'!$I$109)*$I$7)-SUM($I484:P484),(('PTRM input'!$I$143+'PTRM input'!$I$109)*$I$7)/A1taxstdlife))</f>
        <v>1.1318790461865431</v>
      </c>
      <c r="R484" s="105">
        <f>IF(A1taxstdlife="n/a","n/a",IF(R$3&gt;(A1taxstdlife+$E484),(('PTRM input'!$I$143+'PTRM input'!$I$109)*$I$7)-SUM($I484:Q484),(('PTRM input'!$I$143+'PTRM input'!$I$109)*$I$7)/A1taxstdlife))</f>
        <v>1.1318790461865431</v>
      </c>
      <c r="S484" s="105">
        <f>IF(A1taxstdlife="n/a","n/a",IF(S$3&gt;(A1taxstdlife+$E484),(('PTRM input'!$I$143+'PTRM input'!$I$109)*$I$7)-SUM($I484:R484),(('PTRM input'!$I$143+'PTRM input'!$I$109)*$I$7)/A1taxstdlife))</f>
        <v>1.1318790461865431</v>
      </c>
      <c r="T484" s="105">
        <f>IF(A1taxstdlife="n/a","n/a",IF(T$3&gt;(A1taxstdlife+$E484),(('PTRM input'!$I$143+'PTRM input'!$I$109)*$I$7)-SUM($I484:S484),(('PTRM input'!$I$143+'PTRM input'!$I$109)*$I$7)/A1taxstdlife))</f>
        <v>1.1318790461865431</v>
      </c>
      <c r="U484" s="105">
        <f>IF(A1taxstdlife="n/a","n/a",IF(U$3&gt;(A1taxstdlife+$E484),(('PTRM input'!$I$143+'PTRM input'!$I$109)*$I$7)-SUM($I484:T484),(('PTRM input'!$I$143+'PTRM input'!$I$109)*$I$7)/A1taxstdlife))</f>
        <v>1.1318790461865431</v>
      </c>
      <c r="V484" s="105">
        <f>IF(A1taxstdlife="n/a","n/a",IF(V$3&gt;(A1taxstdlife+$E484),(('PTRM input'!$I$143+'PTRM input'!$I$109)*$I$7)-SUM($I484:U484),(('PTRM input'!$I$143+'PTRM input'!$I$109)*$I$7)/A1taxstdlife))</f>
        <v>1.1318790461865431</v>
      </c>
      <c r="W484" s="105">
        <f>IF(A1taxstdlife="n/a","n/a",IF(W$3&gt;(A1taxstdlife+$E484),(('PTRM input'!$I$143+'PTRM input'!$I$109)*$I$7)-SUM($I484:V484),(('PTRM input'!$I$143+'PTRM input'!$I$109)*$I$7)/A1taxstdlife))</f>
        <v>1.1318790461865431</v>
      </c>
      <c r="X484" s="105">
        <f>IF(A1taxstdlife="n/a","n/a",IF(X$3&gt;(A1taxstdlife+$E484),(('PTRM input'!$I$143+'PTRM input'!$I$109)*$I$7)-SUM($I484:W484),(('PTRM input'!$I$143+'PTRM input'!$I$109)*$I$7)/A1taxstdlife))</f>
        <v>1.1318790461865431</v>
      </c>
      <c r="Y484" s="105">
        <f>IF(A1taxstdlife="n/a","n/a",IF(Y$3&gt;(A1taxstdlife+$E484),(('PTRM input'!$I$143+'PTRM input'!$I$109)*$I$7)-SUM($I484:X484),(('PTRM input'!$I$143+'PTRM input'!$I$109)*$I$7)/A1taxstdlife))</f>
        <v>1.1318790461865431</v>
      </c>
      <c r="Z484" s="105">
        <f>IF(A1taxstdlife="n/a","n/a",IF(Z$3&gt;(A1taxstdlife+$E484),(('PTRM input'!$I$143+'PTRM input'!$I$109)*$I$7)-SUM($I484:Y484),(('PTRM input'!$I$143+'PTRM input'!$I$109)*$I$7)/A1taxstdlife))</f>
        <v>1.1318790461865431</v>
      </c>
      <c r="AA484" s="105">
        <f>IF(A1taxstdlife="n/a","n/a",IF(AA$3&gt;(A1taxstdlife+$E484),(('PTRM input'!$I$143+'PTRM input'!$I$109)*$I$7)-SUM($I484:Z484),(('PTRM input'!$I$143+'PTRM input'!$I$109)*$I$7)/A1taxstdlife))</f>
        <v>1.1318790461865431</v>
      </c>
      <c r="AB484" s="105">
        <f>IF(A1taxstdlife="n/a","n/a",IF(AB$3&gt;(A1taxstdlife+$E484),(('PTRM input'!$I$143+'PTRM input'!$I$109)*$I$7)-SUM($I484:AA484),(('PTRM input'!$I$143+'PTRM input'!$I$109)*$I$7)/A1taxstdlife))</f>
        <v>1.1318790461865431</v>
      </c>
      <c r="AC484" s="105">
        <f>IF(A1taxstdlife="n/a","n/a",IF(AC$3&gt;(A1taxstdlife+$E484),(('PTRM input'!$I$143+'PTRM input'!$I$109)*$I$7)-SUM($I484:AB484),(('PTRM input'!$I$143+'PTRM input'!$I$109)*$I$7)/A1taxstdlife))</f>
        <v>1.1318790461865431</v>
      </c>
      <c r="AD484" s="105">
        <f>IF(A1taxstdlife="n/a","n/a",IF(AD$3&gt;(A1taxstdlife+$E484),(('PTRM input'!$I$143+'PTRM input'!$I$109)*$I$7)-SUM($I484:AC484),(('PTRM input'!$I$143+'PTRM input'!$I$109)*$I$7)/A1taxstdlife))</f>
        <v>1.1318790461865431</v>
      </c>
      <c r="AE484" s="105">
        <f>IF(A1taxstdlife="n/a","n/a",IF(AE$3&gt;(A1taxstdlife+$E484),(('PTRM input'!$I$143+'PTRM input'!$I$109)*$I$7)-SUM($I484:AD484),(('PTRM input'!$I$143+'PTRM input'!$I$109)*$I$7)/A1taxstdlife))</f>
        <v>1.1318790461865431</v>
      </c>
      <c r="AF484" s="105">
        <f>IF(A1taxstdlife="n/a","n/a",IF(AF$3&gt;(A1taxstdlife+$E484),(('PTRM input'!$I$143+'PTRM input'!$I$109)*$I$7)-SUM($I484:AE484),(('PTRM input'!$I$143+'PTRM input'!$I$109)*$I$7)/A1taxstdlife))</f>
        <v>1.1318790461865431</v>
      </c>
      <c r="AG484" s="105">
        <f>IF(A1taxstdlife="n/a","n/a",IF(AG$3&gt;(A1taxstdlife+$E484),(('PTRM input'!$I$143+'PTRM input'!$I$109)*$I$7)-SUM($I484:AF484),(('PTRM input'!$I$143+'PTRM input'!$I$109)*$I$7)/A1taxstdlife))</f>
        <v>1.1318790461865431</v>
      </c>
      <c r="AH484" s="105">
        <f>IF(A1taxstdlife="n/a","n/a",IF(AH$3&gt;(A1taxstdlife+$E484),(('PTRM input'!$I$143+'PTRM input'!$I$109)*$I$7)-SUM($I484:AG484),(('PTRM input'!$I$143+'PTRM input'!$I$109)*$I$7)/A1taxstdlife))</f>
        <v>1.1318790461865431</v>
      </c>
      <c r="AI484" s="105">
        <f>IF(A1taxstdlife="n/a","n/a",IF(AI$3&gt;(A1taxstdlife+$E484),(('PTRM input'!$I$143+'PTRM input'!$I$109)*$I$7)-SUM($I484:AH484),(('PTRM input'!$I$143+'PTRM input'!$I$109)*$I$7)/A1taxstdlife))</f>
        <v>1.1318790461865431</v>
      </c>
      <c r="AJ484" s="105">
        <f>IF(A1taxstdlife="n/a","n/a",IF(AJ$3&gt;(A1taxstdlife+$E484),(('PTRM input'!$I$143+'PTRM input'!$I$109)*$I$7)-SUM($I484:AI484),(('PTRM input'!$I$143+'PTRM input'!$I$109)*$I$7)/A1taxstdlife))</f>
        <v>1.1318790461865431</v>
      </c>
      <c r="AK484" s="105">
        <f>IF(A1taxstdlife="n/a","n/a",IF(AK$3&gt;(A1taxstdlife+$E484),(('PTRM input'!$I$143+'PTRM input'!$I$109)*$I$7)-SUM($I484:AJ484),(('PTRM input'!$I$143+'PTRM input'!$I$109)*$I$7)/A1taxstdlife))</f>
        <v>1.1318790461865431</v>
      </c>
      <c r="AL484" s="105">
        <f>IF(A1taxstdlife="n/a","n/a",IF(AL$3&gt;(A1taxstdlife+$E484),(('PTRM input'!$I$143+'PTRM input'!$I$109)*$I$7)-SUM($I484:AK484),(('PTRM input'!$I$143+'PTRM input'!$I$109)*$I$7)/A1taxstdlife))</f>
        <v>1.1318790461865431</v>
      </c>
      <c r="AM484" s="105">
        <f>IF(A1taxstdlife="n/a","n/a",IF(AM$3&gt;(A1taxstdlife+$E484),(('PTRM input'!$I$143+'PTRM input'!$I$109)*$I$7)-SUM($I484:AL484),(('PTRM input'!$I$143+'PTRM input'!$I$109)*$I$7)/A1taxstdlife))</f>
        <v>1.1318790461865431</v>
      </c>
      <c r="AN484" s="105">
        <f>IF(A1taxstdlife="n/a","n/a",IF(AN$3&gt;(A1taxstdlife+$E484),(('PTRM input'!$I$143+'PTRM input'!$I$109)*$I$7)-SUM($I484:AM484),(('PTRM input'!$I$143+'PTRM input'!$I$109)*$I$7)/A1taxstdlife))</f>
        <v>1.1318790461865431</v>
      </c>
      <c r="AO484" s="105">
        <f>IF(A1taxstdlife="n/a","n/a",IF(AO$3&gt;(A1taxstdlife+$E484),(('PTRM input'!$I$143+'PTRM input'!$I$109)*$I$7)-SUM($I484:AN484),(('PTRM input'!$I$143+'PTRM input'!$I$109)*$I$7)/A1taxstdlife))</f>
        <v>1.1318790461865431</v>
      </c>
      <c r="AP484" s="105">
        <f>IF(A1taxstdlife="n/a","n/a",IF(AP$3&gt;(A1taxstdlife+$E484),(('PTRM input'!$I$143+'PTRM input'!$I$109)*$I$7)-SUM($I484:AO484),(('PTRM input'!$I$143+'PTRM input'!$I$109)*$I$7)/A1taxstdlife))</f>
        <v>1.1318790461865431</v>
      </c>
      <c r="AQ484" s="105">
        <f>IF(A1taxstdlife="n/a","n/a",IF(AQ$3&gt;(A1taxstdlife+$E484),(('PTRM input'!$I$143+'PTRM input'!$I$109)*$I$7)-SUM($I484:AP484),(('PTRM input'!$I$143+'PTRM input'!$I$109)*$I$7)/A1taxstdlife))</f>
        <v>1.1318790461865431</v>
      </c>
      <c r="AR484" s="105">
        <f>IF(A1taxstdlife="n/a","n/a",IF(AR$3&gt;(A1taxstdlife+$E484),(('PTRM input'!$I$143+'PTRM input'!$I$109)*$I$7)-SUM($I484:AQ484),(('PTRM input'!$I$143+'PTRM input'!$I$109)*$I$7)/A1taxstdlife))</f>
        <v>1.1318790461865431</v>
      </c>
      <c r="AS484" s="105">
        <f>IF(A1taxstdlife="n/a","n/a",IF(AS$3&gt;(A1taxstdlife+$E484),(('PTRM input'!$I$143+'PTRM input'!$I$109)*$I$7)-SUM($I484:AR484),(('PTRM input'!$I$143+'PTRM input'!$I$109)*$I$7)/A1taxstdlife))</f>
        <v>1.1318790461865431</v>
      </c>
      <c r="AT484" s="105">
        <f>IF(A1taxstdlife="n/a","n/a",IF(AT$3&gt;(A1taxstdlife+$E484),(('PTRM input'!$I$143+'PTRM input'!$I$109)*$I$7)-SUM($I484:AS484),(('PTRM input'!$I$143+'PTRM input'!$I$109)*$I$7)/A1taxstdlife))</f>
        <v>1.1318790461865431</v>
      </c>
      <c r="AU484" s="105">
        <f>IF(A1taxstdlife="n/a","n/a",IF(AU$3&gt;(A1taxstdlife+$E484),(('PTRM input'!$I$143+'PTRM input'!$I$109)*$I$7)-SUM($I484:AT484),(('PTRM input'!$I$143+'PTRM input'!$I$109)*$I$7)/A1taxstdlife))</f>
        <v>1.1318790461865431</v>
      </c>
      <c r="AV484" s="105">
        <f>IF(A1taxstdlife="n/a","n/a",IF(AV$3&gt;(A1taxstdlife+$E484),(('PTRM input'!$I$143+'PTRM input'!$I$109)*$I$7)-SUM($I484:AU484),(('PTRM input'!$I$143+'PTRM input'!$I$109)*$I$7)/A1taxstdlife))</f>
        <v>1.1318790461865431</v>
      </c>
      <c r="AW484" s="105">
        <f>IF(A1taxstdlife="n/a","n/a",IF(AW$3&gt;(A1taxstdlife+$E484),(('PTRM input'!$I$143+'PTRM input'!$I$109)*$I$7)-SUM($I484:AV484),(('PTRM input'!$I$143+'PTRM input'!$I$109)*$I$7)/A1taxstdlife))</f>
        <v>1.1318790461865431</v>
      </c>
      <c r="AX484" s="105">
        <f>IF(A1taxstdlife="n/a","n/a",IF(AX$3&gt;(A1taxstdlife+$E484),(('PTRM input'!$I$143+'PTRM input'!$I$109)*$I$7)-SUM($I484:AW484),(('PTRM input'!$I$143+'PTRM input'!$I$109)*$I$7)/A1taxstdlife))</f>
        <v>1.1318790461865431</v>
      </c>
      <c r="AY484" s="105">
        <f>IF(A1taxstdlife="n/a","n/a",IF(AY$3&gt;(A1taxstdlife+$E484),(('PTRM input'!$I$143+'PTRM input'!$I$109)*$I$7)-SUM($I484:AX484),(('PTRM input'!$I$143+'PTRM input'!$I$109)*$I$7)/A1taxstdlife))</f>
        <v>1.1318790461865431</v>
      </c>
      <c r="AZ484" s="105">
        <f>IF(A1taxstdlife="n/a","n/a",IF(AZ$3&gt;(A1taxstdlife+$E484),(('PTRM input'!$I$143+'PTRM input'!$I$109)*$I$7)-SUM($I484:AY484),(('PTRM input'!$I$143+'PTRM input'!$I$109)*$I$7)/A1taxstdlife))</f>
        <v>1.1318790461865431</v>
      </c>
      <c r="BA484" s="105">
        <f>IF(A1taxstdlife="n/a","n/a",IF(BA$3&gt;(A1taxstdlife+$E484),(('PTRM input'!$I$143+'PTRM input'!$I$109)*$I$7)-SUM($I484:AZ484),(('PTRM input'!$I$143+'PTRM input'!$I$109)*$I$7)/A1taxstdlife))</f>
        <v>1.1318790461865431</v>
      </c>
      <c r="BB484" s="105">
        <f>IF(A1taxstdlife="n/a","n/a",IF(BB$3&gt;(A1taxstdlife+$E484),(('PTRM input'!$I$143+'PTRM input'!$I$109)*$I$7)-SUM($I484:BA484),(('PTRM input'!$I$143+'PTRM input'!$I$109)*$I$7)/A1taxstdlife))</f>
        <v>2.8421709430404007E-14</v>
      </c>
      <c r="BC484" s="105">
        <f>IF(A1taxstdlife="n/a","n/a",IF(BC$3&gt;(A1taxstdlife+$E484),(('PTRM input'!$I$143+'PTRM input'!$I$109)*$I$7)-SUM($I484:BB484),(('PTRM input'!$I$143+'PTRM input'!$I$109)*$I$7)/A1taxstdlife))</f>
        <v>0</v>
      </c>
      <c r="BD484" s="105">
        <f>IF(A1taxstdlife="n/a","n/a",IF(BD$3&gt;(A1taxstdlife+$E484),(('PTRM input'!$I$143+'PTRM input'!$I$109)*$I$7)-SUM($I484:BC484),(('PTRM input'!$I$143+'PTRM input'!$I$109)*$I$7)/A1taxstdlife))</f>
        <v>0</v>
      </c>
      <c r="BE484" s="105">
        <f>IF(A1taxstdlife="n/a","n/a",IF(BE$3&gt;(A1taxstdlife+$E484),(('PTRM input'!$I$143+'PTRM input'!$I$109)*$I$7)-SUM($I484:BD484),(('PTRM input'!$I$143+'PTRM input'!$I$109)*$I$7)/A1taxstdlife))</f>
        <v>0</v>
      </c>
      <c r="BF484" s="105">
        <f>IF(A1taxstdlife="n/a","n/a",IF(BF$3&gt;(A1taxstdlife+$E484),(('PTRM input'!$I$143+'PTRM input'!$I$109)*$I$7)-SUM($I484:BE484),(('PTRM input'!$I$143+'PTRM input'!$I$109)*$I$7)/A1taxstdlife))</f>
        <v>0</v>
      </c>
      <c r="BG484" s="105">
        <f>IF(A1taxstdlife="n/a","n/a",IF(BG$3&gt;(A1taxstdlife+$E484),(('PTRM input'!$I$143+'PTRM input'!$I$109)*$I$7)-SUM($I484:BF484),(('PTRM input'!$I$143+'PTRM input'!$I$109)*$I$7)/A1taxstdlife))</f>
        <v>0</v>
      </c>
      <c r="BH484" s="105">
        <f>IF(A1taxstdlife="n/a","n/a",IF(BH$3&gt;(A1taxstdlife+$E484),(('PTRM input'!$I$143+'PTRM input'!$I$109)*$I$7)-SUM($I484:BG484),(('PTRM input'!$I$143+'PTRM input'!$I$109)*$I$7)/A1taxstdlife))</f>
        <v>0</v>
      </c>
      <c r="BI484" s="105">
        <f>IF(A1taxstdlife="n/a","n/a",IF(BI$3&gt;(A1taxstdlife+$E484),(('PTRM input'!$I$143+'PTRM input'!$I$109)*$I$7)-SUM($I484:BH484),(('PTRM input'!$I$143+'PTRM input'!$I$109)*$I$7)/A1taxstdlife))</f>
        <v>0</v>
      </c>
      <c r="BJ484" s="17"/>
      <c r="BK484" s="17"/>
      <c r="BL484" s="17"/>
      <c r="BM484" s="17"/>
    </row>
    <row r="485" spans="1:65" s="4" customFormat="1" ht="12.75" customHeight="1" outlineLevel="2">
      <c r="A485" s="17"/>
      <c r="B485" s="32"/>
      <c r="C485" s="31"/>
      <c r="D485" s="930"/>
      <c r="E485" s="167">
        <v>4</v>
      </c>
      <c r="F485" s="34"/>
      <c r="G485" s="184"/>
      <c r="H485" s="186"/>
      <c r="I485" s="186"/>
      <c r="J485" s="185"/>
      <c r="K485" s="105">
        <f>IF(A1taxstdlife="n/a","n/a",IF(K$3&gt;(A1taxstdlife+$E485),(('PTRM input'!$J$143+'PTRM input'!$J$109)*$J$7)-SUM($J485:J485),(('PTRM input'!$J$143+'PTRM input'!$J$109)*$J$7)/A1taxstdlife))</f>
        <v>1.1892807721197034</v>
      </c>
      <c r="L485" s="105">
        <f>IF(A1taxstdlife="n/a","n/a",IF(L$3&gt;(A1taxstdlife+$E485),(('PTRM input'!$J$143+'PTRM input'!$J$109)*$J$7)-SUM($J485:K485),(('PTRM input'!$J$143+'PTRM input'!$J$109)*$J$7)/A1taxstdlife))</f>
        <v>1.1892807721197034</v>
      </c>
      <c r="M485" s="105">
        <f>IF(A1taxstdlife="n/a","n/a",IF(M$3&gt;(A1taxstdlife+$E485),(('PTRM input'!$J$143+'PTRM input'!$J$109)*$J$7)-SUM($J485:L485),(('PTRM input'!$J$143+'PTRM input'!$J$109)*$J$7)/A1taxstdlife))</f>
        <v>1.1892807721197034</v>
      </c>
      <c r="N485" s="105">
        <f>IF(A1taxstdlife="n/a","n/a",IF(N$3&gt;(A1taxstdlife+$E485),(('PTRM input'!$J$143+'PTRM input'!$J$109)*$J$7)-SUM($J485:M485),(('PTRM input'!$J$143+'PTRM input'!$J$109)*$J$7)/A1taxstdlife))</f>
        <v>1.1892807721197034</v>
      </c>
      <c r="O485" s="105">
        <f>IF(A1taxstdlife="n/a","n/a",IF(O$3&gt;(A1taxstdlife+$E485),(('PTRM input'!$J$143+'PTRM input'!$J$109)*$J$7)-SUM($J485:N485),(('PTRM input'!$J$143+'PTRM input'!$J$109)*$J$7)/A1taxstdlife))</f>
        <v>1.1892807721197034</v>
      </c>
      <c r="P485" s="105">
        <f>IF(A1taxstdlife="n/a","n/a",IF(P$3&gt;(A1taxstdlife+$E485),(('PTRM input'!$J$143+'PTRM input'!$J$109)*$J$7)-SUM($J485:O485),(('PTRM input'!$J$143+'PTRM input'!$J$109)*$J$7)/A1taxstdlife))</f>
        <v>1.1892807721197034</v>
      </c>
      <c r="Q485" s="105">
        <f>IF(A1taxstdlife="n/a","n/a",IF(Q$3&gt;(A1taxstdlife+$E485),(('PTRM input'!$J$143+'PTRM input'!$J$109)*$J$7)-SUM($J485:P485),(('PTRM input'!$J$143+'PTRM input'!$J$109)*$J$7)/A1taxstdlife))</f>
        <v>1.1892807721197034</v>
      </c>
      <c r="R485" s="105">
        <f>IF(A1taxstdlife="n/a","n/a",IF(R$3&gt;(A1taxstdlife+$E485),(('PTRM input'!$J$143+'PTRM input'!$J$109)*$J$7)-SUM($J485:Q485),(('PTRM input'!$J$143+'PTRM input'!$J$109)*$J$7)/A1taxstdlife))</f>
        <v>1.1892807721197034</v>
      </c>
      <c r="S485" s="105">
        <f>IF(A1taxstdlife="n/a","n/a",IF(S$3&gt;(A1taxstdlife+$E485),(('PTRM input'!$J$143+'PTRM input'!$J$109)*$J$7)-SUM($J485:R485),(('PTRM input'!$J$143+'PTRM input'!$J$109)*$J$7)/A1taxstdlife))</f>
        <v>1.1892807721197034</v>
      </c>
      <c r="T485" s="105">
        <f>IF(A1taxstdlife="n/a","n/a",IF(T$3&gt;(A1taxstdlife+$E485),(('PTRM input'!$J$143+'PTRM input'!$J$109)*$J$7)-SUM($J485:S485),(('PTRM input'!$J$143+'PTRM input'!$J$109)*$J$7)/A1taxstdlife))</f>
        <v>1.1892807721197034</v>
      </c>
      <c r="U485" s="105">
        <f>IF(A1taxstdlife="n/a","n/a",IF(U$3&gt;(A1taxstdlife+$E485),(('PTRM input'!$J$143+'PTRM input'!$J$109)*$J$7)-SUM($J485:T485),(('PTRM input'!$J$143+'PTRM input'!$J$109)*$J$7)/A1taxstdlife))</f>
        <v>1.1892807721197034</v>
      </c>
      <c r="V485" s="105">
        <f>IF(A1taxstdlife="n/a","n/a",IF(V$3&gt;(A1taxstdlife+$E485),(('PTRM input'!$J$143+'PTRM input'!$J$109)*$J$7)-SUM($J485:U485),(('PTRM input'!$J$143+'PTRM input'!$J$109)*$J$7)/A1taxstdlife))</f>
        <v>1.1892807721197034</v>
      </c>
      <c r="W485" s="105">
        <f>IF(A1taxstdlife="n/a","n/a",IF(W$3&gt;(A1taxstdlife+$E485),(('PTRM input'!$J$143+'PTRM input'!$J$109)*$J$7)-SUM($J485:V485),(('PTRM input'!$J$143+'PTRM input'!$J$109)*$J$7)/A1taxstdlife))</f>
        <v>1.1892807721197034</v>
      </c>
      <c r="X485" s="105">
        <f>IF(A1taxstdlife="n/a","n/a",IF(X$3&gt;(A1taxstdlife+$E485),(('PTRM input'!$J$143+'PTRM input'!$J$109)*$J$7)-SUM($J485:W485),(('PTRM input'!$J$143+'PTRM input'!$J$109)*$J$7)/A1taxstdlife))</f>
        <v>1.1892807721197034</v>
      </c>
      <c r="Y485" s="105">
        <f>IF(A1taxstdlife="n/a","n/a",IF(Y$3&gt;(A1taxstdlife+$E485),(('PTRM input'!$J$143+'PTRM input'!$J$109)*$J$7)-SUM($J485:X485),(('PTRM input'!$J$143+'PTRM input'!$J$109)*$J$7)/A1taxstdlife))</f>
        <v>1.1892807721197034</v>
      </c>
      <c r="Z485" s="105">
        <f>IF(A1taxstdlife="n/a","n/a",IF(Z$3&gt;(A1taxstdlife+$E485),(('PTRM input'!$J$143+'PTRM input'!$J$109)*$J$7)-SUM($J485:Y485),(('PTRM input'!$J$143+'PTRM input'!$J$109)*$J$7)/A1taxstdlife))</f>
        <v>1.1892807721197034</v>
      </c>
      <c r="AA485" s="105">
        <f>IF(A1taxstdlife="n/a","n/a",IF(AA$3&gt;(A1taxstdlife+$E485),(('PTRM input'!$J$143+'PTRM input'!$J$109)*$J$7)-SUM($J485:Z485),(('PTRM input'!$J$143+'PTRM input'!$J$109)*$J$7)/A1taxstdlife))</f>
        <v>1.1892807721197034</v>
      </c>
      <c r="AB485" s="105">
        <f>IF(A1taxstdlife="n/a","n/a",IF(AB$3&gt;(A1taxstdlife+$E485),(('PTRM input'!$J$143+'PTRM input'!$J$109)*$J$7)-SUM($J485:AA485),(('PTRM input'!$J$143+'PTRM input'!$J$109)*$J$7)/A1taxstdlife))</f>
        <v>1.1892807721197034</v>
      </c>
      <c r="AC485" s="105">
        <f>IF(A1taxstdlife="n/a","n/a",IF(AC$3&gt;(A1taxstdlife+$E485),(('PTRM input'!$J$143+'PTRM input'!$J$109)*$J$7)-SUM($J485:AB485),(('PTRM input'!$J$143+'PTRM input'!$J$109)*$J$7)/A1taxstdlife))</f>
        <v>1.1892807721197034</v>
      </c>
      <c r="AD485" s="105">
        <f>IF(A1taxstdlife="n/a","n/a",IF(AD$3&gt;(A1taxstdlife+$E485),(('PTRM input'!$J$143+'PTRM input'!$J$109)*$J$7)-SUM($J485:AC485),(('PTRM input'!$J$143+'PTRM input'!$J$109)*$J$7)/A1taxstdlife))</f>
        <v>1.1892807721197034</v>
      </c>
      <c r="AE485" s="105">
        <f>IF(A1taxstdlife="n/a","n/a",IF(AE$3&gt;(A1taxstdlife+$E485),(('PTRM input'!$J$143+'PTRM input'!$J$109)*$J$7)-SUM($J485:AD485),(('PTRM input'!$J$143+'PTRM input'!$J$109)*$J$7)/A1taxstdlife))</f>
        <v>1.1892807721197034</v>
      </c>
      <c r="AF485" s="105">
        <f>IF(A1taxstdlife="n/a","n/a",IF(AF$3&gt;(A1taxstdlife+$E485),(('PTRM input'!$J$143+'PTRM input'!$J$109)*$J$7)-SUM($J485:AE485),(('PTRM input'!$J$143+'PTRM input'!$J$109)*$J$7)/A1taxstdlife))</f>
        <v>1.1892807721197034</v>
      </c>
      <c r="AG485" s="105">
        <f>IF(A1taxstdlife="n/a","n/a",IF(AG$3&gt;(A1taxstdlife+$E485),(('PTRM input'!$J$143+'PTRM input'!$J$109)*$J$7)-SUM($J485:AF485),(('PTRM input'!$J$143+'PTRM input'!$J$109)*$J$7)/A1taxstdlife))</f>
        <v>1.1892807721197034</v>
      </c>
      <c r="AH485" s="105">
        <f>IF(A1taxstdlife="n/a","n/a",IF(AH$3&gt;(A1taxstdlife+$E485),(('PTRM input'!$J$143+'PTRM input'!$J$109)*$J$7)-SUM($J485:AG485),(('PTRM input'!$J$143+'PTRM input'!$J$109)*$J$7)/A1taxstdlife))</f>
        <v>1.1892807721197034</v>
      </c>
      <c r="AI485" s="105">
        <f>IF(A1taxstdlife="n/a","n/a",IF(AI$3&gt;(A1taxstdlife+$E485),(('PTRM input'!$J$143+'PTRM input'!$J$109)*$J$7)-SUM($J485:AH485),(('PTRM input'!$J$143+'PTRM input'!$J$109)*$J$7)/A1taxstdlife))</f>
        <v>1.1892807721197034</v>
      </c>
      <c r="AJ485" s="105">
        <f>IF(A1taxstdlife="n/a","n/a",IF(AJ$3&gt;(A1taxstdlife+$E485),(('PTRM input'!$J$143+'PTRM input'!$J$109)*$J$7)-SUM($J485:AI485),(('PTRM input'!$J$143+'PTRM input'!$J$109)*$J$7)/A1taxstdlife))</f>
        <v>1.1892807721197034</v>
      </c>
      <c r="AK485" s="105">
        <f>IF(A1taxstdlife="n/a","n/a",IF(AK$3&gt;(A1taxstdlife+$E485),(('PTRM input'!$J$143+'PTRM input'!$J$109)*$J$7)-SUM($J485:AJ485),(('PTRM input'!$J$143+'PTRM input'!$J$109)*$J$7)/A1taxstdlife))</f>
        <v>1.1892807721197034</v>
      </c>
      <c r="AL485" s="105">
        <f>IF(A1taxstdlife="n/a","n/a",IF(AL$3&gt;(A1taxstdlife+$E485),(('PTRM input'!$J$143+'PTRM input'!$J$109)*$J$7)-SUM($J485:AK485),(('PTRM input'!$J$143+'PTRM input'!$J$109)*$J$7)/A1taxstdlife))</f>
        <v>1.1892807721197034</v>
      </c>
      <c r="AM485" s="105">
        <f>IF(A1taxstdlife="n/a","n/a",IF(AM$3&gt;(A1taxstdlife+$E485),(('PTRM input'!$J$143+'PTRM input'!$J$109)*$J$7)-SUM($J485:AL485),(('PTRM input'!$J$143+'PTRM input'!$J$109)*$J$7)/A1taxstdlife))</f>
        <v>1.1892807721197034</v>
      </c>
      <c r="AN485" s="105">
        <f>IF(A1taxstdlife="n/a","n/a",IF(AN$3&gt;(A1taxstdlife+$E485),(('PTRM input'!$J$143+'PTRM input'!$J$109)*$J$7)-SUM($J485:AM485),(('PTRM input'!$J$143+'PTRM input'!$J$109)*$J$7)/A1taxstdlife))</f>
        <v>1.1892807721197034</v>
      </c>
      <c r="AO485" s="105">
        <f>IF(A1taxstdlife="n/a","n/a",IF(AO$3&gt;(A1taxstdlife+$E485),(('PTRM input'!$J$143+'PTRM input'!$J$109)*$J$7)-SUM($J485:AN485),(('PTRM input'!$J$143+'PTRM input'!$J$109)*$J$7)/A1taxstdlife))</f>
        <v>1.1892807721197034</v>
      </c>
      <c r="AP485" s="105">
        <f>IF(A1taxstdlife="n/a","n/a",IF(AP$3&gt;(A1taxstdlife+$E485),(('PTRM input'!$J$143+'PTRM input'!$J$109)*$J$7)-SUM($J485:AO485),(('PTRM input'!$J$143+'PTRM input'!$J$109)*$J$7)/A1taxstdlife))</f>
        <v>1.1892807721197034</v>
      </c>
      <c r="AQ485" s="105">
        <f>IF(A1taxstdlife="n/a","n/a",IF(AQ$3&gt;(A1taxstdlife+$E485),(('PTRM input'!$J$143+'PTRM input'!$J$109)*$J$7)-SUM($J485:AP485),(('PTRM input'!$J$143+'PTRM input'!$J$109)*$J$7)/A1taxstdlife))</f>
        <v>1.1892807721197034</v>
      </c>
      <c r="AR485" s="105">
        <f>IF(A1taxstdlife="n/a","n/a",IF(AR$3&gt;(A1taxstdlife+$E485),(('PTRM input'!$J$143+'PTRM input'!$J$109)*$J$7)-SUM($J485:AQ485),(('PTRM input'!$J$143+'PTRM input'!$J$109)*$J$7)/A1taxstdlife))</f>
        <v>1.1892807721197034</v>
      </c>
      <c r="AS485" s="105">
        <f>IF(A1taxstdlife="n/a","n/a",IF(AS$3&gt;(A1taxstdlife+$E485),(('PTRM input'!$J$143+'PTRM input'!$J$109)*$J$7)-SUM($J485:AR485),(('PTRM input'!$J$143+'PTRM input'!$J$109)*$J$7)/A1taxstdlife))</f>
        <v>1.1892807721197034</v>
      </c>
      <c r="AT485" s="105">
        <f>IF(A1taxstdlife="n/a","n/a",IF(AT$3&gt;(A1taxstdlife+$E485),(('PTRM input'!$J$143+'PTRM input'!$J$109)*$J$7)-SUM($J485:AS485),(('PTRM input'!$J$143+'PTRM input'!$J$109)*$J$7)/A1taxstdlife))</f>
        <v>1.1892807721197034</v>
      </c>
      <c r="AU485" s="105">
        <f>IF(A1taxstdlife="n/a","n/a",IF(AU$3&gt;(A1taxstdlife+$E485),(('PTRM input'!$J$143+'PTRM input'!$J$109)*$J$7)-SUM($J485:AT485),(('PTRM input'!$J$143+'PTRM input'!$J$109)*$J$7)/A1taxstdlife))</f>
        <v>1.1892807721197034</v>
      </c>
      <c r="AV485" s="105">
        <f>IF(A1taxstdlife="n/a","n/a",IF(AV$3&gt;(A1taxstdlife+$E485),(('PTRM input'!$J$143+'PTRM input'!$J$109)*$J$7)-SUM($J485:AU485),(('PTRM input'!$J$143+'PTRM input'!$J$109)*$J$7)/A1taxstdlife))</f>
        <v>1.1892807721197034</v>
      </c>
      <c r="AW485" s="105">
        <f>IF(A1taxstdlife="n/a","n/a",IF(AW$3&gt;(A1taxstdlife+$E485),(('PTRM input'!$J$143+'PTRM input'!$J$109)*$J$7)-SUM($J485:AV485),(('PTRM input'!$J$143+'PTRM input'!$J$109)*$J$7)/A1taxstdlife))</f>
        <v>1.1892807721197034</v>
      </c>
      <c r="AX485" s="105">
        <f>IF(A1taxstdlife="n/a","n/a",IF(AX$3&gt;(A1taxstdlife+$E485),(('PTRM input'!$J$143+'PTRM input'!$J$109)*$J$7)-SUM($J485:AW485),(('PTRM input'!$J$143+'PTRM input'!$J$109)*$J$7)/A1taxstdlife))</f>
        <v>1.1892807721197034</v>
      </c>
      <c r="AY485" s="105">
        <f>IF(A1taxstdlife="n/a","n/a",IF(AY$3&gt;(A1taxstdlife+$E485),(('PTRM input'!$J$143+'PTRM input'!$J$109)*$J$7)-SUM($J485:AX485),(('PTRM input'!$J$143+'PTRM input'!$J$109)*$J$7)/A1taxstdlife))</f>
        <v>1.1892807721197034</v>
      </c>
      <c r="AZ485" s="105">
        <f>IF(A1taxstdlife="n/a","n/a",IF(AZ$3&gt;(A1taxstdlife+$E485),(('PTRM input'!$J$143+'PTRM input'!$J$109)*$J$7)-SUM($J485:AY485),(('PTRM input'!$J$143+'PTRM input'!$J$109)*$J$7)/A1taxstdlife))</f>
        <v>1.1892807721197034</v>
      </c>
      <c r="BA485" s="105">
        <f>IF(A1taxstdlife="n/a","n/a",IF(BA$3&gt;(A1taxstdlife+$E485),(('PTRM input'!$J$143+'PTRM input'!$J$109)*$J$7)-SUM($J485:AZ485),(('PTRM input'!$J$143+'PTRM input'!$J$109)*$J$7)/A1taxstdlife))</f>
        <v>1.1892807721197034</v>
      </c>
      <c r="BB485" s="105">
        <f>IF(A1taxstdlife="n/a","n/a",IF(BB$3&gt;(A1taxstdlife+$E485),(('PTRM input'!$J$143+'PTRM input'!$J$109)*$J$7)-SUM($J485:BA485),(('PTRM input'!$J$143+'PTRM input'!$J$109)*$J$7)/A1taxstdlife))</f>
        <v>1.1892807721197034</v>
      </c>
      <c r="BC485" s="105">
        <f>IF(A1taxstdlife="n/a","n/a",IF(BC$3&gt;(A1taxstdlife+$E485),(('PTRM input'!$J$143+'PTRM input'!$J$109)*$J$7)-SUM($J485:BB485),(('PTRM input'!$J$143+'PTRM input'!$J$109)*$J$7)/A1taxstdlife))</f>
        <v>4.9737991503207013E-14</v>
      </c>
      <c r="BD485" s="105">
        <f>IF(A1taxstdlife="n/a","n/a",IF(BD$3&gt;(A1taxstdlife+$E485),(('PTRM input'!$J$143+'PTRM input'!$J$109)*$J$7)-SUM($J485:BC485),(('PTRM input'!$J$143+'PTRM input'!$J$109)*$J$7)/A1taxstdlife))</f>
        <v>0</v>
      </c>
      <c r="BE485" s="105">
        <f>IF(A1taxstdlife="n/a","n/a",IF(BE$3&gt;(A1taxstdlife+$E485),(('PTRM input'!$J$143+'PTRM input'!$J$109)*$J$7)-SUM($J485:BD485),(('PTRM input'!$J$143+'PTRM input'!$J$109)*$J$7)/A1taxstdlife))</f>
        <v>0</v>
      </c>
      <c r="BF485" s="105">
        <f>IF(A1taxstdlife="n/a","n/a",IF(BF$3&gt;(A1taxstdlife+$E485),(('PTRM input'!$J$143+'PTRM input'!$J$109)*$J$7)-SUM($J485:BE485),(('PTRM input'!$J$143+'PTRM input'!$J$109)*$J$7)/A1taxstdlife))</f>
        <v>0</v>
      </c>
      <c r="BG485" s="105">
        <f>IF(A1taxstdlife="n/a","n/a",IF(BG$3&gt;(A1taxstdlife+$E485),(('PTRM input'!$J$143+'PTRM input'!$J$109)*$J$7)-SUM($J485:BF485),(('PTRM input'!$J$143+'PTRM input'!$J$109)*$J$7)/A1taxstdlife))</f>
        <v>0</v>
      </c>
      <c r="BH485" s="105">
        <f>IF(A1taxstdlife="n/a","n/a",IF(BH$3&gt;(A1taxstdlife+$E485),(('PTRM input'!$J$143+'PTRM input'!$J$109)*$J$7)-SUM($J485:BG485),(('PTRM input'!$J$143+'PTRM input'!$J$109)*$J$7)/A1taxstdlife))</f>
        <v>0</v>
      </c>
      <c r="BI485" s="105">
        <f>IF(A1taxstdlife="n/a","n/a",IF(BI$3&gt;(A1taxstdlife+$E485),(('PTRM input'!$J$143+'PTRM input'!$J$109)*$J$7)-SUM($J485:BH485),(('PTRM input'!$J$143+'PTRM input'!$J$109)*$J$7)/A1taxstdlife))</f>
        <v>0</v>
      </c>
      <c r="BJ485" s="17"/>
      <c r="BK485" s="17"/>
      <c r="BL485" s="17"/>
      <c r="BM485" s="17"/>
    </row>
    <row r="486" spans="1:65" s="4" customFormat="1" ht="12.75" customHeight="1" outlineLevel="2">
      <c r="A486" s="17"/>
      <c r="B486" s="32"/>
      <c r="C486" s="31"/>
      <c r="D486" s="930"/>
      <c r="E486" s="167">
        <v>5</v>
      </c>
      <c r="F486" s="34"/>
      <c r="G486" s="184"/>
      <c r="H486" s="186"/>
      <c r="I486" s="186"/>
      <c r="J486" s="186"/>
      <c r="K486" s="185"/>
      <c r="L486" s="105">
        <f>IF(A1taxstdlife="n/a","n/a",IF(L$3&gt;(A1taxstdlife+$E486),(('PTRM input'!$K$143+'PTRM input'!$K$109)*$K$7)-SUM($K486:K486),(('PTRM input'!$K$143+'PTRM input'!$K$109)*$K$7)/A1taxstdlife))</f>
        <v>1.2282281033970035</v>
      </c>
      <c r="M486" s="105">
        <f>IF(A1taxstdlife="n/a","n/a",IF(M$3&gt;(A1taxstdlife+$E486),(('PTRM input'!$K$143+'PTRM input'!$K$109)*$K$7)-SUM($K486:L486),(('PTRM input'!$K$143+'PTRM input'!$K$109)*$K$7)/A1taxstdlife))</f>
        <v>1.2282281033970035</v>
      </c>
      <c r="N486" s="105">
        <f>IF(A1taxstdlife="n/a","n/a",IF(N$3&gt;(A1taxstdlife+$E486),(('PTRM input'!$K$143+'PTRM input'!$K$109)*$K$7)-SUM($K486:M486),(('PTRM input'!$K$143+'PTRM input'!$K$109)*$K$7)/A1taxstdlife))</f>
        <v>1.2282281033970035</v>
      </c>
      <c r="O486" s="105">
        <f>IF(A1taxstdlife="n/a","n/a",IF(O$3&gt;(A1taxstdlife+$E486),(('PTRM input'!$K$143+'PTRM input'!$K$109)*$K$7)-SUM($K486:N486),(('PTRM input'!$K$143+'PTRM input'!$K$109)*$K$7)/A1taxstdlife))</f>
        <v>1.2282281033970035</v>
      </c>
      <c r="P486" s="105">
        <f>IF(A1taxstdlife="n/a","n/a",IF(P$3&gt;(A1taxstdlife+$E486),(('PTRM input'!$K$143+'PTRM input'!$K$109)*$K$7)-SUM($K486:O486),(('PTRM input'!$K$143+'PTRM input'!$K$109)*$K$7)/A1taxstdlife))</f>
        <v>1.2282281033970035</v>
      </c>
      <c r="Q486" s="105">
        <f>IF(A1taxstdlife="n/a","n/a",IF(Q$3&gt;(A1taxstdlife+$E486),(('PTRM input'!$K$143+'PTRM input'!$K$109)*$K$7)-SUM($K486:P486),(('PTRM input'!$K$143+'PTRM input'!$K$109)*$K$7)/A1taxstdlife))</f>
        <v>1.2282281033970035</v>
      </c>
      <c r="R486" s="105">
        <f>IF(A1taxstdlife="n/a","n/a",IF(R$3&gt;(A1taxstdlife+$E486),(('PTRM input'!$K$143+'PTRM input'!$K$109)*$K$7)-SUM($K486:Q486),(('PTRM input'!$K$143+'PTRM input'!$K$109)*$K$7)/A1taxstdlife))</f>
        <v>1.2282281033970035</v>
      </c>
      <c r="S486" s="105">
        <f>IF(A1taxstdlife="n/a","n/a",IF(S$3&gt;(A1taxstdlife+$E486),(('PTRM input'!$K$143+'PTRM input'!$K$109)*$K$7)-SUM($K486:R486),(('PTRM input'!$K$143+'PTRM input'!$K$109)*$K$7)/A1taxstdlife))</f>
        <v>1.2282281033970035</v>
      </c>
      <c r="T486" s="105">
        <f>IF(A1taxstdlife="n/a","n/a",IF(T$3&gt;(A1taxstdlife+$E486),(('PTRM input'!$K$143+'PTRM input'!$K$109)*$K$7)-SUM($K486:S486),(('PTRM input'!$K$143+'PTRM input'!$K$109)*$K$7)/A1taxstdlife))</f>
        <v>1.2282281033970035</v>
      </c>
      <c r="U486" s="105">
        <f>IF(A1taxstdlife="n/a","n/a",IF(U$3&gt;(A1taxstdlife+$E486),(('PTRM input'!$K$143+'PTRM input'!$K$109)*$K$7)-SUM($K486:T486),(('PTRM input'!$K$143+'PTRM input'!$K$109)*$K$7)/A1taxstdlife))</f>
        <v>1.2282281033970035</v>
      </c>
      <c r="V486" s="105">
        <f>IF(A1taxstdlife="n/a","n/a",IF(V$3&gt;(A1taxstdlife+$E486),(('PTRM input'!$K$143+'PTRM input'!$K$109)*$K$7)-SUM($K486:U486),(('PTRM input'!$K$143+'PTRM input'!$K$109)*$K$7)/A1taxstdlife))</f>
        <v>1.2282281033970035</v>
      </c>
      <c r="W486" s="105">
        <f>IF(A1taxstdlife="n/a","n/a",IF(W$3&gt;(A1taxstdlife+$E486),(('PTRM input'!$K$143+'PTRM input'!$K$109)*$K$7)-SUM($K486:V486),(('PTRM input'!$K$143+'PTRM input'!$K$109)*$K$7)/A1taxstdlife))</f>
        <v>1.2282281033970035</v>
      </c>
      <c r="X486" s="105">
        <f>IF(A1taxstdlife="n/a","n/a",IF(X$3&gt;(A1taxstdlife+$E486),(('PTRM input'!$K$143+'PTRM input'!$K$109)*$K$7)-SUM($K486:W486),(('PTRM input'!$K$143+'PTRM input'!$K$109)*$K$7)/A1taxstdlife))</f>
        <v>1.2282281033970035</v>
      </c>
      <c r="Y486" s="105">
        <f>IF(A1taxstdlife="n/a","n/a",IF(Y$3&gt;(A1taxstdlife+$E486),(('PTRM input'!$K$143+'PTRM input'!$K$109)*$K$7)-SUM($K486:X486),(('PTRM input'!$K$143+'PTRM input'!$K$109)*$K$7)/A1taxstdlife))</f>
        <v>1.2282281033970035</v>
      </c>
      <c r="Z486" s="105">
        <f>IF(A1taxstdlife="n/a","n/a",IF(Z$3&gt;(A1taxstdlife+$E486),(('PTRM input'!$K$143+'PTRM input'!$K$109)*$K$7)-SUM($K486:Y486),(('PTRM input'!$K$143+'PTRM input'!$K$109)*$K$7)/A1taxstdlife))</f>
        <v>1.2282281033970035</v>
      </c>
      <c r="AA486" s="105">
        <f>IF(A1taxstdlife="n/a","n/a",IF(AA$3&gt;(A1taxstdlife+$E486),(('PTRM input'!$K$143+'PTRM input'!$K$109)*$K$7)-SUM($K486:Z486),(('PTRM input'!$K$143+'PTRM input'!$K$109)*$K$7)/A1taxstdlife))</f>
        <v>1.2282281033970035</v>
      </c>
      <c r="AB486" s="105">
        <f>IF(A1taxstdlife="n/a","n/a",IF(AB$3&gt;(A1taxstdlife+$E486),(('PTRM input'!$K$143+'PTRM input'!$K$109)*$K$7)-SUM($K486:AA486),(('PTRM input'!$K$143+'PTRM input'!$K$109)*$K$7)/A1taxstdlife))</f>
        <v>1.2282281033970035</v>
      </c>
      <c r="AC486" s="105">
        <f>IF(A1taxstdlife="n/a","n/a",IF(AC$3&gt;(A1taxstdlife+$E486),(('PTRM input'!$K$143+'PTRM input'!$K$109)*$K$7)-SUM($K486:AB486),(('PTRM input'!$K$143+'PTRM input'!$K$109)*$K$7)/A1taxstdlife))</f>
        <v>1.2282281033970035</v>
      </c>
      <c r="AD486" s="105">
        <f>IF(A1taxstdlife="n/a","n/a",IF(AD$3&gt;(A1taxstdlife+$E486),(('PTRM input'!$K$143+'PTRM input'!$K$109)*$K$7)-SUM($K486:AC486),(('PTRM input'!$K$143+'PTRM input'!$K$109)*$K$7)/A1taxstdlife))</f>
        <v>1.2282281033970035</v>
      </c>
      <c r="AE486" s="105">
        <f>IF(A1taxstdlife="n/a","n/a",IF(AE$3&gt;(A1taxstdlife+$E486),(('PTRM input'!$K$143+'PTRM input'!$K$109)*$K$7)-SUM($K486:AD486),(('PTRM input'!$K$143+'PTRM input'!$K$109)*$K$7)/A1taxstdlife))</f>
        <v>1.2282281033970035</v>
      </c>
      <c r="AF486" s="105">
        <f>IF(A1taxstdlife="n/a","n/a",IF(AF$3&gt;(A1taxstdlife+$E486),(('PTRM input'!$K$143+'PTRM input'!$K$109)*$K$7)-SUM($K486:AE486),(('PTRM input'!$K$143+'PTRM input'!$K$109)*$K$7)/A1taxstdlife))</f>
        <v>1.2282281033970035</v>
      </c>
      <c r="AG486" s="105">
        <f>IF(A1taxstdlife="n/a","n/a",IF(AG$3&gt;(A1taxstdlife+$E486),(('PTRM input'!$K$143+'PTRM input'!$K$109)*$K$7)-SUM($K486:AF486),(('PTRM input'!$K$143+'PTRM input'!$K$109)*$K$7)/A1taxstdlife))</f>
        <v>1.2282281033970035</v>
      </c>
      <c r="AH486" s="105">
        <f>IF(A1taxstdlife="n/a","n/a",IF(AH$3&gt;(A1taxstdlife+$E486),(('PTRM input'!$K$143+'PTRM input'!$K$109)*$K$7)-SUM($K486:AG486),(('PTRM input'!$K$143+'PTRM input'!$K$109)*$K$7)/A1taxstdlife))</f>
        <v>1.2282281033970035</v>
      </c>
      <c r="AI486" s="105">
        <f>IF(A1taxstdlife="n/a","n/a",IF(AI$3&gt;(A1taxstdlife+$E486),(('PTRM input'!$K$143+'PTRM input'!$K$109)*$K$7)-SUM($K486:AH486),(('PTRM input'!$K$143+'PTRM input'!$K$109)*$K$7)/A1taxstdlife))</f>
        <v>1.2282281033970035</v>
      </c>
      <c r="AJ486" s="105">
        <f>IF(A1taxstdlife="n/a","n/a",IF(AJ$3&gt;(A1taxstdlife+$E486),(('PTRM input'!$K$143+'PTRM input'!$K$109)*$K$7)-SUM($K486:AI486),(('PTRM input'!$K$143+'PTRM input'!$K$109)*$K$7)/A1taxstdlife))</f>
        <v>1.2282281033970035</v>
      </c>
      <c r="AK486" s="105">
        <f>IF(A1taxstdlife="n/a","n/a",IF(AK$3&gt;(A1taxstdlife+$E486),(('PTRM input'!$K$143+'PTRM input'!$K$109)*$K$7)-SUM($K486:AJ486),(('PTRM input'!$K$143+'PTRM input'!$K$109)*$K$7)/A1taxstdlife))</f>
        <v>1.2282281033970035</v>
      </c>
      <c r="AL486" s="105">
        <f>IF(A1taxstdlife="n/a","n/a",IF(AL$3&gt;(A1taxstdlife+$E486),(('PTRM input'!$K$143+'PTRM input'!$K$109)*$K$7)-SUM($K486:AK486),(('PTRM input'!$K$143+'PTRM input'!$K$109)*$K$7)/A1taxstdlife))</f>
        <v>1.2282281033970035</v>
      </c>
      <c r="AM486" s="105">
        <f>IF(A1taxstdlife="n/a","n/a",IF(AM$3&gt;(A1taxstdlife+$E486),(('PTRM input'!$K$143+'PTRM input'!$K$109)*$K$7)-SUM($K486:AL486),(('PTRM input'!$K$143+'PTRM input'!$K$109)*$K$7)/A1taxstdlife))</f>
        <v>1.2282281033970035</v>
      </c>
      <c r="AN486" s="105">
        <f>IF(A1taxstdlife="n/a","n/a",IF(AN$3&gt;(A1taxstdlife+$E486),(('PTRM input'!$K$143+'PTRM input'!$K$109)*$K$7)-SUM($K486:AM486),(('PTRM input'!$K$143+'PTRM input'!$K$109)*$K$7)/A1taxstdlife))</f>
        <v>1.2282281033970035</v>
      </c>
      <c r="AO486" s="105">
        <f>IF(A1taxstdlife="n/a","n/a",IF(AO$3&gt;(A1taxstdlife+$E486),(('PTRM input'!$K$143+'PTRM input'!$K$109)*$K$7)-SUM($K486:AN486),(('PTRM input'!$K$143+'PTRM input'!$K$109)*$K$7)/A1taxstdlife))</f>
        <v>1.2282281033970035</v>
      </c>
      <c r="AP486" s="105">
        <f>IF(A1taxstdlife="n/a","n/a",IF(AP$3&gt;(A1taxstdlife+$E486),(('PTRM input'!$K$143+'PTRM input'!$K$109)*$K$7)-SUM($K486:AO486),(('PTRM input'!$K$143+'PTRM input'!$K$109)*$K$7)/A1taxstdlife))</f>
        <v>1.2282281033970035</v>
      </c>
      <c r="AQ486" s="105">
        <f>IF(A1taxstdlife="n/a","n/a",IF(AQ$3&gt;(A1taxstdlife+$E486),(('PTRM input'!$K$143+'PTRM input'!$K$109)*$K$7)-SUM($K486:AP486),(('PTRM input'!$K$143+'PTRM input'!$K$109)*$K$7)/A1taxstdlife))</f>
        <v>1.2282281033970035</v>
      </c>
      <c r="AR486" s="105">
        <f>IF(A1taxstdlife="n/a","n/a",IF(AR$3&gt;(A1taxstdlife+$E486),(('PTRM input'!$K$143+'PTRM input'!$K$109)*$K$7)-SUM($K486:AQ486),(('PTRM input'!$K$143+'PTRM input'!$K$109)*$K$7)/A1taxstdlife))</f>
        <v>1.2282281033970035</v>
      </c>
      <c r="AS486" s="105">
        <f>IF(A1taxstdlife="n/a","n/a",IF(AS$3&gt;(A1taxstdlife+$E486),(('PTRM input'!$K$143+'PTRM input'!$K$109)*$K$7)-SUM($K486:AR486),(('PTRM input'!$K$143+'PTRM input'!$K$109)*$K$7)/A1taxstdlife))</f>
        <v>1.2282281033970035</v>
      </c>
      <c r="AT486" s="105">
        <f>IF(A1taxstdlife="n/a","n/a",IF(AT$3&gt;(A1taxstdlife+$E486),(('PTRM input'!$K$143+'PTRM input'!$K$109)*$K$7)-SUM($K486:AS486),(('PTRM input'!$K$143+'PTRM input'!$K$109)*$K$7)/A1taxstdlife))</f>
        <v>1.2282281033970035</v>
      </c>
      <c r="AU486" s="105">
        <f>IF(A1taxstdlife="n/a","n/a",IF(AU$3&gt;(A1taxstdlife+$E486),(('PTRM input'!$K$143+'PTRM input'!$K$109)*$K$7)-SUM($K486:AT486),(('PTRM input'!$K$143+'PTRM input'!$K$109)*$K$7)/A1taxstdlife))</f>
        <v>1.2282281033970035</v>
      </c>
      <c r="AV486" s="105">
        <f>IF(A1taxstdlife="n/a","n/a",IF(AV$3&gt;(A1taxstdlife+$E486),(('PTRM input'!$K$143+'PTRM input'!$K$109)*$K$7)-SUM($K486:AU486),(('PTRM input'!$K$143+'PTRM input'!$K$109)*$K$7)/A1taxstdlife))</f>
        <v>1.2282281033970035</v>
      </c>
      <c r="AW486" s="105">
        <f>IF(A1taxstdlife="n/a","n/a",IF(AW$3&gt;(A1taxstdlife+$E486),(('PTRM input'!$K$143+'PTRM input'!$K$109)*$K$7)-SUM($K486:AV486),(('PTRM input'!$K$143+'PTRM input'!$K$109)*$K$7)/A1taxstdlife))</f>
        <v>1.2282281033970035</v>
      </c>
      <c r="AX486" s="105">
        <f>IF(A1taxstdlife="n/a","n/a",IF(AX$3&gt;(A1taxstdlife+$E486),(('PTRM input'!$K$143+'PTRM input'!$K$109)*$K$7)-SUM($K486:AW486),(('PTRM input'!$K$143+'PTRM input'!$K$109)*$K$7)/A1taxstdlife))</f>
        <v>1.2282281033970035</v>
      </c>
      <c r="AY486" s="105">
        <f>IF(A1taxstdlife="n/a","n/a",IF(AY$3&gt;(A1taxstdlife+$E486),(('PTRM input'!$K$143+'PTRM input'!$K$109)*$K$7)-SUM($K486:AX486),(('PTRM input'!$K$143+'PTRM input'!$K$109)*$K$7)/A1taxstdlife))</f>
        <v>1.2282281033970035</v>
      </c>
      <c r="AZ486" s="105">
        <f>IF(A1taxstdlife="n/a","n/a",IF(AZ$3&gt;(A1taxstdlife+$E486),(('PTRM input'!$K$143+'PTRM input'!$K$109)*$K$7)-SUM($K486:AY486),(('PTRM input'!$K$143+'PTRM input'!$K$109)*$K$7)/A1taxstdlife))</f>
        <v>1.2282281033970035</v>
      </c>
      <c r="BA486" s="105">
        <f>IF(A1taxstdlife="n/a","n/a",IF(BA$3&gt;(A1taxstdlife+$E486),(('PTRM input'!$K$143+'PTRM input'!$K$109)*$K$7)-SUM($K486:AZ486),(('PTRM input'!$K$143+'PTRM input'!$K$109)*$K$7)/A1taxstdlife))</f>
        <v>1.2282281033970035</v>
      </c>
      <c r="BB486" s="105">
        <f>IF(A1taxstdlife="n/a","n/a",IF(BB$3&gt;(A1taxstdlife+$E486),(('PTRM input'!$K$143+'PTRM input'!$K$109)*$K$7)-SUM($K486:BA486),(('PTRM input'!$K$143+'PTRM input'!$K$109)*$K$7)/A1taxstdlife))</f>
        <v>1.2282281033970035</v>
      </c>
      <c r="BC486" s="105">
        <f>IF(A1taxstdlife="n/a","n/a",IF(BC$3&gt;(A1taxstdlife+$E486),(('PTRM input'!$K$143+'PTRM input'!$K$109)*$K$7)-SUM($K486:BB486),(('PTRM input'!$K$143+'PTRM input'!$K$109)*$K$7)/A1taxstdlife))</f>
        <v>1.2282281033970035</v>
      </c>
      <c r="BD486" s="105">
        <f>IF(A1taxstdlife="n/a","n/a",IF(BD$3&gt;(A1taxstdlife+$E486),(('PTRM input'!$K$143+'PTRM input'!$K$109)*$K$7)-SUM($K486:BC486),(('PTRM input'!$K$143+'PTRM input'!$K$109)*$K$7)/A1taxstdlife))</f>
        <v>3.5527136788005009E-14</v>
      </c>
      <c r="BE486" s="105">
        <f>IF(A1taxstdlife="n/a","n/a",IF(BE$3&gt;(A1taxstdlife+$E486),(('PTRM input'!$K$143+'PTRM input'!$K$109)*$K$7)-SUM($K486:BD486),(('PTRM input'!$K$143+'PTRM input'!$K$109)*$K$7)/A1taxstdlife))</f>
        <v>0</v>
      </c>
      <c r="BF486" s="105">
        <f>IF(A1taxstdlife="n/a","n/a",IF(BF$3&gt;(A1taxstdlife+$E486),(('PTRM input'!$K$143+'PTRM input'!$K$109)*$K$7)-SUM($K486:BE486),(('PTRM input'!$K$143+'PTRM input'!$K$109)*$K$7)/A1taxstdlife))</f>
        <v>0</v>
      </c>
      <c r="BG486" s="105">
        <f>IF(A1taxstdlife="n/a","n/a",IF(BG$3&gt;(A1taxstdlife+$E486),(('PTRM input'!$K$143+'PTRM input'!$K$109)*$K$7)-SUM($K486:BF486),(('PTRM input'!$K$143+'PTRM input'!$K$109)*$K$7)/A1taxstdlife))</f>
        <v>0</v>
      </c>
      <c r="BH486" s="105">
        <f>IF(A1taxstdlife="n/a","n/a",IF(BH$3&gt;(A1taxstdlife+$E486),(('PTRM input'!$K$143+'PTRM input'!$K$109)*$K$7)-SUM($K486:BG486),(('PTRM input'!$K$143+'PTRM input'!$K$109)*$K$7)/A1taxstdlife))</f>
        <v>0</v>
      </c>
      <c r="BI486" s="105">
        <f>IF(A1taxstdlife="n/a","n/a",IF(BI$3&gt;(A1taxstdlife+$E486),(('PTRM input'!$K$143+'PTRM input'!$K$109)*$K$7)-SUM($K486:BH486),(('PTRM input'!$K$143+'PTRM input'!$K$109)*$K$7)/A1taxstdlife))</f>
        <v>0</v>
      </c>
      <c r="BJ486" s="17"/>
      <c r="BK486" s="17"/>
      <c r="BL486" s="17"/>
      <c r="BM486" s="17"/>
    </row>
    <row r="487" spans="1:65" s="4" customFormat="1" ht="12.75" customHeight="1" outlineLevel="2">
      <c r="A487" s="17"/>
      <c r="B487" s="32"/>
      <c r="C487" s="31"/>
      <c r="D487" s="930"/>
      <c r="E487" s="167">
        <v>6</v>
      </c>
      <c r="F487" s="34"/>
      <c r="G487" s="184"/>
      <c r="H487" s="186"/>
      <c r="I487" s="186"/>
      <c r="J487" s="186"/>
      <c r="K487" s="186"/>
      <c r="L487" s="185"/>
      <c r="M487" s="105">
        <f>IF(A1taxstdlife="n/a","n/a",IF(M$3&gt;(A1taxstdlife+$E487),(('PTRM input'!$L$143+'PTRM input'!$L$109)*$L$7)-SUM($L487:L487),(('PTRM input'!$L$143+'PTRM input'!$L$109)*$L$7)/A1taxstdlife))</f>
        <v>0</v>
      </c>
      <c r="N487" s="105">
        <f>IF(A1taxstdlife="n/a","n/a",IF(N$3&gt;(A1taxstdlife+$E487),(('PTRM input'!$L$143+'PTRM input'!$L$109)*$L$7)-SUM($L487:M487),(('PTRM input'!$L$143+'PTRM input'!$L$109)*$L$7)/A1taxstdlife))</f>
        <v>0</v>
      </c>
      <c r="O487" s="105">
        <f>IF(A1taxstdlife="n/a","n/a",IF(O$3&gt;(A1taxstdlife+$E487),(('PTRM input'!$L$143+'PTRM input'!$L$109)*$L$7)-SUM($L487:N487),(('PTRM input'!$L$143+'PTRM input'!$L$109)*$L$7)/A1taxstdlife))</f>
        <v>0</v>
      </c>
      <c r="P487" s="105">
        <f>IF(A1taxstdlife="n/a","n/a",IF(P$3&gt;(A1taxstdlife+$E487),(('PTRM input'!$L$143+'PTRM input'!$L$109)*$L$7)-SUM($L487:O487),(('PTRM input'!$L$143+'PTRM input'!$L$109)*$L$7)/A1taxstdlife))</f>
        <v>0</v>
      </c>
      <c r="Q487" s="105">
        <f>IF(A1taxstdlife="n/a","n/a",IF(Q$3&gt;(A1taxstdlife+$E487),(('PTRM input'!$L$143+'PTRM input'!$L$109)*$L$7)-SUM($L487:P487),(('PTRM input'!$L$143+'PTRM input'!$L$109)*$L$7)/A1taxstdlife))</f>
        <v>0</v>
      </c>
      <c r="R487" s="105">
        <f>IF(A1taxstdlife="n/a","n/a",IF(R$3&gt;(A1taxstdlife+$E487),(('PTRM input'!$L$143+'PTRM input'!$L$109)*$L$7)-SUM($L487:Q487),(('PTRM input'!$L$143+'PTRM input'!$L$109)*$L$7)/A1taxstdlife))</f>
        <v>0</v>
      </c>
      <c r="S487" s="105">
        <f>IF(A1taxstdlife="n/a","n/a",IF(S$3&gt;(A1taxstdlife+$E487),(('PTRM input'!$L$143+'PTRM input'!$L$109)*$L$7)-SUM($L487:R487),(('PTRM input'!$L$143+'PTRM input'!$L$109)*$L$7)/A1taxstdlife))</f>
        <v>0</v>
      </c>
      <c r="T487" s="105">
        <f>IF(A1taxstdlife="n/a","n/a",IF(T$3&gt;(A1taxstdlife+$E487),(('PTRM input'!$L$143+'PTRM input'!$L$109)*$L$7)-SUM($L487:S487),(('PTRM input'!$L$143+'PTRM input'!$L$109)*$L$7)/A1taxstdlife))</f>
        <v>0</v>
      </c>
      <c r="U487" s="105">
        <f>IF(A1taxstdlife="n/a","n/a",IF(U$3&gt;(A1taxstdlife+$E487),(('PTRM input'!$L$143+'PTRM input'!$L$109)*$L$7)-SUM($L487:T487),(('PTRM input'!$L$143+'PTRM input'!$L$109)*$L$7)/A1taxstdlife))</f>
        <v>0</v>
      </c>
      <c r="V487" s="105">
        <f>IF(A1taxstdlife="n/a","n/a",IF(V$3&gt;(A1taxstdlife+$E487),(('PTRM input'!$L$143+'PTRM input'!$L$109)*$L$7)-SUM($L487:U487),(('PTRM input'!$L$143+'PTRM input'!$L$109)*$L$7)/A1taxstdlife))</f>
        <v>0</v>
      </c>
      <c r="W487" s="105">
        <f>IF(A1taxstdlife="n/a","n/a",IF(W$3&gt;(A1taxstdlife+$E487),(('PTRM input'!$L$143+'PTRM input'!$L$109)*$L$7)-SUM($L487:V487),(('PTRM input'!$L$143+'PTRM input'!$L$109)*$L$7)/A1taxstdlife))</f>
        <v>0</v>
      </c>
      <c r="X487" s="105">
        <f>IF(A1taxstdlife="n/a","n/a",IF(X$3&gt;(A1taxstdlife+$E487),(('PTRM input'!$L$143+'PTRM input'!$L$109)*$L$7)-SUM($L487:W487),(('PTRM input'!$L$143+'PTRM input'!$L$109)*$L$7)/A1taxstdlife))</f>
        <v>0</v>
      </c>
      <c r="Y487" s="105">
        <f>IF(A1taxstdlife="n/a","n/a",IF(Y$3&gt;(A1taxstdlife+$E487),(('PTRM input'!$L$143+'PTRM input'!$L$109)*$L$7)-SUM($L487:X487),(('PTRM input'!$L$143+'PTRM input'!$L$109)*$L$7)/A1taxstdlife))</f>
        <v>0</v>
      </c>
      <c r="Z487" s="105">
        <f>IF(A1taxstdlife="n/a","n/a",IF(Z$3&gt;(A1taxstdlife+$E487),(('PTRM input'!$L$143+'PTRM input'!$L$109)*$L$7)-SUM($L487:Y487),(('PTRM input'!$L$143+'PTRM input'!$L$109)*$L$7)/A1taxstdlife))</f>
        <v>0</v>
      </c>
      <c r="AA487" s="105">
        <f>IF(A1taxstdlife="n/a","n/a",IF(AA$3&gt;(A1taxstdlife+$E487),(('PTRM input'!$L$143+'PTRM input'!$L$109)*$L$7)-SUM($L487:Z487),(('PTRM input'!$L$143+'PTRM input'!$L$109)*$L$7)/A1taxstdlife))</f>
        <v>0</v>
      </c>
      <c r="AB487" s="105">
        <f>IF(A1taxstdlife="n/a","n/a",IF(AB$3&gt;(A1taxstdlife+$E487),(('PTRM input'!$L$143+'PTRM input'!$L$109)*$L$7)-SUM($L487:AA487),(('PTRM input'!$L$143+'PTRM input'!$L$109)*$L$7)/A1taxstdlife))</f>
        <v>0</v>
      </c>
      <c r="AC487" s="105">
        <f>IF(A1taxstdlife="n/a","n/a",IF(AC$3&gt;(A1taxstdlife+$E487),(('PTRM input'!$L$143+'PTRM input'!$L$109)*$L$7)-SUM($L487:AB487),(('PTRM input'!$L$143+'PTRM input'!$L$109)*$L$7)/A1taxstdlife))</f>
        <v>0</v>
      </c>
      <c r="AD487" s="105">
        <f>IF(A1taxstdlife="n/a","n/a",IF(AD$3&gt;(A1taxstdlife+$E487),(('PTRM input'!$L$143+'PTRM input'!$L$109)*$L$7)-SUM($L487:AC487),(('PTRM input'!$L$143+'PTRM input'!$L$109)*$L$7)/A1taxstdlife))</f>
        <v>0</v>
      </c>
      <c r="AE487" s="105">
        <f>IF(A1taxstdlife="n/a","n/a",IF(AE$3&gt;(A1taxstdlife+$E487),(('PTRM input'!$L$143+'PTRM input'!$L$109)*$L$7)-SUM($L487:AD487),(('PTRM input'!$L$143+'PTRM input'!$L$109)*$L$7)/A1taxstdlife))</f>
        <v>0</v>
      </c>
      <c r="AF487" s="105">
        <f>IF(A1taxstdlife="n/a","n/a",IF(AF$3&gt;(A1taxstdlife+$E487),(('PTRM input'!$L$143+'PTRM input'!$L$109)*$L$7)-SUM($L487:AE487),(('PTRM input'!$L$143+'PTRM input'!$L$109)*$L$7)/A1taxstdlife))</f>
        <v>0</v>
      </c>
      <c r="AG487" s="105">
        <f>IF(A1taxstdlife="n/a","n/a",IF(AG$3&gt;(A1taxstdlife+$E487),(('PTRM input'!$L$143+'PTRM input'!$L$109)*$L$7)-SUM($L487:AF487),(('PTRM input'!$L$143+'PTRM input'!$L$109)*$L$7)/A1taxstdlife))</f>
        <v>0</v>
      </c>
      <c r="AH487" s="105">
        <f>IF(A1taxstdlife="n/a","n/a",IF(AH$3&gt;(A1taxstdlife+$E487),(('PTRM input'!$L$143+'PTRM input'!$L$109)*$L$7)-SUM($L487:AG487),(('PTRM input'!$L$143+'PTRM input'!$L$109)*$L$7)/A1taxstdlife))</f>
        <v>0</v>
      </c>
      <c r="AI487" s="105">
        <f>IF(A1taxstdlife="n/a","n/a",IF(AI$3&gt;(A1taxstdlife+$E487),(('PTRM input'!$L$143+'PTRM input'!$L$109)*$L$7)-SUM($L487:AH487),(('PTRM input'!$L$143+'PTRM input'!$L$109)*$L$7)/A1taxstdlife))</f>
        <v>0</v>
      </c>
      <c r="AJ487" s="105">
        <f>IF(A1taxstdlife="n/a","n/a",IF(AJ$3&gt;(A1taxstdlife+$E487),(('PTRM input'!$L$143+'PTRM input'!$L$109)*$L$7)-SUM($L487:AI487),(('PTRM input'!$L$143+'PTRM input'!$L$109)*$L$7)/A1taxstdlife))</f>
        <v>0</v>
      </c>
      <c r="AK487" s="105">
        <f>IF(A1taxstdlife="n/a","n/a",IF(AK$3&gt;(A1taxstdlife+$E487),(('PTRM input'!$L$143+'PTRM input'!$L$109)*$L$7)-SUM($L487:AJ487),(('PTRM input'!$L$143+'PTRM input'!$L$109)*$L$7)/A1taxstdlife))</f>
        <v>0</v>
      </c>
      <c r="AL487" s="105">
        <f>IF(A1taxstdlife="n/a","n/a",IF(AL$3&gt;(A1taxstdlife+$E487),(('PTRM input'!$L$143+'PTRM input'!$L$109)*$L$7)-SUM($L487:AK487),(('PTRM input'!$L$143+'PTRM input'!$L$109)*$L$7)/A1taxstdlife))</f>
        <v>0</v>
      </c>
      <c r="AM487" s="105">
        <f>IF(A1taxstdlife="n/a","n/a",IF(AM$3&gt;(A1taxstdlife+$E487),(('PTRM input'!$L$143+'PTRM input'!$L$109)*$L$7)-SUM($L487:AL487),(('PTRM input'!$L$143+'PTRM input'!$L$109)*$L$7)/A1taxstdlife))</f>
        <v>0</v>
      </c>
      <c r="AN487" s="105">
        <f>IF(A1taxstdlife="n/a","n/a",IF(AN$3&gt;(A1taxstdlife+$E487),(('PTRM input'!$L$143+'PTRM input'!$L$109)*$L$7)-SUM($L487:AM487),(('PTRM input'!$L$143+'PTRM input'!$L$109)*$L$7)/A1taxstdlife))</f>
        <v>0</v>
      </c>
      <c r="AO487" s="105">
        <f>IF(A1taxstdlife="n/a","n/a",IF(AO$3&gt;(A1taxstdlife+$E487),(('PTRM input'!$L$143+'PTRM input'!$L$109)*$L$7)-SUM($L487:AN487),(('PTRM input'!$L$143+'PTRM input'!$L$109)*$L$7)/A1taxstdlife))</f>
        <v>0</v>
      </c>
      <c r="AP487" s="105">
        <f>IF(A1taxstdlife="n/a","n/a",IF(AP$3&gt;(A1taxstdlife+$E487),(('PTRM input'!$L$143+'PTRM input'!$L$109)*$L$7)-SUM($L487:AO487),(('PTRM input'!$L$143+'PTRM input'!$L$109)*$L$7)/A1taxstdlife))</f>
        <v>0</v>
      </c>
      <c r="AQ487" s="105">
        <f>IF(A1taxstdlife="n/a","n/a",IF(AQ$3&gt;(A1taxstdlife+$E487),(('PTRM input'!$L$143+'PTRM input'!$L$109)*$L$7)-SUM($L487:AP487),(('PTRM input'!$L$143+'PTRM input'!$L$109)*$L$7)/A1taxstdlife))</f>
        <v>0</v>
      </c>
      <c r="AR487" s="105">
        <f>IF(A1taxstdlife="n/a","n/a",IF(AR$3&gt;(A1taxstdlife+$E487),(('PTRM input'!$L$143+'PTRM input'!$L$109)*$L$7)-SUM($L487:AQ487),(('PTRM input'!$L$143+'PTRM input'!$L$109)*$L$7)/A1taxstdlife))</f>
        <v>0</v>
      </c>
      <c r="AS487" s="105">
        <f>IF(A1taxstdlife="n/a","n/a",IF(AS$3&gt;(A1taxstdlife+$E487),(('PTRM input'!$L$143+'PTRM input'!$L$109)*$L$7)-SUM($L487:AR487),(('PTRM input'!$L$143+'PTRM input'!$L$109)*$L$7)/A1taxstdlife))</f>
        <v>0</v>
      </c>
      <c r="AT487" s="105">
        <f>IF(A1taxstdlife="n/a","n/a",IF(AT$3&gt;(A1taxstdlife+$E487),(('PTRM input'!$L$143+'PTRM input'!$L$109)*$L$7)-SUM($L487:AS487),(('PTRM input'!$L$143+'PTRM input'!$L$109)*$L$7)/A1taxstdlife))</f>
        <v>0</v>
      </c>
      <c r="AU487" s="105">
        <f>IF(A1taxstdlife="n/a","n/a",IF(AU$3&gt;(A1taxstdlife+$E487),(('PTRM input'!$L$143+'PTRM input'!$L$109)*$L$7)-SUM($L487:AT487),(('PTRM input'!$L$143+'PTRM input'!$L$109)*$L$7)/A1taxstdlife))</f>
        <v>0</v>
      </c>
      <c r="AV487" s="105">
        <f>IF(A1taxstdlife="n/a","n/a",IF(AV$3&gt;(A1taxstdlife+$E487),(('PTRM input'!$L$143+'PTRM input'!$L$109)*$L$7)-SUM($L487:AU487),(('PTRM input'!$L$143+'PTRM input'!$L$109)*$L$7)/A1taxstdlife))</f>
        <v>0</v>
      </c>
      <c r="AW487" s="105">
        <f>IF(A1taxstdlife="n/a","n/a",IF(AW$3&gt;(A1taxstdlife+$E487),(('PTRM input'!$L$143+'PTRM input'!$L$109)*$L$7)-SUM($L487:AV487),(('PTRM input'!$L$143+'PTRM input'!$L$109)*$L$7)/A1taxstdlife))</f>
        <v>0</v>
      </c>
      <c r="AX487" s="105">
        <f>IF(A1taxstdlife="n/a","n/a",IF(AX$3&gt;(A1taxstdlife+$E487),(('PTRM input'!$L$143+'PTRM input'!$L$109)*$L$7)-SUM($L487:AW487),(('PTRM input'!$L$143+'PTRM input'!$L$109)*$L$7)/A1taxstdlife))</f>
        <v>0</v>
      </c>
      <c r="AY487" s="105">
        <f>IF(A1taxstdlife="n/a","n/a",IF(AY$3&gt;(A1taxstdlife+$E487),(('PTRM input'!$L$143+'PTRM input'!$L$109)*$L$7)-SUM($L487:AX487),(('PTRM input'!$L$143+'PTRM input'!$L$109)*$L$7)/A1taxstdlife))</f>
        <v>0</v>
      </c>
      <c r="AZ487" s="105">
        <f>IF(A1taxstdlife="n/a","n/a",IF(AZ$3&gt;(A1taxstdlife+$E487),(('PTRM input'!$L$143+'PTRM input'!$L$109)*$L$7)-SUM($L487:AY487),(('PTRM input'!$L$143+'PTRM input'!$L$109)*$L$7)/A1taxstdlife))</f>
        <v>0</v>
      </c>
      <c r="BA487" s="105">
        <f>IF(A1taxstdlife="n/a","n/a",IF(BA$3&gt;(A1taxstdlife+$E487),(('PTRM input'!$L$143+'PTRM input'!$L$109)*$L$7)-SUM($L487:AZ487),(('PTRM input'!$L$143+'PTRM input'!$L$109)*$L$7)/A1taxstdlife))</f>
        <v>0</v>
      </c>
      <c r="BB487" s="105">
        <f>IF(A1taxstdlife="n/a","n/a",IF(BB$3&gt;(A1taxstdlife+$E487),(('PTRM input'!$L$143+'PTRM input'!$L$109)*$L$7)-SUM($L487:BA487),(('PTRM input'!$L$143+'PTRM input'!$L$109)*$L$7)/A1taxstdlife))</f>
        <v>0</v>
      </c>
      <c r="BC487" s="105">
        <f>IF(A1taxstdlife="n/a","n/a",IF(BC$3&gt;(A1taxstdlife+$E487),(('PTRM input'!$L$143+'PTRM input'!$L$109)*$L$7)-SUM($L487:BB487),(('PTRM input'!$L$143+'PTRM input'!$L$109)*$L$7)/A1taxstdlife))</f>
        <v>0</v>
      </c>
      <c r="BD487" s="105">
        <f>IF(A1taxstdlife="n/a","n/a",IF(BD$3&gt;(A1taxstdlife+$E487),(('PTRM input'!$L$143+'PTRM input'!$L$109)*$L$7)-SUM($L487:BC487),(('PTRM input'!$L$143+'PTRM input'!$L$109)*$L$7)/A1taxstdlife))</f>
        <v>0</v>
      </c>
      <c r="BE487" s="105">
        <f>IF(A1taxstdlife="n/a","n/a",IF(BE$3&gt;(A1taxstdlife+$E487),(('PTRM input'!$L$143+'PTRM input'!$L$109)*$L$7)-SUM($L487:BD487),(('PTRM input'!$L$143+'PTRM input'!$L$109)*$L$7)/A1taxstdlife))</f>
        <v>0</v>
      </c>
      <c r="BF487" s="105">
        <f>IF(A1taxstdlife="n/a","n/a",IF(BF$3&gt;(A1taxstdlife+$E487),(('PTRM input'!$L$143+'PTRM input'!$L$109)*$L$7)-SUM($L487:BE487),(('PTRM input'!$L$143+'PTRM input'!$L$109)*$L$7)/A1taxstdlife))</f>
        <v>0</v>
      </c>
      <c r="BG487" s="105">
        <f>IF(A1taxstdlife="n/a","n/a",IF(BG$3&gt;(A1taxstdlife+$E487),(('PTRM input'!$L$143+'PTRM input'!$L$109)*$L$7)-SUM($L487:BF487),(('PTRM input'!$L$143+'PTRM input'!$L$109)*$L$7)/A1taxstdlife))</f>
        <v>0</v>
      </c>
      <c r="BH487" s="105">
        <f>IF(A1taxstdlife="n/a","n/a",IF(BH$3&gt;(A1taxstdlife+$E487),(('PTRM input'!$L$143+'PTRM input'!$L$109)*$L$7)-SUM($L487:BG487),(('PTRM input'!$L$143+'PTRM input'!$L$109)*$L$7)/A1taxstdlife))</f>
        <v>0</v>
      </c>
      <c r="BI487" s="105">
        <f>IF(A1taxstdlife="n/a","n/a",IF(BI$3&gt;(A1taxstdlife+$E487),(('PTRM input'!$L$143+'PTRM input'!$L$109)*$L$7)-SUM($L487:BH487),(('PTRM input'!$L$143+'PTRM input'!$L$109)*$L$7)/A1taxstdlife))</f>
        <v>0</v>
      </c>
      <c r="BJ487" s="17"/>
      <c r="BK487" s="17"/>
      <c r="BL487" s="17"/>
      <c r="BM487" s="17"/>
    </row>
    <row r="488" spans="1:65" s="4" customFormat="1" ht="12.75" customHeight="1" outlineLevel="2">
      <c r="A488" s="17"/>
      <c r="B488" s="32"/>
      <c r="C488" s="31"/>
      <c r="D488" s="930"/>
      <c r="E488" s="167">
        <v>7</v>
      </c>
      <c r="F488" s="34"/>
      <c r="G488" s="184"/>
      <c r="H488" s="186"/>
      <c r="I488" s="186"/>
      <c r="J488" s="186"/>
      <c r="K488" s="186"/>
      <c r="L488" s="186"/>
      <c r="M488" s="185"/>
      <c r="N488" s="105">
        <f>IF(A1taxstdlife="n/a","n/a",IF(N$3&gt;(A1taxstdlife+$E488),(('PTRM input'!$M$143+'PTRM input'!$M$109)*$M$7)-SUM($M488:M488),(('PTRM input'!$M$143+'PTRM input'!$M$109)*$M$7)/A1taxstdlife))</f>
        <v>0</v>
      </c>
      <c r="O488" s="105">
        <f>IF(A1taxstdlife="n/a","n/a",IF(O$3&gt;(A1taxstdlife+$E488),(('PTRM input'!$M$143+'PTRM input'!$M$109)*$M$7)-SUM($M488:N488),(('PTRM input'!$M$143+'PTRM input'!$M$109)*$M$7)/A1taxstdlife))</f>
        <v>0</v>
      </c>
      <c r="P488" s="105">
        <f>IF(A1taxstdlife="n/a","n/a",IF(P$3&gt;(A1taxstdlife+$E488),(('PTRM input'!$M$143+'PTRM input'!$M$109)*$M$7)-SUM($M488:O488),(('PTRM input'!$M$143+'PTRM input'!$M$109)*$M$7)/A1taxstdlife))</f>
        <v>0</v>
      </c>
      <c r="Q488" s="105">
        <f>IF(A1taxstdlife="n/a","n/a",IF(Q$3&gt;(A1taxstdlife+$E488),(('PTRM input'!$M$143+'PTRM input'!$M$109)*$M$7)-SUM($M488:P488),(('PTRM input'!$M$143+'PTRM input'!$M$109)*$M$7)/A1taxstdlife))</f>
        <v>0</v>
      </c>
      <c r="R488" s="105">
        <f>IF(A1taxstdlife="n/a","n/a",IF(R$3&gt;(A1taxstdlife+$E488),(('PTRM input'!$M$143+'PTRM input'!$M$109)*$M$7)-SUM($M488:Q488),(('PTRM input'!$M$143+'PTRM input'!$M$109)*$M$7)/A1taxstdlife))</f>
        <v>0</v>
      </c>
      <c r="S488" s="105">
        <f>IF(A1taxstdlife="n/a","n/a",IF(S$3&gt;(A1taxstdlife+$E488),(('PTRM input'!$M$143+'PTRM input'!$M$109)*$M$7)-SUM($M488:R488),(('PTRM input'!$M$143+'PTRM input'!$M$109)*$M$7)/A1taxstdlife))</f>
        <v>0</v>
      </c>
      <c r="T488" s="105">
        <f>IF(A1taxstdlife="n/a","n/a",IF(T$3&gt;(A1taxstdlife+$E488),(('PTRM input'!$M$143+'PTRM input'!$M$109)*$M$7)-SUM($M488:S488),(('PTRM input'!$M$143+'PTRM input'!$M$109)*$M$7)/A1taxstdlife))</f>
        <v>0</v>
      </c>
      <c r="U488" s="105">
        <f>IF(A1taxstdlife="n/a","n/a",IF(U$3&gt;(A1taxstdlife+$E488),(('PTRM input'!$M$143+'PTRM input'!$M$109)*$M$7)-SUM($M488:T488),(('PTRM input'!$M$143+'PTRM input'!$M$109)*$M$7)/A1taxstdlife))</f>
        <v>0</v>
      </c>
      <c r="V488" s="105">
        <f>IF(A1taxstdlife="n/a","n/a",IF(V$3&gt;(A1taxstdlife+$E488),(('PTRM input'!$M$143+'PTRM input'!$M$109)*$M$7)-SUM($M488:U488),(('PTRM input'!$M$143+'PTRM input'!$M$109)*$M$7)/A1taxstdlife))</f>
        <v>0</v>
      </c>
      <c r="W488" s="105">
        <f>IF(A1taxstdlife="n/a","n/a",IF(W$3&gt;(A1taxstdlife+$E488),(('PTRM input'!$M$143+'PTRM input'!$M$109)*$M$7)-SUM($M488:V488),(('PTRM input'!$M$143+'PTRM input'!$M$109)*$M$7)/A1taxstdlife))</f>
        <v>0</v>
      </c>
      <c r="X488" s="105">
        <f>IF(A1taxstdlife="n/a","n/a",IF(X$3&gt;(A1taxstdlife+$E488),(('PTRM input'!$M$143+'PTRM input'!$M$109)*$M$7)-SUM($M488:W488),(('PTRM input'!$M$143+'PTRM input'!$M$109)*$M$7)/A1taxstdlife))</f>
        <v>0</v>
      </c>
      <c r="Y488" s="105">
        <f>IF(A1taxstdlife="n/a","n/a",IF(Y$3&gt;(A1taxstdlife+$E488),(('PTRM input'!$M$143+'PTRM input'!$M$109)*$M$7)-SUM($M488:X488),(('PTRM input'!$M$143+'PTRM input'!$M$109)*$M$7)/A1taxstdlife))</f>
        <v>0</v>
      </c>
      <c r="Z488" s="105">
        <f>IF(A1taxstdlife="n/a","n/a",IF(Z$3&gt;(A1taxstdlife+$E488),(('PTRM input'!$M$143+'PTRM input'!$M$109)*$M$7)-SUM($M488:Y488),(('PTRM input'!$M$143+'PTRM input'!$M$109)*$M$7)/A1taxstdlife))</f>
        <v>0</v>
      </c>
      <c r="AA488" s="105">
        <f>IF(A1taxstdlife="n/a","n/a",IF(AA$3&gt;(A1taxstdlife+$E488),(('PTRM input'!$M$143+'PTRM input'!$M$109)*$M$7)-SUM($M488:Z488),(('PTRM input'!$M$143+'PTRM input'!$M$109)*$M$7)/A1taxstdlife))</f>
        <v>0</v>
      </c>
      <c r="AB488" s="105">
        <f>IF(A1taxstdlife="n/a","n/a",IF(AB$3&gt;(A1taxstdlife+$E488),(('PTRM input'!$M$143+'PTRM input'!$M$109)*$M$7)-SUM($M488:AA488),(('PTRM input'!$M$143+'PTRM input'!$M$109)*$M$7)/A1taxstdlife))</f>
        <v>0</v>
      </c>
      <c r="AC488" s="105">
        <f>IF(A1taxstdlife="n/a","n/a",IF(AC$3&gt;(A1taxstdlife+$E488),(('PTRM input'!$M$143+'PTRM input'!$M$109)*$M$7)-SUM($M488:AB488),(('PTRM input'!$M$143+'PTRM input'!$M$109)*$M$7)/A1taxstdlife))</f>
        <v>0</v>
      </c>
      <c r="AD488" s="105">
        <f>IF(A1taxstdlife="n/a","n/a",IF(AD$3&gt;(A1taxstdlife+$E488),(('PTRM input'!$M$143+'PTRM input'!$M$109)*$M$7)-SUM($M488:AC488),(('PTRM input'!$M$143+'PTRM input'!$M$109)*$M$7)/A1taxstdlife))</f>
        <v>0</v>
      </c>
      <c r="AE488" s="105">
        <f>IF(A1taxstdlife="n/a","n/a",IF(AE$3&gt;(A1taxstdlife+$E488),(('PTRM input'!$M$143+'PTRM input'!$M$109)*$M$7)-SUM($M488:AD488),(('PTRM input'!$M$143+'PTRM input'!$M$109)*$M$7)/A1taxstdlife))</f>
        <v>0</v>
      </c>
      <c r="AF488" s="105">
        <f>IF(A1taxstdlife="n/a","n/a",IF(AF$3&gt;(A1taxstdlife+$E488),(('PTRM input'!$M$143+'PTRM input'!$M$109)*$M$7)-SUM($M488:AE488),(('PTRM input'!$M$143+'PTRM input'!$M$109)*$M$7)/A1taxstdlife))</f>
        <v>0</v>
      </c>
      <c r="AG488" s="105">
        <f>IF(A1taxstdlife="n/a","n/a",IF(AG$3&gt;(A1taxstdlife+$E488),(('PTRM input'!$M$143+'PTRM input'!$M$109)*$M$7)-SUM($M488:AF488),(('PTRM input'!$M$143+'PTRM input'!$M$109)*$M$7)/A1taxstdlife))</f>
        <v>0</v>
      </c>
      <c r="AH488" s="105">
        <f>IF(A1taxstdlife="n/a","n/a",IF(AH$3&gt;(A1taxstdlife+$E488),(('PTRM input'!$M$143+'PTRM input'!$M$109)*$M$7)-SUM($M488:AG488),(('PTRM input'!$M$143+'PTRM input'!$M$109)*$M$7)/A1taxstdlife))</f>
        <v>0</v>
      </c>
      <c r="AI488" s="105">
        <f>IF(A1taxstdlife="n/a","n/a",IF(AI$3&gt;(A1taxstdlife+$E488),(('PTRM input'!$M$143+'PTRM input'!$M$109)*$M$7)-SUM($M488:AH488),(('PTRM input'!$M$143+'PTRM input'!$M$109)*$M$7)/A1taxstdlife))</f>
        <v>0</v>
      </c>
      <c r="AJ488" s="105">
        <f>IF(A1taxstdlife="n/a","n/a",IF(AJ$3&gt;(A1taxstdlife+$E488),(('PTRM input'!$M$143+'PTRM input'!$M$109)*$M$7)-SUM($M488:AI488),(('PTRM input'!$M$143+'PTRM input'!$M$109)*$M$7)/A1taxstdlife))</f>
        <v>0</v>
      </c>
      <c r="AK488" s="105">
        <f>IF(A1taxstdlife="n/a","n/a",IF(AK$3&gt;(A1taxstdlife+$E488),(('PTRM input'!$M$143+'PTRM input'!$M$109)*$M$7)-SUM($M488:AJ488),(('PTRM input'!$M$143+'PTRM input'!$M$109)*$M$7)/A1taxstdlife))</f>
        <v>0</v>
      </c>
      <c r="AL488" s="105">
        <f>IF(A1taxstdlife="n/a","n/a",IF(AL$3&gt;(A1taxstdlife+$E488),(('PTRM input'!$M$143+'PTRM input'!$M$109)*$M$7)-SUM($M488:AK488),(('PTRM input'!$M$143+'PTRM input'!$M$109)*$M$7)/A1taxstdlife))</f>
        <v>0</v>
      </c>
      <c r="AM488" s="105">
        <f>IF(A1taxstdlife="n/a","n/a",IF(AM$3&gt;(A1taxstdlife+$E488),(('PTRM input'!$M$143+'PTRM input'!$M$109)*$M$7)-SUM($M488:AL488),(('PTRM input'!$M$143+'PTRM input'!$M$109)*$M$7)/A1taxstdlife))</f>
        <v>0</v>
      </c>
      <c r="AN488" s="105">
        <f>IF(A1taxstdlife="n/a","n/a",IF(AN$3&gt;(A1taxstdlife+$E488),(('PTRM input'!$M$143+'PTRM input'!$M$109)*$M$7)-SUM($M488:AM488),(('PTRM input'!$M$143+'PTRM input'!$M$109)*$M$7)/A1taxstdlife))</f>
        <v>0</v>
      </c>
      <c r="AO488" s="105">
        <f>IF(A1taxstdlife="n/a","n/a",IF(AO$3&gt;(A1taxstdlife+$E488),(('PTRM input'!$M$143+'PTRM input'!$M$109)*$M$7)-SUM($M488:AN488),(('PTRM input'!$M$143+'PTRM input'!$M$109)*$M$7)/A1taxstdlife))</f>
        <v>0</v>
      </c>
      <c r="AP488" s="105">
        <f>IF(A1taxstdlife="n/a","n/a",IF(AP$3&gt;(A1taxstdlife+$E488),(('PTRM input'!$M$143+'PTRM input'!$M$109)*$M$7)-SUM($M488:AO488),(('PTRM input'!$M$143+'PTRM input'!$M$109)*$M$7)/A1taxstdlife))</f>
        <v>0</v>
      </c>
      <c r="AQ488" s="105">
        <f>IF(A1taxstdlife="n/a","n/a",IF(AQ$3&gt;(A1taxstdlife+$E488),(('PTRM input'!$M$143+'PTRM input'!$M$109)*$M$7)-SUM($M488:AP488),(('PTRM input'!$M$143+'PTRM input'!$M$109)*$M$7)/A1taxstdlife))</f>
        <v>0</v>
      </c>
      <c r="AR488" s="105">
        <f>IF(A1taxstdlife="n/a","n/a",IF(AR$3&gt;(A1taxstdlife+$E488),(('PTRM input'!$M$143+'PTRM input'!$M$109)*$M$7)-SUM($M488:AQ488),(('PTRM input'!$M$143+'PTRM input'!$M$109)*$M$7)/A1taxstdlife))</f>
        <v>0</v>
      </c>
      <c r="AS488" s="105">
        <f>IF(A1taxstdlife="n/a","n/a",IF(AS$3&gt;(A1taxstdlife+$E488),(('PTRM input'!$M$143+'PTRM input'!$M$109)*$M$7)-SUM($M488:AR488),(('PTRM input'!$M$143+'PTRM input'!$M$109)*$M$7)/A1taxstdlife))</f>
        <v>0</v>
      </c>
      <c r="AT488" s="105">
        <f>IF(A1taxstdlife="n/a","n/a",IF(AT$3&gt;(A1taxstdlife+$E488),(('PTRM input'!$M$143+'PTRM input'!$M$109)*$M$7)-SUM($M488:AS488),(('PTRM input'!$M$143+'PTRM input'!$M$109)*$M$7)/A1taxstdlife))</f>
        <v>0</v>
      </c>
      <c r="AU488" s="105">
        <f>IF(A1taxstdlife="n/a","n/a",IF(AU$3&gt;(A1taxstdlife+$E488),(('PTRM input'!$M$143+'PTRM input'!$M$109)*$M$7)-SUM($M488:AT488),(('PTRM input'!$M$143+'PTRM input'!$M$109)*$M$7)/A1taxstdlife))</f>
        <v>0</v>
      </c>
      <c r="AV488" s="105">
        <f>IF(A1taxstdlife="n/a","n/a",IF(AV$3&gt;(A1taxstdlife+$E488),(('PTRM input'!$M$143+'PTRM input'!$M$109)*$M$7)-SUM($M488:AU488),(('PTRM input'!$M$143+'PTRM input'!$M$109)*$M$7)/A1taxstdlife))</f>
        <v>0</v>
      </c>
      <c r="AW488" s="105">
        <f>IF(A1taxstdlife="n/a","n/a",IF(AW$3&gt;(A1taxstdlife+$E488),(('PTRM input'!$M$143+'PTRM input'!$M$109)*$M$7)-SUM($M488:AV488),(('PTRM input'!$M$143+'PTRM input'!$M$109)*$M$7)/A1taxstdlife))</f>
        <v>0</v>
      </c>
      <c r="AX488" s="105">
        <f>IF(A1taxstdlife="n/a","n/a",IF(AX$3&gt;(A1taxstdlife+$E488),(('PTRM input'!$M$143+'PTRM input'!$M$109)*$M$7)-SUM($M488:AW488),(('PTRM input'!$M$143+'PTRM input'!$M$109)*$M$7)/A1taxstdlife))</f>
        <v>0</v>
      </c>
      <c r="AY488" s="105">
        <f>IF(A1taxstdlife="n/a","n/a",IF(AY$3&gt;(A1taxstdlife+$E488),(('PTRM input'!$M$143+'PTRM input'!$M$109)*$M$7)-SUM($M488:AX488),(('PTRM input'!$M$143+'PTRM input'!$M$109)*$M$7)/A1taxstdlife))</f>
        <v>0</v>
      </c>
      <c r="AZ488" s="105">
        <f>IF(A1taxstdlife="n/a","n/a",IF(AZ$3&gt;(A1taxstdlife+$E488),(('PTRM input'!$M$143+'PTRM input'!$M$109)*$M$7)-SUM($M488:AY488),(('PTRM input'!$M$143+'PTRM input'!$M$109)*$M$7)/A1taxstdlife))</f>
        <v>0</v>
      </c>
      <c r="BA488" s="105">
        <f>IF(A1taxstdlife="n/a","n/a",IF(BA$3&gt;(A1taxstdlife+$E488),(('PTRM input'!$M$143+'PTRM input'!$M$109)*$M$7)-SUM($M488:AZ488),(('PTRM input'!$M$143+'PTRM input'!$M$109)*$M$7)/A1taxstdlife))</f>
        <v>0</v>
      </c>
      <c r="BB488" s="105">
        <f>IF(A1taxstdlife="n/a","n/a",IF(BB$3&gt;(A1taxstdlife+$E488),(('PTRM input'!$M$143+'PTRM input'!$M$109)*$M$7)-SUM($M488:BA488),(('PTRM input'!$M$143+'PTRM input'!$M$109)*$M$7)/A1taxstdlife))</f>
        <v>0</v>
      </c>
      <c r="BC488" s="105">
        <f>IF(A1taxstdlife="n/a","n/a",IF(BC$3&gt;(A1taxstdlife+$E488),(('PTRM input'!$M$143+'PTRM input'!$M$109)*$M$7)-SUM($M488:BB488),(('PTRM input'!$M$143+'PTRM input'!$M$109)*$M$7)/A1taxstdlife))</f>
        <v>0</v>
      </c>
      <c r="BD488" s="105">
        <f>IF(A1taxstdlife="n/a","n/a",IF(BD$3&gt;(A1taxstdlife+$E488),(('PTRM input'!$M$143+'PTRM input'!$M$109)*$M$7)-SUM($M488:BC488),(('PTRM input'!$M$143+'PTRM input'!$M$109)*$M$7)/A1taxstdlife))</f>
        <v>0</v>
      </c>
      <c r="BE488" s="105">
        <f>IF(A1taxstdlife="n/a","n/a",IF(BE$3&gt;(A1taxstdlife+$E488),(('PTRM input'!$M$143+'PTRM input'!$M$109)*$M$7)-SUM($M488:BD488),(('PTRM input'!$M$143+'PTRM input'!$M$109)*$M$7)/A1taxstdlife))</f>
        <v>0</v>
      </c>
      <c r="BF488" s="105">
        <f>IF(A1taxstdlife="n/a","n/a",IF(BF$3&gt;(A1taxstdlife+$E488),(('PTRM input'!$M$143+'PTRM input'!$M$109)*$M$7)-SUM($M488:BE488),(('PTRM input'!$M$143+'PTRM input'!$M$109)*$M$7)/A1taxstdlife))</f>
        <v>0</v>
      </c>
      <c r="BG488" s="105">
        <f>IF(A1taxstdlife="n/a","n/a",IF(BG$3&gt;(A1taxstdlife+$E488),(('PTRM input'!$M$143+'PTRM input'!$M$109)*$M$7)-SUM($M488:BF488),(('PTRM input'!$M$143+'PTRM input'!$M$109)*$M$7)/A1taxstdlife))</f>
        <v>0</v>
      </c>
      <c r="BH488" s="105">
        <f>IF(A1taxstdlife="n/a","n/a",IF(BH$3&gt;(A1taxstdlife+$E488),(('PTRM input'!$M$143+'PTRM input'!$M$109)*$M$7)-SUM($M488:BG488),(('PTRM input'!$M$143+'PTRM input'!$M$109)*$M$7)/A1taxstdlife))</f>
        <v>0</v>
      </c>
      <c r="BI488" s="105">
        <f>IF(A1taxstdlife="n/a","n/a",IF(BI$3&gt;(A1taxstdlife+$E488),(('PTRM input'!$M$143+'PTRM input'!$M$109)*$M$7)-SUM($M488:BH488),(('PTRM input'!$M$143+'PTRM input'!$M$109)*$M$7)/A1taxstdlife))</f>
        <v>0</v>
      </c>
      <c r="BJ488" s="17"/>
      <c r="BK488" s="17"/>
      <c r="BL488" s="17"/>
      <c r="BM488" s="17"/>
    </row>
    <row r="489" spans="1:65" s="4" customFormat="1" ht="12.75" customHeight="1" outlineLevel="2">
      <c r="A489" s="17"/>
      <c r="B489" s="32"/>
      <c r="C489" s="31"/>
      <c r="D489" s="930"/>
      <c r="E489" s="167">
        <v>8</v>
      </c>
      <c r="F489" s="34"/>
      <c r="G489" s="184"/>
      <c r="H489" s="186"/>
      <c r="I489" s="186"/>
      <c r="J489" s="186"/>
      <c r="K489" s="186"/>
      <c r="L489" s="186"/>
      <c r="M489" s="186"/>
      <c r="N489" s="185"/>
      <c r="O489" s="105">
        <f>IF(A1taxstdlife="n/a","n/a",IF(O$3&gt;(A1taxstdlife+$E489),(('PTRM input'!$N$143+'PTRM input'!$N$109)*$N$7)-SUM($N489:N489),(('PTRM input'!$N$143+'PTRM input'!$N$109)*$N$7)/A1taxstdlife))</f>
        <v>0</v>
      </c>
      <c r="P489" s="105">
        <f>IF(A1taxstdlife="n/a","n/a",IF(P$3&gt;(A1taxstdlife+$E489),(('PTRM input'!$N$143+'PTRM input'!$N$109)*$N$7)-SUM($N489:O489),(('PTRM input'!$N$143+'PTRM input'!$N$109)*$N$7)/A1taxstdlife))</f>
        <v>0</v>
      </c>
      <c r="Q489" s="105">
        <f>IF(A1taxstdlife="n/a","n/a",IF(Q$3&gt;(A1taxstdlife+$E489),(('PTRM input'!$N$143+'PTRM input'!$N$109)*$N$7)-SUM($N489:P489),(('PTRM input'!$N$143+'PTRM input'!$N$109)*$N$7)/A1taxstdlife))</f>
        <v>0</v>
      </c>
      <c r="R489" s="105">
        <f>IF(A1taxstdlife="n/a","n/a",IF(R$3&gt;(A1taxstdlife+$E489),(('PTRM input'!$N$143+'PTRM input'!$N$109)*$N$7)-SUM($N489:Q489),(('PTRM input'!$N$143+'PTRM input'!$N$109)*$N$7)/A1taxstdlife))</f>
        <v>0</v>
      </c>
      <c r="S489" s="105">
        <f>IF(A1taxstdlife="n/a","n/a",IF(S$3&gt;(A1taxstdlife+$E489),(('PTRM input'!$N$143+'PTRM input'!$N$109)*$N$7)-SUM($N489:R489),(('PTRM input'!$N$143+'PTRM input'!$N$109)*$N$7)/A1taxstdlife))</f>
        <v>0</v>
      </c>
      <c r="T489" s="105">
        <f>IF(A1taxstdlife="n/a","n/a",IF(T$3&gt;(A1taxstdlife+$E489),(('PTRM input'!$N$143+'PTRM input'!$N$109)*$N$7)-SUM($N489:S489),(('PTRM input'!$N$143+'PTRM input'!$N$109)*$N$7)/A1taxstdlife))</f>
        <v>0</v>
      </c>
      <c r="U489" s="105">
        <f>IF(A1taxstdlife="n/a","n/a",IF(U$3&gt;(A1taxstdlife+$E489),(('PTRM input'!$N$143+'PTRM input'!$N$109)*$N$7)-SUM($N489:T489),(('PTRM input'!$N$143+'PTRM input'!$N$109)*$N$7)/A1taxstdlife))</f>
        <v>0</v>
      </c>
      <c r="V489" s="105">
        <f>IF(A1taxstdlife="n/a","n/a",IF(V$3&gt;(A1taxstdlife+$E489),(('PTRM input'!$N$143+'PTRM input'!$N$109)*$N$7)-SUM($N489:U489),(('PTRM input'!$N$143+'PTRM input'!$N$109)*$N$7)/A1taxstdlife))</f>
        <v>0</v>
      </c>
      <c r="W489" s="105">
        <f>IF(A1taxstdlife="n/a","n/a",IF(W$3&gt;(A1taxstdlife+$E489),(('PTRM input'!$N$143+'PTRM input'!$N$109)*$N$7)-SUM($N489:V489),(('PTRM input'!$N$143+'PTRM input'!$N$109)*$N$7)/A1taxstdlife))</f>
        <v>0</v>
      </c>
      <c r="X489" s="105">
        <f>IF(A1taxstdlife="n/a","n/a",IF(X$3&gt;(A1taxstdlife+$E489),(('PTRM input'!$N$143+'PTRM input'!$N$109)*$N$7)-SUM($N489:W489),(('PTRM input'!$N$143+'PTRM input'!$N$109)*$N$7)/A1taxstdlife))</f>
        <v>0</v>
      </c>
      <c r="Y489" s="105">
        <f>IF(A1taxstdlife="n/a","n/a",IF(Y$3&gt;(A1taxstdlife+$E489),(('PTRM input'!$N$143+'PTRM input'!$N$109)*$N$7)-SUM($N489:X489),(('PTRM input'!$N$143+'PTRM input'!$N$109)*$N$7)/A1taxstdlife))</f>
        <v>0</v>
      </c>
      <c r="Z489" s="105">
        <f>IF(A1taxstdlife="n/a","n/a",IF(Z$3&gt;(A1taxstdlife+$E489),(('PTRM input'!$N$143+'PTRM input'!$N$109)*$N$7)-SUM($N489:Y489),(('PTRM input'!$N$143+'PTRM input'!$N$109)*$N$7)/A1taxstdlife))</f>
        <v>0</v>
      </c>
      <c r="AA489" s="105">
        <f>IF(A1taxstdlife="n/a","n/a",IF(AA$3&gt;(A1taxstdlife+$E489),(('PTRM input'!$N$143+'PTRM input'!$N$109)*$N$7)-SUM($N489:Z489),(('PTRM input'!$N$143+'PTRM input'!$N$109)*$N$7)/A1taxstdlife))</f>
        <v>0</v>
      </c>
      <c r="AB489" s="105">
        <f>IF(A1taxstdlife="n/a","n/a",IF(AB$3&gt;(A1taxstdlife+$E489),(('PTRM input'!$N$143+'PTRM input'!$N$109)*$N$7)-SUM($N489:AA489),(('PTRM input'!$N$143+'PTRM input'!$N$109)*$N$7)/A1taxstdlife))</f>
        <v>0</v>
      </c>
      <c r="AC489" s="105">
        <f>IF(A1taxstdlife="n/a","n/a",IF(AC$3&gt;(A1taxstdlife+$E489),(('PTRM input'!$N$143+'PTRM input'!$N$109)*$N$7)-SUM($N489:AB489),(('PTRM input'!$N$143+'PTRM input'!$N$109)*$N$7)/A1taxstdlife))</f>
        <v>0</v>
      </c>
      <c r="AD489" s="105">
        <f>IF(A1taxstdlife="n/a","n/a",IF(AD$3&gt;(A1taxstdlife+$E489),(('PTRM input'!$N$143+'PTRM input'!$N$109)*$N$7)-SUM($N489:AC489),(('PTRM input'!$N$143+'PTRM input'!$N$109)*$N$7)/A1taxstdlife))</f>
        <v>0</v>
      </c>
      <c r="AE489" s="105">
        <f>IF(A1taxstdlife="n/a","n/a",IF(AE$3&gt;(A1taxstdlife+$E489),(('PTRM input'!$N$143+'PTRM input'!$N$109)*$N$7)-SUM($N489:AD489),(('PTRM input'!$N$143+'PTRM input'!$N$109)*$N$7)/A1taxstdlife))</f>
        <v>0</v>
      </c>
      <c r="AF489" s="105">
        <f>IF(A1taxstdlife="n/a","n/a",IF(AF$3&gt;(A1taxstdlife+$E489),(('PTRM input'!$N$143+'PTRM input'!$N$109)*$N$7)-SUM($N489:AE489),(('PTRM input'!$N$143+'PTRM input'!$N$109)*$N$7)/A1taxstdlife))</f>
        <v>0</v>
      </c>
      <c r="AG489" s="105">
        <f>IF(A1taxstdlife="n/a","n/a",IF(AG$3&gt;(A1taxstdlife+$E489),(('PTRM input'!$N$143+'PTRM input'!$N$109)*$N$7)-SUM($N489:AF489),(('PTRM input'!$N$143+'PTRM input'!$N$109)*$N$7)/A1taxstdlife))</f>
        <v>0</v>
      </c>
      <c r="AH489" s="105">
        <f>IF(A1taxstdlife="n/a","n/a",IF(AH$3&gt;(A1taxstdlife+$E489),(('PTRM input'!$N$143+'PTRM input'!$N$109)*$N$7)-SUM($N489:AG489),(('PTRM input'!$N$143+'PTRM input'!$N$109)*$N$7)/A1taxstdlife))</f>
        <v>0</v>
      </c>
      <c r="AI489" s="105">
        <f>IF(A1taxstdlife="n/a","n/a",IF(AI$3&gt;(A1taxstdlife+$E489),(('PTRM input'!$N$143+'PTRM input'!$N$109)*$N$7)-SUM($N489:AH489),(('PTRM input'!$N$143+'PTRM input'!$N$109)*$N$7)/A1taxstdlife))</f>
        <v>0</v>
      </c>
      <c r="AJ489" s="105">
        <f>IF(A1taxstdlife="n/a","n/a",IF(AJ$3&gt;(A1taxstdlife+$E489),(('PTRM input'!$N$143+'PTRM input'!$N$109)*$N$7)-SUM($N489:AI489),(('PTRM input'!$N$143+'PTRM input'!$N$109)*$N$7)/A1taxstdlife))</f>
        <v>0</v>
      </c>
      <c r="AK489" s="105">
        <f>IF(A1taxstdlife="n/a","n/a",IF(AK$3&gt;(A1taxstdlife+$E489),(('PTRM input'!$N$143+'PTRM input'!$N$109)*$N$7)-SUM($N489:AJ489),(('PTRM input'!$N$143+'PTRM input'!$N$109)*$N$7)/A1taxstdlife))</f>
        <v>0</v>
      </c>
      <c r="AL489" s="105">
        <f>IF(A1taxstdlife="n/a","n/a",IF(AL$3&gt;(A1taxstdlife+$E489),(('PTRM input'!$N$143+'PTRM input'!$N$109)*$N$7)-SUM($N489:AK489),(('PTRM input'!$N$143+'PTRM input'!$N$109)*$N$7)/A1taxstdlife))</f>
        <v>0</v>
      </c>
      <c r="AM489" s="105">
        <f>IF(A1taxstdlife="n/a","n/a",IF(AM$3&gt;(A1taxstdlife+$E489),(('PTRM input'!$N$143+'PTRM input'!$N$109)*$N$7)-SUM($N489:AL489),(('PTRM input'!$N$143+'PTRM input'!$N$109)*$N$7)/A1taxstdlife))</f>
        <v>0</v>
      </c>
      <c r="AN489" s="105">
        <f>IF(A1taxstdlife="n/a","n/a",IF(AN$3&gt;(A1taxstdlife+$E489),(('PTRM input'!$N$143+'PTRM input'!$N$109)*$N$7)-SUM($N489:AM489),(('PTRM input'!$N$143+'PTRM input'!$N$109)*$N$7)/A1taxstdlife))</f>
        <v>0</v>
      </c>
      <c r="AO489" s="105">
        <f>IF(A1taxstdlife="n/a","n/a",IF(AO$3&gt;(A1taxstdlife+$E489),(('PTRM input'!$N$143+'PTRM input'!$N$109)*$N$7)-SUM($N489:AN489),(('PTRM input'!$N$143+'PTRM input'!$N$109)*$N$7)/A1taxstdlife))</f>
        <v>0</v>
      </c>
      <c r="AP489" s="105">
        <f>IF(A1taxstdlife="n/a","n/a",IF(AP$3&gt;(A1taxstdlife+$E489),(('PTRM input'!$N$143+'PTRM input'!$N$109)*$N$7)-SUM($N489:AO489),(('PTRM input'!$N$143+'PTRM input'!$N$109)*$N$7)/A1taxstdlife))</f>
        <v>0</v>
      </c>
      <c r="AQ489" s="105">
        <f>IF(A1taxstdlife="n/a","n/a",IF(AQ$3&gt;(A1taxstdlife+$E489),(('PTRM input'!$N$143+'PTRM input'!$N$109)*$N$7)-SUM($N489:AP489),(('PTRM input'!$N$143+'PTRM input'!$N$109)*$N$7)/A1taxstdlife))</f>
        <v>0</v>
      </c>
      <c r="AR489" s="105">
        <f>IF(A1taxstdlife="n/a","n/a",IF(AR$3&gt;(A1taxstdlife+$E489),(('PTRM input'!$N$143+'PTRM input'!$N$109)*$N$7)-SUM($N489:AQ489),(('PTRM input'!$N$143+'PTRM input'!$N$109)*$N$7)/A1taxstdlife))</f>
        <v>0</v>
      </c>
      <c r="AS489" s="105">
        <f>IF(A1taxstdlife="n/a","n/a",IF(AS$3&gt;(A1taxstdlife+$E489),(('PTRM input'!$N$143+'PTRM input'!$N$109)*$N$7)-SUM($N489:AR489),(('PTRM input'!$N$143+'PTRM input'!$N$109)*$N$7)/A1taxstdlife))</f>
        <v>0</v>
      </c>
      <c r="AT489" s="105">
        <f>IF(A1taxstdlife="n/a","n/a",IF(AT$3&gt;(A1taxstdlife+$E489),(('PTRM input'!$N$143+'PTRM input'!$N$109)*$N$7)-SUM($N489:AS489),(('PTRM input'!$N$143+'PTRM input'!$N$109)*$N$7)/A1taxstdlife))</f>
        <v>0</v>
      </c>
      <c r="AU489" s="105">
        <f>IF(A1taxstdlife="n/a","n/a",IF(AU$3&gt;(A1taxstdlife+$E489),(('PTRM input'!$N$143+'PTRM input'!$N$109)*$N$7)-SUM($N489:AT489),(('PTRM input'!$N$143+'PTRM input'!$N$109)*$N$7)/A1taxstdlife))</f>
        <v>0</v>
      </c>
      <c r="AV489" s="105">
        <f>IF(A1taxstdlife="n/a","n/a",IF(AV$3&gt;(A1taxstdlife+$E489),(('PTRM input'!$N$143+'PTRM input'!$N$109)*$N$7)-SUM($N489:AU489),(('PTRM input'!$N$143+'PTRM input'!$N$109)*$N$7)/A1taxstdlife))</f>
        <v>0</v>
      </c>
      <c r="AW489" s="105">
        <f>IF(A1taxstdlife="n/a","n/a",IF(AW$3&gt;(A1taxstdlife+$E489),(('PTRM input'!$N$143+'PTRM input'!$N$109)*$N$7)-SUM($N489:AV489),(('PTRM input'!$N$143+'PTRM input'!$N$109)*$N$7)/A1taxstdlife))</f>
        <v>0</v>
      </c>
      <c r="AX489" s="105">
        <f>IF(A1taxstdlife="n/a","n/a",IF(AX$3&gt;(A1taxstdlife+$E489),(('PTRM input'!$N$143+'PTRM input'!$N$109)*$N$7)-SUM($N489:AW489),(('PTRM input'!$N$143+'PTRM input'!$N$109)*$N$7)/A1taxstdlife))</f>
        <v>0</v>
      </c>
      <c r="AY489" s="105">
        <f>IF(A1taxstdlife="n/a","n/a",IF(AY$3&gt;(A1taxstdlife+$E489),(('PTRM input'!$N$143+'PTRM input'!$N$109)*$N$7)-SUM($N489:AX489),(('PTRM input'!$N$143+'PTRM input'!$N$109)*$N$7)/A1taxstdlife))</f>
        <v>0</v>
      </c>
      <c r="AZ489" s="105">
        <f>IF(A1taxstdlife="n/a","n/a",IF(AZ$3&gt;(A1taxstdlife+$E489),(('PTRM input'!$N$143+'PTRM input'!$N$109)*$N$7)-SUM($N489:AY489),(('PTRM input'!$N$143+'PTRM input'!$N$109)*$N$7)/A1taxstdlife))</f>
        <v>0</v>
      </c>
      <c r="BA489" s="105">
        <f>IF(A1taxstdlife="n/a","n/a",IF(BA$3&gt;(A1taxstdlife+$E489),(('PTRM input'!$N$143+'PTRM input'!$N$109)*$N$7)-SUM($N489:AZ489),(('PTRM input'!$N$143+'PTRM input'!$N$109)*$N$7)/A1taxstdlife))</f>
        <v>0</v>
      </c>
      <c r="BB489" s="105">
        <f>IF(A1taxstdlife="n/a","n/a",IF(BB$3&gt;(A1taxstdlife+$E489),(('PTRM input'!$N$143+'PTRM input'!$N$109)*$N$7)-SUM($N489:BA489),(('PTRM input'!$N$143+'PTRM input'!$N$109)*$N$7)/A1taxstdlife))</f>
        <v>0</v>
      </c>
      <c r="BC489" s="105">
        <f>IF(A1taxstdlife="n/a","n/a",IF(BC$3&gt;(A1taxstdlife+$E489),(('PTRM input'!$N$143+'PTRM input'!$N$109)*$N$7)-SUM($N489:BB489),(('PTRM input'!$N$143+'PTRM input'!$N$109)*$N$7)/A1taxstdlife))</f>
        <v>0</v>
      </c>
      <c r="BD489" s="105">
        <f>IF(A1taxstdlife="n/a","n/a",IF(BD$3&gt;(A1taxstdlife+$E489),(('PTRM input'!$N$143+'PTRM input'!$N$109)*$N$7)-SUM($N489:BC489),(('PTRM input'!$N$143+'PTRM input'!$N$109)*$N$7)/A1taxstdlife))</f>
        <v>0</v>
      </c>
      <c r="BE489" s="105">
        <f>IF(A1taxstdlife="n/a","n/a",IF(BE$3&gt;(A1taxstdlife+$E489),(('PTRM input'!$N$143+'PTRM input'!$N$109)*$N$7)-SUM($N489:BD489),(('PTRM input'!$N$143+'PTRM input'!$N$109)*$N$7)/A1taxstdlife))</f>
        <v>0</v>
      </c>
      <c r="BF489" s="105">
        <f>IF(A1taxstdlife="n/a","n/a",IF(BF$3&gt;(A1taxstdlife+$E489),(('PTRM input'!$N$143+'PTRM input'!$N$109)*$N$7)-SUM($N489:BE489),(('PTRM input'!$N$143+'PTRM input'!$N$109)*$N$7)/A1taxstdlife))</f>
        <v>0</v>
      </c>
      <c r="BG489" s="105">
        <f>IF(A1taxstdlife="n/a","n/a",IF(BG$3&gt;(A1taxstdlife+$E489),(('PTRM input'!$N$143+'PTRM input'!$N$109)*$N$7)-SUM($N489:BF489),(('PTRM input'!$N$143+'PTRM input'!$N$109)*$N$7)/A1taxstdlife))</f>
        <v>0</v>
      </c>
      <c r="BH489" s="105">
        <f>IF(A1taxstdlife="n/a","n/a",IF(BH$3&gt;(A1taxstdlife+$E489),(('PTRM input'!$N$143+'PTRM input'!$N$109)*$N$7)-SUM($N489:BG489),(('PTRM input'!$N$143+'PTRM input'!$N$109)*$N$7)/A1taxstdlife))</f>
        <v>0</v>
      </c>
      <c r="BI489" s="105">
        <f>IF(A1taxstdlife="n/a","n/a",IF(BI$3&gt;(A1taxstdlife+$E489),(('PTRM input'!$N$143+'PTRM input'!$N$109)*$N$7)-SUM($N489:BH489),(('PTRM input'!$N$143+'PTRM input'!$N$109)*$N$7)/A1taxstdlife))</f>
        <v>0</v>
      </c>
      <c r="BJ489" s="17"/>
      <c r="BK489" s="17"/>
      <c r="BL489" s="17"/>
      <c r="BM489" s="17"/>
    </row>
    <row r="490" spans="1:65" s="4" customFormat="1" ht="12.75" customHeight="1" outlineLevel="2">
      <c r="A490" s="17"/>
      <c r="B490" s="32"/>
      <c r="C490" s="31"/>
      <c r="D490" s="930"/>
      <c r="E490" s="167">
        <v>9</v>
      </c>
      <c r="F490" s="34"/>
      <c r="G490" s="184"/>
      <c r="H490" s="186"/>
      <c r="I490" s="186"/>
      <c r="J490" s="186"/>
      <c r="K490" s="186"/>
      <c r="L490" s="186"/>
      <c r="M490" s="186"/>
      <c r="N490" s="186"/>
      <c r="O490" s="185"/>
      <c r="P490" s="105">
        <f>IF(A1taxstdlife="n/a","n/a",IF(P$3&gt;(A1taxstdlife+$E490),(('PTRM input'!$O$143+'PTRM input'!$O$109)*$O$7)-SUM($O490:O490),(('PTRM input'!$O$143+'PTRM input'!$O$109)*$O$7)/A1taxstdlife))</f>
        <v>0</v>
      </c>
      <c r="Q490" s="105">
        <f>IF(A1taxstdlife="n/a","n/a",IF(Q$3&gt;(A1taxstdlife+$E490),(('PTRM input'!$O$143+'PTRM input'!$O$109)*$O$7)-SUM($O490:P490),(('PTRM input'!$O$143+'PTRM input'!$O$109)*$O$7)/A1taxstdlife))</f>
        <v>0</v>
      </c>
      <c r="R490" s="105">
        <f>IF(A1taxstdlife="n/a","n/a",IF(R$3&gt;(A1taxstdlife+$E490),(('PTRM input'!$O$143+'PTRM input'!$O$109)*$O$7)-SUM($O490:Q490),(('PTRM input'!$O$143+'PTRM input'!$O$109)*$O$7)/A1taxstdlife))</f>
        <v>0</v>
      </c>
      <c r="S490" s="105">
        <f>IF(A1taxstdlife="n/a","n/a",IF(S$3&gt;(A1taxstdlife+$E490),(('PTRM input'!$O$143+'PTRM input'!$O$109)*$O$7)-SUM($O490:R490),(('PTRM input'!$O$143+'PTRM input'!$O$109)*$O$7)/A1taxstdlife))</f>
        <v>0</v>
      </c>
      <c r="T490" s="105">
        <f>IF(A1taxstdlife="n/a","n/a",IF(T$3&gt;(A1taxstdlife+$E490),(('PTRM input'!$O$143+'PTRM input'!$O$109)*$O$7)-SUM($O490:S490),(('PTRM input'!$O$143+'PTRM input'!$O$109)*$O$7)/A1taxstdlife))</f>
        <v>0</v>
      </c>
      <c r="U490" s="105">
        <f>IF(A1taxstdlife="n/a","n/a",IF(U$3&gt;(A1taxstdlife+$E490),(('PTRM input'!$O$143+'PTRM input'!$O$109)*$O$7)-SUM($O490:T490),(('PTRM input'!$O$143+'PTRM input'!$O$109)*$O$7)/A1taxstdlife))</f>
        <v>0</v>
      </c>
      <c r="V490" s="105">
        <f>IF(A1taxstdlife="n/a","n/a",IF(V$3&gt;(A1taxstdlife+$E490),(('PTRM input'!$O$143+'PTRM input'!$O$109)*$O$7)-SUM($O490:U490),(('PTRM input'!$O$143+'PTRM input'!$O$109)*$O$7)/A1taxstdlife))</f>
        <v>0</v>
      </c>
      <c r="W490" s="105">
        <f>IF(A1taxstdlife="n/a","n/a",IF(W$3&gt;(A1taxstdlife+$E490),(('PTRM input'!$O$143+'PTRM input'!$O$109)*$O$7)-SUM($O490:V490),(('PTRM input'!$O$143+'PTRM input'!$O$109)*$O$7)/A1taxstdlife))</f>
        <v>0</v>
      </c>
      <c r="X490" s="105">
        <f>IF(A1taxstdlife="n/a","n/a",IF(X$3&gt;(A1taxstdlife+$E490),(('PTRM input'!$O$143+'PTRM input'!$O$109)*$O$7)-SUM($O490:W490),(('PTRM input'!$O$143+'PTRM input'!$O$109)*$O$7)/A1taxstdlife))</f>
        <v>0</v>
      </c>
      <c r="Y490" s="105">
        <f>IF(A1taxstdlife="n/a","n/a",IF(Y$3&gt;(A1taxstdlife+$E490),(('PTRM input'!$O$143+'PTRM input'!$O$109)*$O$7)-SUM($O490:X490),(('PTRM input'!$O$143+'PTRM input'!$O$109)*$O$7)/A1taxstdlife))</f>
        <v>0</v>
      </c>
      <c r="Z490" s="105">
        <f>IF(A1taxstdlife="n/a","n/a",IF(Z$3&gt;(A1taxstdlife+$E490),(('PTRM input'!$O$143+'PTRM input'!$O$109)*$O$7)-SUM($O490:Y490),(('PTRM input'!$O$143+'PTRM input'!$O$109)*$O$7)/A1taxstdlife))</f>
        <v>0</v>
      </c>
      <c r="AA490" s="105">
        <f>IF(A1taxstdlife="n/a","n/a",IF(AA$3&gt;(A1taxstdlife+$E490),(('PTRM input'!$O$143+'PTRM input'!$O$109)*$O$7)-SUM($O490:Z490),(('PTRM input'!$O$143+'PTRM input'!$O$109)*$O$7)/A1taxstdlife))</f>
        <v>0</v>
      </c>
      <c r="AB490" s="105">
        <f>IF(A1taxstdlife="n/a","n/a",IF(AB$3&gt;(A1taxstdlife+$E490),(('PTRM input'!$O$143+'PTRM input'!$O$109)*$O$7)-SUM($O490:AA490),(('PTRM input'!$O$143+'PTRM input'!$O$109)*$O$7)/A1taxstdlife))</f>
        <v>0</v>
      </c>
      <c r="AC490" s="105">
        <f>IF(A1taxstdlife="n/a","n/a",IF(AC$3&gt;(A1taxstdlife+$E490),(('PTRM input'!$O$143+'PTRM input'!$O$109)*$O$7)-SUM($O490:AB490),(('PTRM input'!$O$143+'PTRM input'!$O$109)*$O$7)/A1taxstdlife))</f>
        <v>0</v>
      </c>
      <c r="AD490" s="105">
        <f>IF(A1taxstdlife="n/a","n/a",IF(AD$3&gt;(A1taxstdlife+$E490),(('PTRM input'!$O$143+'PTRM input'!$O$109)*$O$7)-SUM($O490:AC490),(('PTRM input'!$O$143+'PTRM input'!$O$109)*$O$7)/A1taxstdlife))</f>
        <v>0</v>
      </c>
      <c r="AE490" s="105">
        <f>IF(A1taxstdlife="n/a","n/a",IF(AE$3&gt;(A1taxstdlife+$E490),(('PTRM input'!$O$143+'PTRM input'!$O$109)*$O$7)-SUM($O490:AD490),(('PTRM input'!$O$143+'PTRM input'!$O$109)*$O$7)/A1taxstdlife))</f>
        <v>0</v>
      </c>
      <c r="AF490" s="105">
        <f>IF(A1taxstdlife="n/a","n/a",IF(AF$3&gt;(A1taxstdlife+$E490),(('PTRM input'!$O$143+'PTRM input'!$O$109)*$O$7)-SUM($O490:AE490),(('PTRM input'!$O$143+'PTRM input'!$O$109)*$O$7)/A1taxstdlife))</f>
        <v>0</v>
      </c>
      <c r="AG490" s="105">
        <f>IF(A1taxstdlife="n/a","n/a",IF(AG$3&gt;(A1taxstdlife+$E490),(('PTRM input'!$O$143+'PTRM input'!$O$109)*$O$7)-SUM($O490:AF490),(('PTRM input'!$O$143+'PTRM input'!$O$109)*$O$7)/A1taxstdlife))</f>
        <v>0</v>
      </c>
      <c r="AH490" s="105">
        <f>IF(A1taxstdlife="n/a","n/a",IF(AH$3&gt;(A1taxstdlife+$E490),(('PTRM input'!$O$143+'PTRM input'!$O$109)*$O$7)-SUM($O490:AG490),(('PTRM input'!$O$143+'PTRM input'!$O$109)*$O$7)/A1taxstdlife))</f>
        <v>0</v>
      </c>
      <c r="AI490" s="105">
        <f>IF(A1taxstdlife="n/a","n/a",IF(AI$3&gt;(A1taxstdlife+$E490),(('PTRM input'!$O$143+'PTRM input'!$O$109)*$O$7)-SUM($O490:AH490),(('PTRM input'!$O$143+'PTRM input'!$O$109)*$O$7)/A1taxstdlife))</f>
        <v>0</v>
      </c>
      <c r="AJ490" s="105">
        <f>IF(A1taxstdlife="n/a","n/a",IF(AJ$3&gt;(A1taxstdlife+$E490),(('PTRM input'!$O$143+'PTRM input'!$O$109)*$O$7)-SUM($O490:AI490),(('PTRM input'!$O$143+'PTRM input'!$O$109)*$O$7)/A1taxstdlife))</f>
        <v>0</v>
      </c>
      <c r="AK490" s="105">
        <f>IF(A1taxstdlife="n/a","n/a",IF(AK$3&gt;(A1taxstdlife+$E490),(('PTRM input'!$O$143+'PTRM input'!$O$109)*$O$7)-SUM($O490:AJ490),(('PTRM input'!$O$143+'PTRM input'!$O$109)*$O$7)/A1taxstdlife))</f>
        <v>0</v>
      </c>
      <c r="AL490" s="105">
        <f>IF(A1taxstdlife="n/a","n/a",IF(AL$3&gt;(A1taxstdlife+$E490),(('PTRM input'!$O$143+'PTRM input'!$O$109)*$O$7)-SUM($O490:AK490),(('PTRM input'!$O$143+'PTRM input'!$O$109)*$O$7)/A1taxstdlife))</f>
        <v>0</v>
      </c>
      <c r="AM490" s="105">
        <f>IF(A1taxstdlife="n/a","n/a",IF(AM$3&gt;(A1taxstdlife+$E490),(('PTRM input'!$O$143+'PTRM input'!$O$109)*$O$7)-SUM($O490:AL490),(('PTRM input'!$O$143+'PTRM input'!$O$109)*$O$7)/A1taxstdlife))</f>
        <v>0</v>
      </c>
      <c r="AN490" s="105">
        <f>IF(A1taxstdlife="n/a","n/a",IF(AN$3&gt;(A1taxstdlife+$E490),(('PTRM input'!$O$143+'PTRM input'!$O$109)*$O$7)-SUM($O490:AM490),(('PTRM input'!$O$143+'PTRM input'!$O$109)*$O$7)/A1taxstdlife))</f>
        <v>0</v>
      </c>
      <c r="AO490" s="105">
        <f>IF(A1taxstdlife="n/a","n/a",IF(AO$3&gt;(A1taxstdlife+$E490),(('PTRM input'!$O$143+'PTRM input'!$O$109)*$O$7)-SUM($O490:AN490),(('PTRM input'!$O$143+'PTRM input'!$O$109)*$O$7)/A1taxstdlife))</f>
        <v>0</v>
      </c>
      <c r="AP490" s="105">
        <f>IF(A1taxstdlife="n/a","n/a",IF(AP$3&gt;(A1taxstdlife+$E490),(('PTRM input'!$O$143+'PTRM input'!$O$109)*$O$7)-SUM($O490:AO490),(('PTRM input'!$O$143+'PTRM input'!$O$109)*$O$7)/A1taxstdlife))</f>
        <v>0</v>
      </c>
      <c r="AQ490" s="105">
        <f>IF(A1taxstdlife="n/a","n/a",IF(AQ$3&gt;(A1taxstdlife+$E490),(('PTRM input'!$O$143+'PTRM input'!$O$109)*$O$7)-SUM($O490:AP490),(('PTRM input'!$O$143+'PTRM input'!$O$109)*$O$7)/A1taxstdlife))</f>
        <v>0</v>
      </c>
      <c r="AR490" s="105">
        <f>IF(A1taxstdlife="n/a","n/a",IF(AR$3&gt;(A1taxstdlife+$E490),(('PTRM input'!$O$143+'PTRM input'!$O$109)*$O$7)-SUM($O490:AQ490),(('PTRM input'!$O$143+'PTRM input'!$O$109)*$O$7)/A1taxstdlife))</f>
        <v>0</v>
      </c>
      <c r="AS490" s="105">
        <f>IF(A1taxstdlife="n/a","n/a",IF(AS$3&gt;(A1taxstdlife+$E490),(('PTRM input'!$O$143+'PTRM input'!$O$109)*$O$7)-SUM($O490:AR490),(('PTRM input'!$O$143+'PTRM input'!$O$109)*$O$7)/A1taxstdlife))</f>
        <v>0</v>
      </c>
      <c r="AT490" s="105">
        <f>IF(A1taxstdlife="n/a","n/a",IF(AT$3&gt;(A1taxstdlife+$E490),(('PTRM input'!$O$143+'PTRM input'!$O$109)*$O$7)-SUM($O490:AS490),(('PTRM input'!$O$143+'PTRM input'!$O$109)*$O$7)/A1taxstdlife))</f>
        <v>0</v>
      </c>
      <c r="AU490" s="105">
        <f>IF(A1taxstdlife="n/a","n/a",IF(AU$3&gt;(A1taxstdlife+$E490),(('PTRM input'!$O$143+'PTRM input'!$O$109)*$O$7)-SUM($O490:AT490),(('PTRM input'!$O$143+'PTRM input'!$O$109)*$O$7)/A1taxstdlife))</f>
        <v>0</v>
      </c>
      <c r="AV490" s="105">
        <f>IF(A1taxstdlife="n/a","n/a",IF(AV$3&gt;(A1taxstdlife+$E490),(('PTRM input'!$O$143+'PTRM input'!$O$109)*$O$7)-SUM($O490:AU490),(('PTRM input'!$O$143+'PTRM input'!$O$109)*$O$7)/A1taxstdlife))</f>
        <v>0</v>
      </c>
      <c r="AW490" s="105">
        <f>IF(A1taxstdlife="n/a","n/a",IF(AW$3&gt;(A1taxstdlife+$E490),(('PTRM input'!$O$143+'PTRM input'!$O$109)*$O$7)-SUM($O490:AV490),(('PTRM input'!$O$143+'PTRM input'!$O$109)*$O$7)/A1taxstdlife))</f>
        <v>0</v>
      </c>
      <c r="AX490" s="105">
        <f>IF(A1taxstdlife="n/a","n/a",IF(AX$3&gt;(A1taxstdlife+$E490),(('PTRM input'!$O$143+'PTRM input'!$O$109)*$O$7)-SUM($O490:AW490),(('PTRM input'!$O$143+'PTRM input'!$O$109)*$O$7)/A1taxstdlife))</f>
        <v>0</v>
      </c>
      <c r="AY490" s="105">
        <f>IF(A1taxstdlife="n/a","n/a",IF(AY$3&gt;(A1taxstdlife+$E490),(('PTRM input'!$O$143+'PTRM input'!$O$109)*$O$7)-SUM($O490:AX490),(('PTRM input'!$O$143+'PTRM input'!$O$109)*$O$7)/A1taxstdlife))</f>
        <v>0</v>
      </c>
      <c r="AZ490" s="105">
        <f>IF(A1taxstdlife="n/a","n/a",IF(AZ$3&gt;(A1taxstdlife+$E490),(('PTRM input'!$O$143+'PTRM input'!$O$109)*$O$7)-SUM($O490:AY490),(('PTRM input'!$O$143+'PTRM input'!$O$109)*$O$7)/A1taxstdlife))</f>
        <v>0</v>
      </c>
      <c r="BA490" s="105">
        <f>IF(A1taxstdlife="n/a","n/a",IF(BA$3&gt;(A1taxstdlife+$E490),(('PTRM input'!$O$143+'PTRM input'!$O$109)*$O$7)-SUM($O490:AZ490),(('PTRM input'!$O$143+'PTRM input'!$O$109)*$O$7)/A1taxstdlife))</f>
        <v>0</v>
      </c>
      <c r="BB490" s="105">
        <f>IF(A1taxstdlife="n/a","n/a",IF(BB$3&gt;(A1taxstdlife+$E490),(('PTRM input'!$O$143+'PTRM input'!$O$109)*$O$7)-SUM($O490:BA490),(('PTRM input'!$O$143+'PTRM input'!$O$109)*$O$7)/A1taxstdlife))</f>
        <v>0</v>
      </c>
      <c r="BC490" s="105">
        <f>IF(A1taxstdlife="n/a","n/a",IF(BC$3&gt;(A1taxstdlife+$E490),(('PTRM input'!$O$143+'PTRM input'!$O$109)*$O$7)-SUM($O490:BB490),(('PTRM input'!$O$143+'PTRM input'!$O$109)*$O$7)/A1taxstdlife))</f>
        <v>0</v>
      </c>
      <c r="BD490" s="105">
        <f>IF(A1taxstdlife="n/a","n/a",IF(BD$3&gt;(A1taxstdlife+$E490),(('PTRM input'!$O$143+'PTRM input'!$O$109)*$O$7)-SUM($O490:BC490),(('PTRM input'!$O$143+'PTRM input'!$O$109)*$O$7)/A1taxstdlife))</f>
        <v>0</v>
      </c>
      <c r="BE490" s="105">
        <f>IF(A1taxstdlife="n/a","n/a",IF(BE$3&gt;(A1taxstdlife+$E490),(('PTRM input'!$O$143+'PTRM input'!$O$109)*$O$7)-SUM($O490:BD490),(('PTRM input'!$O$143+'PTRM input'!$O$109)*$O$7)/A1taxstdlife))</f>
        <v>0</v>
      </c>
      <c r="BF490" s="105">
        <f>IF(A1taxstdlife="n/a","n/a",IF(BF$3&gt;(A1taxstdlife+$E490),(('PTRM input'!$O$143+'PTRM input'!$O$109)*$O$7)-SUM($O490:BE490),(('PTRM input'!$O$143+'PTRM input'!$O$109)*$O$7)/A1taxstdlife))</f>
        <v>0</v>
      </c>
      <c r="BG490" s="105">
        <f>IF(A1taxstdlife="n/a","n/a",IF(BG$3&gt;(A1taxstdlife+$E490),(('PTRM input'!$O$143+'PTRM input'!$O$109)*$O$7)-SUM($O490:BF490),(('PTRM input'!$O$143+'PTRM input'!$O$109)*$O$7)/A1taxstdlife))</f>
        <v>0</v>
      </c>
      <c r="BH490" s="105">
        <f>IF(A1taxstdlife="n/a","n/a",IF(BH$3&gt;(A1taxstdlife+$E490),(('PTRM input'!$O$143+'PTRM input'!$O$109)*$O$7)-SUM($O490:BG490),(('PTRM input'!$O$143+'PTRM input'!$O$109)*$O$7)/A1taxstdlife))</f>
        <v>0</v>
      </c>
      <c r="BI490" s="105">
        <f>IF(A1taxstdlife="n/a","n/a",IF(BI$3&gt;(A1taxstdlife+$E490),(('PTRM input'!$O$143+'PTRM input'!$O$109)*$O$7)-SUM($O490:BH490),(('PTRM input'!$O$143+'PTRM input'!$O$109)*$O$7)/A1taxstdlife))</f>
        <v>0</v>
      </c>
      <c r="BJ490" s="17"/>
      <c r="BK490" s="17"/>
      <c r="BL490" s="17"/>
      <c r="BM490" s="17"/>
    </row>
    <row r="491" spans="1:65" s="4" customFormat="1" ht="12.75" customHeight="1" outlineLevel="2">
      <c r="A491" s="17"/>
      <c r="B491" s="32"/>
      <c r="C491" s="31"/>
      <c r="D491" s="930"/>
      <c r="E491" s="168">
        <v>10</v>
      </c>
      <c r="F491" s="34"/>
      <c r="G491" s="184"/>
      <c r="H491" s="186"/>
      <c r="I491" s="186"/>
      <c r="J491" s="186"/>
      <c r="K491" s="186"/>
      <c r="L491" s="186"/>
      <c r="M491" s="186"/>
      <c r="N491" s="186"/>
      <c r="O491" s="186"/>
      <c r="P491" s="185"/>
      <c r="Q491" s="105">
        <f>IF(A1taxstdlife="n/a","n/a",IF(Q$3&gt;(A1taxstdlife+$E491),(('PTRM input'!$P$143+'PTRM input'!$P$109)*$P$7)-SUM($P491:P491),(('PTRM input'!$P$143+'PTRM input'!$P$109)*$P$7)/A1taxstdlife))</f>
        <v>0</v>
      </c>
      <c r="R491" s="105">
        <f>IF(A1taxstdlife="n/a","n/a",IF(R$3&gt;(A1taxstdlife+$E491),(('PTRM input'!$P$143+'PTRM input'!$P$109)*$P$7)-SUM($P491:Q491),(('PTRM input'!$P$143+'PTRM input'!$P$109)*$P$7)/A1taxstdlife))</f>
        <v>0</v>
      </c>
      <c r="S491" s="105">
        <f>IF(A1taxstdlife="n/a","n/a",IF(S$3&gt;(A1taxstdlife+$E491),(('PTRM input'!$P$143+'PTRM input'!$P$109)*$P$7)-SUM($P491:R491),(('PTRM input'!$P$143+'PTRM input'!$P$109)*$P$7)/A1taxstdlife))</f>
        <v>0</v>
      </c>
      <c r="T491" s="105">
        <f>IF(A1taxstdlife="n/a","n/a",IF(T$3&gt;(A1taxstdlife+$E491),(('PTRM input'!$P$143+'PTRM input'!$P$109)*$P$7)-SUM($P491:S491),(('PTRM input'!$P$143+'PTRM input'!$P$109)*$P$7)/A1taxstdlife))</f>
        <v>0</v>
      </c>
      <c r="U491" s="105">
        <f>IF(A1taxstdlife="n/a","n/a",IF(U$3&gt;(A1taxstdlife+$E491),(('PTRM input'!$P$143+'PTRM input'!$P$109)*$P$7)-SUM($P491:T491),(('PTRM input'!$P$143+'PTRM input'!$P$109)*$P$7)/A1taxstdlife))</f>
        <v>0</v>
      </c>
      <c r="V491" s="105">
        <f>IF(A1taxstdlife="n/a","n/a",IF(V$3&gt;(A1taxstdlife+$E491),(('PTRM input'!$P$143+'PTRM input'!$P$109)*$P$7)-SUM($P491:U491),(('PTRM input'!$P$143+'PTRM input'!$P$109)*$P$7)/A1taxstdlife))</f>
        <v>0</v>
      </c>
      <c r="W491" s="105">
        <f>IF(A1taxstdlife="n/a","n/a",IF(W$3&gt;(A1taxstdlife+$E491),(('PTRM input'!$P$143+'PTRM input'!$P$109)*$P$7)-SUM($P491:V491),(('PTRM input'!$P$143+'PTRM input'!$P$109)*$P$7)/A1taxstdlife))</f>
        <v>0</v>
      </c>
      <c r="X491" s="105">
        <f>IF(A1taxstdlife="n/a","n/a",IF(X$3&gt;(A1taxstdlife+$E491),(('PTRM input'!$P$143+'PTRM input'!$P$109)*$P$7)-SUM($P491:W491),(('PTRM input'!$P$143+'PTRM input'!$P$109)*$P$7)/A1taxstdlife))</f>
        <v>0</v>
      </c>
      <c r="Y491" s="105">
        <f>IF(A1taxstdlife="n/a","n/a",IF(Y$3&gt;(A1taxstdlife+$E491),(('PTRM input'!$P$143+'PTRM input'!$P$109)*$P$7)-SUM($P491:X491),(('PTRM input'!$P$143+'PTRM input'!$P$109)*$P$7)/A1taxstdlife))</f>
        <v>0</v>
      </c>
      <c r="Z491" s="105">
        <f>IF(A1taxstdlife="n/a","n/a",IF(Z$3&gt;(A1taxstdlife+$E491),(('PTRM input'!$P$143+'PTRM input'!$P$109)*$P$7)-SUM($P491:Y491),(('PTRM input'!$P$143+'PTRM input'!$P$109)*$P$7)/A1taxstdlife))</f>
        <v>0</v>
      </c>
      <c r="AA491" s="105">
        <f>IF(A1taxstdlife="n/a","n/a",IF(AA$3&gt;(A1taxstdlife+$E491),(('PTRM input'!$P$143+'PTRM input'!$P$109)*$P$7)-SUM($P491:Z491),(('PTRM input'!$P$143+'PTRM input'!$P$109)*$P$7)/A1taxstdlife))</f>
        <v>0</v>
      </c>
      <c r="AB491" s="105">
        <f>IF(A1taxstdlife="n/a","n/a",IF(AB$3&gt;(A1taxstdlife+$E491),(('PTRM input'!$P$143+'PTRM input'!$P$109)*$P$7)-SUM($P491:AA491),(('PTRM input'!$P$143+'PTRM input'!$P$109)*$P$7)/A1taxstdlife))</f>
        <v>0</v>
      </c>
      <c r="AC491" s="105">
        <f>IF(A1taxstdlife="n/a","n/a",IF(AC$3&gt;(A1taxstdlife+$E491),(('PTRM input'!$P$143+'PTRM input'!$P$109)*$P$7)-SUM($P491:AB491),(('PTRM input'!$P$143+'PTRM input'!$P$109)*$P$7)/A1taxstdlife))</f>
        <v>0</v>
      </c>
      <c r="AD491" s="105">
        <f>IF(A1taxstdlife="n/a","n/a",IF(AD$3&gt;(A1taxstdlife+$E491),(('PTRM input'!$P$143+'PTRM input'!$P$109)*$P$7)-SUM($P491:AC491),(('PTRM input'!$P$143+'PTRM input'!$P$109)*$P$7)/A1taxstdlife))</f>
        <v>0</v>
      </c>
      <c r="AE491" s="105">
        <f>IF(A1taxstdlife="n/a","n/a",IF(AE$3&gt;(A1taxstdlife+$E491),(('PTRM input'!$P$143+'PTRM input'!$P$109)*$P$7)-SUM($P491:AD491),(('PTRM input'!$P$143+'PTRM input'!$P$109)*$P$7)/A1taxstdlife))</f>
        <v>0</v>
      </c>
      <c r="AF491" s="105">
        <f>IF(A1taxstdlife="n/a","n/a",IF(AF$3&gt;(A1taxstdlife+$E491),(('PTRM input'!$P$143+'PTRM input'!$P$109)*$P$7)-SUM($P491:AE491),(('PTRM input'!$P$143+'PTRM input'!$P$109)*$P$7)/A1taxstdlife))</f>
        <v>0</v>
      </c>
      <c r="AG491" s="105">
        <f>IF(A1taxstdlife="n/a","n/a",IF(AG$3&gt;(A1taxstdlife+$E491),(('PTRM input'!$P$143+'PTRM input'!$P$109)*$P$7)-SUM($P491:AF491),(('PTRM input'!$P$143+'PTRM input'!$P$109)*$P$7)/A1taxstdlife))</f>
        <v>0</v>
      </c>
      <c r="AH491" s="105">
        <f>IF(A1taxstdlife="n/a","n/a",IF(AH$3&gt;(A1taxstdlife+$E491),(('PTRM input'!$P$143+'PTRM input'!$P$109)*$P$7)-SUM($P491:AG491),(('PTRM input'!$P$143+'PTRM input'!$P$109)*$P$7)/A1taxstdlife))</f>
        <v>0</v>
      </c>
      <c r="AI491" s="105">
        <f>IF(A1taxstdlife="n/a","n/a",IF(AI$3&gt;(A1taxstdlife+$E491),(('PTRM input'!$P$143+'PTRM input'!$P$109)*$P$7)-SUM($P491:AH491),(('PTRM input'!$P$143+'PTRM input'!$P$109)*$P$7)/A1taxstdlife))</f>
        <v>0</v>
      </c>
      <c r="AJ491" s="105">
        <f>IF(A1taxstdlife="n/a","n/a",IF(AJ$3&gt;(A1taxstdlife+$E491),(('PTRM input'!$P$143+'PTRM input'!$P$109)*$P$7)-SUM($P491:AI491),(('PTRM input'!$P$143+'PTRM input'!$P$109)*$P$7)/A1taxstdlife))</f>
        <v>0</v>
      </c>
      <c r="AK491" s="105">
        <f>IF(A1taxstdlife="n/a","n/a",IF(AK$3&gt;(A1taxstdlife+$E491),(('PTRM input'!$P$143+'PTRM input'!$P$109)*$P$7)-SUM($P491:AJ491),(('PTRM input'!$P$143+'PTRM input'!$P$109)*$P$7)/A1taxstdlife))</f>
        <v>0</v>
      </c>
      <c r="AL491" s="105">
        <f>IF(A1taxstdlife="n/a","n/a",IF(AL$3&gt;(A1taxstdlife+$E491),(('PTRM input'!$P$143+'PTRM input'!$P$109)*$P$7)-SUM($P491:AK491),(('PTRM input'!$P$143+'PTRM input'!$P$109)*$P$7)/A1taxstdlife))</f>
        <v>0</v>
      </c>
      <c r="AM491" s="105">
        <f>IF(A1taxstdlife="n/a","n/a",IF(AM$3&gt;(A1taxstdlife+$E491),(('PTRM input'!$P$143+'PTRM input'!$P$109)*$P$7)-SUM($P491:AL491),(('PTRM input'!$P$143+'PTRM input'!$P$109)*$P$7)/A1taxstdlife))</f>
        <v>0</v>
      </c>
      <c r="AN491" s="105">
        <f>IF(A1taxstdlife="n/a","n/a",IF(AN$3&gt;(A1taxstdlife+$E491),(('PTRM input'!$P$143+'PTRM input'!$P$109)*$P$7)-SUM($P491:AM491),(('PTRM input'!$P$143+'PTRM input'!$P$109)*$P$7)/A1taxstdlife))</f>
        <v>0</v>
      </c>
      <c r="AO491" s="105">
        <f>IF(A1taxstdlife="n/a","n/a",IF(AO$3&gt;(A1taxstdlife+$E491),(('PTRM input'!$P$143+'PTRM input'!$P$109)*$P$7)-SUM($P491:AN491),(('PTRM input'!$P$143+'PTRM input'!$P$109)*$P$7)/A1taxstdlife))</f>
        <v>0</v>
      </c>
      <c r="AP491" s="105">
        <f>IF(A1taxstdlife="n/a","n/a",IF(AP$3&gt;(A1taxstdlife+$E491),(('PTRM input'!$P$143+'PTRM input'!$P$109)*$P$7)-SUM($P491:AO491),(('PTRM input'!$P$143+'PTRM input'!$P$109)*$P$7)/A1taxstdlife))</f>
        <v>0</v>
      </c>
      <c r="AQ491" s="105">
        <f>IF(A1taxstdlife="n/a","n/a",IF(AQ$3&gt;(A1taxstdlife+$E491),(('PTRM input'!$P$143+'PTRM input'!$P$109)*$P$7)-SUM($P491:AP491),(('PTRM input'!$P$143+'PTRM input'!$P$109)*$P$7)/A1taxstdlife))</f>
        <v>0</v>
      </c>
      <c r="AR491" s="105">
        <f>IF(A1taxstdlife="n/a","n/a",IF(AR$3&gt;(A1taxstdlife+$E491),(('PTRM input'!$P$143+'PTRM input'!$P$109)*$P$7)-SUM($P491:AQ491),(('PTRM input'!$P$143+'PTRM input'!$P$109)*$P$7)/A1taxstdlife))</f>
        <v>0</v>
      </c>
      <c r="AS491" s="105">
        <f>IF(A1taxstdlife="n/a","n/a",IF(AS$3&gt;(A1taxstdlife+$E491),(('PTRM input'!$P$143+'PTRM input'!$P$109)*$P$7)-SUM($P491:AR491),(('PTRM input'!$P$143+'PTRM input'!$P$109)*$P$7)/A1taxstdlife))</f>
        <v>0</v>
      </c>
      <c r="AT491" s="105">
        <f>IF(A1taxstdlife="n/a","n/a",IF(AT$3&gt;(A1taxstdlife+$E491),(('PTRM input'!$P$143+'PTRM input'!$P$109)*$P$7)-SUM($P491:AS491),(('PTRM input'!$P$143+'PTRM input'!$P$109)*$P$7)/A1taxstdlife))</f>
        <v>0</v>
      </c>
      <c r="AU491" s="105">
        <f>IF(A1taxstdlife="n/a","n/a",IF(AU$3&gt;(A1taxstdlife+$E491),(('PTRM input'!$P$143+'PTRM input'!$P$109)*$P$7)-SUM($P491:AT491),(('PTRM input'!$P$143+'PTRM input'!$P$109)*$P$7)/A1taxstdlife))</f>
        <v>0</v>
      </c>
      <c r="AV491" s="105">
        <f>IF(A1taxstdlife="n/a","n/a",IF(AV$3&gt;(A1taxstdlife+$E491),(('PTRM input'!$P$143+'PTRM input'!$P$109)*$P$7)-SUM($P491:AU491),(('PTRM input'!$P$143+'PTRM input'!$P$109)*$P$7)/A1taxstdlife))</f>
        <v>0</v>
      </c>
      <c r="AW491" s="105">
        <f>IF(A1taxstdlife="n/a","n/a",IF(AW$3&gt;(A1taxstdlife+$E491),(('PTRM input'!$P$143+'PTRM input'!$P$109)*$P$7)-SUM($P491:AV491),(('PTRM input'!$P$143+'PTRM input'!$P$109)*$P$7)/A1taxstdlife))</f>
        <v>0</v>
      </c>
      <c r="AX491" s="105">
        <f>IF(A1taxstdlife="n/a","n/a",IF(AX$3&gt;(A1taxstdlife+$E491),(('PTRM input'!$P$143+'PTRM input'!$P$109)*$P$7)-SUM($P491:AW491),(('PTRM input'!$P$143+'PTRM input'!$P$109)*$P$7)/A1taxstdlife))</f>
        <v>0</v>
      </c>
      <c r="AY491" s="105">
        <f>IF(A1taxstdlife="n/a","n/a",IF(AY$3&gt;(A1taxstdlife+$E491),(('PTRM input'!$P$143+'PTRM input'!$P$109)*$P$7)-SUM($P491:AX491),(('PTRM input'!$P$143+'PTRM input'!$P$109)*$P$7)/A1taxstdlife))</f>
        <v>0</v>
      </c>
      <c r="AZ491" s="105">
        <f>IF(A1taxstdlife="n/a","n/a",IF(AZ$3&gt;(A1taxstdlife+$E491),(('PTRM input'!$P$143+'PTRM input'!$P$109)*$P$7)-SUM($P491:AY491),(('PTRM input'!$P$143+'PTRM input'!$P$109)*$P$7)/A1taxstdlife))</f>
        <v>0</v>
      </c>
      <c r="BA491" s="105">
        <f>IF(A1taxstdlife="n/a","n/a",IF(BA$3&gt;(A1taxstdlife+$E491),(('PTRM input'!$P$143+'PTRM input'!$P$109)*$P$7)-SUM($P491:AZ491),(('PTRM input'!$P$143+'PTRM input'!$P$109)*$P$7)/A1taxstdlife))</f>
        <v>0</v>
      </c>
      <c r="BB491" s="105">
        <f>IF(A1taxstdlife="n/a","n/a",IF(BB$3&gt;(A1taxstdlife+$E491),(('PTRM input'!$P$143+'PTRM input'!$P$109)*$P$7)-SUM($P491:BA491),(('PTRM input'!$P$143+'PTRM input'!$P$109)*$P$7)/A1taxstdlife))</f>
        <v>0</v>
      </c>
      <c r="BC491" s="105">
        <f>IF(A1taxstdlife="n/a","n/a",IF(BC$3&gt;(A1taxstdlife+$E491),(('PTRM input'!$P$143+'PTRM input'!$P$109)*$P$7)-SUM($P491:BB491),(('PTRM input'!$P$143+'PTRM input'!$P$109)*$P$7)/A1taxstdlife))</f>
        <v>0</v>
      </c>
      <c r="BD491" s="105">
        <f>IF(A1taxstdlife="n/a","n/a",IF(BD$3&gt;(A1taxstdlife+$E491),(('PTRM input'!$P$143+'PTRM input'!$P$109)*$P$7)-SUM($P491:BC491),(('PTRM input'!$P$143+'PTRM input'!$P$109)*$P$7)/A1taxstdlife))</f>
        <v>0</v>
      </c>
      <c r="BE491" s="105">
        <f>IF(A1taxstdlife="n/a","n/a",IF(BE$3&gt;(A1taxstdlife+$E491),(('PTRM input'!$P$143+'PTRM input'!$P$109)*$P$7)-SUM($P491:BD491),(('PTRM input'!$P$143+'PTRM input'!$P$109)*$P$7)/A1taxstdlife))</f>
        <v>0</v>
      </c>
      <c r="BF491" s="105">
        <f>IF(A1taxstdlife="n/a","n/a",IF(BF$3&gt;(A1taxstdlife+$E491),(('PTRM input'!$P$143+'PTRM input'!$P$109)*$P$7)-SUM($P491:BE491),(('PTRM input'!$P$143+'PTRM input'!$P$109)*$P$7)/A1taxstdlife))</f>
        <v>0</v>
      </c>
      <c r="BG491" s="105">
        <f>IF(A1taxstdlife="n/a","n/a",IF(BG$3&gt;(A1taxstdlife+$E491),(('PTRM input'!$P$143+'PTRM input'!$P$109)*$P$7)-SUM($P491:BF491),(('PTRM input'!$P$143+'PTRM input'!$P$109)*$P$7)/A1taxstdlife))</f>
        <v>0</v>
      </c>
      <c r="BH491" s="105">
        <f>IF(A1taxstdlife="n/a","n/a",IF(BH$3&gt;(A1taxstdlife+$E491),(('PTRM input'!$P$143+'PTRM input'!$P$109)*$P$7)-SUM($P491:BG491),(('PTRM input'!$P$143+'PTRM input'!$P$109)*$P$7)/A1taxstdlife))</f>
        <v>0</v>
      </c>
      <c r="BI491" s="105">
        <f>IF(A1taxstdlife="n/a","n/a",IF(BI$3&gt;(A1taxstdlife+$E491),(('PTRM input'!$P$143+'PTRM input'!$P$109)*$P$7)-SUM($P491:BH491),(('PTRM input'!$P$143+'PTRM input'!$P$109)*$P$7)/A1taxstdlife))</f>
        <v>0</v>
      </c>
      <c r="BJ491" s="17"/>
      <c r="BK491" s="17"/>
      <c r="BL491" s="17"/>
      <c r="BM491" s="17"/>
    </row>
    <row r="492" spans="1:65" s="4" customFormat="1" ht="12.75" customHeight="1" outlineLevel="1">
      <c r="A492" s="17"/>
      <c r="B492" s="17"/>
      <c r="C492" s="32" t="str">
        <f>Asset1</f>
        <v>Subtransmission</v>
      </c>
      <c r="D492" s="17"/>
      <c r="E492" s="17"/>
      <c r="F492" s="30"/>
      <c r="G492" s="102">
        <f>SUM(G480:G491)</f>
        <v>8.7990923319768459</v>
      </c>
      <c r="H492" s="102">
        <f t="shared" ref="H492:BI492" si="109">SUM(H480:H491)</f>
        <v>9.8942739821206906</v>
      </c>
      <c r="I492" s="102">
        <f t="shared" si="109"/>
        <v>11.090826724689183</v>
      </c>
      <c r="J492" s="102">
        <f t="shared" si="109"/>
        <v>12.222705770875727</v>
      </c>
      <c r="K492" s="102">
        <f t="shared" si="109"/>
        <v>13.411986542995431</v>
      </c>
      <c r="L492" s="102">
        <f t="shared" si="109"/>
        <v>14.640214646392433</v>
      </c>
      <c r="M492" s="102">
        <f t="shared" si="109"/>
        <v>14.640214646392433</v>
      </c>
      <c r="N492" s="102">
        <f t="shared" si="109"/>
        <v>14.640214646392433</v>
      </c>
      <c r="O492" s="102">
        <f t="shared" si="109"/>
        <v>14.640214646392433</v>
      </c>
      <c r="P492" s="102">
        <f t="shared" si="109"/>
        <v>14.640214646392433</v>
      </c>
      <c r="Q492" s="102">
        <f t="shared" si="109"/>
        <v>14.640214646392433</v>
      </c>
      <c r="R492" s="102">
        <f t="shared" si="109"/>
        <v>14.640214646392433</v>
      </c>
      <c r="S492" s="102">
        <f t="shared" si="109"/>
        <v>14.640214646392433</v>
      </c>
      <c r="T492" s="102">
        <f t="shared" si="109"/>
        <v>14.640214646392433</v>
      </c>
      <c r="U492" s="102">
        <f t="shared" si="109"/>
        <v>14.640214646392433</v>
      </c>
      <c r="V492" s="102">
        <f t="shared" si="109"/>
        <v>14.640214646392433</v>
      </c>
      <c r="W492" s="102">
        <f t="shared" si="109"/>
        <v>14.640214646392433</v>
      </c>
      <c r="X492" s="102">
        <f t="shared" si="109"/>
        <v>14.640214646392433</v>
      </c>
      <c r="Y492" s="102">
        <f t="shared" si="109"/>
        <v>14.640214646392433</v>
      </c>
      <c r="Z492" s="102">
        <f t="shared" si="109"/>
        <v>14.640214646392433</v>
      </c>
      <c r="AA492" s="102">
        <f t="shared" si="109"/>
        <v>14.640214646392433</v>
      </c>
      <c r="AB492" s="102">
        <f t="shared" si="109"/>
        <v>14.640214646392433</v>
      </c>
      <c r="AC492" s="102">
        <f t="shared" si="109"/>
        <v>14.640214646392433</v>
      </c>
      <c r="AD492" s="102">
        <f t="shared" si="109"/>
        <v>14.640214646392433</v>
      </c>
      <c r="AE492" s="102">
        <f t="shared" si="109"/>
        <v>14.640214646392433</v>
      </c>
      <c r="AF492" s="102">
        <f t="shared" si="109"/>
        <v>14.640214646392433</v>
      </c>
      <c r="AG492" s="102">
        <f t="shared" si="109"/>
        <v>14.640214646392433</v>
      </c>
      <c r="AH492" s="102">
        <f t="shared" si="109"/>
        <v>14.640214646392433</v>
      </c>
      <c r="AI492" s="102">
        <f t="shared" si="109"/>
        <v>14.640214646392433</v>
      </c>
      <c r="AJ492" s="102">
        <f t="shared" si="109"/>
        <v>14.640214646392433</v>
      </c>
      <c r="AK492" s="102">
        <f t="shared" si="109"/>
        <v>14.640214646392433</v>
      </c>
      <c r="AL492" s="102">
        <f t="shared" si="109"/>
        <v>14.640214646392433</v>
      </c>
      <c r="AM492" s="102">
        <f t="shared" si="109"/>
        <v>11.693666793500071</v>
      </c>
      <c r="AN492" s="102">
        <f t="shared" si="109"/>
        <v>5.8411223144155855</v>
      </c>
      <c r="AO492" s="102">
        <f t="shared" si="109"/>
        <v>5.8411223144155855</v>
      </c>
      <c r="AP492" s="102">
        <f t="shared" si="109"/>
        <v>5.8411223144155855</v>
      </c>
      <c r="AQ492" s="102">
        <f t="shared" si="109"/>
        <v>5.8411223144155855</v>
      </c>
      <c r="AR492" s="102">
        <f t="shared" si="109"/>
        <v>5.8411223144155855</v>
      </c>
      <c r="AS492" s="102">
        <f t="shared" si="109"/>
        <v>5.8411223144155855</v>
      </c>
      <c r="AT492" s="102">
        <f t="shared" si="109"/>
        <v>5.8411223144155855</v>
      </c>
      <c r="AU492" s="102">
        <f t="shared" si="109"/>
        <v>5.8411223144155855</v>
      </c>
      <c r="AV492" s="102">
        <f t="shared" si="109"/>
        <v>5.8411223144155855</v>
      </c>
      <c r="AW492" s="102">
        <f t="shared" si="109"/>
        <v>5.8411223144155855</v>
      </c>
      <c r="AX492" s="102">
        <f t="shared" si="109"/>
        <v>5.8411223144155855</v>
      </c>
      <c r="AY492" s="102">
        <f t="shared" si="109"/>
        <v>5.8411223144155855</v>
      </c>
      <c r="AZ492" s="102">
        <f t="shared" si="109"/>
        <v>4.7459406642717772</v>
      </c>
      <c r="BA492" s="102">
        <f t="shared" si="109"/>
        <v>3.5493879217032216</v>
      </c>
      <c r="BB492" s="102">
        <f t="shared" si="109"/>
        <v>2.4175088755167353</v>
      </c>
      <c r="BC492" s="102">
        <f t="shared" si="109"/>
        <v>1.2282281033970532</v>
      </c>
      <c r="BD492" s="102">
        <f t="shared" si="109"/>
        <v>3.5527136788005009E-14</v>
      </c>
      <c r="BE492" s="102">
        <f t="shared" si="109"/>
        <v>0</v>
      </c>
      <c r="BF492" s="102">
        <f t="shared" si="109"/>
        <v>0</v>
      </c>
      <c r="BG492" s="102">
        <f t="shared" si="109"/>
        <v>0</v>
      </c>
      <c r="BH492" s="102">
        <f t="shared" si="109"/>
        <v>0</v>
      </c>
      <c r="BI492" s="102">
        <f t="shared" si="109"/>
        <v>0</v>
      </c>
      <c r="BJ492" s="17"/>
      <c r="BK492" s="17"/>
      <c r="BL492" s="17"/>
      <c r="BM492" s="17"/>
    </row>
    <row r="493" spans="1:65" s="4" customFormat="1" ht="12.75" customHeight="1" outlineLevel="2">
      <c r="A493" s="17"/>
      <c r="B493" s="36" t="str">
        <f>C505</f>
        <v>Distribution system assets</v>
      </c>
      <c r="C493" s="37"/>
      <c r="D493" s="38" t="s">
        <v>58</v>
      </c>
      <c r="E493" s="37"/>
      <c r="F493" s="39"/>
      <c r="G493" s="104">
        <f>IF(G$3&gt;A2taxremlife,A2taxvalue-SUM($F493:F493),IF(A2taxremlife="N/A","n/a",A2taxvalue/A2taxremlife))</f>
        <v>64.668275803722878</v>
      </c>
      <c r="H493" s="104">
        <f>IF(H$3&gt;A2taxremlife,A2taxvalue-SUM($F493:G493),IF(A2taxremlife="N/A","n/a",A2taxvalue/A2taxremlife))</f>
        <v>64.668275803722878</v>
      </c>
      <c r="I493" s="104">
        <f>IF(I$3&gt;A2taxremlife,A2taxvalue-SUM($F493:H493),IF(A2taxremlife="N/A","n/a",A2taxvalue/A2taxremlife))</f>
        <v>64.668275803722878</v>
      </c>
      <c r="J493" s="104">
        <f>IF(J$3&gt;A2taxremlife,A2taxvalue-SUM($F493:I493),IF(A2taxremlife="N/A","n/a",A2taxvalue/A2taxremlife))</f>
        <v>64.668275803722878</v>
      </c>
      <c r="K493" s="104">
        <f>IF(K$3&gt;A2taxremlife,A2taxvalue-SUM($F493:J493),IF(A2taxremlife="N/A","n/a",A2taxvalue/A2taxremlife))</f>
        <v>64.668275803722878</v>
      </c>
      <c r="L493" s="104">
        <f>IF(L$3&gt;A2taxremlife,A2taxvalue-SUM($F493:K493),IF(A2taxremlife="N/A","n/a",A2taxvalue/A2taxremlife))</f>
        <v>64.668275803722878</v>
      </c>
      <c r="M493" s="104">
        <f>IF(M$3&gt;A2taxremlife,A2taxvalue-SUM($F493:L493),IF(A2taxremlife="N/A","n/a",A2taxvalue/A2taxremlife))</f>
        <v>64.668275803722878</v>
      </c>
      <c r="N493" s="104">
        <f>IF(N$3&gt;A2taxremlife,A2taxvalue-SUM($F493:M493),IF(A2taxremlife="N/A","n/a",A2taxvalue/A2taxremlife))</f>
        <v>64.668275803722878</v>
      </c>
      <c r="O493" s="104">
        <f>IF(O$3&gt;A2taxremlife,A2taxvalue-SUM($F493:N493),IF(A2taxremlife="N/A","n/a",A2taxvalue/A2taxremlife))</f>
        <v>64.668275803722878</v>
      </c>
      <c r="P493" s="104">
        <f>IF(P$3&gt;A2taxremlife,A2taxvalue-SUM($F493:O493),IF(A2taxremlife="N/A","n/a",A2taxvalue/A2taxremlife))</f>
        <v>64.668275803722878</v>
      </c>
      <c r="Q493" s="104">
        <f>IF(Q$3&gt;A2taxremlife,A2taxvalue-SUM($F493:P493),IF(A2taxremlife="N/A","n/a",A2taxvalue/A2taxremlife))</f>
        <v>64.668275803722878</v>
      </c>
      <c r="R493" s="104">
        <f>IF(R$3&gt;A2taxremlife,A2taxvalue-SUM($F493:Q493),IF(A2taxremlife="N/A","n/a",A2taxvalue/A2taxremlife))</f>
        <v>64.668275803722878</v>
      </c>
      <c r="S493" s="104">
        <f>IF(S$3&gt;A2taxremlife,A2taxvalue-SUM($F493:R493),IF(A2taxremlife="N/A","n/a",A2taxvalue/A2taxremlife))</f>
        <v>64.668275803722878</v>
      </c>
      <c r="T493" s="104">
        <f>IF(T$3&gt;A2taxremlife,A2taxvalue-SUM($F493:S493),IF(A2taxremlife="N/A","n/a",A2taxvalue/A2taxremlife))</f>
        <v>64.668275803722878</v>
      </c>
      <c r="U493" s="104">
        <f>IF(U$3&gt;A2taxremlife,A2taxvalue-SUM($F493:T493),IF(A2taxremlife="N/A","n/a",A2taxvalue/A2taxremlife))</f>
        <v>64.668275803722878</v>
      </c>
      <c r="V493" s="104">
        <f>IF(V$3&gt;A2taxremlife,A2taxvalue-SUM($F493:U493),IF(A2taxremlife="N/A","n/a",A2taxvalue/A2taxremlife))</f>
        <v>64.668275803722878</v>
      </c>
      <c r="W493" s="104">
        <f>IF(W$3&gt;A2taxremlife,A2taxvalue-SUM($F493:V493),IF(A2taxremlife="N/A","n/a",A2taxvalue/A2taxremlife))</f>
        <v>64.668275803722878</v>
      </c>
      <c r="X493" s="104">
        <f>IF(X$3&gt;A2taxremlife,A2taxvalue-SUM($F493:W493),IF(A2taxremlife="N/A","n/a",A2taxvalue/A2taxremlife))</f>
        <v>64.668275803722878</v>
      </c>
      <c r="Y493" s="104">
        <f>IF(Y$3&gt;A2taxremlife,A2taxvalue-SUM($F493:X493),IF(A2taxremlife="N/A","n/a",A2taxvalue/A2taxremlife))</f>
        <v>64.668275803722878</v>
      </c>
      <c r="Z493" s="104">
        <f>IF(Z$3&gt;A2taxremlife,A2taxvalue-SUM($F493:Y493),IF(A2taxremlife="N/A","n/a",A2taxvalue/A2taxremlife))</f>
        <v>64.668275803722878</v>
      </c>
      <c r="AA493" s="104">
        <f>IF(AA$3&gt;A2taxremlife,A2taxvalue-SUM($F493:Z493),IF(A2taxremlife="N/A","n/a",A2taxvalue/A2taxremlife))</f>
        <v>64.668275803722878</v>
      </c>
      <c r="AB493" s="104">
        <f>IF(AB$3&gt;A2taxremlife,A2taxvalue-SUM($F493:AA493),IF(A2taxremlife="N/A","n/a",A2taxvalue/A2taxremlife))</f>
        <v>64.668275803722878</v>
      </c>
      <c r="AC493" s="104">
        <f>IF(AC$3&gt;A2taxremlife,A2taxvalue-SUM($F493:AB493),IF(A2taxremlife="N/A","n/a",A2taxvalue/A2taxremlife))</f>
        <v>64.668275803722878</v>
      </c>
      <c r="AD493" s="104">
        <f>IF(AD$3&gt;A2taxremlife,A2taxvalue-SUM($F493:AC493),IF(A2taxremlife="N/A","n/a",A2taxvalue/A2taxremlife))</f>
        <v>64.668275803722878</v>
      </c>
      <c r="AE493" s="104">
        <f>IF(AE$3&gt;A2taxremlife,A2taxvalue-SUM($F493:AD493),IF(A2taxremlife="N/A","n/a",A2taxvalue/A2taxremlife))</f>
        <v>64.668275803722878</v>
      </c>
      <c r="AF493" s="104">
        <f>IF(AF$3&gt;A2taxremlife,A2taxvalue-SUM($F493:AE493),IF(A2taxremlife="N/A","n/a",A2taxvalue/A2taxremlife))</f>
        <v>64.668275803722878</v>
      </c>
      <c r="AG493" s="104">
        <f>IF(AG$3&gt;A2taxremlife,A2taxvalue-SUM($F493:AF493),IF(A2taxremlife="N/A","n/a",A2taxvalue/A2taxremlife))</f>
        <v>64.668275803722878</v>
      </c>
      <c r="AH493" s="104">
        <f>IF(AH$3&gt;A2taxremlife,A2taxvalue-SUM($F493:AG493),IF(A2taxremlife="N/A","n/a",A2taxvalue/A2taxremlife))</f>
        <v>64.668275803722878</v>
      </c>
      <c r="AI493" s="104">
        <f>IF(AI$3&gt;A2taxremlife,A2taxvalue-SUM($F493:AH493),IF(A2taxremlife="N/A","n/a",A2taxvalue/A2taxremlife))</f>
        <v>3.1605690334802148</v>
      </c>
      <c r="AJ493" s="104">
        <f>IF(AJ$3&gt;A2taxremlife,A2taxvalue-SUM($F493:AI493),IF(A2taxremlife="N/A","n/a",A2taxvalue/A2taxremlife))</f>
        <v>0</v>
      </c>
      <c r="AK493" s="104">
        <f>IF(AK$3&gt;A2taxremlife,A2taxvalue-SUM($F493:AJ493),IF(A2taxremlife="N/A","n/a",A2taxvalue/A2taxremlife))</f>
        <v>0</v>
      </c>
      <c r="AL493" s="104">
        <f>IF(AL$3&gt;A2taxremlife,A2taxvalue-SUM($F493:AK493),IF(A2taxremlife="N/A","n/a",A2taxvalue/A2taxremlife))</f>
        <v>0</v>
      </c>
      <c r="AM493" s="104">
        <f>IF(AM$3&gt;A2taxremlife,A2taxvalue-SUM($F493:AL493),IF(A2taxremlife="N/A","n/a",A2taxvalue/A2taxremlife))</f>
        <v>0</v>
      </c>
      <c r="AN493" s="104">
        <f>IF(AN$3&gt;A2taxremlife,A2taxvalue-SUM($F493:AM493),IF(A2taxremlife="N/A","n/a",A2taxvalue/A2taxremlife))</f>
        <v>0</v>
      </c>
      <c r="AO493" s="104">
        <f>IF(AO$3&gt;A2taxremlife,A2taxvalue-SUM($F493:AN493),IF(A2taxremlife="N/A","n/a",A2taxvalue/A2taxremlife))</f>
        <v>0</v>
      </c>
      <c r="AP493" s="104">
        <f>IF(AP$3&gt;A2taxremlife,A2taxvalue-SUM($F493:AO493),IF(A2taxremlife="N/A","n/a",A2taxvalue/A2taxremlife))</f>
        <v>0</v>
      </c>
      <c r="AQ493" s="104">
        <f>IF(AQ$3&gt;A2taxremlife,A2taxvalue-SUM($F493:AP493),IF(A2taxremlife="N/A","n/a",A2taxvalue/A2taxremlife))</f>
        <v>0</v>
      </c>
      <c r="AR493" s="104">
        <f>IF(AR$3&gt;A2taxremlife,A2taxvalue-SUM($F493:AQ493),IF(A2taxremlife="N/A","n/a",A2taxvalue/A2taxremlife))</f>
        <v>0</v>
      </c>
      <c r="AS493" s="104">
        <f>IF(AS$3&gt;A2taxremlife,A2taxvalue-SUM($F493:AR493),IF(A2taxremlife="N/A","n/a",A2taxvalue/A2taxremlife))</f>
        <v>0</v>
      </c>
      <c r="AT493" s="104">
        <f>IF(AT$3&gt;A2taxremlife,A2taxvalue-SUM($F493:AS493),IF(A2taxremlife="N/A","n/a",A2taxvalue/A2taxremlife))</f>
        <v>0</v>
      </c>
      <c r="AU493" s="104">
        <f>IF(AU$3&gt;A2taxremlife,A2taxvalue-SUM($F493:AT493),IF(A2taxremlife="N/A","n/a",A2taxvalue/A2taxremlife))</f>
        <v>0</v>
      </c>
      <c r="AV493" s="104">
        <f>IF(AV$3&gt;A2taxremlife,A2taxvalue-SUM($F493:AU493),IF(A2taxremlife="N/A","n/a",A2taxvalue/A2taxremlife))</f>
        <v>0</v>
      </c>
      <c r="AW493" s="104">
        <f>IF(AW$3&gt;A2taxremlife,A2taxvalue-SUM($F493:AV493),IF(A2taxremlife="N/A","n/a",A2taxvalue/A2taxremlife))</f>
        <v>0</v>
      </c>
      <c r="AX493" s="104">
        <f>IF(AX$3&gt;A2taxremlife,A2taxvalue-SUM($F493:AW493),IF(A2taxremlife="N/A","n/a",A2taxvalue/A2taxremlife))</f>
        <v>0</v>
      </c>
      <c r="AY493" s="104">
        <f>IF(AY$3&gt;A2taxremlife,A2taxvalue-SUM($F493:AX493),IF(A2taxremlife="N/A","n/a",A2taxvalue/A2taxremlife))</f>
        <v>0</v>
      </c>
      <c r="AZ493" s="104">
        <f>IF(AZ$3&gt;A2taxremlife,A2taxvalue-SUM($F493:AY493),IF(A2taxremlife="N/A","n/a",A2taxvalue/A2taxremlife))</f>
        <v>0</v>
      </c>
      <c r="BA493" s="104">
        <f>IF(BA$3&gt;A2taxremlife,A2taxvalue-SUM($F493:AZ493),IF(A2taxremlife="N/A","n/a",A2taxvalue/A2taxremlife))</f>
        <v>0</v>
      </c>
      <c r="BB493" s="104">
        <f>IF(BB$3&gt;A2taxremlife,A2taxvalue-SUM($F493:BA493),IF(A2taxremlife="N/A","n/a",A2taxvalue/A2taxremlife))</f>
        <v>0</v>
      </c>
      <c r="BC493" s="104">
        <f>IF(BC$3&gt;A2taxremlife,A2taxvalue-SUM($F493:BB493),IF(A2taxremlife="N/A","n/a",A2taxvalue/A2taxremlife))</f>
        <v>0</v>
      </c>
      <c r="BD493" s="104">
        <f>IF(BD$3&gt;A2taxremlife,A2taxvalue-SUM($F493:BC493),IF(A2taxremlife="N/A","n/a",A2taxvalue/A2taxremlife))</f>
        <v>0</v>
      </c>
      <c r="BE493" s="104">
        <f>IF(BE$3&gt;A2taxremlife,A2taxvalue-SUM($F493:BD493),IF(A2taxremlife="N/A","n/a",A2taxvalue/A2taxremlife))</f>
        <v>0</v>
      </c>
      <c r="BF493" s="104">
        <f>IF(BF$3&gt;A2taxremlife,A2taxvalue-SUM($F493:BE493),IF(A2taxremlife="N/A","n/a",A2taxvalue/A2taxremlife))</f>
        <v>0</v>
      </c>
      <c r="BG493" s="104">
        <f>IF(BG$3&gt;A2taxremlife,A2taxvalue-SUM($F493:BF493),IF(A2taxremlife="N/A","n/a",A2taxvalue/A2taxremlife))</f>
        <v>0</v>
      </c>
      <c r="BH493" s="104">
        <f>IF(BH$3&gt;A2taxremlife,A2taxvalue-SUM($F493:BG493),IF(A2taxremlife="N/A","n/a",A2taxvalue/A2taxremlife))</f>
        <v>0</v>
      </c>
      <c r="BI493" s="104">
        <f>IF(BI$3&gt;A2taxremlife,A2taxvalue-SUM($F493:BH493),IF(A2taxremlife="N/A","n/a",A2taxvalue/A2taxremlife))</f>
        <v>0</v>
      </c>
      <c r="BJ493" s="17"/>
      <c r="BK493" s="17"/>
      <c r="BL493" s="17"/>
      <c r="BM493" s="17"/>
    </row>
    <row r="494" spans="1:65" s="4" customFormat="1" ht="12.75" customHeight="1" outlineLevel="2">
      <c r="A494" s="17"/>
      <c r="B494" s="17"/>
      <c r="C494" s="32"/>
      <c r="D494" s="930" t="s">
        <v>326</v>
      </c>
      <c r="E494" s="167">
        <v>0</v>
      </c>
      <c r="F494" s="34"/>
      <c r="G494" s="105"/>
      <c r="H494" s="105"/>
      <c r="I494" s="105"/>
      <c r="J494" s="105"/>
      <c r="K494" s="105"/>
      <c r="L494" s="105"/>
      <c r="M494" s="105"/>
      <c r="N494" s="105"/>
      <c r="O494" s="105"/>
      <c r="P494" s="105"/>
      <c r="Q494" s="105"/>
      <c r="R494" s="105"/>
      <c r="S494" s="105"/>
      <c r="T494" s="105"/>
      <c r="U494" s="105"/>
      <c r="V494" s="105"/>
      <c r="W494" s="105"/>
      <c r="X494" s="105"/>
      <c r="Y494" s="105"/>
      <c r="Z494" s="105"/>
      <c r="AA494" s="105"/>
      <c r="AB494" s="105"/>
      <c r="AC494" s="105"/>
      <c r="AD494" s="105"/>
      <c r="AE494" s="105"/>
      <c r="AF494" s="105"/>
      <c r="AG494" s="105"/>
      <c r="AH494" s="105"/>
      <c r="AI494" s="105"/>
      <c r="AJ494" s="105"/>
      <c r="AK494" s="105"/>
      <c r="AL494" s="105"/>
      <c r="AM494" s="105"/>
      <c r="AN494" s="105"/>
      <c r="AO494" s="105"/>
      <c r="AP494" s="105"/>
      <c r="AQ494" s="105"/>
      <c r="AR494" s="105"/>
      <c r="AS494" s="105"/>
      <c r="AT494" s="105"/>
      <c r="AU494" s="105"/>
      <c r="AV494" s="105"/>
      <c r="AW494" s="105"/>
      <c r="AX494" s="105"/>
      <c r="AY494" s="105"/>
      <c r="AZ494" s="105"/>
      <c r="BA494" s="105"/>
      <c r="BB494" s="105"/>
      <c r="BC494" s="105"/>
      <c r="BD494" s="105"/>
      <c r="BE494" s="105"/>
      <c r="BF494" s="105"/>
      <c r="BG494" s="105"/>
      <c r="BH494" s="105"/>
      <c r="BI494" s="105"/>
      <c r="BJ494" s="17"/>
      <c r="BK494" s="17"/>
      <c r="BL494" s="17"/>
      <c r="BM494" s="17"/>
    </row>
    <row r="495" spans="1:65" s="4" customFormat="1" ht="12.75" customHeight="1" outlineLevel="2">
      <c r="A495" s="17"/>
      <c r="B495" s="17"/>
      <c r="C495" s="32"/>
      <c r="D495" s="930"/>
      <c r="E495" s="167">
        <v>1</v>
      </c>
      <c r="F495" s="34"/>
      <c r="G495" s="183"/>
      <c r="H495" s="105">
        <f>IF(A2taxstdlife="n/a","n/a",IF(H$3&gt;(A2taxstdlife+$E495),(('PTRM input'!$G$144+'PTRM input'!$G$110)*$G$7)-SUM($G495:G495),(('PTRM input'!$G$144+'PTRM input'!$G$110)*$G$7)/A2taxstdlife))</f>
        <v>6.5304778801706815</v>
      </c>
      <c r="I495" s="105">
        <f>IF(A2taxstdlife="n/a","n/a",IF(I$3&gt;(A2taxstdlife+$E495),(('PTRM input'!$G$144+'PTRM input'!$G$110)*$G$7)-SUM($G495:H495),(('PTRM input'!$G$144+'PTRM input'!$G$110)*$G$7)/A2taxstdlife))</f>
        <v>6.5304778801706815</v>
      </c>
      <c r="J495" s="105">
        <f>IF(A2taxstdlife="n/a","n/a",IF(J$3&gt;(A2taxstdlife+$E495),(('PTRM input'!$G$144+'PTRM input'!$G$110)*$G$7)-SUM($G495:I495),(('PTRM input'!$G$144+'PTRM input'!$G$110)*$G$7)/A2taxstdlife))</f>
        <v>6.5304778801706815</v>
      </c>
      <c r="K495" s="105">
        <f>IF(A2taxstdlife="n/a","n/a",IF(K$3&gt;(A2taxstdlife+$E495),(('PTRM input'!$G$144+'PTRM input'!$G$110)*$G$7)-SUM($G495:J495),(('PTRM input'!$G$144+'PTRM input'!$G$110)*$G$7)/A2taxstdlife))</f>
        <v>6.5304778801706815</v>
      </c>
      <c r="L495" s="105">
        <f>IF(A2taxstdlife="n/a","n/a",IF(L$3&gt;(A2taxstdlife+$E495),(('PTRM input'!$G$144+'PTRM input'!$G$110)*$G$7)-SUM($G495:K495),(('PTRM input'!$G$144+'PTRM input'!$G$110)*$G$7)/A2taxstdlife))</f>
        <v>6.5304778801706815</v>
      </c>
      <c r="M495" s="105">
        <f>IF(A2taxstdlife="n/a","n/a",IF(M$3&gt;(A2taxstdlife+$E495),(('PTRM input'!$G$144+'PTRM input'!$G$110)*$G$7)-SUM($G495:L495),(('PTRM input'!$G$144+'PTRM input'!$G$110)*$G$7)/A2taxstdlife))</f>
        <v>6.5304778801706815</v>
      </c>
      <c r="N495" s="105">
        <f>IF(A2taxstdlife="n/a","n/a",IF(N$3&gt;(A2taxstdlife+$E495),(('PTRM input'!$G$144+'PTRM input'!$G$110)*$G$7)-SUM($G495:M495),(('PTRM input'!$G$144+'PTRM input'!$G$110)*$G$7)/A2taxstdlife))</f>
        <v>6.5304778801706815</v>
      </c>
      <c r="O495" s="105">
        <f>IF(A2taxstdlife="n/a","n/a",IF(O$3&gt;(A2taxstdlife+$E495),(('PTRM input'!$G$144+'PTRM input'!$G$110)*$G$7)-SUM($G495:N495),(('PTRM input'!$G$144+'PTRM input'!$G$110)*$G$7)/A2taxstdlife))</f>
        <v>6.5304778801706815</v>
      </c>
      <c r="P495" s="105">
        <f>IF(A2taxstdlife="n/a","n/a",IF(P$3&gt;(A2taxstdlife+$E495),(('PTRM input'!$G$144+'PTRM input'!$G$110)*$G$7)-SUM($G495:O495),(('PTRM input'!$G$144+'PTRM input'!$G$110)*$G$7)/A2taxstdlife))</f>
        <v>6.5304778801706815</v>
      </c>
      <c r="Q495" s="105">
        <f>IF(A2taxstdlife="n/a","n/a",IF(Q$3&gt;(A2taxstdlife+$E495),(('PTRM input'!$G$144+'PTRM input'!$G$110)*$G$7)-SUM($G495:P495),(('PTRM input'!$G$144+'PTRM input'!$G$110)*$G$7)/A2taxstdlife))</f>
        <v>6.5304778801706815</v>
      </c>
      <c r="R495" s="105">
        <f>IF(A2taxstdlife="n/a","n/a",IF(R$3&gt;(A2taxstdlife+$E495),(('PTRM input'!$G$144+'PTRM input'!$G$110)*$G$7)-SUM($G495:Q495),(('PTRM input'!$G$144+'PTRM input'!$G$110)*$G$7)/A2taxstdlife))</f>
        <v>6.5304778801706815</v>
      </c>
      <c r="S495" s="105">
        <f>IF(A2taxstdlife="n/a","n/a",IF(S$3&gt;(A2taxstdlife+$E495),(('PTRM input'!$G$144+'PTRM input'!$G$110)*$G$7)-SUM($G495:R495),(('PTRM input'!$G$144+'PTRM input'!$G$110)*$G$7)/A2taxstdlife))</f>
        <v>6.5304778801706815</v>
      </c>
      <c r="T495" s="105">
        <f>IF(A2taxstdlife="n/a","n/a",IF(T$3&gt;(A2taxstdlife+$E495),(('PTRM input'!$G$144+'PTRM input'!$G$110)*$G$7)-SUM($G495:S495),(('PTRM input'!$G$144+'PTRM input'!$G$110)*$G$7)/A2taxstdlife))</f>
        <v>6.5304778801706815</v>
      </c>
      <c r="U495" s="105">
        <f>IF(A2taxstdlife="n/a","n/a",IF(U$3&gt;(A2taxstdlife+$E495),(('PTRM input'!$G$144+'PTRM input'!$G$110)*$G$7)-SUM($G495:T495),(('PTRM input'!$G$144+'PTRM input'!$G$110)*$G$7)/A2taxstdlife))</f>
        <v>6.5304778801706815</v>
      </c>
      <c r="V495" s="105">
        <f>IF(A2taxstdlife="n/a","n/a",IF(V$3&gt;(A2taxstdlife+$E495),(('PTRM input'!$G$144+'PTRM input'!$G$110)*$G$7)-SUM($G495:U495),(('PTRM input'!$G$144+'PTRM input'!$G$110)*$G$7)/A2taxstdlife))</f>
        <v>6.5304778801706815</v>
      </c>
      <c r="W495" s="105">
        <f>IF(A2taxstdlife="n/a","n/a",IF(W$3&gt;(A2taxstdlife+$E495),(('PTRM input'!$G$144+'PTRM input'!$G$110)*$G$7)-SUM($G495:V495),(('PTRM input'!$G$144+'PTRM input'!$G$110)*$G$7)/A2taxstdlife))</f>
        <v>6.5304778801706815</v>
      </c>
      <c r="X495" s="105">
        <f>IF(A2taxstdlife="n/a","n/a",IF(X$3&gt;(A2taxstdlife+$E495),(('PTRM input'!$G$144+'PTRM input'!$G$110)*$G$7)-SUM($G495:W495),(('PTRM input'!$G$144+'PTRM input'!$G$110)*$G$7)/A2taxstdlife))</f>
        <v>6.5304778801706815</v>
      </c>
      <c r="Y495" s="105">
        <f>IF(A2taxstdlife="n/a","n/a",IF(Y$3&gt;(A2taxstdlife+$E495),(('PTRM input'!$G$144+'PTRM input'!$G$110)*$G$7)-SUM($G495:X495),(('PTRM input'!$G$144+'PTRM input'!$G$110)*$G$7)/A2taxstdlife))</f>
        <v>6.5304778801706815</v>
      </c>
      <c r="Z495" s="105">
        <f>IF(A2taxstdlife="n/a","n/a",IF(Z$3&gt;(A2taxstdlife+$E495),(('PTRM input'!$G$144+'PTRM input'!$G$110)*$G$7)-SUM($G495:Y495),(('PTRM input'!$G$144+'PTRM input'!$G$110)*$G$7)/A2taxstdlife))</f>
        <v>6.5304778801706815</v>
      </c>
      <c r="AA495" s="105">
        <f>IF(A2taxstdlife="n/a","n/a",IF(AA$3&gt;(A2taxstdlife+$E495),(('PTRM input'!$G$144+'PTRM input'!$G$110)*$G$7)-SUM($G495:Z495),(('PTRM input'!$G$144+'PTRM input'!$G$110)*$G$7)/A2taxstdlife))</f>
        <v>6.5304778801706815</v>
      </c>
      <c r="AB495" s="105">
        <f>IF(A2taxstdlife="n/a","n/a",IF(AB$3&gt;(A2taxstdlife+$E495),(('PTRM input'!$G$144+'PTRM input'!$G$110)*$G$7)-SUM($G495:AA495),(('PTRM input'!$G$144+'PTRM input'!$G$110)*$G$7)/A2taxstdlife))</f>
        <v>6.5304778801706815</v>
      </c>
      <c r="AC495" s="105">
        <f>IF(A2taxstdlife="n/a","n/a",IF(AC$3&gt;(A2taxstdlife+$E495),(('PTRM input'!$G$144+'PTRM input'!$G$110)*$G$7)-SUM($G495:AB495),(('PTRM input'!$G$144+'PTRM input'!$G$110)*$G$7)/A2taxstdlife))</f>
        <v>6.5304778801706815</v>
      </c>
      <c r="AD495" s="105">
        <f>IF(A2taxstdlife="n/a","n/a",IF(AD$3&gt;(A2taxstdlife+$E495),(('PTRM input'!$G$144+'PTRM input'!$G$110)*$G$7)-SUM($G495:AC495),(('PTRM input'!$G$144+'PTRM input'!$G$110)*$G$7)/A2taxstdlife))</f>
        <v>6.5304778801706815</v>
      </c>
      <c r="AE495" s="105">
        <f>IF(A2taxstdlife="n/a","n/a",IF(AE$3&gt;(A2taxstdlife+$E495),(('PTRM input'!$G$144+'PTRM input'!$G$110)*$G$7)-SUM($G495:AD495),(('PTRM input'!$G$144+'PTRM input'!$G$110)*$G$7)/A2taxstdlife))</f>
        <v>6.5304778801706815</v>
      </c>
      <c r="AF495" s="105">
        <f>IF(A2taxstdlife="n/a","n/a",IF(AF$3&gt;(A2taxstdlife+$E495),(('PTRM input'!$G$144+'PTRM input'!$G$110)*$G$7)-SUM($G495:AE495),(('PTRM input'!$G$144+'PTRM input'!$G$110)*$G$7)/A2taxstdlife))</f>
        <v>6.5304778801706815</v>
      </c>
      <c r="AG495" s="105">
        <f>IF(A2taxstdlife="n/a","n/a",IF(AG$3&gt;(A2taxstdlife+$E495),(('PTRM input'!$G$144+'PTRM input'!$G$110)*$G$7)-SUM($G495:AF495),(('PTRM input'!$G$144+'PTRM input'!$G$110)*$G$7)/A2taxstdlife))</f>
        <v>6.5304778801706815</v>
      </c>
      <c r="AH495" s="105">
        <f>IF(A2taxstdlife="n/a","n/a",IF(AH$3&gt;(A2taxstdlife+$E495),(('PTRM input'!$G$144+'PTRM input'!$G$110)*$G$7)-SUM($G495:AG495),(('PTRM input'!$G$144+'PTRM input'!$G$110)*$G$7)/A2taxstdlife))</f>
        <v>6.5304778801706815</v>
      </c>
      <c r="AI495" s="105">
        <f>IF(A2taxstdlife="n/a","n/a",IF(AI$3&gt;(A2taxstdlife+$E495),(('PTRM input'!$G$144+'PTRM input'!$G$110)*$G$7)-SUM($G495:AH495),(('PTRM input'!$G$144+'PTRM input'!$G$110)*$G$7)/A2taxstdlife))</f>
        <v>6.5304778801706815</v>
      </c>
      <c r="AJ495" s="105">
        <f>IF(A2taxstdlife="n/a","n/a",IF(AJ$3&gt;(A2taxstdlife+$E495),(('PTRM input'!$G$144+'PTRM input'!$G$110)*$G$7)-SUM($G495:AI495),(('PTRM input'!$G$144+'PTRM input'!$G$110)*$G$7)/A2taxstdlife))</f>
        <v>6.5304778801706815</v>
      </c>
      <c r="AK495" s="105">
        <f>IF(A2taxstdlife="n/a","n/a",IF(AK$3&gt;(A2taxstdlife+$E495),(('PTRM input'!$G$144+'PTRM input'!$G$110)*$G$7)-SUM($G495:AJ495),(('PTRM input'!$G$144+'PTRM input'!$G$110)*$G$7)/A2taxstdlife))</f>
        <v>6.5304778801706815</v>
      </c>
      <c r="AL495" s="105">
        <f>IF(A2taxstdlife="n/a","n/a",IF(AL$3&gt;(A2taxstdlife+$E495),(('PTRM input'!$G$144+'PTRM input'!$G$110)*$G$7)-SUM($G495:AK495),(('PTRM input'!$G$144+'PTRM input'!$G$110)*$G$7)/A2taxstdlife))</f>
        <v>6.5304778801706815</v>
      </c>
      <c r="AM495" s="105">
        <f>IF(A2taxstdlife="n/a","n/a",IF(AM$3&gt;(A2taxstdlife+$E495),(('PTRM input'!$G$144+'PTRM input'!$G$110)*$G$7)-SUM($G495:AL495),(('PTRM input'!$G$144+'PTRM input'!$G$110)*$G$7)/A2taxstdlife))</f>
        <v>6.5304778801706815</v>
      </c>
      <c r="AN495" s="105">
        <f>IF(A2taxstdlife="n/a","n/a",IF(AN$3&gt;(A2taxstdlife+$E495),(('PTRM input'!$G$144+'PTRM input'!$G$110)*$G$7)-SUM($G495:AM495),(('PTRM input'!$G$144+'PTRM input'!$G$110)*$G$7)/A2taxstdlife))</f>
        <v>6.5304778801706815</v>
      </c>
      <c r="AO495" s="105">
        <f>IF(A2taxstdlife="n/a","n/a",IF(AO$3&gt;(A2taxstdlife+$E495),(('PTRM input'!$G$144+'PTRM input'!$G$110)*$G$7)-SUM($G495:AN495),(('PTRM input'!$G$144+'PTRM input'!$G$110)*$G$7)/A2taxstdlife))</f>
        <v>6.5304778801706815</v>
      </c>
      <c r="AP495" s="105">
        <f>IF(A2taxstdlife="n/a","n/a",IF(AP$3&gt;(A2taxstdlife+$E495),(('PTRM input'!$G$144+'PTRM input'!$G$110)*$G$7)-SUM($G495:AO495),(('PTRM input'!$G$144+'PTRM input'!$G$110)*$G$7)/A2taxstdlife))</f>
        <v>6.5304778801706815</v>
      </c>
      <c r="AQ495" s="105">
        <f>IF(A2taxstdlife="n/a","n/a",IF(AQ$3&gt;(A2taxstdlife+$E495),(('PTRM input'!$G$144+'PTRM input'!$G$110)*$G$7)-SUM($G495:AP495),(('PTRM input'!$G$144+'PTRM input'!$G$110)*$G$7)/A2taxstdlife))</f>
        <v>6.5304778801706815</v>
      </c>
      <c r="AR495" s="105">
        <f>IF(A2taxstdlife="n/a","n/a",IF(AR$3&gt;(A2taxstdlife+$E495),(('PTRM input'!$G$144+'PTRM input'!$G$110)*$G$7)-SUM($G495:AQ495),(('PTRM input'!$G$144+'PTRM input'!$G$110)*$G$7)/A2taxstdlife))</f>
        <v>6.5304778801706815</v>
      </c>
      <c r="AS495" s="105">
        <f>IF(A2taxstdlife="n/a","n/a",IF(AS$3&gt;(A2taxstdlife+$E495),(('PTRM input'!$G$144+'PTRM input'!$G$110)*$G$7)-SUM($G495:AR495),(('PTRM input'!$G$144+'PTRM input'!$G$110)*$G$7)/A2taxstdlife))</f>
        <v>6.5304778801706815</v>
      </c>
      <c r="AT495" s="105">
        <f>IF(A2taxstdlife="n/a","n/a",IF(AT$3&gt;(A2taxstdlife+$E495),(('PTRM input'!$G$144+'PTRM input'!$G$110)*$G$7)-SUM($G495:AS495),(('PTRM input'!$G$144+'PTRM input'!$G$110)*$G$7)/A2taxstdlife))</f>
        <v>6.5304778801706815</v>
      </c>
      <c r="AU495" s="105">
        <f>IF(A2taxstdlife="n/a","n/a",IF(AU$3&gt;(A2taxstdlife+$E495),(('PTRM input'!$G$144+'PTRM input'!$G$110)*$G$7)-SUM($G495:AT495),(('PTRM input'!$G$144+'PTRM input'!$G$110)*$G$7)/A2taxstdlife))</f>
        <v>6.5304778801706815</v>
      </c>
      <c r="AV495" s="105">
        <f>IF(A2taxstdlife="n/a","n/a",IF(AV$3&gt;(A2taxstdlife+$E495),(('PTRM input'!$G$144+'PTRM input'!$G$110)*$G$7)-SUM($G495:AU495),(('PTRM input'!$G$144+'PTRM input'!$G$110)*$G$7)/A2taxstdlife))</f>
        <v>6.5304778801706815</v>
      </c>
      <c r="AW495" s="105">
        <f>IF(A2taxstdlife="n/a","n/a",IF(AW$3&gt;(A2taxstdlife+$E495),(('PTRM input'!$G$144+'PTRM input'!$G$110)*$G$7)-SUM($G495:AV495),(('PTRM input'!$G$144+'PTRM input'!$G$110)*$G$7)/A2taxstdlife))</f>
        <v>6.5304778801706815</v>
      </c>
      <c r="AX495" s="105">
        <f>IF(A2taxstdlife="n/a","n/a",IF(AX$3&gt;(A2taxstdlife+$E495),(('PTRM input'!$G$144+'PTRM input'!$G$110)*$G$7)-SUM($G495:AW495),(('PTRM input'!$G$144+'PTRM input'!$G$110)*$G$7)/A2taxstdlife))</f>
        <v>6.5304778801706815</v>
      </c>
      <c r="AY495" s="105">
        <f>IF(A2taxstdlife="n/a","n/a",IF(AY$3&gt;(A2taxstdlife+$E495),(('PTRM input'!$G$144+'PTRM input'!$G$110)*$G$7)-SUM($G495:AX495),(('PTRM input'!$G$144+'PTRM input'!$G$110)*$G$7)/A2taxstdlife))</f>
        <v>6.5304778801706815</v>
      </c>
      <c r="AZ495" s="105">
        <f>IF(A2taxstdlife="n/a","n/a",IF(AZ$3&gt;(A2taxstdlife+$E495),(('PTRM input'!$G$144+'PTRM input'!$G$110)*$G$7)-SUM($G495:AY495),(('PTRM input'!$G$144+'PTRM input'!$G$110)*$G$7)/A2taxstdlife))</f>
        <v>6.5304778801706815</v>
      </c>
      <c r="BA495" s="105">
        <f>IF(A2taxstdlife="n/a","n/a",IF(BA$3&gt;(A2taxstdlife+$E495),(('PTRM input'!$G$144+'PTRM input'!$G$110)*$G$7)-SUM($G495:AZ495),(('PTRM input'!$G$144+'PTRM input'!$G$110)*$G$7)/A2taxstdlife))</f>
        <v>6.5304778801706815</v>
      </c>
      <c r="BB495" s="105">
        <f>IF(A2taxstdlife="n/a","n/a",IF(BB$3&gt;(A2taxstdlife+$E495),(('PTRM input'!$G$144+'PTRM input'!$G$110)*$G$7)-SUM($G495:BA495),(('PTRM input'!$G$144+'PTRM input'!$G$110)*$G$7)/A2taxstdlife))</f>
        <v>5.6843418860808015E-14</v>
      </c>
      <c r="BC495" s="105">
        <f>IF(A2taxstdlife="n/a","n/a",IF(BC$3&gt;(A2taxstdlife+$E495),(('PTRM input'!$G$144+'PTRM input'!$G$110)*$G$7)-SUM($G495:BB495),(('PTRM input'!$G$144+'PTRM input'!$G$110)*$G$7)/A2taxstdlife))</f>
        <v>0</v>
      </c>
      <c r="BD495" s="105">
        <f>IF(A2taxstdlife="n/a","n/a",IF(BD$3&gt;(A2taxstdlife+$E495),(('PTRM input'!$G$144+'PTRM input'!$G$110)*$G$7)-SUM($G495:BC495),(('PTRM input'!$G$144+'PTRM input'!$G$110)*$G$7)/A2taxstdlife))</f>
        <v>0</v>
      </c>
      <c r="BE495" s="105">
        <f>IF(A2taxstdlife="n/a","n/a",IF(BE$3&gt;(A2taxstdlife+$E495),(('PTRM input'!$G$144+'PTRM input'!$G$110)*$G$7)-SUM($G495:BD495),(('PTRM input'!$G$144+'PTRM input'!$G$110)*$G$7)/A2taxstdlife))</f>
        <v>0</v>
      </c>
      <c r="BF495" s="105">
        <f>IF(A2taxstdlife="n/a","n/a",IF(BF$3&gt;(A2taxstdlife+$E495),(('PTRM input'!$G$144+'PTRM input'!$G$110)*$G$7)-SUM($G495:BE495),(('PTRM input'!$G$144+'PTRM input'!$G$110)*$G$7)/A2taxstdlife))</f>
        <v>0</v>
      </c>
      <c r="BG495" s="105">
        <f>IF(A2taxstdlife="n/a","n/a",IF(BG$3&gt;(A2taxstdlife+$E495),(('PTRM input'!$G$144+'PTRM input'!$G$110)*$G$7)-SUM($G495:BF495),(('PTRM input'!$G$144+'PTRM input'!$G$110)*$G$7)/A2taxstdlife))</f>
        <v>0</v>
      </c>
      <c r="BH495" s="105">
        <f>IF(A2taxstdlife="n/a","n/a",IF(BH$3&gt;(A2taxstdlife+$E495),(('PTRM input'!$G$144+'PTRM input'!$G$110)*$G$7)-SUM($G495:BG495),(('PTRM input'!$G$144+'PTRM input'!$G$110)*$G$7)/A2taxstdlife))</f>
        <v>0</v>
      </c>
      <c r="BI495" s="105">
        <f>IF(A2taxstdlife="n/a","n/a",IF(BI$3&gt;(A2taxstdlife+$E495),(('PTRM input'!$G$144+'PTRM input'!$G$110)*$G$7)-SUM($G495:BH495),(('PTRM input'!$G$144+'PTRM input'!$G$110)*$G$7)/A2taxstdlife))</f>
        <v>0</v>
      </c>
      <c r="BJ495" s="17"/>
      <c r="BK495" s="17"/>
      <c r="BL495" s="17"/>
      <c r="BM495" s="17"/>
    </row>
    <row r="496" spans="1:65" s="4" customFormat="1" ht="12.75" customHeight="1" outlineLevel="2">
      <c r="A496" s="17"/>
      <c r="B496" s="17"/>
      <c r="C496" s="32"/>
      <c r="D496" s="930"/>
      <c r="E496" s="167">
        <v>2</v>
      </c>
      <c r="F496" s="34"/>
      <c r="G496" s="184"/>
      <c r="H496" s="185"/>
      <c r="I496" s="105">
        <f>IF(A2taxstdlife="n/a","n/a",IF(I$3&gt;(A2taxstdlife+$E496),(('PTRM input'!$H$144+'PTRM input'!$H$110)*$H$7)-SUM($H496:H496),(('PTRM input'!$H$144+'PTRM input'!$H$110)*$H$7)/A2taxstdlife))</f>
        <v>7.4629526173689644</v>
      </c>
      <c r="J496" s="105">
        <f>IF(A2taxstdlife="n/a","n/a",IF(J$3&gt;(A2taxstdlife+$E496),(('PTRM input'!$H$144+'PTRM input'!$H$110)*$H$7)-SUM($H496:I496),(('PTRM input'!$H$144+'PTRM input'!$H$110)*$H$7)/A2taxstdlife))</f>
        <v>7.4629526173689644</v>
      </c>
      <c r="K496" s="105">
        <f>IF(A2taxstdlife="n/a","n/a",IF(K$3&gt;(A2taxstdlife+$E496),(('PTRM input'!$H$144+'PTRM input'!$H$110)*$H$7)-SUM($H496:J496),(('PTRM input'!$H$144+'PTRM input'!$H$110)*$H$7)/A2taxstdlife))</f>
        <v>7.4629526173689644</v>
      </c>
      <c r="L496" s="105">
        <f>IF(A2taxstdlife="n/a","n/a",IF(L$3&gt;(A2taxstdlife+$E496),(('PTRM input'!$H$144+'PTRM input'!$H$110)*$H$7)-SUM($H496:K496),(('PTRM input'!$H$144+'PTRM input'!$H$110)*$H$7)/A2taxstdlife))</f>
        <v>7.4629526173689644</v>
      </c>
      <c r="M496" s="105">
        <f>IF(A2taxstdlife="n/a","n/a",IF(M$3&gt;(A2taxstdlife+$E496),(('PTRM input'!$H$144+'PTRM input'!$H$110)*$H$7)-SUM($H496:L496),(('PTRM input'!$H$144+'PTRM input'!$H$110)*$H$7)/A2taxstdlife))</f>
        <v>7.4629526173689644</v>
      </c>
      <c r="N496" s="105">
        <f>IF(A2taxstdlife="n/a","n/a",IF(N$3&gt;(A2taxstdlife+$E496),(('PTRM input'!$H$144+'PTRM input'!$H$110)*$H$7)-SUM($H496:M496),(('PTRM input'!$H$144+'PTRM input'!$H$110)*$H$7)/A2taxstdlife))</f>
        <v>7.4629526173689644</v>
      </c>
      <c r="O496" s="105">
        <f>IF(A2taxstdlife="n/a","n/a",IF(O$3&gt;(A2taxstdlife+$E496),(('PTRM input'!$H$144+'PTRM input'!$H$110)*$H$7)-SUM($H496:N496),(('PTRM input'!$H$144+'PTRM input'!$H$110)*$H$7)/A2taxstdlife))</f>
        <v>7.4629526173689644</v>
      </c>
      <c r="P496" s="105">
        <f>IF(A2taxstdlife="n/a","n/a",IF(P$3&gt;(A2taxstdlife+$E496),(('PTRM input'!$H$144+'PTRM input'!$H$110)*$H$7)-SUM($H496:O496),(('PTRM input'!$H$144+'PTRM input'!$H$110)*$H$7)/A2taxstdlife))</f>
        <v>7.4629526173689644</v>
      </c>
      <c r="Q496" s="105">
        <f>IF(A2taxstdlife="n/a","n/a",IF(Q$3&gt;(A2taxstdlife+$E496),(('PTRM input'!$H$144+'PTRM input'!$H$110)*$H$7)-SUM($H496:P496),(('PTRM input'!$H$144+'PTRM input'!$H$110)*$H$7)/A2taxstdlife))</f>
        <v>7.4629526173689644</v>
      </c>
      <c r="R496" s="105">
        <f>IF(A2taxstdlife="n/a","n/a",IF(R$3&gt;(A2taxstdlife+$E496),(('PTRM input'!$H$144+'PTRM input'!$H$110)*$H$7)-SUM($H496:Q496),(('PTRM input'!$H$144+'PTRM input'!$H$110)*$H$7)/A2taxstdlife))</f>
        <v>7.4629526173689644</v>
      </c>
      <c r="S496" s="105">
        <f>IF(A2taxstdlife="n/a","n/a",IF(S$3&gt;(A2taxstdlife+$E496),(('PTRM input'!$H$144+'PTRM input'!$H$110)*$H$7)-SUM($H496:R496),(('PTRM input'!$H$144+'PTRM input'!$H$110)*$H$7)/A2taxstdlife))</f>
        <v>7.4629526173689644</v>
      </c>
      <c r="T496" s="105">
        <f>IF(A2taxstdlife="n/a","n/a",IF(T$3&gt;(A2taxstdlife+$E496),(('PTRM input'!$H$144+'PTRM input'!$H$110)*$H$7)-SUM($H496:S496),(('PTRM input'!$H$144+'PTRM input'!$H$110)*$H$7)/A2taxstdlife))</f>
        <v>7.4629526173689644</v>
      </c>
      <c r="U496" s="105">
        <f>IF(A2taxstdlife="n/a","n/a",IF(U$3&gt;(A2taxstdlife+$E496),(('PTRM input'!$H$144+'PTRM input'!$H$110)*$H$7)-SUM($H496:T496),(('PTRM input'!$H$144+'PTRM input'!$H$110)*$H$7)/A2taxstdlife))</f>
        <v>7.4629526173689644</v>
      </c>
      <c r="V496" s="105">
        <f>IF(A2taxstdlife="n/a","n/a",IF(V$3&gt;(A2taxstdlife+$E496),(('PTRM input'!$H$144+'PTRM input'!$H$110)*$H$7)-SUM($H496:U496),(('PTRM input'!$H$144+'PTRM input'!$H$110)*$H$7)/A2taxstdlife))</f>
        <v>7.4629526173689644</v>
      </c>
      <c r="W496" s="105">
        <f>IF(A2taxstdlife="n/a","n/a",IF(W$3&gt;(A2taxstdlife+$E496),(('PTRM input'!$H$144+'PTRM input'!$H$110)*$H$7)-SUM($H496:V496),(('PTRM input'!$H$144+'PTRM input'!$H$110)*$H$7)/A2taxstdlife))</f>
        <v>7.4629526173689644</v>
      </c>
      <c r="X496" s="105">
        <f>IF(A2taxstdlife="n/a","n/a",IF(X$3&gt;(A2taxstdlife+$E496),(('PTRM input'!$H$144+'PTRM input'!$H$110)*$H$7)-SUM($H496:W496),(('PTRM input'!$H$144+'PTRM input'!$H$110)*$H$7)/A2taxstdlife))</f>
        <v>7.4629526173689644</v>
      </c>
      <c r="Y496" s="105">
        <f>IF(A2taxstdlife="n/a","n/a",IF(Y$3&gt;(A2taxstdlife+$E496),(('PTRM input'!$H$144+'PTRM input'!$H$110)*$H$7)-SUM($H496:X496),(('PTRM input'!$H$144+'PTRM input'!$H$110)*$H$7)/A2taxstdlife))</f>
        <v>7.4629526173689644</v>
      </c>
      <c r="Z496" s="105">
        <f>IF(A2taxstdlife="n/a","n/a",IF(Z$3&gt;(A2taxstdlife+$E496),(('PTRM input'!$H$144+'PTRM input'!$H$110)*$H$7)-SUM($H496:Y496),(('PTRM input'!$H$144+'PTRM input'!$H$110)*$H$7)/A2taxstdlife))</f>
        <v>7.4629526173689644</v>
      </c>
      <c r="AA496" s="105">
        <f>IF(A2taxstdlife="n/a","n/a",IF(AA$3&gt;(A2taxstdlife+$E496),(('PTRM input'!$H$144+'PTRM input'!$H$110)*$H$7)-SUM($H496:Z496),(('PTRM input'!$H$144+'PTRM input'!$H$110)*$H$7)/A2taxstdlife))</f>
        <v>7.4629526173689644</v>
      </c>
      <c r="AB496" s="105">
        <f>IF(A2taxstdlife="n/a","n/a",IF(AB$3&gt;(A2taxstdlife+$E496),(('PTRM input'!$H$144+'PTRM input'!$H$110)*$H$7)-SUM($H496:AA496),(('PTRM input'!$H$144+'PTRM input'!$H$110)*$H$7)/A2taxstdlife))</f>
        <v>7.4629526173689644</v>
      </c>
      <c r="AC496" s="105">
        <f>IF(A2taxstdlife="n/a","n/a",IF(AC$3&gt;(A2taxstdlife+$E496),(('PTRM input'!$H$144+'PTRM input'!$H$110)*$H$7)-SUM($H496:AB496),(('PTRM input'!$H$144+'PTRM input'!$H$110)*$H$7)/A2taxstdlife))</f>
        <v>7.4629526173689644</v>
      </c>
      <c r="AD496" s="105">
        <f>IF(A2taxstdlife="n/a","n/a",IF(AD$3&gt;(A2taxstdlife+$E496),(('PTRM input'!$H$144+'PTRM input'!$H$110)*$H$7)-SUM($H496:AC496),(('PTRM input'!$H$144+'PTRM input'!$H$110)*$H$7)/A2taxstdlife))</f>
        <v>7.4629526173689644</v>
      </c>
      <c r="AE496" s="105">
        <f>IF(A2taxstdlife="n/a","n/a",IF(AE$3&gt;(A2taxstdlife+$E496),(('PTRM input'!$H$144+'PTRM input'!$H$110)*$H$7)-SUM($H496:AD496),(('PTRM input'!$H$144+'PTRM input'!$H$110)*$H$7)/A2taxstdlife))</f>
        <v>7.4629526173689644</v>
      </c>
      <c r="AF496" s="105">
        <f>IF(A2taxstdlife="n/a","n/a",IF(AF$3&gt;(A2taxstdlife+$E496),(('PTRM input'!$H$144+'PTRM input'!$H$110)*$H$7)-SUM($H496:AE496),(('PTRM input'!$H$144+'PTRM input'!$H$110)*$H$7)/A2taxstdlife))</f>
        <v>7.4629526173689644</v>
      </c>
      <c r="AG496" s="105">
        <f>IF(A2taxstdlife="n/a","n/a",IF(AG$3&gt;(A2taxstdlife+$E496),(('PTRM input'!$H$144+'PTRM input'!$H$110)*$H$7)-SUM($H496:AF496),(('PTRM input'!$H$144+'PTRM input'!$H$110)*$H$7)/A2taxstdlife))</f>
        <v>7.4629526173689644</v>
      </c>
      <c r="AH496" s="105">
        <f>IF(A2taxstdlife="n/a","n/a",IF(AH$3&gt;(A2taxstdlife+$E496),(('PTRM input'!$H$144+'PTRM input'!$H$110)*$H$7)-SUM($H496:AG496),(('PTRM input'!$H$144+'PTRM input'!$H$110)*$H$7)/A2taxstdlife))</f>
        <v>7.4629526173689644</v>
      </c>
      <c r="AI496" s="105">
        <f>IF(A2taxstdlife="n/a","n/a",IF(AI$3&gt;(A2taxstdlife+$E496),(('PTRM input'!$H$144+'PTRM input'!$H$110)*$H$7)-SUM($H496:AH496),(('PTRM input'!$H$144+'PTRM input'!$H$110)*$H$7)/A2taxstdlife))</f>
        <v>7.4629526173689644</v>
      </c>
      <c r="AJ496" s="105">
        <f>IF(A2taxstdlife="n/a","n/a",IF(AJ$3&gt;(A2taxstdlife+$E496),(('PTRM input'!$H$144+'PTRM input'!$H$110)*$H$7)-SUM($H496:AI496),(('PTRM input'!$H$144+'PTRM input'!$H$110)*$H$7)/A2taxstdlife))</f>
        <v>7.4629526173689644</v>
      </c>
      <c r="AK496" s="105">
        <f>IF(A2taxstdlife="n/a","n/a",IF(AK$3&gt;(A2taxstdlife+$E496),(('PTRM input'!$H$144+'PTRM input'!$H$110)*$H$7)-SUM($H496:AJ496),(('PTRM input'!$H$144+'PTRM input'!$H$110)*$H$7)/A2taxstdlife))</f>
        <v>7.4629526173689644</v>
      </c>
      <c r="AL496" s="105">
        <f>IF(A2taxstdlife="n/a","n/a",IF(AL$3&gt;(A2taxstdlife+$E496),(('PTRM input'!$H$144+'PTRM input'!$H$110)*$H$7)-SUM($H496:AK496),(('PTRM input'!$H$144+'PTRM input'!$H$110)*$H$7)/A2taxstdlife))</f>
        <v>7.4629526173689644</v>
      </c>
      <c r="AM496" s="105">
        <f>IF(A2taxstdlife="n/a","n/a",IF(AM$3&gt;(A2taxstdlife+$E496),(('PTRM input'!$H$144+'PTRM input'!$H$110)*$H$7)-SUM($H496:AL496),(('PTRM input'!$H$144+'PTRM input'!$H$110)*$H$7)/A2taxstdlife))</f>
        <v>7.4629526173689644</v>
      </c>
      <c r="AN496" s="105">
        <f>IF(A2taxstdlife="n/a","n/a",IF(AN$3&gt;(A2taxstdlife+$E496),(('PTRM input'!$H$144+'PTRM input'!$H$110)*$H$7)-SUM($H496:AM496),(('PTRM input'!$H$144+'PTRM input'!$H$110)*$H$7)/A2taxstdlife))</f>
        <v>7.4629526173689644</v>
      </c>
      <c r="AO496" s="105">
        <f>IF(A2taxstdlife="n/a","n/a",IF(AO$3&gt;(A2taxstdlife+$E496),(('PTRM input'!$H$144+'PTRM input'!$H$110)*$H$7)-SUM($H496:AN496),(('PTRM input'!$H$144+'PTRM input'!$H$110)*$H$7)/A2taxstdlife))</f>
        <v>7.4629526173689644</v>
      </c>
      <c r="AP496" s="105">
        <f>IF(A2taxstdlife="n/a","n/a",IF(AP$3&gt;(A2taxstdlife+$E496),(('PTRM input'!$H$144+'PTRM input'!$H$110)*$H$7)-SUM($H496:AO496),(('PTRM input'!$H$144+'PTRM input'!$H$110)*$H$7)/A2taxstdlife))</f>
        <v>7.4629526173689644</v>
      </c>
      <c r="AQ496" s="105">
        <f>IF(A2taxstdlife="n/a","n/a",IF(AQ$3&gt;(A2taxstdlife+$E496),(('PTRM input'!$H$144+'PTRM input'!$H$110)*$H$7)-SUM($H496:AP496),(('PTRM input'!$H$144+'PTRM input'!$H$110)*$H$7)/A2taxstdlife))</f>
        <v>7.4629526173689644</v>
      </c>
      <c r="AR496" s="105">
        <f>IF(A2taxstdlife="n/a","n/a",IF(AR$3&gt;(A2taxstdlife+$E496),(('PTRM input'!$H$144+'PTRM input'!$H$110)*$H$7)-SUM($H496:AQ496),(('PTRM input'!$H$144+'PTRM input'!$H$110)*$H$7)/A2taxstdlife))</f>
        <v>7.4629526173689644</v>
      </c>
      <c r="AS496" s="105">
        <f>IF(A2taxstdlife="n/a","n/a",IF(AS$3&gt;(A2taxstdlife+$E496),(('PTRM input'!$H$144+'PTRM input'!$H$110)*$H$7)-SUM($H496:AR496),(('PTRM input'!$H$144+'PTRM input'!$H$110)*$H$7)/A2taxstdlife))</f>
        <v>7.4629526173689644</v>
      </c>
      <c r="AT496" s="105">
        <f>IF(A2taxstdlife="n/a","n/a",IF(AT$3&gt;(A2taxstdlife+$E496),(('PTRM input'!$H$144+'PTRM input'!$H$110)*$H$7)-SUM($H496:AS496),(('PTRM input'!$H$144+'PTRM input'!$H$110)*$H$7)/A2taxstdlife))</f>
        <v>7.4629526173689644</v>
      </c>
      <c r="AU496" s="105">
        <f>IF(A2taxstdlife="n/a","n/a",IF(AU$3&gt;(A2taxstdlife+$E496),(('PTRM input'!$H$144+'PTRM input'!$H$110)*$H$7)-SUM($H496:AT496),(('PTRM input'!$H$144+'PTRM input'!$H$110)*$H$7)/A2taxstdlife))</f>
        <v>7.4629526173689644</v>
      </c>
      <c r="AV496" s="105">
        <f>IF(A2taxstdlife="n/a","n/a",IF(AV$3&gt;(A2taxstdlife+$E496),(('PTRM input'!$H$144+'PTRM input'!$H$110)*$H$7)-SUM($H496:AU496),(('PTRM input'!$H$144+'PTRM input'!$H$110)*$H$7)/A2taxstdlife))</f>
        <v>7.4629526173689644</v>
      </c>
      <c r="AW496" s="105">
        <f>IF(A2taxstdlife="n/a","n/a",IF(AW$3&gt;(A2taxstdlife+$E496),(('PTRM input'!$H$144+'PTRM input'!$H$110)*$H$7)-SUM($H496:AV496),(('PTRM input'!$H$144+'PTRM input'!$H$110)*$H$7)/A2taxstdlife))</f>
        <v>7.4629526173689644</v>
      </c>
      <c r="AX496" s="105">
        <f>IF(A2taxstdlife="n/a","n/a",IF(AX$3&gt;(A2taxstdlife+$E496),(('PTRM input'!$H$144+'PTRM input'!$H$110)*$H$7)-SUM($H496:AW496),(('PTRM input'!$H$144+'PTRM input'!$H$110)*$H$7)/A2taxstdlife))</f>
        <v>7.4629526173689644</v>
      </c>
      <c r="AY496" s="105">
        <f>IF(A2taxstdlife="n/a","n/a",IF(AY$3&gt;(A2taxstdlife+$E496),(('PTRM input'!$H$144+'PTRM input'!$H$110)*$H$7)-SUM($H496:AX496),(('PTRM input'!$H$144+'PTRM input'!$H$110)*$H$7)/A2taxstdlife))</f>
        <v>7.4629526173689644</v>
      </c>
      <c r="AZ496" s="105">
        <f>IF(A2taxstdlife="n/a","n/a",IF(AZ$3&gt;(A2taxstdlife+$E496),(('PTRM input'!$H$144+'PTRM input'!$H$110)*$H$7)-SUM($H496:AY496),(('PTRM input'!$H$144+'PTRM input'!$H$110)*$H$7)/A2taxstdlife))</f>
        <v>7.4629526173689644</v>
      </c>
      <c r="BA496" s="105">
        <f>IF(A2taxstdlife="n/a","n/a",IF(BA$3&gt;(A2taxstdlife+$E496),(('PTRM input'!$H$144+'PTRM input'!$H$110)*$H$7)-SUM($H496:AZ496),(('PTRM input'!$H$144+'PTRM input'!$H$110)*$H$7)/A2taxstdlife))</f>
        <v>7.4629526173689644</v>
      </c>
      <c r="BB496" s="105">
        <f>IF(A2taxstdlife="n/a","n/a",IF(BB$3&gt;(A2taxstdlife+$E496),(('PTRM input'!$H$144+'PTRM input'!$H$110)*$H$7)-SUM($H496:BA496),(('PTRM input'!$H$144+'PTRM input'!$H$110)*$H$7)/A2taxstdlife))</f>
        <v>7.4629526173689644</v>
      </c>
      <c r="BC496" s="105">
        <f>IF(A2taxstdlife="n/a","n/a",IF(BC$3&gt;(A2taxstdlife+$E496),(('PTRM input'!$H$144+'PTRM input'!$H$110)*$H$7)-SUM($H496:BB496),(('PTRM input'!$H$144+'PTRM input'!$H$110)*$H$7)/A2taxstdlife))</f>
        <v>1.7053025658242404E-13</v>
      </c>
      <c r="BD496" s="105">
        <f>IF(A2taxstdlife="n/a","n/a",IF(BD$3&gt;(A2taxstdlife+$E496),(('PTRM input'!$H$144+'PTRM input'!$H$110)*$H$7)-SUM($H496:BC496),(('PTRM input'!$H$144+'PTRM input'!$H$110)*$H$7)/A2taxstdlife))</f>
        <v>0</v>
      </c>
      <c r="BE496" s="105">
        <f>IF(A2taxstdlife="n/a","n/a",IF(BE$3&gt;(A2taxstdlife+$E496),(('PTRM input'!$H$144+'PTRM input'!$H$110)*$H$7)-SUM($H496:BD496),(('PTRM input'!$H$144+'PTRM input'!$H$110)*$H$7)/A2taxstdlife))</f>
        <v>0</v>
      </c>
      <c r="BF496" s="105">
        <f>IF(A2taxstdlife="n/a","n/a",IF(BF$3&gt;(A2taxstdlife+$E496),(('PTRM input'!$H$144+'PTRM input'!$H$110)*$H$7)-SUM($H496:BE496),(('PTRM input'!$H$144+'PTRM input'!$H$110)*$H$7)/A2taxstdlife))</f>
        <v>0</v>
      </c>
      <c r="BG496" s="105">
        <f>IF(A2taxstdlife="n/a","n/a",IF(BG$3&gt;(A2taxstdlife+$E496),(('PTRM input'!$H$144+'PTRM input'!$H$110)*$H$7)-SUM($H496:BF496),(('PTRM input'!$H$144+'PTRM input'!$H$110)*$H$7)/A2taxstdlife))</f>
        <v>0</v>
      </c>
      <c r="BH496" s="105">
        <f>IF(A2taxstdlife="n/a","n/a",IF(BH$3&gt;(A2taxstdlife+$E496),(('PTRM input'!$H$144+'PTRM input'!$H$110)*$H$7)-SUM($H496:BG496),(('PTRM input'!$H$144+'PTRM input'!$H$110)*$H$7)/A2taxstdlife))</f>
        <v>0</v>
      </c>
      <c r="BI496" s="105">
        <f>IF(A2taxstdlife="n/a","n/a",IF(BI$3&gt;(A2taxstdlife+$E496),(('PTRM input'!$H$144+'PTRM input'!$H$110)*$H$7)-SUM($H496:BH496),(('PTRM input'!$H$144+'PTRM input'!$H$110)*$H$7)/A2taxstdlife))</f>
        <v>0</v>
      </c>
      <c r="BJ496" s="105"/>
      <c r="BK496" s="17"/>
      <c r="BL496" s="17"/>
      <c r="BM496" s="17"/>
    </row>
    <row r="497" spans="1:65" s="4" customFormat="1" ht="12.75" customHeight="1" outlineLevel="2">
      <c r="A497" s="17"/>
      <c r="B497" s="17"/>
      <c r="C497" s="32"/>
      <c r="D497" s="930"/>
      <c r="E497" s="167">
        <v>3</v>
      </c>
      <c r="F497" s="34"/>
      <c r="G497" s="184"/>
      <c r="H497" s="186"/>
      <c r="I497" s="185"/>
      <c r="J497" s="105">
        <f>IF(A2taxstdlife="n/a","n/a",IF(J$3&gt;(A2taxstdlife+$E497),(('PTRM input'!$I$144+'PTRM input'!$I$110)*$I$7)-SUM($I497:I497),(('PTRM input'!$I$144+'PTRM input'!$I$110)*$I$7)/A2taxstdlife))</f>
        <v>7.7344307685204212</v>
      </c>
      <c r="K497" s="105">
        <f>IF(A2taxstdlife="n/a","n/a",IF(K$3&gt;(A2taxstdlife+$E497),(('PTRM input'!$I$144+'PTRM input'!$I$110)*$I$7)-SUM($I497:J497),(('PTRM input'!$I$144+'PTRM input'!$I$110)*$I$7)/A2taxstdlife))</f>
        <v>7.7344307685204212</v>
      </c>
      <c r="L497" s="105">
        <f>IF(A2taxstdlife="n/a","n/a",IF(L$3&gt;(A2taxstdlife+$E497),(('PTRM input'!$I$144+'PTRM input'!$I$110)*$I$7)-SUM($I497:K497),(('PTRM input'!$I$144+'PTRM input'!$I$110)*$I$7)/A2taxstdlife))</f>
        <v>7.7344307685204212</v>
      </c>
      <c r="M497" s="105">
        <f>IF(A2taxstdlife="n/a","n/a",IF(M$3&gt;(A2taxstdlife+$E497),(('PTRM input'!$I$144+'PTRM input'!$I$110)*$I$7)-SUM($I497:L497),(('PTRM input'!$I$144+'PTRM input'!$I$110)*$I$7)/A2taxstdlife))</f>
        <v>7.7344307685204212</v>
      </c>
      <c r="N497" s="105">
        <f>IF(A2taxstdlife="n/a","n/a",IF(N$3&gt;(A2taxstdlife+$E497),(('PTRM input'!$I$144+'PTRM input'!$I$110)*$I$7)-SUM($I497:M497),(('PTRM input'!$I$144+'PTRM input'!$I$110)*$I$7)/A2taxstdlife))</f>
        <v>7.7344307685204212</v>
      </c>
      <c r="O497" s="105">
        <f>IF(A2taxstdlife="n/a","n/a",IF(O$3&gt;(A2taxstdlife+$E497),(('PTRM input'!$I$144+'PTRM input'!$I$110)*$I$7)-SUM($I497:N497),(('PTRM input'!$I$144+'PTRM input'!$I$110)*$I$7)/A2taxstdlife))</f>
        <v>7.7344307685204212</v>
      </c>
      <c r="P497" s="105">
        <f>IF(A2taxstdlife="n/a","n/a",IF(P$3&gt;(A2taxstdlife+$E497),(('PTRM input'!$I$144+'PTRM input'!$I$110)*$I$7)-SUM($I497:O497),(('PTRM input'!$I$144+'PTRM input'!$I$110)*$I$7)/A2taxstdlife))</f>
        <v>7.7344307685204212</v>
      </c>
      <c r="Q497" s="105">
        <f>IF(A2taxstdlife="n/a","n/a",IF(Q$3&gt;(A2taxstdlife+$E497),(('PTRM input'!$I$144+'PTRM input'!$I$110)*$I$7)-SUM($I497:P497),(('PTRM input'!$I$144+'PTRM input'!$I$110)*$I$7)/A2taxstdlife))</f>
        <v>7.7344307685204212</v>
      </c>
      <c r="R497" s="105">
        <f>IF(A2taxstdlife="n/a","n/a",IF(R$3&gt;(A2taxstdlife+$E497),(('PTRM input'!$I$144+'PTRM input'!$I$110)*$I$7)-SUM($I497:Q497),(('PTRM input'!$I$144+'PTRM input'!$I$110)*$I$7)/A2taxstdlife))</f>
        <v>7.7344307685204212</v>
      </c>
      <c r="S497" s="105">
        <f>IF(A2taxstdlife="n/a","n/a",IF(S$3&gt;(A2taxstdlife+$E497),(('PTRM input'!$I$144+'PTRM input'!$I$110)*$I$7)-SUM($I497:R497),(('PTRM input'!$I$144+'PTRM input'!$I$110)*$I$7)/A2taxstdlife))</f>
        <v>7.7344307685204212</v>
      </c>
      <c r="T497" s="105">
        <f>IF(A2taxstdlife="n/a","n/a",IF(T$3&gt;(A2taxstdlife+$E497),(('PTRM input'!$I$144+'PTRM input'!$I$110)*$I$7)-SUM($I497:S497),(('PTRM input'!$I$144+'PTRM input'!$I$110)*$I$7)/A2taxstdlife))</f>
        <v>7.7344307685204212</v>
      </c>
      <c r="U497" s="105">
        <f>IF(A2taxstdlife="n/a","n/a",IF(U$3&gt;(A2taxstdlife+$E497),(('PTRM input'!$I$144+'PTRM input'!$I$110)*$I$7)-SUM($I497:T497),(('PTRM input'!$I$144+'PTRM input'!$I$110)*$I$7)/A2taxstdlife))</f>
        <v>7.7344307685204212</v>
      </c>
      <c r="V497" s="105">
        <f>IF(A2taxstdlife="n/a","n/a",IF(V$3&gt;(A2taxstdlife+$E497),(('PTRM input'!$I$144+'PTRM input'!$I$110)*$I$7)-SUM($I497:U497),(('PTRM input'!$I$144+'PTRM input'!$I$110)*$I$7)/A2taxstdlife))</f>
        <v>7.7344307685204212</v>
      </c>
      <c r="W497" s="105">
        <f>IF(A2taxstdlife="n/a","n/a",IF(W$3&gt;(A2taxstdlife+$E497),(('PTRM input'!$I$144+'PTRM input'!$I$110)*$I$7)-SUM($I497:V497),(('PTRM input'!$I$144+'PTRM input'!$I$110)*$I$7)/A2taxstdlife))</f>
        <v>7.7344307685204212</v>
      </c>
      <c r="X497" s="105">
        <f>IF(A2taxstdlife="n/a","n/a",IF(X$3&gt;(A2taxstdlife+$E497),(('PTRM input'!$I$144+'PTRM input'!$I$110)*$I$7)-SUM($I497:W497),(('PTRM input'!$I$144+'PTRM input'!$I$110)*$I$7)/A2taxstdlife))</f>
        <v>7.7344307685204212</v>
      </c>
      <c r="Y497" s="105">
        <f>IF(A2taxstdlife="n/a","n/a",IF(Y$3&gt;(A2taxstdlife+$E497),(('PTRM input'!$I$144+'PTRM input'!$I$110)*$I$7)-SUM($I497:X497),(('PTRM input'!$I$144+'PTRM input'!$I$110)*$I$7)/A2taxstdlife))</f>
        <v>7.7344307685204212</v>
      </c>
      <c r="Z497" s="105">
        <f>IF(A2taxstdlife="n/a","n/a",IF(Z$3&gt;(A2taxstdlife+$E497),(('PTRM input'!$I$144+'PTRM input'!$I$110)*$I$7)-SUM($I497:Y497),(('PTRM input'!$I$144+'PTRM input'!$I$110)*$I$7)/A2taxstdlife))</f>
        <v>7.7344307685204212</v>
      </c>
      <c r="AA497" s="105">
        <f>IF(A2taxstdlife="n/a","n/a",IF(AA$3&gt;(A2taxstdlife+$E497),(('PTRM input'!$I$144+'PTRM input'!$I$110)*$I$7)-SUM($I497:Z497),(('PTRM input'!$I$144+'PTRM input'!$I$110)*$I$7)/A2taxstdlife))</f>
        <v>7.7344307685204212</v>
      </c>
      <c r="AB497" s="105">
        <f>IF(A2taxstdlife="n/a","n/a",IF(AB$3&gt;(A2taxstdlife+$E497),(('PTRM input'!$I$144+'PTRM input'!$I$110)*$I$7)-SUM($I497:AA497),(('PTRM input'!$I$144+'PTRM input'!$I$110)*$I$7)/A2taxstdlife))</f>
        <v>7.7344307685204212</v>
      </c>
      <c r="AC497" s="105">
        <f>IF(A2taxstdlife="n/a","n/a",IF(AC$3&gt;(A2taxstdlife+$E497),(('PTRM input'!$I$144+'PTRM input'!$I$110)*$I$7)-SUM($I497:AB497),(('PTRM input'!$I$144+'PTRM input'!$I$110)*$I$7)/A2taxstdlife))</f>
        <v>7.7344307685204212</v>
      </c>
      <c r="AD497" s="105">
        <f>IF(A2taxstdlife="n/a","n/a",IF(AD$3&gt;(A2taxstdlife+$E497),(('PTRM input'!$I$144+'PTRM input'!$I$110)*$I$7)-SUM($I497:AC497),(('PTRM input'!$I$144+'PTRM input'!$I$110)*$I$7)/A2taxstdlife))</f>
        <v>7.7344307685204212</v>
      </c>
      <c r="AE497" s="105">
        <f>IF(A2taxstdlife="n/a","n/a",IF(AE$3&gt;(A2taxstdlife+$E497),(('PTRM input'!$I$144+'PTRM input'!$I$110)*$I$7)-SUM($I497:AD497),(('PTRM input'!$I$144+'PTRM input'!$I$110)*$I$7)/A2taxstdlife))</f>
        <v>7.7344307685204212</v>
      </c>
      <c r="AF497" s="105">
        <f>IF(A2taxstdlife="n/a","n/a",IF(AF$3&gt;(A2taxstdlife+$E497),(('PTRM input'!$I$144+'PTRM input'!$I$110)*$I$7)-SUM($I497:AE497),(('PTRM input'!$I$144+'PTRM input'!$I$110)*$I$7)/A2taxstdlife))</f>
        <v>7.7344307685204212</v>
      </c>
      <c r="AG497" s="105">
        <f>IF(A2taxstdlife="n/a","n/a",IF(AG$3&gt;(A2taxstdlife+$E497),(('PTRM input'!$I$144+'PTRM input'!$I$110)*$I$7)-SUM($I497:AF497),(('PTRM input'!$I$144+'PTRM input'!$I$110)*$I$7)/A2taxstdlife))</f>
        <v>7.7344307685204212</v>
      </c>
      <c r="AH497" s="105">
        <f>IF(A2taxstdlife="n/a","n/a",IF(AH$3&gt;(A2taxstdlife+$E497),(('PTRM input'!$I$144+'PTRM input'!$I$110)*$I$7)-SUM($I497:AG497),(('PTRM input'!$I$144+'PTRM input'!$I$110)*$I$7)/A2taxstdlife))</f>
        <v>7.7344307685204212</v>
      </c>
      <c r="AI497" s="105">
        <f>IF(A2taxstdlife="n/a","n/a",IF(AI$3&gt;(A2taxstdlife+$E497),(('PTRM input'!$I$144+'PTRM input'!$I$110)*$I$7)-SUM($I497:AH497),(('PTRM input'!$I$144+'PTRM input'!$I$110)*$I$7)/A2taxstdlife))</f>
        <v>7.7344307685204212</v>
      </c>
      <c r="AJ497" s="105">
        <f>IF(A2taxstdlife="n/a","n/a",IF(AJ$3&gt;(A2taxstdlife+$E497),(('PTRM input'!$I$144+'PTRM input'!$I$110)*$I$7)-SUM($I497:AI497),(('PTRM input'!$I$144+'PTRM input'!$I$110)*$I$7)/A2taxstdlife))</f>
        <v>7.7344307685204212</v>
      </c>
      <c r="AK497" s="105">
        <f>IF(A2taxstdlife="n/a","n/a",IF(AK$3&gt;(A2taxstdlife+$E497),(('PTRM input'!$I$144+'PTRM input'!$I$110)*$I$7)-SUM($I497:AJ497),(('PTRM input'!$I$144+'PTRM input'!$I$110)*$I$7)/A2taxstdlife))</f>
        <v>7.7344307685204212</v>
      </c>
      <c r="AL497" s="105">
        <f>IF(A2taxstdlife="n/a","n/a",IF(AL$3&gt;(A2taxstdlife+$E497),(('PTRM input'!$I$144+'PTRM input'!$I$110)*$I$7)-SUM($I497:AK497),(('PTRM input'!$I$144+'PTRM input'!$I$110)*$I$7)/A2taxstdlife))</f>
        <v>7.7344307685204212</v>
      </c>
      <c r="AM497" s="105">
        <f>IF(A2taxstdlife="n/a","n/a",IF(AM$3&gt;(A2taxstdlife+$E497),(('PTRM input'!$I$144+'PTRM input'!$I$110)*$I$7)-SUM($I497:AL497),(('PTRM input'!$I$144+'PTRM input'!$I$110)*$I$7)/A2taxstdlife))</f>
        <v>7.7344307685204212</v>
      </c>
      <c r="AN497" s="105">
        <f>IF(A2taxstdlife="n/a","n/a",IF(AN$3&gt;(A2taxstdlife+$E497),(('PTRM input'!$I$144+'PTRM input'!$I$110)*$I$7)-SUM($I497:AM497),(('PTRM input'!$I$144+'PTRM input'!$I$110)*$I$7)/A2taxstdlife))</f>
        <v>7.7344307685204212</v>
      </c>
      <c r="AO497" s="105">
        <f>IF(A2taxstdlife="n/a","n/a",IF(AO$3&gt;(A2taxstdlife+$E497),(('PTRM input'!$I$144+'PTRM input'!$I$110)*$I$7)-SUM($I497:AN497),(('PTRM input'!$I$144+'PTRM input'!$I$110)*$I$7)/A2taxstdlife))</f>
        <v>7.7344307685204212</v>
      </c>
      <c r="AP497" s="105">
        <f>IF(A2taxstdlife="n/a","n/a",IF(AP$3&gt;(A2taxstdlife+$E497),(('PTRM input'!$I$144+'PTRM input'!$I$110)*$I$7)-SUM($I497:AO497),(('PTRM input'!$I$144+'PTRM input'!$I$110)*$I$7)/A2taxstdlife))</f>
        <v>7.7344307685204212</v>
      </c>
      <c r="AQ497" s="105">
        <f>IF(A2taxstdlife="n/a","n/a",IF(AQ$3&gt;(A2taxstdlife+$E497),(('PTRM input'!$I$144+'PTRM input'!$I$110)*$I$7)-SUM($I497:AP497),(('PTRM input'!$I$144+'PTRM input'!$I$110)*$I$7)/A2taxstdlife))</f>
        <v>7.7344307685204212</v>
      </c>
      <c r="AR497" s="105">
        <f>IF(A2taxstdlife="n/a","n/a",IF(AR$3&gt;(A2taxstdlife+$E497),(('PTRM input'!$I$144+'PTRM input'!$I$110)*$I$7)-SUM($I497:AQ497),(('PTRM input'!$I$144+'PTRM input'!$I$110)*$I$7)/A2taxstdlife))</f>
        <v>7.7344307685204212</v>
      </c>
      <c r="AS497" s="105">
        <f>IF(A2taxstdlife="n/a","n/a",IF(AS$3&gt;(A2taxstdlife+$E497),(('PTRM input'!$I$144+'PTRM input'!$I$110)*$I$7)-SUM($I497:AR497),(('PTRM input'!$I$144+'PTRM input'!$I$110)*$I$7)/A2taxstdlife))</f>
        <v>7.7344307685204212</v>
      </c>
      <c r="AT497" s="105">
        <f>IF(A2taxstdlife="n/a","n/a",IF(AT$3&gt;(A2taxstdlife+$E497),(('PTRM input'!$I$144+'PTRM input'!$I$110)*$I$7)-SUM($I497:AS497),(('PTRM input'!$I$144+'PTRM input'!$I$110)*$I$7)/A2taxstdlife))</f>
        <v>7.7344307685204212</v>
      </c>
      <c r="AU497" s="105">
        <f>IF(A2taxstdlife="n/a","n/a",IF(AU$3&gt;(A2taxstdlife+$E497),(('PTRM input'!$I$144+'PTRM input'!$I$110)*$I$7)-SUM($I497:AT497),(('PTRM input'!$I$144+'PTRM input'!$I$110)*$I$7)/A2taxstdlife))</f>
        <v>7.7344307685204212</v>
      </c>
      <c r="AV497" s="105">
        <f>IF(A2taxstdlife="n/a","n/a",IF(AV$3&gt;(A2taxstdlife+$E497),(('PTRM input'!$I$144+'PTRM input'!$I$110)*$I$7)-SUM($I497:AU497),(('PTRM input'!$I$144+'PTRM input'!$I$110)*$I$7)/A2taxstdlife))</f>
        <v>7.7344307685204212</v>
      </c>
      <c r="AW497" s="105">
        <f>IF(A2taxstdlife="n/a","n/a",IF(AW$3&gt;(A2taxstdlife+$E497),(('PTRM input'!$I$144+'PTRM input'!$I$110)*$I$7)-SUM($I497:AV497),(('PTRM input'!$I$144+'PTRM input'!$I$110)*$I$7)/A2taxstdlife))</f>
        <v>7.7344307685204212</v>
      </c>
      <c r="AX497" s="105">
        <f>IF(A2taxstdlife="n/a","n/a",IF(AX$3&gt;(A2taxstdlife+$E497),(('PTRM input'!$I$144+'PTRM input'!$I$110)*$I$7)-SUM($I497:AW497),(('PTRM input'!$I$144+'PTRM input'!$I$110)*$I$7)/A2taxstdlife))</f>
        <v>7.7344307685204212</v>
      </c>
      <c r="AY497" s="105">
        <f>IF(A2taxstdlife="n/a","n/a",IF(AY$3&gt;(A2taxstdlife+$E497),(('PTRM input'!$I$144+'PTRM input'!$I$110)*$I$7)-SUM($I497:AX497),(('PTRM input'!$I$144+'PTRM input'!$I$110)*$I$7)/A2taxstdlife))</f>
        <v>7.7344307685204212</v>
      </c>
      <c r="AZ497" s="105">
        <f>IF(A2taxstdlife="n/a","n/a",IF(AZ$3&gt;(A2taxstdlife+$E497),(('PTRM input'!$I$144+'PTRM input'!$I$110)*$I$7)-SUM($I497:AY497),(('PTRM input'!$I$144+'PTRM input'!$I$110)*$I$7)/A2taxstdlife))</f>
        <v>7.7344307685204212</v>
      </c>
      <c r="BA497" s="105">
        <f>IF(A2taxstdlife="n/a","n/a",IF(BA$3&gt;(A2taxstdlife+$E497),(('PTRM input'!$I$144+'PTRM input'!$I$110)*$I$7)-SUM($I497:AZ497),(('PTRM input'!$I$144+'PTRM input'!$I$110)*$I$7)/A2taxstdlife))</f>
        <v>7.7344307685204212</v>
      </c>
      <c r="BB497" s="105">
        <f>IF(A2taxstdlife="n/a","n/a",IF(BB$3&gt;(A2taxstdlife+$E497),(('PTRM input'!$I$144+'PTRM input'!$I$110)*$I$7)-SUM($I497:BA497),(('PTRM input'!$I$144+'PTRM input'!$I$110)*$I$7)/A2taxstdlife))</f>
        <v>7.7344307685204212</v>
      </c>
      <c r="BC497" s="105">
        <f>IF(A2taxstdlife="n/a","n/a",IF(BC$3&gt;(A2taxstdlife+$E497),(('PTRM input'!$I$144+'PTRM input'!$I$110)*$I$7)-SUM($I497:BB497),(('PTRM input'!$I$144+'PTRM input'!$I$110)*$I$7)/A2taxstdlife))</f>
        <v>7.7344307685204212</v>
      </c>
      <c r="BD497" s="105">
        <f>IF(A2taxstdlife="n/a","n/a",IF(BD$3&gt;(A2taxstdlife+$E497),(('PTRM input'!$I$144+'PTRM input'!$I$110)*$I$7)-SUM($I497:BC497),(('PTRM input'!$I$144+'PTRM input'!$I$110)*$I$7)/A2taxstdlife))</f>
        <v>-1.1368683772161603E-13</v>
      </c>
      <c r="BE497" s="105">
        <f>IF(A2taxstdlife="n/a","n/a",IF(BE$3&gt;(A2taxstdlife+$E497),(('PTRM input'!$I$144+'PTRM input'!$I$110)*$I$7)-SUM($I497:BD497),(('PTRM input'!$I$144+'PTRM input'!$I$110)*$I$7)/A2taxstdlife))</f>
        <v>0</v>
      </c>
      <c r="BF497" s="105">
        <f>IF(A2taxstdlife="n/a","n/a",IF(BF$3&gt;(A2taxstdlife+$E497),(('PTRM input'!$I$144+'PTRM input'!$I$110)*$I$7)-SUM($I497:BE497),(('PTRM input'!$I$144+'PTRM input'!$I$110)*$I$7)/A2taxstdlife))</f>
        <v>0</v>
      </c>
      <c r="BG497" s="105">
        <f>IF(A2taxstdlife="n/a","n/a",IF(BG$3&gt;(A2taxstdlife+$E497),(('PTRM input'!$I$144+'PTRM input'!$I$110)*$I$7)-SUM($I497:BF497),(('PTRM input'!$I$144+'PTRM input'!$I$110)*$I$7)/A2taxstdlife))</f>
        <v>0</v>
      </c>
      <c r="BH497" s="105">
        <f>IF(A2taxstdlife="n/a","n/a",IF(BH$3&gt;(A2taxstdlife+$E497),(('PTRM input'!$I$144+'PTRM input'!$I$110)*$I$7)-SUM($I497:BG497),(('PTRM input'!$I$144+'PTRM input'!$I$110)*$I$7)/A2taxstdlife))</f>
        <v>0</v>
      </c>
      <c r="BI497" s="105">
        <f>IF(A2taxstdlife="n/a","n/a",IF(BI$3&gt;(A2taxstdlife+$E497),(('PTRM input'!$I$144+'PTRM input'!$I$110)*$I$7)-SUM($I497:BH497),(('PTRM input'!$I$144+'PTRM input'!$I$110)*$I$7)/A2taxstdlife))</f>
        <v>0</v>
      </c>
      <c r="BJ497" s="17"/>
      <c r="BK497" s="17"/>
      <c r="BL497" s="17"/>
      <c r="BM497" s="17"/>
    </row>
    <row r="498" spans="1:65" s="4" customFormat="1" ht="12.75" customHeight="1" outlineLevel="2">
      <c r="A498" s="17"/>
      <c r="B498" s="17"/>
      <c r="C498" s="32"/>
      <c r="D498" s="930"/>
      <c r="E498" s="167">
        <v>4</v>
      </c>
      <c r="F498" s="34"/>
      <c r="G498" s="184"/>
      <c r="H498" s="186"/>
      <c r="I498" s="186"/>
      <c r="J498" s="185"/>
      <c r="K498" s="105">
        <f>IF(A2taxstdlife="n/a","n/a",IF(K$3&gt;(A2taxstdlife+$E498),(('PTRM input'!$J$144+'PTRM input'!$J$110)*$J$7)-SUM($J498:J498),(('PTRM input'!$J$144+'PTRM input'!$J$110)*$J$7)/A2taxstdlife))</f>
        <v>7.2264208827370959</v>
      </c>
      <c r="L498" s="105">
        <f>IF(A2taxstdlife="n/a","n/a",IF(L$3&gt;(A2taxstdlife+$E498),(('PTRM input'!$J$144+'PTRM input'!$J$110)*$J$7)-SUM($J498:K498),(('PTRM input'!$J$144+'PTRM input'!$J$110)*$J$7)/A2taxstdlife))</f>
        <v>7.2264208827370959</v>
      </c>
      <c r="M498" s="105">
        <f>IF(A2taxstdlife="n/a","n/a",IF(M$3&gt;(A2taxstdlife+$E498),(('PTRM input'!$J$144+'PTRM input'!$J$110)*$J$7)-SUM($J498:L498),(('PTRM input'!$J$144+'PTRM input'!$J$110)*$J$7)/A2taxstdlife))</f>
        <v>7.2264208827370959</v>
      </c>
      <c r="N498" s="105">
        <f>IF(A2taxstdlife="n/a","n/a",IF(N$3&gt;(A2taxstdlife+$E498),(('PTRM input'!$J$144+'PTRM input'!$J$110)*$J$7)-SUM($J498:M498),(('PTRM input'!$J$144+'PTRM input'!$J$110)*$J$7)/A2taxstdlife))</f>
        <v>7.2264208827370959</v>
      </c>
      <c r="O498" s="105">
        <f>IF(A2taxstdlife="n/a","n/a",IF(O$3&gt;(A2taxstdlife+$E498),(('PTRM input'!$J$144+'PTRM input'!$J$110)*$J$7)-SUM($J498:N498),(('PTRM input'!$J$144+'PTRM input'!$J$110)*$J$7)/A2taxstdlife))</f>
        <v>7.2264208827370959</v>
      </c>
      <c r="P498" s="105">
        <f>IF(A2taxstdlife="n/a","n/a",IF(P$3&gt;(A2taxstdlife+$E498),(('PTRM input'!$J$144+'PTRM input'!$J$110)*$J$7)-SUM($J498:O498),(('PTRM input'!$J$144+'PTRM input'!$J$110)*$J$7)/A2taxstdlife))</f>
        <v>7.2264208827370959</v>
      </c>
      <c r="Q498" s="105">
        <f>IF(A2taxstdlife="n/a","n/a",IF(Q$3&gt;(A2taxstdlife+$E498),(('PTRM input'!$J$144+'PTRM input'!$J$110)*$J$7)-SUM($J498:P498),(('PTRM input'!$J$144+'PTRM input'!$J$110)*$J$7)/A2taxstdlife))</f>
        <v>7.2264208827370959</v>
      </c>
      <c r="R498" s="105">
        <f>IF(A2taxstdlife="n/a","n/a",IF(R$3&gt;(A2taxstdlife+$E498),(('PTRM input'!$J$144+'PTRM input'!$J$110)*$J$7)-SUM($J498:Q498),(('PTRM input'!$J$144+'PTRM input'!$J$110)*$J$7)/A2taxstdlife))</f>
        <v>7.2264208827370959</v>
      </c>
      <c r="S498" s="105">
        <f>IF(A2taxstdlife="n/a","n/a",IF(S$3&gt;(A2taxstdlife+$E498),(('PTRM input'!$J$144+'PTRM input'!$J$110)*$J$7)-SUM($J498:R498),(('PTRM input'!$J$144+'PTRM input'!$J$110)*$J$7)/A2taxstdlife))</f>
        <v>7.2264208827370959</v>
      </c>
      <c r="T498" s="105">
        <f>IF(A2taxstdlife="n/a","n/a",IF(T$3&gt;(A2taxstdlife+$E498),(('PTRM input'!$J$144+'PTRM input'!$J$110)*$J$7)-SUM($J498:S498),(('PTRM input'!$J$144+'PTRM input'!$J$110)*$J$7)/A2taxstdlife))</f>
        <v>7.2264208827370959</v>
      </c>
      <c r="U498" s="105">
        <f>IF(A2taxstdlife="n/a","n/a",IF(U$3&gt;(A2taxstdlife+$E498),(('PTRM input'!$J$144+'PTRM input'!$J$110)*$J$7)-SUM($J498:T498),(('PTRM input'!$J$144+'PTRM input'!$J$110)*$J$7)/A2taxstdlife))</f>
        <v>7.2264208827370959</v>
      </c>
      <c r="V498" s="105">
        <f>IF(A2taxstdlife="n/a","n/a",IF(V$3&gt;(A2taxstdlife+$E498),(('PTRM input'!$J$144+'PTRM input'!$J$110)*$J$7)-SUM($J498:U498),(('PTRM input'!$J$144+'PTRM input'!$J$110)*$J$7)/A2taxstdlife))</f>
        <v>7.2264208827370959</v>
      </c>
      <c r="W498" s="105">
        <f>IF(A2taxstdlife="n/a","n/a",IF(W$3&gt;(A2taxstdlife+$E498),(('PTRM input'!$J$144+'PTRM input'!$J$110)*$J$7)-SUM($J498:V498),(('PTRM input'!$J$144+'PTRM input'!$J$110)*$J$7)/A2taxstdlife))</f>
        <v>7.2264208827370959</v>
      </c>
      <c r="X498" s="105">
        <f>IF(A2taxstdlife="n/a","n/a",IF(X$3&gt;(A2taxstdlife+$E498),(('PTRM input'!$J$144+'PTRM input'!$J$110)*$J$7)-SUM($J498:W498),(('PTRM input'!$J$144+'PTRM input'!$J$110)*$J$7)/A2taxstdlife))</f>
        <v>7.2264208827370959</v>
      </c>
      <c r="Y498" s="105">
        <f>IF(A2taxstdlife="n/a","n/a",IF(Y$3&gt;(A2taxstdlife+$E498),(('PTRM input'!$J$144+'PTRM input'!$J$110)*$J$7)-SUM($J498:X498),(('PTRM input'!$J$144+'PTRM input'!$J$110)*$J$7)/A2taxstdlife))</f>
        <v>7.2264208827370959</v>
      </c>
      <c r="Z498" s="105">
        <f>IF(A2taxstdlife="n/a","n/a",IF(Z$3&gt;(A2taxstdlife+$E498),(('PTRM input'!$J$144+'PTRM input'!$J$110)*$J$7)-SUM($J498:Y498),(('PTRM input'!$J$144+'PTRM input'!$J$110)*$J$7)/A2taxstdlife))</f>
        <v>7.2264208827370959</v>
      </c>
      <c r="AA498" s="105">
        <f>IF(A2taxstdlife="n/a","n/a",IF(AA$3&gt;(A2taxstdlife+$E498),(('PTRM input'!$J$144+'PTRM input'!$J$110)*$J$7)-SUM($J498:Z498),(('PTRM input'!$J$144+'PTRM input'!$J$110)*$J$7)/A2taxstdlife))</f>
        <v>7.2264208827370959</v>
      </c>
      <c r="AB498" s="105">
        <f>IF(A2taxstdlife="n/a","n/a",IF(AB$3&gt;(A2taxstdlife+$E498),(('PTRM input'!$J$144+'PTRM input'!$J$110)*$J$7)-SUM($J498:AA498),(('PTRM input'!$J$144+'PTRM input'!$J$110)*$J$7)/A2taxstdlife))</f>
        <v>7.2264208827370959</v>
      </c>
      <c r="AC498" s="105">
        <f>IF(A2taxstdlife="n/a","n/a",IF(AC$3&gt;(A2taxstdlife+$E498),(('PTRM input'!$J$144+'PTRM input'!$J$110)*$J$7)-SUM($J498:AB498),(('PTRM input'!$J$144+'PTRM input'!$J$110)*$J$7)/A2taxstdlife))</f>
        <v>7.2264208827370959</v>
      </c>
      <c r="AD498" s="105">
        <f>IF(A2taxstdlife="n/a","n/a",IF(AD$3&gt;(A2taxstdlife+$E498),(('PTRM input'!$J$144+'PTRM input'!$J$110)*$J$7)-SUM($J498:AC498),(('PTRM input'!$J$144+'PTRM input'!$J$110)*$J$7)/A2taxstdlife))</f>
        <v>7.2264208827370959</v>
      </c>
      <c r="AE498" s="105">
        <f>IF(A2taxstdlife="n/a","n/a",IF(AE$3&gt;(A2taxstdlife+$E498),(('PTRM input'!$J$144+'PTRM input'!$J$110)*$J$7)-SUM($J498:AD498),(('PTRM input'!$J$144+'PTRM input'!$J$110)*$J$7)/A2taxstdlife))</f>
        <v>7.2264208827370959</v>
      </c>
      <c r="AF498" s="105">
        <f>IF(A2taxstdlife="n/a","n/a",IF(AF$3&gt;(A2taxstdlife+$E498),(('PTRM input'!$J$144+'PTRM input'!$J$110)*$J$7)-SUM($J498:AE498),(('PTRM input'!$J$144+'PTRM input'!$J$110)*$J$7)/A2taxstdlife))</f>
        <v>7.2264208827370959</v>
      </c>
      <c r="AG498" s="105">
        <f>IF(A2taxstdlife="n/a","n/a",IF(AG$3&gt;(A2taxstdlife+$E498),(('PTRM input'!$J$144+'PTRM input'!$J$110)*$J$7)-SUM($J498:AF498),(('PTRM input'!$J$144+'PTRM input'!$J$110)*$J$7)/A2taxstdlife))</f>
        <v>7.2264208827370959</v>
      </c>
      <c r="AH498" s="105">
        <f>IF(A2taxstdlife="n/a","n/a",IF(AH$3&gt;(A2taxstdlife+$E498),(('PTRM input'!$J$144+'PTRM input'!$J$110)*$J$7)-SUM($J498:AG498),(('PTRM input'!$J$144+'PTRM input'!$J$110)*$J$7)/A2taxstdlife))</f>
        <v>7.2264208827370959</v>
      </c>
      <c r="AI498" s="105">
        <f>IF(A2taxstdlife="n/a","n/a",IF(AI$3&gt;(A2taxstdlife+$E498),(('PTRM input'!$J$144+'PTRM input'!$J$110)*$J$7)-SUM($J498:AH498),(('PTRM input'!$J$144+'PTRM input'!$J$110)*$J$7)/A2taxstdlife))</f>
        <v>7.2264208827370959</v>
      </c>
      <c r="AJ498" s="105">
        <f>IF(A2taxstdlife="n/a","n/a",IF(AJ$3&gt;(A2taxstdlife+$E498),(('PTRM input'!$J$144+'PTRM input'!$J$110)*$J$7)-SUM($J498:AI498),(('PTRM input'!$J$144+'PTRM input'!$J$110)*$J$7)/A2taxstdlife))</f>
        <v>7.2264208827370959</v>
      </c>
      <c r="AK498" s="105">
        <f>IF(A2taxstdlife="n/a","n/a",IF(AK$3&gt;(A2taxstdlife+$E498),(('PTRM input'!$J$144+'PTRM input'!$J$110)*$J$7)-SUM($J498:AJ498),(('PTRM input'!$J$144+'PTRM input'!$J$110)*$J$7)/A2taxstdlife))</f>
        <v>7.2264208827370959</v>
      </c>
      <c r="AL498" s="105">
        <f>IF(A2taxstdlife="n/a","n/a",IF(AL$3&gt;(A2taxstdlife+$E498),(('PTRM input'!$J$144+'PTRM input'!$J$110)*$J$7)-SUM($J498:AK498),(('PTRM input'!$J$144+'PTRM input'!$J$110)*$J$7)/A2taxstdlife))</f>
        <v>7.2264208827370959</v>
      </c>
      <c r="AM498" s="105">
        <f>IF(A2taxstdlife="n/a","n/a",IF(AM$3&gt;(A2taxstdlife+$E498),(('PTRM input'!$J$144+'PTRM input'!$J$110)*$J$7)-SUM($J498:AL498),(('PTRM input'!$J$144+'PTRM input'!$J$110)*$J$7)/A2taxstdlife))</f>
        <v>7.2264208827370959</v>
      </c>
      <c r="AN498" s="105">
        <f>IF(A2taxstdlife="n/a","n/a",IF(AN$3&gt;(A2taxstdlife+$E498),(('PTRM input'!$J$144+'PTRM input'!$J$110)*$J$7)-SUM($J498:AM498),(('PTRM input'!$J$144+'PTRM input'!$J$110)*$J$7)/A2taxstdlife))</f>
        <v>7.2264208827370959</v>
      </c>
      <c r="AO498" s="105">
        <f>IF(A2taxstdlife="n/a","n/a",IF(AO$3&gt;(A2taxstdlife+$E498),(('PTRM input'!$J$144+'PTRM input'!$J$110)*$J$7)-SUM($J498:AN498),(('PTRM input'!$J$144+'PTRM input'!$J$110)*$J$7)/A2taxstdlife))</f>
        <v>7.2264208827370959</v>
      </c>
      <c r="AP498" s="105">
        <f>IF(A2taxstdlife="n/a","n/a",IF(AP$3&gt;(A2taxstdlife+$E498),(('PTRM input'!$J$144+'PTRM input'!$J$110)*$J$7)-SUM($J498:AO498),(('PTRM input'!$J$144+'PTRM input'!$J$110)*$J$7)/A2taxstdlife))</f>
        <v>7.2264208827370959</v>
      </c>
      <c r="AQ498" s="105">
        <f>IF(A2taxstdlife="n/a","n/a",IF(AQ$3&gt;(A2taxstdlife+$E498),(('PTRM input'!$J$144+'PTRM input'!$J$110)*$J$7)-SUM($J498:AP498),(('PTRM input'!$J$144+'PTRM input'!$J$110)*$J$7)/A2taxstdlife))</f>
        <v>7.2264208827370959</v>
      </c>
      <c r="AR498" s="105">
        <f>IF(A2taxstdlife="n/a","n/a",IF(AR$3&gt;(A2taxstdlife+$E498),(('PTRM input'!$J$144+'PTRM input'!$J$110)*$J$7)-SUM($J498:AQ498),(('PTRM input'!$J$144+'PTRM input'!$J$110)*$J$7)/A2taxstdlife))</f>
        <v>7.2264208827370959</v>
      </c>
      <c r="AS498" s="105">
        <f>IF(A2taxstdlife="n/a","n/a",IF(AS$3&gt;(A2taxstdlife+$E498),(('PTRM input'!$J$144+'PTRM input'!$J$110)*$J$7)-SUM($J498:AR498),(('PTRM input'!$J$144+'PTRM input'!$J$110)*$J$7)/A2taxstdlife))</f>
        <v>7.2264208827370959</v>
      </c>
      <c r="AT498" s="105">
        <f>IF(A2taxstdlife="n/a","n/a",IF(AT$3&gt;(A2taxstdlife+$E498),(('PTRM input'!$J$144+'PTRM input'!$J$110)*$J$7)-SUM($J498:AS498),(('PTRM input'!$J$144+'PTRM input'!$J$110)*$J$7)/A2taxstdlife))</f>
        <v>7.2264208827370959</v>
      </c>
      <c r="AU498" s="105">
        <f>IF(A2taxstdlife="n/a","n/a",IF(AU$3&gt;(A2taxstdlife+$E498),(('PTRM input'!$J$144+'PTRM input'!$J$110)*$J$7)-SUM($J498:AT498),(('PTRM input'!$J$144+'PTRM input'!$J$110)*$J$7)/A2taxstdlife))</f>
        <v>7.2264208827370959</v>
      </c>
      <c r="AV498" s="105">
        <f>IF(A2taxstdlife="n/a","n/a",IF(AV$3&gt;(A2taxstdlife+$E498),(('PTRM input'!$J$144+'PTRM input'!$J$110)*$J$7)-SUM($J498:AU498),(('PTRM input'!$J$144+'PTRM input'!$J$110)*$J$7)/A2taxstdlife))</f>
        <v>7.2264208827370959</v>
      </c>
      <c r="AW498" s="105">
        <f>IF(A2taxstdlife="n/a","n/a",IF(AW$3&gt;(A2taxstdlife+$E498),(('PTRM input'!$J$144+'PTRM input'!$J$110)*$J$7)-SUM($J498:AV498),(('PTRM input'!$J$144+'PTRM input'!$J$110)*$J$7)/A2taxstdlife))</f>
        <v>7.2264208827370959</v>
      </c>
      <c r="AX498" s="105">
        <f>IF(A2taxstdlife="n/a","n/a",IF(AX$3&gt;(A2taxstdlife+$E498),(('PTRM input'!$J$144+'PTRM input'!$J$110)*$J$7)-SUM($J498:AW498),(('PTRM input'!$J$144+'PTRM input'!$J$110)*$J$7)/A2taxstdlife))</f>
        <v>7.2264208827370959</v>
      </c>
      <c r="AY498" s="105">
        <f>IF(A2taxstdlife="n/a","n/a",IF(AY$3&gt;(A2taxstdlife+$E498),(('PTRM input'!$J$144+'PTRM input'!$J$110)*$J$7)-SUM($J498:AX498),(('PTRM input'!$J$144+'PTRM input'!$J$110)*$J$7)/A2taxstdlife))</f>
        <v>7.2264208827370959</v>
      </c>
      <c r="AZ498" s="105">
        <f>IF(A2taxstdlife="n/a","n/a",IF(AZ$3&gt;(A2taxstdlife+$E498),(('PTRM input'!$J$144+'PTRM input'!$J$110)*$J$7)-SUM($J498:AY498),(('PTRM input'!$J$144+'PTRM input'!$J$110)*$J$7)/A2taxstdlife))</f>
        <v>7.2264208827370959</v>
      </c>
      <c r="BA498" s="105">
        <f>IF(A2taxstdlife="n/a","n/a",IF(BA$3&gt;(A2taxstdlife+$E498),(('PTRM input'!$J$144+'PTRM input'!$J$110)*$J$7)-SUM($J498:AZ498),(('PTRM input'!$J$144+'PTRM input'!$J$110)*$J$7)/A2taxstdlife))</f>
        <v>7.2264208827370959</v>
      </c>
      <c r="BB498" s="105">
        <f>IF(A2taxstdlife="n/a","n/a",IF(BB$3&gt;(A2taxstdlife+$E498),(('PTRM input'!$J$144+'PTRM input'!$J$110)*$J$7)-SUM($J498:BA498),(('PTRM input'!$J$144+'PTRM input'!$J$110)*$J$7)/A2taxstdlife))</f>
        <v>7.2264208827370959</v>
      </c>
      <c r="BC498" s="105">
        <f>IF(A2taxstdlife="n/a","n/a",IF(BC$3&gt;(A2taxstdlife+$E498),(('PTRM input'!$J$144+'PTRM input'!$J$110)*$J$7)-SUM($J498:BB498),(('PTRM input'!$J$144+'PTRM input'!$J$110)*$J$7)/A2taxstdlife))</f>
        <v>7.2264208827370959</v>
      </c>
      <c r="BD498" s="105">
        <f>IF(A2taxstdlife="n/a","n/a",IF(BD$3&gt;(A2taxstdlife+$E498),(('PTRM input'!$J$144+'PTRM input'!$J$110)*$J$7)-SUM($J498:BC498),(('PTRM input'!$J$144+'PTRM input'!$J$110)*$J$7)/A2taxstdlife))</f>
        <v>7.2264208827370959</v>
      </c>
      <c r="BE498" s="105">
        <f>IF(A2taxstdlife="n/a","n/a",IF(BE$3&gt;(A2taxstdlife+$E498),(('PTRM input'!$J$144+'PTRM input'!$J$110)*$J$7)-SUM($J498:BD498),(('PTRM input'!$J$144+'PTRM input'!$J$110)*$J$7)/A2taxstdlife))</f>
        <v>-2.2737367544323206E-13</v>
      </c>
      <c r="BF498" s="105">
        <f>IF(A2taxstdlife="n/a","n/a",IF(BF$3&gt;(A2taxstdlife+$E498),(('PTRM input'!$J$144+'PTRM input'!$J$110)*$J$7)-SUM($J498:BE498),(('PTRM input'!$J$144+'PTRM input'!$J$110)*$J$7)/A2taxstdlife))</f>
        <v>0</v>
      </c>
      <c r="BG498" s="105">
        <f>IF(A2taxstdlife="n/a","n/a",IF(BG$3&gt;(A2taxstdlife+$E498),(('PTRM input'!$J$144+'PTRM input'!$J$110)*$J$7)-SUM($J498:BF498),(('PTRM input'!$J$144+'PTRM input'!$J$110)*$J$7)/A2taxstdlife))</f>
        <v>0</v>
      </c>
      <c r="BH498" s="105">
        <f>IF(A2taxstdlife="n/a","n/a",IF(BH$3&gt;(A2taxstdlife+$E498),(('PTRM input'!$J$144+'PTRM input'!$J$110)*$J$7)-SUM($J498:BG498),(('PTRM input'!$J$144+'PTRM input'!$J$110)*$J$7)/A2taxstdlife))</f>
        <v>0</v>
      </c>
      <c r="BI498" s="105">
        <f>IF(A2taxstdlife="n/a","n/a",IF(BI$3&gt;(A2taxstdlife+$E498),(('PTRM input'!$J$144+'PTRM input'!$J$110)*$J$7)-SUM($J498:BH498),(('PTRM input'!$J$144+'PTRM input'!$J$110)*$J$7)/A2taxstdlife))</f>
        <v>0</v>
      </c>
      <c r="BJ498" s="17"/>
      <c r="BK498" s="17"/>
      <c r="BL498" s="17"/>
      <c r="BM498" s="17"/>
    </row>
    <row r="499" spans="1:65" s="4" customFormat="1" ht="12.75" customHeight="1" outlineLevel="2">
      <c r="A499" s="17"/>
      <c r="B499" s="17"/>
      <c r="C499" s="32"/>
      <c r="D499" s="930"/>
      <c r="E499" s="167">
        <v>5</v>
      </c>
      <c r="F499" s="34"/>
      <c r="G499" s="184"/>
      <c r="H499" s="186"/>
      <c r="I499" s="186"/>
      <c r="J499" s="186"/>
      <c r="K499" s="185"/>
      <c r="L499" s="105">
        <f>IF(A2taxstdlife="n/a","n/a",IF(L$3&gt;(A2taxstdlife+$E499),(('PTRM input'!$K$144+'PTRM input'!$K$110)*$K$7)-SUM($K499:K499),(('PTRM input'!$K$144+'PTRM input'!$K$110)*$K$7)/A2taxstdlife))</f>
        <v>6.8972507268104328</v>
      </c>
      <c r="M499" s="105">
        <f>IF(A2taxstdlife="n/a","n/a",IF(M$3&gt;(A2taxstdlife+$E499),(('PTRM input'!$K$144+'PTRM input'!$K$110)*$K$7)-SUM($K499:L499),(('PTRM input'!$K$144+'PTRM input'!$K$110)*$K$7)/A2taxstdlife))</f>
        <v>6.8972507268104328</v>
      </c>
      <c r="N499" s="105">
        <f>IF(A2taxstdlife="n/a","n/a",IF(N$3&gt;(A2taxstdlife+$E499),(('PTRM input'!$K$144+'PTRM input'!$K$110)*$K$7)-SUM($K499:M499),(('PTRM input'!$K$144+'PTRM input'!$K$110)*$K$7)/A2taxstdlife))</f>
        <v>6.8972507268104328</v>
      </c>
      <c r="O499" s="105">
        <f>IF(A2taxstdlife="n/a","n/a",IF(O$3&gt;(A2taxstdlife+$E499),(('PTRM input'!$K$144+'PTRM input'!$K$110)*$K$7)-SUM($K499:N499),(('PTRM input'!$K$144+'PTRM input'!$K$110)*$K$7)/A2taxstdlife))</f>
        <v>6.8972507268104328</v>
      </c>
      <c r="P499" s="105">
        <f>IF(A2taxstdlife="n/a","n/a",IF(P$3&gt;(A2taxstdlife+$E499),(('PTRM input'!$K$144+'PTRM input'!$K$110)*$K$7)-SUM($K499:O499),(('PTRM input'!$K$144+'PTRM input'!$K$110)*$K$7)/A2taxstdlife))</f>
        <v>6.8972507268104328</v>
      </c>
      <c r="Q499" s="105">
        <f>IF(A2taxstdlife="n/a","n/a",IF(Q$3&gt;(A2taxstdlife+$E499),(('PTRM input'!$K$144+'PTRM input'!$K$110)*$K$7)-SUM($K499:P499),(('PTRM input'!$K$144+'PTRM input'!$K$110)*$K$7)/A2taxstdlife))</f>
        <v>6.8972507268104328</v>
      </c>
      <c r="R499" s="105">
        <f>IF(A2taxstdlife="n/a","n/a",IF(R$3&gt;(A2taxstdlife+$E499),(('PTRM input'!$K$144+'PTRM input'!$K$110)*$K$7)-SUM($K499:Q499),(('PTRM input'!$K$144+'PTRM input'!$K$110)*$K$7)/A2taxstdlife))</f>
        <v>6.8972507268104328</v>
      </c>
      <c r="S499" s="105">
        <f>IF(A2taxstdlife="n/a","n/a",IF(S$3&gt;(A2taxstdlife+$E499),(('PTRM input'!$K$144+'PTRM input'!$K$110)*$K$7)-SUM($K499:R499),(('PTRM input'!$K$144+'PTRM input'!$K$110)*$K$7)/A2taxstdlife))</f>
        <v>6.8972507268104328</v>
      </c>
      <c r="T499" s="105">
        <f>IF(A2taxstdlife="n/a","n/a",IF(T$3&gt;(A2taxstdlife+$E499),(('PTRM input'!$K$144+'PTRM input'!$K$110)*$K$7)-SUM($K499:S499),(('PTRM input'!$K$144+'PTRM input'!$K$110)*$K$7)/A2taxstdlife))</f>
        <v>6.8972507268104328</v>
      </c>
      <c r="U499" s="105">
        <f>IF(A2taxstdlife="n/a","n/a",IF(U$3&gt;(A2taxstdlife+$E499),(('PTRM input'!$K$144+'PTRM input'!$K$110)*$K$7)-SUM($K499:T499),(('PTRM input'!$K$144+'PTRM input'!$K$110)*$K$7)/A2taxstdlife))</f>
        <v>6.8972507268104328</v>
      </c>
      <c r="V499" s="105">
        <f>IF(A2taxstdlife="n/a","n/a",IF(V$3&gt;(A2taxstdlife+$E499),(('PTRM input'!$K$144+'PTRM input'!$K$110)*$K$7)-SUM($K499:U499),(('PTRM input'!$K$144+'PTRM input'!$K$110)*$K$7)/A2taxstdlife))</f>
        <v>6.8972507268104328</v>
      </c>
      <c r="W499" s="105">
        <f>IF(A2taxstdlife="n/a","n/a",IF(W$3&gt;(A2taxstdlife+$E499),(('PTRM input'!$K$144+'PTRM input'!$K$110)*$K$7)-SUM($K499:V499),(('PTRM input'!$K$144+'PTRM input'!$K$110)*$K$7)/A2taxstdlife))</f>
        <v>6.8972507268104328</v>
      </c>
      <c r="X499" s="105">
        <f>IF(A2taxstdlife="n/a","n/a",IF(X$3&gt;(A2taxstdlife+$E499),(('PTRM input'!$K$144+'PTRM input'!$K$110)*$K$7)-SUM($K499:W499),(('PTRM input'!$K$144+'PTRM input'!$K$110)*$K$7)/A2taxstdlife))</f>
        <v>6.8972507268104328</v>
      </c>
      <c r="Y499" s="105">
        <f>IF(A2taxstdlife="n/a","n/a",IF(Y$3&gt;(A2taxstdlife+$E499),(('PTRM input'!$K$144+'PTRM input'!$K$110)*$K$7)-SUM($K499:X499),(('PTRM input'!$K$144+'PTRM input'!$K$110)*$K$7)/A2taxstdlife))</f>
        <v>6.8972507268104328</v>
      </c>
      <c r="Z499" s="105">
        <f>IF(A2taxstdlife="n/a","n/a",IF(Z$3&gt;(A2taxstdlife+$E499),(('PTRM input'!$K$144+'PTRM input'!$K$110)*$K$7)-SUM($K499:Y499),(('PTRM input'!$K$144+'PTRM input'!$K$110)*$K$7)/A2taxstdlife))</f>
        <v>6.8972507268104328</v>
      </c>
      <c r="AA499" s="105">
        <f>IF(A2taxstdlife="n/a","n/a",IF(AA$3&gt;(A2taxstdlife+$E499),(('PTRM input'!$K$144+'PTRM input'!$K$110)*$K$7)-SUM($K499:Z499),(('PTRM input'!$K$144+'PTRM input'!$K$110)*$K$7)/A2taxstdlife))</f>
        <v>6.8972507268104328</v>
      </c>
      <c r="AB499" s="105">
        <f>IF(A2taxstdlife="n/a","n/a",IF(AB$3&gt;(A2taxstdlife+$E499),(('PTRM input'!$K$144+'PTRM input'!$K$110)*$K$7)-SUM($K499:AA499),(('PTRM input'!$K$144+'PTRM input'!$K$110)*$K$7)/A2taxstdlife))</f>
        <v>6.8972507268104328</v>
      </c>
      <c r="AC499" s="105">
        <f>IF(A2taxstdlife="n/a","n/a",IF(AC$3&gt;(A2taxstdlife+$E499),(('PTRM input'!$K$144+'PTRM input'!$K$110)*$K$7)-SUM($K499:AB499),(('PTRM input'!$K$144+'PTRM input'!$K$110)*$K$7)/A2taxstdlife))</f>
        <v>6.8972507268104328</v>
      </c>
      <c r="AD499" s="105">
        <f>IF(A2taxstdlife="n/a","n/a",IF(AD$3&gt;(A2taxstdlife+$E499),(('PTRM input'!$K$144+'PTRM input'!$K$110)*$K$7)-SUM($K499:AC499),(('PTRM input'!$K$144+'PTRM input'!$K$110)*$K$7)/A2taxstdlife))</f>
        <v>6.8972507268104328</v>
      </c>
      <c r="AE499" s="105">
        <f>IF(A2taxstdlife="n/a","n/a",IF(AE$3&gt;(A2taxstdlife+$E499),(('PTRM input'!$K$144+'PTRM input'!$K$110)*$K$7)-SUM($K499:AD499),(('PTRM input'!$K$144+'PTRM input'!$K$110)*$K$7)/A2taxstdlife))</f>
        <v>6.8972507268104328</v>
      </c>
      <c r="AF499" s="105">
        <f>IF(A2taxstdlife="n/a","n/a",IF(AF$3&gt;(A2taxstdlife+$E499),(('PTRM input'!$K$144+'PTRM input'!$K$110)*$K$7)-SUM($K499:AE499),(('PTRM input'!$K$144+'PTRM input'!$K$110)*$K$7)/A2taxstdlife))</f>
        <v>6.8972507268104328</v>
      </c>
      <c r="AG499" s="105">
        <f>IF(A2taxstdlife="n/a","n/a",IF(AG$3&gt;(A2taxstdlife+$E499),(('PTRM input'!$K$144+'PTRM input'!$K$110)*$K$7)-SUM($K499:AF499),(('PTRM input'!$K$144+'PTRM input'!$K$110)*$K$7)/A2taxstdlife))</f>
        <v>6.8972507268104328</v>
      </c>
      <c r="AH499" s="105">
        <f>IF(A2taxstdlife="n/a","n/a",IF(AH$3&gt;(A2taxstdlife+$E499),(('PTRM input'!$K$144+'PTRM input'!$K$110)*$K$7)-SUM($K499:AG499),(('PTRM input'!$K$144+'PTRM input'!$K$110)*$K$7)/A2taxstdlife))</f>
        <v>6.8972507268104328</v>
      </c>
      <c r="AI499" s="105">
        <f>IF(A2taxstdlife="n/a","n/a",IF(AI$3&gt;(A2taxstdlife+$E499),(('PTRM input'!$K$144+'PTRM input'!$K$110)*$K$7)-SUM($K499:AH499),(('PTRM input'!$K$144+'PTRM input'!$K$110)*$K$7)/A2taxstdlife))</f>
        <v>6.8972507268104328</v>
      </c>
      <c r="AJ499" s="105">
        <f>IF(A2taxstdlife="n/a","n/a",IF(AJ$3&gt;(A2taxstdlife+$E499),(('PTRM input'!$K$144+'PTRM input'!$K$110)*$K$7)-SUM($K499:AI499),(('PTRM input'!$K$144+'PTRM input'!$K$110)*$K$7)/A2taxstdlife))</f>
        <v>6.8972507268104328</v>
      </c>
      <c r="AK499" s="105">
        <f>IF(A2taxstdlife="n/a","n/a",IF(AK$3&gt;(A2taxstdlife+$E499),(('PTRM input'!$K$144+'PTRM input'!$K$110)*$K$7)-SUM($K499:AJ499),(('PTRM input'!$K$144+'PTRM input'!$K$110)*$K$7)/A2taxstdlife))</f>
        <v>6.8972507268104328</v>
      </c>
      <c r="AL499" s="105">
        <f>IF(A2taxstdlife="n/a","n/a",IF(AL$3&gt;(A2taxstdlife+$E499),(('PTRM input'!$K$144+'PTRM input'!$K$110)*$K$7)-SUM($K499:AK499),(('PTRM input'!$K$144+'PTRM input'!$K$110)*$K$7)/A2taxstdlife))</f>
        <v>6.8972507268104328</v>
      </c>
      <c r="AM499" s="105">
        <f>IF(A2taxstdlife="n/a","n/a",IF(AM$3&gt;(A2taxstdlife+$E499),(('PTRM input'!$K$144+'PTRM input'!$K$110)*$K$7)-SUM($K499:AL499),(('PTRM input'!$K$144+'PTRM input'!$K$110)*$K$7)/A2taxstdlife))</f>
        <v>6.8972507268104328</v>
      </c>
      <c r="AN499" s="105">
        <f>IF(A2taxstdlife="n/a","n/a",IF(AN$3&gt;(A2taxstdlife+$E499),(('PTRM input'!$K$144+'PTRM input'!$K$110)*$K$7)-SUM($K499:AM499),(('PTRM input'!$K$144+'PTRM input'!$K$110)*$K$7)/A2taxstdlife))</f>
        <v>6.8972507268104328</v>
      </c>
      <c r="AO499" s="105">
        <f>IF(A2taxstdlife="n/a","n/a",IF(AO$3&gt;(A2taxstdlife+$E499),(('PTRM input'!$K$144+'PTRM input'!$K$110)*$K$7)-SUM($K499:AN499),(('PTRM input'!$K$144+'PTRM input'!$K$110)*$K$7)/A2taxstdlife))</f>
        <v>6.8972507268104328</v>
      </c>
      <c r="AP499" s="105">
        <f>IF(A2taxstdlife="n/a","n/a",IF(AP$3&gt;(A2taxstdlife+$E499),(('PTRM input'!$K$144+'PTRM input'!$K$110)*$K$7)-SUM($K499:AO499),(('PTRM input'!$K$144+'PTRM input'!$K$110)*$K$7)/A2taxstdlife))</f>
        <v>6.8972507268104328</v>
      </c>
      <c r="AQ499" s="105">
        <f>IF(A2taxstdlife="n/a","n/a",IF(AQ$3&gt;(A2taxstdlife+$E499),(('PTRM input'!$K$144+'PTRM input'!$K$110)*$K$7)-SUM($K499:AP499),(('PTRM input'!$K$144+'PTRM input'!$K$110)*$K$7)/A2taxstdlife))</f>
        <v>6.8972507268104328</v>
      </c>
      <c r="AR499" s="105">
        <f>IF(A2taxstdlife="n/a","n/a",IF(AR$3&gt;(A2taxstdlife+$E499),(('PTRM input'!$K$144+'PTRM input'!$K$110)*$K$7)-SUM($K499:AQ499),(('PTRM input'!$K$144+'PTRM input'!$K$110)*$K$7)/A2taxstdlife))</f>
        <v>6.8972507268104328</v>
      </c>
      <c r="AS499" s="105">
        <f>IF(A2taxstdlife="n/a","n/a",IF(AS$3&gt;(A2taxstdlife+$E499),(('PTRM input'!$K$144+'PTRM input'!$K$110)*$K$7)-SUM($K499:AR499),(('PTRM input'!$K$144+'PTRM input'!$K$110)*$K$7)/A2taxstdlife))</f>
        <v>6.8972507268104328</v>
      </c>
      <c r="AT499" s="105">
        <f>IF(A2taxstdlife="n/a","n/a",IF(AT$3&gt;(A2taxstdlife+$E499),(('PTRM input'!$K$144+'PTRM input'!$K$110)*$K$7)-SUM($K499:AS499),(('PTRM input'!$K$144+'PTRM input'!$K$110)*$K$7)/A2taxstdlife))</f>
        <v>6.8972507268104328</v>
      </c>
      <c r="AU499" s="105">
        <f>IF(A2taxstdlife="n/a","n/a",IF(AU$3&gt;(A2taxstdlife+$E499),(('PTRM input'!$K$144+'PTRM input'!$K$110)*$K$7)-SUM($K499:AT499),(('PTRM input'!$K$144+'PTRM input'!$K$110)*$K$7)/A2taxstdlife))</f>
        <v>6.8972507268104328</v>
      </c>
      <c r="AV499" s="105">
        <f>IF(A2taxstdlife="n/a","n/a",IF(AV$3&gt;(A2taxstdlife+$E499),(('PTRM input'!$K$144+'PTRM input'!$K$110)*$K$7)-SUM($K499:AU499),(('PTRM input'!$K$144+'PTRM input'!$K$110)*$K$7)/A2taxstdlife))</f>
        <v>6.8972507268104328</v>
      </c>
      <c r="AW499" s="105">
        <f>IF(A2taxstdlife="n/a","n/a",IF(AW$3&gt;(A2taxstdlife+$E499),(('PTRM input'!$K$144+'PTRM input'!$K$110)*$K$7)-SUM($K499:AV499),(('PTRM input'!$K$144+'PTRM input'!$K$110)*$K$7)/A2taxstdlife))</f>
        <v>6.8972507268104328</v>
      </c>
      <c r="AX499" s="105">
        <f>IF(A2taxstdlife="n/a","n/a",IF(AX$3&gt;(A2taxstdlife+$E499),(('PTRM input'!$K$144+'PTRM input'!$K$110)*$K$7)-SUM($K499:AW499),(('PTRM input'!$K$144+'PTRM input'!$K$110)*$K$7)/A2taxstdlife))</f>
        <v>6.8972507268104328</v>
      </c>
      <c r="AY499" s="105">
        <f>IF(A2taxstdlife="n/a","n/a",IF(AY$3&gt;(A2taxstdlife+$E499),(('PTRM input'!$K$144+'PTRM input'!$K$110)*$K$7)-SUM($K499:AX499),(('PTRM input'!$K$144+'PTRM input'!$K$110)*$K$7)/A2taxstdlife))</f>
        <v>6.8972507268104328</v>
      </c>
      <c r="AZ499" s="105">
        <f>IF(A2taxstdlife="n/a","n/a",IF(AZ$3&gt;(A2taxstdlife+$E499),(('PTRM input'!$K$144+'PTRM input'!$K$110)*$K$7)-SUM($K499:AY499),(('PTRM input'!$K$144+'PTRM input'!$K$110)*$K$7)/A2taxstdlife))</f>
        <v>6.8972507268104328</v>
      </c>
      <c r="BA499" s="105">
        <f>IF(A2taxstdlife="n/a","n/a",IF(BA$3&gt;(A2taxstdlife+$E499),(('PTRM input'!$K$144+'PTRM input'!$K$110)*$K$7)-SUM($K499:AZ499),(('PTRM input'!$K$144+'PTRM input'!$K$110)*$K$7)/A2taxstdlife))</f>
        <v>6.8972507268104328</v>
      </c>
      <c r="BB499" s="105">
        <f>IF(A2taxstdlife="n/a","n/a",IF(BB$3&gt;(A2taxstdlife+$E499),(('PTRM input'!$K$144+'PTRM input'!$K$110)*$K$7)-SUM($K499:BA499),(('PTRM input'!$K$144+'PTRM input'!$K$110)*$K$7)/A2taxstdlife))</f>
        <v>6.8972507268104328</v>
      </c>
      <c r="BC499" s="105">
        <f>IF(A2taxstdlife="n/a","n/a",IF(BC$3&gt;(A2taxstdlife+$E499),(('PTRM input'!$K$144+'PTRM input'!$K$110)*$K$7)-SUM($K499:BB499),(('PTRM input'!$K$144+'PTRM input'!$K$110)*$K$7)/A2taxstdlife))</f>
        <v>6.8972507268104328</v>
      </c>
      <c r="BD499" s="105">
        <f>IF(A2taxstdlife="n/a","n/a",IF(BD$3&gt;(A2taxstdlife+$E499),(('PTRM input'!$K$144+'PTRM input'!$K$110)*$K$7)-SUM($K499:BC499),(('PTRM input'!$K$144+'PTRM input'!$K$110)*$K$7)/A2taxstdlife))</f>
        <v>6.8972507268104328</v>
      </c>
      <c r="BE499" s="105">
        <f>IF(A2taxstdlife="n/a","n/a",IF(BE$3&gt;(A2taxstdlife+$E499),(('PTRM input'!$K$144+'PTRM input'!$K$110)*$K$7)-SUM($K499:BD499),(('PTRM input'!$K$144+'PTRM input'!$K$110)*$K$7)/A2taxstdlife))</f>
        <v>6.8972507268104328</v>
      </c>
      <c r="BF499" s="105">
        <f>IF(A2taxstdlife="n/a","n/a",IF(BF$3&gt;(A2taxstdlife+$E499),(('PTRM input'!$K$144+'PTRM input'!$K$110)*$K$7)-SUM($K499:BE499),(('PTRM input'!$K$144+'PTRM input'!$K$110)*$K$7)/A2taxstdlife))</f>
        <v>0</v>
      </c>
      <c r="BG499" s="105">
        <f>IF(A2taxstdlife="n/a","n/a",IF(BG$3&gt;(A2taxstdlife+$E499),(('PTRM input'!$K$144+'PTRM input'!$K$110)*$K$7)-SUM($K499:BF499),(('PTRM input'!$K$144+'PTRM input'!$K$110)*$K$7)/A2taxstdlife))</f>
        <v>0</v>
      </c>
      <c r="BH499" s="105">
        <f>IF(A2taxstdlife="n/a","n/a",IF(BH$3&gt;(A2taxstdlife+$E499),(('PTRM input'!$K$144+'PTRM input'!$K$110)*$K$7)-SUM($K499:BG499),(('PTRM input'!$K$144+'PTRM input'!$K$110)*$K$7)/A2taxstdlife))</f>
        <v>0</v>
      </c>
      <c r="BI499" s="105">
        <f>IF(A2taxstdlife="n/a","n/a",IF(BI$3&gt;(A2taxstdlife+$E499),(('PTRM input'!$K$144+'PTRM input'!$K$110)*$K$7)-SUM($K499:BH499),(('PTRM input'!$K$144+'PTRM input'!$K$110)*$K$7)/A2taxstdlife))</f>
        <v>0</v>
      </c>
      <c r="BJ499" s="17"/>
      <c r="BK499" s="17"/>
      <c r="BL499" s="17"/>
      <c r="BM499" s="17"/>
    </row>
    <row r="500" spans="1:65" s="4" customFormat="1" ht="12.75" customHeight="1" outlineLevel="2">
      <c r="A500" s="17"/>
      <c r="B500" s="17"/>
      <c r="C500" s="32"/>
      <c r="D500" s="930"/>
      <c r="E500" s="167">
        <v>6</v>
      </c>
      <c r="F500" s="34"/>
      <c r="G500" s="184"/>
      <c r="H500" s="186"/>
      <c r="I500" s="186"/>
      <c r="J500" s="186"/>
      <c r="K500" s="186"/>
      <c r="L500" s="185"/>
      <c r="M500" s="105">
        <f>IF(A2taxstdlife="n/a","n/a",IF(M$3&gt;(A2taxstdlife+$E500),(('PTRM input'!$L$144+'PTRM input'!$L$110)*$L$7)-SUM($L500:L500),(('PTRM input'!$L$144+'PTRM input'!$L$110)*$L$7)/A2taxstdlife))</f>
        <v>0</v>
      </c>
      <c r="N500" s="105">
        <f>IF(A2taxstdlife="n/a","n/a",IF(N$3&gt;(A2taxstdlife+$E500),(('PTRM input'!$L$144+'PTRM input'!$L$110)*$L$7)-SUM($L500:M500),(('PTRM input'!$L$144+'PTRM input'!$L$110)*$L$7)/A2taxstdlife))</f>
        <v>0</v>
      </c>
      <c r="O500" s="105">
        <f>IF(A2taxstdlife="n/a","n/a",IF(O$3&gt;(A2taxstdlife+$E500),(('PTRM input'!$L$144+'PTRM input'!$L$110)*$L$7)-SUM($L500:N500),(('PTRM input'!$L$144+'PTRM input'!$L$110)*$L$7)/A2taxstdlife))</f>
        <v>0</v>
      </c>
      <c r="P500" s="105">
        <f>IF(A2taxstdlife="n/a","n/a",IF(P$3&gt;(A2taxstdlife+$E500),(('PTRM input'!$L$144+'PTRM input'!$L$110)*$L$7)-SUM($L500:O500),(('PTRM input'!$L$144+'PTRM input'!$L$110)*$L$7)/A2taxstdlife))</f>
        <v>0</v>
      </c>
      <c r="Q500" s="105">
        <f>IF(A2taxstdlife="n/a","n/a",IF(Q$3&gt;(A2taxstdlife+$E500),(('PTRM input'!$L$144+'PTRM input'!$L$110)*$L$7)-SUM($L500:P500),(('PTRM input'!$L$144+'PTRM input'!$L$110)*$L$7)/A2taxstdlife))</f>
        <v>0</v>
      </c>
      <c r="R500" s="105">
        <f>IF(A2taxstdlife="n/a","n/a",IF(R$3&gt;(A2taxstdlife+$E500),(('PTRM input'!$L$144+'PTRM input'!$L$110)*$L$7)-SUM($L500:Q500),(('PTRM input'!$L$144+'PTRM input'!$L$110)*$L$7)/A2taxstdlife))</f>
        <v>0</v>
      </c>
      <c r="S500" s="105">
        <f>IF(A2taxstdlife="n/a","n/a",IF(S$3&gt;(A2taxstdlife+$E500),(('PTRM input'!$L$144+'PTRM input'!$L$110)*$L$7)-SUM($L500:R500),(('PTRM input'!$L$144+'PTRM input'!$L$110)*$L$7)/A2taxstdlife))</f>
        <v>0</v>
      </c>
      <c r="T500" s="105">
        <f>IF(A2taxstdlife="n/a","n/a",IF(T$3&gt;(A2taxstdlife+$E500),(('PTRM input'!$L$144+'PTRM input'!$L$110)*$L$7)-SUM($L500:S500),(('PTRM input'!$L$144+'PTRM input'!$L$110)*$L$7)/A2taxstdlife))</f>
        <v>0</v>
      </c>
      <c r="U500" s="105">
        <f>IF(A2taxstdlife="n/a","n/a",IF(U$3&gt;(A2taxstdlife+$E500),(('PTRM input'!$L$144+'PTRM input'!$L$110)*$L$7)-SUM($L500:T500),(('PTRM input'!$L$144+'PTRM input'!$L$110)*$L$7)/A2taxstdlife))</f>
        <v>0</v>
      </c>
      <c r="V500" s="105">
        <f>IF(A2taxstdlife="n/a","n/a",IF(V$3&gt;(A2taxstdlife+$E500),(('PTRM input'!$L$144+'PTRM input'!$L$110)*$L$7)-SUM($L500:U500),(('PTRM input'!$L$144+'PTRM input'!$L$110)*$L$7)/A2taxstdlife))</f>
        <v>0</v>
      </c>
      <c r="W500" s="105">
        <f>IF(A2taxstdlife="n/a","n/a",IF(W$3&gt;(A2taxstdlife+$E500),(('PTRM input'!$L$144+'PTRM input'!$L$110)*$L$7)-SUM($L500:V500),(('PTRM input'!$L$144+'PTRM input'!$L$110)*$L$7)/A2taxstdlife))</f>
        <v>0</v>
      </c>
      <c r="X500" s="105">
        <f>IF(A2taxstdlife="n/a","n/a",IF(X$3&gt;(A2taxstdlife+$E500),(('PTRM input'!$L$144+'PTRM input'!$L$110)*$L$7)-SUM($L500:W500),(('PTRM input'!$L$144+'PTRM input'!$L$110)*$L$7)/A2taxstdlife))</f>
        <v>0</v>
      </c>
      <c r="Y500" s="105">
        <f>IF(A2taxstdlife="n/a","n/a",IF(Y$3&gt;(A2taxstdlife+$E500),(('PTRM input'!$L$144+'PTRM input'!$L$110)*$L$7)-SUM($L500:X500),(('PTRM input'!$L$144+'PTRM input'!$L$110)*$L$7)/A2taxstdlife))</f>
        <v>0</v>
      </c>
      <c r="Z500" s="105">
        <f>IF(A2taxstdlife="n/a","n/a",IF(Z$3&gt;(A2taxstdlife+$E500),(('PTRM input'!$L$144+'PTRM input'!$L$110)*$L$7)-SUM($L500:Y500),(('PTRM input'!$L$144+'PTRM input'!$L$110)*$L$7)/A2taxstdlife))</f>
        <v>0</v>
      </c>
      <c r="AA500" s="105">
        <f>IF(A2taxstdlife="n/a","n/a",IF(AA$3&gt;(A2taxstdlife+$E500),(('PTRM input'!$L$144+'PTRM input'!$L$110)*$L$7)-SUM($L500:Z500),(('PTRM input'!$L$144+'PTRM input'!$L$110)*$L$7)/A2taxstdlife))</f>
        <v>0</v>
      </c>
      <c r="AB500" s="105">
        <f>IF(A2taxstdlife="n/a","n/a",IF(AB$3&gt;(A2taxstdlife+$E500),(('PTRM input'!$L$144+'PTRM input'!$L$110)*$L$7)-SUM($L500:AA500),(('PTRM input'!$L$144+'PTRM input'!$L$110)*$L$7)/A2taxstdlife))</f>
        <v>0</v>
      </c>
      <c r="AC500" s="105">
        <f>IF(A2taxstdlife="n/a","n/a",IF(AC$3&gt;(A2taxstdlife+$E500),(('PTRM input'!$L$144+'PTRM input'!$L$110)*$L$7)-SUM($L500:AB500),(('PTRM input'!$L$144+'PTRM input'!$L$110)*$L$7)/A2taxstdlife))</f>
        <v>0</v>
      </c>
      <c r="AD500" s="105">
        <f>IF(A2taxstdlife="n/a","n/a",IF(AD$3&gt;(A2taxstdlife+$E500),(('PTRM input'!$L$144+'PTRM input'!$L$110)*$L$7)-SUM($L500:AC500),(('PTRM input'!$L$144+'PTRM input'!$L$110)*$L$7)/A2taxstdlife))</f>
        <v>0</v>
      </c>
      <c r="AE500" s="105">
        <f>IF(A2taxstdlife="n/a","n/a",IF(AE$3&gt;(A2taxstdlife+$E500),(('PTRM input'!$L$144+'PTRM input'!$L$110)*$L$7)-SUM($L500:AD500),(('PTRM input'!$L$144+'PTRM input'!$L$110)*$L$7)/A2taxstdlife))</f>
        <v>0</v>
      </c>
      <c r="AF500" s="105">
        <f>IF(A2taxstdlife="n/a","n/a",IF(AF$3&gt;(A2taxstdlife+$E500),(('PTRM input'!$L$144+'PTRM input'!$L$110)*$L$7)-SUM($L500:AE500),(('PTRM input'!$L$144+'PTRM input'!$L$110)*$L$7)/A2taxstdlife))</f>
        <v>0</v>
      </c>
      <c r="AG500" s="105">
        <f>IF(A2taxstdlife="n/a","n/a",IF(AG$3&gt;(A2taxstdlife+$E500),(('PTRM input'!$L$144+'PTRM input'!$L$110)*$L$7)-SUM($L500:AF500),(('PTRM input'!$L$144+'PTRM input'!$L$110)*$L$7)/A2taxstdlife))</f>
        <v>0</v>
      </c>
      <c r="AH500" s="105">
        <f>IF(A2taxstdlife="n/a","n/a",IF(AH$3&gt;(A2taxstdlife+$E500),(('PTRM input'!$L$144+'PTRM input'!$L$110)*$L$7)-SUM($L500:AG500),(('PTRM input'!$L$144+'PTRM input'!$L$110)*$L$7)/A2taxstdlife))</f>
        <v>0</v>
      </c>
      <c r="AI500" s="105">
        <f>IF(A2taxstdlife="n/a","n/a",IF(AI$3&gt;(A2taxstdlife+$E500),(('PTRM input'!$L$144+'PTRM input'!$L$110)*$L$7)-SUM($L500:AH500),(('PTRM input'!$L$144+'PTRM input'!$L$110)*$L$7)/A2taxstdlife))</f>
        <v>0</v>
      </c>
      <c r="AJ500" s="105">
        <f>IF(A2taxstdlife="n/a","n/a",IF(AJ$3&gt;(A2taxstdlife+$E500),(('PTRM input'!$L$144+'PTRM input'!$L$110)*$L$7)-SUM($L500:AI500),(('PTRM input'!$L$144+'PTRM input'!$L$110)*$L$7)/A2taxstdlife))</f>
        <v>0</v>
      </c>
      <c r="AK500" s="105">
        <f>IF(A2taxstdlife="n/a","n/a",IF(AK$3&gt;(A2taxstdlife+$E500),(('PTRM input'!$L$144+'PTRM input'!$L$110)*$L$7)-SUM($L500:AJ500),(('PTRM input'!$L$144+'PTRM input'!$L$110)*$L$7)/A2taxstdlife))</f>
        <v>0</v>
      </c>
      <c r="AL500" s="105">
        <f>IF(A2taxstdlife="n/a","n/a",IF(AL$3&gt;(A2taxstdlife+$E500),(('PTRM input'!$L$144+'PTRM input'!$L$110)*$L$7)-SUM($L500:AK500),(('PTRM input'!$L$144+'PTRM input'!$L$110)*$L$7)/A2taxstdlife))</f>
        <v>0</v>
      </c>
      <c r="AM500" s="105">
        <f>IF(A2taxstdlife="n/a","n/a",IF(AM$3&gt;(A2taxstdlife+$E500),(('PTRM input'!$L$144+'PTRM input'!$L$110)*$L$7)-SUM($L500:AL500),(('PTRM input'!$L$144+'PTRM input'!$L$110)*$L$7)/A2taxstdlife))</f>
        <v>0</v>
      </c>
      <c r="AN500" s="105">
        <f>IF(A2taxstdlife="n/a","n/a",IF(AN$3&gt;(A2taxstdlife+$E500),(('PTRM input'!$L$144+'PTRM input'!$L$110)*$L$7)-SUM($L500:AM500),(('PTRM input'!$L$144+'PTRM input'!$L$110)*$L$7)/A2taxstdlife))</f>
        <v>0</v>
      </c>
      <c r="AO500" s="105">
        <f>IF(A2taxstdlife="n/a","n/a",IF(AO$3&gt;(A2taxstdlife+$E500),(('PTRM input'!$L$144+'PTRM input'!$L$110)*$L$7)-SUM($L500:AN500),(('PTRM input'!$L$144+'PTRM input'!$L$110)*$L$7)/A2taxstdlife))</f>
        <v>0</v>
      </c>
      <c r="AP500" s="105">
        <f>IF(A2taxstdlife="n/a","n/a",IF(AP$3&gt;(A2taxstdlife+$E500),(('PTRM input'!$L$144+'PTRM input'!$L$110)*$L$7)-SUM($L500:AO500),(('PTRM input'!$L$144+'PTRM input'!$L$110)*$L$7)/A2taxstdlife))</f>
        <v>0</v>
      </c>
      <c r="AQ500" s="105">
        <f>IF(A2taxstdlife="n/a","n/a",IF(AQ$3&gt;(A2taxstdlife+$E500),(('PTRM input'!$L$144+'PTRM input'!$L$110)*$L$7)-SUM($L500:AP500),(('PTRM input'!$L$144+'PTRM input'!$L$110)*$L$7)/A2taxstdlife))</f>
        <v>0</v>
      </c>
      <c r="AR500" s="105">
        <f>IF(A2taxstdlife="n/a","n/a",IF(AR$3&gt;(A2taxstdlife+$E500),(('PTRM input'!$L$144+'PTRM input'!$L$110)*$L$7)-SUM($L500:AQ500),(('PTRM input'!$L$144+'PTRM input'!$L$110)*$L$7)/A2taxstdlife))</f>
        <v>0</v>
      </c>
      <c r="AS500" s="105">
        <f>IF(A2taxstdlife="n/a","n/a",IF(AS$3&gt;(A2taxstdlife+$E500),(('PTRM input'!$L$144+'PTRM input'!$L$110)*$L$7)-SUM($L500:AR500),(('PTRM input'!$L$144+'PTRM input'!$L$110)*$L$7)/A2taxstdlife))</f>
        <v>0</v>
      </c>
      <c r="AT500" s="105">
        <f>IF(A2taxstdlife="n/a","n/a",IF(AT$3&gt;(A2taxstdlife+$E500),(('PTRM input'!$L$144+'PTRM input'!$L$110)*$L$7)-SUM($L500:AS500),(('PTRM input'!$L$144+'PTRM input'!$L$110)*$L$7)/A2taxstdlife))</f>
        <v>0</v>
      </c>
      <c r="AU500" s="105">
        <f>IF(A2taxstdlife="n/a","n/a",IF(AU$3&gt;(A2taxstdlife+$E500),(('PTRM input'!$L$144+'PTRM input'!$L$110)*$L$7)-SUM($L500:AT500),(('PTRM input'!$L$144+'PTRM input'!$L$110)*$L$7)/A2taxstdlife))</f>
        <v>0</v>
      </c>
      <c r="AV500" s="105">
        <f>IF(A2taxstdlife="n/a","n/a",IF(AV$3&gt;(A2taxstdlife+$E500),(('PTRM input'!$L$144+'PTRM input'!$L$110)*$L$7)-SUM($L500:AU500),(('PTRM input'!$L$144+'PTRM input'!$L$110)*$L$7)/A2taxstdlife))</f>
        <v>0</v>
      </c>
      <c r="AW500" s="105">
        <f>IF(A2taxstdlife="n/a","n/a",IF(AW$3&gt;(A2taxstdlife+$E500),(('PTRM input'!$L$144+'PTRM input'!$L$110)*$L$7)-SUM($L500:AV500),(('PTRM input'!$L$144+'PTRM input'!$L$110)*$L$7)/A2taxstdlife))</f>
        <v>0</v>
      </c>
      <c r="AX500" s="105">
        <f>IF(A2taxstdlife="n/a","n/a",IF(AX$3&gt;(A2taxstdlife+$E500),(('PTRM input'!$L$144+'PTRM input'!$L$110)*$L$7)-SUM($L500:AW500),(('PTRM input'!$L$144+'PTRM input'!$L$110)*$L$7)/A2taxstdlife))</f>
        <v>0</v>
      </c>
      <c r="AY500" s="105">
        <f>IF(A2taxstdlife="n/a","n/a",IF(AY$3&gt;(A2taxstdlife+$E500),(('PTRM input'!$L$144+'PTRM input'!$L$110)*$L$7)-SUM($L500:AX500),(('PTRM input'!$L$144+'PTRM input'!$L$110)*$L$7)/A2taxstdlife))</f>
        <v>0</v>
      </c>
      <c r="AZ500" s="105">
        <f>IF(A2taxstdlife="n/a","n/a",IF(AZ$3&gt;(A2taxstdlife+$E500),(('PTRM input'!$L$144+'PTRM input'!$L$110)*$L$7)-SUM($L500:AY500),(('PTRM input'!$L$144+'PTRM input'!$L$110)*$L$7)/A2taxstdlife))</f>
        <v>0</v>
      </c>
      <c r="BA500" s="105">
        <f>IF(A2taxstdlife="n/a","n/a",IF(BA$3&gt;(A2taxstdlife+$E500),(('PTRM input'!$L$144+'PTRM input'!$L$110)*$L$7)-SUM($L500:AZ500),(('PTRM input'!$L$144+'PTRM input'!$L$110)*$L$7)/A2taxstdlife))</f>
        <v>0</v>
      </c>
      <c r="BB500" s="105">
        <f>IF(A2taxstdlife="n/a","n/a",IF(BB$3&gt;(A2taxstdlife+$E500),(('PTRM input'!$L$144+'PTRM input'!$L$110)*$L$7)-SUM($L500:BA500),(('PTRM input'!$L$144+'PTRM input'!$L$110)*$L$7)/A2taxstdlife))</f>
        <v>0</v>
      </c>
      <c r="BC500" s="105">
        <f>IF(A2taxstdlife="n/a","n/a",IF(BC$3&gt;(A2taxstdlife+$E500),(('PTRM input'!$L$144+'PTRM input'!$L$110)*$L$7)-SUM($L500:BB500),(('PTRM input'!$L$144+'PTRM input'!$L$110)*$L$7)/A2taxstdlife))</f>
        <v>0</v>
      </c>
      <c r="BD500" s="105">
        <f>IF(A2taxstdlife="n/a","n/a",IF(BD$3&gt;(A2taxstdlife+$E500),(('PTRM input'!$L$144+'PTRM input'!$L$110)*$L$7)-SUM($L500:BC500),(('PTRM input'!$L$144+'PTRM input'!$L$110)*$L$7)/A2taxstdlife))</f>
        <v>0</v>
      </c>
      <c r="BE500" s="105">
        <f>IF(A2taxstdlife="n/a","n/a",IF(BE$3&gt;(A2taxstdlife+$E500),(('PTRM input'!$L$144+'PTRM input'!$L$110)*$L$7)-SUM($L500:BD500),(('PTRM input'!$L$144+'PTRM input'!$L$110)*$L$7)/A2taxstdlife))</f>
        <v>0</v>
      </c>
      <c r="BF500" s="105">
        <f>IF(A2taxstdlife="n/a","n/a",IF(BF$3&gt;(A2taxstdlife+$E500),(('PTRM input'!$L$144+'PTRM input'!$L$110)*$L$7)-SUM($L500:BE500),(('PTRM input'!$L$144+'PTRM input'!$L$110)*$L$7)/A2taxstdlife))</f>
        <v>0</v>
      </c>
      <c r="BG500" s="105">
        <f>IF(A2taxstdlife="n/a","n/a",IF(BG$3&gt;(A2taxstdlife+$E500),(('PTRM input'!$L$144+'PTRM input'!$L$110)*$L$7)-SUM($L500:BF500),(('PTRM input'!$L$144+'PTRM input'!$L$110)*$L$7)/A2taxstdlife))</f>
        <v>0</v>
      </c>
      <c r="BH500" s="105">
        <f>IF(A2taxstdlife="n/a","n/a",IF(BH$3&gt;(A2taxstdlife+$E500),(('PTRM input'!$L$144+'PTRM input'!$L$110)*$L$7)-SUM($L500:BG500),(('PTRM input'!$L$144+'PTRM input'!$L$110)*$L$7)/A2taxstdlife))</f>
        <v>0</v>
      </c>
      <c r="BI500" s="105">
        <f>IF(A2taxstdlife="n/a","n/a",IF(BI$3&gt;(A2taxstdlife+$E500),(('PTRM input'!$L$144+'PTRM input'!$L$110)*$L$7)-SUM($L500:BH500),(('PTRM input'!$L$144+'PTRM input'!$L$110)*$L$7)/A2taxstdlife))</f>
        <v>0</v>
      </c>
      <c r="BJ500" s="17"/>
      <c r="BK500" s="17"/>
      <c r="BL500" s="17"/>
      <c r="BM500" s="17"/>
    </row>
    <row r="501" spans="1:65" s="4" customFormat="1" ht="12.75" customHeight="1" outlineLevel="2">
      <c r="A501" s="17"/>
      <c r="B501" s="17"/>
      <c r="C501" s="32"/>
      <c r="D501" s="930"/>
      <c r="E501" s="167">
        <v>7</v>
      </c>
      <c r="F501" s="34"/>
      <c r="G501" s="184"/>
      <c r="H501" s="186"/>
      <c r="I501" s="186"/>
      <c r="J501" s="186"/>
      <c r="K501" s="186"/>
      <c r="L501" s="186"/>
      <c r="M501" s="185"/>
      <c r="N501" s="105">
        <f>IF(A2taxstdlife="n/a","n/a",IF(N$3&gt;(A2taxstdlife+$E501),(('PTRM input'!$M$144+'PTRM input'!$M$110)*$M$7)-SUM($M501:M501),(('PTRM input'!$M$144+'PTRM input'!$M$110)*$M$7)/A2taxstdlife))</f>
        <v>0</v>
      </c>
      <c r="O501" s="105">
        <f>IF(A2taxstdlife="n/a","n/a",IF(O$3&gt;(A2taxstdlife+$E501),(('PTRM input'!$M$144+'PTRM input'!$M$110)*$M$7)-SUM($M501:N501),(('PTRM input'!$M$144+'PTRM input'!$M$110)*$M$7)/A2taxstdlife))</f>
        <v>0</v>
      </c>
      <c r="P501" s="105">
        <f>IF(A2taxstdlife="n/a","n/a",IF(P$3&gt;(A2taxstdlife+$E501),(('PTRM input'!$M$144+'PTRM input'!$M$110)*$M$7)-SUM($M501:O501),(('PTRM input'!$M$144+'PTRM input'!$M$110)*$M$7)/A2taxstdlife))</f>
        <v>0</v>
      </c>
      <c r="Q501" s="105">
        <f>IF(A2taxstdlife="n/a","n/a",IF(Q$3&gt;(A2taxstdlife+$E501),(('PTRM input'!$M$144+'PTRM input'!$M$110)*$M$7)-SUM($M501:P501),(('PTRM input'!$M$144+'PTRM input'!$M$110)*$M$7)/A2taxstdlife))</f>
        <v>0</v>
      </c>
      <c r="R501" s="105">
        <f>IF(A2taxstdlife="n/a","n/a",IF(R$3&gt;(A2taxstdlife+$E501),(('PTRM input'!$M$144+'PTRM input'!$M$110)*$M$7)-SUM($M501:Q501),(('PTRM input'!$M$144+'PTRM input'!$M$110)*$M$7)/A2taxstdlife))</f>
        <v>0</v>
      </c>
      <c r="S501" s="105">
        <f>IF(A2taxstdlife="n/a","n/a",IF(S$3&gt;(A2taxstdlife+$E501),(('PTRM input'!$M$144+'PTRM input'!$M$110)*$M$7)-SUM($M501:R501),(('PTRM input'!$M$144+'PTRM input'!$M$110)*$M$7)/A2taxstdlife))</f>
        <v>0</v>
      </c>
      <c r="T501" s="105">
        <f>IF(A2taxstdlife="n/a","n/a",IF(T$3&gt;(A2taxstdlife+$E501),(('PTRM input'!$M$144+'PTRM input'!$M$110)*$M$7)-SUM($M501:S501),(('PTRM input'!$M$144+'PTRM input'!$M$110)*$M$7)/A2taxstdlife))</f>
        <v>0</v>
      </c>
      <c r="U501" s="105">
        <f>IF(A2taxstdlife="n/a","n/a",IF(U$3&gt;(A2taxstdlife+$E501),(('PTRM input'!$M$144+'PTRM input'!$M$110)*$M$7)-SUM($M501:T501),(('PTRM input'!$M$144+'PTRM input'!$M$110)*$M$7)/A2taxstdlife))</f>
        <v>0</v>
      </c>
      <c r="V501" s="105">
        <f>IF(A2taxstdlife="n/a","n/a",IF(V$3&gt;(A2taxstdlife+$E501),(('PTRM input'!$M$144+'PTRM input'!$M$110)*$M$7)-SUM($M501:U501),(('PTRM input'!$M$144+'PTRM input'!$M$110)*$M$7)/A2taxstdlife))</f>
        <v>0</v>
      </c>
      <c r="W501" s="105">
        <f>IF(A2taxstdlife="n/a","n/a",IF(W$3&gt;(A2taxstdlife+$E501),(('PTRM input'!$M$144+'PTRM input'!$M$110)*$M$7)-SUM($M501:V501),(('PTRM input'!$M$144+'PTRM input'!$M$110)*$M$7)/A2taxstdlife))</f>
        <v>0</v>
      </c>
      <c r="X501" s="105">
        <f>IF(A2taxstdlife="n/a","n/a",IF(X$3&gt;(A2taxstdlife+$E501),(('PTRM input'!$M$144+'PTRM input'!$M$110)*$M$7)-SUM($M501:W501),(('PTRM input'!$M$144+'PTRM input'!$M$110)*$M$7)/A2taxstdlife))</f>
        <v>0</v>
      </c>
      <c r="Y501" s="105">
        <f>IF(A2taxstdlife="n/a","n/a",IF(Y$3&gt;(A2taxstdlife+$E501),(('PTRM input'!$M$144+'PTRM input'!$M$110)*$M$7)-SUM($M501:X501),(('PTRM input'!$M$144+'PTRM input'!$M$110)*$M$7)/A2taxstdlife))</f>
        <v>0</v>
      </c>
      <c r="Z501" s="105">
        <f>IF(A2taxstdlife="n/a","n/a",IF(Z$3&gt;(A2taxstdlife+$E501),(('PTRM input'!$M$144+'PTRM input'!$M$110)*$M$7)-SUM($M501:Y501),(('PTRM input'!$M$144+'PTRM input'!$M$110)*$M$7)/A2taxstdlife))</f>
        <v>0</v>
      </c>
      <c r="AA501" s="105">
        <f>IF(A2taxstdlife="n/a","n/a",IF(AA$3&gt;(A2taxstdlife+$E501),(('PTRM input'!$M$144+'PTRM input'!$M$110)*$M$7)-SUM($M501:Z501),(('PTRM input'!$M$144+'PTRM input'!$M$110)*$M$7)/A2taxstdlife))</f>
        <v>0</v>
      </c>
      <c r="AB501" s="105">
        <f>IF(A2taxstdlife="n/a","n/a",IF(AB$3&gt;(A2taxstdlife+$E501),(('PTRM input'!$M$144+'PTRM input'!$M$110)*$M$7)-SUM($M501:AA501),(('PTRM input'!$M$144+'PTRM input'!$M$110)*$M$7)/A2taxstdlife))</f>
        <v>0</v>
      </c>
      <c r="AC501" s="105">
        <f>IF(A2taxstdlife="n/a","n/a",IF(AC$3&gt;(A2taxstdlife+$E501),(('PTRM input'!$M$144+'PTRM input'!$M$110)*$M$7)-SUM($M501:AB501),(('PTRM input'!$M$144+'PTRM input'!$M$110)*$M$7)/A2taxstdlife))</f>
        <v>0</v>
      </c>
      <c r="AD501" s="105">
        <f>IF(A2taxstdlife="n/a","n/a",IF(AD$3&gt;(A2taxstdlife+$E501),(('PTRM input'!$M$144+'PTRM input'!$M$110)*$M$7)-SUM($M501:AC501),(('PTRM input'!$M$144+'PTRM input'!$M$110)*$M$7)/A2taxstdlife))</f>
        <v>0</v>
      </c>
      <c r="AE501" s="105">
        <f>IF(A2taxstdlife="n/a","n/a",IF(AE$3&gt;(A2taxstdlife+$E501),(('PTRM input'!$M$144+'PTRM input'!$M$110)*$M$7)-SUM($M501:AD501),(('PTRM input'!$M$144+'PTRM input'!$M$110)*$M$7)/A2taxstdlife))</f>
        <v>0</v>
      </c>
      <c r="AF501" s="105">
        <f>IF(A2taxstdlife="n/a","n/a",IF(AF$3&gt;(A2taxstdlife+$E501),(('PTRM input'!$M$144+'PTRM input'!$M$110)*$M$7)-SUM($M501:AE501),(('PTRM input'!$M$144+'PTRM input'!$M$110)*$M$7)/A2taxstdlife))</f>
        <v>0</v>
      </c>
      <c r="AG501" s="105">
        <f>IF(A2taxstdlife="n/a","n/a",IF(AG$3&gt;(A2taxstdlife+$E501),(('PTRM input'!$M$144+'PTRM input'!$M$110)*$M$7)-SUM($M501:AF501),(('PTRM input'!$M$144+'PTRM input'!$M$110)*$M$7)/A2taxstdlife))</f>
        <v>0</v>
      </c>
      <c r="AH501" s="105">
        <f>IF(A2taxstdlife="n/a","n/a",IF(AH$3&gt;(A2taxstdlife+$E501),(('PTRM input'!$M$144+'PTRM input'!$M$110)*$M$7)-SUM($M501:AG501),(('PTRM input'!$M$144+'PTRM input'!$M$110)*$M$7)/A2taxstdlife))</f>
        <v>0</v>
      </c>
      <c r="AI501" s="105">
        <f>IF(A2taxstdlife="n/a","n/a",IF(AI$3&gt;(A2taxstdlife+$E501),(('PTRM input'!$M$144+'PTRM input'!$M$110)*$M$7)-SUM($M501:AH501),(('PTRM input'!$M$144+'PTRM input'!$M$110)*$M$7)/A2taxstdlife))</f>
        <v>0</v>
      </c>
      <c r="AJ501" s="105">
        <f>IF(A2taxstdlife="n/a","n/a",IF(AJ$3&gt;(A2taxstdlife+$E501),(('PTRM input'!$M$144+'PTRM input'!$M$110)*$M$7)-SUM($M501:AI501),(('PTRM input'!$M$144+'PTRM input'!$M$110)*$M$7)/A2taxstdlife))</f>
        <v>0</v>
      </c>
      <c r="AK501" s="105">
        <f>IF(A2taxstdlife="n/a","n/a",IF(AK$3&gt;(A2taxstdlife+$E501),(('PTRM input'!$M$144+'PTRM input'!$M$110)*$M$7)-SUM($M501:AJ501),(('PTRM input'!$M$144+'PTRM input'!$M$110)*$M$7)/A2taxstdlife))</f>
        <v>0</v>
      </c>
      <c r="AL501" s="105">
        <f>IF(A2taxstdlife="n/a","n/a",IF(AL$3&gt;(A2taxstdlife+$E501),(('PTRM input'!$M$144+'PTRM input'!$M$110)*$M$7)-SUM($M501:AK501),(('PTRM input'!$M$144+'PTRM input'!$M$110)*$M$7)/A2taxstdlife))</f>
        <v>0</v>
      </c>
      <c r="AM501" s="105">
        <f>IF(A2taxstdlife="n/a","n/a",IF(AM$3&gt;(A2taxstdlife+$E501),(('PTRM input'!$M$144+'PTRM input'!$M$110)*$M$7)-SUM($M501:AL501),(('PTRM input'!$M$144+'PTRM input'!$M$110)*$M$7)/A2taxstdlife))</f>
        <v>0</v>
      </c>
      <c r="AN501" s="105">
        <f>IF(A2taxstdlife="n/a","n/a",IF(AN$3&gt;(A2taxstdlife+$E501),(('PTRM input'!$M$144+'PTRM input'!$M$110)*$M$7)-SUM($M501:AM501),(('PTRM input'!$M$144+'PTRM input'!$M$110)*$M$7)/A2taxstdlife))</f>
        <v>0</v>
      </c>
      <c r="AO501" s="105">
        <f>IF(A2taxstdlife="n/a","n/a",IF(AO$3&gt;(A2taxstdlife+$E501),(('PTRM input'!$M$144+'PTRM input'!$M$110)*$M$7)-SUM($M501:AN501),(('PTRM input'!$M$144+'PTRM input'!$M$110)*$M$7)/A2taxstdlife))</f>
        <v>0</v>
      </c>
      <c r="AP501" s="105">
        <f>IF(A2taxstdlife="n/a","n/a",IF(AP$3&gt;(A2taxstdlife+$E501),(('PTRM input'!$M$144+'PTRM input'!$M$110)*$M$7)-SUM($M501:AO501),(('PTRM input'!$M$144+'PTRM input'!$M$110)*$M$7)/A2taxstdlife))</f>
        <v>0</v>
      </c>
      <c r="AQ501" s="105">
        <f>IF(A2taxstdlife="n/a","n/a",IF(AQ$3&gt;(A2taxstdlife+$E501),(('PTRM input'!$M$144+'PTRM input'!$M$110)*$M$7)-SUM($M501:AP501),(('PTRM input'!$M$144+'PTRM input'!$M$110)*$M$7)/A2taxstdlife))</f>
        <v>0</v>
      </c>
      <c r="AR501" s="105">
        <f>IF(A2taxstdlife="n/a","n/a",IF(AR$3&gt;(A2taxstdlife+$E501),(('PTRM input'!$M$144+'PTRM input'!$M$110)*$M$7)-SUM($M501:AQ501),(('PTRM input'!$M$144+'PTRM input'!$M$110)*$M$7)/A2taxstdlife))</f>
        <v>0</v>
      </c>
      <c r="AS501" s="105">
        <f>IF(A2taxstdlife="n/a","n/a",IF(AS$3&gt;(A2taxstdlife+$E501),(('PTRM input'!$M$144+'PTRM input'!$M$110)*$M$7)-SUM($M501:AR501),(('PTRM input'!$M$144+'PTRM input'!$M$110)*$M$7)/A2taxstdlife))</f>
        <v>0</v>
      </c>
      <c r="AT501" s="105">
        <f>IF(A2taxstdlife="n/a","n/a",IF(AT$3&gt;(A2taxstdlife+$E501),(('PTRM input'!$M$144+'PTRM input'!$M$110)*$M$7)-SUM($M501:AS501),(('PTRM input'!$M$144+'PTRM input'!$M$110)*$M$7)/A2taxstdlife))</f>
        <v>0</v>
      </c>
      <c r="AU501" s="105">
        <f>IF(A2taxstdlife="n/a","n/a",IF(AU$3&gt;(A2taxstdlife+$E501),(('PTRM input'!$M$144+'PTRM input'!$M$110)*$M$7)-SUM($M501:AT501),(('PTRM input'!$M$144+'PTRM input'!$M$110)*$M$7)/A2taxstdlife))</f>
        <v>0</v>
      </c>
      <c r="AV501" s="105">
        <f>IF(A2taxstdlife="n/a","n/a",IF(AV$3&gt;(A2taxstdlife+$E501),(('PTRM input'!$M$144+'PTRM input'!$M$110)*$M$7)-SUM($M501:AU501),(('PTRM input'!$M$144+'PTRM input'!$M$110)*$M$7)/A2taxstdlife))</f>
        <v>0</v>
      </c>
      <c r="AW501" s="105">
        <f>IF(A2taxstdlife="n/a","n/a",IF(AW$3&gt;(A2taxstdlife+$E501),(('PTRM input'!$M$144+'PTRM input'!$M$110)*$M$7)-SUM($M501:AV501),(('PTRM input'!$M$144+'PTRM input'!$M$110)*$M$7)/A2taxstdlife))</f>
        <v>0</v>
      </c>
      <c r="AX501" s="105">
        <f>IF(A2taxstdlife="n/a","n/a",IF(AX$3&gt;(A2taxstdlife+$E501),(('PTRM input'!$M$144+'PTRM input'!$M$110)*$M$7)-SUM($M501:AW501),(('PTRM input'!$M$144+'PTRM input'!$M$110)*$M$7)/A2taxstdlife))</f>
        <v>0</v>
      </c>
      <c r="AY501" s="105">
        <f>IF(A2taxstdlife="n/a","n/a",IF(AY$3&gt;(A2taxstdlife+$E501),(('PTRM input'!$M$144+'PTRM input'!$M$110)*$M$7)-SUM($M501:AX501),(('PTRM input'!$M$144+'PTRM input'!$M$110)*$M$7)/A2taxstdlife))</f>
        <v>0</v>
      </c>
      <c r="AZ501" s="105">
        <f>IF(A2taxstdlife="n/a","n/a",IF(AZ$3&gt;(A2taxstdlife+$E501),(('PTRM input'!$M$144+'PTRM input'!$M$110)*$M$7)-SUM($M501:AY501),(('PTRM input'!$M$144+'PTRM input'!$M$110)*$M$7)/A2taxstdlife))</f>
        <v>0</v>
      </c>
      <c r="BA501" s="105">
        <f>IF(A2taxstdlife="n/a","n/a",IF(BA$3&gt;(A2taxstdlife+$E501),(('PTRM input'!$M$144+'PTRM input'!$M$110)*$M$7)-SUM($M501:AZ501),(('PTRM input'!$M$144+'PTRM input'!$M$110)*$M$7)/A2taxstdlife))</f>
        <v>0</v>
      </c>
      <c r="BB501" s="105">
        <f>IF(A2taxstdlife="n/a","n/a",IF(BB$3&gt;(A2taxstdlife+$E501),(('PTRM input'!$M$144+'PTRM input'!$M$110)*$M$7)-SUM($M501:BA501),(('PTRM input'!$M$144+'PTRM input'!$M$110)*$M$7)/A2taxstdlife))</f>
        <v>0</v>
      </c>
      <c r="BC501" s="105">
        <f>IF(A2taxstdlife="n/a","n/a",IF(BC$3&gt;(A2taxstdlife+$E501),(('PTRM input'!$M$144+'PTRM input'!$M$110)*$M$7)-SUM($M501:BB501),(('PTRM input'!$M$144+'PTRM input'!$M$110)*$M$7)/A2taxstdlife))</f>
        <v>0</v>
      </c>
      <c r="BD501" s="105">
        <f>IF(A2taxstdlife="n/a","n/a",IF(BD$3&gt;(A2taxstdlife+$E501),(('PTRM input'!$M$144+'PTRM input'!$M$110)*$M$7)-SUM($M501:BC501),(('PTRM input'!$M$144+'PTRM input'!$M$110)*$M$7)/A2taxstdlife))</f>
        <v>0</v>
      </c>
      <c r="BE501" s="105">
        <f>IF(A2taxstdlife="n/a","n/a",IF(BE$3&gt;(A2taxstdlife+$E501),(('PTRM input'!$M$144+'PTRM input'!$M$110)*$M$7)-SUM($M501:BD501),(('PTRM input'!$M$144+'PTRM input'!$M$110)*$M$7)/A2taxstdlife))</f>
        <v>0</v>
      </c>
      <c r="BF501" s="105">
        <f>IF(A2taxstdlife="n/a","n/a",IF(BF$3&gt;(A2taxstdlife+$E501),(('PTRM input'!$M$144+'PTRM input'!$M$110)*$M$7)-SUM($M501:BE501),(('PTRM input'!$M$144+'PTRM input'!$M$110)*$M$7)/A2taxstdlife))</f>
        <v>0</v>
      </c>
      <c r="BG501" s="105">
        <f>IF(A2taxstdlife="n/a","n/a",IF(BG$3&gt;(A2taxstdlife+$E501),(('PTRM input'!$M$144+'PTRM input'!$M$110)*$M$7)-SUM($M501:BF501),(('PTRM input'!$M$144+'PTRM input'!$M$110)*$M$7)/A2taxstdlife))</f>
        <v>0</v>
      </c>
      <c r="BH501" s="105">
        <f>IF(A2taxstdlife="n/a","n/a",IF(BH$3&gt;(A2taxstdlife+$E501),(('PTRM input'!$M$144+'PTRM input'!$M$110)*$M$7)-SUM($M501:BG501),(('PTRM input'!$M$144+'PTRM input'!$M$110)*$M$7)/A2taxstdlife))</f>
        <v>0</v>
      </c>
      <c r="BI501" s="105">
        <f>IF(A2taxstdlife="n/a","n/a",IF(BI$3&gt;(A2taxstdlife+$E501),(('PTRM input'!$M$144+'PTRM input'!$M$110)*$M$7)-SUM($M501:BH501),(('PTRM input'!$M$144+'PTRM input'!$M$110)*$M$7)/A2taxstdlife))</f>
        <v>0</v>
      </c>
      <c r="BJ501" s="17"/>
      <c r="BK501" s="17"/>
      <c r="BL501" s="17"/>
      <c r="BM501" s="17"/>
    </row>
    <row r="502" spans="1:65" s="4" customFormat="1" ht="12.75" customHeight="1" outlineLevel="2">
      <c r="A502" s="17"/>
      <c r="B502" s="17"/>
      <c r="C502" s="32"/>
      <c r="D502" s="930"/>
      <c r="E502" s="167">
        <v>8</v>
      </c>
      <c r="F502" s="34"/>
      <c r="G502" s="184"/>
      <c r="H502" s="186"/>
      <c r="I502" s="186"/>
      <c r="J502" s="186"/>
      <c r="K502" s="186"/>
      <c r="L502" s="186"/>
      <c r="M502" s="186"/>
      <c r="N502" s="185"/>
      <c r="O502" s="105">
        <f>IF(A2taxstdlife="n/a","n/a",IF(O$3&gt;(A2taxstdlife+$E502),(('PTRM input'!$N$144+'PTRM input'!$N$110)*$N$7)-SUM($N502:N502),(('PTRM input'!$N$144+'PTRM input'!$N$110)*$N$7)/A2taxstdlife))</f>
        <v>0</v>
      </c>
      <c r="P502" s="105">
        <f>IF(A2taxstdlife="n/a","n/a",IF(P$3&gt;(A2taxstdlife+$E502),(('PTRM input'!$N$144+'PTRM input'!$N$110)*$N$7)-SUM($N502:O502),(('PTRM input'!$N$144+'PTRM input'!$N$110)*$N$7)/A2taxstdlife))</f>
        <v>0</v>
      </c>
      <c r="Q502" s="105">
        <f>IF(A2taxstdlife="n/a","n/a",IF(Q$3&gt;(A2taxstdlife+$E502),(('PTRM input'!$N$144+'PTRM input'!$N$110)*$N$7)-SUM($N502:P502),(('PTRM input'!$N$144+'PTRM input'!$N$110)*$N$7)/A2taxstdlife))</f>
        <v>0</v>
      </c>
      <c r="R502" s="105">
        <f>IF(A2taxstdlife="n/a","n/a",IF(R$3&gt;(A2taxstdlife+$E502),(('PTRM input'!$N$144+'PTRM input'!$N$110)*$N$7)-SUM($N502:Q502),(('PTRM input'!$N$144+'PTRM input'!$N$110)*$N$7)/A2taxstdlife))</f>
        <v>0</v>
      </c>
      <c r="S502" s="105">
        <f>IF(A2taxstdlife="n/a","n/a",IF(S$3&gt;(A2taxstdlife+$E502),(('PTRM input'!$N$144+'PTRM input'!$N$110)*$N$7)-SUM($N502:R502),(('PTRM input'!$N$144+'PTRM input'!$N$110)*$N$7)/A2taxstdlife))</f>
        <v>0</v>
      </c>
      <c r="T502" s="105">
        <f>IF(A2taxstdlife="n/a","n/a",IF(T$3&gt;(A2taxstdlife+$E502),(('PTRM input'!$N$144+'PTRM input'!$N$110)*$N$7)-SUM($N502:S502),(('PTRM input'!$N$144+'PTRM input'!$N$110)*$N$7)/A2taxstdlife))</f>
        <v>0</v>
      </c>
      <c r="U502" s="105">
        <f>IF(A2taxstdlife="n/a","n/a",IF(U$3&gt;(A2taxstdlife+$E502),(('PTRM input'!$N$144+'PTRM input'!$N$110)*$N$7)-SUM($N502:T502),(('PTRM input'!$N$144+'PTRM input'!$N$110)*$N$7)/A2taxstdlife))</f>
        <v>0</v>
      </c>
      <c r="V502" s="105">
        <f>IF(A2taxstdlife="n/a","n/a",IF(V$3&gt;(A2taxstdlife+$E502),(('PTRM input'!$N$144+'PTRM input'!$N$110)*$N$7)-SUM($N502:U502),(('PTRM input'!$N$144+'PTRM input'!$N$110)*$N$7)/A2taxstdlife))</f>
        <v>0</v>
      </c>
      <c r="W502" s="105">
        <f>IF(A2taxstdlife="n/a","n/a",IF(W$3&gt;(A2taxstdlife+$E502),(('PTRM input'!$N$144+'PTRM input'!$N$110)*$N$7)-SUM($N502:V502),(('PTRM input'!$N$144+'PTRM input'!$N$110)*$N$7)/A2taxstdlife))</f>
        <v>0</v>
      </c>
      <c r="X502" s="105">
        <f>IF(A2taxstdlife="n/a","n/a",IF(X$3&gt;(A2taxstdlife+$E502),(('PTRM input'!$N$144+'PTRM input'!$N$110)*$N$7)-SUM($N502:W502),(('PTRM input'!$N$144+'PTRM input'!$N$110)*$N$7)/A2taxstdlife))</f>
        <v>0</v>
      </c>
      <c r="Y502" s="105">
        <f>IF(A2taxstdlife="n/a","n/a",IF(Y$3&gt;(A2taxstdlife+$E502),(('PTRM input'!$N$144+'PTRM input'!$N$110)*$N$7)-SUM($N502:X502),(('PTRM input'!$N$144+'PTRM input'!$N$110)*$N$7)/A2taxstdlife))</f>
        <v>0</v>
      </c>
      <c r="Z502" s="105">
        <f>IF(A2taxstdlife="n/a","n/a",IF(Z$3&gt;(A2taxstdlife+$E502),(('PTRM input'!$N$144+'PTRM input'!$N$110)*$N$7)-SUM($N502:Y502),(('PTRM input'!$N$144+'PTRM input'!$N$110)*$N$7)/A2taxstdlife))</f>
        <v>0</v>
      </c>
      <c r="AA502" s="105">
        <f>IF(A2taxstdlife="n/a","n/a",IF(AA$3&gt;(A2taxstdlife+$E502),(('PTRM input'!$N$144+'PTRM input'!$N$110)*$N$7)-SUM($N502:Z502),(('PTRM input'!$N$144+'PTRM input'!$N$110)*$N$7)/A2taxstdlife))</f>
        <v>0</v>
      </c>
      <c r="AB502" s="105">
        <f>IF(A2taxstdlife="n/a","n/a",IF(AB$3&gt;(A2taxstdlife+$E502),(('PTRM input'!$N$144+'PTRM input'!$N$110)*$N$7)-SUM($N502:AA502),(('PTRM input'!$N$144+'PTRM input'!$N$110)*$N$7)/A2taxstdlife))</f>
        <v>0</v>
      </c>
      <c r="AC502" s="105">
        <f>IF(A2taxstdlife="n/a","n/a",IF(AC$3&gt;(A2taxstdlife+$E502),(('PTRM input'!$N$144+'PTRM input'!$N$110)*$N$7)-SUM($N502:AB502),(('PTRM input'!$N$144+'PTRM input'!$N$110)*$N$7)/A2taxstdlife))</f>
        <v>0</v>
      </c>
      <c r="AD502" s="105">
        <f>IF(A2taxstdlife="n/a","n/a",IF(AD$3&gt;(A2taxstdlife+$E502),(('PTRM input'!$N$144+'PTRM input'!$N$110)*$N$7)-SUM($N502:AC502),(('PTRM input'!$N$144+'PTRM input'!$N$110)*$N$7)/A2taxstdlife))</f>
        <v>0</v>
      </c>
      <c r="AE502" s="105">
        <f>IF(A2taxstdlife="n/a","n/a",IF(AE$3&gt;(A2taxstdlife+$E502),(('PTRM input'!$N$144+'PTRM input'!$N$110)*$N$7)-SUM($N502:AD502),(('PTRM input'!$N$144+'PTRM input'!$N$110)*$N$7)/A2taxstdlife))</f>
        <v>0</v>
      </c>
      <c r="AF502" s="105">
        <f>IF(A2taxstdlife="n/a","n/a",IF(AF$3&gt;(A2taxstdlife+$E502),(('PTRM input'!$N$144+'PTRM input'!$N$110)*$N$7)-SUM($N502:AE502),(('PTRM input'!$N$144+'PTRM input'!$N$110)*$N$7)/A2taxstdlife))</f>
        <v>0</v>
      </c>
      <c r="AG502" s="105">
        <f>IF(A2taxstdlife="n/a","n/a",IF(AG$3&gt;(A2taxstdlife+$E502),(('PTRM input'!$N$144+'PTRM input'!$N$110)*$N$7)-SUM($N502:AF502),(('PTRM input'!$N$144+'PTRM input'!$N$110)*$N$7)/A2taxstdlife))</f>
        <v>0</v>
      </c>
      <c r="AH502" s="105">
        <f>IF(A2taxstdlife="n/a","n/a",IF(AH$3&gt;(A2taxstdlife+$E502),(('PTRM input'!$N$144+'PTRM input'!$N$110)*$N$7)-SUM($N502:AG502),(('PTRM input'!$N$144+'PTRM input'!$N$110)*$N$7)/A2taxstdlife))</f>
        <v>0</v>
      </c>
      <c r="AI502" s="105">
        <f>IF(A2taxstdlife="n/a","n/a",IF(AI$3&gt;(A2taxstdlife+$E502),(('PTRM input'!$N$144+'PTRM input'!$N$110)*$N$7)-SUM($N502:AH502),(('PTRM input'!$N$144+'PTRM input'!$N$110)*$N$7)/A2taxstdlife))</f>
        <v>0</v>
      </c>
      <c r="AJ502" s="105">
        <f>IF(A2taxstdlife="n/a","n/a",IF(AJ$3&gt;(A2taxstdlife+$E502),(('PTRM input'!$N$144+'PTRM input'!$N$110)*$N$7)-SUM($N502:AI502),(('PTRM input'!$N$144+'PTRM input'!$N$110)*$N$7)/A2taxstdlife))</f>
        <v>0</v>
      </c>
      <c r="AK502" s="105">
        <f>IF(A2taxstdlife="n/a","n/a",IF(AK$3&gt;(A2taxstdlife+$E502),(('PTRM input'!$N$144+'PTRM input'!$N$110)*$N$7)-SUM($N502:AJ502),(('PTRM input'!$N$144+'PTRM input'!$N$110)*$N$7)/A2taxstdlife))</f>
        <v>0</v>
      </c>
      <c r="AL502" s="105">
        <f>IF(A2taxstdlife="n/a","n/a",IF(AL$3&gt;(A2taxstdlife+$E502),(('PTRM input'!$N$144+'PTRM input'!$N$110)*$N$7)-SUM($N502:AK502),(('PTRM input'!$N$144+'PTRM input'!$N$110)*$N$7)/A2taxstdlife))</f>
        <v>0</v>
      </c>
      <c r="AM502" s="105">
        <f>IF(A2taxstdlife="n/a","n/a",IF(AM$3&gt;(A2taxstdlife+$E502),(('PTRM input'!$N$144+'PTRM input'!$N$110)*$N$7)-SUM($N502:AL502),(('PTRM input'!$N$144+'PTRM input'!$N$110)*$N$7)/A2taxstdlife))</f>
        <v>0</v>
      </c>
      <c r="AN502" s="105">
        <f>IF(A2taxstdlife="n/a","n/a",IF(AN$3&gt;(A2taxstdlife+$E502),(('PTRM input'!$N$144+'PTRM input'!$N$110)*$N$7)-SUM($N502:AM502),(('PTRM input'!$N$144+'PTRM input'!$N$110)*$N$7)/A2taxstdlife))</f>
        <v>0</v>
      </c>
      <c r="AO502" s="105">
        <f>IF(A2taxstdlife="n/a","n/a",IF(AO$3&gt;(A2taxstdlife+$E502),(('PTRM input'!$N$144+'PTRM input'!$N$110)*$N$7)-SUM($N502:AN502),(('PTRM input'!$N$144+'PTRM input'!$N$110)*$N$7)/A2taxstdlife))</f>
        <v>0</v>
      </c>
      <c r="AP502" s="105">
        <f>IF(A2taxstdlife="n/a","n/a",IF(AP$3&gt;(A2taxstdlife+$E502),(('PTRM input'!$N$144+'PTRM input'!$N$110)*$N$7)-SUM($N502:AO502),(('PTRM input'!$N$144+'PTRM input'!$N$110)*$N$7)/A2taxstdlife))</f>
        <v>0</v>
      </c>
      <c r="AQ502" s="105">
        <f>IF(A2taxstdlife="n/a","n/a",IF(AQ$3&gt;(A2taxstdlife+$E502),(('PTRM input'!$N$144+'PTRM input'!$N$110)*$N$7)-SUM($N502:AP502),(('PTRM input'!$N$144+'PTRM input'!$N$110)*$N$7)/A2taxstdlife))</f>
        <v>0</v>
      </c>
      <c r="AR502" s="105">
        <f>IF(A2taxstdlife="n/a","n/a",IF(AR$3&gt;(A2taxstdlife+$E502),(('PTRM input'!$N$144+'PTRM input'!$N$110)*$N$7)-SUM($N502:AQ502),(('PTRM input'!$N$144+'PTRM input'!$N$110)*$N$7)/A2taxstdlife))</f>
        <v>0</v>
      </c>
      <c r="AS502" s="105">
        <f>IF(A2taxstdlife="n/a","n/a",IF(AS$3&gt;(A2taxstdlife+$E502),(('PTRM input'!$N$144+'PTRM input'!$N$110)*$N$7)-SUM($N502:AR502),(('PTRM input'!$N$144+'PTRM input'!$N$110)*$N$7)/A2taxstdlife))</f>
        <v>0</v>
      </c>
      <c r="AT502" s="105">
        <f>IF(A2taxstdlife="n/a","n/a",IF(AT$3&gt;(A2taxstdlife+$E502),(('PTRM input'!$N$144+'PTRM input'!$N$110)*$N$7)-SUM($N502:AS502),(('PTRM input'!$N$144+'PTRM input'!$N$110)*$N$7)/A2taxstdlife))</f>
        <v>0</v>
      </c>
      <c r="AU502" s="105">
        <f>IF(A2taxstdlife="n/a","n/a",IF(AU$3&gt;(A2taxstdlife+$E502),(('PTRM input'!$N$144+'PTRM input'!$N$110)*$N$7)-SUM($N502:AT502),(('PTRM input'!$N$144+'PTRM input'!$N$110)*$N$7)/A2taxstdlife))</f>
        <v>0</v>
      </c>
      <c r="AV502" s="105">
        <f>IF(A2taxstdlife="n/a","n/a",IF(AV$3&gt;(A2taxstdlife+$E502),(('PTRM input'!$N$144+'PTRM input'!$N$110)*$N$7)-SUM($N502:AU502),(('PTRM input'!$N$144+'PTRM input'!$N$110)*$N$7)/A2taxstdlife))</f>
        <v>0</v>
      </c>
      <c r="AW502" s="105">
        <f>IF(A2taxstdlife="n/a","n/a",IF(AW$3&gt;(A2taxstdlife+$E502),(('PTRM input'!$N$144+'PTRM input'!$N$110)*$N$7)-SUM($N502:AV502),(('PTRM input'!$N$144+'PTRM input'!$N$110)*$N$7)/A2taxstdlife))</f>
        <v>0</v>
      </c>
      <c r="AX502" s="105">
        <f>IF(A2taxstdlife="n/a","n/a",IF(AX$3&gt;(A2taxstdlife+$E502),(('PTRM input'!$N$144+'PTRM input'!$N$110)*$N$7)-SUM($N502:AW502),(('PTRM input'!$N$144+'PTRM input'!$N$110)*$N$7)/A2taxstdlife))</f>
        <v>0</v>
      </c>
      <c r="AY502" s="105">
        <f>IF(A2taxstdlife="n/a","n/a",IF(AY$3&gt;(A2taxstdlife+$E502),(('PTRM input'!$N$144+'PTRM input'!$N$110)*$N$7)-SUM($N502:AX502),(('PTRM input'!$N$144+'PTRM input'!$N$110)*$N$7)/A2taxstdlife))</f>
        <v>0</v>
      </c>
      <c r="AZ502" s="105">
        <f>IF(A2taxstdlife="n/a","n/a",IF(AZ$3&gt;(A2taxstdlife+$E502),(('PTRM input'!$N$144+'PTRM input'!$N$110)*$N$7)-SUM($N502:AY502),(('PTRM input'!$N$144+'PTRM input'!$N$110)*$N$7)/A2taxstdlife))</f>
        <v>0</v>
      </c>
      <c r="BA502" s="105">
        <f>IF(A2taxstdlife="n/a","n/a",IF(BA$3&gt;(A2taxstdlife+$E502),(('PTRM input'!$N$144+'PTRM input'!$N$110)*$N$7)-SUM($N502:AZ502),(('PTRM input'!$N$144+'PTRM input'!$N$110)*$N$7)/A2taxstdlife))</f>
        <v>0</v>
      </c>
      <c r="BB502" s="105">
        <f>IF(A2taxstdlife="n/a","n/a",IF(BB$3&gt;(A2taxstdlife+$E502),(('PTRM input'!$N$144+'PTRM input'!$N$110)*$N$7)-SUM($N502:BA502),(('PTRM input'!$N$144+'PTRM input'!$N$110)*$N$7)/A2taxstdlife))</f>
        <v>0</v>
      </c>
      <c r="BC502" s="105">
        <f>IF(A2taxstdlife="n/a","n/a",IF(BC$3&gt;(A2taxstdlife+$E502),(('PTRM input'!$N$144+'PTRM input'!$N$110)*$N$7)-SUM($N502:BB502),(('PTRM input'!$N$144+'PTRM input'!$N$110)*$N$7)/A2taxstdlife))</f>
        <v>0</v>
      </c>
      <c r="BD502" s="105">
        <f>IF(A2taxstdlife="n/a","n/a",IF(BD$3&gt;(A2taxstdlife+$E502),(('PTRM input'!$N$144+'PTRM input'!$N$110)*$N$7)-SUM($N502:BC502),(('PTRM input'!$N$144+'PTRM input'!$N$110)*$N$7)/A2taxstdlife))</f>
        <v>0</v>
      </c>
      <c r="BE502" s="105">
        <f>IF(A2taxstdlife="n/a","n/a",IF(BE$3&gt;(A2taxstdlife+$E502),(('PTRM input'!$N$144+'PTRM input'!$N$110)*$N$7)-SUM($N502:BD502),(('PTRM input'!$N$144+'PTRM input'!$N$110)*$N$7)/A2taxstdlife))</f>
        <v>0</v>
      </c>
      <c r="BF502" s="105">
        <f>IF(A2taxstdlife="n/a","n/a",IF(BF$3&gt;(A2taxstdlife+$E502),(('PTRM input'!$N$144+'PTRM input'!$N$110)*$N$7)-SUM($N502:BE502),(('PTRM input'!$N$144+'PTRM input'!$N$110)*$N$7)/A2taxstdlife))</f>
        <v>0</v>
      </c>
      <c r="BG502" s="105">
        <f>IF(A2taxstdlife="n/a","n/a",IF(BG$3&gt;(A2taxstdlife+$E502),(('PTRM input'!$N$144+'PTRM input'!$N$110)*$N$7)-SUM($N502:BF502),(('PTRM input'!$N$144+'PTRM input'!$N$110)*$N$7)/A2taxstdlife))</f>
        <v>0</v>
      </c>
      <c r="BH502" s="105">
        <f>IF(A2taxstdlife="n/a","n/a",IF(BH$3&gt;(A2taxstdlife+$E502),(('PTRM input'!$N$144+'PTRM input'!$N$110)*$N$7)-SUM($N502:BG502),(('PTRM input'!$N$144+'PTRM input'!$N$110)*$N$7)/A2taxstdlife))</f>
        <v>0</v>
      </c>
      <c r="BI502" s="105">
        <f>IF(A2taxstdlife="n/a","n/a",IF(BI$3&gt;(A2taxstdlife+$E502),(('PTRM input'!$N$144+'PTRM input'!$N$110)*$N$7)-SUM($N502:BH502),(('PTRM input'!$N$144+'PTRM input'!$N$110)*$N$7)/A2taxstdlife))</f>
        <v>0</v>
      </c>
      <c r="BJ502" s="17"/>
      <c r="BK502" s="17"/>
      <c r="BL502" s="17"/>
      <c r="BM502" s="17"/>
    </row>
    <row r="503" spans="1:65" s="4" customFormat="1" ht="12.75" customHeight="1" outlineLevel="2">
      <c r="A503" s="17"/>
      <c r="B503" s="17"/>
      <c r="C503" s="32"/>
      <c r="D503" s="930"/>
      <c r="E503" s="167">
        <v>9</v>
      </c>
      <c r="F503" s="34"/>
      <c r="G503" s="184"/>
      <c r="H503" s="186"/>
      <c r="I503" s="186"/>
      <c r="J503" s="186"/>
      <c r="K503" s="186"/>
      <c r="L503" s="186"/>
      <c r="M503" s="186"/>
      <c r="N503" s="186"/>
      <c r="O503" s="185"/>
      <c r="P503" s="105">
        <f>IF(A2taxstdlife="n/a","n/a",IF(P$3&gt;(A2taxstdlife+$E503),(('PTRM input'!$O$144+'PTRM input'!$O$110)*$O$7)-SUM($O503:O503),(('PTRM input'!$O$144+'PTRM input'!$O$110)*$O$7)/A2taxstdlife))</f>
        <v>0</v>
      </c>
      <c r="Q503" s="105">
        <f>IF(A2taxstdlife="n/a","n/a",IF(Q$3&gt;(A2taxstdlife+$E503),(('PTRM input'!$O$144+'PTRM input'!$O$110)*$O$7)-SUM($O503:P503),(('PTRM input'!$O$144+'PTRM input'!$O$110)*$O$7)/A2taxstdlife))</f>
        <v>0</v>
      </c>
      <c r="R503" s="105">
        <f>IF(A2taxstdlife="n/a","n/a",IF(R$3&gt;(A2taxstdlife+$E503),(('PTRM input'!$O$144+'PTRM input'!$O$110)*$O$7)-SUM($O503:Q503),(('PTRM input'!$O$144+'PTRM input'!$O$110)*$O$7)/A2taxstdlife))</f>
        <v>0</v>
      </c>
      <c r="S503" s="105">
        <f>IF(A2taxstdlife="n/a","n/a",IF(S$3&gt;(A2taxstdlife+$E503),(('PTRM input'!$O$144+'PTRM input'!$O$110)*$O$7)-SUM($O503:R503),(('PTRM input'!$O$144+'PTRM input'!$O$110)*$O$7)/A2taxstdlife))</f>
        <v>0</v>
      </c>
      <c r="T503" s="105">
        <f>IF(A2taxstdlife="n/a","n/a",IF(T$3&gt;(A2taxstdlife+$E503),(('PTRM input'!$O$144+'PTRM input'!$O$110)*$O$7)-SUM($O503:S503),(('PTRM input'!$O$144+'PTRM input'!$O$110)*$O$7)/A2taxstdlife))</f>
        <v>0</v>
      </c>
      <c r="U503" s="105">
        <f>IF(A2taxstdlife="n/a","n/a",IF(U$3&gt;(A2taxstdlife+$E503),(('PTRM input'!$O$144+'PTRM input'!$O$110)*$O$7)-SUM($O503:T503),(('PTRM input'!$O$144+'PTRM input'!$O$110)*$O$7)/A2taxstdlife))</f>
        <v>0</v>
      </c>
      <c r="V503" s="105">
        <f>IF(A2taxstdlife="n/a","n/a",IF(V$3&gt;(A2taxstdlife+$E503),(('PTRM input'!$O$144+'PTRM input'!$O$110)*$O$7)-SUM($O503:U503),(('PTRM input'!$O$144+'PTRM input'!$O$110)*$O$7)/A2taxstdlife))</f>
        <v>0</v>
      </c>
      <c r="W503" s="105">
        <f>IF(A2taxstdlife="n/a","n/a",IF(W$3&gt;(A2taxstdlife+$E503),(('PTRM input'!$O$144+'PTRM input'!$O$110)*$O$7)-SUM($O503:V503),(('PTRM input'!$O$144+'PTRM input'!$O$110)*$O$7)/A2taxstdlife))</f>
        <v>0</v>
      </c>
      <c r="X503" s="105">
        <f>IF(A2taxstdlife="n/a","n/a",IF(X$3&gt;(A2taxstdlife+$E503),(('PTRM input'!$O$144+'PTRM input'!$O$110)*$O$7)-SUM($O503:W503),(('PTRM input'!$O$144+'PTRM input'!$O$110)*$O$7)/A2taxstdlife))</f>
        <v>0</v>
      </c>
      <c r="Y503" s="105">
        <f>IF(A2taxstdlife="n/a","n/a",IF(Y$3&gt;(A2taxstdlife+$E503),(('PTRM input'!$O$144+'PTRM input'!$O$110)*$O$7)-SUM($O503:X503),(('PTRM input'!$O$144+'PTRM input'!$O$110)*$O$7)/A2taxstdlife))</f>
        <v>0</v>
      </c>
      <c r="Z503" s="105">
        <f>IF(A2taxstdlife="n/a","n/a",IF(Z$3&gt;(A2taxstdlife+$E503),(('PTRM input'!$O$144+'PTRM input'!$O$110)*$O$7)-SUM($O503:Y503),(('PTRM input'!$O$144+'PTRM input'!$O$110)*$O$7)/A2taxstdlife))</f>
        <v>0</v>
      </c>
      <c r="AA503" s="105">
        <f>IF(A2taxstdlife="n/a","n/a",IF(AA$3&gt;(A2taxstdlife+$E503),(('PTRM input'!$O$144+'PTRM input'!$O$110)*$O$7)-SUM($O503:Z503),(('PTRM input'!$O$144+'PTRM input'!$O$110)*$O$7)/A2taxstdlife))</f>
        <v>0</v>
      </c>
      <c r="AB503" s="105">
        <f>IF(A2taxstdlife="n/a","n/a",IF(AB$3&gt;(A2taxstdlife+$E503),(('PTRM input'!$O$144+'PTRM input'!$O$110)*$O$7)-SUM($O503:AA503),(('PTRM input'!$O$144+'PTRM input'!$O$110)*$O$7)/A2taxstdlife))</f>
        <v>0</v>
      </c>
      <c r="AC503" s="105">
        <f>IF(A2taxstdlife="n/a","n/a",IF(AC$3&gt;(A2taxstdlife+$E503),(('PTRM input'!$O$144+'PTRM input'!$O$110)*$O$7)-SUM($O503:AB503),(('PTRM input'!$O$144+'PTRM input'!$O$110)*$O$7)/A2taxstdlife))</f>
        <v>0</v>
      </c>
      <c r="AD503" s="105">
        <f>IF(A2taxstdlife="n/a","n/a",IF(AD$3&gt;(A2taxstdlife+$E503),(('PTRM input'!$O$144+'PTRM input'!$O$110)*$O$7)-SUM($O503:AC503),(('PTRM input'!$O$144+'PTRM input'!$O$110)*$O$7)/A2taxstdlife))</f>
        <v>0</v>
      </c>
      <c r="AE503" s="105">
        <f>IF(A2taxstdlife="n/a","n/a",IF(AE$3&gt;(A2taxstdlife+$E503),(('PTRM input'!$O$144+'PTRM input'!$O$110)*$O$7)-SUM($O503:AD503),(('PTRM input'!$O$144+'PTRM input'!$O$110)*$O$7)/A2taxstdlife))</f>
        <v>0</v>
      </c>
      <c r="AF503" s="105">
        <f>IF(A2taxstdlife="n/a","n/a",IF(AF$3&gt;(A2taxstdlife+$E503),(('PTRM input'!$O$144+'PTRM input'!$O$110)*$O$7)-SUM($O503:AE503),(('PTRM input'!$O$144+'PTRM input'!$O$110)*$O$7)/A2taxstdlife))</f>
        <v>0</v>
      </c>
      <c r="AG503" s="105">
        <f>IF(A2taxstdlife="n/a","n/a",IF(AG$3&gt;(A2taxstdlife+$E503),(('PTRM input'!$O$144+'PTRM input'!$O$110)*$O$7)-SUM($O503:AF503),(('PTRM input'!$O$144+'PTRM input'!$O$110)*$O$7)/A2taxstdlife))</f>
        <v>0</v>
      </c>
      <c r="AH503" s="105">
        <f>IF(A2taxstdlife="n/a","n/a",IF(AH$3&gt;(A2taxstdlife+$E503),(('PTRM input'!$O$144+'PTRM input'!$O$110)*$O$7)-SUM($O503:AG503),(('PTRM input'!$O$144+'PTRM input'!$O$110)*$O$7)/A2taxstdlife))</f>
        <v>0</v>
      </c>
      <c r="AI503" s="105">
        <f>IF(A2taxstdlife="n/a","n/a",IF(AI$3&gt;(A2taxstdlife+$E503),(('PTRM input'!$O$144+'PTRM input'!$O$110)*$O$7)-SUM($O503:AH503),(('PTRM input'!$O$144+'PTRM input'!$O$110)*$O$7)/A2taxstdlife))</f>
        <v>0</v>
      </c>
      <c r="AJ503" s="105">
        <f>IF(A2taxstdlife="n/a","n/a",IF(AJ$3&gt;(A2taxstdlife+$E503),(('PTRM input'!$O$144+'PTRM input'!$O$110)*$O$7)-SUM($O503:AI503),(('PTRM input'!$O$144+'PTRM input'!$O$110)*$O$7)/A2taxstdlife))</f>
        <v>0</v>
      </c>
      <c r="AK503" s="105">
        <f>IF(A2taxstdlife="n/a","n/a",IF(AK$3&gt;(A2taxstdlife+$E503),(('PTRM input'!$O$144+'PTRM input'!$O$110)*$O$7)-SUM($O503:AJ503),(('PTRM input'!$O$144+'PTRM input'!$O$110)*$O$7)/A2taxstdlife))</f>
        <v>0</v>
      </c>
      <c r="AL503" s="105">
        <f>IF(A2taxstdlife="n/a","n/a",IF(AL$3&gt;(A2taxstdlife+$E503),(('PTRM input'!$O$144+'PTRM input'!$O$110)*$O$7)-SUM($O503:AK503),(('PTRM input'!$O$144+'PTRM input'!$O$110)*$O$7)/A2taxstdlife))</f>
        <v>0</v>
      </c>
      <c r="AM503" s="105">
        <f>IF(A2taxstdlife="n/a","n/a",IF(AM$3&gt;(A2taxstdlife+$E503),(('PTRM input'!$O$144+'PTRM input'!$O$110)*$O$7)-SUM($O503:AL503),(('PTRM input'!$O$144+'PTRM input'!$O$110)*$O$7)/A2taxstdlife))</f>
        <v>0</v>
      </c>
      <c r="AN503" s="105">
        <f>IF(A2taxstdlife="n/a","n/a",IF(AN$3&gt;(A2taxstdlife+$E503),(('PTRM input'!$O$144+'PTRM input'!$O$110)*$O$7)-SUM($O503:AM503),(('PTRM input'!$O$144+'PTRM input'!$O$110)*$O$7)/A2taxstdlife))</f>
        <v>0</v>
      </c>
      <c r="AO503" s="105">
        <f>IF(A2taxstdlife="n/a","n/a",IF(AO$3&gt;(A2taxstdlife+$E503),(('PTRM input'!$O$144+'PTRM input'!$O$110)*$O$7)-SUM($O503:AN503),(('PTRM input'!$O$144+'PTRM input'!$O$110)*$O$7)/A2taxstdlife))</f>
        <v>0</v>
      </c>
      <c r="AP503" s="105">
        <f>IF(A2taxstdlife="n/a","n/a",IF(AP$3&gt;(A2taxstdlife+$E503),(('PTRM input'!$O$144+'PTRM input'!$O$110)*$O$7)-SUM($O503:AO503),(('PTRM input'!$O$144+'PTRM input'!$O$110)*$O$7)/A2taxstdlife))</f>
        <v>0</v>
      </c>
      <c r="AQ503" s="105">
        <f>IF(A2taxstdlife="n/a","n/a",IF(AQ$3&gt;(A2taxstdlife+$E503),(('PTRM input'!$O$144+'PTRM input'!$O$110)*$O$7)-SUM($O503:AP503),(('PTRM input'!$O$144+'PTRM input'!$O$110)*$O$7)/A2taxstdlife))</f>
        <v>0</v>
      </c>
      <c r="AR503" s="105">
        <f>IF(A2taxstdlife="n/a","n/a",IF(AR$3&gt;(A2taxstdlife+$E503),(('PTRM input'!$O$144+'PTRM input'!$O$110)*$O$7)-SUM($O503:AQ503),(('PTRM input'!$O$144+'PTRM input'!$O$110)*$O$7)/A2taxstdlife))</f>
        <v>0</v>
      </c>
      <c r="AS503" s="105">
        <f>IF(A2taxstdlife="n/a","n/a",IF(AS$3&gt;(A2taxstdlife+$E503),(('PTRM input'!$O$144+'PTRM input'!$O$110)*$O$7)-SUM($O503:AR503),(('PTRM input'!$O$144+'PTRM input'!$O$110)*$O$7)/A2taxstdlife))</f>
        <v>0</v>
      </c>
      <c r="AT503" s="105">
        <f>IF(A2taxstdlife="n/a","n/a",IF(AT$3&gt;(A2taxstdlife+$E503),(('PTRM input'!$O$144+'PTRM input'!$O$110)*$O$7)-SUM($O503:AS503),(('PTRM input'!$O$144+'PTRM input'!$O$110)*$O$7)/A2taxstdlife))</f>
        <v>0</v>
      </c>
      <c r="AU503" s="105">
        <f>IF(A2taxstdlife="n/a","n/a",IF(AU$3&gt;(A2taxstdlife+$E503),(('PTRM input'!$O$144+'PTRM input'!$O$110)*$O$7)-SUM($O503:AT503),(('PTRM input'!$O$144+'PTRM input'!$O$110)*$O$7)/A2taxstdlife))</f>
        <v>0</v>
      </c>
      <c r="AV503" s="105">
        <f>IF(A2taxstdlife="n/a","n/a",IF(AV$3&gt;(A2taxstdlife+$E503),(('PTRM input'!$O$144+'PTRM input'!$O$110)*$O$7)-SUM($O503:AU503),(('PTRM input'!$O$144+'PTRM input'!$O$110)*$O$7)/A2taxstdlife))</f>
        <v>0</v>
      </c>
      <c r="AW503" s="105">
        <f>IF(A2taxstdlife="n/a","n/a",IF(AW$3&gt;(A2taxstdlife+$E503),(('PTRM input'!$O$144+'PTRM input'!$O$110)*$O$7)-SUM($O503:AV503),(('PTRM input'!$O$144+'PTRM input'!$O$110)*$O$7)/A2taxstdlife))</f>
        <v>0</v>
      </c>
      <c r="AX503" s="105">
        <f>IF(A2taxstdlife="n/a","n/a",IF(AX$3&gt;(A2taxstdlife+$E503),(('PTRM input'!$O$144+'PTRM input'!$O$110)*$O$7)-SUM($O503:AW503),(('PTRM input'!$O$144+'PTRM input'!$O$110)*$O$7)/A2taxstdlife))</f>
        <v>0</v>
      </c>
      <c r="AY503" s="105">
        <f>IF(A2taxstdlife="n/a","n/a",IF(AY$3&gt;(A2taxstdlife+$E503),(('PTRM input'!$O$144+'PTRM input'!$O$110)*$O$7)-SUM($O503:AX503),(('PTRM input'!$O$144+'PTRM input'!$O$110)*$O$7)/A2taxstdlife))</f>
        <v>0</v>
      </c>
      <c r="AZ503" s="105">
        <f>IF(A2taxstdlife="n/a","n/a",IF(AZ$3&gt;(A2taxstdlife+$E503),(('PTRM input'!$O$144+'PTRM input'!$O$110)*$O$7)-SUM($O503:AY503),(('PTRM input'!$O$144+'PTRM input'!$O$110)*$O$7)/A2taxstdlife))</f>
        <v>0</v>
      </c>
      <c r="BA503" s="105">
        <f>IF(A2taxstdlife="n/a","n/a",IF(BA$3&gt;(A2taxstdlife+$E503),(('PTRM input'!$O$144+'PTRM input'!$O$110)*$O$7)-SUM($O503:AZ503),(('PTRM input'!$O$144+'PTRM input'!$O$110)*$O$7)/A2taxstdlife))</f>
        <v>0</v>
      </c>
      <c r="BB503" s="105">
        <f>IF(A2taxstdlife="n/a","n/a",IF(BB$3&gt;(A2taxstdlife+$E503),(('PTRM input'!$O$144+'PTRM input'!$O$110)*$O$7)-SUM($O503:BA503),(('PTRM input'!$O$144+'PTRM input'!$O$110)*$O$7)/A2taxstdlife))</f>
        <v>0</v>
      </c>
      <c r="BC503" s="105">
        <f>IF(A2taxstdlife="n/a","n/a",IF(BC$3&gt;(A2taxstdlife+$E503),(('PTRM input'!$O$144+'PTRM input'!$O$110)*$O$7)-SUM($O503:BB503),(('PTRM input'!$O$144+'PTRM input'!$O$110)*$O$7)/A2taxstdlife))</f>
        <v>0</v>
      </c>
      <c r="BD503" s="105">
        <f>IF(A2taxstdlife="n/a","n/a",IF(BD$3&gt;(A2taxstdlife+$E503),(('PTRM input'!$O$144+'PTRM input'!$O$110)*$O$7)-SUM($O503:BC503),(('PTRM input'!$O$144+'PTRM input'!$O$110)*$O$7)/A2taxstdlife))</f>
        <v>0</v>
      </c>
      <c r="BE503" s="105">
        <f>IF(A2taxstdlife="n/a","n/a",IF(BE$3&gt;(A2taxstdlife+$E503),(('PTRM input'!$O$144+'PTRM input'!$O$110)*$O$7)-SUM($O503:BD503),(('PTRM input'!$O$144+'PTRM input'!$O$110)*$O$7)/A2taxstdlife))</f>
        <v>0</v>
      </c>
      <c r="BF503" s="105">
        <f>IF(A2taxstdlife="n/a","n/a",IF(BF$3&gt;(A2taxstdlife+$E503),(('PTRM input'!$O$144+'PTRM input'!$O$110)*$O$7)-SUM($O503:BE503),(('PTRM input'!$O$144+'PTRM input'!$O$110)*$O$7)/A2taxstdlife))</f>
        <v>0</v>
      </c>
      <c r="BG503" s="105">
        <f>IF(A2taxstdlife="n/a","n/a",IF(BG$3&gt;(A2taxstdlife+$E503),(('PTRM input'!$O$144+'PTRM input'!$O$110)*$O$7)-SUM($O503:BF503),(('PTRM input'!$O$144+'PTRM input'!$O$110)*$O$7)/A2taxstdlife))</f>
        <v>0</v>
      </c>
      <c r="BH503" s="105">
        <f>IF(A2taxstdlife="n/a","n/a",IF(BH$3&gt;(A2taxstdlife+$E503),(('PTRM input'!$O$144+'PTRM input'!$O$110)*$O$7)-SUM($O503:BG503),(('PTRM input'!$O$144+'PTRM input'!$O$110)*$O$7)/A2taxstdlife))</f>
        <v>0</v>
      </c>
      <c r="BI503" s="105">
        <f>IF(A2taxstdlife="n/a","n/a",IF(BI$3&gt;(A2taxstdlife+$E503),(('PTRM input'!$O$144+'PTRM input'!$O$110)*$O$7)-SUM($O503:BH503),(('PTRM input'!$O$144+'PTRM input'!$O$110)*$O$7)/A2taxstdlife))</f>
        <v>0</v>
      </c>
      <c r="BJ503" s="17"/>
      <c r="BK503" s="17"/>
      <c r="BL503" s="17"/>
      <c r="BM503" s="17"/>
    </row>
    <row r="504" spans="1:65" s="4" customFormat="1" ht="12.75" customHeight="1" outlineLevel="2">
      <c r="A504" s="17"/>
      <c r="B504" s="17"/>
      <c r="C504" s="32"/>
      <c r="D504" s="930"/>
      <c r="E504" s="168">
        <v>10</v>
      </c>
      <c r="F504" s="34"/>
      <c r="G504" s="184"/>
      <c r="H504" s="186"/>
      <c r="I504" s="186"/>
      <c r="J504" s="186"/>
      <c r="K504" s="186"/>
      <c r="L504" s="186"/>
      <c r="M504" s="186"/>
      <c r="N504" s="186"/>
      <c r="O504" s="186"/>
      <c r="P504" s="185"/>
      <c r="Q504" s="105">
        <f>IF(A2taxstdlife="n/a","n/a",IF(Q$3&gt;(A2taxstdlife+$E504),(('PTRM input'!$P$144+'PTRM input'!$P$110)*$P$7)-SUM($P504:P504),(('PTRM input'!$P$144+'PTRM input'!$P$110)*$P$7)/A2taxstdlife))</f>
        <v>0</v>
      </c>
      <c r="R504" s="105">
        <f>IF(A2taxstdlife="n/a","n/a",IF(R$3&gt;(A2taxstdlife+$E504),(('PTRM input'!$P$144+'PTRM input'!$P$110)*$P$7)-SUM($P504:Q504),(('PTRM input'!$P$144+'PTRM input'!$P$110)*$P$7)/A2taxstdlife))</f>
        <v>0</v>
      </c>
      <c r="S504" s="105">
        <f>IF(A2taxstdlife="n/a","n/a",IF(S$3&gt;(A2taxstdlife+$E504),(('PTRM input'!$P$144+'PTRM input'!$P$110)*$P$7)-SUM($P504:R504),(('PTRM input'!$P$144+'PTRM input'!$P$110)*$P$7)/A2taxstdlife))</f>
        <v>0</v>
      </c>
      <c r="T504" s="105">
        <f>IF(A2taxstdlife="n/a","n/a",IF(T$3&gt;(A2taxstdlife+$E504),(('PTRM input'!$P$144+'PTRM input'!$P$110)*$P$7)-SUM($P504:S504),(('PTRM input'!$P$144+'PTRM input'!$P$110)*$P$7)/A2taxstdlife))</f>
        <v>0</v>
      </c>
      <c r="U504" s="105">
        <f>IF(A2taxstdlife="n/a","n/a",IF(U$3&gt;(A2taxstdlife+$E504),(('PTRM input'!$P$144+'PTRM input'!$P$110)*$P$7)-SUM($P504:T504),(('PTRM input'!$P$144+'PTRM input'!$P$110)*$P$7)/A2taxstdlife))</f>
        <v>0</v>
      </c>
      <c r="V504" s="105">
        <f>IF(A2taxstdlife="n/a","n/a",IF(V$3&gt;(A2taxstdlife+$E504),(('PTRM input'!$P$144+'PTRM input'!$P$110)*$P$7)-SUM($P504:U504),(('PTRM input'!$P$144+'PTRM input'!$P$110)*$P$7)/A2taxstdlife))</f>
        <v>0</v>
      </c>
      <c r="W504" s="105">
        <f>IF(A2taxstdlife="n/a","n/a",IF(W$3&gt;(A2taxstdlife+$E504),(('PTRM input'!$P$144+'PTRM input'!$P$110)*$P$7)-SUM($P504:V504),(('PTRM input'!$P$144+'PTRM input'!$P$110)*$P$7)/A2taxstdlife))</f>
        <v>0</v>
      </c>
      <c r="X504" s="105">
        <f>IF(A2taxstdlife="n/a","n/a",IF(X$3&gt;(A2taxstdlife+$E504),(('PTRM input'!$P$144+'PTRM input'!$P$110)*$P$7)-SUM($P504:W504),(('PTRM input'!$P$144+'PTRM input'!$P$110)*$P$7)/A2taxstdlife))</f>
        <v>0</v>
      </c>
      <c r="Y504" s="105">
        <f>IF(A2taxstdlife="n/a","n/a",IF(Y$3&gt;(A2taxstdlife+$E504),(('PTRM input'!$P$144+'PTRM input'!$P$110)*$P$7)-SUM($P504:X504),(('PTRM input'!$P$144+'PTRM input'!$P$110)*$P$7)/A2taxstdlife))</f>
        <v>0</v>
      </c>
      <c r="Z504" s="105">
        <f>IF(A2taxstdlife="n/a","n/a",IF(Z$3&gt;(A2taxstdlife+$E504),(('PTRM input'!$P$144+'PTRM input'!$P$110)*$P$7)-SUM($P504:Y504),(('PTRM input'!$P$144+'PTRM input'!$P$110)*$P$7)/A2taxstdlife))</f>
        <v>0</v>
      </c>
      <c r="AA504" s="105">
        <f>IF(A2taxstdlife="n/a","n/a",IF(AA$3&gt;(A2taxstdlife+$E504),(('PTRM input'!$P$144+'PTRM input'!$P$110)*$P$7)-SUM($P504:Z504),(('PTRM input'!$P$144+'PTRM input'!$P$110)*$P$7)/A2taxstdlife))</f>
        <v>0</v>
      </c>
      <c r="AB504" s="105">
        <f>IF(A2taxstdlife="n/a","n/a",IF(AB$3&gt;(A2taxstdlife+$E504),(('PTRM input'!$P$144+'PTRM input'!$P$110)*$P$7)-SUM($P504:AA504),(('PTRM input'!$P$144+'PTRM input'!$P$110)*$P$7)/A2taxstdlife))</f>
        <v>0</v>
      </c>
      <c r="AC504" s="105">
        <f>IF(A2taxstdlife="n/a","n/a",IF(AC$3&gt;(A2taxstdlife+$E504),(('PTRM input'!$P$144+'PTRM input'!$P$110)*$P$7)-SUM($P504:AB504),(('PTRM input'!$P$144+'PTRM input'!$P$110)*$P$7)/A2taxstdlife))</f>
        <v>0</v>
      </c>
      <c r="AD504" s="105">
        <f>IF(A2taxstdlife="n/a","n/a",IF(AD$3&gt;(A2taxstdlife+$E504),(('PTRM input'!$P$144+'PTRM input'!$P$110)*$P$7)-SUM($P504:AC504),(('PTRM input'!$P$144+'PTRM input'!$P$110)*$P$7)/A2taxstdlife))</f>
        <v>0</v>
      </c>
      <c r="AE504" s="105">
        <f>IF(A2taxstdlife="n/a","n/a",IF(AE$3&gt;(A2taxstdlife+$E504),(('PTRM input'!$P$144+'PTRM input'!$P$110)*$P$7)-SUM($P504:AD504),(('PTRM input'!$P$144+'PTRM input'!$P$110)*$P$7)/A2taxstdlife))</f>
        <v>0</v>
      </c>
      <c r="AF504" s="105">
        <f>IF(A2taxstdlife="n/a","n/a",IF(AF$3&gt;(A2taxstdlife+$E504),(('PTRM input'!$P$144+'PTRM input'!$P$110)*$P$7)-SUM($P504:AE504),(('PTRM input'!$P$144+'PTRM input'!$P$110)*$P$7)/A2taxstdlife))</f>
        <v>0</v>
      </c>
      <c r="AG504" s="105">
        <f>IF(A2taxstdlife="n/a","n/a",IF(AG$3&gt;(A2taxstdlife+$E504),(('PTRM input'!$P$144+'PTRM input'!$P$110)*$P$7)-SUM($P504:AF504),(('PTRM input'!$P$144+'PTRM input'!$P$110)*$P$7)/A2taxstdlife))</f>
        <v>0</v>
      </c>
      <c r="AH504" s="105">
        <f>IF(A2taxstdlife="n/a","n/a",IF(AH$3&gt;(A2taxstdlife+$E504),(('PTRM input'!$P$144+'PTRM input'!$P$110)*$P$7)-SUM($P504:AG504),(('PTRM input'!$P$144+'PTRM input'!$P$110)*$P$7)/A2taxstdlife))</f>
        <v>0</v>
      </c>
      <c r="AI504" s="105">
        <f>IF(A2taxstdlife="n/a","n/a",IF(AI$3&gt;(A2taxstdlife+$E504),(('PTRM input'!$P$144+'PTRM input'!$P$110)*$P$7)-SUM($P504:AH504),(('PTRM input'!$P$144+'PTRM input'!$P$110)*$P$7)/A2taxstdlife))</f>
        <v>0</v>
      </c>
      <c r="AJ504" s="105">
        <f>IF(A2taxstdlife="n/a","n/a",IF(AJ$3&gt;(A2taxstdlife+$E504),(('PTRM input'!$P$144+'PTRM input'!$P$110)*$P$7)-SUM($P504:AI504),(('PTRM input'!$P$144+'PTRM input'!$P$110)*$P$7)/A2taxstdlife))</f>
        <v>0</v>
      </c>
      <c r="AK504" s="105">
        <f>IF(A2taxstdlife="n/a","n/a",IF(AK$3&gt;(A2taxstdlife+$E504),(('PTRM input'!$P$144+'PTRM input'!$P$110)*$P$7)-SUM($P504:AJ504),(('PTRM input'!$P$144+'PTRM input'!$P$110)*$P$7)/A2taxstdlife))</f>
        <v>0</v>
      </c>
      <c r="AL504" s="105">
        <f>IF(A2taxstdlife="n/a","n/a",IF(AL$3&gt;(A2taxstdlife+$E504),(('PTRM input'!$P$144+'PTRM input'!$P$110)*$P$7)-SUM($P504:AK504),(('PTRM input'!$P$144+'PTRM input'!$P$110)*$P$7)/A2taxstdlife))</f>
        <v>0</v>
      </c>
      <c r="AM504" s="105">
        <f>IF(A2taxstdlife="n/a","n/a",IF(AM$3&gt;(A2taxstdlife+$E504),(('PTRM input'!$P$144+'PTRM input'!$P$110)*$P$7)-SUM($P504:AL504),(('PTRM input'!$P$144+'PTRM input'!$P$110)*$P$7)/A2taxstdlife))</f>
        <v>0</v>
      </c>
      <c r="AN504" s="105">
        <f>IF(A2taxstdlife="n/a","n/a",IF(AN$3&gt;(A2taxstdlife+$E504),(('PTRM input'!$P$144+'PTRM input'!$P$110)*$P$7)-SUM($P504:AM504),(('PTRM input'!$P$144+'PTRM input'!$P$110)*$P$7)/A2taxstdlife))</f>
        <v>0</v>
      </c>
      <c r="AO504" s="105">
        <f>IF(A2taxstdlife="n/a","n/a",IF(AO$3&gt;(A2taxstdlife+$E504),(('PTRM input'!$P$144+'PTRM input'!$P$110)*$P$7)-SUM($P504:AN504),(('PTRM input'!$P$144+'PTRM input'!$P$110)*$P$7)/A2taxstdlife))</f>
        <v>0</v>
      </c>
      <c r="AP504" s="105">
        <f>IF(A2taxstdlife="n/a","n/a",IF(AP$3&gt;(A2taxstdlife+$E504),(('PTRM input'!$P$144+'PTRM input'!$P$110)*$P$7)-SUM($P504:AO504),(('PTRM input'!$P$144+'PTRM input'!$P$110)*$P$7)/A2taxstdlife))</f>
        <v>0</v>
      </c>
      <c r="AQ504" s="105">
        <f>IF(A2taxstdlife="n/a","n/a",IF(AQ$3&gt;(A2taxstdlife+$E504),(('PTRM input'!$P$144+'PTRM input'!$P$110)*$P$7)-SUM($P504:AP504),(('PTRM input'!$P$144+'PTRM input'!$P$110)*$P$7)/A2taxstdlife))</f>
        <v>0</v>
      </c>
      <c r="AR504" s="105">
        <f>IF(A2taxstdlife="n/a","n/a",IF(AR$3&gt;(A2taxstdlife+$E504),(('PTRM input'!$P$144+'PTRM input'!$P$110)*$P$7)-SUM($P504:AQ504),(('PTRM input'!$P$144+'PTRM input'!$P$110)*$P$7)/A2taxstdlife))</f>
        <v>0</v>
      </c>
      <c r="AS504" s="105">
        <f>IF(A2taxstdlife="n/a","n/a",IF(AS$3&gt;(A2taxstdlife+$E504),(('PTRM input'!$P$144+'PTRM input'!$P$110)*$P$7)-SUM($P504:AR504),(('PTRM input'!$P$144+'PTRM input'!$P$110)*$P$7)/A2taxstdlife))</f>
        <v>0</v>
      </c>
      <c r="AT504" s="105">
        <f>IF(A2taxstdlife="n/a","n/a",IF(AT$3&gt;(A2taxstdlife+$E504),(('PTRM input'!$P$144+'PTRM input'!$P$110)*$P$7)-SUM($P504:AS504),(('PTRM input'!$P$144+'PTRM input'!$P$110)*$P$7)/A2taxstdlife))</f>
        <v>0</v>
      </c>
      <c r="AU504" s="105">
        <f>IF(A2taxstdlife="n/a","n/a",IF(AU$3&gt;(A2taxstdlife+$E504),(('PTRM input'!$P$144+'PTRM input'!$P$110)*$P$7)-SUM($P504:AT504),(('PTRM input'!$P$144+'PTRM input'!$P$110)*$P$7)/A2taxstdlife))</f>
        <v>0</v>
      </c>
      <c r="AV504" s="105">
        <f>IF(A2taxstdlife="n/a","n/a",IF(AV$3&gt;(A2taxstdlife+$E504),(('PTRM input'!$P$144+'PTRM input'!$P$110)*$P$7)-SUM($P504:AU504),(('PTRM input'!$P$144+'PTRM input'!$P$110)*$P$7)/A2taxstdlife))</f>
        <v>0</v>
      </c>
      <c r="AW504" s="105">
        <f>IF(A2taxstdlife="n/a","n/a",IF(AW$3&gt;(A2taxstdlife+$E504),(('PTRM input'!$P$144+'PTRM input'!$P$110)*$P$7)-SUM($P504:AV504),(('PTRM input'!$P$144+'PTRM input'!$P$110)*$P$7)/A2taxstdlife))</f>
        <v>0</v>
      </c>
      <c r="AX504" s="105">
        <f>IF(A2taxstdlife="n/a","n/a",IF(AX$3&gt;(A2taxstdlife+$E504),(('PTRM input'!$P$144+'PTRM input'!$P$110)*$P$7)-SUM($P504:AW504),(('PTRM input'!$P$144+'PTRM input'!$P$110)*$P$7)/A2taxstdlife))</f>
        <v>0</v>
      </c>
      <c r="AY504" s="105">
        <f>IF(A2taxstdlife="n/a","n/a",IF(AY$3&gt;(A2taxstdlife+$E504),(('PTRM input'!$P$144+'PTRM input'!$P$110)*$P$7)-SUM($P504:AX504),(('PTRM input'!$P$144+'PTRM input'!$P$110)*$P$7)/A2taxstdlife))</f>
        <v>0</v>
      </c>
      <c r="AZ504" s="105">
        <f>IF(A2taxstdlife="n/a","n/a",IF(AZ$3&gt;(A2taxstdlife+$E504),(('PTRM input'!$P$144+'PTRM input'!$P$110)*$P$7)-SUM($P504:AY504),(('PTRM input'!$P$144+'PTRM input'!$P$110)*$P$7)/A2taxstdlife))</f>
        <v>0</v>
      </c>
      <c r="BA504" s="105">
        <f>IF(A2taxstdlife="n/a","n/a",IF(BA$3&gt;(A2taxstdlife+$E504),(('PTRM input'!$P$144+'PTRM input'!$P$110)*$P$7)-SUM($P504:AZ504),(('PTRM input'!$P$144+'PTRM input'!$P$110)*$P$7)/A2taxstdlife))</f>
        <v>0</v>
      </c>
      <c r="BB504" s="105">
        <f>IF(A2taxstdlife="n/a","n/a",IF(BB$3&gt;(A2taxstdlife+$E504),(('PTRM input'!$P$144+'PTRM input'!$P$110)*$P$7)-SUM($P504:BA504),(('PTRM input'!$P$144+'PTRM input'!$P$110)*$P$7)/A2taxstdlife))</f>
        <v>0</v>
      </c>
      <c r="BC504" s="105">
        <f>IF(A2taxstdlife="n/a","n/a",IF(BC$3&gt;(A2taxstdlife+$E504),(('PTRM input'!$P$144+'PTRM input'!$P$110)*$P$7)-SUM($P504:BB504),(('PTRM input'!$P$144+'PTRM input'!$P$110)*$P$7)/A2taxstdlife))</f>
        <v>0</v>
      </c>
      <c r="BD504" s="105">
        <f>IF(A2taxstdlife="n/a","n/a",IF(BD$3&gt;(A2taxstdlife+$E504),(('PTRM input'!$P$144+'PTRM input'!$P$110)*$P$7)-SUM($P504:BC504),(('PTRM input'!$P$144+'PTRM input'!$P$110)*$P$7)/A2taxstdlife))</f>
        <v>0</v>
      </c>
      <c r="BE504" s="105">
        <f>IF(A2taxstdlife="n/a","n/a",IF(BE$3&gt;(A2taxstdlife+$E504),(('PTRM input'!$P$144+'PTRM input'!$P$110)*$P$7)-SUM($P504:BD504),(('PTRM input'!$P$144+'PTRM input'!$P$110)*$P$7)/A2taxstdlife))</f>
        <v>0</v>
      </c>
      <c r="BF504" s="105">
        <f>IF(A2taxstdlife="n/a","n/a",IF(BF$3&gt;(A2taxstdlife+$E504),(('PTRM input'!$P$144+'PTRM input'!$P$110)*$P$7)-SUM($P504:BE504),(('PTRM input'!$P$144+'PTRM input'!$P$110)*$P$7)/A2taxstdlife))</f>
        <v>0</v>
      </c>
      <c r="BG504" s="105">
        <f>IF(A2taxstdlife="n/a","n/a",IF(BG$3&gt;(A2taxstdlife+$E504),(('PTRM input'!$P$144+'PTRM input'!$P$110)*$P$7)-SUM($P504:BF504),(('PTRM input'!$P$144+'PTRM input'!$P$110)*$P$7)/A2taxstdlife))</f>
        <v>0</v>
      </c>
      <c r="BH504" s="105">
        <f>IF(A2taxstdlife="n/a","n/a",IF(BH$3&gt;(A2taxstdlife+$E504),(('PTRM input'!$P$144+'PTRM input'!$P$110)*$P$7)-SUM($P504:BG504),(('PTRM input'!$P$144+'PTRM input'!$P$110)*$P$7)/A2taxstdlife))</f>
        <v>0</v>
      </c>
      <c r="BI504" s="105">
        <f>IF(A2taxstdlife="n/a","n/a",IF(BI$3&gt;(A2taxstdlife+$E504),(('PTRM input'!$P$144+'PTRM input'!$P$110)*$P$7)-SUM($P504:BH504),(('PTRM input'!$P$144+'PTRM input'!$P$110)*$P$7)/A2taxstdlife))</f>
        <v>0</v>
      </c>
      <c r="BJ504" s="17"/>
      <c r="BK504" s="17"/>
      <c r="BL504" s="17"/>
      <c r="BM504" s="17"/>
    </row>
    <row r="505" spans="1:65" s="4" customFormat="1" ht="12.75" customHeight="1" outlineLevel="1">
      <c r="A505" s="17"/>
      <c r="B505" s="17"/>
      <c r="C505" s="32" t="str">
        <f>Asset2</f>
        <v>Distribution system assets</v>
      </c>
      <c r="D505" s="17"/>
      <c r="E505" s="17"/>
      <c r="F505" s="30"/>
      <c r="G505" s="102">
        <f>SUM(G493:G504)</f>
        <v>64.668275803722878</v>
      </c>
      <c r="H505" s="102">
        <f t="shared" ref="H505:BI505" si="110">SUM(H493:H504)</f>
        <v>71.198753683893557</v>
      </c>
      <c r="I505" s="102">
        <f t="shared" si="110"/>
        <v>78.661706301262527</v>
      </c>
      <c r="J505" s="102">
        <f t="shared" si="110"/>
        <v>86.396137069782952</v>
      </c>
      <c r="K505" s="102">
        <f t="shared" si="110"/>
        <v>93.622557952520054</v>
      </c>
      <c r="L505" s="102">
        <f t="shared" si="110"/>
        <v>100.51980867933048</v>
      </c>
      <c r="M505" s="102">
        <f t="shared" si="110"/>
        <v>100.51980867933048</v>
      </c>
      <c r="N505" s="102">
        <f t="shared" si="110"/>
        <v>100.51980867933048</v>
      </c>
      <c r="O505" s="102">
        <f t="shared" si="110"/>
        <v>100.51980867933048</v>
      </c>
      <c r="P505" s="102">
        <f t="shared" si="110"/>
        <v>100.51980867933048</v>
      </c>
      <c r="Q505" s="102">
        <f t="shared" si="110"/>
        <v>100.51980867933048</v>
      </c>
      <c r="R505" s="102">
        <f t="shared" si="110"/>
        <v>100.51980867933048</v>
      </c>
      <c r="S505" s="102">
        <f t="shared" si="110"/>
        <v>100.51980867933048</v>
      </c>
      <c r="T505" s="102">
        <f t="shared" si="110"/>
        <v>100.51980867933048</v>
      </c>
      <c r="U505" s="102">
        <f t="shared" si="110"/>
        <v>100.51980867933048</v>
      </c>
      <c r="V505" s="102">
        <f t="shared" si="110"/>
        <v>100.51980867933048</v>
      </c>
      <c r="W505" s="102">
        <f t="shared" si="110"/>
        <v>100.51980867933048</v>
      </c>
      <c r="X505" s="102">
        <f t="shared" si="110"/>
        <v>100.51980867933048</v>
      </c>
      <c r="Y505" s="102">
        <f t="shared" si="110"/>
        <v>100.51980867933048</v>
      </c>
      <c r="Z505" s="102">
        <f t="shared" si="110"/>
        <v>100.51980867933048</v>
      </c>
      <c r="AA505" s="102">
        <f t="shared" si="110"/>
        <v>100.51980867933048</v>
      </c>
      <c r="AB505" s="102">
        <f t="shared" si="110"/>
        <v>100.51980867933048</v>
      </c>
      <c r="AC505" s="102">
        <f t="shared" si="110"/>
        <v>100.51980867933048</v>
      </c>
      <c r="AD505" s="102">
        <f t="shared" si="110"/>
        <v>100.51980867933048</v>
      </c>
      <c r="AE505" s="102">
        <f t="shared" si="110"/>
        <v>100.51980867933048</v>
      </c>
      <c r="AF505" s="102">
        <f t="shared" si="110"/>
        <v>100.51980867933048</v>
      </c>
      <c r="AG505" s="102">
        <f t="shared" si="110"/>
        <v>100.51980867933048</v>
      </c>
      <c r="AH505" s="102">
        <f t="shared" si="110"/>
        <v>100.51980867933048</v>
      </c>
      <c r="AI505" s="102">
        <f t="shared" si="110"/>
        <v>39.012101909087818</v>
      </c>
      <c r="AJ505" s="102">
        <f t="shared" si="110"/>
        <v>35.851532875607596</v>
      </c>
      <c r="AK505" s="102">
        <f t="shared" si="110"/>
        <v>35.851532875607596</v>
      </c>
      <c r="AL505" s="102">
        <f t="shared" si="110"/>
        <v>35.851532875607596</v>
      </c>
      <c r="AM505" s="102">
        <f t="shared" si="110"/>
        <v>35.851532875607596</v>
      </c>
      <c r="AN505" s="102">
        <f t="shared" si="110"/>
        <v>35.851532875607596</v>
      </c>
      <c r="AO505" s="102">
        <f t="shared" si="110"/>
        <v>35.851532875607596</v>
      </c>
      <c r="AP505" s="102">
        <f t="shared" si="110"/>
        <v>35.851532875607596</v>
      </c>
      <c r="AQ505" s="102">
        <f t="shared" si="110"/>
        <v>35.851532875607596</v>
      </c>
      <c r="AR505" s="102">
        <f t="shared" si="110"/>
        <v>35.851532875607596</v>
      </c>
      <c r="AS505" s="102">
        <f t="shared" si="110"/>
        <v>35.851532875607596</v>
      </c>
      <c r="AT505" s="102">
        <f t="shared" si="110"/>
        <v>35.851532875607596</v>
      </c>
      <c r="AU505" s="102">
        <f t="shared" si="110"/>
        <v>35.851532875607596</v>
      </c>
      <c r="AV505" s="102">
        <f t="shared" si="110"/>
        <v>35.851532875607596</v>
      </c>
      <c r="AW505" s="102">
        <f t="shared" si="110"/>
        <v>35.851532875607596</v>
      </c>
      <c r="AX505" s="102">
        <f t="shared" si="110"/>
        <v>35.851532875607596</v>
      </c>
      <c r="AY505" s="102">
        <f t="shared" si="110"/>
        <v>35.851532875607596</v>
      </c>
      <c r="AZ505" s="102">
        <f t="shared" si="110"/>
        <v>35.851532875607596</v>
      </c>
      <c r="BA505" s="102">
        <f t="shared" si="110"/>
        <v>35.851532875607596</v>
      </c>
      <c r="BB505" s="102">
        <f t="shared" si="110"/>
        <v>29.32105499543697</v>
      </c>
      <c r="BC505" s="102">
        <f t="shared" si="110"/>
        <v>21.858102378068121</v>
      </c>
      <c r="BD505" s="102">
        <f t="shared" si="110"/>
        <v>14.123671609547415</v>
      </c>
      <c r="BE505" s="102">
        <f t="shared" si="110"/>
        <v>6.8972507268102055</v>
      </c>
      <c r="BF505" s="102">
        <f t="shared" si="110"/>
        <v>0</v>
      </c>
      <c r="BG505" s="102">
        <f t="shared" si="110"/>
        <v>0</v>
      </c>
      <c r="BH505" s="102">
        <f t="shared" si="110"/>
        <v>0</v>
      </c>
      <c r="BI505" s="102">
        <f t="shared" si="110"/>
        <v>0</v>
      </c>
      <c r="BJ505" s="17"/>
      <c r="BK505" s="17"/>
      <c r="BL505" s="17"/>
      <c r="BM505" s="17"/>
    </row>
    <row r="506" spans="1:65" s="4" customFormat="1" ht="12.75" customHeight="1" outlineLevel="2">
      <c r="A506" s="17"/>
      <c r="B506" s="36" t="str">
        <f>C518</f>
        <v>Standard metering</v>
      </c>
      <c r="C506" s="37"/>
      <c r="D506" s="38" t="s">
        <v>58</v>
      </c>
      <c r="E506" s="37"/>
      <c r="F506" s="39"/>
      <c r="G506" s="104">
        <f>IF(G$3&gt;A3taxremlife,A3taxvalue-SUM($F506:F506),IF(A3taxremlife="N/A","n/a",A3taxvalue/A3taxremlife))</f>
        <v>0.18672750856641648</v>
      </c>
      <c r="H506" s="104">
        <f>IF(H$3&gt;A3taxremlife,A3taxvalue-SUM($F506:G506),IF(A3taxremlife="N/A","n/a",A3taxvalue/A3taxremlife))</f>
        <v>0</v>
      </c>
      <c r="I506" s="104">
        <f>IF(I$3&gt;A3taxremlife,A3taxvalue-SUM($F506:H506),IF(A3taxremlife="N/A","n/a",A3taxvalue/A3taxremlife))</f>
        <v>0</v>
      </c>
      <c r="J506" s="104">
        <f>IF(J$3&gt;A3taxremlife,A3taxvalue-SUM($F506:I506),IF(A3taxremlife="N/A","n/a",A3taxvalue/A3taxremlife))</f>
        <v>0</v>
      </c>
      <c r="K506" s="104">
        <f>IF(K$3&gt;A3taxremlife,A3taxvalue-SUM($F506:J506),IF(A3taxremlife="N/A","n/a",A3taxvalue/A3taxremlife))</f>
        <v>0</v>
      </c>
      <c r="L506" s="104">
        <f>IF(L$3&gt;A3taxremlife,A3taxvalue-SUM($F506:K506),IF(A3taxremlife="N/A","n/a",A3taxvalue/A3taxremlife))</f>
        <v>0</v>
      </c>
      <c r="M506" s="104">
        <f>IF(M$3&gt;A3taxremlife,A3taxvalue-SUM($F506:L506),IF(A3taxremlife="N/A","n/a",A3taxvalue/A3taxremlife))</f>
        <v>0</v>
      </c>
      <c r="N506" s="104">
        <f>IF(N$3&gt;A3taxremlife,A3taxvalue-SUM($F506:M506),IF(A3taxremlife="N/A","n/a",A3taxvalue/A3taxremlife))</f>
        <v>0</v>
      </c>
      <c r="O506" s="104">
        <f>IF(O$3&gt;A3taxremlife,A3taxvalue-SUM($F506:N506),IF(A3taxremlife="N/A","n/a",A3taxvalue/A3taxremlife))</f>
        <v>0</v>
      </c>
      <c r="P506" s="104">
        <f>IF(P$3&gt;A3taxremlife,A3taxvalue-SUM($F506:O506),IF(A3taxremlife="N/A","n/a",A3taxvalue/A3taxremlife))</f>
        <v>0</v>
      </c>
      <c r="Q506" s="104">
        <f>IF(Q$3&gt;A3taxremlife,A3taxvalue-SUM($F506:P506),IF(A3taxremlife="N/A","n/a",A3taxvalue/A3taxremlife))</f>
        <v>0</v>
      </c>
      <c r="R506" s="104">
        <f>IF(R$3&gt;A3taxremlife,A3taxvalue-SUM($F506:Q506),IF(A3taxremlife="N/A","n/a",A3taxvalue/A3taxremlife))</f>
        <v>0</v>
      </c>
      <c r="S506" s="104">
        <f>IF(S$3&gt;A3taxremlife,A3taxvalue-SUM($F506:R506),IF(A3taxremlife="N/A","n/a",A3taxvalue/A3taxremlife))</f>
        <v>0</v>
      </c>
      <c r="T506" s="104">
        <f>IF(T$3&gt;A3taxremlife,A3taxvalue-SUM($F506:S506),IF(A3taxremlife="N/A","n/a",A3taxvalue/A3taxremlife))</f>
        <v>0</v>
      </c>
      <c r="U506" s="104">
        <f>IF(U$3&gt;A3taxremlife,A3taxvalue-SUM($F506:T506),IF(A3taxremlife="N/A","n/a",A3taxvalue/A3taxremlife))</f>
        <v>0</v>
      </c>
      <c r="V506" s="104">
        <f>IF(V$3&gt;A3taxremlife,A3taxvalue-SUM($F506:U506),IF(A3taxremlife="N/A","n/a",A3taxvalue/A3taxremlife))</f>
        <v>0</v>
      </c>
      <c r="W506" s="104">
        <f>IF(W$3&gt;A3taxremlife,A3taxvalue-SUM($F506:V506),IF(A3taxremlife="N/A","n/a",A3taxvalue/A3taxremlife))</f>
        <v>0</v>
      </c>
      <c r="X506" s="104">
        <f>IF(X$3&gt;A3taxremlife,A3taxvalue-SUM($F506:W506),IF(A3taxremlife="N/A","n/a",A3taxvalue/A3taxremlife))</f>
        <v>0</v>
      </c>
      <c r="Y506" s="104">
        <f>IF(Y$3&gt;A3taxremlife,A3taxvalue-SUM($F506:X506),IF(A3taxremlife="N/A","n/a",A3taxvalue/A3taxremlife))</f>
        <v>0</v>
      </c>
      <c r="Z506" s="104">
        <f>IF(Z$3&gt;A3taxremlife,A3taxvalue-SUM($F506:Y506),IF(A3taxremlife="N/A","n/a",A3taxvalue/A3taxremlife))</f>
        <v>0</v>
      </c>
      <c r="AA506" s="104">
        <f>IF(AA$3&gt;A3taxremlife,A3taxvalue-SUM($F506:Z506),IF(A3taxremlife="N/A","n/a",A3taxvalue/A3taxremlife))</f>
        <v>0</v>
      </c>
      <c r="AB506" s="104">
        <f>IF(AB$3&gt;A3taxremlife,A3taxvalue-SUM($F506:AA506),IF(A3taxremlife="N/A","n/a",A3taxvalue/A3taxremlife))</f>
        <v>0</v>
      </c>
      <c r="AC506" s="104">
        <f>IF(AC$3&gt;A3taxremlife,A3taxvalue-SUM($F506:AB506),IF(A3taxremlife="N/A","n/a",A3taxvalue/A3taxremlife))</f>
        <v>0</v>
      </c>
      <c r="AD506" s="104">
        <f>IF(AD$3&gt;A3taxremlife,A3taxvalue-SUM($F506:AC506),IF(A3taxremlife="N/A","n/a",A3taxvalue/A3taxremlife))</f>
        <v>0</v>
      </c>
      <c r="AE506" s="104">
        <f>IF(AE$3&gt;A3taxremlife,A3taxvalue-SUM($F506:AD506),IF(A3taxremlife="N/A","n/a",A3taxvalue/A3taxremlife))</f>
        <v>0</v>
      </c>
      <c r="AF506" s="104">
        <f>IF(AF$3&gt;A3taxremlife,A3taxvalue-SUM($F506:AE506),IF(A3taxremlife="N/A","n/a",A3taxvalue/A3taxremlife))</f>
        <v>0</v>
      </c>
      <c r="AG506" s="104">
        <f>IF(AG$3&gt;A3taxremlife,A3taxvalue-SUM($F506:AF506),IF(A3taxremlife="N/A","n/a",A3taxvalue/A3taxremlife))</f>
        <v>0</v>
      </c>
      <c r="AH506" s="104">
        <f>IF(AH$3&gt;A3taxremlife,A3taxvalue-SUM($F506:AG506),IF(A3taxremlife="N/A","n/a",A3taxvalue/A3taxremlife))</f>
        <v>0</v>
      </c>
      <c r="AI506" s="104">
        <f>IF(AI$3&gt;A3taxremlife,A3taxvalue-SUM($F506:AH506),IF(A3taxremlife="N/A","n/a",A3taxvalue/A3taxremlife))</f>
        <v>0</v>
      </c>
      <c r="AJ506" s="104">
        <f>IF(AJ$3&gt;A3taxremlife,A3taxvalue-SUM($F506:AI506),IF(A3taxremlife="N/A","n/a",A3taxvalue/A3taxremlife))</f>
        <v>0</v>
      </c>
      <c r="AK506" s="104">
        <f>IF(AK$3&gt;A3taxremlife,A3taxvalue-SUM($F506:AJ506),IF(A3taxremlife="N/A","n/a",A3taxvalue/A3taxremlife))</f>
        <v>0</v>
      </c>
      <c r="AL506" s="104">
        <f>IF(AL$3&gt;A3taxremlife,A3taxvalue-SUM($F506:AK506),IF(A3taxremlife="N/A","n/a",A3taxvalue/A3taxremlife))</f>
        <v>0</v>
      </c>
      <c r="AM506" s="104">
        <f>IF(AM$3&gt;A3taxremlife,A3taxvalue-SUM($F506:AL506),IF(A3taxremlife="N/A","n/a",A3taxvalue/A3taxremlife))</f>
        <v>0</v>
      </c>
      <c r="AN506" s="104">
        <f>IF(AN$3&gt;A3taxremlife,A3taxvalue-SUM($F506:AM506),IF(A3taxremlife="N/A","n/a",A3taxvalue/A3taxremlife))</f>
        <v>0</v>
      </c>
      <c r="AO506" s="104">
        <f>IF(AO$3&gt;A3taxremlife,A3taxvalue-SUM($F506:AN506),IF(A3taxremlife="N/A","n/a",A3taxvalue/A3taxremlife))</f>
        <v>0</v>
      </c>
      <c r="AP506" s="104">
        <f>IF(AP$3&gt;A3taxremlife,A3taxvalue-SUM($F506:AO506),IF(A3taxremlife="N/A","n/a",A3taxvalue/A3taxremlife))</f>
        <v>0</v>
      </c>
      <c r="AQ506" s="104">
        <f>IF(AQ$3&gt;A3taxremlife,A3taxvalue-SUM($F506:AP506),IF(A3taxremlife="N/A","n/a",A3taxvalue/A3taxremlife))</f>
        <v>0</v>
      </c>
      <c r="AR506" s="104">
        <f>IF(AR$3&gt;A3taxremlife,A3taxvalue-SUM($F506:AQ506),IF(A3taxremlife="N/A","n/a",A3taxvalue/A3taxremlife))</f>
        <v>0</v>
      </c>
      <c r="AS506" s="104">
        <f>IF(AS$3&gt;A3taxremlife,A3taxvalue-SUM($F506:AR506),IF(A3taxremlife="N/A","n/a",A3taxvalue/A3taxremlife))</f>
        <v>0</v>
      </c>
      <c r="AT506" s="104">
        <f>IF(AT$3&gt;A3taxremlife,A3taxvalue-SUM($F506:AS506),IF(A3taxremlife="N/A","n/a",A3taxvalue/A3taxremlife))</f>
        <v>0</v>
      </c>
      <c r="AU506" s="104">
        <f>IF(AU$3&gt;A3taxremlife,A3taxvalue-SUM($F506:AT506),IF(A3taxremlife="N/A","n/a",A3taxvalue/A3taxremlife))</f>
        <v>0</v>
      </c>
      <c r="AV506" s="104">
        <f>IF(AV$3&gt;A3taxremlife,A3taxvalue-SUM($F506:AU506),IF(A3taxremlife="N/A","n/a",A3taxvalue/A3taxremlife))</f>
        <v>0</v>
      </c>
      <c r="AW506" s="104">
        <f>IF(AW$3&gt;A3taxremlife,A3taxvalue-SUM($F506:AV506),IF(A3taxremlife="N/A","n/a",A3taxvalue/A3taxremlife))</f>
        <v>0</v>
      </c>
      <c r="AX506" s="104">
        <f>IF(AX$3&gt;A3taxremlife,A3taxvalue-SUM($F506:AW506),IF(A3taxremlife="N/A","n/a",A3taxvalue/A3taxremlife))</f>
        <v>0</v>
      </c>
      <c r="AY506" s="104">
        <f>IF(AY$3&gt;A3taxremlife,A3taxvalue-SUM($F506:AX506),IF(A3taxremlife="N/A","n/a",A3taxvalue/A3taxremlife))</f>
        <v>0</v>
      </c>
      <c r="AZ506" s="104">
        <f>IF(AZ$3&gt;A3taxremlife,A3taxvalue-SUM($F506:AY506),IF(A3taxremlife="N/A","n/a",A3taxvalue/A3taxremlife))</f>
        <v>0</v>
      </c>
      <c r="BA506" s="104">
        <f>IF(BA$3&gt;A3taxremlife,A3taxvalue-SUM($F506:AZ506),IF(A3taxremlife="N/A","n/a",A3taxvalue/A3taxremlife))</f>
        <v>0</v>
      </c>
      <c r="BB506" s="104">
        <f>IF(BB$3&gt;A3taxremlife,A3taxvalue-SUM($F506:BA506),IF(A3taxremlife="N/A","n/a",A3taxvalue/A3taxremlife))</f>
        <v>0</v>
      </c>
      <c r="BC506" s="104">
        <f>IF(BC$3&gt;A3taxremlife,A3taxvalue-SUM($F506:BB506),IF(A3taxremlife="N/A","n/a",A3taxvalue/A3taxremlife))</f>
        <v>0</v>
      </c>
      <c r="BD506" s="104">
        <f>IF(BD$3&gt;A3taxremlife,A3taxvalue-SUM($F506:BC506),IF(A3taxremlife="N/A","n/a",A3taxvalue/A3taxremlife))</f>
        <v>0</v>
      </c>
      <c r="BE506" s="104">
        <f>IF(BE$3&gt;A3taxremlife,A3taxvalue-SUM($F506:BD506),IF(A3taxremlife="N/A","n/a",A3taxvalue/A3taxremlife))</f>
        <v>0</v>
      </c>
      <c r="BF506" s="104">
        <f>IF(BF$3&gt;A3taxremlife,A3taxvalue-SUM($F506:BE506),IF(A3taxremlife="N/A","n/a",A3taxvalue/A3taxremlife))</f>
        <v>0</v>
      </c>
      <c r="BG506" s="104">
        <f>IF(BG$3&gt;A3taxremlife,A3taxvalue-SUM($F506:BF506),IF(A3taxremlife="N/A","n/a",A3taxvalue/A3taxremlife))</f>
        <v>0</v>
      </c>
      <c r="BH506" s="104">
        <f>IF(BH$3&gt;A3taxremlife,A3taxvalue-SUM($F506:BG506),IF(A3taxremlife="N/A","n/a",A3taxvalue/A3taxremlife))</f>
        <v>0</v>
      </c>
      <c r="BI506" s="104">
        <f>IF(BI$3&gt;A3taxremlife,A3taxvalue-SUM($F506:BH506),IF(A3taxremlife="N/A","n/a",A3taxvalue/A3taxremlife))</f>
        <v>0</v>
      </c>
      <c r="BJ506" s="17"/>
      <c r="BK506" s="17"/>
      <c r="BL506" s="17"/>
      <c r="BM506" s="17"/>
    </row>
    <row r="507" spans="1:65" s="4" customFormat="1" ht="12.75" customHeight="1" outlineLevel="2">
      <c r="A507" s="17"/>
      <c r="B507" s="17"/>
      <c r="C507" s="32"/>
      <c r="D507" s="930" t="s">
        <v>326</v>
      </c>
      <c r="E507" s="167">
        <v>0</v>
      </c>
      <c r="F507" s="34"/>
      <c r="G507" s="105"/>
      <c r="H507" s="105"/>
      <c r="I507" s="105"/>
      <c r="J507" s="105"/>
      <c r="K507" s="105"/>
      <c r="L507" s="105"/>
      <c r="M507" s="105"/>
      <c r="N507" s="105"/>
      <c r="O507" s="105"/>
      <c r="P507" s="105"/>
      <c r="Q507" s="105"/>
      <c r="R507" s="105"/>
      <c r="S507" s="105"/>
      <c r="T507" s="105"/>
      <c r="U507" s="105"/>
      <c r="V507" s="105"/>
      <c r="W507" s="105"/>
      <c r="X507" s="105"/>
      <c r="Y507" s="105"/>
      <c r="Z507" s="105"/>
      <c r="AA507" s="105"/>
      <c r="AB507" s="105"/>
      <c r="AC507" s="105"/>
      <c r="AD507" s="105"/>
      <c r="AE507" s="105"/>
      <c r="AF507" s="105"/>
      <c r="AG507" s="105"/>
      <c r="AH507" s="105"/>
      <c r="AI507" s="105"/>
      <c r="AJ507" s="105"/>
      <c r="AK507" s="105"/>
      <c r="AL507" s="105"/>
      <c r="AM507" s="105"/>
      <c r="AN507" s="105"/>
      <c r="AO507" s="105"/>
      <c r="AP507" s="105"/>
      <c r="AQ507" s="105"/>
      <c r="AR507" s="105"/>
      <c r="AS507" s="105"/>
      <c r="AT507" s="105"/>
      <c r="AU507" s="105"/>
      <c r="AV507" s="105"/>
      <c r="AW507" s="105"/>
      <c r="AX507" s="105"/>
      <c r="AY507" s="105"/>
      <c r="AZ507" s="105"/>
      <c r="BA507" s="105"/>
      <c r="BB507" s="105"/>
      <c r="BC507" s="105"/>
      <c r="BD507" s="105"/>
      <c r="BE507" s="105"/>
      <c r="BF507" s="105"/>
      <c r="BG507" s="105"/>
      <c r="BH507" s="105"/>
      <c r="BI507" s="105"/>
      <c r="BJ507" s="17"/>
      <c r="BK507" s="17"/>
      <c r="BL507" s="17"/>
      <c r="BM507" s="17"/>
    </row>
    <row r="508" spans="1:65" s="4" customFormat="1" ht="12.75" customHeight="1" outlineLevel="2">
      <c r="A508" s="17"/>
      <c r="B508" s="17"/>
      <c r="C508" s="32"/>
      <c r="D508" s="930"/>
      <c r="E508" s="167">
        <v>1</v>
      </c>
      <c r="F508" s="34"/>
      <c r="G508" s="183"/>
      <c r="H508" s="105" t="str">
        <f>IF(A3taxstdlife="n/a","n/a",IF(H$3&gt;(A3taxstdlife+$E508),(('PTRM input'!$G$145+'PTRM input'!$G$111)*$G$7)-SUM($G508:G508),(('PTRM input'!$G$145+'PTRM input'!$G$111)*$G$7)/A3taxstdlife))</f>
        <v>n/a</v>
      </c>
      <c r="I508" s="105" t="str">
        <f>IF(A3taxstdlife="n/a","n/a",IF(I$3&gt;(A3taxstdlife+$E508),(('PTRM input'!$G$145+'PTRM input'!$G$111)*$G$7)-SUM($G508:H508),(('PTRM input'!$G$145+'PTRM input'!$G$111)*$G$7)/A3taxstdlife))</f>
        <v>n/a</v>
      </c>
      <c r="J508" s="105" t="str">
        <f>IF(A3taxstdlife="n/a","n/a",IF(J$3&gt;(A3taxstdlife+$E508),(('PTRM input'!$G$145+'PTRM input'!$G$111)*$G$7)-SUM($G508:I508),(('PTRM input'!$G$145+'PTRM input'!$G$111)*$G$7)/A3taxstdlife))</f>
        <v>n/a</v>
      </c>
      <c r="K508" s="105" t="str">
        <f>IF(A3taxstdlife="n/a","n/a",IF(K$3&gt;(A3taxstdlife+$E508),(('PTRM input'!$G$145+'PTRM input'!$G$111)*$G$7)-SUM($G508:J508),(('PTRM input'!$G$145+'PTRM input'!$G$111)*$G$7)/A3taxstdlife))</f>
        <v>n/a</v>
      </c>
      <c r="L508" s="105" t="str">
        <f>IF(A3taxstdlife="n/a","n/a",IF(L$3&gt;(A3taxstdlife+$E508),(('PTRM input'!$G$145+'PTRM input'!$G$111)*$G$7)-SUM($G508:K508),(('PTRM input'!$G$145+'PTRM input'!$G$111)*$G$7)/A3taxstdlife))</f>
        <v>n/a</v>
      </c>
      <c r="M508" s="105" t="str">
        <f>IF(A3taxstdlife="n/a","n/a",IF(M$3&gt;(A3taxstdlife+$E508),(('PTRM input'!$G$145+'PTRM input'!$G$111)*$G$7)-SUM($G508:L508),(('PTRM input'!$G$145+'PTRM input'!$G$111)*$G$7)/A3taxstdlife))</f>
        <v>n/a</v>
      </c>
      <c r="N508" s="105" t="str">
        <f>IF(A3taxstdlife="n/a","n/a",IF(N$3&gt;(A3taxstdlife+$E508),(('PTRM input'!$G$145+'PTRM input'!$G$111)*$G$7)-SUM($G508:M508),(('PTRM input'!$G$145+'PTRM input'!$G$111)*$G$7)/A3taxstdlife))</f>
        <v>n/a</v>
      </c>
      <c r="O508" s="105" t="str">
        <f>IF(A3taxstdlife="n/a","n/a",IF(O$3&gt;(A3taxstdlife+$E508),(('PTRM input'!$G$145+'PTRM input'!$G$111)*$G$7)-SUM($G508:N508),(('PTRM input'!$G$145+'PTRM input'!$G$111)*$G$7)/A3taxstdlife))</f>
        <v>n/a</v>
      </c>
      <c r="P508" s="105" t="str">
        <f>IF(A3taxstdlife="n/a","n/a",IF(P$3&gt;(A3taxstdlife+$E508),(('PTRM input'!$G$145+'PTRM input'!$G$111)*$G$7)-SUM($G508:O508),(('PTRM input'!$G$145+'PTRM input'!$G$111)*$G$7)/A3taxstdlife))</f>
        <v>n/a</v>
      </c>
      <c r="Q508" s="105" t="str">
        <f>IF(A3taxstdlife="n/a","n/a",IF(Q$3&gt;(A3taxstdlife+$E508),(('PTRM input'!$G$145+'PTRM input'!$G$111)*$G$7)-SUM($G508:P508),(('PTRM input'!$G$145+'PTRM input'!$G$111)*$G$7)/A3taxstdlife))</f>
        <v>n/a</v>
      </c>
      <c r="R508" s="105" t="str">
        <f>IF(A3taxstdlife="n/a","n/a",IF(R$3&gt;(A3taxstdlife+$E508),(('PTRM input'!$G$145+'PTRM input'!$G$111)*$G$7)-SUM($G508:Q508),(('PTRM input'!$G$145+'PTRM input'!$G$111)*$G$7)/A3taxstdlife))</f>
        <v>n/a</v>
      </c>
      <c r="S508" s="105" t="str">
        <f>IF(A3taxstdlife="n/a","n/a",IF(S$3&gt;(A3taxstdlife+$E508),(('PTRM input'!$G$145+'PTRM input'!$G$111)*$G$7)-SUM($G508:R508),(('PTRM input'!$G$145+'PTRM input'!$G$111)*$G$7)/A3taxstdlife))</f>
        <v>n/a</v>
      </c>
      <c r="T508" s="105" t="str">
        <f>IF(A3taxstdlife="n/a","n/a",IF(T$3&gt;(A3taxstdlife+$E508),(('PTRM input'!$G$145+'PTRM input'!$G$111)*$G$7)-SUM($G508:S508),(('PTRM input'!$G$145+'PTRM input'!$G$111)*$G$7)/A3taxstdlife))</f>
        <v>n/a</v>
      </c>
      <c r="U508" s="105" t="str">
        <f>IF(A3taxstdlife="n/a","n/a",IF(U$3&gt;(A3taxstdlife+$E508),(('PTRM input'!$G$145+'PTRM input'!$G$111)*$G$7)-SUM($G508:T508),(('PTRM input'!$G$145+'PTRM input'!$G$111)*$G$7)/A3taxstdlife))</f>
        <v>n/a</v>
      </c>
      <c r="V508" s="105" t="str">
        <f>IF(A3taxstdlife="n/a","n/a",IF(V$3&gt;(A3taxstdlife+$E508),(('PTRM input'!$G$145+'PTRM input'!$G$111)*$G$7)-SUM($G508:U508),(('PTRM input'!$G$145+'PTRM input'!$G$111)*$G$7)/A3taxstdlife))</f>
        <v>n/a</v>
      </c>
      <c r="W508" s="105" t="str">
        <f>IF(A3taxstdlife="n/a","n/a",IF(W$3&gt;(A3taxstdlife+$E508),(('PTRM input'!$G$145+'PTRM input'!$G$111)*$G$7)-SUM($G508:V508),(('PTRM input'!$G$145+'PTRM input'!$G$111)*$G$7)/A3taxstdlife))</f>
        <v>n/a</v>
      </c>
      <c r="X508" s="105" t="str">
        <f>IF(A3taxstdlife="n/a","n/a",IF(X$3&gt;(A3taxstdlife+$E508),(('PTRM input'!$G$145+'PTRM input'!$G$111)*$G$7)-SUM($G508:W508),(('PTRM input'!$G$145+'PTRM input'!$G$111)*$G$7)/A3taxstdlife))</f>
        <v>n/a</v>
      </c>
      <c r="Y508" s="105" t="str">
        <f>IF(A3taxstdlife="n/a","n/a",IF(Y$3&gt;(A3taxstdlife+$E508),(('PTRM input'!$G$145+'PTRM input'!$G$111)*$G$7)-SUM($G508:X508),(('PTRM input'!$G$145+'PTRM input'!$G$111)*$G$7)/A3taxstdlife))</f>
        <v>n/a</v>
      </c>
      <c r="Z508" s="105" t="str">
        <f>IF(A3taxstdlife="n/a","n/a",IF(Z$3&gt;(A3taxstdlife+$E508),(('PTRM input'!$G$145+'PTRM input'!$G$111)*$G$7)-SUM($G508:Y508),(('PTRM input'!$G$145+'PTRM input'!$G$111)*$G$7)/A3taxstdlife))</f>
        <v>n/a</v>
      </c>
      <c r="AA508" s="105" t="str">
        <f>IF(A3taxstdlife="n/a","n/a",IF(AA$3&gt;(A3taxstdlife+$E508),(('PTRM input'!$G$145+'PTRM input'!$G$111)*$G$7)-SUM($G508:Z508),(('PTRM input'!$G$145+'PTRM input'!$G$111)*$G$7)/A3taxstdlife))</f>
        <v>n/a</v>
      </c>
      <c r="AB508" s="105" t="str">
        <f>IF(A3taxstdlife="n/a","n/a",IF(AB$3&gt;(A3taxstdlife+$E508),(('PTRM input'!$G$145+'PTRM input'!$G$111)*$G$7)-SUM($G508:AA508),(('PTRM input'!$G$145+'PTRM input'!$G$111)*$G$7)/A3taxstdlife))</f>
        <v>n/a</v>
      </c>
      <c r="AC508" s="105" t="str">
        <f>IF(A3taxstdlife="n/a","n/a",IF(AC$3&gt;(A3taxstdlife+$E508),(('PTRM input'!$G$145+'PTRM input'!$G$111)*$G$7)-SUM($G508:AB508),(('PTRM input'!$G$145+'PTRM input'!$G$111)*$G$7)/A3taxstdlife))</f>
        <v>n/a</v>
      </c>
      <c r="AD508" s="105" t="str">
        <f>IF(A3taxstdlife="n/a","n/a",IF(AD$3&gt;(A3taxstdlife+$E508),(('PTRM input'!$G$145+'PTRM input'!$G$111)*$G$7)-SUM($G508:AC508),(('PTRM input'!$G$145+'PTRM input'!$G$111)*$G$7)/A3taxstdlife))</f>
        <v>n/a</v>
      </c>
      <c r="AE508" s="105" t="str">
        <f>IF(A3taxstdlife="n/a","n/a",IF(AE$3&gt;(A3taxstdlife+$E508),(('PTRM input'!$G$145+'PTRM input'!$G$111)*$G$7)-SUM($G508:AD508),(('PTRM input'!$G$145+'PTRM input'!$G$111)*$G$7)/A3taxstdlife))</f>
        <v>n/a</v>
      </c>
      <c r="AF508" s="105" t="str">
        <f>IF(A3taxstdlife="n/a","n/a",IF(AF$3&gt;(A3taxstdlife+$E508),(('PTRM input'!$G$145+'PTRM input'!$G$111)*$G$7)-SUM($G508:AE508),(('PTRM input'!$G$145+'PTRM input'!$G$111)*$G$7)/A3taxstdlife))</f>
        <v>n/a</v>
      </c>
      <c r="AG508" s="105" t="str">
        <f>IF(A3taxstdlife="n/a","n/a",IF(AG$3&gt;(A3taxstdlife+$E508),(('PTRM input'!$G$145+'PTRM input'!$G$111)*$G$7)-SUM($G508:AF508),(('PTRM input'!$G$145+'PTRM input'!$G$111)*$G$7)/A3taxstdlife))</f>
        <v>n/a</v>
      </c>
      <c r="AH508" s="105" t="str">
        <f>IF(A3taxstdlife="n/a","n/a",IF(AH$3&gt;(A3taxstdlife+$E508),(('PTRM input'!$G$145+'PTRM input'!$G$111)*$G$7)-SUM($G508:AG508),(('PTRM input'!$G$145+'PTRM input'!$G$111)*$G$7)/A3taxstdlife))</f>
        <v>n/a</v>
      </c>
      <c r="AI508" s="105" t="str">
        <f>IF(A3taxstdlife="n/a","n/a",IF(AI$3&gt;(A3taxstdlife+$E508),(('PTRM input'!$G$145+'PTRM input'!$G$111)*$G$7)-SUM($G508:AH508),(('PTRM input'!$G$145+'PTRM input'!$G$111)*$G$7)/A3taxstdlife))</f>
        <v>n/a</v>
      </c>
      <c r="AJ508" s="105" t="str">
        <f>IF(A3taxstdlife="n/a","n/a",IF(AJ$3&gt;(A3taxstdlife+$E508),(('PTRM input'!$G$145+'PTRM input'!$G$111)*$G$7)-SUM($G508:AI508),(('PTRM input'!$G$145+'PTRM input'!$G$111)*$G$7)/A3taxstdlife))</f>
        <v>n/a</v>
      </c>
      <c r="AK508" s="105" t="str">
        <f>IF(A3taxstdlife="n/a","n/a",IF(AK$3&gt;(A3taxstdlife+$E508),(('PTRM input'!$G$145+'PTRM input'!$G$111)*$G$7)-SUM($G508:AJ508),(('PTRM input'!$G$145+'PTRM input'!$G$111)*$G$7)/A3taxstdlife))</f>
        <v>n/a</v>
      </c>
      <c r="AL508" s="105" t="str">
        <f>IF(A3taxstdlife="n/a","n/a",IF(AL$3&gt;(A3taxstdlife+$E508),(('PTRM input'!$G$145+'PTRM input'!$G$111)*$G$7)-SUM($G508:AK508),(('PTRM input'!$G$145+'PTRM input'!$G$111)*$G$7)/A3taxstdlife))</f>
        <v>n/a</v>
      </c>
      <c r="AM508" s="105" t="str">
        <f>IF(A3taxstdlife="n/a","n/a",IF(AM$3&gt;(A3taxstdlife+$E508),(('PTRM input'!$G$145+'PTRM input'!$G$111)*$G$7)-SUM($G508:AL508),(('PTRM input'!$G$145+'PTRM input'!$G$111)*$G$7)/A3taxstdlife))</f>
        <v>n/a</v>
      </c>
      <c r="AN508" s="105" t="str">
        <f>IF(A3taxstdlife="n/a","n/a",IF(AN$3&gt;(A3taxstdlife+$E508),(('PTRM input'!$G$145+'PTRM input'!$G$111)*$G$7)-SUM($G508:AM508),(('PTRM input'!$G$145+'PTRM input'!$G$111)*$G$7)/A3taxstdlife))</f>
        <v>n/a</v>
      </c>
      <c r="AO508" s="105" t="str">
        <f>IF(A3taxstdlife="n/a","n/a",IF(AO$3&gt;(A3taxstdlife+$E508),(('PTRM input'!$G$145+'PTRM input'!$G$111)*$G$7)-SUM($G508:AN508),(('PTRM input'!$G$145+'PTRM input'!$G$111)*$G$7)/A3taxstdlife))</f>
        <v>n/a</v>
      </c>
      <c r="AP508" s="105" t="str">
        <f>IF(A3taxstdlife="n/a","n/a",IF(AP$3&gt;(A3taxstdlife+$E508),(('PTRM input'!$G$145+'PTRM input'!$G$111)*$G$7)-SUM($G508:AO508),(('PTRM input'!$G$145+'PTRM input'!$G$111)*$G$7)/A3taxstdlife))</f>
        <v>n/a</v>
      </c>
      <c r="AQ508" s="105" t="str">
        <f>IF(A3taxstdlife="n/a","n/a",IF(AQ$3&gt;(A3taxstdlife+$E508),(('PTRM input'!$G$145+'PTRM input'!$G$111)*$G$7)-SUM($G508:AP508),(('PTRM input'!$G$145+'PTRM input'!$G$111)*$G$7)/A3taxstdlife))</f>
        <v>n/a</v>
      </c>
      <c r="AR508" s="105" t="str">
        <f>IF(A3taxstdlife="n/a","n/a",IF(AR$3&gt;(A3taxstdlife+$E508),(('PTRM input'!$G$145+'PTRM input'!$G$111)*$G$7)-SUM($G508:AQ508),(('PTRM input'!$G$145+'PTRM input'!$G$111)*$G$7)/A3taxstdlife))</f>
        <v>n/a</v>
      </c>
      <c r="AS508" s="105" t="str">
        <f>IF(A3taxstdlife="n/a","n/a",IF(AS$3&gt;(A3taxstdlife+$E508),(('PTRM input'!$G$145+'PTRM input'!$G$111)*$G$7)-SUM($G508:AR508),(('PTRM input'!$G$145+'PTRM input'!$G$111)*$G$7)/A3taxstdlife))</f>
        <v>n/a</v>
      </c>
      <c r="AT508" s="105" t="str">
        <f>IF(A3taxstdlife="n/a","n/a",IF(AT$3&gt;(A3taxstdlife+$E508),(('PTRM input'!$G$145+'PTRM input'!$G$111)*$G$7)-SUM($G508:AS508),(('PTRM input'!$G$145+'PTRM input'!$G$111)*$G$7)/A3taxstdlife))</f>
        <v>n/a</v>
      </c>
      <c r="AU508" s="105" t="str">
        <f>IF(A3taxstdlife="n/a","n/a",IF(AU$3&gt;(A3taxstdlife+$E508),(('PTRM input'!$G$145+'PTRM input'!$G$111)*$G$7)-SUM($G508:AT508),(('PTRM input'!$G$145+'PTRM input'!$G$111)*$G$7)/A3taxstdlife))</f>
        <v>n/a</v>
      </c>
      <c r="AV508" s="105" t="str">
        <f>IF(A3taxstdlife="n/a","n/a",IF(AV$3&gt;(A3taxstdlife+$E508),(('PTRM input'!$G$145+'PTRM input'!$G$111)*$G$7)-SUM($G508:AU508),(('PTRM input'!$G$145+'PTRM input'!$G$111)*$G$7)/A3taxstdlife))</f>
        <v>n/a</v>
      </c>
      <c r="AW508" s="105" t="str">
        <f>IF(A3taxstdlife="n/a","n/a",IF(AW$3&gt;(A3taxstdlife+$E508),(('PTRM input'!$G$145+'PTRM input'!$G$111)*$G$7)-SUM($G508:AV508),(('PTRM input'!$G$145+'PTRM input'!$G$111)*$G$7)/A3taxstdlife))</f>
        <v>n/a</v>
      </c>
      <c r="AX508" s="105" t="str">
        <f>IF(A3taxstdlife="n/a","n/a",IF(AX$3&gt;(A3taxstdlife+$E508),(('PTRM input'!$G$145+'PTRM input'!$G$111)*$G$7)-SUM($G508:AW508),(('PTRM input'!$G$145+'PTRM input'!$G$111)*$G$7)/A3taxstdlife))</f>
        <v>n/a</v>
      </c>
      <c r="AY508" s="105" t="str">
        <f>IF(A3taxstdlife="n/a","n/a",IF(AY$3&gt;(A3taxstdlife+$E508),(('PTRM input'!$G$145+'PTRM input'!$G$111)*$G$7)-SUM($G508:AX508),(('PTRM input'!$G$145+'PTRM input'!$G$111)*$G$7)/A3taxstdlife))</f>
        <v>n/a</v>
      </c>
      <c r="AZ508" s="105" t="str">
        <f>IF(A3taxstdlife="n/a","n/a",IF(AZ$3&gt;(A3taxstdlife+$E508),(('PTRM input'!$G$145+'PTRM input'!$G$111)*$G$7)-SUM($G508:AY508),(('PTRM input'!$G$145+'PTRM input'!$G$111)*$G$7)/A3taxstdlife))</f>
        <v>n/a</v>
      </c>
      <c r="BA508" s="105" t="str">
        <f>IF(A3taxstdlife="n/a","n/a",IF(BA$3&gt;(A3taxstdlife+$E508),(('PTRM input'!$G$145+'PTRM input'!$G$111)*$G$7)-SUM($G508:AZ508),(('PTRM input'!$G$145+'PTRM input'!$G$111)*$G$7)/A3taxstdlife))</f>
        <v>n/a</v>
      </c>
      <c r="BB508" s="105" t="str">
        <f>IF(A3taxstdlife="n/a","n/a",IF(BB$3&gt;(A3taxstdlife+$E508),(('PTRM input'!$G$145+'PTRM input'!$G$111)*$G$7)-SUM($G508:BA508),(('PTRM input'!$G$145+'PTRM input'!$G$111)*$G$7)/A3taxstdlife))</f>
        <v>n/a</v>
      </c>
      <c r="BC508" s="105" t="str">
        <f>IF(A3taxstdlife="n/a","n/a",IF(BC$3&gt;(A3taxstdlife+$E508),(('PTRM input'!$G$145+'PTRM input'!$G$111)*$G$7)-SUM($G508:BB508),(('PTRM input'!$G$145+'PTRM input'!$G$111)*$G$7)/A3taxstdlife))</f>
        <v>n/a</v>
      </c>
      <c r="BD508" s="105" t="str">
        <f>IF(A3taxstdlife="n/a","n/a",IF(BD$3&gt;(A3taxstdlife+$E508),(('PTRM input'!$G$145+'PTRM input'!$G$111)*$G$7)-SUM($G508:BC508),(('PTRM input'!$G$145+'PTRM input'!$G$111)*$G$7)/A3taxstdlife))</f>
        <v>n/a</v>
      </c>
      <c r="BE508" s="105" t="str">
        <f>IF(A3taxstdlife="n/a","n/a",IF(BE$3&gt;(A3taxstdlife+$E508),(('PTRM input'!$G$145+'PTRM input'!$G$111)*$G$7)-SUM($G508:BD508),(('PTRM input'!$G$145+'PTRM input'!$G$111)*$G$7)/A3taxstdlife))</f>
        <v>n/a</v>
      </c>
      <c r="BF508" s="105" t="str">
        <f>IF(A3taxstdlife="n/a","n/a",IF(BF$3&gt;(A3taxstdlife+$E508),(('PTRM input'!$G$145+'PTRM input'!$G$111)*$G$7)-SUM($G508:BE508),(('PTRM input'!$G$145+'PTRM input'!$G$111)*$G$7)/A3taxstdlife))</f>
        <v>n/a</v>
      </c>
      <c r="BG508" s="105" t="str">
        <f>IF(A3taxstdlife="n/a","n/a",IF(BG$3&gt;(A3taxstdlife+$E508),(('PTRM input'!$G$145+'PTRM input'!$G$111)*$G$7)-SUM($G508:BF508),(('PTRM input'!$G$145+'PTRM input'!$G$111)*$G$7)/A3taxstdlife))</f>
        <v>n/a</v>
      </c>
      <c r="BH508" s="105" t="str">
        <f>IF(A3taxstdlife="n/a","n/a",IF(BH$3&gt;(A3taxstdlife+$E508),(('PTRM input'!$G$145+'PTRM input'!$G$111)*$G$7)-SUM($G508:BG508),(('PTRM input'!$G$145+'PTRM input'!$G$111)*$G$7)/A3taxstdlife))</f>
        <v>n/a</v>
      </c>
      <c r="BI508" s="105" t="str">
        <f>IF(A3taxstdlife="n/a","n/a",IF(BI$3&gt;(A3taxstdlife+$E508),(('PTRM input'!$G$145+'PTRM input'!$G$111)*$G$7)-SUM($G508:BH508),(('PTRM input'!$G$145+'PTRM input'!$G$111)*$G$7)/A3taxstdlife))</f>
        <v>n/a</v>
      </c>
      <c r="BJ508" s="17"/>
      <c r="BK508" s="17"/>
      <c r="BL508" s="17"/>
      <c r="BM508" s="17"/>
    </row>
    <row r="509" spans="1:65" s="4" customFormat="1" ht="12.75" customHeight="1" outlineLevel="2">
      <c r="A509" s="17"/>
      <c r="B509" s="17"/>
      <c r="C509" s="32"/>
      <c r="D509" s="930"/>
      <c r="E509" s="167">
        <v>2</v>
      </c>
      <c r="F509" s="34"/>
      <c r="G509" s="184"/>
      <c r="H509" s="185"/>
      <c r="I509" s="105" t="str">
        <f>IF(A3taxstdlife="n/a","n/a",IF(I$3&gt;(A3taxstdlife+$E509),(('PTRM input'!$H$145+'PTRM input'!$H$111)*$H$7)-SUM($H509:H509),(('PTRM input'!$H$145+'PTRM input'!$H$111)*$H$7)/A3taxstdlife))</f>
        <v>n/a</v>
      </c>
      <c r="J509" s="105" t="str">
        <f>IF(A3taxstdlife="n/a","n/a",IF(J$3&gt;(A3taxstdlife+$E509),(('PTRM input'!$H$145+'PTRM input'!$H$111)*$H$7)-SUM($H509:I509),(('PTRM input'!$H$145+'PTRM input'!$H$111)*$H$7)/A3taxstdlife))</f>
        <v>n/a</v>
      </c>
      <c r="K509" s="105" t="str">
        <f>IF(A3taxstdlife="n/a","n/a",IF(K$3&gt;(A3taxstdlife+$E509),(('PTRM input'!$H$145+'PTRM input'!$H$111)*$H$7)-SUM($H509:J509),(('PTRM input'!$H$145+'PTRM input'!$H$111)*$H$7)/A3taxstdlife))</f>
        <v>n/a</v>
      </c>
      <c r="L509" s="105" t="str">
        <f>IF(A3taxstdlife="n/a","n/a",IF(L$3&gt;(A3taxstdlife+$E509),(('PTRM input'!$H$145+'PTRM input'!$H$111)*$H$7)-SUM($H509:K509),(('PTRM input'!$H$145+'PTRM input'!$H$111)*$H$7)/A3taxstdlife))</f>
        <v>n/a</v>
      </c>
      <c r="M509" s="105" t="str">
        <f>IF(A3taxstdlife="n/a","n/a",IF(M$3&gt;(A3taxstdlife+$E509),(('PTRM input'!$H$145+'PTRM input'!$H$111)*$H$7)-SUM($H509:L509),(('PTRM input'!$H$145+'PTRM input'!$H$111)*$H$7)/A3taxstdlife))</f>
        <v>n/a</v>
      </c>
      <c r="N509" s="105" t="str">
        <f>IF(A3taxstdlife="n/a","n/a",IF(N$3&gt;(A3taxstdlife+$E509),(('PTRM input'!$H$145+'PTRM input'!$H$111)*$H$7)-SUM($H509:M509),(('PTRM input'!$H$145+'PTRM input'!$H$111)*$H$7)/A3taxstdlife))</f>
        <v>n/a</v>
      </c>
      <c r="O509" s="105" t="str">
        <f>IF(A3taxstdlife="n/a","n/a",IF(O$3&gt;(A3taxstdlife+$E509),(('PTRM input'!$H$145+'PTRM input'!$H$111)*$H$7)-SUM($H509:N509),(('PTRM input'!$H$145+'PTRM input'!$H$111)*$H$7)/A3taxstdlife))</f>
        <v>n/a</v>
      </c>
      <c r="P509" s="105" t="str">
        <f>IF(A3taxstdlife="n/a","n/a",IF(P$3&gt;(A3taxstdlife+$E509),(('PTRM input'!$H$145+'PTRM input'!$H$111)*$H$7)-SUM($H509:O509),(('PTRM input'!$H$145+'PTRM input'!$H$111)*$H$7)/A3taxstdlife))</f>
        <v>n/a</v>
      </c>
      <c r="Q509" s="105" t="str">
        <f>IF(A3taxstdlife="n/a","n/a",IF(Q$3&gt;(A3taxstdlife+$E509),(('PTRM input'!$H$145+'PTRM input'!$H$111)*$H$7)-SUM($H509:P509),(('PTRM input'!$H$145+'PTRM input'!$H$111)*$H$7)/A3taxstdlife))</f>
        <v>n/a</v>
      </c>
      <c r="R509" s="105" t="str">
        <f>IF(A3taxstdlife="n/a","n/a",IF(R$3&gt;(A3taxstdlife+$E509),(('PTRM input'!$H$145+'PTRM input'!$H$111)*$H$7)-SUM($H509:Q509),(('PTRM input'!$H$145+'PTRM input'!$H$111)*$H$7)/A3taxstdlife))</f>
        <v>n/a</v>
      </c>
      <c r="S509" s="105" t="str">
        <f>IF(A3taxstdlife="n/a","n/a",IF(S$3&gt;(A3taxstdlife+$E509),(('PTRM input'!$H$145+'PTRM input'!$H$111)*$H$7)-SUM($H509:R509),(('PTRM input'!$H$145+'PTRM input'!$H$111)*$H$7)/A3taxstdlife))</f>
        <v>n/a</v>
      </c>
      <c r="T509" s="105" t="str">
        <f>IF(A3taxstdlife="n/a","n/a",IF(T$3&gt;(A3taxstdlife+$E509),(('PTRM input'!$H$145+'PTRM input'!$H$111)*$H$7)-SUM($H509:S509),(('PTRM input'!$H$145+'PTRM input'!$H$111)*$H$7)/A3taxstdlife))</f>
        <v>n/a</v>
      </c>
      <c r="U509" s="105" t="str">
        <f>IF(A3taxstdlife="n/a","n/a",IF(U$3&gt;(A3taxstdlife+$E509),(('PTRM input'!$H$145+'PTRM input'!$H$111)*$H$7)-SUM($H509:T509),(('PTRM input'!$H$145+'PTRM input'!$H$111)*$H$7)/A3taxstdlife))</f>
        <v>n/a</v>
      </c>
      <c r="V509" s="105" t="str">
        <f>IF(A3taxstdlife="n/a","n/a",IF(V$3&gt;(A3taxstdlife+$E509),(('PTRM input'!$H$145+'PTRM input'!$H$111)*$H$7)-SUM($H509:U509),(('PTRM input'!$H$145+'PTRM input'!$H$111)*$H$7)/A3taxstdlife))</f>
        <v>n/a</v>
      </c>
      <c r="W509" s="105" t="str">
        <f>IF(A3taxstdlife="n/a","n/a",IF(W$3&gt;(A3taxstdlife+$E509),(('PTRM input'!$H$145+'PTRM input'!$H$111)*$H$7)-SUM($H509:V509),(('PTRM input'!$H$145+'PTRM input'!$H$111)*$H$7)/A3taxstdlife))</f>
        <v>n/a</v>
      </c>
      <c r="X509" s="105" t="str">
        <f>IF(A3taxstdlife="n/a","n/a",IF(X$3&gt;(A3taxstdlife+$E509),(('PTRM input'!$H$145+'PTRM input'!$H$111)*$H$7)-SUM($H509:W509),(('PTRM input'!$H$145+'PTRM input'!$H$111)*$H$7)/A3taxstdlife))</f>
        <v>n/a</v>
      </c>
      <c r="Y509" s="105" t="str">
        <f>IF(A3taxstdlife="n/a","n/a",IF(Y$3&gt;(A3taxstdlife+$E509),(('PTRM input'!$H$145+'PTRM input'!$H$111)*$H$7)-SUM($H509:X509),(('PTRM input'!$H$145+'PTRM input'!$H$111)*$H$7)/A3taxstdlife))</f>
        <v>n/a</v>
      </c>
      <c r="Z509" s="105" t="str">
        <f>IF(A3taxstdlife="n/a","n/a",IF(Z$3&gt;(A3taxstdlife+$E509),(('PTRM input'!$H$145+'PTRM input'!$H$111)*$H$7)-SUM($H509:Y509),(('PTRM input'!$H$145+'PTRM input'!$H$111)*$H$7)/A3taxstdlife))</f>
        <v>n/a</v>
      </c>
      <c r="AA509" s="105" t="str">
        <f>IF(A3taxstdlife="n/a","n/a",IF(AA$3&gt;(A3taxstdlife+$E509),(('PTRM input'!$H$145+'PTRM input'!$H$111)*$H$7)-SUM($H509:Z509),(('PTRM input'!$H$145+'PTRM input'!$H$111)*$H$7)/A3taxstdlife))</f>
        <v>n/a</v>
      </c>
      <c r="AB509" s="105" t="str">
        <f>IF(A3taxstdlife="n/a","n/a",IF(AB$3&gt;(A3taxstdlife+$E509),(('PTRM input'!$H$145+'PTRM input'!$H$111)*$H$7)-SUM($H509:AA509),(('PTRM input'!$H$145+'PTRM input'!$H$111)*$H$7)/A3taxstdlife))</f>
        <v>n/a</v>
      </c>
      <c r="AC509" s="105" t="str">
        <f>IF(A3taxstdlife="n/a","n/a",IF(AC$3&gt;(A3taxstdlife+$E509),(('PTRM input'!$H$145+'PTRM input'!$H$111)*$H$7)-SUM($H509:AB509),(('PTRM input'!$H$145+'PTRM input'!$H$111)*$H$7)/A3taxstdlife))</f>
        <v>n/a</v>
      </c>
      <c r="AD509" s="105" t="str">
        <f>IF(A3taxstdlife="n/a","n/a",IF(AD$3&gt;(A3taxstdlife+$E509),(('PTRM input'!$H$145+'PTRM input'!$H$111)*$H$7)-SUM($H509:AC509),(('PTRM input'!$H$145+'PTRM input'!$H$111)*$H$7)/A3taxstdlife))</f>
        <v>n/a</v>
      </c>
      <c r="AE509" s="105" t="str">
        <f>IF(A3taxstdlife="n/a","n/a",IF(AE$3&gt;(A3taxstdlife+$E509),(('PTRM input'!$H$145+'PTRM input'!$H$111)*$H$7)-SUM($H509:AD509),(('PTRM input'!$H$145+'PTRM input'!$H$111)*$H$7)/A3taxstdlife))</f>
        <v>n/a</v>
      </c>
      <c r="AF509" s="105" t="str">
        <f>IF(A3taxstdlife="n/a","n/a",IF(AF$3&gt;(A3taxstdlife+$E509),(('PTRM input'!$H$145+'PTRM input'!$H$111)*$H$7)-SUM($H509:AE509),(('PTRM input'!$H$145+'PTRM input'!$H$111)*$H$7)/A3taxstdlife))</f>
        <v>n/a</v>
      </c>
      <c r="AG509" s="105" t="str">
        <f>IF(A3taxstdlife="n/a","n/a",IF(AG$3&gt;(A3taxstdlife+$E509),(('PTRM input'!$H$145+'PTRM input'!$H$111)*$H$7)-SUM($H509:AF509),(('PTRM input'!$H$145+'PTRM input'!$H$111)*$H$7)/A3taxstdlife))</f>
        <v>n/a</v>
      </c>
      <c r="AH509" s="105" t="str">
        <f>IF(A3taxstdlife="n/a","n/a",IF(AH$3&gt;(A3taxstdlife+$E509),(('PTRM input'!$H$145+'PTRM input'!$H$111)*$H$7)-SUM($H509:AG509),(('PTRM input'!$H$145+'PTRM input'!$H$111)*$H$7)/A3taxstdlife))</f>
        <v>n/a</v>
      </c>
      <c r="AI509" s="105" t="str">
        <f>IF(A3taxstdlife="n/a","n/a",IF(AI$3&gt;(A3taxstdlife+$E509),(('PTRM input'!$H$145+'PTRM input'!$H$111)*$H$7)-SUM($H509:AH509),(('PTRM input'!$H$145+'PTRM input'!$H$111)*$H$7)/A3taxstdlife))</f>
        <v>n/a</v>
      </c>
      <c r="AJ509" s="105" t="str">
        <f>IF(A3taxstdlife="n/a","n/a",IF(AJ$3&gt;(A3taxstdlife+$E509),(('PTRM input'!$H$145+'PTRM input'!$H$111)*$H$7)-SUM($H509:AI509),(('PTRM input'!$H$145+'PTRM input'!$H$111)*$H$7)/A3taxstdlife))</f>
        <v>n/a</v>
      </c>
      <c r="AK509" s="105" t="str">
        <f>IF(A3taxstdlife="n/a","n/a",IF(AK$3&gt;(A3taxstdlife+$E509),(('PTRM input'!$H$145+'PTRM input'!$H$111)*$H$7)-SUM($H509:AJ509),(('PTRM input'!$H$145+'PTRM input'!$H$111)*$H$7)/A3taxstdlife))</f>
        <v>n/a</v>
      </c>
      <c r="AL509" s="105" t="str">
        <f>IF(A3taxstdlife="n/a","n/a",IF(AL$3&gt;(A3taxstdlife+$E509),(('PTRM input'!$H$145+'PTRM input'!$H$111)*$H$7)-SUM($H509:AK509),(('PTRM input'!$H$145+'PTRM input'!$H$111)*$H$7)/A3taxstdlife))</f>
        <v>n/a</v>
      </c>
      <c r="AM509" s="105" t="str">
        <f>IF(A3taxstdlife="n/a","n/a",IF(AM$3&gt;(A3taxstdlife+$E509),(('PTRM input'!$H$145+'PTRM input'!$H$111)*$H$7)-SUM($H509:AL509),(('PTRM input'!$H$145+'PTRM input'!$H$111)*$H$7)/A3taxstdlife))</f>
        <v>n/a</v>
      </c>
      <c r="AN509" s="105" t="str">
        <f>IF(A3taxstdlife="n/a","n/a",IF(AN$3&gt;(A3taxstdlife+$E509),(('PTRM input'!$H$145+'PTRM input'!$H$111)*$H$7)-SUM($H509:AM509),(('PTRM input'!$H$145+'PTRM input'!$H$111)*$H$7)/A3taxstdlife))</f>
        <v>n/a</v>
      </c>
      <c r="AO509" s="105" t="str">
        <f>IF(A3taxstdlife="n/a","n/a",IF(AO$3&gt;(A3taxstdlife+$E509),(('PTRM input'!$H$145+'PTRM input'!$H$111)*$H$7)-SUM($H509:AN509),(('PTRM input'!$H$145+'PTRM input'!$H$111)*$H$7)/A3taxstdlife))</f>
        <v>n/a</v>
      </c>
      <c r="AP509" s="105" t="str">
        <f>IF(A3taxstdlife="n/a","n/a",IF(AP$3&gt;(A3taxstdlife+$E509),(('PTRM input'!$H$145+'PTRM input'!$H$111)*$H$7)-SUM($H509:AO509),(('PTRM input'!$H$145+'PTRM input'!$H$111)*$H$7)/A3taxstdlife))</f>
        <v>n/a</v>
      </c>
      <c r="AQ509" s="105" t="str">
        <f>IF(A3taxstdlife="n/a","n/a",IF(AQ$3&gt;(A3taxstdlife+$E509),(('PTRM input'!$H$145+'PTRM input'!$H$111)*$H$7)-SUM($H509:AP509),(('PTRM input'!$H$145+'PTRM input'!$H$111)*$H$7)/A3taxstdlife))</f>
        <v>n/a</v>
      </c>
      <c r="AR509" s="105" t="str">
        <f>IF(A3taxstdlife="n/a","n/a",IF(AR$3&gt;(A3taxstdlife+$E509),(('PTRM input'!$H$145+'PTRM input'!$H$111)*$H$7)-SUM($H509:AQ509),(('PTRM input'!$H$145+'PTRM input'!$H$111)*$H$7)/A3taxstdlife))</f>
        <v>n/a</v>
      </c>
      <c r="AS509" s="105" t="str">
        <f>IF(A3taxstdlife="n/a","n/a",IF(AS$3&gt;(A3taxstdlife+$E509),(('PTRM input'!$H$145+'PTRM input'!$H$111)*$H$7)-SUM($H509:AR509),(('PTRM input'!$H$145+'PTRM input'!$H$111)*$H$7)/A3taxstdlife))</f>
        <v>n/a</v>
      </c>
      <c r="AT509" s="105" t="str">
        <f>IF(A3taxstdlife="n/a","n/a",IF(AT$3&gt;(A3taxstdlife+$E509),(('PTRM input'!$H$145+'PTRM input'!$H$111)*$H$7)-SUM($H509:AS509),(('PTRM input'!$H$145+'PTRM input'!$H$111)*$H$7)/A3taxstdlife))</f>
        <v>n/a</v>
      </c>
      <c r="AU509" s="105" t="str">
        <f>IF(A3taxstdlife="n/a","n/a",IF(AU$3&gt;(A3taxstdlife+$E509),(('PTRM input'!$H$145+'PTRM input'!$H$111)*$H$7)-SUM($H509:AT509),(('PTRM input'!$H$145+'PTRM input'!$H$111)*$H$7)/A3taxstdlife))</f>
        <v>n/a</v>
      </c>
      <c r="AV509" s="105" t="str">
        <f>IF(A3taxstdlife="n/a","n/a",IF(AV$3&gt;(A3taxstdlife+$E509),(('PTRM input'!$H$145+'PTRM input'!$H$111)*$H$7)-SUM($H509:AU509),(('PTRM input'!$H$145+'PTRM input'!$H$111)*$H$7)/A3taxstdlife))</f>
        <v>n/a</v>
      </c>
      <c r="AW509" s="105" t="str">
        <f>IF(A3taxstdlife="n/a","n/a",IF(AW$3&gt;(A3taxstdlife+$E509),(('PTRM input'!$H$145+'PTRM input'!$H$111)*$H$7)-SUM($H509:AV509),(('PTRM input'!$H$145+'PTRM input'!$H$111)*$H$7)/A3taxstdlife))</f>
        <v>n/a</v>
      </c>
      <c r="AX509" s="105" t="str">
        <f>IF(A3taxstdlife="n/a","n/a",IF(AX$3&gt;(A3taxstdlife+$E509),(('PTRM input'!$H$145+'PTRM input'!$H$111)*$H$7)-SUM($H509:AW509),(('PTRM input'!$H$145+'PTRM input'!$H$111)*$H$7)/A3taxstdlife))</f>
        <v>n/a</v>
      </c>
      <c r="AY509" s="105" t="str">
        <f>IF(A3taxstdlife="n/a","n/a",IF(AY$3&gt;(A3taxstdlife+$E509),(('PTRM input'!$H$145+'PTRM input'!$H$111)*$H$7)-SUM($H509:AX509),(('PTRM input'!$H$145+'PTRM input'!$H$111)*$H$7)/A3taxstdlife))</f>
        <v>n/a</v>
      </c>
      <c r="AZ509" s="105" t="str">
        <f>IF(A3taxstdlife="n/a","n/a",IF(AZ$3&gt;(A3taxstdlife+$E509),(('PTRM input'!$H$145+'PTRM input'!$H$111)*$H$7)-SUM($H509:AY509),(('PTRM input'!$H$145+'PTRM input'!$H$111)*$H$7)/A3taxstdlife))</f>
        <v>n/a</v>
      </c>
      <c r="BA509" s="105" t="str">
        <f>IF(A3taxstdlife="n/a","n/a",IF(BA$3&gt;(A3taxstdlife+$E509),(('PTRM input'!$H$145+'PTRM input'!$H$111)*$H$7)-SUM($H509:AZ509),(('PTRM input'!$H$145+'PTRM input'!$H$111)*$H$7)/A3taxstdlife))</f>
        <v>n/a</v>
      </c>
      <c r="BB509" s="105" t="str">
        <f>IF(A3taxstdlife="n/a","n/a",IF(BB$3&gt;(A3taxstdlife+$E509),(('PTRM input'!$H$145+'PTRM input'!$H$111)*$H$7)-SUM($H509:BA509),(('PTRM input'!$H$145+'PTRM input'!$H$111)*$H$7)/A3taxstdlife))</f>
        <v>n/a</v>
      </c>
      <c r="BC509" s="105" t="str">
        <f>IF(A3taxstdlife="n/a","n/a",IF(BC$3&gt;(A3taxstdlife+$E509),(('PTRM input'!$H$145+'PTRM input'!$H$111)*$H$7)-SUM($H509:BB509),(('PTRM input'!$H$145+'PTRM input'!$H$111)*$H$7)/A3taxstdlife))</f>
        <v>n/a</v>
      </c>
      <c r="BD509" s="105" t="str">
        <f>IF(A3taxstdlife="n/a","n/a",IF(BD$3&gt;(A3taxstdlife+$E509),(('PTRM input'!$H$145+'PTRM input'!$H$111)*$H$7)-SUM($H509:BC509),(('PTRM input'!$H$145+'PTRM input'!$H$111)*$H$7)/A3taxstdlife))</f>
        <v>n/a</v>
      </c>
      <c r="BE509" s="105" t="str">
        <f>IF(A3taxstdlife="n/a","n/a",IF(BE$3&gt;(A3taxstdlife+$E509),(('PTRM input'!$H$145+'PTRM input'!$H$111)*$H$7)-SUM($H509:BD509),(('PTRM input'!$H$145+'PTRM input'!$H$111)*$H$7)/A3taxstdlife))</f>
        <v>n/a</v>
      </c>
      <c r="BF509" s="105" t="str">
        <f>IF(A3taxstdlife="n/a","n/a",IF(BF$3&gt;(A3taxstdlife+$E509),(('PTRM input'!$H$145+'PTRM input'!$H$111)*$H$7)-SUM($H509:BE509),(('PTRM input'!$H$145+'PTRM input'!$H$111)*$H$7)/A3taxstdlife))</f>
        <v>n/a</v>
      </c>
      <c r="BG509" s="105" t="str">
        <f>IF(A3taxstdlife="n/a","n/a",IF(BG$3&gt;(A3taxstdlife+$E509),(('PTRM input'!$H$145+'PTRM input'!$H$111)*$H$7)-SUM($H509:BF509),(('PTRM input'!$H$145+'PTRM input'!$H$111)*$H$7)/A3taxstdlife))</f>
        <v>n/a</v>
      </c>
      <c r="BH509" s="105" t="str">
        <f>IF(A3taxstdlife="n/a","n/a",IF(BH$3&gt;(A3taxstdlife+$E509),(('PTRM input'!$H$145+'PTRM input'!$H$111)*$H$7)-SUM($H509:BG509),(('PTRM input'!$H$145+'PTRM input'!$H$111)*$H$7)/A3taxstdlife))</f>
        <v>n/a</v>
      </c>
      <c r="BI509" s="105" t="str">
        <f>IF(A3taxstdlife="n/a","n/a",IF(BI$3&gt;(A3taxstdlife+$E509),(('PTRM input'!$H$145+'PTRM input'!$H$111)*$H$7)-SUM($H509:BH509),(('PTRM input'!$H$145+'PTRM input'!$H$111)*$H$7)/A3taxstdlife))</f>
        <v>n/a</v>
      </c>
      <c r="BJ509" s="17"/>
      <c r="BK509" s="17"/>
      <c r="BL509" s="17"/>
      <c r="BM509" s="17"/>
    </row>
    <row r="510" spans="1:65" s="4" customFormat="1" ht="12.75" customHeight="1" outlineLevel="2">
      <c r="A510" s="17"/>
      <c r="B510" s="17"/>
      <c r="C510" s="32"/>
      <c r="D510" s="930"/>
      <c r="E510" s="167">
        <v>3</v>
      </c>
      <c r="F510" s="34"/>
      <c r="G510" s="184"/>
      <c r="H510" s="186"/>
      <c r="I510" s="185"/>
      <c r="J510" s="105" t="str">
        <f>IF(A3taxstdlife="n/a","n/a",IF(J$3&gt;(A3taxstdlife+$E510),(('PTRM input'!$I$145+'PTRM input'!$I$111)*$I$7)-SUM($I510:I510),(('PTRM input'!$I$145+'PTRM input'!$I$111)*$I$7)/A3taxstdlife))</f>
        <v>n/a</v>
      </c>
      <c r="K510" s="105" t="str">
        <f>IF(A3taxstdlife="n/a","n/a",IF(K$3&gt;(A3taxstdlife+$E510),(('PTRM input'!$I$145+'PTRM input'!$I$111)*$I$7)-SUM($I510:J510),(('PTRM input'!$I$145+'PTRM input'!$I$111)*$I$7)/A3taxstdlife))</f>
        <v>n/a</v>
      </c>
      <c r="L510" s="105" t="str">
        <f>IF(A3taxstdlife="n/a","n/a",IF(L$3&gt;(A3taxstdlife+$E510),(('PTRM input'!$I$145+'PTRM input'!$I$111)*$I$7)-SUM($I510:K510),(('PTRM input'!$I$145+'PTRM input'!$I$111)*$I$7)/A3taxstdlife))</f>
        <v>n/a</v>
      </c>
      <c r="M510" s="105" t="str">
        <f>IF(A3taxstdlife="n/a","n/a",IF(M$3&gt;(A3taxstdlife+$E510),(('PTRM input'!$I$145+'PTRM input'!$I$111)*$I$7)-SUM($I510:L510),(('PTRM input'!$I$145+'PTRM input'!$I$111)*$I$7)/A3taxstdlife))</f>
        <v>n/a</v>
      </c>
      <c r="N510" s="105" t="str">
        <f>IF(A3taxstdlife="n/a","n/a",IF(N$3&gt;(A3taxstdlife+$E510),(('PTRM input'!$I$145+'PTRM input'!$I$111)*$I$7)-SUM($I510:M510),(('PTRM input'!$I$145+'PTRM input'!$I$111)*$I$7)/A3taxstdlife))</f>
        <v>n/a</v>
      </c>
      <c r="O510" s="105" t="str">
        <f>IF(A3taxstdlife="n/a","n/a",IF(O$3&gt;(A3taxstdlife+$E510),(('PTRM input'!$I$145+'PTRM input'!$I$111)*$I$7)-SUM($I510:N510),(('PTRM input'!$I$145+'PTRM input'!$I$111)*$I$7)/A3taxstdlife))</f>
        <v>n/a</v>
      </c>
      <c r="P510" s="105" t="str">
        <f>IF(A3taxstdlife="n/a","n/a",IF(P$3&gt;(A3taxstdlife+$E510),(('PTRM input'!$I$145+'PTRM input'!$I$111)*$I$7)-SUM($I510:O510),(('PTRM input'!$I$145+'PTRM input'!$I$111)*$I$7)/A3taxstdlife))</f>
        <v>n/a</v>
      </c>
      <c r="Q510" s="105" t="str">
        <f>IF(A3taxstdlife="n/a","n/a",IF(Q$3&gt;(A3taxstdlife+$E510),(('PTRM input'!$I$145+'PTRM input'!$I$111)*$I$7)-SUM($I510:P510),(('PTRM input'!$I$145+'PTRM input'!$I$111)*$I$7)/A3taxstdlife))</f>
        <v>n/a</v>
      </c>
      <c r="R510" s="105" t="str">
        <f>IF(A3taxstdlife="n/a","n/a",IF(R$3&gt;(A3taxstdlife+$E510),(('PTRM input'!$I$145+'PTRM input'!$I$111)*$I$7)-SUM($I510:Q510),(('PTRM input'!$I$145+'PTRM input'!$I$111)*$I$7)/A3taxstdlife))</f>
        <v>n/a</v>
      </c>
      <c r="S510" s="105" t="str">
        <f>IF(A3taxstdlife="n/a","n/a",IF(S$3&gt;(A3taxstdlife+$E510),(('PTRM input'!$I$145+'PTRM input'!$I$111)*$I$7)-SUM($I510:R510),(('PTRM input'!$I$145+'PTRM input'!$I$111)*$I$7)/A3taxstdlife))</f>
        <v>n/a</v>
      </c>
      <c r="T510" s="105" t="str">
        <f>IF(A3taxstdlife="n/a","n/a",IF(T$3&gt;(A3taxstdlife+$E510),(('PTRM input'!$I$145+'PTRM input'!$I$111)*$I$7)-SUM($I510:S510),(('PTRM input'!$I$145+'PTRM input'!$I$111)*$I$7)/A3taxstdlife))</f>
        <v>n/a</v>
      </c>
      <c r="U510" s="105" t="str">
        <f>IF(A3taxstdlife="n/a","n/a",IF(U$3&gt;(A3taxstdlife+$E510),(('PTRM input'!$I$145+'PTRM input'!$I$111)*$I$7)-SUM($I510:T510),(('PTRM input'!$I$145+'PTRM input'!$I$111)*$I$7)/A3taxstdlife))</f>
        <v>n/a</v>
      </c>
      <c r="V510" s="105" t="str">
        <f>IF(A3taxstdlife="n/a","n/a",IF(V$3&gt;(A3taxstdlife+$E510),(('PTRM input'!$I$145+'PTRM input'!$I$111)*$I$7)-SUM($I510:U510),(('PTRM input'!$I$145+'PTRM input'!$I$111)*$I$7)/A3taxstdlife))</f>
        <v>n/a</v>
      </c>
      <c r="W510" s="105" t="str">
        <f>IF(A3taxstdlife="n/a","n/a",IF(W$3&gt;(A3taxstdlife+$E510),(('PTRM input'!$I$145+'PTRM input'!$I$111)*$I$7)-SUM($I510:V510),(('PTRM input'!$I$145+'PTRM input'!$I$111)*$I$7)/A3taxstdlife))</f>
        <v>n/a</v>
      </c>
      <c r="X510" s="105" t="str">
        <f>IF(A3taxstdlife="n/a","n/a",IF(X$3&gt;(A3taxstdlife+$E510),(('PTRM input'!$I$145+'PTRM input'!$I$111)*$I$7)-SUM($I510:W510),(('PTRM input'!$I$145+'PTRM input'!$I$111)*$I$7)/A3taxstdlife))</f>
        <v>n/a</v>
      </c>
      <c r="Y510" s="105" t="str">
        <f>IF(A3taxstdlife="n/a","n/a",IF(Y$3&gt;(A3taxstdlife+$E510),(('PTRM input'!$I$145+'PTRM input'!$I$111)*$I$7)-SUM($I510:X510),(('PTRM input'!$I$145+'PTRM input'!$I$111)*$I$7)/A3taxstdlife))</f>
        <v>n/a</v>
      </c>
      <c r="Z510" s="105" t="str">
        <f>IF(A3taxstdlife="n/a","n/a",IF(Z$3&gt;(A3taxstdlife+$E510),(('PTRM input'!$I$145+'PTRM input'!$I$111)*$I$7)-SUM($I510:Y510),(('PTRM input'!$I$145+'PTRM input'!$I$111)*$I$7)/A3taxstdlife))</f>
        <v>n/a</v>
      </c>
      <c r="AA510" s="105" t="str">
        <f>IF(A3taxstdlife="n/a","n/a",IF(AA$3&gt;(A3taxstdlife+$E510),(('PTRM input'!$I$145+'PTRM input'!$I$111)*$I$7)-SUM($I510:Z510),(('PTRM input'!$I$145+'PTRM input'!$I$111)*$I$7)/A3taxstdlife))</f>
        <v>n/a</v>
      </c>
      <c r="AB510" s="105" t="str">
        <f>IF(A3taxstdlife="n/a","n/a",IF(AB$3&gt;(A3taxstdlife+$E510),(('PTRM input'!$I$145+'PTRM input'!$I$111)*$I$7)-SUM($I510:AA510),(('PTRM input'!$I$145+'PTRM input'!$I$111)*$I$7)/A3taxstdlife))</f>
        <v>n/a</v>
      </c>
      <c r="AC510" s="105" t="str">
        <f>IF(A3taxstdlife="n/a","n/a",IF(AC$3&gt;(A3taxstdlife+$E510),(('PTRM input'!$I$145+'PTRM input'!$I$111)*$I$7)-SUM($I510:AB510),(('PTRM input'!$I$145+'PTRM input'!$I$111)*$I$7)/A3taxstdlife))</f>
        <v>n/a</v>
      </c>
      <c r="AD510" s="105" t="str">
        <f>IF(A3taxstdlife="n/a","n/a",IF(AD$3&gt;(A3taxstdlife+$E510),(('PTRM input'!$I$145+'PTRM input'!$I$111)*$I$7)-SUM($I510:AC510),(('PTRM input'!$I$145+'PTRM input'!$I$111)*$I$7)/A3taxstdlife))</f>
        <v>n/a</v>
      </c>
      <c r="AE510" s="105" t="str">
        <f>IF(A3taxstdlife="n/a","n/a",IF(AE$3&gt;(A3taxstdlife+$E510),(('PTRM input'!$I$145+'PTRM input'!$I$111)*$I$7)-SUM($I510:AD510),(('PTRM input'!$I$145+'PTRM input'!$I$111)*$I$7)/A3taxstdlife))</f>
        <v>n/a</v>
      </c>
      <c r="AF510" s="105" t="str">
        <f>IF(A3taxstdlife="n/a","n/a",IF(AF$3&gt;(A3taxstdlife+$E510),(('PTRM input'!$I$145+'PTRM input'!$I$111)*$I$7)-SUM($I510:AE510),(('PTRM input'!$I$145+'PTRM input'!$I$111)*$I$7)/A3taxstdlife))</f>
        <v>n/a</v>
      </c>
      <c r="AG510" s="105" t="str">
        <f>IF(A3taxstdlife="n/a","n/a",IF(AG$3&gt;(A3taxstdlife+$E510),(('PTRM input'!$I$145+'PTRM input'!$I$111)*$I$7)-SUM($I510:AF510),(('PTRM input'!$I$145+'PTRM input'!$I$111)*$I$7)/A3taxstdlife))</f>
        <v>n/a</v>
      </c>
      <c r="AH510" s="105" t="str">
        <f>IF(A3taxstdlife="n/a","n/a",IF(AH$3&gt;(A3taxstdlife+$E510),(('PTRM input'!$I$145+'PTRM input'!$I$111)*$I$7)-SUM($I510:AG510),(('PTRM input'!$I$145+'PTRM input'!$I$111)*$I$7)/A3taxstdlife))</f>
        <v>n/a</v>
      </c>
      <c r="AI510" s="105" t="str">
        <f>IF(A3taxstdlife="n/a","n/a",IF(AI$3&gt;(A3taxstdlife+$E510),(('PTRM input'!$I$145+'PTRM input'!$I$111)*$I$7)-SUM($I510:AH510),(('PTRM input'!$I$145+'PTRM input'!$I$111)*$I$7)/A3taxstdlife))</f>
        <v>n/a</v>
      </c>
      <c r="AJ510" s="105" t="str">
        <f>IF(A3taxstdlife="n/a","n/a",IF(AJ$3&gt;(A3taxstdlife+$E510),(('PTRM input'!$I$145+'PTRM input'!$I$111)*$I$7)-SUM($I510:AI510),(('PTRM input'!$I$145+'PTRM input'!$I$111)*$I$7)/A3taxstdlife))</f>
        <v>n/a</v>
      </c>
      <c r="AK510" s="105" t="str">
        <f>IF(A3taxstdlife="n/a","n/a",IF(AK$3&gt;(A3taxstdlife+$E510),(('PTRM input'!$I$145+'PTRM input'!$I$111)*$I$7)-SUM($I510:AJ510),(('PTRM input'!$I$145+'PTRM input'!$I$111)*$I$7)/A3taxstdlife))</f>
        <v>n/a</v>
      </c>
      <c r="AL510" s="105" t="str">
        <f>IF(A3taxstdlife="n/a","n/a",IF(AL$3&gt;(A3taxstdlife+$E510),(('PTRM input'!$I$145+'PTRM input'!$I$111)*$I$7)-SUM($I510:AK510),(('PTRM input'!$I$145+'PTRM input'!$I$111)*$I$7)/A3taxstdlife))</f>
        <v>n/a</v>
      </c>
      <c r="AM510" s="105" t="str">
        <f>IF(A3taxstdlife="n/a","n/a",IF(AM$3&gt;(A3taxstdlife+$E510),(('PTRM input'!$I$145+'PTRM input'!$I$111)*$I$7)-SUM($I510:AL510),(('PTRM input'!$I$145+'PTRM input'!$I$111)*$I$7)/A3taxstdlife))</f>
        <v>n/a</v>
      </c>
      <c r="AN510" s="105" t="str">
        <f>IF(A3taxstdlife="n/a","n/a",IF(AN$3&gt;(A3taxstdlife+$E510),(('PTRM input'!$I$145+'PTRM input'!$I$111)*$I$7)-SUM($I510:AM510),(('PTRM input'!$I$145+'PTRM input'!$I$111)*$I$7)/A3taxstdlife))</f>
        <v>n/a</v>
      </c>
      <c r="AO510" s="105" t="str">
        <f>IF(A3taxstdlife="n/a","n/a",IF(AO$3&gt;(A3taxstdlife+$E510),(('PTRM input'!$I$145+'PTRM input'!$I$111)*$I$7)-SUM($I510:AN510),(('PTRM input'!$I$145+'PTRM input'!$I$111)*$I$7)/A3taxstdlife))</f>
        <v>n/a</v>
      </c>
      <c r="AP510" s="105" t="str">
        <f>IF(A3taxstdlife="n/a","n/a",IF(AP$3&gt;(A3taxstdlife+$E510),(('PTRM input'!$I$145+'PTRM input'!$I$111)*$I$7)-SUM($I510:AO510),(('PTRM input'!$I$145+'PTRM input'!$I$111)*$I$7)/A3taxstdlife))</f>
        <v>n/a</v>
      </c>
      <c r="AQ510" s="105" t="str">
        <f>IF(A3taxstdlife="n/a","n/a",IF(AQ$3&gt;(A3taxstdlife+$E510),(('PTRM input'!$I$145+'PTRM input'!$I$111)*$I$7)-SUM($I510:AP510),(('PTRM input'!$I$145+'PTRM input'!$I$111)*$I$7)/A3taxstdlife))</f>
        <v>n/a</v>
      </c>
      <c r="AR510" s="105" t="str">
        <f>IF(A3taxstdlife="n/a","n/a",IF(AR$3&gt;(A3taxstdlife+$E510),(('PTRM input'!$I$145+'PTRM input'!$I$111)*$I$7)-SUM($I510:AQ510),(('PTRM input'!$I$145+'PTRM input'!$I$111)*$I$7)/A3taxstdlife))</f>
        <v>n/a</v>
      </c>
      <c r="AS510" s="105" t="str">
        <f>IF(A3taxstdlife="n/a","n/a",IF(AS$3&gt;(A3taxstdlife+$E510),(('PTRM input'!$I$145+'PTRM input'!$I$111)*$I$7)-SUM($I510:AR510),(('PTRM input'!$I$145+'PTRM input'!$I$111)*$I$7)/A3taxstdlife))</f>
        <v>n/a</v>
      </c>
      <c r="AT510" s="105" t="str">
        <f>IF(A3taxstdlife="n/a","n/a",IF(AT$3&gt;(A3taxstdlife+$E510),(('PTRM input'!$I$145+'PTRM input'!$I$111)*$I$7)-SUM($I510:AS510),(('PTRM input'!$I$145+'PTRM input'!$I$111)*$I$7)/A3taxstdlife))</f>
        <v>n/a</v>
      </c>
      <c r="AU510" s="105" t="str">
        <f>IF(A3taxstdlife="n/a","n/a",IF(AU$3&gt;(A3taxstdlife+$E510),(('PTRM input'!$I$145+'PTRM input'!$I$111)*$I$7)-SUM($I510:AT510),(('PTRM input'!$I$145+'PTRM input'!$I$111)*$I$7)/A3taxstdlife))</f>
        <v>n/a</v>
      </c>
      <c r="AV510" s="105" t="str">
        <f>IF(A3taxstdlife="n/a","n/a",IF(AV$3&gt;(A3taxstdlife+$E510),(('PTRM input'!$I$145+'PTRM input'!$I$111)*$I$7)-SUM($I510:AU510),(('PTRM input'!$I$145+'PTRM input'!$I$111)*$I$7)/A3taxstdlife))</f>
        <v>n/a</v>
      </c>
      <c r="AW510" s="105" t="str">
        <f>IF(A3taxstdlife="n/a","n/a",IF(AW$3&gt;(A3taxstdlife+$E510),(('PTRM input'!$I$145+'PTRM input'!$I$111)*$I$7)-SUM($I510:AV510),(('PTRM input'!$I$145+'PTRM input'!$I$111)*$I$7)/A3taxstdlife))</f>
        <v>n/a</v>
      </c>
      <c r="AX510" s="105" t="str">
        <f>IF(A3taxstdlife="n/a","n/a",IF(AX$3&gt;(A3taxstdlife+$E510),(('PTRM input'!$I$145+'PTRM input'!$I$111)*$I$7)-SUM($I510:AW510),(('PTRM input'!$I$145+'PTRM input'!$I$111)*$I$7)/A3taxstdlife))</f>
        <v>n/a</v>
      </c>
      <c r="AY510" s="105" t="str">
        <f>IF(A3taxstdlife="n/a","n/a",IF(AY$3&gt;(A3taxstdlife+$E510),(('PTRM input'!$I$145+'PTRM input'!$I$111)*$I$7)-SUM($I510:AX510),(('PTRM input'!$I$145+'PTRM input'!$I$111)*$I$7)/A3taxstdlife))</f>
        <v>n/a</v>
      </c>
      <c r="AZ510" s="105" t="str">
        <f>IF(A3taxstdlife="n/a","n/a",IF(AZ$3&gt;(A3taxstdlife+$E510),(('PTRM input'!$I$145+'PTRM input'!$I$111)*$I$7)-SUM($I510:AY510),(('PTRM input'!$I$145+'PTRM input'!$I$111)*$I$7)/A3taxstdlife))</f>
        <v>n/a</v>
      </c>
      <c r="BA510" s="105" t="str">
        <f>IF(A3taxstdlife="n/a","n/a",IF(BA$3&gt;(A3taxstdlife+$E510),(('PTRM input'!$I$145+'PTRM input'!$I$111)*$I$7)-SUM($I510:AZ510),(('PTRM input'!$I$145+'PTRM input'!$I$111)*$I$7)/A3taxstdlife))</f>
        <v>n/a</v>
      </c>
      <c r="BB510" s="105" t="str">
        <f>IF(A3taxstdlife="n/a","n/a",IF(BB$3&gt;(A3taxstdlife+$E510),(('PTRM input'!$I$145+'PTRM input'!$I$111)*$I$7)-SUM($I510:BA510),(('PTRM input'!$I$145+'PTRM input'!$I$111)*$I$7)/A3taxstdlife))</f>
        <v>n/a</v>
      </c>
      <c r="BC510" s="105" t="str">
        <f>IF(A3taxstdlife="n/a","n/a",IF(BC$3&gt;(A3taxstdlife+$E510),(('PTRM input'!$I$145+'PTRM input'!$I$111)*$I$7)-SUM($I510:BB510),(('PTRM input'!$I$145+'PTRM input'!$I$111)*$I$7)/A3taxstdlife))</f>
        <v>n/a</v>
      </c>
      <c r="BD510" s="105" t="str">
        <f>IF(A3taxstdlife="n/a","n/a",IF(BD$3&gt;(A3taxstdlife+$E510),(('PTRM input'!$I$145+'PTRM input'!$I$111)*$I$7)-SUM($I510:BC510),(('PTRM input'!$I$145+'PTRM input'!$I$111)*$I$7)/A3taxstdlife))</f>
        <v>n/a</v>
      </c>
      <c r="BE510" s="105" t="str">
        <f>IF(A3taxstdlife="n/a","n/a",IF(BE$3&gt;(A3taxstdlife+$E510),(('PTRM input'!$I$145+'PTRM input'!$I$111)*$I$7)-SUM($I510:BD510),(('PTRM input'!$I$145+'PTRM input'!$I$111)*$I$7)/A3taxstdlife))</f>
        <v>n/a</v>
      </c>
      <c r="BF510" s="105" t="str">
        <f>IF(A3taxstdlife="n/a","n/a",IF(BF$3&gt;(A3taxstdlife+$E510),(('PTRM input'!$I$145+'PTRM input'!$I$111)*$I$7)-SUM($I510:BE510),(('PTRM input'!$I$145+'PTRM input'!$I$111)*$I$7)/A3taxstdlife))</f>
        <v>n/a</v>
      </c>
      <c r="BG510" s="105" t="str">
        <f>IF(A3taxstdlife="n/a","n/a",IF(BG$3&gt;(A3taxstdlife+$E510),(('PTRM input'!$I$145+'PTRM input'!$I$111)*$I$7)-SUM($I510:BF510),(('PTRM input'!$I$145+'PTRM input'!$I$111)*$I$7)/A3taxstdlife))</f>
        <v>n/a</v>
      </c>
      <c r="BH510" s="105" t="str">
        <f>IF(A3taxstdlife="n/a","n/a",IF(BH$3&gt;(A3taxstdlife+$E510),(('PTRM input'!$I$145+'PTRM input'!$I$111)*$I$7)-SUM($I510:BG510),(('PTRM input'!$I$145+'PTRM input'!$I$111)*$I$7)/A3taxstdlife))</f>
        <v>n/a</v>
      </c>
      <c r="BI510" s="105" t="str">
        <f>IF(A3taxstdlife="n/a","n/a",IF(BI$3&gt;(A3taxstdlife+$E510),(('PTRM input'!$I$145+'PTRM input'!$I$111)*$I$7)-SUM($I510:BH510),(('PTRM input'!$I$145+'PTRM input'!$I$111)*$I$7)/A3taxstdlife))</f>
        <v>n/a</v>
      </c>
      <c r="BJ510" s="17"/>
      <c r="BK510" s="17"/>
      <c r="BL510" s="17"/>
      <c r="BM510" s="17"/>
    </row>
    <row r="511" spans="1:65" s="4" customFormat="1" ht="12.75" customHeight="1" outlineLevel="2">
      <c r="A511" s="17"/>
      <c r="B511" s="17"/>
      <c r="C511" s="32"/>
      <c r="D511" s="930"/>
      <c r="E511" s="167">
        <v>4</v>
      </c>
      <c r="F511" s="34"/>
      <c r="G511" s="184"/>
      <c r="H511" s="186"/>
      <c r="I511" s="186"/>
      <c r="J511" s="185"/>
      <c r="K511" s="105" t="str">
        <f>IF(A3taxstdlife="n/a","n/a",IF(K$3&gt;(A3taxstdlife+$E511),(('PTRM input'!$J$145+'PTRM input'!$J$111)*$J$7)-SUM($J511:J511),(('PTRM input'!$J$145+'PTRM input'!$J$111)*$J$7)/A3taxstdlife))</f>
        <v>n/a</v>
      </c>
      <c r="L511" s="105" t="str">
        <f>IF(A3taxstdlife="n/a","n/a",IF(L$3&gt;(A3taxstdlife+$E511),(('PTRM input'!$J$145+'PTRM input'!$J$111)*$J$7)-SUM($J511:K511),(('PTRM input'!$J$145+'PTRM input'!$J$111)*$J$7)/A3taxstdlife))</f>
        <v>n/a</v>
      </c>
      <c r="M511" s="105" t="str">
        <f>IF(A3taxstdlife="n/a","n/a",IF(M$3&gt;(A3taxstdlife+$E511),(('PTRM input'!$J$145+'PTRM input'!$J$111)*$J$7)-SUM($J511:L511),(('PTRM input'!$J$145+'PTRM input'!$J$111)*$J$7)/A3taxstdlife))</f>
        <v>n/a</v>
      </c>
      <c r="N511" s="105" t="str">
        <f>IF(A3taxstdlife="n/a","n/a",IF(N$3&gt;(A3taxstdlife+$E511),(('PTRM input'!$J$145+'PTRM input'!$J$111)*$J$7)-SUM($J511:M511),(('PTRM input'!$J$145+'PTRM input'!$J$111)*$J$7)/A3taxstdlife))</f>
        <v>n/a</v>
      </c>
      <c r="O511" s="105" t="str">
        <f>IF(A3taxstdlife="n/a","n/a",IF(O$3&gt;(A3taxstdlife+$E511),(('PTRM input'!$J$145+'PTRM input'!$J$111)*$J$7)-SUM($J511:N511),(('PTRM input'!$J$145+'PTRM input'!$J$111)*$J$7)/A3taxstdlife))</f>
        <v>n/a</v>
      </c>
      <c r="P511" s="105" t="str">
        <f>IF(A3taxstdlife="n/a","n/a",IF(P$3&gt;(A3taxstdlife+$E511),(('PTRM input'!$J$145+'PTRM input'!$J$111)*$J$7)-SUM($J511:O511),(('PTRM input'!$J$145+'PTRM input'!$J$111)*$J$7)/A3taxstdlife))</f>
        <v>n/a</v>
      </c>
      <c r="Q511" s="105" t="str">
        <f>IF(A3taxstdlife="n/a","n/a",IF(Q$3&gt;(A3taxstdlife+$E511),(('PTRM input'!$J$145+'PTRM input'!$J$111)*$J$7)-SUM($J511:P511),(('PTRM input'!$J$145+'PTRM input'!$J$111)*$J$7)/A3taxstdlife))</f>
        <v>n/a</v>
      </c>
      <c r="R511" s="105" t="str">
        <f>IF(A3taxstdlife="n/a","n/a",IF(R$3&gt;(A3taxstdlife+$E511),(('PTRM input'!$J$145+'PTRM input'!$J$111)*$J$7)-SUM($J511:Q511),(('PTRM input'!$J$145+'PTRM input'!$J$111)*$J$7)/A3taxstdlife))</f>
        <v>n/a</v>
      </c>
      <c r="S511" s="105" t="str">
        <f>IF(A3taxstdlife="n/a","n/a",IF(S$3&gt;(A3taxstdlife+$E511),(('PTRM input'!$J$145+'PTRM input'!$J$111)*$J$7)-SUM($J511:R511),(('PTRM input'!$J$145+'PTRM input'!$J$111)*$J$7)/A3taxstdlife))</f>
        <v>n/a</v>
      </c>
      <c r="T511" s="105" t="str">
        <f>IF(A3taxstdlife="n/a","n/a",IF(T$3&gt;(A3taxstdlife+$E511),(('PTRM input'!$J$145+'PTRM input'!$J$111)*$J$7)-SUM($J511:S511),(('PTRM input'!$J$145+'PTRM input'!$J$111)*$J$7)/A3taxstdlife))</f>
        <v>n/a</v>
      </c>
      <c r="U511" s="105" t="str">
        <f>IF(A3taxstdlife="n/a","n/a",IF(U$3&gt;(A3taxstdlife+$E511),(('PTRM input'!$J$145+'PTRM input'!$J$111)*$J$7)-SUM($J511:T511),(('PTRM input'!$J$145+'PTRM input'!$J$111)*$J$7)/A3taxstdlife))</f>
        <v>n/a</v>
      </c>
      <c r="V511" s="105" t="str">
        <f>IF(A3taxstdlife="n/a","n/a",IF(V$3&gt;(A3taxstdlife+$E511),(('PTRM input'!$J$145+'PTRM input'!$J$111)*$J$7)-SUM($J511:U511),(('PTRM input'!$J$145+'PTRM input'!$J$111)*$J$7)/A3taxstdlife))</f>
        <v>n/a</v>
      </c>
      <c r="W511" s="105" t="str">
        <f>IF(A3taxstdlife="n/a","n/a",IF(W$3&gt;(A3taxstdlife+$E511),(('PTRM input'!$J$145+'PTRM input'!$J$111)*$J$7)-SUM($J511:V511),(('PTRM input'!$J$145+'PTRM input'!$J$111)*$J$7)/A3taxstdlife))</f>
        <v>n/a</v>
      </c>
      <c r="X511" s="105" t="str">
        <f>IF(A3taxstdlife="n/a","n/a",IF(X$3&gt;(A3taxstdlife+$E511),(('PTRM input'!$J$145+'PTRM input'!$J$111)*$J$7)-SUM($J511:W511),(('PTRM input'!$J$145+'PTRM input'!$J$111)*$J$7)/A3taxstdlife))</f>
        <v>n/a</v>
      </c>
      <c r="Y511" s="105" t="str">
        <f>IF(A3taxstdlife="n/a","n/a",IF(Y$3&gt;(A3taxstdlife+$E511),(('PTRM input'!$J$145+'PTRM input'!$J$111)*$J$7)-SUM($J511:X511),(('PTRM input'!$J$145+'PTRM input'!$J$111)*$J$7)/A3taxstdlife))</f>
        <v>n/a</v>
      </c>
      <c r="Z511" s="105" t="str">
        <f>IF(A3taxstdlife="n/a","n/a",IF(Z$3&gt;(A3taxstdlife+$E511),(('PTRM input'!$J$145+'PTRM input'!$J$111)*$J$7)-SUM($J511:Y511),(('PTRM input'!$J$145+'PTRM input'!$J$111)*$J$7)/A3taxstdlife))</f>
        <v>n/a</v>
      </c>
      <c r="AA511" s="105" t="str">
        <f>IF(A3taxstdlife="n/a","n/a",IF(AA$3&gt;(A3taxstdlife+$E511),(('PTRM input'!$J$145+'PTRM input'!$J$111)*$J$7)-SUM($J511:Z511),(('PTRM input'!$J$145+'PTRM input'!$J$111)*$J$7)/A3taxstdlife))</f>
        <v>n/a</v>
      </c>
      <c r="AB511" s="105" t="str">
        <f>IF(A3taxstdlife="n/a","n/a",IF(AB$3&gt;(A3taxstdlife+$E511),(('PTRM input'!$J$145+'PTRM input'!$J$111)*$J$7)-SUM($J511:AA511),(('PTRM input'!$J$145+'PTRM input'!$J$111)*$J$7)/A3taxstdlife))</f>
        <v>n/a</v>
      </c>
      <c r="AC511" s="105" t="str">
        <f>IF(A3taxstdlife="n/a","n/a",IF(AC$3&gt;(A3taxstdlife+$E511),(('PTRM input'!$J$145+'PTRM input'!$J$111)*$J$7)-SUM($J511:AB511),(('PTRM input'!$J$145+'PTRM input'!$J$111)*$J$7)/A3taxstdlife))</f>
        <v>n/a</v>
      </c>
      <c r="AD511" s="105" t="str">
        <f>IF(A3taxstdlife="n/a","n/a",IF(AD$3&gt;(A3taxstdlife+$E511),(('PTRM input'!$J$145+'PTRM input'!$J$111)*$J$7)-SUM($J511:AC511),(('PTRM input'!$J$145+'PTRM input'!$J$111)*$J$7)/A3taxstdlife))</f>
        <v>n/a</v>
      </c>
      <c r="AE511" s="105" t="str">
        <f>IF(A3taxstdlife="n/a","n/a",IF(AE$3&gt;(A3taxstdlife+$E511),(('PTRM input'!$J$145+'PTRM input'!$J$111)*$J$7)-SUM($J511:AD511),(('PTRM input'!$J$145+'PTRM input'!$J$111)*$J$7)/A3taxstdlife))</f>
        <v>n/a</v>
      </c>
      <c r="AF511" s="105" t="str">
        <f>IF(A3taxstdlife="n/a","n/a",IF(AF$3&gt;(A3taxstdlife+$E511),(('PTRM input'!$J$145+'PTRM input'!$J$111)*$J$7)-SUM($J511:AE511),(('PTRM input'!$J$145+'PTRM input'!$J$111)*$J$7)/A3taxstdlife))</f>
        <v>n/a</v>
      </c>
      <c r="AG511" s="105" t="str">
        <f>IF(A3taxstdlife="n/a","n/a",IF(AG$3&gt;(A3taxstdlife+$E511),(('PTRM input'!$J$145+'PTRM input'!$J$111)*$J$7)-SUM($J511:AF511),(('PTRM input'!$J$145+'PTRM input'!$J$111)*$J$7)/A3taxstdlife))</f>
        <v>n/a</v>
      </c>
      <c r="AH511" s="105" t="str">
        <f>IF(A3taxstdlife="n/a","n/a",IF(AH$3&gt;(A3taxstdlife+$E511),(('PTRM input'!$J$145+'PTRM input'!$J$111)*$J$7)-SUM($J511:AG511),(('PTRM input'!$J$145+'PTRM input'!$J$111)*$J$7)/A3taxstdlife))</f>
        <v>n/a</v>
      </c>
      <c r="AI511" s="105" t="str">
        <f>IF(A3taxstdlife="n/a","n/a",IF(AI$3&gt;(A3taxstdlife+$E511),(('PTRM input'!$J$145+'PTRM input'!$J$111)*$J$7)-SUM($J511:AH511),(('PTRM input'!$J$145+'PTRM input'!$J$111)*$J$7)/A3taxstdlife))</f>
        <v>n/a</v>
      </c>
      <c r="AJ511" s="105" t="str">
        <f>IF(A3taxstdlife="n/a","n/a",IF(AJ$3&gt;(A3taxstdlife+$E511),(('PTRM input'!$J$145+'PTRM input'!$J$111)*$J$7)-SUM($J511:AI511),(('PTRM input'!$J$145+'PTRM input'!$J$111)*$J$7)/A3taxstdlife))</f>
        <v>n/a</v>
      </c>
      <c r="AK511" s="105" t="str">
        <f>IF(A3taxstdlife="n/a","n/a",IF(AK$3&gt;(A3taxstdlife+$E511),(('PTRM input'!$J$145+'PTRM input'!$J$111)*$J$7)-SUM($J511:AJ511),(('PTRM input'!$J$145+'PTRM input'!$J$111)*$J$7)/A3taxstdlife))</f>
        <v>n/a</v>
      </c>
      <c r="AL511" s="105" t="str">
        <f>IF(A3taxstdlife="n/a","n/a",IF(AL$3&gt;(A3taxstdlife+$E511),(('PTRM input'!$J$145+'PTRM input'!$J$111)*$J$7)-SUM($J511:AK511),(('PTRM input'!$J$145+'PTRM input'!$J$111)*$J$7)/A3taxstdlife))</f>
        <v>n/a</v>
      </c>
      <c r="AM511" s="105" t="str">
        <f>IF(A3taxstdlife="n/a","n/a",IF(AM$3&gt;(A3taxstdlife+$E511),(('PTRM input'!$J$145+'PTRM input'!$J$111)*$J$7)-SUM($J511:AL511),(('PTRM input'!$J$145+'PTRM input'!$J$111)*$J$7)/A3taxstdlife))</f>
        <v>n/a</v>
      </c>
      <c r="AN511" s="105" t="str">
        <f>IF(A3taxstdlife="n/a","n/a",IF(AN$3&gt;(A3taxstdlife+$E511),(('PTRM input'!$J$145+'PTRM input'!$J$111)*$J$7)-SUM($J511:AM511),(('PTRM input'!$J$145+'PTRM input'!$J$111)*$J$7)/A3taxstdlife))</f>
        <v>n/a</v>
      </c>
      <c r="AO511" s="105" t="str">
        <f>IF(A3taxstdlife="n/a","n/a",IF(AO$3&gt;(A3taxstdlife+$E511),(('PTRM input'!$J$145+'PTRM input'!$J$111)*$J$7)-SUM($J511:AN511),(('PTRM input'!$J$145+'PTRM input'!$J$111)*$J$7)/A3taxstdlife))</f>
        <v>n/a</v>
      </c>
      <c r="AP511" s="105" t="str">
        <f>IF(A3taxstdlife="n/a","n/a",IF(AP$3&gt;(A3taxstdlife+$E511),(('PTRM input'!$J$145+'PTRM input'!$J$111)*$J$7)-SUM($J511:AO511),(('PTRM input'!$J$145+'PTRM input'!$J$111)*$J$7)/A3taxstdlife))</f>
        <v>n/a</v>
      </c>
      <c r="AQ511" s="105" t="str">
        <f>IF(A3taxstdlife="n/a","n/a",IF(AQ$3&gt;(A3taxstdlife+$E511),(('PTRM input'!$J$145+'PTRM input'!$J$111)*$J$7)-SUM($J511:AP511),(('PTRM input'!$J$145+'PTRM input'!$J$111)*$J$7)/A3taxstdlife))</f>
        <v>n/a</v>
      </c>
      <c r="AR511" s="105" t="str">
        <f>IF(A3taxstdlife="n/a","n/a",IF(AR$3&gt;(A3taxstdlife+$E511),(('PTRM input'!$J$145+'PTRM input'!$J$111)*$J$7)-SUM($J511:AQ511),(('PTRM input'!$J$145+'PTRM input'!$J$111)*$J$7)/A3taxstdlife))</f>
        <v>n/a</v>
      </c>
      <c r="AS511" s="105" t="str">
        <f>IF(A3taxstdlife="n/a","n/a",IF(AS$3&gt;(A3taxstdlife+$E511),(('PTRM input'!$J$145+'PTRM input'!$J$111)*$J$7)-SUM($J511:AR511),(('PTRM input'!$J$145+'PTRM input'!$J$111)*$J$7)/A3taxstdlife))</f>
        <v>n/a</v>
      </c>
      <c r="AT511" s="105" t="str">
        <f>IF(A3taxstdlife="n/a","n/a",IF(AT$3&gt;(A3taxstdlife+$E511),(('PTRM input'!$J$145+'PTRM input'!$J$111)*$J$7)-SUM($J511:AS511),(('PTRM input'!$J$145+'PTRM input'!$J$111)*$J$7)/A3taxstdlife))</f>
        <v>n/a</v>
      </c>
      <c r="AU511" s="105" t="str">
        <f>IF(A3taxstdlife="n/a","n/a",IF(AU$3&gt;(A3taxstdlife+$E511),(('PTRM input'!$J$145+'PTRM input'!$J$111)*$J$7)-SUM($J511:AT511),(('PTRM input'!$J$145+'PTRM input'!$J$111)*$J$7)/A3taxstdlife))</f>
        <v>n/a</v>
      </c>
      <c r="AV511" s="105" t="str">
        <f>IF(A3taxstdlife="n/a","n/a",IF(AV$3&gt;(A3taxstdlife+$E511),(('PTRM input'!$J$145+'PTRM input'!$J$111)*$J$7)-SUM($J511:AU511),(('PTRM input'!$J$145+'PTRM input'!$J$111)*$J$7)/A3taxstdlife))</f>
        <v>n/a</v>
      </c>
      <c r="AW511" s="105" t="str">
        <f>IF(A3taxstdlife="n/a","n/a",IF(AW$3&gt;(A3taxstdlife+$E511),(('PTRM input'!$J$145+'PTRM input'!$J$111)*$J$7)-SUM($J511:AV511),(('PTRM input'!$J$145+'PTRM input'!$J$111)*$J$7)/A3taxstdlife))</f>
        <v>n/a</v>
      </c>
      <c r="AX511" s="105" t="str">
        <f>IF(A3taxstdlife="n/a","n/a",IF(AX$3&gt;(A3taxstdlife+$E511),(('PTRM input'!$J$145+'PTRM input'!$J$111)*$J$7)-SUM($J511:AW511),(('PTRM input'!$J$145+'PTRM input'!$J$111)*$J$7)/A3taxstdlife))</f>
        <v>n/a</v>
      </c>
      <c r="AY511" s="105" t="str">
        <f>IF(A3taxstdlife="n/a","n/a",IF(AY$3&gt;(A3taxstdlife+$E511),(('PTRM input'!$J$145+'PTRM input'!$J$111)*$J$7)-SUM($J511:AX511),(('PTRM input'!$J$145+'PTRM input'!$J$111)*$J$7)/A3taxstdlife))</f>
        <v>n/a</v>
      </c>
      <c r="AZ511" s="105" t="str">
        <f>IF(A3taxstdlife="n/a","n/a",IF(AZ$3&gt;(A3taxstdlife+$E511),(('PTRM input'!$J$145+'PTRM input'!$J$111)*$J$7)-SUM($J511:AY511),(('PTRM input'!$J$145+'PTRM input'!$J$111)*$J$7)/A3taxstdlife))</f>
        <v>n/a</v>
      </c>
      <c r="BA511" s="105" t="str">
        <f>IF(A3taxstdlife="n/a","n/a",IF(BA$3&gt;(A3taxstdlife+$E511),(('PTRM input'!$J$145+'PTRM input'!$J$111)*$J$7)-SUM($J511:AZ511),(('PTRM input'!$J$145+'PTRM input'!$J$111)*$J$7)/A3taxstdlife))</f>
        <v>n/a</v>
      </c>
      <c r="BB511" s="105" t="str">
        <f>IF(A3taxstdlife="n/a","n/a",IF(BB$3&gt;(A3taxstdlife+$E511),(('PTRM input'!$J$145+'PTRM input'!$J$111)*$J$7)-SUM($J511:BA511),(('PTRM input'!$J$145+'PTRM input'!$J$111)*$J$7)/A3taxstdlife))</f>
        <v>n/a</v>
      </c>
      <c r="BC511" s="105" t="str">
        <f>IF(A3taxstdlife="n/a","n/a",IF(BC$3&gt;(A3taxstdlife+$E511),(('PTRM input'!$J$145+'PTRM input'!$J$111)*$J$7)-SUM($J511:BB511),(('PTRM input'!$J$145+'PTRM input'!$J$111)*$J$7)/A3taxstdlife))</f>
        <v>n/a</v>
      </c>
      <c r="BD511" s="105" t="str">
        <f>IF(A3taxstdlife="n/a","n/a",IF(BD$3&gt;(A3taxstdlife+$E511),(('PTRM input'!$J$145+'PTRM input'!$J$111)*$J$7)-SUM($J511:BC511),(('PTRM input'!$J$145+'PTRM input'!$J$111)*$J$7)/A3taxstdlife))</f>
        <v>n/a</v>
      </c>
      <c r="BE511" s="105" t="str">
        <f>IF(A3taxstdlife="n/a","n/a",IF(BE$3&gt;(A3taxstdlife+$E511),(('PTRM input'!$J$145+'PTRM input'!$J$111)*$J$7)-SUM($J511:BD511),(('PTRM input'!$J$145+'PTRM input'!$J$111)*$J$7)/A3taxstdlife))</f>
        <v>n/a</v>
      </c>
      <c r="BF511" s="105" t="str">
        <f>IF(A3taxstdlife="n/a","n/a",IF(BF$3&gt;(A3taxstdlife+$E511),(('PTRM input'!$J$145+'PTRM input'!$J$111)*$J$7)-SUM($J511:BE511),(('PTRM input'!$J$145+'PTRM input'!$J$111)*$J$7)/A3taxstdlife))</f>
        <v>n/a</v>
      </c>
      <c r="BG511" s="105" t="str">
        <f>IF(A3taxstdlife="n/a","n/a",IF(BG$3&gt;(A3taxstdlife+$E511),(('PTRM input'!$J$145+'PTRM input'!$J$111)*$J$7)-SUM($J511:BF511),(('PTRM input'!$J$145+'PTRM input'!$J$111)*$J$7)/A3taxstdlife))</f>
        <v>n/a</v>
      </c>
      <c r="BH511" s="105" t="str">
        <f>IF(A3taxstdlife="n/a","n/a",IF(BH$3&gt;(A3taxstdlife+$E511),(('PTRM input'!$J$145+'PTRM input'!$J$111)*$J$7)-SUM($J511:BG511),(('PTRM input'!$J$145+'PTRM input'!$J$111)*$J$7)/A3taxstdlife))</f>
        <v>n/a</v>
      </c>
      <c r="BI511" s="105" t="str">
        <f>IF(A3taxstdlife="n/a","n/a",IF(BI$3&gt;(A3taxstdlife+$E511),(('PTRM input'!$J$145+'PTRM input'!$J$111)*$J$7)-SUM($J511:BH511),(('PTRM input'!$J$145+'PTRM input'!$J$111)*$J$7)/A3taxstdlife))</f>
        <v>n/a</v>
      </c>
      <c r="BJ511" s="17"/>
      <c r="BK511" s="17"/>
      <c r="BL511" s="17"/>
      <c r="BM511" s="17"/>
    </row>
    <row r="512" spans="1:65" s="4" customFormat="1" ht="12.75" customHeight="1" outlineLevel="2">
      <c r="A512" s="17"/>
      <c r="B512" s="17"/>
      <c r="C512" s="32"/>
      <c r="D512" s="930"/>
      <c r="E512" s="167">
        <v>5</v>
      </c>
      <c r="F512" s="34"/>
      <c r="G512" s="184"/>
      <c r="H512" s="186"/>
      <c r="I512" s="186"/>
      <c r="J512" s="186"/>
      <c r="K512" s="185"/>
      <c r="L512" s="105" t="str">
        <f>IF(A3taxstdlife="n/a","n/a",IF(L$3&gt;(A3taxstdlife+$E512),(('PTRM input'!$K$145+'PTRM input'!$K$111)*$K$7)-SUM($K512:K512),(('PTRM input'!$K$145+'PTRM input'!$K$111)*$K$7)/A3taxstdlife))</f>
        <v>n/a</v>
      </c>
      <c r="M512" s="105" t="str">
        <f>IF(A3taxstdlife="n/a","n/a",IF(M$3&gt;(A3taxstdlife+$E512),(('PTRM input'!$K$145+'PTRM input'!$K$111)*$K$7)-SUM($K512:L512),(('PTRM input'!$K$145+'PTRM input'!$K$111)*$K$7)/A3taxstdlife))</f>
        <v>n/a</v>
      </c>
      <c r="N512" s="105" t="str">
        <f>IF(A3taxstdlife="n/a","n/a",IF(N$3&gt;(A3taxstdlife+$E512),(('PTRM input'!$K$145+'PTRM input'!$K$111)*$K$7)-SUM($K512:M512),(('PTRM input'!$K$145+'PTRM input'!$K$111)*$K$7)/A3taxstdlife))</f>
        <v>n/a</v>
      </c>
      <c r="O512" s="105" t="str">
        <f>IF(A3taxstdlife="n/a","n/a",IF(O$3&gt;(A3taxstdlife+$E512),(('PTRM input'!$K$145+'PTRM input'!$K$111)*$K$7)-SUM($K512:N512),(('PTRM input'!$K$145+'PTRM input'!$K$111)*$K$7)/A3taxstdlife))</f>
        <v>n/a</v>
      </c>
      <c r="P512" s="105" t="str">
        <f>IF(A3taxstdlife="n/a","n/a",IF(P$3&gt;(A3taxstdlife+$E512),(('PTRM input'!$K$145+'PTRM input'!$K$111)*$K$7)-SUM($K512:O512),(('PTRM input'!$K$145+'PTRM input'!$K$111)*$K$7)/A3taxstdlife))</f>
        <v>n/a</v>
      </c>
      <c r="Q512" s="105" t="str">
        <f>IF(A3taxstdlife="n/a","n/a",IF(Q$3&gt;(A3taxstdlife+$E512),(('PTRM input'!$K$145+'PTRM input'!$K$111)*$K$7)-SUM($K512:P512),(('PTRM input'!$K$145+'PTRM input'!$K$111)*$K$7)/A3taxstdlife))</f>
        <v>n/a</v>
      </c>
      <c r="R512" s="105" t="str">
        <f>IF(A3taxstdlife="n/a","n/a",IF(R$3&gt;(A3taxstdlife+$E512),(('PTRM input'!$K$145+'PTRM input'!$K$111)*$K$7)-SUM($K512:Q512),(('PTRM input'!$K$145+'PTRM input'!$K$111)*$K$7)/A3taxstdlife))</f>
        <v>n/a</v>
      </c>
      <c r="S512" s="105" t="str">
        <f>IF(A3taxstdlife="n/a","n/a",IF(S$3&gt;(A3taxstdlife+$E512),(('PTRM input'!$K$145+'PTRM input'!$K$111)*$K$7)-SUM($K512:R512),(('PTRM input'!$K$145+'PTRM input'!$K$111)*$K$7)/A3taxstdlife))</f>
        <v>n/a</v>
      </c>
      <c r="T512" s="105" t="str">
        <f>IF(A3taxstdlife="n/a","n/a",IF(T$3&gt;(A3taxstdlife+$E512),(('PTRM input'!$K$145+'PTRM input'!$K$111)*$K$7)-SUM($K512:S512),(('PTRM input'!$K$145+'PTRM input'!$K$111)*$K$7)/A3taxstdlife))</f>
        <v>n/a</v>
      </c>
      <c r="U512" s="105" t="str">
        <f>IF(A3taxstdlife="n/a","n/a",IF(U$3&gt;(A3taxstdlife+$E512),(('PTRM input'!$K$145+'PTRM input'!$K$111)*$K$7)-SUM($K512:T512),(('PTRM input'!$K$145+'PTRM input'!$K$111)*$K$7)/A3taxstdlife))</f>
        <v>n/a</v>
      </c>
      <c r="V512" s="105" t="str">
        <f>IF(A3taxstdlife="n/a","n/a",IF(V$3&gt;(A3taxstdlife+$E512),(('PTRM input'!$K$145+'PTRM input'!$K$111)*$K$7)-SUM($K512:U512),(('PTRM input'!$K$145+'PTRM input'!$K$111)*$K$7)/A3taxstdlife))</f>
        <v>n/a</v>
      </c>
      <c r="W512" s="105" t="str">
        <f>IF(A3taxstdlife="n/a","n/a",IF(W$3&gt;(A3taxstdlife+$E512),(('PTRM input'!$K$145+'PTRM input'!$K$111)*$K$7)-SUM($K512:V512),(('PTRM input'!$K$145+'PTRM input'!$K$111)*$K$7)/A3taxstdlife))</f>
        <v>n/a</v>
      </c>
      <c r="X512" s="105" t="str">
        <f>IF(A3taxstdlife="n/a","n/a",IF(X$3&gt;(A3taxstdlife+$E512),(('PTRM input'!$K$145+'PTRM input'!$K$111)*$K$7)-SUM($K512:W512),(('PTRM input'!$K$145+'PTRM input'!$K$111)*$K$7)/A3taxstdlife))</f>
        <v>n/a</v>
      </c>
      <c r="Y512" s="105" t="str">
        <f>IF(A3taxstdlife="n/a","n/a",IF(Y$3&gt;(A3taxstdlife+$E512),(('PTRM input'!$K$145+'PTRM input'!$K$111)*$K$7)-SUM($K512:X512),(('PTRM input'!$K$145+'PTRM input'!$K$111)*$K$7)/A3taxstdlife))</f>
        <v>n/a</v>
      </c>
      <c r="Z512" s="105" t="str">
        <f>IF(A3taxstdlife="n/a","n/a",IF(Z$3&gt;(A3taxstdlife+$E512),(('PTRM input'!$K$145+'PTRM input'!$K$111)*$K$7)-SUM($K512:Y512),(('PTRM input'!$K$145+'PTRM input'!$K$111)*$K$7)/A3taxstdlife))</f>
        <v>n/a</v>
      </c>
      <c r="AA512" s="105" t="str">
        <f>IF(A3taxstdlife="n/a","n/a",IF(AA$3&gt;(A3taxstdlife+$E512),(('PTRM input'!$K$145+'PTRM input'!$K$111)*$K$7)-SUM($K512:Z512),(('PTRM input'!$K$145+'PTRM input'!$K$111)*$K$7)/A3taxstdlife))</f>
        <v>n/a</v>
      </c>
      <c r="AB512" s="105" t="str">
        <f>IF(A3taxstdlife="n/a","n/a",IF(AB$3&gt;(A3taxstdlife+$E512),(('PTRM input'!$K$145+'PTRM input'!$K$111)*$K$7)-SUM($K512:AA512),(('PTRM input'!$K$145+'PTRM input'!$K$111)*$K$7)/A3taxstdlife))</f>
        <v>n/a</v>
      </c>
      <c r="AC512" s="105" t="str">
        <f>IF(A3taxstdlife="n/a","n/a",IF(AC$3&gt;(A3taxstdlife+$E512),(('PTRM input'!$K$145+'PTRM input'!$K$111)*$K$7)-SUM($K512:AB512),(('PTRM input'!$K$145+'PTRM input'!$K$111)*$K$7)/A3taxstdlife))</f>
        <v>n/a</v>
      </c>
      <c r="AD512" s="105" t="str">
        <f>IF(A3taxstdlife="n/a","n/a",IF(AD$3&gt;(A3taxstdlife+$E512),(('PTRM input'!$K$145+'PTRM input'!$K$111)*$K$7)-SUM($K512:AC512),(('PTRM input'!$K$145+'PTRM input'!$K$111)*$K$7)/A3taxstdlife))</f>
        <v>n/a</v>
      </c>
      <c r="AE512" s="105" t="str">
        <f>IF(A3taxstdlife="n/a","n/a",IF(AE$3&gt;(A3taxstdlife+$E512),(('PTRM input'!$K$145+'PTRM input'!$K$111)*$K$7)-SUM($K512:AD512),(('PTRM input'!$K$145+'PTRM input'!$K$111)*$K$7)/A3taxstdlife))</f>
        <v>n/a</v>
      </c>
      <c r="AF512" s="105" t="str">
        <f>IF(A3taxstdlife="n/a","n/a",IF(AF$3&gt;(A3taxstdlife+$E512),(('PTRM input'!$K$145+'PTRM input'!$K$111)*$K$7)-SUM($K512:AE512),(('PTRM input'!$K$145+'PTRM input'!$K$111)*$K$7)/A3taxstdlife))</f>
        <v>n/a</v>
      </c>
      <c r="AG512" s="105" t="str">
        <f>IF(A3taxstdlife="n/a","n/a",IF(AG$3&gt;(A3taxstdlife+$E512),(('PTRM input'!$K$145+'PTRM input'!$K$111)*$K$7)-SUM($K512:AF512),(('PTRM input'!$K$145+'PTRM input'!$K$111)*$K$7)/A3taxstdlife))</f>
        <v>n/a</v>
      </c>
      <c r="AH512" s="105" t="str">
        <f>IF(A3taxstdlife="n/a","n/a",IF(AH$3&gt;(A3taxstdlife+$E512),(('PTRM input'!$K$145+'PTRM input'!$K$111)*$K$7)-SUM($K512:AG512),(('PTRM input'!$K$145+'PTRM input'!$K$111)*$K$7)/A3taxstdlife))</f>
        <v>n/a</v>
      </c>
      <c r="AI512" s="105" t="str">
        <f>IF(A3taxstdlife="n/a","n/a",IF(AI$3&gt;(A3taxstdlife+$E512),(('PTRM input'!$K$145+'PTRM input'!$K$111)*$K$7)-SUM($K512:AH512),(('PTRM input'!$K$145+'PTRM input'!$K$111)*$K$7)/A3taxstdlife))</f>
        <v>n/a</v>
      </c>
      <c r="AJ512" s="105" t="str">
        <f>IF(A3taxstdlife="n/a","n/a",IF(AJ$3&gt;(A3taxstdlife+$E512),(('PTRM input'!$K$145+'PTRM input'!$K$111)*$K$7)-SUM($K512:AI512),(('PTRM input'!$K$145+'PTRM input'!$K$111)*$K$7)/A3taxstdlife))</f>
        <v>n/a</v>
      </c>
      <c r="AK512" s="105" t="str">
        <f>IF(A3taxstdlife="n/a","n/a",IF(AK$3&gt;(A3taxstdlife+$E512),(('PTRM input'!$K$145+'PTRM input'!$K$111)*$K$7)-SUM($K512:AJ512),(('PTRM input'!$K$145+'PTRM input'!$K$111)*$K$7)/A3taxstdlife))</f>
        <v>n/a</v>
      </c>
      <c r="AL512" s="105" t="str">
        <f>IF(A3taxstdlife="n/a","n/a",IF(AL$3&gt;(A3taxstdlife+$E512),(('PTRM input'!$K$145+'PTRM input'!$K$111)*$K$7)-SUM($K512:AK512),(('PTRM input'!$K$145+'PTRM input'!$K$111)*$K$7)/A3taxstdlife))</f>
        <v>n/a</v>
      </c>
      <c r="AM512" s="105" t="str">
        <f>IF(A3taxstdlife="n/a","n/a",IF(AM$3&gt;(A3taxstdlife+$E512),(('PTRM input'!$K$145+'PTRM input'!$K$111)*$K$7)-SUM($K512:AL512),(('PTRM input'!$K$145+'PTRM input'!$K$111)*$K$7)/A3taxstdlife))</f>
        <v>n/a</v>
      </c>
      <c r="AN512" s="105" t="str">
        <f>IF(A3taxstdlife="n/a","n/a",IF(AN$3&gt;(A3taxstdlife+$E512),(('PTRM input'!$K$145+'PTRM input'!$K$111)*$K$7)-SUM($K512:AM512),(('PTRM input'!$K$145+'PTRM input'!$K$111)*$K$7)/A3taxstdlife))</f>
        <v>n/a</v>
      </c>
      <c r="AO512" s="105" t="str">
        <f>IF(A3taxstdlife="n/a","n/a",IF(AO$3&gt;(A3taxstdlife+$E512),(('PTRM input'!$K$145+'PTRM input'!$K$111)*$K$7)-SUM($K512:AN512),(('PTRM input'!$K$145+'PTRM input'!$K$111)*$K$7)/A3taxstdlife))</f>
        <v>n/a</v>
      </c>
      <c r="AP512" s="105" t="str">
        <f>IF(A3taxstdlife="n/a","n/a",IF(AP$3&gt;(A3taxstdlife+$E512),(('PTRM input'!$K$145+'PTRM input'!$K$111)*$K$7)-SUM($K512:AO512),(('PTRM input'!$K$145+'PTRM input'!$K$111)*$K$7)/A3taxstdlife))</f>
        <v>n/a</v>
      </c>
      <c r="AQ512" s="105" t="str">
        <f>IF(A3taxstdlife="n/a","n/a",IF(AQ$3&gt;(A3taxstdlife+$E512),(('PTRM input'!$K$145+'PTRM input'!$K$111)*$K$7)-SUM($K512:AP512),(('PTRM input'!$K$145+'PTRM input'!$K$111)*$K$7)/A3taxstdlife))</f>
        <v>n/a</v>
      </c>
      <c r="AR512" s="105" t="str">
        <f>IF(A3taxstdlife="n/a","n/a",IF(AR$3&gt;(A3taxstdlife+$E512),(('PTRM input'!$K$145+'PTRM input'!$K$111)*$K$7)-SUM($K512:AQ512),(('PTRM input'!$K$145+'PTRM input'!$K$111)*$K$7)/A3taxstdlife))</f>
        <v>n/a</v>
      </c>
      <c r="AS512" s="105" t="str">
        <f>IF(A3taxstdlife="n/a","n/a",IF(AS$3&gt;(A3taxstdlife+$E512),(('PTRM input'!$K$145+'PTRM input'!$K$111)*$K$7)-SUM($K512:AR512),(('PTRM input'!$K$145+'PTRM input'!$K$111)*$K$7)/A3taxstdlife))</f>
        <v>n/a</v>
      </c>
      <c r="AT512" s="105" t="str">
        <f>IF(A3taxstdlife="n/a","n/a",IF(AT$3&gt;(A3taxstdlife+$E512),(('PTRM input'!$K$145+'PTRM input'!$K$111)*$K$7)-SUM($K512:AS512),(('PTRM input'!$K$145+'PTRM input'!$K$111)*$K$7)/A3taxstdlife))</f>
        <v>n/a</v>
      </c>
      <c r="AU512" s="105" t="str">
        <f>IF(A3taxstdlife="n/a","n/a",IF(AU$3&gt;(A3taxstdlife+$E512),(('PTRM input'!$K$145+'PTRM input'!$K$111)*$K$7)-SUM($K512:AT512),(('PTRM input'!$K$145+'PTRM input'!$K$111)*$K$7)/A3taxstdlife))</f>
        <v>n/a</v>
      </c>
      <c r="AV512" s="105" t="str">
        <f>IF(A3taxstdlife="n/a","n/a",IF(AV$3&gt;(A3taxstdlife+$E512),(('PTRM input'!$K$145+'PTRM input'!$K$111)*$K$7)-SUM($K512:AU512),(('PTRM input'!$K$145+'PTRM input'!$K$111)*$K$7)/A3taxstdlife))</f>
        <v>n/a</v>
      </c>
      <c r="AW512" s="105" t="str">
        <f>IF(A3taxstdlife="n/a","n/a",IF(AW$3&gt;(A3taxstdlife+$E512),(('PTRM input'!$K$145+'PTRM input'!$K$111)*$K$7)-SUM($K512:AV512),(('PTRM input'!$K$145+'PTRM input'!$K$111)*$K$7)/A3taxstdlife))</f>
        <v>n/a</v>
      </c>
      <c r="AX512" s="105" t="str">
        <f>IF(A3taxstdlife="n/a","n/a",IF(AX$3&gt;(A3taxstdlife+$E512),(('PTRM input'!$K$145+'PTRM input'!$K$111)*$K$7)-SUM($K512:AW512),(('PTRM input'!$K$145+'PTRM input'!$K$111)*$K$7)/A3taxstdlife))</f>
        <v>n/a</v>
      </c>
      <c r="AY512" s="105" t="str">
        <f>IF(A3taxstdlife="n/a","n/a",IF(AY$3&gt;(A3taxstdlife+$E512),(('PTRM input'!$K$145+'PTRM input'!$K$111)*$K$7)-SUM($K512:AX512),(('PTRM input'!$K$145+'PTRM input'!$K$111)*$K$7)/A3taxstdlife))</f>
        <v>n/a</v>
      </c>
      <c r="AZ512" s="105" t="str">
        <f>IF(A3taxstdlife="n/a","n/a",IF(AZ$3&gt;(A3taxstdlife+$E512),(('PTRM input'!$K$145+'PTRM input'!$K$111)*$K$7)-SUM($K512:AY512),(('PTRM input'!$K$145+'PTRM input'!$K$111)*$K$7)/A3taxstdlife))</f>
        <v>n/a</v>
      </c>
      <c r="BA512" s="105" t="str">
        <f>IF(A3taxstdlife="n/a","n/a",IF(BA$3&gt;(A3taxstdlife+$E512),(('PTRM input'!$K$145+'PTRM input'!$K$111)*$K$7)-SUM($K512:AZ512),(('PTRM input'!$K$145+'PTRM input'!$K$111)*$K$7)/A3taxstdlife))</f>
        <v>n/a</v>
      </c>
      <c r="BB512" s="105" t="str">
        <f>IF(A3taxstdlife="n/a","n/a",IF(BB$3&gt;(A3taxstdlife+$E512),(('PTRM input'!$K$145+'PTRM input'!$K$111)*$K$7)-SUM($K512:BA512),(('PTRM input'!$K$145+'PTRM input'!$K$111)*$K$7)/A3taxstdlife))</f>
        <v>n/a</v>
      </c>
      <c r="BC512" s="105" t="str">
        <f>IF(A3taxstdlife="n/a","n/a",IF(BC$3&gt;(A3taxstdlife+$E512),(('PTRM input'!$K$145+'PTRM input'!$K$111)*$K$7)-SUM($K512:BB512),(('PTRM input'!$K$145+'PTRM input'!$K$111)*$K$7)/A3taxstdlife))</f>
        <v>n/a</v>
      </c>
      <c r="BD512" s="105" t="str">
        <f>IF(A3taxstdlife="n/a","n/a",IF(BD$3&gt;(A3taxstdlife+$E512),(('PTRM input'!$K$145+'PTRM input'!$K$111)*$K$7)-SUM($K512:BC512),(('PTRM input'!$K$145+'PTRM input'!$K$111)*$K$7)/A3taxstdlife))</f>
        <v>n/a</v>
      </c>
      <c r="BE512" s="105" t="str">
        <f>IF(A3taxstdlife="n/a","n/a",IF(BE$3&gt;(A3taxstdlife+$E512),(('PTRM input'!$K$145+'PTRM input'!$K$111)*$K$7)-SUM($K512:BD512),(('PTRM input'!$K$145+'PTRM input'!$K$111)*$K$7)/A3taxstdlife))</f>
        <v>n/a</v>
      </c>
      <c r="BF512" s="105" t="str">
        <f>IF(A3taxstdlife="n/a","n/a",IF(BF$3&gt;(A3taxstdlife+$E512),(('PTRM input'!$K$145+'PTRM input'!$K$111)*$K$7)-SUM($K512:BE512),(('PTRM input'!$K$145+'PTRM input'!$K$111)*$K$7)/A3taxstdlife))</f>
        <v>n/a</v>
      </c>
      <c r="BG512" s="105" t="str">
        <f>IF(A3taxstdlife="n/a","n/a",IF(BG$3&gt;(A3taxstdlife+$E512),(('PTRM input'!$K$145+'PTRM input'!$K$111)*$K$7)-SUM($K512:BF512),(('PTRM input'!$K$145+'PTRM input'!$K$111)*$K$7)/A3taxstdlife))</f>
        <v>n/a</v>
      </c>
      <c r="BH512" s="105" t="str">
        <f>IF(A3taxstdlife="n/a","n/a",IF(BH$3&gt;(A3taxstdlife+$E512),(('PTRM input'!$K$145+'PTRM input'!$K$111)*$K$7)-SUM($K512:BG512),(('PTRM input'!$K$145+'PTRM input'!$K$111)*$K$7)/A3taxstdlife))</f>
        <v>n/a</v>
      </c>
      <c r="BI512" s="105" t="str">
        <f>IF(A3taxstdlife="n/a","n/a",IF(BI$3&gt;(A3taxstdlife+$E512),(('PTRM input'!$K$145+'PTRM input'!$K$111)*$K$7)-SUM($K512:BH512),(('PTRM input'!$K$145+'PTRM input'!$K$111)*$K$7)/A3taxstdlife))</f>
        <v>n/a</v>
      </c>
      <c r="BJ512" s="17"/>
      <c r="BK512" s="17"/>
      <c r="BL512" s="17"/>
      <c r="BM512" s="17"/>
    </row>
    <row r="513" spans="1:65" s="4" customFormat="1" ht="12.75" customHeight="1" outlineLevel="2">
      <c r="A513" s="17"/>
      <c r="B513" s="17"/>
      <c r="C513" s="32"/>
      <c r="D513" s="930"/>
      <c r="E513" s="167">
        <v>6</v>
      </c>
      <c r="F513" s="34"/>
      <c r="G513" s="184"/>
      <c r="H513" s="186"/>
      <c r="I513" s="186"/>
      <c r="J513" s="186"/>
      <c r="K513" s="186"/>
      <c r="L513" s="185"/>
      <c r="M513" s="105" t="str">
        <f>IF(A3taxstdlife="n/a","n/a",IF(M$3&gt;(A3taxstdlife+$E513),(('PTRM input'!$L$145+'PTRM input'!$L$111)*$L$7)-SUM($L513:L513),(('PTRM input'!$L$145+'PTRM input'!$L$111)*$L$7)/A3taxstdlife))</f>
        <v>n/a</v>
      </c>
      <c r="N513" s="105" t="str">
        <f>IF(A3taxstdlife="n/a","n/a",IF(N$3&gt;(A3taxstdlife+$E513),(('PTRM input'!$L$145+'PTRM input'!$L$111)*$L$7)-SUM($L513:M513),(('PTRM input'!$L$145+'PTRM input'!$L$111)*$L$7)/A3taxstdlife))</f>
        <v>n/a</v>
      </c>
      <c r="O513" s="105" t="str">
        <f>IF(A3taxstdlife="n/a","n/a",IF(O$3&gt;(A3taxstdlife+$E513),(('PTRM input'!$L$145+'PTRM input'!$L$111)*$L$7)-SUM($L513:N513),(('PTRM input'!$L$145+'PTRM input'!$L$111)*$L$7)/A3taxstdlife))</f>
        <v>n/a</v>
      </c>
      <c r="P513" s="105" t="str">
        <f>IF(A3taxstdlife="n/a","n/a",IF(P$3&gt;(A3taxstdlife+$E513),(('PTRM input'!$L$145+'PTRM input'!$L$111)*$L$7)-SUM($L513:O513),(('PTRM input'!$L$145+'PTRM input'!$L$111)*$L$7)/A3taxstdlife))</f>
        <v>n/a</v>
      </c>
      <c r="Q513" s="105" t="str">
        <f>IF(A3taxstdlife="n/a","n/a",IF(Q$3&gt;(A3taxstdlife+$E513),(('PTRM input'!$L$145+'PTRM input'!$L$111)*$L$7)-SUM($L513:P513),(('PTRM input'!$L$145+'PTRM input'!$L$111)*$L$7)/A3taxstdlife))</f>
        <v>n/a</v>
      </c>
      <c r="R513" s="105" t="str">
        <f>IF(A3taxstdlife="n/a","n/a",IF(R$3&gt;(A3taxstdlife+$E513),(('PTRM input'!$L$145+'PTRM input'!$L$111)*$L$7)-SUM($L513:Q513),(('PTRM input'!$L$145+'PTRM input'!$L$111)*$L$7)/A3taxstdlife))</f>
        <v>n/a</v>
      </c>
      <c r="S513" s="105" t="str">
        <f>IF(A3taxstdlife="n/a","n/a",IF(S$3&gt;(A3taxstdlife+$E513),(('PTRM input'!$L$145+'PTRM input'!$L$111)*$L$7)-SUM($L513:R513),(('PTRM input'!$L$145+'PTRM input'!$L$111)*$L$7)/A3taxstdlife))</f>
        <v>n/a</v>
      </c>
      <c r="T513" s="105" t="str">
        <f>IF(A3taxstdlife="n/a","n/a",IF(T$3&gt;(A3taxstdlife+$E513),(('PTRM input'!$L$145+'PTRM input'!$L$111)*$L$7)-SUM($L513:S513),(('PTRM input'!$L$145+'PTRM input'!$L$111)*$L$7)/A3taxstdlife))</f>
        <v>n/a</v>
      </c>
      <c r="U513" s="105" t="str">
        <f>IF(A3taxstdlife="n/a","n/a",IF(U$3&gt;(A3taxstdlife+$E513),(('PTRM input'!$L$145+'PTRM input'!$L$111)*$L$7)-SUM($L513:T513),(('PTRM input'!$L$145+'PTRM input'!$L$111)*$L$7)/A3taxstdlife))</f>
        <v>n/a</v>
      </c>
      <c r="V513" s="105" t="str">
        <f>IF(A3taxstdlife="n/a","n/a",IF(V$3&gt;(A3taxstdlife+$E513),(('PTRM input'!$L$145+'PTRM input'!$L$111)*$L$7)-SUM($L513:U513),(('PTRM input'!$L$145+'PTRM input'!$L$111)*$L$7)/A3taxstdlife))</f>
        <v>n/a</v>
      </c>
      <c r="W513" s="105" t="str">
        <f>IF(A3taxstdlife="n/a","n/a",IF(W$3&gt;(A3taxstdlife+$E513),(('PTRM input'!$L$145+'PTRM input'!$L$111)*$L$7)-SUM($L513:V513),(('PTRM input'!$L$145+'PTRM input'!$L$111)*$L$7)/A3taxstdlife))</f>
        <v>n/a</v>
      </c>
      <c r="X513" s="105" t="str">
        <f>IF(A3taxstdlife="n/a","n/a",IF(X$3&gt;(A3taxstdlife+$E513),(('PTRM input'!$L$145+'PTRM input'!$L$111)*$L$7)-SUM($L513:W513),(('PTRM input'!$L$145+'PTRM input'!$L$111)*$L$7)/A3taxstdlife))</f>
        <v>n/a</v>
      </c>
      <c r="Y513" s="105" t="str">
        <f>IF(A3taxstdlife="n/a","n/a",IF(Y$3&gt;(A3taxstdlife+$E513),(('PTRM input'!$L$145+'PTRM input'!$L$111)*$L$7)-SUM($L513:X513),(('PTRM input'!$L$145+'PTRM input'!$L$111)*$L$7)/A3taxstdlife))</f>
        <v>n/a</v>
      </c>
      <c r="Z513" s="105" t="str">
        <f>IF(A3taxstdlife="n/a","n/a",IF(Z$3&gt;(A3taxstdlife+$E513),(('PTRM input'!$L$145+'PTRM input'!$L$111)*$L$7)-SUM($L513:Y513),(('PTRM input'!$L$145+'PTRM input'!$L$111)*$L$7)/A3taxstdlife))</f>
        <v>n/a</v>
      </c>
      <c r="AA513" s="105" t="str">
        <f>IF(A3taxstdlife="n/a","n/a",IF(AA$3&gt;(A3taxstdlife+$E513),(('PTRM input'!$L$145+'PTRM input'!$L$111)*$L$7)-SUM($L513:Z513),(('PTRM input'!$L$145+'PTRM input'!$L$111)*$L$7)/A3taxstdlife))</f>
        <v>n/a</v>
      </c>
      <c r="AB513" s="105" t="str">
        <f>IF(A3taxstdlife="n/a","n/a",IF(AB$3&gt;(A3taxstdlife+$E513),(('PTRM input'!$L$145+'PTRM input'!$L$111)*$L$7)-SUM($L513:AA513),(('PTRM input'!$L$145+'PTRM input'!$L$111)*$L$7)/A3taxstdlife))</f>
        <v>n/a</v>
      </c>
      <c r="AC513" s="105" t="str">
        <f>IF(A3taxstdlife="n/a","n/a",IF(AC$3&gt;(A3taxstdlife+$E513),(('PTRM input'!$L$145+'PTRM input'!$L$111)*$L$7)-SUM($L513:AB513),(('PTRM input'!$L$145+'PTRM input'!$L$111)*$L$7)/A3taxstdlife))</f>
        <v>n/a</v>
      </c>
      <c r="AD513" s="105" t="str">
        <f>IF(A3taxstdlife="n/a","n/a",IF(AD$3&gt;(A3taxstdlife+$E513),(('PTRM input'!$L$145+'PTRM input'!$L$111)*$L$7)-SUM($L513:AC513),(('PTRM input'!$L$145+'PTRM input'!$L$111)*$L$7)/A3taxstdlife))</f>
        <v>n/a</v>
      </c>
      <c r="AE513" s="105" t="str">
        <f>IF(A3taxstdlife="n/a","n/a",IF(AE$3&gt;(A3taxstdlife+$E513),(('PTRM input'!$L$145+'PTRM input'!$L$111)*$L$7)-SUM($L513:AD513),(('PTRM input'!$L$145+'PTRM input'!$L$111)*$L$7)/A3taxstdlife))</f>
        <v>n/a</v>
      </c>
      <c r="AF513" s="105" t="str">
        <f>IF(A3taxstdlife="n/a","n/a",IF(AF$3&gt;(A3taxstdlife+$E513),(('PTRM input'!$L$145+'PTRM input'!$L$111)*$L$7)-SUM($L513:AE513),(('PTRM input'!$L$145+'PTRM input'!$L$111)*$L$7)/A3taxstdlife))</f>
        <v>n/a</v>
      </c>
      <c r="AG513" s="105" t="str">
        <f>IF(A3taxstdlife="n/a","n/a",IF(AG$3&gt;(A3taxstdlife+$E513),(('PTRM input'!$L$145+'PTRM input'!$L$111)*$L$7)-SUM($L513:AF513),(('PTRM input'!$L$145+'PTRM input'!$L$111)*$L$7)/A3taxstdlife))</f>
        <v>n/a</v>
      </c>
      <c r="AH513" s="105" t="str">
        <f>IF(A3taxstdlife="n/a","n/a",IF(AH$3&gt;(A3taxstdlife+$E513),(('PTRM input'!$L$145+'PTRM input'!$L$111)*$L$7)-SUM($L513:AG513),(('PTRM input'!$L$145+'PTRM input'!$L$111)*$L$7)/A3taxstdlife))</f>
        <v>n/a</v>
      </c>
      <c r="AI513" s="105" t="str">
        <f>IF(A3taxstdlife="n/a","n/a",IF(AI$3&gt;(A3taxstdlife+$E513),(('PTRM input'!$L$145+'PTRM input'!$L$111)*$L$7)-SUM($L513:AH513),(('PTRM input'!$L$145+'PTRM input'!$L$111)*$L$7)/A3taxstdlife))</f>
        <v>n/a</v>
      </c>
      <c r="AJ513" s="105" t="str">
        <f>IF(A3taxstdlife="n/a","n/a",IF(AJ$3&gt;(A3taxstdlife+$E513),(('PTRM input'!$L$145+'PTRM input'!$L$111)*$L$7)-SUM($L513:AI513),(('PTRM input'!$L$145+'PTRM input'!$L$111)*$L$7)/A3taxstdlife))</f>
        <v>n/a</v>
      </c>
      <c r="AK513" s="105" t="str">
        <f>IF(A3taxstdlife="n/a","n/a",IF(AK$3&gt;(A3taxstdlife+$E513),(('PTRM input'!$L$145+'PTRM input'!$L$111)*$L$7)-SUM($L513:AJ513),(('PTRM input'!$L$145+'PTRM input'!$L$111)*$L$7)/A3taxstdlife))</f>
        <v>n/a</v>
      </c>
      <c r="AL513" s="105" t="str">
        <f>IF(A3taxstdlife="n/a","n/a",IF(AL$3&gt;(A3taxstdlife+$E513),(('PTRM input'!$L$145+'PTRM input'!$L$111)*$L$7)-SUM($L513:AK513),(('PTRM input'!$L$145+'PTRM input'!$L$111)*$L$7)/A3taxstdlife))</f>
        <v>n/a</v>
      </c>
      <c r="AM513" s="105" t="str">
        <f>IF(A3taxstdlife="n/a","n/a",IF(AM$3&gt;(A3taxstdlife+$E513),(('PTRM input'!$L$145+'PTRM input'!$L$111)*$L$7)-SUM($L513:AL513),(('PTRM input'!$L$145+'PTRM input'!$L$111)*$L$7)/A3taxstdlife))</f>
        <v>n/a</v>
      </c>
      <c r="AN513" s="105" t="str">
        <f>IF(A3taxstdlife="n/a","n/a",IF(AN$3&gt;(A3taxstdlife+$E513),(('PTRM input'!$L$145+'PTRM input'!$L$111)*$L$7)-SUM($L513:AM513),(('PTRM input'!$L$145+'PTRM input'!$L$111)*$L$7)/A3taxstdlife))</f>
        <v>n/a</v>
      </c>
      <c r="AO513" s="105" t="str">
        <f>IF(A3taxstdlife="n/a","n/a",IF(AO$3&gt;(A3taxstdlife+$E513),(('PTRM input'!$L$145+'PTRM input'!$L$111)*$L$7)-SUM($L513:AN513),(('PTRM input'!$L$145+'PTRM input'!$L$111)*$L$7)/A3taxstdlife))</f>
        <v>n/a</v>
      </c>
      <c r="AP513" s="105" t="str">
        <f>IF(A3taxstdlife="n/a","n/a",IF(AP$3&gt;(A3taxstdlife+$E513),(('PTRM input'!$L$145+'PTRM input'!$L$111)*$L$7)-SUM($L513:AO513),(('PTRM input'!$L$145+'PTRM input'!$L$111)*$L$7)/A3taxstdlife))</f>
        <v>n/a</v>
      </c>
      <c r="AQ513" s="105" t="str">
        <f>IF(A3taxstdlife="n/a","n/a",IF(AQ$3&gt;(A3taxstdlife+$E513),(('PTRM input'!$L$145+'PTRM input'!$L$111)*$L$7)-SUM($L513:AP513),(('PTRM input'!$L$145+'PTRM input'!$L$111)*$L$7)/A3taxstdlife))</f>
        <v>n/a</v>
      </c>
      <c r="AR513" s="105" t="str">
        <f>IF(A3taxstdlife="n/a","n/a",IF(AR$3&gt;(A3taxstdlife+$E513),(('PTRM input'!$L$145+'PTRM input'!$L$111)*$L$7)-SUM($L513:AQ513),(('PTRM input'!$L$145+'PTRM input'!$L$111)*$L$7)/A3taxstdlife))</f>
        <v>n/a</v>
      </c>
      <c r="AS513" s="105" t="str">
        <f>IF(A3taxstdlife="n/a","n/a",IF(AS$3&gt;(A3taxstdlife+$E513),(('PTRM input'!$L$145+'PTRM input'!$L$111)*$L$7)-SUM($L513:AR513),(('PTRM input'!$L$145+'PTRM input'!$L$111)*$L$7)/A3taxstdlife))</f>
        <v>n/a</v>
      </c>
      <c r="AT513" s="105" t="str">
        <f>IF(A3taxstdlife="n/a","n/a",IF(AT$3&gt;(A3taxstdlife+$E513),(('PTRM input'!$L$145+'PTRM input'!$L$111)*$L$7)-SUM($L513:AS513),(('PTRM input'!$L$145+'PTRM input'!$L$111)*$L$7)/A3taxstdlife))</f>
        <v>n/a</v>
      </c>
      <c r="AU513" s="105" t="str">
        <f>IF(A3taxstdlife="n/a","n/a",IF(AU$3&gt;(A3taxstdlife+$E513),(('PTRM input'!$L$145+'PTRM input'!$L$111)*$L$7)-SUM($L513:AT513),(('PTRM input'!$L$145+'PTRM input'!$L$111)*$L$7)/A3taxstdlife))</f>
        <v>n/a</v>
      </c>
      <c r="AV513" s="105" t="str">
        <f>IF(A3taxstdlife="n/a","n/a",IF(AV$3&gt;(A3taxstdlife+$E513),(('PTRM input'!$L$145+'PTRM input'!$L$111)*$L$7)-SUM($L513:AU513),(('PTRM input'!$L$145+'PTRM input'!$L$111)*$L$7)/A3taxstdlife))</f>
        <v>n/a</v>
      </c>
      <c r="AW513" s="105" t="str">
        <f>IF(A3taxstdlife="n/a","n/a",IF(AW$3&gt;(A3taxstdlife+$E513),(('PTRM input'!$L$145+'PTRM input'!$L$111)*$L$7)-SUM($L513:AV513),(('PTRM input'!$L$145+'PTRM input'!$L$111)*$L$7)/A3taxstdlife))</f>
        <v>n/a</v>
      </c>
      <c r="AX513" s="105" t="str">
        <f>IF(A3taxstdlife="n/a","n/a",IF(AX$3&gt;(A3taxstdlife+$E513),(('PTRM input'!$L$145+'PTRM input'!$L$111)*$L$7)-SUM($L513:AW513),(('PTRM input'!$L$145+'PTRM input'!$L$111)*$L$7)/A3taxstdlife))</f>
        <v>n/a</v>
      </c>
      <c r="AY513" s="105" t="str">
        <f>IF(A3taxstdlife="n/a","n/a",IF(AY$3&gt;(A3taxstdlife+$E513),(('PTRM input'!$L$145+'PTRM input'!$L$111)*$L$7)-SUM($L513:AX513),(('PTRM input'!$L$145+'PTRM input'!$L$111)*$L$7)/A3taxstdlife))</f>
        <v>n/a</v>
      </c>
      <c r="AZ513" s="105" t="str">
        <f>IF(A3taxstdlife="n/a","n/a",IF(AZ$3&gt;(A3taxstdlife+$E513),(('PTRM input'!$L$145+'PTRM input'!$L$111)*$L$7)-SUM($L513:AY513),(('PTRM input'!$L$145+'PTRM input'!$L$111)*$L$7)/A3taxstdlife))</f>
        <v>n/a</v>
      </c>
      <c r="BA513" s="105" t="str">
        <f>IF(A3taxstdlife="n/a","n/a",IF(BA$3&gt;(A3taxstdlife+$E513),(('PTRM input'!$L$145+'PTRM input'!$L$111)*$L$7)-SUM($L513:AZ513),(('PTRM input'!$L$145+'PTRM input'!$L$111)*$L$7)/A3taxstdlife))</f>
        <v>n/a</v>
      </c>
      <c r="BB513" s="105" t="str">
        <f>IF(A3taxstdlife="n/a","n/a",IF(BB$3&gt;(A3taxstdlife+$E513),(('PTRM input'!$L$145+'PTRM input'!$L$111)*$L$7)-SUM($L513:BA513),(('PTRM input'!$L$145+'PTRM input'!$L$111)*$L$7)/A3taxstdlife))</f>
        <v>n/a</v>
      </c>
      <c r="BC513" s="105" t="str">
        <f>IF(A3taxstdlife="n/a","n/a",IF(BC$3&gt;(A3taxstdlife+$E513),(('PTRM input'!$L$145+'PTRM input'!$L$111)*$L$7)-SUM($L513:BB513),(('PTRM input'!$L$145+'PTRM input'!$L$111)*$L$7)/A3taxstdlife))</f>
        <v>n/a</v>
      </c>
      <c r="BD513" s="105" t="str">
        <f>IF(A3taxstdlife="n/a","n/a",IF(BD$3&gt;(A3taxstdlife+$E513),(('PTRM input'!$L$145+'PTRM input'!$L$111)*$L$7)-SUM($L513:BC513),(('PTRM input'!$L$145+'PTRM input'!$L$111)*$L$7)/A3taxstdlife))</f>
        <v>n/a</v>
      </c>
      <c r="BE513" s="105" t="str">
        <f>IF(A3taxstdlife="n/a","n/a",IF(BE$3&gt;(A3taxstdlife+$E513),(('PTRM input'!$L$145+'PTRM input'!$L$111)*$L$7)-SUM($L513:BD513),(('PTRM input'!$L$145+'PTRM input'!$L$111)*$L$7)/A3taxstdlife))</f>
        <v>n/a</v>
      </c>
      <c r="BF513" s="105" t="str">
        <f>IF(A3taxstdlife="n/a","n/a",IF(BF$3&gt;(A3taxstdlife+$E513),(('PTRM input'!$L$145+'PTRM input'!$L$111)*$L$7)-SUM($L513:BE513),(('PTRM input'!$L$145+'PTRM input'!$L$111)*$L$7)/A3taxstdlife))</f>
        <v>n/a</v>
      </c>
      <c r="BG513" s="105" t="str">
        <f>IF(A3taxstdlife="n/a","n/a",IF(BG$3&gt;(A3taxstdlife+$E513),(('PTRM input'!$L$145+'PTRM input'!$L$111)*$L$7)-SUM($L513:BF513),(('PTRM input'!$L$145+'PTRM input'!$L$111)*$L$7)/A3taxstdlife))</f>
        <v>n/a</v>
      </c>
      <c r="BH513" s="105" t="str">
        <f>IF(A3taxstdlife="n/a","n/a",IF(BH$3&gt;(A3taxstdlife+$E513),(('PTRM input'!$L$145+'PTRM input'!$L$111)*$L$7)-SUM($L513:BG513),(('PTRM input'!$L$145+'PTRM input'!$L$111)*$L$7)/A3taxstdlife))</f>
        <v>n/a</v>
      </c>
      <c r="BI513" s="105" t="str">
        <f>IF(A3taxstdlife="n/a","n/a",IF(BI$3&gt;(A3taxstdlife+$E513),(('PTRM input'!$L$145+'PTRM input'!$L$111)*$L$7)-SUM($L513:BH513),(('PTRM input'!$L$145+'PTRM input'!$L$111)*$L$7)/A3taxstdlife))</f>
        <v>n/a</v>
      </c>
      <c r="BJ513" s="17"/>
      <c r="BK513" s="17"/>
      <c r="BL513" s="17"/>
      <c r="BM513" s="17"/>
    </row>
    <row r="514" spans="1:65" s="4" customFormat="1" ht="12.75" customHeight="1" outlineLevel="2">
      <c r="A514" s="17"/>
      <c r="B514" s="17"/>
      <c r="C514" s="32"/>
      <c r="D514" s="930"/>
      <c r="E514" s="167">
        <v>7</v>
      </c>
      <c r="F514" s="34"/>
      <c r="G514" s="184"/>
      <c r="H514" s="186"/>
      <c r="I514" s="186"/>
      <c r="J514" s="186"/>
      <c r="K514" s="186"/>
      <c r="L514" s="186"/>
      <c r="M514" s="185"/>
      <c r="N514" s="105" t="str">
        <f>IF(A3taxstdlife="n/a","n/a",IF(N$3&gt;(A3taxstdlife+$E514),(('PTRM input'!$M$145+'PTRM input'!$M$111)*$M$7)-SUM($M514:M514),(('PTRM input'!$M$145+'PTRM input'!$M$111)*$M$7)/A3taxstdlife))</f>
        <v>n/a</v>
      </c>
      <c r="O514" s="105" t="str">
        <f>IF(A3taxstdlife="n/a","n/a",IF(O$3&gt;(A3taxstdlife+$E514),(('PTRM input'!$M$145+'PTRM input'!$M$111)*$M$7)-SUM($M514:N514),(('PTRM input'!$M$145+'PTRM input'!$M$111)*$M$7)/A3taxstdlife))</f>
        <v>n/a</v>
      </c>
      <c r="P514" s="105" t="str">
        <f>IF(A3taxstdlife="n/a","n/a",IF(P$3&gt;(A3taxstdlife+$E514),(('PTRM input'!$M$145+'PTRM input'!$M$111)*$M$7)-SUM($M514:O514),(('PTRM input'!$M$145+'PTRM input'!$M$111)*$M$7)/A3taxstdlife))</f>
        <v>n/a</v>
      </c>
      <c r="Q514" s="105" t="str">
        <f>IF(A3taxstdlife="n/a","n/a",IF(Q$3&gt;(A3taxstdlife+$E514),(('PTRM input'!$M$145+'PTRM input'!$M$111)*$M$7)-SUM($M514:P514),(('PTRM input'!$M$145+'PTRM input'!$M$111)*$M$7)/A3taxstdlife))</f>
        <v>n/a</v>
      </c>
      <c r="R514" s="105" t="str">
        <f>IF(A3taxstdlife="n/a","n/a",IF(R$3&gt;(A3taxstdlife+$E514),(('PTRM input'!$M$145+'PTRM input'!$M$111)*$M$7)-SUM($M514:Q514),(('PTRM input'!$M$145+'PTRM input'!$M$111)*$M$7)/A3taxstdlife))</f>
        <v>n/a</v>
      </c>
      <c r="S514" s="105" t="str">
        <f>IF(A3taxstdlife="n/a","n/a",IF(S$3&gt;(A3taxstdlife+$E514),(('PTRM input'!$M$145+'PTRM input'!$M$111)*$M$7)-SUM($M514:R514),(('PTRM input'!$M$145+'PTRM input'!$M$111)*$M$7)/A3taxstdlife))</f>
        <v>n/a</v>
      </c>
      <c r="T514" s="105" t="str">
        <f>IF(A3taxstdlife="n/a","n/a",IF(T$3&gt;(A3taxstdlife+$E514),(('PTRM input'!$M$145+'PTRM input'!$M$111)*$M$7)-SUM($M514:S514),(('PTRM input'!$M$145+'PTRM input'!$M$111)*$M$7)/A3taxstdlife))</f>
        <v>n/a</v>
      </c>
      <c r="U514" s="105" t="str">
        <f>IF(A3taxstdlife="n/a","n/a",IF(U$3&gt;(A3taxstdlife+$E514),(('PTRM input'!$M$145+'PTRM input'!$M$111)*$M$7)-SUM($M514:T514),(('PTRM input'!$M$145+'PTRM input'!$M$111)*$M$7)/A3taxstdlife))</f>
        <v>n/a</v>
      </c>
      <c r="V514" s="105" t="str">
        <f>IF(A3taxstdlife="n/a","n/a",IF(V$3&gt;(A3taxstdlife+$E514),(('PTRM input'!$M$145+'PTRM input'!$M$111)*$M$7)-SUM($M514:U514),(('PTRM input'!$M$145+'PTRM input'!$M$111)*$M$7)/A3taxstdlife))</f>
        <v>n/a</v>
      </c>
      <c r="W514" s="105" t="str">
        <f>IF(A3taxstdlife="n/a","n/a",IF(W$3&gt;(A3taxstdlife+$E514),(('PTRM input'!$M$145+'PTRM input'!$M$111)*$M$7)-SUM($M514:V514),(('PTRM input'!$M$145+'PTRM input'!$M$111)*$M$7)/A3taxstdlife))</f>
        <v>n/a</v>
      </c>
      <c r="X514" s="105" t="str">
        <f>IF(A3taxstdlife="n/a","n/a",IF(X$3&gt;(A3taxstdlife+$E514),(('PTRM input'!$M$145+'PTRM input'!$M$111)*$M$7)-SUM($M514:W514),(('PTRM input'!$M$145+'PTRM input'!$M$111)*$M$7)/A3taxstdlife))</f>
        <v>n/a</v>
      </c>
      <c r="Y514" s="105" t="str">
        <f>IF(A3taxstdlife="n/a","n/a",IF(Y$3&gt;(A3taxstdlife+$E514),(('PTRM input'!$M$145+'PTRM input'!$M$111)*$M$7)-SUM($M514:X514),(('PTRM input'!$M$145+'PTRM input'!$M$111)*$M$7)/A3taxstdlife))</f>
        <v>n/a</v>
      </c>
      <c r="Z514" s="105" t="str">
        <f>IF(A3taxstdlife="n/a","n/a",IF(Z$3&gt;(A3taxstdlife+$E514),(('PTRM input'!$M$145+'PTRM input'!$M$111)*$M$7)-SUM($M514:Y514),(('PTRM input'!$M$145+'PTRM input'!$M$111)*$M$7)/A3taxstdlife))</f>
        <v>n/a</v>
      </c>
      <c r="AA514" s="105" t="str">
        <f>IF(A3taxstdlife="n/a","n/a",IF(AA$3&gt;(A3taxstdlife+$E514),(('PTRM input'!$M$145+'PTRM input'!$M$111)*$M$7)-SUM($M514:Z514),(('PTRM input'!$M$145+'PTRM input'!$M$111)*$M$7)/A3taxstdlife))</f>
        <v>n/a</v>
      </c>
      <c r="AB514" s="105" t="str">
        <f>IF(A3taxstdlife="n/a","n/a",IF(AB$3&gt;(A3taxstdlife+$E514),(('PTRM input'!$M$145+'PTRM input'!$M$111)*$M$7)-SUM($M514:AA514),(('PTRM input'!$M$145+'PTRM input'!$M$111)*$M$7)/A3taxstdlife))</f>
        <v>n/a</v>
      </c>
      <c r="AC514" s="105" t="str">
        <f>IF(A3taxstdlife="n/a","n/a",IF(AC$3&gt;(A3taxstdlife+$E514),(('PTRM input'!$M$145+'PTRM input'!$M$111)*$M$7)-SUM($M514:AB514),(('PTRM input'!$M$145+'PTRM input'!$M$111)*$M$7)/A3taxstdlife))</f>
        <v>n/a</v>
      </c>
      <c r="AD514" s="105" t="str">
        <f>IF(A3taxstdlife="n/a","n/a",IF(AD$3&gt;(A3taxstdlife+$E514),(('PTRM input'!$M$145+'PTRM input'!$M$111)*$M$7)-SUM($M514:AC514),(('PTRM input'!$M$145+'PTRM input'!$M$111)*$M$7)/A3taxstdlife))</f>
        <v>n/a</v>
      </c>
      <c r="AE514" s="105" t="str">
        <f>IF(A3taxstdlife="n/a","n/a",IF(AE$3&gt;(A3taxstdlife+$E514),(('PTRM input'!$M$145+'PTRM input'!$M$111)*$M$7)-SUM($M514:AD514),(('PTRM input'!$M$145+'PTRM input'!$M$111)*$M$7)/A3taxstdlife))</f>
        <v>n/a</v>
      </c>
      <c r="AF514" s="105" t="str">
        <f>IF(A3taxstdlife="n/a","n/a",IF(AF$3&gt;(A3taxstdlife+$E514),(('PTRM input'!$M$145+'PTRM input'!$M$111)*$M$7)-SUM($M514:AE514),(('PTRM input'!$M$145+'PTRM input'!$M$111)*$M$7)/A3taxstdlife))</f>
        <v>n/a</v>
      </c>
      <c r="AG514" s="105" t="str">
        <f>IF(A3taxstdlife="n/a","n/a",IF(AG$3&gt;(A3taxstdlife+$E514),(('PTRM input'!$M$145+'PTRM input'!$M$111)*$M$7)-SUM($M514:AF514),(('PTRM input'!$M$145+'PTRM input'!$M$111)*$M$7)/A3taxstdlife))</f>
        <v>n/a</v>
      </c>
      <c r="AH514" s="105" t="str">
        <f>IF(A3taxstdlife="n/a","n/a",IF(AH$3&gt;(A3taxstdlife+$E514),(('PTRM input'!$M$145+'PTRM input'!$M$111)*$M$7)-SUM($M514:AG514),(('PTRM input'!$M$145+'PTRM input'!$M$111)*$M$7)/A3taxstdlife))</f>
        <v>n/a</v>
      </c>
      <c r="AI514" s="105" t="str">
        <f>IF(A3taxstdlife="n/a","n/a",IF(AI$3&gt;(A3taxstdlife+$E514),(('PTRM input'!$M$145+'PTRM input'!$M$111)*$M$7)-SUM($M514:AH514),(('PTRM input'!$M$145+'PTRM input'!$M$111)*$M$7)/A3taxstdlife))</f>
        <v>n/a</v>
      </c>
      <c r="AJ514" s="105" t="str">
        <f>IF(A3taxstdlife="n/a","n/a",IF(AJ$3&gt;(A3taxstdlife+$E514),(('PTRM input'!$M$145+'PTRM input'!$M$111)*$M$7)-SUM($M514:AI514),(('PTRM input'!$M$145+'PTRM input'!$M$111)*$M$7)/A3taxstdlife))</f>
        <v>n/a</v>
      </c>
      <c r="AK514" s="105" t="str">
        <f>IF(A3taxstdlife="n/a","n/a",IF(AK$3&gt;(A3taxstdlife+$E514),(('PTRM input'!$M$145+'PTRM input'!$M$111)*$M$7)-SUM($M514:AJ514),(('PTRM input'!$M$145+'PTRM input'!$M$111)*$M$7)/A3taxstdlife))</f>
        <v>n/a</v>
      </c>
      <c r="AL514" s="105" t="str">
        <f>IF(A3taxstdlife="n/a","n/a",IF(AL$3&gt;(A3taxstdlife+$E514),(('PTRM input'!$M$145+'PTRM input'!$M$111)*$M$7)-SUM($M514:AK514),(('PTRM input'!$M$145+'PTRM input'!$M$111)*$M$7)/A3taxstdlife))</f>
        <v>n/a</v>
      </c>
      <c r="AM514" s="105" t="str">
        <f>IF(A3taxstdlife="n/a","n/a",IF(AM$3&gt;(A3taxstdlife+$E514),(('PTRM input'!$M$145+'PTRM input'!$M$111)*$M$7)-SUM($M514:AL514),(('PTRM input'!$M$145+'PTRM input'!$M$111)*$M$7)/A3taxstdlife))</f>
        <v>n/a</v>
      </c>
      <c r="AN514" s="105" t="str">
        <f>IF(A3taxstdlife="n/a","n/a",IF(AN$3&gt;(A3taxstdlife+$E514),(('PTRM input'!$M$145+'PTRM input'!$M$111)*$M$7)-SUM($M514:AM514),(('PTRM input'!$M$145+'PTRM input'!$M$111)*$M$7)/A3taxstdlife))</f>
        <v>n/a</v>
      </c>
      <c r="AO514" s="105" t="str">
        <f>IF(A3taxstdlife="n/a","n/a",IF(AO$3&gt;(A3taxstdlife+$E514),(('PTRM input'!$M$145+'PTRM input'!$M$111)*$M$7)-SUM($M514:AN514),(('PTRM input'!$M$145+'PTRM input'!$M$111)*$M$7)/A3taxstdlife))</f>
        <v>n/a</v>
      </c>
      <c r="AP514" s="105" t="str">
        <f>IF(A3taxstdlife="n/a","n/a",IF(AP$3&gt;(A3taxstdlife+$E514),(('PTRM input'!$M$145+'PTRM input'!$M$111)*$M$7)-SUM($M514:AO514),(('PTRM input'!$M$145+'PTRM input'!$M$111)*$M$7)/A3taxstdlife))</f>
        <v>n/a</v>
      </c>
      <c r="AQ514" s="105" t="str">
        <f>IF(A3taxstdlife="n/a","n/a",IF(AQ$3&gt;(A3taxstdlife+$E514),(('PTRM input'!$M$145+'PTRM input'!$M$111)*$M$7)-SUM($M514:AP514),(('PTRM input'!$M$145+'PTRM input'!$M$111)*$M$7)/A3taxstdlife))</f>
        <v>n/a</v>
      </c>
      <c r="AR514" s="105" t="str">
        <f>IF(A3taxstdlife="n/a","n/a",IF(AR$3&gt;(A3taxstdlife+$E514),(('PTRM input'!$M$145+'PTRM input'!$M$111)*$M$7)-SUM($M514:AQ514),(('PTRM input'!$M$145+'PTRM input'!$M$111)*$M$7)/A3taxstdlife))</f>
        <v>n/a</v>
      </c>
      <c r="AS514" s="105" t="str">
        <f>IF(A3taxstdlife="n/a","n/a",IF(AS$3&gt;(A3taxstdlife+$E514),(('PTRM input'!$M$145+'PTRM input'!$M$111)*$M$7)-SUM($M514:AR514),(('PTRM input'!$M$145+'PTRM input'!$M$111)*$M$7)/A3taxstdlife))</f>
        <v>n/a</v>
      </c>
      <c r="AT514" s="105" t="str">
        <f>IF(A3taxstdlife="n/a","n/a",IF(AT$3&gt;(A3taxstdlife+$E514),(('PTRM input'!$M$145+'PTRM input'!$M$111)*$M$7)-SUM($M514:AS514),(('PTRM input'!$M$145+'PTRM input'!$M$111)*$M$7)/A3taxstdlife))</f>
        <v>n/a</v>
      </c>
      <c r="AU514" s="105" t="str">
        <f>IF(A3taxstdlife="n/a","n/a",IF(AU$3&gt;(A3taxstdlife+$E514),(('PTRM input'!$M$145+'PTRM input'!$M$111)*$M$7)-SUM($M514:AT514),(('PTRM input'!$M$145+'PTRM input'!$M$111)*$M$7)/A3taxstdlife))</f>
        <v>n/a</v>
      </c>
      <c r="AV514" s="105" t="str">
        <f>IF(A3taxstdlife="n/a","n/a",IF(AV$3&gt;(A3taxstdlife+$E514),(('PTRM input'!$M$145+'PTRM input'!$M$111)*$M$7)-SUM($M514:AU514),(('PTRM input'!$M$145+'PTRM input'!$M$111)*$M$7)/A3taxstdlife))</f>
        <v>n/a</v>
      </c>
      <c r="AW514" s="105" t="str">
        <f>IF(A3taxstdlife="n/a","n/a",IF(AW$3&gt;(A3taxstdlife+$E514),(('PTRM input'!$M$145+'PTRM input'!$M$111)*$M$7)-SUM($M514:AV514),(('PTRM input'!$M$145+'PTRM input'!$M$111)*$M$7)/A3taxstdlife))</f>
        <v>n/a</v>
      </c>
      <c r="AX514" s="105" t="str">
        <f>IF(A3taxstdlife="n/a","n/a",IF(AX$3&gt;(A3taxstdlife+$E514),(('PTRM input'!$M$145+'PTRM input'!$M$111)*$M$7)-SUM($M514:AW514),(('PTRM input'!$M$145+'PTRM input'!$M$111)*$M$7)/A3taxstdlife))</f>
        <v>n/a</v>
      </c>
      <c r="AY514" s="105" t="str">
        <f>IF(A3taxstdlife="n/a","n/a",IF(AY$3&gt;(A3taxstdlife+$E514),(('PTRM input'!$M$145+'PTRM input'!$M$111)*$M$7)-SUM($M514:AX514),(('PTRM input'!$M$145+'PTRM input'!$M$111)*$M$7)/A3taxstdlife))</f>
        <v>n/a</v>
      </c>
      <c r="AZ514" s="105" t="str">
        <f>IF(A3taxstdlife="n/a","n/a",IF(AZ$3&gt;(A3taxstdlife+$E514),(('PTRM input'!$M$145+'PTRM input'!$M$111)*$M$7)-SUM($M514:AY514),(('PTRM input'!$M$145+'PTRM input'!$M$111)*$M$7)/A3taxstdlife))</f>
        <v>n/a</v>
      </c>
      <c r="BA514" s="105" t="str">
        <f>IF(A3taxstdlife="n/a","n/a",IF(BA$3&gt;(A3taxstdlife+$E514),(('PTRM input'!$M$145+'PTRM input'!$M$111)*$M$7)-SUM($M514:AZ514),(('PTRM input'!$M$145+'PTRM input'!$M$111)*$M$7)/A3taxstdlife))</f>
        <v>n/a</v>
      </c>
      <c r="BB514" s="105" t="str">
        <f>IF(A3taxstdlife="n/a","n/a",IF(BB$3&gt;(A3taxstdlife+$E514),(('PTRM input'!$M$145+'PTRM input'!$M$111)*$M$7)-SUM($M514:BA514),(('PTRM input'!$M$145+'PTRM input'!$M$111)*$M$7)/A3taxstdlife))</f>
        <v>n/a</v>
      </c>
      <c r="BC514" s="105" t="str">
        <f>IF(A3taxstdlife="n/a","n/a",IF(BC$3&gt;(A3taxstdlife+$E514),(('PTRM input'!$M$145+'PTRM input'!$M$111)*$M$7)-SUM($M514:BB514),(('PTRM input'!$M$145+'PTRM input'!$M$111)*$M$7)/A3taxstdlife))</f>
        <v>n/a</v>
      </c>
      <c r="BD514" s="105" t="str">
        <f>IF(A3taxstdlife="n/a","n/a",IF(BD$3&gt;(A3taxstdlife+$E514),(('PTRM input'!$M$145+'PTRM input'!$M$111)*$M$7)-SUM($M514:BC514),(('PTRM input'!$M$145+'PTRM input'!$M$111)*$M$7)/A3taxstdlife))</f>
        <v>n/a</v>
      </c>
      <c r="BE514" s="105" t="str">
        <f>IF(A3taxstdlife="n/a","n/a",IF(BE$3&gt;(A3taxstdlife+$E514),(('PTRM input'!$M$145+'PTRM input'!$M$111)*$M$7)-SUM($M514:BD514),(('PTRM input'!$M$145+'PTRM input'!$M$111)*$M$7)/A3taxstdlife))</f>
        <v>n/a</v>
      </c>
      <c r="BF514" s="105" t="str">
        <f>IF(A3taxstdlife="n/a","n/a",IF(BF$3&gt;(A3taxstdlife+$E514),(('PTRM input'!$M$145+'PTRM input'!$M$111)*$M$7)-SUM($M514:BE514),(('PTRM input'!$M$145+'PTRM input'!$M$111)*$M$7)/A3taxstdlife))</f>
        <v>n/a</v>
      </c>
      <c r="BG514" s="105" t="str">
        <f>IF(A3taxstdlife="n/a","n/a",IF(BG$3&gt;(A3taxstdlife+$E514),(('PTRM input'!$M$145+'PTRM input'!$M$111)*$M$7)-SUM($M514:BF514),(('PTRM input'!$M$145+'PTRM input'!$M$111)*$M$7)/A3taxstdlife))</f>
        <v>n/a</v>
      </c>
      <c r="BH514" s="105" t="str">
        <f>IF(A3taxstdlife="n/a","n/a",IF(BH$3&gt;(A3taxstdlife+$E514),(('PTRM input'!$M$145+'PTRM input'!$M$111)*$M$7)-SUM($M514:BG514),(('PTRM input'!$M$145+'PTRM input'!$M$111)*$M$7)/A3taxstdlife))</f>
        <v>n/a</v>
      </c>
      <c r="BI514" s="105" t="str">
        <f>IF(A3taxstdlife="n/a","n/a",IF(BI$3&gt;(A3taxstdlife+$E514),(('PTRM input'!$M$145+'PTRM input'!$M$111)*$M$7)-SUM($M514:BH514),(('PTRM input'!$M$145+'PTRM input'!$M$111)*$M$7)/A3taxstdlife))</f>
        <v>n/a</v>
      </c>
      <c r="BJ514" s="17"/>
      <c r="BK514" s="17"/>
      <c r="BL514" s="17"/>
      <c r="BM514" s="17"/>
    </row>
    <row r="515" spans="1:65" s="4" customFormat="1" ht="12.75" customHeight="1" outlineLevel="2">
      <c r="A515" s="17"/>
      <c r="B515" s="17"/>
      <c r="C515" s="32"/>
      <c r="D515" s="930"/>
      <c r="E515" s="167">
        <v>8</v>
      </c>
      <c r="F515" s="34"/>
      <c r="G515" s="184"/>
      <c r="H515" s="186"/>
      <c r="I515" s="186"/>
      <c r="J515" s="186"/>
      <c r="K515" s="186"/>
      <c r="L515" s="186"/>
      <c r="M515" s="186"/>
      <c r="N515" s="185"/>
      <c r="O515" s="105" t="str">
        <f>IF(A3taxstdlife="n/a","n/a",IF(O$3&gt;(A3taxstdlife+$E515),(('PTRM input'!$N$145+'PTRM input'!$N$111)*$N$7)-SUM($N515:N515),(('PTRM input'!$N$145+'PTRM input'!$N$111)*$N$7)/A3taxstdlife))</f>
        <v>n/a</v>
      </c>
      <c r="P515" s="105" t="str">
        <f>IF(A3taxstdlife="n/a","n/a",IF(P$3&gt;(A3taxstdlife+$E515),(('PTRM input'!$N$145+'PTRM input'!$N$111)*$N$7)-SUM($N515:O515),(('PTRM input'!$N$145+'PTRM input'!$N$111)*$N$7)/A3taxstdlife))</f>
        <v>n/a</v>
      </c>
      <c r="Q515" s="105" t="str">
        <f>IF(A3taxstdlife="n/a","n/a",IF(Q$3&gt;(A3taxstdlife+$E515),(('PTRM input'!$N$145+'PTRM input'!$N$111)*$N$7)-SUM($N515:P515),(('PTRM input'!$N$145+'PTRM input'!$N$111)*$N$7)/A3taxstdlife))</f>
        <v>n/a</v>
      </c>
      <c r="R515" s="105" t="str">
        <f>IF(A3taxstdlife="n/a","n/a",IF(R$3&gt;(A3taxstdlife+$E515),(('PTRM input'!$N$145+'PTRM input'!$N$111)*$N$7)-SUM($N515:Q515),(('PTRM input'!$N$145+'PTRM input'!$N$111)*$N$7)/A3taxstdlife))</f>
        <v>n/a</v>
      </c>
      <c r="S515" s="105" t="str">
        <f>IF(A3taxstdlife="n/a","n/a",IF(S$3&gt;(A3taxstdlife+$E515),(('PTRM input'!$N$145+'PTRM input'!$N$111)*$N$7)-SUM($N515:R515),(('PTRM input'!$N$145+'PTRM input'!$N$111)*$N$7)/A3taxstdlife))</f>
        <v>n/a</v>
      </c>
      <c r="T515" s="105" t="str">
        <f>IF(A3taxstdlife="n/a","n/a",IF(T$3&gt;(A3taxstdlife+$E515),(('PTRM input'!$N$145+'PTRM input'!$N$111)*$N$7)-SUM($N515:S515),(('PTRM input'!$N$145+'PTRM input'!$N$111)*$N$7)/A3taxstdlife))</f>
        <v>n/a</v>
      </c>
      <c r="U515" s="105" t="str">
        <f>IF(A3taxstdlife="n/a","n/a",IF(U$3&gt;(A3taxstdlife+$E515),(('PTRM input'!$N$145+'PTRM input'!$N$111)*$N$7)-SUM($N515:T515),(('PTRM input'!$N$145+'PTRM input'!$N$111)*$N$7)/A3taxstdlife))</f>
        <v>n/a</v>
      </c>
      <c r="V515" s="105" t="str">
        <f>IF(A3taxstdlife="n/a","n/a",IF(V$3&gt;(A3taxstdlife+$E515),(('PTRM input'!$N$145+'PTRM input'!$N$111)*$N$7)-SUM($N515:U515),(('PTRM input'!$N$145+'PTRM input'!$N$111)*$N$7)/A3taxstdlife))</f>
        <v>n/a</v>
      </c>
      <c r="W515" s="105" t="str">
        <f>IF(A3taxstdlife="n/a","n/a",IF(W$3&gt;(A3taxstdlife+$E515),(('PTRM input'!$N$145+'PTRM input'!$N$111)*$N$7)-SUM($N515:V515),(('PTRM input'!$N$145+'PTRM input'!$N$111)*$N$7)/A3taxstdlife))</f>
        <v>n/a</v>
      </c>
      <c r="X515" s="105" t="str">
        <f>IF(A3taxstdlife="n/a","n/a",IF(X$3&gt;(A3taxstdlife+$E515),(('PTRM input'!$N$145+'PTRM input'!$N$111)*$N$7)-SUM($N515:W515),(('PTRM input'!$N$145+'PTRM input'!$N$111)*$N$7)/A3taxstdlife))</f>
        <v>n/a</v>
      </c>
      <c r="Y515" s="105" t="str">
        <f>IF(A3taxstdlife="n/a","n/a",IF(Y$3&gt;(A3taxstdlife+$E515),(('PTRM input'!$N$145+'PTRM input'!$N$111)*$N$7)-SUM($N515:X515),(('PTRM input'!$N$145+'PTRM input'!$N$111)*$N$7)/A3taxstdlife))</f>
        <v>n/a</v>
      </c>
      <c r="Z515" s="105" t="str">
        <f>IF(A3taxstdlife="n/a","n/a",IF(Z$3&gt;(A3taxstdlife+$E515),(('PTRM input'!$N$145+'PTRM input'!$N$111)*$N$7)-SUM($N515:Y515),(('PTRM input'!$N$145+'PTRM input'!$N$111)*$N$7)/A3taxstdlife))</f>
        <v>n/a</v>
      </c>
      <c r="AA515" s="105" t="str">
        <f>IF(A3taxstdlife="n/a","n/a",IF(AA$3&gt;(A3taxstdlife+$E515),(('PTRM input'!$N$145+'PTRM input'!$N$111)*$N$7)-SUM($N515:Z515),(('PTRM input'!$N$145+'PTRM input'!$N$111)*$N$7)/A3taxstdlife))</f>
        <v>n/a</v>
      </c>
      <c r="AB515" s="105" t="str">
        <f>IF(A3taxstdlife="n/a","n/a",IF(AB$3&gt;(A3taxstdlife+$E515),(('PTRM input'!$N$145+'PTRM input'!$N$111)*$N$7)-SUM($N515:AA515),(('PTRM input'!$N$145+'PTRM input'!$N$111)*$N$7)/A3taxstdlife))</f>
        <v>n/a</v>
      </c>
      <c r="AC515" s="105" t="str">
        <f>IF(A3taxstdlife="n/a","n/a",IF(AC$3&gt;(A3taxstdlife+$E515),(('PTRM input'!$N$145+'PTRM input'!$N$111)*$N$7)-SUM($N515:AB515),(('PTRM input'!$N$145+'PTRM input'!$N$111)*$N$7)/A3taxstdlife))</f>
        <v>n/a</v>
      </c>
      <c r="AD515" s="105" t="str">
        <f>IF(A3taxstdlife="n/a","n/a",IF(AD$3&gt;(A3taxstdlife+$E515),(('PTRM input'!$N$145+'PTRM input'!$N$111)*$N$7)-SUM($N515:AC515),(('PTRM input'!$N$145+'PTRM input'!$N$111)*$N$7)/A3taxstdlife))</f>
        <v>n/a</v>
      </c>
      <c r="AE515" s="105" t="str">
        <f>IF(A3taxstdlife="n/a","n/a",IF(AE$3&gt;(A3taxstdlife+$E515),(('PTRM input'!$N$145+'PTRM input'!$N$111)*$N$7)-SUM($N515:AD515),(('PTRM input'!$N$145+'PTRM input'!$N$111)*$N$7)/A3taxstdlife))</f>
        <v>n/a</v>
      </c>
      <c r="AF515" s="105" t="str">
        <f>IF(A3taxstdlife="n/a","n/a",IF(AF$3&gt;(A3taxstdlife+$E515),(('PTRM input'!$N$145+'PTRM input'!$N$111)*$N$7)-SUM($N515:AE515),(('PTRM input'!$N$145+'PTRM input'!$N$111)*$N$7)/A3taxstdlife))</f>
        <v>n/a</v>
      </c>
      <c r="AG515" s="105" t="str">
        <f>IF(A3taxstdlife="n/a","n/a",IF(AG$3&gt;(A3taxstdlife+$E515),(('PTRM input'!$N$145+'PTRM input'!$N$111)*$N$7)-SUM($N515:AF515),(('PTRM input'!$N$145+'PTRM input'!$N$111)*$N$7)/A3taxstdlife))</f>
        <v>n/a</v>
      </c>
      <c r="AH515" s="105" t="str">
        <f>IF(A3taxstdlife="n/a","n/a",IF(AH$3&gt;(A3taxstdlife+$E515),(('PTRM input'!$N$145+'PTRM input'!$N$111)*$N$7)-SUM($N515:AG515),(('PTRM input'!$N$145+'PTRM input'!$N$111)*$N$7)/A3taxstdlife))</f>
        <v>n/a</v>
      </c>
      <c r="AI515" s="105" t="str">
        <f>IF(A3taxstdlife="n/a","n/a",IF(AI$3&gt;(A3taxstdlife+$E515),(('PTRM input'!$N$145+'PTRM input'!$N$111)*$N$7)-SUM($N515:AH515),(('PTRM input'!$N$145+'PTRM input'!$N$111)*$N$7)/A3taxstdlife))</f>
        <v>n/a</v>
      </c>
      <c r="AJ515" s="105" t="str">
        <f>IF(A3taxstdlife="n/a","n/a",IF(AJ$3&gt;(A3taxstdlife+$E515),(('PTRM input'!$N$145+'PTRM input'!$N$111)*$N$7)-SUM($N515:AI515),(('PTRM input'!$N$145+'PTRM input'!$N$111)*$N$7)/A3taxstdlife))</f>
        <v>n/a</v>
      </c>
      <c r="AK515" s="105" t="str">
        <f>IF(A3taxstdlife="n/a","n/a",IF(AK$3&gt;(A3taxstdlife+$E515),(('PTRM input'!$N$145+'PTRM input'!$N$111)*$N$7)-SUM($N515:AJ515),(('PTRM input'!$N$145+'PTRM input'!$N$111)*$N$7)/A3taxstdlife))</f>
        <v>n/a</v>
      </c>
      <c r="AL515" s="105" t="str">
        <f>IF(A3taxstdlife="n/a","n/a",IF(AL$3&gt;(A3taxstdlife+$E515),(('PTRM input'!$N$145+'PTRM input'!$N$111)*$N$7)-SUM($N515:AK515),(('PTRM input'!$N$145+'PTRM input'!$N$111)*$N$7)/A3taxstdlife))</f>
        <v>n/a</v>
      </c>
      <c r="AM515" s="105" t="str">
        <f>IF(A3taxstdlife="n/a","n/a",IF(AM$3&gt;(A3taxstdlife+$E515),(('PTRM input'!$N$145+'PTRM input'!$N$111)*$N$7)-SUM($N515:AL515),(('PTRM input'!$N$145+'PTRM input'!$N$111)*$N$7)/A3taxstdlife))</f>
        <v>n/a</v>
      </c>
      <c r="AN515" s="105" t="str">
        <f>IF(A3taxstdlife="n/a","n/a",IF(AN$3&gt;(A3taxstdlife+$E515),(('PTRM input'!$N$145+'PTRM input'!$N$111)*$N$7)-SUM($N515:AM515),(('PTRM input'!$N$145+'PTRM input'!$N$111)*$N$7)/A3taxstdlife))</f>
        <v>n/a</v>
      </c>
      <c r="AO515" s="105" t="str">
        <f>IF(A3taxstdlife="n/a","n/a",IF(AO$3&gt;(A3taxstdlife+$E515),(('PTRM input'!$N$145+'PTRM input'!$N$111)*$N$7)-SUM($N515:AN515),(('PTRM input'!$N$145+'PTRM input'!$N$111)*$N$7)/A3taxstdlife))</f>
        <v>n/a</v>
      </c>
      <c r="AP515" s="105" t="str">
        <f>IF(A3taxstdlife="n/a","n/a",IF(AP$3&gt;(A3taxstdlife+$E515),(('PTRM input'!$N$145+'PTRM input'!$N$111)*$N$7)-SUM($N515:AO515),(('PTRM input'!$N$145+'PTRM input'!$N$111)*$N$7)/A3taxstdlife))</f>
        <v>n/a</v>
      </c>
      <c r="AQ515" s="105" t="str">
        <f>IF(A3taxstdlife="n/a","n/a",IF(AQ$3&gt;(A3taxstdlife+$E515),(('PTRM input'!$N$145+'PTRM input'!$N$111)*$N$7)-SUM($N515:AP515),(('PTRM input'!$N$145+'PTRM input'!$N$111)*$N$7)/A3taxstdlife))</f>
        <v>n/a</v>
      </c>
      <c r="AR515" s="105" t="str">
        <f>IF(A3taxstdlife="n/a","n/a",IF(AR$3&gt;(A3taxstdlife+$E515),(('PTRM input'!$N$145+'PTRM input'!$N$111)*$N$7)-SUM($N515:AQ515),(('PTRM input'!$N$145+'PTRM input'!$N$111)*$N$7)/A3taxstdlife))</f>
        <v>n/a</v>
      </c>
      <c r="AS515" s="105" t="str">
        <f>IF(A3taxstdlife="n/a","n/a",IF(AS$3&gt;(A3taxstdlife+$E515),(('PTRM input'!$N$145+'PTRM input'!$N$111)*$N$7)-SUM($N515:AR515),(('PTRM input'!$N$145+'PTRM input'!$N$111)*$N$7)/A3taxstdlife))</f>
        <v>n/a</v>
      </c>
      <c r="AT515" s="105" t="str">
        <f>IF(A3taxstdlife="n/a","n/a",IF(AT$3&gt;(A3taxstdlife+$E515),(('PTRM input'!$N$145+'PTRM input'!$N$111)*$N$7)-SUM($N515:AS515),(('PTRM input'!$N$145+'PTRM input'!$N$111)*$N$7)/A3taxstdlife))</f>
        <v>n/a</v>
      </c>
      <c r="AU515" s="105" t="str">
        <f>IF(A3taxstdlife="n/a","n/a",IF(AU$3&gt;(A3taxstdlife+$E515),(('PTRM input'!$N$145+'PTRM input'!$N$111)*$N$7)-SUM($N515:AT515),(('PTRM input'!$N$145+'PTRM input'!$N$111)*$N$7)/A3taxstdlife))</f>
        <v>n/a</v>
      </c>
      <c r="AV515" s="105" t="str">
        <f>IF(A3taxstdlife="n/a","n/a",IF(AV$3&gt;(A3taxstdlife+$E515),(('PTRM input'!$N$145+'PTRM input'!$N$111)*$N$7)-SUM($N515:AU515),(('PTRM input'!$N$145+'PTRM input'!$N$111)*$N$7)/A3taxstdlife))</f>
        <v>n/a</v>
      </c>
      <c r="AW515" s="105" t="str">
        <f>IF(A3taxstdlife="n/a","n/a",IF(AW$3&gt;(A3taxstdlife+$E515),(('PTRM input'!$N$145+'PTRM input'!$N$111)*$N$7)-SUM($N515:AV515),(('PTRM input'!$N$145+'PTRM input'!$N$111)*$N$7)/A3taxstdlife))</f>
        <v>n/a</v>
      </c>
      <c r="AX515" s="105" t="str">
        <f>IF(A3taxstdlife="n/a","n/a",IF(AX$3&gt;(A3taxstdlife+$E515),(('PTRM input'!$N$145+'PTRM input'!$N$111)*$N$7)-SUM($N515:AW515),(('PTRM input'!$N$145+'PTRM input'!$N$111)*$N$7)/A3taxstdlife))</f>
        <v>n/a</v>
      </c>
      <c r="AY515" s="105" t="str">
        <f>IF(A3taxstdlife="n/a","n/a",IF(AY$3&gt;(A3taxstdlife+$E515),(('PTRM input'!$N$145+'PTRM input'!$N$111)*$N$7)-SUM($N515:AX515),(('PTRM input'!$N$145+'PTRM input'!$N$111)*$N$7)/A3taxstdlife))</f>
        <v>n/a</v>
      </c>
      <c r="AZ515" s="105" t="str">
        <f>IF(A3taxstdlife="n/a","n/a",IF(AZ$3&gt;(A3taxstdlife+$E515),(('PTRM input'!$N$145+'PTRM input'!$N$111)*$N$7)-SUM($N515:AY515),(('PTRM input'!$N$145+'PTRM input'!$N$111)*$N$7)/A3taxstdlife))</f>
        <v>n/a</v>
      </c>
      <c r="BA515" s="105" t="str">
        <f>IF(A3taxstdlife="n/a","n/a",IF(BA$3&gt;(A3taxstdlife+$E515),(('PTRM input'!$N$145+'PTRM input'!$N$111)*$N$7)-SUM($N515:AZ515),(('PTRM input'!$N$145+'PTRM input'!$N$111)*$N$7)/A3taxstdlife))</f>
        <v>n/a</v>
      </c>
      <c r="BB515" s="105" t="str">
        <f>IF(A3taxstdlife="n/a","n/a",IF(BB$3&gt;(A3taxstdlife+$E515),(('PTRM input'!$N$145+'PTRM input'!$N$111)*$N$7)-SUM($N515:BA515),(('PTRM input'!$N$145+'PTRM input'!$N$111)*$N$7)/A3taxstdlife))</f>
        <v>n/a</v>
      </c>
      <c r="BC515" s="105" t="str">
        <f>IF(A3taxstdlife="n/a","n/a",IF(BC$3&gt;(A3taxstdlife+$E515),(('PTRM input'!$N$145+'PTRM input'!$N$111)*$N$7)-SUM($N515:BB515),(('PTRM input'!$N$145+'PTRM input'!$N$111)*$N$7)/A3taxstdlife))</f>
        <v>n/a</v>
      </c>
      <c r="BD515" s="105" t="str">
        <f>IF(A3taxstdlife="n/a","n/a",IF(BD$3&gt;(A3taxstdlife+$E515),(('PTRM input'!$N$145+'PTRM input'!$N$111)*$N$7)-SUM($N515:BC515),(('PTRM input'!$N$145+'PTRM input'!$N$111)*$N$7)/A3taxstdlife))</f>
        <v>n/a</v>
      </c>
      <c r="BE515" s="105" t="str">
        <f>IF(A3taxstdlife="n/a","n/a",IF(BE$3&gt;(A3taxstdlife+$E515),(('PTRM input'!$N$145+'PTRM input'!$N$111)*$N$7)-SUM($N515:BD515),(('PTRM input'!$N$145+'PTRM input'!$N$111)*$N$7)/A3taxstdlife))</f>
        <v>n/a</v>
      </c>
      <c r="BF515" s="105" t="str">
        <f>IF(A3taxstdlife="n/a","n/a",IF(BF$3&gt;(A3taxstdlife+$E515),(('PTRM input'!$N$145+'PTRM input'!$N$111)*$N$7)-SUM($N515:BE515),(('PTRM input'!$N$145+'PTRM input'!$N$111)*$N$7)/A3taxstdlife))</f>
        <v>n/a</v>
      </c>
      <c r="BG515" s="105" t="str">
        <f>IF(A3taxstdlife="n/a","n/a",IF(BG$3&gt;(A3taxstdlife+$E515),(('PTRM input'!$N$145+'PTRM input'!$N$111)*$N$7)-SUM($N515:BF515),(('PTRM input'!$N$145+'PTRM input'!$N$111)*$N$7)/A3taxstdlife))</f>
        <v>n/a</v>
      </c>
      <c r="BH515" s="105" t="str">
        <f>IF(A3taxstdlife="n/a","n/a",IF(BH$3&gt;(A3taxstdlife+$E515),(('PTRM input'!$N$145+'PTRM input'!$N$111)*$N$7)-SUM($N515:BG515),(('PTRM input'!$N$145+'PTRM input'!$N$111)*$N$7)/A3taxstdlife))</f>
        <v>n/a</v>
      </c>
      <c r="BI515" s="105" t="str">
        <f>IF(A3taxstdlife="n/a","n/a",IF(BI$3&gt;(A3taxstdlife+$E515),(('PTRM input'!$N$145+'PTRM input'!$N$111)*$N$7)-SUM($N515:BH515),(('PTRM input'!$N$145+'PTRM input'!$N$111)*$N$7)/A3taxstdlife))</f>
        <v>n/a</v>
      </c>
      <c r="BJ515" s="17"/>
      <c r="BK515" s="17"/>
      <c r="BL515" s="17"/>
      <c r="BM515" s="17"/>
    </row>
    <row r="516" spans="1:65" s="4" customFormat="1" ht="12.75" customHeight="1" outlineLevel="2">
      <c r="A516" s="17"/>
      <c r="B516" s="17"/>
      <c r="C516" s="32"/>
      <c r="D516" s="930"/>
      <c r="E516" s="167">
        <v>9</v>
      </c>
      <c r="F516" s="34"/>
      <c r="G516" s="184"/>
      <c r="H516" s="186"/>
      <c r="I516" s="186"/>
      <c r="J516" s="186"/>
      <c r="K516" s="186"/>
      <c r="L516" s="186"/>
      <c r="M516" s="186"/>
      <c r="N516" s="186"/>
      <c r="O516" s="185"/>
      <c r="P516" s="105" t="str">
        <f>IF(A3taxstdlife="n/a","n/a",IF(P$3&gt;(A3taxstdlife+$E516),(('PTRM input'!$O$145+'PTRM input'!$O$111)*$O$7)-SUM($O516:O516),(('PTRM input'!$O$145+'PTRM input'!$O$111)*$O$7)/A3taxstdlife))</f>
        <v>n/a</v>
      </c>
      <c r="Q516" s="105" t="str">
        <f>IF(A3taxstdlife="n/a","n/a",IF(Q$3&gt;(A3taxstdlife+$E516),(('PTRM input'!$O$145+'PTRM input'!$O$111)*$O$7)-SUM($O516:P516),(('PTRM input'!$O$145+'PTRM input'!$O$111)*$O$7)/A3taxstdlife))</f>
        <v>n/a</v>
      </c>
      <c r="R516" s="105" t="str">
        <f>IF(A3taxstdlife="n/a","n/a",IF(R$3&gt;(A3taxstdlife+$E516),(('PTRM input'!$O$145+'PTRM input'!$O$111)*$O$7)-SUM($O516:Q516),(('PTRM input'!$O$145+'PTRM input'!$O$111)*$O$7)/A3taxstdlife))</f>
        <v>n/a</v>
      </c>
      <c r="S516" s="105" t="str">
        <f>IF(A3taxstdlife="n/a","n/a",IF(S$3&gt;(A3taxstdlife+$E516),(('PTRM input'!$O$145+'PTRM input'!$O$111)*$O$7)-SUM($O516:R516),(('PTRM input'!$O$145+'PTRM input'!$O$111)*$O$7)/A3taxstdlife))</f>
        <v>n/a</v>
      </c>
      <c r="T516" s="105" t="str">
        <f>IF(A3taxstdlife="n/a","n/a",IF(T$3&gt;(A3taxstdlife+$E516),(('PTRM input'!$O$145+'PTRM input'!$O$111)*$O$7)-SUM($O516:S516),(('PTRM input'!$O$145+'PTRM input'!$O$111)*$O$7)/A3taxstdlife))</f>
        <v>n/a</v>
      </c>
      <c r="U516" s="105" t="str">
        <f>IF(A3taxstdlife="n/a","n/a",IF(U$3&gt;(A3taxstdlife+$E516),(('PTRM input'!$O$145+'PTRM input'!$O$111)*$O$7)-SUM($O516:T516),(('PTRM input'!$O$145+'PTRM input'!$O$111)*$O$7)/A3taxstdlife))</f>
        <v>n/a</v>
      </c>
      <c r="V516" s="105" t="str">
        <f>IF(A3taxstdlife="n/a","n/a",IF(V$3&gt;(A3taxstdlife+$E516),(('PTRM input'!$O$145+'PTRM input'!$O$111)*$O$7)-SUM($O516:U516),(('PTRM input'!$O$145+'PTRM input'!$O$111)*$O$7)/A3taxstdlife))</f>
        <v>n/a</v>
      </c>
      <c r="W516" s="105" t="str">
        <f>IF(A3taxstdlife="n/a","n/a",IF(W$3&gt;(A3taxstdlife+$E516),(('PTRM input'!$O$145+'PTRM input'!$O$111)*$O$7)-SUM($O516:V516),(('PTRM input'!$O$145+'PTRM input'!$O$111)*$O$7)/A3taxstdlife))</f>
        <v>n/a</v>
      </c>
      <c r="X516" s="105" t="str">
        <f>IF(A3taxstdlife="n/a","n/a",IF(X$3&gt;(A3taxstdlife+$E516),(('PTRM input'!$O$145+'PTRM input'!$O$111)*$O$7)-SUM($O516:W516),(('PTRM input'!$O$145+'PTRM input'!$O$111)*$O$7)/A3taxstdlife))</f>
        <v>n/a</v>
      </c>
      <c r="Y516" s="105" t="str">
        <f>IF(A3taxstdlife="n/a","n/a",IF(Y$3&gt;(A3taxstdlife+$E516),(('PTRM input'!$O$145+'PTRM input'!$O$111)*$O$7)-SUM($O516:X516),(('PTRM input'!$O$145+'PTRM input'!$O$111)*$O$7)/A3taxstdlife))</f>
        <v>n/a</v>
      </c>
      <c r="Z516" s="105" t="str">
        <f>IF(A3taxstdlife="n/a","n/a",IF(Z$3&gt;(A3taxstdlife+$E516),(('PTRM input'!$O$145+'PTRM input'!$O$111)*$O$7)-SUM($O516:Y516),(('PTRM input'!$O$145+'PTRM input'!$O$111)*$O$7)/A3taxstdlife))</f>
        <v>n/a</v>
      </c>
      <c r="AA516" s="105" t="str">
        <f>IF(A3taxstdlife="n/a","n/a",IF(AA$3&gt;(A3taxstdlife+$E516),(('PTRM input'!$O$145+'PTRM input'!$O$111)*$O$7)-SUM($O516:Z516),(('PTRM input'!$O$145+'PTRM input'!$O$111)*$O$7)/A3taxstdlife))</f>
        <v>n/a</v>
      </c>
      <c r="AB516" s="105" t="str">
        <f>IF(A3taxstdlife="n/a","n/a",IF(AB$3&gt;(A3taxstdlife+$E516),(('PTRM input'!$O$145+'PTRM input'!$O$111)*$O$7)-SUM($O516:AA516),(('PTRM input'!$O$145+'PTRM input'!$O$111)*$O$7)/A3taxstdlife))</f>
        <v>n/a</v>
      </c>
      <c r="AC516" s="105" t="str">
        <f>IF(A3taxstdlife="n/a","n/a",IF(AC$3&gt;(A3taxstdlife+$E516),(('PTRM input'!$O$145+'PTRM input'!$O$111)*$O$7)-SUM($O516:AB516),(('PTRM input'!$O$145+'PTRM input'!$O$111)*$O$7)/A3taxstdlife))</f>
        <v>n/a</v>
      </c>
      <c r="AD516" s="105" t="str">
        <f>IF(A3taxstdlife="n/a","n/a",IF(AD$3&gt;(A3taxstdlife+$E516),(('PTRM input'!$O$145+'PTRM input'!$O$111)*$O$7)-SUM($O516:AC516),(('PTRM input'!$O$145+'PTRM input'!$O$111)*$O$7)/A3taxstdlife))</f>
        <v>n/a</v>
      </c>
      <c r="AE516" s="105" t="str">
        <f>IF(A3taxstdlife="n/a","n/a",IF(AE$3&gt;(A3taxstdlife+$E516),(('PTRM input'!$O$145+'PTRM input'!$O$111)*$O$7)-SUM($O516:AD516),(('PTRM input'!$O$145+'PTRM input'!$O$111)*$O$7)/A3taxstdlife))</f>
        <v>n/a</v>
      </c>
      <c r="AF516" s="105" t="str">
        <f>IF(A3taxstdlife="n/a","n/a",IF(AF$3&gt;(A3taxstdlife+$E516),(('PTRM input'!$O$145+'PTRM input'!$O$111)*$O$7)-SUM($O516:AE516),(('PTRM input'!$O$145+'PTRM input'!$O$111)*$O$7)/A3taxstdlife))</f>
        <v>n/a</v>
      </c>
      <c r="AG516" s="105" t="str">
        <f>IF(A3taxstdlife="n/a","n/a",IF(AG$3&gt;(A3taxstdlife+$E516),(('PTRM input'!$O$145+'PTRM input'!$O$111)*$O$7)-SUM($O516:AF516),(('PTRM input'!$O$145+'PTRM input'!$O$111)*$O$7)/A3taxstdlife))</f>
        <v>n/a</v>
      </c>
      <c r="AH516" s="105" t="str">
        <f>IF(A3taxstdlife="n/a","n/a",IF(AH$3&gt;(A3taxstdlife+$E516),(('PTRM input'!$O$145+'PTRM input'!$O$111)*$O$7)-SUM($O516:AG516),(('PTRM input'!$O$145+'PTRM input'!$O$111)*$O$7)/A3taxstdlife))</f>
        <v>n/a</v>
      </c>
      <c r="AI516" s="105" t="str">
        <f>IF(A3taxstdlife="n/a","n/a",IF(AI$3&gt;(A3taxstdlife+$E516),(('PTRM input'!$O$145+'PTRM input'!$O$111)*$O$7)-SUM($O516:AH516),(('PTRM input'!$O$145+'PTRM input'!$O$111)*$O$7)/A3taxstdlife))</f>
        <v>n/a</v>
      </c>
      <c r="AJ516" s="105" t="str">
        <f>IF(A3taxstdlife="n/a","n/a",IF(AJ$3&gt;(A3taxstdlife+$E516),(('PTRM input'!$O$145+'PTRM input'!$O$111)*$O$7)-SUM($O516:AI516),(('PTRM input'!$O$145+'PTRM input'!$O$111)*$O$7)/A3taxstdlife))</f>
        <v>n/a</v>
      </c>
      <c r="AK516" s="105" t="str">
        <f>IF(A3taxstdlife="n/a","n/a",IF(AK$3&gt;(A3taxstdlife+$E516),(('PTRM input'!$O$145+'PTRM input'!$O$111)*$O$7)-SUM($O516:AJ516),(('PTRM input'!$O$145+'PTRM input'!$O$111)*$O$7)/A3taxstdlife))</f>
        <v>n/a</v>
      </c>
      <c r="AL516" s="105" t="str">
        <f>IF(A3taxstdlife="n/a","n/a",IF(AL$3&gt;(A3taxstdlife+$E516),(('PTRM input'!$O$145+'PTRM input'!$O$111)*$O$7)-SUM($O516:AK516),(('PTRM input'!$O$145+'PTRM input'!$O$111)*$O$7)/A3taxstdlife))</f>
        <v>n/a</v>
      </c>
      <c r="AM516" s="105" t="str">
        <f>IF(A3taxstdlife="n/a","n/a",IF(AM$3&gt;(A3taxstdlife+$E516),(('PTRM input'!$O$145+'PTRM input'!$O$111)*$O$7)-SUM($O516:AL516),(('PTRM input'!$O$145+'PTRM input'!$O$111)*$O$7)/A3taxstdlife))</f>
        <v>n/a</v>
      </c>
      <c r="AN516" s="105" t="str">
        <f>IF(A3taxstdlife="n/a","n/a",IF(AN$3&gt;(A3taxstdlife+$E516),(('PTRM input'!$O$145+'PTRM input'!$O$111)*$O$7)-SUM($O516:AM516),(('PTRM input'!$O$145+'PTRM input'!$O$111)*$O$7)/A3taxstdlife))</f>
        <v>n/a</v>
      </c>
      <c r="AO516" s="105" t="str">
        <f>IF(A3taxstdlife="n/a","n/a",IF(AO$3&gt;(A3taxstdlife+$E516),(('PTRM input'!$O$145+'PTRM input'!$O$111)*$O$7)-SUM($O516:AN516),(('PTRM input'!$O$145+'PTRM input'!$O$111)*$O$7)/A3taxstdlife))</f>
        <v>n/a</v>
      </c>
      <c r="AP516" s="105" t="str">
        <f>IF(A3taxstdlife="n/a","n/a",IF(AP$3&gt;(A3taxstdlife+$E516),(('PTRM input'!$O$145+'PTRM input'!$O$111)*$O$7)-SUM($O516:AO516),(('PTRM input'!$O$145+'PTRM input'!$O$111)*$O$7)/A3taxstdlife))</f>
        <v>n/a</v>
      </c>
      <c r="AQ516" s="105" t="str">
        <f>IF(A3taxstdlife="n/a","n/a",IF(AQ$3&gt;(A3taxstdlife+$E516),(('PTRM input'!$O$145+'PTRM input'!$O$111)*$O$7)-SUM($O516:AP516),(('PTRM input'!$O$145+'PTRM input'!$O$111)*$O$7)/A3taxstdlife))</f>
        <v>n/a</v>
      </c>
      <c r="AR516" s="105" t="str">
        <f>IF(A3taxstdlife="n/a","n/a",IF(AR$3&gt;(A3taxstdlife+$E516),(('PTRM input'!$O$145+'PTRM input'!$O$111)*$O$7)-SUM($O516:AQ516),(('PTRM input'!$O$145+'PTRM input'!$O$111)*$O$7)/A3taxstdlife))</f>
        <v>n/a</v>
      </c>
      <c r="AS516" s="105" t="str">
        <f>IF(A3taxstdlife="n/a","n/a",IF(AS$3&gt;(A3taxstdlife+$E516),(('PTRM input'!$O$145+'PTRM input'!$O$111)*$O$7)-SUM($O516:AR516),(('PTRM input'!$O$145+'PTRM input'!$O$111)*$O$7)/A3taxstdlife))</f>
        <v>n/a</v>
      </c>
      <c r="AT516" s="105" t="str">
        <f>IF(A3taxstdlife="n/a","n/a",IF(AT$3&gt;(A3taxstdlife+$E516),(('PTRM input'!$O$145+'PTRM input'!$O$111)*$O$7)-SUM($O516:AS516),(('PTRM input'!$O$145+'PTRM input'!$O$111)*$O$7)/A3taxstdlife))</f>
        <v>n/a</v>
      </c>
      <c r="AU516" s="105" t="str">
        <f>IF(A3taxstdlife="n/a","n/a",IF(AU$3&gt;(A3taxstdlife+$E516),(('PTRM input'!$O$145+'PTRM input'!$O$111)*$O$7)-SUM($O516:AT516),(('PTRM input'!$O$145+'PTRM input'!$O$111)*$O$7)/A3taxstdlife))</f>
        <v>n/a</v>
      </c>
      <c r="AV516" s="105" t="str">
        <f>IF(A3taxstdlife="n/a","n/a",IF(AV$3&gt;(A3taxstdlife+$E516),(('PTRM input'!$O$145+'PTRM input'!$O$111)*$O$7)-SUM($O516:AU516),(('PTRM input'!$O$145+'PTRM input'!$O$111)*$O$7)/A3taxstdlife))</f>
        <v>n/a</v>
      </c>
      <c r="AW516" s="105" t="str">
        <f>IF(A3taxstdlife="n/a","n/a",IF(AW$3&gt;(A3taxstdlife+$E516),(('PTRM input'!$O$145+'PTRM input'!$O$111)*$O$7)-SUM($O516:AV516),(('PTRM input'!$O$145+'PTRM input'!$O$111)*$O$7)/A3taxstdlife))</f>
        <v>n/a</v>
      </c>
      <c r="AX516" s="105" t="str">
        <f>IF(A3taxstdlife="n/a","n/a",IF(AX$3&gt;(A3taxstdlife+$E516),(('PTRM input'!$O$145+'PTRM input'!$O$111)*$O$7)-SUM($O516:AW516),(('PTRM input'!$O$145+'PTRM input'!$O$111)*$O$7)/A3taxstdlife))</f>
        <v>n/a</v>
      </c>
      <c r="AY516" s="105" t="str">
        <f>IF(A3taxstdlife="n/a","n/a",IF(AY$3&gt;(A3taxstdlife+$E516),(('PTRM input'!$O$145+'PTRM input'!$O$111)*$O$7)-SUM($O516:AX516),(('PTRM input'!$O$145+'PTRM input'!$O$111)*$O$7)/A3taxstdlife))</f>
        <v>n/a</v>
      </c>
      <c r="AZ516" s="105" t="str">
        <f>IF(A3taxstdlife="n/a","n/a",IF(AZ$3&gt;(A3taxstdlife+$E516),(('PTRM input'!$O$145+'PTRM input'!$O$111)*$O$7)-SUM($O516:AY516),(('PTRM input'!$O$145+'PTRM input'!$O$111)*$O$7)/A3taxstdlife))</f>
        <v>n/a</v>
      </c>
      <c r="BA516" s="105" t="str">
        <f>IF(A3taxstdlife="n/a","n/a",IF(BA$3&gt;(A3taxstdlife+$E516),(('PTRM input'!$O$145+'PTRM input'!$O$111)*$O$7)-SUM($O516:AZ516),(('PTRM input'!$O$145+'PTRM input'!$O$111)*$O$7)/A3taxstdlife))</f>
        <v>n/a</v>
      </c>
      <c r="BB516" s="105" t="str">
        <f>IF(A3taxstdlife="n/a","n/a",IF(BB$3&gt;(A3taxstdlife+$E516),(('PTRM input'!$O$145+'PTRM input'!$O$111)*$O$7)-SUM($O516:BA516),(('PTRM input'!$O$145+'PTRM input'!$O$111)*$O$7)/A3taxstdlife))</f>
        <v>n/a</v>
      </c>
      <c r="BC516" s="105" t="str">
        <f>IF(A3taxstdlife="n/a","n/a",IF(BC$3&gt;(A3taxstdlife+$E516),(('PTRM input'!$O$145+'PTRM input'!$O$111)*$O$7)-SUM($O516:BB516),(('PTRM input'!$O$145+'PTRM input'!$O$111)*$O$7)/A3taxstdlife))</f>
        <v>n/a</v>
      </c>
      <c r="BD516" s="105" t="str">
        <f>IF(A3taxstdlife="n/a","n/a",IF(BD$3&gt;(A3taxstdlife+$E516),(('PTRM input'!$O$145+'PTRM input'!$O$111)*$O$7)-SUM($O516:BC516),(('PTRM input'!$O$145+'PTRM input'!$O$111)*$O$7)/A3taxstdlife))</f>
        <v>n/a</v>
      </c>
      <c r="BE516" s="105" t="str">
        <f>IF(A3taxstdlife="n/a","n/a",IF(BE$3&gt;(A3taxstdlife+$E516),(('PTRM input'!$O$145+'PTRM input'!$O$111)*$O$7)-SUM($O516:BD516),(('PTRM input'!$O$145+'PTRM input'!$O$111)*$O$7)/A3taxstdlife))</f>
        <v>n/a</v>
      </c>
      <c r="BF516" s="105" t="str">
        <f>IF(A3taxstdlife="n/a","n/a",IF(BF$3&gt;(A3taxstdlife+$E516),(('PTRM input'!$O$145+'PTRM input'!$O$111)*$O$7)-SUM($O516:BE516),(('PTRM input'!$O$145+'PTRM input'!$O$111)*$O$7)/A3taxstdlife))</f>
        <v>n/a</v>
      </c>
      <c r="BG516" s="105" t="str">
        <f>IF(A3taxstdlife="n/a","n/a",IF(BG$3&gt;(A3taxstdlife+$E516),(('PTRM input'!$O$145+'PTRM input'!$O$111)*$O$7)-SUM($O516:BF516),(('PTRM input'!$O$145+'PTRM input'!$O$111)*$O$7)/A3taxstdlife))</f>
        <v>n/a</v>
      </c>
      <c r="BH516" s="105" t="str">
        <f>IF(A3taxstdlife="n/a","n/a",IF(BH$3&gt;(A3taxstdlife+$E516),(('PTRM input'!$O$145+'PTRM input'!$O$111)*$O$7)-SUM($O516:BG516),(('PTRM input'!$O$145+'PTRM input'!$O$111)*$O$7)/A3taxstdlife))</f>
        <v>n/a</v>
      </c>
      <c r="BI516" s="105" t="str">
        <f>IF(A3taxstdlife="n/a","n/a",IF(BI$3&gt;(A3taxstdlife+$E516),(('PTRM input'!$O$145+'PTRM input'!$O$111)*$O$7)-SUM($O516:BH516),(('PTRM input'!$O$145+'PTRM input'!$O$111)*$O$7)/A3taxstdlife))</f>
        <v>n/a</v>
      </c>
      <c r="BJ516" s="17"/>
      <c r="BK516" s="17"/>
      <c r="BL516" s="17"/>
      <c r="BM516" s="17"/>
    </row>
    <row r="517" spans="1:65" s="4" customFormat="1" ht="12.75" customHeight="1" outlineLevel="2">
      <c r="A517" s="17"/>
      <c r="B517" s="17"/>
      <c r="C517" s="32"/>
      <c r="D517" s="930"/>
      <c r="E517" s="168">
        <v>10</v>
      </c>
      <c r="F517" s="34"/>
      <c r="G517" s="184"/>
      <c r="H517" s="186"/>
      <c r="I517" s="186"/>
      <c r="J517" s="186"/>
      <c r="K517" s="186"/>
      <c r="L517" s="186"/>
      <c r="M517" s="186"/>
      <c r="N517" s="186"/>
      <c r="O517" s="186"/>
      <c r="P517" s="185"/>
      <c r="Q517" s="105" t="str">
        <f>IF(A3taxstdlife="n/a","n/a",IF(Q$3&gt;(A3taxstdlife+$E517),(('PTRM input'!$P$145+'PTRM input'!$P$111)*$P$7)-SUM($P517:P517),(('PTRM input'!$P$145+'PTRM input'!$P$111)*$P$7)/A3taxstdlife))</f>
        <v>n/a</v>
      </c>
      <c r="R517" s="105" t="str">
        <f>IF(A3taxstdlife="n/a","n/a",IF(R$3&gt;(A3taxstdlife+$E517),(('PTRM input'!$P$145+'PTRM input'!$P$111)*$P$7)-SUM($P517:Q517),(('PTRM input'!$P$145+'PTRM input'!$P$111)*$P$7)/A3taxstdlife))</f>
        <v>n/a</v>
      </c>
      <c r="S517" s="105" t="str">
        <f>IF(A3taxstdlife="n/a","n/a",IF(S$3&gt;(A3taxstdlife+$E517),(('PTRM input'!$P$145+'PTRM input'!$P$111)*$P$7)-SUM($P517:R517),(('PTRM input'!$P$145+'PTRM input'!$P$111)*$P$7)/A3taxstdlife))</f>
        <v>n/a</v>
      </c>
      <c r="T517" s="105" t="str">
        <f>IF(A3taxstdlife="n/a","n/a",IF(T$3&gt;(A3taxstdlife+$E517),(('PTRM input'!$P$145+'PTRM input'!$P$111)*$P$7)-SUM($P517:S517),(('PTRM input'!$P$145+'PTRM input'!$P$111)*$P$7)/A3taxstdlife))</f>
        <v>n/a</v>
      </c>
      <c r="U517" s="105" t="str">
        <f>IF(A3taxstdlife="n/a","n/a",IF(U$3&gt;(A3taxstdlife+$E517),(('PTRM input'!$P$145+'PTRM input'!$P$111)*$P$7)-SUM($P517:T517),(('PTRM input'!$P$145+'PTRM input'!$P$111)*$P$7)/A3taxstdlife))</f>
        <v>n/a</v>
      </c>
      <c r="V517" s="105" t="str">
        <f>IF(A3taxstdlife="n/a","n/a",IF(V$3&gt;(A3taxstdlife+$E517),(('PTRM input'!$P$145+'PTRM input'!$P$111)*$P$7)-SUM($P517:U517),(('PTRM input'!$P$145+'PTRM input'!$P$111)*$P$7)/A3taxstdlife))</f>
        <v>n/a</v>
      </c>
      <c r="W517" s="105" t="str">
        <f>IF(A3taxstdlife="n/a","n/a",IF(W$3&gt;(A3taxstdlife+$E517),(('PTRM input'!$P$145+'PTRM input'!$P$111)*$P$7)-SUM($P517:V517),(('PTRM input'!$P$145+'PTRM input'!$P$111)*$P$7)/A3taxstdlife))</f>
        <v>n/a</v>
      </c>
      <c r="X517" s="105" t="str">
        <f>IF(A3taxstdlife="n/a","n/a",IF(X$3&gt;(A3taxstdlife+$E517),(('PTRM input'!$P$145+'PTRM input'!$P$111)*$P$7)-SUM($P517:W517),(('PTRM input'!$P$145+'PTRM input'!$P$111)*$P$7)/A3taxstdlife))</f>
        <v>n/a</v>
      </c>
      <c r="Y517" s="105" t="str">
        <f>IF(A3taxstdlife="n/a","n/a",IF(Y$3&gt;(A3taxstdlife+$E517),(('PTRM input'!$P$145+'PTRM input'!$P$111)*$P$7)-SUM($P517:X517),(('PTRM input'!$P$145+'PTRM input'!$P$111)*$P$7)/A3taxstdlife))</f>
        <v>n/a</v>
      </c>
      <c r="Z517" s="105" t="str">
        <f>IF(A3taxstdlife="n/a","n/a",IF(Z$3&gt;(A3taxstdlife+$E517),(('PTRM input'!$P$145+'PTRM input'!$P$111)*$P$7)-SUM($P517:Y517),(('PTRM input'!$P$145+'PTRM input'!$P$111)*$P$7)/A3taxstdlife))</f>
        <v>n/a</v>
      </c>
      <c r="AA517" s="105" t="str">
        <f>IF(A3taxstdlife="n/a","n/a",IF(AA$3&gt;(A3taxstdlife+$E517),(('PTRM input'!$P$145+'PTRM input'!$P$111)*$P$7)-SUM($P517:Z517),(('PTRM input'!$P$145+'PTRM input'!$P$111)*$P$7)/A3taxstdlife))</f>
        <v>n/a</v>
      </c>
      <c r="AB517" s="105" t="str">
        <f>IF(A3taxstdlife="n/a","n/a",IF(AB$3&gt;(A3taxstdlife+$E517),(('PTRM input'!$P$145+'PTRM input'!$P$111)*$P$7)-SUM($P517:AA517),(('PTRM input'!$P$145+'PTRM input'!$P$111)*$P$7)/A3taxstdlife))</f>
        <v>n/a</v>
      </c>
      <c r="AC517" s="105" t="str">
        <f>IF(A3taxstdlife="n/a","n/a",IF(AC$3&gt;(A3taxstdlife+$E517),(('PTRM input'!$P$145+'PTRM input'!$P$111)*$P$7)-SUM($P517:AB517),(('PTRM input'!$P$145+'PTRM input'!$P$111)*$P$7)/A3taxstdlife))</f>
        <v>n/a</v>
      </c>
      <c r="AD517" s="105" t="str">
        <f>IF(A3taxstdlife="n/a","n/a",IF(AD$3&gt;(A3taxstdlife+$E517),(('PTRM input'!$P$145+'PTRM input'!$P$111)*$P$7)-SUM($P517:AC517),(('PTRM input'!$P$145+'PTRM input'!$P$111)*$P$7)/A3taxstdlife))</f>
        <v>n/a</v>
      </c>
      <c r="AE517" s="105" t="str">
        <f>IF(A3taxstdlife="n/a","n/a",IF(AE$3&gt;(A3taxstdlife+$E517),(('PTRM input'!$P$145+'PTRM input'!$P$111)*$P$7)-SUM($P517:AD517),(('PTRM input'!$P$145+'PTRM input'!$P$111)*$P$7)/A3taxstdlife))</f>
        <v>n/a</v>
      </c>
      <c r="AF517" s="105" t="str">
        <f>IF(A3taxstdlife="n/a","n/a",IF(AF$3&gt;(A3taxstdlife+$E517),(('PTRM input'!$P$145+'PTRM input'!$P$111)*$P$7)-SUM($P517:AE517),(('PTRM input'!$P$145+'PTRM input'!$P$111)*$P$7)/A3taxstdlife))</f>
        <v>n/a</v>
      </c>
      <c r="AG517" s="105" t="str">
        <f>IF(A3taxstdlife="n/a","n/a",IF(AG$3&gt;(A3taxstdlife+$E517),(('PTRM input'!$P$145+'PTRM input'!$P$111)*$P$7)-SUM($P517:AF517),(('PTRM input'!$P$145+'PTRM input'!$P$111)*$P$7)/A3taxstdlife))</f>
        <v>n/a</v>
      </c>
      <c r="AH517" s="105" t="str">
        <f>IF(A3taxstdlife="n/a","n/a",IF(AH$3&gt;(A3taxstdlife+$E517),(('PTRM input'!$P$145+'PTRM input'!$P$111)*$P$7)-SUM($P517:AG517),(('PTRM input'!$P$145+'PTRM input'!$P$111)*$P$7)/A3taxstdlife))</f>
        <v>n/a</v>
      </c>
      <c r="AI517" s="105" t="str">
        <f>IF(A3taxstdlife="n/a","n/a",IF(AI$3&gt;(A3taxstdlife+$E517),(('PTRM input'!$P$145+'PTRM input'!$P$111)*$P$7)-SUM($P517:AH517),(('PTRM input'!$P$145+'PTRM input'!$P$111)*$P$7)/A3taxstdlife))</f>
        <v>n/a</v>
      </c>
      <c r="AJ517" s="105" t="str">
        <f>IF(A3taxstdlife="n/a","n/a",IF(AJ$3&gt;(A3taxstdlife+$E517),(('PTRM input'!$P$145+'PTRM input'!$P$111)*$P$7)-SUM($P517:AI517),(('PTRM input'!$P$145+'PTRM input'!$P$111)*$P$7)/A3taxstdlife))</f>
        <v>n/a</v>
      </c>
      <c r="AK517" s="105" t="str">
        <f>IF(A3taxstdlife="n/a","n/a",IF(AK$3&gt;(A3taxstdlife+$E517),(('PTRM input'!$P$145+'PTRM input'!$P$111)*$P$7)-SUM($P517:AJ517),(('PTRM input'!$P$145+'PTRM input'!$P$111)*$P$7)/A3taxstdlife))</f>
        <v>n/a</v>
      </c>
      <c r="AL517" s="105" t="str">
        <f>IF(A3taxstdlife="n/a","n/a",IF(AL$3&gt;(A3taxstdlife+$E517),(('PTRM input'!$P$145+'PTRM input'!$P$111)*$P$7)-SUM($P517:AK517),(('PTRM input'!$P$145+'PTRM input'!$P$111)*$P$7)/A3taxstdlife))</f>
        <v>n/a</v>
      </c>
      <c r="AM517" s="105" t="str">
        <f>IF(A3taxstdlife="n/a","n/a",IF(AM$3&gt;(A3taxstdlife+$E517),(('PTRM input'!$P$145+'PTRM input'!$P$111)*$P$7)-SUM($P517:AL517),(('PTRM input'!$P$145+'PTRM input'!$P$111)*$P$7)/A3taxstdlife))</f>
        <v>n/a</v>
      </c>
      <c r="AN517" s="105" t="str">
        <f>IF(A3taxstdlife="n/a","n/a",IF(AN$3&gt;(A3taxstdlife+$E517),(('PTRM input'!$P$145+'PTRM input'!$P$111)*$P$7)-SUM($P517:AM517),(('PTRM input'!$P$145+'PTRM input'!$P$111)*$P$7)/A3taxstdlife))</f>
        <v>n/a</v>
      </c>
      <c r="AO517" s="105" t="str">
        <f>IF(A3taxstdlife="n/a","n/a",IF(AO$3&gt;(A3taxstdlife+$E517),(('PTRM input'!$P$145+'PTRM input'!$P$111)*$P$7)-SUM($P517:AN517),(('PTRM input'!$P$145+'PTRM input'!$P$111)*$P$7)/A3taxstdlife))</f>
        <v>n/a</v>
      </c>
      <c r="AP517" s="105" t="str">
        <f>IF(A3taxstdlife="n/a","n/a",IF(AP$3&gt;(A3taxstdlife+$E517),(('PTRM input'!$P$145+'PTRM input'!$P$111)*$P$7)-SUM($P517:AO517),(('PTRM input'!$P$145+'PTRM input'!$P$111)*$P$7)/A3taxstdlife))</f>
        <v>n/a</v>
      </c>
      <c r="AQ517" s="105" t="str">
        <f>IF(A3taxstdlife="n/a","n/a",IF(AQ$3&gt;(A3taxstdlife+$E517),(('PTRM input'!$P$145+'PTRM input'!$P$111)*$P$7)-SUM($P517:AP517),(('PTRM input'!$P$145+'PTRM input'!$P$111)*$P$7)/A3taxstdlife))</f>
        <v>n/a</v>
      </c>
      <c r="AR517" s="105" t="str">
        <f>IF(A3taxstdlife="n/a","n/a",IF(AR$3&gt;(A3taxstdlife+$E517),(('PTRM input'!$P$145+'PTRM input'!$P$111)*$P$7)-SUM($P517:AQ517),(('PTRM input'!$P$145+'PTRM input'!$P$111)*$P$7)/A3taxstdlife))</f>
        <v>n/a</v>
      </c>
      <c r="AS517" s="105" t="str">
        <f>IF(A3taxstdlife="n/a","n/a",IF(AS$3&gt;(A3taxstdlife+$E517),(('PTRM input'!$P$145+'PTRM input'!$P$111)*$P$7)-SUM($P517:AR517),(('PTRM input'!$P$145+'PTRM input'!$P$111)*$P$7)/A3taxstdlife))</f>
        <v>n/a</v>
      </c>
      <c r="AT517" s="105" t="str">
        <f>IF(A3taxstdlife="n/a","n/a",IF(AT$3&gt;(A3taxstdlife+$E517),(('PTRM input'!$P$145+'PTRM input'!$P$111)*$P$7)-SUM($P517:AS517),(('PTRM input'!$P$145+'PTRM input'!$P$111)*$P$7)/A3taxstdlife))</f>
        <v>n/a</v>
      </c>
      <c r="AU517" s="105" t="str">
        <f>IF(A3taxstdlife="n/a","n/a",IF(AU$3&gt;(A3taxstdlife+$E517),(('PTRM input'!$P$145+'PTRM input'!$P$111)*$P$7)-SUM($P517:AT517),(('PTRM input'!$P$145+'PTRM input'!$P$111)*$P$7)/A3taxstdlife))</f>
        <v>n/a</v>
      </c>
      <c r="AV517" s="105" t="str">
        <f>IF(A3taxstdlife="n/a","n/a",IF(AV$3&gt;(A3taxstdlife+$E517),(('PTRM input'!$P$145+'PTRM input'!$P$111)*$P$7)-SUM($P517:AU517),(('PTRM input'!$P$145+'PTRM input'!$P$111)*$P$7)/A3taxstdlife))</f>
        <v>n/a</v>
      </c>
      <c r="AW517" s="105" t="str">
        <f>IF(A3taxstdlife="n/a","n/a",IF(AW$3&gt;(A3taxstdlife+$E517),(('PTRM input'!$P$145+'PTRM input'!$P$111)*$P$7)-SUM($P517:AV517),(('PTRM input'!$P$145+'PTRM input'!$P$111)*$P$7)/A3taxstdlife))</f>
        <v>n/a</v>
      </c>
      <c r="AX517" s="105" t="str">
        <f>IF(A3taxstdlife="n/a","n/a",IF(AX$3&gt;(A3taxstdlife+$E517),(('PTRM input'!$P$145+'PTRM input'!$P$111)*$P$7)-SUM($P517:AW517),(('PTRM input'!$P$145+'PTRM input'!$P$111)*$P$7)/A3taxstdlife))</f>
        <v>n/a</v>
      </c>
      <c r="AY517" s="105" t="str">
        <f>IF(A3taxstdlife="n/a","n/a",IF(AY$3&gt;(A3taxstdlife+$E517),(('PTRM input'!$P$145+'PTRM input'!$P$111)*$P$7)-SUM($P517:AX517),(('PTRM input'!$P$145+'PTRM input'!$P$111)*$P$7)/A3taxstdlife))</f>
        <v>n/a</v>
      </c>
      <c r="AZ517" s="105" t="str">
        <f>IF(A3taxstdlife="n/a","n/a",IF(AZ$3&gt;(A3taxstdlife+$E517),(('PTRM input'!$P$145+'PTRM input'!$P$111)*$P$7)-SUM($P517:AY517),(('PTRM input'!$P$145+'PTRM input'!$P$111)*$P$7)/A3taxstdlife))</f>
        <v>n/a</v>
      </c>
      <c r="BA517" s="105" t="str">
        <f>IF(A3taxstdlife="n/a","n/a",IF(BA$3&gt;(A3taxstdlife+$E517),(('PTRM input'!$P$145+'PTRM input'!$P$111)*$P$7)-SUM($P517:AZ517),(('PTRM input'!$P$145+'PTRM input'!$P$111)*$P$7)/A3taxstdlife))</f>
        <v>n/a</v>
      </c>
      <c r="BB517" s="105" t="str">
        <f>IF(A3taxstdlife="n/a","n/a",IF(BB$3&gt;(A3taxstdlife+$E517),(('PTRM input'!$P$145+'PTRM input'!$P$111)*$P$7)-SUM($P517:BA517),(('PTRM input'!$P$145+'PTRM input'!$P$111)*$P$7)/A3taxstdlife))</f>
        <v>n/a</v>
      </c>
      <c r="BC517" s="105" t="str">
        <f>IF(A3taxstdlife="n/a","n/a",IF(BC$3&gt;(A3taxstdlife+$E517),(('PTRM input'!$P$145+'PTRM input'!$P$111)*$P$7)-SUM($P517:BB517),(('PTRM input'!$P$145+'PTRM input'!$P$111)*$P$7)/A3taxstdlife))</f>
        <v>n/a</v>
      </c>
      <c r="BD517" s="105" t="str">
        <f>IF(A3taxstdlife="n/a","n/a",IF(BD$3&gt;(A3taxstdlife+$E517),(('PTRM input'!$P$145+'PTRM input'!$P$111)*$P$7)-SUM($P517:BC517),(('PTRM input'!$P$145+'PTRM input'!$P$111)*$P$7)/A3taxstdlife))</f>
        <v>n/a</v>
      </c>
      <c r="BE517" s="105" t="str">
        <f>IF(A3taxstdlife="n/a","n/a",IF(BE$3&gt;(A3taxstdlife+$E517),(('PTRM input'!$P$145+'PTRM input'!$P$111)*$P$7)-SUM($P517:BD517),(('PTRM input'!$P$145+'PTRM input'!$P$111)*$P$7)/A3taxstdlife))</f>
        <v>n/a</v>
      </c>
      <c r="BF517" s="105" t="str">
        <f>IF(A3taxstdlife="n/a","n/a",IF(BF$3&gt;(A3taxstdlife+$E517),(('PTRM input'!$P$145+'PTRM input'!$P$111)*$P$7)-SUM($P517:BE517),(('PTRM input'!$P$145+'PTRM input'!$P$111)*$P$7)/A3taxstdlife))</f>
        <v>n/a</v>
      </c>
      <c r="BG517" s="105" t="str">
        <f>IF(A3taxstdlife="n/a","n/a",IF(BG$3&gt;(A3taxstdlife+$E517),(('PTRM input'!$P$145+'PTRM input'!$P$111)*$P$7)-SUM($P517:BF517),(('PTRM input'!$P$145+'PTRM input'!$P$111)*$P$7)/A3taxstdlife))</f>
        <v>n/a</v>
      </c>
      <c r="BH517" s="105" t="str">
        <f>IF(A3taxstdlife="n/a","n/a",IF(BH$3&gt;(A3taxstdlife+$E517),(('PTRM input'!$P$145+'PTRM input'!$P$111)*$P$7)-SUM($P517:BG517),(('PTRM input'!$P$145+'PTRM input'!$P$111)*$P$7)/A3taxstdlife))</f>
        <v>n/a</v>
      </c>
      <c r="BI517" s="105" t="str">
        <f>IF(A3taxstdlife="n/a","n/a",IF(BI$3&gt;(A3taxstdlife+$E517),(('PTRM input'!$P$145+'PTRM input'!$P$111)*$P$7)-SUM($P517:BH517),(('PTRM input'!$P$145+'PTRM input'!$P$111)*$P$7)/A3taxstdlife))</f>
        <v>n/a</v>
      </c>
      <c r="BJ517" s="17"/>
      <c r="BK517" s="17"/>
      <c r="BL517" s="17"/>
      <c r="BM517" s="17"/>
    </row>
    <row r="518" spans="1:65" s="4" customFormat="1" ht="12.75" customHeight="1" outlineLevel="1">
      <c r="A518" s="17"/>
      <c r="B518" s="17"/>
      <c r="C518" s="32" t="str">
        <f>Asset3</f>
        <v>Standard metering</v>
      </c>
      <c r="D518" s="17"/>
      <c r="E518" s="17"/>
      <c r="F518" s="30"/>
      <c r="G518" s="102">
        <f>SUM(G506:G517)</f>
        <v>0.18672750856641648</v>
      </c>
      <c r="H518" s="102">
        <f t="shared" ref="H518:BH518" si="111">SUM(H506:H517)</f>
        <v>0</v>
      </c>
      <c r="I518" s="102">
        <f t="shared" si="111"/>
        <v>0</v>
      </c>
      <c r="J518" s="102">
        <f t="shared" si="111"/>
        <v>0</v>
      </c>
      <c r="K518" s="102">
        <f t="shared" si="111"/>
        <v>0</v>
      </c>
      <c r="L518" s="102">
        <f t="shared" si="111"/>
        <v>0</v>
      </c>
      <c r="M518" s="102">
        <f t="shared" si="111"/>
        <v>0</v>
      </c>
      <c r="N518" s="102">
        <f t="shared" si="111"/>
        <v>0</v>
      </c>
      <c r="O518" s="102">
        <f t="shared" si="111"/>
        <v>0</v>
      </c>
      <c r="P518" s="102">
        <f t="shared" si="111"/>
        <v>0</v>
      </c>
      <c r="Q518" s="102">
        <f t="shared" si="111"/>
        <v>0</v>
      </c>
      <c r="R518" s="102">
        <f t="shared" si="111"/>
        <v>0</v>
      </c>
      <c r="S518" s="102">
        <f t="shared" si="111"/>
        <v>0</v>
      </c>
      <c r="T518" s="102">
        <f t="shared" si="111"/>
        <v>0</v>
      </c>
      <c r="U518" s="102">
        <f t="shared" si="111"/>
        <v>0</v>
      </c>
      <c r="V518" s="102">
        <f t="shared" si="111"/>
        <v>0</v>
      </c>
      <c r="W518" s="102">
        <f t="shared" si="111"/>
        <v>0</v>
      </c>
      <c r="X518" s="102">
        <f t="shared" si="111"/>
        <v>0</v>
      </c>
      <c r="Y518" s="102">
        <f t="shared" si="111"/>
        <v>0</v>
      </c>
      <c r="Z518" s="102">
        <f t="shared" si="111"/>
        <v>0</v>
      </c>
      <c r="AA518" s="102">
        <f t="shared" si="111"/>
        <v>0</v>
      </c>
      <c r="AB518" s="102">
        <f t="shared" si="111"/>
        <v>0</v>
      </c>
      <c r="AC518" s="102">
        <f t="shared" si="111"/>
        <v>0</v>
      </c>
      <c r="AD518" s="102">
        <f t="shared" si="111"/>
        <v>0</v>
      </c>
      <c r="AE518" s="102">
        <f t="shared" si="111"/>
        <v>0</v>
      </c>
      <c r="AF518" s="102">
        <f t="shared" si="111"/>
        <v>0</v>
      </c>
      <c r="AG518" s="102">
        <f t="shared" si="111"/>
        <v>0</v>
      </c>
      <c r="AH518" s="102">
        <f t="shared" si="111"/>
        <v>0</v>
      </c>
      <c r="AI518" s="102">
        <f t="shared" si="111"/>
        <v>0</v>
      </c>
      <c r="AJ518" s="102">
        <f t="shared" si="111"/>
        <v>0</v>
      </c>
      <c r="AK518" s="102">
        <f t="shared" si="111"/>
        <v>0</v>
      </c>
      <c r="AL518" s="102">
        <f t="shared" si="111"/>
        <v>0</v>
      </c>
      <c r="AM518" s="102">
        <f t="shared" si="111"/>
        <v>0</v>
      </c>
      <c r="AN518" s="102">
        <f t="shared" si="111"/>
        <v>0</v>
      </c>
      <c r="AO518" s="102">
        <f t="shared" si="111"/>
        <v>0</v>
      </c>
      <c r="AP518" s="102">
        <f t="shared" si="111"/>
        <v>0</v>
      </c>
      <c r="AQ518" s="102">
        <f t="shared" si="111"/>
        <v>0</v>
      </c>
      <c r="AR518" s="102">
        <f t="shared" si="111"/>
        <v>0</v>
      </c>
      <c r="AS518" s="102">
        <f t="shared" si="111"/>
        <v>0</v>
      </c>
      <c r="AT518" s="102">
        <f t="shared" si="111"/>
        <v>0</v>
      </c>
      <c r="AU518" s="102">
        <f t="shared" si="111"/>
        <v>0</v>
      </c>
      <c r="AV518" s="102">
        <f t="shared" si="111"/>
        <v>0</v>
      </c>
      <c r="AW518" s="102">
        <f t="shared" si="111"/>
        <v>0</v>
      </c>
      <c r="AX518" s="102">
        <f t="shared" si="111"/>
        <v>0</v>
      </c>
      <c r="AY518" s="102">
        <f t="shared" si="111"/>
        <v>0</v>
      </c>
      <c r="AZ518" s="102">
        <f t="shared" si="111"/>
        <v>0</v>
      </c>
      <c r="BA518" s="102">
        <f t="shared" si="111"/>
        <v>0</v>
      </c>
      <c r="BB518" s="102">
        <f t="shared" si="111"/>
        <v>0</v>
      </c>
      <c r="BC518" s="102">
        <f t="shared" si="111"/>
        <v>0</v>
      </c>
      <c r="BD518" s="102">
        <f t="shared" si="111"/>
        <v>0</v>
      </c>
      <c r="BE518" s="102">
        <f t="shared" si="111"/>
        <v>0</v>
      </c>
      <c r="BF518" s="102">
        <f t="shared" si="111"/>
        <v>0</v>
      </c>
      <c r="BG518" s="102">
        <f t="shared" si="111"/>
        <v>0</v>
      </c>
      <c r="BH518" s="102">
        <f t="shared" si="111"/>
        <v>0</v>
      </c>
      <c r="BI518" s="102">
        <f>SUM(BI506:BI517)</f>
        <v>0</v>
      </c>
      <c r="BJ518" s="17"/>
      <c r="BK518" s="17"/>
      <c r="BL518" s="17"/>
      <c r="BM518" s="17"/>
    </row>
    <row r="519" spans="1:65" s="4" customFormat="1" ht="12.75" customHeight="1" outlineLevel="2">
      <c r="A519" s="17"/>
      <c r="B519" s="36" t="str">
        <f>C531</f>
        <v>Public lighting</v>
      </c>
      <c r="C519" s="37"/>
      <c r="D519" s="38" t="s">
        <v>58</v>
      </c>
      <c r="E519" s="37"/>
      <c r="F519" s="39"/>
      <c r="G519" s="104" t="str">
        <f>IF(G$3&gt;A4taxremlife,A4taxvalue-SUM($F519:F519),IF(A4taxremlife="N/A","n/a",A4taxvalue/A4taxremlife))</f>
        <v>n/a</v>
      </c>
      <c r="H519" s="104" t="str">
        <f>IF(H$3&gt;A4taxremlife,A4taxvalue-SUM($F519:G519),IF(A4taxremlife="N/A","n/a",A4taxvalue/A4taxremlife))</f>
        <v>n/a</v>
      </c>
      <c r="I519" s="104" t="str">
        <f>IF(I$3&gt;A4taxremlife,A4taxvalue-SUM($F519:H519),IF(A4taxremlife="N/A","n/a",A4taxvalue/A4taxremlife))</f>
        <v>n/a</v>
      </c>
      <c r="J519" s="104" t="str">
        <f>IF(J$3&gt;A4taxremlife,A4taxvalue-SUM($F519:I519),IF(A4taxremlife="N/A","n/a",A4taxvalue/A4taxremlife))</f>
        <v>n/a</v>
      </c>
      <c r="K519" s="104" t="str">
        <f>IF(K$3&gt;A4taxremlife,A4taxvalue-SUM($F519:J519),IF(A4taxremlife="N/A","n/a",A4taxvalue/A4taxremlife))</f>
        <v>n/a</v>
      </c>
      <c r="L519" s="104" t="str">
        <f>IF(L$3&gt;A4taxremlife,A4taxvalue-SUM($F519:K519),IF(A4taxremlife="N/A","n/a",A4taxvalue/A4taxremlife))</f>
        <v>n/a</v>
      </c>
      <c r="M519" s="104" t="str">
        <f>IF(M$3&gt;A4taxremlife,A4taxvalue-SUM($F519:L519),IF(A4taxremlife="N/A","n/a",A4taxvalue/A4taxremlife))</f>
        <v>n/a</v>
      </c>
      <c r="N519" s="104" t="str">
        <f>IF(N$3&gt;A4taxremlife,A4taxvalue-SUM($F519:M519),IF(A4taxremlife="N/A","n/a",A4taxvalue/A4taxremlife))</f>
        <v>n/a</v>
      </c>
      <c r="O519" s="104" t="str">
        <f>IF(O$3&gt;A4taxremlife,A4taxvalue-SUM($F519:N519),IF(A4taxremlife="N/A","n/a",A4taxvalue/A4taxremlife))</f>
        <v>n/a</v>
      </c>
      <c r="P519" s="104" t="str">
        <f>IF(P$3&gt;A4taxremlife,A4taxvalue-SUM($F519:O519),IF(A4taxremlife="N/A","n/a",A4taxvalue/A4taxremlife))</f>
        <v>n/a</v>
      </c>
      <c r="Q519" s="104" t="str">
        <f>IF(Q$3&gt;A4taxremlife,A4taxvalue-SUM($F519:P519),IF(A4taxremlife="N/A","n/a",A4taxvalue/A4taxremlife))</f>
        <v>n/a</v>
      </c>
      <c r="R519" s="104" t="str">
        <f>IF(R$3&gt;A4taxremlife,A4taxvalue-SUM($F519:Q519),IF(A4taxremlife="N/A","n/a",A4taxvalue/A4taxremlife))</f>
        <v>n/a</v>
      </c>
      <c r="S519" s="104" t="str">
        <f>IF(S$3&gt;A4taxremlife,A4taxvalue-SUM($F519:R519),IF(A4taxremlife="N/A","n/a",A4taxvalue/A4taxremlife))</f>
        <v>n/a</v>
      </c>
      <c r="T519" s="104" t="str">
        <f>IF(T$3&gt;A4taxremlife,A4taxvalue-SUM($F519:S519),IF(A4taxremlife="N/A","n/a",A4taxvalue/A4taxremlife))</f>
        <v>n/a</v>
      </c>
      <c r="U519" s="104" t="str">
        <f>IF(U$3&gt;A4taxremlife,A4taxvalue-SUM($F519:T519),IF(A4taxremlife="N/A","n/a",A4taxvalue/A4taxremlife))</f>
        <v>n/a</v>
      </c>
      <c r="V519" s="104" t="str">
        <f>IF(V$3&gt;A4taxremlife,A4taxvalue-SUM($F519:U519),IF(A4taxremlife="N/A","n/a",A4taxvalue/A4taxremlife))</f>
        <v>n/a</v>
      </c>
      <c r="W519" s="104" t="str">
        <f>IF(W$3&gt;A4taxremlife,A4taxvalue-SUM($F519:V519),IF(A4taxremlife="N/A","n/a",A4taxvalue/A4taxremlife))</f>
        <v>n/a</v>
      </c>
      <c r="X519" s="104" t="str">
        <f>IF(X$3&gt;A4taxremlife,A4taxvalue-SUM($F519:W519),IF(A4taxremlife="N/A","n/a",A4taxvalue/A4taxremlife))</f>
        <v>n/a</v>
      </c>
      <c r="Y519" s="104" t="str">
        <f>IF(Y$3&gt;A4taxremlife,A4taxvalue-SUM($F519:X519),IF(A4taxremlife="N/A","n/a",A4taxvalue/A4taxremlife))</f>
        <v>n/a</v>
      </c>
      <c r="Z519" s="104" t="str">
        <f>IF(Z$3&gt;A4taxremlife,A4taxvalue-SUM($F519:Y519),IF(A4taxremlife="N/A","n/a",A4taxvalue/A4taxremlife))</f>
        <v>n/a</v>
      </c>
      <c r="AA519" s="104" t="str">
        <f>IF(AA$3&gt;A4taxremlife,A4taxvalue-SUM($F519:Z519),IF(A4taxremlife="N/A","n/a",A4taxvalue/A4taxremlife))</f>
        <v>n/a</v>
      </c>
      <c r="AB519" s="104" t="str">
        <f>IF(AB$3&gt;A4taxremlife,A4taxvalue-SUM($F519:AA519),IF(A4taxremlife="N/A","n/a",A4taxvalue/A4taxremlife))</f>
        <v>n/a</v>
      </c>
      <c r="AC519" s="104" t="str">
        <f>IF(AC$3&gt;A4taxremlife,A4taxvalue-SUM($F519:AB519),IF(A4taxremlife="N/A","n/a",A4taxvalue/A4taxremlife))</f>
        <v>n/a</v>
      </c>
      <c r="AD519" s="104" t="str">
        <f>IF(AD$3&gt;A4taxremlife,A4taxvalue-SUM($F519:AC519),IF(A4taxremlife="N/A","n/a",A4taxvalue/A4taxremlife))</f>
        <v>n/a</v>
      </c>
      <c r="AE519" s="104" t="str">
        <f>IF(AE$3&gt;A4taxremlife,A4taxvalue-SUM($F519:AD519),IF(A4taxremlife="N/A","n/a",A4taxvalue/A4taxremlife))</f>
        <v>n/a</v>
      </c>
      <c r="AF519" s="104" t="str">
        <f>IF(AF$3&gt;A4taxremlife,A4taxvalue-SUM($F519:AE519),IF(A4taxremlife="N/A","n/a",A4taxvalue/A4taxremlife))</f>
        <v>n/a</v>
      </c>
      <c r="AG519" s="104" t="str">
        <f>IF(AG$3&gt;A4taxremlife,A4taxvalue-SUM($F519:AF519),IF(A4taxremlife="N/A","n/a",A4taxvalue/A4taxremlife))</f>
        <v>n/a</v>
      </c>
      <c r="AH519" s="104" t="str">
        <f>IF(AH$3&gt;A4taxremlife,A4taxvalue-SUM($F519:AG519),IF(A4taxremlife="N/A","n/a",A4taxvalue/A4taxremlife))</f>
        <v>n/a</v>
      </c>
      <c r="AI519" s="104" t="str">
        <f>IF(AI$3&gt;A4taxremlife,A4taxvalue-SUM($F519:AH519),IF(A4taxremlife="N/A","n/a",A4taxvalue/A4taxremlife))</f>
        <v>n/a</v>
      </c>
      <c r="AJ519" s="104" t="str">
        <f>IF(AJ$3&gt;A4taxremlife,A4taxvalue-SUM($F519:AI519),IF(A4taxremlife="N/A","n/a",A4taxvalue/A4taxremlife))</f>
        <v>n/a</v>
      </c>
      <c r="AK519" s="104" t="str">
        <f>IF(AK$3&gt;A4taxremlife,A4taxvalue-SUM($F519:AJ519),IF(A4taxremlife="N/A","n/a",A4taxvalue/A4taxremlife))</f>
        <v>n/a</v>
      </c>
      <c r="AL519" s="104" t="str">
        <f>IF(AL$3&gt;A4taxremlife,A4taxvalue-SUM($F519:AK519),IF(A4taxremlife="N/A","n/a",A4taxvalue/A4taxremlife))</f>
        <v>n/a</v>
      </c>
      <c r="AM519" s="104" t="str">
        <f>IF(AM$3&gt;A4taxremlife,A4taxvalue-SUM($F519:AL519),IF(A4taxremlife="N/A","n/a",A4taxvalue/A4taxremlife))</f>
        <v>n/a</v>
      </c>
      <c r="AN519" s="104" t="str">
        <f>IF(AN$3&gt;A4taxremlife,A4taxvalue-SUM($F519:AM519),IF(A4taxremlife="N/A","n/a",A4taxvalue/A4taxremlife))</f>
        <v>n/a</v>
      </c>
      <c r="AO519" s="104" t="str">
        <f>IF(AO$3&gt;A4taxremlife,A4taxvalue-SUM($F519:AN519),IF(A4taxremlife="N/A","n/a",A4taxvalue/A4taxremlife))</f>
        <v>n/a</v>
      </c>
      <c r="AP519" s="104" t="str">
        <f>IF(AP$3&gt;A4taxremlife,A4taxvalue-SUM($F519:AO519),IF(A4taxremlife="N/A","n/a",A4taxvalue/A4taxremlife))</f>
        <v>n/a</v>
      </c>
      <c r="AQ519" s="104" t="str">
        <f>IF(AQ$3&gt;A4taxremlife,A4taxvalue-SUM($F519:AP519),IF(A4taxremlife="N/A","n/a",A4taxvalue/A4taxremlife))</f>
        <v>n/a</v>
      </c>
      <c r="AR519" s="104" t="str">
        <f>IF(AR$3&gt;A4taxremlife,A4taxvalue-SUM($F519:AQ519),IF(A4taxremlife="N/A","n/a",A4taxvalue/A4taxremlife))</f>
        <v>n/a</v>
      </c>
      <c r="AS519" s="104" t="str">
        <f>IF(AS$3&gt;A4taxremlife,A4taxvalue-SUM($F519:AR519),IF(A4taxremlife="N/A","n/a",A4taxvalue/A4taxremlife))</f>
        <v>n/a</v>
      </c>
      <c r="AT519" s="104" t="str">
        <f>IF(AT$3&gt;A4taxremlife,A4taxvalue-SUM($F519:AS519),IF(A4taxremlife="N/A","n/a",A4taxvalue/A4taxremlife))</f>
        <v>n/a</v>
      </c>
      <c r="AU519" s="104" t="str">
        <f>IF(AU$3&gt;A4taxremlife,A4taxvalue-SUM($F519:AT519),IF(A4taxremlife="N/A","n/a",A4taxvalue/A4taxremlife))</f>
        <v>n/a</v>
      </c>
      <c r="AV519" s="104" t="str">
        <f>IF(AV$3&gt;A4taxremlife,A4taxvalue-SUM($F519:AU519),IF(A4taxremlife="N/A","n/a",A4taxvalue/A4taxremlife))</f>
        <v>n/a</v>
      </c>
      <c r="AW519" s="104" t="str">
        <f>IF(AW$3&gt;A4taxremlife,A4taxvalue-SUM($F519:AV519),IF(A4taxremlife="N/A","n/a",A4taxvalue/A4taxremlife))</f>
        <v>n/a</v>
      </c>
      <c r="AX519" s="104" t="str">
        <f>IF(AX$3&gt;A4taxremlife,A4taxvalue-SUM($F519:AW519),IF(A4taxremlife="N/A","n/a",A4taxvalue/A4taxremlife))</f>
        <v>n/a</v>
      </c>
      <c r="AY519" s="104" t="str">
        <f>IF(AY$3&gt;A4taxremlife,A4taxvalue-SUM($F519:AX519),IF(A4taxremlife="N/A","n/a",A4taxvalue/A4taxremlife))</f>
        <v>n/a</v>
      </c>
      <c r="AZ519" s="104" t="str">
        <f>IF(AZ$3&gt;A4taxremlife,A4taxvalue-SUM($F519:AY519),IF(A4taxremlife="N/A","n/a",A4taxvalue/A4taxremlife))</f>
        <v>n/a</v>
      </c>
      <c r="BA519" s="104" t="str">
        <f>IF(BA$3&gt;A4taxremlife,A4taxvalue-SUM($F519:AZ519),IF(A4taxremlife="N/A","n/a",A4taxvalue/A4taxremlife))</f>
        <v>n/a</v>
      </c>
      <c r="BB519" s="104" t="str">
        <f>IF(BB$3&gt;A4taxremlife,A4taxvalue-SUM($F519:BA519),IF(A4taxremlife="N/A","n/a",A4taxvalue/A4taxremlife))</f>
        <v>n/a</v>
      </c>
      <c r="BC519" s="104" t="str">
        <f>IF(BC$3&gt;A4taxremlife,A4taxvalue-SUM($F519:BB519),IF(A4taxremlife="N/A","n/a",A4taxvalue/A4taxremlife))</f>
        <v>n/a</v>
      </c>
      <c r="BD519" s="104" t="str">
        <f>IF(BD$3&gt;A4taxremlife,A4taxvalue-SUM($F519:BC519),IF(A4taxremlife="N/A","n/a",A4taxvalue/A4taxremlife))</f>
        <v>n/a</v>
      </c>
      <c r="BE519" s="104" t="str">
        <f>IF(BE$3&gt;A4taxremlife,A4taxvalue-SUM($F519:BD519),IF(A4taxremlife="N/A","n/a",A4taxvalue/A4taxremlife))</f>
        <v>n/a</v>
      </c>
      <c r="BF519" s="104" t="str">
        <f>IF(BF$3&gt;A4taxremlife,A4taxvalue-SUM($F519:BE519),IF(A4taxremlife="N/A","n/a",A4taxvalue/A4taxremlife))</f>
        <v>n/a</v>
      </c>
      <c r="BG519" s="104" t="str">
        <f>IF(BG$3&gt;A4taxremlife,A4taxvalue-SUM($F519:BF519),IF(A4taxremlife="N/A","n/a",A4taxvalue/A4taxremlife))</f>
        <v>n/a</v>
      </c>
      <c r="BH519" s="104" t="str">
        <f>IF(BH$3&gt;A4taxremlife,A4taxvalue-SUM($F519:BG519),IF(A4taxremlife="N/A","n/a",A4taxvalue/A4taxremlife))</f>
        <v>n/a</v>
      </c>
      <c r="BI519" s="104" t="str">
        <f>IF(BI$3&gt;A4taxremlife,A4taxvalue-SUM($F519:BH519),IF(A4taxremlife="N/A","n/a",A4taxvalue/A4taxremlife))</f>
        <v>n/a</v>
      </c>
      <c r="BJ519" s="17"/>
      <c r="BK519" s="17"/>
      <c r="BL519" s="17"/>
      <c r="BM519" s="17"/>
    </row>
    <row r="520" spans="1:65" s="4" customFormat="1" ht="12.75" customHeight="1" outlineLevel="2">
      <c r="A520" s="17"/>
      <c r="B520" s="17"/>
      <c r="C520" s="32"/>
      <c r="D520" s="930" t="s">
        <v>326</v>
      </c>
      <c r="E520" s="167">
        <v>0</v>
      </c>
      <c r="F520" s="34"/>
      <c r="G520" s="105"/>
      <c r="H520" s="105"/>
      <c r="I520" s="105"/>
      <c r="J520" s="105"/>
      <c r="K520" s="105"/>
      <c r="L520" s="105"/>
      <c r="M520" s="105"/>
      <c r="N520" s="105"/>
      <c r="O520" s="105"/>
      <c r="P520" s="105"/>
      <c r="Q520" s="105"/>
      <c r="R520" s="105"/>
      <c r="S520" s="105"/>
      <c r="T520" s="105"/>
      <c r="U520" s="105"/>
      <c r="V520" s="105"/>
      <c r="W520" s="105"/>
      <c r="X520" s="105"/>
      <c r="Y520" s="105"/>
      <c r="Z520" s="105"/>
      <c r="AA520" s="105"/>
      <c r="AB520" s="105"/>
      <c r="AC520" s="105"/>
      <c r="AD520" s="105"/>
      <c r="AE520" s="105"/>
      <c r="AF520" s="105"/>
      <c r="AG520" s="105"/>
      <c r="AH520" s="105"/>
      <c r="AI520" s="105"/>
      <c r="AJ520" s="105"/>
      <c r="AK520" s="105"/>
      <c r="AL520" s="105"/>
      <c r="AM520" s="105"/>
      <c r="AN520" s="105"/>
      <c r="AO520" s="105"/>
      <c r="AP520" s="105"/>
      <c r="AQ520" s="105"/>
      <c r="AR520" s="105"/>
      <c r="AS520" s="105"/>
      <c r="AT520" s="105"/>
      <c r="AU520" s="105"/>
      <c r="AV520" s="105"/>
      <c r="AW520" s="105"/>
      <c r="AX520" s="105"/>
      <c r="AY520" s="105"/>
      <c r="AZ520" s="105"/>
      <c r="BA520" s="105"/>
      <c r="BB520" s="105"/>
      <c r="BC520" s="105"/>
      <c r="BD520" s="105"/>
      <c r="BE520" s="105"/>
      <c r="BF520" s="105"/>
      <c r="BG520" s="105"/>
      <c r="BH520" s="105"/>
      <c r="BI520" s="105"/>
      <c r="BJ520" s="17"/>
      <c r="BK520" s="17"/>
      <c r="BL520" s="17"/>
      <c r="BM520" s="17"/>
    </row>
    <row r="521" spans="1:65" s="4" customFormat="1" ht="12.75" customHeight="1" outlineLevel="2">
      <c r="A521" s="17"/>
      <c r="B521" s="17"/>
      <c r="C521" s="32"/>
      <c r="D521" s="930"/>
      <c r="E521" s="167">
        <v>1</v>
      </c>
      <c r="F521" s="34"/>
      <c r="G521" s="183"/>
      <c r="H521" s="105" t="str">
        <f>IF(A4taxstdlife="n/a","n/a",IF(H$3&gt;(A4taxstdlife+$E521),(('PTRM input'!$G$146+'PTRM input'!$G$112)*$G$7)-SUM($G521:G521),(('PTRM input'!$G$146+'PTRM input'!$G$112)*$G$7)/A4taxstdlife))</f>
        <v>n/a</v>
      </c>
      <c r="I521" s="105" t="str">
        <f>IF(A4taxstdlife="n/a","n/a",IF(I$3&gt;(A4taxstdlife+$E521),(('PTRM input'!$G$146+'PTRM input'!$G$112)*$G$7)-SUM($G521:H521),(('PTRM input'!$G$146+'PTRM input'!$G$112)*$G$7)/A4taxstdlife))</f>
        <v>n/a</v>
      </c>
      <c r="J521" s="105" t="str">
        <f>IF(A4taxstdlife="n/a","n/a",IF(J$3&gt;(A4taxstdlife+$E521),(('PTRM input'!$G$146+'PTRM input'!$G$112)*$G$7)-SUM($G521:I521),(('PTRM input'!$G$146+'PTRM input'!$G$112)*$G$7)/A4taxstdlife))</f>
        <v>n/a</v>
      </c>
      <c r="K521" s="105" t="str">
        <f>IF(A4taxstdlife="n/a","n/a",IF(K$3&gt;(A4taxstdlife+$E521),(('PTRM input'!$G$146+'PTRM input'!$G$112)*$G$7)-SUM($G521:J521),(('PTRM input'!$G$146+'PTRM input'!$G$112)*$G$7)/A4taxstdlife))</f>
        <v>n/a</v>
      </c>
      <c r="L521" s="105" t="str">
        <f>IF(A4taxstdlife="n/a","n/a",IF(L$3&gt;(A4taxstdlife+$E521),(('PTRM input'!$G$146+'PTRM input'!$G$112)*$G$7)-SUM($G521:K521),(('PTRM input'!$G$146+'PTRM input'!$G$112)*$G$7)/A4taxstdlife))</f>
        <v>n/a</v>
      </c>
      <c r="M521" s="105" t="str">
        <f>IF(A4taxstdlife="n/a","n/a",IF(M$3&gt;(A4taxstdlife+$E521),(('PTRM input'!$G$146+'PTRM input'!$G$112)*$G$7)-SUM($G521:L521),(('PTRM input'!$G$146+'PTRM input'!$G$112)*$G$7)/A4taxstdlife))</f>
        <v>n/a</v>
      </c>
      <c r="N521" s="105" t="str">
        <f>IF(A4taxstdlife="n/a","n/a",IF(N$3&gt;(A4taxstdlife+$E521),(('PTRM input'!$G$146+'PTRM input'!$G$112)*$G$7)-SUM($G521:M521),(('PTRM input'!$G$146+'PTRM input'!$G$112)*$G$7)/A4taxstdlife))</f>
        <v>n/a</v>
      </c>
      <c r="O521" s="105" t="str">
        <f>IF(A4taxstdlife="n/a","n/a",IF(O$3&gt;(A4taxstdlife+$E521),(('PTRM input'!$G$146+'PTRM input'!$G$112)*$G$7)-SUM($G521:N521),(('PTRM input'!$G$146+'PTRM input'!$G$112)*$G$7)/A4taxstdlife))</f>
        <v>n/a</v>
      </c>
      <c r="P521" s="105" t="str">
        <f>IF(A4taxstdlife="n/a","n/a",IF(P$3&gt;(A4taxstdlife+$E521),(('PTRM input'!$G$146+'PTRM input'!$G$112)*$G$7)-SUM($G521:O521),(('PTRM input'!$G$146+'PTRM input'!$G$112)*$G$7)/A4taxstdlife))</f>
        <v>n/a</v>
      </c>
      <c r="Q521" s="105" t="str">
        <f>IF(A4taxstdlife="n/a","n/a",IF(Q$3&gt;(A4taxstdlife+$E521),(('PTRM input'!$G$146+'PTRM input'!$G$112)*$G$7)-SUM($G521:P521),(('PTRM input'!$G$146+'PTRM input'!$G$112)*$G$7)/A4taxstdlife))</f>
        <v>n/a</v>
      </c>
      <c r="R521" s="105" t="str">
        <f>IF(A4taxstdlife="n/a","n/a",IF(R$3&gt;(A4taxstdlife+$E521),(('PTRM input'!$G$146+'PTRM input'!$G$112)*$G$7)-SUM($G521:Q521),(('PTRM input'!$G$146+'PTRM input'!$G$112)*$G$7)/A4taxstdlife))</f>
        <v>n/a</v>
      </c>
      <c r="S521" s="105" t="str">
        <f>IF(A4taxstdlife="n/a","n/a",IF(S$3&gt;(A4taxstdlife+$E521),(('PTRM input'!$G$146+'PTRM input'!$G$112)*$G$7)-SUM($G521:R521),(('PTRM input'!$G$146+'PTRM input'!$G$112)*$G$7)/A4taxstdlife))</f>
        <v>n/a</v>
      </c>
      <c r="T521" s="105" t="str">
        <f>IF(A4taxstdlife="n/a","n/a",IF(T$3&gt;(A4taxstdlife+$E521),(('PTRM input'!$G$146+'PTRM input'!$G$112)*$G$7)-SUM($G521:S521),(('PTRM input'!$G$146+'PTRM input'!$G$112)*$G$7)/A4taxstdlife))</f>
        <v>n/a</v>
      </c>
      <c r="U521" s="105" t="str">
        <f>IF(A4taxstdlife="n/a","n/a",IF(U$3&gt;(A4taxstdlife+$E521),(('PTRM input'!$G$146+'PTRM input'!$G$112)*$G$7)-SUM($G521:T521),(('PTRM input'!$G$146+'PTRM input'!$G$112)*$G$7)/A4taxstdlife))</f>
        <v>n/a</v>
      </c>
      <c r="V521" s="105" t="str">
        <f>IF(A4taxstdlife="n/a","n/a",IF(V$3&gt;(A4taxstdlife+$E521),(('PTRM input'!$G$146+'PTRM input'!$G$112)*$G$7)-SUM($G521:U521),(('PTRM input'!$G$146+'PTRM input'!$G$112)*$G$7)/A4taxstdlife))</f>
        <v>n/a</v>
      </c>
      <c r="W521" s="105" t="str">
        <f>IF(A4taxstdlife="n/a","n/a",IF(W$3&gt;(A4taxstdlife+$E521),(('PTRM input'!$G$146+'PTRM input'!$G$112)*$G$7)-SUM($G521:V521),(('PTRM input'!$G$146+'PTRM input'!$G$112)*$G$7)/A4taxstdlife))</f>
        <v>n/a</v>
      </c>
      <c r="X521" s="105" t="str">
        <f>IF(A4taxstdlife="n/a","n/a",IF(X$3&gt;(A4taxstdlife+$E521),(('PTRM input'!$G$146+'PTRM input'!$G$112)*$G$7)-SUM($G521:W521),(('PTRM input'!$G$146+'PTRM input'!$G$112)*$G$7)/A4taxstdlife))</f>
        <v>n/a</v>
      </c>
      <c r="Y521" s="105" t="str">
        <f>IF(A4taxstdlife="n/a","n/a",IF(Y$3&gt;(A4taxstdlife+$E521),(('PTRM input'!$G$146+'PTRM input'!$G$112)*$G$7)-SUM($G521:X521),(('PTRM input'!$G$146+'PTRM input'!$G$112)*$G$7)/A4taxstdlife))</f>
        <v>n/a</v>
      </c>
      <c r="Z521" s="105" t="str">
        <f>IF(A4taxstdlife="n/a","n/a",IF(Z$3&gt;(A4taxstdlife+$E521),(('PTRM input'!$G$146+'PTRM input'!$G$112)*$G$7)-SUM($G521:Y521),(('PTRM input'!$G$146+'PTRM input'!$G$112)*$G$7)/A4taxstdlife))</f>
        <v>n/a</v>
      </c>
      <c r="AA521" s="105" t="str">
        <f>IF(A4taxstdlife="n/a","n/a",IF(AA$3&gt;(A4taxstdlife+$E521),(('PTRM input'!$G$146+'PTRM input'!$G$112)*$G$7)-SUM($G521:Z521),(('PTRM input'!$G$146+'PTRM input'!$G$112)*$G$7)/A4taxstdlife))</f>
        <v>n/a</v>
      </c>
      <c r="AB521" s="105" t="str">
        <f>IF(A4taxstdlife="n/a","n/a",IF(AB$3&gt;(A4taxstdlife+$E521),(('PTRM input'!$G$146+'PTRM input'!$G$112)*$G$7)-SUM($G521:AA521),(('PTRM input'!$G$146+'PTRM input'!$G$112)*$G$7)/A4taxstdlife))</f>
        <v>n/a</v>
      </c>
      <c r="AC521" s="105" t="str">
        <f>IF(A4taxstdlife="n/a","n/a",IF(AC$3&gt;(A4taxstdlife+$E521),(('PTRM input'!$G$146+'PTRM input'!$G$112)*$G$7)-SUM($G521:AB521),(('PTRM input'!$G$146+'PTRM input'!$G$112)*$G$7)/A4taxstdlife))</f>
        <v>n/a</v>
      </c>
      <c r="AD521" s="105" t="str">
        <f>IF(A4taxstdlife="n/a","n/a",IF(AD$3&gt;(A4taxstdlife+$E521),(('PTRM input'!$G$146+'PTRM input'!$G$112)*$G$7)-SUM($G521:AC521),(('PTRM input'!$G$146+'PTRM input'!$G$112)*$G$7)/A4taxstdlife))</f>
        <v>n/a</v>
      </c>
      <c r="AE521" s="105" t="str">
        <f>IF(A4taxstdlife="n/a","n/a",IF(AE$3&gt;(A4taxstdlife+$E521),(('PTRM input'!$G$146+'PTRM input'!$G$112)*$G$7)-SUM($G521:AD521),(('PTRM input'!$G$146+'PTRM input'!$G$112)*$G$7)/A4taxstdlife))</f>
        <v>n/a</v>
      </c>
      <c r="AF521" s="105" t="str">
        <f>IF(A4taxstdlife="n/a","n/a",IF(AF$3&gt;(A4taxstdlife+$E521),(('PTRM input'!$G$146+'PTRM input'!$G$112)*$G$7)-SUM($G521:AE521),(('PTRM input'!$G$146+'PTRM input'!$G$112)*$G$7)/A4taxstdlife))</f>
        <v>n/a</v>
      </c>
      <c r="AG521" s="105" t="str">
        <f>IF(A4taxstdlife="n/a","n/a",IF(AG$3&gt;(A4taxstdlife+$E521),(('PTRM input'!$G$146+'PTRM input'!$G$112)*$G$7)-SUM($G521:AF521),(('PTRM input'!$G$146+'PTRM input'!$G$112)*$G$7)/A4taxstdlife))</f>
        <v>n/a</v>
      </c>
      <c r="AH521" s="105" t="str">
        <f>IF(A4taxstdlife="n/a","n/a",IF(AH$3&gt;(A4taxstdlife+$E521),(('PTRM input'!$G$146+'PTRM input'!$G$112)*$G$7)-SUM($G521:AG521),(('PTRM input'!$G$146+'PTRM input'!$G$112)*$G$7)/A4taxstdlife))</f>
        <v>n/a</v>
      </c>
      <c r="AI521" s="105" t="str">
        <f>IF(A4taxstdlife="n/a","n/a",IF(AI$3&gt;(A4taxstdlife+$E521),(('PTRM input'!$G$146+'PTRM input'!$G$112)*$G$7)-SUM($G521:AH521),(('PTRM input'!$G$146+'PTRM input'!$G$112)*$G$7)/A4taxstdlife))</f>
        <v>n/a</v>
      </c>
      <c r="AJ521" s="105" t="str">
        <f>IF(A4taxstdlife="n/a","n/a",IF(AJ$3&gt;(A4taxstdlife+$E521),(('PTRM input'!$G$146+'PTRM input'!$G$112)*$G$7)-SUM($G521:AI521),(('PTRM input'!$G$146+'PTRM input'!$G$112)*$G$7)/A4taxstdlife))</f>
        <v>n/a</v>
      </c>
      <c r="AK521" s="105" t="str">
        <f>IF(A4taxstdlife="n/a","n/a",IF(AK$3&gt;(A4taxstdlife+$E521),(('PTRM input'!$G$146+'PTRM input'!$G$112)*$G$7)-SUM($G521:AJ521),(('PTRM input'!$G$146+'PTRM input'!$G$112)*$G$7)/A4taxstdlife))</f>
        <v>n/a</v>
      </c>
      <c r="AL521" s="105" t="str">
        <f>IF(A4taxstdlife="n/a","n/a",IF(AL$3&gt;(A4taxstdlife+$E521),(('PTRM input'!$G$146+'PTRM input'!$G$112)*$G$7)-SUM($G521:AK521),(('PTRM input'!$G$146+'PTRM input'!$G$112)*$G$7)/A4taxstdlife))</f>
        <v>n/a</v>
      </c>
      <c r="AM521" s="105" t="str">
        <f>IF(A4taxstdlife="n/a","n/a",IF(AM$3&gt;(A4taxstdlife+$E521),(('PTRM input'!$G$146+'PTRM input'!$G$112)*$G$7)-SUM($G521:AL521),(('PTRM input'!$G$146+'PTRM input'!$G$112)*$G$7)/A4taxstdlife))</f>
        <v>n/a</v>
      </c>
      <c r="AN521" s="105" t="str">
        <f>IF(A4taxstdlife="n/a","n/a",IF(AN$3&gt;(A4taxstdlife+$E521),(('PTRM input'!$G$146+'PTRM input'!$G$112)*$G$7)-SUM($G521:AM521),(('PTRM input'!$G$146+'PTRM input'!$G$112)*$G$7)/A4taxstdlife))</f>
        <v>n/a</v>
      </c>
      <c r="AO521" s="105" t="str">
        <f>IF(A4taxstdlife="n/a","n/a",IF(AO$3&gt;(A4taxstdlife+$E521),(('PTRM input'!$G$146+'PTRM input'!$G$112)*$G$7)-SUM($G521:AN521),(('PTRM input'!$G$146+'PTRM input'!$G$112)*$G$7)/A4taxstdlife))</f>
        <v>n/a</v>
      </c>
      <c r="AP521" s="105" t="str">
        <f>IF(A4taxstdlife="n/a","n/a",IF(AP$3&gt;(A4taxstdlife+$E521),(('PTRM input'!$G$146+'PTRM input'!$G$112)*$G$7)-SUM($G521:AO521),(('PTRM input'!$G$146+'PTRM input'!$G$112)*$G$7)/A4taxstdlife))</f>
        <v>n/a</v>
      </c>
      <c r="AQ521" s="105" t="str">
        <f>IF(A4taxstdlife="n/a","n/a",IF(AQ$3&gt;(A4taxstdlife+$E521),(('PTRM input'!$G$146+'PTRM input'!$G$112)*$G$7)-SUM($G521:AP521),(('PTRM input'!$G$146+'PTRM input'!$G$112)*$G$7)/A4taxstdlife))</f>
        <v>n/a</v>
      </c>
      <c r="AR521" s="105" t="str">
        <f>IF(A4taxstdlife="n/a","n/a",IF(AR$3&gt;(A4taxstdlife+$E521),(('PTRM input'!$G$146+'PTRM input'!$G$112)*$G$7)-SUM($G521:AQ521),(('PTRM input'!$G$146+'PTRM input'!$G$112)*$G$7)/A4taxstdlife))</f>
        <v>n/a</v>
      </c>
      <c r="AS521" s="105" t="str">
        <f>IF(A4taxstdlife="n/a","n/a",IF(AS$3&gt;(A4taxstdlife+$E521),(('PTRM input'!$G$146+'PTRM input'!$G$112)*$G$7)-SUM($G521:AR521),(('PTRM input'!$G$146+'PTRM input'!$G$112)*$G$7)/A4taxstdlife))</f>
        <v>n/a</v>
      </c>
      <c r="AT521" s="105" t="str">
        <f>IF(A4taxstdlife="n/a","n/a",IF(AT$3&gt;(A4taxstdlife+$E521),(('PTRM input'!$G$146+'PTRM input'!$G$112)*$G$7)-SUM($G521:AS521),(('PTRM input'!$G$146+'PTRM input'!$G$112)*$G$7)/A4taxstdlife))</f>
        <v>n/a</v>
      </c>
      <c r="AU521" s="105" t="str">
        <f>IF(A4taxstdlife="n/a","n/a",IF(AU$3&gt;(A4taxstdlife+$E521),(('PTRM input'!$G$146+'PTRM input'!$G$112)*$G$7)-SUM($G521:AT521),(('PTRM input'!$G$146+'PTRM input'!$G$112)*$G$7)/A4taxstdlife))</f>
        <v>n/a</v>
      </c>
      <c r="AV521" s="105" t="str">
        <f>IF(A4taxstdlife="n/a","n/a",IF(AV$3&gt;(A4taxstdlife+$E521),(('PTRM input'!$G$146+'PTRM input'!$G$112)*$G$7)-SUM($G521:AU521),(('PTRM input'!$G$146+'PTRM input'!$G$112)*$G$7)/A4taxstdlife))</f>
        <v>n/a</v>
      </c>
      <c r="AW521" s="105" t="str">
        <f>IF(A4taxstdlife="n/a","n/a",IF(AW$3&gt;(A4taxstdlife+$E521),(('PTRM input'!$G$146+'PTRM input'!$G$112)*$G$7)-SUM($G521:AV521),(('PTRM input'!$G$146+'PTRM input'!$G$112)*$G$7)/A4taxstdlife))</f>
        <v>n/a</v>
      </c>
      <c r="AX521" s="105" t="str">
        <f>IF(A4taxstdlife="n/a","n/a",IF(AX$3&gt;(A4taxstdlife+$E521),(('PTRM input'!$G$146+'PTRM input'!$G$112)*$G$7)-SUM($G521:AW521),(('PTRM input'!$G$146+'PTRM input'!$G$112)*$G$7)/A4taxstdlife))</f>
        <v>n/a</v>
      </c>
      <c r="AY521" s="105" t="str">
        <f>IF(A4taxstdlife="n/a","n/a",IF(AY$3&gt;(A4taxstdlife+$E521),(('PTRM input'!$G$146+'PTRM input'!$G$112)*$G$7)-SUM($G521:AX521),(('PTRM input'!$G$146+'PTRM input'!$G$112)*$G$7)/A4taxstdlife))</f>
        <v>n/a</v>
      </c>
      <c r="AZ521" s="105" t="str">
        <f>IF(A4taxstdlife="n/a","n/a",IF(AZ$3&gt;(A4taxstdlife+$E521),(('PTRM input'!$G$146+'PTRM input'!$G$112)*$G$7)-SUM($G521:AY521),(('PTRM input'!$G$146+'PTRM input'!$G$112)*$G$7)/A4taxstdlife))</f>
        <v>n/a</v>
      </c>
      <c r="BA521" s="105" t="str">
        <f>IF(A4taxstdlife="n/a","n/a",IF(BA$3&gt;(A4taxstdlife+$E521),(('PTRM input'!$G$146+'PTRM input'!$G$112)*$G$7)-SUM($G521:AZ521),(('PTRM input'!$G$146+'PTRM input'!$G$112)*$G$7)/A4taxstdlife))</f>
        <v>n/a</v>
      </c>
      <c r="BB521" s="105" t="str">
        <f>IF(A4taxstdlife="n/a","n/a",IF(BB$3&gt;(A4taxstdlife+$E521),(('PTRM input'!$G$146+'PTRM input'!$G$112)*$G$7)-SUM($G521:BA521),(('PTRM input'!$G$146+'PTRM input'!$G$112)*$G$7)/A4taxstdlife))</f>
        <v>n/a</v>
      </c>
      <c r="BC521" s="105" t="str">
        <f>IF(A4taxstdlife="n/a","n/a",IF(BC$3&gt;(A4taxstdlife+$E521),(('PTRM input'!$G$146+'PTRM input'!$G$112)*$G$7)-SUM($G521:BB521),(('PTRM input'!$G$146+'PTRM input'!$G$112)*$G$7)/A4taxstdlife))</f>
        <v>n/a</v>
      </c>
      <c r="BD521" s="105" t="str">
        <f>IF(A4taxstdlife="n/a","n/a",IF(BD$3&gt;(A4taxstdlife+$E521),(('PTRM input'!$G$146+'PTRM input'!$G$112)*$G$7)-SUM($G521:BC521),(('PTRM input'!$G$146+'PTRM input'!$G$112)*$G$7)/A4taxstdlife))</f>
        <v>n/a</v>
      </c>
      <c r="BE521" s="105" t="str">
        <f>IF(A4taxstdlife="n/a","n/a",IF(BE$3&gt;(A4taxstdlife+$E521),(('PTRM input'!$G$146+'PTRM input'!$G$112)*$G$7)-SUM($G521:BD521),(('PTRM input'!$G$146+'PTRM input'!$G$112)*$G$7)/A4taxstdlife))</f>
        <v>n/a</v>
      </c>
      <c r="BF521" s="105" t="str">
        <f>IF(A4taxstdlife="n/a","n/a",IF(BF$3&gt;(A4taxstdlife+$E521),(('PTRM input'!$G$146+'PTRM input'!$G$112)*$G$7)-SUM($G521:BE521),(('PTRM input'!$G$146+'PTRM input'!$G$112)*$G$7)/A4taxstdlife))</f>
        <v>n/a</v>
      </c>
      <c r="BG521" s="105" t="str">
        <f>IF(A4taxstdlife="n/a","n/a",IF(BG$3&gt;(A4taxstdlife+$E521),(('PTRM input'!$G$146+'PTRM input'!$G$112)*$G$7)-SUM($G521:BF521),(('PTRM input'!$G$146+'PTRM input'!$G$112)*$G$7)/A4taxstdlife))</f>
        <v>n/a</v>
      </c>
      <c r="BH521" s="105" t="str">
        <f>IF(A4taxstdlife="n/a","n/a",IF(BH$3&gt;(A4taxstdlife+$E521),(('PTRM input'!$G$146+'PTRM input'!$G$112)*$G$7)-SUM($G521:BG521),(('PTRM input'!$G$146+'PTRM input'!$G$112)*$G$7)/A4taxstdlife))</f>
        <v>n/a</v>
      </c>
      <c r="BI521" s="105" t="str">
        <f>IF(A4taxstdlife="n/a","n/a",IF(BI$3&gt;(A4taxstdlife+$E521),(('PTRM input'!$G$146+'PTRM input'!$G$112)*$G$7)-SUM($G521:BH521),(('PTRM input'!$G$146+'PTRM input'!$G$112)*$G$7)/A4taxstdlife))</f>
        <v>n/a</v>
      </c>
      <c r="BJ521" s="17"/>
      <c r="BK521" s="17"/>
      <c r="BL521" s="17"/>
      <c r="BM521" s="17"/>
    </row>
    <row r="522" spans="1:65" s="4" customFormat="1" ht="12.75" customHeight="1" outlineLevel="2">
      <c r="A522" s="17"/>
      <c r="B522" s="17"/>
      <c r="C522" s="32"/>
      <c r="D522" s="930"/>
      <c r="E522" s="167">
        <v>2</v>
      </c>
      <c r="F522" s="34"/>
      <c r="G522" s="184"/>
      <c r="H522" s="185"/>
      <c r="I522" s="105" t="str">
        <f>IF(A4taxstdlife="n/a","n/a",IF(I$3&gt;(A4taxstdlife+$E522),(('PTRM input'!$H$146+'PTRM input'!$H$112)*$H$7)-SUM($H522:H522),(('PTRM input'!$H$146+'PTRM input'!$H$112)*$H$7)/A4taxstdlife))</f>
        <v>n/a</v>
      </c>
      <c r="J522" s="105" t="str">
        <f>IF(A4taxstdlife="n/a","n/a",IF(J$3&gt;(A4taxstdlife+$E522),(('PTRM input'!$H$146+'PTRM input'!$H$112)*$H$7)-SUM($H522:I522),(('PTRM input'!$H$146+'PTRM input'!$H$112)*$H$7)/A4taxstdlife))</f>
        <v>n/a</v>
      </c>
      <c r="K522" s="105" t="str">
        <f>IF(A4taxstdlife="n/a","n/a",IF(K$3&gt;(A4taxstdlife+$E522),(('PTRM input'!$H$146+'PTRM input'!$H$112)*$H$7)-SUM($H522:J522),(('PTRM input'!$H$146+'PTRM input'!$H$112)*$H$7)/A4taxstdlife))</f>
        <v>n/a</v>
      </c>
      <c r="L522" s="105" t="str">
        <f>IF(A4taxstdlife="n/a","n/a",IF(L$3&gt;(A4taxstdlife+$E522),(('PTRM input'!$H$146+'PTRM input'!$H$112)*$H$7)-SUM($H522:K522),(('PTRM input'!$H$146+'PTRM input'!$H$112)*$H$7)/A4taxstdlife))</f>
        <v>n/a</v>
      </c>
      <c r="M522" s="105" t="str">
        <f>IF(A4taxstdlife="n/a","n/a",IF(M$3&gt;(A4taxstdlife+$E522),(('PTRM input'!$H$146+'PTRM input'!$H$112)*$H$7)-SUM($H522:L522),(('PTRM input'!$H$146+'PTRM input'!$H$112)*$H$7)/A4taxstdlife))</f>
        <v>n/a</v>
      </c>
      <c r="N522" s="105" t="str">
        <f>IF(A4taxstdlife="n/a","n/a",IF(N$3&gt;(A4taxstdlife+$E522),(('PTRM input'!$H$146+'PTRM input'!$H$112)*$H$7)-SUM($H522:M522),(('PTRM input'!$H$146+'PTRM input'!$H$112)*$H$7)/A4taxstdlife))</f>
        <v>n/a</v>
      </c>
      <c r="O522" s="105" t="str">
        <f>IF(A4taxstdlife="n/a","n/a",IF(O$3&gt;(A4taxstdlife+$E522),(('PTRM input'!$H$146+'PTRM input'!$H$112)*$H$7)-SUM($H522:N522),(('PTRM input'!$H$146+'PTRM input'!$H$112)*$H$7)/A4taxstdlife))</f>
        <v>n/a</v>
      </c>
      <c r="P522" s="105" t="str">
        <f>IF(A4taxstdlife="n/a","n/a",IF(P$3&gt;(A4taxstdlife+$E522),(('PTRM input'!$H$146+'PTRM input'!$H$112)*$H$7)-SUM($H522:O522),(('PTRM input'!$H$146+'PTRM input'!$H$112)*$H$7)/A4taxstdlife))</f>
        <v>n/a</v>
      </c>
      <c r="Q522" s="105" t="str">
        <f>IF(A4taxstdlife="n/a","n/a",IF(Q$3&gt;(A4taxstdlife+$E522),(('PTRM input'!$H$146+'PTRM input'!$H$112)*$H$7)-SUM($H522:P522),(('PTRM input'!$H$146+'PTRM input'!$H$112)*$H$7)/A4taxstdlife))</f>
        <v>n/a</v>
      </c>
      <c r="R522" s="105" t="str">
        <f>IF(A4taxstdlife="n/a","n/a",IF(R$3&gt;(A4taxstdlife+$E522),(('PTRM input'!$H$146+'PTRM input'!$H$112)*$H$7)-SUM($H522:Q522),(('PTRM input'!$H$146+'PTRM input'!$H$112)*$H$7)/A4taxstdlife))</f>
        <v>n/a</v>
      </c>
      <c r="S522" s="105" t="str">
        <f>IF(A4taxstdlife="n/a","n/a",IF(S$3&gt;(A4taxstdlife+$E522),(('PTRM input'!$H$146+'PTRM input'!$H$112)*$H$7)-SUM($H522:R522),(('PTRM input'!$H$146+'PTRM input'!$H$112)*$H$7)/A4taxstdlife))</f>
        <v>n/a</v>
      </c>
      <c r="T522" s="105" t="str">
        <f>IF(A4taxstdlife="n/a","n/a",IF(T$3&gt;(A4taxstdlife+$E522),(('PTRM input'!$H$146+'PTRM input'!$H$112)*$H$7)-SUM($H522:S522),(('PTRM input'!$H$146+'PTRM input'!$H$112)*$H$7)/A4taxstdlife))</f>
        <v>n/a</v>
      </c>
      <c r="U522" s="105" t="str">
        <f>IF(A4taxstdlife="n/a","n/a",IF(U$3&gt;(A4taxstdlife+$E522),(('PTRM input'!$H$146+'PTRM input'!$H$112)*$H$7)-SUM($H522:T522),(('PTRM input'!$H$146+'PTRM input'!$H$112)*$H$7)/A4taxstdlife))</f>
        <v>n/a</v>
      </c>
      <c r="V522" s="105" t="str">
        <f>IF(A4taxstdlife="n/a","n/a",IF(V$3&gt;(A4taxstdlife+$E522),(('PTRM input'!$H$146+'PTRM input'!$H$112)*$H$7)-SUM($H522:U522),(('PTRM input'!$H$146+'PTRM input'!$H$112)*$H$7)/A4taxstdlife))</f>
        <v>n/a</v>
      </c>
      <c r="W522" s="105" t="str">
        <f>IF(A4taxstdlife="n/a","n/a",IF(W$3&gt;(A4taxstdlife+$E522),(('PTRM input'!$H$146+'PTRM input'!$H$112)*$H$7)-SUM($H522:V522),(('PTRM input'!$H$146+'PTRM input'!$H$112)*$H$7)/A4taxstdlife))</f>
        <v>n/a</v>
      </c>
      <c r="X522" s="105" t="str">
        <f>IF(A4taxstdlife="n/a","n/a",IF(X$3&gt;(A4taxstdlife+$E522),(('PTRM input'!$H$146+'PTRM input'!$H$112)*$H$7)-SUM($H522:W522),(('PTRM input'!$H$146+'PTRM input'!$H$112)*$H$7)/A4taxstdlife))</f>
        <v>n/a</v>
      </c>
      <c r="Y522" s="105" t="str">
        <f>IF(A4taxstdlife="n/a","n/a",IF(Y$3&gt;(A4taxstdlife+$E522),(('PTRM input'!$H$146+'PTRM input'!$H$112)*$H$7)-SUM($H522:X522),(('PTRM input'!$H$146+'PTRM input'!$H$112)*$H$7)/A4taxstdlife))</f>
        <v>n/a</v>
      </c>
      <c r="Z522" s="105" t="str">
        <f>IF(A4taxstdlife="n/a","n/a",IF(Z$3&gt;(A4taxstdlife+$E522),(('PTRM input'!$H$146+'PTRM input'!$H$112)*$H$7)-SUM($H522:Y522),(('PTRM input'!$H$146+'PTRM input'!$H$112)*$H$7)/A4taxstdlife))</f>
        <v>n/a</v>
      </c>
      <c r="AA522" s="105" t="str">
        <f>IF(A4taxstdlife="n/a","n/a",IF(AA$3&gt;(A4taxstdlife+$E522),(('PTRM input'!$H$146+'PTRM input'!$H$112)*$H$7)-SUM($H522:Z522),(('PTRM input'!$H$146+'PTRM input'!$H$112)*$H$7)/A4taxstdlife))</f>
        <v>n/a</v>
      </c>
      <c r="AB522" s="105" t="str">
        <f>IF(A4taxstdlife="n/a","n/a",IF(AB$3&gt;(A4taxstdlife+$E522),(('PTRM input'!$H$146+'PTRM input'!$H$112)*$H$7)-SUM($H522:AA522),(('PTRM input'!$H$146+'PTRM input'!$H$112)*$H$7)/A4taxstdlife))</f>
        <v>n/a</v>
      </c>
      <c r="AC522" s="105" t="str">
        <f>IF(A4taxstdlife="n/a","n/a",IF(AC$3&gt;(A4taxstdlife+$E522),(('PTRM input'!$H$146+'PTRM input'!$H$112)*$H$7)-SUM($H522:AB522),(('PTRM input'!$H$146+'PTRM input'!$H$112)*$H$7)/A4taxstdlife))</f>
        <v>n/a</v>
      </c>
      <c r="AD522" s="105" t="str">
        <f>IF(A4taxstdlife="n/a","n/a",IF(AD$3&gt;(A4taxstdlife+$E522),(('PTRM input'!$H$146+'PTRM input'!$H$112)*$H$7)-SUM($H522:AC522),(('PTRM input'!$H$146+'PTRM input'!$H$112)*$H$7)/A4taxstdlife))</f>
        <v>n/a</v>
      </c>
      <c r="AE522" s="105" t="str">
        <f>IF(A4taxstdlife="n/a","n/a",IF(AE$3&gt;(A4taxstdlife+$E522),(('PTRM input'!$H$146+'PTRM input'!$H$112)*$H$7)-SUM($H522:AD522),(('PTRM input'!$H$146+'PTRM input'!$H$112)*$H$7)/A4taxstdlife))</f>
        <v>n/a</v>
      </c>
      <c r="AF522" s="105" t="str">
        <f>IF(A4taxstdlife="n/a","n/a",IF(AF$3&gt;(A4taxstdlife+$E522),(('PTRM input'!$H$146+'PTRM input'!$H$112)*$H$7)-SUM($H522:AE522),(('PTRM input'!$H$146+'PTRM input'!$H$112)*$H$7)/A4taxstdlife))</f>
        <v>n/a</v>
      </c>
      <c r="AG522" s="105" t="str">
        <f>IF(A4taxstdlife="n/a","n/a",IF(AG$3&gt;(A4taxstdlife+$E522),(('PTRM input'!$H$146+'PTRM input'!$H$112)*$H$7)-SUM($H522:AF522),(('PTRM input'!$H$146+'PTRM input'!$H$112)*$H$7)/A4taxstdlife))</f>
        <v>n/a</v>
      </c>
      <c r="AH522" s="105" t="str">
        <f>IF(A4taxstdlife="n/a","n/a",IF(AH$3&gt;(A4taxstdlife+$E522),(('PTRM input'!$H$146+'PTRM input'!$H$112)*$H$7)-SUM($H522:AG522),(('PTRM input'!$H$146+'PTRM input'!$H$112)*$H$7)/A4taxstdlife))</f>
        <v>n/a</v>
      </c>
      <c r="AI522" s="105" t="str">
        <f>IF(A4taxstdlife="n/a","n/a",IF(AI$3&gt;(A4taxstdlife+$E522),(('PTRM input'!$H$146+'PTRM input'!$H$112)*$H$7)-SUM($H522:AH522),(('PTRM input'!$H$146+'PTRM input'!$H$112)*$H$7)/A4taxstdlife))</f>
        <v>n/a</v>
      </c>
      <c r="AJ522" s="105" t="str">
        <f>IF(A4taxstdlife="n/a","n/a",IF(AJ$3&gt;(A4taxstdlife+$E522),(('PTRM input'!$H$146+'PTRM input'!$H$112)*$H$7)-SUM($H522:AI522),(('PTRM input'!$H$146+'PTRM input'!$H$112)*$H$7)/A4taxstdlife))</f>
        <v>n/a</v>
      </c>
      <c r="AK522" s="105" t="str">
        <f>IF(A4taxstdlife="n/a","n/a",IF(AK$3&gt;(A4taxstdlife+$E522),(('PTRM input'!$H$146+'PTRM input'!$H$112)*$H$7)-SUM($H522:AJ522),(('PTRM input'!$H$146+'PTRM input'!$H$112)*$H$7)/A4taxstdlife))</f>
        <v>n/a</v>
      </c>
      <c r="AL522" s="105" t="str">
        <f>IF(A4taxstdlife="n/a","n/a",IF(AL$3&gt;(A4taxstdlife+$E522),(('PTRM input'!$H$146+'PTRM input'!$H$112)*$H$7)-SUM($H522:AK522),(('PTRM input'!$H$146+'PTRM input'!$H$112)*$H$7)/A4taxstdlife))</f>
        <v>n/a</v>
      </c>
      <c r="AM522" s="105" t="str">
        <f>IF(A4taxstdlife="n/a","n/a",IF(AM$3&gt;(A4taxstdlife+$E522),(('PTRM input'!$H$146+'PTRM input'!$H$112)*$H$7)-SUM($H522:AL522),(('PTRM input'!$H$146+'PTRM input'!$H$112)*$H$7)/A4taxstdlife))</f>
        <v>n/a</v>
      </c>
      <c r="AN522" s="105" t="str">
        <f>IF(A4taxstdlife="n/a","n/a",IF(AN$3&gt;(A4taxstdlife+$E522),(('PTRM input'!$H$146+'PTRM input'!$H$112)*$H$7)-SUM($H522:AM522),(('PTRM input'!$H$146+'PTRM input'!$H$112)*$H$7)/A4taxstdlife))</f>
        <v>n/a</v>
      </c>
      <c r="AO522" s="105" t="str">
        <f>IF(A4taxstdlife="n/a","n/a",IF(AO$3&gt;(A4taxstdlife+$E522),(('PTRM input'!$H$146+'PTRM input'!$H$112)*$H$7)-SUM($H522:AN522),(('PTRM input'!$H$146+'PTRM input'!$H$112)*$H$7)/A4taxstdlife))</f>
        <v>n/a</v>
      </c>
      <c r="AP522" s="105" t="str">
        <f>IF(A4taxstdlife="n/a","n/a",IF(AP$3&gt;(A4taxstdlife+$E522),(('PTRM input'!$H$146+'PTRM input'!$H$112)*$H$7)-SUM($H522:AO522),(('PTRM input'!$H$146+'PTRM input'!$H$112)*$H$7)/A4taxstdlife))</f>
        <v>n/a</v>
      </c>
      <c r="AQ522" s="105" t="str">
        <f>IF(A4taxstdlife="n/a","n/a",IF(AQ$3&gt;(A4taxstdlife+$E522),(('PTRM input'!$H$146+'PTRM input'!$H$112)*$H$7)-SUM($H522:AP522),(('PTRM input'!$H$146+'PTRM input'!$H$112)*$H$7)/A4taxstdlife))</f>
        <v>n/a</v>
      </c>
      <c r="AR522" s="105" t="str">
        <f>IF(A4taxstdlife="n/a","n/a",IF(AR$3&gt;(A4taxstdlife+$E522),(('PTRM input'!$H$146+'PTRM input'!$H$112)*$H$7)-SUM($H522:AQ522),(('PTRM input'!$H$146+'PTRM input'!$H$112)*$H$7)/A4taxstdlife))</f>
        <v>n/a</v>
      </c>
      <c r="AS522" s="105" t="str">
        <f>IF(A4taxstdlife="n/a","n/a",IF(AS$3&gt;(A4taxstdlife+$E522),(('PTRM input'!$H$146+'PTRM input'!$H$112)*$H$7)-SUM($H522:AR522),(('PTRM input'!$H$146+'PTRM input'!$H$112)*$H$7)/A4taxstdlife))</f>
        <v>n/a</v>
      </c>
      <c r="AT522" s="105" t="str">
        <f>IF(A4taxstdlife="n/a","n/a",IF(AT$3&gt;(A4taxstdlife+$E522),(('PTRM input'!$H$146+'PTRM input'!$H$112)*$H$7)-SUM($H522:AS522),(('PTRM input'!$H$146+'PTRM input'!$H$112)*$H$7)/A4taxstdlife))</f>
        <v>n/a</v>
      </c>
      <c r="AU522" s="105" t="str">
        <f>IF(A4taxstdlife="n/a","n/a",IF(AU$3&gt;(A4taxstdlife+$E522),(('PTRM input'!$H$146+'PTRM input'!$H$112)*$H$7)-SUM($H522:AT522),(('PTRM input'!$H$146+'PTRM input'!$H$112)*$H$7)/A4taxstdlife))</f>
        <v>n/a</v>
      </c>
      <c r="AV522" s="105" t="str">
        <f>IF(A4taxstdlife="n/a","n/a",IF(AV$3&gt;(A4taxstdlife+$E522),(('PTRM input'!$H$146+'PTRM input'!$H$112)*$H$7)-SUM($H522:AU522),(('PTRM input'!$H$146+'PTRM input'!$H$112)*$H$7)/A4taxstdlife))</f>
        <v>n/a</v>
      </c>
      <c r="AW522" s="105" t="str">
        <f>IF(A4taxstdlife="n/a","n/a",IF(AW$3&gt;(A4taxstdlife+$E522),(('PTRM input'!$H$146+'PTRM input'!$H$112)*$H$7)-SUM($H522:AV522),(('PTRM input'!$H$146+'PTRM input'!$H$112)*$H$7)/A4taxstdlife))</f>
        <v>n/a</v>
      </c>
      <c r="AX522" s="105" t="str">
        <f>IF(A4taxstdlife="n/a","n/a",IF(AX$3&gt;(A4taxstdlife+$E522),(('PTRM input'!$H$146+'PTRM input'!$H$112)*$H$7)-SUM($H522:AW522),(('PTRM input'!$H$146+'PTRM input'!$H$112)*$H$7)/A4taxstdlife))</f>
        <v>n/a</v>
      </c>
      <c r="AY522" s="105" t="str">
        <f>IF(A4taxstdlife="n/a","n/a",IF(AY$3&gt;(A4taxstdlife+$E522),(('PTRM input'!$H$146+'PTRM input'!$H$112)*$H$7)-SUM($H522:AX522),(('PTRM input'!$H$146+'PTRM input'!$H$112)*$H$7)/A4taxstdlife))</f>
        <v>n/a</v>
      </c>
      <c r="AZ522" s="105" t="str">
        <f>IF(A4taxstdlife="n/a","n/a",IF(AZ$3&gt;(A4taxstdlife+$E522),(('PTRM input'!$H$146+'PTRM input'!$H$112)*$H$7)-SUM($H522:AY522),(('PTRM input'!$H$146+'PTRM input'!$H$112)*$H$7)/A4taxstdlife))</f>
        <v>n/a</v>
      </c>
      <c r="BA522" s="105" t="str">
        <f>IF(A4taxstdlife="n/a","n/a",IF(BA$3&gt;(A4taxstdlife+$E522),(('PTRM input'!$H$146+'PTRM input'!$H$112)*$H$7)-SUM($H522:AZ522),(('PTRM input'!$H$146+'PTRM input'!$H$112)*$H$7)/A4taxstdlife))</f>
        <v>n/a</v>
      </c>
      <c r="BB522" s="105" t="str">
        <f>IF(A4taxstdlife="n/a","n/a",IF(BB$3&gt;(A4taxstdlife+$E522),(('PTRM input'!$H$146+'PTRM input'!$H$112)*$H$7)-SUM($H522:BA522),(('PTRM input'!$H$146+'PTRM input'!$H$112)*$H$7)/A4taxstdlife))</f>
        <v>n/a</v>
      </c>
      <c r="BC522" s="105" t="str">
        <f>IF(A4taxstdlife="n/a","n/a",IF(BC$3&gt;(A4taxstdlife+$E522),(('PTRM input'!$H$146+'PTRM input'!$H$112)*$H$7)-SUM($H522:BB522),(('PTRM input'!$H$146+'PTRM input'!$H$112)*$H$7)/A4taxstdlife))</f>
        <v>n/a</v>
      </c>
      <c r="BD522" s="105" t="str">
        <f>IF(A4taxstdlife="n/a","n/a",IF(BD$3&gt;(A4taxstdlife+$E522),(('PTRM input'!$H$146+'PTRM input'!$H$112)*$H$7)-SUM($H522:BC522),(('PTRM input'!$H$146+'PTRM input'!$H$112)*$H$7)/A4taxstdlife))</f>
        <v>n/a</v>
      </c>
      <c r="BE522" s="105" t="str">
        <f>IF(A4taxstdlife="n/a","n/a",IF(BE$3&gt;(A4taxstdlife+$E522),(('PTRM input'!$H$146+'PTRM input'!$H$112)*$H$7)-SUM($H522:BD522),(('PTRM input'!$H$146+'PTRM input'!$H$112)*$H$7)/A4taxstdlife))</f>
        <v>n/a</v>
      </c>
      <c r="BF522" s="105" t="str">
        <f>IF(A4taxstdlife="n/a","n/a",IF(BF$3&gt;(A4taxstdlife+$E522),(('PTRM input'!$H$146+'PTRM input'!$H$112)*$H$7)-SUM($H522:BE522),(('PTRM input'!$H$146+'PTRM input'!$H$112)*$H$7)/A4taxstdlife))</f>
        <v>n/a</v>
      </c>
      <c r="BG522" s="105" t="str">
        <f>IF(A4taxstdlife="n/a","n/a",IF(BG$3&gt;(A4taxstdlife+$E522),(('PTRM input'!$H$146+'PTRM input'!$H$112)*$H$7)-SUM($H522:BF522),(('PTRM input'!$H$146+'PTRM input'!$H$112)*$H$7)/A4taxstdlife))</f>
        <v>n/a</v>
      </c>
      <c r="BH522" s="105" t="str">
        <f>IF(A4taxstdlife="n/a","n/a",IF(BH$3&gt;(A4taxstdlife+$E522),(('PTRM input'!$H$146+'PTRM input'!$H$112)*$H$7)-SUM($H522:BG522),(('PTRM input'!$H$146+'PTRM input'!$H$112)*$H$7)/A4taxstdlife))</f>
        <v>n/a</v>
      </c>
      <c r="BI522" s="105" t="str">
        <f>IF(A4taxstdlife="n/a","n/a",IF(BI$3&gt;(A4taxstdlife+$E522),(('PTRM input'!$H$146+'PTRM input'!$H$112)*$H$7)-SUM($H522:BH522),(('PTRM input'!$H$146+'PTRM input'!$H$112)*$H$7)/A4taxstdlife))</f>
        <v>n/a</v>
      </c>
      <c r="BJ522" s="17"/>
      <c r="BK522" s="17"/>
      <c r="BL522" s="17"/>
      <c r="BM522" s="17"/>
    </row>
    <row r="523" spans="1:65" s="4" customFormat="1" ht="12.75" customHeight="1" outlineLevel="2">
      <c r="A523" s="17"/>
      <c r="B523" s="17"/>
      <c r="C523" s="32"/>
      <c r="D523" s="930"/>
      <c r="E523" s="167">
        <v>3</v>
      </c>
      <c r="F523" s="34"/>
      <c r="G523" s="184"/>
      <c r="H523" s="186"/>
      <c r="I523" s="185"/>
      <c r="J523" s="105" t="str">
        <f>IF(A4taxstdlife="n/a","n/a",IF(J$3&gt;(A4taxstdlife+$E523),(('PTRM input'!$I$146+'PTRM input'!$I$112)*$I$7)-SUM($I523:I523),(('PTRM input'!$I$146+'PTRM input'!$I$112)*$I$7)/A4taxstdlife))</f>
        <v>n/a</v>
      </c>
      <c r="K523" s="105" t="str">
        <f>IF(A4taxstdlife="n/a","n/a",IF(K$3&gt;(A4taxstdlife+$E523),(('PTRM input'!$I$146+'PTRM input'!$I$112)*$I$7)-SUM($I523:J523),(('PTRM input'!$I$146+'PTRM input'!$I$112)*$I$7)/A4taxstdlife))</f>
        <v>n/a</v>
      </c>
      <c r="L523" s="105" t="str">
        <f>IF(A4taxstdlife="n/a","n/a",IF(L$3&gt;(A4taxstdlife+$E523),(('PTRM input'!$I$146+'PTRM input'!$I$112)*$I$7)-SUM($I523:K523),(('PTRM input'!$I$146+'PTRM input'!$I$112)*$I$7)/A4taxstdlife))</f>
        <v>n/a</v>
      </c>
      <c r="M523" s="105" t="str">
        <f>IF(A4taxstdlife="n/a","n/a",IF(M$3&gt;(A4taxstdlife+$E523),(('PTRM input'!$I$146+'PTRM input'!$I$112)*$I$7)-SUM($I523:L523),(('PTRM input'!$I$146+'PTRM input'!$I$112)*$I$7)/A4taxstdlife))</f>
        <v>n/a</v>
      </c>
      <c r="N523" s="105" t="str">
        <f>IF(A4taxstdlife="n/a","n/a",IF(N$3&gt;(A4taxstdlife+$E523),(('PTRM input'!$I$146+'PTRM input'!$I$112)*$I$7)-SUM($I523:M523),(('PTRM input'!$I$146+'PTRM input'!$I$112)*$I$7)/A4taxstdlife))</f>
        <v>n/a</v>
      </c>
      <c r="O523" s="105" t="str">
        <f>IF(A4taxstdlife="n/a","n/a",IF(O$3&gt;(A4taxstdlife+$E523),(('PTRM input'!$I$146+'PTRM input'!$I$112)*$I$7)-SUM($I523:N523),(('PTRM input'!$I$146+'PTRM input'!$I$112)*$I$7)/A4taxstdlife))</f>
        <v>n/a</v>
      </c>
      <c r="P523" s="105" t="str">
        <f>IF(A4taxstdlife="n/a","n/a",IF(P$3&gt;(A4taxstdlife+$E523),(('PTRM input'!$I$146+'PTRM input'!$I$112)*$I$7)-SUM($I523:O523),(('PTRM input'!$I$146+'PTRM input'!$I$112)*$I$7)/A4taxstdlife))</f>
        <v>n/a</v>
      </c>
      <c r="Q523" s="105" t="str">
        <f>IF(A4taxstdlife="n/a","n/a",IF(Q$3&gt;(A4taxstdlife+$E523),(('PTRM input'!$I$146+'PTRM input'!$I$112)*$I$7)-SUM($I523:P523),(('PTRM input'!$I$146+'PTRM input'!$I$112)*$I$7)/A4taxstdlife))</f>
        <v>n/a</v>
      </c>
      <c r="R523" s="105" t="str">
        <f>IF(A4taxstdlife="n/a","n/a",IF(R$3&gt;(A4taxstdlife+$E523),(('PTRM input'!$I$146+'PTRM input'!$I$112)*$I$7)-SUM($I523:Q523),(('PTRM input'!$I$146+'PTRM input'!$I$112)*$I$7)/A4taxstdlife))</f>
        <v>n/a</v>
      </c>
      <c r="S523" s="105" t="str">
        <f>IF(A4taxstdlife="n/a","n/a",IF(S$3&gt;(A4taxstdlife+$E523),(('PTRM input'!$I$146+'PTRM input'!$I$112)*$I$7)-SUM($I523:R523),(('PTRM input'!$I$146+'PTRM input'!$I$112)*$I$7)/A4taxstdlife))</f>
        <v>n/a</v>
      </c>
      <c r="T523" s="105" t="str">
        <f>IF(A4taxstdlife="n/a","n/a",IF(T$3&gt;(A4taxstdlife+$E523),(('PTRM input'!$I$146+'PTRM input'!$I$112)*$I$7)-SUM($I523:S523),(('PTRM input'!$I$146+'PTRM input'!$I$112)*$I$7)/A4taxstdlife))</f>
        <v>n/a</v>
      </c>
      <c r="U523" s="105" t="str">
        <f>IF(A4taxstdlife="n/a","n/a",IF(U$3&gt;(A4taxstdlife+$E523),(('PTRM input'!$I$146+'PTRM input'!$I$112)*$I$7)-SUM($I523:T523),(('PTRM input'!$I$146+'PTRM input'!$I$112)*$I$7)/A4taxstdlife))</f>
        <v>n/a</v>
      </c>
      <c r="V523" s="105" t="str">
        <f>IF(A4taxstdlife="n/a","n/a",IF(V$3&gt;(A4taxstdlife+$E523),(('PTRM input'!$I$146+'PTRM input'!$I$112)*$I$7)-SUM($I523:U523),(('PTRM input'!$I$146+'PTRM input'!$I$112)*$I$7)/A4taxstdlife))</f>
        <v>n/a</v>
      </c>
      <c r="W523" s="105" t="str">
        <f>IF(A4taxstdlife="n/a","n/a",IF(W$3&gt;(A4taxstdlife+$E523),(('PTRM input'!$I$146+'PTRM input'!$I$112)*$I$7)-SUM($I523:V523),(('PTRM input'!$I$146+'PTRM input'!$I$112)*$I$7)/A4taxstdlife))</f>
        <v>n/a</v>
      </c>
      <c r="X523" s="105" t="str">
        <f>IF(A4taxstdlife="n/a","n/a",IF(X$3&gt;(A4taxstdlife+$E523),(('PTRM input'!$I$146+'PTRM input'!$I$112)*$I$7)-SUM($I523:W523),(('PTRM input'!$I$146+'PTRM input'!$I$112)*$I$7)/A4taxstdlife))</f>
        <v>n/a</v>
      </c>
      <c r="Y523" s="105" t="str">
        <f>IF(A4taxstdlife="n/a","n/a",IF(Y$3&gt;(A4taxstdlife+$E523),(('PTRM input'!$I$146+'PTRM input'!$I$112)*$I$7)-SUM($I523:X523),(('PTRM input'!$I$146+'PTRM input'!$I$112)*$I$7)/A4taxstdlife))</f>
        <v>n/a</v>
      </c>
      <c r="Z523" s="105" t="str">
        <f>IF(A4taxstdlife="n/a","n/a",IF(Z$3&gt;(A4taxstdlife+$E523),(('PTRM input'!$I$146+'PTRM input'!$I$112)*$I$7)-SUM($I523:Y523),(('PTRM input'!$I$146+'PTRM input'!$I$112)*$I$7)/A4taxstdlife))</f>
        <v>n/a</v>
      </c>
      <c r="AA523" s="105" t="str">
        <f>IF(A4taxstdlife="n/a","n/a",IF(AA$3&gt;(A4taxstdlife+$E523),(('PTRM input'!$I$146+'PTRM input'!$I$112)*$I$7)-SUM($I523:Z523),(('PTRM input'!$I$146+'PTRM input'!$I$112)*$I$7)/A4taxstdlife))</f>
        <v>n/a</v>
      </c>
      <c r="AB523" s="105" t="str">
        <f>IF(A4taxstdlife="n/a","n/a",IF(AB$3&gt;(A4taxstdlife+$E523),(('PTRM input'!$I$146+'PTRM input'!$I$112)*$I$7)-SUM($I523:AA523),(('PTRM input'!$I$146+'PTRM input'!$I$112)*$I$7)/A4taxstdlife))</f>
        <v>n/a</v>
      </c>
      <c r="AC523" s="105" t="str">
        <f>IF(A4taxstdlife="n/a","n/a",IF(AC$3&gt;(A4taxstdlife+$E523),(('PTRM input'!$I$146+'PTRM input'!$I$112)*$I$7)-SUM($I523:AB523),(('PTRM input'!$I$146+'PTRM input'!$I$112)*$I$7)/A4taxstdlife))</f>
        <v>n/a</v>
      </c>
      <c r="AD523" s="105" t="str">
        <f>IF(A4taxstdlife="n/a","n/a",IF(AD$3&gt;(A4taxstdlife+$E523),(('PTRM input'!$I$146+'PTRM input'!$I$112)*$I$7)-SUM($I523:AC523),(('PTRM input'!$I$146+'PTRM input'!$I$112)*$I$7)/A4taxstdlife))</f>
        <v>n/a</v>
      </c>
      <c r="AE523" s="105" t="str">
        <f>IF(A4taxstdlife="n/a","n/a",IF(AE$3&gt;(A4taxstdlife+$E523),(('PTRM input'!$I$146+'PTRM input'!$I$112)*$I$7)-SUM($I523:AD523),(('PTRM input'!$I$146+'PTRM input'!$I$112)*$I$7)/A4taxstdlife))</f>
        <v>n/a</v>
      </c>
      <c r="AF523" s="105" t="str">
        <f>IF(A4taxstdlife="n/a","n/a",IF(AF$3&gt;(A4taxstdlife+$E523),(('PTRM input'!$I$146+'PTRM input'!$I$112)*$I$7)-SUM($I523:AE523),(('PTRM input'!$I$146+'PTRM input'!$I$112)*$I$7)/A4taxstdlife))</f>
        <v>n/a</v>
      </c>
      <c r="AG523" s="105" t="str">
        <f>IF(A4taxstdlife="n/a","n/a",IF(AG$3&gt;(A4taxstdlife+$E523),(('PTRM input'!$I$146+'PTRM input'!$I$112)*$I$7)-SUM($I523:AF523),(('PTRM input'!$I$146+'PTRM input'!$I$112)*$I$7)/A4taxstdlife))</f>
        <v>n/a</v>
      </c>
      <c r="AH523" s="105" t="str">
        <f>IF(A4taxstdlife="n/a","n/a",IF(AH$3&gt;(A4taxstdlife+$E523),(('PTRM input'!$I$146+'PTRM input'!$I$112)*$I$7)-SUM($I523:AG523),(('PTRM input'!$I$146+'PTRM input'!$I$112)*$I$7)/A4taxstdlife))</f>
        <v>n/a</v>
      </c>
      <c r="AI523" s="105" t="str">
        <f>IF(A4taxstdlife="n/a","n/a",IF(AI$3&gt;(A4taxstdlife+$E523),(('PTRM input'!$I$146+'PTRM input'!$I$112)*$I$7)-SUM($I523:AH523),(('PTRM input'!$I$146+'PTRM input'!$I$112)*$I$7)/A4taxstdlife))</f>
        <v>n/a</v>
      </c>
      <c r="AJ523" s="105" t="str">
        <f>IF(A4taxstdlife="n/a","n/a",IF(AJ$3&gt;(A4taxstdlife+$E523),(('PTRM input'!$I$146+'PTRM input'!$I$112)*$I$7)-SUM($I523:AI523),(('PTRM input'!$I$146+'PTRM input'!$I$112)*$I$7)/A4taxstdlife))</f>
        <v>n/a</v>
      </c>
      <c r="AK523" s="105" t="str">
        <f>IF(A4taxstdlife="n/a","n/a",IF(AK$3&gt;(A4taxstdlife+$E523),(('PTRM input'!$I$146+'PTRM input'!$I$112)*$I$7)-SUM($I523:AJ523),(('PTRM input'!$I$146+'PTRM input'!$I$112)*$I$7)/A4taxstdlife))</f>
        <v>n/a</v>
      </c>
      <c r="AL523" s="105" t="str">
        <f>IF(A4taxstdlife="n/a","n/a",IF(AL$3&gt;(A4taxstdlife+$E523),(('PTRM input'!$I$146+'PTRM input'!$I$112)*$I$7)-SUM($I523:AK523),(('PTRM input'!$I$146+'PTRM input'!$I$112)*$I$7)/A4taxstdlife))</f>
        <v>n/a</v>
      </c>
      <c r="AM523" s="105" t="str">
        <f>IF(A4taxstdlife="n/a","n/a",IF(AM$3&gt;(A4taxstdlife+$E523),(('PTRM input'!$I$146+'PTRM input'!$I$112)*$I$7)-SUM($I523:AL523),(('PTRM input'!$I$146+'PTRM input'!$I$112)*$I$7)/A4taxstdlife))</f>
        <v>n/a</v>
      </c>
      <c r="AN523" s="105" t="str">
        <f>IF(A4taxstdlife="n/a","n/a",IF(AN$3&gt;(A4taxstdlife+$E523),(('PTRM input'!$I$146+'PTRM input'!$I$112)*$I$7)-SUM($I523:AM523),(('PTRM input'!$I$146+'PTRM input'!$I$112)*$I$7)/A4taxstdlife))</f>
        <v>n/a</v>
      </c>
      <c r="AO523" s="105" t="str">
        <f>IF(A4taxstdlife="n/a","n/a",IF(AO$3&gt;(A4taxstdlife+$E523),(('PTRM input'!$I$146+'PTRM input'!$I$112)*$I$7)-SUM($I523:AN523),(('PTRM input'!$I$146+'PTRM input'!$I$112)*$I$7)/A4taxstdlife))</f>
        <v>n/a</v>
      </c>
      <c r="AP523" s="105" t="str">
        <f>IF(A4taxstdlife="n/a","n/a",IF(AP$3&gt;(A4taxstdlife+$E523),(('PTRM input'!$I$146+'PTRM input'!$I$112)*$I$7)-SUM($I523:AO523),(('PTRM input'!$I$146+'PTRM input'!$I$112)*$I$7)/A4taxstdlife))</f>
        <v>n/a</v>
      </c>
      <c r="AQ523" s="105" t="str">
        <f>IF(A4taxstdlife="n/a","n/a",IF(AQ$3&gt;(A4taxstdlife+$E523),(('PTRM input'!$I$146+'PTRM input'!$I$112)*$I$7)-SUM($I523:AP523),(('PTRM input'!$I$146+'PTRM input'!$I$112)*$I$7)/A4taxstdlife))</f>
        <v>n/a</v>
      </c>
      <c r="AR523" s="105" t="str">
        <f>IF(A4taxstdlife="n/a","n/a",IF(AR$3&gt;(A4taxstdlife+$E523),(('PTRM input'!$I$146+'PTRM input'!$I$112)*$I$7)-SUM($I523:AQ523),(('PTRM input'!$I$146+'PTRM input'!$I$112)*$I$7)/A4taxstdlife))</f>
        <v>n/a</v>
      </c>
      <c r="AS523" s="105" t="str">
        <f>IF(A4taxstdlife="n/a","n/a",IF(AS$3&gt;(A4taxstdlife+$E523),(('PTRM input'!$I$146+'PTRM input'!$I$112)*$I$7)-SUM($I523:AR523),(('PTRM input'!$I$146+'PTRM input'!$I$112)*$I$7)/A4taxstdlife))</f>
        <v>n/a</v>
      </c>
      <c r="AT523" s="105" t="str">
        <f>IF(A4taxstdlife="n/a","n/a",IF(AT$3&gt;(A4taxstdlife+$E523),(('PTRM input'!$I$146+'PTRM input'!$I$112)*$I$7)-SUM($I523:AS523),(('PTRM input'!$I$146+'PTRM input'!$I$112)*$I$7)/A4taxstdlife))</f>
        <v>n/a</v>
      </c>
      <c r="AU523" s="105" t="str">
        <f>IF(A4taxstdlife="n/a","n/a",IF(AU$3&gt;(A4taxstdlife+$E523),(('PTRM input'!$I$146+'PTRM input'!$I$112)*$I$7)-SUM($I523:AT523),(('PTRM input'!$I$146+'PTRM input'!$I$112)*$I$7)/A4taxstdlife))</f>
        <v>n/a</v>
      </c>
      <c r="AV523" s="105" t="str">
        <f>IF(A4taxstdlife="n/a","n/a",IF(AV$3&gt;(A4taxstdlife+$E523),(('PTRM input'!$I$146+'PTRM input'!$I$112)*$I$7)-SUM($I523:AU523),(('PTRM input'!$I$146+'PTRM input'!$I$112)*$I$7)/A4taxstdlife))</f>
        <v>n/a</v>
      </c>
      <c r="AW523" s="105" t="str">
        <f>IF(A4taxstdlife="n/a","n/a",IF(AW$3&gt;(A4taxstdlife+$E523),(('PTRM input'!$I$146+'PTRM input'!$I$112)*$I$7)-SUM($I523:AV523),(('PTRM input'!$I$146+'PTRM input'!$I$112)*$I$7)/A4taxstdlife))</f>
        <v>n/a</v>
      </c>
      <c r="AX523" s="105" t="str">
        <f>IF(A4taxstdlife="n/a","n/a",IF(AX$3&gt;(A4taxstdlife+$E523),(('PTRM input'!$I$146+'PTRM input'!$I$112)*$I$7)-SUM($I523:AW523),(('PTRM input'!$I$146+'PTRM input'!$I$112)*$I$7)/A4taxstdlife))</f>
        <v>n/a</v>
      </c>
      <c r="AY523" s="105" t="str">
        <f>IF(A4taxstdlife="n/a","n/a",IF(AY$3&gt;(A4taxstdlife+$E523),(('PTRM input'!$I$146+'PTRM input'!$I$112)*$I$7)-SUM($I523:AX523),(('PTRM input'!$I$146+'PTRM input'!$I$112)*$I$7)/A4taxstdlife))</f>
        <v>n/a</v>
      </c>
      <c r="AZ523" s="105" t="str">
        <f>IF(A4taxstdlife="n/a","n/a",IF(AZ$3&gt;(A4taxstdlife+$E523),(('PTRM input'!$I$146+'PTRM input'!$I$112)*$I$7)-SUM($I523:AY523),(('PTRM input'!$I$146+'PTRM input'!$I$112)*$I$7)/A4taxstdlife))</f>
        <v>n/a</v>
      </c>
      <c r="BA523" s="105" t="str">
        <f>IF(A4taxstdlife="n/a","n/a",IF(BA$3&gt;(A4taxstdlife+$E523),(('PTRM input'!$I$146+'PTRM input'!$I$112)*$I$7)-SUM($I523:AZ523),(('PTRM input'!$I$146+'PTRM input'!$I$112)*$I$7)/A4taxstdlife))</f>
        <v>n/a</v>
      </c>
      <c r="BB523" s="105" t="str">
        <f>IF(A4taxstdlife="n/a","n/a",IF(BB$3&gt;(A4taxstdlife+$E523),(('PTRM input'!$I$146+'PTRM input'!$I$112)*$I$7)-SUM($I523:BA523),(('PTRM input'!$I$146+'PTRM input'!$I$112)*$I$7)/A4taxstdlife))</f>
        <v>n/a</v>
      </c>
      <c r="BC523" s="105" t="str">
        <f>IF(A4taxstdlife="n/a","n/a",IF(BC$3&gt;(A4taxstdlife+$E523),(('PTRM input'!$I$146+'PTRM input'!$I$112)*$I$7)-SUM($I523:BB523),(('PTRM input'!$I$146+'PTRM input'!$I$112)*$I$7)/A4taxstdlife))</f>
        <v>n/a</v>
      </c>
      <c r="BD523" s="105" t="str">
        <f>IF(A4taxstdlife="n/a","n/a",IF(BD$3&gt;(A4taxstdlife+$E523),(('PTRM input'!$I$146+'PTRM input'!$I$112)*$I$7)-SUM($I523:BC523),(('PTRM input'!$I$146+'PTRM input'!$I$112)*$I$7)/A4taxstdlife))</f>
        <v>n/a</v>
      </c>
      <c r="BE523" s="105" t="str">
        <f>IF(A4taxstdlife="n/a","n/a",IF(BE$3&gt;(A4taxstdlife+$E523),(('PTRM input'!$I$146+'PTRM input'!$I$112)*$I$7)-SUM($I523:BD523),(('PTRM input'!$I$146+'PTRM input'!$I$112)*$I$7)/A4taxstdlife))</f>
        <v>n/a</v>
      </c>
      <c r="BF523" s="105" t="str">
        <f>IF(A4taxstdlife="n/a","n/a",IF(BF$3&gt;(A4taxstdlife+$E523),(('PTRM input'!$I$146+'PTRM input'!$I$112)*$I$7)-SUM($I523:BE523),(('PTRM input'!$I$146+'PTRM input'!$I$112)*$I$7)/A4taxstdlife))</f>
        <v>n/a</v>
      </c>
      <c r="BG523" s="105" t="str">
        <f>IF(A4taxstdlife="n/a","n/a",IF(BG$3&gt;(A4taxstdlife+$E523),(('PTRM input'!$I$146+'PTRM input'!$I$112)*$I$7)-SUM($I523:BF523),(('PTRM input'!$I$146+'PTRM input'!$I$112)*$I$7)/A4taxstdlife))</f>
        <v>n/a</v>
      </c>
      <c r="BH523" s="105" t="str">
        <f>IF(A4taxstdlife="n/a","n/a",IF(BH$3&gt;(A4taxstdlife+$E523),(('PTRM input'!$I$146+'PTRM input'!$I$112)*$I$7)-SUM($I523:BG523),(('PTRM input'!$I$146+'PTRM input'!$I$112)*$I$7)/A4taxstdlife))</f>
        <v>n/a</v>
      </c>
      <c r="BI523" s="105" t="str">
        <f>IF(A4taxstdlife="n/a","n/a",IF(BI$3&gt;(A4taxstdlife+$E523),(('PTRM input'!$I$146+'PTRM input'!$I$112)*$I$7)-SUM($I523:BH523),(('PTRM input'!$I$146+'PTRM input'!$I$112)*$I$7)/A4taxstdlife))</f>
        <v>n/a</v>
      </c>
      <c r="BJ523" s="17"/>
      <c r="BK523" s="17"/>
      <c r="BL523" s="17"/>
      <c r="BM523" s="17"/>
    </row>
    <row r="524" spans="1:65" s="4" customFormat="1" ht="12.75" customHeight="1" outlineLevel="2">
      <c r="A524" s="17"/>
      <c r="B524" s="17"/>
      <c r="C524" s="32"/>
      <c r="D524" s="930"/>
      <c r="E524" s="167">
        <v>4</v>
      </c>
      <c r="F524" s="34"/>
      <c r="G524" s="184"/>
      <c r="H524" s="186"/>
      <c r="I524" s="186"/>
      <c r="J524" s="185"/>
      <c r="K524" s="105" t="str">
        <f>IF(A4taxstdlife="n/a","n/a",IF(K$3&gt;(A4taxstdlife+$E524),(('PTRM input'!$J$146+'PTRM input'!$J$112)*$J$7)-SUM($J524:J524),(('PTRM input'!$J$146+'PTRM input'!$J$112)*$J$7)/A4taxstdlife))</f>
        <v>n/a</v>
      </c>
      <c r="L524" s="105" t="str">
        <f>IF(A4taxstdlife="n/a","n/a",IF(L$3&gt;(A4taxstdlife+$E524),(('PTRM input'!$J$146+'PTRM input'!$J$112)*$J$7)-SUM($J524:K524),(('PTRM input'!$J$146+'PTRM input'!$J$112)*$J$7)/A4taxstdlife))</f>
        <v>n/a</v>
      </c>
      <c r="M524" s="105" t="str">
        <f>IF(A4taxstdlife="n/a","n/a",IF(M$3&gt;(A4taxstdlife+$E524),(('PTRM input'!$J$146+'PTRM input'!$J$112)*$J$7)-SUM($J524:L524),(('PTRM input'!$J$146+'PTRM input'!$J$112)*$J$7)/A4taxstdlife))</f>
        <v>n/a</v>
      </c>
      <c r="N524" s="105" t="str">
        <f>IF(A4taxstdlife="n/a","n/a",IF(N$3&gt;(A4taxstdlife+$E524),(('PTRM input'!$J$146+'PTRM input'!$J$112)*$J$7)-SUM($J524:M524),(('PTRM input'!$J$146+'PTRM input'!$J$112)*$J$7)/A4taxstdlife))</f>
        <v>n/a</v>
      </c>
      <c r="O524" s="105" t="str">
        <f>IF(A4taxstdlife="n/a","n/a",IF(O$3&gt;(A4taxstdlife+$E524),(('PTRM input'!$J$146+'PTRM input'!$J$112)*$J$7)-SUM($J524:N524),(('PTRM input'!$J$146+'PTRM input'!$J$112)*$J$7)/A4taxstdlife))</f>
        <v>n/a</v>
      </c>
      <c r="P524" s="105" t="str">
        <f>IF(A4taxstdlife="n/a","n/a",IF(P$3&gt;(A4taxstdlife+$E524),(('PTRM input'!$J$146+'PTRM input'!$J$112)*$J$7)-SUM($J524:O524),(('PTRM input'!$J$146+'PTRM input'!$J$112)*$J$7)/A4taxstdlife))</f>
        <v>n/a</v>
      </c>
      <c r="Q524" s="105" t="str">
        <f>IF(A4taxstdlife="n/a","n/a",IF(Q$3&gt;(A4taxstdlife+$E524),(('PTRM input'!$J$146+'PTRM input'!$J$112)*$J$7)-SUM($J524:P524),(('PTRM input'!$J$146+'PTRM input'!$J$112)*$J$7)/A4taxstdlife))</f>
        <v>n/a</v>
      </c>
      <c r="R524" s="105" t="str">
        <f>IF(A4taxstdlife="n/a","n/a",IF(R$3&gt;(A4taxstdlife+$E524),(('PTRM input'!$J$146+'PTRM input'!$J$112)*$J$7)-SUM($J524:Q524),(('PTRM input'!$J$146+'PTRM input'!$J$112)*$J$7)/A4taxstdlife))</f>
        <v>n/a</v>
      </c>
      <c r="S524" s="105" t="str">
        <f>IF(A4taxstdlife="n/a","n/a",IF(S$3&gt;(A4taxstdlife+$E524),(('PTRM input'!$J$146+'PTRM input'!$J$112)*$J$7)-SUM($J524:R524),(('PTRM input'!$J$146+'PTRM input'!$J$112)*$J$7)/A4taxstdlife))</f>
        <v>n/a</v>
      </c>
      <c r="T524" s="105" t="str">
        <f>IF(A4taxstdlife="n/a","n/a",IF(T$3&gt;(A4taxstdlife+$E524),(('PTRM input'!$J$146+'PTRM input'!$J$112)*$J$7)-SUM($J524:S524),(('PTRM input'!$J$146+'PTRM input'!$J$112)*$J$7)/A4taxstdlife))</f>
        <v>n/a</v>
      </c>
      <c r="U524" s="105" t="str">
        <f>IF(A4taxstdlife="n/a","n/a",IF(U$3&gt;(A4taxstdlife+$E524),(('PTRM input'!$J$146+'PTRM input'!$J$112)*$J$7)-SUM($J524:T524),(('PTRM input'!$J$146+'PTRM input'!$J$112)*$J$7)/A4taxstdlife))</f>
        <v>n/a</v>
      </c>
      <c r="V524" s="105" t="str">
        <f>IF(A4taxstdlife="n/a","n/a",IF(V$3&gt;(A4taxstdlife+$E524),(('PTRM input'!$J$146+'PTRM input'!$J$112)*$J$7)-SUM($J524:U524),(('PTRM input'!$J$146+'PTRM input'!$J$112)*$J$7)/A4taxstdlife))</f>
        <v>n/a</v>
      </c>
      <c r="W524" s="105" t="str">
        <f>IF(A4taxstdlife="n/a","n/a",IF(W$3&gt;(A4taxstdlife+$E524),(('PTRM input'!$J$146+'PTRM input'!$J$112)*$J$7)-SUM($J524:V524),(('PTRM input'!$J$146+'PTRM input'!$J$112)*$J$7)/A4taxstdlife))</f>
        <v>n/a</v>
      </c>
      <c r="X524" s="105" t="str">
        <f>IF(A4taxstdlife="n/a","n/a",IF(X$3&gt;(A4taxstdlife+$E524),(('PTRM input'!$J$146+'PTRM input'!$J$112)*$J$7)-SUM($J524:W524),(('PTRM input'!$J$146+'PTRM input'!$J$112)*$J$7)/A4taxstdlife))</f>
        <v>n/a</v>
      </c>
      <c r="Y524" s="105" t="str">
        <f>IF(A4taxstdlife="n/a","n/a",IF(Y$3&gt;(A4taxstdlife+$E524),(('PTRM input'!$J$146+'PTRM input'!$J$112)*$J$7)-SUM($J524:X524),(('PTRM input'!$J$146+'PTRM input'!$J$112)*$J$7)/A4taxstdlife))</f>
        <v>n/a</v>
      </c>
      <c r="Z524" s="105" t="str">
        <f>IF(A4taxstdlife="n/a","n/a",IF(Z$3&gt;(A4taxstdlife+$E524),(('PTRM input'!$J$146+'PTRM input'!$J$112)*$J$7)-SUM($J524:Y524),(('PTRM input'!$J$146+'PTRM input'!$J$112)*$J$7)/A4taxstdlife))</f>
        <v>n/a</v>
      </c>
      <c r="AA524" s="105" t="str">
        <f>IF(A4taxstdlife="n/a","n/a",IF(AA$3&gt;(A4taxstdlife+$E524),(('PTRM input'!$J$146+'PTRM input'!$J$112)*$J$7)-SUM($J524:Z524),(('PTRM input'!$J$146+'PTRM input'!$J$112)*$J$7)/A4taxstdlife))</f>
        <v>n/a</v>
      </c>
      <c r="AB524" s="105" t="str">
        <f>IF(A4taxstdlife="n/a","n/a",IF(AB$3&gt;(A4taxstdlife+$E524),(('PTRM input'!$J$146+'PTRM input'!$J$112)*$J$7)-SUM($J524:AA524),(('PTRM input'!$J$146+'PTRM input'!$J$112)*$J$7)/A4taxstdlife))</f>
        <v>n/a</v>
      </c>
      <c r="AC524" s="105" t="str">
        <f>IF(A4taxstdlife="n/a","n/a",IF(AC$3&gt;(A4taxstdlife+$E524),(('PTRM input'!$J$146+'PTRM input'!$J$112)*$J$7)-SUM($J524:AB524),(('PTRM input'!$J$146+'PTRM input'!$J$112)*$J$7)/A4taxstdlife))</f>
        <v>n/a</v>
      </c>
      <c r="AD524" s="105" t="str">
        <f>IF(A4taxstdlife="n/a","n/a",IF(AD$3&gt;(A4taxstdlife+$E524),(('PTRM input'!$J$146+'PTRM input'!$J$112)*$J$7)-SUM($J524:AC524),(('PTRM input'!$J$146+'PTRM input'!$J$112)*$J$7)/A4taxstdlife))</f>
        <v>n/a</v>
      </c>
      <c r="AE524" s="105" t="str">
        <f>IF(A4taxstdlife="n/a","n/a",IF(AE$3&gt;(A4taxstdlife+$E524),(('PTRM input'!$J$146+'PTRM input'!$J$112)*$J$7)-SUM($J524:AD524),(('PTRM input'!$J$146+'PTRM input'!$J$112)*$J$7)/A4taxstdlife))</f>
        <v>n/a</v>
      </c>
      <c r="AF524" s="105" t="str">
        <f>IF(A4taxstdlife="n/a","n/a",IF(AF$3&gt;(A4taxstdlife+$E524),(('PTRM input'!$J$146+'PTRM input'!$J$112)*$J$7)-SUM($J524:AE524),(('PTRM input'!$J$146+'PTRM input'!$J$112)*$J$7)/A4taxstdlife))</f>
        <v>n/a</v>
      </c>
      <c r="AG524" s="105" t="str">
        <f>IF(A4taxstdlife="n/a","n/a",IF(AG$3&gt;(A4taxstdlife+$E524),(('PTRM input'!$J$146+'PTRM input'!$J$112)*$J$7)-SUM($J524:AF524),(('PTRM input'!$J$146+'PTRM input'!$J$112)*$J$7)/A4taxstdlife))</f>
        <v>n/a</v>
      </c>
      <c r="AH524" s="105" t="str">
        <f>IF(A4taxstdlife="n/a","n/a",IF(AH$3&gt;(A4taxstdlife+$E524),(('PTRM input'!$J$146+'PTRM input'!$J$112)*$J$7)-SUM($J524:AG524),(('PTRM input'!$J$146+'PTRM input'!$J$112)*$J$7)/A4taxstdlife))</f>
        <v>n/a</v>
      </c>
      <c r="AI524" s="105" t="str">
        <f>IF(A4taxstdlife="n/a","n/a",IF(AI$3&gt;(A4taxstdlife+$E524),(('PTRM input'!$J$146+'PTRM input'!$J$112)*$J$7)-SUM($J524:AH524),(('PTRM input'!$J$146+'PTRM input'!$J$112)*$J$7)/A4taxstdlife))</f>
        <v>n/a</v>
      </c>
      <c r="AJ524" s="105" t="str">
        <f>IF(A4taxstdlife="n/a","n/a",IF(AJ$3&gt;(A4taxstdlife+$E524),(('PTRM input'!$J$146+'PTRM input'!$J$112)*$J$7)-SUM($J524:AI524),(('PTRM input'!$J$146+'PTRM input'!$J$112)*$J$7)/A4taxstdlife))</f>
        <v>n/a</v>
      </c>
      <c r="AK524" s="105" t="str">
        <f>IF(A4taxstdlife="n/a","n/a",IF(AK$3&gt;(A4taxstdlife+$E524),(('PTRM input'!$J$146+'PTRM input'!$J$112)*$J$7)-SUM($J524:AJ524),(('PTRM input'!$J$146+'PTRM input'!$J$112)*$J$7)/A4taxstdlife))</f>
        <v>n/a</v>
      </c>
      <c r="AL524" s="105" t="str">
        <f>IF(A4taxstdlife="n/a","n/a",IF(AL$3&gt;(A4taxstdlife+$E524),(('PTRM input'!$J$146+'PTRM input'!$J$112)*$J$7)-SUM($J524:AK524),(('PTRM input'!$J$146+'PTRM input'!$J$112)*$J$7)/A4taxstdlife))</f>
        <v>n/a</v>
      </c>
      <c r="AM524" s="105" t="str">
        <f>IF(A4taxstdlife="n/a","n/a",IF(AM$3&gt;(A4taxstdlife+$E524),(('PTRM input'!$J$146+'PTRM input'!$J$112)*$J$7)-SUM($J524:AL524),(('PTRM input'!$J$146+'PTRM input'!$J$112)*$J$7)/A4taxstdlife))</f>
        <v>n/a</v>
      </c>
      <c r="AN524" s="105" t="str">
        <f>IF(A4taxstdlife="n/a","n/a",IF(AN$3&gt;(A4taxstdlife+$E524),(('PTRM input'!$J$146+'PTRM input'!$J$112)*$J$7)-SUM($J524:AM524),(('PTRM input'!$J$146+'PTRM input'!$J$112)*$J$7)/A4taxstdlife))</f>
        <v>n/a</v>
      </c>
      <c r="AO524" s="105" t="str">
        <f>IF(A4taxstdlife="n/a","n/a",IF(AO$3&gt;(A4taxstdlife+$E524),(('PTRM input'!$J$146+'PTRM input'!$J$112)*$J$7)-SUM($J524:AN524),(('PTRM input'!$J$146+'PTRM input'!$J$112)*$J$7)/A4taxstdlife))</f>
        <v>n/a</v>
      </c>
      <c r="AP524" s="105" t="str">
        <f>IF(A4taxstdlife="n/a","n/a",IF(AP$3&gt;(A4taxstdlife+$E524),(('PTRM input'!$J$146+'PTRM input'!$J$112)*$J$7)-SUM($J524:AO524),(('PTRM input'!$J$146+'PTRM input'!$J$112)*$J$7)/A4taxstdlife))</f>
        <v>n/a</v>
      </c>
      <c r="AQ524" s="105" t="str">
        <f>IF(A4taxstdlife="n/a","n/a",IF(AQ$3&gt;(A4taxstdlife+$E524),(('PTRM input'!$J$146+'PTRM input'!$J$112)*$J$7)-SUM($J524:AP524),(('PTRM input'!$J$146+'PTRM input'!$J$112)*$J$7)/A4taxstdlife))</f>
        <v>n/a</v>
      </c>
      <c r="AR524" s="105" t="str">
        <f>IF(A4taxstdlife="n/a","n/a",IF(AR$3&gt;(A4taxstdlife+$E524),(('PTRM input'!$J$146+'PTRM input'!$J$112)*$J$7)-SUM($J524:AQ524),(('PTRM input'!$J$146+'PTRM input'!$J$112)*$J$7)/A4taxstdlife))</f>
        <v>n/a</v>
      </c>
      <c r="AS524" s="105" t="str">
        <f>IF(A4taxstdlife="n/a","n/a",IF(AS$3&gt;(A4taxstdlife+$E524),(('PTRM input'!$J$146+'PTRM input'!$J$112)*$J$7)-SUM($J524:AR524),(('PTRM input'!$J$146+'PTRM input'!$J$112)*$J$7)/A4taxstdlife))</f>
        <v>n/a</v>
      </c>
      <c r="AT524" s="105" t="str">
        <f>IF(A4taxstdlife="n/a","n/a",IF(AT$3&gt;(A4taxstdlife+$E524),(('PTRM input'!$J$146+'PTRM input'!$J$112)*$J$7)-SUM($J524:AS524),(('PTRM input'!$J$146+'PTRM input'!$J$112)*$J$7)/A4taxstdlife))</f>
        <v>n/a</v>
      </c>
      <c r="AU524" s="105" t="str">
        <f>IF(A4taxstdlife="n/a","n/a",IF(AU$3&gt;(A4taxstdlife+$E524),(('PTRM input'!$J$146+'PTRM input'!$J$112)*$J$7)-SUM($J524:AT524),(('PTRM input'!$J$146+'PTRM input'!$J$112)*$J$7)/A4taxstdlife))</f>
        <v>n/a</v>
      </c>
      <c r="AV524" s="105" t="str">
        <f>IF(A4taxstdlife="n/a","n/a",IF(AV$3&gt;(A4taxstdlife+$E524),(('PTRM input'!$J$146+'PTRM input'!$J$112)*$J$7)-SUM($J524:AU524),(('PTRM input'!$J$146+'PTRM input'!$J$112)*$J$7)/A4taxstdlife))</f>
        <v>n/a</v>
      </c>
      <c r="AW524" s="105" t="str">
        <f>IF(A4taxstdlife="n/a","n/a",IF(AW$3&gt;(A4taxstdlife+$E524),(('PTRM input'!$J$146+'PTRM input'!$J$112)*$J$7)-SUM($J524:AV524),(('PTRM input'!$J$146+'PTRM input'!$J$112)*$J$7)/A4taxstdlife))</f>
        <v>n/a</v>
      </c>
      <c r="AX524" s="105" t="str">
        <f>IF(A4taxstdlife="n/a","n/a",IF(AX$3&gt;(A4taxstdlife+$E524),(('PTRM input'!$J$146+'PTRM input'!$J$112)*$J$7)-SUM($J524:AW524),(('PTRM input'!$J$146+'PTRM input'!$J$112)*$J$7)/A4taxstdlife))</f>
        <v>n/a</v>
      </c>
      <c r="AY524" s="105" t="str">
        <f>IF(A4taxstdlife="n/a","n/a",IF(AY$3&gt;(A4taxstdlife+$E524),(('PTRM input'!$J$146+'PTRM input'!$J$112)*$J$7)-SUM($J524:AX524),(('PTRM input'!$J$146+'PTRM input'!$J$112)*$J$7)/A4taxstdlife))</f>
        <v>n/a</v>
      </c>
      <c r="AZ524" s="105" t="str">
        <f>IF(A4taxstdlife="n/a","n/a",IF(AZ$3&gt;(A4taxstdlife+$E524),(('PTRM input'!$J$146+'PTRM input'!$J$112)*$J$7)-SUM($J524:AY524),(('PTRM input'!$J$146+'PTRM input'!$J$112)*$J$7)/A4taxstdlife))</f>
        <v>n/a</v>
      </c>
      <c r="BA524" s="105" t="str">
        <f>IF(A4taxstdlife="n/a","n/a",IF(BA$3&gt;(A4taxstdlife+$E524),(('PTRM input'!$J$146+'PTRM input'!$J$112)*$J$7)-SUM($J524:AZ524),(('PTRM input'!$J$146+'PTRM input'!$J$112)*$J$7)/A4taxstdlife))</f>
        <v>n/a</v>
      </c>
      <c r="BB524" s="105" t="str">
        <f>IF(A4taxstdlife="n/a","n/a",IF(BB$3&gt;(A4taxstdlife+$E524),(('PTRM input'!$J$146+'PTRM input'!$J$112)*$J$7)-SUM($J524:BA524),(('PTRM input'!$J$146+'PTRM input'!$J$112)*$J$7)/A4taxstdlife))</f>
        <v>n/a</v>
      </c>
      <c r="BC524" s="105" t="str">
        <f>IF(A4taxstdlife="n/a","n/a",IF(BC$3&gt;(A4taxstdlife+$E524),(('PTRM input'!$J$146+'PTRM input'!$J$112)*$J$7)-SUM($J524:BB524),(('PTRM input'!$J$146+'PTRM input'!$J$112)*$J$7)/A4taxstdlife))</f>
        <v>n/a</v>
      </c>
      <c r="BD524" s="105" t="str">
        <f>IF(A4taxstdlife="n/a","n/a",IF(BD$3&gt;(A4taxstdlife+$E524),(('PTRM input'!$J$146+'PTRM input'!$J$112)*$J$7)-SUM($J524:BC524),(('PTRM input'!$J$146+'PTRM input'!$J$112)*$J$7)/A4taxstdlife))</f>
        <v>n/a</v>
      </c>
      <c r="BE524" s="105" t="str">
        <f>IF(A4taxstdlife="n/a","n/a",IF(BE$3&gt;(A4taxstdlife+$E524),(('PTRM input'!$J$146+'PTRM input'!$J$112)*$J$7)-SUM($J524:BD524),(('PTRM input'!$J$146+'PTRM input'!$J$112)*$J$7)/A4taxstdlife))</f>
        <v>n/a</v>
      </c>
      <c r="BF524" s="105" t="str">
        <f>IF(A4taxstdlife="n/a","n/a",IF(BF$3&gt;(A4taxstdlife+$E524),(('PTRM input'!$J$146+'PTRM input'!$J$112)*$J$7)-SUM($J524:BE524),(('PTRM input'!$J$146+'PTRM input'!$J$112)*$J$7)/A4taxstdlife))</f>
        <v>n/a</v>
      </c>
      <c r="BG524" s="105" t="str">
        <f>IF(A4taxstdlife="n/a","n/a",IF(BG$3&gt;(A4taxstdlife+$E524),(('PTRM input'!$J$146+'PTRM input'!$J$112)*$J$7)-SUM($J524:BF524),(('PTRM input'!$J$146+'PTRM input'!$J$112)*$J$7)/A4taxstdlife))</f>
        <v>n/a</v>
      </c>
      <c r="BH524" s="105" t="str">
        <f>IF(A4taxstdlife="n/a","n/a",IF(BH$3&gt;(A4taxstdlife+$E524),(('PTRM input'!$J$146+'PTRM input'!$J$112)*$J$7)-SUM($J524:BG524),(('PTRM input'!$J$146+'PTRM input'!$J$112)*$J$7)/A4taxstdlife))</f>
        <v>n/a</v>
      </c>
      <c r="BI524" s="105" t="str">
        <f>IF(A4taxstdlife="n/a","n/a",IF(BI$3&gt;(A4taxstdlife+$E524),(('PTRM input'!$J$146+'PTRM input'!$J$112)*$J$7)-SUM($J524:BH524),(('PTRM input'!$J$146+'PTRM input'!$J$112)*$J$7)/A4taxstdlife))</f>
        <v>n/a</v>
      </c>
      <c r="BJ524" s="17"/>
      <c r="BK524" s="17"/>
      <c r="BL524" s="17"/>
      <c r="BM524" s="17"/>
    </row>
    <row r="525" spans="1:65" s="4" customFormat="1" ht="12.75" customHeight="1" outlineLevel="2">
      <c r="A525" s="17"/>
      <c r="B525" s="17"/>
      <c r="C525" s="32"/>
      <c r="D525" s="930"/>
      <c r="E525" s="167">
        <v>5</v>
      </c>
      <c r="F525" s="34"/>
      <c r="G525" s="184"/>
      <c r="H525" s="186"/>
      <c r="I525" s="186"/>
      <c r="J525" s="186"/>
      <c r="K525" s="185"/>
      <c r="L525" s="105" t="str">
        <f>IF(A4taxstdlife="n/a","n/a",IF(L$3&gt;(A4taxstdlife+$E525),(('PTRM input'!$K$146+'PTRM input'!$K$112)*$K$7)-SUM($K525:K525),(('PTRM input'!$K$146+'PTRM input'!$K$112)*$K$7)/A4taxstdlife))</f>
        <v>n/a</v>
      </c>
      <c r="M525" s="105" t="str">
        <f>IF(A4taxstdlife="n/a","n/a",IF(M$3&gt;(A4taxstdlife+$E525),(('PTRM input'!$K$146+'PTRM input'!$K$112)*$K$7)-SUM($K525:L525),(('PTRM input'!$K$146+'PTRM input'!$K$112)*$K$7)/A4taxstdlife))</f>
        <v>n/a</v>
      </c>
      <c r="N525" s="105" t="str">
        <f>IF(A4taxstdlife="n/a","n/a",IF(N$3&gt;(A4taxstdlife+$E525),(('PTRM input'!$K$146+'PTRM input'!$K$112)*$K$7)-SUM($K525:M525),(('PTRM input'!$K$146+'PTRM input'!$K$112)*$K$7)/A4taxstdlife))</f>
        <v>n/a</v>
      </c>
      <c r="O525" s="105" t="str">
        <f>IF(A4taxstdlife="n/a","n/a",IF(O$3&gt;(A4taxstdlife+$E525),(('PTRM input'!$K$146+'PTRM input'!$K$112)*$K$7)-SUM($K525:N525),(('PTRM input'!$K$146+'PTRM input'!$K$112)*$K$7)/A4taxstdlife))</f>
        <v>n/a</v>
      </c>
      <c r="P525" s="105" t="str">
        <f>IF(A4taxstdlife="n/a","n/a",IF(P$3&gt;(A4taxstdlife+$E525),(('PTRM input'!$K$146+'PTRM input'!$K$112)*$K$7)-SUM($K525:O525),(('PTRM input'!$K$146+'PTRM input'!$K$112)*$K$7)/A4taxstdlife))</f>
        <v>n/a</v>
      </c>
      <c r="Q525" s="105" t="str">
        <f>IF(A4taxstdlife="n/a","n/a",IF(Q$3&gt;(A4taxstdlife+$E525),(('PTRM input'!$K$146+'PTRM input'!$K$112)*$K$7)-SUM($K525:P525),(('PTRM input'!$K$146+'PTRM input'!$K$112)*$K$7)/A4taxstdlife))</f>
        <v>n/a</v>
      </c>
      <c r="R525" s="105" t="str">
        <f>IF(A4taxstdlife="n/a","n/a",IF(R$3&gt;(A4taxstdlife+$E525),(('PTRM input'!$K$146+'PTRM input'!$K$112)*$K$7)-SUM($K525:Q525),(('PTRM input'!$K$146+'PTRM input'!$K$112)*$K$7)/A4taxstdlife))</f>
        <v>n/a</v>
      </c>
      <c r="S525" s="105" t="str">
        <f>IF(A4taxstdlife="n/a","n/a",IF(S$3&gt;(A4taxstdlife+$E525),(('PTRM input'!$K$146+'PTRM input'!$K$112)*$K$7)-SUM($K525:R525),(('PTRM input'!$K$146+'PTRM input'!$K$112)*$K$7)/A4taxstdlife))</f>
        <v>n/a</v>
      </c>
      <c r="T525" s="105" t="str">
        <f>IF(A4taxstdlife="n/a","n/a",IF(T$3&gt;(A4taxstdlife+$E525),(('PTRM input'!$K$146+'PTRM input'!$K$112)*$K$7)-SUM($K525:S525),(('PTRM input'!$K$146+'PTRM input'!$K$112)*$K$7)/A4taxstdlife))</f>
        <v>n/a</v>
      </c>
      <c r="U525" s="105" t="str">
        <f>IF(A4taxstdlife="n/a","n/a",IF(U$3&gt;(A4taxstdlife+$E525),(('PTRM input'!$K$146+'PTRM input'!$K$112)*$K$7)-SUM($K525:T525),(('PTRM input'!$K$146+'PTRM input'!$K$112)*$K$7)/A4taxstdlife))</f>
        <v>n/a</v>
      </c>
      <c r="V525" s="105" t="str">
        <f>IF(A4taxstdlife="n/a","n/a",IF(V$3&gt;(A4taxstdlife+$E525),(('PTRM input'!$K$146+'PTRM input'!$K$112)*$K$7)-SUM($K525:U525),(('PTRM input'!$K$146+'PTRM input'!$K$112)*$K$7)/A4taxstdlife))</f>
        <v>n/a</v>
      </c>
      <c r="W525" s="105" t="str">
        <f>IF(A4taxstdlife="n/a","n/a",IF(W$3&gt;(A4taxstdlife+$E525),(('PTRM input'!$K$146+'PTRM input'!$K$112)*$K$7)-SUM($K525:V525),(('PTRM input'!$K$146+'PTRM input'!$K$112)*$K$7)/A4taxstdlife))</f>
        <v>n/a</v>
      </c>
      <c r="X525" s="105" t="str">
        <f>IF(A4taxstdlife="n/a","n/a",IF(X$3&gt;(A4taxstdlife+$E525),(('PTRM input'!$K$146+'PTRM input'!$K$112)*$K$7)-SUM($K525:W525),(('PTRM input'!$K$146+'PTRM input'!$K$112)*$K$7)/A4taxstdlife))</f>
        <v>n/a</v>
      </c>
      <c r="Y525" s="105" t="str">
        <f>IF(A4taxstdlife="n/a","n/a",IF(Y$3&gt;(A4taxstdlife+$E525),(('PTRM input'!$K$146+'PTRM input'!$K$112)*$K$7)-SUM($K525:X525),(('PTRM input'!$K$146+'PTRM input'!$K$112)*$K$7)/A4taxstdlife))</f>
        <v>n/a</v>
      </c>
      <c r="Z525" s="105" t="str">
        <f>IF(A4taxstdlife="n/a","n/a",IF(Z$3&gt;(A4taxstdlife+$E525),(('PTRM input'!$K$146+'PTRM input'!$K$112)*$K$7)-SUM($K525:Y525),(('PTRM input'!$K$146+'PTRM input'!$K$112)*$K$7)/A4taxstdlife))</f>
        <v>n/a</v>
      </c>
      <c r="AA525" s="105" t="str">
        <f>IF(A4taxstdlife="n/a","n/a",IF(AA$3&gt;(A4taxstdlife+$E525),(('PTRM input'!$K$146+'PTRM input'!$K$112)*$K$7)-SUM($K525:Z525),(('PTRM input'!$K$146+'PTRM input'!$K$112)*$K$7)/A4taxstdlife))</f>
        <v>n/a</v>
      </c>
      <c r="AB525" s="105" t="str">
        <f>IF(A4taxstdlife="n/a","n/a",IF(AB$3&gt;(A4taxstdlife+$E525),(('PTRM input'!$K$146+'PTRM input'!$K$112)*$K$7)-SUM($K525:AA525),(('PTRM input'!$K$146+'PTRM input'!$K$112)*$K$7)/A4taxstdlife))</f>
        <v>n/a</v>
      </c>
      <c r="AC525" s="105" t="str">
        <f>IF(A4taxstdlife="n/a","n/a",IF(AC$3&gt;(A4taxstdlife+$E525),(('PTRM input'!$K$146+'PTRM input'!$K$112)*$K$7)-SUM($K525:AB525),(('PTRM input'!$K$146+'PTRM input'!$K$112)*$K$7)/A4taxstdlife))</f>
        <v>n/a</v>
      </c>
      <c r="AD525" s="105" t="str">
        <f>IF(A4taxstdlife="n/a","n/a",IF(AD$3&gt;(A4taxstdlife+$E525),(('PTRM input'!$K$146+'PTRM input'!$K$112)*$K$7)-SUM($K525:AC525),(('PTRM input'!$K$146+'PTRM input'!$K$112)*$K$7)/A4taxstdlife))</f>
        <v>n/a</v>
      </c>
      <c r="AE525" s="105" t="str">
        <f>IF(A4taxstdlife="n/a","n/a",IF(AE$3&gt;(A4taxstdlife+$E525),(('PTRM input'!$K$146+'PTRM input'!$K$112)*$K$7)-SUM($K525:AD525),(('PTRM input'!$K$146+'PTRM input'!$K$112)*$K$7)/A4taxstdlife))</f>
        <v>n/a</v>
      </c>
      <c r="AF525" s="105" t="str">
        <f>IF(A4taxstdlife="n/a","n/a",IF(AF$3&gt;(A4taxstdlife+$E525),(('PTRM input'!$K$146+'PTRM input'!$K$112)*$K$7)-SUM($K525:AE525),(('PTRM input'!$K$146+'PTRM input'!$K$112)*$K$7)/A4taxstdlife))</f>
        <v>n/a</v>
      </c>
      <c r="AG525" s="105" t="str">
        <f>IF(A4taxstdlife="n/a","n/a",IF(AG$3&gt;(A4taxstdlife+$E525),(('PTRM input'!$K$146+'PTRM input'!$K$112)*$K$7)-SUM($K525:AF525),(('PTRM input'!$K$146+'PTRM input'!$K$112)*$K$7)/A4taxstdlife))</f>
        <v>n/a</v>
      </c>
      <c r="AH525" s="105" t="str">
        <f>IF(A4taxstdlife="n/a","n/a",IF(AH$3&gt;(A4taxstdlife+$E525),(('PTRM input'!$K$146+'PTRM input'!$K$112)*$K$7)-SUM($K525:AG525),(('PTRM input'!$K$146+'PTRM input'!$K$112)*$K$7)/A4taxstdlife))</f>
        <v>n/a</v>
      </c>
      <c r="AI525" s="105" t="str">
        <f>IF(A4taxstdlife="n/a","n/a",IF(AI$3&gt;(A4taxstdlife+$E525),(('PTRM input'!$K$146+'PTRM input'!$K$112)*$K$7)-SUM($K525:AH525),(('PTRM input'!$K$146+'PTRM input'!$K$112)*$K$7)/A4taxstdlife))</f>
        <v>n/a</v>
      </c>
      <c r="AJ525" s="105" t="str">
        <f>IF(A4taxstdlife="n/a","n/a",IF(AJ$3&gt;(A4taxstdlife+$E525),(('PTRM input'!$K$146+'PTRM input'!$K$112)*$K$7)-SUM($K525:AI525),(('PTRM input'!$K$146+'PTRM input'!$K$112)*$K$7)/A4taxstdlife))</f>
        <v>n/a</v>
      </c>
      <c r="AK525" s="105" t="str">
        <f>IF(A4taxstdlife="n/a","n/a",IF(AK$3&gt;(A4taxstdlife+$E525),(('PTRM input'!$K$146+'PTRM input'!$K$112)*$K$7)-SUM($K525:AJ525),(('PTRM input'!$K$146+'PTRM input'!$K$112)*$K$7)/A4taxstdlife))</f>
        <v>n/a</v>
      </c>
      <c r="AL525" s="105" t="str">
        <f>IF(A4taxstdlife="n/a","n/a",IF(AL$3&gt;(A4taxstdlife+$E525),(('PTRM input'!$K$146+'PTRM input'!$K$112)*$K$7)-SUM($K525:AK525),(('PTRM input'!$K$146+'PTRM input'!$K$112)*$K$7)/A4taxstdlife))</f>
        <v>n/a</v>
      </c>
      <c r="AM525" s="105" t="str">
        <f>IF(A4taxstdlife="n/a","n/a",IF(AM$3&gt;(A4taxstdlife+$E525),(('PTRM input'!$K$146+'PTRM input'!$K$112)*$K$7)-SUM($K525:AL525),(('PTRM input'!$K$146+'PTRM input'!$K$112)*$K$7)/A4taxstdlife))</f>
        <v>n/a</v>
      </c>
      <c r="AN525" s="105" t="str">
        <f>IF(A4taxstdlife="n/a","n/a",IF(AN$3&gt;(A4taxstdlife+$E525),(('PTRM input'!$K$146+'PTRM input'!$K$112)*$K$7)-SUM($K525:AM525),(('PTRM input'!$K$146+'PTRM input'!$K$112)*$K$7)/A4taxstdlife))</f>
        <v>n/a</v>
      </c>
      <c r="AO525" s="105" t="str">
        <f>IF(A4taxstdlife="n/a","n/a",IF(AO$3&gt;(A4taxstdlife+$E525),(('PTRM input'!$K$146+'PTRM input'!$K$112)*$K$7)-SUM($K525:AN525),(('PTRM input'!$K$146+'PTRM input'!$K$112)*$K$7)/A4taxstdlife))</f>
        <v>n/a</v>
      </c>
      <c r="AP525" s="105" t="str">
        <f>IF(A4taxstdlife="n/a","n/a",IF(AP$3&gt;(A4taxstdlife+$E525),(('PTRM input'!$K$146+'PTRM input'!$K$112)*$K$7)-SUM($K525:AO525),(('PTRM input'!$K$146+'PTRM input'!$K$112)*$K$7)/A4taxstdlife))</f>
        <v>n/a</v>
      </c>
      <c r="AQ525" s="105" t="str">
        <f>IF(A4taxstdlife="n/a","n/a",IF(AQ$3&gt;(A4taxstdlife+$E525),(('PTRM input'!$K$146+'PTRM input'!$K$112)*$K$7)-SUM($K525:AP525),(('PTRM input'!$K$146+'PTRM input'!$K$112)*$K$7)/A4taxstdlife))</f>
        <v>n/a</v>
      </c>
      <c r="AR525" s="105" t="str">
        <f>IF(A4taxstdlife="n/a","n/a",IF(AR$3&gt;(A4taxstdlife+$E525),(('PTRM input'!$K$146+'PTRM input'!$K$112)*$K$7)-SUM($K525:AQ525),(('PTRM input'!$K$146+'PTRM input'!$K$112)*$K$7)/A4taxstdlife))</f>
        <v>n/a</v>
      </c>
      <c r="AS525" s="105" t="str">
        <f>IF(A4taxstdlife="n/a","n/a",IF(AS$3&gt;(A4taxstdlife+$E525),(('PTRM input'!$K$146+'PTRM input'!$K$112)*$K$7)-SUM($K525:AR525),(('PTRM input'!$K$146+'PTRM input'!$K$112)*$K$7)/A4taxstdlife))</f>
        <v>n/a</v>
      </c>
      <c r="AT525" s="105" t="str">
        <f>IF(A4taxstdlife="n/a","n/a",IF(AT$3&gt;(A4taxstdlife+$E525),(('PTRM input'!$K$146+'PTRM input'!$K$112)*$K$7)-SUM($K525:AS525),(('PTRM input'!$K$146+'PTRM input'!$K$112)*$K$7)/A4taxstdlife))</f>
        <v>n/a</v>
      </c>
      <c r="AU525" s="105" t="str">
        <f>IF(A4taxstdlife="n/a","n/a",IF(AU$3&gt;(A4taxstdlife+$E525),(('PTRM input'!$K$146+'PTRM input'!$K$112)*$K$7)-SUM($K525:AT525),(('PTRM input'!$K$146+'PTRM input'!$K$112)*$K$7)/A4taxstdlife))</f>
        <v>n/a</v>
      </c>
      <c r="AV525" s="105" t="str">
        <f>IF(A4taxstdlife="n/a","n/a",IF(AV$3&gt;(A4taxstdlife+$E525),(('PTRM input'!$K$146+'PTRM input'!$K$112)*$K$7)-SUM($K525:AU525),(('PTRM input'!$K$146+'PTRM input'!$K$112)*$K$7)/A4taxstdlife))</f>
        <v>n/a</v>
      </c>
      <c r="AW525" s="105" t="str">
        <f>IF(A4taxstdlife="n/a","n/a",IF(AW$3&gt;(A4taxstdlife+$E525),(('PTRM input'!$K$146+'PTRM input'!$K$112)*$K$7)-SUM($K525:AV525),(('PTRM input'!$K$146+'PTRM input'!$K$112)*$K$7)/A4taxstdlife))</f>
        <v>n/a</v>
      </c>
      <c r="AX525" s="105" t="str">
        <f>IF(A4taxstdlife="n/a","n/a",IF(AX$3&gt;(A4taxstdlife+$E525),(('PTRM input'!$K$146+'PTRM input'!$K$112)*$K$7)-SUM($K525:AW525),(('PTRM input'!$K$146+'PTRM input'!$K$112)*$K$7)/A4taxstdlife))</f>
        <v>n/a</v>
      </c>
      <c r="AY525" s="105" t="str">
        <f>IF(A4taxstdlife="n/a","n/a",IF(AY$3&gt;(A4taxstdlife+$E525),(('PTRM input'!$K$146+'PTRM input'!$K$112)*$K$7)-SUM($K525:AX525),(('PTRM input'!$K$146+'PTRM input'!$K$112)*$K$7)/A4taxstdlife))</f>
        <v>n/a</v>
      </c>
      <c r="AZ525" s="105" t="str">
        <f>IF(A4taxstdlife="n/a","n/a",IF(AZ$3&gt;(A4taxstdlife+$E525),(('PTRM input'!$K$146+'PTRM input'!$K$112)*$K$7)-SUM($K525:AY525),(('PTRM input'!$K$146+'PTRM input'!$K$112)*$K$7)/A4taxstdlife))</f>
        <v>n/a</v>
      </c>
      <c r="BA525" s="105" t="str">
        <f>IF(A4taxstdlife="n/a","n/a",IF(BA$3&gt;(A4taxstdlife+$E525),(('PTRM input'!$K$146+'PTRM input'!$K$112)*$K$7)-SUM($K525:AZ525),(('PTRM input'!$K$146+'PTRM input'!$K$112)*$K$7)/A4taxstdlife))</f>
        <v>n/a</v>
      </c>
      <c r="BB525" s="105" t="str">
        <f>IF(A4taxstdlife="n/a","n/a",IF(BB$3&gt;(A4taxstdlife+$E525),(('PTRM input'!$K$146+'PTRM input'!$K$112)*$K$7)-SUM($K525:BA525),(('PTRM input'!$K$146+'PTRM input'!$K$112)*$K$7)/A4taxstdlife))</f>
        <v>n/a</v>
      </c>
      <c r="BC525" s="105" t="str">
        <f>IF(A4taxstdlife="n/a","n/a",IF(BC$3&gt;(A4taxstdlife+$E525),(('PTRM input'!$K$146+'PTRM input'!$K$112)*$K$7)-SUM($K525:BB525),(('PTRM input'!$K$146+'PTRM input'!$K$112)*$K$7)/A4taxstdlife))</f>
        <v>n/a</v>
      </c>
      <c r="BD525" s="105" t="str">
        <f>IF(A4taxstdlife="n/a","n/a",IF(BD$3&gt;(A4taxstdlife+$E525),(('PTRM input'!$K$146+'PTRM input'!$K$112)*$K$7)-SUM($K525:BC525),(('PTRM input'!$K$146+'PTRM input'!$K$112)*$K$7)/A4taxstdlife))</f>
        <v>n/a</v>
      </c>
      <c r="BE525" s="105" t="str">
        <f>IF(A4taxstdlife="n/a","n/a",IF(BE$3&gt;(A4taxstdlife+$E525),(('PTRM input'!$K$146+'PTRM input'!$K$112)*$K$7)-SUM($K525:BD525),(('PTRM input'!$K$146+'PTRM input'!$K$112)*$K$7)/A4taxstdlife))</f>
        <v>n/a</v>
      </c>
      <c r="BF525" s="105" t="str">
        <f>IF(A4taxstdlife="n/a","n/a",IF(BF$3&gt;(A4taxstdlife+$E525),(('PTRM input'!$K$146+'PTRM input'!$K$112)*$K$7)-SUM($K525:BE525),(('PTRM input'!$K$146+'PTRM input'!$K$112)*$K$7)/A4taxstdlife))</f>
        <v>n/a</v>
      </c>
      <c r="BG525" s="105" t="str">
        <f>IF(A4taxstdlife="n/a","n/a",IF(BG$3&gt;(A4taxstdlife+$E525),(('PTRM input'!$K$146+'PTRM input'!$K$112)*$K$7)-SUM($K525:BF525),(('PTRM input'!$K$146+'PTRM input'!$K$112)*$K$7)/A4taxstdlife))</f>
        <v>n/a</v>
      </c>
      <c r="BH525" s="105" t="str">
        <f>IF(A4taxstdlife="n/a","n/a",IF(BH$3&gt;(A4taxstdlife+$E525),(('PTRM input'!$K$146+'PTRM input'!$K$112)*$K$7)-SUM($K525:BG525),(('PTRM input'!$K$146+'PTRM input'!$K$112)*$K$7)/A4taxstdlife))</f>
        <v>n/a</v>
      </c>
      <c r="BI525" s="105" t="str">
        <f>IF(A4taxstdlife="n/a","n/a",IF(BI$3&gt;(A4taxstdlife+$E525),(('PTRM input'!$K$146+'PTRM input'!$K$112)*$K$7)-SUM($K525:BH525),(('PTRM input'!$K$146+'PTRM input'!$K$112)*$K$7)/A4taxstdlife))</f>
        <v>n/a</v>
      </c>
      <c r="BJ525" s="17"/>
      <c r="BK525" s="17"/>
      <c r="BL525" s="17"/>
      <c r="BM525" s="17"/>
    </row>
    <row r="526" spans="1:65" s="4" customFormat="1" ht="12.75" customHeight="1" outlineLevel="2">
      <c r="A526" s="17"/>
      <c r="B526" s="17"/>
      <c r="C526" s="32"/>
      <c r="D526" s="930"/>
      <c r="E526" s="167">
        <v>6</v>
      </c>
      <c r="F526" s="34"/>
      <c r="G526" s="184"/>
      <c r="H526" s="186"/>
      <c r="I526" s="186"/>
      <c r="J526" s="186"/>
      <c r="K526" s="186"/>
      <c r="L526" s="185"/>
      <c r="M526" s="105" t="str">
        <f>IF(A4taxstdlife="n/a","n/a",IF(M$3&gt;(A4taxstdlife+$E526),(('PTRM input'!$L$146+'PTRM input'!$L$112)*$L$7)-SUM($L526:L526),(('PTRM input'!$L$146+'PTRM input'!$L$112)*$L$7)/A4taxstdlife))</f>
        <v>n/a</v>
      </c>
      <c r="N526" s="105" t="str">
        <f>IF(A4taxstdlife="n/a","n/a",IF(N$3&gt;(A4taxstdlife+$E526),(('PTRM input'!$L$146+'PTRM input'!$L$112)*$L$7)-SUM($L526:M526),(('PTRM input'!$L$146+'PTRM input'!$L$112)*$L$7)/A4taxstdlife))</f>
        <v>n/a</v>
      </c>
      <c r="O526" s="105" t="str">
        <f>IF(A4taxstdlife="n/a","n/a",IF(O$3&gt;(A4taxstdlife+$E526),(('PTRM input'!$L$146+'PTRM input'!$L$112)*$L$7)-SUM($L526:N526),(('PTRM input'!$L$146+'PTRM input'!$L$112)*$L$7)/A4taxstdlife))</f>
        <v>n/a</v>
      </c>
      <c r="P526" s="105" t="str">
        <f>IF(A4taxstdlife="n/a","n/a",IF(P$3&gt;(A4taxstdlife+$E526),(('PTRM input'!$L$146+'PTRM input'!$L$112)*$L$7)-SUM($L526:O526),(('PTRM input'!$L$146+'PTRM input'!$L$112)*$L$7)/A4taxstdlife))</f>
        <v>n/a</v>
      </c>
      <c r="Q526" s="105" t="str">
        <f>IF(A4taxstdlife="n/a","n/a",IF(Q$3&gt;(A4taxstdlife+$E526),(('PTRM input'!$L$146+'PTRM input'!$L$112)*$L$7)-SUM($L526:P526),(('PTRM input'!$L$146+'PTRM input'!$L$112)*$L$7)/A4taxstdlife))</f>
        <v>n/a</v>
      </c>
      <c r="R526" s="105" t="str">
        <f>IF(A4taxstdlife="n/a","n/a",IF(R$3&gt;(A4taxstdlife+$E526),(('PTRM input'!$L$146+'PTRM input'!$L$112)*$L$7)-SUM($L526:Q526),(('PTRM input'!$L$146+'PTRM input'!$L$112)*$L$7)/A4taxstdlife))</f>
        <v>n/a</v>
      </c>
      <c r="S526" s="105" t="str">
        <f>IF(A4taxstdlife="n/a","n/a",IF(S$3&gt;(A4taxstdlife+$E526),(('PTRM input'!$L$146+'PTRM input'!$L$112)*$L$7)-SUM($L526:R526),(('PTRM input'!$L$146+'PTRM input'!$L$112)*$L$7)/A4taxstdlife))</f>
        <v>n/a</v>
      </c>
      <c r="T526" s="105" t="str">
        <f>IF(A4taxstdlife="n/a","n/a",IF(T$3&gt;(A4taxstdlife+$E526),(('PTRM input'!$L$146+'PTRM input'!$L$112)*$L$7)-SUM($L526:S526),(('PTRM input'!$L$146+'PTRM input'!$L$112)*$L$7)/A4taxstdlife))</f>
        <v>n/a</v>
      </c>
      <c r="U526" s="105" t="str">
        <f>IF(A4taxstdlife="n/a","n/a",IF(U$3&gt;(A4taxstdlife+$E526),(('PTRM input'!$L$146+'PTRM input'!$L$112)*$L$7)-SUM($L526:T526),(('PTRM input'!$L$146+'PTRM input'!$L$112)*$L$7)/A4taxstdlife))</f>
        <v>n/a</v>
      </c>
      <c r="V526" s="105" t="str">
        <f>IF(A4taxstdlife="n/a","n/a",IF(V$3&gt;(A4taxstdlife+$E526),(('PTRM input'!$L$146+'PTRM input'!$L$112)*$L$7)-SUM($L526:U526),(('PTRM input'!$L$146+'PTRM input'!$L$112)*$L$7)/A4taxstdlife))</f>
        <v>n/a</v>
      </c>
      <c r="W526" s="105" t="str">
        <f>IF(A4taxstdlife="n/a","n/a",IF(W$3&gt;(A4taxstdlife+$E526),(('PTRM input'!$L$146+'PTRM input'!$L$112)*$L$7)-SUM($L526:V526),(('PTRM input'!$L$146+'PTRM input'!$L$112)*$L$7)/A4taxstdlife))</f>
        <v>n/a</v>
      </c>
      <c r="X526" s="105" t="str">
        <f>IF(A4taxstdlife="n/a","n/a",IF(X$3&gt;(A4taxstdlife+$E526),(('PTRM input'!$L$146+'PTRM input'!$L$112)*$L$7)-SUM($L526:W526),(('PTRM input'!$L$146+'PTRM input'!$L$112)*$L$7)/A4taxstdlife))</f>
        <v>n/a</v>
      </c>
      <c r="Y526" s="105" t="str">
        <f>IF(A4taxstdlife="n/a","n/a",IF(Y$3&gt;(A4taxstdlife+$E526),(('PTRM input'!$L$146+'PTRM input'!$L$112)*$L$7)-SUM($L526:X526),(('PTRM input'!$L$146+'PTRM input'!$L$112)*$L$7)/A4taxstdlife))</f>
        <v>n/a</v>
      </c>
      <c r="Z526" s="105" t="str">
        <f>IF(A4taxstdlife="n/a","n/a",IF(Z$3&gt;(A4taxstdlife+$E526),(('PTRM input'!$L$146+'PTRM input'!$L$112)*$L$7)-SUM($L526:Y526),(('PTRM input'!$L$146+'PTRM input'!$L$112)*$L$7)/A4taxstdlife))</f>
        <v>n/a</v>
      </c>
      <c r="AA526" s="105" t="str">
        <f>IF(A4taxstdlife="n/a","n/a",IF(AA$3&gt;(A4taxstdlife+$E526),(('PTRM input'!$L$146+'PTRM input'!$L$112)*$L$7)-SUM($L526:Z526),(('PTRM input'!$L$146+'PTRM input'!$L$112)*$L$7)/A4taxstdlife))</f>
        <v>n/a</v>
      </c>
      <c r="AB526" s="105" t="str">
        <f>IF(A4taxstdlife="n/a","n/a",IF(AB$3&gt;(A4taxstdlife+$E526),(('PTRM input'!$L$146+'PTRM input'!$L$112)*$L$7)-SUM($L526:AA526),(('PTRM input'!$L$146+'PTRM input'!$L$112)*$L$7)/A4taxstdlife))</f>
        <v>n/a</v>
      </c>
      <c r="AC526" s="105" t="str">
        <f>IF(A4taxstdlife="n/a","n/a",IF(AC$3&gt;(A4taxstdlife+$E526),(('PTRM input'!$L$146+'PTRM input'!$L$112)*$L$7)-SUM($L526:AB526),(('PTRM input'!$L$146+'PTRM input'!$L$112)*$L$7)/A4taxstdlife))</f>
        <v>n/a</v>
      </c>
      <c r="AD526" s="105" t="str">
        <f>IF(A4taxstdlife="n/a","n/a",IF(AD$3&gt;(A4taxstdlife+$E526),(('PTRM input'!$L$146+'PTRM input'!$L$112)*$L$7)-SUM($L526:AC526),(('PTRM input'!$L$146+'PTRM input'!$L$112)*$L$7)/A4taxstdlife))</f>
        <v>n/a</v>
      </c>
      <c r="AE526" s="105" t="str">
        <f>IF(A4taxstdlife="n/a","n/a",IF(AE$3&gt;(A4taxstdlife+$E526),(('PTRM input'!$L$146+'PTRM input'!$L$112)*$L$7)-SUM($L526:AD526),(('PTRM input'!$L$146+'PTRM input'!$L$112)*$L$7)/A4taxstdlife))</f>
        <v>n/a</v>
      </c>
      <c r="AF526" s="105" t="str">
        <f>IF(A4taxstdlife="n/a","n/a",IF(AF$3&gt;(A4taxstdlife+$E526),(('PTRM input'!$L$146+'PTRM input'!$L$112)*$L$7)-SUM($L526:AE526),(('PTRM input'!$L$146+'PTRM input'!$L$112)*$L$7)/A4taxstdlife))</f>
        <v>n/a</v>
      </c>
      <c r="AG526" s="105" t="str">
        <f>IF(A4taxstdlife="n/a","n/a",IF(AG$3&gt;(A4taxstdlife+$E526),(('PTRM input'!$L$146+'PTRM input'!$L$112)*$L$7)-SUM($L526:AF526),(('PTRM input'!$L$146+'PTRM input'!$L$112)*$L$7)/A4taxstdlife))</f>
        <v>n/a</v>
      </c>
      <c r="AH526" s="105" t="str">
        <f>IF(A4taxstdlife="n/a","n/a",IF(AH$3&gt;(A4taxstdlife+$E526),(('PTRM input'!$L$146+'PTRM input'!$L$112)*$L$7)-SUM($L526:AG526),(('PTRM input'!$L$146+'PTRM input'!$L$112)*$L$7)/A4taxstdlife))</f>
        <v>n/a</v>
      </c>
      <c r="AI526" s="105" t="str">
        <f>IF(A4taxstdlife="n/a","n/a",IF(AI$3&gt;(A4taxstdlife+$E526),(('PTRM input'!$L$146+'PTRM input'!$L$112)*$L$7)-SUM($L526:AH526),(('PTRM input'!$L$146+'PTRM input'!$L$112)*$L$7)/A4taxstdlife))</f>
        <v>n/a</v>
      </c>
      <c r="AJ526" s="105" t="str">
        <f>IF(A4taxstdlife="n/a","n/a",IF(AJ$3&gt;(A4taxstdlife+$E526),(('PTRM input'!$L$146+'PTRM input'!$L$112)*$L$7)-SUM($L526:AI526),(('PTRM input'!$L$146+'PTRM input'!$L$112)*$L$7)/A4taxstdlife))</f>
        <v>n/a</v>
      </c>
      <c r="AK526" s="105" t="str">
        <f>IF(A4taxstdlife="n/a","n/a",IF(AK$3&gt;(A4taxstdlife+$E526),(('PTRM input'!$L$146+'PTRM input'!$L$112)*$L$7)-SUM($L526:AJ526),(('PTRM input'!$L$146+'PTRM input'!$L$112)*$L$7)/A4taxstdlife))</f>
        <v>n/a</v>
      </c>
      <c r="AL526" s="105" t="str">
        <f>IF(A4taxstdlife="n/a","n/a",IF(AL$3&gt;(A4taxstdlife+$E526),(('PTRM input'!$L$146+'PTRM input'!$L$112)*$L$7)-SUM($L526:AK526),(('PTRM input'!$L$146+'PTRM input'!$L$112)*$L$7)/A4taxstdlife))</f>
        <v>n/a</v>
      </c>
      <c r="AM526" s="105" t="str">
        <f>IF(A4taxstdlife="n/a","n/a",IF(AM$3&gt;(A4taxstdlife+$E526),(('PTRM input'!$L$146+'PTRM input'!$L$112)*$L$7)-SUM($L526:AL526),(('PTRM input'!$L$146+'PTRM input'!$L$112)*$L$7)/A4taxstdlife))</f>
        <v>n/a</v>
      </c>
      <c r="AN526" s="105" t="str">
        <f>IF(A4taxstdlife="n/a","n/a",IF(AN$3&gt;(A4taxstdlife+$E526),(('PTRM input'!$L$146+'PTRM input'!$L$112)*$L$7)-SUM($L526:AM526),(('PTRM input'!$L$146+'PTRM input'!$L$112)*$L$7)/A4taxstdlife))</f>
        <v>n/a</v>
      </c>
      <c r="AO526" s="105" t="str">
        <f>IF(A4taxstdlife="n/a","n/a",IF(AO$3&gt;(A4taxstdlife+$E526),(('PTRM input'!$L$146+'PTRM input'!$L$112)*$L$7)-SUM($L526:AN526),(('PTRM input'!$L$146+'PTRM input'!$L$112)*$L$7)/A4taxstdlife))</f>
        <v>n/a</v>
      </c>
      <c r="AP526" s="105" t="str">
        <f>IF(A4taxstdlife="n/a","n/a",IF(AP$3&gt;(A4taxstdlife+$E526),(('PTRM input'!$L$146+'PTRM input'!$L$112)*$L$7)-SUM($L526:AO526),(('PTRM input'!$L$146+'PTRM input'!$L$112)*$L$7)/A4taxstdlife))</f>
        <v>n/a</v>
      </c>
      <c r="AQ526" s="105" t="str">
        <f>IF(A4taxstdlife="n/a","n/a",IF(AQ$3&gt;(A4taxstdlife+$E526),(('PTRM input'!$L$146+'PTRM input'!$L$112)*$L$7)-SUM($L526:AP526),(('PTRM input'!$L$146+'PTRM input'!$L$112)*$L$7)/A4taxstdlife))</f>
        <v>n/a</v>
      </c>
      <c r="AR526" s="105" t="str">
        <f>IF(A4taxstdlife="n/a","n/a",IF(AR$3&gt;(A4taxstdlife+$E526),(('PTRM input'!$L$146+'PTRM input'!$L$112)*$L$7)-SUM($L526:AQ526),(('PTRM input'!$L$146+'PTRM input'!$L$112)*$L$7)/A4taxstdlife))</f>
        <v>n/a</v>
      </c>
      <c r="AS526" s="105" t="str">
        <f>IF(A4taxstdlife="n/a","n/a",IF(AS$3&gt;(A4taxstdlife+$E526),(('PTRM input'!$L$146+'PTRM input'!$L$112)*$L$7)-SUM($L526:AR526),(('PTRM input'!$L$146+'PTRM input'!$L$112)*$L$7)/A4taxstdlife))</f>
        <v>n/a</v>
      </c>
      <c r="AT526" s="105" t="str">
        <f>IF(A4taxstdlife="n/a","n/a",IF(AT$3&gt;(A4taxstdlife+$E526),(('PTRM input'!$L$146+'PTRM input'!$L$112)*$L$7)-SUM($L526:AS526),(('PTRM input'!$L$146+'PTRM input'!$L$112)*$L$7)/A4taxstdlife))</f>
        <v>n/a</v>
      </c>
      <c r="AU526" s="105" t="str">
        <f>IF(A4taxstdlife="n/a","n/a",IF(AU$3&gt;(A4taxstdlife+$E526),(('PTRM input'!$L$146+'PTRM input'!$L$112)*$L$7)-SUM($L526:AT526),(('PTRM input'!$L$146+'PTRM input'!$L$112)*$L$7)/A4taxstdlife))</f>
        <v>n/a</v>
      </c>
      <c r="AV526" s="105" t="str">
        <f>IF(A4taxstdlife="n/a","n/a",IF(AV$3&gt;(A4taxstdlife+$E526),(('PTRM input'!$L$146+'PTRM input'!$L$112)*$L$7)-SUM($L526:AU526),(('PTRM input'!$L$146+'PTRM input'!$L$112)*$L$7)/A4taxstdlife))</f>
        <v>n/a</v>
      </c>
      <c r="AW526" s="105" t="str">
        <f>IF(A4taxstdlife="n/a","n/a",IF(AW$3&gt;(A4taxstdlife+$E526),(('PTRM input'!$L$146+'PTRM input'!$L$112)*$L$7)-SUM($L526:AV526),(('PTRM input'!$L$146+'PTRM input'!$L$112)*$L$7)/A4taxstdlife))</f>
        <v>n/a</v>
      </c>
      <c r="AX526" s="105" t="str">
        <f>IF(A4taxstdlife="n/a","n/a",IF(AX$3&gt;(A4taxstdlife+$E526),(('PTRM input'!$L$146+'PTRM input'!$L$112)*$L$7)-SUM($L526:AW526),(('PTRM input'!$L$146+'PTRM input'!$L$112)*$L$7)/A4taxstdlife))</f>
        <v>n/a</v>
      </c>
      <c r="AY526" s="105" t="str">
        <f>IF(A4taxstdlife="n/a","n/a",IF(AY$3&gt;(A4taxstdlife+$E526),(('PTRM input'!$L$146+'PTRM input'!$L$112)*$L$7)-SUM($L526:AX526),(('PTRM input'!$L$146+'PTRM input'!$L$112)*$L$7)/A4taxstdlife))</f>
        <v>n/a</v>
      </c>
      <c r="AZ526" s="105" t="str">
        <f>IF(A4taxstdlife="n/a","n/a",IF(AZ$3&gt;(A4taxstdlife+$E526),(('PTRM input'!$L$146+'PTRM input'!$L$112)*$L$7)-SUM($L526:AY526),(('PTRM input'!$L$146+'PTRM input'!$L$112)*$L$7)/A4taxstdlife))</f>
        <v>n/a</v>
      </c>
      <c r="BA526" s="105" t="str">
        <f>IF(A4taxstdlife="n/a","n/a",IF(BA$3&gt;(A4taxstdlife+$E526),(('PTRM input'!$L$146+'PTRM input'!$L$112)*$L$7)-SUM($L526:AZ526),(('PTRM input'!$L$146+'PTRM input'!$L$112)*$L$7)/A4taxstdlife))</f>
        <v>n/a</v>
      </c>
      <c r="BB526" s="105" t="str">
        <f>IF(A4taxstdlife="n/a","n/a",IF(BB$3&gt;(A4taxstdlife+$E526),(('PTRM input'!$L$146+'PTRM input'!$L$112)*$L$7)-SUM($L526:BA526),(('PTRM input'!$L$146+'PTRM input'!$L$112)*$L$7)/A4taxstdlife))</f>
        <v>n/a</v>
      </c>
      <c r="BC526" s="105" t="str">
        <f>IF(A4taxstdlife="n/a","n/a",IF(BC$3&gt;(A4taxstdlife+$E526),(('PTRM input'!$L$146+'PTRM input'!$L$112)*$L$7)-SUM($L526:BB526),(('PTRM input'!$L$146+'PTRM input'!$L$112)*$L$7)/A4taxstdlife))</f>
        <v>n/a</v>
      </c>
      <c r="BD526" s="105" t="str">
        <f>IF(A4taxstdlife="n/a","n/a",IF(BD$3&gt;(A4taxstdlife+$E526),(('PTRM input'!$L$146+'PTRM input'!$L$112)*$L$7)-SUM($L526:BC526),(('PTRM input'!$L$146+'PTRM input'!$L$112)*$L$7)/A4taxstdlife))</f>
        <v>n/a</v>
      </c>
      <c r="BE526" s="105" t="str">
        <f>IF(A4taxstdlife="n/a","n/a",IF(BE$3&gt;(A4taxstdlife+$E526),(('PTRM input'!$L$146+'PTRM input'!$L$112)*$L$7)-SUM($L526:BD526),(('PTRM input'!$L$146+'PTRM input'!$L$112)*$L$7)/A4taxstdlife))</f>
        <v>n/a</v>
      </c>
      <c r="BF526" s="105" t="str">
        <f>IF(A4taxstdlife="n/a","n/a",IF(BF$3&gt;(A4taxstdlife+$E526),(('PTRM input'!$L$146+'PTRM input'!$L$112)*$L$7)-SUM($L526:BE526),(('PTRM input'!$L$146+'PTRM input'!$L$112)*$L$7)/A4taxstdlife))</f>
        <v>n/a</v>
      </c>
      <c r="BG526" s="105" t="str">
        <f>IF(A4taxstdlife="n/a","n/a",IF(BG$3&gt;(A4taxstdlife+$E526),(('PTRM input'!$L$146+'PTRM input'!$L$112)*$L$7)-SUM($L526:BF526),(('PTRM input'!$L$146+'PTRM input'!$L$112)*$L$7)/A4taxstdlife))</f>
        <v>n/a</v>
      </c>
      <c r="BH526" s="105" t="str">
        <f>IF(A4taxstdlife="n/a","n/a",IF(BH$3&gt;(A4taxstdlife+$E526),(('PTRM input'!$L$146+'PTRM input'!$L$112)*$L$7)-SUM($L526:BG526),(('PTRM input'!$L$146+'PTRM input'!$L$112)*$L$7)/A4taxstdlife))</f>
        <v>n/a</v>
      </c>
      <c r="BI526" s="105" t="str">
        <f>IF(A4taxstdlife="n/a","n/a",IF(BI$3&gt;(A4taxstdlife+$E526),(('PTRM input'!$L$146+'PTRM input'!$L$112)*$L$7)-SUM($L526:BH526),(('PTRM input'!$L$146+'PTRM input'!$L$112)*$L$7)/A4taxstdlife))</f>
        <v>n/a</v>
      </c>
      <c r="BJ526" s="17"/>
      <c r="BK526" s="17"/>
      <c r="BL526" s="17"/>
      <c r="BM526" s="17"/>
    </row>
    <row r="527" spans="1:65" s="4" customFormat="1" ht="12.75" customHeight="1" outlineLevel="2">
      <c r="A527" s="17"/>
      <c r="B527" s="17"/>
      <c r="C527" s="32"/>
      <c r="D527" s="930"/>
      <c r="E527" s="167">
        <v>7</v>
      </c>
      <c r="F527" s="34"/>
      <c r="G527" s="184"/>
      <c r="H527" s="186"/>
      <c r="I527" s="186"/>
      <c r="J527" s="186"/>
      <c r="K527" s="186"/>
      <c r="L527" s="186"/>
      <c r="M527" s="185"/>
      <c r="N527" s="105" t="str">
        <f>IF(A4taxstdlife="n/a","n/a",IF(N$3&gt;(A4taxstdlife+$E527),(('PTRM input'!$M$146+'PTRM input'!$M$112)*$M$7)-SUM($M527:M527),(('PTRM input'!$M$146+'PTRM input'!$M$112)*$M$7)/A4taxstdlife))</f>
        <v>n/a</v>
      </c>
      <c r="O527" s="105" t="str">
        <f>IF(A4taxstdlife="n/a","n/a",IF(O$3&gt;(A4taxstdlife+$E527),(('PTRM input'!$M$146+'PTRM input'!$M$112)*$M$7)-SUM($M527:N527),(('PTRM input'!$M$146+'PTRM input'!$M$112)*$M$7)/A4taxstdlife))</f>
        <v>n/a</v>
      </c>
      <c r="P527" s="105" t="str">
        <f>IF(A4taxstdlife="n/a","n/a",IF(P$3&gt;(A4taxstdlife+$E527),(('PTRM input'!$M$146+'PTRM input'!$M$112)*$M$7)-SUM($M527:O527),(('PTRM input'!$M$146+'PTRM input'!$M$112)*$M$7)/A4taxstdlife))</f>
        <v>n/a</v>
      </c>
      <c r="Q527" s="105" t="str">
        <f>IF(A4taxstdlife="n/a","n/a",IF(Q$3&gt;(A4taxstdlife+$E527),(('PTRM input'!$M$146+'PTRM input'!$M$112)*$M$7)-SUM($M527:P527),(('PTRM input'!$M$146+'PTRM input'!$M$112)*$M$7)/A4taxstdlife))</f>
        <v>n/a</v>
      </c>
      <c r="R527" s="105" t="str">
        <f>IF(A4taxstdlife="n/a","n/a",IF(R$3&gt;(A4taxstdlife+$E527),(('PTRM input'!$M$146+'PTRM input'!$M$112)*$M$7)-SUM($M527:Q527),(('PTRM input'!$M$146+'PTRM input'!$M$112)*$M$7)/A4taxstdlife))</f>
        <v>n/a</v>
      </c>
      <c r="S527" s="105" t="str">
        <f>IF(A4taxstdlife="n/a","n/a",IF(S$3&gt;(A4taxstdlife+$E527),(('PTRM input'!$M$146+'PTRM input'!$M$112)*$M$7)-SUM($M527:R527),(('PTRM input'!$M$146+'PTRM input'!$M$112)*$M$7)/A4taxstdlife))</f>
        <v>n/a</v>
      </c>
      <c r="T527" s="105" t="str">
        <f>IF(A4taxstdlife="n/a","n/a",IF(T$3&gt;(A4taxstdlife+$E527),(('PTRM input'!$M$146+'PTRM input'!$M$112)*$M$7)-SUM($M527:S527),(('PTRM input'!$M$146+'PTRM input'!$M$112)*$M$7)/A4taxstdlife))</f>
        <v>n/a</v>
      </c>
      <c r="U527" s="105" t="str">
        <f>IF(A4taxstdlife="n/a","n/a",IF(U$3&gt;(A4taxstdlife+$E527),(('PTRM input'!$M$146+'PTRM input'!$M$112)*$M$7)-SUM($M527:T527),(('PTRM input'!$M$146+'PTRM input'!$M$112)*$M$7)/A4taxstdlife))</f>
        <v>n/a</v>
      </c>
      <c r="V527" s="105" t="str">
        <f>IF(A4taxstdlife="n/a","n/a",IF(V$3&gt;(A4taxstdlife+$E527),(('PTRM input'!$M$146+'PTRM input'!$M$112)*$M$7)-SUM($M527:U527),(('PTRM input'!$M$146+'PTRM input'!$M$112)*$M$7)/A4taxstdlife))</f>
        <v>n/a</v>
      </c>
      <c r="W527" s="105" t="str">
        <f>IF(A4taxstdlife="n/a","n/a",IF(W$3&gt;(A4taxstdlife+$E527),(('PTRM input'!$M$146+'PTRM input'!$M$112)*$M$7)-SUM($M527:V527),(('PTRM input'!$M$146+'PTRM input'!$M$112)*$M$7)/A4taxstdlife))</f>
        <v>n/a</v>
      </c>
      <c r="X527" s="105" t="str">
        <f>IF(A4taxstdlife="n/a","n/a",IF(X$3&gt;(A4taxstdlife+$E527),(('PTRM input'!$M$146+'PTRM input'!$M$112)*$M$7)-SUM($M527:W527),(('PTRM input'!$M$146+'PTRM input'!$M$112)*$M$7)/A4taxstdlife))</f>
        <v>n/a</v>
      </c>
      <c r="Y527" s="105" t="str">
        <f>IF(A4taxstdlife="n/a","n/a",IF(Y$3&gt;(A4taxstdlife+$E527),(('PTRM input'!$M$146+'PTRM input'!$M$112)*$M$7)-SUM($M527:X527),(('PTRM input'!$M$146+'PTRM input'!$M$112)*$M$7)/A4taxstdlife))</f>
        <v>n/a</v>
      </c>
      <c r="Z527" s="105" t="str">
        <f>IF(A4taxstdlife="n/a","n/a",IF(Z$3&gt;(A4taxstdlife+$E527),(('PTRM input'!$M$146+'PTRM input'!$M$112)*$M$7)-SUM($M527:Y527),(('PTRM input'!$M$146+'PTRM input'!$M$112)*$M$7)/A4taxstdlife))</f>
        <v>n/a</v>
      </c>
      <c r="AA527" s="105" t="str">
        <f>IF(A4taxstdlife="n/a","n/a",IF(AA$3&gt;(A4taxstdlife+$E527),(('PTRM input'!$M$146+'PTRM input'!$M$112)*$M$7)-SUM($M527:Z527),(('PTRM input'!$M$146+'PTRM input'!$M$112)*$M$7)/A4taxstdlife))</f>
        <v>n/a</v>
      </c>
      <c r="AB527" s="105" t="str">
        <f>IF(A4taxstdlife="n/a","n/a",IF(AB$3&gt;(A4taxstdlife+$E527),(('PTRM input'!$M$146+'PTRM input'!$M$112)*$M$7)-SUM($M527:AA527),(('PTRM input'!$M$146+'PTRM input'!$M$112)*$M$7)/A4taxstdlife))</f>
        <v>n/a</v>
      </c>
      <c r="AC527" s="105" t="str">
        <f>IF(A4taxstdlife="n/a","n/a",IF(AC$3&gt;(A4taxstdlife+$E527),(('PTRM input'!$M$146+'PTRM input'!$M$112)*$M$7)-SUM($M527:AB527),(('PTRM input'!$M$146+'PTRM input'!$M$112)*$M$7)/A4taxstdlife))</f>
        <v>n/a</v>
      </c>
      <c r="AD527" s="105" t="str">
        <f>IF(A4taxstdlife="n/a","n/a",IF(AD$3&gt;(A4taxstdlife+$E527),(('PTRM input'!$M$146+'PTRM input'!$M$112)*$M$7)-SUM($M527:AC527),(('PTRM input'!$M$146+'PTRM input'!$M$112)*$M$7)/A4taxstdlife))</f>
        <v>n/a</v>
      </c>
      <c r="AE527" s="105" t="str">
        <f>IF(A4taxstdlife="n/a","n/a",IF(AE$3&gt;(A4taxstdlife+$E527),(('PTRM input'!$M$146+'PTRM input'!$M$112)*$M$7)-SUM($M527:AD527),(('PTRM input'!$M$146+'PTRM input'!$M$112)*$M$7)/A4taxstdlife))</f>
        <v>n/a</v>
      </c>
      <c r="AF527" s="105" t="str">
        <f>IF(A4taxstdlife="n/a","n/a",IF(AF$3&gt;(A4taxstdlife+$E527),(('PTRM input'!$M$146+'PTRM input'!$M$112)*$M$7)-SUM($M527:AE527),(('PTRM input'!$M$146+'PTRM input'!$M$112)*$M$7)/A4taxstdlife))</f>
        <v>n/a</v>
      </c>
      <c r="AG527" s="105" t="str">
        <f>IF(A4taxstdlife="n/a","n/a",IF(AG$3&gt;(A4taxstdlife+$E527),(('PTRM input'!$M$146+'PTRM input'!$M$112)*$M$7)-SUM($M527:AF527),(('PTRM input'!$M$146+'PTRM input'!$M$112)*$M$7)/A4taxstdlife))</f>
        <v>n/a</v>
      </c>
      <c r="AH527" s="105" t="str">
        <f>IF(A4taxstdlife="n/a","n/a",IF(AH$3&gt;(A4taxstdlife+$E527),(('PTRM input'!$M$146+'PTRM input'!$M$112)*$M$7)-SUM($M527:AG527),(('PTRM input'!$M$146+'PTRM input'!$M$112)*$M$7)/A4taxstdlife))</f>
        <v>n/a</v>
      </c>
      <c r="AI527" s="105" t="str">
        <f>IF(A4taxstdlife="n/a","n/a",IF(AI$3&gt;(A4taxstdlife+$E527),(('PTRM input'!$M$146+'PTRM input'!$M$112)*$M$7)-SUM($M527:AH527),(('PTRM input'!$M$146+'PTRM input'!$M$112)*$M$7)/A4taxstdlife))</f>
        <v>n/a</v>
      </c>
      <c r="AJ527" s="105" t="str">
        <f>IF(A4taxstdlife="n/a","n/a",IF(AJ$3&gt;(A4taxstdlife+$E527),(('PTRM input'!$M$146+'PTRM input'!$M$112)*$M$7)-SUM($M527:AI527),(('PTRM input'!$M$146+'PTRM input'!$M$112)*$M$7)/A4taxstdlife))</f>
        <v>n/a</v>
      </c>
      <c r="AK527" s="105" t="str">
        <f>IF(A4taxstdlife="n/a","n/a",IF(AK$3&gt;(A4taxstdlife+$E527),(('PTRM input'!$M$146+'PTRM input'!$M$112)*$M$7)-SUM($M527:AJ527),(('PTRM input'!$M$146+'PTRM input'!$M$112)*$M$7)/A4taxstdlife))</f>
        <v>n/a</v>
      </c>
      <c r="AL527" s="105" t="str">
        <f>IF(A4taxstdlife="n/a","n/a",IF(AL$3&gt;(A4taxstdlife+$E527),(('PTRM input'!$M$146+'PTRM input'!$M$112)*$M$7)-SUM($M527:AK527),(('PTRM input'!$M$146+'PTRM input'!$M$112)*$M$7)/A4taxstdlife))</f>
        <v>n/a</v>
      </c>
      <c r="AM527" s="105" t="str">
        <f>IF(A4taxstdlife="n/a","n/a",IF(AM$3&gt;(A4taxstdlife+$E527),(('PTRM input'!$M$146+'PTRM input'!$M$112)*$M$7)-SUM($M527:AL527),(('PTRM input'!$M$146+'PTRM input'!$M$112)*$M$7)/A4taxstdlife))</f>
        <v>n/a</v>
      </c>
      <c r="AN527" s="105" t="str">
        <f>IF(A4taxstdlife="n/a","n/a",IF(AN$3&gt;(A4taxstdlife+$E527),(('PTRM input'!$M$146+'PTRM input'!$M$112)*$M$7)-SUM($M527:AM527),(('PTRM input'!$M$146+'PTRM input'!$M$112)*$M$7)/A4taxstdlife))</f>
        <v>n/a</v>
      </c>
      <c r="AO527" s="105" t="str">
        <f>IF(A4taxstdlife="n/a","n/a",IF(AO$3&gt;(A4taxstdlife+$E527),(('PTRM input'!$M$146+'PTRM input'!$M$112)*$M$7)-SUM($M527:AN527),(('PTRM input'!$M$146+'PTRM input'!$M$112)*$M$7)/A4taxstdlife))</f>
        <v>n/a</v>
      </c>
      <c r="AP527" s="105" t="str">
        <f>IF(A4taxstdlife="n/a","n/a",IF(AP$3&gt;(A4taxstdlife+$E527),(('PTRM input'!$M$146+'PTRM input'!$M$112)*$M$7)-SUM($M527:AO527),(('PTRM input'!$M$146+'PTRM input'!$M$112)*$M$7)/A4taxstdlife))</f>
        <v>n/a</v>
      </c>
      <c r="AQ527" s="105" t="str">
        <f>IF(A4taxstdlife="n/a","n/a",IF(AQ$3&gt;(A4taxstdlife+$E527),(('PTRM input'!$M$146+'PTRM input'!$M$112)*$M$7)-SUM($M527:AP527),(('PTRM input'!$M$146+'PTRM input'!$M$112)*$M$7)/A4taxstdlife))</f>
        <v>n/a</v>
      </c>
      <c r="AR527" s="105" t="str">
        <f>IF(A4taxstdlife="n/a","n/a",IF(AR$3&gt;(A4taxstdlife+$E527),(('PTRM input'!$M$146+'PTRM input'!$M$112)*$M$7)-SUM($M527:AQ527),(('PTRM input'!$M$146+'PTRM input'!$M$112)*$M$7)/A4taxstdlife))</f>
        <v>n/a</v>
      </c>
      <c r="AS527" s="105" t="str">
        <f>IF(A4taxstdlife="n/a","n/a",IF(AS$3&gt;(A4taxstdlife+$E527),(('PTRM input'!$M$146+'PTRM input'!$M$112)*$M$7)-SUM($M527:AR527),(('PTRM input'!$M$146+'PTRM input'!$M$112)*$M$7)/A4taxstdlife))</f>
        <v>n/a</v>
      </c>
      <c r="AT527" s="105" t="str">
        <f>IF(A4taxstdlife="n/a","n/a",IF(AT$3&gt;(A4taxstdlife+$E527),(('PTRM input'!$M$146+'PTRM input'!$M$112)*$M$7)-SUM($M527:AS527),(('PTRM input'!$M$146+'PTRM input'!$M$112)*$M$7)/A4taxstdlife))</f>
        <v>n/a</v>
      </c>
      <c r="AU527" s="105" t="str">
        <f>IF(A4taxstdlife="n/a","n/a",IF(AU$3&gt;(A4taxstdlife+$E527),(('PTRM input'!$M$146+'PTRM input'!$M$112)*$M$7)-SUM($M527:AT527),(('PTRM input'!$M$146+'PTRM input'!$M$112)*$M$7)/A4taxstdlife))</f>
        <v>n/a</v>
      </c>
      <c r="AV527" s="105" t="str">
        <f>IF(A4taxstdlife="n/a","n/a",IF(AV$3&gt;(A4taxstdlife+$E527),(('PTRM input'!$M$146+'PTRM input'!$M$112)*$M$7)-SUM($M527:AU527),(('PTRM input'!$M$146+'PTRM input'!$M$112)*$M$7)/A4taxstdlife))</f>
        <v>n/a</v>
      </c>
      <c r="AW527" s="105" t="str">
        <f>IF(A4taxstdlife="n/a","n/a",IF(AW$3&gt;(A4taxstdlife+$E527),(('PTRM input'!$M$146+'PTRM input'!$M$112)*$M$7)-SUM($M527:AV527),(('PTRM input'!$M$146+'PTRM input'!$M$112)*$M$7)/A4taxstdlife))</f>
        <v>n/a</v>
      </c>
      <c r="AX527" s="105" t="str">
        <f>IF(A4taxstdlife="n/a","n/a",IF(AX$3&gt;(A4taxstdlife+$E527),(('PTRM input'!$M$146+'PTRM input'!$M$112)*$M$7)-SUM($M527:AW527),(('PTRM input'!$M$146+'PTRM input'!$M$112)*$M$7)/A4taxstdlife))</f>
        <v>n/a</v>
      </c>
      <c r="AY527" s="105" t="str">
        <f>IF(A4taxstdlife="n/a","n/a",IF(AY$3&gt;(A4taxstdlife+$E527),(('PTRM input'!$M$146+'PTRM input'!$M$112)*$M$7)-SUM($M527:AX527),(('PTRM input'!$M$146+'PTRM input'!$M$112)*$M$7)/A4taxstdlife))</f>
        <v>n/a</v>
      </c>
      <c r="AZ527" s="105" t="str">
        <f>IF(A4taxstdlife="n/a","n/a",IF(AZ$3&gt;(A4taxstdlife+$E527),(('PTRM input'!$M$146+'PTRM input'!$M$112)*$M$7)-SUM($M527:AY527),(('PTRM input'!$M$146+'PTRM input'!$M$112)*$M$7)/A4taxstdlife))</f>
        <v>n/a</v>
      </c>
      <c r="BA527" s="105" t="str">
        <f>IF(A4taxstdlife="n/a","n/a",IF(BA$3&gt;(A4taxstdlife+$E527),(('PTRM input'!$M$146+'PTRM input'!$M$112)*$M$7)-SUM($M527:AZ527),(('PTRM input'!$M$146+'PTRM input'!$M$112)*$M$7)/A4taxstdlife))</f>
        <v>n/a</v>
      </c>
      <c r="BB527" s="105" t="str">
        <f>IF(A4taxstdlife="n/a","n/a",IF(BB$3&gt;(A4taxstdlife+$E527),(('PTRM input'!$M$146+'PTRM input'!$M$112)*$M$7)-SUM($M527:BA527),(('PTRM input'!$M$146+'PTRM input'!$M$112)*$M$7)/A4taxstdlife))</f>
        <v>n/a</v>
      </c>
      <c r="BC527" s="105" t="str">
        <f>IF(A4taxstdlife="n/a","n/a",IF(BC$3&gt;(A4taxstdlife+$E527),(('PTRM input'!$M$146+'PTRM input'!$M$112)*$M$7)-SUM($M527:BB527),(('PTRM input'!$M$146+'PTRM input'!$M$112)*$M$7)/A4taxstdlife))</f>
        <v>n/a</v>
      </c>
      <c r="BD527" s="105" t="str">
        <f>IF(A4taxstdlife="n/a","n/a",IF(BD$3&gt;(A4taxstdlife+$E527),(('PTRM input'!$M$146+'PTRM input'!$M$112)*$M$7)-SUM($M527:BC527),(('PTRM input'!$M$146+'PTRM input'!$M$112)*$M$7)/A4taxstdlife))</f>
        <v>n/a</v>
      </c>
      <c r="BE527" s="105" t="str">
        <f>IF(A4taxstdlife="n/a","n/a",IF(BE$3&gt;(A4taxstdlife+$E527),(('PTRM input'!$M$146+'PTRM input'!$M$112)*$M$7)-SUM($M527:BD527),(('PTRM input'!$M$146+'PTRM input'!$M$112)*$M$7)/A4taxstdlife))</f>
        <v>n/a</v>
      </c>
      <c r="BF527" s="105" t="str">
        <f>IF(A4taxstdlife="n/a","n/a",IF(BF$3&gt;(A4taxstdlife+$E527),(('PTRM input'!$M$146+'PTRM input'!$M$112)*$M$7)-SUM($M527:BE527),(('PTRM input'!$M$146+'PTRM input'!$M$112)*$M$7)/A4taxstdlife))</f>
        <v>n/a</v>
      </c>
      <c r="BG527" s="105" t="str">
        <f>IF(A4taxstdlife="n/a","n/a",IF(BG$3&gt;(A4taxstdlife+$E527),(('PTRM input'!$M$146+'PTRM input'!$M$112)*$M$7)-SUM($M527:BF527),(('PTRM input'!$M$146+'PTRM input'!$M$112)*$M$7)/A4taxstdlife))</f>
        <v>n/a</v>
      </c>
      <c r="BH527" s="105" t="str">
        <f>IF(A4taxstdlife="n/a","n/a",IF(BH$3&gt;(A4taxstdlife+$E527),(('PTRM input'!$M$146+'PTRM input'!$M$112)*$M$7)-SUM($M527:BG527),(('PTRM input'!$M$146+'PTRM input'!$M$112)*$M$7)/A4taxstdlife))</f>
        <v>n/a</v>
      </c>
      <c r="BI527" s="105" t="str">
        <f>IF(A4taxstdlife="n/a","n/a",IF(BI$3&gt;(A4taxstdlife+$E527),(('PTRM input'!$M$146+'PTRM input'!$M$112)*$M$7)-SUM($M527:BH527),(('PTRM input'!$M$146+'PTRM input'!$M$112)*$M$7)/A4taxstdlife))</f>
        <v>n/a</v>
      </c>
      <c r="BJ527" s="17"/>
      <c r="BK527" s="17"/>
      <c r="BL527" s="17"/>
      <c r="BM527" s="17"/>
    </row>
    <row r="528" spans="1:65" s="4" customFormat="1" ht="12.75" customHeight="1" outlineLevel="2">
      <c r="A528" s="17"/>
      <c r="B528" s="17"/>
      <c r="C528" s="32"/>
      <c r="D528" s="930"/>
      <c r="E528" s="167">
        <v>8</v>
      </c>
      <c r="F528" s="34"/>
      <c r="G528" s="184"/>
      <c r="H528" s="186"/>
      <c r="I528" s="186"/>
      <c r="J528" s="186"/>
      <c r="K528" s="186"/>
      <c r="L528" s="186"/>
      <c r="M528" s="186"/>
      <c r="N528" s="185"/>
      <c r="O528" s="105" t="str">
        <f>IF(A4taxstdlife="n/a","n/a",IF(O$3&gt;(A4taxstdlife+$E528),(('PTRM input'!$N$146+'PTRM input'!$N$112)*$N$7)-SUM($N528:N528),(('PTRM input'!$N$146+'PTRM input'!$N$112)*$N$7)/A4taxstdlife))</f>
        <v>n/a</v>
      </c>
      <c r="P528" s="105" t="str">
        <f>IF(A4taxstdlife="n/a","n/a",IF(P$3&gt;(A4taxstdlife+$E528),(('PTRM input'!$N$146+'PTRM input'!$N$112)*$N$7)-SUM($N528:O528),(('PTRM input'!$N$146+'PTRM input'!$N$112)*$N$7)/A4taxstdlife))</f>
        <v>n/a</v>
      </c>
      <c r="Q528" s="105" t="str">
        <f>IF(A4taxstdlife="n/a","n/a",IF(Q$3&gt;(A4taxstdlife+$E528),(('PTRM input'!$N$146+'PTRM input'!$N$112)*$N$7)-SUM($N528:P528),(('PTRM input'!$N$146+'PTRM input'!$N$112)*$N$7)/A4taxstdlife))</f>
        <v>n/a</v>
      </c>
      <c r="R528" s="105" t="str">
        <f>IF(A4taxstdlife="n/a","n/a",IF(R$3&gt;(A4taxstdlife+$E528),(('PTRM input'!$N$146+'PTRM input'!$N$112)*$N$7)-SUM($N528:Q528),(('PTRM input'!$N$146+'PTRM input'!$N$112)*$N$7)/A4taxstdlife))</f>
        <v>n/a</v>
      </c>
      <c r="S528" s="105" t="str">
        <f>IF(A4taxstdlife="n/a","n/a",IF(S$3&gt;(A4taxstdlife+$E528),(('PTRM input'!$N$146+'PTRM input'!$N$112)*$N$7)-SUM($N528:R528),(('PTRM input'!$N$146+'PTRM input'!$N$112)*$N$7)/A4taxstdlife))</f>
        <v>n/a</v>
      </c>
      <c r="T528" s="105" t="str">
        <f>IF(A4taxstdlife="n/a","n/a",IF(T$3&gt;(A4taxstdlife+$E528),(('PTRM input'!$N$146+'PTRM input'!$N$112)*$N$7)-SUM($N528:S528),(('PTRM input'!$N$146+'PTRM input'!$N$112)*$N$7)/A4taxstdlife))</f>
        <v>n/a</v>
      </c>
      <c r="U528" s="105" t="str">
        <f>IF(A4taxstdlife="n/a","n/a",IF(U$3&gt;(A4taxstdlife+$E528),(('PTRM input'!$N$146+'PTRM input'!$N$112)*$N$7)-SUM($N528:T528),(('PTRM input'!$N$146+'PTRM input'!$N$112)*$N$7)/A4taxstdlife))</f>
        <v>n/a</v>
      </c>
      <c r="V528" s="105" t="str">
        <f>IF(A4taxstdlife="n/a","n/a",IF(V$3&gt;(A4taxstdlife+$E528),(('PTRM input'!$N$146+'PTRM input'!$N$112)*$N$7)-SUM($N528:U528),(('PTRM input'!$N$146+'PTRM input'!$N$112)*$N$7)/A4taxstdlife))</f>
        <v>n/a</v>
      </c>
      <c r="W528" s="105" t="str">
        <f>IF(A4taxstdlife="n/a","n/a",IF(W$3&gt;(A4taxstdlife+$E528),(('PTRM input'!$N$146+'PTRM input'!$N$112)*$N$7)-SUM($N528:V528),(('PTRM input'!$N$146+'PTRM input'!$N$112)*$N$7)/A4taxstdlife))</f>
        <v>n/a</v>
      </c>
      <c r="X528" s="105" t="str">
        <f>IF(A4taxstdlife="n/a","n/a",IF(X$3&gt;(A4taxstdlife+$E528),(('PTRM input'!$N$146+'PTRM input'!$N$112)*$N$7)-SUM($N528:W528),(('PTRM input'!$N$146+'PTRM input'!$N$112)*$N$7)/A4taxstdlife))</f>
        <v>n/a</v>
      </c>
      <c r="Y528" s="105" t="str">
        <f>IF(A4taxstdlife="n/a","n/a",IF(Y$3&gt;(A4taxstdlife+$E528),(('PTRM input'!$N$146+'PTRM input'!$N$112)*$N$7)-SUM($N528:X528),(('PTRM input'!$N$146+'PTRM input'!$N$112)*$N$7)/A4taxstdlife))</f>
        <v>n/a</v>
      </c>
      <c r="Z528" s="105" t="str">
        <f>IF(A4taxstdlife="n/a","n/a",IF(Z$3&gt;(A4taxstdlife+$E528),(('PTRM input'!$N$146+'PTRM input'!$N$112)*$N$7)-SUM($N528:Y528),(('PTRM input'!$N$146+'PTRM input'!$N$112)*$N$7)/A4taxstdlife))</f>
        <v>n/a</v>
      </c>
      <c r="AA528" s="105" t="str">
        <f>IF(A4taxstdlife="n/a","n/a",IF(AA$3&gt;(A4taxstdlife+$E528),(('PTRM input'!$N$146+'PTRM input'!$N$112)*$N$7)-SUM($N528:Z528),(('PTRM input'!$N$146+'PTRM input'!$N$112)*$N$7)/A4taxstdlife))</f>
        <v>n/a</v>
      </c>
      <c r="AB528" s="105" t="str">
        <f>IF(A4taxstdlife="n/a","n/a",IF(AB$3&gt;(A4taxstdlife+$E528),(('PTRM input'!$N$146+'PTRM input'!$N$112)*$N$7)-SUM($N528:AA528),(('PTRM input'!$N$146+'PTRM input'!$N$112)*$N$7)/A4taxstdlife))</f>
        <v>n/a</v>
      </c>
      <c r="AC528" s="105" t="str">
        <f>IF(A4taxstdlife="n/a","n/a",IF(AC$3&gt;(A4taxstdlife+$E528),(('PTRM input'!$N$146+'PTRM input'!$N$112)*$N$7)-SUM($N528:AB528),(('PTRM input'!$N$146+'PTRM input'!$N$112)*$N$7)/A4taxstdlife))</f>
        <v>n/a</v>
      </c>
      <c r="AD528" s="105" t="str">
        <f>IF(A4taxstdlife="n/a","n/a",IF(AD$3&gt;(A4taxstdlife+$E528),(('PTRM input'!$N$146+'PTRM input'!$N$112)*$N$7)-SUM($N528:AC528),(('PTRM input'!$N$146+'PTRM input'!$N$112)*$N$7)/A4taxstdlife))</f>
        <v>n/a</v>
      </c>
      <c r="AE528" s="105" t="str">
        <f>IF(A4taxstdlife="n/a","n/a",IF(AE$3&gt;(A4taxstdlife+$E528),(('PTRM input'!$N$146+'PTRM input'!$N$112)*$N$7)-SUM($N528:AD528),(('PTRM input'!$N$146+'PTRM input'!$N$112)*$N$7)/A4taxstdlife))</f>
        <v>n/a</v>
      </c>
      <c r="AF528" s="105" t="str">
        <f>IF(A4taxstdlife="n/a","n/a",IF(AF$3&gt;(A4taxstdlife+$E528),(('PTRM input'!$N$146+'PTRM input'!$N$112)*$N$7)-SUM($N528:AE528),(('PTRM input'!$N$146+'PTRM input'!$N$112)*$N$7)/A4taxstdlife))</f>
        <v>n/a</v>
      </c>
      <c r="AG528" s="105" t="str">
        <f>IF(A4taxstdlife="n/a","n/a",IF(AG$3&gt;(A4taxstdlife+$E528),(('PTRM input'!$N$146+'PTRM input'!$N$112)*$N$7)-SUM($N528:AF528),(('PTRM input'!$N$146+'PTRM input'!$N$112)*$N$7)/A4taxstdlife))</f>
        <v>n/a</v>
      </c>
      <c r="AH528" s="105" t="str">
        <f>IF(A4taxstdlife="n/a","n/a",IF(AH$3&gt;(A4taxstdlife+$E528),(('PTRM input'!$N$146+'PTRM input'!$N$112)*$N$7)-SUM($N528:AG528),(('PTRM input'!$N$146+'PTRM input'!$N$112)*$N$7)/A4taxstdlife))</f>
        <v>n/a</v>
      </c>
      <c r="AI528" s="105" t="str">
        <f>IF(A4taxstdlife="n/a","n/a",IF(AI$3&gt;(A4taxstdlife+$E528),(('PTRM input'!$N$146+'PTRM input'!$N$112)*$N$7)-SUM($N528:AH528),(('PTRM input'!$N$146+'PTRM input'!$N$112)*$N$7)/A4taxstdlife))</f>
        <v>n/a</v>
      </c>
      <c r="AJ528" s="105" t="str">
        <f>IF(A4taxstdlife="n/a","n/a",IF(AJ$3&gt;(A4taxstdlife+$E528),(('PTRM input'!$N$146+'PTRM input'!$N$112)*$N$7)-SUM($N528:AI528),(('PTRM input'!$N$146+'PTRM input'!$N$112)*$N$7)/A4taxstdlife))</f>
        <v>n/a</v>
      </c>
      <c r="AK528" s="105" t="str">
        <f>IF(A4taxstdlife="n/a","n/a",IF(AK$3&gt;(A4taxstdlife+$E528),(('PTRM input'!$N$146+'PTRM input'!$N$112)*$N$7)-SUM($N528:AJ528),(('PTRM input'!$N$146+'PTRM input'!$N$112)*$N$7)/A4taxstdlife))</f>
        <v>n/a</v>
      </c>
      <c r="AL528" s="105" t="str">
        <f>IF(A4taxstdlife="n/a","n/a",IF(AL$3&gt;(A4taxstdlife+$E528),(('PTRM input'!$N$146+'PTRM input'!$N$112)*$N$7)-SUM($N528:AK528),(('PTRM input'!$N$146+'PTRM input'!$N$112)*$N$7)/A4taxstdlife))</f>
        <v>n/a</v>
      </c>
      <c r="AM528" s="105" t="str">
        <f>IF(A4taxstdlife="n/a","n/a",IF(AM$3&gt;(A4taxstdlife+$E528),(('PTRM input'!$N$146+'PTRM input'!$N$112)*$N$7)-SUM($N528:AL528),(('PTRM input'!$N$146+'PTRM input'!$N$112)*$N$7)/A4taxstdlife))</f>
        <v>n/a</v>
      </c>
      <c r="AN528" s="105" t="str">
        <f>IF(A4taxstdlife="n/a","n/a",IF(AN$3&gt;(A4taxstdlife+$E528),(('PTRM input'!$N$146+'PTRM input'!$N$112)*$N$7)-SUM($N528:AM528),(('PTRM input'!$N$146+'PTRM input'!$N$112)*$N$7)/A4taxstdlife))</f>
        <v>n/a</v>
      </c>
      <c r="AO528" s="105" t="str">
        <f>IF(A4taxstdlife="n/a","n/a",IF(AO$3&gt;(A4taxstdlife+$E528),(('PTRM input'!$N$146+'PTRM input'!$N$112)*$N$7)-SUM($N528:AN528),(('PTRM input'!$N$146+'PTRM input'!$N$112)*$N$7)/A4taxstdlife))</f>
        <v>n/a</v>
      </c>
      <c r="AP528" s="105" t="str">
        <f>IF(A4taxstdlife="n/a","n/a",IF(AP$3&gt;(A4taxstdlife+$E528),(('PTRM input'!$N$146+'PTRM input'!$N$112)*$N$7)-SUM($N528:AO528),(('PTRM input'!$N$146+'PTRM input'!$N$112)*$N$7)/A4taxstdlife))</f>
        <v>n/a</v>
      </c>
      <c r="AQ528" s="105" t="str">
        <f>IF(A4taxstdlife="n/a","n/a",IF(AQ$3&gt;(A4taxstdlife+$E528),(('PTRM input'!$N$146+'PTRM input'!$N$112)*$N$7)-SUM($N528:AP528),(('PTRM input'!$N$146+'PTRM input'!$N$112)*$N$7)/A4taxstdlife))</f>
        <v>n/a</v>
      </c>
      <c r="AR528" s="105" t="str">
        <f>IF(A4taxstdlife="n/a","n/a",IF(AR$3&gt;(A4taxstdlife+$E528),(('PTRM input'!$N$146+'PTRM input'!$N$112)*$N$7)-SUM($N528:AQ528),(('PTRM input'!$N$146+'PTRM input'!$N$112)*$N$7)/A4taxstdlife))</f>
        <v>n/a</v>
      </c>
      <c r="AS528" s="105" t="str">
        <f>IF(A4taxstdlife="n/a","n/a",IF(AS$3&gt;(A4taxstdlife+$E528),(('PTRM input'!$N$146+'PTRM input'!$N$112)*$N$7)-SUM($N528:AR528),(('PTRM input'!$N$146+'PTRM input'!$N$112)*$N$7)/A4taxstdlife))</f>
        <v>n/a</v>
      </c>
      <c r="AT528" s="105" t="str">
        <f>IF(A4taxstdlife="n/a","n/a",IF(AT$3&gt;(A4taxstdlife+$E528),(('PTRM input'!$N$146+'PTRM input'!$N$112)*$N$7)-SUM($N528:AS528),(('PTRM input'!$N$146+'PTRM input'!$N$112)*$N$7)/A4taxstdlife))</f>
        <v>n/a</v>
      </c>
      <c r="AU528" s="105" t="str">
        <f>IF(A4taxstdlife="n/a","n/a",IF(AU$3&gt;(A4taxstdlife+$E528),(('PTRM input'!$N$146+'PTRM input'!$N$112)*$N$7)-SUM($N528:AT528),(('PTRM input'!$N$146+'PTRM input'!$N$112)*$N$7)/A4taxstdlife))</f>
        <v>n/a</v>
      </c>
      <c r="AV528" s="105" t="str">
        <f>IF(A4taxstdlife="n/a","n/a",IF(AV$3&gt;(A4taxstdlife+$E528),(('PTRM input'!$N$146+'PTRM input'!$N$112)*$N$7)-SUM($N528:AU528),(('PTRM input'!$N$146+'PTRM input'!$N$112)*$N$7)/A4taxstdlife))</f>
        <v>n/a</v>
      </c>
      <c r="AW528" s="105" t="str">
        <f>IF(A4taxstdlife="n/a","n/a",IF(AW$3&gt;(A4taxstdlife+$E528),(('PTRM input'!$N$146+'PTRM input'!$N$112)*$N$7)-SUM($N528:AV528),(('PTRM input'!$N$146+'PTRM input'!$N$112)*$N$7)/A4taxstdlife))</f>
        <v>n/a</v>
      </c>
      <c r="AX528" s="105" t="str">
        <f>IF(A4taxstdlife="n/a","n/a",IF(AX$3&gt;(A4taxstdlife+$E528),(('PTRM input'!$N$146+'PTRM input'!$N$112)*$N$7)-SUM($N528:AW528),(('PTRM input'!$N$146+'PTRM input'!$N$112)*$N$7)/A4taxstdlife))</f>
        <v>n/a</v>
      </c>
      <c r="AY528" s="105" t="str">
        <f>IF(A4taxstdlife="n/a","n/a",IF(AY$3&gt;(A4taxstdlife+$E528),(('PTRM input'!$N$146+'PTRM input'!$N$112)*$N$7)-SUM($N528:AX528),(('PTRM input'!$N$146+'PTRM input'!$N$112)*$N$7)/A4taxstdlife))</f>
        <v>n/a</v>
      </c>
      <c r="AZ528" s="105" t="str">
        <f>IF(A4taxstdlife="n/a","n/a",IF(AZ$3&gt;(A4taxstdlife+$E528),(('PTRM input'!$N$146+'PTRM input'!$N$112)*$N$7)-SUM($N528:AY528),(('PTRM input'!$N$146+'PTRM input'!$N$112)*$N$7)/A4taxstdlife))</f>
        <v>n/a</v>
      </c>
      <c r="BA528" s="105" t="str">
        <f>IF(A4taxstdlife="n/a","n/a",IF(BA$3&gt;(A4taxstdlife+$E528),(('PTRM input'!$N$146+'PTRM input'!$N$112)*$N$7)-SUM($N528:AZ528),(('PTRM input'!$N$146+'PTRM input'!$N$112)*$N$7)/A4taxstdlife))</f>
        <v>n/a</v>
      </c>
      <c r="BB528" s="105" t="str">
        <f>IF(A4taxstdlife="n/a","n/a",IF(BB$3&gt;(A4taxstdlife+$E528),(('PTRM input'!$N$146+'PTRM input'!$N$112)*$N$7)-SUM($N528:BA528),(('PTRM input'!$N$146+'PTRM input'!$N$112)*$N$7)/A4taxstdlife))</f>
        <v>n/a</v>
      </c>
      <c r="BC528" s="105" t="str">
        <f>IF(A4taxstdlife="n/a","n/a",IF(BC$3&gt;(A4taxstdlife+$E528),(('PTRM input'!$N$146+'PTRM input'!$N$112)*$N$7)-SUM($N528:BB528),(('PTRM input'!$N$146+'PTRM input'!$N$112)*$N$7)/A4taxstdlife))</f>
        <v>n/a</v>
      </c>
      <c r="BD528" s="105" t="str">
        <f>IF(A4taxstdlife="n/a","n/a",IF(BD$3&gt;(A4taxstdlife+$E528),(('PTRM input'!$N$146+'PTRM input'!$N$112)*$N$7)-SUM($N528:BC528),(('PTRM input'!$N$146+'PTRM input'!$N$112)*$N$7)/A4taxstdlife))</f>
        <v>n/a</v>
      </c>
      <c r="BE528" s="105" t="str">
        <f>IF(A4taxstdlife="n/a","n/a",IF(BE$3&gt;(A4taxstdlife+$E528),(('PTRM input'!$N$146+'PTRM input'!$N$112)*$N$7)-SUM($N528:BD528),(('PTRM input'!$N$146+'PTRM input'!$N$112)*$N$7)/A4taxstdlife))</f>
        <v>n/a</v>
      </c>
      <c r="BF528" s="105" t="str">
        <f>IF(A4taxstdlife="n/a","n/a",IF(BF$3&gt;(A4taxstdlife+$E528),(('PTRM input'!$N$146+'PTRM input'!$N$112)*$N$7)-SUM($N528:BE528),(('PTRM input'!$N$146+'PTRM input'!$N$112)*$N$7)/A4taxstdlife))</f>
        <v>n/a</v>
      </c>
      <c r="BG528" s="105" t="str">
        <f>IF(A4taxstdlife="n/a","n/a",IF(BG$3&gt;(A4taxstdlife+$E528),(('PTRM input'!$N$146+'PTRM input'!$N$112)*$N$7)-SUM($N528:BF528),(('PTRM input'!$N$146+'PTRM input'!$N$112)*$N$7)/A4taxstdlife))</f>
        <v>n/a</v>
      </c>
      <c r="BH528" s="105" t="str">
        <f>IF(A4taxstdlife="n/a","n/a",IF(BH$3&gt;(A4taxstdlife+$E528),(('PTRM input'!$N$146+'PTRM input'!$N$112)*$N$7)-SUM($N528:BG528),(('PTRM input'!$N$146+'PTRM input'!$N$112)*$N$7)/A4taxstdlife))</f>
        <v>n/a</v>
      </c>
      <c r="BI528" s="105" t="str">
        <f>IF(A4taxstdlife="n/a","n/a",IF(BI$3&gt;(A4taxstdlife+$E528),(('PTRM input'!$N$146+'PTRM input'!$N$112)*$N$7)-SUM($N528:BH528),(('PTRM input'!$N$146+'PTRM input'!$N$112)*$N$7)/A4taxstdlife))</f>
        <v>n/a</v>
      </c>
      <c r="BJ528" s="17"/>
      <c r="BK528" s="17"/>
      <c r="BL528" s="17"/>
      <c r="BM528" s="17"/>
    </row>
    <row r="529" spans="1:65" s="4" customFormat="1" ht="12.75" customHeight="1" outlineLevel="2">
      <c r="A529" s="17"/>
      <c r="B529" s="17"/>
      <c r="C529" s="32"/>
      <c r="D529" s="930"/>
      <c r="E529" s="167">
        <v>9</v>
      </c>
      <c r="F529" s="34"/>
      <c r="G529" s="184"/>
      <c r="H529" s="186"/>
      <c r="I529" s="186"/>
      <c r="J529" s="186"/>
      <c r="K529" s="186"/>
      <c r="L529" s="186"/>
      <c r="M529" s="186"/>
      <c r="N529" s="186"/>
      <c r="O529" s="185"/>
      <c r="P529" s="105" t="str">
        <f>IF(A4taxstdlife="n/a","n/a",IF(P$3&gt;(A4taxstdlife+$E529),(('PTRM input'!$O$146+'PTRM input'!$O$112)*$O$7)-SUM($O529:O529),(('PTRM input'!$O$146+'PTRM input'!$O$112)*$O$7)/A4taxstdlife))</f>
        <v>n/a</v>
      </c>
      <c r="Q529" s="105" t="str">
        <f>IF(A4taxstdlife="n/a","n/a",IF(Q$3&gt;(A4taxstdlife+$E529),(('PTRM input'!$O$146+'PTRM input'!$O$112)*$O$7)-SUM($O529:P529),(('PTRM input'!$O$146+'PTRM input'!$O$112)*$O$7)/A4taxstdlife))</f>
        <v>n/a</v>
      </c>
      <c r="R529" s="105" t="str">
        <f>IF(A4taxstdlife="n/a","n/a",IF(R$3&gt;(A4taxstdlife+$E529),(('PTRM input'!$O$146+'PTRM input'!$O$112)*$O$7)-SUM($O529:Q529),(('PTRM input'!$O$146+'PTRM input'!$O$112)*$O$7)/A4taxstdlife))</f>
        <v>n/a</v>
      </c>
      <c r="S529" s="105" t="str">
        <f>IF(A4taxstdlife="n/a","n/a",IF(S$3&gt;(A4taxstdlife+$E529),(('PTRM input'!$O$146+'PTRM input'!$O$112)*$O$7)-SUM($O529:R529),(('PTRM input'!$O$146+'PTRM input'!$O$112)*$O$7)/A4taxstdlife))</f>
        <v>n/a</v>
      </c>
      <c r="T529" s="105" t="str">
        <f>IF(A4taxstdlife="n/a","n/a",IF(T$3&gt;(A4taxstdlife+$E529),(('PTRM input'!$O$146+'PTRM input'!$O$112)*$O$7)-SUM($O529:S529),(('PTRM input'!$O$146+'PTRM input'!$O$112)*$O$7)/A4taxstdlife))</f>
        <v>n/a</v>
      </c>
      <c r="U529" s="105" t="str">
        <f>IF(A4taxstdlife="n/a","n/a",IF(U$3&gt;(A4taxstdlife+$E529),(('PTRM input'!$O$146+'PTRM input'!$O$112)*$O$7)-SUM($O529:T529),(('PTRM input'!$O$146+'PTRM input'!$O$112)*$O$7)/A4taxstdlife))</f>
        <v>n/a</v>
      </c>
      <c r="V529" s="105" t="str">
        <f>IF(A4taxstdlife="n/a","n/a",IF(V$3&gt;(A4taxstdlife+$E529),(('PTRM input'!$O$146+'PTRM input'!$O$112)*$O$7)-SUM($O529:U529),(('PTRM input'!$O$146+'PTRM input'!$O$112)*$O$7)/A4taxstdlife))</f>
        <v>n/a</v>
      </c>
      <c r="W529" s="105" t="str">
        <f>IF(A4taxstdlife="n/a","n/a",IF(W$3&gt;(A4taxstdlife+$E529),(('PTRM input'!$O$146+'PTRM input'!$O$112)*$O$7)-SUM($O529:V529),(('PTRM input'!$O$146+'PTRM input'!$O$112)*$O$7)/A4taxstdlife))</f>
        <v>n/a</v>
      </c>
      <c r="X529" s="105" t="str">
        <f>IF(A4taxstdlife="n/a","n/a",IF(X$3&gt;(A4taxstdlife+$E529),(('PTRM input'!$O$146+'PTRM input'!$O$112)*$O$7)-SUM($O529:W529),(('PTRM input'!$O$146+'PTRM input'!$O$112)*$O$7)/A4taxstdlife))</f>
        <v>n/a</v>
      </c>
      <c r="Y529" s="105" t="str">
        <f>IF(A4taxstdlife="n/a","n/a",IF(Y$3&gt;(A4taxstdlife+$E529),(('PTRM input'!$O$146+'PTRM input'!$O$112)*$O$7)-SUM($O529:X529),(('PTRM input'!$O$146+'PTRM input'!$O$112)*$O$7)/A4taxstdlife))</f>
        <v>n/a</v>
      </c>
      <c r="Z529" s="105" t="str">
        <f>IF(A4taxstdlife="n/a","n/a",IF(Z$3&gt;(A4taxstdlife+$E529),(('PTRM input'!$O$146+'PTRM input'!$O$112)*$O$7)-SUM($O529:Y529),(('PTRM input'!$O$146+'PTRM input'!$O$112)*$O$7)/A4taxstdlife))</f>
        <v>n/a</v>
      </c>
      <c r="AA529" s="105" t="str">
        <f>IF(A4taxstdlife="n/a","n/a",IF(AA$3&gt;(A4taxstdlife+$E529),(('PTRM input'!$O$146+'PTRM input'!$O$112)*$O$7)-SUM($O529:Z529),(('PTRM input'!$O$146+'PTRM input'!$O$112)*$O$7)/A4taxstdlife))</f>
        <v>n/a</v>
      </c>
      <c r="AB529" s="105" t="str">
        <f>IF(A4taxstdlife="n/a","n/a",IF(AB$3&gt;(A4taxstdlife+$E529),(('PTRM input'!$O$146+'PTRM input'!$O$112)*$O$7)-SUM($O529:AA529),(('PTRM input'!$O$146+'PTRM input'!$O$112)*$O$7)/A4taxstdlife))</f>
        <v>n/a</v>
      </c>
      <c r="AC529" s="105" t="str">
        <f>IF(A4taxstdlife="n/a","n/a",IF(AC$3&gt;(A4taxstdlife+$E529),(('PTRM input'!$O$146+'PTRM input'!$O$112)*$O$7)-SUM($O529:AB529),(('PTRM input'!$O$146+'PTRM input'!$O$112)*$O$7)/A4taxstdlife))</f>
        <v>n/a</v>
      </c>
      <c r="AD529" s="105" t="str">
        <f>IF(A4taxstdlife="n/a","n/a",IF(AD$3&gt;(A4taxstdlife+$E529),(('PTRM input'!$O$146+'PTRM input'!$O$112)*$O$7)-SUM($O529:AC529),(('PTRM input'!$O$146+'PTRM input'!$O$112)*$O$7)/A4taxstdlife))</f>
        <v>n/a</v>
      </c>
      <c r="AE529" s="105" t="str">
        <f>IF(A4taxstdlife="n/a","n/a",IF(AE$3&gt;(A4taxstdlife+$E529),(('PTRM input'!$O$146+'PTRM input'!$O$112)*$O$7)-SUM($O529:AD529),(('PTRM input'!$O$146+'PTRM input'!$O$112)*$O$7)/A4taxstdlife))</f>
        <v>n/a</v>
      </c>
      <c r="AF529" s="105" t="str">
        <f>IF(A4taxstdlife="n/a","n/a",IF(AF$3&gt;(A4taxstdlife+$E529),(('PTRM input'!$O$146+'PTRM input'!$O$112)*$O$7)-SUM($O529:AE529),(('PTRM input'!$O$146+'PTRM input'!$O$112)*$O$7)/A4taxstdlife))</f>
        <v>n/a</v>
      </c>
      <c r="AG529" s="105" t="str">
        <f>IF(A4taxstdlife="n/a","n/a",IF(AG$3&gt;(A4taxstdlife+$E529),(('PTRM input'!$O$146+'PTRM input'!$O$112)*$O$7)-SUM($O529:AF529),(('PTRM input'!$O$146+'PTRM input'!$O$112)*$O$7)/A4taxstdlife))</f>
        <v>n/a</v>
      </c>
      <c r="AH529" s="105" t="str">
        <f>IF(A4taxstdlife="n/a","n/a",IF(AH$3&gt;(A4taxstdlife+$E529),(('PTRM input'!$O$146+'PTRM input'!$O$112)*$O$7)-SUM($O529:AG529),(('PTRM input'!$O$146+'PTRM input'!$O$112)*$O$7)/A4taxstdlife))</f>
        <v>n/a</v>
      </c>
      <c r="AI529" s="105" t="str">
        <f>IF(A4taxstdlife="n/a","n/a",IF(AI$3&gt;(A4taxstdlife+$E529),(('PTRM input'!$O$146+'PTRM input'!$O$112)*$O$7)-SUM($O529:AH529),(('PTRM input'!$O$146+'PTRM input'!$O$112)*$O$7)/A4taxstdlife))</f>
        <v>n/a</v>
      </c>
      <c r="AJ529" s="105" t="str">
        <f>IF(A4taxstdlife="n/a","n/a",IF(AJ$3&gt;(A4taxstdlife+$E529),(('PTRM input'!$O$146+'PTRM input'!$O$112)*$O$7)-SUM($O529:AI529),(('PTRM input'!$O$146+'PTRM input'!$O$112)*$O$7)/A4taxstdlife))</f>
        <v>n/a</v>
      </c>
      <c r="AK529" s="105" t="str">
        <f>IF(A4taxstdlife="n/a","n/a",IF(AK$3&gt;(A4taxstdlife+$E529),(('PTRM input'!$O$146+'PTRM input'!$O$112)*$O$7)-SUM($O529:AJ529),(('PTRM input'!$O$146+'PTRM input'!$O$112)*$O$7)/A4taxstdlife))</f>
        <v>n/a</v>
      </c>
      <c r="AL529" s="105" t="str">
        <f>IF(A4taxstdlife="n/a","n/a",IF(AL$3&gt;(A4taxstdlife+$E529),(('PTRM input'!$O$146+'PTRM input'!$O$112)*$O$7)-SUM($O529:AK529),(('PTRM input'!$O$146+'PTRM input'!$O$112)*$O$7)/A4taxstdlife))</f>
        <v>n/a</v>
      </c>
      <c r="AM529" s="105" t="str">
        <f>IF(A4taxstdlife="n/a","n/a",IF(AM$3&gt;(A4taxstdlife+$E529),(('PTRM input'!$O$146+'PTRM input'!$O$112)*$O$7)-SUM($O529:AL529),(('PTRM input'!$O$146+'PTRM input'!$O$112)*$O$7)/A4taxstdlife))</f>
        <v>n/a</v>
      </c>
      <c r="AN529" s="105" t="str">
        <f>IF(A4taxstdlife="n/a","n/a",IF(AN$3&gt;(A4taxstdlife+$E529),(('PTRM input'!$O$146+'PTRM input'!$O$112)*$O$7)-SUM($O529:AM529),(('PTRM input'!$O$146+'PTRM input'!$O$112)*$O$7)/A4taxstdlife))</f>
        <v>n/a</v>
      </c>
      <c r="AO529" s="105" t="str">
        <f>IF(A4taxstdlife="n/a","n/a",IF(AO$3&gt;(A4taxstdlife+$E529),(('PTRM input'!$O$146+'PTRM input'!$O$112)*$O$7)-SUM($O529:AN529),(('PTRM input'!$O$146+'PTRM input'!$O$112)*$O$7)/A4taxstdlife))</f>
        <v>n/a</v>
      </c>
      <c r="AP529" s="105" t="str">
        <f>IF(A4taxstdlife="n/a","n/a",IF(AP$3&gt;(A4taxstdlife+$E529),(('PTRM input'!$O$146+'PTRM input'!$O$112)*$O$7)-SUM($O529:AO529),(('PTRM input'!$O$146+'PTRM input'!$O$112)*$O$7)/A4taxstdlife))</f>
        <v>n/a</v>
      </c>
      <c r="AQ529" s="105" t="str">
        <f>IF(A4taxstdlife="n/a","n/a",IF(AQ$3&gt;(A4taxstdlife+$E529),(('PTRM input'!$O$146+'PTRM input'!$O$112)*$O$7)-SUM($O529:AP529),(('PTRM input'!$O$146+'PTRM input'!$O$112)*$O$7)/A4taxstdlife))</f>
        <v>n/a</v>
      </c>
      <c r="AR529" s="105" t="str">
        <f>IF(A4taxstdlife="n/a","n/a",IF(AR$3&gt;(A4taxstdlife+$E529),(('PTRM input'!$O$146+'PTRM input'!$O$112)*$O$7)-SUM($O529:AQ529),(('PTRM input'!$O$146+'PTRM input'!$O$112)*$O$7)/A4taxstdlife))</f>
        <v>n/a</v>
      </c>
      <c r="AS529" s="105" t="str">
        <f>IF(A4taxstdlife="n/a","n/a",IF(AS$3&gt;(A4taxstdlife+$E529),(('PTRM input'!$O$146+'PTRM input'!$O$112)*$O$7)-SUM($O529:AR529),(('PTRM input'!$O$146+'PTRM input'!$O$112)*$O$7)/A4taxstdlife))</f>
        <v>n/a</v>
      </c>
      <c r="AT529" s="105" t="str">
        <f>IF(A4taxstdlife="n/a","n/a",IF(AT$3&gt;(A4taxstdlife+$E529),(('PTRM input'!$O$146+'PTRM input'!$O$112)*$O$7)-SUM($O529:AS529),(('PTRM input'!$O$146+'PTRM input'!$O$112)*$O$7)/A4taxstdlife))</f>
        <v>n/a</v>
      </c>
      <c r="AU529" s="105" t="str">
        <f>IF(A4taxstdlife="n/a","n/a",IF(AU$3&gt;(A4taxstdlife+$E529),(('PTRM input'!$O$146+'PTRM input'!$O$112)*$O$7)-SUM($O529:AT529),(('PTRM input'!$O$146+'PTRM input'!$O$112)*$O$7)/A4taxstdlife))</f>
        <v>n/a</v>
      </c>
      <c r="AV529" s="105" t="str">
        <f>IF(A4taxstdlife="n/a","n/a",IF(AV$3&gt;(A4taxstdlife+$E529),(('PTRM input'!$O$146+'PTRM input'!$O$112)*$O$7)-SUM($O529:AU529),(('PTRM input'!$O$146+'PTRM input'!$O$112)*$O$7)/A4taxstdlife))</f>
        <v>n/a</v>
      </c>
      <c r="AW529" s="105" t="str">
        <f>IF(A4taxstdlife="n/a","n/a",IF(AW$3&gt;(A4taxstdlife+$E529),(('PTRM input'!$O$146+'PTRM input'!$O$112)*$O$7)-SUM($O529:AV529),(('PTRM input'!$O$146+'PTRM input'!$O$112)*$O$7)/A4taxstdlife))</f>
        <v>n/a</v>
      </c>
      <c r="AX529" s="105" t="str">
        <f>IF(A4taxstdlife="n/a","n/a",IF(AX$3&gt;(A4taxstdlife+$E529),(('PTRM input'!$O$146+'PTRM input'!$O$112)*$O$7)-SUM($O529:AW529),(('PTRM input'!$O$146+'PTRM input'!$O$112)*$O$7)/A4taxstdlife))</f>
        <v>n/a</v>
      </c>
      <c r="AY529" s="105" t="str">
        <f>IF(A4taxstdlife="n/a","n/a",IF(AY$3&gt;(A4taxstdlife+$E529),(('PTRM input'!$O$146+'PTRM input'!$O$112)*$O$7)-SUM($O529:AX529),(('PTRM input'!$O$146+'PTRM input'!$O$112)*$O$7)/A4taxstdlife))</f>
        <v>n/a</v>
      </c>
      <c r="AZ529" s="105" t="str">
        <f>IF(A4taxstdlife="n/a","n/a",IF(AZ$3&gt;(A4taxstdlife+$E529),(('PTRM input'!$O$146+'PTRM input'!$O$112)*$O$7)-SUM($O529:AY529),(('PTRM input'!$O$146+'PTRM input'!$O$112)*$O$7)/A4taxstdlife))</f>
        <v>n/a</v>
      </c>
      <c r="BA529" s="105" t="str">
        <f>IF(A4taxstdlife="n/a","n/a",IF(BA$3&gt;(A4taxstdlife+$E529),(('PTRM input'!$O$146+'PTRM input'!$O$112)*$O$7)-SUM($O529:AZ529),(('PTRM input'!$O$146+'PTRM input'!$O$112)*$O$7)/A4taxstdlife))</f>
        <v>n/a</v>
      </c>
      <c r="BB529" s="105" t="str">
        <f>IF(A4taxstdlife="n/a","n/a",IF(BB$3&gt;(A4taxstdlife+$E529),(('PTRM input'!$O$146+'PTRM input'!$O$112)*$O$7)-SUM($O529:BA529),(('PTRM input'!$O$146+'PTRM input'!$O$112)*$O$7)/A4taxstdlife))</f>
        <v>n/a</v>
      </c>
      <c r="BC529" s="105" t="str">
        <f>IF(A4taxstdlife="n/a","n/a",IF(BC$3&gt;(A4taxstdlife+$E529),(('PTRM input'!$O$146+'PTRM input'!$O$112)*$O$7)-SUM($O529:BB529),(('PTRM input'!$O$146+'PTRM input'!$O$112)*$O$7)/A4taxstdlife))</f>
        <v>n/a</v>
      </c>
      <c r="BD529" s="105" t="str">
        <f>IF(A4taxstdlife="n/a","n/a",IF(BD$3&gt;(A4taxstdlife+$E529),(('PTRM input'!$O$146+'PTRM input'!$O$112)*$O$7)-SUM($O529:BC529),(('PTRM input'!$O$146+'PTRM input'!$O$112)*$O$7)/A4taxstdlife))</f>
        <v>n/a</v>
      </c>
      <c r="BE529" s="105" t="str">
        <f>IF(A4taxstdlife="n/a","n/a",IF(BE$3&gt;(A4taxstdlife+$E529),(('PTRM input'!$O$146+'PTRM input'!$O$112)*$O$7)-SUM($O529:BD529),(('PTRM input'!$O$146+'PTRM input'!$O$112)*$O$7)/A4taxstdlife))</f>
        <v>n/a</v>
      </c>
      <c r="BF529" s="105" t="str">
        <f>IF(A4taxstdlife="n/a","n/a",IF(BF$3&gt;(A4taxstdlife+$E529),(('PTRM input'!$O$146+'PTRM input'!$O$112)*$O$7)-SUM($O529:BE529),(('PTRM input'!$O$146+'PTRM input'!$O$112)*$O$7)/A4taxstdlife))</f>
        <v>n/a</v>
      </c>
      <c r="BG529" s="105" t="str">
        <f>IF(A4taxstdlife="n/a","n/a",IF(BG$3&gt;(A4taxstdlife+$E529),(('PTRM input'!$O$146+'PTRM input'!$O$112)*$O$7)-SUM($O529:BF529),(('PTRM input'!$O$146+'PTRM input'!$O$112)*$O$7)/A4taxstdlife))</f>
        <v>n/a</v>
      </c>
      <c r="BH529" s="105" t="str">
        <f>IF(A4taxstdlife="n/a","n/a",IF(BH$3&gt;(A4taxstdlife+$E529),(('PTRM input'!$O$146+'PTRM input'!$O$112)*$O$7)-SUM($O529:BG529),(('PTRM input'!$O$146+'PTRM input'!$O$112)*$O$7)/A4taxstdlife))</f>
        <v>n/a</v>
      </c>
      <c r="BI529" s="105" t="str">
        <f>IF(A4taxstdlife="n/a","n/a",IF(BI$3&gt;(A4taxstdlife+$E529),(('PTRM input'!$O$146+'PTRM input'!$O$112)*$O$7)-SUM($O529:BH529),(('PTRM input'!$O$146+'PTRM input'!$O$112)*$O$7)/A4taxstdlife))</f>
        <v>n/a</v>
      </c>
      <c r="BJ529" s="17"/>
      <c r="BK529" s="17"/>
      <c r="BL529" s="17"/>
      <c r="BM529" s="17"/>
    </row>
    <row r="530" spans="1:65" s="4" customFormat="1" ht="12.75" customHeight="1" outlineLevel="2">
      <c r="A530" s="17"/>
      <c r="B530" s="17"/>
      <c r="C530" s="32"/>
      <c r="D530" s="930"/>
      <c r="E530" s="168">
        <v>10</v>
      </c>
      <c r="F530" s="34"/>
      <c r="G530" s="184"/>
      <c r="H530" s="186"/>
      <c r="I530" s="186"/>
      <c r="J530" s="186"/>
      <c r="K530" s="186"/>
      <c r="L530" s="186"/>
      <c r="M530" s="186"/>
      <c r="N530" s="186"/>
      <c r="O530" s="186"/>
      <c r="P530" s="185"/>
      <c r="Q530" s="105" t="str">
        <f>IF(A4taxstdlife="n/a","n/a",IF(Q$3&gt;(A4taxstdlife+$E530),(('PTRM input'!$P$146+'PTRM input'!$P$112)*$P$7)-SUM($P530:P530),(('PTRM input'!$P$146+'PTRM input'!$P$112)*$P$7)/A4taxstdlife))</f>
        <v>n/a</v>
      </c>
      <c r="R530" s="105" t="str">
        <f>IF(A4taxstdlife="n/a","n/a",IF(R$3&gt;(A4taxstdlife+$E530),(('PTRM input'!$P$146+'PTRM input'!$P$112)*$P$7)-SUM($P530:Q530),(('PTRM input'!$P$146+'PTRM input'!$P$112)*$P$7)/A4taxstdlife))</f>
        <v>n/a</v>
      </c>
      <c r="S530" s="105" t="str">
        <f>IF(A4taxstdlife="n/a","n/a",IF(S$3&gt;(A4taxstdlife+$E530),(('PTRM input'!$P$146+'PTRM input'!$P$112)*$P$7)-SUM($P530:R530),(('PTRM input'!$P$146+'PTRM input'!$P$112)*$P$7)/A4taxstdlife))</f>
        <v>n/a</v>
      </c>
      <c r="T530" s="105" t="str">
        <f>IF(A4taxstdlife="n/a","n/a",IF(T$3&gt;(A4taxstdlife+$E530),(('PTRM input'!$P$146+'PTRM input'!$P$112)*$P$7)-SUM($P530:S530),(('PTRM input'!$P$146+'PTRM input'!$P$112)*$P$7)/A4taxstdlife))</f>
        <v>n/a</v>
      </c>
      <c r="U530" s="105" t="str">
        <f>IF(A4taxstdlife="n/a","n/a",IF(U$3&gt;(A4taxstdlife+$E530),(('PTRM input'!$P$146+'PTRM input'!$P$112)*$P$7)-SUM($P530:T530),(('PTRM input'!$P$146+'PTRM input'!$P$112)*$P$7)/A4taxstdlife))</f>
        <v>n/a</v>
      </c>
      <c r="V530" s="105" t="str">
        <f>IF(A4taxstdlife="n/a","n/a",IF(V$3&gt;(A4taxstdlife+$E530),(('PTRM input'!$P$146+'PTRM input'!$P$112)*$P$7)-SUM($P530:U530),(('PTRM input'!$P$146+'PTRM input'!$P$112)*$P$7)/A4taxstdlife))</f>
        <v>n/a</v>
      </c>
      <c r="W530" s="105" t="str">
        <f>IF(A4taxstdlife="n/a","n/a",IF(W$3&gt;(A4taxstdlife+$E530),(('PTRM input'!$P$146+'PTRM input'!$P$112)*$P$7)-SUM($P530:V530),(('PTRM input'!$P$146+'PTRM input'!$P$112)*$P$7)/A4taxstdlife))</f>
        <v>n/a</v>
      </c>
      <c r="X530" s="105" t="str">
        <f>IF(A4taxstdlife="n/a","n/a",IF(X$3&gt;(A4taxstdlife+$E530),(('PTRM input'!$P$146+'PTRM input'!$P$112)*$P$7)-SUM($P530:W530),(('PTRM input'!$P$146+'PTRM input'!$P$112)*$P$7)/A4taxstdlife))</f>
        <v>n/a</v>
      </c>
      <c r="Y530" s="105" t="str">
        <f>IF(A4taxstdlife="n/a","n/a",IF(Y$3&gt;(A4taxstdlife+$E530),(('PTRM input'!$P$146+'PTRM input'!$P$112)*$P$7)-SUM($P530:X530),(('PTRM input'!$P$146+'PTRM input'!$P$112)*$P$7)/A4taxstdlife))</f>
        <v>n/a</v>
      </c>
      <c r="Z530" s="105" t="str">
        <f>IF(A4taxstdlife="n/a","n/a",IF(Z$3&gt;(A4taxstdlife+$E530),(('PTRM input'!$P$146+'PTRM input'!$P$112)*$P$7)-SUM($P530:Y530),(('PTRM input'!$P$146+'PTRM input'!$P$112)*$P$7)/A4taxstdlife))</f>
        <v>n/a</v>
      </c>
      <c r="AA530" s="105" t="str">
        <f>IF(A4taxstdlife="n/a","n/a",IF(AA$3&gt;(A4taxstdlife+$E530),(('PTRM input'!$P$146+'PTRM input'!$P$112)*$P$7)-SUM($P530:Z530),(('PTRM input'!$P$146+'PTRM input'!$P$112)*$P$7)/A4taxstdlife))</f>
        <v>n/a</v>
      </c>
      <c r="AB530" s="105" t="str">
        <f>IF(A4taxstdlife="n/a","n/a",IF(AB$3&gt;(A4taxstdlife+$E530),(('PTRM input'!$P$146+'PTRM input'!$P$112)*$P$7)-SUM($P530:AA530),(('PTRM input'!$P$146+'PTRM input'!$P$112)*$P$7)/A4taxstdlife))</f>
        <v>n/a</v>
      </c>
      <c r="AC530" s="105" t="str">
        <f>IF(A4taxstdlife="n/a","n/a",IF(AC$3&gt;(A4taxstdlife+$E530),(('PTRM input'!$P$146+'PTRM input'!$P$112)*$P$7)-SUM($P530:AB530),(('PTRM input'!$P$146+'PTRM input'!$P$112)*$P$7)/A4taxstdlife))</f>
        <v>n/a</v>
      </c>
      <c r="AD530" s="105" t="str">
        <f>IF(A4taxstdlife="n/a","n/a",IF(AD$3&gt;(A4taxstdlife+$E530),(('PTRM input'!$P$146+'PTRM input'!$P$112)*$P$7)-SUM($P530:AC530),(('PTRM input'!$P$146+'PTRM input'!$P$112)*$P$7)/A4taxstdlife))</f>
        <v>n/a</v>
      </c>
      <c r="AE530" s="105" t="str">
        <f>IF(A4taxstdlife="n/a","n/a",IF(AE$3&gt;(A4taxstdlife+$E530),(('PTRM input'!$P$146+'PTRM input'!$P$112)*$P$7)-SUM($P530:AD530),(('PTRM input'!$P$146+'PTRM input'!$P$112)*$P$7)/A4taxstdlife))</f>
        <v>n/a</v>
      </c>
      <c r="AF530" s="105" t="str">
        <f>IF(A4taxstdlife="n/a","n/a",IF(AF$3&gt;(A4taxstdlife+$E530),(('PTRM input'!$P$146+'PTRM input'!$P$112)*$P$7)-SUM($P530:AE530),(('PTRM input'!$P$146+'PTRM input'!$P$112)*$P$7)/A4taxstdlife))</f>
        <v>n/a</v>
      </c>
      <c r="AG530" s="105" t="str">
        <f>IF(A4taxstdlife="n/a","n/a",IF(AG$3&gt;(A4taxstdlife+$E530),(('PTRM input'!$P$146+'PTRM input'!$P$112)*$P$7)-SUM($P530:AF530),(('PTRM input'!$P$146+'PTRM input'!$P$112)*$P$7)/A4taxstdlife))</f>
        <v>n/a</v>
      </c>
      <c r="AH530" s="105" t="str">
        <f>IF(A4taxstdlife="n/a","n/a",IF(AH$3&gt;(A4taxstdlife+$E530),(('PTRM input'!$P$146+'PTRM input'!$P$112)*$P$7)-SUM($P530:AG530),(('PTRM input'!$P$146+'PTRM input'!$P$112)*$P$7)/A4taxstdlife))</f>
        <v>n/a</v>
      </c>
      <c r="AI530" s="105" t="str">
        <f>IF(A4taxstdlife="n/a","n/a",IF(AI$3&gt;(A4taxstdlife+$E530),(('PTRM input'!$P$146+'PTRM input'!$P$112)*$P$7)-SUM($P530:AH530),(('PTRM input'!$P$146+'PTRM input'!$P$112)*$P$7)/A4taxstdlife))</f>
        <v>n/a</v>
      </c>
      <c r="AJ530" s="105" t="str">
        <f>IF(A4taxstdlife="n/a","n/a",IF(AJ$3&gt;(A4taxstdlife+$E530),(('PTRM input'!$P$146+'PTRM input'!$P$112)*$P$7)-SUM($P530:AI530),(('PTRM input'!$P$146+'PTRM input'!$P$112)*$P$7)/A4taxstdlife))</f>
        <v>n/a</v>
      </c>
      <c r="AK530" s="105" t="str">
        <f>IF(A4taxstdlife="n/a","n/a",IF(AK$3&gt;(A4taxstdlife+$E530),(('PTRM input'!$P$146+'PTRM input'!$P$112)*$P$7)-SUM($P530:AJ530),(('PTRM input'!$P$146+'PTRM input'!$P$112)*$P$7)/A4taxstdlife))</f>
        <v>n/a</v>
      </c>
      <c r="AL530" s="105" t="str">
        <f>IF(A4taxstdlife="n/a","n/a",IF(AL$3&gt;(A4taxstdlife+$E530),(('PTRM input'!$P$146+'PTRM input'!$P$112)*$P$7)-SUM($P530:AK530),(('PTRM input'!$P$146+'PTRM input'!$P$112)*$P$7)/A4taxstdlife))</f>
        <v>n/a</v>
      </c>
      <c r="AM530" s="105" t="str">
        <f>IF(A4taxstdlife="n/a","n/a",IF(AM$3&gt;(A4taxstdlife+$E530),(('PTRM input'!$P$146+'PTRM input'!$P$112)*$P$7)-SUM($P530:AL530),(('PTRM input'!$P$146+'PTRM input'!$P$112)*$P$7)/A4taxstdlife))</f>
        <v>n/a</v>
      </c>
      <c r="AN530" s="105" t="str">
        <f>IF(A4taxstdlife="n/a","n/a",IF(AN$3&gt;(A4taxstdlife+$E530),(('PTRM input'!$P$146+'PTRM input'!$P$112)*$P$7)-SUM($P530:AM530),(('PTRM input'!$P$146+'PTRM input'!$P$112)*$P$7)/A4taxstdlife))</f>
        <v>n/a</v>
      </c>
      <c r="AO530" s="105" t="str">
        <f>IF(A4taxstdlife="n/a","n/a",IF(AO$3&gt;(A4taxstdlife+$E530),(('PTRM input'!$P$146+'PTRM input'!$P$112)*$P$7)-SUM($P530:AN530),(('PTRM input'!$P$146+'PTRM input'!$P$112)*$P$7)/A4taxstdlife))</f>
        <v>n/a</v>
      </c>
      <c r="AP530" s="105" t="str">
        <f>IF(A4taxstdlife="n/a","n/a",IF(AP$3&gt;(A4taxstdlife+$E530),(('PTRM input'!$P$146+'PTRM input'!$P$112)*$P$7)-SUM($P530:AO530),(('PTRM input'!$P$146+'PTRM input'!$P$112)*$P$7)/A4taxstdlife))</f>
        <v>n/a</v>
      </c>
      <c r="AQ530" s="105" t="str">
        <f>IF(A4taxstdlife="n/a","n/a",IF(AQ$3&gt;(A4taxstdlife+$E530),(('PTRM input'!$P$146+'PTRM input'!$P$112)*$P$7)-SUM($P530:AP530),(('PTRM input'!$P$146+'PTRM input'!$P$112)*$P$7)/A4taxstdlife))</f>
        <v>n/a</v>
      </c>
      <c r="AR530" s="105" t="str">
        <f>IF(A4taxstdlife="n/a","n/a",IF(AR$3&gt;(A4taxstdlife+$E530),(('PTRM input'!$P$146+'PTRM input'!$P$112)*$P$7)-SUM($P530:AQ530),(('PTRM input'!$P$146+'PTRM input'!$P$112)*$P$7)/A4taxstdlife))</f>
        <v>n/a</v>
      </c>
      <c r="AS530" s="105" t="str">
        <f>IF(A4taxstdlife="n/a","n/a",IF(AS$3&gt;(A4taxstdlife+$E530),(('PTRM input'!$P$146+'PTRM input'!$P$112)*$P$7)-SUM($P530:AR530),(('PTRM input'!$P$146+'PTRM input'!$P$112)*$P$7)/A4taxstdlife))</f>
        <v>n/a</v>
      </c>
      <c r="AT530" s="105" t="str">
        <f>IF(A4taxstdlife="n/a","n/a",IF(AT$3&gt;(A4taxstdlife+$E530),(('PTRM input'!$P$146+'PTRM input'!$P$112)*$P$7)-SUM($P530:AS530),(('PTRM input'!$P$146+'PTRM input'!$P$112)*$P$7)/A4taxstdlife))</f>
        <v>n/a</v>
      </c>
      <c r="AU530" s="105" t="str">
        <f>IF(A4taxstdlife="n/a","n/a",IF(AU$3&gt;(A4taxstdlife+$E530),(('PTRM input'!$P$146+'PTRM input'!$P$112)*$P$7)-SUM($P530:AT530),(('PTRM input'!$P$146+'PTRM input'!$P$112)*$P$7)/A4taxstdlife))</f>
        <v>n/a</v>
      </c>
      <c r="AV530" s="105" t="str">
        <f>IF(A4taxstdlife="n/a","n/a",IF(AV$3&gt;(A4taxstdlife+$E530),(('PTRM input'!$P$146+'PTRM input'!$P$112)*$P$7)-SUM($P530:AU530),(('PTRM input'!$P$146+'PTRM input'!$P$112)*$P$7)/A4taxstdlife))</f>
        <v>n/a</v>
      </c>
      <c r="AW530" s="105" t="str">
        <f>IF(A4taxstdlife="n/a","n/a",IF(AW$3&gt;(A4taxstdlife+$E530),(('PTRM input'!$P$146+'PTRM input'!$P$112)*$P$7)-SUM($P530:AV530),(('PTRM input'!$P$146+'PTRM input'!$P$112)*$P$7)/A4taxstdlife))</f>
        <v>n/a</v>
      </c>
      <c r="AX530" s="105" t="str">
        <f>IF(A4taxstdlife="n/a","n/a",IF(AX$3&gt;(A4taxstdlife+$E530),(('PTRM input'!$P$146+'PTRM input'!$P$112)*$P$7)-SUM($P530:AW530),(('PTRM input'!$P$146+'PTRM input'!$P$112)*$P$7)/A4taxstdlife))</f>
        <v>n/a</v>
      </c>
      <c r="AY530" s="105" t="str">
        <f>IF(A4taxstdlife="n/a","n/a",IF(AY$3&gt;(A4taxstdlife+$E530),(('PTRM input'!$P$146+'PTRM input'!$P$112)*$P$7)-SUM($P530:AX530),(('PTRM input'!$P$146+'PTRM input'!$P$112)*$P$7)/A4taxstdlife))</f>
        <v>n/a</v>
      </c>
      <c r="AZ530" s="105" t="str">
        <f>IF(A4taxstdlife="n/a","n/a",IF(AZ$3&gt;(A4taxstdlife+$E530),(('PTRM input'!$P$146+'PTRM input'!$P$112)*$P$7)-SUM($P530:AY530),(('PTRM input'!$P$146+'PTRM input'!$P$112)*$P$7)/A4taxstdlife))</f>
        <v>n/a</v>
      </c>
      <c r="BA530" s="105" t="str">
        <f>IF(A4taxstdlife="n/a","n/a",IF(BA$3&gt;(A4taxstdlife+$E530),(('PTRM input'!$P$146+'PTRM input'!$P$112)*$P$7)-SUM($P530:AZ530),(('PTRM input'!$P$146+'PTRM input'!$P$112)*$P$7)/A4taxstdlife))</f>
        <v>n/a</v>
      </c>
      <c r="BB530" s="105" t="str">
        <f>IF(A4taxstdlife="n/a","n/a",IF(BB$3&gt;(A4taxstdlife+$E530),(('PTRM input'!$P$146+'PTRM input'!$P$112)*$P$7)-SUM($P530:BA530),(('PTRM input'!$P$146+'PTRM input'!$P$112)*$P$7)/A4taxstdlife))</f>
        <v>n/a</v>
      </c>
      <c r="BC530" s="105" t="str">
        <f>IF(A4taxstdlife="n/a","n/a",IF(BC$3&gt;(A4taxstdlife+$E530),(('PTRM input'!$P$146+'PTRM input'!$P$112)*$P$7)-SUM($P530:BB530),(('PTRM input'!$P$146+'PTRM input'!$P$112)*$P$7)/A4taxstdlife))</f>
        <v>n/a</v>
      </c>
      <c r="BD530" s="105" t="str">
        <f>IF(A4taxstdlife="n/a","n/a",IF(BD$3&gt;(A4taxstdlife+$E530),(('PTRM input'!$P$146+'PTRM input'!$P$112)*$P$7)-SUM($P530:BC530),(('PTRM input'!$P$146+'PTRM input'!$P$112)*$P$7)/A4taxstdlife))</f>
        <v>n/a</v>
      </c>
      <c r="BE530" s="105" t="str">
        <f>IF(A4taxstdlife="n/a","n/a",IF(BE$3&gt;(A4taxstdlife+$E530),(('PTRM input'!$P$146+'PTRM input'!$P$112)*$P$7)-SUM($P530:BD530),(('PTRM input'!$P$146+'PTRM input'!$P$112)*$P$7)/A4taxstdlife))</f>
        <v>n/a</v>
      </c>
      <c r="BF530" s="105" t="str">
        <f>IF(A4taxstdlife="n/a","n/a",IF(BF$3&gt;(A4taxstdlife+$E530),(('PTRM input'!$P$146+'PTRM input'!$P$112)*$P$7)-SUM($P530:BE530),(('PTRM input'!$P$146+'PTRM input'!$P$112)*$P$7)/A4taxstdlife))</f>
        <v>n/a</v>
      </c>
      <c r="BG530" s="105" t="str">
        <f>IF(A4taxstdlife="n/a","n/a",IF(BG$3&gt;(A4taxstdlife+$E530),(('PTRM input'!$P$146+'PTRM input'!$P$112)*$P$7)-SUM($P530:BF530),(('PTRM input'!$P$146+'PTRM input'!$P$112)*$P$7)/A4taxstdlife))</f>
        <v>n/a</v>
      </c>
      <c r="BH530" s="105" t="str">
        <f>IF(A4taxstdlife="n/a","n/a",IF(BH$3&gt;(A4taxstdlife+$E530),(('PTRM input'!$P$146+'PTRM input'!$P$112)*$P$7)-SUM($P530:BG530),(('PTRM input'!$P$146+'PTRM input'!$P$112)*$P$7)/A4taxstdlife))</f>
        <v>n/a</v>
      </c>
      <c r="BI530" s="105" t="str">
        <f>IF(A4taxstdlife="n/a","n/a",IF(BI$3&gt;(A4taxstdlife+$E530),(('PTRM input'!$P$146+'PTRM input'!$P$112)*$P$7)-SUM($P530:BH530),(('PTRM input'!$P$146+'PTRM input'!$P$112)*$P$7)/A4taxstdlife))</f>
        <v>n/a</v>
      </c>
      <c r="BJ530" s="17"/>
      <c r="BK530" s="17"/>
      <c r="BL530" s="17"/>
      <c r="BM530" s="17"/>
    </row>
    <row r="531" spans="1:65" s="4" customFormat="1" ht="12.75" customHeight="1" outlineLevel="1">
      <c r="A531" s="17"/>
      <c r="B531" s="17"/>
      <c r="C531" s="32" t="str">
        <f>Asset4</f>
        <v>Public lighting</v>
      </c>
      <c r="D531" s="17"/>
      <c r="E531" s="17"/>
      <c r="F531" s="30"/>
      <c r="G531" s="102">
        <f t="shared" ref="G531:AL531" si="112">SUM(G519:G530)</f>
        <v>0</v>
      </c>
      <c r="H531" s="102">
        <f t="shared" si="112"/>
        <v>0</v>
      </c>
      <c r="I531" s="102">
        <f t="shared" si="112"/>
        <v>0</v>
      </c>
      <c r="J531" s="102">
        <f t="shared" si="112"/>
        <v>0</v>
      </c>
      <c r="K531" s="102">
        <f t="shared" si="112"/>
        <v>0</v>
      </c>
      <c r="L531" s="102">
        <f t="shared" si="112"/>
        <v>0</v>
      </c>
      <c r="M531" s="102">
        <f t="shared" si="112"/>
        <v>0</v>
      </c>
      <c r="N531" s="102">
        <f t="shared" si="112"/>
        <v>0</v>
      </c>
      <c r="O531" s="102">
        <f t="shared" si="112"/>
        <v>0</v>
      </c>
      <c r="P531" s="102">
        <f t="shared" si="112"/>
        <v>0</v>
      </c>
      <c r="Q531" s="102">
        <f t="shared" si="112"/>
        <v>0</v>
      </c>
      <c r="R531" s="102">
        <f t="shared" si="112"/>
        <v>0</v>
      </c>
      <c r="S531" s="102">
        <f t="shared" si="112"/>
        <v>0</v>
      </c>
      <c r="T531" s="102">
        <f t="shared" si="112"/>
        <v>0</v>
      </c>
      <c r="U531" s="102">
        <f t="shared" si="112"/>
        <v>0</v>
      </c>
      <c r="V531" s="102">
        <f t="shared" si="112"/>
        <v>0</v>
      </c>
      <c r="W531" s="102">
        <f t="shared" si="112"/>
        <v>0</v>
      </c>
      <c r="X531" s="102">
        <f t="shared" si="112"/>
        <v>0</v>
      </c>
      <c r="Y531" s="102">
        <f t="shared" si="112"/>
        <v>0</v>
      </c>
      <c r="Z531" s="102">
        <f t="shared" si="112"/>
        <v>0</v>
      </c>
      <c r="AA531" s="102">
        <f t="shared" si="112"/>
        <v>0</v>
      </c>
      <c r="AB531" s="102">
        <f t="shared" si="112"/>
        <v>0</v>
      </c>
      <c r="AC531" s="102">
        <f t="shared" si="112"/>
        <v>0</v>
      </c>
      <c r="AD531" s="102">
        <f t="shared" si="112"/>
        <v>0</v>
      </c>
      <c r="AE531" s="102">
        <f t="shared" si="112"/>
        <v>0</v>
      </c>
      <c r="AF531" s="102">
        <f t="shared" si="112"/>
        <v>0</v>
      </c>
      <c r="AG531" s="102">
        <f t="shared" si="112"/>
        <v>0</v>
      </c>
      <c r="AH531" s="102">
        <f t="shared" si="112"/>
        <v>0</v>
      </c>
      <c r="AI531" s="102">
        <f t="shared" si="112"/>
        <v>0</v>
      </c>
      <c r="AJ531" s="102">
        <f t="shared" si="112"/>
        <v>0</v>
      </c>
      <c r="AK531" s="102">
        <f t="shared" si="112"/>
        <v>0</v>
      </c>
      <c r="AL531" s="102">
        <f t="shared" si="112"/>
        <v>0</v>
      </c>
      <c r="AM531" s="102">
        <f t="shared" ref="AM531:BI531" si="113">SUM(AM519:AM530)</f>
        <v>0</v>
      </c>
      <c r="AN531" s="102">
        <f t="shared" si="113"/>
        <v>0</v>
      </c>
      <c r="AO531" s="102">
        <f t="shared" si="113"/>
        <v>0</v>
      </c>
      <c r="AP531" s="102">
        <f t="shared" si="113"/>
        <v>0</v>
      </c>
      <c r="AQ531" s="102">
        <f t="shared" si="113"/>
        <v>0</v>
      </c>
      <c r="AR531" s="102">
        <f t="shared" si="113"/>
        <v>0</v>
      </c>
      <c r="AS531" s="102">
        <f t="shared" si="113"/>
        <v>0</v>
      </c>
      <c r="AT531" s="102">
        <f t="shared" si="113"/>
        <v>0</v>
      </c>
      <c r="AU531" s="102">
        <f t="shared" si="113"/>
        <v>0</v>
      </c>
      <c r="AV531" s="102">
        <f t="shared" si="113"/>
        <v>0</v>
      </c>
      <c r="AW531" s="102">
        <f t="shared" si="113"/>
        <v>0</v>
      </c>
      <c r="AX531" s="102">
        <f t="shared" si="113"/>
        <v>0</v>
      </c>
      <c r="AY531" s="102">
        <f t="shared" si="113"/>
        <v>0</v>
      </c>
      <c r="AZ531" s="102">
        <f t="shared" si="113"/>
        <v>0</v>
      </c>
      <c r="BA531" s="102">
        <f t="shared" si="113"/>
        <v>0</v>
      </c>
      <c r="BB531" s="102">
        <f t="shared" si="113"/>
        <v>0</v>
      </c>
      <c r="BC531" s="102">
        <f t="shared" si="113"/>
        <v>0</v>
      </c>
      <c r="BD531" s="102">
        <f t="shared" si="113"/>
        <v>0</v>
      </c>
      <c r="BE531" s="102">
        <f t="shared" si="113"/>
        <v>0</v>
      </c>
      <c r="BF531" s="102">
        <f t="shared" si="113"/>
        <v>0</v>
      </c>
      <c r="BG531" s="102">
        <f t="shared" si="113"/>
        <v>0</v>
      </c>
      <c r="BH531" s="102">
        <f t="shared" si="113"/>
        <v>0</v>
      </c>
      <c r="BI531" s="102">
        <f t="shared" si="113"/>
        <v>0</v>
      </c>
      <c r="BJ531" s="17"/>
      <c r="BK531" s="17"/>
      <c r="BL531" s="17"/>
      <c r="BM531" s="17"/>
    </row>
    <row r="532" spans="1:65" s="4" customFormat="1" ht="12.75" customHeight="1" outlineLevel="2">
      <c r="A532" s="17"/>
      <c r="B532" s="88" t="str">
        <f>C544</f>
        <v>SCADA/Network control</v>
      </c>
      <c r="C532" s="37"/>
      <c r="D532" s="38" t="s">
        <v>58</v>
      </c>
      <c r="E532" s="37"/>
      <c r="F532" s="39"/>
      <c r="G532" s="104">
        <f>IF(G$3&gt;A5taxremlife,A5taxvalue-SUM($F532:F532),IF(A5taxremlife="N/A","n/a",A5taxvalue/A5taxremlife))</f>
        <v>4.0955788268550979</v>
      </c>
      <c r="H532" s="104">
        <f>IF(H$3&gt;A5taxremlife,A5taxvalue-SUM($F532:G532),IF(A5taxremlife="N/A","n/a",A5taxvalue/A5taxremlife))</f>
        <v>4.0955788268550979</v>
      </c>
      <c r="I532" s="104">
        <f>IF(I$3&gt;A5taxremlife,A5taxvalue-SUM($F532:H532),IF(A5taxremlife="N/A","n/a",A5taxvalue/A5taxremlife))</f>
        <v>4.0955788268550979</v>
      </c>
      <c r="J532" s="104">
        <f>IF(J$3&gt;A5taxremlife,A5taxvalue-SUM($F532:I532),IF(A5taxremlife="N/A","n/a",A5taxvalue/A5taxremlife))</f>
        <v>4.0955788268550979</v>
      </c>
      <c r="K532" s="104">
        <f>IF(K$3&gt;A5taxremlife,A5taxvalue-SUM($F532:J532),IF(A5taxremlife="N/A","n/a",A5taxvalue/A5taxremlife))</f>
        <v>4.0955788268550979</v>
      </c>
      <c r="L532" s="104">
        <f>IF(L$3&gt;A5taxremlife,A5taxvalue-SUM($F532:K532),IF(A5taxremlife="N/A","n/a",A5taxvalue/A5taxremlife))</f>
        <v>4.0955788268550979</v>
      </c>
      <c r="M532" s="104">
        <f>IF(M$3&gt;A5taxremlife,A5taxvalue-SUM($F532:L532),IF(A5taxremlife="N/A","n/a",A5taxvalue/A5taxremlife))</f>
        <v>4.0955788268550979</v>
      </c>
      <c r="N532" s="104">
        <f>IF(N$3&gt;A5taxremlife,A5taxvalue-SUM($F532:M532),IF(A5taxremlife="N/A","n/a",A5taxvalue/A5taxremlife))</f>
        <v>1.9896234143829474</v>
      </c>
      <c r="O532" s="104">
        <f>IF(O$3&gt;A5taxremlife,A5taxvalue-SUM($F532:N532),IF(A5taxremlife="N/A","n/a",A5taxvalue/A5taxremlife))</f>
        <v>0</v>
      </c>
      <c r="P532" s="104">
        <f>IF(P$3&gt;A5taxremlife,A5taxvalue-SUM($F532:O532),IF(A5taxremlife="N/A","n/a",A5taxvalue/A5taxremlife))</f>
        <v>0</v>
      </c>
      <c r="Q532" s="104">
        <f>IF(Q$3&gt;A5taxremlife,A5taxvalue-SUM($F532:P532),IF(A5taxremlife="N/A","n/a",A5taxvalue/A5taxremlife))</f>
        <v>0</v>
      </c>
      <c r="R532" s="104">
        <f>IF(R$3&gt;A5taxremlife,A5taxvalue-SUM($F532:Q532),IF(A5taxremlife="N/A","n/a",A5taxvalue/A5taxremlife))</f>
        <v>0</v>
      </c>
      <c r="S532" s="104">
        <f>IF(S$3&gt;A5taxremlife,A5taxvalue-SUM($F532:R532),IF(A5taxremlife="N/A","n/a",A5taxvalue/A5taxremlife))</f>
        <v>0</v>
      </c>
      <c r="T532" s="104">
        <f>IF(T$3&gt;A5taxremlife,A5taxvalue-SUM($F532:S532),IF(A5taxremlife="N/A","n/a",A5taxvalue/A5taxremlife))</f>
        <v>0</v>
      </c>
      <c r="U532" s="104">
        <f>IF(U$3&gt;A5taxremlife,A5taxvalue-SUM($F532:T532),IF(A5taxremlife="N/A","n/a",A5taxvalue/A5taxremlife))</f>
        <v>0</v>
      </c>
      <c r="V532" s="104">
        <f>IF(V$3&gt;A5taxremlife,A5taxvalue-SUM($F532:U532),IF(A5taxremlife="N/A","n/a",A5taxvalue/A5taxremlife))</f>
        <v>0</v>
      </c>
      <c r="W532" s="104">
        <f>IF(W$3&gt;A5taxremlife,A5taxvalue-SUM($F532:V532),IF(A5taxremlife="N/A","n/a",A5taxvalue/A5taxremlife))</f>
        <v>0</v>
      </c>
      <c r="X532" s="104">
        <f>IF(X$3&gt;A5taxremlife,A5taxvalue-SUM($F532:W532),IF(A5taxremlife="N/A","n/a",A5taxvalue/A5taxremlife))</f>
        <v>0</v>
      </c>
      <c r="Y532" s="104">
        <f>IF(Y$3&gt;A5taxremlife,A5taxvalue-SUM($F532:X532),IF(A5taxremlife="N/A","n/a",A5taxvalue/A5taxremlife))</f>
        <v>0</v>
      </c>
      <c r="Z532" s="104">
        <f>IF(Z$3&gt;A5taxremlife,A5taxvalue-SUM($F532:Y532),IF(A5taxremlife="N/A","n/a",A5taxvalue/A5taxremlife))</f>
        <v>0</v>
      </c>
      <c r="AA532" s="104">
        <f>IF(AA$3&gt;A5taxremlife,A5taxvalue-SUM($F532:Z532),IF(A5taxremlife="N/A","n/a",A5taxvalue/A5taxremlife))</f>
        <v>0</v>
      </c>
      <c r="AB532" s="104">
        <f>IF(AB$3&gt;A5taxremlife,A5taxvalue-SUM($F532:AA532),IF(A5taxremlife="N/A","n/a",A5taxvalue/A5taxremlife))</f>
        <v>0</v>
      </c>
      <c r="AC532" s="104">
        <f>IF(AC$3&gt;A5taxremlife,A5taxvalue-SUM($F532:AB532),IF(A5taxremlife="N/A","n/a",A5taxvalue/A5taxremlife))</f>
        <v>0</v>
      </c>
      <c r="AD532" s="104">
        <f>IF(AD$3&gt;A5taxremlife,A5taxvalue-SUM($F532:AC532),IF(A5taxremlife="N/A","n/a",A5taxvalue/A5taxremlife))</f>
        <v>0</v>
      </c>
      <c r="AE532" s="104">
        <f>IF(AE$3&gt;A5taxremlife,A5taxvalue-SUM($F532:AD532),IF(A5taxremlife="N/A","n/a",A5taxvalue/A5taxremlife))</f>
        <v>0</v>
      </c>
      <c r="AF532" s="104">
        <f>IF(AF$3&gt;A5taxremlife,A5taxvalue-SUM($F532:AE532),IF(A5taxremlife="N/A","n/a",A5taxvalue/A5taxremlife))</f>
        <v>0</v>
      </c>
      <c r="AG532" s="104">
        <f>IF(AG$3&gt;A5taxremlife,A5taxvalue-SUM($F532:AF532),IF(A5taxremlife="N/A","n/a",A5taxvalue/A5taxremlife))</f>
        <v>0</v>
      </c>
      <c r="AH532" s="104">
        <f>IF(AH$3&gt;A5taxremlife,A5taxvalue-SUM($F532:AG532),IF(A5taxremlife="N/A","n/a",A5taxvalue/A5taxremlife))</f>
        <v>0</v>
      </c>
      <c r="AI532" s="104">
        <f>IF(AI$3&gt;A5taxremlife,A5taxvalue-SUM($F532:AH532),IF(A5taxremlife="N/A","n/a",A5taxvalue/A5taxremlife))</f>
        <v>0</v>
      </c>
      <c r="AJ532" s="104">
        <f>IF(AJ$3&gt;A5taxremlife,A5taxvalue-SUM($F532:AI532),IF(A5taxremlife="N/A","n/a",A5taxvalue/A5taxremlife))</f>
        <v>0</v>
      </c>
      <c r="AK532" s="104">
        <f>IF(AK$3&gt;A5taxremlife,A5taxvalue-SUM($F532:AJ532),IF(A5taxremlife="N/A","n/a",A5taxvalue/A5taxremlife))</f>
        <v>0</v>
      </c>
      <c r="AL532" s="104">
        <f>IF(AL$3&gt;A5taxremlife,A5taxvalue-SUM($F532:AK532),IF(A5taxremlife="N/A","n/a",A5taxvalue/A5taxremlife))</f>
        <v>0</v>
      </c>
      <c r="AM532" s="104">
        <f>IF(AM$3&gt;A5taxremlife,A5taxvalue-SUM($F532:AL532),IF(A5taxremlife="N/A","n/a",A5taxvalue/A5taxremlife))</f>
        <v>0</v>
      </c>
      <c r="AN532" s="104">
        <f>IF(AN$3&gt;A5taxremlife,A5taxvalue-SUM($F532:AM532),IF(A5taxremlife="N/A","n/a",A5taxvalue/A5taxremlife))</f>
        <v>0</v>
      </c>
      <c r="AO532" s="104">
        <f>IF(AO$3&gt;A5taxremlife,A5taxvalue-SUM($F532:AN532),IF(A5taxremlife="N/A","n/a",A5taxvalue/A5taxremlife))</f>
        <v>0</v>
      </c>
      <c r="AP532" s="104">
        <f>IF(AP$3&gt;A5taxremlife,A5taxvalue-SUM($F532:AO532),IF(A5taxremlife="N/A","n/a",A5taxvalue/A5taxremlife))</f>
        <v>0</v>
      </c>
      <c r="AQ532" s="104">
        <f>IF(AQ$3&gt;A5taxremlife,A5taxvalue-SUM($F532:AP532),IF(A5taxremlife="N/A","n/a",A5taxvalue/A5taxremlife))</f>
        <v>0</v>
      </c>
      <c r="AR532" s="104">
        <f>IF(AR$3&gt;A5taxremlife,A5taxvalue-SUM($F532:AQ532),IF(A5taxremlife="N/A","n/a",A5taxvalue/A5taxremlife))</f>
        <v>0</v>
      </c>
      <c r="AS532" s="104">
        <f>IF(AS$3&gt;A5taxremlife,A5taxvalue-SUM($F532:AR532),IF(A5taxremlife="N/A","n/a",A5taxvalue/A5taxremlife))</f>
        <v>0</v>
      </c>
      <c r="AT532" s="104">
        <f>IF(AT$3&gt;A5taxremlife,A5taxvalue-SUM($F532:AS532),IF(A5taxremlife="N/A","n/a",A5taxvalue/A5taxremlife))</f>
        <v>0</v>
      </c>
      <c r="AU532" s="104">
        <f>IF(AU$3&gt;A5taxremlife,A5taxvalue-SUM($F532:AT532),IF(A5taxremlife="N/A","n/a",A5taxvalue/A5taxremlife))</f>
        <v>0</v>
      </c>
      <c r="AV532" s="104">
        <f>IF(AV$3&gt;A5taxremlife,A5taxvalue-SUM($F532:AU532),IF(A5taxremlife="N/A","n/a",A5taxvalue/A5taxremlife))</f>
        <v>0</v>
      </c>
      <c r="AW532" s="104">
        <f>IF(AW$3&gt;A5taxremlife,A5taxvalue-SUM($F532:AV532),IF(A5taxremlife="N/A","n/a",A5taxvalue/A5taxremlife))</f>
        <v>0</v>
      </c>
      <c r="AX532" s="104">
        <f>IF(AX$3&gt;A5taxremlife,A5taxvalue-SUM($F532:AW532),IF(A5taxremlife="N/A","n/a",A5taxvalue/A5taxremlife))</f>
        <v>0</v>
      </c>
      <c r="AY532" s="104">
        <f>IF(AY$3&gt;A5taxremlife,A5taxvalue-SUM($F532:AX532),IF(A5taxremlife="N/A","n/a",A5taxvalue/A5taxremlife))</f>
        <v>0</v>
      </c>
      <c r="AZ532" s="104">
        <f>IF(AZ$3&gt;A5taxremlife,A5taxvalue-SUM($F532:AY532),IF(A5taxremlife="N/A","n/a",A5taxvalue/A5taxremlife))</f>
        <v>0</v>
      </c>
      <c r="BA532" s="104">
        <f>IF(BA$3&gt;A5taxremlife,A5taxvalue-SUM($F532:AZ532),IF(A5taxremlife="N/A","n/a",A5taxvalue/A5taxremlife))</f>
        <v>0</v>
      </c>
      <c r="BB532" s="104">
        <f>IF(BB$3&gt;A5taxremlife,A5taxvalue-SUM($F532:BA532),IF(A5taxremlife="N/A","n/a",A5taxvalue/A5taxremlife))</f>
        <v>0</v>
      </c>
      <c r="BC532" s="104">
        <f>IF(BC$3&gt;A5taxremlife,A5taxvalue-SUM($F532:BB532),IF(A5taxremlife="N/A","n/a",A5taxvalue/A5taxremlife))</f>
        <v>0</v>
      </c>
      <c r="BD532" s="104">
        <f>IF(BD$3&gt;A5taxremlife,A5taxvalue-SUM($F532:BC532),IF(A5taxremlife="N/A","n/a",A5taxvalue/A5taxremlife))</f>
        <v>0</v>
      </c>
      <c r="BE532" s="104">
        <f>IF(BE$3&gt;A5taxremlife,A5taxvalue-SUM($F532:BD532),IF(A5taxremlife="N/A","n/a",A5taxvalue/A5taxremlife))</f>
        <v>0</v>
      </c>
      <c r="BF532" s="104">
        <f>IF(BF$3&gt;A5taxremlife,A5taxvalue-SUM($F532:BE532),IF(A5taxremlife="N/A","n/a",A5taxvalue/A5taxremlife))</f>
        <v>0</v>
      </c>
      <c r="BG532" s="104">
        <f>IF(BG$3&gt;A5taxremlife,A5taxvalue-SUM($F532:BF532),IF(A5taxremlife="N/A","n/a",A5taxvalue/A5taxremlife))</f>
        <v>0</v>
      </c>
      <c r="BH532" s="104">
        <f>IF(BH$3&gt;A5taxremlife,A5taxvalue-SUM($F532:BG532),IF(A5taxremlife="N/A","n/a",A5taxvalue/A5taxremlife))</f>
        <v>0</v>
      </c>
      <c r="BI532" s="104">
        <f>IF(BI$3&gt;A5taxremlife,A5taxvalue-SUM($F532:BH532),IF(A5taxremlife="N/A","n/a",A5taxvalue/A5taxremlife))</f>
        <v>0</v>
      </c>
      <c r="BJ532" s="17"/>
      <c r="BK532" s="17"/>
      <c r="BL532" s="17"/>
      <c r="BM532" s="17"/>
    </row>
    <row r="533" spans="1:65" s="4" customFormat="1" ht="12.75" customHeight="1" outlineLevel="2">
      <c r="A533" s="237"/>
      <c r="B533" s="237"/>
      <c r="C533" s="597"/>
      <c r="D533" s="930" t="s">
        <v>326</v>
      </c>
      <c r="E533" s="167">
        <v>0</v>
      </c>
      <c r="F533" s="34"/>
      <c r="G533" s="105"/>
      <c r="H533" s="105"/>
      <c r="I533" s="105"/>
      <c r="J533" s="105"/>
      <c r="K533" s="105"/>
      <c r="L533" s="105"/>
      <c r="M533" s="105"/>
      <c r="N533" s="105"/>
      <c r="O533" s="105"/>
      <c r="P533" s="105"/>
      <c r="Q533" s="105"/>
      <c r="R533" s="105"/>
      <c r="S533" s="105"/>
      <c r="T533" s="105"/>
      <c r="U533" s="105"/>
      <c r="V533" s="105"/>
      <c r="W533" s="105"/>
      <c r="X533" s="105"/>
      <c r="Y533" s="105"/>
      <c r="Z533" s="105"/>
      <c r="AA533" s="105"/>
      <c r="AB533" s="105"/>
      <c r="AC533" s="105"/>
      <c r="AD533" s="105"/>
      <c r="AE533" s="105"/>
      <c r="AF533" s="105"/>
      <c r="AG533" s="105"/>
      <c r="AH533" s="105"/>
      <c r="AI533" s="105"/>
      <c r="AJ533" s="105"/>
      <c r="AK533" s="105"/>
      <c r="AL533" s="105"/>
      <c r="AM533" s="105"/>
      <c r="AN533" s="105"/>
      <c r="AO533" s="105"/>
      <c r="AP533" s="105"/>
      <c r="AQ533" s="105"/>
      <c r="AR533" s="105"/>
      <c r="AS533" s="105"/>
      <c r="AT533" s="105"/>
      <c r="AU533" s="105"/>
      <c r="AV533" s="105"/>
      <c r="AW533" s="105"/>
      <c r="AX533" s="105"/>
      <c r="AY533" s="105"/>
      <c r="AZ533" s="105"/>
      <c r="BA533" s="105"/>
      <c r="BB533" s="105"/>
      <c r="BC533" s="105"/>
      <c r="BD533" s="105"/>
      <c r="BE533" s="105"/>
      <c r="BF533" s="105"/>
      <c r="BG533" s="105"/>
      <c r="BH533" s="105"/>
      <c r="BI533" s="105"/>
      <c r="BJ533" s="17"/>
      <c r="BK533" s="17"/>
      <c r="BL533" s="17"/>
      <c r="BM533" s="17"/>
    </row>
    <row r="534" spans="1:65" s="4" customFormat="1" ht="12.75" customHeight="1" outlineLevel="2">
      <c r="A534" s="237"/>
      <c r="B534" s="237"/>
      <c r="C534" s="597"/>
      <c r="D534" s="930"/>
      <c r="E534" s="167">
        <v>1</v>
      </c>
      <c r="F534" s="34"/>
      <c r="G534" s="183"/>
      <c r="H534" s="105">
        <f>IF(A5taxstdlife="n/a","n/a",IF(H$3&gt;(A5taxstdlife+$E534),(('PTRM input'!$G$147+'PTRM input'!$G$113)*$G$7)-SUM($G534:G534),(('PTRM input'!$G$147+'PTRM input'!$G$113)*$G$7)/A5taxstdlife))</f>
        <v>0.60859032496593757</v>
      </c>
      <c r="I534" s="105">
        <f>IF(A5taxstdlife="n/a","n/a",IF(I$3&gt;(A5taxstdlife+$E534),(('PTRM input'!$G$147+'PTRM input'!$G$113)*$G$7)-SUM($G534:H534),(('PTRM input'!$G$147+'PTRM input'!$G$113)*$G$7)/A5taxstdlife))</f>
        <v>0.60859032496593757</v>
      </c>
      <c r="J534" s="105">
        <f>IF(A5taxstdlife="n/a","n/a",IF(J$3&gt;(A5taxstdlife+$E534),(('PTRM input'!$G$147+'PTRM input'!$G$113)*$G$7)-SUM($G534:I534),(('PTRM input'!$G$147+'PTRM input'!$G$113)*$G$7)/A5taxstdlife))</f>
        <v>0.60859032496593757</v>
      </c>
      <c r="K534" s="105">
        <f>IF(A5taxstdlife="n/a","n/a",IF(K$3&gt;(A5taxstdlife+$E534),(('PTRM input'!$G$147+'PTRM input'!$G$113)*$G$7)-SUM($G534:J534),(('PTRM input'!$G$147+'PTRM input'!$G$113)*$G$7)/A5taxstdlife))</f>
        <v>0.60859032496593757</v>
      </c>
      <c r="L534" s="105">
        <f>IF(A5taxstdlife="n/a","n/a",IF(L$3&gt;(A5taxstdlife+$E534),(('PTRM input'!$G$147+'PTRM input'!$G$113)*$G$7)-SUM($G534:K534),(('PTRM input'!$G$147+'PTRM input'!$G$113)*$G$7)/A5taxstdlife))</f>
        <v>0.60859032496593757</v>
      </c>
      <c r="M534" s="105">
        <f>IF(A5taxstdlife="n/a","n/a",IF(M$3&gt;(A5taxstdlife+$E534),(('PTRM input'!$G$147+'PTRM input'!$G$113)*$G$7)-SUM($G534:L534),(('PTRM input'!$G$147+'PTRM input'!$G$113)*$G$7)/A5taxstdlife))</f>
        <v>0.60859032496593757</v>
      </c>
      <c r="N534" s="105">
        <f>IF(A5taxstdlife="n/a","n/a",IF(N$3&gt;(A5taxstdlife+$E534),(('PTRM input'!$G$147+'PTRM input'!$G$113)*$G$7)-SUM($G534:M534),(('PTRM input'!$G$147+'PTRM input'!$G$113)*$G$7)/A5taxstdlife))</f>
        <v>0.60859032496593757</v>
      </c>
      <c r="O534" s="105">
        <f>IF(A5taxstdlife="n/a","n/a",IF(O$3&gt;(A5taxstdlife+$E534),(('PTRM input'!$G$147+'PTRM input'!$G$113)*$G$7)-SUM($G534:N534),(('PTRM input'!$G$147+'PTRM input'!$G$113)*$G$7)/A5taxstdlife))</f>
        <v>0.60859032496593757</v>
      </c>
      <c r="P534" s="105">
        <f>IF(A5taxstdlife="n/a","n/a",IF(P$3&gt;(A5taxstdlife+$E534),(('PTRM input'!$G$147+'PTRM input'!$G$113)*$G$7)-SUM($G534:O534),(('PTRM input'!$G$147+'PTRM input'!$G$113)*$G$7)/A5taxstdlife))</f>
        <v>0.60859032496593757</v>
      </c>
      <c r="Q534" s="105">
        <f>IF(A5taxstdlife="n/a","n/a",IF(Q$3&gt;(A5taxstdlife+$E534),(('PTRM input'!$G$147+'PTRM input'!$G$113)*$G$7)-SUM($G534:P534),(('PTRM input'!$G$147+'PTRM input'!$G$113)*$G$7)/A5taxstdlife))</f>
        <v>0.60859032496593757</v>
      </c>
      <c r="R534" s="105">
        <f>IF(A5taxstdlife="n/a","n/a",IF(R$3&gt;(A5taxstdlife+$E534),(('PTRM input'!$G$147+'PTRM input'!$G$113)*$G$7)-SUM($G534:Q534),(('PTRM input'!$G$147+'PTRM input'!$G$113)*$G$7)/A5taxstdlife))</f>
        <v>8.8817841970012523E-16</v>
      </c>
      <c r="S534" s="105">
        <f>IF(A5taxstdlife="n/a","n/a",IF(S$3&gt;(A5taxstdlife+$E534),(('PTRM input'!$G$147+'PTRM input'!$G$113)*$G$7)-SUM($G534:R534),(('PTRM input'!$G$147+'PTRM input'!$G$113)*$G$7)/A5taxstdlife))</f>
        <v>0</v>
      </c>
      <c r="T534" s="105">
        <f>IF(A5taxstdlife="n/a","n/a",IF(T$3&gt;(A5taxstdlife+$E534),(('PTRM input'!$G$147+'PTRM input'!$G$113)*$G$7)-SUM($G534:S534),(('PTRM input'!$G$147+'PTRM input'!$G$113)*$G$7)/A5taxstdlife))</f>
        <v>0</v>
      </c>
      <c r="U534" s="105">
        <f>IF(A5taxstdlife="n/a","n/a",IF(U$3&gt;(A5taxstdlife+$E534),(('PTRM input'!$G$147+'PTRM input'!$G$113)*$G$7)-SUM($G534:T534),(('PTRM input'!$G$147+'PTRM input'!$G$113)*$G$7)/A5taxstdlife))</f>
        <v>0</v>
      </c>
      <c r="V534" s="105">
        <f>IF(A5taxstdlife="n/a","n/a",IF(V$3&gt;(A5taxstdlife+$E534),(('PTRM input'!$G$147+'PTRM input'!$G$113)*$G$7)-SUM($G534:U534),(('PTRM input'!$G$147+'PTRM input'!$G$113)*$G$7)/A5taxstdlife))</f>
        <v>0</v>
      </c>
      <c r="W534" s="105">
        <f>IF(A5taxstdlife="n/a","n/a",IF(W$3&gt;(A5taxstdlife+$E534),(('PTRM input'!$G$147+'PTRM input'!$G$113)*$G$7)-SUM($G534:V534),(('PTRM input'!$G$147+'PTRM input'!$G$113)*$G$7)/A5taxstdlife))</f>
        <v>0</v>
      </c>
      <c r="X534" s="105">
        <f>IF(A5taxstdlife="n/a","n/a",IF(X$3&gt;(A5taxstdlife+$E534),(('PTRM input'!$G$147+'PTRM input'!$G$113)*$G$7)-SUM($G534:W534),(('PTRM input'!$G$147+'PTRM input'!$G$113)*$G$7)/A5taxstdlife))</f>
        <v>0</v>
      </c>
      <c r="Y534" s="105">
        <f>IF(A5taxstdlife="n/a","n/a",IF(Y$3&gt;(A5taxstdlife+$E534),(('PTRM input'!$G$147+'PTRM input'!$G$113)*$G$7)-SUM($G534:X534),(('PTRM input'!$G$147+'PTRM input'!$G$113)*$G$7)/A5taxstdlife))</f>
        <v>0</v>
      </c>
      <c r="Z534" s="105">
        <f>IF(A5taxstdlife="n/a","n/a",IF(Z$3&gt;(A5taxstdlife+$E534),(('PTRM input'!$G$147+'PTRM input'!$G$113)*$G$7)-SUM($G534:Y534),(('PTRM input'!$G$147+'PTRM input'!$G$113)*$G$7)/A5taxstdlife))</f>
        <v>0</v>
      </c>
      <c r="AA534" s="105">
        <f>IF(A5taxstdlife="n/a","n/a",IF(AA$3&gt;(A5taxstdlife+$E534),(('PTRM input'!$G$147+'PTRM input'!$G$113)*$G$7)-SUM($G534:Z534),(('PTRM input'!$G$147+'PTRM input'!$G$113)*$G$7)/A5taxstdlife))</f>
        <v>0</v>
      </c>
      <c r="AB534" s="105">
        <f>IF(A5taxstdlife="n/a","n/a",IF(AB$3&gt;(A5taxstdlife+$E534),(('PTRM input'!$G$147+'PTRM input'!$G$113)*$G$7)-SUM($G534:AA534),(('PTRM input'!$G$147+'PTRM input'!$G$113)*$G$7)/A5taxstdlife))</f>
        <v>0</v>
      </c>
      <c r="AC534" s="105">
        <f>IF(A5taxstdlife="n/a","n/a",IF(AC$3&gt;(A5taxstdlife+$E534),(('PTRM input'!$G$147+'PTRM input'!$G$113)*$G$7)-SUM($G534:AB534),(('PTRM input'!$G$147+'PTRM input'!$G$113)*$G$7)/A5taxstdlife))</f>
        <v>0</v>
      </c>
      <c r="AD534" s="105">
        <f>IF(A5taxstdlife="n/a","n/a",IF(AD$3&gt;(A5taxstdlife+$E534),(('PTRM input'!$G$147+'PTRM input'!$G$113)*$G$7)-SUM($G534:AC534),(('PTRM input'!$G$147+'PTRM input'!$G$113)*$G$7)/A5taxstdlife))</f>
        <v>0</v>
      </c>
      <c r="AE534" s="105">
        <f>IF(A5taxstdlife="n/a","n/a",IF(AE$3&gt;(A5taxstdlife+$E534),(('PTRM input'!$G$147+'PTRM input'!$G$113)*$G$7)-SUM($G534:AD534),(('PTRM input'!$G$147+'PTRM input'!$G$113)*$G$7)/A5taxstdlife))</f>
        <v>0</v>
      </c>
      <c r="AF534" s="105">
        <f>IF(A5taxstdlife="n/a","n/a",IF(AF$3&gt;(A5taxstdlife+$E534),(('PTRM input'!$G$147+'PTRM input'!$G$113)*$G$7)-SUM($G534:AE534),(('PTRM input'!$G$147+'PTRM input'!$G$113)*$G$7)/A5taxstdlife))</f>
        <v>0</v>
      </c>
      <c r="AG534" s="105">
        <f>IF(A5taxstdlife="n/a","n/a",IF(AG$3&gt;(A5taxstdlife+$E534),(('PTRM input'!$G$147+'PTRM input'!$G$113)*$G$7)-SUM($G534:AF534),(('PTRM input'!$G$147+'PTRM input'!$G$113)*$G$7)/A5taxstdlife))</f>
        <v>0</v>
      </c>
      <c r="AH534" s="105">
        <f>IF(A5taxstdlife="n/a","n/a",IF(AH$3&gt;(A5taxstdlife+$E534),(('PTRM input'!$G$147+'PTRM input'!$G$113)*$G$7)-SUM($G534:AG534),(('PTRM input'!$G$147+'PTRM input'!$G$113)*$G$7)/A5taxstdlife))</f>
        <v>0</v>
      </c>
      <c r="AI534" s="105">
        <f>IF(A5taxstdlife="n/a","n/a",IF(AI$3&gt;(A5taxstdlife+$E534),(('PTRM input'!$G$147+'PTRM input'!$G$113)*$G$7)-SUM($G534:AH534),(('PTRM input'!$G$147+'PTRM input'!$G$113)*$G$7)/A5taxstdlife))</f>
        <v>0</v>
      </c>
      <c r="AJ534" s="105">
        <f>IF(A5taxstdlife="n/a","n/a",IF(AJ$3&gt;(A5taxstdlife+$E534),(('PTRM input'!$G$147+'PTRM input'!$G$113)*$G$7)-SUM($G534:AI534),(('PTRM input'!$G$147+'PTRM input'!$G$113)*$G$7)/A5taxstdlife))</f>
        <v>0</v>
      </c>
      <c r="AK534" s="105">
        <f>IF(A5taxstdlife="n/a","n/a",IF(AK$3&gt;(A5taxstdlife+$E534),(('PTRM input'!$G$147+'PTRM input'!$G$113)*$G$7)-SUM($G534:AJ534),(('PTRM input'!$G$147+'PTRM input'!$G$113)*$G$7)/A5taxstdlife))</f>
        <v>0</v>
      </c>
      <c r="AL534" s="105">
        <f>IF(A5taxstdlife="n/a","n/a",IF(AL$3&gt;(A5taxstdlife+$E534),(('PTRM input'!$G$147+'PTRM input'!$G$113)*$G$7)-SUM($G534:AK534),(('PTRM input'!$G$147+'PTRM input'!$G$113)*$G$7)/A5taxstdlife))</f>
        <v>0</v>
      </c>
      <c r="AM534" s="105">
        <f>IF(A5taxstdlife="n/a","n/a",IF(AM$3&gt;(A5taxstdlife+$E534),(('PTRM input'!$G$147+'PTRM input'!$G$113)*$G$7)-SUM($G534:AL534),(('PTRM input'!$G$147+'PTRM input'!$G$113)*$G$7)/A5taxstdlife))</f>
        <v>0</v>
      </c>
      <c r="AN534" s="105">
        <f>IF(A5taxstdlife="n/a","n/a",IF(AN$3&gt;(A5taxstdlife+$E534),(('PTRM input'!$G$147+'PTRM input'!$G$113)*$G$7)-SUM($G534:AM534),(('PTRM input'!$G$147+'PTRM input'!$G$113)*$G$7)/A5taxstdlife))</f>
        <v>0</v>
      </c>
      <c r="AO534" s="105">
        <f>IF(A5taxstdlife="n/a","n/a",IF(AO$3&gt;(A5taxstdlife+$E534),(('PTRM input'!$G$147+'PTRM input'!$G$113)*$G$7)-SUM($G534:AN534),(('PTRM input'!$G$147+'PTRM input'!$G$113)*$G$7)/A5taxstdlife))</f>
        <v>0</v>
      </c>
      <c r="AP534" s="105">
        <f>IF(A5taxstdlife="n/a","n/a",IF(AP$3&gt;(A5taxstdlife+$E534),(('PTRM input'!$G$147+'PTRM input'!$G$113)*$G$7)-SUM($G534:AO534),(('PTRM input'!$G$147+'PTRM input'!$G$113)*$G$7)/A5taxstdlife))</f>
        <v>0</v>
      </c>
      <c r="AQ534" s="105">
        <f>IF(A5taxstdlife="n/a","n/a",IF(AQ$3&gt;(A5taxstdlife+$E534),(('PTRM input'!$G$147+'PTRM input'!$G$113)*$G$7)-SUM($G534:AP534),(('PTRM input'!$G$147+'PTRM input'!$G$113)*$G$7)/A5taxstdlife))</f>
        <v>0</v>
      </c>
      <c r="AR534" s="105">
        <f>IF(A5taxstdlife="n/a","n/a",IF(AR$3&gt;(A5taxstdlife+$E534),(('PTRM input'!$G$147+'PTRM input'!$G$113)*$G$7)-SUM($G534:AQ534),(('PTRM input'!$G$147+'PTRM input'!$G$113)*$G$7)/A5taxstdlife))</f>
        <v>0</v>
      </c>
      <c r="AS534" s="105">
        <f>IF(A5taxstdlife="n/a","n/a",IF(AS$3&gt;(A5taxstdlife+$E534),(('PTRM input'!$G$147+'PTRM input'!$G$113)*$G$7)-SUM($G534:AR534),(('PTRM input'!$G$147+'PTRM input'!$G$113)*$G$7)/A5taxstdlife))</f>
        <v>0</v>
      </c>
      <c r="AT534" s="105">
        <f>IF(A5taxstdlife="n/a","n/a",IF(AT$3&gt;(A5taxstdlife+$E534),(('PTRM input'!$G$147+'PTRM input'!$G$113)*$G$7)-SUM($G534:AS534),(('PTRM input'!$G$147+'PTRM input'!$G$113)*$G$7)/A5taxstdlife))</f>
        <v>0</v>
      </c>
      <c r="AU534" s="105">
        <f>IF(A5taxstdlife="n/a","n/a",IF(AU$3&gt;(A5taxstdlife+$E534),(('PTRM input'!$G$147+'PTRM input'!$G$113)*$G$7)-SUM($G534:AT534),(('PTRM input'!$G$147+'PTRM input'!$G$113)*$G$7)/A5taxstdlife))</f>
        <v>0</v>
      </c>
      <c r="AV534" s="105">
        <f>IF(A5taxstdlife="n/a","n/a",IF(AV$3&gt;(A5taxstdlife+$E534),(('PTRM input'!$G$147+'PTRM input'!$G$113)*$G$7)-SUM($G534:AU534),(('PTRM input'!$G$147+'PTRM input'!$G$113)*$G$7)/A5taxstdlife))</f>
        <v>0</v>
      </c>
      <c r="AW534" s="105">
        <f>IF(A5taxstdlife="n/a","n/a",IF(AW$3&gt;(A5taxstdlife+$E534),(('PTRM input'!$G$147+'PTRM input'!$G$113)*$G$7)-SUM($G534:AV534),(('PTRM input'!$G$147+'PTRM input'!$G$113)*$G$7)/A5taxstdlife))</f>
        <v>0</v>
      </c>
      <c r="AX534" s="105">
        <f>IF(A5taxstdlife="n/a","n/a",IF(AX$3&gt;(A5taxstdlife+$E534),(('PTRM input'!$G$147+'PTRM input'!$G$113)*$G$7)-SUM($G534:AW534),(('PTRM input'!$G$147+'PTRM input'!$G$113)*$G$7)/A5taxstdlife))</f>
        <v>0</v>
      </c>
      <c r="AY534" s="105">
        <f>IF(A5taxstdlife="n/a","n/a",IF(AY$3&gt;(A5taxstdlife+$E534),(('PTRM input'!$G$147+'PTRM input'!$G$113)*$G$7)-SUM($G534:AX534),(('PTRM input'!$G$147+'PTRM input'!$G$113)*$G$7)/A5taxstdlife))</f>
        <v>0</v>
      </c>
      <c r="AZ534" s="105">
        <f>IF(A5taxstdlife="n/a","n/a",IF(AZ$3&gt;(A5taxstdlife+$E534),(('PTRM input'!$G$147+'PTRM input'!$G$113)*$G$7)-SUM($G534:AY534),(('PTRM input'!$G$147+'PTRM input'!$G$113)*$G$7)/A5taxstdlife))</f>
        <v>0</v>
      </c>
      <c r="BA534" s="105">
        <f>IF(A5taxstdlife="n/a","n/a",IF(BA$3&gt;(A5taxstdlife+$E534),(('PTRM input'!$G$147+'PTRM input'!$G$113)*$G$7)-SUM($G534:AZ534),(('PTRM input'!$G$147+'PTRM input'!$G$113)*$G$7)/A5taxstdlife))</f>
        <v>0</v>
      </c>
      <c r="BB534" s="105">
        <f>IF(A5taxstdlife="n/a","n/a",IF(BB$3&gt;(A5taxstdlife+$E534),(('PTRM input'!$G$147+'PTRM input'!$G$113)*$G$7)-SUM($G534:BA534),(('PTRM input'!$G$147+'PTRM input'!$G$113)*$G$7)/A5taxstdlife))</f>
        <v>0</v>
      </c>
      <c r="BC534" s="105">
        <f>IF(A5taxstdlife="n/a","n/a",IF(BC$3&gt;(A5taxstdlife+$E534),(('PTRM input'!$G$147+'PTRM input'!$G$113)*$G$7)-SUM($G534:BB534),(('PTRM input'!$G$147+'PTRM input'!$G$113)*$G$7)/A5taxstdlife))</f>
        <v>0</v>
      </c>
      <c r="BD534" s="105">
        <f>IF(A5taxstdlife="n/a","n/a",IF(BD$3&gt;(A5taxstdlife+$E534),(('PTRM input'!$G$147+'PTRM input'!$G$113)*$G$7)-SUM($G534:BC534),(('PTRM input'!$G$147+'PTRM input'!$G$113)*$G$7)/A5taxstdlife))</f>
        <v>0</v>
      </c>
      <c r="BE534" s="105">
        <f>IF(A5taxstdlife="n/a","n/a",IF(BE$3&gt;(A5taxstdlife+$E534),(('PTRM input'!$G$147+'PTRM input'!$G$113)*$G$7)-SUM($G534:BD534),(('PTRM input'!$G$147+'PTRM input'!$G$113)*$G$7)/A5taxstdlife))</f>
        <v>0</v>
      </c>
      <c r="BF534" s="105">
        <f>IF(A5taxstdlife="n/a","n/a",IF(BF$3&gt;(A5taxstdlife+$E534),(('PTRM input'!$G$147+'PTRM input'!$G$113)*$G$7)-SUM($G534:BE534),(('PTRM input'!$G$147+'PTRM input'!$G$113)*$G$7)/A5taxstdlife))</f>
        <v>0</v>
      </c>
      <c r="BG534" s="105">
        <f>IF(A5taxstdlife="n/a","n/a",IF(BG$3&gt;(A5taxstdlife+$E534),(('PTRM input'!$G$147+'PTRM input'!$G$113)*$G$7)-SUM($G534:BF534),(('PTRM input'!$G$147+'PTRM input'!$G$113)*$G$7)/A5taxstdlife))</f>
        <v>0</v>
      </c>
      <c r="BH534" s="105">
        <f>IF(A5taxstdlife="n/a","n/a",IF(BH$3&gt;(A5taxstdlife+$E534),(('PTRM input'!$G$147+'PTRM input'!$G$113)*$G$7)-SUM($G534:BG534),(('PTRM input'!$G$147+'PTRM input'!$G$113)*$G$7)/A5taxstdlife))</f>
        <v>0</v>
      </c>
      <c r="BI534" s="105">
        <f>IF(A5taxstdlife="n/a","n/a",IF(BI$3&gt;(A5taxstdlife+$E534),(('PTRM input'!$G$147+'PTRM input'!$G$113)*$G$7)-SUM($G534:BH534),(('PTRM input'!$G$147+'PTRM input'!$G$113)*$G$7)/A5taxstdlife))</f>
        <v>0</v>
      </c>
      <c r="BJ534" s="17"/>
      <c r="BK534" s="17"/>
      <c r="BL534" s="17"/>
      <c r="BM534" s="17"/>
    </row>
    <row r="535" spans="1:65" s="4" customFormat="1" ht="12.75" customHeight="1" outlineLevel="2">
      <c r="A535" s="237"/>
      <c r="B535" s="237"/>
      <c r="C535" s="597"/>
      <c r="D535" s="930"/>
      <c r="E535" s="167">
        <v>2</v>
      </c>
      <c r="F535" s="34"/>
      <c r="G535" s="184"/>
      <c r="H535" s="185"/>
      <c r="I535" s="105">
        <f>IF(A5taxstdlife="n/a","n/a",IF(I$3&gt;(A5taxstdlife+$E535),(('PTRM input'!$H$147+'PTRM input'!$H$113)*$H$7)-SUM($H535:H535),(('PTRM input'!$H$147+'PTRM input'!$H$113)*$H$7)/A5taxstdlife))</f>
        <v>1.9068814677802899</v>
      </c>
      <c r="J535" s="105">
        <f>IF(A5taxstdlife="n/a","n/a",IF(J$3&gt;(A5taxstdlife+$E535),(('PTRM input'!$H$147+'PTRM input'!$H$113)*$H$7)-SUM($H535:I535),(('PTRM input'!$H$147+'PTRM input'!$H$113)*$H$7)/A5taxstdlife))</f>
        <v>1.9068814677802899</v>
      </c>
      <c r="K535" s="105">
        <f>IF(A5taxstdlife="n/a","n/a",IF(K$3&gt;(A5taxstdlife+$E535),(('PTRM input'!$H$147+'PTRM input'!$H$113)*$H$7)-SUM($H535:J535),(('PTRM input'!$H$147+'PTRM input'!$H$113)*$H$7)/A5taxstdlife))</f>
        <v>1.9068814677802899</v>
      </c>
      <c r="L535" s="105">
        <f>IF(A5taxstdlife="n/a","n/a",IF(L$3&gt;(A5taxstdlife+$E535),(('PTRM input'!$H$147+'PTRM input'!$H$113)*$H$7)-SUM($H535:K535),(('PTRM input'!$H$147+'PTRM input'!$H$113)*$H$7)/A5taxstdlife))</f>
        <v>1.9068814677802899</v>
      </c>
      <c r="M535" s="105">
        <f>IF(A5taxstdlife="n/a","n/a",IF(M$3&gt;(A5taxstdlife+$E535),(('PTRM input'!$H$147+'PTRM input'!$H$113)*$H$7)-SUM($H535:L535),(('PTRM input'!$H$147+'PTRM input'!$H$113)*$H$7)/A5taxstdlife))</f>
        <v>1.9068814677802899</v>
      </c>
      <c r="N535" s="105">
        <f>IF(A5taxstdlife="n/a","n/a",IF(N$3&gt;(A5taxstdlife+$E535),(('PTRM input'!$H$147+'PTRM input'!$H$113)*$H$7)-SUM($H535:M535),(('PTRM input'!$H$147+'PTRM input'!$H$113)*$H$7)/A5taxstdlife))</f>
        <v>1.9068814677802899</v>
      </c>
      <c r="O535" s="105">
        <f>IF(A5taxstdlife="n/a","n/a",IF(O$3&gt;(A5taxstdlife+$E535),(('PTRM input'!$H$147+'PTRM input'!$H$113)*$H$7)-SUM($H535:N535),(('PTRM input'!$H$147+'PTRM input'!$H$113)*$H$7)/A5taxstdlife))</f>
        <v>1.9068814677802899</v>
      </c>
      <c r="P535" s="105">
        <f>IF(A5taxstdlife="n/a","n/a",IF(P$3&gt;(A5taxstdlife+$E535),(('PTRM input'!$H$147+'PTRM input'!$H$113)*$H$7)-SUM($H535:O535),(('PTRM input'!$H$147+'PTRM input'!$H$113)*$H$7)/A5taxstdlife))</f>
        <v>1.9068814677802899</v>
      </c>
      <c r="Q535" s="105">
        <f>IF(A5taxstdlife="n/a","n/a",IF(Q$3&gt;(A5taxstdlife+$E535),(('PTRM input'!$H$147+'PTRM input'!$H$113)*$H$7)-SUM($H535:P535),(('PTRM input'!$H$147+'PTRM input'!$H$113)*$H$7)/A5taxstdlife))</f>
        <v>1.9068814677802899</v>
      </c>
      <c r="R535" s="105">
        <f>IF(A5taxstdlife="n/a","n/a",IF(R$3&gt;(A5taxstdlife+$E535),(('PTRM input'!$H$147+'PTRM input'!$H$113)*$H$7)-SUM($H535:Q535),(('PTRM input'!$H$147+'PTRM input'!$H$113)*$H$7)/A5taxstdlife))</f>
        <v>1.9068814677802899</v>
      </c>
      <c r="S535" s="105">
        <f>IF(A5taxstdlife="n/a","n/a",IF(S$3&gt;(A5taxstdlife+$E535),(('PTRM input'!$H$147+'PTRM input'!$H$113)*$H$7)-SUM($H535:R535),(('PTRM input'!$H$147+'PTRM input'!$H$113)*$H$7)/A5taxstdlife))</f>
        <v>0</v>
      </c>
      <c r="T535" s="105">
        <f>IF(A5taxstdlife="n/a","n/a",IF(T$3&gt;(A5taxstdlife+$E535),(('PTRM input'!$H$147+'PTRM input'!$H$113)*$H$7)-SUM($H535:S535),(('PTRM input'!$H$147+'PTRM input'!$H$113)*$H$7)/A5taxstdlife))</f>
        <v>0</v>
      </c>
      <c r="U535" s="105">
        <f>IF(A5taxstdlife="n/a","n/a",IF(U$3&gt;(A5taxstdlife+$E535),(('PTRM input'!$H$147+'PTRM input'!$H$113)*$H$7)-SUM($H535:T535),(('PTRM input'!$H$147+'PTRM input'!$H$113)*$H$7)/A5taxstdlife))</f>
        <v>0</v>
      </c>
      <c r="V535" s="105">
        <f>IF(A5taxstdlife="n/a","n/a",IF(V$3&gt;(A5taxstdlife+$E535),(('PTRM input'!$H$147+'PTRM input'!$H$113)*$H$7)-SUM($H535:U535),(('PTRM input'!$H$147+'PTRM input'!$H$113)*$H$7)/A5taxstdlife))</f>
        <v>0</v>
      </c>
      <c r="W535" s="105">
        <f>IF(A5taxstdlife="n/a","n/a",IF(W$3&gt;(A5taxstdlife+$E535),(('PTRM input'!$H$147+'PTRM input'!$H$113)*$H$7)-SUM($H535:V535),(('PTRM input'!$H$147+'PTRM input'!$H$113)*$H$7)/A5taxstdlife))</f>
        <v>0</v>
      </c>
      <c r="X535" s="105">
        <f>IF(A5taxstdlife="n/a","n/a",IF(X$3&gt;(A5taxstdlife+$E535),(('PTRM input'!$H$147+'PTRM input'!$H$113)*$H$7)-SUM($H535:W535),(('PTRM input'!$H$147+'PTRM input'!$H$113)*$H$7)/A5taxstdlife))</f>
        <v>0</v>
      </c>
      <c r="Y535" s="105">
        <f>IF(A5taxstdlife="n/a","n/a",IF(Y$3&gt;(A5taxstdlife+$E535),(('PTRM input'!$H$147+'PTRM input'!$H$113)*$H$7)-SUM($H535:X535),(('PTRM input'!$H$147+'PTRM input'!$H$113)*$H$7)/A5taxstdlife))</f>
        <v>0</v>
      </c>
      <c r="Z535" s="105">
        <f>IF(A5taxstdlife="n/a","n/a",IF(Z$3&gt;(A5taxstdlife+$E535),(('PTRM input'!$H$147+'PTRM input'!$H$113)*$H$7)-SUM($H535:Y535),(('PTRM input'!$H$147+'PTRM input'!$H$113)*$H$7)/A5taxstdlife))</f>
        <v>0</v>
      </c>
      <c r="AA535" s="105">
        <f>IF(A5taxstdlife="n/a","n/a",IF(AA$3&gt;(A5taxstdlife+$E535),(('PTRM input'!$H$147+'PTRM input'!$H$113)*$H$7)-SUM($H535:Z535),(('PTRM input'!$H$147+'PTRM input'!$H$113)*$H$7)/A5taxstdlife))</f>
        <v>0</v>
      </c>
      <c r="AB535" s="105">
        <f>IF(A5taxstdlife="n/a","n/a",IF(AB$3&gt;(A5taxstdlife+$E535),(('PTRM input'!$H$147+'PTRM input'!$H$113)*$H$7)-SUM($H535:AA535),(('PTRM input'!$H$147+'PTRM input'!$H$113)*$H$7)/A5taxstdlife))</f>
        <v>0</v>
      </c>
      <c r="AC535" s="105">
        <f>IF(A5taxstdlife="n/a","n/a",IF(AC$3&gt;(A5taxstdlife+$E535),(('PTRM input'!$H$147+'PTRM input'!$H$113)*$H$7)-SUM($H535:AB535),(('PTRM input'!$H$147+'PTRM input'!$H$113)*$H$7)/A5taxstdlife))</f>
        <v>0</v>
      </c>
      <c r="AD535" s="105">
        <f>IF(A5taxstdlife="n/a","n/a",IF(AD$3&gt;(A5taxstdlife+$E535),(('PTRM input'!$H$147+'PTRM input'!$H$113)*$H$7)-SUM($H535:AC535),(('PTRM input'!$H$147+'PTRM input'!$H$113)*$H$7)/A5taxstdlife))</f>
        <v>0</v>
      </c>
      <c r="AE535" s="105">
        <f>IF(A5taxstdlife="n/a","n/a",IF(AE$3&gt;(A5taxstdlife+$E535),(('PTRM input'!$H$147+'PTRM input'!$H$113)*$H$7)-SUM($H535:AD535),(('PTRM input'!$H$147+'PTRM input'!$H$113)*$H$7)/A5taxstdlife))</f>
        <v>0</v>
      </c>
      <c r="AF535" s="105">
        <f>IF(A5taxstdlife="n/a","n/a",IF(AF$3&gt;(A5taxstdlife+$E535),(('PTRM input'!$H$147+'PTRM input'!$H$113)*$H$7)-SUM($H535:AE535),(('PTRM input'!$H$147+'PTRM input'!$H$113)*$H$7)/A5taxstdlife))</f>
        <v>0</v>
      </c>
      <c r="AG535" s="105">
        <f>IF(A5taxstdlife="n/a","n/a",IF(AG$3&gt;(A5taxstdlife+$E535),(('PTRM input'!$H$147+'PTRM input'!$H$113)*$H$7)-SUM($H535:AF535),(('PTRM input'!$H$147+'PTRM input'!$H$113)*$H$7)/A5taxstdlife))</f>
        <v>0</v>
      </c>
      <c r="AH535" s="105">
        <f>IF(A5taxstdlife="n/a","n/a",IF(AH$3&gt;(A5taxstdlife+$E535),(('PTRM input'!$H$147+'PTRM input'!$H$113)*$H$7)-SUM($H535:AG535),(('PTRM input'!$H$147+'PTRM input'!$H$113)*$H$7)/A5taxstdlife))</f>
        <v>0</v>
      </c>
      <c r="AI535" s="105">
        <f>IF(A5taxstdlife="n/a","n/a",IF(AI$3&gt;(A5taxstdlife+$E535),(('PTRM input'!$H$147+'PTRM input'!$H$113)*$H$7)-SUM($H535:AH535),(('PTRM input'!$H$147+'PTRM input'!$H$113)*$H$7)/A5taxstdlife))</f>
        <v>0</v>
      </c>
      <c r="AJ535" s="105">
        <f>IF(A5taxstdlife="n/a","n/a",IF(AJ$3&gt;(A5taxstdlife+$E535),(('PTRM input'!$H$147+'PTRM input'!$H$113)*$H$7)-SUM($H535:AI535),(('PTRM input'!$H$147+'PTRM input'!$H$113)*$H$7)/A5taxstdlife))</f>
        <v>0</v>
      </c>
      <c r="AK535" s="105">
        <f>IF(A5taxstdlife="n/a","n/a",IF(AK$3&gt;(A5taxstdlife+$E535),(('PTRM input'!$H$147+'PTRM input'!$H$113)*$H$7)-SUM($H535:AJ535),(('PTRM input'!$H$147+'PTRM input'!$H$113)*$H$7)/A5taxstdlife))</f>
        <v>0</v>
      </c>
      <c r="AL535" s="105">
        <f>IF(A5taxstdlife="n/a","n/a",IF(AL$3&gt;(A5taxstdlife+$E535),(('PTRM input'!$H$147+'PTRM input'!$H$113)*$H$7)-SUM($H535:AK535),(('PTRM input'!$H$147+'PTRM input'!$H$113)*$H$7)/A5taxstdlife))</f>
        <v>0</v>
      </c>
      <c r="AM535" s="105">
        <f>IF(A5taxstdlife="n/a","n/a",IF(AM$3&gt;(A5taxstdlife+$E535),(('PTRM input'!$H$147+'PTRM input'!$H$113)*$H$7)-SUM($H535:AL535),(('PTRM input'!$H$147+'PTRM input'!$H$113)*$H$7)/A5taxstdlife))</f>
        <v>0</v>
      </c>
      <c r="AN535" s="105">
        <f>IF(A5taxstdlife="n/a","n/a",IF(AN$3&gt;(A5taxstdlife+$E535),(('PTRM input'!$H$147+'PTRM input'!$H$113)*$H$7)-SUM($H535:AM535),(('PTRM input'!$H$147+'PTRM input'!$H$113)*$H$7)/A5taxstdlife))</f>
        <v>0</v>
      </c>
      <c r="AO535" s="105">
        <f>IF(A5taxstdlife="n/a","n/a",IF(AO$3&gt;(A5taxstdlife+$E535),(('PTRM input'!$H$147+'PTRM input'!$H$113)*$H$7)-SUM($H535:AN535),(('PTRM input'!$H$147+'PTRM input'!$H$113)*$H$7)/A5taxstdlife))</f>
        <v>0</v>
      </c>
      <c r="AP535" s="105">
        <f>IF(A5taxstdlife="n/a","n/a",IF(AP$3&gt;(A5taxstdlife+$E535),(('PTRM input'!$H$147+'PTRM input'!$H$113)*$H$7)-SUM($H535:AO535),(('PTRM input'!$H$147+'PTRM input'!$H$113)*$H$7)/A5taxstdlife))</f>
        <v>0</v>
      </c>
      <c r="AQ535" s="105">
        <f>IF(A5taxstdlife="n/a","n/a",IF(AQ$3&gt;(A5taxstdlife+$E535),(('PTRM input'!$H$147+'PTRM input'!$H$113)*$H$7)-SUM($H535:AP535),(('PTRM input'!$H$147+'PTRM input'!$H$113)*$H$7)/A5taxstdlife))</f>
        <v>0</v>
      </c>
      <c r="AR535" s="105">
        <f>IF(A5taxstdlife="n/a","n/a",IF(AR$3&gt;(A5taxstdlife+$E535),(('PTRM input'!$H$147+'PTRM input'!$H$113)*$H$7)-SUM($H535:AQ535),(('PTRM input'!$H$147+'PTRM input'!$H$113)*$H$7)/A5taxstdlife))</f>
        <v>0</v>
      </c>
      <c r="AS535" s="105">
        <f>IF(A5taxstdlife="n/a","n/a",IF(AS$3&gt;(A5taxstdlife+$E535),(('PTRM input'!$H$147+'PTRM input'!$H$113)*$H$7)-SUM($H535:AR535),(('PTRM input'!$H$147+'PTRM input'!$H$113)*$H$7)/A5taxstdlife))</f>
        <v>0</v>
      </c>
      <c r="AT535" s="105">
        <f>IF(A5taxstdlife="n/a","n/a",IF(AT$3&gt;(A5taxstdlife+$E535),(('PTRM input'!$H$147+'PTRM input'!$H$113)*$H$7)-SUM($H535:AS535),(('PTRM input'!$H$147+'PTRM input'!$H$113)*$H$7)/A5taxstdlife))</f>
        <v>0</v>
      </c>
      <c r="AU535" s="105">
        <f>IF(A5taxstdlife="n/a","n/a",IF(AU$3&gt;(A5taxstdlife+$E535),(('PTRM input'!$H$147+'PTRM input'!$H$113)*$H$7)-SUM($H535:AT535),(('PTRM input'!$H$147+'PTRM input'!$H$113)*$H$7)/A5taxstdlife))</f>
        <v>0</v>
      </c>
      <c r="AV535" s="105">
        <f>IF(A5taxstdlife="n/a","n/a",IF(AV$3&gt;(A5taxstdlife+$E535),(('PTRM input'!$H$147+'PTRM input'!$H$113)*$H$7)-SUM($H535:AU535),(('PTRM input'!$H$147+'PTRM input'!$H$113)*$H$7)/A5taxstdlife))</f>
        <v>0</v>
      </c>
      <c r="AW535" s="105">
        <f>IF(A5taxstdlife="n/a","n/a",IF(AW$3&gt;(A5taxstdlife+$E535),(('PTRM input'!$H$147+'PTRM input'!$H$113)*$H$7)-SUM($H535:AV535),(('PTRM input'!$H$147+'PTRM input'!$H$113)*$H$7)/A5taxstdlife))</f>
        <v>0</v>
      </c>
      <c r="AX535" s="105">
        <f>IF(A5taxstdlife="n/a","n/a",IF(AX$3&gt;(A5taxstdlife+$E535),(('PTRM input'!$H$147+'PTRM input'!$H$113)*$H$7)-SUM($H535:AW535),(('PTRM input'!$H$147+'PTRM input'!$H$113)*$H$7)/A5taxstdlife))</f>
        <v>0</v>
      </c>
      <c r="AY535" s="105">
        <f>IF(A5taxstdlife="n/a","n/a",IF(AY$3&gt;(A5taxstdlife+$E535),(('PTRM input'!$H$147+'PTRM input'!$H$113)*$H$7)-SUM($H535:AX535),(('PTRM input'!$H$147+'PTRM input'!$H$113)*$H$7)/A5taxstdlife))</f>
        <v>0</v>
      </c>
      <c r="AZ535" s="105">
        <f>IF(A5taxstdlife="n/a","n/a",IF(AZ$3&gt;(A5taxstdlife+$E535),(('PTRM input'!$H$147+'PTRM input'!$H$113)*$H$7)-SUM($H535:AY535),(('PTRM input'!$H$147+'PTRM input'!$H$113)*$H$7)/A5taxstdlife))</f>
        <v>0</v>
      </c>
      <c r="BA535" s="105">
        <f>IF(A5taxstdlife="n/a","n/a",IF(BA$3&gt;(A5taxstdlife+$E535),(('PTRM input'!$H$147+'PTRM input'!$H$113)*$H$7)-SUM($H535:AZ535),(('PTRM input'!$H$147+'PTRM input'!$H$113)*$H$7)/A5taxstdlife))</f>
        <v>0</v>
      </c>
      <c r="BB535" s="105">
        <f>IF(A5taxstdlife="n/a","n/a",IF(BB$3&gt;(A5taxstdlife+$E535),(('PTRM input'!$H$147+'PTRM input'!$H$113)*$H$7)-SUM($H535:BA535),(('PTRM input'!$H$147+'PTRM input'!$H$113)*$H$7)/A5taxstdlife))</f>
        <v>0</v>
      </c>
      <c r="BC535" s="105">
        <f>IF(A5taxstdlife="n/a","n/a",IF(BC$3&gt;(A5taxstdlife+$E535),(('PTRM input'!$H$147+'PTRM input'!$H$113)*$H$7)-SUM($H535:BB535),(('PTRM input'!$H$147+'PTRM input'!$H$113)*$H$7)/A5taxstdlife))</f>
        <v>0</v>
      </c>
      <c r="BD535" s="105">
        <f>IF(A5taxstdlife="n/a","n/a",IF(BD$3&gt;(A5taxstdlife+$E535),(('PTRM input'!$H$147+'PTRM input'!$H$113)*$H$7)-SUM($H535:BC535),(('PTRM input'!$H$147+'PTRM input'!$H$113)*$H$7)/A5taxstdlife))</f>
        <v>0</v>
      </c>
      <c r="BE535" s="105">
        <f>IF(A5taxstdlife="n/a","n/a",IF(BE$3&gt;(A5taxstdlife+$E535),(('PTRM input'!$H$147+'PTRM input'!$H$113)*$H$7)-SUM($H535:BD535),(('PTRM input'!$H$147+'PTRM input'!$H$113)*$H$7)/A5taxstdlife))</f>
        <v>0</v>
      </c>
      <c r="BF535" s="105">
        <f>IF(A5taxstdlife="n/a","n/a",IF(BF$3&gt;(A5taxstdlife+$E535),(('PTRM input'!$H$147+'PTRM input'!$H$113)*$H$7)-SUM($H535:BE535),(('PTRM input'!$H$147+'PTRM input'!$H$113)*$H$7)/A5taxstdlife))</f>
        <v>0</v>
      </c>
      <c r="BG535" s="105">
        <f>IF(A5taxstdlife="n/a","n/a",IF(BG$3&gt;(A5taxstdlife+$E535),(('PTRM input'!$H$147+'PTRM input'!$H$113)*$H$7)-SUM($H535:BF535),(('PTRM input'!$H$147+'PTRM input'!$H$113)*$H$7)/A5taxstdlife))</f>
        <v>0</v>
      </c>
      <c r="BH535" s="105">
        <f>IF(A5taxstdlife="n/a","n/a",IF(BH$3&gt;(A5taxstdlife+$E535),(('PTRM input'!$H$147+'PTRM input'!$H$113)*$H$7)-SUM($H535:BG535),(('PTRM input'!$H$147+'PTRM input'!$H$113)*$H$7)/A5taxstdlife))</f>
        <v>0</v>
      </c>
      <c r="BI535" s="105">
        <f>IF(A5taxstdlife="n/a","n/a",IF(BI$3&gt;(A5taxstdlife+$E535),(('PTRM input'!$H$147+'PTRM input'!$H$113)*$H$7)-SUM($H535:BH535),(('PTRM input'!$H$147+'PTRM input'!$H$113)*$H$7)/A5taxstdlife))</f>
        <v>0</v>
      </c>
      <c r="BJ535" s="17"/>
      <c r="BK535" s="17"/>
      <c r="BL535" s="17"/>
      <c r="BM535" s="17"/>
    </row>
    <row r="536" spans="1:65" s="4" customFormat="1" ht="12.75" customHeight="1" outlineLevel="2">
      <c r="A536" s="237"/>
      <c r="B536" s="237"/>
      <c r="C536" s="597"/>
      <c r="D536" s="930"/>
      <c r="E536" s="167">
        <v>3</v>
      </c>
      <c r="F536" s="34"/>
      <c r="G536" s="184"/>
      <c r="H536" s="186"/>
      <c r="I536" s="185"/>
      <c r="J536" s="105">
        <f>IF(A5taxstdlife="n/a","n/a",IF(J$3&gt;(A5taxstdlife+$E536),(('PTRM input'!$I$147+'PTRM input'!$I$113)*$I$7)-SUM($I536:I536),(('PTRM input'!$I$147+'PTRM input'!$I$113)*$I$7)/A5taxstdlife))</f>
        <v>4.9046832792130441</v>
      </c>
      <c r="K536" s="105">
        <f>IF(A5taxstdlife="n/a","n/a",IF(K$3&gt;(A5taxstdlife+$E536),(('PTRM input'!$I$147+'PTRM input'!$I$113)*$I$7)-SUM($I536:J536),(('PTRM input'!$I$147+'PTRM input'!$I$113)*$I$7)/A5taxstdlife))</f>
        <v>4.9046832792130441</v>
      </c>
      <c r="L536" s="105">
        <f>IF(A5taxstdlife="n/a","n/a",IF(L$3&gt;(A5taxstdlife+$E536),(('PTRM input'!$I$147+'PTRM input'!$I$113)*$I$7)-SUM($I536:K536),(('PTRM input'!$I$147+'PTRM input'!$I$113)*$I$7)/A5taxstdlife))</f>
        <v>4.9046832792130441</v>
      </c>
      <c r="M536" s="105">
        <f>IF(A5taxstdlife="n/a","n/a",IF(M$3&gt;(A5taxstdlife+$E536),(('PTRM input'!$I$147+'PTRM input'!$I$113)*$I$7)-SUM($I536:L536),(('PTRM input'!$I$147+'PTRM input'!$I$113)*$I$7)/A5taxstdlife))</f>
        <v>4.9046832792130441</v>
      </c>
      <c r="N536" s="105">
        <f>IF(A5taxstdlife="n/a","n/a",IF(N$3&gt;(A5taxstdlife+$E536),(('PTRM input'!$I$147+'PTRM input'!$I$113)*$I$7)-SUM($I536:M536),(('PTRM input'!$I$147+'PTRM input'!$I$113)*$I$7)/A5taxstdlife))</f>
        <v>4.9046832792130441</v>
      </c>
      <c r="O536" s="105">
        <f>IF(A5taxstdlife="n/a","n/a",IF(O$3&gt;(A5taxstdlife+$E536),(('PTRM input'!$I$147+'PTRM input'!$I$113)*$I$7)-SUM($I536:N536),(('PTRM input'!$I$147+'PTRM input'!$I$113)*$I$7)/A5taxstdlife))</f>
        <v>4.9046832792130441</v>
      </c>
      <c r="P536" s="105">
        <f>IF(A5taxstdlife="n/a","n/a",IF(P$3&gt;(A5taxstdlife+$E536),(('PTRM input'!$I$147+'PTRM input'!$I$113)*$I$7)-SUM($I536:O536),(('PTRM input'!$I$147+'PTRM input'!$I$113)*$I$7)/A5taxstdlife))</f>
        <v>4.9046832792130441</v>
      </c>
      <c r="Q536" s="105">
        <f>IF(A5taxstdlife="n/a","n/a",IF(Q$3&gt;(A5taxstdlife+$E536),(('PTRM input'!$I$147+'PTRM input'!$I$113)*$I$7)-SUM($I536:P536),(('PTRM input'!$I$147+'PTRM input'!$I$113)*$I$7)/A5taxstdlife))</f>
        <v>4.9046832792130441</v>
      </c>
      <c r="R536" s="105">
        <f>IF(A5taxstdlife="n/a","n/a",IF(R$3&gt;(A5taxstdlife+$E536),(('PTRM input'!$I$147+'PTRM input'!$I$113)*$I$7)-SUM($I536:Q536),(('PTRM input'!$I$147+'PTRM input'!$I$113)*$I$7)/A5taxstdlife))</f>
        <v>4.9046832792130441</v>
      </c>
      <c r="S536" s="105">
        <f>IF(A5taxstdlife="n/a","n/a",IF(S$3&gt;(A5taxstdlife+$E536),(('PTRM input'!$I$147+'PTRM input'!$I$113)*$I$7)-SUM($I536:R536),(('PTRM input'!$I$147+'PTRM input'!$I$113)*$I$7)/A5taxstdlife))</f>
        <v>4.9046832792130441</v>
      </c>
      <c r="T536" s="105">
        <f>IF(A5taxstdlife="n/a","n/a",IF(T$3&gt;(A5taxstdlife+$E536),(('PTRM input'!$I$147+'PTRM input'!$I$113)*$I$7)-SUM($I536:S536),(('PTRM input'!$I$147+'PTRM input'!$I$113)*$I$7)/A5taxstdlife))</f>
        <v>-7.1054273576010019E-15</v>
      </c>
      <c r="U536" s="105">
        <f>IF(A5taxstdlife="n/a","n/a",IF(U$3&gt;(A5taxstdlife+$E536),(('PTRM input'!$I$147+'PTRM input'!$I$113)*$I$7)-SUM($I536:T536),(('PTRM input'!$I$147+'PTRM input'!$I$113)*$I$7)/A5taxstdlife))</f>
        <v>0</v>
      </c>
      <c r="V536" s="105">
        <f>IF(A5taxstdlife="n/a","n/a",IF(V$3&gt;(A5taxstdlife+$E536),(('PTRM input'!$I$147+'PTRM input'!$I$113)*$I$7)-SUM($I536:U536),(('PTRM input'!$I$147+'PTRM input'!$I$113)*$I$7)/A5taxstdlife))</f>
        <v>0</v>
      </c>
      <c r="W536" s="105">
        <f>IF(A5taxstdlife="n/a","n/a",IF(W$3&gt;(A5taxstdlife+$E536),(('PTRM input'!$I$147+'PTRM input'!$I$113)*$I$7)-SUM($I536:V536),(('PTRM input'!$I$147+'PTRM input'!$I$113)*$I$7)/A5taxstdlife))</f>
        <v>0</v>
      </c>
      <c r="X536" s="105">
        <f>IF(A5taxstdlife="n/a","n/a",IF(X$3&gt;(A5taxstdlife+$E536),(('PTRM input'!$I$147+'PTRM input'!$I$113)*$I$7)-SUM($I536:W536),(('PTRM input'!$I$147+'PTRM input'!$I$113)*$I$7)/A5taxstdlife))</f>
        <v>0</v>
      </c>
      <c r="Y536" s="105">
        <f>IF(A5taxstdlife="n/a","n/a",IF(Y$3&gt;(A5taxstdlife+$E536),(('PTRM input'!$I$147+'PTRM input'!$I$113)*$I$7)-SUM($I536:X536),(('PTRM input'!$I$147+'PTRM input'!$I$113)*$I$7)/A5taxstdlife))</f>
        <v>0</v>
      </c>
      <c r="Z536" s="105">
        <f>IF(A5taxstdlife="n/a","n/a",IF(Z$3&gt;(A5taxstdlife+$E536),(('PTRM input'!$I$147+'PTRM input'!$I$113)*$I$7)-SUM($I536:Y536),(('PTRM input'!$I$147+'PTRM input'!$I$113)*$I$7)/A5taxstdlife))</f>
        <v>0</v>
      </c>
      <c r="AA536" s="105">
        <f>IF(A5taxstdlife="n/a","n/a",IF(AA$3&gt;(A5taxstdlife+$E536),(('PTRM input'!$I$147+'PTRM input'!$I$113)*$I$7)-SUM($I536:Z536),(('PTRM input'!$I$147+'PTRM input'!$I$113)*$I$7)/A5taxstdlife))</f>
        <v>0</v>
      </c>
      <c r="AB536" s="105">
        <f>IF(A5taxstdlife="n/a","n/a",IF(AB$3&gt;(A5taxstdlife+$E536),(('PTRM input'!$I$147+'PTRM input'!$I$113)*$I$7)-SUM($I536:AA536),(('PTRM input'!$I$147+'PTRM input'!$I$113)*$I$7)/A5taxstdlife))</f>
        <v>0</v>
      </c>
      <c r="AC536" s="105">
        <f>IF(A5taxstdlife="n/a","n/a",IF(AC$3&gt;(A5taxstdlife+$E536),(('PTRM input'!$I$147+'PTRM input'!$I$113)*$I$7)-SUM($I536:AB536),(('PTRM input'!$I$147+'PTRM input'!$I$113)*$I$7)/A5taxstdlife))</f>
        <v>0</v>
      </c>
      <c r="AD536" s="105">
        <f>IF(A5taxstdlife="n/a","n/a",IF(AD$3&gt;(A5taxstdlife+$E536),(('PTRM input'!$I$147+'PTRM input'!$I$113)*$I$7)-SUM($I536:AC536),(('PTRM input'!$I$147+'PTRM input'!$I$113)*$I$7)/A5taxstdlife))</f>
        <v>0</v>
      </c>
      <c r="AE536" s="105">
        <f>IF(A5taxstdlife="n/a","n/a",IF(AE$3&gt;(A5taxstdlife+$E536),(('PTRM input'!$I$147+'PTRM input'!$I$113)*$I$7)-SUM($I536:AD536),(('PTRM input'!$I$147+'PTRM input'!$I$113)*$I$7)/A5taxstdlife))</f>
        <v>0</v>
      </c>
      <c r="AF536" s="105">
        <f>IF(A5taxstdlife="n/a","n/a",IF(AF$3&gt;(A5taxstdlife+$E536),(('PTRM input'!$I$147+'PTRM input'!$I$113)*$I$7)-SUM($I536:AE536),(('PTRM input'!$I$147+'PTRM input'!$I$113)*$I$7)/A5taxstdlife))</f>
        <v>0</v>
      </c>
      <c r="AG536" s="105">
        <f>IF(A5taxstdlife="n/a","n/a",IF(AG$3&gt;(A5taxstdlife+$E536),(('PTRM input'!$I$147+'PTRM input'!$I$113)*$I$7)-SUM($I536:AF536),(('PTRM input'!$I$147+'PTRM input'!$I$113)*$I$7)/A5taxstdlife))</f>
        <v>0</v>
      </c>
      <c r="AH536" s="105">
        <f>IF(A5taxstdlife="n/a","n/a",IF(AH$3&gt;(A5taxstdlife+$E536),(('PTRM input'!$I$147+'PTRM input'!$I$113)*$I$7)-SUM($I536:AG536),(('PTRM input'!$I$147+'PTRM input'!$I$113)*$I$7)/A5taxstdlife))</f>
        <v>0</v>
      </c>
      <c r="AI536" s="105">
        <f>IF(A5taxstdlife="n/a","n/a",IF(AI$3&gt;(A5taxstdlife+$E536),(('PTRM input'!$I$147+'PTRM input'!$I$113)*$I$7)-SUM($I536:AH536),(('PTRM input'!$I$147+'PTRM input'!$I$113)*$I$7)/A5taxstdlife))</f>
        <v>0</v>
      </c>
      <c r="AJ536" s="105">
        <f>IF(A5taxstdlife="n/a","n/a",IF(AJ$3&gt;(A5taxstdlife+$E536),(('PTRM input'!$I$147+'PTRM input'!$I$113)*$I$7)-SUM($I536:AI536),(('PTRM input'!$I$147+'PTRM input'!$I$113)*$I$7)/A5taxstdlife))</f>
        <v>0</v>
      </c>
      <c r="AK536" s="105">
        <f>IF(A5taxstdlife="n/a","n/a",IF(AK$3&gt;(A5taxstdlife+$E536),(('PTRM input'!$I$147+'PTRM input'!$I$113)*$I$7)-SUM($I536:AJ536),(('PTRM input'!$I$147+'PTRM input'!$I$113)*$I$7)/A5taxstdlife))</f>
        <v>0</v>
      </c>
      <c r="AL536" s="105">
        <f>IF(A5taxstdlife="n/a","n/a",IF(AL$3&gt;(A5taxstdlife+$E536),(('PTRM input'!$I$147+'PTRM input'!$I$113)*$I$7)-SUM($I536:AK536),(('PTRM input'!$I$147+'PTRM input'!$I$113)*$I$7)/A5taxstdlife))</f>
        <v>0</v>
      </c>
      <c r="AM536" s="105">
        <f>IF(A5taxstdlife="n/a","n/a",IF(AM$3&gt;(A5taxstdlife+$E536),(('PTRM input'!$I$147+'PTRM input'!$I$113)*$I$7)-SUM($I536:AL536),(('PTRM input'!$I$147+'PTRM input'!$I$113)*$I$7)/A5taxstdlife))</f>
        <v>0</v>
      </c>
      <c r="AN536" s="105">
        <f>IF(A5taxstdlife="n/a","n/a",IF(AN$3&gt;(A5taxstdlife+$E536),(('PTRM input'!$I$147+'PTRM input'!$I$113)*$I$7)-SUM($I536:AM536),(('PTRM input'!$I$147+'PTRM input'!$I$113)*$I$7)/A5taxstdlife))</f>
        <v>0</v>
      </c>
      <c r="AO536" s="105">
        <f>IF(A5taxstdlife="n/a","n/a",IF(AO$3&gt;(A5taxstdlife+$E536),(('PTRM input'!$I$147+'PTRM input'!$I$113)*$I$7)-SUM($I536:AN536),(('PTRM input'!$I$147+'PTRM input'!$I$113)*$I$7)/A5taxstdlife))</f>
        <v>0</v>
      </c>
      <c r="AP536" s="105">
        <f>IF(A5taxstdlife="n/a","n/a",IF(AP$3&gt;(A5taxstdlife+$E536),(('PTRM input'!$I$147+'PTRM input'!$I$113)*$I$7)-SUM($I536:AO536),(('PTRM input'!$I$147+'PTRM input'!$I$113)*$I$7)/A5taxstdlife))</f>
        <v>0</v>
      </c>
      <c r="AQ536" s="105">
        <f>IF(A5taxstdlife="n/a","n/a",IF(AQ$3&gt;(A5taxstdlife+$E536),(('PTRM input'!$I$147+'PTRM input'!$I$113)*$I$7)-SUM($I536:AP536),(('PTRM input'!$I$147+'PTRM input'!$I$113)*$I$7)/A5taxstdlife))</f>
        <v>0</v>
      </c>
      <c r="AR536" s="105">
        <f>IF(A5taxstdlife="n/a","n/a",IF(AR$3&gt;(A5taxstdlife+$E536),(('PTRM input'!$I$147+'PTRM input'!$I$113)*$I$7)-SUM($I536:AQ536),(('PTRM input'!$I$147+'PTRM input'!$I$113)*$I$7)/A5taxstdlife))</f>
        <v>0</v>
      </c>
      <c r="AS536" s="105">
        <f>IF(A5taxstdlife="n/a","n/a",IF(AS$3&gt;(A5taxstdlife+$E536),(('PTRM input'!$I$147+'PTRM input'!$I$113)*$I$7)-SUM($I536:AR536),(('PTRM input'!$I$147+'PTRM input'!$I$113)*$I$7)/A5taxstdlife))</f>
        <v>0</v>
      </c>
      <c r="AT536" s="105">
        <f>IF(A5taxstdlife="n/a","n/a",IF(AT$3&gt;(A5taxstdlife+$E536),(('PTRM input'!$I$147+'PTRM input'!$I$113)*$I$7)-SUM($I536:AS536),(('PTRM input'!$I$147+'PTRM input'!$I$113)*$I$7)/A5taxstdlife))</f>
        <v>0</v>
      </c>
      <c r="AU536" s="105">
        <f>IF(A5taxstdlife="n/a","n/a",IF(AU$3&gt;(A5taxstdlife+$E536),(('PTRM input'!$I$147+'PTRM input'!$I$113)*$I$7)-SUM($I536:AT536),(('PTRM input'!$I$147+'PTRM input'!$I$113)*$I$7)/A5taxstdlife))</f>
        <v>0</v>
      </c>
      <c r="AV536" s="105">
        <f>IF(A5taxstdlife="n/a","n/a",IF(AV$3&gt;(A5taxstdlife+$E536),(('PTRM input'!$I$147+'PTRM input'!$I$113)*$I$7)-SUM($I536:AU536),(('PTRM input'!$I$147+'PTRM input'!$I$113)*$I$7)/A5taxstdlife))</f>
        <v>0</v>
      </c>
      <c r="AW536" s="105">
        <f>IF(A5taxstdlife="n/a","n/a",IF(AW$3&gt;(A5taxstdlife+$E536),(('PTRM input'!$I$147+'PTRM input'!$I$113)*$I$7)-SUM($I536:AV536),(('PTRM input'!$I$147+'PTRM input'!$I$113)*$I$7)/A5taxstdlife))</f>
        <v>0</v>
      </c>
      <c r="AX536" s="105">
        <f>IF(A5taxstdlife="n/a","n/a",IF(AX$3&gt;(A5taxstdlife+$E536),(('PTRM input'!$I$147+'PTRM input'!$I$113)*$I$7)-SUM($I536:AW536),(('PTRM input'!$I$147+'PTRM input'!$I$113)*$I$7)/A5taxstdlife))</f>
        <v>0</v>
      </c>
      <c r="AY536" s="105">
        <f>IF(A5taxstdlife="n/a","n/a",IF(AY$3&gt;(A5taxstdlife+$E536),(('PTRM input'!$I$147+'PTRM input'!$I$113)*$I$7)-SUM($I536:AX536),(('PTRM input'!$I$147+'PTRM input'!$I$113)*$I$7)/A5taxstdlife))</f>
        <v>0</v>
      </c>
      <c r="AZ536" s="105">
        <f>IF(A5taxstdlife="n/a","n/a",IF(AZ$3&gt;(A5taxstdlife+$E536),(('PTRM input'!$I$147+'PTRM input'!$I$113)*$I$7)-SUM($I536:AY536),(('PTRM input'!$I$147+'PTRM input'!$I$113)*$I$7)/A5taxstdlife))</f>
        <v>0</v>
      </c>
      <c r="BA536" s="105">
        <f>IF(A5taxstdlife="n/a","n/a",IF(BA$3&gt;(A5taxstdlife+$E536),(('PTRM input'!$I$147+'PTRM input'!$I$113)*$I$7)-SUM($I536:AZ536),(('PTRM input'!$I$147+'PTRM input'!$I$113)*$I$7)/A5taxstdlife))</f>
        <v>0</v>
      </c>
      <c r="BB536" s="105">
        <f>IF(A5taxstdlife="n/a","n/a",IF(BB$3&gt;(A5taxstdlife+$E536),(('PTRM input'!$I$147+'PTRM input'!$I$113)*$I$7)-SUM($I536:BA536),(('PTRM input'!$I$147+'PTRM input'!$I$113)*$I$7)/A5taxstdlife))</f>
        <v>0</v>
      </c>
      <c r="BC536" s="105">
        <f>IF(A5taxstdlife="n/a","n/a",IF(BC$3&gt;(A5taxstdlife+$E536),(('PTRM input'!$I$147+'PTRM input'!$I$113)*$I$7)-SUM($I536:BB536),(('PTRM input'!$I$147+'PTRM input'!$I$113)*$I$7)/A5taxstdlife))</f>
        <v>0</v>
      </c>
      <c r="BD536" s="105">
        <f>IF(A5taxstdlife="n/a","n/a",IF(BD$3&gt;(A5taxstdlife+$E536),(('PTRM input'!$I$147+'PTRM input'!$I$113)*$I$7)-SUM($I536:BC536),(('PTRM input'!$I$147+'PTRM input'!$I$113)*$I$7)/A5taxstdlife))</f>
        <v>0</v>
      </c>
      <c r="BE536" s="105">
        <f>IF(A5taxstdlife="n/a","n/a",IF(BE$3&gt;(A5taxstdlife+$E536),(('PTRM input'!$I$147+'PTRM input'!$I$113)*$I$7)-SUM($I536:BD536),(('PTRM input'!$I$147+'PTRM input'!$I$113)*$I$7)/A5taxstdlife))</f>
        <v>0</v>
      </c>
      <c r="BF536" s="105">
        <f>IF(A5taxstdlife="n/a","n/a",IF(BF$3&gt;(A5taxstdlife+$E536),(('PTRM input'!$I$147+'PTRM input'!$I$113)*$I$7)-SUM($I536:BE536),(('PTRM input'!$I$147+'PTRM input'!$I$113)*$I$7)/A5taxstdlife))</f>
        <v>0</v>
      </c>
      <c r="BG536" s="105">
        <f>IF(A5taxstdlife="n/a","n/a",IF(BG$3&gt;(A5taxstdlife+$E536),(('PTRM input'!$I$147+'PTRM input'!$I$113)*$I$7)-SUM($I536:BF536),(('PTRM input'!$I$147+'PTRM input'!$I$113)*$I$7)/A5taxstdlife))</f>
        <v>0</v>
      </c>
      <c r="BH536" s="105">
        <f>IF(A5taxstdlife="n/a","n/a",IF(BH$3&gt;(A5taxstdlife+$E536),(('PTRM input'!$I$147+'PTRM input'!$I$113)*$I$7)-SUM($I536:BG536),(('PTRM input'!$I$147+'PTRM input'!$I$113)*$I$7)/A5taxstdlife))</f>
        <v>0</v>
      </c>
      <c r="BI536" s="105">
        <f>IF(A5taxstdlife="n/a","n/a",IF(BI$3&gt;(A5taxstdlife+$E536),(('PTRM input'!$I$147+'PTRM input'!$I$113)*$I$7)-SUM($I536:BH536),(('PTRM input'!$I$147+'PTRM input'!$I$113)*$I$7)/A5taxstdlife))</f>
        <v>0</v>
      </c>
      <c r="BJ536" s="17"/>
      <c r="BK536" s="17"/>
      <c r="BL536" s="17"/>
      <c r="BM536" s="17"/>
    </row>
    <row r="537" spans="1:65" s="4" customFormat="1" ht="12.75" customHeight="1" outlineLevel="2">
      <c r="A537" s="237"/>
      <c r="B537" s="237"/>
      <c r="C537" s="597"/>
      <c r="D537" s="930"/>
      <c r="E537" s="167">
        <v>4</v>
      </c>
      <c r="F537" s="34"/>
      <c r="G537" s="184"/>
      <c r="H537" s="186"/>
      <c r="I537" s="186"/>
      <c r="J537" s="185"/>
      <c r="K537" s="105">
        <f>IF(A5taxstdlife="n/a","n/a",IF(K$3&gt;(A5taxstdlife+$E537),(('PTRM input'!$J$147+'PTRM input'!$J$113)*$J$7)-SUM($J537:J537),(('PTRM input'!$J$147+'PTRM input'!$J$113)*$J$7)/A5taxstdlife))</f>
        <v>3.4683566696366519</v>
      </c>
      <c r="L537" s="105">
        <f>IF(A5taxstdlife="n/a","n/a",IF(L$3&gt;(A5taxstdlife+$E537),(('PTRM input'!$J$147+'PTRM input'!$J$113)*$J$7)-SUM($J537:K537),(('PTRM input'!$J$147+'PTRM input'!$J$113)*$J$7)/A5taxstdlife))</f>
        <v>3.4683566696366519</v>
      </c>
      <c r="M537" s="105">
        <f>IF(A5taxstdlife="n/a","n/a",IF(M$3&gt;(A5taxstdlife+$E537),(('PTRM input'!$J$147+'PTRM input'!$J$113)*$J$7)-SUM($J537:L537),(('PTRM input'!$J$147+'PTRM input'!$J$113)*$J$7)/A5taxstdlife))</f>
        <v>3.4683566696366519</v>
      </c>
      <c r="N537" s="105">
        <f>IF(A5taxstdlife="n/a","n/a",IF(N$3&gt;(A5taxstdlife+$E537),(('PTRM input'!$J$147+'PTRM input'!$J$113)*$J$7)-SUM($J537:M537),(('PTRM input'!$J$147+'PTRM input'!$J$113)*$J$7)/A5taxstdlife))</f>
        <v>3.4683566696366519</v>
      </c>
      <c r="O537" s="105">
        <f>IF(A5taxstdlife="n/a","n/a",IF(O$3&gt;(A5taxstdlife+$E537),(('PTRM input'!$J$147+'PTRM input'!$J$113)*$J$7)-SUM($J537:N537),(('PTRM input'!$J$147+'PTRM input'!$J$113)*$J$7)/A5taxstdlife))</f>
        <v>3.4683566696366519</v>
      </c>
      <c r="P537" s="105">
        <f>IF(A5taxstdlife="n/a","n/a",IF(P$3&gt;(A5taxstdlife+$E537),(('PTRM input'!$J$147+'PTRM input'!$J$113)*$J$7)-SUM($J537:O537),(('PTRM input'!$J$147+'PTRM input'!$J$113)*$J$7)/A5taxstdlife))</f>
        <v>3.4683566696366519</v>
      </c>
      <c r="Q537" s="105">
        <f>IF(A5taxstdlife="n/a","n/a",IF(Q$3&gt;(A5taxstdlife+$E537),(('PTRM input'!$J$147+'PTRM input'!$J$113)*$J$7)-SUM($J537:P537),(('PTRM input'!$J$147+'PTRM input'!$J$113)*$J$7)/A5taxstdlife))</f>
        <v>3.4683566696366519</v>
      </c>
      <c r="R537" s="105">
        <f>IF(A5taxstdlife="n/a","n/a",IF(R$3&gt;(A5taxstdlife+$E537),(('PTRM input'!$J$147+'PTRM input'!$J$113)*$J$7)-SUM($J537:Q537),(('PTRM input'!$J$147+'PTRM input'!$J$113)*$J$7)/A5taxstdlife))</f>
        <v>3.4683566696366519</v>
      </c>
      <c r="S537" s="105">
        <f>IF(A5taxstdlife="n/a","n/a",IF(S$3&gt;(A5taxstdlife+$E537),(('PTRM input'!$J$147+'PTRM input'!$J$113)*$J$7)-SUM($J537:R537),(('PTRM input'!$J$147+'PTRM input'!$J$113)*$J$7)/A5taxstdlife))</f>
        <v>3.4683566696366519</v>
      </c>
      <c r="T537" s="105">
        <f>IF(A5taxstdlife="n/a","n/a",IF(T$3&gt;(A5taxstdlife+$E537),(('PTRM input'!$J$147+'PTRM input'!$J$113)*$J$7)-SUM($J537:S537),(('PTRM input'!$J$147+'PTRM input'!$J$113)*$J$7)/A5taxstdlife))</f>
        <v>3.4683566696366519</v>
      </c>
      <c r="U537" s="105">
        <f>IF(A5taxstdlife="n/a","n/a",IF(U$3&gt;(A5taxstdlife+$E537),(('PTRM input'!$J$147+'PTRM input'!$J$113)*$J$7)-SUM($J537:T537),(('PTRM input'!$J$147+'PTRM input'!$J$113)*$J$7)/A5taxstdlife))</f>
        <v>0</v>
      </c>
      <c r="V537" s="105">
        <f>IF(A5taxstdlife="n/a","n/a",IF(V$3&gt;(A5taxstdlife+$E537),(('PTRM input'!$J$147+'PTRM input'!$J$113)*$J$7)-SUM($J537:U537),(('PTRM input'!$J$147+'PTRM input'!$J$113)*$J$7)/A5taxstdlife))</f>
        <v>0</v>
      </c>
      <c r="W537" s="105">
        <f>IF(A5taxstdlife="n/a","n/a",IF(W$3&gt;(A5taxstdlife+$E537),(('PTRM input'!$J$147+'PTRM input'!$J$113)*$J$7)-SUM($J537:V537),(('PTRM input'!$J$147+'PTRM input'!$J$113)*$J$7)/A5taxstdlife))</f>
        <v>0</v>
      </c>
      <c r="X537" s="105">
        <f>IF(A5taxstdlife="n/a","n/a",IF(X$3&gt;(A5taxstdlife+$E537),(('PTRM input'!$J$147+'PTRM input'!$J$113)*$J$7)-SUM($J537:W537),(('PTRM input'!$J$147+'PTRM input'!$J$113)*$J$7)/A5taxstdlife))</f>
        <v>0</v>
      </c>
      <c r="Y537" s="105">
        <f>IF(A5taxstdlife="n/a","n/a",IF(Y$3&gt;(A5taxstdlife+$E537),(('PTRM input'!$J$147+'PTRM input'!$J$113)*$J$7)-SUM($J537:X537),(('PTRM input'!$J$147+'PTRM input'!$J$113)*$J$7)/A5taxstdlife))</f>
        <v>0</v>
      </c>
      <c r="Z537" s="105">
        <f>IF(A5taxstdlife="n/a","n/a",IF(Z$3&gt;(A5taxstdlife+$E537),(('PTRM input'!$J$147+'PTRM input'!$J$113)*$J$7)-SUM($J537:Y537),(('PTRM input'!$J$147+'PTRM input'!$J$113)*$J$7)/A5taxstdlife))</f>
        <v>0</v>
      </c>
      <c r="AA537" s="105">
        <f>IF(A5taxstdlife="n/a","n/a",IF(AA$3&gt;(A5taxstdlife+$E537),(('PTRM input'!$J$147+'PTRM input'!$J$113)*$J$7)-SUM($J537:Z537),(('PTRM input'!$J$147+'PTRM input'!$J$113)*$J$7)/A5taxstdlife))</f>
        <v>0</v>
      </c>
      <c r="AB537" s="105">
        <f>IF(A5taxstdlife="n/a","n/a",IF(AB$3&gt;(A5taxstdlife+$E537),(('PTRM input'!$J$147+'PTRM input'!$J$113)*$J$7)-SUM($J537:AA537),(('PTRM input'!$J$147+'PTRM input'!$J$113)*$J$7)/A5taxstdlife))</f>
        <v>0</v>
      </c>
      <c r="AC537" s="105">
        <f>IF(A5taxstdlife="n/a","n/a",IF(AC$3&gt;(A5taxstdlife+$E537),(('PTRM input'!$J$147+'PTRM input'!$J$113)*$J$7)-SUM($J537:AB537),(('PTRM input'!$J$147+'PTRM input'!$J$113)*$J$7)/A5taxstdlife))</f>
        <v>0</v>
      </c>
      <c r="AD537" s="105">
        <f>IF(A5taxstdlife="n/a","n/a",IF(AD$3&gt;(A5taxstdlife+$E537),(('PTRM input'!$J$147+'PTRM input'!$J$113)*$J$7)-SUM($J537:AC537),(('PTRM input'!$J$147+'PTRM input'!$J$113)*$J$7)/A5taxstdlife))</f>
        <v>0</v>
      </c>
      <c r="AE537" s="105">
        <f>IF(A5taxstdlife="n/a","n/a",IF(AE$3&gt;(A5taxstdlife+$E537),(('PTRM input'!$J$147+'PTRM input'!$J$113)*$J$7)-SUM($J537:AD537),(('PTRM input'!$J$147+'PTRM input'!$J$113)*$J$7)/A5taxstdlife))</f>
        <v>0</v>
      </c>
      <c r="AF537" s="105">
        <f>IF(A5taxstdlife="n/a","n/a",IF(AF$3&gt;(A5taxstdlife+$E537),(('PTRM input'!$J$147+'PTRM input'!$J$113)*$J$7)-SUM($J537:AE537),(('PTRM input'!$J$147+'PTRM input'!$J$113)*$J$7)/A5taxstdlife))</f>
        <v>0</v>
      </c>
      <c r="AG537" s="105">
        <f>IF(A5taxstdlife="n/a","n/a",IF(AG$3&gt;(A5taxstdlife+$E537),(('PTRM input'!$J$147+'PTRM input'!$J$113)*$J$7)-SUM($J537:AF537),(('PTRM input'!$J$147+'PTRM input'!$J$113)*$J$7)/A5taxstdlife))</f>
        <v>0</v>
      </c>
      <c r="AH537" s="105">
        <f>IF(A5taxstdlife="n/a","n/a",IF(AH$3&gt;(A5taxstdlife+$E537),(('PTRM input'!$J$147+'PTRM input'!$J$113)*$J$7)-SUM($J537:AG537),(('PTRM input'!$J$147+'PTRM input'!$J$113)*$J$7)/A5taxstdlife))</f>
        <v>0</v>
      </c>
      <c r="AI537" s="105">
        <f>IF(A5taxstdlife="n/a","n/a",IF(AI$3&gt;(A5taxstdlife+$E537),(('PTRM input'!$J$147+'PTRM input'!$J$113)*$J$7)-SUM($J537:AH537),(('PTRM input'!$J$147+'PTRM input'!$J$113)*$J$7)/A5taxstdlife))</f>
        <v>0</v>
      </c>
      <c r="AJ537" s="105">
        <f>IF(A5taxstdlife="n/a","n/a",IF(AJ$3&gt;(A5taxstdlife+$E537),(('PTRM input'!$J$147+'PTRM input'!$J$113)*$J$7)-SUM($J537:AI537),(('PTRM input'!$J$147+'PTRM input'!$J$113)*$J$7)/A5taxstdlife))</f>
        <v>0</v>
      </c>
      <c r="AK537" s="105">
        <f>IF(A5taxstdlife="n/a","n/a",IF(AK$3&gt;(A5taxstdlife+$E537),(('PTRM input'!$J$147+'PTRM input'!$J$113)*$J$7)-SUM($J537:AJ537),(('PTRM input'!$J$147+'PTRM input'!$J$113)*$J$7)/A5taxstdlife))</f>
        <v>0</v>
      </c>
      <c r="AL537" s="105">
        <f>IF(A5taxstdlife="n/a","n/a",IF(AL$3&gt;(A5taxstdlife+$E537),(('PTRM input'!$J$147+'PTRM input'!$J$113)*$J$7)-SUM($J537:AK537),(('PTRM input'!$J$147+'PTRM input'!$J$113)*$J$7)/A5taxstdlife))</f>
        <v>0</v>
      </c>
      <c r="AM537" s="105">
        <f>IF(A5taxstdlife="n/a","n/a",IF(AM$3&gt;(A5taxstdlife+$E537),(('PTRM input'!$J$147+'PTRM input'!$J$113)*$J$7)-SUM($J537:AL537),(('PTRM input'!$J$147+'PTRM input'!$J$113)*$J$7)/A5taxstdlife))</f>
        <v>0</v>
      </c>
      <c r="AN537" s="105">
        <f>IF(A5taxstdlife="n/a","n/a",IF(AN$3&gt;(A5taxstdlife+$E537),(('PTRM input'!$J$147+'PTRM input'!$J$113)*$J$7)-SUM($J537:AM537),(('PTRM input'!$J$147+'PTRM input'!$J$113)*$J$7)/A5taxstdlife))</f>
        <v>0</v>
      </c>
      <c r="AO537" s="105">
        <f>IF(A5taxstdlife="n/a","n/a",IF(AO$3&gt;(A5taxstdlife+$E537),(('PTRM input'!$J$147+'PTRM input'!$J$113)*$J$7)-SUM($J537:AN537),(('PTRM input'!$J$147+'PTRM input'!$J$113)*$J$7)/A5taxstdlife))</f>
        <v>0</v>
      </c>
      <c r="AP537" s="105">
        <f>IF(A5taxstdlife="n/a","n/a",IF(AP$3&gt;(A5taxstdlife+$E537),(('PTRM input'!$J$147+'PTRM input'!$J$113)*$J$7)-SUM($J537:AO537),(('PTRM input'!$J$147+'PTRM input'!$J$113)*$J$7)/A5taxstdlife))</f>
        <v>0</v>
      </c>
      <c r="AQ537" s="105">
        <f>IF(A5taxstdlife="n/a","n/a",IF(AQ$3&gt;(A5taxstdlife+$E537),(('PTRM input'!$J$147+'PTRM input'!$J$113)*$J$7)-SUM($J537:AP537),(('PTRM input'!$J$147+'PTRM input'!$J$113)*$J$7)/A5taxstdlife))</f>
        <v>0</v>
      </c>
      <c r="AR537" s="105">
        <f>IF(A5taxstdlife="n/a","n/a",IF(AR$3&gt;(A5taxstdlife+$E537),(('PTRM input'!$J$147+'PTRM input'!$J$113)*$J$7)-SUM($J537:AQ537),(('PTRM input'!$J$147+'PTRM input'!$J$113)*$J$7)/A5taxstdlife))</f>
        <v>0</v>
      </c>
      <c r="AS537" s="105">
        <f>IF(A5taxstdlife="n/a","n/a",IF(AS$3&gt;(A5taxstdlife+$E537),(('PTRM input'!$J$147+'PTRM input'!$J$113)*$J$7)-SUM($J537:AR537),(('PTRM input'!$J$147+'PTRM input'!$J$113)*$J$7)/A5taxstdlife))</f>
        <v>0</v>
      </c>
      <c r="AT537" s="105">
        <f>IF(A5taxstdlife="n/a","n/a",IF(AT$3&gt;(A5taxstdlife+$E537),(('PTRM input'!$J$147+'PTRM input'!$J$113)*$J$7)-SUM($J537:AS537),(('PTRM input'!$J$147+'PTRM input'!$J$113)*$J$7)/A5taxstdlife))</f>
        <v>0</v>
      </c>
      <c r="AU537" s="105">
        <f>IF(A5taxstdlife="n/a","n/a",IF(AU$3&gt;(A5taxstdlife+$E537),(('PTRM input'!$J$147+'PTRM input'!$J$113)*$J$7)-SUM($J537:AT537),(('PTRM input'!$J$147+'PTRM input'!$J$113)*$J$7)/A5taxstdlife))</f>
        <v>0</v>
      </c>
      <c r="AV537" s="105">
        <f>IF(A5taxstdlife="n/a","n/a",IF(AV$3&gt;(A5taxstdlife+$E537),(('PTRM input'!$J$147+'PTRM input'!$J$113)*$J$7)-SUM($J537:AU537),(('PTRM input'!$J$147+'PTRM input'!$J$113)*$J$7)/A5taxstdlife))</f>
        <v>0</v>
      </c>
      <c r="AW537" s="105">
        <f>IF(A5taxstdlife="n/a","n/a",IF(AW$3&gt;(A5taxstdlife+$E537),(('PTRM input'!$J$147+'PTRM input'!$J$113)*$J$7)-SUM($J537:AV537),(('PTRM input'!$J$147+'PTRM input'!$J$113)*$J$7)/A5taxstdlife))</f>
        <v>0</v>
      </c>
      <c r="AX537" s="105">
        <f>IF(A5taxstdlife="n/a","n/a",IF(AX$3&gt;(A5taxstdlife+$E537),(('PTRM input'!$J$147+'PTRM input'!$J$113)*$J$7)-SUM($J537:AW537),(('PTRM input'!$J$147+'PTRM input'!$J$113)*$J$7)/A5taxstdlife))</f>
        <v>0</v>
      </c>
      <c r="AY537" s="105">
        <f>IF(A5taxstdlife="n/a","n/a",IF(AY$3&gt;(A5taxstdlife+$E537),(('PTRM input'!$J$147+'PTRM input'!$J$113)*$J$7)-SUM($J537:AX537),(('PTRM input'!$J$147+'PTRM input'!$J$113)*$J$7)/A5taxstdlife))</f>
        <v>0</v>
      </c>
      <c r="AZ537" s="105">
        <f>IF(A5taxstdlife="n/a","n/a",IF(AZ$3&gt;(A5taxstdlife+$E537),(('PTRM input'!$J$147+'PTRM input'!$J$113)*$J$7)-SUM($J537:AY537),(('PTRM input'!$J$147+'PTRM input'!$J$113)*$J$7)/A5taxstdlife))</f>
        <v>0</v>
      </c>
      <c r="BA537" s="105">
        <f>IF(A5taxstdlife="n/a","n/a",IF(BA$3&gt;(A5taxstdlife+$E537),(('PTRM input'!$J$147+'PTRM input'!$J$113)*$J$7)-SUM($J537:AZ537),(('PTRM input'!$J$147+'PTRM input'!$J$113)*$J$7)/A5taxstdlife))</f>
        <v>0</v>
      </c>
      <c r="BB537" s="105">
        <f>IF(A5taxstdlife="n/a","n/a",IF(BB$3&gt;(A5taxstdlife+$E537),(('PTRM input'!$J$147+'PTRM input'!$J$113)*$J$7)-SUM($J537:BA537),(('PTRM input'!$J$147+'PTRM input'!$J$113)*$J$7)/A5taxstdlife))</f>
        <v>0</v>
      </c>
      <c r="BC537" s="105">
        <f>IF(A5taxstdlife="n/a","n/a",IF(BC$3&gt;(A5taxstdlife+$E537),(('PTRM input'!$J$147+'PTRM input'!$J$113)*$J$7)-SUM($J537:BB537),(('PTRM input'!$J$147+'PTRM input'!$J$113)*$J$7)/A5taxstdlife))</f>
        <v>0</v>
      </c>
      <c r="BD537" s="105">
        <f>IF(A5taxstdlife="n/a","n/a",IF(BD$3&gt;(A5taxstdlife+$E537),(('PTRM input'!$J$147+'PTRM input'!$J$113)*$J$7)-SUM($J537:BC537),(('PTRM input'!$J$147+'PTRM input'!$J$113)*$J$7)/A5taxstdlife))</f>
        <v>0</v>
      </c>
      <c r="BE537" s="105">
        <f>IF(A5taxstdlife="n/a","n/a",IF(BE$3&gt;(A5taxstdlife+$E537),(('PTRM input'!$J$147+'PTRM input'!$J$113)*$J$7)-SUM($J537:BD537),(('PTRM input'!$J$147+'PTRM input'!$J$113)*$J$7)/A5taxstdlife))</f>
        <v>0</v>
      </c>
      <c r="BF537" s="105">
        <f>IF(A5taxstdlife="n/a","n/a",IF(BF$3&gt;(A5taxstdlife+$E537),(('PTRM input'!$J$147+'PTRM input'!$J$113)*$J$7)-SUM($J537:BE537),(('PTRM input'!$J$147+'PTRM input'!$J$113)*$J$7)/A5taxstdlife))</f>
        <v>0</v>
      </c>
      <c r="BG537" s="105">
        <f>IF(A5taxstdlife="n/a","n/a",IF(BG$3&gt;(A5taxstdlife+$E537),(('PTRM input'!$J$147+'PTRM input'!$J$113)*$J$7)-SUM($J537:BF537),(('PTRM input'!$J$147+'PTRM input'!$J$113)*$J$7)/A5taxstdlife))</f>
        <v>0</v>
      </c>
      <c r="BH537" s="105">
        <f>IF(A5taxstdlife="n/a","n/a",IF(BH$3&gt;(A5taxstdlife+$E537),(('PTRM input'!$J$147+'PTRM input'!$J$113)*$J$7)-SUM($J537:BG537),(('PTRM input'!$J$147+'PTRM input'!$J$113)*$J$7)/A5taxstdlife))</f>
        <v>0</v>
      </c>
      <c r="BI537" s="105">
        <f>IF(A5taxstdlife="n/a","n/a",IF(BI$3&gt;(A5taxstdlife+$E537),(('PTRM input'!$J$147+'PTRM input'!$J$113)*$J$7)-SUM($J537:BH537),(('PTRM input'!$J$147+'PTRM input'!$J$113)*$J$7)/A5taxstdlife))</f>
        <v>0</v>
      </c>
      <c r="BJ537" s="17"/>
      <c r="BK537" s="17"/>
      <c r="BL537" s="17"/>
      <c r="BM537" s="17"/>
    </row>
    <row r="538" spans="1:65" s="4" customFormat="1" ht="12.75" customHeight="1" outlineLevel="2">
      <c r="A538" s="237"/>
      <c r="B538" s="237"/>
      <c r="C538" s="597"/>
      <c r="D538" s="930"/>
      <c r="E538" s="167">
        <v>5</v>
      </c>
      <c r="F538" s="34"/>
      <c r="G538" s="184"/>
      <c r="H538" s="186"/>
      <c r="I538" s="186"/>
      <c r="J538" s="186"/>
      <c r="K538" s="185"/>
      <c r="L538" s="105">
        <f>IF(A5taxstdlife="n/a","n/a",IF(L$3&gt;(A5taxstdlife+$E538),(('PTRM input'!$K$147+'PTRM input'!$K$113)*$K$7)-SUM($K538:K538),(('PTRM input'!$K$147+'PTRM input'!$K$113)*$K$7)/A5taxstdlife))</f>
        <v>0.91747476802843198</v>
      </c>
      <c r="M538" s="105">
        <f>IF(A5taxstdlife="n/a","n/a",IF(M$3&gt;(A5taxstdlife+$E538),(('PTRM input'!$K$147+'PTRM input'!$K$113)*$K$7)-SUM($K538:L538),(('PTRM input'!$K$147+'PTRM input'!$K$113)*$K$7)/A5taxstdlife))</f>
        <v>0.91747476802843198</v>
      </c>
      <c r="N538" s="105">
        <f>IF(A5taxstdlife="n/a","n/a",IF(N$3&gt;(A5taxstdlife+$E538),(('PTRM input'!$K$147+'PTRM input'!$K$113)*$K$7)-SUM($K538:M538),(('PTRM input'!$K$147+'PTRM input'!$K$113)*$K$7)/A5taxstdlife))</f>
        <v>0.91747476802843198</v>
      </c>
      <c r="O538" s="105">
        <f>IF(A5taxstdlife="n/a","n/a",IF(O$3&gt;(A5taxstdlife+$E538),(('PTRM input'!$K$147+'PTRM input'!$K$113)*$K$7)-SUM($K538:N538),(('PTRM input'!$K$147+'PTRM input'!$K$113)*$K$7)/A5taxstdlife))</f>
        <v>0.91747476802843198</v>
      </c>
      <c r="P538" s="105">
        <f>IF(A5taxstdlife="n/a","n/a",IF(P$3&gt;(A5taxstdlife+$E538),(('PTRM input'!$K$147+'PTRM input'!$K$113)*$K$7)-SUM($K538:O538),(('PTRM input'!$K$147+'PTRM input'!$K$113)*$K$7)/A5taxstdlife))</f>
        <v>0.91747476802843198</v>
      </c>
      <c r="Q538" s="105">
        <f>IF(A5taxstdlife="n/a","n/a",IF(Q$3&gt;(A5taxstdlife+$E538),(('PTRM input'!$K$147+'PTRM input'!$K$113)*$K$7)-SUM($K538:P538),(('PTRM input'!$K$147+'PTRM input'!$K$113)*$K$7)/A5taxstdlife))</f>
        <v>0.91747476802843198</v>
      </c>
      <c r="R538" s="105">
        <f>IF(A5taxstdlife="n/a","n/a",IF(R$3&gt;(A5taxstdlife+$E538),(('PTRM input'!$K$147+'PTRM input'!$K$113)*$K$7)-SUM($K538:Q538),(('PTRM input'!$K$147+'PTRM input'!$K$113)*$K$7)/A5taxstdlife))</f>
        <v>0.91747476802843198</v>
      </c>
      <c r="S538" s="105">
        <f>IF(A5taxstdlife="n/a","n/a",IF(S$3&gt;(A5taxstdlife+$E538),(('PTRM input'!$K$147+'PTRM input'!$K$113)*$K$7)-SUM($K538:R538),(('PTRM input'!$K$147+'PTRM input'!$K$113)*$K$7)/A5taxstdlife))</f>
        <v>0.91747476802843198</v>
      </c>
      <c r="T538" s="105">
        <f>IF(A5taxstdlife="n/a","n/a",IF(T$3&gt;(A5taxstdlife+$E538),(('PTRM input'!$K$147+'PTRM input'!$K$113)*$K$7)-SUM($K538:S538),(('PTRM input'!$K$147+'PTRM input'!$K$113)*$K$7)/A5taxstdlife))</f>
        <v>0.91747476802843198</v>
      </c>
      <c r="U538" s="105">
        <f>IF(A5taxstdlife="n/a","n/a",IF(U$3&gt;(A5taxstdlife+$E538),(('PTRM input'!$K$147+'PTRM input'!$K$113)*$K$7)-SUM($K538:T538),(('PTRM input'!$K$147+'PTRM input'!$K$113)*$K$7)/A5taxstdlife))</f>
        <v>0.91747476802843198</v>
      </c>
      <c r="V538" s="105">
        <f>IF(A5taxstdlife="n/a","n/a",IF(V$3&gt;(A5taxstdlife+$E538),(('PTRM input'!$K$147+'PTRM input'!$K$113)*$K$7)-SUM($K538:U538),(('PTRM input'!$K$147+'PTRM input'!$K$113)*$K$7)/A5taxstdlife))</f>
        <v>-1.7763568394002505E-15</v>
      </c>
      <c r="W538" s="105">
        <f>IF(A5taxstdlife="n/a","n/a",IF(W$3&gt;(A5taxstdlife+$E538),(('PTRM input'!$K$147+'PTRM input'!$K$113)*$K$7)-SUM($K538:V538),(('PTRM input'!$K$147+'PTRM input'!$K$113)*$K$7)/A5taxstdlife))</f>
        <v>0</v>
      </c>
      <c r="X538" s="105">
        <f>IF(A5taxstdlife="n/a","n/a",IF(X$3&gt;(A5taxstdlife+$E538),(('PTRM input'!$K$147+'PTRM input'!$K$113)*$K$7)-SUM($K538:W538),(('PTRM input'!$K$147+'PTRM input'!$K$113)*$K$7)/A5taxstdlife))</f>
        <v>0</v>
      </c>
      <c r="Y538" s="105">
        <f>IF(A5taxstdlife="n/a","n/a",IF(Y$3&gt;(A5taxstdlife+$E538),(('PTRM input'!$K$147+'PTRM input'!$K$113)*$K$7)-SUM($K538:X538),(('PTRM input'!$K$147+'PTRM input'!$K$113)*$K$7)/A5taxstdlife))</f>
        <v>0</v>
      </c>
      <c r="Z538" s="105">
        <f>IF(A5taxstdlife="n/a","n/a",IF(Z$3&gt;(A5taxstdlife+$E538),(('PTRM input'!$K$147+'PTRM input'!$K$113)*$K$7)-SUM($K538:Y538),(('PTRM input'!$K$147+'PTRM input'!$K$113)*$K$7)/A5taxstdlife))</f>
        <v>0</v>
      </c>
      <c r="AA538" s="105">
        <f>IF(A5taxstdlife="n/a","n/a",IF(AA$3&gt;(A5taxstdlife+$E538),(('PTRM input'!$K$147+'PTRM input'!$K$113)*$K$7)-SUM($K538:Z538),(('PTRM input'!$K$147+'PTRM input'!$K$113)*$K$7)/A5taxstdlife))</f>
        <v>0</v>
      </c>
      <c r="AB538" s="105">
        <f>IF(A5taxstdlife="n/a","n/a",IF(AB$3&gt;(A5taxstdlife+$E538),(('PTRM input'!$K$147+'PTRM input'!$K$113)*$K$7)-SUM($K538:AA538),(('PTRM input'!$K$147+'PTRM input'!$K$113)*$K$7)/A5taxstdlife))</f>
        <v>0</v>
      </c>
      <c r="AC538" s="105">
        <f>IF(A5taxstdlife="n/a","n/a",IF(AC$3&gt;(A5taxstdlife+$E538),(('PTRM input'!$K$147+'PTRM input'!$K$113)*$K$7)-SUM($K538:AB538),(('PTRM input'!$K$147+'PTRM input'!$K$113)*$K$7)/A5taxstdlife))</f>
        <v>0</v>
      </c>
      <c r="AD538" s="105">
        <f>IF(A5taxstdlife="n/a","n/a",IF(AD$3&gt;(A5taxstdlife+$E538),(('PTRM input'!$K$147+'PTRM input'!$K$113)*$K$7)-SUM($K538:AC538),(('PTRM input'!$K$147+'PTRM input'!$K$113)*$K$7)/A5taxstdlife))</f>
        <v>0</v>
      </c>
      <c r="AE538" s="105">
        <f>IF(A5taxstdlife="n/a","n/a",IF(AE$3&gt;(A5taxstdlife+$E538),(('PTRM input'!$K$147+'PTRM input'!$K$113)*$K$7)-SUM($K538:AD538),(('PTRM input'!$K$147+'PTRM input'!$K$113)*$K$7)/A5taxstdlife))</f>
        <v>0</v>
      </c>
      <c r="AF538" s="105">
        <f>IF(A5taxstdlife="n/a","n/a",IF(AF$3&gt;(A5taxstdlife+$E538),(('PTRM input'!$K$147+'PTRM input'!$K$113)*$K$7)-SUM($K538:AE538),(('PTRM input'!$K$147+'PTRM input'!$K$113)*$K$7)/A5taxstdlife))</f>
        <v>0</v>
      </c>
      <c r="AG538" s="105">
        <f>IF(A5taxstdlife="n/a","n/a",IF(AG$3&gt;(A5taxstdlife+$E538),(('PTRM input'!$K$147+'PTRM input'!$K$113)*$K$7)-SUM($K538:AF538),(('PTRM input'!$K$147+'PTRM input'!$K$113)*$K$7)/A5taxstdlife))</f>
        <v>0</v>
      </c>
      <c r="AH538" s="105">
        <f>IF(A5taxstdlife="n/a","n/a",IF(AH$3&gt;(A5taxstdlife+$E538),(('PTRM input'!$K$147+'PTRM input'!$K$113)*$K$7)-SUM($K538:AG538),(('PTRM input'!$K$147+'PTRM input'!$K$113)*$K$7)/A5taxstdlife))</f>
        <v>0</v>
      </c>
      <c r="AI538" s="105">
        <f>IF(A5taxstdlife="n/a","n/a",IF(AI$3&gt;(A5taxstdlife+$E538),(('PTRM input'!$K$147+'PTRM input'!$K$113)*$K$7)-SUM($K538:AH538),(('PTRM input'!$K$147+'PTRM input'!$K$113)*$K$7)/A5taxstdlife))</f>
        <v>0</v>
      </c>
      <c r="AJ538" s="105">
        <f>IF(A5taxstdlife="n/a","n/a",IF(AJ$3&gt;(A5taxstdlife+$E538),(('PTRM input'!$K$147+'PTRM input'!$K$113)*$K$7)-SUM($K538:AI538),(('PTRM input'!$K$147+'PTRM input'!$K$113)*$K$7)/A5taxstdlife))</f>
        <v>0</v>
      </c>
      <c r="AK538" s="105">
        <f>IF(A5taxstdlife="n/a","n/a",IF(AK$3&gt;(A5taxstdlife+$E538),(('PTRM input'!$K$147+'PTRM input'!$K$113)*$K$7)-SUM($K538:AJ538),(('PTRM input'!$K$147+'PTRM input'!$K$113)*$K$7)/A5taxstdlife))</f>
        <v>0</v>
      </c>
      <c r="AL538" s="105">
        <f>IF(A5taxstdlife="n/a","n/a",IF(AL$3&gt;(A5taxstdlife+$E538),(('PTRM input'!$K$147+'PTRM input'!$K$113)*$K$7)-SUM($K538:AK538),(('PTRM input'!$K$147+'PTRM input'!$K$113)*$K$7)/A5taxstdlife))</f>
        <v>0</v>
      </c>
      <c r="AM538" s="105">
        <f>IF(A5taxstdlife="n/a","n/a",IF(AM$3&gt;(A5taxstdlife+$E538),(('PTRM input'!$K$147+'PTRM input'!$K$113)*$K$7)-SUM($K538:AL538),(('PTRM input'!$K$147+'PTRM input'!$K$113)*$K$7)/A5taxstdlife))</f>
        <v>0</v>
      </c>
      <c r="AN538" s="105">
        <f>IF(A5taxstdlife="n/a","n/a",IF(AN$3&gt;(A5taxstdlife+$E538),(('PTRM input'!$K$147+'PTRM input'!$K$113)*$K$7)-SUM($K538:AM538),(('PTRM input'!$K$147+'PTRM input'!$K$113)*$K$7)/A5taxstdlife))</f>
        <v>0</v>
      </c>
      <c r="AO538" s="105">
        <f>IF(A5taxstdlife="n/a","n/a",IF(AO$3&gt;(A5taxstdlife+$E538),(('PTRM input'!$K$147+'PTRM input'!$K$113)*$K$7)-SUM($K538:AN538),(('PTRM input'!$K$147+'PTRM input'!$K$113)*$K$7)/A5taxstdlife))</f>
        <v>0</v>
      </c>
      <c r="AP538" s="105">
        <f>IF(A5taxstdlife="n/a","n/a",IF(AP$3&gt;(A5taxstdlife+$E538),(('PTRM input'!$K$147+'PTRM input'!$K$113)*$K$7)-SUM($K538:AO538),(('PTRM input'!$K$147+'PTRM input'!$K$113)*$K$7)/A5taxstdlife))</f>
        <v>0</v>
      </c>
      <c r="AQ538" s="105">
        <f>IF(A5taxstdlife="n/a","n/a",IF(AQ$3&gt;(A5taxstdlife+$E538),(('PTRM input'!$K$147+'PTRM input'!$K$113)*$K$7)-SUM($K538:AP538),(('PTRM input'!$K$147+'PTRM input'!$K$113)*$K$7)/A5taxstdlife))</f>
        <v>0</v>
      </c>
      <c r="AR538" s="105">
        <f>IF(A5taxstdlife="n/a","n/a",IF(AR$3&gt;(A5taxstdlife+$E538),(('PTRM input'!$K$147+'PTRM input'!$K$113)*$K$7)-SUM($K538:AQ538),(('PTRM input'!$K$147+'PTRM input'!$K$113)*$K$7)/A5taxstdlife))</f>
        <v>0</v>
      </c>
      <c r="AS538" s="105">
        <f>IF(A5taxstdlife="n/a","n/a",IF(AS$3&gt;(A5taxstdlife+$E538),(('PTRM input'!$K$147+'PTRM input'!$K$113)*$K$7)-SUM($K538:AR538),(('PTRM input'!$K$147+'PTRM input'!$K$113)*$K$7)/A5taxstdlife))</f>
        <v>0</v>
      </c>
      <c r="AT538" s="105">
        <f>IF(A5taxstdlife="n/a","n/a",IF(AT$3&gt;(A5taxstdlife+$E538),(('PTRM input'!$K$147+'PTRM input'!$K$113)*$K$7)-SUM($K538:AS538),(('PTRM input'!$K$147+'PTRM input'!$K$113)*$K$7)/A5taxstdlife))</f>
        <v>0</v>
      </c>
      <c r="AU538" s="105">
        <f>IF(A5taxstdlife="n/a","n/a",IF(AU$3&gt;(A5taxstdlife+$E538),(('PTRM input'!$K$147+'PTRM input'!$K$113)*$K$7)-SUM($K538:AT538),(('PTRM input'!$K$147+'PTRM input'!$K$113)*$K$7)/A5taxstdlife))</f>
        <v>0</v>
      </c>
      <c r="AV538" s="105">
        <f>IF(A5taxstdlife="n/a","n/a",IF(AV$3&gt;(A5taxstdlife+$E538),(('PTRM input'!$K$147+'PTRM input'!$K$113)*$K$7)-SUM($K538:AU538),(('PTRM input'!$K$147+'PTRM input'!$K$113)*$K$7)/A5taxstdlife))</f>
        <v>0</v>
      </c>
      <c r="AW538" s="105">
        <f>IF(A5taxstdlife="n/a","n/a",IF(AW$3&gt;(A5taxstdlife+$E538),(('PTRM input'!$K$147+'PTRM input'!$K$113)*$K$7)-SUM($K538:AV538),(('PTRM input'!$K$147+'PTRM input'!$K$113)*$K$7)/A5taxstdlife))</f>
        <v>0</v>
      </c>
      <c r="AX538" s="105">
        <f>IF(A5taxstdlife="n/a","n/a",IF(AX$3&gt;(A5taxstdlife+$E538),(('PTRM input'!$K$147+'PTRM input'!$K$113)*$K$7)-SUM($K538:AW538),(('PTRM input'!$K$147+'PTRM input'!$K$113)*$K$7)/A5taxstdlife))</f>
        <v>0</v>
      </c>
      <c r="AY538" s="105">
        <f>IF(A5taxstdlife="n/a","n/a",IF(AY$3&gt;(A5taxstdlife+$E538),(('PTRM input'!$K$147+'PTRM input'!$K$113)*$K$7)-SUM($K538:AX538),(('PTRM input'!$K$147+'PTRM input'!$K$113)*$K$7)/A5taxstdlife))</f>
        <v>0</v>
      </c>
      <c r="AZ538" s="105">
        <f>IF(A5taxstdlife="n/a","n/a",IF(AZ$3&gt;(A5taxstdlife+$E538),(('PTRM input'!$K$147+'PTRM input'!$K$113)*$K$7)-SUM($K538:AY538),(('PTRM input'!$K$147+'PTRM input'!$K$113)*$K$7)/A5taxstdlife))</f>
        <v>0</v>
      </c>
      <c r="BA538" s="105">
        <f>IF(A5taxstdlife="n/a","n/a",IF(BA$3&gt;(A5taxstdlife+$E538),(('PTRM input'!$K$147+'PTRM input'!$K$113)*$K$7)-SUM($K538:AZ538),(('PTRM input'!$K$147+'PTRM input'!$K$113)*$K$7)/A5taxstdlife))</f>
        <v>0</v>
      </c>
      <c r="BB538" s="105">
        <f>IF(A5taxstdlife="n/a","n/a",IF(BB$3&gt;(A5taxstdlife+$E538),(('PTRM input'!$K$147+'PTRM input'!$K$113)*$K$7)-SUM($K538:BA538),(('PTRM input'!$K$147+'PTRM input'!$K$113)*$K$7)/A5taxstdlife))</f>
        <v>0</v>
      </c>
      <c r="BC538" s="105">
        <f>IF(A5taxstdlife="n/a","n/a",IF(BC$3&gt;(A5taxstdlife+$E538),(('PTRM input'!$K$147+'PTRM input'!$K$113)*$K$7)-SUM($K538:BB538),(('PTRM input'!$K$147+'PTRM input'!$K$113)*$K$7)/A5taxstdlife))</f>
        <v>0</v>
      </c>
      <c r="BD538" s="105">
        <f>IF(A5taxstdlife="n/a","n/a",IF(BD$3&gt;(A5taxstdlife+$E538),(('PTRM input'!$K$147+'PTRM input'!$K$113)*$K$7)-SUM($K538:BC538),(('PTRM input'!$K$147+'PTRM input'!$K$113)*$K$7)/A5taxstdlife))</f>
        <v>0</v>
      </c>
      <c r="BE538" s="105">
        <f>IF(A5taxstdlife="n/a","n/a",IF(BE$3&gt;(A5taxstdlife+$E538),(('PTRM input'!$K$147+'PTRM input'!$K$113)*$K$7)-SUM($K538:BD538),(('PTRM input'!$K$147+'PTRM input'!$K$113)*$K$7)/A5taxstdlife))</f>
        <v>0</v>
      </c>
      <c r="BF538" s="105">
        <f>IF(A5taxstdlife="n/a","n/a",IF(BF$3&gt;(A5taxstdlife+$E538),(('PTRM input'!$K$147+'PTRM input'!$K$113)*$K$7)-SUM($K538:BE538),(('PTRM input'!$K$147+'PTRM input'!$K$113)*$K$7)/A5taxstdlife))</f>
        <v>0</v>
      </c>
      <c r="BG538" s="105">
        <f>IF(A5taxstdlife="n/a","n/a",IF(BG$3&gt;(A5taxstdlife+$E538),(('PTRM input'!$K$147+'PTRM input'!$K$113)*$K$7)-SUM($K538:BF538),(('PTRM input'!$K$147+'PTRM input'!$K$113)*$K$7)/A5taxstdlife))</f>
        <v>0</v>
      </c>
      <c r="BH538" s="105">
        <f>IF(A5taxstdlife="n/a","n/a",IF(BH$3&gt;(A5taxstdlife+$E538),(('PTRM input'!$K$147+'PTRM input'!$K$113)*$K$7)-SUM($K538:BG538),(('PTRM input'!$K$147+'PTRM input'!$K$113)*$K$7)/A5taxstdlife))</f>
        <v>0</v>
      </c>
      <c r="BI538" s="105">
        <f>IF(A5taxstdlife="n/a","n/a",IF(BI$3&gt;(A5taxstdlife+$E538),(('PTRM input'!$K$147+'PTRM input'!$K$113)*$K$7)-SUM($K538:BH538),(('PTRM input'!$K$147+'PTRM input'!$K$113)*$K$7)/A5taxstdlife))</f>
        <v>0</v>
      </c>
      <c r="BJ538" s="17"/>
      <c r="BK538" s="17"/>
      <c r="BL538" s="17"/>
      <c r="BM538" s="17"/>
    </row>
    <row r="539" spans="1:65" s="4" customFormat="1" ht="12.75" customHeight="1" outlineLevel="2">
      <c r="A539" s="237"/>
      <c r="B539" s="237"/>
      <c r="C539" s="597"/>
      <c r="D539" s="930"/>
      <c r="E539" s="167">
        <v>6</v>
      </c>
      <c r="F539" s="34"/>
      <c r="G539" s="184"/>
      <c r="H539" s="186"/>
      <c r="I539" s="186"/>
      <c r="J539" s="186"/>
      <c r="K539" s="186"/>
      <c r="L539" s="185"/>
      <c r="M539" s="105">
        <f>IF(A5taxstdlife="n/a","n/a",IF(M$3&gt;(A5taxstdlife+$E539),(('PTRM input'!$L$147+'PTRM input'!$L$113)*$L$7)-SUM($L539:L539),(('PTRM input'!$L$147+'PTRM input'!$L$113)*$L$7)/A5taxstdlife))</f>
        <v>0</v>
      </c>
      <c r="N539" s="105">
        <f>IF(A5taxstdlife="n/a","n/a",IF(N$3&gt;(A5taxstdlife+$E539),(('PTRM input'!$L$147+'PTRM input'!$L$113)*$L$7)-SUM($L539:M539),(('PTRM input'!$L$147+'PTRM input'!$L$113)*$L$7)/A5taxstdlife))</f>
        <v>0</v>
      </c>
      <c r="O539" s="105">
        <f>IF(A5taxstdlife="n/a","n/a",IF(O$3&gt;(A5taxstdlife+$E539),(('PTRM input'!$L$147+'PTRM input'!$L$113)*$L$7)-SUM($L539:N539),(('PTRM input'!$L$147+'PTRM input'!$L$113)*$L$7)/A5taxstdlife))</f>
        <v>0</v>
      </c>
      <c r="P539" s="105">
        <f>IF(A5taxstdlife="n/a","n/a",IF(P$3&gt;(A5taxstdlife+$E539),(('PTRM input'!$L$147+'PTRM input'!$L$113)*$L$7)-SUM($L539:O539),(('PTRM input'!$L$147+'PTRM input'!$L$113)*$L$7)/A5taxstdlife))</f>
        <v>0</v>
      </c>
      <c r="Q539" s="105">
        <f>IF(A5taxstdlife="n/a","n/a",IF(Q$3&gt;(A5taxstdlife+$E539),(('PTRM input'!$L$147+'PTRM input'!$L$113)*$L$7)-SUM($L539:P539),(('PTRM input'!$L$147+'PTRM input'!$L$113)*$L$7)/A5taxstdlife))</f>
        <v>0</v>
      </c>
      <c r="R539" s="105">
        <f>IF(A5taxstdlife="n/a","n/a",IF(R$3&gt;(A5taxstdlife+$E539),(('PTRM input'!$L$147+'PTRM input'!$L$113)*$L$7)-SUM($L539:Q539),(('PTRM input'!$L$147+'PTRM input'!$L$113)*$L$7)/A5taxstdlife))</f>
        <v>0</v>
      </c>
      <c r="S539" s="105">
        <f>IF(A5taxstdlife="n/a","n/a",IF(S$3&gt;(A5taxstdlife+$E539),(('PTRM input'!$L$147+'PTRM input'!$L$113)*$L$7)-SUM($L539:R539),(('PTRM input'!$L$147+'PTRM input'!$L$113)*$L$7)/A5taxstdlife))</f>
        <v>0</v>
      </c>
      <c r="T539" s="105">
        <f>IF(A5taxstdlife="n/a","n/a",IF(T$3&gt;(A5taxstdlife+$E539),(('PTRM input'!$L$147+'PTRM input'!$L$113)*$L$7)-SUM($L539:S539),(('PTRM input'!$L$147+'PTRM input'!$L$113)*$L$7)/A5taxstdlife))</f>
        <v>0</v>
      </c>
      <c r="U539" s="105">
        <f>IF(A5taxstdlife="n/a","n/a",IF(U$3&gt;(A5taxstdlife+$E539),(('PTRM input'!$L$147+'PTRM input'!$L$113)*$L$7)-SUM($L539:T539),(('PTRM input'!$L$147+'PTRM input'!$L$113)*$L$7)/A5taxstdlife))</f>
        <v>0</v>
      </c>
      <c r="V539" s="105">
        <f>IF(A5taxstdlife="n/a","n/a",IF(V$3&gt;(A5taxstdlife+$E539),(('PTRM input'!$L$147+'PTRM input'!$L$113)*$L$7)-SUM($L539:U539),(('PTRM input'!$L$147+'PTRM input'!$L$113)*$L$7)/A5taxstdlife))</f>
        <v>0</v>
      </c>
      <c r="W539" s="105">
        <f>IF(A5taxstdlife="n/a","n/a",IF(W$3&gt;(A5taxstdlife+$E539),(('PTRM input'!$L$147+'PTRM input'!$L$113)*$L$7)-SUM($L539:V539),(('PTRM input'!$L$147+'PTRM input'!$L$113)*$L$7)/A5taxstdlife))</f>
        <v>0</v>
      </c>
      <c r="X539" s="105">
        <f>IF(A5taxstdlife="n/a","n/a",IF(X$3&gt;(A5taxstdlife+$E539),(('PTRM input'!$L$147+'PTRM input'!$L$113)*$L$7)-SUM($L539:W539),(('PTRM input'!$L$147+'PTRM input'!$L$113)*$L$7)/A5taxstdlife))</f>
        <v>0</v>
      </c>
      <c r="Y539" s="105">
        <f>IF(A5taxstdlife="n/a","n/a",IF(Y$3&gt;(A5taxstdlife+$E539),(('PTRM input'!$L$147+'PTRM input'!$L$113)*$L$7)-SUM($L539:X539),(('PTRM input'!$L$147+'PTRM input'!$L$113)*$L$7)/A5taxstdlife))</f>
        <v>0</v>
      </c>
      <c r="Z539" s="105">
        <f>IF(A5taxstdlife="n/a","n/a",IF(Z$3&gt;(A5taxstdlife+$E539),(('PTRM input'!$L$147+'PTRM input'!$L$113)*$L$7)-SUM($L539:Y539),(('PTRM input'!$L$147+'PTRM input'!$L$113)*$L$7)/A5taxstdlife))</f>
        <v>0</v>
      </c>
      <c r="AA539" s="105">
        <f>IF(A5taxstdlife="n/a","n/a",IF(AA$3&gt;(A5taxstdlife+$E539),(('PTRM input'!$L$147+'PTRM input'!$L$113)*$L$7)-SUM($L539:Z539),(('PTRM input'!$L$147+'PTRM input'!$L$113)*$L$7)/A5taxstdlife))</f>
        <v>0</v>
      </c>
      <c r="AB539" s="105">
        <f>IF(A5taxstdlife="n/a","n/a",IF(AB$3&gt;(A5taxstdlife+$E539),(('PTRM input'!$L$147+'PTRM input'!$L$113)*$L$7)-SUM($L539:AA539),(('PTRM input'!$L$147+'PTRM input'!$L$113)*$L$7)/A5taxstdlife))</f>
        <v>0</v>
      </c>
      <c r="AC539" s="105">
        <f>IF(A5taxstdlife="n/a","n/a",IF(AC$3&gt;(A5taxstdlife+$E539),(('PTRM input'!$L$147+'PTRM input'!$L$113)*$L$7)-SUM($L539:AB539),(('PTRM input'!$L$147+'PTRM input'!$L$113)*$L$7)/A5taxstdlife))</f>
        <v>0</v>
      </c>
      <c r="AD539" s="105">
        <f>IF(A5taxstdlife="n/a","n/a",IF(AD$3&gt;(A5taxstdlife+$E539),(('PTRM input'!$L$147+'PTRM input'!$L$113)*$L$7)-SUM($L539:AC539),(('PTRM input'!$L$147+'PTRM input'!$L$113)*$L$7)/A5taxstdlife))</f>
        <v>0</v>
      </c>
      <c r="AE539" s="105">
        <f>IF(A5taxstdlife="n/a","n/a",IF(AE$3&gt;(A5taxstdlife+$E539),(('PTRM input'!$L$147+'PTRM input'!$L$113)*$L$7)-SUM($L539:AD539),(('PTRM input'!$L$147+'PTRM input'!$L$113)*$L$7)/A5taxstdlife))</f>
        <v>0</v>
      </c>
      <c r="AF539" s="105">
        <f>IF(A5taxstdlife="n/a","n/a",IF(AF$3&gt;(A5taxstdlife+$E539),(('PTRM input'!$L$147+'PTRM input'!$L$113)*$L$7)-SUM($L539:AE539),(('PTRM input'!$L$147+'PTRM input'!$L$113)*$L$7)/A5taxstdlife))</f>
        <v>0</v>
      </c>
      <c r="AG539" s="105">
        <f>IF(A5taxstdlife="n/a","n/a",IF(AG$3&gt;(A5taxstdlife+$E539),(('PTRM input'!$L$147+'PTRM input'!$L$113)*$L$7)-SUM($L539:AF539),(('PTRM input'!$L$147+'PTRM input'!$L$113)*$L$7)/A5taxstdlife))</f>
        <v>0</v>
      </c>
      <c r="AH539" s="105">
        <f>IF(A5taxstdlife="n/a","n/a",IF(AH$3&gt;(A5taxstdlife+$E539),(('PTRM input'!$L$147+'PTRM input'!$L$113)*$L$7)-SUM($L539:AG539),(('PTRM input'!$L$147+'PTRM input'!$L$113)*$L$7)/A5taxstdlife))</f>
        <v>0</v>
      </c>
      <c r="AI539" s="105">
        <f>IF(A5taxstdlife="n/a","n/a",IF(AI$3&gt;(A5taxstdlife+$E539),(('PTRM input'!$L$147+'PTRM input'!$L$113)*$L$7)-SUM($L539:AH539),(('PTRM input'!$L$147+'PTRM input'!$L$113)*$L$7)/A5taxstdlife))</f>
        <v>0</v>
      </c>
      <c r="AJ539" s="105">
        <f>IF(A5taxstdlife="n/a","n/a",IF(AJ$3&gt;(A5taxstdlife+$E539),(('PTRM input'!$L$147+'PTRM input'!$L$113)*$L$7)-SUM($L539:AI539),(('PTRM input'!$L$147+'PTRM input'!$L$113)*$L$7)/A5taxstdlife))</f>
        <v>0</v>
      </c>
      <c r="AK539" s="105">
        <f>IF(A5taxstdlife="n/a","n/a",IF(AK$3&gt;(A5taxstdlife+$E539),(('PTRM input'!$L$147+'PTRM input'!$L$113)*$L$7)-SUM($L539:AJ539),(('PTRM input'!$L$147+'PTRM input'!$L$113)*$L$7)/A5taxstdlife))</f>
        <v>0</v>
      </c>
      <c r="AL539" s="105">
        <f>IF(A5taxstdlife="n/a","n/a",IF(AL$3&gt;(A5taxstdlife+$E539),(('PTRM input'!$L$147+'PTRM input'!$L$113)*$L$7)-SUM($L539:AK539),(('PTRM input'!$L$147+'PTRM input'!$L$113)*$L$7)/A5taxstdlife))</f>
        <v>0</v>
      </c>
      <c r="AM539" s="105">
        <f>IF(A5taxstdlife="n/a","n/a",IF(AM$3&gt;(A5taxstdlife+$E539),(('PTRM input'!$L$147+'PTRM input'!$L$113)*$L$7)-SUM($L539:AL539),(('PTRM input'!$L$147+'PTRM input'!$L$113)*$L$7)/A5taxstdlife))</f>
        <v>0</v>
      </c>
      <c r="AN539" s="105">
        <f>IF(A5taxstdlife="n/a","n/a",IF(AN$3&gt;(A5taxstdlife+$E539),(('PTRM input'!$L$147+'PTRM input'!$L$113)*$L$7)-SUM($L539:AM539),(('PTRM input'!$L$147+'PTRM input'!$L$113)*$L$7)/A5taxstdlife))</f>
        <v>0</v>
      </c>
      <c r="AO539" s="105">
        <f>IF(A5taxstdlife="n/a","n/a",IF(AO$3&gt;(A5taxstdlife+$E539),(('PTRM input'!$L$147+'PTRM input'!$L$113)*$L$7)-SUM($L539:AN539),(('PTRM input'!$L$147+'PTRM input'!$L$113)*$L$7)/A5taxstdlife))</f>
        <v>0</v>
      </c>
      <c r="AP539" s="105">
        <f>IF(A5taxstdlife="n/a","n/a",IF(AP$3&gt;(A5taxstdlife+$E539),(('PTRM input'!$L$147+'PTRM input'!$L$113)*$L$7)-SUM($L539:AO539),(('PTRM input'!$L$147+'PTRM input'!$L$113)*$L$7)/A5taxstdlife))</f>
        <v>0</v>
      </c>
      <c r="AQ539" s="105">
        <f>IF(A5taxstdlife="n/a","n/a",IF(AQ$3&gt;(A5taxstdlife+$E539),(('PTRM input'!$L$147+'PTRM input'!$L$113)*$L$7)-SUM($L539:AP539),(('PTRM input'!$L$147+'PTRM input'!$L$113)*$L$7)/A5taxstdlife))</f>
        <v>0</v>
      </c>
      <c r="AR539" s="105">
        <f>IF(A5taxstdlife="n/a","n/a",IF(AR$3&gt;(A5taxstdlife+$E539),(('PTRM input'!$L$147+'PTRM input'!$L$113)*$L$7)-SUM($L539:AQ539),(('PTRM input'!$L$147+'PTRM input'!$L$113)*$L$7)/A5taxstdlife))</f>
        <v>0</v>
      </c>
      <c r="AS539" s="105">
        <f>IF(A5taxstdlife="n/a","n/a",IF(AS$3&gt;(A5taxstdlife+$E539),(('PTRM input'!$L$147+'PTRM input'!$L$113)*$L$7)-SUM($L539:AR539),(('PTRM input'!$L$147+'PTRM input'!$L$113)*$L$7)/A5taxstdlife))</f>
        <v>0</v>
      </c>
      <c r="AT539" s="105">
        <f>IF(A5taxstdlife="n/a","n/a",IF(AT$3&gt;(A5taxstdlife+$E539),(('PTRM input'!$L$147+'PTRM input'!$L$113)*$L$7)-SUM($L539:AS539),(('PTRM input'!$L$147+'PTRM input'!$L$113)*$L$7)/A5taxstdlife))</f>
        <v>0</v>
      </c>
      <c r="AU539" s="105">
        <f>IF(A5taxstdlife="n/a","n/a",IF(AU$3&gt;(A5taxstdlife+$E539),(('PTRM input'!$L$147+'PTRM input'!$L$113)*$L$7)-SUM($L539:AT539),(('PTRM input'!$L$147+'PTRM input'!$L$113)*$L$7)/A5taxstdlife))</f>
        <v>0</v>
      </c>
      <c r="AV539" s="105">
        <f>IF(A5taxstdlife="n/a","n/a",IF(AV$3&gt;(A5taxstdlife+$E539),(('PTRM input'!$L$147+'PTRM input'!$L$113)*$L$7)-SUM($L539:AU539),(('PTRM input'!$L$147+'PTRM input'!$L$113)*$L$7)/A5taxstdlife))</f>
        <v>0</v>
      </c>
      <c r="AW539" s="105">
        <f>IF(A5taxstdlife="n/a","n/a",IF(AW$3&gt;(A5taxstdlife+$E539),(('PTRM input'!$L$147+'PTRM input'!$L$113)*$L$7)-SUM($L539:AV539),(('PTRM input'!$L$147+'PTRM input'!$L$113)*$L$7)/A5taxstdlife))</f>
        <v>0</v>
      </c>
      <c r="AX539" s="105">
        <f>IF(A5taxstdlife="n/a","n/a",IF(AX$3&gt;(A5taxstdlife+$E539),(('PTRM input'!$L$147+'PTRM input'!$L$113)*$L$7)-SUM($L539:AW539),(('PTRM input'!$L$147+'PTRM input'!$L$113)*$L$7)/A5taxstdlife))</f>
        <v>0</v>
      </c>
      <c r="AY539" s="105">
        <f>IF(A5taxstdlife="n/a","n/a",IF(AY$3&gt;(A5taxstdlife+$E539),(('PTRM input'!$L$147+'PTRM input'!$L$113)*$L$7)-SUM($L539:AX539),(('PTRM input'!$L$147+'PTRM input'!$L$113)*$L$7)/A5taxstdlife))</f>
        <v>0</v>
      </c>
      <c r="AZ539" s="105">
        <f>IF(A5taxstdlife="n/a","n/a",IF(AZ$3&gt;(A5taxstdlife+$E539),(('PTRM input'!$L$147+'PTRM input'!$L$113)*$L$7)-SUM($L539:AY539),(('PTRM input'!$L$147+'PTRM input'!$L$113)*$L$7)/A5taxstdlife))</f>
        <v>0</v>
      </c>
      <c r="BA539" s="105">
        <f>IF(A5taxstdlife="n/a","n/a",IF(BA$3&gt;(A5taxstdlife+$E539),(('PTRM input'!$L$147+'PTRM input'!$L$113)*$L$7)-SUM($L539:AZ539),(('PTRM input'!$L$147+'PTRM input'!$L$113)*$L$7)/A5taxstdlife))</f>
        <v>0</v>
      </c>
      <c r="BB539" s="105">
        <f>IF(A5taxstdlife="n/a","n/a",IF(BB$3&gt;(A5taxstdlife+$E539),(('PTRM input'!$L$147+'PTRM input'!$L$113)*$L$7)-SUM($L539:BA539),(('PTRM input'!$L$147+'PTRM input'!$L$113)*$L$7)/A5taxstdlife))</f>
        <v>0</v>
      </c>
      <c r="BC539" s="105">
        <f>IF(A5taxstdlife="n/a","n/a",IF(BC$3&gt;(A5taxstdlife+$E539),(('PTRM input'!$L$147+'PTRM input'!$L$113)*$L$7)-SUM($L539:BB539),(('PTRM input'!$L$147+'PTRM input'!$L$113)*$L$7)/A5taxstdlife))</f>
        <v>0</v>
      </c>
      <c r="BD539" s="105">
        <f>IF(A5taxstdlife="n/a","n/a",IF(BD$3&gt;(A5taxstdlife+$E539),(('PTRM input'!$L$147+'PTRM input'!$L$113)*$L$7)-SUM($L539:BC539),(('PTRM input'!$L$147+'PTRM input'!$L$113)*$L$7)/A5taxstdlife))</f>
        <v>0</v>
      </c>
      <c r="BE539" s="105">
        <f>IF(A5taxstdlife="n/a","n/a",IF(BE$3&gt;(A5taxstdlife+$E539),(('PTRM input'!$L$147+'PTRM input'!$L$113)*$L$7)-SUM($L539:BD539),(('PTRM input'!$L$147+'PTRM input'!$L$113)*$L$7)/A5taxstdlife))</f>
        <v>0</v>
      </c>
      <c r="BF539" s="105">
        <f>IF(A5taxstdlife="n/a","n/a",IF(BF$3&gt;(A5taxstdlife+$E539),(('PTRM input'!$L$147+'PTRM input'!$L$113)*$L$7)-SUM($L539:BE539),(('PTRM input'!$L$147+'PTRM input'!$L$113)*$L$7)/A5taxstdlife))</f>
        <v>0</v>
      </c>
      <c r="BG539" s="105">
        <f>IF(A5taxstdlife="n/a","n/a",IF(BG$3&gt;(A5taxstdlife+$E539),(('PTRM input'!$L$147+'PTRM input'!$L$113)*$L$7)-SUM($L539:BF539),(('PTRM input'!$L$147+'PTRM input'!$L$113)*$L$7)/A5taxstdlife))</f>
        <v>0</v>
      </c>
      <c r="BH539" s="105">
        <f>IF(A5taxstdlife="n/a","n/a",IF(BH$3&gt;(A5taxstdlife+$E539),(('PTRM input'!$L$147+'PTRM input'!$L$113)*$L$7)-SUM($L539:BG539),(('PTRM input'!$L$147+'PTRM input'!$L$113)*$L$7)/A5taxstdlife))</f>
        <v>0</v>
      </c>
      <c r="BI539" s="105">
        <f>IF(A5taxstdlife="n/a","n/a",IF(BI$3&gt;(A5taxstdlife+$E539),(('PTRM input'!$L$147+'PTRM input'!$L$113)*$L$7)-SUM($L539:BH539),(('PTRM input'!$L$147+'PTRM input'!$L$113)*$L$7)/A5taxstdlife))</f>
        <v>0</v>
      </c>
      <c r="BJ539" s="17"/>
      <c r="BK539" s="17"/>
      <c r="BL539" s="17"/>
      <c r="BM539" s="17"/>
    </row>
    <row r="540" spans="1:65" s="4" customFormat="1" ht="12.75" customHeight="1" outlineLevel="2">
      <c r="A540" s="237"/>
      <c r="B540" s="237"/>
      <c r="C540" s="597"/>
      <c r="D540" s="930"/>
      <c r="E540" s="167">
        <v>7</v>
      </c>
      <c r="F540" s="34"/>
      <c r="G540" s="184"/>
      <c r="H540" s="186"/>
      <c r="I540" s="186"/>
      <c r="J540" s="186"/>
      <c r="K540" s="186"/>
      <c r="L540" s="186"/>
      <c r="M540" s="185"/>
      <c r="N540" s="105">
        <f>IF(A5taxstdlife="n/a","n/a",IF(N$3&gt;(A5taxstdlife+$E540),(('PTRM input'!$M$147+'PTRM input'!$M$113)*$M$7)-SUM($M540:M540),(('PTRM input'!$M$147+'PTRM input'!$M$113)*$M$7)/A5taxstdlife))</f>
        <v>0</v>
      </c>
      <c r="O540" s="105">
        <f>IF(A5taxstdlife="n/a","n/a",IF(O$3&gt;(A5taxstdlife+$E540),(('PTRM input'!$M$147+'PTRM input'!$M$113)*$M$7)-SUM($M540:N540),(('PTRM input'!$M$147+'PTRM input'!$M$113)*$M$7)/A5taxstdlife))</f>
        <v>0</v>
      </c>
      <c r="P540" s="105">
        <f>IF(A5taxstdlife="n/a","n/a",IF(P$3&gt;(A5taxstdlife+$E540),(('PTRM input'!$M$147+'PTRM input'!$M$113)*$M$7)-SUM($M540:O540),(('PTRM input'!$M$147+'PTRM input'!$M$113)*$M$7)/A5taxstdlife))</f>
        <v>0</v>
      </c>
      <c r="Q540" s="105">
        <f>IF(A5taxstdlife="n/a","n/a",IF(Q$3&gt;(A5taxstdlife+$E540),(('PTRM input'!$M$147+'PTRM input'!$M$113)*$M$7)-SUM($M540:P540),(('PTRM input'!$M$147+'PTRM input'!$M$113)*$M$7)/A5taxstdlife))</f>
        <v>0</v>
      </c>
      <c r="R540" s="105">
        <f>IF(A5taxstdlife="n/a","n/a",IF(R$3&gt;(A5taxstdlife+$E540),(('PTRM input'!$M$147+'PTRM input'!$M$113)*$M$7)-SUM($M540:Q540),(('PTRM input'!$M$147+'PTRM input'!$M$113)*$M$7)/A5taxstdlife))</f>
        <v>0</v>
      </c>
      <c r="S540" s="105">
        <f>IF(A5taxstdlife="n/a","n/a",IF(S$3&gt;(A5taxstdlife+$E540),(('PTRM input'!$M$147+'PTRM input'!$M$113)*$M$7)-SUM($M540:R540),(('PTRM input'!$M$147+'PTRM input'!$M$113)*$M$7)/A5taxstdlife))</f>
        <v>0</v>
      </c>
      <c r="T540" s="105">
        <f>IF(A5taxstdlife="n/a","n/a",IF(T$3&gt;(A5taxstdlife+$E540),(('PTRM input'!$M$147+'PTRM input'!$M$113)*$M$7)-SUM($M540:S540),(('PTRM input'!$M$147+'PTRM input'!$M$113)*$M$7)/A5taxstdlife))</f>
        <v>0</v>
      </c>
      <c r="U540" s="105">
        <f>IF(A5taxstdlife="n/a","n/a",IF(U$3&gt;(A5taxstdlife+$E540),(('PTRM input'!$M$147+'PTRM input'!$M$113)*$M$7)-SUM($M540:T540),(('PTRM input'!$M$147+'PTRM input'!$M$113)*$M$7)/A5taxstdlife))</f>
        <v>0</v>
      </c>
      <c r="V540" s="105">
        <f>IF(A5taxstdlife="n/a","n/a",IF(V$3&gt;(A5taxstdlife+$E540),(('PTRM input'!$M$147+'PTRM input'!$M$113)*$M$7)-SUM($M540:U540),(('PTRM input'!$M$147+'PTRM input'!$M$113)*$M$7)/A5taxstdlife))</f>
        <v>0</v>
      </c>
      <c r="W540" s="105">
        <f>IF(A5taxstdlife="n/a","n/a",IF(W$3&gt;(A5taxstdlife+$E540),(('PTRM input'!$M$147+'PTRM input'!$M$113)*$M$7)-SUM($M540:V540),(('PTRM input'!$M$147+'PTRM input'!$M$113)*$M$7)/A5taxstdlife))</f>
        <v>0</v>
      </c>
      <c r="X540" s="105">
        <f>IF(A5taxstdlife="n/a","n/a",IF(X$3&gt;(A5taxstdlife+$E540),(('PTRM input'!$M$147+'PTRM input'!$M$113)*$M$7)-SUM($M540:W540),(('PTRM input'!$M$147+'PTRM input'!$M$113)*$M$7)/A5taxstdlife))</f>
        <v>0</v>
      </c>
      <c r="Y540" s="105">
        <f>IF(A5taxstdlife="n/a","n/a",IF(Y$3&gt;(A5taxstdlife+$E540),(('PTRM input'!$M$147+'PTRM input'!$M$113)*$M$7)-SUM($M540:X540),(('PTRM input'!$M$147+'PTRM input'!$M$113)*$M$7)/A5taxstdlife))</f>
        <v>0</v>
      </c>
      <c r="Z540" s="105">
        <f>IF(A5taxstdlife="n/a","n/a",IF(Z$3&gt;(A5taxstdlife+$E540),(('PTRM input'!$M$147+'PTRM input'!$M$113)*$M$7)-SUM($M540:Y540),(('PTRM input'!$M$147+'PTRM input'!$M$113)*$M$7)/A5taxstdlife))</f>
        <v>0</v>
      </c>
      <c r="AA540" s="105">
        <f>IF(A5taxstdlife="n/a","n/a",IF(AA$3&gt;(A5taxstdlife+$E540),(('PTRM input'!$M$147+'PTRM input'!$M$113)*$M$7)-SUM($M540:Z540),(('PTRM input'!$M$147+'PTRM input'!$M$113)*$M$7)/A5taxstdlife))</f>
        <v>0</v>
      </c>
      <c r="AB540" s="105">
        <f>IF(A5taxstdlife="n/a","n/a",IF(AB$3&gt;(A5taxstdlife+$E540),(('PTRM input'!$M$147+'PTRM input'!$M$113)*$M$7)-SUM($M540:AA540),(('PTRM input'!$M$147+'PTRM input'!$M$113)*$M$7)/A5taxstdlife))</f>
        <v>0</v>
      </c>
      <c r="AC540" s="105">
        <f>IF(A5taxstdlife="n/a","n/a",IF(AC$3&gt;(A5taxstdlife+$E540),(('PTRM input'!$M$147+'PTRM input'!$M$113)*$M$7)-SUM($M540:AB540),(('PTRM input'!$M$147+'PTRM input'!$M$113)*$M$7)/A5taxstdlife))</f>
        <v>0</v>
      </c>
      <c r="AD540" s="105">
        <f>IF(A5taxstdlife="n/a","n/a",IF(AD$3&gt;(A5taxstdlife+$E540),(('PTRM input'!$M$147+'PTRM input'!$M$113)*$M$7)-SUM($M540:AC540),(('PTRM input'!$M$147+'PTRM input'!$M$113)*$M$7)/A5taxstdlife))</f>
        <v>0</v>
      </c>
      <c r="AE540" s="105">
        <f>IF(A5taxstdlife="n/a","n/a",IF(AE$3&gt;(A5taxstdlife+$E540),(('PTRM input'!$M$147+'PTRM input'!$M$113)*$M$7)-SUM($M540:AD540),(('PTRM input'!$M$147+'PTRM input'!$M$113)*$M$7)/A5taxstdlife))</f>
        <v>0</v>
      </c>
      <c r="AF540" s="105">
        <f>IF(A5taxstdlife="n/a","n/a",IF(AF$3&gt;(A5taxstdlife+$E540),(('PTRM input'!$M$147+'PTRM input'!$M$113)*$M$7)-SUM($M540:AE540),(('PTRM input'!$M$147+'PTRM input'!$M$113)*$M$7)/A5taxstdlife))</f>
        <v>0</v>
      </c>
      <c r="AG540" s="105">
        <f>IF(A5taxstdlife="n/a","n/a",IF(AG$3&gt;(A5taxstdlife+$E540),(('PTRM input'!$M$147+'PTRM input'!$M$113)*$M$7)-SUM($M540:AF540),(('PTRM input'!$M$147+'PTRM input'!$M$113)*$M$7)/A5taxstdlife))</f>
        <v>0</v>
      </c>
      <c r="AH540" s="105">
        <f>IF(A5taxstdlife="n/a","n/a",IF(AH$3&gt;(A5taxstdlife+$E540),(('PTRM input'!$M$147+'PTRM input'!$M$113)*$M$7)-SUM($M540:AG540),(('PTRM input'!$M$147+'PTRM input'!$M$113)*$M$7)/A5taxstdlife))</f>
        <v>0</v>
      </c>
      <c r="AI540" s="105">
        <f>IF(A5taxstdlife="n/a","n/a",IF(AI$3&gt;(A5taxstdlife+$E540),(('PTRM input'!$M$147+'PTRM input'!$M$113)*$M$7)-SUM($M540:AH540),(('PTRM input'!$M$147+'PTRM input'!$M$113)*$M$7)/A5taxstdlife))</f>
        <v>0</v>
      </c>
      <c r="AJ540" s="105">
        <f>IF(A5taxstdlife="n/a","n/a",IF(AJ$3&gt;(A5taxstdlife+$E540),(('PTRM input'!$M$147+'PTRM input'!$M$113)*$M$7)-SUM($M540:AI540),(('PTRM input'!$M$147+'PTRM input'!$M$113)*$M$7)/A5taxstdlife))</f>
        <v>0</v>
      </c>
      <c r="AK540" s="105">
        <f>IF(A5taxstdlife="n/a","n/a",IF(AK$3&gt;(A5taxstdlife+$E540),(('PTRM input'!$M$147+'PTRM input'!$M$113)*$M$7)-SUM($M540:AJ540),(('PTRM input'!$M$147+'PTRM input'!$M$113)*$M$7)/A5taxstdlife))</f>
        <v>0</v>
      </c>
      <c r="AL540" s="105">
        <f>IF(A5taxstdlife="n/a","n/a",IF(AL$3&gt;(A5taxstdlife+$E540),(('PTRM input'!$M$147+'PTRM input'!$M$113)*$M$7)-SUM($M540:AK540),(('PTRM input'!$M$147+'PTRM input'!$M$113)*$M$7)/A5taxstdlife))</f>
        <v>0</v>
      </c>
      <c r="AM540" s="105">
        <f>IF(A5taxstdlife="n/a","n/a",IF(AM$3&gt;(A5taxstdlife+$E540),(('PTRM input'!$M$147+'PTRM input'!$M$113)*$M$7)-SUM($M540:AL540),(('PTRM input'!$M$147+'PTRM input'!$M$113)*$M$7)/A5taxstdlife))</f>
        <v>0</v>
      </c>
      <c r="AN540" s="105">
        <f>IF(A5taxstdlife="n/a","n/a",IF(AN$3&gt;(A5taxstdlife+$E540),(('PTRM input'!$M$147+'PTRM input'!$M$113)*$M$7)-SUM($M540:AM540),(('PTRM input'!$M$147+'PTRM input'!$M$113)*$M$7)/A5taxstdlife))</f>
        <v>0</v>
      </c>
      <c r="AO540" s="105">
        <f>IF(A5taxstdlife="n/a","n/a",IF(AO$3&gt;(A5taxstdlife+$E540),(('PTRM input'!$M$147+'PTRM input'!$M$113)*$M$7)-SUM($M540:AN540),(('PTRM input'!$M$147+'PTRM input'!$M$113)*$M$7)/A5taxstdlife))</f>
        <v>0</v>
      </c>
      <c r="AP540" s="105">
        <f>IF(A5taxstdlife="n/a","n/a",IF(AP$3&gt;(A5taxstdlife+$E540),(('PTRM input'!$M$147+'PTRM input'!$M$113)*$M$7)-SUM($M540:AO540),(('PTRM input'!$M$147+'PTRM input'!$M$113)*$M$7)/A5taxstdlife))</f>
        <v>0</v>
      </c>
      <c r="AQ540" s="105">
        <f>IF(A5taxstdlife="n/a","n/a",IF(AQ$3&gt;(A5taxstdlife+$E540),(('PTRM input'!$M$147+'PTRM input'!$M$113)*$M$7)-SUM($M540:AP540),(('PTRM input'!$M$147+'PTRM input'!$M$113)*$M$7)/A5taxstdlife))</f>
        <v>0</v>
      </c>
      <c r="AR540" s="105">
        <f>IF(A5taxstdlife="n/a","n/a",IF(AR$3&gt;(A5taxstdlife+$E540),(('PTRM input'!$M$147+'PTRM input'!$M$113)*$M$7)-SUM($M540:AQ540),(('PTRM input'!$M$147+'PTRM input'!$M$113)*$M$7)/A5taxstdlife))</f>
        <v>0</v>
      </c>
      <c r="AS540" s="105">
        <f>IF(A5taxstdlife="n/a","n/a",IF(AS$3&gt;(A5taxstdlife+$E540),(('PTRM input'!$M$147+'PTRM input'!$M$113)*$M$7)-SUM($M540:AR540),(('PTRM input'!$M$147+'PTRM input'!$M$113)*$M$7)/A5taxstdlife))</f>
        <v>0</v>
      </c>
      <c r="AT540" s="105">
        <f>IF(A5taxstdlife="n/a","n/a",IF(AT$3&gt;(A5taxstdlife+$E540),(('PTRM input'!$M$147+'PTRM input'!$M$113)*$M$7)-SUM($M540:AS540),(('PTRM input'!$M$147+'PTRM input'!$M$113)*$M$7)/A5taxstdlife))</f>
        <v>0</v>
      </c>
      <c r="AU540" s="105">
        <f>IF(A5taxstdlife="n/a","n/a",IF(AU$3&gt;(A5taxstdlife+$E540),(('PTRM input'!$M$147+'PTRM input'!$M$113)*$M$7)-SUM($M540:AT540),(('PTRM input'!$M$147+'PTRM input'!$M$113)*$M$7)/A5taxstdlife))</f>
        <v>0</v>
      </c>
      <c r="AV540" s="105">
        <f>IF(A5taxstdlife="n/a","n/a",IF(AV$3&gt;(A5taxstdlife+$E540),(('PTRM input'!$M$147+'PTRM input'!$M$113)*$M$7)-SUM($M540:AU540),(('PTRM input'!$M$147+'PTRM input'!$M$113)*$M$7)/A5taxstdlife))</f>
        <v>0</v>
      </c>
      <c r="AW540" s="105">
        <f>IF(A5taxstdlife="n/a","n/a",IF(AW$3&gt;(A5taxstdlife+$E540),(('PTRM input'!$M$147+'PTRM input'!$M$113)*$M$7)-SUM($M540:AV540),(('PTRM input'!$M$147+'PTRM input'!$M$113)*$M$7)/A5taxstdlife))</f>
        <v>0</v>
      </c>
      <c r="AX540" s="105">
        <f>IF(A5taxstdlife="n/a","n/a",IF(AX$3&gt;(A5taxstdlife+$E540),(('PTRM input'!$M$147+'PTRM input'!$M$113)*$M$7)-SUM($M540:AW540),(('PTRM input'!$M$147+'PTRM input'!$M$113)*$M$7)/A5taxstdlife))</f>
        <v>0</v>
      </c>
      <c r="AY540" s="105">
        <f>IF(A5taxstdlife="n/a","n/a",IF(AY$3&gt;(A5taxstdlife+$E540),(('PTRM input'!$M$147+'PTRM input'!$M$113)*$M$7)-SUM($M540:AX540),(('PTRM input'!$M$147+'PTRM input'!$M$113)*$M$7)/A5taxstdlife))</f>
        <v>0</v>
      </c>
      <c r="AZ540" s="105">
        <f>IF(A5taxstdlife="n/a","n/a",IF(AZ$3&gt;(A5taxstdlife+$E540),(('PTRM input'!$M$147+'PTRM input'!$M$113)*$M$7)-SUM($M540:AY540),(('PTRM input'!$M$147+'PTRM input'!$M$113)*$M$7)/A5taxstdlife))</f>
        <v>0</v>
      </c>
      <c r="BA540" s="105">
        <f>IF(A5taxstdlife="n/a","n/a",IF(BA$3&gt;(A5taxstdlife+$E540),(('PTRM input'!$M$147+'PTRM input'!$M$113)*$M$7)-SUM($M540:AZ540),(('PTRM input'!$M$147+'PTRM input'!$M$113)*$M$7)/A5taxstdlife))</f>
        <v>0</v>
      </c>
      <c r="BB540" s="105">
        <f>IF(A5taxstdlife="n/a","n/a",IF(BB$3&gt;(A5taxstdlife+$E540),(('PTRM input'!$M$147+'PTRM input'!$M$113)*$M$7)-SUM($M540:BA540),(('PTRM input'!$M$147+'PTRM input'!$M$113)*$M$7)/A5taxstdlife))</f>
        <v>0</v>
      </c>
      <c r="BC540" s="105">
        <f>IF(A5taxstdlife="n/a","n/a",IF(BC$3&gt;(A5taxstdlife+$E540),(('PTRM input'!$M$147+'PTRM input'!$M$113)*$M$7)-SUM($M540:BB540),(('PTRM input'!$M$147+'PTRM input'!$M$113)*$M$7)/A5taxstdlife))</f>
        <v>0</v>
      </c>
      <c r="BD540" s="105">
        <f>IF(A5taxstdlife="n/a","n/a",IF(BD$3&gt;(A5taxstdlife+$E540),(('PTRM input'!$M$147+'PTRM input'!$M$113)*$M$7)-SUM($M540:BC540),(('PTRM input'!$M$147+'PTRM input'!$M$113)*$M$7)/A5taxstdlife))</f>
        <v>0</v>
      </c>
      <c r="BE540" s="105">
        <f>IF(A5taxstdlife="n/a","n/a",IF(BE$3&gt;(A5taxstdlife+$E540),(('PTRM input'!$M$147+'PTRM input'!$M$113)*$M$7)-SUM($M540:BD540),(('PTRM input'!$M$147+'PTRM input'!$M$113)*$M$7)/A5taxstdlife))</f>
        <v>0</v>
      </c>
      <c r="BF540" s="105">
        <f>IF(A5taxstdlife="n/a","n/a",IF(BF$3&gt;(A5taxstdlife+$E540),(('PTRM input'!$M$147+'PTRM input'!$M$113)*$M$7)-SUM($M540:BE540),(('PTRM input'!$M$147+'PTRM input'!$M$113)*$M$7)/A5taxstdlife))</f>
        <v>0</v>
      </c>
      <c r="BG540" s="105">
        <f>IF(A5taxstdlife="n/a","n/a",IF(BG$3&gt;(A5taxstdlife+$E540),(('PTRM input'!$M$147+'PTRM input'!$M$113)*$M$7)-SUM($M540:BF540),(('PTRM input'!$M$147+'PTRM input'!$M$113)*$M$7)/A5taxstdlife))</f>
        <v>0</v>
      </c>
      <c r="BH540" s="105">
        <f>IF(A5taxstdlife="n/a","n/a",IF(BH$3&gt;(A5taxstdlife+$E540),(('PTRM input'!$M$147+'PTRM input'!$M$113)*$M$7)-SUM($M540:BG540),(('PTRM input'!$M$147+'PTRM input'!$M$113)*$M$7)/A5taxstdlife))</f>
        <v>0</v>
      </c>
      <c r="BI540" s="105">
        <f>IF(A5taxstdlife="n/a","n/a",IF(BI$3&gt;(A5taxstdlife+$E540),(('PTRM input'!$M$147+'PTRM input'!$M$113)*$M$7)-SUM($M540:BH540),(('PTRM input'!$M$147+'PTRM input'!$M$113)*$M$7)/A5taxstdlife))</f>
        <v>0</v>
      </c>
      <c r="BJ540" s="17"/>
      <c r="BK540" s="17"/>
      <c r="BL540" s="17"/>
      <c r="BM540" s="17"/>
    </row>
    <row r="541" spans="1:65" s="4" customFormat="1" ht="12.75" customHeight="1" outlineLevel="2">
      <c r="A541" s="237"/>
      <c r="B541" s="237"/>
      <c r="C541" s="597"/>
      <c r="D541" s="930"/>
      <c r="E541" s="167">
        <v>8</v>
      </c>
      <c r="F541" s="34"/>
      <c r="G541" s="184"/>
      <c r="H541" s="186"/>
      <c r="I541" s="186"/>
      <c r="J541" s="186"/>
      <c r="K541" s="186"/>
      <c r="L541" s="186"/>
      <c r="M541" s="186"/>
      <c r="N541" s="185"/>
      <c r="O541" s="105">
        <f>IF(A5taxstdlife="n/a","n/a",IF(O$3&gt;(A5taxstdlife+$E541),(('PTRM input'!$N$147+'PTRM input'!$N$113)*$N$7)-SUM($N541:N541),(('PTRM input'!$N$147+'PTRM input'!$N$113)*$N$7)/A5taxstdlife))</f>
        <v>0</v>
      </c>
      <c r="P541" s="105">
        <f>IF(A5taxstdlife="n/a","n/a",IF(P$3&gt;(A5taxstdlife+$E541),(('PTRM input'!$N$147+'PTRM input'!$N$113)*$N$7)-SUM($N541:O541),(('PTRM input'!$N$147+'PTRM input'!$N$113)*$N$7)/A5taxstdlife))</f>
        <v>0</v>
      </c>
      <c r="Q541" s="105">
        <f>IF(A5taxstdlife="n/a","n/a",IF(Q$3&gt;(A5taxstdlife+$E541),(('PTRM input'!$N$147+'PTRM input'!$N$113)*$N$7)-SUM($N541:P541),(('PTRM input'!$N$147+'PTRM input'!$N$113)*$N$7)/A5taxstdlife))</f>
        <v>0</v>
      </c>
      <c r="R541" s="105">
        <f>IF(A5taxstdlife="n/a","n/a",IF(R$3&gt;(A5taxstdlife+$E541),(('PTRM input'!$N$147+'PTRM input'!$N$113)*$N$7)-SUM($N541:Q541),(('PTRM input'!$N$147+'PTRM input'!$N$113)*$N$7)/A5taxstdlife))</f>
        <v>0</v>
      </c>
      <c r="S541" s="105">
        <f>IF(A5taxstdlife="n/a","n/a",IF(S$3&gt;(A5taxstdlife+$E541),(('PTRM input'!$N$147+'PTRM input'!$N$113)*$N$7)-SUM($N541:R541),(('PTRM input'!$N$147+'PTRM input'!$N$113)*$N$7)/A5taxstdlife))</f>
        <v>0</v>
      </c>
      <c r="T541" s="105">
        <f>IF(A5taxstdlife="n/a","n/a",IF(T$3&gt;(A5taxstdlife+$E541),(('PTRM input'!$N$147+'PTRM input'!$N$113)*$N$7)-SUM($N541:S541),(('PTRM input'!$N$147+'PTRM input'!$N$113)*$N$7)/A5taxstdlife))</f>
        <v>0</v>
      </c>
      <c r="U541" s="105">
        <f>IF(A5taxstdlife="n/a","n/a",IF(U$3&gt;(A5taxstdlife+$E541),(('PTRM input'!$N$147+'PTRM input'!$N$113)*$N$7)-SUM($N541:T541),(('PTRM input'!$N$147+'PTRM input'!$N$113)*$N$7)/A5taxstdlife))</f>
        <v>0</v>
      </c>
      <c r="V541" s="105">
        <f>IF(A5taxstdlife="n/a","n/a",IF(V$3&gt;(A5taxstdlife+$E541),(('PTRM input'!$N$147+'PTRM input'!$N$113)*$N$7)-SUM($N541:U541),(('PTRM input'!$N$147+'PTRM input'!$N$113)*$N$7)/A5taxstdlife))</f>
        <v>0</v>
      </c>
      <c r="W541" s="105">
        <f>IF(A5taxstdlife="n/a","n/a",IF(W$3&gt;(A5taxstdlife+$E541),(('PTRM input'!$N$147+'PTRM input'!$N$113)*$N$7)-SUM($N541:V541),(('PTRM input'!$N$147+'PTRM input'!$N$113)*$N$7)/A5taxstdlife))</f>
        <v>0</v>
      </c>
      <c r="X541" s="105">
        <f>IF(A5taxstdlife="n/a","n/a",IF(X$3&gt;(A5taxstdlife+$E541),(('PTRM input'!$N$147+'PTRM input'!$N$113)*$N$7)-SUM($N541:W541),(('PTRM input'!$N$147+'PTRM input'!$N$113)*$N$7)/A5taxstdlife))</f>
        <v>0</v>
      </c>
      <c r="Y541" s="105">
        <f>IF(A5taxstdlife="n/a","n/a",IF(Y$3&gt;(A5taxstdlife+$E541),(('PTRM input'!$N$147+'PTRM input'!$N$113)*$N$7)-SUM($N541:X541),(('PTRM input'!$N$147+'PTRM input'!$N$113)*$N$7)/A5taxstdlife))</f>
        <v>0</v>
      </c>
      <c r="Z541" s="105">
        <f>IF(A5taxstdlife="n/a","n/a",IF(Z$3&gt;(A5taxstdlife+$E541),(('PTRM input'!$N$147+'PTRM input'!$N$113)*$N$7)-SUM($N541:Y541),(('PTRM input'!$N$147+'PTRM input'!$N$113)*$N$7)/A5taxstdlife))</f>
        <v>0</v>
      </c>
      <c r="AA541" s="105">
        <f>IF(A5taxstdlife="n/a","n/a",IF(AA$3&gt;(A5taxstdlife+$E541),(('PTRM input'!$N$147+'PTRM input'!$N$113)*$N$7)-SUM($N541:Z541),(('PTRM input'!$N$147+'PTRM input'!$N$113)*$N$7)/A5taxstdlife))</f>
        <v>0</v>
      </c>
      <c r="AB541" s="105">
        <f>IF(A5taxstdlife="n/a","n/a",IF(AB$3&gt;(A5taxstdlife+$E541),(('PTRM input'!$N$147+'PTRM input'!$N$113)*$N$7)-SUM($N541:AA541),(('PTRM input'!$N$147+'PTRM input'!$N$113)*$N$7)/A5taxstdlife))</f>
        <v>0</v>
      </c>
      <c r="AC541" s="105">
        <f>IF(A5taxstdlife="n/a","n/a",IF(AC$3&gt;(A5taxstdlife+$E541),(('PTRM input'!$N$147+'PTRM input'!$N$113)*$N$7)-SUM($N541:AB541),(('PTRM input'!$N$147+'PTRM input'!$N$113)*$N$7)/A5taxstdlife))</f>
        <v>0</v>
      </c>
      <c r="AD541" s="105">
        <f>IF(A5taxstdlife="n/a","n/a",IF(AD$3&gt;(A5taxstdlife+$E541),(('PTRM input'!$N$147+'PTRM input'!$N$113)*$N$7)-SUM($N541:AC541),(('PTRM input'!$N$147+'PTRM input'!$N$113)*$N$7)/A5taxstdlife))</f>
        <v>0</v>
      </c>
      <c r="AE541" s="105">
        <f>IF(A5taxstdlife="n/a","n/a",IF(AE$3&gt;(A5taxstdlife+$E541),(('PTRM input'!$N$147+'PTRM input'!$N$113)*$N$7)-SUM($N541:AD541),(('PTRM input'!$N$147+'PTRM input'!$N$113)*$N$7)/A5taxstdlife))</f>
        <v>0</v>
      </c>
      <c r="AF541" s="105">
        <f>IF(A5taxstdlife="n/a","n/a",IF(AF$3&gt;(A5taxstdlife+$E541),(('PTRM input'!$N$147+'PTRM input'!$N$113)*$N$7)-SUM($N541:AE541),(('PTRM input'!$N$147+'PTRM input'!$N$113)*$N$7)/A5taxstdlife))</f>
        <v>0</v>
      </c>
      <c r="AG541" s="105">
        <f>IF(A5taxstdlife="n/a","n/a",IF(AG$3&gt;(A5taxstdlife+$E541),(('PTRM input'!$N$147+'PTRM input'!$N$113)*$N$7)-SUM($N541:AF541),(('PTRM input'!$N$147+'PTRM input'!$N$113)*$N$7)/A5taxstdlife))</f>
        <v>0</v>
      </c>
      <c r="AH541" s="105">
        <f>IF(A5taxstdlife="n/a","n/a",IF(AH$3&gt;(A5taxstdlife+$E541),(('PTRM input'!$N$147+'PTRM input'!$N$113)*$N$7)-SUM($N541:AG541),(('PTRM input'!$N$147+'PTRM input'!$N$113)*$N$7)/A5taxstdlife))</f>
        <v>0</v>
      </c>
      <c r="AI541" s="105">
        <f>IF(A5taxstdlife="n/a","n/a",IF(AI$3&gt;(A5taxstdlife+$E541),(('PTRM input'!$N$147+'PTRM input'!$N$113)*$N$7)-SUM($N541:AH541),(('PTRM input'!$N$147+'PTRM input'!$N$113)*$N$7)/A5taxstdlife))</f>
        <v>0</v>
      </c>
      <c r="AJ541" s="105">
        <f>IF(A5taxstdlife="n/a","n/a",IF(AJ$3&gt;(A5taxstdlife+$E541),(('PTRM input'!$N$147+'PTRM input'!$N$113)*$N$7)-SUM($N541:AI541),(('PTRM input'!$N$147+'PTRM input'!$N$113)*$N$7)/A5taxstdlife))</f>
        <v>0</v>
      </c>
      <c r="AK541" s="105">
        <f>IF(A5taxstdlife="n/a","n/a",IF(AK$3&gt;(A5taxstdlife+$E541),(('PTRM input'!$N$147+'PTRM input'!$N$113)*$N$7)-SUM($N541:AJ541),(('PTRM input'!$N$147+'PTRM input'!$N$113)*$N$7)/A5taxstdlife))</f>
        <v>0</v>
      </c>
      <c r="AL541" s="105">
        <f>IF(A5taxstdlife="n/a","n/a",IF(AL$3&gt;(A5taxstdlife+$E541),(('PTRM input'!$N$147+'PTRM input'!$N$113)*$N$7)-SUM($N541:AK541),(('PTRM input'!$N$147+'PTRM input'!$N$113)*$N$7)/A5taxstdlife))</f>
        <v>0</v>
      </c>
      <c r="AM541" s="105">
        <f>IF(A5taxstdlife="n/a","n/a",IF(AM$3&gt;(A5taxstdlife+$E541),(('PTRM input'!$N$147+'PTRM input'!$N$113)*$N$7)-SUM($N541:AL541),(('PTRM input'!$N$147+'PTRM input'!$N$113)*$N$7)/A5taxstdlife))</f>
        <v>0</v>
      </c>
      <c r="AN541" s="105">
        <f>IF(A5taxstdlife="n/a","n/a",IF(AN$3&gt;(A5taxstdlife+$E541),(('PTRM input'!$N$147+'PTRM input'!$N$113)*$N$7)-SUM($N541:AM541),(('PTRM input'!$N$147+'PTRM input'!$N$113)*$N$7)/A5taxstdlife))</f>
        <v>0</v>
      </c>
      <c r="AO541" s="105">
        <f>IF(A5taxstdlife="n/a","n/a",IF(AO$3&gt;(A5taxstdlife+$E541),(('PTRM input'!$N$147+'PTRM input'!$N$113)*$N$7)-SUM($N541:AN541),(('PTRM input'!$N$147+'PTRM input'!$N$113)*$N$7)/A5taxstdlife))</f>
        <v>0</v>
      </c>
      <c r="AP541" s="105">
        <f>IF(A5taxstdlife="n/a","n/a",IF(AP$3&gt;(A5taxstdlife+$E541),(('PTRM input'!$N$147+'PTRM input'!$N$113)*$N$7)-SUM($N541:AO541),(('PTRM input'!$N$147+'PTRM input'!$N$113)*$N$7)/A5taxstdlife))</f>
        <v>0</v>
      </c>
      <c r="AQ541" s="105">
        <f>IF(A5taxstdlife="n/a","n/a",IF(AQ$3&gt;(A5taxstdlife+$E541),(('PTRM input'!$N$147+'PTRM input'!$N$113)*$N$7)-SUM($N541:AP541),(('PTRM input'!$N$147+'PTRM input'!$N$113)*$N$7)/A5taxstdlife))</f>
        <v>0</v>
      </c>
      <c r="AR541" s="105">
        <f>IF(A5taxstdlife="n/a","n/a",IF(AR$3&gt;(A5taxstdlife+$E541),(('PTRM input'!$N$147+'PTRM input'!$N$113)*$N$7)-SUM($N541:AQ541),(('PTRM input'!$N$147+'PTRM input'!$N$113)*$N$7)/A5taxstdlife))</f>
        <v>0</v>
      </c>
      <c r="AS541" s="105">
        <f>IF(A5taxstdlife="n/a","n/a",IF(AS$3&gt;(A5taxstdlife+$E541),(('PTRM input'!$N$147+'PTRM input'!$N$113)*$N$7)-SUM($N541:AR541),(('PTRM input'!$N$147+'PTRM input'!$N$113)*$N$7)/A5taxstdlife))</f>
        <v>0</v>
      </c>
      <c r="AT541" s="105">
        <f>IF(A5taxstdlife="n/a","n/a",IF(AT$3&gt;(A5taxstdlife+$E541),(('PTRM input'!$N$147+'PTRM input'!$N$113)*$N$7)-SUM($N541:AS541),(('PTRM input'!$N$147+'PTRM input'!$N$113)*$N$7)/A5taxstdlife))</f>
        <v>0</v>
      </c>
      <c r="AU541" s="105">
        <f>IF(A5taxstdlife="n/a","n/a",IF(AU$3&gt;(A5taxstdlife+$E541),(('PTRM input'!$N$147+'PTRM input'!$N$113)*$N$7)-SUM($N541:AT541),(('PTRM input'!$N$147+'PTRM input'!$N$113)*$N$7)/A5taxstdlife))</f>
        <v>0</v>
      </c>
      <c r="AV541" s="105">
        <f>IF(A5taxstdlife="n/a","n/a",IF(AV$3&gt;(A5taxstdlife+$E541),(('PTRM input'!$N$147+'PTRM input'!$N$113)*$N$7)-SUM($N541:AU541),(('PTRM input'!$N$147+'PTRM input'!$N$113)*$N$7)/A5taxstdlife))</f>
        <v>0</v>
      </c>
      <c r="AW541" s="105">
        <f>IF(A5taxstdlife="n/a","n/a",IF(AW$3&gt;(A5taxstdlife+$E541),(('PTRM input'!$N$147+'PTRM input'!$N$113)*$N$7)-SUM($N541:AV541),(('PTRM input'!$N$147+'PTRM input'!$N$113)*$N$7)/A5taxstdlife))</f>
        <v>0</v>
      </c>
      <c r="AX541" s="105">
        <f>IF(A5taxstdlife="n/a","n/a",IF(AX$3&gt;(A5taxstdlife+$E541),(('PTRM input'!$N$147+'PTRM input'!$N$113)*$N$7)-SUM($N541:AW541),(('PTRM input'!$N$147+'PTRM input'!$N$113)*$N$7)/A5taxstdlife))</f>
        <v>0</v>
      </c>
      <c r="AY541" s="105">
        <f>IF(A5taxstdlife="n/a","n/a",IF(AY$3&gt;(A5taxstdlife+$E541),(('PTRM input'!$N$147+'PTRM input'!$N$113)*$N$7)-SUM($N541:AX541),(('PTRM input'!$N$147+'PTRM input'!$N$113)*$N$7)/A5taxstdlife))</f>
        <v>0</v>
      </c>
      <c r="AZ541" s="105">
        <f>IF(A5taxstdlife="n/a","n/a",IF(AZ$3&gt;(A5taxstdlife+$E541),(('PTRM input'!$N$147+'PTRM input'!$N$113)*$N$7)-SUM($N541:AY541),(('PTRM input'!$N$147+'PTRM input'!$N$113)*$N$7)/A5taxstdlife))</f>
        <v>0</v>
      </c>
      <c r="BA541" s="105">
        <f>IF(A5taxstdlife="n/a","n/a",IF(BA$3&gt;(A5taxstdlife+$E541),(('PTRM input'!$N$147+'PTRM input'!$N$113)*$N$7)-SUM($N541:AZ541),(('PTRM input'!$N$147+'PTRM input'!$N$113)*$N$7)/A5taxstdlife))</f>
        <v>0</v>
      </c>
      <c r="BB541" s="105">
        <f>IF(A5taxstdlife="n/a","n/a",IF(BB$3&gt;(A5taxstdlife+$E541),(('PTRM input'!$N$147+'PTRM input'!$N$113)*$N$7)-SUM($N541:BA541),(('PTRM input'!$N$147+'PTRM input'!$N$113)*$N$7)/A5taxstdlife))</f>
        <v>0</v>
      </c>
      <c r="BC541" s="105">
        <f>IF(A5taxstdlife="n/a","n/a",IF(BC$3&gt;(A5taxstdlife+$E541),(('PTRM input'!$N$147+'PTRM input'!$N$113)*$N$7)-SUM($N541:BB541),(('PTRM input'!$N$147+'PTRM input'!$N$113)*$N$7)/A5taxstdlife))</f>
        <v>0</v>
      </c>
      <c r="BD541" s="105">
        <f>IF(A5taxstdlife="n/a","n/a",IF(BD$3&gt;(A5taxstdlife+$E541),(('PTRM input'!$N$147+'PTRM input'!$N$113)*$N$7)-SUM($N541:BC541),(('PTRM input'!$N$147+'PTRM input'!$N$113)*$N$7)/A5taxstdlife))</f>
        <v>0</v>
      </c>
      <c r="BE541" s="105">
        <f>IF(A5taxstdlife="n/a","n/a",IF(BE$3&gt;(A5taxstdlife+$E541),(('PTRM input'!$N$147+'PTRM input'!$N$113)*$N$7)-SUM($N541:BD541),(('PTRM input'!$N$147+'PTRM input'!$N$113)*$N$7)/A5taxstdlife))</f>
        <v>0</v>
      </c>
      <c r="BF541" s="105">
        <f>IF(A5taxstdlife="n/a","n/a",IF(BF$3&gt;(A5taxstdlife+$E541),(('PTRM input'!$N$147+'PTRM input'!$N$113)*$N$7)-SUM($N541:BE541),(('PTRM input'!$N$147+'PTRM input'!$N$113)*$N$7)/A5taxstdlife))</f>
        <v>0</v>
      </c>
      <c r="BG541" s="105">
        <f>IF(A5taxstdlife="n/a","n/a",IF(BG$3&gt;(A5taxstdlife+$E541),(('PTRM input'!$N$147+'PTRM input'!$N$113)*$N$7)-SUM($N541:BF541),(('PTRM input'!$N$147+'PTRM input'!$N$113)*$N$7)/A5taxstdlife))</f>
        <v>0</v>
      </c>
      <c r="BH541" s="105">
        <f>IF(A5taxstdlife="n/a","n/a",IF(BH$3&gt;(A5taxstdlife+$E541),(('PTRM input'!$N$147+'PTRM input'!$N$113)*$N$7)-SUM($N541:BG541),(('PTRM input'!$N$147+'PTRM input'!$N$113)*$N$7)/A5taxstdlife))</f>
        <v>0</v>
      </c>
      <c r="BI541" s="105">
        <f>IF(A5taxstdlife="n/a","n/a",IF(BI$3&gt;(A5taxstdlife+$E541),(('PTRM input'!$N$147+'PTRM input'!$N$113)*$N$7)-SUM($N541:BH541),(('PTRM input'!$N$147+'PTRM input'!$N$113)*$N$7)/A5taxstdlife))</f>
        <v>0</v>
      </c>
      <c r="BJ541" s="17"/>
      <c r="BK541" s="17"/>
      <c r="BL541" s="17"/>
      <c r="BM541" s="17"/>
    </row>
    <row r="542" spans="1:65" s="4" customFormat="1" ht="12.75" customHeight="1" outlineLevel="2">
      <c r="A542" s="237"/>
      <c r="B542" s="237"/>
      <c r="C542" s="597"/>
      <c r="D542" s="930"/>
      <c r="E542" s="167">
        <v>9</v>
      </c>
      <c r="F542" s="34"/>
      <c r="G542" s="184"/>
      <c r="H542" s="186"/>
      <c r="I542" s="186"/>
      <c r="J542" s="186"/>
      <c r="K542" s="186"/>
      <c r="L542" s="186"/>
      <c r="M542" s="186"/>
      <c r="N542" s="186"/>
      <c r="O542" s="185"/>
      <c r="P542" s="105">
        <f>IF(A5taxstdlife="n/a","n/a",IF(P$3&gt;(A5taxstdlife+$E542),(('PTRM input'!$O$147+'PTRM input'!$O$113)*$O$7)-SUM($O542:O542),(('PTRM input'!$O$147+'PTRM input'!$O$113)*$O$7)/A5taxstdlife))</f>
        <v>0</v>
      </c>
      <c r="Q542" s="105">
        <f>IF(A5taxstdlife="n/a","n/a",IF(Q$3&gt;(A5taxstdlife+$E542),(('PTRM input'!$O$147+'PTRM input'!$O$113)*$O$7)-SUM($O542:P542),(('PTRM input'!$O$147+'PTRM input'!$O$113)*$O$7)/A5taxstdlife))</f>
        <v>0</v>
      </c>
      <c r="R542" s="105">
        <f>IF(A5taxstdlife="n/a","n/a",IF(R$3&gt;(A5taxstdlife+$E542),(('PTRM input'!$O$147+'PTRM input'!$O$113)*$O$7)-SUM($O542:Q542),(('PTRM input'!$O$147+'PTRM input'!$O$113)*$O$7)/A5taxstdlife))</f>
        <v>0</v>
      </c>
      <c r="S542" s="105">
        <f>IF(A5taxstdlife="n/a","n/a",IF(S$3&gt;(A5taxstdlife+$E542),(('PTRM input'!$O$147+'PTRM input'!$O$113)*$O$7)-SUM($O542:R542),(('PTRM input'!$O$147+'PTRM input'!$O$113)*$O$7)/A5taxstdlife))</f>
        <v>0</v>
      </c>
      <c r="T542" s="105">
        <f>IF(A5taxstdlife="n/a","n/a",IF(T$3&gt;(A5taxstdlife+$E542),(('PTRM input'!$O$147+'PTRM input'!$O$113)*$O$7)-SUM($O542:S542),(('PTRM input'!$O$147+'PTRM input'!$O$113)*$O$7)/A5taxstdlife))</f>
        <v>0</v>
      </c>
      <c r="U542" s="105">
        <f>IF(A5taxstdlife="n/a","n/a",IF(U$3&gt;(A5taxstdlife+$E542),(('PTRM input'!$O$147+'PTRM input'!$O$113)*$O$7)-SUM($O542:T542),(('PTRM input'!$O$147+'PTRM input'!$O$113)*$O$7)/A5taxstdlife))</f>
        <v>0</v>
      </c>
      <c r="V542" s="105">
        <f>IF(A5taxstdlife="n/a","n/a",IF(V$3&gt;(A5taxstdlife+$E542),(('PTRM input'!$O$147+'PTRM input'!$O$113)*$O$7)-SUM($O542:U542),(('PTRM input'!$O$147+'PTRM input'!$O$113)*$O$7)/A5taxstdlife))</f>
        <v>0</v>
      </c>
      <c r="W542" s="105">
        <f>IF(A5taxstdlife="n/a","n/a",IF(W$3&gt;(A5taxstdlife+$E542),(('PTRM input'!$O$147+'PTRM input'!$O$113)*$O$7)-SUM($O542:V542),(('PTRM input'!$O$147+'PTRM input'!$O$113)*$O$7)/A5taxstdlife))</f>
        <v>0</v>
      </c>
      <c r="X542" s="105">
        <f>IF(A5taxstdlife="n/a","n/a",IF(X$3&gt;(A5taxstdlife+$E542),(('PTRM input'!$O$147+'PTRM input'!$O$113)*$O$7)-SUM($O542:W542),(('PTRM input'!$O$147+'PTRM input'!$O$113)*$O$7)/A5taxstdlife))</f>
        <v>0</v>
      </c>
      <c r="Y542" s="105">
        <f>IF(A5taxstdlife="n/a","n/a",IF(Y$3&gt;(A5taxstdlife+$E542),(('PTRM input'!$O$147+'PTRM input'!$O$113)*$O$7)-SUM($O542:X542),(('PTRM input'!$O$147+'PTRM input'!$O$113)*$O$7)/A5taxstdlife))</f>
        <v>0</v>
      </c>
      <c r="Z542" s="105">
        <f>IF(A5taxstdlife="n/a","n/a",IF(Z$3&gt;(A5taxstdlife+$E542),(('PTRM input'!$O$147+'PTRM input'!$O$113)*$O$7)-SUM($O542:Y542),(('PTRM input'!$O$147+'PTRM input'!$O$113)*$O$7)/A5taxstdlife))</f>
        <v>0</v>
      </c>
      <c r="AA542" s="105">
        <f>IF(A5taxstdlife="n/a","n/a",IF(AA$3&gt;(A5taxstdlife+$E542),(('PTRM input'!$O$147+'PTRM input'!$O$113)*$O$7)-SUM($O542:Z542),(('PTRM input'!$O$147+'PTRM input'!$O$113)*$O$7)/A5taxstdlife))</f>
        <v>0</v>
      </c>
      <c r="AB542" s="105">
        <f>IF(A5taxstdlife="n/a","n/a",IF(AB$3&gt;(A5taxstdlife+$E542),(('PTRM input'!$O$147+'PTRM input'!$O$113)*$O$7)-SUM($O542:AA542),(('PTRM input'!$O$147+'PTRM input'!$O$113)*$O$7)/A5taxstdlife))</f>
        <v>0</v>
      </c>
      <c r="AC542" s="105">
        <f>IF(A5taxstdlife="n/a","n/a",IF(AC$3&gt;(A5taxstdlife+$E542),(('PTRM input'!$O$147+'PTRM input'!$O$113)*$O$7)-SUM($O542:AB542),(('PTRM input'!$O$147+'PTRM input'!$O$113)*$O$7)/A5taxstdlife))</f>
        <v>0</v>
      </c>
      <c r="AD542" s="105">
        <f>IF(A5taxstdlife="n/a","n/a",IF(AD$3&gt;(A5taxstdlife+$E542),(('PTRM input'!$O$147+'PTRM input'!$O$113)*$O$7)-SUM($O542:AC542),(('PTRM input'!$O$147+'PTRM input'!$O$113)*$O$7)/A5taxstdlife))</f>
        <v>0</v>
      </c>
      <c r="AE542" s="105">
        <f>IF(A5taxstdlife="n/a","n/a",IF(AE$3&gt;(A5taxstdlife+$E542),(('PTRM input'!$O$147+'PTRM input'!$O$113)*$O$7)-SUM($O542:AD542),(('PTRM input'!$O$147+'PTRM input'!$O$113)*$O$7)/A5taxstdlife))</f>
        <v>0</v>
      </c>
      <c r="AF542" s="105">
        <f>IF(A5taxstdlife="n/a","n/a",IF(AF$3&gt;(A5taxstdlife+$E542),(('PTRM input'!$O$147+'PTRM input'!$O$113)*$O$7)-SUM($O542:AE542),(('PTRM input'!$O$147+'PTRM input'!$O$113)*$O$7)/A5taxstdlife))</f>
        <v>0</v>
      </c>
      <c r="AG542" s="105">
        <f>IF(A5taxstdlife="n/a","n/a",IF(AG$3&gt;(A5taxstdlife+$E542),(('PTRM input'!$O$147+'PTRM input'!$O$113)*$O$7)-SUM($O542:AF542),(('PTRM input'!$O$147+'PTRM input'!$O$113)*$O$7)/A5taxstdlife))</f>
        <v>0</v>
      </c>
      <c r="AH542" s="105">
        <f>IF(A5taxstdlife="n/a","n/a",IF(AH$3&gt;(A5taxstdlife+$E542),(('PTRM input'!$O$147+'PTRM input'!$O$113)*$O$7)-SUM($O542:AG542),(('PTRM input'!$O$147+'PTRM input'!$O$113)*$O$7)/A5taxstdlife))</f>
        <v>0</v>
      </c>
      <c r="AI542" s="105">
        <f>IF(A5taxstdlife="n/a","n/a",IF(AI$3&gt;(A5taxstdlife+$E542),(('PTRM input'!$O$147+'PTRM input'!$O$113)*$O$7)-SUM($O542:AH542),(('PTRM input'!$O$147+'PTRM input'!$O$113)*$O$7)/A5taxstdlife))</f>
        <v>0</v>
      </c>
      <c r="AJ542" s="105">
        <f>IF(A5taxstdlife="n/a","n/a",IF(AJ$3&gt;(A5taxstdlife+$E542),(('PTRM input'!$O$147+'PTRM input'!$O$113)*$O$7)-SUM($O542:AI542),(('PTRM input'!$O$147+'PTRM input'!$O$113)*$O$7)/A5taxstdlife))</f>
        <v>0</v>
      </c>
      <c r="AK542" s="105">
        <f>IF(A5taxstdlife="n/a","n/a",IF(AK$3&gt;(A5taxstdlife+$E542),(('PTRM input'!$O$147+'PTRM input'!$O$113)*$O$7)-SUM($O542:AJ542),(('PTRM input'!$O$147+'PTRM input'!$O$113)*$O$7)/A5taxstdlife))</f>
        <v>0</v>
      </c>
      <c r="AL542" s="105">
        <f>IF(A5taxstdlife="n/a","n/a",IF(AL$3&gt;(A5taxstdlife+$E542),(('PTRM input'!$O$147+'PTRM input'!$O$113)*$O$7)-SUM($O542:AK542),(('PTRM input'!$O$147+'PTRM input'!$O$113)*$O$7)/A5taxstdlife))</f>
        <v>0</v>
      </c>
      <c r="AM542" s="105">
        <f>IF(A5taxstdlife="n/a","n/a",IF(AM$3&gt;(A5taxstdlife+$E542),(('PTRM input'!$O$147+'PTRM input'!$O$113)*$O$7)-SUM($O542:AL542),(('PTRM input'!$O$147+'PTRM input'!$O$113)*$O$7)/A5taxstdlife))</f>
        <v>0</v>
      </c>
      <c r="AN542" s="105">
        <f>IF(A5taxstdlife="n/a","n/a",IF(AN$3&gt;(A5taxstdlife+$E542),(('PTRM input'!$O$147+'PTRM input'!$O$113)*$O$7)-SUM($O542:AM542),(('PTRM input'!$O$147+'PTRM input'!$O$113)*$O$7)/A5taxstdlife))</f>
        <v>0</v>
      </c>
      <c r="AO542" s="105">
        <f>IF(A5taxstdlife="n/a","n/a",IF(AO$3&gt;(A5taxstdlife+$E542),(('PTRM input'!$O$147+'PTRM input'!$O$113)*$O$7)-SUM($O542:AN542),(('PTRM input'!$O$147+'PTRM input'!$O$113)*$O$7)/A5taxstdlife))</f>
        <v>0</v>
      </c>
      <c r="AP542" s="105">
        <f>IF(A5taxstdlife="n/a","n/a",IF(AP$3&gt;(A5taxstdlife+$E542),(('PTRM input'!$O$147+'PTRM input'!$O$113)*$O$7)-SUM($O542:AO542),(('PTRM input'!$O$147+'PTRM input'!$O$113)*$O$7)/A5taxstdlife))</f>
        <v>0</v>
      </c>
      <c r="AQ542" s="105">
        <f>IF(A5taxstdlife="n/a","n/a",IF(AQ$3&gt;(A5taxstdlife+$E542),(('PTRM input'!$O$147+'PTRM input'!$O$113)*$O$7)-SUM($O542:AP542),(('PTRM input'!$O$147+'PTRM input'!$O$113)*$O$7)/A5taxstdlife))</f>
        <v>0</v>
      </c>
      <c r="AR542" s="105">
        <f>IF(A5taxstdlife="n/a","n/a",IF(AR$3&gt;(A5taxstdlife+$E542),(('PTRM input'!$O$147+'PTRM input'!$O$113)*$O$7)-SUM($O542:AQ542),(('PTRM input'!$O$147+'PTRM input'!$O$113)*$O$7)/A5taxstdlife))</f>
        <v>0</v>
      </c>
      <c r="AS542" s="105">
        <f>IF(A5taxstdlife="n/a","n/a",IF(AS$3&gt;(A5taxstdlife+$E542),(('PTRM input'!$O$147+'PTRM input'!$O$113)*$O$7)-SUM($O542:AR542),(('PTRM input'!$O$147+'PTRM input'!$O$113)*$O$7)/A5taxstdlife))</f>
        <v>0</v>
      </c>
      <c r="AT542" s="105">
        <f>IF(A5taxstdlife="n/a","n/a",IF(AT$3&gt;(A5taxstdlife+$E542),(('PTRM input'!$O$147+'PTRM input'!$O$113)*$O$7)-SUM($O542:AS542),(('PTRM input'!$O$147+'PTRM input'!$O$113)*$O$7)/A5taxstdlife))</f>
        <v>0</v>
      </c>
      <c r="AU542" s="105">
        <f>IF(A5taxstdlife="n/a","n/a",IF(AU$3&gt;(A5taxstdlife+$E542),(('PTRM input'!$O$147+'PTRM input'!$O$113)*$O$7)-SUM($O542:AT542),(('PTRM input'!$O$147+'PTRM input'!$O$113)*$O$7)/A5taxstdlife))</f>
        <v>0</v>
      </c>
      <c r="AV542" s="105">
        <f>IF(A5taxstdlife="n/a","n/a",IF(AV$3&gt;(A5taxstdlife+$E542),(('PTRM input'!$O$147+'PTRM input'!$O$113)*$O$7)-SUM($O542:AU542),(('PTRM input'!$O$147+'PTRM input'!$O$113)*$O$7)/A5taxstdlife))</f>
        <v>0</v>
      </c>
      <c r="AW542" s="105">
        <f>IF(A5taxstdlife="n/a","n/a",IF(AW$3&gt;(A5taxstdlife+$E542),(('PTRM input'!$O$147+'PTRM input'!$O$113)*$O$7)-SUM($O542:AV542),(('PTRM input'!$O$147+'PTRM input'!$O$113)*$O$7)/A5taxstdlife))</f>
        <v>0</v>
      </c>
      <c r="AX542" s="105">
        <f>IF(A5taxstdlife="n/a","n/a",IF(AX$3&gt;(A5taxstdlife+$E542),(('PTRM input'!$O$147+'PTRM input'!$O$113)*$O$7)-SUM($O542:AW542),(('PTRM input'!$O$147+'PTRM input'!$O$113)*$O$7)/A5taxstdlife))</f>
        <v>0</v>
      </c>
      <c r="AY542" s="105">
        <f>IF(A5taxstdlife="n/a","n/a",IF(AY$3&gt;(A5taxstdlife+$E542),(('PTRM input'!$O$147+'PTRM input'!$O$113)*$O$7)-SUM($O542:AX542),(('PTRM input'!$O$147+'PTRM input'!$O$113)*$O$7)/A5taxstdlife))</f>
        <v>0</v>
      </c>
      <c r="AZ542" s="105">
        <f>IF(A5taxstdlife="n/a","n/a",IF(AZ$3&gt;(A5taxstdlife+$E542),(('PTRM input'!$O$147+'PTRM input'!$O$113)*$O$7)-SUM($O542:AY542),(('PTRM input'!$O$147+'PTRM input'!$O$113)*$O$7)/A5taxstdlife))</f>
        <v>0</v>
      </c>
      <c r="BA542" s="105">
        <f>IF(A5taxstdlife="n/a","n/a",IF(BA$3&gt;(A5taxstdlife+$E542),(('PTRM input'!$O$147+'PTRM input'!$O$113)*$O$7)-SUM($O542:AZ542),(('PTRM input'!$O$147+'PTRM input'!$O$113)*$O$7)/A5taxstdlife))</f>
        <v>0</v>
      </c>
      <c r="BB542" s="105">
        <f>IF(A5taxstdlife="n/a","n/a",IF(BB$3&gt;(A5taxstdlife+$E542),(('PTRM input'!$O$147+'PTRM input'!$O$113)*$O$7)-SUM($O542:BA542),(('PTRM input'!$O$147+'PTRM input'!$O$113)*$O$7)/A5taxstdlife))</f>
        <v>0</v>
      </c>
      <c r="BC542" s="105">
        <f>IF(A5taxstdlife="n/a","n/a",IF(BC$3&gt;(A5taxstdlife+$E542),(('PTRM input'!$O$147+'PTRM input'!$O$113)*$O$7)-SUM($O542:BB542),(('PTRM input'!$O$147+'PTRM input'!$O$113)*$O$7)/A5taxstdlife))</f>
        <v>0</v>
      </c>
      <c r="BD542" s="105">
        <f>IF(A5taxstdlife="n/a","n/a",IF(BD$3&gt;(A5taxstdlife+$E542),(('PTRM input'!$O$147+'PTRM input'!$O$113)*$O$7)-SUM($O542:BC542),(('PTRM input'!$O$147+'PTRM input'!$O$113)*$O$7)/A5taxstdlife))</f>
        <v>0</v>
      </c>
      <c r="BE542" s="105">
        <f>IF(A5taxstdlife="n/a","n/a",IF(BE$3&gt;(A5taxstdlife+$E542),(('PTRM input'!$O$147+'PTRM input'!$O$113)*$O$7)-SUM($O542:BD542),(('PTRM input'!$O$147+'PTRM input'!$O$113)*$O$7)/A5taxstdlife))</f>
        <v>0</v>
      </c>
      <c r="BF542" s="105">
        <f>IF(A5taxstdlife="n/a","n/a",IF(BF$3&gt;(A5taxstdlife+$E542),(('PTRM input'!$O$147+'PTRM input'!$O$113)*$O$7)-SUM($O542:BE542),(('PTRM input'!$O$147+'PTRM input'!$O$113)*$O$7)/A5taxstdlife))</f>
        <v>0</v>
      </c>
      <c r="BG542" s="105">
        <f>IF(A5taxstdlife="n/a","n/a",IF(BG$3&gt;(A5taxstdlife+$E542),(('PTRM input'!$O$147+'PTRM input'!$O$113)*$O$7)-SUM($O542:BF542),(('PTRM input'!$O$147+'PTRM input'!$O$113)*$O$7)/A5taxstdlife))</f>
        <v>0</v>
      </c>
      <c r="BH542" s="105">
        <f>IF(A5taxstdlife="n/a","n/a",IF(BH$3&gt;(A5taxstdlife+$E542),(('PTRM input'!$O$147+'PTRM input'!$O$113)*$O$7)-SUM($O542:BG542),(('PTRM input'!$O$147+'PTRM input'!$O$113)*$O$7)/A5taxstdlife))</f>
        <v>0</v>
      </c>
      <c r="BI542" s="105">
        <f>IF(A5taxstdlife="n/a","n/a",IF(BI$3&gt;(A5taxstdlife+$E542),(('PTRM input'!$O$147+'PTRM input'!$O$113)*$O$7)-SUM($O542:BH542),(('PTRM input'!$O$147+'PTRM input'!$O$113)*$O$7)/A5taxstdlife))</f>
        <v>0</v>
      </c>
      <c r="BJ542" s="17"/>
      <c r="BK542" s="17"/>
      <c r="BL542" s="17"/>
      <c r="BM542" s="17"/>
    </row>
    <row r="543" spans="1:65" s="4" customFormat="1" ht="12.75" customHeight="1" outlineLevel="2">
      <c r="A543" s="237"/>
      <c r="B543" s="237"/>
      <c r="C543" s="597"/>
      <c r="D543" s="930"/>
      <c r="E543" s="168">
        <v>10</v>
      </c>
      <c r="F543" s="34"/>
      <c r="G543" s="184"/>
      <c r="H543" s="186"/>
      <c r="I543" s="186"/>
      <c r="J543" s="186"/>
      <c r="K543" s="186"/>
      <c r="L543" s="186"/>
      <c r="M543" s="186"/>
      <c r="N543" s="186"/>
      <c r="O543" s="186"/>
      <c r="P543" s="185"/>
      <c r="Q543" s="592">
        <f>IF(A5taxstdlife="n/a","n/a",IF(Q$3&gt;(A5taxstdlife+$E543),(('PTRM input'!$P$147+'PTRM input'!$P$113)*$P$7)-SUM($P543:P543),(('PTRM input'!$P$147+'PTRM input'!$P$113)*$P$7)/A5taxstdlife))</f>
        <v>0</v>
      </c>
      <c r="R543" s="592">
        <f>IF(A5taxstdlife="n/a","n/a",IF(R$3&gt;(A5taxstdlife+$E543),(('PTRM input'!$P$147+'PTRM input'!$P$113)*$P$7)-SUM($P543:Q543),(('PTRM input'!$P$147+'PTRM input'!$P$113)*$P$7)/A5taxstdlife))</f>
        <v>0</v>
      </c>
      <c r="S543" s="592">
        <f>IF(A5taxstdlife="n/a","n/a",IF(S$3&gt;(A5taxstdlife+$E543),(('PTRM input'!$P$147+'PTRM input'!$P$113)*$P$7)-SUM($P543:R543),(('PTRM input'!$P$147+'PTRM input'!$P$113)*$P$7)/A5taxstdlife))</f>
        <v>0</v>
      </c>
      <c r="T543" s="592">
        <f>IF(A5taxstdlife="n/a","n/a",IF(T$3&gt;(A5taxstdlife+$E543),(('PTRM input'!$P$147+'PTRM input'!$P$113)*$P$7)-SUM($P543:S543),(('PTRM input'!$P$147+'PTRM input'!$P$113)*$P$7)/A5taxstdlife))</f>
        <v>0</v>
      </c>
      <c r="U543" s="592">
        <f>IF(A5taxstdlife="n/a","n/a",IF(U$3&gt;(A5taxstdlife+$E543),(('PTRM input'!$P$147+'PTRM input'!$P$113)*$P$7)-SUM($P543:T543),(('PTRM input'!$P$147+'PTRM input'!$P$113)*$P$7)/A5taxstdlife))</f>
        <v>0</v>
      </c>
      <c r="V543" s="592">
        <f>IF(A5taxstdlife="n/a","n/a",IF(V$3&gt;(A5taxstdlife+$E543),(('PTRM input'!$P$147+'PTRM input'!$P$113)*$P$7)-SUM($P543:U543),(('PTRM input'!$P$147+'PTRM input'!$P$113)*$P$7)/A5taxstdlife))</f>
        <v>0</v>
      </c>
      <c r="W543" s="592">
        <f>IF(A5taxstdlife="n/a","n/a",IF(W$3&gt;(A5taxstdlife+$E543),(('PTRM input'!$P$147+'PTRM input'!$P$113)*$P$7)-SUM($P543:V543),(('PTRM input'!$P$147+'PTRM input'!$P$113)*$P$7)/A5taxstdlife))</f>
        <v>0</v>
      </c>
      <c r="X543" s="592">
        <f>IF(A5taxstdlife="n/a","n/a",IF(X$3&gt;(A5taxstdlife+$E543),(('PTRM input'!$P$147+'PTRM input'!$P$113)*$P$7)-SUM($P543:W543),(('PTRM input'!$P$147+'PTRM input'!$P$113)*$P$7)/A5taxstdlife))</f>
        <v>0</v>
      </c>
      <c r="Y543" s="592">
        <f>IF(A5taxstdlife="n/a","n/a",IF(Y$3&gt;(A5taxstdlife+$E543),(('PTRM input'!$P$147+'PTRM input'!$P$113)*$P$7)-SUM($P543:X543),(('PTRM input'!$P$147+'PTRM input'!$P$113)*$P$7)/A5taxstdlife))</f>
        <v>0</v>
      </c>
      <c r="Z543" s="592">
        <f>IF(A5taxstdlife="n/a","n/a",IF(Z$3&gt;(A5taxstdlife+$E543),(('PTRM input'!$P$147+'PTRM input'!$P$113)*$P$7)-SUM($P543:Y543),(('PTRM input'!$P$147+'PTRM input'!$P$113)*$P$7)/A5taxstdlife))</f>
        <v>0</v>
      </c>
      <c r="AA543" s="592">
        <f>IF(A5taxstdlife="n/a","n/a",IF(AA$3&gt;(A5taxstdlife+$E543),(('PTRM input'!$P$147+'PTRM input'!$P$113)*$P$7)-SUM($P543:Z543),(('PTRM input'!$P$147+'PTRM input'!$P$113)*$P$7)/A5taxstdlife))</f>
        <v>0</v>
      </c>
      <c r="AB543" s="592">
        <f>IF(A5taxstdlife="n/a","n/a",IF(AB$3&gt;(A5taxstdlife+$E543),(('PTRM input'!$P$147+'PTRM input'!$P$113)*$P$7)-SUM($P543:AA543),(('PTRM input'!$P$147+'PTRM input'!$P$113)*$P$7)/A5taxstdlife))</f>
        <v>0</v>
      </c>
      <c r="AC543" s="592">
        <f>IF(A5taxstdlife="n/a","n/a",IF(AC$3&gt;(A5taxstdlife+$E543),(('PTRM input'!$P$147+'PTRM input'!$P$113)*$P$7)-SUM($P543:AB543),(('PTRM input'!$P$147+'PTRM input'!$P$113)*$P$7)/A5taxstdlife))</f>
        <v>0</v>
      </c>
      <c r="AD543" s="592">
        <f>IF(A5taxstdlife="n/a","n/a",IF(AD$3&gt;(A5taxstdlife+$E543),(('PTRM input'!$P$147+'PTRM input'!$P$113)*$P$7)-SUM($P543:AC543),(('PTRM input'!$P$147+'PTRM input'!$P$113)*$P$7)/A5taxstdlife))</f>
        <v>0</v>
      </c>
      <c r="AE543" s="592">
        <f>IF(A5taxstdlife="n/a","n/a",IF(AE$3&gt;(A5taxstdlife+$E543),(('PTRM input'!$P$147+'PTRM input'!$P$113)*$P$7)-SUM($P543:AD543),(('PTRM input'!$P$147+'PTRM input'!$P$113)*$P$7)/A5taxstdlife))</f>
        <v>0</v>
      </c>
      <c r="AF543" s="592">
        <f>IF(A5taxstdlife="n/a","n/a",IF(AF$3&gt;(A5taxstdlife+$E543),(('PTRM input'!$P$147+'PTRM input'!$P$113)*$P$7)-SUM($P543:AE543),(('PTRM input'!$P$147+'PTRM input'!$P$113)*$P$7)/A5taxstdlife))</f>
        <v>0</v>
      </c>
      <c r="AG543" s="592">
        <f>IF(A5taxstdlife="n/a","n/a",IF(AG$3&gt;(A5taxstdlife+$E543),(('PTRM input'!$P$147+'PTRM input'!$P$113)*$P$7)-SUM($P543:AF543),(('PTRM input'!$P$147+'PTRM input'!$P$113)*$P$7)/A5taxstdlife))</f>
        <v>0</v>
      </c>
      <c r="AH543" s="592">
        <f>IF(A5taxstdlife="n/a","n/a",IF(AH$3&gt;(A5taxstdlife+$E543),(('PTRM input'!$P$147+'PTRM input'!$P$113)*$P$7)-SUM($P543:AG543),(('PTRM input'!$P$147+'PTRM input'!$P$113)*$P$7)/A5taxstdlife))</f>
        <v>0</v>
      </c>
      <c r="AI543" s="592">
        <f>IF(A5taxstdlife="n/a","n/a",IF(AI$3&gt;(A5taxstdlife+$E543),(('PTRM input'!$P$147+'PTRM input'!$P$113)*$P$7)-SUM($P543:AH543),(('PTRM input'!$P$147+'PTRM input'!$P$113)*$P$7)/A5taxstdlife))</f>
        <v>0</v>
      </c>
      <c r="AJ543" s="592">
        <f>IF(A5taxstdlife="n/a","n/a",IF(AJ$3&gt;(A5taxstdlife+$E543),(('PTRM input'!$P$147+'PTRM input'!$P$113)*$P$7)-SUM($P543:AI543),(('PTRM input'!$P$147+'PTRM input'!$P$113)*$P$7)/A5taxstdlife))</f>
        <v>0</v>
      </c>
      <c r="AK543" s="592">
        <f>IF(A5taxstdlife="n/a","n/a",IF(AK$3&gt;(A5taxstdlife+$E543),(('PTRM input'!$P$147+'PTRM input'!$P$113)*$P$7)-SUM($P543:AJ543),(('PTRM input'!$P$147+'PTRM input'!$P$113)*$P$7)/A5taxstdlife))</f>
        <v>0</v>
      </c>
      <c r="AL543" s="592">
        <f>IF(A5taxstdlife="n/a","n/a",IF(AL$3&gt;(A5taxstdlife+$E543),(('PTRM input'!$P$147+'PTRM input'!$P$113)*$P$7)-SUM($P543:AK543),(('PTRM input'!$P$147+'PTRM input'!$P$113)*$P$7)/A5taxstdlife))</f>
        <v>0</v>
      </c>
      <c r="AM543" s="592">
        <f>IF(A5taxstdlife="n/a","n/a",IF(AM$3&gt;(A5taxstdlife+$E543),(('PTRM input'!$P$147+'PTRM input'!$P$113)*$P$7)-SUM($P543:AL543),(('PTRM input'!$P$147+'PTRM input'!$P$113)*$P$7)/A5taxstdlife))</f>
        <v>0</v>
      </c>
      <c r="AN543" s="592">
        <f>IF(A5taxstdlife="n/a","n/a",IF(AN$3&gt;(A5taxstdlife+$E543),(('PTRM input'!$P$147+'PTRM input'!$P$113)*$P$7)-SUM($P543:AM543),(('PTRM input'!$P$147+'PTRM input'!$P$113)*$P$7)/A5taxstdlife))</f>
        <v>0</v>
      </c>
      <c r="AO543" s="592">
        <f>IF(A5taxstdlife="n/a","n/a",IF(AO$3&gt;(A5taxstdlife+$E543),(('PTRM input'!$P$147+'PTRM input'!$P$113)*$P$7)-SUM($P543:AN543),(('PTRM input'!$P$147+'PTRM input'!$P$113)*$P$7)/A5taxstdlife))</f>
        <v>0</v>
      </c>
      <c r="AP543" s="592">
        <f>IF(A5taxstdlife="n/a","n/a",IF(AP$3&gt;(A5taxstdlife+$E543),(('PTRM input'!$P$147+'PTRM input'!$P$113)*$P$7)-SUM($P543:AO543),(('PTRM input'!$P$147+'PTRM input'!$P$113)*$P$7)/A5taxstdlife))</f>
        <v>0</v>
      </c>
      <c r="AQ543" s="592">
        <f>IF(A5taxstdlife="n/a","n/a",IF(AQ$3&gt;(A5taxstdlife+$E543),(('PTRM input'!$P$147+'PTRM input'!$P$113)*$P$7)-SUM($P543:AP543),(('PTRM input'!$P$147+'PTRM input'!$P$113)*$P$7)/A5taxstdlife))</f>
        <v>0</v>
      </c>
      <c r="AR543" s="592">
        <f>IF(A5taxstdlife="n/a","n/a",IF(AR$3&gt;(A5taxstdlife+$E543),(('PTRM input'!$P$147+'PTRM input'!$P$113)*$P$7)-SUM($P543:AQ543),(('PTRM input'!$P$147+'PTRM input'!$P$113)*$P$7)/A5taxstdlife))</f>
        <v>0</v>
      </c>
      <c r="AS543" s="592">
        <f>IF(A5taxstdlife="n/a","n/a",IF(AS$3&gt;(A5taxstdlife+$E543),(('PTRM input'!$P$147+'PTRM input'!$P$113)*$P$7)-SUM($P543:AR543),(('PTRM input'!$P$147+'PTRM input'!$P$113)*$P$7)/A5taxstdlife))</f>
        <v>0</v>
      </c>
      <c r="AT543" s="592">
        <f>IF(A5taxstdlife="n/a","n/a",IF(AT$3&gt;(A5taxstdlife+$E543),(('PTRM input'!$P$147+'PTRM input'!$P$113)*$P$7)-SUM($P543:AS543),(('PTRM input'!$P$147+'PTRM input'!$P$113)*$P$7)/A5taxstdlife))</f>
        <v>0</v>
      </c>
      <c r="AU543" s="592">
        <f>IF(A5taxstdlife="n/a","n/a",IF(AU$3&gt;(A5taxstdlife+$E543),(('PTRM input'!$P$147+'PTRM input'!$P$113)*$P$7)-SUM($P543:AT543),(('PTRM input'!$P$147+'PTRM input'!$P$113)*$P$7)/A5taxstdlife))</f>
        <v>0</v>
      </c>
      <c r="AV543" s="592">
        <f>IF(A5taxstdlife="n/a","n/a",IF(AV$3&gt;(A5taxstdlife+$E543),(('PTRM input'!$P$147+'PTRM input'!$P$113)*$P$7)-SUM($P543:AU543),(('PTRM input'!$P$147+'PTRM input'!$P$113)*$P$7)/A5taxstdlife))</f>
        <v>0</v>
      </c>
      <c r="AW543" s="592">
        <f>IF(A5taxstdlife="n/a","n/a",IF(AW$3&gt;(A5taxstdlife+$E543),(('PTRM input'!$P$147+'PTRM input'!$P$113)*$P$7)-SUM($P543:AV543),(('PTRM input'!$P$147+'PTRM input'!$P$113)*$P$7)/A5taxstdlife))</f>
        <v>0</v>
      </c>
      <c r="AX543" s="592">
        <f>IF(A5taxstdlife="n/a","n/a",IF(AX$3&gt;(A5taxstdlife+$E543),(('PTRM input'!$P$147+'PTRM input'!$P$113)*$P$7)-SUM($P543:AW543),(('PTRM input'!$P$147+'PTRM input'!$P$113)*$P$7)/A5taxstdlife))</f>
        <v>0</v>
      </c>
      <c r="AY543" s="592">
        <f>IF(A5taxstdlife="n/a","n/a",IF(AY$3&gt;(A5taxstdlife+$E543),(('PTRM input'!$P$147+'PTRM input'!$P$113)*$P$7)-SUM($P543:AX543),(('PTRM input'!$P$147+'PTRM input'!$P$113)*$P$7)/A5taxstdlife))</f>
        <v>0</v>
      </c>
      <c r="AZ543" s="592">
        <f>IF(A5taxstdlife="n/a","n/a",IF(AZ$3&gt;(A5taxstdlife+$E543),(('PTRM input'!$P$147+'PTRM input'!$P$113)*$P$7)-SUM($P543:AY543),(('PTRM input'!$P$147+'PTRM input'!$P$113)*$P$7)/A5taxstdlife))</f>
        <v>0</v>
      </c>
      <c r="BA543" s="592">
        <f>IF(A5taxstdlife="n/a","n/a",IF(BA$3&gt;(A5taxstdlife+$E543),(('PTRM input'!$P$147+'PTRM input'!$P$113)*$P$7)-SUM($P543:AZ543),(('PTRM input'!$P$147+'PTRM input'!$P$113)*$P$7)/A5taxstdlife))</f>
        <v>0</v>
      </c>
      <c r="BB543" s="592">
        <f>IF(A5taxstdlife="n/a","n/a",IF(BB$3&gt;(A5taxstdlife+$E543),(('PTRM input'!$P$147+'PTRM input'!$P$113)*$P$7)-SUM($P543:BA543),(('PTRM input'!$P$147+'PTRM input'!$P$113)*$P$7)/A5taxstdlife))</f>
        <v>0</v>
      </c>
      <c r="BC543" s="592">
        <f>IF(A5taxstdlife="n/a","n/a",IF(BC$3&gt;(A5taxstdlife+$E543),(('PTRM input'!$P$147+'PTRM input'!$P$113)*$P$7)-SUM($P543:BB543),(('PTRM input'!$P$147+'PTRM input'!$P$113)*$P$7)/A5taxstdlife))</f>
        <v>0</v>
      </c>
      <c r="BD543" s="592">
        <f>IF(A5taxstdlife="n/a","n/a",IF(BD$3&gt;(A5taxstdlife+$E543),(('PTRM input'!$P$147+'PTRM input'!$P$113)*$P$7)-SUM($P543:BC543),(('PTRM input'!$P$147+'PTRM input'!$P$113)*$P$7)/A5taxstdlife))</f>
        <v>0</v>
      </c>
      <c r="BE543" s="592">
        <f>IF(A5taxstdlife="n/a","n/a",IF(BE$3&gt;(A5taxstdlife+$E543),(('PTRM input'!$P$147+'PTRM input'!$P$113)*$P$7)-SUM($P543:BD543),(('PTRM input'!$P$147+'PTRM input'!$P$113)*$P$7)/A5taxstdlife))</f>
        <v>0</v>
      </c>
      <c r="BF543" s="592">
        <f>IF(A5taxstdlife="n/a","n/a",IF(BF$3&gt;(A5taxstdlife+$E543),(('PTRM input'!$P$147+'PTRM input'!$P$113)*$P$7)-SUM($P543:BE543),(('PTRM input'!$P$147+'PTRM input'!$P$113)*$P$7)/A5taxstdlife))</f>
        <v>0</v>
      </c>
      <c r="BG543" s="592">
        <f>IF(A5taxstdlife="n/a","n/a",IF(BG$3&gt;(A5taxstdlife+$E543),(('PTRM input'!$P$147+'PTRM input'!$P$113)*$P$7)-SUM($P543:BF543),(('PTRM input'!$P$147+'PTRM input'!$P$113)*$P$7)/A5taxstdlife))</f>
        <v>0</v>
      </c>
      <c r="BH543" s="592">
        <f>IF(A5taxstdlife="n/a","n/a",IF(BH$3&gt;(A5taxstdlife+$E543),(('PTRM input'!$P$147+'PTRM input'!$P$113)*$P$7)-SUM($P543:BG543),(('PTRM input'!$P$147+'PTRM input'!$P$113)*$P$7)/A5taxstdlife))</f>
        <v>0</v>
      </c>
      <c r="BI543" s="592">
        <f>IF(A5taxstdlife="n/a","n/a",IF(BI$3&gt;(A5taxstdlife+$E543),(('PTRM input'!$P$147+'PTRM input'!$P$113)*$P$7)-SUM($P543:BH543),(('PTRM input'!$P$147+'PTRM input'!$P$113)*$P$7)/A5taxstdlife))</f>
        <v>0</v>
      </c>
      <c r="BJ543" s="237"/>
      <c r="BK543" s="237"/>
      <c r="BL543" s="237"/>
      <c r="BM543" s="237"/>
    </row>
    <row r="544" spans="1:65" s="4" customFormat="1" ht="12.75" customHeight="1" outlineLevel="1">
      <c r="A544" s="237"/>
      <c r="B544" s="237"/>
      <c r="C544" s="597" t="str">
        <f>Asset5</f>
        <v>SCADA/Network control</v>
      </c>
      <c r="D544" s="237"/>
      <c r="E544" s="237"/>
      <c r="F544" s="598"/>
      <c r="G544" s="593">
        <f t="shared" ref="G544:AL544" si="114">SUM(G532:G543)</f>
        <v>4.0955788268550979</v>
      </c>
      <c r="H544" s="593">
        <f t="shared" si="114"/>
        <v>4.7041691518210351</v>
      </c>
      <c r="I544" s="593">
        <f t="shared" si="114"/>
        <v>6.6110506196013255</v>
      </c>
      <c r="J544" s="593">
        <f t="shared" si="114"/>
        <v>11.51573389881437</v>
      </c>
      <c r="K544" s="593">
        <f t="shared" si="114"/>
        <v>14.984090568451021</v>
      </c>
      <c r="L544" s="593">
        <f t="shared" si="114"/>
        <v>15.901565336479454</v>
      </c>
      <c r="M544" s="593">
        <f t="shared" si="114"/>
        <v>15.901565336479454</v>
      </c>
      <c r="N544" s="593">
        <f t="shared" si="114"/>
        <v>13.795609924007303</v>
      </c>
      <c r="O544" s="593">
        <f t="shared" si="114"/>
        <v>11.805986509624356</v>
      </c>
      <c r="P544" s="593">
        <f t="shared" si="114"/>
        <v>11.805986509624356</v>
      </c>
      <c r="Q544" s="593">
        <f t="shared" si="114"/>
        <v>11.805986509624356</v>
      </c>
      <c r="R544" s="593">
        <f t="shared" si="114"/>
        <v>11.19739618465842</v>
      </c>
      <c r="S544" s="593">
        <f t="shared" si="114"/>
        <v>9.2905147168781284</v>
      </c>
      <c r="T544" s="593">
        <f t="shared" si="114"/>
        <v>4.3858314376650771</v>
      </c>
      <c r="U544" s="593">
        <f t="shared" si="114"/>
        <v>0.91747476802843198</v>
      </c>
      <c r="V544" s="593">
        <f t="shared" si="114"/>
        <v>-1.7763568394002505E-15</v>
      </c>
      <c r="W544" s="593">
        <f t="shared" si="114"/>
        <v>0</v>
      </c>
      <c r="X544" s="593">
        <f t="shared" si="114"/>
        <v>0</v>
      </c>
      <c r="Y544" s="593">
        <f t="shared" si="114"/>
        <v>0</v>
      </c>
      <c r="Z544" s="593">
        <f t="shared" si="114"/>
        <v>0</v>
      </c>
      <c r="AA544" s="593">
        <f t="shared" si="114"/>
        <v>0</v>
      </c>
      <c r="AB544" s="593">
        <f t="shared" si="114"/>
        <v>0</v>
      </c>
      <c r="AC544" s="593">
        <f t="shared" si="114"/>
        <v>0</v>
      </c>
      <c r="AD544" s="593">
        <f t="shared" si="114"/>
        <v>0</v>
      </c>
      <c r="AE544" s="593">
        <f t="shared" si="114"/>
        <v>0</v>
      </c>
      <c r="AF544" s="593">
        <f t="shared" si="114"/>
        <v>0</v>
      </c>
      <c r="AG544" s="593">
        <f t="shared" si="114"/>
        <v>0</v>
      </c>
      <c r="AH544" s="593">
        <f t="shared" si="114"/>
        <v>0</v>
      </c>
      <c r="AI544" s="593">
        <f t="shared" si="114"/>
        <v>0</v>
      </c>
      <c r="AJ544" s="593">
        <f t="shared" si="114"/>
        <v>0</v>
      </c>
      <c r="AK544" s="593">
        <f t="shared" si="114"/>
        <v>0</v>
      </c>
      <c r="AL544" s="593">
        <f t="shared" si="114"/>
        <v>0</v>
      </c>
      <c r="AM544" s="593">
        <f t="shared" ref="AM544:BI544" si="115">SUM(AM532:AM543)</f>
        <v>0</v>
      </c>
      <c r="AN544" s="593">
        <f t="shared" si="115"/>
        <v>0</v>
      </c>
      <c r="AO544" s="593">
        <f t="shared" si="115"/>
        <v>0</v>
      </c>
      <c r="AP544" s="593">
        <f t="shared" si="115"/>
        <v>0</v>
      </c>
      <c r="AQ544" s="593">
        <f t="shared" si="115"/>
        <v>0</v>
      </c>
      <c r="AR544" s="593">
        <f t="shared" si="115"/>
        <v>0</v>
      </c>
      <c r="AS544" s="593">
        <f t="shared" si="115"/>
        <v>0</v>
      </c>
      <c r="AT544" s="593">
        <f t="shared" si="115"/>
        <v>0</v>
      </c>
      <c r="AU544" s="593">
        <f t="shared" si="115"/>
        <v>0</v>
      </c>
      <c r="AV544" s="593">
        <f t="shared" si="115"/>
        <v>0</v>
      </c>
      <c r="AW544" s="593">
        <f t="shared" si="115"/>
        <v>0</v>
      </c>
      <c r="AX544" s="593">
        <f t="shared" si="115"/>
        <v>0</v>
      </c>
      <c r="AY544" s="593">
        <f t="shared" si="115"/>
        <v>0</v>
      </c>
      <c r="AZ544" s="593">
        <f t="shared" si="115"/>
        <v>0</v>
      </c>
      <c r="BA544" s="593">
        <f t="shared" si="115"/>
        <v>0</v>
      </c>
      <c r="BB544" s="593">
        <f t="shared" si="115"/>
        <v>0</v>
      </c>
      <c r="BC544" s="593">
        <f t="shared" si="115"/>
        <v>0</v>
      </c>
      <c r="BD544" s="593">
        <f t="shared" si="115"/>
        <v>0</v>
      </c>
      <c r="BE544" s="593">
        <f t="shared" si="115"/>
        <v>0</v>
      </c>
      <c r="BF544" s="593">
        <f t="shared" si="115"/>
        <v>0</v>
      </c>
      <c r="BG544" s="593">
        <f t="shared" si="115"/>
        <v>0</v>
      </c>
      <c r="BH544" s="593">
        <f t="shared" si="115"/>
        <v>0</v>
      </c>
      <c r="BI544" s="593">
        <f t="shared" si="115"/>
        <v>0</v>
      </c>
      <c r="BJ544" s="237"/>
      <c r="BK544" s="237"/>
      <c r="BL544" s="237"/>
      <c r="BM544" s="237"/>
    </row>
    <row r="545" spans="1:65" s="4" customFormat="1" ht="12.75" customHeight="1" outlineLevel="2">
      <c r="A545" s="237"/>
      <c r="B545" s="599" t="str">
        <f>C557</f>
        <v>Non-network general assets - IT</v>
      </c>
      <c r="C545" s="487"/>
      <c r="D545" s="600" t="s">
        <v>58</v>
      </c>
      <c r="E545" s="487"/>
      <c r="F545" s="601"/>
      <c r="G545" s="594">
        <f>IF(G$3&gt;A6taxremlife,A6taxvalue-SUM($F545:F545),IF(A6taxremlife="N/A","n/a",A6taxvalue/A6taxremlife))</f>
        <v>16.606758340350197</v>
      </c>
      <c r="H545" s="594">
        <f>IF(H$3&gt;A6taxremlife,A6taxvalue-SUM($F545:G545),IF(A6taxremlife="N/A","n/a",A6taxvalue/A6taxremlife))</f>
        <v>16.606758340350197</v>
      </c>
      <c r="I545" s="594">
        <f>IF(I$3&gt;A6taxremlife,A6taxvalue-SUM($F545:H545),IF(A6taxremlife="N/A","n/a",A6taxvalue/A6taxremlife))</f>
        <v>16.606758340350197</v>
      </c>
      <c r="J545" s="594">
        <f>IF(J$3&gt;A6taxremlife,A6taxvalue-SUM($F545:I545),IF(A6taxremlife="N/A","n/a",A6taxvalue/A6taxremlife))</f>
        <v>4.1983773705758622</v>
      </c>
      <c r="K545" s="594">
        <f>IF(K$3&gt;A6taxremlife,A6taxvalue-SUM($F545:J545),IF(A6taxremlife="N/A","n/a",A6taxvalue/A6taxremlife))</f>
        <v>0</v>
      </c>
      <c r="L545" s="594">
        <f>IF(L$3&gt;A6taxremlife,A6taxvalue-SUM($F545:K545),IF(A6taxremlife="N/A","n/a",A6taxvalue/A6taxremlife))</f>
        <v>0</v>
      </c>
      <c r="M545" s="594">
        <f>IF(M$3&gt;A6taxremlife,A6taxvalue-SUM($F545:L545),IF(A6taxremlife="N/A","n/a",A6taxvalue/A6taxremlife))</f>
        <v>0</v>
      </c>
      <c r="N545" s="594">
        <f>IF(N$3&gt;A6taxremlife,A6taxvalue-SUM($F545:M545),IF(A6taxremlife="N/A","n/a",A6taxvalue/A6taxremlife))</f>
        <v>0</v>
      </c>
      <c r="O545" s="594">
        <f>IF(O$3&gt;A6taxremlife,A6taxvalue-SUM($F545:N545),IF(A6taxremlife="N/A","n/a",A6taxvalue/A6taxremlife))</f>
        <v>0</v>
      </c>
      <c r="P545" s="594">
        <f>IF(P$3&gt;A6taxremlife,A6taxvalue-SUM($F545:O545),IF(A6taxremlife="N/A","n/a",A6taxvalue/A6taxremlife))</f>
        <v>0</v>
      </c>
      <c r="Q545" s="594">
        <f>IF(Q$3&gt;A6taxremlife,A6taxvalue-SUM($F545:P545),IF(A6taxremlife="N/A","n/a",A6taxvalue/A6taxremlife))</f>
        <v>0</v>
      </c>
      <c r="R545" s="594">
        <f>IF(R$3&gt;A6taxremlife,A6taxvalue-SUM($F545:Q545),IF(A6taxremlife="N/A","n/a",A6taxvalue/A6taxremlife))</f>
        <v>0</v>
      </c>
      <c r="S545" s="594">
        <f>IF(S$3&gt;A6taxremlife,A6taxvalue-SUM($F545:R545),IF(A6taxremlife="N/A","n/a",A6taxvalue/A6taxremlife))</f>
        <v>0</v>
      </c>
      <c r="T545" s="594">
        <f>IF(T$3&gt;A6taxremlife,A6taxvalue-SUM($F545:S545),IF(A6taxremlife="N/A","n/a",A6taxvalue/A6taxremlife))</f>
        <v>0</v>
      </c>
      <c r="U545" s="594">
        <f>IF(U$3&gt;A6taxremlife,A6taxvalue-SUM($F545:T545),IF(A6taxremlife="N/A","n/a",A6taxvalue/A6taxremlife))</f>
        <v>0</v>
      </c>
      <c r="V545" s="594">
        <f>IF(V$3&gt;A6taxremlife,A6taxvalue-SUM($F545:U545),IF(A6taxremlife="N/A","n/a",A6taxvalue/A6taxremlife))</f>
        <v>0</v>
      </c>
      <c r="W545" s="594">
        <f>IF(W$3&gt;A6taxremlife,A6taxvalue-SUM($F545:V545),IF(A6taxremlife="N/A","n/a",A6taxvalue/A6taxremlife))</f>
        <v>0</v>
      </c>
      <c r="X545" s="594">
        <f>IF(X$3&gt;A6taxremlife,A6taxvalue-SUM($F545:W545),IF(A6taxremlife="N/A","n/a",A6taxvalue/A6taxremlife))</f>
        <v>0</v>
      </c>
      <c r="Y545" s="594">
        <f>IF(Y$3&gt;A6taxremlife,A6taxvalue-SUM($F545:X545),IF(A6taxremlife="N/A","n/a",A6taxvalue/A6taxremlife))</f>
        <v>0</v>
      </c>
      <c r="Z545" s="594">
        <f>IF(Z$3&gt;A6taxremlife,A6taxvalue-SUM($F545:Y545),IF(A6taxremlife="N/A","n/a",A6taxvalue/A6taxremlife))</f>
        <v>0</v>
      </c>
      <c r="AA545" s="594">
        <f>IF(AA$3&gt;A6taxremlife,A6taxvalue-SUM($F545:Z545),IF(A6taxremlife="N/A","n/a",A6taxvalue/A6taxremlife))</f>
        <v>0</v>
      </c>
      <c r="AB545" s="594">
        <f>IF(AB$3&gt;A6taxremlife,A6taxvalue-SUM($F545:AA545),IF(A6taxremlife="N/A","n/a",A6taxvalue/A6taxremlife))</f>
        <v>0</v>
      </c>
      <c r="AC545" s="594">
        <f>IF(AC$3&gt;A6taxremlife,A6taxvalue-SUM($F545:AB545),IF(A6taxremlife="N/A","n/a",A6taxvalue/A6taxremlife))</f>
        <v>0</v>
      </c>
      <c r="AD545" s="594">
        <f>IF(AD$3&gt;A6taxremlife,A6taxvalue-SUM($F545:AC545),IF(A6taxremlife="N/A","n/a",A6taxvalue/A6taxremlife))</f>
        <v>0</v>
      </c>
      <c r="AE545" s="594">
        <f>IF(AE$3&gt;A6taxremlife,A6taxvalue-SUM($F545:AD545),IF(A6taxremlife="N/A","n/a",A6taxvalue/A6taxremlife))</f>
        <v>0</v>
      </c>
      <c r="AF545" s="594">
        <f>IF(AF$3&gt;A6taxremlife,A6taxvalue-SUM($F545:AE545),IF(A6taxremlife="N/A","n/a",A6taxvalue/A6taxremlife))</f>
        <v>0</v>
      </c>
      <c r="AG545" s="594">
        <f>IF(AG$3&gt;A6taxremlife,A6taxvalue-SUM($F545:AF545),IF(A6taxremlife="N/A","n/a",A6taxvalue/A6taxremlife))</f>
        <v>0</v>
      </c>
      <c r="AH545" s="594">
        <f>IF(AH$3&gt;A6taxremlife,A6taxvalue-SUM($F545:AG545),IF(A6taxremlife="N/A","n/a",A6taxvalue/A6taxremlife))</f>
        <v>0</v>
      </c>
      <c r="AI545" s="594">
        <f>IF(AI$3&gt;A6taxremlife,A6taxvalue-SUM($F545:AH545),IF(A6taxremlife="N/A","n/a",A6taxvalue/A6taxremlife))</f>
        <v>0</v>
      </c>
      <c r="AJ545" s="594">
        <f>IF(AJ$3&gt;A6taxremlife,A6taxvalue-SUM($F545:AI545),IF(A6taxremlife="N/A","n/a",A6taxvalue/A6taxremlife))</f>
        <v>0</v>
      </c>
      <c r="AK545" s="594">
        <f>IF(AK$3&gt;A6taxremlife,A6taxvalue-SUM($F545:AJ545),IF(A6taxremlife="N/A","n/a",A6taxvalue/A6taxremlife))</f>
        <v>0</v>
      </c>
      <c r="AL545" s="594">
        <f>IF(AL$3&gt;A6taxremlife,A6taxvalue-SUM($F545:AK545),IF(A6taxremlife="N/A","n/a",A6taxvalue/A6taxremlife))</f>
        <v>0</v>
      </c>
      <c r="AM545" s="594">
        <f>IF(AM$3&gt;A6taxremlife,A6taxvalue-SUM($F545:AL545),IF(A6taxremlife="N/A","n/a",A6taxvalue/A6taxremlife))</f>
        <v>0</v>
      </c>
      <c r="AN545" s="594">
        <f>IF(AN$3&gt;A6taxremlife,A6taxvalue-SUM($F545:AM545),IF(A6taxremlife="N/A","n/a",A6taxvalue/A6taxremlife))</f>
        <v>0</v>
      </c>
      <c r="AO545" s="594">
        <f>IF(AO$3&gt;A6taxremlife,A6taxvalue-SUM($F545:AN545),IF(A6taxremlife="N/A","n/a",A6taxvalue/A6taxremlife))</f>
        <v>0</v>
      </c>
      <c r="AP545" s="594">
        <f>IF(AP$3&gt;A6taxremlife,A6taxvalue-SUM($F545:AO545),IF(A6taxremlife="N/A","n/a",A6taxvalue/A6taxremlife))</f>
        <v>0</v>
      </c>
      <c r="AQ545" s="594">
        <f>IF(AQ$3&gt;A6taxremlife,A6taxvalue-SUM($F545:AP545),IF(A6taxremlife="N/A","n/a",A6taxvalue/A6taxremlife))</f>
        <v>0</v>
      </c>
      <c r="AR545" s="594">
        <f>IF(AR$3&gt;A6taxremlife,A6taxvalue-SUM($F545:AQ545),IF(A6taxremlife="N/A","n/a",A6taxvalue/A6taxremlife))</f>
        <v>0</v>
      </c>
      <c r="AS545" s="594">
        <f>IF(AS$3&gt;A6taxremlife,A6taxvalue-SUM($F545:AR545),IF(A6taxremlife="N/A","n/a",A6taxvalue/A6taxremlife))</f>
        <v>0</v>
      </c>
      <c r="AT545" s="594">
        <f>IF(AT$3&gt;A6taxremlife,A6taxvalue-SUM($F545:AS545),IF(A6taxremlife="N/A","n/a",A6taxvalue/A6taxremlife))</f>
        <v>0</v>
      </c>
      <c r="AU545" s="594">
        <f>IF(AU$3&gt;A6taxremlife,A6taxvalue-SUM($F545:AT545),IF(A6taxremlife="N/A","n/a",A6taxvalue/A6taxremlife))</f>
        <v>0</v>
      </c>
      <c r="AV545" s="594">
        <f>IF(AV$3&gt;A6taxremlife,A6taxvalue-SUM($F545:AU545),IF(A6taxremlife="N/A","n/a",A6taxvalue/A6taxremlife))</f>
        <v>0</v>
      </c>
      <c r="AW545" s="594">
        <f>IF(AW$3&gt;A6taxremlife,A6taxvalue-SUM($F545:AV545),IF(A6taxremlife="N/A","n/a",A6taxvalue/A6taxremlife))</f>
        <v>0</v>
      </c>
      <c r="AX545" s="594">
        <f>IF(AX$3&gt;A6taxremlife,A6taxvalue-SUM($F545:AW545),IF(A6taxremlife="N/A","n/a",A6taxvalue/A6taxremlife))</f>
        <v>0</v>
      </c>
      <c r="AY545" s="594">
        <f>IF(AY$3&gt;A6taxremlife,A6taxvalue-SUM($F545:AX545),IF(A6taxremlife="N/A","n/a",A6taxvalue/A6taxremlife))</f>
        <v>0</v>
      </c>
      <c r="AZ545" s="594">
        <f>IF(AZ$3&gt;A6taxremlife,A6taxvalue-SUM($F545:AY545),IF(A6taxremlife="N/A","n/a",A6taxvalue/A6taxremlife))</f>
        <v>0</v>
      </c>
      <c r="BA545" s="594">
        <f>IF(BA$3&gt;A6taxremlife,A6taxvalue-SUM($F545:AZ545),IF(A6taxremlife="N/A","n/a",A6taxvalue/A6taxremlife))</f>
        <v>0</v>
      </c>
      <c r="BB545" s="594">
        <f>IF(BB$3&gt;A6taxremlife,A6taxvalue-SUM($F545:BA545),IF(A6taxremlife="N/A","n/a",A6taxvalue/A6taxremlife))</f>
        <v>0</v>
      </c>
      <c r="BC545" s="594">
        <f>IF(BC$3&gt;A6taxremlife,A6taxvalue-SUM($F545:BB545),IF(A6taxremlife="N/A","n/a",A6taxvalue/A6taxremlife))</f>
        <v>0</v>
      </c>
      <c r="BD545" s="594">
        <f>IF(BD$3&gt;A6taxremlife,A6taxvalue-SUM($F545:BC545),IF(A6taxremlife="N/A","n/a",A6taxvalue/A6taxremlife))</f>
        <v>0</v>
      </c>
      <c r="BE545" s="594">
        <f>IF(BE$3&gt;A6taxremlife,A6taxvalue-SUM($F545:BD545),IF(A6taxremlife="N/A","n/a",A6taxvalue/A6taxremlife))</f>
        <v>0</v>
      </c>
      <c r="BF545" s="594">
        <f>IF(BF$3&gt;A6taxremlife,A6taxvalue-SUM($F545:BE545),IF(A6taxremlife="N/A","n/a",A6taxvalue/A6taxremlife))</f>
        <v>0</v>
      </c>
      <c r="BG545" s="594">
        <f>IF(BG$3&gt;A6taxremlife,A6taxvalue-SUM($F545:BF545),IF(A6taxremlife="N/A","n/a",A6taxvalue/A6taxremlife))</f>
        <v>0</v>
      </c>
      <c r="BH545" s="594">
        <f>IF(BH$3&gt;A6taxremlife,A6taxvalue-SUM($F545:BG545),IF(A6taxremlife="N/A","n/a",A6taxvalue/A6taxremlife))</f>
        <v>0</v>
      </c>
      <c r="BI545" s="594">
        <f>IF(BI$3&gt;A6taxremlife,A6taxvalue-SUM($F545:BH545),IF(A6taxremlife="N/A","n/a",A6taxvalue/A6taxremlife))</f>
        <v>0</v>
      </c>
      <c r="BJ545" s="237"/>
      <c r="BK545" s="237"/>
      <c r="BL545" s="237"/>
      <c r="BM545" s="237"/>
    </row>
    <row r="546" spans="1:65" s="4" customFormat="1" ht="12.75" customHeight="1" outlineLevel="2">
      <c r="A546" s="237"/>
      <c r="B546" s="237"/>
      <c r="C546" s="597"/>
      <c r="D546" s="930" t="s">
        <v>326</v>
      </c>
      <c r="E546" s="167">
        <v>0</v>
      </c>
      <c r="F546" s="34"/>
      <c r="G546" s="105"/>
      <c r="H546" s="105"/>
      <c r="I546" s="105"/>
      <c r="J546" s="105"/>
      <c r="K546" s="105"/>
      <c r="L546" s="105"/>
      <c r="M546" s="105"/>
      <c r="N546" s="105"/>
      <c r="O546" s="105"/>
      <c r="P546" s="105"/>
      <c r="Q546" s="592"/>
      <c r="R546" s="592"/>
      <c r="S546" s="592"/>
      <c r="T546" s="592"/>
      <c r="U546" s="592"/>
      <c r="V546" s="592"/>
      <c r="W546" s="592"/>
      <c r="X546" s="592"/>
      <c r="Y546" s="592"/>
      <c r="Z546" s="592"/>
      <c r="AA546" s="592"/>
      <c r="AB546" s="592"/>
      <c r="AC546" s="592"/>
      <c r="AD546" s="592"/>
      <c r="AE546" s="592"/>
      <c r="AF546" s="592"/>
      <c r="AG546" s="592"/>
      <c r="AH546" s="592"/>
      <c r="AI546" s="592"/>
      <c r="AJ546" s="592"/>
      <c r="AK546" s="592"/>
      <c r="AL546" s="592"/>
      <c r="AM546" s="592"/>
      <c r="AN546" s="592"/>
      <c r="AO546" s="592"/>
      <c r="AP546" s="592"/>
      <c r="AQ546" s="592"/>
      <c r="AR546" s="592"/>
      <c r="AS546" s="592"/>
      <c r="AT546" s="592"/>
      <c r="AU546" s="592"/>
      <c r="AV546" s="592"/>
      <c r="AW546" s="592"/>
      <c r="AX546" s="592"/>
      <c r="AY546" s="592"/>
      <c r="AZ546" s="592"/>
      <c r="BA546" s="592"/>
      <c r="BB546" s="592"/>
      <c r="BC546" s="592"/>
      <c r="BD546" s="592"/>
      <c r="BE546" s="592"/>
      <c r="BF546" s="592"/>
      <c r="BG546" s="592"/>
      <c r="BH546" s="592"/>
      <c r="BI546" s="592"/>
      <c r="BJ546" s="237"/>
      <c r="BK546" s="237"/>
      <c r="BL546" s="237"/>
      <c r="BM546" s="237"/>
    </row>
    <row r="547" spans="1:65" s="4" customFormat="1" ht="12.75" customHeight="1" outlineLevel="2">
      <c r="A547" s="237"/>
      <c r="B547" s="237"/>
      <c r="C547" s="597"/>
      <c r="D547" s="930"/>
      <c r="E547" s="167">
        <v>1</v>
      </c>
      <c r="F547" s="34"/>
      <c r="G547" s="183"/>
      <c r="H547" s="105">
        <f>IF(A6taxstdlife="n/a","n/a",IF(H$3&gt;(A6taxstdlife+$E547),(('PTRM input'!$G$148+'PTRM input'!$G$114)*$G$7)-SUM($G547:G547),(('PTRM input'!$G$148+'PTRM input'!$G$114)*$G$7)/A6taxstdlife))</f>
        <v>10.193082015398542</v>
      </c>
      <c r="I547" s="105">
        <f>IF(A6taxstdlife="n/a","n/a",IF(I$3&gt;(A6taxstdlife+$E547),(('PTRM input'!$G$148+'PTRM input'!$G$114)*$G$7)-SUM($G547:H547),(('PTRM input'!$G$148+'PTRM input'!$G$114)*$G$7)/A6taxstdlife))</f>
        <v>10.193082015398542</v>
      </c>
      <c r="J547" s="105">
        <f>IF(A6taxstdlife="n/a","n/a",IF(J$3&gt;(A6taxstdlife+$E547),(('PTRM input'!$G$148+'PTRM input'!$G$114)*$G$7)-SUM($G547:I547),(('PTRM input'!$G$148+'PTRM input'!$G$114)*$G$7)/A6taxstdlife))</f>
        <v>10.193082015398542</v>
      </c>
      <c r="K547" s="105">
        <f>IF(A6taxstdlife="n/a","n/a",IF(K$3&gt;(A6taxstdlife+$E547),(('PTRM input'!$G$148+'PTRM input'!$G$114)*$G$7)-SUM($G547:J547),(('PTRM input'!$G$148+'PTRM input'!$G$114)*$G$7)/A6taxstdlife))</f>
        <v>10.193082015398542</v>
      </c>
      <c r="L547" s="105">
        <f>IF(A6taxstdlife="n/a","n/a",IF(L$3&gt;(A6taxstdlife+$E547),(('PTRM input'!$G$148+'PTRM input'!$G$114)*$G$7)-SUM($G547:K547),(('PTRM input'!$G$148+'PTRM input'!$G$114)*$G$7)/A6taxstdlife))</f>
        <v>0</v>
      </c>
      <c r="M547" s="105">
        <f>IF(A6taxstdlife="n/a","n/a",IF(M$3&gt;(A6taxstdlife+$E547),(('PTRM input'!$G$148+'PTRM input'!$G$114)*$G$7)-SUM($G547:L547),(('PTRM input'!$G$148+'PTRM input'!$G$114)*$G$7)/A6taxstdlife))</f>
        <v>0</v>
      </c>
      <c r="N547" s="105">
        <f>IF(A6taxstdlife="n/a","n/a",IF(N$3&gt;(A6taxstdlife+$E547),(('PTRM input'!$G$148+'PTRM input'!$G$114)*$G$7)-SUM($G547:M547),(('PTRM input'!$G$148+'PTRM input'!$G$114)*$G$7)/A6taxstdlife))</f>
        <v>0</v>
      </c>
      <c r="O547" s="105">
        <f>IF(A6taxstdlife="n/a","n/a",IF(O$3&gt;(A6taxstdlife+$E547),(('PTRM input'!$G$148+'PTRM input'!$G$114)*$G$7)-SUM($G547:N547),(('PTRM input'!$G$148+'PTRM input'!$G$114)*$G$7)/A6taxstdlife))</f>
        <v>0</v>
      </c>
      <c r="P547" s="105">
        <f>IF(A6taxstdlife="n/a","n/a",IF(P$3&gt;(A6taxstdlife+$E547),(('PTRM input'!$G$148+'PTRM input'!$G$114)*$G$7)-SUM($G547:O547),(('PTRM input'!$G$148+'PTRM input'!$G$114)*$G$7)/A6taxstdlife))</f>
        <v>0</v>
      </c>
      <c r="Q547" s="592">
        <f>IF(A6taxstdlife="n/a","n/a",IF(Q$3&gt;(A6taxstdlife+$E547),(('PTRM input'!$G$148+'PTRM input'!$G$114)*$G$7)-SUM($G547:P547),(('PTRM input'!$G$148+'PTRM input'!$G$114)*$G$7)/A6taxstdlife))</f>
        <v>0</v>
      </c>
      <c r="R547" s="592">
        <f>IF(A6taxstdlife="n/a","n/a",IF(R$3&gt;(A6taxstdlife+$E547),(('PTRM input'!$G$148+'PTRM input'!$G$114)*$G$7)-SUM($G547:Q547),(('PTRM input'!$G$148+'PTRM input'!$G$114)*$G$7)/A6taxstdlife))</f>
        <v>0</v>
      </c>
      <c r="S547" s="592">
        <f>IF(A6taxstdlife="n/a","n/a",IF(S$3&gt;(A6taxstdlife+$E547),(('PTRM input'!$G$148+'PTRM input'!$G$114)*$G$7)-SUM($G547:R547),(('PTRM input'!$G$148+'PTRM input'!$G$114)*$G$7)/A6taxstdlife))</f>
        <v>0</v>
      </c>
      <c r="T547" s="592">
        <f>IF(A6taxstdlife="n/a","n/a",IF(T$3&gt;(A6taxstdlife+$E547),(('PTRM input'!$G$148+'PTRM input'!$G$114)*$G$7)-SUM($G547:S547),(('PTRM input'!$G$148+'PTRM input'!$G$114)*$G$7)/A6taxstdlife))</f>
        <v>0</v>
      </c>
      <c r="U547" s="592">
        <f>IF(A6taxstdlife="n/a","n/a",IF(U$3&gt;(A6taxstdlife+$E547),(('PTRM input'!$G$148+'PTRM input'!$G$114)*$G$7)-SUM($G547:T547),(('PTRM input'!$G$148+'PTRM input'!$G$114)*$G$7)/A6taxstdlife))</f>
        <v>0</v>
      </c>
      <c r="V547" s="592">
        <f>IF(A6taxstdlife="n/a","n/a",IF(V$3&gt;(A6taxstdlife+$E547),(('PTRM input'!$G$148+'PTRM input'!$G$114)*$G$7)-SUM($G547:U547),(('PTRM input'!$G$148+'PTRM input'!$G$114)*$G$7)/A6taxstdlife))</f>
        <v>0</v>
      </c>
      <c r="W547" s="592">
        <f>IF(A6taxstdlife="n/a","n/a",IF(W$3&gt;(A6taxstdlife+$E547),(('PTRM input'!$G$148+'PTRM input'!$G$114)*$G$7)-SUM($G547:V547),(('PTRM input'!$G$148+'PTRM input'!$G$114)*$G$7)/A6taxstdlife))</f>
        <v>0</v>
      </c>
      <c r="X547" s="592">
        <f>IF(A6taxstdlife="n/a","n/a",IF(X$3&gt;(A6taxstdlife+$E547),(('PTRM input'!$G$148+'PTRM input'!$G$114)*$G$7)-SUM($G547:W547),(('PTRM input'!$G$148+'PTRM input'!$G$114)*$G$7)/A6taxstdlife))</f>
        <v>0</v>
      </c>
      <c r="Y547" s="592">
        <f>IF(A6taxstdlife="n/a","n/a",IF(Y$3&gt;(A6taxstdlife+$E547),(('PTRM input'!$G$148+'PTRM input'!$G$114)*$G$7)-SUM($G547:X547),(('PTRM input'!$G$148+'PTRM input'!$G$114)*$G$7)/A6taxstdlife))</f>
        <v>0</v>
      </c>
      <c r="Z547" s="592">
        <f>IF(A6taxstdlife="n/a","n/a",IF(Z$3&gt;(A6taxstdlife+$E547),(('PTRM input'!$G$148+'PTRM input'!$G$114)*$G$7)-SUM($G547:Y547),(('PTRM input'!$G$148+'PTRM input'!$G$114)*$G$7)/A6taxstdlife))</f>
        <v>0</v>
      </c>
      <c r="AA547" s="592">
        <f>IF(A6taxstdlife="n/a","n/a",IF(AA$3&gt;(A6taxstdlife+$E547),(('PTRM input'!$G$148+'PTRM input'!$G$114)*$G$7)-SUM($G547:Z547),(('PTRM input'!$G$148+'PTRM input'!$G$114)*$G$7)/A6taxstdlife))</f>
        <v>0</v>
      </c>
      <c r="AB547" s="592">
        <f>IF(A6taxstdlife="n/a","n/a",IF(AB$3&gt;(A6taxstdlife+$E547),(('PTRM input'!$G$148+'PTRM input'!$G$114)*$G$7)-SUM($G547:AA547),(('PTRM input'!$G$148+'PTRM input'!$G$114)*$G$7)/A6taxstdlife))</f>
        <v>0</v>
      </c>
      <c r="AC547" s="592">
        <f>IF(A6taxstdlife="n/a","n/a",IF(AC$3&gt;(A6taxstdlife+$E547),(('PTRM input'!$G$148+'PTRM input'!$G$114)*$G$7)-SUM($G547:AB547),(('PTRM input'!$G$148+'PTRM input'!$G$114)*$G$7)/A6taxstdlife))</f>
        <v>0</v>
      </c>
      <c r="AD547" s="592">
        <f>IF(A6taxstdlife="n/a","n/a",IF(AD$3&gt;(A6taxstdlife+$E547),(('PTRM input'!$G$148+'PTRM input'!$G$114)*$G$7)-SUM($G547:AC547),(('PTRM input'!$G$148+'PTRM input'!$G$114)*$G$7)/A6taxstdlife))</f>
        <v>0</v>
      </c>
      <c r="AE547" s="592">
        <f>IF(A6taxstdlife="n/a","n/a",IF(AE$3&gt;(A6taxstdlife+$E547),(('PTRM input'!$G$148+'PTRM input'!$G$114)*$G$7)-SUM($G547:AD547),(('PTRM input'!$G$148+'PTRM input'!$G$114)*$G$7)/A6taxstdlife))</f>
        <v>0</v>
      </c>
      <c r="AF547" s="592">
        <f>IF(A6taxstdlife="n/a","n/a",IF(AF$3&gt;(A6taxstdlife+$E547),(('PTRM input'!$G$148+'PTRM input'!$G$114)*$G$7)-SUM($G547:AE547),(('PTRM input'!$G$148+'PTRM input'!$G$114)*$G$7)/A6taxstdlife))</f>
        <v>0</v>
      </c>
      <c r="AG547" s="592">
        <f>IF(A6taxstdlife="n/a","n/a",IF(AG$3&gt;(A6taxstdlife+$E547),(('PTRM input'!$G$148+'PTRM input'!$G$114)*$G$7)-SUM($G547:AF547),(('PTRM input'!$G$148+'PTRM input'!$G$114)*$G$7)/A6taxstdlife))</f>
        <v>0</v>
      </c>
      <c r="AH547" s="592">
        <f>IF(A6taxstdlife="n/a","n/a",IF(AH$3&gt;(A6taxstdlife+$E547),(('PTRM input'!$G$148+'PTRM input'!$G$114)*$G$7)-SUM($G547:AG547),(('PTRM input'!$G$148+'PTRM input'!$G$114)*$G$7)/A6taxstdlife))</f>
        <v>0</v>
      </c>
      <c r="AI547" s="592">
        <f>IF(A6taxstdlife="n/a","n/a",IF(AI$3&gt;(A6taxstdlife+$E547),(('PTRM input'!$G$148+'PTRM input'!$G$114)*$G$7)-SUM($G547:AH547),(('PTRM input'!$G$148+'PTRM input'!$G$114)*$G$7)/A6taxstdlife))</f>
        <v>0</v>
      </c>
      <c r="AJ547" s="592">
        <f>IF(A6taxstdlife="n/a","n/a",IF(AJ$3&gt;(A6taxstdlife+$E547),(('PTRM input'!$G$148+'PTRM input'!$G$114)*$G$7)-SUM($G547:AI547),(('PTRM input'!$G$148+'PTRM input'!$G$114)*$G$7)/A6taxstdlife))</f>
        <v>0</v>
      </c>
      <c r="AK547" s="592">
        <f>IF(A6taxstdlife="n/a","n/a",IF(AK$3&gt;(A6taxstdlife+$E547),(('PTRM input'!$G$148+'PTRM input'!$G$114)*$G$7)-SUM($G547:AJ547),(('PTRM input'!$G$148+'PTRM input'!$G$114)*$G$7)/A6taxstdlife))</f>
        <v>0</v>
      </c>
      <c r="AL547" s="592">
        <f>IF(A6taxstdlife="n/a","n/a",IF(AL$3&gt;(A6taxstdlife+$E547),(('PTRM input'!$G$148+'PTRM input'!$G$114)*$G$7)-SUM($G547:AK547),(('PTRM input'!$G$148+'PTRM input'!$G$114)*$G$7)/A6taxstdlife))</f>
        <v>0</v>
      </c>
      <c r="AM547" s="592">
        <f>IF(A6taxstdlife="n/a","n/a",IF(AM$3&gt;(A6taxstdlife+$E547),(('PTRM input'!$G$148+'PTRM input'!$G$114)*$G$7)-SUM($G547:AL547),(('PTRM input'!$G$148+'PTRM input'!$G$114)*$G$7)/A6taxstdlife))</f>
        <v>0</v>
      </c>
      <c r="AN547" s="592">
        <f>IF(A6taxstdlife="n/a","n/a",IF(AN$3&gt;(A6taxstdlife+$E547),(('PTRM input'!$G$148+'PTRM input'!$G$114)*$G$7)-SUM($G547:AM547),(('PTRM input'!$G$148+'PTRM input'!$G$114)*$G$7)/A6taxstdlife))</f>
        <v>0</v>
      </c>
      <c r="AO547" s="592">
        <f>IF(A6taxstdlife="n/a","n/a",IF(AO$3&gt;(A6taxstdlife+$E547),(('PTRM input'!$G$148+'PTRM input'!$G$114)*$G$7)-SUM($G547:AN547),(('PTRM input'!$G$148+'PTRM input'!$G$114)*$G$7)/A6taxstdlife))</f>
        <v>0</v>
      </c>
      <c r="AP547" s="592">
        <f>IF(A6taxstdlife="n/a","n/a",IF(AP$3&gt;(A6taxstdlife+$E547),(('PTRM input'!$G$148+'PTRM input'!$G$114)*$G$7)-SUM($G547:AO547),(('PTRM input'!$G$148+'PTRM input'!$G$114)*$G$7)/A6taxstdlife))</f>
        <v>0</v>
      </c>
      <c r="AQ547" s="592">
        <f>IF(A6taxstdlife="n/a","n/a",IF(AQ$3&gt;(A6taxstdlife+$E547),(('PTRM input'!$G$148+'PTRM input'!$G$114)*$G$7)-SUM($G547:AP547),(('PTRM input'!$G$148+'PTRM input'!$G$114)*$G$7)/A6taxstdlife))</f>
        <v>0</v>
      </c>
      <c r="AR547" s="592">
        <f>IF(A6taxstdlife="n/a","n/a",IF(AR$3&gt;(A6taxstdlife+$E547),(('PTRM input'!$G$148+'PTRM input'!$G$114)*$G$7)-SUM($G547:AQ547),(('PTRM input'!$G$148+'PTRM input'!$G$114)*$G$7)/A6taxstdlife))</f>
        <v>0</v>
      </c>
      <c r="AS547" s="592">
        <f>IF(A6taxstdlife="n/a","n/a",IF(AS$3&gt;(A6taxstdlife+$E547),(('PTRM input'!$G$148+'PTRM input'!$G$114)*$G$7)-SUM($G547:AR547),(('PTRM input'!$G$148+'PTRM input'!$G$114)*$G$7)/A6taxstdlife))</f>
        <v>0</v>
      </c>
      <c r="AT547" s="592">
        <f>IF(A6taxstdlife="n/a","n/a",IF(AT$3&gt;(A6taxstdlife+$E547),(('PTRM input'!$G$148+'PTRM input'!$G$114)*$G$7)-SUM($G547:AS547),(('PTRM input'!$G$148+'PTRM input'!$G$114)*$G$7)/A6taxstdlife))</f>
        <v>0</v>
      </c>
      <c r="AU547" s="592">
        <f>IF(A6taxstdlife="n/a","n/a",IF(AU$3&gt;(A6taxstdlife+$E547),(('PTRM input'!$G$148+'PTRM input'!$G$114)*$G$7)-SUM($G547:AT547),(('PTRM input'!$G$148+'PTRM input'!$G$114)*$G$7)/A6taxstdlife))</f>
        <v>0</v>
      </c>
      <c r="AV547" s="592">
        <f>IF(A6taxstdlife="n/a","n/a",IF(AV$3&gt;(A6taxstdlife+$E547),(('PTRM input'!$G$148+'PTRM input'!$G$114)*$G$7)-SUM($G547:AU547),(('PTRM input'!$G$148+'PTRM input'!$G$114)*$G$7)/A6taxstdlife))</f>
        <v>0</v>
      </c>
      <c r="AW547" s="592">
        <f>IF(A6taxstdlife="n/a","n/a",IF(AW$3&gt;(A6taxstdlife+$E547),(('PTRM input'!$G$148+'PTRM input'!$G$114)*$G$7)-SUM($G547:AV547),(('PTRM input'!$G$148+'PTRM input'!$G$114)*$G$7)/A6taxstdlife))</f>
        <v>0</v>
      </c>
      <c r="AX547" s="592">
        <f>IF(A6taxstdlife="n/a","n/a",IF(AX$3&gt;(A6taxstdlife+$E547),(('PTRM input'!$G$148+'PTRM input'!$G$114)*$G$7)-SUM($G547:AW547),(('PTRM input'!$G$148+'PTRM input'!$G$114)*$G$7)/A6taxstdlife))</f>
        <v>0</v>
      </c>
      <c r="AY547" s="592">
        <f>IF(A6taxstdlife="n/a","n/a",IF(AY$3&gt;(A6taxstdlife+$E547),(('PTRM input'!$G$148+'PTRM input'!$G$114)*$G$7)-SUM($G547:AX547),(('PTRM input'!$G$148+'PTRM input'!$G$114)*$G$7)/A6taxstdlife))</f>
        <v>0</v>
      </c>
      <c r="AZ547" s="592">
        <f>IF(A6taxstdlife="n/a","n/a",IF(AZ$3&gt;(A6taxstdlife+$E547),(('PTRM input'!$G$148+'PTRM input'!$G$114)*$G$7)-SUM($G547:AY547),(('PTRM input'!$G$148+'PTRM input'!$G$114)*$G$7)/A6taxstdlife))</f>
        <v>0</v>
      </c>
      <c r="BA547" s="592">
        <f>IF(A6taxstdlife="n/a","n/a",IF(BA$3&gt;(A6taxstdlife+$E547),(('PTRM input'!$G$148+'PTRM input'!$G$114)*$G$7)-SUM($G547:AZ547),(('PTRM input'!$G$148+'PTRM input'!$G$114)*$G$7)/A6taxstdlife))</f>
        <v>0</v>
      </c>
      <c r="BB547" s="592">
        <f>IF(A6taxstdlife="n/a","n/a",IF(BB$3&gt;(A6taxstdlife+$E547),(('PTRM input'!$G$148+'PTRM input'!$G$114)*$G$7)-SUM($G547:BA547),(('PTRM input'!$G$148+'PTRM input'!$G$114)*$G$7)/A6taxstdlife))</f>
        <v>0</v>
      </c>
      <c r="BC547" s="592">
        <f>IF(A6taxstdlife="n/a","n/a",IF(BC$3&gt;(A6taxstdlife+$E547),(('PTRM input'!$G$148+'PTRM input'!$G$114)*$G$7)-SUM($G547:BB547),(('PTRM input'!$G$148+'PTRM input'!$G$114)*$G$7)/A6taxstdlife))</f>
        <v>0</v>
      </c>
      <c r="BD547" s="592">
        <f>IF(A6taxstdlife="n/a","n/a",IF(BD$3&gt;(A6taxstdlife+$E547),(('PTRM input'!$G$148+'PTRM input'!$G$114)*$G$7)-SUM($G547:BC547),(('PTRM input'!$G$148+'PTRM input'!$G$114)*$G$7)/A6taxstdlife))</f>
        <v>0</v>
      </c>
      <c r="BE547" s="592">
        <f>IF(A6taxstdlife="n/a","n/a",IF(BE$3&gt;(A6taxstdlife+$E547),(('PTRM input'!$G$148+'PTRM input'!$G$114)*$G$7)-SUM($G547:BD547),(('PTRM input'!$G$148+'PTRM input'!$G$114)*$G$7)/A6taxstdlife))</f>
        <v>0</v>
      </c>
      <c r="BF547" s="592">
        <f>IF(A6taxstdlife="n/a","n/a",IF(BF$3&gt;(A6taxstdlife+$E547),(('PTRM input'!$G$148+'PTRM input'!$G$114)*$G$7)-SUM($G547:BE547),(('PTRM input'!$G$148+'PTRM input'!$G$114)*$G$7)/A6taxstdlife))</f>
        <v>0</v>
      </c>
      <c r="BG547" s="592">
        <f>IF(A6taxstdlife="n/a","n/a",IF(BG$3&gt;(A6taxstdlife+$E547),(('PTRM input'!$G$148+'PTRM input'!$G$114)*$G$7)-SUM($G547:BF547),(('PTRM input'!$G$148+'PTRM input'!$G$114)*$G$7)/A6taxstdlife))</f>
        <v>0</v>
      </c>
      <c r="BH547" s="592">
        <f>IF(A6taxstdlife="n/a","n/a",IF(BH$3&gt;(A6taxstdlife+$E547),(('PTRM input'!$G$148+'PTRM input'!$G$114)*$G$7)-SUM($G547:BG547),(('PTRM input'!$G$148+'PTRM input'!$G$114)*$G$7)/A6taxstdlife))</f>
        <v>0</v>
      </c>
      <c r="BI547" s="592">
        <f>IF(A6taxstdlife="n/a","n/a",IF(BI$3&gt;(A6taxstdlife+$E547),(('PTRM input'!$G$148+'PTRM input'!$G$114)*$G$7)-SUM($G547:BH547),(('PTRM input'!$G$148+'PTRM input'!$G$114)*$G$7)/A6taxstdlife))</f>
        <v>0</v>
      </c>
      <c r="BJ547" s="237"/>
      <c r="BK547" s="237"/>
      <c r="BL547" s="237"/>
      <c r="BM547" s="237"/>
    </row>
    <row r="548" spans="1:65" s="4" customFormat="1" ht="12.75" customHeight="1" outlineLevel="2">
      <c r="A548" s="237"/>
      <c r="B548" s="237"/>
      <c r="C548" s="597"/>
      <c r="D548" s="930"/>
      <c r="E548" s="167">
        <v>2</v>
      </c>
      <c r="F548" s="34"/>
      <c r="G548" s="184"/>
      <c r="H548" s="185"/>
      <c r="I548" s="105">
        <f>IF(A6taxstdlife="n/a","n/a",IF(I$3&gt;(A6taxstdlife+$E548),(('PTRM input'!$H$148+'PTRM input'!$H$114)*$H$7)-SUM($H548:H548),(('PTRM input'!$H$148+'PTRM input'!$H$114)*$H$7)/A6taxstdlife))</f>
        <v>10.39427429963821</v>
      </c>
      <c r="J548" s="105">
        <f>IF(A6taxstdlife="n/a","n/a",IF(J$3&gt;(A6taxstdlife+$E548),(('PTRM input'!$H$148+'PTRM input'!$H$114)*$H$7)-SUM($H548:I548),(('PTRM input'!$H$148+'PTRM input'!$H$114)*$H$7)/A6taxstdlife))</f>
        <v>10.39427429963821</v>
      </c>
      <c r="K548" s="105">
        <f>IF(A6taxstdlife="n/a","n/a",IF(K$3&gt;(A6taxstdlife+$E548),(('PTRM input'!$H$148+'PTRM input'!$H$114)*$H$7)-SUM($H548:J548),(('PTRM input'!$H$148+'PTRM input'!$H$114)*$H$7)/A6taxstdlife))</f>
        <v>10.39427429963821</v>
      </c>
      <c r="L548" s="105">
        <f>IF(A6taxstdlife="n/a","n/a",IF(L$3&gt;(A6taxstdlife+$E548),(('PTRM input'!$H$148+'PTRM input'!$H$114)*$H$7)-SUM($H548:K548),(('PTRM input'!$H$148+'PTRM input'!$H$114)*$H$7)/A6taxstdlife))</f>
        <v>10.39427429963821</v>
      </c>
      <c r="M548" s="105">
        <f>IF(A6taxstdlife="n/a","n/a",IF(M$3&gt;(A6taxstdlife+$E548),(('PTRM input'!$H$148+'PTRM input'!$H$114)*$H$7)-SUM($H548:L548),(('PTRM input'!$H$148+'PTRM input'!$H$114)*$H$7)/A6taxstdlife))</f>
        <v>0</v>
      </c>
      <c r="N548" s="105">
        <f>IF(A6taxstdlife="n/a","n/a",IF(N$3&gt;(A6taxstdlife+$E548),(('PTRM input'!$H$148+'PTRM input'!$H$114)*$H$7)-SUM($H548:M548),(('PTRM input'!$H$148+'PTRM input'!$H$114)*$H$7)/A6taxstdlife))</f>
        <v>0</v>
      </c>
      <c r="O548" s="105">
        <f>IF(A6taxstdlife="n/a","n/a",IF(O$3&gt;(A6taxstdlife+$E548),(('PTRM input'!$H$148+'PTRM input'!$H$114)*$H$7)-SUM($H548:N548),(('PTRM input'!$H$148+'PTRM input'!$H$114)*$H$7)/A6taxstdlife))</f>
        <v>0</v>
      </c>
      <c r="P548" s="105">
        <f>IF(A6taxstdlife="n/a","n/a",IF(P$3&gt;(A6taxstdlife+$E548),(('PTRM input'!$H$148+'PTRM input'!$H$114)*$H$7)-SUM($H548:O548),(('PTRM input'!$H$148+'PTRM input'!$H$114)*$H$7)/A6taxstdlife))</f>
        <v>0</v>
      </c>
      <c r="Q548" s="592">
        <f>IF(A6taxstdlife="n/a","n/a",IF(Q$3&gt;(A6taxstdlife+$E548),(('PTRM input'!$H$148+'PTRM input'!$H$114)*$H$7)-SUM($H548:P548),(('PTRM input'!$H$148+'PTRM input'!$H$114)*$H$7)/A6taxstdlife))</f>
        <v>0</v>
      </c>
      <c r="R548" s="592">
        <f>IF(A6taxstdlife="n/a","n/a",IF(R$3&gt;(A6taxstdlife+$E548),(('PTRM input'!$H$148+'PTRM input'!$H$114)*$H$7)-SUM($H548:Q548),(('PTRM input'!$H$148+'PTRM input'!$H$114)*$H$7)/A6taxstdlife))</f>
        <v>0</v>
      </c>
      <c r="S548" s="592">
        <f>IF(A6taxstdlife="n/a","n/a",IF(S$3&gt;(A6taxstdlife+$E548),(('PTRM input'!$H$148+'PTRM input'!$H$114)*$H$7)-SUM($H548:R548),(('PTRM input'!$H$148+'PTRM input'!$H$114)*$H$7)/A6taxstdlife))</f>
        <v>0</v>
      </c>
      <c r="T548" s="592">
        <f>IF(A6taxstdlife="n/a","n/a",IF(T$3&gt;(A6taxstdlife+$E548),(('PTRM input'!$H$148+'PTRM input'!$H$114)*$H$7)-SUM($H548:S548),(('PTRM input'!$H$148+'PTRM input'!$H$114)*$H$7)/A6taxstdlife))</f>
        <v>0</v>
      </c>
      <c r="U548" s="592">
        <f>IF(A6taxstdlife="n/a","n/a",IF(U$3&gt;(A6taxstdlife+$E548),(('PTRM input'!$H$148+'PTRM input'!$H$114)*$H$7)-SUM($H548:T548),(('PTRM input'!$H$148+'PTRM input'!$H$114)*$H$7)/A6taxstdlife))</f>
        <v>0</v>
      </c>
      <c r="V548" s="592">
        <f>IF(A6taxstdlife="n/a","n/a",IF(V$3&gt;(A6taxstdlife+$E548),(('PTRM input'!$H$148+'PTRM input'!$H$114)*$H$7)-SUM($H548:U548),(('PTRM input'!$H$148+'PTRM input'!$H$114)*$H$7)/A6taxstdlife))</f>
        <v>0</v>
      </c>
      <c r="W548" s="592">
        <f>IF(A6taxstdlife="n/a","n/a",IF(W$3&gt;(A6taxstdlife+$E548),(('PTRM input'!$H$148+'PTRM input'!$H$114)*$H$7)-SUM($H548:V548),(('PTRM input'!$H$148+'PTRM input'!$H$114)*$H$7)/A6taxstdlife))</f>
        <v>0</v>
      </c>
      <c r="X548" s="592">
        <f>IF(A6taxstdlife="n/a","n/a",IF(X$3&gt;(A6taxstdlife+$E548),(('PTRM input'!$H$148+'PTRM input'!$H$114)*$H$7)-SUM($H548:W548),(('PTRM input'!$H$148+'PTRM input'!$H$114)*$H$7)/A6taxstdlife))</f>
        <v>0</v>
      </c>
      <c r="Y548" s="592">
        <f>IF(A6taxstdlife="n/a","n/a",IF(Y$3&gt;(A6taxstdlife+$E548),(('PTRM input'!$H$148+'PTRM input'!$H$114)*$H$7)-SUM($H548:X548),(('PTRM input'!$H$148+'PTRM input'!$H$114)*$H$7)/A6taxstdlife))</f>
        <v>0</v>
      </c>
      <c r="Z548" s="592">
        <f>IF(A6taxstdlife="n/a","n/a",IF(Z$3&gt;(A6taxstdlife+$E548),(('PTRM input'!$H$148+'PTRM input'!$H$114)*$H$7)-SUM($H548:Y548),(('PTRM input'!$H$148+'PTRM input'!$H$114)*$H$7)/A6taxstdlife))</f>
        <v>0</v>
      </c>
      <c r="AA548" s="592">
        <f>IF(A6taxstdlife="n/a","n/a",IF(AA$3&gt;(A6taxstdlife+$E548),(('PTRM input'!$H$148+'PTRM input'!$H$114)*$H$7)-SUM($H548:Z548),(('PTRM input'!$H$148+'PTRM input'!$H$114)*$H$7)/A6taxstdlife))</f>
        <v>0</v>
      </c>
      <c r="AB548" s="592">
        <f>IF(A6taxstdlife="n/a","n/a",IF(AB$3&gt;(A6taxstdlife+$E548),(('PTRM input'!$H$148+'PTRM input'!$H$114)*$H$7)-SUM($H548:AA548),(('PTRM input'!$H$148+'PTRM input'!$H$114)*$H$7)/A6taxstdlife))</f>
        <v>0</v>
      </c>
      <c r="AC548" s="592">
        <f>IF(A6taxstdlife="n/a","n/a",IF(AC$3&gt;(A6taxstdlife+$E548),(('PTRM input'!$H$148+'PTRM input'!$H$114)*$H$7)-SUM($H548:AB548),(('PTRM input'!$H$148+'PTRM input'!$H$114)*$H$7)/A6taxstdlife))</f>
        <v>0</v>
      </c>
      <c r="AD548" s="592">
        <f>IF(A6taxstdlife="n/a","n/a",IF(AD$3&gt;(A6taxstdlife+$E548),(('PTRM input'!$H$148+'PTRM input'!$H$114)*$H$7)-SUM($H548:AC548),(('PTRM input'!$H$148+'PTRM input'!$H$114)*$H$7)/A6taxstdlife))</f>
        <v>0</v>
      </c>
      <c r="AE548" s="592">
        <f>IF(A6taxstdlife="n/a","n/a",IF(AE$3&gt;(A6taxstdlife+$E548),(('PTRM input'!$H$148+'PTRM input'!$H$114)*$H$7)-SUM($H548:AD548),(('PTRM input'!$H$148+'PTRM input'!$H$114)*$H$7)/A6taxstdlife))</f>
        <v>0</v>
      </c>
      <c r="AF548" s="592">
        <f>IF(A6taxstdlife="n/a","n/a",IF(AF$3&gt;(A6taxstdlife+$E548),(('PTRM input'!$H$148+'PTRM input'!$H$114)*$H$7)-SUM($H548:AE548),(('PTRM input'!$H$148+'PTRM input'!$H$114)*$H$7)/A6taxstdlife))</f>
        <v>0</v>
      </c>
      <c r="AG548" s="592">
        <f>IF(A6taxstdlife="n/a","n/a",IF(AG$3&gt;(A6taxstdlife+$E548),(('PTRM input'!$H$148+'PTRM input'!$H$114)*$H$7)-SUM($H548:AF548),(('PTRM input'!$H$148+'PTRM input'!$H$114)*$H$7)/A6taxstdlife))</f>
        <v>0</v>
      </c>
      <c r="AH548" s="592">
        <f>IF(A6taxstdlife="n/a","n/a",IF(AH$3&gt;(A6taxstdlife+$E548),(('PTRM input'!$H$148+'PTRM input'!$H$114)*$H$7)-SUM($H548:AG548),(('PTRM input'!$H$148+'PTRM input'!$H$114)*$H$7)/A6taxstdlife))</f>
        <v>0</v>
      </c>
      <c r="AI548" s="592">
        <f>IF(A6taxstdlife="n/a","n/a",IF(AI$3&gt;(A6taxstdlife+$E548),(('PTRM input'!$H$148+'PTRM input'!$H$114)*$H$7)-SUM($H548:AH548),(('PTRM input'!$H$148+'PTRM input'!$H$114)*$H$7)/A6taxstdlife))</f>
        <v>0</v>
      </c>
      <c r="AJ548" s="592">
        <f>IF(A6taxstdlife="n/a","n/a",IF(AJ$3&gt;(A6taxstdlife+$E548),(('PTRM input'!$H$148+'PTRM input'!$H$114)*$H$7)-SUM($H548:AI548),(('PTRM input'!$H$148+'PTRM input'!$H$114)*$H$7)/A6taxstdlife))</f>
        <v>0</v>
      </c>
      <c r="AK548" s="592">
        <f>IF(A6taxstdlife="n/a","n/a",IF(AK$3&gt;(A6taxstdlife+$E548),(('PTRM input'!$H$148+'PTRM input'!$H$114)*$H$7)-SUM($H548:AJ548),(('PTRM input'!$H$148+'PTRM input'!$H$114)*$H$7)/A6taxstdlife))</f>
        <v>0</v>
      </c>
      <c r="AL548" s="592">
        <f>IF(A6taxstdlife="n/a","n/a",IF(AL$3&gt;(A6taxstdlife+$E548),(('PTRM input'!$H$148+'PTRM input'!$H$114)*$H$7)-SUM($H548:AK548),(('PTRM input'!$H$148+'PTRM input'!$H$114)*$H$7)/A6taxstdlife))</f>
        <v>0</v>
      </c>
      <c r="AM548" s="592">
        <f>IF(A6taxstdlife="n/a","n/a",IF(AM$3&gt;(A6taxstdlife+$E548),(('PTRM input'!$H$148+'PTRM input'!$H$114)*$H$7)-SUM($H548:AL548),(('PTRM input'!$H$148+'PTRM input'!$H$114)*$H$7)/A6taxstdlife))</f>
        <v>0</v>
      </c>
      <c r="AN548" s="592">
        <f>IF(A6taxstdlife="n/a","n/a",IF(AN$3&gt;(A6taxstdlife+$E548),(('PTRM input'!$H$148+'PTRM input'!$H$114)*$H$7)-SUM($H548:AM548),(('PTRM input'!$H$148+'PTRM input'!$H$114)*$H$7)/A6taxstdlife))</f>
        <v>0</v>
      </c>
      <c r="AO548" s="592">
        <f>IF(A6taxstdlife="n/a","n/a",IF(AO$3&gt;(A6taxstdlife+$E548),(('PTRM input'!$H$148+'PTRM input'!$H$114)*$H$7)-SUM($H548:AN548),(('PTRM input'!$H$148+'PTRM input'!$H$114)*$H$7)/A6taxstdlife))</f>
        <v>0</v>
      </c>
      <c r="AP548" s="592">
        <f>IF(A6taxstdlife="n/a","n/a",IF(AP$3&gt;(A6taxstdlife+$E548),(('PTRM input'!$H$148+'PTRM input'!$H$114)*$H$7)-SUM($H548:AO548),(('PTRM input'!$H$148+'PTRM input'!$H$114)*$H$7)/A6taxstdlife))</f>
        <v>0</v>
      </c>
      <c r="AQ548" s="592">
        <f>IF(A6taxstdlife="n/a","n/a",IF(AQ$3&gt;(A6taxstdlife+$E548),(('PTRM input'!$H$148+'PTRM input'!$H$114)*$H$7)-SUM($H548:AP548),(('PTRM input'!$H$148+'PTRM input'!$H$114)*$H$7)/A6taxstdlife))</f>
        <v>0</v>
      </c>
      <c r="AR548" s="592">
        <f>IF(A6taxstdlife="n/a","n/a",IF(AR$3&gt;(A6taxstdlife+$E548),(('PTRM input'!$H$148+'PTRM input'!$H$114)*$H$7)-SUM($H548:AQ548),(('PTRM input'!$H$148+'PTRM input'!$H$114)*$H$7)/A6taxstdlife))</f>
        <v>0</v>
      </c>
      <c r="AS548" s="592">
        <f>IF(A6taxstdlife="n/a","n/a",IF(AS$3&gt;(A6taxstdlife+$E548),(('PTRM input'!$H$148+'PTRM input'!$H$114)*$H$7)-SUM($H548:AR548),(('PTRM input'!$H$148+'PTRM input'!$H$114)*$H$7)/A6taxstdlife))</f>
        <v>0</v>
      </c>
      <c r="AT548" s="592">
        <f>IF(A6taxstdlife="n/a","n/a",IF(AT$3&gt;(A6taxstdlife+$E548),(('PTRM input'!$H$148+'PTRM input'!$H$114)*$H$7)-SUM($H548:AS548),(('PTRM input'!$H$148+'PTRM input'!$H$114)*$H$7)/A6taxstdlife))</f>
        <v>0</v>
      </c>
      <c r="AU548" s="592">
        <f>IF(A6taxstdlife="n/a","n/a",IF(AU$3&gt;(A6taxstdlife+$E548),(('PTRM input'!$H$148+'PTRM input'!$H$114)*$H$7)-SUM($H548:AT548),(('PTRM input'!$H$148+'PTRM input'!$H$114)*$H$7)/A6taxstdlife))</f>
        <v>0</v>
      </c>
      <c r="AV548" s="592">
        <f>IF(A6taxstdlife="n/a","n/a",IF(AV$3&gt;(A6taxstdlife+$E548),(('PTRM input'!$H$148+'PTRM input'!$H$114)*$H$7)-SUM($H548:AU548),(('PTRM input'!$H$148+'PTRM input'!$H$114)*$H$7)/A6taxstdlife))</f>
        <v>0</v>
      </c>
      <c r="AW548" s="592">
        <f>IF(A6taxstdlife="n/a","n/a",IF(AW$3&gt;(A6taxstdlife+$E548),(('PTRM input'!$H$148+'PTRM input'!$H$114)*$H$7)-SUM($H548:AV548),(('PTRM input'!$H$148+'PTRM input'!$H$114)*$H$7)/A6taxstdlife))</f>
        <v>0</v>
      </c>
      <c r="AX548" s="592">
        <f>IF(A6taxstdlife="n/a","n/a",IF(AX$3&gt;(A6taxstdlife+$E548),(('PTRM input'!$H$148+'PTRM input'!$H$114)*$H$7)-SUM($H548:AW548),(('PTRM input'!$H$148+'PTRM input'!$H$114)*$H$7)/A6taxstdlife))</f>
        <v>0</v>
      </c>
      <c r="AY548" s="592">
        <f>IF(A6taxstdlife="n/a","n/a",IF(AY$3&gt;(A6taxstdlife+$E548),(('PTRM input'!$H$148+'PTRM input'!$H$114)*$H$7)-SUM($H548:AX548),(('PTRM input'!$H$148+'PTRM input'!$H$114)*$H$7)/A6taxstdlife))</f>
        <v>0</v>
      </c>
      <c r="AZ548" s="592">
        <f>IF(A6taxstdlife="n/a","n/a",IF(AZ$3&gt;(A6taxstdlife+$E548),(('PTRM input'!$H$148+'PTRM input'!$H$114)*$H$7)-SUM($H548:AY548),(('PTRM input'!$H$148+'PTRM input'!$H$114)*$H$7)/A6taxstdlife))</f>
        <v>0</v>
      </c>
      <c r="BA548" s="592">
        <f>IF(A6taxstdlife="n/a","n/a",IF(BA$3&gt;(A6taxstdlife+$E548),(('PTRM input'!$H$148+'PTRM input'!$H$114)*$H$7)-SUM($H548:AZ548),(('PTRM input'!$H$148+'PTRM input'!$H$114)*$H$7)/A6taxstdlife))</f>
        <v>0</v>
      </c>
      <c r="BB548" s="592">
        <f>IF(A6taxstdlife="n/a","n/a",IF(BB$3&gt;(A6taxstdlife+$E548),(('PTRM input'!$H$148+'PTRM input'!$H$114)*$H$7)-SUM($H548:BA548),(('PTRM input'!$H$148+'PTRM input'!$H$114)*$H$7)/A6taxstdlife))</f>
        <v>0</v>
      </c>
      <c r="BC548" s="592">
        <f>IF(A6taxstdlife="n/a","n/a",IF(BC$3&gt;(A6taxstdlife+$E548),(('PTRM input'!$H$148+'PTRM input'!$H$114)*$H$7)-SUM($H548:BB548),(('PTRM input'!$H$148+'PTRM input'!$H$114)*$H$7)/A6taxstdlife))</f>
        <v>0</v>
      </c>
      <c r="BD548" s="592">
        <f>IF(A6taxstdlife="n/a","n/a",IF(BD$3&gt;(A6taxstdlife+$E548),(('PTRM input'!$H$148+'PTRM input'!$H$114)*$H$7)-SUM($H548:BC548),(('PTRM input'!$H$148+'PTRM input'!$H$114)*$H$7)/A6taxstdlife))</f>
        <v>0</v>
      </c>
      <c r="BE548" s="592">
        <f>IF(A6taxstdlife="n/a","n/a",IF(BE$3&gt;(A6taxstdlife+$E548),(('PTRM input'!$H$148+'PTRM input'!$H$114)*$H$7)-SUM($H548:BD548),(('PTRM input'!$H$148+'PTRM input'!$H$114)*$H$7)/A6taxstdlife))</f>
        <v>0</v>
      </c>
      <c r="BF548" s="592">
        <f>IF(A6taxstdlife="n/a","n/a",IF(BF$3&gt;(A6taxstdlife+$E548),(('PTRM input'!$H$148+'PTRM input'!$H$114)*$H$7)-SUM($H548:BE548),(('PTRM input'!$H$148+'PTRM input'!$H$114)*$H$7)/A6taxstdlife))</f>
        <v>0</v>
      </c>
      <c r="BG548" s="592">
        <f>IF(A6taxstdlife="n/a","n/a",IF(BG$3&gt;(A6taxstdlife+$E548),(('PTRM input'!$H$148+'PTRM input'!$H$114)*$H$7)-SUM($H548:BF548),(('PTRM input'!$H$148+'PTRM input'!$H$114)*$H$7)/A6taxstdlife))</f>
        <v>0</v>
      </c>
      <c r="BH548" s="592">
        <f>IF(A6taxstdlife="n/a","n/a",IF(BH$3&gt;(A6taxstdlife+$E548),(('PTRM input'!$H$148+'PTRM input'!$H$114)*$H$7)-SUM($H548:BG548),(('PTRM input'!$H$148+'PTRM input'!$H$114)*$H$7)/A6taxstdlife))</f>
        <v>0</v>
      </c>
      <c r="BI548" s="592">
        <f>IF(A6taxstdlife="n/a","n/a",IF(BI$3&gt;(A6taxstdlife+$E548),(('PTRM input'!$H$148+'PTRM input'!$H$114)*$H$7)-SUM($H548:BH548),(('PTRM input'!$H$148+'PTRM input'!$H$114)*$H$7)/A6taxstdlife))</f>
        <v>0</v>
      </c>
      <c r="BJ548" s="237"/>
      <c r="BK548" s="237"/>
      <c r="BL548" s="237"/>
      <c r="BM548" s="237"/>
    </row>
    <row r="549" spans="1:65" s="4" customFormat="1" ht="12.75" customHeight="1" outlineLevel="2">
      <c r="A549" s="237"/>
      <c r="B549" s="237"/>
      <c r="C549" s="597"/>
      <c r="D549" s="930"/>
      <c r="E549" s="167">
        <v>3</v>
      </c>
      <c r="F549" s="34"/>
      <c r="G549" s="184"/>
      <c r="H549" s="186"/>
      <c r="I549" s="185"/>
      <c r="J549" s="105">
        <f>IF(A6taxstdlife="n/a","n/a",IF(J$3&gt;(A6taxstdlife+$E549),(('PTRM input'!$I$148+'PTRM input'!$I$114)*$I$7)-SUM($I549:I549),(('PTRM input'!$I$148+'PTRM input'!$I$114)*$I$7)/A6taxstdlife))</f>
        <v>8.9775671780495614</v>
      </c>
      <c r="K549" s="105">
        <f>IF(A6taxstdlife="n/a","n/a",IF(K$3&gt;(A6taxstdlife+$E549),(('PTRM input'!$I$148+'PTRM input'!$I$114)*$I$7)-SUM($I549:J549),(('PTRM input'!$I$148+'PTRM input'!$I$114)*$I$7)/A6taxstdlife))</f>
        <v>8.9775671780495614</v>
      </c>
      <c r="L549" s="105">
        <f>IF(A6taxstdlife="n/a","n/a",IF(L$3&gt;(A6taxstdlife+$E549),(('PTRM input'!$I$148+'PTRM input'!$I$114)*$I$7)-SUM($I549:K549),(('PTRM input'!$I$148+'PTRM input'!$I$114)*$I$7)/A6taxstdlife))</f>
        <v>8.9775671780495614</v>
      </c>
      <c r="M549" s="105">
        <f>IF(A6taxstdlife="n/a","n/a",IF(M$3&gt;(A6taxstdlife+$E549),(('PTRM input'!$I$148+'PTRM input'!$I$114)*$I$7)-SUM($I549:L549),(('PTRM input'!$I$148+'PTRM input'!$I$114)*$I$7)/A6taxstdlife))</f>
        <v>8.9775671780495614</v>
      </c>
      <c r="N549" s="105">
        <f>IF(A6taxstdlife="n/a","n/a",IF(N$3&gt;(A6taxstdlife+$E549),(('PTRM input'!$I$148+'PTRM input'!$I$114)*$I$7)-SUM($I549:M549),(('PTRM input'!$I$148+'PTRM input'!$I$114)*$I$7)/A6taxstdlife))</f>
        <v>0</v>
      </c>
      <c r="O549" s="105">
        <f>IF(A6taxstdlife="n/a","n/a",IF(O$3&gt;(A6taxstdlife+$E549),(('PTRM input'!$I$148+'PTRM input'!$I$114)*$I$7)-SUM($I549:N549),(('PTRM input'!$I$148+'PTRM input'!$I$114)*$I$7)/A6taxstdlife))</f>
        <v>0</v>
      </c>
      <c r="P549" s="105">
        <f>IF(A6taxstdlife="n/a","n/a",IF(P$3&gt;(A6taxstdlife+$E549),(('PTRM input'!$I$148+'PTRM input'!$I$114)*$I$7)-SUM($I549:O549),(('PTRM input'!$I$148+'PTRM input'!$I$114)*$I$7)/A6taxstdlife))</f>
        <v>0</v>
      </c>
      <c r="Q549" s="592">
        <f>IF(A6taxstdlife="n/a","n/a",IF(Q$3&gt;(A6taxstdlife+$E549),(('PTRM input'!$I$148+'PTRM input'!$I$114)*$I$7)-SUM($I549:P549),(('PTRM input'!$I$148+'PTRM input'!$I$114)*$I$7)/A6taxstdlife))</f>
        <v>0</v>
      </c>
      <c r="R549" s="592">
        <f>IF(A6taxstdlife="n/a","n/a",IF(R$3&gt;(A6taxstdlife+$E549),(('PTRM input'!$I$148+'PTRM input'!$I$114)*$I$7)-SUM($I549:Q549),(('PTRM input'!$I$148+'PTRM input'!$I$114)*$I$7)/A6taxstdlife))</f>
        <v>0</v>
      </c>
      <c r="S549" s="592">
        <f>IF(A6taxstdlife="n/a","n/a",IF(S$3&gt;(A6taxstdlife+$E549),(('PTRM input'!$I$148+'PTRM input'!$I$114)*$I$7)-SUM($I549:R549),(('PTRM input'!$I$148+'PTRM input'!$I$114)*$I$7)/A6taxstdlife))</f>
        <v>0</v>
      </c>
      <c r="T549" s="592">
        <f>IF(A6taxstdlife="n/a","n/a",IF(T$3&gt;(A6taxstdlife+$E549),(('PTRM input'!$I$148+'PTRM input'!$I$114)*$I$7)-SUM($I549:S549),(('PTRM input'!$I$148+'PTRM input'!$I$114)*$I$7)/A6taxstdlife))</f>
        <v>0</v>
      </c>
      <c r="U549" s="592">
        <f>IF(A6taxstdlife="n/a","n/a",IF(U$3&gt;(A6taxstdlife+$E549),(('PTRM input'!$I$148+'PTRM input'!$I$114)*$I$7)-SUM($I549:T549),(('PTRM input'!$I$148+'PTRM input'!$I$114)*$I$7)/A6taxstdlife))</f>
        <v>0</v>
      </c>
      <c r="V549" s="592">
        <f>IF(A6taxstdlife="n/a","n/a",IF(V$3&gt;(A6taxstdlife+$E549),(('PTRM input'!$I$148+'PTRM input'!$I$114)*$I$7)-SUM($I549:U549),(('PTRM input'!$I$148+'PTRM input'!$I$114)*$I$7)/A6taxstdlife))</f>
        <v>0</v>
      </c>
      <c r="W549" s="592">
        <f>IF(A6taxstdlife="n/a","n/a",IF(W$3&gt;(A6taxstdlife+$E549),(('PTRM input'!$I$148+'PTRM input'!$I$114)*$I$7)-SUM($I549:V549),(('PTRM input'!$I$148+'PTRM input'!$I$114)*$I$7)/A6taxstdlife))</f>
        <v>0</v>
      </c>
      <c r="X549" s="592">
        <f>IF(A6taxstdlife="n/a","n/a",IF(X$3&gt;(A6taxstdlife+$E549),(('PTRM input'!$I$148+'PTRM input'!$I$114)*$I$7)-SUM($I549:W549),(('PTRM input'!$I$148+'PTRM input'!$I$114)*$I$7)/A6taxstdlife))</f>
        <v>0</v>
      </c>
      <c r="Y549" s="592">
        <f>IF(A6taxstdlife="n/a","n/a",IF(Y$3&gt;(A6taxstdlife+$E549),(('PTRM input'!$I$148+'PTRM input'!$I$114)*$I$7)-SUM($I549:X549),(('PTRM input'!$I$148+'PTRM input'!$I$114)*$I$7)/A6taxstdlife))</f>
        <v>0</v>
      </c>
      <c r="Z549" s="592">
        <f>IF(A6taxstdlife="n/a","n/a",IF(Z$3&gt;(A6taxstdlife+$E549),(('PTRM input'!$I$148+'PTRM input'!$I$114)*$I$7)-SUM($I549:Y549),(('PTRM input'!$I$148+'PTRM input'!$I$114)*$I$7)/A6taxstdlife))</f>
        <v>0</v>
      </c>
      <c r="AA549" s="592">
        <f>IF(A6taxstdlife="n/a","n/a",IF(AA$3&gt;(A6taxstdlife+$E549),(('PTRM input'!$I$148+'PTRM input'!$I$114)*$I$7)-SUM($I549:Z549),(('PTRM input'!$I$148+'PTRM input'!$I$114)*$I$7)/A6taxstdlife))</f>
        <v>0</v>
      </c>
      <c r="AB549" s="592">
        <f>IF(A6taxstdlife="n/a","n/a",IF(AB$3&gt;(A6taxstdlife+$E549),(('PTRM input'!$I$148+'PTRM input'!$I$114)*$I$7)-SUM($I549:AA549),(('PTRM input'!$I$148+'PTRM input'!$I$114)*$I$7)/A6taxstdlife))</f>
        <v>0</v>
      </c>
      <c r="AC549" s="592">
        <f>IF(A6taxstdlife="n/a","n/a",IF(AC$3&gt;(A6taxstdlife+$E549),(('PTRM input'!$I$148+'PTRM input'!$I$114)*$I$7)-SUM($I549:AB549),(('PTRM input'!$I$148+'PTRM input'!$I$114)*$I$7)/A6taxstdlife))</f>
        <v>0</v>
      </c>
      <c r="AD549" s="592">
        <f>IF(A6taxstdlife="n/a","n/a",IF(AD$3&gt;(A6taxstdlife+$E549),(('PTRM input'!$I$148+'PTRM input'!$I$114)*$I$7)-SUM($I549:AC549),(('PTRM input'!$I$148+'PTRM input'!$I$114)*$I$7)/A6taxstdlife))</f>
        <v>0</v>
      </c>
      <c r="AE549" s="592">
        <f>IF(A6taxstdlife="n/a","n/a",IF(AE$3&gt;(A6taxstdlife+$E549),(('PTRM input'!$I$148+'PTRM input'!$I$114)*$I$7)-SUM($I549:AD549),(('PTRM input'!$I$148+'PTRM input'!$I$114)*$I$7)/A6taxstdlife))</f>
        <v>0</v>
      </c>
      <c r="AF549" s="592">
        <f>IF(A6taxstdlife="n/a","n/a",IF(AF$3&gt;(A6taxstdlife+$E549),(('PTRM input'!$I$148+'PTRM input'!$I$114)*$I$7)-SUM($I549:AE549),(('PTRM input'!$I$148+'PTRM input'!$I$114)*$I$7)/A6taxstdlife))</f>
        <v>0</v>
      </c>
      <c r="AG549" s="592">
        <f>IF(A6taxstdlife="n/a","n/a",IF(AG$3&gt;(A6taxstdlife+$E549),(('PTRM input'!$I$148+'PTRM input'!$I$114)*$I$7)-SUM($I549:AF549),(('PTRM input'!$I$148+'PTRM input'!$I$114)*$I$7)/A6taxstdlife))</f>
        <v>0</v>
      </c>
      <c r="AH549" s="592">
        <f>IF(A6taxstdlife="n/a","n/a",IF(AH$3&gt;(A6taxstdlife+$E549),(('PTRM input'!$I$148+'PTRM input'!$I$114)*$I$7)-SUM($I549:AG549),(('PTRM input'!$I$148+'PTRM input'!$I$114)*$I$7)/A6taxstdlife))</f>
        <v>0</v>
      </c>
      <c r="AI549" s="592">
        <f>IF(A6taxstdlife="n/a","n/a",IF(AI$3&gt;(A6taxstdlife+$E549),(('PTRM input'!$I$148+'PTRM input'!$I$114)*$I$7)-SUM($I549:AH549),(('PTRM input'!$I$148+'PTRM input'!$I$114)*$I$7)/A6taxstdlife))</f>
        <v>0</v>
      </c>
      <c r="AJ549" s="592">
        <f>IF(A6taxstdlife="n/a","n/a",IF(AJ$3&gt;(A6taxstdlife+$E549),(('PTRM input'!$I$148+'PTRM input'!$I$114)*$I$7)-SUM($I549:AI549),(('PTRM input'!$I$148+'PTRM input'!$I$114)*$I$7)/A6taxstdlife))</f>
        <v>0</v>
      </c>
      <c r="AK549" s="592">
        <f>IF(A6taxstdlife="n/a","n/a",IF(AK$3&gt;(A6taxstdlife+$E549),(('PTRM input'!$I$148+'PTRM input'!$I$114)*$I$7)-SUM($I549:AJ549),(('PTRM input'!$I$148+'PTRM input'!$I$114)*$I$7)/A6taxstdlife))</f>
        <v>0</v>
      </c>
      <c r="AL549" s="592">
        <f>IF(A6taxstdlife="n/a","n/a",IF(AL$3&gt;(A6taxstdlife+$E549),(('PTRM input'!$I$148+'PTRM input'!$I$114)*$I$7)-SUM($I549:AK549),(('PTRM input'!$I$148+'PTRM input'!$I$114)*$I$7)/A6taxstdlife))</f>
        <v>0</v>
      </c>
      <c r="AM549" s="592">
        <f>IF(A6taxstdlife="n/a","n/a",IF(AM$3&gt;(A6taxstdlife+$E549),(('PTRM input'!$I$148+'PTRM input'!$I$114)*$I$7)-SUM($I549:AL549),(('PTRM input'!$I$148+'PTRM input'!$I$114)*$I$7)/A6taxstdlife))</f>
        <v>0</v>
      </c>
      <c r="AN549" s="592">
        <f>IF(A6taxstdlife="n/a","n/a",IF(AN$3&gt;(A6taxstdlife+$E549),(('PTRM input'!$I$148+'PTRM input'!$I$114)*$I$7)-SUM($I549:AM549),(('PTRM input'!$I$148+'PTRM input'!$I$114)*$I$7)/A6taxstdlife))</f>
        <v>0</v>
      </c>
      <c r="AO549" s="592">
        <f>IF(A6taxstdlife="n/a","n/a",IF(AO$3&gt;(A6taxstdlife+$E549),(('PTRM input'!$I$148+'PTRM input'!$I$114)*$I$7)-SUM($I549:AN549),(('PTRM input'!$I$148+'PTRM input'!$I$114)*$I$7)/A6taxstdlife))</f>
        <v>0</v>
      </c>
      <c r="AP549" s="592">
        <f>IF(A6taxstdlife="n/a","n/a",IF(AP$3&gt;(A6taxstdlife+$E549),(('PTRM input'!$I$148+'PTRM input'!$I$114)*$I$7)-SUM($I549:AO549),(('PTRM input'!$I$148+'PTRM input'!$I$114)*$I$7)/A6taxstdlife))</f>
        <v>0</v>
      </c>
      <c r="AQ549" s="592">
        <f>IF(A6taxstdlife="n/a","n/a",IF(AQ$3&gt;(A6taxstdlife+$E549),(('PTRM input'!$I$148+'PTRM input'!$I$114)*$I$7)-SUM($I549:AP549),(('PTRM input'!$I$148+'PTRM input'!$I$114)*$I$7)/A6taxstdlife))</f>
        <v>0</v>
      </c>
      <c r="AR549" s="592">
        <f>IF(A6taxstdlife="n/a","n/a",IF(AR$3&gt;(A6taxstdlife+$E549),(('PTRM input'!$I$148+'PTRM input'!$I$114)*$I$7)-SUM($I549:AQ549),(('PTRM input'!$I$148+'PTRM input'!$I$114)*$I$7)/A6taxstdlife))</f>
        <v>0</v>
      </c>
      <c r="AS549" s="592">
        <f>IF(A6taxstdlife="n/a","n/a",IF(AS$3&gt;(A6taxstdlife+$E549),(('PTRM input'!$I$148+'PTRM input'!$I$114)*$I$7)-SUM($I549:AR549),(('PTRM input'!$I$148+'PTRM input'!$I$114)*$I$7)/A6taxstdlife))</f>
        <v>0</v>
      </c>
      <c r="AT549" s="592">
        <f>IF(A6taxstdlife="n/a","n/a",IF(AT$3&gt;(A6taxstdlife+$E549),(('PTRM input'!$I$148+'PTRM input'!$I$114)*$I$7)-SUM($I549:AS549),(('PTRM input'!$I$148+'PTRM input'!$I$114)*$I$7)/A6taxstdlife))</f>
        <v>0</v>
      </c>
      <c r="AU549" s="592">
        <f>IF(A6taxstdlife="n/a","n/a",IF(AU$3&gt;(A6taxstdlife+$E549),(('PTRM input'!$I$148+'PTRM input'!$I$114)*$I$7)-SUM($I549:AT549),(('PTRM input'!$I$148+'PTRM input'!$I$114)*$I$7)/A6taxstdlife))</f>
        <v>0</v>
      </c>
      <c r="AV549" s="592">
        <f>IF(A6taxstdlife="n/a","n/a",IF(AV$3&gt;(A6taxstdlife+$E549),(('PTRM input'!$I$148+'PTRM input'!$I$114)*$I$7)-SUM($I549:AU549),(('PTRM input'!$I$148+'PTRM input'!$I$114)*$I$7)/A6taxstdlife))</f>
        <v>0</v>
      </c>
      <c r="AW549" s="592">
        <f>IF(A6taxstdlife="n/a","n/a",IF(AW$3&gt;(A6taxstdlife+$E549),(('PTRM input'!$I$148+'PTRM input'!$I$114)*$I$7)-SUM($I549:AV549),(('PTRM input'!$I$148+'PTRM input'!$I$114)*$I$7)/A6taxstdlife))</f>
        <v>0</v>
      </c>
      <c r="AX549" s="592">
        <f>IF(A6taxstdlife="n/a","n/a",IF(AX$3&gt;(A6taxstdlife+$E549),(('PTRM input'!$I$148+'PTRM input'!$I$114)*$I$7)-SUM($I549:AW549),(('PTRM input'!$I$148+'PTRM input'!$I$114)*$I$7)/A6taxstdlife))</f>
        <v>0</v>
      </c>
      <c r="AY549" s="592">
        <f>IF(A6taxstdlife="n/a","n/a",IF(AY$3&gt;(A6taxstdlife+$E549),(('PTRM input'!$I$148+'PTRM input'!$I$114)*$I$7)-SUM($I549:AX549),(('PTRM input'!$I$148+'PTRM input'!$I$114)*$I$7)/A6taxstdlife))</f>
        <v>0</v>
      </c>
      <c r="AZ549" s="592">
        <f>IF(A6taxstdlife="n/a","n/a",IF(AZ$3&gt;(A6taxstdlife+$E549),(('PTRM input'!$I$148+'PTRM input'!$I$114)*$I$7)-SUM($I549:AY549),(('PTRM input'!$I$148+'PTRM input'!$I$114)*$I$7)/A6taxstdlife))</f>
        <v>0</v>
      </c>
      <c r="BA549" s="592">
        <f>IF(A6taxstdlife="n/a","n/a",IF(BA$3&gt;(A6taxstdlife+$E549),(('PTRM input'!$I$148+'PTRM input'!$I$114)*$I$7)-SUM($I549:AZ549),(('PTRM input'!$I$148+'PTRM input'!$I$114)*$I$7)/A6taxstdlife))</f>
        <v>0</v>
      </c>
      <c r="BB549" s="592">
        <f>IF(A6taxstdlife="n/a","n/a",IF(BB$3&gt;(A6taxstdlife+$E549),(('PTRM input'!$I$148+'PTRM input'!$I$114)*$I$7)-SUM($I549:BA549),(('PTRM input'!$I$148+'PTRM input'!$I$114)*$I$7)/A6taxstdlife))</f>
        <v>0</v>
      </c>
      <c r="BC549" s="592">
        <f>IF(A6taxstdlife="n/a","n/a",IF(BC$3&gt;(A6taxstdlife+$E549),(('PTRM input'!$I$148+'PTRM input'!$I$114)*$I$7)-SUM($I549:BB549),(('PTRM input'!$I$148+'PTRM input'!$I$114)*$I$7)/A6taxstdlife))</f>
        <v>0</v>
      </c>
      <c r="BD549" s="592">
        <f>IF(A6taxstdlife="n/a","n/a",IF(BD$3&gt;(A6taxstdlife+$E549),(('PTRM input'!$I$148+'PTRM input'!$I$114)*$I$7)-SUM($I549:BC549),(('PTRM input'!$I$148+'PTRM input'!$I$114)*$I$7)/A6taxstdlife))</f>
        <v>0</v>
      </c>
      <c r="BE549" s="592">
        <f>IF(A6taxstdlife="n/a","n/a",IF(BE$3&gt;(A6taxstdlife+$E549),(('PTRM input'!$I$148+'PTRM input'!$I$114)*$I$7)-SUM($I549:BD549),(('PTRM input'!$I$148+'PTRM input'!$I$114)*$I$7)/A6taxstdlife))</f>
        <v>0</v>
      </c>
      <c r="BF549" s="592">
        <f>IF(A6taxstdlife="n/a","n/a",IF(BF$3&gt;(A6taxstdlife+$E549),(('PTRM input'!$I$148+'PTRM input'!$I$114)*$I$7)-SUM($I549:BE549),(('PTRM input'!$I$148+'PTRM input'!$I$114)*$I$7)/A6taxstdlife))</f>
        <v>0</v>
      </c>
      <c r="BG549" s="592">
        <f>IF(A6taxstdlife="n/a","n/a",IF(BG$3&gt;(A6taxstdlife+$E549),(('PTRM input'!$I$148+'PTRM input'!$I$114)*$I$7)-SUM($I549:BF549),(('PTRM input'!$I$148+'PTRM input'!$I$114)*$I$7)/A6taxstdlife))</f>
        <v>0</v>
      </c>
      <c r="BH549" s="592">
        <f>IF(A6taxstdlife="n/a","n/a",IF(BH$3&gt;(A6taxstdlife+$E549),(('PTRM input'!$I$148+'PTRM input'!$I$114)*$I$7)-SUM($I549:BG549),(('PTRM input'!$I$148+'PTRM input'!$I$114)*$I$7)/A6taxstdlife))</f>
        <v>0</v>
      </c>
      <c r="BI549" s="592">
        <f>IF(A6taxstdlife="n/a","n/a",IF(BI$3&gt;(A6taxstdlife+$E549),(('PTRM input'!$I$148+'PTRM input'!$I$114)*$I$7)-SUM($I549:BH549),(('PTRM input'!$I$148+'PTRM input'!$I$114)*$I$7)/A6taxstdlife))</f>
        <v>0</v>
      </c>
      <c r="BJ549" s="237"/>
      <c r="BK549" s="237"/>
      <c r="BL549" s="237"/>
      <c r="BM549" s="237"/>
    </row>
    <row r="550" spans="1:65" s="4" customFormat="1" ht="12.75" customHeight="1" outlineLevel="2">
      <c r="A550" s="237"/>
      <c r="B550" s="237"/>
      <c r="C550" s="597"/>
      <c r="D550" s="930"/>
      <c r="E550" s="167">
        <v>4</v>
      </c>
      <c r="F550" s="34"/>
      <c r="G550" s="184"/>
      <c r="H550" s="186"/>
      <c r="I550" s="186"/>
      <c r="J550" s="185"/>
      <c r="K550" s="105">
        <f>IF(A6taxstdlife="n/a","n/a",IF(K$3&gt;(A6taxstdlife+$E550),(('PTRM input'!$J$148+'PTRM input'!$J$114)*$J$7)-SUM($J550:J550),(('PTRM input'!$J$148+'PTRM input'!$J$114)*$J$7)/A6taxstdlife))</f>
        <v>6.8390219580064215</v>
      </c>
      <c r="L550" s="105">
        <f>IF(A6taxstdlife="n/a","n/a",IF(L$3&gt;(A6taxstdlife+$E550),(('PTRM input'!$J$148+'PTRM input'!$J$114)*$J$7)-SUM($J550:K550),(('PTRM input'!$J$148+'PTRM input'!$J$114)*$J$7)/A6taxstdlife))</f>
        <v>6.8390219580064215</v>
      </c>
      <c r="M550" s="105">
        <f>IF(A6taxstdlife="n/a","n/a",IF(M$3&gt;(A6taxstdlife+$E550),(('PTRM input'!$J$148+'PTRM input'!$J$114)*$J$7)-SUM($J550:L550),(('PTRM input'!$J$148+'PTRM input'!$J$114)*$J$7)/A6taxstdlife))</f>
        <v>6.8390219580064215</v>
      </c>
      <c r="N550" s="105">
        <f>IF(A6taxstdlife="n/a","n/a",IF(N$3&gt;(A6taxstdlife+$E550),(('PTRM input'!$J$148+'PTRM input'!$J$114)*$J$7)-SUM($J550:M550),(('PTRM input'!$J$148+'PTRM input'!$J$114)*$J$7)/A6taxstdlife))</f>
        <v>6.8390219580064215</v>
      </c>
      <c r="O550" s="105">
        <f>IF(A6taxstdlife="n/a","n/a",IF(O$3&gt;(A6taxstdlife+$E550),(('PTRM input'!$J$148+'PTRM input'!$J$114)*$J$7)-SUM($J550:N550),(('PTRM input'!$J$148+'PTRM input'!$J$114)*$J$7)/A6taxstdlife))</f>
        <v>0</v>
      </c>
      <c r="P550" s="105">
        <f>IF(A6taxstdlife="n/a","n/a",IF(P$3&gt;(A6taxstdlife+$E550),(('PTRM input'!$J$148+'PTRM input'!$J$114)*$J$7)-SUM($J550:O550),(('PTRM input'!$J$148+'PTRM input'!$J$114)*$J$7)/A6taxstdlife))</f>
        <v>0</v>
      </c>
      <c r="Q550" s="592">
        <f>IF(A6taxstdlife="n/a","n/a",IF(Q$3&gt;(A6taxstdlife+$E550),(('PTRM input'!$J$148+'PTRM input'!$J$114)*$J$7)-SUM($J550:P550),(('PTRM input'!$J$148+'PTRM input'!$J$114)*$J$7)/A6taxstdlife))</f>
        <v>0</v>
      </c>
      <c r="R550" s="592">
        <f>IF(A6taxstdlife="n/a","n/a",IF(R$3&gt;(A6taxstdlife+$E550),(('PTRM input'!$J$148+'PTRM input'!$J$114)*$J$7)-SUM($J550:Q550),(('PTRM input'!$J$148+'PTRM input'!$J$114)*$J$7)/A6taxstdlife))</f>
        <v>0</v>
      </c>
      <c r="S550" s="592">
        <f>IF(A6taxstdlife="n/a","n/a",IF(S$3&gt;(A6taxstdlife+$E550),(('PTRM input'!$J$148+'PTRM input'!$J$114)*$J$7)-SUM($J550:R550),(('PTRM input'!$J$148+'PTRM input'!$J$114)*$J$7)/A6taxstdlife))</f>
        <v>0</v>
      </c>
      <c r="T550" s="592">
        <f>IF(A6taxstdlife="n/a","n/a",IF(T$3&gt;(A6taxstdlife+$E550),(('PTRM input'!$J$148+'PTRM input'!$J$114)*$J$7)-SUM($J550:S550),(('PTRM input'!$J$148+'PTRM input'!$J$114)*$J$7)/A6taxstdlife))</f>
        <v>0</v>
      </c>
      <c r="U550" s="592">
        <f>IF(A6taxstdlife="n/a","n/a",IF(U$3&gt;(A6taxstdlife+$E550),(('PTRM input'!$J$148+'PTRM input'!$J$114)*$J$7)-SUM($J550:T550),(('PTRM input'!$J$148+'PTRM input'!$J$114)*$J$7)/A6taxstdlife))</f>
        <v>0</v>
      </c>
      <c r="V550" s="592">
        <f>IF(A6taxstdlife="n/a","n/a",IF(V$3&gt;(A6taxstdlife+$E550),(('PTRM input'!$J$148+'PTRM input'!$J$114)*$J$7)-SUM($J550:U550),(('PTRM input'!$J$148+'PTRM input'!$J$114)*$J$7)/A6taxstdlife))</f>
        <v>0</v>
      </c>
      <c r="W550" s="592">
        <f>IF(A6taxstdlife="n/a","n/a",IF(W$3&gt;(A6taxstdlife+$E550),(('PTRM input'!$J$148+'PTRM input'!$J$114)*$J$7)-SUM($J550:V550),(('PTRM input'!$J$148+'PTRM input'!$J$114)*$J$7)/A6taxstdlife))</f>
        <v>0</v>
      </c>
      <c r="X550" s="592">
        <f>IF(A6taxstdlife="n/a","n/a",IF(X$3&gt;(A6taxstdlife+$E550),(('PTRM input'!$J$148+'PTRM input'!$J$114)*$J$7)-SUM($J550:W550),(('PTRM input'!$J$148+'PTRM input'!$J$114)*$J$7)/A6taxstdlife))</f>
        <v>0</v>
      </c>
      <c r="Y550" s="592">
        <f>IF(A6taxstdlife="n/a","n/a",IF(Y$3&gt;(A6taxstdlife+$E550),(('PTRM input'!$J$148+'PTRM input'!$J$114)*$J$7)-SUM($J550:X550),(('PTRM input'!$J$148+'PTRM input'!$J$114)*$J$7)/A6taxstdlife))</f>
        <v>0</v>
      </c>
      <c r="Z550" s="592">
        <f>IF(A6taxstdlife="n/a","n/a",IF(Z$3&gt;(A6taxstdlife+$E550),(('PTRM input'!$J$148+'PTRM input'!$J$114)*$J$7)-SUM($J550:Y550),(('PTRM input'!$J$148+'PTRM input'!$J$114)*$J$7)/A6taxstdlife))</f>
        <v>0</v>
      </c>
      <c r="AA550" s="592">
        <f>IF(A6taxstdlife="n/a","n/a",IF(AA$3&gt;(A6taxstdlife+$E550),(('PTRM input'!$J$148+'PTRM input'!$J$114)*$J$7)-SUM($J550:Z550),(('PTRM input'!$J$148+'PTRM input'!$J$114)*$J$7)/A6taxstdlife))</f>
        <v>0</v>
      </c>
      <c r="AB550" s="592">
        <f>IF(A6taxstdlife="n/a","n/a",IF(AB$3&gt;(A6taxstdlife+$E550),(('PTRM input'!$J$148+'PTRM input'!$J$114)*$J$7)-SUM($J550:AA550),(('PTRM input'!$J$148+'PTRM input'!$J$114)*$J$7)/A6taxstdlife))</f>
        <v>0</v>
      </c>
      <c r="AC550" s="592">
        <f>IF(A6taxstdlife="n/a","n/a",IF(AC$3&gt;(A6taxstdlife+$E550),(('PTRM input'!$J$148+'PTRM input'!$J$114)*$J$7)-SUM($J550:AB550),(('PTRM input'!$J$148+'PTRM input'!$J$114)*$J$7)/A6taxstdlife))</f>
        <v>0</v>
      </c>
      <c r="AD550" s="592">
        <f>IF(A6taxstdlife="n/a","n/a",IF(AD$3&gt;(A6taxstdlife+$E550),(('PTRM input'!$J$148+'PTRM input'!$J$114)*$J$7)-SUM($J550:AC550),(('PTRM input'!$J$148+'PTRM input'!$J$114)*$J$7)/A6taxstdlife))</f>
        <v>0</v>
      </c>
      <c r="AE550" s="592">
        <f>IF(A6taxstdlife="n/a","n/a",IF(AE$3&gt;(A6taxstdlife+$E550),(('PTRM input'!$J$148+'PTRM input'!$J$114)*$J$7)-SUM($J550:AD550),(('PTRM input'!$J$148+'PTRM input'!$J$114)*$J$7)/A6taxstdlife))</f>
        <v>0</v>
      </c>
      <c r="AF550" s="592">
        <f>IF(A6taxstdlife="n/a","n/a",IF(AF$3&gt;(A6taxstdlife+$E550),(('PTRM input'!$J$148+'PTRM input'!$J$114)*$J$7)-SUM($J550:AE550),(('PTRM input'!$J$148+'PTRM input'!$J$114)*$J$7)/A6taxstdlife))</f>
        <v>0</v>
      </c>
      <c r="AG550" s="592">
        <f>IF(A6taxstdlife="n/a","n/a",IF(AG$3&gt;(A6taxstdlife+$E550),(('PTRM input'!$J$148+'PTRM input'!$J$114)*$J$7)-SUM($J550:AF550),(('PTRM input'!$J$148+'PTRM input'!$J$114)*$J$7)/A6taxstdlife))</f>
        <v>0</v>
      </c>
      <c r="AH550" s="592">
        <f>IF(A6taxstdlife="n/a","n/a",IF(AH$3&gt;(A6taxstdlife+$E550),(('PTRM input'!$J$148+'PTRM input'!$J$114)*$J$7)-SUM($J550:AG550),(('PTRM input'!$J$148+'PTRM input'!$J$114)*$J$7)/A6taxstdlife))</f>
        <v>0</v>
      </c>
      <c r="AI550" s="592">
        <f>IF(A6taxstdlife="n/a","n/a",IF(AI$3&gt;(A6taxstdlife+$E550),(('PTRM input'!$J$148+'PTRM input'!$J$114)*$J$7)-SUM($J550:AH550),(('PTRM input'!$J$148+'PTRM input'!$J$114)*$J$7)/A6taxstdlife))</f>
        <v>0</v>
      </c>
      <c r="AJ550" s="592">
        <f>IF(A6taxstdlife="n/a","n/a",IF(AJ$3&gt;(A6taxstdlife+$E550),(('PTRM input'!$J$148+'PTRM input'!$J$114)*$J$7)-SUM($J550:AI550),(('PTRM input'!$J$148+'PTRM input'!$J$114)*$J$7)/A6taxstdlife))</f>
        <v>0</v>
      </c>
      <c r="AK550" s="592">
        <f>IF(A6taxstdlife="n/a","n/a",IF(AK$3&gt;(A6taxstdlife+$E550),(('PTRM input'!$J$148+'PTRM input'!$J$114)*$J$7)-SUM($J550:AJ550),(('PTRM input'!$J$148+'PTRM input'!$J$114)*$J$7)/A6taxstdlife))</f>
        <v>0</v>
      </c>
      <c r="AL550" s="592">
        <f>IF(A6taxstdlife="n/a","n/a",IF(AL$3&gt;(A6taxstdlife+$E550),(('PTRM input'!$J$148+'PTRM input'!$J$114)*$J$7)-SUM($J550:AK550),(('PTRM input'!$J$148+'PTRM input'!$J$114)*$J$7)/A6taxstdlife))</f>
        <v>0</v>
      </c>
      <c r="AM550" s="592">
        <f>IF(A6taxstdlife="n/a","n/a",IF(AM$3&gt;(A6taxstdlife+$E550),(('PTRM input'!$J$148+'PTRM input'!$J$114)*$J$7)-SUM($J550:AL550),(('PTRM input'!$J$148+'PTRM input'!$J$114)*$J$7)/A6taxstdlife))</f>
        <v>0</v>
      </c>
      <c r="AN550" s="592">
        <f>IF(A6taxstdlife="n/a","n/a",IF(AN$3&gt;(A6taxstdlife+$E550),(('PTRM input'!$J$148+'PTRM input'!$J$114)*$J$7)-SUM($J550:AM550),(('PTRM input'!$J$148+'PTRM input'!$J$114)*$J$7)/A6taxstdlife))</f>
        <v>0</v>
      </c>
      <c r="AO550" s="592">
        <f>IF(A6taxstdlife="n/a","n/a",IF(AO$3&gt;(A6taxstdlife+$E550),(('PTRM input'!$J$148+'PTRM input'!$J$114)*$J$7)-SUM($J550:AN550),(('PTRM input'!$J$148+'PTRM input'!$J$114)*$J$7)/A6taxstdlife))</f>
        <v>0</v>
      </c>
      <c r="AP550" s="592">
        <f>IF(A6taxstdlife="n/a","n/a",IF(AP$3&gt;(A6taxstdlife+$E550),(('PTRM input'!$J$148+'PTRM input'!$J$114)*$J$7)-SUM($J550:AO550),(('PTRM input'!$J$148+'PTRM input'!$J$114)*$J$7)/A6taxstdlife))</f>
        <v>0</v>
      </c>
      <c r="AQ550" s="592">
        <f>IF(A6taxstdlife="n/a","n/a",IF(AQ$3&gt;(A6taxstdlife+$E550),(('PTRM input'!$J$148+'PTRM input'!$J$114)*$J$7)-SUM($J550:AP550),(('PTRM input'!$J$148+'PTRM input'!$J$114)*$J$7)/A6taxstdlife))</f>
        <v>0</v>
      </c>
      <c r="AR550" s="592">
        <f>IF(A6taxstdlife="n/a","n/a",IF(AR$3&gt;(A6taxstdlife+$E550),(('PTRM input'!$J$148+'PTRM input'!$J$114)*$J$7)-SUM($J550:AQ550),(('PTRM input'!$J$148+'PTRM input'!$J$114)*$J$7)/A6taxstdlife))</f>
        <v>0</v>
      </c>
      <c r="AS550" s="592">
        <f>IF(A6taxstdlife="n/a","n/a",IF(AS$3&gt;(A6taxstdlife+$E550),(('PTRM input'!$J$148+'PTRM input'!$J$114)*$J$7)-SUM($J550:AR550),(('PTRM input'!$J$148+'PTRM input'!$J$114)*$J$7)/A6taxstdlife))</f>
        <v>0</v>
      </c>
      <c r="AT550" s="592">
        <f>IF(A6taxstdlife="n/a","n/a",IF(AT$3&gt;(A6taxstdlife+$E550),(('PTRM input'!$J$148+'PTRM input'!$J$114)*$J$7)-SUM($J550:AS550),(('PTRM input'!$J$148+'PTRM input'!$J$114)*$J$7)/A6taxstdlife))</f>
        <v>0</v>
      </c>
      <c r="AU550" s="592">
        <f>IF(A6taxstdlife="n/a","n/a",IF(AU$3&gt;(A6taxstdlife+$E550),(('PTRM input'!$J$148+'PTRM input'!$J$114)*$J$7)-SUM($J550:AT550),(('PTRM input'!$J$148+'PTRM input'!$J$114)*$J$7)/A6taxstdlife))</f>
        <v>0</v>
      </c>
      <c r="AV550" s="592">
        <f>IF(A6taxstdlife="n/a","n/a",IF(AV$3&gt;(A6taxstdlife+$E550),(('PTRM input'!$J$148+'PTRM input'!$J$114)*$J$7)-SUM($J550:AU550),(('PTRM input'!$J$148+'PTRM input'!$J$114)*$J$7)/A6taxstdlife))</f>
        <v>0</v>
      </c>
      <c r="AW550" s="592">
        <f>IF(A6taxstdlife="n/a","n/a",IF(AW$3&gt;(A6taxstdlife+$E550),(('PTRM input'!$J$148+'PTRM input'!$J$114)*$J$7)-SUM($J550:AV550),(('PTRM input'!$J$148+'PTRM input'!$J$114)*$J$7)/A6taxstdlife))</f>
        <v>0</v>
      </c>
      <c r="AX550" s="592">
        <f>IF(A6taxstdlife="n/a","n/a",IF(AX$3&gt;(A6taxstdlife+$E550),(('PTRM input'!$J$148+'PTRM input'!$J$114)*$J$7)-SUM($J550:AW550),(('PTRM input'!$J$148+'PTRM input'!$J$114)*$J$7)/A6taxstdlife))</f>
        <v>0</v>
      </c>
      <c r="AY550" s="592">
        <f>IF(A6taxstdlife="n/a","n/a",IF(AY$3&gt;(A6taxstdlife+$E550),(('PTRM input'!$J$148+'PTRM input'!$J$114)*$J$7)-SUM($J550:AX550),(('PTRM input'!$J$148+'PTRM input'!$J$114)*$J$7)/A6taxstdlife))</f>
        <v>0</v>
      </c>
      <c r="AZ550" s="592">
        <f>IF(A6taxstdlife="n/a","n/a",IF(AZ$3&gt;(A6taxstdlife+$E550),(('PTRM input'!$J$148+'PTRM input'!$J$114)*$J$7)-SUM($J550:AY550),(('PTRM input'!$J$148+'PTRM input'!$J$114)*$J$7)/A6taxstdlife))</f>
        <v>0</v>
      </c>
      <c r="BA550" s="592">
        <f>IF(A6taxstdlife="n/a","n/a",IF(BA$3&gt;(A6taxstdlife+$E550),(('PTRM input'!$J$148+'PTRM input'!$J$114)*$J$7)-SUM($J550:AZ550),(('PTRM input'!$J$148+'PTRM input'!$J$114)*$J$7)/A6taxstdlife))</f>
        <v>0</v>
      </c>
      <c r="BB550" s="592">
        <f>IF(A6taxstdlife="n/a","n/a",IF(BB$3&gt;(A6taxstdlife+$E550),(('PTRM input'!$J$148+'PTRM input'!$J$114)*$J$7)-SUM($J550:BA550),(('PTRM input'!$J$148+'PTRM input'!$J$114)*$J$7)/A6taxstdlife))</f>
        <v>0</v>
      </c>
      <c r="BC550" s="592">
        <f>IF(A6taxstdlife="n/a","n/a",IF(BC$3&gt;(A6taxstdlife+$E550),(('PTRM input'!$J$148+'PTRM input'!$J$114)*$J$7)-SUM($J550:BB550),(('PTRM input'!$J$148+'PTRM input'!$J$114)*$J$7)/A6taxstdlife))</f>
        <v>0</v>
      </c>
      <c r="BD550" s="592">
        <f>IF(A6taxstdlife="n/a","n/a",IF(BD$3&gt;(A6taxstdlife+$E550),(('PTRM input'!$J$148+'PTRM input'!$J$114)*$J$7)-SUM($J550:BC550),(('PTRM input'!$J$148+'PTRM input'!$J$114)*$J$7)/A6taxstdlife))</f>
        <v>0</v>
      </c>
      <c r="BE550" s="592">
        <f>IF(A6taxstdlife="n/a","n/a",IF(BE$3&gt;(A6taxstdlife+$E550),(('PTRM input'!$J$148+'PTRM input'!$J$114)*$J$7)-SUM($J550:BD550),(('PTRM input'!$J$148+'PTRM input'!$J$114)*$J$7)/A6taxstdlife))</f>
        <v>0</v>
      </c>
      <c r="BF550" s="592">
        <f>IF(A6taxstdlife="n/a","n/a",IF(BF$3&gt;(A6taxstdlife+$E550),(('PTRM input'!$J$148+'PTRM input'!$J$114)*$J$7)-SUM($J550:BE550),(('PTRM input'!$J$148+'PTRM input'!$J$114)*$J$7)/A6taxstdlife))</f>
        <v>0</v>
      </c>
      <c r="BG550" s="592">
        <f>IF(A6taxstdlife="n/a","n/a",IF(BG$3&gt;(A6taxstdlife+$E550),(('PTRM input'!$J$148+'PTRM input'!$J$114)*$J$7)-SUM($J550:BF550),(('PTRM input'!$J$148+'PTRM input'!$J$114)*$J$7)/A6taxstdlife))</f>
        <v>0</v>
      </c>
      <c r="BH550" s="592">
        <f>IF(A6taxstdlife="n/a","n/a",IF(BH$3&gt;(A6taxstdlife+$E550),(('PTRM input'!$J$148+'PTRM input'!$J$114)*$J$7)-SUM($J550:BG550),(('PTRM input'!$J$148+'PTRM input'!$J$114)*$J$7)/A6taxstdlife))</f>
        <v>0</v>
      </c>
      <c r="BI550" s="592">
        <f>IF(A6taxstdlife="n/a","n/a",IF(BI$3&gt;(A6taxstdlife+$E550),(('PTRM input'!$J$148+'PTRM input'!$J$114)*$J$7)-SUM($J550:BH550),(('PTRM input'!$J$148+'PTRM input'!$J$114)*$J$7)/A6taxstdlife))</f>
        <v>0</v>
      </c>
      <c r="BJ550" s="237"/>
      <c r="BK550" s="237"/>
      <c r="BL550" s="237"/>
      <c r="BM550" s="237"/>
    </row>
    <row r="551" spans="1:65" s="4" customFormat="1" ht="12.75" customHeight="1" outlineLevel="2">
      <c r="A551" s="237"/>
      <c r="B551" s="237"/>
      <c r="C551" s="597"/>
      <c r="D551" s="930"/>
      <c r="E551" s="167">
        <v>5</v>
      </c>
      <c r="F551" s="34"/>
      <c r="G551" s="184"/>
      <c r="H551" s="186"/>
      <c r="I551" s="186"/>
      <c r="J551" s="186"/>
      <c r="K551" s="185"/>
      <c r="L551" s="105">
        <f>IF(A6taxstdlife="n/a","n/a",IF(L$3&gt;(A6taxstdlife+$E551),(('PTRM input'!$K$148+'PTRM input'!$K$114)*$K$7)-SUM($K551:K551),(('PTRM input'!$K$148+'PTRM input'!$K$114)*$K$7)/A6taxstdlife))</f>
        <v>5.3596932495754563</v>
      </c>
      <c r="M551" s="105">
        <f>IF(A6taxstdlife="n/a","n/a",IF(M$3&gt;(A6taxstdlife+$E551),(('PTRM input'!$K$148+'PTRM input'!$K$114)*$K$7)-SUM($K551:L551),(('PTRM input'!$K$148+'PTRM input'!$K$114)*$K$7)/A6taxstdlife))</f>
        <v>5.3596932495754563</v>
      </c>
      <c r="N551" s="105">
        <f>IF(A6taxstdlife="n/a","n/a",IF(N$3&gt;(A6taxstdlife+$E551),(('PTRM input'!$K$148+'PTRM input'!$K$114)*$K$7)-SUM($K551:M551),(('PTRM input'!$K$148+'PTRM input'!$K$114)*$K$7)/A6taxstdlife))</f>
        <v>5.3596932495754563</v>
      </c>
      <c r="O551" s="105">
        <f>IF(A6taxstdlife="n/a","n/a",IF(O$3&gt;(A6taxstdlife+$E551),(('PTRM input'!$K$148+'PTRM input'!$K$114)*$K$7)-SUM($K551:N551),(('PTRM input'!$K$148+'PTRM input'!$K$114)*$K$7)/A6taxstdlife))</f>
        <v>5.3596932495754563</v>
      </c>
      <c r="P551" s="105">
        <f>IF(A6taxstdlife="n/a","n/a",IF(P$3&gt;(A6taxstdlife+$E551),(('PTRM input'!$K$148+'PTRM input'!$K$114)*$K$7)-SUM($K551:O551),(('PTRM input'!$K$148+'PTRM input'!$K$114)*$K$7)/A6taxstdlife))</f>
        <v>0</v>
      </c>
      <c r="Q551" s="592">
        <f>IF(A6taxstdlife="n/a","n/a",IF(Q$3&gt;(A6taxstdlife+$E551),(('PTRM input'!$K$148+'PTRM input'!$K$114)*$K$7)-SUM($K551:P551),(('PTRM input'!$K$148+'PTRM input'!$K$114)*$K$7)/A6taxstdlife))</f>
        <v>0</v>
      </c>
      <c r="R551" s="592">
        <f>IF(A6taxstdlife="n/a","n/a",IF(R$3&gt;(A6taxstdlife+$E551),(('PTRM input'!$K$148+'PTRM input'!$K$114)*$K$7)-SUM($K551:Q551),(('PTRM input'!$K$148+'PTRM input'!$K$114)*$K$7)/A6taxstdlife))</f>
        <v>0</v>
      </c>
      <c r="S551" s="592">
        <f>IF(A6taxstdlife="n/a","n/a",IF(S$3&gt;(A6taxstdlife+$E551),(('PTRM input'!$K$148+'PTRM input'!$K$114)*$K$7)-SUM($K551:R551),(('PTRM input'!$K$148+'PTRM input'!$K$114)*$K$7)/A6taxstdlife))</f>
        <v>0</v>
      </c>
      <c r="T551" s="592">
        <f>IF(A6taxstdlife="n/a","n/a",IF(T$3&gt;(A6taxstdlife+$E551),(('PTRM input'!$K$148+'PTRM input'!$K$114)*$K$7)-SUM($K551:S551),(('PTRM input'!$K$148+'PTRM input'!$K$114)*$K$7)/A6taxstdlife))</f>
        <v>0</v>
      </c>
      <c r="U551" s="592">
        <f>IF(A6taxstdlife="n/a","n/a",IF(U$3&gt;(A6taxstdlife+$E551),(('PTRM input'!$K$148+'PTRM input'!$K$114)*$K$7)-SUM($K551:T551),(('PTRM input'!$K$148+'PTRM input'!$K$114)*$K$7)/A6taxstdlife))</f>
        <v>0</v>
      </c>
      <c r="V551" s="592">
        <f>IF(A6taxstdlife="n/a","n/a",IF(V$3&gt;(A6taxstdlife+$E551),(('PTRM input'!$K$148+'PTRM input'!$K$114)*$K$7)-SUM($K551:U551),(('PTRM input'!$K$148+'PTRM input'!$K$114)*$K$7)/A6taxstdlife))</f>
        <v>0</v>
      </c>
      <c r="W551" s="592">
        <f>IF(A6taxstdlife="n/a","n/a",IF(W$3&gt;(A6taxstdlife+$E551),(('PTRM input'!$K$148+'PTRM input'!$K$114)*$K$7)-SUM($K551:V551),(('PTRM input'!$K$148+'PTRM input'!$K$114)*$K$7)/A6taxstdlife))</f>
        <v>0</v>
      </c>
      <c r="X551" s="592">
        <f>IF(A6taxstdlife="n/a","n/a",IF(X$3&gt;(A6taxstdlife+$E551),(('PTRM input'!$K$148+'PTRM input'!$K$114)*$K$7)-SUM($K551:W551),(('PTRM input'!$K$148+'PTRM input'!$K$114)*$K$7)/A6taxstdlife))</f>
        <v>0</v>
      </c>
      <c r="Y551" s="592">
        <f>IF(A6taxstdlife="n/a","n/a",IF(Y$3&gt;(A6taxstdlife+$E551),(('PTRM input'!$K$148+'PTRM input'!$K$114)*$K$7)-SUM($K551:X551),(('PTRM input'!$K$148+'PTRM input'!$K$114)*$K$7)/A6taxstdlife))</f>
        <v>0</v>
      </c>
      <c r="Z551" s="592">
        <f>IF(A6taxstdlife="n/a","n/a",IF(Z$3&gt;(A6taxstdlife+$E551),(('PTRM input'!$K$148+'PTRM input'!$K$114)*$K$7)-SUM($K551:Y551),(('PTRM input'!$K$148+'PTRM input'!$K$114)*$K$7)/A6taxstdlife))</f>
        <v>0</v>
      </c>
      <c r="AA551" s="592">
        <f>IF(A6taxstdlife="n/a","n/a",IF(AA$3&gt;(A6taxstdlife+$E551),(('PTRM input'!$K$148+'PTRM input'!$K$114)*$K$7)-SUM($K551:Z551),(('PTRM input'!$K$148+'PTRM input'!$K$114)*$K$7)/A6taxstdlife))</f>
        <v>0</v>
      </c>
      <c r="AB551" s="592">
        <f>IF(A6taxstdlife="n/a","n/a",IF(AB$3&gt;(A6taxstdlife+$E551),(('PTRM input'!$K$148+'PTRM input'!$K$114)*$K$7)-SUM($K551:AA551),(('PTRM input'!$K$148+'PTRM input'!$K$114)*$K$7)/A6taxstdlife))</f>
        <v>0</v>
      </c>
      <c r="AC551" s="592">
        <f>IF(A6taxstdlife="n/a","n/a",IF(AC$3&gt;(A6taxstdlife+$E551),(('PTRM input'!$K$148+'PTRM input'!$K$114)*$K$7)-SUM($K551:AB551),(('PTRM input'!$K$148+'PTRM input'!$K$114)*$K$7)/A6taxstdlife))</f>
        <v>0</v>
      </c>
      <c r="AD551" s="592">
        <f>IF(A6taxstdlife="n/a","n/a",IF(AD$3&gt;(A6taxstdlife+$E551),(('PTRM input'!$K$148+'PTRM input'!$K$114)*$K$7)-SUM($K551:AC551),(('PTRM input'!$K$148+'PTRM input'!$K$114)*$K$7)/A6taxstdlife))</f>
        <v>0</v>
      </c>
      <c r="AE551" s="592">
        <f>IF(A6taxstdlife="n/a","n/a",IF(AE$3&gt;(A6taxstdlife+$E551),(('PTRM input'!$K$148+'PTRM input'!$K$114)*$K$7)-SUM($K551:AD551),(('PTRM input'!$K$148+'PTRM input'!$K$114)*$K$7)/A6taxstdlife))</f>
        <v>0</v>
      </c>
      <c r="AF551" s="592">
        <f>IF(A6taxstdlife="n/a","n/a",IF(AF$3&gt;(A6taxstdlife+$E551),(('PTRM input'!$K$148+'PTRM input'!$K$114)*$K$7)-SUM($K551:AE551),(('PTRM input'!$K$148+'PTRM input'!$K$114)*$K$7)/A6taxstdlife))</f>
        <v>0</v>
      </c>
      <c r="AG551" s="592">
        <f>IF(A6taxstdlife="n/a","n/a",IF(AG$3&gt;(A6taxstdlife+$E551),(('PTRM input'!$K$148+'PTRM input'!$K$114)*$K$7)-SUM($K551:AF551),(('PTRM input'!$K$148+'PTRM input'!$K$114)*$K$7)/A6taxstdlife))</f>
        <v>0</v>
      </c>
      <c r="AH551" s="592">
        <f>IF(A6taxstdlife="n/a","n/a",IF(AH$3&gt;(A6taxstdlife+$E551),(('PTRM input'!$K$148+'PTRM input'!$K$114)*$K$7)-SUM($K551:AG551),(('PTRM input'!$K$148+'PTRM input'!$K$114)*$K$7)/A6taxstdlife))</f>
        <v>0</v>
      </c>
      <c r="AI551" s="592">
        <f>IF(A6taxstdlife="n/a","n/a",IF(AI$3&gt;(A6taxstdlife+$E551),(('PTRM input'!$K$148+'PTRM input'!$K$114)*$K$7)-SUM($K551:AH551),(('PTRM input'!$K$148+'PTRM input'!$K$114)*$K$7)/A6taxstdlife))</f>
        <v>0</v>
      </c>
      <c r="AJ551" s="592">
        <f>IF(A6taxstdlife="n/a","n/a",IF(AJ$3&gt;(A6taxstdlife+$E551),(('PTRM input'!$K$148+'PTRM input'!$K$114)*$K$7)-SUM($K551:AI551),(('PTRM input'!$K$148+'PTRM input'!$K$114)*$K$7)/A6taxstdlife))</f>
        <v>0</v>
      </c>
      <c r="AK551" s="592">
        <f>IF(A6taxstdlife="n/a","n/a",IF(AK$3&gt;(A6taxstdlife+$E551),(('PTRM input'!$K$148+'PTRM input'!$K$114)*$K$7)-SUM($K551:AJ551),(('PTRM input'!$K$148+'PTRM input'!$K$114)*$K$7)/A6taxstdlife))</f>
        <v>0</v>
      </c>
      <c r="AL551" s="592">
        <f>IF(A6taxstdlife="n/a","n/a",IF(AL$3&gt;(A6taxstdlife+$E551),(('PTRM input'!$K$148+'PTRM input'!$K$114)*$K$7)-SUM($K551:AK551),(('PTRM input'!$K$148+'PTRM input'!$K$114)*$K$7)/A6taxstdlife))</f>
        <v>0</v>
      </c>
      <c r="AM551" s="592">
        <f>IF(A6taxstdlife="n/a","n/a",IF(AM$3&gt;(A6taxstdlife+$E551),(('PTRM input'!$K$148+'PTRM input'!$K$114)*$K$7)-SUM($K551:AL551),(('PTRM input'!$K$148+'PTRM input'!$K$114)*$K$7)/A6taxstdlife))</f>
        <v>0</v>
      </c>
      <c r="AN551" s="592">
        <f>IF(A6taxstdlife="n/a","n/a",IF(AN$3&gt;(A6taxstdlife+$E551),(('PTRM input'!$K$148+'PTRM input'!$K$114)*$K$7)-SUM($K551:AM551),(('PTRM input'!$K$148+'PTRM input'!$K$114)*$K$7)/A6taxstdlife))</f>
        <v>0</v>
      </c>
      <c r="AO551" s="592">
        <f>IF(A6taxstdlife="n/a","n/a",IF(AO$3&gt;(A6taxstdlife+$E551),(('PTRM input'!$K$148+'PTRM input'!$K$114)*$K$7)-SUM($K551:AN551),(('PTRM input'!$K$148+'PTRM input'!$K$114)*$K$7)/A6taxstdlife))</f>
        <v>0</v>
      </c>
      <c r="AP551" s="592">
        <f>IF(A6taxstdlife="n/a","n/a",IF(AP$3&gt;(A6taxstdlife+$E551),(('PTRM input'!$K$148+'PTRM input'!$K$114)*$K$7)-SUM($K551:AO551),(('PTRM input'!$K$148+'PTRM input'!$K$114)*$K$7)/A6taxstdlife))</f>
        <v>0</v>
      </c>
      <c r="AQ551" s="592">
        <f>IF(A6taxstdlife="n/a","n/a",IF(AQ$3&gt;(A6taxstdlife+$E551),(('PTRM input'!$K$148+'PTRM input'!$K$114)*$K$7)-SUM($K551:AP551),(('PTRM input'!$K$148+'PTRM input'!$K$114)*$K$7)/A6taxstdlife))</f>
        <v>0</v>
      </c>
      <c r="AR551" s="592">
        <f>IF(A6taxstdlife="n/a","n/a",IF(AR$3&gt;(A6taxstdlife+$E551),(('PTRM input'!$K$148+'PTRM input'!$K$114)*$K$7)-SUM($K551:AQ551),(('PTRM input'!$K$148+'PTRM input'!$K$114)*$K$7)/A6taxstdlife))</f>
        <v>0</v>
      </c>
      <c r="AS551" s="592">
        <f>IF(A6taxstdlife="n/a","n/a",IF(AS$3&gt;(A6taxstdlife+$E551),(('PTRM input'!$K$148+'PTRM input'!$K$114)*$K$7)-SUM($K551:AR551),(('PTRM input'!$K$148+'PTRM input'!$K$114)*$K$7)/A6taxstdlife))</f>
        <v>0</v>
      </c>
      <c r="AT551" s="592">
        <f>IF(A6taxstdlife="n/a","n/a",IF(AT$3&gt;(A6taxstdlife+$E551),(('PTRM input'!$K$148+'PTRM input'!$K$114)*$K$7)-SUM($K551:AS551),(('PTRM input'!$K$148+'PTRM input'!$K$114)*$K$7)/A6taxstdlife))</f>
        <v>0</v>
      </c>
      <c r="AU551" s="592">
        <f>IF(A6taxstdlife="n/a","n/a",IF(AU$3&gt;(A6taxstdlife+$E551),(('PTRM input'!$K$148+'PTRM input'!$K$114)*$K$7)-SUM($K551:AT551),(('PTRM input'!$K$148+'PTRM input'!$K$114)*$K$7)/A6taxstdlife))</f>
        <v>0</v>
      </c>
      <c r="AV551" s="592">
        <f>IF(A6taxstdlife="n/a","n/a",IF(AV$3&gt;(A6taxstdlife+$E551),(('PTRM input'!$K$148+'PTRM input'!$K$114)*$K$7)-SUM($K551:AU551),(('PTRM input'!$K$148+'PTRM input'!$K$114)*$K$7)/A6taxstdlife))</f>
        <v>0</v>
      </c>
      <c r="AW551" s="592">
        <f>IF(A6taxstdlife="n/a","n/a",IF(AW$3&gt;(A6taxstdlife+$E551),(('PTRM input'!$K$148+'PTRM input'!$K$114)*$K$7)-SUM($K551:AV551),(('PTRM input'!$K$148+'PTRM input'!$K$114)*$K$7)/A6taxstdlife))</f>
        <v>0</v>
      </c>
      <c r="AX551" s="592">
        <f>IF(A6taxstdlife="n/a","n/a",IF(AX$3&gt;(A6taxstdlife+$E551),(('PTRM input'!$K$148+'PTRM input'!$K$114)*$K$7)-SUM($K551:AW551),(('PTRM input'!$K$148+'PTRM input'!$K$114)*$K$7)/A6taxstdlife))</f>
        <v>0</v>
      </c>
      <c r="AY551" s="592">
        <f>IF(A6taxstdlife="n/a","n/a",IF(AY$3&gt;(A6taxstdlife+$E551),(('PTRM input'!$K$148+'PTRM input'!$K$114)*$K$7)-SUM($K551:AX551),(('PTRM input'!$K$148+'PTRM input'!$K$114)*$K$7)/A6taxstdlife))</f>
        <v>0</v>
      </c>
      <c r="AZ551" s="592">
        <f>IF(A6taxstdlife="n/a","n/a",IF(AZ$3&gt;(A6taxstdlife+$E551),(('PTRM input'!$K$148+'PTRM input'!$K$114)*$K$7)-SUM($K551:AY551),(('PTRM input'!$K$148+'PTRM input'!$K$114)*$K$7)/A6taxstdlife))</f>
        <v>0</v>
      </c>
      <c r="BA551" s="592">
        <f>IF(A6taxstdlife="n/a","n/a",IF(BA$3&gt;(A6taxstdlife+$E551),(('PTRM input'!$K$148+'PTRM input'!$K$114)*$K$7)-SUM($K551:AZ551),(('PTRM input'!$K$148+'PTRM input'!$K$114)*$K$7)/A6taxstdlife))</f>
        <v>0</v>
      </c>
      <c r="BB551" s="592">
        <f>IF(A6taxstdlife="n/a","n/a",IF(BB$3&gt;(A6taxstdlife+$E551),(('PTRM input'!$K$148+'PTRM input'!$K$114)*$K$7)-SUM($K551:BA551),(('PTRM input'!$K$148+'PTRM input'!$K$114)*$K$7)/A6taxstdlife))</f>
        <v>0</v>
      </c>
      <c r="BC551" s="592">
        <f>IF(A6taxstdlife="n/a","n/a",IF(BC$3&gt;(A6taxstdlife+$E551),(('PTRM input'!$K$148+'PTRM input'!$K$114)*$K$7)-SUM($K551:BB551),(('PTRM input'!$K$148+'PTRM input'!$K$114)*$K$7)/A6taxstdlife))</f>
        <v>0</v>
      </c>
      <c r="BD551" s="592">
        <f>IF(A6taxstdlife="n/a","n/a",IF(BD$3&gt;(A6taxstdlife+$E551),(('PTRM input'!$K$148+'PTRM input'!$K$114)*$K$7)-SUM($K551:BC551),(('PTRM input'!$K$148+'PTRM input'!$K$114)*$K$7)/A6taxstdlife))</f>
        <v>0</v>
      </c>
      <c r="BE551" s="592">
        <f>IF(A6taxstdlife="n/a","n/a",IF(BE$3&gt;(A6taxstdlife+$E551),(('PTRM input'!$K$148+'PTRM input'!$K$114)*$K$7)-SUM($K551:BD551),(('PTRM input'!$K$148+'PTRM input'!$K$114)*$K$7)/A6taxstdlife))</f>
        <v>0</v>
      </c>
      <c r="BF551" s="592">
        <f>IF(A6taxstdlife="n/a","n/a",IF(BF$3&gt;(A6taxstdlife+$E551),(('PTRM input'!$K$148+'PTRM input'!$K$114)*$K$7)-SUM($K551:BE551),(('PTRM input'!$K$148+'PTRM input'!$K$114)*$K$7)/A6taxstdlife))</f>
        <v>0</v>
      </c>
      <c r="BG551" s="592">
        <f>IF(A6taxstdlife="n/a","n/a",IF(BG$3&gt;(A6taxstdlife+$E551),(('PTRM input'!$K$148+'PTRM input'!$K$114)*$K$7)-SUM($K551:BF551),(('PTRM input'!$K$148+'PTRM input'!$K$114)*$K$7)/A6taxstdlife))</f>
        <v>0</v>
      </c>
      <c r="BH551" s="592">
        <f>IF(A6taxstdlife="n/a","n/a",IF(BH$3&gt;(A6taxstdlife+$E551),(('PTRM input'!$K$148+'PTRM input'!$K$114)*$K$7)-SUM($K551:BG551),(('PTRM input'!$K$148+'PTRM input'!$K$114)*$K$7)/A6taxstdlife))</f>
        <v>0</v>
      </c>
      <c r="BI551" s="592">
        <f>IF(A6taxstdlife="n/a","n/a",IF(BI$3&gt;(A6taxstdlife+$E551),(('PTRM input'!$K$148+'PTRM input'!$K$114)*$K$7)-SUM($K551:BH551),(('PTRM input'!$K$148+'PTRM input'!$K$114)*$K$7)/A6taxstdlife))</f>
        <v>0</v>
      </c>
      <c r="BJ551" s="237"/>
      <c r="BK551" s="237"/>
      <c r="BL551" s="237"/>
      <c r="BM551" s="237"/>
    </row>
    <row r="552" spans="1:65" s="4" customFormat="1" ht="12.75" customHeight="1" outlineLevel="2">
      <c r="A552" s="237"/>
      <c r="B552" s="237"/>
      <c r="C552" s="597"/>
      <c r="D552" s="930"/>
      <c r="E552" s="167">
        <v>6</v>
      </c>
      <c r="F552" s="34"/>
      <c r="G552" s="184"/>
      <c r="H552" s="186"/>
      <c r="I552" s="186"/>
      <c r="J552" s="186"/>
      <c r="K552" s="186"/>
      <c r="L552" s="185"/>
      <c r="M552" s="105">
        <f>IF(A6taxstdlife="n/a","n/a",IF(M$3&gt;(A6taxstdlife+$E552),(('PTRM input'!$L$148+'PTRM input'!$L$114)*$L$7)-SUM($L552:L552),(('PTRM input'!$L$148+'PTRM input'!$L$114)*$L$7)/A6taxstdlife))</f>
        <v>0</v>
      </c>
      <c r="N552" s="105">
        <f>IF(A6taxstdlife="n/a","n/a",IF(N$3&gt;(A6taxstdlife+$E552),(('PTRM input'!$L$148+'PTRM input'!$L$114)*$L$7)-SUM($L552:M552),(('PTRM input'!$L$148+'PTRM input'!$L$114)*$L$7)/A6taxstdlife))</f>
        <v>0</v>
      </c>
      <c r="O552" s="105">
        <f>IF(A6taxstdlife="n/a","n/a",IF(O$3&gt;(A6taxstdlife+$E552),(('PTRM input'!$L$148+'PTRM input'!$L$114)*$L$7)-SUM($L552:N552),(('PTRM input'!$L$148+'PTRM input'!$L$114)*$L$7)/A6taxstdlife))</f>
        <v>0</v>
      </c>
      <c r="P552" s="105">
        <f>IF(A6taxstdlife="n/a","n/a",IF(P$3&gt;(A6taxstdlife+$E552),(('PTRM input'!$L$148+'PTRM input'!$L$114)*$L$7)-SUM($L552:O552),(('PTRM input'!$L$148+'PTRM input'!$L$114)*$L$7)/A6taxstdlife))</f>
        <v>0</v>
      </c>
      <c r="Q552" s="592">
        <f>IF(A6taxstdlife="n/a","n/a",IF(Q$3&gt;(A6taxstdlife+$E552),(('PTRM input'!$L$148+'PTRM input'!$L$114)*$L$7)-SUM($L552:P552),(('PTRM input'!$L$148+'PTRM input'!$L$114)*$L$7)/A6taxstdlife))</f>
        <v>0</v>
      </c>
      <c r="R552" s="592">
        <f>IF(A6taxstdlife="n/a","n/a",IF(R$3&gt;(A6taxstdlife+$E552),(('PTRM input'!$L$148+'PTRM input'!$L$114)*$L$7)-SUM($L552:Q552),(('PTRM input'!$L$148+'PTRM input'!$L$114)*$L$7)/A6taxstdlife))</f>
        <v>0</v>
      </c>
      <c r="S552" s="592">
        <f>IF(A6taxstdlife="n/a","n/a",IF(S$3&gt;(A6taxstdlife+$E552),(('PTRM input'!$L$148+'PTRM input'!$L$114)*$L$7)-SUM($L552:R552),(('PTRM input'!$L$148+'PTRM input'!$L$114)*$L$7)/A6taxstdlife))</f>
        <v>0</v>
      </c>
      <c r="T552" s="592">
        <f>IF(A6taxstdlife="n/a","n/a",IF(T$3&gt;(A6taxstdlife+$E552),(('PTRM input'!$L$148+'PTRM input'!$L$114)*$L$7)-SUM($L552:S552),(('PTRM input'!$L$148+'PTRM input'!$L$114)*$L$7)/A6taxstdlife))</f>
        <v>0</v>
      </c>
      <c r="U552" s="592">
        <f>IF(A6taxstdlife="n/a","n/a",IF(U$3&gt;(A6taxstdlife+$E552),(('PTRM input'!$L$148+'PTRM input'!$L$114)*$L$7)-SUM($L552:T552),(('PTRM input'!$L$148+'PTRM input'!$L$114)*$L$7)/A6taxstdlife))</f>
        <v>0</v>
      </c>
      <c r="V552" s="592">
        <f>IF(A6taxstdlife="n/a","n/a",IF(V$3&gt;(A6taxstdlife+$E552),(('PTRM input'!$L$148+'PTRM input'!$L$114)*$L$7)-SUM($L552:U552),(('PTRM input'!$L$148+'PTRM input'!$L$114)*$L$7)/A6taxstdlife))</f>
        <v>0</v>
      </c>
      <c r="W552" s="592">
        <f>IF(A6taxstdlife="n/a","n/a",IF(W$3&gt;(A6taxstdlife+$E552),(('PTRM input'!$L$148+'PTRM input'!$L$114)*$L$7)-SUM($L552:V552),(('PTRM input'!$L$148+'PTRM input'!$L$114)*$L$7)/A6taxstdlife))</f>
        <v>0</v>
      </c>
      <c r="X552" s="592">
        <f>IF(A6taxstdlife="n/a","n/a",IF(X$3&gt;(A6taxstdlife+$E552),(('PTRM input'!$L$148+'PTRM input'!$L$114)*$L$7)-SUM($L552:W552),(('PTRM input'!$L$148+'PTRM input'!$L$114)*$L$7)/A6taxstdlife))</f>
        <v>0</v>
      </c>
      <c r="Y552" s="592">
        <f>IF(A6taxstdlife="n/a","n/a",IF(Y$3&gt;(A6taxstdlife+$E552),(('PTRM input'!$L$148+'PTRM input'!$L$114)*$L$7)-SUM($L552:X552),(('PTRM input'!$L$148+'PTRM input'!$L$114)*$L$7)/A6taxstdlife))</f>
        <v>0</v>
      </c>
      <c r="Z552" s="592">
        <f>IF(A6taxstdlife="n/a","n/a",IF(Z$3&gt;(A6taxstdlife+$E552),(('PTRM input'!$L$148+'PTRM input'!$L$114)*$L$7)-SUM($L552:Y552),(('PTRM input'!$L$148+'PTRM input'!$L$114)*$L$7)/A6taxstdlife))</f>
        <v>0</v>
      </c>
      <c r="AA552" s="592">
        <f>IF(A6taxstdlife="n/a","n/a",IF(AA$3&gt;(A6taxstdlife+$E552),(('PTRM input'!$L$148+'PTRM input'!$L$114)*$L$7)-SUM($L552:Z552),(('PTRM input'!$L$148+'PTRM input'!$L$114)*$L$7)/A6taxstdlife))</f>
        <v>0</v>
      </c>
      <c r="AB552" s="592">
        <f>IF(A6taxstdlife="n/a","n/a",IF(AB$3&gt;(A6taxstdlife+$E552),(('PTRM input'!$L$148+'PTRM input'!$L$114)*$L$7)-SUM($L552:AA552),(('PTRM input'!$L$148+'PTRM input'!$L$114)*$L$7)/A6taxstdlife))</f>
        <v>0</v>
      </c>
      <c r="AC552" s="592">
        <f>IF(A6taxstdlife="n/a","n/a",IF(AC$3&gt;(A6taxstdlife+$E552),(('PTRM input'!$L$148+'PTRM input'!$L$114)*$L$7)-SUM($L552:AB552),(('PTRM input'!$L$148+'PTRM input'!$L$114)*$L$7)/A6taxstdlife))</f>
        <v>0</v>
      </c>
      <c r="AD552" s="592">
        <f>IF(A6taxstdlife="n/a","n/a",IF(AD$3&gt;(A6taxstdlife+$E552),(('PTRM input'!$L$148+'PTRM input'!$L$114)*$L$7)-SUM($L552:AC552),(('PTRM input'!$L$148+'PTRM input'!$L$114)*$L$7)/A6taxstdlife))</f>
        <v>0</v>
      </c>
      <c r="AE552" s="592">
        <f>IF(A6taxstdlife="n/a","n/a",IF(AE$3&gt;(A6taxstdlife+$E552),(('PTRM input'!$L$148+'PTRM input'!$L$114)*$L$7)-SUM($L552:AD552),(('PTRM input'!$L$148+'PTRM input'!$L$114)*$L$7)/A6taxstdlife))</f>
        <v>0</v>
      </c>
      <c r="AF552" s="592">
        <f>IF(A6taxstdlife="n/a","n/a",IF(AF$3&gt;(A6taxstdlife+$E552),(('PTRM input'!$L$148+'PTRM input'!$L$114)*$L$7)-SUM($L552:AE552),(('PTRM input'!$L$148+'PTRM input'!$L$114)*$L$7)/A6taxstdlife))</f>
        <v>0</v>
      </c>
      <c r="AG552" s="592">
        <f>IF(A6taxstdlife="n/a","n/a",IF(AG$3&gt;(A6taxstdlife+$E552),(('PTRM input'!$L$148+'PTRM input'!$L$114)*$L$7)-SUM($L552:AF552),(('PTRM input'!$L$148+'PTRM input'!$L$114)*$L$7)/A6taxstdlife))</f>
        <v>0</v>
      </c>
      <c r="AH552" s="592">
        <f>IF(A6taxstdlife="n/a","n/a",IF(AH$3&gt;(A6taxstdlife+$E552),(('PTRM input'!$L$148+'PTRM input'!$L$114)*$L$7)-SUM($L552:AG552),(('PTRM input'!$L$148+'PTRM input'!$L$114)*$L$7)/A6taxstdlife))</f>
        <v>0</v>
      </c>
      <c r="AI552" s="592">
        <f>IF(A6taxstdlife="n/a","n/a",IF(AI$3&gt;(A6taxstdlife+$E552),(('PTRM input'!$L$148+'PTRM input'!$L$114)*$L$7)-SUM($L552:AH552),(('PTRM input'!$L$148+'PTRM input'!$L$114)*$L$7)/A6taxstdlife))</f>
        <v>0</v>
      </c>
      <c r="AJ552" s="592">
        <f>IF(A6taxstdlife="n/a","n/a",IF(AJ$3&gt;(A6taxstdlife+$E552),(('PTRM input'!$L$148+'PTRM input'!$L$114)*$L$7)-SUM($L552:AI552),(('PTRM input'!$L$148+'PTRM input'!$L$114)*$L$7)/A6taxstdlife))</f>
        <v>0</v>
      </c>
      <c r="AK552" s="592">
        <f>IF(A6taxstdlife="n/a","n/a",IF(AK$3&gt;(A6taxstdlife+$E552),(('PTRM input'!$L$148+'PTRM input'!$L$114)*$L$7)-SUM($L552:AJ552),(('PTRM input'!$L$148+'PTRM input'!$L$114)*$L$7)/A6taxstdlife))</f>
        <v>0</v>
      </c>
      <c r="AL552" s="592">
        <f>IF(A6taxstdlife="n/a","n/a",IF(AL$3&gt;(A6taxstdlife+$E552),(('PTRM input'!$L$148+'PTRM input'!$L$114)*$L$7)-SUM($L552:AK552),(('PTRM input'!$L$148+'PTRM input'!$L$114)*$L$7)/A6taxstdlife))</f>
        <v>0</v>
      </c>
      <c r="AM552" s="592">
        <f>IF(A6taxstdlife="n/a","n/a",IF(AM$3&gt;(A6taxstdlife+$E552),(('PTRM input'!$L$148+'PTRM input'!$L$114)*$L$7)-SUM($L552:AL552),(('PTRM input'!$L$148+'PTRM input'!$L$114)*$L$7)/A6taxstdlife))</f>
        <v>0</v>
      </c>
      <c r="AN552" s="592">
        <f>IF(A6taxstdlife="n/a","n/a",IF(AN$3&gt;(A6taxstdlife+$E552),(('PTRM input'!$L$148+'PTRM input'!$L$114)*$L$7)-SUM($L552:AM552),(('PTRM input'!$L$148+'PTRM input'!$L$114)*$L$7)/A6taxstdlife))</f>
        <v>0</v>
      </c>
      <c r="AO552" s="592">
        <f>IF(A6taxstdlife="n/a","n/a",IF(AO$3&gt;(A6taxstdlife+$E552),(('PTRM input'!$L$148+'PTRM input'!$L$114)*$L$7)-SUM($L552:AN552),(('PTRM input'!$L$148+'PTRM input'!$L$114)*$L$7)/A6taxstdlife))</f>
        <v>0</v>
      </c>
      <c r="AP552" s="592">
        <f>IF(A6taxstdlife="n/a","n/a",IF(AP$3&gt;(A6taxstdlife+$E552),(('PTRM input'!$L$148+'PTRM input'!$L$114)*$L$7)-SUM($L552:AO552),(('PTRM input'!$L$148+'PTRM input'!$L$114)*$L$7)/A6taxstdlife))</f>
        <v>0</v>
      </c>
      <c r="AQ552" s="592">
        <f>IF(A6taxstdlife="n/a","n/a",IF(AQ$3&gt;(A6taxstdlife+$E552),(('PTRM input'!$L$148+'PTRM input'!$L$114)*$L$7)-SUM($L552:AP552),(('PTRM input'!$L$148+'PTRM input'!$L$114)*$L$7)/A6taxstdlife))</f>
        <v>0</v>
      </c>
      <c r="AR552" s="592">
        <f>IF(A6taxstdlife="n/a","n/a",IF(AR$3&gt;(A6taxstdlife+$E552),(('PTRM input'!$L$148+'PTRM input'!$L$114)*$L$7)-SUM($L552:AQ552),(('PTRM input'!$L$148+'PTRM input'!$L$114)*$L$7)/A6taxstdlife))</f>
        <v>0</v>
      </c>
      <c r="AS552" s="592">
        <f>IF(A6taxstdlife="n/a","n/a",IF(AS$3&gt;(A6taxstdlife+$E552),(('PTRM input'!$L$148+'PTRM input'!$L$114)*$L$7)-SUM($L552:AR552),(('PTRM input'!$L$148+'PTRM input'!$L$114)*$L$7)/A6taxstdlife))</f>
        <v>0</v>
      </c>
      <c r="AT552" s="592">
        <f>IF(A6taxstdlife="n/a","n/a",IF(AT$3&gt;(A6taxstdlife+$E552),(('PTRM input'!$L$148+'PTRM input'!$L$114)*$L$7)-SUM($L552:AS552),(('PTRM input'!$L$148+'PTRM input'!$L$114)*$L$7)/A6taxstdlife))</f>
        <v>0</v>
      </c>
      <c r="AU552" s="592">
        <f>IF(A6taxstdlife="n/a","n/a",IF(AU$3&gt;(A6taxstdlife+$E552),(('PTRM input'!$L$148+'PTRM input'!$L$114)*$L$7)-SUM($L552:AT552),(('PTRM input'!$L$148+'PTRM input'!$L$114)*$L$7)/A6taxstdlife))</f>
        <v>0</v>
      </c>
      <c r="AV552" s="592">
        <f>IF(A6taxstdlife="n/a","n/a",IF(AV$3&gt;(A6taxstdlife+$E552),(('PTRM input'!$L$148+'PTRM input'!$L$114)*$L$7)-SUM($L552:AU552),(('PTRM input'!$L$148+'PTRM input'!$L$114)*$L$7)/A6taxstdlife))</f>
        <v>0</v>
      </c>
      <c r="AW552" s="592">
        <f>IF(A6taxstdlife="n/a","n/a",IF(AW$3&gt;(A6taxstdlife+$E552),(('PTRM input'!$L$148+'PTRM input'!$L$114)*$L$7)-SUM($L552:AV552),(('PTRM input'!$L$148+'PTRM input'!$L$114)*$L$7)/A6taxstdlife))</f>
        <v>0</v>
      </c>
      <c r="AX552" s="592">
        <f>IF(A6taxstdlife="n/a","n/a",IF(AX$3&gt;(A6taxstdlife+$E552),(('PTRM input'!$L$148+'PTRM input'!$L$114)*$L$7)-SUM($L552:AW552),(('PTRM input'!$L$148+'PTRM input'!$L$114)*$L$7)/A6taxstdlife))</f>
        <v>0</v>
      </c>
      <c r="AY552" s="592">
        <f>IF(A6taxstdlife="n/a","n/a",IF(AY$3&gt;(A6taxstdlife+$E552),(('PTRM input'!$L$148+'PTRM input'!$L$114)*$L$7)-SUM($L552:AX552),(('PTRM input'!$L$148+'PTRM input'!$L$114)*$L$7)/A6taxstdlife))</f>
        <v>0</v>
      </c>
      <c r="AZ552" s="592">
        <f>IF(A6taxstdlife="n/a","n/a",IF(AZ$3&gt;(A6taxstdlife+$E552),(('PTRM input'!$L$148+'PTRM input'!$L$114)*$L$7)-SUM($L552:AY552),(('PTRM input'!$L$148+'PTRM input'!$L$114)*$L$7)/A6taxstdlife))</f>
        <v>0</v>
      </c>
      <c r="BA552" s="592">
        <f>IF(A6taxstdlife="n/a","n/a",IF(BA$3&gt;(A6taxstdlife+$E552),(('PTRM input'!$L$148+'PTRM input'!$L$114)*$L$7)-SUM($L552:AZ552),(('PTRM input'!$L$148+'PTRM input'!$L$114)*$L$7)/A6taxstdlife))</f>
        <v>0</v>
      </c>
      <c r="BB552" s="592">
        <f>IF(A6taxstdlife="n/a","n/a",IF(BB$3&gt;(A6taxstdlife+$E552),(('PTRM input'!$L$148+'PTRM input'!$L$114)*$L$7)-SUM($L552:BA552),(('PTRM input'!$L$148+'PTRM input'!$L$114)*$L$7)/A6taxstdlife))</f>
        <v>0</v>
      </c>
      <c r="BC552" s="592">
        <f>IF(A6taxstdlife="n/a","n/a",IF(BC$3&gt;(A6taxstdlife+$E552),(('PTRM input'!$L$148+'PTRM input'!$L$114)*$L$7)-SUM($L552:BB552),(('PTRM input'!$L$148+'PTRM input'!$L$114)*$L$7)/A6taxstdlife))</f>
        <v>0</v>
      </c>
      <c r="BD552" s="592">
        <f>IF(A6taxstdlife="n/a","n/a",IF(BD$3&gt;(A6taxstdlife+$E552),(('PTRM input'!$L$148+'PTRM input'!$L$114)*$L$7)-SUM($L552:BC552),(('PTRM input'!$L$148+'PTRM input'!$L$114)*$L$7)/A6taxstdlife))</f>
        <v>0</v>
      </c>
      <c r="BE552" s="592">
        <f>IF(A6taxstdlife="n/a","n/a",IF(BE$3&gt;(A6taxstdlife+$E552),(('PTRM input'!$L$148+'PTRM input'!$L$114)*$L$7)-SUM($L552:BD552),(('PTRM input'!$L$148+'PTRM input'!$L$114)*$L$7)/A6taxstdlife))</f>
        <v>0</v>
      </c>
      <c r="BF552" s="592">
        <f>IF(A6taxstdlife="n/a","n/a",IF(BF$3&gt;(A6taxstdlife+$E552),(('PTRM input'!$L$148+'PTRM input'!$L$114)*$L$7)-SUM($L552:BE552),(('PTRM input'!$L$148+'PTRM input'!$L$114)*$L$7)/A6taxstdlife))</f>
        <v>0</v>
      </c>
      <c r="BG552" s="592">
        <f>IF(A6taxstdlife="n/a","n/a",IF(BG$3&gt;(A6taxstdlife+$E552),(('PTRM input'!$L$148+'PTRM input'!$L$114)*$L$7)-SUM($L552:BF552),(('PTRM input'!$L$148+'PTRM input'!$L$114)*$L$7)/A6taxstdlife))</f>
        <v>0</v>
      </c>
      <c r="BH552" s="592">
        <f>IF(A6taxstdlife="n/a","n/a",IF(BH$3&gt;(A6taxstdlife+$E552),(('PTRM input'!$L$148+'PTRM input'!$L$114)*$L$7)-SUM($L552:BG552),(('PTRM input'!$L$148+'PTRM input'!$L$114)*$L$7)/A6taxstdlife))</f>
        <v>0</v>
      </c>
      <c r="BI552" s="592">
        <f>IF(A6taxstdlife="n/a","n/a",IF(BI$3&gt;(A6taxstdlife+$E552),(('PTRM input'!$L$148+'PTRM input'!$L$114)*$L$7)-SUM($L552:BH552),(('PTRM input'!$L$148+'PTRM input'!$L$114)*$L$7)/A6taxstdlife))</f>
        <v>0</v>
      </c>
      <c r="BJ552" s="237"/>
      <c r="BK552" s="237"/>
      <c r="BL552" s="237"/>
      <c r="BM552" s="237"/>
    </row>
    <row r="553" spans="1:65" s="4" customFormat="1" ht="12.75" customHeight="1" outlineLevel="2">
      <c r="A553" s="237"/>
      <c r="B553" s="237"/>
      <c r="C553" s="597"/>
      <c r="D553" s="930"/>
      <c r="E553" s="167">
        <v>7</v>
      </c>
      <c r="F553" s="34"/>
      <c r="G553" s="184"/>
      <c r="H553" s="186"/>
      <c r="I553" s="186"/>
      <c r="J553" s="186"/>
      <c r="K553" s="186"/>
      <c r="L553" s="186"/>
      <c r="M553" s="185"/>
      <c r="N553" s="105">
        <f>IF(A6taxstdlife="n/a","n/a",IF(N$3&gt;(A6taxstdlife+$E553),(('PTRM input'!$M$148+'PTRM input'!$M$114)*$M$7)-SUM($M553:M553),(('PTRM input'!$M$148+'PTRM input'!$M$114)*$M$7)/A6taxstdlife))</f>
        <v>0</v>
      </c>
      <c r="O553" s="105">
        <f>IF(A6taxstdlife="n/a","n/a",IF(O$3&gt;(A6taxstdlife+$E553),(('PTRM input'!$M$148+'PTRM input'!$M$114)*$M$7)-SUM($M553:N553),(('PTRM input'!$M$148+'PTRM input'!$M$114)*$M$7)/A6taxstdlife))</f>
        <v>0</v>
      </c>
      <c r="P553" s="105">
        <f>IF(A6taxstdlife="n/a","n/a",IF(P$3&gt;(A6taxstdlife+$E553),(('PTRM input'!$M$148+'PTRM input'!$M$114)*$M$7)-SUM($M553:O553),(('PTRM input'!$M$148+'PTRM input'!$M$114)*$M$7)/A6taxstdlife))</f>
        <v>0</v>
      </c>
      <c r="Q553" s="592">
        <f>IF(A6taxstdlife="n/a","n/a",IF(Q$3&gt;(A6taxstdlife+$E553),(('PTRM input'!$M$148+'PTRM input'!$M$114)*$M$7)-SUM($M553:P553),(('PTRM input'!$M$148+'PTRM input'!$M$114)*$M$7)/A6taxstdlife))</f>
        <v>0</v>
      </c>
      <c r="R553" s="592">
        <f>IF(A6taxstdlife="n/a","n/a",IF(R$3&gt;(A6taxstdlife+$E553),(('PTRM input'!$M$148+'PTRM input'!$M$114)*$M$7)-SUM($M553:Q553),(('PTRM input'!$M$148+'PTRM input'!$M$114)*$M$7)/A6taxstdlife))</f>
        <v>0</v>
      </c>
      <c r="S553" s="592">
        <f>IF(A6taxstdlife="n/a","n/a",IF(S$3&gt;(A6taxstdlife+$E553),(('PTRM input'!$M$148+'PTRM input'!$M$114)*$M$7)-SUM($M553:R553),(('PTRM input'!$M$148+'PTRM input'!$M$114)*$M$7)/A6taxstdlife))</f>
        <v>0</v>
      </c>
      <c r="T553" s="592">
        <f>IF(A6taxstdlife="n/a","n/a",IF(T$3&gt;(A6taxstdlife+$E553),(('PTRM input'!$M$148+'PTRM input'!$M$114)*$M$7)-SUM($M553:S553),(('PTRM input'!$M$148+'PTRM input'!$M$114)*$M$7)/A6taxstdlife))</f>
        <v>0</v>
      </c>
      <c r="U553" s="592">
        <f>IF(A6taxstdlife="n/a","n/a",IF(U$3&gt;(A6taxstdlife+$E553),(('PTRM input'!$M$148+'PTRM input'!$M$114)*$M$7)-SUM($M553:T553),(('PTRM input'!$M$148+'PTRM input'!$M$114)*$M$7)/A6taxstdlife))</f>
        <v>0</v>
      </c>
      <c r="V553" s="592">
        <f>IF(A6taxstdlife="n/a","n/a",IF(V$3&gt;(A6taxstdlife+$E553),(('PTRM input'!$M$148+'PTRM input'!$M$114)*$M$7)-SUM($M553:U553),(('PTRM input'!$M$148+'PTRM input'!$M$114)*$M$7)/A6taxstdlife))</f>
        <v>0</v>
      </c>
      <c r="W553" s="592">
        <f>IF(A6taxstdlife="n/a","n/a",IF(W$3&gt;(A6taxstdlife+$E553),(('PTRM input'!$M$148+'PTRM input'!$M$114)*$M$7)-SUM($M553:V553),(('PTRM input'!$M$148+'PTRM input'!$M$114)*$M$7)/A6taxstdlife))</f>
        <v>0</v>
      </c>
      <c r="X553" s="592">
        <f>IF(A6taxstdlife="n/a","n/a",IF(X$3&gt;(A6taxstdlife+$E553),(('PTRM input'!$M$148+'PTRM input'!$M$114)*$M$7)-SUM($M553:W553),(('PTRM input'!$M$148+'PTRM input'!$M$114)*$M$7)/A6taxstdlife))</f>
        <v>0</v>
      </c>
      <c r="Y553" s="592">
        <f>IF(A6taxstdlife="n/a","n/a",IF(Y$3&gt;(A6taxstdlife+$E553),(('PTRM input'!$M$148+'PTRM input'!$M$114)*$M$7)-SUM($M553:X553),(('PTRM input'!$M$148+'PTRM input'!$M$114)*$M$7)/A6taxstdlife))</f>
        <v>0</v>
      </c>
      <c r="Z553" s="592">
        <f>IF(A6taxstdlife="n/a","n/a",IF(Z$3&gt;(A6taxstdlife+$E553),(('PTRM input'!$M$148+'PTRM input'!$M$114)*$M$7)-SUM($M553:Y553),(('PTRM input'!$M$148+'PTRM input'!$M$114)*$M$7)/A6taxstdlife))</f>
        <v>0</v>
      </c>
      <c r="AA553" s="592">
        <f>IF(A6taxstdlife="n/a","n/a",IF(AA$3&gt;(A6taxstdlife+$E553),(('PTRM input'!$M$148+'PTRM input'!$M$114)*$M$7)-SUM($M553:Z553),(('PTRM input'!$M$148+'PTRM input'!$M$114)*$M$7)/A6taxstdlife))</f>
        <v>0</v>
      </c>
      <c r="AB553" s="592">
        <f>IF(A6taxstdlife="n/a","n/a",IF(AB$3&gt;(A6taxstdlife+$E553),(('PTRM input'!$M$148+'PTRM input'!$M$114)*$M$7)-SUM($M553:AA553),(('PTRM input'!$M$148+'PTRM input'!$M$114)*$M$7)/A6taxstdlife))</f>
        <v>0</v>
      </c>
      <c r="AC553" s="592">
        <f>IF(A6taxstdlife="n/a","n/a",IF(AC$3&gt;(A6taxstdlife+$E553),(('PTRM input'!$M$148+'PTRM input'!$M$114)*$M$7)-SUM($M553:AB553),(('PTRM input'!$M$148+'PTRM input'!$M$114)*$M$7)/A6taxstdlife))</f>
        <v>0</v>
      </c>
      <c r="AD553" s="592">
        <f>IF(A6taxstdlife="n/a","n/a",IF(AD$3&gt;(A6taxstdlife+$E553),(('PTRM input'!$M$148+'PTRM input'!$M$114)*$M$7)-SUM($M553:AC553),(('PTRM input'!$M$148+'PTRM input'!$M$114)*$M$7)/A6taxstdlife))</f>
        <v>0</v>
      </c>
      <c r="AE553" s="592">
        <f>IF(A6taxstdlife="n/a","n/a",IF(AE$3&gt;(A6taxstdlife+$E553),(('PTRM input'!$M$148+'PTRM input'!$M$114)*$M$7)-SUM($M553:AD553),(('PTRM input'!$M$148+'PTRM input'!$M$114)*$M$7)/A6taxstdlife))</f>
        <v>0</v>
      </c>
      <c r="AF553" s="592">
        <f>IF(A6taxstdlife="n/a","n/a",IF(AF$3&gt;(A6taxstdlife+$E553),(('PTRM input'!$M$148+'PTRM input'!$M$114)*$M$7)-SUM($M553:AE553),(('PTRM input'!$M$148+'PTRM input'!$M$114)*$M$7)/A6taxstdlife))</f>
        <v>0</v>
      </c>
      <c r="AG553" s="592">
        <f>IF(A6taxstdlife="n/a","n/a",IF(AG$3&gt;(A6taxstdlife+$E553),(('PTRM input'!$M$148+'PTRM input'!$M$114)*$M$7)-SUM($M553:AF553),(('PTRM input'!$M$148+'PTRM input'!$M$114)*$M$7)/A6taxstdlife))</f>
        <v>0</v>
      </c>
      <c r="AH553" s="592">
        <f>IF(A6taxstdlife="n/a","n/a",IF(AH$3&gt;(A6taxstdlife+$E553),(('PTRM input'!$M$148+'PTRM input'!$M$114)*$M$7)-SUM($M553:AG553),(('PTRM input'!$M$148+'PTRM input'!$M$114)*$M$7)/A6taxstdlife))</f>
        <v>0</v>
      </c>
      <c r="AI553" s="592">
        <f>IF(A6taxstdlife="n/a","n/a",IF(AI$3&gt;(A6taxstdlife+$E553),(('PTRM input'!$M$148+'PTRM input'!$M$114)*$M$7)-SUM($M553:AH553),(('PTRM input'!$M$148+'PTRM input'!$M$114)*$M$7)/A6taxstdlife))</f>
        <v>0</v>
      </c>
      <c r="AJ553" s="592">
        <f>IF(A6taxstdlife="n/a","n/a",IF(AJ$3&gt;(A6taxstdlife+$E553),(('PTRM input'!$M$148+'PTRM input'!$M$114)*$M$7)-SUM($M553:AI553),(('PTRM input'!$M$148+'PTRM input'!$M$114)*$M$7)/A6taxstdlife))</f>
        <v>0</v>
      </c>
      <c r="AK553" s="592">
        <f>IF(A6taxstdlife="n/a","n/a",IF(AK$3&gt;(A6taxstdlife+$E553),(('PTRM input'!$M$148+'PTRM input'!$M$114)*$M$7)-SUM($M553:AJ553),(('PTRM input'!$M$148+'PTRM input'!$M$114)*$M$7)/A6taxstdlife))</f>
        <v>0</v>
      </c>
      <c r="AL553" s="592">
        <f>IF(A6taxstdlife="n/a","n/a",IF(AL$3&gt;(A6taxstdlife+$E553),(('PTRM input'!$M$148+'PTRM input'!$M$114)*$M$7)-SUM($M553:AK553),(('PTRM input'!$M$148+'PTRM input'!$M$114)*$M$7)/A6taxstdlife))</f>
        <v>0</v>
      </c>
      <c r="AM553" s="592">
        <f>IF(A6taxstdlife="n/a","n/a",IF(AM$3&gt;(A6taxstdlife+$E553),(('PTRM input'!$M$148+'PTRM input'!$M$114)*$M$7)-SUM($M553:AL553),(('PTRM input'!$M$148+'PTRM input'!$M$114)*$M$7)/A6taxstdlife))</f>
        <v>0</v>
      </c>
      <c r="AN553" s="592">
        <f>IF(A6taxstdlife="n/a","n/a",IF(AN$3&gt;(A6taxstdlife+$E553),(('PTRM input'!$M$148+'PTRM input'!$M$114)*$M$7)-SUM($M553:AM553),(('PTRM input'!$M$148+'PTRM input'!$M$114)*$M$7)/A6taxstdlife))</f>
        <v>0</v>
      </c>
      <c r="AO553" s="592">
        <f>IF(A6taxstdlife="n/a","n/a",IF(AO$3&gt;(A6taxstdlife+$E553),(('PTRM input'!$M$148+'PTRM input'!$M$114)*$M$7)-SUM($M553:AN553),(('PTRM input'!$M$148+'PTRM input'!$M$114)*$M$7)/A6taxstdlife))</f>
        <v>0</v>
      </c>
      <c r="AP553" s="592">
        <f>IF(A6taxstdlife="n/a","n/a",IF(AP$3&gt;(A6taxstdlife+$E553),(('PTRM input'!$M$148+'PTRM input'!$M$114)*$M$7)-SUM($M553:AO553),(('PTRM input'!$M$148+'PTRM input'!$M$114)*$M$7)/A6taxstdlife))</f>
        <v>0</v>
      </c>
      <c r="AQ553" s="592">
        <f>IF(A6taxstdlife="n/a","n/a",IF(AQ$3&gt;(A6taxstdlife+$E553),(('PTRM input'!$M$148+'PTRM input'!$M$114)*$M$7)-SUM($M553:AP553),(('PTRM input'!$M$148+'PTRM input'!$M$114)*$M$7)/A6taxstdlife))</f>
        <v>0</v>
      </c>
      <c r="AR553" s="592">
        <f>IF(A6taxstdlife="n/a","n/a",IF(AR$3&gt;(A6taxstdlife+$E553),(('PTRM input'!$M$148+'PTRM input'!$M$114)*$M$7)-SUM($M553:AQ553),(('PTRM input'!$M$148+'PTRM input'!$M$114)*$M$7)/A6taxstdlife))</f>
        <v>0</v>
      </c>
      <c r="AS553" s="592">
        <f>IF(A6taxstdlife="n/a","n/a",IF(AS$3&gt;(A6taxstdlife+$E553),(('PTRM input'!$M$148+'PTRM input'!$M$114)*$M$7)-SUM($M553:AR553),(('PTRM input'!$M$148+'PTRM input'!$M$114)*$M$7)/A6taxstdlife))</f>
        <v>0</v>
      </c>
      <c r="AT553" s="592">
        <f>IF(A6taxstdlife="n/a","n/a",IF(AT$3&gt;(A6taxstdlife+$E553),(('PTRM input'!$M$148+'PTRM input'!$M$114)*$M$7)-SUM($M553:AS553),(('PTRM input'!$M$148+'PTRM input'!$M$114)*$M$7)/A6taxstdlife))</f>
        <v>0</v>
      </c>
      <c r="AU553" s="592">
        <f>IF(A6taxstdlife="n/a","n/a",IF(AU$3&gt;(A6taxstdlife+$E553),(('PTRM input'!$M$148+'PTRM input'!$M$114)*$M$7)-SUM($M553:AT553),(('PTRM input'!$M$148+'PTRM input'!$M$114)*$M$7)/A6taxstdlife))</f>
        <v>0</v>
      </c>
      <c r="AV553" s="592">
        <f>IF(A6taxstdlife="n/a","n/a",IF(AV$3&gt;(A6taxstdlife+$E553),(('PTRM input'!$M$148+'PTRM input'!$M$114)*$M$7)-SUM($M553:AU553),(('PTRM input'!$M$148+'PTRM input'!$M$114)*$M$7)/A6taxstdlife))</f>
        <v>0</v>
      </c>
      <c r="AW553" s="592">
        <f>IF(A6taxstdlife="n/a","n/a",IF(AW$3&gt;(A6taxstdlife+$E553),(('PTRM input'!$M$148+'PTRM input'!$M$114)*$M$7)-SUM($M553:AV553),(('PTRM input'!$M$148+'PTRM input'!$M$114)*$M$7)/A6taxstdlife))</f>
        <v>0</v>
      </c>
      <c r="AX553" s="592">
        <f>IF(A6taxstdlife="n/a","n/a",IF(AX$3&gt;(A6taxstdlife+$E553),(('PTRM input'!$M$148+'PTRM input'!$M$114)*$M$7)-SUM($M553:AW553),(('PTRM input'!$M$148+'PTRM input'!$M$114)*$M$7)/A6taxstdlife))</f>
        <v>0</v>
      </c>
      <c r="AY553" s="592">
        <f>IF(A6taxstdlife="n/a","n/a",IF(AY$3&gt;(A6taxstdlife+$E553),(('PTRM input'!$M$148+'PTRM input'!$M$114)*$M$7)-SUM($M553:AX553),(('PTRM input'!$M$148+'PTRM input'!$M$114)*$M$7)/A6taxstdlife))</f>
        <v>0</v>
      </c>
      <c r="AZ553" s="592">
        <f>IF(A6taxstdlife="n/a","n/a",IF(AZ$3&gt;(A6taxstdlife+$E553),(('PTRM input'!$M$148+'PTRM input'!$M$114)*$M$7)-SUM($M553:AY553),(('PTRM input'!$M$148+'PTRM input'!$M$114)*$M$7)/A6taxstdlife))</f>
        <v>0</v>
      </c>
      <c r="BA553" s="592">
        <f>IF(A6taxstdlife="n/a","n/a",IF(BA$3&gt;(A6taxstdlife+$E553),(('PTRM input'!$M$148+'PTRM input'!$M$114)*$M$7)-SUM($M553:AZ553),(('PTRM input'!$M$148+'PTRM input'!$M$114)*$M$7)/A6taxstdlife))</f>
        <v>0</v>
      </c>
      <c r="BB553" s="592">
        <f>IF(A6taxstdlife="n/a","n/a",IF(BB$3&gt;(A6taxstdlife+$E553),(('PTRM input'!$M$148+'PTRM input'!$M$114)*$M$7)-SUM($M553:BA553),(('PTRM input'!$M$148+'PTRM input'!$M$114)*$M$7)/A6taxstdlife))</f>
        <v>0</v>
      </c>
      <c r="BC553" s="592">
        <f>IF(A6taxstdlife="n/a","n/a",IF(BC$3&gt;(A6taxstdlife+$E553),(('PTRM input'!$M$148+'PTRM input'!$M$114)*$M$7)-SUM($M553:BB553),(('PTRM input'!$M$148+'PTRM input'!$M$114)*$M$7)/A6taxstdlife))</f>
        <v>0</v>
      </c>
      <c r="BD553" s="592">
        <f>IF(A6taxstdlife="n/a","n/a",IF(BD$3&gt;(A6taxstdlife+$E553),(('PTRM input'!$M$148+'PTRM input'!$M$114)*$M$7)-SUM($M553:BC553),(('PTRM input'!$M$148+'PTRM input'!$M$114)*$M$7)/A6taxstdlife))</f>
        <v>0</v>
      </c>
      <c r="BE553" s="592">
        <f>IF(A6taxstdlife="n/a","n/a",IF(BE$3&gt;(A6taxstdlife+$E553),(('PTRM input'!$M$148+'PTRM input'!$M$114)*$M$7)-SUM($M553:BD553),(('PTRM input'!$M$148+'PTRM input'!$M$114)*$M$7)/A6taxstdlife))</f>
        <v>0</v>
      </c>
      <c r="BF553" s="592">
        <f>IF(A6taxstdlife="n/a","n/a",IF(BF$3&gt;(A6taxstdlife+$E553),(('PTRM input'!$M$148+'PTRM input'!$M$114)*$M$7)-SUM($M553:BE553),(('PTRM input'!$M$148+'PTRM input'!$M$114)*$M$7)/A6taxstdlife))</f>
        <v>0</v>
      </c>
      <c r="BG553" s="592">
        <f>IF(A6taxstdlife="n/a","n/a",IF(BG$3&gt;(A6taxstdlife+$E553),(('PTRM input'!$M$148+'PTRM input'!$M$114)*$M$7)-SUM($M553:BF553),(('PTRM input'!$M$148+'PTRM input'!$M$114)*$M$7)/A6taxstdlife))</f>
        <v>0</v>
      </c>
      <c r="BH553" s="592">
        <f>IF(A6taxstdlife="n/a","n/a",IF(BH$3&gt;(A6taxstdlife+$E553),(('PTRM input'!$M$148+'PTRM input'!$M$114)*$M$7)-SUM($M553:BG553),(('PTRM input'!$M$148+'PTRM input'!$M$114)*$M$7)/A6taxstdlife))</f>
        <v>0</v>
      </c>
      <c r="BI553" s="592">
        <f>IF(A6taxstdlife="n/a","n/a",IF(BI$3&gt;(A6taxstdlife+$E553),(('PTRM input'!$M$148+'PTRM input'!$M$114)*$M$7)-SUM($M553:BH553),(('PTRM input'!$M$148+'PTRM input'!$M$114)*$M$7)/A6taxstdlife))</f>
        <v>0</v>
      </c>
      <c r="BJ553" s="237"/>
      <c r="BK553" s="237"/>
      <c r="BL553" s="237"/>
      <c r="BM553" s="237"/>
    </row>
    <row r="554" spans="1:65" s="4" customFormat="1" ht="12.75" customHeight="1" outlineLevel="2">
      <c r="A554" s="237"/>
      <c r="B554" s="237"/>
      <c r="C554" s="597"/>
      <c r="D554" s="930"/>
      <c r="E554" s="167">
        <v>8</v>
      </c>
      <c r="F554" s="34"/>
      <c r="G554" s="184"/>
      <c r="H554" s="186"/>
      <c r="I554" s="186"/>
      <c r="J554" s="186"/>
      <c r="K554" s="186"/>
      <c r="L554" s="186"/>
      <c r="M554" s="186"/>
      <c r="N554" s="185"/>
      <c r="O554" s="105">
        <f>IF(A6taxstdlife="n/a","n/a",IF(O$3&gt;(A6taxstdlife+$E554),(('PTRM input'!$N$148+'PTRM input'!$N$114)*$N$7)-SUM($N554:N554),(('PTRM input'!$N$148+'PTRM input'!$N$114)*$N$7)/A6taxstdlife))</f>
        <v>0</v>
      </c>
      <c r="P554" s="105">
        <f>IF(A6taxstdlife="n/a","n/a",IF(P$3&gt;(A6taxstdlife+$E554),(('PTRM input'!$N$148+'PTRM input'!$N$114)*$N$7)-SUM($N554:O554),(('PTRM input'!$N$148+'PTRM input'!$N$114)*$N$7)/A6taxstdlife))</f>
        <v>0</v>
      </c>
      <c r="Q554" s="592">
        <f>IF(A6taxstdlife="n/a","n/a",IF(Q$3&gt;(A6taxstdlife+$E554),(('PTRM input'!$N$148+'PTRM input'!$N$114)*$N$7)-SUM($N554:P554),(('PTRM input'!$N$148+'PTRM input'!$N$114)*$N$7)/A6taxstdlife))</f>
        <v>0</v>
      </c>
      <c r="R554" s="592">
        <f>IF(A6taxstdlife="n/a","n/a",IF(R$3&gt;(A6taxstdlife+$E554),(('PTRM input'!$N$148+'PTRM input'!$N$114)*$N$7)-SUM($N554:Q554),(('PTRM input'!$N$148+'PTRM input'!$N$114)*$N$7)/A6taxstdlife))</f>
        <v>0</v>
      </c>
      <c r="S554" s="592">
        <f>IF(A6taxstdlife="n/a","n/a",IF(S$3&gt;(A6taxstdlife+$E554),(('PTRM input'!$N$148+'PTRM input'!$N$114)*$N$7)-SUM($N554:R554),(('PTRM input'!$N$148+'PTRM input'!$N$114)*$N$7)/A6taxstdlife))</f>
        <v>0</v>
      </c>
      <c r="T554" s="592">
        <f>IF(A6taxstdlife="n/a","n/a",IF(T$3&gt;(A6taxstdlife+$E554),(('PTRM input'!$N$148+'PTRM input'!$N$114)*$N$7)-SUM($N554:S554),(('PTRM input'!$N$148+'PTRM input'!$N$114)*$N$7)/A6taxstdlife))</f>
        <v>0</v>
      </c>
      <c r="U554" s="592">
        <f>IF(A6taxstdlife="n/a","n/a",IF(U$3&gt;(A6taxstdlife+$E554),(('PTRM input'!$N$148+'PTRM input'!$N$114)*$N$7)-SUM($N554:T554),(('PTRM input'!$N$148+'PTRM input'!$N$114)*$N$7)/A6taxstdlife))</f>
        <v>0</v>
      </c>
      <c r="V554" s="592">
        <f>IF(A6taxstdlife="n/a","n/a",IF(V$3&gt;(A6taxstdlife+$E554),(('PTRM input'!$N$148+'PTRM input'!$N$114)*$N$7)-SUM($N554:U554),(('PTRM input'!$N$148+'PTRM input'!$N$114)*$N$7)/A6taxstdlife))</f>
        <v>0</v>
      </c>
      <c r="W554" s="592">
        <f>IF(A6taxstdlife="n/a","n/a",IF(W$3&gt;(A6taxstdlife+$E554),(('PTRM input'!$N$148+'PTRM input'!$N$114)*$N$7)-SUM($N554:V554),(('PTRM input'!$N$148+'PTRM input'!$N$114)*$N$7)/A6taxstdlife))</f>
        <v>0</v>
      </c>
      <c r="X554" s="592">
        <f>IF(A6taxstdlife="n/a","n/a",IF(X$3&gt;(A6taxstdlife+$E554),(('PTRM input'!$N$148+'PTRM input'!$N$114)*$N$7)-SUM($N554:W554),(('PTRM input'!$N$148+'PTRM input'!$N$114)*$N$7)/A6taxstdlife))</f>
        <v>0</v>
      </c>
      <c r="Y554" s="592">
        <f>IF(A6taxstdlife="n/a","n/a",IF(Y$3&gt;(A6taxstdlife+$E554),(('PTRM input'!$N$148+'PTRM input'!$N$114)*$N$7)-SUM($N554:X554),(('PTRM input'!$N$148+'PTRM input'!$N$114)*$N$7)/A6taxstdlife))</f>
        <v>0</v>
      </c>
      <c r="Z554" s="592">
        <f>IF(A6taxstdlife="n/a","n/a",IF(Z$3&gt;(A6taxstdlife+$E554),(('PTRM input'!$N$148+'PTRM input'!$N$114)*$N$7)-SUM($N554:Y554),(('PTRM input'!$N$148+'PTRM input'!$N$114)*$N$7)/A6taxstdlife))</f>
        <v>0</v>
      </c>
      <c r="AA554" s="592">
        <f>IF(A6taxstdlife="n/a","n/a",IF(AA$3&gt;(A6taxstdlife+$E554),(('PTRM input'!$N$148+'PTRM input'!$N$114)*$N$7)-SUM($N554:Z554),(('PTRM input'!$N$148+'PTRM input'!$N$114)*$N$7)/A6taxstdlife))</f>
        <v>0</v>
      </c>
      <c r="AB554" s="592">
        <f>IF(A6taxstdlife="n/a","n/a",IF(AB$3&gt;(A6taxstdlife+$E554),(('PTRM input'!$N$148+'PTRM input'!$N$114)*$N$7)-SUM($N554:AA554),(('PTRM input'!$N$148+'PTRM input'!$N$114)*$N$7)/A6taxstdlife))</f>
        <v>0</v>
      </c>
      <c r="AC554" s="592">
        <f>IF(A6taxstdlife="n/a","n/a",IF(AC$3&gt;(A6taxstdlife+$E554),(('PTRM input'!$N$148+'PTRM input'!$N$114)*$N$7)-SUM($N554:AB554),(('PTRM input'!$N$148+'PTRM input'!$N$114)*$N$7)/A6taxstdlife))</f>
        <v>0</v>
      </c>
      <c r="AD554" s="592">
        <f>IF(A6taxstdlife="n/a","n/a",IF(AD$3&gt;(A6taxstdlife+$E554),(('PTRM input'!$N$148+'PTRM input'!$N$114)*$N$7)-SUM($N554:AC554),(('PTRM input'!$N$148+'PTRM input'!$N$114)*$N$7)/A6taxstdlife))</f>
        <v>0</v>
      </c>
      <c r="AE554" s="592">
        <f>IF(A6taxstdlife="n/a","n/a",IF(AE$3&gt;(A6taxstdlife+$E554),(('PTRM input'!$N$148+'PTRM input'!$N$114)*$N$7)-SUM($N554:AD554),(('PTRM input'!$N$148+'PTRM input'!$N$114)*$N$7)/A6taxstdlife))</f>
        <v>0</v>
      </c>
      <c r="AF554" s="592">
        <f>IF(A6taxstdlife="n/a","n/a",IF(AF$3&gt;(A6taxstdlife+$E554),(('PTRM input'!$N$148+'PTRM input'!$N$114)*$N$7)-SUM($N554:AE554),(('PTRM input'!$N$148+'PTRM input'!$N$114)*$N$7)/A6taxstdlife))</f>
        <v>0</v>
      </c>
      <c r="AG554" s="592">
        <f>IF(A6taxstdlife="n/a","n/a",IF(AG$3&gt;(A6taxstdlife+$E554),(('PTRM input'!$N$148+'PTRM input'!$N$114)*$N$7)-SUM($N554:AF554),(('PTRM input'!$N$148+'PTRM input'!$N$114)*$N$7)/A6taxstdlife))</f>
        <v>0</v>
      </c>
      <c r="AH554" s="592">
        <f>IF(A6taxstdlife="n/a","n/a",IF(AH$3&gt;(A6taxstdlife+$E554),(('PTRM input'!$N$148+'PTRM input'!$N$114)*$N$7)-SUM($N554:AG554),(('PTRM input'!$N$148+'PTRM input'!$N$114)*$N$7)/A6taxstdlife))</f>
        <v>0</v>
      </c>
      <c r="AI554" s="592">
        <f>IF(A6taxstdlife="n/a","n/a",IF(AI$3&gt;(A6taxstdlife+$E554),(('PTRM input'!$N$148+'PTRM input'!$N$114)*$N$7)-SUM($N554:AH554),(('PTRM input'!$N$148+'PTRM input'!$N$114)*$N$7)/A6taxstdlife))</f>
        <v>0</v>
      </c>
      <c r="AJ554" s="592">
        <f>IF(A6taxstdlife="n/a","n/a",IF(AJ$3&gt;(A6taxstdlife+$E554),(('PTRM input'!$N$148+'PTRM input'!$N$114)*$N$7)-SUM($N554:AI554),(('PTRM input'!$N$148+'PTRM input'!$N$114)*$N$7)/A6taxstdlife))</f>
        <v>0</v>
      </c>
      <c r="AK554" s="592">
        <f>IF(A6taxstdlife="n/a","n/a",IF(AK$3&gt;(A6taxstdlife+$E554),(('PTRM input'!$N$148+'PTRM input'!$N$114)*$N$7)-SUM($N554:AJ554),(('PTRM input'!$N$148+'PTRM input'!$N$114)*$N$7)/A6taxstdlife))</f>
        <v>0</v>
      </c>
      <c r="AL554" s="592">
        <f>IF(A6taxstdlife="n/a","n/a",IF(AL$3&gt;(A6taxstdlife+$E554),(('PTRM input'!$N$148+'PTRM input'!$N$114)*$N$7)-SUM($N554:AK554),(('PTRM input'!$N$148+'PTRM input'!$N$114)*$N$7)/A6taxstdlife))</f>
        <v>0</v>
      </c>
      <c r="AM554" s="592">
        <f>IF(A6taxstdlife="n/a","n/a",IF(AM$3&gt;(A6taxstdlife+$E554),(('PTRM input'!$N$148+'PTRM input'!$N$114)*$N$7)-SUM($N554:AL554),(('PTRM input'!$N$148+'PTRM input'!$N$114)*$N$7)/A6taxstdlife))</f>
        <v>0</v>
      </c>
      <c r="AN554" s="592">
        <f>IF(A6taxstdlife="n/a","n/a",IF(AN$3&gt;(A6taxstdlife+$E554),(('PTRM input'!$N$148+'PTRM input'!$N$114)*$N$7)-SUM($N554:AM554),(('PTRM input'!$N$148+'PTRM input'!$N$114)*$N$7)/A6taxstdlife))</f>
        <v>0</v>
      </c>
      <c r="AO554" s="592">
        <f>IF(A6taxstdlife="n/a","n/a",IF(AO$3&gt;(A6taxstdlife+$E554),(('PTRM input'!$N$148+'PTRM input'!$N$114)*$N$7)-SUM($N554:AN554),(('PTRM input'!$N$148+'PTRM input'!$N$114)*$N$7)/A6taxstdlife))</f>
        <v>0</v>
      </c>
      <c r="AP554" s="592">
        <f>IF(A6taxstdlife="n/a","n/a",IF(AP$3&gt;(A6taxstdlife+$E554),(('PTRM input'!$N$148+'PTRM input'!$N$114)*$N$7)-SUM($N554:AO554),(('PTRM input'!$N$148+'PTRM input'!$N$114)*$N$7)/A6taxstdlife))</f>
        <v>0</v>
      </c>
      <c r="AQ554" s="592">
        <f>IF(A6taxstdlife="n/a","n/a",IF(AQ$3&gt;(A6taxstdlife+$E554),(('PTRM input'!$N$148+'PTRM input'!$N$114)*$N$7)-SUM($N554:AP554),(('PTRM input'!$N$148+'PTRM input'!$N$114)*$N$7)/A6taxstdlife))</f>
        <v>0</v>
      </c>
      <c r="AR554" s="592">
        <f>IF(A6taxstdlife="n/a","n/a",IF(AR$3&gt;(A6taxstdlife+$E554),(('PTRM input'!$N$148+'PTRM input'!$N$114)*$N$7)-SUM($N554:AQ554),(('PTRM input'!$N$148+'PTRM input'!$N$114)*$N$7)/A6taxstdlife))</f>
        <v>0</v>
      </c>
      <c r="AS554" s="592">
        <f>IF(A6taxstdlife="n/a","n/a",IF(AS$3&gt;(A6taxstdlife+$E554),(('PTRM input'!$N$148+'PTRM input'!$N$114)*$N$7)-SUM($N554:AR554),(('PTRM input'!$N$148+'PTRM input'!$N$114)*$N$7)/A6taxstdlife))</f>
        <v>0</v>
      </c>
      <c r="AT554" s="592">
        <f>IF(A6taxstdlife="n/a","n/a",IF(AT$3&gt;(A6taxstdlife+$E554),(('PTRM input'!$N$148+'PTRM input'!$N$114)*$N$7)-SUM($N554:AS554),(('PTRM input'!$N$148+'PTRM input'!$N$114)*$N$7)/A6taxstdlife))</f>
        <v>0</v>
      </c>
      <c r="AU554" s="592">
        <f>IF(A6taxstdlife="n/a","n/a",IF(AU$3&gt;(A6taxstdlife+$E554),(('PTRM input'!$N$148+'PTRM input'!$N$114)*$N$7)-SUM($N554:AT554),(('PTRM input'!$N$148+'PTRM input'!$N$114)*$N$7)/A6taxstdlife))</f>
        <v>0</v>
      </c>
      <c r="AV554" s="592">
        <f>IF(A6taxstdlife="n/a","n/a",IF(AV$3&gt;(A6taxstdlife+$E554),(('PTRM input'!$N$148+'PTRM input'!$N$114)*$N$7)-SUM($N554:AU554),(('PTRM input'!$N$148+'PTRM input'!$N$114)*$N$7)/A6taxstdlife))</f>
        <v>0</v>
      </c>
      <c r="AW554" s="592">
        <f>IF(A6taxstdlife="n/a","n/a",IF(AW$3&gt;(A6taxstdlife+$E554),(('PTRM input'!$N$148+'PTRM input'!$N$114)*$N$7)-SUM($N554:AV554),(('PTRM input'!$N$148+'PTRM input'!$N$114)*$N$7)/A6taxstdlife))</f>
        <v>0</v>
      </c>
      <c r="AX554" s="592">
        <f>IF(A6taxstdlife="n/a","n/a",IF(AX$3&gt;(A6taxstdlife+$E554),(('PTRM input'!$N$148+'PTRM input'!$N$114)*$N$7)-SUM($N554:AW554),(('PTRM input'!$N$148+'PTRM input'!$N$114)*$N$7)/A6taxstdlife))</f>
        <v>0</v>
      </c>
      <c r="AY554" s="592">
        <f>IF(A6taxstdlife="n/a","n/a",IF(AY$3&gt;(A6taxstdlife+$E554),(('PTRM input'!$N$148+'PTRM input'!$N$114)*$N$7)-SUM($N554:AX554),(('PTRM input'!$N$148+'PTRM input'!$N$114)*$N$7)/A6taxstdlife))</f>
        <v>0</v>
      </c>
      <c r="AZ554" s="592">
        <f>IF(A6taxstdlife="n/a","n/a",IF(AZ$3&gt;(A6taxstdlife+$E554),(('PTRM input'!$N$148+'PTRM input'!$N$114)*$N$7)-SUM($N554:AY554),(('PTRM input'!$N$148+'PTRM input'!$N$114)*$N$7)/A6taxstdlife))</f>
        <v>0</v>
      </c>
      <c r="BA554" s="592">
        <f>IF(A6taxstdlife="n/a","n/a",IF(BA$3&gt;(A6taxstdlife+$E554),(('PTRM input'!$N$148+'PTRM input'!$N$114)*$N$7)-SUM($N554:AZ554),(('PTRM input'!$N$148+'PTRM input'!$N$114)*$N$7)/A6taxstdlife))</f>
        <v>0</v>
      </c>
      <c r="BB554" s="592">
        <f>IF(A6taxstdlife="n/a","n/a",IF(BB$3&gt;(A6taxstdlife+$E554),(('PTRM input'!$N$148+'PTRM input'!$N$114)*$N$7)-SUM($N554:BA554),(('PTRM input'!$N$148+'PTRM input'!$N$114)*$N$7)/A6taxstdlife))</f>
        <v>0</v>
      </c>
      <c r="BC554" s="592">
        <f>IF(A6taxstdlife="n/a","n/a",IF(BC$3&gt;(A6taxstdlife+$E554),(('PTRM input'!$N$148+'PTRM input'!$N$114)*$N$7)-SUM($N554:BB554),(('PTRM input'!$N$148+'PTRM input'!$N$114)*$N$7)/A6taxstdlife))</f>
        <v>0</v>
      </c>
      <c r="BD554" s="592">
        <f>IF(A6taxstdlife="n/a","n/a",IF(BD$3&gt;(A6taxstdlife+$E554),(('PTRM input'!$N$148+'PTRM input'!$N$114)*$N$7)-SUM($N554:BC554),(('PTRM input'!$N$148+'PTRM input'!$N$114)*$N$7)/A6taxstdlife))</f>
        <v>0</v>
      </c>
      <c r="BE554" s="592">
        <f>IF(A6taxstdlife="n/a","n/a",IF(BE$3&gt;(A6taxstdlife+$E554),(('PTRM input'!$N$148+'PTRM input'!$N$114)*$N$7)-SUM($N554:BD554),(('PTRM input'!$N$148+'PTRM input'!$N$114)*$N$7)/A6taxstdlife))</f>
        <v>0</v>
      </c>
      <c r="BF554" s="592">
        <f>IF(A6taxstdlife="n/a","n/a",IF(BF$3&gt;(A6taxstdlife+$E554),(('PTRM input'!$N$148+'PTRM input'!$N$114)*$N$7)-SUM($N554:BE554),(('PTRM input'!$N$148+'PTRM input'!$N$114)*$N$7)/A6taxstdlife))</f>
        <v>0</v>
      </c>
      <c r="BG554" s="592">
        <f>IF(A6taxstdlife="n/a","n/a",IF(BG$3&gt;(A6taxstdlife+$E554),(('PTRM input'!$N$148+'PTRM input'!$N$114)*$N$7)-SUM($N554:BF554),(('PTRM input'!$N$148+'PTRM input'!$N$114)*$N$7)/A6taxstdlife))</f>
        <v>0</v>
      </c>
      <c r="BH554" s="592">
        <f>IF(A6taxstdlife="n/a","n/a",IF(BH$3&gt;(A6taxstdlife+$E554),(('PTRM input'!$N$148+'PTRM input'!$N$114)*$N$7)-SUM($N554:BG554),(('PTRM input'!$N$148+'PTRM input'!$N$114)*$N$7)/A6taxstdlife))</f>
        <v>0</v>
      </c>
      <c r="BI554" s="592">
        <f>IF(A6taxstdlife="n/a","n/a",IF(BI$3&gt;(A6taxstdlife+$E554),(('PTRM input'!$N$148+'PTRM input'!$N$114)*$N$7)-SUM($N554:BH554),(('PTRM input'!$N$148+'PTRM input'!$N$114)*$N$7)/A6taxstdlife))</f>
        <v>0</v>
      </c>
      <c r="BJ554" s="237"/>
      <c r="BK554" s="237"/>
      <c r="BL554" s="237"/>
      <c r="BM554" s="237"/>
    </row>
    <row r="555" spans="1:65" s="4" customFormat="1" ht="12.75" customHeight="1" outlineLevel="2">
      <c r="A555" s="237"/>
      <c r="B555" s="237"/>
      <c r="C555" s="597"/>
      <c r="D555" s="930"/>
      <c r="E555" s="167">
        <v>9</v>
      </c>
      <c r="F555" s="34"/>
      <c r="G555" s="184"/>
      <c r="H555" s="186"/>
      <c r="I555" s="186"/>
      <c r="J555" s="186"/>
      <c r="K555" s="186"/>
      <c r="L555" s="186"/>
      <c r="M555" s="186"/>
      <c r="N555" s="186"/>
      <c r="O555" s="185"/>
      <c r="P555" s="105">
        <f>IF(A6taxstdlife="n/a","n/a",IF(P$3&gt;(A6taxstdlife+$E555),(('PTRM input'!$O$148+'PTRM input'!$O$114)*$O$7)-SUM($O555:O555),(('PTRM input'!$O$148+'PTRM input'!$O$114)*$O$7)/A6taxstdlife))</f>
        <v>0</v>
      </c>
      <c r="Q555" s="592">
        <f>IF(A6taxstdlife="n/a","n/a",IF(Q$3&gt;(A6taxstdlife+$E555),(('PTRM input'!$O$148+'PTRM input'!$O$114)*$O$7)-SUM($O555:P555),(('PTRM input'!$O$148+'PTRM input'!$O$114)*$O$7)/A6taxstdlife))</f>
        <v>0</v>
      </c>
      <c r="R555" s="592">
        <f>IF(A6taxstdlife="n/a","n/a",IF(R$3&gt;(A6taxstdlife+$E555),(('PTRM input'!$O$148+'PTRM input'!$O$114)*$O$7)-SUM($O555:Q555),(('PTRM input'!$O$148+'PTRM input'!$O$114)*$O$7)/A6taxstdlife))</f>
        <v>0</v>
      </c>
      <c r="S555" s="592">
        <f>IF(A6taxstdlife="n/a","n/a",IF(S$3&gt;(A6taxstdlife+$E555),(('PTRM input'!$O$148+'PTRM input'!$O$114)*$O$7)-SUM($O555:R555),(('PTRM input'!$O$148+'PTRM input'!$O$114)*$O$7)/A6taxstdlife))</f>
        <v>0</v>
      </c>
      <c r="T555" s="592">
        <f>IF(A6taxstdlife="n/a","n/a",IF(T$3&gt;(A6taxstdlife+$E555),(('PTRM input'!$O$148+'PTRM input'!$O$114)*$O$7)-SUM($O555:S555),(('PTRM input'!$O$148+'PTRM input'!$O$114)*$O$7)/A6taxstdlife))</f>
        <v>0</v>
      </c>
      <c r="U555" s="592">
        <f>IF(A6taxstdlife="n/a","n/a",IF(U$3&gt;(A6taxstdlife+$E555),(('PTRM input'!$O$148+'PTRM input'!$O$114)*$O$7)-SUM($O555:T555),(('PTRM input'!$O$148+'PTRM input'!$O$114)*$O$7)/A6taxstdlife))</f>
        <v>0</v>
      </c>
      <c r="V555" s="592">
        <f>IF(A6taxstdlife="n/a","n/a",IF(V$3&gt;(A6taxstdlife+$E555),(('PTRM input'!$O$148+'PTRM input'!$O$114)*$O$7)-SUM($O555:U555),(('PTRM input'!$O$148+'PTRM input'!$O$114)*$O$7)/A6taxstdlife))</f>
        <v>0</v>
      </c>
      <c r="W555" s="592">
        <f>IF(A6taxstdlife="n/a","n/a",IF(W$3&gt;(A6taxstdlife+$E555),(('PTRM input'!$O$148+'PTRM input'!$O$114)*$O$7)-SUM($O555:V555),(('PTRM input'!$O$148+'PTRM input'!$O$114)*$O$7)/A6taxstdlife))</f>
        <v>0</v>
      </c>
      <c r="X555" s="592">
        <f>IF(A6taxstdlife="n/a","n/a",IF(X$3&gt;(A6taxstdlife+$E555),(('PTRM input'!$O$148+'PTRM input'!$O$114)*$O$7)-SUM($O555:W555),(('PTRM input'!$O$148+'PTRM input'!$O$114)*$O$7)/A6taxstdlife))</f>
        <v>0</v>
      </c>
      <c r="Y555" s="592">
        <f>IF(A6taxstdlife="n/a","n/a",IF(Y$3&gt;(A6taxstdlife+$E555),(('PTRM input'!$O$148+'PTRM input'!$O$114)*$O$7)-SUM($O555:X555),(('PTRM input'!$O$148+'PTRM input'!$O$114)*$O$7)/A6taxstdlife))</f>
        <v>0</v>
      </c>
      <c r="Z555" s="592">
        <f>IF(A6taxstdlife="n/a","n/a",IF(Z$3&gt;(A6taxstdlife+$E555),(('PTRM input'!$O$148+'PTRM input'!$O$114)*$O$7)-SUM($O555:Y555),(('PTRM input'!$O$148+'PTRM input'!$O$114)*$O$7)/A6taxstdlife))</f>
        <v>0</v>
      </c>
      <c r="AA555" s="592">
        <f>IF(A6taxstdlife="n/a","n/a",IF(AA$3&gt;(A6taxstdlife+$E555),(('PTRM input'!$O$148+'PTRM input'!$O$114)*$O$7)-SUM($O555:Z555),(('PTRM input'!$O$148+'PTRM input'!$O$114)*$O$7)/A6taxstdlife))</f>
        <v>0</v>
      </c>
      <c r="AB555" s="592">
        <f>IF(A6taxstdlife="n/a","n/a",IF(AB$3&gt;(A6taxstdlife+$E555),(('PTRM input'!$O$148+'PTRM input'!$O$114)*$O$7)-SUM($O555:AA555),(('PTRM input'!$O$148+'PTRM input'!$O$114)*$O$7)/A6taxstdlife))</f>
        <v>0</v>
      </c>
      <c r="AC555" s="592">
        <f>IF(A6taxstdlife="n/a","n/a",IF(AC$3&gt;(A6taxstdlife+$E555),(('PTRM input'!$O$148+'PTRM input'!$O$114)*$O$7)-SUM($O555:AB555),(('PTRM input'!$O$148+'PTRM input'!$O$114)*$O$7)/A6taxstdlife))</f>
        <v>0</v>
      </c>
      <c r="AD555" s="592">
        <f>IF(A6taxstdlife="n/a","n/a",IF(AD$3&gt;(A6taxstdlife+$E555),(('PTRM input'!$O$148+'PTRM input'!$O$114)*$O$7)-SUM($O555:AC555),(('PTRM input'!$O$148+'PTRM input'!$O$114)*$O$7)/A6taxstdlife))</f>
        <v>0</v>
      </c>
      <c r="AE555" s="592">
        <f>IF(A6taxstdlife="n/a","n/a",IF(AE$3&gt;(A6taxstdlife+$E555),(('PTRM input'!$O$148+'PTRM input'!$O$114)*$O$7)-SUM($O555:AD555),(('PTRM input'!$O$148+'PTRM input'!$O$114)*$O$7)/A6taxstdlife))</f>
        <v>0</v>
      </c>
      <c r="AF555" s="592">
        <f>IF(A6taxstdlife="n/a","n/a",IF(AF$3&gt;(A6taxstdlife+$E555),(('PTRM input'!$O$148+'PTRM input'!$O$114)*$O$7)-SUM($O555:AE555),(('PTRM input'!$O$148+'PTRM input'!$O$114)*$O$7)/A6taxstdlife))</f>
        <v>0</v>
      </c>
      <c r="AG555" s="592">
        <f>IF(A6taxstdlife="n/a","n/a",IF(AG$3&gt;(A6taxstdlife+$E555),(('PTRM input'!$O$148+'PTRM input'!$O$114)*$O$7)-SUM($O555:AF555),(('PTRM input'!$O$148+'PTRM input'!$O$114)*$O$7)/A6taxstdlife))</f>
        <v>0</v>
      </c>
      <c r="AH555" s="592">
        <f>IF(A6taxstdlife="n/a","n/a",IF(AH$3&gt;(A6taxstdlife+$E555),(('PTRM input'!$O$148+'PTRM input'!$O$114)*$O$7)-SUM($O555:AG555),(('PTRM input'!$O$148+'PTRM input'!$O$114)*$O$7)/A6taxstdlife))</f>
        <v>0</v>
      </c>
      <c r="AI555" s="592">
        <f>IF(A6taxstdlife="n/a","n/a",IF(AI$3&gt;(A6taxstdlife+$E555),(('PTRM input'!$O$148+'PTRM input'!$O$114)*$O$7)-SUM($O555:AH555),(('PTRM input'!$O$148+'PTRM input'!$O$114)*$O$7)/A6taxstdlife))</f>
        <v>0</v>
      </c>
      <c r="AJ555" s="592">
        <f>IF(A6taxstdlife="n/a","n/a",IF(AJ$3&gt;(A6taxstdlife+$E555),(('PTRM input'!$O$148+'PTRM input'!$O$114)*$O$7)-SUM($O555:AI555),(('PTRM input'!$O$148+'PTRM input'!$O$114)*$O$7)/A6taxstdlife))</f>
        <v>0</v>
      </c>
      <c r="AK555" s="592">
        <f>IF(A6taxstdlife="n/a","n/a",IF(AK$3&gt;(A6taxstdlife+$E555),(('PTRM input'!$O$148+'PTRM input'!$O$114)*$O$7)-SUM($O555:AJ555),(('PTRM input'!$O$148+'PTRM input'!$O$114)*$O$7)/A6taxstdlife))</f>
        <v>0</v>
      </c>
      <c r="AL555" s="592">
        <f>IF(A6taxstdlife="n/a","n/a",IF(AL$3&gt;(A6taxstdlife+$E555),(('PTRM input'!$O$148+'PTRM input'!$O$114)*$O$7)-SUM($O555:AK555),(('PTRM input'!$O$148+'PTRM input'!$O$114)*$O$7)/A6taxstdlife))</f>
        <v>0</v>
      </c>
      <c r="AM555" s="592">
        <f>IF(A6taxstdlife="n/a","n/a",IF(AM$3&gt;(A6taxstdlife+$E555),(('PTRM input'!$O$148+'PTRM input'!$O$114)*$O$7)-SUM($O555:AL555),(('PTRM input'!$O$148+'PTRM input'!$O$114)*$O$7)/A6taxstdlife))</f>
        <v>0</v>
      </c>
      <c r="AN555" s="592">
        <f>IF(A6taxstdlife="n/a","n/a",IF(AN$3&gt;(A6taxstdlife+$E555),(('PTRM input'!$O$148+'PTRM input'!$O$114)*$O$7)-SUM($O555:AM555),(('PTRM input'!$O$148+'PTRM input'!$O$114)*$O$7)/A6taxstdlife))</f>
        <v>0</v>
      </c>
      <c r="AO555" s="592">
        <f>IF(A6taxstdlife="n/a","n/a",IF(AO$3&gt;(A6taxstdlife+$E555),(('PTRM input'!$O$148+'PTRM input'!$O$114)*$O$7)-SUM($O555:AN555),(('PTRM input'!$O$148+'PTRM input'!$O$114)*$O$7)/A6taxstdlife))</f>
        <v>0</v>
      </c>
      <c r="AP555" s="592">
        <f>IF(A6taxstdlife="n/a","n/a",IF(AP$3&gt;(A6taxstdlife+$E555),(('PTRM input'!$O$148+'PTRM input'!$O$114)*$O$7)-SUM($O555:AO555),(('PTRM input'!$O$148+'PTRM input'!$O$114)*$O$7)/A6taxstdlife))</f>
        <v>0</v>
      </c>
      <c r="AQ555" s="592">
        <f>IF(A6taxstdlife="n/a","n/a",IF(AQ$3&gt;(A6taxstdlife+$E555),(('PTRM input'!$O$148+'PTRM input'!$O$114)*$O$7)-SUM($O555:AP555),(('PTRM input'!$O$148+'PTRM input'!$O$114)*$O$7)/A6taxstdlife))</f>
        <v>0</v>
      </c>
      <c r="AR555" s="592">
        <f>IF(A6taxstdlife="n/a","n/a",IF(AR$3&gt;(A6taxstdlife+$E555),(('PTRM input'!$O$148+'PTRM input'!$O$114)*$O$7)-SUM($O555:AQ555),(('PTRM input'!$O$148+'PTRM input'!$O$114)*$O$7)/A6taxstdlife))</f>
        <v>0</v>
      </c>
      <c r="AS555" s="592">
        <f>IF(A6taxstdlife="n/a","n/a",IF(AS$3&gt;(A6taxstdlife+$E555),(('PTRM input'!$O$148+'PTRM input'!$O$114)*$O$7)-SUM($O555:AR555),(('PTRM input'!$O$148+'PTRM input'!$O$114)*$O$7)/A6taxstdlife))</f>
        <v>0</v>
      </c>
      <c r="AT555" s="592">
        <f>IF(A6taxstdlife="n/a","n/a",IF(AT$3&gt;(A6taxstdlife+$E555),(('PTRM input'!$O$148+'PTRM input'!$O$114)*$O$7)-SUM($O555:AS555),(('PTRM input'!$O$148+'PTRM input'!$O$114)*$O$7)/A6taxstdlife))</f>
        <v>0</v>
      </c>
      <c r="AU555" s="592">
        <f>IF(A6taxstdlife="n/a","n/a",IF(AU$3&gt;(A6taxstdlife+$E555),(('PTRM input'!$O$148+'PTRM input'!$O$114)*$O$7)-SUM($O555:AT555),(('PTRM input'!$O$148+'PTRM input'!$O$114)*$O$7)/A6taxstdlife))</f>
        <v>0</v>
      </c>
      <c r="AV555" s="592">
        <f>IF(A6taxstdlife="n/a","n/a",IF(AV$3&gt;(A6taxstdlife+$E555),(('PTRM input'!$O$148+'PTRM input'!$O$114)*$O$7)-SUM($O555:AU555),(('PTRM input'!$O$148+'PTRM input'!$O$114)*$O$7)/A6taxstdlife))</f>
        <v>0</v>
      </c>
      <c r="AW555" s="592">
        <f>IF(A6taxstdlife="n/a","n/a",IF(AW$3&gt;(A6taxstdlife+$E555),(('PTRM input'!$O$148+'PTRM input'!$O$114)*$O$7)-SUM($O555:AV555),(('PTRM input'!$O$148+'PTRM input'!$O$114)*$O$7)/A6taxstdlife))</f>
        <v>0</v>
      </c>
      <c r="AX555" s="592">
        <f>IF(A6taxstdlife="n/a","n/a",IF(AX$3&gt;(A6taxstdlife+$E555),(('PTRM input'!$O$148+'PTRM input'!$O$114)*$O$7)-SUM($O555:AW555),(('PTRM input'!$O$148+'PTRM input'!$O$114)*$O$7)/A6taxstdlife))</f>
        <v>0</v>
      </c>
      <c r="AY555" s="592">
        <f>IF(A6taxstdlife="n/a","n/a",IF(AY$3&gt;(A6taxstdlife+$E555),(('PTRM input'!$O$148+'PTRM input'!$O$114)*$O$7)-SUM($O555:AX555),(('PTRM input'!$O$148+'PTRM input'!$O$114)*$O$7)/A6taxstdlife))</f>
        <v>0</v>
      </c>
      <c r="AZ555" s="592">
        <f>IF(A6taxstdlife="n/a","n/a",IF(AZ$3&gt;(A6taxstdlife+$E555),(('PTRM input'!$O$148+'PTRM input'!$O$114)*$O$7)-SUM($O555:AY555),(('PTRM input'!$O$148+'PTRM input'!$O$114)*$O$7)/A6taxstdlife))</f>
        <v>0</v>
      </c>
      <c r="BA555" s="592">
        <f>IF(A6taxstdlife="n/a","n/a",IF(BA$3&gt;(A6taxstdlife+$E555),(('PTRM input'!$O$148+'PTRM input'!$O$114)*$O$7)-SUM($O555:AZ555),(('PTRM input'!$O$148+'PTRM input'!$O$114)*$O$7)/A6taxstdlife))</f>
        <v>0</v>
      </c>
      <c r="BB555" s="592">
        <f>IF(A6taxstdlife="n/a","n/a",IF(BB$3&gt;(A6taxstdlife+$E555),(('PTRM input'!$O$148+'PTRM input'!$O$114)*$O$7)-SUM($O555:BA555),(('PTRM input'!$O$148+'PTRM input'!$O$114)*$O$7)/A6taxstdlife))</f>
        <v>0</v>
      </c>
      <c r="BC555" s="592">
        <f>IF(A6taxstdlife="n/a","n/a",IF(BC$3&gt;(A6taxstdlife+$E555),(('PTRM input'!$O$148+'PTRM input'!$O$114)*$O$7)-SUM($O555:BB555),(('PTRM input'!$O$148+'PTRM input'!$O$114)*$O$7)/A6taxstdlife))</f>
        <v>0</v>
      </c>
      <c r="BD555" s="592">
        <f>IF(A6taxstdlife="n/a","n/a",IF(BD$3&gt;(A6taxstdlife+$E555),(('PTRM input'!$O$148+'PTRM input'!$O$114)*$O$7)-SUM($O555:BC555),(('PTRM input'!$O$148+'PTRM input'!$O$114)*$O$7)/A6taxstdlife))</f>
        <v>0</v>
      </c>
      <c r="BE555" s="592">
        <f>IF(A6taxstdlife="n/a","n/a",IF(BE$3&gt;(A6taxstdlife+$E555),(('PTRM input'!$O$148+'PTRM input'!$O$114)*$O$7)-SUM($O555:BD555),(('PTRM input'!$O$148+'PTRM input'!$O$114)*$O$7)/A6taxstdlife))</f>
        <v>0</v>
      </c>
      <c r="BF555" s="592">
        <f>IF(A6taxstdlife="n/a","n/a",IF(BF$3&gt;(A6taxstdlife+$E555),(('PTRM input'!$O$148+'PTRM input'!$O$114)*$O$7)-SUM($O555:BE555),(('PTRM input'!$O$148+'PTRM input'!$O$114)*$O$7)/A6taxstdlife))</f>
        <v>0</v>
      </c>
      <c r="BG555" s="592">
        <f>IF(A6taxstdlife="n/a","n/a",IF(BG$3&gt;(A6taxstdlife+$E555),(('PTRM input'!$O$148+'PTRM input'!$O$114)*$O$7)-SUM($O555:BF555),(('PTRM input'!$O$148+'PTRM input'!$O$114)*$O$7)/A6taxstdlife))</f>
        <v>0</v>
      </c>
      <c r="BH555" s="592">
        <f>IF(A6taxstdlife="n/a","n/a",IF(BH$3&gt;(A6taxstdlife+$E555),(('PTRM input'!$O$148+'PTRM input'!$O$114)*$O$7)-SUM($O555:BG555),(('PTRM input'!$O$148+'PTRM input'!$O$114)*$O$7)/A6taxstdlife))</f>
        <v>0</v>
      </c>
      <c r="BI555" s="592">
        <f>IF(A6taxstdlife="n/a","n/a",IF(BI$3&gt;(A6taxstdlife+$E555),(('PTRM input'!$O$148+'PTRM input'!$O$114)*$O$7)-SUM($O555:BH555),(('PTRM input'!$O$148+'PTRM input'!$O$114)*$O$7)/A6taxstdlife))</f>
        <v>0</v>
      </c>
      <c r="BJ555" s="237"/>
      <c r="BK555" s="237"/>
      <c r="BL555" s="237"/>
      <c r="BM555" s="237"/>
    </row>
    <row r="556" spans="1:65" s="4" customFormat="1" ht="12.75" customHeight="1" outlineLevel="2">
      <c r="A556" s="237"/>
      <c r="B556" s="237"/>
      <c r="C556" s="597"/>
      <c r="D556" s="930"/>
      <c r="E556" s="168">
        <v>10</v>
      </c>
      <c r="F556" s="34"/>
      <c r="G556" s="184"/>
      <c r="H556" s="186"/>
      <c r="I556" s="186"/>
      <c r="J556" s="186"/>
      <c r="K556" s="186"/>
      <c r="L556" s="186"/>
      <c r="M556" s="186"/>
      <c r="N556" s="186"/>
      <c r="O556" s="186"/>
      <c r="P556" s="185"/>
      <c r="Q556" s="592">
        <f>IF(A6taxstdlife="n/a","n/a",IF(Q$3&gt;(A6taxstdlife+$E556),(('PTRM input'!$P$148+'PTRM input'!$P$114)*$P$7)-SUM($P556:P556),(('PTRM input'!$P$148+'PTRM input'!$P$114)*$P$7)/A6taxstdlife))</f>
        <v>0</v>
      </c>
      <c r="R556" s="592">
        <f>IF(A6taxstdlife="n/a","n/a",IF(R$3&gt;(A6taxstdlife+$E556),(('PTRM input'!$P$148+'PTRM input'!$P$114)*$P$7)-SUM($P556:Q556),(('PTRM input'!$P$148+'PTRM input'!$P$114)*$P$7)/A6taxstdlife))</f>
        <v>0</v>
      </c>
      <c r="S556" s="592">
        <f>IF(A6taxstdlife="n/a","n/a",IF(S$3&gt;(A6taxstdlife+$E556),(('PTRM input'!$P$148+'PTRM input'!$P$114)*$P$7)-SUM($P556:R556),(('PTRM input'!$P$148+'PTRM input'!$P$114)*$P$7)/A6taxstdlife))</f>
        <v>0</v>
      </c>
      <c r="T556" s="592">
        <f>IF(A6taxstdlife="n/a","n/a",IF(T$3&gt;(A6taxstdlife+$E556),(('PTRM input'!$P$148+'PTRM input'!$P$114)*$P$7)-SUM($P556:S556),(('PTRM input'!$P$148+'PTRM input'!$P$114)*$P$7)/A6taxstdlife))</f>
        <v>0</v>
      </c>
      <c r="U556" s="592">
        <f>IF(A6taxstdlife="n/a","n/a",IF(U$3&gt;(A6taxstdlife+$E556),(('PTRM input'!$P$148+'PTRM input'!$P$114)*$P$7)-SUM($P556:T556),(('PTRM input'!$P$148+'PTRM input'!$P$114)*$P$7)/A6taxstdlife))</f>
        <v>0</v>
      </c>
      <c r="V556" s="592">
        <f>IF(A6taxstdlife="n/a","n/a",IF(V$3&gt;(A6taxstdlife+$E556),(('PTRM input'!$P$148+'PTRM input'!$P$114)*$P$7)-SUM($P556:U556),(('PTRM input'!$P$148+'PTRM input'!$P$114)*$P$7)/A6taxstdlife))</f>
        <v>0</v>
      </c>
      <c r="W556" s="592">
        <f>IF(A6taxstdlife="n/a","n/a",IF(W$3&gt;(A6taxstdlife+$E556),(('PTRM input'!$P$148+'PTRM input'!$P$114)*$P$7)-SUM($P556:V556),(('PTRM input'!$P$148+'PTRM input'!$P$114)*$P$7)/A6taxstdlife))</f>
        <v>0</v>
      </c>
      <c r="X556" s="592">
        <f>IF(A6taxstdlife="n/a","n/a",IF(X$3&gt;(A6taxstdlife+$E556),(('PTRM input'!$P$148+'PTRM input'!$P$114)*$P$7)-SUM($P556:W556),(('PTRM input'!$P$148+'PTRM input'!$P$114)*$P$7)/A6taxstdlife))</f>
        <v>0</v>
      </c>
      <c r="Y556" s="592">
        <f>IF(A6taxstdlife="n/a","n/a",IF(Y$3&gt;(A6taxstdlife+$E556),(('PTRM input'!$P$148+'PTRM input'!$P$114)*$P$7)-SUM($P556:X556),(('PTRM input'!$P$148+'PTRM input'!$P$114)*$P$7)/A6taxstdlife))</f>
        <v>0</v>
      </c>
      <c r="Z556" s="592">
        <f>IF(A6taxstdlife="n/a","n/a",IF(Z$3&gt;(A6taxstdlife+$E556),(('PTRM input'!$P$148+'PTRM input'!$P$114)*$P$7)-SUM($P556:Y556),(('PTRM input'!$P$148+'PTRM input'!$P$114)*$P$7)/A6taxstdlife))</f>
        <v>0</v>
      </c>
      <c r="AA556" s="592">
        <f>IF(A6taxstdlife="n/a","n/a",IF(AA$3&gt;(A6taxstdlife+$E556),(('PTRM input'!$P$148+'PTRM input'!$P$114)*$P$7)-SUM($P556:Z556),(('PTRM input'!$P$148+'PTRM input'!$P$114)*$P$7)/A6taxstdlife))</f>
        <v>0</v>
      </c>
      <c r="AB556" s="592">
        <f>IF(A6taxstdlife="n/a","n/a",IF(AB$3&gt;(A6taxstdlife+$E556),(('PTRM input'!$P$148+'PTRM input'!$P$114)*$P$7)-SUM($P556:AA556),(('PTRM input'!$P$148+'PTRM input'!$P$114)*$P$7)/A6taxstdlife))</f>
        <v>0</v>
      </c>
      <c r="AC556" s="592">
        <f>IF(A6taxstdlife="n/a","n/a",IF(AC$3&gt;(A6taxstdlife+$E556),(('PTRM input'!$P$148+'PTRM input'!$P$114)*$P$7)-SUM($P556:AB556),(('PTRM input'!$P$148+'PTRM input'!$P$114)*$P$7)/A6taxstdlife))</f>
        <v>0</v>
      </c>
      <c r="AD556" s="592">
        <f>IF(A6taxstdlife="n/a","n/a",IF(AD$3&gt;(A6taxstdlife+$E556),(('PTRM input'!$P$148+'PTRM input'!$P$114)*$P$7)-SUM($P556:AC556),(('PTRM input'!$P$148+'PTRM input'!$P$114)*$P$7)/A6taxstdlife))</f>
        <v>0</v>
      </c>
      <c r="AE556" s="592">
        <f>IF(A6taxstdlife="n/a","n/a",IF(AE$3&gt;(A6taxstdlife+$E556),(('PTRM input'!$P$148+'PTRM input'!$P$114)*$P$7)-SUM($P556:AD556),(('PTRM input'!$P$148+'PTRM input'!$P$114)*$P$7)/A6taxstdlife))</f>
        <v>0</v>
      </c>
      <c r="AF556" s="592">
        <f>IF(A6taxstdlife="n/a","n/a",IF(AF$3&gt;(A6taxstdlife+$E556),(('PTRM input'!$P$148+'PTRM input'!$P$114)*$P$7)-SUM($P556:AE556),(('PTRM input'!$P$148+'PTRM input'!$P$114)*$P$7)/A6taxstdlife))</f>
        <v>0</v>
      </c>
      <c r="AG556" s="592">
        <f>IF(A6taxstdlife="n/a","n/a",IF(AG$3&gt;(A6taxstdlife+$E556),(('PTRM input'!$P$148+'PTRM input'!$P$114)*$P$7)-SUM($P556:AF556),(('PTRM input'!$P$148+'PTRM input'!$P$114)*$P$7)/A6taxstdlife))</f>
        <v>0</v>
      </c>
      <c r="AH556" s="592">
        <f>IF(A6taxstdlife="n/a","n/a",IF(AH$3&gt;(A6taxstdlife+$E556),(('PTRM input'!$P$148+'PTRM input'!$P$114)*$P$7)-SUM($P556:AG556),(('PTRM input'!$P$148+'PTRM input'!$P$114)*$P$7)/A6taxstdlife))</f>
        <v>0</v>
      </c>
      <c r="AI556" s="592">
        <f>IF(A6taxstdlife="n/a","n/a",IF(AI$3&gt;(A6taxstdlife+$E556),(('PTRM input'!$P$148+'PTRM input'!$P$114)*$P$7)-SUM($P556:AH556),(('PTRM input'!$P$148+'PTRM input'!$P$114)*$P$7)/A6taxstdlife))</f>
        <v>0</v>
      </c>
      <c r="AJ556" s="592">
        <f>IF(A6taxstdlife="n/a","n/a",IF(AJ$3&gt;(A6taxstdlife+$E556),(('PTRM input'!$P$148+'PTRM input'!$P$114)*$P$7)-SUM($P556:AI556),(('PTRM input'!$P$148+'PTRM input'!$P$114)*$P$7)/A6taxstdlife))</f>
        <v>0</v>
      </c>
      <c r="AK556" s="592">
        <f>IF(A6taxstdlife="n/a","n/a",IF(AK$3&gt;(A6taxstdlife+$E556),(('PTRM input'!$P$148+'PTRM input'!$P$114)*$P$7)-SUM($P556:AJ556),(('PTRM input'!$P$148+'PTRM input'!$P$114)*$P$7)/A6taxstdlife))</f>
        <v>0</v>
      </c>
      <c r="AL556" s="592">
        <f>IF(A6taxstdlife="n/a","n/a",IF(AL$3&gt;(A6taxstdlife+$E556),(('PTRM input'!$P$148+'PTRM input'!$P$114)*$P$7)-SUM($P556:AK556),(('PTRM input'!$P$148+'PTRM input'!$P$114)*$P$7)/A6taxstdlife))</f>
        <v>0</v>
      </c>
      <c r="AM556" s="592">
        <f>IF(A6taxstdlife="n/a","n/a",IF(AM$3&gt;(A6taxstdlife+$E556),(('PTRM input'!$P$148+'PTRM input'!$P$114)*$P$7)-SUM($P556:AL556),(('PTRM input'!$P$148+'PTRM input'!$P$114)*$P$7)/A6taxstdlife))</f>
        <v>0</v>
      </c>
      <c r="AN556" s="592">
        <f>IF(A6taxstdlife="n/a","n/a",IF(AN$3&gt;(A6taxstdlife+$E556),(('PTRM input'!$P$148+'PTRM input'!$P$114)*$P$7)-SUM($P556:AM556),(('PTRM input'!$P$148+'PTRM input'!$P$114)*$P$7)/A6taxstdlife))</f>
        <v>0</v>
      </c>
      <c r="AO556" s="592">
        <f>IF(A6taxstdlife="n/a","n/a",IF(AO$3&gt;(A6taxstdlife+$E556),(('PTRM input'!$P$148+'PTRM input'!$P$114)*$P$7)-SUM($P556:AN556),(('PTRM input'!$P$148+'PTRM input'!$P$114)*$P$7)/A6taxstdlife))</f>
        <v>0</v>
      </c>
      <c r="AP556" s="592">
        <f>IF(A6taxstdlife="n/a","n/a",IF(AP$3&gt;(A6taxstdlife+$E556),(('PTRM input'!$P$148+'PTRM input'!$P$114)*$P$7)-SUM($P556:AO556),(('PTRM input'!$P$148+'PTRM input'!$P$114)*$P$7)/A6taxstdlife))</f>
        <v>0</v>
      </c>
      <c r="AQ556" s="592">
        <f>IF(A6taxstdlife="n/a","n/a",IF(AQ$3&gt;(A6taxstdlife+$E556),(('PTRM input'!$P$148+'PTRM input'!$P$114)*$P$7)-SUM($P556:AP556),(('PTRM input'!$P$148+'PTRM input'!$P$114)*$P$7)/A6taxstdlife))</f>
        <v>0</v>
      </c>
      <c r="AR556" s="592">
        <f>IF(A6taxstdlife="n/a","n/a",IF(AR$3&gt;(A6taxstdlife+$E556),(('PTRM input'!$P$148+'PTRM input'!$P$114)*$P$7)-SUM($P556:AQ556),(('PTRM input'!$P$148+'PTRM input'!$P$114)*$P$7)/A6taxstdlife))</f>
        <v>0</v>
      </c>
      <c r="AS556" s="592">
        <f>IF(A6taxstdlife="n/a","n/a",IF(AS$3&gt;(A6taxstdlife+$E556),(('PTRM input'!$P$148+'PTRM input'!$P$114)*$P$7)-SUM($P556:AR556),(('PTRM input'!$P$148+'PTRM input'!$P$114)*$P$7)/A6taxstdlife))</f>
        <v>0</v>
      </c>
      <c r="AT556" s="592">
        <f>IF(A6taxstdlife="n/a","n/a",IF(AT$3&gt;(A6taxstdlife+$E556),(('PTRM input'!$P$148+'PTRM input'!$P$114)*$P$7)-SUM($P556:AS556),(('PTRM input'!$P$148+'PTRM input'!$P$114)*$P$7)/A6taxstdlife))</f>
        <v>0</v>
      </c>
      <c r="AU556" s="592">
        <f>IF(A6taxstdlife="n/a","n/a",IF(AU$3&gt;(A6taxstdlife+$E556),(('PTRM input'!$P$148+'PTRM input'!$P$114)*$P$7)-SUM($P556:AT556),(('PTRM input'!$P$148+'PTRM input'!$P$114)*$P$7)/A6taxstdlife))</f>
        <v>0</v>
      </c>
      <c r="AV556" s="592">
        <f>IF(A6taxstdlife="n/a","n/a",IF(AV$3&gt;(A6taxstdlife+$E556),(('PTRM input'!$P$148+'PTRM input'!$P$114)*$P$7)-SUM($P556:AU556),(('PTRM input'!$P$148+'PTRM input'!$P$114)*$P$7)/A6taxstdlife))</f>
        <v>0</v>
      </c>
      <c r="AW556" s="592">
        <f>IF(A6taxstdlife="n/a","n/a",IF(AW$3&gt;(A6taxstdlife+$E556),(('PTRM input'!$P$148+'PTRM input'!$P$114)*$P$7)-SUM($P556:AV556),(('PTRM input'!$P$148+'PTRM input'!$P$114)*$P$7)/A6taxstdlife))</f>
        <v>0</v>
      </c>
      <c r="AX556" s="592">
        <f>IF(A6taxstdlife="n/a","n/a",IF(AX$3&gt;(A6taxstdlife+$E556),(('PTRM input'!$P$148+'PTRM input'!$P$114)*$P$7)-SUM($P556:AW556),(('PTRM input'!$P$148+'PTRM input'!$P$114)*$P$7)/A6taxstdlife))</f>
        <v>0</v>
      </c>
      <c r="AY556" s="592">
        <f>IF(A6taxstdlife="n/a","n/a",IF(AY$3&gt;(A6taxstdlife+$E556),(('PTRM input'!$P$148+'PTRM input'!$P$114)*$P$7)-SUM($P556:AX556),(('PTRM input'!$P$148+'PTRM input'!$P$114)*$P$7)/A6taxstdlife))</f>
        <v>0</v>
      </c>
      <c r="AZ556" s="592">
        <f>IF(A6taxstdlife="n/a","n/a",IF(AZ$3&gt;(A6taxstdlife+$E556),(('PTRM input'!$P$148+'PTRM input'!$P$114)*$P$7)-SUM($P556:AY556),(('PTRM input'!$P$148+'PTRM input'!$P$114)*$P$7)/A6taxstdlife))</f>
        <v>0</v>
      </c>
      <c r="BA556" s="592">
        <f>IF(A6taxstdlife="n/a","n/a",IF(BA$3&gt;(A6taxstdlife+$E556),(('PTRM input'!$P$148+'PTRM input'!$P$114)*$P$7)-SUM($P556:AZ556),(('PTRM input'!$P$148+'PTRM input'!$P$114)*$P$7)/A6taxstdlife))</f>
        <v>0</v>
      </c>
      <c r="BB556" s="592">
        <f>IF(A6taxstdlife="n/a","n/a",IF(BB$3&gt;(A6taxstdlife+$E556),(('PTRM input'!$P$148+'PTRM input'!$P$114)*$P$7)-SUM($P556:BA556),(('PTRM input'!$P$148+'PTRM input'!$P$114)*$P$7)/A6taxstdlife))</f>
        <v>0</v>
      </c>
      <c r="BC556" s="592">
        <f>IF(A6taxstdlife="n/a","n/a",IF(BC$3&gt;(A6taxstdlife+$E556),(('PTRM input'!$P$148+'PTRM input'!$P$114)*$P$7)-SUM($P556:BB556),(('PTRM input'!$P$148+'PTRM input'!$P$114)*$P$7)/A6taxstdlife))</f>
        <v>0</v>
      </c>
      <c r="BD556" s="592">
        <f>IF(A6taxstdlife="n/a","n/a",IF(BD$3&gt;(A6taxstdlife+$E556),(('PTRM input'!$P$148+'PTRM input'!$P$114)*$P$7)-SUM($P556:BC556),(('PTRM input'!$P$148+'PTRM input'!$P$114)*$P$7)/A6taxstdlife))</f>
        <v>0</v>
      </c>
      <c r="BE556" s="592">
        <f>IF(A6taxstdlife="n/a","n/a",IF(BE$3&gt;(A6taxstdlife+$E556),(('PTRM input'!$P$148+'PTRM input'!$P$114)*$P$7)-SUM($P556:BD556),(('PTRM input'!$P$148+'PTRM input'!$P$114)*$P$7)/A6taxstdlife))</f>
        <v>0</v>
      </c>
      <c r="BF556" s="592">
        <f>IF(A6taxstdlife="n/a","n/a",IF(BF$3&gt;(A6taxstdlife+$E556),(('PTRM input'!$P$148+'PTRM input'!$P$114)*$P$7)-SUM($P556:BE556),(('PTRM input'!$P$148+'PTRM input'!$P$114)*$P$7)/A6taxstdlife))</f>
        <v>0</v>
      </c>
      <c r="BG556" s="592">
        <f>IF(A6taxstdlife="n/a","n/a",IF(BG$3&gt;(A6taxstdlife+$E556),(('PTRM input'!$P$148+'PTRM input'!$P$114)*$P$7)-SUM($P556:BF556),(('PTRM input'!$P$148+'PTRM input'!$P$114)*$P$7)/A6taxstdlife))</f>
        <v>0</v>
      </c>
      <c r="BH556" s="592">
        <f>IF(A6taxstdlife="n/a","n/a",IF(BH$3&gt;(A6taxstdlife+$E556),(('PTRM input'!$P$148+'PTRM input'!$P$114)*$P$7)-SUM($P556:BG556),(('PTRM input'!$P$148+'PTRM input'!$P$114)*$P$7)/A6taxstdlife))</f>
        <v>0</v>
      </c>
      <c r="BI556" s="592">
        <f>IF(A6taxstdlife="n/a","n/a",IF(BI$3&gt;(A6taxstdlife+$E556),(('PTRM input'!$P$148+'PTRM input'!$P$114)*$P$7)-SUM($P556:BH556),(('PTRM input'!$P$148+'PTRM input'!$P$114)*$P$7)/A6taxstdlife))</f>
        <v>0</v>
      </c>
      <c r="BJ556" s="237"/>
      <c r="BK556" s="237"/>
      <c r="BL556" s="237"/>
      <c r="BM556" s="237"/>
    </row>
    <row r="557" spans="1:65" s="4" customFormat="1" ht="12.75" customHeight="1" outlineLevel="1">
      <c r="A557" s="237"/>
      <c r="B557" s="237"/>
      <c r="C557" s="597" t="str">
        <f>Asset6</f>
        <v>Non-network general assets - IT</v>
      </c>
      <c r="D557" s="237"/>
      <c r="E557" s="237"/>
      <c r="F557" s="598"/>
      <c r="G557" s="593">
        <f t="shared" ref="G557:AL557" si="116">SUM(G545:G556)</f>
        <v>16.606758340350197</v>
      </c>
      <c r="H557" s="593">
        <f t="shared" si="116"/>
        <v>26.799840355748739</v>
      </c>
      <c r="I557" s="593">
        <f t="shared" si="116"/>
        <v>37.194114655386947</v>
      </c>
      <c r="J557" s="593">
        <f t="shared" si="116"/>
        <v>33.763300863662174</v>
      </c>
      <c r="K557" s="593">
        <f t="shared" si="116"/>
        <v>36.403945451092731</v>
      </c>
      <c r="L557" s="593">
        <f t="shared" si="116"/>
        <v>31.570556685269651</v>
      </c>
      <c r="M557" s="593">
        <f t="shared" si="116"/>
        <v>21.176282385631438</v>
      </c>
      <c r="N557" s="593">
        <f t="shared" si="116"/>
        <v>12.198715207581877</v>
      </c>
      <c r="O557" s="593">
        <f t="shared" si="116"/>
        <v>5.3596932495754563</v>
      </c>
      <c r="P557" s="593">
        <f t="shared" si="116"/>
        <v>0</v>
      </c>
      <c r="Q557" s="593">
        <f t="shared" si="116"/>
        <v>0</v>
      </c>
      <c r="R557" s="593">
        <f t="shared" si="116"/>
        <v>0</v>
      </c>
      <c r="S557" s="593">
        <f t="shared" si="116"/>
        <v>0</v>
      </c>
      <c r="T557" s="593">
        <f t="shared" si="116"/>
        <v>0</v>
      </c>
      <c r="U557" s="593">
        <f t="shared" si="116"/>
        <v>0</v>
      </c>
      <c r="V557" s="593">
        <f t="shared" si="116"/>
        <v>0</v>
      </c>
      <c r="W557" s="593">
        <f t="shared" si="116"/>
        <v>0</v>
      </c>
      <c r="X557" s="593">
        <f t="shared" si="116"/>
        <v>0</v>
      </c>
      <c r="Y557" s="593">
        <f t="shared" si="116"/>
        <v>0</v>
      </c>
      <c r="Z557" s="593">
        <f t="shared" si="116"/>
        <v>0</v>
      </c>
      <c r="AA557" s="593">
        <f t="shared" si="116"/>
        <v>0</v>
      </c>
      <c r="AB557" s="593">
        <f t="shared" si="116"/>
        <v>0</v>
      </c>
      <c r="AC557" s="593">
        <f t="shared" si="116"/>
        <v>0</v>
      </c>
      <c r="AD557" s="593">
        <f t="shared" si="116"/>
        <v>0</v>
      </c>
      <c r="AE557" s="593">
        <f t="shared" si="116"/>
        <v>0</v>
      </c>
      <c r="AF557" s="593">
        <f t="shared" si="116"/>
        <v>0</v>
      </c>
      <c r="AG557" s="593">
        <f t="shared" si="116"/>
        <v>0</v>
      </c>
      <c r="AH557" s="593">
        <f t="shared" si="116"/>
        <v>0</v>
      </c>
      <c r="AI557" s="593">
        <f t="shared" si="116"/>
        <v>0</v>
      </c>
      <c r="AJ557" s="593">
        <f t="shared" si="116"/>
        <v>0</v>
      </c>
      <c r="AK557" s="593">
        <f t="shared" si="116"/>
        <v>0</v>
      </c>
      <c r="AL557" s="593">
        <f t="shared" si="116"/>
        <v>0</v>
      </c>
      <c r="AM557" s="593">
        <f t="shared" ref="AM557:BI557" si="117">SUM(AM545:AM556)</f>
        <v>0</v>
      </c>
      <c r="AN557" s="593">
        <f t="shared" si="117"/>
        <v>0</v>
      </c>
      <c r="AO557" s="593">
        <f t="shared" si="117"/>
        <v>0</v>
      </c>
      <c r="AP557" s="593">
        <f t="shared" si="117"/>
        <v>0</v>
      </c>
      <c r="AQ557" s="593">
        <f t="shared" si="117"/>
        <v>0</v>
      </c>
      <c r="AR557" s="593">
        <f t="shared" si="117"/>
        <v>0</v>
      </c>
      <c r="AS557" s="593">
        <f t="shared" si="117"/>
        <v>0</v>
      </c>
      <c r="AT557" s="593">
        <f t="shared" si="117"/>
        <v>0</v>
      </c>
      <c r="AU557" s="593">
        <f t="shared" si="117"/>
        <v>0</v>
      </c>
      <c r="AV557" s="593">
        <f t="shared" si="117"/>
        <v>0</v>
      </c>
      <c r="AW557" s="593">
        <f t="shared" si="117"/>
        <v>0</v>
      </c>
      <c r="AX557" s="593">
        <f t="shared" si="117"/>
        <v>0</v>
      </c>
      <c r="AY557" s="593">
        <f t="shared" si="117"/>
        <v>0</v>
      </c>
      <c r="AZ557" s="593">
        <f t="shared" si="117"/>
        <v>0</v>
      </c>
      <c r="BA557" s="593">
        <f t="shared" si="117"/>
        <v>0</v>
      </c>
      <c r="BB557" s="593">
        <f t="shared" si="117"/>
        <v>0</v>
      </c>
      <c r="BC557" s="593">
        <f t="shared" si="117"/>
        <v>0</v>
      </c>
      <c r="BD557" s="593">
        <f t="shared" si="117"/>
        <v>0</v>
      </c>
      <c r="BE557" s="593">
        <f t="shared" si="117"/>
        <v>0</v>
      </c>
      <c r="BF557" s="593">
        <f t="shared" si="117"/>
        <v>0</v>
      </c>
      <c r="BG557" s="593">
        <f t="shared" si="117"/>
        <v>0</v>
      </c>
      <c r="BH557" s="593">
        <f t="shared" si="117"/>
        <v>0</v>
      </c>
      <c r="BI557" s="593">
        <f t="shared" si="117"/>
        <v>0</v>
      </c>
      <c r="BJ557" s="237"/>
      <c r="BK557" s="237"/>
      <c r="BL557" s="237"/>
      <c r="BM557" s="237"/>
    </row>
    <row r="558" spans="1:65" s="4" customFormat="1" ht="12.75" customHeight="1" outlineLevel="2">
      <c r="A558" s="237"/>
      <c r="B558" s="599" t="str">
        <f>C570</f>
        <v>Non-network general assets - Other</v>
      </c>
      <c r="C558" s="487"/>
      <c r="D558" s="600" t="s">
        <v>58</v>
      </c>
      <c r="E558" s="487"/>
      <c r="F558" s="601"/>
      <c r="G558" s="594">
        <f>IF(G$3&gt;A7taxremlife,A7taxvalue-SUM($F558:F558),IF(A7taxremlife="N/A","n/a",A7taxvalue/A7taxremlife))</f>
        <v>11.939215973526988</v>
      </c>
      <c r="H558" s="594">
        <f>IF(H$3&gt;A7taxremlife,A7taxvalue-SUM($F558:G558),IF(A7taxremlife="N/A","n/a",A7taxvalue/A7taxremlife))</f>
        <v>11.939215973526988</v>
      </c>
      <c r="I558" s="594">
        <f>IF(I$3&gt;A7taxremlife,A7taxvalue-SUM($F558:H558),IF(A7taxremlife="N/A","n/a",A7taxvalue/A7taxremlife))</f>
        <v>11.939215973526988</v>
      </c>
      <c r="J558" s="594">
        <f>IF(J$3&gt;A7taxremlife,A7taxvalue-SUM($F558:I558),IF(A7taxremlife="N/A","n/a",A7taxvalue/A7taxremlife))</f>
        <v>11.939215973526988</v>
      </c>
      <c r="K558" s="594">
        <f>IF(K$3&gt;A7taxremlife,A7taxvalue-SUM($F558:J558),IF(A7taxremlife="N/A","n/a",A7taxvalue/A7taxremlife))</f>
        <v>11.939215973526988</v>
      </c>
      <c r="L558" s="594">
        <f>IF(L$3&gt;A7taxremlife,A7taxvalue-SUM($F558:K558),IF(A7taxremlife="N/A","n/a",A7taxvalue/A7taxremlife))</f>
        <v>11.939215973526988</v>
      </c>
      <c r="M558" s="594">
        <f>IF(M$3&gt;A7taxremlife,A7taxvalue-SUM($F558:L558),IF(A7taxremlife="N/A","n/a",A7taxvalue/A7taxremlife))</f>
        <v>11.939215973526988</v>
      </c>
      <c r="N558" s="594">
        <f>IF(N$3&gt;A7taxremlife,A7taxvalue-SUM($F558:M558),IF(A7taxremlife="N/A","n/a",A7taxvalue/A7taxremlife))</f>
        <v>6.2813880023966959</v>
      </c>
      <c r="O558" s="594">
        <f>IF(O$3&gt;A7taxremlife,A7taxvalue-SUM($F558:N558),IF(A7taxremlife="N/A","n/a",A7taxvalue/A7taxremlife))</f>
        <v>0</v>
      </c>
      <c r="P558" s="594">
        <f>IF(P$3&gt;A7taxremlife,A7taxvalue-SUM($F558:O558),IF(A7taxremlife="N/A","n/a",A7taxvalue/A7taxremlife))</f>
        <v>0</v>
      </c>
      <c r="Q558" s="594">
        <f>IF(Q$3&gt;A7taxremlife,A7taxvalue-SUM($F558:P558),IF(A7taxremlife="N/A","n/a",A7taxvalue/A7taxremlife))</f>
        <v>0</v>
      </c>
      <c r="R558" s="594">
        <f>IF(R$3&gt;A7taxremlife,A7taxvalue-SUM($F558:Q558),IF(A7taxremlife="N/A","n/a",A7taxvalue/A7taxremlife))</f>
        <v>0</v>
      </c>
      <c r="S558" s="594">
        <f>IF(S$3&gt;A7taxremlife,A7taxvalue-SUM($F558:R558),IF(A7taxremlife="N/A","n/a",A7taxvalue/A7taxremlife))</f>
        <v>0</v>
      </c>
      <c r="T558" s="594">
        <f>IF(T$3&gt;A7taxremlife,A7taxvalue-SUM($F558:S558),IF(A7taxremlife="N/A","n/a",A7taxvalue/A7taxremlife))</f>
        <v>0</v>
      </c>
      <c r="U558" s="594">
        <f>IF(U$3&gt;A7taxremlife,A7taxvalue-SUM($F558:T558),IF(A7taxremlife="N/A","n/a",A7taxvalue/A7taxremlife))</f>
        <v>0</v>
      </c>
      <c r="V558" s="594">
        <f>IF(V$3&gt;A7taxremlife,A7taxvalue-SUM($F558:U558),IF(A7taxremlife="N/A","n/a",A7taxvalue/A7taxremlife))</f>
        <v>0</v>
      </c>
      <c r="W558" s="594">
        <f>IF(W$3&gt;A7taxremlife,A7taxvalue-SUM($F558:V558),IF(A7taxremlife="N/A","n/a",A7taxvalue/A7taxremlife))</f>
        <v>0</v>
      </c>
      <c r="X558" s="594">
        <f>IF(X$3&gt;A7taxremlife,A7taxvalue-SUM($F558:W558),IF(A7taxremlife="N/A","n/a",A7taxvalue/A7taxremlife))</f>
        <v>0</v>
      </c>
      <c r="Y558" s="594">
        <f>IF(Y$3&gt;A7taxremlife,A7taxvalue-SUM($F558:X558),IF(A7taxremlife="N/A","n/a",A7taxvalue/A7taxremlife))</f>
        <v>0</v>
      </c>
      <c r="Z558" s="594">
        <f>IF(Z$3&gt;A7taxremlife,A7taxvalue-SUM($F558:Y558),IF(A7taxremlife="N/A","n/a",A7taxvalue/A7taxremlife))</f>
        <v>0</v>
      </c>
      <c r="AA558" s="594">
        <f>IF(AA$3&gt;A7taxremlife,A7taxvalue-SUM($F558:Z558),IF(A7taxremlife="N/A","n/a",A7taxvalue/A7taxremlife))</f>
        <v>0</v>
      </c>
      <c r="AB558" s="594">
        <f>IF(AB$3&gt;A7taxremlife,A7taxvalue-SUM($F558:AA558),IF(A7taxremlife="N/A","n/a",A7taxvalue/A7taxremlife))</f>
        <v>0</v>
      </c>
      <c r="AC558" s="594">
        <f>IF(AC$3&gt;A7taxremlife,A7taxvalue-SUM($F558:AB558),IF(A7taxremlife="N/A","n/a",A7taxvalue/A7taxremlife))</f>
        <v>0</v>
      </c>
      <c r="AD558" s="594">
        <f>IF(AD$3&gt;A7taxremlife,A7taxvalue-SUM($F558:AC558),IF(A7taxremlife="N/A","n/a",A7taxvalue/A7taxremlife))</f>
        <v>0</v>
      </c>
      <c r="AE558" s="594">
        <f>IF(AE$3&gt;A7taxremlife,A7taxvalue-SUM($F558:AD558),IF(A7taxremlife="N/A","n/a",A7taxvalue/A7taxremlife))</f>
        <v>0</v>
      </c>
      <c r="AF558" s="594">
        <f>IF(AF$3&gt;A7taxremlife,A7taxvalue-SUM($F558:AE558),IF(A7taxremlife="N/A","n/a",A7taxvalue/A7taxremlife))</f>
        <v>0</v>
      </c>
      <c r="AG558" s="594">
        <f>IF(AG$3&gt;A7taxremlife,A7taxvalue-SUM($F558:AF558),IF(A7taxremlife="N/A","n/a",A7taxvalue/A7taxremlife))</f>
        <v>0</v>
      </c>
      <c r="AH558" s="594">
        <f>IF(AH$3&gt;A7taxremlife,A7taxvalue-SUM($F558:AG558),IF(A7taxremlife="N/A","n/a",A7taxvalue/A7taxremlife))</f>
        <v>0</v>
      </c>
      <c r="AI558" s="594">
        <f>IF(AI$3&gt;A7taxremlife,A7taxvalue-SUM($F558:AH558),IF(A7taxremlife="N/A","n/a",A7taxvalue/A7taxremlife))</f>
        <v>0</v>
      </c>
      <c r="AJ558" s="594">
        <f>IF(AJ$3&gt;A7taxremlife,A7taxvalue-SUM($F558:AI558),IF(A7taxremlife="N/A","n/a",A7taxvalue/A7taxremlife))</f>
        <v>0</v>
      </c>
      <c r="AK558" s="594">
        <f>IF(AK$3&gt;A7taxremlife,A7taxvalue-SUM($F558:AJ558),IF(A7taxremlife="N/A","n/a",A7taxvalue/A7taxremlife))</f>
        <v>0</v>
      </c>
      <c r="AL558" s="594">
        <f>IF(AL$3&gt;A7taxremlife,A7taxvalue-SUM($F558:AK558),IF(A7taxremlife="N/A","n/a",A7taxvalue/A7taxremlife))</f>
        <v>0</v>
      </c>
      <c r="AM558" s="594">
        <f>IF(AM$3&gt;A7taxremlife,A7taxvalue-SUM($F558:AL558),IF(A7taxremlife="N/A","n/a",A7taxvalue/A7taxremlife))</f>
        <v>0</v>
      </c>
      <c r="AN558" s="594">
        <f>IF(AN$3&gt;A7taxremlife,A7taxvalue-SUM($F558:AM558),IF(A7taxremlife="N/A","n/a",A7taxvalue/A7taxremlife))</f>
        <v>0</v>
      </c>
      <c r="AO558" s="594">
        <f>IF(AO$3&gt;A7taxremlife,A7taxvalue-SUM($F558:AN558),IF(A7taxremlife="N/A","n/a",A7taxvalue/A7taxremlife))</f>
        <v>0</v>
      </c>
      <c r="AP558" s="594">
        <f>IF(AP$3&gt;A7taxremlife,A7taxvalue-SUM($F558:AO558),IF(A7taxremlife="N/A","n/a",A7taxvalue/A7taxremlife))</f>
        <v>0</v>
      </c>
      <c r="AQ558" s="594">
        <f>IF(AQ$3&gt;A7taxremlife,A7taxvalue-SUM($F558:AP558),IF(A7taxremlife="N/A","n/a",A7taxvalue/A7taxremlife))</f>
        <v>0</v>
      </c>
      <c r="AR558" s="594">
        <f>IF(AR$3&gt;A7taxremlife,A7taxvalue-SUM($F558:AQ558),IF(A7taxremlife="N/A","n/a",A7taxvalue/A7taxremlife))</f>
        <v>0</v>
      </c>
      <c r="AS558" s="594">
        <f>IF(AS$3&gt;A7taxremlife,A7taxvalue-SUM($F558:AR558),IF(A7taxremlife="N/A","n/a",A7taxvalue/A7taxremlife))</f>
        <v>0</v>
      </c>
      <c r="AT558" s="594">
        <f>IF(AT$3&gt;A7taxremlife,A7taxvalue-SUM($F558:AS558),IF(A7taxremlife="N/A","n/a",A7taxvalue/A7taxremlife))</f>
        <v>0</v>
      </c>
      <c r="AU558" s="594">
        <f>IF(AU$3&gt;A7taxremlife,A7taxvalue-SUM($F558:AT558),IF(A7taxremlife="N/A","n/a",A7taxvalue/A7taxremlife))</f>
        <v>0</v>
      </c>
      <c r="AV558" s="594">
        <f>IF(AV$3&gt;A7taxremlife,A7taxvalue-SUM($F558:AU558),IF(A7taxremlife="N/A","n/a",A7taxvalue/A7taxremlife))</f>
        <v>0</v>
      </c>
      <c r="AW558" s="594">
        <f>IF(AW$3&gt;A7taxremlife,A7taxvalue-SUM($F558:AV558),IF(A7taxremlife="N/A","n/a",A7taxvalue/A7taxremlife))</f>
        <v>0</v>
      </c>
      <c r="AX558" s="594">
        <f>IF(AX$3&gt;A7taxremlife,A7taxvalue-SUM($F558:AW558),IF(A7taxremlife="N/A","n/a",A7taxvalue/A7taxremlife))</f>
        <v>0</v>
      </c>
      <c r="AY558" s="594">
        <f>IF(AY$3&gt;A7taxremlife,A7taxvalue-SUM($F558:AX558),IF(A7taxremlife="N/A","n/a",A7taxvalue/A7taxremlife))</f>
        <v>0</v>
      </c>
      <c r="AZ558" s="594">
        <f>IF(AZ$3&gt;A7taxremlife,A7taxvalue-SUM($F558:AY558),IF(A7taxremlife="N/A","n/a",A7taxvalue/A7taxremlife))</f>
        <v>0</v>
      </c>
      <c r="BA558" s="594">
        <f>IF(BA$3&gt;A7taxremlife,A7taxvalue-SUM($F558:AZ558),IF(A7taxremlife="N/A","n/a",A7taxvalue/A7taxremlife))</f>
        <v>0</v>
      </c>
      <c r="BB558" s="594">
        <f>IF(BB$3&gt;A7taxremlife,A7taxvalue-SUM($F558:BA558),IF(A7taxremlife="N/A","n/a",A7taxvalue/A7taxremlife))</f>
        <v>0</v>
      </c>
      <c r="BC558" s="594">
        <f>IF(BC$3&gt;A7taxremlife,A7taxvalue-SUM($F558:BB558),IF(A7taxremlife="N/A","n/a",A7taxvalue/A7taxremlife))</f>
        <v>0</v>
      </c>
      <c r="BD558" s="594">
        <f>IF(BD$3&gt;A7taxremlife,A7taxvalue-SUM($F558:BC558),IF(A7taxremlife="N/A","n/a",A7taxvalue/A7taxremlife))</f>
        <v>0</v>
      </c>
      <c r="BE558" s="594">
        <f>IF(BE$3&gt;A7taxremlife,A7taxvalue-SUM($F558:BD558),IF(A7taxremlife="N/A","n/a",A7taxvalue/A7taxremlife))</f>
        <v>0</v>
      </c>
      <c r="BF558" s="594">
        <f>IF(BF$3&gt;A7taxremlife,A7taxvalue-SUM($F558:BE558),IF(A7taxremlife="N/A","n/a",A7taxvalue/A7taxremlife))</f>
        <v>0</v>
      </c>
      <c r="BG558" s="594">
        <f>IF(BG$3&gt;A7taxremlife,A7taxvalue-SUM($F558:BF558),IF(A7taxremlife="N/A","n/a",A7taxvalue/A7taxremlife))</f>
        <v>0</v>
      </c>
      <c r="BH558" s="594">
        <f>IF(BH$3&gt;A7taxremlife,A7taxvalue-SUM($F558:BG558),IF(A7taxremlife="N/A","n/a",A7taxvalue/A7taxremlife))</f>
        <v>0</v>
      </c>
      <c r="BI558" s="594">
        <f>IF(BI$3&gt;A7taxremlife,A7taxvalue-SUM($F558:BH558),IF(A7taxremlife="N/A","n/a",A7taxvalue/A7taxremlife))</f>
        <v>0</v>
      </c>
      <c r="BJ558" s="237"/>
      <c r="BK558" s="237"/>
      <c r="BL558" s="237"/>
      <c r="BM558" s="237"/>
    </row>
    <row r="559" spans="1:65" s="4" customFormat="1" ht="12.75" customHeight="1" outlineLevel="2">
      <c r="A559" s="237"/>
      <c r="B559" s="237"/>
      <c r="C559" s="597"/>
      <c r="D559" s="930" t="s">
        <v>326</v>
      </c>
      <c r="E559" s="167">
        <v>0</v>
      </c>
      <c r="F559" s="34"/>
      <c r="G559" s="105"/>
      <c r="H559" s="105"/>
      <c r="I559" s="105"/>
      <c r="J559" s="105"/>
      <c r="K559" s="105"/>
      <c r="L559" s="105"/>
      <c r="M559" s="105"/>
      <c r="N559" s="105"/>
      <c r="O559" s="105"/>
      <c r="P559" s="105"/>
      <c r="Q559" s="592"/>
      <c r="R559" s="592"/>
      <c r="S559" s="592"/>
      <c r="T559" s="592"/>
      <c r="U559" s="592"/>
      <c r="V559" s="592"/>
      <c r="W559" s="592"/>
      <c r="X559" s="592"/>
      <c r="Y559" s="592"/>
      <c r="Z559" s="592"/>
      <c r="AA559" s="592"/>
      <c r="AB559" s="592"/>
      <c r="AC559" s="592"/>
      <c r="AD559" s="592"/>
      <c r="AE559" s="592"/>
      <c r="AF559" s="592"/>
      <c r="AG559" s="592"/>
      <c r="AH559" s="592"/>
      <c r="AI559" s="592"/>
      <c r="AJ559" s="592"/>
      <c r="AK559" s="592"/>
      <c r="AL559" s="592"/>
      <c r="AM559" s="592"/>
      <c r="AN559" s="592"/>
      <c r="AO559" s="592"/>
      <c r="AP559" s="592"/>
      <c r="AQ559" s="592"/>
      <c r="AR559" s="592"/>
      <c r="AS559" s="592"/>
      <c r="AT559" s="592"/>
      <c r="AU559" s="592"/>
      <c r="AV559" s="592"/>
      <c r="AW559" s="592"/>
      <c r="AX559" s="592"/>
      <c r="AY559" s="592"/>
      <c r="AZ559" s="592"/>
      <c r="BA559" s="592"/>
      <c r="BB559" s="592"/>
      <c r="BC559" s="592"/>
      <c r="BD559" s="592"/>
      <c r="BE559" s="592"/>
      <c r="BF559" s="592"/>
      <c r="BG559" s="592"/>
      <c r="BH559" s="592"/>
      <c r="BI559" s="592"/>
      <c r="BJ559" s="237"/>
      <c r="BK559" s="237"/>
      <c r="BL559" s="237"/>
      <c r="BM559" s="237"/>
    </row>
    <row r="560" spans="1:65" s="4" customFormat="1" ht="12.75" customHeight="1" outlineLevel="2">
      <c r="A560" s="237"/>
      <c r="B560" s="237"/>
      <c r="C560" s="597"/>
      <c r="D560" s="930"/>
      <c r="E560" s="167">
        <v>1</v>
      </c>
      <c r="F560" s="34"/>
      <c r="G560" s="183"/>
      <c r="H560" s="105">
        <f>IF(A7taxstdlife="n/a","n/a",IF(H$3&gt;(A7taxstdlife+$E560),(('PTRM input'!$G$149+'PTRM input'!$G$115)*$G$7)-SUM($G560:G560),(('PTRM input'!$G$149+'PTRM input'!$G$115)*$G$7)/A7taxstdlife))</f>
        <v>1.283077647657527</v>
      </c>
      <c r="I560" s="105">
        <f>IF(A7taxstdlife="n/a","n/a",IF(I$3&gt;(A7taxstdlife+$E560),(('PTRM input'!$G$149+'PTRM input'!$G$115)*$G$7)-SUM($G560:H560),(('PTRM input'!$G$149+'PTRM input'!$G$115)*$G$7)/A7taxstdlife))</f>
        <v>1.283077647657527</v>
      </c>
      <c r="J560" s="105">
        <f>IF(A7taxstdlife="n/a","n/a",IF(J$3&gt;(A7taxstdlife+$E560),(('PTRM input'!$G$149+'PTRM input'!$G$115)*$G$7)-SUM($G560:I560),(('PTRM input'!$G$149+'PTRM input'!$G$115)*$G$7)/A7taxstdlife))</f>
        <v>1.283077647657527</v>
      </c>
      <c r="K560" s="105">
        <f>IF(A7taxstdlife="n/a","n/a",IF(K$3&gt;(A7taxstdlife+$E560),(('PTRM input'!$G$149+'PTRM input'!$G$115)*$G$7)-SUM($G560:J560),(('PTRM input'!$G$149+'PTRM input'!$G$115)*$G$7)/A7taxstdlife))</f>
        <v>1.283077647657527</v>
      </c>
      <c r="L560" s="105">
        <f>IF(A7taxstdlife="n/a","n/a",IF(L$3&gt;(A7taxstdlife+$E560),(('PTRM input'!$G$149+'PTRM input'!$G$115)*$G$7)-SUM($G560:K560),(('PTRM input'!$G$149+'PTRM input'!$G$115)*$G$7)/A7taxstdlife))</f>
        <v>1.283077647657527</v>
      </c>
      <c r="M560" s="105">
        <f>IF(A7taxstdlife="n/a","n/a",IF(M$3&gt;(A7taxstdlife+$E560),(('PTRM input'!$G$149+'PTRM input'!$G$115)*$G$7)-SUM($G560:L560),(('PTRM input'!$G$149+'PTRM input'!$G$115)*$G$7)/A7taxstdlife))</f>
        <v>1.283077647657527</v>
      </c>
      <c r="N560" s="105">
        <f>IF(A7taxstdlife="n/a","n/a",IF(N$3&gt;(A7taxstdlife+$E560),(('PTRM input'!$G$149+'PTRM input'!$G$115)*$G$7)-SUM($G560:M560),(('PTRM input'!$G$149+'PTRM input'!$G$115)*$G$7)/A7taxstdlife))</f>
        <v>1.283077647657527</v>
      </c>
      <c r="O560" s="105">
        <f>IF(A7taxstdlife="n/a","n/a",IF(O$3&gt;(A7taxstdlife+$E560),(('PTRM input'!$G$149+'PTRM input'!$G$115)*$G$7)-SUM($G560:N560),(('PTRM input'!$G$149+'PTRM input'!$G$115)*$G$7)/A7taxstdlife))</f>
        <v>1.283077647657527</v>
      </c>
      <c r="P560" s="105">
        <f>IF(A7taxstdlife="n/a","n/a",IF(P$3&gt;(A7taxstdlife+$E560),(('PTRM input'!$G$149+'PTRM input'!$G$115)*$G$7)-SUM($G560:O560),(('PTRM input'!$G$149+'PTRM input'!$G$115)*$G$7)/A7taxstdlife))</f>
        <v>1.283077647657527</v>
      </c>
      <c r="Q560" s="592">
        <f>IF(A7taxstdlife="n/a","n/a",IF(Q$3&gt;(A7taxstdlife+$E560),(('PTRM input'!$G$149+'PTRM input'!$G$115)*$G$7)-SUM($G560:P560),(('PTRM input'!$G$149+'PTRM input'!$G$115)*$G$7)/A7taxstdlife))</f>
        <v>1.283077647657527</v>
      </c>
      <c r="R560" s="592">
        <f>IF(A7taxstdlife="n/a","n/a",IF(R$3&gt;(A7taxstdlife+$E560),(('PTRM input'!$G$149+'PTRM input'!$G$115)*$G$7)-SUM($G560:Q560),(('PTRM input'!$G$149+'PTRM input'!$G$115)*$G$7)/A7taxstdlife))</f>
        <v>1.283077647657527</v>
      </c>
      <c r="S560" s="592">
        <f>IF(A7taxstdlife="n/a","n/a",IF(S$3&gt;(A7taxstdlife+$E560),(('PTRM input'!$G$149+'PTRM input'!$G$115)*$G$7)-SUM($G560:R560),(('PTRM input'!$G$149+'PTRM input'!$G$115)*$G$7)/A7taxstdlife))</f>
        <v>1.283077647657527</v>
      </c>
      <c r="T560" s="592">
        <f>IF(A7taxstdlife="n/a","n/a",IF(T$3&gt;(A7taxstdlife+$E560),(('PTRM input'!$G$149+'PTRM input'!$G$115)*$G$7)-SUM($G560:S560),(('PTRM input'!$G$149+'PTRM input'!$G$115)*$G$7)/A7taxstdlife))</f>
        <v>3.5527136788005009E-15</v>
      </c>
      <c r="U560" s="592">
        <f>IF(A7taxstdlife="n/a","n/a",IF(U$3&gt;(A7taxstdlife+$E560),(('PTRM input'!$G$149+'PTRM input'!$G$115)*$G$7)-SUM($G560:T560),(('PTRM input'!$G$149+'PTRM input'!$G$115)*$G$7)/A7taxstdlife))</f>
        <v>0</v>
      </c>
      <c r="V560" s="592">
        <f>IF(A7taxstdlife="n/a","n/a",IF(V$3&gt;(A7taxstdlife+$E560),(('PTRM input'!$G$149+'PTRM input'!$G$115)*$G$7)-SUM($G560:U560),(('PTRM input'!$G$149+'PTRM input'!$G$115)*$G$7)/A7taxstdlife))</f>
        <v>0</v>
      </c>
      <c r="W560" s="592">
        <f>IF(A7taxstdlife="n/a","n/a",IF(W$3&gt;(A7taxstdlife+$E560),(('PTRM input'!$G$149+'PTRM input'!$G$115)*$G$7)-SUM($G560:V560),(('PTRM input'!$G$149+'PTRM input'!$G$115)*$G$7)/A7taxstdlife))</f>
        <v>0</v>
      </c>
      <c r="X560" s="592">
        <f>IF(A7taxstdlife="n/a","n/a",IF(X$3&gt;(A7taxstdlife+$E560),(('PTRM input'!$G$149+'PTRM input'!$G$115)*$G$7)-SUM($G560:W560),(('PTRM input'!$G$149+'PTRM input'!$G$115)*$G$7)/A7taxstdlife))</f>
        <v>0</v>
      </c>
      <c r="Y560" s="592">
        <f>IF(A7taxstdlife="n/a","n/a",IF(Y$3&gt;(A7taxstdlife+$E560),(('PTRM input'!$G$149+'PTRM input'!$G$115)*$G$7)-SUM($G560:X560),(('PTRM input'!$G$149+'PTRM input'!$G$115)*$G$7)/A7taxstdlife))</f>
        <v>0</v>
      </c>
      <c r="Z560" s="592">
        <f>IF(A7taxstdlife="n/a","n/a",IF(Z$3&gt;(A7taxstdlife+$E560),(('PTRM input'!$G$149+'PTRM input'!$G$115)*$G$7)-SUM($G560:Y560),(('PTRM input'!$G$149+'PTRM input'!$G$115)*$G$7)/A7taxstdlife))</f>
        <v>0</v>
      </c>
      <c r="AA560" s="592">
        <f>IF(A7taxstdlife="n/a","n/a",IF(AA$3&gt;(A7taxstdlife+$E560),(('PTRM input'!$G$149+'PTRM input'!$G$115)*$G$7)-SUM($G560:Z560),(('PTRM input'!$G$149+'PTRM input'!$G$115)*$G$7)/A7taxstdlife))</f>
        <v>0</v>
      </c>
      <c r="AB560" s="592">
        <f>IF(A7taxstdlife="n/a","n/a",IF(AB$3&gt;(A7taxstdlife+$E560),(('PTRM input'!$G$149+'PTRM input'!$G$115)*$G$7)-SUM($G560:AA560),(('PTRM input'!$G$149+'PTRM input'!$G$115)*$G$7)/A7taxstdlife))</f>
        <v>0</v>
      </c>
      <c r="AC560" s="592">
        <f>IF(A7taxstdlife="n/a","n/a",IF(AC$3&gt;(A7taxstdlife+$E560),(('PTRM input'!$G$149+'PTRM input'!$G$115)*$G$7)-SUM($G560:AB560),(('PTRM input'!$G$149+'PTRM input'!$G$115)*$G$7)/A7taxstdlife))</f>
        <v>0</v>
      </c>
      <c r="AD560" s="592">
        <f>IF(A7taxstdlife="n/a","n/a",IF(AD$3&gt;(A7taxstdlife+$E560),(('PTRM input'!$G$149+'PTRM input'!$G$115)*$G$7)-SUM($G560:AC560),(('PTRM input'!$G$149+'PTRM input'!$G$115)*$G$7)/A7taxstdlife))</f>
        <v>0</v>
      </c>
      <c r="AE560" s="592">
        <f>IF(A7taxstdlife="n/a","n/a",IF(AE$3&gt;(A7taxstdlife+$E560),(('PTRM input'!$G$149+'PTRM input'!$G$115)*$G$7)-SUM($G560:AD560),(('PTRM input'!$G$149+'PTRM input'!$G$115)*$G$7)/A7taxstdlife))</f>
        <v>0</v>
      </c>
      <c r="AF560" s="592">
        <f>IF(A7taxstdlife="n/a","n/a",IF(AF$3&gt;(A7taxstdlife+$E560),(('PTRM input'!$G$149+'PTRM input'!$G$115)*$G$7)-SUM($G560:AE560),(('PTRM input'!$G$149+'PTRM input'!$G$115)*$G$7)/A7taxstdlife))</f>
        <v>0</v>
      </c>
      <c r="AG560" s="592">
        <f>IF(A7taxstdlife="n/a","n/a",IF(AG$3&gt;(A7taxstdlife+$E560),(('PTRM input'!$G$149+'PTRM input'!$G$115)*$G$7)-SUM($G560:AF560),(('PTRM input'!$G$149+'PTRM input'!$G$115)*$G$7)/A7taxstdlife))</f>
        <v>0</v>
      </c>
      <c r="AH560" s="592">
        <f>IF(A7taxstdlife="n/a","n/a",IF(AH$3&gt;(A7taxstdlife+$E560),(('PTRM input'!$G$149+'PTRM input'!$G$115)*$G$7)-SUM($G560:AG560),(('PTRM input'!$G$149+'PTRM input'!$G$115)*$G$7)/A7taxstdlife))</f>
        <v>0</v>
      </c>
      <c r="AI560" s="592">
        <f>IF(A7taxstdlife="n/a","n/a",IF(AI$3&gt;(A7taxstdlife+$E560),(('PTRM input'!$G$149+'PTRM input'!$G$115)*$G$7)-SUM($G560:AH560),(('PTRM input'!$G$149+'PTRM input'!$G$115)*$G$7)/A7taxstdlife))</f>
        <v>0</v>
      </c>
      <c r="AJ560" s="592">
        <f>IF(A7taxstdlife="n/a","n/a",IF(AJ$3&gt;(A7taxstdlife+$E560),(('PTRM input'!$G$149+'PTRM input'!$G$115)*$G$7)-SUM($G560:AI560),(('PTRM input'!$G$149+'PTRM input'!$G$115)*$G$7)/A7taxstdlife))</f>
        <v>0</v>
      </c>
      <c r="AK560" s="592">
        <f>IF(A7taxstdlife="n/a","n/a",IF(AK$3&gt;(A7taxstdlife+$E560),(('PTRM input'!$G$149+'PTRM input'!$G$115)*$G$7)-SUM($G560:AJ560),(('PTRM input'!$G$149+'PTRM input'!$G$115)*$G$7)/A7taxstdlife))</f>
        <v>0</v>
      </c>
      <c r="AL560" s="592">
        <f>IF(A7taxstdlife="n/a","n/a",IF(AL$3&gt;(A7taxstdlife+$E560),(('PTRM input'!$G$149+'PTRM input'!$G$115)*$G$7)-SUM($G560:AK560),(('PTRM input'!$G$149+'PTRM input'!$G$115)*$G$7)/A7taxstdlife))</f>
        <v>0</v>
      </c>
      <c r="AM560" s="592">
        <f>IF(A7taxstdlife="n/a","n/a",IF(AM$3&gt;(A7taxstdlife+$E560),(('PTRM input'!$G$149+'PTRM input'!$G$115)*$G$7)-SUM($G560:AL560),(('PTRM input'!$G$149+'PTRM input'!$G$115)*$G$7)/A7taxstdlife))</f>
        <v>0</v>
      </c>
      <c r="AN560" s="592">
        <f>IF(A7taxstdlife="n/a","n/a",IF(AN$3&gt;(A7taxstdlife+$E560),(('PTRM input'!$G$149+'PTRM input'!$G$115)*$G$7)-SUM($G560:AM560),(('PTRM input'!$G$149+'PTRM input'!$G$115)*$G$7)/A7taxstdlife))</f>
        <v>0</v>
      </c>
      <c r="AO560" s="592">
        <f>IF(A7taxstdlife="n/a","n/a",IF(AO$3&gt;(A7taxstdlife+$E560),(('PTRM input'!$G$149+'PTRM input'!$G$115)*$G$7)-SUM($G560:AN560),(('PTRM input'!$G$149+'PTRM input'!$G$115)*$G$7)/A7taxstdlife))</f>
        <v>0</v>
      </c>
      <c r="AP560" s="592">
        <f>IF(A7taxstdlife="n/a","n/a",IF(AP$3&gt;(A7taxstdlife+$E560),(('PTRM input'!$G$149+'PTRM input'!$G$115)*$G$7)-SUM($G560:AO560),(('PTRM input'!$G$149+'PTRM input'!$G$115)*$G$7)/A7taxstdlife))</f>
        <v>0</v>
      </c>
      <c r="AQ560" s="592">
        <f>IF(A7taxstdlife="n/a","n/a",IF(AQ$3&gt;(A7taxstdlife+$E560),(('PTRM input'!$G$149+'PTRM input'!$G$115)*$G$7)-SUM($G560:AP560),(('PTRM input'!$G$149+'PTRM input'!$G$115)*$G$7)/A7taxstdlife))</f>
        <v>0</v>
      </c>
      <c r="AR560" s="592">
        <f>IF(A7taxstdlife="n/a","n/a",IF(AR$3&gt;(A7taxstdlife+$E560),(('PTRM input'!$G$149+'PTRM input'!$G$115)*$G$7)-SUM($G560:AQ560),(('PTRM input'!$G$149+'PTRM input'!$G$115)*$G$7)/A7taxstdlife))</f>
        <v>0</v>
      </c>
      <c r="AS560" s="592">
        <f>IF(A7taxstdlife="n/a","n/a",IF(AS$3&gt;(A7taxstdlife+$E560),(('PTRM input'!$G$149+'PTRM input'!$G$115)*$G$7)-SUM($G560:AR560),(('PTRM input'!$G$149+'PTRM input'!$G$115)*$G$7)/A7taxstdlife))</f>
        <v>0</v>
      </c>
      <c r="AT560" s="592">
        <f>IF(A7taxstdlife="n/a","n/a",IF(AT$3&gt;(A7taxstdlife+$E560),(('PTRM input'!$G$149+'PTRM input'!$G$115)*$G$7)-SUM($G560:AS560),(('PTRM input'!$G$149+'PTRM input'!$G$115)*$G$7)/A7taxstdlife))</f>
        <v>0</v>
      </c>
      <c r="AU560" s="592">
        <f>IF(A7taxstdlife="n/a","n/a",IF(AU$3&gt;(A7taxstdlife+$E560),(('PTRM input'!$G$149+'PTRM input'!$G$115)*$G$7)-SUM($G560:AT560),(('PTRM input'!$G$149+'PTRM input'!$G$115)*$G$7)/A7taxstdlife))</f>
        <v>0</v>
      </c>
      <c r="AV560" s="592">
        <f>IF(A7taxstdlife="n/a","n/a",IF(AV$3&gt;(A7taxstdlife+$E560),(('PTRM input'!$G$149+'PTRM input'!$G$115)*$G$7)-SUM($G560:AU560),(('PTRM input'!$G$149+'PTRM input'!$G$115)*$G$7)/A7taxstdlife))</f>
        <v>0</v>
      </c>
      <c r="AW560" s="592">
        <f>IF(A7taxstdlife="n/a","n/a",IF(AW$3&gt;(A7taxstdlife+$E560),(('PTRM input'!$G$149+'PTRM input'!$G$115)*$G$7)-SUM($G560:AV560),(('PTRM input'!$G$149+'PTRM input'!$G$115)*$G$7)/A7taxstdlife))</f>
        <v>0</v>
      </c>
      <c r="AX560" s="592">
        <f>IF(A7taxstdlife="n/a","n/a",IF(AX$3&gt;(A7taxstdlife+$E560),(('PTRM input'!$G$149+'PTRM input'!$G$115)*$G$7)-SUM($G560:AW560),(('PTRM input'!$G$149+'PTRM input'!$G$115)*$G$7)/A7taxstdlife))</f>
        <v>0</v>
      </c>
      <c r="AY560" s="592">
        <f>IF(A7taxstdlife="n/a","n/a",IF(AY$3&gt;(A7taxstdlife+$E560),(('PTRM input'!$G$149+'PTRM input'!$G$115)*$G$7)-SUM($G560:AX560),(('PTRM input'!$G$149+'PTRM input'!$G$115)*$G$7)/A7taxstdlife))</f>
        <v>0</v>
      </c>
      <c r="AZ560" s="592">
        <f>IF(A7taxstdlife="n/a","n/a",IF(AZ$3&gt;(A7taxstdlife+$E560),(('PTRM input'!$G$149+'PTRM input'!$G$115)*$G$7)-SUM($G560:AY560),(('PTRM input'!$G$149+'PTRM input'!$G$115)*$G$7)/A7taxstdlife))</f>
        <v>0</v>
      </c>
      <c r="BA560" s="592">
        <f>IF(A7taxstdlife="n/a","n/a",IF(BA$3&gt;(A7taxstdlife+$E560),(('PTRM input'!$G$149+'PTRM input'!$G$115)*$G$7)-SUM($G560:AZ560),(('PTRM input'!$G$149+'PTRM input'!$G$115)*$G$7)/A7taxstdlife))</f>
        <v>0</v>
      </c>
      <c r="BB560" s="592">
        <f>IF(A7taxstdlife="n/a","n/a",IF(BB$3&gt;(A7taxstdlife+$E560),(('PTRM input'!$G$149+'PTRM input'!$G$115)*$G$7)-SUM($G560:BA560),(('PTRM input'!$G$149+'PTRM input'!$G$115)*$G$7)/A7taxstdlife))</f>
        <v>0</v>
      </c>
      <c r="BC560" s="592">
        <f>IF(A7taxstdlife="n/a","n/a",IF(BC$3&gt;(A7taxstdlife+$E560),(('PTRM input'!$G$149+'PTRM input'!$G$115)*$G$7)-SUM($G560:BB560),(('PTRM input'!$G$149+'PTRM input'!$G$115)*$G$7)/A7taxstdlife))</f>
        <v>0</v>
      </c>
      <c r="BD560" s="592">
        <f>IF(A7taxstdlife="n/a","n/a",IF(BD$3&gt;(A7taxstdlife+$E560),(('PTRM input'!$G$149+'PTRM input'!$G$115)*$G$7)-SUM($G560:BC560),(('PTRM input'!$G$149+'PTRM input'!$G$115)*$G$7)/A7taxstdlife))</f>
        <v>0</v>
      </c>
      <c r="BE560" s="592">
        <f>IF(A7taxstdlife="n/a","n/a",IF(BE$3&gt;(A7taxstdlife+$E560),(('PTRM input'!$G$149+'PTRM input'!$G$115)*$G$7)-SUM($G560:BD560),(('PTRM input'!$G$149+'PTRM input'!$G$115)*$G$7)/A7taxstdlife))</f>
        <v>0</v>
      </c>
      <c r="BF560" s="592">
        <f>IF(A7taxstdlife="n/a","n/a",IF(BF$3&gt;(A7taxstdlife+$E560),(('PTRM input'!$G$149+'PTRM input'!$G$115)*$G$7)-SUM($G560:BE560),(('PTRM input'!$G$149+'PTRM input'!$G$115)*$G$7)/A7taxstdlife))</f>
        <v>0</v>
      </c>
      <c r="BG560" s="592">
        <f>IF(A7taxstdlife="n/a","n/a",IF(BG$3&gt;(A7taxstdlife+$E560),(('PTRM input'!$G$149+'PTRM input'!$G$115)*$G$7)-SUM($G560:BF560),(('PTRM input'!$G$149+'PTRM input'!$G$115)*$G$7)/A7taxstdlife))</f>
        <v>0</v>
      </c>
      <c r="BH560" s="592">
        <f>IF(A7taxstdlife="n/a","n/a",IF(BH$3&gt;(A7taxstdlife+$E560),(('PTRM input'!$G$149+'PTRM input'!$G$115)*$G$7)-SUM($G560:BG560),(('PTRM input'!$G$149+'PTRM input'!$G$115)*$G$7)/A7taxstdlife))</f>
        <v>0</v>
      </c>
      <c r="BI560" s="592">
        <f>IF(A7taxstdlife="n/a","n/a",IF(BI$3&gt;(A7taxstdlife+$E560),(('PTRM input'!$G$149+'PTRM input'!$G$115)*$G$7)-SUM($G560:BH560),(('PTRM input'!$G$149+'PTRM input'!$G$115)*$G$7)/A7taxstdlife))</f>
        <v>0</v>
      </c>
      <c r="BJ560" s="237"/>
      <c r="BK560" s="237"/>
      <c r="BL560" s="237"/>
      <c r="BM560" s="237"/>
    </row>
    <row r="561" spans="1:65" s="4" customFormat="1" ht="12.75" customHeight="1" outlineLevel="2">
      <c r="A561" s="237"/>
      <c r="B561" s="237"/>
      <c r="C561" s="597"/>
      <c r="D561" s="930"/>
      <c r="E561" s="167">
        <v>2</v>
      </c>
      <c r="F561" s="34"/>
      <c r="G561" s="184"/>
      <c r="H561" s="185"/>
      <c r="I561" s="105">
        <f>IF(A7taxstdlife="n/a","n/a",IF(I$3&gt;(A7taxstdlife+$E561),(('PTRM input'!$H$149+'PTRM input'!$H$115)*$H$7)-SUM($H561:H561),(('PTRM input'!$H$149+'PTRM input'!$H$115)*$H$7)/A7taxstdlife))</f>
        <v>1.3122762573736804</v>
      </c>
      <c r="J561" s="105">
        <f>IF(A7taxstdlife="n/a","n/a",IF(J$3&gt;(A7taxstdlife+$E561),(('PTRM input'!$H$149+'PTRM input'!$H$115)*$H$7)-SUM($H561:I561),(('PTRM input'!$H$149+'PTRM input'!$H$115)*$H$7)/A7taxstdlife))</f>
        <v>1.3122762573736804</v>
      </c>
      <c r="K561" s="105">
        <f>IF(A7taxstdlife="n/a","n/a",IF(K$3&gt;(A7taxstdlife+$E561),(('PTRM input'!$H$149+'PTRM input'!$H$115)*$H$7)-SUM($H561:J561),(('PTRM input'!$H$149+'PTRM input'!$H$115)*$H$7)/A7taxstdlife))</f>
        <v>1.3122762573736804</v>
      </c>
      <c r="L561" s="105">
        <f>IF(A7taxstdlife="n/a","n/a",IF(L$3&gt;(A7taxstdlife+$E561),(('PTRM input'!$H$149+'PTRM input'!$H$115)*$H$7)-SUM($H561:K561),(('PTRM input'!$H$149+'PTRM input'!$H$115)*$H$7)/A7taxstdlife))</f>
        <v>1.3122762573736804</v>
      </c>
      <c r="M561" s="105">
        <f>IF(A7taxstdlife="n/a","n/a",IF(M$3&gt;(A7taxstdlife+$E561),(('PTRM input'!$H$149+'PTRM input'!$H$115)*$H$7)-SUM($H561:L561),(('PTRM input'!$H$149+'PTRM input'!$H$115)*$H$7)/A7taxstdlife))</f>
        <v>1.3122762573736804</v>
      </c>
      <c r="N561" s="105">
        <f>IF(A7taxstdlife="n/a","n/a",IF(N$3&gt;(A7taxstdlife+$E561),(('PTRM input'!$H$149+'PTRM input'!$H$115)*$H$7)-SUM($H561:M561),(('PTRM input'!$H$149+'PTRM input'!$H$115)*$H$7)/A7taxstdlife))</f>
        <v>1.3122762573736804</v>
      </c>
      <c r="O561" s="105">
        <f>IF(A7taxstdlife="n/a","n/a",IF(O$3&gt;(A7taxstdlife+$E561),(('PTRM input'!$H$149+'PTRM input'!$H$115)*$H$7)-SUM($H561:N561),(('PTRM input'!$H$149+'PTRM input'!$H$115)*$H$7)/A7taxstdlife))</f>
        <v>1.3122762573736804</v>
      </c>
      <c r="P561" s="105">
        <f>IF(A7taxstdlife="n/a","n/a",IF(P$3&gt;(A7taxstdlife+$E561),(('PTRM input'!$H$149+'PTRM input'!$H$115)*$H$7)-SUM($H561:O561),(('PTRM input'!$H$149+'PTRM input'!$H$115)*$H$7)/A7taxstdlife))</f>
        <v>1.3122762573736804</v>
      </c>
      <c r="Q561" s="592">
        <f>IF(A7taxstdlife="n/a","n/a",IF(Q$3&gt;(A7taxstdlife+$E561),(('PTRM input'!$H$149+'PTRM input'!$H$115)*$H$7)-SUM($H561:P561),(('PTRM input'!$H$149+'PTRM input'!$H$115)*$H$7)/A7taxstdlife))</f>
        <v>1.3122762573736804</v>
      </c>
      <c r="R561" s="592">
        <f>IF(A7taxstdlife="n/a","n/a",IF(R$3&gt;(A7taxstdlife+$E561),(('PTRM input'!$H$149+'PTRM input'!$H$115)*$H$7)-SUM($H561:Q561),(('PTRM input'!$H$149+'PTRM input'!$H$115)*$H$7)/A7taxstdlife))</f>
        <v>1.3122762573736804</v>
      </c>
      <c r="S561" s="592">
        <f>IF(A7taxstdlife="n/a","n/a",IF(S$3&gt;(A7taxstdlife+$E561),(('PTRM input'!$H$149+'PTRM input'!$H$115)*$H$7)-SUM($H561:R561),(('PTRM input'!$H$149+'PTRM input'!$H$115)*$H$7)/A7taxstdlife))</f>
        <v>1.3122762573736804</v>
      </c>
      <c r="T561" s="592">
        <f>IF(A7taxstdlife="n/a","n/a",IF(T$3&gt;(A7taxstdlife+$E561),(('PTRM input'!$H$149+'PTRM input'!$H$115)*$H$7)-SUM($H561:S561),(('PTRM input'!$H$149+'PTRM input'!$H$115)*$H$7)/A7taxstdlife))</f>
        <v>1.3122762573736804</v>
      </c>
      <c r="U561" s="592">
        <f>IF(A7taxstdlife="n/a","n/a",IF(U$3&gt;(A7taxstdlife+$E561),(('PTRM input'!$H$149+'PTRM input'!$H$115)*$H$7)-SUM($H561:T561),(('PTRM input'!$H$149+'PTRM input'!$H$115)*$H$7)/A7taxstdlife))</f>
        <v>0</v>
      </c>
      <c r="V561" s="592">
        <f>IF(A7taxstdlife="n/a","n/a",IF(V$3&gt;(A7taxstdlife+$E561),(('PTRM input'!$H$149+'PTRM input'!$H$115)*$H$7)-SUM($H561:U561),(('PTRM input'!$H$149+'PTRM input'!$H$115)*$H$7)/A7taxstdlife))</f>
        <v>0</v>
      </c>
      <c r="W561" s="592">
        <f>IF(A7taxstdlife="n/a","n/a",IF(W$3&gt;(A7taxstdlife+$E561),(('PTRM input'!$H$149+'PTRM input'!$H$115)*$H$7)-SUM($H561:V561),(('PTRM input'!$H$149+'PTRM input'!$H$115)*$H$7)/A7taxstdlife))</f>
        <v>0</v>
      </c>
      <c r="X561" s="592">
        <f>IF(A7taxstdlife="n/a","n/a",IF(X$3&gt;(A7taxstdlife+$E561),(('PTRM input'!$H$149+'PTRM input'!$H$115)*$H$7)-SUM($H561:W561),(('PTRM input'!$H$149+'PTRM input'!$H$115)*$H$7)/A7taxstdlife))</f>
        <v>0</v>
      </c>
      <c r="Y561" s="592">
        <f>IF(A7taxstdlife="n/a","n/a",IF(Y$3&gt;(A7taxstdlife+$E561),(('PTRM input'!$H$149+'PTRM input'!$H$115)*$H$7)-SUM($H561:X561),(('PTRM input'!$H$149+'PTRM input'!$H$115)*$H$7)/A7taxstdlife))</f>
        <v>0</v>
      </c>
      <c r="Z561" s="592">
        <f>IF(A7taxstdlife="n/a","n/a",IF(Z$3&gt;(A7taxstdlife+$E561),(('PTRM input'!$H$149+'PTRM input'!$H$115)*$H$7)-SUM($H561:Y561),(('PTRM input'!$H$149+'PTRM input'!$H$115)*$H$7)/A7taxstdlife))</f>
        <v>0</v>
      </c>
      <c r="AA561" s="592">
        <f>IF(A7taxstdlife="n/a","n/a",IF(AA$3&gt;(A7taxstdlife+$E561),(('PTRM input'!$H$149+'PTRM input'!$H$115)*$H$7)-SUM($H561:Z561),(('PTRM input'!$H$149+'PTRM input'!$H$115)*$H$7)/A7taxstdlife))</f>
        <v>0</v>
      </c>
      <c r="AB561" s="592">
        <f>IF(A7taxstdlife="n/a","n/a",IF(AB$3&gt;(A7taxstdlife+$E561),(('PTRM input'!$H$149+'PTRM input'!$H$115)*$H$7)-SUM($H561:AA561),(('PTRM input'!$H$149+'PTRM input'!$H$115)*$H$7)/A7taxstdlife))</f>
        <v>0</v>
      </c>
      <c r="AC561" s="592">
        <f>IF(A7taxstdlife="n/a","n/a",IF(AC$3&gt;(A7taxstdlife+$E561),(('PTRM input'!$H$149+'PTRM input'!$H$115)*$H$7)-SUM($H561:AB561),(('PTRM input'!$H$149+'PTRM input'!$H$115)*$H$7)/A7taxstdlife))</f>
        <v>0</v>
      </c>
      <c r="AD561" s="592">
        <f>IF(A7taxstdlife="n/a","n/a",IF(AD$3&gt;(A7taxstdlife+$E561),(('PTRM input'!$H$149+'PTRM input'!$H$115)*$H$7)-SUM($H561:AC561),(('PTRM input'!$H$149+'PTRM input'!$H$115)*$H$7)/A7taxstdlife))</f>
        <v>0</v>
      </c>
      <c r="AE561" s="592">
        <f>IF(A7taxstdlife="n/a","n/a",IF(AE$3&gt;(A7taxstdlife+$E561),(('PTRM input'!$H$149+'PTRM input'!$H$115)*$H$7)-SUM($H561:AD561),(('PTRM input'!$H$149+'PTRM input'!$H$115)*$H$7)/A7taxstdlife))</f>
        <v>0</v>
      </c>
      <c r="AF561" s="592">
        <f>IF(A7taxstdlife="n/a","n/a",IF(AF$3&gt;(A7taxstdlife+$E561),(('PTRM input'!$H$149+'PTRM input'!$H$115)*$H$7)-SUM($H561:AE561),(('PTRM input'!$H$149+'PTRM input'!$H$115)*$H$7)/A7taxstdlife))</f>
        <v>0</v>
      </c>
      <c r="AG561" s="592">
        <f>IF(A7taxstdlife="n/a","n/a",IF(AG$3&gt;(A7taxstdlife+$E561),(('PTRM input'!$H$149+'PTRM input'!$H$115)*$H$7)-SUM($H561:AF561),(('PTRM input'!$H$149+'PTRM input'!$H$115)*$H$7)/A7taxstdlife))</f>
        <v>0</v>
      </c>
      <c r="AH561" s="592">
        <f>IF(A7taxstdlife="n/a","n/a",IF(AH$3&gt;(A7taxstdlife+$E561),(('PTRM input'!$H$149+'PTRM input'!$H$115)*$H$7)-SUM($H561:AG561),(('PTRM input'!$H$149+'PTRM input'!$H$115)*$H$7)/A7taxstdlife))</f>
        <v>0</v>
      </c>
      <c r="AI561" s="592">
        <f>IF(A7taxstdlife="n/a","n/a",IF(AI$3&gt;(A7taxstdlife+$E561),(('PTRM input'!$H$149+'PTRM input'!$H$115)*$H$7)-SUM($H561:AH561),(('PTRM input'!$H$149+'PTRM input'!$H$115)*$H$7)/A7taxstdlife))</f>
        <v>0</v>
      </c>
      <c r="AJ561" s="592">
        <f>IF(A7taxstdlife="n/a","n/a",IF(AJ$3&gt;(A7taxstdlife+$E561),(('PTRM input'!$H$149+'PTRM input'!$H$115)*$H$7)-SUM($H561:AI561),(('PTRM input'!$H$149+'PTRM input'!$H$115)*$H$7)/A7taxstdlife))</f>
        <v>0</v>
      </c>
      <c r="AK561" s="592">
        <f>IF(A7taxstdlife="n/a","n/a",IF(AK$3&gt;(A7taxstdlife+$E561),(('PTRM input'!$H$149+'PTRM input'!$H$115)*$H$7)-SUM($H561:AJ561),(('PTRM input'!$H$149+'PTRM input'!$H$115)*$H$7)/A7taxstdlife))</f>
        <v>0</v>
      </c>
      <c r="AL561" s="592">
        <f>IF(A7taxstdlife="n/a","n/a",IF(AL$3&gt;(A7taxstdlife+$E561),(('PTRM input'!$H$149+'PTRM input'!$H$115)*$H$7)-SUM($H561:AK561),(('PTRM input'!$H$149+'PTRM input'!$H$115)*$H$7)/A7taxstdlife))</f>
        <v>0</v>
      </c>
      <c r="AM561" s="592">
        <f>IF(A7taxstdlife="n/a","n/a",IF(AM$3&gt;(A7taxstdlife+$E561),(('PTRM input'!$H$149+'PTRM input'!$H$115)*$H$7)-SUM($H561:AL561),(('PTRM input'!$H$149+'PTRM input'!$H$115)*$H$7)/A7taxstdlife))</f>
        <v>0</v>
      </c>
      <c r="AN561" s="592">
        <f>IF(A7taxstdlife="n/a","n/a",IF(AN$3&gt;(A7taxstdlife+$E561),(('PTRM input'!$H$149+'PTRM input'!$H$115)*$H$7)-SUM($H561:AM561),(('PTRM input'!$H$149+'PTRM input'!$H$115)*$H$7)/A7taxstdlife))</f>
        <v>0</v>
      </c>
      <c r="AO561" s="592">
        <f>IF(A7taxstdlife="n/a","n/a",IF(AO$3&gt;(A7taxstdlife+$E561),(('PTRM input'!$H$149+'PTRM input'!$H$115)*$H$7)-SUM($H561:AN561),(('PTRM input'!$H$149+'PTRM input'!$H$115)*$H$7)/A7taxstdlife))</f>
        <v>0</v>
      </c>
      <c r="AP561" s="592">
        <f>IF(A7taxstdlife="n/a","n/a",IF(AP$3&gt;(A7taxstdlife+$E561),(('PTRM input'!$H$149+'PTRM input'!$H$115)*$H$7)-SUM($H561:AO561),(('PTRM input'!$H$149+'PTRM input'!$H$115)*$H$7)/A7taxstdlife))</f>
        <v>0</v>
      </c>
      <c r="AQ561" s="592">
        <f>IF(A7taxstdlife="n/a","n/a",IF(AQ$3&gt;(A7taxstdlife+$E561),(('PTRM input'!$H$149+'PTRM input'!$H$115)*$H$7)-SUM($H561:AP561),(('PTRM input'!$H$149+'PTRM input'!$H$115)*$H$7)/A7taxstdlife))</f>
        <v>0</v>
      </c>
      <c r="AR561" s="592">
        <f>IF(A7taxstdlife="n/a","n/a",IF(AR$3&gt;(A7taxstdlife+$E561),(('PTRM input'!$H$149+'PTRM input'!$H$115)*$H$7)-SUM($H561:AQ561),(('PTRM input'!$H$149+'PTRM input'!$H$115)*$H$7)/A7taxstdlife))</f>
        <v>0</v>
      </c>
      <c r="AS561" s="592">
        <f>IF(A7taxstdlife="n/a","n/a",IF(AS$3&gt;(A7taxstdlife+$E561),(('PTRM input'!$H$149+'PTRM input'!$H$115)*$H$7)-SUM($H561:AR561),(('PTRM input'!$H$149+'PTRM input'!$H$115)*$H$7)/A7taxstdlife))</f>
        <v>0</v>
      </c>
      <c r="AT561" s="592">
        <f>IF(A7taxstdlife="n/a","n/a",IF(AT$3&gt;(A7taxstdlife+$E561),(('PTRM input'!$H$149+'PTRM input'!$H$115)*$H$7)-SUM($H561:AS561),(('PTRM input'!$H$149+'PTRM input'!$H$115)*$H$7)/A7taxstdlife))</f>
        <v>0</v>
      </c>
      <c r="AU561" s="592">
        <f>IF(A7taxstdlife="n/a","n/a",IF(AU$3&gt;(A7taxstdlife+$E561),(('PTRM input'!$H$149+'PTRM input'!$H$115)*$H$7)-SUM($H561:AT561),(('PTRM input'!$H$149+'PTRM input'!$H$115)*$H$7)/A7taxstdlife))</f>
        <v>0</v>
      </c>
      <c r="AV561" s="592">
        <f>IF(A7taxstdlife="n/a","n/a",IF(AV$3&gt;(A7taxstdlife+$E561),(('PTRM input'!$H$149+'PTRM input'!$H$115)*$H$7)-SUM($H561:AU561),(('PTRM input'!$H$149+'PTRM input'!$H$115)*$H$7)/A7taxstdlife))</f>
        <v>0</v>
      </c>
      <c r="AW561" s="592">
        <f>IF(A7taxstdlife="n/a","n/a",IF(AW$3&gt;(A7taxstdlife+$E561),(('PTRM input'!$H$149+'PTRM input'!$H$115)*$H$7)-SUM($H561:AV561),(('PTRM input'!$H$149+'PTRM input'!$H$115)*$H$7)/A7taxstdlife))</f>
        <v>0</v>
      </c>
      <c r="AX561" s="592">
        <f>IF(A7taxstdlife="n/a","n/a",IF(AX$3&gt;(A7taxstdlife+$E561),(('PTRM input'!$H$149+'PTRM input'!$H$115)*$H$7)-SUM($H561:AW561),(('PTRM input'!$H$149+'PTRM input'!$H$115)*$H$7)/A7taxstdlife))</f>
        <v>0</v>
      </c>
      <c r="AY561" s="592">
        <f>IF(A7taxstdlife="n/a","n/a",IF(AY$3&gt;(A7taxstdlife+$E561),(('PTRM input'!$H$149+'PTRM input'!$H$115)*$H$7)-SUM($H561:AX561),(('PTRM input'!$H$149+'PTRM input'!$H$115)*$H$7)/A7taxstdlife))</f>
        <v>0</v>
      </c>
      <c r="AZ561" s="592">
        <f>IF(A7taxstdlife="n/a","n/a",IF(AZ$3&gt;(A7taxstdlife+$E561),(('PTRM input'!$H$149+'PTRM input'!$H$115)*$H$7)-SUM($H561:AY561),(('PTRM input'!$H$149+'PTRM input'!$H$115)*$H$7)/A7taxstdlife))</f>
        <v>0</v>
      </c>
      <c r="BA561" s="592">
        <f>IF(A7taxstdlife="n/a","n/a",IF(BA$3&gt;(A7taxstdlife+$E561),(('PTRM input'!$H$149+'PTRM input'!$H$115)*$H$7)-SUM($H561:AZ561),(('PTRM input'!$H$149+'PTRM input'!$H$115)*$H$7)/A7taxstdlife))</f>
        <v>0</v>
      </c>
      <c r="BB561" s="592">
        <f>IF(A7taxstdlife="n/a","n/a",IF(BB$3&gt;(A7taxstdlife+$E561),(('PTRM input'!$H$149+'PTRM input'!$H$115)*$H$7)-SUM($H561:BA561),(('PTRM input'!$H$149+'PTRM input'!$H$115)*$H$7)/A7taxstdlife))</f>
        <v>0</v>
      </c>
      <c r="BC561" s="592">
        <f>IF(A7taxstdlife="n/a","n/a",IF(BC$3&gt;(A7taxstdlife+$E561),(('PTRM input'!$H$149+'PTRM input'!$H$115)*$H$7)-SUM($H561:BB561),(('PTRM input'!$H$149+'PTRM input'!$H$115)*$H$7)/A7taxstdlife))</f>
        <v>0</v>
      </c>
      <c r="BD561" s="592">
        <f>IF(A7taxstdlife="n/a","n/a",IF(BD$3&gt;(A7taxstdlife+$E561),(('PTRM input'!$H$149+'PTRM input'!$H$115)*$H$7)-SUM($H561:BC561),(('PTRM input'!$H$149+'PTRM input'!$H$115)*$H$7)/A7taxstdlife))</f>
        <v>0</v>
      </c>
      <c r="BE561" s="592">
        <f>IF(A7taxstdlife="n/a","n/a",IF(BE$3&gt;(A7taxstdlife+$E561),(('PTRM input'!$H$149+'PTRM input'!$H$115)*$H$7)-SUM($H561:BD561),(('PTRM input'!$H$149+'PTRM input'!$H$115)*$H$7)/A7taxstdlife))</f>
        <v>0</v>
      </c>
      <c r="BF561" s="592">
        <f>IF(A7taxstdlife="n/a","n/a",IF(BF$3&gt;(A7taxstdlife+$E561),(('PTRM input'!$H$149+'PTRM input'!$H$115)*$H$7)-SUM($H561:BE561),(('PTRM input'!$H$149+'PTRM input'!$H$115)*$H$7)/A7taxstdlife))</f>
        <v>0</v>
      </c>
      <c r="BG561" s="592">
        <f>IF(A7taxstdlife="n/a","n/a",IF(BG$3&gt;(A7taxstdlife+$E561),(('PTRM input'!$H$149+'PTRM input'!$H$115)*$H$7)-SUM($H561:BF561),(('PTRM input'!$H$149+'PTRM input'!$H$115)*$H$7)/A7taxstdlife))</f>
        <v>0</v>
      </c>
      <c r="BH561" s="592">
        <f>IF(A7taxstdlife="n/a","n/a",IF(BH$3&gt;(A7taxstdlife+$E561),(('PTRM input'!$H$149+'PTRM input'!$H$115)*$H$7)-SUM($H561:BG561),(('PTRM input'!$H$149+'PTRM input'!$H$115)*$H$7)/A7taxstdlife))</f>
        <v>0</v>
      </c>
      <c r="BI561" s="592">
        <f>IF(A7taxstdlife="n/a","n/a",IF(BI$3&gt;(A7taxstdlife+$E561),(('PTRM input'!$H$149+'PTRM input'!$H$115)*$H$7)-SUM($H561:BH561),(('PTRM input'!$H$149+'PTRM input'!$H$115)*$H$7)/A7taxstdlife))</f>
        <v>0</v>
      </c>
      <c r="BJ561" s="237"/>
      <c r="BK561" s="237"/>
      <c r="BL561" s="237"/>
      <c r="BM561" s="237"/>
    </row>
    <row r="562" spans="1:65" s="4" customFormat="1" ht="12.75" customHeight="1" outlineLevel="2">
      <c r="A562" s="237"/>
      <c r="B562" s="237"/>
      <c r="C562" s="597"/>
      <c r="D562" s="930"/>
      <c r="E562" s="167">
        <v>3</v>
      </c>
      <c r="F562" s="34"/>
      <c r="G562" s="184"/>
      <c r="H562" s="186"/>
      <c r="I562" s="185"/>
      <c r="J562" s="105">
        <f>IF(A7taxstdlife="n/a","n/a",IF(J$3&gt;(A7taxstdlife+$E562),(('PTRM input'!$I$149+'PTRM input'!$I$115)*$I$7)-SUM($I562:I562),(('PTRM input'!$I$149+'PTRM input'!$I$115)*$I$7)/A7taxstdlife))</f>
        <v>1.3451085801601117</v>
      </c>
      <c r="K562" s="105">
        <f>IF(A7taxstdlife="n/a","n/a",IF(K$3&gt;(A7taxstdlife+$E562),(('PTRM input'!$I$149+'PTRM input'!$I$115)*$I$7)-SUM($I562:J562),(('PTRM input'!$I$149+'PTRM input'!$I$115)*$I$7)/A7taxstdlife))</f>
        <v>1.3451085801601117</v>
      </c>
      <c r="L562" s="105">
        <f>IF(A7taxstdlife="n/a","n/a",IF(L$3&gt;(A7taxstdlife+$E562),(('PTRM input'!$I$149+'PTRM input'!$I$115)*$I$7)-SUM($I562:K562),(('PTRM input'!$I$149+'PTRM input'!$I$115)*$I$7)/A7taxstdlife))</f>
        <v>1.3451085801601117</v>
      </c>
      <c r="M562" s="105">
        <f>IF(A7taxstdlife="n/a","n/a",IF(M$3&gt;(A7taxstdlife+$E562),(('PTRM input'!$I$149+'PTRM input'!$I$115)*$I$7)-SUM($I562:L562),(('PTRM input'!$I$149+'PTRM input'!$I$115)*$I$7)/A7taxstdlife))</f>
        <v>1.3451085801601117</v>
      </c>
      <c r="N562" s="105">
        <f>IF(A7taxstdlife="n/a","n/a",IF(N$3&gt;(A7taxstdlife+$E562),(('PTRM input'!$I$149+'PTRM input'!$I$115)*$I$7)-SUM($I562:M562),(('PTRM input'!$I$149+'PTRM input'!$I$115)*$I$7)/A7taxstdlife))</f>
        <v>1.3451085801601117</v>
      </c>
      <c r="O562" s="105">
        <f>IF(A7taxstdlife="n/a","n/a",IF(O$3&gt;(A7taxstdlife+$E562),(('PTRM input'!$I$149+'PTRM input'!$I$115)*$I$7)-SUM($I562:N562),(('PTRM input'!$I$149+'PTRM input'!$I$115)*$I$7)/A7taxstdlife))</f>
        <v>1.3451085801601117</v>
      </c>
      <c r="P562" s="105">
        <f>IF(A7taxstdlife="n/a","n/a",IF(P$3&gt;(A7taxstdlife+$E562),(('PTRM input'!$I$149+'PTRM input'!$I$115)*$I$7)-SUM($I562:O562),(('PTRM input'!$I$149+'PTRM input'!$I$115)*$I$7)/A7taxstdlife))</f>
        <v>1.3451085801601117</v>
      </c>
      <c r="Q562" s="592">
        <f>IF(A7taxstdlife="n/a","n/a",IF(Q$3&gt;(A7taxstdlife+$E562),(('PTRM input'!$I$149+'PTRM input'!$I$115)*$I$7)-SUM($I562:P562),(('PTRM input'!$I$149+'PTRM input'!$I$115)*$I$7)/A7taxstdlife))</f>
        <v>1.3451085801601117</v>
      </c>
      <c r="R562" s="592">
        <f>IF(A7taxstdlife="n/a","n/a",IF(R$3&gt;(A7taxstdlife+$E562),(('PTRM input'!$I$149+'PTRM input'!$I$115)*$I$7)-SUM($I562:Q562),(('PTRM input'!$I$149+'PTRM input'!$I$115)*$I$7)/A7taxstdlife))</f>
        <v>1.3451085801601117</v>
      </c>
      <c r="S562" s="592">
        <f>IF(A7taxstdlife="n/a","n/a",IF(S$3&gt;(A7taxstdlife+$E562),(('PTRM input'!$I$149+'PTRM input'!$I$115)*$I$7)-SUM($I562:R562),(('PTRM input'!$I$149+'PTRM input'!$I$115)*$I$7)/A7taxstdlife))</f>
        <v>1.3451085801601117</v>
      </c>
      <c r="T562" s="592">
        <f>IF(A7taxstdlife="n/a","n/a",IF(T$3&gt;(A7taxstdlife+$E562),(('PTRM input'!$I$149+'PTRM input'!$I$115)*$I$7)-SUM($I562:S562),(('PTRM input'!$I$149+'PTRM input'!$I$115)*$I$7)/A7taxstdlife))</f>
        <v>1.3451085801601117</v>
      </c>
      <c r="U562" s="592">
        <f>IF(A7taxstdlife="n/a","n/a",IF(U$3&gt;(A7taxstdlife+$E562),(('PTRM input'!$I$149+'PTRM input'!$I$115)*$I$7)-SUM($I562:T562),(('PTRM input'!$I$149+'PTRM input'!$I$115)*$I$7)/A7taxstdlife))</f>
        <v>1.3451085801601117</v>
      </c>
      <c r="V562" s="592">
        <f>IF(A7taxstdlife="n/a","n/a",IF(V$3&gt;(A7taxstdlife+$E562),(('PTRM input'!$I$149+'PTRM input'!$I$115)*$I$7)-SUM($I562:U562),(('PTRM input'!$I$149+'PTRM input'!$I$115)*$I$7)/A7taxstdlife))</f>
        <v>0</v>
      </c>
      <c r="W562" s="592">
        <f>IF(A7taxstdlife="n/a","n/a",IF(W$3&gt;(A7taxstdlife+$E562),(('PTRM input'!$I$149+'PTRM input'!$I$115)*$I$7)-SUM($I562:V562),(('PTRM input'!$I$149+'PTRM input'!$I$115)*$I$7)/A7taxstdlife))</f>
        <v>0</v>
      </c>
      <c r="X562" s="592">
        <f>IF(A7taxstdlife="n/a","n/a",IF(X$3&gt;(A7taxstdlife+$E562),(('PTRM input'!$I$149+'PTRM input'!$I$115)*$I$7)-SUM($I562:W562),(('PTRM input'!$I$149+'PTRM input'!$I$115)*$I$7)/A7taxstdlife))</f>
        <v>0</v>
      </c>
      <c r="Y562" s="592">
        <f>IF(A7taxstdlife="n/a","n/a",IF(Y$3&gt;(A7taxstdlife+$E562),(('PTRM input'!$I$149+'PTRM input'!$I$115)*$I$7)-SUM($I562:X562),(('PTRM input'!$I$149+'PTRM input'!$I$115)*$I$7)/A7taxstdlife))</f>
        <v>0</v>
      </c>
      <c r="Z562" s="592">
        <f>IF(A7taxstdlife="n/a","n/a",IF(Z$3&gt;(A7taxstdlife+$E562),(('PTRM input'!$I$149+'PTRM input'!$I$115)*$I$7)-SUM($I562:Y562),(('PTRM input'!$I$149+'PTRM input'!$I$115)*$I$7)/A7taxstdlife))</f>
        <v>0</v>
      </c>
      <c r="AA562" s="592">
        <f>IF(A7taxstdlife="n/a","n/a",IF(AA$3&gt;(A7taxstdlife+$E562),(('PTRM input'!$I$149+'PTRM input'!$I$115)*$I$7)-SUM($I562:Z562),(('PTRM input'!$I$149+'PTRM input'!$I$115)*$I$7)/A7taxstdlife))</f>
        <v>0</v>
      </c>
      <c r="AB562" s="592">
        <f>IF(A7taxstdlife="n/a","n/a",IF(AB$3&gt;(A7taxstdlife+$E562),(('PTRM input'!$I$149+'PTRM input'!$I$115)*$I$7)-SUM($I562:AA562),(('PTRM input'!$I$149+'PTRM input'!$I$115)*$I$7)/A7taxstdlife))</f>
        <v>0</v>
      </c>
      <c r="AC562" s="592">
        <f>IF(A7taxstdlife="n/a","n/a",IF(AC$3&gt;(A7taxstdlife+$E562),(('PTRM input'!$I$149+'PTRM input'!$I$115)*$I$7)-SUM($I562:AB562),(('PTRM input'!$I$149+'PTRM input'!$I$115)*$I$7)/A7taxstdlife))</f>
        <v>0</v>
      </c>
      <c r="AD562" s="592">
        <f>IF(A7taxstdlife="n/a","n/a",IF(AD$3&gt;(A7taxstdlife+$E562),(('PTRM input'!$I$149+'PTRM input'!$I$115)*$I$7)-SUM($I562:AC562),(('PTRM input'!$I$149+'PTRM input'!$I$115)*$I$7)/A7taxstdlife))</f>
        <v>0</v>
      </c>
      <c r="AE562" s="592">
        <f>IF(A7taxstdlife="n/a","n/a",IF(AE$3&gt;(A7taxstdlife+$E562),(('PTRM input'!$I$149+'PTRM input'!$I$115)*$I$7)-SUM($I562:AD562),(('PTRM input'!$I$149+'PTRM input'!$I$115)*$I$7)/A7taxstdlife))</f>
        <v>0</v>
      </c>
      <c r="AF562" s="592">
        <f>IF(A7taxstdlife="n/a","n/a",IF(AF$3&gt;(A7taxstdlife+$E562),(('PTRM input'!$I$149+'PTRM input'!$I$115)*$I$7)-SUM($I562:AE562),(('PTRM input'!$I$149+'PTRM input'!$I$115)*$I$7)/A7taxstdlife))</f>
        <v>0</v>
      </c>
      <c r="AG562" s="592">
        <f>IF(A7taxstdlife="n/a","n/a",IF(AG$3&gt;(A7taxstdlife+$E562),(('PTRM input'!$I$149+'PTRM input'!$I$115)*$I$7)-SUM($I562:AF562),(('PTRM input'!$I$149+'PTRM input'!$I$115)*$I$7)/A7taxstdlife))</f>
        <v>0</v>
      </c>
      <c r="AH562" s="592">
        <f>IF(A7taxstdlife="n/a","n/a",IF(AH$3&gt;(A7taxstdlife+$E562),(('PTRM input'!$I$149+'PTRM input'!$I$115)*$I$7)-SUM($I562:AG562),(('PTRM input'!$I$149+'PTRM input'!$I$115)*$I$7)/A7taxstdlife))</f>
        <v>0</v>
      </c>
      <c r="AI562" s="592">
        <f>IF(A7taxstdlife="n/a","n/a",IF(AI$3&gt;(A7taxstdlife+$E562),(('PTRM input'!$I$149+'PTRM input'!$I$115)*$I$7)-SUM($I562:AH562),(('PTRM input'!$I$149+'PTRM input'!$I$115)*$I$7)/A7taxstdlife))</f>
        <v>0</v>
      </c>
      <c r="AJ562" s="592">
        <f>IF(A7taxstdlife="n/a","n/a",IF(AJ$3&gt;(A7taxstdlife+$E562),(('PTRM input'!$I$149+'PTRM input'!$I$115)*$I$7)-SUM($I562:AI562),(('PTRM input'!$I$149+'PTRM input'!$I$115)*$I$7)/A7taxstdlife))</f>
        <v>0</v>
      </c>
      <c r="AK562" s="592">
        <f>IF(A7taxstdlife="n/a","n/a",IF(AK$3&gt;(A7taxstdlife+$E562),(('PTRM input'!$I$149+'PTRM input'!$I$115)*$I$7)-SUM($I562:AJ562),(('PTRM input'!$I$149+'PTRM input'!$I$115)*$I$7)/A7taxstdlife))</f>
        <v>0</v>
      </c>
      <c r="AL562" s="592">
        <f>IF(A7taxstdlife="n/a","n/a",IF(AL$3&gt;(A7taxstdlife+$E562),(('PTRM input'!$I$149+'PTRM input'!$I$115)*$I$7)-SUM($I562:AK562),(('PTRM input'!$I$149+'PTRM input'!$I$115)*$I$7)/A7taxstdlife))</f>
        <v>0</v>
      </c>
      <c r="AM562" s="592">
        <f>IF(A7taxstdlife="n/a","n/a",IF(AM$3&gt;(A7taxstdlife+$E562),(('PTRM input'!$I$149+'PTRM input'!$I$115)*$I$7)-SUM($I562:AL562),(('PTRM input'!$I$149+'PTRM input'!$I$115)*$I$7)/A7taxstdlife))</f>
        <v>0</v>
      </c>
      <c r="AN562" s="592">
        <f>IF(A7taxstdlife="n/a","n/a",IF(AN$3&gt;(A7taxstdlife+$E562),(('PTRM input'!$I$149+'PTRM input'!$I$115)*$I$7)-SUM($I562:AM562),(('PTRM input'!$I$149+'PTRM input'!$I$115)*$I$7)/A7taxstdlife))</f>
        <v>0</v>
      </c>
      <c r="AO562" s="592">
        <f>IF(A7taxstdlife="n/a","n/a",IF(AO$3&gt;(A7taxstdlife+$E562),(('PTRM input'!$I$149+'PTRM input'!$I$115)*$I$7)-SUM($I562:AN562),(('PTRM input'!$I$149+'PTRM input'!$I$115)*$I$7)/A7taxstdlife))</f>
        <v>0</v>
      </c>
      <c r="AP562" s="592">
        <f>IF(A7taxstdlife="n/a","n/a",IF(AP$3&gt;(A7taxstdlife+$E562),(('PTRM input'!$I$149+'PTRM input'!$I$115)*$I$7)-SUM($I562:AO562),(('PTRM input'!$I$149+'PTRM input'!$I$115)*$I$7)/A7taxstdlife))</f>
        <v>0</v>
      </c>
      <c r="AQ562" s="592">
        <f>IF(A7taxstdlife="n/a","n/a",IF(AQ$3&gt;(A7taxstdlife+$E562),(('PTRM input'!$I$149+'PTRM input'!$I$115)*$I$7)-SUM($I562:AP562),(('PTRM input'!$I$149+'PTRM input'!$I$115)*$I$7)/A7taxstdlife))</f>
        <v>0</v>
      </c>
      <c r="AR562" s="592">
        <f>IF(A7taxstdlife="n/a","n/a",IF(AR$3&gt;(A7taxstdlife+$E562),(('PTRM input'!$I$149+'PTRM input'!$I$115)*$I$7)-SUM($I562:AQ562),(('PTRM input'!$I$149+'PTRM input'!$I$115)*$I$7)/A7taxstdlife))</f>
        <v>0</v>
      </c>
      <c r="AS562" s="592">
        <f>IF(A7taxstdlife="n/a","n/a",IF(AS$3&gt;(A7taxstdlife+$E562),(('PTRM input'!$I$149+'PTRM input'!$I$115)*$I$7)-SUM($I562:AR562),(('PTRM input'!$I$149+'PTRM input'!$I$115)*$I$7)/A7taxstdlife))</f>
        <v>0</v>
      </c>
      <c r="AT562" s="592">
        <f>IF(A7taxstdlife="n/a","n/a",IF(AT$3&gt;(A7taxstdlife+$E562),(('PTRM input'!$I$149+'PTRM input'!$I$115)*$I$7)-SUM($I562:AS562),(('PTRM input'!$I$149+'PTRM input'!$I$115)*$I$7)/A7taxstdlife))</f>
        <v>0</v>
      </c>
      <c r="AU562" s="592">
        <f>IF(A7taxstdlife="n/a","n/a",IF(AU$3&gt;(A7taxstdlife+$E562),(('PTRM input'!$I$149+'PTRM input'!$I$115)*$I$7)-SUM($I562:AT562),(('PTRM input'!$I$149+'PTRM input'!$I$115)*$I$7)/A7taxstdlife))</f>
        <v>0</v>
      </c>
      <c r="AV562" s="592">
        <f>IF(A7taxstdlife="n/a","n/a",IF(AV$3&gt;(A7taxstdlife+$E562),(('PTRM input'!$I$149+'PTRM input'!$I$115)*$I$7)-SUM($I562:AU562),(('PTRM input'!$I$149+'PTRM input'!$I$115)*$I$7)/A7taxstdlife))</f>
        <v>0</v>
      </c>
      <c r="AW562" s="592">
        <f>IF(A7taxstdlife="n/a","n/a",IF(AW$3&gt;(A7taxstdlife+$E562),(('PTRM input'!$I$149+'PTRM input'!$I$115)*$I$7)-SUM($I562:AV562),(('PTRM input'!$I$149+'PTRM input'!$I$115)*$I$7)/A7taxstdlife))</f>
        <v>0</v>
      </c>
      <c r="AX562" s="592">
        <f>IF(A7taxstdlife="n/a","n/a",IF(AX$3&gt;(A7taxstdlife+$E562),(('PTRM input'!$I$149+'PTRM input'!$I$115)*$I$7)-SUM($I562:AW562),(('PTRM input'!$I$149+'PTRM input'!$I$115)*$I$7)/A7taxstdlife))</f>
        <v>0</v>
      </c>
      <c r="AY562" s="592">
        <f>IF(A7taxstdlife="n/a","n/a",IF(AY$3&gt;(A7taxstdlife+$E562),(('PTRM input'!$I$149+'PTRM input'!$I$115)*$I$7)-SUM($I562:AX562),(('PTRM input'!$I$149+'PTRM input'!$I$115)*$I$7)/A7taxstdlife))</f>
        <v>0</v>
      </c>
      <c r="AZ562" s="592">
        <f>IF(A7taxstdlife="n/a","n/a",IF(AZ$3&gt;(A7taxstdlife+$E562),(('PTRM input'!$I$149+'PTRM input'!$I$115)*$I$7)-SUM($I562:AY562),(('PTRM input'!$I$149+'PTRM input'!$I$115)*$I$7)/A7taxstdlife))</f>
        <v>0</v>
      </c>
      <c r="BA562" s="592">
        <f>IF(A7taxstdlife="n/a","n/a",IF(BA$3&gt;(A7taxstdlife+$E562),(('PTRM input'!$I$149+'PTRM input'!$I$115)*$I$7)-SUM($I562:AZ562),(('PTRM input'!$I$149+'PTRM input'!$I$115)*$I$7)/A7taxstdlife))</f>
        <v>0</v>
      </c>
      <c r="BB562" s="592">
        <f>IF(A7taxstdlife="n/a","n/a",IF(BB$3&gt;(A7taxstdlife+$E562),(('PTRM input'!$I$149+'PTRM input'!$I$115)*$I$7)-SUM($I562:BA562),(('PTRM input'!$I$149+'PTRM input'!$I$115)*$I$7)/A7taxstdlife))</f>
        <v>0</v>
      </c>
      <c r="BC562" s="592">
        <f>IF(A7taxstdlife="n/a","n/a",IF(BC$3&gt;(A7taxstdlife+$E562),(('PTRM input'!$I$149+'PTRM input'!$I$115)*$I$7)-SUM($I562:BB562),(('PTRM input'!$I$149+'PTRM input'!$I$115)*$I$7)/A7taxstdlife))</f>
        <v>0</v>
      </c>
      <c r="BD562" s="592">
        <f>IF(A7taxstdlife="n/a","n/a",IF(BD$3&gt;(A7taxstdlife+$E562),(('PTRM input'!$I$149+'PTRM input'!$I$115)*$I$7)-SUM($I562:BC562),(('PTRM input'!$I$149+'PTRM input'!$I$115)*$I$7)/A7taxstdlife))</f>
        <v>0</v>
      </c>
      <c r="BE562" s="592">
        <f>IF(A7taxstdlife="n/a","n/a",IF(BE$3&gt;(A7taxstdlife+$E562),(('PTRM input'!$I$149+'PTRM input'!$I$115)*$I$7)-SUM($I562:BD562),(('PTRM input'!$I$149+'PTRM input'!$I$115)*$I$7)/A7taxstdlife))</f>
        <v>0</v>
      </c>
      <c r="BF562" s="592">
        <f>IF(A7taxstdlife="n/a","n/a",IF(BF$3&gt;(A7taxstdlife+$E562),(('PTRM input'!$I$149+'PTRM input'!$I$115)*$I$7)-SUM($I562:BE562),(('PTRM input'!$I$149+'PTRM input'!$I$115)*$I$7)/A7taxstdlife))</f>
        <v>0</v>
      </c>
      <c r="BG562" s="592">
        <f>IF(A7taxstdlife="n/a","n/a",IF(BG$3&gt;(A7taxstdlife+$E562),(('PTRM input'!$I$149+'PTRM input'!$I$115)*$I$7)-SUM($I562:BF562),(('PTRM input'!$I$149+'PTRM input'!$I$115)*$I$7)/A7taxstdlife))</f>
        <v>0</v>
      </c>
      <c r="BH562" s="592">
        <f>IF(A7taxstdlife="n/a","n/a",IF(BH$3&gt;(A7taxstdlife+$E562),(('PTRM input'!$I$149+'PTRM input'!$I$115)*$I$7)-SUM($I562:BG562),(('PTRM input'!$I$149+'PTRM input'!$I$115)*$I$7)/A7taxstdlife))</f>
        <v>0</v>
      </c>
      <c r="BI562" s="592">
        <f>IF(A7taxstdlife="n/a","n/a",IF(BI$3&gt;(A7taxstdlife+$E562),(('PTRM input'!$I$149+'PTRM input'!$I$115)*$I$7)-SUM($I562:BH562),(('PTRM input'!$I$149+'PTRM input'!$I$115)*$I$7)/A7taxstdlife))</f>
        <v>0</v>
      </c>
      <c r="BJ562" s="237"/>
      <c r="BK562" s="237"/>
      <c r="BL562" s="237"/>
      <c r="BM562" s="237"/>
    </row>
    <row r="563" spans="1:65" s="4" customFormat="1" ht="12.75" customHeight="1" outlineLevel="2">
      <c r="A563" s="237"/>
      <c r="B563" s="237"/>
      <c r="C563" s="597"/>
      <c r="D563" s="930"/>
      <c r="E563" s="167">
        <v>4</v>
      </c>
      <c r="F563" s="34"/>
      <c r="G563" s="184"/>
      <c r="H563" s="186"/>
      <c r="I563" s="186"/>
      <c r="J563" s="185"/>
      <c r="K563" s="105">
        <f>IF(A7taxstdlife="n/a","n/a",IF(K$3&gt;(A7taxstdlife+$E563),(('PTRM input'!$J$149+'PTRM input'!$J$115)*$J$7)-SUM($J563:J563),(('PTRM input'!$J$149+'PTRM input'!$J$115)*$J$7)/A7taxstdlife))</f>
        <v>1.3818868916653668</v>
      </c>
      <c r="L563" s="105">
        <f>IF(A7taxstdlife="n/a","n/a",IF(L$3&gt;(A7taxstdlife+$E563),(('PTRM input'!$J$149+'PTRM input'!$J$115)*$J$7)-SUM($J563:K563),(('PTRM input'!$J$149+'PTRM input'!$J$115)*$J$7)/A7taxstdlife))</f>
        <v>1.3818868916653668</v>
      </c>
      <c r="M563" s="105">
        <f>IF(A7taxstdlife="n/a","n/a",IF(M$3&gt;(A7taxstdlife+$E563),(('PTRM input'!$J$149+'PTRM input'!$J$115)*$J$7)-SUM($J563:L563),(('PTRM input'!$J$149+'PTRM input'!$J$115)*$J$7)/A7taxstdlife))</f>
        <v>1.3818868916653668</v>
      </c>
      <c r="N563" s="105">
        <f>IF(A7taxstdlife="n/a","n/a",IF(N$3&gt;(A7taxstdlife+$E563),(('PTRM input'!$J$149+'PTRM input'!$J$115)*$J$7)-SUM($J563:M563),(('PTRM input'!$J$149+'PTRM input'!$J$115)*$J$7)/A7taxstdlife))</f>
        <v>1.3818868916653668</v>
      </c>
      <c r="O563" s="105">
        <f>IF(A7taxstdlife="n/a","n/a",IF(O$3&gt;(A7taxstdlife+$E563),(('PTRM input'!$J$149+'PTRM input'!$J$115)*$J$7)-SUM($J563:N563),(('PTRM input'!$J$149+'PTRM input'!$J$115)*$J$7)/A7taxstdlife))</f>
        <v>1.3818868916653668</v>
      </c>
      <c r="P563" s="105">
        <f>IF(A7taxstdlife="n/a","n/a",IF(P$3&gt;(A7taxstdlife+$E563),(('PTRM input'!$J$149+'PTRM input'!$J$115)*$J$7)-SUM($J563:O563),(('PTRM input'!$J$149+'PTRM input'!$J$115)*$J$7)/A7taxstdlife))</f>
        <v>1.3818868916653668</v>
      </c>
      <c r="Q563" s="592">
        <f>IF(A7taxstdlife="n/a","n/a",IF(Q$3&gt;(A7taxstdlife+$E563),(('PTRM input'!$J$149+'PTRM input'!$J$115)*$J$7)-SUM($J563:P563),(('PTRM input'!$J$149+'PTRM input'!$J$115)*$J$7)/A7taxstdlife))</f>
        <v>1.3818868916653668</v>
      </c>
      <c r="R563" s="592">
        <f>IF(A7taxstdlife="n/a","n/a",IF(R$3&gt;(A7taxstdlife+$E563),(('PTRM input'!$J$149+'PTRM input'!$J$115)*$J$7)-SUM($J563:Q563),(('PTRM input'!$J$149+'PTRM input'!$J$115)*$J$7)/A7taxstdlife))</f>
        <v>1.3818868916653668</v>
      </c>
      <c r="S563" s="592">
        <f>IF(A7taxstdlife="n/a","n/a",IF(S$3&gt;(A7taxstdlife+$E563),(('PTRM input'!$J$149+'PTRM input'!$J$115)*$J$7)-SUM($J563:R563),(('PTRM input'!$J$149+'PTRM input'!$J$115)*$J$7)/A7taxstdlife))</f>
        <v>1.3818868916653668</v>
      </c>
      <c r="T563" s="592">
        <f>IF(A7taxstdlife="n/a","n/a",IF(T$3&gt;(A7taxstdlife+$E563),(('PTRM input'!$J$149+'PTRM input'!$J$115)*$J$7)-SUM($J563:S563),(('PTRM input'!$J$149+'PTRM input'!$J$115)*$J$7)/A7taxstdlife))</f>
        <v>1.3818868916653668</v>
      </c>
      <c r="U563" s="592">
        <f>IF(A7taxstdlife="n/a","n/a",IF(U$3&gt;(A7taxstdlife+$E563),(('PTRM input'!$J$149+'PTRM input'!$J$115)*$J$7)-SUM($J563:T563),(('PTRM input'!$J$149+'PTRM input'!$J$115)*$J$7)/A7taxstdlife))</f>
        <v>1.3818868916653668</v>
      </c>
      <c r="V563" s="592">
        <f>IF(A7taxstdlife="n/a","n/a",IF(V$3&gt;(A7taxstdlife+$E563),(('PTRM input'!$J$149+'PTRM input'!$J$115)*$J$7)-SUM($J563:U563),(('PTRM input'!$J$149+'PTRM input'!$J$115)*$J$7)/A7taxstdlife))</f>
        <v>1.3818868916653668</v>
      </c>
      <c r="W563" s="592">
        <f>IF(A7taxstdlife="n/a","n/a",IF(W$3&gt;(A7taxstdlife+$E563),(('PTRM input'!$J$149+'PTRM input'!$J$115)*$J$7)-SUM($J563:V563),(('PTRM input'!$J$149+'PTRM input'!$J$115)*$J$7)/A7taxstdlife))</f>
        <v>0</v>
      </c>
      <c r="X563" s="592">
        <f>IF(A7taxstdlife="n/a","n/a",IF(X$3&gt;(A7taxstdlife+$E563),(('PTRM input'!$J$149+'PTRM input'!$J$115)*$J$7)-SUM($J563:W563),(('PTRM input'!$J$149+'PTRM input'!$J$115)*$J$7)/A7taxstdlife))</f>
        <v>0</v>
      </c>
      <c r="Y563" s="592">
        <f>IF(A7taxstdlife="n/a","n/a",IF(Y$3&gt;(A7taxstdlife+$E563),(('PTRM input'!$J$149+'PTRM input'!$J$115)*$J$7)-SUM($J563:X563),(('PTRM input'!$J$149+'PTRM input'!$J$115)*$J$7)/A7taxstdlife))</f>
        <v>0</v>
      </c>
      <c r="Z563" s="592">
        <f>IF(A7taxstdlife="n/a","n/a",IF(Z$3&gt;(A7taxstdlife+$E563),(('PTRM input'!$J$149+'PTRM input'!$J$115)*$J$7)-SUM($J563:Y563),(('PTRM input'!$J$149+'PTRM input'!$J$115)*$J$7)/A7taxstdlife))</f>
        <v>0</v>
      </c>
      <c r="AA563" s="592">
        <f>IF(A7taxstdlife="n/a","n/a",IF(AA$3&gt;(A7taxstdlife+$E563),(('PTRM input'!$J$149+'PTRM input'!$J$115)*$J$7)-SUM($J563:Z563),(('PTRM input'!$J$149+'PTRM input'!$J$115)*$J$7)/A7taxstdlife))</f>
        <v>0</v>
      </c>
      <c r="AB563" s="592">
        <f>IF(A7taxstdlife="n/a","n/a",IF(AB$3&gt;(A7taxstdlife+$E563),(('PTRM input'!$J$149+'PTRM input'!$J$115)*$J$7)-SUM($J563:AA563),(('PTRM input'!$J$149+'PTRM input'!$J$115)*$J$7)/A7taxstdlife))</f>
        <v>0</v>
      </c>
      <c r="AC563" s="592">
        <f>IF(A7taxstdlife="n/a","n/a",IF(AC$3&gt;(A7taxstdlife+$E563),(('PTRM input'!$J$149+'PTRM input'!$J$115)*$J$7)-SUM($J563:AB563),(('PTRM input'!$J$149+'PTRM input'!$J$115)*$J$7)/A7taxstdlife))</f>
        <v>0</v>
      </c>
      <c r="AD563" s="592">
        <f>IF(A7taxstdlife="n/a","n/a",IF(AD$3&gt;(A7taxstdlife+$E563),(('PTRM input'!$J$149+'PTRM input'!$J$115)*$J$7)-SUM($J563:AC563),(('PTRM input'!$J$149+'PTRM input'!$J$115)*$J$7)/A7taxstdlife))</f>
        <v>0</v>
      </c>
      <c r="AE563" s="592">
        <f>IF(A7taxstdlife="n/a","n/a",IF(AE$3&gt;(A7taxstdlife+$E563),(('PTRM input'!$J$149+'PTRM input'!$J$115)*$J$7)-SUM($J563:AD563),(('PTRM input'!$J$149+'PTRM input'!$J$115)*$J$7)/A7taxstdlife))</f>
        <v>0</v>
      </c>
      <c r="AF563" s="592">
        <f>IF(A7taxstdlife="n/a","n/a",IF(AF$3&gt;(A7taxstdlife+$E563),(('PTRM input'!$J$149+'PTRM input'!$J$115)*$J$7)-SUM($J563:AE563),(('PTRM input'!$J$149+'PTRM input'!$J$115)*$J$7)/A7taxstdlife))</f>
        <v>0</v>
      </c>
      <c r="AG563" s="592">
        <f>IF(A7taxstdlife="n/a","n/a",IF(AG$3&gt;(A7taxstdlife+$E563),(('PTRM input'!$J$149+'PTRM input'!$J$115)*$J$7)-SUM($J563:AF563),(('PTRM input'!$J$149+'PTRM input'!$J$115)*$J$7)/A7taxstdlife))</f>
        <v>0</v>
      </c>
      <c r="AH563" s="592">
        <f>IF(A7taxstdlife="n/a","n/a",IF(AH$3&gt;(A7taxstdlife+$E563),(('PTRM input'!$J$149+'PTRM input'!$J$115)*$J$7)-SUM($J563:AG563),(('PTRM input'!$J$149+'PTRM input'!$J$115)*$J$7)/A7taxstdlife))</f>
        <v>0</v>
      </c>
      <c r="AI563" s="592">
        <f>IF(A7taxstdlife="n/a","n/a",IF(AI$3&gt;(A7taxstdlife+$E563),(('PTRM input'!$J$149+'PTRM input'!$J$115)*$J$7)-SUM($J563:AH563),(('PTRM input'!$J$149+'PTRM input'!$J$115)*$J$7)/A7taxstdlife))</f>
        <v>0</v>
      </c>
      <c r="AJ563" s="592">
        <f>IF(A7taxstdlife="n/a","n/a",IF(AJ$3&gt;(A7taxstdlife+$E563),(('PTRM input'!$J$149+'PTRM input'!$J$115)*$J$7)-SUM($J563:AI563),(('PTRM input'!$J$149+'PTRM input'!$J$115)*$J$7)/A7taxstdlife))</f>
        <v>0</v>
      </c>
      <c r="AK563" s="592">
        <f>IF(A7taxstdlife="n/a","n/a",IF(AK$3&gt;(A7taxstdlife+$E563),(('PTRM input'!$J$149+'PTRM input'!$J$115)*$J$7)-SUM($J563:AJ563),(('PTRM input'!$J$149+'PTRM input'!$J$115)*$J$7)/A7taxstdlife))</f>
        <v>0</v>
      </c>
      <c r="AL563" s="592">
        <f>IF(A7taxstdlife="n/a","n/a",IF(AL$3&gt;(A7taxstdlife+$E563),(('PTRM input'!$J$149+'PTRM input'!$J$115)*$J$7)-SUM($J563:AK563),(('PTRM input'!$J$149+'PTRM input'!$J$115)*$J$7)/A7taxstdlife))</f>
        <v>0</v>
      </c>
      <c r="AM563" s="592">
        <f>IF(A7taxstdlife="n/a","n/a",IF(AM$3&gt;(A7taxstdlife+$E563),(('PTRM input'!$J$149+'PTRM input'!$J$115)*$J$7)-SUM($J563:AL563),(('PTRM input'!$J$149+'PTRM input'!$J$115)*$J$7)/A7taxstdlife))</f>
        <v>0</v>
      </c>
      <c r="AN563" s="592">
        <f>IF(A7taxstdlife="n/a","n/a",IF(AN$3&gt;(A7taxstdlife+$E563),(('PTRM input'!$J$149+'PTRM input'!$J$115)*$J$7)-SUM($J563:AM563),(('PTRM input'!$J$149+'PTRM input'!$J$115)*$J$7)/A7taxstdlife))</f>
        <v>0</v>
      </c>
      <c r="AO563" s="592">
        <f>IF(A7taxstdlife="n/a","n/a",IF(AO$3&gt;(A7taxstdlife+$E563),(('PTRM input'!$J$149+'PTRM input'!$J$115)*$J$7)-SUM($J563:AN563),(('PTRM input'!$J$149+'PTRM input'!$J$115)*$J$7)/A7taxstdlife))</f>
        <v>0</v>
      </c>
      <c r="AP563" s="592">
        <f>IF(A7taxstdlife="n/a","n/a",IF(AP$3&gt;(A7taxstdlife+$E563),(('PTRM input'!$J$149+'PTRM input'!$J$115)*$J$7)-SUM($J563:AO563),(('PTRM input'!$J$149+'PTRM input'!$J$115)*$J$7)/A7taxstdlife))</f>
        <v>0</v>
      </c>
      <c r="AQ563" s="592">
        <f>IF(A7taxstdlife="n/a","n/a",IF(AQ$3&gt;(A7taxstdlife+$E563),(('PTRM input'!$J$149+'PTRM input'!$J$115)*$J$7)-SUM($J563:AP563),(('PTRM input'!$J$149+'PTRM input'!$J$115)*$J$7)/A7taxstdlife))</f>
        <v>0</v>
      </c>
      <c r="AR563" s="592">
        <f>IF(A7taxstdlife="n/a","n/a",IF(AR$3&gt;(A7taxstdlife+$E563),(('PTRM input'!$J$149+'PTRM input'!$J$115)*$J$7)-SUM($J563:AQ563),(('PTRM input'!$J$149+'PTRM input'!$J$115)*$J$7)/A7taxstdlife))</f>
        <v>0</v>
      </c>
      <c r="AS563" s="592">
        <f>IF(A7taxstdlife="n/a","n/a",IF(AS$3&gt;(A7taxstdlife+$E563),(('PTRM input'!$J$149+'PTRM input'!$J$115)*$J$7)-SUM($J563:AR563),(('PTRM input'!$J$149+'PTRM input'!$J$115)*$J$7)/A7taxstdlife))</f>
        <v>0</v>
      </c>
      <c r="AT563" s="592">
        <f>IF(A7taxstdlife="n/a","n/a",IF(AT$3&gt;(A7taxstdlife+$E563),(('PTRM input'!$J$149+'PTRM input'!$J$115)*$J$7)-SUM($J563:AS563),(('PTRM input'!$J$149+'PTRM input'!$J$115)*$J$7)/A7taxstdlife))</f>
        <v>0</v>
      </c>
      <c r="AU563" s="592">
        <f>IF(A7taxstdlife="n/a","n/a",IF(AU$3&gt;(A7taxstdlife+$E563),(('PTRM input'!$J$149+'PTRM input'!$J$115)*$J$7)-SUM($J563:AT563),(('PTRM input'!$J$149+'PTRM input'!$J$115)*$J$7)/A7taxstdlife))</f>
        <v>0</v>
      </c>
      <c r="AV563" s="592">
        <f>IF(A7taxstdlife="n/a","n/a",IF(AV$3&gt;(A7taxstdlife+$E563),(('PTRM input'!$J$149+'PTRM input'!$J$115)*$J$7)-SUM($J563:AU563),(('PTRM input'!$J$149+'PTRM input'!$J$115)*$J$7)/A7taxstdlife))</f>
        <v>0</v>
      </c>
      <c r="AW563" s="592">
        <f>IF(A7taxstdlife="n/a","n/a",IF(AW$3&gt;(A7taxstdlife+$E563),(('PTRM input'!$J$149+'PTRM input'!$J$115)*$J$7)-SUM($J563:AV563),(('PTRM input'!$J$149+'PTRM input'!$J$115)*$J$7)/A7taxstdlife))</f>
        <v>0</v>
      </c>
      <c r="AX563" s="592">
        <f>IF(A7taxstdlife="n/a","n/a",IF(AX$3&gt;(A7taxstdlife+$E563),(('PTRM input'!$J$149+'PTRM input'!$J$115)*$J$7)-SUM($J563:AW563),(('PTRM input'!$J$149+'PTRM input'!$J$115)*$J$7)/A7taxstdlife))</f>
        <v>0</v>
      </c>
      <c r="AY563" s="592">
        <f>IF(A7taxstdlife="n/a","n/a",IF(AY$3&gt;(A7taxstdlife+$E563),(('PTRM input'!$J$149+'PTRM input'!$J$115)*$J$7)-SUM($J563:AX563),(('PTRM input'!$J$149+'PTRM input'!$J$115)*$J$7)/A7taxstdlife))</f>
        <v>0</v>
      </c>
      <c r="AZ563" s="592">
        <f>IF(A7taxstdlife="n/a","n/a",IF(AZ$3&gt;(A7taxstdlife+$E563),(('PTRM input'!$J$149+'PTRM input'!$J$115)*$J$7)-SUM($J563:AY563),(('PTRM input'!$J$149+'PTRM input'!$J$115)*$J$7)/A7taxstdlife))</f>
        <v>0</v>
      </c>
      <c r="BA563" s="592">
        <f>IF(A7taxstdlife="n/a","n/a",IF(BA$3&gt;(A7taxstdlife+$E563),(('PTRM input'!$J$149+'PTRM input'!$J$115)*$J$7)-SUM($J563:AZ563),(('PTRM input'!$J$149+'PTRM input'!$J$115)*$J$7)/A7taxstdlife))</f>
        <v>0</v>
      </c>
      <c r="BB563" s="592">
        <f>IF(A7taxstdlife="n/a","n/a",IF(BB$3&gt;(A7taxstdlife+$E563),(('PTRM input'!$J$149+'PTRM input'!$J$115)*$J$7)-SUM($J563:BA563),(('PTRM input'!$J$149+'PTRM input'!$J$115)*$J$7)/A7taxstdlife))</f>
        <v>0</v>
      </c>
      <c r="BC563" s="592">
        <f>IF(A7taxstdlife="n/a","n/a",IF(BC$3&gt;(A7taxstdlife+$E563),(('PTRM input'!$J$149+'PTRM input'!$J$115)*$J$7)-SUM($J563:BB563),(('PTRM input'!$J$149+'PTRM input'!$J$115)*$J$7)/A7taxstdlife))</f>
        <v>0</v>
      </c>
      <c r="BD563" s="592">
        <f>IF(A7taxstdlife="n/a","n/a",IF(BD$3&gt;(A7taxstdlife+$E563),(('PTRM input'!$J$149+'PTRM input'!$J$115)*$J$7)-SUM($J563:BC563),(('PTRM input'!$J$149+'PTRM input'!$J$115)*$J$7)/A7taxstdlife))</f>
        <v>0</v>
      </c>
      <c r="BE563" s="592">
        <f>IF(A7taxstdlife="n/a","n/a",IF(BE$3&gt;(A7taxstdlife+$E563),(('PTRM input'!$J$149+'PTRM input'!$J$115)*$J$7)-SUM($J563:BD563),(('PTRM input'!$J$149+'PTRM input'!$J$115)*$J$7)/A7taxstdlife))</f>
        <v>0</v>
      </c>
      <c r="BF563" s="592">
        <f>IF(A7taxstdlife="n/a","n/a",IF(BF$3&gt;(A7taxstdlife+$E563),(('PTRM input'!$J$149+'PTRM input'!$J$115)*$J$7)-SUM($J563:BE563),(('PTRM input'!$J$149+'PTRM input'!$J$115)*$J$7)/A7taxstdlife))</f>
        <v>0</v>
      </c>
      <c r="BG563" s="592">
        <f>IF(A7taxstdlife="n/a","n/a",IF(BG$3&gt;(A7taxstdlife+$E563),(('PTRM input'!$J$149+'PTRM input'!$J$115)*$J$7)-SUM($J563:BF563),(('PTRM input'!$J$149+'PTRM input'!$J$115)*$J$7)/A7taxstdlife))</f>
        <v>0</v>
      </c>
      <c r="BH563" s="592">
        <f>IF(A7taxstdlife="n/a","n/a",IF(BH$3&gt;(A7taxstdlife+$E563),(('PTRM input'!$J$149+'PTRM input'!$J$115)*$J$7)-SUM($J563:BG563),(('PTRM input'!$J$149+'PTRM input'!$J$115)*$J$7)/A7taxstdlife))</f>
        <v>0</v>
      </c>
      <c r="BI563" s="592">
        <f>IF(A7taxstdlife="n/a","n/a",IF(BI$3&gt;(A7taxstdlife+$E563),(('PTRM input'!$J$149+'PTRM input'!$J$115)*$J$7)-SUM($J563:BH563),(('PTRM input'!$J$149+'PTRM input'!$J$115)*$J$7)/A7taxstdlife))</f>
        <v>0</v>
      </c>
      <c r="BJ563" s="237"/>
      <c r="BK563" s="237"/>
      <c r="BL563" s="237"/>
      <c r="BM563" s="237"/>
    </row>
    <row r="564" spans="1:65" s="4" customFormat="1" ht="12.75" customHeight="1" outlineLevel="2">
      <c r="A564" s="237"/>
      <c r="B564" s="237"/>
      <c r="C564" s="597"/>
      <c r="D564" s="930"/>
      <c r="E564" s="167">
        <v>5</v>
      </c>
      <c r="F564" s="34"/>
      <c r="G564" s="184"/>
      <c r="H564" s="186"/>
      <c r="I564" s="186"/>
      <c r="J564" s="186"/>
      <c r="K564" s="185"/>
      <c r="L564" s="105">
        <f>IF(A7taxstdlife="n/a","n/a",IF(L$3&gt;(A7taxstdlife+$E564),(('PTRM input'!$K$149+'PTRM input'!$K$115)*$K$7)-SUM($K564:K564),(('PTRM input'!$K$149+'PTRM input'!$K$115)*$K$7)/A7taxstdlife))</f>
        <v>1.4209775525732173</v>
      </c>
      <c r="M564" s="105">
        <f>IF(A7taxstdlife="n/a","n/a",IF(M$3&gt;(A7taxstdlife+$E564),(('PTRM input'!$K$149+'PTRM input'!$K$115)*$K$7)-SUM($K564:L564),(('PTRM input'!$K$149+'PTRM input'!$K$115)*$K$7)/A7taxstdlife))</f>
        <v>1.4209775525732173</v>
      </c>
      <c r="N564" s="105">
        <f>IF(A7taxstdlife="n/a","n/a",IF(N$3&gt;(A7taxstdlife+$E564),(('PTRM input'!$K$149+'PTRM input'!$K$115)*$K$7)-SUM($K564:M564),(('PTRM input'!$K$149+'PTRM input'!$K$115)*$K$7)/A7taxstdlife))</f>
        <v>1.4209775525732173</v>
      </c>
      <c r="O564" s="105">
        <f>IF(A7taxstdlife="n/a","n/a",IF(O$3&gt;(A7taxstdlife+$E564),(('PTRM input'!$K$149+'PTRM input'!$K$115)*$K$7)-SUM($K564:N564),(('PTRM input'!$K$149+'PTRM input'!$K$115)*$K$7)/A7taxstdlife))</f>
        <v>1.4209775525732173</v>
      </c>
      <c r="P564" s="105">
        <f>IF(A7taxstdlife="n/a","n/a",IF(P$3&gt;(A7taxstdlife+$E564),(('PTRM input'!$K$149+'PTRM input'!$K$115)*$K$7)-SUM($K564:O564),(('PTRM input'!$K$149+'PTRM input'!$K$115)*$K$7)/A7taxstdlife))</f>
        <v>1.4209775525732173</v>
      </c>
      <c r="Q564" s="592">
        <f>IF(A7taxstdlife="n/a","n/a",IF(Q$3&gt;(A7taxstdlife+$E564),(('PTRM input'!$K$149+'PTRM input'!$K$115)*$K$7)-SUM($K564:P564),(('PTRM input'!$K$149+'PTRM input'!$K$115)*$K$7)/A7taxstdlife))</f>
        <v>1.4209775525732173</v>
      </c>
      <c r="R564" s="592">
        <f>IF(A7taxstdlife="n/a","n/a",IF(R$3&gt;(A7taxstdlife+$E564),(('PTRM input'!$K$149+'PTRM input'!$K$115)*$K$7)-SUM($K564:Q564),(('PTRM input'!$K$149+'PTRM input'!$K$115)*$K$7)/A7taxstdlife))</f>
        <v>1.4209775525732173</v>
      </c>
      <c r="S564" s="592">
        <f>IF(A7taxstdlife="n/a","n/a",IF(S$3&gt;(A7taxstdlife+$E564),(('PTRM input'!$K$149+'PTRM input'!$K$115)*$K$7)-SUM($K564:R564),(('PTRM input'!$K$149+'PTRM input'!$K$115)*$K$7)/A7taxstdlife))</f>
        <v>1.4209775525732173</v>
      </c>
      <c r="T564" s="592">
        <f>IF(A7taxstdlife="n/a","n/a",IF(T$3&gt;(A7taxstdlife+$E564),(('PTRM input'!$K$149+'PTRM input'!$K$115)*$K$7)-SUM($K564:S564),(('PTRM input'!$K$149+'PTRM input'!$K$115)*$K$7)/A7taxstdlife))</f>
        <v>1.4209775525732173</v>
      </c>
      <c r="U564" s="592">
        <f>IF(A7taxstdlife="n/a","n/a",IF(U$3&gt;(A7taxstdlife+$E564),(('PTRM input'!$K$149+'PTRM input'!$K$115)*$K$7)-SUM($K564:T564),(('PTRM input'!$K$149+'PTRM input'!$K$115)*$K$7)/A7taxstdlife))</f>
        <v>1.4209775525732173</v>
      </c>
      <c r="V564" s="592">
        <f>IF(A7taxstdlife="n/a","n/a",IF(V$3&gt;(A7taxstdlife+$E564),(('PTRM input'!$K$149+'PTRM input'!$K$115)*$K$7)-SUM($K564:U564),(('PTRM input'!$K$149+'PTRM input'!$K$115)*$K$7)/A7taxstdlife))</f>
        <v>1.4209775525732173</v>
      </c>
      <c r="W564" s="592">
        <f>IF(A7taxstdlife="n/a","n/a",IF(W$3&gt;(A7taxstdlife+$E564),(('PTRM input'!$K$149+'PTRM input'!$K$115)*$K$7)-SUM($K564:V564),(('PTRM input'!$K$149+'PTRM input'!$K$115)*$K$7)/A7taxstdlife))</f>
        <v>1.4209775525732173</v>
      </c>
      <c r="X564" s="592">
        <f>IF(A7taxstdlife="n/a","n/a",IF(X$3&gt;(A7taxstdlife+$E564),(('PTRM input'!$K$149+'PTRM input'!$K$115)*$K$7)-SUM($K564:W564),(('PTRM input'!$K$149+'PTRM input'!$K$115)*$K$7)/A7taxstdlife))</f>
        <v>-3.5527136788005009E-15</v>
      </c>
      <c r="Y564" s="592">
        <f>IF(A7taxstdlife="n/a","n/a",IF(Y$3&gt;(A7taxstdlife+$E564),(('PTRM input'!$K$149+'PTRM input'!$K$115)*$K$7)-SUM($K564:X564),(('PTRM input'!$K$149+'PTRM input'!$K$115)*$K$7)/A7taxstdlife))</f>
        <v>0</v>
      </c>
      <c r="Z564" s="592">
        <f>IF(A7taxstdlife="n/a","n/a",IF(Z$3&gt;(A7taxstdlife+$E564),(('PTRM input'!$K$149+'PTRM input'!$K$115)*$K$7)-SUM($K564:Y564),(('PTRM input'!$K$149+'PTRM input'!$K$115)*$K$7)/A7taxstdlife))</f>
        <v>0</v>
      </c>
      <c r="AA564" s="592">
        <f>IF(A7taxstdlife="n/a","n/a",IF(AA$3&gt;(A7taxstdlife+$E564),(('PTRM input'!$K$149+'PTRM input'!$K$115)*$K$7)-SUM($K564:Z564),(('PTRM input'!$K$149+'PTRM input'!$K$115)*$K$7)/A7taxstdlife))</f>
        <v>0</v>
      </c>
      <c r="AB564" s="592">
        <f>IF(A7taxstdlife="n/a","n/a",IF(AB$3&gt;(A7taxstdlife+$E564),(('PTRM input'!$K$149+'PTRM input'!$K$115)*$K$7)-SUM($K564:AA564),(('PTRM input'!$K$149+'PTRM input'!$K$115)*$K$7)/A7taxstdlife))</f>
        <v>0</v>
      </c>
      <c r="AC564" s="592">
        <f>IF(A7taxstdlife="n/a","n/a",IF(AC$3&gt;(A7taxstdlife+$E564),(('PTRM input'!$K$149+'PTRM input'!$K$115)*$K$7)-SUM($K564:AB564),(('PTRM input'!$K$149+'PTRM input'!$K$115)*$K$7)/A7taxstdlife))</f>
        <v>0</v>
      </c>
      <c r="AD564" s="592">
        <f>IF(A7taxstdlife="n/a","n/a",IF(AD$3&gt;(A7taxstdlife+$E564),(('PTRM input'!$K$149+'PTRM input'!$K$115)*$K$7)-SUM($K564:AC564),(('PTRM input'!$K$149+'PTRM input'!$K$115)*$K$7)/A7taxstdlife))</f>
        <v>0</v>
      </c>
      <c r="AE564" s="592">
        <f>IF(A7taxstdlife="n/a","n/a",IF(AE$3&gt;(A7taxstdlife+$E564),(('PTRM input'!$K$149+'PTRM input'!$K$115)*$K$7)-SUM($K564:AD564),(('PTRM input'!$K$149+'PTRM input'!$K$115)*$K$7)/A7taxstdlife))</f>
        <v>0</v>
      </c>
      <c r="AF564" s="592">
        <f>IF(A7taxstdlife="n/a","n/a",IF(AF$3&gt;(A7taxstdlife+$E564),(('PTRM input'!$K$149+'PTRM input'!$K$115)*$K$7)-SUM($K564:AE564),(('PTRM input'!$K$149+'PTRM input'!$K$115)*$K$7)/A7taxstdlife))</f>
        <v>0</v>
      </c>
      <c r="AG564" s="592">
        <f>IF(A7taxstdlife="n/a","n/a",IF(AG$3&gt;(A7taxstdlife+$E564),(('PTRM input'!$K$149+'PTRM input'!$K$115)*$K$7)-SUM($K564:AF564),(('PTRM input'!$K$149+'PTRM input'!$K$115)*$K$7)/A7taxstdlife))</f>
        <v>0</v>
      </c>
      <c r="AH564" s="592">
        <f>IF(A7taxstdlife="n/a","n/a",IF(AH$3&gt;(A7taxstdlife+$E564),(('PTRM input'!$K$149+'PTRM input'!$K$115)*$K$7)-SUM($K564:AG564),(('PTRM input'!$K$149+'PTRM input'!$K$115)*$K$7)/A7taxstdlife))</f>
        <v>0</v>
      </c>
      <c r="AI564" s="592">
        <f>IF(A7taxstdlife="n/a","n/a",IF(AI$3&gt;(A7taxstdlife+$E564),(('PTRM input'!$K$149+'PTRM input'!$K$115)*$K$7)-SUM($K564:AH564),(('PTRM input'!$K$149+'PTRM input'!$K$115)*$K$7)/A7taxstdlife))</f>
        <v>0</v>
      </c>
      <c r="AJ564" s="592">
        <f>IF(A7taxstdlife="n/a","n/a",IF(AJ$3&gt;(A7taxstdlife+$E564),(('PTRM input'!$K$149+'PTRM input'!$K$115)*$K$7)-SUM($K564:AI564),(('PTRM input'!$K$149+'PTRM input'!$K$115)*$K$7)/A7taxstdlife))</f>
        <v>0</v>
      </c>
      <c r="AK564" s="592">
        <f>IF(A7taxstdlife="n/a","n/a",IF(AK$3&gt;(A7taxstdlife+$E564),(('PTRM input'!$K$149+'PTRM input'!$K$115)*$K$7)-SUM($K564:AJ564),(('PTRM input'!$K$149+'PTRM input'!$K$115)*$K$7)/A7taxstdlife))</f>
        <v>0</v>
      </c>
      <c r="AL564" s="592">
        <f>IF(A7taxstdlife="n/a","n/a",IF(AL$3&gt;(A7taxstdlife+$E564),(('PTRM input'!$K$149+'PTRM input'!$K$115)*$K$7)-SUM($K564:AK564),(('PTRM input'!$K$149+'PTRM input'!$K$115)*$K$7)/A7taxstdlife))</f>
        <v>0</v>
      </c>
      <c r="AM564" s="592">
        <f>IF(A7taxstdlife="n/a","n/a",IF(AM$3&gt;(A7taxstdlife+$E564),(('PTRM input'!$K$149+'PTRM input'!$K$115)*$K$7)-SUM($K564:AL564),(('PTRM input'!$K$149+'PTRM input'!$K$115)*$K$7)/A7taxstdlife))</f>
        <v>0</v>
      </c>
      <c r="AN564" s="592">
        <f>IF(A7taxstdlife="n/a","n/a",IF(AN$3&gt;(A7taxstdlife+$E564),(('PTRM input'!$K$149+'PTRM input'!$K$115)*$K$7)-SUM($K564:AM564),(('PTRM input'!$K$149+'PTRM input'!$K$115)*$K$7)/A7taxstdlife))</f>
        <v>0</v>
      </c>
      <c r="AO564" s="592">
        <f>IF(A7taxstdlife="n/a","n/a",IF(AO$3&gt;(A7taxstdlife+$E564),(('PTRM input'!$K$149+'PTRM input'!$K$115)*$K$7)-SUM($K564:AN564),(('PTRM input'!$K$149+'PTRM input'!$K$115)*$K$7)/A7taxstdlife))</f>
        <v>0</v>
      </c>
      <c r="AP564" s="592">
        <f>IF(A7taxstdlife="n/a","n/a",IF(AP$3&gt;(A7taxstdlife+$E564),(('PTRM input'!$K$149+'PTRM input'!$K$115)*$K$7)-SUM($K564:AO564),(('PTRM input'!$K$149+'PTRM input'!$K$115)*$K$7)/A7taxstdlife))</f>
        <v>0</v>
      </c>
      <c r="AQ564" s="592">
        <f>IF(A7taxstdlife="n/a","n/a",IF(AQ$3&gt;(A7taxstdlife+$E564),(('PTRM input'!$K$149+'PTRM input'!$K$115)*$K$7)-SUM($K564:AP564),(('PTRM input'!$K$149+'PTRM input'!$K$115)*$K$7)/A7taxstdlife))</f>
        <v>0</v>
      </c>
      <c r="AR564" s="592">
        <f>IF(A7taxstdlife="n/a","n/a",IF(AR$3&gt;(A7taxstdlife+$E564),(('PTRM input'!$K$149+'PTRM input'!$K$115)*$K$7)-SUM($K564:AQ564),(('PTRM input'!$K$149+'PTRM input'!$K$115)*$K$7)/A7taxstdlife))</f>
        <v>0</v>
      </c>
      <c r="AS564" s="592">
        <f>IF(A7taxstdlife="n/a","n/a",IF(AS$3&gt;(A7taxstdlife+$E564),(('PTRM input'!$K$149+'PTRM input'!$K$115)*$K$7)-SUM($K564:AR564),(('PTRM input'!$K$149+'PTRM input'!$K$115)*$K$7)/A7taxstdlife))</f>
        <v>0</v>
      </c>
      <c r="AT564" s="592">
        <f>IF(A7taxstdlife="n/a","n/a",IF(AT$3&gt;(A7taxstdlife+$E564),(('PTRM input'!$K$149+'PTRM input'!$K$115)*$K$7)-SUM($K564:AS564),(('PTRM input'!$K$149+'PTRM input'!$K$115)*$K$7)/A7taxstdlife))</f>
        <v>0</v>
      </c>
      <c r="AU564" s="592">
        <f>IF(A7taxstdlife="n/a","n/a",IF(AU$3&gt;(A7taxstdlife+$E564),(('PTRM input'!$K$149+'PTRM input'!$K$115)*$K$7)-SUM($K564:AT564),(('PTRM input'!$K$149+'PTRM input'!$K$115)*$K$7)/A7taxstdlife))</f>
        <v>0</v>
      </c>
      <c r="AV564" s="592">
        <f>IF(A7taxstdlife="n/a","n/a",IF(AV$3&gt;(A7taxstdlife+$E564),(('PTRM input'!$K$149+'PTRM input'!$K$115)*$K$7)-SUM($K564:AU564),(('PTRM input'!$K$149+'PTRM input'!$K$115)*$K$7)/A7taxstdlife))</f>
        <v>0</v>
      </c>
      <c r="AW564" s="592">
        <f>IF(A7taxstdlife="n/a","n/a",IF(AW$3&gt;(A7taxstdlife+$E564),(('PTRM input'!$K$149+'PTRM input'!$K$115)*$K$7)-SUM($K564:AV564),(('PTRM input'!$K$149+'PTRM input'!$K$115)*$K$7)/A7taxstdlife))</f>
        <v>0</v>
      </c>
      <c r="AX564" s="592">
        <f>IF(A7taxstdlife="n/a","n/a",IF(AX$3&gt;(A7taxstdlife+$E564),(('PTRM input'!$K$149+'PTRM input'!$K$115)*$K$7)-SUM($K564:AW564),(('PTRM input'!$K$149+'PTRM input'!$K$115)*$K$7)/A7taxstdlife))</f>
        <v>0</v>
      </c>
      <c r="AY564" s="592">
        <f>IF(A7taxstdlife="n/a","n/a",IF(AY$3&gt;(A7taxstdlife+$E564),(('PTRM input'!$K$149+'PTRM input'!$K$115)*$K$7)-SUM($K564:AX564),(('PTRM input'!$K$149+'PTRM input'!$K$115)*$K$7)/A7taxstdlife))</f>
        <v>0</v>
      </c>
      <c r="AZ564" s="592">
        <f>IF(A7taxstdlife="n/a","n/a",IF(AZ$3&gt;(A7taxstdlife+$E564),(('PTRM input'!$K$149+'PTRM input'!$K$115)*$K$7)-SUM($K564:AY564),(('PTRM input'!$K$149+'PTRM input'!$K$115)*$K$7)/A7taxstdlife))</f>
        <v>0</v>
      </c>
      <c r="BA564" s="592">
        <f>IF(A7taxstdlife="n/a","n/a",IF(BA$3&gt;(A7taxstdlife+$E564),(('PTRM input'!$K$149+'PTRM input'!$K$115)*$K$7)-SUM($K564:AZ564),(('PTRM input'!$K$149+'PTRM input'!$K$115)*$K$7)/A7taxstdlife))</f>
        <v>0</v>
      </c>
      <c r="BB564" s="592">
        <f>IF(A7taxstdlife="n/a","n/a",IF(BB$3&gt;(A7taxstdlife+$E564),(('PTRM input'!$K$149+'PTRM input'!$K$115)*$K$7)-SUM($K564:BA564),(('PTRM input'!$K$149+'PTRM input'!$K$115)*$K$7)/A7taxstdlife))</f>
        <v>0</v>
      </c>
      <c r="BC564" s="592">
        <f>IF(A7taxstdlife="n/a","n/a",IF(BC$3&gt;(A7taxstdlife+$E564),(('PTRM input'!$K$149+'PTRM input'!$K$115)*$K$7)-SUM($K564:BB564),(('PTRM input'!$K$149+'PTRM input'!$K$115)*$K$7)/A7taxstdlife))</f>
        <v>0</v>
      </c>
      <c r="BD564" s="592">
        <f>IF(A7taxstdlife="n/a","n/a",IF(BD$3&gt;(A7taxstdlife+$E564),(('PTRM input'!$K$149+'PTRM input'!$K$115)*$K$7)-SUM($K564:BC564),(('PTRM input'!$K$149+'PTRM input'!$K$115)*$K$7)/A7taxstdlife))</f>
        <v>0</v>
      </c>
      <c r="BE564" s="592">
        <f>IF(A7taxstdlife="n/a","n/a",IF(BE$3&gt;(A7taxstdlife+$E564),(('PTRM input'!$K$149+'PTRM input'!$K$115)*$K$7)-SUM($K564:BD564),(('PTRM input'!$K$149+'PTRM input'!$K$115)*$K$7)/A7taxstdlife))</f>
        <v>0</v>
      </c>
      <c r="BF564" s="592">
        <f>IF(A7taxstdlife="n/a","n/a",IF(BF$3&gt;(A7taxstdlife+$E564),(('PTRM input'!$K$149+'PTRM input'!$K$115)*$K$7)-SUM($K564:BE564),(('PTRM input'!$K$149+'PTRM input'!$K$115)*$K$7)/A7taxstdlife))</f>
        <v>0</v>
      </c>
      <c r="BG564" s="592">
        <f>IF(A7taxstdlife="n/a","n/a",IF(BG$3&gt;(A7taxstdlife+$E564),(('PTRM input'!$K$149+'PTRM input'!$K$115)*$K$7)-SUM($K564:BF564),(('PTRM input'!$K$149+'PTRM input'!$K$115)*$K$7)/A7taxstdlife))</f>
        <v>0</v>
      </c>
      <c r="BH564" s="592">
        <f>IF(A7taxstdlife="n/a","n/a",IF(BH$3&gt;(A7taxstdlife+$E564),(('PTRM input'!$K$149+'PTRM input'!$K$115)*$K$7)-SUM($K564:BG564),(('PTRM input'!$K$149+'PTRM input'!$K$115)*$K$7)/A7taxstdlife))</f>
        <v>0</v>
      </c>
      <c r="BI564" s="592">
        <f>IF(A7taxstdlife="n/a","n/a",IF(BI$3&gt;(A7taxstdlife+$E564),(('PTRM input'!$K$149+'PTRM input'!$K$115)*$K$7)-SUM($K564:BH564),(('PTRM input'!$K$149+'PTRM input'!$K$115)*$K$7)/A7taxstdlife))</f>
        <v>0</v>
      </c>
      <c r="BJ564" s="237"/>
      <c r="BK564" s="237"/>
      <c r="BL564" s="237"/>
      <c r="BM564" s="237"/>
    </row>
    <row r="565" spans="1:65" s="4" customFormat="1" ht="12.75" customHeight="1" outlineLevel="2">
      <c r="A565" s="237"/>
      <c r="B565" s="237"/>
      <c r="C565" s="597"/>
      <c r="D565" s="930"/>
      <c r="E565" s="167">
        <v>6</v>
      </c>
      <c r="F565" s="34"/>
      <c r="G565" s="184"/>
      <c r="H565" s="186"/>
      <c r="I565" s="186"/>
      <c r="J565" s="186"/>
      <c r="K565" s="186"/>
      <c r="L565" s="185"/>
      <c r="M565" s="105">
        <f>IF(A7taxstdlife="n/a","n/a",IF(M$3&gt;(A7taxstdlife+$E565),(('PTRM input'!$L$149+'PTRM input'!$L$115)*$L$7)-SUM($L565:L565),(('PTRM input'!$L$149+'PTRM input'!$L$115)*$L$7)/A7taxstdlife))</f>
        <v>0</v>
      </c>
      <c r="N565" s="105">
        <f>IF(A7taxstdlife="n/a","n/a",IF(N$3&gt;(A7taxstdlife+$E565),(('PTRM input'!$L$149+'PTRM input'!$L$115)*$L$7)-SUM($L565:M565),(('PTRM input'!$L$149+'PTRM input'!$L$115)*$L$7)/A7taxstdlife))</f>
        <v>0</v>
      </c>
      <c r="O565" s="105">
        <f>IF(A7taxstdlife="n/a","n/a",IF(O$3&gt;(A7taxstdlife+$E565),(('PTRM input'!$L$149+'PTRM input'!$L$115)*$L$7)-SUM($L565:N565),(('PTRM input'!$L$149+'PTRM input'!$L$115)*$L$7)/A7taxstdlife))</f>
        <v>0</v>
      </c>
      <c r="P565" s="105">
        <f>IF(A7taxstdlife="n/a","n/a",IF(P$3&gt;(A7taxstdlife+$E565),(('PTRM input'!$L$149+'PTRM input'!$L$115)*$L$7)-SUM($L565:O565),(('PTRM input'!$L$149+'PTRM input'!$L$115)*$L$7)/A7taxstdlife))</f>
        <v>0</v>
      </c>
      <c r="Q565" s="592">
        <f>IF(A7taxstdlife="n/a","n/a",IF(Q$3&gt;(A7taxstdlife+$E565),(('PTRM input'!$L$149+'PTRM input'!$L$115)*$L$7)-SUM($L565:P565),(('PTRM input'!$L$149+'PTRM input'!$L$115)*$L$7)/A7taxstdlife))</f>
        <v>0</v>
      </c>
      <c r="R565" s="592">
        <f>IF(A7taxstdlife="n/a","n/a",IF(R$3&gt;(A7taxstdlife+$E565),(('PTRM input'!$L$149+'PTRM input'!$L$115)*$L$7)-SUM($L565:Q565),(('PTRM input'!$L$149+'PTRM input'!$L$115)*$L$7)/A7taxstdlife))</f>
        <v>0</v>
      </c>
      <c r="S565" s="592">
        <f>IF(A7taxstdlife="n/a","n/a",IF(S$3&gt;(A7taxstdlife+$E565),(('PTRM input'!$L$149+'PTRM input'!$L$115)*$L$7)-SUM($L565:R565),(('PTRM input'!$L$149+'PTRM input'!$L$115)*$L$7)/A7taxstdlife))</f>
        <v>0</v>
      </c>
      <c r="T565" s="592">
        <f>IF(A7taxstdlife="n/a","n/a",IF(T$3&gt;(A7taxstdlife+$E565),(('PTRM input'!$L$149+'PTRM input'!$L$115)*$L$7)-SUM($L565:S565),(('PTRM input'!$L$149+'PTRM input'!$L$115)*$L$7)/A7taxstdlife))</f>
        <v>0</v>
      </c>
      <c r="U565" s="592">
        <f>IF(A7taxstdlife="n/a","n/a",IF(U$3&gt;(A7taxstdlife+$E565),(('PTRM input'!$L$149+'PTRM input'!$L$115)*$L$7)-SUM($L565:T565),(('PTRM input'!$L$149+'PTRM input'!$L$115)*$L$7)/A7taxstdlife))</f>
        <v>0</v>
      </c>
      <c r="V565" s="592">
        <f>IF(A7taxstdlife="n/a","n/a",IF(V$3&gt;(A7taxstdlife+$E565),(('PTRM input'!$L$149+'PTRM input'!$L$115)*$L$7)-SUM($L565:U565),(('PTRM input'!$L$149+'PTRM input'!$L$115)*$L$7)/A7taxstdlife))</f>
        <v>0</v>
      </c>
      <c r="W565" s="592">
        <f>IF(A7taxstdlife="n/a","n/a",IF(W$3&gt;(A7taxstdlife+$E565),(('PTRM input'!$L$149+'PTRM input'!$L$115)*$L$7)-SUM($L565:V565),(('PTRM input'!$L$149+'PTRM input'!$L$115)*$L$7)/A7taxstdlife))</f>
        <v>0</v>
      </c>
      <c r="X565" s="592">
        <f>IF(A7taxstdlife="n/a","n/a",IF(X$3&gt;(A7taxstdlife+$E565),(('PTRM input'!$L$149+'PTRM input'!$L$115)*$L$7)-SUM($L565:W565),(('PTRM input'!$L$149+'PTRM input'!$L$115)*$L$7)/A7taxstdlife))</f>
        <v>0</v>
      </c>
      <c r="Y565" s="592">
        <f>IF(A7taxstdlife="n/a","n/a",IF(Y$3&gt;(A7taxstdlife+$E565),(('PTRM input'!$L$149+'PTRM input'!$L$115)*$L$7)-SUM($L565:X565),(('PTRM input'!$L$149+'PTRM input'!$L$115)*$L$7)/A7taxstdlife))</f>
        <v>0</v>
      </c>
      <c r="Z565" s="592">
        <f>IF(A7taxstdlife="n/a","n/a",IF(Z$3&gt;(A7taxstdlife+$E565),(('PTRM input'!$L$149+'PTRM input'!$L$115)*$L$7)-SUM($L565:Y565),(('PTRM input'!$L$149+'PTRM input'!$L$115)*$L$7)/A7taxstdlife))</f>
        <v>0</v>
      </c>
      <c r="AA565" s="592">
        <f>IF(A7taxstdlife="n/a","n/a",IF(AA$3&gt;(A7taxstdlife+$E565),(('PTRM input'!$L$149+'PTRM input'!$L$115)*$L$7)-SUM($L565:Z565),(('PTRM input'!$L$149+'PTRM input'!$L$115)*$L$7)/A7taxstdlife))</f>
        <v>0</v>
      </c>
      <c r="AB565" s="592">
        <f>IF(A7taxstdlife="n/a","n/a",IF(AB$3&gt;(A7taxstdlife+$E565),(('PTRM input'!$L$149+'PTRM input'!$L$115)*$L$7)-SUM($L565:AA565),(('PTRM input'!$L$149+'PTRM input'!$L$115)*$L$7)/A7taxstdlife))</f>
        <v>0</v>
      </c>
      <c r="AC565" s="592">
        <f>IF(A7taxstdlife="n/a","n/a",IF(AC$3&gt;(A7taxstdlife+$E565),(('PTRM input'!$L$149+'PTRM input'!$L$115)*$L$7)-SUM($L565:AB565),(('PTRM input'!$L$149+'PTRM input'!$L$115)*$L$7)/A7taxstdlife))</f>
        <v>0</v>
      </c>
      <c r="AD565" s="592">
        <f>IF(A7taxstdlife="n/a","n/a",IF(AD$3&gt;(A7taxstdlife+$E565),(('PTRM input'!$L$149+'PTRM input'!$L$115)*$L$7)-SUM($L565:AC565),(('PTRM input'!$L$149+'PTRM input'!$L$115)*$L$7)/A7taxstdlife))</f>
        <v>0</v>
      </c>
      <c r="AE565" s="592">
        <f>IF(A7taxstdlife="n/a","n/a",IF(AE$3&gt;(A7taxstdlife+$E565),(('PTRM input'!$L$149+'PTRM input'!$L$115)*$L$7)-SUM($L565:AD565),(('PTRM input'!$L$149+'PTRM input'!$L$115)*$L$7)/A7taxstdlife))</f>
        <v>0</v>
      </c>
      <c r="AF565" s="592">
        <f>IF(A7taxstdlife="n/a","n/a",IF(AF$3&gt;(A7taxstdlife+$E565),(('PTRM input'!$L$149+'PTRM input'!$L$115)*$L$7)-SUM($L565:AE565),(('PTRM input'!$L$149+'PTRM input'!$L$115)*$L$7)/A7taxstdlife))</f>
        <v>0</v>
      </c>
      <c r="AG565" s="592">
        <f>IF(A7taxstdlife="n/a","n/a",IF(AG$3&gt;(A7taxstdlife+$E565),(('PTRM input'!$L$149+'PTRM input'!$L$115)*$L$7)-SUM($L565:AF565),(('PTRM input'!$L$149+'PTRM input'!$L$115)*$L$7)/A7taxstdlife))</f>
        <v>0</v>
      </c>
      <c r="AH565" s="592">
        <f>IF(A7taxstdlife="n/a","n/a",IF(AH$3&gt;(A7taxstdlife+$E565),(('PTRM input'!$L$149+'PTRM input'!$L$115)*$L$7)-SUM($L565:AG565),(('PTRM input'!$L$149+'PTRM input'!$L$115)*$L$7)/A7taxstdlife))</f>
        <v>0</v>
      </c>
      <c r="AI565" s="592">
        <f>IF(A7taxstdlife="n/a","n/a",IF(AI$3&gt;(A7taxstdlife+$E565),(('PTRM input'!$L$149+'PTRM input'!$L$115)*$L$7)-SUM($L565:AH565),(('PTRM input'!$L$149+'PTRM input'!$L$115)*$L$7)/A7taxstdlife))</f>
        <v>0</v>
      </c>
      <c r="AJ565" s="592">
        <f>IF(A7taxstdlife="n/a","n/a",IF(AJ$3&gt;(A7taxstdlife+$E565),(('PTRM input'!$L$149+'PTRM input'!$L$115)*$L$7)-SUM($L565:AI565),(('PTRM input'!$L$149+'PTRM input'!$L$115)*$L$7)/A7taxstdlife))</f>
        <v>0</v>
      </c>
      <c r="AK565" s="592">
        <f>IF(A7taxstdlife="n/a","n/a",IF(AK$3&gt;(A7taxstdlife+$E565),(('PTRM input'!$L$149+'PTRM input'!$L$115)*$L$7)-SUM($L565:AJ565),(('PTRM input'!$L$149+'PTRM input'!$L$115)*$L$7)/A7taxstdlife))</f>
        <v>0</v>
      </c>
      <c r="AL565" s="592">
        <f>IF(A7taxstdlife="n/a","n/a",IF(AL$3&gt;(A7taxstdlife+$E565),(('PTRM input'!$L$149+'PTRM input'!$L$115)*$L$7)-SUM($L565:AK565),(('PTRM input'!$L$149+'PTRM input'!$L$115)*$L$7)/A7taxstdlife))</f>
        <v>0</v>
      </c>
      <c r="AM565" s="592">
        <f>IF(A7taxstdlife="n/a","n/a",IF(AM$3&gt;(A7taxstdlife+$E565),(('PTRM input'!$L$149+'PTRM input'!$L$115)*$L$7)-SUM($L565:AL565),(('PTRM input'!$L$149+'PTRM input'!$L$115)*$L$7)/A7taxstdlife))</f>
        <v>0</v>
      </c>
      <c r="AN565" s="592">
        <f>IF(A7taxstdlife="n/a","n/a",IF(AN$3&gt;(A7taxstdlife+$E565),(('PTRM input'!$L$149+'PTRM input'!$L$115)*$L$7)-SUM($L565:AM565),(('PTRM input'!$L$149+'PTRM input'!$L$115)*$L$7)/A7taxstdlife))</f>
        <v>0</v>
      </c>
      <c r="AO565" s="592">
        <f>IF(A7taxstdlife="n/a","n/a",IF(AO$3&gt;(A7taxstdlife+$E565),(('PTRM input'!$L$149+'PTRM input'!$L$115)*$L$7)-SUM($L565:AN565),(('PTRM input'!$L$149+'PTRM input'!$L$115)*$L$7)/A7taxstdlife))</f>
        <v>0</v>
      </c>
      <c r="AP565" s="592">
        <f>IF(A7taxstdlife="n/a","n/a",IF(AP$3&gt;(A7taxstdlife+$E565),(('PTRM input'!$L$149+'PTRM input'!$L$115)*$L$7)-SUM($L565:AO565),(('PTRM input'!$L$149+'PTRM input'!$L$115)*$L$7)/A7taxstdlife))</f>
        <v>0</v>
      </c>
      <c r="AQ565" s="592">
        <f>IF(A7taxstdlife="n/a","n/a",IF(AQ$3&gt;(A7taxstdlife+$E565),(('PTRM input'!$L$149+'PTRM input'!$L$115)*$L$7)-SUM($L565:AP565),(('PTRM input'!$L$149+'PTRM input'!$L$115)*$L$7)/A7taxstdlife))</f>
        <v>0</v>
      </c>
      <c r="AR565" s="592">
        <f>IF(A7taxstdlife="n/a","n/a",IF(AR$3&gt;(A7taxstdlife+$E565),(('PTRM input'!$L$149+'PTRM input'!$L$115)*$L$7)-SUM($L565:AQ565),(('PTRM input'!$L$149+'PTRM input'!$L$115)*$L$7)/A7taxstdlife))</f>
        <v>0</v>
      </c>
      <c r="AS565" s="592">
        <f>IF(A7taxstdlife="n/a","n/a",IF(AS$3&gt;(A7taxstdlife+$E565),(('PTRM input'!$L$149+'PTRM input'!$L$115)*$L$7)-SUM($L565:AR565),(('PTRM input'!$L$149+'PTRM input'!$L$115)*$L$7)/A7taxstdlife))</f>
        <v>0</v>
      </c>
      <c r="AT565" s="592">
        <f>IF(A7taxstdlife="n/a","n/a",IF(AT$3&gt;(A7taxstdlife+$E565),(('PTRM input'!$L$149+'PTRM input'!$L$115)*$L$7)-SUM($L565:AS565),(('PTRM input'!$L$149+'PTRM input'!$L$115)*$L$7)/A7taxstdlife))</f>
        <v>0</v>
      </c>
      <c r="AU565" s="592">
        <f>IF(A7taxstdlife="n/a","n/a",IF(AU$3&gt;(A7taxstdlife+$E565),(('PTRM input'!$L$149+'PTRM input'!$L$115)*$L$7)-SUM($L565:AT565),(('PTRM input'!$L$149+'PTRM input'!$L$115)*$L$7)/A7taxstdlife))</f>
        <v>0</v>
      </c>
      <c r="AV565" s="592">
        <f>IF(A7taxstdlife="n/a","n/a",IF(AV$3&gt;(A7taxstdlife+$E565),(('PTRM input'!$L$149+'PTRM input'!$L$115)*$L$7)-SUM($L565:AU565),(('PTRM input'!$L$149+'PTRM input'!$L$115)*$L$7)/A7taxstdlife))</f>
        <v>0</v>
      </c>
      <c r="AW565" s="592">
        <f>IF(A7taxstdlife="n/a","n/a",IF(AW$3&gt;(A7taxstdlife+$E565),(('PTRM input'!$L$149+'PTRM input'!$L$115)*$L$7)-SUM($L565:AV565),(('PTRM input'!$L$149+'PTRM input'!$L$115)*$L$7)/A7taxstdlife))</f>
        <v>0</v>
      </c>
      <c r="AX565" s="592">
        <f>IF(A7taxstdlife="n/a","n/a",IF(AX$3&gt;(A7taxstdlife+$E565),(('PTRM input'!$L$149+'PTRM input'!$L$115)*$L$7)-SUM($L565:AW565),(('PTRM input'!$L$149+'PTRM input'!$L$115)*$L$7)/A7taxstdlife))</f>
        <v>0</v>
      </c>
      <c r="AY565" s="592">
        <f>IF(A7taxstdlife="n/a","n/a",IF(AY$3&gt;(A7taxstdlife+$E565),(('PTRM input'!$L$149+'PTRM input'!$L$115)*$L$7)-SUM($L565:AX565),(('PTRM input'!$L$149+'PTRM input'!$L$115)*$L$7)/A7taxstdlife))</f>
        <v>0</v>
      </c>
      <c r="AZ565" s="592">
        <f>IF(A7taxstdlife="n/a","n/a",IF(AZ$3&gt;(A7taxstdlife+$E565),(('PTRM input'!$L$149+'PTRM input'!$L$115)*$L$7)-SUM($L565:AY565),(('PTRM input'!$L$149+'PTRM input'!$L$115)*$L$7)/A7taxstdlife))</f>
        <v>0</v>
      </c>
      <c r="BA565" s="592">
        <f>IF(A7taxstdlife="n/a","n/a",IF(BA$3&gt;(A7taxstdlife+$E565),(('PTRM input'!$L$149+'PTRM input'!$L$115)*$L$7)-SUM($L565:AZ565),(('PTRM input'!$L$149+'PTRM input'!$L$115)*$L$7)/A7taxstdlife))</f>
        <v>0</v>
      </c>
      <c r="BB565" s="592">
        <f>IF(A7taxstdlife="n/a","n/a",IF(BB$3&gt;(A7taxstdlife+$E565),(('PTRM input'!$L$149+'PTRM input'!$L$115)*$L$7)-SUM($L565:BA565),(('PTRM input'!$L$149+'PTRM input'!$L$115)*$L$7)/A7taxstdlife))</f>
        <v>0</v>
      </c>
      <c r="BC565" s="592">
        <f>IF(A7taxstdlife="n/a","n/a",IF(BC$3&gt;(A7taxstdlife+$E565),(('PTRM input'!$L$149+'PTRM input'!$L$115)*$L$7)-SUM($L565:BB565),(('PTRM input'!$L$149+'PTRM input'!$L$115)*$L$7)/A7taxstdlife))</f>
        <v>0</v>
      </c>
      <c r="BD565" s="592">
        <f>IF(A7taxstdlife="n/a","n/a",IF(BD$3&gt;(A7taxstdlife+$E565),(('PTRM input'!$L$149+'PTRM input'!$L$115)*$L$7)-SUM($L565:BC565),(('PTRM input'!$L$149+'PTRM input'!$L$115)*$L$7)/A7taxstdlife))</f>
        <v>0</v>
      </c>
      <c r="BE565" s="592">
        <f>IF(A7taxstdlife="n/a","n/a",IF(BE$3&gt;(A7taxstdlife+$E565),(('PTRM input'!$L$149+'PTRM input'!$L$115)*$L$7)-SUM($L565:BD565),(('PTRM input'!$L$149+'PTRM input'!$L$115)*$L$7)/A7taxstdlife))</f>
        <v>0</v>
      </c>
      <c r="BF565" s="592">
        <f>IF(A7taxstdlife="n/a","n/a",IF(BF$3&gt;(A7taxstdlife+$E565),(('PTRM input'!$L$149+'PTRM input'!$L$115)*$L$7)-SUM($L565:BE565),(('PTRM input'!$L$149+'PTRM input'!$L$115)*$L$7)/A7taxstdlife))</f>
        <v>0</v>
      </c>
      <c r="BG565" s="592">
        <f>IF(A7taxstdlife="n/a","n/a",IF(BG$3&gt;(A7taxstdlife+$E565),(('PTRM input'!$L$149+'PTRM input'!$L$115)*$L$7)-SUM($L565:BF565),(('PTRM input'!$L$149+'PTRM input'!$L$115)*$L$7)/A7taxstdlife))</f>
        <v>0</v>
      </c>
      <c r="BH565" s="592">
        <f>IF(A7taxstdlife="n/a","n/a",IF(BH$3&gt;(A7taxstdlife+$E565),(('PTRM input'!$L$149+'PTRM input'!$L$115)*$L$7)-SUM($L565:BG565),(('PTRM input'!$L$149+'PTRM input'!$L$115)*$L$7)/A7taxstdlife))</f>
        <v>0</v>
      </c>
      <c r="BI565" s="592">
        <f>IF(A7taxstdlife="n/a","n/a",IF(BI$3&gt;(A7taxstdlife+$E565),(('PTRM input'!$L$149+'PTRM input'!$L$115)*$L$7)-SUM($L565:BH565),(('PTRM input'!$L$149+'PTRM input'!$L$115)*$L$7)/A7taxstdlife))</f>
        <v>0</v>
      </c>
      <c r="BJ565" s="237"/>
      <c r="BK565" s="237"/>
      <c r="BL565" s="237"/>
      <c r="BM565" s="237"/>
    </row>
    <row r="566" spans="1:65" s="4" customFormat="1" ht="12.75" customHeight="1" outlineLevel="2">
      <c r="A566" s="237"/>
      <c r="B566" s="237"/>
      <c r="C566" s="597"/>
      <c r="D566" s="930"/>
      <c r="E566" s="167">
        <v>7</v>
      </c>
      <c r="F566" s="34"/>
      <c r="G566" s="184"/>
      <c r="H566" s="186"/>
      <c r="I566" s="186"/>
      <c r="J566" s="186"/>
      <c r="K566" s="186"/>
      <c r="L566" s="186"/>
      <c r="M566" s="185"/>
      <c r="N566" s="105">
        <f>IF(A7taxstdlife="n/a","n/a",IF(N$3&gt;(A7taxstdlife+$E566),(('PTRM input'!$M$149+'PTRM input'!$M$115)*$M$7)-SUM($M566:M566),(('PTRM input'!$M$149+'PTRM input'!$M$115)*$M$7)/A7taxstdlife))</f>
        <v>0</v>
      </c>
      <c r="O566" s="105">
        <f>IF(A7taxstdlife="n/a","n/a",IF(O$3&gt;(A7taxstdlife+$E566),(('PTRM input'!$M$149+'PTRM input'!$M$115)*$M$7)-SUM($M566:N566),(('PTRM input'!$M$149+'PTRM input'!$M$115)*$M$7)/A7taxstdlife))</f>
        <v>0</v>
      </c>
      <c r="P566" s="105">
        <f>IF(A7taxstdlife="n/a","n/a",IF(P$3&gt;(A7taxstdlife+$E566),(('PTRM input'!$M$149+'PTRM input'!$M$115)*$M$7)-SUM($M566:O566),(('PTRM input'!$M$149+'PTRM input'!$M$115)*$M$7)/A7taxstdlife))</f>
        <v>0</v>
      </c>
      <c r="Q566" s="592">
        <f>IF(A7taxstdlife="n/a","n/a",IF(Q$3&gt;(A7taxstdlife+$E566),(('PTRM input'!$M$149+'PTRM input'!$M$115)*$M$7)-SUM($M566:P566),(('PTRM input'!$M$149+'PTRM input'!$M$115)*$M$7)/A7taxstdlife))</f>
        <v>0</v>
      </c>
      <c r="R566" s="592">
        <f>IF(A7taxstdlife="n/a","n/a",IF(R$3&gt;(A7taxstdlife+$E566),(('PTRM input'!$M$149+'PTRM input'!$M$115)*$M$7)-SUM($M566:Q566),(('PTRM input'!$M$149+'PTRM input'!$M$115)*$M$7)/A7taxstdlife))</f>
        <v>0</v>
      </c>
      <c r="S566" s="592">
        <f>IF(A7taxstdlife="n/a","n/a",IF(S$3&gt;(A7taxstdlife+$E566),(('PTRM input'!$M$149+'PTRM input'!$M$115)*$M$7)-SUM($M566:R566),(('PTRM input'!$M$149+'PTRM input'!$M$115)*$M$7)/A7taxstdlife))</f>
        <v>0</v>
      </c>
      <c r="T566" s="592">
        <f>IF(A7taxstdlife="n/a","n/a",IF(T$3&gt;(A7taxstdlife+$E566),(('PTRM input'!$M$149+'PTRM input'!$M$115)*$M$7)-SUM($M566:S566),(('PTRM input'!$M$149+'PTRM input'!$M$115)*$M$7)/A7taxstdlife))</f>
        <v>0</v>
      </c>
      <c r="U566" s="592">
        <f>IF(A7taxstdlife="n/a","n/a",IF(U$3&gt;(A7taxstdlife+$E566),(('PTRM input'!$M$149+'PTRM input'!$M$115)*$M$7)-SUM($M566:T566),(('PTRM input'!$M$149+'PTRM input'!$M$115)*$M$7)/A7taxstdlife))</f>
        <v>0</v>
      </c>
      <c r="V566" s="592">
        <f>IF(A7taxstdlife="n/a","n/a",IF(V$3&gt;(A7taxstdlife+$E566),(('PTRM input'!$M$149+'PTRM input'!$M$115)*$M$7)-SUM($M566:U566),(('PTRM input'!$M$149+'PTRM input'!$M$115)*$M$7)/A7taxstdlife))</f>
        <v>0</v>
      </c>
      <c r="W566" s="592">
        <f>IF(A7taxstdlife="n/a","n/a",IF(W$3&gt;(A7taxstdlife+$E566),(('PTRM input'!$M$149+'PTRM input'!$M$115)*$M$7)-SUM($M566:V566),(('PTRM input'!$M$149+'PTRM input'!$M$115)*$M$7)/A7taxstdlife))</f>
        <v>0</v>
      </c>
      <c r="X566" s="592">
        <f>IF(A7taxstdlife="n/a","n/a",IF(X$3&gt;(A7taxstdlife+$E566),(('PTRM input'!$M$149+'PTRM input'!$M$115)*$M$7)-SUM($M566:W566),(('PTRM input'!$M$149+'PTRM input'!$M$115)*$M$7)/A7taxstdlife))</f>
        <v>0</v>
      </c>
      <c r="Y566" s="592">
        <f>IF(A7taxstdlife="n/a","n/a",IF(Y$3&gt;(A7taxstdlife+$E566),(('PTRM input'!$M$149+'PTRM input'!$M$115)*$M$7)-SUM($M566:X566),(('PTRM input'!$M$149+'PTRM input'!$M$115)*$M$7)/A7taxstdlife))</f>
        <v>0</v>
      </c>
      <c r="Z566" s="592">
        <f>IF(A7taxstdlife="n/a","n/a",IF(Z$3&gt;(A7taxstdlife+$E566),(('PTRM input'!$M$149+'PTRM input'!$M$115)*$M$7)-SUM($M566:Y566),(('PTRM input'!$M$149+'PTRM input'!$M$115)*$M$7)/A7taxstdlife))</f>
        <v>0</v>
      </c>
      <c r="AA566" s="592">
        <f>IF(A7taxstdlife="n/a","n/a",IF(AA$3&gt;(A7taxstdlife+$E566),(('PTRM input'!$M$149+'PTRM input'!$M$115)*$M$7)-SUM($M566:Z566),(('PTRM input'!$M$149+'PTRM input'!$M$115)*$M$7)/A7taxstdlife))</f>
        <v>0</v>
      </c>
      <c r="AB566" s="592">
        <f>IF(A7taxstdlife="n/a","n/a",IF(AB$3&gt;(A7taxstdlife+$E566),(('PTRM input'!$M$149+'PTRM input'!$M$115)*$M$7)-SUM($M566:AA566),(('PTRM input'!$M$149+'PTRM input'!$M$115)*$M$7)/A7taxstdlife))</f>
        <v>0</v>
      </c>
      <c r="AC566" s="592">
        <f>IF(A7taxstdlife="n/a","n/a",IF(AC$3&gt;(A7taxstdlife+$E566),(('PTRM input'!$M$149+'PTRM input'!$M$115)*$M$7)-SUM($M566:AB566),(('PTRM input'!$M$149+'PTRM input'!$M$115)*$M$7)/A7taxstdlife))</f>
        <v>0</v>
      </c>
      <c r="AD566" s="592">
        <f>IF(A7taxstdlife="n/a","n/a",IF(AD$3&gt;(A7taxstdlife+$E566),(('PTRM input'!$M$149+'PTRM input'!$M$115)*$M$7)-SUM($M566:AC566),(('PTRM input'!$M$149+'PTRM input'!$M$115)*$M$7)/A7taxstdlife))</f>
        <v>0</v>
      </c>
      <c r="AE566" s="592">
        <f>IF(A7taxstdlife="n/a","n/a",IF(AE$3&gt;(A7taxstdlife+$E566),(('PTRM input'!$M$149+'PTRM input'!$M$115)*$M$7)-SUM($M566:AD566),(('PTRM input'!$M$149+'PTRM input'!$M$115)*$M$7)/A7taxstdlife))</f>
        <v>0</v>
      </c>
      <c r="AF566" s="592">
        <f>IF(A7taxstdlife="n/a","n/a",IF(AF$3&gt;(A7taxstdlife+$E566),(('PTRM input'!$M$149+'PTRM input'!$M$115)*$M$7)-SUM($M566:AE566),(('PTRM input'!$M$149+'PTRM input'!$M$115)*$M$7)/A7taxstdlife))</f>
        <v>0</v>
      </c>
      <c r="AG566" s="592">
        <f>IF(A7taxstdlife="n/a","n/a",IF(AG$3&gt;(A7taxstdlife+$E566),(('PTRM input'!$M$149+'PTRM input'!$M$115)*$M$7)-SUM($M566:AF566),(('PTRM input'!$M$149+'PTRM input'!$M$115)*$M$7)/A7taxstdlife))</f>
        <v>0</v>
      </c>
      <c r="AH566" s="592">
        <f>IF(A7taxstdlife="n/a","n/a",IF(AH$3&gt;(A7taxstdlife+$E566),(('PTRM input'!$M$149+'PTRM input'!$M$115)*$M$7)-SUM($M566:AG566),(('PTRM input'!$M$149+'PTRM input'!$M$115)*$M$7)/A7taxstdlife))</f>
        <v>0</v>
      </c>
      <c r="AI566" s="592">
        <f>IF(A7taxstdlife="n/a","n/a",IF(AI$3&gt;(A7taxstdlife+$E566),(('PTRM input'!$M$149+'PTRM input'!$M$115)*$M$7)-SUM($M566:AH566),(('PTRM input'!$M$149+'PTRM input'!$M$115)*$M$7)/A7taxstdlife))</f>
        <v>0</v>
      </c>
      <c r="AJ566" s="592">
        <f>IF(A7taxstdlife="n/a","n/a",IF(AJ$3&gt;(A7taxstdlife+$E566),(('PTRM input'!$M$149+'PTRM input'!$M$115)*$M$7)-SUM($M566:AI566),(('PTRM input'!$M$149+'PTRM input'!$M$115)*$M$7)/A7taxstdlife))</f>
        <v>0</v>
      </c>
      <c r="AK566" s="592">
        <f>IF(A7taxstdlife="n/a","n/a",IF(AK$3&gt;(A7taxstdlife+$E566),(('PTRM input'!$M$149+'PTRM input'!$M$115)*$M$7)-SUM($M566:AJ566),(('PTRM input'!$M$149+'PTRM input'!$M$115)*$M$7)/A7taxstdlife))</f>
        <v>0</v>
      </c>
      <c r="AL566" s="592">
        <f>IF(A7taxstdlife="n/a","n/a",IF(AL$3&gt;(A7taxstdlife+$E566),(('PTRM input'!$M$149+'PTRM input'!$M$115)*$M$7)-SUM($M566:AK566),(('PTRM input'!$M$149+'PTRM input'!$M$115)*$M$7)/A7taxstdlife))</f>
        <v>0</v>
      </c>
      <c r="AM566" s="592">
        <f>IF(A7taxstdlife="n/a","n/a",IF(AM$3&gt;(A7taxstdlife+$E566),(('PTRM input'!$M$149+'PTRM input'!$M$115)*$M$7)-SUM($M566:AL566),(('PTRM input'!$M$149+'PTRM input'!$M$115)*$M$7)/A7taxstdlife))</f>
        <v>0</v>
      </c>
      <c r="AN566" s="592">
        <f>IF(A7taxstdlife="n/a","n/a",IF(AN$3&gt;(A7taxstdlife+$E566),(('PTRM input'!$M$149+'PTRM input'!$M$115)*$M$7)-SUM($M566:AM566),(('PTRM input'!$M$149+'PTRM input'!$M$115)*$M$7)/A7taxstdlife))</f>
        <v>0</v>
      </c>
      <c r="AO566" s="592">
        <f>IF(A7taxstdlife="n/a","n/a",IF(AO$3&gt;(A7taxstdlife+$E566),(('PTRM input'!$M$149+'PTRM input'!$M$115)*$M$7)-SUM($M566:AN566),(('PTRM input'!$M$149+'PTRM input'!$M$115)*$M$7)/A7taxstdlife))</f>
        <v>0</v>
      </c>
      <c r="AP566" s="592">
        <f>IF(A7taxstdlife="n/a","n/a",IF(AP$3&gt;(A7taxstdlife+$E566),(('PTRM input'!$M$149+'PTRM input'!$M$115)*$M$7)-SUM($M566:AO566),(('PTRM input'!$M$149+'PTRM input'!$M$115)*$M$7)/A7taxstdlife))</f>
        <v>0</v>
      </c>
      <c r="AQ566" s="592">
        <f>IF(A7taxstdlife="n/a","n/a",IF(AQ$3&gt;(A7taxstdlife+$E566),(('PTRM input'!$M$149+'PTRM input'!$M$115)*$M$7)-SUM($M566:AP566),(('PTRM input'!$M$149+'PTRM input'!$M$115)*$M$7)/A7taxstdlife))</f>
        <v>0</v>
      </c>
      <c r="AR566" s="592">
        <f>IF(A7taxstdlife="n/a","n/a",IF(AR$3&gt;(A7taxstdlife+$E566),(('PTRM input'!$M$149+'PTRM input'!$M$115)*$M$7)-SUM($M566:AQ566),(('PTRM input'!$M$149+'PTRM input'!$M$115)*$M$7)/A7taxstdlife))</f>
        <v>0</v>
      </c>
      <c r="AS566" s="592">
        <f>IF(A7taxstdlife="n/a","n/a",IF(AS$3&gt;(A7taxstdlife+$E566),(('PTRM input'!$M$149+'PTRM input'!$M$115)*$M$7)-SUM($M566:AR566),(('PTRM input'!$M$149+'PTRM input'!$M$115)*$M$7)/A7taxstdlife))</f>
        <v>0</v>
      </c>
      <c r="AT566" s="592">
        <f>IF(A7taxstdlife="n/a","n/a",IF(AT$3&gt;(A7taxstdlife+$E566),(('PTRM input'!$M$149+'PTRM input'!$M$115)*$M$7)-SUM($M566:AS566),(('PTRM input'!$M$149+'PTRM input'!$M$115)*$M$7)/A7taxstdlife))</f>
        <v>0</v>
      </c>
      <c r="AU566" s="592">
        <f>IF(A7taxstdlife="n/a","n/a",IF(AU$3&gt;(A7taxstdlife+$E566),(('PTRM input'!$M$149+'PTRM input'!$M$115)*$M$7)-SUM($M566:AT566),(('PTRM input'!$M$149+'PTRM input'!$M$115)*$M$7)/A7taxstdlife))</f>
        <v>0</v>
      </c>
      <c r="AV566" s="592">
        <f>IF(A7taxstdlife="n/a","n/a",IF(AV$3&gt;(A7taxstdlife+$E566),(('PTRM input'!$M$149+'PTRM input'!$M$115)*$M$7)-SUM($M566:AU566),(('PTRM input'!$M$149+'PTRM input'!$M$115)*$M$7)/A7taxstdlife))</f>
        <v>0</v>
      </c>
      <c r="AW566" s="592">
        <f>IF(A7taxstdlife="n/a","n/a",IF(AW$3&gt;(A7taxstdlife+$E566),(('PTRM input'!$M$149+'PTRM input'!$M$115)*$M$7)-SUM($M566:AV566),(('PTRM input'!$M$149+'PTRM input'!$M$115)*$M$7)/A7taxstdlife))</f>
        <v>0</v>
      </c>
      <c r="AX566" s="592">
        <f>IF(A7taxstdlife="n/a","n/a",IF(AX$3&gt;(A7taxstdlife+$E566),(('PTRM input'!$M$149+'PTRM input'!$M$115)*$M$7)-SUM($M566:AW566),(('PTRM input'!$M$149+'PTRM input'!$M$115)*$M$7)/A7taxstdlife))</f>
        <v>0</v>
      </c>
      <c r="AY566" s="592">
        <f>IF(A7taxstdlife="n/a","n/a",IF(AY$3&gt;(A7taxstdlife+$E566),(('PTRM input'!$M$149+'PTRM input'!$M$115)*$M$7)-SUM($M566:AX566),(('PTRM input'!$M$149+'PTRM input'!$M$115)*$M$7)/A7taxstdlife))</f>
        <v>0</v>
      </c>
      <c r="AZ566" s="592">
        <f>IF(A7taxstdlife="n/a","n/a",IF(AZ$3&gt;(A7taxstdlife+$E566),(('PTRM input'!$M$149+'PTRM input'!$M$115)*$M$7)-SUM($M566:AY566),(('PTRM input'!$M$149+'PTRM input'!$M$115)*$M$7)/A7taxstdlife))</f>
        <v>0</v>
      </c>
      <c r="BA566" s="592">
        <f>IF(A7taxstdlife="n/a","n/a",IF(BA$3&gt;(A7taxstdlife+$E566),(('PTRM input'!$M$149+'PTRM input'!$M$115)*$M$7)-SUM($M566:AZ566),(('PTRM input'!$M$149+'PTRM input'!$M$115)*$M$7)/A7taxstdlife))</f>
        <v>0</v>
      </c>
      <c r="BB566" s="592">
        <f>IF(A7taxstdlife="n/a","n/a",IF(BB$3&gt;(A7taxstdlife+$E566),(('PTRM input'!$M$149+'PTRM input'!$M$115)*$M$7)-SUM($M566:BA566),(('PTRM input'!$M$149+'PTRM input'!$M$115)*$M$7)/A7taxstdlife))</f>
        <v>0</v>
      </c>
      <c r="BC566" s="592">
        <f>IF(A7taxstdlife="n/a","n/a",IF(BC$3&gt;(A7taxstdlife+$E566),(('PTRM input'!$M$149+'PTRM input'!$M$115)*$M$7)-SUM($M566:BB566),(('PTRM input'!$M$149+'PTRM input'!$M$115)*$M$7)/A7taxstdlife))</f>
        <v>0</v>
      </c>
      <c r="BD566" s="592">
        <f>IF(A7taxstdlife="n/a","n/a",IF(BD$3&gt;(A7taxstdlife+$E566),(('PTRM input'!$M$149+'PTRM input'!$M$115)*$M$7)-SUM($M566:BC566),(('PTRM input'!$M$149+'PTRM input'!$M$115)*$M$7)/A7taxstdlife))</f>
        <v>0</v>
      </c>
      <c r="BE566" s="592">
        <f>IF(A7taxstdlife="n/a","n/a",IF(BE$3&gt;(A7taxstdlife+$E566),(('PTRM input'!$M$149+'PTRM input'!$M$115)*$M$7)-SUM($M566:BD566),(('PTRM input'!$M$149+'PTRM input'!$M$115)*$M$7)/A7taxstdlife))</f>
        <v>0</v>
      </c>
      <c r="BF566" s="592">
        <f>IF(A7taxstdlife="n/a","n/a",IF(BF$3&gt;(A7taxstdlife+$E566),(('PTRM input'!$M$149+'PTRM input'!$M$115)*$M$7)-SUM($M566:BE566),(('PTRM input'!$M$149+'PTRM input'!$M$115)*$M$7)/A7taxstdlife))</f>
        <v>0</v>
      </c>
      <c r="BG566" s="592">
        <f>IF(A7taxstdlife="n/a","n/a",IF(BG$3&gt;(A7taxstdlife+$E566),(('PTRM input'!$M$149+'PTRM input'!$M$115)*$M$7)-SUM($M566:BF566),(('PTRM input'!$M$149+'PTRM input'!$M$115)*$M$7)/A7taxstdlife))</f>
        <v>0</v>
      </c>
      <c r="BH566" s="592">
        <f>IF(A7taxstdlife="n/a","n/a",IF(BH$3&gt;(A7taxstdlife+$E566),(('PTRM input'!$M$149+'PTRM input'!$M$115)*$M$7)-SUM($M566:BG566),(('PTRM input'!$M$149+'PTRM input'!$M$115)*$M$7)/A7taxstdlife))</f>
        <v>0</v>
      </c>
      <c r="BI566" s="592">
        <f>IF(A7taxstdlife="n/a","n/a",IF(BI$3&gt;(A7taxstdlife+$E566),(('PTRM input'!$M$149+'PTRM input'!$M$115)*$M$7)-SUM($M566:BH566),(('PTRM input'!$M$149+'PTRM input'!$M$115)*$M$7)/A7taxstdlife))</f>
        <v>0</v>
      </c>
      <c r="BJ566" s="237"/>
      <c r="BK566" s="237"/>
      <c r="BL566" s="237"/>
      <c r="BM566" s="237"/>
    </row>
    <row r="567" spans="1:65" s="4" customFormat="1" ht="12.75" customHeight="1" outlineLevel="2">
      <c r="A567" s="237"/>
      <c r="B567" s="237"/>
      <c r="C567" s="597"/>
      <c r="D567" s="930"/>
      <c r="E567" s="167">
        <v>8</v>
      </c>
      <c r="F567" s="34"/>
      <c r="G567" s="184"/>
      <c r="H567" s="186"/>
      <c r="I567" s="186"/>
      <c r="J567" s="186"/>
      <c r="K567" s="186"/>
      <c r="L567" s="186"/>
      <c r="M567" s="186"/>
      <c r="N567" s="185"/>
      <c r="O567" s="105">
        <f>IF(A7taxstdlife="n/a","n/a",IF(O$3&gt;(A7taxstdlife+$E567),(('PTRM input'!$N$149+'PTRM input'!$N$115)*$N$7)-SUM($N567:N567),(('PTRM input'!$N$149+'PTRM input'!$N$115)*$N$7)/A7taxstdlife))</f>
        <v>0</v>
      </c>
      <c r="P567" s="105">
        <f>IF(A7taxstdlife="n/a","n/a",IF(P$3&gt;(A7taxstdlife+$E567),(('PTRM input'!$N$149+'PTRM input'!$N$115)*$N$7)-SUM($N567:O567),(('PTRM input'!$N$149+'PTRM input'!$N$115)*$N$7)/A7taxstdlife))</f>
        <v>0</v>
      </c>
      <c r="Q567" s="592">
        <f>IF(A7taxstdlife="n/a","n/a",IF(Q$3&gt;(A7taxstdlife+$E567),(('PTRM input'!$N$149+'PTRM input'!$N$115)*$N$7)-SUM($N567:P567),(('PTRM input'!$N$149+'PTRM input'!$N$115)*$N$7)/A7taxstdlife))</f>
        <v>0</v>
      </c>
      <c r="R567" s="592">
        <f>IF(A7taxstdlife="n/a","n/a",IF(R$3&gt;(A7taxstdlife+$E567),(('PTRM input'!$N$149+'PTRM input'!$N$115)*$N$7)-SUM($N567:Q567),(('PTRM input'!$N$149+'PTRM input'!$N$115)*$N$7)/A7taxstdlife))</f>
        <v>0</v>
      </c>
      <c r="S567" s="592">
        <f>IF(A7taxstdlife="n/a","n/a",IF(S$3&gt;(A7taxstdlife+$E567),(('PTRM input'!$N$149+'PTRM input'!$N$115)*$N$7)-SUM($N567:R567),(('PTRM input'!$N$149+'PTRM input'!$N$115)*$N$7)/A7taxstdlife))</f>
        <v>0</v>
      </c>
      <c r="T567" s="592">
        <f>IF(A7taxstdlife="n/a","n/a",IF(T$3&gt;(A7taxstdlife+$E567),(('PTRM input'!$N$149+'PTRM input'!$N$115)*$N$7)-SUM($N567:S567),(('PTRM input'!$N$149+'PTRM input'!$N$115)*$N$7)/A7taxstdlife))</f>
        <v>0</v>
      </c>
      <c r="U567" s="592">
        <f>IF(A7taxstdlife="n/a","n/a",IF(U$3&gt;(A7taxstdlife+$E567),(('PTRM input'!$N$149+'PTRM input'!$N$115)*$N$7)-SUM($N567:T567),(('PTRM input'!$N$149+'PTRM input'!$N$115)*$N$7)/A7taxstdlife))</f>
        <v>0</v>
      </c>
      <c r="V567" s="592">
        <f>IF(A7taxstdlife="n/a","n/a",IF(V$3&gt;(A7taxstdlife+$E567),(('PTRM input'!$N$149+'PTRM input'!$N$115)*$N$7)-SUM($N567:U567),(('PTRM input'!$N$149+'PTRM input'!$N$115)*$N$7)/A7taxstdlife))</f>
        <v>0</v>
      </c>
      <c r="W567" s="592">
        <f>IF(A7taxstdlife="n/a","n/a",IF(W$3&gt;(A7taxstdlife+$E567),(('PTRM input'!$N$149+'PTRM input'!$N$115)*$N$7)-SUM($N567:V567),(('PTRM input'!$N$149+'PTRM input'!$N$115)*$N$7)/A7taxstdlife))</f>
        <v>0</v>
      </c>
      <c r="X567" s="592">
        <f>IF(A7taxstdlife="n/a","n/a",IF(X$3&gt;(A7taxstdlife+$E567),(('PTRM input'!$N$149+'PTRM input'!$N$115)*$N$7)-SUM($N567:W567),(('PTRM input'!$N$149+'PTRM input'!$N$115)*$N$7)/A7taxstdlife))</f>
        <v>0</v>
      </c>
      <c r="Y567" s="592">
        <f>IF(A7taxstdlife="n/a","n/a",IF(Y$3&gt;(A7taxstdlife+$E567),(('PTRM input'!$N$149+'PTRM input'!$N$115)*$N$7)-SUM($N567:X567),(('PTRM input'!$N$149+'PTRM input'!$N$115)*$N$7)/A7taxstdlife))</f>
        <v>0</v>
      </c>
      <c r="Z567" s="592">
        <f>IF(A7taxstdlife="n/a","n/a",IF(Z$3&gt;(A7taxstdlife+$E567),(('PTRM input'!$N$149+'PTRM input'!$N$115)*$N$7)-SUM($N567:Y567),(('PTRM input'!$N$149+'PTRM input'!$N$115)*$N$7)/A7taxstdlife))</f>
        <v>0</v>
      </c>
      <c r="AA567" s="592">
        <f>IF(A7taxstdlife="n/a","n/a",IF(AA$3&gt;(A7taxstdlife+$E567),(('PTRM input'!$N$149+'PTRM input'!$N$115)*$N$7)-SUM($N567:Z567),(('PTRM input'!$N$149+'PTRM input'!$N$115)*$N$7)/A7taxstdlife))</f>
        <v>0</v>
      </c>
      <c r="AB567" s="592">
        <f>IF(A7taxstdlife="n/a","n/a",IF(AB$3&gt;(A7taxstdlife+$E567),(('PTRM input'!$N$149+'PTRM input'!$N$115)*$N$7)-SUM($N567:AA567),(('PTRM input'!$N$149+'PTRM input'!$N$115)*$N$7)/A7taxstdlife))</f>
        <v>0</v>
      </c>
      <c r="AC567" s="592">
        <f>IF(A7taxstdlife="n/a","n/a",IF(AC$3&gt;(A7taxstdlife+$E567),(('PTRM input'!$N$149+'PTRM input'!$N$115)*$N$7)-SUM($N567:AB567),(('PTRM input'!$N$149+'PTRM input'!$N$115)*$N$7)/A7taxstdlife))</f>
        <v>0</v>
      </c>
      <c r="AD567" s="592">
        <f>IF(A7taxstdlife="n/a","n/a",IF(AD$3&gt;(A7taxstdlife+$E567),(('PTRM input'!$N$149+'PTRM input'!$N$115)*$N$7)-SUM($N567:AC567),(('PTRM input'!$N$149+'PTRM input'!$N$115)*$N$7)/A7taxstdlife))</f>
        <v>0</v>
      </c>
      <c r="AE567" s="592">
        <f>IF(A7taxstdlife="n/a","n/a",IF(AE$3&gt;(A7taxstdlife+$E567),(('PTRM input'!$N$149+'PTRM input'!$N$115)*$N$7)-SUM($N567:AD567),(('PTRM input'!$N$149+'PTRM input'!$N$115)*$N$7)/A7taxstdlife))</f>
        <v>0</v>
      </c>
      <c r="AF567" s="592">
        <f>IF(A7taxstdlife="n/a","n/a",IF(AF$3&gt;(A7taxstdlife+$E567),(('PTRM input'!$N$149+'PTRM input'!$N$115)*$N$7)-SUM($N567:AE567),(('PTRM input'!$N$149+'PTRM input'!$N$115)*$N$7)/A7taxstdlife))</f>
        <v>0</v>
      </c>
      <c r="AG567" s="592">
        <f>IF(A7taxstdlife="n/a","n/a",IF(AG$3&gt;(A7taxstdlife+$E567),(('PTRM input'!$N$149+'PTRM input'!$N$115)*$N$7)-SUM($N567:AF567),(('PTRM input'!$N$149+'PTRM input'!$N$115)*$N$7)/A7taxstdlife))</f>
        <v>0</v>
      </c>
      <c r="AH567" s="592">
        <f>IF(A7taxstdlife="n/a","n/a",IF(AH$3&gt;(A7taxstdlife+$E567),(('PTRM input'!$N$149+'PTRM input'!$N$115)*$N$7)-SUM($N567:AG567),(('PTRM input'!$N$149+'PTRM input'!$N$115)*$N$7)/A7taxstdlife))</f>
        <v>0</v>
      </c>
      <c r="AI567" s="592">
        <f>IF(A7taxstdlife="n/a","n/a",IF(AI$3&gt;(A7taxstdlife+$E567),(('PTRM input'!$N$149+'PTRM input'!$N$115)*$N$7)-SUM($N567:AH567),(('PTRM input'!$N$149+'PTRM input'!$N$115)*$N$7)/A7taxstdlife))</f>
        <v>0</v>
      </c>
      <c r="AJ567" s="592">
        <f>IF(A7taxstdlife="n/a","n/a",IF(AJ$3&gt;(A7taxstdlife+$E567),(('PTRM input'!$N$149+'PTRM input'!$N$115)*$N$7)-SUM($N567:AI567),(('PTRM input'!$N$149+'PTRM input'!$N$115)*$N$7)/A7taxstdlife))</f>
        <v>0</v>
      </c>
      <c r="AK567" s="592">
        <f>IF(A7taxstdlife="n/a","n/a",IF(AK$3&gt;(A7taxstdlife+$E567),(('PTRM input'!$N$149+'PTRM input'!$N$115)*$N$7)-SUM($N567:AJ567),(('PTRM input'!$N$149+'PTRM input'!$N$115)*$N$7)/A7taxstdlife))</f>
        <v>0</v>
      </c>
      <c r="AL567" s="592">
        <f>IF(A7taxstdlife="n/a","n/a",IF(AL$3&gt;(A7taxstdlife+$E567),(('PTRM input'!$N$149+'PTRM input'!$N$115)*$N$7)-SUM($N567:AK567),(('PTRM input'!$N$149+'PTRM input'!$N$115)*$N$7)/A7taxstdlife))</f>
        <v>0</v>
      </c>
      <c r="AM567" s="592">
        <f>IF(A7taxstdlife="n/a","n/a",IF(AM$3&gt;(A7taxstdlife+$E567),(('PTRM input'!$N$149+'PTRM input'!$N$115)*$N$7)-SUM($N567:AL567),(('PTRM input'!$N$149+'PTRM input'!$N$115)*$N$7)/A7taxstdlife))</f>
        <v>0</v>
      </c>
      <c r="AN567" s="592">
        <f>IF(A7taxstdlife="n/a","n/a",IF(AN$3&gt;(A7taxstdlife+$E567),(('PTRM input'!$N$149+'PTRM input'!$N$115)*$N$7)-SUM($N567:AM567),(('PTRM input'!$N$149+'PTRM input'!$N$115)*$N$7)/A7taxstdlife))</f>
        <v>0</v>
      </c>
      <c r="AO567" s="592">
        <f>IF(A7taxstdlife="n/a","n/a",IF(AO$3&gt;(A7taxstdlife+$E567),(('PTRM input'!$N$149+'PTRM input'!$N$115)*$N$7)-SUM($N567:AN567),(('PTRM input'!$N$149+'PTRM input'!$N$115)*$N$7)/A7taxstdlife))</f>
        <v>0</v>
      </c>
      <c r="AP567" s="592">
        <f>IF(A7taxstdlife="n/a","n/a",IF(AP$3&gt;(A7taxstdlife+$E567),(('PTRM input'!$N$149+'PTRM input'!$N$115)*$N$7)-SUM($N567:AO567),(('PTRM input'!$N$149+'PTRM input'!$N$115)*$N$7)/A7taxstdlife))</f>
        <v>0</v>
      </c>
      <c r="AQ567" s="592">
        <f>IF(A7taxstdlife="n/a","n/a",IF(AQ$3&gt;(A7taxstdlife+$E567),(('PTRM input'!$N$149+'PTRM input'!$N$115)*$N$7)-SUM($N567:AP567),(('PTRM input'!$N$149+'PTRM input'!$N$115)*$N$7)/A7taxstdlife))</f>
        <v>0</v>
      </c>
      <c r="AR567" s="592">
        <f>IF(A7taxstdlife="n/a","n/a",IF(AR$3&gt;(A7taxstdlife+$E567),(('PTRM input'!$N$149+'PTRM input'!$N$115)*$N$7)-SUM($N567:AQ567),(('PTRM input'!$N$149+'PTRM input'!$N$115)*$N$7)/A7taxstdlife))</f>
        <v>0</v>
      </c>
      <c r="AS567" s="592">
        <f>IF(A7taxstdlife="n/a","n/a",IF(AS$3&gt;(A7taxstdlife+$E567),(('PTRM input'!$N$149+'PTRM input'!$N$115)*$N$7)-SUM($N567:AR567),(('PTRM input'!$N$149+'PTRM input'!$N$115)*$N$7)/A7taxstdlife))</f>
        <v>0</v>
      </c>
      <c r="AT567" s="592">
        <f>IF(A7taxstdlife="n/a","n/a",IF(AT$3&gt;(A7taxstdlife+$E567),(('PTRM input'!$N$149+'PTRM input'!$N$115)*$N$7)-SUM($N567:AS567),(('PTRM input'!$N$149+'PTRM input'!$N$115)*$N$7)/A7taxstdlife))</f>
        <v>0</v>
      </c>
      <c r="AU567" s="592">
        <f>IF(A7taxstdlife="n/a","n/a",IF(AU$3&gt;(A7taxstdlife+$E567),(('PTRM input'!$N$149+'PTRM input'!$N$115)*$N$7)-SUM($N567:AT567),(('PTRM input'!$N$149+'PTRM input'!$N$115)*$N$7)/A7taxstdlife))</f>
        <v>0</v>
      </c>
      <c r="AV567" s="592">
        <f>IF(A7taxstdlife="n/a","n/a",IF(AV$3&gt;(A7taxstdlife+$E567),(('PTRM input'!$N$149+'PTRM input'!$N$115)*$N$7)-SUM($N567:AU567),(('PTRM input'!$N$149+'PTRM input'!$N$115)*$N$7)/A7taxstdlife))</f>
        <v>0</v>
      </c>
      <c r="AW567" s="592">
        <f>IF(A7taxstdlife="n/a","n/a",IF(AW$3&gt;(A7taxstdlife+$E567),(('PTRM input'!$N$149+'PTRM input'!$N$115)*$N$7)-SUM($N567:AV567),(('PTRM input'!$N$149+'PTRM input'!$N$115)*$N$7)/A7taxstdlife))</f>
        <v>0</v>
      </c>
      <c r="AX567" s="592">
        <f>IF(A7taxstdlife="n/a","n/a",IF(AX$3&gt;(A7taxstdlife+$E567),(('PTRM input'!$N$149+'PTRM input'!$N$115)*$N$7)-SUM($N567:AW567),(('PTRM input'!$N$149+'PTRM input'!$N$115)*$N$7)/A7taxstdlife))</f>
        <v>0</v>
      </c>
      <c r="AY567" s="592">
        <f>IF(A7taxstdlife="n/a","n/a",IF(AY$3&gt;(A7taxstdlife+$E567),(('PTRM input'!$N$149+'PTRM input'!$N$115)*$N$7)-SUM($N567:AX567),(('PTRM input'!$N$149+'PTRM input'!$N$115)*$N$7)/A7taxstdlife))</f>
        <v>0</v>
      </c>
      <c r="AZ567" s="592">
        <f>IF(A7taxstdlife="n/a","n/a",IF(AZ$3&gt;(A7taxstdlife+$E567),(('PTRM input'!$N$149+'PTRM input'!$N$115)*$N$7)-SUM($N567:AY567),(('PTRM input'!$N$149+'PTRM input'!$N$115)*$N$7)/A7taxstdlife))</f>
        <v>0</v>
      </c>
      <c r="BA567" s="592">
        <f>IF(A7taxstdlife="n/a","n/a",IF(BA$3&gt;(A7taxstdlife+$E567),(('PTRM input'!$N$149+'PTRM input'!$N$115)*$N$7)-SUM($N567:AZ567),(('PTRM input'!$N$149+'PTRM input'!$N$115)*$N$7)/A7taxstdlife))</f>
        <v>0</v>
      </c>
      <c r="BB567" s="592">
        <f>IF(A7taxstdlife="n/a","n/a",IF(BB$3&gt;(A7taxstdlife+$E567),(('PTRM input'!$N$149+'PTRM input'!$N$115)*$N$7)-SUM($N567:BA567),(('PTRM input'!$N$149+'PTRM input'!$N$115)*$N$7)/A7taxstdlife))</f>
        <v>0</v>
      </c>
      <c r="BC567" s="592">
        <f>IF(A7taxstdlife="n/a","n/a",IF(BC$3&gt;(A7taxstdlife+$E567),(('PTRM input'!$N$149+'PTRM input'!$N$115)*$N$7)-SUM($N567:BB567),(('PTRM input'!$N$149+'PTRM input'!$N$115)*$N$7)/A7taxstdlife))</f>
        <v>0</v>
      </c>
      <c r="BD567" s="592">
        <f>IF(A7taxstdlife="n/a","n/a",IF(BD$3&gt;(A7taxstdlife+$E567),(('PTRM input'!$N$149+'PTRM input'!$N$115)*$N$7)-SUM($N567:BC567),(('PTRM input'!$N$149+'PTRM input'!$N$115)*$N$7)/A7taxstdlife))</f>
        <v>0</v>
      </c>
      <c r="BE567" s="592">
        <f>IF(A7taxstdlife="n/a","n/a",IF(BE$3&gt;(A7taxstdlife+$E567),(('PTRM input'!$N$149+'PTRM input'!$N$115)*$N$7)-SUM($N567:BD567),(('PTRM input'!$N$149+'PTRM input'!$N$115)*$N$7)/A7taxstdlife))</f>
        <v>0</v>
      </c>
      <c r="BF567" s="592">
        <f>IF(A7taxstdlife="n/a","n/a",IF(BF$3&gt;(A7taxstdlife+$E567),(('PTRM input'!$N$149+'PTRM input'!$N$115)*$N$7)-SUM($N567:BE567),(('PTRM input'!$N$149+'PTRM input'!$N$115)*$N$7)/A7taxstdlife))</f>
        <v>0</v>
      </c>
      <c r="BG567" s="592">
        <f>IF(A7taxstdlife="n/a","n/a",IF(BG$3&gt;(A7taxstdlife+$E567),(('PTRM input'!$N$149+'PTRM input'!$N$115)*$N$7)-SUM($N567:BF567),(('PTRM input'!$N$149+'PTRM input'!$N$115)*$N$7)/A7taxstdlife))</f>
        <v>0</v>
      </c>
      <c r="BH567" s="592">
        <f>IF(A7taxstdlife="n/a","n/a",IF(BH$3&gt;(A7taxstdlife+$E567),(('PTRM input'!$N$149+'PTRM input'!$N$115)*$N$7)-SUM($N567:BG567),(('PTRM input'!$N$149+'PTRM input'!$N$115)*$N$7)/A7taxstdlife))</f>
        <v>0</v>
      </c>
      <c r="BI567" s="592">
        <f>IF(A7taxstdlife="n/a","n/a",IF(BI$3&gt;(A7taxstdlife+$E567),(('PTRM input'!$N$149+'PTRM input'!$N$115)*$N$7)-SUM($N567:BH567),(('PTRM input'!$N$149+'PTRM input'!$N$115)*$N$7)/A7taxstdlife))</f>
        <v>0</v>
      </c>
      <c r="BJ567" s="237"/>
      <c r="BK567" s="237"/>
      <c r="BL567" s="237"/>
      <c r="BM567" s="237"/>
    </row>
    <row r="568" spans="1:65" s="4" customFormat="1" ht="12.75" customHeight="1" outlineLevel="2">
      <c r="A568" s="237"/>
      <c r="B568" s="237"/>
      <c r="C568" s="597"/>
      <c r="D568" s="930"/>
      <c r="E568" s="167">
        <v>9</v>
      </c>
      <c r="F568" s="34"/>
      <c r="G568" s="184"/>
      <c r="H568" s="186"/>
      <c r="I568" s="186"/>
      <c r="J568" s="186"/>
      <c r="K568" s="186"/>
      <c r="L568" s="186"/>
      <c r="M568" s="186"/>
      <c r="N568" s="186"/>
      <c r="O568" s="185"/>
      <c r="P568" s="105">
        <f>IF(A7taxstdlife="n/a","n/a",IF(P$3&gt;(A7taxstdlife+$E568),(('PTRM input'!$O$149+'PTRM input'!$O$115)*$O$7)-SUM($O568:O568),(('PTRM input'!$O$149+'PTRM input'!$O$115)*$O$7)/A7taxstdlife))</f>
        <v>0</v>
      </c>
      <c r="Q568" s="592">
        <f>IF(A7taxstdlife="n/a","n/a",IF(Q$3&gt;(A7taxstdlife+$E568),(('PTRM input'!$O$149+'PTRM input'!$O$115)*$O$7)-SUM($O568:P568),(('PTRM input'!$O$149+'PTRM input'!$O$115)*$O$7)/A7taxstdlife))</f>
        <v>0</v>
      </c>
      <c r="R568" s="592">
        <f>IF(A7taxstdlife="n/a","n/a",IF(R$3&gt;(A7taxstdlife+$E568),(('PTRM input'!$O$149+'PTRM input'!$O$115)*$O$7)-SUM($O568:Q568),(('PTRM input'!$O$149+'PTRM input'!$O$115)*$O$7)/A7taxstdlife))</f>
        <v>0</v>
      </c>
      <c r="S568" s="592">
        <f>IF(A7taxstdlife="n/a","n/a",IF(S$3&gt;(A7taxstdlife+$E568),(('PTRM input'!$O$149+'PTRM input'!$O$115)*$O$7)-SUM($O568:R568),(('PTRM input'!$O$149+'PTRM input'!$O$115)*$O$7)/A7taxstdlife))</f>
        <v>0</v>
      </c>
      <c r="T568" s="592">
        <f>IF(A7taxstdlife="n/a","n/a",IF(T$3&gt;(A7taxstdlife+$E568),(('PTRM input'!$O$149+'PTRM input'!$O$115)*$O$7)-SUM($O568:S568),(('PTRM input'!$O$149+'PTRM input'!$O$115)*$O$7)/A7taxstdlife))</f>
        <v>0</v>
      </c>
      <c r="U568" s="592">
        <f>IF(A7taxstdlife="n/a","n/a",IF(U$3&gt;(A7taxstdlife+$E568),(('PTRM input'!$O$149+'PTRM input'!$O$115)*$O$7)-SUM($O568:T568),(('PTRM input'!$O$149+'PTRM input'!$O$115)*$O$7)/A7taxstdlife))</f>
        <v>0</v>
      </c>
      <c r="V568" s="592">
        <f>IF(A7taxstdlife="n/a","n/a",IF(V$3&gt;(A7taxstdlife+$E568),(('PTRM input'!$O$149+'PTRM input'!$O$115)*$O$7)-SUM($O568:U568),(('PTRM input'!$O$149+'PTRM input'!$O$115)*$O$7)/A7taxstdlife))</f>
        <v>0</v>
      </c>
      <c r="W568" s="592">
        <f>IF(A7taxstdlife="n/a","n/a",IF(W$3&gt;(A7taxstdlife+$E568),(('PTRM input'!$O$149+'PTRM input'!$O$115)*$O$7)-SUM($O568:V568),(('PTRM input'!$O$149+'PTRM input'!$O$115)*$O$7)/A7taxstdlife))</f>
        <v>0</v>
      </c>
      <c r="X568" s="592">
        <f>IF(A7taxstdlife="n/a","n/a",IF(X$3&gt;(A7taxstdlife+$E568),(('PTRM input'!$O$149+'PTRM input'!$O$115)*$O$7)-SUM($O568:W568),(('PTRM input'!$O$149+'PTRM input'!$O$115)*$O$7)/A7taxstdlife))</f>
        <v>0</v>
      </c>
      <c r="Y568" s="592">
        <f>IF(A7taxstdlife="n/a","n/a",IF(Y$3&gt;(A7taxstdlife+$E568),(('PTRM input'!$O$149+'PTRM input'!$O$115)*$O$7)-SUM($O568:X568),(('PTRM input'!$O$149+'PTRM input'!$O$115)*$O$7)/A7taxstdlife))</f>
        <v>0</v>
      </c>
      <c r="Z568" s="592">
        <f>IF(A7taxstdlife="n/a","n/a",IF(Z$3&gt;(A7taxstdlife+$E568),(('PTRM input'!$O$149+'PTRM input'!$O$115)*$O$7)-SUM($O568:Y568),(('PTRM input'!$O$149+'PTRM input'!$O$115)*$O$7)/A7taxstdlife))</f>
        <v>0</v>
      </c>
      <c r="AA568" s="592">
        <f>IF(A7taxstdlife="n/a","n/a",IF(AA$3&gt;(A7taxstdlife+$E568),(('PTRM input'!$O$149+'PTRM input'!$O$115)*$O$7)-SUM($O568:Z568),(('PTRM input'!$O$149+'PTRM input'!$O$115)*$O$7)/A7taxstdlife))</f>
        <v>0</v>
      </c>
      <c r="AB568" s="592">
        <f>IF(A7taxstdlife="n/a","n/a",IF(AB$3&gt;(A7taxstdlife+$E568),(('PTRM input'!$O$149+'PTRM input'!$O$115)*$O$7)-SUM($O568:AA568),(('PTRM input'!$O$149+'PTRM input'!$O$115)*$O$7)/A7taxstdlife))</f>
        <v>0</v>
      </c>
      <c r="AC568" s="592">
        <f>IF(A7taxstdlife="n/a","n/a",IF(AC$3&gt;(A7taxstdlife+$E568),(('PTRM input'!$O$149+'PTRM input'!$O$115)*$O$7)-SUM($O568:AB568),(('PTRM input'!$O$149+'PTRM input'!$O$115)*$O$7)/A7taxstdlife))</f>
        <v>0</v>
      </c>
      <c r="AD568" s="592">
        <f>IF(A7taxstdlife="n/a","n/a",IF(AD$3&gt;(A7taxstdlife+$E568),(('PTRM input'!$O$149+'PTRM input'!$O$115)*$O$7)-SUM($O568:AC568),(('PTRM input'!$O$149+'PTRM input'!$O$115)*$O$7)/A7taxstdlife))</f>
        <v>0</v>
      </c>
      <c r="AE568" s="592">
        <f>IF(A7taxstdlife="n/a","n/a",IF(AE$3&gt;(A7taxstdlife+$E568),(('PTRM input'!$O$149+'PTRM input'!$O$115)*$O$7)-SUM($O568:AD568),(('PTRM input'!$O$149+'PTRM input'!$O$115)*$O$7)/A7taxstdlife))</f>
        <v>0</v>
      </c>
      <c r="AF568" s="592">
        <f>IF(A7taxstdlife="n/a","n/a",IF(AF$3&gt;(A7taxstdlife+$E568),(('PTRM input'!$O$149+'PTRM input'!$O$115)*$O$7)-SUM($O568:AE568),(('PTRM input'!$O$149+'PTRM input'!$O$115)*$O$7)/A7taxstdlife))</f>
        <v>0</v>
      </c>
      <c r="AG568" s="592">
        <f>IF(A7taxstdlife="n/a","n/a",IF(AG$3&gt;(A7taxstdlife+$E568),(('PTRM input'!$O$149+'PTRM input'!$O$115)*$O$7)-SUM($O568:AF568),(('PTRM input'!$O$149+'PTRM input'!$O$115)*$O$7)/A7taxstdlife))</f>
        <v>0</v>
      </c>
      <c r="AH568" s="592">
        <f>IF(A7taxstdlife="n/a","n/a",IF(AH$3&gt;(A7taxstdlife+$E568),(('PTRM input'!$O$149+'PTRM input'!$O$115)*$O$7)-SUM($O568:AG568),(('PTRM input'!$O$149+'PTRM input'!$O$115)*$O$7)/A7taxstdlife))</f>
        <v>0</v>
      </c>
      <c r="AI568" s="592">
        <f>IF(A7taxstdlife="n/a","n/a",IF(AI$3&gt;(A7taxstdlife+$E568),(('PTRM input'!$O$149+'PTRM input'!$O$115)*$O$7)-SUM($O568:AH568),(('PTRM input'!$O$149+'PTRM input'!$O$115)*$O$7)/A7taxstdlife))</f>
        <v>0</v>
      </c>
      <c r="AJ568" s="592">
        <f>IF(A7taxstdlife="n/a","n/a",IF(AJ$3&gt;(A7taxstdlife+$E568),(('PTRM input'!$O$149+'PTRM input'!$O$115)*$O$7)-SUM($O568:AI568),(('PTRM input'!$O$149+'PTRM input'!$O$115)*$O$7)/A7taxstdlife))</f>
        <v>0</v>
      </c>
      <c r="AK568" s="592">
        <f>IF(A7taxstdlife="n/a","n/a",IF(AK$3&gt;(A7taxstdlife+$E568),(('PTRM input'!$O$149+'PTRM input'!$O$115)*$O$7)-SUM($O568:AJ568),(('PTRM input'!$O$149+'PTRM input'!$O$115)*$O$7)/A7taxstdlife))</f>
        <v>0</v>
      </c>
      <c r="AL568" s="592">
        <f>IF(A7taxstdlife="n/a","n/a",IF(AL$3&gt;(A7taxstdlife+$E568),(('PTRM input'!$O$149+'PTRM input'!$O$115)*$O$7)-SUM($O568:AK568),(('PTRM input'!$O$149+'PTRM input'!$O$115)*$O$7)/A7taxstdlife))</f>
        <v>0</v>
      </c>
      <c r="AM568" s="592">
        <f>IF(A7taxstdlife="n/a","n/a",IF(AM$3&gt;(A7taxstdlife+$E568),(('PTRM input'!$O$149+'PTRM input'!$O$115)*$O$7)-SUM($O568:AL568),(('PTRM input'!$O$149+'PTRM input'!$O$115)*$O$7)/A7taxstdlife))</f>
        <v>0</v>
      </c>
      <c r="AN568" s="592">
        <f>IF(A7taxstdlife="n/a","n/a",IF(AN$3&gt;(A7taxstdlife+$E568),(('PTRM input'!$O$149+'PTRM input'!$O$115)*$O$7)-SUM($O568:AM568),(('PTRM input'!$O$149+'PTRM input'!$O$115)*$O$7)/A7taxstdlife))</f>
        <v>0</v>
      </c>
      <c r="AO568" s="592">
        <f>IF(A7taxstdlife="n/a","n/a",IF(AO$3&gt;(A7taxstdlife+$E568),(('PTRM input'!$O$149+'PTRM input'!$O$115)*$O$7)-SUM($O568:AN568),(('PTRM input'!$O$149+'PTRM input'!$O$115)*$O$7)/A7taxstdlife))</f>
        <v>0</v>
      </c>
      <c r="AP568" s="592">
        <f>IF(A7taxstdlife="n/a","n/a",IF(AP$3&gt;(A7taxstdlife+$E568),(('PTRM input'!$O$149+'PTRM input'!$O$115)*$O$7)-SUM($O568:AO568),(('PTRM input'!$O$149+'PTRM input'!$O$115)*$O$7)/A7taxstdlife))</f>
        <v>0</v>
      </c>
      <c r="AQ568" s="592">
        <f>IF(A7taxstdlife="n/a","n/a",IF(AQ$3&gt;(A7taxstdlife+$E568),(('PTRM input'!$O$149+'PTRM input'!$O$115)*$O$7)-SUM($O568:AP568),(('PTRM input'!$O$149+'PTRM input'!$O$115)*$O$7)/A7taxstdlife))</f>
        <v>0</v>
      </c>
      <c r="AR568" s="592">
        <f>IF(A7taxstdlife="n/a","n/a",IF(AR$3&gt;(A7taxstdlife+$E568),(('PTRM input'!$O$149+'PTRM input'!$O$115)*$O$7)-SUM($O568:AQ568),(('PTRM input'!$O$149+'PTRM input'!$O$115)*$O$7)/A7taxstdlife))</f>
        <v>0</v>
      </c>
      <c r="AS568" s="592">
        <f>IF(A7taxstdlife="n/a","n/a",IF(AS$3&gt;(A7taxstdlife+$E568),(('PTRM input'!$O$149+'PTRM input'!$O$115)*$O$7)-SUM($O568:AR568),(('PTRM input'!$O$149+'PTRM input'!$O$115)*$O$7)/A7taxstdlife))</f>
        <v>0</v>
      </c>
      <c r="AT568" s="592">
        <f>IF(A7taxstdlife="n/a","n/a",IF(AT$3&gt;(A7taxstdlife+$E568),(('PTRM input'!$O$149+'PTRM input'!$O$115)*$O$7)-SUM($O568:AS568),(('PTRM input'!$O$149+'PTRM input'!$O$115)*$O$7)/A7taxstdlife))</f>
        <v>0</v>
      </c>
      <c r="AU568" s="592">
        <f>IF(A7taxstdlife="n/a","n/a",IF(AU$3&gt;(A7taxstdlife+$E568),(('PTRM input'!$O$149+'PTRM input'!$O$115)*$O$7)-SUM($O568:AT568),(('PTRM input'!$O$149+'PTRM input'!$O$115)*$O$7)/A7taxstdlife))</f>
        <v>0</v>
      </c>
      <c r="AV568" s="592">
        <f>IF(A7taxstdlife="n/a","n/a",IF(AV$3&gt;(A7taxstdlife+$E568),(('PTRM input'!$O$149+'PTRM input'!$O$115)*$O$7)-SUM($O568:AU568),(('PTRM input'!$O$149+'PTRM input'!$O$115)*$O$7)/A7taxstdlife))</f>
        <v>0</v>
      </c>
      <c r="AW568" s="592">
        <f>IF(A7taxstdlife="n/a","n/a",IF(AW$3&gt;(A7taxstdlife+$E568),(('PTRM input'!$O$149+'PTRM input'!$O$115)*$O$7)-SUM($O568:AV568),(('PTRM input'!$O$149+'PTRM input'!$O$115)*$O$7)/A7taxstdlife))</f>
        <v>0</v>
      </c>
      <c r="AX568" s="592">
        <f>IF(A7taxstdlife="n/a","n/a",IF(AX$3&gt;(A7taxstdlife+$E568),(('PTRM input'!$O$149+'PTRM input'!$O$115)*$O$7)-SUM($O568:AW568),(('PTRM input'!$O$149+'PTRM input'!$O$115)*$O$7)/A7taxstdlife))</f>
        <v>0</v>
      </c>
      <c r="AY568" s="592">
        <f>IF(A7taxstdlife="n/a","n/a",IF(AY$3&gt;(A7taxstdlife+$E568),(('PTRM input'!$O$149+'PTRM input'!$O$115)*$O$7)-SUM($O568:AX568),(('PTRM input'!$O$149+'PTRM input'!$O$115)*$O$7)/A7taxstdlife))</f>
        <v>0</v>
      </c>
      <c r="AZ568" s="592">
        <f>IF(A7taxstdlife="n/a","n/a",IF(AZ$3&gt;(A7taxstdlife+$E568),(('PTRM input'!$O$149+'PTRM input'!$O$115)*$O$7)-SUM($O568:AY568),(('PTRM input'!$O$149+'PTRM input'!$O$115)*$O$7)/A7taxstdlife))</f>
        <v>0</v>
      </c>
      <c r="BA568" s="592">
        <f>IF(A7taxstdlife="n/a","n/a",IF(BA$3&gt;(A7taxstdlife+$E568),(('PTRM input'!$O$149+'PTRM input'!$O$115)*$O$7)-SUM($O568:AZ568),(('PTRM input'!$O$149+'PTRM input'!$O$115)*$O$7)/A7taxstdlife))</f>
        <v>0</v>
      </c>
      <c r="BB568" s="592">
        <f>IF(A7taxstdlife="n/a","n/a",IF(BB$3&gt;(A7taxstdlife+$E568),(('PTRM input'!$O$149+'PTRM input'!$O$115)*$O$7)-SUM($O568:BA568),(('PTRM input'!$O$149+'PTRM input'!$O$115)*$O$7)/A7taxstdlife))</f>
        <v>0</v>
      </c>
      <c r="BC568" s="592">
        <f>IF(A7taxstdlife="n/a","n/a",IF(BC$3&gt;(A7taxstdlife+$E568),(('PTRM input'!$O$149+'PTRM input'!$O$115)*$O$7)-SUM($O568:BB568),(('PTRM input'!$O$149+'PTRM input'!$O$115)*$O$7)/A7taxstdlife))</f>
        <v>0</v>
      </c>
      <c r="BD568" s="592">
        <f>IF(A7taxstdlife="n/a","n/a",IF(BD$3&gt;(A7taxstdlife+$E568),(('PTRM input'!$O$149+'PTRM input'!$O$115)*$O$7)-SUM($O568:BC568),(('PTRM input'!$O$149+'PTRM input'!$O$115)*$O$7)/A7taxstdlife))</f>
        <v>0</v>
      </c>
      <c r="BE568" s="592">
        <f>IF(A7taxstdlife="n/a","n/a",IF(BE$3&gt;(A7taxstdlife+$E568),(('PTRM input'!$O$149+'PTRM input'!$O$115)*$O$7)-SUM($O568:BD568),(('PTRM input'!$O$149+'PTRM input'!$O$115)*$O$7)/A7taxstdlife))</f>
        <v>0</v>
      </c>
      <c r="BF568" s="592">
        <f>IF(A7taxstdlife="n/a","n/a",IF(BF$3&gt;(A7taxstdlife+$E568),(('PTRM input'!$O$149+'PTRM input'!$O$115)*$O$7)-SUM($O568:BE568),(('PTRM input'!$O$149+'PTRM input'!$O$115)*$O$7)/A7taxstdlife))</f>
        <v>0</v>
      </c>
      <c r="BG568" s="592">
        <f>IF(A7taxstdlife="n/a","n/a",IF(BG$3&gt;(A7taxstdlife+$E568),(('PTRM input'!$O$149+'PTRM input'!$O$115)*$O$7)-SUM($O568:BF568),(('PTRM input'!$O$149+'PTRM input'!$O$115)*$O$7)/A7taxstdlife))</f>
        <v>0</v>
      </c>
      <c r="BH568" s="592">
        <f>IF(A7taxstdlife="n/a","n/a",IF(BH$3&gt;(A7taxstdlife+$E568),(('PTRM input'!$O$149+'PTRM input'!$O$115)*$O$7)-SUM($O568:BG568),(('PTRM input'!$O$149+'PTRM input'!$O$115)*$O$7)/A7taxstdlife))</f>
        <v>0</v>
      </c>
      <c r="BI568" s="592">
        <f>IF(A7taxstdlife="n/a","n/a",IF(BI$3&gt;(A7taxstdlife+$E568),(('PTRM input'!$O$149+'PTRM input'!$O$115)*$O$7)-SUM($O568:BH568),(('PTRM input'!$O$149+'PTRM input'!$O$115)*$O$7)/A7taxstdlife))</f>
        <v>0</v>
      </c>
      <c r="BJ568" s="237"/>
      <c r="BK568" s="237"/>
      <c r="BL568" s="237"/>
      <c r="BM568" s="237"/>
    </row>
    <row r="569" spans="1:65" s="4" customFormat="1" ht="12.75" customHeight="1" outlineLevel="2">
      <c r="A569" s="237"/>
      <c r="B569" s="237"/>
      <c r="C569" s="597"/>
      <c r="D569" s="930"/>
      <c r="E569" s="168">
        <v>10</v>
      </c>
      <c r="F569" s="34"/>
      <c r="G569" s="184"/>
      <c r="H569" s="186"/>
      <c r="I569" s="186"/>
      <c r="J569" s="186"/>
      <c r="K569" s="186"/>
      <c r="L569" s="186"/>
      <c r="M569" s="186"/>
      <c r="N569" s="186"/>
      <c r="O569" s="186"/>
      <c r="P569" s="185"/>
      <c r="Q569" s="592">
        <f>IF(A7taxstdlife="n/a","n/a",IF(Q$3&gt;(A7taxstdlife+$E569),(('PTRM input'!$P$149+'PTRM input'!$P$115)*$P$7)-SUM($P569:P569),(('PTRM input'!$P$149+'PTRM input'!$P$115)*$P$7)/A7taxstdlife))</f>
        <v>0</v>
      </c>
      <c r="R569" s="592">
        <f>IF(A7taxstdlife="n/a","n/a",IF(R$3&gt;(A7taxstdlife+$E569),(('PTRM input'!$P$149+'PTRM input'!$P$115)*$P$7)-SUM($P569:Q569),(('PTRM input'!$P$149+'PTRM input'!$P$115)*$P$7)/A7taxstdlife))</f>
        <v>0</v>
      </c>
      <c r="S569" s="592">
        <f>IF(A7taxstdlife="n/a","n/a",IF(S$3&gt;(A7taxstdlife+$E569),(('PTRM input'!$P$149+'PTRM input'!$P$115)*$P$7)-SUM($P569:R569),(('PTRM input'!$P$149+'PTRM input'!$P$115)*$P$7)/A7taxstdlife))</f>
        <v>0</v>
      </c>
      <c r="T569" s="592">
        <f>IF(A7taxstdlife="n/a","n/a",IF(T$3&gt;(A7taxstdlife+$E569),(('PTRM input'!$P$149+'PTRM input'!$P$115)*$P$7)-SUM($P569:S569),(('PTRM input'!$P$149+'PTRM input'!$P$115)*$P$7)/A7taxstdlife))</f>
        <v>0</v>
      </c>
      <c r="U569" s="592">
        <f>IF(A7taxstdlife="n/a","n/a",IF(U$3&gt;(A7taxstdlife+$E569),(('PTRM input'!$P$149+'PTRM input'!$P$115)*$P$7)-SUM($P569:T569),(('PTRM input'!$P$149+'PTRM input'!$P$115)*$P$7)/A7taxstdlife))</f>
        <v>0</v>
      </c>
      <c r="V569" s="592">
        <f>IF(A7taxstdlife="n/a","n/a",IF(V$3&gt;(A7taxstdlife+$E569),(('PTRM input'!$P$149+'PTRM input'!$P$115)*$P$7)-SUM($P569:U569),(('PTRM input'!$P$149+'PTRM input'!$P$115)*$P$7)/A7taxstdlife))</f>
        <v>0</v>
      </c>
      <c r="W569" s="592">
        <f>IF(A7taxstdlife="n/a","n/a",IF(W$3&gt;(A7taxstdlife+$E569),(('PTRM input'!$P$149+'PTRM input'!$P$115)*$P$7)-SUM($P569:V569),(('PTRM input'!$P$149+'PTRM input'!$P$115)*$P$7)/A7taxstdlife))</f>
        <v>0</v>
      </c>
      <c r="X569" s="592">
        <f>IF(A7taxstdlife="n/a","n/a",IF(X$3&gt;(A7taxstdlife+$E569),(('PTRM input'!$P$149+'PTRM input'!$P$115)*$P$7)-SUM($P569:W569),(('PTRM input'!$P$149+'PTRM input'!$P$115)*$P$7)/A7taxstdlife))</f>
        <v>0</v>
      </c>
      <c r="Y569" s="592">
        <f>IF(A7taxstdlife="n/a","n/a",IF(Y$3&gt;(A7taxstdlife+$E569),(('PTRM input'!$P$149+'PTRM input'!$P$115)*$P$7)-SUM($P569:X569),(('PTRM input'!$P$149+'PTRM input'!$P$115)*$P$7)/A7taxstdlife))</f>
        <v>0</v>
      </c>
      <c r="Z569" s="592">
        <f>IF(A7taxstdlife="n/a","n/a",IF(Z$3&gt;(A7taxstdlife+$E569),(('PTRM input'!$P$149+'PTRM input'!$P$115)*$P$7)-SUM($P569:Y569),(('PTRM input'!$P$149+'PTRM input'!$P$115)*$P$7)/A7taxstdlife))</f>
        <v>0</v>
      </c>
      <c r="AA569" s="592">
        <f>IF(A7taxstdlife="n/a","n/a",IF(AA$3&gt;(A7taxstdlife+$E569),(('PTRM input'!$P$149+'PTRM input'!$P$115)*$P$7)-SUM($P569:Z569),(('PTRM input'!$P$149+'PTRM input'!$P$115)*$P$7)/A7taxstdlife))</f>
        <v>0</v>
      </c>
      <c r="AB569" s="592">
        <f>IF(A7taxstdlife="n/a","n/a",IF(AB$3&gt;(A7taxstdlife+$E569),(('PTRM input'!$P$149+'PTRM input'!$P$115)*$P$7)-SUM($P569:AA569),(('PTRM input'!$P$149+'PTRM input'!$P$115)*$P$7)/A7taxstdlife))</f>
        <v>0</v>
      </c>
      <c r="AC569" s="592">
        <f>IF(A7taxstdlife="n/a","n/a",IF(AC$3&gt;(A7taxstdlife+$E569),(('PTRM input'!$P$149+'PTRM input'!$P$115)*$P$7)-SUM($P569:AB569),(('PTRM input'!$P$149+'PTRM input'!$P$115)*$P$7)/A7taxstdlife))</f>
        <v>0</v>
      </c>
      <c r="AD569" s="592">
        <f>IF(A7taxstdlife="n/a","n/a",IF(AD$3&gt;(A7taxstdlife+$E569),(('PTRM input'!$P$149+'PTRM input'!$P$115)*$P$7)-SUM($P569:AC569),(('PTRM input'!$P$149+'PTRM input'!$P$115)*$P$7)/A7taxstdlife))</f>
        <v>0</v>
      </c>
      <c r="AE569" s="592">
        <f>IF(A7taxstdlife="n/a","n/a",IF(AE$3&gt;(A7taxstdlife+$E569),(('PTRM input'!$P$149+'PTRM input'!$P$115)*$P$7)-SUM($P569:AD569),(('PTRM input'!$P$149+'PTRM input'!$P$115)*$P$7)/A7taxstdlife))</f>
        <v>0</v>
      </c>
      <c r="AF569" s="592">
        <f>IF(A7taxstdlife="n/a","n/a",IF(AF$3&gt;(A7taxstdlife+$E569),(('PTRM input'!$P$149+'PTRM input'!$P$115)*$P$7)-SUM($P569:AE569),(('PTRM input'!$P$149+'PTRM input'!$P$115)*$P$7)/A7taxstdlife))</f>
        <v>0</v>
      </c>
      <c r="AG569" s="592">
        <f>IF(A7taxstdlife="n/a","n/a",IF(AG$3&gt;(A7taxstdlife+$E569),(('PTRM input'!$P$149+'PTRM input'!$P$115)*$P$7)-SUM($P569:AF569),(('PTRM input'!$P$149+'PTRM input'!$P$115)*$P$7)/A7taxstdlife))</f>
        <v>0</v>
      </c>
      <c r="AH569" s="592">
        <f>IF(A7taxstdlife="n/a","n/a",IF(AH$3&gt;(A7taxstdlife+$E569),(('PTRM input'!$P$149+'PTRM input'!$P$115)*$P$7)-SUM($P569:AG569),(('PTRM input'!$P$149+'PTRM input'!$P$115)*$P$7)/A7taxstdlife))</f>
        <v>0</v>
      </c>
      <c r="AI569" s="592">
        <f>IF(A7taxstdlife="n/a","n/a",IF(AI$3&gt;(A7taxstdlife+$E569),(('PTRM input'!$P$149+'PTRM input'!$P$115)*$P$7)-SUM($P569:AH569),(('PTRM input'!$P$149+'PTRM input'!$P$115)*$P$7)/A7taxstdlife))</f>
        <v>0</v>
      </c>
      <c r="AJ569" s="592">
        <f>IF(A7taxstdlife="n/a","n/a",IF(AJ$3&gt;(A7taxstdlife+$E569),(('PTRM input'!$P$149+'PTRM input'!$P$115)*$P$7)-SUM($P569:AI569),(('PTRM input'!$P$149+'PTRM input'!$P$115)*$P$7)/A7taxstdlife))</f>
        <v>0</v>
      </c>
      <c r="AK569" s="592">
        <f>IF(A7taxstdlife="n/a","n/a",IF(AK$3&gt;(A7taxstdlife+$E569),(('PTRM input'!$P$149+'PTRM input'!$P$115)*$P$7)-SUM($P569:AJ569),(('PTRM input'!$P$149+'PTRM input'!$P$115)*$P$7)/A7taxstdlife))</f>
        <v>0</v>
      </c>
      <c r="AL569" s="592">
        <f>IF(A7taxstdlife="n/a","n/a",IF(AL$3&gt;(A7taxstdlife+$E569),(('PTRM input'!$P$149+'PTRM input'!$P$115)*$P$7)-SUM($P569:AK569),(('PTRM input'!$P$149+'PTRM input'!$P$115)*$P$7)/A7taxstdlife))</f>
        <v>0</v>
      </c>
      <c r="AM569" s="592">
        <f>IF(A7taxstdlife="n/a","n/a",IF(AM$3&gt;(A7taxstdlife+$E569),(('PTRM input'!$P$149+'PTRM input'!$P$115)*$P$7)-SUM($P569:AL569),(('PTRM input'!$P$149+'PTRM input'!$P$115)*$P$7)/A7taxstdlife))</f>
        <v>0</v>
      </c>
      <c r="AN569" s="592">
        <f>IF(A7taxstdlife="n/a","n/a",IF(AN$3&gt;(A7taxstdlife+$E569),(('PTRM input'!$P$149+'PTRM input'!$P$115)*$P$7)-SUM($P569:AM569),(('PTRM input'!$P$149+'PTRM input'!$P$115)*$P$7)/A7taxstdlife))</f>
        <v>0</v>
      </c>
      <c r="AO569" s="592">
        <f>IF(A7taxstdlife="n/a","n/a",IF(AO$3&gt;(A7taxstdlife+$E569),(('PTRM input'!$P$149+'PTRM input'!$P$115)*$P$7)-SUM($P569:AN569),(('PTRM input'!$P$149+'PTRM input'!$P$115)*$P$7)/A7taxstdlife))</f>
        <v>0</v>
      </c>
      <c r="AP569" s="592">
        <f>IF(A7taxstdlife="n/a","n/a",IF(AP$3&gt;(A7taxstdlife+$E569),(('PTRM input'!$P$149+'PTRM input'!$P$115)*$P$7)-SUM($P569:AO569),(('PTRM input'!$P$149+'PTRM input'!$P$115)*$P$7)/A7taxstdlife))</f>
        <v>0</v>
      </c>
      <c r="AQ569" s="592">
        <f>IF(A7taxstdlife="n/a","n/a",IF(AQ$3&gt;(A7taxstdlife+$E569),(('PTRM input'!$P$149+'PTRM input'!$P$115)*$P$7)-SUM($P569:AP569),(('PTRM input'!$P$149+'PTRM input'!$P$115)*$P$7)/A7taxstdlife))</f>
        <v>0</v>
      </c>
      <c r="AR569" s="592">
        <f>IF(A7taxstdlife="n/a","n/a",IF(AR$3&gt;(A7taxstdlife+$E569),(('PTRM input'!$P$149+'PTRM input'!$P$115)*$P$7)-SUM($P569:AQ569),(('PTRM input'!$P$149+'PTRM input'!$P$115)*$P$7)/A7taxstdlife))</f>
        <v>0</v>
      </c>
      <c r="AS569" s="592">
        <f>IF(A7taxstdlife="n/a","n/a",IF(AS$3&gt;(A7taxstdlife+$E569),(('PTRM input'!$P$149+'PTRM input'!$P$115)*$P$7)-SUM($P569:AR569),(('PTRM input'!$P$149+'PTRM input'!$P$115)*$P$7)/A7taxstdlife))</f>
        <v>0</v>
      </c>
      <c r="AT569" s="592">
        <f>IF(A7taxstdlife="n/a","n/a",IF(AT$3&gt;(A7taxstdlife+$E569),(('PTRM input'!$P$149+'PTRM input'!$P$115)*$P$7)-SUM($P569:AS569),(('PTRM input'!$P$149+'PTRM input'!$P$115)*$P$7)/A7taxstdlife))</f>
        <v>0</v>
      </c>
      <c r="AU569" s="592">
        <f>IF(A7taxstdlife="n/a","n/a",IF(AU$3&gt;(A7taxstdlife+$E569),(('PTRM input'!$P$149+'PTRM input'!$P$115)*$P$7)-SUM($P569:AT569),(('PTRM input'!$P$149+'PTRM input'!$P$115)*$P$7)/A7taxstdlife))</f>
        <v>0</v>
      </c>
      <c r="AV569" s="592">
        <f>IF(A7taxstdlife="n/a","n/a",IF(AV$3&gt;(A7taxstdlife+$E569),(('PTRM input'!$P$149+'PTRM input'!$P$115)*$P$7)-SUM($P569:AU569),(('PTRM input'!$P$149+'PTRM input'!$P$115)*$P$7)/A7taxstdlife))</f>
        <v>0</v>
      </c>
      <c r="AW569" s="592">
        <f>IF(A7taxstdlife="n/a","n/a",IF(AW$3&gt;(A7taxstdlife+$E569),(('PTRM input'!$P$149+'PTRM input'!$P$115)*$P$7)-SUM($P569:AV569),(('PTRM input'!$P$149+'PTRM input'!$P$115)*$P$7)/A7taxstdlife))</f>
        <v>0</v>
      </c>
      <c r="AX569" s="592">
        <f>IF(A7taxstdlife="n/a","n/a",IF(AX$3&gt;(A7taxstdlife+$E569),(('PTRM input'!$P$149+'PTRM input'!$P$115)*$P$7)-SUM($P569:AW569),(('PTRM input'!$P$149+'PTRM input'!$P$115)*$P$7)/A7taxstdlife))</f>
        <v>0</v>
      </c>
      <c r="AY569" s="592">
        <f>IF(A7taxstdlife="n/a","n/a",IF(AY$3&gt;(A7taxstdlife+$E569),(('PTRM input'!$P$149+'PTRM input'!$P$115)*$P$7)-SUM($P569:AX569),(('PTRM input'!$P$149+'PTRM input'!$P$115)*$P$7)/A7taxstdlife))</f>
        <v>0</v>
      </c>
      <c r="AZ569" s="592">
        <f>IF(A7taxstdlife="n/a","n/a",IF(AZ$3&gt;(A7taxstdlife+$E569),(('PTRM input'!$P$149+'PTRM input'!$P$115)*$P$7)-SUM($P569:AY569),(('PTRM input'!$P$149+'PTRM input'!$P$115)*$P$7)/A7taxstdlife))</f>
        <v>0</v>
      </c>
      <c r="BA569" s="592">
        <f>IF(A7taxstdlife="n/a","n/a",IF(BA$3&gt;(A7taxstdlife+$E569),(('PTRM input'!$P$149+'PTRM input'!$P$115)*$P$7)-SUM($P569:AZ569),(('PTRM input'!$P$149+'PTRM input'!$P$115)*$P$7)/A7taxstdlife))</f>
        <v>0</v>
      </c>
      <c r="BB569" s="592">
        <f>IF(A7taxstdlife="n/a","n/a",IF(BB$3&gt;(A7taxstdlife+$E569),(('PTRM input'!$P$149+'PTRM input'!$P$115)*$P$7)-SUM($P569:BA569),(('PTRM input'!$P$149+'PTRM input'!$P$115)*$P$7)/A7taxstdlife))</f>
        <v>0</v>
      </c>
      <c r="BC569" s="592">
        <f>IF(A7taxstdlife="n/a","n/a",IF(BC$3&gt;(A7taxstdlife+$E569),(('PTRM input'!$P$149+'PTRM input'!$P$115)*$P$7)-SUM($P569:BB569),(('PTRM input'!$P$149+'PTRM input'!$P$115)*$P$7)/A7taxstdlife))</f>
        <v>0</v>
      </c>
      <c r="BD569" s="592">
        <f>IF(A7taxstdlife="n/a","n/a",IF(BD$3&gt;(A7taxstdlife+$E569),(('PTRM input'!$P$149+'PTRM input'!$P$115)*$P$7)-SUM($P569:BC569),(('PTRM input'!$P$149+'PTRM input'!$P$115)*$P$7)/A7taxstdlife))</f>
        <v>0</v>
      </c>
      <c r="BE569" s="592">
        <f>IF(A7taxstdlife="n/a","n/a",IF(BE$3&gt;(A7taxstdlife+$E569),(('PTRM input'!$P$149+'PTRM input'!$P$115)*$P$7)-SUM($P569:BD569),(('PTRM input'!$P$149+'PTRM input'!$P$115)*$P$7)/A7taxstdlife))</f>
        <v>0</v>
      </c>
      <c r="BF569" s="592">
        <f>IF(A7taxstdlife="n/a","n/a",IF(BF$3&gt;(A7taxstdlife+$E569),(('PTRM input'!$P$149+'PTRM input'!$P$115)*$P$7)-SUM($P569:BE569),(('PTRM input'!$P$149+'PTRM input'!$P$115)*$P$7)/A7taxstdlife))</f>
        <v>0</v>
      </c>
      <c r="BG569" s="592">
        <f>IF(A7taxstdlife="n/a","n/a",IF(BG$3&gt;(A7taxstdlife+$E569),(('PTRM input'!$P$149+'PTRM input'!$P$115)*$P$7)-SUM($P569:BF569),(('PTRM input'!$P$149+'PTRM input'!$P$115)*$P$7)/A7taxstdlife))</f>
        <v>0</v>
      </c>
      <c r="BH569" s="592">
        <f>IF(A7taxstdlife="n/a","n/a",IF(BH$3&gt;(A7taxstdlife+$E569),(('PTRM input'!$P$149+'PTRM input'!$P$115)*$P$7)-SUM($P569:BG569),(('PTRM input'!$P$149+'PTRM input'!$P$115)*$P$7)/A7taxstdlife))</f>
        <v>0</v>
      </c>
      <c r="BI569" s="592">
        <f>IF(A7taxstdlife="n/a","n/a",IF(BI$3&gt;(A7taxstdlife+$E569),(('PTRM input'!$P$149+'PTRM input'!$P$115)*$P$7)-SUM($P569:BH569),(('PTRM input'!$P$149+'PTRM input'!$P$115)*$P$7)/A7taxstdlife))</f>
        <v>0</v>
      </c>
      <c r="BJ569" s="237"/>
      <c r="BK569" s="237"/>
      <c r="BL569" s="237"/>
      <c r="BM569" s="237"/>
    </row>
    <row r="570" spans="1:65" s="4" customFormat="1" ht="12.75" customHeight="1" outlineLevel="1">
      <c r="A570" s="237"/>
      <c r="B570" s="237"/>
      <c r="C570" s="597" t="str">
        <f>Asset7</f>
        <v>Non-network general assets - Other</v>
      </c>
      <c r="D570" s="237"/>
      <c r="E570" s="237"/>
      <c r="F570" s="598"/>
      <c r="G570" s="593">
        <f t="shared" ref="G570:AL570" si="118">SUM(G558:G569)</f>
        <v>11.939215973526988</v>
      </c>
      <c r="H570" s="593">
        <f t="shared" si="118"/>
        <v>13.222293621184514</v>
      </c>
      <c r="I570" s="593">
        <f t="shared" si="118"/>
        <v>14.534569878558194</v>
      </c>
      <c r="J570" s="593">
        <f t="shared" si="118"/>
        <v>15.879678458718306</v>
      </c>
      <c r="K570" s="593">
        <f t="shared" si="118"/>
        <v>17.261565350383673</v>
      </c>
      <c r="L570" s="593">
        <f t="shared" si="118"/>
        <v>18.682542902956889</v>
      </c>
      <c r="M570" s="593">
        <f t="shared" si="118"/>
        <v>18.682542902956889</v>
      </c>
      <c r="N570" s="593">
        <f t="shared" si="118"/>
        <v>13.024714931826599</v>
      </c>
      <c r="O570" s="593">
        <f t="shared" si="118"/>
        <v>6.7433269294299034</v>
      </c>
      <c r="P570" s="593">
        <f t="shared" si="118"/>
        <v>6.7433269294299034</v>
      </c>
      <c r="Q570" s="593">
        <f t="shared" si="118"/>
        <v>6.7433269294299034</v>
      </c>
      <c r="R570" s="593">
        <f t="shared" si="118"/>
        <v>6.7433269294299034</v>
      </c>
      <c r="S570" s="593">
        <f t="shared" si="118"/>
        <v>6.7433269294299034</v>
      </c>
      <c r="T570" s="593">
        <f t="shared" si="118"/>
        <v>5.4602492817723798</v>
      </c>
      <c r="U570" s="593">
        <f t="shared" si="118"/>
        <v>4.1479730243986959</v>
      </c>
      <c r="V570" s="593">
        <f t="shared" si="118"/>
        <v>2.8028644442385842</v>
      </c>
      <c r="W570" s="593">
        <f t="shared" si="118"/>
        <v>1.4209775525732173</v>
      </c>
      <c r="X570" s="593">
        <f t="shared" si="118"/>
        <v>-3.5527136788005009E-15</v>
      </c>
      <c r="Y570" s="593">
        <f t="shared" si="118"/>
        <v>0</v>
      </c>
      <c r="Z570" s="593">
        <f t="shared" si="118"/>
        <v>0</v>
      </c>
      <c r="AA570" s="593">
        <f t="shared" si="118"/>
        <v>0</v>
      </c>
      <c r="AB570" s="593">
        <f t="shared" si="118"/>
        <v>0</v>
      </c>
      <c r="AC570" s="593">
        <f t="shared" si="118"/>
        <v>0</v>
      </c>
      <c r="AD570" s="593">
        <f t="shared" si="118"/>
        <v>0</v>
      </c>
      <c r="AE570" s="593">
        <f t="shared" si="118"/>
        <v>0</v>
      </c>
      <c r="AF570" s="593">
        <f t="shared" si="118"/>
        <v>0</v>
      </c>
      <c r="AG570" s="593">
        <f t="shared" si="118"/>
        <v>0</v>
      </c>
      <c r="AH570" s="593">
        <f t="shared" si="118"/>
        <v>0</v>
      </c>
      <c r="AI570" s="593">
        <f t="shared" si="118"/>
        <v>0</v>
      </c>
      <c r="AJ570" s="593">
        <f t="shared" si="118"/>
        <v>0</v>
      </c>
      <c r="AK570" s="593">
        <f t="shared" si="118"/>
        <v>0</v>
      </c>
      <c r="AL570" s="593">
        <f t="shared" si="118"/>
        <v>0</v>
      </c>
      <c r="AM570" s="593">
        <f t="shared" ref="AM570:BI570" si="119">SUM(AM558:AM569)</f>
        <v>0</v>
      </c>
      <c r="AN570" s="593">
        <f t="shared" si="119"/>
        <v>0</v>
      </c>
      <c r="AO570" s="593">
        <f t="shared" si="119"/>
        <v>0</v>
      </c>
      <c r="AP570" s="593">
        <f t="shared" si="119"/>
        <v>0</v>
      </c>
      <c r="AQ570" s="593">
        <f t="shared" si="119"/>
        <v>0</v>
      </c>
      <c r="AR570" s="593">
        <f t="shared" si="119"/>
        <v>0</v>
      </c>
      <c r="AS570" s="593">
        <f t="shared" si="119"/>
        <v>0</v>
      </c>
      <c r="AT570" s="593">
        <f t="shared" si="119"/>
        <v>0</v>
      </c>
      <c r="AU570" s="593">
        <f t="shared" si="119"/>
        <v>0</v>
      </c>
      <c r="AV570" s="593">
        <f t="shared" si="119"/>
        <v>0</v>
      </c>
      <c r="AW570" s="593">
        <f t="shared" si="119"/>
        <v>0</v>
      </c>
      <c r="AX570" s="593">
        <f t="shared" si="119"/>
        <v>0</v>
      </c>
      <c r="AY570" s="593">
        <f t="shared" si="119"/>
        <v>0</v>
      </c>
      <c r="AZ570" s="593">
        <f t="shared" si="119"/>
        <v>0</v>
      </c>
      <c r="BA570" s="593">
        <f t="shared" si="119"/>
        <v>0</v>
      </c>
      <c r="BB570" s="593">
        <f t="shared" si="119"/>
        <v>0</v>
      </c>
      <c r="BC570" s="593">
        <f t="shared" si="119"/>
        <v>0</v>
      </c>
      <c r="BD570" s="593">
        <f t="shared" si="119"/>
        <v>0</v>
      </c>
      <c r="BE570" s="593">
        <f t="shared" si="119"/>
        <v>0</v>
      </c>
      <c r="BF570" s="593">
        <f t="shared" si="119"/>
        <v>0</v>
      </c>
      <c r="BG570" s="593">
        <f t="shared" si="119"/>
        <v>0</v>
      </c>
      <c r="BH570" s="593">
        <f t="shared" si="119"/>
        <v>0</v>
      </c>
      <c r="BI570" s="593">
        <f t="shared" si="119"/>
        <v>0</v>
      </c>
      <c r="BJ570" s="237"/>
      <c r="BK570" s="237"/>
      <c r="BL570" s="237"/>
      <c r="BM570" s="237"/>
    </row>
    <row r="571" spans="1:65" s="4" customFormat="1" ht="12.75" customHeight="1" outlineLevel="2">
      <c r="A571" s="237"/>
      <c r="B571" s="599" t="str">
        <f>C583</f>
        <v>VBRC</v>
      </c>
      <c r="C571" s="487"/>
      <c r="D571" s="600" t="s">
        <v>58</v>
      </c>
      <c r="E571" s="487"/>
      <c r="F571" s="601"/>
      <c r="G571" s="594">
        <f>IF(G$3&gt;A8taxremlife,A8taxvalue-SUM($F571:F571),IF(A8taxremlife="N/A","n/a",A8taxvalue/A8taxremlife))</f>
        <v>1.7189233095957905</v>
      </c>
      <c r="H571" s="594">
        <f>IF(H$3&gt;A8taxremlife,A8taxvalue-SUM($F571:G571),IF(A8taxremlife="N/A","n/a",A8taxvalue/A8taxremlife))</f>
        <v>1.7189233095957905</v>
      </c>
      <c r="I571" s="594">
        <f>IF(I$3&gt;A8taxremlife,A8taxvalue-SUM($F571:H571),IF(A8taxremlife="N/A","n/a",A8taxvalue/A8taxremlife))</f>
        <v>1.7189233095957905</v>
      </c>
      <c r="J571" s="594">
        <f>IF(J$3&gt;A8taxremlife,A8taxvalue-SUM($F571:I571),IF(A8taxremlife="N/A","n/a",A8taxvalue/A8taxremlife))</f>
        <v>1.7189233095957905</v>
      </c>
      <c r="K571" s="594">
        <f>IF(K$3&gt;A8taxremlife,A8taxvalue-SUM($F571:J571),IF(A8taxremlife="N/A","n/a",A8taxvalue/A8taxremlife))</f>
        <v>1.7189233095957905</v>
      </c>
      <c r="L571" s="594">
        <f>IF(L$3&gt;A8taxremlife,A8taxvalue-SUM($F571:K571),IF(A8taxremlife="N/A","n/a",A8taxvalue/A8taxremlife))</f>
        <v>1.7189233095957905</v>
      </c>
      <c r="M571" s="594">
        <f>IF(M$3&gt;A8taxremlife,A8taxvalue-SUM($F571:L571),IF(A8taxremlife="N/A","n/a",A8taxvalue/A8taxremlife))</f>
        <v>1.7189233095957905</v>
      </c>
      <c r="N571" s="594">
        <f>IF(N$3&gt;A8taxremlife,A8taxvalue-SUM($F571:M571),IF(A8taxremlife="N/A","n/a",A8taxvalue/A8taxremlife))</f>
        <v>1.7189233095957905</v>
      </c>
      <c r="O571" s="594">
        <f>IF(O$3&gt;A8taxremlife,A8taxvalue-SUM($F571:N571),IF(A8taxremlife="N/A","n/a",A8taxvalue/A8taxremlife))</f>
        <v>1.7189233095957905</v>
      </c>
      <c r="P571" s="594">
        <f>IF(P$3&gt;A8taxremlife,A8taxvalue-SUM($F571:O571),IF(A8taxremlife="N/A","n/a",A8taxvalue/A8taxremlife))</f>
        <v>1.7189233095957905</v>
      </c>
      <c r="Q571" s="594">
        <f>IF(Q$3&gt;A8taxremlife,A8taxvalue-SUM($F571:P571),IF(A8taxremlife="N/A","n/a",A8taxvalue/A8taxremlife))</f>
        <v>1.7189233095957905</v>
      </c>
      <c r="R571" s="594">
        <f>IF(R$3&gt;A8taxremlife,A8taxvalue-SUM($F571:Q571),IF(A8taxremlife="N/A","n/a",A8taxvalue/A8taxremlife))</f>
        <v>1.7189233095957905</v>
      </c>
      <c r="S571" s="594">
        <f>IF(S$3&gt;A8taxremlife,A8taxvalue-SUM($F571:R571),IF(A8taxremlife="N/A","n/a",A8taxvalue/A8taxremlife))</f>
        <v>1.7189233095957905</v>
      </c>
      <c r="T571" s="594">
        <f>IF(T$3&gt;A8taxremlife,A8taxvalue-SUM($F571:S571),IF(A8taxremlife="N/A","n/a",A8taxvalue/A8taxremlife))</f>
        <v>1.7189233095957905</v>
      </c>
      <c r="U571" s="594">
        <f>IF(U$3&gt;A8taxremlife,A8taxvalue-SUM($F571:T571),IF(A8taxremlife="N/A","n/a",A8taxvalue/A8taxremlife))</f>
        <v>1.7189233095957905</v>
      </c>
      <c r="V571" s="594">
        <f>IF(V$3&gt;A8taxremlife,A8taxvalue-SUM($F571:U571),IF(A8taxremlife="N/A","n/a",A8taxvalue/A8taxremlife))</f>
        <v>1.7189233095957905</v>
      </c>
      <c r="W571" s="594">
        <f>IF(W$3&gt;A8taxremlife,A8taxvalue-SUM($F571:V571),IF(A8taxremlife="N/A","n/a",A8taxvalue/A8taxremlife))</f>
        <v>1.7189233095957905</v>
      </c>
      <c r="X571" s="594">
        <f>IF(X$3&gt;A8taxremlife,A8taxvalue-SUM($F571:W571),IF(A8taxremlife="N/A","n/a",A8taxvalue/A8taxremlife))</f>
        <v>1.7189233095957905</v>
      </c>
      <c r="Y571" s="594">
        <f>IF(Y$3&gt;A8taxremlife,A8taxvalue-SUM($F571:X571),IF(A8taxremlife="N/A","n/a",A8taxvalue/A8taxremlife))</f>
        <v>1.7189233095957905</v>
      </c>
      <c r="Z571" s="594">
        <f>IF(Z$3&gt;A8taxremlife,A8taxvalue-SUM($F571:Y571),IF(A8taxremlife="N/A","n/a",A8taxvalue/A8taxremlife))</f>
        <v>1.7189233095957905</v>
      </c>
      <c r="AA571" s="594">
        <f>IF(AA$3&gt;A8taxremlife,A8taxvalue-SUM($F571:Z571),IF(A8taxremlife="N/A","n/a",A8taxvalue/A8taxremlife))</f>
        <v>1.7189233095957905</v>
      </c>
      <c r="AB571" s="594">
        <f>IF(AB$3&gt;A8taxremlife,A8taxvalue-SUM($F571:AA571),IF(A8taxremlife="N/A","n/a",A8taxvalue/A8taxremlife))</f>
        <v>1.7189233095957905</v>
      </c>
      <c r="AC571" s="594">
        <f>IF(AC$3&gt;A8taxremlife,A8taxvalue-SUM($F571:AB571),IF(A8taxremlife="N/A","n/a",A8taxvalue/A8taxremlife))</f>
        <v>1.7189233095957905</v>
      </c>
      <c r="AD571" s="594">
        <f>IF(AD$3&gt;A8taxremlife,A8taxvalue-SUM($F571:AC571),IF(A8taxremlife="N/A","n/a",A8taxvalue/A8taxremlife))</f>
        <v>1.7189233095957905</v>
      </c>
      <c r="AE571" s="594">
        <f>IF(AE$3&gt;A8taxremlife,A8taxvalue-SUM($F571:AD571),IF(A8taxremlife="N/A","n/a",A8taxvalue/A8taxremlife))</f>
        <v>1.7189233095957905</v>
      </c>
      <c r="AF571" s="594">
        <f>IF(AF$3&gt;A8taxremlife,A8taxvalue-SUM($F571:AE571),IF(A8taxremlife="N/A","n/a",A8taxvalue/A8taxremlife))</f>
        <v>1.7189233095957905</v>
      </c>
      <c r="AG571" s="594">
        <f>IF(AG$3&gt;A8taxremlife,A8taxvalue-SUM($F571:AF571),IF(A8taxremlife="N/A","n/a",A8taxvalue/A8taxremlife))</f>
        <v>1.7189233095957905</v>
      </c>
      <c r="AH571" s="594">
        <f>IF(AH$3&gt;A8taxremlife,A8taxvalue-SUM($F571:AG571),IF(A8taxremlife="N/A","n/a",A8taxvalue/A8taxremlife))</f>
        <v>1.7189233095957905</v>
      </c>
      <c r="AI571" s="594">
        <f>IF(AI$3&gt;A8taxremlife,A8taxvalue-SUM($F571:AH571),IF(A8taxremlife="N/A","n/a",A8taxvalue/A8taxremlife))</f>
        <v>1.7189233095957905</v>
      </c>
      <c r="AJ571" s="594">
        <f>IF(AJ$3&gt;A8taxremlife,A8taxvalue-SUM($F571:AI571),IF(A8taxremlife="N/A","n/a",A8taxvalue/A8taxremlife))</f>
        <v>1.7189233095957905</v>
      </c>
      <c r="AK571" s="594">
        <f>IF(AK$3&gt;A8taxremlife,A8taxvalue-SUM($F571:AJ571),IF(A8taxremlife="N/A","n/a",A8taxvalue/A8taxremlife))</f>
        <v>1.7189233095957905</v>
      </c>
      <c r="AL571" s="594">
        <f>IF(AL$3&gt;A8taxremlife,A8taxvalue-SUM($F571:AK571),IF(A8taxremlife="N/A","n/a",A8taxvalue/A8taxremlife))</f>
        <v>1.7189233095957905</v>
      </c>
      <c r="AM571" s="594">
        <f>IF(AM$3&gt;A8taxremlife,A8taxvalue-SUM($F571:AL571),IF(A8taxremlife="N/A","n/a",A8taxvalue/A8taxremlife))</f>
        <v>1.7189233095957905</v>
      </c>
      <c r="AN571" s="594">
        <f>IF(AN$3&gt;A8taxremlife,A8taxvalue-SUM($F571:AM571),IF(A8taxremlife="N/A","n/a",A8taxvalue/A8taxremlife))</f>
        <v>1.7189233095957905</v>
      </c>
      <c r="AO571" s="594">
        <f>IF(AO$3&gt;A8taxremlife,A8taxvalue-SUM($F571:AN571),IF(A8taxremlife="N/A","n/a",A8taxvalue/A8taxremlife))</f>
        <v>1.7189233095957905</v>
      </c>
      <c r="AP571" s="594">
        <f>IF(AP$3&gt;A8taxremlife,A8taxvalue-SUM($F571:AO571),IF(A8taxremlife="N/A","n/a",A8taxvalue/A8taxremlife))</f>
        <v>1.7189233095957905</v>
      </c>
      <c r="AQ571" s="594">
        <f>IF(AQ$3&gt;A8taxremlife,A8taxvalue-SUM($F571:AP571),IF(A8taxremlife="N/A","n/a",A8taxvalue/A8taxremlife))</f>
        <v>1.7189233095957905</v>
      </c>
      <c r="AR571" s="594">
        <f>IF(AR$3&gt;A8taxremlife,A8taxvalue-SUM($F571:AQ571),IF(A8taxremlife="N/A","n/a",A8taxvalue/A8taxremlife))</f>
        <v>1.7189233095957905</v>
      </c>
      <c r="AS571" s="594">
        <f>IF(AS$3&gt;A8taxremlife,A8taxvalue-SUM($F571:AR571),IF(A8taxremlife="N/A","n/a",A8taxvalue/A8taxremlife))</f>
        <v>1.7189233095957905</v>
      </c>
      <c r="AT571" s="594">
        <f>IF(AT$3&gt;A8taxremlife,A8taxvalue-SUM($F571:AS571),IF(A8taxremlife="N/A","n/a",A8taxvalue/A8taxremlife))</f>
        <v>1.7189233095957905</v>
      </c>
      <c r="AU571" s="594">
        <f>IF(AU$3&gt;A8taxremlife,A8taxvalue-SUM($F571:AT571),IF(A8taxremlife="N/A","n/a",A8taxvalue/A8taxremlife))</f>
        <v>1.7189233095957905</v>
      </c>
      <c r="AV571" s="594">
        <f>IF(AV$3&gt;A8taxremlife,A8taxvalue-SUM($F571:AU571),IF(A8taxremlife="N/A","n/a",A8taxvalue/A8taxremlife))</f>
        <v>1.7189233095957905</v>
      </c>
      <c r="AW571" s="594">
        <f>IF(AW$3&gt;A8taxremlife,A8taxvalue-SUM($F571:AV571),IF(A8taxremlife="N/A","n/a",A8taxvalue/A8taxremlife))</f>
        <v>1.5960446328073061</v>
      </c>
      <c r="AX571" s="594">
        <f>IF(AX$3&gt;A8taxremlife,A8taxvalue-SUM($F571:AW571),IF(A8taxremlife="N/A","n/a",A8taxvalue/A8taxremlife))</f>
        <v>0</v>
      </c>
      <c r="AY571" s="594">
        <f>IF(AY$3&gt;A8taxremlife,A8taxvalue-SUM($F571:AX571),IF(A8taxremlife="N/A","n/a",A8taxvalue/A8taxremlife))</f>
        <v>0</v>
      </c>
      <c r="AZ571" s="594">
        <f>IF(AZ$3&gt;A8taxremlife,A8taxvalue-SUM($F571:AY571),IF(A8taxremlife="N/A","n/a",A8taxvalue/A8taxremlife))</f>
        <v>0</v>
      </c>
      <c r="BA571" s="594">
        <f>IF(BA$3&gt;A8taxremlife,A8taxvalue-SUM($F571:AZ571),IF(A8taxremlife="N/A","n/a",A8taxvalue/A8taxremlife))</f>
        <v>0</v>
      </c>
      <c r="BB571" s="594">
        <f>IF(BB$3&gt;A8taxremlife,A8taxvalue-SUM($F571:BA571),IF(A8taxremlife="N/A","n/a",A8taxvalue/A8taxremlife))</f>
        <v>0</v>
      </c>
      <c r="BC571" s="594">
        <f>IF(BC$3&gt;A8taxremlife,A8taxvalue-SUM($F571:BB571),IF(A8taxremlife="N/A","n/a",A8taxvalue/A8taxremlife))</f>
        <v>0</v>
      </c>
      <c r="BD571" s="594">
        <f>IF(BD$3&gt;A8taxremlife,A8taxvalue-SUM($F571:BC571),IF(A8taxremlife="N/A","n/a",A8taxvalue/A8taxremlife))</f>
        <v>0</v>
      </c>
      <c r="BE571" s="594">
        <f>IF(BE$3&gt;A8taxremlife,A8taxvalue-SUM($F571:BD571),IF(A8taxremlife="N/A","n/a",A8taxvalue/A8taxremlife))</f>
        <v>0</v>
      </c>
      <c r="BF571" s="594">
        <f>IF(BF$3&gt;A8taxremlife,A8taxvalue-SUM($F571:BE571),IF(A8taxremlife="N/A","n/a",A8taxvalue/A8taxremlife))</f>
        <v>0</v>
      </c>
      <c r="BG571" s="594">
        <f>IF(BG$3&gt;A8taxremlife,A8taxvalue-SUM($F571:BF571),IF(A8taxremlife="N/A","n/a",A8taxvalue/A8taxremlife))</f>
        <v>0</v>
      </c>
      <c r="BH571" s="594">
        <f>IF(BH$3&gt;A8taxremlife,A8taxvalue-SUM($F571:BG571),IF(A8taxremlife="N/A","n/a",A8taxvalue/A8taxremlife))</f>
        <v>0</v>
      </c>
      <c r="BI571" s="594">
        <f>IF(BI$3&gt;A8taxremlife,A8taxvalue-SUM($F571:BH571),IF(A8taxremlife="N/A","n/a",A8taxvalue/A8taxremlife))</f>
        <v>0</v>
      </c>
      <c r="BJ571" s="237"/>
      <c r="BK571" s="237"/>
      <c r="BL571" s="237"/>
      <c r="BM571" s="237"/>
    </row>
    <row r="572" spans="1:65" s="4" customFormat="1" ht="12.75" customHeight="1" outlineLevel="2">
      <c r="A572" s="237"/>
      <c r="B572" s="237"/>
      <c r="C572" s="597"/>
      <c r="D572" s="930" t="s">
        <v>326</v>
      </c>
      <c r="E572" s="167">
        <v>0</v>
      </c>
      <c r="F572" s="34"/>
      <c r="G572" s="105"/>
      <c r="H572" s="105"/>
      <c r="I572" s="105"/>
      <c r="J572" s="105"/>
      <c r="K572" s="105"/>
      <c r="L572" s="105"/>
      <c r="M572" s="105"/>
      <c r="N572" s="105"/>
      <c r="O572" s="105"/>
      <c r="P572" s="105"/>
      <c r="Q572" s="592"/>
      <c r="R572" s="592"/>
      <c r="S572" s="592"/>
      <c r="T572" s="592"/>
      <c r="U572" s="592"/>
      <c r="V572" s="592"/>
      <c r="W572" s="592"/>
      <c r="X572" s="592"/>
      <c r="Y572" s="592"/>
      <c r="Z572" s="592"/>
      <c r="AA572" s="592"/>
      <c r="AB572" s="592"/>
      <c r="AC572" s="592"/>
      <c r="AD572" s="592"/>
      <c r="AE572" s="592"/>
      <c r="AF572" s="592"/>
      <c r="AG572" s="592"/>
      <c r="AH572" s="592"/>
      <c r="AI572" s="592"/>
      <c r="AJ572" s="592"/>
      <c r="AK572" s="592"/>
      <c r="AL572" s="592"/>
      <c r="AM572" s="592"/>
      <c r="AN572" s="592"/>
      <c r="AO572" s="592"/>
      <c r="AP572" s="592"/>
      <c r="AQ572" s="592"/>
      <c r="AR572" s="592"/>
      <c r="AS572" s="592"/>
      <c r="AT572" s="592"/>
      <c r="AU572" s="592"/>
      <c r="AV572" s="592"/>
      <c r="AW572" s="592"/>
      <c r="AX572" s="592"/>
      <c r="AY572" s="592"/>
      <c r="AZ572" s="592"/>
      <c r="BA572" s="592"/>
      <c r="BB572" s="592"/>
      <c r="BC572" s="592"/>
      <c r="BD572" s="592"/>
      <c r="BE572" s="592"/>
      <c r="BF572" s="592"/>
      <c r="BG572" s="592"/>
      <c r="BH572" s="592"/>
      <c r="BI572" s="592"/>
      <c r="BJ572" s="237"/>
      <c r="BK572" s="237"/>
      <c r="BL572" s="237"/>
      <c r="BM572" s="237"/>
    </row>
    <row r="573" spans="1:65" s="4" customFormat="1" ht="12.75" customHeight="1" outlineLevel="2">
      <c r="A573" s="237"/>
      <c r="B573" s="237"/>
      <c r="C573" s="597"/>
      <c r="D573" s="930"/>
      <c r="E573" s="167">
        <v>1</v>
      </c>
      <c r="F573" s="34"/>
      <c r="G573" s="183"/>
      <c r="H573" s="105">
        <f>IF(A8taxstdlife="n/a","n/a",IF(H$3&gt;(A8taxstdlife+$E573),(('PTRM input'!$G$150+'PTRM input'!$G$116)*$G$7)-SUM($G573:G573),(('PTRM input'!$G$150+'PTRM input'!$G$116)*$G$7)/A8taxstdlife))</f>
        <v>0.26768737230898448</v>
      </c>
      <c r="I573" s="105">
        <f>IF(A8taxstdlife="n/a","n/a",IF(I$3&gt;(A8taxstdlife+$E573),(('PTRM input'!$G$150+'PTRM input'!$G$116)*$G$7)-SUM($G573:H573),(('PTRM input'!$G$150+'PTRM input'!$G$116)*$G$7)/A8taxstdlife))</f>
        <v>0.26768737230898448</v>
      </c>
      <c r="J573" s="105">
        <f>IF(A8taxstdlife="n/a","n/a",IF(J$3&gt;(A8taxstdlife+$E573),(('PTRM input'!$G$150+'PTRM input'!$G$116)*$G$7)-SUM($G573:I573),(('PTRM input'!$G$150+'PTRM input'!$G$116)*$G$7)/A8taxstdlife))</f>
        <v>0.26768737230898448</v>
      </c>
      <c r="K573" s="105">
        <f>IF(A8taxstdlife="n/a","n/a",IF(K$3&gt;(A8taxstdlife+$E573),(('PTRM input'!$G$150+'PTRM input'!$G$116)*$G$7)-SUM($G573:J573),(('PTRM input'!$G$150+'PTRM input'!$G$116)*$G$7)/A8taxstdlife))</f>
        <v>0.26768737230898448</v>
      </c>
      <c r="L573" s="105">
        <f>IF(A8taxstdlife="n/a","n/a",IF(L$3&gt;(A8taxstdlife+$E573),(('PTRM input'!$G$150+'PTRM input'!$G$116)*$G$7)-SUM($G573:K573),(('PTRM input'!$G$150+'PTRM input'!$G$116)*$G$7)/A8taxstdlife))</f>
        <v>0.26768737230898448</v>
      </c>
      <c r="M573" s="105">
        <f>IF(A8taxstdlife="n/a","n/a",IF(M$3&gt;(A8taxstdlife+$E573),(('PTRM input'!$G$150+'PTRM input'!$G$116)*$G$7)-SUM($G573:L573),(('PTRM input'!$G$150+'PTRM input'!$G$116)*$G$7)/A8taxstdlife))</f>
        <v>0.26768737230898448</v>
      </c>
      <c r="N573" s="105">
        <f>IF(A8taxstdlife="n/a","n/a",IF(N$3&gt;(A8taxstdlife+$E573),(('PTRM input'!$G$150+'PTRM input'!$G$116)*$G$7)-SUM($G573:M573),(('PTRM input'!$G$150+'PTRM input'!$G$116)*$G$7)/A8taxstdlife))</f>
        <v>0.26768737230898448</v>
      </c>
      <c r="O573" s="105">
        <f>IF(A8taxstdlife="n/a","n/a",IF(O$3&gt;(A8taxstdlife+$E573),(('PTRM input'!$G$150+'PTRM input'!$G$116)*$G$7)-SUM($G573:N573),(('PTRM input'!$G$150+'PTRM input'!$G$116)*$G$7)/A8taxstdlife))</f>
        <v>0.26768737230898448</v>
      </c>
      <c r="P573" s="105">
        <f>IF(A8taxstdlife="n/a","n/a",IF(P$3&gt;(A8taxstdlife+$E573),(('PTRM input'!$G$150+'PTRM input'!$G$116)*$G$7)-SUM($G573:O573),(('PTRM input'!$G$150+'PTRM input'!$G$116)*$G$7)/A8taxstdlife))</f>
        <v>0.26768737230898448</v>
      </c>
      <c r="Q573" s="592">
        <f>IF(A8taxstdlife="n/a","n/a",IF(Q$3&gt;(A8taxstdlife+$E573),(('PTRM input'!$G$150+'PTRM input'!$G$116)*$G$7)-SUM($G573:P573),(('PTRM input'!$G$150+'PTRM input'!$G$116)*$G$7)/A8taxstdlife))</f>
        <v>0.26768737230898448</v>
      </c>
      <c r="R573" s="592">
        <f>IF(A8taxstdlife="n/a","n/a",IF(R$3&gt;(A8taxstdlife+$E573),(('PTRM input'!$G$150+'PTRM input'!$G$116)*$G$7)-SUM($G573:Q573),(('PTRM input'!$G$150+'PTRM input'!$G$116)*$G$7)/A8taxstdlife))</f>
        <v>0.26768737230898448</v>
      </c>
      <c r="S573" s="592">
        <f>IF(A8taxstdlife="n/a","n/a",IF(S$3&gt;(A8taxstdlife+$E573),(('PTRM input'!$G$150+'PTRM input'!$G$116)*$G$7)-SUM($G573:R573),(('PTRM input'!$G$150+'PTRM input'!$G$116)*$G$7)/A8taxstdlife))</f>
        <v>0.26768737230898448</v>
      </c>
      <c r="T573" s="592">
        <f>IF(A8taxstdlife="n/a","n/a",IF(T$3&gt;(A8taxstdlife+$E573),(('PTRM input'!$G$150+'PTRM input'!$G$116)*$G$7)-SUM($G573:S573),(('PTRM input'!$G$150+'PTRM input'!$G$116)*$G$7)/A8taxstdlife))</f>
        <v>0.26768737230898448</v>
      </c>
      <c r="U573" s="592">
        <f>IF(A8taxstdlife="n/a","n/a",IF(U$3&gt;(A8taxstdlife+$E573),(('PTRM input'!$G$150+'PTRM input'!$G$116)*$G$7)-SUM($G573:T573),(('PTRM input'!$G$150+'PTRM input'!$G$116)*$G$7)/A8taxstdlife))</f>
        <v>0.26768737230898448</v>
      </c>
      <c r="V573" s="592">
        <f>IF(A8taxstdlife="n/a","n/a",IF(V$3&gt;(A8taxstdlife+$E573),(('PTRM input'!$G$150+'PTRM input'!$G$116)*$G$7)-SUM($G573:U573),(('PTRM input'!$G$150+'PTRM input'!$G$116)*$G$7)/A8taxstdlife))</f>
        <v>0.26768737230898448</v>
      </c>
      <c r="W573" s="592">
        <f>IF(A8taxstdlife="n/a","n/a",IF(W$3&gt;(A8taxstdlife+$E573),(('PTRM input'!$G$150+'PTRM input'!$G$116)*$G$7)-SUM($G573:V573),(('PTRM input'!$G$150+'PTRM input'!$G$116)*$G$7)/A8taxstdlife))</f>
        <v>0.26768737230898448</v>
      </c>
      <c r="X573" s="592">
        <f>IF(A8taxstdlife="n/a","n/a",IF(X$3&gt;(A8taxstdlife+$E573),(('PTRM input'!$G$150+'PTRM input'!$G$116)*$G$7)-SUM($G573:W573),(('PTRM input'!$G$150+'PTRM input'!$G$116)*$G$7)/A8taxstdlife))</f>
        <v>0.26768737230898448</v>
      </c>
      <c r="Y573" s="592">
        <f>IF(A8taxstdlife="n/a","n/a",IF(Y$3&gt;(A8taxstdlife+$E573),(('PTRM input'!$G$150+'PTRM input'!$G$116)*$G$7)-SUM($G573:X573),(('PTRM input'!$G$150+'PTRM input'!$G$116)*$G$7)/A8taxstdlife))</f>
        <v>0.26768737230898448</v>
      </c>
      <c r="Z573" s="592">
        <f>IF(A8taxstdlife="n/a","n/a",IF(Z$3&gt;(A8taxstdlife+$E573),(('PTRM input'!$G$150+'PTRM input'!$G$116)*$G$7)-SUM($G573:Y573),(('PTRM input'!$G$150+'PTRM input'!$G$116)*$G$7)/A8taxstdlife))</f>
        <v>0.26768737230898448</v>
      </c>
      <c r="AA573" s="592">
        <f>IF(A8taxstdlife="n/a","n/a",IF(AA$3&gt;(A8taxstdlife+$E573),(('PTRM input'!$G$150+'PTRM input'!$G$116)*$G$7)-SUM($G573:Z573),(('PTRM input'!$G$150+'PTRM input'!$G$116)*$G$7)/A8taxstdlife))</f>
        <v>0.26768737230898448</v>
      </c>
      <c r="AB573" s="592">
        <f>IF(A8taxstdlife="n/a","n/a",IF(AB$3&gt;(A8taxstdlife+$E573),(('PTRM input'!$G$150+'PTRM input'!$G$116)*$G$7)-SUM($G573:AA573),(('PTRM input'!$G$150+'PTRM input'!$G$116)*$G$7)/A8taxstdlife))</f>
        <v>0.26768737230898448</v>
      </c>
      <c r="AC573" s="592">
        <f>IF(A8taxstdlife="n/a","n/a",IF(AC$3&gt;(A8taxstdlife+$E573),(('PTRM input'!$G$150+'PTRM input'!$G$116)*$G$7)-SUM($G573:AB573),(('PTRM input'!$G$150+'PTRM input'!$G$116)*$G$7)/A8taxstdlife))</f>
        <v>0.26768737230898448</v>
      </c>
      <c r="AD573" s="592">
        <f>IF(A8taxstdlife="n/a","n/a",IF(AD$3&gt;(A8taxstdlife+$E573),(('PTRM input'!$G$150+'PTRM input'!$G$116)*$G$7)-SUM($G573:AC573),(('PTRM input'!$G$150+'PTRM input'!$G$116)*$G$7)/A8taxstdlife))</f>
        <v>0.26768737230898448</v>
      </c>
      <c r="AE573" s="592">
        <f>IF(A8taxstdlife="n/a","n/a",IF(AE$3&gt;(A8taxstdlife+$E573),(('PTRM input'!$G$150+'PTRM input'!$G$116)*$G$7)-SUM($G573:AD573),(('PTRM input'!$G$150+'PTRM input'!$G$116)*$G$7)/A8taxstdlife))</f>
        <v>0.26768737230898448</v>
      </c>
      <c r="AF573" s="592">
        <f>IF(A8taxstdlife="n/a","n/a",IF(AF$3&gt;(A8taxstdlife+$E573),(('PTRM input'!$G$150+'PTRM input'!$G$116)*$G$7)-SUM($G573:AE573),(('PTRM input'!$G$150+'PTRM input'!$G$116)*$G$7)/A8taxstdlife))</f>
        <v>0.26768737230898448</v>
      </c>
      <c r="AG573" s="592">
        <f>IF(A8taxstdlife="n/a","n/a",IF(AG$3&gt;(A8taxstdlife+$E573),(('PTRM input'!$G$150+'PTRM input'!$G$116)*$G$7)-SUM($G573:AF573),(('PTRM input'!$G$150+'PTRM input'!$G$116)*$G$7)/A8taxstdlife))</f>
        <v>0.26768737230898448</v>
      </c>
      <c r="AH573" s="592">
        <f>IF(A8taxstdlife="n/a","n/a",IF(AH$3&gt;(A8taxstdlife+$E573),(('PTRM input'!$G$150+'PTRM input'!$G$116)*$G$7)-SUM($G573:AG573),(('PTRM input'!$G$150+'PTRM input'!$G$116)*$G$7)/A8taxstdlife))</f>
        <v>0.26768737230898448</v>
      </c>
      <c r="AI573" s="592">
        <f>IF(A8taxstdlife="n/a","n/a",IF(AI$3&gt;(A8taxstdlife+$E573),(('PTRM input'!$G$150+'PTRM input'!$G$116)*$G$7)-SUM($G573:AH573),(('PTRM input'!$G$150+'PTRM input'!$G$116)*$G$7)/A8taxstdlife))</f>
        <v>0.26768737230898448</v>
      </c>
      <c r="AJ573" s="592">
        <f>IF(A8taxstdlife="n/a","n/a",IF(AJ$3&gt;(A8taxstdlife+$E573),(('PTRM input'!$G$150+'PTRM input'!$G$116)*$G$7)-SUM($G573:AI573),(('PTRM input'!$G$150+'PTRM input'!$G$116)*$G$7)/A8taxstdlife))</f>
        <v>0.26768737230898448</v>
      </c>
      <c r="AK573" s="592">
        <f>IF(A8taxstdlife="n/a","n/a",IF(AK$3&gt;(A8taxstdlife+$E573),(('PTRM input'!$G$150+'PTRM input'!$G$116)*$G$7)-SUM($G573:AJ573),(('PTRM input'!$G$150+'PTRM input'!$G$116)*$G$7)/A8taxstdlife))</f>
        <v>0.26768737230898448</v>
      </c>
      <c r="AL573" s="592">
        <f>IF(A8taxstdlife="n/a","n/a",IF(AL$3&gt;(A8taxstdlife+$E573),(('PTRM input'!$G$150+'PTRM input'!$G$116)*$G$7)-SUM($G573:AK573),(('PTRM input'!$G$150+'PTRM input'!$G$116)*$G$7)/A8taxstdlife))</f>
        <v>0.26768737230898448</v>
      </c>
      <c r="AM573" s="592">
        <f>IF(A8taxstdlife="n/a","n/a",IF(AM$3&gt;(A8taxstdlife+$E573),(('PTRM input'!$G$150+'PTRM input'!$G$116)*$G$7)-SUM($G573:AL573),(('PTRM input'!$G$150+'PTRM input'!$G$116)*$G$7)/A8taxstdlife))</f>
        <v>0.26768737230898448</v>
      </c>
      <c r="AN573" s="592">
        <f>IF(A8taxstdlife="n/a","n/a",IF(AN$3&gt;(A8taxstdlife+$E573),(('PTRM input'!$G$150+'PTRM input'!$G$116)*$G$7)-SUM($G573:AM573),(('PTRM input'!$G$150+'PTRM input'!$G$116)*$G$7)/A8taxstdlife))</f>
        <v>0.26768737230898448</v>
      </c>
      <c r="AO573" s="592">
        <f>IF(A8taxstdlife="n/a","n/a",IF(AO$3&gt;(A8taxstdlife+$E573),(('PTRM input'!$G$150+'PTRM input'!$G$116)*$G$7)-SUM($G573:AN573),(('PTRM input'!$G$150+'PTRM input'!$G$116)*$G$7)/A8taxstdlife))</f>
        <v>0.26768737230898448</v>
      </c>
      <c r="AP573" s="592">
        <f>IF(A8taxstdlife="n/a","n/a",IF(AP$3&gt;(A8taxstdlife+$E573),(('PTRM input'!$G$150+'PTRM input'!$G$116)*$G$7)-SUM($G573:AO573),(('PTRM input'!$G$150+'PTRM input'!$G$116)*$G$7)/A8taxstdlife))</f>
        <v>0.26768737230898448</v>
      </c>
      <c r="AQ573" s="592">
        <f>IF(A8taxstdlife="n/a","n/a",IF(AQ$3&gt;(A8taxstdlife+$E573),(('PTRM input'!$G$150+'PTRM input'!$G$116)*$G$7)-SUM($G573:AP573),(('PTRM input'!$G$150+'PTRM input'!$G$116)*$G$7)/A8taxstdlife))</f>
        <v>0.26768737230898448</v>
      </c>
      <c r="AR573" s="592">
        <f>IF(A8taxstdlife="n/a","n/a",IF(AR$3&gt;(A8taxstdlife+$E573),(('PTRM input'!$G$150+'PTRM input'!$G$116)*$G$7)-SUM($G573:AQ573),(('PTRM input'!$G$150+'PTRM input'!$G$116)*$G$7)/A8taxstdlife))</f>
        <v>0.26768737230898448</v>
      </c>
      <c r="AS573" s="592">
        <f>IF(A8taxstdlife="n/a","n/a",IF(AS$3&gt;(A8taxstdlife+$E573),(('PTRM input'!$G$150+'PTRM input'!$G$116)*$G$7)-SUM($G573:AR573),(('PTRM input'!$G$150+'PTRM input'!$G$116)*$G$7)/A8taxstdlife))</f>
        <v>0.26768737230898448</v>
      </c>
      <c r="AT573" s="592">
        <f>IF(A8taxstdlife="n/a","n/a",IF(AT$3&gt;(A8taxstdlife+$E573),(('PTRM input'!$G$150+'PTRM input'!$G$116)*$G$7)-SUM($G573:AS573),(('PTRM input'!$G$150+'PTRM input'!$G$116)*$G$7)/A8taxstdlife))</f>
        <v>0.26768737230898448</v>
      </c>
      <c r="AU573" s="592">
        <f>IF(A8taxstdlife="n/a","n/a",IF(AU$3&gt;(A8taxstdlife+$E573),(('PTRM input'!$G$150+'PTRM input'!$G$116)*$G$7)-SUM($G573:AT573),(('PTRM input'!$G$150+'PTRM input'!$G$116)*$G$7)/A8taxstdlife))</f>
        <v>0.26768737230898448</v>
      </c>
      <c r="AV573" s="592">
        <f>IF(A8taxstdlife="n/a","n/a",IF(AV$3&gt;(A8taxstdlife+$E573),(('PTRM input'!$G$150+'PTRM input'!$G$116)*$G$7)-SUM($G573:AU573),(('PTRM input'!$G$150+'PTRM input'!$G$116)*$G$7)/A8taxstdlife))</f>
        <v>0.26768737230898448</v>
      </c>
      <c r="AW573" s="592">
        <f>IF(A8taxstdlife="n/a","n/a",IF(AW$3&gt;(A8taxstdlife+$E573),(('PTRM input'!$G$150+'PTRM input'!$G$116)*$G$7)-SUM($G573:AV573),(('PTRM input'!$G$150+'PTRM input'!$G$116)*$G$7)/A8taxstdlife))</f>
        <v>0.26768737230898448</v>
      </c>
      <c r="AX573" s="592">
        <f>IF(A8taxstdlife="n/a","n/a",IF(AX$3&gt;(A8taxstdlife+$E573),(('PTRM input'!$G$150+'PTRM input'!$G$116)*$G$7)-SUM($G573:AW573),(('PTRM input'!$G$150+'PTRM input'!$G$116)*$G$7)/A8taxstdlife))</f>
        <v>0.26768737230898448</v>
      </c>
      <c r="AY573" s="592">
        <f>IF(A8taxstdlife="n/a","n/a",IF(AY$3&gt;(A8taxstdlife+$E573),(('PTRM input'!$G$150+'PTRM input'!$G$116)*$G$7)-SUM($G573:AX573),(('PTRM input'!$G$150+'PTRM input'!$G$116)*$G$7)/A8taxstdlife))</f>
        <v>0.26768737230898448</v>
      </c>
      <c r="AZ573" s="592">
        <f>IF(A8taxstdlife="n/a","n/a",IF(AZ$3&gt;(A8taxstdlife+$E573),(('PTRM input'!$G$150+'PTRM input'!$G$116)*$G$7)-SUM($G573:AY573),(('PTRM input'!$G$150+'PTRM input'!$G$116)*$G$7)/A8taxstdlife))</f>
        <v>0.26768737230898448</v>
      </c>
      <c r="BA573" s="592">
        <f>IF(A8taxstdlife="n/a","n/a",IF(BA$3&gt;(A8taxstdlife+$E573),(('PTRM input'!$G$150+'PTRM input'!$G$116)*$G$7)-SUM($G573:AZ573),(('PTRM input'!$G$150+'PTRM input'!$G$116)*$G$7)/A8taxstdlife))</f>
        <v>1.0658141036401503E-14</v>
      </c>
      <c r="BB573" s="592">
        <f>IF(A8taxstdlife="n/a","n/a",IF(BB$3&gt;(A8taxstdlife+$E573),(('PTRM input'!$G$150+'PTRM input'!$G$116)*$G$7)-SUM($G573:BA573),(('PTRM input'!$G$150+'PTRM input'!$G$116)*$G$7)/A8taxstdlife))</f>
        <v>0</v>
      </c>
      <c r="BC573" s="592">
        <f>IF(A8taxstdlife="n/a","n/a",IF(BC$3&gt;(A8taxstdlife+$E573),(('PTRM input'!$G$150+'PTRM input'!$G$116)*$G$7)-SUM($G573:BB573),(('PTRM input'!$G$150+'PTRM input'!$G$116)*$G$7)/A8taxstdlife))</f>
        <v>0</v>
      </c>
      <c r="BD573" s="592">
        <f>IF(A8taxstdlife="n/a","n/a",IF(BD$3&gt;(A8taxstdlife+$E573),(('PTRM input'!$G$150+'PTRM input'!$G$116)*$G$7)-SUM($G573:BC573),(('PTRM input'!$G$150+'PTRM input'!$G$116)*$G$7)/A8taxstdlife))</f>
        <v>0</v>
      </c>
      <c r="BE573" s="592">
        <f>IF(A8taxstdlife="n/a","n/a",IF(BE$3&gt;(A8taxstdlife+$E573),(('PTRM input'!$G$150+'PTRM input'!$G$116)*$G$7)-SUM($G573:BD573),(('PTRM input'!$G$150+'PTRM input'!$G$116)*$G$7)/A8taxstdlife))</f>
        <v>0</v>
      </c>
      <c r="BF573" s="592">
        <f>IF(A8taxstdlife="n/a","n/a",IF(BF$3&gt;(A8taxstdlife+$E573),(('PTRM input'!$G$150+'PTRM input'!$G$116)*$G$7)-SUM($G573:BE573),(('PTRM input'!$G$150+'PTRM input'!$G$116)*$G$7)/A8taxstdlife))</f>
        <v>0</v>
      </c>
      <c r="BG573" s="592">
        <f>IF(A8taxstdlife="n/a","n/a",IF(BG$3&gt;(A8taxstdlife+$E573),(('PTRM input'!$G$150+'PTRM input'!$G$116)*$G$7)-SUM($G573:BF573),(('PTRM input'!$G$150+'PTRM input'!$G$116)*$G$7)/A8taxstdlife))</f>
        <v>0</v>
      </c>
      <c r="BH573" s="592">
        <f>IF(A8taxstdlife="n/a","n/a",IF(BH$3&gt;(A8taxstdlife+$E573),(('PTRM input'!$G$150+'PTRM input'!$G$116)*$G$7)-SUM($G573:BG573),(('PTRM input'!$G$150+'PTRM input'!$G$116)*$G$7)/A8taxstdlife))</f>
        <v>0</v>
      </c>
      <c r="BI573" s="592">
        <f>IF(A8taxstdlife="n/a","n/a",IF(BI$3&gt;(A8taxstdlife+$E573),(('PTRM input'!$G$150+'PTRM input'!$G$116)*$G$7)-SUM($G573:BH573),(('PTRM input'!$G$150+'PTRM input'!$G$116)*$G$7)/A8taxstdlife))</f>
        <v>0</v>
      </c>
      <c r="BJ573" s="237"/>
      <c r="BK573" s="237"/>
      <c r="BL573" s="237"/>
      <c r="BM573" s="237"/>
    </row>
    <row r="574" spans="1:65" s="4" customFormat="1" ht="12.75" customHeight="1" outlineLevel="2">
      <c r="A574" s="237"/>
      <c r="B574" s="237"/>
      <c r="C574" s="597"/>
      <c r="D574" s="930"/>
      <c r="E574" s="167">
        <v>2</v>
      </c>
      <c r="F574" s="34"/>
      <c r="G574" s="184"/>
      <c r="H574" s="185"/>
      <c r="I574" s="105">
        <f>IF(A8taxstdlife="n/a","n/a",IF(I$3&gt;(A8taxstdlife+$E574),(('PTRM input'!$H$150+'PTRM input'!$H$116)*$H$7)-SUM($H574:H574),(('PTRM input'!$H$150+'PTRM input'!$H$116)*$H$7)/A8taxstdlife))</f>
        <v>0.3043148496483391</v>
      </c>
      <c r="J574" s="105">
        <f>IF(A8taxstdlife="n/a","n/a",IF(J$3&gt;(A8taxstdlife+$E574),(('PTRM input'!$H$150+'PTRM input'!$H$116)*$H$7)-SUM($H574:I574),(('PTRM input'!$H$150+'PTRM input'!$H$116)*$H$7)/A8taxstdlife))</f>
        <v>0.3043148496483391</v>
      </c>
      <c r="K574" s="105">
        <f>IF(A8taxstdlife="n/a","n/a",IF(K$3&gt;(A8taxstdlife+$E574),(('PTRM input'!$H$150+'PTRM input'!$H$116)*$H$7)-SUM($H574:J574),(('PTRM input'!$H$150+'PTRM input'!$H$116)*$H$7)/A8taxstdlife))</f>
        <v>0.3043148496483391</v>
      </c>
      <c r="L574" s="105">
        <f>IF(A8taxstdlife="n/a","n/a",IF(L$3&gt;(A8taxstdlife+$E574),(('PTRM input'!$H$150+'PTRM input'!$H$116)*$H$7)-SUM($H574:K574),(('PTRM input'!$H$150+'PTRM input'!$H$116)*$H$7)/A8taxstdlife))</f>
        <v>0.3043148496483391</v>
      </c>
      <c r="M574" s="105">
        <f>IF(A8taxstdlife="n/a","n/a",IF(M$3&gt;(A8taxstdlife+$E574),(('PTRM input'!$H$150+'PTRM input'!$H$116)*$H$7)-SUM($H574:L574),(('PTRM input'!$H$150+'PTRM input'!$H$116)*$H$7)/A8taxstdlife))</f>
        <v>0.3043148496483391</v>
      </c>
      <c r="N574" s="105">
        <f>IF(A8taxstdlife="n/a","n/a",IF(N$3&gt;(A8taxstdlife+$E574),(('PTRM input'!$H$150+'PTRM input'!$H$116)*$H$7)-SUM($H574:M574),(('PTRM input'!$H$150+'PTRM input'!$H$116)*$H$7)/A8taxstdlife))</f>
        <v>0.3043148496483391</v>
      </c>
      <c r="O574" s="105">
        <f>IF(A8taxstdlife="n/a","n/a",IF(O$3&gt;(A8taxstdlife+$E574),(('PTRM input'!$H$150+'PTRM input'!$H$116)*$H$7)-SUM($H574:N574),(('PTRM input'!$H$150+'PTRM input'!$H$116)*$H$7)/A8taxstdlife))</f>
        <v>0.3043148496483391</v>
      </c>
      <c r="P574" s="105">
        <f>IF(A8taxstdlife="n/a","n/a",IF(P$3&gt;(A8taxstdlife+$E574),(('PTRM input'!$H$150+'PTRM input'!$H$116)*$H$7)-SUM($H574:O574),(('PTRM input'!$H$150+'PTRM input'!$H$116)*$H$7)/A8taxstdlife))</f>
        <v>0.3043148496483391</v>
      </c>
      <c r="Q574" s="592">
        <f>IF(A8taxstdlife="n/a","n/a",IF(Q$3&gt;(A8taxstdlife+$E574),(('PTRM input'!$H$150+'PTRM input'!$H$116)*$H$7)-SUM($H574:P574),(('PTRM input'!$H$150+'PTRM input'!$H$116)*$H$7)/A8taxstdlife))</f>
        <v>0.3043148496483391</v>
      </c>
      <c r="R574" s="592">
        <f>IF(A8taxstdlife="n/a","n/a",IF(R$3&gt;(A8taxstdlife+$E574),(('PTRM input'!$H$150+'PTRM input'!$H$116)*$H$7)-SUM($H574:Q574),(('PTRM input'!$H$150+'PTRM input'!$H$116)*$H$7)/A8taxstdlife))</f>
        <v>0.3043148496483391</v>
      </c>
      <c r="S574" s="592">
        <f>IF(A8taxstdlife="n/a","n/a",IF(S$3&gt;(A8taxstdlife+$E574),(('PTRM input'!$H$150+'PTRM input'!$H$116)*$H$7)-SUM($H574:R574),(('PTRM input'!$H$150+'PTRM input'!$H$116)*$H$7)/A8taxstdlife))</f>
        <v>0.3043148496483391</v>
      </c>
      <c r="T574" s="592">
        <f>IF(A8taxstdlife="n/a","n/a",IF(T$3&gt;(A8taxstdlife+$E574),(('PTRM input'!$H$150+'PTRM input'!$H$116)*$H$7)-SUM($H574:S574),(('PTRM input'!$H$150+'PTRM input'!$H$116)*$H$7)/A8taxstdlife))</f>
        <v>0.3043148496483391</v>
      </c>
      <c r="U574" s="592">
        <f>IF(A8taxstdlife="n/a","n/a",IF(U$3&gt;(A8taxstdlife+$E574),(('PTRM input'!$H$150+'PTRM input'!$H$116)*$H$7)-SUM($H574:T574),(('PTRM input'!$H$150+'PTRM input'!$H$116)*$H$7)/A8taxstdlife))</f>
        <v>0.3043148496483391</v>
      </c>
      <c r="V574" s="592">
        <f>IF(A8taxstdlife="n/a","n/a",IF(V$3&gt;(A8taxstdlife+$E574),(('PTRM input'!$H$150+'PTRM input'!$H$116)*$H$7)-SUM($H574:U574),(('PTRM input'!$H$150+'PTRM input'!$H$116)*$H$7)/A8taxstdlife))</f>
        <v>0.3043148496483391</v>
      </c>
      <c r="W574" s="592">
        <f>IF(A8taxstdlife="n/a","n/a",IF(W$3&gt;(A8taxstdlife+$E574),(('PTRM input'!$H$150+'PTRM input'!$H$116)*$H$7)-SUM($H574:V574),(('PTRM input'!$H$150+'PTRM input'!$H$116)*$H$7)/A8taxstdlife))</f>
        <v>0.3043148496483391</v>
      </c>
      <c r="X574" s="592">
        <f>IF(A8taxstdlife="n/a","n/a",IF(X$3&gt;(A8taxstdlife+$E574),(('PTRM input'!$H$150+'PTRM input'!$H$116)*$H$7)-SUM($H574:W574),(('PTRM input'!$H$150+'PTRM input'!$H$116)*$H$7)/A8taxstdlife))</f>
        <v>0.3043148496483391</v>
      </c>
      <c r="Y574" s="592">
        <f>IF(A8taxstdlife="n/a","n/a",IF(Y$3&gt;(A8taxstdlife+$E574),(('PTRM input'!$H$150+'PTRM input'!$H$116)*$H$7)-SUM($H574:X574),(('PTRM input'!$H$150+'PTRM input'!$H$116)*$H$7)/A8taxstdlife))</f>
        <v>0.3043148496483391</v>
      </c>
      <c r="Z574" s="592">
        <f>IF(A8taxstdlife="n/a","n/a",IF(Z$3&gt;(A8taxstdlife+$E574),(('PTRM input'!$H$150+'PTRM input'!$H$116)*$H$7)-SUM($H574:Y574),(('PTRM input'!$H$150+'PTRM input'!$H$116)*$H$7)/A8taxstdlife))</f>
        <v>0.3043148496483391</v>
      </c>
      <c r="AA574" s="592">
        <f>IF(A8taxstdlife="n/a","n/a",IF(AA$3&gt;(A8taxstdlife+$E574),(('PTRM input'!$H$150+'PTRM input'!$H$116)*$H$7)-SUM($H574:Z574),(('PTRM input'!$H$150+'PTRM input'!$H$116)*$H$7)/A8taxstdlife))</f>
        <v>0.3043148496483391</v>
      </c>
      <c r="AB574" s="592">
        <f>IF(A8taxstdlife="n/a","n/a",IF(AB$3&gt;(A8taxstdlife+$E574),(('PTRM input'!$H$150+'PTRM input'!$H$116)*$H$7)-SUM($H574:AA574),(('PTRM input'!$H$150+'PTRM input'!$H$116)*$H$7)/A8taxstdlife))</f>
        <v>0.3043148496483391</v>
      </c>
      <c r="AC574" s="592">
        <f>IF(A8taxstdlife="n/a","n/a",IF(AC$3&gt;(A8taxstdlife+$E574),(('PTRM input'!$H$150+'PTRM input'!$H$116)*$H$7)-SUM($H574:AB574),(('PTRM input'!$H$150+'PTRM input'!$H$116)*$H$7)/A8taxstdlife))</f>
        <v>0.3043148496483391</v>
      </c>
      <c r="AD574" s="592">
        <f>IF(A8taxstdlife="n/a","n/a",IF(AD$3&gt;(A8taxstdlife+$E574),(('PTRM input'!$H$150+'PTRM input'!$H$116)*$H$7)-SUM($H574:AC574),(('PTRM input'!$H$150+'PTRM input'!$H$116)*$H$7)/A8taxstdlife))</f>
        <v>0.3043148496483391</v>
      </c>
      <c r="AE574" s="592">
        <f>IF(A8taxstdlife="n/a","n/a",IF(AE$3&gt;(A8taxstdlife+$E574),(('PTRM input'!$H$150+'PTRM input'!$H$116)*$H$7)-SUM($H574:AD574),(('PTRM input'!$H$150+'PTRM input'!$H$116)*$H$7)/A8taxstdlife))</f>
        <v>0.3043148496483391</v>
      </c>
      <c r="AF574" s="592">
        <f>IF(A8taxstdlife="n/a","n/a",IF(AF$3&gt;(A8taxstdlife+$E574),(('PTRM input'!$H$150+'PTRM input'!$H$116)*$H$7)-SUM($H574:AE574),(('PTRM input'!$H$150+'PTRM input'!$H$116)*$H$7)/A8taxstdlife))</f>
        <v>0.3043148496483391</v>
      </c>
      <c r="AG574" s="592">
        <f>IF(A8taxstdlife="n/a","n/a",IF(AG$3&gt;(A8taxstdlife+$E574),(('PTRM input'!$H$150+'PTRM input'!$H$116)*$H$7)-SUM($H574:AF574),(('PTRM input'!$H$150+'PTRM input'!$H$116)*$H$7)/A8taxstdlife))</f>
        <v>0.3043148496483391</v>
      </c>
      <c r="AH574" s="592">
        <f>IF(A8taxstdlife="n/a","n/a",IF(AH$3&gt;(A8taxstdlife+$E574),(('PTRM input'!$H$150+'PTRM input'!$H$116)*$H$7)-SUM($H574:AG574),(('PTRM input'!$H$150+'PTRM input'!$H$116)*$H$7)/A8taxstdlife))</f>
        <v>0.3043148496483391</v>
      </c>
      <c r="AI574" s="592">
        <f>IF(A8taxstdlife="n/a","n/a",IF(AI$3&gt;(A8taxstdlife+$E574),(('PTRM input'!$H$150+'PTRM input'!$H$116)*$H$7)-SUM($H574:AH574),(('PTRM input'!$H$150+'PTRM input'!$H$116)*$H$7)/A8taxstdlife))</f>
        <v>0.3043148496483391</v>
      </c>
      <c r="AJ574" s="592">
        <f>IF(A8taxstdlife="n/a","n/a",IF(AJ$3&gt;(A8taxstdlife+$E574),(('PTRM input'!$H$150+'PTRM input'!$H$116)*$H$7)-SUM($H574:AI574),(('PTRM input'!$H$150+'PTRM input'!$H$116)*$H$7)/A8taxstdlife))</f>
        <v>0.3043148496483391</v>
      </c>
      <c r="AK574" s="592">
        <f>IF(A8taxstdlife="n/a","n/a",IF(AK$3&gt;(A8taxstdlife+$E574),(('PTRM input'!$H$150+'PTRM input'!$H$116)*$H$7)-SUM($H574:AJ574),(('PTRM input'!$H$150+'PTRM input'!$H$116)*$H$7)/A8taxstdlife))</f>
        <v>0.3043148496483391</v>
      </c>
      <c r="AL574" s="592">
        <f>IF(A8taxstdlife="n/a","n/a",IF(AL$3&gt;(A8taxstdlife+$E574),(('PTRM input'!$H$150+'PTRM input'!$H$116)*$H$7)-SUM($H574:AK574),(('PTRM input'!$H$150+'PTRM input'!$H$116)*$H$7)/A8taxstdlife))</f>
        <v>0.3043148496483391</v>
      </c>
      <c r="AM574" s="592">
        <f>IF(A8taxstdlife="n/a","n/a",IF(AM$3&gt;(A8taxstdlife+$E574),(('PTRM input'!$H$150+'PTRM input'!$H$116)*$H$7)-SUM($H574:AL574),(('PTRM input'!$H$150+'PTRM input'!$H$116)*$H$7)/A8taxstdlife))</f>
        <v>0.3043148496483391</v>
      </c>
      <c r="AN574" s="592">
        <f>IF(A8taxstdlife="n/a","n/a",IF(AN$3&gt;(A8taxstdlife+$E574),(('PTRM input'!$H$150+'PTRM input'!$H$116)*$H$7)-SUM($H574:AM574),(('PTRM input'!$H$150+'PTRM input'!$H$116)*$H$7)/A8taxstdlife))</f>
        <v>0.3043148496483391</v>
      </c>
      <c r="AO574" s="592">
        <f>IF(A8taxstdlife="n/a","n/a",IF(AO$3&gt;(A8taxstdlife+$E574),(('PTRM input'!$H$150+'PTRM input'!$H$116)*$H$7)-SUM($H574:AN574),(('PTRM input'!$H$150+'PTRM input'!$H$116)*$H$7)/A8taxstdlife))</f>
        <v>0.3043148496483391</v>
      </c>
      <c r="AP574" s="592">
        <f>IF(A8taxstdlife="n/a","n/a",IF(AP$3&gt;(A8taxstdlife+$E574),(('PTRM input'!$H$150+'PTRM input'!$H$116)*$H$7)-SUM($H574:AO574),(('PTRM input'!$H$150+'PTRM input'!$H$116)*$H$7)/A8taxstdlife))</f>
        <v>0.3043148496483391</v>
      </c>
      <c r="AQ574" s="592">
        <f>IF(A8taxstdlife="n/a","n/a",IF(AQ$3&gt;(A8taxstdlife+$E574),(('PTRM input'!$H$150+'PTRM input'!$H$116)*$H$7)-SUM($H574:AP574),(('PTRM input'!$H$150+'PTRM input'!$H$116)*$H$7)/A8taxstdlife))</f>
        <v>0.3043148496483391</v>
      </c>
      <c r="AR574" s="592">
        <f>IF(A8taxstdlife="n/a","n/a",IF(AR$3&gt;(A8taxstdlife+$E574),(('PTRM input'!$H$150+'PTRM input'!$H$116)*$H$7)-SUM($H574:AQ574),(('PTRM input'!$H$150+'PTRM input'!$H$116)*$H$7)/A8taxstdlife))</f>
        <v>0.3043148496483391</v>
      </c>
      <c r="AS574" s="592">
        <f>IF(A8taxstdlife="n/a","n/a",IF(AS$3&gt;(A8taxstdlife+$E574),(('PTRM input'!$H$150+'PTRM input'!$H$116)*$H$7)-SUM($H574:AR574),(('PTRM input'!$H$150+'PTRM input'!$H$116)*$H$7)/A8taxstdlife))</f>
        <v>0.3043148496483391</v>
      </c>
      <c r="AT574" s="592">
        <f>IF(A8taxstdlife="n/a","n/a",IF(AT$3&gt;(A8taxstdlife+$E574),(('PTRM input'!$H$150+'PTRM input'!$H$116)*$H$7)-SUM($H574:AS574),(('PTRM input'!$H$150+'PTRM input'!$H$116)*$H$7)/A8taxstdlife))</f>
        <v>0.3043148496483391</v>
      </c>
      <c r="AU574" s="592">
        <f>IF(A8taxstdlife="n/a","n/a",IF(AU$3&gt;(A8taxstdlife+$E574),(('PTRM input'!$H$150+'PTRM input'!$H$116)*$H$7)-SUM($H574:AT574),(('PTRM input'!$H$150+'PTRM input'!$H$116)*$H$7)/A8taxstdlife))</f>
        <v>0.3043148496483391</v>
      </c>
      <c r="AV574" s="592">
        <f>IF(A8taxstdlife="n/a","n/a",IF(AV$3&gt;(A8taxstdlife+$E574),(('PTRM input'!$H$150+'PTRM input'!$H$116)*$H$7)-SUM($H574:AU574),(('PTRM input'!$H$150+'PTRM input'!$H$116)*$H$7)/A8taxstdlife))</f>
        <v>0.3043148496483391</v>
      </c>
      <c r="AW574" s="592">
        <f>IF(A8taxstdlife="n/a","n/a",IF(AW$3&gt;(A8taxstdlife+$E574),(('PTRM input'!$H$150+'PTRM input'!$H$116)*$H$7)-SUM($H574:AV574),(('PTRM input'!$H$150+'PTRM input'!$H$116)*$H$7)/A8taxstdlife))</f>
        <v>0.3043148496483391</v>
      </c>
      <c r="AX574" s="592">
        <f>IF(A8taxstdlife="n/a","n/a",IF(AX$3&gt;(A8taxstdlife+$E574),(('PTRM input'!$H$150+'PTRM input'!$H$116)*$H$7)-SUM($H574:AW574),(('PTRM input'!$H$150+'PTRM input'!$H$116)*$H$7)/A8taxstdlife))</f>
        <v>0.3043148496483391</v>
      </c>
      <c r="AY574" s="592">
        <f>IF(A8taxstdlife="n/a","n/a",IF(AY$3&gt;(A8taxstdlife+$E574),(('PTRM input'!$H$150+'PTRM input'!$H$116)*$H$7)-SUM($H574:AX574),(('PTRM input'!$H$150+'PTRM input'!$H$116)*$H$7)/A8taxstdlife))</f>
        <v>0.3043148496483391</v>
      </c>
      <c r="AZ574" s="592">
        <f>IF(A8taxstdlife="n/a","n/a",IF(AZ$3&gt;(A8taxstdlife+$E574),(('PTRM input'!$H$150+'PTRM input'!$H$116)*$H$7)-SUM($H574:AY574),(('PTRM input'!$H$150+'PTRM input'!$H$116)*$H$7)/A8taxstdlife))</f>
        <v>0.3043148496483391</v>
      </c>
      <c r="BA574" s="592">
        <f>IF(A8taxstdlife="n/a","n/a",IF(BA$3&gt;(A8taxstdlife+$E574),(('PTRM input'!$H$150+'PTRM input'!$H$116)*$H$7)-SUM($H574:AZ574),(('PTRM input'!$H$150+'PTRM input'!$H$116)*$H$7)/A8taxstdlife))</f>
        <v>0.3043148496483391</v>
      </c>
      <c r="BB574" s="592">
        <f>IF(A8taxstdlife="n/a","n/a",IF(BB$3&gt;(A8taxstdlife+$E574),(('PTRM input'!$H$150+'PTRM input'!$H$116)*$H$7)-SUM($H574:BA574),(('PTRM input'!$H$150+'PTRM input'!$H$116)*$H$7)/A8taxstdlife))</f>
        <v>3.5527136788005009E-15</v>
      </c>
      <c r="BC574" s="592">
        <f>IF(A8taxstdlife="n/a","n/a",IF(BC$3&gt;(A8taxstdlife+$E574),(('PTRM input'!$H$150+'PTRM input'!$H$116)*$H$7)-SUM($H574:BB574),(('PTRM input'!$H$150+'PTRM input'!$H$116)*$H$7)/A8taxstdlife))</f>
        <v>0</v>
      </c>
      <c r="BD574" s="592">
        <f>IF(A8taxstdlife="n/a","n/a",IF(BD$3&gt;(A8taxstdlife+$E574),(('PTRM input'!$H$150+'PTRM input'!$H$116)*$H$7)-SUM($H574:BC574),(('PTRM input'!$H$150+'PTRM input'!$H$116)*$H$7)/A8taxstdlife))</f>
        <v>0</v>
      </c>
      <c r="BE574" s="592">
        <f>IF(A8taxstdlife="n/a","n/a",IF(BE$3&gt;(A8taxstdlife+$E574),(('PTRM input'!$H$150+'PTRM input'!$H$116)*$H$7)-SUM($H574:BD574),(('PTRM input'!$H$150+'PTRM input'!$H$116)*$H$7)/A8taxstdlife))</f>
        <v>0</v>
      </c>
      <c r="BF574" s="592">
        <f>IF(A8taxstdlife="n/a","n/a",IF(BF$3&gt;(A8taxstdlife+$E574),(('PTRM input'!$H$150+'PTRM input'!$H$116)*$H$7)-SUM($H574:BE574),(('PTRM input'!$H$150+'PTRM input'!$H$116)*$H$7)/A8taxstdlife))</f>
        <v>0</v>
      </c>
      <c r="BG574" s="592">
        <f>IF(A8taxstdlife="n/a","n/a",IF(BG$3&gt;(A8taxstdlife+$E574),(('PTRM input'!$H$150+'PTRM input'!$H$116)*$H$7)-SUM($H574:BF574),(('PTRM input'!$H$150+'PTRM input'!$H$116)*$H$7)/A8taxstdlife))</f>
        <v>0</v>
      </c>
      <c r="BH574" s="592">
        <f>IF(A8taxstdlife="n/a","n/a",IF(BH$3&gt;(A8taxstdlife+$E574),(('PTRM input'!$H$150+'PTRM input'!$H$116)*$H$7)-SUM($H574:BG574),(('PTRM input'!$H$150+'PTRM input'!$H$116)*$H$7)/A8taxstdlife))</f>
        <v>0</v>
      </c>
      <c r="BI574" s="592">
        <f>IF(A8taxstdlife="n/a","n/a",IF(BI$3&gt;(A8taxstdlife+$E574),(('PTRM input'!$H$150+'PTRM input'!$H$116)*$H$7)-SUM($H574:BH574),(('PTRM input'!$H$150+'PTRM input'!$H$116)*$H$7)/A8taxstdlife))</f>
        <v>0</v>
      </c>
      <c r="BJ574" s="237"/>
      <c r="BK574" s="237"/>
      <c r="BL574" s="237"/>
      <c r="BM574" s="237"/>
    </row>
    <row r="575" spans="1:65" s="4" customFormat="1" ht="12.75" customHeight="1" outlineLevel="2">
      <c r="A575" s="237"/>
      <c r="B575" s="237"/>
      <c r="C575" s="597"/>
      <c r="D575" s="930"/>
      <c r="E575" s="167">
        <v>3</v>
      </c>
      <c r="F575" s="34"/>
      <c r="G575" s="184"/>
      <c r="H575" s="186"/>
      <c r="I575" s="185"/>
      <c r="J575" s="105">
        <f>IF(A8taxstdlife="n/a","n/a",IF(J$3&gt;(A8taxstdlife+$E575),(('PTRM input'!$I$150+'PTRM input'!$I$116)*$I$7)-SUM($I575:I575),(('PTRM input'!$I$150+'PTRM input'!$I$116)*$I$7)/A8taxstdlife))</f>
        <v>0.24196473680641914</v>
      </c>
      <c r="K575" s="105">
        <f>IF(A8taxstdlife="n/a","n/a",IF(K$3&gt;(A8taxstdlife+$E575),(('PTRM input'!$I$150+'PTRM input'!$I$116)*$I$7)-SUM($I575:J575),(('PTRM input'!$I$150+'PTRM input'!$I$116)*$I$7)/A8taxstdlife))</f>
        <v>0.24196473680641914</v>
      </c>
      <c r="L575" s="105">
        <f>IF(A8taxstdlife="n/a","n/a",IF(L$3&gt;(A8taxstdlife+$E575),(('PTRM input'!$I$150+'PTRM input'!$I$116)*$I$7)-SUM($I575:K575),(('PTRM input'!$I$150+'PTRM input'!$I$116)*$I$7)/A8taxstdlife))</f>
        <v>0.24196473680641914</v>
      </c>
      <c r="M575" s="105">
        <f>IF(A8taxstdlife="n/a","n/a",IF(M$3&gt;(A8taxstdlife+$E575),(('PTRM input'!$I$150+'PTRM input'!$I$116)*$I$7)-SUM($I575:L575),(('PTRM input'!$I$150+'PTRM input'!$I$116)*$I$7)/A8taxstdlife))</f>
        <v>0.24196473680641914</v>
      </c>
      <c r="N575" s="105">
        <f>IF(A8taxstdlife="n/a","n/a",IF(N$3&gt;(A8taxstdlife+$E575),(('PTRM input'!$I$150+'PTRM input'!$I$116)*$I$7)-SUM($I575:M575),(('PTRM input'!$I$150+'PTRM input'!$I$116)*$I$7)/A8taxstdlife))</f>
        <v>0.24196473680641914</v>
      </c>
      <c r="O575" s="105">
        <f>IF(A8taxstdlife="n/a","n/a",IF(O$3&gt;(A8taxstdlife+$E575),(('PTRM input'!$I$150+'PTRM input'!$I$116)*$I$7)-SUM($I575:N575),(('PTRM input'!$I$150+'PTRM input'!$I$116)*$I$7)/A8taxstdlife))</f>
        <v>0.24196473680641914</v>
      </c>
      <c r="P575" s="105">
        <f>IF(A8taxstdlife="n/a","n/a",IF(P$3&gt;(A8taxstdlife+$E575),(('PTRM input'!$I$150+'PTRM input'!$I$116)*$I$7)-SUM($I575:O575),(('PTRM input'!$I$150+'PTRM input'!$I$116)*$I$7)/A8taxstdlife))</f>
        <v>0.24196473680641914</v>
      </c>
      <c r="Q575" s="592">
        <f>IF(A8taxstdlife="n/a","n/a",IF(Q$3&gt;(A8taxstdlife+$E575),(('PTRM input'!$I$150+'PTRM input'!$I$116)*$I$7)-SUM($I575:P575),(('PTRM input'!$I$150+'PTRM input'!$I$116)*$I$7)/A8taxstdlife))</f>
        <v>0.24196473680641914</v>
      </c>
      <c r="R575" s="592">
        <f>IF(A8taxstdlife="n/a","n/a",IF(R$3&gt;(A8taxstdlife+$E575),(('PTRM input'!$I$150+'PTRM input'!$I$116)*$I$7)-SUM($I575:Q575),(('PTRM input'!$I$150+'PTRM input'!$I$116)*$I$7)/A8taxstdlife))</f>
        <v>0.24196473680641914</v>
      </c>
      <c r="S575" s="592">
        <f>IF(A8taxstdlife="n/a","n/a",IF(S$3&gt;(A8taxstdlife+$E575),(('PTRM input'!$I$150+'PTRM input'!$I$116)*$I$7)-SUM($I575:R575),(('PTRM input'!$I$150+'PTRM input'!$I$116)*$I$7)/A8taxstdlife))</f>
        <v>0.24196473680641914</v>
      </c>
      <c r="T575" s="592">
        <f>IF(A8taxstdlife="n/a","n/a",IF(T$3&gt;(A8taxstdlife+$E575),(('PTRM input'!$I$150+'PTRM input'!$I$116)*$I$7)-SUM($I575:S575),(('PTRM input'!$I$150+'PTRM input'!$I$116)*$I$7)/A8taxstdlife))</f>
        <v>0.24196473680641914</v>
      </c>
      <c r="U575" s="592">
        <f>IF(A8taxstdlife="n/a","n/a",IF(U$3&gt;(A8taxstdlife+$E575),(('PTRM input'!$I$150+'PTRM input'!$I$116)*$I$7)-SUM($I575:T575),(('PTRM input'!$I$150+'PTRM input'!$I$116)*$I$7)/A8taxstdlife))</f>
        <v>0.24196473680641914</v>
      </c>
      <c r="V575" s="592">
        <f>IF(A8taxstdlife="n/a","n/a",IF(V$3&gt;(A8taxstdlife+$E575),(('PTRM input'!$I$150+'PTRM input'!$I$116)*$I$7)-SUM($I575:U575),(('PTRM input'!$I$150+'PTRM input'!$I$116)*$I$7)/A8taxstdlife))</f>
        <v>0.24196473680641914</v>
      </c>
      <c r="W575" s="592">
        <f>IF(A8taxstdlife="n/a","n/a",IF(W$3&gt;(A8taxstdlife+$E575),(('PTRM input'!$I$150+'PTRM input'!$I$116)*$I$7)-SUM($I575:V575),(('PTRM input'!$I$150+'PTRM input'!$I$116)*$I$7)/A8taxstdlife))</f>
        <v>0.24196473680641914</v>
      </c>
      <c r="X575" s="592">
        <f>IF(A8taxstdlife="n/a","n/a",IF(X$3&gt;(A8taxstdlife+$E575),(('PTRM input'!$I$150+'PTRM input'!$I$116)*$I$7)-SUM($I575:W575),(('PTRM input'!$I$150+'PTRM input'!$I$116)*$I$7)/A8taxstdlife))</f>
        <v>0.24196473680641914</v>
      </c>
      <c r="Y575" s="592">
        <f>IF(A8taxstdlife="n/a","n/a",IF(Y$3&gt;(A8taxstdlife+$E575),(('PTRM input'!$I$150+'PTRM input'!$I$116)*$I$7)-SUM($I575:X575),(('PTRM input'!$I$150+'PTRM input'!$I$116)*$I$7)/A8taxstdlife))</f>
        <v>0.24196473680641914</v>
      </c>
      <c r="Z575" s="592">
        <f>IF(A8taxstdlife="n/a","n/a",IF(Z$3&gt;(A8taxstdlife+$E575),(('PTRM input'!$I$150+'PTRM input'!$I$116)*$I$7)-SUM($I575:Y575),(('PTRM input'!$I$150+'PTRM input'!$I$116)*$I$7)/A8taxstdlife))</f>
        <v>0.24196473680641914</v>
      </c>
      <c r="AA575" s="592">
        <f>IF(A8taxstdlife="n/a","n/a",IF(AA$3&gt;(A8taxstdlife+$E575),(('PTRM input'!$I$150+'PTRM input'!$I$116)*$I$7)-SUM($I575:Z575),(('PTRM input'!$I$150+'PTRM input'!$I$116)*$I$7)/A8taxstdlife))</f>
        <v>0.24196473680641914</v>
      </c>
      <c r="AB575" s="592">
        <f>IF(A8taxstdlife="n/a","n/a",IF(AB$3&gt;(A8taxstdlife+$E575),(('PTRM input'!$I$150+'PTRM input'!$I$116)*$I$7)-SUM($I575:AA575),(('PTRM input'!$I$150+'PTRM input'!$I$116)*$I$7)/A8taxstdlife))</f>
        <v>0.24196473680641914</v>
      </c>
      <c r="AC575" s="592">
        <f>IF(A8taxstdlife="n/a","n/a",IF(AC$3&gt;(A8taxstdlife+$E575),(('PTRM input'!$I$150+'PTRM input'!$I$116)*$I$7)-SUM($I575:AB575),(('PTRM input'!$I$150+'PTRM input'!$I$116)*$I$7)/A8taxstdlife))</f>
        <v>0.24196473680641914</v>
      </c>
      <c r="AD575" s="592">
        <f>IF(A8taxstdlife="n/a","n/a",IF(AD$3&gt;(A8taxstdlife+$E575),(('PTRM input'!$I$150+'PTRM input'!$I$116)*$I$7)-SUM($I575:AC575),(('PTRM input'!$I$150+'PTRM input'!$I$116)*$I$7)/A8taxstdlife))</f>
        <v>0.24196473680641914</v>
      </c>
      <c r="AE575" s="592">
        <f>IF(A8taxstdlife="n/a","n/a",IF(AE$3&gt;(A8taxstdlife+$E575),(('PTRM input'!$I$150+'PTRM input'!$I$116)*$I$7)-SUM($I575:AD575),(('PTRM input'!$I$150+'PTRM input'!$I$116)*$I$7)/A8taxstdlife))</f>
        <v>0.24196473680641914</v>
      </c>
      <c r="AF575" s="592">
        <f>IF(A8taxstdlife="n/a","n/a",IF(AF$3&gt;(A8taxstdlife+$E575),(('PTRM input'!$I$150+'PTRM input'!$I$116)*$I$7)-SUM($I575:AE575),(('PTRM input'!$I$150+'PTRM input'!$I$116)*$I$7)/A8taxstdlife))</f>
        <v>0.24196473680641914</v>
      </c>
      <c r="AG575" s="592">
        <f>IF(A8taxstdlife="n/a","n/a",IF(AG$3&gt;(A8taxstdlife+$E575),(('PTRM input'!$I$150+'PTRM input'!$I$116)*$I$7)-SUM($I575:AF575),(('PTRM input'!$I$150+'PTRM input'!$I$116)*$I$7)/A8taxstdlife))</f>
        <v>0.24196473680641914</v>
      </c>
      <c r="AH575" s="592">
        <f>IF(A8taxstdlife="n/a","n/a",IF(AH$3&gt;(A8taxstdlife+$E575),(('PTRM input'!$I$150+'PTRM input'!$I$116)*$I$7)-SUM($I575:AG575),(('PTRM input'!$I$150+'PTRM input'!$I$116)*$I$7)/A8taxstdlife))</f>
        <v>0.24196473680641914</v>
      </c>
      <c r="AI575" s="592">
        <f>IF(A8taxstdlife="n/a","n/a",IF(AI$3&gt;(A8taxstdlife+$E575),(('PTRM input'!$I$150+'PTRM input'!$I$116)*$I$7)-SUM($I575:AH575),(('PTRM input'!$I$150+'PTRM input'!$I$116)*$I$7)/A8taxstdlife))</f>
        <v>0.24196473680641914</v>
      </c>
      <c r="AJ575" s="592">
        <f>IF(A8taxstdlife="n/a","n/a",IF(AJ$3&gt;(A8taxstdlife+$E575),(('PTRM input'!$I$150+'PTRM input'!$I$116)*$I$7)-SUM($I575:AI575),(('PTRM input'!$I$150+'PTRM input'!$I$116)*$I$7)/A8taxstdlife))</f>
        <v>0.24196473680641914</v>
      </c>
      <c r="AK575" s="592">
        <f>IF(A8taxstdlife="n/a","n/a",IF(AK$3&gt;(A8taxstdlife+$E575),(('PTRM input'!$I$150+'PTRM input'!$I$116)*$I$7)-SUM($I575:AJ575),(('PTRM input'!$I$150+'PTRM input'!$I$116)*$I$7)/A8taxstdlife))</f>
        <v>0.24196473680641914</v>
      </c>
      <c r="AL575" s="592">
        <f>IF(A8taxstdlife="n/a","n/a",IF(AL$3&gt;(A8taxstdlife+$E575),(('PTRM input'!$I$150+'PTRM input'!$I$116)*$I$7)-SUM($I575:AK575),(('PTRM input'!$I$150+'PTRM input'!$I$116)*$I$7)/A8taxstdlife))</f>
        <v>0.24196473680641914</v>
      </c>
      <c r="AM575" s="592">
        <f>IF(A8taxstdlife="n/a","n/a",IF(AM$3&gt;(A8taxstdlife+$E575),(('PTRM input'!$I$150+'PTRM input'!$I$116)*$I$7)-SUM($I575:AL575),(('PTRM input'!$I$150+'PTRM input'!$I$116)*$I$7)/A8taxstdlife))</f>
        <v>0.24196473680641914</v>
      </c>
      <c r="AN575" s="592">
        <f>IF(A8taxstdlife="n/a","n/a",IF(AN$3&gt;(A8taxstdlife+$E575),(('PTRM input'!$I$150+'PTRM input'!$I$116)*$I$7)-SUM($I575:AM575),(('PTRM input'!$I$150+'PTRM input'!$I$116)*$I$7)/A8taxstdlife))</f>
        <v>0.24196473680641914</v>
      </c>
      <c r="AO575" s="592">
        <f>IF(A8taxstdlife="n/a","n/a",IF(AO$3&gt;(A8taxstdlife+$E575),(('PTRM input'!$I$150+'PTRM input'!$I$116)*$I$7)-SUM($I575:AN575),(('PTRM input'!$I$150+'PTRM input'!$I$116)*$I$7)/A8taxstdlife))</f>
        <v>0.24196473680641914</v>
      </c>
      <c r="AP575" s="592">
        <f>IF(A8taxstdlife="n/a","n/a",IF(AP$3&gt;(A8taxstdlife+$E575),(('PTRM input'!$I$150+'PTRM input'!$I$116)*$I$7)-SUM($I575:AO575),(('PTRM input'!$I$150+'PTRM input'!$I$116)*$I$7)/A8taxstdlife))</f>
        <v>0.24196473680641914</v>
      </c>
      <c r="AQ575" s="592">
        <f>IF(A8taxstdlife="n/a","n/a",IF(AQ$3&gt;(A8taxstdlife+$E575),(('PTRM input'!$I$150+'PTRM input'!$I$116)*$I$7)-SUM($I575:AP575),(('PTRM input'!$I$150+'PTRM input'!$I$116)*$I$7)/A8taxstdlife))</f>
        <v>0.24196473680641914</v>
      </c>
      <c r="AR575" s="592">
        <f>IF(A8taxstdlife="n/a","n/a",IF(AR$3&gt;(A8taxstdlife+$E575),(('PTRM input'!$I$150+'PTRM input'!$I$116)*$I$7)-SUM($I575:AQ575),(('PTRM input'!$I$150+'PTRM input'!$I$116)*$I$7)/A8taxstdlife))</f>
        <v>0.24196473680641914</v>
      </c>
      <c r="AS575" s="592">
        <f>IF(A8taxstdlife="n/a","n/a",IF(AS$3&gt;(A8taxstdlife+$E575),(('PTRM input'!$I$150+'PTRM input'!$I$116)*$I$7)-SUM($I575:AR575),(('PTRM input'!$I$150+'PTRM input'!$I$116)*$I$7)/A8taxstdlife))</f>
        <v>0.24196473680641914</v>
      </c>
      <c r="AT575" s="592">
        <f>IF(A8taxstdlife="n/a","n/a",IF(AT$3&gt;(A8taxstdlife+$E575),(('PTRM input'!$I$150+'PTRM input'!$I$116)*$I$7)-SUM($I575:AS575),(('PTRM input'!$I$150+'PTRM input'!$I$116)*$I$7)/A8taxstdlife))</f>
        <v>0.24196473680641914</v>
      </c>
      <c r="AU575" s="592">
        <f>IF(A8taxstdlife="n/a","n/a",IF(AU$3&gt;(A8taxstdlife+$E575),(('PTRM input'!$I$150+'PTRM input'!$I$116)*$I$7)-SUM($I575:AT575),(('PTRM input'!$I$150+'PTRM input'!$I$116)*$I$7)/A8taxstdlife))</f>
        <v>0.24196473680641914</v>
      </c>
      <c r="AV575" s="592">
        <f>IF(A8taxstdlife="n/a","n/a",IF(AV$3&gt;(A8taxstdlife+$E575),(('PTRM input'!$I$150+'PTRM input'!$I$116)*$I$7)-SUM($I575:AU575),(('PTRM input'!$I$150+'PTRM input'!$I$116)*$I$7)/A8taxstdlife))</f>
        <v>0.24196473680641914</v>
      </c>
      <c r="AW575" s="592">
        <f>IF(A8taxstdlife="n/a","n/a",IF(AW$3&gt;(A8taxstdlife+$E575),(('PTRM input'!$I$150+'PTRM input'!$I$116)*$I$7)-SUM($I575:AV575),(('PTRM input'!$I$150+'PTRM input'!$I$116)*$I$7)/A8taxstdlife))</f>
        <v>0.24196473680641914</v>
      </c>
      <c r="AX575" s="592">
        <f>IF(A8taxstdlife="n/a","n/a",IF(AX$3&gt;(A8taxstdlife+$E575),(('PTRM input'!$I$150+'PTRM input'!$I$116)*$I$7)-SUM($I575:AW575),(('PTRM input'!$I$150+'PTRM input'!$I$116)*$I$7)/A8taxstdlife))</f>
        <v>0.24196473680641914</v>
      </c>
      <c r="AY575" s="592">
        <f>IF(A8taxstdlife="n/a","n/a",IF(AY$3&gt;(A8taxstdlife+$E575),(('PTRM input'!$I$150+'PTRM input'!$I$116)*$I$7)-SUM($I575:AX575),(('PTRM input'!$I$150+'PTRM input'!$I$116)*$I$7)/A8taxstdlife))</f>
        <v>0.24196473680641914</v>
      </c>
      <c r="AZ575" s="592">
        <f>IF(A8taxstdlife="n/a","n/a",IF(AZ$3&gt;(A8taxstdlife+$E575),(('PTRM input'!$I$150+'PTRM input'!$I$116)*$I$7)-SUM($I575:AY575),(('PTRM input'!$I$150+'PTRM input'!$I$116)*$I$7)/A8taxstdlife))</f>
        <v>0.24196473680641914</v>
      </c>
      <c r="BA575" s="592">
        <f>IF(A8taxstdlife="n/a","n/a",IF(BA$3&gt;(A8taxstdlife+$E575),(('PTRM input'!$I$150+'PTRM input'!$I$116)*$I$7)-SUM($I575:AZ575),(('PTRM input'!$I$150+'PTRM input'!$I$116)*$I$7)/A8taxstdlife))</f>
        <v>0.24196473680641914</v>
      </c>
      <c r="BB575" s="592">
        <f>IF(A8taxstdlife="n/a","n/a",IF(BB$3&gt;(A8taxstdlife+$E575),(('PTRM input'!$I$150+'PTRM input'!$I$116)*$I$7)-SUM($I575:BA575),(('PTRM input'!$I$150+'PTRM input'!$I$116)*$I$7)/A8taxstdlife))</f>
        <v>0.24196473680641914</v>
      </c>
      <c r="BC575" s="592">
        <f>IF(A8taxstdlife="n/a","n/a",IF(BC$3&gt;(A8taxstdlife+$E575),(('PTRM input'!$I$150+'PTRM input'!$I$116)*$I$7)-SUM($I575:BB575),(('PTRM input'!$I$150+'PTRM input'!$I$116)*$I$7)/A8taxstdlife))</f>
        <v>-3.5527136788005009E-15</v>
      </c>
      <c r="BD575" s="592">
        <f>IF(A8taxstdlife="n/a","n/a",IF(BD$3&gt;(A8taxstdlife+$E575),(('PTRM input'!$I$150+'PTRM input'!$I$116)*$I$7)-SUM($I575:BC575),(('PTRM input'!$I$150+'PTRM input'!$I$116)*$I$7)/A8taxstdlife))</f>
        <v>0</v>
      </c>
      <c r="BE575" s="592">
        <f>IF(A8taxstdlife="n/a","n/a",IF(BE$3&gt;(A8taxstdlife+$E575),(('PTRM input'!$I$150+'PTRM input'!$I$116)*$I$7)-SUM($I575:BD575),(('PTRM input'!$I$150+'PTRM input'!$I$116)*$I$7)/A8taxstdlife))</f>
        <v>0</v>
      </c>
      <c r="BF575" s="592">
        <f>IF(A8taxstdlife="n/a","n/a",IF(BF$3&gt;(A8taxstdlife+$E575),(('PTRM input'!$I$150+'PTRM input'!$I$116)*$I$7)-SUM($I575:BE575),(('PTRM input'!$I$150+'PTRM input'!$I$116)*$I$7)/A8taxstdlife))</f>
        <v>0</v>
      </c>
      <c r="BG575" s="592">
        <f>IF(A8taxstdlife="n/a","n/a",IF(BG$3&gt;(A8taxstdlife+$E575),(('PTRM input'!$I$150+'PTRM input'!$I$116)*$I$7)-SUM($I575:BF575),(('PTRM input'!$I$150+'PTRM input'!$I$116)*$I$7)/A8taxstdlife))</f>
        <v>0</v>
      </c>
      <c r="BH575" s="592">
        <f>IF(A8taxstdlife="n/a","n/a",IF(BH$3&gt;(A8taxstdlife+$E575),(('PTRM input'!$I$150+'PTRM input'!$I$116)*$I$7)-SUM($I575:BG575),(('PTRM input'!$I$150+'PTRM input'!$I$116)*$I$7)/A8taxstdlife))</f>
        <v>0</v>
      </c>
      <c r="BI575" s="592">
        <f>IF(A8taxstdlife="n/a","n/a",IF(BI$3&gt;(A8taxstdlife+$E575),(('PTRM input'!$I$150+'PTRM input'!$I$116)*$I$7)-SUM($I575:BH575),(('PTRM input'!$I$150+'PTRM input'!$I$116)*$I$7)/A8taxstdlife))</f>
        <v>0</v>
      </c>
      <c r="BJ575" s="237"/>
      <c r="BK575" s="237"/>
      <c r="BL575" s="237"/>
      <c r="BM575" s="237"/>
    </row>
    <row r="576" spans="1:65" s="4" customFormat="1" ht="12.75" customHeight="1" outlineLevel="2">
      <c r="A576" s="237"/>
      <c r="B576" s="237"/>
      <c r="C576" s="597"/>
      <c r="D576" s="930"/>
      <c r="E576" s="167">
        <v>4</v>
      </c>
      <c r="F576" s="34"/>
      <c r="G576" s="184"/>
      <c r="H576" s="186"/>
      <c r="I576" s="186"/>
      <c r="J576" s="185"/>
      <c r="K576" s="105">
        <f>IF(A8taxstdlife="n/a","n/a",IF(K$3&gt;(A8taxstdlife+$E576),(('PTRM input'!$J$150+'PTRM input'!$J$116)*$J$7)-SUM($J576:J576),(('PTRM input'!$J$150+'PTRM input'!$J$116)*$J$7)/A8taxstdlife))</f>
        <v>0.32259623661191161</v>
      </c>
      <c r="L576" s="105">
        <f>IF(A8taxstdlife="n/a","n/a",IF(L$3&gt;(A8taxstdlife+$E576),(('PTRM input'!$J$150+'PTRM input'!$J$116)*$J$7)-SUM($J576:K576),(('PTRM input'!$J$150+'PTRM input'!$J$116)*$J$7)/A8taxstdlife))</f>
        <v>0.32259623661191161</v>
      </c>
      <c r="M576" s="105">
        <f>IF(A8taxstdlife="n/a","n/a",IF(M$3&gt;(A8taxstdlife+$E576),(('PTRM input'!$J$150+'PTRM input'!$J$116)*$J$7)-SUM($J576:L576),(('PTRM input'!$J$150+'PTRM input'!$J$116)*$J$7)/A8taxstdlife))</f>
        <v>0.32259623661191161</v>
      </c>
      <c r="N576" s="105">
        <f>IF(A8taxstdlife="n/a","n/a",IF(N$3&gt;(A8taxstdlife+$E576),(('PTRM input'!$J$150+'PTRM input'!$J$116)*$J$7)-SUM($J576:M576),(('PTRM input'!$J$150+'PTRM input'!$J$116)*$J$7)/A8taxstdlife))</f>
        <v>0.32259623661191161</v>
      </c>
      <c r="O576" s="105">
        <f>IF(A8taxstdlife="n/a","n/a",IF(O$3&gt;(A8taxstdlife+$E576),(('PTRM input'!$J$150+'PTRM input'!$J$116)*$J$7)-SUM($J576:N576),(('PTRM input'!$J$150+'PTRM input'!$J$116)*$J$7)/A8taxstdlife))</f>
        <v>0.32259623661191161</v>
      </c>
      <c r="P576" s="105">
        <f>IF(A8taxstdlife="n/a","n/a",IF(P$3&gt;(A8taxstdlife+$E576),(('PTRM input'!$J$150+'PTRM input'!$J$116)*$J$7)-SUM($J576:O576),(('PTRM input'!$J$150+'PTRM input'!$J$116)*$J$7)/A8taxstdlife))</f>
        <v>0.32259623661191161</v>
      </c>
      <c r="Q576" s="592">
        <f>IF(A8taxstdlife="n/a","n/a",IF(Q$3&gt;(A8taxstdlife+$E576),(('PTRM input'!$J$150+'PTRM input'!$J$116)*$J$7)-SUM($J576:P576),(('PTRM input'!$J$150+'PTRM input'!$J$116)*$J$7)/A8taxstdlife))</f>
        <v>0.32259623661191161</v>
      </c>
      <c r="R576" s="592">
        <f>IF(A8taxstdlife="n/a","n/a",IF(R$3&gt;(A8taxstdlife+$E576),(('PTRM input'!$J$150+'PTRM input'!$J$116)*$J$7)-SUM($J576:Q576),(('PTRM input'!$J$150+'PTRM input'!$J$116)*$J$7)/A8taxstdlife))</f>
        <v>0.32259623661191161</v>
      </c>
      <c r="S576" s="592">
        <f>IF(A8taxstdlife="n/a","n/a",IF(S$3&gt;(A8taxstdlife+$E576),(('PTRM input'!$J$150+'PTRM input'!$J$116)*$J$7)-SUM($J576:R576),(('PTRM input'!$J$150+'PTRM input'!$J$116)*$J$7)/A8taxstdlife))</f>
        <v>0.32259623661191161</v>
      </c>
      <c r="T576" s="592">
        <f>IF(A8taxstdlife="n/a","n/a",IF(T$3&gt;(A8taxstdlife+$E576),(('PTRM input'!$J$150+'PTRM input'!$J$116)*$J$7)-SUM($J576:S576),(('PTRM input'!$J$150+'PTRM input'!$J$116)*$J$7)/A8taxstdlife))</f>
        <v>0.32259623661191161</v>
      </c>
      <c r="U576" s="592">
        <f>IF(A8taxstdlife="n/a","n/a",IF(U$3&gt;(A8taxstdlife+$E576),(('PTRM input'!$J$150+'PTRM input'!$J$116)*$J$7)-SUM($J576:T576),(('PTRM input'!$J$150+'PTRM input'!$J$116)*$J$7)/A8taxstdlife))</f>
        <v>0.32259623661191161</v>
      </c>
      <c r="V576" s="592">
        <f>IF(A8taxstdlife="n/a","n/a",IF(V$3&gt;(A8taxstdlife+$E576),(('PTRM input'!$J$150+'PTRM input'!$J$116)*$J$7)-SUM($J576:U576),(('PTRM input'!$J$150+'PTRM input'!$J$116)*$J$7)/A8taxstdlife))</f>
        <v>0.32259623661191161</v>
      </c>
      <c r="W576" s="592">
        <f>IF(A8taxstdlife="n/a","n/a",IF(W$3&gt;(A8taxstdlife+$E576),(('PTRM input'!$J$150+'PTRM input'!$J$116)*$J$7)-SUM($J576:V576),(('PTRM input'!$J$150+'PTRM input'!$J$116)*$J$7)/A8taxstdlife))</f>
        <v>0.32259623661191161</v>
      </c>
      <c r="X576" s="592">
        <f>IF(A8taxstdlife="n/a","n/a",IF(X$3&gt;(A8taxstdlife+$E576),(('PTRM input'!$J$150+'PTRM input'!$J$116)*$J$7)-SUM($J576:W576),(('PTRM input'!$J$150+'PTRM input'!$J$116)*$J$7)/A8taxstdlife))</f>
        <v>0.32259623661191161</v>
      </c>
      <c r="Y576" s="592">
        <f>IF(A8taxstdlife="n/a","n/a",IF(Y$3&gt;(A8taxstdlife+$E576),(('PTRM input'!$J$150+'PTRM input'!$J$116)*$J$7)-SUM($J576:X576),(('PTRM input'!$J$150+'PTRM input'!$J$116)*$J$7)/A8taxstdlife))</f>
        <v>0.32259623661191161</v>
      </c>
      <c r="Z576" s="592">
        <f>IF(A8taxstdlife="n/a","n/a",IF(Z$3&gt;(A8taxstdlife+$E576),(('PTRM input'!$J$150+'PTRM input'!$J$116)*$J$7)-SUM($J576:Y576),(('PTRM input'!$J$150+'PTRM input'!$J$116)*$J$7)/A8taxstdlife))</f>
        <v>0.32259623661191161</v>
      </c>
      <c r="AA576" s="592">
        <f>IF(A8taxstdlife="n/a","n/a",IF(AA$3&gt;(A8taxstdlife+$E576),(('PTRM input'!$J$150+'PTRM input'!$J$116)*$J$7)-SUM($J576:Z576),(('PTRM input'!$J$150+'PTRM input'!$J$116)*$J$7)/A8taxstdlife))</f>
        <v>0.32259623661191161</v>
      </c>
      <c r="AB576" s="592">
        <f>IF(A8taxstdlife="n/a","n/a",IF(AB$3&gt;(A8taxstdlife+$E576),(('PTRM input'!$J$150+'PTRM input'!$J$116)*$J$7)-SUM($J576:AA576),(('PTRM input'!$J$150+'PTRM input'!$J$116)*$J$7)/A8taxstdlife))</f>
        <v>0.32259623661191161</v>
      </c>
      <c r="AC576" s="592">
        <f>IF(A8taxstdlife="n/a","n/a",IF(AC$3&gt;(A8taxstdlife+$E576),(('PTRM input'!$J$150+'PTRM input'!$J$116)*$J$7)-SUM($J576:AB576),(('PTRM input'!$J$150+'PTRM input'!$J$116)*$J$7)/A8taxstdlife))</f>
        <v>0.32259623661191161</v>
      </c>
      <c r="AD576" s="592">
        <f>IF(A8taxstdlife="n/a","n/a",IF(AD$3&gt;(A8taxstdlife+$E576),(('PTRM input'!$J$150+'PTRM input'!$J$116)*$J$7)-SUM($J576:AC576),(('PTRM input'!$J$150+'PTRM input'!$J$116)*$J$7)/A8taxstdlife))</f>
        <v>0.32259623661191161</v>
      </c>
      <c r="AE576" s="592">
        <f>IF(A8taxstdlife="n/a","n/a",IF(AE$3&gt;(A8taxstdlife+$E576),(('PTRM input'!$J$150+'PTRM input'!$J$116)*$J$7)-SUM($J576:AD576),(('PTRM input'!$J$150+'PTRM input'!$J$116)*$J$7)/A8taxstdlife))</f>
        <v>0.32259623661191161</v>
      </c>
      <c r="AF576" s="592">
        <f>IF(A8taxstdlife="n/a","n/a",IF(AF$3&gt;(A8taxstdlife+$E576),(('PTRM input'!$J$150+'PTRM input'!$J$116)*$J$7)-SUM($J576:AE576),(('PTRM input'!$J$150+'PTRM input'!$J$116)*$J$7)/A8taxstdlife))</f>
        <v>0.32259623661191161</v>
      </c>
      <c r="AG576" s="592">
        <f>IF(A8taxstdlife="n/a","n/a",IF(AG$3&gt;(A8taxstdlife+$E576),(('PTRM input'!$J$150+'PTRM input'!$J$116)*$J$7)-SUM($J576:AF576),(('PTRM input'!$J$150+'PTRM input'!$J$116)*$J$7)/A8taxstdlife))</f>
        <v>0.32259623661191161</v>
      </c>
      <c r="AH576" s="592">
        <f>IF(A8taxstdlife="n/a","n/a",IF(AH$3&gt;(A8taxstdlife+$E576),(('PTRM input'!$J$150+'PTRM input'!$J$116)*$J$7)-SUM($J576:AG576),(('PTRM input'!$J$150+'PTRM input'!$J$116)*$J$7)/A8taxstdlife))</f>
        <v>0.32259623661191161</v>
      </c>
      <c r="AI576" s="592">
        <f>IF(A8taxstdlife="n/a","n/a",IF(AI$3&gt;(A8taxstdlife+$E576),(('PTRM input'!$J$150+'PTRM input'!$J$116)*$J$7)-SUM($J576:AH576),(('PTRM input'!$J$150+'PTRM input'!$J$116)*$J$7)/A8taxstdlife))</f>
        <v>0.32259623661191161</v>
      </c>
      <c r="AJ576" s="592">
        <f>IF(A8taxstdlife="n/a","n/a",IF(AJ$3&gt;(A8taxstdlife+$E576),(('PTRM input'!$J$150+'PTRM input'!$J$116)*$J$7)-SUM($J576:AI576),(('PTRM input'!$J$150+'PTRM input'!$J$116)*$J$7)/A8taxstdlife))</f>
        <v>0.32259623661191161</v>
      </c>
      <c r="AK576" s="592">
        <f>IF(A8taxstdlife="n/a","n/a",IF(AK$3&gt;(A8taxstdlife+$E576),(('PTRM input'!$J$150+'PTRM input'!$J$116)*$J$7)-SUM($J576:AJ576),(('PTRM input'!$J$150+'PTRM input'!$J$116)*$J$7)/A8taxstdlife))</f>
        <v>0.32259623661191161</v>
      </c>
      <c r="AL576" s="592">
        <f>IF(A8taxstdlife="n/a","n/a",IF(AL$3&gt;(A8taxstdlife+$E576),(('PTRM input'!$J$150+'PTRM input'!$J$116)*$J$7)-SUM($J576:AK576),(('PTRM input'!$J$150+'PTRM input'!$J$116)*$J$7)/A8taxstdlife))</f>
        <v>0.32259623661191161</v>
      </c>
      <c r="AM576" s="592">
        <f>IF(A8taxstdlife="n/a","n/a",IF(AM$3&gt;(A8taxstdlife+$E576),(('PTRM input'!$J$150+'PTRM input'!$J$116)*$J$7)-SUM($J576:AL576),(('PTRM input'!$J$150+'PTRM input'!$J$116)*$J$7)/A8taxstdlife))</f>
        <v>0.32259623661191161</v>
      </c>
      <c r="AN576" s="592">
        <f>IF(A8taxstdlife="n/a","n/a",IF(AN$3&gt;(A8taxstdlife+$E576),(('PTRM input'!$J$150+'PTRM input'!$J$116)*$J$7)-SUM($J576:AM576),(('PTRM input'!$J$150+'PTRM input'!$J$116)*$J$7)/A8taxstdlife))</f>
        <v>0.32259623661191161</v>
      </c>
      <c r="AO576" s="592">
        <f>IF(A8taxstdlife="n/a","n/a",IF(AO$3&gt;(A8taxstdlife+$E576),(('PTRM input'!$J$150+'PTRM input'!$J$116)*$J$7)-SUM($J576:AN576),(('PTRM input'!$J$150+'PTRM input'!$J$116)*$J$7)/A8taxstdlife))</f>
        <v>0.32259623661191161</v>
      </c>
      <c r="AP576" s="592">
        <f>IF(A8taxstdlife="n/a","n/a",IF(AP$3&gt;(A8taxstdlife+$E576),(('PTRM input'!$J$150+'PTRM input'!$J$116)*$J$7)-SUM($J576:AO576),(('PTRM input'!$J$150+'PTRM input'!$J$116)*$J$7)/A8taxstdlife))</f>
        <v>0.32259623661191161</v>
      </c>
      <c r="AQ576" s="592">
        <f>IF(A8taxstdlife="n/a","n/a",IF(AQ$3&gt;(A8taxstdlife+$E576),(('PTRM input'!$J$150+'PTRM input'!$J$116)*$J$7)-SUM($J576:AP576),(('PTRM input'!$J$150+'PTRM input'!$J$116)*$J$7)/A8taxstdlife))</f>
        <v>0.32259623661191161</v>
      </c>
      <c r="AR576" s="592">
        <f>IF(A8taxstdlife="n/a","n/a",IF(AR$3&gt;(A8taxstdlife+$E576),(('PTRM input'!$J$150+'PTRM input'!$J$116)*$J$7)-SUM($J576:AQ576),(('PTRM input'!$J$150+'PTRM input'!$J$116)*$J$7)/A8taxstdlife))</f>
        <v>0.32259623661191161</v>
      </c>
      <c r="AS576" s="592">
        <f>IF(A8taxstdlife="n/a","n/a",IF(AS$3&gt;(A8taxstdlife+$E576),(('PTRM input'!$J$150+'PTRM input'!$J$116)*$J$7)-SUM($J576:AR576),(('PTRM input'!$J$150+'PTRM input'!$J$116)*$J$7)/A8taxstdlife))</f>
        <v>0.32259623661191161</v>
      </c>
      <c r="AT576" s="592">
        <f>IF(A8taxstdlife="n/a","n/a",IF(AT$3&gt;(A8taxstdlife+$E576),(('PTRM input'!$J$150+'PTRM input'!$J$116)*$J$7)-SUM($J576:AS576),(('PTRM input'!$J$150+'PTRM input'!$J$116)*$J$7)/A8taxstdlife))</f>
        <v>0.32259623661191161</v>
      </c>
      <c r="AU576" s="592">
        <f>IF(A8taxstdlife="n/a","n/a",IF(AU$3&gt;(A8taxstdlife+$E576),(('PTRM input'!$J$150+'PTRM input'!$J$116)*$J$7)-SUM($J576:AT576),(('PTRM input'!$J$150+'PTRM input'!$J$116)*$J$7)/A8taxstdlife))</f>
        <v>0.32259623661191161</v>
      </c>
      <c r="AV576" s="592">
        <f>IF(A8taxstdlife="n/a","n/a",IF(AV$3&gt;(A8taxstdlife+$E576),(('PTRM input'!$J$150+'PTRM input'!$J$116)*$J$7)-SUM($J576:AU576),(('PTRM input'!$J$150+'PTRM input'!$J$116)*$J$7)/A8taxstdlife))</f>
        <v>0.32259623661191161</v>
      </c>
      <c r="AW576" s="592">
        <f>IF(A8taxstdlife="n/a","n/a",IF(AW$3&gt;(A8taxstdlife+$E576),(('PTRM input'!$J$150+'PTRM input'!$J$116)*$J$7)-SUM($J576:AV576),(('PTRM input'!$J$150+'PTRM input'!$J$116)*$J$7)/A8taxstdlife))</f>
        <v>0.32259623661191161</v>
      </c>
      <c r="AX576" s="592">
        <f>IF(A8taxstdlife="n/a","n/a",IF(AX$3&gt;(A8taxstdlife+$E576),(('PTRM input'!$J$150+'PTRM input'!$J$116)*$J$7)-SUM($J576:AW576),(('PTRM input'!$J$150+'PTRM input'!$J$116)*$J$7)/A8taxstdlife))</f>
        <v>0.32259623661191161</v>
      </c>
      <c r="AY576" s="592">
        <f>IF(A8taxstdlife="n/a","n/a",IF(AY$3&gt;(A8taxstdlife+$E576),(('PTRM input'!$J$150+'PTRM input'!$J$116)*$J$7)-SUM($J576:AX576),(('PTRM input'!$J$150+'PTRM input'!$J$116)*$J$7)/A8taxstdlife))</f>
        <v>0.32259623661191161</v>
      </c>
      <c r="AZ576" s="592">
        <f>IF(A8taxstdlife="n/a","n/a",IF(AZ$3&gt;(A8taxstdlife+$E576),(('PTRM input'!$J$150+'PTRM input'!$J$116)*$J$7)-SUM($J576:AY576),(('PTRM input'!$J$150+'PTRM input'!$J$116)*$J$7)/A8taxstdlife))</f>
        <v>0.32259623661191161</v>
      </c>
      <c r="BA576" s="592">
        <f>IF(A8taxstdlife="n/a","n/a",IF(BA$3&gt;(A8taxstdlife+$E576),(('PTRM input'!$J$150+'PTRM input'!$J$116)*$J$7)-SUM($J576:AZ576),(('PTRM input'!$J$150+'PTRM input'!$J$116)*$J$7)/A8taxstdlife))</f>
        <v>0.32259623661191161</v>
      </c>
      <c r="BB576" s="592">
        <f>IF(A8taxstdlife="n/a","n/a",IF(BB$3&gt;(A8taxstdlife+$E576),(('PTRM input'!$J$150+'PTRM input'!$J$116)*$J$7)-SUM($J576:BA576),(('PTRM input'!$J$150+'PTRM input'!$J$116)*$J$7)/A8taxstdlife))</f>
        <v>0.32259623661191161</v>
      </c>
      <c r="BC576" s="592">
        <f>IF(A8taxstdlife="n/a","n/a",IF(BC$3&gt;(A8taxstdlife+$E576),(('PTRM input'!$J$150+'PTRM input'!$J$116)*$J$7)-SUM($J576:BB576),(('PTRM input'!$J$150+'PTRM input'!$J$116)*$J$7)/A8taxstdlife))</f>
        <v>0.32259623661191161</v>
      </c>
      <c r="BD576" s="592">
        <f>IF(A8taxstdlife="n/a","n/a",IF(BD$3&gt;(A8taxstdlife+$E576),(('PTRM input'!$J$150+'PTRM input'!$J$116)*$J$7)-SUM($J576:BC576),(('PTRM input'!$J$150+'PTRM input'!$J$116)*$J$7)/A8taxstdlife))</f>
        <v>8.8817841970012523E-15</v>
      </c>
      <c r="BE576" s="592">
        <f>IF(A8taxstdlife="n/a","n/a",IF(BE$3&gt;(A8taxstdlife+$E576),(('PTRM input'!$J$150+'PTRM input'!$J$116)*$J$7)-SUM($J576:BD576),(('PTRM input'!$J$150+'PTRM input'!$J$116)*$J$7)/A8taxstdlife))</f>
        <v>0</v>
      </c>
      <c r="BF576" s="592">
        <f>IF(A8taxstdlife="n/a","n/a",IF(BF$3&gt;(A8taxstdlife+$E576),(('PTRM input'!$J$150+'PTRM input'!$J$116)*$J$7)-SUM($J576:BE576),(('PTRM input'!$J$150+'PTRM input'!$J$116)*$J$7)/A8taxstdlife))</f>
        <v>0</v>
      </c>
      <c r="BG576" s="592">
        <f>IF(A8taxstdlife="n/a","n/a",IF(BG$3&gt;(A8taxstdlife+$E576),(('PTRM input'!$J$150+'PTRM input'!$J$116)*$J$7)-SUM($J576:BF576),(('PTRM input'!$J$150+'PTRM input'!$J$116)*$J$7)/A8taxstdlife))</f>
        <v>0</v>
      </c>
      <c r="BH576" s="592">
        <f>IF(A8taxstdlife="n/a","n/a",IF(BH$3&gt;(A8taxstdlife+$E576),(('PTRM input'!$J$150+'PTRM input'!$J$116)*$J$7)-SUM($J576:BG576),(('PTRM input'!$J$150+'PTRM input'!$J$116)*$J$7)/A8taxstdlife))</f>
        <v>0</v>
      </c>
      <c r="BI576" s="592">
        <f>IF(A8taxstdlife="n/a","n/a",IF(BI$3&gt;(A8taxstdlife+$E576),(('PTRM input'!$J$150+'PTRM input'!$J$116)*$J$7)-SUM($J576:BH576),(('PTRM input'!$J$150+'PTRM input'!$J$116)*$J$7)/A8taxstdlife))</f>
        <v>0</v>
      </c>
      <c r="BJ576" s="237"/>
      <c r="BK576" s="237"/>
      <c r="BL576" s="237"/>
      <c r="BM576" s="237"/>
    </row>
    <row r="577" spans="1:65" s="4" customFormat="1" ht="12.75" customHeight="1" outlineLevel="2">
      <c r="A577" s="237"/>
      <c r="B577" s="237"/>
      <c r="C577" s="597"/>
      <c r="D577" s="930"/>
      <c r="E577" s="167">
        <v>5</v>
      </c>
      <c r="F577" s="34"/>
      <c r="G577" s="184"/>
      <c r="H577" s="186"/>
      <c r="I577" s="186"/>
      <c r="J577" s="186"/>
      <c r="K577" s="185"/>
      <c r="L577" s="105">
        <f>IF(A8taxstdlife="n/a","n/a",IF(L$3&gt;(A8taxstdlife+$E577),(('PTRM input'!$K$150+'PTRM input'!$K$116)*$K$7)-SUM($K577:K577),(('PTRM input'!$K$150+'PTRM input'!$K$116)*$K$7)/A8taxstdlife))</f>
        <v>0.32897874815836275</v>
      </c>
      <c r="M577" s="105">
        <f>IF(A8taxstdlife="n/a","n/a",IF(M$3&gt;(A8taxstdlife+$E577),(('PTRM input'!$K$150+'PTRM input'!$K$116)*$K$7)-SUM($K577:L577),(('PTRM input'!$K$150+'PTRM input'!$K$116)*$K$7)/A8taxstdlife))</f>
        <v>0.32897874815836275</v>
      </c>
      <c r="N577" s="105">
        <f>IF(A8taxstdlife="n/a","n/a",IF(N$3&gt;(A8taxstdlife+$E577),(('PTRM input'!$K$150+'PTRM input'!$K$116)*$K$7)-SUM($K577:M577),(('PTRM input'!$K$150+'PTRM input'!$K$116)*$K$7)/A8taxstdlife))</f>
        <v>0.32897874815836275</v>
      </c>
      <c r="O577" s="105">
        <f>IF(A8taxstdlife="n/a","n/a",IF(O$3&gt;(A8taxstdlife+$E577),(('PTRM input'!$K$150+'PTRM input'!$K$116)*$K$7)-SUM($K577:N577),(('PTRM input'!$K$150+'PTRM input'!$K$116)*$K$7)/A8taxstdlife))</f>
        <v>0.32897874815836275</v>
      </c>
      <c r="P577" s="105">
        <f>IF(A8taxstdlife="n/a","n/a",IF(P$3&gt;(A8taxstdlife+$E577),(('PTRM input'!$K$150+'PTRM input'!$K$116)*$K$7)-SUM($K577:O577),(('PTRM input'!$K$150+'PTRM input'!$K$116)*$K$7)/A8taxstdlife))</f>
        <v>0.32897874815836275</v>
      </c>
      <c r="Q577" s="592">
        <f>IF(A8taxstdlife="n/a","n/a",IF(Q$3&gt;(A8taxstdlife+$E577),(('PTRM input'!$K$150+'PTRM input'!$K$116)*$K$7)-SUM($K577:P577),(('PTRM input'!$K$150+'PTRM input'!$K$116)*$K$7)/A8taxstdlife))</f>
        <v>0.32897874815836275</v>
      </c>
      <c r="R577" s="592">
        <f>IF(A8taxstdlife="n/a","n/a",IF(R$3&gt;(A8taxstdlife+$E577),(('PTRM input'!$K$150+'PTRM input'!$K$116)*$K$7)-SUM($K577:Q577),(('PTRM input'!$K$150+'PTRM input'!$K$116)*$K$7)/A8taxstdlife))</f>
        <v>0.32897874815836275</v>
      </c>
      <c r="S577" s="592">
        <f>IF(A8taxstdlife="n/a","n/a",IF(S$3&gt;(A8taxstdlife+$E577),(('PTRM input'!$K$150+'PTRM input'!$K$116)*$K$7)-SUM($K577:R577),(('PTRM input'!$K$150+'PTRM input'!$K$116)*$K$7)/A8taxstdlife))</f>
        <v>0.32897874815836275</v>
      </c>
      <c r="T577" s="592">
        <f>IF(A8taxstdlife="n/a","n/a",IF(T$3&gt;(A8taxstdlife+$E577),(('PTRM input'!$K$150+'PTRM input'!$K$116)*$K$7)-SUM($K577:S577),(('PTRM input'!$K$150+'PTRM input'!$K$116)*$K$7)/A8taxstdlife))</f>
        <v>0.32897874815836275</v>
      </c>
      <c r="U577" s="592">
        <f>IF(A8taxstdlife="n/a","n/a",IF(U$3&gt;(A8taxstdlife+$E577),(('PTRM input'!$K$150+'PTRM input'!$K$116)*$K$7)-SUM($K577:T577),(('PTRM input'!$K$150+'PTRM input'!$K$116)*$K$7)/A8taxstdlife))</f>
        <v>0.32897874815836275</v>
      </c>
      <c r="V577" s="592">
        <f>IF(A8taxstdlife="n/a","n/a",IF(V$3&gt;(A8taxstdlife+$E577),(('PTRM input'!$K$150+'PTRM input'!$K$116)*$K$7)-SUM($K577:U577),(('PTRM input'!$K$150+'PTRM input'!$K$116)*$K$7)/A8taxstdlife))</f>
        <v>0.32897874815836275</v>
      </c>
      <c r="W577" s="592">
        <f>IF(A8taxstdlife="n/a","n/a",IF(W$3&gt;(A8taxstdlife+$E577),(('PTRM input'!$K$150+'PTRM input'!$K$116)*$K$7)-SUM($K577:V577),(('PTRM input'!$K$150+'PTRM input'!$K$116)*$K$7)/A8taxstdlife))</f>
        <v>0.32897874815836275</v>
      </c>
      <c r="X577" s="592">
        <f>IF(A8taxstdlife="n/a","n/a",IF(X$3&gt;(A8taxstdlife+$E577),(('PTRM input'!$K$150+'PTRM input'!$K$116)*$K$7)-SUM($K577:W577),(('PTRM input'!$K$150+'PTRM input'!$K$116)*$K$7)/A8taxstdlife))</f>
        <v>0.32897874815836275</v>
      </c>
      <c r="Y577" s="592">
        <f>IF(A8taxstdlife="n/a","n/a",IF(Y$3&gt;(A8taxstdlife+$E577),(('PTRM input'!$K$150+'PTRM input'!$K$116)*$K$7)-SUM($K577:X577),(('PTRM input'!$K$150+'PTRM input'!$K$116)*$K$7)/A8taxstdlife))</f>
        <v>0.32897874815836275</v>
      </c>
      <c r="Z577" s="592">
        <f>IF(A8taxstdlife="n/a","n/a",IF(Z$3&gt;(A8taxstdlife+$E577),(('PTRM input'!$K$150+'PTRM input'!$K$116)*$K$7)-SUM($K577:Y577),(('PTRM input'!$K$150+'PTRM input'!$K$116)*$K$7)/A8taxstdlife))</f>
        <v>0.32897874815836275</v>
      </c>
      <c r="AA577" s="592">
        <f>IF(A8taxstdlife="n/a","n/a",IF(AA$3&gt;(A8taxstdlife+$E577),(('PTRM input'!$K$150+'PTRM input'!$K$116)*$K$7)-SUM($K577:Z577),(('PTRM input'!$K$150+'PTRM input'!$K$116)*$K$7)/A8taxstdlife))</f>
        <v>0.32897874815836275</v>
      </c>
      <c r="AB577" s="592">
        <f>IF(A8taxstdlife="n/a","n/a",IF(AB$3&gt;(A8taxstdlife+$E577),(('PTRM input'!$K$150+'PTRM input'!$K$116)*$K$7)-SUM($K577:AA577),(('PTRM input'!$K$150+'PTRM input'!$K$116)*$K$7)/A8taxstdlife))</f>
        <v>0.32897874815836275</v>
      </c>
      <c r="AC577" s="592">
        <f>IF(A8taxstdlife="n/a","n/a",IF(AC$3&gt;(A8taxstdlife+$E577),(('PTRM input'!$K$150+'PTRM input'!$K$116)*$K$7)-SUM($K577:AB577),(('PTRM input'!$K$150+'PTRM input'!$K$116)*$K$7)/A8taxstdlife))</f>
        <v>0.32897874815836275</v>
      </c>
      <c r="AD577" s="592">
        <f>IF(A8taxstdlife="n/a","n/a",IF(AD$3&gt;(A8taxstdlife+$E577),(('PTRM input'!$K$150+'PTRM input'!$K$116)*$K$7)-SUM($K577:AC577),(('PTRM input'!$K$150+'PTRM input'!$K$116)*$K$7)/A8taxstdlife))</f>
        <v>0.32897874815836275</v>
      </c>
      <c r="AE577" s="592">
        <f>IF(A8taxstdlife="n/a","n/a",IF(AE$3&gt;(A8taxstdlife+$E577),(('PTRM input'!$K$150+'PTRM input'!$K$116)*$K$7)-SUM($K577:AD577),(('PTRM input'!$K$150+'PTRM input'!$K$116)*$K$7)/A8taxstdlife))</f>
        <v>0.32897874815836275</v>
      </c>
      <c r="AF577" s="592">
        <f>IF(A8taxstdlife="n/a","n/a",IF(AF$3&gt;(A8taxstdlife+$E577),(('PTRM input'!$K$150+'PTRM input'!$K$116)*$K$7)-SUM($K577:AE577),(('PTRM input'!$K$150+'PTRM input'!$K$116)*$K$7)/A8taxstdlife))</f>
        <v>0.32897874815836275</v>
      </c>
      <c r="AG577" s="592">
        <f>IF(A8taxstdlife="n/a","n/a",IF(AG$3&gt;(A8taxstdlife+$E577),(('PTRM input'!$K$150+'PTRM input'!$K$116)*$K$7)-SUM($K577:AF577),(('PTRM input'!$K$150+'PTRM input'!$K$116)*$K$7)/A8taxstdlife))</f>
        <v>0.32897874815836275</v>
      </c>
      <c r="AH577" s="592">
        <f>IF(A8taxstdlife="n/a","n/a",IF(AH$3&gt;(A8taxstdlife+$E577),(('PTRM input'!$K$150+'PTRM input'!$K$116)*$K$7)-SUM($K577:AG577),(('PTRM input'!$K$150+'PTRM input'!$K$116)*$K$7)/A8taxstdlife))</f>
        <v>0.32897874815836275</v>
      </c>
      <c r="AI577" s="592">
        <f>IF(A8taxstdlife="n/a","n/a",IF(AI$3&gt;(A8taxstdlife+$E577),(('PTRM input'!$K$150+'PTRM input'!$K$116)*$K$7)-SUM($K577:AH577),(('PTRM input'!$K$150+'PTRM input'!$K$116)*$K$7)/A8taxstdlife))</f>
        <v>0.32897874815836275</v>
      </c>
      <c r="AJ577" s="592">
        <f>IF(A8taxstdlife="n/a","n/a",IF(AJ$3&gt;(A8taxstdlife+$E577),(('PTRM input'!$K$150+'PTRM input'!$K$116)*$K$7)-SUM($K577:AI577),(('PTRM input'!$K$150+'PTRM input'!$K$116)*$K$7)/A8taxstdlife))</f>
        <v>0.32897874815836275</v>
      </c>
      <c r="AK577" s="592">
        <f>IF(A8taxstdlife="n/a","n/a",IF(AK$3&gt;(A8taxstdlife+$E577),(('PTRM input'!$K$150+'PTRM input'!$K$116)*$K$7)-SUM($K577:AJ577),(('PTRM input'!$K$150+'PTRM input'!$K$116)*$K$7)/A8taxstdlife))</f>
        <v>0.32897874815836275</v>
      </c>
      <c r="AL577" s="592">
        <f>IF(A8taxstdlife="n/a","n/a",IF(AL$3&gt;(A8taxstdlife+$E577),(('PTRM input'!$K$150+'PTRM input'!$K$116)*$K$7)-SUM($K577:AK577),(('PTRM input'!$K$150+'PTRM input'!$K$116)*$K$7)/A8taxstdlife))</f>
        <v>0.32897874815836275</v>
      </c>
      <c r="AM577" s="592">
        <f>IF(A8taxstdlife="n/a","n/a",IF(AM$3&gt;(A8taxstdlife+$E577),(('PTRM input'!$K$150+'PTRM input'!$K$116)*$K$7)-SUM($K577:AL577),(('PTRM input'!$K$150+'PTRM input'!$K$116)*$K$7)/A8taxstdlife))</f>
        <v>0.32897874815836275</v>
      </c>
      <c r="AN577" s="592">
        <f>IF(A8taxstdlife="n/a","n/a",IF(AN$3&gt;(A8taxstdlife+$E577),(('PTRM input'!$K$150+'PTRM input'!$K$116)*$K$7)-SUM($K577:AM577),(('PTRM input'!$K$150+'PTRM input'!$K$116)*$K$7)/A8taxstdlife))</f>
        <v>0.32897874815836275</v>
      </c>
      <c r="AO577" s="592">
        <f>IF(A8taxstdlife="n/a","n/a",IF(AO$3&gt;(A8taxstdlife+$E577),(('PTRM input'!$K$150+'PTRM input'!$K$116)*$K$7)-SUM($K577:AN577),(('PTRM input'!$K$150+'PTRM input'!$K$116)*$K$7)/A8taxstdlife))</f>
        <v>0.32897874815836275</v>
      </c>
      <c r="AP577" s="592">
        <f>IF(A8taxstdlife="n/a","n/a",IF(AP$3&gt;(A8taxstdlife+$E577),(('PTRM input'!$K$150+'PTRM input'!$K$116)*$K$7)-SUM($K577:AO577),(('PTRM input'!$K$150+'PTRM input'!$K$116)*$K$7)/A8taxstdlife))</f>
        <v>0.32897874815836275</v>
      </c>
      <c r="AQ577" s="592">
        <f>IF(A8taxstdlife="n/a","n/a",IF(AQ$3&gt;(A8taxstdlife+$E577),(('PTRM input'!$K$150+'PTRM input'!$K$116)*$K$7)-SUM($K577:AP577),(('PTRM input'!$K$150+'PTRM input'!$K$116)*$K$7)/A8taxstdlife))</f>
        <v>0.32897874815836275</v>
      </c>
      <c r="AR577" s="592">
        <f>IF(A8taxstdlife="n/a","n/a",IF(AR$3&gt;(A8taxstdlife+$E577),(('PTRM input'!$K$150+'PTRM input'!$K$116)*$K$7)-SUM($K577:AQ577),(('PTRM input'!$K$150+'PTRM input'!$K$116)*$K$7)/A8taxstdlife))</f>
        <v>0.32897874815836275</v>
      </c>
      <c r="AS577" s="592">
        <f>IF(A8taxstdlife="n/a","n/a",IF(AS$3&gt;(A8taxstdlife+$E577),(('PTRM input'!$K$150+'PTRM input'!$K$116)*$K$7)-SUM($K577:AR577),(('PTRM input'!$K$150+'PTRM input'!$K$116)*$K$7)/A8taxstdlife))</f>
        <v>0.32897874815836275</v>
      </c>
      <c r="AT577" s="592">
        <f>IF(A8taxstdlife="n/a","n/a",IF(AT$3&gt;(A8taxstdlife+$E577),(('PTRM input'!$K$150+'PTRM input'!$K$116)*$K$7)-SUM($K577:AS577),(('PTRM input'!$K$150+'PTRM input'!$K$116)*$K$7)/A8taxstdlife))</f>
        <v>0.32897874815836275</v>
      </c>
      <c r="AU577" s="592">
        <f>IF(A8taxstdlife="n/a","n/a",IF(AU$3&gt;(A8taxstdlife+$E577),(('PTRM input'!$K$150+'PTRM input'!$K$116)*$K$7)-SUM($K577:AT577),(('PTRM input'!$K$150+'PTRM input'!$K$116)*$K$7)/A8taxstdlife))</f>
        <v>0.32897874815836275</v>
      </c>
      <c r="AV577" s="592">
        <f>IF(A8taxstdlife="n/a","n/a",IF(AV$3&gt;(A8taxstdlife+$E577),(('PTRM input'!$K$150+'PTRM input'!$K$116)*$K$7)-SUM($K577:AU577),(('PTRM input'!$K$150+'PTRM input'!$K$116)*$K$7)/A8taxstdlife))</f>
        <v>0.32897874815836275</v>
      </c>
      <c r="AW577" s="592">
        <f>IF(A8taxstdlife="n/a","n/a",IF(AW$3&gt;(A8taxstdlife+$E577),(('PTRM input'!$K$150+'PTRM input'!$K$116)*$K$7)-SUM($K577:AV577),(('PTRM input'!$K$150+'PTRM input'!$K$116)*$K$7)/A8taxstdlife))</f>
        <v>0.32897874815836275</v>
      </c>
      <c r="AX577" s="592">
        <f>IF(A8taxstdlife="n/a","n/a",IF(AX$3&gt;(A8taxstdlife+$E577),(('PTRM input'!$K$150+'PTRM input'!$K$116)*$K$7)-SUM($K577:AW577),(('PTRM input'!$K$150+'PTRM input'!$K$116)*$K$7)/A8taxstdlife))</f>
        <v>0.32897874815836275</v>
      </c>
      <c r="AY577" s="592">
        <f>IF(A8taxstdlife="n/a","n/a",IF(AY$3&gt;(A8taxstdlife+$E577),(('PTRM input'!$K$150+'PTRM input'!$K$116)*$K$7)-SUM($K577:AX577),(('PTRM input'!$K$150+'PTRM input'!$K$116)*$K$7)/A8taxstdlife))</f>
        <v>0.32897874815836275</v>
      </c>
      <c r="AZ577" s="592">
        <f>IF(A8taxstdlife="n/a","n/a",IF(AZ$3&gt;(A8taxstdlife+$E577),(('PTRM input'!$K$150+'PTRM input'!$K$116)*$K$7)-SUM($K577:AY577),(('PTRM input'!$K$150+'PTRM input'!$K$116)*$K$7)/A8taxstdlife))</f>
        <v>0.32897874815836275</v>
      </c>
      <c r="BA577" s="592">
        <f>IF(A8taxstdlife="n/a","n/a",IF(BA$3&gt;(A8taxstdlife+$E577),(('PTRM input'!$K$150+'PTRM input'!$K$116)*$K$7)-SUM($K577:AZ577),(('PTRM input'!$K$150+'PTRM input'!$K$116)*$K$7)/A8taxstdlife))</f>
        <v>0.32897874815836275</v>
      </c>
      <c r="BB577" s="592">
        <f>IF(A8taxstdlife="n/a","n/a",IF(BB$3&gt;(A8taxstdlife+$E577),(('PTRM input'!$K$150+'PTRM input'!$K$116)*$K$7)-SUM($K577:BA577),(('PTRM input'!$K$150+'PTRM input'!$K$116)*$K$7)/A8taxstdlife))</f>
        <v>0.32897874815836275</v>
      </c>
      <c r="BC577" s="592">
        <f>IF(A8taxstdlife="n/a","n/a",IF(BC$3&gt;(A8taxstdlife+$E577),(('PTRM input'!$K$150+'PTRM input'!$K$116)*$K$7)-SUM($K577:BB577),(('PTRM input'!$K$150+'PTRM input'!$K$116)*$K$7)/A8taxstdlife))</f>
        <v>0.32897874815836275</v>
      </c>
      <c r="BD577" s="592">
        <f>IF(A8taxstdlife="n/a","n/a",IF(BD$3&gt;(A8taxstdlife+$E577),(('PTRM input'!$K$150+'PTRM input'!$K$116)*$K$7)-SUM($K577:BC577),(('PTRM input'!$K$150+'PTRM input'!$K$116)*$K$7)/A8taxstdlife))</f>
        <v>0.32897874815836275</v>
      </c>
      <c r="BE577" s="592">
        <f>IF(A8taxstdlife="n/a","n/a",IF(BE$3&gt;(A8taxstdlife+$E577),(('PTRM input'!$K$150+'PTRM input'!$K$116)*$K$7)-SUM($K577:BD577),(('PTRM input'!$K$150+'PTRM input'!$K$116)*$K$7)/A8taxstdlife))</f>
        <v>-7.1054273576010019E-15</v>
      </c>
      <c r="BF577" s="592">
        <f>IF(A8taxstdlife="n/a","n/a",IF(BF$3&gt;(A8taxstdlife+$E577),(('PTRM input'!$K$150+'PTRM input'!$K$116)*$K$7)-SUM($K577:BE577),(('PTRM input'!$K$150+'PTRM input'!$K$116)*$K$7)/A8taxstdlife))</f>
        <v>0</v>
      </c>
      <c r="BG577" s="592">
        <f>IF(A8taxstdlife="n/a","n/a",IF(BG$3&gt;(A8taxstdlife+$E577),(('PTRM input'!$K$150+'PTRM input'!$K$116)*$K$7)-SUM($K577:BF577),(('PTRM input'!$K$150+'PTRM input'!$K$116)*$K$7)/A8taxstdlife))</f>
        <v>0</v>
      </c>
      <c r="BH577" s="592">
        <f>IF(A8taxstdlife="n/a","n/a",IF(BH$3&gt;(A8taxstdlife+$E577),(('PTRM input'!$K$150+'PTRM input'!$K$116)*$K$7)-SUM($K577:BG577),(('PTRM input'!$K$150+'PTRM input'!$K$116)*$K$7)/A8taxstdlife))</f>
        <v>0</v>
      </c>
      <c r="BI577" s="592">
        <f>IF(A8taxstdlife="n/a","n/a",IF(BI$3&gt;(A8taxstdlife+$E577),(('PTRM input'!$K$150+'PTRM input'!$K$116)*$K$7)-SUM($K577:BH577),(('PTRM input'!$K$150+'PTRM input'!$K$116)*$K$7)/A8taxstdlife))</f>
        <v>0</v>
      </c>
      <c r="BJ577" s="237"/>
      <c r="BK577" s="237"/>
      <c r="BL577" s="237"/>
      <c r="BM577" s="237"/>
    </row>
    <row r="578" spans="1:65" s="4" customFormat="1" ht="12.75" customHeight="1" outlineLevel="2">
      <c r="A578" s="237"/>
      <c r="B578" s="237"/>
      <c r="C578" s="597"/>
      <c r="D578" s="930"/>
      <c r="E578" s="167">
        <v>6</v>
      </c>
      <c r="F578" s="34"/>
      <c r="G578" s="184"/>
      <c r="H578" s="186"/>
      <c r="I578" s="186"/>
      <c r="J578" s="186"/>
      <c r="K578" s="186"/>
      <c r="L578" s="185"/>
      <c r="M578" s="105">
        <f>IF(A8taxstdlife="n/a","n/a",IF(M$3&gt;(A8taxstdlife+$E578),(('PTRM input'!$L$150+'PTRM input'!$L$116)*$L$7)-SUM($L578:L578),(('PTRM input'!$L$150+'PTRM input'!$L$116)*$L$7)/A8taxstdlife))</f>
        <v>0</v>
      </c>
      <c r="N578" s="105">
        <f>IF(A8taxstdlife="n/a","n/a",IF(N$3&gt;(A8taxstdlife+$E578),(('PTRM input'!$L$150+'PTRM input'!$L$116)*$L$7)-SUM($L578:M578),(('PTRM input'!$L$150+'PTRM input'!$L$116)*$L$7)/A8taxstdlife))</f>
        <v>0</v>
      </c>
      <c r="O578" s="105">
        <f>IF(A8taxstdlife="n/a","n/a",IF(O$3&gt;(A8taxstdlife+$E578),(('PTRM input'!$L$150+'PTRM input'!$L$116)*$L$7)-SUM($L578:N578),(('PTRM input'!$L$150+'PTRM input'!$L$116)*$L$7)/A8taxstdlife))</f>
        <v>0</v>
      </c>
      <c r="P578" s="105">
        <f>IF(A8taxstdlife="n/a","n/a",IF(P$3&gt;(A8taxstdlife+$E578),(('PTRM input'!$L$150+'PTRM input'!$L$116)*$L$7)-SUM($L578:O578),(('PTRM input'!$L$150+'PTRM input'!$L$116)*$L$7)/A8taxstdlife))</f>
        <v>0</v>
      </c>
      <c r="Q578" s="592">
        <f>IF(A8taxstdlife="n/a","n/a",IF(Q$3&gt;(A8taxstdlife+$E578),(('PTRM input'!$L$150+'PTRM input'!$L$116)*$L$7)-SUM($L578:P578),(('PTRM input'!$L$150+'PTRM input'!$L$116)*$L$7)/A8taxstdlife))</f>
        <v>0</v>
      </c>
      <c r="R578" s="592">
        <f>IF(A8taxstdlife="n/a","n/a",IF(R$3&gt;(A8taxstdlife+$E578),(('PTRM input'!$L$150+'PTRM input'!$L$116)*$L$7)-SUM($L578:Q578),(('PTRM input'!$L$150+'PTRM input'!$L$116)*$L$7)/A8taxstdlife))</f>
        <v>0</v>
      </c>
      <c r="S578" s="592">
        <f>IF(A8taxstdlife="n/a","n/a",IF(S$3&gt;(A8taxstdlife+$E578),(('PTRM input'!$L$150+'PTRM input'!$L$116)*$L$7)-SUM($L578:R578),(('PTRM input'!$L$150+'PTRM input'!$L$116)*$L$7)/A8taxstdlife))</f>
        <v>0</v>
      </c>
      <c r="T578" s="592">
        <f>IF(A8taxstdlife="n/a","n/a",IF(T$3&gt;(A8taxstdlife+$E578),(('PTRM input'!$L$150+'PTRM input'!$L$116)*$L$7)-SUM($L578:S578),(('PTRM input'!$L$150+'PTRM input'!$L$116)*$L$7)/A8taxstdlife))</f>
        <v>0</v>
      </c>
      <c r="U578" s="592">
        <f>IF(A8taxstdlife="n/a","n/a",IF(U$3&gt;(A8taxstdlife+$E578),(('PTRM input'!$L$150+'PTRM input'!$L$116)*$L$7)-SUM($L578:T578),(('PTRM input'!$L$150+'PTRM input'!$L$116)*$L$7)/A8taxstdlife))</f>
        <v>0</v>
      </c>
      <c r="V578" s="592">
        <f>IF(A8taxstdlife="n/a","n/a",IF(V$3&gt;(A8taxstdlife+$E578),(('PTRM input'!$L$150+'PTRM input'!$L$116)*$L$7)-SUM($L578:U578),(('PTRM input'!$L$150+'PTRM input'!$L$116)*$L$7)/A8taxstdlife))</f>
        <v>0</v>
      </c>
      <c r="W578" s="592">
        <f>IF(A8taxstdlife="n/a","n/a",IF(W$3&gt;(A8taxstdlife+$E578),(('PTRM input'!$L$150+'PTRM input'!$L$116)*$L$7)-SUM($L578:V578),(('PTRM input'!$L$150+'PTRM input'!$L$116)*$L$7)/A8taxstdlife))</f>
        <v>0</v>
      </c>
      <c r="X578" s="592">
        <f>IF(A8taxstdlife="n/a","n/a",IF(X$3&gt;(A8taxstdlife+$E578),(('PTRM input'!$L$150+'PTRM input'!$L$116)*$L$7)-SUM($L578:W578),(('PTRM input'!$L$150+'PTRM input'!$L$116)*$L$7)/A8taxstdlife))</f>
        <v>0</v>
      </c>
      <c r="Y578" s="592">
        <f>IF(A8taxstdlife="n/a","n/a",IF(Y$3&gt;(A8taxstdlife+$E578),(('PTRM input'!$L$150+'PTRM input'!$L$116)*$L$7)-SUM($L578:X578),(('PTRM input'!$L$150+'PTRM input'!$L$116)*$L$7)/A8taxstdlife))</f>
        <v>0</v>
      </c>
      <c r="Z578" s="592">
        <f>IF(A8taxstdlife="n/a","n/a",IF(Z$3&gt;(A8taxstdlife+$E578),(('PTRM input'!$L$150+'PTRM input'!$L$116)*$L$7)-SUM($L578:Y578),(('PTRM input'!$L$150+'PTRM input'!$L$116)*$L$7)/A8taxstdlife))</f>
        <v>0</v>
      </c>
      <c r="AA578" s="592">
        <f>IF(A8taxstdlife="n/a","n/a",IF(AA$3&gt;(A8taxstdlife+$E578),(('PTRM input'!$L$150+'PTRM input'!$L$116)*$L$7)-SUM($L578:Z578),(('PTRM input'!$L$150+'PTRM input'!$L$116)*$L$7)/A8taxstdlife))</f>
        <v>0</v>
      </c>
      <c r="AB578" s="592">
        <f>IF(A8taxstdlife="n/a","n/a",IF(AB$3&gt;(A8taxstdlife+$E578),(('PTRM input'!$L$150+'PTRM input'!$L$116)*$L$7)-SUM($L578:AA578),(('PTRM input'!$L$150+'PTRM input'!$L$116)*$L$7)/A8taxstdlife))</f>
        <v>0</v>
      </c>
      <c r="AC578" s="592">
        <f>IF(A8taxstdlife="n/a","n/a",IF(AC$3&gt;(A8taxstdlife+$E578),(('PTRM input'!$L$150+'PTRM input'!$L$116)*$L$7)-SUM($L578:AB578),(('PTRM input'!$L$150+'PTRM input'!$L$116)*$L$7)/A8taxstdlife))</f>
        <v>0</v>
      </c>
      <c r="AD578" s="592">
        <f>IF(A8taxstdlife="n/a","n/a",IF(AD$3&gt;(A8taxstdlife+$E578),(('PTRM input'!$L$150+'PTRM input'!$L$116)*$L$7)-SUM($L578:AC578),(('PTRM input'!$L$150+'PTRM input'!$L$116)*$L$7)/A8taxstdlife))</f>
        <v>0</v>
      </c>
      <c r="AE578" s="592">
        <f>IF(A8taxstdlife="n/a","n/a",IF(AE$3&gt;(A8taxstdlife+$E578),(('PTRM input'!$L$150+'PTRM input'!$L$116)*$L$7)-SUM($L578:AD578),(('PTRM input'!$L$150+'PTRM input'!$L$116)*$L$7)/A8taxstdlife))</f>
        <v>0</v>
      </c>
      <c r="AF578" s="592">
        <f>IF(A8taxstdlife="n/a","n/a",IF(AF$3&gt;(A8taxstdlife+$E578),(('PTRM input'!$L$150+'PTRM input'!$L$116)*$L$7)-SUM($L578:AE578),(('PTRM input'!$L$150+'PTRM input'!$L$116)*$L$7)/A8taxstdlife))</f>
        <v>0</v>
      </c>
      <c r="AG578" s="592">
        <f>IF(A8taxstdlife="n/a","n/a",IF(AG$3&gt;(A8taxstdlife+$E578),(('PTRM input'!$L$150+'PTRM input'!$L$116)*$L$7)-SUM($L578:AF578),(('PTRM input'!$L$150+'PTRM input'!$L$116)*$L$7)/A8taxstdlife))</f>
        <v>0</v>
      </c>
      <c r="AH578" s="592">
        <f>IF(A8taxstdlife="n/a","n/a",IF(AH$3&gt;(A8taxstdlife+$E578),(('PTRM input'!$L$150+'PTRM input'!$L$116)*$L$7)-SUM($L578:AG578),(('PTRM input'!$L$150+'PTRM input'!$L$116)*$L$7)/A8taxstdlife))</f>
        <v>0</v>
      </c>
      <c r="AI578" s="592">
        <f>IF(A8taxstdlife="n/a","n/a",IF(AI$3&gt;(A8taxstdlife+$E578),(('PTRM input'!$L$150+'PTRM input'!$L$116)*$L$7)-SUM($L578:AH578),(('PTRM input'!$L$150+'PTRM input'!$L$116)*$L$7)/A8taxstdlife))</f>
        <v>0</v>
      </c>
      <c r="AJ578" s="592">
        <f>IF(A8taxstdlife="n/a","n/a",IF(AJ$3&gt;(A8taxstdlife+$E578),(('PTRM input'!$L$150+'PTRM input'!$L$116)*$L$7)-SUM($L578:AI578),(('PTRM input'!$L$150+'PTRM input'!$L$116)*$L$7)/A8taxstdlife))</f>
        <v>0</v>
      </c>
      <c r="AK578" s="592">
        <f>IF(A8taxstdlife="n/a","n/a",IF(AK$3&gt;(A8taxstdlife+$E578),(('PTRM input'!$L$150+'PTRM input'!$L$116)*$L$7)-SUM($L578:AJ578),(('PTRM input'!$L$150+'PTRM input'!$L$116)*$L$7)/A8taxstdlife))</f>
        <v>0</v>
      </c>
      <c r="AL578" s="592">
        <f>IF(A8taxstdlife="n/a","n/a",IF(AL$3&gt;(A8taxstdlife+$E578),(('PTRM input'!$L$150+'PTRM input'!$L$116)*$L$7)-SUM($L578:AK578),(('PTRM input'!$L$150+'PTRM input'!$L$116)*$L$7)/A8taxstdlife))</f>
        <v>0</v>
      </c>
      <c r="AM578" s="592">
        <f>IF(A8taxstdlife="n/a","n/a",IF(AM$3&gt;(A8taxstdlife+$E578),(('PTRM input'!$L$150+'PTRM input'!$L$116)*$L$7)-SUM($L578:AL578),(('PTRM input'!$L$150+'PTRM input'!$L$116)*$L$7)/A8taxstdlife))</f>
        <v>0</v>
      </c>
      <c r="AN578" s="592">
        <f>IF(A8taxstdlife="n/a","n/a",IF(AN$3&gt;(A8taxstdlife+$E578),(('PTRM input'!$L$150+'PTRM input'!$L$116)*$L$7)-SUM($L578:AM578),(('PTRM input'!$L$150+'PTRM input'!$L$116)*$L$7)/A8taxstdlife))</f>
        <v>0</v>
      </c>
      <c r="AO578" s="592">
        <f>IF(A8taxstdlife="n/a","n/a",IF(AO$3&gt;(A8taxstdlife+$E578),(('PTRM input'!$L$150+'PTRM input'!$L$116)*$L$7)-SUM($L578:AN578),(('PTRM input'!$L$150+'PTRM input'!$L$116)*$L$7)/A8taxstdlife))</f>
        <v>0</v>
      </c>
      <c r="AP578" s="592">
        <f>IF(A8taxstdlife="n/a","n/a",IF(AP$3&gt;(A8taxstdlife+$E578),(('PTRM input'!$L$150+'PTRM input'!$L$116)*$L$7)-SUM($L578:AO578),(('PTRM input'!$L$150+'PTRM input'!$L$116)*$L$7)/A8taxstdlife))</f>
        <v>0</v>
      </c>
      <c r="AQ578" s="592">
        <f>IF(A8taxstdlife="n/a","n/a",IF(AQ$3&gt;(A8taxstdlife+$E578),(('PTRM input'!$L$150+'PTRM input'!$L$116)*$L$7)-SUM($L578:AP578),(('PTRM input'!$L$150+'PTRM input'!$L$116)*$L$7)/A8taxstdlife))</f>
        <v>0</v>
      </c>
      <c r="AR578" s="592">
        <f>IF(A8taxstdlife="n/a","n/a",IF(AR$3&gt;(A8taxstdlife+$E578),(('PTRM input'!$L$150+'PTRM input'!$L$116)*$L$7)-SUM($L578:AQ578),(('PTRM input'!$L$150+'PTRM input'!$L$116)*$L$7)/A8taxstdlife))</f>
        <v>0</v>
      </c>
      <c r="AS578" s="592">
        <f>IF(A8taxstdlife="n/a","n/a",IF(AS$3&gt;(A8taxstdlife+$E578),(('PTRM input'!$L$150+'PTRM input'!$L$116)*$L$7)-SUM($L578:AR578),(('PTRM input'!$L$150+'PTRM input'!$L$116)*$L$7)/A8taxstdlife))</f>
        <v>0</v>
      </c>
      <c r="AT578" s="592">
        <f>IF(A8taxstdlife="n/a","n/a",IF(AT$3&gt;(A8taxstdlife+$E578),(('PTRM input'!$L$150+'PTRM input'!$L$116)*$L$7)-SUM($L578:AS578),(('PTRM input'!$L$150+'PTRM input'!$L$116)*$L$7)/A8taxstdlife))</f>
        <v>0</v>
      </c>
      <c r="AU578" s="592">
        <f>IF(A8taxstdlife="n/a","n/a",IF(AU$3&gt;(A8taxstdlife+$E578),(('PTRM input'!$L$150+'PTRM input'!$L$116)*$L$7)-SUM($L578:AT578),(('PTRM input'!$L$150+'PTRM input'!$L$116)*$L$7)/A8taxstdlife))</f>
        <v>0</v>
      </c>
      <c r="AV578" s="592">
        <f>IF(A8taxstdlife="n/a","n/a",IF(AV$3&gt;(A8taxstdlife+$E578),(('PTRM input'!$L$150+'PTRM input'!$L$116)*$L$7)-SUM($L578:AU578),(('PTRM input'!$L$150+'PTRM input'!$L$116)*$L$7)/A8taxstdlife))</f>
        <v>0</v>
      </c>
      <c r="AW578" s="592">
        <f>IF(A8taxstdlife="n/a","n/a",IF(AW$3&gt;(A8taxstdlife+$E578),(('PTRM input'!$L$150+'PTRM input'!$L$116)*$L$7)-SUM($L578:AV578),(('PTRM input'!$L$150+'PTRM input'!$L$116)*$L$7)/A8taxstdlife))</f>
        <v>0</v>
      </c>
      <c r="AX578" s="592">
        <f>IF(A8taxstdlife="n/a","n/a",IF(AX$3&gt;(A8taxstdlife+$E578),(('PTRM input'!$L$150+'PTRM input'!$L$116)*$L$7)-SUM($L578:AW578),(('PTRM input'!$L$150+'PTRM input'!$L$116)*$L$7)/A8taxstdlife))</f>
        <v>0</v>
      </c>
      <c r="AY578" s="592">
        <f>IF(A8taxstdlife="n/a","n/a",IF(AY$3&gt;(A8taxstdlife+$E578),(('PTRM input'!$L$150+'PTRM input'!$L$116)*$L$7)-SUM($L578:AX578),(('PTRM input'!$L$150+'PTRM input'!$L$116)*$L$7)/A8taxstdlife))</f>
        <v>0</v>
      </c>
      <c r="AZ578" s="592">
        <f>IF(A8taxstdlife="n/a","n/a",IF(AZ$3&gt;(A8taxstdlife+$E578),(('PTRM input'!$L$150+'PTRM input'!$L$116)*$L$7)-SUM($L578:AY578),(('PTRM input'!$L$150+'PTRM input'!$L$116)*$L$7)/A8taxstdlife))</f>
        <v>0</v>
      </c>
      <c r="BA578" s="592">
        <f>IF(A8taxstdlife="n/a","n/a",IF(BA$3&gt;(A8taxstdlife+$E578),(('PTRM input'!$L$150+'PTRM input'!$L$116)*$L$7)-SUM($L578:AZ578),(('PTRM input'!$L$150+'PTRM input'!$L$116)*$L$7)/A8taxstdlife))</f>
        <v>0</v>
      </c>
      <c r="BB578" s="592">
        <f>IF(A8taxstdlife="n/a","n/a",IF(BB$3&gt;(A8taxstdlife+$E578),(('PTRM input'!$L$150+'PTRM input'!$L$116)*$L$7)-SUM($L578:BA578),(('PTRM input'!$L$150+'PTRM input'!$L$116)*$L$7)/A8taxstdlife))</f>
        <v>0</v>
      </c>
      <c r="BC578" s="592">
        <f>IF(A8taxstdlife="n/a","n/a",IF(BC$3&gt;(A8taxstdlife+$E578),(('PTRM input'!$L$150+'PTRM input'!$L$116)*$L$7)-SUM($L578:BB578),(('PTRM input'!$L$150+'PTRM input'!$L$116)*$L$7)/A8taxstdlife))</f>
        <v>0</v>
      </c>
      <c r="BD578" s="592">
        <f>IF(A8taxstdlife="n/a","n/a",IF(BD$3&gt;(A8taxstdlife+$E578),(('PTRM input'!$L$150+'PTRM input'!$L$116)*$L$7)-SUM($L578:BC578),(('PTRM input'!$L$150+'PTRM input'!$L$116)*$L$7)/A8taxstdlife))</f>
        <v>0</v>
      </c>
      <c r="BE578" s="592">
        <f>IF(A8taxstdlife="n/a","n/a",IF(BE$3&gt;(A8taxstdlife+$E578),(('PTRM input'!$L$150+'PTRM input'!$L$116)*$L$7)-SUM($L578:BD578),(('PTRM input'!$L$150+'PTRM input'!$L$116)*$L$7)/A8taxstdlife))</f>
        <v>0</v>
      </c>
      <c r="BF578" s="592">
        <f>IF(A8taxstdlife="n/a","n/a",IF(BF$3&gt;(A8taxstdlife+$E578),(('PTRM input'!$L$150+'PTRM input'!$L$116)*$L$7)-SUM($L578:BE578),(('PTRM input'!$L$150+'PTRM input'!$L$116)*$L$7)/A8taxstdlife))</f>
        <v>0</v>
      </c>
      <c r="BG578" s="592">
        <f>IF(A8taxstdlife="n/a","n/a",IF(BG$3&gt;(A8taxstdlife+$E578),(('PTRM input'!$L$150+'PTRM input'!$L$116)*$L$7)-SUM($L578:BF578),(('PTRM input'!$L$150+'PTRM input'!$L$116)*$L$7)/A8taxstdlife))</f>
        <v>0</v>
      </c>
      <c r="BH578" s="592">
        <f>IF(A8taxstdlife="n/a","n/a",IF(BH$3&gt;(A8taxstdlife+$E578),(('PTRM input'!$L$150+'PTRM input'!$L$116)*$L$7)-SUM($L578:BG578),(('PTRM input'!$L$150+'PTRM input'!$L$116)*$L$7)/A8taxstdlife))</f>
        <v>0</v>
      </c>
      <c r="BI578" s="592">
        <f>IF(A8taxstdlife="n/a","n/a",IF(BI$3&gt;(A8taxstdlife+$E578),(('PTRM input'!$L$150+'PTRM input'!$L$116)*$L$7)-SUM($L578:BH578),(('PTRM input'!$L$150+'PTRM input'!$L$116)*$L$7)/A8taxstdlife))</f>
        <v>0</v>
      </c>
      <c r="BJ578" s="237"/>
      <c r="BK578" s="237"/>
      <c r="BL578" s="237"/>
      <c r="BM578" s="237"/>
    </row>
    <row r="579" spans="1:65" s="4" customFormat="1" ht="12.75" customHeight="1" outlineLevel="2">
      <c r="A579" s="237"/>
      <c r="B579" s="237"/>
      <c r="C579" s="597"/>
      <c r="D579" s="930"/>
      <c r="E579" s="167">
        <v>7</v>
      </c>
      <c r="F579" s="34"/>
      <c r="G579" s="184"/>
      <c r="H579" s="186"/>
      <c r="I579" s="186"/>
      <c r="J579" s="186"/>
      <c r="K579" s="186"/>
      <c r="L579" s="186"/>
      <c r="M579" s="185"/>
      <c r="N579" s="105">
        <f>IF(A8taxstdlife="n/a","n/a",IF(N$3&gt;(A8taxstdlife+$E579),(('PTRM input'!$M$150+'PTRM input'!$M$116)*$M$7)-SUM($M579:M579),(('PTRM input'!$M$150+'PTRM input'!$M$116)*$M$7)/A8taxstdlife))</f>
        <v>0</v>
      </c>
      <c r="O579" s="105">
        <f>IF(A8taxstdlife="n/a","n/a",IF(O$3&gt;(A8taxstdlife+$E579),(('PTRM input'!$M$150+'PTRM input'!$M$116)*$M$7)-SUM($M579:N579),(('PTRM input'!$M$150+'PTRM input'!$M$116)*$M$7)/A8taxstdlife))</f>
        <v>0</v>
      </c>
      <c r="P579" s="105">
        <f>IF(A8taxstdlife="n/a","n/a",IF(P$3&gt;(A8taxstdlife+$E579),(('PTRM input'!$M$150+'PTRM input'!$M$116)*$M$7)-SUM($M579:O579),(('PTRM input'!$M$150+'PTRM input'!$M$116)*$M$7)/A8taxstdlife))</f>
        <v>0</v>
      </c>
      <c r="Q579" s="592">
        <f>IF(A8taxstdlife="n/a","n/a",IF(Q$3&gt;(A8taxstdlife+$E579),(('PTRM input'!$M$150+'PTRM input'!$M$116)*$M$7)-SUM($M579:P579),(('PTRM input'!$M$150+'PTRM input'!$M$116)*$M$7)/A8taxstdlife))</f>
        <v>0</v>
      </c>
      <c r="R579" s="592">
        <f>IF(A8taxstdlife="n/a","n/a",IF(R$3&gt;(A8taxstdlife+$E579),(('PTRM input'!$M$150+'PTRM input'!$M$116)*$M$7)-SUM($M579:Q579),(('PTRM input'!$M$150+'PTRM input'!$M$116)*$M$7)/A8taxstdlife))</f>
        <v>0</v>
      </c>
      <c r="S579" s="592">
        <f>IF(A8taxstdlife="n/a","n/a",IF(S$3&gt;(A8taxstdlife+$E579),(('PTRM input'!$M$150+'PTRM input'!$M$116)*$M$7)-SUM($M579:R579),(('PTRM input'!$M$150+'PTRM input'!$M$116)*$M$7)/A8taxstdlife))</f>
        <v>0</v>
      </c>
      <c r="T579" s="592">
        <f>IF(A8taxstdlife="n/a","n/a",IF(T$3&gt;(A8taxstdlife+$E579),(('PTRM input'!$M$150+'PTRM input'!$M$116)*$M$7)-SUM($M579:S579),(('PTRM input'!$M$150+'PTRM input'!$M$116)*$M$7)/A8taxstdlife))</f>
        <v>0</v>
      </c>
      <c r="U579" s="592">
        <f>IF(A8taxstdlife="n/a","n/a",IF(U$3&gt;(A8taxstdlife+$E579),(('PTRM input'!$M$150+'PTRM input'!$M$116)*$M$7)-SUM($M579:T579),(('PTRM input'!$M$150+'PTRM input'!$M$116)*$M$7)/A8taxstdlife))</f>
        <v>0</v>
      </c>
      <c r="V579" s="592">
        <f>IF(A8taxstdlife="n/a","n/a",IF(V$3&gt;(A8taxstdlife+$E579),(('PTRM input'!$M$150+'PTRM input'!$M$116)*$M$7)-SUM($M579:U579),(('PTRM input'!$M$150+'PTRM input'!$M$116)*$M$7)/A8taxstdlife))</f>
        <v>0</v>
      </c>
      <c r="W579" s="592">
        <f>IF(A8taxstdlife="n/a","n/a",IF(W$3&gt;(A8taxstdlife+$E579),(('PTRM input'!$M$150+'PTRM input'!$M$116)*$M$7)-SUM($M579:V579),(('PTRM input'!$M$150+'PTRM input'!$M$116)*$M$7)/A8taxstdlife))</f>
        <v>0</v>
      </c>
      <c r="X579" s="592">
        <f>IF(A8taxstdlife="n/a","n/a",IF(X$3&gt;(A8taxstdlife+$E579),(('PTRM input'!$M$150+'PTRM input'!$M$116)*$M$7)-SUM($M579:W579),(('PTRM input'!$M$150+'PTRM input'!$M$116)*$M$7)/A8taxstdlife))</f>
        <v>0</v>
      </c>
      <c r="Y579" s="592">
        <f>IF(A8taxstdlife="n/a","n/a",IF(Y$3&gt;(A8taxstdlife+$E579),(('PTRM input'!$M$150+'PTRM input'!$M$116)*$M$7)-SUM($M579:X579),(('PTRM input'!$M$150+'PTRM input'!$M$116)*$M$7)/A8taxstdlife))</f>
        <v>0</v>
      </c>
      <c r="Z579" s="592">
        <f>IF(A8taxstdlife="n/a","n/a",IF(Z$3&gt;(A8taxstdlife+$E579),(('PTRM input'!$M$150+'PTRM input'!$M$116)*$M$7)-SUM($M579:Y579),(('PTRM input'!$M$150+'PTRM input'!$M$116)*$M$7)/A8taxstdlife))</f>
        <v>0</v>
      </c>
      <c r="AA579" s="592">
        <f>IF(A8taxstdlife="n/a","n/a",IF(AA$3&gt;(A8taxstdlife+$E579),(('PTRM input'!$M$150+'PTRM input'!$M$116)*$M$7)-SUM($M579:Z579),(('PTRM input'!$M$150+'PTRM input'!$M$116)*$M$7)/A8taxstdlife))</f>
        <v>0</v>
      </c>
      <c r="AB579" s="592">
        <f>IF(A8taxstdlife="n/a","n/a",IF(AB$3&gt;(A8taxstdlife+$E579),(('PTRM input'!$M$150+'PTRM input'!$M$116)*$M$7)-SUM($M579:AA579),(('PTRM input'!$M$150+'PTRM input'!$M$116)*$M$7)/A8taxstdlife))</f>
        <v>0</v>
      </c>
      <c r="AC579" s="592">
        <f>IF(A8taxstdlife="n/a","n/a",IF(AC$3&gt;(A8taxstdlife+$E579),(('PTRM input'!$M$150+'PTRM input'!$M$116)*$M$7)-SUM($M579:AB579),(('PTRM input'!$M$150+'PTRM input'!$M$116)*$M$7)/A8taxstdlife))</f>
        <v>0</v>
      </c>
      <c r="AD579" s="592">
        <f>IF(A8taxstdlife="n/a","n/a",IF(AD$3&gt;(A8taxstdlife+$E579),(('PTRM input'!$M$150+'PTRM input'!$M$116)*$M$7)-SUM($M579:AC579),(('PTRM input'!$M$150+'PTRM input'!$M$116)*$M$7)/A8taxstdlife))</f>
        <v>0</v>
      </c>
      <c r="AE579" s="592">
        <f>IF(A8taxstdlife="n/a","n/a",IF(AE$3&gt;(A8taxstdlife+$E579),(('PTRM input'!$M$150+'PTRM input'!$M$116)*$M$7)-SUM($M579:AD579),(('PTRM input'!$M$150+'PTRM input'!$M$116)*$M$7)/A8taxstdlife))</f>
        <v>0</v>
      </c>
      <c r="AF579" s="592">
        <f>IF(A8taxstdlife="n/a","n/a",IF(AF$3&gt;(A8taxstdlife+$E579),(('PTRM input'!$M$150+'PTRM input'!$M$116)*$M$7)-SUM($M579:AE579),(('PTRM input'!$M$150+'PTRM input'!$M$116)*$M$7)/A8taxstdlife))</f>
        <v>0</v>
      </c>
      <c r="AG579" s="592">
        <f>IF(A8taxstdlife="n/a","n/a",IF(AG$3&gt;(A8taxstdlife+$E579),(('PTRM input'!$M$150+'PTRM input'!$M$116)*$M$7)-SUM($M579:AF579),(('PTRM input'!$M$150+'PTRM input'!$M$116)*$M$7)/A8taxstdlife))</f>
        <v>0</v>
      </c>
      <c r="AH579" s="592">
        <f>IF(A8taxstdlife="n/a","n/a",IF(AH$3&gt;(A8taxstdlife+$E579),(('PTRM input'!$M$150+'PTRM input'!$M$116)*$M$7)-SUM($M579:AG579),(('PTRM input'!$M$150+'PTRM input'!$M$116)*$M$7)/A8taxstdlife))</f>
        <v>0</v>
      </c>
      <c r="AI579" s="592">
        <f>IF(A8taxstdlife="n/a","n/a",IF(AI$3&gt;(A8taxstdlife+$E579),(('PTRM input'!$M$150+'PTRM input'!$M$116)*$M$7)-SUM($M579:AH579),(('PTRM input'!$M$150+'PTRM input'!$M$116)*$M$7)/A8taxstdlife))</f>
        <v>0</v>
      </c>
      <c r="AJ579" s="592">
        <f>IF(A8taxstdlife="n/a","n/a",IF(AJ$3&gt;(A8taxstdlife+$E579),(('PTRM input'!$M$150+'PTRM input'!$M$116)*$M$7)-SUM($M579:AI579),(('PTRM input'!$M$150+'PTRM input'!$M$116)*$M$7)/A8taxstdlife))</f>
        <v>0</v>
      </c>
      <c r="AK579" s="592">
        <f>IF(A8taxstdlife="n/a","n/a",IF(AK$3&gt;(A8taxstdlife+$E579),(('PTRM input'!$M$150+'PTRM input'!$M$116)*$M$7)-SUM($M579:AJ579),(('PTRM input'!$M$150+'PTRM input'!$M$116)*$M$7)/A8taxstdlife))</f>
        <v>0</v>
      </c>
      <c r="AL579" s="592">
        <f>IF(A8taxstdlife="n/a","n/a",IF(AL$3&gt;(A8taxstdlife+$E579),(('PTRM input'!$M$150+'PTRM input'!$M$116)*$M$7)-SUM($M579:AK579),(('PTRM input'!$M$150+'PTRM input'!$M$116)*$M$7)/A8taxstdlife))</f>
        <v>0</v>
      </c>
      <c r="AM579" s="592">
        <f>IF(A8taxstdlife="n/a","n/a",IF(AM$3&gt;(A8taxstdlife+$E579),(('PTRM input'!$M$150+'PTRM input'!$M$116)*$M$7)-SUM($M579:AL579),(('PTRM input'!$M$150+'PTRM input'!$M$116)*$M$7)/A8taxstdlife))</f>
        <v>0</v>
      </c>
      <c r="AN579" s="592">
        <f>IF(A8taxstdlife="n/a","n/a",IF(AN$3&gt;(A8taxstdlife+$E579),(('PTRM input'!$M$150+'PTRM input'!$M$116)*$M$7)-SUM($M579:AM579),(('PTRM input'!$M$150+'PTRM input'!$M$116)*$M$7)/A8taxstdlife))</f>
        <v>0</v>
      </c>
      <c r="AO579" s="592">
        <f>IF(A8taxstdlife="n/a","n/a",IF(AO$3&gt;(A8taxstdlife+$E579),(('PTRM input'!$M$150+'PTRM input'!$M$116)*$M$7)-SUM($M579:AN579),(('PTRM input'!$M$150+'PTRM input'!$M$116)*$M$7)/A8taxstdlife))</f>
        <v>0</v>
      </c>
      <c r="AP579" s="592">
        <f>IF(A8taxstdlife="n/a","n/a",IF(AP$3&gt;(A8taxstdlife+$E579),(('PTRM input'!$M$150+'PTRM input'!$M$116)*$M$7)-SUM($M579:AO579),(('PTRM input'!$M$150+'PTRM input'!$M$116)*$M$7)/A8taxstdlife))</f>
        <v>0</v>
      </c>
      <c r="AQ579" s="592">
        <f>IF(A8taxstdlife="n/a","n/a",IF(AQ$3&gt;(A8taxstdlife+$E579),(('PTRM input'!$M$150+'PTRM input'!$M$116)*$M$7)-SUM($M579:AP579),(('PTRM input'!$M$150+'PTRM input'!$M$116)*$M$7)/A8taxstdlife))</f>
        <v>0</v>
      </c>
      <c r="AR579" s="592">
        <f>IF(A8taxstdlife="n/a","n/a",IF(AR$3&gt;(A8taxstdlife+$E579),(('PTRM input'!$M$150+'PTRM input'!$M$116)*$M$7)-SUM($M579:AQ579),(('PTRM input'!$M$150+'PTRM input'!$M$116)*$M$7)/A8taxstdlife))</f>
        <v>0</v>
      </c>
      <c r="AS579" s="592">
        <f>IF(A8taxstdlife="n/a","n/a",IF(AS$3&gt;(A8taxstdlife+$E579),(('PTRM input'!$M$150+'PTRM input'!$M$116)*$M$7)-SUM($M579:AR579),(('PTRM input'!$M$150+'PTRM input'!$M$116)*$M$7)/A8taxstdlife))</f>
        <v>0</v>
      </c>
      <c r="AT579" s="592">
        <f>IF(A8taxstdlife="n/a","n/a",IF(AT$3&gt;(A8taxstdlife+$E579),(('PTRM input'!$M$150+'PTRM input'!$M$116)*$M$7)-SUM($M579:AS579),(('PTRM input'!$M$150+'PTRM input'!$M$116)*$M$7)/A8taxstdlife))</f>
        <v>0</v>
      </c>
      <c r="AU579" s="592">
        <f>IF(A8taxstdlife="n/a","n/a",IF(AU$3&gt;(A8taxstdlife+$E579),(('PTRM input'!$M$150+'PTRM input'!$M$116)*$M$7)-SUM($M579:AT579),(('PTRM input'!$M$150+'PTRM input'!$M$116)*$M$7)/A8taxstdlife))</f>
        <v>0</v>
      </c>
      <c r="AV579" s="592">
        <f>IF(A8taxstdlife="n/a","n/a",IF(AV$3&gt;(A8taxstdlife+$E579),(('PTRM input'!$M$150+'PTRM input'!$M$116)*$M$7)-SUM($M579:AU579),(('PTRM input'!$M$150+'PTRM input'!$M$116)*$M$7)/A8taxstdlife))</f>
        <v>0</v>
      </c>
      <c r="AW579" s="592">
        <f>IF(A8taxstdlife="n/a","n/a",IF(AW$3&gt;(A8taxstdlife+$E579),(('PTRM input'!$M$150+'PTRM input'!$M$116)*$M$7)-SUM($M579:AV579),(('PTRM input'!$M$150+'PTRM input'!$M$116)*$M$7)/A8taxstdlife))</f>
        <v>0</v>
      </c>
      <c r="AX579" s="592">
        <f>IF(A8taxstdlife="n/a","n/a",IF(AX$3&gt;(A8taxstdlife+$E579),(('PTRM input'!$M$150+'PTRM input'!$M$116)*$M$7)-SUM($M579:AW579),(('PTRM input'!$M$150+'PTRM input'!$M$116)*$M$7)/A8taxstdlife))</f>
        <v>0</v>
      </c>
      <c r="AY579" s="592">
        <f>IF(A8taxstdlife="n/a","n/a",IF(AY$3&gt;(A8taxstdlife+$E579),(('PTRM input'!$M$150+'PTRM input'!$M$116)*$M$7)-SUM($M579:AX579),(('PTRM input'!$M$150+'PTRM input'!$M$116)*$M$7)/A8taxstdlife))</f>
        <v>0</v>
      </c>
      <c r="AZ579" s="592">
        <f>IF(A8taxstdlife="n/a","n/a",IF(AZ$3&gt;(A8taxstdlife+$E579),(('PTRM input'!$M$150+'PTRM input'!$M$116)*$M$7)-SUM($M579:AY579),(('PTRM input'!$M$150+'PTRM input'!$M$116)*$M$7)/A8taxstdlife))</f>
        <v>0</v>
      </c>
      <c r="BA579" s="592">
        <f>IF(A8taxstdlife="n/a","n/a",IF(BA$3&gt;(A8taxstdlife+$E579),(('PTRM input'!$M$150+'PTRM input'!$M$116)*$M$7)-SUM($M579:AZ579),(('PTRM input'!$M$150+'PTRM input'!$M$116)*$M$7)/A8taxstdlife))</f>
        <v>0</v>
      </c>
      <c r="BB579" s="592">
        <f>IF(A8taxstdlife="n/a","n/a",IF(BB$3&gt;(A8taxstdlife+$E579),(('PTRM input'!$M$150+'PTRM input'!$M$116)*$M$7)-SUM($M579:BA579),(('PTRM input'!$M$150+'PTRM input'!$M$116)*$M$7)/A8taxstdlife))</f>
        <v>0</v>
      </c>
      <c r="BC579" s="592">
        <f>IF(A8taxstdlife="n/a","n/a",IF(BC$3&gt;(A8taxstdlife+$E579),(('PTRM input'!$M$150+'PTRM input'!$M$116)*$M$7)-SUM($M579:BB579),(('PTRM input'!$M$150+'PTRM input'!$M$116)*$M$7)/A8taxstdlife))</f>
        <v>0</v>
      </c>
      <c r="BD579" s="592">
        <f>IF(A8taxstdlife="n/a","n/a",IF(BD$3&gt;(A8taxstdlife+$E579),(('PTRM input'!$M$150+'PTRM input'!$M$116)*$M$7)-SUM($M579:BC579),(('PTRM input'!$M$150+'PTRM input'!$M$116)*$M$7)/A8taxstdlife))</f>
        <v>0</v>
      </c>
      <c r="BE579" s="592">
        <f>IF(A8taxstdlife="n/a","n/a",IF(BE$3&gt;(A8taxstdlife+$E579),(('PTRM input'!$M$150+'PTRM input'!$M$116)*$M$7)-SUM($M579:BD579),(('PTRM input'!$M$150+'PTRM input'!$M$116)*$M$7)/A8taxstdlife))</f>
        <v>0</v>
      </c>
      <c r="BF579" s="592">
        <f>IF(A8taxstdlife="n/a","n/a",IF(BF$3&gt;(A8taxstdlife+$E579),(('PTRM input'!$M$150+'PTRM input'!$M$116)*$M$7)-SUM($M579:BE579),(('PTRM input'!$M$150+'PTRM input'!$M$116)*$M$7)/A8taxstdlife))</f>
        <v>0</v>
      </c>
      <c r="BG579" s="592">
        <f>IF(A8taxstdlife="n/a","n/a",IF(BG$3&gt;(A8taxstdlife+$E579),(('PTRM input'!$M$150+'PTRM input'!$M$116)*$M$7)-SUM($M579:BF579),(('PTRM input'!$M$150+'PTRM input'!$M$116)*$M$7)/A8taxstdlife))</f>
        <v>0</v>
      </c>
      <c r="BH579" s="592">
        <f>IF(A8taxstdlife="n/a","n/a",IF(BH$3&gt;(A8taxstdlife+$E579),(('PTRM input'!$M$150+'PTRM input'!$M$116)*$M$7)-SUM($M579:BG579),(('PTRM input'!$M$150+'PTRM input'!$M$116)*$M$7)/A8taxstdlife))</f>
        <v>0</v>
      </c>
      <c r="BI579" s="592">
        <f>IF(A8taxstdlife="n/a","n/a",IF(BI$3&gt;(A8taxstdlife+$E579),(('PTRM input'!$M$150+'PTRM input'!$M$116)*$M$7)-SUM($M579:BH579),(('PTRM input'!$M$150+'PTRM input'!$M$116)*$M$7)/A8taxstdlife))</f>
        <v>0</v>
      </c>
      <c r="BJ579" s="237"/>
      <c r="BK579" s="237"/>
      <c r="BL579" s="237"/>
      <c r="BM579" s="237"/>
    </row>
    <row r="580" spans="1:65" s="4" customFormat="1" ht="12.75" customHeight="1" outlineLevel="2">
      <c r="A580" s="237"/>
      <c r="B580" s="237"/>
      <c r="C580" s="597"/>
      <c r="D580" s="930"/>
      <c r="E580" s="167">
        <v>8</v>
      </c>
      <c r="F580" s="34"/>
      <c r="G580" s="184"/>
      <c r="H580" s="186"/>
      <c r="I580" s="186"/>
      <c r="J580" s="186"/>
      <c r="K580" s="186"/>
      <c r="L580" s="186"/>
      <c r="M580" s="186"/>
      <c r="N580" s="185"/>
      <c r="O580" s="105">
        <f>IF(A8taxstdlife="n/a","n/a",IF(O$3&gt;(A8taxstdlife+$E580),(('PTRM input'!$N$150+'PTRM input'!$N$116)*$N$7)-SUM($N580:N580),(('PTRM input'!$N$150+'PTRM input'!$N$116)*$N$7)/A8taxstdlife))</f>
        <v>0</v>
      </c>
      <c r="P580" s="105">
        <f>IF(A8taxstdlife="n/a","n/a",IF(P$3&gt;(A8taxstdlife+$E580),(('PTRM input'!$N$150+'PTRM input'!$N$116)*$N$7)-SUM($N580:O580),(('PTRM input'!$N$150+'PTRM input'!$N$116)*$N$7)/A8taxstdlife))</f>
        <v>0</v>
      </c>
      <c r="Q580" s="592">
        <f>IF(A8taxstdlife="n/a","n/a",IF(Q$3&gt;(A8taxstdlife+$E580),(('PTRM input'!$N$150+'PTRM input'!$N$116)*$N$7)-SUM($N580:P580),(('PTRM input'!$N$150+'PTRM input'!$N$116)*$N$7)/A8taxstdlife))</f>
        <v>0</v>
      </c>
      <c r="R580" s="592">
        <f>IF(A8taxstdlife="n/a","n/a",IF(R$3&gt;(A8taxstdlife+$E580),(('PTRM input'!$N$150+'PTRM input'!$N$116)*$N$7)-SUM($N580:Q580),(('PTRM input'!$N$150+'PTRM input'!$N$116)*$N$7)/A8taxstdlife))</f>
        <v>0</v>
      </c>
      <c r="S580" s="592">
        <f>IF(A8taxstdlife="n/a","n/a",IF(S$3&gt;(A8taxstdlife+$E580),(('PTRM input'!$N$150+'PTRM input'!$N$116)*$N$7)-SUM($N580:R580),(('PTRM input'!$N$150+'PTRM input'!$N$116)*$N$7)/A8taxstdlife))</f>
        <v>0</v>
      </c>
      <c r="T580" s="592">
        <f>IF(A8taxstdlife="n/a","n/a",IF(T$3&gt;(A8taxstdlife+$E580),(('PTRM input'!$N$150+'PTRM input'!$N$116)*$N$7)-SUM($N580:S580),(('PTRM input'!$N$150+'PTRM input'!$N$116)*$N$7)/A8taxstdlife))</f>
        <v>0</v>
      </c>
      <c r="U580" s="592">
        <f>IF(A8taxstdlife="n/a","n/a",IF(U$3&gt;(A8taxstdlife+$E580),(('PTRM input'!$N$150+'PTRM input'!$N$116)*$N$7)-SUM($N580:T580),(('PTRM input'!$N$150+'PTRM input'!$N$116)*$N$7)/A8taxstdlife))</f>
        <v>0</v>
      </c>
      <c r="V580" s="592">
        <f>IF(A8taxstdlife="n/a","n/a",IF(V$3&gt;(A8taxstdlife+$E580),(('PTRM input'!$N$150+'PTRM input'!$N$116)*$N$7)-SUM($N580:U580),(('PTRM input'!$N$150+'PTRM input'!$N$116)*$N$7)/A8taxstdlife))</f>
        <v>0</v>
      </c>
      <c r="W580" s="592">
        <f>IF(A8taxstdlife="n/a","n/a",IF(W$3&gt;(A8taxstdlife+$E580),(('PTRM input'!$N$150+'PTRM input'!$N$116)*$N$7)-SUM($N580:V580),(('PTRM input'!$N$150+'PTRM input'!$N$116)*$N$7)/A8taxstdlife))</f>
        <v>0</v>
      </c>
      <c r="X580" s="592">
        <f>IF(A8taxstdlife="n/a","n/a",IF(X$3&gt;(A8taxstdlife+$E580),(('PTRM input'!$N$150+'PTRM input'!$N$116)*$N$7)-SUM($N580:W580),(('PTRM input'!$N$150+'PTRM input'!$N$116)*$N$7)/A8taxstdlife))</f>
        <v>0</v>
      </c>
      <c r="Y580" s="592">
        <f>IF(A8taxstdlife="n/a","n/a",IF(Y$3&gt;(A8taxstdlife+$E580),(('PTRM input'!$N$150+'PTRM input'!$N$116)*$N$7)-SUM($N580:X580),(('PTRM input'!$N$150+'PTRM input'!$N$116)*$N$7)/A8taxstdlife))</f>
        <v>0</v>
      </c>
      <c r="Z580" s="592">
        <f>IF(A8taxstdlife="n/a","n/a",IF(Z$3&gt;(A8taxstdlife+$E580),(('PTRM input'!$N$150+'PTRM input'!$N$116)*$N$7)-SUM($N580:Y580),(('PTRM input'!$N$150+'PTRM input'!$N$116)*$N$7)/A8taxstdlife))</f>
        <v>0</v>
      </c>
      <c r="AA580" s="592">
        <f>IF(A8taxstdlife="n/a","n/a",IF(AA$3&gt;(A8taxstdlife+$E580),(('PTRM input'!$N$150+'PTRM input'!$N$116)*$N$7)-SUM($N580:Z580),(('PTRM input'!$N$150+'PTRM input'!$N$116)*$N$7)/A8taxstdlife))</f>
        <v>0</v>
      </c>
      <c r="AB580" s="592">
        <f>IF(A8taxstdlife="n/a","n/a",IF(AB$3&gt;(A8taxstdlife+$E580),(('PTRM input'!$N$150+'PTRM input'!$N$116)*$N$7)-SUM($N580:AA580),(('PTRM input'!$N$150+'PTRM input'!$N$116)*$N$7)/A8taxstdlife))</f>
        <v>0</v>
      </c>
      <c r="AC580" s="592">
        <f>IF(A8taxstdlife="n/a","n/a",IF(AC$3&gt;(A8taxstdlife+$E580),(('PTRM input'!$N$150+'PTRM input'!$N$116)*$N$7)-SUM($N580:AB580),(('PTRM input'!$N$150+'PTRM input'!$N$116)*$N$7)/A8taxstdlife))</f>
        <v>0</v>
      </c>
      <c r="AD580" s="592">
        <f>IF(A8taxstdlife="n/a","n/a",IF(AD$3&gt;(A8taxstdlife+$E580),(('PTRM input'!$N$150+'PTRM input'!$N$116)*$N$7)-SUM($N580:AC580),(('PTRM input'!$N$150+'PTRM input'!$N$116)*$N$7)/A8taxstdlife))</f>
        <v>0</v>
      </c>
      <c r="AE580" s="592">
        <f>IF(A8taxstdlife="n/a","n/a",IF(AE$3&gt;(A8taxstdlife+$E580),(('PTRM input'!$N$150+'PTRM input'!$N$116)*$N$7)-SUM($N580:AD580),(('PTRM input'!$N$150+'PTRM input'!$N$116)*$N$7)/A8taxstdlife))</f>
        <v>0</v>
      </c>
      <c r="AF580" s="592">
        <f>IF(A8taxstdlife="n/a","n/a",IF(AF$3&gt;(A8taxstdlife+$E580),(('PTRM input'!$N$150+'PTRM input'!$N$116)*$N$7)-SUM($N580:AE580),(('PTRM input'!$N$150+'PTRM input'!$N$116)*$N$7)/A8taxstdlife))</f>
        <v>0</v>
      </c>
      <c r="AG580" s="592">
        <f>IF(A8taxstdlife="n/a","n/a",IF(AG$3&gt;(A8taxstdlife+$E580),(('PTRM input'!$N$150+'PTRM input'!$N$116)*$N$7)-SUM($N580:AF580),(('PTRM input'!$N$150+'PTRM input'!$N$116)*$N$7)/A8taxstdlife))</f>
        <v>0</v>
      </c>
      <c r="AH580" s="592">
        <f>IF(A8taxstdlife="n/a","n/a",IF(AH$3&gt;(A8taxstdlife+$E580),(('PTRM input'!$N$150+'PTRM input'!$N$116)*$N$7)-SUM($N580:AG580),(('PTRM input'!$N$150+'PTRM input'!$N$116)*$N$7)/A8taxstdlife))</f>
        <v>0</v>
      </c>
      <c r="AI580" s="592">
        <f>IF(A8taxstdlife="n/a","n/a",IF(AI$3&gt;(A8taxstdlife+$E580),(('PTRM input'!$N$150+'PTRM input'!$N$116)*$N$7)-SUM($N580:AH580),(('PTRM input'!$N$150+'PTRM input'!$N$116)*$N$7)/A8taxstdlife))</f>
        <v>0</v>
      </c>
      <c r="AJ580" s="592">
        <f>IF(A8taxstdlife="n/a","n/a",IF(AJ$3&gt;(A8taxstdlife+$E580),(('PTRM input'!$N$150+'PTRM input'!$N$116)*$N$7)-SUM($N580:AI580),(('PTRM input'!$N$150+'PTRM input'!$N$116)*$N$7)/A8taxstdlife))</f>
        <v>0</v>
      </c>
      <c r="AK580" s="592">
        <f>IF(A8taxstdlife="n/a","n/a",IF(AK$3&gt;(A8taxstdlife+$E580),(('PTRM input'!$N$150+'PTRM input'!$N$116)*$N$7)-SUM($N580:AJ580),(('PTRM input'!$N$150+'PTRM input'!$N$116)*$N$7)/A8taxstdlife))</f>
        <v>0</v>
      </c>
      <c r="AL580" s="592">
        <f>IF(A8taxstdlife="n/a","n/a",IF(AL$3&gt;(A8taxstdlife+$E580),(('PTRM input'!$N$150+'PTRM input'!$N$116)*$N$7)-SUM($N580:AK580),(('PTRM input'!$N$150+'PTRM input'!$N$116)*$N$7)/A8taxstdlife))</f>
        <v>0</v>
      </c>
      <c r="AM580" s="592">
        <f>IF(A8taxstdlife="n/a","n/a",IF(AM$3&gt;(A8taxstdlife+$E580),(('PTRM input'!$N$150+'PTRM input'!$N$116)*$N$7)-SUM($N580:AL580),(('PTRM input'!$N$150+'PTRM input'!$N$116)*$N$7)/A8taxstdlife))</f>
        <v>0</v>
      </c>
      <c r="AN580" s="592">
        <f>IF(A8taxstdlife="n/a","n/a",IF(AN$3&gt;(A8taxstdlife+$E580),(('PTRM input'!$N$150+'PTRM input'!$N$116)*$N$7)-SUM($N580:AM580),(('PTRM input'!$N$150+'PTRM input'!$N$116)*$N$7)/A8taxstdlife))</f>
        <v>0</v>
      </c>
      <c r="AO580" s="592">
        <f>IF(A8taxstdlife="n/a","n/a",IF(AO$3&gt;(A8taxstdlife+$E580),(('PTRM input'!$N$150+'PTRM input'!$N$116)*$N$7)-SUM($N580:AN580),(('PTRM input'!$N$150+'PTRM input'!$N$116)*$N$7)/A8taxstdlife))</f>
        <v>0</v>
      </c>
      <c r="AP580" s="592">
        <f>IF(A8taxstdlife="n/a","n/a",IF(AP$3&gt;(A8taxstdlife+$E580),(('PTRM input'!$N$150+'PTRM input'!$N$116)*$N$7)-SUM($N580:AO580),(('PTRM input'!$N$150+'PTRM input'!$N$116)*$N$7)/A8taxstdlife))</f>
        <v>0</v>
      </c>
      <c r="AQ580" s="592">
        <f>IF(A8taxstdlife="n/a","n/a",IF(AQ$3&gt;(A8taxstdlife+$E580),(('PTRM input'!$N$150+'PTRM input'!$N$116)*$N$7)-SUM($N580:AP580),(('PTRM input'!$N$150+'PTRM input'!$N$116)*$N$7)/A8taxstdlife))</f>
        <v>0</v>
      </c>
      <c r="AR580" s="592">
        <f>IF(A8taxstdlife="n/a","n/a",IF(AR$3&gt;(A8taxstdlife+$E580),(('PTRM input'!$N$150+'PTRM input'!$N$116)*$N$7)-SUM($N580:AQ580),(('PTRM input'!$N$150+'PTRM input'!$N$116)*$N$7)/A8taxstdlife))</f>
        <v>0</v>
      </c>
      <c r="AS580" s="592">
        <f>IF(A8taxstdlife="n/a","n/a",IF(AS$3&gt;(A8taxstdlife+$E580),(('PTRM input'!$N$150+'PTRM input'!$N$116)*$N$7)-SUM($N580:AR580),(('PTRM input'!$N$150+'PTRM input'!$N$116)*$N$7)/A8taxstdlife))</f>
        <v>0</v>
      </c>
      <c r="AT580" s="592">
        <f>IF(A8taxstdlife="n/a","n/a",IF(AT$3&gt;(A8taxstdlife+$E580),(('PTRM input'!$N$150+'PTRM input'!$N$116)*$N$7)-SUM($N580:AS580),(('PTRM input'!$N$150+'PTRM input'!$N$116)*$N$7)/A8taxstdlife))</f>
        <v>0</v>
      </c>
      <c r="AU580" s="592">
        <f>IF(A8taxstdlife="n/a","n/a",IF(AU$3&gt;(A8taxstdlife+$E580),(('PTRM input'!$N$150+'PTRM input'!$N$116)*$N$7)-SUM($N580:AT580),(('PTRM input'!$N$150+'PTRM input'!$N$116)*$N$7)/A8taxstdlife))</f>
        <v>0</v>
      </c>
      <c r="AV580" s="592">
        <f>IF(A8taxstdlife="n/a","n/a",IF(AV$3&gt;(A8taxstdlife+$E580),(('PTRM input'!$N$150+'PTRM input'!$N$116)*$N$7)-SUM($N580:AU580),(('PTRM input'!$N$150+'PTRM input'!$N$116)*$N$7)/A8taxstdlife))</f>
        <v>0</v>
      </c>
      <c r="AW580" s="592">
        <f>IF(A8taxstdlife="n/a","n/a",IF(AW$3&gt;(A8taxstdlife+$E580),(('PTRM input'!$N$150+'PTRM input'!$N$116)*$N$7)-SUM($N580:AV580),(('PTRM input'!$N$150+'PTRM input'!$N$116)*$N$7)/A8taxstdlife))</f>
        <v>0</v>
      </c>
      <c r="AX580" s="592">
        <f>IF(A8taxstdlife="n/a","n/a",IF(AX$3&gt;(A8taxstdlife+$E580),(('PTRM input'!$N$150+'PTRM input'!$N$116)*$N$7)-SUM($N580:AW580),(('PTRM input'!$N$150+'PTRM input'!$N$116)*$N$7)/A8taxstdlife))</f>
        <v>0</v>
      </c>
      <c r="AY580" s="592">
        <f>IF(A8taxstdlife="n/a","n/a",IF(AY$3&gt;(A8taxstdlife+$E580),(('PTRM input'!$N$150+'PTRM input'!$N$116)*$N$7)-SUM($N580:AX580),(('PTRM input'!$N$150+'PTRM input'!$N$116)*$N$7)/A8taxstdlife))</f>
        <v>0</v>
      </c>
      <c r="AZ580" s="592">
        <f>IF(A8taxstdlife="n/a","n/a",IF(AZ$3&gt;(A8taxstdlife+$E580),(('PTRM input'!$N$150+'PTRM input'!$N$116)*$N$7)-SUM($N580:AY580),(('PTRM input'!$N$150+'PTRM input'!$N$116)*$N$7)/A8taxstdlife))</f>
        <v>0</v>
      </c>
      <c r="BA580" s="592">
        <f>IF(A8taxstdlife="n/a","n/a",IF(BA$3&gt;(A8taxstdlife+$E580),(('PTRM input'!$N$150+'PTRM input'!$N$116)*$N$7)-SUM($N580:AZ580),(('PTRM input'!$N$150+'PTRM input'!$N$116)*$N$7)/A8taxstdlife))</f>
        <v>0</v>
      </c>
      <c r="BB580" s="592">
        <f>IF(A8taxstdlife="n/a","n/a",IF(BB$3&gt;(A8taxstdlife+$E580),(('PTRM input'!$N$150+'PTRM input'!$N$116)*$N$7)-SUM($N580:BA580),(('PTRM input'!$N$150+'PTRM input'!$N$116)*$N$7)/A8taxstdlife))</f>
        <v>0</v>
      </c>
      <c r="BC580" s="592">
        <f>IF(A8taxstdlife="n/a","n/a",IF(BC$3&gt;(A8taxstdlife+$E580),(('PTRM input'!$N$150+'PTRM input'!$N$116)*$N$7)-SUM($N580:BB580),(('PTRM input'!$N$150+'PTRM input'!$N$116)*$N$7)/A8taxstdlife))</f>
        <v>0</v>
      </c>
      <c r="BD580" s="592">
        <f>IF(A8taxstdlife="n/a","n/a",IF(BD$3&gt;(A8taxstdlife+$E580),(('PTRM input'!$N$150+'PTRM input'!$N$116)*$N$7)-SUM($N580:BC580),(('PTRM input'!$N$150+'PTRM input'!$N$116)*$N$7)/A8taxstdlife))</f>
        <v>0</v>
      </c>
      <c r="BE580" s="592">
        <f>IF(A8taxstdlife="n/a","n/a",IF(BE$3&gt;(A8taxstdlife+$E580),(('PTRM input'!$N$150+'PTRM input'!$N$116)*$N$7)-SUM($N580:BD580),(('PTRM input'!$N$150+'PTRM input'!$N$116)*$N$7)/A8taxstdlife))</f>
        <v>0</v>
      </c>
      <c r="BF580" s="592">
        <f>IF(A8taxstdlife="n/a","n/a",IF(BF$3&gt;(A8taxstdlife+$E580),(('PTRM input'!$N$150+'PTRM input'!$N$116)*$N$7)-SUM($N580:BE580),(('PTRM input'!$N$150+'PTRM input'!$N$116)*$N$7)/A8taxstdlife))</f>
        <v>0</v>
      </c>
      <c r="BG580" s="592">
        <f>IF(A8taxstdlife="n/a","n/a",IF(BG$3&gt;(A8taxstdlife+$E580),(('PTRM input'!$N$150+'PTRM input'!$N$116)*$N$7)-SUM($N580:BF580),(('PTRM input'!$N$150+'PTRM input'!$N$116)*$N$7)/A8taxstdlife))</f>
        <v>0</v>
      </c>
      <c r="BH580" s="592">
        <f>IF(A8taxstdlife="n/a","n/a",IF(BH$3&gt;(A8taxstdlife+$E580),(('PTRM input'!$N$150+'PTRM input'!$N$116)*$N$7)-SUM($N580:BG580),(('PTRM input'!$N$150+'PTRM input'!$N$116)*$N$7)/A8taxstdlife))</f>
        <v>0</v>
      </c>
      <c r="BI580" s="592">
        <f>IF(A8taxstdlife="n/a","n/a",IF(BI$3&gt;(A8taxstdlife+$E580),(('PTRM input'!$N$150+'PTRM input'!$N$116)*$N$7)-SUM($N580:BH580),(('PTRM input'!$N$150+'PTRM input'!$N$116)*$N$7)/A8taxstdlife))</f>
        <v>0</v>
      </c>
      <c r="BJ580" s="237"/>
      <c r="BK580" s="237"/>
      <c r="BL580" s="237"/>
      <c r="BM580" s="237"/>
    </row>
    <row r="581" spans="1:65" s="4" customFormat="1" ht="12.75" customHeight="1" outlineLevel="2">
      <c r="A581" s="237"/>
      <c r="B581" s="237"/>
      <c r="C581" s="597"/>
      <c r="D581" s="930"/>
      <c r="E581" s="167">
        <v>9</v>
      </c>
      <c r="F581" s="34"/>
      <c r="G581" s="184"/>
      <c r="H581" s="186"/>
      <c r="I581" s="186"/>
      <c r="J581" s="186"/>
      <c r="K581" s="186"/>
      <c r="L581" s="186"/>
      <c r="M581" s="186"/>
      <c r="N581" s="186"/>
      <c r="O581" s="185"/>
      <c r="P581" s="105">
        <f>IF(A8taxstdlife="n/a","n/a",IF(P$3&gt;(A8taxstdlife+$E581),(('PTRM input'!$O$150+'PTRM input'!$O$116)*$O$7)-SUM($O581:O581),(('PTRM input'!$O$150+'PTRM input'!$O$116)*$O$7)/A8taxstdlife))</f>
        <v>0</v>
      </c>
      <c r="Q581" s="592">
        <f>IF(A8taxstdlife="n/a","n/a",IF(Q$3&gt;(A8taxstdlife+$E581),(('PTRM input'!$O$150+'PTRM input'!$O$116)*$O$7)-SUM($O581:P581),(('PTRM input'!$O$150+'PTRM input'!$O$116)*$O$7)/A8taxstdlife))</f>
        <v>0</v>
      </c>
      <c r="R581" s="592">
        <f>IF(A8taxstdlife="n/a","n/a",IF(R$3&gt;(A8taxstdlife+$E581),(('PTRM input'!$O$150+'PTRM input'!$O$116)*$O$7)-SUM($O581:Q581),(('PTRM input'!$O$150+'PTRM input'!$O$116)*$O$7)/A8taxstdlife))</f>
        <v>0</v>
      </c>
      <c r="S581" s="592">
        <f>IF(A8taxstdlife="n/a","n/a",IF(S$3&gt;(A8taxstdlife+$E581),(('PTRM input'!$O$150+'PTRM input'!$O$116)*$O$7)-SUM($O581:R581),(('PTRM input'!$O$150+'PTRM input'!$O$116)*$O$7)/A8taxstdlife))</f>
        <v>0</v>
      </c>
      <c r="T581" s="592">
        <f>IF(A8taxstdlife="n/a","n/a",IF(T$3&gt;(A8taxstdlife+$E581),(('PTRM input'!$O$150+'PTRM input'!$O$116)*$O$7)-SUM($O581:S581),(('PTRM input'!$O$150+'PTRM input'!$O$116)*$O$7)/A8taxstdlife))</f>
        <v>0</v>
      </c>
      <c r="U581" s="592">
        <f>IF(A8taxstdlife="n/a","n/a",IF(U$3&gt;(A8taxstdlife+$E581),(('PTRM input'!$O$150+'PTRM input'!$O$116)*$O$7)-SUM($O581:T581),(('PTRM input'!$O$150+'PTRM input'!$O$116)*$O$7)/A8taxstdlife))</f>
        <v>0</v>
      </c>
      <c r="V581" s="592">
        <f>IF(A8taxstdlife="n/a","n/a",IF(V$3&gt;(A8taxstdlife+$E581),(('PTRM input'!$O$150+'PTRM input'!$O$116)*$O$7)-SUM($O581:U581),(('PTRM input'!$O$150+'PTRM input'!$O$116)*$O$7)/A8taxstdlife))</f>
        <v>0</v>
      </c>
      <c r="W581" s="592">
        <f>IF(A8taxstdlife="n/a","n/a",IF(W$3&gt;(A8taxstdlife+$E581),(('PTRM input'!$O$150+'PTRM input'!$O$116)*$O$7)-SUM($O581:V581),(('PTRM input'!$O$150+'PTRM input'!$O$116)*$O$7)/A8taxstdlife))</f>
        <v>0</v>
      </c>
      <c r="X581" s="592">
        <f>IF(A8taxstdlife="n/a","n/a",IF(X$3&gt;(A8taxstdlife+$E581),(('PTRM input'!$O$150+'PTRM input'!$O$116)*$O$7)-SUM($O581:W581),(('PTRM input'!$O$150+'PTRM input'!$O$116)*$O$7)/A8taxstdlife))</f>
        <v>0</v>
      </c>
      <c r="Y581" s="592">
        <f>IF(A8taxstdlife="n/a","n/a",IF(Y$3&gt;(A8taxstdlife+$E581),(('PTRM input'!$O$150+'PTRM input'!$O$116)*$O$7)-SUM($O581:X581),(('PTRM input'!$O$150+'PTRM input'!$O$116)*$O$7)/A8taxstdlife))</f>
        <v>0</v>
      </c>
      <c r="Z581" s="592">
        <f>IF(A8taxstdlife="n/a","n/a",IF(Z$3&gt;(A8taxstdlife+$E581),(('PTRM input'!$O$150+'PTRM input'!$O$116)*$O$7)-SUM($O581:Y581),(('PTRM input'!$O$150+'PTRM input'!$O$116)*$O$7)/A8taxstdlife))</f>
        <v>0</v>
      </c>
      <c r="AA581" s="592">
        <f>IF(A8taxstdlife="n/a","n/a",IF(AA$3&gt;(A8taxstdlife+$E581),(('PTRM input'!$O$150+'PTRM input'!$O$116)*$O$7)-SUM($O581:Z581),(('PTRM input'!$O$150+'PTRM input'!$O$116)*$O$7)/A8taxstdlife))</f>
        <v>0</v>
      </c>
      <c r="AB581" s="592">
        <f>IF(A8taxstdlife="n/a","n/a",IF(AB$3&gt;(A8taxstdlife+$E581),(('PTRM input'!$O$150+'PTRM input'!$O$116)*$O$7)-SUM($O581:AA581),(('PTRM input'!$O$150+'PTRM input'!$O$116)*$O$7)/A8taxstdlife))</f>
        <v>0</v>
      </c>
      <c r="AC581" s="592">
        <f>IF(A8taxstdlife="n/a","n/a",IF(AC$3&gt;(A8taxstdlife+$E581),(('PTRM input'!$O$150+'PTRM input'!$O$116)*$O$7)-SUM($O581:AB581),(('PTRM input'!$O$150+'PTRM input'!$O$116)*$O$7)/A8taxstdlife))</f>
        <v>0</v>
      </c>
      <c r="AD581" s="592">
        <f>IF(A8taxstdlife="n/a","n/a",IF(AD$3&gt;(A8taxstdlife+$E581),(('PTRM input'!$O$150+'PTRM input'!$O$116)*$O$7)-SUM($O581:AC581),(('PTRM input'!$O$150+'PTRM input'!$O$116)*$O$7)/A8taxstdlife))</f>
        <v>0</v>
      </c>
      <c r="AE581" s="592">
        <f>IF(A8taxstdlife="n/a","n/a",IF(AE$3&gt;(A8taxstdlife+$E581),(('PTRM input'!$O$150+'PTRM input'!$O$116)*$O$7)-SUM($O581:AD581),(('PTRM input'!$O$150+'PTRM input'!$O$116)*$O$7)/A8taxstdlife))</f>
        <v>0</v>
      </c>
      <c r="AF581" s="592">
        <f>IF(A8taxstdlife="n/a","n/a",IF(AF$3&gt;(A8taxstdlife+$E581),(('PTRM input'!$O$150+'PTRM input'!$O$116)*$O$7)-SUM($O581:AE581),(('PTRM input'!$O$150+'PTRM input'!$O$116)*$O$7)/A8taxstdlife))</f>
        <v>0</v>
      </c>
      <c r="AG581" s="592">
        <f>IF(A8taxstdlife="n/a","n/a",IF(AG$3&gt;(A8taxstdlife+$E581),(('PTRM input'!$O$150+'PTRM input'!$O$116)*$O$7)-SUM($O581:AF581),(('PTRM input'!$O$150+'PTRM input'!$O$116)*$O$7)/A8taxstdlife))</f>
        <v>0</v>
      </c>
      <c r="AH581" s="592">
        <f>IF(A8taxstdlife="n/a","n/a",IF(AH$3&gt;(A8taxstdlife+$E581),(('PTRM input'!$O$150+'PTRM input'!$O$116)*$O$7)-SUM($O581:AG581),(('PTRM input'!$O$150+'PTRM input'!$O$116)*$O$7)/A8taxstdlife))</f>
        <v>0</v>
      </c>
      <c r="AI581" s="592">
        <f>IF(A8taxstdlife="n/a","n/a",IF(AI$3&gt;(A8taxstdlife+$E581),(('PTRM input'!$O$150+'PTRM input'!$O$116)*$O$7)-SUM($O581:AH581),(('PTRM input'!$O$150+'PTRM input'!$O$116)*$O$7)/A8taxstdlife))</f>
        <v>0</v>
      </c>
      <c r="AJ581" s="592">
        <f>IF(A8taxstdlife="n/a","n/a",IF(AJ$3&gt;(A8taxstdlife+$E581),(('PTRM input'!$O$150+'PTRM input'!$O$116)*$O$7)-SUM($O581:AI581),(('PTRM input'!$O$150+'PTRM input'!$O$116)*$O$7)/A8taxstdlife))</f>
        <v>0</v>
      </c>
      <c r="AK581" s="592">
        <f>IF(A8taxstdlife="n/a","n/a",IF(AK$3&gt;(A8taxstdlife+$E581),(('PTRM input'!$O$150+'PTRM input'!$O$116)*$O$7)-SUM($O581:AJ581),(('PTRM input'!$O$150+'PTRM input'!$O$116)*$O$7)/A8taxstdlife))</f>
        <v>0</v>
      </c>
      <c r="AL581" s="592">
        <f>IF(A8taxstdlife="n/a","n/a",IF(AL$3&gt;(A8taxstdlife+$E581),(('PTRM input'!$O$150+'PTRM input'!$O$116)*$O$7)-SUM($O581:AK581),(('PTRM input'!$O$150+'PTRM input'!$O$116)*$O$7)/A8taxstdlife))</f>
        <v>0</v>
      </c>
      <c r="AM581" s="592">
        <f>IF(A8taxstdlife="n/a","n/a",IF(AM$3&gt;(A8taxstdlife+$E581),(('PTRM input'!$O$150+'PTRM input'!$O$116)*$O$7)-SUM($O581:AL581),(('PTRM input'!$O$150+'PTRM input'!$O$116)*$O$7)/A8taxstdlife))</f>
        <v>0</v>
      </c>
      <c r="AN581" s="592">
        <f>IF(A8taxstdlife="n/a","n/a",IF(AN$3&gt;(A8taxstdlife+$E581),(('PTRM input'!$O$150+'PTRM input'!$O$116)*$O$7)-SUM($O581:AM581),(('PTRM input'!$O$150+'PTRM input'!$O$116)*$O$7)/A8taxstdlife))</f>
        <v>0</v>
      </c>
      <c r="AO581" s="592">
        <f>IF(A8taxstdlife="n/a","n/a",IF(AO$3&gt;(A8taxstdlife+$E581),(('PTRM input'!$O$150+'PTRM input'!$O$116)*$O$7)-SUM($O581:AN581),(('PTRM input'!$O$150+'PTRM input'!$O$116)*$O$7)/A8taxstdlife))</f>
        <v>0</v>
      </c>
      <c r="AP581" s="592">
        <f>IF(A8taxstdlife="n/a","n/a",IF(AP$3&gt;(A8taxstdlife+$E581),(('PTRM input'!$O$150+'PTRM input'!$O$116)*$O$7)-SUM($O581:AO581),(('PTRM input'!$O$150+'PTRM input'!$O$116)*$O$7)/A8taxstdlife))</f>
        <v>0</v>
      </c>
      <c r="AQ581" s="592">
        <f>IF(A8taxstdlife="n/a","n/a",IF(AQ$3&gt;(A8taxstdlife+$E581),(('PTRM input'!$O$150+'PTRM input'!$O$116)*$O$7)-SUM($O581:AP581),(('PTRM input'!$O$150+'PTRM input'!$O$116)*$O$7)/A8taxstdlife))</f>
        <v>0</v>
      </c>
      <c r="AR581" s="592">
        <f>IF(A8taxstdlife="n/a","n/a",IF(AR$3&gt;(A8taxstdlife+$E581),(('PTRM input'!$O$150+'PTRM input'!$O$116)*$O$7)-SUM($O581:AQ581),(('PTRM input'!$O$150+'PTRM input'!$O$116)*$O$7)/A8taxstdlife))</f>
        <v>0</v>
      </c>
      <c r="AS581" s="592">
        <f>IF(A8taxstdlife="n/a","n/a",IF(AS$3&gt;(A8taxstdlife+$E581),(('PTRM input'!$O$150+'PTRM input'!$O$116)*$O$7)-SUM($O581:AR581),(('PTRM input'!$O$150+'PTRM input'!$O$116)*$O$7)/A8taxstdlife))</f>
        <v>0</v>
      </c>
      <c r="AT581" s="592">
        <f>IF(A8taxstdlife="n/a","n/a",IF(AT$3&gt;(A8taxstdlife+$E581),(('PTRM input'!$O$150+'PTRM input'!$O$116)*$O$7)-SUM($O581:AS581),(('PTRM input'!$O$150+'PTRM input'!$O$116)*$O$7)/A8taxstdlife))</f>
        <v>0</v>
      </c>
      <c r="AU581" s="592">
        <f>IF(A8taxstdlife="n/a","n/a",IF(AU$3&gt;(A8taxstdlife+$E581),(('PTRM input'!$O$150+'PTRM input'!$O$116)*$O$7)-SUM($O581:AT581),(('PTRM input'!$O$150+'PTRM input'!$O$116)*$O$7)/A8taxstdlife))</f>
        <v>0</v>
      </c>
      <c r="AV581" s="592">
        <f>IF(A8taxstdlife="n/a","n/a",IF(AV$3&gt;(A8taxstdlife+$E581),(('PTRM input'!$O$150+'PTRM input'!$O$116)*$O$7)-SUM($O581:AU581),(('PTRM input'!$O$150+'PTRM input'!$O$116)*$O$7)/A8taxstdlife))</f>
        <v>0</v>
      </c>
      <c r="AW581" s="592">
        <f>IF(A8taxstdlife="n/a","n/a",IF(AW$3&gt;(A8taxstdlife+$E581),(('PTRM input'!$O$150+'PTRM input'!$O$116)*$O$7)-SUM($O581:AV581),(('PTRM input'!$O$150+'PTRM input'!$O$116)*$O$7)/A8taxstdlife))</f>
        <v>0</v>
      </c>
      <c r="AX581" s="592">
        <f>IF(A8taxstdlife="n/a","n/a",IF(AX$3&gt;(A8taxstdlife+$E581),(('PTRM input'!$O$150+'PTRM input'!$O$116)*$O$7)-SUM($O581:AW581),(('PTRM input'!$O$150+'PTRM input'!$O$116)*$O$7)/A8taxstdlife))</f>
        <v>0</v>
      </c>
      <c r="AY581" s="592">
        <f>IF(A8taxstdlife="n/a","n/a",IF(AY$3&gt;(A8taxstdlife+$E581),(('PTRM input'!$O$150+'PTRM input'!$O$116)*$O$7)-SUM($O581:AX581),(('PTRM input'!$O$150+'PTRM input'!$O$116)*$O$7)/A8taxstdlife))</f>
        <v>0</v>
      </c>
      <c r="AZ581" s="592">
        <f>IF(A8taxstdlife="n/a","n/a",IF(AZ$3&gt;(A8taxstdlife+$E581),(('PTRM input'!$O$150+'PTRM input'!$O$116)*$O$7)-SUM($O581:AY581),(('PTRM input'!$O$150+'PTRM input'!$O$116)*$O$7)/A8taxstdlife))</f>
        <v>0</v>
      </c>
      <c r="BA581" s="592">
        <f>IF(A8taxstdlife="n/a","n/a",IF(BA$3&gt;(A8taxstdlife+$E581),(('PTRM input'!$O$150+'PTRM input'!$O$116)*$O$7)-SUM($O581:AZ581),(('PTRM input'!$O$150+'PTRM input'!$O$116)*$O$7)/A8taxstdlife))</f>
        <v>0</v>
      </c>
      <c r="BB581" s="592">
        <f>IF(A8taxstdlife="n/a","n/a",IF(BB$3&gt;(A8taxstdlife+$E581),(('PTRM input'!$O$150+'PTRM input'!$O$116)*$O$7)-SUM($O581:BA581),(('PTRM input'!$O$150+'PTRM input'!$O$116)*$O$7)/A8taxstdlife))</f>
        <v>0</v>
      </c>
      <c r="BC581" s="592">
        <f>IF(A8taxstdlife="n/a","n/a",IF(BC$3&gt;(A8taxstdlife+$E581),(('PTRM input'!$O$150+'PTRM input'!$O$116)*$O$7)-SUM($O581:BB581),(('PTRM input'!$O$150+'PTRM input'!$O$116)*$O$7)/A8taxstdlife))</f>
        <v>0</v>
      </c>
      <c r="BD581" s="592">
        <f>IF(A8taxstdlife="n/a","n/a",IF(BD$3&gt;(A8taxstdlife+$E581),(('PTRM input'!$O$150+'PTRM input'!$O$116)*$O$7)-SUM($O581:BC581),(('PTRM input'!$O$150+'PTRM input'!$O$116)*$O$7)/A8taxstdlife))</f>
        <v>0</v>
      </c>
      <c r="BE581" s="592">
        <f>IF(A8taxstdlife="n/a","n/a",IF(BE$3&gt;(A8taxstdlife+$E581),(('PTRM input'!$O$150+'PTRM input'!$O$116)*$O$7)-SUM($O581:BD581),(('PTRM input'!$O$150+'PTRM input'!$O$116)*$O$7)/A8taxstdlife))</f>
        <v>0</v>
      </c>
      <c r="BF581" s="592">
        <f>IF(A8taxstdlife="n/a","n/a",IF(BF$3&gt;(A8taxstdlife+$E581),(('PTRM input'!$O$150+'PTRM input'!$O$116)*$O$7)-SUM($O581:BE581),(('PTRM input'!$O$150+'PTRM input'!$O$116)*$O$7)/A8taxstdlife))</f>
        <v>0</v>
      </c>
      <c r="BG581" s="592">
        <f>IF(A8taxstdlife="n/a","n/a",IF(BG$3&gt;(A8taxstdlife+$E581),(('PTRM input'!$O$150+'PTRM input'!$O$116)*$O$7)-SUM($O581:BF581),(('PTRM input'!$O$150+'PTRM input'!$O$116)*$O$7)/A8taxstdlife))</f>
        <v>0</v>
      </c>
      <c r="BH581" s="592">
        <f>IF(A8taxstdlife="n/a","n/a",IF(BH$3&gt;(A8taxstdlife+$E581),(('PTRM input'!$O$150+'PTRM input'!$O$116)*$O$7)-SUM($O581:BG581),(('PTRM input'!$O$150+'PTRM input'!$O$116)*$O$7)/A8taxstdlife))</f>
        <v>0</v>
      </c>
      <c r="BI581" s="592">
        <f>IF(A8taxstdlife="n/a","n/a",IF(BI$3&gt;(A8taxstdlife+$E581),(('PTRM input'!$O$150+'PTRM input'!$O$116)*$O$7)-SUM($O581:BH581),(('PTRM input'!$O$150+'PTRM input'!$O$116)*$O$7)/A8taxstdlife))</f>
        <v>0</v>
      </c>
      <c r="BJ581" s="237"/>
      <c r="BK581" s="237"/>
      <c r="BL581" s="237"/>
      <c r="BM581" s="237"/>
    </row>
    <row r="582" spans="1:65" s="4" customFormat="1" ht="12.75" customHeight="1" outlineLevel="2">
      <c r="A582" s="237"/>
      <c r="B582" s="237"/>
      <c r="C582" s="597"/>
      <c r="D582" s="930"/>
      <c r="E582" s="168">
        <v>10</v>
      </c>
      <c r="F582" s="34"/>
      <c r="G582" s="184"/>
      <c r="H582" s="186"/>
      <c r="I582" s="186"/>
      <c r="J582" s="186"/>
      <c r="K582" s="186"/>
      <c r="L582" s="186"/>
      <c r="M582" s="186"/>
      <c r="N582" s="186"/>
      <c r="O582" s="186"/>
      <c r="P582" s="185"/>
      <c r="Q582" s="592">
        <f>IF(A8taxstdlife="n/a","n/a",IF(Q$3&gt;(A8taxstdlife+$E582),(('PTRM input'!$P$150+'PTRM input'!$P$116)*$P$7)-SUM($P582:P582),(('PTRM input'!$P$150+'PTRM input'!$P$116)*$P$7)/A8taxstdlife))</f>
        <v>0</v>
      </c>
      <c r="R582" s="592">
        <f>IF(A8taxstdlife="n/a","n/a",IF(R$3&gt;(A8taxstdlife+$E582),(('PTRM input'!$P$150+'PTRM input'!$P$116)*$P$7)-SUM($P582:Q582),(('PTRM input'!$P$150+'PTRM input'!$P$116)*$P$7)/A8taxstdlife))</f>
        <v>0</v>
      </c>
      <c r="S582" s="592">
        <f>IF(A8taxstdlife="n/a","n/a",IF(S$3&gt;(A8taxstdlife+$E582),(('PTRM input'!$P$150+'PTRM input'!$P$116)*$P$7)-SUM($P582:R582),(('PTRM input'!$P$150+'PTRM input'!$P$116)*$P$7)/A8taxstdlife))</f>
        <v>0</v>
      </c>
      <c r="T582" s="592">
        <f>IF(A8taxstdlife="n/a","n/a",IF(T$3&gt;(A8taxstdlife+$E582),(('PTRM input'!$P$150+'PTRM input'!$P$116)*$P$7)-SUM($P582:S582),(('PTRM input'!$P$150+'PTRM input'!$P$116)*$P$7)/A8taxstdlife))</f>
        <v>0</v>
      </c>
      <c r="U582" s="592">
        <f>IF(A8taxstdlife="n/a","n/a",IF(U$3&gt;(A8taxstdlife+$E582),(('PTRM input'!$P$150+'PTRM input'!$P$116)*$P$7)-SUM($P582:T582),(('PTRM input'!$P$150+'PTRM input'!$P$116)*$P$7)/A8taxstdlife))</f>
        <v>0</v>
      </c>
      <c r="V582" s="592">
        <f>IF(A8taxstdlife="n/a","n/a",IF(V$3&gt;(A8taxstdlife+$E582),(('PTRM input'!$P$150+'PTRM input'!$P$116)*$P$7)-SUM($P582:U582),(('PTRM input'!$P$150+'PTRM input'!$P$116)*$P$7)/A8taxstdlife))</f>
        <v>0</v>
      </c>
      <c r="W582" s="592">
        <f>IF(A8taxstdlife="n/a","n/a",IF(W$3&gt;(A8taxstdlife+$E582),(('PTRM input'!$P$150+'PTRM input'!$P$116)*$P$7)-SUM($P582:V582),(('PTRM input'!$P$150+'PTRM input'!$P$116)*$P$7)/A8taxstdlife))</f>
        <v>0</v>
      </c>
      <c r="X582" s="592">
        <f>IF(A8taxstdlife="n/a","n/a",IF(X$3&gt;(A8taxstdlife+$E582),(('PTRM input'!$P$150+'PTRM input'!$P$116)*$P$7)-SUM($P582:W582),(('PTRM input'!$P$150+'PTRM input'!$P$116)*$P$7)/A8taxstdlife))</f>
        <v>0</v>
      </c>
      <c r="Y582" s="592">
        <f>IF(A8taxstdlife="n/a","n/a",IF(Y$3&gt;(A8taxstdlife+$E582),(('PTRM input'!$P$150+'PTRM input'!$P$116)*$P$7)-SUM($P582:X582),(('PTRM input'!$P$150+'PTRM input'!$P$116)*$P$7)/A8taxstdlife))</f>
        <v>0</v>
      </c>
      <c r="Z582" s="592">
        <f>IF(A8taxstdlife="n/a","n/a",IF(Z$3&gt;(A8taxstdlife+$E582),(('PTRM input'!$P$150+'PTRM input'!$P$116)*$P$7)-SUM($P582:Y582),(('PTRM input'!$P$150+'PTRM input'!$P$116)*$P$7)/A8taxstdlife))</f>
        <v>0</v>
      </c>
      <c r="AA582" s="592">
        <f>IF(A8taxstdlife="n/a","n/a",IF(AA$3&gt;(A8taxstdlife+$E582),(('PTRM input'!$P$150+'PTRM input'!$P$116)*$P$7)-SUM($P582:Z582),(('PTRM input'!$P$150+'PTRM input'!$P$116)*$P$7)/A8taxstdlife))</f>
        <v>0</v>
      </c>
      <c r="AB582" s="592">
        <f>IF(A8taxstdlife="n/a","n/a",IF(AB$3&gt;(A8taxstdlife+$E582),(('PTRM input'!$P$150+'PTRM input'!$P$116)*$P$7)-SUM($P582:AA582),(('PTRM input'!$P$150+'PTRM input'!$P$116)*$P$7)/A8taxstdlife))</f>
        <v>0</v>
      </c>
      <c r="AC582" s="592">
        <f>IF(A8taxstdlife="n/a","n/a",IF(AC$3&gt;(A8taxstdlife+$E582),(('PTRM input'!$P$150+'PTRM input'!$P$116)*$P$7)-SUM($P582:AB582),(('PTRM input'!$P$150+'PTRM input'!$P$116)*$P$7)/A8taxstdlife))</f>
        <v>0</v>
      </c>
      <c r="AD582" s="592">
        <f>IF(A8taxstdlife="n/a","n/a",IF(AD$3&gt;(A8taxstdlife+$E582),(('PTRM input'!$P$150+'PTRM input'!$P$116)*$P$7)-SUM($P582:AC582),(('PTRM input'!$P$150+'PTRM input'!$P$116)*$P$7)/A8taxstdlife))</f>
        <v>0</v>
      </c>
      <c r="AE582" s="592">
        <f>IF(A8taxstdlife="n/a","n/a",IF(AE$3&gt;(A8taxstdlife+$E582),(('PTRM input'!$P$150+'PTRM input'!$P$116)*$P$7)-SUM($P582:AD582),(('PTRM input'!$P$150+'PTRM input'!$P$116)*$P$7)/A8taxstdlife))</f>
        <v>0</v>
      </c>
      <c r="AF582" s="592">
        <f>IF(A8taxstdlife="n/a","n/a",IF(AF$3&gt;(A8taxstdlife+$E582),(('PTRM input'!$P$150+'PTRM input'!$P$116)*$P$7)-SUM($P582:AE582),(('PTRM input'!$P$150+'PTRM input'!$P$116)*$P$7)/A8taxstdlife))</f>
        <v>0</v>
      </c>
      <c r="AG582" s="592">
        <f>IF(A8taxstdlife="n/a","n/a",IF(AG$3&gt;(A8taxstdlife+$E582),(('PTRM input'!$P$150+'PTRM input'!$P$116)*$P$7)-SUM($P582:AF582),(('PTRM input'!$P$150+'PTRM input'!$P$116)*$P$7)/A8taxstdlife))</f>
        <v>0</v>
      </c>
      <c r="AH582" s="592">
        <f>IF(A8taxstdlife="n/a","n/a",IF(AH$3&gt;(A8taxstdlife+$E582),(('PTRM input'!$P$150+'PTRM input'!$P$116)*$P$7)-SUM($P582:AG582),(('PTRM input'!$P$150+'PTRM input'!$P$116)*$P$7)/A8taxstdlife))</f>
        <v>0</v>
      </c>
      <c r="AI582" s="592">
        <f>IF(A8taxstdlife="n/a","n/a",IF(AI$3&gt;(A8taxstdlife+$E582),(('PTRM input'!$P$150+'PTRM input'!$P$116)*$P$7)-SUM($P582:AH582),(('PTRM input'!$P$150+'PTRM input'!$P$116)*$P$7)/A8taxstdlife))</f>
        <v>0</v>
      </c>
      <c r="AJ582" s="592">
        <f>IF(A8taxstdlife="n/a","n/a",IF(AJ$3&gt;(A8taxstdlife+$E582),(('PTRM input'!$P$150+'PTRM input'!$P$116)*$P$7)-SUM($P582:AI582),(('PTRM input'!$P$150+'PTRM input'!$P$116)*$P$7)/A8taxstdlife))</f>
        <v>0</v>
      </c>
      <c r="AK582" s="592">
        <f>IF(A8taxstdlife="n/a","n/a",IF(AK$3&gt;(A8taxstdlife+$E582),(('PTRM input'!$P$150+'PTRM input'!$P$116)*$P$7)-SUM($P582:AJ582),(('PTRM input'!$P$150+'PTRM input'!$P$116)*$P$7)/A8taxstdlife))</f>
        <v>0</v>
      </c>
      <c r="AL582" s="592">
        <f>IF(A8taxstdlife="n/a","n/a",IF(AL$3&gt;(A8taxstdlife+$E582),(('PTRM input'!$P$150+'PTRM input'!$P$116)*$P$7)-SUM($P582:AK582),(('PTRM input'!$P$150+'PTRM input'!$P$116)*$P$7)/A8taxstdlife))</f>
        <v>0</v>
      </c>
      <c r="AM582" s="592">
        <f>IF(A8taxstdlife="n/a","n/a",IF(AM$3&gt;(A8taxstdlife+$E582),(('PTRM input'!$P$150+'PTRM input'!$P$116)*$P$7)-SUM($P582:AL582),(('PTRM input'!$P$150+'PTRM input'!$P$116)*$P$7)/A8taxstdlife))</f>
        <v>0</v>
      </c>
      <c r="AN582" s="592">
        <f>IF(A8taxstdlife="n/a","n/a",IF(AN$3&gt;(A8taxstdlife+$E582),(('PTRM input'!$P$150+'PTRM input'!$P$116)*$P$7)-SUM($P582:AM582),(('PTRM input'!$P$150+'PTRM input'!$P$116)*$P$7)/A8taxstdlife))</f>
        <v>0</v>
      </c>
      <c r="AO582" s="592">
        <f>IF(A8taxstdlife="n/a","n/a",IF(AO$3&gt;(A8taxstdlife+$E582),(('PTRM input'!$P$150+'PTRM input'!$P$116)*$P$7)-SUM($P582:AN582),(('PTRM input'!$P$150+'PTRM input'!$P$116)*$P$7)/A8taxstdlife))</f>
        <v>0</v>
      </c>
      <c r="AP582" s="592">
        <f>IF(A8taxstdlife="n/a","n/a",IF(AP$3&gt;(A8taxstdlife+$E582),(('PTRM input'!$P$150+'PTRM input'!$P$116)*$P$7)-SUM($P582:AO582),(('PTRM input'!$P$150+'PTRM input'!$P$116)*$P$7)/A8taxstdlife))</f>
        <v>0</v>
      </c>
      <c r="AQ582" s="592">
        <f>IF(A8taxstdlife="n/a","n/a",IF(AQ$3&gt;(A8taxstdlife+$E582),(('PTRM input'!$P$150+'PTRM input'!$P$116)*$P$7)-SUM($P582:AP582),(('PTRM input'!$P$150+'PTRM input'!$P$116)*$P$7)/A8taxstdlife))</f>
        <v>0</v>
      </c>
      <c r="AR582" s="592">
        <f>IF(A8taxstdlife="n/a","n/a",IF(AR$3&gt;(A8taxstdlife+$E582),(('PTRM input'!$P$150+'PTRM input'!$P$116)*$P$7)-SUM($P582:AQ582),(('PTRM input'!$P$150+'PTRM input'!$P$116)*$P$7)/A8taxstdlife))</f>
        <v>0</v>
      </c>
      <c r="AS582" s="592">
        <f>IF(A8taxstdlife="n/a","n/a",IF(AS$3&gt;(A8taxstdlife+$E582),(('PTRM input'!$P$150+'PTRM input'!$P$116)*$P$7)-SUM($P582:AR582),(('PTRM input'!$P$150+'PTRM input'!$P$116)*$P$7)/A8taxstdlife))</f>
        <v>0</v>
      </c>
      <c r="AT582" s="592">
        <f>IF(A8taxstdlife="n/a","n/a",IF(AT$3&gt;(A8taxstdlife+$E582),(('PTRM input'!$P$150+'PTRM input'!$P$116)*$P$7)-SUM($P582:AS582),(('PTRM input'!$P$150+'PTRM input'!$P$116)*$P$7)/A8taxstdlife))</f>
        <v>0</v>
      </c>
      <c r="AU582" s="592">
        <f>IF(A8taxstdlife="n/a","n/a",IF(AU$3&gt;(A8taxstdlife+$E582),(('PTRM input'!$P$150+'PTRM input'!$P$116)*$P$7)-SUM($P582:AT582),(('PTRM input'!$P$150+'PTRM input'!$P$116)*$P$7)/A8taxstdlife))</f>
        <v>0</v>
      </c>
      <c r="AV582" s="592">
        <f>IF(A8taxstdlife="n/a","n/a",IF(AV$3&gt;(A8taxstdlife+$E582),(('PTRM input'!$P$150+'PTRM input'!$P$116)*$P$7)-SUM($P582:AU582),(('PTRM input'!$P$150+'PTRM input'!$P$116)*$P$7)/A8taxstdlife))</f>
        <v>0</v>
      </c>
      <c r="AW582" s="592">
        <f>IF(A8taxstdlife="n/a","n/a",IF(AW$3&gt;(A8taxstdlife+$E582),(('PTRM input'!$P$150+'PTRM input'!$P$116)*$P$7)-SUM($P582:AV582),(('PTRM input'!$P$150+'PTRM input'!$P$116)*$P$7)/A8taxstdlife))</f>
        <v>0</v>
      </c>
      <c r="AX582" s="592">
        <f>IF(A8taxstdlife="n/a","n/a",IF(AX$3&gt;(A8taxstdlife+$E582),(('PTRM input'!$P$150+'PTRM input'!$P$116)*$P$7)-SUM($P582:AW582),(('PTRM input'!$P$150+'PTRM input'!$P$116)*$P$7)/A8taxstdlife))</f>
        <v>0</v>
      </c>
      <c r="AY582" s="592">
        <f>IF(A8taxstdlife="n/a","n/a",IF(AY$3&gt;(A8taxstdlife+$E582),(('PTRM input'!$P$150+'PTRM input'!$P$116)*$P$7)-SUM($P582:AX582),(('PTRM input'!$P$150+'PTRM input'!$P$116)*$P$7)/A8taxstdlife))</f>
        <v>0</v>
      </c>
      <c r="AZ582" s="592">
        <f>IF(A8taxstdlife="n/a","n/a",IF(AZ$3&gt;(A8taxstdlife+$E582),(('PTRM input'!$P$150+'PTRM input'!$P$116)*$P$7)-SUM($P582:AY582),(('PTRM input'!$P$150+'PTRM input'!$P$116)*$P$7)/A8taxstdlife))</f>
        <v>0</v>
      </c>
      <c r="BA582" s="592">
        <f>IF(A8taxstdlife="n/a","n/a",IF(BA$3&gt;(A8taxstdlife+$E582),(('PTRM input'!$P$150+'PTRM input'!$P$116)*$P$7)-SUM($P582:AZ582),(('PTRM input'!$P$150+'PTRM input'!$P$116)*$P$7)/A8taxstdlife))</f>
        <v>0</v>
      </c>
      <c r="BB582" s="592">
        <f>IF(A8taxstdlife="n/a","n/a",IF(BB$3&gt;(A8taxstdlife+$E582),(('PTRM input'!$P$150+'PTRM input'!$P$116)*$P$7)-SUM($P582:BA582),(('PTRM input'!$P$150+'PTRM input'!$P$116)*$P$7)/A8taxstdlife))</f>
        <v>0</v>
      </c>
      <c r="BC582" s="592">
        <f>IF(A8taxstdlife="n/a","n/a",IF(BC$3&gt;(A8taxstdlife+$E582),(('PTRM input'!$P$150+'PTRM input'!$P$116)*$P$7)-SUM($P582:BB582),(('PTRM input'!$P$150+'PTRM input'!$P$116)*$P$7)/A8taxstdlife))</f>
        <v>0</v>
      </c>
      <c r="BD582" s="592">
        <f>IF(A8taxstdlife="n/a","n/a",IF(BD$3&gt;(A8taxstdlife+$E582),(('PTRM input'!$P$150+'PTRM input'!$P$116)*$P$7)-SUM($P582:BC582),(('PTRM input'!$P$150+'PTRM input'!$P$116)*$P$7)/A8taxstdlife))</f>
        <v>0</v>
      </c>
      <c r="BE582" s="592">
        <f>IF(A8taxstdlife="n/a","n/a",IF(BE$3&gt;(A8taxstdlife+$E582),(('PTRM input'!$P$150+'PTRM input'!$P$116)*$P$7)-SUM($P582:BD582),(('PTRM input'!$P$150+'PTRM input'!$P$116)*$P$7)/A8taxstdlife))</f>
        <v>0</v>
      </c>
      <c r="BF582" s="592">
        <f>IF(A8taxstdlife="n/a","n/a",IF(BF$3&gt;(A8taxstdlife+$E582),(('PTRM input'!$P$150+'PTRM input'!$P$116)*$P$7)-SUM($P582:BE582),(('PTRM input'!$P$150+'PTRM input'!$P$116)*$P$7)/A8taxstdlife))</f>
        <v>0</v>
      </c>
      <c r="BG582" s="592">
        <f>IF(A8taxstdlife="n/a","n/a",IF(BG$3&gt;(A8taxstdlife+$E582),(('PTRM input'!$P$150+'PTRM input'!$P$116)*$P$7)-SUM($P582:BF582),(('PTRM input'!$P$150+'PTRM input'!$P$116)*$P$7)/A8taxstdlife))</f>
        <v>0</v>
      </c>
      <c r="BH582" s="592">
        <f>IF(A8taxstdlife="n/a","n/a",IF(BH$3&gt;(A8taxstdlife+$E582),(('PTRM input'!$P$150+'PTRM input'!$P$116)*$P$7)-SUM($P582:BG582),(('PTRM input'!$P$150+'PTRM input'!$P$116)*$P$7)/A8taxstdlife))</f>
        <v>0</v>
      </c>
      <c r="BI582" s="592">
        <f>IF(A8taxstdlife="n/a","n/a",IF(BI$3&gt;(A8taxstdlife+$E582),(('PTRM input'!$P$150+'PTRM input'!$P$116)*$P$7)-SUM($P582:BH582),(('PTRM input'!$P$150+'PTRM input'!$P$116)*$P$7)/A8taxstdlife))</f>
        <v>0</v>
      </c>
      <c r="BJ582" s="237"/>
      <c r="BK582" s="237"/>
      <c r="BL582" s="237"/>
      <c r="BM582" s="237"/>
    </row>
    <row r="583" spans="1:65" s="4" customFormat="1" ht="12.75" customHeight="1" outlineLevel="1">
      <c r="A583" s="237"/>
      <c r="B583" s="237"/>
      <c r="C583" s="597" t="str">
        <f>Asset8</f>
        <v>VBRC</v>
      </c>
      <c r="D583" s="237"/>
      <c r="E583" s="237"/>
      <c r="F583" s="598"/>
      <c r="G583" s="593">
        <f t="shared" ref="G583:AL583" si="120">SUM(G571:G582)</f>
        <v>1.7189233095957905</v>
      </c>
      <c r="H583" s="593">
        <f t="shared" si="120"/>
        <v>1.9866106819047751</v>
      </c>
      <c r="I583" s="593">
        <f t="shared" si="120"/>
        <v>2.2909255315531141</v>
      </c>
      <c r="J583" s="593">
        <f t="shared" si="120"/>
        <v>2.5328902683595333</v>
      </c>
      <c r="K583" s="593">
        <f t="shared" si="120"/>
        <v>2.8554865049714451</v>
      </c>
      <c r="L583" s="593">
        <f t="shared" si="120"/>
        <v>3.1844652531298077</v>
      </c>
      <c r="M583" s="593">
        <f t="shared" si="120"/>
        <v>3.1844652531298077</v>
      </c>
      <c r="N583" s="593">
        <f t="shared" si="120"/>
        <v>3.1844652531298077</v>
      </c>
      <c r="O583" s="593">
        <f t="shared" si="120"/>
        <v>3.1844652531298077</v>
      </c>
      <c r="P583" s="593">
        <f t="shared" si="120"/>
        <v>3.1844652531298077</v>
      </c>
      <c r="Q583" s="593">
        <f t="shared" si="120"/>
        <v>3.1844652531298077</v>
      </c>
      <c r="R583" s="593">
        <f t="shared" si="120"/>
        <v>3.1844652531298077</v>
      </c>
      <c r="S583" s="593">
        <f t="shared" si="120"/>
        <v>3.1844652531298077</v>
      </c>
      <c r="T583" s="593">
        <f t="shared" si="120"/>
        <v>3.1844652531298077</v>
      </c>
      <c r="U583" s="593">
        <f t="shared" si="120"/>
        <v>3.1844652531298077</v>
      </c>
      <c r="V583" s="593">
        <f t="shared" si="120"/>
        <v>3.1844652531298077</v>
      </c>
      <c r="W583" s="593">
        <f t="shared" si="120"/>
        <v>3.1844652531298077</v>
      </c>
      <c r="X583" s="593">
        <f t="shared" si="120"/>
        <v>3.1844652531298077</v>
      </c>
      <c r="Y583" s="593">
        <f t="shared" si="120"/>
        <v>3.1844652531298077</v>
      </c>
      <c r="Z583" s="593">
        <f t="shared" si="120"/>
        <v>3.1844652531298077</v>
      </c>
      <c r="AA583" s="593">
        <f t="shared" si="120"/>
        <v>3.1844652531298077</v>
      </c>
      <c r="AB583" s="593">
        <f t="shared" si="120"/>
        <v>3.1844652531298077</v>
      </c>
      <c r="AC583" s="593">
        <f t="shared" si="120"/>
        <v>3.1844652531298077</v>
      </c>
      <c r="AD583" s="593">
        <f t="shared" si="120"/>
        <v>3.1844652531298077</v>
      </c>
      <c r="AE583" s="593">
        <f t="shared" si="120"/>
        <v>3.1844652531298077</v>
      </c>
      <c r="AF583" s="593">
        <f t="shared" si="120"/>
        <v>3.1844652531298077</v>
      </c>
      <c r="AG583" s="593">
        <f t="shared" si="120"/>
        <v>3.1844652531298077</v>
      </c>
      <c r="AH583" s="593">
        <f t="shared" si="120"/>
        <v>3.1844652531298077</v>
      </c>
      <c r="AI583" s="593">
        <f t="shared" si="120"/>
        <v>3.1844652531298077</v>
      </c>
      <c r="AJ583" s="593">
        <f t="shared" si="120"/>
        <v>3.1844652531298077</v>
      </c>
      <c r="AK583" s="593">
        <f t="shared" si="120"/>
        <v>3.1844652531298077</v>
      </c>
      <c r="AL583" s="593">
        <f t="shared" si="120"/>
        <v>3.1844652531298077</v>
      </c>
      <c r="AM583" s="593">
        <f t="shared" ref="AM583:BI583" si="121">SUM(AM571:AM582)</f>
        <v>3.1844652531298077</v>
      </c>
      <c r="AN583" s="593">
        <f t="shared" si="121"/>
        <v>3.1844652531298077</v>
      </c>
      <c r="AO583" s="593">
        <f t="shared" si="121"/>
        <v>3.1844652531298077</v>
      </c>
      <c r="AP583" s="593">
        <f t="shared" si="121"/>
        <v>3.1844652531298077</v>
      </c>
      <c r="AQ583" s="593">
        <f t="shared" si="121"/>
        <v>3.1844652531298077</v>
      </c>
      <c r="AR583" s="593">
        <f t="shared" si="121"/>
        <v>3.1844652531298077</v>
      </c>
      <c r="AS583" s="593">
        <f t="shared" si="121"/>
        <v>3.1844652531298077</v>
      </c>
      <c r="AT583" s="593">
        <f t="shared" si="121"/>
        <v>3.1844652531298077</v>
      </c>
      <c r="AU583" s="593">
        <f t="shared" si="121"/>
        <v>3.1844652531298077</v>
      </c>
      <c r="AV583" s="593">
        <f t="shared" si="121"/>
        <v>3.1844652531298077</v>
      </c>
      <c r="AW583" s="593">
        <f t="shared" si="121"/>
        <v>3.0615865763413233</v>
      </c>
      <c r="AX583" s="593">
        <f t="shared" si="121"/>
        <v>1.4655419435340171</v>
      </c>
      <c r="AY583" s="593">
        <f t="shared" si="121"/>
        <v>1.4655419435340171</v>
      </c>
      <c r="AZ583" s="593">
        <f t="shared" si="121"/>
        <v>1.4655419435340171</v>
      </c>
      <c r="BA583" s="593">
        <f t="shared" si="121"/>
        <v>1.1978545712250432</v>
      </c>
      <c r="BB583" s="593">
        <f t="shared" si="121"/>
        <v>0.89353972157669714</v>
      </c>
      <c r="BC583" s="593">
        <f t="shared" si="121"/>
        <v>0.65157498477027076</v>
      </c>
      <c r="BD583" s="593">
        <f t="shared" si="121"/>
        <v>0.32897874815837164</v>
      </c>
      <c r="BE583" s="593">
        <f t="shared" si="121"/>
        <v>-7.1054273576010019E-15</v>
      </c>
      <c r="BF583" s="593">
        <f t="shared" si="121"/>
        <v>0</v>
      </c>
      <c r="BG583" s="593">
        <f t="shared" si="121"/>
        <v>0</v>
      </c>
      <c r="BH583" s="593">
        <f t="shared" si="121"/>
        <v>0</v>
      </c>
      <c r="BI583" s="593">
        <f t="shared" si="121"/>
        <v>0</v>
      </c>
      <c r="BJ583" s="237"/>
      <c r="BK583" s="237"/>
      <c r="BL583" s="237"/>
      <c r="BM583" s="237"/>
    </row>
    <row r="584" spans="1:65" s="4" customFormat="1" ht="12.75" customHeight="1" outlineLevel="2">
      <c r="A584" s="237"/>
      <c r="B584" s="599" t="str">
        <f>C596</f>
        <v>Supervisory cables</v>
      </c>
      <c r="C584" s="487"/>
      <c r="D584" s="600" t="s">
        <v>58</v>
      </c>
      <c r="E584" s="487"/>
      <c r="F584" s="601"/>
      <c r="G584" s="594" t="str">
        <f>IF(G$3&gt;A9taxremlife,A9taxvalue-SUM($F584:F584),IF(A9taxremlife="N/A","n/a",A9taxvalue/A9taxremlife))</f>
        <v>n/a</v>
      </c>
      <c r="H584" s="594" t="str">
        <f>IF(H$3&gt;A9taxremlife,A9taxvalue-SUM($F584:G584),IF(A9taxremlife="N/A","n/a",A9taxvalue/A9taxremlife))</f>
        <v>n/a</v>
      </c>
      <c r="I584" s="594" t="str">
        <f>IF(I$3&gt;A9taxremlife,A9taxvalue-SUM($F584:H584),IF(A9taxremlife="N/A","n/a",A9taxvalue/A9taxremlife))</f>
        <v>n/a</v>
      </c>
      <c r="J584" s="594" t="str">
        <f>IF(J$3&gt;A9taxremlife,A9taxvalue-SUM($F584:I584),IF(A9taxremlife="N/A","n/a",A9taxvalue/A9taxremlife))</f>
        <v>n/a</v>
      </c>
      <c r="K584" s="594" t="str">
        <f>IF(K$3&gt;A9taxremlife,A9taxvalue-SUM($F584:J584),IF(A9taxremlife="N/A","n/a",A9taxvalue/A9taxremlife))</f>
        <v>n/a</v>
      </c>
      <c r="L584" s="594" t="str">
        <f>IF(L$3&gt;A9taxremlife,A9taxvalue-SUM($F584:K584),IF(A9taxremlife="N/A","n/a",A9taxvalue/A9taxremlife))</f>
        <v>n/a</v>
      </c>
      <c r="M584" s="594" t="str">
        <f>IF(M$3&gt;A9taxremlife,A9taxvalue-SUM($F584:L584),IF(A9taxremlife="N/A","n/a",A9taxvalue/A9taxremlife))</f>
        <v>n/a</v>
      </c>
      <c r="N584" s="594" t="str">
        <f>IF(N$3&gt;A9taxremlife,A9taxvalue-SUM($F584:M584),IF(A9taxremlife="N/A","n/a",A9taxvalue/A9taxremlife))</f>
        <v>n/a</v>
      </c>
      <c r="O584" s="594" t="str">
        <f>IF(O$3&gt;A9taxremlife,A9taxvalue-SUM($F584:N584),IF(A9taxremlife="N/A","n/a",A9taxvalue/A9taxremlife))</f>
        <v>n/a</v>
      </c>
      <c r="P584" s="594" t="str">
        <f>IF(P$3&gt;A9taxremlife,A9taxvalue-SUM($F584:O584),IF(A9taxremlife="N/A","n/a",A9taxvalue/A9taxremlife))</f>
        <v>n/a</v>
      </c>
      <c r="Q584" s="594" t="str">
        <f>IF(Q$3&gt;A9taxremlife,A9taxvalue-SUM($F584:P584),IF(A9taxremlife="N/A","n/a",A9taxvalue/A9taxremlife))</f>
        <v>n/a</v>
      </c>
      <c r="R584" s="594" t="str">
        <f>IF(R$3&gt;A9taxremlife,A9taxvalue-SUM($F584:Q584),IF(A9taxremlife="N/A","n/a",A9taxvalue/A9taxremlife))</f>
        <v>n/a</v>
      </c>
      <c r="S584" s="594" t="str">
        <f>IF(S$3&gt;A9taxremlife,A9taxvalue-SUM($F584:R584),IF(A9taxremlife="N/A","n/a",A9taxvalue/A9taxremlife))</f>
        <v>n/a</v>
      </c>
      <c r="T584" s="594" t="str">
        <f>IF(T$3&gt;A9taxremlife,A9taxvalue-SUM($F584:S584),IF(A9taxremlife="N/A","n/a",A9taxvalue/A9taxremlife))</f>
        <v>n/a</v>
      </c>
      <c r="U584" s="594" t="str">
        <f>IF(U$3&gt;A9taxremlife,A9taxvalue-SUM($F584:T584),IF(A9taxremlife="N/A","n/a",A9taxvalue/A9taxremlife))</f>
        <v>n/a</v>
      </c>
      <c r="V584" s="594" t="str">
        <f>IF(V$3&gt;A9taxremlife,A9taxvalue-SUM($F584:U584),IF(A9taxremlife="N/A","n/a",A9taxvalue/A9taxremlife))</f>
        <v>n/a</v>
      </c>
      <c r="W584" s="594" t="str">
        <f>IF(W$3&gt;A9taxremlife,A9taxvalue-SUM($F584:V584),IF(A9taxremlife="N/A","n/a",A9taxvalue/A9taxremlife))</f>
        <v>n/a</v>
      </c>
      <c r="X584" s="594" t="str">
        <f>IF(X$3&gt;A9taxremlife,A9taxvalue-SUM($F584:W584),IF(A9taxremlife="N/A","n/a",A9taxvalue/A9taxremlife))</f>
        <v>n/a</v>
      </c>
      <c r="Y584" s="594" t="str">
        <f>IF(Y$3&gt;A9taxremlife,A9taxvalue-SUM($F584:X584),IF(A9taxremlife="N/A","n/a",A9taxvalue/A9taxremlife))</f>
        <v>n/a</v>
      </c>
      <c r="Z584" s="594" t="str">
        <f>IF(Z$3&gt;A9taxremlife,A9taxvalue-SUM($F584:Y584),IF(A9taxremlife="N/A","n/a",A9taxvalue/A9taxremlife))</f>
        <v>n/a</v>
      </c>
      <c r="AA584" s="594" t="str">
        <f>IF(AA$3&gt;A9taxremlife,A9taxvalue-SUM($F584:Z584),IF(A9taxremlife="N/A","n/a",A9taxvalue/A9taxremlife))</f>
        <v>n/a</v>
      </c>
      <c r="AB584" s="594" t="str">
        <f>IF(AB$3&gt;A9taxremlife,A9taxvalue-SUM($F584:AA584),IF(A9taxremlife="N/A","n/a",A9taxvalue/A9taxremlife))</f>
        <v>n/a</v>
      </c>
      <c r="AC584" s="594" t="str">
        <f>IF(AC$3&gt;A9taxremlife,A9taxvalue-SUM($F584:AB584),IF(A9taxremlife="N/A","n/a",A9taxvalue/A9taxremlife))</f>
        <v>n/a</v>
      </c>
      <c r="AD584" s="594" t="str">
        <f>IF(AD$3&gt;A9taxremlife,A9taxvalue-SUM($F584:AC584),IF(A9taxremlife="N/A","n/a",A9taxvalue/A9taxremlife))</f>
        <v>n/a</v>
      </c>
      <c r="AE584" s="594" t="str">
        <f>IF(AE$3&gt;A9taxremlife,A9taxvalue-SUM($F584:AD584),IF(A9taxremlife="N/A","n/a",A9taxvalue/A9taxremlife))</f>
        <v>n/a</v>
      </c>
      <c r="AF584" s="594" t="str">
        <f>IF(AF$3&gt;A9taxremlife,A9taxvalue-SUM($F584:AE584),IF(A9taxremlife="N/A","n/a",A9taxvalue/A9taxremlife))</f>
        <v>n/a</v>
      </c>
      <c r="AG584" s="594" t="str">
        <f>IF(AG$3&gt;A9taxremlife,A9taxvalue-SUM($F584:AF584),IF(A9taxremlife="N/A","n/a",A9taxvalue/A9taxremlife))</f>
        <v>n/a</v>
      </c>
      <c r="AH584" s="594" t="str">
        <f>IF(AH$3&gt;A9taxremlife,A9taxvalue-SUM($F584:AG584),IF(A9taxremlife="N/A","n/a",A9taxvalue/A9taxremlife))</f>
        <v>n/a</v>
      </c>
      <c r="AI584" s="594" t="str">
        <f>IF(AI$3&gt;A9taxremlife,A9taxvalue-SUM($F584:AH584),IF(A9taxremlife="N/A","n/a",A9taxvalue/A9taxremlife))</f>
        <v>n/a</v>
      </c>
      <c r="AJ584" s="594" t="str">
        <f>IF(AJ$3&gt;A9taxremlife,A9taxvalue-SUM($F584:AI584),IF(A9taxremlife="N/A","n/a",A9taxvalue/A9taxremlife))</f>
        <v>n/a</v>
      </c>
      <c r="AK584" s="594" t="str">
        <f>IF(AK$3&gt;A9taxremlife,A9taxvalue-SUM($F584:AJ584),IF(A9taxremlife="N/A","n/a",A9taxvalue/A9taxremlife))</f>
        <v>n/a</v>
      </c>
      <c r="AL584" s="594" t="str">
        <f>IF(AL$3&gt;A9taxremlife,A9taxvalue-SUM($F584:AK584),IF(A9taxremlife="N/A","n/a",A9taxvalue/A9taxremlife))</f>
        <v>n/a</v>
      </c>
      <c r="AM584" s="594" t="str">
        <f>IF(AM$3&gt;A9taxremlife,A9taxvalue-SUM($F584:AL584),IF(A9taxremlife="N/A","n/a",A9taxvalue/A9taxremlife))</f>
        <v>n/a</v>
      </c>
      <c r="AN584" s="594" t="str">
        <f>IF(AN$3&gt;A9taxremlife,A9taxvalue-SUM($F584:AM584),IF(A9taxremlife="N/A","n/a",A9taxvalue/A9taxremlife))</f>
        <v>n/a</v>
      </c>
      <c r="AO584" s="594" t="str">
        <f>IF(AO$3&gt;A9taxremlife,A9taxvalue-SUM($F584:AN584),IF(A9taxremlife="N/A","n/a",A9taxvalue/A9taxremlife))</f>
        <v>n/a</v>
      </c>
      <c r="AP584" s="594" t="str">
        <f>IF(AP$3&gt;A9taxremlife,A9taxvalue-SUM($F584:AO584),IF(A9taxremlife="N/A","n/a",A9taxvalue/A9taxremlife))</f>
        <v>n/a</v>
      </c>
      <c r="AQ584" s="594" t="str">
        <f>IF(AQ$3&gt;A9taxremlife,A9taxvalue-SUM($F584:AP584),IF(A9taxremlife="N/A","n/a",A9taxvalue/A9taxremlife))</f>
        <v>n/a</v>
      </c>
      <c r="AR584" s="594" t="str">
        <f>IF(AR$3&gt;A9taxremlife,A9taxvalue-SUM($F584:AQ584),IF(A9taxremlife="N/A","n/a",A9taxvalue/A9taxremlife))</f>
        <v>n/a</v>
      </c>
      <c r="AS584" s="594" t="str">
        <f>IF(AS$3&gt;A9taxremlife,A9taxvalue-SUM($F584:AR584),IF(A9taxremlife="N/A","n/a",A9taxvalue/A9taxremlife))</f>
        <v>n/a</v>
      </c>
      <c r="AT584" s="594" t="str">
        <f>IF(AT$3&gt;A9taxremlife,A9taxvalue-SUM($F584:AS584),IF(A9taxremlife="N/A","n/a",A9taxvalue/A9taxremlife))</f>
        <v>n/a</v>
      </c>
      <c r="AU584" s="594" t="str">
        <f>IF(AU$3&gt;A9taxremlife,A9taxvalue-SUM($F584:AT584),IF(A9taxremlife="N/A","n/a",A9taxvalue/A9taxremlife))</f>
        <v>n/a</v>
      </c>
      <c r="AV584" s="594" t="str">
        <f>IF(AV$3&gt;A9taxremlife,A9taxvalue-SUM($F584:AU584),IF(A9taxremlife="N/A","n/a",A9taxvalue/A9taxremlife))</f>
        <v>n/a</v>
      </c>
      <c r="AW584" s="594" t="str">
        <f>IF(AW$3&gt;A9taxremlife,A9taxvalue-SUM($F584:AV584),IF(A9taxremlife="N/A","n/a",A9taxvalue/A9taxremlife))</f>
        <v>n/a</v>
      </c>
      <c r="AX584" s="594" t="str">
        <f>IF(AX$3&gt;A9taxremlife,A9taxvalue-SUM($F584:AW584),IF(A9taxremlife="N/A","n/a",A9taxvalue/A9taxremlife))</f>
        <v>n/a</v>
      </c>
      <c r="AY584" s="594" t="str">
        <f>IF(AY$3&gt;A9taxremlife,A9taxvalue-SUM($F584:AX584),IF(A9taxremlife="N/A","n/a",A9taxvalue/A9taxremlife))</f>
        <v>n/a</v>
      </c>
      <c r="AZ584" s="594" t="str">
        <f>IF(AZ$3&gt;A9taxremlife,A9taxvalue-SUM($F584:AY584),IF(A9taxremlife="N/A","n/a",A9taxvalue/A9taxremlife))</f>
        <v>n/a</v>
      </c>
      <c r="BA584" s="594" t="str">
        <f>IF(BA$3&gt;A9taxremlife,A9taxvalue-SUM($F584:AZ584),IF(A9taxremlife="N/A","n/a",A9taxvalue/A9taxremlife))</f>
        <v>n/a</v>
      </c>
      <c r="BB584" s="594" t="str">
        <f>IF(BB$3&gt;A9taxremlife,A9taxvalue-SUM($F584:BA584),IF(A9taxremlife="N/A","n/a",A9taxvalue/A9taxremlife))</f>
        <v>n/a</v>
      </c>
      <c r="BC584" s="594" t="str">
        <f>IF(BC$3&gt;A9taxremlife,A9taxvalue-SUM($F584:BB584),IF(A9taxremlife="N/A","n/a",A9taxvalue/A9taxremlife))</f>
        <v>n/a</v>
      </c>
      <c r="BD584" s="594" t="str">
        <f>IF(BD$3&gt;A9taxremlife,A9taxvalue-SUM($F584:BC584),IF(A9taxremlife="N/A","n/a",A9taxvalue/A9taxremlife))</f>
        <v>n/a</v>
      </c>
      <c r="BE584" s="594" t="str">
        <f>IF(BE$3&gt;A9taxremlife,A9taxvalue-SUM($F584:BD584),IF(A9taxremlife="N/A","n/a",A9taxvalue/A9taxremlife))</f>
        <v>n/a</v>
      </c>
      <c r="BF584" s="594" t="str">
        <f>IF(BF$3&gt;A9taxremlife,A9taxvalue-SUM($F584:BE584),IF(A9taxremlife="N/A","n/a",A9taxvalue/A9taxremlife))</f>
        <v>n/a</v>
      </c>
      <c r="BG584" s="594" t="str">
        <f>IF(BG$3&gt;A9taxremlife,A9taxvalue-SUM($F584:BF584),IF(A9taxremlife="N/A","n/a",A9taxvalue/A9taxremlife))</f>
        <v>n/a</v>
      </c>
      <c r="BH584" s="594" t="str">
        <f>IF(BH$3&gt;A9taxremlife,A9taxvalue-SUM($F584:BG584),IF(A9taxremlife="N/A","n/a",A9taxvalue/A9taxremlife))</f>
        <v>n/a</v>
      </c>
      <c r="BI584" s="594" t="str">
        <f>IF(BI$3&gt;A9taxremlife,A9taxvalue-SUM($F584:BH584),IF(A9taxremlife="N/A","n/a",A9taxvalue/A9taxremlife))</f>
        <v>n/a</v>
      </c>
      <c r="BJ584" s="237"/>
      <c r="BK584" s="237"/>
      <c r="BL584" s="237"/>
      <c r="BM584" s="237"/>
    </row>
    <row r="585" spans="1:65" s="4" customFormat="1" ht="12.75" customHeight="1" outlineLevel="2">
      <c r="A585" s="237"/>
      <c r="B585" s="237"/>
      <c r="C585" s="597"/>
      <c r="D585" s="930" t="s">
        <v>326</v>
      </c>
      <c r="E585" s="167">
        <v>0</v>
      </c>
      <c r="F585" s="34"/>
      <c r="G585" s="105"/>
      <c r="H585" s="105"/>
      <c r="I585" s="105"/>
      <c r="J585" s="105"/>
      <c r="K585" s="105"/>
      <c r="L585" s="105"/>
      <c r="M585" s="105"/>
      <c r="N585" s="105"/>
      <c r="O585" s="105"/>
      <c r="P585" s="105"/>
      <c r="Q585" s="592"/>
      <c r="R585" s="592"/>
      <c r="S585" s="592"/>
      <c r="T585" s="592"/>
      <c r="U585" s="592"/>
      <c r="V585" s="592"/>
      <c r="W585" s="592"/>
      <c r="X585" s="592"/>
      <c r="Y585" s="592"/>
      <c r="Z585" s="592"/>
      <c r="AA585" s="592"/>
      <c r="AB585" s="592"/>
      <c r="AC585" s="592"/>
      <c r="AD585" s="592"/>
      <c r="AE585" s="592"/>
      <c r="AF585" s="592"/>
      <c r="AG585" s="592"/>
      <c r="AH585" s="592"/>
      <c r="AI585" s="592"/>
      <c r="AJ585" s="592"/>
      <c r="AK585" s="592"/>
      <c r="AL585" s="592"/>
      <c r="AM585" s="592"/>
      <c r="AN585" s="592"/>
      <c r="AO585" s="592"/>
      <c r="AP585" s="592"/>
      <c r="AQ585" s="592"/>
      <c r="AR585" s="592"/>
      <c r="AS585" s="592"/>
      <c r="AT585" s="592"/>
      <c r="AU585" s="592"/>
      <c r="AV585" s="592"/>
      <c r="AW585" s="592"/>
      <c r="AX585" s="592"/>
      <c r="AY585" s="592"/>
      <c r="AZ585" s="592"/>
      <c r="BA585" s="592"/>
      <c r="BB585" s="592"/>
      <c r="BC585" s="592"/>
      <c r="BD585" s="592"/>
      <c r="BE585" s="592"/>
      <c r="BF585" s="592"/>
      <c r="BG585" s="592"/>
      <c r="BH585" s="592"/>
      <c r="BI585" s="592"/>
      <c r="BJ585" s="237"/>
      <c r="BK585" s="237"/>
      <c r="BL585" s="237"/>
      <c r="BM585" s="237"/>
    </row>
    <row r="586" spans="1:65" s="4" customFormat="1" ht="12.75" customHeight="1" outlineLevel="2">
      <c r="A586" s="237"/>
      <c r="B586" s="237"/>
      <c r="C586" s="597"/>
      <c r="D586" s="930"/>
      <c r="E586" s="167">
        <v>1</v>
      </c>
      <c r="F586" s="34"/>
      <c r="G586" s="183"/>
      <c r="H586" s="105" t="str">
        <f>IF(A9taxstdlife="n/a","n/a",IF(H$3&gt;(A9taxstdlife+$E586),(('PTRM input'!$G$151+'PTRM input'!$G$117)*$G$7)-SUM($G586:G586),(('PTRM input'!$G$151+'PTRM input'!$G$117)*$G$7)/A9taxstdlife))</f>
        <v>n/a</v>
      </c>
      <c r="I586" s="105" t="str">
        <f>IF(A9taxstdlife="n/a","n/a",IF(I$3&gt;(A9taxstdlife+$E586),(('PTRM input'!$G$151+'PTRM input'!$G$117)*$G$7)-SUM($G586:H586),(('PTRM input'!$G$151+'PTRM input'!$G$117)*$G$7)/A9taxstdlife))</f>
        <v>n/a</v>
      </c>
      <c r="J586" s="105" t="str">
        <f>IF(A9taxstdlife="n/a","n/a",IF(J$3&gt;(A9taxstdlife+$E586),(('PTRM input'!$G$151+'PTRM input'!$G$117)*$G$7)-SUM($G586:I586),(('PTRM input'!$G$151+'PTRM input'!$G$117)*$G$7)/A9taxstdlife))</f>
        <v>n/a</v>
      </c>
      <c r="K586" s="105" t="str">
        <f>IF(A9taxstdlife="n/a","n/a",IF(K$3&gt;(A9taxstdlife+$E586),(('PTRM input'!$G$151+'PTRM input'!$G$117)*$G$7)-SUM($G586:J586),(('PTRM input'!$G$151+'PTRM input'!$G$117)*$G$7)/A9taxstdlife))</f>
        <v>n/a</v>
      </c>
      <c r="L586" s="105" t="str">
        <f>IF(A9taxstdlife="n/a","n/a",IF(L$3&gt;(A9taxstdlife+$E586),(('PTRM input'!$G$151+'PTRM input'!$G$117)*$G$7)-SUM($G586:K586),(('PTRM input'!$G$151+'PTRM input'!$G$117)*$G$7)/A9taxstdlife))</f>
        <v>n/a</v>
      </c>
      <c r="M586" s="105" t="str">
        <f>IF(A9taxstdlife="n/a","n/a",IF(M$3&gt;(A9taxstdlife+$E586),(('PTRM input'!$G$151+'PTRM input'!$G$117)*$G$7)-SUM($G586:L586),(('PTRM input'!$G$151+'PTRM input'!$G$117)*$G$7)/A9taxstdlife))</f>
        <v>n/a</v>
      </c>
      <c r="N586" s="105" t="str">
        <f>IF(A9taxstdlife="n/a","n/a",IF(N$3&gt;(A9taxstdlife+$E586),(('PTRM input'!$G$151+'PTRM input'!$G$117)*$G$7)-SUM($G586:M586),(('PTRM input'!$G$151+'PTRM input'!$G$117)*$G$7)/A9taxstdlife))</f>
        <v>n/a</v>
      </c>
      <c r="O586" s="105" t="str">
        <f>IF(A9taxstdlife="n/a","n/a",IF(O$3&gt;(A9taxstdlife+$E586),(('PTRM input'!$G$151+'PTRM input'!$G$117)*$G$7)-SUM($G586:N586),(('PTRM input'!$G$151+'PTRM input'!$G$117)*$G$7)/A9taxstdlife))</f>
        <v>n/a</v>
      </c>
      <c r="P586" s="105" t="str">
        <f>IF(A9taxstdlife="n/a","n/a",IF(P$3&gt;(A9taxstdlife+$E586),(('PTRM input'!$G$151+'PTRM input'!$G$117)*$G$7)-SUM($G586:O586),(('PTRM input'!$G$151+'PTRM input'!$G$117)*$G$7)/A9taxstdlife))</f>
        <v>n/a</v>
      </c>
      <c r="Q586" s="592" t="str">
        <f>IF(A9taxstdlife="n/a","n/a",IF(Q$3&gt;(A9taxstdlife+$E586),(('PTRM input'!$G$151+'PTRM input'!$G$117)*$G$7)-SUM($G586:P586),(('PTRM input'!$G$151+'PTRM input'!$G$117)*$G$7)/A9taxstdlife))</f>
        <v>n/a</v>
      </c>
      <c r="R586" s="592" t="str">
        <f>IF(A9taxstdlife="n/a","n/a",IF(R$3&gt;(A9taxstdlife+$E586),(('PTRM input'!$G$151+'PTRM input'!$G$117)*$G$7)-SUM($G586:Q586),(('PTRM input'!$G$151+'PTRM input'!$G$117)*$G$7)/A9taxstdlife))</f>
        <v>n/a</v>
      </c>
      <c r="S586" s="592" t="str">
        <f>IF(A9taxstdlife="n/a","n/a",IF(S$3&gt;(A9taxstdlife+$E586),(('PTRM input'!$G$151+'PTRM input'!$G$117)*$G$7)-SUM($G586:R586),(('PTRM input'!$G$151+'PTRM input'!$G$117)*$G$7)/A9taxstdlife))</f>
        <v>n/a</v>
      </c>
      <c r="T586" s="592" t="str">
        <f>IF(A9taxstdlife="n/a","n/a",IF(T$3&gt;(A9taxstdlife+$E586),(('PTRM input'!$G$151+'PTRM input'!$G$117)*$G$7)-SUM($G586:S586),(('PTRM input'!$G$151+'PTRM input'!$G$117)*$G$7)/A9taxstdlife))</f>
        <v>n/a</v>
      </c>
      <c r="U586" s="592" t="str">
        <f>IF(A9taxstdlife="n/a","n/a",IF(U$3&gt;(A9taxstdlife+$E586),(('PTRM input'!$G$151+'PTRM input'!$G$117)*$G$7)-SUM($G586:T586),(('PTRM input'!$G$151+'PTRM input'!$G$117)*$G$7)/A9taxstdlife))</f>
        <v>n/a</v>
      </c>
      <c r="V586" s="592" t="str">
        <f>IF(A9taxstdlife="n/a","n/a",IF(V$3&gt;(A9taxstdlife+$E586),(('PTRM input'!$G$151+'PTRM input'!$G$117)*$G$7)-SUM($G586:U586),(('PTRM input'!$G$151+'PTRM input'!$G$117)*$G$7)/A9taxstdlife))</f>
        <v>n/a</v>
      </c>
      <c r="W586" s="592" t="str">
        <f>IF(A9taxstdlife="n/a","n/a",IF(W$3&gt;(A9taxstdlife+$E586),(('PTRM input'!$G$151+'PTRM input'!$G$117)*$G$7)-SUM($G586:V586),(('PTRM input'!$G$151+'PTRM input'!$G$117)*$G$7)/A9taxstdlife))</f>
        <v>n/a</v>
      </c>
      <c r="X586" s="592" t="str">
        <f>IF(A9taxstdlife="n/a","n/a",IF(X$3&gt;(A9taxstdlife+$E586),(('PTRM input'!$G$151+'PTRM input'!$G$117)*$G$7)-SUM($G586:W586),(('PTRM input'!$G$151+'PTRM input'!$G$117)*$G$7)/A9taxstdlife))</f>
        <v>n/a</v>
      </c>
      <c r="Y586" s="592" t="str">
        <f>IF(A9taxstdlife="n/a","n/a",IF(Y$3&gt;(A9taxstdlife+$E586),(('PTRM input'!$G$151+'PTRM input'!$G$117)*$G$7)-SUM($G586:X586),(('PTRM input'!$G$151+'PTRM input'!$G$117)*$G$7)/A9taxstdlife))</f>
        <v>n/a</v>
      </c>
      <c r="Z586" s="592" t="str">
        <f>IF(A9taxstdlife="n/a","n/a",IF(Z$3&gt;(A9taxstdlife+$E586),(('PTRM input'!$G$151+'PTRM input'!$G$117)*$G$7)-SUM($G586:Y586),(('PTRM input'!$G$151+'PTRM input'!$G$117)*$G$7)/A9taxstdlife))</f>
        <v>n/a</v>
      </c>
      <c r="AA586" s="592" t="str">
        <f>IF(A9taxstdlife="n/a","n/a",IF(AA$3&gt;(A9taxstdlife+$E586),(('PTRM input'!$G$151+'PTRM input'!$G$117)*$G$7)-SUM($G586:Z586),(('PTRM input'!$G$151+'PTRM input'!$G$117)*$G$7)/A9taxstdlife))</f>
        <v>n/a</v>
      </c>
      <c r="AB586" s="592" t="str">
        <f>IF(A9taxstdlife="n/a","n/a",IF(AB$3&gt;(A9taxstdlife+$E586),(('PTRM input'!$G$151+'PTRM input'!$G$117)*$G$7)-SUM($G586:AA586),(('PTRM input'!$G$151+'PTRM input'!$G$117)*$G$7)/A9taxstdlife))</f>
        <v>n/a</v>
      </c>
      <c r="AC586" s="592" t="str">
        <f>IF(A9taxstdlife="n/a","n/a",IF(AC$3&gt;(A9taxstdlife+$E586),(('PTRM input'!$G$151+'PTRM input'!$G$117)*$G$7)-SUM($G586:AB586),(('PTRM input'!$G$151+'PTRM input'!$G$117)*$G$7)/A9taxstdlife))</f>
        <v>n/a</v>
      </c>
      <c r="AD586" s="592" t="str">
        <f>IF(A9taxstdlife="n/a","n/a",IF(AD$3&gt;(A9taxstdlife+$E586),(('PTRM input'!$G$151+'PTRM input'!$G$117)*$G$7)-SUM($G586:AC586),(('PTRM input'!$G$151+'PTRM input'!$G$117)*$G$7)/A9taxstdlife))</f>
        <v>n/a</v>
      </c>
      <c r="AE586" s="592" t="str">
        <f>IF(A9taxstdlife="n/a","n/a",IF(AE$3&gt;(A9taxstdlife+$E586),(('PTRM input'!$G$151+'PTRM input'!$G$117)*$G$7)-SUM($G586:AD586),(('PTRM input'!$G$151+'PTRM input'!$G$117)*$G$7)/A9taxstdlife))</f>
        <v>n/a</v>
      </c>
      <c r="AF586" s="592" t="str">
        <f>IF(A9taxstdlife="n/a","n/a",IF(AF$3&gt;(A9taxstdlife+$E586),(('PTRM input'!$G$151+'PTRM input'!$G$117)*$G$7)-SUM($G586:AE586),(('PTRM input'!$G$151+'PTRM input'!$G$117)*$G$7)/A9taxstdlife))</f>
        <v>n/a</v>
      </c>
      <c r="AG586" s="592" t="str">
        <f>IF(A9taxstdlife="n/a","n/a",IF(AG$3&gt;(A9taxstdlife+$E586),(('PTRM input'!$G$151+'PTRM input'!$G$117)*$G$7)-SUM($G586:AF586),(('PTRM input'!$G$151+'PTRM input'!$G$117)*$G$7)/A9taxstdlife))</f>
        <v>n/a</v>
      </c>
      <c r="AH586" s="592" t="str">
        <f>IF(A9taxstdlife="n/a","n/a",IF(AH$3&gt;(A9taxstdlife+$E586),(('PTRM input'!$G$151+'PTRM input'!$G$117)*$G$7)-SUM($G586:AG586),(('PTRM input'!$G$151+'PTRM input'!$G$117)*$G$7)/A9taxstdlife))</f>
        <v>n/a</v>
      </c>
      <c r="AI586" s="592" t="str">
        <f>IF(A9taxstdlife="n/a","n/a",IF(AI$3&gt;(A9taxstdlife+$E586),(('PTRM input'!$G$151+'PTRM input'!$G$117)*$G$7)-SUM($G586:AH586),(('PTRM input'!$G$151+'PTRM input'!$G$117)*$G$7)/A9taxstdlife))</f>
        <v>n/a</v>
      </c>
      <c r="AJ586" s="592" t="str">
        <f>IF(A9taxstdlife="n/a","n/a",IF(AJ$3&gt;(A9taxstdlife+$E586),(('PTRM input'!$G$151+'PTRM input'!$G$117)*$G$7)-SUM($G586:AI586),(('PTRM input'!$G$151+'PTRM input'!$G$117)*$G$7)/A9taxstdlife))</f>
        <v>n/a</v>
      </c>
      <c r="AK586" s="592" t="str">
        <f>IF(A9taxstdlife="n/a","n/a",IF(AK$3&gt;(A9taxstdlife+$E586),(('PTRM input'!$G$151+'PTRM input'!$G$117)*$G$7)-SUM($G586:AJ586),(('PTRM input'!$G$151+'PTRM input'!$G$117)*$G$7)/A9taxstdlife))</f>
        <v>n/a</v>
      </c>
      <c r="AL586" s="592" t="str">
        <f>IF(A9taxstdlife="n/a","n/a",IF(AL$3&gt;(A9taxstdlife+$E586),(('PTRM input'!$G$151+'PTRM input'!$G$117)*$G$7)-SUM($G586:AK586),(('PTRM input'!$G$151+'PTRM input'!$G$117)*$G$7)/A9taxstdlife))</f>
        <v>n/a</v>
      </c>
      <c r="AM586" s="592" t="str">
        <f>IF(A9taxstdlife="n/a","n/a",IF(AM$3&gt;(A9taxstdlife+$E586),(('PTRM input'!$G$151+'PTRM input'!$G$117)*$G$7)-SUM($G586:AL586),(('PTRM input'!$G$151+'PTRM input'!$G$117)*$G$7)/A9taxstdlife))</f>
        <v>n/a</v>
      </c>
      <c r="AN586" s="592" t="str">
        <f>IF(A9taxstdlife="n/a","n/a",IF(AN$3&gt;(A9taxstdlife+$E586),(('PTRM input'!$G$151+'PTRM input'!$G$117)*$G$7)-SUM($G586:AM586),(('PTRM input'!$G$151+'PTRM input'!$G$117)*$G$7)/A9taxstdlife))</f>
        <v>n/a</v>
      </c>
      <c r="AO586" s="592" t="str">
        <f>IF(A9taxstdlife="n/a","n/a",IF(AO$3&gt;(A9taxstdlife+$E586),(('PTRM input'!$G$151+'PTRM input'!$G$117)*$G$7)-SUM($G586:AN586),(('PTRM input'!$G$151+'PTRM input'!$G$117)*$G$7)/A9taxstdlife))</f>
        <v>n/a</v>
      </c>
      <c r="AP586" s="592" t="str">
        <f>IF(A9taxstdlife="n/a","n/a",IF(AP$3&gt;(A9taxstdlife+$E586),(('PTRM input'!$G$151+'PTRM input'!$G$117)*$G$7)-SUM($G586:AO586),(('PTRM input'!$G$151+'PTRM input'!$G$117)*$G$7)/A9taxstdlife))</f>
        <v>n/a</v>
      </c>
      <c r="AQ586" s="592" t="str">
        <f>IF(A9taxstdlife="n/a","n/a",IF(AQ$3&gt;(A9taxstdlife+$E586),(('PTRM input'!$G$151+'PTRM input'!$G$117)*$G$7)-SUM($G586:AP586),(('PTRM input'!$G$151+'PTRM input'!$G$117)*$G$7)/A9taxstdlife))</f>
        <v>n/a</v>
      </c>
      <c r="AR586" s="592" t="str">
        <f>IF(A9taxstdlife="n/a","n/a",IF(AR$3&gt;(A9taxstdlife+$E586),(('PTRM input'!$G$151+'PTRM input'!$G$117)*$G$7)-SUM($G586:AQ586),(('PTRM input'!$G$151+'PTRM input'!$G$117)*$G$7)/A9taxstdlife))</f>
        <v>n/a</v>
      </c>
      <c r="AS586" s="592" t="str">
        <f>IF(A9taxstdlife="n/a","n/a",IF(AS$3&gt;(A9taxstdlife+$E586),(('PTRM input'!$G$151+'PTRM input'!$G$117)*$G$7)-SUM($G586:AR586),(('PTRM input'!$G$151+'PTRM input'!$G$117)*$G$7)/A9taxstdlife))</f>
        <v>n/a</v>
      </c>
      <c r="AT586" s="592" t="str">
        <f>IF(A9taxstdlife="n/a","n/a",IF(AT$3&gt;(A9taxstdlife+$E586),(('PTRM input'!$G$151+'PTRM input'!$G$117)*$G$7)-SUM($G586:AS586),(('PTRM input'!$G$151+'PTRM input'!$G$117)*$G$7)/A9taxstdlife))</f>
        <v>n/a</v>
      </c>
      <c r="AU586" s="592" t="str">
        <f>IF(A9taxstdlife="n/a","n/a",IF(AU$3&gt;(A9taxstdlife+$E586),(('PTRM input'!$G$151+'PTRM input'!$G$117)*$G$7)-SUM($G586:AT586),(('PTRM input'!$G$151+'PTRM input'!$G$117)*$G$7)/A9taxstdlife))</f>
        <v>n/a</v>
      </c>
      <c r="AV586" s="592" t="str">
        <f>IF(A9taxstdlife="n/a","n/a",IF(AV$3&gt;(A9taxstdlife+$E586),(('PTRM input'!$G$151+'PTRM input'!$G$117)*$G$7)-SUM($G586:AU586),(('PTRM input'!$G$151+'PTRM input'!$G$117)*$G$7)/A9taxstdlife))</f>
        <v>n/a</v>
      </c>
      <c r="AW586" s="592" t="str">
        <f>IF(A9taxstdlife="n/a","n/a",IF(AW$3&gt;(A9taxstdlife+$E586),(('PTRM input'!$G$151+'PTRM input'!$G$117)*$G$7)-SUM($G586:AV586),(('PTRM input'!$G$151+'PTRM input'!$G$117)*$G$7)/A9taxstdlife))</f>
        <v>n/a</v>
      </c>
      <c r="AX586" s="592" t="str">
        <f>IF(A9taxstdlife="n/a","n/a",IF(AX$3&gt;(A9taxstdlife+$E586),(('PTRM input'!$G$151+'PTRM input'!$G$117)*$G$7)-SUM($G586:AW586),(('PTRM input'!$G$151+'PTRM input'!$G$117)*$G$7)/A9taxstdlife))</f>
        <v>n/a</v>
      </c>
      <c r="AY586" s="592" t="str">
        <f>IF(A9taxstdlife="n/a","n/a",IF(AY$3&gt;(A9taxstdlife+$E586),(('PTRM input'!$G$151+'PTRM input'!$G$117)*$G$7)-SUM($G586:AX586),(('PTRM input'!$G$151+'PTRM input'!$G$117)*$G$7)/A9taxstdlife))</f>
        <v>n/a</v>
      </c>
      <c r="AZ586" s="592" t="str">
        <f>IF(A9taxstdlife="n/a","n/a",IF(AZ$3&gt;(A9taxstdlife+$E586),(('PTRM input'!$G$151+'PTRM input'!$G$117)*$G$7)-SUM($G586:AY586),(('PTRM input'!$G$151+'PTRM input'!$G$117)*$G$7)/A9taxstdlife))</f>
        <v>n/a</v>
      </c>
      <c r="BA586" s="592" t="str">
        <f>IF(A9taxstdlife="n/a","n/a",IF(BA$3&gt;(A9taxstdlife+$E586),(('PTRM input'!$G$151+'PTRM input'!$G$117)*$G$7)-SUM($G586:AZ586),(('PTRM input'!$G$151+'PTRM input'!$G$117)*$G$7)/A9taxstdlife))</f>
        <v>n/a</v>
      </c>
      <c r="BB586" s="592" t="str">
        <f>IF(A9taxstdlife="n/a","n/a",IF(BB$3&gt;(A9taxstdlife+$E586),(('PTRM input'!$G$151+'PTRM input'!$G$117)*$G$7)-SUM($G586:BA586),(('PTRM input'!$G$151+'PTRM input'!$G$117)*$G$7)/A9taxstdlife))</f>
        <v>n/a</v>
      </c>
      <c r="BC586" s="592" t="str">
        <f>IF(A9taxstdlife="n/a","n/a",IF(BC$3&gt;(A9taxstdlife+$E586),(('PTRM input'!$G$151+'PTRM input'!$G$117)*$G$7)-SUM($G586:BB586),(('PTRM input'!$G$151+'PTRM input'!$G$117)*$G$7)/A9taxstdlife))</f>
        <v>n/a</v>
      </c>
      <c r="BD586" s="592" t="str">
        <f>IF(A9taxstdlife="n/a","n/a",IF(BD$3&gt;(A9taxstdlife+$E586),(('PTRM input'!$G$151+'PTRM input'!$G$117)*$G$7)-SUM($G586:BC586),(('PTRM input'!$G$151+'PTRM input'!$G$117)*$G$7)/A9taxstdlife))</f>
        <v>n/a</v>
      </c>
      <c r="BE586" s="592" t="str">
        <f>IF(A9taxstdlife="n/a","n/a",IF(BE$3&gt;(A9taxstdlife+$E586),(('PTRM input'!$G$151+'PTRM input'!$G$117)*$G$7)-SUM($G586:BD586),(('PTRM input'!$G$151+'PTRM input'!$G$117)*$G$7)/A9taxstdlife))</f>
        <v>n/a</v>
      </c>
      <c r="BF586" s="592" t="str">
        <f>IF(A9taxstdlife="n/a","n/a",IF(BF$3&gt;(A9taxstdlife+$E586),(('PTRM input'!$G$151+'PTRM input'!$G$117)*$G$7)-SUM($G586:BE586),(('PTRM input'!$G$151+'PTRM input'!$G$117)*$G$7)/A9taxstdlife))</f>
        <v>n/a</v>
      </c>
      <c r="BG586" s="592" t="str">
        <f>IF(A9taxstdlife="n/a","n/a",IF(BG$3&gt;(A9taxstdlife+$E586),(('PTRM input'!$G$151+'PTRM input'!$G$117)*$G$7)-SUM($G586:BF586),(('PTRM input'!$G$151+'PTRM input'!$G$117)*$G$7)/A9taxstdlife))</f>
        <v>n/a</v>
      </c>
      <c r="BH586" s="592" t="str">
        <f>IF(A9taxstdlife="n/a","n/a",IF(BH$3&gt;(A9taxstdlife+$E586),(('PTRM input'!$G$151+'PTRM input'!$G$117)*$G$7)-SUM($G586:BG586),(('PTRM input'!$G$151+'PTRM input'!$G$117)*$G$7)/A9taxstdlife))</f>
        <v>n/a</v>
      </c>
      <c r="BI586" s="592" t="str">
        <f>IF(A9taxstdlife="n/a","n/a",IF(BI$3&gt;(A9taxstdlife+$E586),(('PTRM input'!$G$151+'PTRM input'!$G$117)*$G$7)-SUM($G586:BH586),(('PTRM input'!$G$151+'PTRM input'!$G$117)*$G$7)/A9taxstdlife))</f>
        <v>n/a</v>
      </c>
      <c r="BJ586" s="237"/>
      <c r="BK586" s="237"/>
      <c r="BL586" s="237"/>
      <c r="BM586" s="237"/>
    </row>
    <row r="587" spans="1:65" s="4" customFormat="1" ht="12.75" customHeight="1" outlineLevel="2">
      <c r="A587" s="237"/>
      <c r="B587" s="237"/>
      <c r="C587" s="597"/>
      <c r="D587" s="930"/>
      <c r="E587" s="167">
        <v>2</v>
      </c>
      <c r="F587" s="34"/>
      <c r="G587" s="184"/>
      <c r="H587" s="185"/>
      <c r="I587" s="105" t="str">
        <f>IF(A9taxstdlife="n/a","n/a",IF(I$3&gt;(A9taxstdlife+$E587),(('PTRM input'!$H$151+'PTRM input'!$H$117)*$H$7)-SUM($H587:H587),(('PTRM input'!$H$151+'PTRM input'!$H$117)*$H$7)/A9taxstdlife))</f>
        <v>n/a</v>
      </c>
      <c r="J587" s="105" t="str">
        <f>IF(A9taxstdlife="n/a","n/a",IF(J$3&gt;(A9taxstdlife+$E587),(('PTRM input'!$H$151+'PTRM input'!$H$117)*$H$7)-SUM($H587:I587),(('PTRM input'!$H$151+'PTRM input'!$H$117)*$H$7)/A9taxstdlife))</f>
        <v>n/a</v>
      </c>
      <c r="K587" s="105" t="str">
        <f>IF(A9taxstdlife="n/a","n/a",IF(K$3&gt;(A9taxstdlife+$E587),(('PTRM input'!$H$151+'PTRM input'!$H$117)*$H$7)-SUM($H587:J587),(('PTRM input'!$H$151+'PTRM input'!$H$117)*$H$7)/A9taxstdlife))</f>
        <v>n/a</v>
      </c>
      <c r="L587" s="105" t="str">
        <f>IF(A9taxstdlife="n/a","n/a",IF(L$3&gt;(A9taxstdlife+$E587),(('PTRM input'!$H$151+'PTRM input'!$H$117)*$H$7)-SUM($H587:K587),(('PTRM input'!$H$151+'PTRM input'!$H$117)*$H$7)/A9taxstdlife))</f>
        <v>n/a</v>
      </c>
      <c r="M587" s="105" t="str">
        <f>IF(A9taxstdlife="n/a","n/a",IF(M$3&gt;(A9taxstdlife+$E587),(('PTRM input'!$H$151+'PTRM input'!$H$117)*$H$7)-SUM($H587:L587),(('PTRM input'!$H$151+'PTRM input'!$H$117)*$H$7)/A9taxstdlife))</f>
        <v>n/a</v>
      </c>
      <c r="N587" s="105" t="str">
        <f>IF(A9taxstdlife="n/a","n/a",IF(N$3&gt;(A9taxstdlife+$E587),(('PTRM input'!$H$151+'PTRM input'!$H$117)*$H$7)-SUM($H587:M587),(('PTRM input'!$H$151+'PTRM input'!$H$117)*$H$7)/A9taxstdlife))</f>
        <v>n/a</v>
      </c>
      <c r="O587" s="105" t="str">
        <f>IF(A9taxstdlife="n/a","n/a",IF(O$3&gt;(A9taxstdlife+$E587),(('PTRM input'!$H$151+'PTRM input'!$H$117)*$H$7)-SUM($H587:N587),(('PTRM input'!$H$151+'PTRM input'!$H$117)*$H$7)/A9taxstdlife))</f>
        <v>n/a</v>
      </c>
      <c r="P587" s="105" t="str">
        <f>IF(A9taxstdlife="n/a","n/a",IF(P$3&gt;(A9taxstdlife+$E587),(('PTRM input'!$H$151+'PTRM input'!$H$117)*$H$7)-SUM($H587:O587),(('PTRM input'!$H$151+'PTRM input'!$H$117)*$H$7)/A9taxstdlife))</f>
        <v>n/a</v>
      </c>
      <c r="Q587" s="592" t="str">
        <f>IF(A9taxstdlife="n/a","n/a",IF(Q$3&gt;(A9taxstdlife+$E587),(('PTRM input'!$H$151+'PTRM input'!$H$117)*$H$7)-SUM($H587:P587),(('PTRM input'!$H$151+'PTRM input'!$H$117)*$H$7)/A9taxstdlife))</f>
        <v>n/a</v>
      </c>
      <c r="R587" s="592" t="str">
        <f>IF(A9taxstdlife="n/a","n/a",IF(R$3&gt;(A9taxstdlife+$E587),(('PTRM input'!$H$151+'PTRM input'!$H$117)*$H$7)-SUM($H587:Q587),(('PTRM input'!$H$151+'PTRM input'!$H$117)*$H$7)/A9taxstdlife))</f>
        <v>n/a</v>
      </c>
      <c r="S587" s="592" t="str">
        <f>IF(A9taxstdlife="n/a","n/a",IF(S$3&gt;(A9taxstdlife+$E587),(('PTRM input'!$H$151+'PTRM input'!$H$117)*$H$7)-SUM($H587:R587),(('PTRM input'!$H$151+'PTRM input'!$H$117)*$H$7)/A9taxstdlife))</f>
        <v>n/a</v>
      </c>
      <c r="T587" s="592" t="str">
        <f>IF(A9taxstdlife="n/a","n/a",IF(T$3&gt;(A9taxstdlife+$E587),(('PTRM input'!$H$151+'PTRM input'!$H$117)*$H$7)-SUM($H587:S587),(('PTRM input'!$H$151+'PTRM input'!$H$117)*$H$7)/A9taxstdlife))</f>
        <v>n/a</v>
      </c>
      <c r="U587" s="592" t="str">
        <f>IF(A9taxstdlife="n/a","n/a",IF(U$3&gt;(A9taxstdlife+$E587),(('PTRM input'!$H$151+'PTRM input'!$H$117)*$H$7)-SUM($H587:T587),(('PTRM input'!$H$151+'PTRM input'!$H$117)*$H$7)/A9taxstdlife))</f>
        <v>n/a</v>
      </c>
      <c r="V587" s="592" t="str">
        <f>IF(A9taxstdlife="n/a","n/a",IF(V$3&gt;(A9taxstdlife+$E587),(('PTRM input'!$H$151+'PTRM input'!$H$117)*$H$7)-SUM($H587:U587),(('PTRM input'!$H$151+'PTRM input'!$H$117)*$H$7)/A9taxstdlife))</f>
        <v>n/a</v>
      </c>
      <c r="W587" s="592" t="str">
        <f>IF(A9taxstdlife="n/a","n/a",IF(W$3&gt;(A9taxstdlife+$E587),(('PTRM input'!$H$151+'PTRM input'!$H$117)*$H$7)-SUM($H587:V587),(('PTRM input'!$H$151+'PTRM input'!$H$117)*$H$7)/A9taxstdlife))</f>
        <v>n/a</v>
      </c>
      <c r="X587" s="592" t="str">
        <f>IF(A9taxstdlife="n/a","n/a",IF(X$3&gt;(A9taxstdlife+$E587),(('PTRM input'!$H$151+'PTRM input'!$H$117)*$H$7)-SUM($H587:W587),(('PTRM input'!$H$151+'PTRM input'!$H$117)*$H$7)/A9taxstdlife))</f>
        <v>n/a</v>
      </c>
      <c r="Y587" s="592" t="str">
        <f>IF(A9taxstdlife="n/a","n/a",IF(Y$3&gt;(A9taxstdlife+$E587),(('PTRM input'!$H$151+'PTRM input'!$H$117)*$H$7)-SUM($H587:X587),(('PTRM input'!$H$151+'PTRM input'!$H$117)*$H$7)/A9taxstdlife))</f>
        <v>n/a</v>
      </c>
      <c r="Z587" s="592" t="str">
        <f>IF(A9taxstdlife="n/a","n/a",IF(Z$3&gt;(A9taxstdlife+$E587),(('PTRM input'!$H$151+'PTRM input'!$H$117)*$H$7)-SUM($H587:Y587),(('PTRM input'!$H$151+'PTRM input'!$H$117)*$H$7)/A9taxstdlife))</f>
        <v>n/a</v>
      </c>
      <c r="AA587" s="592" t="str">
        <f>IF(A9taxstdlife="n/a","n/a",IF(AA$3&gt;(A9taxstdlife+$E587),(('PTRM input'!$H$151+'PTRM input'!$H$117)*$H$7)-SUM($H587:Z587),(('PTRM input'!$H$151+'PTRM input'!$H$117)*$H$7)/A9taxstdlife))</f>
        <v>n/a</v>
      </c>
      <c r="AB587" s="592" t="str">
        <f>IF(A9taxstdlife="n/a","n/a",IF(AB$3&gt;(A9taxstdlife+$E587),(('PTRM input'!$H$151+'PTRM input'!$H$117)*$H$7)-SUM($H587:AA587),(('PTRM input'!$H$151+'PTRM input'!$H$117)*$H$7)/A9taxstdlife))</f>
        <v>n/a</v>
      </c>
      <c r="AC587" s="592" t="str">
        <f>IF(A9taxstdlife="n/a","n/a",IF(AC$3&gt;(A9taxstdlife+$E587),(('PTRM input'!$H$151+'PTRM input'!$H$117)*$H$7)-SUM($H587:AB587),(('PTRM input'!$H$151+'PTRM input'!$H$117)*$H$7)/A9taxstdlife))</f>
        <v>n/a</v>
      </c>
      <c r="AD587" s="592" t="str">
        <f>IF(A9taxstdlife="n/a","n/a",IF(AD$3&gt;(A9taxstdlife+$E587),(('PTRM input'!$H$151+'PTRM input'!$H$117)*$H$7)-SUM($H587:AC587),(('PTRM input'!$H$151+'PTRM input'!$H$117)*$H$7)/A9taxstdlife))</f>
        <v>n/a</v>
      </c>
      <c r="AE587" s="592" t="str">
        <f>IF(A9taxstdlife="n/a","n/a",IF(AE$3&gt;(A9taxstdlife+$E587),(('PTRM input'!$H$151+'PTRM input'!$H$117)*$H$7)-SUM($H587:AD587),(('PTRM input'!$H$151+'PTRM input'!$H$117)*$H$7)/A9taxstdlife))</f>
        <v>n/a</v>
      </c>
      <c r="AF587" s="592" t="str">
        <f>IF(A9taxstdlife="n/a","n/a",IF(AF$3&gt;(A9taxstdlife+$E587),(('PTRM input'!$H$151+'PTRM input'!$H$117)*$H$7)-SUM($H587:AE587),(('PTRM input'!$H$151+'PTRM input'!$H$117)*$H$7)/A9taxstdlife))</f>
        <v>n/a</v>
      </c>
      <c r="AG587" s="592" t="str">
        <f>IF(A9taxstdlife="n/a","n/a",IF(AG$3&gt;(A9taxstdlife+$E587),(('PTRM input'!$H$151+'PTRM input'!$H$117)*$H$7)-SUM($H587:AF587),(('PTRM input'!$H$151+'PTRM input'!$H$117)*$H$7)/A9taxstdlife))</f>
        <v>n/a</v>
      </c>
      <c r="AH587" s="592" t="str">
        <f>IF(A9taxstdlife="n/a","n/a",IF(AH$3&gt;(A9taxstdlife+$E587),(('PTRM input'!$H$151+'PTRM input'!$H$117)*$H$7)-SUM($H587:AG587),(('PTRM input'!$H$151+'PTRM input'!$H$117)*$H$7)/A9taxstdlife))</f>
        <v>n/a</v>
      </c>
      <c r="AI587" s="592" t="str">
        <f>IF(A9taxstdlife="n/a","n/a",IF(AI$3&gt;(A9taxstdlife+$E587),(('PTRM input'!$H$151+'PTRM input'!$H$117)*$H$7)-SUM($H587:AH587),(('PTRM input'!$H$151+'PTRM input'!$H$117)*$H$7)/A9taxstdlife))</f>
        <v>n/a</v>
      </c>
      <c r="AJ587" s="592" t="str">
        <f>IF(A9taxstdlife="n/a","n/a",IF(AJ$3&gt;(A9taxstdlife+$E587),(('PTRM input'!$H$151+'PTRM input'!$H$117)*$H$7)-SUM($H587:AI587),(('PTRM input'!$H$151+'PTRM input'!$H$117)*$H$7)/A9taxstdlife))</f>
        <v>n/a</v>
      </c>
      <c r="AK587" s="592" t="str">
        <f>IF(A9taxstdlife="n/a","n/a",IF(AK$3&gt;(A9taxstdlife+$E587),(('PTRM input'!$H$151+'PTRM input'!$H$117)*$H$7)-SUM($H587:AJ587),(('PTRM input'!$H$151+'PTRM input'!$H$117)*$H$7)/A9taxstdlife))</f>
        <v>n/a</v>
      </c>
      <c r="AL587" s="592" t="str">
        <f>IF(A9taxstdlife="n/a","n/a",IF(AL$3&gt;(A9taxstdlife+$E587),(('PTRM input'!$H$151+'PTRM input'!$H$117)*$H$7)-SUM($H587:AK587),(('PTRM input'!$H$151+'PTRM input'!$H$117)*$H$7)/A9taxstdlife))</f>
        <v>n/a</v>
      </c>
      <c r="AM587" s="592" t="str">
        <f>IF(A9taxstdlife="n/a","n/a",IF(AM$3&gt;(A9taxstdlife+$E587),(('PTRM input'!$H$151+'PTRM input'!$H$117)*$H$7)-SUM($H587:AL587),(('PTRM input'!$H$151+'PTRM input'!$H$117)*$H$7)/A9taxstdlife))</f>
        <v>n/a</v>
      </c>
      <c r="AN587" s="592" t="str">
        <f>IF(A9taxstdlife="n/a","n/a",IF(AN$3&gt;(A9taxstdlife+$E587),(('PTRM input'!$H$151+'PTRM input'!$H$117)*$H$7)-SUM($H587:AM587),(('PTRM input'!$H$151+'PTRM input'!$H$117)*$H$7)/A9taxstdlife))</f>
        <v>n/a</v>
      </c>
      <c r="AO587" s="592" t="str">
        <f>IF(A9taxstdlife="n/a","n/a",IF(AO$3&gt;(A9taxstdlife+$E587),(('PTRM input'!$H$151+'PTRM input'!$H$117)*$H$7)-SUM($H587:AN587),(('PTRM input'!$H$151+'PTRM input'!$H$117)*$H$7)/A9taxstdlife))</f>
        <v>n/a</v>
      </c>
      <c r="AP587" s="592" t="str">
        <f>IF(A9taxstdlife="n/a","n/a",IF(AP$3&gt;(A9taxstdlife+$E587),(('PTRM input'!$H$151+'PTRM input'!$H$117)*$H$7)-SUM($H587:AO587),(('PTRM input'!$H$151+'PTRM input'!$H$117)*$H$7)/A9taxstdlife))</f>
        <v>n/a</v>
      </c>
      <c r="AQ587" s="592" t="str">
        <f>IF(A9taxstdlife="n/a","n/a",IF(AQ$3&gt;(A9taxstdlife+$E587),(('PTRM input'!$H$151+'PTRM input'!$H$117)*$H$7)-SUM($H587:AP587),(('PTRM input'!$H$151+'PTRM input'!$H$117)*$H$7)/A9taxstdlife))</f>
        <v>n/a</v>
      </c>
      <c r="AR587" s="592" t="str">
        <f>IF(A9taxstdlife="n/a","n/a",IF(AR$3&gt;(A9taxstdlife+$E587),(('PTRM input'!$H$151+'PTRM input'!$H$117)*$H$7)-SUM($H587:AQ587),(('PTRM input'!$H$151+'PTRM input'!$H$117)*$H$7)/A9taxstdlife))</f>
        <v>n/a</v>
      </c>
      <c r="AS587" s="592" t="str">
        <f>IF(A9taxstdlife="n/a","n/a",IF(AS$3&gt;(A9taxstdlife+$E587),(('PTRM input'!$H$151+'PTRM input'!$H$117)*$H$7)-SUM($H587:AR587),(('PTRM input'!$H$151+'PTRM input'!$H$117)*$H$7)/A9taxstdlife))</f>
        <v>n/a</v>
      </c>
      <c r="AT587" s="592" t="str">
        <f>IF(A9taxstdlife="n/a","n/a",IF(AT$3&gt;(A9taxstdlife+$E587),(('PTRM input'!$H$151+'PTRM input'!$H$117)*$H$7)-SUM($H587:AS587),(('PTRM input'!$H$151+'PTRM input'!$H$117)*$H$7)/A9taxstdlife))</f>
        <v>n/a</v>
      </c>
      <c r="AU587" s="592" t="str">
        <f>IF(A9taxstdlife="n/a","n/a",IF(AU$3&gt;(A9taxstdlife+$E587),(('PTRM input'!$H$151+'PTRM input'!$H$117)*$H$7)-SUM($H587:AT587),(('PTRM input'!$H$151+'PTRM input'!$H$117)*$H$7)/A9taxstdlife))</f>
        <v>n/a</v>
      </c>
      <c r="AV587" s="592" t="str">
        <f>IF(A9taxstdlife="n/a","n/a",IF(AV$3&gt;(A9taxstdlife+$E587),(('PTRM input'!$H$151+'PTRM input'!$H$117)*$H$7)-SUM($H587:AU587),(('PTRM input'!$H$151+'PTRM input'!$H$117)*$H$7)/A9taxstdlife))</f>
        <v>n/a</v>
      </c>
      <c r="AW587" s="592" t="str">
        <f>IF(A9taxstdlife="n/a","n/a",IF(AW$3&gt;(A9taxstdlife+$E587),(('PTRM input'!$H$151+'PTRM input'!$H$117)*$H$7)-SUM($H587:AV587),(('PTRM input'!$H$151+'PTRM input'!$H$117)*$H$7)/A9taxstdlife))</f>
        <v>n/a</v>
      </c>
      <c r="AX587" s="592" t="str">
        <f>IF(A9taxstdlife="n/a","n/a",IF(AX$3&gt;(A9taxstdlife+$E587),(('PTRM input'!$H$151+'PTRM input'!$H$117)*$H$7)-SUM($H587:AW587),(('PTRM input'!$H$151+'PTRM input'!$H$117)*$H$7)/A9taxstdlife))</f>
        <v>n/a</v>
      </c>
      <c r="AY587" s="592" t="str">
        <f>IF(A9taxstdlife="n/a","n/a",IF(AY$3&gt;(A9taxstdlife+$E587),(('PTRM input'!$H$151+'PTRM input'!$H$117)*$H$7)-SUM($H587:AX587),(('PTRM input'!$H$151+'PTRM input'!$H$117)*$H$7)/A9taxstdlife))</f>
        <v>n/a</v>
      </c>
      <c r="AZ587" s="592" t="str">
        <f>IF(A9taxstdlife="n/a","n/a",IF(AZ$3&gt;(A9taxstdlife+$E587),(('PTRM input'!$H$151+'PTRM input'!$H$117)*$H$7)-SUM($H587:AY587),(('PTRM input'!$H$151+'PTRM input'!$H$117)*$H$7)/A9taxstdlife))</f>
        <v>n/a</v>
      </c>
      <c r="BA587" s="592" t="str">
        <f>IF(A9taxstdlife="n/a","n/a",IF(BA$3&gt;(A9taxstdlife+$E587),(('PTRM input'!$H$151+'PTRM input'!$H$117)*$H$7)-SUM($H587:AZ587),(('PTRM input'!$H$151+'PTRM input'!$H$117)*$H$7)/A9taxstdlife))</f>
        <v>n/a</v>
      </c>
      <c r="BB587" s="592" t="str">
        <f>IF(A9taxstdlife="n/a","n/a",IF(BB$3&gt;(A9taxstdlife+$E587),(('PTRM input'!$H$151+'PTRM input'!$H$117)*$H$7)-SUM($H587:BA587),(('PTRM input'!$H$151+'PTRM input'!$H$117)*$H$7)/A9taxstdlife))</f>
        <v>n/a</v>
      </c>
      <c r="BC587" s="592" t="str">
        <f>IF(A9taxstdlife="n/a","n/a",IF(BC$3&gt;(A9taxstdlife+$E587),(('PTRM input'!$H$151+'PTRM input'!$H$117)*$H$7)-SUM($H587:BB587),(('PTRM input'!$H$151+'PTRM input'!$H$117)*$H$7)/A9taxstdlife))</f>
        <v>n/a</v>
      </c>
      <c r="BD587" s="592" t="str">
        <f>IF(A9taxstdlife="n/a","n/a",IF(BD$3&gt;(A9taxstdlife+$E587),(('PTRM input'!$H$151+'PTRM input'!$H$117)*$H$7)-SUM($H587:BC587),(('PTRM input'!$H$151+'PTRM input'!$H$117)*$H$7)/A9taxstdlife))</f>
        <v>n/a</v>
      </c>
      <c r="BE587" s="592" t="str">
        <f>IF(A9taxstdlife="n/a","n/a",IF(BE$3&gt;(A9taxstdlife+$E587),(('PTRM input'!$H$151+'PTRM input'!$H$117)*$H$7)-SUM($H587:BD587),(('PTRM input'!$H$151+'PTRM input'!$H$117)*$H$7)/A9taxstdlife))</f>
        <v>n/a</v>
      </c>
      <c r="BF587" s="592" t="str">
        <f>IF(A9taxstdlife="n/a","n/a",IF(BF$3&gt;(A9taxstdlife+$E587),(('PTRM input'!$H$151+'PTRM input'!$H$117)*$H$7)-SUM($H587:BE587),(('PTRM input'!$H$151+'PTRM input'!$H$117)*$H$7)/A9taxstdlife))</f>
        <v>n/a</v>
      </c>
      <c r="BG587" s="592" t="str">
        <f>IF(A9taxstdlife="n/a","n/a",IF(BG$3&gt;(A9taxstdlife+$E587),(('PTRM input'!$H$151+'PTRM input'!$H$117)*$H$7)-SUM($H587:BF587),(('PTRM input'!$H$151+'PTRM input'!$H$117)*$H$7)/A9taxstdlife))</f>
        <v>n/a</v>
      </c>
      <c r="BH587" s="592" t="str">
        <f>IF(A9taxstdlife="n/a","n/a",IF(BH$3&gt;(A9taxstdlife+$E587),(('PTRM input'!$H$151+'PTRM input'!$H$117)*$H$7)-SUM($H587:BG587),(('PTRM input'!$H$151+'PTRM input'!$H$117)*$H$7)/A9taxstdlife))</f>
        <v>n/a</v>
      </c>
      <c r="BI587" s="592" t="str">
        <f>IF(A9taxstdlife="n/a","n/a",IF(BI$3&gt;(A9taxstdlife+$E587),(('PTRM input'!$H$151+'PTRM input'!$H$117)*$H$7)-SUM($H587:BH587),(('PTRM input'!$H$151+'PTRM input'!$H$117)*$H$7)/A9taxstdlife))</f>
        <v>n/a</v>
      </c>
      <c r="BJ587" s="237"/>
      <c r="BK587" s="237"/>
      <c r="BL587" s="237"/>
      <c r="BM587" s="237"/>
    </row>
    <row r="588" spans="1:65" s="4" customFormat="1" ht="12.75" customHeight="1" outlineLevel="2">
      <c r="A588" s="237"/>
      <c r="B588" s="237"/>
      <c r="C588" s="597"/>
      <c r="D588" s="930"/>
      <c r="E588" s="167">
        <v>3</v>
      </c>
      <c r="F588" s="34"/>
      <c r="G588" s="184"/>
      <c r="H588" s="186"/>
      <c r="I588" s="185"/>
      <c r="J588" s="105" t="str">
        <f>IF(A9taxstdlife="n/a","n/a",IF(J$3&gt;(A9taxstdlife+$E588),(('PTRM input'!$I$151+'PTRM input'!$I$117)*$I$7)-SUM($I588:I588),(('PTRM input'!$I$151+'PTRM input'!$I$117)*$I$7)/A9taxstdlife))</f>
        <v>n/a</v>
      </c>
      <c r="K588" s="105" t="str">
        <f>IF(A9taxstdlife="n/a","n/a",IF(K$3&gt;(A9taxstdlife+$E588),(('PTRM input'!$I$151+'PTRM input'!$I$117)*$I$7)-SUM($I588:J588),(('PTRM input'!$I$151+'PTRM input'!$I$117)*$I$7)/A9taxstdlife))</f>
        <v>n/a</v>
      </c>
      <c r="L588" s="105" t="str">
        <f>IF(A9taxstdlife="n/a","n/a",IF(L$3&gt;(A9taxstdlife+$E588),(('PTRM input'!$I$151+'PTRM input'!$I$117)*$I$7)-SUM($I588:K588),(('PTRM input'!$I$151+'PTRM input'!$I$117)*$I$7)/A9taxstdlife))</f>
        <v>n/a</v>
      </c>
      <c r="M588" s="105" t="str">
        <f>IF(A9taxstdlife="n/a","n/a",IF(M$3&gt;(A9taxstdlife+$E588),(('PTRM input'!$I$151+'PTRM input'!$I$117)*$I$7)-SUM($I588:L588),(('PTRM input'!$I$151+'PTRM input'!$I$117)*$I$7)/A9taxstdlife))</f>
        <v>n/a</v>
      </c>
      <c r="N588" s="105" t="str">
        <f>IF(A9taxstdlife="n/a","n/a",IF(N$3&gt;(A9taxstdlife+$E588),(('PTRM input'!$I$151+'PTRM input'!$I$117)*$I$7)-SUM($I588:M588),(('PTRM input'!$I$151+'PTRM input'!$I$117)*$I$7)/A9taxstdlife))</f>
        <v>n/a</v>
      </c>
      <c r="O588" s="105" t="str">
        <f>IF(A9taxstdlife="n/a","n/a",IF(O$3&gt;(A9taxstdlife+$E588),(('PTRM input'!$I$151+'PTRM input'!$I$117)*$I$7)-SUM($I588:N588),(('PTRM input'!$I$151+'PTRM input'!$I$117)*$I$7)/A9taxstdlife))</f>
        <v>n/a</v>
      </c>
      <c r="P588" s="105" t="str">
        <f>IF(A9taxstdlife="n/a","n/a",IF(P$3&gt;(A9taxstdlife+$E588),(('PTRM input'!$I$151+'PTRM input'!$I$117)*$I$7)-SUM($I588:O588),(('PTRM input'!$I$151+'PTRM input'!$I$117)*$I$7)/A9taxstdlife))</f>
        <v>n/a</v>
      </c>
      <c r="Q588" s="592" t="str">
        <f>IF(A9taxstdlife="n/a","n/a",IF(Q$3&gt;(A9taxstdlife+$E588),(('PTRM input'!$I$151+'PTRM input'!$I$117)*$I$7)-SUM($I588:P588),(('PTRM input'!$I$151+'PTRM input'!$I$117)*$I$7)/A9taxstdlife))</f>
        <v>n/a</v>
      </c>
      <c r="R588" s="592" t="str">
        <f>IF(A9taxstdlife="n/a","n/a",IF(R$3&gt;(A9taxstdlife+$E588),(('PTRM input'!$I$151+'PTRM input'!$I$117)*$I$7)-SUM($I588:Q588),(('PTRM input'!$I$151+'PTRM input'!$I$117)*$I$7)/A9taxstdlife))</f>
        <v>n/a</v>
      </c>
      <c r="S588" s="592" t="str">
        <f>IF(A9taxstdlife="n/a","n/a",IF(S$3&gt;(A9taxstdlife+$E588),(('PTRM input'!$I$151+'PTRM input'!$I$117)*$I$7)-SUM($I588:R588),(('PTRM input'!$I$151+'PTRM input'!$I$117)*$I$7)/A9taxstdlife))</f>
        <v>n/a</v>
      </c>
      <c r="T588" s="592" t="str">
        <f>IF(A9taxstdlife="n/a","n/a",IF(T$3&gt;(A9taxstdlife+$E588),(('PTRM input'!$I$151+'PTRM input'!$I$117)*$I$7)-SUM($I588:S588),(('PTRM input'!$I$151+'PTRM input'!$I$117)*$I$7)/A9taxstdlife))</f>
        <v>n/a</v>
      </c>
      <c r="U588" s="592" t="str">
        <f>IF(A9taxstdlife="n/a","n/a",IF(U$3&gt;(A9taxstdlife+$E588),(('PTRM input'!$I$151+'PTRM input'!$I$117)*$I$7)-SUM($I588:T588),(('PTRM input'!$I$151+'PTRM input'!$I$117)*$I$7)/A9taxstdlife))</f>
        <v>n/a</v>
      </c>
      <c r="V588" s="592" t="str">
        <f>IF(A9taxstdlife="n/a","n/a",IF(V$3&gt;(A9taxstdlife+$E588),(('PTRM input'!$I$151+'PTRM input'!$I$117)*$I$7)-SUM($I588:U588),(('PTRM input'!$I$151+'PTRM input'!$I$117)*$I$7)/A9taxstdlife))</f>
        <v>n/a</v>
      </c>
      <c r="W588" s="592" t="str">
        <f>IF(A9taxstdlife="n/a","n/a",IF(W$3&gt;(A9taxstdlife+$E588),(('PTRM input'!$I$151+'PTRM input'!$I$117)*$I$7)-SUM($I588:V588),(('PTRM input'!$I$151+'PTRM input'!$I$117)*$I$7)/A9taxstdlife))</f>
        <v>n/a</v>
      </c>
      <c r="X588" s="592" t="str">
        <f>IF(A9taxstdlife="n/a","n/a",IF(X$3&gt;(A9taxstdlife+$E588),(('PTRM input'!$I$151+'PTRM input'!$I$117)*$I$7)-SUM($I588:W588),(('PTRM input'!$I$151+'PTRM input'!$I$117)*$I$7)/A9taxstdlife))</f>
        <v>n/a</v>
      </c>
      <c r="Y588" s="592" t="str">
        <f>IF(A9taxstdlife="n/a","n/a",IF(Y$3&gt;(A9taxstdlife+$E588),(('PTRM input'!$I$151+'PTRM input'!$I$117)*$I$7)-SUM($I588:X588),(('PTRM input'!$I$151+'PTRM input'!$I$117)*$I$7)/A9taxstdlife))</f>
        <v>n/a</v>
      </c>
      <c r="Z588" s="592" t="str">
        <f>IF(A9taxstdlife="n/a","n/a",IF(Z$3&gt;(A9taxstdlife+$E588),(('PTRM input'!$I$151+'PTRM input'!$I$117)*$I$7)-SUM($I588:Y588),(('PTRM input'!$I$151+'PTRM input'!$I$117)*$I$7)/A9taxstdlife))</f>
        <v>n/a</v>
      </c>
      <c r="AA588" s="592" t="str">
        <f>IF(A9taxstdlife="n/a","n/a",IF(AA$3&gt;(A9taxstdlife+$E588),(('PTRM input'!$I$151+'PTRM input'!$I$117)*$I$7)-SUM($I588:Z588),(('PTRM input'!$I$151+'PTRM input'!$I$117)*$I$7)/A9taxstdlife))</f>
        <v>n/a</v>
      </c>
      <c r="AB588" s="592" t="str">
        <f>IF(A9taxstdlife="n/a","n/a",IF(AB$3&gt;(A9taxstdlife+$E588),(('PTRM input'!$I$151+'PTRM input'!$I$117)*$I$7)-SUM($I588:AA588),(('PTRM input'!$I$151+'PTRM input'!$I$117)*$I$7)/A9taxstdlife))</f>
        <v>n/a</v>
      </c>
      <c r="AC588" s="592" t="str">
        <f>IF(A9taxstdlife="n/a","n/a",IF(AC$3&gt;(A9taxstdlife+$E588),(('PTRM input'!$I$151+'PTRM input'!$I$117)*$I$7)-SUM($I588:AB588),(('PTRM input'!$I$151+'PTRM input'!$I$117)*$I$7)/A9taxstdlife))</f>
        <v>n/a</v>
      </c>
      <c r="AD588" s="592" t="str">
        <f>IF(A9taxstdlife="n/a","n/a",IF(AD$3&gt;(A9taxstdlife+$E588),(('PTRM input'!$I$151+'PTRM input'!$I$117)*$I$7)-SUM($I588:AC588),(('PTRM input'!$I$151+'PTRM input'!$I$117)*$I$7)/A9taxstdlife))</f>
        <v>n/a</v>
      </c>
      <c r="AE588" s="592" t="str">
        <f>IF(A9taxstdlife="n/a","n/a",IF(AE$3&gt;(A9taxstdlife+$E588),(('PTRM input'!$I$151+'PTRM input'!$I$117)*$I$7)-SUM($I588:AD588),(('PTRM input'!$I$151+'PTRM input'!$I$117)*$I$7)/A9taxstdlife))</f>
        <v>n/a</v>
      </c>
      <c r="AF588" s="592" t="str">
        <f>IF(A9taxstdlife="n/a","n/a",IF(AF$3&gt;(A9taxstdlife+$E588),(('PTRM input'!$I$151+'PTRM input'!$I$117)*$I$7)-SUM($I588:AE588),(('PTRM input'!$I$151+'PTRM input'!$I$117)*$I$7)/A9taxstdlife))</f>
        <v>n/a</v>
      </c>
      <c r="AG588" s="592" t="str">
        <f>IF(A9taxstdlife="n/a","n/a",IF(AG$3&gt;(A9taxstdlife+$E588),(('PTRM input'!$I$151+'PTRM input'!$I$117)*$I$7)-SUM($I588:AF588),(('PTRM input'!$I$151+'PTRM input'!$I$117)*$I$7)/A9taxstdlife))</f>
        <v>n/a</v>
      </c>
      <c r="AH588" s="592" t="str">
        <f>IF(A9taxstdlife="n/a","n/a",IF(AH$3&gt;(A9taxstdlife+$E588),(('PTRM input'!$I$151+'PTRM input'!$I$117)*$I$7)-SUM($I588:AG588),(('PTRM input'!$I$151+'PTRM input'!$I$117)*$I$7)/A9taxstdlife))</f>
        <v>n/a</v>
      </c>
      <c r="AI588" s="592" t="str">
        <f>IF(A9taxstdlife="n/a","n/a",IF(AI$3&gt;(A9taxstdlife+$E588),(('PTRM input'!$I$151+'PTRM input'!$I$117)*$I$7)-SUM($I588:AH588),(('PTRM input'!$I$151+'PTRM input'!$I$117)*$I$7)/A9taxstdlife))</f>
        <v>n/a</v>
      </c>
      <c r="AJ588" s="592" t="str">
        <f>IF(A9taxstdlife="n/a","n/a",IF(AJ$3&gt;(A9taxstdlife+$E588),(('PTRM input'!$I$151+'PTRM input'!$I$117)*$I$7)-SUM($I588:AI588),(('PTRM input'!$I$151+'PTRM input'!$I$117)*$I$7)/A9taxstdlife))</f>
        <v>n/a</v>
      </c>
      <c r="AK588" s="592" t="str">
        <f>IF(A9taxstdlife="n/a","n/a",IF(AK$3&gt;(A9taxstdlife+$E588),(('PTRM input'!$I$151+'PTRM input'!$I$117)*$I$7)-SUM($I588:AJ588),(('PTRM input'!$I$151+'PTRM input'!$I$117)*$I$7)/A9taxstdlife))</f>
        <v>n/a</v>
      </c>
      <c r="AL588" s="592" t="str">
        <f>IF(A9taxstdlife="n/a","n/a",IF(AL$3&gt;(A9taxstdlife+$E588),(('PTRM input'!$I$151+'PTRM input'!$I$117)*$I$7)-SUM($I588:AK588),(('PTRM input'!$I$151+'PTRM input'!$I$117)*$I$7)/A9taxstdlife))</f>
        <v>n/a</v>
      </c>
      <c r="AM588" s="592" t="str">
        <f>IF(A9taxstdlife="n/a","n/a",IF(AM$3&gt;(A9taxstdlife+$E588),(('PTRM input'!$I$151+'PTRM input'!$I$117)*$I$7)-SUM($I588:AL588),(('PTRM input'!$I$151+'PTRM input'!$I$117)*$I$7)/A9taxstdlife))</f>
        <v>n/a</v>
      </c>
      <c r="AN588" s="592" t="str">
        <f>IF(A9taxstdlife="n/a","n/a",IF(AN$3&gt;(A9taxstdlife+$E588),(('PTRM input'!$I$151+'PTRM input'!$I$117)*$I$7)-SUM($I588:AM588),(('PTRM input'!$I$151+'PTRM input'!$I$117)*$I$7)/A9taxstdlife))</f>
        <v>n/a</v>
      </c>
      <c r="AO588" s="592" t="str">
        <f>IF(A9taxstdlife="n/a","n/a",IF(AO$3&gt;(A9taxstdlife+$E588),(('PTRM input'!$I$151+'PTRM input'!$I$117)*$I$7)-SUM($I588:AN588),(('PTRM input'!$I$151+'PTRM input'!$I$117)*$I$7)/A9taxstdlife))</f>
        <v>n/a</v>
      </c>
      <c r="AP588" s="592" t="str">
        <f>IF(A9taxstdlife="n/a","n/a",IF(AP$3&gt;(A9taxstdlife+$E588),(('PTRM input'!$I$151+'PTRM input'!$I$117)*$I$7)-SUM($I588:AO588),(('PTRM input'!$I$151+'PTRM input'!$I$117)*$I$7)/A9taxstdlife))</f>
        <v>n/a</v>
      </c>
      <c r="AQ588" s="592" t="str">
        <f>IF(A9taxstdlife="n/a","n/a",IF(AQ$3&gt;(A9taxstdlife+$E588),(('PTRM input'!$I$151+'PTRM input'!$I$117)*$I$7)-SUM($I588:AP588),(('PTRM input'!$I$151+'PTRM input'!$I$117)*$I$7)/A9taxstdlife))</f>
        <v>n/a</v>
      </c>
      <c r="AR588" s="592" t="str">
        <f>IF(A9taxstdlife="n/a","n/a",IF(AR$3&gt;(A9taxstdlife+$E588),(('PTRM input'!$I$151+'PTRM input'!$I$117)*$I$7)-SUM($I588:AQ588),(('PTRM input'!$I$151+'PTRM input'!$I$117)*$I$7)/A9taxstdlife))</f>
        <v>n/a</v>
      </c>
      <c r="AS588" s="592" t="str">
        <f>IF(A9taxstdlife="n/a","n/a",IF(AS$3&gt;(A9taxstdlife+$E588),(('PTRM input'!$I$151+'PTRM input'!$I$117)*$I$7)-SUM($I588:AR588),(('PTRM input'!$I$151+'PTRM input'!$I$117)*$I$7)/A9taxstdlife))</f>
        <v>n/a</v>
      </c>
      <c r="AT588" s="592" t="str">
        <f>IF(A9taxstdlife="n/a","n/a",IF(AT$3&gt;(A9taxstdlife+$E588),(('PTRM input'!$I$151+'PTRM input'!$I$117)*$I$7)-SUM($I588:AS588),(('PTRM input'!$I$151+'PTRM input'!$I$117)*$I$7)/A9taxstdlife))</f>
        <v>n/a</v>
      </c>
      <c r="AU588" s="592" t="str">
        <f>IF(A9taxstdlife="n/a","n/a",IF(AU$3&gt;(A9taxstdlife+$E588),(('PTRM input'!$I$151+'PTRM input'!$I$117)*$I$7)-SUM($I588:AT588),(('PTRM input'!$I$151+'PTRM input'!$I$117)*$I$7)/A9taxstdlife))</f>
        <v>n/a</v>
      </c>
      <c r="AV588" s="592" t="str">
        <f>IF(A9taxstdlife="n/a","n/a",IF(AV$3&gt;(A9taxstdlife+$E588),(('PTRM input'!$I$151+'PTRM input'!$I$117)*$I$7)-SUM($I588:AU588),(('PTRM input'!$I$151+'PTRM input'!$I$117)*$I$7)/A9taxstdlife))</f>
        <v>n/a</v>
      </c>
      <c r="AW588" s="592" t="str">
        <f>IF(A9taxstdlife="n/a","n/a",IF(AW$3&gt;(A9taxstdlife+$E588),(('PTRM input'!$I$151+'PTRM input'!$I$117)*$I$7)-SUM($I588:AV588),(('PTRM input'!$I$151+'PTRM input'!$I$117)*$I$7)/A9taxstdlife))</f>
        <v>n/a</v>
      </c>
      <c r="AX588" s="592" t="str">
        <f>IF(A9taxstdlife="n/a","n/a",IF(AX$3&gt;(A9taxstdlife+$E588),(('PTRM input'!$I$151+'PTRM input'!$I$117)*$I$7)-SUM($I588:AW588),(('PTRM input'!$I$151+'PTRM input'!$I$117)*$I$7)/A9taxstdlife))</f>
        <v>n/a</v>
      </c>
      <c r="AY588" s="592" t="str">
        <f>IF(A9taxstdlife="n/a","n/a",IF(AY$3&gt;(A9taxstdlife+$E588),(('PTRM input'!$I$151+'PTRM input'!$I$117)*$I$7)-SUM($I588:AX588),(('PTRM input'!$I$151+'PTRM input'!$I$117)*$I$7)/A9taxstdlife))</f>
        <v>n/a</v>
      </c>
      <c r="AZ588" s="592" t="str">
        <f>IF(A9taxstdlife="n/a","n/a",IF(AZ$3&gt;(A9taxstdlife+$E588),(('PTRM input'!$I$151+'PTRM input'!$I$117)*$I$7)-SUM($I588:AY588),(('PTRM input'!$I$151+'PTRM input'!$I$117)*$I$7)/A9taxstdlife))</f>
        <v>n/a</v>
      </c>
      <c r="BA588" s="592" t="str">
        <f>IF(A9taxstdlife="n/a","n/a",IF(BA$3&gt;(A9taxstdlife+$E588),(('PTRM input'!$I$151+'PTRM input'!$I$117)*$I$7)-SUM($I588:AZ588),(('PTRM input'!$I$151+'PTRM input'!$I$117)*$I$7)/A9taxstdlife))</f>
        <v>n/a</v>
      </c>
      <c r="BB588" s="592" t="str">
        <f>IF(A9taxstdlife="n/a","n/a",IF(BB$3&gt;(A9taxstdlife+$E588),(('PTRM input'!$I$151+'PTRM input'!$I$117)*$I$7)-SUM($I588:BA588),(('PTRM input'!$I$151+'PTRM input'!$I$117)*$I$7)/A9taxstdlife))</f>
        <v>n/a</v>
      </c>
      <c r="BC588" s="592" t="str">
        <f>IF(A9taxstdlife="n/a","n/a",IF(BC$3&gt;(A9taxstdlife+$E588),(('PTRM input'!$I$151+'PTRM input'!$I$117)*$I$7)-SUM($I588:BB588),(('PTRM input'!$I$151+'PTRM input'!$I$117)*$I$7)/A9taxstdlife))</f>
        <v>n/a</v>
      </c>
      <c r="BD588" s="592" t="str">
        <f>IF(A9taxstdlife="n/a","n/a",IF(BD$3&gt;(A9taxstdlife+$E588),(('PTRM input'!$I$151+'PTRM input'!$I$117)*$I$7)-SUM($I588:BC588),(('PTRM input'!$I$151+'PTRM input'!$I$117)*$I$7)/A9taxstdlife))</f>
        <v>n/a</v>
      </c>
      <c r="BE588" s="592" t="str">
        <f>IF(A9taxstdlife="n/a","n/a",IF(BE$3&gt;(A9taxstdlife+$E588),(('PTRM input'!$I$151+'PTRM input'!$I$117)*$I$7)-SUM($I588:BD588),(('PTRM input'!$I$151+'PTRM input'!$I$117)*$I$7)/A9taxstdlife))</f>
        <v>n/a</v>
      </c>
      <c r="BF588" s="592" t="str">
        <f>IF(A9taxstdlife="n/a","n/a",IF(BF$3&gt;(A9taxstdlife+$E588),(('PTRM input'!$I$151+'PTRM input'!$I$117)*$I$7)-SUM($I588:BE588),(('PTRM input'!$I$151+'PTRM input'!$I$117)*$I$7)/A9taxstdlife))</f>
        <v>n/a</v>
      </c>
      <c r="BG588" s="592" t="str">
        <f>IF(A9taxstdlife="n/a","n/a",IF(BG$3&gt;(A9taxstdlife+$E588),(('PTRM input'!$I$151+'PTRM input'!$I$117)*$I$7)-SUM($I588:BF588),(('PTRM input'!$I$151+'PTRM input'!$I$117)*$I$7)/A9taxstdlife))</f>
        <v>n/a</v>
      </c>
      <c r="BH588" s="592" t="str">
        <f>IF(A9taxstdlife="n/a","n/a",IF(BH$3&gt;(A9taxstdlife+$E588),(('PTRM input'!$I$151+'PTRM input'!$I$117)*$I$7)-SUM($I588:BG588),(('PTRM input'!$I$151+'PTRM input'!$I$117)*$I$7)/A9taxstdlife))</f>
        <v>n/a</v>
      </c>
      <c r="BI588" s="592" t="str">
        <f>IF(A9taxstdlife="n/a","n/a",IF(BI$3&gt;(A9taxstdlife+$E588),(('PTRM input'!$I$151+'PTRM input'!$I$117)*$I$7)-SUM($I588:BH588),(('PTRM input'!$I$151+'PTRM input'!$I$117)*$I$7)/A9taxstdlife))</f>
        <v>n/a</v>
      </c>
      <c r="BJ588" s="237"/>
      <c r="BK588" s="237"/>
      <c r="BL588" s="237"/>
      <c r="BM588" s="237"/>
    </row>
    <row r="589" spans="1:65" s="4" customFormat="1" ht="12.75" customHeight="1" outlineLevel="2">
      <c r="A589" s="237"/>
      <c r="B589" s="237"/>
      <c r="C589" s="597"/>
      <c r="D589" s="930"/>
      <c r="E589" s="167">
        <v>4</v>
      </c>
      <c r="F589" s="34"/>
      <c r="G589" s="184"/>
      <c r="H589" s="186"/>
      <c r="I589" s="186"/>
      <c r="J589" s="185"/>
      <c r="K589" s="105" t="str">
        <f>IF(A9taxstdlife="n/a","n/a",IF(K$3&gt;(A9taxstdlife+$E589),(('PTRM input'!$J$151+'PTRM input'!$J$117)*$J$7)-SUM($J589:J589),(('PTRM input'!$J$151+'PTRM input'!$J$117)*$J$7)/A9taxstdlife))</f>
        <v>n/a</v>
      </c>
      <c r="L589" s="105" t="str">
        <f>IF(A9taxstdlife="n/a","n/a",IF(L$3&gt;(A9taxstdlife+$E589),(('PTRM input'!$J$151+'PTRM input'!$J$117)*$J$7)-SUM($J589:K589),(('PTRM input'!$J$151+'PTRM input'!$J$117)*$J$7)/A9taxstdlife))</f>
        <v>n/a</v>
      </c>
      <c r="M589" s="105" t="str">
        <f>IF(A9taxstdlife="n/a","n/a",IF(M$3&gt;(A9taxstdlife+$E589),(('PTRM input'!$J$151+'PTRM input'!$J$117)*$J$7)-SUM($J589:L589),(('PTRM input'!$J$151+'PTRM input'!$J$117)*$J$7)/A9taxstdlife))</f>
        <v>n/a</v>
      </c>
      <c r="N589" s="105" t="str">
        <f>IF(A9taxstdlife="n/a","n/a",IF(N$3&gt;(A9taxstdlife+$E589),(('PTRM input'!$J$151+'PTRM input'!$J$117)*$J$7)-SUM($J589:M589),(('PTRM input'!$J$151+'PTRM input'!$J$117)*$J$7)/A9taxstdlife))</f>
        <v>n/a</v>
      </c>
      <c r="O589" s="105" t="str">
        <f>IF(A9taxstdlife="n/a","n/a",IF(O$3&gt;(A9taxstdlife+$E589),(('PTRM input'!$J$151+'PTRM input'!$J$117)*$J$7)-SUM($J589:N589),(('PTRM input'!$J$151+'PTRM input'!$J$117)*$J$7)/A9taxstdlife))</f>
        <v>n/a</v>
      </c>
      <c r="P589" s="105" t="str">
        <f>IF(A9taxstdlife="n/a","n/a",IF(P$3&gt;(A9taxstdlife+$E589),(('PTRM input'!$J$151+'PTRM input'!$J$117)*$J$7)-SUM($J589:O589),(('PTRM input'!$J$151+'PTRM input'!$J$117)*$J$7)/A9taxstdlife))</f>
        <v>n/a</v>
      </c>
      <c r="Q589" s="592" t="str">
        <f>IF(A9taxstdlife="n/a","n/a",IF(Q$3&gt;(A9taxstdlife+$E589),(('PTRM input'!$J$151+'PTRM input'!$J$117)*$J$7)-SUM($J589:P589),(('PTRM input'!$J$151+'PTRM input'!$J$117)*$J$7)/A9taxstdlife))</f>
        <v>n/a</v>
      </c>
      <c r="R589" s="592" t="str">
        <f>IF(A9taxstdlife="n/a","n/a",IF(R$3&gt;(A9taxstdlife+$E589),(('PTRM input'!$J$151+'PTRM input'!$J$117)*$J$7)-SUM($J589:Q589),(('PTRM input'!$J$151+'PTRM input'!$J$117)*$J$7)/A9taxstdlife))</f>
        <v>n/a</v>
      </c>
      <c r="S589" s="592" t="str">
        <f>IF(A9taxstdlife="n/a","n/a",IF(S$3&gt;(A9taxstdlife+$E589),(('PTRM input'!$J$151+'PTRM input'!$J$117)*$J$7)-SUM($J589:R589),(('PTRM input'!$J$151+'PTRM input'!$J$117)*$J$7)/A9taxstdlife))</f>
        <v>n/a</v>
      </c>
      <c r="T589" s="592" t="str">
        <f>IF(A9taxstdlife="n/a","n/a",IF(T$3&gt;(A9taxstdlife+$E589),(('PTRM input'!$J$151+'PTRM input'!$J$117)*$J$7)-SUM($J589:S589),(('PTRM input'!$J$151+'PTRM input'!$J$117)*$J$7)/A9taxstdlife))</f>
        <v>n/a</v>
      </c>
      <c r="U589" s="592" t="str">
        <f>IF(A9taxstdlife="n/a","n/a",IF(U$3&gt;(A9taxstdlife+$E589),(('PTRM input'!$J$151+'PTRM input'!$J$117)*$J$7)-SUM($J589:T589),(('PTRM input'!$J$151+'PTRM input'!$J$117)*$J$7)/A9taxstdlife))</f>
        <v>n/a</v>
      </c>
      <c r="V589" s="592" t="str">
        <f>IF(A9taxstdlife="n/a","n/a",IF(V$3&gt;(A9taxstdlife+$E589),(('PTRM input'!$J$151+'PTRM input'!$J$117)*$J$7)-SUM($J589:U589),(('PTRM input'!$J$151+'PTRM input'!$J$117)*$J$7)/A9taxstdlife))</f>
        <v>n/a</v>
      </c>
      <c r="W589" s="592" t="str">
        <f>IF(A9taxstdlife="n/a","n/a",IF(W$3&gt;(A9taxstdlife+$E589),(('PTRM input'!$J$151+'PTRM input'!$J$117)*$J$7)-SUM($J589:V589),(('PTRM input'!$J$151+'PTRM input'!$J$117)*$J$7)/A9taxstdlife))</f>
        <v>n/a</v>
      </c>
      <c r="X589" s="592" t="str">
        <f>IF(A9taxstdlife="n/a","n/a",IF(X$3&gt;(A9taxstdlife+$E589),(('PTRM input'!$J$151+'PTRM input'!$J$117)*$J$7)-SUM($J589:W589),(('PTRM input'!$J$151+'PTRM input'!$J$117)*$J$7)/A9taxstdlife))</f>
        <v>n/a</v>
      </c>
      <c r="Y589" s="592" t="str">
        <f>IF(A9taxstdlife="n/a","n/a",IF(Y$3&gt;(A9taxstdlife+$E589),(('PTRM input'!$J$151+'PTRM input'!$J$117)*$J$7)-SUM($J589:X589),(('PTRM input'!$J$151+'PTRM input'!$J$117)*$J$7)/A9taxstdlife))</f>
        <v>n/a</v>
      </c>
      <c r="Z589" s="592" t="str">
        <f>IF(A9taxstdlife="n/a","n/a",IF(Z$3&gt;(A9taxstdlife+$E589),(('PTRM input'!$J$151+'PTRM input'!$J$117)*$J$7)-SUM($J589:Y589),(('PTRM input'!$J$151+'PTRM input'!$J$117)*$J$7)/A9taxstdlife))</f>
        <v>n/a</v>
      </c>
      <c r="AA589" s="592" t="str">
        <f>IF(A9taxstdlife="n/a","n/a",IF(AA$3&gt;(A9taxstdlife+$E589),(('PTRM input'!$J$151+'PTRM input'!$J$117)*$J$7)-SUM($J589:Z589),(('PTRM input'!$J$151+'PTRM input'!$J$117)*$J$7)/A9taxstdlife))</f>
        <v>n/a</v>
      </c>
      <c r="AB589" s="592" t="str">
        <f>IF(A9taxstdlife="n/a","n/a",IF(AB$3&gt;(A9taxstdlife+$E589),(('PTRM input'!$J$151+'PTRM input'!$J$117)*$J$7)-SUM($J589:AA589),(('PTRM input'!$J$151+'PTRM input'!$J$117)*$J$7)/A9taxstdlife))</f>
        <v>n/a</v>
      </c>
      <c r="AC589" s="592" t="str">
        <f>IF(A9taxstdlife="n/a","n/a",IF(AC$3&gt;(A9taxstdlife+$E589),(('PTRM input'!$J$151+'PTRM input'!$J$117)*$J$7)-SUM($J589:AB589),(('PTRM input'!$J$151+'PTRM input'!$J$117)*$J$7)/A9taxstdlife))</f>
        <v>n/a</v>
      </c>
      <c r="AD589" s="592" t="str">
        <f>IF(A9taxstdlife="n/a","n/a",IF(AD$3&gt;(A9taxstdlife+$E589),(('PTRM input'!$J$151+'PTRM input'!$J$117)*$J$7)-SUM($J589:AC589),(('PTRM input'!$J$151+'PTRM input'!$J$117)*$J$7)/A9taxstdlife))</f>
        <v>n/a</v>
      </c>
      <c r="AE589" s="592" t="str">
        <f>IF(A9taxstdlife="n/a","n/a",IF(AE$3&gt;(A9taxstdlife+$E589),(('PTRM input'!$J$151+'PTRM input'!$J$117)*$J$7)-SUM($J589:AD589),(('PTRM input'!$J$151+'PTRM input'!$J$117)*$J$7)/A9taxstdlife))</f>
        <v>n/a</v>
      </c>
      <c r="AF589" s="592" t="str">
        <f>IF(A9taxstdlife="n/a","n/a",IF(AF$3&gt;(A9taxstdlife+$E589),(('PTRM input'!$J$151+'PTRM input'!$J$117)*$J$7)-SUM($J589:AE589),(('PTRM input'!$J$151+'PTRM input'!$J$117)*$J$7)/A9taxstdlife))</f>
        <v>n/a</v>
      </c>
      <c r="AG589" s="592" t="str">
        <f>IF(A9taxstdlife="n/a","n/a",IF(AG$3&gt;(A9taxstdlife+$E589),(('PTRM input'!$J$151+'PTRM input'!$J$117)*$J$7)-SUM($J589:AF589),(('PTRM input'!$J$151+'PTRM input'!$J$117)*$J$7)/A9taxstdlife))</f>
        <v>n/a</v>
      </c>
      <c r="AH589" s="592" t="str">
        <f>IF(A9taxstdlife="n/a","n/a",IF(AH$3&gt;(A9taxstdlife+$E589),(('PTRM input'!$J$151+'PTRM input'!$J$117)*$J$7)-SUM($J589:AG589),(('PTRM input'!$J$151+'PTRM input'!$J$117)*$J$7)/A9taxstdlife))</f>
        <v>n/a</v>
      </c>
      <c r="AI589" s="592" t="str">
        <f>IF(A9taxstdlife="n/a","n/a",IF(AI$3&gt;(A9taxstdlife+$E589),(('PTRM input'!$J$151+'PTRM input'!$J$117)*$J$7)-SUM($J589:AH589),(('PTRM input'!$J$151+'PTRM input'!$J$117)*$J$7)/A9taxstdlife))</f>
        <v>n/a</v>
      </c>
      <c r="AJ589" s="592" t="str">
        <f>IF(A9taxstdlife="n/a","n/a",IF(AJ$3&gt;(A9taxstdlife+$E589),(('PTRM input'!$J$151+'PTRM input'!$J$117)*$J$7)-SUM($J589:AI589),(('PTRM input'!$J$151+'PTRM input'!$J$117)*$J$7)/A9taxstdlife))</f>
        <v>n/a</v>
      </c>
      <c r="AK589" s="592" t="str">
        <f>IF(A9taxstdlife="n/a","n/a",IF(AK$3&gt;(A9taxstdlife+$E589),(('PTRM input'!$J$151+'PTRM input'!$J$117)*$J$7)-SUM($J589:AJ589),(('PTRM input'!$J$151+'PTRM input'!$J$117)*$J$7)/A9taxstdlife))</f>
        <v>n/a</v>
      </c>
      <c r="AL589" s="592" t="str">
        <f>IF(A9taxstdlife="n/a","n/a",IF(AL$3&gt;(A9taxstdlife+$E589),(('PTRM input'!$J$151+'PTRM input'!$J$117)*$J$7)-SUM($J589:AK589),(('PTRM input'!$J$151+'PTRM input'!$J$117)*$J$7)/A9taxstdlife))</f>
        <v>n/a</v>
      </c>
      <c r="AM589" s="592" t="str">
        <f>IF(A9taxstdlife="n/a","n/a",IF(AM$3&gt;(A9taxstdlife+$E589),(('PTRM input'!$J$151+'PTRM input'!$J$117)*$J$7)-SUM($J589:AL589),(('PTRM input'!$J$151+'PTRM input'!$J$117)*$J$7)/A9taxstdlife))</f>
        <v>n/a</v>
      </c>
      <c r="AN589" s="592" t="str">
        <f>IF(A9taxstdlife="n/a","n/a",IF(AN$3&gt;(A9taxstdlife+$E589),(('PTRM input'!$J$151+'PTRM input'!$J$117)*$J$7)-SUM($J589:AM589),(('PTRM input'!$J$151+'PTRM input'!$J$117)*$J$7)/A9taxstdlife))</f>
        <v>n/a</v>
      </c>
      <c r="AO589" s="592" t="str">
        <f>IF(A9taxstdlife="n/a","n/a",IF(AO$3&gt;(A9taxstdlife+$E589),(('PTRM input'!$J$151+'PTRM input'!$J$117)*$J$7)-SUM($J589:AN589),(('PTRM input'!$J$151+'PTRM input'!$J$117)*$J$7)/A9taxstdlife))</f>
        <v>n/a</v>
      </c>
      <c r="AP589" s="592" t="str">
        <f>IF(A9taxstdlife="n/a","n/a",IF(AP$3&gt;(A9taxstdlife+$E589),(('PTRM input'!$J$151+'PTRM input'!$J$117)*$J$7)-SUM($J589:AO589),(('PTRM input'!$J$151+'PTRM input'!$J$117)*$J$7)/A9taxstdlife))</f>
        <v>n/a</v>
      </c>
      <c r="AQ589" s="592" t="str">
        <f>IF(A9taxstdlife="n/a","n/a",IF(AQ$3&gt;(A9taxstdlife+$E589),(('PTRM input'!$J$151+'PTRM input'!$J$117)*$J$7)-SUM($J589:AP589),(('PTRM input'!$J$151+'PTRM input'!$J$117)*$J$7)/A9taxstdlife))</f>
        <v>n/a</v>
      </c>
      <c r="AR589" s="592" t="str">
        <f>IF(A9taxstdlife="n/a","n/a",IF(AR$3&gt;(A9taxstdlife+$E589),(('PTRM input'!$J$151+'PTRM input'!$J$117)*$J$7)-SUM($J589:AQ589),(('PTRM input'!$J$151+'PTRM input'!$J$117)*$J$7)/A9taxstdlife))</f>
        <v>n/a</v>
      </c>
      <c r="AS589" s="592" t="str">
        <f>IF(A9taxstdlife="n/a","n/a",IF(AS$3&gt;(A9taxstdlife+$E589),(('PTRM input'!$J$151+'PTRM input'!$J$117)*$J$7)-SUM($J589:AR589),(('PTRM input'!$J$151+'PTRM input'!$J$117)*$J$7)/A9taxstdlife))</f>
        <v>n/a</v>
      </c>
      <c r="AT589" s="592" t="str">
        <f>IF(A9taxstdlife="n/a","n/a",IF(AT$3&gt;(A9taxstdlife+$E589),(('PTRM input'!$J$151+'PTRM input'!$J$117)*$J$7)-SUM($J589:AS589),(('PTRM input'!$J$151+'PTRM input'!$J$117)*$J$7)/A9taxstdlife))</f>
        <v>n/a</v>
      </c>
      <c r="AU589" s="592" t="str">
        <f>IF(A9taxstdlife="n/a","n/a",IF(AU$3&gt;(A9taxstdlife+$E589),(('PTRM input'!$J$151+'PTRM input'!$J$117)*$J$7)-SUM($J589:AT589),(('PTRM input'!$J$151+'PTRM input'!$J$117)*$J$7)/A9taxstdlife))</f>
        <v>n/a</v>
      </c>
      <c r="AV589" s="592" t="str">
        <f>IF(A9taxstdlife="n/a","n/a",IF(AV$3&gt;(A9taxstdlife+$E589),(('PTRM input'!$J$151+'PTRM input'!$J$117)*$J$7)-SUM($J589:AU589),(('PTRM input'!$J$151+'PTRM input'!$J$117)*$J$7)/A9taxstdlife))</f>
        <v>n/a</v>
      </c>
      <c r="AW589" s="592" t="str">
        <f>IF(A9taxstdlife="n/a","n/a",IF(AW$3&gt;(A9taxstdlife+$E589),(('PTRM input'!$J$151+'PTRM input'!$J$117)*$J$7)-SUM($J589:AV589),(('PTRM input'!$J$151+'PTRM input'!$J$117)*$J$7)/A9taxstdlife))</f>
        <v>n/a</v>
      </c>
      <c r="AX589" s="592" t="str">
        <f>IF(A9taxstdlife="n/a","n/a",IF(AX$3&gt;(A9taxstdlife+$E589),(('PTRM input'!$J$151+'PTRM input'!$J$117)*$J$7)-SUM($J589:AW589),(('PTRM input'!$J$151+'PTRM input'!$J$117)*$J$7)/A9taxstdlife))</f>
        <v>n/a</v>
      </c>
      <c r="AY589" s="592" t="str">
        <f>IF(A9taxstdlife="n/a","n/a",IF(AY$3&gt;(A9taxstdlife+$E589),(('PTRM input'!$J$151+'PTRM input'!$J$117)*$J$7)-SUM($J589:AX589),(('PTRM input'!$J$151+'PTRM input'!$J$117)*$J$7)/A9taxstdlife))</f>
        <v>n/a</v>
      </c>
      <c r="AZ589" s="592" t="str">
        <f>IF(A9taxstdlife="n/a","n/a",IF(AZ$3&gt;(A9taxstdlife+$E589),(('PTRM input'!$J$151+'PTRM input'!$J$117)*$J$7)-SUM($J589:AY589),(('PTRM input'!$J$151+'PTRM input'!$J$117)*$J$7)/A9taxstdlife))</f>
        <v>n/a</v>
      </c>
      <c r="BA589" s="592" t="str">
        <f>IF(A9taxstdlife="n/a","n/a",IF(BA$3&gt;(A9taxstdlife+$E589),(('PTRM input'!$J$151+'PTRM input'!$J$117)*$J$7)-SUM($J589:AZ589),(('PTRM input'!$J$151+'PTRM input'!$J$117)*$J$7)/A9taxstdlife))</f>
        <v>n/a</v>
      </c>
      <c r="BB589" s="592" t="str">
        <f>IF(A9taxstdlife="n/a","n/a",IF(BB$3&gt;(A9taxstdlife+$E589),(('PTRM input'!$J$151+'PTRM input'!$J$117)*$J$7)-SUM($J589:BA589),(('PTRM input'!$J$151+'PTRM input'!$J$117)*$J$7)/A9taxstdlife))</f>
        <v>n/a</v>
      </c>
      <c r="BC589" s="592" t="str">
        <f>IF(A9taxstdlife="n/a","n/a",IF(BC$3&gt;(A9taxstdlife+$E589),(('PTRM input'!$J$151+'PTRM input'!$J$117)*$J$7)-SUM($J589:BB589),(('PTRM input'!$J$151+'PTRM input'!$J$117)*$J$7)/A9taxstdlife))</f>
        <v>n/a</v>
      </c>
      <c r="BD589" s="592" t="str">
        <f>IF(A9taxstdlife="n/a","n/a",IF(BD$3&gt;(A9taxstdlife+$E589),(('PTRM input'!$J$151+'PTRM input'!$J$117)*$J$7)-SUM($J589:BC589),(('PTRM input'!$J$151+'PTRM input'!$J$117)*$J$7)/A9taxstdlife))</f>
        <v>n/a</v>
      </c>
      <c r="BE589" s="592" t="str">
        <f>IF(A9taxstdlife="n/a","n/a",IF(BE$3&gt;(A9taxstdlife+$E589),(('PTRM input'!$J$151+'PTRM input'!$J$117)*$J$7)-SUM($J589:BD589),(('PTRM input'!$J$151+'PTRM input'!$J$117)*$J$7)/A9taxstdlife))</f>
        <v>n/a</v>
      </c>
      <c r="BF589" s="592" t="str">
        <f>IF(A9taxstdlife="n/a","n/a",IF(BF$3&gt;(A9taxstdlife+$E589),(('PTRM input'!$J$151+'PTRM input'!$J$117)*$J$7)-SUM($J589:BE589),(('PTRM input'!$J$151+'PTRM input'!$J$117)*$J$7)/A9taxstdlife))</f>
        <v>n/a</v>
      </c>
      <c r="BG589" s="592" t="str">
        <f>IF(A9taxstdlife="n/a","n/a",IF(BG$3&gt;(A9taxstdlife+$E589),(('PTRM input'!$J$151+'PTRM input'!$J$117)*$J$7)-SUM($J589:BF589),(('PTRM input'!$J$151+'PTRM input'!$J$117)*$J$7)/A9taxstdlife))</f>
        <v>n/a</v>
      </c>
      <c r="BH589" s="592" t="str">
        <f>IF(A9taxstdlife="n/a","n/a",IF(BH$3&gt;(A9taxstdlife+$E589),(('PTRM input'!$J$151+'PTRM input'!$J$117)*$J$7)-SUM($J589:BG589),(('PTRM input'!$J$151+'PTRM input'!$J$117)*$J$7)/A9taxstdlife))</f>
        <v>n/a</v>
      </c>
      <c r="BI589" s="592" t="str">
        <f>IF(A9taxstdlife="n/a","n/a",IF(BI$3&gt;(A9taxstdlife+$E589),(('PTRM input'!$J$151+'PTRM input'!$J$117)*$J$7)-SUM($J589:BH589),(('PTRM input'!$J$151+'PTRM input'!$J$117)*$J$7)/A9taxstdlife))</f>
        <v>n/a</v>
      </c>
      <c r="BJ589" s="237"/>
      <c r="BK589" s="237"/>
      <c r="BL589" s="237"/>
      <c r="BM589" s="237"/>
    </row>
    <row r="590" spans="1:65" s="4" customFormat="1" ht="12.75" customHeight="1" outlineLevel="2">
      <c r="A590" s="237"/>
      <c r="B590" s="237"/>
      <c r="C590" s="597"/>
      <c r="D590" s="930"/>
      <c r="E590" s="167">
        <v>5</v>
      </c>
      <c r="F590" s="34"/>
      <c r="G590" s="184"/>
      <c r="H590" s="186"/>
      <c r="I590" s="186"/>
      <c r="J590" s="186"/>
      <c r="K590" s="185"/>
      <c r="L590" s="105" t="str">
        <f>IF(A9taxstdlife="n/a","n/a",IF(L$3&gt;(A9taxstdlife+$E590),(('PTRM input'!$K$151+'PTRM input'!$K$117)*$K$7)-SUM($K590:K590),(('PTRM input'!$K$151+'PTRM input'!$K$117)*$K$7)/A9taxstdlife))</f>
        <v>n/a</v>
      </c>
      <c r="M590" s="105" t="str">
        <f>IF(A9taxstdlife="n/a","n/a",IF(M$3&gt;(A9taxstdlife+$E590),(('PTRM input'!$K$151+'PTRM input'!$K$117)*$K$7)-SUM($K590:L590),(('PTRM input'!$K$151+'PTRM input'!$K$117)*$K$7)/A9taxstdlife))</f>
        <v>n/a</v>
      </c>
      <c r="N590" s="105" t="str">
        <f>IF(A9taxstdlife="n/a","n/a",IF(N$3&gt;(A9taxstdlife+$E590),(('PTRM input'!$K$151+'PTRM input'!$K$117)*$K$7)-SUM($K590:M590),(('PTRM input'!$K$151+'PTRM input'!$K$117)*$K$7)/A9taxstdlife))</f>
        <v>n/a</v>
      </c>
      <c r="O590" s="105" t="str">
        <f>IF(A9taxstdlife="n/a","n/a",IF(O$3&gt;(A9taxstdlife+$E590),(('PTRM input'!$K$151+'PTRM input'!$K$117)*$K$7)-SUM($K590:N590),(('PTRM input'!$K$151+'PTRM input'!$K$117)*$K$7)/A9taxstdlife))</f>
        <v>n/a</v>
      </c>
      <c r="P590" s="105" t="str">
        <f>IF(A9taxstdlife="n/a","n/a",IF(P$3&gt;(A9taxstdlife+$E590),(('PTRM input'!$K$151+'PTRM input'!$K$117)*$K$7)-SUM($K590:O590),(('PTRM input'!$K$151+'PTRM input'!$K$117)*$K$7)/A9taxstdlife))</f>
        <v>n/a</v>
      </c>
      <c r="Q590" s="592" t="str">
        <f>IF(A9taxstdlife="n/a","n/a",IF(Q$3&gt;(A9taxstdlife+$E590),(('PTRM input'!$K$151+'PTRM input'!$K$117)*$K$7)-SUM($K590:P590),(('PTRM input'!$K$151+'PTRM input'!$K$117)*$K$7)/A9taxstdlife))</f>
        <v>n/a</v>
      </c>
      <c r="R590" s="592" t="str">
        <f>IF(A9taxstdlife="n/a","n/a",IF(R$3&gt;(A9taxstdlife+$E590),(('PTRM input'!$K$151+'PTRM input'!$K$117)*$K$7)-SUM($K590:Q590),(('PTRM input'!$K$151+'PTRM input'!$K$117)*$K$7)/A9taxstdlife))</f>
        <v>n/a</v>
      </c>
      <c r="S590" s="592" t="str">
        <f>IF(A9taxstdlife="n/a","n/a",IF(S$3&gt;(A9taxstdlife+$E590),(('PTRM input'!$K$151+'PTRM input'!$K$117)*$K$7)-SUM($K590:R590),(('PTRM input'!$K$151+'PTRM input'!$K$117)*$K$7)/A9taxstdlife))</f>
        <v>n/a</v>
      </c>
      <c r="T590" s="592" t="str">
        <f>IF(A9taxstdlife="n/a","n/a",IF(T$3&gt;(A9taxstdlife+$E590),(('PTRM input'!$K$151+'PTRM input'!$K$117)*$K$7)-SUM($K590:S590),(('PTRM input'!$K$151+'PTRM input'!$K$117)*$K$7)/A9taxstdlife))</f>
        <v>n/a</v>
      </c>
      <c r="U590" s="592" t="str">
        <f>IF(A9taxstdlife="n/a","n/a",IF(U$3&gt;(A9taxstdlife+$E590),(('PTRM input'!$K$151+'PTRM input'!$K$117)*$K$7)-SUM($K590:T590),(('PTRM input'!$K$151+'PTRM input'!$K$117)*$K$7)/A9taxstdlife))</f>
        <v>n/a</v>
      </c>
      <c r="V590" s="592" t="str">
        <f>IF(A9taxstdlife="n/a","n/a",IF(V$3&gt;(A9taxstdlife+$E590),(('PTRM input'!$K$151+'PTRM input'!$K$117)*$K$7)-SUM($K590:U590),(('PTRM input'!$K$151+'PTRM input'!$K$117)*$K$7)/A9taxstdlife))</f>
        <v>n/a</v>
      </c>
      <c r="W590" s="592" t="str">
        <f>IF(A9taxstdlife="n/a","n/a",IF(W$3&gt;(A9taxstdlife+$E590),(('PTRM input'!$K$151+'PTRM input'!$K$117)*$K$7)-SUM($K590:V590),(('PTRM input'!$K$151+'PTRM input'!$K$117)*$K$7)/A9taxstdlife))</f>
        <v>n/a</v>
      </c>
      <c r="X590" s="592" t="str">
        <f>IF(A9taxstdlife="n/a","n/a",IF(X$3&gt;(A9taxstdlife+$E590),(('PTRM input'!$K$151+'PTRM input'!$K$117)*$K$7)-SUM($K590:W590),(('PTRM input'!$K$151+'PTRM input'!$K$117)*$K$7)/A9taxstdlife))</f>
        <v>n/a</v>
      </c>
      <c r="Y590" s="592" t="str">
        <f>IF(A9taxstdlife="n/a","n/a",IF(Y$3&gt;(A9taxstdlife+$E590),(('PTRM input'!$K$151+'PTRM input'!$K$117)*$K$7)-SUM($K590:X590),(('PTRM input'!$K$151+'PTRM input'!$K$117)*$K$7)/A9taxstdlife))</f>
        <v>n/a</v>
      </c>
      <c r="Z590" s="592" t="str">
        <f>IF(A9taxstdlife="n/a","n/a",IF(Z$3&gt;(A9taxstdlife+$E590),(('PTRM input'!$K$151+'PTRM input'!$K$117)*$K$7)-SUM($K590:Y590),(('PTRM input'!$K$151+'PTRM input'!$K$117)*$K$7)/A9taxstdlife))</f>
        <v>n/a</v>
      </c>
      <c r="AA590" s="592" t="str">
        <f>IF(A9taxstdlife="n/a","n/a",IF(AA$3&gt;(A9taxstdlife+$E590),(('PTRM input'!$K$151+'PTRM input'!$K$117)*$K$7)-SUM($K590:Z590),(('PTRM input'!$K$151+'PTRM input'!$K$117)*$K$7)/A9taxstdlife))</f>
        <v>n/a</v>
      </c>
      <c r="AB590" s="592" t="str">
        <f>IF(A9taxstdlife="n/a","n/a",IF(AB$3&gt;(A9taxstdlife+$E590),(('PTRM input'!$K$151+'PTRM input'!$K$117)*$K$7)-SUM($K590:AA590),(('PTRM input'!$K$151+'PTRM input'!$K$117)*$K$7)/A9taxstdlife))</f>
        <v>n/a</v>
      </c>
      <c r="AC590" s="592" t="str">
        <f>IF(A9taxstdlife="n/a","n/a",IF(AC$3&gt;(A9taxstdlife+$E590),(('PTRM input'!$K$151+'PTRM input'!$K$117)*$K$7)-SUM($K590:AB590),(('PTRM input'!$K$151+'PTRM input'!$K$117)*$K$7)/A9taxstdlife))</f>
        <v>n/a</v>
      </c>
      <c r="AD590" s="592" t="str">
        <f>IF(A9taxstdlife="n/a","n/a",IF(AD$3&gt;(A9taxstdlife+$E590),(('PTRM input'!$K$151+'PTRM input'!$K$117)*$K$7)-SUM($K590:AC590),(('PTRM input'!$K$151+'PTRM input'!$K$117)*$K$7)/A9taxstdlife))</f>
        <v>n/a</v>
      </c>
      <c r="AE590" s="592" t="str">
        <f>IF(A9taxstdlife="n/a","n/a",IF(AE$3&gt;(A9taxstdlife+$E590),(('PTRM input'!$K$151+'PTRM input'!$K$117)*$K$7)-SUM($K590:AD590),(('PTRM input'!$K$151+'PTRM input'!$K$117)*$K$7)/A9taxstdlife))</f>
        <v>n/a</v>
      </c>
      <c r="AF590" s="592" t="str">
        <f>IF(A9taxstdlife="n/a","n/a",IF(AF$3&gt;(A9taxstdlife+$E590),(('PTRM input'!$K$151+'PTRM input'!$K$117)*$K$7)-SUM($K590:AE590),(('PTRM input'!$K$151+'PTRM input'!$K$117)*$K$7)/A9taxstdlife))</f>
        <v>n/a</v>
      </c>
      <c r="AG590" s="592" t="str">
        <f>IF(A9taxstdlife="n/a","n/a",IF(AG$3&gt;(A9taxstdlife+$E590),(('PTRM input'!$K$151+'PTRM input'!$K$117)*$K$7)-SUM($K590:AF590),(('PTRM input'!$K$151+'PTRM input'!$K$117)*$K$7)/A9taxstdlife))</f>
        <v>n/a</v>
      </c>
      <c r="AH590" s="592" t="str">
        <f>IF(A9taxstdlife="n/a","n/a",IF(AH$3&gt;(A9taxstdlife+$E590),(('PTRM input'!$K$151+'PTRM input'!$K$117)*$K$7)-SUM($K590:AG590),(('PTRM input'!$K$151+'PTRM input'!$K$117)*$K$7)/A9taxstdlife))</f>
        <v>n/a</v>
      </c>
      <c r="AI590" s="592" t="str">
        <f>IF(A9taxstdlife="n/a","n/a",IF(AI$3&gt;(A9taxstdlife+$E590),(('PTRM input'!$K$151+'PTRM input'!$K$117)*$K$7)-SUM($K590:AH590),(('PTRM input'!$K$151+'PTRM input'!$K$117)*$K$7)/A9taxstdlife))</f>
        <v>n/a</v>
      </c>
      <c r="AJ590" s="592" t="str">
        <f>IF(A9taxstdlife="n/a","n/a",IF(AJ$3&gt;(A9taxstdlife+$E590),(('PTRM input'!$K$151+'PTRM input'!$K$117)*$K$7)-SUM($K590:AI590),(('PTRM input'!$K$151+'PTRM input'!$K$117)*$K$7)/A9taxstdlife))</f>
        <v>n/a</v>
      </c>
      <c r="AK590" s="592" t="str">
        <f>IF(A9taxstdlife="n/a","n/a",IF(AK$3&gt;(A9taxstdlife+$E590),(('PTRM input'!$K$151+'PTRM input'!$K$117)*$K$7)-SUM($K590:AJ590),(('PTRM input'!$K$151+'PTRM input'!$K$117)*$K$7)/A9taxstdlife))</f>
        <v>n/a</v>
      </c>
      <c r="AL590" s="592" t="str">
        <f>IF(A9taxstdlife="n/a","n/a",IF(AL$3&gt;(A9taxstdlife+$E590),(('PTRM input'!$K$151+'PTRM input'!$K$117)*$K$7)-SUM($K590:AK590),(('PTRM input'!$K$151+'PTRM input'!$K$117)*$K$7)/A9taxstdlife))</f>
        <v>n/a</v>
      </c>
      <c r="AM590" s="592" t="str">
        <f>IF(A9taxstdlife="n/a","n/a",IF(AM$3&gt;(A9taxstdlife+$E590),(('PTRM input'!$K$151+'PTRM input'!$K$117)*$K$7)-SUM($K590:AL590),(('PTRM input'!$K$151+'PTRM input'!$K$117)*$K$7)/A9taxstdlife))</f>
        <v>n/a</v>
      </c>
      <c r="AN590" s="592" t="str">
        <f>IF(A9taxstdlife="n/a","n/a",IF(AN$3&gt;(A9taxstdlife+$E590),(('PTRM input'!$K$151+'PTRM input'!$K$117)*$K$7)-SUM($K590:AM590),(('PTRM input'!$K$151+'PTRM input'!$K$117)*$K$7)/A9taxstdlife))</f>
        <v>n/a</v>
      </c>
      <c r="AO590" s="592" t="str">
        <f>IF(A9taxstdlife="n/a","n/a",IF(AO$3&gt;(A9taxstdlife+$E590),(('PTRM input'!$K$151+'PTRM input'!$K$117)*$K$7)-SUM($K590:AN590),(('PTRM input'!$K$151+'PTRM input'!$K$117)*$K$7)/A9taxstdlife))</f>
        <v>n/a</v>
      </c>
      <c r="AP590" s="592" t="str">
        <f>IF(A9taxstdlife="n/a","n/a",IF(AP$3&gt;(A9taxstdlife+$E590),(('PTRM input'!$K$151+'PTRM input'!$K$117)*$K$7)-SUM($K590:AO590),(('PTRM input'!$K$151+'PTRM input'!$K$117)*$K$7)/A9taxstdlife))</f>
        <v>n/a</v>
      </c>
      <c r="AQ590" s="592" t="str">
        <f>IF(A9taxstdlife="n/a","n/a",IF(AQ$3&gt;(A9taxstdlife+$E590),(('PTRM input'!$K$151+'PTRM input'!$K$117)*$K$7)-SUM($K590:AP590),(('PTRM input'!$K$151+'PTRM input'!$K$117)*$K$7)/A9taxstdlife))</f>
        <v>n/a</v>
      </c>
      <c r="AR590" s="592" t="str">
        <f>IF(A9taxstdlife="n/a","n/a",IF(AR$3&gt;(A9taxstdlife+$E590),(('PTRM input'!$K$151+'PTRM input'!$K$117)*$K$7)-SUM($K590:AQ590),(('PTRM input'!$K$151+'PTRM input'!$K$117)*$K$7)/A9taxstdlife))</f>
        <v>n/a</v>
      </c>
      <c r="AS590" s="592" t="str">
        <f>IF(A9taxstdlife="n/a","n/a",IF(AS$3&gt;(A9taxstdlife+$E590),(('PTRM input'!$K$151+'PTRM input'!$K$117)*$K$7)-SUM($K590:AR590),(('PTRM input'!$K$151+'PTRM input'!$K$117)*$K$7)/A9taxstdlife))</f>
        <v>n/a</v>
      </c>
      <c r="AT590" s="592" t="str">
        <f>IF(A9taxstdlife="n/a","n/a",IF(AT$3&gt;(A9taxstdlife+$E590),(('PTRM input'!$K$151+'PTRM input'!$K$117)*$K$7)-SUM($K590:AS590),(('PTRM input'!$K$151+'PTRM input'!$K$117)*$K$7)/A9taxstdlife))</f>
        <v>n/a</v>
      </c>
      <c r="AU590" s="592" t="str">
        <f>IF(A9taxstdlife="n/a","n/a",IF(AU$3&gt;(A9taxstdlife+$E590),(('PTRM input'!$K$151+'PTRM input'!$K$117)*$K$7)-SUM($K590:AT590),(('PTRM input'!$K$151+'PTRM input'!$K$117)*$K$7)/A9taxstdlife))</f>
        <v>n/a</v>
      </c>
      <c r="AV590" s="592" t="str">
        <f>IF(A9taxstdlife="n/a","n/a",IF(AV$3&gt;(A9taxstdlife+$E590),(('PTRM input'!$K$151+'PTRM input'!$K$117)*$K$7)-SUM($K590:AU590),(('PTRM input'!$K$151+'PTRM input'!$K$117)*$K$7)/A9taxstdlife))</f>
        <v>n/a</v>
      </c>
      <c r="AW590" s="592" t="str">
        <f>IF(A9taxstdlife="n/a","n/a",IF(AW$3&gt;(A9taxstdlife+$E590),(('PTRM input'!$K$151+'PTRM input'!$K$117)*$K$7)-SUM($K590:AV590),(('PTRM input'!$K$151+'PTRM input'!$K$117)*$K$7)/A9taxstdlife))</f>
        <v>n/a</v>
      </c>
      <c r="AX590" s="592" t="str">
        <f>IF(A9taxstdlife="n/a","n/a",IF(AX$3&gt;(A9taxstdlife+$E590),(('PTRM input'!$K$151+'PTRM input'!$K$117)*$K$7)-SUM($K590:AW590),(('PTRM input'!$K$151+'PTRM input'!$K$117)*$K$7)/A9taxstdlife))</f>
        <v>n/a</v>
      </c>
      <c r="AY590" s="592" t="str">
        <f>IF(A9taxstdlife="n/a","n/a",IF(AY$3&gt;(A9taxstdlife+$E590),(('PTRM input'!$K$151+'PTRM input'!$K$117)*$K$7)-SUM($K590:AX590),(('PTRM input'!$K$151+'PTRM input'!$K$117)*$K$7)/A9taxstdlife))</f>
        <v>n/a</v>
      </c>
      <c r="AZ590" s="592" t="str">
        <f>IF(A9taxstdlife="n/a","n/a",IF(AZ$3&gt;(A9taxstdlife+$E590),(('PTRM input'!$K$151+'PTRM input'!$K$117)*$K$7)-SUM($K590:AY590),(('PTRM input'!$K$151+'PTRM input'!$K$117)*$K$7)/A9taxstdlife))</f>
        <v>n/a</v>
      </c>
      <c r="BA590" s="592" t="str">
        <f>IF(A9taxstdlife="n/a","n/a",IF(BA$3&gt;(A9taxstdlife+$E590),(('PTRM input'!$K$151+'PTRM input'!$K$117)*$K$7)-SUM($K590:AZ590),(('PTRM input'!$K$151+'PTRM input'!$K$117)*$K$7)/A9taxstdlife))</f>
        <v>n/a</v>
      </c>
      <c r="BB590" s="592" t="str">
        <f>IF(A9taxstdlife="n/a","n/a",IF(BB$3&gt;(A9taxstdlife+$E590),(('PTRM input'!$K$151+'PTRM input'!$K$117)*$K$7)-SUM($K590:BA590),(('PTRM input'!$K$151+'PTRM input'!$K$117)*$K$7)/A9taxstdlife))</f>
        <v>n/a</v>
      </c>
      <c r="BC590" s="592" t="str">
        <f>IF(A9taxstdlife="n/a","n/a",IF(BC$3&gt;(A9taxstdlife+$E590),(('PTRM input'!$K$151+'PTRM input'!$K$117)*$K$7)-SUM($K590:BB590),(('PTRM input'!$K$151+'PTRM input'!$K$117)*$K$7)/A9taxstdlife))</f>
        <v>n/a</v>
      </c>
      <c r="BD590" s="592" t="str">
        <f>IF(A9taxstdlife="n/a","n/a",IF(BD$3&gt;(A9taxstdlife+$E590),(('PTRM input'!$K$151+'PTRM input'!$K$117)*$K$7)-SUM($K590:BC590),(('PTRM input'!$K$151+'PTRM input'!$K$117)*$K$7)/A9taxstdlife))</f>
        <v>n/a</v>
      </c>
      <c r="BE590" s="592" t="str">
        <f>IF(A9taxstdlife="n/a","n/a",IF(BE$3&gt;(A9taxstdlife+$E590),(('PTRM input'!$K$151+'PTRM input'!$K$117)*$K$7)-SUM($K590:BD590),(('PTRM input'!$K$151+'PTRM input'!$K$117)*$K$7)/A9taxstdlife))</f>
        <v>n/a</v>
      </c>
      <c r="BF590" s="592" t="str">
        <f>IF(A9taxstdlife="n/a","n/a",IF(BF$3&gt;(A9taxstdlife+$E590),(('PTRM input'!$K$151+'PTRM input'!$K$117)*$K$7)-SUM($K590:BE590),(('PTRM input'!$K$151+'PTRM input'!$K$117)*$K$7)/A9taxstdlife))</f>
        <v>n/a</v>
      </c>
      <c r="BG590" s="592" t="str">
        <f>IF(A9taxstdlife="n/a","n/a",IF(BG$3&gt;(A9taxstdlife+$E590),(('PTRM input'!$K$151+'PTRM input'!$K$117)*$K$7)-SUM($K590:BF590),(('PTRM input'!$K$151+'PTRM input'!$K$117)*$K$7)/A9taxstdlife))</f>
        <v>n/a</v>
      </c>
      <c r="BH590" s="592" t="str">
        <f>IF(A9taxstdlife="n/a","n/a",IF(BH$3&gt;(A9taxstdlife+$E590),(('PTRM input'!$K$151+'PTRM input'!$K$117)*$K$7)-SUM($K590:BG590),(('PTRM input'!$K$151+'PTRM input'!$K$117)*$K$7)/A9taxstdlife))</f>
        <v>n/a</v>
      </c>
      <c r="BI590" s="592" t="str">
        <f>IF(A9taxstdlife="n/a","n/a",IF(BI$3&gt;(A9taxstdlife+$E590),(('PTRM input'!$K$151+'PTRM input'!$K$117)*$K$7)-SUM($K590:BH590),(('PTRM input'!$K$151+'PTRM input'!$K$117)*$K$7)/A9taxstdlife))</f>
        <v>n/a</v>
      </c>
      <c r="BJ590" s="592"/>
      <c r="BK590" s="237"/>
      <c r="BL590" s="237"/>
      <c r="BM590" s="237"/>
    </row>
    <row r="591" spans="1:65" s="4" customFormat="1" ht="12.75" customHeight="1" outlineLevel="2">
      <c r="A591" s="237"/>
      <c r="B591" s="237"/>
      <c r="C591" s="597"/>
      <c r="D591" s="930"/>
      <c r="E591" s="167">
        <v>6</v>
      </c>
      <c r="F591" s="34"/>
      <c r="G591" s="184"/>
      <c r="H591" s="186"/>
      <c r="I591" s="186"/>
      <c r="J591" s="186"/>
      <c r="K591" s="186"/>
      <c r="L591" s="185"/>
      <c r="M591" s="105" t="str">
        <f>IF(A9taxstdlife="n/a","n/a",IF(M$3&gt;(A9taxstdlife+$E591),(('PTRM input'!$L$151+'PTRM input'!$L$117)*$L$7)-SUM($L591:L591),(('PTRM input'!$L$151+'PTRM input'!$L$117)*$L$7)/A9taxstdlife))</f>
        <v>n/a</v>
      </c>
      <c r="N591" s="105" t="str">
        <f>IF(A9taxstdlife="n/a","n/a",IF(N$3&gt;(A9taxstdlife+$E591),(('PTRM input'!$L$151+'PTRM input'!$L$117)*$L$7)-SUM($L591:M591),(('PTRM input'!$L$151+'PTRM input'!$L$117)*$L$7)/A9taxstdlife))</f>
        <v>n/a</v>
      </c>
      <c r="O591" s="105" t="str">
        <f>IF(A9taxstdlife="n/a","n/a",IF(O$3&gt;(A9taxstdlife+$E591),(('PTRM input'!$L$151+'PTRM input'!$L$117)*$L$7)-SUM($L591:N591),(('PTRM input'!$L$151+'PTRM input'!$L$117)*$L$7)/A9taxstdlife))</f>
        <v>n/a</v>
      </c>
      <c r="P591" s="105" t="str">
        <f>IF(A9taxstdlife="n/a","n/a",IF(P$3&gt;(A9taxstdlife+$E591),(('PTRM input'!$L$151+'PTRM input'!$L$117)*$L$7)-SUM($L591:O591),(('PTRM input'!$L$151+'PTRM input'!$L$117)*$L$7)/A9taxstdlife))</f>
        <v>n/a</v>
      </c>
      <c r="Q591" s="592" t="str">
        <f>IF(A9taxstdlife="n/a","n/a",IF(Q$3&gt;(A9taxstdlife+$E591),(('PTRM input'!$L$151+'PTRM input'!$L$117)*$L$7)-SUM($L591:P591),(('PTRM input'!$L$151+'PTRM input'!$L$117)*$L$7)/A9taxstdlife))</f>
        <v>n/a</v>
      </c>
      <c r="R591" s="592" t="str">
        <f>IF(A9taxstdlife="n/a","n/a",IF(R$3&gt;(A9taxstdlife+$E591),(('PTRM input'!$L$151+'PTRM input'!$L$117)*$L$7)-SUM($L591:Q591),(('PTRM input'!$L$151+'PTRM input'!$L$117)*$L$7)/A9taxstdlife))</f>
        <v>n/a</v>
      </c>
      <c r="S591" s="592" t="str">
        <f>IF(A9taxstdlife="n/a","n/a",IF(S$3&gt;(A9taxstdlife+$E591),(('PTRM input'!$L$151+'PTRM input'!$L$117)*$L$7)-SUM($L591:R591),(('PTRM input'!$L$151+'PTRM input'!$L$117)*$L$7)/A9taxstdlife))</f>
        <v>n/a</v>
      </c>
      <c r="T591" s="592" t="str">
        <f>IF(A9taxstdlife="n/a","n/a",IF(T$3&gt;(A9taxstdlife+$E591),(('PTRM input'!$L$151+'PTRM input'!$L$117)*$L$7)-SUM($L591:S591),(('PTRM input'!$L$151+'PTRM input'!$L$117)*$L$7)/A9taxstdlife))</f>
        <v>n/a</v>
      </c>
      <c r="U591" s="592" t="str">
        <f>IF(A9taxstdlife="n/a","n/a",IF(U$3&gt;(A9taxstdlife+$E591),(('PTRM input'!$L$151+'PTRM input'!$L$117)*$L$7)-SUM($L591:T591),(('PTRM input'!$L$151+'PTRM input'!$L$117)*$L$7)/A9taxstdlife))</f>
        <v>n/a</v>
      </c>
      <c r="V591" s="592" t="str">
        <f>IF(A9taxstdlife="n/a","n/a",IF(V$3&gt;(A9taxstdlife+$E591),(('PTRM input'!$L$151+'PTRM input'!$L$117)*$L$7)-SUM($L591:U591),(('PTRM input'!$L$151+'PTRM input'!$L$117)*$L$7)/A9taxstdlife))</f>
        <v>n/a</v>
      </c>
      <c r="W591" s="592" t="str">
        <f>IF(A9taxstdlife="n/a","n/a",IF(W$3&gt;(A9taxstdlife+$E591),(('PTRM input'!$L$151+'PTRM input'!$L$117)*$L$7)-SUM($L591:V591),(('PTRM input'!$L$151+'PTRM input'!$L$117)*$L$7)/A9taxstdlife))</f>
        <v>n/a</v>
      </c>
      <c r="X591" s="592" t="str">
        <f>IF(A9taxstdlife="n/a","n/a",IF(X$3&gt;(A9taxstdlife+$E591),(('PTRM input'!$L$151+'PTRM input'!$L$117)*$L$7)-SUM($L591:W591),(('PTRM input'!$L$151+'PTRM input'!$L$117)*$L$7)/A9taxstdlife))</f>
        <v>n/a</v>
      </c>
      <c r="Y591" s="592" t="str">
        <f>IF(A9taxstdlife="n/a","n/a",IF(Y$3&gt;(A9taxstdlife+$E591),(('PTRM input'!$L$151+'PTRM input'!$L$117)*$L$7)-SUM($L591:X591),(('PTRM input'!$L$151+'PTRM input'!$L$117)*$L$7)/A9taxstdlife))</f>
        <v>n/a</v>
      </c>
      <c r="Z591" s="592" t="str">
        <f>IF(A9taxstdlife="n/a","n/a",IF(Z$3&gt;(A9taxstdlife+$E591),(('PTRM input'!$L$151+'PTRM input'!$L$117)*$L$7)-SUM($L591:Y591),(('PTRM input'!$L$151+'PTRM input'!$L$117)*$L$7)/A9taxstdlife))</f>
        <v>n/a</v>
      </c>
      <c r="AA591" s="592" t="str">
        <f>IF(A9taxstdlife="n/a","n/a",IF(AA$3&gt;(A9taxstdlife+$E591),(('PTRM input'!$L$151+'PTRM input'!$L$117)*$L$7)-SUM($L591:Z591),(('PTRM input'!$L$151+'PTRM input'!$L$117)*$L$7)/A9taxstdlife))</f>
        <v>n/a</v>
      </c>
      <c r="AB591" s="592" t="str">
        <f>IF(A9taxstdlife="n/a","n/a",IF(AB$3&gt;(A9taxstdlife+$E591),(('PTRM input'!$L$151+'PTRM input'!$L$117)*$L$7)-SUM($L591:AA591),(('PTRM input'!$L$151+'PTRM input'!$L$117)*$L$7)/A9taxstdlife))</f>
        <v>n/a</v>
      </c>
      <c r="AC591" s="592" t="str">
        <f>IF(A9taxstdlife="n/a","n/a",IF(AC$3&gt;(A9taxstdlife+$E591),(('PTRM input'!$L$151+'PTRM input'!$L$117)*$L$7)-SUM($L591:AB591),(('PTRM input'!$L$151+'PTRM input'!$L$117)*$L$7)/A9taxstdlife))</f>
        <v>n/a</v>
      </c>
      <c r="AD591" s="592" t="str">
        <f>IF(A9taxstdlife="n/a","n/a",IF(AD$3&gt;(A9taxstdlife+$E591),(('PTRM input'!$L$151+'PTRM input'!$L$117)*$L$7)-SUM($L591:AC591),(('PTRM input'!$L$151+'PTRM input'!$L$117)*$L$7)/A9taxstdlife))</f>
        <v>n/a</v>
      </c>
      <c r="AE591" s="592" t="str">
        <f>IF(A9taxstdlife="n/a","n/a",IF(AE$3&gt;(A9taxstdlife+$E591),(('PTRM input'!$L$151+'PTRM input'!$L$117)*$L$7)-SUM($L591:AD591),(('PTRM input'!$L$151+'PTRM input'!$L$117)*$L$7)/A9taxstdlife))</f>
        <v>n/a</v>
      </c>
      <c r="AF591" s="592" t="str">
        <f>IF(A9taxstdlife="n/a","n/a",IF(AF$3&gt;(A9taxstdlife+$E591),(('PTRM input'!$L$151+'PTRM input'!$L$117)*$L$7)-SUM($L591:AE591),(('PTRM input'!$L$151+'PTRM input'!$L$117)*$L$7)/A9taxstdlife))</f>
        <v>n/a</v>
      </c>
      <c r="AG591" s="592" t="str">
        <f>IF(A9taxstdlife="n/a","n/a",IF(AG$3&gt;(A9taxstdlife+$E591),(('PTRM input'!$L$151+'PTRM input'!$L$117)*$L$7)-SUM($L591:AF591),(('PTRM input'!$L$151+'PTRM input'!$L$117)*$L$7)/A9taxstdlife))</f>
        <v>n/a</v>
      </c>
      <c r="AH591" s="592" t="str">
        <f>IF(A9taxstdlife="n/a","n/a",IF(AH$3&gt;(A9taxstdlife+$E591),(('PTRM input'!$L$151+'PTRM input'!$L$117)*$L$7)-SUM($L591:AG591),(('PTRM input'!$L$151+'PTRM input'!$L$117)*$L$7)/A9taxstdlife))</f>
        <v>n/a</v>
      </c>
      <c r="AI591" s="592" t="str">
        <f>IF(A9taxstdlife="n/a","n/a",IF(AI$3&gt;(A9taxstdlife+$E591),(('PTRM input'!$L$151+'PTRM input'!$L$117)*$L$7)-SUM($L591:AH591),(('PTRM input'!$L$151+'PTRM input'!$L$117)*$L$7)/A9taxstdlife))</f>
        <v>n/a</v>
      </c>
      <c r="AJ591" s="592" t="str">
        <f>IF(A9taxstdlife="n/a","n/a",IF(AJ$3&gt;(A9taxstdlife+$E591),(('PTRM input'!$L$151+'PTRM input'!$L$117)*$L$7)-SUM($L591:AI591),(('PTRM input'!$L$151+'PTRM input'!$L$117)*$L$7)/A9taxstdlife))</f>
        <v>n/a</v>
      </c>
      <c r="AK591" s="592" t="str">
        <f>IF(A9taxstdlife="n/a","n/a",IF(AK$3&gt;(A9taxstdlife+$E591),(('PTRM input'!$L$151+'PTRM input'!$L$117)*$L$7)-SUM($L591:AJ591),(('PTRM input'!$L$151+'PTRM input'!$L$117)*$L$7)/A9taxstdlife))</f>
        <v>n/a</v>
      </c>
      <c r="AL591" s="592" t="str">
        <f>IF(A9taxstdlife="n/a","n/a",IF(AL$3&gt;(A9taxstdlife+$E591),(('PTRM input'!$L$151+'PTRM input'!$L$117)*$L$7)-SUM($L591:AK591),(('PTRM input'!$L$151+'PTRM input'!$L$117)*$L$7)/A9taxstdlife))</f>
        <v>n/a</v>
      </c>
      <c r="AM591" s="592" t="str">
        <f>IF(A9taxstdlife="n/a","n/a",IF(AM$3&gt;(A9taxstdlife+$E591),(('PTRM input'!$L$151+'PTRM input'!$L$117)*$L$7)-SUM($L591:AL591),(('PTRM input'!$L$151+'PTRM input'!$L$117)*$L$7)/A9taxstdlife))</f>
        <v>n/a</v>
      </c>
      <c r="AN591" s="592" t="str">
        <f>IF(A9taxstdlife="n/a","n/a",IF(AN$3&gt;(A9taxstdlife+$E591),(('PTRM input'!$L$151+'PTRM input'!$L$117)*$L$7)-SUM($L591:AM591),(('PTRM input'!$L$151+'PTRM input'!$L$117)*$L$7)/A9taxstdlife))</f>
        <v>n/a</v>
      </c>
      <c r="AO591" s="592" t="str">
        <f>IF(A9taxstdlife="n/a","n/a",IF(AO$3&gt;(A9taxstdlife+$E591),(('PTRM input'!$L$151+'PTRM input'!$L$117)*$L$7)-SUM($L591:AN591),(('PTRM input'!$L$151+'PTRM input'!$L$117)*$L$7)/A9taxstdlife))</f>
        <v>n/a</v>
      </c>
      <c r="AP591" s="592" t="str">
        <f>IF(A9taxstdlife="n/a","n/a",IF(AP$3&gt;(A9taxstdlife+$E591),(('PTRM input'!$L$151+'PTRM input'!$L$117)*$L$7)-SUM($L591:AO591),(('PTRM input'!$L$151+'PTRM input'!$L$117)*$L$7)/A9taxstdlife))</f>
        <v>n/a</v>
      </c>
      <c r="AQ591" s="592" t="str">
        <f>IF(A9taxstdlife="n/a","n/a",IF(AQ$3&gt;(A9taxstdlife+$E591),(('PTRM input'!$L$151+'PTRM input'!$L$117)*$L$7)-SUM($L591:AP591),(('PTRM input'!$L$151+'PTRM input'!$L$117)*$L$7)/A9taxstdlife))</f>
        <v>n/a</v>
      </c>
      <c r="AR591" s="592" t="str">
        <f>IF(A9taxstdlife="n/a","n/a",IF(AR$3&gt;(A9taxstdlife+$E591),(('PTRM input'!$L$151+'PTRM input'!$L$117)*$L$7)-SUM($L591:AQ591),(('PTRM input'!$L$151+'PTRM input'!$L$117)*$L$7)/A9taxstdlife))</f>
        <v>n/a</v>
      </c>
      <c r="AS591" s="592" t="str">
        <f>IF(A9taxstdlife="n/a","n/a",IF(AS$3&gt;(A9taxstdlife+$E591),(('PTRM input'!$L$151+'PTRM input'!$L$117)*$L$7)-SUM($L591:AR591),(('PTRM input'!$L$151+'PTRM input'!$L$117)*$L$7)/A9taxstdlife))</f>
        <v>n/a</v>
      </c>
      <c r="AT591" s="592" t="str">
        <f>IF(A9taxstdlife="n/a","n/a",IF(AT$3&gt;(A9taxstdlife+$E591),(('PTRM input'!$L$151+'PTRM input'!$L$117)*$L$7)-SUM($L591:AS591),(('PTRM input'!$L$151+'PTRM input'!$L$117)*$L$7)/A9taxstdlife))</f>
        <v>n/a</v>
      </c>
      <c r="AU591" s="592" t="str">
        <f>IF(A9taxstdlife="n/a","n/a",IF(AU$3&gt;(A9taxstdlife+$E591),(('PTRM input'!$L$151+'PTRM input'!$L$117)*$L$7)-SUM($L591:AT591),(('PTRM input'!$L$151+'PTRM input'!$L$117)*$L$7)/A9taxstdlife))</f>
        <v>n/a</v>
      </c>
      <c r="AV591" s="592" t="str">
        <f>IF(A9taxstdlife="n/a","n/a",IF(AV$3&gt;(A9taxstdlife+$E591),(('PTRM input'!$L$151+'PTRM input'!$L$117)*$L$7)-SUM($L591:AU591),(('PTRM input'!$L$151+'PTRM input'!$L$117)*$L$7)/A9taxstdlife))</f>
        <v>n/a</v>
      </c>
      <c r="AW591" s="592" t="str">
        <f>IF(A9taxstdlife="n/a","n/a",IF(AW$3&gt;(A9taxstdlife+$E591),(('PTRM input'!$L$151+'PTRM input'!$L$117)*$L$7)-SUM($L591:AV591),(('PTRM input'!$L$151+'PTRM input'!$L$117)*$L$7)/A9taxstdlife))</f>
        <v>n/a</v>
      </c>
      <c r="AX591" s="592" t="str">
        <f>IF(A9taxstdlife="n/a","n/a",IF(AX$3&gt;(A9taxstdlife+$E591),(('PTRM input'!$L$151+'PTRM input'!$L$117)*$L$7)-SUM($L591:AW591),(('PTRM input'!$L$151+'PTRM input'!$L$117)*$L$7)/A9taxstdlife))</f>
        <v>n/a</v>
      </c>
      <c r="AY591" s="592" t="str">
        <f>IF(A9taxstdlife="n/a","n/a",IF(AY$3&gt;(A9taxstdlife+$E591),(('PTRM input'!$L$151+'PTRM input'!$L$117)*$L$7)-SUM($L591:AX591),(('PTRM input'!$L$151+'PTRM input'!$L$117)*$L$7)/A9taxstdlife))</f>
        <v>n/a</v>
      </c>
      <c r="AZ591" s="592" t="str">
        <f>IF(A9taxstdlife="n/a","n/a",IF(AZ$3&gt;(A9taxstdlife+$E591),(('PTRM input'!$L$151+'PTRM input'!$L$117)*$L$7)-SUM($L591:AY591),(('PTRM input'!$L$151+'PTRM input'!$L$117)*$L$7)/A9taxstdlife))</f>
        <v>n/a</v>
      </c>
      <c r="BA591" s="592" t="str">
        <f>IF(A9taxstdlife="n/a","n/a",IF(BA$3&gt;(A9taxstdlife+$E591),(('PTRM input'!$L$151+'PTRM input'!$L$117)*$L$7)-SUM($L591:AZ591),(('PTRM input'!$L$151+'PTRM input'!$L$117)*$L$7)/A9taxstdlife))</f>
        <v>n/a</v>
      </c>
      <c r="BB591" s="592" t="str">
        <f>IF(A9taxstdlife="n/a","n/a",IF(BB$3&gt;(A9taxstdlife+$E591),(('PTRM input'!$L$151+'PTRM input'!$L$117)*$L$7)-SUM($L591:BA591),(('PTRM input'!$L$151+'PTRM input'!$L$117)*$L$7)/A9taxstdlife))</f>
        <v>n/a</v>
      </c>
      <c r="BC591" s="592" t="str">
        <f>IF(A9taxstdlife="n/a","n/a",IF(BC$3&gt;(A9taxstdlife+$E591),(('PTRM input'!$L$151+'PTRM input'!$L$117)*$L$7)-SUM($L591:BB591),(('PTRM input'!$L$151+'PTRM input'!$L$117)*$L$7)/A9taxstdlife))</f>
        <v>n/a</v>
      </c>
      <c r="BD591" s="592" t="str">
        <f>IF(A9taxstdlife="n/a","n/a",IF(BD$3&gt;(A9taxstdlife+$E591),(('PTRM input'!$L$151+'PTRM input'!$L$117)*$L$7)-SUM($L591:BC591),(('PTRM input'!$L$151+'PTRM input'!$L$117)*$L$7)/A9taxstdlife))</f>
        <v>n/a</v>
      </c>
      <c r="BE591" s="592" t="str">
        <f>IF(A9taxstdlife="n/a","n/a",IF(BE$3&gt;(A9taxstdlife+$E591),(('PTRM input'!$L$151+'PTRM input'!$L$117)*$L$7)-SUM($L591:BD591),(('PTRM input'!$L$151+'PTRM input'!$L$117)*$L$7)/A9taxstdlife))</f>
        <v>n/a</v>
      </c>
      <c r="BF591" s="592" t="str">
        <f>IF(A9taxstdlife="n/a","n/a",IF(BF$3&gt;(A9taxstdlife+$E591),(('PTRM input'!$L$151+'PTRM input'!$L$117)*$L$7)-SUM($L591:BE591),(('PTRM input'!$L$151+'PTRM input'!$L$117)*$L$7)/A9taxstdlife))</f>
        <v>n/a</v>
      </c>
      <c r="BG591" s="592" t="str">
        <f>IF(A9taxstdlife="n/a","n/a",IF(BG$3&gt;(A9taxstdlife+$E591),(('PTRM input'!$L$151+'PTRM input'!$L$117)*$L$7)-SUM($L591:BF591),(('PTRM input'!$L$151+'PTRM input'!$L$117)*$L$7)/A9taxstdlife))</f>
        <v>n/a</v>
      </c>
      <c r="BH591" s="592" t="str">
        <f>IF(A9taxstdlife="n/a","n/a",IF(BH$3&gt;(A9taxstdlife+$E591),(('PTRM input'!$L$151+'PTRM input'!$L$117)*$L$7)-SUM($L591:BG591),(('PTRM input'!$L$151+'PTRM input'!$L$117)*$L$7)/A9taxstdlife))</f>
        <v>n/a</v>
      </c>
      <c r="BI591" s="592" t="str">
        <f>IF(A9taxstdlife="n/a","n/a",IF(BI$3&gt;(A9taxstdlife+$E591),(('PTRM input'!$L$151+'PTRM input'!$L$117)*$L$7)-SUM($L591:BH591),(('PTRM input'!$L$151+'PTRM input'!$L$117)*$L$7)/A9taxstdlife))</f>
        <v>n/a</v>
      </c>
      <c r="BJ591" s="237"/>
      <c r="BK591" s="237"/>
      <c r="BL591" s="237"/>
      <c r="BM591" s="237"/>
    </row>
    <row r="592" spans="1:65" s="4" customFormat="1" ht="12.75" customHeight="1" outlineLevel="2">
      <c r="A592" s="237"/>
      <c r="B592" s="237"/>
      <c r="C592" s="597"/>
      <c r="D592" s="930"/>
      <c r="E592" s="167">
        <v>7</v>
      </c>
      <c r="F592" s="34"/>
      <c r="G592" s="184"/>
      <c r="H592" s="186"/>
      <c r="I592" s="186"/>
      <c r="J592" s="186"/>
      <c r="K592" s="186"/>
      <c r="L592" s="186"/>
      <c r="M592" s="185"/>
      <c r="N592" s="105" t="str">
        <f>IF(A9taxstdlife="n/a","n/a",IF(N$3&gt;(A9taxstdlife+$E592),(('PTRM input'!$M$151+'PTRM input'!$M$117)*$M$7)-SUM($M592:M592),(('PTRM input'!$M$151+'PTRM input'!$M$117)*$M$7)/A9taxstdlife))</f>
        <v>n/a</v>
      </c>
      <c r="O592" s="105" t="str">
        <f>IF(A9taxstdlife="n/a","n/a",IF(O$3&gt;(A9taxstdlife+$E592),(('PTRM input'!$M$151+'PTRM input'!$M$117)*$M$7)-SUM($M592:N592),(('PTRM input'!$M$151+'PTRM input'!$M$117)*$M$7)/A9taxstdlife))</f>
        <v>n/a</v>
      </c>
      <c r="P592" s="105" t="str">
        <f>IF(A9taxstdlife="n/a","n/a",IF(P$3&gt;(A9taxstdlife+$E592),(('PTRM input'!$M$151+'PTRM input'!$M$117)*$M$7)-SUM($M592:O592),(('PTRM input'!$M$151+'PTRM input'!$M$117)*$M$7)/A9taxstdlife))</f>
        <v>n/a</v>
      </c>
      <c r="Q592" s="592" t="str">
        <f>IF(A9taxstdlife="n/a","n/a",IF(Q$3&gt;(A9taxstdlife+$E592),(('PTRM input'!$M$151+'PTRM input'!$M$117)*$M$7)-SUM($M592:P592),(('PTRM input'!$M$151+'PTRM input'!$M$117)*$M$7)/A9taxstdlife))</f>
        <v>n/a</v>
      </c>
      <c r="R592" s="592" t="str">
        <f>IF(A9taxstdlife="n/a","n/a",IF(R$3&gt;(A9taxstdlife+$E592),(('PTRM input'!$M$151+'PTRM input'!$M$117)*$M$7)-SUM($M592:Q592),(('PTRM input'!$M$151+'PTRM input'!$M$117)*$M$7)/A9taxstdlife))</f>
        <v>n/a</v>
      </c>
      <c r="S592" s="592" t="str">
        <f>IF(A9taxstdlife="n/a","n/a",IF(S$3&gt;(A9taxstdlife+$E592),(('PTRM input'!$M$151+'PTRM input'!$M$117)*$M$7)-SUM($M592:R592),(('PTRM input'!$M$151+'PTRM input'!$M$117)*$M$7)/A9taxstdlife))</f>
        <v>n/a</v>
      </c>
      <c r="T592" s="592" t="str">
        <f>IF(A9taxstdlife="n/a","n/a",IF(T$3&gt;(A9taxstdlife+$E592),(('PTRM input'!$M$151+'PTRM input'!$M$117)*$M$7)-SUM($M592:S592),(('PTRM input'!$M$151+'PTRM input'!$M$117)*$M$7)/A9taxstdlife))</f>
        <v>n/a</v>
      </c>
      <c r="U592" s="592" t="str">
        <f>IF(A9taxstdlife="n/a","n/a",IF(U$3&gt;(A9taxstdlife+$E592),(('PTRM input'!$M$151+'PTRM input'!$M$117)*$M$7)-SUM($M592:T592),(('PTRM input'!$M$151+'PTRM input'!$M$117)*$M$7)/A9taxstdlife))</f>
        <v>n/a</v>
      </c>
      <c r="V592" s="592" t="str">
        <f>IF(A9taxstdlife="n/a","n/a",IF(V$3&gt;(A9taxstdlife+$E592),(('PTRM input'!$M$151+'PTRM input'!$M$117)*$M$7)-SUM($M592:U592),(('PTRM input'!$M$151+'PTRM input'!$M$117)*$M$7)/A9taxstdlife))</f>
        <v>n/a</v>
      </c>
      <c r="W592" s="592" t="str">
        <f>IF(A9taxstdlife="n/a","n/a",IF(W$3&gt;(A9taxstdlife+$E592),(('PTRM input'!$M$151+'PTRM input'!$M$117)*$M$7)-SUM($M592:V592),(('PTRM input'!$M$151+'PTRM input'!$M$117)*$M$7)/A9taxstdlife))</f>
        <v>n/a</v>
      </c>
      <c r="X592" s="592" t="str">
        <f>IF(A9taxstdlife="n/a","n/a",IF(X$3&gt;(A9taxstdlife+$E592),(('PTRM input'!$M$151+'PTRM input'!$M$117)*$M$7)-SUM($M592:W592),(('PTRM input'!$M$151+'PTRM input'!$M$117)*$M$7)/A9taxstdlife))</f>
        <v>n/a</v>
      </c>
      <c r="Y592" s="592" t="str">
        <f>IF(A9taxstdlife="n/a","n/a",IF(Y$3&gt;(A9taxstdlife+$E592),(('PTRM input'!$M$151+'PTRM input'!$M$117)*$M$7)-SUM($M592:X592),(('PTRM input'!$M$151+'PTRM input'!$M$117)*$M$7)/A9taxstdlife))</f>
        <v>n/a</v>
      </c>
      <c r="Z592" s="592" t="str">
        <f>IF(A9taxstdlife="n/a","n/a",IF(Z$3&gt;(A9taxstdlife+$E592),(('PTRM input'!$M$151+'PTRM input'!$M$117)*$M$7)-SUM($M592:Y592),(('PTRM input'!$M$151+'PTRM input'!$M$117)*$M$7)/A9taxstdlife))</f>
        <v>n/a</v>
      </c>
      <c r="AA592" s="592" t="str">
        <f>IF(A9taxstdlife="n/a","n/a",IF(AA$3&gt;(A9taxstdlife+$E592),(('PTRM input'!$M$151+'PTRM input'!$M$117)*$M$7)-SUM($M592:Z592),(('PTRM input'!$M$151+'PTRM input'!$M$117)*$M$7)/A9taxstdlife))</f>
        <v>n/a</v>
      </c>
      <c r="AB592" s="592" t="str">
        <f>IF(A9taxstdlife="n/a","n/a",IF(AB$3&gt;(A9taxstdlife+$E592),(('PTRM input'!$M$151+'PTRM input'!$M$117)*$M$7)-SUM($M592:AA592),(('PTRM input'!$M$151+'PTRM input'!$M$117)*$M$7)/A9taxstdlife))</f>
        <v>n/a</v>
      </c>
      <c r="AC592" s="592" t="str">
        <f>IF(A9taxstdlife="n/a","n/a",IF(AC$3&gt;(A9taxstdlife+$E592),(('PTRM input'!$M$151+'PTRM input'!$M$117)*$M$7)-SUM($M592:AB592),(('PTRM input'!$M$151+'PTRM input'!$M$117)*$M$7)/A9taxstdlife))</f>
        <v>n/a</v>
      </c>
      <c r="AD592" s="592" t="str">
        <f>IF(A9taxstdlife="n/a","n/a",IF(AD$3&gt;(A9taxstdlife+$E592),(('PTRM input'!$M$151+'PTRM input'!$M$117)*$M$7)-SUM($M592:AC592),(('PTRM input'!$M$151+'PTRM input'!$M$117)*$M$7)/A9taxstdlife))</f>
        <v>n/a</v>
      </c>
      <c r="AE592" s="592" t="str">
        <f>IF(A9taxstdlife="n/a","n/a",IF(AE$3&gt;(A9taxstdlife+$E592),(('PTRM input'!$M$151+'PTRM input'!$M$117)*$M$7)-SUM($M592:AD592),(('PTRM input'!$M$151+'PTRM input'!$M$117)*$M$7)/A9taxstdlife))</f>
        <v>n/a</v>
      </c>
      <c r="AF592" s="592" t="str">
        <f>IF(A9taxstdlife="n/a","n/a",IF(AF$3&gt;(A9taxstdlife+$E592),(('PTRM input'!$M$151+'PTRM input'!$M$117)*$M$7)-SUM($M592:AE592),(('PTRM input'!$M$151+'PTRM input'!$M$117)*$M$7)/A9taxstdlife))</f>
        <v>n/a</v>
      </c>
      <c r="AG592" s="592" t="str">
        <f>IF(A9taxstdlife="n/a","n/a",IF(AG$3&gt;(A9taxstdlife+$E592),(('PTRM input'!$M$151+'PTRM input'!$M$117)*$M$7)-SUM($M592:AF592),(('PTRM input'!$M$151+'PTRM input'!$M$117)*$M$7)/A9taxstdlife))</f>
        <v>n/a</v>
      </c>
      <c r="AH592" s="592" t="str">
        <f>IF(A9taxstdlife="n/a","n/a",IF(AH$3&gt;(A9taxstdlife+$E592),(('PTRM input'!$M$151+'PTRM input'!$M$117)*$M$7)-SUM($M592:AG592),(('PTRM input'!$M$151+'PTRM input'!$M$117)*$M$7)/A9taxstdlife))</f>
        <v>n/a</v>
      </c>
      <c r="AI592" s="592" t="str">
        <f>IF(A9taxstdlife="n/a","n/a",IF(AI$3&gt;(A9taxstdlife+$E592),(('PTRM input'!$M$151+'PTRM input'!$M$117)*$M$7)-SUM($M592:AH592),(('PTRM input'!$M$151+'PTRM input'!$M$117)*$M$7)/A9taxstdlife))</f>
        <v>n/a</v>
      </c>
      <c r="AJ592" s="592" t="str">
        <f>IF(A9taxstdlife="n/a","n/a",IF(AJ$3&gt;(A9taxstdlife+$E592),(('PTRM input'!$M$151+'PTRM input'!$M$117)*$M$7)-SUM($M592:AI592),(('PTRM input'!$M$151+'PTRM input'!$M$117)*$M$7)/A9taxstdlife))</f>
        <v>n/a</v>
      </c>
      <c r="AK592" s="592" t="str">
        <f>IF(A9taxstdlife="n/a","n/a",IF(AK$3&gt;(A9taxstdlife+$E592),(('PTRM input'!$M$151+'PTRM input'!$M$117)*$M$7)-SUM($M592:AJ592),(('PTRM input'!$M$151+'PTRM input'!$M$117)*$M$7)/A9taxstdlife))</f>
        <v>n/a</v>
      </c>
      <c r="AL592" s="592" t="str">
        <f>IF(A9taxstdlife="n/a","n/a",IF(AL$3&gt;(A9taxstdlife+$E592),(('PTRM input'!$M$151+'PTRM input'!$M$117)*$M$7)-SUM($M592:AK592),(('PTRM input'!$M$151+'PTRM input'!$M$117)*$M$7)/A9taxstdlife))</f>
        <v>n/a</v>
      </c>
      <c r="AM592" s="592" t="str">
        <f>IF(A9taxstdlife="n/a","n/a",IF(AM$3&gt;(A9taxstdlife+$E592),(('PTRM input'!$M$151+'PTRM input'!$M$117)*$M$7)-SUM($M592:AL592),(('PTRM input'!$M$151+'PTRM input'!$M$117)*$M$7)/A9taxstdlife))</f>
        <v>n/a</v>
      </c>
      <c r="AN592" s="592" t="str">
        <f>IF(A9taxstdlife="n/a","n/a",IF(AN$3&gt;(A9taxstdlife+$E592),(('PTRM input'!$M$151+'PTRM input'!$M$117)*$M$7)-SUM($M592:AM592),(('PTRM input'!$M$151+'PTRM input'!$M$117)*$M$7)/A9taxstdlife))</f>
        <v>n/a</v>
      </c>
      <c r="AO592" s="592" t="str">
        <f>IF(A9taxstdlife="n/a","n/a",IF(AO$3&gt;(A9taxstdlife+$E592),(('PTRM input'!$M$151+'PTRM input'!$M$117)*$M$7)-SUM($M592:AN592),(('PTRM input'!$M$151+'PTRM input'!$M$117)*$M$7)/A9taxstdlife))</f>
        <v>n/a</v>
      </c>
      <c r="AP592" s="592" t="str">
        <f>IF(A9taxstdlife="n/a","n/a",IF(AP$3&gt;(A9taxstdlife+$E592),(('PTRM input'!$M$151+'PTRM input'!$M$117)*$M$7)-SUM($M592:AO592),(('PTRM input'!$M$151+'PTRM input'!$M$117)*$M$7)/A9taxstdlife))</f>
        <v>n/a</v>
      </c>
      <c r="AQ592" s="592" t="str">
        <f>IF(A9taxstdlife="n/a","n/a",IF(AQ$3&gt;(A9taxstdlife+$E592),(('PTRM input'!$M$151+'PTRM input'!$M$117)*$M$7)-SUM($M592:AP592),(('PTRM input'!$M$151+'PTRM input'!$M$117)*$M$7)/A9taxstdlife))</f>
        <v>n/a</v>
      </c>
      <c r="AR592" s="592" t="str">
        <f>IF(A9taxstdlife="n/a","n/a",IF(AR$3&gt;(A9taxstdlife+$E592),(('PTRM input'!$M$151+'PTRM input'!$M$117)*$M$7)-SUM($M592:AQ592),(('PTRM input'!$M$151+'PTRM input'!$M$117)*$M$7)/A9taxstdlife))</f>
        <v>n/a</v>
      </c>
      <c r="AS592" s="592" t="str">
        <f>IF(A9taxstdlife="n/a","n/a",IF(AS$3&gt;(A9taxstdlife+$E592),(('PTRM input'!$M$151+'PTRM input'!$M$117)*$M$7)-SUM($M592:AR592),(('PTRM input'!$M$151+'PTRM input'!$M$117)*$M$7)/A9taxstdlife))</f>
        <v>n/a</v>
      </c>
      <c r="AT592" s="592" t="str">
        <f>IF(A9taxstdlife="n/a","n/a",IF(AT$3&gt;(A9taxstdlife+$E592),(('PTRM input'!$M$151+'PTRM input'!$M$117)*$M$7)-SUM($M592:AS592),(('PTRM input'!$M$151+'PTRM input'!$M$117)*$M$7)/A9taxstdlife))</f>
        <v>n/a</v>
      </c>
      <c r="AU592" s="592" t="str">
        <f>IF(A9taxstdlife="n/a","n/a",IF(AU$3&gt;(A9taxstdlife+$E592),(('PTRM input'!$M$151+'PTRM input'!$M$117)*$M$7)-SUM($M592:AT592),(('PTRM input'!$M$151+'PTRM input'!$M$117)*$M$7)/A9taxstdlife))</f>
        <v>n/a</v>
      </c>
      <c r="AV592" s="592" t="str">
        <f>IF(A9taxstdlife="n/a","n/a",IF(AV$3&gt;(A9taxstdlife+$E592),(('PTRM input'!$M$151+'PTRM input'!$M$117)*$M$7)-SUM($M592:AU592),(('PTRM input'!$M$151+'PTRM input'!$M$117)*$M$7)/A9taxstdlife))</f>
        <v>n/a</v>
      </c>
      <c r="AW592" s="592" t="str">
        <f>IF(A9taxstdlife="n/a","n/a",IF(AW$3&gt;(A9taxstdlife+$E592),(('PTRM input'!$M$151+'PTRM input'!$M$117)*$M$7)-SUM($M592:AV592),(('PTRM input'!$M$151+'PTRM input'!$M$117)*$M$7)/A9taxstdlife))</f>
        <v>n/a</v>
      </c>
      <c r="AX592" s="592" t="str">
        <f>IF(A9taxstdlife="n/a","n/a",IF(AX$3&gt;(A9taxstdlife+$E592),(('PTRM input'!$M$151+'PTRM input'!$M$117)*$M$7)-SUM($M592:AW592),(('PTRM input'!$M$151+'PTRM input'!$M$117)*$M$7)/A9taxstdlife))</f>
        <v>n/a</v>
      </c>
      <c r="AY592" s="592" t="str">
        <f>IF(A9taxstdlife="n/a","n/a",IF(AY$3&gt;(A9taxstdlife+$E592),(('PTRM input'!$M$151+'PTRM input'!$M$117)*$M$7)-SUM($M592:AX592),(('PTRM input'!$M$151+'PTRM input'!$M$117)*$M$7)/A9taxstdlife))</f>
        <v>n/a</v>
      </c>
      <c r="AZ592" s="592" t="str">
        <f>IF(A9taxstdlife="n/a","n/a",IF(AZ$3&gt;(A9taxstdlife+$E592),(('PTRM input'!$M$151+'PTRM input'!$M$117)*$M$7)-SUM($M592:AY592),(('PTRM input'!$M$151+'PTRM input'!$M$117)*$M$7)/A9taxstdlife))</f>
        <v>n/a</v>
      </c>
      <c r="BA592" s="592" t="str">
        <f>IF(A9taxstdlife="n/a","n/a",IF(BA$3&gt;(A9taxstdlife+$E592),(('PTRM input'!$M$151+'PTRM input'!$M$117)*$M$7)-SUM($M592:AZ592),(('PTRM input'!$M$151+'PTRM input'!$M$117)*$M$7)/A9taxstdlife))</f>
        <v>n/a</v>
      </c>
      <c r="BB592" s="592" t="str">
        <f>IF(A9taxstdlife="n/a","n/a",IF(BB$3&gt;(A9taxstdlife+$E592),(('PTRM input'!$M$151+'PTRM input'!$M$117)*$M$7)-SUM($M592:BA592),(('PTRM input'!$M$151+'PTRM input'!$M$117)*$M$7)/A9taxstdlife))</f>
        <v>n/a</v>
      </c>
      <c r="BC592" s="592" t="str">
        <f>IF(A9taxstdlife="n/a","n/a",IF(BC$3&gt;(A9taxstdlife+$E592),(('PTRM input'!$M$151+'PTRM input'!$M$117)*$M$7)-SUM($M592:BB592),(('PTRM input'!$M$151+'PTRM input'!$M$117)*$M$7)/A9taxstdlife))</f>
        <v>n/a</v>
      </c>
      <c r="BD592" s="592" t="str">
        <f>IF(A9taxstdlife="n/a","n/a",IF(BD$3&gt;(A9taxstdlife+$E592),(('PTRM input'!$M$151+'PTRM input'!$M$117)*$M$7)-SUM($M592:BC592),(('PTRM input'!$M$151+'PTRM input'!$M$117)*$M$7)/A9taxstdlife))</f>
        <v>n/a</v>
      </c>
      <c r="BE592" s="592" t="str">
        <f>IF(A9taxstdlife="n/a","n/a",IF(BE$3&gt;(A9taxstdlife+$E592),(('PTRM input'!$M$151+'PTRM input'!$M$117)*$M$7)-SUM($M592:BD592),(('PTRM input'!$M$151+'PTRM input'!$M$117)*$M$7)/A9taxstdlife))</f>
        <v>n/a</v>
      </c>
      <c r="BF592" s="592" t="str">
        <f>IF(A9taxstdlife="n/a","n/a",IF(BF$3&gt;(A9taxstdlife+$E592),(('PTRM input'!$M$151+'PTRM input'!$M$117)*$M$7)-SUM($M592:BE592),(('PTRM input'!$M$151+'PTRM input'!$M$117)*$M$7)/A9taxstdlife))</f>
        <v>n/a</v>
      </c>
      <c r="BG592" s="592" t="str">
        <f>IF(A9taxstdlife="n/a","n/a",IF(BG$3&gt;(A9taxstdlife+$E592),(('PTRM input'!$M$151+'PTRM input'!$M$117)*$M$7)-SUM($M592:BF592),(('PTRM input'!$M$151+'PTRM input'!$M$117)*$M$7)/A9taxstdlife))</f>
        <v>n/a</v>
      </c>
      <c r="BH592" s="592" t="str">
        <f>IF(A9taxstdlife="n/a","n/a",IF(BH$3&gt;(A9taxstdlife+$E592),(('PTRM input'!$M$151+'PTRM input'!$M$117)*$M$7)-SUM($M592:BG592),(('PTRM input'!$M$151+'PTRM input'!$M$117)*$M$7)/A9taxstdlife))</f>
        <v>n/a</v>
      </c>
      <c r="BI592" s="592" t="str">
        <f>IF(A9taxstdlife="n/a","n/a",IF(BI$3&gt;(A9taxstdlife+$E592),(('PTRM input'!$M$151+'PTRM input'!$M$117)*$M$7)-SUM($M592:BH592),(('PTRM input'!$M$151+'PTRM input'!$M$117)*$M$7)/A9taxstdlife))</f>
        <v>n/a</v>
      </c>
      <c r="BJ592" s="237"/>
      <c r="BK592" s="237"/>
      <c r="BL592" s="237"/>
      <c r="BM592" s="237"/>
    </row>
    <row r="593" spans="1:65" s="4" customFormat="1" ht="12.75" customHeight="1" outlineLevel="2">
      <c r="A593" s="237"/>
      <c r="B593" s="237"/>
      <c r="C593" s="597"/>
      <c r="D593" s="930"/>
      <c r="E593" s="167">
        <v>8</v>
      </c>
      <c r="F593" s="34"/>
      <c r="G593" s="184"/>
      <c r="H593" s="186"/>
      <c r="I593" s="186"/>
      <c r="J593" s="186"/>
      <c r="K593" s="186"/>
      <c r="L593" s="186"/>
      <c r="M593" s="186"/>
      <c r="N593" s="185"/>
      <c r="O593" s="105" t="str">
        <f>IF(A9taxstdlife="n/a","n/a",IF(O$3&gt;(A9taxstdlife+$E593),(('PTRM input'!$N$151+'PTRM input'!$N$117)*$N$7)-SUM($N593:N593),(('PTRM input'!$N$151+'PTRM input'!$N$117)*$N$7)/A9taxstdlife))</f>
        <v>n/a</v>
      </c>
      <c r="P593" s="105" t="str">
        <f>IF(A9taxstdlife="n/a","n/a",IF(P$3&gt;(A9taxstdlife+$E593),(('PTRM input'!$N$151+'PTRM input'!$N$117)*$N$7)-SUM($N593:O593),(('PTRM input'!$N$151+'PTRM input'!$N$117)*$N$7)/A9taxstdlife))</f>
        <v>n/a</v>
      </c>
      <c r="Q593" s="592" t="str">
        <f>IF(A9taxstdlife="n/a","n/a",IF(Q$3&gt;(A9taxstdlife+$E593),(('PTRM input'!$N$151+'PTRM input'!$N$117)*$N$7)-SUM($N593:P593),(('PTRM input'!$N$151+'PTRM input'!$N$117)*$N$7)/A9taxstdlife))</f>
        <v>n/a</v>
      </c>
      <c r="R593" s="592" t="str">
        <f>IF(A9taxstdlife="n/a","n/a",IF(R$3&gt;(A9taxstdlife+$E593),(('PTRM input'!$N$151+'PTRM input'!$N$117)*$N$7)-SUM($N593:Q593),(('PTRM input'!$N$151+'PTRM input'!$N$117)*$N$7)/A9taxstdlife))</f>
        <v>n/a</v>
      </c>
      <c r="S593" s="592" t="str">
        <f>IF(A9taxstdlife="n/a","n/a",IF(S$3&gt;(A9taxstdlife+$E593),(('PTRM input'!$N$151+'PTRM input'!$N$117)*$N$7)-SUM($N593:R593),(('PTRM input'!$N$151+'PTRM input'!$N$117)*$N$7)/A9taxstdlife))</f>
        <v>n/a</v>
      </c>
      <c r="T593" s="592" t="str">
        <f>IF(A9taxstdlife="n/a","n/a",IF(T$3&gt;(A9taxstdlife+$E593),(('PTRM input'!$N$151+'PTRM input'!$N$117)*$N$7)-SUM($N593:S593),(('PTRM input'!$N$151+'PTRM input'!$N$117)*$N$7)/A9taxstdlife))</f>
        <v>n/a</v>
      </c>
      <c r="U593" s="592" t="str">
        <f>IF(A9taxstdlife="n/a","n/a",IF(U$3&gt;(A9taxstdlife+$E593),(('PTRM input'!$N$151+'PTRM input'!$N$117)*$N$7)-SUM($N593:T593),(('PTRM input'!$N$151+'PTRM input'!$N$117)*$N$7)/A9taxstdlife))</f>
        <v>n/a</v>
      </c>
      <c r="V593" s="592" t="str">
        <f>IF(A9taxstdlife="n/a","n/a",IF(V$3&gt;(A9taxstdlife+$E593),(('PTRM input'!$N$151+'PTRM input'!$N$117)*$N$7)-SUM($N593:U593),(('PTRM input'!$N$151+'PTRM input'!$N$117)*$N$7)/A9taxstdlife))</f>
        <v>n/a</v>
      </c>
      <c r="W593" s="592" t="str">
        <f>IF(A9taxstdlife="n/a","n/a",IF(W$3&gt;(A9taxstdlife+$E593),(('PTRM input'!$N$151+'PTRM input'!$N$117)*$N$7)-SUM($N593:V593),(('PTRM input'!$N$151+'PTRM input'!$N$117)*$N$7)/A9taxstdlife))</f>
        <v>n/a</v>
      </c>
      <c r="X593" s="592" t="str">
        <f>IF(A9taxstdlife="n/a","n/a",IF(X$3&gt;(A9taxstdlife+$E593),(('PTRM input'!$N$151+'PTRM input'!$N$117)*$N$7)-SUM($N593:W593),(('PTRM input'!$N$151+'PTRM input'!$N$117)*$N$7)/A9taxstdlife))</f>
        <v>n/a</v>
      </c>
      <c r="Y593" s="592" t="str">
        <f>IF(A9taxstdlife="n/a","n/a",IF(Y$3&gt;(A9taxstdlife+$E593),(('PTRM input'!$N$151+'PTRM input'!$N$117)*$N$7)-SUM($N593:X593),(('PTRM input'!$N$151+'PTRM input'!$N$117)*$N$7)/A9taxstdlife))</f>
        <v>n/a</v>
      </c>
      <c r="Z593" s="592" t="str">
        <f>IF(A9taxstdlife="n/a","n/a",IF(Z$3&gt;(A9taxstdlife+$E593),(('PTRM input'!$N$151+'PTRM input'!$N$117)*$N$7)-SUM($N593:Y593),(('PTRM input'!$N$151+'PTRM input'!$N$117)*$N$7)/A9taxstdlife))</f>
        <v>n/a</v>
      </c>
      <c r="AA593" s="592" t="str">
        <f>IF(A9taxstdlife="n/a","n/a",IF(AA$3&gt;(A9taxstdlife+$E593),(('PTRM input'!$N$151+'PTRM input'!$N$117)*$N$7)-SUM($N593:Z593),(('PTRM input'!$N$151+'PTRM input'!$N$117)*$N$7)/A9taxstdlife))</f>
        <v>n/a</v>
      </c>
      <c r="AB593" s="592" t="str">
        <f>IF(A9taxstdlife="n/a","n/a",IF(AB$3&gt;(A9taxstdlife+$E593),(('PTRM input'!$N$151+'PTRM input'!$N$117)*$N$7)-SUM($N593:AA593),(('PTRM input'!$N$151+'PTRM input'!$N$117)*$N$7)/A9taxstdlife))</f>
        <v>n/a</v>
      </c>
      <c r="AC593" s="592" t="str">
        <f>IF(A9taxstdlife="n/a","n/a",IF(AC$3&gt;(A9taxstdlife+$E593),(('PTRM input'!$N$151+'PTRM input'!$N$117)*$N$7)-SUM($N593:AB593),(('PTRM input'!$N$151+'PTRM input'!$N$117)*$N$7)/A9taxstdlife))</f>
        <v>n/a</v>
      </c>
      <c r="AD593" s="592" t="str">
        <f>IF(A9taxstdlife="n/a","n/a",IF(AD$3&gt;(A9taxstdlife+$E593),(('PTRM input'!$N$151+'PTRM input'!$N$117)*$N$7)-SUM($N593:AC593),(('PTRM input'!$N$151+'PTRM input'!$N$117)*$N$7)/A9taxstdlife))</f>
        <v>n/a</v>
      </c>
      <c r="AE593" s="592" t="str">
        <f>IF(A9taxstdlife="n/a","n/a",IF(AE$3&gt;(A9taxstdlife+$E593),(('PTRM input'!$N$151+'PTRM input'!$N$117)*$N$7)-SUM($N593:AD593),(('PTRM input'!$N$151+'PTRM input'!$N$117)*$N$7)/A9taxstdlife))</f>
        <v>n/a</v>
      </c>
      <c r="AF593" s="592" t="str">
        <f>IF(A9taxstdlife="n/a","n/a",IF(AF$3&gt;(A9taxstdlife+$E593),(('PTRM input'!$N$151+'PTRM input'!$N$117)*$N$7)-SUM($N593:AE593),(('PTRM input'!$N$151+'PTRM input'!$N$117)*$N$7)/A9taxstdlife))</f>
        <v>n/a</v>
      </c>
      <c r="AG593" s="592" t="str">
        <f>IF(A9taxstdlife="n/a","n/a",IF(AG$3&gt;(A9taxstdlife+$E593),(('PTRM input'!$N$151+'PTRM input'!$N$117)*$N$7)-SUM($N593:AF593),(('PTRM input'!$N$151+'PTRM input'!$N$117)*$N$7)/A9taxstdlife))</f>
        <v>n/a</v>
      </c>
      <c r="AH593" s="592" t="str">
        <f>IF(A9taxstdlife="n/a","n/a",IF(AH$3&gt;(A9taxstdlife+$E593),(('PTRM input'!$N$151+'PTRM input'!$N$117)*$N$7)-SUM($N593:AG593),(('PTRM input'!$N$151+'PTRM input'!$N$117)*$N$7)/A9taxstdlife))</f>
        <v>n/a</v>
      </c>
      <c r="AI593" s="592" t="str">
        <f>IF(A9taxstdlife="n/a","n/a",IF(AI$3&gt;(A9taxstdlife+$E593),(('PTRM input'!$N$151+'PTRM input'!$N$117)*$N$7)-SUM($N593:AH593),(('PTRM input'!$N$151+'PTRM input'!$N$117)*$N$7)/A9taxstdlife))</f>
        <v>n/a</v>
      </c>
      <c r="AJ593" s="592" t="str">
        <f>IF(A9taxstdlife="n/a","n/a",IF(AJ$3&gt;(A9taxstdlife+$E593),(('PTRM input'!$N$151+'PTRM input'!$N$117)*$N$7)-SUM($N593:AI593),(('PTRM input'!$N$151+'PTRM input'!$N$117)*$N$7)/A9taxstdlife))</f>
        <v>n/a</v>
      </c>
      <c r="AK593" s="592" t="str">
        <f>IF(A9taxstdlife="n/a","n/a",IF(AK$3&gt;(A9taxstdlife+$E593),(('PTRM input'!$N$151+'PTRM input'!$N$117)*$N$7)-SUM($N593:AJ593),(('PTRM input'!$N$151+'PTRM input'!$N$117)*$N$7)/A9taxstdlife))</f>
        <v>n/a</v>
      </c>
      <c r="AL593" s="592" t="str">
        <f>IF(A9taxstdlife="n/a","n/a",IF(AL$3&gt;(A9taxstdlife+$E593),(('PTRM input'!$N$151+'PTRM input'!$N$117)*$N$7)-SUM($N593:AK593),(('PTRM input'!$N$151+'PTRM input'!$N$117)*$N$7)/A9taxstdlife))</f>
        <v>n/a</v>
      </c>
      <c r="AM593" s="592" t="str">
        <f>IF(A9taxstdlife="n/a","n/a",IF(AM$3&gt;(A9taxstdlife+$E593),(('PTRM input'!$N$151+'PTRM input'!$N$117)*$N$7)-SUM($N593:AL593),(('PTRM input'!$N$151+'PTRM input'!$N$117)*$N$7)/A9taxstdlife))</f>
        <v>n/a</v>
      </c>
      <c r="AN593" s="592" t="str">
        <f>IF(A9taxstdlife="n/a","n/a",IF(AN$3&gt;(A9taxstdlife+$E593),(('PTRM input'!$N$151+'PTRM input'!$N$117)*$N$7)-SUM($N593:AM593),(('PTRM input'!$N$151+'PTRM input'!$N$117)*$N$7)/A9taxstdlife))</f>
        <v>n/a</v>
      </c>
      <c r="AO593" s="592" t="str">
        <f>IF(A9taxstdlife="n/a","n/a",IF(AO$3&gt;(A9taxstdlife+$E593),(('PTRM input'!$N$151+'PTRM input'!$N$117)*$N$7)-SUM($N593:AN593),(('PTRM input'!$N$151+'PTRM input'!$N$117)*$N$7)/A9taxstdlife))</f>
        <v>n/a</v>
      </c>
      <c r="AP593" s="592" t="str">
        <f>IF(A9taxstdlife="n/a","n/a",IF(AP$3&gt;(A9taxstdlife+$E593),(('PTRM input'!$N$151+'PTRM input'!$N$117)*$N$7)-SUM($N593:AO593),(('PTRM input'!$N$151+'PTRM input'!$N$117)*$N$7)/A9taxstdlife))</f>
        <v>n/a</v>
      </c>
      <c r="AQ593" s="592" t="str">
        <f>IF(A9taxstdlife="n/a","n/a",IF(AQ$3&gt;(A9taxstdlife+$E593),(('PTRM input'!$N$151+'PTRM input'!$N$117)*$N$7)-SUM($N593:AP593),(('PTRM input'!$N$151+'PTRM input'!$N$117)*$N$7)/A9taxstdlife))</f>
        <v>n/a</v>
      </c>
      <c r="AR593" s="592" t="str">
        <f>IF(A9taxstdlife="n/a","n/a",IF(AR$3&gt;(A9taxstdlife+$E593),(('PTRM input'!$N$151+'PTRM input'!$N$117)*$N$7)-SUM($N593:AQ593),(('PTRM input'!$N$151+'PTRM input'!$N$117)*$N$7)/A9taxstdlife))</f>
        <v>n/a</v>
      </c>
      <c r="AS593" s="592" t="str">
        <f>IF(A9taxstdlife="n/a","n/a",IF(AS$3&gt;(A9taxstdlife+$E593),(('PTRM input'!$N$151+'PTRM input'!$N$117)*$N$7)-SUM($N593:AR593),(('PTRM input'!$N$151+'PTRM input'!$N$117)*$N$7)/A9taxstdlife))</f>
        <v>n/a</v>
      </c>
      <c r="AT593" s="592" t="str">
        <f>IF(A9taxstdlife="n/a","n/a",IF(AT$3&gt;(A9taxstdlife+$E593),(('PTRM input'!$N$151+'PTRM input'!$N$117)*$N$7)-SUM($N593:AS593),(('PTRM input'!$N$151+'PTRM input'!$N$117)*$N$7)/A9taxstdlife))</f>
        <v>n/a</v>
      </c>
      <c r="AU593" s="592" t="str">
        <f>IF(A9taxstdlife="n/a","n/a",IF(AU$3&gt;(A9taxstdlife+$E593),(('PTRM input'!$N$151+'PTRM input'!$N$117)*$N$7)-SUM($N593:AT593),(('PTRM input'!$N$151+'PTRM input'!$N$117)*$N$7)/A9taxstdlife))</f>
        <v>n/a</v>
      </c>
      <c r="AV593" s="592" t="str">
        <f>IF(A9taxstdlife="n/a","n/a",IF(AV$3&gt;(A9taxstdlife+$E593),(('PTRM input'!$N$151+'PTRM input'!$N$117)*$N$7)-SUM($N593:AU593),(('PTRM input'!$N$151+'PTRM input'!$N$117)*$N$7)/A9taxstdlife))</f>
        <v>n/a</v>
      </c>
      <c r="AW593" s="592" t="str">
        <f>IF(A9taxstdlife="n/a","n/a",IF(AW$3&gt;(A9taxstdlife+$E593),(('PTRM input'!$N$151+'PTRM input'!$N$117)*$N$7)-SUM($N593:AV593),(('PTRM input'!$N$151+'PTRM input'!$N$117)*$N$7)/A9taxstdlife))</f>
        <v>n/a</v>
      </c>
      <c r="AX593" s="592" t="str">
        <f>IF(A9taxstdlife="n/a","n/a",IF(AX$3&gt;(A9taxstdlife+$E593),(('PTRM input'!$N$151+'PTRM input'!$N$117)*$N$7)-SUM($N593:AW593),(('PTRM input'!$N$151+'PTRM input'!$N$117)*$N$7)/A9taxstdlife))</f>
        <v>n/a</v>
      </c>
      <c r="AY593" s="592" t="str">
        <f>IF(A9taxstdlife="n/a","n/a",IF(AY$3&gt;(A9taxstdlife+$E593),(('PTRM input'!$N$151+'PTRM input'!$N$117)*$N$7)-SUM($N593:AX593),(('PTRM input'!$N$151+'PTRM input'!$N$117)*$N$7)/A9taxstdlife))</f>
        <v>n/a</v>
      </c>
      <c r="AZ593" s="592" t="str">
        <f>IF(A9taxstdlife="n/a","n/a",IF(AZ$3&gt;(A9taxstdlife+$E593),(('PTRM input'!$N$151+'PTRM input'!$N$117)*$N$7)-SUM($N593:AY593),(('PTRM input'!$N$151+'PTRM input'!$N$117)*$N$7)/A9taxstdlife))</f>
        <v>n/a</v>
      </c>
      <c r="BA593" s="592" t="str">
        <f>IF(A9taxstdlife="n/a","n/a",IF(BA$3&gt;(A9taxstdlife+$E593),(('PTRM input'!$N$151+'PTRM input'!$N$117)*$N$7)-SUM($N593:AZ593),(('PTRM input'!$N$151+'PTRM input'!$N$117)*$N$7)/A9taxstdlife))</f>
        <v>n/a</v>
      </c>
      <c r="BB593" s="592" t="str">
        <f>IF(A9taxstdlife="n/a","n/a",IF(BB$3&gt;(A9taxstdlife+$E593),(('PTRM input'!$N$151+'PTRM input'!$N$117)*$N$7)-SUM($N593:BA593),(('PTRM input'!$N$151+'PTRM input'!$N$117)*$N$7)/A9taxstdlife))</f>
        <v>n/a</v>
      </c>
      <c r="BC593" s="592" t="str">
        <f>IF(A9taxstdlife="n/a","n/a",IF(BC$3&gt;(A9taxstdlife+$E593),(('PTRM input'!$N$151+'PTRM input'!$N$117)*$N$7)-SUM($N593:BB593),(('PTRM input'!$N$151+'PTRM input'!$N$117)*$N$7)/A9taxstdlife))</f>
        <v>n/a</v>
      </c>
      <c r="BD593" s="592" t="str">
        <f>IF(A9taxstdlife="n/a","n/a",IF(BD$3&gt;(A9taxstdlife+$E593),(('PTRM input'!$N$151+'PTRM input'!$N$117)*$N$7)-SUM($N593:BC593),(('PTRM input'!$N$151+'PTRM input'!$N$117)*$N$7)/A9taxstdlife))</f>
        <v>n/a</v>
      </c>
      <c r="BE593" s="592" t="str">
        <f>IF(A9taxstdlife="n/a","n/a",IF(BE$3&gt;(A9taxstdlife+$E593),(('PTRM input'!$N$151+'PTRM input'!$N$117)*$N$7)-SUM($N593:BD593),(('PTRM input'!$N$151+'PTRM input'!$N$117)*$N$7)/A9taxstdlife))</f>
        <v>n/a</v>
      </c>
      <c r="BF593" s="592" t="str">
        <f>IF(A9taxstdlife="n/a","n/a",IF(BF$3&gt;(A9taxstdlife+$E593),(('PTRM input'!$N$151+'PTRM input'!$N$117)*$N$7)-SUM($N593:BE593),(('PTRM input'!$N$151+'PTRM input'!$N$117)*$N$7)/A9taxstdlife))</f>
        <v>n/a</v>
      </c>
      <c r="BG593" s="592" t="str">
        <f>IF(A9taxstdlife="n/a","n/a",IF(BG$3&gt;(A9taxstdlife+$E593),(('PTRM input'!$N$151+'PTRM input'!$N$117)*$N$7)-SUM($N593:BF593),(('PTRM input'!$N$151+'PTRM input'!$N$117)*$N$7)/A9taxstdlife))</f>
        <v>n/a</v>
      </c>
      <c r="BH593" s="592" t="str">
        <f>IF(A9taxstdlife="n/a","n/a",IF(BH$3&gt;(A9taxstdlife+$E593),(('PTRM input'!$N$151+'PTRM input'!$N$117)*$N$7)-SUM($N593:BG593),(('PTRM input'!$N$151+'PTRM input'!$N$117)*$N$7)/A9taxstdlife))</f>
        <v>n/a</v>
      </c>
      <c r="BI593" s="592" t="str">
        <f>IF(A9taxstdlife="n/a","n/a",IF(BI$3&gt;(A9taxstdlife+$E593),(('PTRM input'!$N$151+'PTRM input'!$N$117)*$N$7)-SUM($N593:BH593),(('PTRM input'!$N$151+'PTRM input'!$N$117)*$N$7)/A9taxstdlife))</f>
        <v>n/a</v>
      </c>
      <c r="BJ593" s="237"/>
      <c r="BK593" s="237"/>
      <c r="BL593" s="237"/>
      <c r="BM593" s="237"/>
    </row>
    <row r="594" spans="1:65" s="4" customFormat="1" ht="12.75" customHeight="1" outlineLevel="2">
      <c r="A594" s="237"/>
      <c r="B594" s="237"/>
      <c r="C594" s="597"/>
      <c r="D594" s="930"/>
      <c r="E594" s="167">
        <v>9</v>
      </c>
      <c r="F594" s="34"/>
      <c r="G594" s="184"/>
      <c r="H594" s="186"/>
      <c r="I594" s="186"/>
      <c r="J594" s="186"/>
      <c r="K594" s="186"/>
      <c r="L594" s="186"/>
      <c r="M594" s="186"/>
      <c r="N594" s="186"/>
      <c r="O594" s="185"/>
      <c r="P594" s="105" t="str">
        <f>IF(A9taxstdlife="n/a","n/a",IF(P$3&gt;(A9taxstdlife+$E594),(('PTRM input'!$O$151+'PTRM input'!$O$117)*$O$7)-SUM($O594:O594),(('PTRM input'!$O$151+'PTRM input'!$O$117)*$O$7)/A9taxstdlife))</f>
        <v>n/a</v>
      </c>
      <c r="Q594" s="592" t="str">
        <f>IF(A9taxstdlife="n/a","n/a",IF(Q$3&gt;(A9taxstdlife+$E594),(('PTRM input'!$O$151+'PTRM input'!$O$117)*$O$7)-SUM($O594:P594),(('PTRM input'!$O$151+'PTRM input'!$O$117)*$O$7)/A9taxstdlife))</f>
        <v>n/a</v>
      </c>
      <c r="R594" s="592" t="str">
        <f>IF(A9taxstdlife="n/a","n/a",IF(R$3&gt;(A9taxstdlife+$E594),(('PTRM input'!$O$151+'PTRM input'!$O$117)*$O$7)-SUM($O594:Q594),(('PTRM input'!$O$151+'PTRM input'!$O$117)*$O$7)/A9taxstdlife))</f>
        <v>n/a</v>
      </c>
      <c r="S594" s="592" t="str">
        <f>IF(A9taxstdlife="n/a","n/a",IF(S$3&gt;(A9taxstdlife+$E594),(('PTRM input'!$O$151+'PTRM input'!$O$117)*$O$7)-SUM($O594:R594),(('PTRM input'!$O$151+'PTRM input'!$O$117)*$O$7)/A9taxstdlife))</f>
        <v>n/a</v>
      </c>
      <c r="T594" s="592" t="str">
        <f>IF(A9taxstdlife="n/a","n/a",IF(T$3&gt;(A9taxstdlife+$E594),(('PTRM input'!$O$151+'PTRM input'!$O$117)*$O$7)-SUM($O594:S594),(('PTRM input'!$O$151+'PTRM input'!$O$117)*$O$7)/A9taxstdlife))</f>
        <v>n/a</v>
      </c>
      <c r="U594" s="592" t="str">
        <f>IF(A9taxstdlife="n/a","n/a",IF(U$3&gt;(A9taxstdlife+$E594),(('PTRM input'!$O$151+'PTRM input'!$O$117)*$O$7)-SUM($O594:T594),(('PTRM input'!$O$151+'PTRM input'!$O$117)*$O$7)/A9taxstdlife))</f>
        <v>n/a</v>
      </c>
      <c r="V594" s="592" t="str">
        <f>IF(A9taxstdlife="n/a","n/a",IF(V$3&gt;(A9taxstdlife+$E594),(('PTRM input'!$O$151+'PTRM input'!$O$117)*$O$7)-SUM($O594:U594),(('PTRM input'!$O$151+'PTRM input'!$O$117)*$O$7)/A9taxstdlife))</f>
        <v>n/a</v>
      </c>
      <c r="W594" s="592" t="str">
        <f>IF(A9taxstdlife="n/a","n/a",IF(W$3&gt;(A9taxstdlife+$E594),(('PTRM input'!$O$151+'PTRM input'!$O$117)*$O$7)-SUM($O594:V594),(('PTRM input'!$O$151+'PTRM input'!$O$117)*$O$7)/A9taxstdlife))</f>
        <v>n/a</v>
      </c>
      <c r="X594" s="592" t="str">
        <f>IF(A9taxstdlife="n/a","n/a",IF(X$3&gt;(A9taxstdlife+$E594),(('PTRM input'!$O$151+'PTRM input'!$O$117)*$O$7)-SUM($O594:W594),(('PTRM input'!$O$151+'PTRM input'!$O$117)*$O$7)/A9taxstdlife))</f>
        <v>n/a</v>
      </c>
      <c r="Y594" s="592" t="str">
        <f>IF(A9taxstdlife="n/a","n/a",IF(Y$3&gt;(A9taxstdlife+$E594),(('PTRM input'!$O$151+'PTRM input'!$O$117)*$O$7)-SUM($O594:X594),(('PTRM input'!$O$151+'PTRM input'!$O$117)*$O$7)/A9taxstdlife))</f>
        <v>n/a</v>
      </c>
      <c r="Z594" s="592" t="str">
        <f>IF(A9taxstdlife="n/a","n/a",IF(Z$3&gt;(A9taxstdlife+$E594),(('PTRM input'!$O$151+'PTRM input'!$O$117)*$O$7)-SUM($O594:Y594),(('PTRM input'!$O$151+'PTRM input'!$O$117)*$O$7)/A9taxstdlife))</f>
        <v>n/a</v>
      </c>
      <c r="AA594" s="592" t="str">
        <f>IF(A9taxstdlife="n/a","n/a",IF(AA$3&gt;(A9taxstdlife+$E594),(('PTRM input'!$O$151+'PTRM input'!$O$117)*$O$7)-SUM($O594:Z594),(('PTRM input'!$O$151+'PTRM input'!$O$117)*$O$7)/A9taxstdlife))</f>
        <v>n/a</v>
      </c>
      <c r="AB594" s="592" t="str">
        <f>IF(A9taxstdlife="n/a","n/a",IF(AB$3&gt;(A9taxstdlife+$E594),(('PTRM input'!$O$151+'PTRM input'!$O$117)*$O$7)-SUM($O594:AA594),(('PTRM input'!$O$151+'PTRM input'!$O$117)*$O$7)/A9taxstdlife))</f>
        <v>n/a</v>
      </c>
      <c r="AC594" s="592" t="str">
        <f>IF(A9taxstdlife="n/a","n/a",IF(AC$3&gt;(A9taxstdlife+$E594),(('PTRM input'!$O$151+'PTRM input'!$O$117)*$O$7)-SUM($O594:AB594),(('PTRM input'!$O$151+'PTRM input'!$O$117)*$O$7)/A9taxstdlife))</f>
        <v>n/a</v>
      </c>
      <c r="AD594" s="592" t="str">
        <f>IF(A9taxstdlife="n/a","n/a",IF(AD$3&gt;(A9taxstdlife+$E594),(('PTRM input'!$O$151+'PTRM input'!$O$117)*$O$7)-SUM($O594:AC594),(('PTRM input'!$O$151+'PTRM input'!$O$117)*$O$7)/A9taxstdlife))</f>
        <v>n/a</v>
      </c>
      <c r="AE594" s="592" t="str">
        <f>IF(A9taxstdlife="n/a","n/a",IF(AE$3&gt;(A9taxstdlife+$E594),(('PTRM input'!$O$151+'PTRM input'!$O$117)*$O$7)-SUM($O594:AD594),(('PTRM input'!$O$151+'PTRM input'!$O$117)*$O$7)/A9taxstdlife))</f>
        <v>n/a</v>
      </c>
      <c r="AF594" s="592" t="str">
        <f>IF(A9taxstdlife="n/a","n/a",IF(AF$3&gt;(A9taxstdlife+$E594),(('PTRM input'!$O$151+'PTRM input'!$O$117)*$O$7)-SUM($O594:AE594),(('PTRM input'!$O$151+'PTRM input'!$O$117)*$O$7)/A9taxstdlife))</f>
        <v>n/a</v>
      </c>
      <c r="AG594" s="592" t="str">
        <f>IF(A9taxstdlife="n/a","n/a",IF(AG$3&gt;(A9taxstdlife+$E594),(('PTRM input'!$O$151+'PTRM input'!$O$117)*$O$7)-SUM($O594:AF594),(('PTRM input'!$O$151+'PTRM input'!$O$117)*$O$7)/A9taxstdlife))</f>
        <v>n/a</v>
      </c>
      <c r="AH594" s="592" t="str">
        <f>IF(A9taxstdlife="n/a","n/a",IF(AH$3&gt;(A9taxstdlife+$E594),(('PTRM input'!$O$151+'PTRM input'!$O$117)*$O$7)-SUM($O594:AG594),(('PTRM input'!$O$151+'PTRM input'!$O$117)*$O$7)/A9taxstdlife))</f>
        <v>n/a</v>
      </c>
      <c r="AI594" s="592" t="str">
        <f>IF(A9taxstdlife="n/a","n/a",IF(AI$3&gt;(A9taxstdlife+$E594),(('PTRM input'!$O$151+'PTRM input'!$O$117)*$O$7)-SUM($O594:AH594),(('PTRM input'!$O$151+'PTRM input'!$O$117)*$O$7)/A9taxstdlife))</f>
        <v>n/a</v>
      </c>
      <c r="AJ594" s="592" t="str">
        <f>IF(A9taxstdlife="n/a","n/a",IF(AJ$3&gt;(A9taxstdlife+$E594),(('PTRM input'!$O$151+'PTRM input'!$O$117)*$O$7)-SUM($O594:AI594),(('PTRM input'!$O$151+'PTRM input'!$O$117)*$O$7)/A9taxstdlife))</f>
        <v>n/a</v>
      </c>
      <c r="AK594" s="592" t="str">
        <f>IF(A9taxstdlife="n/a","n/a",IF(AK$3&gt;(A9taxstdlife+$E594),(('PTRM input'!$O$151+'PTRM input'!$O$117)*$O$7)-SUM($O594:AJ594),(('PTRM input'!$O$151+'PTRM input'!$O$117)*$O$7)/A9taxstdlife))</f>
        <v>n/a</v>
      </c>
      <c r="AL594" s="592" t="str">
        <f>IF(A9taxstdlife="n/a","n/a",IF(AL$3&gt;(A9taxstdlife+$E594),(('PTRM input'!$O$151+'PTRM input'!$O$117)*$O$7)-SUM($O594:AK594),(('PTRM input'!$O$151+'PTRM input'!$O$117)*$O$7)/A9taxstdlife))</f>
        <v>n/a</v>
      </c>
      <c r="AM594" s="592" t="str">
        <f>IF(A9taxstdlife="n/a","n/a",IF(AM$3&gt;(A9taxstdlife+$E594),(('PTRM input'!$O$151+'PTRM input'!$O$117)*$O$7)-SUM($O594:AL594),(('PTRM input'!$O$151+'PTRM input'!$O$117)*$O$7)/A9taxstdlife))</f>
        <v>n/a</v>
      </c>
      <c r="AN594" s="592" t="str">
        <f>IF(A9taxstdlife="n/a","n/a",IF(AN$3&gt;(A9taxstdlife+$E594),(('PTRM input'!$O$151+'PTRM input'!$O$117)*$O$7)-SUM($O594:AM594),(('PTRM input'!$O$151+'PTRM input'!$O$117)*$O$7)/A9taxstdlife))</f>
        <v>n/a</v>
      </c>
      <c r="AO594" s="592" t="str">
        <f>IF(A9taxstdlife="n/a","n/a",IF(AO$3&gt;(A9taxstdlife+$E594),(('PTRM input'!$O$151+'PTRM input'!$O$117)*$O$7)-SUM($O594:AN594),(('PTRM input'!$O$151+'PTRM input'!$O$117)*$O$7)/A9taxstdlife))</f>
        <v>n/a</v>
      </c>
      <c r="AP594" s="592" t="str">
        <f>IF(A9taxstdlife="n/a","n/a",IF(AP$3&gt;(A9taxstdlife+$E594),(('PTRM input'!$O$151+'PTRM input'!$O$117)*$O$7)-SUM($O594:AO594),(('PTRM input'!$O$151+'PTRM input'!$O$117)*$O$7)/A9taxstdlife))</f>
        <v>n/a</v>
      </c>
      <c r="AQ594" s="592" t="str">
        <f>IF(A9taxstdlife="n/a","n/a",IF(AQ$3&gt;(A9taxstdlife+$E594),(('PTRM input'!$O$151+'PTRM input'!$O$117)*$O$7)-SUM($O594:AP594),(('PTRM input'!$O$151+'PTRM input'!$O$117)*$O$7)/A9taxstdlife))</f>
        <v>n/a</v>
      </c>
      <c r="AR594" s="592" t="str">
        <f>IF(A9taxstdlife="n/a","n/a",IF(AR$3&gt;(A9taxstdlife+$E594),(('PTRM input'!$O$151+'PTRM input'!$O$117)*$O$7)-SUM($O594:AQ594),(('PTRM input'!$O$151+'PTRM input'!$O$117)*$O$7)/A9taxstdlife))</f>
        <v>n/a</v>
      </c>
      <c r="AS594" s="592" t="str">
        <f>IF(A9taxstdlife="n/a","n/a",IF(AS$3&gt;(A9taxstdlife+$E594),(('PTRM input'!$O$151+'PTRM input'!$O$117)*$O$7)-SUM($O594:AR594),(('PTRM input'!$O$151+'PTRM input'!$O$117)*$O$7)/A9taxstdlife))</f>
        <v>n/a</v>
      </c>
      <c r="AT594" s="592" t="str">
        <f>IF(A9taxstdlife="n/a","n/a",IF(AT$3&gt;(A9taxstdlife+$E594),(('PTRM input'!$O$151+'PTRM input'!$O$117)*$O$7)-SUM($O594:AS594),(('PTRM input'!$O$151+'PTRM input'!$O$117)*$O$7)/A9taxstdlife))</f>
        <v>n/a</v>
      </c>
      <c r="AU594" s="592" t="str">
        <f>IF(A9taxstdlife="n/a","n/a",IF(AU$3&gt;(A9taxstdlife+$E594),(('PTRM input'!$O$151+'PTRM input'!$O$117)*$O$7)-SUM($O594:AT594),(('PTRM input'!$O$151+'PTRM input'!$O$117)*$O$7)/A9taxstdlife))</f>
        <v>n/a</v>
      </c>
      <c r="AV594" s="592" t="str">
        <f>IF(A9taxstdlife="n/a","n/a",IF(AV$3&gt;(A9taxstdlife+$E594),(('PTRM input'!$O$151+'PTRM input'!$O$117)*$O$7)-SUM($O594:AU594),(('PTRM input'!$O$151+'PTRM input'!$O$117)*$O$7)/A9taxstdlife))</f>
        <v>n/a</v>
      </c>
      <c r="AW594" s="592" t="str">
        <f>IF(A9taxstdlife="n/a","n/a",IF(AW$3&gt;(A9taxstdlife+$E594),(('PTRM input'!$O$151+'PTRM input'!$O$117)*$O$7)-SUM($O594:AV594),(('PTRM input'!$O$151+'PTRM input'!$O$117)*$O$7)/A9taxstdlife))</f>
        <v>n/a</v>
      </c>
      <c r="AX594" s="592" t="str">
        <f>IF(A9taxstdlife="n/a","n/a",IF(AX$3&gt;(A9taxstdlife+$E594),(('PTRM input'!$O$151+'PTRM input'!$O$117)*$O$7)-SUM($O594:AW594),(('PTRM input'!$O$151+'PTRM input'!$O$117)*$O$7)/A9taxstdlife))</f>
        <v>n/a</v>
      </c>
      <c r="AY594" s="592" t="str">
        <f>IF(A9taxstdlife="n/a","n/a",IF(AY$3&gt;(A9taxstdlife+$E594),(('PTRM input'!$O$151+'PTRM input'!$O$117)*$O$7)-SUM($O594:AX594),(('PTRM input'!$O$151+'PTRM input'!$O$117)*$O$7)/A9taxstdlife))</f>
        <v>n/a</v>
      </c>
      <c r="AZ594" s="592" t="str">
        <f>IF(A9taxstdlife="n/a","n/a",IF(AZ$3&gt;(A9taxstdlife+$E594),(('PTRM input'!$O$151+'PTRM input'!$O$117)*$O$7)-SUM($O594:AY594),(('PTRM input'!$O$151+'PTRM input'!$O$117)*$O$7)/A9taxstdlife))</f>
        <v>n/a</v>
      </c>
      <c r="BA594" s="592" t="str">
        <f>IF(A9taxstdlife="n/a","n/a",IF(BA$3&gt;(A9taxstdlife+$E594),(('PTRM input'!$O$151+'PTRM input'!$O$117)*$O$7)-SUM($O594:AZ594),(('PTRM input'!$O$151+'PTRM input'!$O$117)*$O$7)/A9taxstdlife))</f>
        <v>n/a</v>
      </c>
      <c r="BB594" s="592" t="str">
        <f>IF(A9taxstdlife="n/a","n/a",IF(BB$3&gt;(A9taxstdlife+$E594),(('PTRM input'!$O$151+'PTRM input'!$O$117)*$O$7)-SUM($O594:BA594),(('PTRM input'!$O$151+'PTRM input'!$O$117)*$O$7)/A9taxstdlife))</f>
        <v>n/a</v>
      </c>
      <c r="BC594" s="592" t="str">
        <f>IF(A9taxstdlife="n/a","n/a",IF(BC$3&gt;(A9taxstdlife+$E594),(('PTRM input'!$O$151+'PTRM input'!$O$117)*$O$7)-SUM($O594:BB594),(('PTRM input'!$O$151+'PTRM input'!$O$117)*$O$7)/A9taxstdlife))</f>
        <v>n/a</v>
      </c>
      <c r="BD594" s="592" t="str">
        <f>IF(A9taxstdlife="n/a","n/a",IF(BD$3&gt;(A9taxstdlife+$E594),(('PTRM input'!$O$151+'PTRM input'!$O$117)*$O$7)-SUM($O594:BC594),(('PTRM input'!$O$151+'PTRM input'!$O$117)*$O$7)/A9taxstdlife))</f>
        <v>n/a</v>
      </c>
      <c r="BE594" s="592" t="str">
        <f>IF(A9taxstdlife="n/a","n/a",IF(BE$3&gt;(A9taxstdlife+$E594),(('PTRM input'!$O$151+'PTRM input'!$O$117)*$O$7)-SUM($O594:BD594),(('PTRM input'!$O$151+'PTRM input'!$O$117)*$O$7)/A9taxstdlife))</f>
        <v>n/a</v>
      </c>
      <c r="BF594" s="592" t="str">
        <f>IF(A9taxstdlife="n/a","n/a",IF(BF$3&gt;(A9taxstdlife+$E594),(('PTRM input'!$O$151+'PTRM input'!$O$117)*$O$7)-SUM($O594:BE594),(('PTRM input'!$O$151+'PTRM input'!$O$117)*$O$7)/A9taxstdlife))</f>
        <v>n/a</v>
      </c>
      <c r="BG594" s="592" t="str">
        <f>IF(A9taxstdlife="n/a","n/a",IF(BG$3&gt;(A9taxstdlife+$E594),(('PTRM input'!$O$151+'PTRM input'!$O$117)*$O$7)-SUM($O594:BF594),(('PTRM input'!$O$151+'PTRM input'!$O$117)*$O$7)/A9taxstdlife))</f>
        <v>n/a</v>
      </c>
      <c r="BH594" s="592" t="str">
        <f>IF(A9taxstdlife="n/a","n/a",IF(BH$3&gt;(A9taxstdlife+$E594),(('PTRM input'!$O$151+'PTRM input'!$O$117)*$O$7)-SUM($O594:BG594),(('PTRM input'!$O$151+'PTRM input'!$O$117)*$O$7)/A9taxstdlife))</f>
        <v>n/a</v>
      </c>
      <c r="BI594" s="592" t="str">
        <f>IF(A9taxstdlife="n/a","n/a",IF(BI$3&gt;(A9taxstdlife+$E594),(('PTRM input'!$O$151+'PTRM input'!$O$117)*$O$7)-SUM($O594:BH594),(('PTRM input'!$O$151+'PTRM input'!$O$117)*$O$7)/A9taxstdlife))</f>
        <v>n/a</v>
      </c>
      <c r="BJ594" s="237"/>
      <c r="BK594" s="237"/>
      <c r="BL594" s="237"/>
      <c r="BM594" s="237"/>
    </row>
    <row r="595" spans="1:65" s="4" customFormat="1" ht="12.75" customHeight="1" outlineLevel="2">
      <c r="A595" s="237"/>
      <c r="B595" s="237"/>
      <c r="C595" s="597"/>
      <c r="D595" s="930"/>
      <c r="E595" s="168">
        <v>10</v>
      </c>
      <c r="F595" s="34"/>
      <c r="G595" s="184"/>
      <c r="H595" s="186"/>
      <c r="I595" s="186"/>
      <c r="J595" s="186"/>
      <c r="K595" s="186"/>
      <c r="L595" s="186"/>
      <c r="M595" s="186"/>
      <c r="N595" s="186"/>
      <c r="O595" s="186"/>
      <c r="P595" s="185"/>
      <c r="Q595" s="592" t="str">
        <f>IF(A9taxstdlife="n/a","n/a",IF(Q$3&gt;(A9taxstdlife+$E595),(('PTRM input'!$P$151+'PTRM input'!$P$117)*$P$7)-SUM($P595:P595),(('PTRM input'!$P$151+'PTRM input'!$P$117)*$P$7)/A9taxstdlife))</f>
        <v>n/a</v>
      </c>
      <c r="R595" s="592" t="str">
        <f>IF(A9taxstdlife="n/a","n/a",IF(R$3&gt;(A9taxstdlife+$E595),(('PTRM input'!$P$151+'PTRM input'!$P$117)*$P$7)-SUM($P595:Q595),(('PTRM input'!$P$151+'PTRM input'!$P$117)*$P$7)/A9taxstdlife))</f>
        <v>n/a</v>
      </c>
      <c r="S595" s="592" t="str">
        <f>IF(A9taxstdlife="n/a","n/a",IF(S$3&gt;(A9taxstdlife+$E595),(('PTRM input'!$P$151+'PTRM input'!$P$117)*$P$7)-SUM($P595:R595),(('PTRM input'!$P$151+'PTRM input'!$P$117)*$P$7)/A9taxstdlife))</f>
        <v>n/a</v>
      </c>
      <c r="T595" s="592" t="str">
        <f>IF(A9taxstdlife="n/a","n/a",IF(T$3&gt;(A9taxstdlife+$E595),(('PTRM input'!$P$151+'PTRM input'!$P$117)*$P$7)-SUM($P595:S595),(('PTRM input'!$P$151+'PTRM input'!$P$117)*$P$7)/A9taxstdlife))</f>
        <v>n/a</v>
      </c>
      <c r="U595" s="592" t="str">
        <f>IF(A9taxstdlife="n/a","n/a",IF(U$3&gt;(A9taxstdlife+$E595),(('PTRM input'!$P$151+'PTRM input'!$P$117)*$P$7)-SUM($P595:T595),(('PTRM input'!$P$151+'PTRM input'!$P$117)*$P$7)/A9taxstdlife))</f>
        <v>n/a</v>
      </c>
      <c r="V595" s="592" t="str">
        <f>IF(A9taxstdlife="n/a","n/a",IF(V$3&gt;(A9taxstdlife+$E595),(('PTRM input'!$P$151+'PTRM input'!$P$117)*$P$7)-SUM($P595:U595),(('PTRM input'!$P$151+'PTRM input'!$P$117)*$P$7)/A9taxstdlife))</f>
        <v>n/a</v>
      </c>
      <c r="W595" s="592" t="str">
        <f>IF(A9taxstdlife="n/a","n/a",IF(W$3&gt;(A9taxstdlife+$E595),(('PTRM input'!$P$151+'PTRM input'!$P$117)*$P$7)-SUM($P595:V595),(('PTRM input'!$P$151+'PTRM input'!$P$117)*$P$7)/A9taxstdlife))</f>
        <v>n/a</v>
      </c>
      <c r="X595" s="592" t="str">
        <f>IF(A9taxstdlife="n/a","n/a",IF(X$3&gt;(A9taxstdlife+$E595),(('PTRM input'!$P$151+'PTRM input'!$P$117)*$P$7)-SUM($P595:W595),(('PTRM input'!$P$151+'PTRM input'!$P$117)*$P$7)/A9taxstdlife))</f>
        <v>n/a</v>
      </c>
      <c r="Y595" s="592" t="str">
        <f>IF(A9taxstdlife="n/a","n/a",IF(Y$3&gt;(A9taxstdlife+$E595),(('PTRM input'!$P$151+'PTRM input'!$P$117)*$P$7)-SUM($P595:X595),(('PTRM input'!$P$151+'PTRM input'!$P$117)*$P$7)/A9taxstdlife))</f>
        <v>n/a</v>
      </c>
      <c r="Z595" s="592" t="str">
        <f>IF(A9taxstdlife="n/a","n/a",IF(Z$3&gt;(A9taxstdlife+$E595),(('PTRM input'!$P$151+'PTRM input'!$P$117)*$P$7)-SUM($P595:Y595),(('PTRM input'!$P$151+'PTRM input'!$P$117)*$P$7)/A9taxstdlife))</f>
        <v>n/a</v>
      </c>
      <c r="AA595" s="592" t="str">
        <f>IF(A9taxstdlife="n/a","n/a",IF(AA$3&gt;(A9taxstdlife+$E595),(('PTRM input'!$P$151+'PTRM input'!$P$117)*$P$7)-SUM($P595:Z595),(('PTRM input'!$P$151+'PTRM input'!$P$117)*$P$7)/A9taxstdlife))</f>
        <v>n/a</v>
      </c>
      <c r="AB595" s="592" t="str">
        <f>IF(A9taxstdlife="n/a","n/a",IF(AB$3&gt;(A9taxstdlife+$E595),(('PTRM input'!$P$151+'PTRM input'!$P$117)*$P$7)-SUM($P595:AA595),(('PTRM input'!$P$151+'PTRM input'!$P$117)*$P$7)/A9taxstdlife))</f>
        <v>n/a</v>
      </c>
      <c r="AC595" s="592" t="str">
        <f>IF(A9taxstdlife="n/a","n/a",IF(AC$3&gt;(A9taxstdlife+$E595),(('PTRM input'!$P$151+'PTRM input'!$P$117)*$P$7)-SUM($P595:AB595),(('PTRM input'!$P$151+'PTRM input'!$P$117)*$P$7)/A9taxstdlife))</f>
        <v>n/a</v>
      </c>
      <c r="AD595" s="592" t="str">
        <f>IF(A9taxstdlife="n/a","n/a",IF(AD$3&gt;(A9taxstdlife+$E595),(('PTRM input'!$P$151+'PTRM input'!$P$117)*$P$7)-SUM($P595:AC595),(('PTRM input'!$P$151+'PTRM input'!$P$117)*$P$7)/A9taxstdlife))</f>
        <v>n/a</v>
      </c>
      <c r="AE595" s="592" t="str">
        <f>IF(A9taxstdlife="n/a","n/a",IF(AE$3&gt;(A9taxstdlife+$E595),(('PTRM input'!$P$151+'PTRM input'!$P$117)*$P$7)-SUM($P595:AD595),(('PTRM input'!$P$151+'PTRM input'!$P$117)*$P$7)/A9taxstdlife))</f>
        <v>n/a</v>
      </c>
      <c r="AF595" s="592" t="str">
        <f>IF(A9taxstdlife="n/a","n/a",IF(AF$3&gt;(A9taxstdlife+$E595),(('PTRM input'!$P$151+'PTRM input'!$P$117)*$P$7)-SUM($P595:AE595),(('PTRM input'!$P$151+'PTRM input'!$P$117)*$P$7)/A9taxstdlife))</f>
        <v>n/a</v>
      </c>
      <c r="AG595" s="592" t="str">
        <f>IF(A9taxstdlife="n/a","n/a",IF(AG$3&gt;(A9taxstdlife+$E595),(('PTRM input'!$P$151+'PTRM input'!$P$117)*$P$7)-SUM($P595:AF595),(('PTRM input'!$P$151+'PTRM input'!$P$117)*$P$7)/A9taxstdlife))</f>
        <v>n/a</v>
      </c>
      <c r="AH595" s="592" t="str">
        <f>IF(A9taxstdlife="n/a","n/a",IF(AH$3&gt;(A9taxstdlife+$E595),(('PTRM input'!$P$151+'PTRM input'!$P$117)*$P$7)-SUM($P595:AG595),(('PTRM input'!$P$151+'PTRM input'!$P$117)*$P$7)/A9taxstdlife))</f>
        <v>n/a</v>
      </c>
      <c r="AI595" s="592" t="str">
        <f>IF(A9taxstdlife="n/a","n/a",IF(AI$3&gt;(A9taxstdlife+$E595),(('PTRM input'!$P$151+'PTRM input'!$P$117)*$P$7)-SUM($P595:AH595),(('PTRM input'!$P$151+'PTRM input'!$P$117)*$P$7)/A9taxstdlife))</f>
        <v>n/a</v>
      </c>
      <c r="AJ595" s="592" t="str">
        <f>IF(A9taxstdlife="n/a","n/a",IF(AJ$3&gt;(A9taxstdlife+$E595),(('PTRM input'!$P$151+'PTRM input'!$P$117)*$P$7)-SUM($P595:AI595),(('PTRM input'!$P$151+'PTRM input'!$P$117)*$P$7)/A9taxstdlife))</f>
        <v>n/a</v>
      </c>
      <c r="AK595" s="592" t="str">
        <f>IF(A9taxstdlife="n/a","n/a",IF(AK$3&gt;(A9taxstdlife+$E595),(('PTRM input'!$P$151+'PTRM input'!$P$117)*$P$7)-SUM($P595:AJ595),(('PTRM input'!$P$151+'PTRM input'!$P$117)*$P$7)/A9taxstdlife))</f>
        <v>n/a</v>
      </c>
      <c r="AL595" s="592" t="str">
        <f>IF(A9taxstdlife="n/a","n/a",IF(AL$3&gt;(A9taxstdlife+$E595),(('PTRM input'!$P$151+'PTRM input'!$P$117)*$P$7)-SUM($P595:AK595),(('PTRM input'!$P$151+'PTRM input'!$P$117)*$P$7)/A9taxstdlife))</f>
        <v>n/a</v>
      </c>
      <c r="AM595" s="592" t="str">
        <f>IF(A9taxstdlife="n/a","n/a",IF(AM$3&gt;(A9taxstdlife+$E595),(('PTRM input'!$P$151+'PTRM input'!$P$117)*$P$7)-SUM($P595:AL595),(('PTRM input'!$P$151+'PTRM input'!$P$117)*$P$7)/A9taxstdlife))</f>
        <v>n/a</v>
      </c>
      <c r="AN595" s="592" t="str">
        <f>IF(A9taxstdlife="n/a","n/a",IF(AN$3&gt;(A9taxstdlife+$E595),(('PTRM input'!$P$151+'PTRM input'!$P$117)*$P$7)-SUM($P595:AM595),(('PTRM input'!$P$151+'PTRM input'!$P$117)*$P$7)/A9taxstdlife))</f>
        <v>n/a</v>
      </c>
      <c r="AO595" s="592" t="str">
        <f>IF(A9taxstdlife="n/a","n/a",IF(AO$3&gt;(A9taxstdlife+$E595),(('PTRM input'!$P$151+'PTRM input'!$P$117)*$P$7)-SUM($P595:AN595),(('PTRM input'!$P$151+'PTRM input'!$P$117)*$P$7)/A9taxstdlife))</f>
        <v>n/a</v>
      </c>
      <c r="AP595" s="592" t="str">
        <f>IF(A9taxstdlife="n/a","n/a",IF(AP$3&gt;(A9taxstdlife+$E595),(('PTRM input'!$P$151+'PTRM input'!$P$117)*$P$7)-SUM($P595:AO595),(('PTRM input'!$P$151+'PTRM input'!$P$117)*$P$7)/A9taxstdlife))</f>
        <v>n/a</v>
      </c>
      <c r="AQ595" s="592" t="str">
        <f>IF(A9taxstdlife="n/a","n/a",IF(AQ$3&gt;(A9taxstdlife+$E595),(('PTRM input'!$P$151+'PTRM input'!$P$117)*$P$7)-SUM($P595:AP595),(('PTRM input'!$P$151+'PTRM input'!$P$117)*$P$7)/A9taxstdlife))</f>
        <v>n/a</v>
      </c>
      <c r="AR595" s="592" t="str">
        <f>IF(A9taxstdlife="n/a","n/a",IF(AR$3&gt;(A9taxstdlife+$E595),(('PTRM input'!$P$151+'PTRM input'!$P$117)*$P$7)-SUM($P595:AQ595),(('PTRM input'!$P$151+'PTRM input'!$P$117)*$P$7)/A9taxstdlife))</f>
        <v>n/a</v>
      </c>
      <c r="AS595" s="592" t="str">
        <f>IF(A9taxstdlife="n/a","n/a",IF(AS$3&gt;(A9taxstdlife+$E595),(('PTRM input'!$P$151+'PTRM input'!$P$117)*$P$7)-SUM($P595:AR595),(('PTRM input'!$P$151+'PTRM input'!$P$117)*$P$7)/A9taxstdlife))</f>
        <v>n/a</v>
      </c>
      <c r="AT595" s="592" t="str">
        <f>IF(A9taxstdlife="n/a","n/a",IF(AT$3&gt;(A9taxstdlife+$E595),(('PTRM input'!$P$151+'PTRM input'!$P$117)*$P$7)-SUM($P595:AS595),(('PTRM input'!$P$151+'PTRM input'!$P$117)*$P$7)/A9taxstdlife))</f>
        <v>n/a</v>
      </c>
      <c r="AU595" s="592" t="str">
        <f>IF(A9taxstdlife="n/a","n/a",IF(AU$3&gt;(A9taxstdlife+$E595),(('PTRM input'!$P$151+'PTRM input'!$P$117)*$P$7)-SUM($P595:AT595),(('PTRM input'!$P$151+'PTRM input'!$P$117)*$P$7)/A9taxstdlife))</f>
        <v>n/a</v>
      </c>
      <c r="AV595" s="592" t="str">
        <f>IF(A9taxstdlife="n/a","n/a",IF(AV$3&gt;(A9taxstdlife+$E595),(('PTRM input'!$P$151+'PTRM input'!$P$117)*$P$7)-SUM($P595:AU595),(('PTRM input'!$P$151+'PTRM input'!$P$117)*$P$7)/A9taxstdlife))</f>
        <v>n/a</v>
      </c>
      <c r="AW595" s="592" t="str">
        <f>IF(A9taxstdlife="n/a","n/a",IF(AW$3&gt;(A9taxstdlife+$E595),(('PTRM input'!$P$151+'PTRM input'!$P$117)*$P$7)-SUM($P595:AV595),(('PTRM input'!$P$151+'PTRM input'!$P$117)*$P$7)/A9taxstdlife))</f>
        <v>n/a</v>
      </c>
      <c r="AX595" s="592" t="str">
        <f>IF(A9taxstdlife="n/a","n/a",IF(AX$3&gt;(A9taxstdlife+$E595),(('PTRM input'!$P$151+'PTRM input'!$P$117)*$P$7)-SUM($P595:AW595),(('PTRM input'!$P$151+'PTRM input'!$P$117)*$P$7)/A9taxstdlife))</f>
        <v>n/a</v>
      </c>
      <c r="AY595" s="592" t="str">
        <f>IF(A9taxstdlife="n/a","n/a",IF(AY$3&gt;(A9taxstdlife+$E595),(('PTRM input'!$P$151+'PTRM input'!$P$117)*$P$7)-SUM($P595:AX595),(('PTRM input'!$P$151+'PTRM input'!$P$117)*$P$7)/A9taxstdlife))</f>
        <v>n/a</v>
      </c>
      <c r="AZ595" s="592" t="str">
        <f>IF(A9taxstdlife="n/a","n/a",IF(AZ$3&gt;(A9taxstdlife+$E595),(('PTRM input'!$P$151+'PTRM input'!$P$117)*$P$7)-SUM($P595:AY595),(('PTRM input'!$P$151+'PTRM input'!$P$117)*$P$7)/A9taxstdlife))</f>
        <v>n/a</v>
      </c>
      <c r="BA595" s="592" t="str">
        <f>IF(A9taxstdlife="n/a","n/a",IF(BA$3&gt;(A9taxstdlife+$E595),(('PTRM input'!$P$151+'PTRM input'!$P$117)*$P$7)-SUM($P595:AZ595),(('PTRM input'!$P$151+'PTRM input'!$P$117)*$P$7)/A9taxstdlife))</f>
        <v>n/a</v>
      </c>
      <c r="BB595" s="592" t="str">
        <f>IF(A9taxstdlife="n/a","n/a",IF(BB$3&gt;(A9taxstdlife+$E595),(('PTRM input'!$P$151+'PTRM input'!$P$117)*$P$7)-SUM($P595:BA595),(('PTRM input'!$P$151+'PTRM input'!$P$117)*$P$7)/A9taxstdlife))</f>
        <v>n/a</v>
      </c>
      <c r="BC595" s="592" t="str">
        <f>IF(A9taxstdlife="n/a","n/a",IF(BC$3&gt;(A9taxstdlife+$E595),(('PTRM input'!$P$151+'PTRM input'!$P$117)*$P$7)-SUM($P595:BB595),(('PTRM input'!$P$151+'PTRM input'!$P$117)*$P$7)/A9taxstdlife))</f>
        <v>n/a</v>
      </c>
      <c r="BD595" s="592" t="str">
        <f>IF(A9taxstdlife="n/a","n/a",IF(BD$3&gt;(A9taxstdlife+$E595),(('PTRM input'!$P$151+'PTRM input'!$P$117)*$P$7)-SUM($P595:BC595),(('PTRM input'!$P$151+'PTRM input'!$P$117)*$P$7)/A9taxstdlife))</f>
        <v>n/a</v>
      </c>
      <c r="BE595" s="592" t="str">
        <f>IF(A9taxstdlife="n/a","n/a",IF(BE$3&gt;(A9taxstdlife+$E595),(('PTRM input'!$P$151+'PTRM input'!$P$117)*$P$7)-SUM($P595:BD595),(('PTRM input'!$P$151+'PTRM input'!$P$117)*$P$7)/A9taxstdlife))</f>
        <v>n/a</v>
      </c>
      <c r="BF595" s="592" t="str">
        <f>IF(A9taxstdlife="n/a","n/a",IF(BF$3&gt;(A9taxstdlife+$E595),(('PTRM input'!$P$151+'PTRM input'!$P$117)*$P$7)-SUM($P595:BE595),(('PTRM input'!$P$151+'PTRM input'!$P$117)*$P$7)/A9taxstdlife))</f>
        <v>n/a</v>
      </c>
      <c r="BG595" s="592" t="str">
        <f>IF(A9taxstdlife="n/a","n/a",IF(BG$3&gt;(A9taxstdlife+$E595),(('PTRM input'!$P$151+'PTRM input'!$P$117)*$P$7)-SUM($P595:BF595),(('PTRM input'!$P$151+'PTRM input'!$P$117)*$P$7)/A9taxstdlife))</f>
        <v>n/a</v>
      </c>
      <c r="BH595" s="592" t="str">
        <f>IF(A9taxstdlife="n/a","n/a",IF(BH$3&gt;(A9taxstdlife+$E595),(('PTRM input'!$P$151+'PTRM input'!$P$117)*$P$7)-SUM($P595:BG595),(('PTRM input'!$P$151+'PTRM input'!$P$117)*$P$7)/A9taxstdlife))</f>
        <v>n/a</v>
      </c>
      <c r="BI595" s="592" t="str">
        <f>IF(A9taxstdlife="n/a","n/a",IF(BI$3&gt;(A9taxstdlife+$E595),(('PTRM input'!$P$151+'PTRM input'!$P$117)*$P$7)-SUM($P595:BH595),(('PTRM input'!$P$151+'PTRM input'!$P$117)*$P$7)/A9taxstdlife))</f>
        <v>n/a</v>
      </c>
      <c r="BJ595" s="237"/>
      <c r="BK595" s="237"/>
      <c r="BL595" s="237"/>
      <c r="BM595" s="237"/>
    </row>
    <row r="596" spans="1:65" s="4" customFormat="1" ht="12.75" customHeight="1" outlineLevel="1">
      <c r="A596" s="237"/>
      <c r="B596" s="237"/>
      <c r="C596" s="597" t="str">
        <f>Asset9</f>
        <v>Supervisory cables</v>
      </c>
      <c r="D596" s="237"/>
      <c r="E596" s="237"/>
      <c r="F596" s="598"/>
      <c r="G596" s="593">
        <f t="shared" ref="G596:AL596" si="122">SUM(G584:G595)</f>
        <v>0</v>
      </c>
      <c r="H596" s="593">
        <f t="shared" si="122"/>
        <v>0</v>
      </c>
      <c r="I596" s="593">
        <f t="shared" si="122"/>
        <v>0</v>
      </c>
      <c r="J596" s="593">
        <f t="shared" si="122"/>
        <v>0</v>
      </c>
      <c r="K596" s="593">
        <f t="shared" si="122"/>
        <v>0</v>
      </c>
      <c r="L596" s="593">
        <f t="shared" si="122"/>
        <v>0</v>
      </c>
      <c r="M596" s="593">
        <f t="shared" si="122"/>
        <v>0</v>
      </c>
      <c r="N596" s="593">
        <f t="shared" si="122"/>
        <v>0</v>
      </c>
      <c r="O596" s="593">
        <f t="shared" si="122"/>
        <v>0</v>
      </c>
      <c r="P596" s="593">
        <f t="shared" si="122"/>
        <v>0</v>
      </c>
      <c r="Q596" s="593">
        <f t="shared" si="122"/>
        <v>0</v>
      </c>
      <c r="R596" s="593">
        <f t="shared" si="122"/>
        <v>0</v>
      </c>
      <c r="S596" s="593">
        <f t="shared" si="122"/>
        <v>0</v>
      </c>
      <c r="T596" s="593">
        <f t="shared" si="122"/>
        <v>0</v>
      </c>
      <c r="U596" s="593">
        <f t="shared" si="122"/>
        <v>0</v>
      </c>
      <c r="V596" s="593">
        <f t="shared" si="122"/>
        <v>0</v>
      </c>
      <c r="W596" s="593">
        <f t="shared" si="122"/>
        <v>0</v>
      </c>
      <c r="X596" s="593">
        <f t="shared" si="122"/>
        <v>0</v>
      </c>
      <c r="Y596" s="593">
        <f t="shared" si="122"/>
        <v>0</v>
      </c>
      <c r="Z596" s="593">
        <f t="shared" si="122"/>
        <v>0</v>
      </c>
      <c r="AA596" s="593">
        <f t="shared" si="122"/>
        <v>0</v>
      </c>
      <c r="AB596" s="593">
        <f t="shared" si="122"/>
        <v>0</v>
      </c>
      <c r="AC596" s="593">
        <f t="shared" si="122"/>
        <v>0</v>
      </c>
      <c r="AD596" s="593">
        <f t="shared" si="122"/>
        <v>0</v>
      </c>
      <c r="AE596" s="593">
        <f t="shared" si="122"/>
        <v>0</v>
      </c>
      <c r="AF596" s="593">
        <f t="shared" si="122"/>
        <v>0</v>
      </c>
      <c r="AG596" s="593">
        <f t="shared" si="122"/>
        <v>0</v>
      </c>
      <c r="AH596" s="593">
        <f t="shared" si="122"/>
        <v>0</v>
      </c>
      <c r="AI596" s="593">
        <f t="shared" si="122"/>
        <v>0</v>
      </c>
      <c r="AJ596" s="593">
        <f t="shared" si="122"/>
        <v>0</v>
      </c>
      <c r="AK596" s="593">
        <f t="shared" si="122"/>
        <v>0</v>
      </c>
      <c r="AL596" s="593">
        <f t="shared" si="122"/>
        <v>0</v>
      </c>
      <c r="AM596" s="593">
        <f t="shared" ref="AM596:BI596" si="123">SUM(AM584:AM595)</f>
        <v>0</v>
      </c>
      <c r="AN596" s="593">
        <f t="shared" si="123"/>
        <v>0</v>
      </c>
      <c r="AO596" s="593">
        <f t="shared" si="123"/>
        <v>0</v>
      </c>
      <c r="AP596" s="593">
        <f t="shared" si="123"/>
        <v>0</v>
      </c>
      <c r="AQ596" s="593">
        <f t="shared" si="123"/>
        <v>0</v>
      </c>
      <c r="AR596" s="593">
        <f t="shared" si="123"/>
        <v>0</v>
      </c>
      <c r="AS596" s="593">
        <f t="shared" si="123"/>
        <v>0</v>
      </c>
      <c r="AT596" s="593">
        <f t="shared" si="123"/>
        <v>0</v>
      </c>
      <c r="AU596" s="593">
        <f t="shared" si="123"/>
        <v>0</v>
      </c>
      <c r="AV596" s="593">
        <f t="shared" si="123"/>
        <v>0</v>
      </c>
      <c r="AW596" s="593">
        <f t="shared" si="123"/>
        <v>0</v>
      </c>
      <c r="AX596" s="593">
        <f t="shared" si="123"/>
        <v>0</v>
      </c>
      <c r="AY596" s="593">
        <f t="shared" si="123"/>
        <v>0</v>
      </c>
      <c r="AZ596" s="593">
        <f t="shared" si="123"/>
        <v>0</v>
      </c>
      <c r="BA596" s="593">
        <f t="shared" si="123"/>
        <v>0</v>
      </c>
      <c r="BB596" s="593">
        <f t="shared" si="123"/>
        <v>0</v>
      </c>
      <c r="BC596" s="593">
        <f t="shared" si="123"/>
        <v>0</v>
      </c>
      <c r="BD596" s="593">
        <f t="shared" si="123"/>
        <v>0</v>
      </c>
      <c r="BE596" s="593">
        <f t="shared" si="123"/>
        <v>0</v>
      </c>
      <c r="BF596" s="593">
        <f t="shared" si="123"/>
        <v>0</v>
      </c>
      <c r="BG596" s="593">
        <f t="shared" si="123"/>
        <v>0</v>
      </c>
      <c r="BH596" s="593">
        <f t="shared" si="123"/>
        <v>0</v>
      </c>
      <c r="BI596" s="593">
        <f t="shared" si="123"/>
        <v>0</v>
      </c>
      <c r="BJ596" s="237"/>
      <c r="BK596" s="237"/>
      <c r="BL596" s="237"/>
      <c r="BM596" s="237"/>
    </row>
    <row r="597" spans="1:65" s="4" customFormat="1" ht="12.75" customHeight="1" outlineLevel="2">
      <c r="A597" s="237"/>
      <c r="B597" s="599" t="str">
        <f>C609</f>
        <v>Old SWER ACRs</v>
      </c>
      <c r="C597" s="487"/>
      <c r="D597" s="600" t="s">
        <v>58</v>
      </c>
      <c r="E597" s="487"/>
      <c r="F597" s="601"/>
      <c r="G597" s="594" t="str">
        <f>IF(G$3&gt;A10taxremlife,A10taxvalue-SUM($F597:F597),IF(A10taxremlife="N/A","n/a",A10taxvalue/A10taxremlife))</f>
        <v>n/a</v>
      </c>
      <c r="H597" s="594" t="str">
        <f>IF(H$3&gt;A10taxremlife,A10taxvalue-SUM($F597:G597),IF(A10taxremlife="N/A","n/a",A10taxvalue/A10taxremlife))</f>
        <v>n/a</v>
      </c>
      <c r="I597" s="594" t="str">
        <f>IF(I$3&gt;A10taxremlife,A10taxvalue-SUM($F597:H597),IF(A10taxremlife="N/A","n/a",A10taxvalue/A10taxremlife))</f>
        <v>n/a</v>
      </c>
      <c r="J597" s="594" t="str">
        <f>IF(J$3&gt;A10taxremlife,A10taxvalue-SUM($F597:I597),IF(A10taxremlife="N/A","n/a",A10taxvalue/A10taxremlife))</f>
        <v>n/a</v>
      </c>
      <c r="K597" s="594" t="str">
        <f>IF(K$3&gt;A10taxremlife,A10taxvalue-SUM($F597:J597),IF(A10taxremlife="N/A","n/a",A10taxvalue/A10taxremlife))</f>
        <v>n/a</v>
      </c>
      <c r="L597" s="594" t="str">
        <f>IF(L$3&gt;A10taxremlife,A10taxvalue-SUM($F597:K597),IF(A10taxremlife="N/A","n/a",A10taxvalue/A10taxremlife))</f>
        <v>n/a</v>
      </c>
      <c r="M597" s="594" t="str">
        <f>IF(M$3&gt;A10taxremlife,A10taxvalue-SUM($F597:L597),IF(A10taxremlife="N/A","n/a",A10taxvalue/A10taxremlife))</f>
        <v>n/a</v>
      </c>
      <c r="N597" s="594" t="str">
        <f>IF(N$3&gt;A10taxremlife,A10taxvalue-SUM($F597:M597),IF(A10taxremlife="N/A","n/a",A10taxvalue/A10taxremlife))</f>
        <v>n/a</v>
      </c>
      <c r="O597" s="594" t="str">
        <f>IF(O$3&gt;A10taxremlife,A10taxvalue-SUM($F597:N597),IF(A10taxremlife="N/A","n/a",A10taxvalue/A10taxremlife))</f>
        <v>n/a</v>
      </c>
      <c r="P597" s="594" t="str">
        <f>IF(P$3&gt;A10taxremlife,A10taxvalue-SUM($F597:O597),IF(A10taxremlife="N/A","n/a",A10taxvalue/A10taxremlife))</f>
        <v>n/a</v>
      </c>
      <c r="Q597" s="594" t="str">
        <f>IF(Q$3&gt;A10taxremlife,A10taxvalue-SUM($F597:P597),IF(A10taxremlife="N/A","n/a",A10taxvalue/A10taxremlife))</f>
        <v>n/a</v>
      </c>
      <c r="R597" s="594" t="str">
        <f>IF(R$3&gt;A10taxremlife,A10taxvalue-SUM($F597:Q597),IF(A10taxremlife="N/A","n/a",A10taxvalue/A10taxremlife))</f>
        <v>n/a</v>
      </c>
      <c r="S597" s="594" t="str">
        <f>IF(S$3&gt;A10taxremlife,A10taxvalue-SUM($F597:R597),IF(A10taxremlife="N/A","n/a",A10taxvalue/A10taxremlife))</f>
        <v>n/a</v>
      </c>
      <c r="T597" s="594" t="str">
        <f>IF(T$3&gt;A10taxremlife,A10taxvalue-SUM($F597:S597),IF(A10taxremlife="N/A","n/a",A10taxvalue/A10taxremlife))</f>
        <v>n/a</v>
      </c>
      <c r="U597" s="594" t="str">
        <f>IF(U$3&gt;A10taxremlife,A10taxvalue-SUM($F597:T597),IF(A10taxremlife="N/A","n/a",A10taxvalue/A10taxremlife))</f>
        <v>n/a</v>
      </c>
      <c r="V597" s="594" t="str">
        <f>IF(V$3&gt;A10taxremlife,A10taxvalue-SUM($F597:U597),IF(A10taxremlife="N/A","n/a",A10taxvalue/A10taxremlife))</f>
        <v>n/a</v>
      </c>
      <c r="W597" s="594" t="str">
        <f>IF(W$3&gt;A10taxremlife,A10taxvalue-SUM($F597:V597),IF(A10taxremlife="N/A","n/a",A10taxvalue/A10taxremlife))</f>
        <v>n/a</v>
      </c>
      <c r="X597" s="594" t="str">
        <f>IF(X$3&gt;A10taxremlife,A10taxvalue-SUM($F597:W597),IF(A10taxremlife="N/A","n/a",A10taxvalue/A10taxremlife))</f>
        <v>n/a</v>
      </c>
      <c r="Y597" s="594" t="str">
        <f>IF(Y$3&gt;A10taxremlife,A10taxvalue-SUM($F597:X597),IF(A10taxremlife="N/A","n/a",A10taxvalue/A10taxremlife))</f>
        <v>n/a</v>
      </c>
      <c r="Z597" s="594" t="str">
        <f>IF(Z$3&gt;A10taxremlife,A10taxvalue-SUM($F597:Y597),IF(A10taxremlife="N/A","n/a",A10taxvalue/A10taxremlife))</f>
        <v>n/a</v>
      </c>
      <c r="AA597" s="594" t="str">
        <f>IF(AA$3&gt;A10taxremlife,A10taxvalue-SUM($F597:Z597),IF(A10taxremlife="N/A","n/a",A10taxvalue/A10taxremlife))</f>
        <v>n/a</v>
      </c>
      <c r="AB597" s="594" t="str">
        <f>IF(AB$3&gt;A10taxremlife,A10taxvalue-SUM($F597:AA597),IF(A10taxremlife="N/A","n/a",A10taxvalue/A10taxremlife))</f>
        <v>n/a</v>
      </c>
      <c r="AC597" s="594" t="str">
        <f>IF(AC$3&gt;A10taxremlife,A10taxvalue-SUM($F597:AB597),IF(A10taxremlife="N/A","n/a",A10taxvalue/A10taxremlife))</f>
        <v>n/a</v>
      </c>
      <c r="AD597" s="594" t="str">
        <f>IF(AD$3&gt;A10taxremlife,A10taxvalue-SUM($F597:AC597),IF(A10taxremlife="N/A","n/a",A10taxvalue/A10taxremlife))</f>
        <v>n/a</v>
      </c>
      <c r="AE597" s="594" t="str">
        <f>IF(AE$3&gt;A10taxremlife,A10taxvalue-SUM($F597:AD597),IF(A10taxremlife="N/A","n/a",A10taxvalue/A10taxremlife))</f>
        <v>n/a</v>
      </c>
      <c r="AF597" s="594" t="str">
        <f>IF(AF$3&gt;A10taxremlife,A10taxvalue-SUM($F597:AE597),IF(A10taxremlife="N/A","n/a",A10taxvalue/A10taxremlife))</f>
        <v>n/a</v>
      </c>
      <c r="AG597" s="594" t="str">
        <f>IF(AG$3&gt;A10taxremlife,A10taxvalue-SUM($F597:AF597),IF(A10taxremlife="N/A","n/a",A10taxvalue/A10taxremlife))</f>
        <v>n/a</v>
      </c>
      <c r="AH597" s="594" t="str">
        <f>IF(AH$3&gt;A10taxremlife,A10taxvalue-SUM($F597:AG597),IF(A10taxremlife="N/A","n/a",A10taxvalue/A10taxremlife))</f>
        <v>n/a</v>
      </c>
      <c r="AI597" s="594" t="str">
        <f>IF(AI$3&gt;A10taxremlife,A10taxvalue-SUM($F597:AH597),IF(A10taxremlife="N/A","n/a",A10taxvalue/A10taxremlife))</f>
        <v>n/a</v>
      </c>
      <c r="AJ597" s="594" t="str">
        <f>IF(AJ$3&gt;A10taxremlife,A10taxvalue-SUM($F597:AI597),IF(A10taxremlife="N/A","n/a",A10taxvalue/A10taxremlife))</f>
        <v>n/a</v>
      </c>
      <c r="AK597" s="594" t="str">
        <f>IF(AK$3&gt;A10taxremlife,A10taxvalue-SUM($F597:AJ597),IF(A10taxremlife="N/A","n/a",A10taxvalue/A10taxremlife))</f>
        <v>n/a</v>
      </c>
      <c r="AL597" s="594" t="str">
        <f>IF(AL$3&gt;A10taxremlife,A10taxvalue-SUM($F597:AK597),IF(A10taxremlife="N/A","n/a",A10taxvalue/A10taxremlife))</f>
        <v>n/a</v>
      </c>
      <c r="AM597" s="594" t="str">
        <f>IF(AM$3&gt;A10taxremlife,A10taxvalue-SUM($F597:AL597),IF(A10taxremlife="N/A","n/a",A10taxvalue/A10taxremlife))</f>
        <v>n/a</v>
      </c>
      <c r="AN597" s="594" t="str">
        <f>IF(AN$3&gt;A10taxremlife,A10taxvalue-SUM($F597:AM597),IF(A10taxremlife="N/A","n/a",A10taxvalue/A10taxremlife))</f>
        <v>n/a</v>
      </c>
      <c r="AO597" s="594" t="str">
        <f>IF(AO$3&gt;A10taxremlife,A10taxvalue-SUM($F597:AN597),IF(A10taxremlife="N/A","n/a",A10taxvalue/A10taxremlife))</f>
        <v>n/a</v>
      </c>
      <c r="AP597" s="594" t="str">
        <f>IF(AP$3&gt;A10taxremlife,A10taxvalue-SUM($F597:AO597),IF(A10taxremlife="N/A","n/a",A10taxvalue/A10taxremlife))</f>
        <v>n/a</v>
      </c>
      <c r="AQ597" s="594" t="str">
        <f>IF(AQ$3&gt;A10taxremlife,A10taxvalue-SUM($F597:AP597),IF(A10taxremlife="N/A","n/a",A10taxvalue/A10taxremlife))</f>
        <v>n/a</v>
      </c>
      <c r="AR597" s="594" t="str">
        <f>IF(AR$3&gt;A10taxremlife,A10taxvalue-SUM($F597:AQ597),IF(A10taxremlife="N/A","n/a",A10taxvalue/A10taxremlife))</f>
        <v>n/a</v>
      </c>
      <c r="AS597" s="594" t="str">
        <f>IF(AS$3&gt;A10taxremlife,A10taxvalue-SUM($F597:AR597),IF(A10taxremlife="N/A","n/a",A10taxvalue/A10taxremlife))</f>
        <v>n/a</v>
      </c>
      <c r="AT597" s="594" t="str">
        <f>IF(AT$3&gt;A10taxremlife,A10taxvalue-SUM($F597:AS597),IF(A10taxremlife="N/A","n/a",A10taxvalue/A10taxremlife))</f>
        <v>n/a</v>
      </c>
      <c r="AU597" s="594" t="str">
        <f>IF(AU$3&gt;A10taxremlife,A10taxvalue-SUM($F597:AT597),IF(A10taxremlife="N/A","n/a",A10taxvalue/A10taxremlife))</f>
        <v>n/a</v>
      </c>
      <c r="AV597" s="594" t="str">
        <f>IF(AV$3&gt;A10taxremlife,A10taxvalue-SUM($F597:AU597),IF(A10taxremlife="N/A","n/a",A10taxvalue/A10taxremlife))</f>
        <v>n/a</v>
      </c>
      <c r="AW597" s="594" t="str">
        <f>IF(AW$3&gt;A10taxremlife,A10taxvalue-SUM($F597:AV597),IF(A10taxremlife="N/A","n/a",A10taxvalue/A10taxremlife))</f>
        <v>n/a</v>
      </c>
      <c r="AX597" s="594" t="str">
        <f>IF(AX$3&gt;A10taxremlife,A10taxvalue-SUM($F597:AW597),IF(A10taxremlife="N/A","n/a",A10taxvalue/A10taxremlife))</f>
        <v>n/a</v>
      </c>
      <c r="AY597" s="594" t="str">
        <f>IF(AY$3&gt;A10taxremlife,A10taxvalue-SUM($F597:AX597),IF(A10taxremlife="N/A","n/a",A10taxvalue/A10taxremlife))</f>
        <v>n/a</v>
      </c>
      <c r="AZ597" s="594" t="str">
        <f>IF(AZ$3&gt;A10taxremlife,A10taxvalue-SUM($F597:AY597),IF(A10taxremlife="N/A","n/a",A10taxvalue/A10taxremlife))</f>
        <v>n/a</v>
      </c>
      <c r="BA597" s="594" t="str">
        <f>IF(BA$3&gt;A10taxremlife,A10taxvalue-SUM($F597:AZ597),IF(A10taxremlife="N/A","n/a",A10taxvalue/A10taxremlife))</f>
        <v>n/a</v>
      </c>
      <c r="BB597" s="594" t="str">
        <f>IF(BB$3&gt;A10taxremlife,A10taxvalue-SUM($F597:BA597),IF(A10taxremlife="N/A","n/a",A10taxvalue/A10taxremlife))</f>
        <v>n/a</v>
      </c>
      <c r="BC597" s="594" t="str">
        <f>IF(BC$3&gt;A10taxremlife,A10taxvalue-SUM($F597:BB597),IF(A10taxremlife="N/A","n/a",A10taxvalue/A10taxremlife))</f>
        <v>n/a</v>
      </c>
      <c r="BD597" s="594" t="str">
        <f>IF(BD$3&gt;A10taxremlife,A10taxvalue-SUM($F597:BC597),IF(A10taxremlife="N/A","n/a",A10taxvalue/A10taxremlife))</f>
        <v>n/a</v>
      </c>
      <c r="BE597" s="594" t="str">
        <f>IF(BE$3&gt;A10taxremlife,A10taxvalue-SUM($F597:BD597),IF(A10taxremlife="N/A","n/a",A10taxvalue/A10taxremlife))</f>
        <v>n/a</v>
      </c>
      <c r="BF597" s="594" t="str">
        <f>IF(BF$3&gt;A10taxremlife,A10taxvalue-SUM($F597:BE597),IF(A10taxremlife="N/A","n/a",A10taxvalue/A10taxremlife))</f>
        <v>n/a</v>
      </c>
      <c r="BG597" s="594" t="str">
        <f>IF(BG$3&gt;A10taxremlife,A10taxvalue-SUM($F597:BF597),IF(A10taxremlife="N/A","n/a",A10taxvalue/A10taxremlife))</f>
        <v>n/a</v>
      </c>
      <c r="BH597" s="594" t="str">
        <f>IF(BH$3&gt;A10taxremlife,A10taxvalue-SUM($F597:BG597),IF(A10taxremlife="N/A","n/a",A10taxvalue/A10taxremlife))</f>
        <v>n/a</v>
      </c>
      <c r="BI597" s="594" t="str">
        <f>IF(BI$3&gt;A10taxremlife,A10taxvalue-SUM($F597:BH597),IF(A10taxremlife="N/A","n/a",A10taxvalue/A10taxremlife))</f>
        <v>n/a</v>
      </c>
      <c r="BJ597" s="237"/>
      <c r="BK597" s="237"/>
      <c r="BL597" s="237"/>
      <c r="BM597" s="237"/>
    </row>
    <row r="598" spans="1:65" s="4" customFormat="1" ht="12.75" customHeight="1" outlineLevel="2">
      <c r="A598" s="237"/>
      <c r="B598" s="237"/>
      <c r="C598" s="597"/>
      <c r="D598" s="930" t="s">
        <v>326</v>
      </c>
      <c r="E598" s="167">
        <v>0</v>
      </c>
      <c r="F598" s="34"/>
      <c r="G598" s="105"/>
      <c r="H598" s="105"/>
      <c r="I598" s="105"/>
      <c r="J598" s="105"/>
      <c r="K598" s="105"/>
      <c r="L598" s="105"/>
      <c r="M598" s="105"/>
      <c r="N598" s="105"/>
      <c r="O598" s="105"/>
      <c r="P598" s="105"/>
      <c r="Q598" s="592"/>
      <c r="R598" s="592"/>
      <c r="S598" s="592"/>
      <c r="T598" s="592"/>
      <c r="U598" s="592"/>
      <c r="V598" s="592"/>
      <c r="W598" s="592"/>
      <c r="X598" s="592"/>
      <c r="Y598" s="592"/>
      <c r="Z598" s="592"/>
      <c r="AA598" s="592"/>
      <c r="AB598" s="592"/>
      <c r="AC598" s="592"/>
      <c r="AD598" s="592"/>
      <c r="AE598" s="592"/>
      <c r="AF598" s="592"/>
      <c r="AG598" s="592"/>
      <c r="AH598" s="592"/>
      <c r="AI598" s="592"/>
      <c r="AJ598" s="592"/>
      <c r="AK598" s="592"/>
      <c r="AL598" s="592"/>
      <c r="AM598" s="592"/>
      <c r="AN598" s="592"/>
      <c r="AO598" s="592"/>
      <c r="AP598" s="592"/>
      <c r="AQ598" s="592"/>
      <c r="AR598" s="592"/>
      <c r="AS598" s="592"/>
      <c r="AT598" s="592"/>
      <c r="AU598" s="592"/>
      <c r="AV598" s="592"/>
      <c r="AW598" s="592"/>
      <c r="AX598" s="592"/>
      <c r="AY598" s="592"/>
      <c r="AZ598" s="592"/>
      <c r="BA598" s="592"/>
      <c r="BB598" s="592"/>
      <c r="BC598" s="592"/>
      <c r="BD598" s="592"/>
      <c r="BE598" s="592"/>
      <c r="BF598" s="592"/>
      <c r="BG598" s="592"/>
      <c r="BH598" s="592"/>
      <c r="BI598" s="592"/>
      <c r="BJ598" s="237"/>
      <c r="BK598" s="237"/>
      <c r="BL598" s="237"/>
      <c r="BM598" s="237"/>
    </row>
    <row r="599" spans="1:65" s="4" customFormat="1" ht="12.75" customHeight="1" outlineLevel="2">
      <c r="A599" s="237"/>
      <c r="B599" s="237"/>
      <c r="C599" s="597"/>
      <c r="D599" s="930"/>
      <c r="E599" s="167">
        <v>1</v>
      </c>
      <c r="F599" s="34"/>
      <c r="G599" s="183"/>
      <c r="H599" s="105" t="str">
        <f>IF(A10taxstdlife="n/a","n/a",IF(H$3&gt;(A10taxstdlife+$E599),(('PTRM input'!$G$152+'PTRM input'!$G$118)*$G$7)-SUM($G599:G599),(('PTRM input'!$G$152+'PTRM input'!$G$118)*$G$7)/A10taxstdlife))</f>
        <v>n/a</v>
      </c>
      <c r="I599" s="105" t="str">
        <f>IF(A10taxstdlife="n/a","n/a",IF(I$3&gt;(A10taxstdlife+$E599),(('PTRM input'!$G$152+'PTRM input'!$G$118)*$G$7)-SUM($G599:H599),(('PTRM input'!$G$152+'PTRM input'!$G$118)*$G$7)/A10taxstdlife))</f>
        <v>n/a</v>
      </c>
      <c r="J599" s="105" t="str">
        <f>IF(A10taxstdlife="n/a","n/a",IF(J$3&gt;(A10taxstdlife+$E599),(('PTRM input'!$G$152+'PTRM input'!$G$118)*$G$7)-SUM($G599:I599),(('PTRM input'!$G$152+'PTRM input'!$G$118)*$G$7)/A10taxstdlife))</f>
        <v>n/a</v>
      </c>
      <c r="K599" s="105" t="str">
        <f>IF(A10taxstdlife="n/a","n/a",IF(K$3&gt;(A10taxstdlife+$E599),(('PTRM input'!$G$152+'PTRM input'!$G$118)*$G$7)-SUM($G599:J599),(('PTRM input'!$G$152+'PTRM input'!$G$118)*$G$7)/A10taxstdlife))</f>
        <v>n/a</v>
      </c>
      <c r="L599" s="105" t="str">
        <f>IF(A10taxstdlife="n/a","n/a",IF(L$3&gt;(A10taxstdlife+$E599),(('PTRM input'!$G$152+'PTRM input'!$G$118)*$G$7)-SUM($G599:K599),(('PTRM input'!$G$152+'PTRM input'!$G$118)*$G$7)/A10taxstdlife))</f>
        <v>n/a</v>
      </c>
      <c r="M599" s="105" t="str">
        <f>IF(A10taxstdlife="n/a","n/a",IF(M$3&gt;(A10taxstdlife+$E599),(('PTRM input'!$G$152+'PTRM input'!$G$118)*$G$7)-SUM($G599:L599),(('PTRM input'!$G$152+'PTRM input'!$G$118)*$G$7)/A10taxstdlife))</f>
        <v>n/a</v>
      </c>
      <c r="N599" s="105" t="str">
        <f>IF(A10taxstdlife="n/a","n/a",IF(N$3&gt;(A10taxstdlife+$E599),(('PTRM input'!$G$152+'PTRM input'!$G$118)*$G$7)-SUM($G599:M599),(('PTRM input'!$G$152+'PTRM input'!$G$118)*$G$7)/A10taxstdlife))</f>
        <v>n/a</v>
      </c>
      <c r="O599" s="105" t="str">
        <f>IF(A10taxstdlife="n/a","n/a",IF(O$3&gt;(A10taxstdlife+$E599),(('PTRM input'!$G$152+'PTRM input'!$G$118)*$G$7)-SUM($G599:N599),(('PTRM input'!$G$152+'PTRM input'!$G$118)*$G$7)/A10taxstdlife))</f>
        <v>n/a</v>
      </c>
      <c r="P599" s="105" t="str">
        <f>IF(A10taxstdlife="n/a","n/a",IF(P$3&gt;(A10taxstdlife+$E599),(('PTRM input'!$G$152+'PTRM input'!$G$118)*$G$7)-SUM($G599:O599),(('PTRM input'!$G$152+'PTRM input'!$G$118)*$G$7)/A10taxstdlife))</f>
        <v>n/a</v>
      </c>
      <c r="Q599" s="592" t="str">
        <f>IF(A10taxstdlife="n/a","n/a",IF(Q$3&gt;(A10taxstdlife+$E599),(('PTRM input'!$G$152+'PTRM input'!$G$118)*$G$7)-SUM($G599:P599),(('PTRM input'!$G$152+'PTRM input'!$G$118)*$G$7)/A10taxstdlife))</f>
        <v>n/a</v>
      </c>
      <c r="R599" s="592" t="str">
        <f>IF(A10taxstdlife="n/a","n/a",IF(R$3&gt;(A10taxstdlife+$E599),(('PTRM input'!$G$152+'PTRM input'!$G$118)*$G$7)-SUM($G599:Q599),(('PTRM input'!$G$152+'PTRM input'!$G$118)*$G$7)/A10taxstdlife))</f>
        <v>n/a</v>
      </c>
      <c r="S599" s="592" t="str">
        <f>IF(A10taxstdlife="n/a","n/a",IF(S$3&gt;(A10taxstdlife+$E599),(('PTRM input'!$G$152+'PTRM input'!$G$118)*$G$7)-SUM($G599:R599),(('PTRM input'!$G$152+'PTRM input'!$G$118)*$G$7)/A10taxstdlife))</f>
        <v>n/a</v>
      </c>
      <c r="T599" s="592" t="str">
        <f>IF(A10taxstdlife="n/a","n/a",IF(T$3&gt;(A10taxstdlife+$E599),(('PTRM input'!$G$152+'PTRM input'!$G$118)*$G$7)-SUM($G599:S599),(('PTRM input'!$G$152+'PTRM input'!$G$118)*$G$7)/A10taxstdlife))</f>
        <v>n/a</v>
      </c>
      <c r="U599" s="592" t="str">
        <f>IF(A10taxstdlife="n/a","n/a",IF(U$3&gt;(A10taxstdlife+$E599),(('PTRM input'!$G$152+'PTRM input'!$G$118)*$G$7)-SUM($G599:T599),(('PTRM input'!$G$152+'PTRM input'!$G$118)*$G$7)/A10taxstdlife))</f>
        <v>n/a</v>
      </c>
      <c r="V599" s="592" t="str">
        <f>IF(A10taxstdlife="n/a","n/a",IF(V$3&gt;(A10taxstdlife+$E599),(('PTRM input'!$G$152+'PTRM input'!$G$118)*$G$7)-SUM($G599:U599),(('PTRM input'!$G$152+'PTRM input'!$G$118)*$G$7)/A10taxstdlife))</f>
        <v>n/a</v>
      </c>
      <c r="W599" s="592" t="str">
        <f>IF(A10taxstdlife="n/a","n/a",IF(W$3&gt;(A10taxstdlife+$E599),(('PTRM input'!$G$152+'PTRM input'!$G$118)*$G$7)-SUM($G599:V599),(('PTRM input'!$G$152+'PTRM input'!$G$118)*$G$7)/A10taxstdlife))</f>
        <v>n/a</v>
      </c>
      <c r="X599" s="592" t="str">
        <f>IF(A10taxstdlife="n/a","n/a",IF(X$3&gt;(A10taxstdlife+$E599),(('PTRM input'!$G$152+'PTRM input'!$G$118)*$G$7)-SUM($G599:W599),(('PTRM input'!$G$152+'PTRM input'!$G$118)*$G$7)/A10taxstdlife))</f>
        <v>n/a</v>
      </c>
      <c r="Y599" s="592" t="str">
        <f>IF(A10taxstdlife="n/a","n/a",IF(Y$3&gt;(A10taxstdlife+$E599),(('PTRM input'!$G$152+'PTRM input'!$G$118)*$G$7)-SUM($G599:X599),(('PTRM input'!$G$152+'PTRM input'!$G$118)*$G$7)/A10taxstdlife))</f>
        <v>n/a</v>
      </c>
      <c r="Z599" s="592" t="str">
        <f>IF(A10taxstdlife="n/a","n/a",IF(Z$3&gt;(A10taxstdlife+$E599),(('PTRM input'!$G$152+'PTRM input'!$G$118)*$G$7)-SUM($G599:Y599),(('PTRM input'!$G$152+'PTRM input'!$G$118)*$G$7)/A10taxstdlife))</f>
        <v>n/a</v>
      </c>
      <c r="AA599" s="592" t="str">
        <f>IF(A10taxstdlife="n/a","n/a",IF(AA$3&gt;(A10taxstdlife+$E599),(('PTRM input'!$G$152+'PTRM input'!$G$118)*$G$7)-SUM($G599:Z599),(('PTRM input'!$G$152+'PTRM input'!$G$118)*$G$7)/A10taxstdlife))</f>
        <v>n/a</v>
      </c>
      <c r="AB599" s="592" t="str">
        <f>IF(A10taxstdlife="n/a","n/a",IF(AB$3&gt;(A10taxstdlife+$E599),(('PTRM input'!$G$152+'PTRM input'!$G$118)*$G$7)-SUM($G599:AA599),(('PTRM input'!$G$152+'PTRM input'!$G$118)*$G$7)/A10taxstdlife))</f>
        <v>n/a</v>
      </c>
      <c r="AC599" s="592" t="str">
        <f>IF(A10taxstdlife="n/a","n/a",IF(AC$3&gt;(A10taxstdlife+$E599),(('PTRM input'!$G$152+'PTRM input'!$G$118)*$G$7)-SUM($G599:AB599),(('PTRM input'!$G$152+'PTRM input'!$G$118)*$G$7)/A10taxstdlife))</f>
        <v>n/a</v>
      </c>
      <c r="AD599" s="592" t="str">
        <f>IF(A10taxstdlife="n/a","n/a",IF(AD$3&gt;(A10taxstdlife+$E599),(('PTRM input'!$G$152+'PTRM input'!$G$118)*$G$7)-SUM($G599:AC599),(('PTRM input'!$G$152+'PTRM input'!$G$118)*$G$7)/A10taxstdlife))</f>
        <v>n/a</v>
      </c>
      <c r="AE599" s="592" t="str">
        <f>IF(A10taxstdlife="n/a","n/a",IF(AE$3&gt;(A10taxstdlife+$E599),(('PTRM input'!$G$152+'PTRM input'!$G$118)*$G$7)-SUM($G599:AD599),(('PTRM input'!$G$152+'PTRM input'!$G$118)*$G$7)/A10taxstdlife))</f>
        <v>n/a</v>
      </c>
      <c r="AF599" s="592" t="str">
        <f>IF(A10taxstdlife="n/a","n/a",IF(AF$3&gt;(A10taxstdlife+$E599),(('PTRM input'!$G$152+'PTRM input'!$G$118)*$G$7)-SUM($G599:AE599),(('PTRM input'!$G$152+'PTRM input'!$G$118)*$G$7)/A10taxstdlife))</f>
        <v>n/a</v>
      </c>
      <c r="AG599" s="592" t="str">
        <f>IF(A10taxstdlife="n/a","n/a",IF(AG$3&gt;(A10taxstdlife+$E599),(('PTRM input'!$G$152+'PTRM input'!$G$118)*$G$7)-SUM($G599:AF599),(('PTRM input'!$G$152+'PTRM input'!$G$118)*$G$7)/A10taxstdlife))</f>
        <v>n/a</v>
      </c>
      <c r="AH599" s="592" t="str">
        <f>IF(A10taxstdlife="n/a","n/a",IF(AH$3&gt;(A10taxstdlife+$E599),(('PTRM input'!$G$152+'PTRM input'!$G$118)*$G$7)-SUM($G599:AG599),(('PTRM input'!$G$152+'PTRM input'!$G$118)*$G$7)/A10taxstdlife))</f>
        <v>n/a</v>
      </c>
      <c r="AI599" s="592" t="str">
        <f>IF(A10taxstdlife="n/a","n/a",IF(AI$3&gt;(A10taxstdlife+$E599),(('PTRM input'!$G$152+'PTRM input'!$G$118)*$G$7)-SUM($G599:AH599),(('PTRM input'!$G$152+'PTRM input'!$G$118)*$G$7)/A10taxstdlife))</f>
        <v>n/a</v>
      </c>
      <c r="AJ599" s="592" t="str">
        <f>IF(A10taxstdlife="n/a","n/a",IF(AJ$3&gt;(A10taxstdlife+$E599),(('PTRM input'!$G$152+'PTRM input'!$G$118)*$G$7)-SUM($G599:AI599),(('PTRM input'!$G$152+'PTRM input'!$G$118)*$G$7)/A10taxstdlife))</f>
        <v>n/a</v>
      </c>
      <c r="AK599" s="592" t="str">
        <f>IF(A10taxstdlife="n/a","n/a",IF(AK$3&gt;(A10taxstdlife+$E599),(('PTRM input'!$G$152+'PTRM input'!$G$118)*$G$7)-SUM($G599:AJ599),(('PTRM input'!$G$152+'PTRM input'!$G$118)*$G$7)/A10taxstdlife))</f>
        <v>n/a</v>
      </c>
      <c r="AL599" s="592" t="str">
        <f>IF(A10taxstdlife="n/a","n/a",IF(AL$3&gt;(A10taxstdlife+$E599),(('PTRM input'!$G$152+'PTRM input'!$G$118)*$G$7)-SUM($G599:AK599),(('PTRM input'!$G$152+'PTRM input'!$G$118)*$G$7)/A10taxstdlife))</f>
        <v>n/a</v>
      </c>
      <c r="AM599" s="592" t="str">
        <f>IF(A10taxstdlife="n/a","n/a",IF(AM$3&gt;(A10taxstdlife+$E599),(('PTRM input'!$G$152+'PTRM input'!$G$118)*$G$7)-SUM($G599:AL599),(('PTRM input'!$G$152+'PTRM input'!$G$118)*$G$7)/A10taxstdlife))</f>
        <v>n/a</v>
      </c>
      <c r="AN599" s="592" t="str">
        <f>IF(A10taxstdlife="n/a","n/a",IF(AN$3&gt;(A10taxstdlife+$E599),(('PTRM input'!$G$152+'PTRM input'!$G$118)*$G$7)-SUM($G599:AM599),(('PTRM input'!$G$152+'PTRM input'!$G$118)*$G$7)/A10taxstdlife))</f>
        <v>n/a</v>
      </c>
      <c r="AO599" s="592" t="str">
        <f>IF(A10taxstdlife="n/a","n/a",IF(AO$3&gt;(A10taxstdlife+$E599),(('PTRM input'!$G$152+'PTRM input'!$G$118)*$G$7)-SUM($G599:AN599),(('PTRM input'!$G$152+'PTRM input'!$G$118)*$G$7)/A10taxstdlife))</f>
        <v>n/a</v>
      </c>
      <c r="AP599" s="592" t="str">
        <f>IF(A10taxstdlife="n/a","n/a",IF(AP$3&gt;(A10taxstdlife+$E599),(('PTRM input'!$G$152+'PTRM input'!$G$118)*$G$7)-SUM($G599:AO599),(('PTRM input'!$G$152+'PTRM input'!$G$118)*$G$7)/A10taxstdlife))</f>
        <v>n/a</v>
      </c>
      <c r="AQ599" s="592" t="str">
        <f>IF(A10taxstdlife="n/a","n/a",IF(AQ$3&gt;(A10taxstdlife+$E599),(('PTRM input'!$G$152+'PTRM input'!$G$118)*$G$7)-SUM($G599:AP599),(('PTRM input'!$G$152+'PTRM input'!$G$118)*$G$7)/A10taxstdlife))</f>
        <v>n/a</v>
      </c>
      <c r="AR599" s="592" t="str">
        <f>IF(A10taxstdlife="n/a","n/a",IF(AR$3&gt;(A10taxstdlife+$E599),(('PTRM input'!$G$152+'PTRM input'!$G$118)*$G$7)-SUM($G599:AQ599),(('PTRM input'!$G$152+'PTRM input'!$G$118)*$G$7)/A10taxstdlife))</f>
        <v>n/a</v>
      </c>
      <c r="AS599" s="592" t="str">
        <f>IF(A10taxstdlife="n/a","n/a",IF(AS$3&gt;(A10taxstdlife+$E599),(('PTRM input'!$G$152+'PTRM input'!$G$118)*$G$7)-SUM($G599:AR599),(('PTRM input'!$G$152+'PTRM input'!$G$118)*$G$7)/A10taxstdlife))</f>
        <v>n/a</v>
      </c>
      <c r="AT599" s="592" t="str">
        <f>IF(A10taxstdlife="n/a","n/a",IF(AT$3&gt;(A10taxstdlife+$E599),(('PTRM input'!$G$152+'PTRM input'!$G$118)*$G$7)-SUM($G599:AS599),(('PTRM input'!$G$152+'PTRM input'!$G$118)*$G$7)/A10taxstdlife))</f>
        <v>n/a</v>
      </c>
      <c r="AU599" s="592" t="str">
        <f>IF(A10taxstdlife="n/a","n/a",IF(AU$3&gt;(A10taxstdlife+$E599),(('PTRM input'!$G$152+'PTRM input'!$G$118)*$G$7)-SUM($G599:AT599),(('PTRM input'!$G$152+'PTRM input'!$G$118)*$G$7)/A10taxstdlife))</f>
        <v>n/a</v>
      </c>
      <c r="AV599" s="592" t="str">
        <f>IF(A10taxstdlife="n/a","n/a",IF(AV$3&gt;(A10taxstdlife+$E599),(('PTRM input'!$G$152+'PTRM input'!$G$118)*$G$7)-SUM($G599:AU599),(('PTRM input'!$G$152+'PTRM input'!$G$118)*$G$7)/A10taxstdlife))</f>
        <v>n/a</v>
      </c>
      <c r="AW599" s="592" t="str">
        <f>IF(A10taxstdlife="n/a","n/a",IF(AW$3&gt;(A10taxstdlife+$E599),(('PTRM input'!$G$152+'PTRM input'!$G$118)*$G$7)-SUM($G599:AV599),(('PTRM input'!$G$152+'PTRM input'!$G$118)*$G$7)/A10taxstdlife))</f>
        <v>n/a</v>
      </c>
      <c r="AX599" s="592" t="str">
        <f>IF(A10taxstdlife="n/a","n/a",IF(AX$3&gt;(A10taxstdlife+$E599),(('PTRM input'!$G$152+'PTRM input'!$G$118)*$G$7)-SUM($G599:AW599),(('PTRM input'!$G$152+'PTRM input'!$G$118)*$G$7)/A10taxstdlife))</f>
        <v>n/a</v>
      </c>
      <c r="AY599" s="592" t="str">
        <f>IF(A10taxstdlife="n/a","n/a",IF(AY$3&gt;(A10taxstdlife+$E599),(('PTRM input'!$G$152+'PTRM input'!$G$118)*$G$7)-SUM($G599:AX599),(('PTRM input'!$G$152+'PTRM input'!$G$118)*$G$7)/A10taxstdlife))</f>
        <v>n/a</v>
      </c>
      <c r="AZ599" s="592" t="str">
        <f>IF(A10taxstdlife="n/a","n/a",IF(AZ$3&gt;(A10taxstdlife+$E599),(('PTRM input'!$G$152+'PTRM input'!$G$118)*$G$7)-SUM($G599:AY599),(('PTRM input'!$G$152+'PTRM input'!$G$118)*$G$7)/A10taxstdlife))</f>
        <v>n/a</v>
      </c>
      <c r="BA599" s="592" t="str">
        <f>IF(A10taxstdlife="n/a","n/a",IF(BA$3&gt;(A10taxstdlife+$E599),(('PTRM input'!$G$152+'PTRM input'!$G$118)*$G$7)-SUM($G599:AZ599),(('PTRM input'!$G$152+'PTRM input'!$G$118)*$G$7)/A10taxstdlife))</f>
        <v>n/a</v>
      </c>
      <c r="BB599" s="592" t="str">
        <f>IF(A10taxstdlife="n/a","n/a",IF(BB$3&gt;(A10taxstdlife+$E599),(('PTRM input'!$G$152+'PTRM input'!$G$118)*$G$7)-SUM($G599:BA599),(('PTRM input'!$G$152+'PTRM input'!$G$118)*$G$7)/A10taxstdlife))</f>
        <v>n/a</v>
      </c>
      <c r="BC599" s="592" t="str">
        <f>IF(A10taxstdlife="n/a","n/a",IF(BC$3&gt;(A10taxstdlife+$E599),(('PTRM input'!$G$152+'PTRM input'!$G$118)*$G$7)-SUM($G599:BB599),(('PTRM input'!$G$152+'PTRM input'!$G$118)*$G$7)/A10taxstdlife))</f>
        <v>n/a</v>
      </c>
      <c r="BD599" s="592" t="str">
        <f>IF(A10taxstdlife="n/a","n/a",IF(BD$3&gt;(A10taxstdlife+$E599),(('PTRM input'!$G$152+'PTRM input'!$G$118)*$G$7)-SUM($G599:BC599),(('PTRM input'!$G$152+'PTRM input'!$G$118)*$G$7)/A10taxstdlife))</f>
        <v>n/a</v>
      </c>
      <c r="BE599" s="592" t="str">
        <f>IF(A10taxstdlife="n/a","n/a",IF(BE$3&gt;(A10taxstdlife+$E599),(('PTRM input'!$G$152+'PTRM input'!$G$118)*$G$7)-SUM($G599:BD599),(('PTRM input'!$G$152+'PTRM input'!$G$118)*$G$7)/A10taxstdlife))</f>
        <v>n/a</v>
      </c>
      <c r="BF599" s="592" t="str">
        <f>IF(A10taxstdlife="n/a","n/a",IF(BF$3&gt;(A10taxstdlife+$E599),(('PTRM input'!$G$152+'PTRM input'!$G$118)*$G$7)-SUM($G599:BE599),(('PTRM input'!$G$152+'PTRM input'!$G$118)*$G$7)/A10taxstdlife))</f>
        <v>n/a</v>
      </c>
      <c r="BG599" s="592" t="str">
        <f>IF(A10taxstdlife="n/a","n/a",IF(BG$3&gt;(A10taxstdlife+$E599),(('PTRM input'!$G$152+'PTRM input'!$G$118)*$G$7)-SUM($G599:BF599),(('PTRM input'!$G$152+'PTRM input'!$G$118)*$G$7)/A10taxstdlife))</f>
        <v>n/a</v>
      </c>
      <c r="BH599" s="592" t="str">
        <f>IF(A10taxstdlife="n/a","n/a",IF(BH$3&gt;(A10taxstdlife+$E599),(('PTRM input'!$G$152+'PTRM input'!$G$118)*$G$7)-SUM($G599:BG599),(('PTRM input'!$G$152+'PTRM input'!$G$118)*$G$7)/A10taxstdlife))</f>
        <v>n/a</v>
      </c>
      <c r="BI599" s="592" t="str">
        <f>IF(A10taxstdlife="n/a","n/a",IF(BI$3&gt;(A10taxstdlife+$E599),(('PTRM input'!$G$152+'PTRM input'!$G$118)*$G$7)-SUM($G599:BH599),(('PTRM input'!$G$152+'PTRM input'!$G$118)*$G$7)/A10taxstdlife))</f>
        <v>n/a</v>
      </c>
      <c r="BJ599" s="237"/>
      <c r="BK599" s="237"/>
      <c r="BL599" s="237"/>
      <c r="BM599" s="237"/>
    </row>
    <row r="600" spans="1:65" s="4" customFormat="1" ht="12.75" customHeight="1" outlineLevel="2">
      <c r="A600" s="237"/>
      <c r="B600" s="237"/>
      <c r="C600" s="597"/>
      <c r="D600" s="930"/>
      <c r="E600" s="167">
        <v>2</v>
      </c>
      <c r="F600" s="34"/>
      <c r="G600" s="184"/>
      <c r="H600" s="185"/>
      <c r="I600" s="105" t="str">
        <f>IF(A10taxstdlife="n/a","n/a",IF(I$3&gt;(A10taxstdlife+$E600),(('PTRM input'!$H$152+'PTRM input'!$H$118)*$H$7)-SUM($H600:H600),(('PTRM input'!$H$152+'PTRM input'!$H$118)*$H$7)/A10taxstdlife))</f>
        <v>n/a</v>
      </c>
      <c r="J600" s="105" t="str">
        <f>IF(A10taxstdlife="n/a","n/a",IF(J$3&gt;(A10taxstdlife+$E600),(('PTRM input'!$H$152+'PTRM input'!$H$118)*$H$7)-SUM($H600:I600),(('PTRM input'!$H$152+'PTRM input'!$H$118)*$H$7)/A10taxstdlife))</f>
        <v>n/a</v>
      </c>
      <c r="K600" s="105" t="str">
        <f>IF(A10taxstdlife="n/a","n/a",IF(K$3&gt;(A10taxstdlife+$E600),(('PTRM input'!$H$152+'PTRM input'!$H$118)*$H$7)-SUM($H600:J600),(('PTRM input'!$H$152+'PTRM input'!$H$118)*$H$7)/A10taxstdlife))</f>
        <v>n/a</v>
      </c>
      <c r="L600" s="105" t="str">
        <f>IF(A10taxstdlife="n/a","n/a",IF(L$3&gt;(A10taxstdlife+$E600),(('PTRM input'!$H$152+'PTRM input'!$H$118)*$H$7)-SUM($H600:K600),(('PTRM input'!$H$152+'PTRM input'!$H$118)*$H$7)/A10taxstdlife))</f>
        <v>n/a</v>
      </c>
      <c r="M600" s="105" t="str">
        <f>IF(A10taxstdlife="n/a","n/a",IF(M$3&gt;(A10taxstdlife+$E600),(('PTRM input'!$H$152+'PTRM input'!$H$118)*$H$7)-SUM($H600:L600),(('PTRM input'!$H$152+'PTRM input'!$H$118)*$H$7)/A10taxstdlife))</f>
        <v>n/a</v>
      </c>
      <c r="N600" s="105" t="str">
        <f>IF(A10taxstdlife="n/a","n/a",IF(N$3&gt;(A10taxstdlife+$E600),(('PTRM input'!$H$152+'PTRM input'!$H$118)*$H$7)-SUM($H600:M600),(('PTRM input'!$H$152+'PTRM input'!$H$118)*$H$7)/A10taxstdlife))</f>
        <v>n/a</v>
      </c>
      <c r="O600" s="105" t="str">
        <f>IF(A10taxstdlife="n/a","n/a",IF(O$3&gt;(A10taxstdlife+$E600),(('PTRM input'!$H$152+'PTRM input'!$H$118)*$H$7)-SUM($H600:N600),(('PTRM input'!$H$152+'PTRM input'!$H$118)*$H$7)/A10taxstdlife))</f>
        <v>n/a</v>
      </c>
      <c r="P600" s="105" t="str">
        <f>IF(A10taxstdlife="n/a","n/a",IF(P$3&gt;(A10taxstdlife+$E600),(('PTRM input'!$H$152+'PTRM input'!$H$118)*$H$7)-SUM($H600:O600),(('PTRM input'!$H$152+'PTRM input'!$H$118)*$H$7)/A10taxstdlife))</f>
        <v>n/a</v>
      </c>
      <c r="Q600" s="592" t="str">
        <f>IF(A10taxstdlife="n/a","n/a",IF(Q$3&gt;(A10taxstdlife+$E600),(('PTRM input'!$H$152+'PTRM input'!$H$118)*$H$7)-SUM($H600:P600),(('PTRM input'!$H$152+'PTRM input'!$H$118)*$H$7)/A10taxstdlife))</f>
        <v>n/a</v>
      </c>
      <c r="R600" s="592" t="str">
        <f>IF(A10taxstdlife="n/a","n/a",IF(R$3&gt;(A10taxstdlife+$E600),(('PTRM input'!$H$152+'PTRM input'!$H$118)*$H$7)-SUM($H600:Q600),(('PTRM input'!$H$152+'PTRM input'!$H$118)*$H$7)/A10taxstdlife))</f>
        <v>n/a</v>
      </c>
      <c r="S600" s="592" t="str">
        <f>IF(A10taxstdlife="n/a","n/a",IF(S$3&gt;(A10taxstdlife+$E600),(('PTRM input'!$H$152+'PTRM input'!$H$118)*$H$7)-SUM($H600:R600),(('PTRM input'!$H$152+'PTRM input'!$H$118)*$H$7)/A10taxstdlife))</f>
        <v>n/a</v>
      </c>
      <c r="T600" s="592" t="str">
        <f>IF(A10taxstdlife="n/a","n/a",IF(T$3&gt;(A10taxstdlife+$E600),(('PTRM input'!$H$152+'PTRM input'!$H$118)*$H$7)-SUM($H600:S600),(('PTRM input'!$H$152+'PTRM input'!$H$118)*$H$7)/A10taxstdlife))</f>
        <v>n/a</v>
      </c>
      <c r="U600" s="592" t="str">
        <f>IF(A10taxstdlife="n/a","n/a",IF(U$3&gt;(A10taxstdlife+$E600),(('PTRM input'!$H$152+'PTRM input'!$H$118)*$H$7)-SUM($H600:T600),(('PTRM input'!$H$152+'PTRM input'!$H$118)*$H$7)/A10taxstdlife))</f>
        <v>n/a</v>
      </c>
      <c r="V600" s="592" t="str">
        <f>IF(A10taxstdlife="n/a","n/a",IF(V$3&gt;(A10taxstdlife+$E600),(('PTRM input'!$H$152+'PTRM input'!$H$118)*$H$7)-SUM($H600:U600),(('PTRM input'!$H$152+'PTRM input'!$H$118)*$H$7)/A10taxstdlife))</f>
        <v>n/a</v>
      </c>
      <c r="W600" s="592" t="str">
        <f>IF(A10taxstdlife="n/a","n/a",IF(W$3&gt;(A10taxstdlife+$E600),(('PTRM input'!$H$152+'PTRM input'!$H$118)*$H$7)-SUM($H600:V600),(('PTRM input'!$H$152+'PTRM input'!$H$118)*$H$7)/A10taxstdlife))</f>
        <v>n/a</v>
      </c>
      <c r="X600" s="592" t="str">
        <f>IF(A10taxstdlife="n/a","n/a",IF(X$3&gt;(A10taxstdlife+$E600),(('PTRM input'!$H$152+'PTRM input'!$H$118)*$H$7)-SUM($H600:W600),(('PTRM input'!$H$152+'PTRM input'!$H$118)*$H$7)/A10taxstdlife))</f>
        <v>n/a</v>
      </c>
      <c r="Y600" s="592" t="str">
        <f>IF(A10taxstdlife="n/a","n/a",IF(Y$3&gt;(A10taxstdlife+$E600),(('PTRM input'!$H$152+'PTRM input'!$H$118)*$H$7)-SUM($H600:X600),(('PTRM input'!$H$152+'PTRM input'!$H$118)*$H$7)/A10taxstdlife))</f>
        <v>n/a</v>
      </c>
      <c r="Z600" s="592" t="str">
        <f>IF(A10taxstdlife="n/a","n/a",IF(Z$3&gt;(A10taxstdlife+$E600),(('PTRM input'!$H$152+'PTRM input'!$H$118)*$H$7)-SUM($H600:Y600),(('PTRM input'!$H$152+'PTRM input'!$H$118)*$H$7)/A10taxstdlife))</f>
        <v>n/a</v>
      </c>
      <c r="AA600" s="592" t="str">
        <f>IF(A10taxstdlife="n/a","n/a",IF(AA$3&gt;(A10taxstdlife+$E600),(('PTRM input'!$H$152+'PTRM input'!$H$118)*$H$7)-SUM($H600:Z600),(('PTRM input'!$H$152+'PTRM input'!$H$118)*$H$7)/A10taxstdlife))</f>
        <v>n/a</v>
      </c>
      <c r="AB600" s="592" t="str">
        <f>IF(A10taxstdlife="n/a","n/a",IF(AB$3&gt;(A10taxstdlife+$E600),(('PTRM input'!$H$152+'PTRM input'!$H$118)*$H$7)-SUM($H600:AA600),(('PTRM input'!$H$152+'PTRM input'!$H$118)*$H$7)/A10taxstdlife))</f>
        <v>n/a</v>
      </c>
      <c r="AC600" s="592" t="str">
        <f>IF(A10taxstdlife="n/a","n/a",IF(AC$3&gt;(A10taxstdlife+$E600),(('PTRM input'!$H$152+'PTRM input'!$H$118)*$H$7)-SUM($H600:AB600),(('PTRM input'!$H$152+'PTRM input'!$H$118)*$H$7)/A10taxstdlife))</f>
        <v>n/a</v>
      </c>
      <c r="AD600" s="592" t="str">
        <f>IF(A10taxstdlife="n/a","n/a",IF(AD$3&gt;(A10taxstdlife+$E600),(('PTRM input'!$H$152+'PTRM input'!$H$118)*$H$7)-SUM($H600:AC600),(('PTRM input'!$H$152+'PTRM input'!$H$118)*$H$7)/A10taxstdlife))</f>
        <v>n/a</v>
      </c>
      <c r="AE600" s="592" t="str">
        <f>IF(A10taxstdlife="n/a","n/a",IF(AE$3&gt;(A10taxstdlife+$E600),(('PTRM input'!$H$152+'PTRM input'!$H$118)*$H$7)-SUM($H600:AD600),(('PTRM input'!$H$152+'PTRM input'!$H$118)*$H$7)/A10taxstdlife))</f>
        <v>n/a</v>
      </c>
      <c r="AF600" s="592" t="str">
        <f>IF(A10taxstdlife="n/a","n/a",IF(AF$3&gt;(A10taxstdlife+$E600),(('PTRM input'!$H$152+'PTRM input'!$H$118)*$H$7)-SUM($H600:AE600),(('PTRM input'!$H$152+'PTRM input'!$H$118)*$H$7)/A10taxstdlife))</f>
        <v>n/a</v>
      </c>
      <c r="AG600" s="592" t="str">
        <f>IF(A10taxstdlife="n/a","n/a",IF(AG$3&gt;(A10taxstdlife+$E600),(('PTRM input'!$H$152+'PTRM input'!$H$118)*$H$7)-SUM($H600:AF600),(('PTRM input'!$H$152+'PTRM input'!$H$118)*$H$7)/A10taxstdlife))</f>
        <v>n/a</v>
      </c>
      <c r="AH600" s="592" t="str">
        <f>IF(A10taxstdlife="n/a","n/a",IF(AH$3&gt;(A10taxstdlife+$E600),(('PTRM input'!$H$152+'PTRM input'!$H$118)*$H$7)-SUM($H600:AG600),(('PTRM input'!$H$152+'PTRM input'!$H$118)*$H$7)/A10taxstdlife))</f>
        <v>n/a</v>
      </c>
      <c r="AI600" s="592" t="str">
        <f>IF(A10taxstdlife="n/a","n/a",IF(AI$3&gt;(A10taxstdlife+$E600),(('PTRM input'!$H$152+'PTRM input'!$H$118)*$H$7)-SUM($H600:AH600),(('PTRM input'!$H$152+'PTRM input'!$H$118)*$H$7)/A10taxstdlife))</f>
        <v>n/a</v>
      </c>
      <c r="AJ600" s="592" t="str">
        <f>IF(A10taxstdlife="n/a","n/a",IF(AJ$3&gt;(A10taxstdlife+$E600),(('PTRM input'!$H$152+'PTRM input'!$H$118)*$H$7)-SUM($H600:AI600),(('PTRM input'!$H$152+'PTRM input'!$H$118)*$H$7)/A10taxstdlife))</f>
        <v>n/a</v>
      </c>
      <c r="AK600" s="592" t="str">
        <f>IF(A10taxstdlife="n/a","n/a",IF(AK$3&gt;(A10taxstdlife+$E600),(('PTRM input'!$H$152+'PTRM input'!$H$118)*$H$7)-SUM($H600:AJ600),(('PTRM input'!$H$152+'PTRM input'!$H$118)*$H$7)/A10taxstdlife))</f>
        <v>n/a</v>
      </c>
      <c r="AL600" s="592" t="str">
        <f>IF(A10taxstdlife="n/a","n/a",IF(AL$3&gt;(A10taxstdlife+$E600),(('PTRM input'!$H$152+'PTRM input'!$H$118)*$H$7)-SUM($H600:AK600),(('PTRM input'!$H$152+'PTRM input'!$H$118)*$H$7)/A10taxstdlife))</f>
        <v>n/a</v>
      </c>
      <c r="AM600" s="592" t="str">
        <f>IF(A10taxstdlife="n/a","n/a",IF(AM$3&gt;(A10taxstdlife+$E600),(('PTRM input'!$H$152+'PTRM input'!$H$118)*$H$7)-SUM($H600:AL600),(('PTRM input'!$H$152+'PTRM input'!$H$118)*$H$7)/A10taxstdlife))</f>
        <v>n/a</v>
      </c>
      <c r="AN600" s="592" t="str">
        <f>IF(A10taxstdlife="n/a","n/a",IF(AN$3&gt;(A10taxstdlife+$E600),(('PTRM input'!$H$152+'PTRM input'!$H$118)*$H$7)-SUM($H600:AM600),(('PTRM input'!$H$152+'PTRM input'!$H$118)*$H$7)/A10taxstdlife))</f>
        <v>n/a</v>
      </c>
      <c r="AO600" s="592" t="str">
        <f>IF(A10taxstdlife="n/a","n/a",IF(AO$3&gt;(A10taxstdlife+$E600),(('PTRM input'!$H$152+'PTRM input'!$H$118)*$H$7)-SUM($H600:AN600),(('PTRM input'!$H$152+'PTRM input'!$H$118)*$H$7)/A10taxstdlife))</f>
        <v>n/a</v>
      </c>
      <c r="AP600" s="592" t="str">
        <f>IF(A10taxstdlife="n/a","n/a",IF(AP$3&gt;(A10taxstdlife+$E600),(('PTRM input'!$H$152+'PTRM input'!$H$118)*$H$7)-SUM($H600:AO600),(('PTRM input'!$H$152+'PTRM input'!$H$118)*$H$7)/A10taxstdlife))</f>
        <v>n/a</v>
      </c>
      <c r="AQ600" s="592" t="str">
        <f>IF(A10taxstdlife="n/a","n/a",IF(AQ$3&gt;(A10taxstdlife+$E600),(('PTRM input'!$H$152+'PTRM input'!$H$118)*$H$7)-SUM($H600:AP600),(('PTRM input'!$H$152+'PTRM input'!$H$118)*$H$7)/A10taxstdlife))</f>
        <v>n/a</v>
      </c>
      <c r="AR600" s="592" t="str">
        <f>IF(A10taxstdlife="n/a","n/a",IF(AR$3&gt;(A10taxstdlife+$E600),(('PTRM input'!$H$152+'PTRM input'!$H$118)*$H$7)-SUM($H600:AQ600),(('PTRM input'!$H$152+'PTRM input'!$H$118)*$H$7)/A10taxstdlife))</f>
        <v>n/a</v>
      </c>
      <c r="AS600" s="592" t="str">
        <f>IF(A10taxstdlife="n/a","n/a",IF(AS$3&gt;(A10taxstdlife+$E600),(('PTRM input'!$H$152+'PTRM input'!$H$118)*$H$7)-SUM($H600:AR600),(('PTRM input'!$H$152+'PTRM input'!$H$118)*$H$7)/A10taxstdlife))</f>
        <v>n/a</v>
      </c>
      <c r="AT600" s="592" t="str">
        <f>IF(A10taxstdlife="n/a","n/a",IF(AT$3&gt;(A10taxstdlife+$E600),(('PTRM input'!$H$152+'PTRM input'!$H$118)*$H$7)-SUM($H600:AS600),(('PTRM input'!$H$152+'PTRM input'!$H$118)*$H$7)/A10taxstdlife))</f>
        <v>n/a</v>
      </c>
      <c r="AU600" s="592" t="str">
        <f>IF(A10taxstdlife="n/a","n/a",IF(AU$3&gt;(A10taxstdlife+$E600),(('PTRM input'!$H$152+'PTRM input'!$H$118)*$H$7)-SUM($H600:AT600),(('PTRM input'!$H$152+'PTRM input'!$H$118)*$H$7)/A10taxstdlife))</f>
        <v>n/a</v>
      </c>
      <c r="AV600" s="592" t="str">
        <f>IF(A10taxstdlife="n/a","n/a",IF(AV$3&gt;(A10taxstdlife+$E600),(('PTRM input'!$H$152+'PTRM input'!$H$118)*$H$7)-SUM($H600:AU600),(('PTRM input'!$H$152+'PTRM input'!$H$118)*$H$7)/A10taxstdlife))</f>
        <v>n/a</v>
      </c>
      <c r="AW600" s="592" t="str">
        <f>IF(A10taxstdlife="n/a","n/a",IF(AW$3&gt;(A10taxstdlife+$E600),(('PTRM input'!$H$152+'PTRM input'!$H$118)*$H$7)-SUM($H600:AV600),(('PTRM input'!$H$152+'PTRM input'!$H$118)*$H$7)/A10taxstdlife))</f>
        <v>n/a</v>
      </c>
      <c r="AX600" s="592" t="str">
        <f>IF(A10taxstdlife="n/a","n/a",IF(AX$3&gt;(A10taxstdlife+$E600),(('PTRM input'!$H$152+'PTRM input'!$H$118)*$H$7)-SUM($H600:AW600),(('PTRM input'!$H$152+'PTRM input'!$H$118)*$H$7)/A10taxstdlife))</f>
        <v>n/a</v>
      </c>
      <c r="AY600" s="592" t="str">
        <f>IF(A10taxstdlife="n/a","n/a",IF(AY$3&gt;(A10taxstdlife+$E600),(('PTRM input'!$H$152+'PTRM input'!$H$118)*$H$7)-SUM($H600:AX600),(('PTRM input'!$H$152+'PTRM input'!$H$118)*$H$7)/A10taxstdlife))</f>
        <v>n/a</v>
      </c>
      <c r="AZ600" s="592" t="str">
        <f>IF(A10taxstdlife="n/a","n/a",IF(AZ$3&gt;(A10taxstdlife+$E600),(('PTRM input'!$H$152+'PTRM input'!$H$118)*$H$7)-SUM($H600:AY600),(('PTRM input'!$H$152+'PTRM input'!$H$118)*$H$7)/A10taxstdlife))</f>
        <v>n/a</v>
      </c>
      <c r="BA600" s="592" t="str">
        <f>IF(A10taxstdlife="n/a","n/a",IF(BA$3&gt;(A10taxstdlife+$E600),(('PTRM input'!$H$152+'PTRM input'!$H$118)*$H$7)-SUM($H600:AZ600),(('PTRM input'!$H$152+'PTRM input'!$H$118)*$H$7)/A10taxstdlife))</f>
        <v>n/a</v>
      </c>
      <c r="BB600" s="592" t="str">
        <f>IF(A10taxstdlife="n/a","n/a",IF(BB$3&gt;(A10taxstdlife+$E600),(('PTRM input'!$H$152+'PTRM input'!$H$118)*$H$7)-SUM($H600:BA600),(('PTRM input'!$H$152+'PTRM input'!$H$118)*$H$7)/A10taxstdlife))</f>
        <v>n/a</v>
      </c>
      <c r="BC600" s="592" t="str">
        <f>IF(A10taxstdlife="n/a","n/a",IF(BC$3&gt;(A10taxstdlife+$E600),(('PTRM input'!$H$152+'PTRM input'!$H$118)*$H$7)-SUM($H600:BB600),(('PTRM input'!$H$152+'PTRM input'!$H$118)*$H$7)/A10taxstdlife))</f>
        <v>n/a</v>
      </c>
      <c r="BD600" s="592" t="str">
        <f>IF(A10taxstdlife="n/a","n/a",IF(BD$3&gt;(A10taxstdlife+$E600),(('PTRM input'!$H$152+'PTRM input'!$H$118)*$H$7)-SUM($H600:BC600),(('PTRM input'!$H$152+'PTRM input'!$H$118)*$H$7)/A10taxstdlife))</f>
        <v>n/a</v>
      </c>
      <c r="BE600" s="592" t="str">
        <f>IF(A10taxstdlife="n/a","n/a",IF(BE$3&gt;(A10taxstdlife+$E600),(('PTRM input'!$H$152+'PTRM input'!$H$118)*$H$7)-SUM($H600:BD600),(('PTRM input'!$H$152+'PTRM input'!$H$118)*$H$7)/A10taxstdlife))</f>
        <v>n/a</v>
      </c>
      <c r="BF600" s="592" t="str">
        <f>IF(A10taxstdlife="n/a","n/a",IF(BF$3&gt;(A10taxstdlife+$E600),(('PTRM input'!$H$152+'PTRM input'!$H$118)*$H$7)-SUM($H600:BE600),(('PTRM input'!$H$152+'PTRM input'!$H$118)*$H$7)/A10taxstdlife))</f>
        <v>n/a</v>
      </c>
      <c r="BG600" s="592" t="str">
        <f>IF(A10taxstdlife="n/a","n/a",IF(BG$3&gt;(A10taxstdlife+$E600),(('PTRM input'!$H$152+'PTRM input'!$H$118)*$H$7)-SUM($H600:BF600),(('PTRM input'!$H$152+'PTRM input'!$H$118)*$H$7)/A10taxstdlife))</f>
        <v>n/a</v>
      </c>
      <c r="BH600" s="592" t="str">
        <f>IF(A10taxstdlife="n/a","n/a",IF(BH$3&gt;(A10taxstdlife+$E600),(('PTRM input'!$H$152+'PTRM input'!$H$118)*$H$7)-SUM($H600:BG600),(('PTRM input'!$H$152+'PTRM input'!$H$118)*$H$7)/A10taxstdlife))</f>
        <v>n/a</v>
      </c>
      <c r="BI600" s="592" t="str">
        <f>IF(A10taxstdlife="n/a","n/a",IF(BI$3&gt;(A10taxstdlife+$E600),(('PTRM input'!$H$152+'PTRM input'!$H$118)*$H$7)-SUM($H600:BH600),(('PTRM input'!$H$152+'PTRM input'!$H$118)*$H$7)/A10taxstdlife))</f>
        <v>n/a</v>
      </c>
      <c r="BJ600" s="237"/>
      <c r="BK600" s="237"/>
      <c r="BL600" s="237"/>
      <c r="BM600" s="237"/>
    </row>
    <row r="601" spans="1:65" s="4" customFormat="1" ht="12.75" customHeight="1" outlineLevel="2">
      <c r="A601" s="237"/>
      <c r="B601" s="237"/>
      <c r="C601" s="597"/>
      <c r="D601" s="930"/>
      <c r="E601" s="167">
        <v>3</v>
      </c>
      <c r="F601" s="34"/>
      <c r="G601" s="184"/>
      <c r="H601" s="186"/>
      <c r="I601" s="185"/>
      <c r="J601" s="105" t="str">
        <f>IF(A10taxstdlife="n/a","n/a",IF(J$3&gt;(A10taxstdlife+$E601),(('PTRM input'!$I$152+'PTRM input'!$I$118)*$I$7)-SUM($I601:I601),(('PTRM input'!$I$152+'PTRM input'!$I$118)*$I$7)/A10taxstdlife))</f>
        <v>n/a</v>
      </c>
      <c r="K601" s="105" t="str">
        <f>IF(A10taxstdlife="n/a","n/a",IF(K$3&gt;(A10taxstdlife+$E601),(('PTRM input'!$I$152+'PTRM input'!$I$118)*$I$7)-SUM($I601:J601),(('PTRM input'!$I$152+'PTRM input'!$I$118)*$I$7)/A10taxstdlife))</f>
        <v>n/a</v>
      </c>
      <c r="L601" s="105" t="str">
        <f>IF(A10taxstdlife="n/a","n/a",IF(L$3&gt;(A10taxstdlife+$E601),(('PTRM input'!$I$152+'PTRM input'!$I$118)*$I$7)-SUM($I601:K601),(('PTRM input'!$I$152+'PTRM input'!$I$118)*$I$7)/A10taxstdlife))</f>
        <v>n/a</v>
      </c>
      <c r="M601" s="105" t="str">
        <f>IF(A10taxstdlife="n/a","n/a",IF(M$3&gt;(A10taxstdlife+$E601),(('PTRM input'!$I$152+'PTRM input'!$I$118)*$I$7)-SUM($I601:L601),(('PTRM input'!$I$152+'PTRM input'!$I$118)*$I$7)/A10taxstdlife))</f>
        <v>n/a</v>
      </c>
      <c r="N601" s="105" t="str">
        <f>IF(A10taxstdlife="n/a","n/a",IF(N$3&gt;(A10taxstdlife+$E601),(('PTRM input'!$I$152+'PTRM input'!$I$118)*$I$7)-SUM($I601:M601),(('PTRM input'!$I$152+'PTRM input'!$I$118)*$I$7)/A10taxstdlife))</f>
        <v>n/a</v>
      </c>
      <c r="O601" s="105" t="str">
        <f>IF(A10taxstdlife="n/a","n/a",IF(O$3&gt;(A10taxstdlife+$E601),(('PTRM input'!$I$152+'PTRM input'!$I$118)*$I$7)-SUM($I601:N601),(('PTRM input'!$I$152+'PTRM input'!$I$118)*$I$7)/A10taxstdlife))</f>
        <v>n/a</v>
      </c>
      <c r="P601" s="105" t="str">
        <f>IF(A10taxstdlife="n/a","n/a",IF(P$3&gt;(A10taxstdlife+$E601),(('PTRM input'!$I$152+'PTRM input'!$I$118)*$I$7)-SUM($I601:O601),(('PTRM input'!$I$152+'PTRM input'!$I$118)*$I$7)/A10taxstdlife))</f>
        <v>n/a</v>
      </c>
      <c r="Q601" s="592" t="str">
        <f>IF(A10taxstdlife="n/a","n/a",IF(Q$3&gt;(A10taxstdlife+$E601),(('PTRM input'!$I$152+'PTRM input'!$I$118)*$I$7)-SUM($I601:P601),(('PTRM input'!$I$152+'PTRM input'!$I$118)*$I$7)/A10taxstdlife))</f>
        <v>n/a</v>
      </c>
      <c r="R601" s="592" t="str">
        <f>IF(A10taxstdlife="n/a","n/a",IF(R$3&gt;(A10taxstdlife+$E601),(('PTRM input'!$I$152+'PTRM input'!$I$118)*$I$7)-SUM($I601:Q601),(('PTRM input'!$I$152+'PTRM input'!$I$118)*$I$7)/A10taxstdlife))</f>
        <v>n/a</v>
      </c>
      <c r="S601" s="592" t="str">
        <f>IF(A10taxstdlife="n/a","n/a",IF(S$3&gt;(A10taxstdlife+$E601),(('PTRM input'!$I$152+'PTRM input'!$I$118)*$I$7)-SUM($I601:R601),(('PTRM input'!$I$152+'PTRM input'!$I$118)*$I$7)/A10taxstdlife))</f>
        <v>n/a</v>
      </c>
      <c r="T601" s="592" t="str">
        <f>IF(A10taxstdlife="n/a","n/a",IF(T$3&gt;(A10taxstdlife+$E601),(('PTRM input'!$I$152+'PTRM input'!$I$118)*$I$7)-SUM($I601:S601),(('PTRM input'!$I$152+'PTRM input'!$I$118)*$I$7)/A10taxstdlife))</f>
        <v>n/a</v>
      </c>
      <c r="U601" s="592" t="str">
        <f>IF(A10taxstdlife="n/a","n/a",IF(U$3&gt;(A10taxstdlife+$E601),(('PTRM input'!$I$152+'PTRM input'!$I$118)*$I$7)-SUM($I601:T601),(('PTRM input'!$I$152+'PTRM input'!$I$118)*$I$7)/A10taxstdlife))</f>
        <v>n/a</v>
      </c>
      <c r="V601" s="592" t="str">
        <f>IF(A10taxstdlife="n/a","n/a",IF(V$3&gt;(A10taxstdlife+$E601),(('PTRM input'!$I$152+'PTRM input'!$I$118)*$I$7)-SUM($I601:U601),(('PTRM input'!$I$152+'PTRM input'!$I$118)*$I$7)/A10taxstdlife))</f>
        <v>n/a</v>
      </c>
      <c r="W601" s="592" t="str">
        <f>IF(A10taxstdlife="n/a","n/a",IF(W$3&gt;(A10taxstdlife+$E601),(('PTRM input'!$I$152+'PTRM input'!$I$118)*$I$7)-SUM($I601:V601),(('PTRM input'!$I$152+'PTRM input'!$I$118)*$I$7)/A10taxstdlife))</f>
        <v>n/a</v>
      </c>
      <c r="X601" s="592" t="str">
        <f>IF(A10taxstdlife="n/a","n/a",IF(X$3&gt;(A10taxstdlife+$E601),(('PTRM input'!$I$152+'PTRM input'!$I$118)*$I$7)-SUM($I601:W601),(('PTRM input'!$I$152+'PTRM input'!$I$118)*$I$7)/A10taxstdlife))</f>
        <v>n/a</v>
      </c>
      <c r="Y601" s="592" t="str">
        <f>IF(A10taxstdlife="n/a","n/a",IF(Y$3&gt;(A10taxstdlife+$E601),(('PTRM input'!$I$152+'PTRM input'!$I$118)*$I$7)-SUM($I601:X601),(('PTRM input'!$I$152+'PTRM input'!$I$118)*$I$7)/A10taxstdlife))</f>
        <v>n/a</v>
      </c>
      <c r="Z601" s="592" t="str">
        <f>IF(A10taxstdlife="n/a","n/a",IF(Z$3&gt;(A10taxstdlife+$E601),(('PTRM input'!$I$152+'PTRM input'!$I$118)*$I$7)-SUM($I601:Y601),(('PTRM input'!$I$152+'PTRM input'!$I$118)*$I$7)/A10taxstdlife))</f>
        <v>n/a</v>
      </c>
      <c r="AA601" s="592" t="str">
        <f>IF(A10taxstdlife="n/a","n/a",IF(AA$3&gt;(A10taxstdlife+$E601),(('PTRM input'!$I$152+'PTRM input'!$I$118)*$I$7)-SUM($I601:Z601),(('PTRM input'!$I$152+'PTRM input'!$I$118)*$I$7)/A10taxstdlife))</f>
        <v>n/a</v>
      </c>
      <c r="AB601" s="592" t="str">
        <f>IF(A10taxstdlife="n/a","n/a",IF(AB$3&gt;(A10taxstdlife+$E601),(('PTRM input'!$I$152+'PTRM input'!$I$118)*$I$7)-SUM($I601:AA601),(('PTRM input'!$I$152+'PTRM input'!$I$118)*$I$7)/A10taxstdlife))</f>
        <v>n/a</v>
      </c>
      <c r="AC601" s="592" t="str">
        <f>IF(A10taxstdlife="n/a","n/a",IF(AC$3&gt;(A10taxstdlife+$E601),(('PTRM input'!$I$152+'PTRM input'!$I$118)*$I$7)-SUM($I601:AB601),(('PTRM input'!$I$152+'PTRM input'!$I$118)*$I$7)/A10taxstdlife))</f>
        <v>n/a</v>
      </c>
      <c r="AD601" s="592" t="str">
        <f>IF(A10taxstdlife="n/a","n/a",IF(AD$3&gt;(A10taxstdlife+$E601),(('PTRM input'!$I$152+'PTRM input'!$I$118)*$I$7)-SUM($I601:AC601),(('PTRM input'!$I$152+'PTRM input'!$I$118)*$I$7)/A10taxstdlife))</f>
        <v>n/a</v>
      </c>
      <c r="AE601" s="592" t="str">
        <f>IF(A10taxstdlife="n/a","n/a",IF(AE$3&gt;(A10taxstdlife+$E601),(('PTRM input'!$I$152+'PTRM input'!$I$118)*$I$7)-SUM($I601:AD601),(('PTRM input'!$I$152+'PTRM input'!$I$118)*$I$7)/A10taxstdlife))</f>
        <v>n/a</v>
      </c>
      <c r="AF601" s="592" t="str">
        <f>IF(A10taxstdlife="n/a","n/a",IF(AF$3&gt;(A10taxstdlife+$E601),(('PTRM input'!$I$152+'PTRM input'!$I$118)*$I$7)-SUM($I601:AE601),(('PTRM input'!$I$152+'PTRM input'!$I$118)*$I$7)/A10taxstdlife))</f>
        <v>n/a</v>
      </c>
      <c r="AG601" s="592" t="str">
        <f>IF(A10taxstdlife="n/a","n/a",IF(AG$3&gt;(A10taxstdlife+$E601),(('PTRM input'!$I$152+'PTRM input'!$I$118)*$I$7)-SUM($I601:AF601),(('PTRM input'!$I$152+'PTRM input'!$I$118)*$I$7)/A10taxstdlife))</f>
        <v>n/a</v>
      </c>
      <c r="AH601" s="592" t="str">
        <f>IF(A10taxstdlife="n/a","n/a",IF(AH$3&gt;(A10taxstdlife+$E601),(('PTRM input'!$I$152+'PTRM input'!$I$118)*$I$7)-SUM($I601:AG601),(('PTRM input'!$I$152+'PTRM input'!$I$118)*$I$7)/A10taxstdlife))</f>
        <v>n/a</v>
      </c>
      <c r="AI601" s="592" t="str">
        <f>IF(A10taxstdlife="n/a","n/a",IF(AI$3&gt;(A10taxstdlife+$E601),(('PTRM input'!$I$152+'PTRM input'!$I$118)*$I$7)-SUM($I601:AH601),(('PTRM input'!$I$152+'PTRM input'!$I$118)*$I$7)/A10taxstdlife))</f>
        <v>n/a</v>
      </c>
      <c r="AJ601" s="592" t="str">
        <f>IF(A10taxstdlife="n/a","n/a",IF(AJ$3&gt;(A10taxstdlife+$E601),(('PTRM input'!$I$152+'PTRM input'!$I$118)*$I$7)-SUM($I601:AI601),(('PTRM input'!$I$152+'PTRM input'!$I$118)*$I$7)/A10taxstdlife))</f>
        <v>n/a</v>
      </c>
      <c r="AK601" s="592" t="str">
        <f>IF(A10taxstdlife="n/a","n/a",IF(AK$3&gt;(A10taxstdlife+$E601),(('PTRM input'!$I$152+'PTRM input'!$I$118)*$I$7)-SUM($I601:AJ601),(('PTRM input'!$I$152+'PTRM input'!$I$118)*$I$7)/A10taxstdlife))</f>
        <v>n/a</v>
      </c>
      <c r="AL601" s="592" t="str">
        <f>IF(A10taxstdlife="n/a","n/a",IF(AL$3&gt;(A10taxstdlife+$E601),(('PTRM input'!$I$152+'PTRM input'!$I$118)*$I$7)-SUM($I601:AK601),(('PTRM input'!$I$152+'PTRM input'!$I$118)*$I$7)/A10taxstdlife))</f>
        <v>n/a</v>
      </c>
      <c r="AM601" s="592" t="str">
        <f>IF(A10taxstdlife="n/a","n/a",IF(AM$3&gt;(A10taxstdlife+$E601),(('PTRM input'!$I$152+'PTRM input'!$I$118)*$I$7)-SUM($I601:AL601),(('PTRM input'!$I$152+'PTRM input'!$I$118)*$I$7)/A10taxstdlife))</f>
        <v>n/a</v>
      </c>
      <c r="AN601" s="592" t="str">
        <f>IF(A10taxstdlife="n/a","n/a",IF(AN$3&gt;(A10taxstdlife+$E601),(('PTRM input'!$I$152+'PTRM input'!$I$118)*$I$7)-SUM($I601:AM601),(('PTRM input'!$I$152+'PTRM input'!$I$118)*$I$7)/A10taxstdlife))</f>
        <v>n/a</v>
      </c>
      <c r="AO601" s="592" t="str">
        <f>IF(A10taxstdlife="n/a","n/a",IF(AO$3&gt;(A10taxstdlife+$E601),(('PTRM input'!$I$152+'PTRM input'!$I$118)*$I$7)-SUM($I601:AN601),(('PTRM input'!$I$152+'PTRM input'!$I$118)*$I$7)/A10taxstdlife))</f>
        <v>n/a</v>
      </c>
      <c r="AP601" s="592" t="str">
        <f>IF(A10taxstdlife="n/a","n/a",IF(AP$3&gt;(A10taxstdlife+$E601),(('PTRM input'!$I$152+'PTRM input'!$I$118)*$I$7)-SUM($I601:AO601),(('PTRM input'!$I$152+'PTRM input'!$I$118)*$I$7)/A10taxstdlife))</f>
        <v>n/a</v>
      </c>
      <c r="AQ601" s="592" t="str">
        <f>IF(A10taxstdlife="n/a","n/a",IF(AQ$3&gt;(A10taxstdlife+$E601),(('PTRM input'!$I$152+'PTRM input'!$I$118)*$I$7)-SUM($I601:AP601),(('PTRM input'!$I$152+'PTRM input'!$I$118)*$I$7)/A10taxstdlife))</f>
        <v>n/a</v>
      </c>
      <c r="AR601" s="592" t="str">
        <f>IF(A10taxstdlife="n/a","n/a",IF(AR$3&gt;(A10taxstdlife+$E601),(('PTRM input'!$I$152+'PTRM input'!$I$118)*$I$7)-SUM($I601:AQ601),(('PTRM input'!$I$152+'PTRM input'!$I$118)*$I$7)/A10taxstdlife))</f>
        <v>n/a</v>
      </c>
      <c r="AS601" s="592" t="str">
        <f>IF(A10taxstdlife="n/a","n/a",IF(AS$3&gt;(A10taxstdlife+$E601),(('PTRM input'!$I$152+'PTRM input'!$I$118)*$I$7)-SUM($I601:AR601),(('PTRM input'!$I$152+'PTRM input'!$I$118)*$I$7)/A10taxstdlife))</f>
        <v>n/a</v>
      </c>
      <c r="AT601" s="592" t="str">
        <f>IF(A10taxstdlife="n/a","n/a",IF(AT$3&gt;(A10taxstdlife+$E601),(('PTRM input'!$I$152+'PTRM input'!$I$118)*$I$7)-SUM($I601:AS601),(('PTRM input'!$I$152+'PTRM input'!$I$118)*$I$7)/A10taxstdlife))</f>
        <v>n/a</v>
      </c>
      <c r="AU601" s="592" t="str">
        <f>IF(A10taxstdlife="n/a","n/a",IF(AU$3&gt;(A10taxstdlife+$E601),(('PTRM input'!$I$152+'PTRM input'!$I$118)*$I$7)-SUM($I601:AT601),(('PTRM input'!$I$152+'PTRM input'!$I$118)*$I$7)/A10taxstdlife))</f>
        <v>n/a</v>
      </c>
      <c r="AV601" s="592" t="str">
        <f>IF(A10taxstdlife="n/a","n/a",IF(AV$3&gt;(A10taxstdlife+$E601),(('PTRM input'!$I$152+'PTRM input'!$I$118)*$I$7)-SUM($I601:AU601),(('PTRM input'!$I$152+'PTRM input'!$I$118)*$I$7)/A10taxstdlife))</f>
        <v>n/a</v>
      </c>
      <c r="AW601" s="592" t="str">
        <f>IF(A10taxstdlife="n/a","n/a",IF(AW$3&gt;(A10taxstdlife+$E601),(('PTRM input'!$I$152+'PTRM input'!$I$118)*$I$7)-SUM($I601:AV601),(('PTRM input'!$I$152+'PTRM input'!$I$118)*$I$7)/A10taxstdlife))</f>
        <v>n/a</v>
      </c>
      <c r="AX601" s="592" t="str">
        <f>IF(A10taxstdlife="n/a","n/a",IF(AX$3&gt;(A10taxstdlife+$E601),(('PTRM input'!$I$152+'PTRM input'!$I$118)*$I$7)-SUM($I601:AW601),(('PTRM input'!$I$152+'PTRM input'!$I$118)*$I$7)/A10taxstdlife))</f>
        <v>n/a</v>
      </c>
      <c r="AY601" s="592" t="str">
        <f>IF(A10taxstdlife="n/a","n/a",IF(AY$3&gt;(A10taxstdlife+$E601),(('PTRM input'!$I$152+'PTRM input'!$I$118)*$I$7)-SUM($I601:AX601),(('PTRM input'!$I$152+'PTRM input'!$I$118)*$I$7)/A10taxstdlife))</f>
        <v>n/a</v>
      </c>
      <c r="AZ601" s="592" t="str">
        <f>IF(A10taxstdlife="n/a","n/a",IF(AZ$3&gt;(A10taxstdlife+$E601),(('PTRM input'!$I$152+'PTRM input'!$I$118)*$I$7)-SUM($I601:AY601),(('PTRM input'!$I$152+'PTRM input'!$I$118)*$I$7)/A10taxstdlife))</f>
        <v>n/a</v>
      </c>
      <c r="BA601" s="592" t="str">
        <f>IF(A10taxstdlife="n/a","n/a",IF(BA$3&gt;(A10taxstdlife+$E601),(('PTRM input'!$I$152+'PTRM input'!$I$118)*$I$7)-SUM($I601:AZ601),(('PTRM input'!$I$152+'PTRM input'!$I$118)*$I$7)/A10taxstdlife))</f>
        <v>n/a</v>
      </c>
      <c r="BB601" s="592" t="str">
        <f>IF(A10taxstdlife="n/a","n/a",IF(BB$3&gt;(A10taxstdlife+$E601),(('PTRM input'!$I$152+'PTRM input'!$I$118)*$I$7)-SUM($I601:BA601),(('PTRM input'!$I$152+'PTRM input'!$I$118)*$I$7)/A10taxstdlife))</f>
        <v>n/a</v>
      </c>
      <c r="BC601" s="592" t="str">
        <f>IF(A10taxstdlife="n/a","n/a",IF(BC$3&gt;(A10taxstdlife+$E601),(('PTRM input'!$I$152+'PTRM input'!$I$118)*$I$7)-SUM($I601:BB601),(('PTRM input'!$I$152+'PTRM input'!$I$118)*$I$7)/A10taxstdlife))</f>
        <v>n/a</v>
      </c>
      <c r="BD601" s="592" t="str">
        <f>IF(A10taxstdlife="n/a","n/a",IF(BD$3&gt;(A10taxstdlife+$E601),(('PTRM input'!$I$152+'PTRM input'!$I$118)*$I$7)-SUM($I601:BC601),(('PTRM input'!$I$152+'PTRM input'!$I$118)*$I$7)/A10taxstdlife))</f>
        <v>n/a</v>
      </c>
      <c r="BE601" s="592" t="str">
        <f>IF(A10taxstdlife="n/a","n/a",IF(BE$3&gt;(A10taxstdlife+$E601),(('PTRM input'!$I$152+'PTRM input'!$I$118)*$I$7)-SUM($I601:BD601),(('PTRM input'!$I$152+'PTRM input'!$I$118)*$I$7)/A10taxstdlife))</f>
        <v>n/a</v>
      </c>
      <c r="BF601" s="592" t="str">
        <f>IF(A10taxstdlife="n/a","n/a",IF(BF$3&gt;(A10taxstdlife+$E601),(('PTRM input'!$I$152+'PTRM input'!$I$118)*$I$7)-SUM($I601:BE601),(('PTRM input'!$I$152+'PTRM input'!$I$118)*$I$7)/A10taxstdlife))</f>
        <v>n/a</v>
      </c>
      <c r="BG601" s="592" t="str">
        <f>IF(A10taxstdlife="n/a","n/a",IF(BG$3&gt;(A10taxstdlife+$E601),(('PTRM input'!$I$152+'PTRM input'!$I$118)*$I$7)-SUM($I601:BF601),(('PTRM input'!$I$152+'PTRM input'!$I$118)*$I$7)/A10taxstdlife))</f>
        <v>n/a</v>
      </c>
      <c r="BH601" s="592" t="str">
        <f>IF(A10taxstdlife="n/a","n/a",IF(BH$3&gt;(A10taxstdlife+$E601),(('PTRM input'!$I$152+'PTRM input'!$I$118)*$I$7)-SUM($I601:BG601),(('PTRM input'!$I$152+'PTRM input'!$I$118)*$I$7)/A10taxstdlife))</f>
        <v>n/a</v>
      </c>
      <c r="BI601" s="592" t="str">
        <f>IF(A10taxstdlife="n/a","n/a",IF(BI$3&gt;(A10taxstdlife+$E601),(('PTRM input'!$I$152+'PTRM input'!$I$118)*$I$7)-SUM($I601:BH601),(('PTRM input'!$I$152+'PTRM input'!$I$118)*$I$7)/A10taxstdlife))</f>
        <v>n/a</v>
      </c>
      <c r="BJ601" s="237"/>
      <c r="BK601" s="237"/>
      <c r="BL601" s="237"/>
      <c r="BM601" s="237"/>
    </row>
    <row r="602" spans="1:65" s="4" customFormat="1" ht="12.75" customHeight="1" outlineLevel="2">
      <c r="A602" s="237"/>
      <c r="B602" s="237"/>
      <c r="C602" s="597"/>
      <c r="D602" s="930"/>
      <c r="E602" s="167">
        <v>4</v>
      </c>
      <c r="F602" s="34"/>
      <c r="G602" s="184"/>
      <c r="H602" s="186"/>
      <c r="I602" s="186"/>
      <c r="J602" s="185"/>
      <c r="K602" s="105" t="str">
        <f>IF(A10taxstdlife="n/a","n/a",IF(K$3&gt;(A10taxstdlife+$E602),(('PTRM input'!$J$152+'PTRM input'!$J$118)*$J$7)-SUM($J602:J602),(('PTRM input'!$J$152+'PTRM input'!$J$118)*$J$7)/A10taxstdlife))</f>
        <v>n/a</v>
      </c>
      <c r="L602" s="105" t="str">
        <f>IF(A10taxstdlife="n/a","n/a",IF(L$3&gt;(A10taxstdlife+$E602),(('PTRM input'!$J$152+'PTRM input'!$J$118)*$J$7)-SUM($J602:K602),(('PTRM input'!$J$152+'PTRM input'!$J$118)*$J$7)/A10taxstdlife))</f>
        <v>n/a</v>
      </c>
      <c r="M602" s="105" t="str">
        <f>IF(A10taxstdlife="n/a","n/a",IF(M$3&gt;(A10taxstdlife+$E602),(('PTRM input'!$J$152+'PTRM input'!$J$118)*$J$7)-SUM($J602:L602),(('PTRM input'!$J$152+'PTRM input'!$J$118)*$J$7)/A10taxstdlife))</f>
        <v>n/a</v>
      </c>
      <c r="N602" s="105" t="str">
        <f>IF(A10taxstdlife="n/a","n/a",IF(N$3&gt;(A10taxstdlife+$E602),(('PTRM input'!$J$152+'PTRM input'!$J$118)*$J$7)-SUM($J602:M602),(('PTRM input'!$J$152+'PTRM input'!$J$118)*$J$7)/A10taxstdlife))</f>
        <v>n/a</v>
      </c>
      <c r="O602" s="105" t="str">
        <f>IF(A10taxstdlife="n/a","n/a",IF(O$3&gt;(A10taxstdlife+$E602),(('PTRM input'!$J$152+'PTRM input'!$J$118)*$J$7)-SUM($J602:N602),(('PTRM input'!$J$152+'PTRM input'!$J$118)*$J$7)/A10taxstdlife))</f>
        <v>n/a</v>
      </c>
      <c r="P602" s="105" t="str">
        <f>IF(A10taxstdlife="n/a","n/a",IF(P$3&gt;(A10taxstdlife+$E602),(('PTRM input'!$J$152+'PTRM input'!$J$118)*$J$7)-SUM($J602:O602),(('PTRM input'!$J$152+'PTRM input'!$J$118)*$J$7)/A10taxstdlife))</f>
        <v>n/a</v>
      </c>
      <c r="Q602" s="592" t="str">
        <f>IF(A10taxstdlife="n/a","n/a",IF(Q$3&gt;(A10taxstdlife+$E602),(('PTRM input'!$J$152+'PTRM input'!$J$118)*$J$7)-SUM($J602:P602),(('PTRM input'!$J$152+'PTRM input'!$J$118)*$J$7)/A10taxstdlife))</f>
        <v>n/a</v>
      </c>
      <c r="R602" s="592" t="str">
        <f>IF(A10taxstdlife="n/a","n/a",IF(R$3&gt;(A10taxstdlife+$E602),(('PTRM input'!$J$152+'PTRM input'!$J$118)*$J$7)-SUM($J602:Q602),(('PTRM input'!$J$152+'PTRM input'!$J$118)*$J$7)/A10taxstdlife))</f>
        <v>n/a</v>
      </c>
      <c r="S602" s="592" t="str">
        <f>IF(A10taxstdlife="n/a","n/a",IF(S$3&gt;(A10taxstdlife+$E602),(('PTRM input'!$J$152+'PTRM input'!$J$118)*$J$7)-SUM($J602:R602),(('PTRM input'!$J$152+'PTRM input'!$J$118)*$J$7)/A10taxstdlife))</f>
        <v>n/a</v>
      </c>
      <c r="T602" s="592" t="str">
        <f>IF(A10taxstdlife="n/a","n/a",IF(T$3&gt;(A10taxstdlife+$E602),(('PTRM input'!$J$152+'PTRM input'!$J$118)*$J$7)-SUM($J602:S602),(('PTRM input'!$J$152+'PTRM input'!$J$118)*$J$7)/A10taxstdlife))</f>
        <v>n/a</v>
      </c>
      <c r="U602" s="592" t="str">
        <f>IF(A10taxstdlife="n/a","n/a",IF(U$3&gt;(A10taxstdlife+$E602),(('PTRM input'!$J$152+'PTRM input'!$J$118)*$J$7)-SUM($J602:T602),(('PTRM input'!$J$152+'PTRM input'!$J$118)*$J$7)/A10taxstdlife))</f>
        <v>n/a</v>
      </c>
      <c r="V602" s="592" t="str">
        <f>IF(A10taxstdlife="n/a","n/a",IF(V$3&gt;(A10taxstdlife+$E602),(('PTRM input'!$J$152+'PTRM input'!$J$118)*$J$7)-SUM($J602:U602),(('PTRM input'!$J$152+'PTRM input'!$J$118)*$J$7)/A10taxstdlife))</f>
        <v>n/a</v>
      </c>
      <c r="W602" s="592" t="str">
        <f>IF(A10taxstdlife="n/a","n/a",IF(W$3&gt;(A10taxstdlife+$E602),(('PTRM input'!$J$152+'PTRM input'!$J$118)*$J$7)-SUM($J602:V602),(('PTRM input'!$J$152+'PTRM input'!$J$118)*$J$7)/A10taxstdlife))</f>
        <v>n/a</v>
      </c>
      <c r="X602" s="592" t="str">
        <f>IF(A10taxstdlife="n/a","n/a",IF(X$3&gt;(A10taxstdlife+$E602),(('PTRM input'!$J$152+'PTRM input'!$J$118)*$J$7)-SUM($J602:W602),(('PTRM input'!$J$152+'PTRM input'!$J$118)*$J$7)/A10taxstdlife))</f>
        <v>n/a</v>
      </c>
      <c r="Y602" s="592" t="str">
        <f>IF(A10taxstdlife="n/a","n/a",IF(Y$3&gt;(A10taxstdlife+$E602),(('PTRM input'!$J$152+'PTRM input'!$J$118)*$J$7)-SUM($J602:X602),(('PTRM input'!$J$152+'PTRM input'!$J$118)*$J$7)/A10taxstdlife))</f>
        <v>n/a</v>
      </c>
      <c r="Z602" s="592" t="str">
        <f>IF(A10taxstdlife="n/a","n/a",IF(Z$3&gt;(A10taxstdlife+$E602),(('PTRM input'!$J$152+'PTRM input'!$J$118)*$J$7)-SUM($J602:Y602),(('PTRM input'!$J$152+'PTRM input'!$J$118)*$J$7)/A10taxstdlife))</f>
        <v>n/a</v>
      </c>
      <c r="AA602" s="592" t="str">
        <f>IF(A10taxstdlife="n/a","n/a",IF(AA$3&gt;(A10taxstdlife+$E602),(('PTRM input'!$J$152+'PTRM input'!$J$118)*$J$7)-SUM($J602:Z602),(('PTRM input'!$J$152+'PTRM input'!$J$118)*$J$7)/A10taxstdlife))</f>
        <v>n/a</v>
      </c>
      <c r="AB602" s="592" t="str">
        <f>IF(A10taxstdlife="n/a","n/a",IF(AB$3&gt;(A10taxstdlife+$E602),(('PTRM input'!$J$152+'PTRM input'!$J$118)*$J$7)-SUM($J602:AA602),(('PTRM input'!$J$152+'PTRM input'!$J$118)*$J$7)/A10taxstdlife))</f>
        <v>n/a</v>
      </c>
      <c r="AC602" s="592" t="str">
        <f>IF(A10taxstdlife="n/a","n/a",IF(AC$3&gt;(A10taxstdlife+$E602),(('PTRM input'!$J$152+'PTRM input'!$J$118)*$J$7)-SUM($J602:AB602),(('PTRM input'!$J$152+'PTRM input'!$J$118)*$J$7)/A10taxstdlife))</f>
        <v>n/a</v>
      </c>
      <c r="AD602" s="592" t="str">
        <f>IF(A10taxstdlife="n/a","n/a",IF(AD$3&gt;(A10taxstdlife+$E602),(('PTRM input'!$J$152+'PTRM input'!$J$118)*$J$7)-SUM($J602:AC602),(('PTRM input'!$J$152+'PTRM input'!$J$118)*$J$7)/A10taxstdlife))</f>
        <v>n/a</v>
      </c>
      <c r="AE602" s="592" t="str">
        <f>IF(A10taxstdlife="n/a","n/a",IF(AE$3&gt;(A10taxstdlife+$E602),(('PTRM input'!$J$152+'PTRM input'!$J$118)*$J$7)-SUM($J602:AD602),(('PTRM input'!$J$152+'PTRM input'!$J$118)*$J$7)/A10taxstdlife))</f>
        <v>n/a</v>
      </c>
      <c r="AF602" s="592" t="str">
        <f>IF(A10taxstdlife="n/a","n/a",IF(AF$3&gt;(A10taxstdlife+$E602),(('PTRM input'!$J$152+'PTRM input'!$J$118)*$J$7)-SUM($J602:AE602),(('PTRM input'!$J$152+'PTRM input'!$J$118)*$J$7)/A10taxstdlife))</f>
        <v>n/a</v>
      </c>
      <c r="AG602" s="592" t="str">
        <f>IF(A10taxstdlife="n/a","n/a",IF(AG$3&gt;(A10taxstdlife+$E602),(('PTRM input'!$J$152+'PTRM input'!$J$118)*$J$7)-SUM($J602:AF602),(('PTRM input'!$J$152+'PTRM input'!$J$118)*$J$7)/A10taxstdlife))</f>
        <v>n/a</v>
      </c>
      <c r="AH602" s="592" t="str">
        <f>IF(A10taxstdlife="n/a","n/a",IF(AH$3&gt;(A10taxstdlife+$E602),(('PTRM input'!$J$152+'PTRM input'!$J$118)*$J$7)-SUM($J602:AG602),(('PTRM input'!$J$152+'PTRM input'!$J$118)*$J$7)/A10taxstdlife))</f>
        <v>n/a</v>
      </c>
      <c r="AI602" s="592" t="str">
        <f>IF(A10taxstdlife="n/a","n/a",IF(AI$3&gt;(A10taxstdlife+$E602),(('PTRM input'!$J$152+'PTRM input'!$J$118)*$J$7)-SUM($J602:AH602),(('PTRM input'!$J$152+'PTRM input'!$J$118)*$J$7)/A10taxstdlife))</f>
        <v>n/a</v>
      </c>
      <c r="AJ602" s="592" t="str">
        <f>IF(A10taxstdlife="n/a","n/a",IF(AJ$3&gt;(A10taxstdlife+$E602),(('PTRM input'!$J$152+'PTRM input'!$J$118)*$J$7)-SUM($J602:AI602),(('PTRM input'!$J$152+'PTRM input'!$J$118)*$J$7)/A10taxstdlife))</f>
        <v>n/a</v>
      </c>
      <c r="AK602" s="592" t="str">
        <f>IF(A10taxstdlife="n/a","n/a",IF(AK$3&gt;(A10taxstdlife+$E602),(('PTRM input'!$J$152+'PTRM input'!$J$118)*$J$7)-SUM($J602:AJ602),(('PTRM input'!$J$152+'PTRM input'!$J$118)*$J$7)/A10taxstdlife))</f>
        <v>n/a</v>
      </c>
      <c r="AL602" s="592" t="str">
        <f>IF(A10taxstdlife="n/a","n/a",IF(AL$3&gt;(A10taxstdlife+$E602),(('PTRM input'!$J$152+'PTRM input'!$J$118)*$J$7)-SUM($J602:AK602),(('PTRM input'!$J$152+'PTRM input'!$J$118)*$J$7)/A10taxstdlife))</f>
        <v>n/a</v>
      </c>
      <c r="AM602" s="592" t="str">
        <f>IF(A10taxstdlife="n/a","n/a",IF(AM$3&gt;(A10taxstdlife+$E602),(('PTRM input'!$J$152+'PTRM input'!$J$118)*$J$7)-SUM($J602:AL602),(('PTRM input'!$J$152+'PTRM input'!$J$118)*$J$7)/A10taxstdlife))</f>
        <v>n/a</v>
      </c>
      <c r="AN602" s="592" t="str">
        <f>IF(A10taxstdlife="n/a","n/a",IF(AN$3&gt;(A10taxstdlife+$E602),(('PTRM input'!$J$152+'PTRM input'!$J$118)*$J$7)-SUM($J602:AM602),(('PTRM input'!$J$152+'PTRM input'!$J$118)*$J$7)/A10taxstdlife))</f>
        <v>n/a</v>
      </c>
      <c r="AO602" s="592" t="str">
        <f>IF(A10taxstdlife="n/a","n/a",IF(AO$3&gt;(A10taxstdlife+$E602),(('PTRM input'!$J$152+'PTRM input'!$J$118)*$J$7)-SUM($J602:AN602),(('PTRM input'!$J$152+'PTRM input'!$J$118)*$J$7)/A10taxstdlife))</f>
        <v>n/a</v>
      </c>
      <c r="AP602" s="592" t="str">
        <f>IF(A10taxstdlife="n/a","n/a",IF(AP$3&gt;(A10taxstdlife+$E602),(('PTRM input'!$J$152+'PTRM input'!$J$118)*$J$7)-SUM($J602:AO602),(('PTRM input'!$J$152+'PTRM input'!$J$118)*$J$7)/A10taxstdlife))</f>
        <v>n/a</v>
      </c>
      <c r="AQ602" s="592" t="str">
        <f>IF(A10taxstdlife="n/a","n/a",IF(AQ$3&gt;(A10taxstdlife+$E602),(('PTRM input'!$J$152+'PTRM input'!$J$118)*$J$7)-SUM($J602:AP602),(('PTRM input'!$J$152+'PTRM input'!$J$118)*$J$7)/A10taxstdlife))</f>
        <v>n/a</v>
      </c>
      <c r="AR602" s="592" t="str">
        <f>IF(A10taxstdlife="n/a","n/a",IF(AR$3&gt;(A10taxstdlife+$E602),(('PTRM input'!$J$152+'PTRM input'!$J$118)*$J$7)-SUM($J602:AQ602),(('PTRM input'!$J$152+'PTRM input'!$J$118)*$J$7)/A10taxstdlife))</f>
        <v>n/a</v>
      </c>
      <c r="AS602" s="592" t="str">
        <f>IF(A10taxstdlife="n/a","n/a",IF(AS$3&gt;(A10taxstdlife+$E602),(('PTRM input'!$J$152+'PTRM input'!$J$118)*$J$7)-SUM($J602:AR602),(('PTRM input'!$J$152+'PTRM input'!$J$118)*$J$7)/A10taxstdlife))</f>
        <v>n/a</v>
      </c>
      <c r="AT602" s="592" t="str">
        <f>IF(A10taxstdlife="n/a","n/a",IF(AT$3&gt;(A10taxstdlife+$E602),(('PTRM input'!$J$152+'PTRM input'!$J$118)*$J$7)-SUM($J602:AS602),(('PTRM input'!$J$152+'PTRM input'!$J$118)*$J$7)/A10taxstdlife))</f>
        <v>n/a</v>
      </c>
      <c r="AU602" s="592" t="str">
        <f>IF(A10taxstdlife="n/a","n/a",IF(AU$3&gt;(A10taxstdlife+$E602),(('PTRM input'!$J$152+'PTRM input'!$J$118)*$J$7)-SUM($J602:AT602),(('PTRM input'!$J$152+'PTRM input'!$J$118)*$J$7)/A10taxstdlife))</f>
        <v>n/a</v>
      </c>
      <c r="AV602" s="592" t="str">
        <f>IF(A10taxstdlife="n/a","n/a",IF(AV$3&gt;(A10taxstdlife+$E602),(('PTRM input'!$J$152+'PTRM input'!$J$118)*$J$7)-SUM($J602:AU602),(('PTRM input'!$J$152+'PTRM input'!$J$118)*$J$7)/A10taxstdlife))</f>
        <v>n/a</v>
      </c>
      <c r="AW602" s="592" t="str">
        <f>IF(A10taxstdlife="n/a","n/a",IF(AW$3&gt;(A10taxstdlife+$E602),(('PTRM input'!$J$152+'PTRM input'!$J$118)*$J$7)-SUM($J602:AV602),(('PTRM input'!$J$152+'PTRM input'!$J$118)*$J$7)/A10taxstdlife))</f>
        <v>n/a</v>
      </c>
      <c r="AX602" s="592" t="str">
        <f>IF(A10taxstdlife="n/a","n/a",IF(AX$3&gt;(A10taxstdlife+$E602),(('PTRM input'!$J$152+'PTRM input'!$J$118)*$J$7)-SUM($J602:AW602),(('PTRM input'!$J$152+'PTRM input'!$J$118)*$J$7)/A10taxstdlife))</f>
        <v>n/a</v>
      </c>
      <c r="AY602" s="592" t="str">
        <f>IF(A10taxstdlife="n/a","n/a",IF(AY$3&gt;(A10taxstdlife+$E602),(('PTRM input'!$J$152+'PTRM input'!$J$118)*$J$7)-SUM($J602:AX602),(('PTRM input'!$J$152+'PTRM input'!$J$118)*$J$7)/A10taxstdlife))</f>
        <v>n/a</v>
      </c>
      <c r="AZ602" s="592" t="str">
        <f>IF(A10taxstdlife="n/a","n/a",IF(AZ$3&gt;(A10taxstdlife+$E602),(('PTRM input'!$J$152+'PTRM input'!$J$118)*$J$7)-SUM($J602:AY602),(('PTRM input'!$J$152+'PTRM input'!$J$118)*$J$7)/A10taxstdlife))</f>
        <v>n/a</v>
      </c>
      <c r="BA602" s="592" t="str">
        <f>IF(A10taxstdlife="n/a","n/a",IF(BA$3&gt;(A10taxstdlife+$E602),(('PTRM input'!$J$152+'PTRM input'!$J$118)*$J$7)-SUM($J602:AZ602),(('PTRM input'!$J$152+'PTRM input'!$J$118)*$J$7)/A10taxstdlife))</f>
        <v>n/a</v>
      </c>
      <c r="BB602" s="592" t="str">
        <f>IF(A10taxstdlife="n/a","n/a",IF(BB$3&gt;(A10taxstdlife+$E602),(('PTRM input'!$J$152+'PTRM input'!$J$118)*$J$7)-SUM($J602:BA602),(('PTRM input'!$J$152+'PTRM input'!$J$118)*$J$7)/A10taxstdlife))</f>
        <v>n/a</v>
      </c>
      <c r="BC602" s="592" t="str">
        <f>IF(A10taxstdlife="n/a","n/a",IF(BC$3&gt;(A10taxstdlife+$E602),(('PTRM input'!$J$152+'PTRM input'!$J$118)*$J$7)-SUM($J602:BB602),(('PTRM input'!$J$152+'PTRM input'!$J$118)*$J$7)/A10taxstdlife))</f>
        <v>n/a</v>
      </c>
      <c r="BD602" s="592" t="str">
        <f>IF(A10taxstdlife="n/a","n/a",IF(BD$3&gt;(A10taxstdlife+$E602),(('PTRM input'!$J$152+'PTRM input'!$J$118)*$J$7)-SUM($J602:BC602),(('PTRM input'!$J$152+'PTRM input'!$J$118)*$J$7)/A10taxstdlife))</f>
        <v>n/a</v>
      </c>
      <c r="BE602" s="592" t="str">
        <f>IF(A10taxstdlife="n/a","n/a",IF(BE$3&gt;(A10taxstdlife+$E602),(('PTRM input'!$J$152+'PTRM input'!$J$118)*$J$7)-SUM($J602:BD602),(('PTRM input'!$J$152+'PTRM input'!$J$118)*$J$7)/A10taxstdlife))</f>
        <v>n/a</v>
      </c>
      <c r="BF602" s="592" t="str">
        <f>IF(A10taxstdlife="n/a","n/a",IF(BF$3&gt;(A10taxstdlife+$E602),(('PTRM input'!$J$152+'PTRM input'!$J$118)*$J$7)-SUM($J602:BE602),(('PTRM input'!$J$152+'PTRM input'!$J$118)*$J$7)/A10taxstdlife))</f>
        <v>n/a</v>
      </c>
      <c r="BG602" s="592" t="str">
        <f>IF(A10taxstdlife="n/a","n/a",IF(BG$3&gt;(A10taxstdlife+$E602),(('PTRM input'!$J$152+'PTRM input'!$J$118)*$J$7)-SUM($J602:BF602),(('PTRM input'!$J$152+'PTRM input'!$J$118)*$J$7)/A10taxstdlife))</f>
        <v>n/a</v>
      </c>
      <c r="BH602" s="592" t="str">
        <f>IF(A10taxstdlife="n/a","n/a",IF(BH$3&gt;(A10taxstdlife+$E602),(('PTRM input'!$J$152+'PTRM input'!$J$118)*$J$7)-SUM($J602:BG602),(('PTRM input'!$J$152+'PTRM input'!$J$118)*$J$7)/A10taxstdlife))</f>
        <v>n/a</v>
      </c>
      <c r="BI602" s="592" t="str">
        <f>IF(A10taxstdlife="n/a","n/a",IF(BI$3&gt;(A10taxstdlife+$E602),(('PTRM input'!$J$152+'PTRM input'!$J$118)*$J$7)-SUM($J602:BH602),(('PTRM input'!$J$152+'PTRM input'!$J$118)*$J$7)/A10taxstdlife))</f>
        <v>n/a</v>
      </c>
      <c r="BJ602" s="237"/>
      <c r="BK602" s="237"/>
      <c r="BL602" s="237"/>
      <c r="BM602" s="237"/>
    </row>
    <row r="603" spans="1:65" s="4" customFormat="1" ht="12.75" customHeight="1" outlineLevel="2">
      <c r="A603" s="237"/>
      <c r="B603" s="237"/>
      <c r="C603" s="597"/>
      <c r="D603" s="930"/>
      <c r="E603" s="167">
        <v>5</v>
      </c>
      <c r="F603" s="34"/>
      <c r="G603" s="184"/>
      <c r="H603" s="186"/>
      <c r="I603" s="186"/>
      <c r="J603" s="186"/>
      <c r="K603" s="185"/>
      <c r="L603" s="105" t="str">
        <f>IF(A10taxstdlife="n/a","n/a",IF(L$3&gt;(A10taxstdlife+$E603),(('PTRM input'!$K$152+'PTRM input'!$K$118)*$K$7)-SUM($K603:K603),(('PTRM input'!$K$152+'PTRM input'!$K$118)*$K$7)/A10taxstdlife))</f>
        <v>n/a</v>
      </c>
      <c r="M603" s="105" t="str">
        <f>IF(A10taxstdlife="n/a","n/a",IF(M$3&gt;(A10taxstdlife+$E603),(('PTRM input'!$K$152+'PTRM input'!$K$118)*$K$7)-SUM($K603:L603),(('PTRM input'!$K$152+'PTRM input'!$K$118)*$K$7)/A10taxstdlife))</f>
        <v>n/a</v>
      </c>
      <c r="N603" s="105" t="str">
        <f>IF(A10taxstdlife="n/a","n/a",IF(N$3&gt;(A10taxstdlife+$E603),(('PTRM input'!$K$152+'PTRM input'!$K$118)*$K$7)-SUM($K603:M603),(('PTRM input'!$K$152+'PTRM input'!$K$118)*$K$7)/A10taxstdlife))</f>
        <v>n/a</v>
      </c>
      <c r="O603" s="105" t="str">
        <f>IF(A10taxstdlife="n/a","n/a",IF(O$3&gt;(A10taxstdlife+$E603),(('PTRM input'!$K$152+'PTRM input'!$K$118)*$K$7)-SUM($K603:N603),(('PTRM input'!$K$152+'PTRM input'!$K$118)*$K$7)/A10taxstdlife))</f>
        <v>n/a</v>
      </c>
      <c r="P603" s="105" t="str">
        <f>IF(A10taxstdlife="n/a","n/a",IF(P$3&gt;(A10taxstdlife+$E603),(('PTRM input'!$K$152+'PTRM input'!$K$118)*$K$7)-SUM($K603:O603),(('PTRM input'!$K$152+'PTRM input'!$K$118)*$K$7)/A10taxstdlife))</f>
        <v>n/a</v>
      </c>
      <c r="Q603" s="592" t="str">
        <f>IF(A10taxstdlife="n/a","n/a",IF(Q$3&gt;(A10taxstdlife+$E603),(('PTRM input'!$K$152+'PTRM input'!$K$118)*$K$7)-SUM($K603:P603),(('PTRM input'!$K$152+'PTRM input'!$K$118)*$K$7)/A10taxstdlife))</f>
        <v>n/a</v>
      </c>
      <c r="R603" s="592" t="str">
        <f>IF(A10taxstdlife="n/a","n/a",IF(R$3&gt;(A10taxstdlife+$E603),(('PTRM input'!$K$152+'PTRM input'!$K$118)*$K$7)-SUM($K603:Q603),(('PTRM input'!$K$152+'PTRM input'!$K$118)*$K$7)/A10taxstdlife))</f>
        <v>n/a</v>
      </c>
      <c r="S603" s="592" t="str">
        <f>IF(A10taxstdlife="n/a","n/a",IF(S$3&gt;(A10taxstdlife+$E603),(('PTRM input'!$K$152+'PTRM input'!$K$118)*$K$7)-SUM($K603:R603),(('PTRM input'!$K$152+'PTRM input'!$K$118)*$K$7)/A10taxstdlife))</f>
        <v>n/a</v>
      </c>
      <c r="T603" s="592" t="str">
        <f>IF(A10taxstdlife="n/a","n/a",IF(T$3&gt;(A10taxstdlife+$E603),(('PTRM input'!$K$152+'PTRM input'!$K$118)*$K$7)-SUM($K603:S603),(('PTRM input'!$K$152+'PTRM input'!$K$118)*$K$7)/A10taxstdlife))</f>
        <v>n/a</v>
      </c>
      <c r="U603" s="592" t="str">
        <f>IF(A10taxstdlife="n/a","n/a",IF(U$3&gt;(A10taxstdlife+$E603),(('PTRM input'!$K$152+'PTRM input'!$K$118)*$K$7)-SUM($K603:T603),(('PTRM input'!$K$152+'PTRM input'!$K$118)*$K$7)/A10taxstdlife))</f>
        <v>n/a</v>
      </c>
      <c r="V603" s="592" t="str">
        <f>IF(A10taxstdlife="n/a","n/a",IF(V$3&gt;(A10taxstdlife+$E603),(('PTRM input'!$K$152+'PTRM input'!$K$118)*$K$7)-SUM($K603:U603),(('PTRM input'!$K$152+'PTRM input'!$K$118)*$K$7)/A10taxstdlife))</f>
        <v>n/a</v>
      </c>
      <c r="W603" s="592" t="str">
        <f>IF(A10taxstdlife="n/a","n/a",IF(W$3&gt;(A10taxstdlife+$E603),(('PTRM input'!$K$152+'PTRM input'!$K$118)*$K$7)-SUM($K603:V603),(('PTRM input'!$K$152+'PTRM input'!$K$118)*$K$7)/A10taxstdlife))</f>
        <v>n/a</v>
      </c>
      <c r="X603" s="592" t="str">
        <f>IF(A10taxstdlife="n/a","n/a",IF(X$3&gt;(A10taxstdlife+$E603),(('PTRM input'!$K$152+'PTRM input'!$K$118)*$K$7)-SUM($K603:W603),(('PTRM input'!$K$152+'PTRM input'!$K$118)*$K$7)/A10taxstdlife))</f>
        <v>n/a</v>
      </c>
      <c r="Y603" s="592" t="str">
        <f>IF(A10taxstdlife="n/a","n/a",IF(Y$3&gt;(A10taxstdlife+$E603),(('PTRM input'!$K$152+'PTRM input'!$K$118)*$K$7)-SUM($K603:X603),(('PTRM input'!$K$152+'PTRM input'!$K$118)*$K$7)/A10taxstdlife))</f>
        <v>n/a</v>
      </c>
      <c r="Z603" s="592" t="str">
        <f>IF(A10taxstdlife="n/a","n/a",IF(Z$3&gt;(A10taxstdlife+$E603),(('PTRM input'!$K$152+'PTRM input'!$K$118)*$K$7)-SUM($K603:Y603),(('PTRM input'!$K$152+'PTRM input'!$K$118)*$K$7)/A10taxstdlife))</f>
        <v>n/a</v>
      </c>
      <c r="AA603" s="592" t="str">
        <f>IF(A10taxstdlife="n/a","n/a",IF(AA$3&gt;(A10taxstdlife+$E603),(('PTRM input'!$K$152+'PTRM input'!$K$118)*$K$7)-SUM($K603:Z603),(('PTRM input'!$K$152+'PTRM input'!$K$118)*$K$7)/A10taxstdlife))</f>
        <v>n/a</v>
      </c>
      <c r="AB603" s="592" t="str">
        <f>IF(A10taxstdlife="n/a","n/a",IF(AB$3&gt;(A10taxstdlife+$E603),(('PTRM input'!$K$152+'PTRM input'!$K$118)*$K$7)-SUM($K603:AA603),(('PTRM input'!$K$152+'PTRM input'!$K$118)*$K$7)/A10taxstdlife))</f>
        <v>n/a</v>
      </c>
      <c r="AC603" s="592" t="str">
        <f>IF(A10taxstdlife="n/a","n/a",IF(AC$3&gt;(A10taxstdlife+$E603),(('PTRM input'!$K$152+'PTRM input'!$K$118)*$K$7)-SUM($K603:AB603),(('PTRM input'!$K$152+'PTRM input'!$K$118)*$K$7)/A10taxstdlife))</f>
        <v>n/a</v>
      </c>
      <c r="AD603" s="592" t="str">
        <f>IF(A10taxstdlife="n/a","n/a",IF(AD$3&gt;(A10taxstdlife+$E603),(('PTRM input'!$K$152+'PTRM input'!$K$118)*$K$7)-SUM($K603:AC603),(('PTRM input'!$K$152+'PTRM input'!$K$118)*$K$7)/A10taxstdlife))</f>
        <v>n/a</v>
      </c>
      <c r="AE603" s="592" t="str">
        <f>IF(A10taxstdlife="n/a","n/a",IF(AE$3&gt;(A10taxstdlife+$E603),(('PTRM input'!$K$152+'PTRM input'!$K$118)*$K$7)-SUM($K603:AD603),(('PTRM input'!$K$152+'PTRM input'!$K$118)*$K$7)/A10taxstdlife))</f>
        <v>n/a</v>
      </c>
      <c r="AF603" s="592" t="str">
        <f>IF(A10taxstdlife="n/a","n/a",IF(AF$3&gt;(A10taxstdlife+$E603),(('PTRM input'!$K$152+'PTRM input'!$K$118)*$K$7)-SUM($K603:AE603),(('PTRM input'!$K$152+'PTRM input'!$K$118)*$K$7)/A10taxstdlife))</f>
        <v>n/a</v>
      </c>
      <c r="AG603" s="592" t="str">
        <f>IF(A10taxstdlife="n/a","n/a",IF(AG$3&gt;(A10taxstdlife+$E603),(('PTRM input'!$K$152+'PTRM input'!$K$118)*$K$7)-SUM($K603:AF603),(('PTRM input'!$K$152+'PTRM input'!$K$118)*$K$7)/A10taxstdlife))</f>
        <v>n/a</v>
      </c>
      <c r="AH603" s="592" t="str">
        <f>IF(A10taxstdlife="n/a","n/a",IF(AH$3&gt;(A10taxstdlife+$E603),(('PTRM input'!$K$152+'PTRM input'!$K$118)*$K$7)-SUM($K603:AG603),(('PTRM input'!$K$152+'PTRM input'!$K$118)*$K$7)/A10taxstdlife))</f>
        <v>n/a</v>
      </c>
      <c r="AI603" s="592" t="str">
        <f>IF(A10taxstdlife="n/a","n/a",IF(AI$3&gt;(A10taxstdlife+$E603),(('PTRM input'!$K$152+'PTRM input'!$K$118)*$K$7)-SUM($K603:AH603),(('PTRM input'!$K$152+'PTRM input'!$K$118)*$K$7)/A10taxstdlife))</f>
        <v>n/a</v>
      </c>
      <c r="AJ603" s="592" t="str">
        <f>IF(A10taxstdlife="n/a","n/a",IF(AJ$3&gt;(A10taxstdlife+$E603),(('PTRM input'!$K$152+'PTRM input'!$K$118)*$K$7)-SUM($K603:AI603),(('PTRM input'!$K$152+'PTRM input'!$K$118)*$K$7)/A10taxstdlife))</f>
        <v>n/a</v>
      </c>
      <c r="AK603" s="592" t="str">
        <f>IF(A10taxstdlife="n/a","n/a",IF(AK$3&gt;(A10taxstdlife+$E603),(('PTRM input'!$K$152+'PTRM input'!$K$118)*$K$7)-SUM($K603:AJ603),(('PTRM input'!$K$152+'PTRM input'!$K$118)*$K$7)/A10taxstdlife))</f>
        <v>n/a</v>
      </c>
      <c r="AL603" s="592" t="str">
        <f>IF(A10taxstdlife="n/a","n/a",IF(AL$3&gt;(A10taxstdlife+$E603),(('PTRM input'!$K$152+'PTRM input'!$K$118)*$K$7)-SUM($K603:AK603),(('PTRM input'!$K$152+'PTRM input'!$K$118)*$K$7)/A10taxstdlife))</f>
        <v>n/a</v>
      </c>
      <c r="AM603" s="592" t="str">
        <f>IF(A10taxstdlife="n/a","n/a",IF(AM$3&gt;(A10taxstdlife+$E603),(('PTRM input'!$K$152+'PTRM input'!$K$118)*$K$7)-SUM($K603:AL603),(('PTRM input'!$K$152+'PTRM input'!$K$118)*$K$7)/A10taxstdlife))</f>
        <v>n/a</v>
      </c>
      <c r="AN603" s="592" t="str">
        <f>IF(A10taxstdlife="n/a","n/a",IF(AN$3&gt;(A10taxstdlife+$E603),(('PTRM input'!$K$152+'PTRM input'!$K$118)*$K$7)-SUM($K603:AM603),(('PTRM input'!$K$152+'PTRM input'!$K$118)*$K$7)/A10taxstdlife))</f>
        <v>n/a</v>
      </c>
      <c r="AO603" s="592" t="str">
        <f>IF(A10taxstdlife="n/a","n/a",IF(AO$3&gt;(A10taxstdlife+$E603),(('PTRM input'!$K$152+'PTRM input'!$K$118)*$K$7)-SUM($K603:AN603),(('PTRM input'!$K$152+'PTRM input'!$K$118)*$K$7)/A10taxstdlife))</f>
        <v>n/a</v>
      </c>
      <c r="AP603" s="592" t="str">
        <f>IF(A10taxstdlife="n/a","n/a",IF(AP$3&gt;(A10taxstdlife+$E603),(('PTRM input'!$K$152+'PTRM input'!$K$118)*$K$7)-SUM($K603:AO603),(('PTRM input'!$K$152+'PTRM input'!$K$118)*$K$7)/A10taxstdlife))</f>
        <v>n/a</v>
      </c>
      <c r="AQ603" s="592" t="str">
        <f>IF(A10taxstdlife="n/a","n/a",IF(AQ$3&gt;(A10taxstdlife+$E603),(('PTRM input'!$K$152+'PTRM input'!$K$118)*$K$7)-SUM($K603:AP603),(('PTRM input'!$K$152+'PTRM input'!$K$118)*$K$7)/A10taxstdlife))</f>
        <v>n/a</v>
      </c>
      <c r="AR603" s="592" t="str">
        <f>IF(A10taxstdlife="n/a","n/a",IF(AR$3&gt;(A10taxstdlife+$E603),(('PTRM input'!$K$152+'PTRM input'!$K$118)*$K$7)-SUM($K603:AQ603),(('PTRM input'!$K$152+'PTRM input'!$K$118)*$K$7)/A10taxstdlife))</f>
        <v>n/a</v>
      </c>
      <c r="AS603" s="592" t="str">
        <f>IF(A10taxstdlife="n/a","n/a",IF(AS$3&gt;(A10taxstdlife+$E603),(('PTRM input'!$K$152+'PTRM input'!$K$118)*$K$7)-SUM($K603:AR603),(('PTRM input'!$K$152+'PTRM input'!$K$118)*$K$7)/A10taxstdlife))</f>
        <v>n/a</v>
      </c>
      <c r="AT603" s="592" t="str">
        <f>IF(A10taxstdlife="n/a","n/a",IF(AT$3&gt;(A10taxstdlife+$E603),(('PTRM input'!$K$152+'PTRM input'!$K$118)*$K$7)-SUM($K603:AS603),(('PTRM input'!$K$152+'PTRM input'!$K$118)*$K$7)/A10taxstdlife))</f>
        <v>n/a</v>
      </c>
      <c r="AU603" s="592" t="str">
        <f>IF(A10taxstdlife="n/a","n/a",IF(AU$3&gt;(A10taxstdlife+$E603),(('PTRM input'!$K$152+'PTRM input'!$K$118)*$K$7)-SUM($K603:AT603),(('PTRM input'!$K$152+'PTRM input'!$K$118)*$K$7)/A10taxstdlife))</f>
        <v>n/a</v>
      </c>
      <c r="AV603" s="592" t="str">
        <f>IF(A10taxstdlife="n/a","n/a",IF(AV$3&gt;(A10taxstdlife+$E603),(('PTRM input'!$K$152+'PTRM input'!$K$118)*$K$7)-SUM($K603:AU603),(('PTRM input'!$K$152+'PTRM input'!$K$118)*$K$7)/A10taxstdlife))</f>
        <v>n/a</v>
      </c>
      <c r="AW603" s="592" t="str">
        <f>IF(A10taxstdlife="n/a","n/a",IF(AW$3&gt;(A10taxstdlife+$E603),(('PTRM input'!$K$152+'PTRM input'!$K$118)*$K$7)-SUM($K603:AV603),(('PTRM input'!$K$152+'PTRM input'!$K$118)*$K$7)/A10taxstdlife))</f>
        <v>n/a</v>
      </c>
      <c r="AX603" s="592" t="str">
        <f>IF(A10taxstdlife="n/a","n/a",IF(AX$3&gt;(A10taxstdlife+$E603),(('PTRM input'!$K$152+'PTRM input'!$K$118)*$K$7)-SUM($K603:AW603),(('PTRM input'!$K$152+'PTRM input'!$K$118)*$K$7)/A10taxstdlife))</f>
        <v>n/a</v>
      </c>
      <c r="AY603" s="592" t="str">
        <f>IF(A10taxstdlife="n/a","n/a",IF(AY$3&gt;(A10taxstdlife+$E603),(('PTRM input'!$K$152+'PTRM input'!$K$118)*$K$7)-SUM($K603:AX603),(('PTRM input'!$K$152+'PTRM input'!$K$118)*$K$7)/A10taxstdlife))</f>
        <v>n/a</v>
      </c>
      <c r="AZ603" s="592" t="str">
        <f>IF(A10taxstdlife="n/a","n/a",IF(AZ$3&gt;(A10taxstdlife+$E603),(('PTRM input'!$K$152+'PTRM input'!$K$118)*$K$7)-SUM($K603:AY603),(('PTRM input'!$K$152+'PTRM input'!$K$118)*$K$7)/A10taxstdlife))</f>
        <v>n/a</v>
      </c>
      <c r="BA603" s="592" t="str">
        <f>IF(A10taxstdlife="n/a","n/a",IF(BA$3&gt;(A10taxstdlife+$E603),(('PTRM input'!$K$152+'PTRM input'!$K$118)*$K$7)-SUM($K603:AZ603),(('PTRM input'!$K$152+'PTRM input'!$K$118)*$K$7)/A10taxstdlife))</f>
        <v>n/a</v>
      </c>
      <c r="BB603" s="592" t="str">
        <f>IF(A10taxstdlife="n/a","n/a",IF(BB$3&gt;(A10taxstdlife+$E603),(('PTRM input'!$K$152+'PTRM input'!$K$118)*$K$7)-SUM($K603:BA603),(('PTRM input'!$K$152+'PTRM input'!$K$118)*$K$7)/A10taxstdlife))</f>
        <v>n/a</v>
      </c>
      <c r="BC603" s="592" t="str">
        <f>IF(A10taxstdlife="n/a","n/a",IF(BC$3&gt;(A10taxstdlife+$E603),(('PTRM input'!$K$152+'PTRM input'!$K$118)*$K$7)-SUM($K603:BB603),(('PTRM input'!$K$152+'PTRM input'!$K$118)*$K$7)/A10taxstdlife))</f>
        <v>n/a</v>
      </c>
      <c r="BD603" s="592" t="str">
        <f>IF(A10taxstdlife="n/a","n/a",IF(BD$3&gt;(A10taxstdlife+$E603),(('PTRM input'!$K$152+'PTRM input'!$K$118)*$K$7)-SUM($K603:BC603),(('PTRM input'!$K$152+'PTRM input'!$K$118)*$K$7)/A10taxstdlife))</f>
        <v>n/a</v>
      </c>
      <c r="BE603" s="592" t="str">
        <f>IF(A10taxstdlife="n/a","n/a",IF(BE$3&gt;(A10taxstdlife+$E603),(('PTRM input'!$K$152+'PTRM input'!$K$118)*$K$7)-SUM($K603:BD603),(('PTRM input'!$K$152+'PTRM input'!$K$118)*$K$7)/A10taxstdlife))</f>
        <v>n/a</v>
      </c>
      <c r="BF603" s="592" t="str">
        <f>IF(A10taxstdlife="n/a","n/a",IF(BF$3&gt;(A10taxstdlife+$E603),(('PTRM input'!$K$152+'PTRM input'!$K$118)*$K$7)-SUM($K603:BE603),(('PTRM input'!$K$152+'PTRM input'!$K$118)*$K$7)/A10taxstdlife))</f>
        <v>n/a</v>
      </c>
      <c r="BG603" s="592" t="str">
        <f>IF(A10taxstdlife="n/a","n/a",IF(BG$3&gt;(A10taxstdlife+$E603),(('PTRM input'!$K$152+'PTRM input'!$K$118)*$K$7)-SUM($K603:BF603),(('PTRM input'!$K$152+'PTRM input'!$K$118)*$K$7)/A10taxstdlife))</f>
        <v>n/a</v>
      </c>
      <c r="BH603" s="592" t="str">
        <f>IF(A10taxstdlife="n/a","n/a",IF(BH$3&gt;(A10taxstdlife+$E603),(('PTRM input'!$K$152+'PTRM input'!$K$118)*$K$7)-SUM($K603:BG603),(('PTRM input'!$K$152+'PTRM input'!$K$118)*$K$7)/A10taxstdlife))</f>
        <v>n/a</v>
      </c>
      <c r="BI603" s="592" t="str">
        <f>IF(A10taxstdlife="n/a","n/a",IF(BI$3&gt;(A10taxstdlife+$E603),(('PTRM input'!$K$152+'PTRM input'!$K$118)*$K$7)-SUM($K603:BH603),(('PTRM input'!$K$152+'PTRM input'!$K$118)*$K$7)/A10taxstdlife))</f>
        <v>n/a</v>
      </c>
      <c r="BJ603" s="237"/>
      <c r="BK603" s="237"/>
      <c r="BL603" s="237"/>
      <c r="BM603" s="237"/>
    </row>
    <row r="604" spans="1:65" s="4" customFormat="1" ht="12.75" customHeight="1" outlineLevel="2">
      <c r="A604" s="237"/>
      <c r="B604" s="237"/>
      <c r="C604" s="597"/>
      <c r="D604" s="930"/>
      <c r="E604" s="167">
        <v>6</v>
      </c>
      <c r="F604" s="34"/>
      <c r="G604" s="184"/>
      <c r="H604" s="186"/>
      <c r="I604" s="186"/>
      <c r="J604" s="186"/>
      <c r="K604" s="186"/>
      <c r="L604" s="185"/>
      <c r="M604" s="105" t="str">
        <f>IF(A10taxstdlife="n/a","n/a",IF(M$3&gt;(A10taxstdlife+$E604),(('PTRM input'!$L$152+'PTRM input'!$L$118)*$L$7)-SUM($L604:L604),(('PTRM input'!$L$152+'PTRM input'!$L$118)*$L$7)/A10taxstdlife))</f>
        <v>n/a</v>
      </c>
      <c r="N604" s="105" t="str">
        <f>IF(A10taxstdlife="n/a","n/a",IF(N$3&gt;(A10taxstdlife+$E604),(('PTRM input'!$L$152+'PTRM input'!$L$118)*$L$7)-SUM($L604:M604),(('PTRM input'!$L$152+'PTRM input'!$L$118)*$L$7)/A10taxstdlife))</f>
        <v>n/a</v>
      </c>
      <c r="O604" s="105" t="str">
        <f>IF(A10taxstdlife="n/a","n/a",IF(O$3&gt;(A10taxstdlife+$E604),(('PTRM input'!$L$152+'PTRM input'!$L$118)*$L$7)-SUM($L604:N604),(('PTRM input'!$L$152+'PTRM input'!$L$118)*$L$7)/A10taxstdlife))</f>
        <v>n/a</v>
      </c>
      <c r="P604" s="105" t="str">
        <f>IF(A10taxstdlife="n/a","n/a",IF(P$3&gt;(A10taxstdlife+$E604),(('PTRM input'!$L$152+'PTRM input'!$L$118)*$L$7)-SUM($L604:O604),(('PTRM input'!$L$152+'PTRM input'!$L$118)*$L$7)/A10taxstdlife))</f>
        <v>n/a</v>
      </c>
      <c r="Q604" s="592" t="str">
        <f>IF(A10taxstdlife="n/a","n/a",IF(Q$3&gt;(A10taxstdlife+$E604),(('PTRM input'!$L$152+'PTRM input'!$L$118)*$L$7)-SUM($L604:P604),(('PTRM input'!$L$152+'PTRM input'!$L$118)*$L$7)/A10taxstdlife))</f>
        <v>n/a</v>
      </c>
      <c r="R604" s="592" t="str">
        <f>IF(A10taxstdlife="n/a","n/a",IF(R$3&gt;(A10taxstdlife+$E604),(('PTRM input'!$L$152+'PTRM input'!$L$118)*$L$7)-SUM($L604:Q604),(('PTRM input'!$L$152+'PTRM input'!$L$118)*$L$7)/A10taxstdlife))</f>
        <v>n/a</v>
      </c>
      <c r="S604" s="592" t="str">
        <f>IF(A10taxstdlife="n/a","n/a",IF(S$3&gt;(A10taxstdlife+$E604),(('PTRM input'!$L$152+'PTRM input'!$L$118)*$L$7)-SUM($L604:R604),(('PTRM input'!$L$152+'PTRM input'!$L$118)*$L$7)/A10taxstdlife))</f>
        <v>n/a</v>
      </c>
      <c r="T604" s="592" t="str">
        <f>IF(A10taxstdlife="n/a","n/a",IF(T$3&gt;(A10taxstdlife+$E604),(('PTRM input'!$L$152+'PTRM input'!$L$118)*$L$7)-SUM($L604:S604),(('PTRM input'!$L$152+'PTRM input'!$L$118)*$L$7)/A10taxstdlife))</f>
        <v>n/a</v>
      </c>
      <c r="U604" s="592" t="str">
        <f>IF(A10taxstdlife="n/a","n/a",IF(U$3&gt;(A10taxstdlife+$E604),(('PTRM input'!$L$152+'PTRM input'!$L$118)*$L$7)-SUM($L604:T604),(('PTRM input'!$L$152+'PTRM input'!$L$118)*$L$7)/A10taxstdlife))</f>
        <v>n/a</v>
      </c>
      <c r="V604" s="592" t="str">
        <f>IF(A10taxstdlife="n/a","n/a",IF(V$3&gt;(A10taxstdlife+$E604),(('PTRM input'!$L$152+'PTRM input'!$L$118)*$L$7)-SUM($L604:U604),(('PTRM input'!$L$152+'PTRM input'!$L$118)*$L$7)/A10taxstdlife))</f>
        <v>n/a</v>
      </c>
      <c r="W604" s="592" t="str">
        <f>IF(A10taxstdlife="n/a","n/a",IF(W$3&gt;(A10taxstdlife+$E604),(('PTRM input'!$L$152+'PTRM input'!$L$118)*$L$7)-SUM($L604:V604),(('PTRM input'!$L$152+'PTRM input'!$L$118)*$L$7)/A10taxstdlife))</f>
        <v>n/a</v>
      </c>
      <c r="X604" s="592" t="str">
        <f>IF(A10taxstdlife="n/a","n/a",IF(X$3&gt;(A10taxstdlife+$E604),(('PTRM input'!$L$152+'PTRM input'!$L$118)*$L$7)-SUM($L604:W604),(('PTRM input'!$L$152+'PTRM input'!$L$118)*$L$7)/A10taxstdlife))</f>
        <v>n/a</v>
      </c>
      <c r="Y604" s="592" t="str">
        <f>IF(A10taxstdlife="n/a","n/a",IF(Y$3&gt;(A10taxstdlife+$E604),(('PTRM input'!$L$152+'PTRM input'!$L$118)*$L$7)-SUM($L604:X604),(('PTRM input'!$L$152+'PTRM input'!$L$118)*$L$7)/A10taxstdlife))</f>
        <v>n/a</v>
      </c>
      <c r="Z604" s="592" t="str">
        <f>IF(A10taxstdlife="n/a","n/a",IF(Z$3&gt;(A10taxstdlife+$E604),(('PTRM input'!$L$152+'PTRM input'!$L$118)*$L$7)-SUM($L604:Y604),(('PTRM input'!$L$152+'PTRM input'!$L$118)*$L$7)/A10taxstdlife))</f>
        <v>n/a</v>
      </c>
      <c r="AA604" s="592" t="str">
        <f>IF(A10taxstdlife="n/a","n/a",IF(AA$3&gt;(A10taxstdlife+$E604),(('PTRM input'!$L$152+'PTRM input'!$L$118)*$L$7)-SUM($L604:Z604),(('PTRM input'!$L$152+'PTRM input'!$L$118)*$L$7)/A10taxstdlife))</f>
        <v>n/a</v>
      </c>
      <c r="AB604" s="592" t="str">
        <f>IF(A10taxstdlife="n/a","n/a",IF(AB$3&gt;(A10taxstdlife+$E604),(('PTRM input'!$L$152+'PTRM input'!$L$118)*$L$7)-SUM($L604:AA604),(('PTRM input'!$L$152+'PTRM input'!$L$118)*$L$7)/A10taxstdlife))</f>
        <v>n/a</v>
      </c>
      <c r="AC604" s="592" t="str">
        <f>IF(A10taxstdlife="n/a","n/a",IF(AC$3&gt;(A10taxstdlife+$E604),(('PTRM input'!$L$152+'PTRM input'!$L$118)*$L$7)-SUM($L604:AB604),(('PTRM input'!$L$152+'PTRM input'!$L$118)*$L$7)/A10taxstdlife))</f>
        <v>n/a</v>
      </c>
      <c r="AD604" s="592" t="str">
        <f>IF(A10taxstdlife="n/a","n/a",IF(AD$3&gt;(A10taxstdlife+$E604),(('PTRM input'!$L$152+'PTRM input'!$L$118)*$L$7)-SUM($L604:AC604),(('PTRM input'!$L$152+'PTRM input'!$L$118)*$L$7)/A10taxstdlife))</f>
        <v>n/a</v>
      </c>
      <c r="AE604" s="592" t="str">
        <f>IF(A10taxstdlife="n/a","n/a",IF(AE$3&gt;(A10taxstdlife+$E604),(('PTRM input'!$L$152+'PTRM input'!$L$118)*$L$7)-SUM($L604:AD604),(('PTRM input'!$L$152+'PTRM input'!$L$118)*$L$7)/A10taxstdlife))</f>
        <v>n/a</v>
      </c>
      <c r="AF604" s="592" t="str">
        <f>IF(A10taxstdlife="n/a","n/a",IF(AF$3&gt;(A10taxstdlife+$E604),(('PTRM input'!$L$152+'PTRM input'!$L$118)*$L$7)-SUM($L604:AE604),(('PTRM input'!$L$152+'PTRM input'!$L$118)*$L$7)/A10taxstdlife))</f>
        <v>n/a</v>
      </c>
      <c r="AG604" s="592" t="str">
        <f>IF(A10taxstdlife="n/a","n/a",IF(AG$3&gt;(A10taxstdlife+$E604),(('PTRM input'!$L$152+'PTRM input'!$L$118)*$L$7)-SUM($L604:AF604),(('PTRM input'!$L$152+'PTRM input'!$L$118)*$L$7)/A10taxstdlife))</f>
        <v>n/a</v>
      </c>
      <c r="AH604" s="592" t="str">
        <f>IF(A10taxstdlife="n/a","n/a",IF(AH$3&gt;(A10taxstdlife+$E604),(('PTRM input'!$L$152+'PTRM input'!$L$118)*$L$7)-SUM($L604:AG604),(('PTRM input'!$L$152+'PTRM input'!$L$118)*$L$7)/A10taxstdlife))</f>
        <v>n/a</v>
      </c>
      <c r="AI604" s="592" t="str">
        <f>IF(A10taxstdlife="n/a","n/a",IF(AI$3&gt;(A10taxstdlife+$E604),(('PTRM input'!$L$152+'PTRM input'!$L$118)*$L$7)-SUM($L604:AH604),(('PTRM input'!$L$152+'PTRM input'!$L$118)*$L$7)/A10taxstdlife))</f>
        <v>n/a</v>
      </c>
      <c r="AJ604" s="592" t="str">
        <f>IF(A10taxstdlife="n/a","n/a",IF(AJ$3&gt;(A10taxstdlife+$E604),(('PTRM input'!$L$152+'PTRM input'!$L$118)*$L$7)-SUM($L604:AI604),(('PTRM input'!$L$152+'PTRM input'!$L$118)*$L$7)/A10taxstdlife))</f>
        <v>n/a</v>
      </c>
      <c r="AK604" s="592" t="str">
        <f>IF(A10taxstdlife="n/a","n/a",IF(AK$3&gt;(A10taxstdlife+$E604),(('PTRM input'!$L$152+'PTRM input'!$L$118)*$L$7)-SUM($L604:AJ604),(('PTRM input'!$L$152+'PTRM input'!$L$118)*$L$7)/A10taxstdlife))</f>
        <v>n/a</v>
      </c>
      <c r="AL604" s="592" t="str">
        <f>IF(A10taxstdlife="n/a","n/a",IF(AL$3&gt;(A10taxstdlife+$E604),(('PTRM input'!$L$152+'PTRM input'!$L$118)*$L$7)-SUM($L604:AK604),(('PTRM input'!$L$152+'PTRM input'!$L$118)*$L$7)/A10taxstdlife))</f>
        <v>n/a</v>
      </c>
      <c r="AM604" s="592" t="str">
        <f>IF(A10taxstdlife="n/a","n/a",IF(AM$3&gt;(A10taxstdlife+$E604),(('PTRM input'!$L$152+'PTRM input'!$L$118)*$L$7)-SUM($L604:AL604),(('PTRM input'!$L$152+'PTRM input'!$L$118)*$L$7)/A10taxstdlife))</f>
        <v>n/a</v>
      </c>
      <c r="AN604" s="592" t="str">
        <f>IF(A10taxstdlife="n/a","n/a",IF(AN$3&gt;(A10taxstdlife+$E604),(('PTRM input'!$L$152+'PTRM input'!$L$118)*$L$7)-SUM($L604:AM604),(('PTRM input'!$L$152+'PTRM input'!$L$118)*$L$7)/A10taxstdlife))</f>
        <v>n/a</v>
      </c>
      <c r="AO604" s="592" t="str">
        <f>IF(A10taxstdlife="n/a","n/a",IF(AO$3&gt;(A10taxstdlife+$E604),(('PTRM input'!$L$152+'PTRM input'!$L$118)*$L$7)-SUM($L604:AN604),(('PTRM input'!$L$152+'PTRM input'!$L$118)*$L$7)/A10taxstdlife))</f>
        <v>n/a</v>
      </c>
      <c r="AP604" s="592" t="str">
        <f>IF(A10taxstdlife="n/a","n/a",IF(AP$3&gt;(A10taxstdlife+$E604),(('PTRM input'!$L$152+'PTRM input'!$L$118)*$L$7)-SUM($L604:AO604),(('PTRM input'!$L$152+'PTRM input'!$L$118)*$L$7)/A10taxstdlife))</f>
        <v>n/a</v>
      </c>
      <c r="AQ604" s="592" t="str">
        <f>IF(A10taxstdlife="n/a","n/a",IF(AQ$3&gt;(A10taxstdlife+$E604),(('PTRM input'!$L$152+'PTRM input'!$L$118)*$L$7)-SUM($L604:AP604),(('PTRM input'!$L$152+'PTRM input'!$L$118)*$L$7)/A10taxstdlife))</f>
        <v>n/a</v>
      </c>
      <c r="AR604" s="592" t="str">
        <f>IF(A10taxstdlife="n/a","n/a",IF(AR$3&gt;(A10taxstdlife+$E604),(('PTRM input'!$L$152+'PTRM input'!$L$118)*$L$7)-SUM($L604:AQ604),(('PTRM input'!$L$152+'PTRM input'!$L$118)*$L$7)/A10taxstdlife))</f>
        <v>n/a</v>
      </c>
      <c r="AS604" s="592" t="str">
        <f>IF(A10taxstdlife="n/a","n/a",IF(AS$3&gt;(A10taxstdlife+$E604),(('PTRM input'!$L$152+'PTRM input'!$L$118)*$L$7)-SUM($L604:AR604),(('PTRM input'!$L$152+'PTRM input'!$L$118)*$L$7)/A10taxstdlife))</f>
        <v>n/a</v>
      </c>
      <c r="AT604" s="592" t="str">
        <f>IF(A10taxstdlife="n/a","n/a",IF(AT$3&gt;(A10taxstdlife+$E604),(('PTRM input'!$L$152+'PTRM input'!$L$118)*$L$7)-SUM($L604:AS604),(('PTRM input'!$L$152+'PTRM input'!$L$118)*$L$7)/A10taxstdlife))</f>
        <v>n/a</v>
      </c>
      <c r="AU604" s="592" t="str">
        <f>IF(A10taxstdlife="n/a","n/a",IF(AU$3&gt;(A10taxstdlife+$E604),(('PTRM input'!$L$152+'PTRM input'!$L$118)*$L$7)-SUM($L604:AT604),(('PTRM input'!$L$152+'PTRM input'!$L$118)*$L$7)/A10taxstdlife))</f>
        <v>n/a</v>
      </c>
      <c r="AV604" s="592" t="str">
        <f>IF(A10taxstdlife="n/a","n/a",IF(AV$3&gt;(A10taxstdlife+$E604),(('PTRM input'!$L$152+'PTRM input'!$L$118)*$L$7)-SUM($L604:AU604),(('PTRM input'!$L$152+'PTRM input'!$L$118)*$L$7)/A10taxstdlife))</f>
        <v>n/a</v>
      </c>
      <c r="AW604" s="592" t="str">
        <f>IF(A10taxstdlife="n/a","n/a",IF(AW$3&gt;(A10taxstdlife+$E604),(('PTRM input'!$L$152+'PTRM input'!$L$118)*$L$7)-SUM($L604:AV604),(('PTRM input'!$L$152+'PTRM input'!$L$118)*$L$7)/A10taxstdlife))</f>
        <v>n/a</v>
      </c>
      <c r="AX604" s="592" t="str">
        <f>IF(A10taxstdlife="n/a","n/a",IF(AX$3&gt;(A10taxstdlife+$E604),(('PTRM input'!$L$152+'PTRM input'!$L$118)*$L$7)-SUM($L604:AW604),(('PTRM input'!$L$152+'PTRM input'!$L$118)*$L$7)/A10taxstdlife))</f>
        <v>n/a</v>
      </c>
      <c r="AY604" s="592" t="str">
        <f>IF(A10taxstdlife="n/a","n/a",IF(AY$3&gt;(A10taxstdlife+$E604),(('PTRM input'!$L$152+'PTRM input'!$L$118)*$L$7)-SUM($L604:AX604),(('PTRM input'!$L$152+'PTRM input'!$L$118)*$L$7)/A10taxstdlife))</f>
        <v>n/a</v>
      </c>
      <c r="AZ604" s="592" t="str">
        <f>IF(A10taxstdlife="n/a","n/a",IF(AZ$3&gt;(A10taxstdlife+$E604),(('PTRM input'!$L$152+'PTRM input'!$L$118)*$L$7)-SUM($L604:AY604),(('PTRM input'!$L$152+'PTRM input'!$L$118)*$L$7)/A10taxstdlife))</f>
        <v>n/a</v>
      </c>
      <c r="BA604" s="592" t="str">
        <f>IF(A10taxstdlife="n/a","n/a",IF(BA$3&gt;(A10taxstdlife+$E604),(('PTRM input'!$L$152+'PTRM input'!$L$118)*$L$7)-SUM($L604:AZ604),(('PTRM input'!$L$152+'PTRM input'!$L$118)*$L$7)/A10taxstdlife))</f>
        <v>n/a</v>
      </c>
      <c r="BB604" s="592" t="str">
        <f>IF(A10taxstdlife="n/a","n/a",IF(BB$3&gt;(A10taxstdlife+$E604),(('PTRM input'!$L$152+'PTRM input'!$L$118)*$L$7)-SUM($L604:BA604),(('PTRM input'!$L$152+'PTRM input'!$L$118)*$L$7)/A10taxstdlife))</f>
        <v>n/a</v>
      </c>
      <c r="BC604" s="592" t="str">
        <f>IF(A10taxstdlife="n/a","n/a",IF(BC$3&gt;(A10taxstdlife+$E604),(('PTRM input'!$L$152+'PTRM input'!$L$118)*$L$7)-SUM($L604:BB604),(('PTRM input'!$L$152+'PTRM input'!$L$118)*$L$7)/A10taxstdlife))</f>
        <v>n/a</v>
      </c>
      <c r="BD604" s="592" t="str">
        <f>IF(A10taxstdlife="n/a","n/a",IF(BD$3&gt;(A10taxstdlife+$E604),(('PTRM input'!$L$152+'PTRM input'!$L$118)*$L$7)-SUM($L604:BC604),(('PTRM input'!$L$152+'PTRM input'!$L$118)*$L$7)/A10taxstdlife))</f>
        <v>n/a</v>
      </c>
      <c r="BE604" s="592" t="str">
        <f>IF(A10taxstdlife="n/a","n/a",IF(BE$3&gt;(A10taxstdlife+$E604),(('PTRM input'!$L$152+'PTRM input'!$L$118)*$L$7)-SUM($L604:BD604),(('PTRM input'!$L$152+'PTRM input'!$L$118)*$L$7)/A10taxstdlife))</f>
        <v>n/a</v>
      </c>
      <c r="BF604" s="592" t="str">
        <f>IF(A10taxstdlife="n/a","n/a",IF(BF$3&gt;(A10taxstdlife+$E604),(('PTRM input'!$L$152+'PTRM input'!$L$118)*$L$7)-SUM($L604:BE604),(('PTRM input'!$L$152+'PTRM input'!$L$118)*$L$7)/A10taxstdlife))</f>
        <v>n/a</v>
      </c>
      <c r="BG604" s="592" t="str">
        <f>IF(A10taxstdlife="n/a","n/a",IF(BG$3&gt;(A10taxstdlife+$E604),(('PTRM input'!$L$152+'PTRM input'!$L$118)*$L$7)-SUM($L604:BF604),(('PTRM input'!$L$152+'PTRM input'!$L$118)*$L$7)/A10taxstdlife))</f>
        <v>n/a</v>
      </c>
      <c r="BH604" s="592" t="str">
        <f>IF(A10taxstdlife="n/a","n/a",IF(BH$3&gt;(A10taxstdlife+$E604),(('PTRM input'!$L$152+'PTRM input'!$L$118)*$L$7)-SUM($L604:BG604),(('PTRM input'!$L$152+'PTRM input'!$L$118)*$L$7)/A10taxstdlife))</f>
        <v>n/a</v>
      </c>
      <c r="BI604" s="592" t="str">
        <f>IF(A10taxstdlife="n/a","n/a",IF(BI$3&gt;(A10taxstdlife+$E604),(('PTRM input'!$L$152+'PTRM input'!$L$118)*$L$7)-SUM($L604:BH604),(('PTRM input'!$L$152+'PTRM input'!$L$118)*$L$7)/A10taxstdlife))</f>
        <v>n/a</v>
      </c>
      <c r="BJ604" s="237"/>
      <c r="BK604" s="237"/>
      <c r="BL604" s="237"/>
      <c r="BM604" s="237"/>
    </row>
    <row r="605" spans="1:65" s="4" customFormat="1" ht="12.75" customHeight="1" outlineLevel="2">
      <c r="A605" s="237"/>
      <c r="B605" s="237"/>
      <c r="C605" s="597"/>
      <c r="D605" s="930"/>
      <c r="E605" s="167">
        <v>7</v>
      </c>
      <c r="F605" s="34"/>
      <c r="G605" s="184"/>
      <c r="H605" s="186"/>
      <c r="I605" s="186"/>
      <c r="J605" s="186"/>
      <c r="K605" s="186"/>
      <c r="L605" s="186"/>
      <c r="M605" s="185"/>
      <c r="N605" s="105" t="str">
        <f>IF(A10taxstdlife="n/a","n/a",IF(N$3&gt;(A10taxstdlife+$E605),(('PTRM input'!$M$152+'PTRM input'!$M$118)*$M$7)-SUM($M605:M605),(('PTRM input'!$M$152+'PTRM input'!$M$118)*$M$7)/A10taxstdlife))</f>
        <v>n/a</v>
      </c>
      <c r="O605" s="105" t="str">
        <f>IF(A10taxstdlife="n/a","n/a",IF(O$3&gt;(A10taxstdlife+$E605),(('PTRM input'!$M$152+'PTRM input'!$M$118)*$M$7)-SUM($M605:N605),(('PTRM input'!$M$152+'PTRM input'!$M$118)*$M$7)/A10taxstdlife))</f>
        <v>n/a</v>
      </c>
      <c r="P605" s="105" t="str">
        <f>IF(A10taxstdlife="n/a","n/a",IF(P$3&gt;(A10taxstdlife+$E605),(('PTRM input'!$M$152+'PTRM input'!$M$118)*$M$7)-SUM($M605:O605),(('PTRM input'!$M$152+'PTRM input'!$M$118)*$M$7)/A10taxstdlife))</f>
        <v>n/a</v>
      </c>
      <c r="Q605" s="592" t="str">
        <f>IF(A10taxstdlife="n/a","n/a",IF(Q$3&gt;(A10taxstdlife+$E605),(('PTRM input'!$M$152+'PTRM input'!$M$118)*$M$7)-SUM($M605:P605),(('PTRM input'!$M$152+'PTRM input'!$M$118)*$M$7)/A10taxstdlife))</f>
        <v>n/a</v>
      </c>
      <c r="R605" s="592" t="str">
        <f>IF(A10taxstdlife="n/a","n/a",IF(R$3&gt;(A10taxstdlife+$E605),(('PTRM input'!$M$152+'PTRM input'!$M$118)*$M$7)-SUM($M605:Q605),(('PTRM input'!$M$152+'PTRM input'!$M$118)*$M$7)/A10taxstdlife))</f>
        <v>n/a</v>
      </c>
      <c r="S605" s="592" t="str">
        <f>IF(A10taxstdlife="n/a","n/a",IF(S$3&gt;(A10taxstdlife+$E605),(('PTRM input'!$M$152+'PTRM input'!$M$118)*$M$7)-SUM($M605:R605),(('PTRM input'!$M$152+'PTRM input'!$M$118)*$M$7)/A10taxstdlife))</f>
        <v>n/a</v>
      </c>
      <c r="T605" s="592" t="str">
        <f>IF(A10taxstdlife="n/a","n/a",IF(T$3&gt;(A10taxstdlife+$E605),(('PTRM input'!$M$152+'PTRM input'!$M$118)*$M$7)-SUM($M605:S605),(('PTRM input'!$M$152+'PTRM input'!$M$118)*$M$7)/A10taxstdlife))</f>
        <v>n/a</v>
      </c>
      <c r="U605" s="592" t="str">
        <f>IF(A10taxstdlife="n/a","n/a",IF(U$3&gt;(A10taxstdlife+$E605),(('PTRM input'!$M$152+'PTRM input'!$M$118)*$M$7)-SUM($M605:T605),(('PTRM input'!$M$152+'PTRM input'!$M$118)*$M$7)/A10taxstdlife))</f>
        <v>n/a</v>
      </c>
      <c r="V605" s="592" t="str">
        <f>IF(A10taxstdlife="n/a","n/a",IF(V$3&gt;(A10taxstdlife+$E605),(('PTRM input'!$M$152+'PTRM input'!$M$118)*$M$7)-SUM($M605:U605),(('PTRM input'!$M$152+'PTRM input'!$M$118)*$M$7)/A10taxstdlife))</f>
        <v>n/a</v>
      </c>
      <c r="W605" s="592" t="str">
        <f>IF(A10taxstdlife="n/a","n/a",IF(W$3&gt;(A10taxstdlife+$E605),(('PTRM input'!$M$152+'PTRM input'!$M$118)*$M$7)-SUM($M605:V605),(('PTRM input'!$M$152+'PTRM input'!$M$118)*$M$7)/A10taxstdlife))</f>
        <v>n/a</v>
      </c>
      <c r="X605" s="592" t="str">
        <f>IF(A10taxstdlife="n/a","n/a",IF(X$3&gt;(A10taxstdlife+$E605),(('PTRM input'!$M$152+'PTRM input'!$M$118)*$M$7)-SUM($M605:W605),(('PTRM input'!$M$152+'PTRM input'!$M$118)*$M$7)/A10taxstdlife))</f>
        <v>n/a</v>
      </c>
      <c r="Y605" s="592" t="str">
        <f>IF(A10taxstdlife="n/a","n/a",IF(Y$3&gt;(A10taxstdlife+$E605),(('PTRM input'!$M$152+'PTRM input'!$M$118)*$M$7)-SUM($M605:X605),(('PTRM input'!$M$152+'PTRM input'!$M$118)*$M$7)/A10taxstdlife))</f>
        <v>n/a</v>
      </c>
      <c r="Z605" s="592" t="str">
        <f>IF(A10taxstdlife="n/a","n/a",IF(Z$3&gt;(A10taxstdlife+$E605),(('PTRM input'!$M$152+'PTRM input'!$M$118)*$M$7)-SUM($M605:Y605),(('PTRM input'!$M$152+'PTRM input'!$M$118)*$M$7)/A10taxstdlife))</f>
        <v>n/a</v>
      </c>
      <c r="AA605" s="592" t="str">
        <f>IF(A10taxstdlife="n/a","n/a",IF(AA$3&gt;(A10taxstdlife+$E605),(('PTRM input'!$M$152+'PTRM input'!$M$118)*$M$7)-SUM($M605:Z605),(('PTRM input'!$M$152+'PTRM input'!$M$118)*$M$7)/A10taxstdlife))</f>
        <v>n/a</v>
      </c>
      <c r="AB605" s="592" t="str">
        <f>IF(A10taxstdlife="n/a","n/a",IF(AB$3&gt;(A10taxstdlife+$E605),(('PTRM input'!$M$152+'PTRM input'!$M$118)*$M$7)-SUM($M605:AA605),(('PTRM input'!$M$152+'PTRM input'!$M$118)*$M$7)/A10taxstdlife))</f>
        <v>n/a</v>
      </c>
      <c r="AC605" s="592" t="str">
        <f>IF(A10taxstdlife="n/a","n/a",IF(AC$3&gt;(A10taxstdlife+$E605),(('PTRM input'!$M$152+'PTRM input'!$M$118)*$M$7)-SUM($M605:AB605),(('PTRM input'!$M$152+'PTRM input'!$M$118)*$M$7)/A10taxstdlife))</f>
        <v>n/a</v>
      </c>
      <c r="AD605" s="592" t="str">
        <f>IF(A10taxstdlife="n/a","n/a",IF(AD$3&gt;(A10taxstdlife+$E605),(('PTRM input'!$M$152+'PTRM input'!$M$118)*$M$7)-SUM($M605:AC605),(('PTRM input'!$M$152+'PTRM input'!$M$118)*$M$7)/A10taxstdlife))</f>
        <v>n/a</v>
      </c>
      <c r="AE605" s="592" t="str">
        <f>IF(A10taxstdlife="n/a","n/a",IF(AE$3&gt;(A10taxstdlife+$E605),(('PTRM input'!$M$152+'PTRM input'!$M$118)*$M$7)-SUM($M605:AD605),(('PTRM input'!$M$152+'PTRM input'!$M$118)*$M$7)/A10taxstdlife))</f>
        <v>n/a</v>
      </c>
      <c r="AF605" s="592" t="str">
        <f>IF(A10taxstdlife="n/a","n/a",IF(AF$3&gt;(A10taxstdlife+$E605),(('PTRM input'!$M$152+'PTRM input'!$M$118)*$M$7)-SUM($M605:AE605),(('PTRM input'!$M$152+'PTRM input'!$M$118)*$M$7)/A10taxstdlife))</f>
        <v>n/a</v>
      </c>
      <c r="AG605" s="592" t="str">
        <f>IF(A10taxstdlife="n/a","n/a",IF(AG$3&gt;(A10taxstdlife+$E605),(('PTRM input'!$M$152+'PTRM input'!$M$118)*$M$7)-SUM($M605:AF605),(('PTRM input'!$M$152+'PTRM input'!$M$118)*$M$7)/A10taxstdlife))</f>
        <v>n/a</v>
      </c>
      <c r="AH605" s="592" t="str">
        <f>IF(A10taxstdlife="n/a","n/a",IF(AH$3&gt;(A10taxstdlife+$E605),(('PTRM input'!$M$152+'PTRM input'!$M$118)*$M$7)-SUM($M605:AG605),(('PTRM input'!$M$152+'PTRM input'!$M$118)*$M$7)/A10taxstdlife))</f>
        <v>n/a</v>
      </c>
      <c r="AI605" s="592" t="str">
        <f>IF(A10taxstdlife="n/a","n/a",IF(AI$3&gt;(A10taxstdlife+$E605),(('PTRM input'!$M$152+'PTRM input'!$M$118)*$M$7)-SUM($M605:AH605),(('PTRM input'!$M$152+'PTRM input'!$M$118)*$M$7)/A10taxstdlife))</f>
        <v>n/a</v>
      </c>
      <c r="AJ605" s="592" t="str">
        <f>IF(A10taxstdlife="n/a","n/a",IF(AJ$3&gt;(A10taxstdlife+$E605),(('PTRM input'!$M$152+'PTRM input'!$M$118)*$M$7)-SUM($M605:AI605),(('PTRM input'!$M$152+'PTRM input'!$M$118)*$M$7)/A10taxstdlife))</f>
        <v>n/a</v>
      </c>
      <c r="AK605" s="592" t="str">
        <f>IF(A10taxstdlife="n/a","n/a",IF(AK$3&gt;(A10taxstdlife+$E605),(('PTRM input'!$M$152+'PTRM input'!$M$118)*$M$7)-SUM($M605:AJ605),(('PTRM input'!$M$152+'PTRM input'!$M$118)*$M$7)/A10taxstdlife))</f>
        <v>n/a</v>
      </c>
      <c r="AL605" s="592" t="str">
        <f>IF(A10taxstdlife="n/a","n/a",IF(AL$3&gt;(A10taxstdlife+$E605),(('PTRM input'!$M$152+'PTRM input'!$M$118)*$M$7)-SUM($M605:AK605),(('PTRM input'!$M$152+'PTRM input'!$M$118)*$M$7)/A10taxstdlife))</f>
        <v>n/a</v>
      </c>
      <c r="AM605" s="592" t="str">
        <f>IF(A10taxstdlife="n/a","n/a",IF(AM$3&gt;(A10taxstdlife+$E605),(('PTRM input'!$M$152+'PTRM input'!$M$118)*$M$7)-SUM($M605:AL605),(('PTRM input'!$M$152+'PTRM input'!$M$118)*$M$7)/A10taxstdlife))</f>
        <v>n/a</v>
      </c>
      <c r="AN605" s="592" t="str">
        <f>IF(A10taxstdlife="n/a","n/a",IF(AN$3&gt;(A10taxstdlife+$E605),(('PTRM input'!$M$152+'PTRM input'!$M$118)*$M$7)-SUM($M605:AM605),(('PTRM input'!$M$152+'PTRM input'!$M$118)*$M$7)/A10taxstdlife))</f>
        <v>n/a</v>
      </c>
      <c r="AO605" s="592" t="str">
        <f>IF(A10taxstdlife="n/a","n/a",IF(AO$3&gt;(A10taxstdlife+$E605),(('PTRM input'!$M$152+'PTRM input'!$M$118)*$M$7)-SUM($M605:AN605),(('PTRM input'!$M$152+'PTRM input'!$M$118)*$M$7)/A10taxstdlife))</f>
        <v>n/a</v>
      </c>
      <c r="AP605" s="592" t="str">
        <f>IF(A10taxstdlife="n/a","n/a",IF(AP$3&gt;(A10taxstdlife+$E605),(('PTRM input'!$M$152+'PTRM input'!$M$118)*$M$7)-SUM($M605:AO605),(('PTRM input'!$M$152+'PTRM input'!$M$118)*$M$7)/A10taxstdlife))</f>
        <v>n/a</v>
      </c>
      <c r="AQ605" s="592" t="str">
        <f>IF(A10taxstdlife="n/a","n/a",IF(AQ$3&gt;(A10taxstdlife+$E605),(('PTRM input'!$M$152+'PTRM input'!$M$118)*$M$7)-SUM($M605:AP605),(('PTRM input'!$M$152+'PTRM input'!$M$118)*$M$7)/A10taxstdlife))</f>
        <v>n/a</v>
      </c>
      <c r="AR605" s="592" t="str">
        <f>IF(A10taxstdlife="n/a","n/a",IF(AR$3&gt;(A10taxstdlife+$E605),(('PTRM input'!$M$152+'PTRM input'!$M$118)*$M$7)-SUM($M605:AQ605),(('PTRM input'!$M$152+'PTRM input'!$M$118)*$M$7)/A10taxstdlife))</f>
        <v>n/a</v>
      </c>
      <c r="AS605" s="592" t="str">
        <f>IF(A10taxstdlife="n/a","n/a",IF(AS$3&gt;(A10taxstdlife+$E605),(('PTRM input'!$M$152+'PTRM input'!$M$118)*$M$7)-SUM($M605:AR605),(('PTRM input'!$M$152+'PTRM input'!$M$118)*$M$7)/A10taxstdlife))</f>
        <v>n/a</v>
      </c>
      <c r="AT605" s="592" t="str">
        <f>IF(A10taxstdlife="n/a","n/a",IF(AT$3&gt;(A10taxstdlife+$E605),(('PTRM input'!$M$152+'PTRM input'!$M$118)*$M$7)-SUM($M605:AS605),(('PTRM input'!$M$152+'PTRM input'!$M$118)*$M$7)/A10taxstdlife))</f>
        <v>n/a</v>
      </c>
      <c r="AU605" s="592" t="str">
        <f>IF(A10taxstdlife="n/a","n/a",IF(AU$3&gt;(A10taxstdlife+$E605),(('PTRM input'!$M$152+'PTRM input'!$M$118)*$M$7)-SUM($M605:AT605),(('PTRM input'!$M$152+'PTRM input'!$M$118)*$M$7)/A10taxstdlife))</f>
        <v>n/a</v>
      </c>
      <c r="AV605" s="592" t="str">
        <f>IF(A10taxstdlife="n/a","n/a",IF(AV$3&gt;(A10taxstdlife+$E605),(('PTRM input'!$M$152+'PTRM input'!$M$118)*$M$7)-SUM($M605:AU605),(('PTRM input'!$M$152+'PTRM input'!$M$118)*$M$7)/A10taxstdlife))</f>
        <v>n/a</v>
      </c>
      <c r="AW605" s="592" t="str">
        <f>IF(A10taxstdlife="n/a","n/a",IF(AW$3&gt;(A10taxstdlife+$E605),(('PTRM input'!$M$152+'PTRM input'!$M$118)*$M$7)-SUM($M605:AV605),(('PTRM input'!$M$152+'PTRM input'!$M$118)*$M$7)/A10taxstdlife))</f>
        <v>n/a</v>
      </c>
      <c r="AX605" s="592" t="str">
        <f>IF(A10taxstdlife="n/a","n/a",IF(AX$3&gt;(A10taxstdlife+$E605),(('PTRM input'!$M$152+'PTRM input'!$M$118)*$M$7)-SUM($M605:AW605),(('PTRM input'!$M$152+'PTRM input'!$M$118)*$M$7)/A10taxstdlife))</f>
        <v>n/a</v>
      </c>
      <c r="AY605" s="592" t="str">
        <f>IF(A10taxstdlife="n/a","n/a",IF(AY$3&gt;(A10taxstdlife+$E605),(('PTRM input'!$M$152+'PTRM input'!$M$118)*$M$7)-SUM($M605:AX605),(('PTRM input'!$M$152+'PTRM input'!$M$118)*$M$7)/A10taxstdlife))</f>
        <v>n/a</v>
      </c>
      <c r="AZ605" s="592" t="str">
        <f>IF(A10taxstdlife="n/a","n/a",IF(AZ$3&gt;(A10taxstdlife+$E605),(('PTRM input'!$M$152+'PTRM input'!$M$118)*$M$7)-SUM($M605:AY605),(('PTRM input'!$M$152+'PTRM input'!$M$118)*$M$7)/A10taxstdlife))</f>
        <v>n/a</v>
      </c>
      <c r="BA605" s="592" t="str">
        <f>IF(A10taxstdlife="n/a","n/a",IF(BA$3&gt;(A10taxstdlife+$E605),(('PTRM input'!$M$152+'PTRM input'!$M$118)*$M$7)-SUM($M605:AZ605),(('PTRM input'!$M$152+'PTRM input'!$M$118)*$M$7)/A10taxstdlife))</f>
        <v>n/a</v>
      </c>
      <c r="BB605" s="592" t="str">
        <f>IF(A10taxstdlife="n/a","n/a",IF(BB$3&gt;(A10taxstdlife+$E605),(('PTRM input'!$M$152+'PTRM input'!$M$118)*$M$7)-SUM($M605:BA605),(('PTRM input'!$M$152+'PTRM input'!$M$118)*$M$7)/A10taxstdlife))</f>
        <v>n/a</v>
      </c>
      <c r="BC605" s="592" t="str">
        <f>IF(A10taxstdlife="n/a","n/a",IF(BC$3&gt;(A10taxstdlife+$E605),(('PTRM input'!$M$152+'PTRM input'!$M$118)*$M$7)-SUM($M605:BB605),(('PTRM input'!$M$152+'PTRM input'!$M$118)*$M$7)/A10taxstdlife))</f>
        <v>n/a</v>
      </c>
      <c r="BD605" s="592" t="str">
        <f>IF(A10taxstdlife="n/a","n/a",IF(BD$3&gt;(A10taxstdlife+$E605),(('PTRM input'!$M$152+'PTRM input'!$M$118)*$M$7)-SUM($M605:BC605),(('PTRM input'!$M$152+'PTRM input'!$M$118)*$M$7)/A10taxstdlife))</f>
        <v>n/a</v>
      </c>
      <c r="BE605" s="592" t="str">
        <f>IF(A10taxstdlife="n/a","n/a",IF(BE$3&gt;(A10taxstdlife+$E605),(('PTRM input'!$M$152+'PTRM input'!$M$118)*$M$7)-SUM($M605:BD605),(('PTRM input'!$M$152+'PTRM input'!$M$118)*$M$7)/A10taxstdlife))</f>
        <v>n/a</v>
      </c>
      <c r="BF605" s="592" t="str">
        <f>IF(A10taxstdlife="n/a","n/a",IF(BF$3&gt;(A10taxstdlife+$E605),(('PTRM input'!$M$152+'PTRM input'!$M$118)*$M$7)-SUM($M605:BE605),(('PTRM input'!$M$152+'PTRM input'!$M$118)*$M$7)/A10taxstdlife))</f>
        <v>n/a</v>
      </c>
      <c r="BG605" s="592" t="str">
        <f>IF(A10taxstdlife="n/a","n/a",IF(BG$3&gt;(A10taxstdlife+$E605),(('PTRM input'!$M$152+'PTRM input'!$M$118)*$M$7)-SUM($M605:BF605),(('PTRM input'!$M$152+'PTRM input'!$M$118)*$M$7)/A10taxstdlife))</f>
        <v>n/a</v>
      </c>
      <c r="BH605" s="592" t="str">
        <f>IF(A10taxstdlife="n/a","n/a",IF(BH$3&gt;(A10taxstdlife+$E605),(('PTRM input'!$M$152+'PTRM input'!$M$118)*$M$7)-SUM($M605:BG605),(('PTRM input'!$M$152+'PTRM input'!$M$118)*$M$7)/A10taxstdlife))</f>
        <v>n/a</v>
      </c>
      <c r="BI605" s="592" t="str">
        <f>IF(A10taxstdlife="n/a","n/a",IF(BI$3&gt;(A10taxstdlife+$E605),(('PTRM input'!$M$152+'PTRM input'!$M$118)*$M$7)-SUM($M605:BH605),(('PTRM input'!$M$152+'PTRM input'!$M$118)*$M$7)/A10taxstdlife))</f>
        <v>n/a</v>
      </c>
      <c r="BJ605" s="237"/>
      <c r="BK605" s="237"/>
      <c r="BL605" s="237"/>
      <c r="BM605" s="237"/>
    </row>
    <row r="606" spans="1:65" s="4" customFormat="1" ht="12.75" customHeight="1" outlineLevel="2">
      <c r="A606" s="237"/>
      <c r="B606" s="237"/>
      <c r="C606" s="597"/>
      <c r="D606" s="930"/>
      <c r="E606" s="167">
        <v>8</v>
      </c>
      <c r="F606" s="34"/>
      <c r="G606" s="184"/>
      <c r="H606" s="186"/>
      <c r="I606" s="186"/>
      <c r="J606" s="186"/>
      <c r="K606" s="186"/>
      <c r="L606" s="186"/>
      <c r="M606" s="186"/>
      <c r="N606" s="185"/>
      <c r="O606" s="105" t="str">
        <f>IF(A10taxstdlife="n/a","n/a",IF(O$3&gt;(A10taxstdlife+$E606),(('PTRM input'!$N$152+'PTRM input'!$N$118)*$N$7)-SUM($N606:N606),(('PTRM input'!$N$152+'PTRM input'!$N$118)*$N$7)/A10taxstdlife))</f>
        <v>n/a</v>
      </c>
      <c r="P606" s="105" t="str">
        <f>IF(A10taxstdlife="n/a","n/a",IF(P$3&gt;(A10taxstdlife+$E606),(('PTRM input'!$N$152+'PTRM input'!$N$118)*$N$7)-SUM($N606:O606),(('PTRM input'!$N$152+'PTRM input'!$N$118)*$N$7)/A10taxstdlife))</f>
        <v>n/a</v>
      </c>
      <c r="Q606" s="592" t="str">
        <f>IF(A10taxstdlife="n/a","n/a",IF(Q$3&gt;(A10taxstdlife+$E606),(('PTRM input'!$N$152+'PTRM input'!$N$118)*$N$7)-SUM($N606:P606),(('PTRM input'!$N$152+'PTRM input'!$N$118)*$N$7)/A10taxstdlife))</f>
        <v>n/a</v>
      </c>
      <c r="R606" s="592" t="str">
        <f>IF(A10taxstdlife="n/a","n/a",IF(R$3&gt;(A10taxstdlife+$E606),(('PTRM input'!$N$152+'PTRM input'!$N$118)*$N$7)-SUM($N606:Q606),(('PTRM input'!$N$152+'PTRM input'!$N$118)*$N$7)/A10taxstdlife))</f>
        <v>n/a</v>
      </c>
      <c r="S606" s="592" t="str">
        <f>IF(A10taxstdlife="n/a","n/a",IF(S$3&gt;(A10taxstdlife+$E606),(('PTRM input'!$N$152+'PTRM input'!$N$118)*$N$7)-SUM($N606:R606),(('PTRM input'!$N$152+'PTRM input'!$N$118)*$N$7)/A10taxstdlife))</f>
        <v>n/a</v>
      </c>
      <c r="T606" s="592" t="str">
        <f>IF(A10taxstdlife="n/a","n/a",IF(T$3&gt;(A10taxstdlife+$E606),(('PTRM input'!$N$152+'PTRM input'!$N$118)*$N$7)-SUM($N606:S606),(('PTRM input'!$N$152+'PTRM input'!$N$118)*$N$7)/A10taxstdlife))</f>
        <v>n/a</v>
      </c>
      <c r="U606" s="592" t="str">
        <f>IF(A10taxstdlife="n/a","n/a",IF(U$3&gt;(A10taxstdlife+$E606),(('PTRM input'!$N$152+'PTRM input'!$N$118)*$N$7)-SUM($N606:T606),(('PTRM input'!$N$152+'PTRM input'!$N$118)*$N$7)/A10taxstdlife))</f>
        <v>n/a</v>
      </c>
      <c r="V606" s="592" t="str">
        <f>IF(A10taxstdlife="n/a","n/a",IF(V$3&gt;(A10taxstdlife+$E606),(('PTRM input'!$N$152+'PTRM input'!$N$118)*$N$7)-SUM($N606:U606),(('PTRM input'!$N$152+'PTRM input'!$N$118)*$N$7)/A10taxstdlife))</f>
        <v>n/a</v>
      </c>
      <c r="W606" s="592" t="str">
        <f>IF(A10taxstdlife="n/a","n/a",IF(W$3&gt;(A10taxstdlife+$E606),(('PTRM input'!$N$152+'PTRM input'!$N$118)*$N$7)-SUM($N606:V606),(('PTRM input'!$N$152+'PTRM input'!$N$118)*$N$7)/A10taxstdlife))</f>
        <v>n/a</v>
      </c>
      <c r="X606" s="592" t="str">
        <f>IF(A10taxstdlife="n/a","n/a",IF(X$3&gt;(A10taxstdlife+$E606),(('PTRM input'!$N$152+'PTRM input'!$N$118)*$N$7)-SUM($N606:W606),(('PTRM input'!$N$152+'PTRM input'!$N$118)*$N$7)/A10taxstdlife))</f>
        <v>n/a</v>
      </c>
      <c r="Y606" s="592" t="str">
        <f>IF(A10taxstdlife="n/a","n/a",IF(Y$3&gt;(A10taxstdlife+$E606),(('PTRM input'!$N$152+'PTRM input'!$N$118)*$N$7)-SUM($N606:X606),(('PTRM input'!$N$152+'PTRM input'!$N$118)*$N$7)/A10taxstdlife))</f>
        <v>n/a</v>
      </c>
      <c r="Z606" s="592" t="str">
        <f>IF(A10taxstdlife="n/a","n/a",IF(Z$3&gt;(A10taxstdlife+$E606),(('PTRM input'!$N$152+'PTRM input'!$N$118)*$N$7)-SUM($N606:Y606),(('PTRM input'!$N$152+'PTRM input'!$N$118)*$N$7)/A10taxstdlife))</f>
        <v>n/a</v>
      </c>
      <c r="AA606" s="592" t="str">
        <f>IF(A10taxstdlife="n/a","n/a",IF(AA$3&gt;(A10taxstdlife+$E606),(('PTRM input'!$N$152+'PTRM input'!$N$118)*$N$7)-SUM($N606:Z606),(('PTRM input'!$N$152+'PTRM input'!$N$118)*$N$7)/A10taxstdlife))</f>
        <v>n/a</v>
      </c>
      <c r="AB606" s="592" t="str">
        <f>IF(A10taxstdlife="n/a","n/a",IF(AB$3&gt;(A10taxstdlife+$E606),(('PTRM input'!$N$152+'PTRM input'!$N$118)*$N$7)-SUM($N606:AA606),(('PTRM input'!$N$152+'PTRM input'!$N$118)*$N$7)/A10taxstdlife))</f>
        <v>n/a</v>
      </c>
      <c r="AC606" s="592" t="str">
        <f>IF(A10taxstdlife="n/a","n/a",IF(AC$3&gt;(A10taxstdlife+$E606),(('PTRM input'!$N$152+'PTRM input'!$N$118)*$N$7)-SUM($N606:AB606),(('PTRM input'!$N$152+'PTRM input'!$N$118)*$N$7)/A10taxstdlife))</f>
        <v>n/a</v>
      </c>
      <c r="AD606" s="592" t="str">
        <f>IF(A10taxstdlife="n/a","n/a",IF(AD$3&gt;(A10taxstdlife+$E606),(('PTRM input'!$N$152+'PTRM input'!$N$118)*$N$7)-SUM($N606:AC606),(('PTRM input'!$N$152+'PTRM input'!$N$118)*$N$7)/A10taxstdlife))</f>
        <v>n/a</v>
      </c>
      <c r="AE606" s="592" t="str">
        <f>IF(A10taxstdlife="n/a","n/a",IF(AE$3&gt;(A10taxstdlife+$E606),(('PTRM input'!$N$152+'PTRM input'!$N$118)*$N$7)-SUM($N606:AD606),(('PTRM input'!$N$152+'PTRM input'!$N$118)*$N$7)/A10taxstdlife))</f>
        <v>n/a</v>
      </c>
      <c r="AF606" s="592" t="str">
        <f>IF(A10taxstdlife="n/a","n/a",IF(AF$3&gt;(A10taxstdlife+$E606),(('PTRM input'!$N$152+'PTRM input'!$N$118)*$N$7)-SUM($N606:AE606),(('PTRM input'!$N$152+'PTRM input'!$N$118)*$N$7)/A10taxstdlife))</f>
        <v>n/a</v>
      </c>
      <c r="AG606" s="592" t="str">
        <f>IF(A10taxstdlife="n/a","n/a",IF(AG$3&gt;(A10taxstdlife+$E606),(('PTRM input'!$N$152+'PTRM input'!$N$118)*$N$7)-SUM($N606:AF606),(('PTRM input'!$N$152+'PTRM input'!$N$118)*$N$7)/A10taxstdlife))</f>
        <v>n/a</v>
      </c>
      <c r="AH606" s="592" t="str">
        <f>IF(A10taxstdlife="n/a","n/a",IF(AH$3&gt;(A10taxstdlife+$E606),(('PTRM input'!$N$152+'PTRM input'!$N$118)*$N$7)-SUM($N606:AG606),(('PTRM input'!$N$152+'PTRM input'!$N$118)*$N$7)/A10taxstdlife))</f>
        <v>n/a</v>
      </c>
      <c r="AI606" s="592" t="str">
        <f>IF(A10taxstdlife="n/a","n/a",IF(AI$3&gt;(A10taxstdlife+$E606),(('PTRM input'!$N$152+'PTRM input'!$N$118)*$N$7)-SUM($N606:AH606),(('PTRM input'!$N$152+'PTRM input'!$N$118)*$N$7)/A10taxstdlife))</f>
        <v>n/a</v>
      </c>
      <c r="AJ606" s="592" t="str">
        <f>IF(A10taxstdlife="n/a","n/a",IF(AJ$3&gt;(A10taxstdlife+$E606),(('PTRM input'!$N$152+'PTRM input'!$N$118)*$N$7)-SUM($N606:AI606),(('PTRM input'!$N$152+'PTRM input'!$N$118)*$N$7)/A10taxstdlife))</f>
        <v>n/a</v>
      </c>
      <c r="AK606" s="592" t="str">
        <f>IF(A10taxstdlife="n/a","n/a",IF(AK$3&gt;(A10taxstdlife+$E606),(('PTRM input'!$N$152+'PTRM input'!$N$118)*$N$7)-SUM($N606:AJ606),(('PTRM input'!$N$152+'PTRM input'!$N$118)*$N$7)/A10taxstdlife))</f>
        <v>n/a</v>
      </c>
      <c r="AL606" s="592" t="str">
        <f>IF(A10taxstdlife="n/a","n/a",IF(AL$3&gt;(A10taxstdlife+$E606),(('PTRM input'!$N$152+'PTRM input'!$N$118)*$N$7)-SUM($N606:AK606),(('PTRM input'!$N$152+'PTRM input'!$N$118)*$N$7)/A10taxstdlife))</f>
        <v>n/a</v>
      </c>
      <c r="AM606" s="592" t="str">
        <f>IF(A10taxstdlife="n/a","n/a",IF(AM$3&gt;(A10taxstdlife+$E606),(('PTRM input'!$N$152+'PTRM input'!$N$118)*$N$7)-SUM($N606:AL606),(('PTRM input'!$N$152+'PTRM input'!$N$118)*$N$7)/A10taxstdlife))</f>
        <v>n/a</v>
      </c>
      <c r="AN606" s="592" t="str">
        <f>IF(A10taxstdlife="n/a","n/a",IF(AN$3&gt;(A10taxstdlife+$E606),(('PTRM input'!$N$152+'PTRM input'!$N$118)*$N$7)-SUM($N606:AM606),(('PTRM input'!$N$152+'PTRM input'!$N$118)*$N$7)/A10taxstdlife))</f>
        <v>n/a</v>
      </c>
      <c r="AO606" s="592" t="str">
        <f>IF(A10taxstdlife="n/a","n/a",IF(AO$3&gt;(A10taxstdlife+$E606),(('PTRM input'!$N$152+'PTRM input'!$N$118)*$N$7)-SUM($N606:AN606),(('PTRM input'!$N$152+'PTRM input'!$N$118)*$N$7)/A10taxstdlife))</f>
        <v>n/a</v>
      </c>
      <c r="AP606" s="592" t="str">
        <f>IF(A10taxstdlife="n/a","n/a",IF(AP$3&gt;(A10taxstdlife+$E606),(('PTRM input'!$N$152+'PTRM input'!$N$118)*$N$7)-SUM($N606:AO606),(('PTRM input'!$N$152+'PTRM input'!$N$118)*$N$7)/A10taxstdlife))</f>
        <v>n/a</v>
      </c>
      <c r="AQ606" s="592" t="str">
        <f>IF(A10taxstdlife="n/a","n/a",IF(AQ$3&gt;(A10taxstdlife+$E606),(('PTRM input'!$N$152+'PTRM input'!$N$118)*$N$7)-SUM($N606:AP606),(('PTRM input'!$N$152+'PTRM input'!$N$118)*$N$7)/A10taxstdlife))</f>
        <v>n/a</v>
      </c>
      <c r="AR606" s="592" t="str">
        <f>IF(A10taxstdlife="n/a","n/a",IF(AR$3&gt;(A10taxstdlife+$E606),(('PTRM input'!$N$152+'PTRM input'!$N$118)*$N$7)-SUM($N606:AQ606),(('PTRM input'!$N$152+'PTRM input'!$N$118)*$N$7)/A10taxstdlife))</f>
        <v>n/a</v>
      </c>
      <c r="AS606" s="592" t="str">
        <f>IF(A10taxstdlife="n/a","n/a",IF(AS$3&gt;(A10taxstdlife+$E606),(('PTRM input'!$N$152+'PTRM input'!$N$118)*$N$7)-SUM($N606:AR606),(('PTRM input'!$N$152+'PTRM input'!$N$118)*$N$7)/A10taxstdlife))</f>
        <v>n/a</v>
      </c>
      <c r="AT606" s="592" t="str">
        <f>IF(A10taxstdlife="n/a","n/a",IF(AT$3&gt;(A10taxstdlife+$E606),(('PTRM input'!$N$152+'PTRM input'!$N$118)*$N$7)-SUM($N606:AS606),(('PTRM input'!$N$152+'PTRM input'!$N$118)*$N$7)/A10taxstdlife))</f>
        <v>n/a</v>
      </c>
      <c r="AU606" s="592" t="str">
        <f>IF(A10taxstdlife="n/a","n/a",IF(AU$3&gt;(A10taxstdlife+$E606),(('PTRM input'!$N$152+'PTRM input'!$N$118)*$N$7)-SUM($N606:AT606),(('PTRM input'!$N$152+'PTRM input'!$N$118)*$N$7)/A10taxstdlife))</f>
        <v>n/a</v>
      </c>
      <c r="AV606" s="592" t="str">
        <f>IF(A10taxstdlife="n/a","n/a",IF(AV$3&gt;(A10taxstdlife+$E606),(('PTRM input'!$N$152+'PTRM input'!$N$118)*$N$7)-SUM($N606:AU606),(('PTRM input'!$N$152+'PTRM input'!$N$118)*$N$7)/A10taxstdlife))</f>
        <v>n/a</v>
      </c>
      <c r="AW606" s="592" t="str">
        <f>IF(A10taxstdlife="n/a","n/a",IF(AW$3&gt;(A10taxstdlife+$E606),(('PTRM input'!$N$152+'PTRM input'!$N$118)*$N$7)-SUM($N606:AV606),(('PTRM input'!$N$152+'PTRM input'!$N$118)*$N$7)/A10taxstdlife))</f>
        <v>n/a</v>
      </c>
      <c r="AX606" s="592" t="str">
        <f>IF(A10taxstdlife="n/a","n/a",IF(AX$3&gt;(A10taxstdlife+$E606),(('PTRM input'!$N$152+'PTRM input'!$N$118)*$N$7)-SUM($N606:AW606),(('PTRM input'!$N$152+'PTRM input'!$N$118)*$N$7)/A10taxstdlife))</f>
        <v>n/a</v>
      </c>
      <c r="AY606" s="592" t="str">
        <f>IF(A10taxstdlife="n/a","n/a",IF(AY$3&gt;(A10taxstdlife+$E606),(('PTRM input'!$N$152+'PTRM input'!$N$118)*$N$7)-SUM($N606:AX606),(('PTRM input'!$N$152+'PTRM input'!$N$118)*$N$7)/A10taxstdlife))</f>
        <v>n/a</v>
      </c>
      <c r="AZ606" s="592" t="str">
        <f>IF(A10taxstdlife="n/a","n/a",IF(AZ$3&gt;(A10taxstdlife+$E606),(('PTRM input'!$N$152+'PTRM input'!$N$118)*$N$7)-SUM($N606:AY606),(('PTRM input'!$N$152+'PTRM input'!$N$118)*$N$7)/A10taxstdlife))</f>
        <v>n/a</v>
      </c>
      <c r="BA606" s="592" t="str">
        <f>IF(A10taxstdlife="n/a","n/a",IF(BA$3&gt;(A10taxstdlife+$E606),(('PTRM input'!$N$152+'PTRM input'!$N$118)*$N$7)-SUM($N606:AZ606),(('PTRM input'!$N$152+'PTRM input'!$N$118)*$N$7)/A10taxstdlife))</f>
        <v>n/a</v>
      </c>
      <c r="BB606" s="592" t="str">
        <f>IF(A10taxstdlife="n/a","n/a",IF(BB$3&gt;(A10taxstdlife+$E606),(('PTRM input'!$N$152+'PTRM input'!$N$118)*$N$7)-SUM($N606:BA606),(('PTRM input'!$N$152+'PTRM input'!$N$118)*$N$7)/A10taxstdlife))</f>
        <v>n/a</v>
      </c>
      <c r="BC606" s="592" t="str">
        <f>IF(A10taxstdlife="n/a","n/a",IF(BC$3&gt;(A10taxstdlife+$E606),(('PTRM input'!$N$152+'PTRM input'!$N$118)*$N$7)-SUM($N606:BB606),(('PTRM input'!$N$152+'PTRM input'!$N$118)*$N$7)/A10taxstdlife))</f>
        <v>n/a</v>
      </c>
      <c r="BD606" s="592" t="str">
        <f>IF(A10taxstdlife="n/a","n/a",IF(BD$3&gt;(A10taxstdlife+$E606),(('PTRM input'!$N$152+'PTRM input'!$N$118)*$N$7)-SUM($N606:BC606),(('PTRM input'!$N$152+'PTRM input'!$N$118)*$N$7)/A10taxstdlife))</f>
        <v>n/a</v>
      </c>
      <c r="BE606" s="592" t="str">
        <f>IF(A10taxstdlife="n/a","n/a",IF(BE$3&gt;(A10taxstdlife+$E606),(('PTRM input'!$N$152+'PTRM input'!$N$118)*$N$7)-SUM($N606:BD606),(('PTRM input'!$N$152+'PTRM input'!$N$118)*$N$7)/A10taxstdlife))</f>
        <v>n/a</v>
      </c>
      <c r="BF606" s="592" t="str">
        <f>IF(A10taxstdlife="n/a","n/a",IF(BF$3&gt;(A10taxstdlife+$E606),(('PTRM input'!$N$152+'PTRM input'!$N$118)*$N$7)-SUM($N606:BE606),(('PTRM input'!$N$152+'PTRM input'!$N$118)*$N$7)/A10taxstdlife))</f>
        <v>n/a</v>
      </c>
      <c r="BG606" s="592" t="str">
        <f>IF(A10taxstdlife="n/a","n/a",IF(BG$3&gt;(A10taxstdlife+$E606),(('PTRM input'!$N$152+'PTRM input'!$N$118)*$N$7)-SUM($N606:BF606),(('PTRM input'!$N$152+'PTRM input'!$N$118)*$N$7)/A10taxstdlife))</f>
        <v>n/a</v>
      </c>
      <c r="BH606" s="592" t="str">
        <f>IF(A10taxstdlife="n/a","n/a",IF(BH$3&gt;(A10taxstdlife+$E606),(('PTRM input'!$N$152+'PTRM input'!$N$118)*$N$7)-SUM($N606:BG606),(('PTRM input'!$N$152+'PTRM input'!$N$118)*$N$7)/A10taxstdlife))</f>
        <v>n/a</v>
      </c>
      <c r="BI606" s="592" t="str">
        <f>IF(A10taxstdlife="n/a","n/a",IF(BI$3&gt;(A10taxstdlife+$E606),(('PTRM input'!$N$152+'PTRM input'!$N$118)*$N$7)-SUM($N606:BH606),(('PTRM input'!$N$152+'PTRM input'!$N$118)*$N$7)/A10taxstdlife))</f>
        <v>n/a</v>
      </c>
      <c r="BJ606" s="237"/>
      <c r="BK606" s="237"/>
      <c r="BL606" s="237"/>
      <c r="BM606" s="237"/>
    </row>
    <row r="607" spans="1:65" s="4" customFormat="1" ht="12.75" customHeight="1" outlineLevel="2">
      <c r="A607" s="237"/>
      <c r="B607" s="237"/>
      <c r="C607" s="597"/>
      <c r="D607" s="930"/>
      <c r="E607" s="167">
        <v>9</v>
      </c>
      <c r="F607" s="34"/>
      <c r="G607" s="184"/>
      <c r="H607" s="186"/>
      <c r="I607" s="186"/>
      <c r="J607" s="186"/>
      <c r="K607" s="186"/>
      <c r="L607" s="186"/>
      <c r="M607" s="186"/>
      <c r="N607" s="186"/>
      <c r="O607" s="185"/>
      <c r="P607" s="105" t="str">
        <f>IF(A10taxstdlife="n/a","n/a",IF(P$3&gt;(A10taxstdlife+$E607),(('PTRM input'!$O$152+'PTRM input'!$O$118)*$O$7)-SUM($O607:O607),(('PTRM input'!$O$152+'PTRM input'!$O$118)*$O$7)/A10taxstdlife))</f>
        <v>n/a</v>
      </c>
      <c r="Q607" s="592" t="str">
        <f>IF(A10taxstdlife="n/a","n/a",IF(Q$3&gt;(A10taxstdlife+$E607),(('PTRM input'!$O$152+'PTRM input'!$O$118)*$O$7)-SUM($O607:P607),(('PTRM input'!$O$152+'PTRM input'!$O$118)*$O$7)/A10taxstdlife))</f>
        <v>n/a</v>
      </c>
      <c r="R607" s="592" t="str">
        <f>IF(A10taxstdlife="n/a","n/a",IF(R$3&gt;(A10taxstdlife+$E607),(('PTRM input'!$O$152+'PTRM input'!$O$118)*$O$7)-SUM($O607:Q607),(('PTRM input'!$O$152+'PTRM input'!$O$118)*$O$7)/A10taxstdlife))</f>
        <v>n/a</v>
      </c>
      <c r="S607" s="592" t="str">
        <f>IF(A10taxstdlife="n/a","n/a",IF(S$3&gt;(A10taxstdlife+$E607),(('PTRM input'!$O$152+'PTRM input'!$O$118)*$O$7)-SUM($O607:R607),(('PTRM input'!$O$152+'PTRM input'!$O$118)*$O$7)/A10taxstdlife))</f>
        <v>n/a</v>
      </c>
      <c r="T607" s="592" t="str">
        <f>IF(A10taxstdlife="n/a","n/a",IF(T$3&gt;(A10taxstdlife+$E607),(('PTRM input'!$O$152+'PTRM input'!$O$118)*$O$7)-SUM($O607:S607),(('PTRM input'!$O$152+'PTRM input'!$O$118)*$O$7)/A10taxstdlife))</f>
        <v>n/a</v>
      </c>
      <c r="U607" s="592" t="str">
        <f>IF(A10taxstdlife="n/a","n/a",IF(U$3&gt;(A10taxstdlife+$E607),(('PTRM input'!$O$152+'PTRM input'!$O$118)*$O$7)-SUM($O607:T607),(('PTRM input'!$O$152+'PTRM input'!$O$118)*$O$7)/A10taxstdlife))</f>
        <v>n/a</v>
      </c>
      <c r="V607" s="592" t="str">
        <f>IF(A10taxstdlife="n/a","n/a",IF(V$3&gt;(A10taxstdlife+$E607),(('PTRM input'!$O$152+'PTRM input'!$O$118)*$O$7)-SUM($O607:U607),(('PTRM input'!$O$152+'PTRM input'!$O$118)*$O$7)/A10taxstdlife))</f>
        <v>n/a</v>
      </c>
      <c r="W607" s="592" t="str">
        <f>IF(A10taxstdlife="n/a","n/a",IF(W$3&gt;(A10taxstdlife+$E607),(('PTRM input'!$O$152+'PTRM input'!$O$118)*$O$7)-SUM($O607:V607),(('PTRM input'!$O$152+'PTRM input'!$O$118)*$O$7)/A10taxstdlife))</f>
        <v>n/a</v>
      </c>
      <c r="X607" s="592" t="str">
        <f>IF(A10taxstdlife="n/a","n/a",IF(X$3&gt;(A10taxstdlife+$E607),(('PTRM input'!$O$152+'PTRM input'!$O$118)*$O$7)-SUM($O607:W607),(('PTRM input'!$O$152+'PTRM input'!$O$118)*$O$7)/A10taxstdlife))</f>
        <v>n/a</v>
      </c>
      <c r="Y607" s="592" t="str">
        <f>IF(A10taxstdlife="n/a","n/a",IF(Y$3&gt;(A10taxstdlife+$E607),(('PTRM input'!$O$152+'PTRM input'!$O$118)*$O$7)-SUM($O607:X607),(('PTRM input'!$O$152+'PTRM input'!$O$118)*$O$7)/A10taxstdlife))</f>
        <v>n/a</v>
      </c>
      <c r="Z607" s="592" t="str">
        <f>IF(A10taxstdlife="n/a","n/a",IF(Z$3&gt;(A10taxstdlife+$E607),(('PTRM input'!$O$152+'PTRM input'!$O$118)*$O$7)-SUM($O607:Y607),(('PTRM input'!$O$152+'PTRM input'!$O$118)*$O$7)/A10taxstdlife))</f>
        <v>n/a</v>
      </c>
      <c r="AA607" s="592" t="str">
        <f>IF(A10taxstdlife="n/a","n/a",IF(AA$3&gt;(A10taxstdlife+$E607),(('PTRM input'!$O$152+'PTRM input'!$O$118)*$O$7)-SUM($O607:Z607),(('PTRM input'!$O$152+'PTRM input'!$O$118)*$O$7)/A10taxstdlife))</f>
        <v>n/a</v>
      </c>
      <c r="AB607" s="592" t="str">
        <f>IF(A10taxstdlife="n/a","n/a",IF(AB$3&gt;(A10taxstdlife+$E607),(('PTRM input'!$O$152+'PTRM input'!$O$118)*$O$7)-SUM($O607:AA607),(('PTRM input'!$O$152+'PTRM input'!$O$118)*$O$7)/A10taxstdlife))</f>
        <v>n/a</v>
      </c>
      <c r="AC607" s="592" t="str">
        <f>IF(A10taxstdlife="n/a","n/a",IF(AC$3&gt;(A10taxstdlife+$E607),(('PTRM input'!$O$152+'PTRM input'!$O$118)*$O$7)-SUM($O607:AB607),(('PTRM input'!$O$152+'PTRM input'!$O$118)*$O$7)/A10taxstdlife))</f>
        <v>n/a</v>
      </c>
      <c r="AD607" s="592" t="str">
        <f>IF(A10taxstdlife="n/a","n/a",IF(AD$3&gt;(A10taxstdlife+$E607),(('PTRM input'!$O$152+'PTRM input'!$O$118)*$O$7)-SUM($O607:AC607),(('PTRM input'!$O$152+'PTRM input'!$O$118)*$O$7)/A10taxstdlife))</f>
        <v>n/a</v>
      </c>
      <c r="AE607" s="592" t="str">
        <f>IF(A10taxstdlife="n/a","n/a",IF(AE$3&gt;(A10taxstdlife+$E607),(('PTRM input'!$O$152+'PTRM input'!$O$118)*$O$7)-SUM($O607:AD607),(('PTRM input'!$O$152+'PTRM input'!$O$118)*$O$7)/A10taxstdlife))</f>
        <v>n/a</v>
      </c>
      <c r="AF607" s="592" t="str">
        <f>IF(A10taxstdlife="n/a","n/a",IF(AF$3&gt;(A10taxstdlife+$E607),(('PTRM input'!$O$152+'PTRM input'!$O$118)*$O$7)-SUM($O607:AE607),(('PTRM input'!$O$152+'PTRM input'!$O$118)*$O$7)/A10taxstdlife))</f>
        <v>n/a</v>
      </c>
      <c r="AG607" s="592" t="str">
        <f>IF(A10taxstdlife="n/a","n/a",IF(AG$3&gt;(A10taxstdlife+$E607),(('PTRM input'!$O$152+'PTRM input'!$O$118)*$O$7)-SUM($O607:AF607),(('PTRM input'!$O$152+'PTRM input'!$O$118)*$O$7)/A10taxstdlife))</f>
        <v>n/a</v>
      </c>
      <c r="AH607" s="592" t="str">
        <f>IF(A10taxstdlife="n/a","n/a",IF(AH$3&gt;(A10taxstdlife+$E607),(('PTRM input'!$O$152+'PTRM input'!$O$118)*$O$7)-SUM($O607:AG607),(('PTRM input'!$O$152+'PTRM input'!$O$118)*$O$7)/A10taxstdlife))</f>
        <v>n/a</v>
      </c>
      <c r="AI607" s="592" t="str">
        <f>IF(A10taxstdlife="n/a","n/a",IF(AI$3&gt;(A10taxstdlife+$E607),(('PTRM input'!$O$152+'PTRM input'!$O$118)*$O$7)-SUM($O607:AH607),(('PTRM input'!$O$152+'PTRM input'!$O$118)*$O$7)/A10taxstdlife))</f>
        <v>n/a</v>
      </c>
      <c r="AJ607" s="592" t="str">
        <f>IF(A10taxstdlife="n/a","n/a",IF(AJ$3&gt;(A10taxstdlife+$E607),(('PTRM input'!$O$152+'PTRM input'!$O$118)*$O$7)-SUM($O607:AI607),(('PTRM input'!$O$152+'PTRM input'!$O$118)*$O$7)/A10taxstdlife))</f>
        <v>n/a</v>
      </c>
      <c r="AK607" s="592" t="str">
        <f>IF(A10taxstdlife="n/a","n/a",IF(AK$3&gt;(A10taxstdlife+$E607),(('PTRM input'!$O$152+'PTRM input'!$O$118)*$O$7)-SUM($O607:AJ607),(('PTRM input'!$O$152+'PTRM input'!$O$118)*$O$7)/A10taxstdlife))</f>
        <v>n/a</v>
      </c>
      <c r="AL607" s="592" t="str">
        <f>IF(A10taxstdlife="n/a","n/a",IF(AL$3&gt;(A10taxstdlife+$E607),(('PTRM input'!$O$152+'PTRM input'!$O$118)*$O$7)-SUM($O607:AK607),(('PTRM input'!$O$152+'PTRM input'!$O$118)*$O$7)/A10taxstdlife))</f>
        <v>n/a</v>
      </c>
      <c r="AM607" s="592" t="str">
        <f>IF(A10taxstdlife="n/a","n/a",IF(AM$3&gt;(A10taxstdlife+$E607),(('PTRM input'!$O$152+'PTRM input'!$O$118)*$O$7)-SUM($O607:AL607),(('PTRM input'!$O$152+'PTRM input'!$O$118)*$O$7)/A10taxstdlife))</f>
        <v>n/a</v>
      </c>
      <c r="AN607" s="592" t="str">
        <f>IF(A10taxstdlife="n/a","n/a",IF(AN$3&gt;(A10taxstdlife+$E607),(('PTRM input'!$O$152+'PTRM input'!$O$118)*$O$7)-SUM($O607:AM607),(('PTRM input'!$O$152+'PTRM input'!$O$118)*$O$7)/A10taxstdlife))</f>
        <v>n/a</v>
      </c>
      <c r="AO607" s="592" t="str">
        <f>IF(A10taxstdlife="n/a","n/a",IF(AO$3&gt;(A10taxstdlife+$E607),(('PTRM input'!$O$152+'PTRM input'!$O$118)*$O$7)-SUM($O607:AN607),(('PTRM input'!$O$152+'PTRM input'!$O$118)*$O$7)/A10taxstdlife))</f>
        <v>n/a</v>
      </c>
      <c r="AP607" s="592" t="str">
        <f>IF(A10taxstdlife="n/a","n/a",IF(AP$3&gt;(A10taxstdlife+$E607),(('PTRM input'!$O$152+'PTRM input'!$O$118)*$O$7)-SUM($O607:AO607),(('PTRM input'!$O$152+'PTRM input'!$O$118)*$O$7)/A10taxstdlife))</f>
        <v>n/a</v>
      </c>
      <c r="AQ607" s="592" t="str">
        <f>IF(A10taxstdlife="n/a","n/a",IF(AQ$3&gt;(A10taxstdlife+$E607),(('PTRM input'!$O$152+'PTRM input'!$O$118)*$O$7)-SUM($O607:AP607),(('PTRM input'!$O$152+'PTRM input'!$O$118)*$O$7)/A10taxstdlife))</f>
        <v>n/a</v>
      </c>
      <c r="AR607" s="592" t="str">
        <f>IF(A10taxstdlife="n/a","n/a",IF(AR$3&gt;(A10taxstdlife+$E607),(('PTRM input'!$O$152+'PTRM input'!$O$118)*$O$7)-SUM($O607:AQ607),(('PTRM input'!$O$152+'PTRM input'!$O$118)*$O$7)/A10taxstdlife))</f>
        <v>n/a</v>
      </c>
      <c r="AS607" s="592" t="str">
        <f>IF(A10taxstdlife="n/a","n/a",IF(AS$3&gt;(A10taxstdlife+$E607),(('PTRM input'!$O$152+'PTRM input'!$O$118)*$O$7)-SUM($O607:AR607),(('PTRM input'!$O$152+'PTRM input'!$O$118)*$O$7)/A10taxstdlife))</f>
        <v>n/a</v>
      </c>
      <c r="AT607" s="592" t="str">
        <f>IF(A10taxstdlife="n/a","n/a",IF(AT$3&gt;(A10taxstdlife+$E607),(('PTRM input'!$O$152+'PTRM input'!$O$118)*$O$7)-SUM($O607:AS607),(('PTRM input'!$O$152+'PTRM input'!$O$118)*$O$7)/A10taxstdlife))</f>
        <v>n/a</v>
      </c>
      <c r="AU607" s="592" t="str">
        <f>IF(A10taxstdlife="n/a","n/a",IF(AU$3&gt;(A10taxstdlife+$E607),(('PTRM input'!$O$152+'PTRM input'!$O$118)*$O$7)-SUM($O607:AT607),(('PTRM input'!$O$152+'PTRM input'!$O$118)*$O$7)/A10taxstdlife))</f>
        <v>n/a</v>
      </c>
      <c r="AV607" s="592" t="str">
        <f>IF(A10taxstdlife="n/a","n/a",IF(AV$3&gt;(A10taxstdlife+$E607),(('PTRM input'!$O$152+'PTRM input'!$O$118)*$O$7)-SUM($O607:AU607),(('PTRM input'!$O$152+'PTRM input'!$O$118)*$O$7)/A10taxstdlife))</f>
        <v>n/a</v>
      </c>
      <c r="AW607" s="592" t="str">
        <f>IF(A10taxstdlife="n/a","n/a",IF(AW$3&gt;(A10taxstdlife+$E607),(('PTRM input'!$O$152+'PTRM input'!$O$118)*$O$7)-SUM($O607:AV607),(('PTRM input'!$O$152+'PTRM input'!$O$118)*$O$7)/A10taxstdlife))</f>
        <v>n/a</v>
      </c>
      <c r="AX607" s="592" t="str">
        <f>IF(A10taxstdlife="n/a","n/a",IF(AX$3&gt;(A10taxstdlife+$E607),(('PTRM input'!$O$152+'PTRM input'!$O$118)*$O$7)-SUM($O607:AW607),(('PTRM input'!$O$152+'PTRM input'!$O$118)*$O$7)/A10taxstdlife))</f>
        <v>n/a</v>
      </c>
      <c r="AY607" s="592" t="str">
        <f>IF(A10taxstdlife="n/a","n/a",IF(AY$3&gt;(A10taxstdlife+$E607),(('PTRM input'!$O$152+'PTRM input'!$O$118)*$O$7)-SUM($O607:AX607),(('PTRM input'!$O$152+'PTRM input'!$O$118)*$O$7)/A10taxstdlife))</f>
        <v>n/a</v>
      </c>
      <c r="AZ607" s="592" t="str">
        <f>IF(A10taxstdlife="n/a","n/a",IF(AZ$3&gt;(A10taxstdlife+$E607),(('PTRM input'!$O$152+'PTRM input'!$O$118)*$O$7)-SUM($O607:AY607),(('PTRM input'!$O$152+'PTRM input'!$O$118)*$O$7)/A10taxstdlife))</f>
        <v>n/a</v>
      </c>
      <c r="BA607" s="592" t="str">
        <f>IF(A10taxstdlife="n/a","n/a",IF(BA$3&gt;(A10taxstdlife+$E607),(('PTRM input'!$O$152+'PTRM input'!$O$118)*$O$7)-SUM($O607:AZ607),(('PTRM input'!$O$152+'PTRM input'!$O$118)*$O$7)/A10taxstdlife))</f>
        <v>n/a</v>
      </c>
      <c r="BB607" s="592" t="str">
        <f>IF(A10taxstdlife="n/a","n/a",IF(BB$3&gt;(A10taxstdlife+$E607),(('PTRM input'!$O$152+'PTRM input'!$O$118)*$O$7)-SUM($O607:BA607),(('PTRM input'!$O$152+'PTRM input'!$O$118)*$O$7)/A10taxstdlife))</f>
        <v>n/a</v>
      </c>
      <c r="BC607" s="592" t="str">
        <f>IF(A10taxstdlife="n/a","n/a",IF(BC$3&gt;(A10taxstdlife+$E607),(('PTRM input'!$O$152+'PTRM input'!$O$118)*$O$7)-SUM($O607:BB607),(('PTRM input'!$O$152+'PTRM input'!$O$118)*$O$7)/A10taxstdlife))</f>
        <v>n/a</v>
      </c>
      <c r="BD607" s="592" t="str">
        <f>IF(A10taxstdlife="n/a","n/a",IF(BD$3&gt;(A10taxstdlife+$E607),(('PTRM input'!$O$152+'PTRM input'!$O$118)*$O$7)-SUM($O607:BC607),(('PTRM input'!$O$152+'PTRM input'!$O$118)*$O$7)/A10taxstdlife))</f>
        <v>n/a</v>
      </c>
      <c r="BE607" s="592" t="str">
        <f>IF(A10taxstdlife="n/a","n/a",IF(BE$3&gt;(A10taxstdlife+$E607),(('PTRM input'!$O$152+'PTRM input'!$O$118)*$O$7)-SUM($O607:BD607),(('PTRM input'!$O$152+'PTRM input'!$O$118)*$O$7)/A10taxstdlife))</f>
        <v>n/a</v>
      </c>
      <c r="BF607" s="592" t="str">
        <f>IF(A10taxstdlife="n/a","n/a",IF(BF$3&gt;(A10taxstdlife+$E607),(('PTRM input'!$O$152+'PTRM input'!$O$118)*$O$7)-SUM($O607:BE607),(('PTRM input'!$O$152+'PTRM input'!$O$118)*$O$7)/A10taxstdlife))</f>
        <v>n/a</v>
      </c>
      <c r="BG607" s="592" t="str">
        <f>IF(A10taxstdlife="n/a","n/a",IF(BG$3&gt;(A10taxstdlife+$E607),(('PTRM input'!$O$152+'PTRM input'!$O$118)*$O$7)-SUM($O607:BF607),(('PTRM input'!$O$152+'PTRM input'!$O$118)*$O$7)/A10taxstdlife))</f>
        <v>n/a</v>
      </c>
      <c r="BH607" s="592" t="str">
        <f>IF(A10taxstdlife="n/a","n/a",IF(BH$3&gt;(A10taxstdlife+$E607),(('PTRM input'!$O$152+'PTRM input'!$O$118)*$O$7)-SUM($O607:BG607),(('PTRM input'!$O$152+'PTRM input'!$O$118)*$O$7)/A10taxstdlife))</f>
        <v>n/a</v>
      </c>
      <c r="BI607" s="592" t="str">
        <f>IF(A10taxstdlife="n/a","n/a",IF(BI$3&gt;(A10taxstdlife+$E607),(('PTRM input'!$O$152+'PTRM input'!$O$118)*$O$7)-SUM($O607:BH607),(('PTRM input'!$O$152+'PTRM input'!$O$118)*$O$7)/A10taxstdlife))</f>
        <v>n/a</v>
      </c>
      <c r="BJ607" s="595"/>
      <c r="BK607" s="237"/>
      <c r="BL607" s="237"/>
      <c r="BM607" s="237"/>
    </row>
    <row r="608" spans="1:65" s="4" customFormat="1" ht="12.75" customHeight="1" outlineLevel="2">
      <c r="A608" s="237"/>
      <c r="B608" s="237"/>
      <c r="C608" s="597"/>
      <c r="D608" s="930"/>
      <c r="E608" s="168">
        <v>10</v>
      </c>
      <c r="F608" s="34"/>
      <c r="G608" s="184"/>
      <c r="H608" s="186"/>
      <c r="I608" s="186"/>
      <c r="J608" s="186"/>
      <c r="K608" s="186"/>
      <c r="L608" s="186"/>
      <c r="M608" s="186"/>
      <c r="N608" s="186"/>
      <c r="O608" s="186"/>
      <c r="P608" s="185"/>
      <c r="Q608" s="592" t="str">
        <f>IF(A10taxstdlife="n/a","n/a",IF(Q$3&gt;(A10taxstdlife+$E608),(('PTRM input'!$P$152+'PTRM input'!$P$118)*$P$7)-SUM($P608:P608),(('PTRM input'!$P$152+'PTRM input'!$P$118)*$P$7)/A10taxstdlife))</f>
        <v>n/a</v>
      </c>
      <c r="R608" s="592" t="str">
        <f>IF(A10taxstdlife="n/a","n/a",IF(R$3&gt;(A10taxstdlife+$E608),(('PTRM input'!$P$152+'PTRM input'!$P$118)*$P$7)-SUM($P608:Q608),(('PTRM input'!$P$152+'PTRM input'!$P$118)*$P$7)/A10taxstdlife))</f>
        <v>n/a</v>
      </c>
      <c r="S608" s="592" t="str">
        <f>IF(A10taxstdlife="n/a","n/a",IF(S$3&gt;(A10taxstdlife+$E608),(('PTRM input'!$P$152+'PTRM input'!$P$118)*$P$7)-SUM($P608:R608),(('PTRM input'!$P$152+'PTRM input'!$P$118)*$P$7)/A10taxstdlife))</f>
        <v>n/a</v>
      </c>
      <c r="T608" s="592" t="str">
        <f>IF(A10taxstdlife="n/a","n/a",IF(T$3&gt;(A10taxstdlife+$E608),(('PTRM input'!$P$152+'PTRM input'!$P$118)*$P$7)-SUM($P608:S608),(('PTRM input'!$P$152+'PTRM input'!$P$118)*$P$7)/A10taxstdlife))</f>
        <v>n/a</v>
      </c>
      <c r="U608" s="592" t="str">
        <f>IF(A10taxstdlife="n/a","n/a",IF(U$3&gt;(A10taxstdlife+$E608),(('PTRM input'!$P$152+'PTRM input'!$P$118)*$P$7)-SUM($P608:T608),(('PTRM input'!$P$152+'PTRM input'!$P$118)*$P$7)/A10taxstdlife))</f>
        <v>n/a</v>
      </c>
      <c r="V608" s="592" t="str">
        <f>IF(A10taxstdlife="n/a","n/a",IF(V$3&gt;(A10taxstdlife+$E608),(('PTRM input'!$P$152+'PTRM input'!$P$118)*$P$7)-SUM($P608:U608),(('PTRM input'!$P$152+'PTRM input'!$P$118)*$P$7)/A10taxstdlife))</f>
        <v>n/a</v>
      </c>
      <c r="W608" s="592" t="str">
        <f>IF(A10taxstdlife="n/a","n/a",IF(W$3&gt;(A10taxstdlife+$E608),(('PTRM input'!$P$152+'PTRM input'!$P$118)*$P$7)-SUM($P608:V608),(('PTRM input'!$P$152+'PTRM input'!$P$118)*$P$7)/A10taxstdlife))</f>
        <v>n/a</v>
      </c>
      <c r="X608" s="592" t="str">
        <f>IF(A10taxstdlife="n/a","n/a",IF(X$3&gt;(A10taxstdlife+$E608),(('PTRM input'!$P$152+'PTRM input'!$P$118)*$P$7)-SUM($P608:W608),(('PTRM input'!$P$152+'PTRM input'!$P$118)*$P$7)/A10taxstdlife))</f>
        <v>n/a</v>
      </c>
      <c r="Y608" s="592" t="str">
        <f>IF(A10taxstdlife="n/a","n/a",IF(Y$3&gt;(A10taxstdlife+$E608),(('PTRM input'!$P$152+'PTRM input'!$P$118)*$P$7)-SUM($P608:X608),(('PTRM input'!$P$152+'PTRM input'!$P$118)*$P$7)/A10taxstdlife))</f>
        <v>n/a</v>
      </c>
      <c r="Z608" s="592" t="str">
        <f>IF(A10taxstdlife="n/a","n/a",IF(Z$3&gt;(A10taxstdlife+$E608),(('PTRM input'!$P$152+'PTRM input'!$P$118)*$P$7)-SUM($P608:Y608),(('PTRM input'!$P$152+'PTRM input'!$P$118)*$P$7)/A10taxstdlife))</f>
        <v>n/a</v>
      </c>
      <c r="AA608" s="592" t="str">
        <f>IF(A10taxstdlife="n/a","n/a",IF(AA$3&gt;(A10taxstdlife+$E608),(('PTRM input'!$P$152+'PTRM input'!$P$118)*$P$7)-SUM($P608:Z608),(('PTRM input'!$P$152+'PTRM input'!$P$118)*$P$7)/A10taxstdlife))</f>
        <v>n/a</v>
      </c>
      <c r="AB608" s="592" t="str">
        <f>IF(A10taxstdlife="n/a","n/a",IF(AB$3&gt;(A10taxstdlife+$E608),(('PTRM input'!$P$152+'PTRM input'!$P$118)*$P$7)-SUM($P608:AA608),(('PTRM input'!$P$152+'PTRM input'!$P$118)*$P$7)/A10taxstdlife))</f>
        <v>n/a</v>
      </c>
      <c r="AC608" s="592" t="str">
        <f>IF(A10taxstdlife="n/a","n/a",IF(AC$3&gt;(A10taxstdlife+$E608),(('PTRM input'!$P$152+'PTRM input'!$P$118)*$P$7)-SUM($P608:AB608),(('PTRM input'!$P$152+'PTRM input'!$P$118)*$P$7)/A10taxstdlife))</f>
        <v>n/a</v>
      </c>
      <c r="AD608" s="592" t="str">
        <f>IF(A10taxstdlife="n/a","n/a",IF(AD$3&gt;(A10taxstdlife+$E608),(('PTRM input'!$P$152+'PTRM input'!$P$118)*$P$7)-SUM($P608:AC608),(('PTRM input'!$P$152+'PTRM input'!$P$118)*$P$7)/A10taxstdlife))</f>
        <v>n/a</v>
      </c>
      <c r="AE608" s="592" t="str">
        <f>IF(A10taxstdlife="n/a","n/a",IF(AE$3&gt;(A10taxstdlife+$E608),(('PTRM input'!$P$152+'PTRM input'!$P$118)*$P$7)-SUM($P608:AD608),(('PTRM input'!$P$152+'PTRM input'!$P$118)*$P$7)/A10taxstdlife))</f>
        <v>n/a</v>
      </c>
      <c r="AF608" s="592" t="str">
        <f>IF(A10taxstdlife="n/a","n/a",IF(AF$3&gt;(A10taxstdlife+$E608),(('PTRM input'!$P$152+'PTRM input'!$P$118)*$P$7)-SUM($P608:AE608),(('PTRM input'!$P$152+'PTRM input'!$P$118)*$P$7)/A10taxstdlife))</f>
        <v>n/a</v>
      </c>
      <c r="AG608" s="592" t="str">
        <f>IF(A10taxstdlife="n/a","n/a",IF(AG$3&gt;(A10taxstdlife+$E608),(('PTRM input'!$P$152+'PTRM input'!$P$118)*$P$7)-SUM($P608:AF608),(('PTRM input'!$P$152+'PTRM input'!$P$118)*$P$7)/A10taxstdlife))</f>
        <v>n/a</v>
      </c>
      <c r="AH608" s="592" t="str">
        <f>IF(A10taxstdlife="n/a","n/a",IF(AH$3&gt;(A10taxstdlife+$E608),(('PTRM input'!$P$152+'PTRM input'!$P$118)*$P$7)-SUM($P608:AG608),(('PTRM input'!$P$152+'PTRM input'!$P$118)*$P$7)/A10taxstdlife))</f>
        <v>n/a</v>
      </c>
      <c r="AI608" s="592" t="str">
        <f>IF(A10taxstdlife="n/a","n/a",IF(AI$3&gt;(A10taxstdlife+$E608),(('PTRM input'!$P$152+'PTRM input'!$P$118)*$P$7)-SUM($P608:AH608),(('PTRM input'!$P$152+'PTRM input'!$P$118)*$P$7)/A10taxstdlife))</f>
        <v>n/a</v>
      </c>
      <c r="AJ608" s="592" t="str">
        <f>IF(A10taxstdlife="n/a","n/a",IF(AJ$3&gt;(A10taxstdlife+$E608),(('PTRM input'!$P$152+'PTRM input'!$P$118)*$P$7)-SUM($P608:AI608),(('PTRM input'!$P$152+'PTRM input'!$P$118)*$P$7)/A10taxstdlife))</f>
        <v>n/a</v>
      </c>
      <c r="AK608" s="592" t="str">
        <f>IF(A10taxstdlife="n/a","n/a",IF(AK$3&gt;(A10taxstdlife+$E608),(('PTRM input'!$P$152+'PTRM input'!$P$118)*$P$7)-SUM($P608:AJ608),(('PTRM input'!$P$152+'PTRM input'!$P$118)*$P$7)/A10taxstdlife))</f>
        <v>n/a</v>
      </c>
      <c r="AL608" s="592" t="str">
        <f>IF(A10taxstdlife="n/a","n/a",IF(AL$3&gt;(A10taxstdlife+$E608),(('PTRM input'!$P$152+'PTRM input'!$P$118)*$P$7)-SUM($P608:AK608),(('PTRM input'!$P$152+'PTRM input'!$P$118)*$P$7)/A10taxstdlife))</f>
        <v>n/a</v>
      </c>
      <c r="AM608" s="592" t="str">
        <f>IF(A10taxstdlife="n/a","n/a",IF(AM$3&gt;(A10taxstdlife+$E608),(('PTRM input'!$P$152+'PTRM input'!$P$118)*$P$7)-SUM($P608:AL608),(('PTRM input'!$P$152+'PTRM input'!$P$118)*$P$7)/A10taxstdlife))</f>
        <v>n/a</v>
      </c>
      <c r="AN608" s="592" t="str">
        <f>IF(A10taxstdlife="n/a","n/a",IF(AN$3&gt;(A10taxstdlife+$E608),(('PTRM input'!$P$152+'PTRM input'!$P$118)*$P$7)-SUM($P608:AM608),(('PTRM input'!$P$152+'PTRM input'!$P$118)*$P$7)/A10taxstdlife))</f>
        <v>n/a</v>
      </c>
      <c r="AO608" s="592" t="str">
        <f>IF(A10taxstdlife="n/a","n/a",IF(AO$3&gt;(A10taxstdlife+$E608),(('PTRM input'!$P$152+'PTRM input'!$P$118)*$P$7)-SUM($P608:AN608),(('PTRM input'!$P$152+'PTRM input'!$P$118)*$P$7)/A10taxstdlife))</f>
        <v>n/a</v>
      </c>
      <c r="AP608" s="592" t="str">
        <f>IF(A10taxstdlife="n/a","n/a",IF(AP$3&gt;(A10taxstdlife+$E608),(('PTRM input'!$P$152+'PTRM input'!$P$118)*$P$7)-SUM($P608:AO608),(('PTRM input'!$P$152+'PTRM input'!$P$118)*$P$7)/A10taxstdlife))</f>
        <v>n/a</v>
      </c>
      <c r="AQ608" s="592" t="str">
        <f>IF(A10taxstdlife="n/a","n/a",IF(AQ$3&gt;(A10taxstdlife+$E608),(('PTRM input'!$P$152+'PTRM input'!$P$118)*$P$7)-SUM($P608:AP608),(('PTRM input'!$P$152+'PTRM input'!$P$118)*$P$7)/A10taxstdlife))</f>
        <v>n/a</v>
      </c>
      <c r="AR608" s="592" t="str">
        <f>IF(A10taxstdlife="n/a","n/a",IF(AR$3&gt;(A10taxstdlife+$E608),(('PTRM input'!$P$152+'PTRM input'!$P$118)*$P$7)-SUM($P608:AQ608),(('PTRM input'!$P$152+'PTRM input'!$P$118)*$P$7)/A10taxstdlife))</f>
        <v>n/a</v>
      </c>
      <c r="AS608" s="592" t="str">
        <f>IF(A10taxstdlife="n/a","n/a",IF(AS$3&gt;(A10taxstdlife+$E608),(('PTRM input'!$P$152+'PTRM input'!$P$118)*$P$7)-SUM($P608:AR608),(('PTRM input'!$P$152+'PTRM input'!$P$118)*$P$7)/A10taxstdlife))</f>
        <v>n/a</v>
      </c>
      <c r="AT608" s="592" t="str">
        <f>IF(A10taxstdlife="n/a","n/a",IF(AT$3&gt;(A10taxstdlife+$E608),(('PTRM input'!$P$152+'PTRM input'!$P$118)*$P$7)-SUM($P608:AS608),(('PTRM input'!$P$152+'PTRM input'!$P$118)*$P$7)/A10taxstdlife))</f>
        <v>n/a</v>
      </c>
      <c r="AU608" s="592" t="str">
        <f>IF(A10taxstdlife="n/a","n/a",IF(AU$3&gt;(A10taxstdlife+$E608),(('PTRM input'!$P$152+'PTRM input'!$P$118)*$P$7)-SUM($P608:AT608),(('PTRM input'!$P$152+'PTRM input'!$P$118)*$P$7)/A10taxstdlife))</f>
        <v>n/a</v>
      </c>
      <c r="AV608" s="592" t="str">
        <f>IF(A10taxstdlife="n/a","n/a",IF(AV$3&gt;(A10taxstdlife+$E608),(('PTRM input'!$P$152+'PTRM input'!$P$118)*$P$7)-SUM($P608:AU608),(('PTRM input'!$P$152+'PTRM input'!$P$118)*$P$7)/A10taxstdlife))</f>
        <v>n/a</v>
      </c>
      <c r="AW608" s="592" t="str">
        <f>IF(A10taxstdlife="n/a","n/a",IF(AW$3&gt;(A10taxstdlife+$E608),(('PTRM input'!$P$152+'PTRM input'!$P$118)*$P$7)-SUM($P608:AV608),(('PTRM input'!$P$152+'PTRM input'!$P$118)*$P$7)/A10taxstdlife))</f>
        <v>n/a</v>
      </c>
      <c r="AX608" s="592" t="str">
        <f>IF(A10taxstdlife="n/a","n/a",IF(AX$3&gt;(A10taxstdlife+$E608),(('PTRM input'!$P$152+'PTRM input'!$P$118)*$P$7)-SUM($P608:AW608),(('PTRM input'!$P$152+'PTRM input'!$P$118)*$P$7)/A10taxstdlife))</f>
        <v>n/a</v>
      </c>
      <c r="AY608" s="592" t="str">
        <f>IF(A10taxstdlife="n/a","n/a",IF(AY$3&gt;(A10taxstdlife+$E608),(('PTRM input'!$P$152+'PTRM input'!$P$118)*$P$7)-SUM($P608:AX608),(('PTRM input'!$P$152+'PTRM input'!$P$118)*$P$7)/A10taxstdlife))</f>
        <v>n/a</v>
      </c>
      <c r="AZ608" s="592" t="str">
        <f>IF(A10taxstdlife="n/a","n/a",IF(AZ$3&gt;(A10taxstdlife+$E608),(('PTRM input'!$P$152+'PTRM input'!$P$118)*$P$7)-SUM($P608:AY608),(('PTRM input'!$P$152+'PTRM input'!$P$118)*$P$7)/A10taxstdlife))</f>
        <v>n/a</v>
      </c>
      <c r="BA608" s="592" t="str">
        <f>IF(A10taxstdlife="n/a","n/a",IF(BA$3&gt;(A10taxstdlife+$E608),(('PTRM input'!$P$152+'PTRM input'!$P$118)*$P$7)-SUM($P608:AZ608),(('PTRM input'!$P$152+'PTRM input'!$P$118)*$P$7)/A10taxstdlife))</f>
        <v>n/a</v>
      </c>
      <c r="BB608" s="592" t="str">
        <f>IF(A10taxstdlife="n/a","n/a",IF(BB$3&gt;(A10taxstdlife+$E608),(('PTRM input'!$P$152+'PTRM input'!$P$118)*$P$7)-SUM($P608:BA608),(('PTRM input'!$P$152+'PTRM input'!$P$118)*$P$7)/A10taxstdlife))</f>
        <v>n/a</v>
      </c>
      <c r="BC608" s="592" t="str">
        <f>IF(A10taxstdlife="n/a","n/a",IF(BC$3&gt;(A10taxstdlife+$E608),(('PTRM input'!$P$152+'PTRM input'!$P$118)*$P$7)-SUM($P608:BB608),(('PTRM input'!$P$152+'PTRM input'!$P$118)*$P$7)/A10taxstdlife))</f>
        <v>n/a</v>
      </c>
      <c r="BD608" s="592" t="str">
        <f>IF(A10taxstdlife="n/a","n/a",IF(BD$3&gt;(A10taxstdlife+$E608),(('PTRM input'!$P$152+'PTRM input'!$P$118)*$P$7)-SUM($P608:BC608),(('PTRM input'!$P$152+'PTRM input'!$P$118)*$P$7)/A10taxstdlife))</f>
        <v>n/a</v>
      </c>
      <c r="BE608" s="592" t="str">
        <f>IF(A10taxstdlife="n/a","n/a",IF(BE$3&gt;(A10taxstdlife+$E608),(('PTRM input'!$P$152+'PTRM input'!$P$118)*$P$7)-SUM($P608:BD608),(('PTRM input'!$P$152+'PTRM input'!$P$118)*$P$7)/A10taxstdlife))</f>
        <v>n/a</v>
      </c>
      <c r="BF608" s="592" t="str">
        <f>IF(A10taxstdlife="n/a","n/a",IF(BF$3&gt;(A10taxstdlife+$E608),(('PTRM input'!$P$152+'PTRM input'!$P$118)*$P$7)-SUM($P608:BE608),(('PTRM input'!$P$152+'PTRM input'!$P$118)*$P$7)/A10taxstdlife))</f>
        <v>n/a</v>
      </c>
      <c r="BG608" s="592" t="str">
        <f>IF(A10taxstdlife="n/a","n/a",IF(BG$3&gt;(A10taxstdlife+$E608),(('PTRM input'!$P$152+'PTRM input'!$P$118)*$P$7)-SUM($P608:BF608),(('PTRM input'!$P$152+'PTRM input'!$P$118)*$P$7)/A10taxstdlife))</f>
        <v>n/a</v>
      </c>
      <c r="BH608" s="592" t="str">
        <f>IF(A10taxstdlife="n/a","n/a",IF(BH$3&gt;(A10taxstdlife+$E608),(('PTRM input'!$P$152+'PTRM input'!$P$118)*$P$7)-SUM($P608:BG608),(('PTRM input'!$P$152+'PTRM input'!$P$118)*$P$7)/A10taxstdlife))</f>
        <v>n/a</v>
      </c>
      <c r="BI608" s="592" t="str">
        <f>IF(A10taxstdlife="n/a","n/a",IF(BI$3&gt;(A10taxstdlife+$E608),(('PTRM input'!$P$152+'PTRM input'!$P$118)*$P$7)-SUM($P608:BH608),(('PTRM input'!$P$152+'PTRM input'!$P$118)*$P$7)/A10taxstdlife))</f>
        <v>n/a</v>
      </c>
      <c r="BJ608" s="237"/>
      <c r="BK608" s="237"/>
      <c r="BL608" s="237"/>
      <c r="BM608" s="237"/>
    </row>
    <row r="609" spans="1:65" s="4" customFormat="1" ht="12.75" customHeight="1" outlineLevel="1">
      <c r="A609" s="237"/>
      <c r="B609" s="237"/>
      <c r="C609" s="597" t="str">
        <f>Asset10</f>
        <v>Old SWER ACRs</v>
      </c>
      <c r="D609" s="237"/>
      <c r="E609" s="237"/>
      <c r="F609" s="598"/>
      <c r="G609" s="593">
        <f t="shared" ref="G609:AL609" si="124">SUM(G597:G608)</f>
        <v>0</v>
      </c>
      <c r="H609" s="593">
        <f t="shared" si="124"/>
        <v>0</v>
      </c>
      <c r="I609" s="593">
        <f t="shared" si="124"/>
        <v>0</v>
      </c>
      <c r="J609" s="593">
        <f t="shared" si="124"/>
        <v>0</v>
      </c>
      <c r="K609" s="593">
        <f t="shared" si="124"/>
        <v>0</v>
      </c>
      <c r="L609" s="593">
        <f t="shared" si="124"/>
        <v>0</v>
      </c>
      <c r="M609" s="593">
        <f t="shared" si="124"/>
        <v>0</v>
      </c>
      <c r="N609" s="593">
        <f t="shared" si="124"/>
        <v>0</v>
      </c>
      <c r="O609" s="593">
        <f t="shared" si="124"/>
        <v>0</v>
      </c>
      <c r="P609" s="593">
        <f t="shared" si="124"/>
        <v>0</v>
      </c>
      <c r="Q609" s="593">
        <f t="shared" si="124"/>
        <v>0</v>
      </c>
      <c r="R609" s="593">
        <f t="shared" si="124"/>
        <v>0</v>
      </c>
      <c r="S609" s="593">
        <f t="shared" si="124"/>
        <v>0</v>
      </c>
      <c r="T609" s="593">
        <f t="shared" si="124"/>
        <v>0</v>
      </c>
      <c r="U609" s="593">
        <f t="shared" si="124"/>
        <v>0</v>
      </c>
      <c r="V609" s="593">
        <f t="shared" si="124"/>
        <v>0</v>
      </c>
      <c r="W609" s="593">
        <f t="shared" si="124"/>
        <v>0</v>
      </c>
      <c r="X609" s="593">
        <f t="shared" si="124"/>
        <v>0</v>
      </c>
      <c r="Y609" s="593">
        <f t="shared" si="124"/>
        <v>0</v>
      </c>
      <c r="Z609" s="593">
        <f t="shared" si="124"/>
        <v>0</v>
      </c>
      <c r="AA609" s="593">
        <f t="shared" si="124"/>
        <v>0</v>
      </c>
      <c r="AB609" s="593">
        <f t="shared" si="124"/>
        <v>0</v>
      </c>
      <c r="AC609" s="593">
        <f t="shared" si="124"/>
        <v>0</v>
      </c>
      <c r="AD609" s="593">
        <f t="shared" si="124"/>
        <v>0</v>
      </c>
      <c r="AE609" s="593">
        <f t="shared" si="124"/>
        <v>0</v>
      </c>
      <c r="AF609" s="593">
        <f t="shared" si="124"/>
        <v>0</v>
      </c>
      <c r="AG609" s="593">
        <f t="shared" si="124"/>
        <v>0</v>
      </c>
      <c r="AH609" s="593">
        <f t="shared" si="124"/>
        <v>0</v>
      </c>
      <c r="AI609" s="593">
        <f t="shared" si="124"/>
        <v>0</v>
      </c>
      <c r="AJ609" s="593">
        <f t="shared" si="124"/>
        <v>0</v>
      </c>
      <c r="AK609" s="593">
        <f t="shared" si="124"/>
        <v>0</v>
      </c>
      <c r="AL609" s="593">
        <f t="shared" si="124"/>
        <v>0</v>
      </c>
      <c r="AM609" s="593">
        <f t="shared" ref="AM609:BI609" si="125">SUM(AM597:AM608)</f>
        <v>0</v>
      </c>
      <c r="AN609" s="593">
        <f t="shared" si="125"/>
        <v>0</v>
      </c>
      <c r="AO609" s="593">
        <f t="shared" si="125"/>
        <v>0</v>
      </c>
      <c r="AP609" s="593">
        <f t="shared" si="125"/>
        <v>0</v>
      </c>
      <c r="AQ609" s="593">
        <f t="shared" si="125"/>
        <v>0</v>
      </c>
      <c r="AR609" s="593">
        <f t="shared" si="125"/>
        <v>0</v>
      </c>
      <c r="AS609" s="593">
        <f t="shared" si="125"/>
        <v>0</v>
      </c>
      <c r="AT609" s="593">
        <f t="shared" si="125"/>
        <v>0</v>
      </c>
      <c r="AU609" s="593">
        <f t="shared" si="125"/>
        <v>0</v>
      </c>
      <c r="AV609" s="593">
        <f t="shared" si="125"/>
        <v>0</v>
      </c>
      <c r="AW609" s="593">
        <f t="shared" si="125"/>
        <v>0</v>
      </c>
      <c r="AX609" s="593">
        <f t="shared" si="125"/>
        <v>0</v>
      </c>
      <c r="AY609" s="593">
        <f t="shared" si="125"/>
        <v>0</v>
      </c>
      <c r="AZ609" s="593">
        <f t="shared" si="125"/>
        <v>0</v>
      </c>
      <c r="BA609" s="593">
        <f t="shared" si="125"/>
        <v>0</v>
      </c>
      <c r="BB609" s="593">
        <f t="shared" si="125"/>
        <v>0</v>
      </c>
      <c r="BC609" s="593">
        <f t="shared" si="125"/>
        <v>0</v>
      </c>
      <c r="BD609" s="593">
        <f t="shared" si="125"/>
        <v>0</v>
      </c>
      <c r="BE609" s="593">
        <f t="shared" si="125"/>
        <v>0</v>
      </c>
      <c r="BF609" s="593">
        <f t="shared" si="125"/>
        <v>0</v>
      </c>
      <c r="BG609" s="593">
        <f t="shared" si="125"/>
        <v>0</v>
      </c>
      <c r="BH609" s="593">
        <f t="shared" si="125"/>
        <v>0</v>
      </c>
      <c r="BI609" s="593">
        <f t="shared" si="125"/>
        <v>0</v>
      </c>
      <c r="BJ609" s="237"/>
      <c r="BK609" s="237"/>
      <c r="BL609" s="237"/>
      <c r="BM609" s="237"/>
    </row>
    <row r="610" spans="1:65" s="4" customFormat="1" ht="12.75" customHeight="1" outlineLevel="2">
      <c r="A610" s="237"/>
      <c r="B610" s="599" t="str">
        <f>C622</f>
        <v>Land</v>
      </c>
      <c r="C610" s="487"/>
      <c r="D610" s="600" t="s">
        <v>58</v>
      </c>
      <c r="E610" s="487"/>
      <c r="F610" s="601"/>
      <c r="G610" s="594" t="str">
        <f>IF(G$3&gt;A11taxremlife,A11taxvalue-SUM($F610:F610),IF(A11taxremlife="N/A","n/a",A11taxvalue/A11taxremlife))</f>
        <v>n/a</v>
      </c>
      <c r="H610" s="594" t="str">
        <f>IF(H$3&gt;A11taxremlife,A11taxvalue-SUM($F610:G610),IF(A11taxremlife="N/A","n/a",A11taxvalue/A11taxremlife))</f>
        <v>n/a</v>
      </c>
      <c r="I610" s="594" t="str">
        <f>IF(I$3&gt;A11taxremlife,A11taxvalue-SUM($F610:H610),IF(A11taxremlife="N/A","n/a",A11taxvalue/A11taxremlife))</f>
        <v>n/a</v>
      </c>
      <c r="J610" s="594" t="str">
        <f>IF(J$3&gt;A11taxremlife,A11taxvalue-SUM($F610:I610),IF(A11taxremlife="N/A","n/a",A11taxvalue/A11taxremlife))</f>
        <v>n/a</v>
      </c>
      <c r="K610" s="594" t="str">
        <f>IF(K$3&gt;A11taxremlife,A11taxvalue-SUM($F610:J610),IF(A11taxremlife="N/A","n/a",A11taxvalue/A11taxremlife))</f>
        <v>n/a</v>
      </c>
      <c r="L610" s="594" t="str">
        <f>IF(L$3&gt;A11taxremlife,A11taxvalue-SUM($F610:K610),IF(A11taxremlife="N/A","n/a",A11taxvalue/A11taxremlife))</f>
        <v>n/a</v>
      </c>
      <c r="M610" s="594" t="str">
        <f>IF(M$3&gt;A11taxremlife,A11taxvalue-SUM($F610:L610),IF(A11taxremlife="N/A","n/a",A11taxvalue/A11taxremlife))</f>
        <v>n/a</v>
      </c>
      <c r="N610" s="594" t="str">
        <f>IF(N$3&gt;A11taxremlife,A11taxvalue-SUM($F610:M610),IF(A11taxremlife="N/A","n/a",A11taxvalue/A11taxremlife))</f>
        <v>n/a</v>
      </c>
      <c r="O610" s="594" t="str">
        <f>IF(O$3&gt;A11taxremlife,A11taxvalue-SUM($F610:N610),IF(A11taxremlife="N/A","n/a",A11taxvalue/A11taxremlife))</f>
        <v>n/a</v>
      </c>
      <c r="P610" s="594" t="str">
        <f>IF(P$3&gt;A11taxremlife,A11taxvalue-SUM($F610:O610),IF(A11taxremlife="N/A","n/a",A11taxvalue/A11taxremlife))</f>
        <v>n/a</v>
      </c>
      <c r="Q610" s="594" t="str">
        <f>IF(Q$3&gt;A11taxremlife,A11taxvalue-SUM($F610:P610),IF(A11taxremlife="N/A","n/a",A11taxvalue/A11taxremlife))</f>
        <v>n/a</v>
      </c>
      <c r="R610" s="594" t="str">
        <f>IF(R$3&gt;A11taxremlife,A11taxvalue-SUM($F610:Q610),IF(A11taxremlife="N/A","n/a",A11taxvalue/A11taxremlife))</f>
        <v>n/a</v>
      </c>
      <c r="S610" s="594" t="str">
        <f>IF(S$3&gt;A11taxremlife,A11taxvalue-SUM($F610:R610),IF(A11taxremlife="N/A","n/a",A11taxvalue/A11taxremlife))</f>
        <v>n/a</v>
      </c>
      <c r="T610" s="594" t="str">
        <f>IF(T$3&gt;A11taxremlife,A11taxvalue-SUM($F610:S610),IF(A11taxremlife="N/A","n/a",A11taxvalue/A11taxremlife))</f>
        <v>n/a</v>
      </c>
      <c r="U610" s="594" t="str">
        <f>IF(U$3&gt;A11taxremlife,A11taxvalue-SUM($F610:T610),IF(A11taxremlife="N/A","n/a",A11taxvalue/A11taxremlife))</f>
        <v>n/a</v>
      </c>
      <c r="V610" s="594" t="str">
        <f>IF(V$3&gt;A11taxremlife,A11taxvalue-SUM($F610:U610),IF(A11taxremlife="N/A","n/a",A11taxvalue/A11taxremlife))</f>
        <v>n/a</v>
      </c>
      <c r="W610" s="594" t="str">
        <f>IF(W$3&gt;A11taxremlife,A11taxvalue-SUM($F610:V610),IF(A11taxremlife="N/A","n/a",A11taxvalue/A11taxremlife))</f>
        <v>n/a</v>
      </c>
      <c r="X610" s="594" t="str">
        <f>IF(X$3&gt;A11taxremlife,A11taxvalue-SUM($F610:W610),IF(A11taxremlife="N/A","n/a",A11taxvalue/A11taxremlife))</f>
        <v>n/a</v>
      </c>
      <c r="Y610" s="594" t="str">
        <f>IF(Y$3&gt;A11taxremlife,A11taxvalue-SUM($F610:X610),IF(A11taxremlife="N/A","n/a",A11taxvalue/A11taxremlife))</f>
        <v>n/a</v>
      </c>
      <c r="Z610" s="594" t="str">
        <f>IF(Z$3&gt;A11taxremlife,A11taxvalue-SUM($F610:Y610),IF(A11taxremlife="N/A","n/a",A11taxvalue/A11taxremlife))</f>
        <v>n/a</v>
      </c>
      <c r="AA610" s="594" t="str">
        <f>IF(AA$3&gt;A11taxremlife,A11taxvalue-SUM($F610:Z610),IF(A11taxremlife="N/A","n/a",A11taxvalue/A11taxremlife))</f>
        <v>n/a</v>
      </c>
      <c r="AB610" s="594" t="str">
        <f>IF(AB$3&gt;A11taxremlife,A11taxvalue-SUM($F610:AA610),IF(A11taxremlife="N/A","n/a",A11taxvalue/A11taxremlife))</f>
        <v>n/a</v>
      </c>
      <c r="AC610" s="594" t="str">
        <f>IF(AC$3&gt;A11taxremlife,A11taxvalue-SUM($F610:AB610),IF(A11taxremlife="N/A","n/a",A11taxvalue/A11taxremlife))</f>
        <v>n/a</v>
      </c>
      <c r="AD610" s="594" t="str">
        <f>IF(AD$3&gt;A11taxremlife,A11taxvalue-SUM($F610:AC610),IF(A11taxremlife="N/A","n/a",A11taxvalue/A11taxremlife))</f>
        <v>n/a</v>
      </c>
      <c r="AE610" s="594" t="str">
        <f>IF(AE$3&gt;A11taxremlife,A11taxvalue-SUM($F610:AD610),IF(A11taxremlife="N/A","n/a",A11taxvalue/A11taxremlife))</f>
        <v>n/a</v>
      </c>
      <c r="AF610" s="594" t="str">
        <f>IF(AF$3&gt;A11taxremlife,A11taxvalue-SUM($F610:AE610),IF(A11taxremlife="N/A","n/a",A11taxvalue/A11taxremlife))</f>
        <v>n/a</v>
      </c>
      <c r="AG610" s="594" t="str">
        <f>IF(AG$3&gt;A11taxremlife,A11taxvalue-SUM($F610:AF610),IF(A11taxremlife="N/A","n/a",A11taxvalue/A11taxremlife))</f>
        <v>n/a</v>
      </c>
      <c r="AH610" s="594" t="str">
        <f>IF(AH$3&gt;A11taxremlife,A11taxvalue-SUM($F610:AG610),IF(A11taxremlife="N/A","n/a",A11taxvalue/A11taxremlife))</f>
        <v>n/a</v>
      </c>
      <c r="AI610" s="594" t="str">
        <f>IF(AI$3&gt;A11taxremlife,A11taxvalue-SUM($F610:AH610),IF(A11taxremlife="N/A","n/a",A11taxvalue/A11taxremlife))</f>
        <v>n/a</v>
      </c>
      <c r="AJ610" s="594" t="str">
        <f>IF(AJ$3&gt;A11taxremlife,A11taxvalue-SUM($F610:AI610),IF(A11taxremlife="N/A","n/a",A11taxvalue/A11taxremlife))</f>
        <v>n/a</v>
      </c>
      <c r="AK610" s="594" t="str">
        <f>IF(AK$3&gt;A11taxremlife,A11taxvalue-SUM($F610:AJ610),IF(A11taxremlife="N/A","n/a",A11taxvalue/A11taxremlife))</f>
        <v>n/a</v>
      </c>
      <c r="AL610" s="594" t="str">
        <f>IF(AL$3&gt;A11taxremlife,A11taxvalue-SUM($F610:AK610),IF(A11taxremlife="N/A","n/a",A11taxvalue/A11taxremlife))</f>
        <v>n/a</v>
      </c>
      <c r="AM610" s="594" t="str">
        <f>IF(AM$3&gt;A11taxremlife,A11taxvalue-SUM($F610:AL610),IF(A11taxremlife="N/A","n/a",A11taxvalue/A11taxremlife))</f>
        <v>n/a</v>
      </c>
      <c r="AN610" s="594" t="str">
        <f>IF(AN$3&gt;A11taxremlife,A11taxvalue-SUM($F610:AM610),IF(A11taxremlife="N/A","n/a",A11taxvalue/A11taxremlife))</f>
        <v>n/a</v>
      </c>
      <c r="AO610" s="594" t="str">
        <f>IF(AO$3&gt;A11taxremlife,A11taxvalue-SUM($F610:AN610),IF(A11taxremlife="N/A","n/a",A11taxvalue/A11taxremlife))</f>
        <v>n/a</v>
      </c>
      <c r="AP610" s="594" t="str">
        <f>IF(AP$3&gt;A11taxremlife,A11taxvalue-SUM($F610:AO610),IF(A11taxremlife="N/A","n/a",A11taxvalue/A11taxremlife))</f>
        <v>n/a</v>
      </c>
      <c r="AQ610" s="594" t="str">
        <f>IF(AQ$3&gt;A11taxremlife,A11taxvalue-SUM($F610:AP610),IF(A11taxremlife="N/A","n/a",A11taxvalue/A11taxremlife))</f>
        <v>n/a</v>
      </c>
      <c r="AR610" s="594" t="str">
        <f>IF(AR$3&gt;A11taxremlife,A11taxvalue-SUM($F610:AQ610),IF(A11taxremlife="N/A","n/a",A11taxvalue/A11taxremlife))</f>
        <v>n/a</v>
      </c>
      <c r="AS610" s="594" t="str">
        <f>IF(AS$3&gt;A11taxremlife,A11taxvalue-SUM($F610:AR610),IF(A11taxremlife="N/A","n/a",A11taxvalue/A11taxremlife))</f>
        <v>n/a</v>
      </c>
      <c r="AT610" s="594" t="str">
        <f>IF(AT$3&gt;A11taxremlife,A11taxvalue-SUM($F610:AS610),IF(A11taxremlife="N/A","n/a",A11taxvalue/A11taxremlife))</f>
        <v>n/a</v>
      </c>
      <c r="AU610" s="594" t="str">
        <f>IF(AU$3&gt;A11taxremlife,A11taxvalue-SUM($F610:AT610),IF(A11taxremlife="N/A","n/a",A11taxvalue/A11taxremlife))</f>
        <v>n/a</v>
      </c>
      <c r="AV610" s="594" t="str">
        <f>IF(AV$3&gt;A11taxremlife,A11taxvalue-SUM($F610:AU610),IF(A11taxremlife="N/A","n/a",A11taxvalue/A11taxremlife))</f>
        <v>n/a</v>
      </c>
      <c r="AW610" s="594" t="str">
        <f>IF(AW$3&gt;A11taxremlife,A11taxvalue-SUM($F610:AV610),IF(A11taxremlife="N/A","n/a",A11taxvalue/A11taxremlife))</f>
        <v>n/a</v>
      </c>
      <c r="AX610" s="594" t="str">
        <f>IF(AX$3&gt;A11taxremlife,A11taxvalue-SUM($F610:AW610),IF(A11taxremlife="N/A","n/a",A11taxvalue/A11taxremlife))</f>
        <v>n/a</v>
      </c>
      <c r="AY610" s="594" t="str">
        <f>IF(AY$3&gt;A11taxremlife,A11taxvalue-SUM($F610:AX610),IF(A11taxremlife="N/A","n/a",A11taxvalue/A11taxremlife))</f>
        <v>n/a</v>
      </c>
      <c r="AZ610" s="594" t="str">
        <f>IF(AZ$3&gt;A11taxremlife,A11taxvalue-SUM($F610:AY610),IF(A11taxremlife="N/A","n/a",A11taxvalue/A11taxremlife))</f>
        <v>n/a</v>
      </c>
      <c r="BA610" s="594" t="str">
        <f>IF(BA$3&gt;A11taxremlife,A11taxvalue-SUM($F610:AZ610),IF(A11taxremlife="N/A","n/a",A11taxvalue/A11taxremlife))</f>
        <v>n/a</v>
      </c>
      <c r="BB610" s="594" t="str">
        <f>IF(BB$3&gt;A11taxremlife,A11taxvalue-SUM($F610:BA610),IF(A11taxremlife="N/A","n/a",A11taxvalue/A11taxremlife))</f>
        <v>n/a</v>
      </c>
      <c r="BC610" s="594" t="str">
        <f>IF(BC$3&gt;A11taxremlife,A11taxvalue-SUM($F610:BB610),IF(A11taxremlife="N/A","n/a",A11taxvalue/A11taxremlife))</f>
        <v>n/a</v>
      </c>
      <c r="BD610" s="594" t="str">
        <f>IF(BD$3&gt;A11taxremlife,A11taxvalue-SUM($F610:BC610),IF(A11taxremlife="N/A","n/a",A11taxvalue/A11taxremlife))</f>
        <v>n/a</v>
      </c>
      <c r="BE610" s="594" t="str">
        <f>IF(BE$3&gt;A11taxremlife,A11taxvalue-SUM($F610:BD610),IF(A11taxremlife="N/A","n/a",A11taxvalue/A11taxremlife))</f>
        <v>n/a</v>
      </c>
      <c r="BF610" s="594" t="str">
        <f>IF(BF$3&gt;A11taxremlife,A11taxvalue-SUM($F610:BE610),IF(A11taxremlife="N/A","n/a",A11taxvalue/A11taxremlife))</f>
        <v>n/a</v>
      </c>
      <c r="BG610" s="594" t="str">
        <f>IF(BG$3&gt;A11taxremlife,A11taxvalue-SUM($F610:BF610),IF(A11taxremlife="N/A","n/a",A11taxvalue/A11taxremlife))</f>
        <v>n/a</v>
      </c>
      <c r="BH610" s="594" t="str">
        <f>IF(BH$3&gt;A11taxremlife,A11taxvalue-SUM($F610:BG610),IF(A11taxremlife="N/A","n/a",A11taxvalue/A11taxremlife))</f>
        <v>n/a</v>
      </c>
      <c r="BI610" s="594" t="str">
        <f>IF(BI$3&gt;A11taxremlife,A11taxvalue-SUM($F610:BH610),IF(A11taxremlife="N/A","n/a",A11taxvalue/A11taxremlife))</f>
        <v>n/a</v>
      </c>
      <c r="BJ610" s="237"/>
      <c r="BK610" s="237"/>
      <c r="BL610" s="237"/>
      <c r="BM610" s="237"/>
    </row>
    <row r="611" spans="1:65" s="4" customFormat="1" ht="12.75" customHeight="1" outlineLevel="2">
      <c r="A611" s="237"/>
      <c r="B611" s="237"/>
      <c r="C611" s="597"/>
      <c r="D611" s="930" t="s">
        <v>326</v>
      </c>
      <c r="E611" s="167">
        <v>0</v>
      </c>
      <c r="F611" s="34"/>
      <c r="G611" s="105"/>
      <c r="H611" s="105"/>
      <c r="I611" s="105"/>
      <c r="J611" s="105"/>
      <c r="K611" s="105"/>
      <c r="L611" s="105"/>
      <c r="M611" s="105"/>
      <c r="N611" s="105"/>
      <c r="O611" s="105"/>
      <c r="P611" s="105"/>
      <c r="Q611" s="592"/>
      <c r="R611" s="592"/>
      <c r="S611" s="592"/>
      <c r="T611" s="592"/>
      <c r="U611" s="592"/>
      <c r="V611" s="592"/>
      <c r="W611" s="592"/>
      <c r="X611" s="592"/>
      <c r="Y611" s="592"/>
      <c r="Z611" s="592"/>
      <c r="AA611" s="592"/>
      <c r="AB611" s="592"/>
      <c r="AC611" s="592"/>
      <c r="AD611" s="592"/>
      <c r="AE611" s="592"/>
      <c r="AF611" s="592"/>
      <c r="AG611" s="592"/>
      <c r="AH611" s="592"/>
      <c r="AI611" s="592"/>
      <c r="AJ611" s="592"/>
      <c r="AK611" s="592"/>
      <c r="AL611" s="592"/>
      <c r="AM611" s="592"/>
      <c r="AN611" s="592"/>
      <c r="AO611" s="592"/>
      <c r="AP611" s="592"/>
      <c r="AQ611" s="592"/>
      <c r="AR611" s="592"/>
      <c r="AS611" s="592"/>
      <c r="AT611" s="592"/>
      <c r="AU611" s="592"/>
      <c r="AV611" s="592"/>
      <c r="AW611" s="592"/>
      <c r="AX611" s="592"/>
      <c r="AY611" s="592"/>
      <c r="AZ611" s="592"/>
      <c r="BA611" s="592"/>
      <c r="BB611" s="592"/>
      <c r="BC611" s="592"/>
      <c r="BD611" s="592"/>
      <c r="BE611" s="592"/>
      <c r="BF611" s="592"/>
      <c r="BG611" s="592"/>
      <c r="BH611" s="592"/>
      <c r="BI611" s="592"/>
      <c r="BJ611" s="237"/>
      <c r="BK611" s="237"/>
      <c r="BL611" s="237"/>
      <c r="BM611" s="237"/>
    </row>
    <row r="612" spans="1:65" s="4" customFormat="1" ht="12.75" customHeight="1" outlineLevel="2">
      <c r="A612" s="237"/>
      <c r="B612" s="237"/>
      <c r="C612" s="597"/>
      <c r="D612" s="930"/>
      <c r="E612" s="167">
        <v>1</v>
      </c>
      <c r="F612" s="34"/>
      <c r="G612" s="183"/>
      <c r="H612" s="105" t="str">
        <f>IF(A11taxstdlife="n/a","n/a",IF(H$3&gt;(A11taxstdlife+$E612),(('PTRM input'!$G$153+'PTRM input'!$G$119)*$G$7)-SUM($G612:G612),(('PTRM input'!$G$153+'PTRM input'!$G$119)*$G$7)/A11taxstdlife))</f>
        <v>n/a</v>
      </c>
      <c r="I612" s="105" t="str">
        <f>IF(A11taxstdlife="n/a","n/a",IF(I$3&gt;(A11taxstdlife+$E612),(('PTRM input'!$G$153+'PTRM input'!$G$119)*$G$7)-SUM($G612:H612),(('PTRM input'!$G$153+'PTRM input'!$G$119)*$G$7)/A11taxstdlife))</f>
        <v>n/a</v>
      </c>
      <c r="J612" s="105" t="str">
        <f>IF(A11taxstdlife="n/a","n/a",IF(J$3&gt;(A11taxstdlife+$E612),(('PTRM input'!$G$153+'PTRM input'!$G$119)*$G$7)-SUM($G612:I612),(('PTRM input'!$G$153+'PTRM input'!$G$119)*$G$7)/A11taxstdlife))</f>
        <v>n/a</v>
      </c>
      <c r="K612" s="105" t="str">
        <f>IF(A11taxstdlife="n/a","n/a",IF(K$3&gt;(A11taxstdlife+$E612),(('PTRM input'!$G$153+'PTRM input'!$G$119)*$G$7)-SUM($G612:J612),(('PTRM input'!$G$153+'PTRM input'!$G$119)*$G$7)/A11taxstdlife))</f>
        <v>n/a</v>
      </c>
      <c r="L612" s="105" t="str">
        <f>IF(A11taxstdlife="n/a","n/a",IF(L$3&gt;(A11taxstdlife+$E612),(('PTRM input'!$G$153+'PTRM input'!$G$119)*$G$7)-SUM($G612:K612),(('PTRM input'!$G$153+'PTRM input'!$G$119)*$G$7)/A11taxstdlife))</f>
        <v>n/a</v>
      </c>
      <c r="M612" s="105" t="str">
        <f>IF(A11taxstdlife="n/a","n/a",IF(M$3&gt;(A11taxstdlife+$E612),(('PTRM input'!$G$153+'PTRM input'!$G$119)*$G$7)-SUM($G612:L612),(('PTRM input'!$G$153+'PTRM input'!$G$119)*$G$7)/A11taxstdlife))</f>
        <v>n/a</v>
      </c>
      <c r="N612" s="105" t="str">
        <f>IF(A11taxstdlife="n/a","n/a",IF(N$3&gt;(A11taxstdlife+$E612),(('PTRM input'!$G$153+'PTRM input'!$G$119)*$G$7)-SUM($G612:M612),(('PTRM input'!$G$153+'PTRM input'!$G$119)*$G$7)/A11taxstdlife))</f>
        <v>n/a</v>
      </c>
      <c r="O612" s="105" t="str">
        <f>IF(A11taxstdlife="n/a","n/a",IF(O$3&gt;(A11taxstdlife+$E612),(('PTRM input'!$G$153+'PTRM input'!$G$119)*$G$7)-SUM($G612:N612),(('PTRM input'!$G$153+'PTRM input'!$G$119)*$G$7)/A11taxstdlife))</f>
        <v>n/a</v>
      </c>
      <c r="P612" s="105" t="str">
        <f>IF(A11taxstdlife="n/a","n/a",IF(P$3&gt;(A11taxstdlife+$E612),(('PTRM input'!$G$153+'PTRM input'!$G$119)*$G$7)-SUM($G612:O612),(('PTRM input'!$G$153+'PTRM input'!$G$119)*$G$7)/A11taxstdlife))</f>
        <v>n/a</v>
      </c>
      <c r="Q612" s="592" t="str">
        <f>IF(A11taxstdlife="n/a","n/a",IF(Q$3&gt;(A11taxstdlife+$E612),(('PTRM input'!$G$153+'PTRM input'!$G$119)*$G$7)-SUM($G612:P612),(('PTRM input'!$G$153+'PTRM input'!$G$119)*$G$7)/A11taxstdlife))</f>
        <v>n/a</v>
      </c>
      <c r="R612" s="592" t="str">
        <f>IF(A11taxstdlife="n/a","n/a",IF(R$3&gt;(A11taxstdlife+$E612),(('PTRM input'!$G$153+'PTRM input'!$G$119)*$G$7)-SUM($G612:Q612),(('PTRM input'!$G$153+'PTRM input'!$G$119)*$G$7)/A11taxstdlife))</f>
        <v>n/a</v>
      </c>
      <c r="S612" s="592" t="str">
        <f>IF(A11taxstdlife="n/a","n/a",IF(S$3&gt;(A11taxstdlife+$E612),(('PTRM input'!$G$153+'PTRM input'!$G$119)*$G$7)-SUM($G612:R612),(('PTRM input'!$G$153+'PTRM input'!$G$119)*$G$7)/A11taxstdlife))</f>
        <v>n/a</v>
      </c>
      <c r="T612" s="592" t="str">
        <f>IF(A11taxstdlife="n/a","n/a",IF(T$3&gt;(A11taxstdlife+$E612),(('PTRM input'!$G$153+'PTRM input'!$G$119)*$G$7)-SUM($G612:S612),(('PTRM input'!$G$153+'PTRM input'!$G$119)*$G$7)/A11taxstdlife))</f>
        <v>n/a</v>
      </c>
      <c r="U612" s="592" t="str">
        <f>IF(A11taxstdlife="n/a","n/a",IF(U$3&gt;(A11taxstdlife+$E612),(('PTRM input'!$G$153+'PTRM input'!$G$119)*$G$7)-SUM($G612:T612),(('PTRM input'!$G$153+'PTRM input'!$G$119)*$G$7)/A11taxstdlife))</f>
        <v>n/a</v>
      </c>
      <c r="V612" s="592" t="str">
        <f>IF(A11taxstdlife="n/a","n/a",IF(V$3&gt;(A11taxstdlife+$E612),(('PTRM input'!$G$153+'PTRM input'!$G$119)*$G$7)-SUM($G612:U612),(('PTRM input'!$G$153+'PTRM input'!$G$119)*$G$7)/A11taxstdlife))</f>
        <v>n/a</v>
      </c>
      <c r="W612" s="592" t="str">
        <f>IF(A11taxstdlife="n/a","n/a",IF(W$3&gt;(A11taxstdlife+$E612),(('PTRM input'!$G$153+'PTRM input'!$G$119)*$G$7)-SUM($G612:V612),(('PTRM input'!$G$153+'PTRM input'!$G$119)*$G$7)/A11taxstdlife))</f>
        <v>n/a</v>
      </c>
      <c r="X612" s="592" t="str">
        <f>IF(A11taxstdlife="n/a","n/a",IF(X$3&gt;(A11taxstdlife+$E612),(('PTRM input'!$G$153+'PTRM input'!$G$119)*$G$7)-SUM($G612:W612),(('PTRM input'!$G$153+'PTRM input'!$G$119)*$G$7)/A11taxstdlife))</f>
        <v>n/a</v>
      </c>
      <c r="Y612" s="592" t="str">
        <f>IF(A11taxstdlife="n/a","n/a",IF(Y$3&gt;(A11taxstdlife+$E612),(('PTRM input'!$G$153+'PTRM input'!$G$119)*$G$7)-SUM($G612:X612),(('PTRM input'!$G$153+'PTRM input'!$G$119)*$G$7)/A11taxstdlife))</f>
        <v>n/a</v>
      </c>
      <c r="Z612" s="592" t="str">
        <f>IF(A11taxstdlife="n/a","n/a",IF(Z$3&gt;(A11taxstdlife+$E612),(('PTRM input'!$G$153+'PTRM input'!$G$119)*$G$7)-SUM($G612:Y612),(('PTRM input'!$G$153+'PTRM input'!$G$119)*$G$7)/A11taxstdlife))</f>
        <v>n/a</v>
      </c>
      <c r="AA612" s="592" t="str">
        <f>IF(A11taxstdlife="n/a","n/a",IF(AA$3&gt;(A11taxstdlife+$E612),(('PTRM input'!$G$153+'PTRM input'!$G$119)*$G$7)-SUM($G612:Z612),(('PTRM input'!$G$153+'PTRM input'!$G$119)*$G$7)/A11taxstdlife))</f>
        <v>n/a</v>
      </c>
      <c r="AB612" s="592" t="str">
        <f>IF(A11taxstdlife="n/a","n/a",IF(AB$3&gt;(A11taxstdlife+$E612),(('PTRM input'!$G$153+'PTRM input'!$G$119)*$G$7)-SUM($G612:AA612),(('PTRM input'!$G$153+'PTRM input'!$G$119)*$G$7)/A11taxstdlife))</f>
        <v>n/a</v>
      </c>
      <c r="AC612" s="592" t="str">
        <f>IF(A11taxstdlife="n/a","n/a",IF(AC$3&gt;(A11taxstdlife+$E612),(('PTRM input'!$G$153+'PTRM input'!$G$119)*$G$7)-SUM($G612:AB612),(('PTRM input'!$G$153+'PTRM input'!$G$119)*$G$7)/A11taxstdlife))</f>
        <v>n/a</v>
      </c>
      <c r="AD612" s="592" t="str">
        <f>IF(A11taxstdlife="n/a","n/a",IF(AD$3&gt;(A11taxstdlife+$E612),(('PTRM input'!$G$153+'PTRM input'!$G$119)*$G$7)-SUM($G612:AC612),(('PTRM input'!$G$153+'PTRM input'!$G$119)*$G$7)/A11taxstdlife))</f>
        <v>n/a</v>
      </c>
      <c r="AE612" s="592" t="str">
        <f>IF(A11taxstdlife="n/a","n/a",IF(AE$3&gt;(A11taxstdlife+$E612),(('PTRM input'!$G$153+'PTRM input'!$G$119)*$G$7)-SUM($G612:AD612),(('PTRM input'!$G$153+'PTRM input'!$G$119)*$G$7)/A11taxstdlife))</f>
        <v>n/a</v>
      </c>
      <c r="AF612" s="592" t="str">
        <f>IF(A11taxstdlife="n/a","n/a",IF(AF$3&gt;(A11taxstdlife+$E612),(('PTRM input'!$G$153+'PTRM input'!$G$119)*$G$7)-SUM($G612:AE612),(('PTRM input'!$G$153+'PTRM input'!$G$119)*$G$7)/A11taxstdlife))</f>
        <v>n/a</v>
      </c>
      <c r="AG612" s="592" t="str">
        <f>IF(A11taxstdlife="n/a","n/a",IF(AG$3&gt;(A11taxstdlife+$E612),(('PTRM input'!$G$153+'PTRM input'!$G$119)*$G$7)-SUM($G612:AF612),(('PTRM input'!$G$153+'PTRM input'!$G$119)*$G$7)/A11taxstdlife))</f>
        <v>n/a</v>
      </c>
      <c r="AH612" s="592" t="str">
        <f>IF(A11taxstdlife="n/a","n/a",IF(AH$3&gt;(A11taxstdlife+$E612),(('PTRM input'!$G$153+'PTRM input'!$G$119)*$G$7)-SUM($G612:AG612),(('PTRM input'!$G$153+'PTRM input'!$G$119)*$G$7)/A11taxstdlife))</f>
        <v>n/a</v>
      </c>
      <c r="AI612" s="592" t="str">
        <f>IF(A11taxstdlife="n/a","n/a",IF(AI$3&gt;(A11taxstdlife+$E612),(('PTRM input'!$G$153+'PTRM input'!$G$119)*$G$7)-SUM($G612:AH612),(('PTRM input'!$G$153+'PTRM input'!$G$119)*$G$7)/A11taxstdlife))</f>
        <v>n/a</v>
      </c>
      <c r="AJ612" s="592" t="str">
        <f>IF(A11taxstdlife="n/a","n/a",IF(AJ$3&gt;(A11taxstdlife+$E612),(('PTRM input'!$G$153+'PTRM input'!$G$119)*$G$7)-SUM($G612:AI612),(('PTRM input'!$G$153+'PTRM input'!$G$119)*$G$7)/A11taxstdlife))</f>
        <v>n/a</v>
      </c>
      <c r="AK612" s="592" t="str">
        <f>IF(A11taxstdlife="n/a","n/a",IF(AK$3&gt;(A11taxstdlife+$E612),(('PTRM input'!$G$153+'PTRM input'!$G$119)*$G$7)-SUM($G612:AJ612),(('PTRM input'!$G$153+'PTRM input'!$G$119)*$G$7)/A11taxstdlife))</f>
        <v>n/a</v>
      </c>
      <c r="AL612" s="592" t="str">
        <f>IF(A11taxstdlife="n/a","n/a",IF(AL$3&gt;(A11taxstdlife+$E612),(('PTRM input'!$G$153+'PTRM input'!$G$119)*$G$7)-SUM($G612:AK612),(('PTRM input'!$G$153+'PTRM input'!$G$119)*$G$7)/A11taxstdlife))</f>
        <v>n/a</v>
      </c>
      <c r="AM612" s="592" t="str">
        <f>IF(A11taxstdlife="n/a","n/a",IF(AM$3&gt;(A11taxstdlife+$E612),(('PTRM input'!$G$153+'PTRM input'!$G$119)*$G$7)-SUM($G612:AL612),(('PTRM input'!$G$153+'PTRM input'!$G$119)*$G$7)/A11taxstdlife))</f>
        <v>n/a</v>
      </c>
      <c r="AN612" s="592" t="str">
        <f>IF(A11taxstdlife="n/a","n/a",IF(AN$3&gt;(A11taxstdlife+$E612),(('PTRM input'!$G$153+'PTRM input'!$G$119)*$G$7)-SUM($G612:AM612),(('PTRM input'!$G$153+'PTRM input'!$G$119)*$G$7)/A11taxstdlife))</f>
        <v>n/a</v>
      </c>
      <c r="AO612" s="592" t="str">
        <f>IF(A11taxstdlife="n/a","n/a",IF(AO$3&gt;(A11taxstdlife+$E612),(('PTRM input'!$G$153+'PTRM input'!$G$119)*$G$7)-SUM($G612:AN612),(('PTRM input'!$G$153+'PTRM input'!$G$119)*$G$7)/A11taxstdlife))</f>
        <v>n/a</v>
      </c>
      <c r="AP612" s="592" t="str">
        <f>IF(A11taxstdlife="n/a","n/a",IF(AP$3&gt;(A11taxstdlife+$E612),(('PTRM input'!$G$153+'PTRM input'!$G$119)*$G$7)-SUM($G612:AO612),(('PTRM input'!$G$153+'PTRM input'!$G$119)*$G$7)/A11taxstdlife))</f>
        <v>n/a</v>
      </c>
      <c r="AQ612" s="592" t="str">
        <f>IF(A11taxstdlife="n/a","n/a",IF(AQ$3&gt;(A11taxstdlife+$E612),(('PTRM input'!$G$153+'PTRM input'!$G$119)*$G$7)-SUM($G612:AP612),(('PTRM input'!$G$153+'PTRM input'!$G$119)*$G$7)/A11taxstdlife))</f>
        <v>n/a</v>
      </c>
      <c r="AR612" s="592" t="str">
        <f>IF(A11taxstdlife="n/a","n/a",IF(AR$3&gt;(A11taxstdlife+$E612),(('PTRM input'!$G$153+'PTRM input'!$G$119)*$G$7)-SUM($G612:AQ612),(('PTRM input'!$G$153+'PTRM input'!$G$119)*$G$7)/A11taxstdlife))</f>
        <v>n/a</v>
      </c>
      <c r="AS612" s="592" t="str">
        <f>IF(A11taxstdlife="n/a","n/a",IF(AS$3&gt;(A11taxstdlife+$E612),(('PTRM input'!$G$153+'PTRM input'!$G$119)*$G$7)-SUM($G612:AR612),(('PTRM input'!$G$153+'PTRM input'!$G$119)*$G$7)/A11taxstdlife))</f>
        <v>n/a</v>
      </c>
      <c r="AT612" s="592" t="str">
        <f>IF(A11taxstdlife="n/a","n/a",IF(AT$3&gt;(A11taxstdlife+$E612),(('PTRM input'!$G$153+'PTRM input'!$G$119)*$G$7)-SUM($G612:AS612),(('PTRM input'!$G$153+'PTRM input'!$G$119)*$G$7)/A11taxstdlife))</f>
        <v>n/a</v>
      </c>
      <c r="AU612" s="592" t="str">
        <f>IF(A11taxstdlife="n/a","n/a",IF(AU$3&gt;(A11taxstdlife+$E612),(('PTRM input'!$G$153+'PTRM input'!$G$119)*$G$7)-SUM($G612:AT612),(('PTRM input'!$G$153+'PTRM input'!$G$119)*$G$7)/A11taxstdlife))</f>
        <v>n/a</v>
      </c>
      <c r="AV612" s="592" t="str">
        <f>IF(A11taxstdlife="n/a","n/a",IF(AV$3&gt;(A11taxstdlife+$E612),(('PTRM input'!$G$153+'PTRM input'!$G$119)*$G$7)-SUM($G612:AU612),(('PTRM input'!$G$153+'PTRM input'!$G$119)*$G$7)/A11taxstdlife))</f>
        <v>n/a</v>
      </c>
      <c r="AW612" s="592" t="str">
        <f>IF(A11taxstdlife="n/a","n/a",IF(AW$3&gt;(A11taxstdlife+$E612),(('PTRM input'!$G$153+'PTRM input'!$G$119)*$G$7)-SUM($G612:AV612),(('PTRM input'!$G$153+'PTRM input'!$G$119)*$G$7)/A11taxstdlife))</f>
        <v>n/a</v>
      </c>
      <c r="AX612" s="592" t="str">
        <f>IF(A11taxstdlife="n/a","n/a",IF(AX$3&gt;(A11taxstdlife+$E612),(('PTRM input'!$G$153+'PTRM input'!$G$119)*$G$7)-SUM($G612:AW612),(('PTRM input'!$G$153+'PTRM input'!$G$119)*$G$7)/A11taxstdlife))</f>
        <v>n/a</v>
      </c>
      <c r="AY612" s="592" t="str">
        <f>IF(A11taxstdlife="n/a","n/a",IF(AY$3&gt;(A11taxstdlife+$E612),(('PTRM input'!$G$153+'PTRM input'!$G$119)*$G$7)-SUM($G612:AX612),(('PTRM input'!$G$153+'PTRM input'!$G$119)*$G$7)/A11taxstdlife))</f>
        <v>n/a</v>
      </c>
      <c r="AZ612" s="592" t="str">
        <f>IF(A11taxstdlife="n/a","n/a",IF(AZ$3&gt;(A11taxstdlife+$E612),(('PTRM input'!$G$153+'PTRM input'!$G$119)*$G$7)-SUM($G612:AY612),(('PTRM input'!$G$153+'PTRM input'!$G$119)*$G$7)/A11taxstdlife))</f>
        <v>n/a</v>
      </c>
      <c r="BA612" s="592" t="str">
        <f>IF(A11taxstdlife="n/a","n/a",IF(BA$3&gt;(A11taxstdlife+$E612),(('PTRM input'!$G$153+'PTRM input'!$G$119)*$G$7)-SUM($G612:AZ612),(('PTRM input'!$G$153+'PTRM input'!$G$119)*$G$7)/A11taxstdlife))</f>
        <v>n/a</v>
      </c>
      <c r="BB612" s="592" t="str">
        <f>IF(A11taxstdlife="n/a","n/a",IF(BB$3&gt;(A11taxstdlife+$E612),(('PTRM input'!$G$153+'PTRM input'!$G$119)*$G$7)-SUM($G612:BA612),(('PTRM input'!$G$153+'PTRM input'!$G$119)*$G$7)/A11taxstdlife))</f>
        <v>n/a</v>
      </c>
      <c r="BC612" s="592" t="str">
        <f>IF(A11taxstdlife="n/a","n/a",IF(BC$3&gt;(A11taxstdlife+$E612),(('PTRM input'!$G$153+'PTRM input'!$G$119)*$G$7)-SUM($G612:BB612),(('PTRM input'!$G$153+'PTRM input'!$G$119)*$G$7)/A11taxstdlife))</f>
        <v>n/a</v>
      </c>
      <c r="BD612" s="592" t="str">
        <f>IF(A11taxstdlife="n/a","n/a",IF(BD$3&gt;(A11taxstdlife+$E612),(('PTRM input'!$G$153+'PTRM input'!$G$119)*$G$7)-SUM($G612:BC612),(('PTRM input'!$G$153+'PTRM input'!$G$119)*$G$7)/A11taxstdlife))</f>
        <v>n/a</v>
      </c>
      <c r="BE612" s="592" t="str">
        <f>IF(A11taxstdlife="n/a","n/a",IF(BE$3&gt;(A11taxstdlife+$E612),(('PTRM input'!$G$153+'PTRM input'!$G$119)*$G$7)-SUM($G612:BD612),(('PTRM input'!$G$153+'PTRM input'!$G$119)*$G$7)/A11taxstdlife))</f>
        <v>n/a</v>
      </c>
      <c r="BF612" s="592" t="str">
        <f>IF(A11taxstdlife="n/a","n/a",IF(BF$3&gt;(A11taxstdlife+$E612),(('PTRM input'!$G$153+'PTRM input'!$G$119)*$G$7)-SUM($G612:BE612),(('PTRM input'!$G$153+'PTRM input'!$G$119)*$G$7)/A11taxstdlife))</f>
        <v>n/a</v>
      </c>
      <c r="BG612" s="592" t="str">
        <f>IF(A11taxstdlife="n/a","n/a",IF(BG$3&gt;(A11taxstdlife+$E612),(('PTRM input'!$G$153+'PTRM input'!$G$119)*$G$7)-SUM($G612:BF612),(('PTRM input'!$G$153+'PTRM input'!$G$119)*$G$7)/A11taxstdlife))</f>
        <v>n/a</v>
      </c>
      <c r="BH612" s="592" t="str">
        <f>IF(A11taxstdlife="n/a","n/a",IF(BH$3&gt;(A11taxstdlife+$E612),(('PTRM input'!$G$153+'PTRM input'!$G$119)*$G$7)-SUM($G612:BG612),(('PTRM input'!$G$153+'PTRM input'!$G$119)*$G$7)/A11taxstdlife))</f>
        <v>n/a</v>
      </c>
      <c r="BI612" s="592" t="str">
        <f>IF(A11taxstdlife="n/a","n/a",IF(BI$3&gt;(A11taxstdlife+$E612),(('PTRM input'!$G$153+'PTRM input'!$G$119)*$G$7)-SUM($G612:BH612),(('PTRM input'!$G$153+'PTRM input'!$G$119)*$G$7)/A11taxstdlife))</f>
        <v>n/a</v>
      </c>
      <c r="BJ612" s="237"/>
      <c r="BK612" s="237"/>
      <c r="BL612" s="237"/>
      <c r="BM612" s="237"/>
    </row>
    <row r="613" spans="1:65" s="4" customFormat="1" ht="12.75" customHeight="1" outlineLevel="2">
      <c r="A613" s="237"/>
      <c r="B613" s="237"/>
      <c r="C613" s="597"/>
      <c r="D613" s="930"/>
      <c r="E613" s="167">
        <v>2</v>
      </c>
      <c r="F613" s="34"/>
      <c r="G613" s="184"/>
      <c r="H613" s="185"/>
      <c r="I613" s="105" t="str">
        <f>IF(A11taxstdlife="n/a","n/a",IF(I$3&gt;(A11taxstdlife+$E613),(('PTRM input'!$H$153+'PTRM input'!$H$119)*$H$7)-SUM($H613:H613),(('PTRM input'!$H$153+'PTRM input'!$H$119)*$H$7)/A11taxstdlife))</f>
        <v>n/a</v>
      </c>
      <c r="J613" s="105" t="str">
        <f>IF(A11taxstdlife="n/a","n/a",IF(J$3&gt;(A11taxstdlife+$E613),(('PTRM input'!$H$153+'PTRM input'!$H$119)*$H$7)-SUM($H613:I613),(('PTRM input'!$H$153+'PTRM input'!$H$119)*$H$7)/A11taxstdlife))</f>
        <v>n/a</v>
      </c>
      <c r="K613" s="105" t="str">
        <f>IF(A11taxstdlife="n/a","n/a",IF(K$3&gt;(A11taxstdlife+$E613),(('PTRM input'!$H$153+'PTRM input'!$H$119)*$H$7)-SUM($H613:J613),(('PTRM input'!$H$153+'PTRM input'!$H$119)*$H$7)/A11taxstdlife))</f>
        <v>n/a</v>
      </c>
      <c r="L613" s="105" t="str">
        <f>IF(A11taxstdlife="n/a","n/a",IF(L$3&gt;(A11taxstdlife+$E613),(('PTRM input'!$H$153+'PTRM input'!$H$119)*$H$7)-SUM($H613:K613),(('PTRM input'!$H$153+'PTRM input'!$H$119)*$H$7)/A11taxstdlife))</f>
        <v>n/a</v>
      </c>
      <c r="M613" s="105" t="str">
        <f>IF(A11taxstdlife="n/a","n/a",IF(M$3&gt;(A11taxstdlife+$E613),(('PTRM input'!$H$153+'PTRM input'!$H$119)*$H$7)-SUM($H613:L613),(('PTRM input'!$H$153+'PTRM input'!$H$119)*$H$7)/A11taxstdlife))</f>
        <v>n/a</v>
      </c>
      <c r="N613" s="105" t="str">
        <f>IF(A11taxstdlife="n/a","n/a",IF(N$3&gt;(A11taxstdlife+$E613),(('PTRM input'!$H$153+'PTRM input'!$H$119)*$H$7)-SUM($H613:M613),(('PTRM input'!$H$153+'PTRM input'!$H$119)*$H$7)/A11taxstdlife))</f>
        <v>n/a</v>
      </c>
      <c r="O613" s="105" t="str">
        <f>IF(A11taxstdlife="n/a","n/a",IF(O$3&gt;(A11taxstdlife+$E613),(('PTRM input'!$H$153+'PTRM input'!$H$119)*$H$7)-SUM($H613:N613),(('PTRM input'!$H$153+'PTRM input'!$H$119)*$H$7)/A11taxstdlife))</f>
        <v>n/a</v>
      </c>
      <c r="P613" s="105" t="str">
        <f>IF(A11taxstdlife="n/a","n/a",IF(P$3&gt;(A11taxstdlife+$E613),(('PTRM input'!$H$153+'PTRM input'!$H$119)*$H$7)-SUM($H613:O613),(('PTRM input'!$H$153+'PTRM input'!$H$119)*$H$7)/A11taxstdlife))</f>
        <v>n/a</v>
      </c>
      <c r="Q613" s="592" t="str">
        <f>IF(A11taxstdlife="n/a","n/a",IF(Q$3&gt;(A11taxstdlife+$E613),(('PTRM input'!$H$153+'PTRM input'!$H$119)*$H$7)-SUM($H613:P613),(('PTRM input'!$H$153+'PTRM input'!$H$119)*$H$7)/A11taxstdlife))</f>
        <v>n/a</v>
      </c>
      <c r="R613" s="592" t="str">
        <f>IF(A11taxstdlife="n/a","n/a",IF(R$3&gt;(A11taxstdlife+$E613),(('PTRM input'!$H$153+'PTRM input'!$H$119)*$H$7)-SUM($H613:Q613),(('PTRM input'!$H$153+'PTRM input'!$H$119)*$H$7)/A11taxstdlife))</f>
        <v>n/a</v>
      </c>
      <c r="S613" s="592" t="str">
        <f>IF(A11taxstdlife="n/a","n/a",IF(S$3&gt;(A11taxstdlife+$E613),(('PTRM input'!$H$153+'PTRM input'!$H$119)*$H$7)-SUM($H613:R613),(('PTRM input'!$H$153+'PTRM input'!$H$119)*$H$7)/A11taxstdlife))</f>
        <v>n/a</v>
      </c>
      <c r="T613" s="592" t="str">
        <f>IF(A11taxstdlife="n/a","n/a",IF(T$3&gt;(A11taxstdlife+$E613),(('PTRM input'!$H$153+'PTRM input'!$H$119)*$H$7)-SUM($H613:S613),(('PTRM input'!$H$153+'PTRM input'!$H$119)*$H$7)/A11taxstdlife))</f>
        <v>n/a</v>
      </c>
      <c r="U613" s="592" t="str">
        <f>IF(A11taxstdlife="n/a","n/a",IF(U$3&gt;(A11taxstdlife+$E613),(('PTRM input'!$H$153+'PTRM input'!$H$119)*$H$7)-SUM($H613:T613),(('PTRM input'!$H$153+'PTRM input'!$H$119)*$H$7)/A11taxstdlife))</f>
        <v>n/a</v>
      </c>
      <c r="V613" s="592" t="str">
        <f>IF(A11taxstdlife="n/a","n/a",IF(V$3&gt;(A11taxstdlife+$E613),(('PTRM input'!$H$153+'PTRM input'!$H$119)*$H$7)-SUM($H613:U613),(('PTRM input'!$H$153+'PTRM input'!$H$119)*$H$7)/A11taxstdlife))</f>
        <v>n/a</v>
      </c>
      <c r="W613" s="592" t="str">
        <f>IF(A11taxstdlife="n/a","n/a",IF(W$3&gt;(A11taxstdlife+$E613),(('PTRM input'!$H$153+'PTRM input'!$H$119)*$H$7)-SUM($H613:V613),(('PTRM input'!$H$153+'PTRM input'!$H$119)*$H$7)/A11taxstdlife))</f>
        <v>n/a</v>
      </c>
      <c r="X613" s="592" t="str">
        <f>IF(A11taxstdlife="n/a","n/a",IF(X$3&gt;(A11taxstdlife+$E613),(('PTRM input'!$H$153+'PTRM input'!$H$119)*$H$7)-SUM($H613:W613),(('PTRM input'!$H$153+'PTRM input'!$H$119)*$H$7)/A11taxstdlife))</f>
        <v>n/a</v>
      </c>
      <c r="Y613" s="592" t="str">
        <f>IF(A11taxstdlife="n/a","n/a",IF(Y$3&gt;(A11taxstdlife+$E613),(('PTRM input'!$H$153+'PTRM input'!$H$119)*$H$7)-SUM($H613:X613),(('PTRM input'!$H$153+'PTRM input'!$H$119)*$H$7)/A11taxstdlife))</f>
        <v>n/a</v>
      </c>
      <c r="Z613" s="592" t="str">
        <f>IF(A11taxstdlife="n/a","n/a",IF(Z$3&gt;(A11taxstdlife+$E613),(('PTRM input'!$H$153+'PTRM input'!$H$119)*$H$7)-SUM($H613:Y613),(('PTRM input'!$H$153+'PTRM input'!$H$119)*$H$7)/A11taxstdlife))</f>
        <v>n/a</v>
      </c>
      <c r="AA613" s="592" t="str">
        <f>IF(A11taxstdlife="n/a","n/a",IF(AA$3&gt;(A11taxstdlife+$E613),(('PTRM input'!$H$153+'PTRM input'!$H$119)*$H$7)-SUM($H613:Z613),(('PTRM input'!$H$153+'PTRM input'!$H$119)*$H$7)/A11taxstdlife))</f>
        <v>n/a</v>
      </c>
      <c r="AB613" s="592" t="str">
        <f>IF(A11taxstdlife="n/a","n/a",IF(AB$3&gt;(A11taxstdlife+$E613),(('PTRM input'!$H$153+'PTRM input'!$H$119)*$H$7)-SUM($H613:AA613),(('PTRM input'!$H$153+'PTRM input'!$H$119)*$H$7)/A11taxstdlife))</f>
        <v>n/a</v>
      </c>
      <c r="AC613" s="592" t="str">
        <f>IF(A11taxstdlife="n/a","n/a",IF(AC$3&gt;(A11taxstdlife+$E613),(('PTRM input'!$H$153+'PTRM input'!$H$119)*$H$7)-SUM($H613:AB613),(('PTRM input'!$H$153+'PTRM input'!$H$119)*$H$7)/A11taxstdlife))</f>
        <v>n/a</v>
      </c>
      <c r="AD613" s="592" t="str">
        <f>IF(A11taxstdlife="n/a","n/a",IF(AD$3&gt;(A11taxstdlife+$E613),(('PTRM input'!$H$153+'PTRM input'!$H$119)*$H$7)-SUM($H613:AC613),(('PTRM input'!$H$153+'PTRM input'!$H$119)*$H$7)/A11taxstdlife))</f>
        <v>n/a</v>
      </c>
      <c r="AE613" s="592" t="str">
        <f>IF(A11taxstdlife="n/a","n/a",IF(AE$3&gt;(A11taxstdlife+$E613),(('PTRM input'!$H$153+'PTRM input'!$H$119)*$H$7)-SUM($H613:AD613),(('PTRM input'!$H$153+'PTRM input'!$H$119)*$H$7)/A11taxstdlife))</f>
        <v>n/a</v>
      </c>
      <c r="AF613" s="592" t="str">
        <f>IF(A11taxstdlife="n/a","n/a",IF(AF$3&gt;(A11taxstdlife+$E613),(('PTRM input'!$H$153+'PTRM input'!$H$119)*$H$7)-SUM($H613:AE613),(('PTRM input'!$H$153+'PTRM input'!$H$119)*$H$7)/A11taxstdlife))</f>
        <v>n/a</v>
      </c>
      <c r="AG613" s="592" t="str">
        <f>IF(A11taxstdlife="n/a","n/a",IF(AG$3&gt;(A11taxstdlife+$E613),(('PTRM input'!$H$153+'PTRM input'!$H$119)*$H$7)-SUM($H613:AF613),(('PTRM input'!$H$153+'PTRM input'!$H$119)*$H$7)/A11taxstdlife))</f>
        <v>n/a</v>
      </c>
      <c r="AH613" s="592" t="str">
        <f>IF(A11taxstdlife="n/a","n/a",IF(AH$3&gt;(A11taxstdlife+$E613),(('PTRM input'!$H$153+'PTRM input'!$H$119)*$H$7)-SUM($H613:AG613),(('PTRM input'!$H$153+'PTRM input'!$H$119)*$H$7)/A11taxstdlife))</f>
        <v>n/a</v>
      </c>
      <c r="AI613" s="592" t="str">
        <f>IF(A11taxstdlife="n/a","n/a",IF(AI$3&gt;(A11taxstdlife+$E613),(('PTRM input'!$H$153+'PTRM input'!$H$119)*$H$7)-SUM($H613:AH613),(('PTRM input'!$H$153+'PTRM input'!$H$119)*$H$7)/A11taxstdlife))</f>
        <v>n/a</v>
      </c>
      <c r="AJ613" s="592" t="str">
        <f>IF(A11taxstdlife="n/a","n/a",IF(AJ$3&gt;(A11taxstdlife+$E613),(('PTRM input'!$H$153+'PTRM input'!$H$119)*$H$7)-SUM($H613:AI613),(('PTRM input'!$H$153+'PTRM input'!$H$119)*$H$7)/A11taxstdlife))</f>
        <v>n/a</v>
      </c>
      <c r="AK613" s="592" t="str">
        <f>IF(A11taxstdlife="n/a","n/a",IF(AK$3&gt;(A11taxstdlife+$E613),(('PTRM input'!$H$153+'PTRM input'!$H$119)*$H$7)-SUM($H613:AJ613),(('PTRM input'!$H$153+'PTRM input'!$H$119)*$H$7)/A11taxstdlife))</f>
        <v>n/a</v>
      </c>
      <c r="AL613" s="592" t="str">
        <f>IF(A11taxstdlife="n/a","n/a",IF(AL$3&gt;(A11taxstdlife+$E613),(('PTRM input'!$H$153+'PTRM input'!$H$119)*$H$7)-SUM($H613:AK613),(('PTRM input'!$H$153+'PTRM input'!$H$119)*$H$7)/A11taxstdlife))</f>
        <v>n/a</v>
      </c>
      <c r="AM613" s="592" t="str">
        <f>IF(A11taxstdlife="n/a","n/a",IF(AM$3&gt;(A11taxstdlife+$E613),(('PTRM input'!$H$153+'PTRM input'!$H$119)*$H$7)-SUM($H613:AL613),(('PTRM input'!$H$153+'PTRM input'!$H$119)*$H$7)/A11taxstdlife))</f>
        <v>n/a</v>
      </c>
      <c r="AN613" s="592" t="str">
        <f>IF(A11taxstdlife="n/a","n/a",IF(AN$3&gt;(A11taxstdlife+$E613),(('PTRM input'!$H$153+'PTRM input'!$H$119)*$H$7)-SUM($H613:AM613),(('PTRM input'!$H$153+'PTRM input'!$H$119)*$H$7)/A11taxstdlife))</f>
        <v>n/a</v>
      </c>
      <c r="AO613" s="592" t="str">
        <f>IF(A11taxstdlife="n/a","n/a",IF(AO$3&gt;(A11taxstdlife+$E613),(('PTRM input'!$H$153+'PTRM input'!$H$119)*$H$7)-SUM($H613:AN613),(('PTRM input'!$H$153+'PTRM input'!$H$119)*$H$7)/A11taxstdlife))</f>
        <v>n/a</v>
      </c>
      <c r="AP613" s="592" t="str">
        <f>IF(A11taxstdlife="n/a","n/a",IF(AP$3&gt;(A11taxstdlife+$E613),(('PTRM input'!$H$153+'PTRM input'!$H$119)*$H$7)-SUM($H613:AO613),(('PTRM input'!$H$153+'PTRM input'!$H$119)*$H$7)/A11taxstdlife))</f>
        <v>n/a</v>
      </c>
      <c r="AQ613" s="592" t="str">
        <f>IF(A11taxstdlife="n/a","n/a",IF(AQ$3&gt;(A11taxstdlife+$E613),(('PTRM input'!$H$153+'PTRM input'!$H$119)*$H$7)-SUM($H613:AP613),(('PTRM input'!$H$153+'PTRM input'!$H$119)*$H$7)/A11taxstdlife))</f>
        <v>n/a</v>
      </c>
      <c r="AR613" s="592" t="str">
        <f>IF(A11taxstdlife="n/a","n/a",IF(AR$3&gt;(A11taxstdlife+$E613),(('PTRM input'!$H$153+'PTRM input'!$H$119)*$H$7)-SUM($H613:AQ613),(('PTRM input'!$H$153+'PTRM input'!$H$119)*$H$7)/A11taxstdlife))</f>
        <v>n/a</v>
      </c>
      <c r="AS613" s="592" t="str">
        <f>IF(A11taxstdlife="n/a","n/a",IF(AS$3&gt;(A11taxstdlife+$E613),(('PTRM input'!$H$153+'PTRM input'!$H$119)*$H$7)-SUM($H613:AR613),(('PTRM input'!$H$153+'PTRM input'!$H$119)*$H$7)/A11taxstdlife))</f>
        <v>n/a</v>
      </c>
      <c r="AT613" s="592" t="str">
        <f>IF(A11taxstdlife="n/a","n/a",IF(AT$3&gt;(A11taxstdlife+$E613),(('PTRM input'!$H$153+'PTRM input'!$H$119)*$H$7)-SUM($H613:AS613),(('PTRM input'!$H$153+'PTRM input'!$H$119)*$H$7)/A11taxstdlife))</f>
        <v>n/a</v>
      </c>
      <c r="AU613" s="592" t="str">
        <f>IF(A11taxstdlife="n/a","n/a",IF(AU$3&gt;(A11taxstdlife+$E613),(('PTRM input'!$H$153+'PTRM input'!$H$119)*$H$7)-SUM($H613:AT613),(('PTRM input'!$H$153+'PTRM input'!$H$119)*$H$7)/A11taxstdlife))</f>
        <v>n/a</v>
      </c>
      <c r="AV613" s="592" t="str">
        <f>IF(A11taxstdlife="n/a","n/a",IF(AV$3&gt;(A11taxstdlife+$E613),(('PTRM input'!$H$153+'PTRM input'!$H$119)*$H$7)-SUM($H613:AU613),(('PTRM input'!$H$153+'PTRM input'!$H$119)*$H$7)/A11taxstdlife))</f>
        <v>n/a</v>
      </c>
      <c r="AW613" s="592" t="str">
        <f>IF(A11taxstdlife="n/a","n/a",IF(AW$3&gt;(A11taxstdlife+$E613),(('PTRM input'!$H$153+'PTRM input'!$H$119)*$H$7)-SUM($H613:AV613),(('PTRM input'!$H$153+'PTRM input'!$H$119)*$H$7)/A11taxstdlife))</f>
        <v>n/a</v>
      </c>
      <c r="AX613" s="592" t="str">
        <f>IF(A11taxstdlife="n/a","n/a",IF(AX$3&gt;(A11taxstdlife+$E613),(('PTRM input'!$H$153+'PTRM input'!$H$119)*$H$7)-SUM($H613:AW613),(('PTRM input'!$H$153+'PTRM input'!$H$119)*$H$7)/A11taxstdlife))</f>
        <v>n/a</v>
      </c>
      <c r="AY613" s="592" t="str">
        <f>IF(A11taxstdlife="n/a","n/a",IF(AY$3&gt;(A11taxstdlife+$E613),(('PTRM input'!$H$153+'PTRM input'!$H$119)*$H$7)-SUM($H613:AX613),(('PTRM input'!$H$153+'PTRM input'!$H$119)*$H$7)/A11taxstdlife))</f>
        <v>n/a</v>
      </c>
      <c r="AZ613" s="592" t="str">
        <f>IF(A11taxstdlife="n/a","n/a",IF(AZ$3&gt;(A11taxstdlife+$E613),(('PTRM input'!$H$153+'PTRM input'!$H$119)*$H$7)-SUM($H613:AY613),(('PTRM input'!$H$153+'PTRM input'!$H$119)*$H$7)/A11taxstdlife))</f>
        <v>n/a</v>
      </c>
      <c r="BA613" s="592" t="str">
        <f>IF(A11taxstdlife="n/a","n/a",IF(BA$3&gt;(A11taxstdlife+$E613),(('PTRM input'!$H$153+'PTRM input'!$H$119)*$H$7)-SUM($H613:AZ613),(('PTRM input'!$H$153+'PTRM input'!$H$119)*$H$7)/A11taxstdlife))</f>
        <v>n/a</v>
      </c>
      <c r="BB613" s="592" t="str">
        <f>IF(A11taxstdlife="n/a","n/a",IF(BB$3&gt;(A11taxstdlife+$E613),(('PTRM input'!$H$153+'PTRM input'!$H$119)*$H$7)-SUM($H613:BA613),(('PTRM input'!$H$153+'PTRM input'!$H$119)*$H$7)/A11taxstdlife))</f>
        <v>n/a</v>
      </c>
      <c r="BC613" s="592" t="str">
        <f>IF(A11taxstdlife="n/a","n/a",IF(BC$3&gt;(A11taxstdlife+$E613),(('PTRM input'!$H$153+'PTRM input'!$H$119)*$H$7)-SUM($H613:BB613),(('PTRM input'!$H$153+'PTRM input'!$H$119)*$H$7)/A11taxstdlife))</f>
        <v>n/a</v>
      </c>
      <c r="BD613" s="592" t="str">
        <f>IF(A11taxstdlife="n/a","n/a",IF(BD$3&gt;(A11taxstdlife+$E613),(('PTRM input'!$H$153+'PTRM input'!$H$119)*$H$7)-SUM($H613:BC613),(('PTRM input'!$H$153+'PTRM input'!$H$119)*$H$7)/A11taxstdlife))</f>
        <v>n/a</v>
      </c>
      <c r="BE613" s="592" t="str">
        <f>IF(A11taxstdlife="n/a","n/a",IF(BE$3&gt;(A11taxstdlife+$E613),(('PTRM input'!$H$153+'PTRM input'!$H$119)*$H$7)-SUM($H613:BD613),(('PTRM input'!$H$153+'PTRM input'!$H$119)*$H$7)/A11taxstdlife))</f>
        <v>n/a</v>
      </c>
      <c r="BF613" s="592" t="str">
        <f>IF(A11taxstdlife="n/a","n/a",IF(BF$3&gt;(A11taxstdlife+$E613),(('PTRM input'!$H$153+'PTRM input'!$H$119)*$H$7)-SUM($H613:BE613),(('PTRM input'!$H$153+'PTRM input'!$H$119)*$H$7)/A11taxstdlife))</f>
        <v>n/a</v>
      </c>
      <c r="BG613" s="592" t="str">
        <f>IF(A11taxstdlife="n/a","n/a",IF(BG$3&gt;(A11taxstdlife+$E613),(('PTRM input'!$H$153+'PTRM input'!$H$119)*$H$7)-SUM($H613:BF613),(('PTRM input'!$H$153+'PTRM input'!$H$119)*$H$7)/A11taxstdlife))</f>
        <v>n/a</v>
      </c>
      <c r="BH613" s="592" t="str">
        <f>IF(A11taxstdlife="n/a","n/a",IF(BH$3&gt;(A11taxstdlife+$E613),(('PTRM input'!$H$153+'PTRM input'!$H$119)*$H$7)-SUM($H613:BG613),(('PTRM input'!$H$153+'PTRM input'!$H$119)*$H$7)/A11taxstdlife))</f>
        <v>n/a</v>
      </c>
      <c r="BI613" s="592" t="str">
        <f>IF(A11taxstdlife="n/a","n/a",IF(BI$3&gt;(A11taxstdlife+$E613),(('PTRM input'!$H$153+'PTRM input'!$H$119)*$H$7)-SUM($H613:BH613),(('PTRM input'!$H$153+'PTRM input'!$H$119)*$H$7)/A11taxstdlife))</f>
        <v>n/a</v>
      </c>
      <c r="BJ613" s="237"/>
      <c r="BK613" s="237"/>
      <c r="BL613" s="237"/>
      <c r="BM613" s="237"/>
    </row>
    <row r="614" spans="1:65" s="4" customFormat="1" ht="12.75" customHeight="1" outlineLevel="2">
      <c r="A614" s="237"/>
      <c r="B614" s="237"/>
      <c r="C614" s="597"/>
      <c r="D614" s="930"/>
      <c r="E614" s="167">
        <v>3</v>
      </c>
      <c r="F614" s="34"/>
      <c r="G614" s="184"/>
      <c r="H614" s="186"/>
      <c r="I614" s="185"/>
      <c r="J614" s="105" t="str">
        <f>IF(A11taxstdlife="n/a","n/a",IF(J$3&gt;(A11taxstdlife+$E614),(('PTRM input'!$I$153+'PTRM input'!$I$119)*$I$7)-SUM($I614:I614),(('PTRM input'!$I$153+'PTRM input'!$I$119)*$I$7)/A11taxstdlife))</f>
        <v>n/a</v>
      </c>
      <c r="K614" s="105" t="str">
        <f>IF(A11taxstdlife="n/a","n/a",IF(K$3&gt;(A11taxstdlife+$E614),(('PTRM input'!$I$153+'PTRM input'!$I$119)*$I$7)-SUM($I614:J614),(('PTRM input'!$I$153+'PTRM input'!$I$119)*$I$7)/A11taxstdlife))</f>
        <v>n/a</v>
      </c>
      <c r="L614" s="105" t="str">
        <f>IF(A11taxstdlife="n/a","n/a",IF(L$3&gt;(A11taxstdlife+$E614),(('PTRM input'!$I$153+'PTRM input'!$I$119)*$I$7)-SUM($I614:K614),(('PTRM input'!$I$153+'PTRM input'!$I$119)*$I$7)/A11taxstdlife))</f>
        <v>n/a</v>
      </c>
      <c r="M614" s="105" t="str">
        <f>IF(A11taxstdlife="n/a","n/a",IF(M$3&gt;(A11taxstdlife+$E614),(('PTRM input'!$I$153+'PTRM input'!$I$119)*$I$7)-SUM($I614:L614),(('PTRM input'!$I$153+'PTRM input'!$I$119)*$I$7)/A11taxstdlife))</f>
        <v>n/a</v>
      </c>
      <c r="N614" s="105" t="str">
        <f>IF(A11taxstdlife="n/a","n/a",IF(N$3&gt;(A11taxstdlife+$E614),(('PTRM input'!$I$153+'PTRM input'!$I$119)*$I$7)-SUM($I614:M614),(('PTRM input'!$I$153+'PTRM input'!$I$119)*$I$7)/A11taxstdlife))</f>
        <v>n/a</v>
      </c>
      <c r="O614" s="105" t="str">
        <f>IF(A11taxstdlife="n/a","n/a",IF(O$3&gt;(A11taxstdlife+$E614),(('PTRM input'!$I$153+'PTRM input'!$I$119)*$I$7)-SUM($I614:N614),(('PTRM input'!$I$153+'PTRM input'!$I$119)*$I$7)/A11taxstdlife))</f>
        <v>n/a</v>
      </c>
      <c r="P614" s="105" t="str">
        <f>IF(A11taxstdlife="n/a","n/a",IF(P$3&gt;(A11taxstdlife+$E614),(('PTRM input'!$I$153+'PTRM input'!$I$119)*$I$7)-SUM($I614:O614),(('PTRM input'!$I$153+'PTRM input'!$I$119)*$I$7)/A11taxstdlife))</f>
        <v>n/a</v>
      </c>
      <c r="Q614" s="592" t="str">
        <f>IF(A11taxstdlife="n/a","n/a",IF(Q$3&gt;(A11taxstdlife+$E614),(('PTRM input'!$I$153+'PTRM input'!$I$119)*$I$7)-SUM($I614:P614),(('PTRM input'!$I$153+'PTRM input'!$I$119)*$I$7)/A11taxstdlife))</f>
        <v>n/a</v>
      </c>
      <c r="R614" s="592" t="str">
        <f>IF(A11taxstdlife="n/a","n/a",IF(R$3&gt;(A11taxstdlife+$E614),(('PTRM input'!$I$153+'PTRM input'!$I$119)*$I$7)-SUM($I614:Q614),(('PTRM input'!$I$153+'PTRM input'!$I$119)*$I$7)/A11taxstdlife))</f>
        <v>n/a</v>
      </c>
      <c r="S614" s="592" t="str">
        <f>IF(A11taxstdlife="n/a","n/a",IF(S$3&gt;(A11taxstdlife+$E614),(('PTRM input'!$I$153+'PTRM input'!$I$119)*$I$7)-SUM($I614:R614),(('PTRM input'!$I$153+'PTRM input'!$I$119)*$I$7)/A11taxstdlife))</f>
        <v>n/a</v>
      </c>
      <c r="T614" s="592" t="str">
        <f>IF(A11taxstdlife="n/a","n/a",IF(T$3&gt;(A11taxstdlife+$E614),(('PTRM input'!$I$153+'PTRM input'!$I$119)*$I$7)-SUM($I614:S614),(('PTRM input'!$I$153+'PTRM input'!$I$119)*$I$7)/A11taxstdlife))</f>
        <v>n/a</v>
      </c>
      <c r="U614" s="592" t="str">
        <f>IF(A11taxstdlife="n/a","n/a",IF(U$3&gt;(A11taxstdlife+$E614),(('PTRM input'!$I$153+'PTRM input'!$I$119)*$I$7)-SUM($I614:T614),(('PTRM input'!$I$153+'PTRM input'!$I$119)*$I$7)/A11taxstdlife))</f>
        <v>n/a</v>
      </c>
      <c r="V614" s="592" t="str">
        <f>IF(A11taxstdlife="n/a","n/a",IF(V$3&gt;(A11taxstdlife+$E614),(('PTRM input'!$I$153+'PTRM input'!$I$119)*$I$7)-SUM($I614:U614),(('PTRM input'!$I$153+'PTRM input'!$I$119)*$I$7)/A11taxstdlife))</f>
        <v>n/a</v>
      </c>
      <c r="W614" s="592" t="str">
        <f>IF(A11taxstdlife="n/a","n/a",IF(W$3&gt;(A11taxstdlife+$E614),(('PTRM input'!$I$153+'PTRM input'!$I$119)*$I$7)-SUM($I614:V614),(('PTRM input'!$I$153+'PTRM input'!$I$119)*$I$7)/A11taxstdlife))</f>
        <v>n/a</v>
      </c>
      <c r="X614" s="592" t="str">
        <f>IF(A11taxstdlife="n/a","n/a",IF(X$3&gt;(A11taxstdlife+$E614),(('PTRM input'!$I$153+'PTRM input'!$I$119)*$I$7)-SUM($I614:W614),(('PTRM input'!$I$153+'PTRM input'!$I$119)*$I$7)/A11taxstdlife))</f>
        <v>n/a</v>
      </c>
      <c r="Y614" s="592" t="str">
        <f>IF(A11taxstdlife="n/a","n/a",IF(Y$3&gt;(A11taxstdlife+$E614),(('PTRM input'!$I$153+'PTRM input'!$I$119)*$I$7)-SUM($I614:X614),(('PTRM input'!$I$153+'PTRM input'!$I$119)*$I$7)/A11taxstdlife))</f>
        <v>n/a</v>
      </c>
      <c r="Z614" s="592" t="str">
        <f>IF(A11taxstdlife="n/a","n/a",IF(Z$3&gt;(A11taxstdlife+$E614),(('PTRM input'!$I$153+'PTRM input'!$I$119)*$I$7)-SUM($I614:Y614),(('PTRM input'!$I$153+'PTRM input'!$I$119)*$I$7)/A11taxstdlife))</f>
        <v>n/a</v>
      </c>
      <c r="AA614" s="592" t="str">
        <f>IF(A11taxstdlife="n/a","n/a",IF(AA$3&gt;(A11taxstdlife+$E614),(('PTRM input'!$I$153+'PTRM input'!$I$119)*$I$7)-SUM($I614:Z614),(('PTRM input'!$I$153+'PTRM input'!$I$119)*$I$7)/A11taxstdlife))</f>
        <v>n/a</v>
      </c>
      <c r="AB614" s="592" t="str">
        <f>IF(A11taxstdlife="n/a","n/a",IF(AB$3&gt;(A11taxstdlife+$E614),(('PTRM input'!$I$153+'PTRM input'!$I$119)*$I$7)-SUM($I614:AA614),(('PTRM input'!$I$153+'PTRM input'!$I$119)*$I$7)/A11taxstdlife))</f>
        <v>n/a</v>
      </c>
      <c r="AC614" s="592" t="str">
        <f>IF(A11taxstdlife="n/a","n/a",IF(AC$3&gt;(A11taxstdlife+$E614),(('PTRM input'!$I$153+'PTRM input'!$I$119)*$I$7)-SUM($I614:AB614),(('PTRM input'!$I$153+'PTRM input'!$I$119)*$I$7)/A11taxstdlife))</f>
        <v>n/a</v>
      </c>
      <c r="AD614" s="592" t="str">
        <f>IF(A11taxstdlife="n/a","n/a",IF(AD$3&gt;(A11taxstdlife+$E614),(('PTRM input'!$I$153+'PTRM input'!$I$119)*$I$7)-SUM($I614:AC614),(('PTRM input'!$I$153+'PTRM input'!$I$119)*$I$7)/A11taxstdlife))</f>
        <v>n/a</v>
      </c>
      <c r="AE614" s="592" t="str">
        <f>IF(A11taxstdlife="n/a","n/a",IF(AE$3&gt;(A11taxstdlife+$E614),(('PTRM input'!$I$153+'PTRM input'!$I$119)*$I$7)-SUM($I614:AD614),(('PTRM input'!$I$153+'PTRM input'!$I$119)*$I$7)/A11taxstdlife))</f>
        <v>n/a</v>
      </c>
      <c r="AF614" s="592" t="str">
        <f>IF(A11taxstdlife="n/a","n/a",IF(AF$3&gt;(A11taxstdlife+$E614),(('PTRM input'!$I$153+'PTRM input'!$I$119)*$I$7)-SUM($I614:AE614),(('PTRM input'!$I$153+'PTRM input'!$I$119)*$I$7)/A11taxstdlife))</f>
        <v>n/a</v>
      </c>
      <c r="AG614" s="592" t="str">
        <f>IF(A11taxstdlife="n/a","n/a",IF(AG$3&gt;(A11taxstdlife+$E614),(('PTRM input'!$I$153+'PTRM input'!$I$119)*$I$7)-SUM($I614:AF614),(('PTRM input'!$I$153+'PTRM input'!$I$119)*$I$7)/A11taxstdlife))</f>
        <v>n/a</v>
      </c>
      <c r="AH614" s="592" t="str">
        <f>IF(A11taxstdlife="n/a","n/a",IF(AH$3&gt;(A11taxstdlife+$E614),(('PTRM input'!$I$153+'PTRM input'!$I$119)*$I$7)-SUM($I614:AG614),(('PTRM input'!$I$153+'PTRM input'!$I$119)*$I$7)/A11taxstdlife))</f>
        <v>n/a</v>
      </c>
      <c r="AI614" s="592" t="str">
        <f>IF(A11taxstdlife="n/a","n/a",IF(AI$3&gt;(A11taxstdlife+$E614),(('PTRM input'!$I$153+'PTRM input'!$I$119)*$I$7)-SUM($I614:AH614),(('PTRM input'!$I$153+'PTRM input'!$I$119)*$I$7)/A11taxstdlife))</f>
        <v>n/a</v>
      </c>
      <c r="AJ614" s="592" t="str">
        <f>IF(A11taxstdlife="n/a","n/a",IF(AJ$3&gt;(A11taxstdlife+$E614),(('PTRM input'!$I$153+'PTRM input'!$I$119)*$I$7)-SUM($I614:AI614),(('PTRM input'!$I$153+'PTRM input'!$I$119)*$I$7)/A11taxstdlife))</f>
        <v>n/a</v>
      </c>
      <c r="AK614" s="592" t="str">
        <f>IF(A11taxstdlife="n/a","n/a",IF(AK$3&gt;(A11taxstdlife+$E614),(('PTRM input'!$I$153+'PTRM input'!$I$119)*$I$7)-SUM($I614:AJ614),(('PTRM input'!$I$153+'PTRM input'!$I$119)*$I$7)/A11taxstdlife))</f>
        <v>n/a</v>
      </c>
      <c r="AL614" s="592" t="str">
        <f>IF(A11taxstdlife="n/a","n/a",IF(AL$3&gt;(A11taxstdlife+$E614),(('PTRM input'!$I$153+'PTRM input'!$I$119)*$I$7)-SUM($I614:AK614),(('PTRM input'!$I$153+'PTRM input'!$I$119)*$I$7)/A11taxstdlife))</f>
        <v>n/a</v>
      </c>
      <c r="AM614" s="592" t="str">
        <f>IF(A11taxstdlife="n/a","n/a",IF(AM$3&gt;(A11taxstdlife+$E614),(('PTRM input'!$I$153+'PTRM input'!$I$119)*$I$7)-SUM($I614:AL614),(('PTRM input'!$I$153+'PTRM input'!$I$119)*$I$7)/A11taxstdlife))</f>
        <v>n/a</v>
      </c>
      <c r="AN614" s="592" t="str">
        <f>IF(A11taxstdlife="n/a","n/a",IF(AN$3&gt;(A11taxstdlife+$E614),(('PTRM input'!$I$153+'PTRM input'!$I$119)*$I$7)-SUM($I614:AM614),(('PTRM input'!$I$153+'PTRM input'!$I$119)*$I$7)/A11taxstdlife))</f>
        <v>n/a</v>
      </c>
      <c r="AO614" s="592" t="str">
        <f>IF(A11taxstdlife="n/a","n/a",IF(AO$3&gt;(A11taxstdlife+$E614),(('PTRM input'!$I$153+'PTRM input'!$I$119)*$I$7)-SUM($I614:AN614),(('PTRM input'!$I$153+'PTRM input'!$I$119)*$I$7)/A11taxstdlife))</f>
        <v>n/a</v>
      </c>
      <c r="AP614" s="592" t="str">
        <f>IF(A11taxstdlife="n/a","n/a",IF(AP$3&gt;(A11taxstdlife+$E614),(('PTRM input'!$I$153+'PTRM input'!$I$119)*$I$7)-SUM($I614:AO614),(('PTRM input'!$I$153+'PTRM input'!$I$119)*$I$7)/A11taxstdlife))</f>
        <v>n/a</v>
      </c>
      <c r="AQ614" s="592" t="str">
        <f>IF(A11taxstdlife="n/a","n/a",IF(AQ$3&gt;(A11taxstdlife+$E614),(('PTRM input'!$I$153+'PTRM input'!$I$119)*$I$7)-SUM($I614:AP614),(('PTRM input'!$I$153+'PTRM input'!$I$119)*$I$7)/A11taxstdlife))</f>
        <v>n/a</v>
      </c>
      <c r="AR614" s="592" t="str">
        <f>IF(A11taxstdlife="n/a","n/a",IF(AR$3&gt;(A11taxstdlife+$E614),(('PTRM input'!$I$153+'PTRM input'!$I$119)*$I$7)-SUM($I614:AQ614),(('PTRM input'!$I$153+'PTRM input'!$I$119)*$I$7)/A11taxstdlife))</f>
        <v>n/a</v>
      </c>
      <c r="AS614" s="592" t="str">
        <f>IF(A11taxstdlife="n/a","n/a",IF(AS$3&gt;(A11taxstdlife+$E614),(('PTRM input'!$I$153+'PTRM input'!$I$119)*$I$7)-SUM($I614:AR614),(('PTRM input'!$I$153+'PTRM input'!$I$119)*$I$7)/A11taxstdlife))</f>
        <v>n/a</v>
      </c>
      <c r="AT614" s="592" t="str">
        <f>IF(A11taxstdlife="n/a","n/a",IF(AT$3&gt;(A11taxstdlife+$E614),(('PTRM input'!$I$153+'PTRM input'!$I$119)*$I$7)-SUM($I614:AS614),(('PTRM input'!$I$153+'PTRM input'!$I$119)*$I$7)/A11taxstdlife))</f>
        <v>n/a</v>
      </c>
      <c r="AU614" s="592" t="str">
        <f>IF(A11taxstdlife="n/a","n/a",IF(AU$3&gt;(A11taxstdlife+$E614),(('PTRM input'!$I$153+'PTRM input'!$I$119)*$I$7)-SUM($I614:AT614),(('PTRM input'!$I$153+'PTRM input'!$I$119)*$I$7)/A11taxstdlife))</f>
        <v>n/a</v>
      </c>
      <c r="AV614" s="592" t="str">
        <f>IF(A11taxstdlife="n/a","n/a",IF(AV$3&gt;(A11taxstdlife+$E614),(('PTRM input'!$I$153+'PTRM input'!$I$119)*$I$7)-SUM($I614:AU614),(('PTRM input'!$I$153+'PTRM input'!$I$119)*$I$7)/A11taxstdlife))</f>
        <v>n/a</v>
      </c>
      <c r="AW614" s="592" t="str">
        <f>IF(A11taxstdlife="n/a","n/a",IF(AW$3&gt;(A11taxstdlife+$E614),(('PTRM input'!$I$153+'PTRM input'!$I$119)*$I$7)-SUM($I614:AV614),(('PTRM input'!$I$153+'PTRM input'!$I$119)*$I$7)/A11taxstdlife))</f>
        <v>n/a</v>
      </c>
      <c r="AX614" s="592" t="str">
        <f>IF(A11taxstdlife="n/a","n/a",IF(AX$3&gt;(A11taxstdlife+$E614),(('PTRM input'!$I$153+'PTRM input'!$I$119)*$I$7)-SUM($I614:AW614),(('PTRM input'!$I$153+'PTRM input'!$I$119)*$I$7)/A11taxstdlife))</f>
        <v>n/a</v>
      </c>
      <c r="AY614" s="592" t="str">
        <f>IF(A11taxstdlife="n/a","n/a",IF(AY$3&gt;(A11taxstdlife+$E614),(('PTRM input'!$I$153+'PTRM input'!$I$119)*$I$7)-SUM($I614:AX614),(('PTRM input'!$I$153+'PTRM input'!$I$119)*$I$7)/A11taxstdlife))</f>
        <v>n/a</v>
      </c>
      <c r="AZ614" s="592" t="str">
        <f>IF(A11taxstdlife="n/a","n/a",IF(AZ$3&gt;(A11taxstdlife+$E614),(('PTRM input'!$I$153+'PTRM input'!$I$119)*$I$7)-SUM($I614:AY614),(('PTRM input'!$I$153+'PTRM input'!$I$119)*$I$7)/A11taxstdlife))</f>
        <v>n/a</v>
      </c>
      <c r="BA614" s="592" t="str">
        <f>IF(A11taxstdlife="n/a","n/a",IF(BA$3&gt;(A11taxstdlife+$E614),(('PTRM input'!$I$153+'PTRM input'!$I$119)*$I$7)-SUM($I614:AZ614),(('PTRM input'!$I$153+'PTRM input'!$I$119)*$I$7)/A11taxstdlife))</f>
        <v>n/a</v>
      </c>
      <c r="BB614" s="592" t="str">
        <f>IF(A11taxstdlife="n/a","n/a",IF(BB$3&gt;(A11taxstdlife+$E614),(('PTRM input'!$I$153+'PTRM input'!$I$119)*$I$7)-SUM($I614:BA614),(('PTRM input'!$I$153+'PTRM input'!$I$119)*$I$7)/A11taxstdlife))</f>
        <v>n/a</v>
      </c>
      <c r="BC614" s="592" t="str">
        <f>IF(A11taxstdlife="n/a","n/a",IF(BC$3&gt;(A11taxstdlife+$E614),(('PTRM input'!$I$153+'PTRM input'!$I$119)*$I$7)-SUM($I614:BB614),(('PTRM input'!$I$153+'PTRM input'!$I$119)*$I$7)/A11taxstdlife))</f>
        <v>n/a</v>
      </c>
      <c r="BD614" s="592" t="str">
        <f>IF(A11taxstdlife="n/a","n/a",IF(BD$3&gt;(A11taxstdlife+$E614),(('PTRM input'!$I$153+'PTRM input'!$I$119)*$I$7)-SUM($I614:BC614),(('PTRM input'!$I$153+'PTRM input'!$I$119)*$I$7)/A11taxstdlife))</f>
        <v>n/a</v>
      </c>
      <c r="BE614" s="592" t="str">
        <f>IF(A11taxstdlife="n/a","n/a",IF(BE$3&gt;(A11taxstdlife+$E614),(('PTRM input'!$I$153+'PTRM input'!$I$119)*$I$7)-SUM($I614:BD614),(('PTRM input'!$I$153+'PTRM input'!$I$119)*$I$7)/A11taxstdlife))</f>
        <v>n/a</v>
      </c>
      <c r="BF614" s="592" t="str">
        <f>IF(A11taxstdlife="n/a","n/a",IF(BF$3&gt;(A11taxstdlife+$E614),(('PTRM input'!$I$153+'PTRM input'!$I$119)*$I$7)-SUM($I614:BE614),(('PTRM input'!$I$153+'PTRM input'!$I$119)*$I$7)/A11taxstdlife))</f>
        <v>n/a</v>
      </c>
      <c r="BG614" s="592" t="str">
        <f>IF(A11taxstdlife="n/a","n/a",IF(BG$3&gt;(A11taxstdlife+$E614),(('PTRM input'!$I$153+'PTRM input'!$I$119)*$I$7)-SUM($I614:BF614),(('PTRM input'!$I$153+'PTRM input'!$I$119)*$I$7)/A11taxstdlife))</f>
        <v>n/a</v>
      </c>
      <c r="BH614" s="592" t="str">
        <f>IF(A11taxstdlife="n/a","n/a",IF(BH$3&gt;(A11taxstdlife+$E614),(('PTRM input'!$I$153+'PTRM input'!$I$119)*$I$7)-SUM($I614:BG614),(('PTRM input'!$I$153+'PTRM input'!$I$119)*$I$7)/A11taxstdlife))</f>
        <v>n/a</v>
      </c>
      <c r="BI614" s="592" t="str">
        <f>IF(A11taxstdlife="n/a","n/a",IF(BI$3&gt;(A11taxstdlife+$E614),(('PTRM input'!$I$153+'PTRM input'!$I$119)*$I$7)-SUM($I614:BH614),(('PTRM input'!$I$153+'PTRM input'!$I$119)*$I$7)/A11taxstdlife))</f>
        <v>n/a</v>
      </c>
      <c r="BJ614" s="237"/>
      <c r="BK614" s="237"/>
      <c r="BL614" s="237"/>
      <c r="BM614" s="237"/>
    </row>
    <row r="615" spans="1:65" s="4" customFormat="1" ht="12.75" customHeight="1" outlineLevel="2">
      <c r="A615" s="237"/>
      <c r="B615" s="237"/>
      <c r="C615" s="597"/>
      <c r="D615" s="930"/>
      <c r="E615" s="167">
        <v>4</v>
      </c>
      <c r="F615" s="34"/>
      <c r="G615" s="184"/>
      <c r="H615" s="186"/>
      <c r="I615" s="186"/>
      <c r="J615" s="185"/>
      <c r="K615" s="105" t="str">
        <f>IF(A11taxstdlife="n/a","n/a",IF(K$3&gt;(A11taxstdlife+$E615),(('PTRM input'!$J$153+'PTRM input'!$J$119)*$J$7)-SUM($J615:J615),(('PTRM input'!$J$153+'PTRM input'!$J$119)*$J$7)/A11taxstdlife))</f>
        <v>n/a</v>
      </c>
      <c r="L615" s="105" t="str">
        <f>IF(A11taxstdlife="n/a","n/a",IF(L$3&gt;(A11taxstdlife+$E615),(('PTRM input'!$J$153+'PTRM input'!$J$119)*$J$7)-SUM($J615:K615),(('PTRM input'!$J$153+'PTRM input'!$J$119)*$J$7)/A11taxstdlife))</f>
        <v>n/a</v>
      </c>
      <c r="M615" s="105" t="str">
        <f>IF(A11taxstdlife="n/a","n/a",IF(M$3&gt;(A11taxstdlife+$E615),(('PTRM input'!$J$153+'PTRM input'!$J$119)*$J$7)-SUM($J615:L615),(('PTRM input'!$J$153+'PTRM input'!$J$119)*$J$7)/A11taxstdlife))</f>
        <v>n/a</v>
      </c>
      <c r="N615" s="105" t="str">
        <f>IF(A11taxstdlife="n/a","n/a",IF(N$3&gt;(A11taxstdlife+$E615),(('PTRM input'!$J$153+'PTRM input'!$J$119)*$J$7)-SUM($J615:M615),(('PTRM input'!$J$153+'PTRM input'!$J$119)*$J$7)/A11taxstdlife))</f>
        <v>n/a</v>
      </c>
      <c r="O615" s="105" t="str">
        <f>IF(A11taxstdlife="n/a","n/a",IF(O$3&gt;(A11taxstdlife+$E615),(('PTRM input'!$J$153+'PTRM input'!$J$119)*$J$7)-SUM($J615:N615),(('PTRM input'!$J$153+'PTRM input'!$J$119)*$J$7)/A11taxstdlife))</f>
        <v>n/a</v>
      </c>
      <c r="P615" s="105" t="str">
        <f>IF(A11taxstdlife="n/a","n/a",IF(P$3&gt;(A11taxstdlife+$E615),(('PTRM input'!$J$153+'PTRM input'!$J$119)*$J$7)-SUM($J615:O615),(('PTRM input'!$J$153+'PTRM input'!$J$119)*$J$7)/A11taxstdlife))</f>
        <v>n/a</v>
      </c>
      <c r="Q615" s="592" t="str">
        <f>IF(A11taxstdlife="n/a","n/a",IF(Q$3&gt;(A11taxstdlife+$E615),(('PTRM input'!$J$153+'PTRM input'!$J$119)*$J$7)-SUM($J615:P615),(('PTRM input'!$J$153+'PTRM input'!$J$119)*$J$7)/A11taxstdlife))</f>
        <v>n/a</v>
      </c>
      <c r="R615" s="592" t="str">
        <f>IF(A11taxstdlife="n/a","n/a",IF(R$3&gt;(A11taxstdlife+$E615),(('PTRM input'!$J$153+'PTRM input'!$J$119)*$J$7)-SUM($J615:Q615),(('PTRM input'!$J$153+'PTRM input'!$J$119)*$J$7)/A11taxstdlife))</f>
        <v>n/a</v>
      </c>
      <c r="S615" s="592" t="str">
        <f>IF(A11taxstdlife="n/a","n/a",IF(S$3&gt;(A11taxstdlife+$E615),(('PTRM input'!$J$153+'PTRM input'!$J$119)*$J$7)-SUM($J615:R615),(('PTRM input'!$J$153+'PTRM input'!$J$119)*$J$7)/A11taxstdlife))</f>
        <v>n/a</v>
      </c>
      <c r="T615" s="592" t="str">
        <f>IF(A11taxstdlife="n/a","n/a",IF(T$3&gt;(A11taxstdlife+$E615),(('PTRM input'!$J$153+'PTRM input'!$J$119)*$J$7)-SUM($J615:S615),(('PTRM input'!$J$153+'PTRM input'!$J$119)*$J$7)/A11taxstdlife))</f>
        <v>n/a</v>
      </c>
      <c r="U615" s="592" t="str">
        <f>IF(A11taxstdlife="n/a","n/a",IF(U$3&gt;(A11taxstdlife+$E615),(('PTRM input'!$J$153+'PTRM input'!$J$119)*$J$7)-SUM($J615:T615),(('PTRM input'!$J$153+'PTRM input'!$J$119)*$J$7)/A11taxstdlife))</f>
        <v>n/a</v>
      </c>
      <c r="V615" s="592" t="str">
        <f>IF(A11taxstdlife="n/a","n/a",IF(V$3&gt;(A11taxstdlife+$E615),(('PTRM input'!$J$153+'PTRM input'!$J$119)*$J$7)-SUM($J615:U615),(('PTRM input'!$J$153+'PTRM input'!$J$119)*$J$7)/A11taxstdlife))</f>
        <v>n/a</v>
      </c>
      <c r="W615" s="592" t="str">
        <f>IF(A11taxstdlife="n/a","n/a",IF(W$3&gt;(A11taxstdlife+$E615),(('PTRM input'!$J$153+'PTRM input'!$J$119)*$J$7)-SUM($J615:V615),(('PTRM input'!$J$153+'PTRM input'!$J$119)*$J$7)/A11taxstdlife))</f>
        <v>n/a</v>
      </c>
      <c r="X615" s="592" t="str">
        <f>IF(A11taxstdlife="n/a","n/a",IF(X$3&gt;(A11taxstdlife+$E615),(('PTRM input'!$J$153+'PTRM input'!$J$119)*$J$7)-SUM($J615:W615),(('PTRM input'!$J$153+'PTRM input'!$J$119)*$J$7)/A11taxstdlife))</f>
        <v>n/a</v>
      </c>
      <c r="Y615" s="592" t="str">
        <f>IF(A11taxstdlife="n/a","n/a",IF(Y$3&gt;(A11taxstdlife+$E615),(('PTRM input'!$J$153+'PTRM input'!$J$119)*$J$7)-SUM($J615:X615),(('PTRM input'!$J$153+'PTRM input'!$J$119)*$J$7)/A11taxstdlife))</f>
        <v>n/a</v>
      </c>
      <c r="Z615" s="592" t="str">
        <f>IF(A11taxstdlife="n/a","n/a",IF(Z$3&gt;(A11taxstdlife+$E615),(('PTRM input'!$J$153+'PTRM input'!$J$119)*$J$7)-SUM($J615:Y615),(('PTRM input'!$J$153+'PTRM input'!$J$119)*$J$7)/A11taxstdlife))</f>
        <v>n/a</v>
      </c>
      <c r="AA615" s="592" t="str">
        <f>IF(A11taxstdlife="n/a","n/a",IF(AA$3&gt;(A11taxstdlife+$E615),(('PTRM input'!$J$153+'PTRM input'!$J$119)*$J$7)-SUM($J615:Z615),(('PTRM input'!$J$153+'PTRM input'!$J$119)*$J$7)/A11taxstdlife))</f>
        <v>n/a</v>
      </c>
      <c r="AB615" s="592" t="str">
        <f>IF(A11taxstdlife="n/a","n/a",IF(AB$3&gt;(A11taxstdlife+$E615),(('PTRM input'!$J$153+'PTRM input'!$J$119)*$J$7)-SUM($J615:AA615),(('PTRM input'!$J$153+'PTRM input'!$J$119)*$J$7)/A11taxstdlife))</f>
        <v>n/a</v>
      </c>
      <c r="AC615" s="592" t="str">
        <f>IF(A11taxstdlife="n/a","n/a",IF(AC$3&gt;(A11taxstdlife+$E615),(('PTRM input'!$J$153+'PTRM input'!$J$119)*$J$7)-SUM($J615:AB615),(('PTRM input'!$J$153+'PTRM input'!$J$119)*$J$7)/A11taxstdlife))</f>
        <v>n/a</v>
      </c>
      <c r="AD615" s="592" t="str">
        <f>IF(A11taxstdlife="n/a","n/a",IF(AD$3&gt;(A11taxstdlife+$E615),(('PTRM input'!$J$153+'PTRM input'!$J$119)*$J$7)-SUM($J615:AC615),(('PTRM input'!$J$153+'PTRM input'!$J$119)*$J$7)/A11taxstdlife))</f>
        <v>n/a</v>
      </c>
      <c r="AE615" s="592" t="str">
        <f>IF(A11taxstdlife="n/a","n/a",IF(AE$3&gt;(A11taxstdlife+$E615),(('PTRM input'!$J$153+'PTRM input'!$J$119)*$J$7)-SUM($J615:AD615),(('PTRM input'!$J$153+'PTRM input'!$J$119)*$J$7)/A11taxstdlife))</f>
        <v>n/a</v>
      </c>
      <c r="AF615" s="592" t="str">
        <f>IF(A11taxstdlife="n/a","n/a",IF(AF$3&gt;(A11taxstdlife+$E615),(('PTRM input'!$J$153+'PTRM input'!$J$119)*$J$7)-SUM($J615:AE615),(('PTRM input'!$J$153+'PTRM input'!$J$119)*$J$7)/A11taxstdlife))</f>
        <v>n/a</v>
      </c>
      <c r="AG615" s="592" t="str">
        <f>IF(A11taxstdlife="n/a","n/a",IF(AG$3&gt;(A11taxstdlife+$E615),(('PTRM input'!$J$153+'PTRM input'!$J$119)*$J$7)-SUM($J615:AF615),(('PTRM input'!$J$153+'PTRM input'!$J$119)*$J$7)/A11taxstdlife))</f>
        <v>n/a</v>
      </c>
      <c r="AH615" s="592" t="str">
        <f>IF(A11taxstdlife="n/a","n/a",IF(AH$3&gt;(A11taxstdlife+$E615),(('PTRM input'!$J$153+'PTRM input'!$J$119)*$J$7)-SUM($J615:AG615),(('PTRM input'!$J$153+'PTRM input'!$J$119)*$J$7)/A11taxstdlife))</f>
        <v>n/a</v>
      </c>
      <c r="AI615" s="592" t="str">
        <f>IF(A11taxstdlife="n/a","n/a",IF(AI$3&gt;(A11taxstdlife+$E615),(('PTRM input'!$J$153+'PTRM input'!$J$119)*$J$7)-SUM($J615:AH615),(('PTRM input'!$J$153+'PTRM input'!$J$119)*$J$7)/A11taxstdlife))</f>
        <v>n/a</v>
      </c>
      <c r="AJ615" s="592" t="str">
        <f>IF(A11taxstdlife="n/a","n/a",IF(AJ$3&gt;(A11taxstdlife+$E615),(('PTRM input'!$J$153+'PTRM input'!$J$119)*$J$7)-SUM($J615:AI615),(('PTRM input'!$J$153+'PTRM input'!$J$119)*$J$7)/A11taxstdlife))</f>
        <v>n/a</v>
      </c>
      <c r="AK615" s="592" t="str">
        <f>IF(A11taxstdlife="n/a","n/a",IF(AK$3&gt;(A11taxstdlife+$E615),(('PTRM input'!$J$153+'PTRM input'!$J$119)*$J$7)-SUM($J615:AJ615),(('PTRM input'!$J$153+'PTRM input'!$J$119)*$J$7)/A11taxstdlife))</f>
        <v>n/a</v>
      </c>
      <c r="AL615" s="592" t="str">
        <f>IF(A11taxstdlife="n/a","n/a",IF(AL$3&gt;(A11taxstdlife+$E615),(('PTRM input'!$J$153+'PTRM input'!$J$119)*$J$7)-SUM($J615:AK615),(('PTRM input'!$J$153+'PTRM input'!$J$119)*$J$7)/A11taxstdlife))</f>
        <v>n/a</v>
      </c>
      <c r="AM615" s="592" t="str">
        <f>IF(A11taxstdlife="n/a","n/a",IF(AM$3&gt;(A11taxstdlife+$E615),(('PTRM input'!$J$153+'PTRM input'!$J$119)*$J$7)-SUM($J615:AL615),(('PTRM input'!$J$153+'PTRM input'!$J$119)*$J$7)/A11taxstdlife))</f>
        <v>n/a</v>
      </c>
      <c r="AN615" s="592" t="str">
        <f>IF(A11taxstdlife="n/a","n/a",IF(AN$3&gt;(A11taxstdlife+$E615),(('PTRM input'!$J$153+'PTRM input'!$J$119)*$J$7)-SUM($J615:AM615),(('PTRM input'!$J$153+'PTRM input'!$J$119)*$J$7)/A11taxstdlife))</f>
        <v>n/a</v>
      </c>
      <c r="AO615" s="592" t="str">
        <f>IF(A11taxstdlife="n/a","n/a",IF(AO$3&gt;(A11taxstdlife+$E615),(('PTRM input'!$J$153+'PTRM input'!$J$119)*$J$7)-SUM($J615:AN615),(('PTRM input'!$J$153+'PTRM input'!$J$119)*$J$7)/A11taxstdlife))</f>
        <v>n/a</v>
      </c>
      <c r="AP615" s="592" t="str">
        <f>IF(A11taxstdlife="n/a","n/a",IF(AP$3&gt;(A11taxstdlife+$E615),(('PTRM input'!$J$153+'PTRM input'!$J$119)*$J$7)-SUM($J615:AO615),(('PTRM input'!$J$153+'PTRM input'!$J$119)*$J$7)/A11taxstdlife))</f>
        <v>n/a</v>
      </c>
      <c r="AQ615" s="592" t="str">
        <f>IF(A11taxstdlife="n/a","n/a",IF(AQ$3&gt;(A11taxstdlife+$E615),(('PTRM input'!$J$153+'PTRM input'!$J$119)*$J$7)-SUM($J615:AP615),(('PTRM input'!$J$153+'PTRM input'!$J$119)*$J$7)/A11taxstdlife))</f>
        <v>n/a</v>
      </c>
      <c r="AR615" s="592" t="str">
        <f>IF(A11taxstdlife="n/a","n/a",IF(AR$3&gt;(A11taxstdlife+$E615),(('PTRM input'!$J$153+'PTRM input'!$J$119)*$J$7)-SUM($J615:AQ615),(('PTRM input'!$J$153+'PTRM input'!$J$119)*$J$7)/A11taxstdlife))</f>
        <v>n/a</v>
      </c>
      <c r="AS615" s="592" t="str">
        <f>IF(A11taxstdlife="n/a","n/a",IF(AS$3&gt;(A11taxstdlife+$E615),(('PTRM input'!$J$153+'PTRM input'!$J$119)*$J$7)-SUM($J615:AR615),(('PTRM input'!$J$153+'PTRM input'!$J$119)*$J$7)/A11taxstdlife))</f>
        <v>n/a</v>
      </c>
      <c r="AT615" s="592" t="str">
        <f>IF(A11taxstdlife="n/a","n/a",IF(AT$3&gt;(A11taxstdlife+$E615),(('PTRM input'!$J$153+'PTRM input'!$J$119)*$J$7)-SUM($J615:AS615),(('PTRM input'!$J$153+'PTRM input'!$J$119)*$J$7)/A11taxstdlife))</f>
        <v>n/a</v>
      </c>
      <c r="AU615" s="592" t="str">
        <f>IF(A11taxstdlife="n/a","n/a",IF(AU$3&gt;(A11taxstdlife+$E615),(('PTRM input'!$J$153+'PTRM input'!$J$119)*$J$7)-SUM($J615:AT615),(('PTRM input'!$J$153+'PTRM input'!$J$119)*$J$7)/A11taxstdlife))</f>
        <v>n/a</v>
      </c>
      <c r="AV615" s="592" t="str">
        <f>IF(A11taxstdlife="n/a","n/a",IF(AV$3&gt;(A11taxstdlife+$E615),(('PTRM input'!$J$153+'PTRM input'!$J$119)*$J$7)-SUM($J615:AU615),(('PTRM input'!$J$153+'PTRM input'!$J$119)*$J$7)/A11taxstdlife))</f>
        <v>n/a</v>
      </c>
      <c r="AW615" s="592" t="str">
        <f>IF(A11taxstdlife="n/a","n/a",IF(AW$3&gt;(A11taxstdlife+$E615),(('PTRM input'!$J$153+'PTRM input'!$J$119)*$J$7)-SUM($J615:AV615),(('PTRM input'!$J$153+'PTRM input'!$J$119)*$J$7)/A11taxstdlife))</f>
        <v>n/a</v>
      </c>
      <c r="AX615" s="592" t="str">
        <f>IF(A11taxstdlife="n/a","n/a",IF(AX$3&gt;(A11taxstdlife+$E615),(('PTRM input'!$J$153+'PTRM input'!$J$119)*$J$7)-SUM($J615:AW615),(('PTRM input'!$J$153+'PTRM input'!$J$119)*$J$7)/A11taxstdlife))</f>
        <v>n/a</v>
      </c>
      <c r="AY615" s="592" t="str">
        <f>IF(A11taxstdlife="n/a","n/a",IF(AY$3&gt;(A11taxstdlife+$E615),(('PTRM input'!$J$153+'PTRM input'!$J$119)*$J$7)-SUM($J615:AX615),(('PTRM input'!$J$153+'PTRM input'!$J$119)*$J$7)/A11taxstdlife))</f>
        <v>n/a</v>
      </c>
      <c r="AZ615" s="592" t="str">
        <f>IF(A11taxstdlife="n/a","n/a",IF(AZ$3&gt;(A11taxstdlife+$E615),(('PTRM input'!$J$153+'PTRM input'!$J$119)*$J$7)-SUM($J615:AY615),(('PTRM input'!$J$153+'PTRM input'!$J$119)*$J$7)/A11taxstdlife))</f>
        <v>n/a</v>
      </c>
      <c r="BA615" s="592" t="str">
        <f>IF(A11taxstdlife="n/a","n/a",IF(BA$3&gt;(A11taxstdlife+$E615),(('PTRM input'!$J$153+'PTRM input'!$J$119)*$J$7)-SUM($J615:AZ615),(('PTRM input'!$J$153+'PTRM input'!$J$119)*$J$7)/A11taxstdlife))</f>
        <v>n/a</v>
      </c>
      <c r="BB615" s="592" t="str">
        <f>IF(A11taxstdlife="n/a","n/a",IF(BB$3&gt;(A11taxstdlife+$E615),(('PTRM input'!$J$153+'PTRM input'!$J$119)*$J$7)-SUM($J615:BA615),(('PTRM input'!$J$153+'PTRM input'!$J$119)*$J$7)/A11taxstdlife))</f>
        <v>n/a</v>
      </c>
      <c r="BC615" s="592" t="str">
        <f>IF(A11taxstdlife="n/a","n/a",IF(BC$3&gt;(A11taxstdlife+$E615),(('PTRM input'!$J$153+'PTRM input'!$J$119)*$J$7)-SUM($J615:BB615),(('PTRM input'!$J$153+'PTRM input'!$J$119)*$J$7)/A11taxstdlife))</f>
        <v>n/a</v>
      </c>
      <c r="BD615" s="592" t="str">
        <f>IF(A11taxstdlife="n/a","n/a",IF(BD$3&gt;(A11taxstdlife+$E615),(('PTRM input'!$J$153+'PTRM input'!$J$119)*$J$7)-SUM($J615:BC615),(('PTRM input'!$J$153+'PTRM input'!$J$119)*$J$7)/A11taxstdlife))</f>
        <v>n/a</v>
      </c>
      <c r="BE615" s="592" t="str">
        <f>IF(A11taxstdlife="n/a","n/a",IF(BE$3&gt;(A11taxstdlife+$E615),(('PTRM input'!$J$153+'PTRM input'!$J$119)*$J$7)-SUM($J615:BD615),(('PTRM input'!$J$153+'PTRM input'!$J$119)*$J$7)/A11taxstdlife))</f>
        <v>n/a</v>
      </c>
      <c r="BF615" s="592" t="str">
        <f>IF(A11taxstdlife="n/a","n/a",IF(BF$3&gt;(A11taxstdlife+$E615),(('PTRM input'!$J$153+'PTRM input'!$J$119)*$J$7)-SUM($J615:BE615),(('PTRM input'!$J$153+'PTRM input'!$J$119)*$J$7)/A11taxstdlife))</f>
        <v>n/a</v>
      </c>
      <c r="BG615" s="592" t="str">
        <f>IF(A11taxstdlife="n/a","n/a",IF(BG$3&gt;(A11taxstdlife+$E615),(('PTRM input'!$J$153+'PTRM input'!$J$119)*$J$7)-SUM($J615:BF615),(('PTRM input'!$J$153+'PTRM input'!$J$119)*$J$7)/A11taxstdlife))</f>
        <v>n/a</v>
      </c>
      <c r="BH615" s="592" t="str">
        <f>IF(A11taxstdlife="n/a","n/a",IF(BH$3&gt;(A11taxstdlife+$E615),(('PTRM input'!$J$153+'PTRM input'!$J$119)*$J$7)-SUM($J615:BG615),(('PTRM input'!$J$153+'PTRM input'!$J$119)*$J$7)/A11taxstdlife))</f>
        <v>n/a</v>
      </c>
      <c r="BI615" s="592" t="str">
        <f>IF(A11taxstdlife="n/a","n/a",IF(BI$3&gt;(A11taxstdlife+$E615),(('PTRM input'!$J$153+'PTRM input'!$J$119)*$J$7)-SUM($J615:BH615),(('PTRM input'!$J$153+'PTRM input'!$J$119)*$J$7)/A11taxstdlife))</f>
        <v>n/a</v>
      </c>
      <c r="BJ615" s="237"/>
      <c r="BK615" s="237"/>
      <c r="BL615" s="237"/>
      <c r="BM615" s="237"/>
    </row>
    <row r="616" spans="1:65" s="4" customFormat="1" ht="12.75" customHeight="1" outlineLevel="2">
      <c r="A616" s="237"/>
      <c r="B616" s="237"/>
      <c r="C616" s="597"/>
      <c r="D616" s="930"/>
      <c r="E616" s="167">
        <v>5</v>
      </c>
      <c r="F616" s="34"/>
      <c r="G616" s="184"/>
      <c r="H616" s="186"/>
      <c r="I616" s="186"/>
      <c r="J616" s="186"/>
      <c r="K616" s="185"/>
      <c r="L616" s="105" t="str">
        <f>IF(A11taxstdlife="n/a","n/a",IF(L$3&gt;(A11taxstdlife+$E616),(('PTRM input'!$K$153+'PTRM input'!$K$119)*$K$7)-SUM($K616:K616),(('PTRM input'!$K$153+'PTRM input'!$K$119)*$K$7)/A11taxstdlife))</f>
        <v>n/a</v>
      </c>
      <c r="M616" s="105" t="str">
        <f>IF(A11taxstdlife="n/a","n/a",IF(M$3&gt;(A11taxstdlife+$E616),(('PTRM input'!$K$153+'PTRM input'!$K$119)*$K$7)-SUM($K616:L616),(('PTRM input'!$K$153+'PTRM input'!$K$119)*$K$7)/A11taxstdlife))</f>
        <v>n/a</v>
      </c>
      <c r="N616" s="105" t="str">
        <f>IF(A11taxstdlife="n/a","n/a",IF(N$3&gt;(A11taxstdlife+$E616),(('PTRM input'!$K$153+'PTRM input'!$K$119)*$K$7)-SUM($K616:M616),(('PTRM input'!$K$153+'PTRM input'!$K$119)*$K$7)/A11taxstdlife))</f>
        <v>n/a</v>
      </c>
      <c r="O616" s="105" t="str">
        <f>IF(A11taxstdlife="n/a","n/a",IF(O$3&gt;(A11taxstdlife+$E616),(('PTRM input'!$K$153+'PTRM input'!$K$119)*$K$7)-SUM($K616:N616),(('PTRM input'!$K$153+'PTRM input'!$K$119)*$K$7)/A11taxstdlife))</f>
        <v>n/a</v>
      </c>
      <c r="P616" s="105" t="str">
        <f>IF(A11taxstdlife="n/a","n/a",IF(P$3&gt;(A11taxstdlife+$E616),(('PTRM input'!$K$153+'PTRM input'!$K$119)*$K$7)-SUM($K616:O616),(('PTRM input'!$K$153+'PTRM input'!$K$119)*$K$7)/A11taxstdlife))</f>
        <v>n/a</v>
      </c>
      <c r="Q616" s="592" t="str">
        <f>IF(A11taxstdlife="n/a","n/a",IF(Q$3&gt;(A11taxstdlife+$E616),(('PTRM input'!$K$153+'PTRM input'!$K$119)*$K$7)-SUM($K616:P616),(('PTRM input'!$K$153+'PTRM input'!$K$119)*$K$7)/A11taxstdlife))</f>
        <v>n/a</v>
      </c>
      <c r="R616" s="592" t="str">
        <f>IF(A11taxstdlife="n/a","n/a",IF(R$3&gt;(A11taxstdlife+$E616),(('PTRM input'!$K$153+'PTRM input'!$K$119)*$K$7)-SUM($K616:Q616),(('PTRM input'!$K$153+'PTRM input'!$K$119)*$K$7)/A11taxstdlife))</f>
        <v>n/a</v>
      </c>
      <c r="S616" s="592" t="str">
        <f>IF(A11taxstdlife="n/a","n/a",IF(S$3&gt;(A11taxstdlife+$E616),(('PTRM input'!$K$153+'PTRM input'!$K$119)*$K$7)-SUM($K616:R616),(('PTRM input'!$K$153+'PTRM input'!$K$119)*$K$7)/A11taxstdlife))</f>
        <v>n/a</v>
      </c>
      <c r="T616" s="592" t="str">
        <f>IF(A11taxstdlife="n/a","n/a",IF(T$3&gt;(A11taxstdlife+$E616),(('PTRM input'!$K$153+'PTRM input'!$K$119)*$K$7)-SUM($K616:S616),(('PTRM input'!$K$153+'PTRM input'!$K$119)*$K$7)/A11taxstdlife))</f>
        <v>n/a</v>
      </c>
      <c r="U616" s="592" t="str">
        <f>IF(A11taxstdlife="n/a","n/a",IF(U$3&gt;(A11taxstdlife+$E616),(('PTRM input'!$K$153+'PTRM input'!$K$119)*$K$7)-SUM($K616:T616),(('PTRM input'!$K$153+'PTRM input'!$K$119)*$K$7)/A11taxstdlife))</f>
        <v>n/a</v>
      </c>
      <c r="V616" s="592" t="str">
        <f>IF(A11taxstdlife="n/a","n/a",IF(V$3&gt;(A11taxstdlife+$E616),(('PTRM input'!$K$153+'PTRM input'!$K$119)*$K$7)-SUM($K616:U616),(('PTRM input'!$K$153+'PTRM input'!$K$119)*$K$7)/A11taxstdlife))</f>
        <v>n/a</v>
      </c>
      <c r="W616" s="592" t="str">
        <f>IF(A11taxstdlife="n/a","n/a",IF(W$3&gt;(A11taxstdlife+$E616),(('PTRM input'!$K$153+'PTRM input'!$K$119)*$K$7)-SUM($K616:V616),(('PTRM input'!$K$153+'PTRM input'!$K$119)*$K$7)/A11taxstdlife))</f>
        <v>n/a</v>
      </c>
      <c r="X616" s="592" t="str">
        <f>IF(A11taxstdlife="n/a","n/a",IF(X$3&gt;(A11taxstdlife+$E616),(('PTRM input'!$K$153+'PTRM input'!$K$119)*$K$7)-SUM($K616:W616),(('PTRM input'!$K$153+'PTRM input'!$K$119)*$K$7)/A11taxstdlife))</f>
        <v>n/a</v>
      </c>
      <c r="Y616" s="592" t="str">
        <f>IF(A11taxstdlife="n/a","n/a",IF(Y$3&gt;(A11taxstdlife+$E616),(('PTRM input'!$K$153+'PTRM input'!$K$119)*$K$7)-SUM($K616:X616),(('PTRM input'!$K$153+'PTRM input'!$K$119)*$K$7)/A11taxstdlife))</f>
        <v>n/a</v>
      </c>
      <c r="Z616" s="592" t="str">
        <f>IF(A11taxstdlife="n/a","n/a",IF(Z$3&gt;(A11taxstdlife+$E616),(('PTRM input'!$K$153+'PTRM input'!$K$119)*$K$7)-SUM($K616:Y616),(('PTRM input'!$K$153+'PTRM input'!$K$119)*$K$7)/A11taxstdlife))</f>
        <v>n/a</v>
      </c>
      <c r="AA616" s="592" t="str">
        <f>IF(A11taxstdlife="n/a","n/a",IF(AA$3&gt;(A11taxstdlife+$E616),(('PTRM input'!$K$153+'PTRM input'!$K$119)*$K$7)-SUM($K616:Z616),(('PTRM input'!$K$153+'PTRM input'!$K$119)*$K$7)/A11taxstdlife))</f>
        <v>n/a</v>
      </c>
      <c r="AB616" s="592" t="str">
        <f>IF(A11taxstdlife="n/a","n/a",IF(AB$3&gt;(A11taxstdlife+$E616),(('PTRM input'!$K$153+'PTRM input'!$K$119)*$K$7)-SUM($K616:AA616),(('PTRM input'!$K$153+'PTRM input'!$K$119)*$K$7)/A11taxstdlife))</f>
        <v>n/a</v>
      </c>
      <c r="AC616" s="592" t="str">
        <f>IF(A11taxstdlife="n/a","n/a",IF(AC$3&gt;(A11taxstdlife+$E616),(('PTRM input'!$K$153+'PTRM input'!$K$119)*$K$7)-SUM($K616:AB616),(('PTRM input'!$K$153+'PTRM input'!$K$119)*$K$7)/A11taxstdlife))</f>
        <v>n/a</v>
      </c>
      <c r="AD616" s="592" t="str">
        <f>IF(A11taxstdlife="n/a","n/a",IF(AD$3&gt;(A11taxstdlife+$E616),(('PTRM input'!$K$153+'PTRM input'!$K$119)*$K$7)-SUM($K616:AC616),(('PTRM input'!$K$153+'PTRM input'!$K$119)*$K$7)/A11taxstdlife))</f>
        <v>n/a</v>
      </c>
      <c r="AE616" s="592" t="str">
        <f>IF(A11taxstdlife="n/a","n/a",IF(AE$3&gt;(A11taxstdlife+$E616),(('PTRM input'!$K$153+'PTRM input'!$K$119)*$K$7)-SUM($K616:AD616),(('PTRM input'!$K$153+'PTRM input'!$K$119)*$K$7)/A11taxstdlife))</f>
        <v>n/a</v>
      </c>
      <c r="AF616" s="592" t="str">
        <f>IF(A11taxstdlife="n/a","n/a",IF(AF$3&gt;(A11taxstdlife+$E616),(('PTRM input'!$K$153+'PTRM input'!$K$119)*$K$7)-SUM($K616:AE616),(('PTRM input'!$K$153+'PTRM input'!$K$119)*$K$7)/A11taxstdlife))</f>
        <v>n/a</v>
      </c>
      <c r="AG616" s="592" t="str">
        <f>IF(A11taxstdlife="n/a","n/a",IF(AG$3&gt;(A11taxstdlife+$E616),(('PTRM input'!$K$153+'PTRM input'!$K$119)*$K$7)-SUM($K616:AF616),(('PTRM input'!$K$153+'PTRM input'!$K$119)*$K$7)/A11taxstdlife))</f>
        <v>n/a</v>
      </c>
      <c r="AH616" s="592" t="str">
        <f>IF(A11taxstdlife="n/a","n/a",IF(AH$3&gt;(A11taxstdlife+$E616),(('PTRM input'!$K$153+'PTRM input'!$K$119)*$K$7)-SUM($K616:AG616),(('PTRM input'!$K$153+'PTRM input'!$K$119)*$K$7)/A11taxstdlife))</f>
        <v>n/a</v>
      </c>
      <c r="AI616" s="592" t="str">
        <f>IF(A11taxstdlife="n/a","n/a",IF(AI$3&gt;(A11taxstdlife+$E616),(('PTRM input'!$K$153+'PTRM input'!$K$119)*$K$7)-SUM($K616:AH616),(('PTRM input'!$K$153+'PTRM input'!$K$119)*$K$7)/A11taxstdlife))</f>
        <v>n/a</v>
      </c>
      <c r="AJ616" s="592" t="str">
        <f>IF(A11taxstdlife="n/a","n/a",IF(AJ$3&gt;(A11taxstdlife+$E616),(('PTRM input'!$K$153+'PTRM input'!$K$119)*$K$7)-SUM($K616:AI616),(('PTRM input'!$K$153+'PTRM input'!$K$119)*$K$7)/A11taxstdlife))</f>
        <v>n/a</v>
      </c>
      <c r="AK616" s="592" t="str">
        <f>IF(A11taxstdlife="n/a","n/a",IF(AK$3&gt;(A11taxstdlife+$E616),(('PTRM input'!$K$153+'PTRM input'!$K$119)*$K$7)-SUM($K616:AJ616),(('PTRM input'!$K$153+'PTRM input'!$K$119)*$K$7)/A11taxstdlife))</f>
        <v>n/a</v>
      </c>
      <c r="AL616" s="592" t="str">
        <f>IF(A11taxstdlife="n/a","n/a",IF(AL$3&gt;(A11taxstdlife+$E616),(('PTRM input'!$K$153+'PTRM input'!$K$119)*$K$7)-SUM($K616:AK616),(('PTRM input'!$K$153+'PTRM input'!$K$119)*$K$7)/A11taxstdlife))</f>
        <v>n/a</v>
      </c>
      <c r="AM616" s="592" t="str">
        <f>IF(A11taxstdlife="n/a","n/a",IF(AM$3&gt;(A11taxstdlife+$E616),(('PTRM input'!$K$153+'PTRM input'!$K$119)*$K$7)-SUM($K616:AL616),(('PTRM input'!$K$153+'PTRM input'!$K$119)*$K$7)/A11taxstdlife))</f>
        <v>n/a</v>
      </c>
      <c r="AN616" s="592" t="str">
        <f>IF(A11taxstdlife="n/a","n/a",IF(AN$3&gt;(A11taxstdlife+$E616),(('PTRM input'!$K$153+'PTRM input'!$K$119)*$K$7)-SUM($K616:AM616),(('PTRM input'!$K$153+'PTRM input'!$K$119)*$K$7)/A11taxstdlife))</f>
        <v>n/a</v>
      </c>
      <c r="AO616" s="592" t="str">
        <f>IF(A11taxstdlife="n/a","n/a",IF(AO$3&gt;(A11taxstdlife+$E616),(('PTRM input'!$K$153+'PTRM input'!$K$119)*$K$7)-SUM($K616:AN616),(('PTRM input'!$K$153+'PTRM input'!$K$119)*$K$7)/A11taxstdlife))</f>
        <v>n/a</v>
      </c>
      <c r="AP616" s="592" t="str">
        <f>IF(A11taxstdlife="n/a","n/a",IF(AP$3&gt;(A11taxstdlife+$E616),(('PTRM input'!$K$153+'PTRM input'!$K$119)*$K$7)-SUM($K616:AO616),(('PTRM input'!$K$153+'PTRM input'!$K$119)*$K$7)/A11taxstdlife))</f>
        <v>n/a</v>
      </c>
      <c r="AQ616" s="592" t="str">
        <f>IF(A11taxstdlife="n/a","n/a",IF(AQ$3&gt;(A11taxstdlife+$E616),(('PTRM input'!$K$153+'PTRM input'!$K$119)*$K$7)-SUM($K616:AP616),(('PTRM input'!$K$153+'PTRM input'!$K$119)*$K$7)/A11taxstdlife))</f>
        <v>n/a</v>
      </c>
      <c r="AR616" s="592" t="str">
        <f>IF(A11taxstdlife="n/a","n/a",IF(AR$3&gt;(A11taxstdlife+$E616),(('PTRM input'!$K$153+'PTRM input'!$K$119)*$K$7)-SUM($K616:AQ616),(('PTRM input'!$K$153+'PTRM input'!$K$119)*$K$7)/A11taxstdlife))</f>
        <v>n/a</v>
      </c>
      <c r="AS616" s="592" t="str">
        <f>IF(A11taxstdlife="n/a","n/a",IF(AS$3&gt;(A11taxstdlife+$E616),(('PTRM input'!$K$153+'PTRM input'!$K$119)*$K$7)-SUM($K616:AR616),(('PTRM input'!$K$153+'PTRM input'!$K$119)*$K$7)/A11taxstdlife))</f>
        <v>n/a</v>
      </c>
      <c r="AT616" s="592" t="str">
        <f>IF(A11taxstdlife="n/a","n/a",IF(AT$3&gt;(A11taxstdlife+$E616),(('PTRM input'!$K$153+'PTRM input'!$K$119)*$K$7)-SUM($K616:AS616),(('PTRM input'!$K$153+'PTRM input'!$K$119)*$K$7)/A11taxstdlife))</f>
        <v>n/a</v>
      </c>
      <c r="AU616" s="592" t="str">
        <f>IF(A11taxstdlife="n/a","n/a",IF(AU$3&gt;(A11taxstdlife+$E616),(('PTRM input'!$K$153+'PTRM input'!$K$119)*$K$7)-SUM($K616:AT616),(('PTRM input'!$K$153+'PTRM input'!$K$119)*$K$7)/A11taxstdlife))</f>
        <v>n/a</v>
      </c>
      <c r="AV616" s="592" t="str">
        <f>IF(A11taxstdlife="n/a","n/a",IF(AV$3&gt;(A11taxstdlife+$E616),(('PTRM input'!$K$153+'PTRM input'!$K$119)*$K$7)-SUM($K616:AU616),(('PTRM input'!$K$153+'PTRM input'!$K$119)*$K$7)/A11taxstdlife))</f>
        <v>n/a</v>
      </c>
      <c r="AW616" s="592" t="str">
        <f>IF(A11taxstdlife="n/a","n/a",IF(AW$3&gt;(A11taxstdlife+$E616),(('PTRM input'!$K$153+'PTRM input'!$K$119)*$K$7)-SUM($K616:AV616),(('PTRM input'!$K$153+'PTRM input'!$K$119)*$K$7)/A11taxstdlife))</f>
        <v>n/a</v>
      </c>
      <c r="AX616" s="592" t="str">
        <f>IF(A11taxstdlife="n/a","n/a",IF(AX$3&gt;(A11taxstdlife+$E616),(('PTRM input'!$K$153+'PTRM input'!$K$119)*$K$7)-SUM($K616:AW616),(('PTRM input'!$K$153+'PTRM input'!$K$119)*$K$7)/A11taxstdlife))</f>
        <v>n/a</v>
      </c>
      <c r="AY616" s="592" t="str">
        <f>IF(A11taxstdlife="n/a","n/a",IF(AY$3&gt;(A11taxstdlife+$E616),(('PTRM input'!$K$153+'PTRM input'!$K$119)*$K$7)-SUM($K616:AX616),(('PTRM input'!$K$153+'PTRM input'!$K$119)*$K$7)/A11taxstdlife))</f>
        <v>n/a</v>
      </c>
      <c r="AZ616" s="592" t="str">
        <f>IF(A11taxstdlife="n/a","n/a",IF(AZ$3&gt;(A11taxstdlife+$E616),(('PTRM input'!$K$153+'PTRM input'!$K$119)*$K$7)-SUM($K616:AY616),(('PTRM input'!$K$153+'PTRM input'!$K$119)*$K$7)/A11taxstdlife))</f>
        <v>n/a</v>
      </c>
      <c r="BA616" s="592" t="str">
        <f>IF(A11taxstdlife="n/a","n/a",IF(BA$3&gt;(A11taxstdlife+$E616),(('PTRM input'!$K$153+'PTRM input'!$K$119)*$K$7)-SUM($K616:AZ616),(('PTRM input'!$K$153+'PTRM input'!$K$119)*$K$7)/A11taxstdlife))</f>
        <v>n/a</v>
      </c>
      <c r="BB616" s="592" t="str">
        <f>IF(A11taxstdlife="n/a","n/a",IF(BB$3&gt;(A11taxstdlife+$E616),(('PTRM input'!$K$153+'PTRM input'!$K$119)*$K$7)-SUM($K616:BA616),(('PTRM input'!$K$153+'PTRM input'!$K$119)*$K$7)/A11taxstdlife))</f>
        <v>n/a</v>
      </c>
      <c r="BC616" s="592" t="str">
        <f>IF(A11taxstdlife="n/a","n/a",IF(BC$3&gt;(A11taxstdlife+$E616),(('PTRM input'!$K$153+'PTRM input'!$K$119)*$K$7)-SUM($K616:BB616),(('PTRM input'!$K$153+'PTRM input'!$K$119)*$K$7)/A11taxstdlife))</f>
        <v>n/a</v>
      </c>
      <c r="BD616" s="592" t="str">
        <f>IF(A11taxstdlife="n/a","n/a",IF(BD$3&gt;(A11taxstdlife+$E616),(('PTRM input'!$K$153+'PTRM input'!$K$119)*$K$7)-SUM($K616:BC616),(('PTRM input'!$K$153+'PTRM input'!$K$119)*$K$7)/A11taxstdlife))</f>
        <v>n/a</v>
      </c>
      <c r="BE616" s="592" t="str">
        <f>IF(A11taxstdlife="n/a","n/a",IF(BE$3&gt;(A11taxstdlife+$E616),(('PTRM input'!$K$153+'PTRM input'!$K$119)*$K$7)-SUM($K616:BD616),(('PTRM input'!$K$153+'PTRM input'!$K$119)*$K$7)/A11taxstdlife))</f>
        <v>n/a</v>
      </c>
      <c r="BF616" s="592" t="str">
        <f>IF(A11taxstdlife="n/a","n/a",IF(BF$3&gt;(A11taxstdlife+$E616),(('PTRM input'!$K$153+'PTRM input'!$K$119)*$K$7)-SUM($K616:BE616),(('PTRM input'!$K$153+'PTRM input'!$K$119)*$K$7)/A11taxstdlife))</f>
        <v>n/a</v>
      </c>
      <c r="BG616" s="592" t="str">
        <f>IF(A11taxstdlife="n/a","n/a",IF(BG$3&gt;(A11taxstdlife+$E616),(('PTRM input'!$K$153+'PTRM input'!$K$119)*$K$7)-SUM($K616:BF616),(('PTRM input'!$K$153+'PTRM input'!$K$119)*$K$7)/A11taxstdlife))</f>
        <v>n/a</v>
      </c>
      <c r="BH616" s="592" t="str">
        <f>IF(A11taxstdlife="n/a","n/a",IF(BH$3&gt;(A11taxstdlife+$E616),(('PTRM input'!$K$153+'PTRM input'!$K$119)*$K$7)-SUM($K616:BG616),(('PTRM input'!$K$153+'PTRM input'!$K$119)*$K$7)/A11taxstdlife))</f>
        <v>n/a</v>
      </c>
      <c r="BI616" s="592" t="str">
        <f>IF(A11taxstdlife="n/a","n/a",IF(BI$3&gt;(A11taxstdlife+$E616),(('PTRM input'!$K$153+'PTRM input'!$K$119)*$K$7)-SUM($K616:BH616),(('PTRM input'!$K$153+'PTRM input'!$K$119)*$K$7)/A11taxstdlife))</f>
        <v>n/a</v>
      </c>
      <c r="BJ616" s="237"/>
      <c r="BK616" s="237"/>
      <c r="BL616" s="237"/>
      <c r="BM616" s="237"/>
    </row>
    <row r="617" spans="1:65" s="4" customFormat="1" ht="12.75" customHeight="1" outlineLevel="2">
      <c r="A617" s="237"/>
      <c r="B617" s="237"/>
      <c r="C617" s="597"/>
      <c r="D617" s="930"/>
      <c r="E617" s="167">
        <v>6</v>
      </c>
      <c r="F617" s="34"/>
      <c r="G617" s="184"/>
      <c r="H617" s="186"/>
      <c r="I617" s="186"/>
      <c r="J617" s="186"/>
      <c r="K617" s="186"/>
      <c r="L617" s="185"/>
      <c r="M617" s="105" t="str">
        <f>IF(A11taxstdlife="n/a","n/a",IF(M$3&gt;(A11taxstdlife+$E617),(('PTRM input'!$L$153+'PTRM input'!$L$119)*$L$7)-SUM($L617:L617),(('PTRM input'!$L$153+'PTRM input'!$L$119)*$L$7)/A11taxstdlife))</f>
        <v>n/a</v>
      </c>
      <c r="N617" s="105" t="str">
        <f>IF(A11taxstdlife="n/a","n/a",IF(N$3&gt;(A11taxstdlife+$E617),(('PTRM input'!$L$153+'PTRM input'!$L$119)*$L$7)-SUM($L617:M617),(('PTRM input'!$L$153+'PTRM input'!$L$119)*$L$7)/A11taxstdlife))</f>
        <v>n/a</v>
      </c>
      <c r="O617" s="105" t="str">
        <f>IF(A11taxstdlife="n/a","n/a",IF(O$3&gt;(A11taxstdlife+$E617),(('PTRM input'!$L$153+'PTRM input'!$L$119)*$L$7)-SUM($L617:N617),(('PTRM input'!$L$153+'PTRM input'!$L$119)*$L$7)/A11taxstdlife))</f>
        <v>n/a</v>
      </c>
      <c r="P617" s="105" t="str">
        <f>IF(A11taxstdlife="n/a","n/a",IF(P$3&gt;(A11taxstdlife+$E617),(('PTRM input'!$L$153+'PTRM input'!$L$119)*$L$7)-SUM($L617:O617),(('PTRM input'!$L$153+'PTRM input'!$L$119)*$L$7)/A11taxstdlife))</f>
        <v>n/a</v>
      </c>
      <c r="Q617" s="592" t="str">
        <f>IF(A11taxstdlife="n/a","n/a",IF(Q$3&gt;(A11taxstdlife+$E617),(('PTRM input'!$L$153+'PTRM input'!$L$119)*$L$7)-SUM($L617:P617),(('PTRM input'!$L$153+'PTRM input'!$L$119)*$L$7)/A11taxstdlife))</f>
        <v>n/a</v>
      </c>
      <c r="R617" s="592" t="str">
        <f>IF(A11taxstdlife="n/a","n/a",IF(R$3&gt;(A11taxstdlife+$E617),(('PTRM input'!$L$153+'PTRM input'!$L$119)*$L$7)-SUM($L617:Q617),(('PTRM input'!$L$153+'PTRM input'!$L$119)*$L$7)/A11taxstdlife))</f>
        <v>n/a</v>
      </c>
      <c r="S617" s="592" t="str">
        <f>IF(A11taxstdlife="n/a","n/a",IF(S$3&gt;(A11taxstdlife+$E617),(('PTRM input'!$L$153+'PTRM input'!$L$119)*$L$7)-SUM($L617:R617),(('PTRM input'!$L$153+'PTRM input'!$L$119)*$L$7)/A11taxstdlife))</f>
        <v>n/a</v>
      </c>
      <c r="T617" s="592" t="str">
        <f>IF(A11taxstdlife="n/a","n/a",IF(T$3&gt;(A11taxstdlife+$E617),(('PTRM input'!$L$153+'PTRM input'!$L$119)*$L$7)-SUM($L617:S617),(('PTRM input'!$L$153+'PTRM input'!$L$119)*$L$7)/A11taxstdlife))</f>
        <v>n/a</v>
      </c>
      <c r="U617" s="592" t="str">
        <f>IF(A11taxstdlife="n/a","n/a",IF(U$3&gt;(A11taxstdlife+$E617),(('PTRM input'!$L$153+'PTRM input'!$L$119)*$L$7)-SUM($L617:T617),(('PTRM input'!$L$153+'PTRM input'!$L$119)*$L$7)/A11taxstdlife))</f>
        <v>n/a</v>
      </c>
      <c r="V617" s="592" t="str">
        <f>IF(A11taxstdlife="n/a","n/a",IF(V$3&gt;(A11taxstdlife+$E617),(('PTRM input'!$L$153+'PTRM input'!$L$119)*$L$7)-SUM($L617:U617),(('PTRM input'!$L$153+'PTRM input'!$L$119)*$L$7)/A11taxstdlife))</f>
        <v>n/a</v>
      </c>
      <c r="W617" s="592" t="str">
        <f>IF(A11taxstdlife="n/a","n/a",IF(W$3&gt;(A11taxstdlife+$E617),(('PTRM input'!$L$153+'PTRM input'!$L$119)*$L$7)-SUM($L617:V617),(('PTRM input'!$L$153+'PTRM input'!$L$119)*$L$7)/A11taxstdlife))</f>
        <v>n/a</v>
      </c>
      <c r="X617" s="592" t="str">
        <f>IF(A11taxstdlife="n/a","n/a",IF(X$3&gt;(A11taxstdlife+$E617),(('PTRM input'!$L$153+'PTRM input'!$L$119)*$L$7)-SUM($L617:W617),(('PTRM input'!$L$153+'PTRM input'!$L$119)*$L$7)/A11taxstdlife))</f>
        <v>n/a</v>
      </c>
      <c r="Y617" s="592" t="str">
        <f>IF(A11taxstdlife="n/a","n/a",IF(Y$3&gt;(A11taxstdlife+$E617),(('PTRM input'!$L$153+'PTRM input'!$L$119)*$L$7)-SUM($L617:X617),(('PTRM input'!$L$153+'PTRM input'!$L$119)*$L$7)/A11taxstdlife))</f>
        <v>n/a</v>
      </c>
      <c r="Z617" s="592" t="str">
        <f>IF(A11taxstdlife="n/a","n/a",IF(Z$3&gt;(A11taxstdlife+$E617),(('PTRM input'!$L$153+'PTRM input'!$L$119)*$L$7)-SUM($L617:Y617),(('PTRM input'!$L$153+'PTRM input'!$L$119)*$L$7)/A11taxstdlife))</f>
        <v>n/a</v>
      </c>
      <c r="AA617" s="592" t="str">
        <f>IF(A11taxstdlife="n/a","n/a",IF(AA$3&gt;(A11taxstdlife+$E617),(('PTRM input'!$L$153+'PTRM input'!$L$119)*$L$7)-SUM($L617:Z617),(('PTRM input'!$L$153+'PTRM input'!$L$119)*$L$7)/A11taxstdlife))</f>
        <v>n/a</v>
      </c>
      <c r="AB617" s="592" t="str">
        <f>IF(A11taxstdlife="n/a","n/a",IF(AB$3&gt;(A11taxstdlife+$E617),(('PTRM input'!$L$153+'PTRM input'!$L$119)*$L$7)-SUM($L617:AA617),(('PTRM input'!$L$153+'PTRM input'!$L$119)*$L$7)/A11taxstdlife))</f>
        <v>n/a</v>
      </c>
      <c r="AC617" s="592" t="str">
        <f>IF(A11taxstdlife="n/a","n/a",IF(AC$3&gt;(A11taxstdlife+$E617),(('PTRM input'!$L$153+'PTRM input'!$L$119)*$L$7)-SUM($L617:AB617),(('PTRM input'!$L$153+'PTRM input'!$L$119)*$L$7)/A11taxstdlife))</f>
        <v>n/a</v>
      </c>
      <c r="AD617" s="592" t="str">
        <f>IF(A11taxstdlife="n/a","n/a",IF(AD$3&gt;(A11taxstdlife+$E617),(('PTRM input'!$L$153+'PTRM input'!$L$119)*$L$7)-SUM($L617:AC617),(('PTRM input'!$L$153+'PTRM input'!$L$119)*$L$7)/A11taxstdlife))</f>
        <v>n/a</v>
      </c>
      <c r="AE617" s="592" t="str">
        <f>IF(A11taxstdlife="n/a","n/a",IF(AE$3&gt;(A11taxstdlife+$E617),(('PTRM input'!$L$153+'PTRM input'!$L$119)*$L$7)-SUM($L617:AD617),(('PTRM input'!$L$153+'PTRM input'!$L$119)*$L$7)/A11taxstdlife))</f>
        <v>n/a</v>
      </c>
      <c r="AF617" s="592" t="str">
        <f>IF(A11taxstdlife="n/a","n/a",IF(AF$3&gt;(A11taxstdlife+$E617),(('PTRM input'!$L$153+'PTRM input'!$L$119)*$L$7)-SUM($L617:AE617),(('PTRM input'!$L$153+'PTRM input'!$L$119)*$L$7)/A11taxstdlife))</f>
        <v>n/a</v>
      </c>
      <c r="AG617" s="592" t="str">
        <f>IF(A11taxstdlife="n/a","n/a",IF(AG$3&gt;(A11taxstdlife+$E617),(('PTRM input'!$L$153+'PTRM input'!$L$119)*$L$7)-SUM($L617:AF617),(('PTRM input'!$L$153+'PTRM input'!$L$119)*$L$7)/A11taxstdlife))</f>
        <v>n/a</v>
      </c>
      <c r="AH617" s="592" t="str">
        <f>IF(A11taxstdlife="n/a","n/a",IF(AH$3&gt;(A11taxstdlife+$E617),(('PTRM input'!$L$153+'PTRM input'!$L$119)*$L$7)-SUM($L617:AG617),(('PTRM input'!$L$153+'PTRM input'!$L$119)*$L$7)/A11taxstdlife))</f>
        <v>n/a</v>
      </c>
      <c r="AI617" s="592" t="str">
        <f>IF(A11taxstdlife="n/a","n/a",IF(AI$3&gt;(A11taxstdlife+$E617),(('PTRM input'!$L$153+'PTRM input'!$L$119)*$L$7)-SUM($L617:AH617),(('PTRM input'!$L$153+'PTRM input'!$L$119)*$L$7)/A11taxstdlife))</f>
        <v>n/a</v>
      </c>
      <c r="AJ617" s="592" t="str">
        <f>IF(A11taxstdlife="n/a","n/a",IF(AJ$3&gt;(A11taxstdlife+$E617),(('PTRM input'!$L$153+'PTRM input'!$L$119)*$L$7)-SUM($L617:AI617),(('PTRM input'!$L$153+'PTRM input'!$L$119)*$L$7)/A11taxstdlife))</f>
        <v>n/a</v>
      </c>
      <c r="AK617" s="592" t="str">
        <f>IF(A11taxstdlife="n/a","n/a",IF(AK$3&gt;(A11taxstdlife+$E617),(('PTRM input'!$L$153+'PTRM input'!$L$119)*$L$7)-SUM($L617:AJ617),(('PTRM input'!$L$153+'PTRM input'!$L$119)*$L$7)/A11taxstdlife))</f>
        <v>n/a</v>
      </c>
      <c r="AL617" s="592" t="str">
        <f>IF(A11taxstdlife="n/a","n/a",IF(AL$3&gt;(A11taxstdlife+$E617),(('PTRM input'!$L$153+'PTRM input'!$L$119)*$L$7)-SUM($L617:AK617),(('PTRM input'!$L$153+'PTRM input'!$L$119)*$L$7)/A11taxstdlife))</f>
        <v>n/a</v>
      </c>
      <c r="AM617" s="592" t="str">
        <f>IF(A11taxstdlife="n/a","n/a",IF(AM$3&gt;(A11taxstdlife+$E617),(('PTRM input'!$L$153+'PTRM input'!$L$119)*$L$7)-SUM($L617:AL617),(('PTRM input'!$L$153+'PTRM input'!$L$119)*$L$7)/A11taxstdlife))</f>
        <v>n/a</v>
      </c>
      <c r="AN617" s="592" t="str">
        <f>IF(A11taxstdlife="n/a","n/a",IF(AN$3&gt;(A11taxstdlife+$E617),(('PTRM input'!$L$153+'PTRM input'!$L$119)*$L$7)-SUM($L617:AM617),(('PTRM input'!$L$153+'PTRM input'!$L$119)*$L$7)/A11taxstdlife))</f>
        <v>n/a</v>
      </c>
      <c r="AO617" s="592" t="str">
        <f>IF(A11taxstdlife="n/a","n/a",IF(AO$3&gt;(A11taxstdlife+$E617),(('PTRM input'!$L$153+'PTRM input'!$L$119)*$L$7)-SUM($L617:AN617),(('PTRM input'!$L$153+'PTRM input'!$L$119)*$L$7)/A11taxstdlife))</f>
        <v>n/a</v>
      </c>
      <c r="AP617" s="592" t="str">
        <f>IF(A11taxstdlife="n/a","n/a",IF(AP$3&gt;(A11taxstdlife+$E617),(('PTRM input'!$L$153+'PTRM input'!$L$119)*$L$7)-SUM($L617:AO617),(('PTRM input'!$L$153+'PTRM input'!$L$119)*$L$7)/A11taxstdlife))</f>
        <v>n/a</v>
      </c>
      <c r="AQ617" s="592" t="str">
        <f>IF(A11taxstdlife="n/a","n/a",IF(AQ$3&gt;(A11taxstdlife+$E617),(('PTRM input'!$L$153+'PTRM input'!$L$119)*$L$7)-SUM($L617:AP617),(('PTRM input'!$L$153+'PTRM input'!$L$119)*$L$7)/A11taxstdlife))</f>
        <v>n/a</v>
      </c>
      <c r="AR617" s="592" t="str">
        <f>IF(A11taxstdlife="n/a","n/a",IF(AR$3&gt;(A11taxstdlife+$E617),(('PTRM input'!$L$153+'PTRM input'!$L$119)*$L$7)-SUM($L617:AQ617),(('PTRM input'!$L$153+'PTRM input'!$L$119)*$L$7)/A11taxstdlife))</f>
        <v>n/a</v>
      </c>
      <c r="AS617" s="592" t="str">
        <f>IF(A11taxstdlife="n/a","n/a",IF(AS$3&gt;(A11taxstdlife+$E617),(('PTRM input'!$L$153+'PTRM input'!$L$119)*$L$7)-SUM($L617:AR617),(('PTRM input'!$L$153+'PTRM input'!$L$119)*$L$7)/A11taxstdlife))</f>
        <v>n/a</v>
      </c>
      <c r="AT617" s="592" t="str">
        <f>IF(A11taxstdlife="n/a","n/a",IF(AT$3&gt;(A11taxstdlife+$E617),(('PTRM input'!$L$153+'PTRM input'!$L$119)*$L$7)-SUM($L617:AS617),(('PTRM input'!$L$153+'PTRM input'!$L$119)*$L$7)/A11taxstdlife))</f>
        <v>n/a</v>
      </c>
      <c r="AU617" s="592" t="str">
        <f>IF(A11taxstdlife="n/a","n/a",IF(AU$3&gt;(A11taxstdlife+$E617),(('PTRM input'!$L$153+'PTRM input'!$L$119)*$L$7)-SUM($L617:AT617),(('PTRM input'!$L$153+'PTRM input'!$L$119)*$L$7)/A11taxstdlife))</f>
        <v>n/a</v>
      </c>
      <c r="AV617" s="592" t="str">
        <f>IF(A11taxstdlife="n/a","n/a",IF(AV$3&gt;(A11taxstdlife+$E617),(('PTRM input'!$L$153+'PTRM input'!$L$119)*$L$7)-SUM($L617:AU617),(('PTRM input'!$L$153+'PTRM input'!$L$119)*$L$7)/A11taxstdlife))</f>
        <v>n/a</v>
      </c>
      <c r="AW617" s="592" t="str">
        <f>IF(A11taxstdlife="n/a","n/a",IF(AW$3&gt;(A11taxstdlife+$E617),(('PTRM input'!$L$153+'PTRM input'!$L$119)*$L$7)-SUM($L617:AV617),(('PTRM input'!$L$153+'PTRM input'!$L$119)*$L$7)/A11taxstdlife))</f>
        <v>n/a</v>
      </c>
      <c r="AX617" s="592" t="str">
        <f>IF(A11taxstdlife="n/a","n/a",IF(AX$3&gt;(A11taxstdlife+$E617),(('PTRM input'!$L$153+'PTRM input'!$L$119)*$L$7)-SUM($L617:AW617),(('PTRM input'!$L$153+'PTRM input'!$L$119)*$L$7)/A11taxstdlife))</f>
        <v>n/a</v>
      </c>
      <c r="AY617" s="592" t="str">
        <f>IF(A11taxstdlife="n/a","n/a",IF(AY$3&gt;(A11taxstdlife+$E617),(('PTRM input'!$L$153+'PTRM input'!$L$119)*$L$7)-SUM($L617:AX617),(('PTRM input'!$L$153+'PTRM input'!$L$119)*$L$7)/A11taxstdlife))</f>
        <v>n/a</v>
      </c>
      <c r="AZ617" s="592" t="str">
        <f>IF(A11taxstdlife="n/a","n/a",IF(AZ$3&gt;(A11taxstdlife+$E617),(('PTRM input'!$L$153+'PTRM input'!$L$119)*$L$7)-SUM($L617:AY617),(('PTRM input'!$L$153+'PTRM input'!$L$119)*$L$7)/A11taxstdlife))</f>
        <v>n/a</v>
      </c>
      <c r="BA617" s="592" t="str">
        <f>IF(A11taxstdlife="n/a","n/a",IF(BA$3&gt;(A11taxstdlife+$E617),(('PTRM input'!$L$153+'PTRM input'!$L$119)*$L$7)-SUM($L617:AZ617),(('PTRM input'!$L$153+'PTRM input'!$L$119)*$L$7)/A11taxstdlife))</f>
        <v>n/a</v>
      </c>
      <c r="BB617" s="592" t="str">
        <f>IF(A11taxstdlife="n/a","n/a",IF(BB$3&gt;(A11taxstdlife+$E617),(('PTRM input'!$L$153+'PTRM input'!$L$119)*$L$7)-SUM($L617:BA617),(('PTRM input'!$L$153+'PTRM input'!$L$119)*$L$7)/A11taxstdlife))</f>
        <v>n/a</v>
      </c>
      <c r="BC617" s="592" t="str">
        <f>IF(A11taxstdlife="n/a","n/a",IF(BC$3&gt;(A11taxstdlife+$E617),(('PTRM input'!$L$153+'PTRM input'!$L$119)*$L$7)-SUM($L617:BB617),(('PTRM input'!$L$153+'PTRM input'!$L$119)*$L$7)/A11taxstdlife))</f>
        <v>n/a</v>
      </c>
      <c r="BD617" s="592" t="str">
        <f>IF(A11taxstdlife="n/a","n/a",IF(BD$3&gt;(A11taxstdlife+$E617),(('PTRM input'!$L$153+'PTRM input'!$L$119)*$L$7)-SUM($L617:BC617),(('PTRM input'!$L$153+'PTRM input'!$L$119)*$L$7)/A11taxstdlife))</f>
        <v>n/a</v>
      </c>
      <c r="BE617" s="592" t="str">
        <f>IF(A11taxstdlife="n/a","n/a",IF(BE$3&gt;(A11taxstdlife+$E617),(('PTRM input'!$L$153+'PTRM input'!$L$119)*$L$7)-SUM($L617:BD617),(('PTRM input'!$L$153+'PTRM input'!$L$119)*$L$7)/A11taxstdlife))</f>
        <v>n/a</v>
      </c>
      <c r="BF617" s="592" t="str">
        <f>IF(A11taxstdlife="n/a","n/a",IF(BF$3&gt;(A11taxstdlife+$E617),(('PTRM input'!$L$153+'PTRM input'!$L$119)*$L$7)-SUM($L617:BE617),(('PTRM input'!$L$153+'PTRM input'!$L$119)*$L$7)/A11taxstdlife))</f>
        <v>n/a</v>
      </c>
      <c r="BG617" s="592" t="str">
        <f>IF(A11taxstdlife="n/a","n/a",IF(BG$3&gt;(A11taxstdlife+$E617),(('PTRM input'!$L$153+'PTRM input'!$L$119)*$L$7)-SUM($L617:BF617),(('PTRM input'!$L$153+'PTRM input'!$L$119)*$L$7)/A11taxstdlife))</f>
        <v>n/a</v>
      </c>
      <c r="BH617" s="592" t="str">
        <f>IF(A11taxstdlife="n/a","n/a",IF(BH$3&gt;(A11taxstdlife+$E617),(('PTRM input'!$L$153+'PTRM input'!$L$119)*$L$7)-SUM($L617:BG617),(('PTRM input'!$L$153+'PTRM input'!$L$119)*$L$7)/A11taxstdlife))</f>
        <v>n/a</v>
      </c>
      <c r="BI617" s="592" t="str">
        <f>IF(A11taxstdlife="n/a","n/a",IF(BI$3&gt;(A11taxstdlife+$E617),(('PTRM input'!$L$153+'PTRM input'!$L$119)*$L$7)-SUM($L617:BH617),(('PTRM input'!$L$153+'PTRM input'!$L$119)*$L$7)/A11taxstdlife))</f>
        <v>n/a</v>
      </c>
      <c r="BJ617" s="237"/>
      <c r="BK617" s="237"/>
      <c r="BL617" s="237"/>
      <c r="BM617" s="237"/>
    </row>
    <row r="618" spans="1:65" s="4" customFormat="1" ht="12.75" customHeight="1" outlineLevel="2">
      <c r="A618" s="237"/>
      <c r="B618" s="237"/>
      <c r="C618" s="597"/>
      <c r="D618" s="930"/>
      <c r="E618" s="167">
        <v>7</v>
      </c>
      <c r="F618" s="34"/>
      <c r="G618" s="184"/>
      <c r="H618" s="186"/>
      <c r="I618" s="186"/>
      <c r="J618" s="186"/>
      <c r="K618" s="186"/>
      <c r="L618" s="186"/>
      <c r="M618" s="185"/>
      <c r="N618" s="105" t="str">
        <f>IF(A11taxstdlife="n/a","n/a",IF(N$3&gt;(A11taxstdlife+$E618),(('PTRM input'!$M$153+'PTRM input'!$M$119)*$M$7)-SUM($M618:M618),(('PTRM input'!$M$153+'PTRM input'!$M$119)*$M$7)/A11taxstdlife))</f>
        <v>n/a</v>
      </c>
      <c r="O618" s="105" t="str">
        <f>IF(A11taxstdlife="n/a","n/a",IF(O$3&gt;(A11taxstdlife+$E618),(('PTRM input'!$M$153+'PTRM input'!$M$119)*$M$7)-SUM($M618:N618),(('PTRM input'!$M$153+'PTRM input'!$M$119)*$M$7)/A11taxstdlife))</f>
        <v>n/a</v>
      </c>
      <c r="P618" s="105" t="str">
        <f>IF(A11taxstdlife="n/a","n/a",IF(P$3&gt;(A11taxstdlife+$E618),(('PTRM input'!$M$153+'PTRM input'!$M$119)*$M$7)-SUM($M618:O618),(('PTRM input'!$M$153+'PTRM input'!$M$119)*$M$7)/A11taxstdlife))</f>
        <v>n/a</v>
      </c>
      <c r="Q618" s="592" t="str">
        <f>IF(A11taxstdlife="n/a","n/a",IF(Q$3&gt;(A11taxstdlife+$E618),(('PTRM input'!$M$153+'PTRM input'!$M$119)*$M$7)-SUM($M618:P618),(('PTRM input'!$M$153+'PTRM input'!$M$119)*$M$7)/A11taxstdlife))</f>
        <v>n/a</v>
      </c>
      <c r="R618" s="592" t="str">
        <f>IF(A11taxstdlife="n/a","n/a",IF(R$3&gt;(A11taxstdlife+$E618),(('PTRM input'!$M$153+'PTRM input'!$M$119)*$M$7)-SUM($M618:Q618),(('PTRM input'!$M$153+'PTRM input'!$M$119)*$M$7)/A11taxstdlife))</f>
        <v>n/a</v>
      </c>
      <c r="S618" s="592" t="str">
        <f>IF(A11taxstdlife="n/a","n/a",IF(S$3&gt;(A11taxstdlife+$E618),(('PTRM input'!$M$153+'PTRM input'!$M$119)*$M$7)-SUM($M618:R618),(('PTRM input'!$M$153+'PTRM input'!$M$119)*$M$7)/A11taxstdlife))</f>
        <v>n/a</v>
      </c>
      <c r="T618" s="592" t="str">
        <f>IF(A11taxstdlife="n/a","n/a",IF(T$3&gt;(A11taxstdlife+$E618),(('PTRM input'!$M$153+'PTRM input'!$M$119)*$M$7)-SUM($M618:S618),(('PTRM input'!$M$153+'PTRM input'!$M$119)*$M$7)/A11taxstdlife))</f>
        <v>n/a</v>
      </c>
      <c r="U618" s="592" t="str">
        <f>IF(A11taxstdlife="n/a","n/a",IF(U$3&gt;(A11taxstdlife+$E618),(('PTRM input'!$M$153+'PTRM input'!$M$119)*$M$7)-SUM($M618:T618),(('PTRM input'!$M$153+'PTRM input'!$M$119)*$M$7)/A11taxstdlife))</f>
        <v>n/a</v>
      </c>
      <c r="V618" s="592" t="str">
        <f>IF(A11taxstdlife="n/a","n/a",IF(V$3&gt;(A11taxstdlife+$E618),(('PTRM input'!$M$153+'PTRM input'!$M$119)*$M$7)-SUM($M618:U618),(('PTRM input'!$M$153+'PTRM input'!$M$119)*$M$7)/A11taxstdlife))</f>
        <v>n/a</v>
      </c>
      <c r="W618" s="592" t="str">
        <f>IF(A11taxstdlife="n/a","n/a",IF(W$3&gt;(A11taxstdlife+$E618),(('PTRM input'!$M$153+'PTRM input'!$M$119)*$M$7)-SUM($M618:V618),(('PTRM input'!$M$153+'PTRM input'!$M$119)*$M$7)/A11taxstdlife))</f>
        <v>n/a</v>
      </c>
      <c r="X618" s="592" t="str">
        <f>IF(A11taxstdlife="n/a","n/a",IF(X$3&gt;(A11taxstdlife+$E618),(('PTRM input'!$M$153+'PTRM input'!$M$119)*$M$7)-SUM($M618:W618),(('PTRM input'!$M$153+'PTRM input'!$M$119)*$M$7)/A11taxstdlife))</f>
        <v>n/a</v>
      </c>
      <c r="Y618" s="592" t="str">
        <f>IF(A11taxstdlife="n/a","n/a",IF(Y$3&gt;(A11taxstdlife+$E618),(('PTRM input'!$M$153+'PTRM input'!$M$119)*$M$7)-SUM($M618:X618),(('PTRM input'!$M$153+'PTRM input'!$M$119)*$M$7)/A11taxstdlife))</f>
        <v>n/a</v>
      </c>
      <c r="Z618" s="592" t="str">
        <f>IF(A11taxstdlife="n/a","n/a",IF(Z$3&gt;(A11taxstdlife+$E618),(('PTRM input'!$M$153+'PTRM input'!$M$119)*$M$7)-SUM($M618:Y618),(('PTRM input'!$M$153+'PTRM input'!$M$119)*$M$7)/A11taxstdlife))</f>
        <v>n/a</v>
      </c>
      <c r="AA618" s="592" t="str">
        <f>IF(A11taxstdlife="n/a","n/a",IF(AA$3&gt;(A11taxstdlife+$E618),(('PTRM input'!$M$153+'PTRM input'!$M$119)*$M$7)-SUM($M618:Z618),(('PTRM input'!$M$153+'PTRM input'!$M$119)*$M$7)/A11taxstdlife))</f>
        <v>n/a</v>
      </c>
      <c r="AB618" s="592" t="str">
        <f>IF(A11taxstdlife="n/a","n/a",IF(AB$3&gt;(A11taxstdlife+$E618),(('PTRM input'!$M$153+'PTRM input'!$M$119)*$M$7)-SUM($M618:AA618),(('PTRM input'!$M$153+'PTRM input'!$M$119)*$M$7)/A11taxstdlife))</f>
        <v>n/a</v>
      </c>
      <c r="AC618" s="592" t="str">
        <f>IF(A11taxstdlife="n/a","n/a",IF(AC$3&gt;(A11taxstdlife+$E618),(('PTRM input'!$M$153+'PTRM input'!$M$119)*$M$7)-SUM($M618:AB618),(('PTRM input'!$M$153+'PTRM input'!$M$119)*$M$7)/A11taxstdlife))</f>
        <v>n/a</v>
      </c>
      <c r="AD618" s="592" t="str">
        <f>IF(A11taxstdlife="n/a","n/a",IF(AD$3&gt;(A11taxstdlife+$E618),(('PTRM input'!$M$153+'PTRM input'!$M$119)*$M$7)-SUM($M618:AC618),(('PTRM input'!$M$153+'PTRM input'!$M$119)*$M$7)/A11taxstdlife))</f>
        <v>n/a</v>
      </c>
      <c r="AE618" s="592" t="str">
        <f>IF(A11taxstdlife="n/a","n/a",IF(AE$3&gt;(A11taxstdlife+$E618),(('PTRM input'!$M$153+'PTRM input'!$M$119)*$M$7)-SUM($M618:AD618),(('PTRM input'!$M$153+'PTRM input'!$M$119)*$M$7)/A11taxstdlife))</f>
        <v>n/a</v>
      </c>
      <c r="AF618" s="592" t="str">
        <f>IF(A11taxstdlife="n/a","n/a",IF(AF$3&gt;(A11taxstdlife+$E618),(('PTRM input'!$M$153+'PTRM input'!$M$119)*$M$7)-SUM($M618:AE618),(('PTRM input'!$M$153+'PTRM input'!$M$119)*$M$7)/A11taxstdlife))</f>
        <v>n/a</v>
      </c>
      <c r="AG618" s="592" t="str">
        <f>IF(A11taxstdlife="n/a","n/a",IF(AG$3&gt;(A11taxstdlife+$E618),(('PTRM input'!$M$153+'PTRM input'!$M$119)*$M$7)-SUM($M618:AF618),(('PTRM input'!$M$153+'PTRM input'!$M$119)*$M$7)/A11taxstdlife))</f>
        <v>n/a</v>
      </c>
      <c r="AH618" s="592" t="str">
        <f>IF(A11taxstdlife="n/a","n/a",IF(AH$3&gt;(A11taxstdlife+$E618),(('PTRM input'!$M$153+'PTRM input'!$M$119)*$M$7)-SUM($M618:AG618),(('PTRM input'!$M$153+'PTRM input'!$M$119)*$M$7)/A11taxstdlife))</f>
        <v>n/a</v>
      </c>
      <c r="AI618" s="592" t="str">
        <f>IF(A11taxstdlife="n/a","n/a",IF(AI$3&gt;(A11taxstdlife+$E618),(('PTRM input'!$M$153+'PTRM input'!$M$119)*$M$7)-SUM($M618:AH618),(('PTRM input'!$M$153+'PTRM input'!$M$119)*$M$7)/A11taxstdlife))</f>
        <v>n/a</v>
      </c>
      <c r="AJ618" s="592" t="str">
        <f>IF(A11taxstdlife="n/a","n/a",IF(AJ$3&gt;(A11taxstdlife+$E618),(('PTRM input'!$M$153+'PTRM input'!$M$119)*$M$7)-SUM($M618:AI618),(('PTRM input'!$M$153+'PTRM input'!$M$119)*$M$7)/A11taxstdlife))</f>
        <v>n/a</v>
      </c>
      <c r="AK618" s="592" t="str">
        <f>IF(A11taxstdlife="n/a","n/a",IF(AK$3&gt;(A11taxstdlife+$E618),(('PTRM input'!$M$153+'PTRM input'!$M$119)*$M$7)-SUM($M618:AJ618),(('PTRM input'!$M$153+'PTRM input'!$M$119)*$M$7)/A11taxstdlife))</f>
        <v>n/a</v>
      </c>
      <c r="AL618" s="592" t="str">
        <f>IF(A11taxstdlife="n/a","n/a",IF(AL$3&gt;(A11taxstdlife+$E618),(('PTRM input'!$M$153+'PTRM input'!$M$119)*$M$7)-SUM($M618:AK618),(('PTRM input'!$M$153+'PTRM input'!$M$119)*$M$7)/A11taxstdlife))</f>
        <v>n/a</v>
      </c>
      <c r="AM618" s="592" t="str">
        <f>IF(A11taxstdlife="n/a","n/a",IF(AM$3&gt;(A11taxstdlife+$E618),(('PTRM input'!$M$153+'PTRM input'!$M$119)*$M$7)-SUM($M618:AL618),(('PTRM input'!$M$153+'PTRM input'!$M$119)*$M$7)/A11taxstdlife))</f>
        <v>n/a</v>
      </c>
      <c r="AN618" s="592" t="str">
        <f>IF(A11taxstdlife="n/a","n/a",IF(AN$3&gt;(A11taxstdlife+$E618),(('PTRM input'!$M$153+'PTRM input'!$M$119)*$M$7)-SUM($M618:AM618),(('PTRM input'!$M$153+'PTRM input'!$M$119)*$M$7)/A11taxstdlife))</f>
        <v>n/a</v>
      </c>
      <c r="AO618" s="592" t="str">
        <f>IF(A11taxstdlife="n/a","n/a",IF(AO$3&gt;(A11taxstdlife+$E618),(('PTRM input'!$M$153+'PTRM input'!$M$119)*$M$7)-SUM($M618:AN618),(('PTRM input'!$M$153+'PTRM input'!$M$119)*$M$7)/A11taxstdlife))</f>
        <v>n/a</v>
      </c>
      <c r="AP618" s="592" t="str">
        <f>IF(A11taxstdlife="n/a","n/a",IF(AP$3&gt;(A11taxstdlife+$E618),(('PTRM input'!$M$153+'PTRM input'!$M$119)*$M$7)-SUM($M618:AO618),(('PTRM input'!$M$153+'PTRM input'!$M$119)*$M$7)/A11taxstdlife))</f>
        <v>n/a</v>
      </c>
      <c r="AQ618" s="592" t="str">
        <f>IF(A11taxstdlife="n/a","n/a",IF(AQ$3&gt;(A11taxstdlife+$E618),(('PTRM input'!$M$153+'PTRM input'!$M$119)*$M$7)-SUM($M618:AP618),(('PTRM input'!$M$153+'PTRM input'!$M$119)*$M$7)/A11taxstdlife))</f>
        <v>n/a</v>
      </c>
      <c r="AR618" s="592" t="str">
        <f>IF(A11taxstdlife="n/a","n/a",IF(AR$3&gt;(A11taxstdlife+$E618),(('PTRM input'!$M$153+'PTRM input'!$M$119)*$M$7)-SUM($M618:AQ618),(('PTRM input'!$M$153+'PTRM input'!$M$119)*$M$7)/A11taxstdlife))</f>
        <v>n/a</v>
      </c>
      <c r="AS618" s="592" t="str">
        <f>IF(A11taxstdlife="n/a","n/a",IF(AS$3&gt;(A11taxstdlife+$E618),(('PTRM input'!$M$153+'PTRM input'!$M$119)*$M$7)-SUM($M618:AR618),(('PTRM input'!$M$153+'PTRM input'!$M$119)*$M$7)/A11taxstdlife))</f>
        <v>n/a</v>
      </c>
      <c r="AT618" s="592" t="str">
        <f>IF(A11taxstdlife="n/a","n/a",IF(AT$3&gt;(A11taxstdlife+$E618),(('PTRM input'!$M$153+'PTRM input'!$M$119)*$M$7)-SUM($M618:AS618),(('PTRM input'!$M$153+'PTRM input'!$M$119)*$M$7)/A11taxstdlife))</f>
        <v>n/a</v>
      </c>
      <c r="AU618" s="592" t="str">
        <f>IF(A11taxstdlife="n/a","n/a",IF(AU$3&gt;(A11taxstdlife+$E618),(('PTRM input'!$M$153+'PTRM input'!$M$119)*$M$7)-SUM($M618:AT618),(('PTRM input'!$M$153+'PTRM input'!$M$119)*$M$7)/A11taxstdlife))</f>
        <v>n/a</v>
      </c>
      <c r="AV618" s="592" t="str">
        <f>IF(A11taxstdlife="n/a","n/a",IF(AV$3&gt;(A11taxstdlife+$E618),(('PTRM input'!$M$153+'PTRM input'!$M$119)*$M$7)-SUM($M618:AU618),(('PTRM input'!$M$153+'PTRM input'!$M$119)*$M$7)/A11taxstdlife))</f>
        <v>n/a</v>
      </c>
      <c r="AW618" s="592" t="str">
        <f>IF(A11taxstdlife="n/a","n/a",IF(AW$3&gt;(A11taxstdlife+$E618),(('PTRM input'!$M$153+'PTRM input'!$M$119)*$M$7)-SUM($M618:AV618),(('PTRM input'!$M$153+'PTRM input'!$M$119)*$M$7)/A11taxstdlife))</f>
        <v>n/a</v>
      </c>
      <c r="AX618" s="592" t="str">
        <f>IF(A11taxstdlife="n/a","n/a",IF(AX$3&gt;(A11taxstdlife+$E618),(('PTRM input'!$M$153+'PTRM input'!$M$119)*$M$7)-SUM($M618:AW618),(('PTRM input'!$M$153+'PTRM input'!$M$119)*$M$7)/A11taxstdlife))</f>
        <v>n/a</v>
      </c>
      <c r="AY618" s="592" t="str">
        <f>IF(A11taxstdlife="n/a","n/a",IF(AY$3&gt;(A11taxstdlife+$E618),(('PTRM input'!$M$153+'PTRM input'!$M$119)*$M$7)-SUM($M618:AX618),(('PTRM input'!$M$153+'PTRM input'!$M$119)*$M$7)/A11taxstdlife))</f>
        <v>n/a</v>
      </c>
      <c r="AZ618" s="592" t="str">
        <f>IF(A11taxstdlife="n/a","n/a",IF(AZ$3&gt;(A11taxstdlife+$E618),(('PTRM input'!$M$153+'PTRM input'!$M$119)*$M$7)-SUM($M618:AY618),(('PTRM input'!$M$153+'PTRM input'!$M$119)*$M$7)/A11taxstdlife))</f>
        <v>n/a</v>
      </c>
      <c r="BA618" s="592" t="str">
        <f>IF(A11taxstdlife="n/a","n/a",IF(BA$3&gt;(A11taxstdlife+$E618),(('PTRM input'!$M$153+'PTRM input'!$M$119)*$M$7)-SUM($M618:AZ618),(('PTRM input'!$M$153+'PTRM input'!$M$119)*$M$7)/A11taxstdlife))</f>
        <v>n/a</v>
      </c>
      <c r="BB618" s="592" t="str">
        <f>IF(A11taxstdlife="n/a","n/a",IF(BB$3&gt;(A11taxstdlife+$E618),(('PTRM input'!$M$153+'PTRM input'!$M$119)*$M$7)-SUM($M618:BA618),(('PTRM input'!$M$153+'PTRM input'!$M$119)*$M$7)/A11taxstdlife))</f>
        <v>n/a</v>
      </c>
      <c r="BC618" s="592" t="str">
        <f>IF(A11taxstdlife="n/a","n/a",IF(BC$3&gt;(A11taxstdlife+$E618),(('PTRM input'!$M$153+'PTRM input'!$M$119)*$M$7)-SUM($M618:BB618),(('PTRM input'!$M$153+'PTRM input'!$M$119)*$M$7)/A11taxstdlife))</f>
        <v>n/a</v>
      </c>
      <c r="BD618" s="592" t="str">
        <f>IF(A11taxstdlife="n/a","n/a",IF(BD$3&gt;(A11taxstdlife+$E618),(('PTRM input'!$M$153+'PTRM input'!$M$119)*$M$7)-SUM($M618:BC618),(('PTRM input'!$M$153+'PTRM input'!$M$119)*$M$7)/A11taxstdlife))</f>
        <v>n/a</v>
      </c>
      <c r="BE618" s="592" t="str">
        <f>IF(A11taxstdlife="n/a","n/a",IF(BE$3&gt;(A11taxstdlife+$E618),(('PTRM input'!$M$153+'PTRM input'!$M$119)*$M$7)-SUM($M618:BD618),(('PTRM input'!$M$153+'PTRM input'!$M$119)*$M$7)/A11taxstdlife))</f>
        <v>n/a</v>
      </c>
      <c r="BF618" s="592" t="str">
        <f>IF(A11taxstdlife="n/a","n/a",IF(BF$3&gt;(A11taxstdlife+$E618),(('PTRM input'!$M$153+'PTRM input'!$M$119)*$M$7)-SUM($M618:BE618),(('PTRM input'!$M$153+'PTRM input'!$M$119)*$M$7)/A11taxstdlife))</f>
        <v>n/a</v>
      </c>
      <c r="BG618" s="592" t="str">
        <f>IF(A11taxstdlife="n/a","n/a",IF(BG$3&gt;(A11taxstdlife+$E618),(('PTRM input'!$M$153+'PTRM input'!$M$119)*$M$7)-SUM($M618:BF618),(('PTRM input'!$M$153+'PTRM input'!$M$119)*$M$7)/A11taxstdlife))</f>
        <v>n/a</v>
      </c>
      <c r="BH618" s="592" t="str">
        <f>IF(A11taxstdlife="n/a","n/a",IF(BH$3&gt;(A11taxstdlife+$E618),(('PTRM input'!$M$153+'PTRM input'!$M$119)*$M$7)-SUM($M618:BG618),(('PTRM input'!$M$153+'PTRM input'!$M$119)*$M$7)/A11taxstdlife))</f>
        <v>n/a</v>
      </c>
      <c r="BI618" s="592" t="str">
        <f>IF(A11taxstdlife="n/a","n/a",IF(BI$3&gt;(A11taxstdlife+$E618),(('PTRM input'!$M$153+'PTRM input'!$M$119)*$M$7)-SUM($M618:BH618),(('PTRM input'!$M$153+'PTRM input'!$M$119)*$M$7)/A11taxstdlife))</f>
        <v>n/a</v>
      </c>
      <c r="BJ618" s="237"/>
      <c r="BK618" s="237"/>
      <c r="BL618" s="237"/>
      <c r="BM618" s="237"/>
    </row>
    <row r="619" spans="1:65" s="4" customFormat="1" ht="12.75" customHeight="1" outlineLevel="2">
      <c r="A619" s="237"/>
      <c r="B619" s="237"/>
      <c r="C619" s="597"/>
      <c r="D619" s="930"/>
      <c r="E619" s="167">
        <v>8</v>
      </c>
      <c r="F619" s="34"/>
      <c r="G619" s="184"/>
      <c r="H619" s="186"/>
      <c r="I619" s="186"/>
      <c r="J619" s="186"/>
      <c r="K619" s="186"/>
      <c r="L619" s="186"/>
      <c r="M619" s="186"/>
      <c r="N619" s="185"/>
      <c r="O619" s="105" t="str">
        <f>IF(A11taxstdlife="n/a","n/a",IF(O$3&gt;(A11taxstdlife+$E619),(('PTRM input'!$N$153+'PTRM input'!$N$119)*$N$7)-SUM($N619:N619),(('PTRM input'!$N$153+'PTRM input'!$N$119)*$N$7)/A11taxstdlife))</f>
        <v>n/a</v>
      </c>
      <c r="P619" s="105" t="str">
        <f>IF(A11taxstdlife="n/a","n/a",IF(P$3&gt;(A11taxstdlife+$E619),(('PTRM input'!$N$153+'PTRM input'!$N$119)*$N$7)-SUM($N619:O619),(('PTRM input'!$N$153+'PTRM input'!$N$119)*$N$7)/A11taxstdlife))</f>
        <v>n/a</v>
      </c>
      <c r="Q619" s="592" t="str">
        <f>IF(A11taxstdlife="n/a","n/a",IF(Q$3&gt;(A11taxstdlife+$E619),(('PTRM input'!$N$153+'PTRM input'!$N$119)*$N$7)-SUM($N619:P619),(('PTRM input'!$N$153+'PTRM input'!$N$119)*$N$7)/A11taxstdlife))</f>
        <v>n/a</v>
      </c>
      <c r="R619" s="592" t="str">
        <f>IF(A11taxstdlife="n/a","n/a",IF(R$3&gt;(A11taxstdlife+$E619),(('PTRM input'!$N$153+'PTRM input'!$N$119)*$N$7)-SUM($N619:Q619),(('PTRM input'!$N$153+'PTRM input'!$N$119)*$N$7)/A11taxstdlife))</f>
        <v>n/a</v>
      </c>
      <c r="S619" s="592" t="str">
        <f>IF(A11taxstdlife="n/a","n/a",IF(S$3&gt;(A11taxstdlife+$E619),(('PTRM input'!$N$153+'PTRM input'!$N$119)*$N$7)-SUM($N619:R619),(('PTRM input'!$N$153+'PTRM input'!$N$119)*$N$7)/A11taxstdlife))</f>
        <v>n/a</v>
      </c>
      <c r="T619" s="592" t="str">
        <f>IF(A11taxstdlife="n/a","n/a",IF(T$3&gt;(A11taxstdlife+$E619),(('PTRM input'!$N$153+'PTRM input'!$N$119)*$N$7)-SUM($N619:S619),(('PTRM input'!$N$153+'PTRM input'!$N$119)*$N$7)/A11taxstdlife))</f>
        <v>n/a</v>
      </c>
      <c r="U619" s="592" t="str">
        <f>IF(A11taxstdlife="n/a","n/a",IF(U$3&gt;(A11taxstdlife+$E619),(('PTRM input'!$N$153+'PTRM input'!$N$119)*$N$7)-SUM($N619:T619),(('PTRM input'!$N$153+'PTRM input'!$N$119)*$N$7)/A11taxstdlife))</f>
        <v>n/a</v>
      </c>
      <c r="V619" s="592" t="str">
        <f>IF(A11taxstdlife="n/a","n/a",IF(V$3&gt;(A11taxstdlife+$E619),(('PTRM input'!$N$153+'PTRM input'!$N$119)*$N$7)-SUM($N619:U619),(('PTRM input'!$N$153+'PTRM input'!$N$119)*$N$7)/A11taxstdlife))</f>
        <v>n/a</v>
      </c>
      <c r="W619" s="592" t="str">
        <f>IF(A11taxstdlife="n/a","n/a",IF(W$3&gt;(A11taxstdlife+$E619),(('PTRM input'!$N$153+'PTRM input'!$N$119)*$N$7)-SUM($N619:V619),(('PTRM input'!$N$153+'PTRM input'!$N$119)*$N$7)/A11taxstdlife))</f>
        <v>n/a</v>
      </c>
      <c r="X619" s="592" t="str">
        <f>IF(A11taxstdlife="n/a","n/a",IF(X$3&gt;(A11taxstdlife+$E619),(('PTRM input'!$N$153+'PTRM input'!$N$119)*$N$7)-SUM($N619:W619),(('PTRM input'!$N$153+'PTRM input'!$N$119)*$N$7)/A11taxstdlife))</f>
        <v>n/a</v>
      </c>
      <c r="Y619" s="592" t="str">
        <f>IF(A11taxstdlife="n/a","n/a",IF(Y$3&gt;(A11taxstdlife+$E619),(('PTRM input'!$N$153+'PTRM input'!$N$119)*$N$7)-SUM($N619:X619),(('PTRM input'!$N$153+'PTRM input'!$N$119)*$N$7)/A11taxstdlife))</f>
        <v>n/a</v>
      </c>
      <c r="Z619" s="592" t="str">
        <f>IF(A11taxstdlife="n/a","n/a",IF(Z$3&gt;(A11taxstdlife+$E619),(('PTRM input'!$N$153+'PTRM input'!$N$119)*$N$7)-SUM($N619:Y619),(('PTRM input'!$N$153+'PTRM input'!$N$119)*$N$7)/A11taxstdlife))</f>
        <v>n/a</v>
      </c>
      <c r="AA619" s="592" t="str">
        <f>IF(A11taxstdlife="n/a","n/a",IF(AA$3&gt;(A11taxstdlife+$E619),(('PTRM input'!$N$153+'PTRM input'!$N$119)*$N$7)-SUM($N619:Z619),(('PTRM input'!$N$153+'PTRM input'!$N$119)*$N$7)/A11taxstdlife))</f>
        <v>n/a</v>
      </c>
      <c r="AB619" s="592" t="str">
        <f>IF(A11taxstdlife="n/a","n/a",IF(AB$3&gt;(A11taxstdlife+$E619),(('PTRM input'!$N$153+'PTRM input'!$N$119)*$N$7)-SUM($N619:AA619),(('PTRM input'!$N$153+'PTRM input'!$N$119)*$N$7)/A11taxstdlife))</f>
        <v>n/a</v>
      </c>
      <c r="AC619" s="592" t="str">
        <f>IF(A11taxstdlife="n/a","n/a",IF(AC$3&gt;(A11taxstdlife+$E619),(('PTRM input'!$N$153+'PTRM input'!$N$119)*$N$7)-SUM($N619:AB619),(('PTRM input'!$N$153+'PTRM input'!$N$119)*$N$7)/A11taxstdlife))</f>
        <v>n/a</v>
      </c>
      <c r="AD619" s="592" t="str">
        <f>IF(A11taxstdlife="n/a","n/a",IF(AD$3&gt;(A11taxstdlife+$E619),(('PTRM input'!$N$153+'PTRM input'!$N$119)*$N$7)-SUM($N619:AC619),(('PTRM input'!$N$153+'PTRM input'!$N$119)*$N$7)/A11taxstdlife))</f>
        <v>n/a</v>
      </c>
      <c r="AE619" s="592" t="str">
        <f>IF(A11taxstdlife="n/a","n/a",IF(AE$3&gt;(A11taxstdlife+$E619),(('PTRM input'!$N$153+'PTRM input'!$N$119)*$N$7)-SUM($N619:AD619),(('PTRM input'!$N$153+'PTRM input'!$N$119)*$N$7)/A11taxstdlife))</f>
        <v>n/a</v>
      </c>
      <c r="AF619" s="592" t="str">
        <f>IF(A11taxstdlife="n/a","n/a",IF(AF$3&gt;(A11taxstdlife+$E619),(('PTRM input'!$N$153+'PTRM input'!$N$119)*$N$7)-SUM($N619:AE619),(('PTRM input'!$N$153+'PTRM input'!$N$119)*$N$7)/A11taxstdlife))</f>
        <v>n/a</v>
      </c>
      <c r="AG619" s="592" t="str">
        <f>IF(A11taxstdlife="n/a","n/a",IF(AG$3&gt;(A11taxstdlife+$E619),(('PTRM input'!$N$153+'PTRM input'!$N$119)*$N$7)-SUM($N619:AF619),(('PTRM input'!$N$153+'PTRM input'!$N$119)*$N$7)/A11taxstdlife))</f>
        <v>n/a</v>
      </c>
      <c r="AH619" s="592" t="str">
        <f>IF(A11taxstdlife="n/a","n/a",IF(AH$3&gt;(A11taxstdlife+$E619),(('PTRM input'!$N$153+'PTRM input'!$N$119)*$N$7)-SUM($N619:AG619),(('PTRM input'!$N$153+'PTRM input'!$N$119)*$N$7)/A11taxstdlife))</f>
        <v>n/a</v>
      </c>
      <c r="AI619" s="592" t="str">
        <f>IF(A11taxstdlife="n/a","n/a",IF(AI$3&gt;(A11taxstdlife+$E619),(('PTRM input'!$N$153+'PTRM input'!$N$119)*$N$7)-SUM($N619:AH619),(('PTRM input'!$N$153+'PTRM input'!$N$119)*$N$7)/A11taxstdlife))</f>
        <v>n/a</v>
      </c>
      <c r="AJ619" s="592" t="str">
        <f>IF(A11taxstdlife="n/a","n/a",IF(AJ$3&gt;(A11taxstdlife+$E619),(('PTRM input'!$N$153+'PTRM input'!$N$119)*$N$7)-SUM($N619:AI619),(('PTRM input'!$N$153+'PTRM input'!$N$119)*$N$7)/A11taxstdlife))</f>
        <v>n/a</v>
      </c>
      <c r="AK619" s="592" t="str">
        <f>IF(A11taxstdlife="n/a","n/a",IF(AK$3&gt;(A11taxstdlife+$E619),(('PTRM input'!$N$153+'PTRM input'!$N$119)*$N$7)-SUM($N619:AJ619),(('PTRM input'!$N$153+'PTRM input'!$N$119)*$N$7)/A11taxstdlife))</f>
        <v>n/a</v>
      </c>
      <c r="AL619" s="592" t="str">
        <f>IF(A11taxstdlife="n/a","n/a",IF(AL$3&gt;(A11taxstdlife+$E619),(('PTRM input'!$N$153+'PTRM input'!$N$119)*$N$7)-SUM($N619:AK619),(('PTRM input'!$N$153+'PTRM input'!$N$119)*$N$7)/A11taxstdlife))</f>
        <v>n/a</v>
      </c>
      <c r="AM619" s="592" t="str">
        <f>IF(A11taxstdlife="n/a","n/a",IF(AM$3&gt;(A11taxstdlife+$E619),(('PTRM input'!$N$153+'PTRM input'!$N$119)*$N$7)-SUM($N619:AL619),(('PTRM input'!$N$153+'PTRM input'!$N$119)*$N$7)/A11taxstdlife))</f>
        <v>n/a</v>
      </c>
      <c r="AN619" s="592" t="str">
        <f>IF(A11taxstdlife="n/a","n/a",IF(AN$3&gt;(A11taxstdlife+$E619),(('PTRM input'!$N$153+'PTRM input'!$N$119)*$N$7)-SUM($N619:AM619),(('PTRM input'!$N$153+'PTRM input'!$N$119)*$N$7)/A11taxstdlife))</f>
        <v>n/a</v>
      </c>
      <c r="AO619" s="592" t="str">
        <f>IF(A11taxstdlife="n/a","n/a",IF(AO$3&gt;(A11taxstdlife+$E619),(('PTRM input'!$N$153+'PTRM input'!$N$119)*$N$7)-SUM($N619:AN619),(('PTRM input'!$N$153+'PTRM input'!$N$119)*$N$7)/A11taxstdlife))</f>
        <v>n/a</v>
      </c>
      <c r="AP619" s="592" t="str">
        <f>IF(A11taxstdlife="n/a","n/a",IF(AP$3&gt;(A11taxstdlife+$E619),(('PTRM input'!$N$153+'PTRM input'!$N$119)*$N$7)-SUM($N619:AO619),(('PTRM input'!$N$153+'PTRM input'!$N$119)*$N$7)/A11taxstdlife))</f>
        <v>n/a</v>
      </c>
      <c r="AQ619" s="592" t="str">
        <f>IF(A11taxstdlife="n/a","n/a",IF(AQ$3&gt;(A11taxstdlife+$E619),(('PTRM input'!$N$153+'PTRM input'!$N$119)*$N$7)-SUM($N619:AP619),(('PTRM input'!$N$153+'PTRM input'!$N$119)*$N$7)/A11taxstdlife))</f>
        <v>n/a</v>
      </c>
      <c r="AR619" s="592" t="str">
        <f>IF(A11taxstdlife="n/a","n/a",IF(AR$3&gt;(A11taxstdlife+$E619),(('PTRM input'!$N$153+'PTRM input'!$N$119)*$N$7)-SUM($N619:AQ619),(('PTRM input'!$N$153+'PTRM input'!$N$119)*$N$7)/A11taxstdlife))</f>
        <v>n/a</v>
      </c>
      <c r="AS619" s="592" t="str">
        <f>IF(A11taxstdlife="n/a","n/a",IF(AS$3&gt;(A11taxstdlife+$E619),(('PTRM input'!$N$153+'PTRM input'!$N$119)*$N$7)-SUM($N619:AR619),(('PTRM input'!$N$153+'PTRM input'!$N$119)*$N$7)/A11taxstdlife))</f>
        <v>n/a</v>
      </c>
      <c r="AT619" s="592" t="str">
        <f>IF(A11taxstdlife="n/a","n/a",IF(AT$3&gt;(A11taxstdlife+$E619),(('PTRM input'!$N$153+'PTRM input'!$N$119)*$N$7)-SUM($N619:AS619),(('PTRM input'!$N$153+'PTRM input'!$N$119)*$N$7)/A11taxstdlife))</f>
        <v>n/a</v>
      </c>
      <c r="AU619" s="592" t="str">
        <f>IF(A11taxstdlife="n/a","n/a",IF(AU$3&gt;(A11taxstdlife+$E619),(('PTRM input'!$N$153+'PTRM input'!$N$119)*$N$7)-SUM($N619:AT619),(('PTRM input'!$N$153+'PTRM input'!$N$119)*$N$7)/A11taxstdlife))</f>
        <v>n/a</v>
      </c>
      <c r="AV619" s="592" t="str">
        <f>IF(A11taxstdlife="n/a","n/a",IF(AV$3&gt;(A11taxstdlife+$E619),(('PTRM input'!$N$153+'PTRM input'!$N$119)*$N$7)-SUM($N619:AU619),(('PTRM input'!$N$153+'PTRM input'!$N$119)*$N$7)/A11taxstdlife))</f>
        <v>n/a</v>
      </c>
      <c r="AW619" s="592" t="str">
        <f>IF(A11taxstdlife="n/a","n/a",IF(AW$3&gt;(A11taxstdlife+$E619),(('PTRM input'!$N$153+'PTRM input'!$N$119)*$N$7)-SUM($N619:AV619),(('PTRM input'!$N$153+'PTRM input'!$N$119)*$N$7)/A11taxstdlife))</f>
        <v>n/a</v>
      </c>
      <c r="AX619" s="592" t="str">
        <f>IF(A11taxstdlife="n/a","n/a",IF(AX$3&gt;(A11taxstdlife+$E619),(('PTRM input'!$N$153+'PTRM input'!$N$119)*$N$7)-SUM($N619:AW619),(('PTRM input'!$N$153+'PTRM input'!$N$119)*$N$7)/A11taxstdlife))</f>
        <v>n/a</v>
      </c>
      <c r="AY619" s="592" t="str">
        <f>IF(A11taxstdlife="n/a","n/a",IF(AY$3&gt;(A11taxstdlife+$E619),(('PTRM input'!$N$153+'PTRM input'!$N$119)*$N$7)-SUM($N619:AX619),(('PTRM input'!$N$153+'PTRM input'!$N$119)*$N$7)/A11taxstdlife))</f>
        <v>n/a</v>
      </c>
      <c r="AZ619" s="592" t="str">
        <f>IF(A11taxstdlife="n/a","n/a",IF(AZ$3&gt;(A11taxstdlife+$E619),(('PTRM input'!$N$153+'PTRM input'!$N$119)*$N$7)-SUM($N619:AY619),(('PTRM input'!$N$153+'PTRM input'!$N$119)*$N$7)/A11taxstdlife))</f>
        <v>n/a</v>
      </c>
      <c r="BA619" s="592" t="str">
        <f>IF(A11taxstdlife="n/a","n/a",IF(BA$3&gt;(A11taxstdlife+$E619),(('PTRM input'!$N$153+'PTRM input'!$N$119)*$N$7)-SUM($N619:AZ619),(('PTRM input'!$N$153+'PTRM input'!$N$119)*$N$7)/A11taxstdlife))</f>
        <v>n/a</v>
      </c>
      <c r="BB619" s="592" t="str">
        <f>IF(A11taxstdlife="n/a","n/a",IF(BB$3&gt;(A11taxstdlife+$E619),(('PTRM input'!$N$153+'PTRM input'!$N$119)*$N$7)-SUM($N619:BA619),(('PTRM input'!$N$153+'PTRM input'!$N$119)*$N$7)/A11taxstdlife))</f>
        <v>n/a</v>
      </c>
      <c r="BC619" s="592" t="str">
        <f>IF(A11taxstdlife="n/a","n/a",IF(BC$3&gt;(A11taxstdlife+$E619),(('PTRM input'!$N$153+'PTRM input'!$N$119)*$N$7)-SUM($N619:BB619),(('PTRM input'!$N$153+'PTRM input'!$N$119)*$N$7)/A11taxstdlife))</f>
        <v>n/a</v>
      </c>
      <c r="BD619" s="592" t="str">
        <f>IF(A11taxstdlife="n/a","n/a",IF(BD$3&gt;(A11taxstdlife+$E619),(('PTRM input'!$N$153+'PTRM input'!$N$119)*$N$7)-SUM($N619:BC619),(('PTRM input'!$N$153+'PTRM input'!$N$119)*$N$7)/A11taxstdlife))</f>
        <v>n/a</v>
      </c>
      <c r="BE619" s="592" t="str">
        <f>IF(A11taxstdlife="n/a","n/a",IF(BE$3&gt;(A11taxstdlife+$E619),(('PTRM input'!$N$153+'PTRM input'!$N$119)*$N$7)-SUM($N619:BD619),(('PTRM input'!$N$153+'PTRM input'!$N$119)*$N$7)/A11taxstdlife))</f>
        <v>n/a</v>
      </c>
      <c r="BF619" s="592" t="str">
        <f>IF(A11taxstdlife="n/a","n/a",IF(BF$3&gt;(A11taxstdlife+$E619),(('PTRM input'!$N$153+'PTRM input'!$N$119)*$N$7)-SUM($N619:BE619),(('PTRM input'!$N$153+'PTRM input'!$N$119)*$N$7)/A11taxstdlife))</f>
        <v>n/a</v>
      </c>
      <c r="BG619" s="592" t="str">
        <f>IF(A11taxstdlife="n/a","n/a",IF(BG$3&gt;(A11taxstdlife+$E619),(('PTRM input'!$N$153+'PTRM input'!$N$119)*$N$7)-SUM($N619:BF619),(('PTRM input'!$N$153+'PTRM input'!$N$119)*$N$7)/A11taxstdlife))</f>
        <v>n/a</v>
      </c>
      <c r="BH619" s="592" t="str">
        <f>IF(A11taxstdlife="n/a","n/a",IF(BH$3&gt;(A11taxstdlife+$E619),(('PTRM input'!$N$153+'PTRM input'!$N$119)*$N$7)-SUM($N619:BG619),(('PTRM input'!$N$153+'PTRM input'!$N$119)*$N$7)/A11taxstdlife))</f>
        <v>n/a</v>
      </c>
      <c r="BI619" s="592" t="str">
        <f>IF(A11taxstdlife="n/a","n/a",IF(BI$3&gt;(A11taxstdlife+$E619),(('PTRM input'!$N$153+'PTRM input'!$N$119)*$N$7)-SUM($N619:BH619),(('PTRM input'!$N$153+'PTRM input'!$N$119)*$N$7)/A11taxstdlife))</f>
        <v>n/a</v>
      </c>
      <c r="BJ619" s="237"/>
      <c r="BK619" s="237"/>
      <c r="BL619" s="237"/>
      <c r="BM619" s="237"/>
    </row>
    <row r="620" spans="1:65" s="4" customFormat="1" ht="12.75" customHeight="1" outlineLevel="2">
      <c r="A620" s="237"/>
      <c r="B620" s="237"/>
      <c r="C620" s="597"/>
      <c r="D620" s="930"/>
      <c r="E620" s="167">
        <v>9</v>
      </c>
      <c r="F620" s="34"/>
      <c r="G620" s="184"/>
      <c r="H620" s="186"/>
      <c r="I620" s="186"/>
      <c r="J620" s="186"/>
      <c r="K620" s="186"/>
      <c r="L620" s="186"/>
      <c r="M620" s="186"/>
      <c r="N620" s="186"/>
      <c r="O620" s="185"/>
      <c r="P620" s="105" t="str">
        <f>IF(A11taxstdlife="n/a","n/a",IF(P$3&gt;(A11taxstdlife+$E620),(('PTRM input'!$O$153+'PTRM input'!$O$119)*$O$7)-SUM($O620:O620),(('PTRM input'!$O$153+'PTRM input'!$O$119)*$O$7)/A11taxstdlife))</f>
        <v>n/a</v>
      </c>
      <c r="Q620" s="592" t="str">
        <f>IF(A11taxstdlife="n/a","n/a",IF(Q$3&gt;(A11taxstdlife+$E620),(('PTRM input'!$O$153+'PTRM input'!$O$119)*$O$7)-SUM($O620:P620),(('PTRM input'!$O$153+'PTRM input'!$O$119)*$O$7)/A11taxstdlife))</f>
        <v>n/a</v>
      </c>
      <c r="R620" s="592" t="str">
        <f>IF(A11taxstdlife="n/a","n/a",IF(R$3&gt;(A11taxstdlife+$E620),(('PTRM input'!$O$153+'PTRM input'!$O$119)*$O$7)-SUM($O620:Q620),(('PTRM input'!$O$153+'PTRM input'!$O$119)*$O$7)/A11taxstdlife))</f>
        <v>n/a</v>
      </c>
      <c r="S620" s="592" t="str">
        <f>IF(A11taxstdlife="n/a","n/a",IF(S$3&gt;(A11taxstdlife+$E620),(('PTRM input'!$O$153+'PTRM input'!$O$119)*$O$7)-SUM($O620:R620),(('PTRM input'!$O$153+'PTRM input'!$O$119)*$O$7)/A11taxstdlife))</f>
        <v>n/a</v>
      </c>
      <c r="T620" s="592" t="str">
        <f>IF(A11taxstdlife="n/a","n/a",IF(T$3&gt;(A11taxstdlife+$E620),(('PTRM input'!$O$153+'PTRM input'!$O$119)*$O$7)-SUM($O620:S620),(('PTRM input'!$O$153+'PTRM input'!$O$119)*$O$7)/A11taxstdlife))</f>
        <v>n/a</v>
      </c>
      <c r="U620" s="592" t="str">
        <f>IF(A11taxstdlife="n/a","n/a",IF(U$3&gt;(A11taxstdlife+$E620),(('PTRM input'!$O$153+'PTRM input'!$O$119)*$O$7)-SUM($O620:T620),(('PTRM input'!$O$153+'PTRM input'!$O$119)*$O$7)/A11taxstdlife))</f>
        <v>n/a</v>
      </c>
      <c r="V620" s="592" t="str">
        <f>IF(A11taxstdlife="n/a","n/a",IF(V$3&gt;(A11taxstdlife+$E620),(('PTRM input'!$O$153+'PTRM input'!$O$119)*$O$7)-SUM($O620:U620),(('PTRM input'!$O$153+'PTRM input'!$O$119)*$O$7)/A11taxstdlife))</f>
        <v>n/a</v>
      </c>
      <c r="W620" s="592" t="str">
        <f>IF(A11taxstdlife="n/a","n/a",IF(W$3&gt;(A11taxstdlife+$E620),(('PTRM input'!$O$153+'PTRM input'!$O$119)*$O$7)-SUM($O620:V620),(('PTRM input'!$O$153+'PTRM input'!$O$119)*$O$7)/A11taxstdlife))</f>
        <v>n/a</v>
      </c>
      <c r="X620" s="592" t="str">
        <f>IF(A11taxstdlife="n/a","n/a",IF(X$3&gt;(A11taxstdlife+$E620),(('PTRM input'!$O$153+'PTRM input'!$O$119)*$O$7)-SUM($O620:W620),(('PTRM input'!$O$153+'PTRM input'!$O$119)*$O$7)/A11taxstdlife))</f>
        <v>n/a</v>
      </c>
      <c r="Y620" s="592" t="str">
        <f>IF(A11taxstdlife="n/a","n/a",IF(Y$3&gt;(A11taxstdlife+$E620),(('PTRM input'!$O$153+'PTRM input'!$O$119)*$O$7)-SUM($O620:X620),(('PTRM input'!$O$153+'PTRM input'!$O$119)*$O$7)/A11taxstdlife))</f>
        <v>n/a</v>
      </c>
      <c r="Z620" s="592" t="str">
        <f>IF(A11taxstdlife="n/a","n/a",IF(Z$3&gt;(A11taxstdlife+$E620),(('PTRM input'!$O$153+'PTRM input'!$O$119)*$O$7)-SUM($O620:Y620),(('PTRM input'!$O$153+'PTRM input'!$O$119)*$O$7)/A11taxstdlife))</f>
        <v>n/a</v>
      </c>
      <c r="AA620" s="592" t="str">
        <f>IF(A11taxstdlife="n/a","n/a",IF(AA$3&gt;(A11taxstdlife+$E620),(('PTRM input'!$O$153+'PTRM input'!$O$119)*$O$7)-SUM($O620:Z620),(('PTRM input'!$O$153+'PTRM input'!$O$119)*$O$7)/A11taxstdlife))</f>
        <v>n/a</v>
      </c>
      <c r="AB620" s="592" t="str">
        <f>IF(A11taxstdlife="n/a","n/a",IF(AB$3&gt;(A11taxstdlife+$E620),(('PTRM input'!$O$153+'PTRM input'!$O$119)*$O$7)-SUM($O620:AA620),(('PTRM input'!$O$153+'PTRM input'!$O$119)*$O$7)/A11taxstdlife))</f>
        <v>n/a</v>
      </c>
      <c r="AC620" s="592" t="str">
        <f>IF(A11taxstdlife="n/a","n/a",IF(AC$3&gt;(A11taxstdlife+$E620),(('PTRM input'!$O$153+'PTRM input'!$O$119)*$O$7)-SUM($O620:AB620),(('PTRM input'!$O$153+'PTRM input'!$O$119)*$O$7)/A11taxstdlife))</f>
        <v>n/a</v>
      </c>
      <c r="AD620" s="592" t="str">
        <f>IF(A11taxstdlife="n/a","n/a",IF(AD$3&gt;(A11taxstdlife+$E620),(('PTRM input'!$O$153+'PTRM input'!$O$119)*$O$7)-SUM($O620:AC620),(('PTRM input'!$O$153+'PTRM input'!$O$119)*$O$7)/A11taxstdlife))</f>
        <v>n/a</v>
      </c>
      <c r="AE620" s="592" t="str">
        <f>IF(A11taxstdlife="n/a","n/a",IF(AE$3&gt;(A11taxstdlife+$E620),(('PTRM input'!$O$153+'PTRM input'!$O$119)*$O$7)-SUM($O620:AD620),(('PTRM input'!$O$153+'PTRM input'!$O$119)*$O$7)/A11taxstdlife))</f>
        <v>n/a</v>
      </c>
      <c r="AF620" s="592" t="str">
        <f>IF(A11taxstdlife="n/a","n/a",IF(AF$3&gt;(A11taxstdlife+$E620),(('PTRM input'!$O$153+'PTRM input'!$O$119)*$O$7)-SUM($O620:AE620),(('PTRM input'!$O$153+'PTRM input'!$O$119)*$O$7)/A11taxstdlife))</f>
        <v>n/a</v>
      </c>
      <c r="AG620" s="592" t="str">
        <f>IF(A11taxstdlife="n/a","n/a",IF(AG$3&gt;(A11taxstdlife+$E620),(('PTRM input'!$O$153+'PTRM input'!$O$119)*$O$7)-SUM($O620:AF620),(('PTRM input'!$O$153+'PTRM input'!$O$119)*$O$7)/A11taxstdlife))</f>
        <v>n/a</v>
      </c>
      <c r="AH620" s="592" t="str">
        <f>IF(A11taxstdlife="n/a","n/a",IF(AH$3&gt;(A11taxstdlife+$E620),(('PTRM input'!$O$153+'PTRM input'!$O$119)*$O$7)-SUM($O620:AG620),(('PTRM input'!$O$153+'PTRM input'!$O$119)*$O$7)/A11taxstdlife))</f>
        <v>n/a</v>
      </c>
      <c r="AI620" s="592" t="str">
        <f>IF(A11taxstdlife="n/a","n/a",IF(AI$3&gt;(A11taxstdlife+$E620),(('PTRM input'!$O$153+'PTRM input'!$O$119)*$O$7)-SUM($O620:AH620),(('PTRM input'!$O$153+'PTRM input'!$O$119)*$O$7)/A11taxstdlife))</f>
        <v>n/a</v>
      </c>
      <c r="AJ620" s="592" t="str">
        <f>IF(A11taxstdlife="n/a","n/a",IF(AJ$3&gt;(A11taxstdlife+$E620),(('PTRM input'!$O$153+'PTRM input'!$O$119)*$O$7)-SUM($O620:AI620),(('PTRM input'!$O$153+'PTRM input'!$O$119)*$O$7)/A11taxstdlife))</f>
        <v>n/a</v>
      </c>
      <c r="AK620" s="592" t="str">
        <f>IF(A11taxstdlife="n/a","n/a",IF(AK$3&gt;(A11taxstdlife+$E620),(('PTRM input'!$O$153+'PTRM input'!$O$119)*$O$7)-SUM($O620:AJ620),(('PTRM input'!$O$153+'PTRM input'!$O$119)*$O$7)/A11taxstdlife))</f>
        <v>n/a</v>
      </c>
      <c r="AL620" s="592" t="str">
        <f>IF(A11taxstdlife="n/a","n/a",IF(AL$3&gt;(A11taxstdlife+$E620),(('PTRM input'!$O$153+'PTRM input'!$O$119)*$O$7)-SUM($O620:AK620),(('PTRM input'!$O$153+'PTRM input'!$O$119)*$O$7)/A11taxstdlife))</f>
        <v>n/a</v>
      </c>
      <c r="AM620" s="592" t="str">
        <f>IF(A11taxstdlife="n/a","n/a",IF(AM$3&gt;(A11taxstdlife+$E620),(('PTRM input'!$O$153+'PTRM input'!$O$119)*$O$7)-SUM($O620:AL620),(('PTRM input'!$O$153+'PTRM input'!$O$119)*$O$7)/A11taxstdlife))</f>
        <v>n/a</v>
      </c>
      <c r="AN620" s="592" t="str">
        <f>IF(A11taxstdlife="n/a","n/a",IF(AN$3&gt;(A11taxstdlife+$E620),(('PTRM input'!$O$153+'PTRM input'!$O$119)*$O$7)-SUM($O620:AM620),(('PTRM input'!$O$153+'PTRM input'!$O$119)*$O$7)/A11taxstdlife))</f>
        <v>n/a</v>
      </c>
      <c r="AO620" s="592" t="str">
        <f>IF(A11taxstdlife="n/a","n/a",IF(AO$3&gt;(A11taxstdlife+$E620),(('PTRM input'!$O$153+'PTRM input'!$O$119)*$O$7)-SUM($O620:AN620),(('PTRM input'!$O$153+'PTRM input'!$O$119)*$O$7)/A11taxstdlife))</f>
        <v>n/a</v>
      </c>
      <c r="AP620" s="592" t="str">
        <f>IF(A11taxstdlife="n/a","n/a",IF(AP$3&gt;(A11taxstdlife+$E620),(('PTRM input'!$O$153+'PTRM input'!$O$119)*$O$7)-SUM($O620:AO620),(('PTRM input'!$O$153+'PTRM input'!$O$119)*$O$7)/A11taxstdlife))</f>
        <v>n/a</v>
      </c>
      <c r="AQ620" s="592" t="str">
        <f>IF(A11taxstdlife="n/a","n/a",IF(AQ$3&gt;(A11taxstdlife+$E620),(('PTRM input'!$O$153+'PTRM input'!$O$119)*$O$7)-SUM($O620:AP620),(('PTRM input'!$O$153+'PTRM input'!$O$119)*$O$7)/A11taxstdlife))</f>
        <v>n/a</v>
      </c>
      <c r="AR620" s="592" t="str">
        <f>IF(A11taxstdlife="n/a","n/a",IF(AR$3&gt;(A11taxstdlife+$E620),(('PTRM input'!$O$153+'PTRM input'!$O$119)*$O$7)-SUM($O620:AQ620),(('PTRM input'!$O$153+'PTRM input'!$O$119)*$O$7)/A11taxstdlife))</f>
        <v>n/a</v>
      </c>
      <c r="AS620" s="592" t="str">
        <f>IF(A11taxstdlife="n/a","n/a",IF(AS$3&gt;(A11taxstdlife+$E620),(('PTRM input'!$O$153+'PTRM input'!$O$119)*$O$7)-SUM($O620:AR620),(('PTRM input'!$O$153+'PTRM input'!$O$119)*$O$7)/A11taxstdlife))</f>
        <v>n/a</v>
      </c>
      <c r="AT620" s="592" t="str">
        <f>IF(A11taxstdlife="n/a","n/a",IF(AT$3&gt;(A11taxstdlife+$E620),(('PTRM input'!$O$153+'PTRM input'!$O$119)*$O$7)-SUM($O620:AS620),(('PTRM input'!$O$153+'PTRM input'!$O$119)*$O$7)/A11taxstdlife))</f>
        <v>n/a</v>
      </c>
      <c r="AU620" s="592" t="str">
        <f>IF(A11taxstdlife="n/a","n/a",IF(AU$3&gt;(A11taxstdlife+$E620),(('PTRM input'!$O$153+'PTRM input'!$O$119)*$O$7)-SUM($O620:AT620),(('PTRM input'!$O$153+'PTRM input'!$O$119)*$O$7)/A11taxstdlife))</f>
        <v>n/a</v>
      </c>
      <c r="AV620" s="592" t="str">
        <f>IF(A11taxstdlife="n/a","n/a",IF(AV$3&gt;(A11taxstdlife+$E620),(('PTRM input'!$O$153+'PTRM input'!$O$119)*$O$7)-SUM($O620:AU620),(('PTRM input'!$O$153+'PTRM input'!$O$119)*$O$7)/A11taxstdlife))</f>
        <v>n/a</v>
      </c>
      <c r="AW620" s="592" t="str">
        <f>IF(A11taxstdlife="n/a","n/a",IF(AW$3&gt;(A11taxstdlife+$E620),(('PTRM input'!$O$153+'PTRM input'!$O$119)*$O$7)-SUM($O620:AV620),(('PTRM input'!$O$153+'PTRM input'!$O$119)*$O$7)/A11taxstdlife))</f>
        <v>n/a</v>
      </c>
      <c r="AX620" s="592" t="str">
        <f>IF(A11taxstdlife="n/a","n/a",IF(AX$3&gt;(A11taxstdlife+$E620),(('PTRM input'!$O$153+'PTRM input'!$O$119)*$O$7)-SUM($O620:AW620),(('PTRM input'!$O$153+'PTRM input'!$O$119)*$O$7)/A11taxstdlife))</f>
        <v>n/a</v>
      </c>
      <c r="AY620" s="592" t="str">
        <f>IF(A11taxstdlife="n/a","n/a",IF(AY$3&gt;(A11taxstdlife+$E620),(('PTRM input'!$O$153+'PTRM input'!$O$119)*$O$7)-SUM($O620:AX620),(('PTRM input'!$O$153+'PTRM input'!$O$119)*$O$7)/A11taxstdlife))</f>
        <v>n/a</v>
      </c>
      <c r="AZ620" s="592" t="str">
        <f>IF(A11taxstdlife="n/a","n/a",IF(AZ$3&gt;(A11taxstdlife+$E620),(('PTRM input'!$O$153+'PTRM input'!$O$119)*$O$7)-SUM($O620:AY620),(('PTRM input'!$O$153+'PTRM input'!$O$119)*$O$7)/A11taxstdlife))</f>
        <v>n/a</v>
      </c>
      <c r="BA620" s="592" t="str">
        <f>IF(A11taxstdlife="n/a","n/a",IF(BA$3&gt;(A11taxstdlife+$E620),(('PTRM input'!$O$153+'PTRM input'!$O$119)*$O$7)-SUM($O620:AZ620),(('PTRM input'!$O$153+'PTRM input'!$O$119)*$O$7)/A11taxstdlife))</f>
        <v>n/a</v>
      </c>
      <c r="BB620" s="592" t="str">
        <f>IF(A11taxstdlife="n/a","n/a",IF(BB$3&gt;(A11taxstdlife+$E620),(('PTRM input'!$O$153+'PTRM input'!$O$119)*$O$7)-SUM($O620:BA620),(('PTRM input'!$O$153+'PTRM input'!$O$119)*$O$7)/A11taxstdlife))</f>
        <v>n/a</v>
      </c>
      <c r="BC620" s="592" t="str">
        <f>IF(A11taxstdlife="n/a","n/a",IF(BC$3&gt;(A11taxstdlife+$E620),(('PTRM input'!$O$153+'PTRM input'!$O$119)*$O$7)-SUM($O620:BB620),(('PTRM input'!$O$153+'PTRM input'!$O$119)*$O$7)/A11taxstdlife))</f>
        <v>n/a</v>
      </c>
      <c r="BD620" s="592" t="str">
        <f>IF(A11taxstdlife="n/a","n/a",IF(BD$3&gt;(A11taxstdlife+$E620),(('PTRM input'!$O$153+'PTRM input'!$O$119)*$O$7)-SUM($O620:BC620),(('PTRM input'!$O$153+'PTRM input'!$O$119)*$O$7)/A11taxstdlife))</f>
        <v>n/a</v>
      </c>
      <c r="BE620" s="592" t="str">
        <f>IF(A11taxstdlife="n/a","n/a",IF(BE$3&gt;(A11taxstdlife+$E620),(('PTRM input'!$O$153+'PTRM input'!$O$119)*$O$7)-SUM($O620:BD620),(('PTRM input'!$O$153+'PTRM input'!$O$119)*$O$7)/A11taxstdlife))</f>
        <v>n/a</v>
      </c>
      <c r="BF620" s="592" t="str">
        <f>IF(A11taxstdlife="n/a","n/a",IF(BF$3&gt;(A11taxstdlife+$E620),(('PTRM input'!$O$153+'PTRM input'!$O$119)*$O$7)-SUM($O620:BE620),(('PTRM input'!$O$153+'PTRM input'!$O$119)*$O$7)/A11taxstdlife))</f>
        <v>n/a</v>
      </c>
      <c r="BG620" s="592" t="str">
        <f>IF(A11taxstdlife="n/a","n/a",IF(BG$3&gt;(A11taxstdlife+$E620),(('PTRM input'!$O$153+'PTRM input'!$O$119)*$O$7)-SUM($O620:BF620),(('PTRM input'!$O$153+'PTRM input'!$O$119)*$O$7)/A11taxstdlife))</f>
        <v>n/a</v>
      </c>
      <c r="BH620" s="592" t="str">
        <f>IF(A11taxstdlife="n/a","n/a",IF(BH$3&gt;(A11taxstdlife+$E620),(('PTRM input'!$O$153+'PTRM input'!$O$119)*$O$7)-SUM($O620:BG620),(('PTRM input'!$O$153+'PTRM input'!$O$119)*$O$7)/A11taxstdlife))</f>
        <v>n/a</v>
      </c>
      <c r="BI620" s="592" t="str">
        <f>IF(A11taxstdlife="n/a","n/a",IF(BI$3&gt;(A11taxstdlife+$E620),(('PTRM input'!$O$153+'PTRM input'!$O$119)*$O$7)-SUM($O620:BH620),(('PTRM input'!$O$153+'PTRM input'!$O$119)*$O$7)/A11taxstdlife))</f>
        <v>n/a</v>
      </c>
      <c r="BJ620" s="237"/>
      <c r="BK620" s="237"/>
      <c r="BL620" s="237"/>
      <c r="BM620" s="237"/>
    </row>
    <row r="621" spans="1:65" s="4" customFormat="1" ht="12.75" customHeight="1" outlineLevel="2">
      <c r="A621" s="237"/>
      <c r="B621" s="237"/>
      <c r="C621" s="597"/>
      <c r="D621" s="930"/>
      <c r="E621" s="168">
        <v>10</v>
      </c>
      <c r="F621" s="34"/>
      <c r="G621" s="184"/>
      <c r="H621" s="186"/>
      <c r="I621" s="186"/>
      <c r="J621" s="186"/>
      <c r="K621" s="186"/>
      <c r="L621" s="186"/>
      <c r="M621" s="186"/>
      <c r="N621" s="186"/>
      <c r="O621" s="186"/>
      <c r="P621" s="185"/>
      <c r="Q621" s="592" t="str">
        <f>IF(A11taxstdlife="n/a","n/a",IF(Q$3&gt;(A11taxstdlife+$E621),(('PTRM input'!$P$153+'PTRM input'!$P$119)*$P$7)-SUM($P621:P621),(('PTRM input'!$P$153+'PTRM input'!$P$119)*$P$7)/A11taxstdlife))</f>
        <v>n/a</v>
      </c>
      <c r="R621" s="592" t="str">
        <f>IF(A11taxstdlife="n/a","n/a",IF(R$3&gt;(A11taxstdlife+$E621),(('PTRM input'!$P$153+'PTRM input'!$P$119)*$P$7)-SUM($P621:Q621),(('PTRM input'!$P$153+'PTRM input'!$P$119)*$P$7)/A11taxstdlife))</f>
        <v>n/a</v>
      </c>
      <c r="S621" s="592" t="str">
        <f>IF(A11taxstdlife="n/a","n/a",IF(S$3&gt;(A11taxstdlife+$E621),(('PTRM input'!$P$153+'PTRM input'!$P$119)*$P$7)-SUM($P621:R621),(('PTRM input'!$P$153+'PTRM input'!$P$119)*$P$7)/A11taxstdlife))</f>
        <v>n/a</v>
      </c>
      <c r="T621" s="592" t="str">
        <f>IF(A11taxstdlife="n/a","n/a",IF(T$3&gt;(A11taxstdlife+$E621),(('PTRM input'!$P$153+'PTRM input'!$P$119)*$P$7)-SUM($P621:S621),(('PTRM input'!$P$153+'PTRM input'!$P$119)*$P$7)/A11taxstdlife))</f>
        <v>n/a</v>
      </c>
      <c r="U621" s="592" t="str">
        <f>IF(A11taxstdlife="n/a","n/a",IF(U$3&gt;(A11taxstdlife+$E621),(('PTRM input'!$P$153+'PTRM input'!$P$119)*$P$7)-SUM($P621:T621),(('PTRM input'!$P$153+'PTRM input'!$P$119)*$P$7)/A11taxstdlife))</f>
        <v>n/a</v>
      </c>
      <c r="V621" s="592" t="str">
        <f>IF(A11taxstdlife="n/a","n/a",IF(V$3&gt;(A11taxstdlife+$E621),(('PTRM input'!$P$153+'PTRM input'!$P$119)*$P$7)-SUM($P621:U621),(('PTRM input'!$P$153+'PTRM input'!$P$119)*$P$7)/A11taxstdlife))</f>
        <v>n/a</v>
      </c>
      <c r="W621" s="592" t="str">
        <f>IF(A11taxstdlife="n/a","n/a",IF(W$3&gt;(A11taxstdlife+$E621),(('PTRM input'!$P$153+'PTRM input'!$P$119)*$P$7)-SUM($P621:V621),(('PTRM input'!$P$153+'PTRM input'!$P$119)*$P$7)/A11taxstdlife))</f>
        <v>n/a</v>
      </c>
      <c r="X621" s="592" t="str">
        <f>IF(A11taxstdlife="n/a","n/a",IF(X$3&gt;(A11taxstdlife+$E621),(('PTRM input'!$P$153+'PTRM input'!$P$119)*$P$7)-SUM($P621:W621),(('PTRM input'!$P$153+'PTRM input'!$P$119)*$P$7)/A11taxstdlife))</f>
        <v>n/a</v>
      </c>
      <c r="Y621" s="592" t="str">
        <f>IF(A11taxstdlife="n/a","n/a",IF(Y$3&gt;(A11taxstdlife+$E621),(('PTRM input'!$P$153+'PTRM input'!$P$119)*$P$7)-SUM($P621:X621),(('PTRM input'!$P$153+'PTRM input'!$P$119)*$P$7)/A11taxstdlife))</f>
        <v>n/a</v>
      </c>
      <c r="Z621" s="592" t="str">
        <f>IF(A11taxstdlife="n/a","n/a",IF(Z$3&gt;(A11taxstdlife+$E621),(('PTRM input'!$P$153+'PTRM input'!$P$119)*$P$7)-SUM($P621:Y621),(('PTRM input'!$P$153+'PTRM input'!$P$119)*$P$7)/A11taxstdlife))</f>
        <v>n/a</v>
      </c>
      <c r="AA621" s="592" t="str">
        <f>IF(A11taxstdlife="n/a","n/a",IF(AA$3&gt;(A11taxstdlife+$E621),(('PTRM input'!$P$153+'PTRM input'!$P$119)*$P$7)-SUM($P621:Z621),(('PTRM input'!$P$153+'PTRM input'!$P$119)*$P$7)/A11taxstdlife))</f>
        <v>n/a</v>
      </c>
      <c r="AB621" s="592" t="str">
        <f>IF(A11taxstdlife="n/a","n/a",IF(AB$3&gt;(A11taxstdlife+$E621),(('PTRM input'!$P$153+'PTRM input'!$P$119)*$P$7)-SUM($P621:AA621),(('PTRM input'!$P$153+'PTRM input'!$P$119)*$P$7)/A11taxstdlife))</f>
        <v>n/a</v>
      </c>
      <c r="AC621" s="592" t="str">
        <f>IF(A11taxstdlife="n/a","n/a",IF(AC$3&gt;(A11taxstdlife+$E621),(('PTRM input'!$P$153+'PTRM input'!$P$119)*$P$7)-SUM($P621:AB621),(('PTRM input'!$P$153+'PTRM input'!$P$119)*$P$7)/A11taxstdlife))</f>
        <v>n/a</v>
      </c>
      <c r="AD621" s="592" t="str">
        <f>IF(A11taxstdlife="n/a","n/a",IF(AD$3&gt;(A11taxstdlife+$E621),(('PTRM input'!$P$153+'PTRM input'!$P$119)*$P$7)-SUM($P621:AC621),(('PTRM input'!$P$153+'PTRM input'!$P$119)*$P$7)/A11taxstdlife))</f>
        <v>n/a</v>
      </c>
      <c r="AE621" s="592" t="str">
        <f>IF(A11taxstdlife="n/a","n/a",IF(AE$3&gt;(A11taxstdlife+$E621),(('PTRM input'!$P$153+'PTRM input'!$P$119)*$P$7)-SUM($P621:AD621),(('PTRM input'!$P$153+'PTRM input'!$P$119)*$P$7)/A11taxstdlife))</f>
        <v>n/a</v>
      </c>
      <c r="AF621" s="592" t="str">
        <f>IF(A11taxstdlife="n/a","n/a",IF(AF$3&gt;(A11taxstdlife+$E621),(('PTRM input'!$P$153+'PTRM input'!$P$119)*$P$7)-SUM($P621:AE621),(('PTRM input'!$P$153+'PTRM input'!$P$119)*$P$7)/A11taxstdlife))</f>
        <v>n/a</v>
      </c>
      <c r="AG621" s="592" t="str">
        <f>IF(A11taxstdlife="n/a","n/a",IF(AG$3&gt;(A11taxstdlife+$E621),(('PTRM input'!$P$153+'PTRM input'!$P$119)*$P$7)-SUM($P621:AF621),(('PTRM input'!$P$153+'PTRM input'!$P$119)*$P$7)/A11taxstdlife))</f>
        <v>n/a</v>
      </c>
      <c r="AH621" s="592" t="str">
        <f>IF(A11taxstdlife="n/a","n/a",IF(AH$3&gt;(A11taxstdlife+$E621),(('PTRM input'!$P$153+'PTRM input'!$P$119)*$P$7)-SUM($P621:AG621),(('PTRM input'!$P$153+'PTRM input'!$P$119)*$P$7)/A11taxstdlife))</f>
        <v>n/a</v>
      </c>
      <c r="AI621" s="592" t="str">
        <f>IF(A11taxstdlife="n/a","n/a",IF(AI$3&gt;(A11taxstdlife+$E621),(('PTRM input'!$P$153+'PTRM input'!$P$119)*$P$7)-SUM($P621:AH621),(('PTRM input'!$P$153+'PTRM input'!$P$119)*$P$7)/A11taxstdlife))</f>
        <v>n/a</v>
      </c>
      <c r="AJ621" s="592" t="str">
        <f>IF(A11taxstdlife="n/a","n/a",IF(AJ$3&gt;(A11taxstdlife+$E621),(('PTRM input'!$P$153+'PTRM input'!$P$119)*$P$7)-SUM($P621:AI621),(('PTRM input'!$P$153+'PTRM input'!$P$119)*$P$7)/A11taxstdlife))</f>
        <v>n/a</v>
      </c>
      <c r="AK621" s="592" t="str">
        <f>IF(A11taxstdlife="n/a","n/a",IF(AK$3&gt;(A11taxstdlife+$E621),(('PTRM input'!$P$153+'PTRM input'!$P$119)*$P$7)-SUM($P621:AJ621),(('PTRM input'!$P$153+'PTRM input'!$P$119)*$P$7)/A11taxstdlife))</f>
        <v>n/a</v>
      </c>
      <c r="AL621" s="592" t="str">
        <f>IF(A11taxstdlife="n/a","n/a",IF(AL$3&gt;(A11taxstdlife+$E621),(('PTRM input'!$P$153+'PTRM input'!$P$119)*$P$7)-SUM($P621:AK621),(('PTRM input'!$P$153+'PTRM input'!$P$119)*$P$7)/A11taxstdlife))</f>
        <v>n/a</v>
      </c>
      <c r="AM621" s="592" t="str">
        <f>IF(A11taxstdlife="n/a","n/a",IF(AM$3&gt;(A11taxstdlife+$E621),(('PTRM input'!$P$153+'PTRM input'!$P$119)*$P$7)-SUM($P621:AL621),(('PTRM input'!$P$153+'PTRM input'!$P$119)*$P$7)/A11taxstdlife))</f>
        <v>n/a</v>
      </c>
      <c r="AN621" s="592" t="str">
        <f>IF(A11taxstdlife="n/a","n/a",IF(AN$3&gt;(A11taxstdlife+$E621),(('PTRM input'!$P$153+'PTRM input'!$P$119)*$P$7)-SUM($P621:AM621),(('PTRM input'!$P$153+'PTRM input'!$P$119)*$P$7)/A11taxstdlife))</f>
        <v>n/a</v>
      </c>
      <c r="AO621" s="592" t="str">
        <f>IF(A11taxstdlife="n/a","n/a",IF(AO$3&gt;(A11taxstdlife+$E621),(('PTRM input'!$P$153+'PTRM input'!$P$119)*$P$7)-SUM($P621:AN621),(('PTRM input'!$P$153+'PTRM input'!$P$119)*$P$7)/A11taxstdlife))</f>
        <v>n/a</v>
      </c>
      <c r="AP621" s="592" t="str">
        <f>IF(A11taxstdlife="n/a","n/a",IF(AP$3&gt;(A11taxstdlife+$E621),(('PTRM input'!$P$153+'PTRM input'!$P$119)*$P$7)-SUM($P621:AO621),(('PTRM input'!$P$153+'PTRM input'!$P$119)*$P$7)/A11taxstdlife))</f>
        <v>n/a</v>
      </c>
      <c r="AQ621" s="592" t="str">
        <f>IF(A11taxstdlife="n/a","n/a",IF(AQ$3&gt;(A11taxstdlife+$E621),(('PTRM input'!$P$153+'PTRM input'!$P$119)*$P$7)-SUM($P621:AP621),(('PTRM input'!$P$153+'PTRM input'!$P$119)*$P$7)/A11taxstdlife))</f>
        <v>n/a</v>
      </c>
      <c r="AR621" s="592" t="str">
        <f>IF(A11taxstdlife="n/a","n/a",IF(AR$3&gt;(A11taxstdlife+$E621),(('PTRM input'!$P$153+'PTRM input'!$P$119)*$P$7)-SUM($P621:AQ621),(('PTRM input'!$P$153+'PTRM input'!$P$119)*$P$7)/A11taxstdlife))</f>
        <v>n/a</v>
      </c>
      <c r="AS621" s="592" t="str">
        <f>IF(A11taxstdlife="n/a","n/a",IF(AS$3&gt;(A11taxstdlife+$E621),(('PTRM input'!$P$153+'PTRM input'!$P$119)*$P$7)-SUM($P621:AR621),(('PTRM input'!$P$153+'PTRM input'!$P$119)*$P$7)/A11taxstdlife))</f>
        <v>n/a</v>
      </c>
      <c r="AT621" s="592" t="str">
        <f>IF(A11taxstdlife="n/a","n/a",IF(AT$3&gt;(A11taxstdlife+$E621),(('PTRM input'!$P$153+'PTRM input'!$P$119)*$P$7)-SUM($P621:AS621),(('PTRM input'!$P$153+'PTRM input'!$P$119)*$P$7)/A11taxstdlife))</f>
        <v>n/a</v>
      </c>
      <c r="AU621" s="592" t="str">
        <f>IF(A11taxstdlife="n/a","n/a",IF(AU$3&gt;(A11taxstdlife+$E621),(('PTRM input'!$P$153+'PTRM input'!$P$119)*$P$7)-SUM($P621:AT621),(('PTRM input'!$P$153+'PTRM input'!$P$119)*$P$7)/A11taxstdlife))</f>
        <v>n/a</v>
      </c>
      <c r="AV621" s="592" t="str">
        <f>IF(A11taxstdlife="n/a","n/a",IF(AV$3&gt;(A11taxstdlife+$E621),(('PTRM input'!$P$153+'PTRM input'!$P$119)*$P$7)-SUM($P621:AU621),(('PTRM input'!$P$153+'PTRM input'!$P$119)*$P$7)/A11taxstdlife))</f>
        <v>n/a</v>
      </c>
      <c r="AW621" s="592" t="str">
        <f>IF(A11taxstdlife="n/a","n/a",IF(AW$3&gt;(A11taxstdlife+$E621),(('PTRM input'!$P$153+'PTRM input'!$P$119)*$P$7)-SUM($P621:AV621),(('PTRM input'!$P$153+'PTRM input'!$P$119)*$P$7)/A11taxstdlife))</f>
        <v>n/a</v>
      </c>
      <c r="AX621" s="592" t="str">
        <f>IF(A11taxstdlife="n/a","n/a",IF(AX$3&gt;(A11taxstdlife+$E621),(('PTRM input'!$P$153+'PTRM input'!$P$119)*$P$7)-SUM($P621:AW621),(('PTRM input'!$P$153+'PTRM input'!$P$119)*$P$7)/A11taxstdlife))</f>
        <v>n/a</v>
      </c>
      <c r="AY621" s="592" t="str">
        <f>IF(A11taxstdlife="n/a","n/a",IF(AY$3&gt;(A11taxstdlife+$E621),(('PTRM input'!$P$153+'PTRM input'!$P$119)*$P$7)-SUM($P621:AX621),(('PTRM input'!$P$153+'PTRM input'!$P$119)*$P$7)/A11taxstdlife))</f>
        <v>n/a</v>
      </c>
      <c r="AZ621" s="592" t="str">
        <f>IF(A11taxstdlife="n/a","n/a",IF(AZ$3&gt;(A11taxstdlife+$E621),(('PTRM input'!$P$153+'PTRM input'!$P$119)*$P$7)-SUM($P621:AY621),(('PTRM input'!$P$153+'PTRM input'!$P$119)*$P$7)/A11taxstdlife))</f>
        <v>n/a</v>
      </c>
      <c r="BA621" s="592" t="str">
        <f>IF(A11taxstdlife="n/a","n/a",IF(BA$3&gt;(A11taxstdlife+$E621),(('PTRM input'!$P$153+'PTRM input'!$P$119)*$P$7)-SUM($P621:AZ621),(('PTRM input'!$P$153+'PTRM input'!$P$119)*$P$7)/A11taxstdlife))</f>
        <v>n/a</v>
      </c>
      <c r="BB621" s="592" t="str">
        <f>IF(A11taxstdlife="n/a","n/a",IF(BB$3&gt;(A11taxstdlife+$E621),(('PTRM input'!$P$153+'PTRM input'!$P$119)*$P$7)-SUM($P621:BA621),(('PTRM input'!$P$153+'PTRM input'!$P$119)*$P$7)/A11taxstdlife))</f>
        <v>n/a</v>
      </c>
      <c r="BC621" s="592" t="str">
        <f>IF(A11taxstdlife="n/a","n/a",IF(BC$3&gt;(A11taxstdlife+$E621),(('PTRM input'!$P$153+'PTRM input'!$P$119)*$P$7)-SUM($P621:BB621),(('PTRM input'!$P$153+'PTRM input'!$P$119)*$P$7)/A11taxstdlife))</f>
        <v>n/a</v>
      </c>
      <c r="BD621" s="592" t="str">
        <f>IF(A11taxstdlife="n/a","n/a",IF(BD$3&gt;(A11taxstdlife+$E621),(('PTRM input'!$P$153+'PTRM input'!$P$119)*$P$7)-SUM($P621:BC621),(('PTRM input'!$P$153+'PTRM input'!$P$119)*$P$7)/A11taxstdlife))</f>
        <v>n/a</v>
      </c>
      <c r="BE621" s="592" t="str">
        <f>IF(A11taxstdlife="n/a","n/a",IF(BE$3&gt;(A11taxstdlife+$E621),(('PTRM input'!$P$153+'PTRM input'!$P$119)*$P$7)-SUM($P621:BD621),(('PTRM input'!$P$153+'PTRM input'!$P$119)*$P$7)/A11taxstdlife))</f>
        <v>n/a</v>
      </c>
      <c r="BF621" s="592" t="str">
        <f>IF(A11taxstdlife="n/a","n/a",IF(BF$3&gt;(A11taxstdlife+$E621),(('PTRM input'!$P$153+'PTRM input'!$P$119)*$P$7)-SUM($P621:BE621),(('PTRM input'!$P$153+'PTRM input'!$P$119)*$P$7)/A11taxstdlife))</f>
        <v>n/a</v>
      </c>
      <c r="BG621" s="592" t="str">
        <f>IF(A11taxstdlife="n/a","n/a",IF(BG$3&gt;(A11taxstdlife+$E621),(('PTRM input'!$P$153+'PTRM input'!$P$119)*$P$7)-SUM($P621:BF621),(('PTRM input'!$P$153+'PTRM input'!$P$119)*$P$7)/A11taxstdlife))</f>
        <v>n/a</v>
      </c>
      <c r="BH621" s="592" t="str">
        <f>IF(A11taxstdlife="n/a","n/a",IF(BH$3&gt;(A11taxstdlife+$E621),(('PTRM input'!$P$153+'PTRM input'!$P$119)*$P$7)-SUM($P621:BG621),(('PTRM input'!$P$153+'PTRM input'!$P$119)*$P$7)/A11taxstdlife))</f>
        <v>n/a</v>
      </c>
      <c r="BI621" s="592" t="str">
        <f>IF(A11taxstdlife="n/a","n/a",IF(BI$3&gt;(A11taxstdlife+$E621),(('PTRM input'!$P$153+'PTRM input'!$P$119)*$P$7)-SUM($P621:BH621),(('PTRM input'!$P$153+'PTRM input'!$P$119)*$P$7)/A11taxstdlife))</f>
        <v>n/a</v>
      </c>
      <c r="BJ621" s="237"/>
      <c r="BK621" s="237"/>
      <c r="BL621" s="237"/>
      <c r="BM621" s="237"/>
    </row>
    <row r="622" spans="1:65" s="4" customFormat="1" ht="12.75" customHeight="1" outlineLevel="1">
      <c r="A622" s="237"/>
      <c r="B622" s="237"/>
      <c r="C622" s="597" t="str">
        <f>Asset11</f>
        <v>Land</v>
      </c>
      <c r="D622" s="237"/>
      <c r="E622" s="237"/>
      <c r="F622" s="598"/>
      <c r="G622" s="593">
        <f t="shared" ref="G622:AL622" si="126">SUM(G610:G621)</f>
        <v>0</v>
      </c>
      <c r="H622" s="593">
        <f t="shared" si="126"/>
        <v>0</v>
      </c>
      <c r="I622" s="593">
        <f t="shared" si="126"/>
        <v>0</v>
      </c>
      <c r="J622" s="593">
        <f t="shared" si="126"/>
        <v>0</v>
      </c>
      <c r="K622" s="593">
        <f t="shared" si="126"/>
        <v>0</v>
      </c>
      <c r="L622" s="593">
        <f t="shared" si="126"/>
        <v>0</v>
      </c>
      <c r="M622" s="593">
        <f t="shared" si="126"/>
        <v>0</v>
      </c>
      <c r="N622" s="593">
        <f t="shared" si="126"/>
        <v>0</v>
      </c>
      <c r="O622" s="593">
        <f t="shared" si="126"/>
        <v>0</v>
      </c>
      <c r="P622" s="593">
        <f t="shared" si="126"/>
        <v>0</v>
      </c>
      <c r="Q622" s="593">
        <f>SUM(Q610:Q621)</f>
        <v>0</v>
      </c>
      <c r="R622" s="593">
        <f t="shared" si="126"/>
        <v>0</v>
      </c>
      <c r="S622" s="593">
        <f t="shared" si="126"/>
        <v>0</v>
      </c>
      <c r="T622" s="593">
        <f t="shared" si="126"/>
        <v>0</v>
      </c>
      <c r="U622" s="593">
        <f t="shared" si="126"/>
        <v>0</v>
      </c>
      <c r="V622" s="593">
        <f t="shared" si="126"/>
        <v>0</v>
      </c>
      <c r="W622" s="593">
        <f t="shared" si="126"/>
        <v>0</v>
      </c>
      <c r="X622" s="593">
        <f t="shared" si="126"/>
        <v>0</v>
      </c>
      <c r="Y622" s="593">
        <f t="shared" si="126"/>
        <v>0</v>
      </c>
      <c r="Z622" s="593">
        <f t="shared" si="126"/>
        <v>0</v>
      </c>
      <c r="AA622" s="593">
        <f t="shared" si="126"/>
        <v>0</v>
      </c>
      <c r="AB622" s="593">
        <f t="shared" si="126"/>
        <v>0</v>
      </c>
      <c r="AC622" s="593">
        <f t="shared" si="126"/>
        <v>0</v>
      </c>
      <c r="AD622" s="593">
        <f t="shared" si="126"/>
        <v>0</v>
      </c>
      <c r="AE622" s="593">
        <f t="shared" si="126"/>
        <v>0</v>
      </c>
      <c r="AF622" s="593">
        <f t="shared" si="126"/>
        <v>0</v>
      </c>
      <c r="AG622" s="593">
        <f t="shared" si="126"/>
        <v>0</v>
      </c>
      <c r="AH622" s="593">
        <f t="shared" si="126"/>
        <v>0</v>
      </c>
      <c r="AI622" s="593">
        <f t="shared" si="126"/>
        <v>0</v>
      </c>
      <c r="AJ622" s="593">
        <f t="shared" si="126"/>
        <v>0</v>
      </c>
      <c r="AK622" s="593">
        <f t="shared" si="126"/>
        <v>0</v>
      </c>
      <c r="AL622" s="593">
        <f t="shared" si="126"/>
        <v>0</v>
      </c>
      <c r="AM622" s="593">
        <f t="shared" ref="AM622:BI622" si="127">SUM(AM610:AM621)</f>
        <v>0</v>
      </c>
      <c r="AN622" s="593">
        <f t="shared" si="127"/>
        <v>0</v>
      </c>
      <c r="AO622" s="593">
        <f t="shared" si="127"/>
        <v>0</v>
      </c>
      <c r="AP622" s="593">
        <f t="shared" si="127"/>
        <v>0</v>
      </c>
      <c r="AQ622" s="593">
        <f t="shared" si="127"/>
        <v>0</v>
      </c>
      <c r="AR622" s="593">
        <f t="shared" si="127"/>
        <v>0</v>
      </c>
      <c r="AS622" s="593">
        <f t="shared" si="127"/>
        <v>0</v>
      </c>
      <c r="AT622" s="593">
        <f t="shared" si="127"/>
        <v>0</v>
      </c>
      <c r="AU622" s="593">
        <f t="shared" si="127"/>
        <v>0</v>
      </c>
      <c r="AV622" s="593">
        <f t="shared" si="127"/>
        <v>0</v>
      </c>
      <c r="AW622" s="593">
        <f t="shared" si="127"/>
        <v>0</v>
      </c>
      <c r="AX622" s="593">
        <f t="shared" si="127"/>
        <v>0</v>
      </c>
      <c r="AY622" s="593">
        <f t="shared" si="127"/>
        <v>0</v>
      </c>
      <c r="AZ622" s="593">
        <f t="shared" si="127"/>
        <v>0</v>
      </c>
      <c r="BA622" s="593">
        <f t="shared" si="127"/>
        <v>0</v>
      </c>
      <c r="BB622" s="593">
        <f t="shared" si="127"/>
        <v>0</v>
      </c>
      <c r="BC622" s="593">
        <f t="shared" si="127"/>
        <v>0</v>
      </c>
      <c r="BD622" s="593">
        <f t="shared" si="127"/>
        <v>0</v>
      </c>
      <c r="BE622" s="593">
        <f t="shared" si="127"/>
        <v>0</v>
      </c>
      <c r="BF622" s="593">
        <f t="shared" si="127"/>
        <v>0</v>
      </c>
      <c r="BG622" s="593">
        <f t="shared" si="127"/>
        <v>0</v>
      </c>
      <c r="BH622" s="593">
        <f t="shared" si="127"/>
        <v>0</v>
      </c>
      <c r="BI622" s="593">
        <f t="shared" si="127"/>
        <v>0</v>
      </c>
      <c r="BJ622" s="237"/>
      <c r="BK622" s="237"/>
      <c r="BL622" s="237"/>
      <c r="BM622" s="237"/>
    </row>
    <row r="623" spans="1:65" s="4" customFormat="1" ht="12.75" customHeight="1" outlineLevel="2">
      <c r="A623" s="237"/>
      <c r="B623" s="599">
        <f>C635</f>
        <v>0</v>
      </c>
      <c r="C623" s="487"/>
      <c r="D623" s="600" t="s">
        <v>58</v>
      </c>
      <c r="E623" s="487"/>
      <c r="F623" s="601"/>
      <c r="G623" s="594">
        <f>IF(G$3&gt;A12taxremlife,A12taxvalue-SUM($F623:F623),IF(A12taxremlife="N/A","n/a",A12taxvalue/A12taxremlife))</f>
        <v>0</v>
      </c>
      <c r="H623" s="594">
        <f>IF(H$3&gt;A12taxremlife,A12taxvalue-SUM($F623:G623),IF(A12taxremlife="N/A","n/a",A12taxvalue/A12taxremlife))</f>
        <v>0</v>
      </c>
      <c r="I623" s="594">
        <f>IF(I$3&gt;A12taxremlife,A12taxvalue-SUM($F623:H623),IF(A12taxremlife="N/A","n/a",A12taxvalue/A12taxremlife))</f>
        <v>0</v>
      </c>
      <c r="J623" s="594">
        <f>IF(J$3&gt;A12taxremlife,A12taxvalue-SUM($F623:I623),IF(A12taxremlife="N/A","n/a",A12taxvalue/A12taxremlife))</f>
        <v>0</v>
      </c>
      <c r="K623" s="594">
        <f>IF(K$3&gt;A12taxremlife,A12taxvalue-SUM($F623:J623),IF(A12taxremlife="N/A","n/a",A12taxvalue/A12taxremlife))</f>
        <v>0</v>
      </c>
      <c r="L623" s="594">
        <f>IF(L$3&gt;A12taxremlife,A12taxvalue-SUM($F623:K623),IF(A12taxremlife="N/A","n/a",A12taxvalue/A12taxremlife))</f>
        <v>0</v>
      </c>
      <c r="M623" s="594">
        <f>IF(M$3&gt;A12taxremlife,A12taxvalue-SUM($F623:L623),IF(A12taxremlife="N/A","n/a",A12taxvalue/A12taxremlife))</f>
        <v>0</v>
      </c>
      <c r="N623" s="594">
        <f>IF(N$3&gt;A12taxremlife,A12taxvalue-SUM($F623:M623),IF(A12taxremlife="N/A","n/a",A12taxvalue/A12taxremlife))</f>
        <v>0</v>
      </c>
      <c r="O623" s="594">
        <f>IF(O$3&gt;A12taxremlife,A12taxvalue-SUM($F623:N623),IF(A12taxremlife="N/A","n/a",A12taxvalue/A12taxremlife))</f>
        <v>0</v>
      </c>
      <c r="P623" s="594">
        <f>IF(P$3&gt;A12taxremlife,A12taxvalue-SUM($F623:O623),IF(A12taxremlife="N/A","n/a",A12taxvalue/A12taxremlife))</f>
        <v>0</v>
      </c>
      <c r="Q623" s="594">
        <f>IF(Q$3&gt;A12taxremlife,A12taxvalue-SUM($F623:P623),IF(A12taxremlife="N/A","n/a",A12taxvalue/A12taxremlife))</f>
        <v>0</v>
      </c>
      <c r="R623" s="594">
        <f>IF(R$3&gt;A12taxremlife,A12taxvalue-SUM($F623:Q623),IF(A12taxremlife="N/A","n/a",A12taxvalue/A12taxremlife))</f>
        <v>0</v>
      </c>
      <c r="S623" s="594">
        <f>IF(S$3&gt;A12taxremlife,A12taxvalue-SUM($F623:R623),IF(A12taxremlife="N/A","n/a",A12taxvalue/A12taxremlife))</f>
        <v>0</v>
      </c>
      <c r="T623" s="594">
        <f>IF(T$3&gt;A12taxremlife,A12taxvalue-SUM($F623:S623),IF(A12taxremlife="N/A","n/a",A12taxvalue/A12taxremlife))</f>
        <v>0</v>
      </c>
      <c r="U623" s="594">
        <f>IF(U$3&gt;A12taxremlife,A12taxvalue-SUM($F623:T623),IF(A12taxremlife="N/A","n/a",A12taxvalue/A12taxremlife))</f>
        <v>0</v>
      </c>
      <c r="V623" s="594">
        <f>IF(V$3&gt;A12taxremlife,A12taxvalue-SUM($F623:U623),IF(A12taxremlife="N/A","n/a",A12taxvalue/A12taxremlife))</f>
        <v>0</v>
      </c>
      <c r="W623" s="594">
        <f>IF(W$3&gt;A12taxremlife,A12taxvalue-SUM($F623:V623),IF(A12taxremlife="N/A","n/a",A12taxvalue/A12taxremlife))</f>
        <v>0</v>
      </c>
      <c r="X623" s="594">
        <f>IF(X$3&gt;A12taxremlife,A12taxvalue-SUM($F623:W623),IF(A12taxremlife="N/A","n/a",A12taxvalue/A12taxremlife))</f>
        <v>0</v>
      </c>
      <c r="Y623" s="594">
        <f>IF(Y$3&gt;A12taxremlife,A12taxvalue-SUM($F623:X623),IF(A12taxremlife="N/A","n/a",A12taxvalue/A12taxremlife))</f>
        <v>0</v>
      </c>
      <c r="Z623" s="594">
        <f>IF(Z$3&gt;A12taxremlife,A12taxvalue-SUM($F623:Y623),IF(A12taxremlife="N/A","n/a",A12taxvalue/A12taxremlife))</f>
        <v>0</v>
      </c>
      <c r="AA623" s="594">
        <f>IF(AA$3&gt;A12taxremlife,A12taxvalue-SUM($F623:Z623),IF(A12taxremlife="N/A","n/a",A12taxvalue/A12taxremlife))</f>
        <v>0</v>
      </c>
      <c r="AB623" s="594">
        <f>IF(AB$3&gt;A12taxremlife,A12taxvalue-SUM($F623:AA623),IF(A12taxremlife="N/A","n/a",A12taxvalue/A12taxremlife))</f>
        <v>0</v>
      </c>
      <c r="AC623" s="594">
        <f>IF(AC$3&gt;A12taxremlife,A12taxvalue-SUM($F623:AB623),IF(A12taxremlife="N/A","n/a",A12taxvalue/A12taxremlife))</f>
        <v>0</v>
      </c>
      <c r="AD623" s="594">
        <f>IF(AD$3&gt;A12taxremlife,A12taxvalue-SUM($F623:AC623),IF(A12taxremlife="N/A","n/a",A12taxvalue/A12taxremlife))</f>
        <v>0</v>
      </c>
      <c r="AE623" s="594">
        <f>IF(AE$3&gt;A12taxremlife,A12taxvalue-SUM($F623:AD623),IF(A12taxremlife="N/A","n/a",A12taxvalue/A12taxremlife))</f>
        <v>0</v>
      </c>
      <c r="AF623" s="594">
        <f>IF(AF$3&gt;A12taxremlife,A12taxvalue-SUM($F623:AE623),IF(A12taxremlife="N/A","n/a",A12taxvalue/A12taxremlife))</f>
        <v>0</v>
      </c>
      <c r="AG623" s="594">
        <f>IF(AG$3&gt;A12taxremlife,A12taxvalue-SUM($F623:AF623),IF(A12taxremlife="N/A","n/a",A12taxvalue/A12taxremlife))</f>
        <v>0</v>
      </c>
      <c r="AH623" s="594">
        <f>IF(AH$3&gt;A12taxremlife,A12taxvalue-SUM($F623:AG623),IF(A12taxremlife="N/A","n/a",A12taxvalue/A12taxremlife))</f>
        <v>0</v>
      </c>
      <c r="AI623" s="594">
        <f>IF(AI$3&gt;A12taxremlife,A12taxvalue-SUM($F623:AH623),IF(A12taxremlife="N/A","n/a",A12taxvalue/A12taxremlife))</f>
        <v>0</v>
      </c>
      <c r="AJ623" s="594">
        <f>IF(AJ$3&gt;A12taxremlife,A12taxvalue-SUM($F623:AI623),IF(A12taxremlife="N/A","n/a",A12taxvalue/A12taxremlife))</f>
        <v>0</v>
      </c>
      <c r="AK623" s="594">
        <f>IF(AK$3&gt;A12taxremlife,A12taxvalue-SUM($F623:AJ623),IF(A12taxremlife="N/A","n/a",A12taxvalue/A12taxremlife))</f>
        <v>0</v>
      </c>
      <c r="AL623" s="594">
        <f>IF(AL$3&gt;A12taxremlife,A12taxvalue-SUM($F623:AK623),IF(A12taxremlife="N/A","n/a",A12taxvalue/A12taxremlife))</f>
        <v>0</v>
      </c>
      <c r="AM623" s="594">
        <f>IF(AM$3&gt;A12taxremlife,A12taxvalue-SUM($F623:AL623),IF(A12taxremlife="N/A","n/a",A12taxvalue/A12taxremlife))</f>
        <v>0</v>
      </c>
      <c r="AN623" s="594">
        <f>IF(AN$3&gt;A12taxremlife,A12taxvalue-SUM($F623:AM623),IF(A12taxremlife="N/A","n/a",A12taxvalue/A12taxremlife))</f>
        <v>0</v>
      </c>
      <c r="AO623" s="594">
        <f>IF(AO$3&gt;A12taxremlife,A12taxvalue-SUM($F623:AN623),IF(A12taxremlife="N/A","n/a",A12taxvalue/A12taxremlife))</f>
        <v>0</v>
      </c>
      <c r="AP623" s="594">
        <f>IF(AP$3&gt;A12taxremlife,A12taxvalue-SUM($F623:AO623),IF(A12taxremlife="N/A","n/a",A12taxvalue/A12taxremlife))</f>
        <v>0</v>
      </c>
      <c r="AQ623" s="594">
        <f>IF(AQ$3&gt;A12taxremlife,A12taxvalue-SUM($F623:AP623),IF(A12taxremlife="N/A","n/a",A12taxvalue/A12taxremlife))</f>
        <v>0</v>
      </c>
      <c r="AR623" s="594">
        <f>IF(AR$3&gt;A12taxremlife,A12taxvalue-SUM($F623:AQ623),IF(A12taxremlife="N/A","n/a",A12taxvalue/A12taxremlife))</f>
        <v>0</v>
      </c>
      <c r="AS623" s="594">
        <f>IF(AS$3&gt;A12taxremlife,A12taxvalue-SUM($F623:AR623),IF(A12taxremlife="N/A","n/a",A12taxvalue/A12taxremlife))</f>
        <v>0</v>
      </c>
      <c r="AT623" s="594">
        <f>IF(AT$3&gt;A12taxremlife,A12taxvalue-SUM($F623:AS623),IF(A12taxremlife="N/A","n/a",A12taxvalue/A12taxremlife))</f>
        <v>0</v>
      </c>
      <c r="AU623" s="594">
        <f>IF(AU$3&gt;A12taxremlife,A12taxvalue-SUM($F623:AT623),IF(A12taxremlife="N/A","n/a",A12taxvalue/A12taxremlife))</f>
        <v>0</v>
      </c>
      <c r="AV623" s="594">
        <f>IF(AV$3&gt;A12taxremlife,A12taxvalue-SUM($F623:AU623),IF(A12taxremlife="N/A","n/a",A12taxvalue/A12taxremlife))</f>
        <v>0</v>
      </c>
      <c r="AW623" s="594">
        <f>IF(AW$3&gt;A12taxremlife,A12taxvalue-SUM($F623:AV623),IF(A12taxremlife="N/A","n/a",A12taxvalue/A12taxremlife))</f>
        <v>0</v>
      </c>
      <c r="AX623" s="594">
        <f>IF(AX$3&gt;A12taxremlife,A12taxvalue-SUM($F623:AW623),IF(A12taxremlife="N/A","n/a",A12taxvalue/A12taxremlife))</f>
        <v>0</v>
      </c>
      <c r="AY623" s="594">
        <f>IF(AY$3&gt;A12taxremlife,A12taxvalue-SUM($F623:AX623),IF(A12taxremlife="N/A","n/a",A12taxvalue/A12taxremlife))</f>
        <v>0</v>
      </c>
      <c r="AZ623" s="594">
        <f>IF(AZ$3&gt;A12taxremlife,A12taxvalue-SUM($F623:AY623),IF(A12taxremlife="N/A","n/a",A12taxvalue/A12taxremlife))</f>
        <v>0</v>
      </c>
      <c r="BA623" s="594">
        <f>IF(BA$3&gt;A12taxremlife,A12taxvalue-SUM($F623:AZ623),IF(A12taxremlife="N/A","n/a",A12taxvalue/A12taxremlife))</f>
        <v>0</v>
      </c>
      <c r="BB623" s="594">
        <f>IF(BB$3&gt;A12taxremlife,A12taxvalue-SUM($F623:BA623),IF(A12taxremlife="N/A","n/a",A12taxvalue/A12taxremlife))</f>
        <v>0</v>
      </c>
      <c r="BC623" s="594">
        <f>IF(BC$3&gt;A12taxremlife,A12taxvalue-SUM($F623:BB623),IF(A12taxremlife="N/A","n/a",A12taxvalue/A12taxremlife))</f>
        <v>0</v>
      </c>
      <c r="BD623" s="594">
        <f>IF(BD$3&gt;A12taxremlife,A12taxvalue-SUM($F623:BC623),IF(A12taxremlife="N/A","n/a",A12taxvalue/A12taxremlife))</f>
        <v>0</v>
      </c>
      <c r="BE623" s="594">
        <f>IF(BE$3&gt;A12taxremlife,A12taxvalue-SUM($F623:BD623),IF(A12taxremlife="N/A","n/a",A12taxvalue/A12taxremlife))</f>
        <v>0</v>
      </c>
      <c r="BF623" s="594">
        <f>IF(BF$3&gt;A12taxremlife,A12taxvalue-SUM($F623:BE623),IF(A12taxremlife="N/A","n/a",A12taxvalue/A12taxremlife))</f>
        <v>0</v>
      </c>
      <c r="BG623" s="594">
        <f>IF(BG$3&gt;A12taxremlife,A12taxvalue-SUM($F623:BF623),IF(A12taxremlife="N/A","n/a",A12taxvalue/A12taxremlife))</f>
        <v>0</v>
      </c>
      <c r="BH623" s="594">
        <f>IF(BH$3&gt;A12taxremlife,A12taxvalue-SUM($F623:BG623),IF(A12taxremlife="N/A","n/a",A12taxvalue/A12taxremlife))</f>
        <v>0</v>
      </c>
      <c r="BI623" s="594">
        <f>IF(BI$3&gt;A12taxremlife,A12taxvalue-SUM($F623:BH623),IF(A12taxremlife="N/A","n/a",A12taxvalue/A12taxremlife))</f>
        <v>0</v>
      </c>
      <c r="BJ623" s="237"/>
      <c r="BK623" s="237"/>
      <c r="BL623" s="237"/>
      <c r="BM623" s="237"/>
    </row>
    <row r="624" spans="1:65" s="4" customFormat="1" ht="12.75" customHeight="1" outlineLevel="2">
      <c r="A624" s="237"/>
      <c r="B624" s="237"/>
      <c r="C624" s="597"/>
      <c r="D624" s="930" t="s">
        <v>326</v>
      </c>
      <c r="E624" s="167">
        <v>0</v>
      </c>
      <c r="F624" s="34"/>
      <c r="G624" s="105"/>
      <c r="H624" s="105"/>
      <c r="I624" s="105"/>
      <c r="J624" s="105"/>
      <c r="K624" s="105"/>
      <c r="L624" s="105"/>
      <c r="M624" s="105"/>
      <c r="N624" s="105"/>
      <c r="O624" s="105"/>
      <c r="P624" s="105"/>
      <c r="Q624" s="592"/>
      <c r="R624" s="592"/>
      <c r="S624" s="592"/>
      <c r="T624" s="592"/>
      <c r="U624" s="592"/>
      <c r="V624" s="592"/>
      <c r="W624" s="592"/>
      <c r="X624" s="592"/>
      <c r="Y624" s="592"/>
      <c r="Z624" s="592"/>
      <c r="AA624" s="592"/>
      <c r="AB624" s="592"/>
      <c r="AC624" s="592"/>
      <c r="AD624" s="592"/>
      <c r="AE624" s="592"/>
      <c r="AF624" s="592"/>
      <c r="AG624" s="592"/>
      <c r="AH624" s="592"/>
      <c r="AI624" s="592"/>
      <c r="AJ624" s="592"/>
      <c r="AK624" s="592"/>
      <c r="AL624" s="592"/>
      <c r="AM624" s="592"/>
      <c r="AN624" s="592"/>
      <c r="AO624" s="592"/>
      <c r="AP624" s="592"/>
      <c r="AQ624" s="592"/>
      <c r="AR624" s="592"/>
      <c r="AS624" s="592"/>
      <c r="AT624" s="592"/>
      <c r="AU624" s="592"/>
      <c r="AV624" s="592"/>
      <c r="AW624" s="592"/>
      <c r="AX624" s="592"/>
      <c r="AY624" s="592"/>
      <c r="AZ624" s="592"/>
      <c r="BA624" s="592"/>
      <c r="BB624" s="592"/>
      <c r="BC624" s="592"/>
      <c r="BD624" s="592"/>
      <c r="BE624" s="592"/>
      <c r="BF624" s="592"/>
      <c r="BG624" s="592"/>
      <c r="BH624" s="592"/>
      <c r="BI624" s="592"/>
      <c r="BJ624" s="237"/>
      <c r="BK624" s="237"/>
      <c r="BL624" s="237"/>
      <c r="BM624" s="237"/>
    </row>
    <row r="625" spans="1:65" s="4" customFormat="1" ht="12.75" customHeight="1" outlineLevel="2">
      <c r="A625" s="237"/>
      <c r="B625" s="237"/>
      <c r="C625" s="597"/>
      <c r="D625" s="930"/>
      <c r="E625" s="167">
        <v>1</v>
      </c>
      <c r="F625" s="34"/>
      <c r="G625" s="183"/>
      <c r="H625" s="105">
        <f>IF(A12taxstdlife="n/a","n/a",IF(H$3&gt;(A12taxstdlife+$E625),(('PTRM input'!$G$154+'PTRM input'!$G$120)*$G$7)-SUM($G625:G625),(('PTRM input'!$G$154+'PTRM input'!$G$120)*$G$7)/A12taxstdlife))</f>
        <v>0</v>
      </c>
      <c r="I625" s="105">
        <f>IF(A12taxstdlife="n/a","n/a",IF(I$3&gt;(A12taxstdlife+$E625),(('PTRM input'!$G$154+'PTRM input'!$G$120)*$G$7)-SUM($G625:H625),(('PTRM input'!$G$154+'PTRM input'!$G$120)*$G$7)/A12taxstdlife))</f>
        <v>0</v>
      </c>
      <c r="J625" s="105">
        <f>IF(A12taxstdlife="n/a","n/a",IF(J$3&gt;(A12taxstdlife+$E625),(('PTRM input'!$G$154+'PTRM input'!$G$120)*$G$7)-SUM($G625:I625),(('PTRM input'!$G$154+'PTRM input'!$G$120)*$G$7)/A12taxstdlife))</f>
        <v>0</v>
      </c>
      <c r="K625" s="105">
        <f>IF(A12taxstdlife="n/a","n/a",IF(K$3&gt;(A12taxstdlife+$E625),(('PTRM input'!$G$154+'PTRM input'!$G$120)*$G$7)-SUM($G625:J625),(('PTRM input'!$G$154+'PTRM input'!$G$120)*$G$7)/A12taxstdlife))</f>
        <v>0</v>
      </c>
      <c r="L625" s="105">
        <f>IF(A12taxstdlife="n/a","n/a",IF(L$3&gt;(A12taxstdlife+$E625),(('PTRM input'!$G$154+'PTRM input'!$G$120)*$G$7)-SUM($G625:K625),(('PTRM input'!$G$154+'PTRM input'!$G$120)*$G$7)/A12taxstdlife))</f>
        <v>0</v>
      </c>
      <c r="M625" s="105">
        <f>IF(A12taxstdlife="n/a","n/a",IF(M$3&gt;(A12taxstdlife+$E625),(('PTRM input'!$G$154+'PTRM input'!$G$120)*$G$7)-SUM($G625:L625),(('PTRM input'!$G$154+'PTRM input'!$G$120)*$G$7)/A12taxstdlife))</f>
        <v>0</v>
      </c>
      <c r="N625" s="105">
        <f>IF(A12taxstdlife="n/a","n/a",IF(N$3&gt;(A12taxstdlife+$E625),(('PTRM input'!$G$154+'PTRM input'!$G$120)*$G$7)-SUM($G625:M625),(('PTRM input'!$G$154+'PTRM input'!$G$120)*$G$7)/A12taxstdlife))</f>
        <v>0</v>
      </c>
      <c r="O625" s="105">
        <f>IF(A12taxstdlife="n/a","n/a",IF(O$3&gt;(A12taxstdlife+$E625),(('PTRM input'!$G$154+'PTRM input'!$G$120)*$G$7)-SUM($G625:N625),(('PTRM input'!$G$154+'PTRM input'!$G$120)*$G$7)/A12taxstdlife))</f>
        <v>0</v>
      </c>
      <c r="P625" s="105">
        <f>IF(A12taxstdlife="n/a","n/a",IF(P$3&gt;(A12taxstdlife+$E625),(('PTRM input'!$G$154+'PTRM input'!$G$120)*$G$7)-SUM($G625:O625),(('PTRM input'!$G$154+'PTRM input'!$G$120)*$G$7)/A12taxstdlife))</f>
        <v>0</v>
      </c>
      <c r="Q625" s="592">
        <f>IF(A12taxstdlife="n/a","n/a",IF(Q$3&gt;(A12taxstdlife+$E625),(('PTRM input'!$G$154+'PTRM input'!$G$120)*$G$7)-SUM($G625:P625),(('PTRM input'!$G$154+'PTRM input'!$G$120)*$G$7)/A12taxstdlife))</f>
        <v>0</v>
      </c>
      <c r="R625" s="592">
        <f>IF(A12taxstdlife="n/a","n/a",IF(R$3&gt;(A12taxstdlife+$E625),(('PTRM input'!$G$154+'PTRM input'!$G$120)*$G$7)-SUM($G625:Q625),(('PTRM input'!$G$154+'PTRM input'!$G$120)*$G$7)/A12taxstdlife))</f>
        <v>0</v>
      </c>
      <c r="S625" s="592">
        <f>IF(A12taxstdlife="n/a","n/a",IF(S$3&gt;(A12taxstdlife+$E625),(('PTRM input'!$G$154+'PTRM input'!$G$120)*$G$7)-SUM($G625:R625),(('PTRM input'!$G$154+'PTRM input'!$G$120)*$G$7)/A12taxstdlife))</f>
        <v>0</v>
      </c>
      <c r="T625" s="592">
        <f>IF(A12taxstdlife="n/a","n/a",IF(T$3&gt;(A12taxstdlife+$E625),(('PTRM input'!$G$154+'PTRM input'!$G$120)*$G$7)-SUM($G625:S625),(('PTRM input'!$G$154+'PTRM input'!$G$120)*$G$7)/A12taxstdlife))</f>
        <v>0</v>
      </c>
      <c r="U625" s="592">
        <f>IF(A12taxstdlife="n/a","n/a",IF(U$3&gt;(A12taxstdlife+$E625),(('PTRM input'!$G$154+'PTRM input'!$G$120)*$G$7)-SUM($G625:T625),(('PTRM input'!$G$154+'PTRM input'!$G$120)*$G$7)/A12taxstdlife))</f>
        <v>0</v>
      </c>
      <c r="V625" s="592">
        <f>IF(A12taxstdlife="n/a","n/a",IF(V$3&gt;(A12taxstdlife+$E625),(('PTRM input'!$G$154+'PTRM input'!$G$120)*$G$7)-SUM($G625:U625),(('PTRM input'!$G$154+'PTRM input'!$G$120)*$G$7)/A12taxstdlife))</f>
        <v>0</v>
      </c>
      <c r="W625" s="592">
        <f>IF(A12taxstdlife="n/a","n/a",IF(W$3&gt;(A12taxstdlife+$E625),(('PTRM input'!$G$154+'PTRM input'!$G$120)*$G$7)-SUM($G625:V625),(('PTRM input'!$G$154+'PTRM input'!$G$120)*$G$7)/A12taxstdlife))</f>
        <v>0</v>
      </c>
      <c r="X625" s="592">
        <f>IF(A12taxstdlife="n/a","n/a",IF(X$3&gt;(A12taxstdlife+$E625),(('PTRM input'!$G$154+'PTRM input'!$G$120)*$G$7)-SUM($G625:W625),(('PTRM input'!$G$154+'PTRM input'!$G$120)*$G$7)/A12taxstdlife))</f>
        <v>0</v>
      </c>
      <c r="Y625" s="592">
        <f>IF(A12taxstdlife="n/a","n/a",IF(Y$3&gt;(A12taxstdlife+$E625),(('PTRM input'!$G$154+'PTRM input'!$G$120)*$G$7)-SUM($G625:X625),(('PTRM input'!$G$154+'PTRM input'!$G$120)*$G$7)/A12taxstdlife))</f>
        <v>0</v>
      </c>
      <c r="Z625" s="592">
        <f>IF(A12taxstdlife="n/a","n/a",IF(Z$3&gt;(A12taxstdlife+$E625),(('PTRM input'!$G$154+'PTRM input'!$G$120)*$G$7)-SUM($G625:Y625),(('PTRM input'!$G$154+'PTRM input'!$G$120)*$G$7)/A12taxstdlife))</f>
        <v>0</v>
      </c>
      <c r="AA625" s="592">
        <f>IF(A12taxstdlife="n/a","n/a",IF(AA$3&gt;(A12taxstdlife+$E625),(('PTRM input'!$G$154+'PTRM input'!$G$120)*$G$7)-SUM($G625:Z625),(('PTRM input'!$G$154+'PTRM input'!$G$120)*$G$7)/A12taxstdlife))</f>
        <v>0</v>
      </c>
      <c r="AB625" s="592">
        <f>IF(A12taxstdlife="n/a","n/a",IF(AB$3&gt;(A12taxstdlife+$E625),(('PTRM input'!$G$154+'PTRM input'!$G$120)*$G$7)-SUM($G625:AA625),(('PTRM input'!$G$154+'PTRM input'!$G$120)*$G$7)/A12taxstdlife))</f>
        <v>0</v>
      </c>
      <c r="AC625" s="592">
        <f>IF(A12taxstdlife="n/a","n/a",IF(AC$3&gt;(A12taxstdlife+$E625),(('PTRM input'!$G$154+'PTRM input'!$G$120)*$G$7)-SUM($G625:AB625),(('PTRM input'!$G$154+'PTRM input'!$G$120)*$G$7)/A12taxstdlife))</f>
        <v>0</v>
      </c>
      <c r="AD625" s="592">
        <f>IF(A12taxstdlife="n/a","n/a",IF(AD$3&gt;(A12taxstdlife+$E625),(('PTRM input'!$G$154+'PTRM input'!$G$120)*$G$7)-SUM($G625:AC625),(('PTRM input'!$G$154+'PTRM input'!$G$120)*$G$7)/A12taxstdlife))</f>
        <v>0</v>
      </c>
      <c r="AE625" s="592">
        <f>IF(A12taxstdlife="n/a","n/a",IF(AE$3&gt;(A12taxstdlife+$E625),(('PTRM input'!$G$154+'PTRM input'!$G$120)*$G$7)-SUM($G625:AD625),(('PTRM input'!$G$154+'PTRM input'!$G$120)*$G$7)/A12taxstdlife))</f>
        <v>0</v>
      </c>
      <c r="AF625" s="592">
        <f>IF(A12taxstdlife="n/a","n/a",IF(AF$3&gt;(A12taxstdlife+$E625),(('PTRM input'!$G$154+'PTRM input'!$G$120)*$G$7)-SUM($G625:AE625),(('PTRM input'!$G$154+'PTRM input'!$G$120)*$G$7)/A12taxstdlife))</f>
        <v>0</v>
      </c>
      <c r="AG625" s="592">
        <f>IF(A12taxstdlife="n/a","n/a",IF(AG$3&gt;(A12taxstdlife+$E625),(('PTRM input'!$G$154+'PTRM input'!$G$120)*$G$7)-SUM($G625:AF625),(('PTRM input'!$G$154+'PTRM input'!$G$120)*$G$7)/A12taxstdlife))</f>
        <v>0</v>
      </c>
      <c r="AH625" s="592">
        <f>IF(A12taxstdlife="n/a","n/a",IF(AH$3&gt;(A12taxstdlife+$E625),(('PTRM input'!$G$154+'PTRM input'!$G$120)*$G$7)-SUM($G625:AG625),(('PTRM input'!$G$154+'PTRM input'!$G$120)*$G$7)/A12taxstdlife))</f>
        <v>0</v>
      </c>
      <c r="AI625" s="592">
        <f>IF(A12taxstdlife="n/a","n/a",IF(AI$3&gt;(A12taxstdlife+$E625),(('PTRM input'!$G$154+'PTRM input'!$G$120)*$G$7)-SUM($G625:AH625),(('PTRM input'!$G$154+'PTRM input'!$G$120)*$G$7)/A12taxstdlife))</f>
        <v>0</v>
      </c>
      <c r="AJ625" s="592">
        <f>IF(A12taxstdlife="n/a","n/a",IF(AJ$3&gt;(A12taxstdlife+$E625),(('PTRM input'!$G$154+'PTRM input'!$G$120)*$G$7)-SUM($G625:AI625),(('PTRM input'!$G$154+'PTRM input'!$G$120)*$G$7)/A12taxstdlife))</f>
        <v>0</v>
      </c>
      <c r="AK625" s="592">
        <f>IF(A12taxstdlife="n/a","n/a",IF(AK$3&gt;(A12taxstdlife+$E625),(('PTRM input'!$G$154+'PTRM input'!$G$120)*$G$7)-SUM($G625:AJ625),(('PTRM input'!$G$154+'PTRM input'!$G$120)*$G$7)/A12taxstdlife))</f>
        <v>0</v>
      </c>
      <c r="AL625" s="592">
        <f>IF(A12taxstdlife="n/a","n/a",IF(AL$3&gt;(A12taxstdlife+$E625),(('PTRM input'!$G$154+'PTRM input'!$G$120)*$G$7)-SUM($G625:AK625),(('PTRM input'!$G$154+'PTRM input'!$G$120)*$G$7)/A12taxstdlife))</f>
        <v>0</v>
      </c>
      <c r="AM625" s="592">
        <f>IF(A12taxstdlife="n/a","n/a",IF(AM$3&gt;(A12taxstdlife+$E625),(('PTRM input'!$G$154+'PTRM input'!$G$120)*$G$7)-SUM($G625:AL625),(('PTRM input'!$G$154+'PTRM input'!$G$120)*$G$7)/A12taxstdlife))</f>
        <v>0</v>
      </c>
      <c r="AN625" s="592">
        <f>IF(A12taxstdlife="n/a","n/a",IF(AN$3&gt;(A12taxstdlife+$E625),(('PTRM input'!$G$154+'PTRM input'!$G$120)*$G$7)-SUM($G625:AM625),(('PTRM input'!$G$154+'PTRM input'!$G$120)*$G$7)/A12taxstdlife))</f>
        <v>0</v>
      </c>
      <c r="AO625" s="592">
        <f>IF(A12taxstdlife="n/a","n/a",IF(AO$3&gt;(A12taxstdlife+$E625),(('PTRM input'!$G$154+'PTRM input'!$G$120)*$G$7)-SUM($G625:AN625),(('PTRM input'!$G$154+'PTRM input'!$G$120)*$G$7)/A12taxstdlife))</f>
        <v>0</v>
      </c>
      <c r="AP625" s="592">
        <f>IF(A12taxstdlife="n/a","n/a",IF(AP$3&gt;(A12taxstdlife+$E625),(('PTRM input'!$G$154+'PTRM input'!$G$120)*$G$7)-SUM($G625:AO625),(('PTRM input'!$G$154+'PTRM input'!$G$120)*$G$7)/A12taxstdlife))</f>
        <v>0</v>
      </c>
      <c r="AQ625" s="592">
        <f>IF(A12taxstdlife="n/a","n/a",IF(AQ$3&gt;(A12taxstdlife+$E625),(('PTRM input'!$G$154+'PTRM input'!$G$120)*$G$7)-SUM($G625:AP625),(('PTRM input'!$G$154+'PTRM input'!$G$120)*$G$7)/A12taxstdlife))</f>
        <v>0</v>
      </c>
      <c r="AR625" s="592">
        <f>IF(A12taxstdlife="n/a","n/a",IF(AR$3&gt;(A12taxstdlife+$E625),(('PTRM input'!$G$154+'PTRM input'!$G$120)*$G$7)-SUM($G625:AQ625),(('PTRM input'!$G$154+'PTRM input'!$G$120)*$G$7)/A12taxstdlife))</f>
        <v>0</v>
      </c>
      <c r="AS625" s="592">
        <f>IF(A12taxstdlife="n/a","n/a",IF(AS$3&gt;(A12taxstdlife+$E625),(('PTRM input'!$G$154+'PTRM input'!$G$120)*$G$7)-SUM($G625:AR625),(('PTRM input'!$G$154+'PTRM input'!$G$120)*$G$7)/A12taxstdlife))</f>
        <v>0</v>
      </c>
      <c r="AT625" s="592">
        <f>IF(A12taxstdlife="n/a","n/a",IF(AT$3&gt;(A12taxstdlife+$E625),(('PTRM input'!$G$154+'PTRM input'!$G$120)*$G$7)-SUM($G625:AS625),(('PTRM input'!$G$154+'PTRM input'!$G$120)*$G$7)/A12taxstdlife))</f>
        <v>0</v>
      </c>
      <c r="AU625" s="592">
        <f>IF(A12taxstdlife="n/a","n/a",IF(AU$3&gt;(A12taxstdlife+$E625),(('PTRM input'!$G$154+'PTRM input'!$G$120)*$G$7)-SUM($G625:AT625),(('PTRM input'!$G$154+'PTRM input'!$G$120)*$G$7)/A12taxstdlife))</f>
        <v>0</v>
      </c>
      <c r="AV625" s="592">
        <f>IF(A12taxstdlife="n/a","n/a",IF(AV$3&gt;(A12taxstdlife+$E625),(('PTRM input'!$G$154+'PTRM input'!$G$120)*$G$7)-SUM($G625:AU625),(('PTRM input'!$G$154+'PTRM input'!$G$120)*$G$7)/A12taxstdlife))</f>
        <v>0</v>
      </c>
      <c r="AW625" s="592">
        <f>IF(A12taxstdlife="n/a","n/a",IF(AW$3&gt;(A12taxstdlife+$E625),(('PTRM input'!$G$154+'PTRM input'!$G$120)*$G$7)-SUM($G625:AV625),(('PTRM input'!$G$154+'PTRM input'!$G$120)*$G$7)/A12taxstdlife))</f>
        <v>0</v>
      </c>
      <c r="AX625" s="592">
        <f>IF(A12taxstdlife="n/a","n/a",IF(AX$3&gt;(A12taxstdlife+$E625),(('PTRM input'!$G$154+'PTRM input'!$G$120)*$G$7)-SUM($G625:AW625),(('PTRM input'!$G$154+'PTRM input'!$G$120)*$G$7)/A12taxstdlife))</f>
        <v>0</v>
      </c>
      <c r="AY625" s="592">
        <f>IF(A12taxstdlife="n/a","n/a",IF(AY$3&gt;(A12taxstdlife+$E625),(('PTRM input'!$G$154+'PTRM input'!$G$120)*$G$7)-SUM($G625:AX625),(('PTRM input'!$G$154+'PTRM input'!$G$120)*$G$7)/A12taxstdlife))</f>
        <v>0</v>
      </c>
      <c r="AZ625" s="592">
        <f>IF(A12taxstdlife="n/a","n/a",IF(AZ$3&gt;(A12taxstdlife+$E625),(('PTRM input'!$G$154+'PTRM input'!$G$120)*$G$7)-SUM($G625:AY625),(('PTRM input'!$G$154+'PTRM input'!$G$120)*$G$7)/A12taxstdlife))</f>
        <v>0</v>
      </c>
      <c r="BA625" s="592">
        <f>IF(A12taxstdlife="n/a","n/a",IF(BA$3&gt;(A12taxstdlife+$E625),(('PTRM input'!$G$154+'PTRM input'!$G$120)*$G$7)-SUM($G625:AZ625),(('PTRM input'!$G$154+'PTRM input'!$G$120)*$G$7)/A12taxstdlife))</f>
        <v>0</v>
      </c>
      <c r="BB625" s="592">
        <f>IF(A12taxstdlife="n/a","n/a",IF(BB$3&gt;(A12taxstdlife+$E625),(('PTRM input'!$G$154+'PTRM input'!$G$120)*$G$7)-SUM($G625:BA625),(('PTRM input'!$G$154+'PTRM input'!$G$120)*$G$7)/A12taxstdlife))</f>
        <v>0</v>
      </c>
      <c r="BC625" s="592">
        <f>IF(A12taxstdlife="n/a","n/a",IF(BC$3&gt;(A12taxstdlife+$E625),(('PTRM input'!$G$154+'PTRM input'!$G$120)*$G$7)-SUM($G625:BB625),(('PTRM input'!$G$154+'PTRM input'!$G$120)*$G$7)/A12taxstdlife))</f>
        <v>0</v>
      </c>
      <c r="BD625" s="592">
        <f>IF(A12taxstdlife="n/a","n/a",IF(BD$3&gt;(A12taxstdlife+$E625),(('PTRM input'!$G$154+'PTRM input'!$G$120)*$G$7)-SUM($G625:BC625),(('PTRM input'!$G$154+'PTRM input'!$G$120)*$G$7)/A12taxstdlife))</f>
        <v>0</v>
      </c>
      <c r="BE625" s="592">
        <f>IF(A12taxstdlife="n/a","n/a",IF(BE$3&gt;(A12taxstdlife+$E625),(('PTRM input'!$G$154+'PTRM input'!$G$120)*$G$7)-SUM($G625:BD625),(('PTRM input'!$G$154+'PTRM input'!$G$120)*$G$7)/A12taxstdlife))</f>
        <v>0</v>
      </c>
      <c r="BF625" s="592">
        <f>IF(A12taxstdlife="n/a","n/a",IF(BF$3&gt;(A12taxstdlife+$E625),(('PTRM input'!$G$154+'PTRM input'!$G$120)*$G$7)-SUM($G625:BE625),(('PTRM input'!$G$154+'PTRM input'!$G$120)*$G$7)/A12taxstdlife))</f>
        <v>0</v>
      </c>
      <c r="BG625" s="592">
        <f>IF(A12taxstdlife="n/a","n/a",IF(BG$3&gt;(A12taxstdlife+$E625),(('PTRM input'!$G$154+'PTRM input'!$G$120)*$G$7)-SUM($G625:BF625),(('PTRM input'!$G$154+'PTRM input'!$G$120)*$G$7)/A12taxstdlife))</f>
        <v>0</v>
      </c>
      <c r="BH625" s="592">
        <f>IF(A12taxstdlife="n/a","n/a",IF(BH$3&gt;(A12taxstdlife+$E625),(('PTRM input'!$G$154+'PTRM input'!$G$120)*$G$7)-SUM($G625:BG625),(('PTRM input'!$G$154+'PTRM input'!$G$120)*$G$7)/A12taxstdlife))</f>
        <v>0</v>
      </c>
      <c r="BI625" s="592">
        <f>IF(A12taxstdlife="n/a","n/a",IF(BI$3&gt;(A12taxstdlife+$E625),(('PTRM input'!$G$154+'PTRM input'!$G$120)*$G$7)-SUM($G625:BH625),(('PTRM input'!$G$154+'PTRM input'!$G$120)*$G$7)/A12taxstdlife))</f>
        <v>0</v>
      </c>
      <c r="BJ625" s="237"/>
      <c r="BK625" s="237"/>
      <c r="BL625" s="237"/>
      <c r="BM625" s="237"/>
    </row>
    <row r="626" spans="1:65" s="4" customFormat="1" ht="12.75" customHeight="1" outlineLevel="2">
      <c r="A626" s="237"/>
      <c r="B626" s="237"/>
      <c r="C626" s="597"/>
      <c r="D626" s="930"/>
      <c r="E626" s="167">
        <v>2</v>
      </c>
      <c r="F626" s="34"/>
      <c r="G626" s="184"/>
      <c r="H626" s="185"/>
      <c r="I626" s="105">
        <f>IF(A12taxstdlife="n/a","n/a",IF(I$3&gt;(A12taxstdlife+$E626),(('PTRM input'!$H$154+'PTRM input'!$H$120)*$H$7)-SUM($H626:H626),(('PTRM input'!$H$154+'PTRM input'!$H$120)*$H$7)/A12taxstdlife))</f>
        <v>0</v>
      </c>
      <c r="J626" s="105">
        <f>IF(A12taxstdlife="n/a","n/a",IF(J$3&gt;(A12taxstdlife+$E626),(('PTRM input'!$H$154+'PTRM input'!$H$120)*$H$7)-SUM($H626:I626),(('PTRM input'!$H$154+'PTRM input'!$H$120)*$H$7)/A12taxstdlife))</f>
        <v>0</v>
      </c>
      <c r="K626" s="105">
        <f>IF(A12taxstdlife="n/a","n/a",IF(K$3&gt;(A12taxstdlife+$E626),(('PTRM input'!$H$154+'PTRM input'!$H$120)*$H$7)-SUM($H626:J626),(('PTRM input'!$H$154+'PTRM input'!$H$120)*$H$7)/A12taxstdlife))</f>
        <v>0</v>
      </c>
      <c r="L626" s="105">
        <f>IF(A12taxstdlife="n/a","n/a",IF(L$3&gt;(A12taxstdlife+$E626),(('PTRM input'!$H$154+'PTRM input'!$H$120)*$H$7)-SUM($H626:K626),(('PTRM input'!$H$154+'PTRM input'!$H$120)*$H$7)/A12taxstdlife))</f>
        <v>0</v>
      </c>
      <c r="M626" s="105">
        <f>IF(A12taxstdlife="n/a","n/a",IF(M$3&gt;(A12taxstdlife+$E626),(('PTRM input'!$H$154+'PTRM input'!$H$120)*$H$7)-SUM($H626:L626),(('PTRM input'!$H$154+'PTRM input'!$H$120)*$H$7)/A12taxstdlife))</f>
        <v>0</v>
      </c>
      <c r="N626" s="105">
        <f>IF(A12taxstdlife="n/a","n/a",IF(N$3&gt;(A12taxstdlife+$E626),(('PTRM input'!$H$154+'PTRM input'!$H$120)*$H$7)-SUM($H626:M626),(('PTRM input'!$H$154+'PTRM input'!$H$120)*$H$7)/A12taxstdlife))</f>
        <v>0</v>
      </c>
      <c r="O626" s="105">
        <f>IF(A12taxstdlife="n/a","n/a",IF(O$3&gt;(A12taxstdlife+$E626),(('PTRM input'!$H$154+'PTRM input'!$H$120)*$H$7)-SUM($H626:N626),(('PTRM input'!$H$154+'PTRM input'!$H$120)*$H$7)/A12taxstdlife))</f>
        <v>0</v>
      </c>
      <c r="P626" s="105">
        <f>IF(A12taxstdlife="n/a","n/a",IF(P$3&gt;(A12taxstdlife+$E626),(('PTRM input'!$H$154+'PTRM input'!$H$120)*$H$7)-SUM($H626:O626),(('PTRM input'!$H$154+'PTRM input'!$H$120)*$H$7)/A12taxstdlife))</f>
        <v>0</v>
      </c>
      <c r="Q626" s="592">
        <f>IF(A12taxstdlife="n/a","n/a",IF(Q$3&gt;(A12taxstdlife+$E626),(('PTRM input'!$H$154+'PTRM input'!$H$120)*$H$7)-SUM($H626:P626),(('PTRM input'!$H$154+'PTRM input'!$H$120)*$H$7)/A12taxstdlife))</f>
        <v>0</v>
      </c>
      <c r="R626" s="592">
        <f>IF(A12taxstdlife="n/a","n/a",IF(R$3&gt;(A12taxstdlife+$E626),(('PTRM input'!$H$154+'PTRM input'!$H$120)*$H$7)-SUM($H626:Q626),(('PTRM input'!$H$154+'PTRM input'!$H$120)*$H$7)/A12taxstdlife))</f>
        <v>0</v>
      </c>
      <c r="S626" s="592">
        <f>IF(A12taxstdlife="n/a","n/a",IF(S$3&gt;(A12taxstdlife+$E626),(('PTRM input'!$H$154+'PTRM input'!$H$120)*$H$7)-SUM($H626:R626),(('PTRM input'!$H$154+'PTRM input'!$H$120)*$H$7)/A12taxstdlife))</f>
        <v>0</v>
      </c>
      <c r="T626" s="592">
        <f>IF(A12taxstdlife="n/a","n/a",IF(T$3&gt;(A12taxstdlife+$E626),(('PTRM input'!$H$154+'PTRM input'!$H$120)*$H$7)-SUM($H626:S626),(('PTRM input'!$H$154+'PTRM input'!$H$120)*$H$7)/A12taxstdlife))</f>
        <v>0</v>
      </c>
      <c r="U626" s="592">
        <f>IF(A12taxstdlife="n/a","n/a",IF(U$3&gt;(A12taxstdlife+$E626),(('PTRM input'!$H$154+'PTRM input'!$H$120)*$H$7)-SUM($H626:T626),(('PTRM input'!$H$154+'PTRM input'!$H$120)*$H$7)/A12taxstdlife))</f>
        <v>0</v>
      </c>
      <c r="V626" s="592">
        <f>IF(A12taxstdlife="n/a","n/a",IF(V$3&gt;(A12taxstdlife+$E626),(('PTRM input'!$H$154+'PTRM input'!$H$120)*$H$7)-SUM($H626:U626),(('PTRM input'!$H$154+'PTRM input'!$H$120)*$H$7)/A12taxstdlife))</f>
        <v>0</v>
      </c>
      <c r="W626" s="592">
        <f>IF(A12taxstdlife="n/a","n/a",IF(W$3&gt;(A12taxstdlife+$E626),(('PTRM input'!$H$154+'PTRM input'!$H$120)*$H$7)-SUM($H626:V626),(('PTRM input'!$H$154+'PTRM input'!$H$120)*$H$7)/A12taxstdlife))</f>
        <v>0</v>
      </c>
      <c r="X626" s="592">
        <f>IF(A12taxstdlife="n/a","n/a",IF(X$3&gt;(A12taxstdlife+$E626),(('PTRM input'!$H$154+'PTRM input'!$H$120)*$H$7)-SUM($H626:W626),(('PTRM input'!$H$154+'PTRM input'!$H$120)*$H$7)/A12taxstdlife))</f>
        <v>0</v>
      </c>
      <c r="Y626" s="592">
        <f>IF(A12taxstdlife="n/a","n/a",IF(Y$3&gt;(A12taxstdlife+$E626),(('PTRM input'!$H$154+'PTRM input'!$H$120)*$H$7)-SUM($H626:X626),(('PTRM input'!$H$154+'PTRM input'!$H$120)*$H$7)/A12taxstdlife))</f>
        <v>0</v>
      </c>
      <c r="Z626" s="592">
        <f>IF(A12taxstdlife="n/a","n/a",IF(Z$3&gt;(A12taxstdlife+$E626),(('PTRM input'!$H$154+'PTRM input'!$H$120)*$H$7)-SUM($H626:Y626),(('PTRM input'!$H$154+'PTRM input'!$H$120)*$H$7)/A12taxstdlife))</f>
        <v>0</v>
      </c>
      <c r="AA626" s="592">
        <f>IF(A12taxstdlife="n/a","n/a",IF(AA$3&gt;(A12taxstdlife+$E626),(('PTRM input'!$H$154+'PTRM input'!$H$120)*$H$7)-SUM($H626:Z626),(('PTRM input'!$H$154+'PTRM input'!$H$120)*$H$7)/A12taxstdlife))</f>
        <v>0</v>
      </c>
      <c r="AB626" s="592">
        <f>IF(A12taxstdlife="n/a","n/a",IF(AB$3&gt;(A12taxstdlife+$E626),(('PTRM input'!$H$154+'PTRM input'!$H$120)*$H$7)-SUM($H626:AA626),(('PTRM input'!$H$154+'PTRM input'!$H$120)*$H$7)/A12taxstdlife))</f>
        <v>0</v>
      </c>
      <c r="AC626" s="592">
        <f>IF(A12taxstdlife="n/a","n/a",IF(AC$3&gt;(A12taxstdlife+$E626),(('PTRM input'!$H$154+'PTRM input'!$H$120)*$H$7)-SUM($H626:AB626),(('PTRM input'!$H$154+'PTRM input'!$H$120)*$H$7)/A12taxstdlife))</f>
        <v>0</v>
      </c>
      <c r="AD626" s="592">
        <f>IF(A12taxstdlife="n/a","n/a",IF(AD$3&gt;(A12taxstdlife+$E626),(('PTRM input'!$H$154+'PTRM input'!$H$120)*$H$7)-SUM($H626:AC626),(('PTRM input'!$H$154+'PTRM input'!$H$120)*$H$7)/A12taxstdlife))</f>
        <v>0</v>
      </c>
      <c r="AE626" s="592">
        <f>IF(A12taxstdlife="n/a","n/a",IF(AE$3&gt;(A12taxstdlife+$E626),(('PTRM input'!$H$154+'PTRM input'!$H$120)*$H$7)-SUM($H626:AD626),(('PTRM input'!$H$154+'PTRM input'!$H$120)*$H$7)/A12taxstdlife))</f>
        <v>0</v>
      </c>
      <c r="AF626" s="592">
        <f>IF(A12taxstdlife="n/a","n/a",IF(AF$3&gt;(A12taxstdlife+$E626),(('PTRM input'!$H$154+'PTRM input'!$H$120)*$H$7)-SUM($H626:AE626),(('PTRM input'!$H$154+'PTRM input'!$H$120)*$H$7)/A12taxstdlife))</f>
        <v>0</v>
      </c>
      <c r="AG626" s="592">
        <f>IF(A12taxstdlife="n/a","n/a",IF(AG$3&gt;(A12taxstdlife+$E626),(('PTRM input'!$H$154+'PTRM input'!$H$120)*$H$7)-SUM($H626:AF626),(('PTRM input'!$H$154+'PTRM input'!$H$120)*$H$7)/A12taxstdlife))</f>
        <v>0</v>
      </c>
      <c r="AH626" s="592">
        <f>IF(A12taxstdlife="n/a","n/a",IF(AH$3&gt;(A12taxstdlife+$E626),(('PTRM input'!$H$154+'PTRM input'!$H$120)*$H$7)-SUM($H626:AG626),(('PTRM input'!$H$154+'PTRM input'!$H$120)*$H$7)/A12taxstdlife))</f>
        <v>0</v>
      </c>
      <c r="AI626" s="592">
        <f>IF(A12taxstdlife="n/a","n/a",IF(AI$3&gt;(A12taxstdlife+$E626),(('PTRM input'!$H$154+'PTRM input'!$H$120)*$H$7)-SUM($H626:AH626),(('PTRM input'!$H$154+'PTRM input'!$H$120)*$H$7)/A12taxstdlife))</f>
        <v>0</v>
      </c>
      <c r="AJ626" s="592">
        <f>IF(A12taxstdlife="n/a","n/a",IF(AJ$3&gt;(A12taxstdlife+$E626),(('PTRM input'!$H$154+'PTRM input'!$H$120)*$H$7)-SUM($H626:AI626),(('PTRM input'!$H$154+'PTRM input'!$H$120)*$H$7)/A12taxstdlife))</f>
        <v>0</v>
      </c>
      <c r="AK626" s="592">
        <f>IF(A12taxstdlife="n/a","n/a",IF(AK$3&gt;(A12taxstdlife+$E626),(('PTRM input'!$H$154+'PTRM input'!$H$120)*$H$7)-SUM($H626:AJ626),(('PTRM input'!$H$154+'PTRM input'!$H$120)*$H$7)/A12taxstdlife))</f>
        <v>0</v>
      </c>
      <c r="AL626" s="592">
        <f>IF(A12taxstdlife="n/a","n/a",IF(AL$3&gt;(A12taxstdlife+$E626),(('PTRM input'!$H$154+'PTRM input'!$H$120)*$H$7)-SUM($H626:AK626),(('PTRM input'!$H$154+'PTRM input'!$H$120)*$H$7)/A12taxstdlife))</f>
        <v>0</v>
      </c>
      <c r="AM626" s="592">
        <f>IF(A12taxstdlife="n/a","n/a",IF(AM$3&gt;(A12taxstdlife+$E626),(('PTRM input'!$H$154+'PTRM input'!$H$120)*$H$7)-SUM($H626:AL626),(('PTRM input'!$H$154+'PTRM input'!$H$120)*$H$7)/A12taxstdlife))</f>
        <v>0</v>
      </c>
      <c r="AN626" s="592">
        <f>IF(A12taxstdlife="n/a","n/a",IF(AN$3&gt;(A12taxstdlife+$E626),(('PTRM input'!$H$154+'PTRM input'!$H$120)*$H$7)-SUM($H626:AM626),(('PTRM input'!$H$154+'PTRM input'!$H$120)*$H$7)/A12taxstdlife))</f>
        <v>0</v>
      </c>
      <c r="AO626" s="592">
        <f>IF(A12taxstdlife="n/a","n/a",IF(AO$3&gt;(A12taxstdlife+$E626),(('PTRM input'!$H$154+'PTRM input'!$H$120)*$H$7)-SUM($H626:AN626),(('PTRM input'!$H$154+'PTRM input'!$H$120)*$H$7)/A12taxstdlife))</f>
        <v>0</v>
      </c>
      <c r="AP626" s="592">
        <f>IF(A12taxstdlife="n/a","n/a",IF(AP$3&gt;(A12taxstdlife+$E626),(('PTRM input'!$H$154+'PTRM input'!$H$120)*$H$7)-SUM($H626:AO626),(('PTRM input'!$H$154+'PTRM input'!$H$120)*$H$7)/A12taxstdlife))</f>
        <v>0</v>
      </c>
      <c r="AQ626" s="592">
        <f>IF(A12taxstdlife="n/a","n/a",IF(AQ$3&gt;(A12taxstdlife+$E626),(('PTRM input'!$H$154+'PTRM input'!$H$120)*$H$7)-SUM($H626:AP626),(('PTRM input'!$H$154+'PTRM input'!$H$120)*$H$7)/A12taxstdlife))</f>
        <v>0</v>
      </c>
      <c r="AR626" s="592">
        <f>IF(A12taxstdlife="n/a","n/a",IF(AR$3&gt;(A12taxstdlife+$E626),(('PTRM input'!$H$154+'PTRM input'!$H$120)*$H$7)-SUM($H626:AQ626),(('PTRM input'!$H$154+'PTRM input'!$H$120)*$H$7)/A12taxstdlife))</f>
        <v>0</v>
      </c>
      <c r="AS626" s="592">
        <f>IF(A12taxstdlife="n/a","n/a",IF(AS$3&gt;(A12taxstdlife+$E626),(('PTRM input'!$H$154+'PTRM input'!$H$120)*$H$7)-SUM($H626:AR626),(('PTRM input'!$H$154+'PTRM input'!$H$120)*$H$7)/A12taxstdlife))</f>
        <v>0</v>
      </c>
      <c r="AT626" s="592">
        <f>IF(A12taxstdlife="n/a","n/a",IF(AT$3&gt;(A12taxstdlife+$E626),(('PTRM input'!$H$154+'PTRM input'!$H$120)*$H$7)-SUM($H626:AS626),(('PTRM input'!$H$154+'PTRM input'!$H$120)*$H$7)/A12taxstdlife))</f>
        <v>0</v>
      </c>
      <c r="AU626" s="592">
        <f>IF(A12taxstdlife="n/a","n/a",IF(AU$3&gt;(A12taxstdlife+$E626),(('PTRM input'!$H$154+'PTRM input'!$H$120)*$H$7)-SUM($H626:AT626),(('PTRM input'!$H$154+'PTRM input'!$H$120)*$H$7)/A12taxstdlife))</f>
        <v>0</v>
      </c>
      <c r="AV626" s="592">
        <f>IF(A12taxstdlife="n/a","n/a",IF(AV$3&gt;(A12taxstdlife+$E626),(('PTRM input'!$H$154+'PTRM input'!$H$120)*$H$7)-SUM($H626:AU626),(('PTRM input'!$H$154+'PTRM input'!$H$120)*$H$7)/A12taxstdlife))</f>
        <v>0</v>
      </c>
      <c r="AW626" s="592">
        <f>IF(A12taxstdlife="n/a","n/a",IF(AW$3&gt;(A12taxstdlife+$E626),(('PTRM input'!$H$154+'PTRM input'!$H$120)*$H$7)-SUM($H626:AV626),(('PTRM input'!$H$154+'PTRM input'!$H$120)*$H$7)/A12taxstdlife))</f>
        <v>0</v>
      </c>
      <c r="AX626" s="592">
        <f>IF(A12taxstdlife="n/a","n/a",IF(AX$3&gt;(A12taxstdlife+$E626),(('PTRM input'!$H$154+'PTRM input'!$H$120)*$H$7)-SUM($H626:AW626),(('PTRM input'!$H$154+'PTRM input'!$H$120)*$H$7)/A12taxstdlife))</f>
        <v>0</v>
      </c>
      <c r="AY626" s="592">
        <f>IF(A12taxstdlife="n/a","n/a",IF(AY$3&gt;(A12taxstdlife+$E626),(('PTRM input'!$H$154+'PTRM input'!$H$120)*$H$7)-SUM($H626:AX626),(('PTRM input'!$H$154+'PTRM input'!$H$120)*$H$7)/A12taxstdlife))</f>
        <v>0</v>
      </c>
      <c r="AZ626" s="592">
        <f>IF(A12taxstdlife="n/a","n/a",IF(AZ$3&gt;(A12taxstdlife+$E626),(('PTRM input'!$H$154+'PTRM input'!$H$120)*$H$7)-SUM($H626:AY626),(('PTRM input'!$H$154+'PTRM input'!$H$120)*$H$7)/A12taxstdlife))</f>
        <v>0</v>
      </c>
      <c r="BA626" s="592">
        <f>IF(A12taxstdlife="n/a","n/a",IF(BA$3&gt;(A12taxstdlife+$E626),(('PTRM input'!$H$154+'PTRM input'!$H$120)*$H$7)-SUM($H626:AZ626),(('PTRM input'!$H$154+'PTRM input'!$H$120)*$H$7)/A12taxstdlife))</f>
        <v>0</v>
      </c>
      <c r="BB626" s="592">
        <f>IF(A12taxstdlife="n/a","n/a",IF(BB$3&gt;(A12taxstdlife+$E626),(('PTRM input'!$H$154+'PTRM input'!$H$120)*$H$7)-SUM($H626:BA626),(('PTRM input'!$H$154+'PTRM input'!$H$120)*$H$7)/A12taxstdlife))</f>
        <v>0</v>
      </c>
      <c r="BC626" s="592">
        <f>IF(A12taxstdlife="n/a","n/a",IF(BC$3&gt;(A12taxstdlife+$E626),(('PTRM input'!$H$154+'PTRM input'!$H$120)*$H$7)-SUM($H626:BB626),(('PTRM input'!$H$154+'PTRM input'!$H$120)*$H$7)/A12taxstdlife))</f>
        <v>0</v>
      </c>
      <c r="BD626" s="592">
        <f>IF(A12taxstdlife="n/a","n/a",IF(BD$3&gt;(A12taxstdlife+$E626),(('PTRM input'!$H$154+'PTRM input'!$H$120)*$H$7)-SUM($H626:BC626),(('PTRM input'!$H$154+'PTRM input'!$H$120)*$H$7)/A12taxstdlife))</f>
        <v>0</v>
      </c>
      <c r="BE626" s="592">
        <f>IF(A12taxstdlife="n/a","n/a",IF(BE$3&gt;(A12taxstdlife+$E626),(('PTRM input'!$H$154+'PTRM input'!$H$120)*$H$7)-SUM($H626:BD626),(('PTRM input'!$H$154+'PTRM input'!$H$120)*$H$7)/A12taxstdlife))</f>
        <v>0</v>
      </c>
      <c r="BF626" s="592">
        <f>IF(A12taxstdlife="n/a","n/a",IF(BF$3&gt;(A12taxstdlife+$E626),(('PTRM input'!$H$154+'PTRM input'!$H$120)*$H$7)-SUM($H626:BE626),(('PTRM input'!$H$154+'PTRM input'!$H$120)*$H$7)/A12taxstdlife))</f>
        <v>0</v>
      </c>
      <c r="BG626" s="592">
        <f>IF(A12taxstdlife="n/a","n/a",IF(BG$3&gt;(A12taxstdlife+$E626),(('PTRM input'!$H$154+'PTRM input'!$H$120)*$H$7)-SUM($H626:BF626),(('PTRM input'!$H$154+'PTRM input'!$H$120)*$H$7)/A12taxstdlife))</f>
        <v>0</v>
      </c>
      <c r="BH626" s="592">
        <f>IF(A12taxstdlife="n/a","n/a",IF(BH$3&gt;(A12taxstdlife+$E626),(('PTRM input'!$H$154+'PTRM input'!$H$120)*$H$7)-SUM($H626:BG626),(('PTRM input'!$H$154+'PTRM input'!$H$120)*$H$7)/A12taxstdlife))</f>
        <v>0</v>
      </c>
      <c r="BI626" s="592">
        <f>IF(A12taxstdlife="n/a","n/a",IF(BI$3&gt;(A12taxstdlife+$E626),(('PTRM input'!$H$154+'PTRM input'!$H$120)*$H$7)-SUM($H626:BH626),(('PTRM input'!$H$154+'PTRM input'!$H$120)*$H$7)/A12taxstdlife))</f>
        <v>0</v>
      </c>
      <c r="BJ626" s="237"/>
      <c r="BK626" s="237"/>
      <c r="BL626" s="237"/>
      <c r="BM626" s="237"/>
    </row>
    <row r="627" spans="1:65" s="4" customFormat="1" ht="12.75" customHeight="1" outlineLevel="2">
      <c r="A627" s="237"/>
      <c r="B627" s="237"/>
      <c r="C627" s="597"/>
      <c r="D627" s="930"/>
      <c r="E627" s="167">
        <v>3</v>
      </c>
      <c r="F627" s="34"/>
      <c r="G627" s="184"/>
      <c r="H627" s="186"/>
      <c r="I627" s="185"/>
      <c r="J627" s="105">
        <f>IF(A12taxstdlife="n/a","n/a",IF(J$3&gt;(A12taxstdlife+$E627),(('PTRM input'!$I$154+'PTRM input'!$I$120)*$I$7)-SUM($I627:I627),(('PTRM input'!$I$154+'PTRM input'!$I$120)*$I$7)/A12taxstdlife))</f>
        <v>0</v>
      </c>
      <c r="K627" s="105">
        <f>IF(A12taxstdlife="n/a","n/a",IF(K$3&gt;(A12taxstdlife+$E627),(('PTRM input'!$I$154+'PTRM input'!$I$120)*$I$7)-SUM($I627:J627),(('PTRM input'!$I$154+'PTRM input'!$I$120)*$I$7)/A12taxstdlife))</f>
        <v>0</v>
      </c>
      <c r="L627" s="105">
        <f>IF(A12taxstdlife="n/a","n/a",IF(L$3&gt;(A12taxstdlife+$E627),(('PTRM input'!$I$154+'PTRM input'!$I$120)*$I$7)-SUM($I627:K627),(('PTRM input'!$I$154+'PTRM input'!$I$120)*$I$7)/A12taxstdlife))</f>
        <v>0</v>
      </c>
      <c r="M627" s="105">
        <f>IF(A12taxstdlife="n/a","n/a",IF(M$3&gt;(A12taxstdlife+$E627),(('PTRM input'!$I$154+'PTRM input'!$I$120)*$I$7)-SUM($I627:L627),(('PTRM input'!$I$154+'PTRM input'!$I$120)*$I$7)/A12taxstdlife))</f>
        <v>0</v>
      </c>
      <c r="N627" s="105">
        <f>IF(A12taxstdlife="n/a","n/a",IF(N$3&gt;(A12taxstdlife+$E627),(('PTRM input'!$I$154+'PTRM input'!$I$120)*$I$7)-SUM($I627:M627),(('PTRM input'!$I$154+'PTRM input'!$I$120)*$I$7)/A12taxstdlife))</f>
        <v>0</v>
      </c>
      <c r="O627" s="105">
        <f>IF(A12taxstdlife="n/a","n/a",IF(O$3&gt;(A12taxstdlife+$E627),(('PTRM input'!$I$154+'PTRM input'!$I$120)*$I$7)-SUM($I627:N627),(('PTRM input'!$I$154+'PTRM input'!$I$120)*$I$7)/A12taxstdlife))</f>
        <v>0</v>
      </c>
      <c r="P627" s="105">
        <f>IF(A12taxstdlife="n/a","n/a",IF(P$3&gt;(A12taxstdlife+$E627),(('PTRM input'!$I$154+'PTRM input'!$I$120)*$I$7)-SUM($I627:O627),(('PTRM input'!$I$154+'PTRM input'!$I$120)*$I$7)/A12taxstdlife))</f>
        <v>0</v>
      </c>
      <c r="Q627" s="592">
        <f>IF(A12taxstdlife="n/a","n/a",IF(Q$3&gt;(A12taxstdlife+$E627),(('PTRM input'!$I$154+'PTRM input'!$I$120)*$I$7)-SUM($I627:P627),(('PTRM input'!$I$154+'PTRM input'!$I$120)*$I$7)/A12taxstdlife))</f>
        <v>0</v>
      </c>
      <c r="R627" s="592">
        <f>IF(A12taxstdlife="n/a","n/a",IF(R$3&gt;(A12taxstdlife+$E627),(('PTRM input'!$I$154+'PTRM input'!$I$120)*$I$7)-SUM($I627:Q627),(('PTRM input'!$I$154+'PTRM input'!$I$120)*$I$7)/A12taxstdlife))</f>
        <v>0</v>
      </c>
      <c r="S627" s="592">
        <f>IF(A12taxstdlife="n/a","n/a",IF(S$3&gt;(A12taxstdlife+$E627),(('PTRM input'!$I$154+'PTRM input'!$I$120)*$I$7)-SUM($I627:R627),(('PTRM input'!$I$154+'PTRM input'!$I$120)*$I$7)/A12taxstdlife))</f>
        <v>0</v>
      </c>
      <c r="T627" s="592">
        <f>IF(A12taxstdlife="n/a","n/a",IF(T$3&gt;(A12taxstdlife+$E627),(('PTRM input'!$I$154+'PTRM input'!$I$120)*$I$7)-SUM($I627:S627),(('PTRM input'!$I$154+'PTRM input'!$I$120)*$I$7)/A12taxstdlife))</f>
        <v>0</v>
      </c>
      <c r="U627" s="592">
        <f>IF(A12taxstdlife="n/a","n/a",IF(U$3&gt;(A12taxstdlife+$E627),(('PTRM input'!$I$154+'PTRM input'!$I$120)*$I$7)-SUM($I627:T627),(('PTRM input'!$I$154+'PTRM input'!$I$120)*$I$7)/A12taxstdlife))</f>
        <v>0</v>
      </c>
      <c r="V627" s="592">
        <f>IF(A12taxstdlife="n/a","n/a",IF(V$3&gt;(A12taxstdlife+$E627),(('PTRM input'!$I$154+'PTRM input'!$I$120)*$I$7)-SUM($I627:U627),(('PTRM input'!$I$154+'PTRM input'!$I$120)*$I$7)/A12taxstdlife))</f>
        <v>0</v>
      </c>
      <c r="W627" s="592">
        <f>IF(A12taxstdlife="n/a","n/a",IF(W$3&gt;(A12taxstdlife+$E627),(('PTRM input'!$I$154+'PTRM input'!$I$120)*$I$7)-SUM($I627:V627),(('PTRM input'!$I$154+'PTRM input'!$I$120)*$I$7)/A12taxstdlife))</f>
        <v>0</v>
      </c>
      <c r="X627" s="592">
        <f>IF(A12taxstdlife="n/a","n/a",IF(X$3&gt;(A12taxstdlife+$E627),(('PTRM input'!$I$154+'PTRM input'!$I$120)*$I$7)-SUM($I627:W627),(('PTRM input'!$I$154+'PTRM input'!$I$120)*$I$7)/A12taxstdlife))</f>
        <v>0</v>
      </c>
      <c r="Y627" s="592">
        <f>IF(A12taxstdlife="n/a","n/a",IF(Y$3&gt;(A12taxstdlife+$E627),(('PTRM input'!$I$154+'PTRM input'!$I$120)*$I$7)-SUM($I627:X627),(('PTRM input'!$I$154+'PTRM input'!$I$120)*$I$7)/A12taxstdlife))</f>
        <v>0</v>
      </c>
      <c r="Z627" s="592">
        <f>IF(A12taxstdlife="n/a","n/a",IF(Z$3&gt;(A12taxstdlife+$E627),(('PTRM input'!$I$154+'PTRM input'!$I$120)*$I$7)-SUM($I627:Y627),(('PTRM input'!$I$154+'PTRM input'!$I$120)*$I$7)/A12taxstdlife))</f>
        <v>0</v>
      </c>
      <c r="AA627" s="592">
        <f>IF(A12taxstdlife="n/a","n/a",IF(AA$3&gt;(A12taxstdlife+$E627),(('PTRM input'!$I$154+'PTRM input'!$I$120)*$I$7)-SUM($I627:Z627),(('PTRM input'!$I$154+'PTRM input'!$I$120)*$I$7)/A12taxstdlife))</f>
        <v>0</v>
      </c>
      <c r="AB627" s="592">
        <f>IF(A12taxstdlife="n/a","n/a",IF(AB$3&gt;(A12taxstdlife+$E627),(('PTRM input'!$I$154+'PTRM input'!$I$120)*$I$7)-SUM($I627:AA627),(('PTRM input'!$I$154+'PTRM input'!$I$120)*$I$7)/A12taxstdlife))</f>
        <v>0</v>
      </c>
      <c r="AC627" s="592">
        <f>IF(A12taxstdlife="n/a","n/a",IF(AC$3&gt;(A12taxstdlife+$E627),(('PTRM input'!$I$154+'PTRM input'!$I$120)*$I$7)-SUM($I627:AB627),(('PTRM input'!$I$154+'PTRM input'!$I$120)*$I$7)/A12taxstdlife))</f>
        <v>0</v>
      </c>
      <c r="AD627" s="592">
        <f>IF(A12taxstdlife="n/a","n/a",IF(AD$3&gt;(A12taxstdlife+$E627),(('PTRM input'!$I$154+'PTRM input'!$I$120)*$I$7)-SUM($I627:AC627),(('PTRM input'!$I$154+'PTRM input'!$I$120)*$I$7)/A12taxstdlife))</f>
        <v>0</v>
      </c>
      <c r="AE627" s="592">
        <f>IF(A12taxstdlife="n/a","n/a",IF(AE$3&gt;(A12taxstdlife+$E627),(('PTRM input'!$I$154+'PTRM input'!$I$120)*$I$7)-SUM($I627:AD627),(('PTRM input'!$I$154+'PTRM input'!$I$120)*$I$7)/A12taxstdlife))</f>
        <v>0</v>
      </c>
      <c r="AF627" s="592">
        <f>IF(A12taxstdlife="n/a","n/a",IF(AF$3&gt;(A12taxstdlife+$E627),(('PTRM input'!$I$154+'PTRM input'!$I$120)*$I$7)-SUM($I627:AE627),(('PTRM input'!$I$154+'PTRM input'!$I$120)*$I$7)/A12taxstdlife))</f>
        <v>0</v>
      </c>
      <c r="AG627" s="592">
        <f>IF(A12taxstdlife="n/a","n/a",IF(AG$3&gt;(A12taxstdlife+$E627),(('PTRM input'!$I$154+'PTRM input'!$I$120)*$I$7)-SUM($I627:AF627),(('PTRM input'!$I$154+'PTRM input'!$I$120)*$I$7)/A12taxstdlife))</f>
        <v>0</v>
      </c>
      <c r="AH627" s="592">
        <f>IF(A12taxstdlife="n/a","n/a",IF(AH$3&gt;(A12taxstdlife+$E627),(('PTRM input'!$I$154+'PTRM input'!$I$120)*$I$7)-SUM($I627:AG627),(('PTRM input'!$I$154+'PTRM input'!$I$120)*$I$7)/A12taxstdlife))</f>
        <v>0</v>
      </c>
      <c r="AI627" s="592">
        <f>IF(A12taxstdlife="n/a","n/a",IF(AI$3&gt;(A12taxstdlife+$E627),(('PTRM input'!$I$154+'PTRM input'!$I$120)*$I$7)-SUM($I627:AH627),(('PTRM input'!$I$154+'PTRM input'!$I$120)*$I$7)/A12taxstdlife))</f>
        <v>0</v>
      </c>
      <c r="AJ627" s="592">
        <f>IF(A12taxstdlife="n/a","n/a",IF(AJ$3&gt;(A12taxstdlife+$E627),(('PTRM input'!$I$154+'PTRM input'!$I$120)*$I$7)-SUM($I627:AI627),(('PTRM input'!$I$154+'PTRM input'!$I$120)*$I$7)/A12taxstdlife))</f>
        <v>0</v>
      </c>
      <c r="AK627" s="592">
        <f>IF(A12taxstdlife="n/a","n/a",IF(AK$3&gt;(A12taxstdlife+$E627),(('PTRM input'!$I$154+'PTRM input'!$I$120)*$I$7)-SUM($I627:AJ627),(('PTRM input'!$I$154+'PTRM input'!$I$120)*$I$7)/A12taxstdlife))</f>
        <v>0</v>
      </c>
      <c r="AL627" s="592">
        <f>IF(A12taxstdlife="n/a","n/a",IF(AL$3&gt;(A12taxstdlife+$E627),(('PTRM input'!$I$154+'PTRM input'!$I$120)*$I$7)-SUM($I627:AK627),(('PTRM input'!$I$154+'PTRM input'!$I$120)*$I$7)/A12taxstdlife))</f>
        <v>0</v>
      </c>
      <c r="AM627" s="592">
        <f>IF(A12taxstdlife="n/a","n/a",IF(AM$3&gt;(A12taxstdlife+$E627),(('PTRM input'!$I$154+'PTRM input'!$I$120)*$I$7)-SUM($I627:AL627),(('PTRM input'!$I$154+'PTRM input'!$I$120)*$I$7)/A12taxstdlife))</f>
        <v>0</v>
      </c>
      <c r="AN627" s="592">
        <f>IF(A12taxstdlife="n/a","n/a",IF(AN$3&gt;(A12taxstdlife+$E627),(('PTRM input'!$I$154+'PTRM input'!$I$120)*$I$7)-SUM($I627:AM627),(('PTRM input'!$I$154+'PTRM input'!$I$120)*$I$7)/A12taxstdlife))</f>
        <v>0</v>
      </c>
      <c r="AO627" s="592">
        <f>IF(A12taxstdlife="n/a","n/a",IF(AO$3&gt;(A12taxstdlife+$E627),(('PTRM input'!$I$154+'PTRM input'!$I$120)*$I$7)-SUM($I627:AN627),(('PTRM input'!$I$154+'PTRM input'!$I$120)*$I$7)/A12taxstdlife))</f>
        <v>0</v>
      </c>
      <c r="AP627" s="592">
        <f>IF(A12taxstdlife="n/a","n/a",IF(AP$3&gt;(A12taxstdlife+$E627),(('PTRM input'!$I$154+'PTRM input'!$I$120)*$I$7)-SUM($I627:AO627),(('PTRM input'!$I$154+'PTRM input'!$I$120)*$I$7)/A12taxstdlife))</f>
        <v>0</v>
      </c>
      <c r="AQ627" s="592">
        <f>IF(A12taxstdlife="n/a","n/a",IF(AQ$3&gt;(A12taxstdlife+$E627),(('PTRM input'!$I$154+'PTRM input'!$I$120)*$I$7)-SUM($I627:AP627),(('PTRM input'!$I$154+'PTRM input'!$I$120)*$I$7)/A12taxstdlife))</f>
        <v>0</v>
      </c>
      <c r="AR627" s="592">
        <f>IF(A12taxstdlife="n/a","n/a",IF(AR$3&gt;(A12taxstdlife+$E627),(('PTRM input'!$I$154+'PTRM input'!$I$120)*$I$7)-SUM($I627:AQ627),(('PTRM input'!$I$154+'PTRM input'!$I$120)*$I$7)/A12taxstdlife))</f>
        <v>0</v>
      </c>
      <c r="AS627" s="592">
        <f>IF(A12taxstdlife="n/a","n/a",IF(AS$3&gt;(A12taxstdlife+$E627),(('PTRM input'!$I$154+'PTRM input'!$I$120)*$I$7)-SUM($I627:AR627),(('PTRM input'!$I$154+'PTRM input'!$I$120)*$I$7)/A12taxstdlife))</f>
        <v>0</v>
      </c>
      <c r="AT627" s="592">
        <f>IF(A12taxstdlife="n/a","n/a",IF(AT$3&gt;(A12taxstdlife+$E627),(('PTRM input'!$I$154+'PTRM input'!$I$120)*$I$7)-SUM($I627:AS627),(('PTRM input'!$I$154+'PTRM input'!$I$120)*$I$7)/A12taxstdlife))</f>
        <v>0</v>
      </c>
      <c r="AU627" s="592">
        <f>IF(A12taxstdlife="n/a","n/a",IF(AU$3&gt;(A12taxstdlife+$E627),(('PTRM input'!$I$154+'PTRM input'!$I$120)*$I$7)-SUM($I627:AT627),(('PTRM input'!$I$154+'PTRM input'!$I$120)*$I$7)/A12taxstdlife))</f>
        <v>0</v>
      </c>
      <c r="AV627" s="592">
        <f>IF(A12taxstdlife="n/a","n/a",IF(AV$3&gt;(A12taxstdlife+$E627),(('PTRM input'!$I$154+'PTRM input'!$I$120)*$I$7)-SUM($I627:AU627),(('PTRM input'!$I$154+'PTRM input'!$I$120)*$I$7)/A12taxstdlife))</f>
        <v>0</v>
      </c>
      <c r="AW627" s="592">
        <f>IF(A12taxstdlife="n/a","n/a",IF(AW$3&gt;(A12taxstdlife+$E627),(('PTRM input'!$I$154+'PTRM input'!$I$120)*$I$7)-SUM($I627:AV627),(('PTRM input'!$I$154+'PTRM input'!$I$120)*$I$7)/A12taxstdlife))</f>
        <v>0</v>
      </c>
      <c r="AX627" s="592">
        <f>IF(A12taxstdlife="n/a","n/a",IF(AX$3&gt;(A12taxstdlife+$E627),(('PTRM input'!$I$154+'PTRM input'!$I$120)*$I$7)-SUM($I627:AW627),(('PTRM input'!$I$154+'PTRM input'!$I$120)*$I$7)/A12taxstdlife))</f>
        <v>0</v>
      </c>
      <c r="AY627" s="592">
        <f>IF(A12taxstdlife="n/a","n/a",IF(AY$3&gt;(A12taxstdlife+$E627),(('PTRM input'!$I$154+'PTRM input'!$I$120)*$I$7)-SUM($I627:AX627),(('PTRM input'!$I$154+'PTRM input'!$I$120)*$I$7)/A12taxstdlife))</f>
        <v>0</v>
      </c>
      <c r="AZ627" s="592">
        <f>IF(A12taxstdlife="n/a","n/a",IF(AZ$3&gt;(A12taxstdlife+$E627),(('PTRM input'!$I$154+'PTRM input'!$I$120)*$I$7)-SUM($I627:AY627),(('PTRM input'!$I$154+'PTRM input'!$I$120)*$I$7)/A12taxstdlife))</f>
        <v>0</v>
      </c>
      <c r="BA627" s="592">
        <f>IF(A12taxstdlife="n/a","n/a",IF(BA$3&gt;(A12taxstdlife+$E627),(('PTRM input'!$I$154+'PTRM input'!$I$120)*$I$7)-SUM($I627:AZ627),(('PTRM input'!$I$154+'PTRM input'!$I$120)*$I$7)/A12taxstdlife))</f>
        <v>0</v>
      </c>
      <c r="BB627" s="592">
        <f>IF(A12taxstdlife="n/a","n/a",IF(BB$3&gt;(A12taxstdlife+$E627),(('PTRM input'!$I$154+'PTRM input'!$I$120)*$I$7)-SUM($I627:BA627),(('PTRM input'!$I$154+'PTRM input'!$I$120)*$I$7)/A12taxstdlife))</f>
        <v>0</v>
      </c>
      <c r="BC627" s="592">
        <f>IF(A12taxstdlife="n/a","n/a",IF(BC$3&gt;(A12taxstdlife+$E627),(('PTRM input'!$I$154+'PTRM input'!$I$120)*$I$7)-SUM($I627:BB627),(('PTRM input'!$I$154+'PTRM input'!$I$120)*$I$7)/A12taxstdlife))</f>
        <v>0</v>
      </c>
      <c r="BD627" s="592">
        <f>IF(A12taxstdlife="n/a","n/a",IF(BD$3&gt;(A12taxstdlife+$E627),(('PTRM input'!$I$154+'PTRM input'!$I$120)*$I$7)-SUM($I627:BC627),(('PTRM input'!$I$154+'PTRM input'!$I$120)*$I$7)/A12taxstdlife))</f>
        <v>0</v>
      </c>
      <c r="BE627" s="592">
        <f>IF(A12taxstdlife="n/a","n/a",IF(BE$3&gt;(A12taxstdlife+$E627),(('PTRM input'!$I$154+'PTRM input'!$I$120)*$I$7)-SUM($I627:BD627),(('PTRM input'!$I$154+'PTRM input'!$I$120)*$I$7)/A12taxstdlife))</f>
        <v>0</v>
      </c>
      <c r="BF627" s="592">
        <f>IF(A12taxstdlife="n/a","n/a",IF(BF$3&gt;(A12taxstdlife+$E627),(('PTRM input'!$I$154+'PTRM input'!$I$120)*$I$7)-SUM($I627:BE627),(('PTRM input'!$I$154+'PTRM input'!$I$120)*$I$7)/A12taxstdlife))</f>
        <v>0</v>
      </c>
      <c r="BG627" s="592">
        <f>IF(A12taxstdlife="n/a","n/a",IF(BG$3&gt;(A12taxstdlife+$E627),(('PTRM input'!$I$154+'PTRM input'!$I$120)*$I$7)-SUM($I627:BF627),(('PTRM input'!$I$154+'PTRM input'!$I$120)*$I$7)/A12taxstdlife))</f>
        <v>0</v>
      </c>
      <c r="BH627" s="592">
        <f>IF(A12taxstdlife="n/a","n/a",IF(BH$3&gt;(A12taxstdlife+$E627),(('PTRM input'!$I$154+'PTRM input'!$I$120)*$I$7)-SUM($I627:BG627),(('PTRM input'!$I$154+'PTRM input'!$I$120)*$I$7)/A12taxstdlife))</f>
        <v>0</v>
      </c>
      <c r="BI627" s="592">
        <f>IF(A12taxstdlife="n/a","n/a",IF(BI$3&gt;(A12taxstdlife+$E627),(('PTRM input'!$I$154+'PTRM input'!$I$120)*$I$7)-SUM($I627:BH627),(('PTRM input'!$I$154+'PTRM input'!$I$120)*$I$7)/A12taxstdlife))</f>
        <v>0</v>
      </c>
      <c r="BJ627" s="237"/>
      <c r="BK627" s="237"/>
      <c r="BL627" s="237"/>
      <c r="BM627" s="237"/>
    </row>
    <row r="628" spans="1:65" s="4" customFormat="1" ht="12.75" customHeight="1" outlineLevel="2">
      <c r="A628" s="237"/>
      <c r="B628" s="237"/>
      <c r="C628" s="597"/>
      <c r="D628" s="930"/>
      <c r="E628" s="167">
        <v>4</v>
      </c>
      <c r="F628" s="34"/>
      <c r="G628" s="184"/>
      <c r="H628" s="186"/>
      <c r="I628" s="186"/>
      <c r="J628" s="185"/>
      <c r="K628" s="105">
        <f>IF(A12taxstdlife="n/a","n/a",IF(K$3&gt;(A12taxstdlife+$E628),(('PTRM input'!$J$154+'PTRM input'!$J$120)*$J$7)-SUM($J628:J628),(('PTRM input'!$J$154+'PTRM input'!$J$120)*$J$7)/A12taxstdlife))</f>
        <v>0</v>
      </c>
      <c r="L628" s="105">
        <f>IF(A12taxstdlife="n/a","n/a",IF(L$3&gt;(A12taxstdlife+$E628),(('PTRM input'!$J$154+'PTRM input'!$J$120)*$J$7)-SUM($J628:K628),(('PTRM input'!$J$154+'PTRM input'!$J$120)*$J$7)/A12taxstdlife))</f>
        <v>0</v>
      </c>
      <c r="M628" s="105">
        <f>IF(A12taxstdlife="n/a","n/a",IF(M$3&gt;(A12taxstdlife+$E628),(('PTRM input'!$J$154+'PTRM input'!$J$120)*$J$7)-SUM($J628:L628),(('PTRM input'!$J$154+'PTRM input'!$J$120)*$J$7)/A12taxstdlife))</f>
        <v>0</v>
      </c>
      <c r="N628" s="105">
        <f>IF(A12taxstdlife="n/a","n/a",IF(N$3&gt;(A12taxstdlife+$E628),(('PTRM input'!$J$154+'PTRM input'!$J$120)*$J$7)-SUM($J628:M628),(('PTRM input'!$J$154+'PTRM input'!$J$120)*$J$7)/A12taxstdlife))</f>
        <v>0</v>
      </c>
      <c r="O628" s="105">
        <f>IF(A12taxstdlife="n/a","n/a",IF(O$3&gt;(A12taxstdlife+$E628),(('PTRM input'!$J$154+'PTRM input'!$J$120)*$J$7)-SUM($J628:N628),(('PTRM input'!$J$154+'PTRM input'!$J$120)*$J$7)/A12taxstdlife))</f>
        <v>0</v>
      </c>
      <c r="P628" s="105">
        <f>IF(A12taxstdlife="n/a","n/a",IF(P$3&gt;(A12taxstdlife+$E628),(('PTRM input'!$J$154+'PTRM input'!$J$120)*$J$7)-SUM($J628:O628),(('PTRM input'!$J$154+'PTRM input'!$J$120)*$J$7)/A12taxstdlife))</f>
        <v>0</v>
      </c>
      <c r="Q628" s="592">
        <f>IF(A12taxstdlife="n/a","n/a",IF(Q$3&gt;(A12taxstdlife+$E628),(('PTRM input'!$J$154+'PTRM input'!$J$120)*$J$7)-SUM($J628:P628),(('PTRM input'!$J$154+'PTRM input'!$J$120)*$J$7)/A12taxstdlife))</f>
        <v>0</v>
      </c>
      <c r="R628" s="592">
        <f>IF(A12taxstdlife="n/a","n/a",IF(R$3&gt;(A12taxstdlife+$E628),(('PTRM input'!$J$154+'PTRM input'!$J$120)*$J$7)-SUM($J628:Q628),(('PTRM input'!$J$154+'PTRM input'!$J$120)*$J$7)/A12taxstdlife))</f>
        <v>0</v>
      </c>
      <c r="S628" s="592">
        <f>IF(A12taxstdlife="n/a","n/a",IF(S$3&gt;(A12taxstdlife+$E628),(('PTRM input'!$J$154+'PTRM input'!$J$120)*$J$7)-SUM($J628:R628),(('PTRM input'!$J$154+'PTRM input'!$J$120)*$J$7)/A12taxstdlife))</f>
        <v>0</v>
      </c>
      <c r="T628" s="592">
        <f>IF(A12taxstdlife="n/a","n/a",IF(T$3&gt;(A12taxstdlife+$E628),(('PTRM input'!$J$154+'PTRM input'!$J$120)*$J$7)-SUM($J628:S628),(('PTRM input'!$J$154+'PTRM input'!$J$120)*$J$7)/A12taxstdlife))</f>
        <v>0</v>
      </c>
      <c r="U628" s="592">
        <f>IF(A12taxstdlife="n/a","n/a",IF(U$3&gt;(A12taxstdlife+$E628),(('PTRM input'!$J$154+'PTRM input'!$J$120)*$J$7)-SUM($J628:T628),(('PTRM input'!$J$154+'PTRM input'!$J$120)*$J$7)/A12taxstdlife))</f>
        <v>0</v>
      </c>
      <c r="V628" s="592">
        <f>IF(A12taxstdlife="n/a","n/a",IF(V$3&gt;(A12taxstdlife+$E628),(('PTRM input'!$J$154+'PTRM input'!$J$120)*$J$7)-SUM($J628:U628),(('PTRM input'!$J$154+'PTRM input'!$J$120)*$J$7)/A12taxstdlife))</f>
        <v>0</v>
      </c>
      <c r="W628" s="592">
        <f>IF(A12taxstdlife="n/a","n/a",IF(W$3&gt;(A12taxstdlife+$E628),(('PTRM input'!$J$154+'PTRM input'!$J$120)*$J$7)-SUM($J628:V628),(('PTRM input'!$J$154+'PTRM input'!$J$120)*$J$7)/A12taxstdlife))</f>
        <v>0</v>
      </c>
      <c r="X628" s="592">
        <f>IF(A12taxstdlife="n/a","n/a",IF(X$3&gt;(A12taxstdlife+$E628),(('PTRM input'!$J$154+'PTRM input'!$J$120)*$J$7)-SUM($J628:W628),(('PTRM input'!$J$154+'PTRM input'!$J$120)*$J$7)/A12taxstdlife))</f>
        <v>0</v>
      </c>
      <c r="Y628" s="592">
        <f>IF(A12taxstdlife="n/a","n/a",IF(Y$3&gt;(A12taxstdlife+$E628),(('PTRM input'!$J$154+'PTRM input'!$J$120)*$J$7)-SUM($J628:X628),(('PTRM input'!$J$154+'PTRM input'!$J$120)*$J$7)/A12taxstdlife))</f>
        <v>0</v>
      </c>
      <c r="Z628" s="592">
        <f>IF(A12taxstdlife="n/a","n/a",IF(Z$3&gt;(A12taxstdlife+$E628),(('PTRM input'!$J$154+'PTRM input'!$J$120)*$J$7)-SUM($J628:Y628),(('PTRM input'!$J$154+'PTRM input'!$J$120)*$J$7)/A12taxstdlife))</f>
        <v>0</v>
      </c>
      <c r="AA628" s="592">
        <f>IF(A12taxstdlife="n/a","n/a",IF(AA$3&gt;(A12taxstdlife+$E628),(('PTRM input'!$J$154+'PTRM input'!$J$120)*$J$7)-SUM($J628:Z628),(('PTRM input'!$J$154+'PTRM input'!$J$120)*$J$7)/A12taxstdlife))</f>
        <v>0</v>
      </c>
      <c r="AB628" s="592">
        <f>IF(A12taxstdlife="n/a","n/a",IF(AB$3&gt;(A12taxstdlife+$E628),(('PTRM input'!$J$154+'PTRM input'!$J$120)*$J$7)-SUM($J628:AA628),(('PTRM input'!$J$154+'PTRM input'!$J$120)*$J$7)/A12taxstdlife))</f>
        <v>0</v>
      </c>
      <c r="AC628" s="592">
        <f>IF(A12taxstdlife="n/a","n/a",IF(AC$3&gt;(A12taxstdlife+$E628),(('PTRM input'!$J$154+'PTRM input'!$J$120)*$J$7)-SUM($J628:AB628),(('PTRM input'!$J$154+'PTRM input'!$J$120)*$J$7)/A12taxstdlife))</f>
        <v>0</v>
      </c>
      <c r="AD628" s="592">
        <f>IF(A12taxstdlife="n/a","n/a",IF(AD$3&gt;(A12taxstdlife+$E628),(('PTRM input'!$J$154+'PTRM input'!$J$120)*$J$7)-SUM($J628:AC628),(('PTRM input'!$J$154+'PTRM input'!$J$120)*$J$7)/A12taxstdlife))</f>
        <v>0</v>
      </c>
      <c r="AE628" s="592">
        <f>IF(A12taxstdlife="n/a","n/a",IF(AE$3&gt;(A12taxstdlife+$E628),(('PTRM input'!$J$154+'PTRM input'!$J$120)*$J$7)-SUM($J628:AD628),(('PTRM input'!$J$154+'PTRM input'!$J$120)*$J$7)/A12taxstdlife))</f>
        <v>0</v>
      </c>
      <c r="AF628" s="592">
        <f>IF(A12taxstdlife="n/a","n/a",IF(AF$3&gt;(A12taxstdlife+$E628),(('PTRM input'!$J$154+'PTRM input'!$J$120)*$J$7)-SUM($J628:AE628),(('PTRM input'!$J$154+'PTRM input'!$J$120)*$J$7)/A12taxstdlife))</f>
        <v>0</v>
      </c>
      <c r="AG628" s="592">
        <f>IF(A12taxstdlife="n/a","n/a",IF(AG$3&gt;(A12taxstdlife+$E628),(('PTRM input'!$J$154+'PTRM input'!$J$120)*$J$7)-SUM($J628:AF628),(('PTRM input'!$J$154+'PTRM input'!$J$120)*$J$7)/A12taxstdlife))</f>
        <v>0</v>
      </c>
      <c r="AH628" s="592">
        <f>IF(A12taxstdlife="n/a","n/a",IF(AH$3&gt;(A12taxstdlife+$E628),(('PTRM input'!$J$154+'PTRM input'!$J$120)*$J$7)-SUM($J628:AG628),(('PTRM input'!$J$154+'PTRM input'!$J$120)*$J$7)/A12taxstdlife))</f>
        <v>0</v>
      </c>
      <c r="AI628" s="592">
        <f>IF(A12taxstdlife="n/a","n/a",IF(AI$3&gt;(A12taxstdlife+$E628),(('PTRM input'!$J$154+'PTRM input'!$J$120)*$J$7)-SUM($J628:AH628),(('PTRM input'!$J$154+'PTRM input'!$J$120)*$J$7)/A12taxstdlife))</f>
        <v>0</v>
      </c>
      <c r="AJ628" s="592">
        <f>IF(A12taxstdlife="n/a","n/a",IF(AJ$3&gt;(A12taxstdlife+$E628),(('PTRM input'!$J$154+'PTRM input'!$J$120)*$J$7)-SUM($J628:AI628),(('PTRM input'!$J$154+'PTRM input'!$J$120)*$J$7)/A12taxstdlife))</f>
        <v>0</v>
      </c>
      <c r="AK628" s="592">
        <f>IF(A12taxstdlife="n/a","n/a",IF(AK$3&gt;(A12taxstdlife+$E628),(('PTRM input'!$J$154+'PTRM input'!$J$120)*$J$7)-SUM($J628:AJ628),(('PTRM input'!$J$154+'PTRM input'!$J$120)*$J$7)/A12taxstdlife))</f>
        <v>0</v>
      </c>
      <c r="AL628" s="592">
        <f>IF(A12taxstdlife="n/a","n/a",IF(AL$3&gt;(A12taxstdlife+$E628),(('PTRM input'!$J$154+'PTRM input'!$J$120)*$J$7)-SUM($J628:AK628),(('PTRM input'!$J$154+'PTRM input'!$J$120)*$J$7)/A12taxstdlife))</f>
        <v>0</v>
      </c>
      <c r="AM628" s="592">
        <f>IF(A12taxstdlife="n/a","n/a",IF(AM$3&gt;(A12taxstdlife+$E628),(('PTRM input'!$J$154+'PTRM input'!$J$120)*$J$7)-SUM($J628:AL628),(('PTRM input'!$J$154+'PTRM input'!$J$120)*$J$7)/A12taxstdlife))</f>
        <v>0</v>
      </c>
      <c r="AN628" s="592">
        <f>IF(A12taxstdlife="n/a","n/a",IF(AN$3&gt;(A12taxstdlife+$E628),(('PTRM input'!$J$154+'PTRM input'!$J$120)*$J$7)-SUM($J628:AM628),(('PTRM input'!$J$154+'PTRM input'!$J$120)*$J$7)/A12taxstdlife))</f>
        <v>0</v>
      </c>
      <c r="AO628" s="592">
        <f>IF(A12taxstdlife="n/a","n/a",IF(AO$3&gt;(A12taxstdlife+$E628),(('PTRM input'!$J$154+'PTRM input'!$J$120)*$J$7)-SUM($J628:AN628),(('PTRM input'!$J$154+'PTRM input'!$J$120)*$J$7)/A12taxstdlife))</f>
        <v>0</v>
      </c>
      <c r="AP628" s="592">
        <f>IF(A12taxstdlife="n/a","n/a",IF(AP$3&gt;(A12taxstdlife+$E628),(('PTRM input'!$J$154+'PTRM input'!$J$120)*$J$7)-SUM($J628:AO628),(('PTRM input'!$J$154+'PTRM input'!$J$120)*$J$7)/A12taxstdlife))</f>
        <v>0</v>
      </c>
      <c r="AQ628" s="592">
        <f>IF(A12taxstdlife="n/a","n/a",IF(AQ$3&gt;(A12taxstdlife+$E628),(('PTRM input'!$J$154+'PTRM input'!$J$120)*$J$7)-SUM($J628:AP628),(('PTRM input'!$J$154+'PTRM input'!$J$120)*$J$7)/A12taxstdlife))</f>
        <v>0</v>
      </c>
      <c r="AR628" s="592">
        <f>IF(A12taxstdlife="n/a","n/a",IF(AR$3&gt;(A12taxstdlife+$E628),(('PTRM input'!$J$154+'PTRM input'!$J$120)*$J$7)-SUM($J628:AQ628),(('PTRM input'!$J$154+'PTRM input'!$J$120)*$J$7)/A12taxstdlife))</f>
        <v>0</v>
      </c>
      <c r="AS628" s="592">
        <f>IF(A12taxstdlife="n/a","n/a",IF(AS$3&gt;(A12taxstdlife+$E628),(('PTRM input'!$J$154+'PTRM input'!$J$120)*$J$7)-SUM($J628:AR628),(('PTRM input'!$J$154+'PTRM input'!$J$120)*$J$7)/A12taxstdlife))</f>
        <v>0</v>
      </c>
      <c r="AT628" s="592">
        <f>IF(A12taxstdlife="n/a","n/a",IF(AT$3&gt;(A12taxstdlife+$E628),(('PTRM input'!$J$154+'PTRM input'!$J$120)*$J$7)-SUM($J628:AS628),(('PTRM input'!$J$154+'PTRM input'!$J$120)*$J$7)/A12taxstdlife))</f>
        <v>0</v>
      </c>
      <c r="AU628" s="592">
        <f>IF(A12taxstdlife="n/a","n/a",IF(AU$3&gt;(A12taxstdlife+$E628),(('PTRM input'!$J$154+'PTRM input'!$J$120)*$J$7)-SUM($J628:AT628),(('PTRM input'!$J$154+'PTRM input'!$J$120)*$J$7)/A12taxstdlife))</f>
        <v>0</v>
      </c>
      <c r="AV628" s="592">
        <f>IF(A12taxstdlife="n/a","n/a",IF(AV$3&gt;(A12taxstdlife+$E628),(('PTRM input'!$J$154+'PTRM input'!$J$120)*$J$7)-SUM($J628:AU628),(('PTRM input'!$J$154+'PTRM input'!$J$120)*$J$7)/A12taxstdlife))</f>
        <v>0</v>
      </c>
      <c r="AW628" s="592">
        <f>IF(A12taxstdlife="n/a","n/a",IF(AW$3&gt;(A12taxstdlife+$E628),(('PTRM input'!$J$154+'PTRM input'!$J$120)*$J$7)-SUM($J628:AV628),(('PTRM input'!$J$154+'PTRM input'!$J$120)*$J$7)/A12taxstdlife))</f>
        <v>0</v>
      </c>
      <c r="AX628" s="592">
        <f>IF(A12taxstdlife="n/a","n/a",IF(AX$3&gt;(A12taxstdlife+$E628),(('PTRM input'!$J$154+'PTRM input'!$J$120)*$J$7)-SUM($J628:AW628),(('PTRM input'!$J$154+'PTRM input'!$J$120)*$J$7)/A12taxstdlife))</f>
        <v>0</v>
      </c>
      <c r="AY628" s="592">
        <f>IF(A12taxstdlife="n/a","n/a",IF(AY$3&gt;(A12taxstdlife+$E628),(('PTRM input'!$J$154+'PTRM input'!$J$120)*$J$7)-SUM($J628:AX628),(('PTRM input'!$J$154+'PTRM input'!$J$120)*$J$7)/A12taxstdlife))</f>
        <v>0</v>
      </c>
      <c r="AZ628" s="592">
        <f>IF(A12taxstdlife="n/a","n/a",IF(AZ$3&gt;(A12taxstdlife+$E628),(('PTRM input'!$J$154+'PTRM input'!$J$120)*$J$7)-SUM($J628:AY628),(('PTRM input'!$J$154+'PTRM input'!$J$120)*$J$7)/A12taxstdlife))</f>
        <v>0</v>
      </c>
      <c r="BA628" s="592">
        <f>IF(A12taxstdlife="n/a","n/a",IF(BA$3&gt;(A12taxstdlife+$E628),(('PTRM input'!$J$154+'PTRM input'!$J$120)*$J$7)-SUM($J628:AZ628),(('PTRM input'!$J$154+'PTRM input'!$J$120)*$J$7)/A12taxstdlife))</f>
        <v>0</v>
      </c>
      <c r="BB628" s="592">
        <f>IF(A12taxstdlife="n/a","n/a",IF(BB$3&gt;(A12taxstdlife+$E628),(('PTRM input'!$J$154+'PTRM input'!$J$120)*$J$7)-SUM($J628:BA628),(('PTRM input'!$J$154+'PTRM input'!$J$120)*$J$7)/A12taxstdlife))</f>
        <v>0</v>
      </c>
      <c r="BC628" s="592">
        <f>IF(A12taxstdlife="n/a","n/a",IF(BC$3&gt;(A12taxstdlife+$E628),(('PTRM input'!$J$154+'PTRM input'!$J$120)*$J$7)-SUM($J628:BB628),(('PTRM input'!$J$154+'PTRM input'!$J$120)*$J$7)/A12taxstdlife))</f>
        <v>0</v>
      </c>
      <c r="BD628" s="592">
        <f>IF(A12taxstdlife="n/a","n/a",IF(BD$3&gt;(A12taxstdlife+$E628),(('PTRM input'!$J$154+'PTRM input'!$J$120)*$J$7)-SUM($J628:BC628),(('PTRM input'!$J$154+'PTRM input'!$J$120)*$J$7)/A12taxstdlife))</f>
        <v>0</v>
      </c>
      <c r="BE628" s="592">
        <f>IF(A12taxstdlife="n/a","n/a",IF(BE$3&gt;(A12taxstdlife+$E628),(('PTRM input'!$J$154+'PTRM input'!$J$120)*$J$7)-SUM($J628:BD628),(('PTRM input'!$J$154+'PTRM input'!$J$120)*$J$7)/A12taxstdlife))</f>
        <v>0</v>
      </c>
      <c r="BF628" s="592">
        <f>IF(A12taxstdlife="n/a","n/a",IF(BF$3&gt;(A12taxstdlife+$E628),(('PTRM input'!$J$154+'PTRM input'!$J$120)*$J$7)-SUM($J628:BE628),(('PTRM input'!$J$154+'PTRM input'!$J$120)*$J$7)/A12taxstdlife))</f>
        <v>0</v>
      </c>
      <c r="BG628" s="592">
        <f>IF(A12taxstdlife="n/a","n/a",IF(BG$3&gt;(A12taxstdlife+$E628),(('PTRM input'!$J$154+'PTRM input'!$J$120)*$J$7)-SUM($J628:BF628),(('PTRM input'!$J$154+'PTRM input'!$J$120)*$J$7)/A12taxstdlife))</f>
        <v>0</v>
      </c>
      <c r="BH628" s="592">
        <f>IF(A12taxstdlife="n/a","n/a",IF(BH$3&gt;(A12taxstdlife+$E628),(('PTRM input'!$J$154+'PTRM input'!$J$120)*$J$7)-SUM($J628:BG628),(('PTRM input'!$J$154+'PTRM input'!$J$120)*$J$7)/A12taxstdlife))</f>
        <v>0</v>
      </c>
      <c r="BI628" s="592">
        <f>IF(A12taxstdlife="n/a","n/a",IF(BI$3&gt;(A12taxstdlife+$E628),(('PTRM input'!$J$154+'PTRM input'!$J$120)*$J$7)-SUM($J628:BH628),(('PTRM input'!$J$154+'PTRM input'!$J$120)*$J$7)/A12taxstdlife))</f>
        <v>0</v>
      </c>
      <c r="BJ628" s="237"/>
      <c r="BK628" s="237"/>
      <c r="BL628" s="237"/>
      <c r="BM628" s="237"/>
    </row>
    <row r="629" spans="1:65" s="4" customFormat="1" ht="12.75" customHeight="1" outlineLevel="2">
      <c r="A629" s="237"/>
      <c r="B629" s="237"/>
      <c r="C629" s="597"/>
      <c r="D629" s="930"/>
      <c r="E629" s="167">
        <v>5</v>
      </c>
      <c r="F629" s="34"/>
      <c r="G629" s="184"/>
      <c r="H629" s="186"/>
      <c r="I629" s="186"/>
      <c r="J629" s="186"/>
      <c r="K629" s="185"/>
      <c r="L629" s="105">
        <f>IF(A12taxstdlife="n/a","n/a",IF(L$3&gt;(A12taxstdlife+$E629),(('PTRM input'!$K$154+'PTRM input'!$K$120)*$K$7)-SUM($K629:K629),(('PTRM input'!$K$154+'PTRM input'!$K$120)*$K$7)/A12taxstdlife))</f>
        <v>0</v>
      </c>
      <c r="M629" s="105">
        <f>IF(A12taxstdlife="n/a","n/a",IF(M$3&gt;(A12taxstdlife+$E629),(('PTRM input'!$K$154+'PTRM input'!$K$120)*$K$7)-SUM($K629:L629),(('PTRM input'!$K$154+'PTRM input'!$K$120)*$K$7)/A12taxstdlife))</f>
        <v>0</v>
      </c>
      <c r="N629" s="105">
        <f>IF(A12taxstdlife="n/a","n/a",IF(N$3&gt;(A12taxstdlife+$E629),(('PTRM input'!$K$154+'PTRM input'!$K$120)*$K$7)-SUM($K629:M629),(('PTRM input'!$K$154+'PTRM input'!$K$120)*$K$7)/A12taxstdlife))</f>
        <v>0</v>
      </c>
      <c r="O629" s="105">
        <f>IF(A12taxstdlife="n/a","n/a",IF(O$3&gt;(A12taxstdlife+$E629),(('PTRM input'!$K$154+'PTRM input'!$K$120)*$K$7)-SUM($K629:N629),(('PTRM input'!$K$154+'PTRM input'!$K$120)*$K$7)/A12taxstdlife))</f>
        <v>0</v>
      </c>
      <c r="P629" s="105">
        <f>IF(A12taxstdlife="n/a","n/a",IF(P$3&gt;(A12taxstdlife+$E629),(('PTRM input'!$K$154+'PTRM input'!$K$120)*$K$7)-SUM($K629:O629),(('PTRM input'!$K$154+'PTRM input'!$K$120)*$K$7)/A12taxstdlife))</f>
        <v>0</v>
      </c>
      <c r="Q629" s="592">
        <f>IF(A12taxstdlife="n/a","n/a",IF(Q$3&gt;(A12taxstdlife+$E629),(('PTRM input'!$K$154+'PTRM input'!$K$120)*$K$7)-SUM($K629:P629),(('PTRM input'!$K$154+'PTRM input'!$K$120)*$K$7)/A12taxstdlife))</f>
        <v>0</v>
      </c>
      <c r="R629" s="592">
        <f>IF(A12taxstdlife="n/a","n/a",IF(R$3&gt;(A12taxstdlife+$E629),(('PTRM input'!$K$154+'PTRM input'!$K$120)*$K$7)-SUM($K629:Q629),(('PTRM input'!$K$154+'PTRM input'!$K$120)*$K$7)/A12taxstdlife))</f>
        <v>0</v>
      </c>
      <c r="S629" s="592">
        <f>IF(A12taxstdlife="n/a","n/a",IF(S$3&gt;(A12taxstdlife+$E629),(('PTRM input'!$K$154+'PTRM input'!$K$120)*$K$7)-SUM($K629:R629),(('PTRM input'!$K$154+'PTRM input'!$K$120)*$K$7)/A12taxstdlife))</f>
        <v>0</v>
      </c>
      <c r="T629" s="592">
        <f>IF(A12taxstdlife="n/a","n/a",IF(T$3&gt;(A12taxstdlife+$E629),(('PTRM input'!$K$154+'PTRM input'!$K$120)*$K$7)-SUM($K629:S629),(('PTRM input'!$K$154+'PTRM input'!$K$120)*$K$7)/A12taxstdlife))</f>
        <v>0</v>
      </c>
      <c r="U629" s="592">
        <f>IF(A12taxstdlife="n/a","n/a",IF(U$3&gt;(A12taxstdlife+$E629),(('PTRM input'!$K$154+'PTRM input'!$K$120)*$K$7)-SUM($K629:T629),(('PTRM input'!$K$154+'PTRM input'!$K$120)*$K$7)/A12taxstdlife))</f>
        <v>0</v>
      </c>
      <c r="V629" s="592">
        <f>IF(A12taxstdlife="n/a","n/a",IF(V$3&gt;(A12taxstdlife+$E629),(('PTRM input'!$K$154+'PTRM input'!$K$120)*$K$7)-SUM($K629:U629),(('PTRM input'!$K$154+'PTRM input'!$K$120)*$K$7)/A12taxstdlife))</f>
        <v>0</v>
      </c>
      <c r="W629" s="592">
        <f>IF(A12taxstdlife="n/a","n/a",IF(W$3&gt;(A12taxstdlife+$E629),(('PTRM input'!$K$154+'PTRM input'!$K$120)*$K$7)-SUM($K629:V629),(('PTRM input'!$K$154+'PTRM input'!$K$120)*$K$7)/A12taxstdlife))</f>
        <v>0</v>
      </c>
      <c r="X629" s="592">
        <f>IF(A12taxstdlife="n/a","n/a",IF(X$3&gt;(A12taxstdlife+$E629),(('PTRM input'!$K$154+'PTRM input'!$K$120)*$K$7)-SUM($K629:W629),(('PTRM input'!$K$154+'PTRM input'!$K$120)*$K$7)/A12taxstdlife))</f>
        <v>0</v>
      </c>
      <c r="Y629" s="592">
        <f>IF(A12taxstdlife="n/a","n/a",IF(Y$3&gt;(A12taxstdlife+$E629),(('PTRM input'!$K$154+'PTRM input'!$K$120)*$K$7)-SUM($K629:X629),(('PTRM input'!$K$154+'PTRM input'!$K$120)*$K$7)/A12taxstdlife))</f>
        <v>0</v>
      </c>
      <c r="Z629" s="592">
        <f>IF(A12taxstdlife="n/a","n/a",IF(Z$3&gt;(A12taxstdlife+$E629),(('PTRM input'!$K$154+'PTRM input'!$K$120)*$K$7)-SUM($K629:Y629),(('PTRM input'!$K$154+'PTRM input'!$K$120)*$K$7)/A12taxstdlife))</f>
        <v>0</v>
      </c>
      <c r="AA629" s="592">
        <f>IF(A12taxstdlife="n/a","n/a",IF(AA$3&gt;(A12taxstdlife+$E629),(('PTRM input'!$K$154+'PTRM input'!$K$120)*$K$7)-SUM($K629:Z629),(('PTRM input'!$K$154+'PTRM input'!$K$120)*$K$7)/A12taxstdlife))</f>
        <v>0</v>
      </c>
      <c r="AB629" s="592">
        <f>IF(A12taxstdlife="n/a","n/a",IF(AB$3&gt;(A12taxstdlife+$E629),(('PTRM input'!$K$154+'PTRM input'!$K$120)*$K$7)-SUM($K629:AA629),(('PTRM input'!$K$154+'PTRM input'!$K$120)*$K$7)/A12taxstdlife))</f>
        <v>0</v>
      </c>
      <c r="AC629" s="592">
        <f>IF(A12taxstdlife="n/a","n/a",IF(AC$3&gt;(A12taxstdlife+$E629),(('PTRM input'!$K$154+'PTRM input'!$K$120)*$K$7)-SUM($K629:AB629),(('PTRM input'!$K$154+'PTRM input'!$K$120)*$K$7)/A12taxstdlife))</f>
        <v>0</v>
      </c>
      <c r="AD629" s="592">
        <f>IF(A12taxstdlife="n/a","n/a",IF(AD$3&gt;(A12taxstdlife+$E629),(('PTRM input'!$K$154+'PTRM input'!$K$120)*$K$7)-SUM($K629:AC629),(('PTRM input'!$K$154+'PTRM input'!$K$120)*$K$7)/A12taxstdlife))</f>
        <v>0</v>
      </c>
      <c r="AE629" s="592">
        <f>IF(A12taxstdlife="n/a","n/a",IF(AE$3&gt;(A12taxstdlife+$E629),(('PTRM input'!$K$154+'PTRM input'!$K$120)*$K$7)-SUM($K629:AD629),(('PTRM input'!$K$154+'PTRM input'!$K$120)*$K$7)/A12taxstdlife))</f>
        <v>0</v>
      </c>
      <c r="AF629" s="592">
        <f>IF(A12taxstdlife="n/a","n/a",IF(AF$3&gt;(A12taxstdlife+$E629),(('PTRM input'!$K$154+'PTRM input'!$K$120)*$K$7)-SUM($K629:AE629),(('PTRM input'!$K$154+'PTRM input'!$K$120)*$K$7)/A12taxstdlife))</f>
        <v>0</v>
      </c>
      <c r="AG629" s="592">
        <f>IF(A12taxstdlife="n/a","n/a",IF(AG$3&gt;(A12taxstdlife+$E629),(('PTRM input'!$K$154+'PTRM input'!$K$120)*$K$7)-SUM($K629:AF629),(('PTRM input'!$K$154+'PTRM input'!$K$120)*$K$7)/A12taxstdlife))</f>
        <v>0</v>
      </c>
      <c r="AH629" s="592">
        <f>IF(A12taxstdlife="n/a","n/a",IF(AH$3&gt;(A12taxstdlife+$E629),(('PTRM input'!$K$154+'PTRM input'!$K$120)*$K$7)-SUM($K629:AG629),(('PTRM input'!$K$154+'PTRM input'!$K$120)*$K$7)/A12taxstdlife))</f>
        <v>0</v>
      </c>
      <c r="AI629" s="592">
        <f>IF(A12taxstdlife="n/a","n/a",IF(AI$3&gt;(A12taxstdlife+$E629),(('PTRM input'!$K$154+'PTRM input'!$K$120)*$K$7)-SUM($K629:AH629),(('PTRM input'!$K$154+'PTRM input'!$K$120)*$K$7)/A12taxstdlife))</f>
        <v>0</v>
      </c>
      <c r="AJ629" s="592">
        <f>IF(A12taxstdlife="n/a","n/a",IF(AJ$3&gt;(A12taxstdlife+$E629),(('PTRM input'!$K$154+'PTRM input'!$K$120)*$K$7)-SUM($K629:AI629),(('PTRM input'!$K$154+'PTRM input'!$K$120)*$K$7)/A12taxstdlife))</f>
        <v>0</v>
      </c>
      <c r="AK629" s="592">
        <f>IF(A12taxstdlife="n/a","n/a",IF(AK$3&gt;(A12taxstdlife+$E629),(('PTRM input'!$K$154+'PTRM input'!$K$120)*$K$7)-SUM($K629:AJ629),(('PTRM input'!$K$154+'PTRM input'!$K$120)*$K$7)/A12taxstdlife))</f>
        <v>0</v>
      </c>
      <c r="AL629" s="592">
        <f>IF(A12taxstdlife="n/a","n/a",IF(AL$3&gt;(A12taxstdlife+$E629),(('PTRM input'!$K$154+'PTRM input'!$K$120)*$K$7)-SUM($K629:AK629),(('PTRM input'!$K$154+'PTRM input'!$K$120)*$K$7)/A12taxstdlife))</f>
        <v>0</v>
      </c>
      <c r="AM629" s="592">
        <f>IF(A12taxstdlife="n/a","n/a",IF(AM$3&gt;(A12taxstdlife+$E629),(('PTRM input'!$K$154+'PTRM input'!$K$120)*$K$7)-SUM($K629:AL629),(('PTRM input'!$K$154+'PTRM input'!$K$120)*$K$7)/A12taxstdlife))</f>
        <v>0</v>
      </c>
      <c r="AN629" s="592">
        <f>IF(A12taxstdlife="n/a","n/a",IF(AN$3&gt;(A12taxstdlife+$E629),(('PTRM input'!$K$154+'PTRM input'!$K$120)*$K$7)-SUM($K629:AM629),(('PTRM input'!$K$154+'PTRM input'!$K$120)*$K$7)/A12taxstdlife))</f>
        <v>0</v>
      </c>
      <c r="AO629" s="592">
        <f>IF(A12taxstdlife="n/a","n/a",IF(AO$3&gt;(A12taxstdlife+$E629),(('PTRM input'!$K$154+'PTRM input'!$K$120)*$K$7)-SUM($K629:AN629),(('PTRM input'!$K$154+'PTRM input'!$K$120)*$K$7)/A12taxstdlife))</f>
        <v>0</v>
      </c>
      <c r="AP629" s="592">
        <f>IF(A12taxstdlife="n/a","n/a",IF(AP$3&gt;(A12taxstdlife+$E629),(('PTRM input'!$K$154+'PTRM input'!$K$120)*$K$7)-SUM($K629:AO629),(('PTRM input'!$K$154+'PTRM input'!$K$120)*$K$7)/A12taxstdlife))</f>
        <v>0</v>
      </c>
      <c r="AQ629" s="592">
        <f>IF(A12taxstdlife="n/a","n/a",IF(AQ$3&gt;(A12taxstdlife+$E629),(('PTRM input'!$K$154+'PTRM input'!$K$120)*$K$7)-SUM($K629:AP629),(('PTRM input'!$K$154+'PTRM input'!$K$120)*$K$7)/A12taxstdlife))</f>
        <v>0</v>
      </c>
      <c r="AR629" s="592">
        <f>IF(A12taxstdlife="n/a","n/a",IF(AR$3&gt;(A12taxstdlife+$E629),(('PTRM input'!$K$154+'PTRM input'!$K$120)*$K$7)-SUM($K629:AQ629),(('PTRM input'!$K$154+'PTRM input'!$K$120)*$K$7)/A12taxstdlife))</f>
        <v>0</v>
      </c>
      <c r="AS629" s="592">
        <f>IF(A12taxstdlife="n/a","n/a",IF(AS$3&gt;(A12taxstdlife+$E629),(('PTRM input'!$K$154+'PTRM input'!$K$120)*$K$7)-SUM($K629:AR629),(('PTRM input'!$K$154+'PTRM input'!$K$120)*$K$7)/A12taxstdlife))</f>
        <v>0</v>
      </c>
      <c r="AT629" s="592">
        <f>IF(A12taxstdlife="n/a","n/a",IF(AT$3&gt;(A12taxstdlife+$E629),(('PTRM input'!$K$154+'PTRM input'!$K$120)*$K$7)-SUM($K629:AS629),(('PTRM input'!$K$154+'PTRM input'!$K$120)*$K$7)/A12taxstdlife))</f>
        <v>0</v>
      </c>
      <c r="AU629" s="592">
        <f>IF(A12taxstdlife="n/a","n/a",IF(AU$3&gt;(A12taxstdlife+$E629),(('PTRM input'!$K$154+'PTRM input'!$K$120)*$K$7)-SUM($K629:AT629),(('PTRM input'!$K$154+'PTRM input'!$K$120)*$K$7)/A12taxstdlife))</f>
        <v>0</v>
      </c>
      <c r="AV629" s="592">
        <f>IF(A12taxstdlife="n/a","n/a",IF(AV$3&gt;(A12taxstdlife+$E629),(('PTRM input'!$K$154+'PTRM input'!$K$120)*$K$7)-SUM($K629:AU629),(('PTRM input'!$K$154+'PTRM input'!$K$120)*$K$7)/A12taxstdlife))</f>
        <v>0</v>
      </c>
      <c r="AW629" s="592">
        <f>IF(A12taxstdlife="n/a","n/a",IF(AW$3&gt;(A12taxstdlife+$E629),(('PTRM input'!$K$154+'PTRM input'!$K$120)*$K$7)-SUM($K629:AV629),(('PTRM input'!$K$154+'PTRM input'!$K$120)*$K$7)/A12taxstdlife))</f>
        <v>0</v>
      </c>
      <c r="AX629" s="592">
        <f>IF(A12taxstdlife="n/a","n/a",IF(AX$3&gt;(A12taxstdlife+$E629),(('PTRM input'!$K$154+'PTRM input'!$K$120)*$K$7)-SUM($K629:AW629),(('PTRM input'!$K$154+'PTRM input'!$K$120)*$K$7)/A12taxstdlife))</f>
        <v>0</v>
      </c>
      <c r="AY629" s="592">
        <f>IF(A12taxstdlife="n/a","n/a",IF(AY$3&gt;(A12taxstdlife+$E629),(('PTRM input'!$K$154+'PTRM input'!$K$120)*$K$7)-SUM($K629:AX629),(('PTRM input'!$K$154+'PTRM input'!$K$120)*$K$7)/A12taxstdlife))</f>
        <v>0</v>
      </c>
      <c r="AZ629" s="592">
        <f>IF(A12taxstdlife="n/a","n/a",IF(AZ$3&gt;(A12taxstdlife+$E629),(('PTRM input'!$K$154+'PTRM input'!$K$120)*$K$7)-SUM($K629:AY629),(('PTRM input'!$K$154+'PTRM input'!$K$120)*$K$7)/A12taxstdlife))</f>
        <v>0</v>
      </c>
      <c r="BA629" s="592">
        <f>IF(A12taxstdlife="n/a","n/a",IF(BA$3&gt;(A12taxstdlife+$E629),(('PTRM input'!$K$154+'PTRM input'!$K$120)*$K$7)-SUM($K629:AZ629),(('PTRM input'!$K$154+'PTRM input'!$K$120)*$K$7)/A12taxstdlife))</f>
        <v>0</v>
      </c>
      <c r="BB629" s="592">
        <f>IF(A12taxstdlife="n/a","n/a",IF(BB$3&gt;(A12taxstdlife+$E629),(('PTRM input'!$K$154+'PTRM input'!$K$120)*$K$7)-SUM($K629:BA629),(('PTRM input'!$K$154+'PTRM input'!$K$120)*$K$7)/A12taxstdlife))</f>
        <v>0</v>
      </c>
      <c r="BC629" s="592">
        <f>IF(A12taxstdlife="n/a","n/a",IF(BC$3&gt;(A12taxstdlife+$E629),(('PTRM input'!$K$154+'PTRM input'!$K$120)*$K$7)-SUM($K629:BB629),(('PTRM input'!$K$154+'PTRM input'!$K$120)*$K$7)/A12taxstdlife))</f>
        <v>0</v>
      </c>
      <c r="BD629" s="592">
        <f>IF(A12taxstdlife="n/a","n/a",IF(BD$3&gt;(A12taxstdlife+$E629),(('PTRM input'!$K$154+'PTRM input'!$K$120)*$K$7)-SUM($K629:BC629),(('PTRM input'!$K$154+'PTRM input'!$K$120)*$K$7)/A12taxstdlife))</f>
        <v>0</v>
      </c>
      <c r="BE629" s="592">
        <f>IF(A12taxstdlife="n/a","n/a",IF(BE$3&gt;(A12taxstdlife+$E629),(('PTRM input'!$K$154+'PTRM input'!$K$120)*$K$7)-SUM($K629:BD629),(('PTRM input'!$K$154+'PTRM input'!$K$120)*$K$7)/A12taxstdlife))</f>
        <v>0</v>
      </c>
      <c r="BF629" s="592">
        <f>IF(A12taxstdlife="n/a","n/a",IF(BF$3&gt;(A12taxstdlife+$E629),(('PTRM input'!$K$154+'PTRM input'!$K$120)*$K$7)-SUM($K629:BE629),(('PTRM input'!$K$154+'PTRM input'!$K$120)*$K$7)/A12taxstdlife))</f>
        <v>0</v>
      </c>
      <c r="BG629" s="592">
        <f>IF(A12taxstdlife="n/a","n/a",IF(BG$3&gt;(A12taxstdlife+$E629),(('PTRM input'!$K$154+'PTRM input'!$K$120)*$K$7)-SUM($K629:BF629),(('PTRM input'!$K$154+'PTRM input'!$K$120)*$K$7)/A12taxstdlife))</f>
        <v>0</v>
      </c>
      <c r="BH629" s="592">
        <f>IF(A12taxstdlife="n/a","n/a",IF(BH$3&gt;(A12taxstdlife+$E629),(('PTRM input'!$K$154+'PTRM input'!$K$120)*$K$7)-SUM($K629:BG629),(('PTRM input'!$K$154+'PTRM input'!$K$120)*$K$7)/A12taxstdlife))</f>
        <v>0</v>
      </c>
      <c r="BI629" s="592">
        <f>IF(A12taxstdlife="n/a","n/a",IF(BI$3&gt;(A12taxstdlife+$E629),(('PTRM input'!$K$154+'PTRM input'!$K$120)*$K$7)-SUM($K629:BH629),(('PTRM input'!$K$154+'PTRM input'!$K$120)*$K$7)/A12taxstdlife))</f>
        <v>0</v>
      </c>
      <c r="BJ629" s="237"/>
      <c r="BK629" s="237"/>
      <c r="BL629" s="237"/>
      <c r="BM629" s="237"/>
    </row>
    <row r="630" spans="1:65" s="4" customFormat="1" ht="12.75" customHeight="1" outlineLevel="2">
      <c r="A630" s="237"/>
      <c r="B630" s="237"/>
      <c r="C630" s="597"/>
      <c r="D630" s="930"/>
      <c r="E630" s="167">
        <v>6</v>
      </c>
      <c r="F630" s="34"/>
      <c r="G630" s="184"/>
      <c r="H630" s="186"/>
      <c r="I630" s="186"/>
      <c r="J630" s="186"/>
      <c r="K630" s="186"/>
      <c r="L630" s="185"/>
      <c r="M630" s="105">
        <f>IF(A12taxstdlife="n/a","n/a",IF(M$3&gt;(A12taxstdlife+$E630),(('PTRM input'!$L$154+'PTRM input'!$L$120)*$L$7)-SUM($L630:L630),(('PTRM input'!$L$154+'PTRM input'!$L$120)*$L$7)/A12taxstdlife))</f>
        <v>0</v>
      </c>
      <c r="N630" s="105">
        <f>IF(A12taxstdlife="n/a","n/a",IF(N$3&gt;(A12taxstdlife+$E630),(('PTRM input'!$L$154+'PTRM input'!$L$120)*$L$7)-SUM($L630:M630),(('PTRM input'!$L$154+'PTRM input'!$L$120)*$L$7)/A12taxstdlife))</f>
        <v>0</v>
      </c>
      <c r="O630" s="105">
        <f>IF(A12taxstdlife="n/a","n/a",IF(O$3&gt;(A12taxstdlife+$E630),(('PTRM input'!$L$154+'PTRM input'!$L$120)*$L$7)-SUM($L630:N630),(('PTRM input'!$L$154+'PTRM input'!$L$120)*$L$7)/A12taxstdlife))</f>
        <v>0</v>
      </c>
      <c r="P630" s="105">
        <f>IF(A12taxstdlife="n/a","n/a",IF(P$3&gt;(A12taxstdlife+$E630),(('PTRM input'!$L$154+'PTRM input'!$L$120)*$L$7)-SUM($L630:O630),(('PTRM input'!$L$154+'PTRM input'!$L$120)*$L$7)/A12taxstdlife))</f>
        <v>0</v>
      </c>
      <c r="Q630" s="592">
        <f>IF(A12taxstdlife="n/a","n/a",IF(Q$3&gt;(A12taxstdlife+$E630),(('PTRM input'!$L$154+'PTRM input'!$L$120)*$L$7)-SUM($L630:P630),(('PTRM input'!$L$154+'PTRM input'!$L$120)*$L$7)/A12taxstdlife))</f>
        <v>0</v>
      </c>
      <c r="R630" s="592">
        <f>IF(A12taxstdlife="n/a","n/a",IF(R$3&gt;(A12taxstdlife+$E630),(('PTRM input'!$L$154+'PTRM input'!$L$120)*$L$7)-SUM($L630:Q630),(('PTRM input'!$L$154+'PTRM input'!$L$120)*$L$7)/A12taxstdlife))</f>
        <v>0</v>
      </c>
      <c r="S630" s="592">
        <f>IF(A12taxstdlife="n/a","n/a",IF(S$3&gt;(A12taxstdlife+$E630),(('PTRM input'!$L$154+'PTRM input'!$L$120)*$L$7)-SUM($L630:R630),(('PTRM input'!$L$154+'PTRM input'!$L$120)*$L$7)/A12taxstdlife))</f>
        <v>0</v>
      </c>
      <c r="T630" s="592">
        <f>IF(A12taxstdlife="n/a","n/a",IF(T$3&gt;(A12taxstdlife+$E630),(('PTRM input'!$L$154+'PTRM input'!$L$120)*$L$7)-SUM($L630:S630),(('PTRM input'!$L$154+'PTRM input'!$L$120)*$L$7)/A12taxstdlife))</f>
        <v>0</v>
      </c>
      <c r="U630" s="592">
        <f>IF(A12taxstdlife="n/a","n/a",IF(U$3&gt;(A12taxstdlife+$E630),(('PTRM input'!$L$154+'PTRM input'!$L$120)*$L$7)-SUM($L630:T630),(('PTRM input'!$L$154+'PTRM input'!$L$120)*$L$7)/A12taxstdlife))</f>
        <v>0</v>
      </c>
      <c r="V630" s="592">
        <f>IF(A12taxstdlife="n/a","n/a",IF(V$3&gt;(A12taxstdlife+$E630),(('PTRM input'!$L$154+'PTRM input'!$L$120)*$L$7)-SUM($L630:U630),(('PTRM input'!$L$154+'PTRM input'!$L$120)*$L$7)/A12taxstdlife))</f>
        <v>0</v>
      </c>
      <c r="W630" s="592">
        <f>IF(A12taxstdlife="n/a","n/a",IF(W$3&gt;(A12taxstdlife+$E630),(('PTRM input'!$L$154+'PTRM input'!$L$120)*$L$7)-SUM($L630:V630),(('PTRM input'!$L$154+'PTRM input'!$L$120)*$L$7)/A12taxstdlife))</f>
        <v>0</v>
      </c>
      <c r="X630" s="592">
        <f>IF(A12taxstdlife="n/a","n/a",IF(X$3&gt;(A12taxstdlife+$E630),(('PTRM input'!$L$154+'PTRM input'!$L$120)*$L$7)-SUM($L630:W630),(('PTRM input'!$L$154+'PTRM input'!$L$120)*$L$7)/A12taxstdlife))</f>
        <v>0</v>
      </c>
      <c r="Y630" s="592">
        <f>IF(A12taxstdlife="n/a","n/a",IF(Y$3&gt;(A12taxstdlife+$E630),(('PTRM input'!$L$154+'PTRM input'!$L$120)*$L$7)-SUM($L630:X630),(('PTRM input'!$L$154+'PTRM input'!$L$120)*$L$7)/A12taxstdlife))</f>
        <v>0</v>
      </c>
      <c r="Z630" s="592">
        <f>IF(A12taxstdlife="n/a","n/a",IF(Z$3&gt;(A12taxstdlife+$E630),(('PTRM input'!$L$154+'PTRM input'!$L$120)*$L$7)-SUM($L630:Y630),(('PTRM input'!$L$154+'PTRM input'!$L$120)*$L$7)/A12taxstdlife))</f>
        <v>0</v>
      </c>
      <c r="AA630" s="592">
        <f>IF(A12taxstdlife="n/a","n/a",IF(AA$3&gt;(A12taxstdlife+$E630),(('PTRM input'!$L$154+'PTRM input'!$L$120)*$L$7)-SUM($L630:Z630),(('PTRM input'!$L$154+'PTRM input'!$L$120)*$L$7)/A12taxstdlife))</f>
        <v>0</v>
      </c>
      <c r="AB630" s="592">
        <f>IF(A12taxstdlife="n/a","n/a",IF(AB$3&gt;(A12taxstdlife+$E630),(('PTRM input'!$L$154+'PTRM input'!$L$120)*$L$7)-SUM($L630:AA630),(('PTRM input'!$L$154+'PTRM input'!$L$120)*$L$7)/A12taxstdlife))</f>
        <v>0</v>
      </c>
      <c r="AC630" s="592">
        <f>IF(A12taxstdlife="n/a","n/a",IF(AC$3&gt;(A12taxstdlife+$E630),(('PTRM input'!$L$154+'PTRM input'!$L$120)*$L$7)-SUM($L630:AB630),(('PTRM input'!$L$154+'PTRM input'!$L$120)*$L$7)/A12taxstdlife))</f>
        <v>0</v>
      </c>
      <c r="AD630" s="592">
        <f>IF(A12taxstdlife="n/a","n/a",IF(AD$3&gt;(A12taxstdlife+$E630),(('PTRM input'!$L$154+'PTRM input'!$L$120)*$L$7)-SUM($L630:AC630),(('PTRM input'!$L$154+'PTRM input'!$L$120)*$L$7)/A12taxstdlife))</f>
        <v>0</v>
      </c>
      <c r="AE630" s="592">
        <f>IF(A12taxstdlife="n/a","n/a",IF(AE$3&gt;(A12taxstdlife+$E630),(('PTRM input'!$L$154+'PTRM input'!$L$120)*$L$7)-SUM($L630:AD630),(('PTRM input'!$L$154+'PTRM input'!$L$120)*$L$7)/A12taxstdlife))</f>
        <v>0</v>
      </c>
      <c r="AF630" s="592">
        <f>IF(A12taxstdlife="n/a","n/a",IF(AF$3&gt;(A12taxstdlife+$E630),(('PTRM input'!$L$154+'PTRM input'!$L$120)*$L$7)-SUM($L630:AE630),(('PTRM input'!$L$154+'PTRM input'!$L$120)*$L$7)/A12taxstdlife))</f>
        <v>0</v>
      </c>
      <c r="AG630" s="592">
        <f>IF(A12taxstdlife="n/a","n/a",IF(AG$3&gt;(A12taxstdlife+$E630),(('PTRM input'!$L$154+'PTRM input'!$L$120)*$L$7)-SUM($L630:AF630),(('PTRM input'!$L$154+'PTRM input'!$L$120)*$L$7)/A12taxstdlife))</f>
        <v>0</v>
      </c>
      <c r="AH630" s="592">
        <f>IF(A12taxstdlife="n/a","n/a",IF(AH$3&gt;(A12taxstdlife+$E630),(('PTRM input'!$L$154+'PTRM input'!$L$120)*$L$7)-SUM($L630:AG630),(('PTRM input'!$L$154+'PTRM input'!$L$120)*$L$7)/A12taxstdlife))</f>
        <v>0</v>
      </c>
      <c r="AI630" s="592">
        <f>IF(A12taxstdlife="n/a","n/a",IF(AI$3&gt;(A12taxstdlife+$E630),(('PTRM input'!$L$154+'PTRM input'!$L$120)*$L$7)-SUM($L630:AH630),(('PTRM input'!$L$154+'PTRM input'!$L$120)*$L$7)/A12taxstdlife))</f>
        <v>0</v>
      </c>
      <c r="AJ630" s="592">
        <f>IF(A12taxstdlife="n/a","n/a",IF(AJ$3&gt;(A12taxstdlife+$E630),(('PTRM input'!$L$154+'PTRM input'!$L$120)*$L$7)-SUM($L630:AI630),(('PTRM input'!$L$154+'PTRM input'!$L$120)*$L$7)/A12taxstdlife))</f>
        <v>0</v>
      </c>
      <c r="AK630" s="592">
        <f>IF(A12taxstdlife="n/a","n/a",IF(AK$3&gt;(A12taxstdlife+$E630),(('PTRM input'!$L$154+'PTRM input'!$L$120)*$L$7)-SUM($L630:AJ630),(('PTRM input'!$L$154+'PTRM input'!$L$120)*$L$7)/A12taxstdlife))</f>
        <v>0</v>
      </c>
      <c r="AL630" s="592">
        <f>IF(A12taxstdlife="n/a","n/a",IF(AL$3&gt;(A12taxstdlife+$E630),(('PTRM input'!$L$154+'PTRM input'!$L$120)*$L$7)-SUM($L630:AK630),(('PTRM input'!$L$154+'PTRM input'!$L$120)*$L$7)/A12taxstdlife))</f>
        <v>0</v>
      </c>
      <c r="AM630" s="592">
        <f>IF(A12taxstdlife="n/a","n/a",IF(AM$3&gt;(A12taxstdlife+$E630),(('PTRM input'!$L$154+'PTRM input'!$L$120)*$L$7)-SUM($L630:AL630),(('PTRM input'!$L$154+'PTRM input'!$L$120)*$L$7)/A12taxstdlife))</f>
        <v>0</v>
      </c>
      <c r="AN630" s="592">
        <f>IF(A12taxstdlife="n/a","n/a",IF(AN$3&gt;(A12taxstdlife+$E630),(('PTRM input'!$L$154+'PTRM input'!$L$120)*$L$7)-SUM($L630:AM630),(('PTRM input'!$L$154+'PTRM input'!$L$120)*$L$7)/A12taxstdlife))</f>
        <v>0</v>
      </c>
      <c r="AO630" s="592">
        <f>IF(A12taxstdlife="n/a","n/a",IF(AO$3&gt;(A12taxstdlife+$E630),(('PTRM input'!$L$154+'PTRM input'!$L$120)*$L$7)-SUM($L630:AN630),(('PTRM input'!$L$154+'PTRM input'!$L$120)*$L$7)/A12taxstdlife))</f>
        <v>0</v>
      </c>
      <c r="AP630" s="592">
        <f>IF(A12taxstdlife="n/a","n/a",IF(AP$3&gt;(A12taxstdlife+$E630),(('PTRM input'!$L$154+'PTRM input'!$L$120)*$L$7)-SUM($L630:AO630),(('PTRM input'!$L$154+'PTRM input'!$L$120)*$L$7)/A12taxstdlife))</f>
        <v>0</v>
      </c>
      <c r="AQ630" s="592">
        <f>IF(A12taxstdlife="n/a","n/a",IF(AQ$3&gt;(A12taxstdlife+$E630),(('PTRM input'!$L$154+'PTRM input'!$L$120)*$L$7)-SUM($L630:AP630),(('PTRM input'!$L$154+'PTRM input'!$L$120)*$L$7)/A12taxstdlife))</f>
        <v>0</v>
      </c>
      <c r="AR630" s="592">
        <f>IF(A12taxstdlife="n/a","n/a",IF(AR$3&gt;(A12taxstdlife+$E630),(('PTRM input'!$L$154+'PTRM input'!$L$120)*$L$7)-SUM($L630:AQ630),(('PTRM input'!$L$154+'PTRM input'!$L$120)*$L$7)/A12taxstdlife))</f>
        <v>0</v>
      </c>
      <c r="AS630" s="592">
        <f>IF(A12taxstdlife="n/a","n/a",IF(AS$3&gt;(A12taxstdlife+$E630),(('PTRM input'!$L$154+'PTRM input'!$L$120)*$L$7)-SUM($L630:AR630),(('PTRM input'!$L$154+'PTRM input'!$L$120)*$L$7)/A12taxstdlife))</f>
        <v>0</v>
      </c>
      <c r="AT630" s="592">
        <f>IF(A12taxstdlife="n/a","n/a",IF(AT$3&gt;(A12taxstdlife+$E630),(('PTRM input'!$L$154+'PTRM input'!$L$120)*$L$7)-SUM($L630:AS630),(('PTRM input'!$L$154+'PTRM input'!$L$120)*$L$7)/A12taxstdlife))</f>
        <v>0</v>
      </c>
      <c r="AU630" s="592">
        <f>IF(A12taxstdlife="n/a","n/a",IF(AU$3&gt;(A12taxstdlife+$E630),(('PTRM input'!$L$154+'PTRM input'!$L$120)*$L$7)-SUM($L630:AT630),(('PTRM input'!$L$154+'PTRM input'!$L$120)*$L$7)/A12taxstdlife))</f>
        <v>0</v>
      </c>
      <c r="AV630" s="592">
        <f>IF(A12taxstdlife="n/a","n/a",IF(AV$3&gt;(A12taxstdlife+$E630),(('PTRM input'!$L$154+'PTRM input'!$L$120)*$L$7)-SUM($L630:AU630),(('PTRM input'!$L$154+'PTRM input'!$L$120)*$L$7)/A12taxstdlife))</f>
        <v>0</v>
      </c>
      <c r="AW630" s="592">
        <f>IF(A12taxstdlife="n/a","n/a",IF(AW$3&gt;(A12taxstdlife+$E630),(('PTRM input'!$L$154+'PTRM input'!$L$120)*$L$7)-SUM($L630:AV630),(('PTRM input'!$L$154+'PTRM input'!$L$120)*$L$7)/A12taxstdlife))</f>
        <v>0</v>
      </c>
      <c r="AX630" s="592">
        <f>IF(A12taxstdlife="n/a","n/a",IF(AX$3&gt;(A12taxstdlife+$E630),(('PTRM input'!$L$154+'PTRM input'!$L$120)*$L$7)-SUM($L630:AW630),(('PTRM input'!$L$154+'PTRM input'!$L$120)*$L$7)/A12taxstdlife))</f>
        <v>0</v>
      </c>
      <c r="AY630" s="592">
        <f>IF(A12taxstdlife="n/a","n/a",IF(AY$3&gt;(A12taxstdlife+$E630),(('PTRM input'!$L$154+'PTRM input'!$L$120)*$L$7)-SUM($L630:AX630),(('PTRM input'!$L$154+'PTRM input'!$L$120)*$L$7)/A12taxstdlife))</f>
        <v>0</v>
      </c>
      <c r="AZ630" s="592">
        <f>IF(A12taxstdlife="n/a","n/a",IF(AZ$3&gt;(A12taxstdlife+$E630),(('PTRM input'!$L$154+'PTRM input'!$L$120)*$L$7)-SUM($L630:AY630),(('PTRM input'!$L$154+'PTRM input'!$L$120)*$L$7)/A12taxstdlife))</f>
        <v>0</v>
      </c>
      <c r="BA630" s="592">
        <f>IF(A12taxstdlife="n/a","n/a",IF(BA$3&gt;(A12taxstdlife+$E630),(('PTRM input'!$L$154+'PTRM input'!$L$120)*$L$7)-SUM($L630:AZ630),(('PTRM input'!$L$154+'PTRM input'!$L$120)*$L$7)/A12taxstdlife))</f>
        <v>0</v>
      </c>
      <c r="BB630" s="592">
        <f>IF(A12taxstdlife="n/a","n/a",IF(BB$3&gt;(A12taxstdlife+$E630),(('PTRM input'!$L$154+'PTRM input'!$L$120)*$L$7)-SUM($L630:BA630),(('PTRM input'!$L$154+'PTRM input'!$L$120)*$L$7)/A12taxstdlife))</f>
        <v>0</v>
      </c>
      <c r="BC630" s="592">
        <f>IF(A12taxstdlife="n/a","n/a",IF(BC$3&gt;(A12taxstdlife+$E630),(('PTRM input'!$L$154+'PTRM input'!$L$120)*$L$7)-SUM($L630:BB630),(('PTRM input'!$L$154+'PTRM input'!$L$120)*$L$7)/A12taxstdlife))</f>
        <v>0</v>
      </c>
      <c r="BD630" s="592">
        <f>IF(A12taxstdlife="n/a","n/a",IF(BD$3&gt;(A12taxstdlife+$E630),(('PTRM input'!$L$154+'PTRM input'!$L$120)*$L$7)-SUM($L630:BC630),(('PTRM input'!$L$154+'PTRM input'!$L$120)*$L$7)/A12taxstdlife))</f>
        <v>0</v>
      </c>
      <c r="BE630" s="592">
        <f>IF(A12taxstdlife="n/a","n/a",IF(BE$3&gt;(A12taxstdlife+$E630),(('PTRM input'!$L$154+'PTRM input'!$L$120)*$L$7)-SUM($L630:BD630),(('PTRM input'!$L$154+'PTRM input'!$L$120)*$L$7)/A12taxstdlife))</f>
        <v>0</v>
      </c>
      <c r="BF630" s="592">
        <f>IF(A12taxstdlife="n/a","n/a",IF(BF$3&gt;(A12taxstdlife+$E630),(('PTRM input'!$L$154+'PTRM input'!$L$120)*$L$7)-SUM($L630:BE630),(('PTRM input'!$L$154+'PTRM input'!$L$120)*$L$7)/A12taxstdlife))</f>
        <v>0</v>
      </c>
      <c r="BG630" s="592">
        <f>IF(A12taxstdlife="n/a","n/a",IF(BG$3&gt;(A12taxstdlife+$E630),(('PTRM input'!$L$154+'PTRM input'!$L$120)*$L$7)-SUM($L630:BF630),(('PTRM input'!$L$154+'PTRM input'!$L$120)*$L$7)/A12taxstdlife))</f>
        <v>0</v>
      </c>
      <c r="BH630" s="592">
        <f>IF(A12taxstdlife="n/a","n/a",IF(BH$3&gt;(A12taxstdlife+$E630),(('PTRM input'!$L$154+'PTRM input'!$L$120)*$L$7)-SUM($L630:BG630),(('PTRM input'!$L$154+'PTRM input'!$L$120)*$L$7)/A12taxstdlife))</f>
        <v>0</v>
      </c>
      <c r="BI630" s="592">
        <f>IF(A12taxstdlife="n/a","n/a",IF(BI$3&gt;(A12taxstdlife+$E630),(('PTRM input'!$L$154+'PTRM input'!$L$120)*$L$7)-SUM($L630:BH630),(('PTRM input'!$L$154+'PTRM input'!$L$120)*$L$7)/A12taxstdlife))</f>
        <v>0</v>
      </c>
      <c r="BJ630" s="237"/>
      <c r="BK630" s="237"/>
      <c r="BL630" s="237"/>
      <c r="BM630" s="237"/>
    </row>
    <row r="631" spans="1:65" s="4" customFormat="1" ht="12.75" customHeight="1" outlineLevel="2">
      <c r="A631" s="237"/>
      <c r="B631" s="237"/>
      <c r="C631" s="597"/>
      <c r="D631" s="930"/>
      <c r="E631" s="167">
        <v>7</v>
      </c>
      <c r="F631" s="34"/>
      <c r="G631" s="184"/>
      <c r="H631" s="186"/>
      <c r="I631" s="186"/>
      <c r="J631" s="186"/>
      <c r="K631" s="186"/>
      <c r="L631" s="186"/>
      <c r="M631" s="185"/>
      <c r="N631" s="105">
        <f>IF(A12taxstdlife="n/a","n/a",IF(N$3&gt;(A12taxstdlife+$E631),(('PTRM input'!$M$154+'PTRM input'!$M$120)*$M$7)-SUM($M631:M631),(('PTRM input'!$M$154+'PTRM input'!$M$120)*$M$7)/A12taxstdlife))</f>
        <v>0</v>
      </c>
      <c r="O631" s="105">
        <f>IF(A12taxstdlife="n/a","n/a",IF(O$3&gt;(A12taxstdlife+$E631),(('PTRM input'!$M$154+'PTRM input'!$M$120)*$M$7)-SUM($M631:N631),(('PTRM input'!$M$154+'PTRM input'!$M$120)*$M$7)/A12taxstdlife))</f>
        <v>0</v>
      </c>
      <c r="P631" s="105">
        <f>IF(A12taxstdlife="n/a","n/a",IF(P$3&gt;(A12taxstdlife+$E631),(('PTRM input'!$M$154+'PTRM input'!$M$120)*$M$7)-SUM($M631:O631),(('PTRM input'!$M$154+'PTRM input'!$M$120)*$M$7)/A12taxstdlife))</f>
        <v>0</v>
      </c>
      <c r="Q631" s="592">
        <f>IF(A12taxstdlife="n/a","n/a",IF(Q$3&gt;(A12taxstdlife+$E631),(('PTRM input'!$M$154+'PTRM input'!$M$120)*$M$7)-SUM($M631:P631),(('PTRM input'!$M$154+'PTRM input'!$M$120)*$M$7)/A12taxstdlife))</f>
        <v>0</v>
      </c>
      <c r="R631" s="592">
        <f>IF(A12taxstdlife="n/a","n/a",IF(R$3&gt;(A12taxstdlife+$E631),(('PTRM input'!$M$154+'PTRM input'!$M$120)*$M$7)-SUM($M631:Q631),(('PTRM input'!$M$154+'PTRM input'!$M$120)*$M$7)/A12taxstdlife))</f>
        <v>0</v>
      </c>
      <c r="S631" s="592">
        <f>IF(A12taxstdlife="n/a","n/a",IF(S$3&gt;(A12taxstdlife+$E631),(('PTRM input'!$M$154+'PTRM input'!$M$120)*$M$7)-SUM($M631:R631),(('PTRM input'!$M$154+'PTRM input'!$M$120)*$M$7)/A12taxstdlife))</f>
        <v>0</v>
      </c>
      <c r="T631" s="592">
        <f>IF(A12taxstdlife="n/a","n/a",IF(T$3&gt;(A12taxstdlife+$E631),(('PTRM input'!$M$154+'PTRM input'!$M$120)*$M$7)-SUM($M631:S631),(('PTRM input'!$M$154+'PTRM input'!$M$120)*$M$7)/A12taxstdlife))</f>
        <v>0</v>
      </c>
      <c r="U631" s="592">
        <f>IF(A12taxstdlife="n/a","n/a",IF(U$3&gt;(A12taxstdlife+$E631),(('PTRM input'!$M$154+'PTRM input'!$M$120)*$M$7)-SUM($M631:T631),(('PTRM input'!$M$154+'PTRM input'!$M$120)*$M$7)/A12taxstdlife))</f>
        <v>0</v>
      </c>
      <c r="V631" s="592">
        <f>IF(A12taxstdlife="n/a","n/a",IF(V$3&gt;(A12taxstdlife+$E631),(('PTRM input'!$M$154+'PTRM input'!$M$120)*$M$7)-SUM($M631:U631),(('PTRM input'!$M$154+'PTRM input'!$M$120)*$M$7)/A12taxstdlife))</f>
        <v>0</v>
      </c>
      <c r="W631" s="592">
        <f>IF(A12taxstdlife="n/a","n/a",IF(W$3&gt;(A12taxstdlife+$E631),(('PTRM input'!$M$154+'PTRM input'!$M$120)*$M$7)-SUM($M631:V631),(('PTRM input'!$M$154+'PTRM input'!$M$120)*$M$7)/A12taxstdlife))</f>
        <v>0</v>
      </c>
      <c r="X631" s="592">
        <f>IF(A12taxstdlife="n/a","n/a",IF(X$3&gt;(A12taxstdlife+$E631),(('PTRM input'!$M$154+'PTRM input'!$M$120)*$M$7)-SUM($M631:W631),(('PTRM input'!$M$154+'PTRM input'!$M$120)*$M$7)/A12taxstdlife))</f>
        <v>0</v>
      </c>
      <c r="Y631" s="592">
        <f>IF(A12taxstdlife="n/a","n/a",IF(Y$3&gt;(A12taxstdlife+$E631),(('PTRM input'!$M$154+'PTRM input'!$M$120)*$M$7)-SUM($M631:X631),(('PTRM input'!$M$154+'PTRM input'!$M$120)*$M$7)/A12taxstdlife))</f>
        <v>0</v>
      </c>
      <c r="Z631" s="592">
        <f>IF(A12taxstdlife="n/a","n/a",IF(Z$3&gt;(A12taxstdlife+$E631),(('PTRM input'!$M$154+'PTRM input'!$M$120)*$M$7)-SUM($M631:Y631),(('PTRM input'!$M$154+'PTRM input'!$M$120)*$M$7)/A12taxstdlife))</f>
        <v>0</v>
      </c>
      <c r="AA631" s="592">
        <f>IF(A12taxstdlife="n/a","n/a",IF(AA$3&gt;(A12taxstdlife+$E631),(('PTRM input'!$M$154+'PTRM input'!$M$120)*$M$7)-SUM($M631:Z631),(('PTRM input'!$M$154+'PTRM input'!$M$120)*$M$7)/A12taxstdlife))</f>
        <v>0</v>
      </c>
      <c r="AB631" s="592">
        <f>IF(A12taxstdlife="n/a","n/a",IF(AB$3&gt;(A12taxstdlife+$E631),(('PTRM input'!$M$154+'PTRM input'!$M$120)*$M$7)-SUM($M631:AA631),(('PTRM input'!$M$154+'PTRM input'!$M$120)*$M$7)/A12taxstdlife))</f>
        <v>0</v>
      </c>
      <c r="AC631" s="592">
        <f>IF(A12taxstdlife="n/a","n/a",IF(AC$3&gt;(A12taxstdlife+$E631),(('PTRM input'!$M$154+'PTRM input'!$M$120)*$M$7)-SUM($M631:AB631),(('PTRM input'!$M$154+'PTRM input'!$M$120)*$M$7)/A12taxstdlife))</f>
        <v>0</v>
      </c>
      <c r="AD631" s="592">
        <f>IF(A12taxstdlife="n/a","n/a",IF(AD$3&gt;(A12taxstdlife+$E631),(('PTRM input'!$M$154+'PTRM input'!$M$120)*$M$7)-SUM($M631:AC631),(('PTRM input'!$M$154+'PTRM input'!$M$120)*$M$7)/A12taxstdlife))</f>
        <v>0</v>
      </c>
      <c r="AE631" s="592">
        <f>IF(A12taxstdlife="n/a","n/a",IF(AE$3&gt;(A12taxstdlife+$E631),(('PTRM input'!$M$154+'PTRM input'!$M$120)*$M$7)-SUM($M631:AD631),(('PTRM input'!$M$154+'PTRM input'!$M$120)*$M$7)/A12taxstdlife))</f>
        <v>0</v>
      </c>
      <c r="AF631" s="592">
        <f>IF(A12taxstdlife="n/a","n/a",IF(AF$3&gt;(A12taxstdlife+$E631),(('PTRM input'!$M$154+'PTRM input'!$M$120)*$M$7)-SUM($M631:AE631),(('PTRM input'!$M$154+'PTRM input'!$M$120)*$M$7)/A12taxstdlife))</f>
        <v>0</v>
      </c>
      <c r="AG631" s="592">
        <f>IF(A12taxstdlife="n/a","n/a",IF(AG$3&gt;(A12taxstdlife+$E631),(('PTRM input'!$M$154+'PTRM input'!$M$120)*$M$7)-SUM($M631:AF631),(('PTRM input'!$M$154+'PTRM input'!$M$120)*$M$7)/A12taxstdlife))</f>
        <v>0</v>
      </c>
      <c r="AH631" s="592">
        <f>IF(A12taxstdlife="n/a","n/a",IF(AH$3&gt;(A12taxstdlife+$E631),(('PTRM input'!$M$154+'PTRM input'!$M$120)*$M$7)-SUM($M631:AG631),(('PTRM input'!$M$154+'PTRM input'!$M$120)*$M$7)/A12taxstdlife))</f>
        <v>0</v>
      </c>
      <c r="AI631" s="592">
        <f>IF(A12taxstdlife="n/a","n/a",IF(AI$3&gt;(A12taxstdlife+$E631),(('PTRM input'!$M$154+'PTRM input'!$M$120)*$M$7)-SUM($M631:AH631),(('PTRM input'!$M$154+'PTRM input'!$M$120)*$M$7)/A12taxstdlife))</f>
        <v>0</v>
      </c>
      <c r="AJ631" s="592">
        <f>IF(A12taxstdlife="n/a","n/a",IF(AJ$3&gt;(A12taxstdlife+$E631),(('PTRM input'!$M$154+'PTRM input'!$M$120)*$M$7)-SUM($M631:AI631),(('PTRM input'!$M$154+'PTRM input'!$M$120)*$M$7)/A12taxstdlife))</f>
        <v>0</v>
      </c>
      <c r="AK631" s="592">
        <f>IF(A12taxstdlife="n/a","n/a",IF(AK$3&gt;(A12taxstdlife+$E631),(('PTRM input'!$M$154+'PTRM input'!$M$120)*$M$7)-SUM($M631:AJ631),(('PTRM input'!$M$154+'PTRM input'!$M$120)*$M$7)/A12taxstdlife))</f>
        <v>0</v>
      </c>
      <c r="AL631" s="592">
        <f>IF(A12taxstdlife="n/a","n/a",IF(AL$3&gt;(A12taxstdlife+$E631),(('PTRM input'!$M$154+'PTRM input'!$M$120)*$M$7)-SUM($M631:AK631),(('PTRM input'!$M$154+'PTRM input'!$M$120)*$M$7)/A12taxstdlife))</f>
        <v>0</v>
      </c>
      <c r="AM631" s="592">
        <f>IF(A12taxstdlife="n/a","n/a",IF(AM$3&gt;(A12taxstdlife+$E631),(('PTRM input'!$M$154+'PTRM input'!$M$120)*$M$7)-SUM($M631:AL631),(('PTRM input'!$M$154+'PTRM input'!$M$120)*$M$7)/A12taxstdlife))</f>
        <v>0</v>
      </c>
      <c r="AN631" s="592">
        <f>IF(A12taxstdlife="n/a","n/a",IF(AN$3&gt;(A12taxstdlife+$E631),(('PTRM input'!$M$154+'PTRM input'!$M$120)*$M$7)-SUM($M631:AM631),(('PTRM input'!$M$154+'PTRM input'!$M$120)*$M$7)/A12taxstdlife))</f>
        <v>0</v>
      </c>
      <c r="AO631" s="592">
        <f>IF(A12taxstdlife="n/a","n/a",IF(AO$3&gt;(A12taxstdlife+$E631),(('PTRM input'!$M$154+'PTRM input'!$M$120)*$M$7)-SUM($M631:AN631),(('PTRM input'!$M$154+'PTRM input'!$M$120)*$M$7)/A12taxstdlife))</f>
        <v>0</v>
      </c>
      <c r="AP631" s="592">
        <f>IF(A12taxstdlife="n/a","n/a",IF(AP$3&gt;(A12taxstdlife+$E631),(('PTRM input'!$M$154+'PTRM input'!$M$120)*$M$7)-SUM($M631:AO631),(('PTRM input'!$M$154+'PTRM input'!$M$120)*$M$7)/A12taxstdlife))</f>
        <v>0</v>
      </c>
      <c r="AQ631" s="592">
        <f>IF(A12taxstdlife="n/a","n/a",IF(AQ$3&gt;(A12taxstdlife+$E631),(('PTRM input'!$M$154+'PTRM input'!$M$120)*$M$7)-SUM($M631:AP631),(('PTRM input'!$M$154+'PTRM input'!$M$120)*$M$7)/A12taxstdlife))</f>
        <v>0</v>
      </c>
      <c r="AR631" s="592">
        <f>IF(A12taxstdlife="n/a","n/a",IF(AR$3&gt;(A12taxstdlife+$E631),(('PTRM input'!$M$154+'PTRM input'!$M$120)*$M$7)-SUM($M631:AQ631),(('PTRM input'!$M$154+'PTRM input'!$M$120)*$M$7)/A12taxstdlife))</f>
        <v>0</v>
      </c>
      <c r="AS631" s="592">
        <f>IF(A12taxstdlife="n/a","n/a",IF(AS$3&gt;(A12taxstdlife+$E631),(('PTRM input'!$M$154+'PTRM input'!$M$120)*$M$7)-SUM($M631:AR631),(('PTRM input'!$M$154+'PTRM input'!$M$120)*$M$7)/A12taxstdlife))</f>
        <v>0</v>
      </c>
      <c r="AT631" s="592">
        <f>IF(A12taxstdlife="n/a","n/a",IF(AT$3&gt;(A12taxstdlife+$E631),(('PTRM input'!$M$154+'PTRM input'!$M$120)*$M$7)-SUM($M631:AS631),(('PTRM input'!$M$154+'PTRM input'!$M$120)*$M$7)/A12taxstdlife))</f>
        <v>0</v>
      </c>
      <c r="AU631" s="592">
        <f>IF(A12taxstdlife="n/a","n/a",IF(AU$3&gt;(A12taxstdlife+$E631),(('PTRM input'!$M$154+'PTRM input'!$M$120)*$M$7)-SUM($M631:AT631),(('PTRM input'!$M$154+'PTRM input'!$M$120)*$M$7)/A12taxstdlife))</f>
        <v>0</v>
      </c>
      <c r="AV631" s="592">
        <f>IF(A12taxstdlife="n/a","n/a",IF(AV$3&gt;(A12taxstdlife+$E631),(('PTRM input'!$M$154+'PTRM input'!$M$120)*$M$7)-SUM($M631:AU631),(('PTRM input'!$M$154+'PTRM input'!$M$120)*$M$7)/A12taxstdlife))</f>
        <v>0</v>
      </c>
      <c r="AW631" s="592">
        <f>IF(A12taxstdlife="n/a","n/a",IF(AW$3&gt;(A12taxstdlife+$E631),(('PTRM input'!$M$154+'PTRM input'!$M$120)*$M$7)-SUM($M631:AV631),(('PTRM input'!$M$154+'PTRM input'!$M$120)*$M$7)/A12taxstdlife))</f>
        <v>0</v>
      </c>
      <c r="AX631" s="592">
        <f>IF(A12taxstdlife="n/a","n/a",IF(AX$3&gt;(A12taxstdlife+$E631),(('PTRM input'!$M$154+'PTRM input'!$M$120)*$M$7)-SUM($M631:AW631),(('PTRM input'!$M$154+'PTRM input'!$M$120)*$M$7)/A12taxstdlife))</f>
        <v>0</v>
      </c>
      <c r="AY631" s="592">
        <f>IF(A12taxstdlife="n/a","n/a",IF(AY$3&gt;(A12taxstdlife+$E631),(('PTRM input'!$M$154+'PTRM input'!$M$120)*$M$7)-SUM($M631:AX631),(('PTRM input'!$M$154+'PTRM input'!$M$120)*$M$7)/A12taxstdlife))</f>
        <v>0</v>
      </c>
      <c r="AZ631" s="592">
        <f>IF(A12taxstdlife="n/a","n/a",IF(AZ$3&gt;(A12taxstdlife+$E631),(('PTRM input'!$M$154+'PTRM input'!$M$120)*$M$7)-SUM($M631:AY631),(('PTRM input'!$M$154+'PTRM input'!$M$120)*$M$7)/A12taxstdlife))</f>
        <v>0</v>
      </c>
      <c r="BA631" s="592">
        <f>IF(A12taxstdlife="n/a","n/a",IF(BA$3&gt;(A12taxstdlife+$E631),(('PTRM input'!$M$154+'PTRM input'!$M$120)*$M$7)-SUM($M631:AZ631),(('PTRM input'!$M$154+'PTRM input'!$M$120)*$M$7)/A12taxstdlife))</f>
        <v>0</v>
      </c>
      <c r="BB631" s="592">
        <f>IF(A12taxstdlife="n/a","n/a",IF(BB$3&gt;(A12taxstdlife+$E631),(('PTRM input'!$M$154+'PTRM input'!$M$120)*$M$7)-SUM($M631:BA631),(('PTRM input'!$M$154+'PTRM input'!$M$120)*$M$7)/A12taxstdlife))</f>
        <v>0</v>
      </c>
      <c r="BC631" s="592">
        <f>IF(A12taxstdlife="n/a","n/a",IF(BC$3&gt;(A12taxstdlife+$E631),(('PTRM input'!$M$154+'PTRM input'!$M$120)*$M$7)-SUM($M631:BB631),(('PTRM input'!$M$154+'PTRM input'!$M$120)*$M$7)/A12taxstdlife))</f>
        <v>0</v>
      </c>
      <c r="BD631" s="592">
        <f>IF(A12taxstdlife="n/a","n/a",IF(BD$3&gt;(A12taxstdlife+$E631),(('PTRM input'!$M$154+'PTRM input'!$M$120)*$M$7)-SUM($M631:BC631),(('PTRM input'!$M$154+'PTRM input'!$M$120)*$M$7)/A12taxstdlife))</f>
        <v>0</v>
      </c>
      <c r="BE631" s="592">
        <f>IF(A12taxstdlife="n/a","n/a",IF(BE$3&gt;(A12taxstdlife+$E631),(('PTRM input'!$M$154+'PTRM input'!$M$120)*$M$7)-SUM($M631:BD631),(('PTRM input'!$M$154+'PTRM input'!$M$120)*$M$7)/A12taxstdlife))</f>
        <v>0</v>
      </c>
      <c r="BF631" s="592">
        <f>IF(A12taxstdlife="n/a","n/a",IF(BF$3&gt;(A12taxstdlife+$E631),(('PTRM input'!$M$154+'PTRM input'!$M$120)*$M$7)-SUM($M631:BE631),(('PTRM input'!$M$154+'PTRM input'!$M$120)*$M$7)/A12taxstdlife))</f>
        <v>0</v>
      </c>
      <c r="BG631" s="592">
        <f>IF(A12taxstdlife="n/a","n/a",IF(BG$3&gt;(A12taxstdlife+$E631),(('PTRM input'!$M$154+'PTRM input'!$M$120)*$M$7)-SUM($M631:BF631),(('PTRM input'!$M$154+'PTRM input'!$M$120)*$M$7)/A12taxstdlife))</f>
        <v>0</v>
      </c>
      <c r="BH631" s="592">
        <f>IF(A12taxstdlife="n/a","n/a",IF(BH$3&gt;(A12taxstdlife+$E631),(('PTRM input'!$M$154+'PTRM input'!$M$120)*$M$7)-SUM($M631:BG631),(('PTRM input'!$M$154+'PTRM input'!$M$120)*$M$7)/A12taxstdlife))</f>
        <v>0</v>
      </c>
      <c r="BI631" s="592">
        <f>IF(A12taxstdlife="n/a","n/a",IF(BI$3&gt;(A12taxstdlife+$E631),(('PTRM input'!$M$154+'PTRM input'!$M$120)*$M$7)-SUM($M631:BH631),(('PTRM input'!$M$154+'PTRM input'!$M$120)*$M$7)/A12taxstdlife))</f>
        <v>0</v>
      </c>
      <c r="BJ631" s="237"/>
      <c r="BK631" s="237"/>
      <c r="BL631" s="237"/>
      <c r="BM631" s="237"/>
    </row>
    <row r="632" spans="1:65" s="4" customFormat="1" ht="12.75" customHeight="1" outlineLevel="2">
      <c r="A632" s="237"/>
      <c r="B632" s="237"/>
      <c r="C632" s="597"/>
      <c r="D632" s="930"/>
      <c r="E632" s="167">
        <v>8</v>
      </c>
      <c r="F632" s="34"/>
      <c r="G632" s="184"/>
      <c r="H632" s="186"/>
      <c r="I632" s="186"/>
      <c r="J632" s="186"/>
      <c r="K632" s="186"/>
      <c r="L632" s="186"/>
      <c r="M632" s="186"/>
      <c r="N632" s="185"/>
      <c r="O632" s="105">
        <f>IF(A12taxstdlife="n/a","n/a",IF(O$3&gt;(A12taxstdlife+$E632),(('PTRM input'!$N$154+'PTRM input'!$N$120)*$N$7)-SUM($N632:N632),(('PTRM input'!$N$154+'PTRM input'!$N$120)*$N$7)/A12taxstdlife))</f>
        <v>0</v>
      </c>
      <c r="P632" s="105">
        <f>IF(A12taxstdlife="n/a","n/a",IF(P$3&gt;(A12taxstdlife+$E632),(('PTRM input'!$N$154+'PTRM input'!$N$120)*$N$7)-SUM($N632:O632),(('PTRM input'!$N$154+'PTRM input'!$N$120)*$N$7)/A12taxstdlife))</f>
        <v>0</v>
      </c>
      <c r="Q632" s="592">
        <f>IF(A12taxstdlife="n/a","n/a",IF(Q$3&gt;(A12taxstdlife+$E632),(('PTRM input'!$N$154+'PTRM input'!$N$120)*$N$7)-SUM($N632:P632),(('PTRM input'!$N$154+'PTRM input'!$N$120)*$N$7)/A12taxstdlife))</f>
        <v>0</v>
      </c>
      <c r="R632" s="592">
        <f>IF(A12taxstdlife="n/a","n/a",IF(R$3&gt;(A12taxstdlife+$E632),(('PTRM input'!$N$154+'PTRM input'!$N$120)*$N$7)-SUM($N632:Q632),(('PTRM input'!$N$154+'PTRM input'!$N$120)*$N$7)/A12taxstdlife))</f>
        <v>0</v>
      </c>
      <c r="S632" s="592">
        <f>IF(A12taxstdlife="n/a","n/a",IF(S$3&gt;(A12taxstdlife+$E632),(('PTRM input'!$N$154+'PTRM input'!$N$120)*$N$7)-SUM($N632:R632),(('PTRM input'!$N$154+'PTRM input'!$N$120)*$N$7)/A12taxstdlife))</f>
        <v>0</v>
      </c>
      <c r="T632" s="592">
        <f>IF(A12taxstdlife="n/a","n/a",IF(T$3&gt;(A12taxstdlife+$E632),(('PTRM input'!$N$154+'PTRM input'!$N$120)*$N$7)-SUM($N632:S632),(('PTRM input'!$N$154+'PTRM input'!$N$120)*$N$7)/A12taxstdlife))</f>
        <v>0</v>
      </c>
      <c r="U632" s="592">
        <f>IF(A12taxstdlife="n/a","n/a",IF(U$3&gt;(A12taxstdlife+$E632),(('PTRM input'!$N$154+'PTRM input'!$N$120)*$N$7)-SUM($N632:T632),(('PTRM input'!$N$154+'PTRM input'!$N$120)*$N$7)/A12taxstdlife))</f>
        <v>0</v>
      </c>
      <c r="V632" s="592">
        <f>IF(A12taxstdlife="n/a","n/a",IF(V$3&gt;(A12taxstdlife+$E632),(('PTRM input'!$N$154+'PTRM input'!$N$120)*$N$7)-SUM($N632:U632),(('PTRM input'!$N$154+'PTRM input'!$N$120)*$N$7)/A12taxstdlife))</f>
        <v>0</v>
      </c>
      <c r="W632" s="592">
        <f>IF(A12taxstdlife="n/a","n/a",IF(W$3&gt;(A12taxstdlife+$E632),(('PTRM input'!$N$154+'PTRM input'!$N$120)*$N$7)-SUM($N632:V632),(('PTRM input'!$N$154+'PTRM input'!$N$120)*$N$7)/A12taxstdlife))</f>
        <v>0</v>
      </c>
      <c r="X632" s="592">
        <f>IF(A12taxstdlife="n/a","n/a",IF(X$3&gt;(A12taxstdlife+$E632),(('PTRM input'!$N$154+'PTRM input'!$N$120)*$N$7)-SUM($N632:W632),(('PTRM input'!$N$154+'PTRM input'!$N$120)*$N$7)/A12taxstdlife))</f>
        <v>0</v>
      </c>
      <c r="Y632" s="592">
        <f>IF(A12taxstdlife="n/a","n/a",IF(Y$3&gt;(A12taxstdlife+$E632),(('PTRM input'!$N$154+'PTRM input'!$N$120)*$N$7)-SUM($N632:X632),(('PTRM input'!$N$154+'PTRM input'!$N$120)*$N$7)/A12taxstdlife))</f>
        <v>0</v>
      </c>
      <c r="Z632" s="592">
        <f>IF(A12taxstdlife="n/a","n/a",IF(Z$3&gt;(A12taxstdlife+$E632),(('PTRM input'!$N$154+'PTRM input'!$N$120)*$N$7)-SUM($N632:Y632),(('PTRM input'!$N$154+'PTRM input'!$N$120)*$N$7)/A12taxstdlife))</f>
        <v>0</v>
      </c>
      <c r="AA632" s="592">
        <f>IF(A12taxstdlife="n/a","n/a",IF(AA$3&gt;(A12taxstdlife+$E632),(('PTRM input'!$N$154+'PTRM input'!$N$120)*$N$7)-SUM($N632:Z632),(('PTRM input'!$N$154+'PTRM input'!$N$120)*$N$7)/A12taxstdlife))</f>
        <v>0</v>
      </c>
      <c r="AB632" s="592">
        <f>IF(A12taxstdlife="n/a","n/a",IF(AB$3&gt;(A12taxstdlife+$E632),(('PTRM input'!$N$154+'PTRM input'!$N$120)*$N$7)-SUM($N632:AA632),(('PTRM input'!$N$154+'PTRM input'!$N$120)*$N$7)/A12taxstdlife))</f>
        <v>0</v>
      </c>
      <c r="AC632" s="592">
        <f>IF(A12taxstdlife="n/a","n/a",IF(AC$3&gt;(A12taxstdlife+$E632),(('PTRM input'!$N$154+'PTRM input'!$N$120)*$N$7)-SUM($N632:AB632),(('PTRM input'!$N$154+'PTRM input'!$N$120)*$N$7)/A12taxstdlife))</f>
        <v>0</v>
      </c>
      <c r="AD632" s="592">
        <f>IF(A12taxstdlife="n/a","n/a",IF(AD$3&gt;(A12taxstdlife+$E632),(('PTRM input'!$N$154+'PTRM input'!$N$120)*$N$7)-SUM($N632:AC632),(('PTRM input'!$N$154+'PTRM input'!$N$120)*$N$7)/A12taxstdlife))</f>
        <v>0</v>
      </c>
      <c r="AE632" s="592">
        <f>IF(A12taxstdlife="n/a","n/a",IF(AE$3&gt;(A12taxstdlife+$E632),(('PTRM input'!$N$154+'PTRM input'!$N$120)*$N$7)-SUM($N632:AD632),(('PTRM input'!$N$154+'PTRM input'!$N$120)*$N$7)/A12taxstdlife))</f>
        <v>0</v>
      </c>
      <c r="AF632" s="592">
        <f>IF(A12taxstdlife="n/a","n/a",IF(AF$3&gt;(A12taxstdlife+$E632),(('PTRM input'!$N$154+'PTRM input'!$N$120)*$N$7)-SUM($N632:AE632),(('PTRM input'!$N$154+'PTRM input'!$N$120)*$N$7)/A12taxstdlife))</f>
        <v>0</v>
      </c>
      <c r="AG632" s="592">
        <f>IF(A12taxstdlife="n/a","n/a",IF(AG$3&gt;(A12taxstdlife+$E632),(('PTRM input'!$N$154+'PTRM input'!$N$120)*$N$7)-SUM($N632:AF632),(('PTRM input'!$N$154+'PTRM input'!$N$120)*$N$7)/A12taxstdlife))</f>
        <v>0</v>
      </c>
      <c r="AH632" s="592">
        <f>IF(A12taxstdlife="n/a","n/a",IF(AH$3&gt;(A12taxstdlife+$E632),(('PTRM input'!$N$154+'PTRM input'!$N$120)*$N$7)-SUM($N632:AG632),(('PTRM input'!$N$154+'PTRM input'!$N$120)*$N$7)/A12taxstdlife))</f>
        <v>0</v>
      </c>
      <c r="AI632" s="592">
        <f>IF(A12taxstdlife="n/a","n/a",IF(AI$3&gt;(A12taxstdlife+$E632),(('PTRM input'!$N$154+'PTRM input'!$N$120)*$N$7)-SUM($N632:AH632),(('PTRM input'!$N$154+'PTRM input'!$N$120)*$N$7)/A12taxstdlife))</f>
        <v>0</v>
      </c>
      <c r="AJ632" s="592">
        <f>IF(A12taxstdlife="n/a","n/a",IF(AJ$3&gt;(A12taxstdlife+$E632),(('PTRM input'!$N$154+'PTRM input'!$N$120)*$N$7)-SUM($N632:AI632),(('PTRM input'!$N$154+'PTRM input'!$N$120)*$N$7)/A12taxstdlife))</f>
        <v>0</v>
      </c>
      <c r="AK632" s="592">
        <f>IF(A12taxstdlife="n/a","n/a",IF(AK$3&gt;(A12taxstdlife+$E632),(('PTRM input'!$N$154+'PTRM input'!$N$120)*$N$7)-SUM($N632:AJ632),(('PTRM input'!$N$154+'PTRM input'!$N$120)*$N$7)/A12taxstdlife))</f>
        <v>0</v>
      </c>
      <c r="AL632" s="592">
        <f>IF(A12taxstdlife="n/a","n/a",IF(AL$3&gt;(A12taxstdlife+$E632),(('PTRM input'!$N$154+'PTRM input'!$N$120)*$N$7)-SUM($N632:AK632),(('PTRM input'!$N$154+'PTRM input'!$N$120)*$N$7)/A12taxstdlife))</f>
        <v>0</v>
      </c>
      <c r="AM632" s="592">
        <f>IF(A12taxstdlife="n/a","n/a",IF(AM$3&gt;(A12taxstdlife+$E632),(('PTRM input'!$N$154+'PTRM input'!$N$120)*$N$7)-SUM($N632:AL632),(('PTRM input'!$N$154+'PTRM input'!$N$120)*$N$7)/A12taxstdlife))</f>
        <v>0</v>
      </c>
      <c r="AN632" s="592">
        <f>IF(A12taxstdlife="n/a","n/a",IF(AN$3&gt;(A12taxstdlife+$E632),(('PTRM input'!$N$154+'PTRM input'!$N$120)*$N$7)-SUM($N632:AM632),(('PTRM input'!$N$154+'PTRM input'!$N$120)*$N$7)/A12taxstdlife))</f>
        <v>0</v>
      </c>
      <c r="AO632" s="592">
        <f>IF(A12taxstdlife="n/a","n/a",IF(AO$3&gt;(A12taxstdlife+$E632),(('PTRM input'!$N$154+'PTRM input'!$N$120)*$N$7)-SUM($N632:AN632),(('PTRM input'!$N$154+'PTRM input'!$N$120)*$N$7)/A12taxstdlife))</f>
        <v>0</v>
      </c>
      <c r="AP632" s="592">
        <f>IF(A12taxstdlife="n/a","n/a",IF(AP$3&gt;(A12taxstdlife+$E632),(('PTRM input'!$N$154+'PTRM input'!$N$120)*$N$7)-SUM($N632:AO632),(('PTRM input'!$N$154+'PTRM input'!$N$120)*$N$7)/A12taxstdlife))</f>
        <v>0</v>
      </c>
      <c r="AQ632" s="592">
        <f>IF(A12taxstdlife="n/a","n/a",IF(AQ$3&gt;(A12taxstdlife+$E632),(('PTRM input'!$N$154+'PTRM input'!$N$120)*$N$7)-SUM($N632:AP632),(('PTRM input'!$N$154+'PTRM input'!$N$120)*$N$7)/A12taxstdlife))</f>
        <v>0</v>
      </c>
      <c r="AR632" s="592">
        <f>IF(A12taxstdlife="n/a","n/a",IF(AR$3&gt;(A12taxstdlife+$E632),(('PTRM input'!$N$154+'PTRM input'!$N$120)*$N$7)-SUM($N632:AQ632),(('PTRM input'!$N$154+'PTRM input'!$N$120)*$N$7)/A12taxstdlife))</f>
        <v>0</v>
      </c>
      <c r="AS632" s="592">
        <f>IF(A12taxstdlife="n/a","n/a",IF(AS$3&gt;(A12taxstdlife+$E632),(('PTRM input'!$N$154+'PTRM input'!$N$120)*$N$7)-SUM($N632:AR632),(('PTRM input'!$N$154+'PTRM input'!$N$120)*$N$7)/A12taxstdlife))</f>
        <v>0</v>
      </c>
      <c r="AT632" s="592">
        <f>IF(A12taxstdlife="n/a","n/a",IF(AT$3&gt;(A12taxstdlife+$E632),(('PTRM input'!$N$154+'PTRM input'!$N$120)*$N$7)-SUM($N632:AS632),(('PTRM input'!$N$154+'PTRM input'!$N$120)*$N$7)/A12taxstdlife))</f>
        <v>0</v>
      </c>
      <c r="AU632" s="592">
        <f>IF(A12taxstdlife="n/a","n/a",IF(AU$3&gt;(A12taxstdlife+$E632),(('PTRM input'!$N$154+'PTRM input'!$N$120)*$N$7)-SUM($N632:AT632),(('PTRM input'!$N$154+'PTRM input'!$N$120)*$N$7)/A12taxstdlife))</f>
        <v>0</v>
      </c>
      <c r="AV632" s="592">
        <f>IF(A12taxstdlife="n/a","n/a",IF(AV$3&gt;(A12taxstdlife+$E632),(('PTRM input'!$N$154+'PTRM input'!$N$120)*$N$7)-SUM($N632:AU632),(('PTRM input'!$N$154+'PTRM input'!$N$120)*$N$7)/A12taxstdlife))</f>
        <v>0</v>
      </c>
      <c r="AW632" s="592">
        <f>IF(A12taxstdlife="n/a","n/a",IF(AW$3&gt;(A12taxstdlife+$E632),(('PTRM input'!$N$154+'PTRM input'!$N$120)*$N$7)-SUM($N632:AV632),(('PTRM input'!$N$154+'PTRM input'!$N$120)*$N$7)/A12taxstdlife))</f>
        <v>0</v>
      </c>
      <c r="AX632" s="592">
        <f>IF(A12taxstdlife="n/a","n/a",IF(AX$3&gt;(A12taxstdlife+$E632),(('PTRM input'!$N$154+'PTRM input'!$N$120)*$N$7)-SUM($N632:AW632),(('PTRM input'!$N$154+'PTRM input'!$N$120)*$N$7)/A12taxstdlife))</f>
        <v>0</v>
      </c>
      <c r="AY632" s="592">
        <f>IF(A12taxstdlife="n/a","n/a",IF(AY$3&gt;(A12taxstdlife+$E632),(('PTRM input'!$N$154+'PTRM input'!$N$120)*$N$7)-SUM($N632:AX632),(('PTRM input'!$N$154+'PTRM input'!$N$120)*$N$7)/A12taxstdlife))</f>
        <v>0</v>
      </c>
      <c r="AZ632" s="592">
        <f>IF(A12taxstdlife="n/a","n/a",IF(AZ$3&gt;(A12taxstdlife+$E632),(('PTRM input'!$N$154+'PTRM input'!$N$120)*$N$7)-SUM($N632:AY632),(('PTRM input'!$N$154+'PTRM input'!$N$120)*$N$7)/A12taxstdlife))</f>
        <v>0</v>
      </c>
      <c r="BA632" s="592">
        <f>IF(A12taxstdlife="n/a","n/a",IF(BA$3&gt;(A12taxstdlife+$E632),(('PTRM input'!$N$154+'PTRM input'!$N$120)*$N$7)-SUM($N632:AZ632),(('PTRM input'!$N$154+'PTRM input'!$N$120)*$N$7)/A12taxstdlife))</f>
        <v>0</v>
      </c>
      <c r="BB632" s="592">
        <f>IF(A12taxstdlife="n/a","n/a",IF(BB$3&gt;(A12taxstdlife+$E632),(('PTRM input'!$N$154+'PTRM input'!$N$120)*$N$7)-SUM($N632:BA632),(('PTRM input'!$N$154+'PTRM input'!$N$120)*$N$7)/A12taxstdlife))</f>
        <v>0</v>
      </c>
      <c r="BC632" s="592">
        <f>IF(A12taxstdlife="n/a","n/a",IF(BC$3&gt;(A12taxstdlife+$E632),(('PTRM input'!$N$154+'PTRM input'!$N$120)*$N$7)-SUM($N632:BB632),(('PTRM input'!$N$154+'PTRM input'!$N$120)*$N$7)/A12taxstdlife))</f>
        <v>0</v>
      </c>
      <c r="BD632" s="592">
        <f>IF(A12taxstdlife="n/a","n/a",IF(BD$3&gt;(A12taxstdlife+$E632),(('PTRM input'!$N$154+'PTRM input'!$N$120)*$N$7)-SUM($N632:BC632),(('PTRM input'!$N$154+'PTRM input'!$N$120)*$N$7)/A12taxstdlife))</f>
        <v>0</v>
      </c>
      <c r="BE632" s="592">
        <f>IF(A12taxstdlife="n/a","n/a",IF(BE$3&gt;(A12taxstdlife+$E632),(('PTRM input'!$N$154+'PTRM input'!$N$120)*$N$7)-SUM($N632:BD632),(('PTRM input'!$N$154+'PTRM input'!$N$120)*$N$7)/A12taxstdlife))</f>
        <v>0</v>
      </c>
      <c r="BF632" s="592">
        <f>IF(A12taxstdlife="n/a","n/a",IF(BF$3&gt;(A12taxstdlife+$E632),(('PTRM input'!$N$154+'PTRM input'!$N$120)*$N$7)-SUM($N632:BE632),(('PTRM input'!$N$154+'PTRM input'!$N$120)*$N$7)/A12taxstdlife))</f>
        <v>0</v>
      </c>
      <c r="BG632" s="592">
        <f>IF(A12taxstdlife="n/a","n/a",IF(BG$3&gt;(A12taxstdlife+$E632),(('PTRM input'!$N$154+'PTRM input'!$N$120)*$N$7)-SUM($N632:BF632),(('PTRM input'!$N$154+'PTRM input'!$N$120)*$N$7)/A12taxstdlife))</f>
        <v>0</v>
      </c>
      <c r="BH632" s="592">
        <f>IF(A12taxstdlife="n/a","n/a",IF(BH$3&gt;(A12taxstdlife+$E632),(('PTRM input'!$N$154+'PTRM input'!$N$120)*$N$7)-SUM($N632:BG632),(('PTRM input'!$N$154+'PTRM input'!$N$120)*$N$7)/A12taxstdlife))</f>
        <v>0</v>
      </c>
      <c r="BI632" s="592">
        <f>IF(A12taxstdlife="n/a","n/a",IF(BI$3&gt;(A12taxstdlife+$E632),(('PTRM input'!$N$154+'PTRM input'!$N$120)*$N$7)-SUM($N632:BH632),(('PTRM input'!$N$154+'PTRM input'!$N$120)*$N$7)/A12taxstdlife))</f>
        <v>0</v>
      </c>
      <c r="BJ632" s="237"/>
      <c r="BK632" s="237"/>
      <c r="BL632" s="237"/>
      <c r="BM632" s="237"/>
    </row>
    <row r="633" spans="1:65" s="4" customFormat="1" ht="12.75" customHeight="1" outlineLevel="2">
      <c r="A633" s="237"/>
      <c r="B633" s="237"/>
      <c r="C633" s="597"/>
      <c r="D633" s="930"/>
      <c r="E633" s="167">
        <v>9</v>
      </c>
      <c r="F633" s="34"/>
      <c r="G633" s="184"/>
      <c r="H633" s="186"/>
      <c r="I633" s="186"/>
      <c r="J633" s="186"/>
      <c r="K633" s="186"/>
      <c r="L633" s="186"/>
      <c r="M633" s="186"/>
      <c r="N633" s="186"/>
      <c r="O633" s="185"/>
      <c r="P633" s="105">
        <f>IF(A12taxstdlife="n/a","n/a",IF(P$3&gt;(A12taxstdlife+$E633),(('PTRM input'!$O$154+'PTRM input'!$O$120)*$O$7)-SUM($O633:O633),(('PTRM input'!$O$154+'PTRM input'!$O$120)*$O$7)/A12taxstdlife))</f>
        <v>0</v>
      </c>
      <c r="Q633" s="592">
        <f>IF(A12taxstdlife="n/a","n/a",IF(Q$3&gt;(A12taxstdlife+$E633),(('PTRM input'!$O$154+'PTRM input'!$O$120)*$O$7)-SUM($O633:P633),(('PTRM input'!$O$154+'PTRM input'!$O$120)*$O$7)/A12taxstdlife))</f>
        <v>0</v>
      </c>
      <c r="R633" s="592">
        <f>IF(A12taxstdlife="n/a","n/a",IF(R$3&gt;(A12taxstdlife+$E633),(('PTRM input'!$O$154+'PTRM input'!$O$120)*$O$7)-SUM($O633:Q633),(('PTRM input'!$O$154+'PTRM input'!$O$120)*$O$7)/A12taxstdlife))</f>
        <v>0</v>
      </c>
      <c r="S633" s="592">
        <f>IF(A12taxstdlife="n/a","n/a",IF(S$3&gt;(A12taxstdlife+$E633),(('PTRM input'!$O$154+'PTRM input'!$O$120)*$O$7)-SUM($O633:R633),(('PTRM input'!$O$154+'PTRM input'!$O$120)*$O$7)/A12taxstdlife))</f>
        <v>0</v>
      </c>
      <c r="T633" s="592">
        <f>IF(A12taxstdlife="n/a","n/a",IF(T$3&gt;(A12taxstdlife+$E633),(('PTRM input'!$O$154+'PTRM input'!$O$120)*$O$7)-SUM($O633:S633),(('PTRM input'!$O$154+'PTRM input'!$O$120)*$O$7)/A12taxstdlife))</f>
        <v>0</v>
      </c>
      <c r="U633" s="592">
        <f>IF(A12taxstdlife="n/a","n/a",IF(U$3&gt;(A12taxstdlife+$E633),(('PTRM input'!$O$154+'PTRM input'!$O$120)*$O$7)-SUM($O633:T633),(('PTRM input'!$O$154+'PTRM input'!$O$120)*$O$7)/A12taxstdlife))</f>
        <v>0</v>
      </c>
      <c r="V633" s="592">
        <f>IF(A12taxstdlife="n/a","n/a",IF(V$3&gt;(A12taxstdlife+$E633),(('PTRM input'!$O$154+'PTRM input'!$O$120)*$O$7)-SUM($O633:U633),(('PTRM input'!$O$154+'PTRM input'!$O$120)*$O$7)/A12taxstdlife))</f>
        <v>0</v>
      </c>
      <c r="W633" s="592">
        <f>IF(A12taxstdlife="n/a","n/a",IF(W$3&gt;(A12taxstdlife+$E633),(('PTRM input'!$O$154+'PTRM input'!$O$120)*$O$7)-SUM($O633:V633),(('PTRM input'!$O$154+'PTRM input'!$O$120)*$O$7)/A12taxstdlife))</f>
        <v>0</v>
      </c>
      <c r="X633" s="592">
        <f>IF(A12taxstdlife="n/a","n/a",IF(X$3&gt;(A12taxstdlife+$E633),(('PTRM input'!$O$154+'PTRM input'!$O$120)*$O$7)-SUM($O633:W633),(('PTRM input'!$O$154+'PTRM input'!$O$120)*$O$7)/A12taxstdlife))</f>
        <v>0</v>
      </c>
      <c r="Y633" s="592">
        <f>IF(A12taxstdlife="n/a","n/a",IF(Y$3&gt;(A12taxstdlife+$E633),(('PTRM input'!$O$154+'PTRM input'!$O$120)*$O$7)-SUM($O633:X633),(('PTRM input'!$O$154+'PTRM input'!$O$120)*$O$7)/A12taxstdlife))</f>
        <v>0</v>
      </c>
      <c r="Z633" s="592">
        <f>IF(A12taxstdlife="n/a","n/a",IF(Z$3&gt;(A12taxstdlife+$E633),(('PTRM input'!$O$154+'PTRM input'!$O$120)*$O$7)-SUM($O633:Y633),(('PTRM input'!$O$154+'PTRM input'!$O$120)*$O$7)/A12taxstdlife))</f>
        <v>0</v>
      </c>
      <c r="AA633" s="592">
        <f>IF(A12taxstdlife="n/a","n/a",IF(AA$3&gt;(A12taxstdlife+$E633),(('PTRM input'!$O$154+'PTRM input'!$O$120)*$O$7)-SUM($O633:Z633),(('PTRM input'!$O$154+'PTRM input'!$O$120)*$O$7)/A12taxstdlife))</f>
        <v>0</v>
      </c>
      <c r="AB633" s="592">
        <f>IF(A12taxstdlife="n/a","n/a",IF(AB$3&gt;(A12taxstdlife+$E633),(('PTRM input'!$O$154+'PTRM input'!$O$120)*$O$7)-SUM($O633:AA633),(('PTRM input'!$O$154+'PTRM input'!$O$120)*$O$7)/A12taxstdlife))</f>
        <v>0</v>
      </c>
      <c r="AC633" s="592">
        <f>IF(A12taxstdlife="n/a","n/a",IF(AC$3&gt;(A12taxstdlife+$E633),(('PTRM input'!$O$154+'PTRM input'!$O$120)*$O$7)-SUM($O633:AB633),(('PTRM input'!$O$154+'PTRM input'!$O$120)*$O$7)/A12taxstdlife))</f>
        <v>0</v>
      </c>
      <c r="AD633" s="592">
        <f>IF(A12taxstdlife="n/a","n/a",IF(AD$3&gt;(A12taxstdlife+$E633),(('PTRM input'!$O$154+'PTRM input'!$O$120)*$O$7)-SUM($O633:AC633),(('PTRM input'!$O$154+'PTRM input'!$O$120)*$O$7)/A12taxstdlife))</f>
        <v>0</v>
      </c>
      <c r="AE633" s="592">
        <f>IF(A12taxstdlife="n/a","n/a",IF(AE$3&gt;(A12taxstdlife+$E633),(('PTRM input'!$O$154+'PTRM input'!$O$120)*$O$7)-SUM($O633:AD633),(('PTRM input'!$O$154+'PTRM input'!$O$120)*$O$7)/A12taxstdlife))</f>
        <v>0</v>
      </c>
      <c r="AF633" s="592">
        <f>IF(A12taxstdlife="n/a","n/a",IF(AF$3&gt;(A12taxstdlife+$E633),(('PTRM input'!$O$154+'PTRM input'!$O$120)*$O$7)-SUM($O633:AE633),(('PTRM input'!$O$154+'PTRM input'!$O$120)*$O$7)/A12taxstdlife))</f>
        <v>0</v>
      </c>
      <c r="AG633" s="592">
        <f>IF(A12taxstdlife="n/a","n/a",IF(AG$3&gt;(A12taxstdlife+$E633),(('PTRM input'!$O$154+'PTRM input'!$O$120)*$O$7)-SUM($O633:AF633),(('PTRM input'!$O$154+'PTRM input'!$O$120)*$O$7)/A12taxstdlife))</f>
        <v>0</v>
      </c>
      <c r="AH633" s="592">
        <f>IF(A12taxstdlife="n/a","n/a",IF(AH$3&gt;(A12taxstdlife+$E633),(('PTRM input'!$O$154+'PTRM input'!$O$120)*$O$7)-SUM($O633:AG633),(('PTRM input'!$O$154+'PTRM input'!$O$120)*$O$7)/A12taxstdlife))</f>
        <v>0</v>
      </c>
      <c r="AI633" s="592">
        <f>IF(A12taxstdlife="n/a","n/a",IF(AI$3&gt;(A12taxstdlife+$E633),(('PTRM input'!$O$154+'PTRM input'!$O$120)*$O$7)-SUM($O633:AH633),(('PTRM input'!$O$154+'PTRM input'!$O$120)*$O$7)/A12taxstdlife))</f>
        <v>0</v>
      </c>
      <c r="AJ633" s="592">
        <f>IF(A12taxstdlife="n/a","n/a",IF(AJ$3&gt;(A12taxstdlife+$E633),(('PTRM input'!$O$154+'PTRM input'!$O$120)*$O$7)-SUM($O633:AI633),(('PTRM input'!$O$154+'PTRM input'!$O$120)*$O$7)/A12taxstdlife))</f>
        <v>0</v>
      </c>
      <c r="AK633" s="592">
        <f>IF(A12taxstdlife="n/a","n/a",IF(AK$3&gt;(A12taxstdlife+$E633),(('PTRM input'!$O$154+'PTRM input'!$O$120)*$O$7)-SUM($O633:AJ633),(('PTRM input'!$O$154+'PTRM input'!$O$120)*$O$7)/A12taxstdlife))</f>
        <v>0</v>
      </c>
      <c r="AL633" s="592">
        <f>IF(A12taxstdlife="n/a","n/a",IF(AL$3&gt;(A12taxstdlife+$E633),(('PTRM input'!$O$154+'PTRM input'!$O$120)*$O$7)-SUM($O633:AK633),(('PTRM input'!$O$154+'PTRM input'!$O$120)*$O$7)/A12taxstdlife))</f>
        <v>0</v>
      </c>
      <c r="AM633" s="592">
        <f>IF(A12taxstdlife="n/a","n/a",IF(AM$3&gt;(A12taxstdlife+$E633),(('PTRM input'!$O$154+'PTRM input'!$O$120)*$O$7)-SUM($O633:AL633),(('PTRM input'!$O$154+'PTRM input'!$O$120)*$O$7)/A12taxstdlife))</f>
        <v>0</v>
      </c>
      <c r="AN633" s="592">
        <f>IF(A12taxstdlife="n/a","n/a",IF(AN$3&gt;(A12taxstdlife+$E633),(('PTRM input'!$O$154+'PTRM input'!$O$120)*$O$7)-SUM($O633:AM633),(('PTRM input'!$O$154+'PTRM input'!$O$120)*$O$7)/A12taxstdlife))</f>
        <v>0</v>
      </c>
      <c r="AO633" s="592">
        <f>IF(A12taxstdlife="n/a","n/a",IF(AO$3&gt;(A12taxstdlife+$E633),(('PTRM input'!$O$154+'PTRM input'!$O$120)*$O$7)-SUM($O633:AN633),(('PTRM input'!$O$154+'PTRM input'!$O$120)*$O$7)/A12taxstdlife))</f>
        <v>0</v>
      </c>
      <c r="AP633" s="592">
        <f>IF(A12taxstdlife="n/a","n/a",IF(AP$3&gt;(A12taxstdlife+$E633),(('PTRM input'!$O$154+'PTRM input'!$O$120)*$O$7)-SUM($O633:AO633),(('PTRM input'!$O$154+'PTRM input'!$O$120)*$O$7)/A12taxstdlife))</f>
        <v>0</v>
      </c>
      <c r="AQ633" s="592">
        <f>IF(A12taxstdlife="n/a","n/a",IF(AQ$3&gt;(A12taxstdlife+$E633),(('PTRM input'!$O$154+'PTRM input'!$O$120)*$O$7)-SUM($O633:AP633),(('PTRM input'!$O$154+'PTRM input'!$O$120)*$O$7)/A12taxstdlife))</f>
        <v>0</v>
      </c>
      <c r="AR633" s="592">
        <f>IF(A12taxstdlife="n/a","n/a",IF(AR$3&gt;(A12taxstdlife+$E633),(('PTRM input'!$O$154+'PTRM input'!$O$120)*$O$7)-SUM($O633:AQ633),(('PTRM input'!$O$154+'PTRM input'!$O$120)*$O$7)/A12taxstdlife))</f>
        <v>0</v>
      </c>
      <c r="AS633" s="592">
        <f>IF(A12taxstdlife="n/a","n/a",IF(AS$3&gt;(A12taxstdlife+$E633),(('PTRM input'!$O$154+'PTRM input'!$O$120)*$O$7)-SUM($O633:AR633),(('PTRM input'!$O$154+'PTRM input'!$O$120)*$O$7)/A12taxstdlife))</f>
        <v>0</v>
      </c>
      <c r="AT633" s="592">
        <f>IF(A12taxstdlife="n/a","n/a",IF(AT$3&gt;(A12taxstdlife+$E633),(('PTRM input'!$O$154+'PTRM input'!$O$120)*$O$7)-SUM($O633:AS633),(('PTRM input'!$O$154+'PTRM input'!$O$120)*$O$7)/A12taxstdlife))</f>
        <v>0</v>
      </c>
      <c r="AU633" s="592">
        <f>IF(A12taxstdlife="n/a","n/a",IF(AU$3&gt;(A12taxstdlife+$E633),(('PTRM input'!$O$154+'PTRM input'!$O$120)*$O$7)-SUM($O633:AT633),(('PTRM input'!$O$154+'PTRM input'!$O$120)*$O$7)/A12taxstdlife))</f>
        <v>0</v>
      </c>
      <c r="AV633" s="592">
        <f>IF(A12taxstdlife="n/a","n/a",IF(AV$3&gt;(A12taxstdlife+$E633),(('PTRM input'!$O$154+'PTRM input'!$O$120)*$O$7)-SUM($O633:AU633),(('PTRM input'!$O$154+'PTRM input'!$O$120)*$O$7)/A12taxstdlife))</f>
        <v>0</v>
      </c>
      <c r="AW633" s="592">
        <f>IF(A12taxstdlife="n/a","n/a",IF(AW$3&gt;(A12taxstdlife+$E633),(('PTRM input'!$O$154+'PTRM input'!$O$120)*$O$7)-SUM($O633:AV633),(('PTRM input'!$O$154+'PTRM input'!$O$120)*$O$7)/A12taxstdlife))</f>
        <v>0</v>
      </c>
      <c r="AX633" s="592">
        <f>IF(A12taxstdlife="n/a","n/a",IF(AX$3&gt;(A12taxstdlife+$E633),(('PTRM input'!$O$154+'PTRM input'!$O$120)*$O$7)-SUM($O633:AW633),(('PTRM input'!$O$154+'PTRM input'!$O$120)*$O$7)/A12taxstdlife))</f>
        <v>0</v>
      </c>
      <c r="AY633" s="592">
        <f>IF(A12taxstdlife="n/a","n/a",IF(AY$3&gt;(A12taxstdlife+$E633),(('PTRM input'!$O$154+'PTRM input'!$O$120)*$O$7)-SUM($O633:AX633),(('PTRM input'!$O$154+'PTRM input'!$O$120)*$O$7)/A12taxstdlife))</f>
        <v>0</v>
      </c>
      <c r="AZ633" s="592">
        <f>IF(A12taxstdlife="n/a","n/a",IF(AZ$3&gt;(A12taxstdlife+$E633),(('PTRM input'!$O$154+'PTRM input'!$O$120)*$O$7)-SUM($O633:AY633),(('PTRM input'!$O$154+'PTRM input'!$O$120)*$O$7)/A12taxstdlife))</f>
        <v>0</v>
      </c>
      <c r="BA633" s="592">
        <f>IF(A12taxstdlife="n/a","n/a",IF(BA$3&gt;(A12taxstdlife+$E633),(('PTRM input'!$O$154+'PTRM input'!$O$120)*$O$7)-SUM($O633:AZ633),(('PTRM input'!$O$154+'PTRM input'!$O$120)*$O$7)/A12taxstdlife))</f>
        <v>0</v>
      </c>
      <c r="BB633" s="592">
        <f>IF(A12taxstdlife="n/a","n/a",IF(BB$3&gt;(A12taxstdlife+$E633),(('PTRM input'!$O$154+'PTRM input'!$O$120)*$O$7)-SUM($O633:BA633),(('PTRM input'!$O$154+'PTRM input'!$O$120)*$O$7)/A12taxstdlife))</f>
        <v>0</v>
      </c>
      <c r="BC633" s="592">
        <f>IF(A12taxstdlife="n/a","n/a",IF(BC$3&gt;(A12taxstdlife+$E633),(('PTRM input'!$O$154+'PTRM input'!$O$120)*$O$7)-SUM($O633:BB633),(('PTRM input'!$O$154+'PTRM input'!$O$120)*$O$7)/A12taxstdlife))</f>
        <v>0</v>
      </c>
      <c r="BD633" s="592">
        <f>IF(A12taxstdlife="n/a","n/a",IF(BD$3&gt;(A12taxstdlife+$E633),(('PTRM input'!$O$154+'PTRM input'!$O$120)*$O$7)-SUM($O633:BC633),(('PTRM input'!$O$154+'PTRM input'!$O$120)*$O$7)/A12taxstdlife))</f>
        <v>0</v>
      </c>
      <c r="BE633" s="592">
        <f>IF(A12taxstdlife="n/a","n/a",IF(BE$3&gt;(A12taxstdlife+$E633),(('PTRM input'!$O$154+'PTRM input'!$O$120)*$O$7)-SUM($O633:BD633),(('PTRM input'!$O$154+'PTRM input'!$O$120)*$O$7)/A12taxstdlife))</f>
        <v>0</v>
      </c>
      <c r="BF633" s="592">
        <f>IF(A12taxstdlife="n/a","n/a",IF(BF$3&gt;(A12taxstdlife+$E633),(('PTRM input'!$O$154+'PTRM input'!$O$120)*$O$7)-SUM($O633:BE633),(('PTRM input'!$O$154+'PTRM input'!$O$120)*$O$7)/A12taxstdlife))</f>
        <v>0</v>
      </c>
      <c r="BG633" s="592">
        <f>IF(A12taxstdlife="n/a","n/a",IF(BG$3&gt;(A12taxstdlife+$E633),(('PTRM input'!$O$154+'PTRM input'!$O$120)*$O$7)-SUM($O633:BF633),(('PTRM input'!$O$154+'PTRM input'!$O$120)*$O$7)/A12taxstdlife))</f>
        <v>0</v>
      </c>
      <c r="BH633" s="592">
        <f>IF(A12taxstdlife="n/a","n/a",IF(BH$3&gt;(A12taxstdlife+$E633),(('PTRM input'!$O$154+'PTRM input'!$O$120)*$O$7)-SUM($O633:BG633),(('PTRM input'!$O$154+'PTRM input'!$O$120)*$O$7)/A12taxstdlife))</f>
        <v>0</v>
      </c>
      <c r="BI633" s="592">
        <f>IF(A12taxstdlife="n/a","n/a",IF(BI$3&gt;(A12taxstdlife+$E633),(('PTRM input'!$O$154+'PTRM input'!$O$120)*$O$7)-SUM($O633:BH633),(('PTRM input'!$O$154+'PTRM input'!$O$120)*$O$7)/A12taxstdlife))</f>
        <v>0</v>
      </c>
      <c r="BJ633" s="237"/>
      <c r="BK633" s="237"/>
      <c r="BL633" s="237"/>
      <c r="BM633" s="237"/>
    </row>
    <row r="634" spans="1:65" s="4" customFormat="1" ht="12.75" customHeight="1" outlineLevel="2">
      <c r="A634" s="237"/>
      <c r="B634" s="237"/>
      <c r="C634" s="597"/>
      <c r="D634" s="930"/>
      <c r="E634" s="168">
        <v>10</v>
      </c>
      <c r="F634" s="34"/>
      <c r="G634" s="184"/>
      <c r="H634" s="186"/>
      <c r="I634" s="186"/>
      <c r="J634" s="186"/>
      <c r="K634" s="186"/>
      <c r="L634" s="186"/>
      <c r="M634" s="186"/>
      <c r="N634" s="186"/>
      <c r="O634" s="186"/>
      <c r="P634" s="185"/>
      <c r="Q634" s="592">
        <f>IF(A12taxstdlife="n/a","n/a",IF(Q$3&gt;(A12taxstdlife+$E634),(('PTRM input'!$P$154+'PTRM input'!$P$120)*$P$7)-SUM($P634:P634),(('PTRM input'!$P$154+'PTRM input'!$P$120)*$P$7)/A12taxstdlife))</f>
        <v>0</v>
      </c>
      <c r="R634" s="592">
        <f>IF(A12taxstdlife="n/a","n/a",IF(R$3&gt;(A12taxstdlife+$E634),(('PTRM input'!$P$154+'PTRM input'!$P$120)*$P$7)-SUM($P634:Q634),(('PTRM input'!$P$154+'PTRM input'!$P$120)*$P$7)/A12taxstdlife))</f>
        <v>0</v>
      </c>
      <c r="S634" s="592">
        <f>IF(A12taxstdlife="n/a","n/a",IF(S$3&gt;(A12taxstdlife+$E634),(('PTRM input'!$P$154+'PTRM input'!$P$120)*$P$7)-SUM($P634:R634),(('PTRM input'!$P$154+'PTRM input'!$P$120)*$P$7)/A12taxstdlife))</f>
        <v>0</v>
      </c>
      <c r="T634" s="592">
        <f>IF(A12taxstdlife="n/a","n/a",IF(T$3&gt;(A12taxstdlife+$E634),(('PTRM input'!$P$154+'PTRM input'!$P$120)*$P$7)-SUM($P634:S634),(('PTRM input'!$P$154+'PTRM input'!$P$120)*$P$7)/A12taxstdlife))</f>
        <v>0</v>
      </c>
      <c r="U634" s="592">
        <f>IF(A12taxstdlife="n/a","n/a",IF(U$3&gt;(A12taxstdlife+$E634),(('PTRM input'!$P$154+'PTRM input'!$P$120)*$P$7)-SUM($P634:T634),(('PTRM input'!$P$154+'PTRM input'!$P$120)*$P$7)/A12taxstdlife))</f>
        <v>0</v>
      </c>
      <c r="V634" s="592">
        <f>IF(A12taxstdlife="n/a","n/a",IF(V$3&gt;(A12taxstdlife+$E634),(('PTRM input'!$P$154+'PTRM input'!$P$120)*$P$7)-SUM($P634:U634),(('PTRM input'!$P$154+'PTRM input'!$P$120)*$P$7)/A12taxstdlife))</f>
        <v>0</v>
      </c>
      <c r="W634" s="592">
        <f>IF(A12taxstdlife="n/a","n/a",IF(W$3&gt;(A12taxstdlife+$E634),(('PTRM input'!$P$154+'PTRM input'!$P$120)*$P$7)-SUM($P634:V634),(('PTRM input'!$P$154+'PTRM input'!$P$120)*$P$7)/A12taxstdlife))</f>
        <v>0</v>
      </c>
      <c r="X634" s="592">
        <f>IF(A12taxstdlife="n/a","n/a",IF(X$3&gt;(A12taxstdlife+$E634),(('PTRM input'!$P$154+'PTRM input'!$P$120)*$P$7)-SUM($P634:W634),(('PTRM input'!$P$154+'PTRM input'!$P$120)*$P$7)/A12taxstdlife))</f>
        <v>0</v>
      </c>
      <c r="Y634" s="592">
        <f>IF(A12taxstdlife="n/a","n/a",IF(Y$3&gt;(A12taxstdlife+$E634),(('PTRM input'!$P$154+'PTRM input'!$P$120)*$P$7)-SUM($P634:X634),(('PTRM input'!$P$154+'PTRM input'!$P$120)*$P$7)/A12taxstdlife))</f>
        <v>0</v>
      </c>
      <c r="Z634" s="592">
        <f>IF(A12taxstdlife="n/a","n/a",IF(Z$3&gt;(A12taxstdlife+$E634),(('PTRM input'!$P$154+'PTRM input'!$P$120)*$P$7)-SUM($P634:Y634),(('PTRM input'!$P$154+'PTRM input'!$P$120)*$P$7)/A12taxstdlife))</f>
        <v>0</v>
      </c>
      <c r="AA634" s="592">
        <f>IF(A12taxstdlife="n/a","n/a",IF(AA$3&gt;(A12taxstdlife+$E634),(('PTRM input'!$P$154+'PTRM input'!$P$120)*$P$7)-SUM($P634:Z634),(('PTRM input'!$P$154+'PTRM input'!$P$120)*$P$7)/A12taxstdlife))</f>
        <v>0</v>
      </c>
      <c r="AB634" s="592">
        <f>IF(A12taxstdlife="n/a","n/a",IF(AB$3&gt;(A12taxstdlife+$E634),(('PTRM input'!$P$154+'PTRM input'!$P$120)*$P$7)-SUM($P634:AA634),(('PTRM input'!$P$154+'PTRM input'!$P$120)*$P$7)/A12taxstdlife))</f>
        <v>0</v>
      </c>
      <c r="AC634" s="592">
        <f>IF(A12taxstdlife="n/a","n/a",IF(AC$3&gt;(A12taxstdlife+$E634),(('PTRM input'!$P$154+'PTRM input'!$P$120)*$P$7)-SUM($P634:AB634),(('PTRM input'!$P$154+'PTRM input'!$P$120)*$P$7)/A12taxstdlife))</f>
        <v>0</v>
      </c>
      <c r="AD634" s="592">
        <f>IF(A12taxstdlife="n/a","n/a",IF(AD$3&gt;(A12taxstdlife+$E634),(('PTRM input'!$P$154+'PTRM input'!$P$120)*$P$7)-SUM($P634:AC634),(('PTRM input'!$P$154+'PTRM input'!$P$120)*$P$7)/A12taxstdlife))</f>
        <v>0</v>
      </c>
      <c r="AE634" s="592">
        <f>IF(A12taxstdlife="n/a","n/a",IF(AE$3&gt;(A12taxstdlife+$E634),(('PTRM input'!$P$154+'PTRM input'!$P$120)*$P$7)-SUM($P634:AD634),(('PTRM input'!$P$154+'PTRM input'!$P$120)*$P$7)/A12taxstdlife))</f>
        <v>0</v>
      </c>
      <c r="AF634" s="592">
        <f>IF(A12taxstdlife="n/a","n/a",IF(AF$3&gt;(A12taxstdlife+$E634),(('PTRM input'!$P$154+'PTRM input'!$P$120)*$P$7)-SUM($P634:AE634),(('PTRM input'!$P$154+'PTRM input'!$P$120)*$P$7)/A12taxstdlife))</f>
        <v>0</v>
      </c>
      <c r="AG634" s="592">
        <f>IF(A12taxstdlife="n/a","n/a",IF(AG$3&gt;(A12taxstdlife+$E634),(('PTRM input'!$P$154+'PTRM input'!$P$120)*$P$7)-SUM($P634:AF634),(('PTRM input'!$P$154+'PTRM input'!$P$120)*$P$7)/A12taxstdlife))</f>
        <v>0</v>
      </c>
      <c r="AH634" s="592">
        <f>IF(A12taxstdlife="n/a","n/a",IF(AH$3&gt;(A12taxstdlife+$E634),(('PTRM input'!$P$154+'PTRM input'!$P$120)*$P$7)-SUM($P634:AG634),(('PTRM input'!$P$154+'PTRM input'!$P$120)*$P$7)/A12taxstdlife))</f>
        <v>0</v>
      </c>
      <c r="AI634" s="592">
        <f>IF(A12taxstdlife="n/a","n/a",IF(AI$3&gt;(A12taxstdlife+$E634),(('PTRM input'!$P$154+'PTRM input'!$P$120)*$P$7)-SUM($P634:AH634),(('PTRM input'!$P$154+'PTRM input'!$P$120)*$P$7)/A12taxstdlife))</f>
        <v>0</v>
      </c>
      <c r="AJ634" s="592">
        <f>IF(A12taxstdlife="n/a","n/a",IF(AJ$3&gt;(A12taxstdlife+$E634),(('PTRM input'!$P$154+'PTRM input'!$P$120)*$P$7)-SUM($P634:AI634),(('PTRM input'!$P$154+'PTRM input'!$P$120)*$P$7)/A12taxstdlife))</f>
        <v>0</v>
      </c>
      <c r="AK634" s="592">
        <f>IF(A12taxstdlife="n/a","n/a",IF(AK$3&gt;(A12taxstdlife+$E634),(('PTRM input'!$P$154+'PTRM input'!$P$120)*$P$7)-SUM($P634:AJ634),(('PTRM input'!$P$154+'PTRM input'!$P$120)*$P$7)/A12taxstdlife))</f>
        <v>0</v>
      </c>
      <c r="AL634" s="592">
        <f>IF(A12taxstdlife="n/a","n/a",IF(AL$3&gt;(A12taxstdlife+$E634),(('PTRM input'!$P$154+'PTRM input'!$P$120)*$P$7)-SUM($P634:AK634),(('PTRM input'!$P$154+'PTRM input'!$P$120)*$P$7)/A12taxstdlife))</f>
        <v>0</v>
      </c>
      <c r="AM634" s="592">
        <f>IF(A12taxstdlife="n/a","n/a",IF(AM$3&gt;(A12taxstdlife+$E634),(('PTRM input'!$P$154+'PTRM input'!$P$120)*$P$7)-SUM($P634:AL634),(('PTRM input'!$P$154+'PTRM input'!$P$120)*$P$7)/A12taxstdlife))</f>
        <v>0</v>
      </c>
      <c r="AN634" s="592">
        <f>IF(A12taxstdlife="n/a","n/a",IF(AN$3&gt;(A12taxstdlife+$E634),(('PTRM input'!$P$154+'PTRM input'!$P$120)*$P$7)-SUM($P634:AM634),(('PTRM input'!$P$154+'PTRM input'!$P$120)*$P$7)/A12taxstdlife))</f>
        <v>0</v>
      </c>
      <c r="AO634" s="592">
        <f>IF(A12taxstdlife="n/a","n/a",IF(AO$3&gt;(A12taxstdlife+$E634),(('PTRM input'!$P$154+'PTRM input'!$P$120)*$P$7)-SUM($P634:AN634),(('PTRM input'!$P$154+'PTRM input'!$P$120)*$P$7)/A12taxstdlife))</f>
        <v>0</v>
      </c>
      <c r="AP634" s="592">
        <f>IF(A12taxstdlife="n/a","n/a",IF(AP$3&gt;(A12taxstdlife+$E634),(('PTRM input'!$P$154+'PTRM input'!$P$120)*$P$7)-SUM($P634:AO634),(('PTRM input'!$P$154+'PTRM input'!$P$120)*$P$7)/A12taxstdlife))</f>
        <v>0</v>
      </c>
      <c r="AQ634" s="592">
        <f>IF(A12taxstdlife="n/a","n/a",IF(AQ$3&gt;(A12taxstdlife+$E634),(('PTRM input'!$P$154+'PTRM input'!$P$120)*$P$7)-SUM($P634:AP634),(('PTRM input'!$P$154+'PTRM input'!$P$120)*$P$7)/A12taxstdlife))</f>
        <v>0</v>
      </c>
      <c r="AR634" s="592">
        <f>IF(A12taxstdlife="n/a","n/a",IF(AR$3&gt;(A12taxstdlife+$E634),(('PTRM input'!$P$154+'PTRM input'!$P$120)*$P$7)-SUM($P634:AQ634),(('PTRM input'!$P$154+'PTRM input'!$P$120)*$P$7)/A12taxstdlife))</f>
        <v>0</v>
      </c>
      <c r="AS634" s="592">
        <f>IF(A12taxstdlife="n/a","n/a",IF(AS$3&gt;(A12taxstdlife+$E634),(('PTRM input'!$P$154+'PTRM input'!$P$120)*$P$7)-SUM($P634:AR634),(('PTRM input'!$P$154+'PTRM input'!$P$120)*$P$7)/A12taxstdlife))</f>
        <v>0</v>
      </c>
      <c r="AT634" s="592">
        <f>IF(A12taxstdlife="n/a","n/a",IF(AT$3&gt;(A12taxstdlife+$E634),(('PTRM input'!$P$154+'PTRM input'!$P$120)*$P$7)-SUM($P634:AS634),(('PTRM input'!$P$154+'PTRM input'!$P$120)*$P$7)/A12taxstdlife))</f>
        <v>0</v>
      </c>
      <c r="AU634" s="592">
        <f>IF(A12taxstdlife="n/a","n/a",IF(AU$3&gt;(A12taxstdlife+$E634),(('PTRM input'!$P$154+'PTRM input'!$P$120)*$P$7)-SUM($P634:AT634),(('PTRM input'!$P$154+'PTRM input'!$P$120)*$P$7)/A12taxstdlife))</f>
        <v>0</v>
      </c>
      <c r="AV634" s="592">
        <f>IF(A12taxstdlife="n/a","n/a",IF(AV$3&gt;(A12taxstdlife+$E634),(('PTRM input'!$P$154+'PTRM input'!$P$120)*$P$7)-SUM($P634:AU634),(('PTRM input'!$P$154+'PTRM input'!$P$120)*$P$7)/A12taxstdlife))</f>
        <v>0</v>
      </c>
      <c r="AW634" s="592">
        <f>IF(A12taxstdlife="n/a","n/a",IF(AW$3&gt;(A12taxstdlife+$E634),(('PTRM input'!$P$154+'PTRM input'!$P$120)*$P$7)-SUM($P634:AV634),(('PTRM input'!$P$154+'PTRM input'!$P$120)*$P$7)/A12taxstdlife))</f>
        <v>0</v>
      </c>
      <c r="AX634" s="592">
        <f>IF(A12taxstdlife="n/a","n/a",IF(AX$3&gt;(A12taxstdlife+$E634),(('PTRM input'!$P$154+'PTRM input'!$P$120)*$P$7)-SUM($P634:AW634),(('PTRM input'!$P$154+'PTRM input'!$P$120)*$P$7)/A12taxstdlife))</f>
        <v>0</v>
      </c>
      <c r="AY634" s="592">
        <f>IF(A12taxstdlife="n/a","n/a",IF(AY$3&gt;(A12taxstdlife+$E634),(('PTRM input'!$P$154+'PTRM input'!$P$120)*$P$7)-SUM($P634:AX634),(('PTRM input'!$P$154+'PTRM input'!$P$120)*$P$7)/A12taxstdlife))</f>
        <v>0</v>
      </c>
      <c r="AZ634" s="592">
        <f>IF(A12taxstdlife="n/a","n/a",IF(AZ$3&gt;(A12taxstdlife+$E634),(('PTRM input'!$P$154+'PTRM input'!$P$120)*$P$7)-SUM($P634:AY634),(('PTRM input'!$P$154+'PTRM input'!$P$120)*$P$7)/A12taxstdlife))</f>
        <v>0</v>
      </c>
      <c r="BA634" s="592">
        <f>IF(A12taxstdlife="n/a","n/a",IF(BA$3&gt;(A12taxstdlife+$E634),(('PTRM input'!$P$154+'PTRM input'!$P$120)*$P$7)-SUM($P634:AZ634),(('PTRM input'!$P$154+'PTRM input'!$P$120)*$P$7)/A12taxstdlife))</f>
        <v>0</v>
      </c>
      <c r="BB634" s="592">
        <f>IF(A12taxstdlife="n/a","n/a",IF(BB$3&gt;(A12taxstdlife+$E634),(('PTRM input'!$P$154+'PTRM input'!$P$120)*$P$7)-SUM($P634:BA634),(('PTRM input'!$P$154+'PTRM input'!$P$120)*$P$7)/A12taxstdlife))</f>
        <v>0</v>
      </c>
      <c r="BC634" s="592">
        <f>IF(A12taxstdlife="n/a","n/a",IF(BC$3&gt;(A12taxstdlife+$E634),(('PTRM input'!$P$154+'PTRM input'!$P$120)*$P$7)-SUM($P634:BB634),(('PTRM input'!$P$154+'PTRM input'!$P$120)*$P$7)/A12taxstdlife))</f>
        <v>0</v>
      </c>
      <c r="BD634" s="592">
        <f>IF(A12taxstdlife="n/a","n/a",IF(BD$3&gt;(A12taxstdlife+$E634),(('PTRM input'!$P$154+'PTRM input'!$P$120)*$P$7)-SUM($P634:BC634),(('PTRM input'!$P$154+'PTRM input'!$P$120)*$P$7)/A12taxstdlife))</f>
        <v>0</v>
      </c>
      <c r="BE634" s="592">
        <f>IF(A12taxstdlife="n/a","n/a",IF(BE$3&gt;(A12taxstdlife+$E634),(('PTRM input'!$P$154+'PTRM input'!$P$120)*$P$7)-SUM($P634:BD634),(('PTRM input'!$P$154+'PTRM input'!$P$120)*$P$7)/A12taxstdlife))</f>
        <v>0</v>
      </c>
      <c r="BF634" s="592">
        <f>IF(A12taxstdlife="n/a","n/a",IF(BF$3&gt;(A12taxstdlife+$E634),(('PTRM input'!$P$154+'PTRM input'!$P$120)*$P$7)-SUM($P634:BE634),(('PTRM input'!$P$154+'PTRM input'!$P$120)*$P$7)/A12taxstdlife))</f>
        <v>0</v>
      </c>
      <c r="BG634" s="592">
        <f>IF(A12taxstdlife="n/a","n/a",IF(BG$3&gt;(A12taxstdlife+$E634),(('PTRM input'!$P$154+'PTRM input'!$P$120)*$P$7)-SUM($P634:BF634),(('PTRM input'!$P$154+'PTRM input'!$P$120)*$P$7)/A12taxstdlife))</f>
        <v>0</v>
      </c>
      <c r="BH634" s="592">
        <f>IF(A12taxstdlife="n/a","n/a",IF(BH$3&gt;(A12taxstdlife+$E634),(('PTRM input'!$P$154+'PTRM input'!$P$120)*$P$7)-SUM($P634:BG634),(('PTRM input'!$P$154+'PTRM input'!$P$120)*$P$7)/A12taxstdlife))</f>
        <v>0</v>
      </c>
      <c r="BI634" s="592">
        <f>IF(A12taxstdlife="n/a","n/a",IF(BI$3&gt;(A12taxstdlife+$E634),(('PTRM input'!$P$154+'PTRM input'!$P$120)*$P$7)-SUM($P634:BH634),(('PTRM input'!$P$154+'PTRM input'!$P$120)*$P$7)/A12taxstdlife))</f>
        <v>0</v>
      </c>
      <c r="BJ634" s="237"/>
      <c r="BK634" s="237"/>
      <c r="BL634" s="237"/>
      <c r="BM634" s="237"/>
    </row>
    <row r="635" spans="1:65" s="4" customFormat="1" ht="12.75" customHeight="1" outlineLevel="1">
      <c r="A635" s="237"/>
      <c r="B635" s="237"/>
      <c r="C635" s="597">
        <f>Asset12</f>
        <v>0</v>
      </c>
      <c r="D635" s="237"/>
      <c r="E635" s="237"/>
      <c r="F635" s="598"/>
      <c r="G635" s="593">
        <f t="shared" ref="G635:AL635" si="128">SUM(G623:G634)</f>
        <v>0</v>
      </c>
      <c r="H635" s="593">
        <f t="shared" si="128"/>
        <v>0</v>
      </c>
      <c r="I635" s="593">
        <f t="shared" si="128"/>
        <v>0</v>
      </c>
      <c r="J635" s="593">
        <f t="shared" si="128"/>
        <v>0</v>
      </c>
      <c r="K635" s="593">
        <f t="shared" si="128"/>
        <v>0</v>
      </c>
      <c r="L635" s="593">
        <f t="shared" si="128"/>
        <v>0</v>
      </c>
      <c r="M635" s="593">
        <f t="shared" si="128"/>
        <v>0</v>
      </c>
      <c r="N635" s="593">
        <f t="shared" si="128"/>
        <v>0</v>
      </c>
      <c r="O635" s="593">
        <f t="shared" si="128"/>
        <v>0</v>
      </c>
      <c r="P635" s="593">
        <f t="shared" si="128"/>
        <v>0</v>
      </c>
      <c r="Q635" s="593">
        <f t="shared" si="128"/>
        <v>0</v>
      </c>
      <c r="R635" s="593">
        <f t="shared" si="128"/>
        <v>0</v>
      </c>
      <c r="S635" s="593">
        <f t="shared" si="128"/>
        <v>0</v>
      </c>
      <c r="T635" s="593">
        <f t="shared" si="128"/>
        <v>0</v>
      </c>
      <c r="U635" s="593">
        <f t="shared" si="128"/>
        <v>0</v>
      </c>
      <c r="V635" s="593">
        <f t="shared" si="128"/>
        <v>0</v>
      </c>
      <c r="W635" s="593">
        <f t="shared" si="128"/>
        <v>0</v>
      </c>
      <c r="X635" s="593">
        <f t="shared" si="128"/>
        <v>0</v>
      </c>
      <c r="Y635" s="593">
        <f t="shared" si="128"/>
        <v>0</v>
      </c>
      <c r="Z635" s="593">
        <f t="shared" si="128"/>
        <v>0</v>
      </c>
      <c r="AA635" s="593">
        <f t="shared" si="128"/>
        <v>0</v>
      </c>
      <c r="AB635" s="593">
        <f t="shared" si="128"/>
        <v>0</v>
      </c>
      <c r="AC635" s="593">
        <f t="shared" si="128"/>
        <v>0</v>
      </c>
      <c r="AD635" s="593">
        <f t="shared" si="128"/>
        <v>0</v>
      </c>
      <c r="AE635" s="593">
        <f t="shared" si="128"/>
        <v>0</v>
      </c>
      <c r="AF635" s="593">
        <f t="shared" si="128"/>
        <v>0</v>
      </c>
      <c r="AG635" s="593">
        <f t="shared" si="128"/>
        <v>0</v>
      </c>
      <c r="AH635" s="593">
        <f t="shared" si="128"/>
        <v>0</v>
      </c>
      <c r="AI635" s="593">
        <f t="shared" si="128"/>
        <v>0</v>
      </c>
      <c r="AJ635" s="593">
        <f t="shared" si="128"/>
        <v>0</v>
      </c>
      <c r="AK635" s="593">
        <f t="shared" si="128"/>
        <v>0</v>
      </c>
      <c r="AL635" s="593">
        <f t="shared" si="128"/>
        <v>0</v>
      </c>
      <c r="AM635" s="593">
        <f t="shared" ref="AM635:BI635" si="129">SUM(AM623:AM634)</f>
        <v>0</v>
      </c>
      <c r="AN635" s="593">
        <f t="shared" si="129"/>
        <v>0</v>
      </c>
      <c r="AO635" s="593">
        <f t="shared" si="129"/>
        <v>0</v>
      </c>
      <c r="AP635" s="593">
        <f t="shared" si="129"/>
        <v>0</v>
      </c>
      <c r="AQ635" s="593">
        <f t="shared" si="129"/>
        <v>0</v>
      </c>
      <c r="AR635" s="593">
        <f t="shared" si="129"/>
        <v>0</v>
      </c>
      <c r="AS635" s="593">
        <f t="shared" si="129"/>
        <v>0</v>
      </c>
      <c r="AT635" s="593">
        <f t="shared" si="129"/>
        <v>0</v>
      </c>
      <c r="AU635" s="593">
        <f t="shared" si="129"/>
        <v>0</v>
      </c>
      <c r="AV635" s="593">
        <f t="shared" si="129"/>
        <v>0</v>
      </c>
      <c r="AW635" s="593">
        <f t="shared" si="129"/>
        <v>0</v>
      </c>
      <c r="AX635" s="593">
        <f t="shared" si="129"/>
        <v>0</v>
      </c>
      <c r="AY635" s="593">
        <f t="shared" si="129"/>
        <v>0</v>
      </c>
      <c r="AZ635" s="593">
        <f t="shared" si="129"/>
        <v>0</v>
      </c>
      <c r="BA635" s="593">
        <f t="shared" si="129"/>
        <v>0</v>
      </c>
      <c r="BB635" s="593">
        <f t="shared" si="129"/>
        <v>0</v>
      </c>
      <c r="BC635" s="593">
        <f t="shared" si="129"/>
        <v>0</v>
      </c>
      <c r="BD635" s="593">
        <f t="shared" si="129"/>
        <v>0</v>
      </c>
      <c r="BE635" s="593">
        <f t="shared" si="129"/>
        <v>0</v>
      </c>
      <c r="BF635" s="593">
        <f t="shared" si="129"/>
        <v>0</v>
      </c>
      <c r="BG635" s="593">
        <f t="shared" si="129"/>
        <v>0</v>
      </c>
      <c r="BH635" s="593">
        <f t="shared" si="129"/>
        <v>0</v>
      </c>
      <c r="BI635" s="593">
        <f t="shared" si="129"/>
        <v>0</v>
      </c>
      <c r="BJ635" s="237"/>
      <c r="BK635" s="237"/>
      <c r="BL635" s="237"/>
      <c r="BM635" s="237"/>
    </row>
    <row r="636" spans="1:65" s="4" customFormat="1" ht="12.75" customHeight="1" outlineLevel="2">
      <c r="A636" s="237"/>
      <c r="B636" s="599">
        <f>C648</f>
        <v>0</v>
      </c>
      <c r="C636" s="487"/>
      <c r="D636" s="600" t="s">
        <v>58</v>
      </c>
      <c r="E636" s="487"/>
      <c r="F636" s="601"/>
      <c r="G636" s="594">
        <f>IF(G$3&gt;A13taxremlife,A13taxvalue-SUM($F636:F636),IF(A13taxremlife="N/A","n/a",A13taxvalue/A13taxremlife))</f>
        <v>0</v>
      </c>
      <c r="H636" s="594">
        <f>IF(H$3&gt;A13taxremlife,A13taxvalue-SUM($F636:G636),IF(A13taxremlife="N/A","n/a",A13taxvalue/A13taxremlife))</f>
        <v>0</v>
      </c>
      <c r="I636" s="594">
        <f>IF(I$3&gt;A13taxremlife,A13taxvalue-SUM($F636:H636),IF(A13taxremlife="N/A","n/a",A13taxvalue/A13taxremlife))</f>
        <v>0</v>
      </c>
      <c r="J636" s="594">
        <f>IF(J$3&gt;A13taxremlife,A13taxvalue-SUM($F636:I636),IF(A13taxremlife="N/A","n/a",A13taxvalue/A13taxremlife))</f>
        <v>0</v>
      </c>
      <c r="K636" s="594">
        <f>IF(K$3&gt;A13taxremlife,A13taxvalue-SUM($F636:J636),IF(A13taxremlife="N/A","n/a",A13taxvalue/A13taxremlife))</f>
        <v>0</v>
      </c>
      <c r="L636" s="594">
        <f>IF(L$3&gt;A13taxremlife,A13taxvalue-SUM($F636:K636),IF(A13taxremlife="N/A","n/a",A13taxvalue/A13taxremlife))</f>
        <v>0</v>
      </c>
      <c r="M636" s="594">
        <f>IF(M$3&gt;A13taxremlife,A13taxvalue-SUM($F636:L636),IF(A13taxremlife="N/A","n/a",A13taxvalue/A13taxremlife))</f>
        <v>0</v>
      </c>
      <c r="N636" s="594">
        <f>IF(N$3&gt;A13taxremlife,A13taxvalue-SUM($F636:M636),IF(A13taxremlife="N/A","n/a",A13taxvalue/A13taxremlife))</f>
        <v>0</v>
      </c>
      <c r="O636" s="594">
        <f>IF(O$3&gt;A13taxremlife,A13taxvalue-SUM($F636:N636),IF(A13taxremlife="N/A","n/a",A13taxvalue/A13taxremlife))</f>
        <v>0</v>
      </c>
      <c r="P636" s="594">
        <f>IF(P$3&gt;A13taxremlife,A13taxvalue-SUM($F636:O636),IF(A13taxremlife="N/A","n/a",A13taxvalue/A13taxremlife))</f>
        <v>0</v>
      </c>
      <c r="Q636" s="594">
        <f>IF(Q$3&gt;A13taxremlife,A13taxvalue-SUM($F636:P636),IF(A13taxremlife="N/A","n/a",A13taxvalue/A13taxremlife))</f>
        <v>0</v>
      </c>
      <c r="R636" s="594">
        <f>IF(R$3&gt;A13taxremlife,A13taxvalue-SUM($F636:Q636),IF(A13taxremlife="N/A","n/a",A13taxvalue/A13taxremlife))</f>
        <v>0</v>
      </c>
      <c r="S636" s="594">
        <f>IF(S$3&gt;A13taxremlife,A13taxvalue-SUM($F636:R636),IF(A13taxremlife="N/A","n/a",A13taxvalue/A13taxremlife))</f>
        <v>0</v>
      </c>
      <c r="T636" s="594">
        <f>IF(T$3&gt;A13taxremlife,A13taxvalue-SUM($F636:S636),IF(A13taxremlife="N/A","n/a",A13taxvalue/A13taxremlife))</f>
        <v>0</v>
      </c>
      <c r="U636" s="594">
        <f>IF(U$3&gt;A13taxremlife,A13taxvalue-SUM($F636:T636),IF(A13taxremlife="N/A","n/a",A13taxvalue/A13taxremlife))</f>
        <v>0</v>
      </c>
      <c r="V636" s="594">
        <f>IF(V$3&gt;A13taxremlife,A13taxvalue-SUM($F636:U636),IF(A13taxremlife="N/A","n/a",A13taxvalue/A13taxremlife))</f>
        <v>0</v>
      </c>
      <c r="W636" s="594">
        <f>IF(W$3&gt;A13taxremlife,A13taxvalue-SUM($F636:V636),IF(A13taxremlife="N/A","n/a",A13taxvalue/A13taxremlife))</f>
        <v>0</v>
      </c>
      <c r="X636" s="594">
        <f>IF(X$3&gt;A13taxremlife,A13taxvalue-SUM($F636:W636),IF(A13taxremlife="N/A","n/a",A13taxvalue/A13taxremlife))</f>
        <v>0</v>
      </c>
      <c r="Y636" s="594">
        <f>IF(Y$3&gt;A13taxremlife,A13taxvalue-SUM($F636:X636),IF(A13taxremlife="N/A","n/a",A13taxvalue/A13taxremlife))</f>
        <v>0</v>
      </c>
      <c r="Z636" s="594">
        <f>IF(Z$3&gt;A13taxremlife,A13taxvalue-SUM($F636:Y636),IF(A13taxremlife="N/A","n/a",A13taxvalue/A13taxremlife))</f>
        <v>0</v>
      </c>
      <c r="AA636" s="594">
        <f>IF(AA$3&gt;A13taxremlife,A13taxvalue-SUM($F636:Z636),IF(A13taxremlife="N/A","n/a",A13taxvalue/A13taxremlife))</f>
        <v>0</v>
      </c>
      <c r="AB636" s="594">
        <f>IF(AB$3&gt;A13taxremlife,A13taxvalue-SUM($F636:AA636),IF(A13taxremlife="N/A","n/a",A13taxvalue/A13taxremlife))</f>
        <v>0</v>
      </c>
      <c r="AC636" s="594">
        <f>IF(AC$3&gt;A13taxremlife,A13taxvalue-SUM($F636:AB636),IF(A13taxremlife="N/A","n/a",A13taxvalue/A13taxremlife))</f>
        <v>0</v>
      </c>
      <c r="AD636" s="594">
        <f>IF(AD$3&gt;A13taxremlife,A13taxvalue-SUM($F636:AC636),IF(A13taxremlife="N/A","n/a",A13taxvalue/A13taxremlife))</f>
        <v>0</v>
      </c>
      <c r="AE636" s="594">
        <f>IF(AE$3&gt;A13taxremlife,A13taxvalue-SUM($F636:AD636),IF(A13taxremlife="N/A","n/a",A13taxvalue/A13taxremlife))</f>
        <v>0</v>
      </c>
      <c r="AF636" s="594">
        <f>IF(AF$3&gt;A13taxremlife,A13taxvalue-SUM($F636:AE636),IF(A13taxremlife="N/A","n/a",A13taxvalue/A13taxremlife))</f>
        <v>0</v>
      </c>
      <c r="AG636" s="594">
        <f>IF(AG$3&gt;A13taxremlife,A13taxvalue-SUM($F636:AF636),IF(A13taxremlife="N/A","n/a",A13taxvalue/A13taxremlife))</f>
        <v>0</v>
      </c>
      <c r="AH636" s="594">
        <f>IF(AH$3&gt;A13taxremlife,A13taxvalue-SUM($F636:AG636),IF(A13taxremlife="N/A","n/a",A13taxvalue/A13taxremlife))</f>
        <v>0</v>
      </c>
      <c r="AI636" s="594">
        <f>IF(AI$3&gt;A13taxremlife,A13taxvalue-SUM($F636:AH636),IF(A13taxremlife="N/A","n/a",A13taxvalue/A13taxremlife))</f>
        <v>0</v>
      </c>
      <c r="AJ636" s="594">
        <f>IF(AJ$3&gt;A13taxremlife,A13taxvalue-SUM($F636:AI636),IF(A13taxremlife="N/A","n/a",A13taxvalue/A13taxremlife))</f>
        <v>0</v>
      </c>
      <c r="AK636" s="594">
        <f>IF(AK$3&gt;A13taxremlife,A13taxvalue-SUM($F636:AJ636),IF(A13taxremlife="N/A","n/a",A13taxvalue/A13taxremlife))</f>
        <v>0</v>
      </c>
      <c r="AL636" s="594">
        <f>IF(AL$3&gt;A13taxremlife,A13taxvalue-SUM($F636:AK636),IF(A13taxremlife="N/A","n/a",A13taxvalue/A13taxremlife))</f>
        <v>0</v>
      </c>
      <c r="AM636" s="594">
        <f>IF(AM$3&gt;A13taxremlife,A13taxvalue-SUM($F636:AL636),IF(A13taxremlife="N/A","n/a",A13taxvalue/A13taxremlife))</f>
        <v>0</v>
      </c>
      <c r="AN636" s="594">
        <f>IF(AN$3&gt;A13taxremlife,A13taxvalue-SUM($F636:AM636),IF(A13taxremlife="N/A","n/a",A13taxvalue/A13taxremlife))</f>
        <v>0</v>
      </c>
      <c r="AO636" s="594">
        <f>IF(AO$3&gt;A13taxremlife,A13taxvalue-SUM($F636:AN636),IF(A13taxremlife="N/A","n/a",A13taxvalue/A13taxremlife))</f>
        <v>0</v>
      </c>
      <c r="AP636" s="594">
        <f>IF(AP$3&gt;A13taxremlife,A13taxvalue-SUM($F636:AO636),IF(A13taxremlife="N/A","n/a",A13taxvalue/A13taxremlife))</f>
        <v>0</v>
      </c>
      <c r="AQ636" s="594">
        <f>IF(AQ$3&gt;A13taxremlife,A13taxvalue-SUM($F636:AP636),IF(A13taxremlife="N/A","n/a",A13taxvalue/A13taxremlife))</f>
        <v>0</v>
      </c>
      <c r="AR636" s="594">
        <f>IF(AR$3&gt;A13taxremlife,A13taxvalue-SUM($F636:AQ636),IF(A13taxremlife="N/A","n/a",A13taxvalue/A13taxremlife))</f>
        <v>0</v>
      </c>
      <c r="AS636" s="594">
        <f>IF(AS$3&gt;A13taxremlife,A13taxvalue-SUM($F636:AR636),IF(A13taxremlife="N/A","n/a",A13taxvalue/A13taxremlife))</f>
        <v>0</v>
      </c>
      <c r="AT636" s="594">
        <f>IF(AT$3&gt;A13taxremlife,A13taxvalue-SUM($F636:AS636),IF(A13taxremlife="N/A","n/a",A13taxvalue/A13taxremlife))</f>
        <v>0</v>
      </c>
      <c r="AU636" s="594">
        <f>IF(AU$3&gt;A13taxremlife,A13taxvalue-SUM($F636:AT636),IF(A13taxremlife="N/A","n/a",A13taxvalue/A13taxremlife))</f>
        <v>0</v>
      </c>
      <c r="AV636" s="594">
        <f>IF(AV$3&gt;A13taxremlife,A13taxvalue-SUM($F636:AU636),IF(A13taxremlife="N/A","n/a",A13taxvalue/A13taxremlife))</f>
        <v>0</v>
      </c>
      <c r="AW636" s="594">
        <f>IF(AW$3&gt;A13taxremlife,A13taxvalue-SUM($F636:AV636),IF(A13taxremlife="N/A","n/a",A13taxvalue/A13taxremlife))</f>
        <v>0</v>
      </c>
      <c r="AX636" s="594">
        <f>IF(AX$3&gt;A13taxremlife,A13taxvalue-SUM($F636:AW636),IF(A13taxremlife="N/A","n/a",A13taxvalue/A13taxremlife))</f>
        <v>0</v>
      </c>
      <c r="AY636" s="594">
        <f>IF(AY$3&gt;A13taxremlife,A13taxvalue-SUM($F636:AX636),IF(A13taxremlife="N/A","n/a",A13taxvalue/A13taxremlife))</f>
        <v>0</v>
      </c>
      <c r="AZ636" s="594">
        <f>IF(AZ$3&gt;A13taxremlife,A13taxvalue-SUM($F636:AY636),IF(A13taxremlife="N/A","n/a",A13taxvalue/A13taxremlife))</f>
        <v>0</v>
      </c>
      <c r="BA636" s="594">
        <f>IF(BA$3&gt;A13taxremlife,A13taxvalue-SUM($F636:AZ636),IF(A13taxremlife="N/A","n/a",A13taxvalue/A13taxremlife))</f>
        <v>0</v>
      </c>
      <c r="BB636" s="594">
        <f>IF(BB$3&gt;A13taxremlife,A13taxvalue-SUM($F636:BA636),IF(A13taxremlife="N/A","n/a",A13taxvalue/A13taxremlife))</f>
        <v>0</v>
      </c>
      <c r="BC636" s="594">
        <f>IF(BC$3&gt;A13taxremlife,A13taxvalue-SUM($F636:BB636),IF(A13taxremlife="N/A","n/a",A13taxvalue/A13taxremlife))</f>
        <v>0</v>
      </c>
      <c r="BD636" s="594">
        <f>IF(BD$3&gt;A13taxremlife,A13taxvalue-SUM($F636:BC636),IF(A13taxremlife="N/A","n/a",A13taxvalue/A13taxremlife))</f>
        <v>0</v>
      </c>
      <c r="BE636" s="594">
        <f>IF(BE$3&gt;A13taxremlife,A13taxvalue-SUM($F636:BD636),IF(A13taxremlife="N/A","n/a",A13taxvalue/A13taxremlife))</f>
        <v>0</v>
      </c>
      <c r="BF636" s="594">
        <f>IF(BF$3&gt;A13taxremlife,A13taxvalue-SUM($F636:BE636),IF(A13taxremlife="N/A","n/a",A13taxvalue/A13taxremlife))</f>
        <v>0</v>
      </c>
      <c r="BG636" s="594">
        <f>IF(BG$3&gt;A13taxremlife,A13taxvalue-SUM($F636:BF636),IF(A13taxremlife="N/A","n/a",A13taxvalue/A13taxremlife))</f>
        <v>0</v>
      </c>
      <c r="BH636" s="594">
        <f>IF(BH$3&gt;A13taxremlife,A13taxvalue-SUM($F636:BG636),IF(A13taxremlife="N/A","n/a",A13taxvalue/A13taxremlife))</f>
        <v>0</v>
      </c>
      <c r="BI636" s="594">
        <f>IF(BI$3&gt;A13taxremlife,A13taxvalue-SUM($F636:BH636),IF(A13taxremlife="N/A","n/a",A13taxvalue/A13taxremlife))</f>
        <v>0</v>
      </c>
      <c r="BJ636" s="237"/>
      <c r="BK636" s="237"/>
      <c r="BL636" s="237"/>
      <c r="BM636" s="237"/>
    </row>
    <row r="637" spans="1:65" s="4" customFormat="1" ht="12.75" customHeight="1" outlineLevel="2">
      <c r="A637" s="237"/>
      <c r="B637" s="237"/>
      <c r="C637" s="597"/>
      <c r="D637" s="930" t="s">
        <v>326</v>
      </c>
      <c r="E637" s="167">
        <v>0</v>
      </c>
      <c r="F637" s="34"/>
      <c r="G637" s="105"/>
      <c r="H637" s="105"/>
      <c r="I637" s="105"/>
      <c r="J637" s="105"/>
      <c r="K637" s="105"/>
      <c r="L637" s="105"/>
      <c r="M637" s="105"/>
      <c r="N637" s="105"/>
      <c r="O637" s="105"/>
      <c r="P637" s="105"/>
      <c r="Q637" s="592"/>
      <c r="R637" s="592"/>
      <c r="S637" s="592"/>
      <c r="T637" s="592"/>
      <c r="U637" s="592"/>
      <c r="V637" s="592"/>
      <c r="W637" s="592"/>
      <c r="X637" s="592"/>
      <c r="Y637" s="592"/>
      <c r="Z637" s="592"/>
      <c r="AA637" s="592"/>
      <c r="AB637" s="592"/>
      <c r="AC637" s="592"/>
      <c r="AD637" s="592"/>
      <c r="AE637" s="592"/>
      <c r="AF637" s="592"/>
      <c r="AG637" s="592"/>
      <c r="AH637" s="592"/>
      <c r="AI637" s="592"/>
      <c r="AJ637" s="592"/>
      <c r="AK637" s="592"/>
      <c r="AL637" s="592"/>
      <c r="AM637" s="592"/>
      <c r="AN637" s="592"/>
      <c r="AO637" s="592"/>
      <c r="AP637" s="592"/>
      <c r="AQ637" s="592"/>
      <c r="AR637" s="592"/>
      <c r="AS637" s="592"/>
      <c r="AT637" s="592"/>
      <c r="AU637" s="592"/>
      <c r="AV637" s="592"/>
      <c r="AW637" s="592"/>
      <c r="AX637" s="592"/>
      <c r="AY637" s="592"/>
      <c r="AZ637" s="592"/>
      <c r="BA637" s="592"/>
      <c r="BB637" s="592"/>
      <c r="BC637" s="592"/>
      <c r="BD637" s="592"/>
      <c r="BE637" s="592"/>
      <c r="BF637" s="592"/>
      <c r="BG637" s="592"/>
      <c r="BH637" s="592"/>
      <c r="BI637" s="592"/>
      <c r="BJ637" s="237"/>
      <c r="BK637" s="237"/>
      <c r="BL637" s="237"/>
      <c r="BM637" s="237"/>
    </row>
    <row r="638" spans="1:65" s="4" customFormat="1" ht="12.75" customHeight="1" outlineLevel="2">
      <c r="A638" s="237"/>
      <c r="B638" s="237"/>
      <c r="C638" s="597"/>
      <c r="D638" s="930"/>
      <c r="E638" s="167">
        <v>1</v>
      </c>
      <c r="F638" s="34"/>
      <c r="G638" s="183"/>
      <c r="H638" s="105">
        <f>IF(A13taxstdlife="n/a","n/a",IF(H$3&gt;(A13taxstdlife+$E638),(('PTRM input'!$G$155+'PTRM input'!$G$121)*$G$7)-SUM($G638:G638),(('PTRM input'!$G$155+'PTRM input'!$G$121)*$G$7)/A13taxstdlife))</f>
        <v>0</v>
      </c>
      <c r="I638" s="105">
        <f>IF(A13taxstdlife="n/a","n/a",IF(I$3&gt;(A13taxstdlife+$E638),(('PTRM input'!$G$155+'PTRM input'!$G$121)*$G$7)-SUM($G638:H638),(('PTRM input'!$G$155+'PTRM input'!$G$121)*$G$7)/A13taxstdlife))</f>
        <v>0</v>
      </c>
      <c r="J638" s="105">
        <f>IF(A13taxstdlife="n/a","n/a",IF(J$3&gt;(A13taxstdlife+$E638),(('PTRM input'!$G$155+'PTRM input'!$G$121)*$G$7)-SUM($G638:I638),(('PTRM input'!$G$155+'PTRM input'!$G$121)*$G$7)/A13taxstdlife))</f>
        <v>0</v>
      </c>
      <c r="K638" s="105">
        <f>IF(A13taxstdlife="n/a","n/a",IF(K$3&gt;(A13taxstdlife+$E638),(('PTRM input'!$G$155+'PTRM input'!$G$121)*$G$7)-SUM($G638:J638),(('PTRM input'!$G$155+'PTRM input'!$G$121)*$G$7)/A13taxstdlife))</f>
        <v>0</v>
      </c>
      <c r="L638" s="105">
        <f>IF(A13taxstdlife="n/a","n/a",IF(L$3&gt;(A13taxstdlife+$E638),(('PTRM input'!$G$155+'PTRM input'!$G$121)*$G$7)-SUM($G638:K638),(('PTRM input'!$G$155+'PTRM input'!$G$121)*$G$7)/A13taxstdlife))</f>
        <v>0</v>
      </c>
      <c r="M638" s="105">
        <f>IF(A13taxstdlife="n/a","n/a",IF(M$3&gt;(A13taxstdlife+$E638),(('PTRM input'!$G$155+'PTRM input'!$G$121)*$G$7)-SUM($G638:L638),(('PTRM input'!$G$155+'PTRM input'!$G$121)*$G$7)/A13taxstdlife))</f>
        <v>0</v>
      </c>
      <c r="N638" s="105">
        <f>IF(A13taxstdlife="n/a","n/a",IF(N$3&gt;(A13taxstdlife+$E638),(('PTRM input'!$G$155+'PTRM input'!$G$121)*$G$7)-SUM($G638:M638),(('PTRM input'!$G$155+'PTRM input'!$G$121)*$G$7)/A13taxstdlife))</f>
        <v>0</v>
      </c>
      <c r="O638" s="105">
        <f>IF(A13taxstdlife="n/a","n/a",IF(O$3&gt;(A13taxstdlife+$E638),(('PTRM input'!$G$155+'PTRM input'!$G$121)*$G$7)-SUM($G638:N638),(('PTRM input'!$G$155+'PTRM input'!$G$121)*$G$7)/A13taxstdlife))</f>
        <v>0</v>
      </c>
      <c r="P638" s="105">
        <f>IF(A13taxstdlife="n/a","n/a",IF(P$3&gt;(A13taxstdlife+$E638),(('PTRM input'!$G$155+'PTRM input'!$G$121)*$G$7)-SUM($G638:O638),(('PTRM input'!$G$155+'PTRM input'!$G$121)*$G$7)/A13taxstdlife))</f>
        <v>0</v>
      </c>
      <c r="Q638" s="592">
        <f>IF(A13taxstdlife="n/a","n/a",IF(Q$3&gt;(A13taxstdlife+$E638),(('PTRM input'!$G$155+'PTRM input'!$G$121)*$G$7)-SUM($G638:P638),(('PTRM input'!$G$155+'PTRM input'!$G$121)*$G$7)/A13taxstdlife))</f>
        <v>0</v>
      </c>
      <c r="R638" s="592">
        <f>IF(A13taxstdlife="n/a","n/a",IF(R$3&gt;(A13taxstdlife+$E638),(('PTRM input'!$G$155+'PTRM input'!$G$121)*$G$7)-SUM($G638:Q638),(('PTRM input'!$G$155+'PTRM input'!$G$121)*$G$7)/A13taxstdlife))</f>
        <v>0</v>
      </c>
      <c r="S638" s="592">
        <f>IF(A13taxstdlife="n/a","n/a",IF(S$3&gt;(A13taxstdlife+$E638),(('PTRM input'!$G$155+'PTRM input'!$G$121)*$G$7)-SUM($G638:R638),(('PTRM input'!$G$155+'PTRM input'!$G$121)*$G$7)/A13taxstdlife))</f>
        <v>0</v>
      </c>
      <c r="T638" s="592">
        <f>IF(A13taxstdlife="n/a","n/a",IF(T$3&gt;(A13taxstdlife+$E638),(('PTRM input'!$G$155+'PTRM input'!$G$121)*$G$7)-SUM($G638:S638),(('PTRM input'!$G$155+'PTRM input'!$G$121)*$G$7)/A13taxstdlife))</f>
        <v>0</v>
      </c>
      <c r="U638" s="592">
        <f>IF(A13taxstdlife="n/a","n/a",IF(U$3&gt;(A13taxstdlife+$E638),(('PTRM input'!$G$155+'PTRM input'!$G$121)*$G$7)-SUM($G638:T638),(('PTRM input'!$G$155+'PTRM input'!$G$121)*$G$7)/A13taxstdlife))</f>
        <v>0</v>
      </c>
      <c r="V638" s="592">
        <f>IF(A13taxstdlife="n/a","n/a",IF(V$3&gt;(A13taxstdlife+$E638),(('PTRM input'!$G$155+'PTRM input'!$G$121)*$G$7)-SUM($G638:U638),(('PTRM input'!$G$155+'PTRM input'!$G$121)*$G$7)/A13taxstdlife))</f>
        <v>0</v>
      </c>
      <c r="W638" s="592">
        <f>IF(A13taxstdlife="n/a","n/a",IF(W$3&gt;(A13taxstdlife+$E638),(('PTRM input'!$G$155+'PTRM input'!$G$121)*$G$7)-SUM($G638:V638),(('PTRM input'!$G$155+'PTRM input'!$G$121)*$G$7)/A13taxstdlife))</f>
        <v>0</v>
      </c>
      <c r="X638" s="592">
        <f>IF(A13taxstdlife="n/a","n/a",IF(X$3&gt;(A13taxstdlife+$E638),(('PTRM input'!$G$155+'PTRM input'!$G$121)*$G$7)-SUM($G638:W638),(('PTRM input'!$G$155+'PTRM input'!$G$121)*$G$7)/A13taxstdlife))</f>
        <v>0</v>
      </c>
      <c r="Y638" s="592">
        <f>IF(A13taxstdlife="n/a","n/a",IF(Y$3&gt;(A13taxstdlife+$E638),(('PTRM input'!$G$155+'PTRM input'!$G$121)*$G$7)-SUM($G638:X638),(('PTRM input'!$G$155+'PTRM input'!$G$121)*$G$7)/A13taxstdlife))</f>
        <v>0</v>
      </c>
      <c r="Z638" s="592">
        <f>IF(A13taxstdlife="n/a","n/a",IF(Z$3&gt;(A13taxstdlife+$E638),(('PTRM input'!$G$155+'PTRM input'!$G$121)*$G$7)-SUM($G638:Y638),(('PTRM input'!$G$155+'PTRM input'!$G$121)*$G$7)/A13taxstdlife))</f>
        <v>0</v>
      </c>
      <c r="AA638" s="592">
        <f>IF(A13taxstdlife="n/a","n/a",IF(AA$3&gt;(A13taxstdlife+$E638),(('PTRM input'!$G$155+'PTRM input'!$G$121)*$G$7)-SUM($G638:Z638),(('PTRM input'!$G$155+'PTRM input'!$G$121)*$G$7)/A13taxstdlife))</f>
        <v>0</v>
      </c>
      <c r="AB638" s="592">
        <f>IF(A13taxstdlife="n/a","n/a",IF(AB$3&gt;(A13taxstdlife+$E638),(('PTRM input'!$G$155+'PTRM input'!$G$121)*$G$7)-SUM($G638:AA638),(('PTRM input'!$G$155+'PTRM input'!$G$121)*$G$7)/A13taxstdlife))</f>
        <v>0</v>
      </c>
      <c r="AC638" s="592">
        <f>IF(A13taxstdlife="n/a","n/a",IF(AC$3&gt;(A13taxstdlife+$E638),(('PTRM input'!$G$155+'PTRM input'!$G$121)*$G$7)-SUM($G638:AB638),(('PTRM input'!$G$155+'PTRM input'!$G$121)*$G$7)/A13taxstdlife))</f>
        <v>0</v>
      </c>
      <c r="AD638" s="592">
        <f>IF(A13taxstdlife="n/a","n/a",IF(AD$3&gt;(A13taxstdlife+$E638),(('PTRM input'!$G$155+'PTRM input'!$G$121)*$G$7)-SUM($G638:AC638),(('PTRM input'!$G$155+'PTRM input'!$G$121)*$G$7)/A13taxstdlife))</f>
        <v>0</v>
      </c>
      <c r="AE638" s="592">
        <f>IF(A13taxstdlife="n/a","n/a",IF(AE$3&gt;(A13taxstdlife+$E638),(('PTRM input'!$G$155+'PTRM input'!$G$121)*$G$7)-SUM($G638:AD638),(('PTRM input'!$G$155+'PTRM input'!$G$121)*$G$7)/A13taxstdlife))</f>
        <v>0</v>
      </c>
      <c r="AF638" s="592">
        <f>IF(A13taxstdlife="n/a","n/a",IF(AF$3&gt;(A13taxstdlife+$E638),(('PTRM input'!$G$155+'PTRM input'!$G$121)*$G$7)-SUM($G638:AE638),(('PTRM input'!$G$155+'PTRM input'!$G$121)*$G$7)/A13taxstdlife))</f>
        <v>0</v>
      </c>
      <c r="AG638" s="592">
        <f>IF(A13taxstdlife="n/a","n/a",IF(AG$3&gt;(A13taxstdlife+$E638),(('PTRM input'!$G$155+'PTRM input'!$G$121)*$G$7)-SUM($G638:AF638),(('PTRM input'!$G$155+'PTRM input'!$G$121)*$G$7)/A13taxstdlife))</f>
        <v>0</v>
      </c>
      <c r="AH638" s="592">
        <f>IF(A13taxstdlife="n/a","n/a",IF(AH$3&gt;(A13taxstdlife+$E638),(('PTRM input'!$G$155+'PTRM input'!$G$121)*$G$7)-SUM($G638:AG638),(('PTRM input'!$G$155+'PTRM input'!$G$121)*$G$7)/A13taxstdlife))</f>
        <v>0</v>
      </c>
      <c r="AI638" s="592">
        <f>IF(A13taxstdlife="n/a","n/a",IF(AI$3&gt;(A13taxstdlife+$E638),(('PTRM input'!$G$155+'PTRM input'!$G$121)*$G$7)-SUM($G638:AH638),(('PTRM input'!$G$155+'PTRM input'!$G$121)*$G$7)/A13taxstdlife))</f>
        <v>0</v>
      </c>
      <c r="AJ638" s="592">
        <f>IF(A13taxstdlife="n/a","n/a",IF(AJ$3&gt;(A13taxstdlife+$E638),(('PTRM input'!$G$155+'PTRM input'!$G$121)*$G$7)-SUM($G638:AI638),(('PTRM input'!$G$155+'PTRM input'!$G$121)*$G$7)/A13taxstdlife))</f>
        <v>0</v>
      </c>
      <c r="AK638" s="592">
        <f>IF(A13taxstdlife="n/a","n/a",IF(AK$3&gt;(A13taxstdlife+$E638),(('PTRM input'!$G$155+'PTRM input'!$G$121)*$G$7)-SUM($G638:AJ638),(('PTRM input'!$G$155+'PTRM input'!$G$121)*$G$7)/A13taxstdlife))</f>
        <v>0</v>
      </c>
      <c r="AL638" s="592">
        <f>IF(A13taxstdlife="n/a","n/a",IF(AL$3&gt;(A13taxstdlife+$E638),(('PTRM input'!$G$155+'PTRM input'!$G$121)*$G$7)-SUM($G638:AK638),(('PTRM input'!$G$155+'PTRM input'!$G$121)*$G$7)/A13taxstdlife))</f>
        <v>0</v>
      </c>
      <c r="AM638" s="592">
        <f>IF(A13taxstdlife="n/a","n/a",IF(AM$3&gt;(A13taxstdlife+$E638),(('PTRM input'!$G$155+'PTRM input'!$G$121)*$G$7)-SUM($G638:AL638),(('PTRM input'!$G$155+'PTRM input'!$G$121)*$G$7)/A13taxstdlife))</f>
        <v>0</v>
      </c>
      <c r="AN638" s="592">
        <f>IF(A13taxstdlife="n/a","n/a",IF(AN$3&gt;(A13taxstdlife+$E638),(('PTRM input'!$G$155+'PTRM input'!$G$121)*$G$7)-SUM($G638:AM638),(('PTRM input'!$G$155+'PTRM input'!$G$121)*$G$7)/A13taxstdlife))</f>
        <v>0</v>
      </c>
      <c r="AO638" s="592">
        <f>IF(A13taxstdlife="n/a","n/a",IF(AO$3&gt;(A13taxstdlife+$E638),(('PTRM input'!$G$155+'PTRM input'!$G$121)*$G$7)-SUM($G638:AN638),(('PTRM input'!$G$155+'PTRM input'!$G$121)*$G$7)/A13taxstdlife))</f>
        <v>0</v>
      </c>
      <c r="AP638" s="592">
        <f>IF(A13taxstdlife="n/a","n/a",IF(AP$3&gt;(A13taxstdlife+$E638),(('PTRM input'!$G$155+'PTRM input'!$G$121)*$G$7)-SUM($G638:AO638),(('PTRM input'!$G$155+'PTRM input'!$G$121)*$G$7)/A13taxstdlife))</f>
        <v>0</v>
      </c>
      <c r="AQ638" s="592">
        <f>IF(A13taxstdlife="n/a","n/a",IF(AQ$3&gt;(A13taxstdlife+$E638),(('PTRM input'!$G$155+'PTRM input'!$G$121)*$G$7)-SUM($G638:AP638),(('PTRM input'!$G$155+'PTRM input'!$G$121)*$G$7)/A13taxstdlife))</f>
        <v>0</v>
      </c>
      <c r="AR638" s="592">
        <f>IF(A13taxstdlife="n/a","n/a",IF(AR$3&gt;(A13taxstdlife+$E638),(('PTRM input'!$G$155+'PTRM input'!$G$121)*$G$7)-SUM($G638:AQ638),(('PTRM input'!$G$155+'PTRM input'!$G$121)*$G$7)/A13taxstdlife))</f>
        <v>0</v>
      </c>
      <c r="AS638" s="592">
        <f>IF(A13taxstdlife="n/a","n/a",IF(AS$3&gt;(A13taxstdlife+$E638),(('PTRM input'!$G$155+'PTRM input'!$G$121)*$G$7)-SUM($G638:AR638),(('PTRM input'!$G$155+'PTRM input'!$G$121)*$G$7)/A13taxstdlife))</f>
        <v>0</v>
      </c>
      <c r="AT638" s="592">
        <f>IF(A13taxstdlife="n/a","n/a",IF(AT$3&gt;(A13taxstdlife+$E638),(('PTRM input'!$G$155+'PTRM input'!$G$121)*$G$7)-SUM($G638:AS638),(('PTRM input'!$G$155+'PTRM input'!$G$121)*$G$7)/A13taxstdlife))</f>
        <v>0</v>
      </c>
      <c r="AU638" s="592">
        <f>IF(A13taxstdlife="n/a","n/a",IF(AU$3&gt;(A13taxstdlife+$E638),(('PTRM input'!$G$155+'PTRM input'!$G$121)*$G$7)-SUM($G638:AT638),(('PTRM input'!$G$155+'PTRM input'!$G$121)*$G$7)/A13taxstdlife))</f>
        <v>0</v>
      </c>
      <c r="AV638" s="592">
        <f>IF(A13taxstdlife="n/a","n/a",IF(AV$3&gt;(A13taxstdlife+$E638),(('PTRM input'!$G$155+'PTRM input'!$G$121)*$G$7)-SUM($G638:AU638),(('PTRM input'!$G$155+'PTRM input'!$G$121)*$G$7)/A13taxstdlife))</f>
        <v>0</v>
      </c>
      <c r="AW638" s="592">
        <f>IF(A13taxstdlife="n/a","n/a",IF(AW$3&gt;(A13taxstdlife+$E638),(('PTRM input'!$G$155+'PTRM input'!$G$121)*$G$7)-SUM($G638:AV638),(('PTRM input'!$G$155+'PTRM input'!$G$121)*$G$7)/A13taxstdlife))</f>
        <v>0</v>
      </c>
      <c r="AX638" s="592">
        <f>IF(A13taxstdlife="n/a","n/a",IF(AX$3&gt;(A13taxstdlife+$E638),(('PTRM input'!$G$155+'PTRM input'!$G$121)*$G$7)-SUM($G638:AW638),(('PTRM input'!$G$155+'PTRM input'!$G$121)*$G$7)/A13taxstdlife))</f>
        <v>0</v>
      </c>
      <c r="AY638" s="592">
        <f>IF(A13taxstdlife="n/a","n/a",IF(AY$3&gt;(A13taxstdlife+$E638),(('PTRM input'!$G$155+'PTRM input'!$G$121)*$G$7)-SUM($G638:AX638),(('PTRM input'!$G$155+'PTRM input'!$G$121)*$G$7)/A13taxstdlife))</f>
        <v>0</v>
      </c>
      <c r="AZ638" s="592">
        <f>IF(A13taxstdlife="n/a","n/a",IF(AZ$3&gt;(A13taxstdlife+$E638),(('PTRM input'!$G$155+'PTRM input'!$G$121)*$G$7)-SUM($G638:AY638),(('PTRM input'!$G$155+'PTRM input'!$G$121)*$G$7)/A13taxstdlife))</f>
        <v>0</v>
      </c>
      <c r="BA638" s="592">
        <f>IF(A13taxstdlife="n/a","n/a",IF(BA$3&gt;(A13taxstdlife+$E638),(('PTRM input'!$G$155+'PTRM input'!$G$121)*$G$7)-SUM($G638:AZ638),(('PTRM input'!$G$155+'PTRM input'!$G$121)*$G$7)/A13taxstdlife))</f>
        <v>0</v>
      </c>
      <c r="BB638" s="592">
        <f>IF(A13taxstdlife="n/a","n/a",IF(BB$3&gt;(A13taxstdlife+$E638),(('PTRM input'!$G$155+'PTRM input'!$G$121)*$G$7)-SUM($G638:BA638),(('PTRM input'!$G$155+'PTRM input'!$G$121)*$G$7)/A13taxstdlife))</f>
        <v>0</v>
      </c>
      <c r="BC638" s="592">
        <f>IF(A13taxstdlife="n/a","n/a",IF(BC$3&gt;(A13taxstdlife+$E638),(('PTRM input'!$G$155+'PTRM input'!$G$121)*$G$7)-SUM($G638:BB638),(('PTRM input'!$G$155+'PTRM input'!$G$121)*$G$7)/A13taxstdlife))</f>
        <v>0</v>
      </c>
      <c r="BD638" s="592">
        <f>IF(A13taxstdlife="n/a","n/a",IF(BD$3&gt;(A13taxstdlife+$E638),(('PTRM input'!$G$155+'PTRM input'!$G$121)*$G$7)-SUM($G638:BC638),(('PTRM input'!$G$155+'PTRM input'!$G$121)*$G$7)/A13taxstdlife))</f>
        <v>0</v>
      </c>
      <c r="BE638" s="592">
        <f>IF(A13taxstdlife="n/a","n/a",IF(BE$3&gt;(A13taxstdlife+$E638),(('PTRM input'!$G$155+'PTRM input'!$G$121)*$G$7)-SUM($G638:BD638),(('PTRM input'!$G$155+'PTRM input'!$G$121)*$G$7)/A13taxstdlife))</f>
        <v>0</v>
      </c>
      <c r="BF638" s="592">
        <f>IF(A13taxstdlife="n/a","n/a",IF(BF$3&gt;(A13taxstdlife+$E638),(('PTRM input'!$G$155+'PTRM input'!$G$121)*$G$7)-SUM($G638:BE638),(('PTRM input'!$G$155+'PTRM input'!$G$121)*$G$7)/A13taxstdlife))</f>
        <v>0</v>
      </c>
      <c r="BG638" s="592">
        <f>IF(A13taxstdlife="n/a","n/a",IF(BG$3&gt;(A13taxstdlife+$E638),(('PTRM input'!$G$155+'PTRM input'!$G$121)*$G$7)-SUM($G638:BF638),(('PTRM input'!$G$155+'PTRM input'!$G$121)*$G$7)/A13taxstdlife))</f>
        <v>0</v>
      </c>
      <c r="BH638" s="592">
        <f>IF(A13taxstdlife="n/a","n/a",IF(BH$3&gt;(A13taxstdlife+$E638),(('PTRM input'!$G$155+'PTRM input'!$G$121)*$G$7)-SUM($G638:BG638),(('PTRM input'!$G$155+'PTRM input'!$G$121)*$G$7)/A13taxstdlife))</f>
        <v>0</v>
      </c>
      <c r="BI638" s="592">
        <f>IF(A13taxstdlife="n/a","n/a",IF(BI$3&gt;(A13taxstdlife+$E638),(('PTRM input'!$G$155+'PTRM input'!$G$121)*$G$7)-SUM($G638:BH638),(('PTRM input'!$G$155+'PTRM input'!$G$121)*$G$7)/A13taxstdlife))</f>
        <v>0</v>
      </c>
      <c r="BJ638" s="237"/>
      <c r="BK638" s="237"/>
      <c r="BL638" s="237"/>
      <c r="BM638" s="237"/>
    </row>
    <row r="639" spans="1:65" s="4" customFormat="1" ht="12.75" customHeight="1" outlineLevel="2">
      <c r="A639" s="237"/>
      <c r="B639" s="237"/>
      <c r="C639" s="597"/>
      <c r="D639" s="930"/>
      <c r="E639" s="167">
        <v>2</v>
      </c>
      <c r="F639" s="34"/>
      <c r="G639" s="184"/>
      <c r="H639" s="185"/>
      <c r="I639" s="105">
        <f>IF(A13taxstdlife="n/a","n/a",IF(I$3&gt;(A13taxstdlife+$E639),(('PTRM input'!$H$155+'PTRM input'!$H$121)*$H$7)-SUM($H639:H639),(('PTRM input'!$H$155+'PTRM input'!$H$121)*$H$7)/A13taxstdlife))</f>
        <v>0</v>
      </c>
      <c r="J639" s="105">
        <f>IF(A13taxstdlife="n/a","n/a",IF(J$3&gt;(A13taxstdlife+$E639),(('PTRM input'!$H$155+'PTRM input'!$H$121)*$H$7)-SUM($H639:I639),(('PTRM input'!$H$155+'PTRM input'!$H$121)*$H$7)/A13taxstdlife))</f>
        <v>0</v>
      </c>
      <c r="K639" s="105">
        <f>IF(A13taxstdlife="n/a","n/a",IF(K$3&gt;(A13taxstdlife+$E639),(('PTRM input'!$H$155+'PTRM input'!$H$121)*$H$7)-SUM($H639:J639),(('PTRM input'!$H$155+'PTRM input'!$H$121)*$H$7)/A13taxstdlife))</f>
        <v>0</v>
      </c>
      <c r="L639" s="105">
        <f>IF(A13taxstdlife="n/a","n/a",IF(L$3&gt;(A13taxstdlife+$E639),(('PTRM input'!$H$155+'PTRM input'!$H$121)*$H$7)-SUM($H639:K639),(('PTRM input'!$H$155+'PTRM input'!$H$121)*$H$7)/A13taxstdlife))</f>
        <v>0</v>
      </c>
      <c r="M639" s="105">
        <f>IF(A13taxstdlife="n/a","n/a",IF(M$3&gt;(A13taxstdlife+$E639),(('PTRM input'!$H$155+'PTRM input'!$H$121)*$H$7)-SUM($H639:L639),(('PTRM input'!$H$155+'PTRM input'!$H$121)*$H$7)/A13taxstdlife))</f>
        <v>0</v>
      </c>
      <c r="N639" s="105">
        <f>IF(A13taxstdlife="n/a","n/a",IF(N$3&gt;(A13taxstdlife+$E639),(('PTRM input'!$H$155+'PTRM input'!$H$121)*$H$7)-SUM($H639:M639),(('PTRM input'!$H$155+'PTRM input'!$H$121)*$H$7)/A13taxstdlife))</f>
        <v>0</v>
      </c>
      <c r="O639" s="105">
        <f>IF(A13taxstdlife="n/a","n/a",IF(O$3&gt;(A13taxstdlife+$E639),(('PTRM input'!$H$155+'PTRM input'!$H$121)*$H$7)-SUM($H639:N639),(('PTRM input'!$H$155+'PTRM input'!$H$121)*$H$7)/A13taxstdlife))</f>
        <v>0</v>
      </c>
      <c r="P639" s="105">
        <f>IF(A13taxstdlife="n/a","n/a",IF(P$3&gt;(A13taxstdlife+$E639),(('PTRM input'!$H$155+'PTRM input'!$H$121)*$H$7)-SUM($H639:O639),(('PTRM input'!$H$155+'PTRM input'!$H$121)*$H$7)/A13taxstdlife))</f>
        <v>0</v>
      </c>
      <c r="Q639" s="592">
        <f>IF(A13taxstdlife="n/a","n/a",IF(Q$3&gt;(A13taxstdlife+$E639),(('PTRM input'!$H$155+'PTRM input'!$H$121)*$H$7)-SUM($H639:P639),(('PTRM input'!$H$155+'PTRM input'!$H$121)*$H$7)/A13taxstdlife))</f>
        <v>0</v>
      </c>
      <c r="R639" s="592">
        <f>IF(A13taxstdlife="n/a","n/a",IF(R$3&gt;(A13taxstdlife+$E639),(('PTRM input'!$H$155+'PTRM input'!$H$121)*$H$7)-SUM($H639:Q639),(('PTRM input'!$H$155+'PTRM input'!$H$121)*$H$7)/A13taxstdlife))</f>
        <v>0</v>
      </c>
      <c r="S639" s="592">
        <f>IF(A13taxstdlife="n/a","n/a",IF(S$3&gt;(A13taxstdlife+$E639),(('PTRM input'!$H$155+'PTRM input'!$H$121)*$H$7)-SUM($H639:R639),(('PTRM input'!$H$155+'PTRM input'!$H$121)*$H$7)/A13taxstdlife))</f>
        <v>0</v>
      </c>
      <c r="T639" s="592">
        <f>IF(A13taxstdlife="n/a","n/a",IF(T$3&gt;(A13taxstdlife+$E639),(('PTRM input'!$H$155+'PTRM input'!$H$121)*$H$7)-SUM($H639:S639),(('PTRM input'!$H$155+'PTRM input'!$H$121)*$H$7)/A13taxstdlife))</f>
        <v>0</v>
      </c>
      <c r="U639" s="592">
        <f>IF(A13taxstdlife="n/a","n/a",IF(U$3&gt;(A13taxstdlife+$E639),(('PTRM input'!$H$155+'PTRM input'!$H$121)*$H$7)-SUM($H639:T639),(('PTRM input'!$H$155+'PTRM input'!$H$121)*$H$7)/A13taxstdlife))</f>
        <v>0</v>
      </c>
      <c r="V639" s="592">
        <f>IF(A13taxstdlife="n/a","n/a",IF(V$3&gt;(A13taxstdlife+$E639),(('PTRM input'!$H$155+'PTRM input'!$H$121)*$H$7)-SUM($H639:U639),(('PTRM input'!$H$155+'PTRM input'!$H$121)*$H$7)/A13taxstdlife))</f>
        <v>0</v>
      </c>
      <c r="W639" s="592">
        <f>IF(A13taxstdlife="n/a","n/a",IF(W$3&gt;(A13taxstdlife+$E639),(('PTRM input'!$H$155+'PTRM input'!$H$121)*$H$7)-SUM($H639:V639),(('PTRM input'!$H$155+'PTRM input'!$H$121)*$H$7)/A13taxstdlife))</f>
        <v>0</v>
      </c>
      <c r="X639" s="592">
        <f>IF(A13taxstdlife="n/a","n/a",IF(X$3&gt;(A13taxstdlife+$E639),(('PTRM input'!$H$155+'PTRM input'!$H$121)*$H$7)-SUM($H639:W639),(('PTRM input'!$H$155+'PTRM input'!$H$121)*$H$7)/A13taxstdlife))</f>
        <v>0</v>
      </c>
      <c r="Y639" s="592">
        <f>IF(A13taxstdlife="n/a","n/a",IF(Y$3&gt;(A13taxstdlife+$E639),(('PTRM input'!$H$155+'PTRM input'!$H$121)*$H$7)-SUM($H639:X639),(('PTRM input'!$H$155+'PTRM input'!$H$121)*$H$7)/A13taxstdlife))</f>
        <v>0</v>
      </c>
      <c r="Z639" s="592">
        <f>IF(A13taxstdlife="n/a","n/a",IF(Z$3&gt;(A13taxstdlife+$E639),(('PTRM input'!$H$155+'PTRM input'!$H$121)*$H$7)-SUM($H639:Y639),(('PTRM input'!$H$155+'PTRM input'!$H$121)*$H$7)/A13taxstdlife))</f>
        <v>0</v>
      </c>
      <c r="AA639" s="592">
        <f>IF(A13taxstdlife="n/a","n/a",IF(AA$3&gt;(A13taxstdlife+$E639),(('PTRM input'!$H$155+'PTRM input'!$H$121)*$H$7)-SUM($H639:Z639),(('PTRM input'!$H$155+'PTRM input'!$H$121)*$H$7)/A13taxstdlife))</f>
        <v>0</v>
      </c>
      <c r="AB639" s="592">
        <f>IF(A13taxstdlife="n/a","n/a",IF(AB$3&gt;(A13taxstdlife+$E639),(('PTRM input'!$H$155+'PTRM input'!$H$121)*$H$7)-SUM($H639:AA639),(('PTRM input'!$H$155+'PTRM input'!$H$121)*$H$7)/A13taxstdlife))</f>
        <v>0</v>
      </c>
      <c r="AC639" s="592">
        <f>IF(A13taxstdlife="n/a","n/a",IF(AC$3&gt;(A13taxstdlife+$E639),(('PTRM input'!$H$155+'PTRM input'!$H$121)*$H$7)-SUM($H639:AB639),(('PTRM input'!$H$155+'PTRM input'!$H$121)*$H$7)/A13taxstdlife))</f>
        <v>0</v>
      </c>
      <c r="AD639" s="592">
        <f>IF(A13taxstdlife="n/a","n/a",IF(AD$3&gt;(A13taxstdlife+$E639),(('PTRM input'!$H$155+'PTRM input'!$H$121)*$H$7)-SUM($H639:AC639),(('PTRM input'!$H$155+'PTRM input'!$H$121)*$H$7)/A13taxstdlife))</f>
        <v>0</v>
      </c>
      <c r="AE639" s="592">
        <f>IF(A13taxstdlife="n/a","n/a",IF(AE$3&gt;(A13taxstdlife+$E639),(('PTRM input'!$H$155+'PTRM input'!$H$121)*$H$7)-SUM($H639:AD639),(('PTRM input'!$H$155+'PTRM input'!$H$121)*$H$7)/A13taxstdlife))</f>
        <v>0</v>
      </c>
      <c r="AF639" s="592">
        <f>IF(A13taxstdlife="n/a","n/a",IF(AF$3&gt;(A13taxstdlife+$E639),(('PTRM input'!$H$155+'PTRM input'!$H$121)*$H$7)-SUM($H639:AE639),(('PTRM input'!$H$155+'PTRM input'!$H$121)*$H$7)/A13taxstdlife))</f>
        <v>0</v>
      </c>
      <c r="AG639" s="592">
        <f>IF(A13taxstdlife="n/a","n/a",IF(AG$3&gt;(A13taxstdlife+$E639),(('PTRM input'!$H$155+'PTRM input'!$H$121)*$H$7)-SUM($H639:AF639),(('PTRM input'!$H$155+'PTRM input'!$H$121)*$H$7)/A13taxstdlife))</f>
        <v>0</v>
      </c>
      <c r="AH639" s="592">
        <f>IF(A13taxstdlife="n/a","n/a",IF(AH$3&gt;(A13taxstdlife+$E639),(('PTRM input'!$H$155+'PTRM input'!$H$121)*$H$7)-SUM($H639:AG639),(('PTRM input'!$H$155+'PTRM input'!$H$121)*$H$7)/A13taxstdlife))</f>
        <v>0</v>
      </c>
      <c r="AI639" s="592">
        <f>IF(A13taxstdlife="n/a","n/a",IF(AI$3&gt;(A13taxstdlife+$E639),(('PTRM input'!$H$155+'PTRM input'!$H$121)*$H$7)-SUM($H639:AH639),(('PTRM input'!$H$155+'PTRM input'!$H$121)*$H$7)/A13taxstdlife))</f>
        <v>0</v>
      </c>
      <c r="AJ639" s="592">
        <f>IF(A13taxstdlife="n/a","n/a",IF(AJ$3&gt;(A13taxstdlife+$E639),(('PTRM input'!$H$155+'PTRM input'!$H$121)*$H$7)-SUM($H639:AI639),(('PTRM input'!$H$155+'PTRM input'!$H$121)*$H$7)/A13taxstdlife))</f>
        <v>0</v>
      </c>
      <c r="AK639" s="592">
        <f>IF(A13taxstdlife="n/a","n/a",IF(AK$3&gt;(A13taxstdlife+$E639),(('PTRM input'!$H$155+'PTRM input'!$H$121)*$H$7)-SUM($H639:AJ639),(('PTRM input'!$H$155+'PTRM input'!$H$121)*$H$7)/A13taxstdlife))</f>
        <v>0</v>
      </c>
      <c r="AL639" s="592">
        <f>IF(A13taxstdlife="n/a","n/a",IF(AL$3&gt;(A13taxstdlife+$E639),(('PTRM input'!$H$155+'PTRM input'!$H$121)*$H$7)-SUM($H639:AK639),(('PTRM input'!$H$155+'PTRM input'!$H$121)*$H$7)/A13taxstdlife))</f>
        <v>0</v>
      </c>
      <c r="AM639" s="592">
        <f>IF(A13taxstdlife="n/a","n/a",IF(AM$3&gt;(A13taxstdlife+$E639),(('PTRM input'!$H$155+'PTRM input'!$H$121)*$H$7)-SUM($H639:AL639),(('PTRM input'!$H$155+'PTRM input'!$H$121)*$H$7)/A13taxstdlife))</f>
        <v>0</v>
      </c>
      <c r="AN639" s="592">
        <f>IF(A13taxstdlife="n/a","n/a",IF(AN$3&gt;(A13taxstdlife+$E639),(('PTRM input'!$H$155+'PTRM input'!$H$121)*$H$7)-SUM($H639:AM639),(('PTRM input'!$H$155+'PTRM input'!$H$121)*$H$7)/A13taxstdlife))</f>
        <v>0</v>
      </c>
      <c r="AO639" s="592">
        <f>IF(A13taxstdlife="n/a","n/a",IF(AO$3&gt;(A13taxstdlife+$E639),(('PTRM input'!$H$155+'PTRM input'!$H$121)*$H$7)-SUM($H639:AN639),(('PTRM input'!$H$155+'PTRM input'!$H$121)*$H$7)/A13taxstdlife))</f>
        <v>0</v>
      </c>
      <c r="AP639" s="592">
        <f>IF(A13taxstdlife="n/a","n/a",IF(AP$3&gt;(A13taxstdlife+$E639),(('PTRM input'!$H$155+'PTRM input'!$H$121)*$H$7)-SUM($H639:AO639),(('PTRM input'!$H$155+'PTRM input'!$H$121)*$H$7)/A13taxstdlife))</f>
        <v>0</v>
      </c>
      <c r="AQ639" s="592">
        <f>IF(A13taxstdlife="n/a","n/a",IF(AQ$3&gt;(A13taxstdlife+$E639),(('PTRM input'!$H$155+'PTRM input'!$H$121)*$H$7)-SUM($H639:AP639),(('PTRM input'!$H$155+'PTRM input'!$H$121)*$H$7)/A13taxstdlife))</f>
        <v>0</v>
      </c>
      <c r="AR639" s="592">
        <f>IF(A13taxstdlife="n/a","n/a",IF(AR$3&gt;(A13taxstdlife+$E639),(('PTRM input'!$H$155+'PTRM input'!$H$121)*$H$7)-SUM($H639:AQ639),(('PTRM input'!$H$155+'PTRM input'!$H$121)*$H$7)/A13taxstdlife))</f>
        <v>0</v>
      </c>
      <c r="AS639" s="592">
        <f>IF(A13taxstdlife="n/a","n/a",IF(AS$3&gt;(A13taxstdlife+$E639),(('PTRM input'!$H$155+'PTRM input'!$H$121)*$H$7)-SUM($H639:AR639),(('PTRM input'!$H$155+'PTRM input'!$H$121)*$H$7)/A13taxstdlife))</f>
        <v>0</v>
      </c>
      <c r="AT639" s="592">
        <f>IF(A13taxstdlife="n/a","n/a",IF(AT$3&gt;(A13taxstdlife+$E639),(('PTRM input'!$H$155+'PTRM input'!$H$121)*$H$7)-SUM($H639:AS639),(('PTRM input'!$H$155+'PTRM input'!$H$121)*$H$7)/A13taxstdlife))</f>
        <v>0</v>
      </c>
      <c r="AU639" s="592">
        <f>IF(A13taxstdlife="n/a","n/a",IF(AU$3&gt;(A13taxstdlife+$E639),(('PTRM input'!$H$155+'PTRM input'!$H$121)*$H$7)-SUM($H639:AT639),(('PTRM input'!$H$155+'PTRM input'!$H$121)*$H$7)/A13taxstdlife))</f>
        <v>0</v>
      </c>
      <c r="AV639" s="592">
        <f>IF(A13taxstdlife="n/a","n/a",IF(AV$3&gt;(A13taxstdlife+$E639),(('PTRM input'!$H$155+'PTRM input'!$H$121)*$H$7)-SUM($H639:AU639),(('PTRM input'!$H$155+'PTRM input'!$H$121)*$H$7)/A13taxstdlife))</f>
        <v>0</v>
      </c>
      <c r="AW639" s="592">
        <f>IF(A13taxstdlife="n/a","n/a",IF(AW$3&gt;(A13taxstdlife+$E639),(('PTRM input'!$H$155+'PTRM input'!$H$121)*$H$7)-SUM($H639:AV639),(('PTRM input'!$H$155+'PTRM input'!$H$121)*$H$7)/A13taxstdlife))</f>
        <v>0</v>
      </c>
      <c r="AX639" s="592">
        <f>IF(A13taxstdlife="n/a","n/a",IF(AX$3&gt;(A13taxstdlife+$E639),(('PTRM input'!$H$155+'PTRM input'!$H$121)*$H$7)-SUM($H639:AW639),(('PTRM input'!$H$155+'PTRM input'!$H$121)*$H$7)/A13taxstdlife))</f>
        <v>0</v>
      </c>
      <c r="AY639" s="592">
        <f>IF(A13taxstdlife="n/a","n/a",IF(AY$3&gt;(A13taxstdlife+$E639),(('PTRM input'!$H$155+'PTRM input'!$H$121)*$H$7)-SUM($H639:AX639),(('PTRM input'!$H$155+'PTRM input'!$H$121)*$H$7)/A13taxstdlife))</f>
        <v>0</v>
      </c>
      <c r="AZ639" s="592">
        <f>IF(A13taxstdlife="n/a","n/a",IF(AZ$3&gt;(A13taxstdlife+$E639),(('PTRM input'!$H$155+'PTRM input'!$H$121)*$H$7)-SUM($H639:AY639),(('PTRM input'!$H$155+'PTRM input'!$H$121)*$H$7)/A13taxstdlife))</f>
        <v>0</v>
      </c>
      <c r="BA639" s="592">
        <f>IF(A13taxstdlife="n/a","n/a",IF(BA$3&gt;(A13taxstdlife+$E639),(('PTRM input'!$H$155+'PTRM input'!$H$121)*$H$7)-SUM($H639:AZ639),(('PTRM input'!$H$155+'PTRM input'!$H$121)*$H$7)/A13taxstdlife))</f>
        <v>0</v>
      </c>
      <c r="BB639" s="592">
        <f>IF(A13taxstdlife="n/a","n/a",IF(BB$3&gt;(A13taxstdlife+$E639),(('PTRM input'!$H$155+'PTRM input'!$H$121)*$H$7)-SUM($H639:BA639),(('PTRM input'!$H$155+'PTRM input'!$H$121)*$H$7)/A13taxstdlife))</f>
        <v>0</v>
      </c>
      <c r="BC639" s="592">
        <f>IF(A13taxstdlife="n/a","n/a",IF(BC$3&gt;(A13taxstdlife+$E639),(('PTRM input'!$H$155+'PTRM input'!$H$121)*$H$7)-SUM($H639:BB639),(('PTRM input'!$H$155+'PTRM input'!$H$121)*$H$7)/A13taxstdlife))</f>
        <v>0</v>
      </c>
      <c r="BD639" s="592">
        <f>IF(A13taxstdlife="n/a","n/a",IF(BD$3&gt;(A13taxstdlife+$E639),(('PTRM input'!$H$155+'PTRM input'!$H$121)*$H$7)-SUM($H639:BC639),(('PTRM input'!$H$155+'PTRM input'!$H$121)*$H$7)/A13taxstdlife))</f>
        <v>0</v>
      </c>
      <c r="BE639" s="592">
        <f>IF(A13taxstdlife="n/a","n/a",IF(BE$3&gt;(A13taxstdlife+$E639),(('PTRM input'!$H$155+'PTRM input'!$H$121)*$H$7)-SUM($H639:BD639),(('PTRM input'!$H$155+'PTRM input'!$H$121)*$H$7)/A13taxstdlife))</f>
        <v>0</v>
      </c>
      <c r="BF639" s="592">
        <f>IF(A13taxstdlife="n/a","n/a",IF(BF$3&gt;(A13taxstdlife+$E639),(('PTRM input'!$H$155+'PTRM input'!$H$121)*$H$7)-SUM($H639:BE639),(('PTRM input'!$H$155+'PTRM input'!$H$121)*$H$7)/A13taxstdlife))</f>
        <v>0</v>
      </c>
      <c r="BG639" s="592">
        <f>IF(A13taxstdlife="n/a","n/a",IF(BG$3&gt;(A13taxstdlife+$E639),(('PTRM input'!$H$155+'PTRM input'!$H$121)*$H$7)-SUM($H639:BF639),(('PTRM input'!$H$155+'PTRM input'!$H$121)*$H$7)/A13taxstdlife))</f>
        <v>0</v>
      </c>
      <c r="BH639" s="592">
        <f>IF(A13taxstdlife="n/a","n/a",IF(BH$3&gt;(A13taxstdlife+$E639),(('PTRM input'!$H$155+'PTRM input'!$H$121)*$H$7)-SUM($H639:BG639),(('PTRM input'!$H$155+'PTRM input'!$H$121)*$H$7)/A13taxstdlife))</f>
        <v>0</v>
      </c>
      <c r="BI639" s="592">
        <f>IF(A13taxstdlife="n/a","n/a",IF(BI$3&gt;(A13taxstdlife+$E639),(('PTRM input'!$H$155+'PTRM input'!$H$121)*$H$7)-SUM($H639:BH639),(('PTRM input'!$H$155+'PTRM input'!$H$121)*$H$7)/A13taxstdlife))</f>
        <v>0</v>
      </c>
      <c r="BJ639" s="237"/>
      <c r="BK639" s="237"/>
      <c r="BL639" s="237"/>
      <c r="BM639" s="237"/>
    </row>
    <row r="640" spans="1:65" s="4" customFormat="1" ht="12.75" customHeight="1" outlineLevel="2">
      <c r="A640" s="237"/>
      <c r="B640" s="237"/>
      <c r="C640" s="597"/>
      <c r="D640" s="930"/>
      <c r="E640" s="167">
        <v>3</v>
      </c>
      <c r="F640" s="34"/>
      <c r="G640" s="184"/>
      <c r="H640" s="186"/>
      <c r="I640" s="185"/>
      <c r="J640" s="105">
        <f>IF(A13taxstdlife="n/a","n/a",IF(J$3&gt;(A13taxstdlife+$E640),(('PTRM input'!$I$155+'PTRM input'!$I$121)*$I$7)-SUM($I640:I640),(('PTRM input'!$I$155+'PTRM input'!$I$121)*$I$7)/A13taxstdlife))</f>
        <v>0</v>
      </c>
      <c r="K640" s="105">
        <f>IF(A13taxstdlife="n/a","n/a",IF(K$3&gt;(A13taxstdlife+$E640),(('PTRM input'!$I$155+'PTRM input'!$I$121)*$I$7)-SUM($I640:J640),(('PTRM input'!$I$155+'PTRM input'!$I$121)*$I$7)/A13taxstdlife))</f>
        <v>0</v>
      </c>
      <c r="L640" s="105">
        <f>IF(A13taxstdlife="n/a","n/a",IF(L$3&gt;(A13taxstdlife+$E640),(('PTRM input'!$I$155+'PTRM input'!$I$121)*$I$7)-SUM($I640:K640),(('PTRM input'!$I$155+'PTRM input'!$I$121)*$I$7)/A13taxstdlife))</f>
        <v>0</v>
      </c>
      <c r="M640" s="105">
        <f>IF(A13taxstdlife="n/a","n/a",IF(M$3&gt;(A13taxstdlife+$E640),(('PTRM input'!$I$155+'PTRM input'!$I$121)*$I$7)-SUM($I640:L640),(('PTRM input'!$I$155+'PTRM input'!$I$121)*$I$7)/A13taxstdlife))</f>
        <v>0</v>
      </c>
      <c r="N640" s="105">
        <f>IF(A13taxstdlife="n/a","n/a",IF(N$3&gt;(A13taxstdlife+$E640),(('PTRM input'!$I$155+'PTRM input'!$I$121)*$I$7)-SUM($I640:M640),(('PTRM input'!$I$155+'PTRM input'!$I$121)*$I$7)/A13taxstdlife))</f>
        <v>0</v>
      </c>
      <c r="O640" s="105">
        <f>IF(A13taxstdlife="n/a","n/a",IF(O$3&gt;(A13taxstdlife+$E640),(('PTRM input'!$I$155+'PTRM input'!$I$121)*$I$7)-SUM($I640:N640),(('PTRM input'!$I$155+'PTRM input'!$I$121)*$I$7)/A13taxstdlife))</f>
        <v>0</v>
      </c>
      <c r="P640" s="105">
        <f>IF(A13taxstdlife="n/a","n/a",IF(P$3&gt;(A13taxstdlife+$E640),(('PTRM input'!$I$155+'PTRM input'!$I$121)*$I$7)-SUM($I640:O640),(('PTRM input'!$I$155+'PTRM input'!$I$121)*$I$7)/A13taxstdlife))</f>
        <v>0</v>
      </c>
      <c r="Q640" s="592">
        <f>IF(A13taxstdlife="n/a","n/a",IF(Q$3&gt;(A13taxstdlife+$E640),(('PTRM input'!$I$155+'PTRM input'!$I$121)*$I$7)-SUM($I640:P640),(('PTRM input'!$I$155+'PTRM input'!$I$121)*$I$7)/A13taxstdlife))</f>
        <v>0</v>
      </c>
      <c r="R640" s="592">
        <f>IF(A13taxstdlife="n/a","n/a",IF(R$3&gt;(A13taxstdlife+$E640),(('PTRM input'!$I$155+'PTRM input'!$I$121)*$I$7)-SUM($I640:Q640),(('PTRM input'!$I$155+'PTRM input'!$I$121)*$I$7)/A13taxstdlife))</f>
        <v>0</v>
      </c>
      <c r="S640" s="592">
        <f>IF(A13taxstdlife="n/a","n/a",IF(S$3&gt;(A13taxstdlife+$E640),(('PTRM input'!$I$155+'PTRM input'!$I$121)*$I$7)-SUM($I640:R640),(('PTRM input'!$I$155+'PTRM input'!$I$121)*$I$7)/A13taxstdlife))</f>
        <v>0</v>
      </c>
      <c r="T640" s="592">
        <f>IF(A13taxstdlife="n/a","n/a",IF(T$3&gt;(A13taxstdlife+$E640),(('PTRM input'!$I$155+'PTRM input'!$I$121)*$I$7)-SUM($I640:S640),(('PTRM input'!$I$155+'PTRM input'!$I$121)*$I$7)/A13taxstdlife))</f>
        <v>0</v>
      </c>
      <c r="U640" s="592">
        <f>IF(A13taxstdlife="n/a","n/a",IF(U$3&gt;(A13taxstdlife+$E640),(('PTRM input'!$I$155+'PTRM input'!$I$121)*$I$7)-SUM($I640:T640),(('PTRM input'!$I$155+'PTRM input'!$I$121)*$I$7)/A13taxstdlife))</f>
        <v>0</v>
      </c>
      <c r="V640" s="592">
        <f>IF(A13taxstdlife="n/a","n/a",IF(V$3&gt;(A13taxstdlife+$E640),(('PTRM input'!$I$155+'PTRM input'!$I$121)*$I$7)-SUM($I640:U640),(('PTRM input'!$I$155+'PTRM input'!$I$121)*$I$7)/A13taxstdlife))</f>
        <v>0</v>
      </c>
      <c r="W640" s="592">
        <f>IF(A13taxstdlife="n/a","n/a",IF(W$3&gt;(A13taxstdlife+$E640),(('PTRM input'!$I$155+'PTRM input'!$I$121)*$I$7)-SUM($I640:V640),(('PTRM input'!$I$155+'PTRM input'!$I$121)*$I$7)/A13taxstdlife))</f>
        <v>0</v>
      </c>
      <c r="X640" s="592">
        <f>IF(A13taxstdlife="n/a","n/a",IF(X$3&gt;(A13taxstdlife+$E640),(('PTRM input'!$I$155+'PTRM input'!$I$121)*$I$7)-SUM($I640:W640),(('PTRM input'!$I$155+'PTRM input'!$I$121)*$I$7)/A13taxstdlife))</f>
        <v>0</v>
      </c>
      <c r="Y640" s="592">
        <f>IF(A13taxstdlife="n/a","n/a",IF(Y$3&gt;(A13taxstdlife+$E640),(('PTRM input'!$I$155+'PTRM input'!$I$121)*$I$7)-SUM($I640:X640),(('PTRM input'!$I$155+'PTRM input'!$I$121)*$I$7)/A13taxstdlife))</f>
        <v>0</v>
      </c>
      <c r="Z640" s="592">
        <f>IF(A13taxstdlife="n/a","n/a",IF(Z$3&gt;(A13taxstdlife+$E640),(('PTRM input'!$I$155+'PTRM input'!$I$121)*$I$7)-SUM($I640:Y640),(('PTRM input'!$I$155+'PTRM input'!$I$121)*$I$7)/A13taxstdlife))</f>
        <v>0</v>
      </c>
      <c r="AA640" s="592">
        <f>IF(A13taxstdlife="n/a","n/a",IF(AA$3&gt;(A13taxstdlife+$E640),(('PTRM input'!$I$155+'PTRM input'!$I$121)*$I$7)-SUM($I640:Z640),(('PTRM input'!$I$155+'PTRM input'!$I$121)*$I$7)/A13taxstdlife))</f>
        <v>0</v>
      </c>
      <c r="AB640" s="592">
        <f>IF(A13taxstdlife="n/a","n/a",IF(AB$3&gt;(A13taxstdlife+$E640),(('PTRM input'!$I$155+'PTRM input'!$I$121)*$I$7)-SUM($I640:AA640),(('PTRM input'!$I$155+'PTRM input'!$I$121)*$I$7)/A13taxstdlife))</f>
        <v>0</v>
      </c>
      <c r="AC640" s="592">
        <f>IF(A13taxstdlife="n/a","n/a",IF(AC$3&gt;(A13taxstdlife+$E640),(('PTRM input'!$I$155+'PTRM input'!$I$121)*$I$7)-SUM($I640:AB640),(('PTRM input'!$I$155+'PTRM input'!$I$121)*$I$7)/A13taxstdlife))</f>
        <v>0</v>
      </c>
      <c r="AD640" s="592">
        <f>IF(A13taxstdlife="n/a","n/a",IF(AD$3&gt;(A13taxstdlife+$E640),(('PTRM input'!$I$155+'PTRM input'!$I$121)*$I$7)-SUM($I640:AC640),(('PTRM input'!$I$155+'PTRM input'!$I$121)*$I$7)/A13taxstdlife))</f>
        <v>0</v>
      </c>
      <c r="AE640" s="592">
        <f>IF(A13taxstdlife="n/a","n/a",IF(AE$3&gt;(A13taxstdlife+$E640),(('PTRM input'!$I$155+'PTRM input'!$I$121)*$I$7)-SUM($I640:AD640),(('PTRM input'!$I$155+'PTRM input'!$I$121)*$I$7)/A13taxstdlife))</f>
        <v>0</v>
      </c>
      <c r="AF640" s="592">
        <f>IF(A13taxstdlife="n/a","n/a",IF(AF$3&gt;(A13taxstdlife+$E640),(('PTRM input'!$I$155+'PTRM input'!$I$121)*$I$7)-SUM($I640:AE640),(('PTRM input'!$I$155+'PTRM input'!$I$121)*$I$7)/A13taxstdlife))</f>
        <v>0</v>
      </c>
      <c r="AG640" s="592">
        <f>IF(A13taxstdlife="n/a","n/a",IF(AG$3&gt;(A13taxstdlife+$E640),(('PTRM input'!$I$155+'PTRM input'!$I$121)*$I$7)-SUM($I640:AF640),(('PTRM input'!$I$155+'PTRM input'!$I$121)*$I$7)/A13taxstdlife))</f>
        <v>0</v>
      </c>
      <c r="AH640" s="592">
        <f>IF(A13taxstdlife="n/a","n/a",IF(AH$3&gt;(A13taxstdlife+$E640),(('PTRM input'!$I$155+'PTRM input'!$I$121)*$I$7)-SUM($I640:AG640),(('PTRM input'!$I$155+'PTRM input'!$I$121)*$I$7)/A13taxstdlife))</f>
        <v>0</v>
      </c>
      <c r="AI640" s="592">
        <f>IF(A13taxstdlife="n/a","n/a",IF(AI$3&gt;(A13taxstdlife+$E640),(('PTRM input'!$I$155+'PTRM input'!$I$121)*$I$7)-SUM($I640:AH640),(('PTRM input'!$I$155+'PTRM input'!$I$121)*$I$7)/A13taxstdlife))</f>
        <v>0</v>
      </c>
      <c r="AJ640" s="592">
        <f>IF(A13taxstdlife="n/a","n/a",IF(AJ$3&gt;(A13taxstdlife+$E640),(('PTRM input'!$I$155+'PTRM input'!$I$121)*$I$7)-SUM($I640:AI640),(('PTRM input'!$I$155+'PTRM input'!$I$121)*$I$7)/A13taxstdlife))</f>
        <v>0</v>
      </c>
      <c r="AK640" s="592">
        <f>IF(A13taxstdlife="n/a","n/a",IF(AK$3&gt;(A13taxstdlife+$E640),(('PTRM input'!$I$155+'PTRM input'!$I$121)*$I$7)-SUM($I640:AJ640),(('PTRM input'!$I$155+'PTRM input'!$I$121)*$I$7)/A13taxstdlife))</f>
        <v>0</v>
      </c>
      <c r="AL640" s="592">
        <f>IF(A13taxstdlife="n/a","n/a",IF(AL$3&gt;(A13taxstdlife+$E640),(('PTRM input'!$I$155+'PTRM input'!$I$121)*$I$7)-SUM($I640:AK640),(('PTRM input'!$I$155+'PTRM input'!$I$121)*$I$7)/A13taxstdlife))</f>
        <v>0</v>
      </c>
      <c r="AM640" s="592">
        <f>IF(A13taxstdlife="n/a","n/a",IF(AM$3&gt;(A13taxstdlife+$E640),(('PTRM input'!$I$155+'PTRM input'!$I$121)*$I$7)-SUM($I640:AL640),(('PTRM input'!$I$155+'PTRM input'!$I$121)*$I$7)/A13taxstdlife))</f>
        <v>0</v>
      </c>
      <c r="AN640" s="592">
        <f>IF(A13taxstdlife="n/a","n/a",IF(AN$3&gt;(A13taxstdlife+$E640),(('PTRM input'!$I$155+'PTRM input'!$I$121)*$I$7)-SUM($I640:AM640),(('PTRM input'!$I$155+'PTRM input'!$I$121)*$I$7)/A13taxstdlife))</f>
        <v>0</v>
      </c>
      <c r="AO640" s="592">
        <f>IF(A13taxstdlife="n/a","n/a",IF(AO$3&gt;(A13taxstdlife+$E640),(('PTRM input'!$I$155+'PTRM input'!$I$121)*$I$7)-SUM($I640:AN640),(('PTRM input'!$I$155+'PTRM input'!$I$121)*$I$7)/A13taxstdlife))</f>
        <v>0</v>
      </c>
      <c r="AP640" s="592">
        <f>IF(A13taxstdlife="n/a","n/a",IF(AP$3&gt;(A13taxstdlife+$E640),(('PTRM input'!$I$155+'PTRM input'!$I$121)*$I$7)-SUM($I640:AO640),(('PTRM input'!$I$155+'PTRM input'!$I$121)*$I$7)/A13taxstdlife))</f>
        <v>0</v>
      </c>
      <c r="AQ640" s="592">
        <f>IF(A13taxstdlife="n/a","n/a",IF(AQ$3&gt;(A13taxstdlife+$E640),(('PTRM input'!$I$155+'PTRM input'!$I$121)*$I$7)-SUM($I640:AP640),(('PTRM input'!$I$155+'PTRM input'!$I$121)*$I$7)/A13taxstdlife))</f>
        <v>0</v>
      </c>
      <c r="AR640" s="592">
        <f>IF(A13taxstdlife="n/a","n/a",IF(AR$3&gt;(A13taxstdlife+$E640),(('PTRM input'!$I$155+'PTRM input'!$I$121)*$I$7)-SUM($I640:AQ640),(('PTRM input'!$I$155+'PTRM input'!$I$121)*$I$7)/A13taxstdlife))</f>
        <v>0</v>
      </c>
      <c r="AS640" s="592">
        <f>IF(A13taxstdlife="n/a","n/a",IF(AS$3&gt;(A13taxstdlife+$E640),(('PTRM input'!$I$155+'PTRM input'!$I$121)*$I$7)-SUM($I640:AR640),(('PTRM input'!$I$155+'PTRM input'!$I$121)*$I$7)/A13taxstdlife))</f>
        <v>0</v>
      </c>
      <c r="AT640" s="592">
        <f>IF(A13taxstdlife="n/a","n/a",IF(AT$3&gt;(A13taxstdlife+$E640),(('PTRM input'!$I$155+'PTRM input'!$I$121)*$I$7)-SUM($I640:AS640),(('PTRM input'!$I$155+'PTRM input'!$I$121)*$I$7)/A13taxstdlife))</f>
        <v>0</v>
      </c>
      <c r="AU640" s="592">
        <f>IF(A13taxstdlife="n/a","n/a",IF(AU$3&gt;(A13taxstdlife+$E640),(('PTRM input'!$I$155+'PTRM input'!$I$121)*$I$7)-SUM($I640:AT640),(('PTRM input'!$I$155+'PTRM input'!$I$121)*$I$7)/A13taxstdlife))</f>
        <v>0</v>
      </c>
      <c r="AV640" s="592">
        <f>IF(A13taxstdlife="n/a","n/a",IF(AV$3&gt;(A13taxstdlife+$E640),(('PTRM input'!$I$155+'PTRM input'!$I$121)*$I$7)-SUM($I640:AU640),(('PTRM input'!$I$155+'PTRM input'!$I$121)*$I$7)/A13taxstdlife))</f>
        <v>0</v>
      </c>
      <c r="AW640" s="592">
        <f>IF(A13taxstdlife="n/a","n/a",IF(AW$3&gt;(A13taxstdlife+$E640),(('PTRM input'!$I$155+'PTRM input'!$I$121)*$I$7)-SUM($I640:AV640),(('PTRM input'!$I$155+'PTRM input'!$I$121)*$I$7)/A13taxstdlife))</f>
        <v>0</v>
      </c>
      <c r="AX640" s="592">
        <f>IF(A13taxstdlife="n/a","n/a",IF(AX$3&gt;(A13taxstdlife+$E640),(('PTRM input'!$I$155+'PTRM input'!$I$121)*$I$7)-SUM($I640:AW640),(('PTRM input'!$I$155+'PTRM input'!$I$121)*$I$7)/A13taxstdlife))</f>
        <v>0</v>
      </c>
      <c r="AY640" s="592">
        <f>IF(A13taxstdlife="n/a","n/a",IF(AY$3&gt;(A13taxstdlife+$E640),(('PTRM input'!$I$155+'PTRM input'!$I$121)*$I$7)-SUM($I640:AX640),(('PTRM input'!$I$155+'PTRM input'!$I$121)*$I$7)/A13taxstdlife))</f>
        <v>0</v>
      </c>
      <c r="AZ640" s="592">
        <f>IF(A13taxstdlife="n/a","n/a",IF(AZ$3&gt;(A13taxstdlife+$E640),(('PTRM input'!$I$155+'PTRM input'!$I$121)*$I$7)-SUM($I640:AY640),(('PTRM input'!$I$155+'PTRM input'!$I$121)*$I$7)/A13taxstdlife))</f>
        <v>0</v>
      </c>
      <c r="BA640" s="592">
        <f>IF(A13taxstdlife="n/a","n/a",IF(BA$3&gt;(A13taxstdlife+$E640),(('PTRM input'!$I$155+'PTRM input'!$I$121)*$I$7)-SUM($I640:AZ640),(('PTRM input'!$I$155+'PTRM input'!$I$121)*$I$7)/A13taxstdlife))</f>
        <v>0</v>
      </c>
      <c r="BB640" s="592">
        <f>IF(A13taxstdlife="n/a","n/a",IF(BB$3&gt;(A13taxstdlife+$E640),(('PTRM input'!$I$155+'PTRM input'!$I$121)*$I$7)-SUM($I640:BA640),(('PTRM input'!$I$155+'PTRM input'!$I$121)*$I$7)/A13taxstdlife))</f>
        <v>0</v>
      </c>
      <c r="BC640" s="592">
        <f>IF(A13taxstdlife="n/a","n/a",IF(BC$3&gt;(A13taxstdlife+$E640),(('PTRM input'!$I$155+'PTRM input'!$I$121)*$I$7)-SUM($I640:BB640),(('PTRM input'!$I$155+'PTRM input'!$I$121)*$I$7)/A13taxstdlife))</f>
        <v>0</v>
      </c>
      <c r="BD640" s="592">
        <f>IF(A13taxstdlife="n/a","n/a",IF(BD$3&gt;(A13taxstdlife+$E640),(('PTRM input'!$I$155+'PTRM input'!$I$121)*$I$7)-SUM($I640:BC640),(('PTRM input'!$I$155+'PTRM input'!$I$121)*$I$7)/A13taxstdlife))</f>
        <v>0</v>
      </c>
      <c r="BE640" s="592">
        <f>IF(A13taxstdlife="n/a","n/a",IF(BE$3&gt;(A13taxstdlife+$E640),(('PTRM input'!$I$155+'PTRM input'!$I$121)*$I$7)-SUM($I640:BD640),(('PTRM input'!$I$155+'PTRM input'!$I$121)*$I$7)/A13taxstdlife))</f>
        <v>0</v>
      </c>
      <c r="BF640" s="592">
        <f>IF(A13taxstdlife="n/a","n/a",IF(BF$3&gt;(A13taxstdlife+$E640),(('PTRM input'!$I$155+'PTRM input'!$I$121)*$I$7)-SUM($I640:BE640),(('PTRM input'!$I$155+'PTRM input'!$I$121)*$I$7)/A13taxstdlife))</f>
        <v>0</v>
      </c>
      <c r="BG640" s="592">
        <f>IF(A13taxstdlife="n/a","n/a",IF(BG$3&gt;(A13taxstdlife+$E640),(('PTRM input'!$I$155+'PTRM input'!$I$121)*$I$7)-SUM($I640:BF640),(('PTRM input'!$I$155+'PTRM input'!$I$121)*$I$7)/A13taxstdlife))</f>
        <v>0</v>
      </c>
      <c r="BH640" s="592">
        <f>IF(A13taxstdlife="n/a","n/a",IF(BH$3&gt;(A13taxstdlife+$E640),(('PTRM input'!$I$155+'PTRM input'!$I$121)*$I$7)-SUM($I640:BG640),(('PTRM input'!$I$155+'PTRM input'!$I$121)*$I$7)/A13taxstdlife))</f>
        <v>0</v>
      </c>
      <c r="BI640" s="592">
        <f>IF(A13taxstdlife="n/a","n/a",IF(BI$3&gt;(A13taxstdlife+$E640),(('PTRM input'!$I$155+'PTRM input'!$I$121)*$I$7)-SUM($I640:BH640),(('PTRM input'!$I$155+'PTRM input'!$I$121)*$I$7)/A13taxstdlife))</f>
        <v>0</v>
      </c>
      <c r="BJ640" s="237"/>
      <c r="BK640" s="237"/>
      <c r="BL640" s="237"/>
      <c r="BM640" s="237"/>
    </row>
    <row r="641" spans="1:65" s="4" customFormat="1" ht="12.75" customHeight="1" outlineLevel="2">
      <c r="A641" s="237"/>
      <c r="B641" s="237"/>
      <c r="C641" s="597"/>
      <c r="D641" s="930"/>
      <c r="E641" s="167">
        <v>4</v>
      </c>
      <c r="F641" s="34"/>
      <c r="G641" s="184"/>
      <c r="H641" s="186"/>
      <c r="I641" s="186"/>
      <c r="J641" s="185"/>
      <c r="K641" s="105">
        <f>IF(A13taxstdlife="n/a","n/a",IF(K$3&gt;(A13taxstdlife+$E641),(('PTRM input'!$J$155+'PTRM input'!$J$121)*$J$7)-SUM($J641:J641),(('PTRM input'!$J$155+'PTRM input'!$J$121)*$J$7)/A13taxstdlife))</f>
        <v>0</v>
      </c>
      <c r="L641" s="105">
        <f>IF(A13taxstdlife="n/a","n/a",IF(L$3&gt;(A13taxstdlife+$E641),(('PTRM input'!$J$155+'PTRM input'!$J$121)*$J$7)-SUM($J641:K641),(('PTRM input'!$J$155+'PTRM input'!$J$121)*$J$7)/A13taxstdlife))</f>
        <v>0</v>
      </c>
      <c r="M641" s="105">
        <f>IF(A13taxstdlife="n/a","n/a",IF(M$3&gt;(A13taxstdlife+$E641),(('PTRM input'!$J$155+'PTRM input'!$J$121)*$J$7)-SUM($J641:L641),(('PTRM input'!$J$155+'PTRM input'!$J$121)*$J$7)/A13taxstdlife))</f>
        <v>0</v>
      </c>
      <c r="N641" s="105">
        <f>IF(A13taxstdlife="n/a","n/a",IF(N$3&gt;(A13taxstdlife+$E641),(('PTRM input'!$J$155+'PTRM input'!$J$121)*$J$7)-SUM($J641:M641),(('PTRM input'!$J$155+'PTRM input'!$J$121)*$J$7)/A13taxstdlife))</f>
        <v>0</v>
      </c>
      <c r="O641" s="105">
        <f>IF(A13taxstdlife="n/a","n/a",IF(O$3&gt;(A13taxstdlife+$E641),(('PTRM input'!$J$155+'PTRM input'!$J$121)*$J$7)-SUM($J641:N641),(('PTRM input'!$J$155+'PTRM input'!$J$121)*$J$7)/A13taxstdlife))</f>
        <v>0</v>
      </c>
      <c r="P641" s="105">
        <f>IF(A13taxstdlife="n/a","n/a",IF(P$3&gt;(A13taxstdlife+$E641),(('PTRM input'!$J$155+'PTRM input'!$J$121)*$J$7)-SUM($J641:O641),(('PTRM input'!$J$155+'PTRM input'!$J$121)*$J$7)/A13taxstdlife))</f>
        <v>0</v>
      </c>
      <c r="Q641" s="592">
        <f>IF(A13taxstdlife="n/a","n/a",IF(Q$3&gt;(A13taxstdlife+$E641),(('PTRM input'!$J$155+'PTRM input'!$J$121)*$J$7)-SUM($J641:P641),(('PTRM input'!$J$155+'PTRM input'!$J$121)*$J$7)/A13taxstdlife))</f>
        <v>0</v>
      </c>
      <c r="R641" s="592">
        <f>IF(A13taxstdlife="n/a","n/a",IF(R$3&gt;(A13taxstdlife+$E641),(('PTRM input'!$J$155+'PTRM input'!$J$121)*$J$7)-SUM($J641:Q641),(('PTRM input'!$J$155+'PTRM input'!$J$121)*$J$7)/A13taxstdlife))</f>
        <v>0</v>
      </c>
      <c r="S641" s="592">
        <f>IF(A13taxstdlife="n/a","n/a",IF(S$3&gt;(A13taxstdlife+$E641),(('PTRM input'!$J$155+'PTRM input'!$J$121)*$J$7)-SUM($J641:R641),(('PTRM input'!$J$155+'PTRM input'!$J$121)*$J$7)/A13taxstdlife))</f>
        <v>0</v>
      </c>
      <c r="T641" s="592">
        <f>IF(A13taxstdlife="n/a","n/a",IF(T$3&gt;(A13taxstdlife+$E641),(('PTRM input'!$J$155+'PTRM input'!$J$121)*$J$7)-SUM($J641:S641),(('PTRM input'!$J$155+'PTRM input'!$J$121)*$J$7)/A13taxstdlife))</f>
        <v>0</v>
      </c>
      <c r="U641" s="592">
        <f>IF(A13taxstdlife="n/a","n/a",IF(U$3&gt;(A13taxstdlife+$E641),(('PTRM input'!$J$155+'PTRM input'!$J$121)*$J$7)-SUM($J641:T641),(('PTRM input'!$J$155+'PTRM input'!$J$121)*$J$7)/A13taxstdlife))</f>
        <v>0</v>
      </c>
      <c r="V641" s="592">
        <f>IF(A13taxstdlife="n/a","n/a",IF(V$3&gt;(A13taxstdlife+$E641),(('PTRM input'!$J$155+'PTRM input'!$J$121)*$J$7)-SUM($J641:U641),(('PTRM input'!$J$155+'PTRM input'!$J$121)*$J$7)/A13taxstdlife))</f>
        <v>0</v>
      </c>
      <c r="W641" s="592">
        <f>IF(A13taxstdlife="n/a","n/a",IF(W$3&gt;(A13taxstdlife+$E641),(('PTRM input'!$J$155+'PTRM input'!$J$121)*$J$7)-SUM($J641:V641),(('PTRM input'!$J$155+'PTRM input'!$J$121)*$J$7)/A13taxstdlife))</f>
        <v>0</v>
      </c>
      <c r="X641" s="592">
        <f>IF(A13taxstdlife="n/a","n/a",IF(X$3&gt;(A13taxstdlife+$E641),(('PTRM input'!$J$155+'PTRM input'!$J$121)*$J$7)-SUM($J641:W641),(('PTRM input'!$J$155+'PTRM input'!$J$121)*$J$7)/A13taxstdlife))</f>
        <v>0</v>
      </c>
      <c r="Y641" s="592">
        <f>IF(A13taxstdlife="n/a","n/a",IF(Y$3&gt;(A13taxstdlife+$E641),(('PTRM input'!$J$155+'PTRM input'!$J$121)*$J$7)-SUM($J641:X641),(('PTRM input'!$J$155+'PTRM input'!$J$121)*$J$7)/A13taxstdlife))</f>
        <v>0</v>
      </c>
      <c r="Z641" s="592">
        <f>IF(A13taxstdlife="n/a","n/a",IF(Z$3&gt;(A13taxstdlife+$E641),(('PTRM input'!$J$155+'PTRM input'!$J$121)*$J$7)-SUM($J641:Y641),(('PTRM input'!$J$155+'PTRM input'!$J$121)*$J$7)/A13taxstdlife))</f>
        <v>0</v>
      </c>
      <c r="AA641" s="592">
        <f>IF(A13taxstdlife="n/a","n/a",IF(AA$3&gt;(A13taxstdlife+$E641),(('PTRM input'!$J$155+'PTRM input'!$J$121)*$J$7)-SUM($J641:Z641),(('PTRM input'!$J$155+'PTRM input'!$J$121)*$J$7)/A13taxstdlife))</f>
        <v>0</v>
      </c>
      <c r="AB641" s="592">
        <f>IF(A13taxstdlife="n/a","n/a",IF(AB$3&gt;(A13taxstdlife+$E641),(('PTRM input'!$J$155+'PTRM input'!$J$121)*$J$7)-SUM($J641:AA641),(('PTRM input'!$J$155+'PTRM input'!$J$121)*$J$7)/A13taxstdlife))</f>
        <v>0</v>
      </c>
      <c r="AC641" s="592">
        <f>IF(A13taxstdlife="n/a","n/a",IF(AC$3&gt;(A13taxstdlife+$E641),(('PTRM input'!$J$155+'PTRM input'!$J$121)*$J$7)-SUM($J641:AB641),(('PTRM input'!$J$155+'PTRM input'!$J$121)*$J$7)/A13taxstdlife))</f>
        <v>0</v>
      </c>
      <c r="AD641" s="592">
        <f>IF(A13taxstdlife="n/a","n/a",IF(AD$3&gt;(A13taxstdlife+$E641),(('PTRM input'!$J$155+'PTRM input'!$J$121)*$J$7)-SUM($J641:AC641),(('PTRM input'!$J$155+'PTRM input'!$J$121)*$J$7)/A13taxstdlife))</f>
        <v>0</v>
      </c>
      <c r="AE641" s="592">
        <f>IF(A13taxstdlife="n/a","n/a",IF(AE$3&gt;(A13taxstdlife+$E641),(('PTRM input'!$J$155+'PTRM input'!$J$121)*$J$7)-SUM($J641:AD641),(('PTRM input'!$J$155+'PTRM input'!$J$121)*$J$7)/A13taxstdlife))</f>
        <v>0</v>
      </c>
      <c r="AF641" s="592">
        <f>IF(A13taxstdlife="n/a","n/a",IF(AF$3&gt;(A13taxstdlife+$E641),(('PTRM input'!$J$155+'PTRM input'!$J$121)*$J$7)-SUM($J641:AE641),(('PTRM input'!$J$155+'PTRM input'!$J$121)*$J$7)/A13taxstdlife))</f>
        <v>0</v>
      </c>
      <c r="AG641" s="592">
        <f>IF(A13taxstdlife="n/a","n/a",IF(AG$3&gt;(A13taxstdlife+$E641),(('PTRM input'!$J$155+'PTRM input'!$J$121)*$J$7)-SUM($J641:AF641),(('PTRM input'!$J$155+'PTRM input'!$J$121)*$J$7)/A13taxstdlife))</f>
        <v>0</v>
      </c>
      <c r="AH641" s="592">
        <f>IF(A13taxstdlife="n/a","n/a",IF(AH$3&gt;(A13taxstdlife+$E641),(('PTRM input'!$J$155+'PTRM input'!$J$121)*$J$7)-SUM($J641:AG641),(('PTRM input'!$J$155+'PTRM input'!$J$121)*$J$7)/A13taxstdlife))</f>
        <v>0</v>
      </c>
      <c r="AI641" s="592">
        <f>IF(A13taxstdlife="n/a","n/a",IF(AI$3&gt;(A13taxstdlife+$E641),(('PTRM input'!$J$155+'PTRM input'!$J$121)*$J$7)-SUM($J641:AH641),(('PTRM input'!$J$155+'PTRM input'!$J$121)*$J$7)/A13taxstdlife))</f>
        <v>0</v>
      </c>
      <c r="AJ641" s="592">
        <f>IF(A13taxstdlife="n/a","n/a",IF(AJ$3&gt;(A13taxstdlife+$E641),(('PTRM input'!$J$155+'PTRM input'!$J$121)*$J$7)-SUM($J641:AI641),(('PTRM input'!$J$155+'PTRM input'!$J$121)*$J$7)/A13taxstdlife))</f>
        <v>0</v>
      </c>
      <c r="AK641" s="592">
        <f>IF(A13taxstdlife="n/a","n/a",IF(AK$3&gt;(A13taxstdlife+$E641),(('PTRM input'!$J$155+'PTRM input'!$J$121)*$J$7)-SUM($J641:AJ641),(('PTRM input'!$J$155+'PTRM input'!$J$121)*$J$7)/A13taxstdlife))</f>
        <v>0</v>
      </c>
      <c r="AL641" s="592">
        <f>IF(A13taxstdlife="n/a","n/a",IF(AL$3&gt;(A13taxstdlife+$E641),(('PTRM input'!$J$155+'PTRM input'!$J$121)*$J$7)-SUM($J641:AK641),(('PTRM input'!$J$155+'PTRM input'!$J$121)*$J$7)/A13taxstdlife))</f>
        <v>0</v>
      </c>
      <c r="AM641" s="592">
        <f>IF(A13taxstdlife="n/a","n/a",IF(AM$3&gt;(A13taxstdlife+$E641),(('PTRM input'!$J$155+'PTRM input'!$J$121)*$J$7)-SUM($J641:AL641),(('PTRM input'!$J$155+'PTRM input'!$J$121)*$J$7)/A13taxstdlife))</f>
        <v>0</v>
      </c>
      <c r="AN641" s="592">
        <f>IF(A13taxstdlife="n/a","n/a",IF(AN$3&gt;(A13taxstdlife+$E641),(('PTRM input'!$J$155+'PTRM input'!$J$121)*$J$7)-SUM($J641:AM641),(('PTRM input'!$J$155+'PTRM input'!$J$121)*$J$7)/A13taxstdlife))</f>
        <v>0</v>
      </c>
      <c r="AO641" s="592">
        <f>IF(A13taxstdlife="n/a","n/a",IF(AO$3&gt;(A13taxstdlife+$E641),(('PTRM input'!$J$155+'PTRM input'!$J$121)*$J$7)-SUM($J641:AN641),(('PTRM input'!$J$155+'PTRM input'!$J$121)*$J$7)/A13taxstdlife))</f>
        <v>0</v>
      </c>
      <c r="AP641" s="592">
        <f>IF(A13taxstdlife="n/a","n/a",IF(AP$3&gt;(A13taxstdlife+$E641),(('PTRM input'!$J$155+'PTRM input'!$J$121)*$J$7)-SUM($J641:AO641),(('PTRM input'!$J$155+'PTRM input'!$J$121)*$J$7)/A13taxstdlife))</f>
        <v>0</v>
      </c>
      <c r="AQ641" s="592">
        <f>IF(A13taxstdlife="n/a","n/a",IF(AQ$3&gt;(A13taxstdlife+$E641),(('PTRM input'!$J$155+'PTRM input'!$J$121)*$J$7)-SUM($J641:AP641),(('PTRM input'!$J$155+'PTRM input'!$J$121)*$J$7)/A13taxstdlife))</f>
        <v>0</v>
      </c>
      <c r="AR641" s="592">
        <f>IF(A13taxstdlife="n/a","n/a",IF(AR$3&gt;(A13taxstdlife+$E641),(('PTRM input'!$J$155+'PTRM input'!$J$121)*$J$7)-SUM($J641:AQ641),(('PTRM input'!$J$155+'PTRM input'!$J$121)*$J$7)/A13taxstdlife))</f>
        <v>0</v>
      </c>
      <c r="AS641" s="592">
        <f>IF(A13taxstdlife="n/a","n/a",IF(AS$3&gt;(A13taxstdlife+$E641),(('PTRM input'!$J$155+'PTRM input'!$J$121)*$J$7)-SUM($J641:AR641),(('PTRM input'!$J$155+'PTRM input'!$J$121)*$J$7)/A13taxstdlife))</f>
        <v>0</v>
      </c>
      <c r="AT641" s="592">
        <f>IF(A13taxstdlife="n/a","n/a",IF(AT$3&gt;(A13taxstdlife+$E641),(('PTRM input'!$J$155+'PTRM input'!$J$121)*$J$7)-SUM($J641:AS641),(('PTRM input'!$J$155+'PTRM input'!$J$121)*$J$7)/A13taxstdlife))</f>
        <v>0</v>
      </c>
      <c r="AU641" s="592">
        <f>IF(A13taxstdlife="n/a","n/a",IF(AU$3&gt;(A13taxstdlife+$E641),(('PTRM input'!$J$155+'PTRM input'!$J$121)*$J$7)-SUM($J641:AT641),(('PTRM input'!$J$155+'PTRM input'!$J$121)*$J$7)/A13taxstdlife))</f>
        <v>0</v>
      </c>
      <c r="AV641" s="592">
        <f>IF(A13taxstdlife="n/a","n/a",IF(AV$3&gt;(A13taxstdlife+$E641),(('PTRM input'!$J$155+'PTRM input'!$J$121)*$J$7)-SUM($J641:AU641),(('PTRM input'!$J$155+'PTRM input'!$J$121)*$J$7)/A13taxstdlife))</f>
        <v>0</v>
      </c>
      <c r="AW641" s="592">
        <f>IF(A13taxstdlife="n/a","n/a",IF(AW$3&gt;(A13taxstdlife+$E641),(('PTRM input'!$J$155+'PTRM input'!$J$121)*$J$7)-SUM($J641:AV641),(('PTRM input'!$J$155+'PTRM input'!$J$121)*$J$7)/A13taxstdlife))</f>
        <v>0</v>
      </c>
      <c r="AX641" s="592">
        <f>IF(A13taxstdlife="n/a","n/a",IF(AX$3&gt;(A13taxstdlife+$E641),(('PTRM input'!$J$155+'PTRM input'!$J$121)*$J$7)-SUM($J641:AW641),(('PTRM input'!$J$155+'PTRM input'!$J$121)*$J$7)/A13taxstdlife))</f>
        <v>0</v>
      </c>
      <c r="AY641" s="592">
        <f>IF(A13taxstdlife="n/a","n/a",IF(AY$3&gt;(A13taxstdlife+$E641),(('PTRM input'!$J$155+'PTRM input'!$J$121)*$J$7)-SUM($J641:AX641),(('PTRM input'!$J$155+'PTRM input'!$J$121)*$J$7)/A13taxstdlife))</f>
        <v>0</v>
      </c>
      <c r="AZ641" s="592">
        <f>IF(A13taxstdlife="n/a","n/a",IF(AZ$3&gt;(A13taxstdlife+$E641),(('PTRM input'!$J$155+'PTRM input'!$J$121)*$J$7)-SUM($J641:AY641),(('PTRM input'!$J$155+'PTRM input'!$J$121)*$J$7)/A13taxstdlife))</f>
        <v>0</v>
      </c>
      <c r="BA641" s="592">
        <f>IF(A13taxstdlife="n/a","n/a",IF(BA$3&gt;(A13taxstdlife+$E641),(('PTRM input'!$J$155+'PTRM input'!$J$121)*$J$7)-SUM($J641:AZ641),(('PTRM input'!$J$155+'PTRM input'!$J$121)*$J$7)/A13taxstdlife))</f>
        <v>0</v>
      </c>
      <c r="BB641" s="592">
        <f>IF(A13taxstdlife="n/a","n/a",IF(BB$3&gt;(A13taxstdlife+$E641),(('PTRM input'!$J$155+'PTRM input'!$J$121)*$J$7)-SUM($J641:BA641),(('PTRM input'!$J$155+'PTRM input'!$J$121)*$J$7)/A13taxstdlife))</f>
        <v>0</v>
      </c>
      <c r="BC641" s="592">
        <f>IF(A13taxstdlife="n/a","n/a",IF(BC$3&gt;(A13taxstdlife+$E641),(('PTRM input'!$J$155+'PTRM input'!$J$121)*$J$7)-SUM($J641:BB641),(('PTRM input'!$J$155+'PTRM input'!$J$121)*$J$7)/A13taxstdlife))</f>
        <v>0</v>
      </c>
      <c r="BD641" s="592">
        <f>IF(A13taxstdlife="n/a","n/a",IF(BD$3&gt;(A13taxstdlife+$E641),(('PTRM input'!$J$155+'PTRM input'!$J$121)*$J$7)-SUM($J641:BC641),(('PTRM input'!$J$155+'PTRM input'!$J$121)*$J$7)/A13taxstdlife))</f>
        <v>0</v>
      </c>
      <c r="BE641" s="592">
        <f>IF(A13taxstdlife="n/a","n/a",IF(BE$3&gt;(A13taxstdlife+$E641),(('PTRM input'!$J$155+'PTRM input'!$J$121)*$J$7)-SUM($J641:BD641),(('PTRM input'!$J$155+'PTRM input'!$J$121)*$J$7)/A13taxstdlife))</f>
        <v>0</v>
      </c>
      <c r="BF641" s="592">
        <f>IF(A13taxstdlife="n/a","n/a",IF(BF$3&gt;(A13taxstdlife+$E641),(('PTRM input'!$J$155+'PTRM input'!$J$121)*$J$7)-SUM($J641:BE641),(('PTRM input'!$J$155+'PTRM input'!$J$121)*$J$7)/A13taxstdlife))</f>
        <v>0</v>
      </c>
      <c r="BG641" s="592">
        <f>IF(A13taxstdlife="n/a","n/a",IF(BG$3&gt;(A13taxstdlife+$E641),(('PTRM input'!$J$155+'PTRM input'!$J$121)*$J$7)-SUM($J641:BF641),(('PTRM input'!$J$155+'PTRM input'!$J$121)*$J$7)/A13taxstdlife))</f>
        <v>0</v>
      </c>
      <c r="BH641" s="592">
        <f>IF(A13taxstdlife="n/a","n/a",IF(BH$3&gt;(A13taxstdlife+$E641),(('PTRM input'!$J$155+'PTRM input'!$J$121)*$J$7)-SUM($J641:BG641),(('PTRM input'!$J$155+'PTRM input'!$J$121)*$J$7)/A13taxstdlife))</f>
        <v>0</v>
      </c>
      <c r="BI641" s="592">
        <f>IF(A13taxstdlife="n/a","n/a",IF(BI$3&gt;(A13taxstdlife+$E641),(('PTRM input'!$J$155+'PTRM input'!$J$121)*$J$7)-SUM($J641:BH641),(('PTRM input'!$J$155+'PTRM input'!$J$121)*$J$7)/A13taxstdlife))</f>
        <v>0</v>
      </c>
      <c r="BJ641" s="237"/>
      <c r="BK641" s="237"/>
      <c r="BL641" s="237"/>
      <c r="BM641" s="237"/>
    </row>
    <row r="642" spans="1:65" s="4" customFormat="1" ht="12.75" customHeight="1" outlineLevel="2">
      <c r="A642" s="237"/>
      <c r="B642" s="237"/>
      <c r="C642" s="597"/>
      <c r="D642" s="930"/>
      <c r="E642" s="167">
        <v>5</v>
      </c>
      <c r="F642" s="34"/>
      <c r="G642" s="184"/>
      <c r="H642" s="186"/>
      <c r="I642" s="186"/>
      <c r="J642" s="186"/>
      <c r="K642" s="185"/>
      <c r="L642" s="105">
        <f>IF(A13taxstdlife="n/a","n/a",IF(L$3&gt;(A13taxstdlife+$E642),(('PTRM input'!$K$155+'PTRM input'!$K$121)*$K$7)-SUM($K642:K642),(('PTRM input'!$K$155+'PTRM input'!$K$121)*$K$7)/A13taxstdlife))</f>
        <v>0</v>
      </c>
      <c r="M642" s="105">
        <f>IF(A13taxstdlife="n/a","n/a",IF(M$3&gt;(A13taxstdlife+$E642),(('PTRM input'!$K$155+'PTRM input'!$K$121)*$K$7)-SUM($K642:L642),(('PTRM input'!$K$155+'PTRM input'!$K$121)*$K$7)/A13taxstdlife))</f>
        <v>0</v>
      </c>
      <c r="N642" s="105">
        <f>IF(A13taxstdlife="n/a","n/a",IF(N$3&gt;(A13taxstdlife+$E642),(('PTRM input'!$K$155+'PTRM input'!$K$121)*$K$7)-SUM($K642:M642),(('PTRM input'!$K$155+'PTRM input'!$K$121)*$K$7)/A13taxstdlife))</f>
        <v>0</v>
      </c>
      <c r="O642" s="105">
        <f>IF(A13taxstdlife="n/a","n/a",IF(O$3&gt;(A13taxstdlife+$E642),(('PTRM input'!$K$155+'PTRM input'!$K$121)*$K$7)-SUM($K642:N642),(('PTRM input'!$K$155+'PTRM input'!$K$121)*$K$7)/A13taxstdlife))</f>
        <v>0</v>
      </c>
      <c r="P642" s="105">
        <f>IF(A13taxstdlife="n/a","n/a",IF(P$3&gt;(A13taxstdlife+$E642),(('PTRM input'!$K$155+'PTRM input'!$K$121)*$K$7)-SUM($K642:O642),(('PTRM input'!$K$155+'PTRM input'!$K$121)*$K$7)/A13taxstdlife))</f>
        <v>0</v>
      </c>
      <c r="Q642" s="592">
        <f>IF(A13taxstdlife="n/a","n/a",IF(Q$3&gt;(A13taxstdlife+$E642),(('PTRM input'!$K$155+'PTRM input'!$K$121)*$K$7)-SUM($K642:P642),(('PTRM input'!$K$155+'PTRM input'!$K$121)*$K$7)/A13taxstdlife))</f>
        <v>0</v>
      </c>
      <c r="R642" s="592">
        <f>IF(A13taxstdlife="n/a","n/a",IF(R$3&gt;(A13taxstdlife+$E642),(('PTRM input'!$K$155+'PTRM input'!$K$121)*$K$7)-SUM($K642:Q642),(('PTRM input'!$K$155+'PTRM input'!$K$121)*$K$7)/A13taxstdlife))</f>
        <v>0</v>
      </c>
      <c r="S642" s="592">
        <f>IF(A13taxstdlife="n/a","n/a",IF(S$3&gt;(A13taxstdlife+$E642),(('PTRM input'!$K$155+'PTRM input'!$K$121)*$K$7)-SUM($K642:R642),(('PTRM input'!$K$155+'PTRM input'!$K$121)*$K$7)/A13taxstdlife))</f>
        <v>0</v>
      </c>
      <c r="T642" s="592">
        <f>IF(A13taxstdlife="n/a","n/a",IF(T$3&gt;(A13taxstdlife+$E642),(('PTRM input'!$K$155+'PTRM input'!$K$121)*$K$7)-SUM($K642:S642),(('PTRM input'!$K$155+'PTRM input'!$K$121)*$K$7)/A13taxstdlife))</f>
        <v>0</v>
      </c>
      <c r="U642" s="592">
        <f>IF(A13taxstdlife="n/a","n/a",IF(U$3&gt;(A13taxstdlife+$E642),(('PTRM input'!$K$155+'PTRM input'!$K$121)*$K$7)-SUM($K642:T642),(('PTRM input'!$K$155+'PTRM input'!$K$121)*$K$7)/A13taxstdlife))</f>
        <v>0</v>
      </c>
      <c r="V642" s="592">
        <f>IF(A13taxstdlife="n/a","n/a",IF(V$3&gt;(A13taxstdlife+$E642),(('PTRM input'!$K$155+'PTRM input'!$K$121)*$K$7)-SUM($K642:U642),(('PTRM input'!$K$155+'PTRM input'!$K$121)*$K$7)/A13taxstdlife))</f>
        <v>0</v>
      </c>
      <c r="W642" s="592">
        <f>IF(A13taxstdlife="n/a","n/a",IF(W$3&gt;(A13taxstdlife+$E642),(('PTRM input'!$K$155+'PTRM input'!$K$121)*$K$7)-SUM($K642:V642),(('PTRM input'!$K$155+'PTRM input'!$K$121)*$K$7)/A13taxstdlife))</f>
        <v>0</v>
      </c>
      <c r="X642" s="592">
        <f>IF(A13taxstdlife="n/a","n/a",IF(X$3&gt;(A13taxstdlife+$E642),(('PTRM input'!$K$155+'PTRM input'!$K$121)*$K$7)-SUM($K642:W642),(('PTRM input'!$K$155+'PTRM input'!$K$121)*$K$7)/A13taxstdlife))</f>
        <v>0</v>
      </c>
      <c r="Y642" s="592">
        <f>IF(A13taxstdlife="n/a","n/a",IF(Y$3&gt;(A13taxstdlife+$E642),(('PTRM input'!$K$155+'PTRM input'!$K$121)*$K$7)-SUM($K642:X642),(('PTRM input'!$K$155+'PTRM input'!$K$121)*$K$7)/A13taxstdlife))</f>
        <v>0</v>
      </c>
      <c r="Z642" s="592">
        <f>IF(A13taxstdlife="n/a","n/a",IF(Z$3&gt;(A13taxstdlife+$E642),(('PTRM input'!$K$155+'PTRM input'!$K$121)*$K$7)-SUM($K642:Y642),(('PTRM input'!$K$155+'PTRM input'!$K$121)*$K$7)/A13taxstdlife))</f>
        <v>0</v>
      </c>
      <c r="AA642" s="592">
        <f>IF(A13taxstdlife="n/a","n/a",IF(AA$3&gt;(A13taxstdlife+$E642),(('PTRM input'!$K$155+'PTRM input'!$K$121)*$K$7)-SUM($K642:Z642),(('PTRM input'!$K$155+'PTRM input'!$K$121)*$K$7)/A13taxstdlife))</f>
        <v>0</v>
      </c>
      <c r="AB642" s="592">
        <f>IF(A13taxstdlife="n/a","n/a",IF(AB$3&gt;(A13taxstdlife+$E642),(('PTRM input'!$K$155+'PTRM input'!$K$121)*$K$7)-SUM($K642:AA642),(('PTRM input'!$K$155+'PTRM input'!$K$121)*$K$7)/A13taxstdlife))</f>
        <v>0</v>
      </c>
      <c r="AC642" s="592">
        <f>IF(A13taxstdlife="n/a","n/a",IF(AC$3&gt;(A13taxstdlife+$E642),(('PTRM input'!$K$155+'PTRM input'!$K$121)*$K$7)-SUM($K642:AB642),(('PTRM input'!$K$155+'PTRM input'!$K$121)*$K$7)/A13taxstdlife))</f>
        <v>0</v>
      </c>
      <c r="AD642" s="592">
        <f>IF(A13taxstdlife="n/a","n/a",IF(AD$3&gt;(A13taxstdlife+$E642),(('PTRM input'!$K$155+'PTRM input'!$K$121)*$K$7)-SUM($K642:AC642),(('PTRM input'!$K$155+'PTRM input'!$K$121)*$K$7)/A13taxstdlife))</f>
        <v>0</v>
      </c>
      <c r="AE642" s="592">
        <f>IF(A13taxstdlife="n/a","n/a",IF(AE$3&gt;(A13taxstdlife+$E642),(('PTRM input'!$K$155+'PTRM input'!$K$121)*$K$7)-SUM($K642:AD642),(('PTRM input'!$K$155+'PTRM input'!$K$121)*$K$7)/A13taxstdlife))</f>
        <v>0</v>
      </c>
      <c r="AF642" s="592">
        <f>IF(A13taxstdlife="n/a","n/a",IF(AF$3&gt;(A13taxstdlife+$E642),(('PTRM input'!$K$155+'PTRM input'!$K$121)*$K$7)-SUM($K642:AE642),(('PTRM input'!$K$155+'PTRM input'!$K$121)*$K$7)/A13taxstdlife))</f>
        <v>0</v>
      </c>
      <c r="AG642" s="592">
        <f>IF(A13taxstdlife="n/a","n/a",IF(AG$3&gt;(A13taxstdlife+$E642),(('PTRM input'!$K$155+'PTRM input'!$K$121)*$K$7)-SUM($K642:AF642),(('PTRM input'!$K$155+'PTRM input'!$K$121)*$K$7)/A13taxstdlife))</f>
        <v>0</v>
      </c>
      <c r="AH642" s="592">
        <f>IF(A13taxstdlife="n/a","n/a",IF(AH$3&gt;(A13taxstdlife+$E642),(('PTRM input'!$K$155+'PTRM input'!$K$121)*$K$7)-SUM($K642:AG642),(('PTRM input'!$K$155+'PTRM input'!$K$121)*$K$7)/A13taxstdlife))</f>
        <v>0</v>
      </c>
      <c r="AI642" s="592">
        <f>IF(A13taxstdlife="n/a","n/a",IF(AI$3&gt;(A13taxstdlife+$E642),(('PTRM input'!$K$155+'PTRM input'!$K$121)*$K$7)-SUM($K642:AH642),(('PTRM input'!$K$155+'PTRM input'!$K$121)*$K$7)/A13taxstdlife))</f>
        <v>0</v>
      </c>
      <c r="AJ642" s="592">
        <f>IF(A13taxstdlife="n/a","n/a",IF(AJ$3&gt;(A13taxstdlife+$E642),(('PTRM input'!$K$155+'PTRM input'!$K$121)*$K$7)-SUM($K642:AI642),(('PTRM input'!$K$155+'PTRM input'!$K$121)*$K$7)/A13taxstdlife))</f>
        <v>0</v>
      </c>
      <c r="AK642" s="592">
        <f>IF(A13taxstdlife="n/a","n/a",IF(AK$3&gt;(A13taxstdlife+$E642),(('PTRM input'!$K$155+'PTRM input'!$K$121)*$K$7)-SUM($K642:AJ642),(('PTRM input'!$K$155+'PTRM input'!$K$121)*$K$7)/A13taxstdlife))</f>
        <v>0</v>
      </c>
      <c r="AL642" s="592">
        <f>IF(A13taxstdlife="n/a","n/a",IF(AL$3&gt;(A13taxstdlife+$E642),(('PTRM input'!$K$155+'PTRM input'!$K$121)*$K$7)-SUM($K642:AK642),(('PTRM input'!$K$155+'PTRM input'!$K$121)*$K$7)/A13taxstdlife))</f>
        <v>0</v>
      </c>
      <c r="AM642" s="592">
        <f>IF(A13taxstdlife="n/a","n/a",IF(AM$3&gt;(A13taxstdlife+$E642),(('PTRM input'!$K$155+'PTRM input'!$K$121)*$K$7)-SUM($K642:AL642),(('PTRM input'!$K$155+'PTRM input'!$K$121)*$K$7)/A13taxstdlife))</f>
        <v>0</v>
      </c>
      <c r="AN642" s="592">
        <f>IF(A13taxstdlife="n/a","n/a",IF(AN$3&gt;(A13taxstdlife+$E642),(('PTRM input'!$K$155+'PTRM input'!$K$121)*$K$7)-SUM($K642:AM642),(('PTRM input'!$K$155+'PTRM input'!$K$121)*$K$7)/A13taxstdlife))</f>
        <v>0</v>
      </c>
      <c r="AO642" s="592">
        <f>IF(A13taxstdlife="n/a","n/a",IF(AO$3&gt;(A13taxstdlife+$E642),(('PTRM input'!$K$155+'PTRM input'!$K$121)*$K$7)-SUM($K642:AN642),(('PTRM input'!$K$155+'PTRM input'!$K$121)*$K$7)/A13taxstdlife))</f>
        <v>0</v>
      </c>
      <c r="AP642" s="592">
        <f>IF(A13taxstdlife="n/a","n/a",IF(AP$3&gt;(A13taxstdlife+$E642),(('PTRM input'!$K$155+'PTRM input'!$K$121)*$K$7)-SUM($K642:AO642),(('PTRM input'!$K$155+'PTRM input'!$K$121)*$K$7)/A13taxstdlife))</f>
        <v>0</v>
      </c>
      <c r="AQ642" s="592">
        <f>IF(A13taxstdlife="n/a","n/a",IF(AQ$3&gt;(A13taxstdlife+$E642),(('PTRM input'!$K$155+'PTRM input'!$K$121)*$K$7)-SUM($K642:AP642),(('PTRM input'!$K$155+'PTRM input'!$K$121)*$K$7)/A13taxstdlife))</f>
        <v>0</v>
      </c>
      <c r="AR642" s="592">
        <f>IF(A13taxstdlife="n/a","n/a",IF(AR$3&gt;(A13taxstdlife+$E642),(('PTRM input'!$K$155+'PTRM input'!$K$121)*$K$7)-SUM($K642:AQ642),(('PTRM input'!$K$155+'PTRM input'!$K$121)*$K$7)/A13taxstdlife))</f>
        <v>0</v>
      </c>
      <c r="AS642" s="592">
        <f>IF(A13taxstdlife="n/a","n/a",IF(AS$3&gt;(A13taxstdlife+$E642),(('PTRM input'!$K$155+'PTRM input'!$K$121)*$K$7)-SUM($K642:AR642),(('PTRM input'!$K$155+'PTRM input'!$K$121)*$K$7)/A13taxstdlife))</f>
        <v>0</v>
      </c>
      <c r="AT642" s="592">
        <f>IF(A13taxstdlife="n/a","n/a",IF(AT$3&gt;(A13taxstdlife+$E642),(('PTRM input'!$K$155+'PTRM input'!$K$121)*$K$7)-SUM($K642:AS642),(('PTRM input'!$K$155+'PTRM input'!$K$121)*$K$7)/A13taxstdlife))</f>
        <v>0</v>
      </c>
      <c r="AU642" s="592">
        <f>IF(A13taxstdlife="n/a","n/a",IF(AU$3&gt;(A13taxstdlife+$E642),(('PTRM input'!$K$155+'PTRM input'!$K$121)*$K$7)-SUM($K642:AT642),(('PTRM input'!$K$155+'PTRM input'!$K$121)*$K$7)/A13taxstdlife))</f>
        <v>0</v>
      </c>
      <c r="AV642" s="592">
        <f>IF(A13taxstdlife="n/a","n/a",IF(AV$3&gt;(A13taxstdlife+$E642),(('PTRM input'!$K$155+'PTRM input'!$K$121)*$K$7)-SUM($K642:AU642),(('PTRM input'!$K$155+'PTRM input'!$K$121)*$K$7)/A13taxstdlife))</f>
        <v>0</v>
      </c>
      <c r="AW642" s="592">
        <f>IF(A13taxstdlife="n/a","n/a",IF(AW$3&gt;(A13taxstdlife+$E642),(('PTRM input'!$K$155+'PTRM input'!$K$121)*$K$7)-SUM($K642:AV642),(('PTRM input'!$K$155+'PTRM input'!$K$121)*$K$7)/A13taxstdlife))</f>
        <v>0</v>
      </c>
      <c r="AX642" s="592">
        <f>IF(A13taxstdlife="n/a","n/a",IF(AX$3&gt;(A13taxstdlife+$E642),(('PTRM input'!$K$155+'PTRM input'!$K$121)*$K$7)-SUM($K642:AW642),(('PTRM input'!$K$155+'PTRM input'!$K$121)*$K$7)/A13taxstdlife))</f>
        <v>0</v>
      </c>
      <c r="AY642" s="592">
        <f>IF(A13taxstdlife="n/a","n/a",IF(AY$3&gt;(A13taxstdlife+$E642),(('PTRM input'!$K$155+'PTRM input'!$K$121)*$K$7)-SUM($K642:AX642),(('PTRM input'!$K$155+'PTRM input'!$K$121)*$K$7)/A13taxstdlife))</f>
        <v>0</v>
      </c>
      <c r="AZ642" s="592">
        <f>IF(A13taxstdlife="n/a","n/a",IF(AZ$3&gt;(A13taxstdlife+$E642),(('PTRM input'!$K$155+'PTRM input'!$K$121)*$K$7)-SUM($K642:AY642),(('PTRM input'!$K$155+'PTRM input'!$K$121)*$K$7)/A13taxstdlife))</f>
        <v>0</v>
      </c>
      <c r="BA642" s="592">
        <f>IF(A13taxstdlife="n/a","n/a",IF(BA$3&gt;(A13taxstdlife+$E642),(('PTRM input'!$K$155+'PTRM input'!$K$121)*$K$7)-SUM($K642:AZ642),(('PTRM input'!$K$155+'PTRM input'!$K$121)*$K$7)/A13taxstdlife))</f>
        <v>0</v>
      </c>
      <c r="BB642" s="592">
        <f>IF(A13taxstdlife="n/a","n/a",IF(BB$3&gt;(A13taxstdlife+$E642),(('PTRM input'!$K$155+'PTRM input'!$K$121)*$K$7)-SUM($K642:BA642),(('PTRM input'!$K$155+'PTRM input'!$K$121)*$K$7)/A13taxstdlife))</f>
        <v>0</v>
      </c>
      <c r="BC642" s="592">
        <f>IF(A13taxstdlife="n/a","n/a",IF(BC$3&gt;(A13taxstdlife+$E642),(('PTRM input'!$K$155+'PTRM input'!$K$121)*$K$7)-SUM($K642:BB642),(('PTRM input'!$K$155+'PTRM input'!$K$121)*$K$7)/A13taxstdlife))</f>
        <v>0</v>
      </c>
      <c r="BD642" s="592">
        <f>IF(A13taxstdlife="n/a","n/a",IF(BD$3&gt;(A13taxstdlife+$E642),(('PTRM input'!$K$155+'PTRM input'!$K$121)*$K$7)-SUM($K642:BC642),(('PTRM input'!$K$155+'PTRM input'!$K$121)*$K$7)/A13taxstdlife))</f>
        <v>0</v>
      </c>
      <c r="BE642" s="592">
        <f>IF(A13taxstdlife="n/a","n/a",IF(BE$3&gt;(A13taxstdlife+$E642),(('PTRM input'!$K$155+'PTRM input'!$K$121)*$K$7)-SUM($K642:BD642),(('PTRM input'!$K$155+'PTRM input'!$K$121)*$K$7)/A13taxstdlife))</f>
        <v>0</v>
      </c>
      <c r="BF642" s="592">
        <f>IF(A13taxstdlife="n/a","n/a",IF(BF$3&gt;(A13taxstdlife+$E642),(('PTRM input'!$K$155+'PTRM input'!$K$121)*$K$7)-SUM($K642:BE642),(('PTRM input'!$K$155+'PTRM input'!$K$121)*$K$7)/A13taxstdlife))</f>
        <v>0</v>
      </c>
      <c r="BG642" s="592">
        <f>IF(A13taxstdlife="n/a","n/a",IF(BG$3&gt;(A13taxstdlife+$E642),(('PTRM input'!$K$155+'PTRM input'!$K$121)*$K$7)-SUM($K642:BF642),(('PTRM input'!$K$155+'PTRM input'!$K$121)*$K$7)/A13taxstdlife))</f>
        <v>0</v>
      </c>
      <c r="BH642" s="592">
        <f>IF(A13taxstdlife="n/a","n/a",IF(BH$3&gt;(A13taxstdlife+$E642),(('PTRM input'!$K$155+'PTRM input'!$K$121)*$K$7)-SUM($K642:BG642),(('PTRM input'!$K$155+'PTRM input'!$K$121)*$K$7)/A13taxstdlife))</f>
        <v>0</v>
      </c>
      <c r="BI642" s="592">
        <f>IF(A13taxstdlife="n/a","n/a",IF(BI$3&gt;(A13taxstdlife+$E642),(('PTRM input'!$K$155+'PTRM input'!$K$121)*$K$7)-SUM($K642:BH642),(('PTRM input'!$K$155+'PTRM input'!$K$121)*$K$7)/A13taxstdlife))</f>
        <v>0</v>
      </c>
      <c r="BJ642" s="237"/>
      <c r="BK642" s="237"/>
      <c r="BL642" s="237"/>
      <c r="BM642" s="237"/>
    </row>
    <row r="643" spans="1:65" s="4" customFormat="1" ht="12.75" customHeight="1" outlineLevel="2">
      <c r="A643" s="237"/>
      <c r="B643" s="237"/>
      <c r="C643" s="597"/>
      <c r="D643" s="930"/>
      <c r="E643" s="167">
        <v>6</v>
      </c>
      <c r="F643" s="34"/>
      <c r="G643" s="184"/>
      <c r="H643" s="186"/>
      <c r="I643" s="186"/>
      <c r="J643" s="186"/>
      <c r="K643" s="186"/>
      <c r="L643" s="185"/>
      <c r="M643" s="105">
        <f>IF(A13taxstdlife="n/a","n/a",IF(M$3&gt;(A13taxstdlife+$E643),(('PTRM input'!$L$155+'PTRM input'!$L$121)*$L$7)-SUM($L643:L643),(('PTRM input'!$L$155+'PTRM input'!$L$121)*$L$7)/A13taxstdlife))</f>
        <v>0</v>
      </c>
      <c r="N643" s="105">
        <f>IF(A13taxstdlife="n/a","n/a",IF(N$3&gt;(A13taxstdlife+$E643),(('PTRM input'!$L$155+'PTRM input'!$L$121)*$L$7)-SUM($L643:M643),(('PTRM input'!$L$155+'PTRM input'!$L$121)*$L$7)/A13taxstdlife))</f>
        <v>0</v>
      </c>
      <c r="O643" s="105">
        <f>IF(A13taxstdlife="n/a","n/a",IF(O$3&gt;(A13taxstdlife+$E643),(('PTRM input'!$L$155+'PTRM input'!$L$121)*$L$7)-SUM($L643:N643),(('PTRM input'!$L$155+'PTRM input'!$L$121)*$L$7)/A13taxstdlife))</f>
        <v>0</v>
      </c>
      <c r="P643" s="105">
        <f>IF(A13taxstdlife="n/a","n/a",IF(P$3&gt;(A13taxstdlife+$E643),(('PTRM input'!$L$155+'PTRM input'!$L$121)*$L$7)-SUM($L643:O643),(('PTRM input'!$L$155+'PTRM input'!$L$121)*$L$7)/A13taxstdlife))</f>
        <v>0</v>
      </c>
      <c r="Q643" s="592">
        <f>IF(A13taxstdlife="n/a","n/a",IF(Q$3&gt;(A13taxstdlife+$E643),(('PTRM input'!$L$155+'PTRM input'!$L$121)*$L$7)-SUM($L643:P643),(('PTRM input'!$L$155+'PTRM input'!$L$121)*$L$7)/A13taxstdlife))</f>
        <v>0</v>
      </c>
      <c r="R643" s="592">
        <f>IF(A13taxstdlife="n/a","n/a",IF(R$3&gt;(A13taxstdlife+$E643),(('PTRM input'!$L$155+'PTRM input'!$L$121)*$L$7)-SUM($L643:Q643),(('PTRM input'!$L$155+'PTRM input'!$L$121)*$L$7)/A13taxstdlife))</f>
        <v>0</v>
      </c>
      <c r="S643" s="592">
        <f>IF(A13taxstdlife="n/a","n/a",IF(S$3&gt;(A13taxstdlife+$E643),(('PTRM input'!$L$155+'PTRM input'!$L$121)*$L$7)-SUM($L643:R643),(('PTRM input'!$L$155+'PTRM input'!$L$121)*$L$7)/A13taxstdlife))</f>
        <v>0</v>
      </c>
      <c r="T643" s="592">
        <f>IF(A13taxstdlife="n/a","n/a",IF(T$3&gt;(A13taxstdlife+$E643),(('PTRM input'!$L$155+'PTRM input'!$L$121)*$L$7)-SUM($L643:S643),(('PTRM input'!$L$155+'PTRM input'!$L$121)*$L$7)/A13taxstdlife))</f>
        <v>0</v>
      </c>
      <c r="U643" s="592">
        <f>IF(A13taxstdlife="n/a","n/a",IF(U$3&gt;(A13taxstdlife+$E643),(('PTRM input'!$L$155+'PTRM input'!$L$121)*$L$7)-SUM($L643:T643),(('PTRM input'!$L$155+'PTRM input'!$L$121)*$L$7)/A13taxstdlife))</f>
        <v>0</v>
      </c>
      <c r="V643" s="592">
        <f>IF(A13taxstdlife="n/a","n/a",IF(V$3&gt;(A13taxstdlife+$E643),(('PTRM input'!$L$155+'PTRM input'!$L$121)*$L$7)-SUM($L643:U643),(('PTRM input'!$L$155+'PTRM input'!$L$121)*$L$7)/A13taxstdlife))</f>
        <v>0</v>
      </c>
      <c r="W643" s="592">
        <f>IF(A13taxstdlife="n/a","n/a",IF(W$3&gt;(A13taxstdlife+$E643),(('PTRM input'!$L$155+'PTRM input'!$L$121)*$L$7)-SUM($L643:V643),(('PTRM input'!$L$155+'PTRM input'!$L$121)*$L$7)/A13taxstdlife))</f>
        <v>0</v>
      </c>
      <c r="X643" s="592">
        <f>IF(A13taxstdlife="n/a","n/a",IF(X$3&gt;(A13taxstdlife+$E643),(('PTRM input'!$L$155+'PTRM input'!$L$121)*$L$7)-SUM($L643:W643),(('PTRM input'!$L$155+'PTRM input'!$L$121)*$L$7)/A13taxstdlife))</f>
        <v>0</v>
      </c>
      <c r="Y643" s="592">
        <f>IF(A13taxstdlife="n/a","n/a",IF(Y$3&gt;(A13taxstdlife+$E643),(('PTRM input'!$L$155+'PTRM input'!$L$121)*$L$7)-SUM($L643:X643),(('PTRM input'!$L$155+'PTRM input'!$L$121)*$L$7)/A13taxstdlife))</f>
        <v>0</v>
      </c>
      <c r="Z643" s="592">
        <f>IF(A13taxstdlife="n/a","n/a",IF(Z$3&gt;(A13taxstdlife+$E643),(('PTRM input'!$L$155+'PTRM input'!$L$121)*$L$7)-SUM($L643:Y643),(('PTRM input'!$L$155+'PTRM input'!$L$121)*$L$7)/A13taxstdlife))</f>
        <v>0</v>
      </c>
      <c r="AA643" s="592">
        <f>IF(A13taxstdlife="n/a","n/a",IF(AA$3&gt;(A13taxstdlife+$E643),(('PTRM input'!$L$155+'PTRM input'!$L$121)*$L$7)-SUM($L643:Z643),(('PTRM input'!$L$155+'PTRM input'!$L$121)*$L$7)/A13taxstdlife))</f>
        <v>0</v>
      </c>
      <c r="AB643" s="592">
        <f>IF(A13taxstdlife="n/a","n/a",IF(AB$3&gt;(A13taxstdlife+$E643),(('PTRM input'!$L$155+'PTRM input'!$L$121)*$L$7)-SUM($L643:AA643),(('PTRM input'!$L$155+'PTRM input'!$L$121)*$L$7)/A13taxstdlife))</f>
        <v>0</v>
      </c>
      <c r="AC643" s="592">
        <f>IF(A13taxstdlife="n/a","n/a",IF(AC$3&gt;(A13taxstdlife+$E643),(('PTRM input'!$L$155+'PTRM input'!$L$121)*$L$7)-SUM($L643:AB643),(('PTRM input'!$L$155+'PTRM input'!$L$121)*$L$7)/A13taxstdlife))</f>
        <v>0</v>
      </c>
      <c r="AD643" s="592">
        <f>IF(A13taxstdlife="n/a","n/a",IF(AD$3&gt;(A13taxstdlife+$E643),(('PTRM input'!$L$155+'PTRM input'!$L$121)*$L$7)-SUM($L643:AC643),(('PTRM input'!$L$155+'PTRM input'!$L$121)*$L$7)/A13taxstdlife))</f>
        <v>0</v>
      </c>
      <c r="AE643" s="592">
        <f>IF(A13taxstdlife="n/a","n/a",IF(AE$3&gt;(A13taxstdlife+$E643),(('PTRM input'!$L$155+'PTRM input'!$L$121)*$L$7)-SUM($L643:AD643),(('PTRM input'!$L$155+'PTRM input'!$L$121)*$L$7)/A13taxstdlife))</f>
        <v>0</v>
      </c>
      <c r="AF643" s="592">
        <f>IF(A13taxstdlife="n/a","n/a",IF(AF$3&gt;(A13taxstdlife+$E643),(('PTRM input'!$L$155+'PTRM input'!$L$121)*$L$7)-SUM($L643:AE643),(('PTRM input'!$L$155+'PTRM input'!$L$121)*$L$7)/A13taxstdlife))</f>
        <v>0</v>
      </c>
      <c r="AG643" s="592">
        <f>IF(A13taxstdlife="n/a","n/a",IF(AG$3&gt;(A13taxstdlife+$E643),(('PTRM input'!$L$155+'PTRM input'!$L$121)*$L$7)-SUM($L643:AF643),(('PTRM input'!$L$155+'PTRM input'!$L$121)*$L$7)/A13taxstdlife))</f>
        <v>0</v>
      </c>
      <c r="AH643" s="592">
        <f>IF(A13taxstdlife="n/a","n/a",IF(AH$3&gt;(A13taxstdlife+$E643),(('PTRM input'!$L$155+'PTRM input'!$L$121)*$L$7)-SUM($L643:AG643),(('PTRM input'!$L$155+'PTRM input'!$L$121)*$L$7)/A13taxstdlife))</f>
        <v>0</v>
      </c>
      <c r="AI643" s="592">
        <f>IF(A13taxstdlife="n/a","n/a",IF(AI$3&gt;(A13taxstdlife+$E643),(('PTRM input'!$L$155+'PTRM input'!$L$121)*$L$7)-SUM($L643:AH643),(('PTRM input'!$L$155+'PTRM input'!$L$121)*$L$7)/A13taxstdlife))</f>
        <v>0</v>
      </c>
      <c r="AJ643" s="592">
        <f>IF(A13taxstdlife="n/a","n/a",IF(AJ$3&gt;(A13taxstdlife+$E643),(('PTRM input'!$L$155+'PTRM input'!$L$121)*$L$7)-SUM($L643:AI643),(('PTRM input'!$L$155+'PTRM input'!$L$121)*$L$7)/A13taxstdlife))</f>
        <v>0</v>
      </c>
      <c r="AK643" s="592">
        <f>IF(A13taxstdlife="n/a","n/a",IF(AK$3&gt;(A13taxstdlife+$E643),(('PTRM input'!$L$155+'PTRM input'!$L$121)*$L$7)-SUM($L643:AJ643),(('PTRM input'!$L$155+'PTRM input'!$L$121)*$L$7)/A13taxstdlife))</f>
        <v>0</v>
      </c>
      <c r="AL643" s="592">
        <f>IF(A13taxstdlife="n/a","n/a",IF(AL$3&gt;(A13taxstdlife+$E643),(('PTRM input'!$L$155+'PTRM input'!$L$121)*$L$7)-SUM($L643:AK643),(('PTRM input'!$L$155+'PTRM input'!$L$121)*$L$7)/A13taxstdlife))</f>
        <v>0</v>
      </c>
      <c r="AM643" s="592">
        <f>IF(A13taxstdlife="n/a","n/a",IF(AM$3&gt;(A13taxstdlife+$E643),(('PTRM input'!$L$155+'PTRM input'!$L$121)*$L$7)-SUM($L643:AL643),(('PTRM input'!$L$155+'PTRM input'!$L$121)*$L$7)/A13taxstdlife))</f>
        <v>0</v>
      </c>
      <c r="AN643" s="592">
        <f>IF(A13taxstdlife="n/a","n/a",IF(AN$3&gt;(A13taxstdlife+$E643),(('PTRM input'!$L$155+'PTRM input'!$L$121)*$L$7)-SUM($L643:AM643),(('PTRM input'!$L$155+'PTRM input'!$L$121)*$L$7)/A13taxstdlife))</f>
        <v>0</v>
      </c>
      <c r="AO643" s="592">
        <f>IF(A13taxstdlife="n/a","n/a",IF(AO$3&gt;(A13taxstdlife+$E643),(('PTRM input'!$L$155+'PTRM input'!$L$121)*$L$7)-SUM($L643:AN643),(('PTRM input'!$L$155+'PTRM input'!$L$121)*$L$7)/A13taxstdlife))</f>
        <v>0</v>
      </c>
      <c r="AP643" s="592">
        <f>IF(A13taxstdlife="n/a","n/a",IF(AP$3&gt;(A13taxstdlife+$E643),(('PTRM input'!$L$155+'PTRM input'!$L$121)*$L$7)-SUM($L643:AO643),(('PTRM input'!$L$155+'PTRM input'!$L$121)*$L$7)/A13taxstdlife))</f>
        <v>0</v>
      </c>
      <c r="AQ643" s="592">
        <f>IF(A13taxstdlife="n/a","n/a",IF(AQ$3&gt;(A13taxstdlife+$E643),(('PTRM input'!$L$155+'PTRM input'!$L$121)*$L$7)-SUM($L643:AP643),(('PTRM input'!$L$155+'PTRM input'!$L$121)*$L$7)/A13taxstdlife))</f>
        <v>0</v>
      </c>
      <c r="AR643" s="592">
        <f>IF(A13taxstdlife="n/a","n/a",IF(AR$3&gt;(A13taxstdlife+$E643),(('PTRM input'!$L$155+'PTRM input'!$L$121)*$L$7)-SUM($L643:AQ643),(('PTRM input'!$L$155+'PTRM input'!$L$121)*$L$7)/A13taxstdlife))</f>
        <v>0</v>
      </c>
      <c r="AS643" s="592">
        <f>IF(A13taxstdlife="n/a","n/a",IF(AS$3&gt;(A13taxstdlife+$E643),(('PTRM input'!$L$155+'PTRM input'!$L$121)*$L$7)-SUM($L643:AR643),(('PTRM input'!$L$155+'PTRM input'!$L$121)*$L$7)/A13taxstdlife))</f>
        <v>0</v>
      </c>
      <c r="AT643" s="592">
        <f>IF(A13taxstdlife="n/a","n/a",IF(AT$3&gt;(A13taxstdlife+$E643),(('PTRM input'!$L$155+'PTRM input'!$L$121)*$L$7)-SUM($L643:AS643),(('PTRM input'!$L$155+'PTRM input'!$L$121)*$L$7)/A13taxstdlife))</f>
        <v>0</v>
      </c>
      <c r="AU643" s="592">
        <f>IF(A13taxstdlife="n/a","n/a",IF(AU$3&gt;(A13taxstdlife+$E643),(('PTRM input'!$L$155+'PTRM input'!$L$121)*$L$7)-SUM($L643:AT643),(('PTRM input'!$L$155+'PTRM input'!$L$121)*$L$7)/A13taxstdlife))</f>
        <v>0</v>
      </c>
      <c r="AV643" s="592">
        <f>IF(A13taxstdlife="n/a","n/a",IF(AV$3&gt;(A13taxstdlife+$E643),(('PTRM input'!$L$155+'PTRM input'!$L$121)*$L$7)-SUM($L643:AU643),(('PTRM input'!$L$155+'PTRM input'!$L$121)*$L$7)/A13taxstdlife))</f>
        <v>0</v>
      </c>
      <c r="AW643" s="592">
        <f>IF(A13taxstdlife="n/a","n/a",IF(AW$3&gt;(A13taxstdlife+$E643),(('PTRM input'!$L$155+'PTRM input'!$L$121)*$L$7)-SUM($L643:AV643),(('PTRM input'!$L$155+'PTRM input'!$L$121)*$L$7)/A13taxstdlife))</f>
        <v>0</v>
      </c>
      <c r="AX643" s="592">
        <f>IF(A13taxstdlife="n/a","n/a",IF(AX$3&gt;(A13taxstdlife+$E643),(('PTRM input'!$L$155+'PTRM input'!$L$121)*$L$7)-SUM($L643:AW643),(('PTRM input'!$L$155+'PTRM input'!$L$121)*$L$7)/A13taxstdlife))</f>
        <v>0</v>
      </c>
      <c r="AY643" s="592">
        <f>IF(A13taxstdlife="n/a","n/a",IF(AY$3&gt;(A13taxstdlife+$E643),(('PTRM input'!$L$155+'PTRM input'!$L$121)*$L$7)-SUM($L643:AX643),(('PTRM input'!$L$155+'PTRM input'!$L$121)*$L$7)/A13taxstdlife))</f>
        <v>0</v>
      </c>
      <c r="AZ643" s="592">
        <f>IF(A13taxstdlife="n/a","n/a",IF(AZ$3&gt;(A13taxstdlife+$E643),(('PTRM input'!$L$155+'PTRM input'!$L$121)*$L$7)-SUM($L643:AY643),(('PTRM input'!$L$155+'PTRM input'!$L$121)*$L$7)/A13taxstdlife))</f>
        <v>0</v>
      </c>
      <c r="BA643" s="592">
        <f>IF(A13taxstdlife="n/a","n/a",IF(BA$3&gt;(A13taxstdlife+$E643),(('PTRM input'!$L$155+'PTRM input'!$L$121)*$L$7)-SUM($L643:AZ643),(('PTRM input'!$L$155+'PTRM input'!$L$121)*$L$7)/A13taxstdlife))</f>
        <v>0</v>
      </c>
      <c r="BB643" s="592">
        <f>IF(A13taxstdlife="n/a","n/a",IF(BB$3&gt;(A13taxstdlife+$E643),(('PTRM input'!$L$155+'PTRM input'!$L$121)*$L$7)-SUM($L643:BA643),(('PTRM input'!$L$155+'PTRM input'!$L$121)*$L$7)/A13taxstdlife))</f>
        <v>0</v>
      </c>
      <c r="BC643" s="592">
        <f>IF(A13taxstdlife="n/a","n/a",IF(BC$3&gt;(A13taxstdlife+$E643),(('PTRM input'!$L$155+'PTRM input'!$L$121)*$L$7)-SUM($L643:BB643),(('PTRM input'!$L$155+'PTRM input'!$L$121)*$L$7)/A13taxstdlife))</f>
        <v>0</v>
      </c>
      <c r="BD643" s="592">
        <f>IF(A13taxstdlife="n/a","n/a",IF(BD$3&gt;(A13taxstdlife+$E643),(('PTRM input'!$L$155+'PTRM input'!$L$121)*$L$7)-SUM($L643:BC643),(('PTRM input'!$L$155+'PTRM input'!$L$121)*$L$7)/A13taxstdlife))</f>
        <v>0</v>
      </c>
      <c r="BE643" s="592">
        <f>IF(A13taxstdlife="n/a","n/a",IF(BE$3&gt;(A13taxstdlife+$E643),(('PTRM input'!$L$155+'PTRM input'!$L$121)*$L$7)-SUM($L643:BD643),(('PTRM input'!$L$155+'PTRM input'!$L$121)*$L$7)/A13taxstdlife))</f>
        <v>0</v>
      </c>
      <c r="BF643" s="592">
        <f>IF(A13taxstdlife="n/a","n/a",IF(BF$3&gt;(A13taxstdlife+$E643),(('PTRM input'!$L$155+'PTRM input'!$L$121)*$L$7)-SUM($L643:BE643),(('PTRM input'!$L$155+'PTRM input'!$L$121)*$L$7)/A13taxstdlife))</f>
        <v>0</v>
      </c>
      <c r="BG643" s="592">
        <f>IF(A13taxstdlife="n/a","n/a",IF(BG$3&gt;(A13taxstdlife+$E643),(('PTRM input'!$L$155+'PTRM input'!$L$121)*$L$7)-SUM($L643:BF643),(('PTRM input'!$L$155+'PTRM input'!$L$121)*$L$7)/A13taxstdlife))</f>
        <v>0</v>
      </c>
      <c r="BH643" s="592">
        <f>IF(A13taxstdlife="n/a","n/a",IF(BH$3&gt;(A13taxstdlife+$E643),(('PTRM input'!$L$155+'PTRM input'!$L$121)*$L$7)-SUM($L643:BG643),(('PTRM input'!$L$155+'PTRM input'!$L$121)*$L$7)/A13taxstdlife))</f>
        <v>0</v>
      </c>
      <c r="BI643" s="592">
        <f>IF(A13taxstdlife="n/a","n/a",IF(BI$3&gt;(A13taxstdlife+$E643),(('PTRM input'!$L$155+'PTRM input'!$L$121)*$L$7)-SUM($L643:BH643),(('PTRM input'!$L$155+'PTRM input'!$L$121)*$L$7)/A13taxstdlife))</f>
        <v>0</v>
      </c>
      <c r="BJ643" s="237"/>
      <c r="BK643" s="237"/>
      <c r="BL643" s="237"/>
      <c r="BM643" s="237"/>
    </row>
    <row r="644" spans="1:65" s="4" customFormat="1" ht="12.75" customHeight="1" outlineLevel="2">
      <c r="A644" s="237"/>
      <c r="B644" s="237"/>
      <c r="C644" s="597"/>
      <c r="D644" s="930"/>
      <c r="E644" s="167">
        <v>7</v>
      </c>
      <c r="F644" s="34"/>
      <c r="G644" s="184"/>
      <c r="H644" s="186"/>
      <c r="I644" s="186"/>
      <c r="J644" s="186"/>
      <c r="K644" s="186"/>
      <c r="L644" s="186"/>
      <c r="M644" s="185"/>
      <c r="N644" s="105">
        <f>IF(A13taxstdlife="n/a","n/a",IF(N$3&gt;(A13taxstdlife+$E644),(('PTRM input'!$M$155+'PTRM input'!$M$121)*$M$7)-SUM($M644:M644),(('PTRM input'!$M$155+'PTRM input'!$M$121)*$M$7)/A13taxstdlife))</f>
        <v>0</v>
      </c>
      <c r="O644" s="105">
        <f>IF(A13taxstdlife="n/a","n/a",IF(O$3&gt;(A13taxstdlife+$E644),(('PTRM input'!$M$155+'PTRM input'!$M$121)*$M$7)-SUM($M644:N644),(('PTRM input'!$M$155+'PTRM input'!$M$121)*$M$7)/A13taxstdlife))</f>
        <v>0</v>
      </c>
      <c r="P644" s="105">
        <f>IF(A13taxstdlife="n/a","n/a",IF(P$3&gt;(A13taxstdlife+$E644),(('PTRM input'!$M$155+'PTRM input'!$M$121)*$M$7)-SUM($M644:O644),(('PTRM input'!$M$155+'PTRM input'!$M$121)*$M$7)/A13taxstdlife))</f>
        <v>0</v>
      </c>
      <c r="Q644" s="592">
        <f>IF(A13taxstdlife="n/a","n/a",IF(Q$3&gt;(A13taxstdlife+$E644),(('PTRM input'!$M$155+'PTRM input'!$M$121)*$M$7)-SUM($M644:P644),(('PTRM input'!$M$155+'PTRM input'!$M$121)*$M$7)/A13taxstdlife))</f>
        <v>0</v>
      </c>
      <c r="R644" s="592">
        <f>IF(A13taxstdlife="n/a","n/a",IF(R$3&gt;(A13taxstdlife+$E644),(('PTRM input'!$M$155+'PTRM input'!$M$121)*$M$7)-SUM($M644:Q644),(('PTRM input'!$M$155+'PTRM input'!$M$121)*$M$7)/A13taxstdlife))</f>
        <v>0</v>
      </c>
      <c r="S644" s="592">
        <f>IF(A13taxstdlife="n/a","n/a",IF(S$3&gt;(A13taxstdlife+$E644),(('PTRM input'!$M$155+'PTRM input'!$M$121)*$M$7)-SUM($M644:R644),(('PTRM input'!$M$155+'PTRM input'!$M$121)*$M$7)/A13taxstdlife))</f>
        <v>0</v>
      </c>
      <c r="T644" s="592">
        <f>IF(A13taxstdlife="n/a","n/a",IF(T$3&gt;(A13taxstdlife+$E644),(('PTRM input'!$M$155+'PTRM input'!$M$121)*$M$7)-SUM($M644:S644),(('PTRM input'!$M$155+'PTRM input'!$M$121)*$M$7)/A13taxstdlife))</f>
        <v>0</v>
      </c>
      <c r="U644" s="592">
        <f>IF(A13taxstdlife="n/a","n/a",IF(U$3&gt;(A13taxstdlife+$E644),(('PTRM input'!$M$155+'PTRM input'!$M$121)*$M$7)-SUM($M644:T644),(('PTRM input'!$M$155+'PTRM input'!$M$121)*$M$7)/A13taxstdlife))</f>
        <v>0</v>
      </c>
      <c r="V644" s="592">
        <f>IF(A13taxstdlife="n/a","n/a",IF(V$3&gt;(A13taxstdlife+$E644),(('PTRM input'!$M$155+'PTRM input'!$M$121)*$M$7)-SUM($M644:U644),(('PTRM input'!$M$155+'PTRM input'!$M$121)*$M$7)/A13taxstdlife))</f>
        <v>0</v>
      </c>
      <c r="W644" s="592">
        <f>IF(A13taxstdlife="n/a","n/a",IF(W$3&gt;(A13taxstdlife+$E644),(('PTRM input'!$M$155+'PTRM input'!$M$121)*$M$7)-SUM($M644:V644),(('PTRM input'!$M$155+'PTRM input'!$M$121)*$M$7)/A13taxstdlife))</f>
        <v>0</v>
      </c>
      <c r="X644" s="592">
        <f>IF(A13taxstdlife="n/a","n/a",IF(X$3&gt;(A13taxstdlife+$E644),(('PTRM input'!$M$155+'PTRM input'!$M$121)*$M$7)-SUM($M644:W644),(('PTRM input'!$M$155+'PTRM input'!$M$121)*$M$7)/A13taxstdlife))</f>
        <v>0</v>
      </c>
      <c r="Y644" s="592">
        <f>IF(A13taxstdlife="n/a","n/a",IF(Y$3&gt;(A13taxstdlife+$E644),(('PTRM input'!$M$155+'PTRM input'!$M$121)*$M$7)-SUM($M644:X644),(('PTRM input'!$M$155+'PTRM input'!$M$121)*$M$7)/A13taxstdlife))</f>
        <v>0</v>
      </c>
      <c r="Z644" s="592">
        <f>IF(A13taxstdlife="n/a","n/a",IF(Z$3&gt;(A13taxstdlife+$E644),(('PTRM input'!$M$155+'PTRM input'!$M$121)*$M$7)-SUM($M644:Y644),(('PTRM input'!$M$155+'PTRM input'!$M$121)*$M$7)/A13taxstdlife))</f>
        <v>0</v>
      </c>
      <c r="AA644" s="592">
        <f>IF(A13taxstdlife="n/a","n/a",IF(AA$3&gt;(A13taxstdlife+$E644),(('PTRM input'!$M$155+'PTRM input'!$M$121)*$M$7)-SUM($M644:Z644),(('PTRM input'!$M$155+'PTRM input'!$M$121)*$M$7)/A13taxstdlife))</f>
        <v>0</v>
      </c>
      <c r="AB644" s="592">
        <f>IF(A13taxstdlife="n/a","n/a",IF(AB$3&gt;(A13taxstdlife+$E644),(('PTRM input'!$M$155+'PTRM input'!$M$121)*$M$7)-SUM($M644:AA644),(('PTRM input'!$M$155+'PTRM input'!$M$121)*$M$7)/A13taxstdlife))</f>
        <v>0</v>
      </c>
      <c r="AC644" s="592">
        <f>IF(A13taxstdlife="n/a","n/a",IF(AC$3&gt;(A13taxstdlife+$E644),(('PTRM input'!$M$155+'PTRM input'!$M$121)*$M$7)-SUM($M644:AB644),(('PTRM input'!$M$155+'PTRM input'!$M$121)*$M$7)/A13taxstdlife))</f>
        <v>0</v>
      </c>
      <c r="AD644" s="592">
        <f>IF(A13taxstdlife="n/a","n/a",IF(AD$3&gt;(A13taxstdlife+$E644),(('PTRM input'!$M$155+'PTRM input'!$M$121)*$M$7)-SUM($M644:AC644),(('PTRM input'!$M$155+'PTRM input'!$M$121)*$M$7)/A13taxstdlife))</f>
        <v>0</v>
      </c>
      <c r="AE644" s="592">
        <f>IF(A13taxstdlife="n/a","n/a",IF(AE$3&gt;(A13taxstdlife+$E644),(('PTRM input'!$M$155+'PTRM input'!$M$121)*$M$7)-SUM($M644:AD644),(('PTRM input'!$M$155+'PTRM input'!$M$121)*$M$7)/A13taxstdlife))</f>
        <v>0</v>
      </c>
      <c r="AF644" s="592">
        <f>IF(A13taxstdlife="n/a","n/a",IF(AF$3&gt;(A13taxstdlife+$E644),(('PTRM input'!$M$155+'PTRM input'!$M$121)*$M$7)-SUM($M644:AE644),(('PTRM input'!$M$155+'PTRM input'!$M$121)*$M$7)/A13taxstdlife))</f>
        <v>0</v>
      </c>
      <c r="AG644" s="592">
        <f>IF(A13taxstdlife="n/a","n/a",IF(AG$3&gt;(A13taxstdlife+$E644),(('PTRM input'!$M$155+'PTRM input'!$M$121)*$M$7)-SUM($M644:AF644),(('PTRM input'!$M$155+'PTRM input'!$M$121)*$M$7)/A13taxstdlife))</f>
        <v>0</v>
      </c>
      <c r="AH644" s="592">
        <f>IF(A13taxstdlife="n/a","n/a",IF(AH$3&gt;(A13taxstdlife+$E644),(('PTRM input'!$M$155+'PTRM input'!$M$121)*$M$7)-SUM($M644:AG644),(('PTRM input'!$M$155+'PTRM input'!$M$121)*$M$7)/A13taxstdlife))</f>
        <v>0</v>
      </c>
      <c r="AI644" s="592">
        <f>IF(A13taxstdlife="n/a","n/a",IF(AI$3&gt;(A13taxstdlife+$E644),(('PTRM input'!$M$155+'PTRM input'!$M$121)*$M$7)-SUM($M644:AH644),(('PTRM input'!$M$155+'PTRM input'!$M$121)*$M$7)/A13taxstdlife))</f>
        <v>0</v>
      </c>
      <c r="AJ644" s="592">
        <f>IF(A13taxstdlife="n/a","n/a",IF(AJ$3&gt;(A13taxstdlife+$E644),(('PTRM input'!$M$155+'PTRM input'!$M$121)*$M$7)-SUM($M644:AI644),(('PTRM input'!$M$155+'PTRM input'!$M$121)*$M$7)/A13taxstdlife))</f>
        <v>0</v>
      </c>
      <c r="AK644" s="592">
        <f>IF(A13taxstdlife="n/a","n/a",IF(AK$3&gt;(A13taxstdlife+$E644),(('PTRM input'!$M$155+'PTRM input'!$M$121)*$M$7)-SUM($M644:AJ644),(('PTRM input'!$M$155+'PTRM input'!$M$121)*$M$7)/A13taxstdlife))</f>
        <v>0</v>
      </c>
      <c r="AL644" s="592">
        <f>IF(A13taxstdlife="n/a","n/a",IF(AL$3&gt;(A13taxstdlife+$E644),(('PTRM input'!$M$155+'PTRM input'!$M$121)*$M$7)-SUM($M644:AK644),(('PTRM input'!$M$155+'PTRM input'!$M$121)*$M$7)/A13taxstdlife))</f>
        <v>0</v>
      </c>
      <c r="AM644" s="592">
        <f>IF(A13taxstdlife="n/a","n/a",IF(AM$3&gt;(A13taxstdlife+$E644),(('PTRM input'!$M$155+'PTRM input'!$M$121)*$M$7)-SUM($M644:AL644),(('PTRM input'!$M$155+'PTRM input'!$M$121)*$M$7)/A13taxstdlife))</f>
        <v>0</v>
      </c>
      <c r="AN644" s="592">
        <f>IF(A13taxstdlife="n/a","n/a",IF(AN$3&gt;(A13taxstdlife+$E644),(('PTRM input'!$M$155+'PTRM input'!$M$121)*$M$7)-SUM($M644:AM644),(('PTRM input'!$M$155+'PTRM input'!$M$121)*$M$7)/A13taxstdlife))</f>
        <v>0</v>
      </c>
      <c r="AO644" s="592">
        <f>IF(A13taxstdlife="n/a","n/a",IF(AO$3&gt;(A13taxstdlife+$E644),(('PTRM input'!$M$155+'PTRM input'!$M$121)*$M$7)-SUM($M644:AN644),(('PTRM input'!$M$155+'PTRM input'!$M$121)*$M$7)/A13taxstdlife))</f>
        <v>0</v>
      </c>
      <c r="AP644" s="592">
        <f>IF(A13taxstdlife="n/a","n/a",IF(AP$3&gt;(A13taxstdlife+$E644),(('PTRM input'!$M$155+'PTRM input'!$M$121)*$M$7)-SUM($M644:AO644),(('PTRM input'!$M$155+'PTRM input'!$M$121)*$M$7)/A13taxstdlife))</f>
        <v>0</v>
      </c>
      <c r="AQ644" s="592">
        <f>IF(A13taxstdlife="n/a","n/a",IF(AQ$3&gt;(A13taxstdlife+$E644),(('PTRM input'!$M$155+'PTRM input'!$M$121)*$M$7)-SUM($M644:AP644),(('PTRM input'!$M$155+'PTRM input'!$M$121)*$M$7)/A13taxstdlife))</f>
        <v>0</v>
      </c>
      <c r="AR644" s="592">
        <f>IF(A13taxstdlife="n/a","n/a",IF(AR$3&gt;(A13taxstdlife+$E644),(('PTRM input'!$M$155+'PTRM input'!$M$121)*$M$7)-SUM($M644:AQ644),(('PTRM input'!$M$155+'PTRM input'!$M$121)*$M$7)/A13taxstdlife))</f>
        <v>0</v>
      </c>
      <c r="AS644" s="592">
        <f>IF(A13taxstdlife="n/a","n/a",IF(AS$3&gt;(A13taxstdlife+$E644),(('PTRM input'!$M$155+'PTRM input'!$M$121)*$M$7)-SUM($M644:AR644),(('PTRM input'!$M$155+'PTRM input'!$M$121)*$M$7)/A13taxstdlife))</f>
        <v>0</v>
      </c>
      <c r="AT644" s="592">
        <f>IF(A13taxstdlife="n/a","n/a",IF(AT$3&gt;(A13taxstdlife+$E644),(('PTRM input'!$M$155+'PTRM input'!$M$121)*$M$7)-SUM($M644:AS644),(('PTRM input'!$M$155+'PTRM input'!$M$121)*$M$7)/A13taxstdlife))</f>
        <v>0</v>
      </c>
      <c r="AU644" s="592">
        <f>IF(A13taxstdlife="n/a","n/a",IF(AU$3&gt;(A13taxstdlife+$E644),(('PTRM input'!$M$155+'PTRM input'!$M$121)*$M$7)-SUM($M644:AT644),(('PTRM input'!$M$155+'PTRM input'!$M$121)*$M$7)/A13taxstdlife))</f>
        <v>0</v>
      </c>
      <c r="AV644" s="592">
        <f>IF(A13taxstdlife="n/a","n/a",IF(AV$3&gt;(A13taxstdlife+$E644),(('PTRM input'!$M$155+'PTRM input'!$M$121)*$M$7)-SUM($M644:AU644),(('PTRM input'!$M$155+'PTRM input'!$M$121)*$M$7)/A13taxstdlife))</f>
        <v>0</v>
      </c>
      <c r="AW644" s="592">
        <f>IF(A13taxstdlife="n/a","n/a",IF(AW$3&gt;(A13taxstdlife+$E644),(('PTRM input'!$M$155+'PTRM input'!$M$121)*$M$7)-SUM($M644:AV644),(('PTRM input'!$M$155+'PTRM input'!$M$121)*$M$7)/A13taxstdlife))</f>
        <v>0</v>
      </c>
      <c r="AX644" s="592">
        <f>IF(A13taxstdlife="n/a","n/a",IF(AX$3&gt;(A13taxstdlife+$E644),(('PTRM input'!$M$155+'PTRM input'!$M$121)*$M$7)-SUM($M644:AW644),(('PTRM input'!$M$155+'PTRM input'!$M$121)*$M$7)/A13taxstdlife))</f>
        <v>0</v>
      </c>
      <c r="AY644" s="592">
        <f>IF(A13taxstdlife="n/a","n/a",IF(AY$3&gt;(A13taxstdlife+$E644),(('PTRM input'!$M$155+'PTRM input'!$M$121)*$M$7)-SUM($M644:AX644),(('PTRM input'!$M$155+'PTRM input'!$M$121)*$M$7)/A13taxstdlife))</f>
        <v>0</v>
      </c>
      <c r="AZ644" s="592">
        <f>IF(A13taxstdlife="n/a","n/a",IF(AZ$3&gt;(A13taxstdlife+$E644),(('PTRM input'!$M$155+'PTRM input'!$M$121)*$M$7)-SUM($M644:AY644),(('PTRM input'!$M$155+'PTRM input'!$M$121)*$M$7)/A13taxstdlife))</f>
        <v>0</v>
      </c>
      <c r="BA644" s="592">
        <f>IF(A13taxstdlife="n/a","n/a",IF(BA$3&gt;(A13taxstdlife+$E644),(('PTRM input'!$M$155+'PTRM input'!$M$121)*$M$7)-SUM($M644:AZ644),(('PTRM input'!$M$155+'PTRM input'!$M$121)*$M$7)/A13taxstdlife))</f>
        <v>0</v>
      </c>
      <c r="BB644" s="592">
        <f>IF(A13taxstdlife="n/a","n/a",IF(BB$3&gt;(A13taxstdlife+$E644),(('PTRM input'!$M$155+'PTRM input'!$M$121)*$M$7)-SUM($M644:BA644),(('PTRM input'!$M$155+'PTRM input'!$M$121)*$M$7)/A13taxstdlife))</f>
        <v>0</v>
      </c>
      <c r="BC644" s="592">
        <f>IF(A13taxstdlife="n/a","n/a",IF(BC$3&gt;(A13taxstdlife+$E644),(('PTRM input'!$M$155+'PTRM input'!$M$121)*$M$7)-SUM($M644:BB644),(('PTRM input'!$M$155+'PTRM input'!$M$121)*$M$7)/A13taxstdlife))</f>
        <v>0</v>
      </c>
      <c r="BD644" s="592">
        <f>IF(A13taxstdlife="n/a","n/a",IF(BD$3&gt;(A13taxstdlife+$E644),(('PTRM input'!$M$155+'PTRM input'!$M$121)*$M$7)-SUM($M644:BC644),(('PTRM input'!$M$155+'PTRM input'!$M$121)*$M$7)/A13taxstdlife))</f>
        <v>0</v>
      </c>
      <c r="BE644" s="592">
        <f>IF(A13taxstdlife="n/a","n/a",IF(BE$3&gt;(A13taxstdlife+$E644),(('PTRM input'!$M$155+'PTRM input'!$M$121)*$M$7)-SUM($M644:BD644),(('PTRM input'!$M$155+'PTRM input'!$M$121)*$M$7)/A13taxstdlife))</f>
        <v>0</v>
      </c>
      <c r="BF644" s="592">
        <f>IF(A13taxstdlife="n/a","n/a",IF(BF$3&gt;(A13taxstdlife+$E644),(('PTRM input'!$M$155+'PTRM input'!$M$121)*$M$7)-SUM($M644:BE644),(('PTRM input'!$M$155+'PTRM input'!$M$121)*$M$7)/A13taxstdlife))</f>
        <v>0</v>
      </c>
      <c r="BG644" s="592">
        <f>IF(A13taxstdlife="n/a","n/a",IF(BG$3&gt;(A13taxstdlife+$E644),(('PTRM input'!$M$155+'PTRM input'!$M$121)*$M$7)-SUM($M644:BF644),(('PTRM input'!$M$155+'PTRM input'!$M$121)*$M$7)/A13taxstdlife))</f>
        <v>0</v>
      </c>
      <c r="BH644" s="592">
        <f>IF(A13taxstdlife="n/a","n/a",IF(BH$3&gt;(A13taxstdlife+$E644),(('PTRM input'!$M$155+'PTRM input'!$M$121)*$M$7)-SUM($M644:BG644),(('PTRM input'!$M$155+'PTRM input'!$M$121)*$M$7)/A13taxstdlife))</f>
        <v>0</v>
      </c>
      <c r="BI644" s="592">
        <f>IF(A13taxstdlife="n/a","n/a",IF(BI$3&gt;(A13taxstdlife+$E644),(('PTRM input'!$M$155+'PTRM input'!$M$121)*$M$7)-SUM($M644:BH644),(('PTRM input'!$M$155+'PTRM input'!$M$121)*$M$7)/A13taxstdlife))</f>
        <v>0</v>
      </c>
      <c r="BJ644" s="237"/>
      <c r="BK644" s="237"/>
      <c r="BL644" s="237"/>
      <c r="BM644" s="237"/>
    </row>
    <row r="645" spans="1:65" s="4" customFormat="1" ht="12.75" customHeight="1" outlineLevel="2">
      <c r="A645" s="237"/>
      <c r="B645" s="237"/>
      <c r="C645" s="597"/>
      <c r="D645" s="930"/>
      <c r="E645" s="167">
        <v>8</v>
      </c>
      <c r="F645" s="34"/>
      <c r="G645" s="184"/>
      <c r="H645" s="186"/>
      <c r="I645" s="186"/>
      <c r="J645" s="186"/>
      <c r="K645" s="186"/>
      <c r="L645" s="186"/>
      <c r="M645" s="186"/>
      <c r="N645" s="185"/>
      <c r="O645" s="105">
        <f>IF(A13taxstdlife="n/a","n/a",IF(O$3&gt;(A13taxstdlife+$E645),(('PTRM input'!$N$155+'PTRM input'!$N$121)*$N$7)-SUM($N645:N645),(('PTRM input'!$N$155+'PTRM input'!$N$121)*$N$7)/A13taxstdlife))</f>
        <v>0</v>
      </c>
      <c r="P645" s="105">
        <f>IF(A13taxstdlife="n/a","n/a",IF(P$3&gt;(A13taxstdlife+$E645),(('PTRM input'!$N$155+'PTRM input'!$N$121)*$N$7)-SUM($N645:O645),(('PTRM input'!$N$155+'PTRM input'!$N$121)*$N$7)/A13taxstdlife))</f>
        <v>0</v>
      </c>
      <c r="Q645" s="592">
        <f>IF(A13taxstdlife="n/a","n/a",IF(Q$3&gt;(A13taxstdlife+$E645),(('PTRM input'!$N$155+'PTRM input'!$N$121)*$N$7)-SUM($N645:P645),(('PTRM input'!$N$155+'PTRM input'!$N$121)*$N$7)/A13taxstdlife))</f>
        <v>0</v>
      </c>
      <c r="R645" s="592">
        <f>IF(A13taxstdlife="n/a","n/a",IF(R$3&gt;(A13taxstdlife+$E645),(('PTRM input'!$N$155+'PTRM input'!$N$121)*$N$7)-SUM($N645:Q645),(('PTRM input'!$N$155+'PTRM input'!$N$121)*$N$7)/A13taxstdlife))</f>
        <v>0</v>
      </c>
      <c r="S645" s="592">
        <f>IF(A13taxstdlife="n/a","n/a",IF(S$3&gt;(A13taxstdlife+$E645),(('PTRM input'!$N$155+'PTRM input'!$N$121)*$N$7)-SUM($N645:R645),(('PTRM input'!$N$155+'PTRM input'!$N$121)*$N$7)/A13taxstdlife))</f>
        <v>0</v>
      </c>
      <c r="T645" s="592">
        <f>IF(A13taxstdlife="n/a","n/a",IF(T$3&gt;(A13taxstdlife+$E645),(('PTRM input'!$N$155+'PTRM input'!$N$121)*$N$7)-SUM($N645:S645),(('PTRM input'!$N$155+'PTRM input'!$N$121)*$N$7)/A13taxstdlife))</f>
        <v>0</v>
      </c>
      <c r="U645" s="592">
        <f>IF(A13taxstdlife="n/a","n/a",IF(U$3&gt;(A13taxstdlife+$E645),(('PTRM input'!$N$155+'PTRM input'!$N$121)*$N$7)-SUM($N645:T645),(('PTRM input'!$N$155+'PTRM input'!$N$121)*$N$7)/A13taxstdlife))</f>
        <v>0</v>
      </c>
      <c r="V645" s="592">
        <f>IF(A13taxstdlife="n/a","n/a",IF(V$3&gt;(A13taxstdlife+$E645),(('PTRM input'!$N$155+'PTRM input'!$N$121)*$N$7)-SUM($N645:U645),(('PTRM input'!$N$155+'PTRM input'!$N$121)*$N$7)/A13taxstdlife))</f>
        <v>0</v>
      </c>
      <c r="W645" s="592">
        <f>IF(A13taxstdlife="n/a","n/a",IF(W$3&gt;(A13taxstdlife+$E645),(('PTRM input'!$N$155+'PTRM input'!$N$121)*$N$7)-SUM($N645:V645),(('PTRM input'!$N$155+'PTRM input'!$N$121)*$N$7)/A13taxstdlife))</f>
        <v>0</v>
      </c>
      <c r="X645" s="592">
        <f>IF(A13taxstdlife="n/a","n/a",IF(X$3&gt;(A13taxstdlife+$E645),(('PTRM input'!$N$155+'PTRM input'!$N$121)*$N$7)-SUM($N645:W645),(('PTRM input'!$N$155+'PTRM input'!$N$121)*$N$7)/A13taxstdlife))</f>
        <v>0</v>
      </c>
      <c r="Y645" s="592">
        <f>IF(A13taxstdlife="n/a","n/a",IF(Y$3&gt;(A13taxstdlife+$E645),(('PTRM input'!$N$155+'PTRM input'!$N$121)*$N$7)-SUM($N645:X645),(('PTRM input'!$N$155+'PTRM input'!$N$121)*$N$7)/A13taxstdlife))</f>
        <v>0</v>
      </c>
      <c r="Z645" s="592">
        <f>IF(A13taxstdlife="n/a","n/a",IF(Z$3&gt;(A13taxstdlife+$E645),(('PTRM input'!$N$155+'PTRM input'!$N$121)*$N$7)-SUM($N645:Y645),(('PTRM input'!$N$155+'PTRM input'!$N$121)*$N$7)/A13taxstdlife))</f>
        <v>0</v>
      </c>
      <c r="AA645" s="592">
        <f>IF(A13taxstdlife="n/a","n/a",IF(AA$3&gt;(A13taxstdlife+$E645),(('PTRM input'!$N$155+'PTRM input'!$N$121)*$N$7)-SUM($N645:Z645),(('PTRM input'!$N$155+'PTRM input'!$N$121)*$N$7)/A13taxstdlife))</f>
        <v>0</v>
      </c>
      <c r="AB645" s="592">
        <f>IF(A13taxstdlife="n/a","n/a",IF(AB$3&gt;(A13taxstdlife+$E645),(('PTRM input'!$N$155+'PTRM input'!$N$121)*$N$7)-SUM($N645:AA645),(('PTRM input'!$N$155+'PTRM input'!$N$121)*$N$7)/A13taxstdlife))</f>
        <v>0</v>
      </c>
      <c r="AC645" s="592">
        <f>IF(A13taxstdlife="n/a","n/a",IF(AC$3&gt;(A13taxstdlife+$E645),(('PTRM input'!$N$155+'PTRM input'!$N$121)*$N$7)-SUM($N645:AB645),(('PTRM input'!$N$155+'PTRM input'!$N$121)*$N$7)/A13taxstdlife))</f>
        <v>0</v>
      </c>
      <c r="AD645" s="592">
        <f>IF(A13taxstdlife="n/a","n/a",IF(AD$3&gt;(A13taxstdlife+$E645),(('PTRM input'!$N$155+'PTRM input'!$N$121)*$N$7)-SUM($N645:AC645),(('PTRM input'!$N$155+'PTRM input'!$N$121)*$N$7)/A13taxstdlife))</f>
        <v>0</v>
      </c>
      <c r="AE645" s="592">
        <f>IF(A13taxstdlife="n/a","n/a",IF(AE$3&gt;(A13taxstdlife+$E645),(('PTRM input'!$N$155+'PTRM input'!$N$121)*$N$7)-SUM($N645:AD645),(('PTRM input'!$N$155+'PTRM input'!$N$121)*$N$7)/A13taxstdlife))</f>
        <v>0</v>
      </c>
      <c r="AF645" s="592">
        <f>IF(A13taxstdlife="n/a","n/a",IF(AF$3&gt;(A13taxstdlife+$E645),(('PTRM input'!$N$155+'PTRM input'!$N$121)*$N$7)-SUM($N645:AE645),(('PTRM input'!$N$155+'PTRM input'!$N$121)*$N$7)/A13taxstdlife))</f>
        <v>0</v>
      </c>
      <c r="AG645" s="592">
        <f>IF(A13taxstdlife="n/a","n/a",IF(AG$3&gt;(A13taxstdlife+$E645),(('PTRM input'!$N$155+'PTRM input'!$N$121)*$N$7)-SUM($N645:AF645),(('PTRM input'!$N$155+'PTRM input'!$N$121)*$N$7)/A13taxstdlife))</f>
        <v>0</v>
      </c>
      <c r="AH645" s="592">
        <f>IF(A13taxstdlife="n/a","n/a",IF(AH$3&gt;(A13taxstdlife+$E645),(('PTRM input'!$N$155+'PTRM input'!$N$121)*$N$7)-SUM($N645:AG645),(('PTRM input'!$N$155+'PTRM input'!$N$121)*$N$7)/A13taxstdlife))</f>
        <v>0</v>
      </c>
      <c r="AI645" s="592">
        <f>IF(A13taxstdlife="n/a","n/a",IF(AI$3&gt;(A13taxstdlife+$E645),(('PTRM input'!$N$155+'PTRM input'!$N$121)*$N$7)-SUM($N645:AH645),(('PTRM input'!$N$155+'PTRM input'!$N$121)*$N$7)/A13taxstdlife))</f>
        <v>0</v>
      </c>
      <c r="AJ645" s="592">
        <f>IF(A13taxstdlife="n/a","n/a",IF(AJ$3&gt;(A13taxstdlife+$E645),(('PTRM input'!$N$155+'PTRM input'!$N$121)*$N$7)-SUM($N645:AI645),(('PTRM input'!$N$155+'PTRM input'!$N$121)*$N$7)/A13taxstdlife))</f>
        <v>0</v>
      </c>
      <c r="AK645" s="592">
        <f>IF(A13taxstdlife="n/a","n/a",IF(AK$3&gt;(A13taxstdlife+$E645),(('PTRM input'!$N$155+'PTRM input'!$N$121)*$N$7)-SUM($N645:AJ645),(('PTRM input'!$N$155+'PTRM input'!$N$121)*$N$7)/A13taxstdlife))</f>
        <v>0</v>
      </c>
      <c r="AL645" s="592">
        <f>IF(A13taxstdlife="n/a","n/a",IF(AL$3&gt;(A13taxstdlife+$E645),(('PTRM input'!$N$155+'PTRM input'!$N$121)*$N$7)-SUM($N645:AK645),(('PTRM input'!$N$155+'PTRM input'!$N$121)*$N$7)/A13taxstdlife))</f>
        <v>0</v>
      </c>
      <c r="AM645" s="592">
        <f>IF(A13taxstdlife="n/a","n/a",IF(AM$3&gt;(A13taxstdlife+$E645),(('PTRM input'!$N$155+'PTRM input'!$N$121)*$N$7)-SUM($N645:AL645),(('PTRM input'!$N$155+'PTRM input'!$N$121)*$N$7)/A13taxstdlife))</f>
        <v>0</v>
      </c>
      <c r="AN645" s="592">
        <f>IF(A13taxstdlife="n/a","n/a",IF(AN$3&gt;(A13taxstdlife+$E645),(('PTRM input'!$N$155+'PTRM input'!$N$121)*$N$7)-SUM($N645:AM645),(('PTRM input'!$N$155+'PTRM input'!$N$121)*$N$7)/A13taxstdlife))</f>
        <v>0</v>
      </c>
      <c r="AO645" s="592">
        <f>IF(A13taxstdlife="n/a","n/a",IF(AO$3&gt;(A13taxstdlife+$E645),(('PTRM input'!$N$155+'PTRM input'!$N$121)*$N$7)-SUM($N645:AN645),(('PTRM input'!$N$155+'PTRM input'!$N$121)*$N$7)/A13taxstdlife))</f>
        <v>0</v>
      </c>
      <c r="AP645" s="592">
        <f>IF(A13taxstdlife="n/a","n/a",IF(AP$3&gt;(A13taxstdlife+$E645),(('PTRM input'!$N$155+'PTRM input'!$N$121)*$N$7)-SUM($N645:AO645),(('PTRM input'!$N$155+'PTRM input'!$N$121)*$N$7)/A13taxstdlife))</f>
        <v>0</v>
      </c>
      <c r="AQ645" s="592">
        <f>IF(A13taxstdlife="n/a","n/a",IF(AQ$3&gt;(A13taxstdlife+$E645),(('PTRM input'!$N$155+'PTRM input'!$N$121)*$N$7)-SUM($N645:AP645),(('PTRM input'!$N$155+'PTRM input'!$N$121)*$N$7)/A13taxstdlife))</f>
        <v>0</v>
      </c>
      <c r="AR645" s="592">
        <f>IF(A13taxstdlife="n/a","n/a",IF(AR$3&gt;(A13taxstdlife+$E645),(('PTRM input'!$N$155+'PTRM input'!$N$121)*$N$7)-SUM($N645:AQ645),(('PTRM input'!$N$155+'PTRM input'!$N$121)*$N$7)/A13taxstdlife))</f>
        <v>0</v>
      </c>
      <c r="AS645" s="592">
        <f>IF(A13taxstdlife="n/a","n/a",IF(AS$3&gt;(A13taxstdlife+$E645),(('PTRM input'!$N$155+'PTRM input'!$N$121)*$N$7)-SUM($N645:AR645),(('PTRM input'!$N$155+'PTRM input'!$N$121)*$N$7)/A13taxstdlife))</f>
        <v>0</v>
      </c>
      <c r="AT645" s="592">
        <f>IF(A13taxstdlife="n/a","n/a",IF(AT$3&gt;(A13taxstdlife+$E645),(('PTRM input'!$N$155+'PTRM input'!$N$121)*$N$7)-SUM($N645:AS645),(('PTRM input'!$N$155+'PTRM input'!$N$121)*$N$7)/A13taxstdlife))</f>
        <v>0</v>
      </c>
      <c r="AU645" s="592">
        <f>IF(A13taxstdlife="n/a","n/a",IF(AU$3&gt;(A13taxstdlife+$E645),(('PTRM input'!$N$155+'PTRM input'!$N$121)*$N$7)-SUM($N645:AT645),(('PTRM input'!$N$155+'PTRM input'!$N$121)*$N$7)/A13taxstdlife))</f>
        <v>0</v>
      </c>
      <c r="AV645" s="592">
        <f>IF(A13taxstdlife="n/a","n/a",IF(AV$3&gt;(A13taxstdlife+$E645),(('PTRM input'!$N$155+'PTRM input'!$N$121)*$N$7)-SUM($N645:AU645),(('PTRM input'!$N$155+'PTRM input'!$N$121)*$N$7)/A13taxstdlife))</f>
        <v>0</v>
      </c>
      <c r="AW645" s="592">
        <f>IF(A13taxstdlife="n/a","n/a",IF(AW$3&gt;(A13taxstdlife+$E645),(('PTRM input'!$N$155+'PTRM input'!$N$121)*$N$7)-SUM($N645:AV645),(('PTRM input'!$N$155+'PTRM input'!$N$121)*$N$7)/A13taxstdlife))</f>
        <v>0</v>
      </c>
      <c r="AX645" s="592">
        <f>IF(A13taxstdlife="n/a","n/a",IF(AX$3&gt;(A13taxstdlife+$E645),(('PTRM input'!$N$155+'PTRM input'!$N$121)*$N$7)-SUM($N645:AW645),(('PTRM input'!$N$155+'PTRM input'!$N$121)*$N$7)/A13taxstdlife))</f>
        <v>0</v>
      </c>
      <c r="AY645" s="592">
        <f>IF(A13taxstdlife="n/a","n/a",IF(AY$3&gt;(A13taxstdlife+$E645),(('PTRM input'!$N$155+'PTRM input'!$N$121)*$N$7)-SUM($N645:AX645),(('PTRM input'!$N$155+'PTRM input'!$N$121)*$N$7)/A13taxstdlife))</f>
        <v>0</v>
      </c>
      <c r="AZ645" s="592">
        <f>IF(A13taxstdlife="n/a","n/a",IF(AZ$3&gt;(A13taxstdlife+$E645),(('PTRM input'!$N$155+'PTRM input'!$N$121)*$N$7)-SUM($N645:AY645),(('PTRM input'!$N$155+'PTRM input'!$N$121)*$N$7)/A13taxstdlife))</f>
        <v>0</v>
      </c>
      <c r="BA645" s="592">
        <f>IF(A13taxstdlife="n/a","n/a",IF(BA$3&gt;(A13taxstdlife+$E645),(('PTRM input'!$N$155+'PTRM input'!$N$121)*$N$7)-SUM($N645:AZ645),(('PTRM input'!$N$155+'PTRM input'!$N$121)*$N$7)/A13taxstdlife))</f>
        <v>0</v>
      </c>
      <c r="BB645" s="592">
        <f>IF(A13taxstdlife="n/a","n/a",IF(BB$3&gt;(A13taxstdlife+$E645),(('PTRM input'!$N$155+'PTRM input'!$N$121)*$N$7)-SUM($N645:BA645),(('PTRM input'!$N$155+'PTRM input'!$N$121)*$N$7)/A13taxstdlife))</f>
        <v>0</v>
      </c>
      <c r="BC645" s="592">
        <f>IF(A13taxstdlife="n/a","n/a",IF(BC$3&gt;(A13taxstdlife+$E645),(('PTRM input'!$N$155+'PTRM input'!$N$121)*$N$7)-SUM($N645:BB645),(('PTRM input'!$N$155+'PTRM input'!$N$121)*$N$7)/A13taxstdlife))</f>
        <v>0</v>
      </c>
      <c r="BD645" s="592">
        <f>IF(A13taxstdlife="n/a","n/a",IF(BD$3&gt;(A13taxstdlife+$E645),(('PTRM input'!$N$155+'PTRM input'!$N$121)*$N$7)-SUM($N645:BC645),(('PTRM input'!$N$155+'PTRM input'!$N$121)*$N$7)/A13taxstdlife))</f>
        <v>0</v>
      </c>
      <c r="BE645" s="592">
        <f>IF(A13taxstdlife="n/a","n/a",IF(BE$3&gt;(A13taxstdlife+$E645),(('PTRM input'!$N$155+'PTRM input'!$N$121)*$N$7)-SUM($N645:BD645),(('PTRM input'!$N$155+'PTRM input'!$N$121)*$N$7)/A13taxstdlife))</f>
        <v>0</v>
      </c>
      <c r="BF645" s="592">
        <f>IF(A13taxstdlife="n/a","n/a",IF(BF$3&gt;(A13taxstdlife+$E645),(('PTRM input'!$N$155+'PTRM input'!$N$121)*$N$7)-SUM($N645:BE645),(('PTRM input'!$N$155+'PTRM input'!$N$121)*$N$7)/A13taxstdlife))</f>
        <v>0</v>
      </c>
      <c r="BG645" s="592">
        <f>IF(A13taxstdlife="n/a","n/a",IF(BG$3&gt;(A13taxstdlife+$E645),(('PTRM input'!$N$155+'PTRM input'!$N$121)*$N$7)-SUM($N645:BF645),(('PTRM input'!$N$155+'PTRM input'!$N$121)*$N$7)/A13taxstdlife))</f>
        <v>0</v>
      </c>
      <c r="BH645" s="592">
        <f>IF(A13taxstdlife="n/a","n/a",IF(BH$3&gt;(A13taxstdlife+$E645),(('PTRM input'!$N$155+'PTRM input'!$N$121)*$N$7)-SUM($N645:BG645),(('PTRM input'!$N$155+'PTRM input'!$N$121)*$N$7)/A13taxstdlife))</f>
        <v>0</v>
      </c>
      <c r="BI645" s="592">
        <f>IF(A13taxstdlife="n/a","n/a",IF(BI$3&gt;(A13taxstdlife+$E645),(('PTRM input'!$N$155+'PTRM input'!$N$121)*$N$7)-SUM($N645:BH645),(('PTRM input'!$N$155+'PTRM input'!$N$121)*$N$7)/A13taxstdlife))</f>
        <v>0</v>
      </c>
      <c r="BJ645" s="237"/>
      <c r="BK645" s="237"/>
      <c r="BL645" s="237"/>
      <c r="BM645" s="237"/>
    </row>
    <row r="646" spans="1:65" s="4" customFormat="1" ht="12.75" customHeight="1" outlineLevel="2">
      <c r="A646" s="237"/>
      <c r="B646" s="237"/>
      <c r="C646" s="597"/>
      <c r="D646" s="930"/>
      <c r="E646" s="167">
        <v>9</v>
      </c>
      <c r="F646" s="34"/>
      <c r="G646" s="184"/>
      <c r="H646" s="186"/>
      <c r="I646" s="186"/>
      <c r="J646" s="186"/>
      <c r="K646" s="186"/>
      <c r="L646" s="186"/>
      <c r="M646" s="186"/>
      <c r="N646" s="186"/>
      <c r="O646" s="185"/>
      <c r="P646" s="105">
        <f>IF(A13taxstdlife="n/a","n/a",IF(P$3&gt;(A13taxstdlife+$E646),(('PTRM input'!$O$155+'PTRM input'!$O$121)*$O$7)-SUM($O646:O646),(('PTRM input'!$O$155+'PTRM input'!$O$121)*$O$7)/A13taxstdlife))</f>
        <v>0</v>
      </c>
      <c r="Q646" s="592">
        <f>IF(A13taxstdlife="n/a","n/a",IF(Q$3&gt;(A13taxstdlife+$E646),(('PTRM input'!$O$155+'PTRM input'!$O$121)*$O$7)-SUM($O646:P646),(('PTRM input'!$O$155+'PTRM input'!$O$121)*$O$7)/A13taxstdlife))</f>
        <v>0</v>
      </c>
      <c r="R646" s="592">
        <f>IF(A13taxstdlife="n/a","n/a",IF(R$3&gt;(A13taxstdlife+$E646),(('PTRM input'!$O$155+'PTRM input'!$O$121)*$O$7)-SUM($O646:Q646),(('PTRM input'!$O$155+'PTRM input'!$O$121)*$O$7)/A13taxstdlife))</f>
        <v>0</v>
      </c>
      <c r="S646" s="592">
        <f>IF(A13taxstdlife="n/a","n/a",IF(S$3&gt;(A13taxstdlife+$E646),(('PTRM input'!$O$155+'PTRM input'!$O$121)*$O$7)-SUM($O646:R646),(('PTRM input'!$O$155+'PTRM input'!$O$121)*$O$7)/A13taxstdlife))</f>
        <v>0</v>
      </c>
      <c r="T646" s="592">
        <f>IF(A13taxstdlife="n/a","n/a",IF(T$3&gt;(A13taxstdlife+$E646),(('PTRM input'!$O$155+'PTRM input'!$O$121)*$O$7)-SUM($O646:S646),(('PTRM input'!$O$155+'PTRM input'!$O$121)*$O$7)/A13taxstdlife))</f>
        <v>0</v>
      </c>
      <c r="U646" s="592">
        <f>IF(A13taxstdlife="n/a","n/a",IF(U$3&gt;(A13taxstdlife+$E646),(('PTRM input'!$O$155+'PTRM input'!$O$121)*$O$7)-SUM($O646:T646),(('PTRM input'!$O$155+'PTRM input'!$O$121)*$O$7)/A13taxstdlife))</f>
        <v>0</v>
      </c>
      <c r="V646" s="592">
        <f>IF(A13taxstdlife="n/a","n/a",IF(V$3&gt;(A13taxstdlife+$E646),(('PTRM input'!$O$155+'PTRM input'!$O$121)*$O$7)-SUM($O646:U646),(('PTRM input'!$O$155+'PTRM input'!$O$121)*$O$7)/A13taxstdlife))</f>
        <v>0</v>
      </c>
      <c r="W646" s="592">
        <f>IF(A13taxstdlife="n/a","n/a",IF(W$3&gt;(A13taxstdlife+$E646),(('PTRM input'!$O$155+'PTRM input'!$O$121)*$O$7)-SUM($O646:V646),(('PTRM input'!$O$155+'PTRM input'!$O$121)*$O$7)/A13taxstdlife))</f>
        <v>0</v>
      </c>
      <c r="X646" s="592">
        <f>IF(A13taxstdlife="n/a","n/a",IF(X$3&gt;(A13taxstdlife+$E646),(('PTRM input'!$O$155+'PTRM input'!$O$121)*$O$7)-SUM($O646:W646),(('PTRM input'!$O$155+'PTRM input'!$O$121)*$O$7)/A13taxstdlife))</f>
        <v>0</v>
      </c>
      <c r="Y646" s="592">
        <f>IF(A13taxstdlife="n/a","n/a",IF(Y$3&gt;(A13taxstdlife+$E646),(('PTRM input'!$O$155+'PTRM input'!$O$121)*$O$7)-SUM($O646:X646),(('PTRM input'!$O$155+'PTRM input'!$O$121)*$O$7)/A13taxstdlife))</f>
        <v>0</v>
      </c>
      <c r="Z646" s="592">
        <f>IF(A13taxstdlife="n/a","n/a",IF(Z$3&gt;(A13taxstdlife+$E646),(('PTRM input'!$O$155+'PTRM input'!$O$121)*$O$7)-SUM($O646:Y646),(('PTRM input'!$O$155+'PTRM input'!$O$121)*$O$7)/A13taxstdlife))</f>
        <v>0</v>
      </c>
      <c r="AA646" s="592">
        <f>IF(A13taxstdlife="n/a","n/a",IF(AA$3&gt;(A13taxstdlife+$E646),(('PTRM input'!$O$155+'PTRM input'!$O$121)*$O$7)-SUM($O646:Z646),(('PTRM input'!$O$155+'PTRM input'!$O$121)*$O$7)/A13taxstdlife))</f>
        <v>0</v>
      </c>
      <c r="AB646" s="592">
        <f>IF(A13taxstdlife="n/a","n/a",IF(AB$3&gt;(A13taxstdlife+$E646),(('PTRM input'!$O$155+'PTRM input'!$O$121)*$O$7)-SUM($O646:AA646),(('PTRM input'!$O$155+'PTRM input'!$O$121)*$O$7)/A13taxstdlife))</f>
        <v>0</v>
      </c>
      <c r="AC646" s="592">
        <f>IF(A13taxstdlife="n/a","n/a",IF(AC$3&gt;(A13taxstdlife+$E646),(('PTRM input'!$O$155+'PTRM input'!$O$121)*$O$7)-SUM($O646:AB646),(('PTRM input'!$O$155+'PTRM input'!$O$121)*$O$7)/A13taxstdlife))</f>
        <v>0</v>
      </c>
      <c r="AD646" s="592">
        <f>IF(A13taxstdlife="n/a","n/a",IF(AD$3&gt;(A13taxstdlife+$E646),(('PTRM input'!$O$155+'PTRM input'!$O$121)*$O$7)-SUM($O646:AC646),(('PTRM input'!$O$155+'PTRM input'!$O$121)*$O$7)/A13taxstdlife))</f>
        <v>0</v>
      </c>
      <c r="AE646" s="592">
        <f>IF(A13taxstdlife="n/a","n/a",IF(AE$3&gt;(A13taxstdlife+$E646),(('PTRM input'!$O$155+'PTRM input'!$O$121)*$O$7)-SUM($O646:AD646),(('PTRM input'!$O$155+'PTRM input'!$O$121)*$O$7)/A13taxstdlife))</f>
        <v>0</v>
      </c>
      <c r="AF646" s="592">
        <f>IF(A13taxstdlife="n/a","n/a",IF(AF$3&gt;(A13taxstdlife+$E646),(('PTRM input'!$O$155+'PTRM input'!$O$121)*$O$7)-SUM($O646:AE646),(('PTRM input'!$O$155+'PTRM input'!$O$121)*$O$7)/A13taxstdlife))</f>
        <v>0</v>
      </c>
      <c r="AG646" s="592">
        <f>IF(A13taxstdlife="n/a","n/a",IF(AG$3&gt;(A13taxstdlife+$E646),(('PTRM input'!$O$155+'PTRM input'!$O$121)*$O$7)-SUM($O646:AF646),(('PTRM input'!$O$155+'PTRM input'!$O$121)*$O$7)/A13taxstdlife))</f>
        <v>0</v>
      </c>
      <c r="AH646" s="592">
        <f>IF(A13taxstdlife="n/a","n/a",IF(AH$3&gt;(A13taxstdlife+$E646),(('PTRM input'!$O$155+'PTRM input'!$O$121)*$O$7)-SUM($O646:AG646),(('PTRM input'!$O$155+'PTRM input'!$O$121)*$O$7)/A13taxstdlife))</f>
        <v>0</v>
      </c>
      <c r="AI646" s="592">
        <f>IF(A13taxstdlife="n/a","n/a",IF(AI$3&gt;(A13taxstdlife+$E646),(('PTRM input'!$O$155+'PTRM input'!$O$121)*$O$7)-SUM($O646:AH646),(('PTRM input'!$O$155+'PTRM input'!$O$121)*$O$7)/A13taxstdlife))</f>
        <v>0</v>
      </c>
      <c r="AJ646" s="592">
        <f>IF(A13taxstdlife="n/a","n/a",IF(AJ$3&gt;(A13taxstdlife+$E646),(('PTRM input'!$O$155+'PTRM input'!$O$121)*$O$7)-SUM($O646:AI646),(('PTRM input'!$O$155+'PTRM input'!$O$121)*$O$7)/A13taxstdlife))</f>
        <v>0</v>
      </c>
      <c r="AK646" s="592">
        <f>IF(A13taxstdlife="n/a","n/a",IF(AK$3&gt;(A13taxstdlife+$E646),(('PTRM input'!$O$155+'PTRM input'!$O$121)*$O$7)-SUM($O646:AJ646),(('PTRM input'!$O$155+'PTRM input'!$O$121)*$O$7)/A13taxstdlife))</f>
        <v>0</v>
      </c>
      <c r="AL646" s="592">
        <f>IF(A13taxstdlife="n/a","n/a",IF(AL$3&gt;(A13taxstdlife+$E646),(('PTRM input'!$O$155+'PTRM input'!$O$121)*$O$7)-SUM($O646:AK646),(('PTRM input'!$O$155+'PTRM input'!$O$121)*$O$7)/A13taxstdlife))</f>
        <v>0</v>
      </c>
      <c r="AM646" s="592">
        <f>IF(A13taxstdlife="n/a","n/a",IF(AM$3&gt;(A13taxstdlife+$E646),(('PTRM input'!$O$155+'PTRM input'!$O$121)*$O$7)-SUM($O646:AL646),(('PTRM input'!$O$155+'PTRM input'!$O$121)*$O$7)/A13taxstdlife))</f>
        <v>0</v>
      </c>
      <c r="AN646" s="592">
        <f>IF(A13taxstdlife="n/a","n/a",IF(AN$3&gt;(A13taxstdlife+$E646),(('PTRM input'!$O$155+'PTRM input'!$O$121)*$O$7)-SUM($O646:AM646),(('PTRM input'!$O$155+'PTRM input'!$O$121)*$O$7)/A13taxstdlife))</f>
        <v>0</v>
      </c>
      <c r="AO646" s="592">
        <f>IF(A13taxstdlife="n/a","n/a",IF(AO$3&gt;(A13taxstdlife+$E646),(('PTRM input'!$O$155+'PTRM input'!$O$121)*$O$7)-SUM($O646:AN646),(('PTRM input'!$O$155+'PTRM input'!$O$121)*$O$7)/A13taxstdlife))</f>
        <v>0</v>
      </c>
      <c r="AP646" s="592">
        <f>IF(A13taxstdlife="n/a","n/a",IF(AP$3&gt;(A13taxstdlife+$E646),(('PTRM input'!$O$155+'PTRM input'!$O$121)*$O$7)-SUM($O646:AO646),(('PTRM input'!$O$155+'PTRM input'!$O$121)*$O$7)/A13taxstdlife))</f>
        <v>0</v>
      </c>
      <c r="AQ646" s="592">
        <f>IF(A13taxstdlife="n/a","n/a",IF(AQ$3&gt;(A13taxstdlife+$E646),(('PTRM input'!$O$155+'PTRM input'!$O$121)*$O$7)-SUM($O646:AP646),(('PTRM input'!$O$155+'PTRM input'!$O$121)*$O$7)/A13taxstdlife))</f>
        <v>0</v>
      </c>
      <c r="AR646" s="592">
        <f>IF(A13taxstdlife="n/a","n/a",IF(AR$3&gt;(A13taxstdlife+$E646),(('PTRM input'!$O$155+'PTRM input'!$O$121)*$O$7)-SUM($O646:AQ646),(('PTRM input'!$O$155+'PTRM input'!$O$121)*$O$7)/A13taxstdlife))</f>
        <v>0</v>
      </c>
      <c r="AS646" s="592">
        <f>IF(A13taxstdlife="n/a","n/a",IF(AS$3&gt;(A13taxstdlife+$E646),(('PTRM input'!$O$155+'PTRM input'!$O$121)*$O$7)-SUM($O646:AR646),(('PTRM input'!$O$155+'PTRM input'!$O$121)*$O$7)/A13taxstdlife))</f>
        <v>0</v>
      </c>
      <c r="AT646" s="592">
        <f>IF(A13taxstdlife="n/a","n/a",IF(AT$3&gt;(A13taxstdlife+$E646),(('PTRM input'!$O$155+'PTRM input'!$O$121)*$O$7)-SUM($O646:AS646),(('PTRM input'!$O$155+'PTRM input'!$O$121)*$O$7)/A13taxstdlife))</f>
        <v>0</v>
      </c>
      <c r="AU646" s="592">
        <f>IF(A13taxstdlife="n/a","n/a",IF(AU$3&gt;(A13taxstdlife+$E646),(('PTRM input'!$O$155+'PTRM input'!$O$121)*$O$7)-SUM($O646:AT646),(('PTRM input'!$O$155+'PTRM input'!$O$121)*$O$7)/A13taxstdlife))</f>
        <v>0</v>
      </c>
      <c r="AV646" s="592">
        <f>IF(A13taxstdlife="n/a","n/a",IF(AV$3&gt;(A13taxstdlife+$E646),(('PTRM input'!$O$155+'PTRM input'!$O$121)*$O$7)-SUM($O646:AU646),(('PTRM input'!$O$155+'PTRM input'!$O$121)*$O$7)/A13taxstdlife))</f>
        <v>0</v>
      </c>
      <c r="AW646" s="592">
        <f>IF(A13taxstdlife="n/a","n/a",IF(AW$3&gt;(A13taxstdlife+$E646),(('PTRM input'!$O$155+'PTRM input'!$O$121)*$O$7)-SUM($O646:AV646),(('PTRM input'!$O$155+'PTRM input'!$O$121)*$O$7)/A13taxstdlife))</f>
        <v>0</v>
      </c>
      <c r="AX646" s="592">
        <f>IF(A13taxstdlife="n/a","n/a",IF(AX$3&gt;(A13taxstdlife+$E646),(('PTRM input'!$O$155+'PTRM input'!$O$121)*$O$7)-SUM($O646:AW646),(('PTRM input'!$O$155+'PTRM input'!$O$121)*$O$7)/A13taxstdlife))</f>
        <v>0</v>
      </c>
      <c r="AY646" s="592">
        <f>IF(A13taxstdlife="n/a","n/a",IF(AY$3&gt;(A13taxstdlife+$E646),(('PTRM input'!$O$155+'PTRM input'!$O$121)*$O$7)-SUM($O646:AX646),(('PTRM input'!$O$155+'PTRM input'!$O$121)*$O$7)/A13taxstdlife))</f>
        <v>0</v>
      </c>
      <c r="AZ646" s="592">
        <f>IF(A13taxstdlife="n/a","n/a",IF(AZ$3&gt;(A13taxstdlife+$E646),(('PTRM input'!$O$155+'PTRM input'!$O$121)*$O$7)-SUM($O646:AY646),(('PTRM input'!$O$155+'PTRM input'!$O$121)*$O$7)/A13taxstdlife))</f>
        <v>0</v>
      </c>
      <c r="BA646" s="592">
        <f>IF(A13taxstdlife="n/a","n/a",IF(BA$3&gt;(A13taxstdlife+$E646),(('PTRM input'!$O$155+'PTRM input'!$O$121)*$O$7)-SUM($O646:AZ646),(('PTRM input'!$O$155+'PTRM input'!$O$121)*$O$7)/A13taxstdlife))</f>
        <v>0</v>
      </c>
      <c r="BB646" s="592">
        <f>IF(A13taxstdlife="n/a","n/a",IF(BB$3&gt;(A13taxstdlife+$E646),(('PTRM input'!$O$155+'PTRM input'!$O$121)*$O$7)-SUM($O646:BA646),(('PTRM input'!$O$155+'PTRM input'!$O$121)*$O$7)/A13taxstdlife))</f>
        <v>0</v>
      </c>
      <c r="BC646" s="592">
        <f>IF(A13taxstdlife="n/a","n/a",IF(BC$3&gt;(A13taxstdlife+$E646),(('PTRM input'!$O$155+'PTRM input'!$O$121)*$O$7)-SUM($O646:BB646),(('PTRM input'!$O$155+'PTRM input'!$O$121)*$O$7)/A13taxstdlife))</f>
        <v>0</v>
      </c>
      <c r="BD646" s="592">
        <f>IF(A13taxstdlife="n/a","n/a",IF(BD$3&gt;(A13taxstdlife+$E646),(('PTRM input'!$O$155+'PTRM input'!$O$121)*$O$7)-SUM($O646:BC646),(('PTRM input'!$O$155+'PTRM input'!$O$121)*$O$7)/A13taxstdlife))</f>
        <v>0</v>
      </c>
      <c r="BE646" s="592">
        <f>IF(A13taxstdlife="n/a","n/a",IF(BE$3&gt;(A13taxstdlife+$E646),(('PTRM input'!$O$155+'PTRM input'!$O$121)*$O$7)-SUM($O646:BD646),(('PTRM input'!$O$155+'PTRM input'!$O$121)*$O$7)/A13taxstdlife))</f>
        <v>0</v>
      </c>
      <c r="BF646" s="592">
        <f>IF(A13taxstdlife="n/a","n/a",IF(BF$3&gt;(A13taxstdlife+$E646),(('PTRM input'!$O$155+'PTRM input'!$O$121)*$O$7)-SUM($O646:BE646),(('PTRM input'!$O$155+'PTRM input'!$O$121)*$O$7)/A13taxstdlife))</f>
        <v>0</v>
      </c>
      <c r="BG646" s="592">
        <f>IF(A13taxstdlife="n/a","n/a",IF(BG$3&gt;(A13taxstdlife+$E646),(('PTRM input'!$O$155+'PTRM input'!$O$121)*$O$7)-SUM($O646:BF646),(('PTRM input'!$O$155+'PTRM input'!$O$121)*$O$7)/A13taxstdlife))</f>
        <v>0</v>
      </c>
      <c r="BH646" s="592">
        <f>IF(A13taxstdlife="n/a","n/a",IF(BH$3&gt;(A13taxstdlife+$E646),(('PTRM input'!$O$155+'PTRM input'!$O$121)*$O$7)-SUM($O646:BG646),(('PTRM input'!$O$155+'PTRM input'!$O$121)*$O$7)/A13taxstdlife))</f>
        <v>0</v>
      </c>
      <c r="BI646" s="592">
        <f>IF(A13taxstdlife="n/a","n/a",IF(BI$3&gt;(A13taxstdlife+$E646),(('PTRM input'!$O$155+'PTRM input'!$O$121)*$O$7)-SUM($O646:BH646),(('PTRM input'!$O$155+'PTRM input'!$O$121)*$O$7)/A13taxstdlife))</f>
        <v>0</v>
      </c>
      <c r="BJ646" s="237"/>
      <c r="BK646" s="237"/>
      <c r="BL646" s="237"/>
      <c r="BM646" s="237"/>
    </row>
    <row r="647" spans="1:65" s="4" customFormat="1" ht="12.75" customHeight="1" outlineLevel="2">
      <c r="A647" s="237"/>
      <c r="B647" s="237"/>
      <c r="C647" s="597"/>
      <c r="D647" s="930"/>
      <c r="E647" s="168">
        <v>10</v>
      </c>
      <c r="F647" s="34"/>
      <c r="G647" s="184"/>
      <c r="H647" s="186"/>
      <c r="I647" s="186"/>
      <c r="J647" s="186"/>
      <c r="K647" s="186"/>
      <c r="L647" s="186"/>
      <c r="M647" s="186"/>
      <c r="N647" s="186"/>
      <c r="O647" s="186"/>
      <c r="P647" s="185"/>
      <c r="Q647" s="592">
        <f>IF(A13taxstdlife="n/a","n/a",IF(Q$3&gt;(A13taxstdlife+$E647),(('PTRM input'!$P$155+'PTRM input'!$P$121)*$P$7)-SUM($P647:P647),(('PTRM input'!$P$155+'PTRM input'!$P$121)*$P$7)/A13taxstdlife))</f>
        <v>0</v>
      </c>
      <c r="R647" s="592">
        <f>IF(A13taxstdlife="n/a","n/a",IF(R$3&gt;(A13taxstdlife+$E647),(('PTRM input'!$P$155+'PTRM input'!$P$121)*$P$7)-SUM($P647:Q647),(('PTRM input'!$P$155+'PTRM input'!$P$121)*$P$7)/A13taxstdlife))</f>
        <v>0</v>
      </c>
      <c r="S647" s="592">
        <f>IF(A13taxstdlife="n/a","n/a",IF(S$3&gt;(A13taxstdlife+$E647),(('PTRM input'!$P$155+'PTRM input'!$P$121)*$P$7)-SUM($P647:R647),(('PTRM input'!$P$155+'PTRM input'!$P$121)*$P$7)/A13taxstdlife))</f>
        <v>0</v>
      </c>
      <c r="T647" s="592">
        <f>IF(A13taxstdlife="n/a","n/a",IF(T$3&gt;(A13taxstdlife+$E647),(('PTRM input'!$P$155+'PTRM input'!$P$121)*$P$7)-SUM($P647:S647),(('PTRM input'!$P$155+'PTRM input'!$P$121)*$P$7)/A13taxstdlife))</f>
        <v>0</v>
      </c>
      <c r="U647" s="592">
        <f>IF(A13taxstdlife="n/a","n/a",IF(U$3&gt;(A13taxstdlife+$E647),(('PTRM input'!$P$155+'PTRM input'!$P$121)*$P$7)-SUM($P647:T647),(('PTRM input'!$P$155+'PTRM input'!$P$121)*$P$7)/A13taxstdlife))</f>
        <v>0</v>
      </c>
      <c r="V647" s="592">
        <f>IF(A13taxstdlife="n/a","n/a",IF(V$3&gt;(A13taxstdlife+$E647),(('PTRM input'!$P$155+'PTRM input'!$P$121)*$P$7)-SUM($P647:U647),(('PTRM input'!$P$155+'PTRM input'!$P$121)*$P$7)/A13taxstdlife))</f>
        <v>0</v>
      </c>
      <c r="W647" s="592">
        <f>IF(A13taxstdlife="n/a","n/a",IF(W$3&gt;(A13taxstdlife+$E647),(('PTRM input'!$P$155+'PTRM input'!$P$121)*$P$7)-SUM($P647:V647),(('PTRM input'!$P$155+'PTRM input'!$P$121)*$P$7)/A13taxstdlife))</f>
        <v>0</v>
      </c>
      <c r="X647" s="592">
        <f>IF(A13taxstdlife="n/a","n/a",IF(X$3&gt;(A13taxstdlife+$E647),(('PTRM input'!$P$155+'PTRM input'!$P$121)*$P$7)-SUM($P647:W647),(('PTRM input'!$P$155+'PTRM input'!$P$121)*$P$7)/A13taxstdlife))</f>
        <v>0</v>
      </c>
      <c r="Y647" s="592">
        <f>IF(A13taxstdlife="n/a","n/a",IF(Y$3&gt;(A13taxstdlife+$E647),(('PTRM input'!$P$155+'PTRM input'!$P$121)*$P$7)-SUM($P647:X647),(('PTRM input'!$P$155+'PTRM input'!$P$121)*$P$7)/A13taxstdlife))</f>
        <v>0</v>
      </c>
      <c r="Z647" s="592">
        <f>IF(A13taxstdlife="n/a","n/a",IF(Z$3&gt;(A13taxstdlife+$E647),(('PTRM input'!$P$155+'PTRM input'!$P$121)*$P$7)-SUM($P647:Y647),(('PTRM input'!$P$155+'PTRM input'!$P$121)*$P$7)/A13taxstdlife))</f>
        <v>0</v>
      </c>
      <c r="AA647" s="592">
        <f>IF(A13taxstdlife="n/a","n/a",IF(AA$3&gt;(A13taxstdlife+$E647),(('PTRM input'!$P$155+'PTRM input'!$P$121)*$P$7)-SUM($P647:Z647),(('PTRM input'!$P$155+'PTRM input'!$P$121)*$P$7)/A13taxstdlife))</f>
        <v>0</v>
      </c>
      <c r="AB647" s="592">
        <f>IF(A13taxstdlife="n/a","n/a",IF(AB$3&gt;(A13taxstdlife+$E647),(('PTRM input'!$P$155+'PTRM input'!$P$121)*$P$7)-SUM($P647:AA647),(('PTRM input'!$P$155+'PTRM input'!$P$121)*$P$7)/A13taxstdlife))</f>
        <v>0</v>
      </c>
      <c r="AC647" s="592">
        <f>IF(A13taxstdlife="n/a","n/a",IF(AC$3&gt;(A13taxstdlife+$E647),(('PTRM input'!$P$155+'PTRM input'!$P$121)*$P$7)-SUM($P647:AB647),(('PTRM input'!$P$155+'PTRM input'!$P$121)*$P$7)/A13taxstdlife))</f>
        <v>0</v>
      </c>
      <c r="AD647" s="592">
        <f>IF(A13taxstdlife="n/a","n/a",IF(AD$3&gt;(A13taxstdlife+$E647),(('PTRM input'!$P$155+'PTRM input'!$P$121)*$P$7)-SUM($P647:AC647),(('PTRM input'!$P$155+'PTRM input'!$P$121)*$P$7)/A13taxstdlife))</f>
        <v>0</v>
      </c>
      <c r="AE647" s="592">
        <f>IF(A13taxstdlife="n/a","n/a",IF(AE$3&gt;(A13taxstdlife+$E647),(('PTRM input'!$P$155+'PTRM input'!$P$121)*$P$7)-SUM($P647:AD647),(('PTRM input'!$P$155+'PTRM input'!$P$121)*$P$7)/A13taxstdlife))</f>
        <v>0</v>
      </c>
      <c r="AF647" s="592">
        <f>IF(A13taxstdlife="n/a","n/a",IF(AF$3&gt;(A13taxstdlife+$E647),(('PTRM input'!$P$155+'PTRM input'!$P$121)*$P$7)-SUM($P647:AE647),(('PTRM input'!$P$155+'PTRM input'!$P$121)*$P$7)/A13taxstdlife))</f>
        <v>0</v>
      </c>
      <c r="AG647" s="592">
        <f>IF(A13taxstdlife="n/a","n/a",IF(AG$3&gt;(A13taxstdlife+$E647),(('PTRM input'!$P$155+'PTRM input'!$P$121)*$P$7)-SUM($P647:AF647),(('PTRM input'!$P$155+'PTRM input'!$P$121)*$P$7)/A13taxstdlife))</f>
        <v>0</v>
      </c>
      <c r="AH647" s="592">
        <f>IF(A13taxstdlife="n/a","n/a",IF(AH$3&gt;(A13taxstdlife+$E647),(('PTRM input'!$P$155+'PTRM input'!$P$121)*$P$7)-SUM($P647:AG647),(('PTRM input'!$P$155+'PTRM input'!$P$121)*$P$7)/A13taxstdlife))</f>
        <v>0</v>
      </c>
      <c r="AI647" s="592">
        <f>IF(A13taxstdlife="n/a","n/a",IF(AI$3&gt;(A13taxstdlife+$E647),(('PTRM input'!$P$155+'PTRM input'!$P$121)*$P$7)-SUM($P647:AH647),(('PTRM input'!$P$155+'PTRM input'!$P$121)*$P$7)/A13taxstdlife))</f>
        <v>0</v>
      </c>
      <c r="AJ647" s="592">
        <f>IF(A13taxstdlife="n/a","n/a",IF(AJ$3&gt;(A13taxstdlife+$E647),(('PTRM input'!$P$155+'PTRM input'!$P$121)*$P$7)-SUM($P647:AI647),(('PTRM input'!$P$155+'PTRM input'!$P$121)*$P$7)/A13taxstdlife))</f>
        <v>0</v>
      </c>
      <c r="AK647" s="592">
        <f>IF(A13taxstdlife="n/a","n/a",IF(AK$3&gt;(A13taxstdlife+$E647),(('PTRM input'!$P$155+'PTRM input'!$P$121)*$P$7)-SUM($P647:AJ647),(('PTRM input'!$P$155+'PTRM input'!$P$121)*$P$7)/A13taxstdlife))</f>
        <v>0</v>
      </c>
      <c r="AL647" s="592">
        <f>IF(A13taxstdlife="n/a","n/a",IF(AL$3&gt;(A13taxstdlife+$E647),(('PTRM input'!$P$155+'PTRM input'!$P$121)*$P$7)-SUM($P647:AK647),(('PTRM input'!$P$155+'PTRM input'!$P$121)*$P$7)/A13taxstdlife))</f>
        <v>0</v>
      </c>
      <c r="AM647" s="592">
        <f>IF(A13taxstdlife="n/a","n/a",IF(AM$3&gt;(A13taxstdlife+$E647),(('PTRM input'!$P$155+'PTRM input'!$P$121)*$P$7)-SUM($P647:AL647),(('PTRM input'!$P$155+'PTRM input'!$P$121)*$P$7)/A13taxstdlife))</f>
        <v>0</v>
      </c>
      <c r="AN647" s="592">
        <f>IF(A13taxstdlife="n/a","n/a",IF(AN$3&gt;(A13taxstdlife+$E647),(('PTRM input'!$P$155+'PTRM input'!$P$121)*$P$7)-SUM($P647:AM647),(('PTRM input'!$P$155+'PTRM input'!$P$121)*$P$7)/A13taxstdlife))</f>
        <v>0</v>
      </c>
      <c r="AO647" s="592">
        <f>IF(A13taxstdlife="n/a","n/a",IF(AO$3&gt;(A13taxstdlife+$E647),(('PTRM input'!$P$155+'PTRM input'!$P$121)*$P$7)-SUM($P647:AN647),(('PTRM input'!$P$155+'PTRM input'!$P$121)*$P$7)/A13taxstdlife))</f>
        <v>0</v>
      </c>
      <c r="AP647" s="592">
        <f>IF(A13taxstdlife="n/a","n/a",IF(AP$3&gt;(A13taxstdlife+$E647),(('PTRM input'!$P$155+'PTRM input'!$P$121)*$P$7)-SUM($P647:AO647),(('PTRM input'!$P$155+'PTRM input'!$P$121)*$P$7)/A13taxstdlife))</f>
        <v>0</v>
      </c>
      <c r="AQ647" s="592">
        <f>IF(A13taxstdlife="n/a","n/a",IF(AQ$3&gt;(A13taxstdlife+$E647),(('PTRM input'!$P$155+'PTRM input'!$P$121)*$P$7)-SUM($P647:AP647),(('PTRM input'!$P$155+'PTRM input'!$P$121)*$P$7)/A13taxstdlife))</f>
        <v>0</v>
      </c>
      <c r="AR647" s="592">
        <f>IF(A13taxstdlife="n/a","n/a",IF(AR$3&gt;(A13taxstdlife+$E647),(('PTRM input'!$P$155+'PTRM input'!$P$121)*$P$7)-SUM($P647:AQ647),(('PTRM input'!$P$155+'PTRM input'!$P$121)*$P$7)/A13taxstdlife))</f>
        <v>0</v>
      </c>
      <c r="AS647" s="592">
        <f>IF(A13taxstdlife="n/a","n/a",IF(AS$3&gt;(A13taxstdlife+$E647),(('PTRM input'!$P$155+'PTRM input'!$P$121)*$P$7)-SUM($P647:AR647),(('PTRM input'!$P$155+'PTRM input'!$P$121)*$P$7)/A13taxstdlife))</f>
        <v>0</v>
      </c>
      <c r="AT647" s="592">
        <f>IF(A13taxstdlife="n/a","n/a",IF(AT$3&gt;(A13taxstdlife+$E647),(('PTRM input'!$P$155+'PTRM input'!$P$121)*$P$7)-SUM($P647:AS647),(('PTRM input'!$P$155+'PTRM input'!$P$121)*$P$7)/A13taxstdlife))</f>
        <v>0</v>
      </c>
      <c r="AU647" s="592">
        <f>IF(A13taxstdlife="n/a","n/a",IF(AU$3&gt;(A13taxstdlife+$E647),(('PTRM input'!$P$155+'PTRM input'!$P$121)*$P$7)-SUM($P647:AT647),(('PTRM input'!$P$155+'PTRM input'!$P$121)*$P$7)/A13taxstdlife))</f>
        <v>0</v>
      </c>
      <c r="AV647" s="592">
        <f>IF(A13taxstdlife="n/a","n/a",IF(AV$3&gt;(A13taxstdlife+$E647),(('PTRM input'!$P$155+'PTRM input'!$P$121)*$P$7)-SUM($P647:AU647),(('PTRM input'!$P$155+'PTRM input'!$P$121)*$P$7)/A13taxstdlife))</f>
        <v>0</v>
      </c>
      <c r="AW647" s="592">
        <f>IF(A13taxstdlife="n/a","n/a",IF(AW$3&gt;(A13taxstdlife+$E647),(('PTRM input'!$P$155+'PTRM input'!$P$121)*$P$7)-SUM($P647:AV647),(('PTRM input'!$P$155+'PTRM input'!$P$121)*$P$7)/A13taxstdlife))</f>
        <v>0</v>
      </c>
      <c r="AX647" s="592">
        <f>IF(A13taxstdlife="n/a","n/a",IF(AX$3&gt;(A13taxstdlife+$E647),(('PTRM input'!$P$155+'PTRM input'!$P$121)*$P$7)-SUM($P647:AW647),(('PTRM input'!$P$155+'PTRM input'!$P$121)*$P$7)/A13taxstdlife))</f>
        <v>0</v>
      </c>
      <c r="AY647" s="592">
        <f>IF(A13taxstdlife="n/a","n/a",IF(AY$3&gt;(A13taxstdlife+$E647),(('PTRM input'!$P$155+'PTRM input'!$P$121)*$P$7)-SUM($P647:AX647),(('PTRM input'!$P$155+'PTRM input'!$P$121)*$P$7)/A13taxstdlife))</f>
        <v>0</v>
      </c>
      <c r="AZ647" s="592">
        <f>IF(A13taxstdlife="n/a","n/a",IF(AZ$3&gt;(A13taxstdlife+$E647),(('PTRM input'!$P$155+'PTRM input'!$P$121)*$P$7)-SUM($P647:AY647),(('PTRM input'!$P$155+'PTRM input'!$P$121)*$P$7)/A13taxstdlife))</f>
        <v>0</v>
      </c>
      <c r="BA647" s="592">
        <f>IF(A13taxstdlife="n/a","n/a",IF(BA$3&gt;(A13taxstdlife+$E647),(('PTRM input'!$P$155+'PTRM input'!$P$121)*$P$7)-SUM($P647:AZ647),(('PTRM input'!$P$155+'PTRM input'!$P$121)*$P$7)/A13taxstdlife))</f>
        <v>0</v>
      </c>
      <c r="BB647" s="592">
        <f>IF(A13taxstdlife="n/a","n/a",IF(BB$3&gt;(A13taxstdlife+$E647),(('PTRM input'!$P$155+'PTRM input'!$P$121)*$P$7)-SUM($P647:BA647),(('PTRM input'!$P$155+'PTRM input'!$P$121)*$P$7)/A13taxstdlife))</f>
        <v>0</v>
      </c>
      <c r="BC647" s="592">
        <f>IF(A13taxstdlife="n/a","n/a",IF(BC$3&gt;(A13taxstdlife+$E647),(('PTRM input'!$P$155+'PTRM input'!$P$121)*$P$7)-SUM($P647:BB647),(('PTRM input'!$P$155+'PTRM input'!$P$121)*$P$7)/A13taxstdlife))</f>
        <v>0</v>
      </c>
      <c r="BD647" s="592">
        <f>IF(A13taxstdlife="n/a","n/a",IF(BD$3&gt;(A13taxstdlife+$E647),(('PTRM input'!$P$155+'PTRM input'!$P$121)*$P$7)-SUM($P647:BC647),(('PTRM input'!$P$155+'PTRM input'!$P$121)*$P$7)/A13taxstdlife))</f>
        <v>0</v>
      </c>
      <c r="BE647" s="592">
        <f>IF(A13taxstdlife="n/a","n/a",IF(BE$3&gt;(A13taxstdlife+$E647),(('PTRM input'!$P$155+'PTRM input'!$P$121)*$P$7)-SUM($P647:BD647),(('PTRM input'!$P$155+'PTRM input'!$P$121)*$P$7)/A13taxstdlife))</f>
        <v>0</v>
      </c>
      <c r="BF647" s="592">
        <f>IF(A13taxstdlife="n/a","n/a",IF(BF$3&gt;(A13taxstdlife+$E647),(('PTRM input'!$P$155+'PTRM input'!$P$121)*$P$7)-SUM($P647:BE647),(('PTRM input'!$P$155+'PTRM input'!$P$121)*$P$7)/A13taxstdlife))</f>
        <v>0</v>
      </c>
      <c r="BG647" s="592">
        <f>IF(A13taxstdlife="n/a","n/a",IF(BG$3&gt;(A13taxstdlife+$E647),(('PTRM input'!$P$155+'PTRM input'!$P$121)*$P$7)-SUM($P647:BF647),(('PTRM input'!$P$155+'PTRM input'!$P$121)*$P$7)/A13taxstdlife))</f>
        <v>0</v>
      </c>
      <c r="BH647" s="592">
        <f>IF(A13taxstdlife="n/a","n/a",IF(BH$3&gt;(A13taxstdlife+$E647),(('PTRM input'!$P$155+'PTRM input'!$P$121)*$P$7)-SUM($P647:BG647),(('PTRM input'!$P$155+'PTRM input'!$P$121)*$P$7)/A13taxstdlife))</f>
        <v>0</v>
      </c>
      <c r="BI647" s="592">
        <f>IF(A13taxstdlife="n/a","n/a",IF(BI$3&gt;(A13taxstdlife+$E647),(('PTRM input'!$P$155+'PTRM input'!$P$121)*$P$7)-SUM($P647:BH647),(('PTRM input'!$P$155+'PTRM input'!$P$121)*$P$7)/A13taxstdlife))</f>
        <v>0</v>
      </c>
      <c r="BJ647" s="237"/>
      <c r="BK647" s="237"/>
      <c r="BL647" s="237"/>
      <c r="BM647" s="237"/>
    </row>
    <row r="648" spans="1:65" s="4" customFormat="1" ht="12.75" customHeight="1" outlineLevel="1">
      <c r="A648" s="237"/>
      <c r="B648" s="237"/>
      <c r="C648" s="597">
        <f>Asset13</f>
        <v>0</v>
      </c>
      <c r="D648" s="237"/>
      <c r="E648" s="237"/>
      <c r="F648" s="598"/>
      <c r="G648" s="593">
        <f t="shared" ref="G648:AL648" si="130">SUM(G636:G647)</f>
        <v>0</v>
      </c>
      <c r="H648" s="593">
        <f t="shared" si="130"/>
        <v>0</v>
      </c>
      <c r="I648" s="593">
        <f t="shared" si="130"/>
        <v>0</v>
      </c>
      <c r="J648" s="593">
        <f t="shared" si="130"/>
        <v>0</v>
      </c>
      <c r="K648" s="593">
        <f t="shared" si="130"/>
        <v>0</v>
      </c>
      <c r="L648" s="593">
        <f t="shared" si="130"/>
        <v>0</v>
      </c>
      <c r="M648" s="593">
        <f t="shared" si="130"/>
        <v>0</v>
      </c>
      <c r="N648" s="593">
        <f t="shared" si="130"/>
        <v>0</v>
      </c>
      <c r="O648" s="593">
        <f t="shared" si="130"/>
        <v>0</v>
      </c>
      <c r="P648" s="593">
        <f t="shared" si="130"/>
        <v>0</v>
      </c>
      <c r="Q648" s="593">
        <f t="shared" si="130"/>
        <v>0</v>
      </c>
      <c r="R648" s="593">
        <f t="shared" si="130"/>
        <v>0</v>
      </c>
      <c r="S648" s="593">
        <f t="shared" si="130"/>
        <v>0</v>
      </c>
      <c r="T648" s="593">
        <f t="shared" si="130"/>
        <v>0</v>
      </c>
      <c r="U648" s="593">
        <f t="shared" si="130"/>
        <v>0</v>
      </c>
      <c r="V648" s="593">
        <f t="shared" si="130"/>
        <v>0</v>
      </c>
      <c r="W648" s="593">
        <f t="shared" si="130"/>
        <v>0</v>
      </c>
      <c r="X648" s="593">
        <f t="shared" si="130"/>
        <v>0</v>
      </c>
      <c r="Y648" s="593">
        <f t="shared" si="130"/>
        <v>0</v>
      </c>
      <c r="Z648" s="593">
        <f t="shared" si="130"/>
        <v>0</v>
      </c>
      <c r="AA648" s="593">
        <f t="shared" si="130"/>
        <v>0</v>
      </c>
      <c r="AB648" s="593">
        <f t="shared" si="130"/>
        <v>0</v>
      </c>
      <c r="AC648" s="593">
        <f t="shared" si="130"/>
        <v>0</v>
      </c>
      <c r="AD648" s="593">
        <f t="shared" si="130"/>
        <v>0</v>
      </c>
      <c r="AE648" s="593">
        <f t="shared" si="130"/>
        <v>0</v>
      </c>
      <c r="AF648" s="593">
        <f t="shared" si="130"/>
        <v>0</v>
      </c>
      <c r="AG648" s="593">
        <f t="shared" si="130"/>
        <v>0</v>
      </c>
      <c r="AH648" s="593">
        <f t="shared" si="130"/>
        <v>0</v>
      </c>
      <c r="AI648" s="593">
        <f t="shared" si="130"/>
        <v>0</v>
      </c>
      <c r="AJ648" s="593">
        <f t="shared" si="130"/>
        <v>0</v>
      </c>
      <c r="AK648" s="593">
        <f t="shared" si="130"/>
        <v>0</v>
      </c>
      <c r="AL648" s="593">
        <f t="shared" si="130"/>
        <v>0</v>
      </c>
      <c r="AM648" s="593">
        <f t="shared" ref="AM648:BI648" si="131">SUM(AM636:AM647)</f>
        <v>0</v>
      </c>
      <c r="AN648" s="593">
        <f t="shared" si="131"/>
        <v>0</v>
      </c>
      <c r="AO648" s="593">
        <f t="shared" si="131"/>
        <v>0</v>
      </c>
      <c r="AP648" s="593">
        <f t="shared" si="131"/>
        <v>0</v>
      </c>
      <c r="AQ648" s="593">
        <f t="shared" si="131"/>
        <v>0</v>
      </c>
      <c r="AR648" s="593">
        <f t="shared" si="131"/>
        <v>0</v>
      </c>
      <c r="AS648" s="593">
        <f t="shared" si="131"/>
        <v>0</v>
      </c>
      <c r="AT648" s="593">
        <f t="shared" si="131"/>
        <v>0</v>
      </c>
      <c r="AU648" s="593">
        <f t="shared" si="131"/>
        <v>0</v>
      </c>
      <c r="AV648" s="593">
        <f t="shared" si="131"/>
        <v>0</v>
      </c>
      <c r="AW648" s="593">
        <f t="shared" si="131"/>
        <v>0</v>
      </c>
      <c r="AX648" s="593">
        <f t="shared" si="131"/>
        <v>0</v>
      </c>
      <c r="AY648" s="593">
        <f t="shared" si="131"/>
        <v>0</v>
      </c>
      <c r="AZ648" s="593">
        <f t="shared" si="131"/>
        <v>0</v>
      </c>
      <c r="BA648" s="593">
        <f t="shared" si="131"/>
        <v>0</v>
      </c>
      <c r="BB648" s="593">
        <f t="shared" si="131"/>
        <v>0</v>
      </c>
      <c r="BC648" s="593">
        <f t="shared" si="131"/>
        <v>0</v>
      </c>
      <c r="BD648" s="593">
        <f t="shared" si="131"/>
        <v>0</v>
      </c>
      <c r="BE648" s="593">
        <f t="shared" si="131"/>
        <v>0</v>
      </c>
      <c r="BF648" s="593">
        <f t="shared" si="131"/>
        <v>0</v>
      </c>
      <c r="BG648" s="593">
        <f t="shared" si="131"/>
        <v>0</v>
      </c>
      <c r="BH648" s="593">
        <f t="shared" si="131"/>
        <v>0</v>
      </c>
      <c r="BI648" s="593">
        <f t="shared" si="131"/>
        <v>0</v>
      </c>
      <c r="BJ648" s="237"/>
      <c r="BK648" s="237"/>
      <c r="BL648" s="237"/>
      <c r="BM648" s="237"/>
    </row>
    <row r="649" spans="1:65" s="4" customFormat="1" ht="12.75" customHeight="1" outlineLevel="2">
      <c r="A649" s="237"/>
      <c r="B649" s="599">
        <f>C661</f>
        <v>0</v>
      </c>
      <c r="C649" s="487"/>
      <c r="D649" s="600" t="s">
        <v>58</v>
      </c>
      <c r="E649" s="487"/>
      <c r="F649" s="601"/>
      <c r="G649" s="594">
        <f>IF(G$3&gt;A14taxremlife,A14taxvalue-SUM($F649:F649),IF(A14taxremlife="N/A","n/a",A14taxvalue/A14taxremlife))</f>
        <v>0</v>
      </c>
      <c r="H649" s="594">
        <f>IF(H$3&gt;A14taxremlife,A14taxvalue-SUM($F649:G649),IF(A14taxremlife="N/A","n/a",A14taxvalue/A14taxremlife))</f>
        <v>0</v>
      </c>
      <c r="I649" s="594">
        <f>IF(I$3&gt;A14taxremlife,A14taxvalue-SUM($F649:H649),IF(A14taxremlife="N/A","n/a",A14taxvalue/A14taxremlife))</f>
        <v>0</v>
      </c>
      <c r="J649" s="594">
        <f>IF(J$3&gt;A14taxremlife,A14taxvalue-SUM($F649:I649),IF(A14taxremlife="N/A","n/a",A14taxvalue/A14taxremlife))</f>
        <v>0</v>
      </c>
      <c r="K649" s="594">
        <f>IF(K$3&gt;A14taxremlife,A14taxvalue-SUM($F649:J649),IF(A14taxremlife="N/A","n/a",A14taxvalue/A14taxremlife))</f>
        <v>0</v>
      </c>
      <c r="L649" s="594">
        <f>IF(L$3&gt;A14taxremlife,A14taxvalue-SUM($F649:K649),IF(A14taxremlife="N/A","n/a",A14taxvalue/A14taxremlife))</f>
        <v>0</v>
      </c>
      <c r="M649" s="594">
        <f>IF(M$3&gt;A14taxremlife,A14taxvalue-SUM($F649:L649),IF(A14taxremlife="N/A","n/a",A14taxvalue/A14taxremlife))</f>
        <v>0</v>
      </c>
      <c r="N649" s="594">
        <f>IF(N$3&gt;A14taxremlife,A14taxvalue-SUM($F649:M649),IF(A14taxremlife="N/A","n/a",A14taxvalue/A14taxremlife))</f>
        <v>0</v>
      </c>
      <c r="O649" s="594">
        <f>IF(O$3&gt;A14taxremlife,A14taxvalue-SUM($F649:N649),IF(A14taxremlife="N/A","n/a",A14taxvalue/A14taxremlife))</f>
        <v>0</v>
      </c>
      <c r="P649" s="594">
        <f>IF(P$3&gt;A14taxremlife,A14taxvalue-SUM($F649:O649),IF(A14taxremlife="N/A","n/a",A14taxvalue/A14taxremlife))</f>
        <v>0</v>
      </c>
      <c r="Q649" s="594">
        <f>IF(Q$3&gt;A14taxremlife,A14taxvalue-SUM($F649:P649),IF(A14taxremlife="N/A","n/a",A14taxvalue/A14taxremlife))</f>
        <v>0</v>
      </c>
      <c r="R649" s="594">
        <f>IF(R$3&gt;A14taxremlife,A14taxvalue-SUM($F649:Q649),IF(A14taxremlife="N/A","n/a",A14taxvalue/A14taxremlife))</f>
        <v>0</v>
      </c>
      <c r="S649" s="594">
        <f>IF(S$3&gt;A14taxremlife,A14taxvalue-SUM($F649:R649),IF(A14taxremlife="N/A","n/a",A14taxvalue/A14taxremlife))</f>
        <v>0</v>
      </c>
      <c r="T649" s="594">
        <f>IF(T$3&gt;A14taxremlife,A14taxvalue-SUM($F649:S649),IF(A14taxremlife="N/A","n/a",A14taxvalue/A14taxremlife))</f>
        <v>0</v>
      </c>
      <c r="U649" s="594">
        <f>IF(U$3&gt;A14taxremlife,A14taxvalue-SUM($F649:T649),IF(A14taxremlife="N/A","n/a",A14taxvalue/A14taxremlife))</f>
        <v>0</v>
      </c>
      <c r="V649" s="594">
        <f>IF(V$3&gt;A14taxremlife,A14taxvalue-SUM($F649:U649),IF(A14taxremlife="N/A","n/a",A14taxvalue/A14taxremlife))</f>
        <v>0</v>
      </c>
      <c r="W649" s="594">
        <f>IF(W$3&gt;A14taxremlife,A14taxvalue-SUM($F649:V649),IF(A14taxremlife="N/A","n/a",A14taxvalue/A14taxremlife))</f>
        <v>0</v>
      </c>
      <c r="X649" s="594">
        <f>IF(X$3&gt;A14taxremlife,A14taxvalue-SUM($F649:W649),IF(A14taxremlife="N/A","n/a",A14taxvalue/A14taxremlife))</f>
        <v>0</v>
      </c>
      <c r="Y649" s="594">
        <f>IF(Y$3&gt;A14taxremlife,A14taxvalue-SUM($F649:X649),IF(A14taxremlife="N/A","n/a",A14taxvalue/A14taxremlife))</f>
        <v>0</v>
      </c>
      <c r="Z649" s="594">
        <f>IF(Z$3&gt;A14taxremlife,A14taxvalue-SUM($F649:Y649),IF(A14taxremlife="N/A","n/a",A14taxvalue/A14taxremlife))</f>
        <v>0</v>
      </c>
      <c r="AA649" s="594">
        <f>IF(AA$3&gt;A14taxremlife,A14taxvalue-SUM($F649:Z649),IF(A14taxremlife="N/A","n/a",A14taxvalue/A14taxremlife))</f>
        <v>0</v>
      </c>
      <c r="AB649" s="594">
        <f>IF(AB$3&gt;A14taxremlife,A14taxvalue-SUM($F649:AA649),IF(A14taxremlife="N/A","n/a",A14taxvalue/A14taxremlife))</f>
        <v>0</v>
      </c>
      <c r="AC649" s="594">
        <f>IF(AC$3&gt;A14taxremlife,A14taxvalue-SUM($F649:AB649),IF(A14taxremlife="N/A","n/a",A14taxvalue/A14taxremlife))</f>
        <v>0</v>
      </c>
      <c r="AD649" s="594">
        <f>IF(AD$3&gt;A14taxremlife,A14taxvalue-SUM($F649:AC649),IF(A14taxremlife="N/A","n/a",A14taxvalue/A14taxremlife))</f>
        <v>0</v>
      </c>
      <c r="AE649" s="594">
        <f>IF(AE$3&gt;A14taxremlife,A14taxvalue-SUM($F649:AD649),IF(A14taxremlife="N/A","n/a",A14taxvalue/A14taxremlife))</f>
        <v>0</v>
      </c>
      <c r="AF649" s="594">
        <f>IF(AF$3&gt;A14taxremlife,A14taxvalue-SUM($F649:AE649),IF(A14taxremlife="N/A","n/a",A14taxvalue/A14taxremlife))</f>
        <v>0</v>
      </c>
      <c r="AG649" s="594">
        <f>IF(AG$3&gt;A14taxremlife,A14taxvalue-SUM($F649:AF649),IF(A14taxremlife="N/A","n/a",A14taxvalue/A14taxremlife))</f>
        <v>0</v>
      </c>
      <c r="AH649" s="594">
        <f>IF(AH$3&gt;A14taxremlife,A14taxvalue-SUM($F649:AG649),IF(A14taxremlife="N/A","n/a",A14taxvalue/A14taxremlife))</f>
        <v>0</v>
      </c>
      <c r="AI649" s="594">
        <f>IF(AI$3&gt;A14taxremlife,A14taxvalue-SUM($F649:AH649),IF(A14taxremlife="N/A","n/a",A14taxvalue/A14taxremlife))</f>
        <v>0</v>
      </c>
      <c r="AJ649" s="594">
        <f>IF(AJ$3&gt;A14taxremlife,A14taxvalue-SUM($F649:AI649),IF(A14taxremlife="N/A","n/a",A14taxvalue/A14taxremlife))</f>
        <v>0</v>
      </c>
      <c r="AK649" s="594">
        <f>IF(AK$3&gt;A14taxremlife,A14taxvalue-SUM($F649:AJ649),IF(A14taxremlife="N/A","n/a",A14taxvalue/A14taxremlife))</f>
        <v>0</v>
      </c>
      <c r="AL649" s="594">
        <f>IF(AL$3&gt;A14taxremlife,A14taxvalue-SUM($F649:AK649),IF(A14taxremlife="N/A","n/a",A14taxvalue/A14taxremlife))</f>
        <v>0</v>
      </c>
      <c r="AM649" s="594">
        <f>IF(AM$3&gt;A14taxremlife,A14taxvalue-SUM($F649:AL649),IF(A14taxremlife="N/A","n/a",A14taxvalue/A14taxremlife))</f>
        <v>0</v>
      </c>
      <c r="AN649" s="594">
        <f>IF(AN$3&gt;A14taxremlife,A14taxvalue-SUM($F649:AM649),IF(A14taxremlife="N/A","n/a",A14taxvalue/A14taxremlife))</f>
        <v>0</v>
      </c>
      <c r="AO649" s="594">
        <f>IF(AO$3&gt;A14taxremlife,A14taxvalue-SUM($F649:AN649),IF(A14taxremlife="N/A","n/a",A14taxvalue/A14taxremlife))</f>
        <v>0</v>
      </c>
      <c r="AP649" s="594">
        <f>IF(AP$3&gt;A14taxremlife,A14taxvalue-SUM($F649:AO649),IF(A14taxremlife="N/A","n/a",A14taxvalue/A14taxremlife))</f>
        <v>0</v>
      </c>
      <c r="AQ649" s="594">
        <f>IF(AQ$3&gt;A14taxremlife,A14taxvalue-SUM($F649:AP649),IF(A14taxremlife="N/A","n/a",A14taxvalue/A14taxremlife))</f>
        <v>0</v>
      </c>
      <c r="AR649" s="594">
        <f>IF(AR$3&gt;A14taxremlife,A14taxvalue-SUM($F649:AQ649),IF(A14taxremlife="N/A","n/a",A14taxvalue/A14taxremlife))</f>
        <v>0</v>
      </c>
      <c r="AS649" s="594">
        <f>IF(AS$3&gt;A14taxremlife,A14taxvalue-SUM($F649:AR649),IF(A14taxremlife="N/A","n/a",A14taxvalue/A14taxremlife))</f>
        <v>0</v>
      </c>
      <c r="AT649" s="594">
        <f>IF(AT$3&gt;A14taxremlife,A14taxvalue-SUM($F649:AS649),IF(A14taxremlife="N/A","n/a",A14taxvalue/A14taxremlife))</f>
        <v>0</v>
      </c>
      <c r="AU649" s="594">
        <f>IF(AU$3&gt;A14taxremlife,A14taxvalue-SUM($F649:AT649),IF(A14taxremlife="N/A","n/a",A14taxvalue/A14taxremlife))</f>
        <v>0</v>
      </c>
      <c r="AV649" s="594">
        <f>IF(AV$3&gt;A14taxremlife,A14taxvalue-SUM($F649:AU649),IF(A14taxremlife="N/A","n/a",A14taxvalue/A14taxremlife))</f>
        <v>0</v>
      </c>
      <c r="AW649" s="594">
        <f>IF(AW$3&gt;A14taxremlife,A14taxvalue-SUM($F649:AV649),IF(A14taxremlife="N/A","n/a",A14taxvalue/A14taxremlife))</f>
        <v>0</v>
      </c>
      <c r="AX649" s="594">
        <f>IF(AX$3&gt;A14taxremlife,A14taxvalue-SUM($F649:AW649),IF(A14taxremlife="N/A","n/a",A14taxvalue/A14taxremlife))</f>
        <v>0</v>
      </c>
      <c r="AY649" s="594">
        <f>IF(AY$3&gt;A14taxremlife,A14taxvalue-SUM($F649:AX649),IF(A14taxremlife="N/A","n/a",A14taxvalue/A14taxremlife))</f>
        <v>0</v>
      </c>
      <c r="AZ649" s="594">
        <f>IF(AZ$3&gt;A14taxremlife,A14taxvalue-SUM($F649:AY649),IF(A14taxremlife="N/A","n/a",A14taxvalue/A14taxremlife))</f>
        <v>0</v>
      </c>
      <c r="BA649" s="594">
        <f>IF(BA$3&gt;A14taxremlife,A14taxvalue-SUM($F649:AZ649),IF(A14taxremlife="N/A","n/a",A14taxvalue/A14taxremlife))</f>
        <v>0</v>
      </c>
      <c r="BB649" s="594">
        <f>IF(BB$3&gt;A14taxremlife,A14taxvalue-SUM($F649:BA649),IF(A14taxremlife="N/A","n/a",A14taxvalue/A14taxremlife))</f>
        <v>0</v>
      </c>
      <c r="BC649" s="594">
        <f>IF(BC$3&gt;A14taxremlife,A14taxvalue-SUM($F649:BB649),IF(A14taxremlife="N/A","n/a",A14taxvalue/A14taxremlife))</f>
        <v>0</v>
      </c>
      <c r="BD649" s="594">
        <f>IF(BD$3&gt;A14taxremlife,A14taxvalue-SUM($F649:BC649),IF(A14taxremlife="N/A","n/a",A14taxvalue/A14taxremlife))</f>
        <v>0</v>
      </c>
      <c r="BE649" s="594">
        <f>IF(BE$3&gt;A14taxremlife,A14taxvalue-SUM($F649:BD649),IF(A14taxremlife="N/A","n/a",A14taxvalue/A14taxremlife))</f>
        <v>0</v>
      </c>
      <c r="BF649" s="594">
        <f>IF(BF$3&gt;A14taxremlife,A14taxvalue-SUM($F649:BE649),IF(A14taxremlife="N/A","n/a",A14taxvalue/A14taxremlife))</f>
        <v>0</v>
      </c>
      <c r="BG649" s="594">
        <f>IF(BG$3&gt;A14taxremlife,A14taxvalue-SUM($F649:BF649),IF(A14taxremlife="N/A","n/a",A14taxvalue/A14taxremlife))</f>
        <v>0</v>
      </c>
      <c r="BH649" s="594">
        <f>IF(BH$3&gt;A14taxremlife,A14taxvalue-SUM($F649:BG649),IF(A14taxremlife="N/A","n/a",A14taxvalue/A14taxremlife))</f>
        <v>0</v>
      </c>
      <c r="BI649" s="594">
        <f>IF(BI$3&gt;A14taxremlife,A14taxvalue-SUM($F649:BH649),IF(A14taxremlife="N/A","n/a",A14taxvalue/A14taxremlife))</f>
        <v>0</v>
      </c>
      <c r="BJ649" s="237"/>
      <c r="BK649" s="237"/>
      <c r="BL649" s="237"/>
      <c r="BM649" s="237"/>
    </row>
    <row r="650" spans="1:65" s="4" customFormat="1" ht="12.75" customHeight="1" outlineLevel="2">
      <c r="A650" s="237"/>
      <c r="B650" s="237"/>
      <c r="C650" s="597"/>
      <c r="D650" s="930" t="s">
        <v>326</v>
      </c>
      <c r="E650" s="167">
        <v>0</v>
      </c>
      <c r="F650" s="34"/>
      <c r="G650" s="105"/>
      <c r="H650" s="105"/>
      <c r="I650" s="105"/>
      <c r="J650" s="105"/>
      <c r="K650" s="105"/>
      <c r="L650" s="105"/>
      <c r="M650" s="105"/>
      <c r="N650" s="105"/>
      <c r="O650" s="105"/>
      <c r="P650" s="105"/>
      <c r="Q650" s="592"/>
      <c r="R650" s="592"/>
      <c r="S650" s="592"/>
      <c r="T650" s="592"/>
      <c r="U650" s="592"/>
      <c r="V650" s="592"/>
      <c r="W650" s="592"/>
      <c r="X650" s="592"/>
      <c r="Y650" s="592"/>
      <c r="Z650" s="592"/>
      <c r="AA650" s="592"/>
      <c r="AB650" s="592"/>
      <c r="AC650" s="592"/>
      <c r="AD650" s="592"/>
      <c r="AE650" s="592"/>
      <c r="AF650" s="592"/>
      <c r="AG650" s="592"/>
      <c r="AH650" s="592"/>
      <c r="AI650" s="592"/>
      <c r="AJ650" s="592"/>
      <c r="AK650" s="592"/>
      <c r="AL650" s="592"/>
      <c r="AM650" s="592"/>
      <c r="AN650" s="592"/>
      <c r="AO650" s="592"/>
      <c r="AP650" s="592"/>
      <c r="AQ650" s="592"/>
      <c r="AR650" s="592"/>
      <c r="AS650" s="592"/>
      <c r="AT650" s="592"/>
      <c r="AU650" s="592"/>
      <c r="AV650" s="592"/>
      <c r="AW650" s="592"/>
      <c r="AX650" s="592"/>
      <c r="AY650" s="592"/>
      <c r="AZ650" s="592"/>
      <c r="BA650" s="592"/>
      <c r="BB650" s="592"/>
      <c r="BC650" s="592"/>
      <c r="BD650" s="592"/>
      <c r="BE650" s="592"/>
      <c r="BF650" s="592"/>
      <c r="BG650" s="592"/>
      <c r="BH650" s="592"/>
      <c r="BI650" s="592"/>
      <c r="BJ650" s="237"/>
      <c r="BK650" s="237"/>
      <c r="BL650" s="237"/>
      <c r="BM650" s="237"/>
    </row>
    <row r="651" spans="1:65" s="4" customFormat="1" ht="12.75" customHeight="1" outlineLevel="2">
      <c r="A651" s="237"/>
      <c r="B651" s="237"/>
      <c r="C651" s="597"/>
      <c r="D651" s="930"/>
      <c r="E651" s="167">
        <v>1</v>
      </c>
      <c r="F651" s="34"/>
      <c r="G651" s="183"/>
      <c r="H651" s="105">
        <f>IF(A14taxstdlife="n/a","n/a",IF(H$3&gt;(A14taxstdlife+$E651),(('PTRM input'!$G$156+'PTRM input'!$G$122)*$G$7)-SUM($G651:G651),(('PTRM input'!$G$156+'PTRM input'!$G$122)*$G$7)/A14taxstdlife))</f>
        <v>0</v>
      </c>
      <c r="I651" s="105">
        <f>IF(A14taxstdlife="n/a","n/a",IF(I$3&gt;(A14taxstdlife+$E651),(('PTRM input'!$G$156+'PTRM input'!$G$122)*$G$7)-SUM($G651:H651),(('PTRM input'!$G$156+'PTRM input'!$G$122)*$G$7)/A14taxstdlife))</f>
        <v>0</v>
      </c>
      <c r="J651" s="105">
        <f>IF(A14taxstdlife="n/a","n/a",IF(J$3&gt;(A14taxstdlife+$E651),(('PTRM input'!$G$156+'PTRM input'!$G$122)*$G$7)-SUM($G651:I651),(('PTRM input'!$G$156+'PTRM input'!$G$122)*$G$7)/A14taxstdlife))</f>
        <v>0</v>
      </c>
      <c r="K651" s="105">
        <f>IF(A14taxstdlife="n/a","n/a",IF(K$3&gt;(A14taxstdlife+$E651),(('PTRM input'!$G$156+'PTRM input'!$G$122)*$G$7)-SUM($G651:J651),(('PTRM input'!$G$156+'PTRM input'!$G$122)*$G$7)/A14taxstdlife))</f>
        <v>0</v>
      </c>
      <c r="L651" s="105">
        <f>IF(A14taxstdlife="n/a","n/a",IF(L$3&gt;(A14taxstdlife+$E651),(('PTRM input'!$G$156+'PTRM input'!$G$122)*$G$7)-SUM($G651:K651),(('PTRM input'!$G$156+'PTRM input'!$G$122)*$G$7)/A14taxstdlife))</f>
        <v>0</v>
      </c>
      <c r="M651" s="105">
        <f>IF(A14taxstdlife="n/a","n/a",IF(M$3&gt;(A14taxstdlife+$E651),(('PTRM input'!$G$156+'PTRM input'!$G$122)*$G$7)-SUM($G651:L651),(('PTRM input'!$G$156+'PTRM input'!$G$122)*$G$7)/A14taxstdlife))</f>
        <v>0</v>
      </c>
      <c r="N651" s="105">
        <f>IF(A14taxstdlife="n/a","n/a",IF(N$3&gt;(A14taxstdlife+$E651),(('PTRM input'!$G$156+'PTRM input'!$G$122)*$G$7)-SUM($G651:M651),(('PTRM input'!$G$156+'PTRM input'!$G$122)*$G$7)/A14taxstdlife))</f>
        <v>0</v>
      </c>
      <c r="O651" s="105">
        <f>IF(A14taxstdlife="n/a","n/a",IF(O$3&gt;(A14taxstdlife+$E651),(('PTRM input'!$G$156+'PTRM input'!$G$122)*$G$7)-SUM($G651:N651),(('PTRM input'!$G$156+'PTRM input'!$G$122)*$G$7)/A14taxstdlife))</f>
        <v>0</v>
      </c>
      <c r="P651" s="105">
        <f>IF(A14taxstdlife="n/a","n/a",IF(P$3&gt;(A14taxstdlife+$E651),(('PTRM input'!$G$156+'PTRM input'!$G$122)*$G$7)-SUM($G651:O651),(('PTRM input'!$G$156+'PTRM input'!$G$122)*$G$7)/A14taxstdlife))</f>
        <v>0</v>
      </c>
      <c r="Q651" s="592">
        <f>IF(A14taxstdlife="n/a","n/a",IF(Q$3&gt;(A14taxstdlife+$E651),(('PTRM input'!$G$156+'PTRM input'!$G$122)*$G$7)-SUM($G651:P651),(('PTRM input'!$G$156+'PTRM input'!$G$122)*$G$7)/A14taxstdlife))</f>
        <v>0</v>
      </c>
      <c r="R651" s="592">
        <f>IF(A14taxstdlife="n/a","n/a",IF(R$3&gt;(A14taxstdlife+$E651),(('PTRM input'!$G$156+'PTRM input'!$G$122)*$G$7)-SUM($G651:Q651),(('PTRM input'!$G$156+'PTRM input'!$G$122)*$G$7)/A14taxstdlife))</f>
        <v>0</v>
      </c>
      <c r="S651" s="592">
        <f>IF(A14taxstdlife="n/a","n/a",IF(S$3&gt;(A14taxstdlife+$E651),(('PTRM input'!$G$156+'PTRM input'!$G$122)*$G$7)-SUM($G651:R651),(('PTRM input'!$G$156+'PTRM input'!$G$122)*$G$7)/A14taxstdlife))</f>
        <v>0</v>
      </c>
      <c r="T651" s="592">
        <f>IF(A14taxstdlife="n/a","n/a",IF(T$3&gt;(A14taxstdlife+$E651),(('PTRM input'!$G$156+'PTRM input'!$G$122)*$G$7)-SUM($G651:S651),(('PTRM input'!$G$156+'PTRM input'!$G$122)*$G$7)/A14taxstdlife))</f>
        <v>0</v>
      </c>
      <c r="U651" s="592">
        <f>IF(A14taxstdlife="n/a","n/a",IF(U$3&gt;(A14taxstdlife+$E651),(('PTRM input'!$G$156+'PTRM input'!$G$122)*$G$7)-SUM($G651:T651),(('PTRM input'!$G$156+'PTRM input'!$G$122)*$G$7)/A14taxstdlife))</f>
        <v>0</v>
      </c>
      <c r="V651" s="592">
        <f>IF(A14taxstdlife="n/a","n/a",IF(V$3&gt;(A14taxstdlife+$E651),(('PTRM input'!$G$156+'PTRM input'!$G$122)*$G$7)-SUM($G651:U651),(('PTRM input'!$G$156+'PTRM input'!$G$122)*$G$7)/A14taxstdlife))</f>
        <v>0</v>
      </c>
      <c r="W651" s="592">
        <f>IF(A14taxstdlife="n/a","n/a",IF(W$3&gt;(A14taxstdlife+$E651),(('PTRM input'!$G$156+'PTRM input'!$G$122)*$G$7)-SUM($G651:V651),(('PTRM input'!$G$156+'PTRM input'!$G$122)*$G$7)/A14taxstdlife))</f>
        <v>0</v>
      </c>
      <c r="X651" s="592">
        <f>IF(A14taxstdlife="n/a","n/a",IF(X$3&gt;(A14taxstdlife+$E651),(('PTRM input'!$G$156+'PTRM input'!$G$122)*$G$7)-SUM($G651:W651),(('PTRM input'!$G$156+'PTRM input'!$G$122)*$G$7)/A14taxstdlife))</f>
        <v>0</v>
      </c>
      <c r="Y651" s="592">
        <f>IF(A14taxstdlife="n/a","n/a",IF(Y$3&gt;(A14taxstdlife+$E651),(('PTRM input'!$G$156+'PTRM input'!$G$122)*$G$7)-SUM($G651:X651),(('PTRM input'!$G$156+'PTRM input'!$G$122)*$G$7)/A14taxstdlife))</f>
        <v>0</v>
      </c>
      <c r="Z651" s="592">
        <f>IF(A14taxstdlife="n/a","n/a",IF(Z$3&gt;(A14taxstdlife+$E651),(('PTRM input'!$G$156+'PTRM input'!$G$122)*$G$7)-SUM($G651:Y651),(('PTRM input'!$G$156+'PTRM input'!$G$122)*$G$7)/A14taxstdlife))</f>
        <v>0</v>
      </c>
      <c r="AA651" s="592">
        <f>IF(A14taxstdlife="n/a","n/a",IF(AA$3&gt;(A14taxstdlife+$E651),(('PTRM input'!$G$156+'PTRM input'!$G$122)*$G$7)-SUM($G651:Z651),(('PTRM input'!$G$156+'PTRM input'!$G$122)*$G$7)/A14taxstdlife))</f>
        <v>0</v>
      </c>
      <c r="AB651" s="592">
        <f>IF(A14taxstdlife="n/a","n/a",IF(AB$3&gt;(A14taxstdlife+$E651),(('PTRM input'!$G$156+'PTRM input'!$G$122)*$G$7)-SUM($G651:AA651),(('PTRM input'!$G$156+'PTRM input'!$G$122)*$G$7)/A14taxstdlife))</f>
        <v>0</v>
      </c>
      <c r="AC651" s="592">
        <f>IF(A14taxstdlife="n/a","n/a",IF(AC$3&gt;(A14taxstdlife+$E651),(('PTRM input'!$G$156+'PTRM input'!$G$122)*$G$7)-SUM($G651:AB651),(('PTRM input'!$G$156+'PTRM input'!$G$122)*$G$7)/A14taxstdlife))</f>
        <v>0</v>
      </c>
      <c r="AD651" s="592">
        <f>IF(A14taxstdlife="n/a","n/a",IF(AD$3&gt;(A14taxstdlife+$E651),(('PTRM input'!$G$156+'PTRM input'!$G$122)*$G$7)-SUM($G651:AC651),(('PTRM input'!$G$156+'PTRM input'!$G$122)*$G$7)/A14taxstdlife))</f>
        <v>0</v>
      </c>
      <c r="AE651" s="592">
        <f>IF(A14taxstdlife="n/a","n/a",IF(AE$3&gt;(A14taxstdlife+$E651),(('PTRM input'!$G$156+'PTRM input'!$G$122)*$G$7)-SUM($G651:AD651),(('PTRM input'!$G$156+'PTRM input'!$G$122)*$G$7)/A14taxstdlife))</f>
        <v>0</v>
      </c>
      <c r="AF651" s="592">
        <f>IF(A14taxstdlife="n/a","n/a",IF(AF$3&gt;(A14taxstdlife+$E651),(('PTRM input'!$G$156+'PTRM input'!$G$122)*$G$7)-SUM($G651:AE651),(('PTRM input'!$G$156+'PTRM input'!$G$122)*$G$7)/A14taxstdlife))</f>
        <v>0</v>
      </c>
      <c r="AG651" s="592">
        <f>IF(A14taxstdlife="n/a","n/a",IF(AG$3&gt;(A14taxstdlife+$E651),(('PTRM input'!$G$156+'PTRM input'!$G$122)*$G$7)-SUM($G651:AF651),(('PTRM input'!$G$156+'PTRM input'!$G$122)*$G$7)/A14taxstdlife))</f>
        <v>0</v>
      </c>
      <c r="AH651" s="592">
        <f>IF(A14taxstdlife="n/a","n/a",IF(AH$3&gt;(A14taxstdlife+$E651),(('PTRM input'!$G$156+'PTRM input'!$G$122)*$G$7)-SUM($G651:AG651),(('PTRM input'!$G$156+'PTRM input'!$G$122)*$G$7)/A14taxstdlife))</f>
        <v>0</v>
      </c>
      <c r="AI651" s="592">
        <f>IF(A14taxstdlife="n/a","n/a",IF(AI$3&gt;(A14taxstdlife+$E651),(('PTRM input'!$G$156+'PTRM input'!$G$122)*$G$7)-SUM($G651:AH651),(('PTRM input'!$G$156+'PTRM input'!$G$122)*$G$7)/A14taxstdlife))</f>
        <v>0</v>
      </c>
      <c r="AJ651" s="592">
        <f>IF(A14taxstdlife="n/a","n/a",IF(AJ$3&gt;(A14taxstdlife+$E651),(('PTRM input'!$G$156+'PTRM input'!$G$122)*$G$7)-SUM($G651:AI651),(('PTRM input'!$G$156+'PTRM input'!$G$122)*$G$7)/A14taxstdlife))</f>
        <v>0</v>
      </c>
      <c r="AK651" s="592">
        <f>IF(A14taxstdlife="n/a","n/a",IF(AK$3&gt;(A14taxstdlife+$E651),(('PTRM input'!$G$156+'PTRM input'!$G$122)*$G$7)-SUM($G651:AJ651),(('PTRM input'!$G$156+'PTRM input'!$G$122)*$G$7)/A14taxstdlife))</f>
        <v>0</v>
      </c>
      <c r="AL651" s="592">
        <f>IF(A14taxstdlife="n/a","n/a",IF(AL$3&gt;(A14taxstdlife+$E651),(('PTRM input'!$G$156+'PTRM input'!$G$122)*$G$7)-SUM($G651:AK651),(('PTRM input'!$G$156+'PTRM input'!$G$122)*$G$7)/A14taxstdlife))</f>
        <v>0</v>
      </c>
      <c r="AM651" s="592">
        <f>IF(A14taxstdlife="n/a","n/a",IF(AM$3&gt;(A14taxstdlife+$E651),(('PTRM input'!$G$156+'PTRM input'!$G$122)*$G$7)-SUM($G651:AL651),(('PTRM input'!$G$156+'PTRM input'!$G$122)*$G$7)/A14taxstdlife))</f>
        <v>0</v>
      </c>
      <c r="AN651" s="592">
        <f>IF(A14taxstdlife="n/a","n/a",IF(AN$3&gt;(A14taxstdlife+$E651),(('PTRM input'!$G$156+'PTRM input'!$G$122)*$G$7)-SUM($G651:AM651),(('PTRM input'!$G$156+'PTRM input'!$G$122)*$G$7)/A14taxstdlife))</f>
        <v>0</v>
      </c>
      <c r="AO651" s="592">
        <f>IF(A14taxstdlife="n/a","n/a",IF(AO$3&gt;(A14taxstdlife+$E651),(('PTRM input'!$G$156+'PTRM input'!$G$122)*$G$7)-SUM($G651:AN651),(('PTRM input'!$G$156+'PTRM input'!$G$122)*$G$7)/A14taxstdlife))</f>
        <v>0</v>
      </c>
      <c r="AP651" s="592">
        <f>IF(A14taxstdlife="n/a","n/a",IF(AP$3&gt;(A14taxstdlife+$E651),(('PTRM input'!$G$156+'PTRM input'!$G$122)*$G$7)-SUM($G651:AO651),(('PTRM input'!$G$156+'PTRM input'!$G$122)*$G$7)/A14taxstdlife))</f>
        <v>0</v>
      </c>
      <c r="AQ651" s="592">
        <f>IF(A14taxstdlife="n/a","n/a",IF(AQ$3&gt;(A14taxstdlife+$E651),(('PTRM input'!$G$156+'PTRM input'!$G$122)*$G$7)-SUM($G651:AP651),(('PTRM input'!$G$156+'PTRM input'!$G$122)*$G$7)/A14taxstdlife))</f>
        <v>0</v>
      </c>
      <c r="AR651" s="592">
        <f>IF(A14taxstdlife="n/a","n/a",IF(AR$3&gt;(A14taxstdlife+$E651),(('PTRM input'!$G$156+'PTRM input'!$G$122)*$G$7)-SUM($G651:AQ651),(('PTRM input'!$G$156+'PTRM input'!$G$122)*$G$7)/A14taxstdlife))</f>
        <v>0</v>
      </c>
      <c r="AS651" s="592">
        <f>IF(A14taxstdlife="n/a","n/a",IF(AS$3&gt;(A14taxstdlife+$E651),(('PTRM input'!$G$156+'PTRM input'!$G$122)*$G$7)-SUM($G651:AR651),(('PTRM input'!$G$156+'PTRM input'!$G$122)*$G$7)/A14taxstdlife))</f>
        <v>0</v>
      </c>
      <c r="AT651" s="592">
        <f>IF(A14taxstdlife="n/a","n/a",IF(AT$3&gt;(A14taxstdlife+$E651),(('PTRM input'!$G$156+'PTRM input'!$G$122)*$G$7)-SUM($G651:AS651),(('PTRM input'!$G$156+'PTRM input'!$G$122)*$G$7)/A14taxstdlife))</f>
        <v>0</v>
      </c>
      <c r="AU651" s="592">
        <f>IF(A14taxstdlife="n/a","n/a",IF(AU$3&gt;(A14taxstdlife+$E651),(('PTRM input'!$G$156+'PTRM input'!$G$122)*$G$7)-SUM($G651:AT651),(('PTRM input'!$G$156+'PTRM input'!$G$122)*$G$7)/A14taxstdlife))</f>
        <v>0</v>
      </c>
      <c r="AV651" s="592">
        <f>IF(A14taxstdlife="n/a","n/a",IF(AV$3&gt;(A14taxstdlife+$E651),(('PTRM input'!$G$156+'PTRM input'!$G$122)*$G$7)-SUM($G651:AU651),(('PTRM input'!$G$156+'PTRM input'!$G$122)*$G$7)/A14taxstdlife))</f>
        <v>0</v>
      </c>
      <c r="AW651" s="592">
        <f>IF(A14taxstdlife="n/a","n/a",IF(AW$3&gt;(A14taxstdlife+$E651),(('PTRM input'!$G$156+'PTRM input'!$G$122)*$G$7)-SUM($G651:AV651),(('PTRM input'!$G$156+'PTRM input'!$G$122)*$G$7)/A14taxstdlife))</f>
        <v>0</v>
      </c>
      <c r="AX651" s="592">
        <f>IF(A14taxstdlife="n/a","n/a",IF(AX$3&gt;(A14taxstdlife+$E651),(('PTRM input'!$G$156+'PTRM input'!$G$122)*$G$7)-SUM($G651:AW651),(('PTRM input'!$G$156+'PTRM input'!$G$122)*$G$7)/A14taxstdlife))</f>
        <v>0</v>
      </c>
      <c r="AY651" s="592">
        <f>IF(A14taxstdlife="n/a","n/a",IF(AY$3&gt;(A14taxstdlife+$E651),(('PTRM input'!$G$156+'PTRM input'!$G$122)*$G$7)-SUM($G651:AX651),(('PTRM input'!$G$156+'PTRM input'!$G$122)*$G$7)/A14taxstdlife))</f>
        <v>0</v>
      </c>
      <c r="AZ651" s="592">
        <f>IF(A14taxstdlife="n/a","n/a",IF(AZ$3&gt;(A14taxstdlife+$E651),(('PTRM input'!$G$156+'PTRM input'!$G$122)*$G$7)-SUM($G651:AY651),(('PTRM input'!$G$156+'PTRM input'!$G$122)*$G$7)/A14taxstdlife))</f>
        <v>0</v>
      </c>
      <c r="BA651" s="592">
        <f>IF(A14taxstdlife="n/a","n/a",IF(BA$3&gt;(A14taxstdlife+$E651),(('PTRM input'!$G$156+'PTRM input'!$G$122)*$G$7)-SUM($G651:AZ651),(('PTRM input'!$G$156+'PTRM input'!$G$122)*$G$7)/A14taxstdlife))</f>
        <v>0</v>
      </c>
      <c r="BB651" s="592">
        <f>IF(A14taxstdlife="n/a","n/a",IF(BB$3&gt;(A14taxstdlife+$E651),(('PTRM input'!$G$156+'PTRM input'!$G$122)*$G$7)-SUM($G651:BA651),(('PTRM input'!$G$156+'PTRM input'!$G$122)*$G$7)/A14taxstdlife))</f>
        <v>0</v>
      </c>
      <c r="BC651" s="592">
        <f>IF(A14taxstdlife="n/a","n/a",IF(BC$3&gt;(A14taxstdlife+$E651),(('PTRM input'!$G$156+'PTRM input'!$G$122)*$G$7)-SUM($G651:BB651),(('PTRM input'!$G$156+'PTRM input'!$G$122)*$G$7)/A14taxstdlife))</f>
        <v>0</v>
      </c>
      <c r="BD651" s="592">
        <f>IF(A14taxstdlife="n/a","n/a",IF(BD$3&gt;(A14taxstdlife+$E651),(('PTRM input'!$G$156+'PTRM input'!$G$122)*$G$7)-SUM($G651:BC651),(('PTRM input'!$G$156+'PTRM input'!$G$122)*$G$7)/A14taxstdlife))</f>
        <v>0</v>
      </c>
      <c r="BE651" s="592">
        <f>IF(A14taxstdlife="n/a","n/a",IF(BE$3&gt;(A14taxstdlife+$E651),(('PTRM input'!$G$156+'PTRM input'!$G$122)*$G$7)-SUM($G651:BD651),(('PTRM input'!$G$156+'PTRM input'!$G$122)*$G$7)/A14taxstdlife))</f>
        <v>0</v>
      </c>
      <c r="BF651" s="592">
        <f>IF(A14taxstdlife="n/a","n/a",IF(BF$3&gt;(A14taxstdlife+$E651),(('PTRM input'!$G$156+'PTRM input'!$G$122)*$G$7)-SUM($G651:BE651),(('PTRM input'!$G$156+'PTRM input'!$G$122)*$G$7)/A14taxstdlife))</f>
        <v>0</v>
      </c>
      <c r="BG651" s="592">
        <f>IF(A14taxstdlife="n/a","n/a",IF(BG$3&gt;(A14taxstdlife+$E651),(('PTRM input'!$G$156+'PTRM input'!$G$122)*$G$7)-SUM($G651:BF651),(('PTRM input'!$G$156+'PTRM input'!$G$122)*$G$7)/A14taxstdlife))</f>
        <v>0</v>
      </c>
      <c r="BH651" s="592">
        <f>IF(A14taxstdlife="n/a","n/a",IF(BH$3&gt;(A14taxstdlife+$E651),(('PTRM input'!$G$156+'PTRM input'!$G$122)*$G$7)-SUM($G651:BG651),(('PTRM input'!$G$156+'PTRM input'!$G$122)*$G$7)/A14taxstdlife))</f>
        <v>0</v>
      </c>
      <c r="BI651" s="592">
        <f>IF(A14taxstdlife="n/a","n/a",IF(BI$3&gt;(A14taxstdlife+$E651),(('PTRM input'!$G$156+'PTRM input'!$G$122)*$G$7)-SUM($G651:BH651),(('PTRM input'!$G$156+'PTRM input'!$G$122)*$G$7)/A14taxstdlife))</f>
        <v>0</v>
      </c>
      <c r="BJ651" s="237"/>
      <c r="BK651" s="237"/>
      <c r="BL651" s="237"/>
      <c r="BM651" s="237"/>
    </row>
    <row r="652" spans="1:65" s="4" customFormat="1" ht="12.75" customHeight="1" outlineLevel="2">
      <c r="A652" s="237"/>
      <c r="B652" s="237"/>
      <c r="C652" s="597"/>
      <c r="D652" s="930"/>
      <c r="E652" s="167">
        <v>2</v>
      </c>
      <c r="F652" s="34"/>
      <c r="G652" s="184"/>
      <c r="H652" s="185"/>
      <c r="I652" s="105">
        <f>IF(A14taxstdlife="n/a","n/a",IF(I$3&gt;(A14taxstdlife+$E652),(('PTRM input'!$H$156+'PTRM input'!$H$122)*$H$7)-SUM($H652:H652),(('PTRM input'!$H$156+'PTRM input'!$H$122)*$H$7)/A14taxstdlife))</f>
        <v>0</v>
      </c>
      <c r="J652" s="105">
        <f>IF(A14taxstdlife="n/a","n/a",IF(J$3&gt;(A14taxstdlife+$E652),(('PTRM input'!$H$156+'PTRM input'!$H$122)*$H$7)-SUM($H652:I652),(('PTRM input'!$H$156+'PTRM input'!$H$122)*$H$7)/A14taxstdlife))</f>
        <v>0</v>
      </c>
      <c r="K652" s="105">
        <f>IF(A14taxstdlife="n/a","n/a",IF(K$3&gt;(A14taxstdlife+$E652),(('PTRM input'!$H$156+'PTRM input'!$H$122)*$H$7)-SUM($H652:J652),(('PTRM input'!$H$156+'PTRM input'!$H$122)*$H$7)/A14taxstdlife))</f>
        <v>0</v>
      </c>
      <c r="L652" s="105">
        <f>IF(A14taxstdlife="n/a","n/a",IF(L$3&gt;(A14taxstdlife+$E652),(('PTRM input'!$H$156+'PTRM input'!$H$122)*$H$7)-SUM($H652:K652),(('PTRM input'!$H$156+'PTRM input'!$H$122)*$H$7)/A14taxstdlife))</f>
        <v>0</v>
      </c>
      <c r="M652" s="105">
        <f>IF(A14taxstdlife="n/a","n/a",IF(M$3&gt;(A14taxstdlife+$E652),(('PTRM input'!$H$156+'PTRM input'!$H$122)*$H$7)-SUM($H652:L652),(('PTRM input'!$H$156+'PTRM input'!$H$122)*$H$7)/A14taxstdlife))</f>
        <v>0</v>
      </c>
      <c r="N652" s="105">
        <f>IF(A14taxstdlife="n/a","n/a",IF(N$3&gt;(A14taxstdlife+$E652),(('PTRM input'!$H$156+'PTRM input'!$H$122)*$H$7)-SUM($H652:M652),(('PTRM input'!$H$156+'PTRM input'!$H$122)*$H$7)/A14taxstdlife))</f>
        <v>0</v>
      </c>
      <c r="O652" s="105">
        <f>IF(A14taxstdlife="n/a","n/a",IF(O$3&gt;(A14taxstdlife+$E652),(('PTRM input'!$H$156+'PTRM input'!$H$122)*$H$7)-SUM($H652:N652),(('PTRM input'!$H$156+'PTRM input'!$H$122)*$H$7)/A14taxstdlife))</f>
        <v>0</v>
      </c>
      <c r="P652" s="105">
        <f>IF(A14taxstdlife="n/a","n/a",IF(P$3&gt;(A14taxstdlife+$E652),(('PTRM input'!$H$156+'PTRM input'!$H$122)*$H$7)-SUM($H652:O652),(('PTRM input'!$H$156+'PTRM input'!$H$122)*$H$7)/A14taxstdlife))</f>
        <v>0</v>
      </c>
      <c r="Q652" s="592">
        <f>IF(A14taxstdlife="n/a","n/a",IF(Q$3&gt;(A14taxstdlife+$E652),(('PTRM input'!$H$156+'PTRM input'!$H$122)*$H$7)-SUM($H652:P652),(('PTRM input'!$H$156+'PTRM input'!$H$122)*$H$7)/A14taxstdlife))</f>
        <v>0</v>
      </c>
      <c r="R652" s="592">
        <f>IF(A14taxstdlife="n/a","n/a",IF(R$3&gt;(A14taxstdlife+$E652),(('PTRM input'!$H$156+'PTRM input'!$H$122)*$H$7)-SUM($H652:Q652),(('PTRM input'!$H$156+'PTRM input'!$H$122)*$H$7)/A14taxstdlife))</f>
        <v>0</v>
      </c>
      <c r="S652" s="592">
        <f>IF(A14taxstdlife="n/a","n/a",IF(S$3&gt;(A14taxstdlife+$E652),(('PTRM input'!$H$156+'PTRM input'!$H$122)*$H$7)-SUM($H652:R652),(('PTRM input'!$H$156+'PTRM input'!$H$122)*$H$7)/A14taxstdlife))</f>
        <v>0</v>
      </c>
      <c r="T652" s="592">
        <f>IF(A14taxstdlife="n/a","n/a",IF(T$3&gt;(A14taxstdlife+$E652),(('PTRM input'!$H$156+'PTRM input'!$H$122)*$H$7)-SUM($H652:S652),(('PTRM input'!$H$156+'PTRM input'!$H$122)*$H$7)/A14taxstdlife))</f>
        <v>0</v>
      </c>
      <c r="U652" s="592">
        <f>IF(A14taxstdlife="n/a","n/a",IF(U$3&gt;(A14taxstdlife+$E652),(('PTRM input'!$H$156+'PTRM input'!$H$122)*$H$7)-SUM($H652:T652),(('PTRM input'!$H$156+'PTRM input'!$H$122)*$H$7)/A14taxstdlife))</f>
        <v>0</v>
      </c>
      <c r="V652" s="592">
        <f>IF(A14taxstdlife="n/a","n/a",IF(V$3&gt;(A14taxstdlife+$E652),(('PTRM input'!$H$156+'PTRM input'!$H$122)*$H$7)-SUM($H652:U652),(('PTRM input'!$H$156+'PTRM input'!$H$122)*$H$7)/A14taxstdlife))</f>
        <v>0</v>
      </c>
      <c r="W652" s="592">
        <f>IF(A14taxstdlife="n/a","n/a",IF(W$3&gt;(A14taxstdlife+$E652),(('PTRM input'!$H$156+'PTRM input'!$H$122)*$H$7)-SUM($H652:V652),(('PTRM input'!$H$156+'PTRM input'!$H$122)*$H$7)/A14taxstdlife))</f>
        <v>0</v>
      </c>
      <c r="X652" s="592">
        <f>IF(A14taxstdlife="n/a","n/a",IF(X$3&gt;(A14taxstdlife+$E652),(('PTRM input'!$H$156+'PTRM input'!$H$122)*$H$7)-SUM($H652:W652),(('PTRM input'!$H$156+'PTRM input'!$H$122)*$H$7)/A14taxstdlife))</f>
        <v>0</v>
      </c>
      <c r="Y652" s="592">
        <f>IF(A14taxstdlife="n/a","n/a",IF(Y$3&gt;(A14taxstdlife+$E652),(('PTRM input'!$H$156+'PTRM input'!$H$122)*$H$7)-SUM($H652:X652),(('PTRM input'!$H$156+'PTRM input'!$H$122)*$H$7)/A14taxstdlife))</f>
        <v>0</v>
      </c>
      <c r="Z652" s="592">
        <f>IF(A14taxstdlife="n/a","n/a",IF(Z$3&gt;(A14taxstdlife+$E652),(('PTRM input'!$H$156+'PTRM input'!$H$122)*$H$7)-SUM($H652:Y652),(('PTRM input'!$H$156+'PTRM input'!$H$122)*$H$7)/A14taxstdlife))</f>
        <v>0</v>
      </c>
      <c r="AA652" s="592">
        <f>IF(A14taxstdlife="n/a","n/a",IF(AA$3&gt;(A14taxstdlife+$E652),(('PTRM input'!$H$156+'PTRM input'!$H$122)*$H$7)-SUM($H652:Z652),(('PTRM input'!$H$156+'PTRM input'!$H$122)*$H$7)/A14taxstdlife))</f>
        <v>0</v>
      </c>
      <c r="AB652" s="592">
        <f>IF(A14taxstdlife="n/a","n/a",IF(AB$3&gt;(A14taxstdlife+$E652),(('PTRM input'!$H$156+'PTRM input'!$H$122)*$H$7)-SUM($H652:AA652),(('PTRM input'!$H$156+'PTRM input'!$H$122)*$H$7)/A14taxstdlife))</f>
        <v>0</v>
      </c>
      <c r="AC652" s="592">
        <f>IF(A14taxstdlife="n/a","n/a",IF(AC$3&gt;(A14taxstdlife+$E652),(('PTRM input'!$H$156+'PTRM input'!$H$122)*$H$7)-SUM($H652:AB652),(('PTRM input'!$H$156+'PTRM input'!$H$122)*$H$7)/A14taxstdlife))</f>
        <v>0</v>
      </c>
      <c r="AD652" s="592">
        <f>IF(A14taxstdlife="n/a","n/a",IF(AD$3&gt;(A14taxstdlife+$E652),(('PTRM input'!$H$156+'PTRM input'!$H$122)*$H$7)-SUM($H652:AC652),(('PTRM input'!$H$156+'PTRM input'!$H$122)*$H$7)/A14taxstdlife))</f>
        <v>0</v>
      </c>
      <c r="AE652" s="592">
        <f>IF(A14taxstdlife="n/a","n/a",IF(AE$3&gt;(A14taxstdlife+$E652),(('PTRM input'!$H$156+'PTRM input'!$H$122)*$H$7)-SUM($H652:AD652),(('PTRM input'!$H$156+'PTRM input'!$H$122)*$H$7)/A14taxstdlife))</f>
        <v>0</v>
      </c>
      <c r="AF652" s="592">
        <f>IF(A14taxstdlife="n/a","n/a",IF(AF$3&gt;(A14taxstdlife+$E652),(('PTRM input'!$H$156+'PTRM input'!$H$122)*$H$7)-SUM($H652:AE652),(('PTRM input'!$H$156+'PTRM input'!$H$122)*$H$7)/A14taxstdlife))</f>
        <v>0</v>
      </c>
      <c r="AG652" s="592">
        <f>IF(A14taxstdlife="n/a","n/a",IF(AG$3&gt;(A14taxstdlife+$E652),(('PTRM input'!$H$156+'PTRM input'!$H$122)*$H$7)-SUM($H652:AF652),(('PTRM input'!$H$156+'PTRM input'!$H$122)*$H$7)/A14taxstdlife))</f>
        <v>0</v>
      </c>
      <c r="AH652" s="592">
        <f>IF(A14taxstdlife="n/a","n/a",IF(AH$3&gt;(A14taxstdlife+$E652),(('PTRM input'!$H$156+'PTRM input'!$H$122)*$H$7)-SUM($H652:AG652),(('PTRM input'!$H$156+'PTRM input'!$H$122)*$H$7)/A14taxstdlife))</f>
        <v>0</v>
      </c>
      <c r="AI652" s="592">
        <f>IF(A14taxstdlife="n/a","n/a",IF(AI$3&gt;(A14taxstdlife+$E652),(('PTRM input'!$H$156+'PTRM input'!$H$122)*$H$7)-SUM($H652:AH652),(('PTRM input'!$H$156+'PTRM input'!$H$122)*$H$7)/A14taxstdlife))</f>
        <v>0</v>
      </c>
      <c r="AJ652" s="592">
        <f>IF(A14taxstdlife="n/a","n/a",IF(AJ$3&gt;(A14taxstdlife+$E652),(('PTRM input'!$H$156+'PTRM input'!$H$122)*$H$7)-SUM($H652:AI652),(('PTRM input'!$H$156+'PTRM input'!$H$122)*$H$7)/A14taxstdlife))</f>
        <v>0</v>
      </c>
      <c r="AK652" s="592">
        <f>IF(A14taxstdlife="n/a","n/a",IF(AK$3&gt;(A14taxstdlife+$E652),(('PTRM input'!$H$156+'PTRM input'!$H$122)*$H$7)-SUM($H652:AJ652),(('PTRM input'!$H$156+'PTRM input'!$H$122)*$H$7)/A14taxstdlife))</f>
        <v>0</v>
      </c>
      <c r="AL652" s="592">
        <f>IF(A14taxstdlife="n/a","n/a",IF(AL$3&gt;(A14taxstdlife+$E652),(('PTRM input'!$H$156+'PTRM input'!$H$122)*$H$7)-SUM($H652:AK652),(('PTRM input'!$H$156+'PTRM input'!$H$122)*$H$7)/A14taxstdlife))</f>
        <v>0</v>
      </c>
      <c r="AM652" s="592">
        <f>IF(A14taxstdlife="n/a","n/a",IF(AM$3&gt;(A14taxstdlife+$E652),(('PTRM input'!$H$156+'PTRM input'!$H$122)*$H$7)-SUM($H652:AL652),(('PTRM input'!$H$156+'PTRM input'!$H$122)*$H$7)/A14taxstdlife))</f>
        <v>0</v>
      </c>
      <c r="AN652" s="592">
        <f>IF(A14taxstdlife="n/a","n/a",IF(AN$3&gt;(A14taxstdlife+$E652),(('PTRM input'!$H$156+'PTRM input'!$H$122)*$H$7)-SUM($H652:AM652),(('PTRM input'!$H$156+'PTRM input'!$H$122)*$H$7)/A14taxstdlife))</f>
        <v>0</v>
      </c>
      <c r="AO652" s="592">
        <f>IF(A14taxstdlife="n/a","n/a",IF(AO$3&gt;(A14taxstdlife+$E652),(('PTRM input'!$H$156+'PTRM input'!$H$122)*$H$7)-SUM($H652:AN652),(('PTRM input'!$H$156+'PTRM input'!$H$122)*$H$7)/A14taxstdlife))</f>
        <v>0</v>
      </c>
      <c r="AP652" s="592">
        <f>IF(A14taxstdlife="n/a","n/a",IF(AP$3&gt;(A14taxstdlife+$E652),(('PTRM input'!$H$156+'PTRM input'!$H$122)*$H$7)-SUM($H652:AO652),(('PTRM input'!$H$156+'PTRM input'!$H$122)*$H$7)/A14taxstdlife))</f>
        <v>0</v>
      </c>
      <c r="AQ652" s="592">
        <f>IF(A14taxstdlife="n/a","n/a",IF(AQ$3&gt;(A14taxstdlife+$E652),(('PTRM input'!$H$156+'PTRM input'!$H$122)*$H$7)-SUM($H652:AP652),(('PTRM input'!$H$156+'PTRM input'!$H$122)*$H$7)/A14taxstdlife))</f>
        <v>0</v>
      </c>
      <c r="AR652" s="592">
        <f>IF(A14taxstdlife="n/a","n/a",IF(AR$3&gt;(A14taxstdlife+$E652),(('PTRM input'!$H$156+'PTRM input'!$H$122)*$H$7)-SUM($H652:AQ652),(('PTRM input'!$H$156+'PTRM input'!$H$122)*$H$7)/A14taxstdlife))</f>
        <v>0</v>
      </c>
      <c r="AS652" s="592">
        <f>IF(A14taxstdlife="n/a","n/a",IF(AS$3&gt;(A14taxstdlife+$E652),(('PTRM input'!$H$156+'PTRM input'!$H$122)*$H$7)-SUM($H652:AR652),(('PTRM input'!$H$156+'PTRM input'!$H$122)*$H$7)/A14taxstdlife))</f>
        <v>0</v>
      </c>
      <c r="AT652" s="592">
        <f>IF(A14taxstdlife="n/a","n/a",IF(AT$3&gt;(A14taxstdlife+$E652),(('PTRM input'!$H$156+'PTRM input'!$H$122)*$H$7)-SUM($H652:AS652),(('PTRM input'!$H$156+'PTRM input'!$H$122)*$H$7)/A14taxstdlife))</f>
        <v>0</v>
      </c>
      <c r="AU652" s="592">
        <f>IF(A14taxstdlife="n/a","n/a",IF(AU$3&gt;(A14taxstdlife+$E652),(('PTRM input'!$H$156+'PTRM input'!$H$122)*$H$7)-SUM($H652:AT652),(('PTRM input'!$H$156+'PTRM input'!$H$122)*$H$7)/A14taxstdlife))</f>
        <v>0</v>
      </c>
      <c r="AV652" s="592">
        <f>IF(A14taxstdlife="n/a","n/a",IF(AV$3&gt;(A14taxstdlife+$E652),(('PTRM input'!$H$156+'PTRM input'!$H$122)*$H$7)-SUM($H652:AU652),(('PTRM input'!$H$156+'PTRM input'!$H$122)*$H$7)/A14taxstdlife))</f>
        <v>0</v>
      </c>
      <c r="AW652" s="592">
        <f>IF(A14taxstdlife="n/a","n/a",IF(AW$3&gt;(A14taxstdlife+$E652),(('PTRM input'!$H$156+'PTRM input'!$H$122)*$H$7)-SUM($H652:AV652),(('PTRM input'!$H$156+'PTRM input'!$H$122)*$H$7)/A14taxstdlife))</f>
        <v>0</v>
      </c>
      <c r="AX652" s="592">
        <f>IF(A14taxstdlife="n/a","n/a",IF(AX$3&gt;(A14taxstdlife+$E652),(('PTRM input'!$H$156+'PTRM input'!$H$122)*$H$7)-SUM($H652:AW652),(('PTRM input'!$H$156+'PTRM input'!$H$122)*$H$7)/A14taxstdlife))</f>
        <v>0</v>
      </c>
      <c r="AY652" s="592">
        <f>IF(A14taxstdlife="n/a","n/a",IF(AY$3&gt;(A14taxstdlife+$E652),(('PTRM input'!$H$156+'PTRM input'!$H$122)*$H$7)-SUM($H652:AX652),(('PTRM input'!$H$156+'PTRM input'!$H$122)*$H$7)/A14taxstdlife))</f>
        <v>0</v>
      </c>
      <c r="AZ652" s="592">
        <f>IF(A14taxstdlife="n/a","n/a",IF(AZ$3&gt;(A14taxstdlife+$E652),(('PTRM input'!$H$156+'PTRM input'!$H$122)*$H$7)-SUM($H652:AY652),(('PTRM input'!$H$156+'PTRM input'!$H$122)*$H$7)/A14taxstdlife))</f>
        <v>0</v>
      </c>
      <c r="BA652" s="592">
        <f>IF(A14taxstdlife="n/a","n/a",IF(BA$3&gt;(A14taxstdlife+$E652),(('PTRM input'!$H$156+'PTRM input'!$H$122)*$H$7)-SUM($H652:AZ652),(('PTRM input'!$H$156+'PTRM input'!$H$122)*$H$7)/A14taxstdlife))</f>
        <v>0</v>
      </c>
      <c r="BB652" s="592">
        <f>IF(A14taxstdlife="n/a","n/a",IF(BB$3&gt;(A14taxstdlife+$E652),(('PTRM input'!$H$156+'PTRM input'!$H$122)*$H$7)-SUM($H652:BA652),(('PTRM input'!$H$156+'PTRM input'!$H$122)*$H$7)/A14taxstdlife))</f>
        <v>0</v>
      </c>
      <c r="BC652" s="592">
        <f>IF(A14taxstdlife="n/a","n/a",IF(BC$3&gt;(A14taxstdlife+$E652),(('PTRM input'!$H$156+'PTRM input'!$H$122)*$H$7)-SUM($H652:BB652),(('PTRM input'!$H$156+'PTRM input'!$H$122)*$H$7)/A14taxstdlife))</f>
        <v>0</v>
      </c>
      <c r="BD652" s="592">
        <f>IF(A14taxstdlife="n/a","n/a",IF(BD$3&gt;(A14taxstdlife+$E652),(('PTRM input'!$H$156+'PTRM input'!$H$122)*$H$7)-SUM($H652:BC652),(('PTRM input'!$H$156+'PTRM input'!$H$122)*$H$7)/A14taxstdlife))</f>
        <v>0</v>
      </c>
      <c r="BE652" s="592">
        <f>IF(A14taxstdlife="n/a","n/a",IF(BE$3&gt;(A14taxstdlife+$E652),(('PTRM input'!$H$156+'PTRM input'!$H$122)*$H$7)-SUM($H652:BD652),(('PTRM input'!$H$156+'PTRM input'!$H$122)*$H$7)/A14taxstdlife))</f>
        <v>0</v>
      </c>
      <c r="BF652" s="592">
        <f>IF(A14taxstdlife="n/a","n/a",IF(BF$3&gt;(A14taxstdlife+$E652),(('PTRM input'!$H$156+'PTRM input'!$H$122)*$H$7)-SUM($H652:BE652),(('PTRM input'!$H$156+'PTRM input'!$H$122)*$H$7)/A14taxstdlife))</f>
        <v>0</v>
      </c>
      <c r="BG652" s="592">
        <f>IF(A14taxstdlife="n/a","n/a",IF(BG$3&gt;(A14taxstdlife+$E652),(('PTRM input'!$H$156+'PTRM input'!$H$122)*$H$7)-SUM($H652:BF652),(('PTRM input'!$H$156+'PTRM input'!$H$122)*$H$7)/A14taxstdlife))</f>
        <v>0</v>
      </c>
      <c r="BH652" s="592">
        <f>IF(A14taxstdlife="n/a","n/a",IF(BH$3&gt;(A14taxstdlife+$E652),(('PTRM input'!$H$156+'PTRM input'!$H$122)*$H$7)-SUM($H652:BG652),(('PTRM input'!$H$156+'PTRM input'!$H$122)*$H$7)/A14taxstdlife))</f>
        <v>0</v>
      </c>
      <c r="BI652" s="592">
        <f>IF(A14taxstdlife="n/a","n/a",IF(BI$3&gt;(A14taxstdlife+$E652),(('PTRM input'!$H$156+'PTRM input'!$H$122)*$H$7)-SUM($H652:BH652),(('PTRM input'!$H$156+'PTRM input'!$H$122)*$H$7)/A14taxstdlife))</f>
        <v>0</v>
      </c>
      <c r="BJ652" s="237"/>
      <c r="BK652" s="237"/>
      <c r="BL652" s="237"/>
      <c r="BM652" s="237"/>
    </row>
    <row r="653" spans="1:65" s="4" customFormat="1" ht="12.75" customHeight="1" outlineLevel="2">
      <c r="A653" s="237"/>
      <c r="B653" s="237"/>
      <c r="C653" s="597"/>
      <c r="D653" s="930"/>
      <c r="E653" s="167">
        <v>3</v>
      </c>
      <c r="F653" s="34"/>
      <c r="G653" s="184"/>
      <c r="H653" s="186"/>
      <c r="I653" s="185"/>
      <c r="J653" s="105">
        <f>IF(A14taxstdlife="n/a","n/a",IF(J$3&gt;(A14taxstdlife+$E653),(('PTRM input'!$I$156+'PTRM input'!$I$122)*$I$7)-SUM($I653:I653),(('PTRM input'!$I$156+'PTRM input'!$I$122)*$I$7)/A14taxstdlife))</f>
        <v>0</v>
      </c>
      <c r="K653" s="105">
        <f>IF(A14taxstdlife="n/a","n/a",IF(K$3&gt;(A14taxstdlife+$E653),(('PTRM input'!$I$156+'PTRM input'!$I$122)*$I$7)-SUM($I653:J653),(('PTRM input'!$I$156+'PTRM input'!$I$122)*$I$7)/A14taxstdlife))</f>
        <v>0</v>
      </c>
      <c r="L653" s="105">
        <f>IF(A14taxstdlife="n/a","n/a",IF(L$3&gt;(A14taxstdlife+$E653),(('PTRM input'!$I$156+'PTRM input'!$I$122)*$I$7)-SUM($I653:K653),(('PTRM input'!$I$156+'PTRM input'!$I$122)*$I$7)/A14taxstdlife))</f>
        <v>0</v>
      </c>
      <c r="M653" s="105">
        <f>IF(A14taxstdlife="n/a","n/a",IF(M$3&gt;(A14taxstdlife+$E653),(('PTRM input'!$I$156+'PTRM input'!$I$122)*$I$7)-SUM($I653:L653),(('PTRM input'!$I$156+'PTRM input'!$I$122)*$I$7)/A14taxstdlife))</f>
        <v>0</v>
      </c>
      <c r="N653" s="105">
        <f>IF(A14taxstdlife="n/a","n/a",IF(N$3&gt;(A14taxstdlife+$E653),(('PTRM input'!$I$156+'PTRM input'!$I$122)*$I$7)-SUM($I653:M653),(('PTRM input'!$I$156+'PTRM input'!$I$122)*$I$7)/A14taxstdlife))</f>
        <v>0</v>
      </c>
      <c r="O653" s="105">
        <f>IF(A14taxstdlife="n/a","n/a",IF(O$3&gt;(A14taxstdlife+$E653),(('PTRM input'!$I$156+'PTRM input'!$I$122)*$I$7)-SUM($I653:N653),(('PTRM input'!$I$156+'PTRM input'!$I$122)*$I$7)/A14taxstdlife))</f>
        <v>0</v>
      </c>
      <c r="P653" s="105">
        <f>IF(A14taxstdlife="n/a","n/a",IF(P$3&gt;(A14taxstdlife+$E653),(('PTRM input'!$I$156+'PTRM input'!$I$122)*$I$7)-SUM($I653:O653),(('PTRM input'!$I$156+'PTRM input'!$I$122)*$I$7)/A14taxstdlife))</f>
        <v>0</v>
      </c>
      <c r="Q653" s="592">
        <f>IF(A14taxstdlife="n/a","n/a",IF(Q$3&gt;(A14taxstdlife+$E653),(('PTRM input'!$I$156+'PTRM input'!$I$122)*$I$7)-SUM($I653:P653),(('PTRM input'!$I$156+'PTRM input'!$I$122)*$I$7)/A14taxstdlife))</f>
        <v>0</v>
      </c>
      <c r="R653" s="592">
        <f>IF(A14taxstdlife="n/a","n/a",IF(R$3&gt;(A14taxstdlife+$E653),(('PTRM input'!$I$156+'PTRM input'!$I$122)*$I$7)-SUM($I653:Q653),(('PTRM input'!$I$156+'PTRM input'!$I$122)*$I$7)/A14taxstdlife))</f>
        <v>0</v>
      </c>
      <c r="S653" s="592">
        <f>IF(A14taxstdlife="n/a","n/a",IF(S$3&gt;(A14taxstdlife+$E653),(('PTRM input'!$I$156+'PTRM input'!$I$122)*$I$7)-SUM($I653:R653),(('PTRM input'!$I$156+'PTRM input'!$I$122)*$I$7)/A14taxstdlife))</f>
        <v>0</v>
      </c>
      <c r="T653" s="592">
        <f>IF(A14taxstdlife="n/a","n/a",IF(T$3&gt;(A14taxstdlife+$E653),(('PTRM input'!$I$156+'PTRM input'!$I$122)*$I$7)-SUM($I653:S653),(('PTRM input'!$I$156+'PTRM input'!$I$122)*$I$7)/A14taxstdlife))</f>
        <v>0</v>
      </c>
      <c r="U653" s="592">
        <f>IF(A14taxstdlife="n/a","n/a",IF(U$3&gt;(A14taxstdlife+$E653),(('PTRM input'!$I$156+'PTRM input'!$I$122)*$I$7)-SUM($I653:T653),(('PTRM input'!$I$156+'PTRM input'!$I$122)*$I$7)/A14taxstdlife))</f>
        <v>0</v>
      </c>
      <c r="V653" s="592">
        <f>IF(A14taxstdlife="n/a","n/a",IF(V$3&gt;(A14taxstdlife+$E653),(('PTRM input'!$I$156+'PTRM input'!$I$122)*$I$7)-SUM($I653:U653),(('PTRM input'!$I$156+'PTRM input'!$I$122)*$I$7)/A14taxstdlife))</f>
        <v>0</v>
      </c>
      <c r="W653" s="592">
        <f>IF(A14taxstdlife="n/a","n/a",IF(W$3&gt;(A14taxstdlife+$E653),(('PTRM input'!$I$156+'PTRM input'!$I$122)*$I$7)-SUM($I653:V653),(('PTRM input'!$I$156+'PTRM input'!$I$122)*$I$7)/A14taxstdlife))</f>
        <v>0</v>
      </c>
      <c r="X653" s="592">
        <f>IF(A14taxstdlife="n/a","n/a",IF(X$3&gt;(A14taxstdlife+$E653),(('PTRM input'!$I$156+'PTRM input'!$I$122)*$I$7)-SUM($I653:W653),(('PTRM input'!$I$156+'PTRM input'!$I$122)*$I$7)/A14taxstdlife))</f>
        <v>0</v>
      </c>
      <c r="Y653" s="592">
        <f>IF(A14taxstdlife="n/a","n/a",IF(Y$3&gt;(A14taxstdlife+$E653),(('PTRM input'!$I$156+'PTRM input'!$I$122)*$I$7)-SUM($I653:X653),(('PTRM input'!$I$156+'PTRM input'!$I$122)*$I$7)/A14taxstdlife))</f>
        <v>0</v>
      </c>
      <c r="Z653" s="592">
        <f>IF(A14taxstdlife="n/a","n/a",IF(Z$3&gt;(A14taxstdlife+$E653),(('PTRM input'!$I$156+'PTRM input'!$I$122)*$I$7)-SUM($I653:Y653),(('PTRM input'!$I$156+'PTRM input'!$I$122)*$I$7)/A14taxstdlife))</f>
        <v>0</v>
      </c>
      <c r="AA653" s="592">
        <f>IF(A14taxstdlife="n/a","n/a",IF(AA$3&gt;(A14taxstdlife+$E653),(('PTRM input'!$I$156+'PTRM input'!$I$122)*$I$7)-SUM($I653:Z653),(('PTRM input'!$I$156+'PTRM input'!$I$122)*$I$7)/A14taxstdlife))</f>
        <v>0</v>
      </c>
      <c r="AB653" s="592">
        <f>IF(A14taxstdlife="n/a","n/a",IF(AB$3&gt;(A14taxstdlife+$E653),(('PTRM input'!$I$156+'PTRM input'!$I$122)*$I$7)-SUM($I653:AA653),(('PTRM input'!$I$156+'PTRM input'!$I$122)*$I$7)/A14taxstdlife))</f>
        <v>0</v>
      </c>
      <c r="AC653" s="592">
        <f>IF(A14taxstdlife="n/a","n/a",IF(AC$3&gt;(A14taxstdlife+$E653),(('PTRM input'!$I$156+'PTRM input'!$I$122)*$I$7)-SUM($I653:AB653),(('PTRM input'!$I$156+'PTRM input'!$I$122)*$I$7)/A14taxstdlife))</f>
        <v>0</v>
      </c>
      <c r="AD653" s="592">
        <f>IF(A14taxstdlife="n/a","n/a",IF(AD$3&gt;(A14taxstdlife+$E653),(('PTRM input'!$I$156+'PTRM input'!$I$122)*$I$7)-SUM($I653:AC653),(('PTRM input'!$I$156+'PTRM input'!$I$122)*$I$7)/A14taxstdlife))</f>
        <v>0</v>
      </c>
      <c r="AE653" s="592">
        <f>IF(A14taxstdlife="n/a","n/a",IF(AE$3&gt;(A14taxstdlife+$E653),(('PTRM input'!$I$156+'PTRM input'!$I$122)*$I$7)-SUM($I653:AD653),(('PTRM input'!$I$156+'PTRM input'!$I$122)*$I$7)/A14taxstdlife))</f>
        <v>0</v>
      </c>
      <c r="AF653" s="592">
        <f>IF(A14taxstdlife="n/a","n/a",IF(AF$3&gt;(A14taxstdlife+$E653),(('PTRM input'!$I$156+'PTRM input'!$I$122)*$I$7)-SUM($I653:AE653),(('PTRM input'!$I$156+'PTRM input'!$I$122)*$I$7)/A14taxstdlife))</f>
        <v>0</v>
      </c>
      <c r="AG653" s="592">
        <f>IF(A14taxstdlife="n/a","n/a",IF(AG$3&gt;(A14taxstdlife+$E653),(('PTRM input'!$I$156+'PTRM input'!$I$122)*$I$7)-SUM($I653:AF653),(('PTRM input'!$I$156+'PTRM input'!$I$122)*$I$7)/A14taxstdlife))</f>
        <v>0</v>
      </c>
      <c r="AH653" s="592">
        <f>IF(A14taxstdlife="n/a","n/a",IF(AH$3&gt;(A14taxstdlife+$E653),(('PTRM input'!$I$156+'PTRM input'!$I$122)*$I$7)-SUM($I653:AG653),(('PTRM input'!$I$156+'PTRM input'!$I$122)*$I$7)/A14taxstdlife))</f>
        <v>0</v>
      </c>
      <c r="AI653" s="592">
        <f>IF(A14taxstdlife="n/a","n/a",IF(AI$3&gt;(A14taxstdlife+$E653),(('PTRM input'!$I$156+'PTRM input'!$I$122)*$I$7)-SUM($I653:AH653),(('PTRM input'!$I$156+'PTRM input'!$I$122)*$I$7)/A14taxstdlife))</f>
        <v>0</v>
      </c>
      <c r="AJ653" s="592">
        <f>IF(A14taxstdlife="n/a","n/a",IF(AJ$3&gt;(A14taxstdlife+$E653),(('PTRM input'!$I$156+'PTRM input'!$I$122)*$I$7)-SUM($I653:AI653),(('PTRM input'!$I$156+'PTRM input'!$I$122)*$I$7)/A14taxstdlife))</f>
        <v>0</v>
      </c>
      <c r="AK653" s="592">
        <f>IF(A14taxstdlife="n/a","n/a",IF(AK$3&gt;(A14taxstdlife+$E653),(('PTRM input'!$I$156+'PTRM input'!$I$122)*$I$7)-SUM($I653:AJ653),(('PTRM input'!$I$156+'PTRM input'!$I$122)*$I$7)/A14taxstdlife))</f>
        <v>0</v>
      </c>
      <c r="AL653" s="592">
        <f>IF(A14taxstdlife="n/a","n/a",IF(AL$3&gt;(A14taxstdlife+$E653),(('PTRM input'!$I$156+'PTRM input'!$I$122)*$I$7)-SUM($I653:AK653),(('PTRM input'!$I$156+'PTRM input'!$I$122)*$I$7)/A14taxstdlife))</f>
        <v>0</v>
      </c>
      <c r="AM653" s="592">
        <f>IF(A14taxstdlife="n/a","n/a",IF(AM$3&gt;(A14taxstdlife+$E653),(('PTRM input'!$I$156+'PTRM input'!$I$122)*$I$7)-SUM($I653:AL653),(('PTRM input'!$I$156+'PTRM input'!$I$122)*$I$7)/A14taxstdlife))</f>
        <v>0</v>
      </c>
      <c r="AN653" s="592">
        <f>IF(A14taxstdlife="n/a","n/a",IF(AN$3&gt;(A14taxstdlife+$E653),(('PTRM input'!$I$156+'PTRM input'!$I$122)*$I$7)-SUM($I653:AM653),(('PTRM input'!$I$156+'PTRM input'!$I$122)*$I$7)/A14taxstdlife))</f>
        <v>0</v>
      </c>
      <c r="AO653" s="592">
        <f>IF(A14taxstdlife="n/a","n/a",IF(AO$3&gt;(A14taxstdlife+$E653),(('PTRM input'!$I$156+'PTRM input'!$I$122)*$I$7)-SUM($I653:AN653),(('PTRM input'!$I$156+'PTRM input'!$I$122)*$I$7)/A14taxstdlife))</f>
        <v>0</v>
      </c>
      <c r="AP653" s="592">
        <f>IF(A14taxstdlife="n/a","n/a",IF(AP$3&gt;(A14taxstdlife+$E653),(('PTRM input'!$I$156+'PTRM input'!$I$122)*$I$7)-SUM($I653:AO653),(('PTRM input'!$I$156+'PTRM input'!$I$122)*$I$7)/A14taxstdlife))</f>
        <v>0</v>
      </c>
      <c r="AQ653" s="592">
        <f>IF(A14taxstdlife="n/a","n/a",IF(AQ$3&gt;(A14taxstdlife+$E653),(('PTRM input'!$I$156+'PTRM input'!$I$122)*$I$7)-SUM($I653:AP653),(('PTRM input'!$I$156+'PTRM input'!$I$122)*$I$7)/A14taxstdlife))</f>
        <v>0</v>
      </c>
      <c r="AR653" s="592">
        <f>IF(A14taxstdlife="n/a","n/a",IF(AR$3&gt;(A14taxstdlife+$E653),(('PTRM input'!$I$156+'PTRM input'!$I$122)*$I$7)-SUM($I653:AQ653),(('PTRM input'!$I$156+'PTRM input'!$I$122)*$I$7)/A14taxstdlife))</f>
        <v>0</v>
      </c>
      <c r="AS653" s="592">
        <f>IF(A14taxstdlife="n/a","n/a",IF(AS$3&gt;(A14taxstdlife+$E653),(('PTRM input'!$I$156+'PTRM input'!$I$122)*$I$7)-SUM($I653:AR653),(('PTRM input'!$I$156+'PTRM input'!$I$122)*$I$7)/A14taxstdlife))</f>
        <v>0</v>
      </c>
      <c r="AT653" s="592">
        <f>IF(A14taxstdlife="n/a","n/a",IF(AT$3&gt;(A14taxstdlife+$E653),(('PTRM input'!$I$156+'PTRM input'!$I$122)*$I$7)-SUM($I653:AS653),(('PTRM input'!$I$156+'PTRM input'!$I$122)*$I$7)/A14taxstdlife))</f>
        <v>0</v>
      </c>
      <c r="AU653" s="592">
        <f>IF(A14taxstdlife="n/a","n/a",IF(AU$3&gt;(A14taxstdlife+$E653),(('PTRM input'!$I$156+'PTRM input'!$I$122)*$I$7)-SUM($I653:AT653),(('PTRM input'!$I$156+'PTRM input'!$I$122)*$I$7)/A14taxstdlife))</f>
        <v>0</v>
      </c>
      <c r="AV653" s="592">
        <f>IF(A14taxstdlife="n/a","n/a",IF(AV$3&gt;(A14taxstdlife+$E653),(('PTRM input'!$I$156+'PTRM input'!$I$122)*$I$7)-SUM($I653:AU653),(('PTRM input'!$I$156+'PTRM input'!$I$122)*$I$7)/A14taxstdlife))</f>
        <v>0</v>
      </c>
      <c r="AW653" s="592">
        <f>IF(A14taxstdlife="n/a","n/a",IF(AW$3&gt;(A14taxstdlife+$E653),(('PTRM input'!$I$156+'PTRM input'!$I$122)*$I$7)-SUM($I653:AV653),(('PTRM input'!$I$156+'PTRM input'!$I$122)*$I$7)/A14taxstdlife))</f>
        <v>0</v>
      </c>
      <c r="AX653" s="592">
        <f>IF(A14taxstdlife="n/a","n/a",IF(AX$3&gt;(A14taxstdlife+$E653),(('PTRM input'!$I$156+'PTRM input'!$I$122)*$I$7)-SUM($I653:AW653),(('PTRM input'!$I$156+'PTRM input'!$I$122)*$I$7)/A14taxstdlife))</f>
        <v>0</v>
      </c>
      <c r="AY653" s="592">
        <f>IF(A14taxstdlife="n/a","n/a",IF(AY$3&gt;(A14taxstdlife+$E653),(('PTRM input'!$I$156+'PTRM input'!$I$122)*$I$7)-SUM($I653:AX653),(('PTRM input'!$I$156+'PTRM input'!$I$122)*$I$7)/A14taxstdlife))</f>
        <v>0</v>
      </c>
      <c r="AZ653" s="592">
        <f>IF(A14taxstdlife="n/a","n/a",IF(AZ$3&gt;(A14taxstdlife+$E653),(('PTRM input'!$I$156+'PTRM input'!$I$122)*$I$7)-SUM($I653:AY653),(('PTRM input'!$I$156+'PTRM input'!$I$122)*$I$7)/A14taxstdlife))</f>
        <v>0</v>
      </c>
      <c r="BA653" s="592">
        <f>IF(A14taxstdlife="n/a","n/a",IF(BA$3&gt;(A14taxstdlife+$E653),(('PTRM input'!$I$156+'PTRM input'!$I$122)*$I$7)-SUM($I653:AZ653),(('PTRM input'!$I$156+'PTRM input'!$I$122)*$I$7)/A14taxstdlife))</f>
        <v>0</v>
      </c>
      <c r="BB653" s="592">
        <f>IF(A14taxstdlife="n/a","n/a",IF(BB$3&gt;(A14taxstdlife+$E653),(('PTRM input'!$I$156+'PTRM input'!$I$122)*$I$7)-SUM($I653:BA653),(('PTRM input'!$I$156+'PTRM input'!$I$122)*$I$7)/A14taxstdlife))</f>
        <v>0</v>
      </c>
      <c r="BC653" s="592">
        <f>IF(A14taxstdlife="n/a","n/a",IF(BC$3&gt;(A14taxstdlife+$E653),(('PTRM input'!$I$156+'PTRM input'!$I$122)*$I$7)-SUM($I653:BB653),(('PTRM input'!$I$156+'PTRM input'!$I$122)*$I$7)/A14taxstdlife))</f>
        <v>0</v>
      </c>
      <c r="BD653" s="592">
        <f>IF(A14taxstdlife="n/a","n/a",IF(BD$3&gt;(A14taxstdlife+$E653),(('PTRM input'!$I$156+'PTRM input'!$I$122)*$I$7)-SUM($I653:BC653),(('PTRM input'!$I$156+'PTRM input'!$I$122)*$I$7)/A14taxstdlife))</f>
        <v>0</v>
      </c>
      <c r="BE653" s="592">
        <f>IF(A14taxstdlife="n/a","n/a",IF(BE$3&gt;(A14taxstdlife+$E653),(('PTRM input'!$I$156+'PTRM input'!$I$122)*$I$7)-SUM($I653:BD653),(('PTRM input'!$I$156+'PTRM input'!$I$122)*$I$7)/A14taxstdlife))</f>
        <v>0</v>
      </c>
      <c r="BF653" s="592">
        <f>IF(A14taxstdlife="n/a","n/a",IF(BF$3&gt;(A14taxstdlife+$E653),(('PTRM input'!$I$156+'PTRM input'!$I$122)*$I$7)-SUM($I653:BE653),(('PTRM input'!$I$156+'PTRM input'!$I$122)*$I$7)/A14taxstdlife))</f>
        <v>0</v>
      </c>
      <c r="BG653" s="592">
        <f>IF(A14taxstdlife="n/a","n/a",IF(BG$3&gt;(A14taxstdlife+$E653),(('PTRM input'!$I$156+'PTRM input'!$I$122)*$I$7)-SUM($I653:BF653),(('PTRM input'!$I$156+'PTRM input'!$I$122)*$I$7)/A14taxstdlife))</f>
        <v>0</v>
      </c>
      <c r="BH653" s="592">
        <f>IF(A14taxstdlife="n/a","n/a",IF(BH$3&gt;(A14taxstdlife+$E653),(('PTRM input'!$I$156+'PTRM input'!$I$122)*$I$7)-SUM($I653:BG653),(('PTRM input'!$I$156+'PTRM input'!$I$122)*$I$7)/A14taxstdlife))</f>
        <v>0</v>
      </c>
      <c r="BI653" s="592">
        <f>IF(A14taxstdlife="n/a","n/a",IF(BI$3&gt;(A14taxstdlife+$E653),(('PTRM input'!$I$156+'PTRM input'!$I$122)*$I$7)-SUM($I653:BH653),(('PTRM input'!$I$156+'PTRM input'!$I$122)*$I$7)/A14taxstdlife))</f>
        <v>0</v>
      </c>
      <c r="BJ653" s="237"/>
      <c r="BK653" s="237"/>
      <c r="BL653" s="237"/>
      <c r="BM653" s="237"/>
    </row>
    <row r="654" spans="1:65" s="4" customFormat="1" ht="12.75" customHeight="1" outlineLevel="2">
      <c r="A654" s="237"/>
      <c r="B654" s="237"/>
      <c r="C654" s="597"/>
      <c r="D654" s="930"/>
      <c r="E654" s="167">
        <v>4</v>
      </c>
      <c r="F654" s="34"/>
      <c r="G654" s="184"/>
      <c r="H654" s="186"/>
      <c r="I654" s="186"/>
      <c r="J654" s="185"/>
      <c r="K654" s="105">
        <f>IF(A14taxstdlife="n/a","n/a",IF(K$3&gt;(A14taxstdlife+$E654),(('PTRM input'!$J$156+'PTRM input'!$J$122)*$J$7)-SUM($J654:J654),(('PTRM input'!$J$156+'PTRM input'!$J$122)*$J$7)/A14taxstdlife))</f>
        <v>0</v>
      </c>
      <c r="L654" s="105">
        <f>IF(A14taxstdlife="n/a","n/a",IF(L$3&gt;(A14taxstdlife+$E654),(('PTRM input'!$J$156+'PTRM input'!$J$122)*$J$7)-SUM($J654:K654),(('PTRM input'!$J$156+'PTRM input'!$J$122)*$J$7)/A14taxstdlife))</f>
        <v>0</v>
      </c>
      <c r="M654" s="105">
        <f>IF(A14taxstdlife="n/a","n/a",IF(M$3&gt;(A14taxstdlife+$E654),(('PTRM input'!$J$156+'PTRM input'!$J$122)*$J$7)-SUM($J654:L654),(('PTRM input'!$J$156+'PTRM input'!$J$122)*$J$7)/A14taxstdlife))</f>
        <v>0</v>
      </c>
      <c r="N654" s="105">
        <f>IF(A14taxstdlife="n/a","n/a",IF(N$3&gt;(A14taxstdlife+$E654),(('PTRM input'!$J$156+'PTRM input'!$J$122)*$J$7)-SUM($J654:M654),(('PTRM input'!$J$156+'PTRM input'!$J$122)*$J$7)/A14taxstdlife))</f>
        <v>0</v>
      </c>
      <c r="O654" s="105">
        <f>IF(A14taxstdlife="n/a","n/a",IF(O$3&gt;(A14taxstdlife+$E654),(('PTRM input'!$J$156+'PTRM input'!$J$122)*$J$7)-SUM($J654:N654),(('PTRM input'!$J$156+'PTRM input'!$J$122)*$J$7)/A14taxstdlife))</f>
        <v>0</v>
      </c>
      <c r="P654" s="105">
        <f>IF(A14taxstdlife="n/a","n/a",IF(P$3&gt;(A14taxstdlife+$E654),(('PTRM input'!$J$156+'PTRM input'!$J$122)*$J$7)-SUM($J654:O654),(('PTRM input'!$J$156+'PTRM input'!$J$122)*$J$7)/A14taxstdlife))</f>
        <v>0</v>
      </c>
      <c r="Q654" s="592">
        <f>IF(A14taxstdlife="n/a","n/a",IF(Q$3&gt;(A14taxstdlife+$E654),(('PTRM input'!$J$156+'PTRM input'!$J$122)*$J$7)-SUM($J654:P654),(('PTRM input'!$J$156+'PTRM input'!$J$122)*$J$7)/A14taxstdlife))</f>
        <v>0</v>
      </c>
      <c r="R654" s="592">
        <f>IF(A14taxstdlife="n/a","n/a",IF(R$3&gt;(A14taxstdlife+$E654),(('PTRM input'!$J$156+'PTRM input'!$J$122)*$J$7)-SUM($J654:Q654),(('PTRM input'!$J$156+'PTRM input'!$J$122)*$J$7)/A14taxstdlife))</f>
        <v>0</v>
      </c>
      <c r="S654" s="592">
        <f>IF(A14taxstdlife="n/a","n/a",IF(S$3&gt;(A14taxstdlife+$E654),(('PTRM input'!$J$156+'PTRM input'!$J$122)*$J$7)-SUM($J654:R654),(('PTRM input'!$J$156+'PTRM input'!$J$122)*$J$7)/A14taxstdlife))</f>
        <v>0</v>
      </c>
      <c r="T654" s="592">
        <f>IF(A14taxstdlife="n/a","n/a",IF(T$3&gt;(A14taxstdlife+$E654),(('PTRM input'!$J$156+'PTRM input'!$J$122)*$J$7)-SUM($J654:S654),(('PTRM input'!$J$156+'PTRM input'!$J$122)*$J$7)/A14taxstdlife))</f>
        <v>0</v>
      </c>
      <c r="U654" s="592">
        <f>IF(A14taxstdlife="n/a","n/a",IF(U$3&gt;(A14taxstdlife+$E654),(('PTRM input'!$J$156+'PTRM input'!$J$122)*$J$7)-SUM($J654:T654),(('PTRM input'!$J$156+'PTRM input'!$J$122)*$J$7)/A14taxstdlife))</f>
        <v>0</v>
      </c>
      <c r="V654" s="592">
        <f>IF(A14taxstdlife="n/a","n/a",IF(V$3&gt;(A14taxstdlife+$E654),(('PTRM input'!$J$156+'PTRM input'!$J$122)*$J$7)-SUM($J654:U654),(('PTRM input'!$J$156+'PTRM input'!$J$122)*$J$7)/A14taxstdlife))</f>
        <v>0</v>
      </c>
      <c r="W654" s="592">
        <f>IF(A14taxstdlife="n/a","n/a",IF(W$3&gt;(A14taxstdlife+$E654),(('PTRM input'!$J$156+'PTRM input'!$J$122)*$J$7)-SUM($J654:V654),(('PTRM input'!$J$156+'PTRM input'!$J$122)*$J$7)/A14taxstdlife))</f>
        <v>0</v>
      </c>
      <c r="X654" s="592">
        <f>IF(A14taxstdlife="n/a","n/a",IF(X$3&gt;(A14taxstdlife+$E654),(('PTRM input'!$J$156+'PTRM input'!$J$122)*$J$7)-SUM($J654:W654),(('PTRM input'!$J$156+'PTRM input'!$J$122)*$J$7)/A14taxstdlife))</f>
        <v>0</v>
      </c>
      <c r="Y654" s="592">
        <f>IF(A14taxstdlife="n/a","n/a",IF(Y$3&gt;(A14taxstdlife+$E654),(('PTRM input'!$J$156+'PTRM input'!$J$122)*$J$7)-SUM($J654:X654),(('PTRM input'!$J$156+'PTRM input'!$J$122)*$J$7)/A14taxstdlife))</f>
        <v>0</v>
      </c>
      <c r="Z654" s="592">
        <f>IF(A14taxstdlife="n/a","n/a",IF(Z$3&gt;(A14taxstdlife+$E654),(('PTRM input'!$J$156+'PTRM input'!$J$122)*$J$7)-SUM($J654:Y654),(('PTRM input'!$J$156+'PTRM input'!$J$122)*$J$7)/A14taxstdlife))</f>
        <v>0</v>
      </c>
      <c r="AA654" s="592">
        <f>IF(A14taxstdlife="n/a","n/a",IF(AA$3&gt;(A14taxstdlife+$E654),(('PTRM input'!$J$156+'PTRM input'!$J$122)*$J$7)-SUM($J654:Z654),(('PTRM input'!$J$156+'PTRM input'!$J$122)*$J$7)/A14taxstdlife))</f>
        <v>0</v>
      </c>
      <c r="AB654" s="592">
        <f>IF(A14taxstdlife="n/a","n/a",IF(AB$3&gt;(A14taxstdlife+$E654),(('PTRM input'!$J$156+'PTRM input'!$J$122)*$J$7)-SUM($J654:AA654),(('PTRM input'!$J$156+'PTRM input'!$J$122)*$J$7)/A14taxstdlife))</f>
        <v>0</v>
      </c>
      <c r="AC654" s="592">
        <f>IF(A14taxstdlife="n/a","n/a",IF(AC$3&gt;(A14taxstdlife+$E654),(('PTRM input'!$J$156+'PTRM input'!$J$122)*$J$7)-SUM($J654:AB654),(('PTRM input'!$J$156+'PTRM input'!$J$122)*$J$7)/A14taxstdlife))</f>
        <v>0</v>
      </c>
      <c r="AD654" s="592">
        <f>IF(A14taxstdlife="n/a","n/a",IF(AD$3&gt;(A14taxstdlife+$E654),(('PTRM input'!$J$156+'PTRM input'!$J$122)*$J$7)-SUM($J654:AC654),(('PTRM input'!$J$156+'PTRM input'!$J$122)*$J$7)/A14taxstdlife))</f>
        <v>0</v>
      </c>
      <c r="AE654" s="592">
        <f>IF(A14taxstdlife="n/a","n/a",IF(AE$3&gt;(A14taxstdlife+$E654),(('PTRM input'!$J$156+'PTRM input'!$J$122)*$J$7)-SUM($J654:AD654),(('PTRM input'!$J$156+'PTRM input'!$J$122)*$J$7)/A14taxstdlife))</f>
        <v>0</v>
      </c>
      <c r="AF654" s="592">
        <f>IF(A14taxstdlife="n/a","n/a",IF(AF$3&gt;(A14taxstdlife+$E654),(('PTRM input'!$J$156+'PTRM input'!$J$122)*$J$7)-SUM($J654:AE654),(('PTRM input'!$J$156+'PTRM input'!$J$122)*$J$7)/A14taxstdlife))</f>
        <v>0</v>
      </c>
      <c r="AG654" s="592">
        <f>IF(A14taxstdlife="n/a","n/a",IF(AG$3&gt;(A14taxstdlife+$E654),(('PTRM input'!$J$156+'PTRM input'!$J$122)*$J$7)-SUM($J654:AF654),(('PTRM input'!$J$156+'PTRM input'!$J$122)*$J$7)/A14taxstdlife))</f>
        <v>0</v>
      </c>
      <c r="AH654" s="592">
        <f>IF(A14taxstdlife="n/a","n/a",IF(AH$3&gt;(A14taxstdlife+$E654),(('PTRM input'!$J$156+'PTRM input'!$J$122)*$J$7)-SUM($J654:AG654),(('PTRM input'!$J$156+'PTRM input'!$J$122)*$J$7)/A14taxstdlife))</f>
        <v>0</v>
      </c>
      <c r="AI654" s="592">
        <f>IF(A14taxstdlife="n/a","n/a",IF(AI$3&gt;(A14taxstdlife+$E654),(('PTRM input'!$J$156+'PTRM input'!$J$122)*$J$7)-SUM($J654:AH654),(('PTRM input'!$J$156+'PTRM input'!$J$122)*$J$7)/A14taxstdlife))</f>
        <v>0</v>
      </c>
      <c r="AJ654" s="592">
        <f>IF(A14taxstdlife="n/a","n/a",IF(AJ$3&gt;(A14taxstdlife+$E654),(('PTRM input'!$J$156+'PTRM input'!$J$122)*$J$7)-SUM($J654:AI654),(('PTRM input'!$J$156+'PTRM input'!$J$122)*$J$7)/A14taxstdlife))</f>
        <v>0</v>
      </c>
      <c r="AK654" s="592">
        <f>IF(A14taxstdlife="n/a","n/a",IF(AK$3&gt;(A14taxstdlife+$E654),(('PTRM input'!$J$156+'PTRM input'!$J$122)*$J$7)-SUM($J654:AJ654),(('PTRM input'!$J$156+'PTRM input'!$J$122)*$J$7)/A14taxstdlife))</f>
        <v>0</v>
      </c>
      <c r="AL654" s="592">
        <f>IF(A14taxstdlife="n/a","n/a",IF(AL$3&gt;(A14taxstdlife+$E654),(('PTRM input'!$J$156+'PTRM input'!$J$122)*$J$7)-SUM($J654:AK654),(('PTRM input'!$J$156+'PTRM input'!$J$122)*$J$7)/A14taxstdlife))</f>
        <v>0</v>
      </c>
      <c r="AM654" s="592">
        <f>IF(A14taxstdlife="n/a","n/a",IF(AM$3&gt;(A14taxstdlife+$E654),(('PTRM input'!$J$156+'PTRM input'!$J$122)*$J$7)-SUM($J654:AL654),(('PTRM input'!$J$156+'PTRM input'!$J$122)*$J$7)/A14taxstdlife))</f>
        <v>0</v>
      </c>
      <c r="AN654" s="592">
        <f>IF(A14taxstdlife="n/a","n/a",IF(AN$3&gt;(A14taxstdlife+$E654),(('PTRM input'!$J$156+'PTRM input'!$J$122)*$J$7)-SUM($J654:AM654),(('PTRM input'!$J$156+'PTRM input'!$J$122)*$J$7)/A14taxstdlife))</f>
        <v>0</v>
      </c>
      <c r="AO654" s="592">
        <f>IF(A14taxstdlife="n/a","n/a",IF(AO$3&gt;(A14taxstdlife+$E654),(('PTRM input'!$J$156+'PTRM input'!$J$122)*$J$7)-SUM($J654:AN654),(('PTRM input'!$J$156+'PTRM input'!$J$122)*$J$7)/A14taxstdlife))</f>
        <v>0</v>
      </c>
      <c r="AP654" s="592">
        <f>IF(A14taxstdlife="n/a","n/a",IF(AP$3&gt;(A14taxstdlife+$E654),(('PTRM input'!$J$156+'PTRM input'!$J$122)*$J$7)-SUM($J654:AO654),(('PTRM input'!$J$156+'PTRM input'!$J$122)*$J$7)/A14taxstdlife))</f>
        <v>0</v>
      </c>
      <c r="AQ654" s="592">
        <f>IF(A14taxstdlife="n/a","n/a",IF(AQ$3&gt;(A14taxstdlife+$E654),(('PTRM input'!$J$156+'PTRM input'!$J$122)*$J$7)-SUM($J654:AP654),(('PTRM input'!$J$156+'PTRM input'!$J$122)*$J$7)/A14taxstdlife))</f>
        <v>0</v>
      </c>
      <c r="AR654" s="592">
        <f>IF(A14taxstdlife="n/a","n/a",IF(AR$3&gt;(A14taxstdlife+$E654),(('PTRM input'!$J$156+'PTRM input'!$J$122)*$J$7)-SUM($J654:AQ654),(('PTRM input'!$J$156+'PTRM input'!$J$122)*$J$7)/A14taxstdlife))</f>
        <v>0</v>
      </c>
      <c r="AS654" s="592">
        <f>IF(A14taxstdlife="n/a","n/a",IF(AS$3&gt;(A14taxstdlife+$E654),(('PTRM input'!$J$156+'PTRM input'!$J$122)*$J$7)-SUM($J654:AR654),(('PTRM input'!$J$156+'PTRM input'!$J$122)*$J$7)/A14taxstdlife))</f>
        <v>0</v>
      </c>
      <c r="AT654" s="592">
        <f>IF(A14taxstdlife="n/a","n/a",IF(AT$3&gt;(A14taxstdlife+$E654),(('PTRM input'!$J$156+'PTRM input'!$J$122)*$J$7)-SUM($J654:AS654),(('PTRM input'!$J$156+'PTRM input'!$J$122)*$J$7)/A14taxstdlife))</f>
        <v>0</v>
      </c>
      <c r="AU654" s="592">
        <f>IF(A14taxstdlife="n/a","n/a",IF(AU$3&gt;(A14taxstdlife+$E654),(('PTRM input'!$J$156+'PTRM input'!$J$122)*$J$7)-SUM($J654:AT654),(('PTRM input'!$J$156+'PTRM input'!$J$122)*$J$7)/A14taxstdlife))</f>
        <v>0</v>
      </c>
      <c r="AV654" s="592">
        <f>IF(A14taxstdlife="n/a","n/a",IF(AV$3&gt;(A14taxstdlife+$E654),(('PTRM input'!$J$156+'PTRM input'!$J$122)*$J$7)-SUM($J654:AU654),(('PTRM input'!$J$156+'PTRM input'!$J$122)*$J$7)/A14taxstdlife))</f>
        <v>0</v>
      </c>
      <c r="AW654" s="592">
        <f>IF(A14taxstdlife="n/a","n/a",IF(AW$3&gt;(A14taxstdlife+$E654),(('PTRM input'!$J$156+'PTRM input'!$J$122)*$J$7)-SUM($J654:AV654),(('PTRM input'!$J$156+'PTRM input'!$J$122)*$J$7)/A14taxstdlife))</f>
        <v>0</v>
      </c>
      <c r="AX654" s="592">
        <f>IF(A14taxstdlife="n/a","n/a",IF(AX$3&gt;(A14taxstdlife+$E654),(('PTRM input'!$J$156+'PTRM input'!$J$122)*$J$7)-SUM($J654:AW654),(('PTRM input'!$J$156+'PTRM input'!$J$122)*$J$7)/A14taxstdlife))</f>
        <v>0</v>
      </c>
      <c r="AY654" s="592">
        <f>IF(A14taxstdlife="n/a","n/a",IF(AY$3&gt;(A14taxstdlife+$E654),(('PTRM input'!$J$156+'PTRM input'!$J$122)*$J$7)-SUM($J654:AX654),(('PTRM input'!$J$156+'PTRM input'!$J$122)*$J$7)/A14taxstdlife))</f>
        <v>0</v>
      </c>
      <c r="AZ654" s="592">
        <f>IF(A14taxstdlife="n/a","n/a",IF(AZ$3&gt;(A14taxstdlife+$E654),(('PTRM input'!$J$156+'PTRM input'!$J$122)*$J$7)-SUM($J654:AY654),(('PTRM input'!$J$156+'PTRM input'!$J$122)*$J$7)/A14taxstdlife))</f>
        <v>0</v>
      </c>
      <c r="BA654" s="592">
        <f>IF(A14taxstdlife="n/a","n/a",IF(BA$3&gt;(A14taxstdlife+$E654),(('PTRM input'!$J$156+'PTRM input'!$J$122)*$J$7)-SUM($J654:AZ654),(('PTRM input'!$J$156+'PTRM input'!$J$122)*$J$7)/A14taxstdlife))</f>
        <v>0</v>
      </c>
      <c r="BB654" s="592">
        <f>IF(A14taxstdlife="n/a","n/a",IF(BB$3&gt;(A14taxstdlife+$E654),(('PTRM input'!$J$156+'PTRM input'!$J$122)*$J$7)-SUM($J654:BA654),(('PTRM input'!$J$156+'PTRM input'!$J$122)*$J$7)/A14taxstdlife))</f>
        <v>0</v>
      </c>
      <c r="BC654" s="592">
        <f>IF(A14taxstdlife="n/a","n/a",IF(BC$3&gt;(A14taxstdlife+$E654),(('PTRM input'!$J$156+'PTRM input'!$J$122)*$J$7)-SUM($J654:BB654),(('PTRM input'!$J$156+'PTRM input'!$J$122)*$J$7)/A14taxstdlife))</f>
        <v>0</v>
      </c>
      <c r="BD654" s="592">
        <f>IF(A14taxstdlife="n/a","n/a",IF(BD$3&gt;(A14taxstdlife+$E654),(('PTRM input'!$J$156+'PTRM input'!$J$122)*$J$7)-SUM($J654:BC654),(('PTRM input'!$J$156+'PTRM input'!$J$122)*$J$7)/A14taxstdlife))</f>
        <v>0</v>
      </c>
      <c r="BE654" s="592">
        <f>IF(A14taxstdlife="n/a","n/a",IF(BE$3&gt;(A14taxstdlife+$E654),(('PTRM input'!$J$156+'PTRM input'!$J$122)*$J$7)-SUM($J654:BD654),(('PTRM input'!$J$156+'PTRM input'!$J$122)*$J$7)/A14taxstdlife))</f>
        <v>0</v>
      </c>
      <c r="BF654" s="592">
        <f>IF(A14taxstdlife="n/a","n/a",IF(BF$3&gt;(A14taxstdlife+$E654),(('PTRM input'!$J$156+'PTRM input'!$J$122)*$J$7)-SUM($J654:BE654),(('PTRM input'!$J$156+'PTRM input'!$J$122)*$J$7)/A14taxstdlife))</f>
        <v>0</v>
      </c>
      <c r="BG654" s="592">
        <f>IF(A14taxstdlife="n/a","n/a",IF(BG$3&gt;(A14taxstdlife+$E654),(('PTRM input'!$J$156+'PTRM input'!$J$122)*$J$7)-SUM($J654:BF654),(('PTRM input'!$J$156+'PTRM input'!$J$122)*$J$7)/A14taxstdlife))</f>
        <v>0</v>
      </c>
      <c r="BH654" s="592">
        <f>IF(A14taxstdlife="n/a","n/a",IF(BH$3&gt;(A14taxstdlife+$E654),(('PTRM input'!$J$156+'PTRM input'!$J$122)*$J$7)-SUM($J654:BG654),(('PTRM input'!$J$156+'PTRM input'!$J$122)*$J$7)/A14taxstdlife))</f>
        <v>0</v>
      </c>
      <c r="BI654" s="592">
        <f>IF(A14taxstdlife="n/a","n/a",IF(BI$3&gt;(A14taxstdlife+$E654),(('PTRM input'!$J$156+'PTRM input'!$J$122)*$J$7)-SUM($J654:BH654),(('PTRM input'!$J$156+'PTRM input'!$J$122)*$J$7)/A14taxstdlife))</f>
        <v>0</v>
      </c>
      <c r="BJ654" s="237"/>
      <c r="BK654" s="237"/>
      <c r="BL654" s="237"/>
      <c r="BM654" s="237"/>
    </row>
    <row r="655" spans="1:65" s="4" customFormat="1" ht="12.75" customHeight="1" outlineLevel="2">
      <c r="A655" s="237"/>
      <c r="B655" s="237"/>
      <c r="C655" s="597"/>
      <c r="D655" s="930"/>
      <c r="E655" s="167">
        <v>5</v>
      </c>
      <c r="F655" s="34"/>
      <c r="G655" s="184"/>
      <c r="H655" s="186"/>
      <c r="I655" s="186"/>
      <c r="J655" s="186"/>
      <c r="K655" s="185"/>
      <c r="L655" s="105">
        <f>IF(A14taxstdlife="n/a","n/a",IF(L$3&gt;(A14taxstdlife+$E655),(('PTRM input'!$K$156+'PTRM input'!$K$122)*$K$7)-SUM($K655:K655),(('PTRM input'!$K$156+'PTRM input'!$K$122)*$K$7)/A14taxstdlife))</f>
        <v>0</v>
      </c>
      <c r="M655" s="105">
        <f>IF(A14taxstdlife="n/a","n/a",IF(M$3&gt;(A14taxstdlife+$E655),(('PTRM input'!$K$156+'PTRM input'!$K$122)*$K$7)-SUM($K655:L655),(('PTRM input'!$K$156+'PTRM input'!$K$122)*$K$7)/A14taxstdlife))</f>
        <v>0</v>
      </c>
      <c r="N655" s="105">
        <f>IF(A14taxstdlife="n/a","n/a",IF(N$3&gt;(A14taxstdlife+$E655),(('PTRM input'!$K$156+'PTRM input'!$K$122)*$K$7)-SUM($K655:M655),(('PTRM input'!$K$156+'PTRM input'!$K$122)*$K$7)/A14taxstdlife))</f>
        <v>0</v>
      </c>
      <c r="O655" s="105">
        <f>IF(A14taxstdlife="n/a","n/a",IF(O$3&gt;(A14taxstdlife+$E655),(('PTRM input'!$K$156+'PTRM input'!$K$122)*$K$7)-SUM($K655:N655),(('PTRM input'!$K$156+'PTRM input'!$K$122)*$K$7)/A14taxstdlife))</f>
        <v>0</v>
      </c>
      <c r="P655" s="105">
        <f>IF(A14taxstdlife="n/a","n/a",IF(P$3&gt;(A14taxstdlife+$E655),(('PTRM input'!$K$156+'PTRM input'!$K$122)*$K$7)-SUM($K655:O655),(('PTRM input'!$K$156+'PTRM input'!$K$122)*$K$7)/A14taxstdlife))</f>
        <v>0</v>
      </c>
      <c r="Q655" s="592">
        <f>IF(A14taxstdlife="n/a","n/a",IF(Q$3&gt;(A14taxstdlife+$E655),(('PTRM input'!$K$156+'PTRM input'!$K$122)*$K$7)-SUM($K655:P655),(('PTRM input'!$K$156+'PTRM input'!$K$122)*$K$7)/A14taxstdlife))</f>
        <v>0</v>
      </c>
      <c r="R655" s="592">
        <f>IF(A14taxstdlife="n/a","n/a",IF(R$3&gt;(A14taxstdlife+$E655),(('PTRM input'!$K$156+'PTRM input'!$K$122)*$K$7)-SUM($K655:Q655),(('PTRM input'!$K$156+'PTRM input'!$K$122)*$K$7)/A14taxstdlife))</f>
        <v>0</v>
      </c>
      <c r="S655" s="592">
        <f>IF(A14taxstdlife="n/a","n/a",IF(S$3&gt;(A14taxstdlife+$E655),(('PTRM input'!$K$156+'PTRM input'!$K$122)*$K$7)-SUM($K655:R655),(('PTRM input'!$K$156+'PTRM input'!$K$122)*$K$7)/A14taxstdlife))</f>
        <v>0</v>
      </c>
      <c r="T655" s="592">
        <f>IF(A14taxstdlife="n/a","n/a",IF(T$3&gt;(A14taxstdlife+$E655),(('PTRM input'!$K$156+'PTRM input'!$K$122)*$K$7)-SUM($K655:S655),(('PTRM input'!$K$156+'PTRM input'!$K$122)*$K$7)/A14taxstdlife))</f>
        <v>0</v>
      </c>
      <c r="U655" s="592">
        <f>IF(A14taxstdlife="n/a","n/a",IF(U$3&gt;(A14taxstdlife+$E655),(('PTRM input'!$K$156+'PTRM input'!$K$122)*$K$7)-SUM($K655:T655),(('PTRM input'!$K$156+'PTRM input'!$K$122)*$K$7)/A14taxstdlife))</f>
        <v>0</v>
      </c>
      <c r="V655" s="592">
        <f>IF(A14taxstdlife="n/a","n/a",IF(V$3&gt;(A14taxstdlife+$E655),(('PTRM input'!$K$156+'PTRM input'!$K$122)*$K$7)-SUM($K655:U655),(('PTRM input'!$K$156+'PTRM input'!$K$122)*$K$7)/A14taxstdlife))</f>
        <v>0</v>
      </c>
      <c r="W655" s="592">
        <f>IF(A14taxstdlife="n/a","n/a",IF(W$3&gt;(A14taxstdlife+$E655),(('PTRM input'!$K$156+'PTRM input'!$K$122)*$K$7)-SUM($K655:V655),(('PTRM input'!$K$156+'PTRM input'!$K$122)*$K$7)/A14taxstdlife))</f>
        <v>0</v>
      </c>
      <c r="X655" s="592">
        <f>IF(A14taxstdlife="n/a","n/a",IF(X$3&gt;(A14taxstdlife+$E655),(('PTRM input'!$K$156+'PTRM input'!$K$122)*$K$7)-SUM($K655:W655),(('PTRM input'!$K$156+'PTRM input'!$K$122)*$K$7)/A14taxstdlife))</f>
        <v>0</v>
      </c>
      <c r="Y655" s="592">
        <f>IF(A14taxstdlife="n/a","n/a",IF(Y$3&gt;(A14taxstdlife+$E655),(('PTRM input'!$K$156+'PTRM input'!$K$122)*$K$7)-SUM($K655:X655),(('PTRM input'!$K$156+'PTRM input'!$K$122)*$K$7)/A14taxstdlife))</f>
        <v>0</v>
      </c>
      <c r="Z655" s="592">
        <f>IF(A14taxstdlife="n/a","n/a",IF(Z$3&gt;(A14taxstdlife+$E655),(('PTRM input'!$K$156+'PTRM input'!$K$122)*$K$7)-SUM($K655:Y655),(('PTRM input'!$K$156+'PTRM input'!$K$122)*$K$7)/A14taxstdlife))</f>
        <v>0</v>
      </c>
      <c r="AA655" s="592">
        <f>IF(A14taxstdlife="n/a","n/a",IF(AA$3&gt;(A14taxstdlife+$E655),(('PTRM input'!$K$156+'PTRM input'!$K$122)*$K$7)-SUM($K655:Z655),(('PTRM input'!$K$156+'PTRM input'!$K$122)*$K$7)/A14taxstdlife))</f>
        <v>0</v>
      </c>
      <c r="AB655" s="592">
        <f>IF(A14taxstdlife="n/a","n/a",IF(AB$3&gt;(A14taxstdlife+$E655),(('PTRM input'!$K$156+'PTRM input'!$K$122)*$K$7)-SUM($K655:AA655),(('PTRM input'!$K$156+'PTRM input'!$K$122)*$K$7)/A14taxstdlife))</f>
        <v>0</v>
      </c>
      <c r="AC655" s="592">
        <f>IF(A14taxstdlife="n/a","n/a",IF(AC$3&gt;(A14taxstdlife+$E655),(('PTRM input'!$K$156+'PTRM input'!$K$122)*$K$7)-SUM($K655:AB655),(('PTRM input'!$K$156+'PTRM input'!$K$122)*$K$7)/A14taxstdlife))</f>
        <v>0</v>
      </c>
      <c r="AD655" s="592">
        <f>IF(A14taxstdlife="n/a","n/a",IF(AD$3&gt;(A14taxstdlife+$E655),(('PTRM input'!$K$156+'PTRM input'!$K$122)*$K$7)-SUM($K655:AC655),(('PTRM input'!$K$156+'PTRM input'!$K$122)*$K$7)/A14taxstdlife))</f>
        <v>0</v>
      </c>
      <c r="AE655" s="592">
        <f>IF(A14taxstdlife="n/a","n/a",IF(AE$3&gt;(A14taxstdlife+$E655),(('PTRM input'!$K$156+'PTRM input'!$K$122)*$K$7)-SUM($K655:AD655),(('PTRM input'!$K$156+'PTRM input'!$K$122)*$K$7)/A14taxstdlife))</f>
        <v>0</v>
      </c>
      <c r="AF655" s="592">
        <f>IF(A14taxstdlife="n/a","n/a",IF(AF$3&gt;(A14taxstdlife+$E655),(('PTRM input'!$K$156+'PTRM input'!$K$122)*$K$7)-SUM($K655:AE655),(('PTRM input'!$K$156+'PTRM input'!$K$122)*$K$7)/A14taxstdlife))</f>
        <v>0</v>
      </c>
      <c r="AG655" s="592">
        <f>IF(A14taxstdlife="n/a","n/a",IF(AG$3&gt;(A14taxstdlife+$E655),(('PTRM input'!$K$156+'PTRM input'!$K$122)*$K$7)-SUM($K655:AF655),(('PTRM input'!$K$156+'PTRM input'!$K$122)*$K$7)/A14taxstdlife))</f>
        <v>0</v>
      </c>
      <c r="AH655" s="592">
        <f>IF(A14taxstdlife="n/a","n/a",IF(AH$3&gt;(A14taxstdlife+$E655),(('PTRM input'!$K$156+'PTRM input'!$K$122)*$K$7)-SUM($K655:AG655),(('PTRM input'!$K$156+'PTRM input'!$K$122)*$K$7)/A14taxstdlife))</f>
        <v>0</v>
      </c>
      <c r="AI655" s="592">
        <f>IF(A14taxstdlife="n/a","n/a",IF(AI$3&gt;(A14taxstdlife+$E655),(('PTRM input'!$K$156+'PTRM input'!$K$122)*$K$7)-SUM($K655:AH655),(('PTRM input'!$K$156+'PTRM input'!$K$122)*$K$7)/A14taxstdlife))</f>
        <v>0</v>
      </c>
      <c r="AJ655" s="592">
        <f>IF(A14taxstdlife="n/a","n/a",IF(AJ$3&gt;(A14taxstdlife+$E655),(('PTRM input'!$K$156+'PTRM input'!$K$122)*$K$7)-SUM($K655:AI655),(('PTRM input'!$K$156+'PTRM input'!$K$122)*$K$7)/A14taxstdlife))</f>
        <v>0</v>
      </c>
      <c r="AK655" s="592">
        <f>IF(A14taxstdlife="n/a","n/a",IF(AK$3&gt;(A14taxstdlife+$E655),(('PTRM input'!$K$156+'PTRM input'!$K$122)*$K$7)-SUM($K655:AJ655),(('PTRM input'!$K$156+'PTRM input'!$K$122)*$K$7)/A14taxstdlife))</f>
        <v>0</v>
      </c>
      <c r="AL655" s="592">
        <f>IF(A14taxstdlife="n/a","n/a",IF(AL$3&gt;(A14taxstdlife+$E655),(('PTRM input'!$K$156+'PTRM input'!$K$122)*$K$7)-SUM($K655:AK655),(('PTRM input'!$K$156+'PTRM input'!$K$122)*$K$7)/A14taxstdlife))</f>
        <v>0</v>
      </c>
      <c r="AM655" s="592">
        <f>IF(A14taxstdlife="n/a","n/a",IF(AM$3&gt;(A14taxstdlife+$E655),(('PTRM input'!$K$156+'PTRM input'!$K$122)*$K$7)-SUM($K655:AL655),(('PTRM input'!$K$156+'PTRM input'!$K$122)*$K$7)/A14taxstdlife))</f>
        <v>0</v>
      </c>
      <c r="AN655" s="592">
        <f>IF(A14taxstdlife="n/a","n/a",IF(AN$3&gt;(A14taxstdlife+$E655),(('PTRM input'!$K$156+'PTRM input'!$K$122)*$K$7)-SUM($K655:AM655),(('PTRM input'!$K$156+'PTRM input'!$K$122)*$K$7)/A14taxstdlife))</f>
        <v>0</v>
      </c>
      <c r="AO655" s="592">
        <f>IF(A14taxstdlife="n/a","n/a",IF(AO$3&gt;(A14taxstdlife+$E655),(('PTRM input'!$K$156+'PTRM input'!$K$122)*$K$7)-SUM($K655:AN655),(('PTRM input'!$K$156+'PTRM input'!$K$122)*$K$7)/A14taxstdlife))</f>
        <v>0</v>
      </c>
      <c r="AP655" s="592">
        <f>IF(A14taxstdlife="n/a","n/a",IF(AP$3&gt;(A14taxstdlife+$E655),(('PTRM input'!$K$156+'PTRM input'!$K$122)*$K$7)-SUM($K655:AO655),(('PTRM input'!$K$156+'PTRM input'!$K$122)*$K$7)/A14taxstdlife))</f>
        <v>0</v>
      </c>
      <c r="AQ655" s="592">
        <f>IF(A14taxstdlife="n/a","n/a",IF(AQ$3&gt;(A14taxstdlife+$E655),(('PTRM input'!$K$156+'PTRM input'!$K$122)*$K$7)-SUM($K655:AP655),(('PTRM input'!$K$156+'PTRM input'!$K$122)*$K$7)/A14taxstdlife))</f>
        <v>0</v>
      </c>
      <c r="AR655" s="592">
        <f>IF(A14taxstdlife="n/a","n/a",IF(AR$3&gt;(A14taxstdlife+$E655),(('PTRM input'!$K$156+'PTRM input'!$K$122)*$K$7)-SUM($K655:AQ655),(('PTRM input'!$K$156+'PTRM input'!$K$122)*$K$7)/A14taxstdlife))</f>
        <v>0</v>
      </c>
      <c r="AS655" s="592">
        <f>IF(A14taxstdlife="n/a","n/a",IF(AS$3&gt;(A14taxstdlife+$E655),(('PTRM input'!$K$156+'PTRM input'!$K$122)*$K$7)-SUM($K655:AR655),(('PTRM input'!$K$156+'PTRM input'!$K$122)*$K$7)/A14taxstdlife))</f>
        <v>0</v>
      </c>
      <c r="AT655" s="592">
        <f>IF(A14taxstdlife="n/a","n/a",IF(AT$3&gt;(A14taxstdlife+$E655),(('PTRM input'!$K$156+'PTRM input'!$K$122)*$K$7)-SUM($K655:AS655),(('PTRM input'!$K$156+'PTRM input'!$K$122)*$K$7)/A14taxstdlife))</f>
        <v>0</v>
      </c>
      <c r="AU655" s="592">
        <f>IF(A14taxstdlife="n/a","n/a",IF(AU$3&gt;(A14taxstdlife+$E655),(('PTRM input'!$K$156+'PTRM input'!$K$122)*$K$7)-SUM($K655:AT655),(('PTRM input'!$K$156+'PTRM input'!$K$122)*$K$7)/A14taxstdlife))</f>
        <v>0</v>
      </c>
      <c r="AV655" s="592">
        <f>IF(A14taxstdlife="n/a","n/a",IF(AV$3&gt;(A14taxstdlife+$E655),(('PTRM input'!$K$156+'PTRM input'!$K$122)*$K$7)-SUM($K655:AU655),(('PTRM input'!$K$156+'PTRM input'!$K$122)*$K$7)/A14taxstdlife))</f>
        <v>0</v>
      </c>
      <c r="AW655" s="592">
        <f>IF(A14taxstdlife="n/a","n/a",IF(AW$3&gt;(A14taxstdlife+$E655),(('PTRM input'!$K$156+'PTRM input'!$K$122)*$K$7)-SUM($K655:AV655),(('PTRM input'!$K$156+'PTRM input'!$K$122)*$K$7)/A14taxstdlife))</f>
        <v>0</v>
      </c>
      <c r="AX655" s="592">
        <f>IF(A14taxstdlife="n/a","n/a",IF(AX$3&gt;(A14taxstdlife+$E655),(('PTRM input'!$K$156+'PTRM input'!$K$122)*$K$7)-SUM($K655:AW655),(('PTRM input'!$K$156+'PTRM input'!$K$122)*$K$7)/A14taxstdlife))</f>
        <v>0</v>
      </c>
      <c r="AY655" s="592">
        <f>IF(A14taxstdlife="n/a","n/a",IF(AY$3&gt;(A14taxstdlife+$E655),(('PTRM input'!$K$156+'PTRM input'!$K$122)*$K$7)-SUM($K655:AX655),(('PTRM input'!$K$156+'PTRM input'!$K$122)*$K$7)/A14taxstdlife))</f>
        <v>0</v>
      </c>
      <c r="AZ655" s="592">
        <f>IF(A14taxstdlife="n/a","n/a",IF(AZ$3&gt;(A14taxstdlife+$E655),(('PTRM input'!$K$156+'PTRM input'!$K$122)*$K$7)-SUM($K655:AY655),(('PTRM input'!$K$156+'PTRM input'!$K$122)*$K$7)/A14taxstdlife))</f>
        <v>0</v>
      </c>
      <c r="BA655" s="592">
        <f>IF(A14taxstdlife="n/a","n/a",IF(BA$3&gt;(A14taxstdlife+$E655),(('PTRM input'!$K$156+'PTRM input'!$K$122)*$K$7)-SUM($K655:AZ655),(('PTRM input'!$K$156+'PTRM input'!$K$122)*$K$7)/A14taxstdlife))</f>
        <v>0</v>
      </c>
      <c r="BB655" s="592">
        <f>IF(A14taxstdlife="n/a","n/a",IF(BB$3&gt;(A14taxstdlife+$E655),(('PTRM input'!$K$156+'PTRM input'!$K$122)*$K$7)-SUM($K655:BA655),(('PTRM input'!$K$156+'PTRM input'!$K$122)*$K$7)/A14taxstdlife))</f>
        <v>0</v>
      </c>
      <c r="BC655" s="592">
        <f>IF(A14taxstdlife="n/a","n/a",IF(BC$3&gt;(A14taxstdlife+$E655),(('PTRM input'!$K$156+'PTRM input'!$K$122)*$K$7)-SUM($K655:BB655),(('PTRM input'!$K$156+'PTRM input'!$K$122)*$K$7)/A14taxstdlife))</f>
        <v>0</v>
      </c>
      <c r="BD655" s="592">
        <f>IF(A14taxstdlife="n/a","n/a",IF(BD$3&gt;(A14taxstdlife+$E655),(('PTRM input'!$K$156+'PTRM input'!$K$122)*$K$7)-SUM($K655:BC655),(('PTRM input'!$K$156+'PTRM input'!$K$122)*$K$7)/A14taxstdlife))</f>
        <v>0</v>
      </c>
      <c r="BE655" s="592">
        <f>IF(A14taxstdlife="n/a","n/a",IF(BE$3&gt;(A14taxstdlife+$E655),(('PTRM input'!$K$156+'PTRM input'!$K$122)*$K$7)-SUM($K655:BD655),(('PTRM input'!$K$156+'PTRM input'!$K$122)*$K$7)/A14taxstdlife))</f>
        <v>0</v>
      </c>
      <c r="BF655" s="592">
        <f>IF(A14taxstdlife="n/a","n/a",IF(BF$3&gt;(A14taxstdlife+$E655),(('PTRM input'!$K$156+'PTRM input'!$K$122)*$K$7)-SUM($K655:BE655),(('PTRM input'!$K$156+'PTRM input'!$K$122)*$K$7)/A14taxstdlife))</f>
        <v>0</v>
      </c>
      <c r="BG655" s="592">
        <f>IF(A14taxstdlife="n/a","n/a",IF(BG$3&gt;(A14taxstdlife+$E655),(('PTRM input'!$K$156+'PTRM input'!$K$122)*$K$7)-SUM($K655:BF655),(('PTRM input'!$K$156+'PTRM input'!$K$122)*$K$7)/A14taxstdlife))</f>
        <v>0</v>
      </c>
      <c r="BH655" s="592">
        <f>IF(A14taxstdlife="n/a","n/a",IF(BH$3&gt;(A14taxstdlife+$E655),(('PTRM input'!$K$156+'PTRM input'!$K$122)*$K$7)-SUM($K655:BG655),(('PTRM input'!$K$156+'PTRM input'!$K$122)*$K$7)/A14taxstdlife))</f>
        <v>0</v>
      </c>
      <c r="BI655" s="592">
        <f>IF(A14taxstdlife="n/a","n/a",IF(BI$3&gt;(A14taxstdlife+$E655),(('PTRM input'!$K$156+'PTRM input'!$K$122)*$K$7)-SUM($K655:BH655),(('PTRM input'!$K$156+'PTRM input'!$K$122)*$K$7)/A14taxstdlife))</f>
        <v>0</v>
      </c>
      <c r="BJ655" s="237"/>
      <c r="BK655" s="237"/>
      <c r="BL655" s="237"/>
      <c r="BM655" s="237"/>
    </row>
    <row r="656" spans="1:65" s="4" customFormat="1" ht="12.75" customHeight="1" outlineLevel="2">
      <c r="A656" s="237"/>
      <c r="B656" s="237"/>
      <c r="C656" s="597"/>
      <c r="D656" s="930"/>
      <c r="E656" s="167">
        <v>6</v>
      </c>
      <c r="F656" s="34"/>
      <c r="G656" s="184"/>
      <c r="H656" s="186"/>
      <c r="I656" s="186"/>
      <c r="J656" s="186"/>
      <c r="K656" s="186"/>
      <c r="L656" s="185"/>
      <c r="M656" s="105">
        <f>IF(A14taxstdlife="n/a","n/a",IF(M$3&gt;(A14taxstdlife+$E656),(('PTRM input'!$L$156+'PTRM input'!$L$122)*$L$7)-SUM($L656:L656),(('PTRM input'!$L$156+'PTRM input'!$L$122)*$L$7)/A14taxstdlife))</f>
        <v>0</v>
      </c>
      <c r="N656" s="105">
        <f>IF(A14taxstdlife="n/a","n/a",IF(N$3&gt;(A14taxstdlife+$E656),(('PTRM input'!$L$156+'PTRM input'!$L$122)*$L$7)-SUM($L656:M656),(('PTRM input'!$L$156+'PTRM input'!$L$122)*$L$7)/A14taxstdlife))</f>
        <v>0</v>
      </c>
      <c r="O656" s="105">
        <f>IF(A14taxstdlife="n/a","n/a",IF(O$3&gt;(A14taxstdlife+$E656),(('PTRM input'!$L$156+'PTRM input'!$L$122)*$L$7)-SUM($L656:N656),(('PTRM input'!$L$156+'PTRM input'!$L$122)*$L$7)/A14taxstdlife))</f>
        <v>0</v>
      </c>
      <c r="P656" s="105">
        <f>IF(A14taxstdlife="n/a","n/a",IF(P$3&gt;(A14taxstdlife+$E656),(('PTRM input'!$L$156+'PTRM input'!$L$122)*$L$7)-SUM($L656:O656),(('PTRM input'!$L$156+'PTRM input'!$L$122)*$L$7)/A14taxstdlife))</f>
        <v>0</v>
      </c>
      <c r="Q656" s="592">
        <f>IF(A14taxstdlife="n/a","n/a",IF(Q$3&gt;(A14taxstdlife+$E656),(('PTRM input'!$L$156+'PTRM input'!$L$122)*$L$7)-SUM($L656:P656),(('PTRM input'!$L$156+'PTRM input'!$L$122)*$L$7)/A14taxstdlife))</f>
        <v>0</v>
      </c>
      <c r="R656" s="592">
        <f>IF(A14taxstdlife="n/a","n/a",IF(R$3&gt;(A14taxstdlife+$E656),(('PTRM input'!$L$156+'PTRM input'!$L$122)*$L$7)-SUM($L656:Q656),(('PTRM input'!$L$156+'PTRM input'!$L$122)*$L$7)/A14taxstdlife))</f>
        <v>0</v>
      </c>
      <c r="S656" s="592">
        <f>IF(A14taxstdlife="n/a","n/a",IF(S$3&gt;(A14taxstdlife+$E656),(('PTRM input'!$L$156+'PTRM input'!$L$122)*$L$7)-SUM($L656:R656),(('PTRM input'!$L$156+'PTRM input'!$L$122)*$L$7)/A14taxstdlife))</f>
        <v>0</v>
      </c>
      <c r="T656" s="592">
        <f>IF(A14taxstdlife="n/a","n/a",IF(T$3&gt;(A14taxstdlife+$E656),(('PTRM input'!$L$156+'PTRM input'!$L$122)*$L$7)-SUM($L656:S656),(('PTRM input'!$L$156+'PTRM input'!$L$122)*$L$7)/A14taxstdlife))</f>
        <v>0</v>
      </c>
      <c r="U656" s="592">
        <f>IF(A14taxstdlife="n/a","n/a",IF(U$3&gt;(A14taxstdlife+$E656),(('PTRM input'!$L$156+'PTRM input'!$L$122)*$L$7)-SUM($L656:T656),(('PTRM input'!$L$156+'PTRM input'!$L$122)*$L$7)/A14taxstdlife))</f>
        <v>0</v>
      </c>
      <c r="V656" s="592">
        <f>IF(A14taxstdlife="n/a","n/a",IF(V$3&gt;(A14taxstdlife+$E656),(('PTRM input'!$L$156+'PTRM input'!$L$122)*$L$7)-SUM($L656:U656),(('PTRM input'!$L$156+'PTRM input'!$L$122)*$L$7)/A14taxstdlife))</f>
        <v>0</v>
      </c>
      <c r="W656" s="592">
        <f>IF(A14taxstdlife="n/a","n/a",IF(W$3&gt;(A14taxstdlife+$E656),(('PTRM input'!$L$156+'PTRM input'!$L$122)*$L$7)-SUM($L656:V656),(('PTRM input'!$L$156+'PTRM input'!$L$122)*$L$7)/A14taxstdlife))</f>
        <v>0</v>
      </c>
      <c r="X656" s="592">
        <f>IF(A14taxstdlife="n/a","n/a",IF(X$3&gt;(A14taxstdlife+$E656),(('PTRM input'!$L$156+'PTRM input'!$L$122)*$L$7)-SUM($L656:W656),(('PTRM input'!$L$156+'PTRM input'!$L$122)*$L$7)/A14taxstdlife))</f>
        <v>0</v>
      </c>
      <c r="Y656" s="592">
        <f>IF(A14taxstdlife="n/a","n/a",IF(Y$3&gt;(A14taxstdlife+$E656),(('PTRM input'!$L$156+'PTRM input'!$L$122)*$L$7)-SUM($L656:X656),(('PTRM input'!$L$156+'PTRM input'!$L$122)*$L$7)/A14taxstdlife))</f>
        <v>0</v>
      </c>
      <c r="Z656" s="592">
        <f>IF(A14taxstdlife="n/a","n/a",IF(Z$3&gt;(A14taxstdlife+$E656),(('PTRM input'!$L$156+'PTRM input'!$L$122)*$L$7)-SUM($L656:Y656),(('PTRM input'!$L$156+'PTRM input'!$L$122)*$L$7)/A14taxstdlife))</f>
        <v>0</v>
      </c>
      <c r="AA656" s="592">
        <f>IF(A14taxstdlife="n/a","n/a",IF(AA$3&gt;(A14taxstdlife+$E656),(('PTRM input'!$L$156+'PTRM input'!$L$122)*$L$7)-SUM($L656:Z656),(('PTRM input'!$L$156+'PTRM input'!$L$122)*$L$7)/A14taxstdlife))</f>
        <v>0</v>
      </c>
      <c r="AB656" s="592">
        <f>IF(A14taxstdlife="n/a","n/a",IF(AB$3&gt;(A14taxstdlife+$E656),(('PTRM input'!$L$156+'PTRM input'!$L$122)*$L$7)-SUM($L656:AA656),(('PTRM input'!$L$156+'PTRM input'!$L$122)*$L$7)/A14taxstdlife))</f>
        <v>0</v>
      </c>
      <c r="AC656" s="592">
        <f>IF(A14taxstdlife="n/a","n/a",IF(AC$3&gt;(A14taxstdlife+$E656),(('PTRM input'!$L$156+'PTRM input'!$L$122)*$L$7)-SUM($L656:AB656),(('PTRM input'!$L$156+'PTRM input'!$L$122)*$L$7)/A14taxstdlife))</f>
        <v>0</v>
      </c>
      <c r="AD656" s="592">
        <f>IF(A14taxstdlife="n/a","n/a",IF(AD$3&gt;(A14taxstdlife+$E656),(('PTRM input'!$L$156+'PTRM input'!$L$122)*$L$7)-SUM($L656:AC656),(('PTRM input'!$L$156+'PTRM input'!$L$122)*$L$7)/A14taxstdlife))</f>
        <v>0</v>
      </c>
      <c r="AE656" s="592">
        <f>IF(A14taxstdlife="n/a","n/a",IF(AE$3&gt;(A14taxstdlife+$E656),(('PTRM input'!$L$156+'PTRM input'!$L$122)*$L$7)-SUM($L656:AD656),(('PTRM input'!$L$156+'PTRM input'!$L$122)*$L$7)/A14taxstdlife))</f>
        <v>0</v>
      </c>
      <c r="AF656" s="592">
        <f>IF(A14taxstdlife="n/a","n/a",IF(AF$3&gt;(A14taxstdlife+$E656),(('PTRM input'!$L$156+'PTRM input'!$L$122)*$L$7)-SUM($L656:AE656),(('PTRM input'!$L$156+'PTRM input'!$L$122)*$L$7)/A14taxstdlife))</f>
        <v>0</v>
      </c>
      <c r="AG656" s="592">
        <f>IF(A14taxstdlife="n/a","n/a",IF(AG$3&gt;(A14taxstdlife+$E656),(('PTRM input'!$L$156+'PTRM input'!$L$122)*$L$7)-SUM($L656:AF656),(('PTRM input'!$L$156+'PTRM input'!$L$122)*$L$7)/A14taxstdlife))</f>
        <v>0</v>
      </c>
      <c r="AH656" s="592">
        <f>IF(A14taxstdlife="n/a","n/a",IF(AH$3&gt;(A14taxstdlife+$E656),(('PTRM input'!$L$156+'PTRM input'!$L$122)*$L$7)-SUM($L656:AG656),(('PTRM input'!$L$156+'PTRM input'!$L$122)*$L$7)/A14taxstdlife))</f>
        <v>0</v>
      </c>
      <c r="AI656" s="592">
        <f>IF(A14taxstdlife="n/a","n/a",IF(AI$3&gt;(A14taxstdlife+$E656),(('PTRM input'!$L$156+'PTRM input'!$L$122)*$L$7)-SUM($L656:AH656),(('PTRM input'!$L$156+'PTRM input'!$L$122)*$L$7)/A14taxstdlife))</f>
        <v>0</v>
      </c>
      <c r="AJ656" s="592">
        <f>IF(A14taxstdlife="n/a","n/a",IF(AJ$3&gt;(A14taxstdlife+$E656),(('PTRM input'!$L$156+'PTRM input'!$L$122)*$L$7)-SUM($L656:AI656),(('PTRM input'!$L$156+'PTRM input'!$L$122)*$L$7)/A14taxstdlife))</f>
        <v>0</v>
      </c>
      <c r="AK656" s="592">
        <f>IF(A14taxstdlife="n/a","n/a",IF(AK$3&gt;(A14taxstdlife+$E656),(('PTRM input'!$L$156+'PTRM input'!$L$122)*$L$7)-SUM($L656:AJ656),(('PTRM input'!$L$156+'PTRM input'!$L$122)*$L$7)/A14taxstdlife))</f>
        <v>0</v>
      </c>
      <c r="AL656" s="592">
        <f>IF(A14taxstdlife="n/a","n/a",IF(AL$3&gt;(A14taxstdlife+$E656),(('PTRM input'!$L$156+'PTRM input'!$L$122)*$L$7)-SUM($L656:AK656),(('PTRM input'!$L$156+'PTRM input'!$L$122)*$L$7)/A14taxstdlife))</f>
        <v>0</v>
      </c>
      <c r="AM656" s="592">
        <f>IF(A14taxstdlife="n/a","n/a",IF(AM$3&gt;(A14taxstdlife+$E656),(('PTRM input'!$L$156+'PTRM input'!$L$122)*$L$7)-SUM($L656:AL656),(('PTRM input'!$L$156+'PTRM input'!$L$122)*$L$7)/A14taxstdlife))</f>
        <v>0</v>
      </c>
      <c r="AN656" s="592">
        <f>IF(A14taxstdlife="n/a","n/a",IF(AN$3&gt;(A14taxstdlife+$E656),(('PTRM input'!$L$156+'PTRM input'!$L$122)*$L$7)-SUM($L656:AM656),(('PTRM input'!$L$156+'PTRM input'!$L$122)*$L$7)/A14taxstdlife))</f>
        <v>0</v>
      </c>
      <c r="AO656" s="592">
        <f>IF(A14taxstdlife="n/a","n/a",IF(AO$3&gt;(A14taxstdlife+$E656),(('PTRM input'!$L$156+'PTRM input'!$L$122)*$L$7)-SUM($L656:AN656),(('PTRM input'!$L$156+'PTRM input'!$L$122)*$L$7)/A14taxstdlife))</f>
        <v>0</v>
      </c>
      <c r="AP656" s="592">
        <f>IF(A14taxstdlife="n/a","n/a",IF(AP$3&gt;(A14taxstdlife+$E656),(('PTRM input'!$L$156+'PTRM input'!$L$122)*$L$7)-SUM($L656:AO656),(('PTRM input'!$L$156+'PTRM input'!$L$122)*$L$7)/A14taxstdlife))</f>
        <v>0</v>
      </c>
      <c r="AQ656" s="592">
        <f>IF(A14taxstdlife="n/a","n/a",IF(AQ$3&gt;(A14taxstdlife+$E656),(('PTRM input'!$L$156+'PTRM input'!$L$122)*$L$7)-SUM($L656:AP656),(('PTRM input'!$L$156+'PTRM input'!$L$122)*$L$7)/A14taxstdlife))</f>
        <v>0</v>
      </c>
      <c r="AR656" s="592">
        <f>IF(A14taxstdlife="n/a","n/a",IF(AR$3&gt;(A14taxstdlife+$E656),(('PTRM input'!$L$156+'PTRM input'!$L$122)*$L$7)-SUM($L656:AQ656),(('PTRM input'!$L$156+'PTRM input'!$L$122)*$L$7)/A14taxstdlife))</f>
        <v>0</v>
      </c>
      <c r="AS656" s="592">
        <f>IF(A14taxstdlife="n/a","n/a",IF(AS$3&gt;(A14taxstdlife+$E656),(('PTRM input'!$L$156+'PTRM input'!$L$122)*$L$7)-SUM($L656:AR656),(('PTRM input'!$L$156+'PTRM input'!$L$122)*$L$7)/A14taxstdlife))</f>
        <v>0</v>
      </c>
      <c r="AT656" s="592">
        <f>IF(A14taxstdlife="n/a","n/a",IF(AT$3&gt;(A14taxstdlife+$E656),(('PTRM input'!$L$156+'PTRM input'!$L$122)*$L$7)-SUM($L656:AS656),(('PTRM input'!$L$156+'PTRM input'!$L$122)*$L$7)/A14taxstdlife))</f>
        <v>0</v>
      </c>
      <c r="AU656" s="592">
        <f>IF(A14taxstdlife="n/a","n/a",IF(AU$3&gt;(A14taxstdlife+$E656),(('PTRM input'!$L$156+'PTRM input'!$L$122)*$L$7)-SUM($L656:AT656),(('PTRM input'!$L$156+'PTRM input'!$L$122)*$L$7)/A14taxstdlife))</f>
        <v>0</v>
      </c>
      <c r="AV656" s="592">
        <f>IF(A14taxstdlife="n/a","n/a",IF(AV$3&gt;(A14taxstdlife+$E656),(('PTRM input'!$L$156+'PTRM input'!$L$122)*$L$7)-SUM($L656:AU656),(('PTRM input'!$L$156+'PTRM input'!$L$122)*$L$7)/A14taxstdlife))</f>
        <v>0</v>
      </c>
      <c r="AW656" s="592">
        <f>IF(A14taxstdlife="n/a","n/a",IF(AW$3&gt;(A14taxstdlife+$E656),(('PTRM input'!$L$156+'PTRM input'!$L$122)*$L$7)-SUM($L656:AV656),(('PTRM input'!$L$156+'PTRM input'!$L$122)*$L$7)/A14taxstdlife))</f>
        <v>0</v>
      </c>
      <c r="AX656" s="592">
        <f>IF(A14taxstdlife="n/a","n/a",IF(AX$3&gt;(A14taxstdlife+$E656),(('PTRM input'!$L$156+'PTRM input'!$L$122)*$L$7)-SUM($L656:AW656),(('PTRM input'!$L$156+'PTRM input'!$L$122)*$L$7)/A14taxstdlife))</f>
        <v>0</v>
      </c>
      <c r="AY656" s="592">
        <f>IF(A14taxstdlife="n/a","n/a",IF(AY$3&gt;(A14taxstdlife+$E656),(('PTRM input'!$L$156+'PTRM input'!$L$122)*$L$7)-SUM($L656:AX656),(('PTRM input'!$L$156+'PTRM input'!$L$122)*$L$7)/A14taxstdlife))</f>
        <v>0</v>
      </c>
      <c r="AZ656" s="592">
        <f>IF(A14taxstdlife="n/a","n/a",IF(AZ$3&gt;(A14taxstdlife+$E656),(('PTRM input'!$L$156+'PTRM input'!$L$122)*$L$7)-SUM($L656:AY656),(('PTRM input'!$L$156+'PTRM input'!$L$122)*$L$7)/A14taxstdlife))</f>
        <v>0</v>
      </c>
      <c r="BA656" s="592">
        <f>IF(A14taxstdlife="n/a","n/a",IF(BA$3&gt;(A14taxstdlife+$E656),(('PTRM input'!$L$156+'PTRM input'!$L$122)*$L$7)-SUM($L656:AZ656),(('PTRM input'!$L$156+'PTRM input'!$L$122)*$L$7)/A14taxstdlife))</f>
        <v>0</v>
      </c>
      <c r="BB656" s="592">
        <f>IF(A14taxstdlife="n/a","n/a",IF(BB$3&gt;(A14taxstdlife+$E656),(('PTRM input'!$L$156+'PTRM input'!$L$122)*$L$7)-SUM($L656:BA656),(('PTRM input'!$L$156+'PTRM input'!$L$122)*$L$7)/A14taxstdlife))</f>
        <v>0</v>
      </c>
      <c r="BC656" s="592">
        <f>IF(A14taxstdlife="n/a","n/a",IF(BC$3&gt;(A14taxstdlife+$E656),(('PTRM input'!$L$156+'PTRM input'!$L$122)*$L$7)-SUM($L656:BB656),(('PTRM input'!$L$156+'PTRM input'!$L$122)*$L$7)/A14taxstdlife))</f>
        <v>0</v>
      </c>
      <c r="BD656" s="592">
        <f>IF(A14taxstdlife="n/a","n/a",IF(BD$3&gt;(A14taxstdlife+$E656),(('PTRM input'!$L$156+'PTRM input'!$L$122)*$L$7)-SUM($L656:BC656),(('PTRM input'!$L$156+'PTRM input'!$L$122)*$L$7)/A14taxstdlife))</f>
        <v>0</v>
      </c>
      <c r="BE656" s="592">
        <f>IF(A14taxstdlife="n/a","n/a",IF(BE$3&gt;(A14taxstdlife+$E656),(('PTRM input'!$L$156+'PTRM input'!$L$122)*$L$7)-SUM($L656:BD656),(('PTRM input'!$L$156+'PTRM input'!$L$122)*$L$7)/A14taxstdlife))</f>
        <v>0</v>
      </c>
      <c r="BF656" s="592">
        <f>IF(A14taxstdlife="n/a","n/a",IF(BF$3&gt;(A14taxstdlife+$E656),(('PTRM input'!$L$156+'PTRM input'!$L$122)*$L$7)-SUM($L656:BE656),(('PTRM input'!$L$156+'PTRM input'!$L$122)*$L$7)/A14taxstdlife))</f>
        <v>0</v>
      </c>
      <c r="BG656" s="592">
        <f>IF(A14taxstdlife="n/a","n/a",IF(BG$3&gt;(A14taxstdlife+$E656),(('PTRM input'!$L$156+'PTRM input'!$L$122)*$L$7)-SUM($L656:BF656),(('PTRM input'!$L$156+'PTRM input'!$L$122)*$L$7)/A14taxstdlife))</f>
        <v>0</v>
      </c>
      <c r="BH656" s="592">
        <f>IF(A14taxstdlife="n/a","n/a",IF(BH$3&gt;(A14taxstdlife+$E656),(('PTRM input'!$L$156+'PTRM input'!$L$122)*$L$7)-SUM($L656:BG656),(('PTRM input'!$L$156+'PTRM input'!$L$122)*$L$7)/A14taxstdlife))</f>
        <v>0</v>
      </c>
      <c r="BI656" s="592">
        <f>IF(A14taxstdlife="n/a","n/a",IF(BI$3&gt;(A14taxstdlife+$E656),(('PTRM input'!$L$156+'PTRM input'!$L$122)*$L$7)-SUM($L656:BH656),(('PTRM input'!$L$156+'PTRM input'!$L$122)*$L$7)/A14taxstdlife))</f>
        <v>0</v>
      </c>
      <c r="BJ656" s="237"/>
      <c r="BK656" s="237"/>
      <c r="BL656" s="237"/>
      <c r="BM656" s="237"/>
    </row>
    <row r="657" spans="1:65" s="4" customFormat="1" ht="12.75" customHeight="1" outlineLevel="2">
      <c r="A657" s="237"/>
      <c r="B657" s="237"/>
      <c r="C657" s="597"/>
      <c r="D657" s="930"/>
      <c r="E657" s="167">
        <v>7</v>
      </c>
      <c r="F657" s="34"/>
      <c r="G657" s="184"/>
      <c r="H657" s="186"/>
      <c r="I657" s="186"/>
      <c r="J657" s="186"/>
      <c r="K657" s="186"/>
      <c r="L657" s="186"/>
      <c r="M657" s="185"/>
      <c r="N657" s="105">
        <f>IF(A14taxstdlife="n/a","n/a",IF(N$3&gt;(A14taxstdlife+$E657),(('PTRM input'!$M$156+'PTRM input'!$M$122)*$M$7)-SUM($M657:M657),(('PTRM input'!$M$156+'PTRM input'!$M$122)*$M$7)/A14taxstdlife))</f>
        <v>0</v>
      </c>
      <c r="O657" s="105">
        <f>IF(A14taxstdlife="n/a","n/a",IF(O$3&gt;(A14taxstdlife+$E657),(('PTRM input'!$M$156+'PTRM input'!$M$122)*$M$7)-SUM($M657:N657),(('PTRM input'!$M$156+'PTRM input'!$M$122)*$M$7)/A14taxstdlife))</f>
        <v>0</v>
      </c>
      <c r="P657" s="105">
        <f>IF(A14taxstdlife="n/a","n/a",IF(P$3&gt;(A14taxstdlife+$E657),(('PTRM input'!$M$156+'PTRM input'!$M$122)*$M$7)-SUM($M657:O657),(('PTRM input'!$M$156+'PTRM input'!$M$122)*$M$7)/A14taxstdlife))</f>
        <v>0</v>
      </c>
      <c r="Q657" s="592">
        <f>IF(A14taxstdlife="n/a","n/a",IF(Q$3&gt;(A14taxstdlife+$E657),(('PTRM input'!$M$156+'PTRM input'!$M$122)*$M$7)-SUM($M657:P657),(('PTRM input'!$M$156+'PTRM input'!$M$122)*$M$7)/A14taxstdlife))</f>
        <v>0</v>
      </c>
      <c r="R657" s="592">
        <f>IF(A14taxstdlife="n/a","n/a",IF(R$3&gt;(A14taxstdlife+$E657),(('PTRM input'!$M$156+'PTRM input'!$M$122)*$M$7)-SUM($M657:Q657),(('PTRM input'!$M$156+'PTRM input'!$M$122)*$M$7)/A14taxstdlife))</f>
        <v>0</v>
      </c>
      <c r="S657" s="592">
        <f>IF(A14taxstdlife="n/a","n/a",IF(S$3&gt;(A14taxstdlife+$E657),(('PTRM input'!$M$156+'PTRM input'!$M$122)*$M$7)-SUM($M657:R657),(('PTRM input'!$M$156+'PTRM input'!$M$122)*$M$7)/A14taxstdlife))</f>
        <v>0</v>
      </c>
      <c r="T657" s="592">
        <f>IF(A14taxstdlife="n/a","n/a",IF(T$3&gt;(A14taxstdlife+$E657),(('PTRM input'!$M$156+'PTRM input'!$M$122)*$M$7)-SUM($M657:S657),(('PTRM input'!$M$156+'PTRM input'!$M$122)*$M$7)/A14taxstdlife))</f>
        <v>0</v>
      </c>
      <c r="U657" s="592">
        <f>IF(A14taxstdlife="n/a","n/a",IF(U$3&gt;(A14taxstdlife+$E657),(('PTRM input'!$M$156+'PTRM input'!$M$122)*$M$7)-SUM($M657:T657),(('PTRM input'!$M$156+'PTRM input'!$M$122)*$M$7)/A14taxstdlife))</f>
        <v>0</v>
      </c>
      <c r="V657" s="592">
        <f>IF(A14taxstdlife="n/a","n/a",IF(V$3&gt;(A14taxstdlife+$E657),(('PTRM input'!$M$156+'PTRM input'!$M$122)*$M$7)-SUM($M657:U657),(('PTRM input'!$M$156+'PTRM input'!$M$122)*$M$7)/A14taxstdlife))</f>
        <v>0</v>
      </c>
      <c r="W657" s="592">
        <f>IF(A14taxstdlife="n/a","n/a",IF(W$3&gt;(A14taxstdlife+$E657),(('PTRM input'!$M$156+'PTRM input'!$M$122)*$M$7)-SUM($M657:V657),(('PTRM input'!$M$156+'PTRM input'!$M$122)*$M$7)/A14taxstdlife))</f>
        <v>0</v>
      </c>
      <c r="X657" s="592">
        <f>IF(A14taxstdlife="n/a","n/a",IF(X$3&gt;(A14taxstdlife+$E657),(('PTRM input'!$M$156+'PTRM input'!$M$122)*$M$7)-SUM($M657:W657),(('PTRM input'!$M$156+'PTRM input'!$M$122)*$M$7)/A14taxstdlife))</f>
        <v>0</v>
      </c>
      <c r="Y657" s="592">
        <f>IF(A14taxstdlife="n/a","n/a",IF(Y$3&gt;(A14taxstdlife+$E657),(('PTRM input'!$M$156+'PTRM input'!$M$122)*$M$7)-SUM($M657:X657),(('PTRM input'!$M$156+'PTRM input'!$M$122)*$M$7)/A14taxstdlife))</f>
        <v>0</v>
      </c>
      <c r="Z657" s="592">
        <f>IF(A14taxstdlife="n/a","n/a",IF(Z$3&gt;(A14taxstdlife+$E657),(('PTRM input'!$M$156+'PTRM input'!$M$122)*$M$7)-SUM($M657:Y657),(('PTRM input'!$M$156+'PTRM input'!$M$122)*$M$7)/A14taxstdlife))</f>
        <v>0</v>
      </c>
      <c r="AA657" s="592">
        <f>IF(A14taxstdlife="n/a","n/a",IF(AA$3&gt;(A14taxstdlife+$E657),(('PTRM input'!$M$156+'PTRM input'!$M$122)*$M$7)-SUM($M657:Z657),(('PTRM input'!$M$156+'PTRM input'!$M$122)*$M$7)/A14taxstdlife))</f>
        <v>0</v>
      </c>
      <c r="AB657" s="592">
        <f>IF(A14taxstdlife="n/a","n/a",IF(AB$3&gt;(A14taxstdlife+$E657),(('PTRM input'!$M$156+'PTRM input'!$M$122)*$M$7)-SUM($M657:AA657),(('PTRM input'!$M$156+'PTRM input'!$M$122)*$M$7)/A14taxstdlife))</f>
        <v>0</v>
      </c>
      <c r="AC657" s="592">
        <f>IF(A14taxstdlife="n/a","n/a",IF(AC$3&gt;(A14taxstdlife+$E657),(('PTRM input'!$M$156+'PTRM input'!$M$122)*$M$7)-SUM($M657:AB657),(('PTRM input'!$M$156+'PTRM input'!$M$122)*$M$7)/A14taxstdlife))</f>
        <v>0</v>
      </c>
      <c r="AD657" s="592">
        <f>IF(A14taxstdlife="n/a","n/a",IF(AD$3&gt;(A14taxstdlife+$E657),(('PTRM input'!$M$156+'PTRM input'!$M$122)*$M$7)-SUM($M657:AC657),(('PTRM input'!$M$156+'PTRM input'!$M$122)*$M$7)/A14taxstdlife))</f>
        <v>0</v>
      </c>
      <c r="AE657" s="592">
        <f>IF(A14taxstdlife="n/a","n/a",IF(AE$3&gt;(A14taxstdlife+$E657),(('PTRM input'!$M$156+'PTRM input'!$M$122)*$M$7)-SUM($M657:AD657),(('PTRM input'!$M$156+'PTRM input'!$M$122)*$M$7)/A14taxstdlife))</f>
        <v>0</v>
      </c>
      <c r="AF657" s="592">
        <f>IF(A14taxstdlife="n/a","n/a",IF(AF$3&gt;(A14taxstdlife+$E657),(('PTRM input'!$M$156+'PTRM input'!$M$122)*$M$7)-SUM($M657:AE657),(('PTRM input'!$M$156+'PTRM input'!$M$122)*$M$7)/A14taxstdlife))</f>
        <v>0</v>
      </c>
      <c r="AG657" s="592">
        <f>IF(A14taxstdlife="n/a","n/a",IF(AG$3&gt;(A14taxstdlife+$E657),(('PTRM input'!$M$156+'PTRM input'!$M$122)*$M$7)-SUM($M657:AF657),(('PTRM input'!$M$156+'PTRM input'!$M$122)*$M$7)/A14taxstdlife))</f>
        <v>0</v>
      </c>
      <c r="AH657" s="592">
        <f>IF(A14taxstdlife="n/a","n/a",IF(AH$3&gt;(A14taxstdlife+$E657),(('PTRM input'!$M$156+'PTRM input'!$M$122)*$M$7)-SUM($M657:AG657),(('PTRM input'!$M$156+'PTRM input'!$M$122)*$M$7)/A14taxstdlife))</f>
        <v>0</v>
      </c>
      <c r="AI657" s="592">
        <f>IF(A14taxstdlife="n/a","n/a",IF(AI$3&gt;(A14taxstdlife+$E657),(('PTRM input'!$M$156+'PTRM input'!$M$122)*$M$7)-SUM($M657:AH657),(('PTRM input'!$M$156+'PTRM input'!$M$122)*$M$7)/A14taxstdlife))</f>
        <v>0</v>
      </c>
      <c r="AJ657" s="592">
        <f>IF(A14taxstdlife="n/a","n/a",IF(AJ$3&gt;(A14taxstdlife+$E657),(('PTRM input'!$M$156+'PTRM input'!$M$122)*$M$7)-SUM($M657:AI657),(('PTRM input'!$M$156+'PTRM input'!$M$122)*$M$7)/A14taxstdlife))</f>
        <v>0</v>
      </c>
      <c r="AK657" s="592">
        <f>IF(A14taxstdlife="n/a","n/a",IF(AK$3&gt;(A14taxstdlife+$E657),(('PTRM input'!$M$156+'PTRM input'!$M$122)*$M$7)-SUM($M657:AJ657),(('PTRM input'!$M$156+'PTRM input'!$M$122)*$M$7)/A14taxstdlife))</f>
        <v>0</v>
      </c>
      <c r="AL657" s="592">
        <f>IF(A14taxstdlife="n/a","n/a",IF(AL$3&gt;(A14taxstdlife+$E657),(('PTRM input'!$M$156+'PTRM input'!$M$122)*$M$7)-SUM($M657:AK657),(('PTRM input'!$M$156+'PTRM input'!$M$122)*$M$7)/A14taxstdlife))</f>
        <v>0</v>
      </c>
      <c r="AM657" s="592">
        <f>IF(A14taxstdlife="n/a","n/a",IF(AM$3&gt;(A14taxstdlife+$E657),(('PTRM input'!$M$156+'PTRM input'!$M$122)*$M$7)-SUM($M657:AL657),(('PTRM input'!$M$156+'PTRM input'!$M$122)*$M$7)/A14taxstdlife))</f>
        <v>0</v>
      </c>
      <c r="AN657" s="592">
        <f>IF(A14taxstdlife="n/a","n/a",IF(AN$3&gt;(A14taxstdlife+$E657),(('PTRM input'!$M$156+'PTRM input'!$M$122)*$M$7)-SUM($M657:AM657),(('PTRM input'!$M$156+'PTRM input'!$M$122)*$M$7)/A14taxstdlife))</f>
        <v>0</v>
      </c>
      <c r="AO657" s="592">
        <f>IF(A14taxstdlife="n/a","n/a",IF(AO$3&gt;(A14taxstdlife+$E657),(('PTRM input'!$M$156+'PTRM input'!$M$122)*$M$7)-SUM($M657:AN657),(('PTRM input'!$M$156+'PTRM input'!$M$122)*$M$7)/A14taxstdlife))</f>
        <v>0</v>
      </c>
      <c r="AP657" s="592">
        <f>IF(A14taxstdlife="n/a","n/a",IF(AP$3&gt;(A14taxstdlife+$E657),(('PTRM input'!$M$156+'PTRM input'!$M$122)*$M$7)-SUM($M657:AO657),(('PTRM input'!$M$156+'PTRM input'!$M$122)*$M$7)/A14taxstdlife))</f>
        <v>0</v>
      </c>
      <c r="AQ657" s="592">
        <f>IF(A14taxstdlife="n/a","n/a",IF(AQ$3&gt;(A14taxstdlife+$E657),(('PTRM input'!$M$156+'PTRM input'!$M$122)*$M$7)-SUM($M657:AP657),(('PTRM input'!$M$156+'PTRM input'!$M$122)*$M$7)/A14taxstdlife))</f>
        <v>0</v>
      </c>
      <c r="AR657" s="592">
        <f>IF(A14taxstdlife="n/a","n/a",IF(AR$3&gt;(A14taxstdlife+$E657),(('PTRM input'!$M$156+'PTRM input'!$M$122)*$M$7)-SUM($M657:AQ657),(('PTRM input'!$M$156+'PTRM input'!$M$122)*$M$7)/A14taxstdlife))</f>
        <v>0</v>
      </c>
      <c r="AS657" s="592">
        <f>IF(A14taxstdlife="n/a","n/a",IF(AS$3&gt;(A14taxstdlife+$E657),(('PTRM input'!$M$156+'PTRM input'!$M$122)*$M$7)-SUM($M657:AR657),(('PTRM input'!$M$156+'PTRM input'!$M$122)*$M$7)/A14taxstdlife))</f>
        <v>0</v>
      </c>
      <c r="AT657" s="592">
        <f>IF(A14taxstdlife="n/a","n/a",IF(AT$3&gt;(A14taxstdlife+$E657),(('PTRM input'!$M$156+'PTRM input'!$M$122)*$M$7)-SUM($M657:AS657),(('PTRM input'!$M$156+'PTRM input'!$M$122)*$M$7)/A14taxstdlife))</f>
        <v>0</v>
      </c>
      <c r="AU657" s="592">
        <f>IF(A14taxstdlife="n/a","n/a",IF(AU$3&gt;(A14taxstdlife+$E657),(('PTRM input'!$M$156+'PTRM input'!$M$122)*$M$7)-SUM($M657:AT657),(('PTRM input'!$M$156+'PTRM input'!$M$122)*$M$7)/A14taxstdlife))</f>
        <v>0</v>
      </c>
      <c r="AV657" s="592">
        <f>IF(A14taxstdlife="n/a","n/a",IF(AV$3&gt;(A14taxstdlife+$E657),(('PTRM input'!$M$156+'PTRM input'!$M$122)*$M$7)-SUM($M657:AU657),(('PTRM input'!$M$156+'PTRM input'!$M$122)*$M$7)/A14taxstdlife))</f>
        <v>0</v>
      </c>
      <c r="AW657" s="592">
        <f>IF(A14taxstdlife="n/a","n/a",IF(AW$3&gt;(A14taxstdlife+$E657),(('PTRM input'!$M$156+'PTRM input'!$M$122)*$M$7)-SUM($M657:AV657),(('PTRM input'!$M$156+'PTRM input'!$M$122)*$M$7)/A14taxstdlife))</f>
        <v>0</v>
      </c>
      <c r="AX657" s="592">
        <f>IF(A14taxstdlife="n/a","n/a",IF(AX$3&gt;(A14taxstdlife+$E657),(('PTRM input'!$M$156+'PTRM input'!$M$122)*$M$7)-SUM($M657:AW657),(('PTRM input'!$M$156+'PTRM input'!$M$122)*$M$7)/A14taxstdlife))</f>
        <v>0</v>
      </c>
      <c r="AY657" s="592">
        <f>IF(A14taxstdlife="n/a","n/a",IF(AY$3&gt;(A14taxstdlife+$E657),(('PTRM input'!$M$156+'PTRM input'!$M$122)*$M$7)-SUM($M657:AX657),(('PTRM input'!$M$156+'PTRM input'!$M$122)*$M$7)/A14taxstdlife))</f>
        <v>0</v>
      </c>
      <c r="AZ657" s="592">
        <f>IF(A14taxstdlife="n/a","n/a",IF(AZ$3&gt;(A14taxstdlife+$E657),(('PTRM input'!$M$156+'PTRM input'!$M$122)*$M$7)-SUM($M657:AY657),(('PTRM input'!$M$156+'PTRM input'!$M$122)*$M$7)/A14taxstdlife))</f>
        <v>0</v>
      </c>
      <c r="BA657" s="592">
        <f>IF(A14taxstdlife="n/a","n/a",IF(BA$3&gt;(A14taxstdlife+$E657),(('PTRM input'!$M$156+'PTRM input'!$M$122)*$M$7)-SUM($M657:AZ657),(('PTRM input'!$M$156+'PTRM input'!$M$122)*$M$7)/A14taxstdlife))</f>
        <v>0</v>
      </c>
      <c r="BB657" s="592">
        <f>IF(A14taxstdlife="n/a","n/a",IF(BB$3&gt;(A14taxstdlife+$E657),(('PTRM input'!$M$156+'PTRM input'!$M$122)*$M$7)-SUM($M657:BA657),(('PTRM input'!$M$156+'PTRM input'!$M$122)*$M$7)/A14taxstdlife))</f>
        <v>0</v>
      </c>
      <c r="BC657" s="592">
        <f>IF(A14taxstdlife="n/a","n/a",IF(BC$3&gt;(A14taxstdlife+$E657),(('PTRM input'!$M$156+'PTRM input'!$M$122)*$M$7)-SUM($M657:BB657),(('PTRM input'!$M$156+'PTRM input'!$M$122)*$M$7)/A14taxstdlife))</f>
        <v>0</v>
      </c>
      <c r="BD657" s="592">
        <f>IF(A14taxstdlife="n/a","n/a",IF(BD$3&gt;(A14taxstdlife+$E657),(('PTRM input'!$M$156+'PTRM input'!$M$122)*$M$7)-SUM($M657:BC657),(('PTRM input'!$M$156+'PTRM input'!$M$122)*$M$7)/A14taxstdlife))</f>
        <v>0</v>
      </c>
      <c r="BE657" s="592">
        <f>IF(A14taxstdlife="n/a","n/a",IF(BE$3&gt;(A14taxstdlife+$E657),(('PTRM input'!$M$156+'PTRM input'!$M$122)*$M$7)-SUM($M657:BD657),(('PTRM input'!$M$156+'PTRM input'!$M$122)*$M$7)/A14taxstdlife))</f>
        <v>0</v>
      </c>
      <c r="BF657" s="592">
        <f>IF(A14taxstdlife="n/a","n/a",IF(BF$3&gt;(A14taxstdlife+$E657),(('PTRM input'!$M$156+'PTRM input'!$M$122)*$M$7)-SUM($M657:BE657),(('PTRM input'!$M$156+'PTRM input'!$M$122)*$M$7)/A14taxstdlife))</f>
        <v>0</v>
      </c>
      <c r="BG657" s="592">
        <f>IF(A14taxstdlife="n/a","n/a",IF(BG$3&gt;(A14taxstdlife+$E657),(('PTRM input'!$M$156+'PTRM input'!$M$122)*$M$7)-SUM($M657:BF657),(('PTRM input'!$M$156+'PTRM input'!$M$122)*$M$7)/A14taxstdlife))</f>
        <v>0</v>
      </c>
      <c r="BH657" s="592">
        <f>IF(A14taxstdlife="n/a","n/a",IF(BH$3&gt;(A14taxstdlife+$E657),(('PTRM input'!$M$156+'PTRM input'!$M$122)*$M$7)-SUM($M657:BG657),(('PTRM input'!$M$156+'PTRM input'!$M$122)*$M$7)/A14taxstdlife))</f>
        <v>0</v>
      </c>
      <c r="BI657" s="592">
        <f>IF(A14taxstdlife="n/a","n/a",IF(BI$3&gt;(A14taxstdlife+$E657),(('PTRM input'!$M$156+'PTRM input'!$M$122)*$M$7)-SUM($M657:BH657),(('PTRM input'!$M$156+'PTRM input'!$M$122)*$M$7)/A14taxstdlife))</f>
        <v>0</v>
      </c>
      <c r="BJ657" s="237"/>
      <c r="BK657" s="237"/>
      <c r="BL657" s="237"/>
      <c r="BM657" s="237"/>
    </row>
    <row r="658" spans="1:65" s="4" customFormat="1" ht="12.75" customHeight="1" outlineLevel="2">
      <c r="A658" s="237"/>
      <c r="B658" s="237"/>
      <c r="C658" s="597"/>
      <c r="D658" s="930"/>
      <c r="E658" s="167">
        <v>8</v>
      </c>
      <c r="F658" s="34"/>
      <c r="G658" s="184"/>
      <c r="H658" s="186"/>
      <c r="I658" s="186"/>
      <c r="J658" s="186"/>
      <c r="K658" s="186"/>
      <c r="L658" s="186"/>
      <c r="M658" s="186"/>
      <c r="N658" s="185"/>
      <c r="O658" s="105">
        <f>IF(A14taxstdlife="n/a","n/a",IF(O$3&gt;(A14taxstdlife+$E658),(('PTRM input'!$N$156+'PTRM input'!$N$122)*$N$7)-SUM($N658:N658),(('PTRM input'!$N$156+'PTRM input'!$N$122)*$N$7)/A14taxstdlife))</f>
        <v>0</v>
      </c>
      <c r="P658" s="105">
        <f>IF(A14taxstdlife="n/a","n/a",IF(P$3&gt;(A14taxstdlife+$E658),(('PTRM input'!$N$156+'PTRM input'!$N$122)*$N$7)-SUM($N658:O658),(('PTRM input'!$N$156+'PTRM input'!$N$122)*$N$7)/A14taxstdlife))</f>
        <v>0</v>
      </c>
      <c r="Q658" s="592">
        <f>IF(A14taxstdlife="n/a","n/a",IF(Q$3&gt;(A14taxstdlife+$E658),(('PTRM input'!$N$156+'PTRM input'!$N$122)*$N$7)-SUM($N658:P658),(('PTRM input'!$N$156+'PTRM input'!$N$122)*$N$7)/A14taxstdlife))</f>
        <v>0</v>
      </c>
      <c r="R658" s="592">
        <f>IF(A14taxstdlife="n/a","n/a",IF(R$3&gt;(A14taxstdlife+$E658),(('PTRM input'!$N$156+'PTRM input'!$N$122)*$N$7)-SUM($N658:Q658),(('PTRM input'!$N$156+'PTRM input'!$N$122)*$N$7)/A14taxstdlife))</f>
        <v>0</v>
      </c>
      <c r="S658" s="592">
        <f>IF(A14taxstdlife="n/a","n/a",IF(S$3&gt;(A14taxstdlife+$E658),(('PTRM input'!$N$156+'PTRM input'!$N$122)*$N$7)-SUM($N658:R658),(('PTRM input'!$N$156+'PTRM input'!$N$122)*$N$7)/A14taxstdlife))</f>
        <v>0</v>
      </c>
      <c r="T658" s="592">
        <f>IF(A14taxstdlife="n/a","n/a",IF(T$3&gt;(A14taxstdlife+$E658),(('PTRM input'!$N$156+'PTRM input'!$N$122)*$N$7)-SUM($N658:S658),(('PTRM input'!$N$156+'PTRM input'!$N$122)*$N$7)/A14taxstdlife))</f>
        <v>0</v>
      </c>
      <c r="U658" s="592">
        <f>IF(A14taxstdlife="n/a","n/a",IF(U$3&gt;(A14taxstdlife+$E658),(('PTRM input'!$N$156+'PTRM input'!$N$122)*$N$7)-SUM($N658:T658),(('PTRM input'!$N$156+'PTRM input'!$N$122)*$N$7)/A14taxstdlife))</f>
        <v>0</v>
      </c>
      <c r="V658" s="592">
        <f>IF(A14taxstdlife="n/a","n/a",IF(V$3&gt;(A14taxstdlife+$E658),(('PTRM input'!$N$156+'PTRM input'!$N$122)*$N$7)-SUM($N658:U658),(('PTRM input'!$N$156+'PTRM input'!$N$122)*$N$7)/A14taxstdlife))</f>
        <v>0</v>
      </c>
      <c r="W658" s="592">
        <f>IF(A14taxstdlife="n/a","n/a",IF(W$3&gt;(A14taxstdlife+$E658),(('PTRM input'!$N$156+'PTRM input'!$N$122)*$N$7)-SUM($N658:V658),(('PTRM input'!$N$156+'PTRM input'!$N$122)*$N$7)/A14taxstdlife))</f>
        <v>0</v>
      </c>
      <c r="X658" s="592">
        <f>IF(A14taxstdlife="n/a","n/a",IF(X$3&gt;(A14taxstdlife+$E658),(('PTRM input'!$N$156+'PTRM input'!$N$122)*$N$7)-SUM($N658:W658),(('PTRM input'!$N$156+'PTRM input'!$N$122)*$N$7)/A14taxstdlife))</f>
        <v>0</v>
      </c>
      <c r="Y658" s="592">
        <f>IF(A14taxstdlife="n/a","n/a",IF(Y$3&gt;(A14taxstdlife+$E658),(('PTRM input'!$N$156+'PTRM input'!$N$122)*$N$7)-SUM($N658:X658),(('PTRM input'!$N$156+'PTRM input'!$N$122)*$N$7)/A14taxstdlife))</f>
        <v>0</v>
      </c>
      <c r="Z658" s="592">
        <f>IF(A14taxstdlife="n/a","n/a",IF(Z$3&gt;(A14taxstdlife+$E658),(('PTRM input'!$N$156+'PTRM input'!$N$122)*$N$7)-SUM($N658:Y658),(('PTRM input'!$N$156+'PTRM input'!$N$122)*$N$7)/A14taxstdlife))</f>
        <v>0</v>
      </c>
      <c r="AA658" s="592">
        <f>IF(A14taxstdlife="n/a","n/a",IF(AA$3&gt;(A14taxstdlife+$E658),(('PTRM input'!$N$156+'PTRM input'!$N$122)*$N$7)-SUM($N658:Z658),(('PTRM input'!$N$156+'PTRM input'!$N$122)*$N$7)/A14taxstdlife))</f>
        <v>0</v>
      </c>
      <c r="AB658" s="592">
        <f>IF(A14taxstdlife="n/a","n/a",IF(AB$3&gt;(A14taxstdlife+$E658),(('PTRM input'!$N$156+'PTRM input'!$N$122)*$N$7)-SUM($N658:AA658),(('PTRM input'!$N$156+'PTRM input'!$N$122)*$N$7)/A14taxstdlife))</f>
        <v>0</v>
      </c>
      <c r="AC658" s="592">
        <f>IF(A14taxstdlife="n/a","n/a",IF(AC$3&gt;(A14taxstdlife+$E658),(('PTRM input'!$N$156+'PTRM input'!$N$122)*$N$7)-SUM($N658:AB658),(('PTRM input'!$N$156+'PTRM input'!$N$122)*$N$7)/A14taxstdlife))</f>
        <v>0</v>
      </c>
      <c r="AD658" s="592">
        <f>IF(A14taxstdlife="n/a","n/a",IF(AD$3&gt;(A14taxstdlife+$E658),(('PTRM input'!$N$156+'PTRM input'!$N$122)*$N$7)-SUM($N658:AC658),(('PTRM input'!$N$156+'PTRM input'!$N$122)*$N$7)/A14taxstdlife))</f>
        <v>0</v>
      </c>
      <c r="AE658" s="592">
        <f>IF(A14taxstdlife="n/a","n/a",IF(AE$3&gt;(A14taxstdlife+$E658),(('PTRM input'!$N$156+'PTRM input'!$N$122)*$N$7)-SUM($N658:AD658),(('PTRM input'!$N$156+'PTRM input'!$N$122)*$N$7)/A14taxstdlife))</f>
        <v>0</v>
      </c>
      <c r="AF658" s="592">
        <f>IF(A14taxstdlife="n/a","n/a",IF(AF$3&gt;(A14taxstdlife+$E658),(('PTRM input'!$N$156+'PTRM input'!$N$122)*$N$7)-SUM($N658:AE658),(('PTRM input'!$N$156+'PTRM input'!$N$122)*$N$7)/A14taxstdlife))</f>
        <v>0</v>
      </c>
      <c r="AG658" s="592">
        <f>IF(A14taxstdlife="n/a","n/a",IF(AG$3&gt;(A14taxstdlife+$E658),(('PTRM input'!$N$156+'PTRM input'!$N$122)*$N$7)-SUM($N658:AF658),(('PTRM input'!$N$156+'PTRM input'!$N$122)*$N$7)/A14taxstdlife))</f>
        <v>0</v>
      </c>
      <c r="AH658" s="592">
        <f>IF(A14taxstdlife="n/a","n/a",IF(AH$3&gt;(A14taxstdlife+$E658),(('PTRM input'!$N$156+'PTRM input'!$N$122)*$N$7)-SUM($N658:AG658),(('PTRM input'!$N$156+'PTRM input'!$N$122)*$N$7)/A14taxstdlife))</f>
        <v>0</v>
      </c>
      <c r="AI658" s="592">
        <f>IF(A14taxstdlife="n/a","n/a",IF(AI$3&gt;(A14taxstdlife+$E658),(('PTRM input'!$N$156+'PTRM input'!$N$122)*$N$7)-SUM($N658:AH658),(('PTRM input'!$N$156+'PTRM input'!$N$122)*$N$7)/A14taxstdlife))</f>
        <v>0</v>
      </c>
      <c r="AJ658" s="592">
        <f>IF(A14taxstdlife="n/a","n/a",IF(AJ$3&gt;(A14taxstdlife+$E658),(('PTRM input'!$N$156+'PTRM input'!$N$122)*$N$7)-SUM($N658:AI658),(('PTRM input'!$N$156+'PTRM input'!$N$122)*$N$7)/A14taxstdlife))</f>
        <v>0</v>
      </c>
      <c r="AK658" s="592">
        <f>IF(A14taxstdlife="n/a","n/a",IF(AK$3&gt;(A14taxstdlife+$E658),(('PTRM input'!$N$156+'PTRM input'!$N$122)*$N$7)-SUM($N658:AJ658),(('PTRM input'!$N$156+'PTRM input'!$N$122)*$N$7)/A14taxstdlife))</f>
        <v>0</v>
      </c>
      <c r="AL658" s="592">
        <f>IF(A14taxstdlife="n/a","n/a",IF(AL$3&gt;(A14taxstdlife+$E658),(('PTRM input'!$N$156+'PTRM input'!$N$122)*$N$7)-SUM($N658:AK658),(('PTRM input'!$N$156+'PTRM input'!$N$122)*$N$7)/A14taxstdlife))</f>
        <v>0</v>
      </c>
      <c r="AM658" s="592">
        <f>IF(A14taxstdlife="n/a","n/a",IF(AM$3&gt;(A14taxstdlife+$E658),(('PTRM input'!$N$156+'PTRM input'!$N$122)*$N$7)-SUM($N658:AL658),(('PTRM input'!$N$156+'PTRM input'!$N$122)*$N$7)/A14taxstdlife))</f>
        <v>0</v>
      </c>
      <c r="AN658" s="592">
        <f>IF(A14taxstdlife="n/a","n/a",IF(AN$3&gt;(A14taxstdlife+$E658),(('PTRM input'!$N$156+'PTRM input'!$N$122)*$N$7)-SUM($N658:AM658),(('PTRM input'!$N$156+'PTRM input'!$N$122)*$N$7)/A14taxstdlife))</f>
        <v>0</v>
      </c>
      <c r="AO658" s="592">
        <f>IF(A14taxstdlife="n/a","n/a",IF(AO$3&gt;(A14taxstdlife+$E658),(('PTRM input'!$N$156+'PTRM input'!$N$122)*$N$7)-SUM($N658:AN658),(('PTRM input'!$N$156+'PTRM input'!$N$122)*$N$7)/A14taxstdlife))</f>
        <v>0</v>
      </c>
      <c r="AP658" s="592">
        <f>IF(A14taxstdlife="n/a","n/a",IF(AP$3&gt;(A14taxstdlife+$E658),(('PTRM input'!$N$156+'PTRM input'!$N$122)*$N$7)-SUM($N658:AO658),(('PTRM input'!$N$156+'PTRM input'!$N$122)*$N$7)/A14taxstdlife))</f>
        <v>0</v>
      </c>
      <c r="AQ658" s="592">
        <f>IF(A14taxstdlife="n/a","n/a",IF(AQ$3&gt;(A14taxstdlife+$E658),(('PTRM input'!$N$156+'PTRM input'!$N$122)*$N$7)-SUM($N658:AP658),(('PTRM input'!$N$156+'PTRM input'!$N$122)*$N$7)/A14taxstdlife))</f>
        <v>0</v>
      </c>
      <c r="AR658" s="592">
        <f>IF(A14taxstdlife="n/a","n/a",IF(AR$3&gt;(A14taxstdlife+$E658),(('PTRM input'!$N$156+'PTRM input'!$N$122)*$N$7)-SUM($N658:AQ658),(('PTRM input'!$N$156+'PTRM input'!$N$122)*$N$7)/A14taxstdlife))</f>
        <v>0</v>
      </c>
      <c r="AS658" s="592">
        <f>IF(A14taxstdlife="n/a","n/a",IF(AS$3&gt;(A14taxstdlife+$E658),(('PTRM input'!$N$156+'PTRM input'!$N$122)*$N$7)-SUM($N658:AR658),(('PTRM input'!$N$156+'PTRM input'!$N$122)*$N$7)/A14taxstdlife))</f>
        <v>0</v>
      </c>
      <c r="AT658" s="592">
        <f>IF(A14taxstdlife="n/a","n/a",IF(AT$3&gt;(A14taxstdlife+$E658),(('PTRM input'!$N$156+'PTRM input'!$N$122)*$N$7)-SUM($N658:AS658),(('PTRM input'!$N$156+'PTRM input'!$N$122)*$N$7)/A14taxstdlife))</f>
        <v>0</v>
      </c>
      <c r="AU658" s="592">
        <f>IF(A14taxstdlife="n/a","n/a",IF(AU$3&gt;(A14taxstdlife+$E658),(('PTRM input'!$N$156+'PTRM input'!$N$122)*$N$7)-SUM($N658:AT658),(('PTRM input'!$N$156+'PTRM input'!$N$122)*$N$7)/A14taxstdlife))</f>
        <v>0</v>
      </c>
      <c r="AV658" s="592">
        <f>IF(A14taxstdlife="n/a","n/a",IF(AV$3&gt;(A14taxstdlife+$E658),(('PTRM input'!$N$156+'PTRM input'!$N$122)*$N$7)-SUM($N658:AU658),(('PTRM input'!$N$156+'PTRM input'!$N$122)*$N$7)/A14taxstdlife))</f>
        <v>0</v>
      </c>
      <c r="AW658" s="592">
        <f>IF(A14taxstdlife="n/a","n/a",IF(AW$3&gt;(A14taxstdlife+$E658),(('PTRM input'!$N$156+'PTRM input'!$N$122)*$N$7)-SUM($N658:AV658),(('PTRM input'!$N$156+'PTRM input'!$N$122)*$N$7)/A14taxstdlife))</f>
        <v>0</v>
      </c>
      <c r="AX658" s="592">
        <f>IF(A14taxstdlife="n/a","n/a",IF(AX$3&gt;(A14taxstdlife+$E658),(('PTRM input'!$N$156+'PTRM input'!$N$122)*$N$7)-SUM($N658:AW658),(('PTRM input'!$N$156+'PTRM input'!$N$122)*$N$7)/A14taxstdlife))</f>
        <v>0</v>
      </c>
      <c r="AY658" s="592">
        <f>IF(A14taxstdlife="n/a","n/a",IF(AY$3&gt;(A14taxstdlife+$E658),(('PTRM input'!$N$156+'PTRM input'!$N$122)*$N$7)-SUM($N658:AX658),(('PTRM input'!$N$156+'PTRM input'!$N$122)*$N$7)/A14taxstdlife))</f>
        <v>0</v>
      </c>
      <c r="AZ658" s="592">
        <f>IF(A14taxstdlife="n/a","n/a",IF(AZ$3&gt;(A14taxstdlife+$E658),(('PTRM input'!$N$156+'PTRM input'!$N$122)*$N$7)-SUM($N658:AY658),(('PTRM input'!$N$156+'PTRM input'!$N$122)*$N$7)/A14taxstdlife))</f>
        <v>0</v>
      </c>
      <c r="BA658" s="592">
        <f>IF(A14taxstdlife="n/a","n/a",IF(BA$3&gt;(A14taxstdlife+$E658),(('PTRM input'!$N$156+'PTRM input'!$N$122)*$N$7)-SUM($N658:AZ658),(('PTRM input'!$N$156+'PTRM input'!$N$122)*$N$7)/A14taxstdlife))</f>
        <v>0</v>
      </c>
      <c r="BB658" s="592">
        <f>IF(A14taxstdlife="n/a","n/a",IF(BB$3&gt;(A14taxstdlife+$E658),(('PTRM input'!$N$156+'PTRM input'!$N$122)*$N$7)-SUM($N658:BA658),(('PTRM input'!$N$156+'PTRM input'!$N$122)*$N$7)/A14taxstdlife))</f>
        <v>0</v>
      </c>
      <c r="BC658" s="592">
        <f>IF(A14taxstdlife="n/a","n/a",IF(BC$3&gt;(A14taxstdlife+$E658),(('PTRM input'!$N$156+'PTRM input'!$N$122)*$N$7)-SUM($N658:BB658),(('PTRM input'!$N$156+'PTRM input'!$N$122)*$N$7)/A14taxstdlife))</f>
        <v>0</v>
      </c>
      <c r="BD658" s="592">
        <f>IF(A14taxstdlife="n/a","n/a",IF(BD$3&gt;(A14taxstdlife+$E658),(('PTRM input'!$N$156+'PTRM input'!$N$122)*$N$7)-SUM($N658:BC658),(('PTRM input'!$N$156+'PTRM input'!$N$122)*$N$7)/A14taxstdlife))</f>
        <v>0</v>
      </c>
      <c r="BE658" s="592">
        <f>IF(A14taxstdlife="n/a","n/a",IF(BE$3&gt;(A14taxstdlife+$E658),(('PTRM input'!$N$156+'PTRM input'!$N$122)*$N$7)-SUM($N658:BD658),(('PTRM input'!$N$156+'PTRM input'!$N$122)*$N$7)/A14taxstdlife))</f>
        <v>0</v>
      </c>
      <c r="BF658" s="592">
        <f>IF(A14taxstdlife="n/a","n/a",IF(BF$3&gt;(A14taxstdlife+$E658),(('PTRM input'!$N$156+'PTRM input'!$N$122)*$N$7)-SUM($N658:BE658),(('PTRM input'!$N$156+'PTRM input'!$N$122)*$N$7)/A14taxstdlife))</f>
        <v>0</v>
      </c>
      <c r="BG658" s="592">
        <f>IF(A14taxstdlife="n/a","n/a",IF(BG$3&gt;(A14taxstdlife+$E658),(('PTRM input'!$N$156+'PTRM input'!$N$122)*$N$7)-SUM($N658:BF658),(('PTRM input'!$N$156+'PTRM input'!$N$122)*$N$7)/A14taxstdlife))</f>
        <v>0</v>
      </c>
      <c r="BH658" s="592">
        <f>IF(A14taxstdlife="n/a","n/a",IF(BH$3&gt;(A14taxstdlife+$E658),(('PTRM input'!$N$156+'PTRM input'!$N$122)*$N$7)-SUM($N658:BG658),(('PTRM input'!$N$156+'PTRM input'!$N$122)*$N$7)/A14taxstdlife))</f>
        <v>0</v>
      </c>
      <c r="BI658" s="592">
        <f>IF(A14taxstdlife="n/a","n/a",IF(BI$3&gt;(A14taxstdlife+$E658),(('PTRM input'!$N$156+'PTRM input'!$N$122)*$N$7)-SUM($N658:BH658),(('PTRM input'!$N$156+'PTRM input'!$N$122)*$N$7)/A14taxstdlife))</f>
        <v>0</v>
      </c>
      <c r="BJ658" s="237"/>
      <c r="BK658" s="237"/>
      <c r="BL658" s="237"/>
      <c r="BM658" s="237"/>
    </row>
    <row r="659" spans="1:65" s="4" customFormat="1" ht="12.75" customHeight="1" outlineLevel="2">
      <c r="A659" s="237"/>
      <c r="B659" s="237"/>
      <c r="C659" s="597"/>
      <c r="D659" s="930"/>
      <c r="E659" s="167">
        <v>9</v>
      </c>
      <c r="F659" s="34"/>
      <c r="G659" s="184"/>
      <c r="H659" s="186"/>
      <c r="I659" s="186"/>
      <c r="J659" s="186"/>
      <c r="K659" s="186"/>
      <c r="L659" s="186"/>
      <c r="M659" s="186"/>
      <c r="N659" s="186"/>
      <c r="O659" s="185"/>
      <c r="P659" s="105">
        <f>IF(A14taxstdlife="n/a","n/a",IF(P$3&gt;(A14taxstdlife+$E659),(('PTRM input'!$O$156+'PTRM input'!$O$122)*$O$7)-SUM($O659:O659),(('PTRM input'!$O$156+'PTRM input'!$O$122)*$O$7)/A14taxstdlife))</f>
        <v>0</v>
      </c>
      <c r="Q659" s="592">
        <f>IF(A14taxstdlife="n/a","n/a",IF(Q$3&gt;(A14taxstdlife+$E659),(('PTRM input'!$O$156+'PTRM input'!$O$122)*$O$7)-SUM($O659:P659),(('PTRM input'!$O$156+'PTRM input'!$O$122)*$O$7)/A14taxstdlife))</f>
        <v>0</v>
      </c>
      <c r="R659" s="592">
        <f>IF(A14taxstdlife="n/a","n/a",IF(R$3&gt;(A14taxstdlife+$E659),(('PTRM input'!$O$156+'PTRM input'!$O$122)*$O$7)-SUM($O659:Q659),(('PTRM input'!$O$156+'PTRM input'!$O$122)*$O$7)/A14taxstdlife))</f>
        <v>0</v>
      </c>
      <c r="S659" s="592">
        <f>IF(A14taxstdlife="n/a","n/a",IF(S$3&gt;(A14taxstdlife+$E659),(('PTRM input'!$O$156+'PTRM input'!$O$122)*$O$7)-SUM($O659:R659),(('PTRM input'!$O$156+'PTRM input'!$O$122)*$O$7)/A14taxstdlife))</f>
        <v>0</v>
      </c>
      <c r="T659" s="592">
        <f>IF(A14taxstdlife="n/a","n/a",IF(T$3&gt;(A14taxstdlife+$E659),(('PTRM input'!$O$156+'PTRM input'!$O$122)*$O$7)-SUM($O659:S659),(('PTRM input'!$O$156+'PTRM input'!$O$122)*$O$7)/A14taxstdlife))</f>
        <v>0</v>
      </c>
      <c r="U659" s="592">
        <f>IF(A14taxstdlife="n/a","n/a",IF(U$3&gt;(A14taxstdlife+$E659),(('PTRM input'!$O$156+'PTRM input'!$O$122)*$O$7)-SUM($O659:T659),(('PTRM input'!$O$156+'PTRM input'!$O$122)*$O$7)/A14taxstdlife))</f>
        <v>0</v>
      </c>
      <c r="V659" s="592">
        <f>IF(A14taxstdlife="n/a","n/a",IF(V$3&gt;(A14taxstdlife+$E659),(('PTRM input'!$O$156+'PTRM input'!$O$122)*$O$7)-SUM($O659:U659),(('PTRM input'!$O$156+'PTRM input'!$O$122)*$O$7)/A14taxstdlife))</f>
        <v>0</v>
      </c>
      <c r="W659" s="592">
        <f>IF(A14taxstdlife="n/a","n/a",IF(W$3&gt;(A14taxstdlife+$E659),(('PTRM input'!$O$156+'PTRM input'!$O$122)*$O$7)-SUM($O659:V659),(('PTRM input'!$O$156+'PTRM input'!$O$122)*$O$7)/A14taxstdlife))</f>
        <v>0</v>
      </c>
      <c r="X659" s="592">
        <f>IF(A14taxstdlife="n/a","n/a",IF(X$3&gt;(A14taxstdlife+$E659),(('PTRM input'!$O$156+'PTRM input'!$O$122)*$O$7)-SUM($O659:W659),(('PTRM input'!$O$156+'PTRM input'!$O$122)*$O$7)/A14taxstdlife))</f>
        <v>0</v>
      </c>
      <c r="Y659" s="592">
        <f>IF(A14taxstdlife="n/a","n/a",IF(Y$3&gt;(A14taxstdlife+$E659),(('PTRM input'!$O$156+'PTRM input'!$O$122)*$O$7)-SUM($O659:X659),(('PTRM input'!$O$156+'PTRM input'!$O$122)*$O$7)/A14taxstdlife))</f>
        <v>0</v>
      </c>
      <c r="Z659" s="592">
        <f>IF(A14taxstdlife="n/a","n/a",IF(Z$3&gt;(A14taxstdlife+$E659),(('PTRM input'!$O$156+'PTRM input'!$O$122)*$O$7)-SUM($O659:Y659),(('PTRM input'!$O$156+'PTRM input'!$O$122)*$O$7)/A14taxstdlife))</f>
        <v>0</v>
      </c>
      <c r="AA659" s="592">
        <f>IF(A14taxstdlife="n/a","n/a",IF(AA$3&gt;(A14taxstdlife+$E659),(('PTRM input'!$O$156+'PTRM input'!$O$122)*$O$7)-SUM($O659:Z659),(('PTRM input'!$O$156+'PTRM input'!$O$122)*$O$7)/A14taxstdlife))</f>
        <v>0</v>
      </c>
      <c r="AB659" s="592">
        <f>IF(A14taxstdlife="n/a","n/a",IF(AB$3&gt;(A14taxstdlife+$E659),(('PTRM input'!$O$156+'PTRM input'!$O$122)*$O$7)-SUM($O659:AA659),(('PTRM input'!$O$156+'PTRM input'!$O$122)*$O$7)/A14taxstdlife))</f>
        <v>0</v>
      </c>
      <c r="AC659" s="592">
        <f>IF(A14taxstdlife="n/a","n/a",IF(AC$3&gt;(A14taxstdlife+$E659),(('PTRM input'!$O$156+'PTRM input'!$O$122)*$O$7)-SUM($O659:AB659),(('PTRM input'!$O$156+'PTRM input'!$O$122)*$O$7)/A14taxstdlife))</f>
        <v>0</v>
      </c>
      <c r="AD659" s="592">
        <f>IF(A14taxstdlife="n/a","n/a",IF(AD$3&gt;(A14taxstdlife+$E659),(('PTRM input'!$O$156+'PTRM input'!$O$122)*$O$7)-SUM($O659:AC659),(('PTRM input'!$O$156+'PTRM input'!$O$122)*$O$7)/A14taxstdlife))</f>
        <v>0</v>
      </c>
      <c r="AE659" s="592">
        <f>IF(A14taxstdlife="n/a","n/a",IF(AE$3&gt;(A14taxstdlife+$E659),(('PTRM input'!$O$156+'PTRM input'!$O$122)*$O$7)-SUM($O659:AD659),(('PTRM input'!$O$156+'PTRM input'!$O$122)*$O$7)/A14taxstdlife))</f>
        <v>0</v>
      </c>
      <c r="AF659" s="592">
        <f>IF(A14taxstdlife="n/a","n/a",IF(AF$3&gt;(A14taxstdlife+$E659),(('PTRM input'!$O$156+'PTRM input'!$O$122)*$O$7)-SUM($O659:AE659),(('PTRM input'!$O$156+'PTRM input'!$O$122)*$O$7)/A14taxstdlife))</f>
        <v>0</v>
      </c>
      <c r="AG659" s="592">
        <f>IF(A14taxstdlife="n/a","n/a",IF(AG$3&gt;(A14taxstdlife+$E659),(('PTRM input'!$O$156+'PTRM input'!$O$122)*$O$7)-SUM($O659:AF659),(('PTRM input'!$O$156+'PTRM input'!$O$122)*$O$7)/A14taxstdlife))</f>
        <v>0</v>
      </c>
      <c r="AH659" s="592">
        <f>IF(A14taxstdlife="n/a","n/a",IF(AH$3&gt;(A14taxstdlife+$E659),(('PTRM input'!$O$156+'PTRM input'!$O$122)*$O$7)-SUM($O659:AG659),(('PTRM input'!$O$156+'PTRM input'!$O$122)*$O$7)/A14taxstdlife))</f>
        <v>0</v>
      </c>
      <c r="AI659" s="592">
        <f>IF(A14taxstdlife="n/a","n/a",IF(AI$3&gt;(A14taxstdlife+$E659),(('PTRM input'!$O$156+'PTRM input'!$O$122)*$O$7)-SUM($O659:AH659),(('PTRM input'!$O$156+'PTRM input'!$O$122)*$O$7)/A14taxstdlife))</f>
        <v>0</v>
      </c>
      <c r="AJ659" s="592">
        <f>IF(A14taxstdlife="n/a","n/a",IF(AJ$3&gt;(A14taxstdlife+$E659),(('PTRM input'!$O$156+'PTRM input'!$O$122)*$O$7)-SUM($O659:AI659),(('PTRM input'!$O$156+'PTRM input'!$O$122)*$O$7)/A14taxstdlife))</f>
        <v>0</v>
      </c>
      <c r="AK659" s="592">
        <f>IF(A14taxstdlife="n/a","n/a",IF(AK$3&gt;(A14taxstdlife+$E659),(('PTRM input'!$O$156+'PTRM input'!$O$122)*$O$7)-SUM($O659:AJ659),(('PTRM input'!$O$156+'PTRM input'!$O$122)*$O$7)/A14taxstdlife))</f>
        <v>0</v>
      </c>
      <c r="AL659" s="592">
        <f>IF(A14taxstdlife="n/a","n/a",IF(AL$3&gt;(A14taxstdlife+$E659),(('PTRM input'!$O$156+'PTRM input'!$O$122)*$O$7)-SUM($O659:AK659),(('PTRM input'!$O$156+'PTRM input'!$O$122)*$O$7)/A14taxstdlife))</f>
        <v>0</v>
      </c>
      <c r="AM659" s="592">
        <f>IF(A14taxstdlife="n/a","n/a",IF(AM$3&gt;(A14taxstdlife+$E659),(('PTRM input'!$O$156+'PTRM input'!$O$122)*$O$7)-SUM($O659:AL659),(('PTRM input'!$O$156+'PTRM input'!$O$122)*$O$7)/A14taxstdlife))</f>
        <v>0</v>
      </c>
      <c r="AN659" s="592">
        <f>IF(A14taxstdlife="n/a","n/a",IF(AN$3&gt;(A14taxstdlife+$E659),(('PTRM input'!$O$156+'PTRM input'!$O$122)*$O$7)-SUM($O659:AM659),(('PTRM input'!$O$156+'PTRM input'!$O$122)*$O$7)/A14taxstdlife))</f>
        <v>0</v>
      </c>
      <c r="AO659" s="592">
        <f>IF(A14taxstdlife="n/a","n/a",IF(AO$3&gt;(A14taxstdlife+$E659),(('PTRM input'!$O$156+'PTRM input'!$O$122)*$O$7)-SUM($O659:AN659),(('PTRM input'!$O$156+'PTRM input'!$O$122)*$O$7)/A14taxstdlife))</f>
        <v>0</v>
      </c>
      <c r="AP659" s="592">
        <f>IF(A14taxstdlife="n/a","n/a",IF(AP$3&gt;(A14taxstdlife+$E659),(('PTRM input'!$O$156+'PTRM input'!$O$122)*$O$7)-SUM($O659:AO659),(('PTRM input'!$O$156+'PTRM input'!$O$122)*$O$7)/A14taxstdlife))</f>
        <v>0</v>
      </c>
      <c r="AQ659" s="592">
        <f>IF(A14taxstdlife="n/a","n/a",IF(AQ$3&gt;(A14taxstdlife+$E659),(('PTRM input'!$O$156+'PTRM input'!$O$122)*$O$7)-SUM($O659:AP659),(('PTRM input'!$O$156+'PTRM input'!$O$122)*$O$7)/A14taxstdlife))</f>
        <v>0</v>
      </c>
      <c r="AR659" s="592">
        <f>IF(A14taxstdlife="n/a","n/a",IF(AR$3&gt;(A14taxstdlife+$E659),(('PTRM input'!$O$156+'PTRM input'!$O$122)*$O$7)-SUM($O659:AQ659),(('PTRM input'!$O$156+'PTRM input'!$O$122)*$O$7)/A14taxstdlife))</f>
        <v>0</v>
      </c>
      <c r="AS659" s="592">
        <f>IF(A14taxstdlife="n/a","n/a",IF(AS$3&gt;(A14taxstdlife+$E659),(('PTRM input'!$O$156+'PTRM input'!$O$122)*$O$7)-SUM($O659:AR659),(('PTRM input'!$O$156+'PTRM input'!$O$122)*$O$7)/A14taxstdlife))</f>
        <v>0</v>
      </c>
      <c r="AT659" s="592">
        <f>IF(A14taxstdlife="n/a","n/a",IF(AT$3&gt;(A14taxstdlife+$E659),(('PTRM input'!$O$156+'PTRM input'!$O$122)*$O$7)-SUM($O659:AS659),(('PTRM input'!$O$156+'PTRM input'!$O$122)*$O$7)/A14taxstdlife))</f>
        <v>0</v>
      </c>
      <c r="AU659" s="592">
        <f>IF(A14taxstdlife="n/a","n/a",IF(AU$3&gt;(A14taxstdlife+$E659),(('PTRM input'!$O$156+'PTRM input'!$O$122)*$O$7)-SUM($O659:AT659),(('PTRM input'!$O$156+'PTRM input'!$O$122)*$O$7)/A14taxstdlife))</f>
        <v>0</v>
      </c>
      <c r="AV659" s="592">
        <f>IF(A14taxstdlife="n/a","n/a",IF(AV$3&gt;(A14taxstdlife+$E659),(('PTRM input'!$O$156+'PTRM input'!$O$122)*$O$7)-SUM($O659:AU659),(('PTRM input'!$O$156+'PTRM input'!$O$122)*$O$7)/A14taxstdlife))</f>
        <v>0</v>
      </c>
      <c r="AW659" s="592">
        <f>IF(A14taxstdlife="n/a","n/a",IF(AW$3&gt;(A14taxstdlife+$E659),(('PTRM input'!$O$156+'PTRM input'!$O$122)*$O$7)-SUM($O659:AV659),(('PTRM input'!$O$156+'PTRM input'!$O$122)*$O$7)/A14taxstdlife))</f>
        <v>0</v>
      </c>
      <c r="AX659" s="592">
        <f>IF(A14taxstdlife="n/a","n/a",IF(AX$3&gt;(A14taxstdlife+$E659),(('PTRM input'!$O$156+'PTRM input'!$O$122)*$O$7)-SUM($O659:AW659),(('PTRM input'!$O$156+'PTRM input'!$O$122)*$O$7)/A14taxstdlife))</f>
        <v>0</v>
      </c>
      <c r="AY659" s="592">
        <f>IF(A14taxstdlife="n/a","n/a",IF(AY$3&gt;(A14taxstdlife+$E659),(('PTRM input'!$O$156+'PTRM input'!$O$122)*$O$7)-SUM($O659:AX659),(('PTRM input'!$O$156+'PTRM input'!$O$122)*$O$7)/A14taxstdlife))</f>
        <v>0</v>
      </c>
      <c r="AZ659" s="592">
        <f>IF(A14taxstdlife="n/a","n/a",IF(AZ$3&gt;(A14taxstdlife+$E659),(('PTRM input'!$O$156+'PTRM input'!$O$122)*$O$7)-SUM($O659:AY659),(('PTRM input'!$O$156+'PTRM input'!$O$122)*$O$7)/A14taxstdlife))</f>
        <v>0</v>
      </c>
      <c r="BA659" s="592">
        <f>IF(A14taxstdlife="n/a","n/a",IF(BA$3&gt;(A14taxstdlife+$E659),(('PTRM input'!$O$156+'PTRM input'!$O$122)*$O$7)-SUM($O659:AZ659),(('PTRM input'!$O$156+'PTRM input'!$O$122)*$O$7)/A14taxstdlife))</f>
        <v>0</v>
      </c>
      <c r="BB659" s="592">
        <f>IF(A14taxstdlife="n/a","n/a",IF(BB$3&gt;(A14taxstdlife+$E659),(('PTRM input'!$O$156+'PTRM input'!$O$122)*$O$7)-SUM($O659:BA659),(('PTRM input'!$O$156+'PTRM input'!$O$122)*$O$7)/A14taxstdlife))</f>
        <v>0</v>
      </c>
      <c r="BC659" s="592">
        <f>IF(A14taxstdlife="n/a","n/a",IF(BC$3&gt;(A14taxstdlife+$E659),(('PTRM input'!$O$156+'PTRM input'!$O$122)*$O$7)-SUM($O659:BB659),(('PTRM input'!$O$156+'PTRM input'!$O$122)*$O$7)/A14taxstdlife))</f>
        <v>0</v>
      </c>
      <c r="BD659" s="592">
        <f>IF(A14taxstdlife="n/a","n/a",IF(BD$3&gt;(A14taxstdlife+$E659),(('PTRM input'!$O$156+'PTRM input'!$O$122)*$O$7)-SUM($O659:BC659),(('PTRM input'!$O$156+'PTRM input'!$O$122)*$O$7)/A14taxstdlife))</f>
        <v>0</v>
      </c>
      <c r="BE659" s="592">
        <f>IF(A14taxstdlife="n/a","n/a",IF(BE$3&gt;(A14taxstdlife+$E659),(('PTRM input'!$O$156+'PTRM input'!$O$122)*$O$7)-SUM($O659:BD659),(('PTRM input'!$O$156+'PTRM input'!$O$122)*$O$7)/A14taxstdlife))</f>
        <v>0</v>
      </c>
      <c r="BF659" s="592">
        <f>IF(A14taxstdlife="n/a","n/a",IF(BF$3&gt;(A14taxstdlife+$E659),(('PTRM input'!$O$156+'PTRM input'!$O$122)*$O$7)-SUM($O659:BE659),(('PTRM input'!$O$156+'PTRM input'!$O$122)*$O$7)/A14taxstdlife))</f>
        <v>0</v>
      </c>
      <c r="BG659" s="592">
        <f>IF(A14taxstdlife="n/a","n/a",IF(BG$3&gt;(A14taxstdlife+$E659),(('PTRM input'!$O$156+'PTRM input'!$O$122)*$O$7)-SUM($O659:BF659),(('PTRM input'!$O$156+'PTRM input'!$O$122)*$O$7)/A14taxstdlife))</f>
        <v>0</v>
      </c>
      <c r="BH659" s="592">
        <f>IF(A14taxstdlife="n/a","n/a",IF(BH$3&gt;(A14taxstdlife+$E659),(('PTRM input'!$O$156+'PTRM input'!$O$122)*$O$7)-SUM($O659:BG659),(('PTRM input'!$O$156+'PTRM input'!$O$122)*$O$7)/A14taxstdlife))</f>
        <v>0</v>
      </c>
      <c r="BI659" s="592">
        <f>IF(A14taxstdlife="n/a","n/a",IF(BI$3&gt;(A14taxstdlife+$E659),(('PTRM input'!$O$156+'PTRM input'!$O$122)*$O$7)-SUM($O659:BH659),(('PTRM input'!$O$156+'PTRM input'!$O$122)*$O$7)/A14taxstdlife))</f>
        <v>0</v>
      </c>
      <c r="BJ659" s="237"/>
      <c r="BK659" s="237"/>
      <c r="BL659" s="237"/>
      <c r="BM659" s="237"/>
    </row>
    <row r="660" spans="1:65" s="4" customFormat="1" ht="12.75" customHeight="1" outlineLevel="2">
      <c r="A660" s="237"/>
      <c r="B660" s="237"/>
      <c r="C660" s="597"/>
      <c r="D660" s="930"/>
      <c r="E660" s="168">
        <v>10</v>
      </c>
      <c r="F660" s="34"/>
      <c r="G660" s="184"/>
      <c r="H660" s="186"/>
      <c r="I660" s="186"/>
      <c r="J660" s="186"/>
      <c r="K660" s="186"/>
      <c r="L660" s="186"/>
      <c r="M660" s="186"/>
      <c r="N660" s="186"/>
      <c r="O660" s="186"/>
      <c r="P660" s="185"/>
      <c r="Q660" s="592">
        <f>IF(A14taxstdlife="n/a","n/a",IF(Q$3&gt;(A14taxstdlife+$E660),(('PTRM input'!$P$156+'PTRM input'!$P$122)*$P$7)-SUM($P660:P660),(('PTRM input'!$P$156+'PTRM input'!$P$122)*$P$7)/A14taxstdlife))</f>
        <v>0</v>
      </c>
      <c r="R660" s="592">
        <f>IF(A14taxstdlife="n/a","n/a",IF(R$3&gt;(A14taxstdlife+$E660),(('PTRM input'!$P$156+'PTRM input'!$P$122)*$P$7)-SUM($P660:Q660),(('PTRM input'!$P$156+'PTRM input'!$P$122)*$P$7)/A14taxstdlife))</f>
        <v>0</v>
      </c>
      <c r="S660" s="592">
        <f>IF(A14taxstdlife="n/a","n/a",IF(S$3&gt;(A14taxstdlife+$E660),(('PTRM input'!$P$156+'PTRM input'!$P$122)*$P$7)-SUM($P660:R660),(('PTRM input'!$P$156+'PTRM input'!$P$122)*$P$7)/A14taxstdlife))</f>
        <v>0</v>
      </c>
      <c r="T660" s="592">
        <f>IF(A14taxstdlife="n/a","n/a",IF(T$3&gt;(A14taxstdlife+$E660),(('PTRM input'!$P$156+'PTRM input'!$P$122)*$P$7)-SUM($P660:S660),(('PTRM input'!$P$156+'PTRM input'!$P$122)*$P$7)/A14taxstdlife))</f>
        <v>0</v>
      </c>
      <c r="U660" s="592">
        <f>IF(A14taxstdlife="n/a","n/a",IF(U$3&gt;(A14taxstdlife+$E660),(('PTRM input'!$P$156+'PTRM input'!$P$122)*$P$7)-SUM($P660:T660),(('PTRM input'!$P$156+'PTRM input'!$P$122)*$P$7)/A14taxstdlife))</f>
        <v>0</v>
      </c>
      <c r="V660" s="592">
        <f>IF(A14taxstdlife="n/a","n/a",IF(V$3&gt;(A14taxstdlife+$E660),(('PTRM input'!$P$156+'PTRM input'!$P$122)*$P$7)-SUM($P660:U660),(('PTRM input'!$P$156+'PTRM input'!$P$122)*$P$7)/A14taxstdlife))</f>
        <v>0</v>
      </c>
      <c r="W660" s="592">
        <f>IF(A14taxstdlife="n/a","n/a",IF(W$3&gt;(A14taxstdlife+$E660),(('PTRM input'!$P$156+'PTRM input'!$P$122)*$P$7)-SUM($P660:V660),(('PTRM input'!$P$156+'PTRM input'!$P$122)*$P$7)/A14taxstdlife))</f>
        <v>0</v>
      </c>
      <c r="X660" s="592">
        <f>IF(A14taxstdlife="n/a","n/a",IF(X$3&gt;(A14taxstdlife+$E660),(('PTRM input'!$P$156+'PTRM input'!$P$122)*$P$7)-SUM($P660:W660),(('PTRM input'!$P$156+'PTRM input'!$P$122)*$P$7)/A14taxstdlife))</f>
        <v>0</v>
      </c>
      <c r="Y660" s="592">
        <f>IF(A14taxstdlife="n/a","n/a",IF(Y$3&gt;(A14taxstdlife+$E660),(('PTRM input'!$P$156+'PTRM input'!$P$122)*$P$7)-SUM($P660:X660),(('PTRM input'!$P$156+'PTRM input'!$P$122)*$P$7)/A14taxstdlife))</f>
        <v>0</v>
      </c>
      <c r="Z660" s="592">
        <f>IF(A14taxstdlife="n/a","n/a",IF(Z$3&gt;(A14taxstdlife+$E660),(('PTRM input'!$P$156+'PTRM input'!$P$122)*$P$7)-SUM($P660:Y660),(('PTRM input'!$P$156+'PTRM input'!$P$122)*$P$7)/A14taxstdlife))</f>
        <v>0</v>
      </c>
      <c r="AA660" s="592">
        <f>IF(A14taxstdlife="n/a","n/a",IF(AA$3&gt;(A14taxstdlife+$E660),(('PTRM input'!$P$156+'PTRM input'!$P$122)*$P$7)-SUM($P660:Z660),(('PTRM input'!$P$156+'PTRM input'!$P$122)*$P$7)/A14taxstdlife))</f>
        <v>0</v>
      </c>
      <c r="AB660" s="592">
        <f>IF(A14taxstdlife="n/a","n/a",IF(AB$3&gt;(A14taxstdlife+$E660),(('PTRM input'!$P$156+'PTRM input'!$P$122)*$P$7)-SUM($P660:AA660),(('PTRM input'!$P$156+'PTRM input'!$P$122)*$P$7)/A14taxstdlife))</f>
        <v>0</v>
      </c>
      <c r="AC660" s="592">
        <f>IF(A14taxstdlife="n/a","n/a",IF(AC$3&gt;(A14taxstdlife+$E660),(('PTRM input'!$P$156+'PTRM input'!$P$122)*$P$7)-SUM($P660:AB660),(('PTRM input'!$P$156+'PTRM input'!$P$122)*$P$7)/A14taxstdlife))</f>
        <v>0</v>
      </c>
      <c r="AD660" s="592">
        <f>IF(A14taxstdlife="n/a","n/a",IF(AD$3&gt;(A14taxstdlife+$E660),(('PTRM input'!$P$156+'PTRM input'!$P$122)*$P$7)-SUM($P660:AC660),(('PTRM input'!$P$156+'PTRM input'!$P$122)*$P$7)/A14taxstdlife))</f>
        <v>0</v>
      </c>
      <c r="AE660" s="592">
        <f>IF(A14taxstdlife="n/a","n/a",IF(AE$3&gt;(A14taxstdlife+$E660),(('PTRM input'!$P$156+'PTRM input'!$P$122)*$P$7)-SUM($P660:AD660),(('PTRM input'!$P$156+'PTRM input'!$P$122)*$P$7)/A14taxstdlife))</f>
        <v>0</v>
      </c>
      <c r="AF660" s="592">
        <f>IF(A14taxstdlife="n/a","n/a",IF(AF$3&gt;(A14taxstdlife+$E660),(('PTRM input'!$P$156+'PTRM input'!$P$122)*$P$7)-SUM($P660:AE660),(('PTRM input'!$P$156+'PTRM input'!$P$122)*$P$7)/A14taxstdlife))</f>
        <v>0</v>
      </c>
      <c r="AG660" s="592">
        <f>IF(A14taxstdlife="n/a","n/a",IF(AG$3&gt;(A14taxstdlife+$E660),(('PTRM input'!$P$156+'PTRM input'!$P$122)*$P$7)-SUM($P660:AF660),(('PTRM input'!$P$156+'PTRM input'!$P$122)*$P$7)/A14taxstdlife))</f>
        <v>0</v>
      </c>
      <c r="AH660" s="592">
        <f>IF(A14taxstdlife="n/a","n/a",IF(AH$3&gt;(A14taxstdlife+$E660),(('PTRM input'!$P$156+'PTRM input'!$P$122)*$P$7)-SUM($P660:AG660),(('PTRM input'!$P$156+'PTRM input'!$P$122)*$P$7)/A14taxstdlife))</f>
        <v>0</v>
      </c>
      <c r="AI660" s="592">
        <f>IF(A14taxstdlife="n/a","n/a",IF(AI$3&gt;(A14taxstdlife+$E660),(('PTRM input'!$P$156+'PTRM input'!$P$122)*$P$7)-SUM($P660:AH660),(('PTRM input'!$P$156+'PTRM input'!$P$122)*$P$7)/A14taxstdlife))</f>
        <v>0</v>
      </c>
      <c r="AJ660" s="592">
        <f>IF(A14taxstdlife="n/a","n/a",IF(AJ$3&gt;(A14taxstdlife+$E660),(('PTRM input'!$P$156+'PTRM input'!$P$122)*$P$7)-SUM($P660:AI660),(('PTRM input'!$P$156+'PTRM input'!$P$122)*$P$7)/A14taxstdlife))</f>
        <v>0</v>
      </c>
      <c r="AK660" s="592">
        <f>IF(A14taxstdlife="n/a","n/a",IF(AK$3&gt;(A14taxstdlife+$E660),(('PTRM input'!$P$156+'PTRM input'!$P$122)*$P$7)-SUM($P660:AJ660),(('PTRM input'!$P$156+'PTRM input'!$P$122)*$P$7)/A14taxstdlife))</f>
        <v>0</v>
      </c>
      <c r="AL660" s="592">
        <f>IF(A14taxstdlife="n/a","n/a",IF(AL$3&gt;(A14taxstdlife+$E660),(('PTRM input'!$P$156+'PTRM input'!$P$122)*$P$7)-SUM($P660:AK660),(('PTRM input'!$P$156+'PTRM input'!$P$122)*$P$7)/A14taxstdlife))</f>
        <v>0</v>
      </c>
      <c r="AM660" s="592">
        <f>IF(A14taxstdlife="n/a","n/a",IF(AM$3&gt;(A14taxstdlife+$E660),(('PTRM input'!$P$156+'PTRM input'!$P$122)*$P$7)-SUM($P660:AL660),(('PTRM input'!$P$156+'PTRM input'!$P$122)*$P$7)/A14taxstdlife))</f>
        <v>0</v>
      </c>
      <c r="AN660" s="592">
        <f>IF(A14taxstdlife="n/a","n/a",IF(AN$3&gt;(A14taxstdlife+$E660),(('PTRM input'!$P$156+'PTRM input'!$P$122)*$P$7)-SUM($P660:AM660),(('PTRM input'!$P$156+'PTRM input'!$P$122)*$P$7)/A14taxstdlife))</f>
        <v>0</v>
      </c>
      <c r="AO660" s="592">
        <f>IF(A14taxstdlife="n/a","n/a",IF(AO$3&gt;(A14taxstdlife+$E660),(('PTRM input'!$P$156+'PTRM input'!$P$122)*$P$7)-SUM($P660:AN660),(('PTRM input'!$P$156+'PTRM input'!$P$122)*$P$7)/A14taxstdlife))</f>
        <v>0</v>
      </c>
      <c r="AP660" s="592">
        <f>IF(A14taxstdlife="n/a","n/a",IF(AP$3&gt;(A14taxstdlife+$E660),(('PTRM input'!$P$156+'PTRM input'!$P$122)*$P$7)-SUM($P660:AO660),(('PTRM input'!$P$156+'PTRM input'!$P$122)*$P$7)/A14taxstdlife))</f>
        <v>0</v>
      </c>
      <c r="AQ660" s="592">
        <f>IF(A14taxstdlife="n/a","n/a",IF(AQ$3&gt;(A14taxstdlife+$E660),(('PTRM input'!$P$156+'PTRM input'!$P$122)*$P$7)-SUM($P660:AP660),(('PTRM input'!$P$156+'PTRM input'!$P$122)*$P$7)/A14taxstdlife))</f>
        <v>0</v>
      </c>
      <c r="AR660" s="592">
        <f>IF(A14taxstdlife="n/a","n/a",IF(AR$3&gt;(A14taxstdlife+$E660),(('PTRM input'!$P$156+'PTRM input'!$P$122)*$P$7)-SUM($P660:AQ660),(('PTRM input'!$P$156+'PTRM input'!$P$122)*$P$7)/A14taxstdlife))</f>
        <v>0</v>
      </c>
      <c r="AS660" s="592">
        <f>IF(A14taxstdlife="n/a","n/a",IF(AS$3&gt;(A14taxstdlife+$E660),(('PTRM input'!$P$156+'PTRM input'!$P$122)*$P$7)-SUM($P660:AR660),(('PTRM input'!$P$156+'PTRM input'!$P$122)*$P$7)/A14taxstdlife))</f>
        <v>0</v>
      </c>
      <c r="AT660" s="592">
        <f>IF(A14taxstdlife="n/a","n/a",IF(AT$3&gt;(A14taxstdlife+$E660),(('PTRM input'!$P$156+'PTRM input'!$P$122)*$P$7)-SUM($P660:AS660),(('PTRM input'!$P$156+'PTRM input'!$P$122)*$P$7)/A14taxstdlife))</f>
        <v>0</v>
      </c>
      <c r="AU660" s="592">
        <f>IF(A14taxstdlife="n/a","n/a",IF(AU$3&gt;(A14taxstdlife+$E660),(('PTRM input'!$P$156+'PTRM input'!$P$122)*$P$7)-SUM($P660:AT660),(('PTRM input'!$P$156+'PTRM input'!$P$122)*$P$7)/A14taxstdlife))</f>
        <v>0</v>
      </c>
      <c r="AV660" s="592">
        <f>IF(A14taxstdlife="n/a","n/a",IF(AV$3&gt;(A14taxstdlife+$E660),(('PTRM input'!$P$156+'PTRM input'!$P$122)*$P$7)-SUM($P660:AU660),(('PTRM input'!$P$156+'PTRM input'!$P$122)*$P$7)/A14taxstdlife))</f>
        <v>0</v>
      </c>
      <c r="AW660" s="592">
        <f>IF(A14taxstdlife="n/a","n/a",IF(AW$3&gt;(A14taxstdlife+$E660),(('PTRM input'!$P$156+'PTRM input'!$P$122)*$P$7)-SUM($P660:AV660),(('PTRM input'!$P$156+'PTRM input'!$P$122)*$P$7)/A14taxstdlife))</f>
        <v>0</v>
      </c>
      <c r="AX660" s="592">
        <f>IF(A14taxstdlife="n/a","n/a",IF(AX$3&gt;(A14taxstdlife+$E660),(('PTRM input'!$P$156+'PTRM input'!$P$122)*$P$7)-SUM($P660:AW660),(('PTRM input'!$P$156+'PTRM input'!$P$122)*$P$7)/A14taxstdlife))</f>
        <v>0</v>
      </c>
      <c r="AY660" s="592">
        <f>IF(A14taxstdlife="n/a","n/a",IF(AY$3&gt;(A14taxstdlife+$E660),(('PTRM input'!$P$156+'PTRM input'!$P$122)*$P$7)-SUM($P660:AX660),(('PTRM input'!$P$156+'PTRM input'!$P$122)*$P$7)/A14taxstdlife))</f>
        <v>0</v>
      </c>
      <c r="AZ660" s="592">
        <f>IF(A14taxstdlife="n/a","n/a",IF(AZ$3&gt;(A14taxstdlife+$E660),(('PTRM input'!$P$156+'PTRM input'!$P$122)*$P$7)-SUM($P660:AY660),(('PTRM input'!$P$156+'PTRM input'!$P$122)*$P$7)/A14taxstdlife))</f>
        <v>0</v>
      </c>
      <c r="BA660" s="592">
        <f>IF(A14taxstdlife="n/a","n/a",IF(BA$3&gt;(A14taxstdlife+$E660),(('PTRM input'!$P$156+'PTRM input'!$P$122)*$P$7)-SUM($P660:AZ660),(('PTRM input'!$P$156+'PTRM input'!$P$122)*$P$7)/A14taxstdlife))</f>
        <v>0</v>
      </c>
      <c r="BB660" s="592">
        <f>IF(A14taxstdlife="n/a","n/a",IF(BB$3&gt;(A14taxstdlife+$E660),(('PTRM input'!$P$156+'PTRM input'!$P$122)*$P$7)-SUM($P660:BA660),(('PTRM input'!$P$156+'PTRM input'!$P$122)*$P$7)/A14taxstdlife))</f>
        <v>0</v>
      </c>
      <c r="BC660" s="592">
        <f>IF(A14taxstdlife="n/a","n/a",IF(BC$3&gt;(A14taxstdlife+$E660),(('PTRM input'!$P$156+'PTRM input'!$P$122)*$P$7)-SUM($P660:BB660),(('PTRM input'!$P$156+'PTRM input'!$P$122)*$P$7)/A14taxstdlife))</f>
        <v>0</v>
      </c>
      <c r="BD660" s="592">
        <f>IF(A14taxstdlife="n/a","n/a",IF(BD$3&gt;(A14taxstdlife+$E660),(('PTRM input'!$P$156+'PTRM input'!$P$122)*$P$7)-SUM($P660:BC660),(('PTRM input'!$P$156+'PTRM input'!$P$122)*$P$7)/A14taxstdlife))</f>
        <v>0</v>
      </c>
      <c r="BE660" s="592">
        <f>IF(A14taxstdlife="n/a","n/a",IF(BE$3&gt;(A14taxstdlife+$E660),(('PTRM input'!$P$156+'PTRM input'!$P$122)*$P$7)-SUM($P660:BD660),(('PTRM input'!$P$156+'PTRM input'!$P$122)*$P$7)/A14taxstdlife))</f>
        <v>0</v>
      </c>
      <c r="BF660" s="592">
        <f>IF(A14taxstdlife="n/a","n/a",IF(BF$3&gt;(A14taxstdlife+$E660),(('PTRM input'!$P$156+'PTRM input'!$P$122)*$P$7)-SUM($P660:BE660),(('PTRM input'!$P$156+'PTRM input'!$P$122)*$P$7)/A14taxstdlife))</f>
        <v>0</v>
      </c>
      <c r="BG660" s="592">
        <f>IF(A14taxstdlife="n/a","n/a",IF(BG$3&gt;(A14taxstdlife+$E660),(('PTRM input'!$P$156+'PTRM input'!$P$122)*$P$7)-SUM($P660:BF660),(('PTRM input'!$P$156+'PTRM input'!$P$122)*$P$7)/A14taxstdlife))</f>
        <v>0</v>
      </c>
      <c r="BH660" s="592">
        <f>IF(A14taxstdlife="n/a","n/a",IF(BH$3&gt;(A14taxstdlife+$E660),(('PTRM input'!$P$156+'PTRM input'!$P$122)*$P$7)-SUM($P660:BG660),(('PTRM input'!$P$156+'PTRM input'!$P$122)*$P$7)/A14taxstdlife))</f>
        <v>0</v>
      </c>
      <c r="BI660" s="592">
        <f>IF(A14taxstdlife="n/a","n/a",IF(BI$3&gt;(A14taxstdlife+$E660),(('PTRM input'!$P$156+'PTRM input'!$P$122)*$P$7)-SUM($P660:BH660),(('PTRM input'!$P$156+'PTRM input'!$P$122)*$P$7)/A14taxstdlife))</f>
        <v>0</v>
      </c>
      <c r="BJ660" s="237"/>
      <c r="BK660" s="237"/>
      <c r="BL660" s="237"/>
      <c r="BM660" s="237"/>
    </row>
    <row r="661" spans="1:65" s="4" customFormat="1" ht="12.75" customHeight="1" outlineLevel="1">
      <c r="A661" s="237"/>
      <c r="B661" s="237"/>
      <c r="C661" s="597">
        <f>Asset14</f>
        <v>0</v>
      </c>
      <c r="D661" s="237"/>
      <c r="E661" s="237"/>
      <c r="F661" s="598"/>
      <c r="G661" s="593">
        <f t="shared" ref="G661:AL661" si="132">SUM(G649:G660)</f>
        <v>0</v>
      </c>
      <c r="H661" s="593">
        <f t="shared" si="132"/>
        <v>0</v>
      </c>
      <c r="I661" s="593">
        <f t="shared" si="132"/>
        <v>0</v>
      </c>
      <c r="J661" s="593">
        <f t="shared" si="132"/>
        <v>0</v>
      </c>
      <c r="K661" s="593">
        <f t="shared" si="132"/>
        <v>0</v>
      </c>
      <c r="L661" s="593">
        <f t="shared" si="132"/>
        <v>0</v>
      </c>
      <c r="M661" s="593">
        <f t="shared" si="132"/>
        <v>0</v>
      </c>
      <c r="N661" s="593">
        <f t="shared" si="132"/>
        <v>0</v>
      </c>
      <c r="O661" s="593">
        <f t="shared" si="132"/>
        <v>0</v>
      </c>
      <c r="P661" s="593">
        <f t="shared" si="132"/>
        <v>0</v>
      </c>
      <c r="Q661" s="593">
        <f t="shared" si="132"/>
        <v>0</v>
      </c>
      <c r="R661" s="593">
        <f t="shared" si="132"/>
        <v>0</v>
      </c>
      <c r="S661" s="593">
        <f t="shared" si="132"/>
        <v>0</v>
      </c>
      <c r="T661" s="593">
        <f t="shared" si="132"/>
        <v>0</v>
      </c>
      <c r="U661" s="593">
        <f t="shared" si="132"/>
        <v>0</v>
      </c>
      <c r="V661" s="593">
        <f t="shared" si="132"/>
        <v>0</v>
      </c>
      <c r="W661" s="593">
        <f t="shared" si="132"/>
        <v>0</v>
      </c>
      <c r="X661" s="593">
        <f t="shared" si="132"/>
        <v>0</v>
      </c>
      <c r="Y661" s="593">
        <f t="shared" si="132"/>
        <v>0</v>
      </c>
      <c r="Z661" s="593">
        <f t="shared" si="132"/>
        <v>0</v>
      </c>
      <c r="AA661" s="593">
        <f t="shared" si="132"/>
        <v>0</v>
      </c>
      <c r="AB661" s="593">
        <f t="shared" si="132"/>
        <v>0</v>
      </c>
      <c r="AC661" s="593">
        <f t="shared" si="132"/>
        <v>0</v>
      </c>
      <c r="AD661" s="593">
        <f t="shared" si="132"/>
        <v>0</v>
      </c>
      <c r="AE661" s="593">
        <f t="shared" si="132"/>
        <v>0</v>
      </c>
      <c r="AF661" s="593">
        <f t="shared" si="132"/>
        <v>0</v>
      </c>
      <c r="AG661" s="593">
        <f t="shared" si="132"/>
        <v>0</v>
      </c>
      <c r="AH661" s="593">
        <f t="shared" si="132"/>
        <v>0</v>
      </c>
      <c r="AI661" s="593">
        <f t="shared" si="132"/>
        <v>0</v>
      </c>
      <c r="AJ661" s="593">
        <f t="shared" si="132"/>
        <v>0</v>
      </c>
      <c r="AK661" s="593">
        <f t="shared" si="132"/>
        <v>0</v>
      </c>
      <c r="AL661" s="593">
        <f t="shared" si="132"/>
        <v>0</v>
      </c>
      <c r="AM661" s="593">
        <f t="shared" ref="AM661:BI661" si="133">SUM(AM649:AM660)</f>
        <v>0</v>
      </c>
      <c r="AN661" s="593">
        <f t="shared" si="133"/>
        <v>0</v>
      </c>
      <c r="AO661" s="593">
        <f t="shared" si="133"/>
        <v>0</v>
      </c>
      <c r="AP661" s="593">
        <f t="shared" si="133"/>
        <v>0</v>
      </c>
      <c r="AQ661" s="593">
        <f t="shared" si="133"/>
        <v>0</v>
      </c>
      <c r="AR661" s="593">
        <f t="shared" si="133"/>
        <v>0</v>
      </c>
      <c r="AS661" s="593">
        <f t="shared" si="133"/>
        <v>0</v>
      </c>
      <c r="AT661" s="593">
        <f t="shared" si="133"/>
        <v>0</v>
      </c>
      <c r="AU661" s="593">
        <f t="shared" si="133"/>
        <v>0</v>
      </c>
      <c r="AV661" s="593">
        <f t="shared" si="133"/>
        <v>0</v>
      </c>
      <c r="AW661" s="593">
        <f t="shared" si="133"/>
        <v>0</v>
      </c>
      <c r="AX661" s="593">
        <f t="shared" si="133"/>
        <v>0</v>
      </c>
      <c r="AY661" s="593">
        <f t="shared" si="133"/>
        <v>0</v>
      </c>
      <c r="AZ661" s="593">
        <f t="shared" si="133"/>
        <v>0</v>
      </c>
      <c r="BA661" s="593">
        <f t="shared" si="133"/>
        <v>0</v>
      </c>
      <c r="BB661" s="593">
        <f t="shared" si="133"/>
        <v>0</v>
      </c>
      <c r="BC661" s="593">
        <f t="shared" si="133"/>
        <v>0</v>
      </c>
      <c r="BD661" s="593">
        <f t="shared" si="133"/>
        <v>0</v>
      </c>
      <c r="BE661" s="593">
        <f t="shared" si="133"/>
        <v>0</v>
      </c>
      <c r="BF661" s="593">
        <f t="shared" si="133"/>
        <v>0</v>
      </c>
      <c r="BG661" s="593">
        <f t="shared" si="133"/>
        <v>0</v>
      </c>
      <c r="BH661" s="593">
        <f t="shared" si="133"/>
        <v>0</v>
      </c>
      <c r="BI661" s="593">
        <f t="shared" si="133"/>
        <v>0</v>
      </c>
      <c r="BJ661" s="237"/>
      <c r="BK661" s="237"/>
      <c r="BL661" s="237"/>
      <c r="BM661" s="237"/>
    </row>
    <row r="662" spans="1:65" s="4" customFormat="1" ht="12.75" customHeight="1" outlineLevel="2">
      <c r="A662" s="237"/>
      <c r="B662" s="599">
        <f>C674</f>
        <v>0</v>
      </c>
      <c r="C662" s="487"/>
      <c r="D662" s="600" t="s">
        <v>58</v>
      </c>
      <c r="E662" s="487"/>
      <c r="F662" s="601"/>
      <c r="G662" s="594">
        <f>IF(G$3&gt;A15taxremlife,A15taxvalue-SUM($F662:F662),IF(A15taxremlife="N/A","n/a",A15taxvalue/A15taxremlife))</f>
        <v>0</v>
      </c>
      <c r="H662" s="594">
        <f>IF(H$3&gt;A15taxremlife,A15taxvalue-SUM($F662:G662),IF(A15taxremlife="N/A","n/a",A15taxvalue/A15taxremlife))</f>
        <v>0</v>
      </c>
      <c r="I662" s="594">
        <f>IF(I$3&gt;A15taxremlife,A15taxvalue-SUM($F662:H662),IF(A15taxremlife="N/A","n/a",A15taxvalue/A15taxremlife))</f>
        <v>0</v>
      </c>
      <c r="J662" s="594">
        <f>IF(J$3&gt;A15taxremlife,A15taxvalue-SUM($F662:I662),IF(A15taxremlife="N/A","n/a",A15taxvalue/A15taxremlife))</f>
        <v>0</v>
      </c>
      <c r="K662" s="594">
        <f>IF(K$3&gt;A15taxremlife,A15taxvalue-SUM($F662:J662),IF(A15taxremlife="N/A","n/a",A15taxvalue/A15taxremlife))</f>
        <v>0</v>
      </c>
      <c r="L662" s="594">
        <f>IF(L$3&gt;A15taxremlife,A15taxvalue-SUM($F662:K662),IF(A15taxremlife="N/A","n/a",A15taxvalue/A15taxremlife))</f>
        <v>0</v>
      </c>
      <c r="M662" s="594">
        <f>IF(M$3&gt;A15taxremlife,A15taxvalue-SUM($F662:L662),IF(A15taxremlife="N/A","n/a",A15taxvalue/A15taxremlife))</f>
        <v>0</v>
      </c>
      <c r="N662" s="594">
        <f>IF(N$3&gt;A15taxremlife,A15taxvalue-SUM($F662:M662),IF(A15taxremlife="N/A","n/a",A15taxvalue/A15taxremlife))</f>
        <v>0</v>
      </c>
      <c r="O662" s="594">
        <f>IF(O$3&gt;A15taxremlife,A15taxvalue-SUM($F662:N662),IF(A15taxremlife="N/A","n/a",A15taxvalue/A15taxremlife))</f>
        <v>0</v>
      </c>
      <c r="P662" s="594">
        <f>IF(P$3&gt;A15taxremlife,A15taxvalue-SUM($F662:O662),IF(A15taxremlife="N/A","n/a",A15taxvalue/A15taxremlife))</f>
        <v>0</v>
      </c>
      <c r="Q662" s="594">
        <f>IF(Q$3&gt;A15taxremlife,A15taxvalue-SUM($F662:P662),IF(A15taxremlife="N/A","n/a",A15taxvalue/A15taxremlife))</f>
        <v>0</v>
      </c>
      <c r="R662" s="594">
        <f>IF(R$3&gt;A15taxremlife,A15taxvalue-SUM($F662:Q662),IF(A15taxremlife="N/A","n/a",A15taxvalue/A15taxremlife))</f>
        <v>0</v>
      </c>
      <c r="S662" s="594">
        <f>IF(S$3&gt;A15taxremlife,A15taxvalue-SUM($F662:R662),IF(A15taxremlife="N/A","n/a",A15taxvalue/A15taxremlife))</f>
        <v>0</v>
      </c>
      <c r="T662" s="594">
        <f>IF(T$3&gt;A15taxremlife,A15taxvalue-SUM($F662:S662),IF(A15taxremlife="N/A","n/a",A15taxvalue/A15taxremlife))</f>
        <v>0</v>
      </c>
      <c r="U662" s="594">
        <f>IF(U$3&gt;A15taxremlife,A15taxvalue-SUM($F662:T662),IF(A15taxremlife="N/A","n/a",A15taxvalue/A15taxremlife))</f>
        <v>0</v>
      </c>
      <c r="V662" s="594">
        <f>IF(V$3&gt;A15taxremlife,A15taxvalue-SUM($F662:U662),IF(A15taxremlife="N/A","n/a",A15taxvalue/A15taxremlife))</f>
        <v>0</v>
      </c>
      <c r="W662" s="594">
        <f>IF(W$3&gt;A15taxremlife,A15taxvalue-SUM($F662:V662),IF(A15taxremlife="N/A","n/a",A15taxvalue/A15taxremlife))</f>
        <v>0</v>
      </c>
      <c r="X662" s="594">
        <f>IF(X$3&gt;A15taxremlife,A15taxvalue-SUM($F662:W662),IF(A15taxremlife="N/A","n/a",A15taxvalue/A15taxremlife))</f>
        <v>0</v>
      </c>
      <c r="Y662" s="594">
        <f>IF(Y$3&gt;A15taxremlife,A15taxvalue-SUM($F662:X662),IF(A15taxremlife="N/A","n/a",A15taxvalue/A15taxremlife))</f>
        <v>0</v>
      </c>
      <c r="Z662" s="594">
        <f>IF(Z$3&gt;A15taxremlife,A15taxvalue-SUM($F662:Y662),IF(A15taxremlife="N/A","n/a",A15taxvalue/A15taxremlife))</f>
        <v>0</v>
      </c>
      <c r="AA662" s="594">
        <f>IF(AA$3&gt;A15taxremlife,A15taxvalue-SUM($F662:Z662),IF(A15taxremlife="N/A","n/a",A15taxvalue/A15taxremlife))</f>
        <v>0</v>
      </c>
      <c r="AB662" s="594">
        <f>IF(AB$3&gt;A15taxremlife,A15taxvalue-SUM($F662:AA662),IF(A15taxremlife="N/A","n/a",A15taxvalue/A15taxremlife))</f>
        <v>0</v>
      </c>
      <c r="AC662" s="594">
        <f>IF(AC$3&gt;A15taxremlife,A15taxvalue-SUM($F662:AB662),IF(A15taxremlife="N/A","n/a",A15taxvalue/A15taxremlife))</f>
        <v>0</v>
      </c>
      <c r="AD662" s="594">
        <f>IF(AD$3&gt;A15taxremlife,A15taxvalue-SUM($F662:AC662),IF(A15taxremlife="N/A","n/a",A15taxvalue/A15taxremlife))</f>
        <v>0</v>
      </c>
      <c r="AE662" s="594">
        <f>IF(AE$3&gt;A15taxremlife,A15taxvalue-SUM($F662:AD662),IF(A15taxremlife="N/A","n/a",A15taxvalue/A15taxremlife))</f>
        <v>0</v>
      </c>
      <c r="AF662" s="594">
        <f>IF(AF$3&gt;A15taxremlife,A15taxvalue-SUM($F662:AE662),IF(A15taxremlife="N/A","n/a",A15taxvalue/A15taxremlife))</f>
        <v>0</v>
      </c>
      <c r="AG662" s="594">
        <f>IF(AG$3&gt;A15taxremlife,A15taxvalue-SUM($F662:AF662),IF(A15taxremlife="N/A","n/a",A15taxvalue/A15taxremlife))</f>
        <v>0</v>
      </c>
      <c r="AH662" s="594">
        <f>IF(AH$3&gt;A15taxremlife,A15taxvalue-SUM($F662:AG662),IF(A15taxremlife="N/A","n/a",A15taxvalue/A15taxremlife))</f>
        <v>0</v>
      </c>
      <c r="AI662" s="594">
        <f>IF(AI$3&gt;A15taxremlife,A15taxvalue-SUM($F662:AH662),IF(A15taxremlife="N/A","n/a",A15taxvalue/A15taxremlife))</f>
        <v>0</v>
      </c>
      <c r="AJ662" s="594">
        <f>IF(AJ$3&gt;A15taxremlife,A15taxvalue-SUM($F662:AI662),IF(A15taxremlife="N/A","n/a",A15taxvalue/A15taxremlife))</f>
        <v>0</v>
      </c>
      <c r="AK662" s="594">
        <f>IF(AK$3&gt;A15taxremlife,A15taxvalue-SUM($F662:AJ662),IF(A15taxremlife="N/A","n/a",A15taxvalue/A15taxremlife))</f>
        <v>0</v>
      </c>
      <c r="AL662" s="594">
        <f>IF(AL$3&gt;A15taxremlife,A15taxvalue-SUM($F662:AK662),IF(A15taxremlife="N/A","n/a",A15taxvalue/A15taxremlife))</f>
        <v>0</v>
      </c>
      <c r="AM662" s="594">
        <f>IF(AM$3&gt;A15taxremlife,A15taxvalue-SUM($F662:AL662),IF(A15taxremlife="N/A","n/a",A15taxvalue/A15taxremlife))</f>
        <v>0</v>
      </c>
      <c r="AN662" s="594">
        <f>IF(AN$3&gt;A15taxremlife,A15taxvalue-SUM($F662:AM662),IF(A15taxremlife="N/A","n/a",A15taxvalue/A15taxremlife))</f>
        <v>0</v>
      </c>
      <c r="AO662" s="594">
        <f>IF(AO$3&gt;A15taxremlife,A15taxvalue-SUM($F662:AN662),IF(A15taxremlife="N/A","n/a",A15taxvalue/A15taxremlife))</f>
        <v>0</v>
      </c>
      <c r="AP662" s="594">
        <f>IF(AP$3&gt;A15taxremlife,A15taxvalue-SUM($F662:AO662),IF(A15taxremlife="N/A","n/a",A15taxvalue/A15taxremlife))</f>
        <v>0</v>
      </c>
      <c r="AQ662" s="594">
        <f>IF(AQ$3&gt;A15taxremlife,A15taxvalue-SUM($F662:AP662),IF(A15taxremlife="N/A","n/a",A15taxvalue/A15taxremlife))</f>
        <v>0</v>
      </c>
      <c r="AR662" s="594">
        <f>IF(AR$3&gt;A15taxremlife,A15taxvalue-SUM($F662:AQ662),IF(A15taxremlife="N/A","n/a",A15taxvalue/A15taxremlife))</f>
        <v>0</v>
      </c>
      <c r="AS662" s="594">
        <f>IF(AS$3&gt;A15taxremlife,A15taxvalue-SUM($F662:AR662),IF(A15taxremlife="N/A","n/a",A15taxvalue/A15taxremlife))</f>
        <v>0</v>
      </c>
      <c r="AT662" s="594">
        <f>IF(AT$3&gt;A15taxremlife,A15taxvalue-SUM($F662:AS662),IF(A15taxremlife="N/A","n/a",A15taxvalue/A15taxremlife))</f>
        <v>0</v>
      </c>
      <c r="AU662" s="594">
        <f>IF(AU$3&gt;A15taxremlife,A15taxvalue-SUM($F662:AT662),IF(A15taxremlife="N/A","n/a",A15taxvalue/A15taxremlife))</f>
        <v>0</v>
      </c>
      <c r="AV662" s="594">
        <f>IF(AV$3&gt;A15taxremlife,A15taxvalue-SUM($F662:AU662),IF(A15taxremlife="N/A","n/a",A15taxvalue/A15taxremlife))</f>
        <v>0</v>
      </c>
      <c r="AW662" s="594">
        <f>IF(AW$3&gt;A15taxremlife,A15taxvalue-SUM($F662:AV662),IF(A15taxremlife="N/A","n/a",A15taxvalue/A15taxremlife))</f>
        <v>0</v>
      </c>
      <c r="AX662" s="594">
        <f>IF(AX$3&gt;A15taxremlife,A15taxvalue-SUM($F662:AW662),IF(A15taxremlife="N/A","n/a",A15taxvalue/A15taxremlife))</f>
        <v>0</v>
      </c>
      <c r="AY662" s="594">
        <f>IF(AY$3&gt;A15taxremlife,A15taxvalue-SUM($F662:AX662),IF(A15taxremlife="N/A","n/a",A15taxvalue/A15taxremlife))</f>
        <v>0</v>
      </c>
      <c r="AZ662" s="594">
        <f>IF(AZ$3&gt;A15taxremlife,A15taxvalue-SUM($F662:AY662),IF(A15taxremlife="N/A","n/a",A15taxvalue/A15taxremlife))</f>
        <v>0</v>
      </c>
      <c r="BA662" s="594">
        <f>IF(BA$3&gt;A15taxremlife,A15taxvalue-SUM($F662:AZ662),IF(A15taxremlife="N/A","n/a",A15taxvalue/A15taxremlife))</f>
        <v>0</v>
      </c>
      <c r="BB662" s="594">
        <f>IF(BB$3&gt;A15taxremlife,A15taxvalue-SUM($F662:BA662),IF(A15taxremlife="N/A","n/a",A15taxvalue/A15taxremlife))</f>
        <v>0</v>
      </c>
      <c r="BC662" s="594">
        <f>IF(BC$3&gt;A15taxremlife,A15taxvalue-SUM($F662:BB662),IF(A15taxremlife="N/A","n/a",A15taxvalue/A15taxremlife))</f>
        <v>0</v>
      </c>
      <c r="BD662" s="594">
        <f>IF(BD$3&gt;A15taxremlife,A15taxvalue-SUM($F662:BC662),IF(A15taxremlife="N/A","n/a",A15taxvalue/A15taxremlife))</f>
        <v>0</v>
      </c>
      <c r="BE662" s="594">
        <f>IF(BE$3&gt;A15taxremlife,A15taxvalue-SUM($F662:BD662),IF(A15taxremlife="N/A","n/a",A15taxvalue/A15taxremlife))</f>
        <v>0</v>
      </c>
      <c r="BF662" s="594">
        <f>IF(BF$3&gt;A15taxremlife,A15taxvalue-SUM($F662:BE662),IF(A15taxremlife="N/A","n/a",A15taxvalue/A15taxremlife))</f>
        <v>0</v>
      </c>
      <c r="BG662" s="594">
        <f>IF(BG$3&gt;A15taxremlife,A15taxvalue-SUM($F662:BF662),IF(A15taxremlife="N/A","n/a",A15taxvalue/A15taxremlife))</f>
        <v>0</v>
      </c>
      <c r="BH662" s="594">
        <f>IF(BH$3&gt;A15taxremlife,A15taxvalue-SUM($F662:BG662),IF(A15taxremlife="N/A","n/a",A15taxvalue/A15taxremlife))</f>
        <v>0</v>
      </c>
      <c r="BI662" s="594">
        <f>IF(BI$3&gt;A15taxremlife,A15taxvalue-SUM($F662:BH662),IF(A15taxremlife="N/A","n/a",A15taxvalue/A15taxremlife))</f>
        <v>0</v>
      </c>
      <c r="BJ662" s="237"/>
      <c r="BK662" s="237"/>
      <c r="BL662" s="237"/>
      <c r="BM662" s="237"/>
    </row>
    <row r="663" spans="1:65" s="4" customFormat="1" ht="12.75" customHeight="1" outlineLevel="2">
      <c r="A663" s="237"/>
      <c r="B663" s="237"/>
      <c r="C663" s="597"/>
      <c r="D663" s="930" t="s">
        <v>326</v>
      </c>
      <c r="E663" s="167">
        <v>0</v>
      </c>
      <c r="F663" s="34"/>
      <c r="G663" s="105"/>
      <c r="H663" s="105"/>
      <c r="I663" s="105"/>
      <c r="J663" s="105"/>
      <c r="K663" s="105"/>
      <c r="L663" s="105"/>
      <c r="M663" s="105"/>
      <c r="N663" s="105"/>
      <c r="O663" s="105"/>
      <c r="P663" s="105"/>
      <c r="Q663" s="592"/>
      <c r="R663" s="592"/>
      <c r="S663" s="592"/>
      <c r="T663" s="592"/>
      <c r="U663" s="592"/>
      <c r="V663" s="592"/>
      <c r="W663" s="592"/>
      <c r="X663" s="592"/>
      <c r="Y663" s="592"/>
      <c r="Z663" s="592"/>
      <c r="AA663" s="592"/>
      <c r="AB663" s="592"/>
      <c r="AC663" s="592"/>
      <c r="AD663" s="592"/>
      <c r="AE663" s="592"/>
      <c r="AF663" s="592"/>
      <c r="AG663" s="592"/>
      <c r="AH663" s="592"/>
      <c r="AI663" s="592"/>
      <c r="AJ663" s="592"/>
      <c r="AK663" s="592"/>
      <c r="AL663" s="592"/>
      <c r="AM663" s="592"/>
      <c r="AN663" s="592"/>
      <c r="AO663" s="592"/>
      <c r="AP663" s="592"/>
      <c r="AQ663" s="592"/>
      <c r="AR663" s="592"/>
      <c r="AS663" s="592"/>
      <c r="AT663" s="592"/>
      <c r="AU663" s="592"/>
      <c r="AV663" s="592"/>
      <c r="AW663" s="592"/>
      <c r="AX663" s="592"/>
      <c r="AY663" s="592"/>
      <c r="AZ663" s="592"/>
      <c r="BA663" s="592"/>
      <c r="BB663" s="592"/>
      <c r="BC663" s="592"/>
      <c r="BD663" s="592"/>
      <c r="BE663" s="592"/>
      <c r="BF663" s="592"/>
      <c r="BG663" s="592"/>
      <c r="BH663" s="592"/>
      <c r="BI663" s="592"/>
      <c r="BJ663" s="237"/>
      <c r="BK663" s="237"/>
      <c r="BL663" s="237"/>
      <c r="BM663" s="237"/>
    </row>
    <row r="664" spans="1:65" s="4" customFormat="1" ht="12.75" customHeight="1" outlineLevel="2">
      <c r="A664" s="237"/>
      <c r="B664" s="237"/>
      <c r="C664" s="597"/>
      <c r="D664" s="930"/>
      <c r="E664" s="167">
        <v>1</v>
      </c>
      <c r="F664" s="34"/>
      <c r="G664" s="183"/>
      <c r="H664" s="105">
        <f>IF(A15taxstdlife="n/a","n/a",IF(H$3&gt;(A15taxstdlife+$E664),(('PTRM input'!$G$157+'PTRM input'!$G$123)*$G$7)-SUM($G664:G664),(('PTRM input'!$G$157+'PTRM input'!$G$123)*$G$7)/A15taxstdlife))</f>
        <v>0</v>
      </c>
      <c r="I664" s="105">
        <f>IF(A15taxstdlife="n/a","n/a",IF(I$3&gt;(A15taxstdlife+$E664),(('PTRM input'!$G$157+'PTRM input'!$G$123)*$G$7)-SUM($G664:H664),(('PTRM input'!$G$157+'PTRM input'!$G$123)*$G$7)/A15taxstdlife))</f>
        <v>0</v>
      </c>
      <c r="J664" s="105">
        <f>IF(A15taxstdlife="n/a","n/a",IF(J$3&gt;(A15taxstdlife+$E664),(('PTRM input'!$G$157+'PTRM input'!$G$123)*$G$7)-SUM($G664:I664),(('PTRM input'!$G$157+'PTRM input'!$G$123)*$G$7)/A15taxstdlife))</f>
        <v>0</v>
      </c>
      <c r="K664" s="105">
        <f>IF(A15taxstdlife="n/a","n/a",IF(K$3&gt;(A15taxstdlife+$E664),(('PTRM input'!$G$157+'PTRM input'!$G$123)*$G$7)-SUM($G664:J664),(('PTRM input'!$G$157+'PTRM input'!$G$123)*$G$7)/A15taxstdlife))</f>
        <v>0</v>
      </c>
      <c r="L664" s="105">
        <f>IF(A15taxstdlife="n/a","n/a",IF(L$3&gt;(A15taxstdlife+$E664),(('PTRM input'!$G$157+'PTRM input'!$G$123)*$G$7)-SUM($G664:K664),(('PTRM input'!$G$157+'PTRM input'!$G$123)*$G$7)/A15taxstdlife))</f>
        <v>0</v>
      </c>
      <c r="M664" s="105">
        <f>IF(A15taxstdlife="n/a","n/a",IF(M$3&gt;(A15taxstdlife+$E664),(('PTRM input'!$G$157+'PTRM input'!$G$123)*$G$7)-SUM($G664:L664),(('PTRM input'!$G$157+'PTRM input'!$G$123)*$G$7)/A15taxstdlife))</f>
        <v>0</v>
      </c>
      <c r="N664" s="105">
        <f>IF(A15taxstdlife="n/a","n/a",IF(N$3&gt;(A15taxstdlife+$E664),(('PTRM input'!$G$157+'PTRM input'!$G$123)*$G$7)-SUM($G664:M664),(('PTRM input'!$G$157+'PTRM input'!$G$123)*$G$7)/A15taxstdlife))</f>
        <v>0</v>
      </c>
      <c r="O664" s="105">
        <f>IF(A15taxstdlife="n/a","n/a",IF(O$3&gt;(A15taxstdlife+$E664),(('PTRM input'!$G$157+'PTRM input'!$G$123)*$G$7)-SUM($G664:N664),(('PTRM input'!$G$157+'PTRM input'!$G$123)*$G$7)/A15taxstdlife))</f>
        <v>0</v>
      </c>
      <c r="P664" s="105">
        <f>IF(A15taxstdlife="n/a","n/a",IF(P$3&gt;(A15taxstdlife+$E664),(('PTRM input'!$G$157+'PTRM input'!$G$123)*$G$7)-SUM($G664:O664),(('PTRM input'!$G$157+'PTRM input'!$G$123)*$G$7)/A15taxstdlife))</f>
        <v>0</v>
      </c>
      <c r="Q664" s="592">
        <f>IF(A15taxstdlife="n/a","n/a",IF(Q$3&gt;(A15taxstdlife+$E664),(('PTRM input'!$G$157+'PTRM input'!$G$123)*$G$7)-SUM($G664:P664),(('PTRM input'!$G$157+'PTRM input'!$G$123)*$G$7)/A15taxstdlife))</f>
        <v>0</v>
      </c>
      <c r="R664" s="592">
        <f>IF(A15taxstdlife="n/a","n/a",IF(R$3&gt;(A15taxstdlife+$E664),(('PTRM input'!$G$157+'PTRM input'!$G$123)*$G$7)-SUM($G664:Q664),(('PTRM input'!$G$157+'PTRM input'!$G$123)*$G$7)/A15taxstdlife))</f>
        <v>0</v>
      </c>
      <c r="S664" s="592">
        <f>IF(A15taxstdlife="n/a","n/a",IF(S$3&gt;(A15taxstdlife+$E664),(('PTRM input'!$G$157+'PTRM input'!$G$123)*$G$7)-SUM($G664:R664),(('PTRM input'!$G$157+'PTRM input'!$G$123)*$G$7)/A15taxstdlife))</f>
        <v>0</v>
      </c>
      <c r="T664" s="592">
        <f>IF(A15taxstdlife="n/a","n/a",IF(T$3&gt;(A15taxstdlife+$E664),(('PTRM input'!$G$157+'PTRM input'!$G$123)*$G$7)-SUM($G664:S664),(('PTRM input'!$G$157+'PTRM input'!$G$123)*$G$7)/A15taxstdlife))</f>
        <v>0</v>
      </c>
      <c r="U664" s="592">
        <f>IF(A15taxstdlife="n/a","n/a",IF(U$3&gt;(A15taxstdlife+$E664),(('PTRM input'!$G$157+'PTRM input'!$G$123)*$G$7)-SUM($G664:T664),(('PTRM input'!$G$157+'PTRM input'!$G$123)*$G$7)/A15taxstdlife))</f>
        <v>0</v>
      </c>
      <c r="V664" s="592">
        <f>IF(A15taxstdlife="n/a","n/a",IF(V$3&gt;(A15taxstdlife+$E664),(('PTRM input'!$G$157+'PTRM input'!$G$123)*$G$7)-SUM($G664:U664),(('PTRM input'!$G$157+'PTRM input'!$G$123)*$G$7)/A15taxstdlife))</f>
        <v>0</v>
      </c>
      <c r="W664" s="592">
        <f>IF(A15taxstdlife="n/a","n/a",IF(W$3&gt;(A15taxstdlife+$E664),(('PTRM input'!$G$157+'PTRM input'!$G$123)*$G$7)-SUM($G664:V664),(('PTRM input'!$G$157+'PTRM input'!$G$123)*$G$7)/A15taxstdlife))</f>
        <v>0</v>
      </c>
      <c r="X664" s="592">
        <f>IF(A15taxstdlife="n/a","n/a",IF(X$3&gt;(A15taxstdlife+$E664),(('PTRM input'!$G$157+'PTRM input'!$G$123)*$G$7)-SUM($G664:W664),(('PTRM input'!$G$157+'PTRM input'!$G$123)*$G$7)/A15taxstdlife))</f>
        <v>0</v>
      </c>
      <c r="Y664" s="592">
        <f>IF(A15taxstdlife="n/a","n/a",IF(Y$3&gt;(A15taxstdlife+$E664),(('PTRM input'!$G$157+'PTRM input'!$G$123)*$G$7)-SUM($G664:X664),(('PTRM input'!$G$157+'PTRM input'!$G$123)*$G$7)/A15taxstdlife))</f>
        <v>0</v>
      </c>
      <c r="Z664" s="592">
        <f>IF(A15taxstdlife="n/a","n/a",IF(Z$3&gt;(A15taxstdlife+$E664),(('PTRM input'!$G$157+'PTRM input'!$G$123)*$G$7)-SUM($G664:Y664),(('PTRM input'!$G$157+'PTRM input'!$G$123)*$G$7)/A15taxstdlife))</f>
        <v>0</v>
      </c>
      <c r="AA664" s="592">
        <f>IF(A15taxstdlife="n/a","n/a",IF(AA$3&gt;(A15taxstdlife+$E664),(('PTRM input'!$G$157+'PTRM input'!$G$123)*$G$7)-SUM($G664:Z664),(('PTRM input'!$G$157+'PTRM input'!$G$123)*$G$7)/A15taxstdlife))</f>
        <v>0</v>
      </c>
      <c r="AB664" s="592">
        <f>IF(A15taxstdlife="n/a","n/a",IF(AB$3&gt;(A15taxstdlife+$E664),(('PTRM input'!$G$157+'PTRM input'!$G$123)*$G$7)-SUM($G664:AA664),(('PTRM input'!$G$157+'PTRM input'!$G$123)*$G$7)/A15taxstdlife))</f>
        <v>0</v>
      </c>
      <c r="AC664" s="592">
        <f>IF(A15taxstdlife="n/a","n/a",IF(AC$3&gt;(A15taxstdlife+$E664),(('PTRM input'!$G$157+'PTRM input'!$G$123)*$G$7)-SUM($G664:AB664),(('PTRM input'!$G$157+'PTRM input'!$G$123)*$G$7)/A15taxstdlife))</f>
        <v>0</v>
      </c>
      <c r="AD664" s="592">
        <f>IF(A15taxstdlife="n/a","n/a",IF(AD$3&gt;(A15taxstdlife+$E664),(('PTRM input'!$G$157+'PTRM input'!$G$123)*$G$7)-SUM($G664:AC664),(('PTRM input'!$G$157+'PTRM input'!$G$123)*$G$7)/A15taxstdlife))</f>
        <v>0</v>
      </c>
      <c r="AE664" s="592">
        <f>IF(A15taxstdlife="n/a","n/a",IF(AE$3&gt;(A15taxstdlife+$E664),(('PTRM input'!$G$157+'PTRM input'!$G$123)*$G$7)-SUM($G664:AD664),(('PTRM input'!$G$157+'PTRM input'!$G$123)*$G$7)/A15taxstdlife))</f>
        <v>0</v>
      </c>
      <c r="AF664" s="592">
        <f>IF(A15taxstdlife="n/a","n/a",IF(AF$3&gt;(A15taxstdlife+$E664),(('PTRM input'!$G$157+'PTRM input'!$G$123)*$G$7)-SUM($G664:AE664),(('PTRM input'!$G$157+'PTRM input'!$G$123)*$G$7)/A15taxstdlife))</f>
        <v>0</v>
      </c>
      <c r="AG664" s="592">
        <f>IF(A15taxstdlife="n/a","n/a",IF(AG$3&gt;(A15taxstdlife+$E664),(('PTRM input'!$G$157+'PTRM input'!$G$123)*$G$7)-SUM($G664:AF664),(('PTRM input'!$G$157+'PTRM input'!$G$123)*$G$7)/A15taxstdlife))</f>
        <v>0</v>
      </c>
      <c r="AH664" s="592">
        <f>IF(A15taxstdlife="n/a","n/a",IF(AH$3&gt;(A15taxstdlife+$E664),(('PTRM input'!$G$157+'PTRM input'!$G$123)*$G$7)-SUM($G664:AG664),(('PTRM input'!$G$157+'PTRM input'!$G$123)*$G$7)/A15taxstdlife))</f>
        <v>0</v>
      </c>
      <c r="AI664" s="592">
        <f>IF(A15taxstdlife="n/a","n/a",IF(AI$3&gt;(A15taxstdlife+$E664),(('PTRM input'!$G$157+'PTRM input'!$G$123)*$G$7)-SUM($G664:AH664),(('PTRM input'!$G$157+'PTRM input'!$G$123)*$G$7)/A15taxstdlife))</f>
        <v>0</v>
      </c>
      <c r="AJ664" s="592">
        <f>IF(A15taxstdlife="n/a","n/a",IF(AJ$3&gt;(A15taxstdlife+$E664),(('PTRM input'!$G$157+'PTRM input'!$G$123)*$G$7)-SUM($G664:AI664),(('PTRM input'!$G$157+'PTRM input'!$G$123)*$G$7)/A15taxstdlife))</f>
        <v>0</v>
      </c>
      <c r="AK664" s="592">
        <f>IF(A15taxstdlife="n/a","n/a",IF(AK$3&gt;(A15taxstdlife+$E664),(('PTRM input'!$G$157+'PTRM input'!$G$123)*$G$7)-SUM($G664:AJ664),(('PTRM input'!$G$157+'PTRM input'!$G$123)*$G$7)/A15taxstdlife))</f>
        <v>0</v>
      </c>
      <c r="AL664" s="592">
        <f>IF(A15taxstdlife="n/a","n/a",IF(AL$3&gt;(A15taxstdlife+$E664),(('PTRM input'!$G$157+'PTRM input'!$G$123)*$G$7)-SUM($G664:AK664),(('PTRM input'!$G$157+'PTRM input'!$G$123)*$G$7)/A15taxstdlife))</f>
        <v>0</v>
      </c>
      <c r="AM664" s="592">
        <f>IF(A15taxstdlife="n/a","n/a",IF(AM$3&gt;(A15taxstdlife+$E664),(('PTRM input'!$G$157+'PTRM input'!$G$123)*$G$7)-SUM($G664:AL664),(('PTRM input'!$G$157+'PTRM input'!$G$123)*$G$7)/A15taxstdlife))</f>
        <v>0</v>
      </c>
      <c r="AN664" s="592">
        <f>IF(A15taxstdlife="n/a","n/a",IF(AN$3&gt;(A15taxstdlife+$E664),(('PTRM input'!$G$157+'PTRM input'!$G$123)*$G$7)-SUM($G664:AM664),(('PTRM input'!$G$157+'PTRM input'!$G$123)*$G$7)/A15taxstdlife))</f>
        <v>0</v>
      </c>
      <c r="AO664" s="592">
        <f>IF(A15taxstdlife="n/a","n/a",IF(AO$3&gt;(A15taxstdlife+$E664),(('PTRM input'!$G$157+'PTRM input'!$G$123)*$G$7)-SUM($G664:AN664),(('PTRM input'!$G$157+'PTRM input'!$G$123)*$G$7)/A15taxstdlife))</f>
        <v>0</v>
      </c>
      <c r="AP664" s="592">
        <f>IF(A15taxstdlife="n/a","n/a",IF(AP$3&gt;(A15taxstdlife+$E664),(('PTRM input'!$G$157+'PTRM input'!$G$123)*$G$7)-SUM($G664:AO664),(('PTRM input'!$G$157+'PTRM input'!$G$123)*$G$7)/A15taxstdlife))</f>
        <v>0</v>
      </c>
      <c r="AQ664" s="592">
        <f>IF(A15taxstdlife="n/a","n/a",IF(AQ$3&gt;(A15taxstdlife+$E664),(('PTRM input'!$G$157+'PTRM input'!$G$123)*$G$7)-SUM($G664:AP664),(('PTRM input'!$G$157+'PTRM input'!$G$123)*$G$7)/A15taxstdlife))</f>
        <v>0</v>
      </c>
      <c r="AR664" s="592">
        <f>IF(A15taxstdlife="n/a","n/a",IF(AR$3&gt;(A15taxstdlife+$E664),(('PTRM input'!$G$157+'PTRM input'!$G$123)*$G$7)-SUM($G664:AQ664),(('PTRM input'!$G$157+'PTRM input'!$G$123)*$G$7)/A15taxstdlife))</f>
        <v>0</v>
      </c>
      <c r="AS664" s="592">
        <f>IF(A15taxstdlife="n/a","n/a",IF(AS$3&gt;(A15taxstdlife+$E664),(('PTRM input'!$G$157+'PTRM input'!$G$123)*$G$7)-SUM($G664:AR664),(('PTRM input'!$G$157+'PTRM input'!$G$123)*$G$7)/A15taxstdlife))</f>
        <v>0</v>
      </c>
      <c r="AT664" s="592">
        <f>IF(A15taxstdlife="n/a","n/a",IF(AT$3&gt;(A15taxstdlife+$E664),(('PTRM input'!$G$157+'PTRM input'!$G$123)*$G$7)-SUM($G664:AS664),(('PTRM input'!$G$157+'PTRM input'!$G$123)*$G$7)/A15taxstdlife))</f>
        <v>0</v>
      </c>
      <c r="AU664" s="592">
        <f>IF(A15taxstdlife="n/a","n/a",IF(AU$3&gt;(A15taxstdlife+$E664),(('PTRM input'!$G$157+'PTRM input'!$G$123)*$G$7)-SUM($G664:AT664),(('PTRM input'!$G$157+'PTRM input'!$G$123)*$G$7)/A15taxstdlife))</f>
        <v>0</v>
      </c>
      <c r="AV664" s="592">
        <f>IF(A15taxstdlife="n/a","n/a",IF(AV$3&gt;(A15taxstdlife+$E664),(('PTRM input'!$G$157+'PTRM input'!$G$123)*$G$7)-SUM($G664:AU664),(('PTRM input'!$G$157+'PTRM input'!$G$123)*$G$7)/A15taxstdlife))</f>
        <v>0</v>
      </c>
      <c r="AW664" s="592">
        <f>IF(A15taxstdlife="n/a","n/a",IF(AW$3&gt;(A15taxstdlife+$E664),(('PTRM input'!$G$157+'PTRM input'!$G$123)*$G$7)-SUM($G664:AV664),(('PTRM input'!$G$157+'PTRM input'!$G$123)*$G$7)/A15taxstdlife))</f>
        <v>0</v>
      </c>
      <c r="AX664" s="592">
        <f>IF(A15taxstdlife="n/a","n/a",IF(AX$3&gt;(A15taxstdlife+$E664),(('PTRM input'!$G$157+'PTRM input'!$G$123)*$G$7)-SUM($G664:AW664),(('PTRM input'!$G$157+'PTRM input'!$G$123)*$G$7)/A15taxstdlife))</f>
        <v>0</v>
      </c>
      <c r="AY664" s="592">
        <f>IF(A15taxstdlife="n/a","n/a",IF(AY$3&gt;(A15taxstdlife+$E664),(('PTRM input'!$G$157+'PTRM input'!$G$123)*$G$7)-SUM($G664:AX664),(('PTRM input'!$G$157+'PTRM input'!$G$123)*$G$7)/A15taxstdlife))</f>
        <v>0</v>
      </c>
      <c r="AZ664" s="592">
        <f>IF(A15taxstdlife="n/a","n/a",IF(AZ$3&gt;(A15taxstdlife+$E664),(('PTRM input'!$G$157+'PTRM input'!$G$123)*$G$7)-SUM($G664:AY664),(('PTRM input'!$G$157+'PTRM input'!$G$123)*$G$7)/A15taxstdlife))</f>
        <v>0</v>
      </c>
      <c r="BA664" s="592">
        <f>IF(A15taxstdlife="n/a","n/a",IF(BA$3&gt;(A15taxstdlife+$E664),(('PTRM input'!$G$157+'PTRM input'!$G$123)*$G$7)-SUM($G664:AZ664),(('PTRM input'!$G$157+'PTRM input'!$G$123)*$G$7)/A15taxstdlife))</f>
        <v>0</v>
      </c>
      <c r="BB664" s="592">
        <f>IF(A15taxstdlife="n/a","n/a",IF(BB$3&gt;(A15taxstdlife+$E664),(('PTRM input'!$G$157+'PTRM input'!$G$123)*$G$7)-SUM($G664:BA664),(('PTRM input'!$G$157+'PTRM input'!$G$123)*$G$7)/A15taxstdlife))</f>
        <v>0</v>
      </c>
      <c r="BC664" s="592">
        <f>IF(A15taxstdlife="n/a","n/a",IF(BC$3&gt;(A15taxstdlife+$E664),(('PTRM input'!$G$157+'PTRM input'!$G$123)*$G$7)-SUM($G664:BB664),(('PTRM input'!$G$157+'PTRM input'!$G$123)*$G$7)/A15taxstdlife))</f>
        <v>0</v>
      </c>
      <c r="BD664" s="592">
        <f>IF(A15taxstdlife="n/a","n/a",IF(BD$3&gt;(A15taxstdlife+$E664),(('PTRM input'!$G$157+'PTRM input'!$G$123)*$G$7)-SUM($G664:BC664),(('PTRM input'!$G$157+'PTRM input'!$G$123)*$G$7)/A15taxstdlife))</f>
        <v>0</v>
      </c>
      <c r="BE664" s="592">
        <f>IF(A15taxstdlife="n/a","n/a",IF(BE$3&gt;(A15taxstdlife+$E664),(('PTRM input'!$G$157+'PTRM input'!$G$123)*$G$7)-SUM($G664:BD664),(('PTRM input'!$G$157+'PTRM input'!$G$123)*$G$7)/A15taxstdlife))</f>
        <v>0</v>
      </c>
      <c r="BF664" s="592">
        <f>IF(A15taxstdlife="n/a","n/a",IF(BF$3&gt;(A15taxstdlife+$E664),(('PTRM input'!$G$157+'PTRM input'!$G$123)*$G$7)-SUM($G664:BE664),(('PTRM input'!$G$157+'PTRM input'!$G$123)*$G$7)/A15taxstdlife))</f>
        <v>0</v>
      </c>
      <c r="BG664" s="592">
        <f>IF(A15taxstdlife="n/a","n/a",IF(BG$3&gt;(A15taxstdlife+$E664),(('PTRM input'!$G$157+'PTRM input'!$G$123)*$G$7)-SUM($G664:BF664),(('PTRM input'!$G$157+'PTRM input'!$G$123)*$G$7)/A15taxstdlife))</f>
        <v>0</v>
      </c>
      <c r="BH664" s="592">
        <f>IF(A15taxstdlife="n/a","n/a",IF(BH$3&gt;(A15taxstdlife+$E664),(('PTRM input'!$G$157+'PTRM input'!$G$123)*$G$7)-SUM($G664:BG664),(('PTRM input'!$G$157+'PTRM input'!$G$123)*$G$7)/A15taxstdlife))</f>
        <v>0</v>
      </c>
      <c r="BI664" s="592">
        <f>IF(A15taxstdlife="n/a","n/a",IF(BI$3&gt;(A15taxstdlife+$E664),(('PTRM input'!$G$157+'PTRM input'!$G$123)*$G$7)-SUM($G664:BH664),(('PTRM input'!$G$157+'PTRM input'!$G$123)*$G$7)/A15taxstdlife))</f>
        <v>0</v>
      </c>
      <c r="BJ664" s="237"/>
      <c r="BK664" s="237"/>
      <c r="BL664" s="237"/>
      <c r="BM664" s="237"/>
    </row>
    <row r="665" spans="1:65" s="4" customFormat="1" ht="12.75" customHeight="1" outlineLevel="2">
      <c r="A665" s="237"/>
      <c r="B665" s="237"/>
      <c r="C665" s="597"/>
      <c r="D665" s="930"/>
      <c r="E665" s="167">
        <v>2</v>
      </c>
      <c r="F665" s="34"/>
      <c r="G665" s="184"/>
      <c r="H665" s="185"/>
      <c r="I665" s="105">
        <f>IF(A15taxstdlife="n/a","n/a",IF(I$3&gt;(A15taxstdlife+$E665),(('PTRM input'!$H$157+'PTRM input'!$H$123)*$H$7)-SUM($H665:H665),(('PTRM input'!$H$157+'PTRM input'!$H$123)*$H$7)/A15taxstdlife))</f>
        <v>0</v>
      </c>
      <c r="J665" s="105">
        <f>IF(A15taxstdlife="n/a","n/a",IF(J$3&gt;(A15taxstdlife+$E665),(('PTRM input'!$H$157+'PTRM input'!$H$123)*$H$7)-SUM($H665:I665),(('PTRM input'!$H$157+'PTRM input'!$H$123)*$H$7)/A15taxstdlife))</f>
        <v>0</v>
      </c>
      <c r="K665" s="105">
        <f>IF(A15taxstdlife="n/a","n/a",IF(K$3&gt;(A15taxstdlife+$E665),(('PTRM input'!$H$157+'PTRM input'!$H$123)*$H$7)-SUM($H665:J665),(('PTRM input'!$H$157+'PTRM input'!$H$123)*$H$7)/A15taxstdlife))</f>
        <v>0</v>
      </c>
      <c r="L665" s="105">
        <f>IF(A15taxstdlife="n/a","n/a",IF(L$3&gt;(A15taxstdlife+$E665),(('PTRM input'!$H$157+'PTRM input'!$H$123)*$H$7)-SUM($H665:K665),(('PTRM input'!$H$157+'PTRM input'!$H$123)*$H$7)/A15taxstdlife))</f>
        <v>0</v>
      </c>
      <c r="M665" s="105">
        <f>IF(A15taxstdlife="n/a","n/a",IF(M$3&gt;(A15taxstdlife+$E665),(('PTRM input'!$H$157+'PTRM input'!$H$123)*$H$7)-SUM($H665:L665),(('PTRM input'!$H$157+'PTRM input'!$H$123)*$H$7)/A15taxstdlife))</f>
        <v>0</v>
      </c>
      <c r="N665" s="105">
        <f>IF(A15taxstdlife="n/a","n/a",IF(N$3&gt;(A15taxstdlife+$E665),(('PTRM input'!$H$157+'PTRM input'!$H$123)*$H$7)-SUM($H665:M665),(('PTRM input'!$H$157+'PTRM input'!$H$123)*$H$7)/A15taxstdlife))</f>
        <v>0</v>
      </c>
      <c r="O665" s="105">
        <f>IF(A15taxstdlife="n/a","n/a",IF(O$3&gt;(A15taxstdlife+$E665),(('PTRM input'!$H$157+'PTRM input'!$H$123)*$H$7)-SUM($H665:N665),(('PTRM input'!$H$157+'PTRM input'!$H$123)*$H$7)/A15taxstdlife))</f>
        <v>0</v>
      </c>
      <c r="P665" s="105">
        <f>IF(A15taxstdlife="n/a","n/a",IF(P$3&gt;(A15taxstdlife+$E665),(('PTRM input'!$H$157+'PTRM input'!$H$123)*$H$7)-SUM($H665:O665),(('PTRM input'!$H$157+'PTRM input'!$H$123)*$H$7)/A15taxstdlife))</f>
        <v>0</v>
      </c>
      <c r="Q665" s="592">
        <f>IF(A15taxstdlife="n/a","n/a",IF(Q$3&gt;(A15taxstdlife+$E665),(('PTRM input'!$H$157+'PTRM input'!$H$123)*$H$7)-SUM($H665:P665),(('PTRM input'!$H$157+'PTRM input'!$H$123)*$H$7)/A15taxstdlife))</f>
        <v>0</v>
      </c>
      <c r="R665" s="592">
        <f>IF(A15taxstdlife="n/a","n/a",IF(R$3&gt;(A15taxstdlife+$E665),(('PTRM input'!$H$157+'PTRM input'!$H$123)*$H$7)-SUM($H665:Q665),(('PTRM input'!$H$157+'PTRM input'!$H$123)*$H$7)/A15taxstdlife))</f>
        <v>0</v>
      </c>
      <c r="S665" s="592">
        <f>IF(A15taxstdlife="n/a","n/a",IF(S$3&gt;(A15taxstdlife+$E665),(('PTRM input'!$H$157+'PTRM input'!$H$123)*$H$7)-SUM($H665:R665),(('PTRM input'!$H$157+'PTRM input'!$H$123)*$H$7)/A15taxstdlife))</f>
        <v>0</v>
      </c>
      <c r="T665" s="592">
        <f>IF(A15taxstdlife="n/a","n/a",IF(T$3&gt;(A15taxstdlife+$E665),(('PTRM input'!$H$157+'PTRM input'!$H$123)*$H$7)-SUM($H665:S665),(('PTRM input'!$H$157+'PTRM input'!$H$123)*$H$7)/A15taxstdlife))</f>
        <v>0</v>
      </c>
      <c r="U665" s="592">
        <f>IF(A15taxstdlife="n/a","n/a",IF(U$3&gt;(A15taxstdlife+$E665),(('PTRM input'!$H$157+'PTRM input'!$H$123)*$H$7)-SUM($H665:T665),(('PTRM input'!$H$157+'PTRM input'!$H$123)*$H$7)/A15taxstdlife))</f>
        <v>0</v>
      </c>
      <c r="V665" s="592">
        <f>IF(A15taxstdlife="n/a","n/a",IF(V$3&gt;(A15taxstdlife+$E665),(('PTRM input'!$H$157+'PTRM input'!$H$123)*$H$7)-SUM($H665:U665),(('PTRM input'!$H$157+'PTRM input'!$H$123)*$H$7)/A15taxstdlife))</f>
        <v>0</v>
      </c>
      <c r="W665" s="592">
        <f>IF(A15taxstdlife="n/a","n/a",IF(W$3&gt;(A15taxstdlife+$E665),(('PTRM input'!$H$157+'PTRM input'!$H$123)*$H$7)-SUM($H665:V665),(('PTRM input'!$H$157+'PTRM input'!$H$123)*$H$7)/A15taxstdlife))</f>
        <v>0</v>
      </c>
      <c r="X665" s="592">
        <f>IF(A15taxstdlife="n/a","n/a",IF(X$3&gt;(A15taxstdlife+$E665),(('PTRM input'!$H$157+'PTRM input'!$H$123)*$H$7)-SUM($H665:W665),(('PTRM input'!$H$157+'PTRM input'!$H$123)*$H$7)/A15taxstdlife))</f>
        <v>0</v>
      </c>
      <c r="Y665" s="592">
        <f>IF(A15taxstdlife="n/a","n/a",IF(Y$3&gt;(A15taxstdlife+$E665),(('PTRM input'!$H$157+'PTRM input'!$H$123)*$H$7)-SUM($H665:X665),(('PTRM input'!$H$157+'PTRM input'!$H$123)*$H$7)/A15taxstdlife))</f>
        <v>0</v>
      </c>
      <c r="Z665" s="592">
        <f>IF(A15taxstdlife="n/a","n/a",IF(Z$3&gt;(A15taxstdlife+$E665),(('PTRM input'!$H$157+'PTRM input'!$H$123)*$H$7)-SUM($H665:Y665),(('PTRM input'!$H$157+'PTRM input'!$H$123)*$H$7)/A15taxstdlife))</f>
        <v>0</v>
      </c>
      <c r="AA665" s="592">
        <f>IF(A15taxstdlife="n/a","n/a",IF(AA$3&gt;(A15taxstdlife+$E665),(('PTRM input'!$H$157+'PTRM input'!$H$123)*$H$7)-SUM($H665:Z665),(('PTRM input'!$H$157+'PTRM input'!$H$123)*$H$7)/A15taxstdlife))</f>
        <v>0</v>
      </c>
      <c r="AB665" s="592">
        <f>IF(A15taxstdlife="n/a","n/a",IF(AB$3&gt;(A15taxstdlife+$E665),(('PTRM input'!$H$157+'PTRM input'!$H$123)*$H$7)-SUM($H665:AA665),(('PTRM input'!$H$157+'PTRM input'!$H$123)*$H$7)/A15taxstdlife))</f>
        <v>0</v>
      </c>
      <c r="AC665" s="592">
        <f>IF(A15taxstdlife="n/a","n/a",IF(AC$3&gt;(A15taxstdlife+$E665),(('PTRM input'!$H$157+'PTRM input'!$H$123)*$H$7)-SUM($H665:AB665),(('PTRM input'!$H$157+'PTRM input'!$H$123)*$H$7)/A15taxstdlife))</f>
        <v>0</v>
      </c>
      <c r="AD665" s="592">
        <f>IF(A15taxstdlife="n/a","n/a",IF(AD$3&gt;(A15taxstdlife+$E665),(('PTRM input'!$H$157+'PTRM input'!$H$123)*$H$7)-SUM($H665:AC665),(('PTRM input'!$H$157+'PTRM input'!$H$123)*$H$7)/A15taxstdlife))</f>
        <v>0</v>
      </c>
      <c r="AE665" s="592">
        <f>IF(A15taxstdlife="n/a","n/a",IF(AE$3&gt;(A15taxstdlife+$E665),(('PTRM input'!$H$157+'PTRM input'!$H$123)*$H$7)-SUM($H665:AD665),(('PTRM input'!$H$157+'PTRM input'!$H$123)*$H$7)/A15taxstdlife))</f>
        <v>0</v>
      </c>
      <c r="AF665" s="592">
        <f>IF(A15taxstdlife="n/a","n/a",IF(AF$3&gt;(A15taxstdlife+$E665),(('PTRM input'!$H$157+'PTRM input'!$H$123)*$H$7)-SUM($H665:AE665),(('PTRM input'!$H$157+'PTRM input'!$H$123)*$H$7)/A15taxstdlife))</f>
        <v>0</v>
      </c>
      <c r="AG665" s="592">
        <f>IF(A15taxstdlife="n/a","n/a",IF(AG$3&gt;(A15taxstdlife+$E665),(('PTRM input'!$H$157+'PTRM input'!$H$123)*$H$7)-SUM($H665:AF665),(('PTRM input'!$H$157+'PTRM input'!$H$123)*$H$7)/A15taxstdlife))</f>
        <v>0</v>
      </c>
      <c r="AH665" s="592">
        <f>IF(A15taxstdlife="n/a","n/a",IF(AH$3&gt;(A15taxstdlife+$E665),(('PTRM input'!$H$157+'PTRM input'!$H$123)*$H$7)-SUM($H665:AG665),(('PTRM input'!$H$157+'PTRM input'!$H$123)*$H$7)/A15taxstdlife))</f>
        <v>0</v>
      </c>
      <c r="AI665" s="592">
        <f>IF(A15taxstdlife="n/a","n/a",IF(AI$3&gt;(A15taxstdlife+$E665),(('PTRM input'!$H$157+'PTRM input'!$H$123)*$H$7)-SUM($H665:AH665),(('PTRM input'!$H$157+'PTRM input'!$H$123)*$H$7)/A15taxstdlife))</f>
        <v>0</v>
      </c>
      <c r="AJ665" s="592">
        <f>IF(A15taxstdlife="n/a","n/a",IF(AJ$3&gt;(A15taxstdlife+$E665),(('PTRM input'!$H$157+'PTRM input'!$H$123)*$H$7)-SUM($H665:AI665),(('PTRM input'!$H$157+'PTRM input'!$H$123)*$H$7)/A15taxstdlife))</f>
        <v>0</v>
      </c>
      <c r="AK665" s="592">
        <f>IF(A15taxstdlife="n/a","n/a",IF(AK$3&gt;(A15taxstdlife+$E665),(('PTRM input'!$H$157+'PTRM input'!$H$123)*$H$7)-SUM($H665:AJ665),(('PTRM input'!$H$157+'PTRM input'!$H$123)*$H$7)/A15taxstdlife))</f>
        <v>0</v>
      </c>
      <c r="AL665" s="592">
        <f>IF(A15taxstdlife="n/a","n/a",IF(AL$3&gt;(A15taxstdlife+$E665),(('PTRM input'!$H$157+'PTRM input'!$H$123)*$H$7)-SUM($H665:AK665),(('PTRM input'!$H$157+'PTRM input'!$H$123)*$H$7)/A15taxstdlife))</f>
        <v>0</v>
      </c>
      <c r="AM665" s="592">
        <f>IF(A15taxstdlife="n/a","n/a",IF(AM$3&gt;(A15taxstdlife+$E665),(('PTRM input'!$H$157+'PTRM input'!$H$123)*$H$7)-SUM($H665:AL665),(('PTRM input'!$H$157+'PTRM input'!$H$123)*$H$7)/A15taxstdlife))</f>
        <v>0</v>
      </c>
      <c r="AN665" s="592">
        <f>IF(A15taxstdlife="n/a","n/a",IF(AN$3&gt;(A15taxstdlife+$E665),(('PTRM input'!$H$157+'PTRM input'!$H$123)*$H$7)-SUM($H665:AM665),(('PTRM input'!$H$157+'PTRM input'!$H$123)*$H$7)/A15taxstdlife))</f>
        <v>0</v>
      </c>
      <c r="AO665" s="592">
        <f>IF(A15taxstdlife="n/a","n/a",IF(AO$3&gt;(A15taxstdlife+$E665),(('PTRM input'!$H$157+'PTRM input'!$H$123)*$H$7)-SUM($H665:AN665),(('PTRM input'!$H$157+'PTRM input'!$H$123)*$H$7)/A15taxstdlife))</f>
        <v>0</v>
      </c>
      <c r="AP665" s="592">
        <f>IF(A15taxstdlife="n/a","n/a",IF(AP$3&gt;(A15taxstdlife+$E665),(('PTRM input'!$H$157+'PTRM input'!$H$123)*$H$7)-SUM($H665:AO665),(('PTRM input'!$H$157+'PTRM input'!$H$123)*$H$7)/A15taxstdlife))</f>
        <v>0</v>
      </c>
      <c r="AQ665" s="592">
        <f>IF(A15taxstdlife="n/a","n/a",IF(AQ$3&gt;(A15taxstdlife+$E665),(('PTRM input'!$H$157+'PTRM input'!$H$123)*$H$7)-SUM($H665:AP665),(('PTRM input'!$H$157+'PTRM input'!$H$123)*$H$7)/A15taxstdlife))</f>
        <v>0</v>
      </c>
      <c r="AR665" s="592">
        <f>IF(A15taxstdlife="n/a","n/a",IF(AR$3&gt;(A15taxstdlife+$E665),(('PTRM input'!$H$157+'PTRM input'!$H$123)*$H$7)-SUM($H665:AQ665),(('PTRM input'!$H$157+'PTRM input'!$H$123)*$H$7)/A15taxstdlife))</f>
        <v>0</v>
      </c>
      <c r="AS665" s="592">
        <f>IF(A15taxstdlife="n/a","n/a",IF(AS$3&gt;(A15taxstdlife+$E665),(('PTRM input'!$H$157+'PTRM input'!$H$123)*$H$7)-SUM($H665:AR665),(('PTRM input'!$H$157+'PTRM input'!$H$123)*$H$7)/A15taxstdlife))</f>
        <v>0</v>
      </c>
      <c r="AT665" s="592">
        <f>IF(A15taxstdlife="n/a","n/a",IF(AT$3&gt;(A15taxstdlife+$E665),(('PTRM input'!$H$157+'PTRM input'!$H$123)*$H$7)-SUM($H665:AS665),(('PTRM input'!$H$157+'PTRM input'!$H$123)*$H$7)/A15taxstdlife))</f>
        <v>0</v>
      </c>
      <c r="AU665" s="592">
        <f>IF(A15taxstdlife="n/a","n/a",IF(AU$3&gt;(A15taxstdlife+$E665),(('PTRM input'!$H$157+'PTRM input'!$H$123)*$H$7)-SUM($H665:AT665),(('PTRM input'!$H$157+'PTRM input'!$H$123)*$H$7)/A15taxstdlife))</f>
        <v>0</v>
      </c>
      <c r="AV665" s="592">
        <f>IF(A15taxstdlife="n/a","n/a",IF(AV$3&gt;(A15taxstdlife+$E665),(('PTRM input'!$H$157+'PTRM input'!$H$123)*$H$7)-SUM($H665:AU665),(('PTRM input'!$H$157+'PTRM input'!$H$123)*$H$7)/A15taxstdlife))</f>
        <v>0</v>
      </c>
      <c r="AW665" s="592">
        <f>IF(A15taxstdlife="n/a","n/a",IF(AW$3&gt;(A15taxstdlife+$E665),(('PTRM input'!$H$157+'PTRM input'!$H$123)*$H$7)-SUM($H665:AV665),(('PTRM input'!$H$157+'PTRM input'!$H$123)*$H$7)/A15taxstdlife))</f>
        <v>0</v>
      </c>
      <c r="AX665" s="592">
        <f>IF(A15taxstdlife="n/a","n/a",IF(AX$3&gt;(A15taxstdlife+$E665),(('PTRM input'!$H$157+'PTRM input'!$H$123)*$H$7)-SUM($H665:AW665),(('PTRM input'!$H$157+'PTRM input'!$H$123)*$H$7)/A15taxstdlife))</f>
        <v>0</v>
      </c>
      <c r="AY665" s="592">
        <f>IF(A15taxstdlife="n/a","n/a",IF(AY$3&gt;(A15taxstdlife+$E665),(('PTRM input'!$H$157+'PTRM input'!$H$123)*$H$7)-SUM($H665:AX665),(('PTRM input'!$H$157+'PTRM input'!$H$123)*$H$7)/A15taxstdlife))</f>
        <v>0</v>
      </c>
      <c r="AZ665" s="592">
        <f>IF(A15taxstdlife="n/a","n/a",IF(AZ$3&gt;(A15taxstdlife+$E665),(('PTRM input'!$H$157+'PTRM input'!$H$123)*$H$7)-SUM($H665:AY665),(('PTRM input'!$H$157+'PTRM input'!$H$123)*$H$7)/A15taxstdlife))</f>
        <v>0</v>
      </c>
      <c r="BA665" s="592">
        <f>IF(A15taxstdlife="n/a","n/a",IF(BA$3&gt;(A15taxstdlife+$E665),(('PTRM input'!$H$157+'PTRM input'!$H$123)*$H$7)-SUM($H665:AZ665),(('PTRM input'!$H$157+'PTRM input'!$H$123)*$H$7)/A15taxstdlife))</f>
        <v>0</v>
      </c>
      <c r="BB665" s="592">
        <f>IF(A15taxstdlife="n/a","n/a",IF(BB$3&gt;(A15taxstdlife+$E665),(('PTRM input'!$H$157+'PTRM input'!$H$123)*$H$7)-SUM($H665:BA665),(('PTRM input'!$H$157+'PTRM input'!$H$123)*$H$7)/A15taxstdlife))</f>
        <v>0</v>
      </c>
      <c r="BC665" s="592">
        <f>IF(A15taxstdlife="n/a","n/a",IF(BC$3&gt;(A15taxstdlife+$E665),(('PTRM input'!$H$157+'PTRM input'!$H$123)*$H$7)-SUM($H665:BB665),(('PTRM input'!$H$157+'PTRM input'!$H$123)*$H$7)/A15taxstdlife))</f>
        <v>0</v>
      </c>
      <c r="BD665" s="592">
        <f>IF(A15taxstdlife="n/a","n/a",IF(BD$3&gt;(A15taxstdlife+$E665),(('PTRM input'!$H$157+'PTRM input'!$H$123)*$H$7)-SUM($H665:BC665),(('PTRM input'!$H$157+'PTRM input'!$H$123)*$H$7)/A15taxstdlife))</f>
        <v>0</v>
      </c>
      <c r="BE665" s="592">
        <f>IF(A15taxstdlife="n/a","n/a",IF(BE$3&gt;(A15taxstdlife+$E665),(('PTRM input'!$H$157+'PTRM input'!$H$123)*$H$7)-SUM($H665:BD665),(('PTRM input'!$H$157+'PTRM input'!$H$123)*$H$7)/A15taxstdlife))</f>
        <v>0</v>
      </c>
      <c r="BF665" s="592">
        <f>IF(A15taxstdlife="n/a","n/a",IF(BF$3&gt;(A15taxstdlife+$E665),(('PTRM input'!$H$157+'PTRM input'!$H$123)*$H$7)-SUM($H665:BE665),(('PTRM input'!$H$157+'PTRM input'!$H$123)*$H$7)/A15taxstdlife))</f>
        <v>0</v>
      </c>
      <c r="BG665" s="592">
        <f>IF(A15taxstdlife="n/a","n/a",IF(BG$3&gt;(A15taxstdlife+$E665),(('PTRM input'!$H$157+'PTRM input'!$H$123)*$H$7)-SUM($H665:BF665),(('PTRM input'!$H$157+'PTRM input'!$H$123)*$H$7)/A15taxstdlife))</f>
        <v>0</v>
      </c>
      <c r="BH665" s="592">
        <f>IF(A15taxstdlife="n/a","n/a",IF(BH$3&gt;(A15taxstdlife+$E665),(('PTRM input'!$H$157+'PTRM input'!$H$123)*$H$7)-SUM($H665:BG665),(('PTRM input'!$H$157+'PTRM input'!$H$123)*$H$7)/A15taxstdlife))</f>
        <v>0</v>
      </c>
      <c r="BI665" s="592">
        <f>IF(A15taxstdlife="n/a","n/a",IF(BI$3&gt;(A15taxstdlife+$E665),(('PTRM input'!$H$157+'PTRM input'!$H$123)*$H$7)-SUM($H665:BH665),(('PTRM input'!$H$157+'PTRM input'!$H$123)*$H$7)/A15taxstdlife))</f>
        <v>0</v>
      </c>
      <c r="BJ665" s="237"/>
      <c r="BK665" s="237"/>
      <c r="BL665" s="237"/>
      <c r="BM665" s="237"/>
    </row>
    <row r="666" spans="1:65" s="4" customFormat="1" ht="12.75" customHeight="1" outlineLevel="2">
      <c r="A666" s="237"/>
      <c r="B666" s="237"/>
      <c r="C666" s="597"/>
      <c r="D666" s="930"/>
      <c r="E666" s="167">
        <v>3</v>
      </c>
      <c r="F666" s="34"/>
      <c r="G666" s="184"/>
      <c r="H666" s="186"/>
      <c r="I666" s="185"/>
      <c r="J666" s="105">
        <f>IF(A15taxstdlife="n/a","n/a",IF(J$3&gt;(A15taxstdlife+$E666),(('PTRM input'!$I$157+'PTRM input'!$I$123)*$I$7)-SUM($I666:I666),(('PTRM input'!$I$157+'PTRM input'!$I$123)*$I$7)/A15taxstdlife))</f>
        <v>0</v>
      </c>
      <c r="K666" s="105">
        <f>IF(A15taxstdlife="n/a","n/a",IF(K$3&gt;(A15taxstdlife+$E666),(('PTRM input'!$I$157+'PTRM input'!$I$123)*$I$7)-SUM($I666:J666),(('PTRM input'!$I$157+'PTRM input'!$I$123)*$I$7)/A15taxstdlife))</f>
        <v>0</v>
      </c>
      <c r="L666" s="105">
        <f>IF(A15taxstdlife="n/a","n/a",IF(L$3&gt;(A15taxstdlife+$E666),(('PTRM input'!$I$157+'PTRM input'!$I$123)*$I$7)-SUM($I666:K666),(('PTRM input'!$I$157+'PTRM input'!$I$123)*$I$7)/A15taxstdlife))</f>
        <v>0</v>
      </c>
      <c r="M666" s="105">
        <f>IF(A15taxstdlife="n/a","n/a",IF(M$3&gt;(A15taxstdlife+$E666),(('PTRM input'!$I$157+'PTRM input'!$I$123)*$I$7)-SUM($I666:L666),(('PTRM input'!$I$157+'PTRM input'!$I$123)*$I$7)/A15taxstdlife))</f>
        <v>0</v>
      </c>
      <c r="N666" s="105">
        <f>IF(A15taxstdlife="n/a","n/a",IF(N$3&gt;(A15taxstdlife+$E666),(('PTRM input'!$I$157+'PTRM input'!$I$123)*$I$7)-SUM($I666:M666),(('PTRM input'!$I$157+'PTRM input'!$I$123)*$I$7)/A15taxstdlife))</f>
        <v>0</v>
      </c>
      <c r="O666" s="105">
        <f>IF(A15taxstdlife="n/a","n/a",IF(O$3&gt;(A15taxstdlife+$E666),(('PTRM input'!$I$157+'PTRM input'!$I$123)*$I$7)-SUM($I666:N666),(('PTRM input'!$I$157+'PTRM input'!$I$123)*$I$7)/A15taxstdlife))</f>
        <v>0</v>
      </c>
      <c r="P666" s="105">
        <f>IF(A15taxstdlife="n/a","n/a",IF(P$3&gt;(A15taxstdlife+$E666),(('PTRM input'!$I$157+'PTRM input'!$I$123)*$I$7)-SUM($I666:O666),(('PTRM input'!$I$157+'PTRM input'!$I$123)*$I$7)/A15taxstdlife))</f>
        <v>0</v>
      </c>
      <c r="Q666" s="592">
        <f>IF(A15taxstdlife="n/a","n/a",IF(Q$3&gt;(A15taxstdlife+$E666),(('PTRM input'!$I$157+'PTRM input'!$I$123)*$I$7)-SUM($I666:P666),(('PTRM input'!$I$157+'PTRM input'!$I$123)*$I$7)/A15taxstdlife))</f>
        <v>0</v>
      </c>
      <c r="R666" s="592">
        <f>IF(A15taxstdlife="n/a","n/a",IF(R$3&gt;(A15taxstdlife+$E666),(('PTRM input'!$I$157+'PTRM input'!$I$123)*$I$7)-SUM($I666:Q666),(('PTRM input'!$I$157+'PTRM input'!$I$123)*$I$7)/A15taxstdlife))</f>
        <v>0</v>
      </c>
      <c r="S666" s="592">
        <f>IF(A15taxstdlife="n/a","n/a",IF(S$3&gt;(A15taxstdlife+$E666),(('PTRM input'!$I$157+'PTRM input'!$I$123)*$I$7)-SUM($I666:R666),(('PTRM input'!$I$157+'PTRM input'!$I$123)*$I$7)/A15taxstdlife))</f>
        <v>0</v>
      </c>
      <c r="T666" s="592">
        <f>IF(A15taxstdlife="n/a","n/a",IF(T$3&gt;(A15taxstdlife+$E666),(('PTRM input'!$I$157+'PTRM input'!$I$123)*$I$7)-SUM($I666:S666),(('PTRM input'!$I$157+'PTRM input'!$I$123)*$I$7)/A15taxstdlife))</f>
        <v>0</v>
      </c>
      <c r="U666" s="592">
        <f>IF(A15taxstdlife="n/a","n/a",IF(U$3&gt;(A15taxstdlife+$E666),(('PTRM input'!$I$157+'PTRM input'!$I$123)*$I$7)-SUM($I666:T666),(('PTRM input'!$I$157+'PTRM input'!$I$123)*$I$7)/A15taxstdlife))</f>
        <v>0</v>
      </c>
      <c r="V666" s="592">
        <f>IF(A15taxstdlife="n/a","n/a",IF(V$3&gt;(A15taxstdlife+$E666),(('PTRM input'!$I$157+'PTRM input'!$I$123)*$I$7)-SUM($I666:U666),(('PTRM input'!$I$157+'PTRM input'!$I$123)*$I$7)/A15taxstdlife))</f>
        <v>0</v>
      </c>
      <c r="W666" s="592">
        <f>IF(A15taxstdlife="n/a","n/a",IF(W$3&gt;(A15taxstdlife+$E666),(('PTRM input'!$I$157+'PTRM input'!$I$123)*$I$7)-SUM($I666:V666),(('PTRM input'!$I$157+'PTRM input'!$I$123)*$I$7)/A15taxstdlife))</f>
        <v>0</v>
      </c>
      <c r="X666" s="592">
        <f>IF(A15taxstdlife="n/a","n/a",IF(X$3&gt;(A15taxstdlife+$E666),(('PTRM input'!$I$157+'PTRM input'!$I$123)*$I$7)-SUM($I666:W666),(('PTRM input'!$I$157+'PTRM input'!$I$123)*$I$7)/A15taxstdlife))</f>
        <v>0</v>
      </c>
      <c r="Y666" s="592">
        <f>IF(A15taxstdlife="n/a","n/a",IF(Y$3&gt;(A15taxstdlife+$E666),(('PTRM input'!$I$157+'PTRM input'!$I$123)*$I$7)-SUM($I666:X666),(('PTRM input'!$I$157+'PTRM input'!$I$123)*$I$7)/A15taxstdlife))</f>
        <v>0</v>
      </c>
      <c r="Z666" s="592">
        <f>IF(A15taxstdlife="n/a","n/a",IF(Z$3&gt;(A15taxstdlife+$E666),(('PTRM input'!$I$157+'PTRM input'!$I$123)*$I$7)-SUM($I666:Y666),(('PTRM input'!$I$157+'PTRM input'!$I$123)*$I$7)/A15taxstdlife))</f>
        <v>0</v>
      </c>
      <c r="AA666" s="592">
        <f>IF(A15taxstdlife="n/a","n/a",IF(AA$3&gt;(A15taxstdlife+$E666),(('PTRM input'!$I$157+'PTRM input'!$I$123)*$I$7)-SUM($I666:Z666),(('PTRM input'!$I$157+'PTRM input'!$I$123)*$I$7)/A15taxstdlife))</f>
        <v>0</v>
      </c>
      <c r="AB666" s="592">
        <f>IF(A15taxstdlife="n/a","n/a",IF(AB$3&gt;(A15taxstdlife+$E666),(('PTRM input'!$I$157+'PTRM input'!$I$123)*$I$7)-SUM($I666:AA666),(('PTRM input'!$I$157+'PTRM input'!$I$123)*$I$7)/A15taxstdlife))</f>
        <v>0</v>
      </c>
      <c r="AC666" s="592">
        <f>IF(A15taxstdlife="n/a","n/a",IF(AC$3&gt;(A15taxstdlife+$E666),(('PTRM input'!$I$157+'PTRM input'!$I$123)*$I$7)-SUM($I666:AB666),(('PTRM input'!$I$157+'PTRM input'!$I$123)*$I$7)/A15taxstdlife))</f>
        <v>0</v>
      </c>
      <c r="AD666" s="592">
        <f>IF(A15taxstdlife="n/a","n/a",IF(AD$3&gt;(A15taxstdlife+$E666),(('PTRM input'!$I$157+'PTRM input'!$I$123)*$I$7)-SUM($I666:AC666),(('PTRM input'!$I$157+'PTRM input'!$I$123)*$I$7)/A15taxstdlife))</f>
        <v>0</v>
      </c>
      <c r="AE666" s="592">
        <f>IF(A15taxstdlife="n/a","n/a",IF(AE$3&gt;(A15taxstdlife+$E666),(('PTRM input'!$I$157+'PTRM input'!$I$123)*$I$7)-SUM($I666:AD666),(('PTRM input'!$I$157+'PTRM input'!$I$123)*$I$7)/A15taxstdlife))</f>
        <v>0</v>
      </c>
      <c r="AF666" s="592">
        <f>IF(A15taxstdlife="n/a","n/a",IF(AF$3&gt;(A15taxstdlife+$E666),(('PTRM input'!$I$157+'PTRM input'!$I$123)*$I$7)-SUM($I666:AE666),(('PTRM input'!$I$157+'PTRM input'!$I$123)*$I$7)/A15taxstdlife))</f>
        <v>0</v>
      </c>
      <c r="AG666" s="592">
        <f>IF(A15taxstdlife="n/a","n/a",IF(AG$3&gt;(A15taxstdlife+$E666),(('PTRM input'!$I$157+'PTRM input'!$I$123)*$I$7)-SUM($I666:AF666),(('PTRM input'!$I$157+'PTRM input'!$I$123)*$I$7)/A15taxstdlife))</f>
        <v>0</v>
      </c>
      <c r="AH666" s="592">
        <f>IF(A15taxstdlife="n/a","n/a",IF(AH$3&gt;(A15taxstdlife+$E666),(('PTRM input'!$I$157+'PTRM input'!$I$123)*$I$7)-SUM($I666:AG666),(('PTRM input'!$I$157+'PTRM input'!$I$123)*$I$7)/A15taxstdlife))</f>
        <v>0</v>
      </c>
      <c r="AI666" s="592">
        <f>IF(A15taxstdlife="n/a","n/a",IF(AI$3&gt;(A15taxstdlife+$E666),(('PTRM input'!$I$157+'PTRM input'!$I$123)*$I$7)-SUM($I666:AH666),(('PTRM input'!$I$157+'PTRM input'!$I$123)*$I$7)/A15taxstdlife))</f>
        <v>0</v>
      </c>
      <c r="AJ666" s="592">
        <f>IF(A15taxstdlife="n/a","n/a",IF(AJ$3&gt;(A15taxstdlife+$E666),(('PTRM input'!$I$157+'PTRM input'!$I$123)*$I$7)-SUM($I666:AI666),(('PTRM input'!$I$157+'PTRM input'!$I$123)*$I$7)/A15taxstdlife))</f>
        <v>0</v>
      </c>
      <c r="AK666" s="592">
        <f>IF(A15taxstdlife="n/a","n/a",IF(AK$3&gt;(A15taxstdlife+$E666),(('PTRM input'!$I$157+'PTRM input'!$I$123)*$I$7)-SUM($I666:AJ666),(('PTRM input'!$I$157+'PTRM input'!$I$123)*$I$7)/A15taxstdlife))</f>
        <v>0</v>
      </c>
      <c r="AL666" s="592">
        <f>IF(A15taxstdlife="n/a","n/a",IF(AL$3&gt;(A15taxstdlife+$E666),(('PTRM input'!$I$157+'PTRM input'!$I$123)*$I$7)-SUM($I666:AK666),(('PTRM input'!$I$157+'PTRM input'!$I$123)*$I$7)/A15taxstdlife))</f>
        <v>0</v>
      </c>
      <c r="AM666" s="592">
        <f>IF(A15taxstdlife="n/a","n/a",IF(AM$3&gt;(A15taxstdlife+$E666),(('PTRM input'!$I$157+'PTRM input'!$I$123)*$I$7)-SUM($I666:AL666),(('PTRM input'!$I$157+'PTRM input'!$I$123)*$I$7)/A15taxstdlife))</f>
        <v>0</v>
      </c>
      <c r="AN666" s="592">
        <f>IF(A15taxstdlife="n/a","n/a",IF(AN$3&gt;(A15taxstdlife+$E666),(('PTRM input'!$I$157+'PTRM input'!$I$123)*$I$7)-SUM($I666:AM666),(('PTRM input'!$I$157+'PTRM input'!$I$123)*$I$7)/A15taxstdlife))</f>
        <v>0</v>
      </c>
      <c r="AO666" s="592">
        <f>IF(A15taxstdlife="n/a","n/a",IF(AO$3&gt;(A15taxstdlife+$E666),(('PTRM input'!$I$157+'PTRM input'!$I$123)*$I$7)-SUM($I666:AN666),(('PTRM input'!$I$157+'PTRM input'!$I$123)*$I$7)/A15taxstdlife))</f>
        <v>0</v>
      </c>
      <c r="AP666" s="592">
        <f>IF(A15taxstdlife="n/a","n/a",IF(AP$3&gt;(A15taxstdlife+$E666),(('PTRM input'!$I$157+'PTRM input'!$I$123)*$I$7)-SUM($I666:AO666),(('PTRM input'!$I$157+'PTRM input'!$I$123)*$I$7)/A15taxstdlife))</f>
        <v>0</v>
      </c>
      <c r="AQ666" s="592">
        <f>IF(A15taxstdlife="n/a","n/a",IF(AQ$3&gt;(A15taxstdlife+$E666),(('PTRM input'!$I$157+'PTRM input'!$I$123)*$I$7)-SUM($I666:AP666),(('PTRM input'!$I$157+'PTRM input'!$I$123)*$I$7)/A15taxstdlife))</f>
        <v>0</v>
      </c>
      <c r="AR666" s="592">
        <f>IF(A15taxstdlife="n/a","n/a",IF(AR$3&gt;(A15taxstdlife+$E666),(('PTRM input'!$I$157+'PTRM input'!$I$123)*$I$7)-SUM($I666:AQ666),(('PTRM input'!$I$157+'PTRM input'!$I$123)*$I$7)/A15taxstdlife))</f>
        <v>0</v>
      </c>
      <c r="AS666" s="592">
        <f>IF(A15taxstdlife="n/a","n/a",IF(AS$3&gt;(A15taxstdlife+$E666),(('PTRM input'!$I$157+'PTRM input'!$I$123)*$I$7)-SUM($I666:AR666),(('PTRM input'!$I$157+'PTRM input'!$I$123)*$I$7)/A15taxstdlife))</f>
        <v>0</v>
      </c>
      <c r="AT666" s="592">
        <f>IF(A15taxstdlife="n/a","n/a",IF(AT$3&gt;(A15taxstdlife+$E666),(('PTRM input'!$I$157+'PTRM input'!$I$123)*$I$7)-SUM($I666:AS666),(('PTRM input'!$I$157+'PTRM input'!$I$123)*$I$7)/A15taxstdlife))</f>
        <v>0</v>
      </c>
      <c r="AU666" s="592">
        <f>IF(A15taxstdlife="n/a","n/a",IF(AU$3&gt;(A15taxstdlife+$E666),(('PTRM input'!$I$157+'PTRM input'!$I$123)*$I$7)-SUM($I666:AT666),(('PTRM input'!$I$157+'PTRM input'!$I$123)*$I$7)/A15taxstdlife))</f>
        <v>0</v>
      </c>
      <c r="AV666" s="592">
        <f>IF(A15taxstdlife="n/a","n/a",IF(AV$3&gt;(A15taxstdlife+$E666),(('PTRM input'!$I$157+'PTRM input'!$I$123)*$I$7)-SUM($I666:AU666),(('PTRM input'!$I$157+'PTRM input'!$I$123)*$I$7)/A15taxstdlife))</f>
        <v>0</v>
      </c>
      <c r="AW666" s="592">
        <f>IF(A15taxstdlife="n/a","n/a",IF(AW$3&gt;(A15taxstdlife+$E666),(('PTRM input'!$I$157+'PTRM input'!$I$123)*$I$7)-SUM($I666:AV666),(('PTRM input'!$I$157+'PTRM input'!$I$123)*$I$7)/A15taxstdlife))</f>
        <v>0</v>
      </c>
      <c r="AX666" s="592">
        <f>IF(A15taxstdlife="n/a","n/a",IF(AX$3&gt;(A15taxstdlife+$E666),(('PTRM input'!$I$157+'PTRM input'!$I$123)*$I$7)-SUM($I666:AW666),(('PTRM input'!$I$157+'PTRM input'!$I$123)*$I$7)/A15taxstdlife))</f>
        <v>0</v>
      </c>
      <c r="AY666" s="592">
        <f>IF(A15taxstdlife="n/a","n/a",IF(AY$3&gt;(A15taxstdlife+$E666),(('PTRM input'!$I$157+'PTRM input'!$I$123)*$I$7)-SUM($I666:AX666),(('PTRM input'!$I$157+'PTRM input'!$I$123)*$I$7)/A15taxstdlife))</f>
        <v>0</v>
      </c>
      <c r="AZ666" s="592">
        <f>IF(A15taxstdlife="n/a","n/a",IF(AZ$3&gt;(A15taxstdlife+$E666),(('PTRM input'!$I$157+'PTRM input'!$I$123)*$I$7)-SUM($I666:AY666),(('PTRM input'!$I$157+'PTRM input'!$I$123)*$I$7)/A15taxstdlife))</f>
        <v>0</v>
      </c>
      <c r="BA666" s="592">
        <f>IF(A15taxstdlife="n/a","n/a",IF(BA$3&gt;(A15taxstdlife+$E666),(('PTRM input'!$I$157+'PTRM input'!$I$123)*$I$7)-SUM($I666:AZ666),(('PTRM input'!$I$157+'PTRM input'!$I$123)*$I$7)/A15taxstdlife))</f>
        <v>0</v>
      </c>
      <c r="BB666" s="592">
        <f>IF(A15taxstdlife="n/a","n/a",IF(BB$3&gt;(A15taxstdlife+$E666),(('PTRM input'!$I$157+'PTRM input'!$I$123)*$I$7)-SUM($I666:BA666),(('PTRM input'!$I$157+'PTRM input'!$I$123)*$I$7)/A15taxstdlife))</f>
        <v>0</v>
      </c>
      <c r="BC666" s="592">
        <f>IF(A15taxstdlife="n/a","n/a",IF(BC$3&gt;(A15taxstdlife+$E666),(('PTRM input'!$I$157+'PTRM input'!$I$123)*$I$7)-SUM($I666:BB666),(('PTRM input'!$I$157+'PTRM input'!$I$123)*$I$7)/A15taxstdlife))</f>
        <v>0</v>
      </c>
      <c r="BD666" s="592">
        <f>IF(A15taxstdlife="n/a","n/a",IF(BD$3&gt;(A15taxstdlife+$E666),(('PTRM input'!$I$157+'PTRM input'!$I$123)*$I$7)-SUM($I666:BC666),(('PTRM input'!$I$157+'PTRM input'!$I$123)*$I$7)/A15taxstdlife))</f>
        <v>0</v>
      </c>
      <c r="BE666" s="592">
        <f>IF(A15taxstdlife="n/a","n/a",IF(BE$3&gt;(A15taxstdlife+$E666),(('PTRM input'!$I$157+'PTRM input'!$I$123)*$I$7)-SUM($I666:BD666),(('PTRM input'!$I$157+'PTRM input'!$I$123)*$I$7)/A15taxstdlife))</f>
        <v>0</v>
      </c>
      <c r="BF666" s="592">
        <f>IF(A15taxstdlife="n/a","n/a",IF(BF$3&gt;(A15taxstdlife+$E666),(('PTRM input'!$I$157+'PTRM input'!$I$123)*$I$7)-SUM($I666:BE666),(('PTRM input'!$I$157+'PTRM input'!$I$123)*$I$7)/A15taxstdlife))</f>
        <v>0</v>
      </c>
      <c r="BG666" s="592">
        <f>IF(A15taxstdlife="n/a","n/a",IF(BG$3&gt;(A15taxstdlife+$E666),(('PTRM input'!$I$157+'PTRM input'!$I$123)*$I$7)-SUM($I666:BF666),(('PTRM input'!$I$157+'PTRM input'!$I$123)*$I$7)/A15taxstdlife))</f>
        <v>0</v>
      </c>
      <c r="BH666" s="592">
        <f>IF(A15taxstdlife="n/a","n/a",IF(BH$3&gt;(A15taxstdlife+$E666),(('PTRM input'!$I$157+'PTRM input'!$I$123)*$I$7)-SUM($I666:BG666),(('PTRM input'!$I$157+'PTRM input'!$I$123)*$I$7)/A15taxstdlife))</f>
        <v>0</v>
      </c>
      <c r="BI666" s="592">
        <f>IF(A15taxstdlife="n/a","n/a",IF(BI$3&gt;(A15taxstdlife+$E666),(('PTRM input'!$I$157+'PTRM input'!$I$123)*$I$7)-SUM($I666:BH666),(('PTRM input'!$I$157+'PTRM input'!$I$123)*$I$7)/A15taxstdlife))</f>
        <v>0</v>
      </c>
      <c r="BJ666" s="237"/>
      <c r="BK666" s="237"/>
      <c r="BL666" s="237"/>
      <c r="BM666" s="237"/>
    </row>
    <row r="667" spans="1:65" s="4" customFormat="1" ht="12.75" customHeight="1" outlineLevel="2">
      <c r="A667" s="237"/>
      <c r="B667" s="237"/>
      <c r="C667" s="597"/>
      <c r="D667" s="930"/>
      <c r="E667" s="167">
        <v>4</v>
      </c>
      <c r="F667" s="34"/>
      <c r="G667" s="184"/>
      <c r="H667" s="186"/>
      <c r="I667" s="186"/>
      <c r="J667" s="185"/>
      <c r="K667" s="105">
        <f>IF(A15taxstdlife="n/a","n/a",IF(K$3&gt;(A15taxstdlife+$E667),(('PTRM input'!$J$157+'PTRM input'!$J$123)*$J$7)-SUM($J667:J667),(('PTRM input'!$J$157+'PTRM input'!$J$123)*$J$7)/A15taxstdlife))</f>
        <v>0</v>
      </c>
      <c r="L667" s="105">
        <f>IF(A15taxstdlife="n/a","n/a",IF(L$3&gt;(A15taxstdlife+$E667),(('PTRM input'!$J$157+'PTRM input'!$J$123)*$J$7)-SUM($J667:K667),(('PTRM input'!$J$157+'PTRM input'!$J$123)*$J$7)/A15taxstdlife))</f>
        <v>0</v>
      </c>
      <c r="M667" s="105">
        <f>IF(A15taxstdlife="n/a","n/a",IF(M$3&gt;(A15taxstdlife+$E667),(('PTRM input'!$J$157+'PTRM input'!$J$123)*$J$7)-SUM($J667:L667),(('PTRM input'!$J$157+'PTRM input'!$J$123)*$J$7)/A15taxstdlife))</f>
        <v>0</v>
      </c>
      <c r="N667" s="105">
        <f>IF(A15taxstdlife="n/a","n/a",IF(N$3&gt;(A15taxstdlife+$E667),(('PTRM input'!$J$157+'PTRM input'!$J$123)*$J$7)-SUM($J667:M667),(('PTRM input'!$J$157+'PTRM input'!$J$123)*$J$7)/A15taxstdlife))</f>
        <v>0</v>
      </c>
      <c r="O667" s="105">
        <f>IF(A15taxstdlife="n/a","n/a",IF(O$3&gt;(A15taxstdlife+$E667),(('PTRM input'!$J$157+'PTRM input'!$J$123)*$J$7)-SUM($J667:N667),(('PTRM input'!$J$157+'PTRM input'!$J$123)*$J$7)/A15taxstdlife))</f>
        <v>0</v>
      </c>
      <c r="P667" s="105">
        <f>IF(A15taxstdlife="n/a","n/a",IF(P$3&gt;(A15taxstdlife+$E667),(('PTRM input'!$J$157+'PTRM input'!$J$123)*$J$7)-SUM($J667:O667),(('PTRM input'!$J$157+'PTRM input'!$J$123)*$J$7)/A15taxstdlife))</f>
        <v>0</v>
      </c>
      <c r="Q667" s="592">
        <f>IF(A15taxstdlife="n/a","n/a",IF(Q$3&gt;(A15taxstdlife+$E667),(('PTRM input'!$J$157+'PTRM input'!$J$123)*$J$7)-SUM($J667:P667),(('PTRM input'!$J$157+'PTRM input'!$J$123)*$J$7)/A15taxstdlife))</f>
        <v>0</v>
      </c>
      <c r="R667" s="592">
        <f>IF(A15taxstdlife="n/a","n/a",IF(R$3&gt;(A15taxstdlife+$E667),(('PTRM input'!$J$157+'PTRM input'!$J$123)*$J$7)-SUM($J667:Q667),(('PTRM input'!$J$157+'PTRM input'!$J$123)*$J$7)/A15taxstdlife))</f>
        <v>0</v>
      </c>
      <c r="S667" s="592">
        <f>IF(A15taxstdlife="n/a","n/a",IF(S$3&gt;(A15taxstdlife+$E667),(('PTRM input'!$J$157+'PTRM input'!$J$123)*$J$7)-SUM($J667:R667),(('PTRM input'!$J$157+'PTRM input'!$J$123)*$J$7)/A15taxstdlife))</f>
        <v>0</v>
      </c>
      <c r="T667" s="592">
        <f>IF(A15taxstdlife="n/a","n/a",IF(T$3&gt;(A15taxstdlife+$E667),(('PTRM input'!$J$157+'PTRM input'!$J$123)*$J$7)-SUM($J667:S667),(('PTRM input'!$J$157+'PTRM input'!$J$123)*$J$7)/A15taxstdlife))</f>
        <v>0</v>
      </c>
      <c r="U667" s="592">
        <f>IF(A15taxstdlife="n/a","n/a",IF(U$3&gt;(A15taxstdlife+$E667),(('PTRM input'!$J$157+'PTRM input'!$J$123)*$J$7)-SUM($J667:T667),(('PTRM input'!$J$157+'PTRM input'!$J$123)*$J$7)/A15taxstdlife))</f>
        <v>0</v>
      </c>
      <c r="V667" s="592">
        <f>IF(A15taxstdlife="n/a","n/a",IF(V$3&gt;(A15taxstdlife+$E667),(('PTRM input'!$J$157+'PTRM input'!$J$123)*$J$7)-SUM($J667:U667),(('PTRM input'!$J$157+'PTRM input'!$J$123)*$J$7)/A15taxstdlife))</f>
        <v>0</v>
      </c>
      <c r="W667" s="592">
        <f>IF(A15taxstdlife="n/a","n/a",IF(W$3&gt;(A15taxstdlife+$E667),(('PTRM input'!$J$157+'PTRM input'!$J$123)*$J$7)-SUM($J667:V667),(('PTRM input'!$J$157+'PTRM input'!$J$123)*$J$7)/A15taxstdlife))</f>
        <v>0</v>
      </c>
      <c r="X667" s="592">
        <f>IF(A15taxstdlife="n/a","n/a",IF(X$3&gt;(A15taxstdlife+$E667),(('PTRM input'!$J$157+'PTRM input'!$J$123)*$J$7)-SUM($J667:W667),(('PTRM input'!$J$157+'PTRM input'!$J$123)*$J$7)/A15taxstdlife))</f>
        <v>0</v>
      </c>
      <c r="Y667" s="592">
        <f>IF(A15taxstdlife="n/a","n/a",IF(Y$3&gt;(A15taxstdlife+$E667),(('PTRM input'!$J$157+'PTRM input'!$J$123)*$J$7)-SUM($J667:X667),(('PTRM input'!$J$157+'PTRM input'!$J$123)*$J$7)/A15taxstdlife))</f>
        <v>0</v>
      </c>
      <c r="Z667" s="592">
        <f>IF(A15taxstdlife="n/a","n/a",IF(Z$3&gt;(A15taxstdlife+$E667),(('PTRM input'!$J$157+'PTRM input'!$J$123)*$J$7)-SUM($J667:Y667),(('PTRM input'!$J$157+'PTRM input'!$J$123)*$J$7)/A15taxstdlife))</f>
        <v>0</v>
      </c>
      <c r="AA667" s="592">
        <f>IF(A15taxstdlife="n/a","n/a",IF(AA$3&gt;(A15taxstdlife+$E667),(('PTRM input'!$J$157+'PTRM input'!$J$123)*$J$7)-SUM($J667:Z667),(('PTRM input'!$J$157+'PTRM input'!$J$123)*$J$7)/A15taxstdlife))</f>
        <v>0</v>
      </c>
      <c r="AB667" s="592">
        <f>IF(A15taxstdlife="n/a","n/a",IF(AB$3&gt;(A15taxstdlife+$E667),(('PTRM input'!$J$157+'PTRM input'!$J$123)*$J$7)-SUM($J667:AA667),(('PTRM input'!$J$157+'PTRM input'!$J$123)*$J$7)/A15taxstdlife))</f>
        <v>0</v>
      </c>
      <c r="AC667" s="592">
        <f>IF(A15taxstdlife="n/a","n/a",IF(AC$3&gt;(A15taxstdlife+$E667),(('PTRM input'!$J$157+'PTRM input'!$J$123)*$J$7)-SUM($J667:AB667),(('PTRM input'!$J$157+'PTRM input'!$J$123)*$J$7)/A15taxstdlife))</f>
        <v>0</v>
      </c>
      <c r="AD667" s="592">
        <f>IF(A15taxstdlife="n/a","n/a",IF(AD$3&gt;(A15taxstdlife+$E667),(('PTRM input'!$J$157+'PTRM input'!$J$123)*$J$7)-SUM($J667:AC667),(('PTRM input'!$J$157+'PTRM input'!$J$123)*$J$7)/A15taxstdlife))</f>
        <v>0</v>
      </c>
      <c r="AE667" s="592">
        <f>IF(A15taxstdlife="n/a","n/a",IF(AE$3&gt;(A15taxstdlife+$E667),(('PTRM input'!$J$157+'PTRM input'!$J$123)*$J$7)-SUM($J667:AD667),(('PTRM input'!$J$157+'PTRM input'!$J$123)*$J$7)/A15taxstdlife))</f>
        <v>0</v>
      </c>
      <c r="AF667" s="592">
        <f>IF(A15taxstdlife="n/a","n/a",IF(AF$3&gt;(A15taxstdlife+$E667),(('PTRM input'!$J$157+'PTRM input'!$J$123)*$J$7)-SUM($J667:AE667),(('PTRM input'!$J$157+'PTRM input'!$J$123)*$J$7)/A15taxstdlife))</f>
        <v>0</v>
      </c>
      <c r="AG667" s="592">
        <f>IF(A15taxstdlife="n/a","n/a",IF(AG$3&gt;(A15taxstdlife+$E667),(('PTRM input'!$J$157+'PTRM input'!$J$123)*$J$7)-SUM($J667:AF667),(('PTRM input'!$J$157+'PTRM input'!$J$123)*$J$7)/A15taxstdlife))</f>
        <v>0</v>
      </c>
      <c r="AH667" s="592">
        <f>IF(A15taxstdlife="n/a","n/a",IF(AH$3&gt;(A15taxstdlife+$E667),(('PTRM input'!$J$157+'PTRM input'!$J$123)*$J$7)-SUM($J667:AG667),(('PTRM input'!$J$157+'PTRM input'!$J$123)*$J$7)/A15taxstdlife))</f>
        <v>0</v>
      </c>
      <c r="AI667" s="592">
        <f>IF(A15taxstdlife="n/a","n/a",IF(AI$3&gt;(A15taxstdlife+$E667),(('PTRM input'!$J$157+'PTRM input'!$J$123)*$J$7)-SUM($J667:AH667),(('PTRM input'!$J$157+'PTRM input'!$J$123)*$J$7)/A15taxstdlife))</f>
        <v>0</v>
      </c>
      <c r="AJ667" s="592">
        <f>IF(A15taxstdlife="n/a","n/a",IF(AJ$3&gt;(A15taxstdlife+$E667),(('PTRM input'!$J$157+'PTRM input'!$J$123)*$J$7)-SUM($J667:AI667),(('PTRM input'!$J$157+'PTRM input'!$J$123)*$J$7)/A15taxstdlife))</f>
        <v>0</v>
      </c>
      <c r="AK667" s="592">
        <f>IF(A15taxstdlife="n/a","n/a",IF(AK$3&gt;(A15taxstdlife+$E667),(('PTRM input'!$J$157+'PTRM input'!$J$123)*$J$7)-SUM($J667:AJ667),(('PTRM input'!$J$157+'PTRM input'!$J$123)*$J$7)/A15taxstdlife))</f>
        <v>0</v>
      </c>
      <c r="AL667" s="592">
        <f>IF(A15taxstdlife="n/a","n/a",IF(AL$3&gt;(A15taxstdlife+$E667),(('PTRM input'!$J$157+'PTRM input'!$J$123)*$J$7)-SUM($J667:AK667),(('PTRM input'!$J$157+'PTRM input'!$J$123)*$J$7)/A15taxstdlife))</f>
        <v>0</v>
      </c>
      <c r="AM667" s="592">
        <f>IF(A15taxstdlife="n/a","n/a",IF(AM$3&gt;(A15taxstdlife+$E667),(('PTRM input'!$J$157+'PTRM input'!$J$123)*$J$7)-SUM($J667:AL667),(('PTRM input'!$J$157+'PTRM input'!$J$123)*$J$7)/A15taxstdlife))</f>
        <v>0</v>
      </c>
      <c r="AN667" s="592">
        <f>IF(A15taxstdlife="n/a","n/a",IF(AN$3&gt;(A15taxstdlife+$E667),(('PTRM input'!$J$157+'PTRM input'!$J$123)*$J$7)-SUM($J667:AM667),(('PTRM input'!$J$157+'PTRM input'!$J$123)*$J$7)/A15taxstdlife))</f>
        <v>0</v>
      </c>
      <c r="AO667" s="592">
        <f>IF(A15taxstdlife="n/a","n/a",IF(AO$3&gt;(A15taxstdlife+$E667),(('PTRM input'!$J$157+'PTRM input'!$J$123)*$J$7)-SUM($J667:AN667),(('PTRM input'!$J$157+'PTRM input'!$J$123)*$J$7)/A15taxstdlife))</f>
        <v>0</v>
      </c>
      <c r="AP667" s="592">
        <f>IF(A15taxstdlife="n/a","n/a",IF(AP$3&gt;(A15taxstdlife+$E667),(('PTRM input'!$J$157+'PTRM input'!$J$123)*$J$7)-SUM($J667:AO667),(('PTRM input'!$J$157+'PTRM input'!$J$123)*$J$7)/A15taxstdlife))</f>
        <v>0</v>
      </c>
      <c r="AQ667" s="592">
        <f>IF(A15taxstdlife="n/a","n/a",IF(AQ$3&gt;(A15taxstdlife+$E667),(('PTRM input'!$J$157+'PTRM input'!$J$123)*$J$7)-SUM($J667:AP667),(('PTRM input'!$J$157+'PTRM input'!$J$123)*$J$7)/A15taxstdlife))</f>
        <v>0</v>
      </c>
      <c r="AR667" s="592">
        <f>IF(A15taxstdlife="n/a","n/a",IF(AR$3&gt;(A15taxstdlife+$E667),(('PTRM input'!$J$157+'PTRM input'!$J$123)*$J$7)-SUM($J667:AQ667),(('PTRM input'!$J$157+'PTRM input'!$J$123)*$J$7)/A15taxstdlife))</f>
        <v>0</v>
      </c>
      <c r="AS667" s="592">
        <f>IF(A15taxstdlife="n/a","n/a",IF(AS$3&gt;(A15taxstdlife+$E667),(('PTRM input'!$J$157+'PTRM input'!$J$123)*$J$7)-SUM($J667:AR667),(('PTRM input'!$J$157+'PTRM input'!$J$123)*$J$7)/A15taxstdlife))</f>
        <v>0</v>
      </c>
      <c r="AT667" s="592">
        <f>IF(A15taxstdlife="n/a","n/a",IF(AT$3&gt;(A15taxstdlife+$E667),(('PTRM input'!$J$157+'PTRM input'!$J$123)*$J$7)-SUM($J667:AS667),(('PTRM input'!$J$157+'PTRM input'!$J$123)*$J$7)/A15taxstdlife))</f>
        <v>0</v>
      </c>
      <c r="AU667" s="592">
        <f>IF(A15taxstdlife="n/a","n/a",IF(AU$3&gt;(A15taxstdlife+$E667),(('PTRM input'!$J$157+'PTRM input'!$J$123)*$J$7)-SUM($J667:AT667),(('PTRM input'!$J$157+'PTRM input'!$J$123)*$J$7)/A15taxstdlife))</f>
        <v>0</v>
      </c>
      <c r="AV667" s="592">
        <f>IF(A15taxstdlife="n/a","n/a",IF(AV$3&gt;(A15taxstdlife+$E667),(('PTRM input'!$J$157+'PTRM input'!$J$123)*$J$7)-SUM($J667:AU667),(('PTRM input'!$J$157+'PTRM input'!$J$123)*$J$7)/A15taxstdlife))</f>
        <v>0</v>
      </c>
      <c r="AW667" s="592">
        <f>IF(A15taxstdlife="n/a","n/a",IF(AW$3&gt;(A15taxstdlife+$E667),(('PTRM input'!$J$157+'PTRM input'!$J$123)*$J$7)-SUM($J667:AV667),(('PTRM input'!$J$157+'PTRM input'!$J$123)*$J$7)/A15taxstdlife))</f>
        <v>0</v>
      </c>
      <c r="AX667" s="592">
        <f>IF(A15taxstdlife="n/a","n/a",IF(AX$3&gt;(A15taxstdlife+$E667),(('PTRM input'!$J$157+'PTRM input'!$J$123)*$J$7)-SUM($J667:AW667),(('PTRM input'!$J$157+'PTRM input'!$J$123)*$J$7)/A15taxstdlife))</f>
        <v>0</v>
      </c>
      <c r="AY667" s="592">
        <f>IF(A15taxstdlife="n/a","n/a",IF(AY$3&gt;(A15taxstdlife+$E667),(('PTRM input'!$J$157+'PTRM input'!$J$123)*$J$7)-SUM($J667:AX667),(('PTRM input'!$J$157+'PTRM input'!$J$123)*$J$7)/A15taxstdlife))</f>
        <v>0</v>
      </c>
      <c r="AZ667" s="592">
        <f>IF(A15taxstdlife="n/a","n/a",IF(AZ$3&gt;(A15taxstdlife+$E667),(('PTRM input'!$J$157+'PTRM input'!$J$123)*$J$7)-SUM($J667:AY667),(('PTRM input'!$J$157+'PTRM input'!$J$123)*$J$7)/A15taxstdlife))</f>
        <v>0</v>
      </c>
      <c r="BA667" s="592">
        <f>IF(A15taxstdlife="n/a","n/a",IF(BA$3&gt;(A15taxstdlife+$E667),(('PTRM input'!$J$157+'PTRM input'!$J$123)*$J$7)-SUM($J667:AZ667),(('PTRM input'!$J$157+'PTRM input'!$J$123)*$J$7)/A15taxstdlife))</f>
        <v>0</v>
      </c>
      <c r="BB667" s="592">
        <f>IF(A15taxstdlife="n/a","n/a",IF(BB$3&gt;(A15taxstdlife+$E667),(('PTRM input'!$J$157+'PTRM input'!$J$123)*$J$7)-SUM($J667:BA667),(('PTRM input'!$J$157+'PTRM input'!$J$123)*$J$7)/A15taxstdlife))</f>
        <v>0</v>
      </c>
      <c r="BC667" s="592">
        <f>IF(A15taxstdlife="n/a","n/a",IF(BC$3&gt;(A15taxstdlife+$E667),(('PTRM input'!$J$157+'PTRM input'!$J$123)*$J$7)-SUM($J667:BB667),(('PTRM input'!$J$157+'PTRM input'!$J$123)*$J$7)/A15taxstdlife))</f>
        <v>0</v>
      </c>
      <c r="BD667" s="592">
        <f>IF(A15taxstdlife="n/a","n/a",IF(BD$3&gt;(A15taxstdlife+$E667),(('PTRM input'!$J$157+'PTRM input'!$J$123)*$J$7)-SUM($J667:BC667),(('PTRM input'!$J$157+'PTRM input'!$J$123)*$J$7)/A15taxstdlife))</f>
        <v>0</v>
      </c>
      <c r="BE667" s="592">
        <f>IF(A15taxstdlife="n/a","n/a",IF(BE$3&gt;(A15taxstdlife+$E667),(('PTRM input'!$J$157+'PTRM input'!$J$123)*$J$7)-SUM($J667:BD667),(('PTRM input'!$J$157+'PTRM input'!$J$123)*$J$7)/A15taxstdlife))</f>
        <v>0</v>
      </c>
      <c r="BF667" s="592">
        <f>IF(A15taxstdlife="n/a","n/a",IF(BF$3&gt;(A15taxstdlife+$E667),(('PTRM input'!$J$157+'PTRM input'!$J$123)*$J$7)-SUM($J667:BE667),(('PTRM input'!$J$157+'PTRM input'!$J$123)*$J$7)/A15taxstdlife))</f>
        <v>0</v>
      </c>
      <c r="BG667" s="592">
        <f>IF(A15taxstdlife="n/a","n/a",IF(BG$3&gt;(A15taxstdlife+$E667),(('PTRM input'!$J$157+'PTRM input'!$J$123)*$J$7)-SUM($J667:BF667),(('PTRM input'!$J$157+'PTRM input'!$J$123)*$J$7)/A15taxstdlife))</f>
        <v>0</v>
      </c>
      <c r="BH667" s="592">
        <f>IF(A15taxstdlife="n/a","n/a",IF(BH$3&gt;(A15taxstdlife+$E667),(('PTRM input'!$J$157+'PTRM input'!$J$123)*$J$7)-SUM($J667:BG667),(('PTRM input'!$J$157+'PTRM input'!$J$123)*$J$7)/A15taxstdlife))</f>
        <v>0</v>
      </c>
      <c r="BI667" s="592">
        <f>IF(A15taxstdlife="n/a","n/a",IF(BI$3&gt;(A15taxstdlife+$E667),(('PTRM input'!$J$157+'PTRM input'!$J$123)*$J$7)-SUM($J667:BH667),(('PTRM input'!$J$157+'PTRM input'!$J$123)*$J$7)/A15taxstdlife))</f>
        <v>0</v>
      </c>
      <c r="BJ667" s="237"/>
      <c r="BK667" s="237"/>
      <c r="BL667" s="237"/>
      <c r="BM667" s="237"/>
    </row>
    <row r="668" spans="1:65" s="4" customFormat="1" ht="12.75" customHeight="1" outlineLevel="2">
      <c r="A668" s="237"/>
      <c r="B668" s="237"/>
      <c r="C668" s="597"/>
      <c r="D668" s="930"/>
      <c r="E668" s="167">
        <v>5</v>
      </c>
      <c r="F668" s="34"/>
      <c r="G668" s="184"/>
      <c r="H668" s="186"/>
      <c r="I668" s="186"/>
      <c r="J668" s="186"/>
      <c r="K668" s="185"/>
      <c r="L668" s="105">
        <f>IF(A15taxstdlife="n/a","n/a",IF(L$3&gt;(A15taxstdlife+$E668),(('PTRM input'!$K$157+'PTRM input'!$K$123)*$K$7)-SUM($K668:K668),(('PTRM input'!$K$157+'PTRM input'!$K$123)*$K$7)/A15taxstdlife))</f>
        <v>0</v>
      </c>
      <c r="M668" s="105">
        <f>IF(A15taxstdlife="n/a","n/a",IF(M$3&gt;(A15taxstdlife+$E668),(('PTRM input'!$K$157+'PTRM input'!$K$123)*$K$7)-SUM($K668:L668),(('PTRM input'!$K$157+'PTRM input'!$K$123)*$K$7)/A15taxstdlife))</f>
        <v>0</v>
      </c>
      <c r="N668" s="105">
        <f>IF(A15taxstdlife="n/a","n/a",IF(N$3&gt;(A15taxstdlife+$E668),(('PTRM input'!$K$157+'PTRM input'!$K$123)*$K$7)-SUM($K668:M668),(('PTRM input'!$K$157+'PTRM input'!$K$123)*$K$7)/A15taxstdlife))</f>
        <v>0</v>
      </c>
      <c r="O668" s="105">
        <f>IF(A15taxstdlife="n/a","n/a",IF(O$3&gt;(A15taxstdlife+$E668),(('PTRM input'!$K$157+'PTRM input'!$K$123)*$K$7)-SUM($K668:N668),(('PTRM input'!$K$157+'PTRM input'!$K$123)*$K$7)/A15taxstdlife))</f>
        <v>0</v>
      </c>
      <c r="P668" s="105">
        <f>IF(A15taxstdlife="n/a","n/a",IF(P$3&gt;(A15taxstdlife+$E668),(('PTRM input'!$K$157+'PTRM input'!$K$123)*$K$7)-SUM($K668:O668),(('PTRM input'!$K$157+'PTRM input'!$K$123)*$K$7)/A15taxstdlife))</f>
        <v>0</v>
      </c>
      <c r="Q668" s="592">
        <f>IF(A15taxstdlife="n/a","n/a",IF(Q$3&gt;(A15taxstdlife+$E668),(('PTRM input'!$K$157+'PTRM input'!$K$123)*$K$7)-SUM($K668:P668),(('PTRM input'!$K$157+'PTRM input'!$K$123)*$K$7)/A15taxstdlife))</f>
        <v>0</v>
      </c>
      <c r="R668" s="592">
        <f>IF(A15taxstdlife="n/a","n/a",IF(R$3&gt;(A15taxstdlife+$E668),(('PTRM input'!$K$157+'PTRM input'!$K$123)*$K$7)-SUM($K668:Q668),(('PTRM input'!$K$157+'PTRM input'!$K$123)*$K$7)/A15taxstdlife))</f>
        <v>0</v>
      </c>
      <c r="S668" s="592">
        <f>IF(A15taxstdlife="n/a","n/a",IF(S$3&gt;(A15taxstdlife+$E668),(('PTRM input'!$K$157+'PTRM input'!$K$123)*$K$7)-SUM($K668:R668),(('PTRM input'!$K$157+'PTRM input'!$K$123)*$K$7)/A15taxstdlife))</f>
        <v>0</v>
      </c>
      <c r="T668" s="592">
        <f>IF(A15taxstdlife="n/a","n/a",IF(T$3&gt;(A15taxstdlife+$E668),(('PTRM input'!$K$157+'PTRM input'!$K$123)*$K$7)-SUM($K668:S668),(('PTRM input'!$K$157+'PTRM input'!$K$123)*$K$7)/A15taxstdlife))</f>
        <v>0</v>
      </c>
      <c r="U668" s="592">
        <f>IF(A15taxstdlife="n/a","n/a",IF(U$3&gt;(A15taxstdlife+$E668),(('PTRM input'!$K$157+'PTRM input'!$K$123)*$K$7)-SUM($K668:T668),(('PTRM input'!$K$157+'PTRM input'!$K$123)*$K$7)/A15taxstdlife))</f>
        <v>0</v>
      </c>
      <c r="V668" s="592">
        <f>IF(A15taxstdlife="n/a","n/a",IF(V$3&gt;(A15taxstdlife+$E668),(('PTRM input'!$K$157+'PTRM input'!$K$123)*$K$7)-SUM($K668:U668),(('PTRM input'!$K$157+'PTRM input'!$K$123)*$K$7)/A15taxstdlife))</f>
        <v>0</v>
      </c>
      <c r="W668" s="592">
        <f>IF(A15taxstdlife="n/a","n/a",IF(W$3&gt;(A15taxstdlife+$E668),(('PTRM input'!$K$157+'PTRM input'!$K$123)*$K$7)-SUM($K668:V668),(('PTRM input'!$K$157+'PTRM input'!$K$123)*$K$7)/A15taxstdlife))</f>
        <v>0</v>
      </c>
      <c r="X668" s="592">
        <f>IF(A15taxstdlife="n/a","n/a",IF(X$3&gt;(A15taxstdlife+$E668),(('PTRM input'!$K$157+'PTRM input'!$K$123)*$K$7)-SUM($K668:W668),(('PTRM input'!$K$157+'PTRM input'!$K$123)*$K$7)/A15taxstdlife))</f>
        <v>0</v>
      </c>
      <c r="Y668" s="592">
        <f>IF(A15taxstdlife="n/a","n/a",IF(Y$3&gt;(A15taxstdlife+$E668),(('PTRM input'!$K$157+'PTRM input'!$K$123)*$K$7)-SUM($K668:X668),(('PTRM input'!$K$157+'PTRM input'!$K$123)*$K$7)/A15taxstdlife))</f>
        <v>0</v>
      </c>
      <c r="Z668" s="592">
        <f>IF(A15taxstdlife="n/a","n/a",IF(Z$3&gt;(A15taxstdlife+$E668),(('PTRM input'!$K$157+'PTRM input'!$K$123)*$K$7)-SUM($K668:Y668),(('PTRM input'!$K$157+'PTRM input'!$K$123)*$K$7)/A15taxstdlife))</f>
        <v>0</v>
      </c>
      <c r="AA668" s="592">
        <f>IF(A15taxstdlife="n/a","n/a",IF(AA$3&gt;(A15taxstdlife+$E668),(('PTRM input'!$K$157+'PTRM input'!$K$123)*$K$7)-SUM($K668:Z668),(('PTRM input'!$K$157+'PTRM input'!$K$123)*$K$7)/A15taxstdlife))</f>
        <v>0</v>
      </c>
      <c r="AB668" s="592">
        <f>IF(A15taxstdlife="n/a","n/a",IF(AB$3&gt;(A15taxstdlife+$E668),(('PTRM input'!$K$157+'PTRM input'!$K$123)*$K$7)-SUM($K668:AA668),(('PTRM input'!$K$157+'PTRM input'!$K$123)*$K$7)/A15taxstdlife))</f>
        <v>0</v>
      </c>
      <c r="AC668" s="592">
        <f>IF(A15taxstdlife="n/a","n/a",IF(AC$3&gt;(A15taxstdlife+$E668),(('PTRM input'!$K$157+'PTRM input'!$K$123)*$K$7)-SUM($K668:AB668),(('PTRM input'!$K$157+'PTRM input'!$K$123)*$K$7)/A15taxstdlife))</f>
        <v>0</v>
      </c>
      <c r="AD668" s="592">
        <f>IF(A15taxstdlife="n/a","n/a",IF(AD$3&gt;(A15taxstdlife+$E668),(('PTRM input'!$K$157+'PTRM input'!$K$123)*$K$7)-SUM($K668:AC668),(('PTRM input'!$K$157+'PTRM input'!$K$123)*$K$7)/A15taxstdlife))</f>
        <v>0</v>
      </c>
      <c r="AE668" s="592">
        <f>IF(A15taxstdlife="n/a","n/a",IF(AE$3&gt;(A15taxstdlife+$E668),(('PTRM input'!$K$157+'PTRM input'!$K$123)*$K$7)-SUM($K668:AD668),(('PTRM input'!$K$157+'PTRM input'!$K$123)*$K$7)/A15taxstdlife))</f>
        <v>0</v>
      </c>
      <c r="AF668" s="592">
        <f>IF(A15taxstdlife="n/a","n/a",IF(AF$3&gt;(A15taxstdlife+$E668),(('PTRM input'!$K$157+'PTRM input'!$K$123)*$K$7)-SUM($K668:AE668),(('PTRM input'!$K$157+'PTRM input'!$K$123)*$K$7)/A15taxstdlife))</f>
        <v>0</v>
      </c>
      <c r="AG668" s="592">
        <f>IF(A15taxstdlife="n/a","n/a",IF(AG$3&gt;(A15taxstdlife+$E668),(('PTRM input'!$K$157+'PTRM input'!$K$123)*$K$7)-SUM($K668:AF668),(('PTRM input'!$K$157+'PTRM input'!$K$123)*$K$7)/A15taxstdlife))</f>
        <v>0</v>
      </c>
      <c r="AH668" s="592">
        <f>IF(A15taxstdlife="n/a","n/a",IF(AH$3&gt;(A15taxstdlife+$E668),(('PTRM input'!$K$157+'PTRM input'!$K$123)*$K$7)-SUM($K668:AG668),(('PTRM input'!$K$157+'PTRM input'!$K$123)*$K$7)/A15taxstdlife))</f>
        <v>0</v>
      </c>
      <c r="AI668" s="592">
        <f>IF(A15taxstdlife="n/a","n/a",IF(AI$3&gt;(A15taxstdlife+$E668),(('PTRM input'!$K$157+'PTRM input'!$K$123)*$K$7)-SUM($K668:AH668),(('PTRM input'!$K$157+'PTRM input'!$K$123)*$K$7)/A15taxstdlife))</f>
        <v>0</v>
      </c>
      <c r="AJ668" s="592">
        <f>IF(A15taxstdlife="n/a","n/a",IF(AJ$3&gt;(A15taxstdlife+$E668),(('PTRM input'!$K$157+'PTRM input'!$K$123)*$K$7)-SUM($K668:AI668),(('PTRM input'!$K$157+'PTRM input'!$K$123)*$K$7)/A15taxstdlife))</f>
        <v>0</v>
      </c>
      <c r="AK668" s="592">
        <f>IF(A15taxstdlife="n/a","n/a",IF(AK$3&gt;(A15taxstdlife+$E668),(('PTRM input'!$K$157+'PTRM input'!$K$123)*$K$7)-SUM($K668:AJ668),(('PTRM input'!$K$157+'PTRM input'!$K$123)*$K$7)/A15taxstdlife))</f>
        <v>0</v>
      </c>
      <c r="AL668" s="592">
        <f>IF(A15taxstdlife="n/a","n/a",IF(AL$3&gt;(A15taxstdlife+$E668),(('PTRM input'!$K$157+'PTRM input'!$K$123)*$K$7)-SUM($K668:AK668),(('PTRM input'!$K$157+'PTRM input'!$K$123)*$K$7)/A15taxstdlife))</f>
        <v>0</v>
      </c>
      <c r="AM668" s="592">
        <f>IF(A15taxstdlife="n/a","n/a",IF(AM$3&gt;(A15taxstdlife+$E668),(('PTRM input'!$K$157+'PTRM input'!$K$123)*$K$7)-SUM($K668:AL668),(('PTRM input'!$K$157+'PTRM input'!$K$123)*$K$7)/A15taxstdlife))</f>
        <v>0</v>
      </c>
      <c r="AN668" s="592">
        <f>IF(A15taxstdlife="n/a","n/a",IF(AN$3&gt;(A15taxstdlife+$E668),(('PTRM input'!$K$157+'PTRM input'!$K$123)*$K$7)-SUM($K668:AM668),(('PTRM input'!$K$157+'PTRM input'!$K$123)*$K$7)/A15taxstdlife))</f>
        <v>0</v>
      </c>
      <c r="AO668" s="592">
        <f>IF(A15taxstdlife="n/a","n/a",IF(AO$3&gt;(A15taxstdlife+$E668),(('PTRM input'!$K$157+'PTRM input'!$K$123)*$K$7)-SUM($K668:AN668),(('PTRM input'!$K$157+'PTRM input'!$K$123)*$K$7)/A15taxstdlife))</f>
        <v>0</v>
      </c>
      <c r="AP668" s="592">
        <f>IF(A15taxstdlife="n/a","n/a",IF(AP$3&gt;(A15taxstdlife+$E668),(('PTRM input'!$K$157+'PTRM input'!$K$123)*$K$7)-SUM($K668:AO668),(('PTRM input'!$K$157+'PTRM input'!$K$123)*$K$7)/A15taxstdlife))</f>
        <v>0</v>
      </c>
      <c r="AQ668" s="592">
        <f>IF(A15taxstdlife="n/a","n/a",IF(AQ$3&gt;(A15taxstdlife+$E668),(('PTRM input'!$K$157+'PTRM input'!$K$123)*$K$7)-SUM($K668:AP668),(('PTRM input'!$K$157+'PTRM input'!$K$123)*$K$7)/A15taxstdlife))</f>
        <v>0</v>
      </c>
      <c r="AR668" s="592">
        <f>IF(A15taxstdlife="n/a","n/a",IF(AR$3&gt;(A15taxstdlife+$E668),(('PTRM input'!$K$157+'PTRM input'!$K$123)*$K$7)-SUM($K668:AQ668),(('PTRM input'!$K$157+'PTRM input'!$K$123)*$K$7)/A15taxstdlife))</f>
        <v>0</v>
      </c>
      <c r="AS668" s="592">
        <f>IF(A15taxstdlife="n/a","n/a",IF(AS$3&gt;(A15taxstdlife+$E668),(('PTRM input'!$K$157+'PTRM input'!$K$123)*$K$7)-SUM($K668:AR668),(('PTRM input'!$K$157+'PTRM input'!$K$123)*$K$7)/A15taxstdlife))</f>
        <v>0</v>
      </c>
      <c r="AT668" s="592">
        <f>IF(A15taxstdlife="n/a","n/a",IF(AT$3&gt;(A15taxstdlife+$E668),(('PTRM input'!$K$157+'PTRM input'!$K$123)*$K$7)-SUM($K668:AS668),(('PTRM input'!$K$157+'PTRM input'!$K$123)*$K$7)/A15taxstdlife))</f>
        <v>0</v>
      </c>
      <c r="AU668" s="592">
        <f>IF(A15taxstdlife="n/a","n/a",IF(AU$3&gt;(A15taxstdlife+$E668),(('PTRM input'!$K$157+'PTRM input'!$K$123)*$K$7)-SUM($K668:AT668),(('PTRM input'!$K$157+'PTRM input'!$K$123)*$K$7)/A15taxstdlife))</f>
        <v>0</v>
      </c>
      <c r="AV668" s="592">
        <f>IF(A15taxstdlife="n/a","n/a",IF(AV$3&gt;(A15taxstdlife+$E668),(('PTRM input'!$K$157+'PTRM input'!$K$123)*$K$7)-SUM($K668:AU668),(('PTRM input'!$K$157+'PTRM input'!$K$123)*$K$7)/A15taxstdlife))</f>
        <v>0</v>
      </c>
      <c r="AW668" s="592">
        <f>IF(A15taxstdlife="n/a","n/a",IF(AW$3&gt;(A15taxstdlife+$E668),(('PTRM input'!$K$157+'PTRM input'!$K$123)*$K$7)-SUM($K668:AV668),(('PTRM input'!$K$157+'PTRM input'!$K$123)*$K$7)/A15taxstdlife))</f>
        <v>0</v>
      </c>
      <c r="AX668" s="592">
        <f>IF(A15taxstdlife="n/a","n/a",IF(AX$3&gt;(A15taxstdlife+$E668),(('PTRM input'!$K$157+'PTRM input'!$K$123)*$K$7)-SUM($K668:AW668),(('PTRM input'!$K$157+'PTRM input'!$K$123)*$K$7)/A15taxstdlife))</f>
        <v>0</v>
      </c>
      <c r="AY668" s="592">
        <f>IF(A15taxstdlife="n/a","n/a",IF(AY$3&gt;(A15taxstdlife+$E668),(('PTRM input'!$K$157+'PTRM input'!$K$123)*$K$7)-SUM($K668:AX668),(('PTRM input'!$K$157+'PTRM input'!$K$123)*$K$7)/A15taxstdlife))</f>
        <v>0</v>
      </c>
      <c r="AZ668" s="592">
        <f>IF(A15taxstdlife="n/a","n/a",IF(AZ$3&gt;(A15taxstdlife+$E668),(('PTRM input'!$K$157+'PTRM input'!$K$123)*$K$7)-SUM($K668:AY668),(('PTRM input'!$K$157+'PTRM input'!$K$123)*$K$7)/A15taxstdlife))</f>
        <v>0</v>
      </c>
      <c r="BA668" s="592">
        <f>IF(A15taxstdlife="n/a","n/a",IF(BA$3&gt;(A15taxstdlife+$E668),(('PTRM input'!$K$157+'PTRM input'!$K$123)*$K$7)-SUM($K668:AZ668),(('PTRM input'!$K$157+'PTRM input'!$K$123)*$K$7)/A15taxstdlife))</f>
        <v>0</v>
      </c>
      <c r="BB668" s="592">
        <f>IF(A15taxstdlife="n/a","n/a",IF(BB$3&gt;(A15taxstdlife+$E668),(('PTRM input'!$K$157+'PTRM input'!$K$123)*$K$7)-SUM($K668:BA668),(('PTRM input'!$K$157+'PTRM input'!$K$123)*$K$7)/A15taxstdlife))</f>
        <v>0</v>
      </c>
      <c r="BC668" s="592">
        <f>IF(A15taxstdlife="n/a","n/a",IF(BC$3&gt;(A15taxstdlife+$E668),(('PTRM input'!$K$157+'PTRM input'!$K$123)*$K$7)-SUM($K668:BB668),(('PTRM input'!$K$157+'PTRM input'!$K$123)*$K$7)/A15taxstdlife))</f>
        <v>0</v>
      </c>
      <c r="BD668" s="592">
        <f>IF(A15taxstdlife="n/a","n/a",IF(BD$3&gt;(A15taxstdlife+$E668),(('PTRM input'!$K$157+'PTRM input'!$K$123)*$K$7)-SUM($K668:BC668),(('PTRM input'!$K$157+'PTRM input'!$K$123)*$K$7)/A15taxstdlife))</f>
        <v>0</v>
      </c>
      <c r="BE668" s="592">
        <f>IF(A15taxstdlife="n/a","n/a",IF(BE$3&gt;(A15taxstdlife+$E668),(('PTRM input'!$K$157+'PTRM input'!$K$123)*$K$7)-SUM($K668:BD668),(('PTRM input'!$K$157+'PTRM input'!$K$123)*$K$7)/A15taxstdlife))</f>
        <v>0</v>
      </c>
      <c r="BF668" s="592">
        <f>IF(A15taxstdlife="n/a","n/a",IF(BF$3&gt;(A15taxstdlife+$E668),(('PTRM input'!$K$157+'PTRM input'!$K$123)*$K$7)-SUM($K668:BE668),(('PTRM input'!$K$157+'PTRM input'!$K$123)*$K$7)/A15taxstdlife))</f>
        <v>0</v>
      </c>
      <c r="BG668" s="592">
        <f>IF(A15taxstdlife="n/a","n/a",IF(BG$3&gt;(A15taxstdlife+$E668),(('PTRM input'!$K$157+'PTRM input'!$K$123)*$K$7)-SUM($K668:BF668),(('PTRM input'!$K$157+'PTRM input'!$K$123)*$K$7)/A15taxstdlife))</f>
        <v>0</v>
      </c>
      <c r="BH668" s="592">
        <f>IF(A15taxstdlife="n/a","n/a",IF(BH$3&gt;(A15taxstdlife+$E668),(('PTRM input'!$K$157+'PTRM input'!$K$123)*$K$7)-SUM($K668:BG668),(('PTRM input'!$K$157+'PTRM input'!$K$123)*$K$7)/A15taxstdlife))</f>
        <v>0</v>
      </c>
      <c r="BI668" s="592">
        <f>IF(A15taxstdlife="n/a","n/a",IF(BI$3&gt;(A15taxstdlife+$E668),(('PTRM input'!$K$157+'PTRM input'!$K$123)*$K$7)-SUM($K668:BH668),(('PTRM input'!$K$157+'PTRM input'!$K$123)*$K$7)/A15taxstdlife))</f>
        <v>0</v>
      </c>
      <c r="BJ668" s="237"/>
      <c r="BK668" s="237"/>
      <c r="BL668" s="237"/>
      <c r="BM668" s="237"/>
    </row>
    <row r="669" spans="1:65" s="4" customFormat="1" ht="12.75" customHeight="1" outlineLevel="2">
      <c r="A669" s="237"/>
      <c r="B669" s="237"/>
      <c r="C669" s="597"/>
      <c r="D669" s="930"/>
      <c r="E669" s="167">
        <v>6</v>
      </c>
      <c r="F669" s="34"/>
      <c r="G669" s="184"/>
      <c r="H669" s="186"/>
      <c r="I669" s="186"/>
      <c r="J669" s="186"/>
      <c r="K669" s="186"/>
      <c r="L669" s="185"/>
      <c r="M669" s="105">
        <f>IF(A15taxstdlife="n/a","n/a",IF(M$3&gt;(A15taxstdlife+$E669),(('PTRM input'!$L$157+'PTRM input'!$L$123)*$L$7)-SUM($L669:L669),(('PTRM input'!$L$157+'PTRM input'!$L$123)*$L$7)/A15taxstdlife))</f>
        <v>0</v>
      </c>
      <c r="N669" s="105">
        <f>IF(A15taxstdlife="n/a","n/a",IF(N$3&gt;(A15taxstdlife+$E669),(('PTRM input'!$L$157+'PTRM input'!$L$123)*$L$7)-SUM($L669:M669),(('PTRM input'!$L$157+'PTRM input'!$L$123)*$L$7)/A15taxstdlife))</f>
        <v>0</v>
      </c>
      <c r="O669" s="105">
        <f>IF(A15taxstdlife="n/a","n/a",IF(O$3&gt;(A15taxstdlife+$E669),(('PTRM input'!$L$157+'PTRM input'!$L$123)*$L$7)-SUM($L669:N669),(('PTRM input'!$L$157+'PTRM input'!$L$123)*$L$7)/A15taxstdlife))</f>
        <v>0</v>
      </c>
      <c r="P669" s="105">
        <f>IF(A15taxstdlife="n/a","n/a",IF(P$3&gt;(A15taxstdlife+$E669),(('PTRM input'!$L$157+'PTRM input'!$L$123)*$L$7)-SUM($L669:O669),(('PTRM input'!$L$157+'PTRM input'!$L$123)*$L$7)/A15taxstdlife))</f>
        <v>0</v>
      </c>
      <c r="Q669" s="592">
        <f>IF(A15taxstdlife="n/a","n/a",IF(Q$3&gt;(A15taxstdlife+$E669),(('PTRM input'!$L$157+'PTRM input'!$L$123)*$L$7)-SUM($L669:P669),(('PTRM input'!$L$157+'PTRM input'!$L$123)*$L$7)/A15taxstdlife))</f>
        <v>0</v>
      </c>
      <c r="R669" s="592">
        <f>IF(A15taxstdlife="n/a","n/a",IF(R$3&gt;(A15taxstdlife+$E669),(('PTRM input'!$L$157+'PTRM input'!$L$123)*$L$7)-SUM($L669:Q669),(('PTRM input'!$L$157+'PTRM input'!$L$123)*$L$7)/A15taxstdlife))</f>
        <v>0</v>
      </c>
      <c r="S669" s="592">
        <f>IF(A15taxstdlife="n/a","n/a",IF(S$3&gt;(A15taxstdlife+$E669),(('PTRM input'!$L$157+'PTRM input'!$L$123)*$L$7)-SUM($L669:R669),(('PTRM input'!$L$157+'PTRM input'!$L$123)*$L$7)/A15taxstdlife))</f>
        <v>0</v>
      </c>
      <c r="T669" s="592">
        <f>IF(A15taxstdlife="n/a","n/a",IF(T$3&gt;(A15taxstdlife+$E669),(('PTRM input'!$L$157+'PTRM input'!$L$123)*$L$7)-SUM($L669:S669),(('PTRM input'!$L$157+'PTRM input'!$L$123)*$L$7)/A15taxstdlife))</f>
        <v>0</v>
      </c>
      <c r="U669" s="592">
        <f>IF(A15taxstdlife="n/a","n/a",IF(U$3&gt;(A15taxstdlife+$E669),(('PTRM input'!$L$157+'PTRM input'!$L$123)*$L$7)-SUM($L669:T669),(('PTRM input'!$L$157+'PTRM input'!$L$123)*$L$7)/A15taxstdlife))</f>
        <v>0</v>
      </c>
      <c r="V669" s="592">
        <f>IF(A15taxstdlife="n/a","n/a",IF(V$3&gt;(A15taxstdlife+$E669),(('PTRM input'!$L$157+'PTRM input'!$L$123)*$L$7)-SUM($L669:U669),(('PTRM input'!$L$157+'PTRM input'!$L$123)*$L$7)/A15taxstdlife))</f>
        <v>0</v>
      </c>
      <c r="W669" s="592">
        <f>IF(A15taxstdlife="n/a","n/a",IF(W$3&gt;(A15taxstdlife+$E669),(('PTRM input'!$L$157+'PTRM input'!$L$123)*$L$7)-SUM($L669:V669),(('PTRM input'!$L$157+'PTRM input'!$L$123)*$L$7)/A15taxstdlife))</f>
        <v>0</v>
      </c>
      <c r="X669" s="592">
        <f>IF(A15taxstdlife="n/a","n/a",IF(X$3&gt;(A15taxstdlife+$E669),(('PTRM input'!$L$157+'PTRM input'!$L$123)*$L$7)-SUM($L669:W669),(('PTRM input'!$L$157+'PTRM input'!$L$123)*$L$7)/A15taxstdlife))</f>
        <v>0</v>
      </c>
      <c r="Y669" s="592">
        <f>IF(A15taxstdlife="n/a","n/a",IF(Y$3&gt;(A15taxstdlife+$E669),(('PTRM input'!$L$157+'PTRM input'!$L$123)*$L$7)-SUM($L669:X669),(('PTRM input'!$L$157+'PTRM input'!$L$123)*$L$7)/A15taxstdlife))</f>
        <v>0</v>
      </c>
      <c r="Z669" s="592">
        <f>IF(A15taxstdlife="n/a","n/a",IF(Z$3&gt;(A15taxstdlife+$E669),(('PTRM input'!$L$157+'PTRM input'!$L$123)*$L$7)-SUM($L669:Y669),(('PTRM input'!$L$157+'PTRM input'!$L$123)*$L$7)/A15taxstdlife))</f>
        <v>0</v>
      </c>
      <c r="AA669" s="592">
        <f>IF(A15taxstdlife="n/a","n/a",IF(AA$3&gt;(A15taxstdlife+$E669),(('PTRM input'!$L$157+'PTRM input'!$L$123)*$L$7)-SUM($L669:Z669),(('PTRM input'!$L$157+'PTRM input'!$L$123)*$L$7)/A15taxstdlife))</f>
        <v>0</v>
      </c>
      <c r="AB669" s="592">
        <f>IF(A15taxstdlife="n/a","n/a",IF(AB$3&gt;(A15taxstdlife+$E669),(('PTRM input'!$L$157+'PTRM input'!$L$123)*$L$7)-SUM($L669:AA669),(('PTRM input'!$L$157+'PTRM input'!$L$123)*$L$7)/A15taxstdlife))</f>
        <v>0</v>
      </c>
      <c r="AC669" s="592">
        <f>IF(A15taxstdlife="n/a","n/a",IF(AC$3&gt;(A15taxstdlife+$E669),(('PTRM input'!$L$157+'PTRM input'!$L$123)*$L$7)-SUM($L669:AB669),(('PTRM input'!$L$157+'PTRM input'!$L$123)*$L$7)/A15taxstdlife))</f>
        <v>0</v>
      </c>
      <c r="AD669" s="592">
        <f>IF(A15taxstdlife="n/a","n/a",IF(AD$3&gt;(A15taxstdlife+$E669),(('PTRM input'!$L$157+'PTRM input'!$L$123)*$L$7)-SUM($L669:AC669),(('PTRM input'!$L$157+'PTRM input'!$L$123)*$L$7)/A15taxstdlife))</f>
        <v>0</v>
      </c>
      <c r="AE669" s="592">
        <f>IF(A15taxstdlife="n/a","n/a",IF(AE$3&gt;(A15taxstdlife+$E669),(('PTRM input'!$L$157+'PTRM input'!$L$123)*$L$7)-SUM($L669:AD669),(('PTRM input'!$L$157+'PTRM input'!$L$123)*$L$7)/A15taxstdlife))</f>
        <v>0</v>
      </c>
      <c r="AF669" s="592">
        <f>IF(A15taxstdlife="n/a","n/a",IF(AF$3&gt;(A15taxstdlife+$E669),(('PTRM input'!$L$157+'PTRM input'!$L$123)*$L$7)-SUM($L669:AE669),(('PTRM input'!$L$157+'PTRM input'!$L$123)*$L$7)/A15taxstdlife))</f>
        <v>0</v>
      </c>
      <c r="AG669" s="592">
        <f>IF(A15taxstdlife="n/a","n/a",IF(AG$3&gt;(A15taxstdlife+$E669),(('PTRM input'!$L$157+'PTRM input'!$L$123)*$L$7)-SUM($L669:AF669),(('PTRM input'!$L$157+'PTRM input'!$L$123)*$L$7)/A15taxstdlife))</f>
        <v>0</v>
      </c>
      <c r="AH669" s="592">
        <f>IF(A15taxstdlife="n/a","n/a",IF(AH$3&gt;(A15taxstdlife+$E669),(('PTRM input'!$L$157+'PTRM input'!$L$123)*$L$7)-SUM($L669:AG669),(('PTRM input'!$L$157+'PTRM input'!$L$123)*$L$7)/A15taxstdlife))</f>
        <v>0</v>
      </c>
      <c r="AI669" s="592">
        <f>IF(A15taxstdlife="n/a","n/a",IF(AI$3&gt;(A15taxstdlife+$E669),(('PTRM input'!$L$157+'PTRM input'!$L$123)*$L$7)-SUM($L669:AH669),(('PTRM input'!$L$157+'PTRM input'!$L$123)*$L$7)/A15taxstdlife))</f>
        <v>0</v>
      </c>
      <c r="AJ669" s="592">
        <f>IF(A15taxstdlife="n/a","n/a",IF(AJ$3&gt;(A15taxstdlife+$E669),(('PTRM input'!$L$157+'PTRM input'!$L$123)*$L$7)-SUM($L669:AI669),(('PTRM input'!$L$157+'PTRM input'!$L$123)*$L$7)/A15taxstdlife))</f>
        <v>0</v>
      </c>
      <c r="AK669" s="592">
        <f>IF(A15taxstdlife="n/a","n/a",IF(AK$3&gt;(A15taxstdlife+$E669),(('PTRM input'!$L$157+'PTRM input'!$L$123)*$L$7)-SUM($L669:AJ669),(('PTRM input'!$L$157+'PTRM input'!$L$123)*$L$7)/A15taxstdlife))</f>
        <v>0</v>
      </c>
      <c r="AL669" s="592">
        <f>IF(A15taxstdlife="n/a","n/a",IF(AL$3&gt;(A15taxstdlife+$E669),(('PTRM input'!$L$157+'PTRM input'!$L$123)*$L$7)-SUM($L669:AK669),(('PTRM input'!$L$157+'PTRM input'!$L$123)*$L$7)/A15taxstdlife))</f>
        <v>0</v>
      </c>
      <c r="AM669" s="592">
        <f>IF(A15taxstdlife="n/a","n/a",IF(AM$3&gt;(A15taxstdlife+$E669),(('PTRM input'!$L$157+'PTRM input'!$L$123)*$L$7)-SUM($L669:AL669),(('PTRM input'!$L$157+'PTRM input'!$L$123)*$L$7)/A15taxstdlife))</f>
        <v>0</v>
      </c>
      <c r="AN669" s="592">
        <f>IF(A15taxstdlife="n/a","n/a",IF(AN$3&gt;(A15taxstdlife+$E669),(('PTRM input'!$L$157+'PTRM input'!$L$123)*$L$7)-SUM($L669:AM669),(('PTRM input'!$L$157+'PTRM input'!$L$123)*$L$7)/A15taxstdlife))</f>
        <v>0</v>
      </c>
      <c r="AO669" s="592">
        <f>IF(A15taxstdlife="n/a","n/a",IF(AO$3&gt;(A15taxstdlife+$E669),(('PTRM input'!$L$157+'PTRM input'!$L$123)*$L$7)-SUM($L669:AN669),(('PTRM input'!$L$157+'PTRM input'!$L$123)*$L$7)/A15taxstdlife))</f>
        <v>0</v>
      </c>
      <c r="AP669" s="592">
        <f>IF(A15taxstdlife="n/a","n/a",IF(AP$3&gt;(A15taxstdlife+$E669),(('PTRM input'!$L$157+'PTRM input'!$L$123)*$L$7)-SUM($L669:AO669),(('PTRM input'!$L$157+'PTRM input'!$L$123)*$L$7)/A15taxstdlife))</f>
        <v>0</v>
      </c>
      <c r="AQ669" s="592">
        <f>IF(A15taxstdlife="n/a","n/a",IF(AQ$3&gt;(A15taxstdlife+$E669),(('PTRM input'!$L$157+'PTRM input'!$L$123)*$L$7)-SUM($L669:AP669),(('PTRM input'!$L$157+'PTRM input'!$L$123)*$L$7)/A15taxstdlife))</f>
        <v>0</v>
      </c>
      <c r="AR669" s="592">
        <f>IF(A15taxstdlife="n/a","n/a",IF(AR$3&gt;(A15taxstdlife+$E669),(('PTRM input'!$L$157+'PTRM input'!$L$123)*$L$7)-SUM($L669:AQ669),(('PTRM input'!$L$157+'PTRM input'!$L$123)*$L$7)/A15taxstdlife))</f>
        <v>0</v>
      </c>
      <c r="AS669" s="592">
        <f>IF(A15taxstdlife="n/a","n/a",IF(AS$3&gt;(A15taxstdlife+$E669),(('PTRM input'!$L$157+'PTRM input'!$L$123)*$L$7)-SUM($L669:AR669),(('PTRM input'!$L$157+'PTRM input'!$L$123)*$L$7)/A15taxstdlife))</f>
        <v>0</v>
      </c>
      <c r="AT669" s="592">
        <f>IF(A15taxstdlife="n/a","n/a",IF(AT$3&gt;(A15taxstdlife+$E669),(('PTRM input'!$L$157+'PTRM input'!$L$123)*$L$7)-SUM($L669:AS669),(('PTRM input'!$L$157+'PTRM input'!$L$123)*$L$7)/A15taxstdlife))</f>
        <v>0</v>
      </c>
      <c r="AU669" s="592">
        <f>IF(A15taxstdlife="n/a","n/a",IF(AU$3&gt;(A15taxstdlife+$E669),(('PTRM input'!$L$157+'PTRM input'!$L$123)*$L$7)-SUM($L669:AT669),(('PTRM input'!$L$157+'PTRM input'!$L$123)*$L$7)/A15taxstdlife))</f>
        <v>0</v>
      </c>
      <c r="AV669" s="592">
        <f>IF(A15taxstdlife="n/a","n/a",IF(AV$3&gt;(A15taxstdlife+$E669),(('PTRM input'!$L$157+'PTRM input'!$L$123)*$L$7)-SUM($L669:AU669),(('PTRM input'!$L$157+'PTRM input'!$L$123)*$L$7)/A15taxstdlife))</f>
        <v>0</v>
      </c>
      <c r="AW669" s="592">
        <f>IF(A15taxstdlife="n/a","n/a",IF(AW$3&gt;(A15taxstdlife+$E669),(('PTRM input'!$L$157+'PTRM input'!$L$123)*$L$7)-SUM($L669:AV669),(('PTRM input'!$L$157+'PTRM input'!$L$123)*$L$7)/A15taxstdlife))</f>
        <v>0</v>
      </c>
      <c r="AX669" s="592">
        <f>IF(A15taxstdlife="n/a","n/a",IF(AX$3&gt;(A15taxstdlife+$E669),(('PTRM input'!$L$157+'PTRM input'!$L$123)*$L$7)-SUM($L669:AW669),(('PTRM input'!$L$157+'PTRM input'!$L$123)*$L$7)/A15taxstdlife))</f>
        <v>0</v>
      </c>
      <c r="AY669" s="592">
        <f>IF(A15taxstdlife="n/a","n/a",IF(AY$3&gt;(A15taxstdlife+$E669),(('PTRM input'!$L$157+'PTRM input'!$L$123)*$L$7)-SUM($L669:AX669),(('PTRM input'!$L$157+'PTRM input'!$L$123)*$L$7)/A15taxstdlife))</f>
        <v>0</v>
      </c>
      <c r="AZ669" s="592">
        <f>IF(A15taxstdlife="n/a","n/a",IF(AZ$3&gt;(A15taxstdlife+$E669),(('PTRM input'!$L$157+'PTRM input'!$L$123)*$L$7)-SUM($L669:AY669),(('PTRM input'!$L$157+'PTRM input'!$L$123)*$L$7)/A15taxstdlife))</f>
        <v>0</v>
      </c>
      <c r="BA669" s="592">
        <f>IF(A15taxstdlife="n/a","n/a",IF(BA$3&gt;(A15taxstdlife+$E669),(('PTRM input'!$L$157+'PTRM input'!$L$123)*$L$7)-SUM($L669:AZ669),(('PTRM input'!$L$157+'PTRM input'!$L$123)*$L$7)/A15taxstdlife))</f>
        <v>0</v>
      </c>
      <c r="BB669" s="592">
        <f>IF(A15taxstdlife="n/a","n/a",IF(BB$3&gt;(A15taxstdlife+$E669),(('PTRM input'!$L$157+'PTRM input'!$L$123)*$L$7)-SUM($L669:BA669),(('PTRM input'!$L$157+'PTRM input'!$L$123)*$L$7)/A15taxstdlife))</f>
        <v>0</v>
      </c>
      <c r="BC669" s="592">
        <f>IF(A15taxstdlife="n/a","n/a",IF(BC$3&gt;(A15taxstdlife+$E669),(('PTRM input'!$L$157+'PTRM input'!$L$123)*$L$7)-SUM($L669:BB669),(('PTRM input'!$L$157+'PTRM input'!$L$123)*$L$7)/A15taxstdlife))</f>
        <v>0</v>
      </c>
      <c r="BD669" s="592">
        <f>IF(A15taxstdlife="n/a","n/a",IF(BD$3&gt;(A15taxstdlife+$E669),(('PTRM input'!$L$157+'PTRM input'!$L$123)*$L$7)-SUM($L669:BC669),(('PTRM input'!$L$157+'PTRM input'!$L$123)*$L$7)/A15taxstdlife))</f>
        <v>0</v>
      </c>
      <c r="BE669" s="592">
        <f>IF(A15taxstdlife="n/a","n/a",IF(BE$3&gt;(A15taxstdlife+$E669),(('PTRM input'!$L$157+'PTRM input'!$L$123)*$L$7)-SUM($L669:BD669),(('PTRM input'!$L$157+'PTRM input'!$L$123)*$L$7)/A15taxstdlife))</f>
        <v>0</v>
      </c>
      <c r="BF669" s="592">
        <f>IF(A15taxstdlife="n/a","n/a",IF(BF$3&gt;(A15taxstdlife+$E669),(('PTRM input'!$L$157+'PTRM input'!$L$123)*$L$7)-SUM($L669:BE669),(('PTRM input'!$L$157+'PTRM input'!$L$123)*$L$7)/A15taxstdlife))</f>
        <v>0</v>
      </c>
      <c r="BG669" s="592">
        <f>IF(A15taxstdlife="n/a","n/a",IF(BG$3&gt;(A15taxstdlife+$E669),(('PTRM input'!$L$157+'PTRM input'!$L$123)*$L$7)-SUM($L669:BF669),(('PTRM input'!$L$157+'PTRM input'!$L$123)*$L$7)/A15taxstdlife))</f>
        <v>0</v>
      </c>
      <c r="BH669" s="592">
        <f>IF(A15taxstdlife="n/a","n/a",IF(BH$3&gt;(A15taxstdlife+$E669),(('PTRM input'!$L$157+'PTRM input'!$L$123)*$L$7)-SUM($L669:BG669),(('PTRM input'!$L$157+'PTRM input'!$L$123)*$L$7)/A15taxstdlife))</f>
        <v>0</v>
      </c>
      <c r="BI669" s="592">
        <f>IF(A15taxstdlife="n/a","n/a",IF(BI$3&gt;(A15taxstdlife+$E669),(('PTRM input'!$L$157+'PTRM input'!$L$123)*$L$7)-SUM($L669:BH669),(('PTRM input'!$L$157+'PTRM input'!$L$123)*$L$7)/A15taxstdlife))</f>
        <v>0</v>
      </c>
      <c r="BJ669" s="237"/>
      <c r="BK669" s="237"/>
      <c r="BL669" s="237"/>
      <c r="BM669" s="237"/>
    </row>
    <row r="670" spans="1:65" s="4" customFormat="1" ht="12.75" customHeight="1" outlineLevel="2">
      <c r="A670" s="237"/>
      <c r="B670" s="237"/>
      <c r="C670" s="597"/>
      <c r="D670" s="930"/>
      <c r="E670" s="167">
        <v>7</v>
      </c>
      <c r="F670" s="34"/>
      <c r="G670" s="184"/>
      <c r="H670" s="186"/>
      <c r="I670" s="186"/>
      <c r="J670" s="186"/>
      <c r="K670" s="186"/>
      <c r="L670" s="186"/>
      <c r="M670" s="185"/>
      <c r="N670" s="105">
        <f>IF(A15taxstdlife="n/a","n/a",IF(N$3&gt;(A15taxstdlife+$E670),(('PTRM input'!$M$157+'PTRM input'!$M$123)*$M$7)-SUM($M670:M670),(('PTRM input'!$M$157+'PTRM input'!$M$123)*$M$7)/A15taxstdlife))</f>
        <v>0</v>
      </c>
      <c r="O670" s="105">
        <f>IF(A15taxstdlife="n/a","n/a",IF(O$3&gt;(A15taxstdlife+$E670),(('PTRM input'!$M$157+'PTRM input'!$M$123)*$M$7)-SUM($M670:N670),(('PTRM input'!$M$157+'PTRM input'!$M$123)*$M$7)/A15taxstdlife))</f>
        <v>0</v>
      </c>
      <c r="P670" s="105">
        <f>IF(A15taxstdlife="n/a","n/a",IF(P$3&gt;(A15taxstdlife+$E670),(('PTRM input'!$M$157+'PTRM input'!$M$123)*$M$7)-SUM($M670:O670),(('PTRM input'!$M$157+'PTRM input'!$M$123)*$M$7)/A15taxstdlife))</f>
        <v>0</v>
      </c>
      <c r="Q670" s="592">
        <f>IF(A15taxstdlife="n/a","n/a",IF(Q$3&gt;(A15taxstdlife+$E670),(('PTRM input'!$M$157+'PTRM input'!$M$123)*$M$7)-SUM($M670:P670),(('PTRM input'!$M$157+'PTRM input'!$M$123)*$M$7)/A15taxstdlife))</f>
        <v>0</v>
      </c>
      <c r="R670" s="592">
        <f>IF(A15taxstdlife="n/a","n/a",IF(R$3&gt;(A15taxstdlife+$E670),(('PTRM input'!$M$157+'PTRM input'!$M$123)*$M$7)-SUM($M670:Q670),(('PTRM input'!$M$157+'PTRM input'!$M$123)*$M$7)/A15taxstdlife))</f>
        <v>0</v>
      </c>
      <c r="S670" s="592">
        <f>IF(A15taxstdlife="n/a","n/a",IF(S$3&gt;(A15taxstdlife+$E670),(('PTRM input'!$M$157+'PTRM input'!$M$123)*$M$7)-SUM($M670:R670),(('PTRM input'!$M$157+'PTRM input'!$M$123)*$M$7)/A15taxstdlife))</f>
        <v>0</v>
      </c>
      <c r="T670" s="592">
        <f>IF(A15taxstdlife="n/a","n/a",IF(T$3&gt;(A15taxstdlife+$E670),(('PTRM input'!$M$157+'PTRM input'!$M$123)*$M$7)-SUM($M670:S670),(('PTRM input'!$M$157+'PTRM input'!$M$123)*$M$7)/A15taxstdlife))</f>
        <v>0</v>
      </c>
      <c r="U670" s="592">
        <f>IF(A15taxstdlife="n/a","n/a",IF(U$3&gt;(A15taxstdlife+$E670),(('PTRM input'!$M$157+'PTRM input'!$M$123)*$M$7)-SUM($M670:T670),(('PTRM input'!$M$157+'PTRM input'!$M$123)*$M$7)/A15taxstdlife))</f>
        <v>0</v>
      </c>
      <c r="V670" s="592">
        <f>IF(A15taxstdlife="n/a","n/a",IF(V$3&gt;(A15taxstdlife+$E670),(('PTRM input'!$M$157+'PTRM input'!$M$123)*$M$7)-SUM($M670:U670),(('PTRM input'!$M$157+'PTRM input'!$M$123)*$M$7)/A15taxstdlife))</f>
        <v>0</v>
      </c>
      <c r="W670" s="592">
        <f>IF(A15taxstdlife="n/a","n/a",IF(W$3&gt;(A15taxstdlife+$E670),(('PTRM input'!$M$157+'PTRM input'!$M$123)*$M$7)-SUM($M670:V670),(('PTRM input'!$M$157+'PTRM input'!$M$123)*$M$7)/A15taxstdlife))</f>
        <v>0</v>
      </c>
      <c r="X670" s="592">
        <f>IF(A15taxstdlife="n/a","n/a",IF(X$3&gt;(A15taxstdlife+$E670),(('PTRM input'!$M$157+'PTRM input'!$M$123)*$M$7)-SUM($M670:W670),(('PTRM input'!$M$157+'PTRM input'!$M$123)*$M$7)/A15taxstdlife))</f>
        <v>0</v>
      </c>
      <c r="Y670" s="592">
        <f>IF(A15taxstdlife="n/a","n/a",IF(Y$3&gt;(A15taxstdlife+$E670),(('PTRM input'!$M$157+'PTRM input'!$M$123)*$M$7)-SUM($M670:X670),(('PTRM input'!$M$157+'PTRM input'!$M$123)*$M$7)/A15taxstdlife))</f>
        <v>0</v>
      </c>
      <c r="Z670" s="592">
        <f>IF(A15taxstdlife="n/a","n/a",IF(Z$3&gt;(A15taxstdlife+$E670),(('PTRM input'!$M$157+'PTRM input'!$M$123)*$M$7)-SUM($M670:Y670),(('PTRM input'!$M$157+'PTRM input'!$M$123)*$M$7)/A15taxstdlife))</f>
        <v>0</v>
      </c>
      <c r="AA670" s="592">
        <f>IF(A15taxstdlife="n/a","n/a",IF(AA$3&gt;(A15taxstdlife+$E670),(('PTRM input'!$M$157+'PTRM input'!$M$123)*$M$7)-SUM($M670:Z670),(('PTRM input'!$M$157+'PTRM input'!$M$123)*$M$7)/A15taxstdlife))</f>
        <v>0</v>
      </c>
      <c r="AB670" s="592">
        <f>IF(A15taxstdlife="n/a","n/a",IF(AB$3&gt;(A15taxstdlife+$E670),(('PTRM input'!$M$157+'PTRM input'!$M$123)*$M$7)-SUM($M670:AA670),(('PTRM input'!$M$157+'PTRM input'!$M$123)*$M$7)/A15taxstdlife))</f>
        <v>0</v>
      </c>
      <c r="AC670" s="592">
        <f>IF(A15taxstdlife="n/a","n/a",IF(AC$3&gt;(A15taxstdlife+$E670),(('PTRM input'!$M$157+'PTRM input'!$M$123)*$M$7)-SUM($M670:AB670),(('PTRM input'!$M$157+'PTRM input'!$M$123)*$M$7)/A15taxstdlife))</f>
        <v>0</v>
      </c>
      <c r="AD670" s="592">
        <f>IF(A15taxstdlife="n/a","n/a",IF(AD$3&gt;(A15taxstdlife+$E670),(('PTRM input'!$M$157+'PTRM input'!$M$123)*$M$7)-SUM($M670:AC670),(('PTRM input'!$M$157+'PTRM input'!$M$123)*$M$7)/A15taxstdlife))</f>
        <v>0</v>
      </c>
      <c r="AE670" s="592">
        <f>IF(A15taxstdlife="n/a","n/a",IF(AE$3&gt;(A15taxstdlife+$E670),(('PTRM input'!$M$157+'PTRM input'!$M$123)*$M$7)-SUM($M670:AD670),(('PTRM input'!$M$157+'PTRM input'!$M$123)*$M$7)/A15taxstdlife))</f>
        <v>0</v>
      </c>
      <c r="AF670" s="592">
        <f>IF(A15taxstdlife="n/a","n/a",IF(AF$3&gt;(A15taxstdlife+$E670),(('PTRM input'!$M$157+'PTRM input'!$M$123)*$M$7)-SUM($M670:AE670),(('PTRM input'!$M$157+'PTRM input'!$M$123)*$M$7)/A15taxstdlife))</f>
        <v>0</v>
      </c>
      <c r="AG670" s="592">
        <f>IF(A15taxstdlife="n/a","n/a",IF(AG$3&gt;(A15taxstdlife+$E670),(('PTRM input'!$M$157+'PTRM input'!$M$123)*$M$7)-SUM($M670:AF670),(('PTRM input'!$M$157+'PTRM input'!$M$123)*$M$7)/A15taxstdlife))</f>
        <v>0</v>
      </c>
      <c r="AH670" s="592">
        <f>IF(A15taxstdlife="n/a","n/a",IF(AH$3&gt;(A15taxstdlife+$E670),(('PTRM input'!$M$157+'PTRM input'!$M$123)*$M$7)-SUM($M670:AG670),(('PTRM input'!$M$157+'PTRM input'!$M$123)*$M$7)/A15taxstdlife))</f>
        <v>0</v>
      </c>
      <c r="AI670" s="592">
        <f>IF(A15taxstdlife="n/a","n/a",IF(AI$3&gt;(A15taxstdlife+$E670),(('PTRM input'!$M$157+'PTRM input'!$M$123)*$M$7)-SUM($M670:AH670),(('PTRM input'!$M$157+'PTRM input'!$M$123)*$M$7)/A15taxstdlife))</f>
        <v>0</v>
      </c>
      <c r="AJ670" s="592">
        <f>IF(A15taxstdlife="n/a","n/a",IF(AJ$3&gt;(A15taxstdlife+$E670),(('PTRM input'!$M$157+'PTRM input'!$M$123)*$M$7)-SUM($M670:AI670),(('PTRM input'!$M$157+'PTRM input'!$M$123)*$M$7)/A15taxstdlife))</f>
        <v>0</v>
      </c>
      <c r="AK670" s="592">
        <f>IF(A15taxstdlife="n/a","n/a",IF(AK$3&gt;(A15taxstdlife+$E670),(('PTRM input'!$M$157+'PTRM input'!$M$123)*$M$7)-SUM($M670:AJ670),(('PTRM input'!$M$157+'PTRM input'!$M$123)*$M$7)/A15taxstdlife))</f>
        <v>0</v>
      </c>
      <c r="AL670" s="592">
        <f>IF(A15taxstdlife="n/a","n/a",IF(AL$3&gt;(A15taxstdlife+$E670),(('PTRM input'!$M$157+'PTRM input'!$M$123)*$M$7)-SUM($M670:AK670),(('PTRM input'!$M$157+'PTRM input'!$M$123)*$M$7)/A15taxstdlife))</f>
        <v>0</v>
      </c>
      <c r="AM670" s="592">
        <f>IF(A15taxstdlife="n/a","n/a",IF(AM$3&gt;(A15taxstdlife+$E670),(('PTRM input'!$M$157+'PTRM input'!$M$123)*$M$7)-SUM($M670:AL670),(('PTRM input'!$M$157+'PTRM input'!$M$123)*$M$7)/A15taxstdlife))</f>
        <v>0</v>
      </c>
      <c r="AN670" s="592">
        <f>IF(A15taxstdlife="n/a","n/a",IF(AN$3&gt;(A15taxstdlife+$E670),(('PTRM input'!$M$157+'PTRM input'!$M$123)*$M$7)-SUM($M670:AM670),(('PTRM input'!$M$157+'PTRM input'!$M$123)*$M$7)/A15taxstdlife))</f>
        <v>0</v>
      </c>
      <c r="AO670" s="592">
        <f>IF(A15taxstdlife="n/a","n/a",IF(AO$3&gt;(A15taxstdlife+$E670),(('PTRM input'!$M$157+'PTRM input'!$M$123)*$M$7)-SUM($M670:AN670),(('PTRM input'!$M$157+'PTRM input'!$M$123)*$M$7)/A15taxstdlife))</f>
        <v>0</v>
      </c>
      <c r="AP670" s="592">
        <f>IF(A15taxstdlife="n/a","n/a",IF(AP$3&gt;(A15taxstdlife+$E670),(('PTRM input'!$M$157+'PTRM input'!$M$123)*$M$7)-SUM($M670:AO670),(('PTRM input'!$M$157+'PTRM input'!$M$123)*$M$7)/A15taxstdlife))</f>
        <v>0</v>
      </c>
      <c r="AQ670" s="592">
        <f>IF(A15taxstdlife="n/a","n/a",IF(AQ$3&gt;(A15taxstdlife+$E670),(('PTRM input'!$M$157+'PTRM input'!$M$123)*$M$7)-SUM($M670:AP670),(('PTRM input'!$M$157+'PTRM input'!$M$123)*$M$7)/A15taxstdlife))</f>
        <v>0</v>
      </c>
      <c r="AR670" s="592">
        <f>IF(A15taxstdlife="n/a","n/a",IF(AR$3&gt;(A15taxstdlife+$E670),(('PTRM input'!$M$157+'PTRM input'!$M$123)*$M$7)-SUM($M670:AQ670),(('PTRM input'!$M$157+'PTRM input'!$M$123)*$M$7)/A15taxstdlife))</f>
        <v>0</v>
      </c>
      <c r="AS670" s="592">
        <f>IF(A15taxstdlife="n/a","n/a",IF(AS$3&gt;(A15taxstdlife+$E670),(('PTRM input'!$M$157+'PTRM input'!$M$123)*$M$7)-SUM($M670:AR670),(('PTRM input'!$M$157+'PTRM input'!$M$123)*$M$7)/A15taxstdlife))</f>
        <v>0</v>
      </c>
      <c r="AT670" s="592">
        <f>IF(A15taxstdlife="n/a","n/a",IF(AT$3&gt;(A15taxstdlife+$E670),(('PTRM input'!$M$157+'PTRM input'!$M$123)*$M$7)-SUM($M670:AS670),(('PTRM input'!$M$157+'PTRM input'!$M$123)*$M$7)/A15taxstdlife))</f>
        <v>0</v>
      </c>
      <c r="AU670" s="592">
        <f>IF(A15taxstdlife="n/a","n/a",IF(AU$3&gt;(A15taxstdlife+$E670),(('PTRM input'!$M$157+'PTRM input'!$M$123)*$M$7)-SUM($M670:AT670),(('PTRM input'!$M$157+'PTRM input'!$M$123)*$M$7)/A15taxstdlife))</f>
        <v>0</v>
      </c>
      <c r="AV670" s="592">
        <f>IF(A15taxstdlife="n/a","n/a",IF(AV$3&gt;(A15taxstdlife+$E670),(('PTRM input'!$M$157+'PTRM input'!$M$123)*$M$7)-SUM($M670:AU670),(('PTRM input'!$M$157+'PTRM input'!$M$123)*$M$7)/A15taxstdlife))</f>
        <v>0</v>
      </c>
      <c r="AW670" s="592">
        <f>IF(A15taxstdlife="n/a","n/a",IF(AW$3&gt;(A15taxstdlife+$E670),(('PTRM input'!$M$157+'PTRM input'!$M$123)*$M$7)-SUM($M670:AV670),(('PTRM input'!$M$157+'PTRM input'!$M$123)*$M$7)/A15taxstdlife))</f>
        <v>0</v>
      </c>
      <c r="AX670" s="592">
        <f>IF(A15taxstdlife="n/a","n/a",IF(AX$3&gt;(A15taxstdlife+$E670),(('PTRM input'!$M$157+'PTRM input'!$M$123)*$M$7)-SUM($M670:AW670),(('PTRM input'!$M$157+'PTRM input'!$M$123)*$M$7)/A15taxstdlife))</f>
        <v>0</v>
      </c>
      <c r="AY670" s="592">
        <f>IF(A15taxstdlife="n/a","n/a",IF(AY$3&gt;(A15taxstdlife+$E670),(('PTRM input'!$M$157+'PTRM input'!$M$123)*$M$7)-SUM($M670:AX670),(('PTRM input'!$M$157+'PTRM input'!$M$123)*$M$7)/A15taxstdlife))</f>
        <v>0</v>
      </c>
      <c r="AZ670" s="592">
        <f>IF(A15taxstdlife="n/a","n/a",IF(AZ$3&gt;(A15taxstdlife+$E670),(('PTRM input'!$M$157+'PTRM input'!$M$123)*$M$7)-SUM($M670:AY670),(('PTRM input'!$M$157+'PTRM input'!$M$123)*$M$7)/A15taxstdlife))</f>
        <v>0</v>
      </c>
      <c r="BA670" s="592">
        <f>IF(A15taxstdlife="n/a","n/a",IF(BA$3&gt;(A15taxstdlife+$E670),(('PTRM input'!$M$157+'PTRM input'!$M$123)*$M$7)-SUM($M670:AZ670),(('PTRM input'!$M$157+'PTRM input'!$M$123)*$M$7)/A15taxstdlife))</f>
        <v>0</v>
      </c>
      <c r="BB670" s="592">
        <f>IF(A15taxstdlife="n/a","n/a",IF(BB$3&gt;(A15taxstdlife+$E670),(('PTRM input'!$M$157+'PTRM input'!$M$123)*$M$7)-SUM($M670:BA670),(('PTRM input'!$M$157+'PTRM input'!$M$123)*$M$7)/A15taxstdlife))</f>
        <v>0</v>
      </c>
      <c r="BC670" s="592">
        <f>IF(A15taxstdlife="n/a","n/a",IF(BC$3&gt;(A15taxstdlife+$E670),(('PTRM input'!$M$157+'PTRM input'!$M$123)*$M$7)-SUM($M670:BB670),(('PTRM input'!$M$157+'PTRM input'!$M$123)*$M$7)/A15taxstdlife))</f>
        <v>0</v>
      </c>
      <c r="BD670" s="592">
        <f>IF(A15taxstdlife="n/a","n/a",IF(BD$3&gt;(A15taxstdlife+$E670),(('PTRM input'!$M$157+'PTRM input'!$M$123)*$M$7)-SUM($M670:BC670),(('PTRM input'!$M$157+'PTRM input'!$M$123)*$M$7)/A15taxstdlife))</f>
        <v>0</v>
      </c>
      <c r="BE670" s="592">
        <f>IF(A15taxstdlife="n/a","n/a",IF(BE$3&gt;(A15taxstdlife+$E670),(('PTRM input'!$M$157+'PTRM input'!$M$123)*$M$7)-SUM($M670:BD670),(('PTRM input'!$M$157+'PTRM input'!$M$123)*$M$7)/A15taxstdlife))</f>
        <v>0</v>
      </c>
      <c r="BF670" s="592">
        <f>IF(A15taxstdlife="n/a","n/a",IF(BF$3&gt;(A15taxstdlife+$E670),(('PTRM input'!$M$157+'PTRM input'!$M$123)*$M$7)-SUM($M670:BE670),(('PTRM input'!$M$157+'PTRM input'!$M$123)*$M$7)/A15taxstdlife))</f>
        <v>0</v>
      </c>
      <c r="BG670" s="592">
        <f>IF(A15taxstdlife="n/a","n/a",IF(BG$3&gt;(A15taxstdlife+$E670),(('PTRM input'!$M$157+'PTRM input'!$M$123)*$M$7)-SUM($M670:BF670),(('PTRM input'!$M$157+'PTRM input'!$M$123)*$M$7)/A15taxstdlife))</f>
        <v>0</v>
      </c>
      <c r="BH670" s="592">
        <f>IF(A15taxstdlife="n/a","n/a",IF(BH$3&gt;(A15taxstdlife+$E670),(('PTRM input'!$M$157+'PTRM input'!$M$123)*$M$7)-SUM($M670:BG670),(('PTRM input'!$M$157+'PTRM input'!$M$123)*$M$7)/A15taxstdlife))</f>
        <v>0</v>
      </c>
      <c r="BI670" s="592">
        <f>IF(A15taxstdlife="n/a","n/a",IF(BI$3&gt;(A15taxstdlife+$E670),(('PTRM input'!$M$157+'PTRM input'!$M$123)*$M$7)-SUM($M670:BH670),(('PTRM input'!$M$157+'PTRM input'!$M$123)*$M$7)/A15taxstdlife))</f>
        <v>0</v>
      </c>
      <c r="BJ670" s="237"/>
      <c r="BK670" s="237"/>
      <c r="BL670" s="237"/>
      <c r="BM670" s="237"/>
    </row>
    <row r="671" spans="1:65" s="4" customFormat="1" ht="12.75" customHeight="1" outlineLevel="2">
      <c r="A671" s="237"/>
      <c r="B671" s="237"/>
      <c r="C671" s="597"/>
      <c r="D671" s="930"/>
      <c r="E671" s="167">
        <v>8</v>
      </c>
      <c r="F671" s="34"/>
      <c r="G671" s="184"/>
      <c r="H671" s="186"/>
      <c r="I671" s="186"/>
      <c r="J671" s="186"/>
      <c r="K671" s="186"/>
      <c r="L671" s="186"/>
      <c r="M671" s="186"/>
      <c r="N671" s="185"/>
      <c r="O671" s="105">
        <f>IF(A15taxstdlife="n/a","n/a",IF(O$3&gt;(A15taxstdlife+$E671),(('PTRM input'!$N$157+'PTRM input'!$N$123)*$N$7)-SUM($N671:N671),(('PTRM input'!$N$157+'PTRM input'!$N$123)*$N$7)/A15taxstdlife))</f>
        <v>0</v>
      </c>
      <c r="P671" s="105">
        <f>IF(A15taxstdlife="n/a","n/a",IF(P$3&gt;(A15taxstdlife+$E671),(('PTRM input'!$N$157+'PTRM input'!$N$123)*$N$7)-SUM($N671:O671),(('PTRM input'!$N$157+'PTRM input'!$N$123)*$N$7)/A15taxstdlife))</f>
        <v>0</v>
      </c>
      <c r="Q671" s="592">
        <f>IF(A15taxstdlife="n/a","n/a",IF(Q$3&gt;(A15taxstdlife+$E671),(('PTRM input'!$N$157+'PTRM input'!$N$123)*$N$7)-SUM($N671:P671),(('PTRM input'!$N$157+'PTRM input'!$N$123)*$N$7)/A15taxstdlife))</f>
        <v>0</v>
      </c>
      <c r="R671" s="592">
        <f>IF(A15taxstdlife="n/a","n/a",IF(R$3&gt;(A15taxstdlife+$E671),(('PTRM input'!$N$157+'PTRM input'!$N$123)*$N$7)-SUM($N671:Q671),(('PTRM input'!$N$157+'PTRM input'!$N$123)*$N$7)/A15taxstdlife))</f>
        <v>0</v>
      </c>
      <c r="S671" s="592">
        <f>IF(A15taxstdlife="n/a","n/a",IF(S$3&gt;(A15taxstdlife+$E671),(('PTRM input'!$N$157+'PTRM input'!$N$123)*$N$7)-SUM($N671:R671),(('PTRM input'!$N$157+'PTRM input'!$N$123)*$N$7)/A15taxstdlife))</f>
        <v>0</v>
      </c>
      <c r="T671" s="592">
        <f>IF(A15taxstdlife="n/a","n/a",IF(T$3&gt;(A15taxstdlife+$E671),(('PTRM input'!$N$157+'PTRM input'!$N$123)*$N$7)-SUM($N671:S671),(('PTRM input'!$N$157+'PTRM input'!$N$123)*$N$7)/A15taxstdlife))</f>
        <v>0</v>
      </c>
      <c r="U671" s="592">
        <f>IF(A15taxstdlife="n/a","n/a",IF(U$3&gt;(A15taxstdlife+$E671),(('PTRM input'!$N$157+'PTRM input'!$N$123)*$N$7)-SUM($N671:T671),(('PTRM input'!$N$157+'PTRM input'!$N$123)*$N$7)/A15taxstdlife))</f>
        <v>0</v>
      </c>
      <c r="V671" s="592">
        <f>IF(A15taxstdlife="n/a","n/a",IF(V$3&gt;(A15taxstdlife+$E671),(('PTRM input'!$N$157+'PTRM input'!$N$123)*$N$7)-SUM($N671:U671),(('PTRM input'!$N$157+'PTRM input'!$N$123)*$N$7)/A15taxstdlife))</f>
        <v>0</v>
      </c>
      <c r="W671" s="592">
        <f>IF(A15taxstdlife="n/a","n/a",IF(W$3&gt;(A15taxstdlife+$E671),(('PTRM input'!$N$157+'PTRM input'!$N$123)*$N$7)-SUM($N671:V671),(('PTRM input'!$N$157+'PTRM input'!$N$123)*$N$7)/A15taxstdlife))</f>
        <v>0</v>
      </c>
      <c r="X671" s="592">
        <f>IF(A15taxstdlife="n/a","n/a",IF(X$3&gt;(A15taxstdlife+$E671),(('PTRM input'!$N$157+'PTRM input'!$N$123)*$N$7)-SUM($N671:W671),(('PTRM input'!$N$157+'PTRM input'!$N$123)*$N$7)/A15taxstdlife))</f>
        <v>0</v>
      </c>
      <c r="Y671" s="592">
        <f>IF(A15taxstdlife="n/a","n/a",IF(Y$3&gt;(A15taxstdlife+$E671),(('PTRM input'!$N$157+'PTRM input'!$N$123)*$N$7)-SUM($N671:X671),(('PTRM input'!$N$157+'PTRM input'!$N$123)*$N$7)/A15taxstdlife))</f>
        <v>0</v>
      </c>
      <c r="Z671" s="592">
        <f>IF(A15taxstdlife="n/a","n/a",IF(Z$3&gt;(A15taxstdlife+$E671),(('PTRM input'!$N$157+'PTRM input'!$N$123)*$N$7)-SUM($N671:Y671),(('PTRM input'!$N$157+'PTRM input'!$N$123)*$N$7)/A15taxstdlife))</f>
        <v>0</v>
      </c>
      <c r="AA671" s="592">
        <f>IF(A15taxstdlife="n/a","n/a",IF(AA$3&gt;(A15taxstdlife+$E671),(('PTRM input'!$N$157+'PTRM input'!$N$123)*$N$7)-SUM($N671:Z671),(('PTRM input'!$N$157+'PTRM input'!$N$123)*$N$7)/A15taxstdlife))</f>
        <v>0</v>
      </c>
      <c r="AB671" s="592">
        <f>IF(A15taxstdlife="n/a","n/a",IF(AB$3&gt;(A15taxstdlife+$E671),(('PTRM input'!$N$157+'PTRM input'!$N$123)*$N$7)-SUM($N671:AA671),(('PTRM input'!$N$157+'PTRM input'!$N$123)*$N$7)/A15taxstdlife))</f>
        <v>0</v>
      </c>
      <c r="AC671" s="592">
        <f>IF(A15taxstdlife="n/a","n/a",IF(AC$3&gt;(A15taxstdlife+$E671),(('PTRM input'!$N$157+'PTRM input'!$N$123)*$N$7)-SUM($N671:AB671),(('PTRM input'!$N$157+'PTRM input'!$N$123)*$N$7)/A15taxstdlife))</f>
        <v>0</v>
      </c>
      <c r="AD671" s="592">
        <f>IF(A15taxstdlife="n/a","n/a",IF(AD$3&gt;(A15taxstdlife+$E671),(('PTRM input'!$N$157+'PTRM input'!$N$123)*$N$7)-SUM($N671:AC671),(('PTRM input'!$N$157+'PTRM input'!$N$123)*$N$7)/A15taxstdlife))</f>
        <v>0</v>
      </c>
      <c r="AE671" s="592">
        <f>IF(A15taxstdlife="n/a","n/a",IF(AE$3&gt;(A15taxstdlife+$E671),(('PTRM input'!$N$157+'PTRM input'!$N$123)*$N$7)-SUM($N671:AD671),(('PTRM input'!$N$157+'PTRM input'!$N$123)*$N$7)/A15taxstdlife))</f>
        <v>0</v>
      </c>
      <c r="AF671" s="592">
        <f>IF(A15taxstdlife="n/a","n/a",IF(AF$3&gt;(A15taxstdlife+$E671),(('PTRM input'!$N$157+'PTRM input'!$N$123)*$N$7)-SUM($N671:AE671),(('PTRM input'!$N$157+'PTRM input'!$N$123)*$N$7)/A15taxstdlife))</f>
        <v>0</v>
      </c>
      <c r="AG671" s="592">
        <f>IF(A15taxstdlife="n/a","n/a",IF(AG$3&gt;(A15taxstdlife+$E671),(('PTRM input'!$N$157+'PTRM input'!$N$123)*$N$7)-SUM($N671:AF671),(('PTRM input'!$N$157+'PTRM input'!$N$123)*$N$7)/A15taxstdlife))</f>
        <v>0</v>
      </c>
      <c r="AH671" s="592">
        <f>IF(A15taxstdlife="n/a","n/a",IF(AH$3&gt;(A15taxstdlife+$E671),(('PTRM input'!$N$157+'PTRM input'!$N$123)*$N$7)-SUM($N671:AG671),(('PTRM input'!$N$157+'PTRM input'!$N$123)*$N$7)/A15taxstdlife))</f>
        <v>0</v>
      </c>
      <c r="AI671" s="592">
        <f>IF(A15taxstdlife="n/a","n/a",IF(AI$3&gt;(A15taxstdlife+$E671),(('PTRM input'!$N$157+'PTRM input'!$N$123)*$N$7)-SUM($N671:AH671),(('PTRM input'!$N$157+'PTRM input'!$N$123)*$N$7)/A15taxstdlife))</f>
        <v>0</v>
      </c>
      <c r="AJ671" s="592">
        <f>IF(A15taxstdlife="n/a","n/a",IF(AJ$3&gt;(A15taxstdlife+$E671),(('PTRM input'!$N$157+'PTRM input'!$N$123)*$N$7)-SUM($N671:AI671),(('PTRM input'!$N$157+'PTRM input'!$N$123)*$N$7)/A15taxstdlife))</f>
        <v>0</v>
      </c>
      <c r="AK671" s="592">
        <f>IF(A15taxstdlife="n/a","n/a",IF(AK$3&gt;(A15taxstdlife+$E671),(('PTRM input'!$N$157+'PTRM input'!$N$123)*$N$7)-SUM($N671:AJ671),(('PTRM input'!$N$157+'PTRM input'!$N$123)*$N$7)/A15taxstdlife))</f>
        <v>0</v>
      </c>
      <c r="AL671" s="592">
        <f>IF(A15taxstdlife="n/a","n/a",IF(AL$3&gt;(A15taxstdlife+$E671),(('PTRM input'!$N$157+'PTRM input'!$N$123)*$N$7)-SUM($N671:AK671),(('PTRM input'!$N$157+'PTRM input'!$N$123)*$N$7)/A15taxstdlife))</f>
        <v>0</v>
      </c>
      <c r="AM671" s="592">
        <f>IF(A15taxstdlife="n/a","n/a",IF(AM$3&gt;(A15taxstdlife+$E671),(('PTRM input'!$N$157+'PTRM input'!$N$123)*$N$7)-SUM($N671:AL671),(('PTRM input'!$N$157+'PTRM input'!$N$123)*$N$7)/A15taxstdlife))</f>
        <v>0</v>
      </c>
      <c r="AN671" s="592">
        <f>IF(A15taxstdlife="n/a","n/a",IF(AN$3&gt;(A15taxstdlife+$E671),(('PTRM input'!$N$157+'PTRM input'!$N$123)*$N$7)-SUM($N671:AM671),(('PTRM input'!$N$157+'PTRM input'!$N$123)*$N$7)/A15taxstdlife))</f>
        <v>0</v>
      </c>
      <c r="AO671" s="592">
        <f>IF(A15taxstdlife="n/a","n/a",IF(AO$3&gt;(A15taxstdlife+$E671),(('PTRM input'!$N$157+'PTRM input'!$N$123)*$N$7)-SUM($N671:AN671),(('PTRM input'!$N$157+'PTRM input'!$N$123)*$N$7)/A15taxstdlife))</f>
        <v>0</v>
      </c>
      <c r="AP671" s="592">
        <f>IF(A15taxstdlife="n/a","n/a",IF(AP$3&gt;(A15taxstdlife+$E671),(('PTRM input'!$N$157+'PTRM input'!$N$123)*$N$7)-SUM($N671:AO671),(('PTRM input'!$N$157+'PTRM input'!$N$123)*$N$7)/A15taxstdlife))</f>
        <v>0</v>
      </c>
      <c r="AQ671" s="592">
        <f>IF(A15taxstdlife="n/a","n/a",IF(AQ$3&gt;(A15taxstdlife+$E671),(('PTRM input'!$N$157+'PTRM input'!$N$123)*$N$7)-SUM($N671:AP671),(('PTRM input'!$N$157+'PTRM input'!$N$123)*$N$7)/A15taxstdlife))</f>
        <v>0</v>
      </c>
      <c r="AR671" s="592">
        <f>IF(A15taxstdlife="n/a","n/a",IF(AR$3&gt;(A15taxstdlife+$E671),(('PTRM input'!$N$157+'PTRM input'!$N$123)*$N$7)-SUM($N671:AQ671),(('PTRM input'!$N$157+'PTRM input'!$N$123)*$N$7)/A15taxstdlife))</f>
        <v>0</v>
      </c>
      <c r="AS671" s="592">
        <f>IF(A15taxstdlife="n/a","n/a",IF(AS$3&gt;(A15taxstdlife+$E671),(('PTRM input'!$N$157+'PTRM input'!$N$123)*$N$7)-SUM($N671:AR671),(('PTRM input'!$N$157+'PTRM input'!$N$123)*$N$7)/A15taxstdlife))</f>
        <v>0</v>
      </c>
      <c r="AT671" s="592">
        <f>IF(A15taxstdlife="n/a","n/a",IF(AT$3&gt;(A15taxstdlife+$E671),(('PTRM input'!$N$157+'PTRM input'!$N$123)*$N$7)-SUM($N671:AS671),(('PTRM input'!$N$157+'PTRM input'!$N$123)*$N$7)/A15taxstdlife))</f>
        <v>0</v>
      </c>
      <c r="AU671" s="592">
        <f>IF(A15taxstdlife="n/a","n/a",IF(AU$3&gt;(A15taxstdlife+$E671),(('PTRM input'!$N$157+'PTRM input'!$N$123)*$N$7)-SUM($N671:AT671),(('PTRM input'!$N$157+'PTRM input'!$N$123)*$N$7)/A15taxstdlife))</f>
        <v>0</v>
      </c>
      <c r="AV671" s="592">
        <f>IF(A15taxstdlife="n/a","n/a",IF(AV$3&gt;(A15taxstdlife+$E671),(('PTRM input'!$N$157+'PTRM input'!$N$123)*$N$7)-SUM($N671:AU671),(('PTRM input'!$N$157+'PTRM input'!$N$123)*$N$7)/A15taxstdlife))</f>
        <v>0</v>
      </c>
      <c r="AW671" s="592">
        <f>IF(A15taxstdlife="n/a","n/a",IF(AW$3&gt;(A15taxstdlife+$E671),(('PTRM input'!$N$157+'PTRM input'!$N$123)*$N$7)-SUM($N671:AV671),(('PTRM input'!$N$157+'PTRM input'!$N$123)*$N$7)/A15taxstdlife))</f>
        <v>0</v>
      </c>
      <c r="AX671" s="592">
        <f>IF(A15taxstdlife="n/a","n/a",IF(AX$3&gt;(A15taxstdlife+$E671),(('PTRM input'!$N$157+'PTRM input'!$N$123)*$N$7)-SUM($N671:AW671),(('PTRM input'!$N$157+'PTRM input'!$N$123)*$N$7)/A15taxstdlife))</f>
        <v>0</v>
      </c>
      <c r="AY671" s="592">
        <f>IF(A15taxstdlife="n/a","n/a",IF(AY$3&gt;(A15taxstdlife+$E671),(('PTRM input'!$N$157+'PTRM input'!$N$123)*$N$7)-SUM($N671:AX671),(('PTRM input'!$N$157+'PTRM input'!$N$123)*$N$7)/A15taxstdlife))</f>
        <v>0</v>
      </c>
      <c r="AZ671" s="592">
        <f>IF(A15taxstdlife="n/a","n/a",IF(AZ$3&gt;(A15taxstdlife+$E671),(('PTRM input'!$N$157+'PTRM input'!$N$123)*$N$7)-SUM($N671:AY671),(('PTRM input'!$N$157+'PTRM input'!$N$123)*$N$7)/A15taxstdlife))</f>
        <v>0</v>
      </c>
      <c r="BA671" s="592">
        <f>IF(A15taxstdlife="n/a","n/a",IF(BA$3&gt;(A15taxstdlife+$E671),(('PTRM input'!$N$157+'PTRM input'!$N$123)*$N$7)-SUM($N671:AZ671),(('PTRM input'!$N$157+'PTRM input'!$N$123)*$N$7)/A15taxstdlife))</f>
        <v>0</v>
      </c>
      <c r="BB671" s="592">
        <f>IF(A15taxstdlife="n/a","n/a",IF(BB$3&gt;(A15taxstdlife+$E671),(('PTRM input'!$N$157+'PTRM input'!$N$123)*$N$7)-SUM($N671:BA671),(('PTRM input'!$N$157+'PTRM input'!$N$123)*$N$7)/A15taxstdlife))</f>
        <v>0</v>
      </c>
      <c r="BC671" s="592">
        <f>IF(A15taxstdlife="n/a","n/a",IF(BC$3&gt;(A15taxstdlife+$E671),(('PTRM input'!$N$157+'PTRM input'!$N$123)*$N$7)-SUM($N671:BB671),(('PTRM input'!$N$157+'PTRM input'!$N$123)*$N$7)/A15taxstdlife))</f>
        <v>0</v>
      </c>
      <c r="BD671" s="592">
        <f>IF(A15taxstdlife="n/a","n/a",IF(BD$3&gt;(A15taxstdlife+$E671),(('PTRM input'!$N$157+'PTRM input'!$N$123)*$N$7)-SUM($N671:BC671),(('PTRM input'!$N$157+'PTRM input'!$N$123)*$N$7)/A15taxstdlife))</f>
        <v>0</v>
      </c>
      <c r="BE671" s="592">
        <f>IF(A15taxstdlife="n/a","n/a",IF(BE$3&gt;(A15taxstdlife+$E671),(('PTRM input'!$N$157+'PTRM input'!$N$123)*$N$7)-SUM($N671:BD671),(('PTRM input'!$N$157+'PTRM input'!$N$123)*$N$7)/A15taxstdlife))</f>
        <v>0</v>
      </c>
      <c r="BF671" s="592">
        <f>IF(A15taxstdlife="n/a","n/a",IF(BF$3&gt;(A15taxstdlife+$E671),(('PTRM input'!$N$157+'PTRM input'!$N$123)*$N$7)-SUM($N671:BE671),(('PTRM input'!$N$157+'PTRM input'!$N$123)*$N$7)/A15taxstdlife))</f>
        <v>0</v>
      </c>
      <c r="BG671" s="592">
        <f>IF(A15taxstdlife="n/a","n/a",IF(BG$3&gt;(A15taxstdlife+$E671),(('PTRM input'!$N$157+'PTRM input'!$N$123)*$N$7)-SUM($N671:BF671),(('PTRM input'!$N$157+'PTRM input'!$N$123)*$N$7)/A15taxstdlife))</f>
        <v>0</v>
      </c>
      <c r="BH671" s="592">
        <f>IF(A15taxstdlife="n/a","n/a",IF(BH$3&gt;(A15taxstdlife+$E671),(('PTRM input'!$N$157+'PTRM input'!$N$123)*$N$7)-SUM($N671:BG671),(('PTRM input'!$N$157+'PTRM input'!$N$123)*$N$7)/A15taxstdlife))</f>
        <v>0</v>
      </c>
      <c r="BI671" s="592">
        <f>IF(A15taxstdlife="n/a","n/a",IF(BI$3&gt;(A15taxstdlife+$E671),(('PTRM input'!$N$157+'PTRM input'!$N$123)*$N$7)-SUM($N671:BH671),(('PTRM input'!$N$157+'PTRM input'!$N$123)*$N$7)/A15taxstdlife))</f>
        <v>0</v>
      </c>
      <c r="BJ671" s="237"/>
      <c r="BK671" s="237"/>
      <c r="BL671" s="237"/>
      <c r="BM671" s="237"/>
    </row>
    <row r="672" spans="1:65" s="4" customFormat="1" ht="12.75" customHeight="1" outlineLevel="2">
      <c r="A672" s="237"/>
      <c r="B672" s="237"/>
      <c r="C672" s="597"/>
      <c r="D672" s="930"/>
      <c r="E672" s="167">
        <v>9</v>
      </c>
      <c r="F672" s="34"/>
      <c r="G672" s="184"/>
      <c r="H672" s="186"/>
      <c r="I672" s="186"/>
      <c r="J672" s="186"/>
      <c r="K672" s="186"/>
      <c r="L672" s="186"/>
      <c r="M672" s="186"/>
      <c r="N672" s="186"/>
      <c r="O672" s="185"/>
      <c r="P672" s="105">
        <f>IF(A15taxstdlife="n/a","n/a",IF(P$3&gt;(A15taxstdlife+$E672),(('PTRM input'!$O$157+'PTRM input'!$O$123)*$O$7)-SUM($O672:O672),(('PTRM input'!$O$157+'PTRM input'!$O$123)*$O$7)/A15taxstdlife))</f>
        <v>0</v>
      </c>
      <c r="Q672" s="592">
        <f>IF(A15taxstdlife="n/a","n/a",IF(Q$3&gt;(A15taxstdlife+$E672),(('PTRM input'!$O$157+'PTRM input'!$O$123)*$O$7)-SUM($O672:P672),(('PTRM input'!$O$157+'PTRM input'!$O$123)*$O$7)/A15taxstdlife))</f>
        <v>0</v>
      </c>
      <c r="R672" s="592">
        <f>IF(A15taxstdlife="n/a","n/a",IF(R$3&gt;(A15taxstdlife+$E672),(('PTRM input'!$O$157+'PTRM input'!$O$123)*$O$7)-SUM($O672:Q672),(('PTRM input'!$O$157+'PTRM input'!$O$123)*$O$7)/A15taxstdlife))</f>
        <v>0</v>
      </c>
      <c r="S672" s="592">
        <f>IF(A15taxstdlife="n/a","n/a",IF(S$3&gt;(A15taxstdlife+$E672),(('PTRM input'!$O$157+'PTRM input'!$O$123)*$O$7)-SUM($O672:R672),(('PTRM input'!$O$157+'PTRM input'!$O$123)*$O$7)/A15taxstdlife))</f>
        <v>0</v>
      </c>
      <c r="T672" s="592">
        <f>IF(A15taxstdlife="n/a","n/a",IF(T$3&gt;(A15taxstdlife+$E672),(('PTRM input'!$O$157+'PTRM input'!$O$123)*$O$7)-SUM($O672:S672),(('PTRM input'!$O$157+'PTRM input'!$O$123)*$O$7)/A15taxstdlife))</f>
        <v>0</v>
      </c>
      <c r="U672" s="592">
        <f>IF(A15taxstdlife="n/a","n/a",IF(U$3&gt;(A15taxstdlife+$E672),(('PTRM input'!$O$157+'PTRM input'!$O$123)*$O$7)-SUM($O672:T672),(('PTRM input'!$O$157+'PTRM input'!$O$123)*$O$7)/A15taxstdlife))</f>
        <v>0</v>
      </c>
      <c r="V672" s="592">
        <f>IF(A15taxstdlife="n/a","n/a",IF(V$3&gt;(A15taxstdlife+$E672),(('PTRM input'!$O$157+'PTRM input'!$O$123)*$O$7)-SUM($O672:U672),(('PTRM input'!$O$157+'PTRM input'!$O$123)*$O$7)/A15taxstdlife))</f>
        <v>0</v>
      </c>
      <c r="W672" s="592">
        <f>IF(A15taxstdlife="n/a","n/a",IF(W$3&gt;(A15taxstdlife+$E672),(('PTRM input'!$O$157+'PTRM input'!$O$123)*$O$7)-SUM($O672:V672),(('PTRM input'!$O$157+'PTRM input'!$O$123)*$O$7)/A15taxstdlife))</f>
        <v>0</v>
      </c>
      <c r="X672" s="592">
        <f>IF(A15taxstdlife="n/a","n/a",IF(X$3&gt;(A15taxstdlife+$E672),(('PTRM input'!$O$157+'PTRM input'!$O$123)*$O$7)-SUM($O672:W672),(('PTRM input'!$O$157+'PTRM input'!$O$123)*$O$7)/A15taxstdlife))</f>
        <v>0</v>
      </c>
      <c r="Y672" s="592">
        <f>IF(A15taxstdlife="n/a","n/a",IF(Y$3&gt;(A15taxstdlife+$E672),(('PTRM input'!$O$157+'PTRM input'!$O$123)*$O$7)-SUM($O672:X672),(('PTRM input'!$O$157+'PTRM input'!$O$123)*$O$7)/A15taxstdlife))</f>
        <v>0</v>
      </c>
      <c r="Z672" s="592">
        <f>IF(A15taxstdlife="n/a","n/a",IF(Z$3&gt;(A15taxstdlife+$E672),(('PTRM input'!$O$157+'PTRM input'!$O$123)*$O$7)-SUM($O672:Y672),(('PTRM input'!$O$157+'PTRM input'!$O$123)*$O$7)/A15taxstdlife))</f>
        <v>0</v>
      </c>
      <c r="AA672" s="592">
        <f>IF(A15taxstdlife="n/a","n/a",IF(AA$3&gt;(A15taxstdlife+$E672),(('PTRM input'!$O$157+'PTRM input'!$O$123)*$O$7)-SUM($O672:Z672),(('PTRM input'!$O$157+'PTRM input'!$O$123)*$O$7)/A15taxstdlife))</f>
        <v>0</v>
      </c>
      <c r="AB672" s="592">
        <f>IF(A15taxstdlife="n/a","n/a",IF(AB$3&gt;(A15taxstdlife+$E672),(('PTRM input'!$O$157+'PTRM input'!$O$123)*$O$7)-SUM($O672:AA672),(('PTRM input'!$O$157+'PTRM input'!$O$123)*$O$7)/A15taxstdlife))</f>
        <v>0</v>
      </c>
      <c r="AC672" s="592">
        <f>IF(A15taxstdlife="n/a","n/a",IF(AC$3&gt;(A15taxstdlife+$E672),(('PTRM input'!$O$157+'PTRM input'!$O$123)*$O$7)-SUM($O672:AB672),(('PTRM input'!$O$157+'PTRM input'!$O$123)*$O$7)/A15taxstdlife))</f>
        <v>0</v>
      </c>
      <c r="AD672" s="592">
        <f>IF(A15taxstdlife="n/a","n/a",IF(AD$3&gt;(A15taxstdlife+$E672),(('PTRM input'!$O$157+'PTRM input'!$O$123)*$O$7)-SUM($O672:AC672),(('PTRM input'!$O$157+'PTRM input'!$O$123)*$O$7)/A15taxstdlife))</f>
        <v>0</v>
      </c>
      <c r="AE672" s="592">
        <f>IF(A15taxstdlife="n/a","n/a",IF(AE$3&gt;(A15taxstdlife+$E672),(('PTRM input'!$O$157+'PTRM input'!$O$123)*$O$7)-SUM($O672:AD672),(('PTRM input'!$O$157+'PTRM input'!$O$123)*$O$7)/A15taxstdlife))</f>
        <v>0</v>
      </c>
      <c r="AF672" s="592">
        <f>IF(A15taxstdlife="n/a","n/a",IF(AF$3&gt;(A15taxstdlife+$E672),(('PTRM input'!$O$157+'PTRM input'!$O$123)*$O$7)-SUM($O672:AE672),(('PTRM input'!$O$157+'PTRM input'!$O$123)*$O$7)/A15taxstdlife))</f>
        <v>0</v>
      </c>
      <c r="AG672" s="592">
        <f>IF(A15taxstdlife="n/a","n/a",IF(AG$3&gt;(A15taxstdlife+$E672),(('PTRM input'!$O$157+'PTRM input'!$O$123)*$O$7)-SUM($O672:AF672),(('PTRM input'!$O$157+'PTRM input'!$O$123)*$O$7)/A15taxstdlife))</f>
        <v>0</v>
      </c>
      <c r="AH672" s="592">
        <f>IF(A15taxstdlife="n/a","n/a",IF(AH$3&gt;(A15taxstdlife+$E672),(('PTRM input'!$O$157+'PTRM input'!$O$123)*$O$7)-SUM($O672:AG672),(('PTRM input'!$O$157+'PTRM input'!$O$123)*$O$7)/A15taxstdlife))</f>
        <v>0</v>
      </c>
      <c r="AI672" s="592">
        <f>IF(A15taxstdlife="n/a","n/a",IF(AI$3&gt;(A15taxstdlife+$E672),(('PTRM input'!$O$157+'PTRM input'!$O$123)*$O$7)-SUM($O672:AH672),(('PTRM input'!$O$157+'PTRM input'!$O$123)*$O$7)/A15taxstdlife))</f>
        <v>0</v>
      </c>
      <c r="AJ672" s="592">
        <f>IF(A15taxstdlife="n/a","n/a",IF(AJ$3&gt;(A15taxstdlife+$E672),(('PTRM input'!$O$157+'PTRM input'!$O$123)*$O$7)-SUM($O672:AI672),(('PTRM input'!$O$157+'PTRM input'!$O$123)*$O$7)/A15taxstdlife))</f>
        <v>0</v>
      </c>
      <c r="AK672" s="592">
        <f>IF(A15taxstdlife="n/a","n/a",IF(AK$3&gt;(A15taxstdlife+$E672),(('PTRM input'!$O$157+'PTRM input'!$O$123)*$O$7)-SUM($O672:AJ672),(('PTRM input'!$O$157+'PTRM input'!$O$123)*$O$7)/A15taxstdlife))</f>
        <v>0</v>
      </c>
      <c r="AL672" s="592">
        <f>IF(A15taxstdlife="n/a","n/a",IF(AL$3&gt;(A15taxstdlife+$E672),(('PTRM input'!$O$157+'PTRM input'!$O$123)*$O$7)-SUM($O672:AK672),(('PTRM input'!$O$157+'PTRM input'!$O$123)*$O$7)/A15taxstdlife))</f>
        <v>0</v>
      </c>
      <c r="AM672" s="592">
        <f>IF(A15taxstdlife="n/a","n/a",IF(AM$3&gt;(A15taxstdlife+$E672),(('PTRM input'!$O$157+'PTRM input'!$O$123)*$O$7)-SUM($O672:AL672),(('PTRM input'!$O$157+'PTRM input'!$O$123)*$O$7)/A15taxstdlife))</f>
        <v>0</v>
      </c>
      <c r="AN672" s="592">
        <f>IF(A15taxstdlife="n/a","n/a",IF(AN$3&gt;(A15taxstdlife+$E672),(('PTRM input'!$O$157+'PTRM input'!$O$123)*$O$7)-SUM($O672:AM672),(('PTRM input'!$O$157+'PTRM input'!$O$123)*$O$7)/A15taxstdlife))</f>
        <v>0</v>
      </c>
      <c r="AO672" s="592">
        <f>IF(A15taxstdlife="n/a","n/a",IF(AO$3&gt;(A15taxstdlife+$E672),(('PTRM input'!$O$157+'PTRM input'!$O$123)*$O$7)-SUM($O672:AN672),(('PTRM input'!$O$157+'PTRM input'!$O$123)*$O$7)/A15taxstdlife))</f>
        <v>0</v>
      </c>
      <c r="AP672" s="592">
        <f>IF(A15taxstdlife="n/a","n/a",IF(AP$3&gt;(A15taxstdlife+$E672),(('PTRM input'!$O$157+'PTRM input'!$O$123)*$O$7)-SUM($O672:AO672),(('PTRM input'!$O$157+'PTRM input'!$O$123)*$O$7)/A15taxstdlife))</f>
        <v>0</v>
      </c>
      <c r="AQ672" s="592">
        <f>IF(A15taxstdlife="n/a","n/a",IF(AQ$3&gt;(A15taxstdlife+$E672),(('PTRM input'!$O$157+'PTRM input'!$O$123)*$O$7)-SUM($O672:AP672),(('PTRM input'!$O$157+'PTRM input'!$O$123)*$O$7)/A15taxstdlife))</f>
        <v>0</v>
      </c>
      <c r="AR672" s="592">
        <f>IF(A15taxstdlife="n/a","n/a",IF(AR$3&gt;(A15taxstdlife+$E672),(('PTRM input'!$O$157+'PTRM input'!$O$123)*$O$7)-SUM($O672:AQ672),(('PTRM input'!$O$157+'PTRM input'!$O$123)*$O$7)/A15taxstdlife))</f>
        <v>0</v>
      </c>
      <c r="AS672" s="592">
        <f>IF(A15taxstdlife="n/a","n/a",IF(AS$3&gt;(A15taxstdlife+$E672),(('PTRM input'!$O$157+'PTRM input'!$O$123)*$O$7)-SUM($O672:AR672),(('PTRM input'!$O$157+'PTRM input'!$O$123)*$O$7)/A15taxstdlife))</f>
        <v>0</v>
      </c>
      <c r="AT672" s="592">
        <f>IF(A15taxstdlife="n/a","n/a",IF(AT$3&gt;(A15taxstdlife+$E672),(('PTRM input'!$O$157+'PTRM input'!$O$123)*$O$7)-SUM($O672:AS672),(('PTRM input'!$O$157+'PTRM input'!$O$123)*$O$7)/A15taxstdlife))</f>
        <v>0</v>
      </c>
      <c r="AU672" s="592">
        <f>IF(A15taxstdlife="n/a","n/a",IF(AU$3&gt;(A15taxstdlife+$E672),(('PTRM input'!$O$157+'PTRM input'!$O$123)*$O$7)-SUM($O672:AT672),(('PTRM input'!$O$157+'PTRM input'!$O$123)*$O$7)/A15taxstdlife))</f>
        <v>0</v>
      </c>
      <c r="AV672" s="592">
        <f>IF(A15taxstdlife="n/a","n/a",IF(AV$3&gt;(A15taxstdlife+$E672),(('PTRM input'!$O$157+'PTRM input'!$O$123)*$O$7)-SUM($O672:AU672),(('PTRM input'!$O$157+'PTRM input'!$O$123)*$O$7)/A15taxstdlife))</f>
        <v>0</v>
      </c>
      <c r="AW672" s="592">
        <f>IF(A15taxstdlife="n/a","n/a",IF(AW$3&gt;(A15taxstdlife+$E672),(('PTRM input'!$O$157+'PTRM input'!$O$123)*$O$7)-SUM($O672:AV672),(('PTRM input'!$O$157+'PTRM input'!$O$123)*$O$7)/A15taxstdlife))</f>
        <v>0</v>
      </c>
      <c r="AX672" s="592">
        <f>IF(A15taxstdlife="n/a","n/a",IF(AX$3&gt;(A15taxstdlife+$E672),(('PTRM input'!$O$157+'PTRM input'!$O$123)*$O$7)-SUM($O672:AW672),(('PTRM input'!$O$157+'PTRM input'!$O$123)*$O$7)/A15taxstdlife))</f>
        <v>0</v>
      </c>
      <c r="AY672" s="592">
        <f>IF(A15taxstdlife="n/a","n/a",IF(AY$3&gt;(A15taxstdlife+$E672),(('PTRM input'!$O$157+'PTRM input'!$O$123)*$O$7)-SUM($O672:AX672),(('PTRM input'!$O$157+'PTRM input'!$O$123)*$O$7)/A15taxstdlife))</f>
        <v>0</v>
      </c>
      <c r="AZ672" s="592">
        <f>IF(A15taxstdlife="n/a","n/a",IF(AZ$3&gt;(A15taxstdlife+$E672),(('PTRM input'!$O$157+'PTRM input'!$O$123)*$O$7)-SUM($O672:AY672),(('PTRM input'!$O$157+'PTRM input'!$O$123)*$O$7)/A15taxstdlife))</f>
        <v>0</v>
      </c>
      <c r="BA672" s="592">
        <f>IF(A15taxstdlife="n/a","n/a",IF(BA$3&gt;(A15taxstdlife+$E672),(('PTRM input'!$O$157+'PTRM input'!$O$123)*$O$7)-SUM($O672:AZ672),(('PTRM input'!$O$157+'PTRM input'!$O$123)*$O$7)/A15taxstdlife))</f>
        <v>0</v>
      </c>
      <c r="BB672" s="592">
        <f>IF(A15taxstdlife="n/a","n/a",IF(BB$3&gt;(A15taxstdlife+$E672),(('PTRM input'!$O$157+'PTRM input'!$O$123)*$O$7)-SUM($O672:BA672),(('PTRM input'!$O$157+'PTRM input'!$O$123)*$O$7)/A15taxstdlife))</f>
        <v>0</v>
      </c>
      <c r="BC672" s="592">
        <f>IF(A15taxstdlife="n/a","n/a",IF(BC$3&gt;(A15taxstdlife+$E672),(('PTRM input'!$O$157+'PTRM input'!$O$123)*$O$7)-SUM($O672:BB672),(('PTRM input'!$O$157+'PTRM input'!$O$123)*$O$7)/A15taxstdlife))</f>
        <v>0</v>
      </c>
      <c r="BD672" s="592">
        <f>IF(A15taxstdlife="n/a","n/a",IF(BD$3&gt;(A15taxstdlife+$E672),(('PTRM input'!$O$157+'PTRM input'!$O$123)*$O$7)-SUM($O672:BC672),(('PTRM input'!$O$157+'PTRM input'!$O$123)*$O$7)/A15taxstdlife))</f>
        <v>0</v>
      </c>
      <c r="BE672" s="592">
        <f>IF(A15taxstdlife="n/a","n/a",IF(BE$3&gt;(A15taxstdlife+$E672),(('PTRM input'!$O$157+'PTRM input'!$O$123)*$O$7)-SUM($O672:BD672),(('PTRM input'!$O$157+'PTRM input'!$O$123)*$O$7)/A15taxstdlife))</f>
        <v>0</v>
      </c>
      <c r="BF672" s="592">
        <f>IF(A15taxstdlife="n/a","n/a",IF(BF$3&gt;(A15taxstdlife+$E672),(('PTRM input'!$O$157+'PTRM input'!$O$123)*$O$7)-SUM($O672:BE672),(('PTRM input'!$O$157+'PTRM input'!$O$123)*$O$7)/A15taxstdlife))</f>
        <v>0</v>
      </c>
      <c r="BG672" s="592">
        <f>IF(A15taxstdlife="n/a","n/a",IF(BG$3&gt;(A15taxstdlife+$E672),(('PTRM input'!$O$157+'PTRM input'!$O$123)*$O$7)-SUM($O672:BF672),(('PTRM input'!$O$157+'PTRM input'!$O$123)*$O$7)/A15taxstdlife))</f>
        <v>0</v>
      </c>
      <c r="BH672" s="592">
        <f>IF(A15taxstdlife="n/a","n/a",IF(BH$3&gt;(A15taxstdlife+$E672),(('PTRM input'!$O$157+'PTRM input'!$O$123)*$O$7)-SUM($O672:BG672),(('PTRM input'!$O$157+'PTRM input'!$O$123)*$O$7)/A15taxstdlife))</f>
        <v>0</v>
      </c>
      <c r="BI672" s="592">
        <f>IF(A15taxstdlife="n/a","n/a",IF(BI$3&gt;(A15taxstdlife+$E672),(('PTRM input'!$O$157+'PTRM input'!$O$123)*$O$7)-SUM($O672:BH672),(('PTRM input'!$O$157+'PTRM input'!$O$123)*$O$7)/A15taxstdlife))</f>
        <v>0</v>
      </c>
      <c r="BJ672" s="237"/>
      <c r="BK672" s="237"/>
      <c r="BL672" s="237"/>
      <c r="BM672" s="237"/>
    </row>
    <row r="673" spans="1:65" s="4" customFormat="1" ht="12.75" customHeight="1" outlineLevel="2">
      <c r="A673" s="237"/>
      <c r="B673" s="237"/>
      <c r="C673" s="597"/>
      <c r="D673" s="930"/>
      <c r="E673" s="168">
        <v>10</v>
      </c>
      <c r="F673" s="34"/>
      <c r="G673" s="184"/>
      <c r="H673" s="186"/>
      <c r="I673" s="186"/>
      <c r="J673" s="186"/>
      <c r="K673" s="186"/>
      <c r="L673" s="186"/>
      <c r="M673" s="186"/>
      <c r="N673" s="186"/>
      <c r="O673" s="186"/>
      <c r="P673" s="185"/>
      <c r="Q673" s="592">
        <f>IF(A15taxstdlife="n/a","n/a",IF(Q$3&gt;(A15taxstdlife+$E673),(('PTRM input'!$P$157+'PTRM input'!$P$123)*$P$7)-SUM($P673:P673),(('PTRM input'!$P$157+'PTRM input'!$P$123)*$P$7)/A15taxstdlife))</f>
        <v>0</v>
      </c>
      <c r="R673" s="592">
        <f>IF(A15taxstdlife="n/a","n/a",IF(R$3&gt;(A15taxstdlife+$E673),(('PTRM input'!$P$157+'PTRM input'!$P$123)*$P$7)-SUM($P673:Q673),(('PTRM input'!$P$157+'PTRM input'!$P$123)*$P$7)/A15taxstdlife))</f>
        <v>0</v>
      </c>
      <c r="S673" s="592">
        <f>IF(A15taxstdlife="n/a","n/a",IF(S$3&gt;(A15taxstdlife+$E673),(('PTRM input'!$P$157+'PTRM input'!$P$123)*$P$7)-SUM($P673:R673),(('PTRM input'!$P$157+'PTRM input'!$P$123)*$P$7)/A15taxstdlife))</f>
        <v>0</v>
      </c>
      <c r="T673" s="592">
        <f>IF(A15taxstdlife="n/a","n/a",IF(T$3&gt;(A15taxstdlife+$E673),(('PTRM input'!$P$157+'PTRM input'!$P$123)*$P$7)-SUM($P673:S673),(('PTRM input'!$P$157+'PTRM input'!$P$123)*$P$7)/A15taxstdlife))</f>
        <v>0</v>
      </c>
      <c r="U673" s="592">
        <f>IF(A15taxstdlife="n/a","n/a",IF(U$3&gt;(A15taxstdlife+$E673),(('PTRM input'!$P$157+'PTRM input'!$P$123)*$P$7)-SUM($P673:T673),(('PTRM input'!$P$157+'PTRM input'!$P$123)*$P$7)/A15taxstdlife))</f>
        <v>0</v>
      </c>
      <c r="V673" s="592">
        <f>IF(A15taxstdlife="n/a","n/a",IF(V$3&gt;(A15taxstdlife+$E673),(('PTRM input'!$P$157+'PTRM input'!$P$123)*$P$7)-SUM($P673:U673),(('PTRM input'!$P$157+'PTRM input'!$P$123)*$P$7)/A15taxstdlife))</f>
        <v>0</v>
      </c>
      <c r="W673" s="592">
        <f>IF(A15taxstdlife="n/a","n/a",IF(W$3&gt;(A15taxstdlife+$E673),(('PTRM input'!$P$157+'PTRM input'!$P$123)*$P$7)-SUM($P673:V673),(('PTRM input'!$P$157+'PTRM input'!$P$123)*$P$7)/A15taxstdlife))</f>
        <v>0</v>
      </c>
      <c r="X673" s="592">
        <f>IF(A15taxstdlife="n/a","n/a",IF(X$3&gt;(A15taxstdlife+$E673),(('PTRM input'!$P$157+'PTRM input'!$P$123)*$P$7)-SUM($P673:W673),(('PTRM input'!$P$157+'PTRM input'!$P$123)*$P$7)/A15taxstdlife))</f>
        <v>0</v>
      </c>
      <c r="Y673" s="592">
        <f>IF(A15taxstdlife="n/a","n/a",IF(Y$3&gt;(A15taxstdlife+$E673),(('PTRM input'!$P$157+'PTRM input'!$P$123)*$P$7)-SUM($P673:X673),(('PTRM input'!$P$157+'PTRM input'!$P$123)*$P$7)/A15taxstdlife))</f>
        <v>0</v>
      </c>
      <c r="Z673" s="592">
        <f>IF(A15taxstdlife="n/a","n/a",IF(Z$3&gt;(A15taxstdlife+$E673),(('PTRM input'!$P$157+'PTRM input'!$P$123)*$P$7)-SUM($P673:Y673),(('PTRM input'!$P$157+'PTRM input'!$P$123)*$P$7)/A15taxstdlife))</f>
        <v>0</v>
      </c>
      <c r="AA673" s="592">
        <f>IF(A15taxstdlife="n/a","n/a",IF(AA$3&gt;(A15taxstdlife+$E673),(('PTRM input'!$P$157+'PTRM input'!$P$123)*$P$7)-SUM($P673:Z673),(('PTRM input'!$P$157+'PTRM input'!$P$123)*$P$7)/A15taxstdlife))</f>
        <v>0</v>
      </c>
      <c r="AB673" s="592">
        <f>IF(A15taxstdlife="n/a","n/a",IF(AB$3&gt;(A15taxstdlife+$E673),(('PTRM input'!$P$157+'PTRM input'!$P$123)*$P$7)-SUM($P673:AA673),(('PTRM input'!$P$157+'PTRM input'!$P$123)*$P$7)/A15taxstdlife))</f>
        <v>0</v>
      </c>
      <c r="AC673" s="592">
        <f>IF(A15taxstdlife="n/a","n/a",IF(AC$3&gt;(A15taxstdlife+$E673),(('PTRM input'!$P$157+'PTRM input'!$P$123)*$P$7)-SUM($P673:AB673),(('PTRM input'!$P$157+'PTRM input'!$P$123)*$P$7)/A15taxstdlife))</f>
        <v>0</v>
      </c>
      <c r="AD673" s="592">
        <f>IF(A15taxstdlife="n/a","n/a",IF(AD$3&gt;(A15taxstdlife+$E673),(('PTRM input'!$P$157+'PTRM input'!$P$123)*$P$7)-SUM($P673:AC673),(('PTRM input'!$P$157+'PTRM input'!$P$123)*$P$7)/A15taxstdlife))</f>
        <v>0</v>
      </c>
      <c r="AE673" s="592">
        <f>IF(A15taxstdlife="n/a","n/a",IF(AE$3&gt;(A15taxstdlife+$E673),(('PTRM input'!$P$157+'PTRM input'!$P$123)*$P$7)-SUM($P673:AD673),(('PTRM input'!$P$157+'PTRM input'!$P$123)*$P$7)/A15taxstdlife))</f>
        <v>0</v>
      </c>
      <c r="AF673" s="592">
        <f>IF(A15taxstdlife="n/a","n/a",IF(AF$3&gt;(A15taxstdlife+$E673),(('PTRM input'!$P$157+'PTRM input'!$P$123)*$P$7)-SUM($P673:AE673),(('PTRM input'!$P$157+'PTRM input'!$P$123)*$P$7)/A15taxstdlife))</f>
        <v>0</v>
      </c>
      <c r="AG673" s="592">
        <f>IF(A15taxstdlife="n/a","n/a",IF(AG$3&gt;(A15taxstdlife+$E673),(('PTRM input'!$P$157+'PTRM input'!$P$123)*$P$7)-SUM($P673:AF673),(('PTRM input'!$P$157+'PTRM input'!$P$123)*$P$7)/A15taxstdlife))</f>
        <v>0</v>
      </c>
      <c r="AH673" s="592">
        <f>IF(A15taxstdlife="n/a","n/a",IF(AH$3&gt;(A15taxstdlife+$E673),(('PTRM input'!$P$157+'PTRM input'!$P$123)*$P$7)-SUM($P673:AG673),(('PTRM input'!$P$157+'PTRM input'!$P$123)*$P$7)/A15taxstdlife))</f>
        <v>0</v>
      </c>
      <c r="AI673" s="592">
        <f>IF(A15taxstdlife="n/a","n/a",IF(AI$3&gt;(A15taxstdlife+$E673),(('PTRM input'!$P$157+'PTRM input'!$P$123)*$P$7)-SUM($P673:AH673),(('PTRM input'!$P$157+'PTRM input'!$P$123)*$P$7)/A15taxstdlife))</f>
        <v>0</v>
      </c>
      <c r="AJ673" s="592">
        <f>IF(A15taxstdlife="n/a","n/a",IF(AJ$3&gt;(A15taxstdlife+$E673),(('PTRM input'!$P$157+'PTRM input'!$P$123)*$P$7)-SUM($P673:AI673),(('PTRM input'!$P$157+'PTRM input'!$P$123)*$P$7)/A15taxstdlife))</f>
        <v>0</v>
      </c>
      <c r="AK673" s="592">
        <f>IF(A15taxstdlife="n/a","n/a",IF(AK$3&gt;(A15taxstdlife+$E673),(('PTRM input'!$P$157+'PTRM input'!$P$123)*$P$7)-SUM($P673:AJ673),(('PTRM input'!$P$157+'PTRM input'!$P$123)*$P$7)/A15taxstdlife))</f>
        <v>0</v>
      </c>
      <c r="AL673" s="592">
        <f>IF(A15taxstdlife="n/a","n/a",IF(AL$3&gt;(A15taxstdlife+$E673),(('PTRM input'!$P$157+'PTRM input'!$P$123)*$P$7)-SUM($P673:AK673),(('PTRM input'!$P$157+'PTRM input'!$P$123)*$P$7)/A15taxstdlife))</f>
        <v>0</v>
      </c>
      <c r="AM673" s="592">
        <f>IF(A15taxstdlife="n/a","n/a",IF(AM$3&gt;(A15taxstdlife+$E673),(('PTRM input'!$P$157+'PTRM input'!$P$123)*$P$7)-SUM($P673:AL673),(('PTRM input'!$P$157+'PTRM input'!$P$123)*$P$7)/A15taxstdlife))</f>
        <v>0</v>
      </c>
      <c r="AN673" s="592">
        <f>IF(A15taxstdlife="n/a","n/a",IF(AN$3&gt;(A15taxstdlife+$E673),(('PTRM input'!$P$157+'PTRM input'!$P$123)*$P$7)-SUM($P673:AM673),(('PTRM input'!$P$157+'PTRM input'!$P$123)*$P$7)/A15taxstdlife))</f>
        <v>0</v>
      </c>
      <c r="AO673" s="592">
        <f>IF(A15taxstdlife="n/a","n/a",IF(AO$3&gt;(A15taxstdlife+$E673),(('PTRM input'!$P$157+'PTRM input'!$P$123)*$P$7)-SUM($P673:AN673),(('PTRM input'!$P$157+'PTRM input'!$P$123)*$P$7)/A15taxstdlife))</f>
        <v>0</v>
      </c>
      <c r="AP673" s="592">
        <f>IF(A15taxstdlife="n/a","n/a",IF(AP$3&gt;(A15taxstdlife+$E673),(('PTRM input'!$P$157+'PTRM input'!$P$123)*$P$7)-SUM($P673:AO673),(('PTRM input'!$P$157+'PTRM input'!$P$123)*$P$7)/A15taxstdlife))</f>
        <v>0</v>
      </c>
      <c r="AQ673" s="592">
        <f>IF(A15taxstdlife="n/a","n/a",IF(AQ$3&gt;(A15taxstdlife+$E673),(('PTRM input'!$P$157+'PTRM input'!$P$123)*$P$7)-SUM($P673:AP673),(('PTRM input'!$P$157+'PTRM input'!$P$123)*$P$7)/A15taxstdlife))</f>
        <v>0</v>
      </c>
      <c r="AR673" s="592">
        <f>IF(A15taxstdlife="n/a","n/a",IF(AR$3&gt;(A15taxstdlife+$E673),(('PTRM input'!$P$157+'PTRM input'!$P$123)*$P$7)-SUM($P673:AQ673),(('PTRM input'!$P$157+'PTRM input'!$P$123)*$P$7)/A15taxstdlife))</f>
        <v>0</v>
      </c>
      <c r="AS673" s="592">
        <f>IF(A15taxstdlife="n/a","n/a",IF(AS$3&gt;(A15taxstdlife+$E673),(('PTRM input'!$P$157+'PTRM input'!$P$123)*$P$7)-SUM($P673:AR673),(('PTRM input'!$P$157+'PTRM input'!$P$123)*$P$7)/A15taxstdlife))</f>
        <v>0</v>
      </c>
      <c r="AT673" s="592">
        <f>IF(A15taxstdlife="n/a","n/a",IF(AT$3&gt;(A15taxstdlife+$E673),(('PTRM input'!$P$157+'PTRM input'!$P$123)*$P$7)-SUM($P673:AS673),(('PTRM input'!$P$157+'PTRM input'!$P$123)*$P$7)/A15taxstdlife))</f>
        <v>0</v>
      </c>
      <c r="AU673" s="592">
        <f>IF(A15taxstdlife="n/a","n/a",IF(AU$3&gt;(A15taxstdlife+$E673),(('PTRM input'!$P$157+'PTRM input'!$P$123)*$P$7)-SUM($P673:AT673),(('PTRM input'!$P$157+'PTRM input'!$P$123)*$P$7)/A15taxstdlife))</f>
        <v>0</v>
      </c>
      <c r="AV673" s="592">
        <f>IF(A15taxstdlife="n/a","n/a",IF(AV$3&gt;(A15taxstdlife+$E673),(('PTRM input'!$P$157+'PTRM input'!$P$123)*$P$7)-SUM($P673:AU673),(('PTRM input'!$P$157+'PTRM input'!$P$123)*$P$7)/A15taxstdlife))</f>
        <v>0</v>
      </c>
      <c r="AW673" s="592">
        <f>IF(A15taxstdlife="n/a","n/a",IF(AW$3&gt;(A15taxstdlife+$E673),(('PTRM input'!$P$157+'PTRM input'!$P$123)*$P$7)-SUM($P673:AV673),(('PTRM input'!$P$157+'PTRM input'!$P$123)*$P$7)/A15taxstdlife))</f>
        <v>0</v>
      </c>
      <c r="AX673" s="592">
        <f>IF(A15taxstdlife="n/a","n/a",IF(AX$3&gt;(A15taxstdlife+$E673),(('PTRM input'!$P$157+'PTRM input'!$P$123)*$P$7)-SUM($P673:AW673),(('PTRM input'!$P$157+'PTRM input'!$P$123)*$P$7)/A15taxstdlife))</f>
        <v>0</v>
      </c>
      <c r="AY673" s="592">
        <f>IF(A15taxstdlife="n/a","n/a",IF(AY$3&gt;(A15taxstdlife+$E673),(('PTRM input'!$P$157+'PTRM input'!$P$123)*$P$7)-SUM($P673:AX673),(('PTRM input'!$P$157+'PTRM input'!$P$123)*$P$7)/A15taxstdlife))</f>
        <v>0</v>
      </c>
      <c r="AZ673" s="592">
        <f>IF(A15taxstdlife="n/a","n/a",IF(AZ$3&gt;(A15taxstdlife+$E673),(('PTRM input'!$P$157+'PTRM input'!$P$123)*$P$7)-SUM($P673:AY673),(('PTRM input'!$P$157+'PTRM input'!$P$123)*$P$7)/A15taxstdlife))</f>
        <v>0</v>
      </c>
      <c r="BA673" s="592">
        <f>IF(A15taxstdlife="n/a","n/a",IF(BA$3&gt;(A15taxstdlife+$E673),(('PTRM input'!$P$157+'PTRM input'!$P$123)*$P$7)-SUM($P673:AZ673),(('PTRM input'!$P$157+'PTRM input'!$P$123)*$P$7)/A15taxstdlife))</f>
        <v>0</v>
      </c>
      <c r="BB673" s="592">
        <f>IF(A15taxstdlife="n/a","n/a",IF(BB$3&gt;(A15taxstdlife+$E673),(('PTRM input'!$P$157+'PTRM input'!$P$123)*$P$7)-SUM($P673:BA673),(('PTRM input'!$P$157+'PTRM input'!$P$123)*$P$7)/A15taxstdlife))</f>
        <v>0</v>
      </c>
      <c r="BC673" s="592">
        <f>IF(A15taxstdlife="n/a","n/a",IF(BC$3&gt;(A15taxstdlife+$E673),(('PTRM input'!$P$157+'PTRM input'!$P$123)*$P$7)-SUM($P673:BB673),(('PTRM input'!$P$157+'PTRM input'!$P$123)*$P$7)/A15taxstdlife))</f>
        <v>0</v>
      </c>
      <c r="BD673" s="592">
        <f>IF(A15taxstdlife="n/a","n/a",IF(BD$3&gt;(A15taxstdlife+$E673),(('PTRM input'!$P$157+'PTRM input'!$P$123)*$P$7)-SUM($P673:BC673),(('PTRM input'!$P$157+'PTRM input'!$P$123)*$P$7)/A15taxstdlife))</f>
        <v>0</v>
      </c>
      <c r="BE673" s="592">
        <f>IF(A15taxstdlife="n/a","n/a",IF(BE$3&gt;(A15taxstdlife+$E673),(('PTRM input'!$P$157+'PTRM input'!$P$123)*$P$7)-SUM($P673:BD673),(('PTRM input'!$P$157+'PTRM input'!$P$123)*$P$7)/A15taxstdlife))</f>
        <v>0</v>
      </c>
      <c r="BF673" s="592">
        <f>IF(A15taxstdlife="n/a","n/a",IF(BF$3&gt;(A15taxstdlife+$E673),(('PTRM input'!$P$157+'PTRM input'!$P$123)*$P$7)-SUM($P673:BE673),(('PTRM input'!$P$157+'PTRM input'!$P$123)*$P$7)/A15taxstdlife))</f>
        <v>0</v>
      </c>
      <c r="BG673" s="592">
        <f>IF(A15taxstdlife="n/a","n/a",IF(BG$3&gt;(A15taxstdlife+$E673),(('PTRM input'!$P$157+'PTRM input'!$P$123)*$P$7)-SUM($P673:BF673),(('PTRM input'!$P$157+'PTRM input'!$P$123)*$P$7)/A15taxstdlife))</f>
        <v>0</v>
      </c>
      <c r="BH673" s="592">
        <f>IF(A15taxstdlife="n/a","n/a",IF(BH$3&gt;(A15taxstdlife+$E673),(('PTRM input'!$P$157+'PTRM input'!$P$123)*$P$7)-SUM($P673:BG673),(('PTRM input'!$P$157+'PTRM input'!$P$123)*$P$7)/A15taxstdlife))</f>
        <v>0</v>
      </c>
      <c r="BI673" s="592">
        <f>IF(A15taxstdlife="n/a","n/a",IF(BI$3&gt;(A15taxstdlife+$E673),(('PTRM input'!$P$157+'PTRM input'!$P$123)*$P$7)-SUM($P673:BH673),(('PTRM input'!$P$157+'PTRM input'!$P$123)*$P$7)/A15taxstdlife))</f>
        <v>0</v>
      </c>
      <c r="BJ673" s="237"/>
      <c r="BK673" s="237"/>
      <c r="BL673" s="237"/>
      <c r="BM673" s="237"/>
    </row>
    <row r="674" spans="1:65" s="4" customFormat="1" ht="12.75" customHeight="1" outlineLevel="1">
      <c r="A674" s="237"/>
      <c r="B674" s="237"/>
      <c r="C674" s="597">
        <f>Asset15</f>
        <v>0</v>
      </c>
      <c r="D674" s="237"/>
      <c r="E674" s="237"/>
      <c r="F674" s="598"/>
      <c r="G674" s="593">
        <f t="shared" ref="G674:AL674" si="134">SUM(G662:G673)</f>
        <v>0</v>
      </c>
      <c r="H674" s="593">
        <f t="shared" si="134"/>
        <v>0</v>
      </c>
      <c r="I674" s="593">
        <f t="shared" si="134"/>
        <v>0</v>
      </c>
      <c r="J674" s="593">
        <f t="shared" si="134"/>
        <v>0</v>
      </c>
      <c r="K674" s="593">
        <f t="shared" si="134"/>
        <v>0</v>
      </c>
      <c r="L674" s="593">
        <f t="shared" si="134"/>
        <v>0</v>
      </c>
      <c r="M674" s="593">
        <f t="shared" si="134"/>
        <v>0</v>
      </c>
      <c r="N674" s="593">
        <f t="shared" si="134"/>
        <v>0</v>
      </c>
      <c r="O674" s="593">
        <f t="shared" si="134"/>
        <v>0</v>
      </c>
      <c r="P674" s="593">
        <f t="shared" si="134"/>
        <v>0</v>
      </c>
      <c r="Q674" s="593">
        <f t="shared" si="134"/>
        <v>0</v>
      </c>
      <c r="R674" s="593">
        <f t="shared" si="134"/>
        <v>0</v>
      </c>
      <c r="S674" s="593">
        <f t="shared" si="134"/>
        <v>0</v>
      </c>
      <c r="T674" s="593">
        <f t="shared" si="134"/>
        <v>0</v>
      </c>
      <c r="U674" s="593">
        <f t="shared" si="134"/>
        <v>0</v>
      </c>
      <c r="V674" s="593">
        <f t="shared" si="134"/>
        <v>0</v>
      </c>
      <c r="W674" s="593">
        <f t="shared" si="134"/>
        <v>0</v>
      </c>
      <c r="X674" s="593">
        <f t="shared" si="134"/>
        <v>0</v>
      </c>
      <c r="Y674" s="593">
        <f t="shared" si="134"/>
        <v>0</v>
      </c>
      <c r="Z674" s="593">
        <f t="shared" si="134"/>
        <v>0</v>
      </c>
      <c r="AA674" s="593">
        <f t="shared" si="134"/>
        <v>0</v>
      </c>
      <c r="AB674" s="593">
        <f t="shared" si="134"/>
        <v>0</v>
      </c>
      <c r="AC674" s="593">
        <f t="shared" si="134"/>
        <v>0</v>
      </c>
      <c r="AD674" s="593">
        <f t="shared" si="134"/>
        <v>0</v>
      </c>
      <c r="AE674" s="593">
        <f t="shared" si="134"/>
        <v>0</v>
      </c>
      <c r="AF674" s="593">
        <f t="shared" si="134"/>
        <v>0</v>
      </c>
      <c r="AG674" s="593">
        <f t="shared" si="134"/>
        <v>0</v>
      </c>
      <c r="AH674" s="593">
        <f t="shared" si="134"/>
        <v>0</v>
      </c>
      <c r="AI674" s="593">
        <f t="shared" si="134"/>
        <v>0</v>
      </c>
      <c r="AJ674" s="593">
        <f t="shared" si="134"/>
        <v>0</v>
      </c>
      <c r="AK674" s="593">
        <f t="shared" si="134"/>
        <v>0</v>
      </c>
      <c r="AL674" s="593">
        <f t="shared" si="134"/>
        <v>0</v>
      </c>
      <c r="AM674" s="593">
        <f t="shared" ref="AM674:BI674" si="135">SUM(AM662:AM673)</f>
        <v>0</v>
      </c>
      <c r="AN674" s="593">
        <f t="shared" si="135"/>
        <v>0</v>
      </c>
      <c r="AO674" s="593">
        <f t="shared" si="135"/>
        <v>0</v>
      </c>
      <c r="AP674" s="593">
        <f t="shared" si="135"/>
        <v>0</v>
      </c>
      <c r="AQ674" s="593">
        <f t="shared" si="135"/>
        <v>0</v>
      </c>
      <c r="AR674" s="593">
        <f t="shared" si="135"/>
        <v>0</v>
      </c>
      <c r="AS674" s="593">
        <f t="shared" si="135"/>
        <v>0</v>
      </c>
      <c r="AT674" s="593">
        <f t="shared" si="135"/>
        <v>0</v>
      </c>
      <c r="AU674" s="593">
        <f t="shared" si="135"/>
        <v>0</v>
      </c>
      <c r="AV674" s="593">
        <f t="shared" si="135"/>
        <v>0</v>
      </c>
      <c r="AW674" s="593">
        <f t="shared" si="135"/>
        <v>0</v>
      </c>
      <c r="AX674" s="593">
        <f t="shared" si="135"/>
        <v>0</v>
      </c>
      <c r="AY674" s="593">
        <f t="shared" si="135"/>
        <v>0</v>
      </c>
      <c r="AZ674" s="593">
        <f t="shared" si="135"/>
        <v>0</v>
      </c>
      <c r="BA674" s="593">
        <f t="shared" si="135"/>
        <v>0</v>
      </c>
      <c r="BB674" s="593">
        <f t="shared" si="135"/>
        <v>0</v>
      </c>
      <c r="BC674" s="593">
        <f t="shared" si="135"/>
        <v>0</v>
      </c>
      <c r="BD674" s="593">
        <f t="shared" si="135"/>
        <v>0</v>
      </c>
      <c r="BE674" s="593">
        <f t="shared" si="135"/>
        <v>0</v>
      </c>
      <c r="BF674" s="593">
        <f t="shared" si="135"/>
        <v>0</v>
      </c>
      <c r="BG674" s="593">
        <f t="shared" si="135"/>
        <v>0</v>
      </c>
      <c r="BH674" s="593">
        <f t="shared" si="135"/>
        <v>0</v>
      </c>
      <c r="BI674" s="593">
        <f t="shared" si="135"/>
        <v>0</v>
      </c>
      <c r="BJ674" s="237"/>
      <c r="BK674" s="237"/>
      <c r="BL674" s="237"/>
      <c r="BM674" s="237"/>
    </row>
    <row r="675" spans="1:65" s="4" customFormat="1" ht="12.75" customHeight="1" outlineLevel="2">
      <c r="A675" s="237"/>
      <c r="B675" s="599">
        <f>C687</f>
        <v>0</v>
      </c>
      <c r="C675" s="487"/>
      <c r="D675" s="600" t="s">
        <v>58</v>
      </c>
      <c r="E675" s="487"/>
      <c r="F675" s="601"/>
      <c r="G675" s="594">
        <f>IF(G$3&gt;A16taxremlife,A16taxvalue-SUM($F675:F675),IF(A16taxremlife="N/A","n/a",A16taxvalue/A16taxremlife))</f>
        <v>0</v>
      </c>
      <c r="H675" s="594">
        <f>IF(H$3&gt;A16taxremlife,A16taxvalue-SUM($F675:G675),IF(A16taxremlife="N/A","n/a",A16taxvalue/A16taxremlife))</f>
        <v>0</v>
      </c>
      <c r="I675" s="594">
        <f>IF(I$3&gt;A16taxremlife,A16taxvalue-SUM($F675:H675),IF(A16taxremlife="N/A","n/a",A16taxvalue/A16taxremlife))</f>
        <v>0</v>
      </c>
      <c r="J675" s="594">
        <f>IF(J$3&gt;A16taxremlife,A16taxvalue-SUM($F675:I675),IF(A16taxremlife="N/A","n/a",A16taxvalue/A16taxremlife))</f>
        <v>0</v>
      </c>
      <c r="K675" s="594">
        <f>IF(K$3&gt;A16taxremlife,A16taxvalue-SUM($F675:J675),IF(A16taxremlife="N/A","n/a",A16taxvalue/A16taxremlife))</f>
        <v>0</v>
      </c>
      <c r="L675" s="594">
        <f>IF(L$3&gt;A16taxremlife,A16taxvalue-SUM($F675:K675),IF(A16taxremlife="N/A","n/a",A16taxvalue/A16taxremlife))</f>
        <v>0</v>
      </c>
      <c r="M675" s="594">
        <f>IF(M$3&gt;A16taxremlife,A16taxvalue-SUM($F675:L675),IF(A16taxremlife="N/A","n/a",A16taxvalue/A16taxremlife))</f>
        <v>0</v>
      </c>
      <c r="N675" s="594">
        <f>IF(N$3&gt;A16taxremlife,A16taxvalue-SUM($F675:M675),IF(A16taxremlife="N/A","n/a",A16taxvalue/A16taxremlife))</f>
        <v>0</v>
      </c>
      <c r="O675" s="594">
        <f>IF(O$3&gt;A16taxremlife,A16taxvalue-SUM($F675:N675),IF(A16taxremlife="N/A","n/a",A16taxvalue/A16taxremlife))</f>
        <v>0</v>
      </c>
      <c r="P675" s="594">
        <f>IF(P$3&gt;A16taxremlife,A16taxvalue-SUM($F675:O675),IF(A16taxremlife="N/A","n/a",A16taxvalue/A16taxremlife))</f>
        <v>0</v>
      </c>
      <c r="Q675" s="594">
        <f>IF(Q$3&gt;A16taxremlife,A16taxvalue-SUM($F675:P675),IF(A16taxremlife="N/A","n/a",A16taxvalue/A16taxremlife))</f>
        <v>0</v>
      </c>
      <c r="R675" s="594">
        <f>IF(R$3&gt;A16taxremlife,A16taxvalue-SUM($F675:Q675),IF(A16taxremlife="N/A","n/a",A16taxvalue/A16taxremlife))</f>
        <v>0</v>
      </c>
      <c r="S675" s="594">
        <f>IF(S$3&gt;A16taxremlife,A16taxvalue-SUM($F675:R675),IF(A16taxremlife="N/A","n/a",A16taxvalue/A16taxremlife))</f>
        <v>0</v>
      </c>
      <c r="T675" s="594">
        <f>IF(T$3&gt;A16taxremlife,A16taxvalue-SUM($F675:S675),IF(A16taxremlife="N/A","n/a",A16taxvalue/A16taxremlife))</f>
        <v>0</v>
      </c>
      <c r="U675" s="594">
        <f>IF(U$3&gt;A16taxremlife,A16taxvalue-SUM($F675:T675),IF(A16taxremlife="N/A","n/a",A16taxvalue/A16taxremlife))</f>
        <v>0</v>
      </c>
      <c r="V675" s="594">
        <f>IF(V$3&gt;A16taxremlife,A16taxvalue-SUM($F675:U675),IF(A16taxremlife="N/A","n/a",A16taxvalue/A16taxremlife))</f>
        <v>0</v>
      </c>
      <c r="W675" s="594">
        <f>IF(W$3&gt;A16taxremlife,A16taxvalue-SUM($F675:V675),IF(A16taxremlife="N/A","n/a",A16taxvalue/A16taxremlife))</f>
        <v>0</v>
      </c>
      <c r="X675" s="594">
        <f>IF(X$3&gt;A16taxremlife,A16taxvalue-SUM($F675:W675),IF(A16taxremlife="N/A","n/a",A16taxvalue/A16taxremlife))</f>
        <v>0</v>
      </c>
      <c r="Y675" s="594">
        <f>IF(Y$3&gt;A16taxremlife,A16taxvalue-SUM($F675:X675),IF(A16taxremlife="N/A","n/a",A16taxvalue/A16taxremlife))</f>
        <v>0</v>
      </c>
      <c r="Z675" s="594">
        <f>IF(Z$3&gt;A16taxremlife,A16taxvalue-SUM($F675:Y675),IF(A16taxremlife="N/A","n/a",A16taxvalue/A16taxremlife))</f>
        <v>0</v>
      </c>
      <c r="AA675" s="594">
        <f>IF(AA$3&gt;A16taxremlife,A16taxvalue-SUM($F675:Z675),IF(A16taxremlife="N/A","n/a",A16taxvalue/A16taxremlife))</f>
        <v>0</v>
      </c>
      <c r="AB675" s="594">
        <f>IF(AB$3&gt;A16taxremlife,A16taxvalue-SUM($F675:AA675),IF(A16taxremlife="N/A","n/a",A16taxvalue/A16taxremlife))</f>
        <v>0</v>
      </c>
      <c r="AC675" s="594">
        <f>IF(AC$3&gt;A16taxremlife,A16taxvalue-SUM($F675:AB675),IF(A16taxremlife="N/A","n/a",A16taxvalue/A16taxremlife))</f>
        <v>0</v>
      </c>
      <c r="AD675" s="594">
        <f>IF(AD$3&gt;A16taxremlife,A16taxvalue-SUM($F675:AC675),IF(A16taxremlife="N/A","n/a",A16taxvalue/A16taxremlife))</f>
        <v>0</v>
      </c>
      <c r="AE675" s="594">
        <f>IF(AE$3&gt;A16taxremlife,A16taxvalue-SUM($F675:AD675),IF(A16taxremlife="N/A","n/a",A16taxvalue/A16taxremlife))</f>
        <v>0</v>
      </c>
      <c r="AF675" s="594">
        <f>IF(AF$3&gt;A16taxremlife,A16taxvalue-SUM($F675:AE675),IF(A16taxremlife="N/A","n/a",A16taxvalue/A16taxremlife))</f>
        <v>0</v>
      </c>
      <c r="AG675" s="594">
        <f>IF(AG$3&gt;A16taxremlife,A16taxvalue-SUM($F675:AF675),IF(A16taxremlife="N/A","n/a",A16taxvalue/A16taxremlife))</f>
        <v>0</v>
      </c>
      <c r="AH675" s="594">
        <f>IF(AH$3&gt;A16taxremlife,A16taxvalue-SUM($F675:AG675),IF(A16taxremlife="N/A","n/a",A16taxvalue/A16taxremlife))</f>
        <v>0</v>
      </c>
      <c r="AI675" s="594">
        <f>IF(AI$3&gt;A16taxremlife,A16taxvalue-SUM($F675:AH675),IF(A16taxremlife="N/A","n/a",A16taxvalue/A16taxremlife))</f>
        <v>0</v>
      </c>
      <c r="AJ675" s="594">
        <f>IF(AJ$3&gt;A16taxremlife,A16taxvalue-SUM($F675:AI675),IF(A16taxremlife="N/A","n/a",A16taxvalue/A16taxremlife))</f>
        <v>0</v>
      </c>
      <c r="AK675" s="594">
        <f>IF(AK$3&gt;A16taxremlife,A16taxvalue-SUM($F675:AJ675),IF(A16taxremlife="N/A","n/a",A16taxvalue/A16taxremlife))</f>
        <v>0</v>
      </c>
      <c r="AL675" s="594">
        <f>IF(AL$3&gt;A16taxremlife,A16taxvalue-SUM($F675:AK675),IF(A16taxremlife="N/A","n/a",A16taxvalue/A16taxremlife))</f>
        <v>0</v>
      </c>
      <c r="AM675" s="594">
        <f>IF(AM$3&gt;A16taxremlife,A16taxvalue-SUM($F675:AL675),IF(A16taxremlife="N/A","n/a",A16taxvalue/A16taxremlife))</f>
        <v>0</v>
      </c>
      <c r="AN675" s="594">
        <f>IF(AN$3&gt;A16taxremlife,A16taxvalue-SUM($F675:AM675),IF(A16taxremlife="N/A","n/a",A16taxvalue/A16taxremlife))</f>
        <v>0</v>
      </c>
      <c r="AO675" s="594">
        <f>IF(AO$3&gt;A16taxremlife,A16taxvalue-SUM($F675:AN675),IF(A16taxremlife="N/A","n/a",A16taxvalue/A16taxremlife))</f>
        <v>0</v>
      </c>
      <c r="AP675" s="594">
        <f>IF(AP$3&gt;A16taxremlife,A16taxvalue-SUM($F675:AO675),IF(A16taxremlife="N/A","n/a",A16taxvalue/A16taxremlife))</f>
        <v>0</v>
      </c>
      <c r="AQ675" s="594">
        <f>IF(AQ$3&gt;A16taxremlife,A16taxvalue-SUM($F675:AP675),IF(A16taxremlife="N/A","n/a",A16taxvalue/A16taxremlife))</f>
        <v>0</v>
      </c>
      <c r="AR675" s="594">
        <f>IF(AR$3&gt;A16taxremlife,A16taxvalue-SUM($F675:AQ675),IF(A16taxremlife="N/A","n/a",A16taxvalue/A16taxremlife))</f>
        <v>0</v>
      </c>
      <c r="AS675" s="594">
        <f>IF(AS$3&gt;A16taxremlife,A16taxvalue-SUM($F675:AR675),IF(A16taxremlife="N/A","n/a",A16taxvalue/A16taxremlife))</f>
        <v>0</v>
      </c>
      <c r="AT675" s="594">
        <f>IF(AT$3&gt;A16taxremlife,A16taxvalue-SUM($F675:AS675),IF(A16taxremlife="N/A","n/a",A16taxvalue/A16taxremlife))</f>
        <v>0</v>
      </c>
      <c r="AU675" s="594">
        <f>IF(AU$3&gt;A16taxremlife,A16taxvalue-SUM($F675:AT675),IF(A16taxremlife="N/A","n/a",A16taxvalue/A16taxremlife))</f>
        <v>0</v>
      </c>
      <c r="AV675" s="594">
        <f>IF(AV$3&gt;A16taxremlife,A16taxvalue-SUM($F675:AU675),IF(A16taxremlife="N/A","n/a",A16taxvalue/A16taxremlife))</f>
        <v>0</v>
      </c>
      <c r="AW675" s="594">
        <f>IF(AW$3&gt;A16taxremlife,A16taxvalue-SUM($F675:AV675),IF(A16taxremlife="N/A","n/a",A16taxvalue/A16taxremlife))</f>
        <v>0</v>
      </c>
      <c r="AX675" s="594">
        <f>IF(AX$3&gt;A16taxremlife,A16taxvalue-SUM($F675:AW675),IF(A16taxremlife="N/A","n/a",A16taxvalue/A16taxremlife))</f>
        <v>0</v>
      </c>
      <c r="AY675" s="594">
        <f>IF(AY$3&gt;A16taxremlife,A16taxvalue-SUM($F675:AX675),IF(A16taxremlife="N/A","n/a",A16taxvalue/A16taxremlife))</f>
        <v>0</v>
      </c>
      <c r="AZ675" s="594">
        <f>IF(AZ$3&gt;A16taxremlife,A16taxvalue-SUM($F675:AY675),IF(A16taxremlife="N/A","n/a",A16taxvalue/A16taxremlife))</f>
        <v>0</v>
      </c>
      <c r="BA675" s="594">
        <f>IF(BA$3&gt;A16taxremlife,A16taxvalue-SUM($F675:AZ675),IF(A16taxremlife="N/A","n/a",A16taxvalue/A16taxremlife))</f>
        <v>0</v>
      </c>
      <c r="BB675" s="594">
        <f>IF(BB$3&gt;A16taxremlife,A16taxvalue-SUM($F675:BA675),IF(A16taxremlife="N/A","n/a",A16taxvalue/A16taxremlife))</f>
        <v>0</v>
      </c>
      <c r="BC675" s="594">
        <f>IF(BC$3&gt;A16taxremlife,A16taxvalue-SUM($F675:BB675),IF(A16taxremlife="N/A","n/a",A16taxvalue/A16taxremlife))</f>
        <v>0</v>
      </c>
      <c r="BD675" s="594">
        <f>IF(BD$3&gt;A16taxremlife,A16taxvalue-SUM($F675:BC675),IF(A16taxremlife="N/A","n/a",A16taxvalue/A16taxremlife))</f>
        <v>0</v>
      </c>
      <c r="BE675" s="594">
        <f>IF(BE$3&gt;A16taxremlife,A16taxvalue-SUM($F675:BD675),IF(A16taxremlife="N/A","n/a",A16taxvalue/A16taxremlife))</f>
        <v>0</v>
      </c>
      <c r="BF675" s="594">
        <f>IF(BF$3&gt;A16taxremlife,A16taxvalue-SUM($F675:BE675),IF(A16taxremlife="N/A","n/a",A16taxvalue/A16taxremlife))</f>
        <v>0</v>
      </c>
      <c r="BG675" s="594">
        <f>IF(BG$3&gt;A16taxremlife,A16taxvalue-SUM($F675:BF675),IF(A16taxremlife="N/A","n/a",A16taxvalue/A16taxremlife))</f>
        <v>0</v>
      </c>
      <c r="BH675" s="594">
        <f>IF(BH$3&gt;A16taxremlife,A16taxvalue-SUM($F675:BG675),IF(A16taxremlife="N/A","n/a",A16taxvalue/A16taxremlife))</f>
        <v>0</v>
      </c>
      <c r="BI675" s="594">
        <f>IF(BI$3&gt;A16taxremlife,A16taxvalue-SUM($F675:BH675),IF(A16taxremlife="N/A","n/a",A16taxvalue/A16taxremlife))</f>
        <v>0</v>
      </c>
      <c r="BJ675" s="237"/>
      <c r="BK675" s="237"/>
      <c r="BL675" s="237"/>
      <c r="BM675" s="237"/>
    </row>
    <row r="676" spans="1:65" s="4" customFormat="1" ht="12.75" customHeight="1" outlineLevel="2">
      <c r="A676" s="237"/>
      <c r="B676" s="237"/>
      <c r="C676" s="597"/>
      <c r="D676" s="930" t="s">
        <v>326</v>
      </c>
      <c r="E676" s="167">
        <v>0</v>
      </c>
      <c r="F676" s="34"/>
      <c r="G676" s="105"/>
      <c r="H676" s="105"/>
      <c r="I676" s="105"/>
      <c r="J676" s="105"/>
      <c r="K676" s="105"/>
      <c r="L676" s="105"/>
      <c r="M676" s="105"/>
      <c r="N676" s="105"/>
      <c r="O676" s="105"/>
      <c r="P676" s="105"/>
      <c r="Q676" s="592"/>
      <c r="R676" s="592"/>
      <c r="S676" s="592"/>
      <c r="T676" s="592"/>
      <c r="U676" s="592"/>
      <c r="V676" s="592"/>
      <c r="W676" s="592"/>
      <c r="X676" s="592"/>
      <c r="Y676" s="592"/>
      <c r="Z676" s="592"/>
      <c r="AA676" s="592"/>
      <c r="AB676" s="592"/>
      <c r="AC676" s="592"/>
      <c r="AD676" s="592"/>
      <c r="AE676" s="592"/>
      <c r="AF676" s="592"/>
      <c r="AG676" s="592"/>
      <c r="AH676" s="592"/>
      <c r="AI676" s="592"/>
      <c r="AJ676" s="592"/>
      <c r="AK676" s="592"/>
      <c r="AL676" s="592"/>
      <c r="AM676" s="592"/>
      <c r="AN676" s="592"/>
      <c r="AO676" s="592"/>
      <c r="AP676" s="592"/>
      <c r="AQ676" s="592"/>
      <c r="AR676" s="592"/>
      <c r="AS676" s="592"/>
      <c r="AT676" s="592"/>
      <c r="AU676" s="592"/>
      <c r="AV676" s="592"/>
      <c r="AW676" s="592"/>
      <c r="AX676" s="592"/>
      <c r="AY676" s="592"/>
      <c r="AZ676" s="592"/>
      <c r="BA676" s="592"/>
      <c r="BB676" s="592"/>
      <c r="BC676" s="592"/>
      <c r="BD676" s="592"/>
      <c r="BE676" s="592"/>
      <c r="BF676" s="592"/>
      <c r="BG676" s="592"/>
      <c r="BH676" s="592"/>
      <c r="BI676" s="592"/>
      <c r="BJ676" s="237"/>
      <c r="BK676" s="237"/>
      <c r="BL676" s="237"/>
      <c r="BM676" s="237"/>
    </row>
    <row r="677" spans="1:65" s="4" customFormat="1" ht="12.75" customHeight="1" outlineLevel="2">
      <c r="A677" s="237"/>
      <c r="B677" s="237"/>
      <c r="C677" s="597"/>
      <c r="D677" s="930"/>
      <c r="E677" s="167">
        <v>1</v>
      </c>
      <c r="F677" s="34"/>
      <c r="G677" s="183"/>
      <c r="H677" s="105">
        <f>IF(A16taxstdlife="n/a","n/a",IF(H$3&gt;(A16taxstdlife+$E677),(('PTRM input'!$G$158+'PTRM input'!$G$124)*$G$7)-SUM($G677:G677),(('PTRM input'!$G$158+'PTRM input'!$G$124)*$G$7)/A16taxstdlife))</f>
        <v>0</v>
      </c>
      <c r="I677" s="105">
        <f>IF(A16taxstdlife="n/a","n/a",IF(I$3&gt;(A16taxstdlife+$E677),(('PTRM input'!$G$158+'PTRM input'!$G$124)*$G$7)-SUM($G677:H677),(('PTRM input'!$G$158+'PTRM input'!$G$124)*$G$7)/A16taxstdlife))</f>
        <v>0</v>
      </c>
      <c r="J677" s="105">
        <f>IF(A16taxstdlife="n/a","n/a",IF(J$3&gt;(A16taxstdlife+$E677),(('PTRM input'!$G$158+'PTRM input'!$G$124)*$G$7)-SUM($G677:I677),(('PTRM input'!$G$158+'PTRM input'!$G$124)*$G$7)/A16taxstdlife))</f>
        <v>0</v>
      </c>
      <c r="K677" s="105">
        <f>IF(A16taxstdlife="n/a","n/a",IF(K$3&gt;(A16taxstdlife+$E677),(('PTRM input'!$G$158+'PTRM input'!$G$124)*$G$7)-SUM($G677:J677),(('PTRM input'!$G$158+'PTRM input'!$G$124)*$G$7)/A16taxstdlife))</f>
        <v>0</v>
      </c>
      <c r="L677" s="105">
        <f>IF(A16taxstdlife="n/a","n/a",IF(L$3&gt;(A16taxstdlife+$E677),(('PTRM input'!$G$158+'PTRM input'!$G$124)*$G$7)-SUM($G677:K677),(('PTRM input'!$G$158+'PTRM input'!$G$124)*$G$7)/A16taxstdlife))</f>
        <v>0</v>
      </c>
      <c r="M677" s="105">
        <f>IF(A16taxstdlife="n/a","n/a",IF(M$3&gt;(A16taxstdlife+$E677),(('PTRM input'!$G$158+'PTRM input'!$G$124)*$G$7)-SUM($G677:L677),(('PTRM input'!$G$158+'PTRM input'!$G$124)*$G$7)/A16taxstdlife))</f>
        <v>0</v>
      </c>
      <c r="N677" s="105">
        <f>IF(A16taxstdlife="n/a","n/a",IF(N$3&gt;(A16taxstdlife+$E677),(('PTRM input'!$G$158+'PTRM input'!$G$124)*$G$7)-SUM($G677:M677),(('PTRM input'!$G$158+'PTRM input'!$G$124)*$G$7)/A16taxstdlife))</f>
        <v>0</v>
      </c>
      <c r="O677" s="105">
        <f>IF(A16taxstdlife="n/a","n/a",IF(O$3&gt;(A16taxstdlife+$E677),(('PTRM input'!$G$158+'PTRM input'!$G$124)*$G$7)-SUM($G677:N677),(('PTRM input'!$G$158+'PTRM input'!$G$124)*$G$7)/A16taxstdlife))</f>
        <v>0</v>
      </c>
      <c r="P677" s="105">
        <f>IF(A16taxstdlife="n/a","n/a",IF(P$3&gt;(A16taxstdlife+$E677),(('PTRM input'!$G$158+'PTRM input'!$G$124)*$G$7)-SUM($G677:O677),(('PTRM input'!$G$158+'PTRM input'!$G$124)*$G$7)/A16taxstdlife))</f>
        <v>0</v>
      </c>
      <c r="Q677" s="592">
        <f>IF(A16taxstdlife="n/a","n/a",IF(Q$3&gt;(A16taxstdlife+$E677),(('PTRM input'!$G$158+'PTRM input'!$G$124)*$G$7)-SUM($G677:P677),(('PTRM input'!$G$158+'PTRM input'!$G$124)*$G$7)/A16taxstdlife))</f>
        <v>0</v>
      </c>
      <c r="R677" s="592">
        <f>IF(A16taxstdlife="n/a","n/a",IF(R$3&gt;(A16taxstdlife+$E677),(('PTRM input'!$G$158+'PTRM input'!$G$124)*$G$7)-SUM($G677:Q677),(('PTRM input'!$G$158+'PTRM input'!$G$124)*$G$7)/A16taxstdlife))</f>
        <v>0</v>
      </c>
      <c r="S677" s="592">
        <f>IF(A16taxstdlife="n/a","n/a",IF(S$3&gt;(A16taxstdlife+$E677),(('PTRM input'!$G$158+'PTRM input'!$G$124)*$G$7)-SUM($G677:R677),(('PTRM input'!$G$158+'PTRM input'!$G$124)*$G$7)/A16taxstdlife))</f>
        <v>0</v>
      </c>
      <c r="T677" s="592">
        <f>IF(A16taxstdlife="n/a","n/a",IF(T$3&gt;(A16taxstdlife+$E677),(('PTRM input'!$G$158+'PTRM input'!$G$124)*$G$7)-SUM($G677:S677),(('PTRM input'!$G$158+'PTRM input'!$G$124)*$G$7)/A16taxstdlife))</f>
        <v>0</v>
      </c>
      <c r="U677" s="592">
        <f>IF(A16taxstdlife="n/a","n/a",IF(U$3&gt;(A16taxstdlife+$E677),(('PTRM input'!$G$158+'PTRM input'!$G$124)*$G$7)-SUM($G677:T677),(('PTRM input'!$G$158+'PTRM input'!$G$124)*$G$7)/A16taxstdlife))</f>
        <v>0</v>
      </c>
      <c r="V677" s="592">
        <f>IF(A16taxstdlife="n/a","n/a",IF(V$3&gt;(A16taxstdlife+$E677),(('PTRM input'!$G$158+'PTRM input'!$G$124)*$G$7)-SUM($G677:U677),(('PTRM input'!$G$158+'PTRM input'!$G$124)*$G$7)/A16taxstdlife))</f>
        <v>0</v>
      </c>
      <c r="W677" s="592">
        <f>IF(A16taxstdlife="n/a","n/a",IF(W$3&gt;(A16taxstdlife+$E677),(('PTRM input'!$G$158+'PTRM input'!$G$124)*$G$7)-SUM($G677:V677),(('PTRM input'!$G$158+'PTRM input'!$G$124)*$G$7)/A16taxstdlife))</f>
        <v>0</v>
      </c>
      <c r="X677" s="592">
        <f>IF(A16taxstdlife="n/a","n/a",IF(X$3&gt;(A16taxstdlife+$E677),(('PTRM input'!$G$158+'PTRM input'!$G$124)*$G$7)-SUM($G677:W677),(('PTRM input'!$G$158+'PTRM input'!$G$124)*$G$7)/A16taxstdlife))</f>
        <v>0</v>
      </c>
      <c r="Y677" s="592">
        <f>IF(A16taxstdlife="n/a","n/a",IF(Y$3&gt;(A16taxstdlife+$E677),(('PTRM input'!$G$158+'PTRM input'!$G$124)*$G$7)-SUM($G677:X677),(('PTRM input'!$G$158+'PTRM input'!$G$124)*$G$7)/A16taxstdlife))</f>
        <v>0</v>
      </c>
      <c r="Z677" s="592">
        <f>IF(A16taxstdlife="n/a","n/a",IF(Z$3&gt;(A16taxstdlife+$E677),(('PTRM input'!$G$158+'PTRM input'!$G$124)*$G$7)-SUM($G677:Y677),(('PTRM input'!$G$158+'PTRM input'!$G$124)*$G$7)/A16taxstdlife))</f>
        <v>0</v>
      </c>
      <c r="AA677" s="592">
        <f>IF(A16taxstdlife="n/a","n/a",IF(AA$3&gt;(A16taxstdlife+$E677),(('PTRM input'!$G$158+'PTRM input'!$G$124)*$G$7)-SUM($G677:Z677),(('PTRM input'!$G$158+'PTRM input'!$G$124)*$G$7)/A16taxstdlife))</f>
        <v>0</v>
      </c>
      <c r="AB677" s="592">
        <f>IF(A16taxstdlife="n/a","n/a",IF(AB$3&gt;(A16taxstdlife+$E677),(('PTRM input'!$G$158+'PTRM input'!$G$124)*$G$7)-SUM($G677:AA677),(('PTRM input'!$G$158+'PTRM input'!$G$124)*$G$7)/A16taxstdlife))</f>
        <v>0</v>
      </c>
      <c r="AC677" s="592">
        <f>IF(A16taxstdlife="n/a","n/a",IF(AC$3&gt;(A16taxstdlife+$E677),(('PTRM input'!$G$158+'PTRM input'!$G$124)*$G$7)-SUM($G677:AB677),(('PTRM input'!$G$158+'PTRM input'!$G$124)*$G$7)/A16taxstdlife))</f>
        <v>0</v>
      </c>
      <c r="AD677" s="592">
        <f>IF(A16taxstdlife="n/a","n/a",IF(AD$3&gt;(A16taxstdlife+$E677),(('PTRM input'!$G$158+'PTRM input'!$G$124)*$G$7)-SUM($G677:AC677),(('PTRM input'!$G$158+'PTRM input'!$G$124)*$G$7)/A16taxstdlife))</f>
        <v>0</v>
      </c>
      <c r="AE677" s="592">
        <f>IF(A16taxstdlife="n/a","n/a",IF(AE$3&gt;(A16taxstdlife+$E677),(('PTRM input'!$G$158+'PTRM input'!$G$124)*$G$7)-SUM($G677:AD677),(('PTRM input'!$G$158+'PTRM input'!$G$124)*$G$7)/A16taxstdlife))</f>
        <v>0</v>
      </c>
      <c r="AF677" s="592">
        <f>IF(A16taxstdlife="n/a","n/a",IF(AF$3&gt;(A16taxstdlife+$E677),(('PTRM input'!$G$158+'PTRM input'!$G$124)*$G$7)-SUM($G677:AE677),(('PTRM input'!$G$158+'PTRM input'!$G$124)*$G$7)/A16taxstdlife))</f>
        <v>0</v>
      </c>
      <c r="AG677" s="592">
        <f>IF(A16taxstdlife="n/a","n/a",IF(AG$3&gt;(A16taxstdlife+$E677),(('PTRM input'!$G$158+'PTRM input'!$G$124)*$G$7)-SUM($G677:AF677),(('PTRM input'!$G$158+'PTRM input'!$G$124)*$G$7)/A16taxstdlife))</f>
        <v>0</v>
      </c>
      <c r="AH677" s="592">
        <f>IF(A16taxstdlife="n/a","n/a",IF(AH$3&gt;(A16taxstdlife+$E677),(('PTRM input'!$G$158+'PTRM input'!$G$124)*$G$7)-SUM($G677:AG677),(('PTRM input'!$G$158+'PTRM input'!$G$124)*$G$7)/A16taxstdlife))</f>
        <v>0</v>
      </c>
      <c r="AI677" s="592">
        <f>IF(A16taxstdlife="n/a","n/a",IF(AI$3&gt;(A16taxstdlife+$E677),(('PTRM input'!$G$158+'PTRM input'!$G$124)*$G$7)-SUM($G677:AH677),(('PTRM input'!$G$158+'PTRM input'!$G$124)*$G$7)/A16taxstdlife))</f>
        <v>0</v>
      </c>
      <c r="AJ677" s="592">
        <f>IF(A16taxstdlife="n/a","n/a",IF(AJ$3&gt;(A16taxstdlife+$E677),(('PTRM input'!$G$158+'PTRM input'!$G$124)*$G$7)-SUM($G677:AI677),(('PTRM input'!$G$158+'PTRM input'!$G$124)*$G$7)/A16taxstdlife))</f>
        <v>0</v>
      </c>
      <c r="AK677" s="592">
        <f>IF(A16taxstdlife="n/a","n/a",IF(AK$3&gt;(A16taxstdlife+$E677),(('PTRM input'!$G$158+'PTRM input'!$G$124)*$G$7)-SUM($G677:AJ677),(('PTRM input'!$G$158+'PTRM input'!$G$124)*$G$7)/A16taxstdlife))</f>
        <v>0</v>
      </c>
      <c r="AL677" s="592">
        <f>IF(A16taxstdlife="n/a","n/a",IF(AL$3&gt;(A16taxstdlife+$E677),(('PTRM input'!$G$158+'PTRM input'!$G$124)*$G$7)-SUM($G677:AK677),(('PTRM input'!$G$158+'PTRM input'!$G$124)*$G$7)/A16taxstdlife))</f>
        <v>0</v>
      </c>
      <c r="AM677" s="592">
        <f>IF(A16taxstdlife="n/a","n/a",IF(AM$3&gt;(A16taxstdlife+$E677),(('PTRM input'!$G$158+'PTRM input'!$G$124)*$G$7)-SUM($G677:AL677),(('PTRM input'!$G$158+'PTRM input'!$G$124)*$G$7)/A16taxstdlife))</f>
        <v>0</v>
      </c>
      <c r="AN677" s="592">
        <f>IF(A16taxstdlife="n/a","n/a",IF(AN$3&gt;(A16taxstdlife+$E677),(('PTRM input'!$G$158+'PTRM input'!$G$124)*$G$7)-SUM($G677:AM677),(('PTRM input'!$G$158+'PTRM input'!$G$124)*$G$7)/A16taxstdlife))</f>
        <v>0</v>
      </c>
      <c r="AO677" s="592">
        <f>IF(A16taxstdlife="n/a","n/a",IF(AO$3&gt;(A16taxstdlife+$E677),(('PTRM input'!$G$158+'PTRM input'!$G$124)*$G$7)-SUM($G677:AN677),(('PTRM input'!$G$158+'PTRM input'!$G$124)*$G$7)/A16taxstdlife))</f>
        <v>0</v>
      </c>
      <c r="AP677" s="592">
        <f>IF(A16taxstdlife="n/a","n/a",IF(AP$3&gt;(A16taxstdlife+$E677),(('PTRM input'!$G$158+'PTRM input'!$G$124)*$G$7)-SUM($G677:AO677),(('PTRM input'!$G$158+'PTRM input'!$G$124)*$G$7)/A16taxstdlife))</f>
        <v>0</v>
      </c>
      <c r="AQ677" s="592">
        <f>IF(A16taxstdlife="n/a","n/a",IF(AQ$3&gt;(A16taxstdlife+$E677),(('PTRM input'!$G$158+'PTRM input'!$G$124)*$G$7)-SUM($G677:AP677),(('PTRM input'!$G$158+'PTRM input'!$G$124)*$G$7)/A16taxstdlife))</f>
        <v>0</v>
      </c>
      <c r="AR677" s="592">
        <f>IF(A16taxstdlife="n/a","n/a",IF(AR$3&gt;(A16taxstdlife+$E677),(('PTRM input'!$G$158+'PTRM input'!$G$124)*$G$7)-SUM($G677:AQ677),(('PTRM input'!$G$158+'PTRM input'!$G$124)*$G$7)/A16taxstdlife))</f>
        <v>0</v>
      </c>
      <c r="AS677" s="592">
        <f>IF(A16taxstdlife="n/a","n/a",IF(AS$3&gt;(A16taxstdlife+$E677),(('PTRM input'!$G$158+'PTRM input'!$G$124)*$G$7)-SUM($G677:AR677),(('PTRM input'!$G$158+'PTRM input'!$G$124)*$G$7)/A16taxstdlife))</f>
        <v>0</v>
      </c>
      <c r="AT677" s="592">
        <f>IF(A16taxstdlife="n/a","n/a",IF(AT$3&gt;(A16taxstdlife+$E677),(('PTRM input'!$G$158+'PTRM input'!$G$124)*$G$7)-SUM($G677:AS677),(('PTRM input'!$G$158+'PTRM input'!$G$124)*$G$7)/A16taxstdlife))</f>
        <v>0</v>
      </c>
      <c r="AU677" s="592">
        <f>IF(A16taxstdlife="n/a","n/a",IF(AU$3&gt;(A16taxstdlife+$E677),(('PTRM input'!$G$158+'PTRM input'!$G$124)*$G$7)-SUM($G677:AT677),(('PTRM input'!$G$158+'PTRM input'!$G$124)*$G$7)/A16taxstdlife))</f>
        <v>0</v>
      </c>
      <c r="AV677" s="592">
        <f>IF(A16taxstdlife="n/a","n/a",IF(AV$3&gt;(A16taxstdlife+$E677),(('PTRM input'!$G$158+'PTRM input'!$G$124)*$G$7)-SUM($G677:AU677),(('PTRM input'!$G$158+'PTRM input'!$G$124)*$G$7)/A16taxstdlife))</f>
        <v>0</v>
      </c>
      <c r="AW677" s="592">
        <f>IF(A16taxstdlife="n/a","n/a",IF(AW$3&gt;(A16taxstdlife+$E677),(('PTRM input'!$G$158+'PTRM input'!$G$124)*$G$7)-SUM($G677:AV677),(('PTRM input'!$G$158+'PTRM input'!$G$124)*$G$7)/A16taxstdlife))</f>
        <v>0</v>
      </c>
      <c r="AX677" s="592">
        <f>IF(A16taxstdlife="n/a","n/a",IF(AX$3&gt;(A16taxstdlife+$E677),(('PTRM input'!$G$158+'PTRM input'!$G$124)*$G$7)-SUM($G677:AW677),(('PTRM input'!$G$158+'PTRM input'!$G$124)*$G$7)/A16taxstdlife))</f>
        <v>0</v>
      </c>
      <c r="AY677" s="592">
        <f>IF(A16taxstdlife="n/a","n/a",IF(AY$3&gt;(A16taxstdlife+$E677),(('PTRM input'!$G$158+'PTRM input'!$G$124)*$G$7)-SUM($G677:AX677),(('PTRM input'!$G$158+'PTRM input'!$G$124)*$G$7)/A16taxstdlife))</f>
        <v>0</v>
      </c>
      <c r="AZ677" s="592">
        <f>IF(A16taxstdlife="n/a","n/a",IF(AZ$3&gt;(A16taxstdlife+$E677),(('PTRM input'!$G$158+'PTRM input'!$G$124)*$G$7)-SUM($G677:AY677),(('PTRM input'!$G$158+'PTRM input'!$G$124)*$G$7)/A16taxstdlife))</f>
        <v>0</v>
      </c>
      <c r="BA677" s="592">
        <f>IF(A16taxstdlife="n/a","n/a",IF(BA$3&gt;(A16taxstdlife+$E677),(('PTRM input'!$G$158+'PTRM input'!$G$124)*$G$7)-SUM($G677:AZ677),(('PTRM input'!$G$158+'PTRM input'!$G$124)*$G$7)/A16taxstdlife))</f>
        <v>0</v>
      </c>
      <c r="BB677" s="592">
        <f>IF(A16taxstdlife="n/a","n/a",IF(BB$3&gt;(A16taxstdlife+$E677),(('PTRM input'!$G$158+'PTRM input'!$G$124)*$G$7)-SUM($G677:BA677),(('PTRM input'!$G$158+'PTRM input'!$G$124)*$G$7)/A16taxstdlife))</f>
        <v>0</v>
      </c>
      <c r="BC677" s="592">
        <f>IF(A16taxstdlife="n/a","n/a",IF(BC$3&gt;(A16taxstdlife+$E677),(('PTRM input'!$G$158+'PTRM input'!$G$124)*$G$7)-SUM($G677:BB677),(('PTRM input'!$G$158+'PTRM input'!$G$124)*$G$7)/A16taxstdlife))</f>
        <v>0</v>
      </c>
      <c r="BD677" s="592">
        <f>IF(A16taxstdlife="n/a","n/a",IF(BD$3&gt;(A16taxstdlife+$E677),(('PTRM input'!$G$158+'PTRM input'!$G$124)*$G$7)-SUM($G677:BC677),(('PTRM input'!$G$158+'PTRM input'!$G$124)*$G$7)/A16taxstdlife))</f>
        <v>0</v>
      </c>
      <c r="BE677" s="592">
        <f>IF(A16taxstdlife="n/a","n/a",IF(BE$3&gt;(A16taxstdlife+$E677),(('PTRM input'!$G$158+'PTRM input'!$G$124)*$G$7)-SUM($G677:BD677),(('PTRM input'!$G$158+'PTRM input'!$G$124)*$G$7)/A16taxstdlife))</f>
        <v>0</v>
      </c>
      <c r="BF677" s="592">
        <f>IF(A16taxstdlife="n/a","n/a",IF(BF$3&gt;(A16taxstdlife+$E677),(('PTRM input'!$G$158+'PTRM input'!$G$124)*$G$7)-SUM($G677:BE677),(('PTRM input'!$G$158+'PTRM input'!$G$124)*$G$7)/A16taxstdlife))</f>
        <v>0</v>
      </c>
      <c r="BG677" s="592">
        <f>IF(A16taxstdlife="n/a","n/a",IF(BG$3&gt;(A16taxstdlife+$E677),(('PTRM input'!$G$158+'PTRM input'!$G$124)*$G$7)-SUM($G677:BF677),(('PTRM input'!$G$158+'PTRM input'!$G$124)*$G$7)/A16taxstdlife))</f>
        <v>0</v>
      </c>
      <c r="BH677" s="592">
        <f>IF(A16taxstdlife="n/a","n/a",IF(BH$3&gt;(A16taxstdlife+$E677),(('PTRM input'!$G$158+'PTRM input'!$G$124)*$G$7)-SUM($G677:BG677),(('PTRM input'!$G$158+'PTRM input'!$G$124)*$G$7)/A16taxstdlife))</f>
        <v>0</v>
      </c>
      <c r="BI677" s="592">
        <f>IF(A16taxstdlife="n/a","n/a",IF(BI$3&gt;(A16taxstdlife+$E677),(('PTRM input'!$G$158+'PTRM input'!$G$124)*$G$7)-SUM($G677:BH677),(('PTRM input'!$G$158+'PTRM input'!$G$124)*$G$7)/A16taxstdlife))</f>
        <v>0</v>
      </c>
      <c r="BJ677" s="237"/>
      <c r="BK677" s="237"/>
      <c r="BL677" s="237"/>
      <c r="BM677" s="237"/>
    </row>
    <row r="678" spans="1:65" s="4" customFormat="1" ht="12.75" customHeight="1" outlineLevel="2">
      <c r="A678" s="237"/>
      <c r="B678" s="237"/>
      <c r="C678" s="597"/>
      <c r="D678" s="930"/>
      <c r="E678" s="167">
        <v>2</v>
      </c>
      <c r="F678" s="34"/>
      <c r="G678" s="184"/>
      <c r="H678" s="185"/>
      <c r="I678" s="105">
        <f>IF(A16taxstdlife="n/a","n/a",IF(I$3&gt;(A16taxstdlife+$E678),(('PTRM input'!$H$158+'PTRM input'!$H$124)*$H$7)-SUM($H678:H678),(('PTRM input'!$H$158+'PTRM input'!$H$124)*$H$7)/A16taxstdlife))</f>
        <v>0</v>
      </c>
      <c r="J678" s="105">
        <f>IF(A16taxstdlife="n/a","n/a",IF(J$3&gt;(A16taxstdlife+$E678),(('PTRM input'!$H$158+'PTRM input'!$H$124)*$H$7)-SUM($H678:I678),(('PTRM input'!$H$158+'PTRM input'!$H$124)*$H$7)/A16taxstdlife))</f>
        <v>0</v>
      </c>
      <c r="K678" s="105">
        <f>IF(A16taxstdlife="n/a","n/a",IF(K$3&gt;(A16taxstdlife+$E678),(('PTRM input'!$H$158+'PTRM input'!$H$124)*$H$7)-SUM($H678:J678),(('PTRM input'!$H$158+'PTRM input'!$H$124)*$H$7)/A16taxstdlife))</f>
        <v>0</v>
      </c>
      <c r="L678" s="105">
        <f>IF(A16taxstdlife="n/a","n/a",IF(L$3&gt;(A16taxstdlife+$E678),(('PTRM input'!$H$158+'PTRM input'!$H$124)*$H$7)-SUM($H678:K678),(('PTRM input'!$H$158+'PTRM input'!$H$124)*$H$7)/A16taxstdlife))</f>
        <v>0</v>
      </c>
      <c r="M678" s="105">
        <f>IF(A16taxstdlife="n/a","n/a",IF(M$3&gt;(A16taxstdlife+$E678),(('PTRM input'!$H$158+'PTRM input'!$H$124)*$H$7)-SUM($H678:L678),(('PTRM input'!$H$158+'PTRM input'!$H$124)*$H$7)/A16taxstdlife))</f>
        <v>0</v>
      </c>
      <c r="N678" s="105">
        <f>IF(A16taxstdlife="n/a","n/a",IF(N$3&gt;(A16taxstdlife+$E678),(('PTRM input'!$H$158+'PTRM input'!$H$124)*$H$7)-SUM($H678:M678),(('PTRM input'!$H$158+'PTRM input'!$H$124)*$H$7)/A16taxstdlife))</f>
        <v>0</v>
      </c>
      <c r="O678" s="105">
        <f>IF(A16taxstdlife="n/a","n/a",IF(O$3&gt;(A16taxstdlife+$E678),(('PTRM input'!$H$158+'PTRM input'!$H$124)*$H$7)-SUM($H678:N678),(('PTRM input'!$H$158+'PTRM input'!$H$124)*$H$7)/A16taxstdlife))</f>
        <v>0</v>
      </c>
      <c r="P678" s="105">
        <f>IF(A16taxstdlife="n/a","n/a",IF(P$3&gt;(A16taxstdlife+$E678),(('PTRM input'!$H$158+'PTRM input'!$H$124)*$H$7)-SUM($H678:O678),(('PTRM input'!$H$158+'PTRM input'!$H$124)*$H$7)/A16taxstdlife))</f>
        <v>0</v>
      </c>
      <c r="Q678" s="592">
        <f>IF(A16taxstdlife="n/a","n/a",IF(Q$3&gt;(A16taxstdlife+$E678),(('PTRM input'!$H$158+'PTRM input'!$H$124)*$H$7)-SUM($H678:P678),(('PTRM input'!$H$158+'PTRM input'!$H$124)*$H$7)/A16taxstdlife))</f>
        <v>0</v>
      </c>
      <c r="R678" s="592">
        <f>IF(A16taxstdlife="n/a","n/a",IF(R$3&gt;(A16taxstdlife+$E678),(('PTRM input'!$H$158+'PTRM input'!$H$124)*$H$7)-SUM($H678:Q678),(('PTRM input'!$H$158+'PTRM input'!$H$124)*$H$7)/A16taxstdlife))</f>
        <v>0</v>
      </c>
      <c r="S678" s="592">
        <f>IF(A16taxstdlife="n/a","n/a",IF(S$3&gt;(A16taxstdlife+$E678),(('PTRM input'!$H$158+'PTRM input'!$H$124)*$H$7)-SUM($H678:R678),(('PTRM input'!$H$158+'PTRM input'!$H$124)*$H$7)/A16taxstdlife))</f>
        <v>0</v>
      </c>
      <c r="T678" s="592">
        <f>IF(A16taxstdlife="n/a","n/a",IF(T$3&gt;(A16taxstdlife+$E678),(('PTRM input'!$H$158+'PTRM input'!$H$124)*$H$7)-SUM($H678:S678),(('PTRM input'!$H$158+'PTRM input'!$H$124)*$H$7)/A16taxstdlife))</f>
        <v>0</v>
      </c>
      <c r="U678" s="592">
        <f>IF(A16taxstdlife="n/a","n/a",IF(U$3&gt;(A16taxstdlife+$E678),(('PTRM input'!$H$158+'PTRM input'!$H$124)*$H$7)-SUM($H678:T678),(('PTRM input'!$H$158+'PTRM input'!$H$124)*$H$7)/A16taxstdlife))</f>
        <v>0</v>
      </c>
      <c r="V678" s="592">
        <f>IF(A16taxstdlife="n/a","n/a",IF(V$3&gt;(A16taxstdlife+$E678),(('PTRM input'!$H$158+'PTRM input'!$H$124)*$H$7)-SUM($H678:U678),(('PTRM input'!$H$158+'PTRM input'!$H$124)*$H$7)/A16taxstdlife))</f>
        <v>0</v>
      </c>
      <c r="W678" s="592">
        <f>IF(A16taxstdlife="n/a","n/a",IF(W$3&gt;(A16taxstdlife+$E678),(('PTRM input'!$H$158+'PTRM input'!$H$124)*$H$7)-SUM($H678:V678),(('PTRM input'!$H$158+'PTRM input'!$H$124)*$H$7)/A16taxstdlife))</f>
        <v>0</v>
      </c>
      <c r="X678" s="592">
        <f>IF(A16taxstdlife="n/a","n/a",IF(X$3&gt;(A16taxstdlife+$E678),(('PTRM input'!$H$158+'PTRM input'!$H$124)*$H$7)-SUM($H678:W678),(('PTRM input'!$H$158+'PTRM input'!$H$124)*$H$7)/A16taxstdlife))</f>
        <v>0</v>
      </c>
      <c r="Y678" s="592">
        <f>IF(A16taxstdlife="n/a","n/a",IF(Y$3&gt;(A16taxstdlife+$E678),(('PTRM input'!$H$158+'PTRM input'!$H$124)*$H$7)-SUM($H678:X678),(('PTRM input'!$H$158+'PTRM input'!$H$124)*$H$7)/A16taxstdlife))</f>
        <v>0</v>
      </c>
      <c r="Z678" s="592">
        <f>IF(A16taxstdlife="n/a","n/a",IF(Z$3&gt;(A16taxstdlife+$E678),(('PTRM input'!$H$158+'PTRM input'!$H$124)*$H$7)-SUM($H678:Y678),(('PTRM input'!$H$158+'PTRM input'!$H$124)*$H$7)/A16taxstdlife))</f>
        <v>0</v>
      </c>
      <c r="AA678" s="592">
        <f>IF(A16taxstdlife="n/a","n/a",IF(AA$3&gt;(A16taxstdlife+$E678),(('PTRM input'!$H$158+'PTRM input'!$H$124)*$H$7)-SUM($H678:Z678),(('PTRM input'!$H$158+'PTRM input'!$H$124)*$H$7)/A16taxstdlife))</f>
        <v>0</v>
      </c>
      <c r="AB678" s="592">
        <f>IF(A16taxstdlife="n/a","n/a",IF(AB$3&gt;(A16taxstdlife+$E678),(('PTRM input'!$H$158+'PTRM input'!$H$124)*$H$7)-SUM($H678:AA678),(('PTRM input'!$H$158+'PTRM input'!$H$124)*$H$7)/A16taxstdlife))</f>
        <v>0</v>
      </c>
      <c r="AC678" s="592">
        <f>IF(A16taxstdlife="n/a","n/a",IF(AC$3&gt;(A16taxstdlife+$E678),(('PTRM input'!$H$158+'PTRM input'!$H$124)*$H$7)-SUM($H678:AB678),(('PTRM input'!$H$158+'PTRM input'!$H$124)*$H$7)/A16taxstdlife))</f>
        <v>0</v>
      </c>
      <c r="AD678" s="592">
        <f>IF(A16taxstdlife="n/a","n/a",IF(AD$3&gt;(A16taxstdlife+$E678),(('PTRM input'!$H$158+'PTRM input'!$H$124)*$H$7)-SUM($H678:AC678),(('PTRM input'!$H$158+'PTRM input'!$H$124)*$H$7)/A16taxstdlife))</f>
        <v>0</v>
      </c>
      <c r="AE678" s="592">
        <f>IF(A16taxstdlife="n/a","n/a",IF(AE$3&gt;(A16taxstdlife+$E678),(('PTRM input'!$H$158+'PTRM input'!$H$124)*$H$7)-SUM($H678:AD678),(('PTRM input'!$H$158+'PTRM input'!$H$124)*$H$7)/A16taxstdlife))</f>
        <v>0</v>
      </c>
      <c r="AF678" s="592">
        <f>IF(A16taxstdlife="n/a","n/a",IF(AF$3&gt;(A16taxstdlife+$E678),(('PTRM input'!$H$158+'PTRM input'!$H$124)*$H$7)-SUM($H678:AE678),(('PTRM input'!$H$158+'PTRM input'!$H$124)*$H$7)/A16taxstdlife))</f>
        <v>0</v>
      </c>
      <c r="AG678" s="592">
        <f>IF(A16taxstdlife="n/a","n/a",IF(AG$3&gt;(A16taxstdlife+$E678),(('PTRM input'!$H$158+'PTRM input'!$H$124)*$H$7)-SUM($H678:AF678),(('PTRM input'!$H$158+'PTRM input'!$H$124)*$H$7)/A16taxstdlife))</f>
        <v>0</v>
      </c>
      <c r="AH678" s="592">
        <f>IF(A16taxstdlife="n/a","n/a",IF(AH$3&gt;(A16taxstdlife+$E678),(('PTRM input'!$H$158+'PTRM input'!$H$124)*$H$7)-SUM($H678:AG678),(('PTRM input'!$H$158+'PTRM input'!$H$124)*$H$7)/A16taxstdlife))</f>
        <v>0</v>
      </c>
      <c r="AI678" s="592">
        <f>IF(A16taxstdlife="n/a","n/a",IF(AI$3&gt;(A16taxstdlife+$E678),(('PTRM input'!$H$158+'PTRM input'!$H$124)*$H$7)-SUM($H678:AH678),(('PTRM input'!$H$158+'PTRM input'!$H$124)*$H$7)/A16taxstdlife))</f>
        <v>0</v>
      </c>
      <c r="AJ678" s="592">
        <f>IF(A16taxstdlife="n/a","n/a",IF(AJ$3&gt;(A16taxstdlife+$E678),(('PTRM input'!$H$158+'PTRM input'!$H$124)*$H$7)-SUM($H678:AI678),(('PTRM input'!$H$158+'PTRM input'!$H$124)*$H$7)/A16taxstdlife))</f>
        <v>0</v>
      </c>
      <c r="AK678" s="592">
        <f>IF(A16taxstdlife="n/a","n/a",IF(AK$3&gt;(A16taxstdlife+$E678),(('PTRM input'!$H$158+'PTRM input'!$H$124)*$H$7)-SUM($H678:AJ678),(('PTRM input'!$H$158+'PTRM input'!$H$124)*$H$7)/A16taxstdlife))</f>
        <v>0</v>
      </c>
      <c r="AL678" s="592">
        <f>IF(A16taxstdlife="n/a","n/a",IF(AL$3&gt;(A16taxstdlife+$E678),(('PTRM input'!$H$158+'PTRM input'!$H$124)*$H$7)-SUM($H678:AK678),(('PTRM input'!$H$158+'PTRM input'!$H$124)*$H$7)/A16taxstdlife))</f>
        <v>0</v>
      </c>
      <c r="AM678" s="592">
        <f>IF(A16taxstdlife="n/a","n/a",IF(AM$3&gt;(A16taxstdlife+$E678),(('PTRM input'!$H$158+'PTRM input'!$H$124)*$H$7)-SUM($H678:AL678),(('PTRM input'!$H$158+'PTRM input'!$H$124)*$H$7)/A16taxstdlife))</f>
        <v>0</v>
      </c>
      <c r="AN678" s="592">
        <f>IF(A16taxstdlife="n/a","n/a",IF(AN$3&gt;(A16taxstdlife+$E678),(('PTRM input'!$H$158+'PTRM input'!$H$124)*$H$7)-SUM($H678:AM678),(('PTRM input'!$H$158+'PTRM input'!$H$124)*$H$7)/A16taxstdlife))</f>
        <v>0</v>
      </c>
      <c r="AO678" s="592">
        <f>IF(A16taxstdlife="n/a","n/a",IF(AO$3&gt;(A16taxstdlife+$E678),(('PTRM input'!$H$158+'PTRM input'!$H$124)*$H$7)-SUM($H678:AN678),(('PTRM input'!$H$158+'PTRM input'!$H$124)*$H$7)/A16taxstdlife))</f>
        <v>0</v>
      </c>
      <c r="AP678" s="592">
        <f>IF(A16taxstdlife="n/a","n/a",IF(AP$3&gt;(A16taxstdlife+$E678),(('PTRM input'!$H$158+'PTRM input'!$H$124)*$H$7)-SUM($H678:AO678),(('PTRM input'!$H$158+'PTRM input'!$H$124)*$H$7)/A16taxstdlife))</f>
        <v>0</v>
      </c>
      <c r="AQ678" s="592">
        <f>IF(A16taxstdlife="n/a","n/a",IF(AQ$3&gt;(A16taxstdlife+$E678),(('PTRM input'!$H$158+'PTRM input'!$H$124)*$H$7)-SUM($H678:AP678),(('PTRM input'!$H$158+'PTRM input'!$H$124)*$H$7)/A16taxstdlife))</f>
        <v>0</v>
      </c>
      <c r="AR678" s="592">
        <f>IF(A16taxstdlife="n/a","n/a",IF(AR$3&gt;(A16taxstdlife+$E678),(('PTRM input'!$H$158+'PTRM input'!$H$124)*$H$7)-SUM($H678:AQ678),(('PTRM input'!$H$158+'PTRM input'!$H$124)*$H$7)/A16taxstdlife))</f>
        <v>0</v>
      </c>
      <c r="AS678" s="592">
        <f>IF(A16taxstdlife="n/a","n/a",IF(AS$3&gt;(A16taxstdlife+$E678),(('PTRM input'!$H$158+'PTRM input'!$H$124)*$H$7)-SUM($H678:AR678),(('PTRM input'!$H$158+'PTRM input'!$H$124)*$H$7)/A16taxstdlife))</f>
        <v>0</v>
      </c>
      <c r="AT678" s="592">
        <f>IF(A16taxstdlife="n/a","n/a",IF(AT$3&gt;(A16taxstdlife+$E678),(('PTRM input'!$H$158+'PTRM input'!$H$124)*$H$7)-SUM($H678:AS678),(('PTRM input'!$H$158+'PTRM input'!$H$124)*$H$7)/A16taxstdlife))</f>
        <v>0</v>
      </c>
      <c r="AU678" s="592">
        <f>IF(A16taxstdlife="n/a","n/a",IF(AU$3&gt;(A16taxstdlife+$E678),(('PTRM input'!$H$158+'PTRM input'!$H$124)*$H$7)-SUM($H678:AT678),(('PTRM input'!$H$158+'PTRM input'!$H$124)*$H$7)/A16taxstdlife))</f>
        <v>0</v>
      </c>
      <c r="AV678" s="592">
        <f>IF(A16taxstdlife="n/a","n/a",IF(AV$3&gt;(A16taxstdlife+$E678),(('PTRM input'!$H$158+'PTRM input'!$H$124)*$H$7)-SUM($H678:AU678),(('PTRM input'!$H$158+'PTRM input'!$H$124)*$H$7)/A16taxstdlife))</f>
        <v>0</v>
      </c>
      <c r="AW678" s="592">
        <f>IF(A16taxstdlife="n/a","n/a",IF(AW$3&gt;(A16taxstdlife+$E678),(('PTRM input'!$H$158+'PTRM input'!$H$124)*$H$7)-SUM($H678:AV678),(('PTRM input'!$H$158+'PTRM input'!$H$124)*$H$7)/A16taxstdlife))</f>
        <v>0</v>
      </c>
      <c r="AX678" s="592">
        <f>IF(A16taxstdlife="n/a","n/a",IF(AX$3&gt;(A16taxstdlife+$E678),(('PTRM input'!$H$158+'PTRM input'!$H$124)*$H$7)-SUM($H678:AW678),(('PTRM input'!$H$158+'PTRM input'!$H$124)*$H$7)/A16taxstdlife))</f>
        <v>0</v>
      </c>
      <c r="AY678" s="592">
        <f>IF(A16taxstdlife="n/a","n/a",IF(AY$3&gt;(A16taxstdlife+$E678),(('PTRM input'!$H$158+'PTRM input'!$H$124)*$H$7)-SUM($H678:AX678),(('PTRM input'!$H$158+'PTRM input'!$H$124)*$H$7)/A16taxstdlife))</f>
        <v>0</v>
      </c>
      <c r="AZ678" s="592">
        <f>IF(A16taxstdlife="n/a","n/a",IF(AZ$3&gt;(A16taxstdlife+$E678),(('PTRM input'!$H$158+'PTRM input'!$H$124)*$H$7)-SUM($H678:AY678),(('PTRM input'!$H$158+'PTRM input'!$H$124)*$H$7)/A16taxstdlife))</f>
        <v>0</v>
      </c>
      <c r="BA678" s="592">
        <f>IF(A16taxstdlife="n/a","n/a",IF(BA$3&gt;(A16taxstdlife+$E678),(('PTRM input'!$H$158+'PTRM input'!$H$124)*$H$7)-SUM($H678:AZ678),(('PTRM input'!$H$158+'PTRM input'!$H$124)*$H$7)/A16taxstdlife))</f>
        <v>0</v>
      </c>
      <c r="BB678" s="592">
        <f>IF(A16taxstdlife="n/a","n/a",IF(BB$3&gt;(A16taxstdlife+$E678),(('PTRM input'!$H$158+'PTRM input'!$H$124)*$H$7)-SUM($H678:BA678),(('PTRM input'!$H$158+'PTRM input'!$H$124)*$H$7)/A16taxstdlife))</f>
        <v>0</v>
      </c>
      <c r="BC678" s="592">
        <f>IF(A16taxstdlife="n/a","n/a",IF(BC$3&gt;(A16taxstdlife+$E678),(('PTRM input'!$H$158+'PTRM input'!$H$124)*$H$7)-SUM($H678:BB678),(('PTRM input'!$H$158+'PTRM input'!$H$124)*$H$7)/A16taxstdlife))</f>
        <v>0</v>
      </c>
      <c r="BD678" s="592">
        <f>IF(A16taxstdlife="n/a","n/a",IF(BD$3&gt;(A16taxstdlife+$E678),(('PTRM input'!$H$158+'PTRM input'!$H$124)*$H$7)-SUM($H678:BC678),(('PTRM input'!$H$158+'PTRM input'!$H$124)*$H$7)/A16taxstdlife))</f>
        <v>0</v>
      </c>
      <c r="BE678" s="592">
        <f>IF(A16taxstdlife="n/a","n/a",IF(BE$3&gt;(A16taxstdlife+$E678),(('PTRM input'!$H$158+'PTRM input'!$H$124)*$H$7)-SUM($H678:BD678),(('PTRM input'!$H$158+'PTRM input'!$H$124)*$H$7)/A16taxstdlife))</f>
        <v>0</v>
      </c>
      <c r="BF678" s="592">
        <f>IF(A16taxstdlife="n/a","n/a",IF(BF$3&gt;(A16taxstdlife+$E678),(('PTRM input'!$H$158+'PTRM input'!$H$124)*$H$7)-SUM($H678:BE678),(('PTRM input'!$H$158+'PTRM input'!$H$124)*$H$7)/A16taxstdlife))</f>
        <v>0</v>
      </c>
      <c r="BG678" s="592">
        <f>IF(A16taxstdlife="n/a","n/a",IF(BG$3&gt;(A16taxstdlife+$E678),(('PTRM input'!$H$158+'PTRM input'!$H$124)*$H$7)-SUM($H678:BF678),(('PTRM input'!$H$158+'PTRM input'!$H$124)*$H$7)/A16taxstdlife))</f>
        <v>0</v>
      </c>
      <c r="BH678" s="592">
        <f>IF(A16taxstdlife="n/a","n/a",IF(BH$3&gt;(A16taxstdlife+$E678),(('PTRM input'!$H$158+'PTRM input'!$H$124)*$H$7)-SUM($H678:BG678),(('PTRM input'!$H$158+'PTRM input'!$H$124)*$H$7)/A16taxstdlife))</f>
        <v>0</v>
      </c>
      <c r="BI678" s="592">
        <f>IF(A16taxstdlife="n/a","n/a",IF(BI$3&gt;(A16taxstdlife+$E678),(('PTRM input'!$H$158+'PTRM input'!$H$124)*$H$7)-SUM($H678:BH678),(('PTRM input'!$H$158+'PTRM input'!$H$124)*$H$7)/A16taxstdlife))</f>
        <v>0</v>
      </c>
      <c r="BJ678" s="237"/>
      <c r="BK678" s="237"/>
      <c r="BL678" s="237"/>
      <c r="BM678" s="237"/>
    </row>
    <row r="679" spans="1:65" s="4" customFormat="1" ht="12.75" customHeight="1" outlineLevel="2">
      <c r="A679" s="237"/>
      <c r="B679" s="237"/>
      <c r="C679" s="597"/>
      <c r="D679" s="930"/>
      <c r="E679" s="167">
        <v>3</v>
      </c>
      <c r="F679" s="34"/>
      <c r="G679" s="184"/>
      <c r="H679" s="186"/>
      <c r="I679" s="185"/>
      <c r="J679" s="105">
        <f>IF(A16taxstdlife="n/a","n/a",IF(J$3&gt;(A16taxstdlife+$E679),(('PTRM input'!$I$158+'PTRM input'!$I$124)*$I$7)-SUM($I679:I679),(('PTRM input'!$I$158+'PTRM input'!$I$124)*$I$7)/A16taxstdlife))</f>
        <v>0</v>
      </c>
      <c r="K679" s="105">
        <f>IF(A16taxstdlife="n/a","n/a",IF(K$3&gt;(A16taxstdlife+$E679),(('PTRM input'!$I$158+'PTRM input'!$I$124)*$I$7)-SUM($I679:J679),(('PTRM input'!$I$158+'PTRM input'!$I$124)*$I$7)/A16taxstdlife))</f>
        <v>0</v>
      </c>
      <c r="L679" s="105">
        <f>IF(A16taxstdlife="n/a","n/a",IF(L$3&gt;(A16taxstdlife+$E679),(('PTRM input'!$I$158+'PTRM input'!$I$124)*$I$7)-SUM($I679:K679),(('PTRM input'!$I$158+'PTRM input'!$I$124)*$I$7)/A16taxstdlife))</f>
        <v>0</v>
      </c>
      <c r="M679" s="105">
        <f>IF(A16taxstdlife="n/a","n/a",IF(M$3&gt;(A16taxstdlife+$E679),(('PTRM input'!$I$158+'PTRM input'!$I$124)*$I$7)-SUM($I679:L679),(('PTRM input'!$I$158+'PTRM input'!$I$124)*$I$7)/A16taxstdlife))</f>
        <v>0</v>
      </c>
      <c r="N679" s="105">
        <f>IF(A16taxstdlife="n/a","n/a",IF(N$3&gt;(A16taxstdlife+$E679),(('PTRM input'!$I$158+'PTRM input'!$I$124)*$I$7)-SUM($I679:M679),(('PTRM input'!$I$158+'PTRM input'!$I$124)*$I$7)/A16taxstdlife))</f>
        <v>0</v>
      </c>
      <c r="O679" s="105">
        <f>IF(A16taxstdlife="n/a","n/a",IF(O$3&gt;(A16taxstdlife+$E679),(('PTRM input'!$I$158+'PTRM input'!$I$124)*$I$7)-SUM($I679:N679),(('PTRM input'!$I$158+'PTRM input'!$I$124)*$I$7)/A16taxstdlife))</f>
        <v>0</v>
      </c>
      <c r="P679" s="105">
        <f>IF(A16taxstdlife="n/a","n/a",IF(P$3&gt;(A16taxstdlife+$E679),(('PTRM input'!$I$158+'PTRM input'!$I$124)*$I$7)-SUM($I679:O679),(('PTRM input'!$I$158+'PTRM input'!$I$124)*$I$7)/A16taxstdlife))</f>
        <v>0</v>
      </c>
      <c r="Q679" s="592">
        <f>IF(A16taxstdlife="n/a","n/a",IF(Q$3&gt;(A16taxstdlife+$E679),(('PTRM input'!$I$158+'PTRM input'!$I$124)*$I$7)-SUM($I679:P679),(('PTRM input'!$I$158+'PTRM input'!$I$124)*$I$7)/A16taxstdlife))</f>
        <v>0</v>
      </c>
      <c r="R679" s="592">
        <f>IF(A16taxstdlife="n/a","n/a",IF(R$3&gt;(A16taxstdlife+$E679),(('PTRM input'!$I$158+'PTRM input'!$I$124)*$I$7)-SUM($I679:Q679),(('PTRM input'!$I$158+'PTRM input'!$I$124)*$I$7)/A16taxstdlife))</f>
        <v>0</v>
      </c>
      <c r="S679" s="592">
        <f>IF(A16taxstdlife="n/a","n/a",IF(S$3&gt;(A16taxstdlife+$E679),(('PTRM input'!$I$158+'PTRM input'!$I$124)*$I$7)-SUM($I679:R679),(('PTRM input'!$I$158+'PTRM input'!$I$124)*$I$7)/A16taxstdlife))</f>
        <v>0</v>
      </c>
      <c r="T679" s="592">
        <f>IF(A16taxstdlife="n/a","n/a",IF(T$3&gt;(A16taxstdlife+$E679),(('PTRM input'!$I$158+'PTRM input'!$I$124)*$I$7)-SUM($I679:S679),(('PTRM input'!$I$158+'PTRM input'!$I$124)*$I$7)/A16taxstdlife))</f>
        <v>0</v>
      </c>
      <c r="U679" s="592">
        <f>IF(A16taxstdlife="n/a","n/a",IF(U$3&gt;(A16taxstdlife+$E679),(('PTRM input'!$I$158+'PTRM input'!$I$124)*$I$7)-SUM($I679:T679),(('PTRM input'!$I$158+'PTRM input'!$I$124)*$I$7)/A16taxstdlife))</f>
        <v>0</v>
      </c>
      <c r="V679" s="592">
        <f>IF(A16taxstdlife="n/a","n/a",IF(V$3&gt;(A16taxstdlife+$E679),(('PTRM input'!$I$158+'PTRM input'!$I$124)*$I$7)-SUM($I679:U679),(('PTRM input'!$I$158+'PTRM input'!$I$124)*$I$7)/A16taxstdlife))</f>
        <v>0</v>
      </c>
      <c r="W679" s="592">
        <f>IF(A16taxstdlife="n/a","n/a",IF(W$3&gt;(A16taxstdlife+$E679),(('PTRM input'!$I$158+'PTRM input'!$I$124)*$I$7)-SUM($I679:V679),(('PTRM input'!$I$158+'PTRM input'!$I$124)*$I$7)/A16taxstdlife))</f>
        <v>0</v>
      </c>
      <c r="X679" s="592">
        <f>IF(A16taxstdlife="n/a","n/a",IF(X$3&gt;(A16taxstdlife+$E679),(('PTRM input'!$I$158+'PTRM input'!$I$124)*$I$7)-SUM($I679:W679),(('PTRM input'!$I$158+'PTRM input'!$I$124)*$I$7)/A16taxstdlife))</f>
        <v>0</v>
      </c>
      <c r="Y679" s="592">
        <f>IF(A16taxstdlife="n/a","n/a",IF(Y$3&gt;(A16taxstdlife+$E679),(('PTRM input'!$I$158+'PTRM input'!$I$124)*$I$7)-SUM($I679:X679),(('PTRM input'!$I$158+'PTRM input'!$I$124)*$I$7)/A16taxstdlife))</f>
        <v>0</v>
      </c>
      <c r="Z679" s="592">
        <f>IF(A16taxstdlife="n/a","n/a",IF(Z$3&gt;(A16taxstdlife+$E679),(('PTRM input'!$I$158+'PTRM input'!$I$124)*$I$7)-SUM($I679:Y679),(('PTRM input'!$I$158+'PTRM input'!$I$124)*$I$7)/A16taxstdlife))</f>
        <v>0</v>
      </c>
      <c r="AA679" s="592">
        <f>IF(A16taxstdlife="n/a","n/a",IF(AA$3&gt;(A16taxstdlife+$E679),(('PTRM input'!$I$158+'PTRM input'!$I$124)*$I$7)-SUM($I679:Z679),(('PTRM input'!$I$158+'PTRM input'!$I$124)*$I$7)/A16taxstdlife))</f>
        <v>0</v>
      </c>
      <c r="AB679" s="592">
        <f>IF(A16taxstdlife="n/a","n/a",IF(AB$3&gt;(A16taxstdlife+$E679),(('PTRM input'!$I$158+'PTRM input'!$I$124)*$I$7)-SUM($I679:AA679),(('PTRM input'!$I$158+'PTRM input'!$I$124)*$I$7)/A16taxstdlife))</f>
        <v>0</v>
      </c>
      <c r="AC679" s="592">
        <f>IF(A16taxstdlife="n/a","n/a",IF(AC$3&gt;(A16taxstdlife+$E679),(('PTRM input'!$I$158+'PTRM input'!$I$124)*$I$7)-SUM($I679:AB679),(('PTRM input'!$I$158+'PTRM input'!$I$124)*$I$7)/A16taxstdlife))</f>
        <v>0</v>
      </c>
      <c r="AD679" s="592">
        <f>IF(A16taxstdlife="n/a","n/a",IF(AD$3&gt;(A16taxstdlife+$E679),(('PTRM input'!$I$158+'PTRM input'!$I$124)*$I$7)-SUM($I679:AC679),(('PTRM input'!$I$158+'PTRM input'!$I$124)*$I$7)/A16taxstdlife))</f>
        <v>0</v>
      </c>
      <c r="AE679" s="592">
        <f>IF(A16taxstdlife="n/a","n/a",IF(AE$3&gt;(A16taxstdlife+$E679),(('PTRM input'!$I$158+'PTRM input'!$I$124)*$I$7)-SUM($I679:AD679),(('PTRM input'!$I$158+'PTRM input'!$I$124)*$I$7)/A16taxstdlife))</f>
        <v>0</v>
      </c>
      <c r="AF679" s="592">
        <f>IF(A16taxstdlife="n/a","n/a",IF(AF$3&gt;(A16taxstdlife+$E679),(('PTRM input'!$I$158+'PTRM input'!$I$124)*$I$7)-SUM($I679:AE679),(('PTRM input'!$I$158+'PTRM input'!$I$124)*$I$7)/A16taxstdlife))</f>
        <v>0</v>
      </c>
      <c r="AG679" s="592">
        <f>IF(A16taxstdlife="n/a","n/a",IF(AG$3&gt;(A16taxstdlife+$E679),(('PTRM input'!$I$158+'PTRM input'!$I$124)*$I$7)-SUM($I679:AF679),(('PTRM input'!$I$158+'PTRM input'!$I$124)*$I$7)/A16taxstdlife))</f>
        <v>0</v>
      </c>
      <c r="AH679" s="592">
        <f>IF(A16taxstdlife="n/a","n/a",IF(AH$3&gt;(A16taxstdlife+$E679),(('PTRM input'!$I$158+'PTRM input'!$I$124)*$I$7)-SUM($I679:AG679),(('PTRM input'!$I$158+'PTRM input'!$I$124)*$I$7)/A16taxstdlife))</f>
        <v>0</v>
      </c>
      <c r="AI679" s="592">
        <f>IF(A16taxstdlife="n/a","n/a",IF(AI$3&gt;(A16taxstdlife+$E679),(('PTRM input'!$I$158+'PTRM input'!$I$124)*$I$7)-SUM($I679:AH679),(('PTRM input'!$I$158+'PTRM input'!$I$124)*$I$7)/A16taxstdlife))</f>
        <v>0</v>
      </c>
      <c r="AJ679" s="592">
        <f>IF(A16taxstdlife="n/a","n/a",IF(AJ$3&gt;(A16taxstdlife+$E679),(('PTRM input'!$I$158+'PTRM input'!$I$124)*$I$7)-SUM($I679:AI679),(('PTRM input'!$I$158+'PTRM input'!$I$124)*$I$7)/A16taxstdlife))</f>
        <v>0</v>
      </c>
      <c r="AK679" s="592">
        <f>IF(A16taxstdlife="n/a","n/a",IF(AK$3&gt;(A16taxstdlife+$E679),(('PTRM input'!$I$158+'PTRM input'!$I$124)*$I$7)-SUM($I679:AJ679),(('PTRM input'!$I$158+'PTRM input'!$I$124)*$I$7)/A16taxstdlife))</f>
        <v>0</v>
      </c>
      <c r="AL679" s="592">
        <f>IF(A16taxstdlife="n/a","n/a",IF(AL$3&gt;(A16taxstdlife+$E679),(('PTRM input'!$I$158+'PTRM input'!$I$124)*$I$7)-SUM($I679:AK679),(('PTRM input'!$I$158+'PTRM input'!$I$124)*$I$7)/A16taxstdlife))</f>
        <v>0</v>
      </c>
      <c r="AM679" s="592">
        <f>IF(A16taxstdlife="n/a","n/a",IF(AM$3&gt;(A16taxstdlife+$E679),(('PTRM input'!$I$158+'PTRM input'!$I$124)*$I$7)-SUM($I679:AL679),(('PTRM input'!$I$158+'PTRM input'!$I$124)*$I$7)/A16taxstdlife))</f>
        <v>0</v>
      </c>
      <c r="AN679" s="592">
        <f>IF(A16taxstdlife="n/a","n/a",IF(AN$3&gt;(A16taxstdlife+$E679),(('PTRM input'!$I$158+'PTRM input'!$I$124)*$I$7)-SUM($I679:AM679),(('PTRM input'!$I$158+'PTRM input'!$I$124)*$I$7)/A16taxstdlife))</f>
        <v>0</v>
      </c>
      <c r="AO679" s="592">
        <f>IF(A16taxstdlife="n/a","n/a",IF(AO$3&gt;(A16taxstdlife+$E679),(('PTRM input'!$I$158+'PTRM input'!$I$124)*$I$7)-SUM($I679:AN679),(('PTRM input'!$I$158+'PTRM input'!$I$124)*$I$7)/A16taxstdlife))</f>
        <v>0</v>
      </c>
      <c r="AP679" s="592">
        <f>IF(A16taxstdlife="n/a","n/a",IF(AP$3&gt;(A16taxstdlife+$E679),(('PTRM input'!$I$158+'PTRM input'!$I$124)*$I$7)-SUM($I679:AO679),(('PTRM input'!$I$158+'PTRM input'!$I$124)*$I$7)/A16taxstdlife))</f>
        <v>0</v>
      </c>
      <c r="AQ679" s="592">
        <f>IF(A16taxstdlife="n/a","n/a",IF(AQ$3&gt;(A16taxstdlife+$E679),(('PTRM input'!$I$158+'PTRM input'!$I$124)*$I$7)-SUM($I679:AP679),(('PTRM input'!$I$158+'PTRM input'!$I$124)*$I$7)/A16taxstdlife))</f>
        <v>0</v>
      </c>
      <c r="AR679" s="592">
        <f>IF(A16taxstdlife="n/a","n/a",IF(AR$3&gt;(A16taxstdlife+$E679),(('PTRM input'!$I$158+'PTRM input'!$I$124)*$I$7)-SUM($I679:AQ679),(('PTRM input'!$I$158+'PTRM input'!$I$124)*$I$7)/A16taxstdlife))</f>
        <v>0</v>
      </c>
      <c r="AS679" s="592">
        <f>IF(A16taxstdlife="n/a","n/a",IF(AS$3&gt;(A16taxstdlife+$E679),(('PTRM input'!$I$158+'PTRM input'!$I$124)*$I$7)-SUM($I679:AR679),(('PTRM input'!$I$158+'PTRM input'!$I$124)*$I$7)/A16taxstdlife))</f>
        <v>0</v>
      </c>
      <c r="AT679" s="592">
        <f>IF(A16taxstdlife="n/a","n/a",IF(AT$3&gt;(A16taxstdlife+$E679),(('PTRM input'!$I$158+'PTRM input'!$I$124)*$I$7)-SUM($I679:AS679),(('PTRM input'!$I$158+'PTRM input'!$I$124)*$I$7)/A16taxstdlife))</f>
        <v>0</v>
      </c>
      <c r="AU679" s="592">
        <f>IF(A16taxstdlife="n/a","n/a",IF(AU$3&gt;(A16taxstdlife+$E679),(('PTRM input'!$I$158+'PTRM input'!$I$124)*$I$7)-SUM($I679:AT679),(('PTRM input'!$I$158+'PTRM input'!$I$124)*$I$7)/A16taxstdlife))</f>
        <v>0</v>
      </c>
      <c r="AV679" s="592">
        <f>IF(A16taxstdlife="n/a","n/a",IF(AV$3&gt;(A16taxstdlife+$E679),(('PTRM input'!$I$158+'PTRM input'!$I$124)*$I$7)-SUM($I679:AU679),(('PTRM input'!$I$158+'PTRM input'!$I$124)*$I$7)/A16taxstdlife))</f>
        <v>0</v>
      </c>
      <c r="AW679" s="592">
        <f>IF(A16taxstdlife="n/a","n/a",IF(AW$3&gt;(A16taxstdlife+$E679),(('PTRM input'!$I$158+'PTRM input'!$I$124)*$I$7)-SUM($I679:AV679),(('PTRM input'!$I$158+'PTRM input'!$I$124)*$I$7)/A16taxstdlife))</f>
        <v>0</v>
      </c>
      <c r="AX679" s="592">
        <f>IF(A16taxstdlife="n/a","n/a",IF(AX$3&gt;(A16taxstdlife+$E679),(('PTRM input'!$I$158+'PTRM input'!$I$124)*$I$7)-SUM($I679:AW679),(('PTRM input'!$I$158+'PTRM input'!$I$124)*$I$7)/A16taxstdlife))</f>
        <v>0</v>
      </c>
      <c r="AY679" s="592">
        <f>IF(A16taxstdlife="n/a","n/a",IF(AY$3&gt;(A16taxstdlife+$E679),(('PTRM input'!$I$158+'PTRM input'!$I$124)*$I$7)-SUM($I679:AX679),(('PTRM input'!$I$158+'PTRM input'!$I$124)*$I$7)/A16taxstdlife))</f>
        <v>0</v>
      </c>
      <c r="AZ679" s="592">
        <f>IF(A16taxstdlife="n/a","n/a",IF(AZ$3&gt;(A16taxstdlife+$E679),(('PTRM input'!$I$158+'PTRM input'!$I$124)*$I$7)-SUM($I679:AY679),(('PTRM input'!$I$158+'PTRM input'!$I$124)*$I$7)/A16taxstdlife))</f>
        <v>0</v>
      </c>
      <c r="BA679" s="592">
        <f>IF(A16taxstdlife="n/a","n/a",IF(BA$3&gt;(A16taxstdlife+$E679),(('PTRM input'!$I$158+'PTRM input'!$I$124)*$I$7)-SUM($I679:AZ679),(('PTRM input'!$I$158+'PTRM input'!$I$124)*$I$7)/A16taxstdlife))</f>
        <v>0</v>
      </c>
      <c r="BB679" s="592">
        <f>IF(A16taxstdlife="n/a","n/a",IF(BB$3&gt;(A16taxstdlife+$E679),(('PTRM input'!$I$158+'PTRM input'!$I$124)*$I$7)-SUM($I679:BA679),(('PTRM input'!$I$158+'PTRM input'!$I$124)*$I$7)/A16taxstdlife))</f>
        <v>0</v>
      </c>
      <c r="BC679" s="592">
        <f>IF(A16taxstdlife="n/a","n/a",IF(BC$3&gt;(A16taxstdlife+$E679),(('PTRM input'!$I$158+'PTRM input'!$I$124)*$I$7)-SUM($I679:BB679),(('PTRM input'!$I$158+'PTRM input'!$I$124)*$I$7)/A16taxstdlife))</f>
        <v>0</v>
      </c>
      <c r="BD679" s="592">
        <f>IF(A16taxstdlife="n/a","n/a",IF(BD$3&gt;(A16taxstdlife+$E679),(('PTRM input'!$I$158+'PTRM input'!$I$124)*$I$7)-SUM($I679:BC679),(('PTRM input'!$I$158+'PTRM input'!$I$124)*$I$7)/A16taxstdlife))</f>
        <v>0</v>
      </c>
      <c r="BE679" s="592">
        <f>IF(A16taxstdlife="n/a","n/a",IF(BE$3&gt;(A16taxstdlife+$E679),(('PTRM input'!$I$158+'PTRM input'!$I$124)*$I$7)-SUM($I679:BD679),(('PTRM input'!$I$158+'PTRM input'!$I$124)*$I$7)/A16taxstdlife))</f>
        <v>0</v>
      </c>
      <c r="BF679" s="592">
        <f>IF(A16taxstdlife="n/a","n/a",IF(BF$3&gt;(A16taxstdlife+$E679),(('PTRM input'!$I$158+'PTRM input'!$I$124)*$I$7)-SUM($I679:BE679),(('PTRM input'!$I$158+'PTRM input'!$I$124)*$I$7)/A16taxstdlife))</f>
        <v>0</v>
      </c>
      <c r="BG679" s="592">
        <f>IF(A16taxstdlife="n/a","n/a",IF(BG$3&gt;(A16taxstdlife+$E679),(('PTRM input'!$I$158+'PTRM input'!$I$124)*$I$7)-SUM($I679:BF679),(('PTRM input'!$I$158+'PTRM input'!$I$124)*$I$7)/A16taxstdlife))</f>
        <v>0</v>
      </c>
      <c r="BH679" s="592">
        <f>IF(A16taxstdlife="n/a","n/a",IF(BH$3&gt;(A16taxstdlife+$E679),(('PTRM input'!$I$158+'PTRM input'!$I$124)*$I$7)-SUM($I679:BG679),(('PTRM input'!$I$158+'PTRM input'!$I$124)*$I$7)/A16taxstdlife))</f>
        <v>0</v>
      </c>
      <c r="BI679" s="592">
        <f>IF(A16taxstdlife="n/a","n/a",IF(BI$3&gt;(A16taxstdlife+$E679),(('PTRM input'!$I$158+'PTRM input'!$I$124)*$I$7)-SUM($I679:BH679),(('PTRM input'!$I$158+'PTRM input'!$I$124)*$I$7)/A16taxstdlife))</f>
        <v>0</v>
      </c>
      <c r="BJ679" s="237"/>
      <c r="BK679" s="237"/>
      <c r="BL679" s="237"/>
      <c r="BM679" s="237"/>
    </row>
    <row r="680" spans="1:65" s="4" customFormat="1" ht="12.75" customHeight="1" outlineLevel="2">
      <c r="A680" s="237"/>
      <c r="B680" s="237"/>
      <c r="C680" s="597"/>
      <c r="D680" s="930"/>
      <c r="E680" s="167">
        <v>4</v>
      </c>
      <c r="F680" s="34"/>
      <c r="G680" s="184"/>
      <c r="H680" s="186"/>
      <c r="I680" s="186"/>
      <c r="J680" s="185"/>
      <c r="K680" s="105">
        <f>IF(A16taxstdlife="n/a","n/a",IF(K$3&gt;(A16taxstdlife+$E680),(('PTRM input'!$J$158+'PTRM input'!$J$124)*$J$7)-SUM($J680:J680),(('PTRM input'!$J$158+'PTRM input'!$J$124)*$J$7)/A16taxstdlife))</f>
        <v>0</v>
      </c>
      <c r="L680" s="105">
        <f>IF(A16taxstdlife="n/a","n/a",IF(L$3&gt;(A16taxstdlife+$E680),(('PTRM input'!$J$158+'PTRM input'!$J$124)*$J$7)-SUM($J680:K680),(('PTRM input'!$J$158+'PTRM input'!$J$124)*$J$7)/A16taxstdlife))</f>
        <v>0</v>
      </c>
      <c r="M680" s="105">
        <f>IF(A16taxstdlife="n/a","n/a",IF(M$3&gt;(A16taxstdlife+$E680),(('PTRM input'!$J$158+'PTRM input'!$J$124)*$J$7)-SUM($J680:L680),(('PTRM input'!$J$158+'PTRM input'!$J$124)*$J$7)/A16taxstdlife))</f>
        <v>0</v>
      </c>
      <c r="N680" s="105">
        <f>IF(A16taxstdlife="n/a","n/a",IF(N$3&gt;(A16taxstdlife+$E680),(('PTRM input'!$J$158+'PTRM input'!$J$124)*$J$7)-SUM($J680:M680),(('PTRM input'!$J$158+'PTRM input'!$J$124)*$J$7)/A16taxstdlife))</f>
        <v>0</v>
      </c>
      <c r="O680" s="105">
        <f>IF(A16taxstdlife="n/a","n/a",IF(O$3&gt;(A16taxstdlife+$E680),(('PTRM input'!$J$158+'PTRM input'!$J$124)*$J$7)-SUM($J680:N680),(('PTRM input'!$J$158+'PTRM input'!$J$124)*$J$7)/A16taxstdlife))</f>
        <v>0</v>
      </c>
      <c r="P680" s="105">
        <f>IF(A16taxstdlife="n/a","n/a",IF(P$3&gt;(A16taxstdlife+$E680),(('PTRM input'!$J$158+'PTRM input'!$J$124)*$J$7)-SUM($J680:O680),(('PTRM input'!$J$158+'PTRM input'!$J$124)*$J$7)/A16taxstdlife))</f>
        <v>0</v>
      </c>
      <c r="Q680" s="592">
        <f>IF(A16taxstdlife="n/a","n/a",IF(Q$3&gt;(A16taxstdlife+$E680),(('PTRM input'!$J$158+'PTRM input'!$J$124)*$J$7)-SUM($J680:P680),(('PTRM input'!$J$158+'PTRM input'!$J$124)*$J$7)/A16taxstdlife))</f>
        <v>0</v>
      </c>
      <c r="R680" s="592">
        <f>IF(A16taxstdlife="n/a","n/a",IF(R$3&gt;(A16taxstdlife+$E680),(('PTRM input'!$J$158+'PTRM input'!$J$124)*$J$7)-SUM($J680:Q680),(('PTRM input'!$J$158+'PTRM input'!$J$124)*$J$7)/A16taxstdlife))</f>
        <v>0</v>
      </c>
      <c r="S680" s="592">
        <f>IF(A16taxstdlife="n/a","n/a",IF(S$3&gt;(A16taxstdlife+$E680),(('PTRM input'!$J$158+'PTRM input'!$J$124)*$J$7)-SUM($J680:R680),(('PTRM input'!$J$158+'PTRM input'!$J$124)*$J$7)/A16taxstdlife))</f>
        <v>0</v>
      </c>
      <c r="T680" s="592">
        <f>IF(A16taxstdlife="n/a","n/a",IF(T$3&gt;(A16taxstdlife+$E680),(('PTRM input'!$J$158+'PTRM input'!$J$124)*$J$7)-SUM($J680:S680),(('PTRM input'!$J$158+'PTRM input'!$J$124)*$J$7)/A16taxstdlife))</f>
        <v>0</v>
      </c>
      <c r="U680" s="592">
        <f>IF(A16taxstdlife="n/a","n/a",IF(U$3&gt;(A16taxstdlife+$E680),(('PTRM input'!$J$158+'PTRM input'!$J$124)*$J$7)-SUM($J680:T680),(('PTRM input'!$J$158+'PTRM input'!$J$124)*$J$7)/A16taxstdlife))</f>
        <v>0</v>
      </c>
      <c r="V680" s="592">
        <f>IF(A16taxstdlife="n/a","n/a",IF(V$3&gt;(A16taxstdlife+$E680),(('PTRM input'!$J$158+'PTRM input'!$J$124)*$J$7)-SUM($J680:U680),(('PTRM input'!$J$158+'PTRM input'!$J$124)*$J$7)/A16taxstdlife))</f>
        <v>0</v>
      </c>
      <c r="W680" s="592">
        <f>IF(A16taxstdlife="n/a","n/a",IF(W$3&gt;(A16taxstdlife+$E680),(('PTRM input'!$J$158+'PTRM input'!$J$124)*$J$7)-SUM($J680:V680),(('PTRM input'!$J$158+'PTRM input'!$J$124)*$J$7)/A16taxstdlife))</f>
        <v>0</v>
      </c>
      <c r="X680" s="592">
        <f>IF(A16taxstdlife="n/a","n/a",IF(X$3&gt;(A16taxstdlife+$E680),(('PTRM input'!$J$158+'PTRM input'!$J$124)*$J$7)-SUM($J680:W680),(('PTRM input'!$J$158+'PTRM input'!$J$124)*$J$7)/A16taxstdlife))</f>
        <v>0</v>
      </c>
      <c r="Y680" s="592">
        <f>IF(A16taxstdlife="n/a","n/a",IF(Y$3&gt;(A16taxstdlife+$E680),(('PTRM input'!$J$158+'PTRM input'!$J$124)*$J$7)-SUM($J680:X680),(('PTRM input'!$J$158+'PTRM input'!$J$124)*$J$7)/A16taxstdlife))</f>
        <v>0</v>
      </c>
      <c r="Z680" s="592">
        <f>IF(A16taxstdlife="n/a","n/a",IF(Z$3&gt;(A16taxstdlife+$E680),(('PTRM input'!$J$158+'PTRM input'!$J$124)*$J$7)-SUM($J680:Y680),(('PTRM input'!$J$158+'PTRM input'!$J$124)*$J$7)/A16taxstdlife))</f>
        <v>0</v>
      </c>
      <c r="AA680" s="592">
        <f>IF(A16taxstdlife="n/a","n/a",IF(AA$3&gt;(A16taxstdlife+$E680),(('PTRM input'!$J$158+'PTRM input'!$J$124)*$J$7)-SUM($J680:Z680),(('PTRM input'!$J$158+'PTRM input'!$J$124)*$J$7)/A16taxstdlife))</f>
        <v>0</v>
      </c>
      <c r="AB680" s="592">
        <f>IF(A16taxstdlife="n/a","n/a",IF(AB$3&gt;(A16taxstdlife+$E680),(('PTRM input'!$J$158+'PTRM input'!$J$124)*$J$7)-SUM($J680:AA680),(('PTRM input'!$J$158+'PTRM input'!$J$124)*$J$7)/A16taxstdlife))</f>
        <v>0</v>
      </c>
      <c r="AC680" s="592">
        <f>IF(A16taxstdlife="n/a","n/a",IF(AC$3&gt;(A16taxstdlife+$E680),(('PTRM input'!$J$158+'PTRM input'!$J$124)*$J$7)-SUM($J680:AB680),(('PTRM input'!$J$158+'PTRM input'!$J$124)*$J$7)/A16taxstdlife))</f>
        <v>0</v>
      </c>
      <c r="AD680" s="592">
        <f>IF(A16taxstdlife="n/a","n/a",IF(AD$3&gt;(A16taxstdlife+$E680),(('PTRM input'!$J$158+'PTRM input'!$J$124)*$J$7)-SUM($J680:AC680),(('PTRM input'!$J$158+'PTRM input'!$J$124)*$J$7)/A16taxstdlife))</f>
        <v>0</v>
      </c>
      <c r="AE680" s="592">
        <f>IF(A16taxstdlife="n/a","n/a",IF(AE$3&gt;(A16taxstdlife+$E680),(('PTRM input'!$J$158+'PTRM input'!$J$124)*$J$7)-SUM($J680:AD680),(('PTRM input'!$J$158+'PTRM input'!$J$124)*$J$7)/A16taxstdlife))</f>
        <v>0</v>
      </c>
      <c r="AF680" s="592">
        <f>IF(A16taxstdlife="n/a","n/a",IF(AF$3&gt;(A16taxstdlife+$E680),(('PTRM input'!$J$158+'PTRM input'!$J$124)*$J$7)-SUM($J680:AE680),(('PTRM input'!$J$158+'PTRM input'!$J$124)*$J$7)/A16taxstdlife))</f>
        <v>0</v>
      </c>
      <c r="AG680" s="592">
        <f>IF(A16taxstdlife="n/a","n/a",IF(AG$3&gt;(A16taxstdlife+$E680),(('PTRM input'!$J$158+'PTRM input'!$J$124)*$J$7)-SUM($J680:AF680),(('PTRM input'!$J$158+'PTRM input'!$J$124)*$J$7)/A16taxstdlife))</f>
        <v>0</v>
      </c>
      <c r="AH680" s="592">
        <f>IF(A16taxstdlife="n/a","n/a",IF(AH$3&gt;(A16taxstdlife+$E680),(('PTRM input'!$J$158+'PTRM input'!$J$124)*$J$7)-SUM($J680:AG680),(('PTRM input'!$J$158+'PTRM input'!$J$124)*$J$7)/A16taxstdlife))</f>
        <v>0</v>
      </c>
      <c r="AI680" s="592">
        <f>IF(A16taxstdlife="n/a","n/a",IF(AI$3&gt;(A16taxstdlife+$E680),(('PTRM input'!$J$158+'PTRM input'!$J$124)*$J$7)-SUM($J680:AH680),(('PTRM input'!$J$158+'PTRM input'!$J$124)*$J$7)/A16taxstdlife))</f>
        <v>0</v>
      </c>
      <c r="AJ680" s="592">
        <f>IF(A16taxstdlife="n/a","n/a",IF(AJ$3&gt;(A16taxstdlife+$E680),(('PTRM input'!$J$158+'PTRM input'!$J$124)*$J$7)-SUM($J680:AI680),(('PTRM input'!$J$158+'PTRM input'!$J$124)*$J$7)/A16taxstdlife))</f>
        <v>0</v>
      </c>
      <c r="AK680" s="592">
        <f>IF(A16taxstdlife="n/a","n/a",IF(AK$3&gt;(A16taxstdlife+$E680),(('PTRM input'!$J$158+'PTRM input'!$J$124)*$J$7)-SUM($J680:AJ680),(('PTRM input'!$J$158+'PTRM input'!$J$124)*$J$7)/A16taxstdlife))</f>
        <v>0</v>
      </c>
      <c r="AL680" s="592">
        <f>IF(A16taxstdlife="n/a","n/a",IF(AL$3&gt;(A16taxstdlife+$E680),(('PTRM input'!$J$158+'PTRM input'!$J$124)*$J$7)-SUM($J680:AK680),(('PTRM input'!$J$158+'PTRM input'!$J$124)*$J$7)/A16taxstdlife))</f>
        <v>0</v>
      </c>
      <c r="AM680" s="592">
        <f>IF(A16taxstdlife="n/a","n/a",IF(AM$3&gt;(A16taxstdlife+$E680),(('PTRM input'!$J$158+'PTRM input'!$J$124)*$J$7)-SUM($J680:AL680),(('PTRM input'!$J$158+'PTRM input'!$J$124)*$J$7)/A16taxstdlife))</f>
        <v>0</v>
      </c>
      <c r="AN680" s="592">
        <f>IF(A16taxstdlife="n/a","n/a",IF(AN$3&gt;(A16taxstdlife+$E680),(('PTRM input'!$J$158+'PTRM input'!$J$124)*$J$7)-SUM($J680:AM680),(('PTRM input'!$J$158+'PTRM input'!$J$124)*$J$7)/A16taxstdlife))</f>
        <v>0</v>
      </c>
      <c r="AO680" s="592">
        <f>IF(A16taxstdlife="n/a","n/a",IF(AO$3&gt;(A16taxstdlife+$E680),(('PTRM input'!$J$158+'PTRM input'!$J$124)*$J$7)-SUM($J680:AN680),(('PTRM input'!$J$158+'PTRM input'!$J$124)*$J$7)/A16taxstdlife))</f>
        <v>0</v>
      </c>
      <c r="AP680" s="592">
        <f>IF(A16taxstdlife="n/a","n/a",IF(AP$3&gt;(A16taxstdlife+$E680),(('PTRM input'!$J$158+'PTRM input'!$J$124)*$J$7)-SUM($J680:AO680),(('PTRM input'!$J$158+'PTRM input'!$J$124)*$J$7)/A16taxstdlife))</f>
        <v>0</v>
      </c>
      <c r="AQ680" s="592">
        <f>IF(A16taxstdlife="n/a","n/a",IF(AQ$3&gt;(A16taxstdlife+$E680),(('PTRM input'!$J$158+'PTRM input'!$J$124)*$J$7)-SUM($J680:AP680),(('PTRM input'!$J$158+'PTRM input'!$J$124)*$J$7)/A16taxstdlife))</f>
        <v>0</v>
      </c>
      <c r="AR680" s="592">
        <f>IF(A16taxstdlife="n/a","n/a",IF(AR$3&gt;(A16taxstdlife+$E680),(('PTRM input'!$J$158+'PTRM input'!$J$124)*$J$7)-SUM($J680:AQ680),(('PTRM input'!$J$158+'PTRM input'!$J$124)*$J$7)/A16taxstdlife))</f>
        <v>0</v>
      </c>
      <c r="AS680" s="592">
        <f>IF(A16taxstdlife="n/a","n/a",IF(AS$3&gt;(A16taxstdlife+$E680),(('PTRM input'!$J$158+'PTRM input'!$J$124)*$J$7)-SUM($J680:AR680),(('PTRM input'!$J$158+'PTRM input'!$J$124)*$J$7)/A16taxstdlife))</f>
        <v>0</v>
      </c>
      <c r="AT680" s="592">
        <f>IF(A16taxstdlife="n/a","n/a",IF(AT$3&gt;(A16taxstdlife+$E680),(('PTRM input'!$J$158+'PTRM input'!$J$124)*$J$7)-SUM($J680:AS680),(('PTRM input'!$J$158+'PTRM input'!$J$124)*$J$7)/A16taxstdlife))</f>
        <v>0</v>
      </c>
      <c r="AU680" s="592">
        <f>IF(A16taxstdlife="n/a","n/a",IF(AU$3&gt;(A16taxstdlife+$E680),(('PTRM input'!$J$158+'PTRM input'!$J$124)*$J$7)-SUM($J680:AT680),(('PTRM input'!$J$158+'PTRM input'!$J$124)*$J$7)/A16taxstdlife))</f>
        <v>0</v>
      </c>
      <c r="AV680" s="592">
        <f>IF(A16taxstdlife="n/a","n/a",IF(AV$3&gt;(A16taxstdlife+$E680),(('PTRM input'!$J$158+'PTRM input'!$J$124)*$J$7)-SUM($J680:AU680),(('PTRM input'!$J$158+'PTRM input'!$J$124)*$J$7)/A16taxstdlife))</f>
        <v>0</v>
      </c>
      <c r="AW680" s="592">
        <f>IF(A16taxstdlife="n/a","n/a",IF(AW$3&gt;(A16taxstdlife+$E680),(('PTRM input'!$J$158+'PTRM input'!$J$124)*$J$7)-SUM($J680:AV680),(('PTRM input'!$J$158+'PTRM input'!$J$124)*$J$7)/A16taxstdlife))</f>
        <v>0</v>
      </c>
      <c r="AX680" s="592">
        <f>IF(A16taxstdlife="n/a","n/a",IF(AX$3&gt;(A16taxstdlife+$E680),(('PTRM input'!$J$158+'PTRM input'!$J$124)*$J$7)-SUM($J680:AW680),(('PTRM input'!$J$158+'PTRM input'!$J$124)*$J$7)/A16taxstdlife))</f>
        <v>0</v>
      </c>
      <c r="AY680" s="592">
        <f>IF(A16taxstdlife="n/a","n/a",IF(AY$3&gt;(A16taxstdlife+$E680),(('PTRM input'!$J$158+'PTRM input'!$J$124)*$J$7)-SUM($J680:AX680),(('PTRM input'!$J$158+'PTRM input'!$J$124)*$J$7)/A16taxstdlife))</f>
        <v>0</v>
      </c>
      <c r="AZ680" s="592">
        <f>IF(A16taxstdlife="n/a","n/a",IF(AZ$3&gt;(A16taxstdlife+$E680),(('PTRM input'!$J$158+'PTRM input'!$J$124)*$J$7)-SUM($J680:AY680),(('PTRM input'!$J$158+'PTRM input'!$J$124)*$J$7)/A16taxstdlife))</f>
        <v>0</v>
      </c>
      <c r="BA680" s="592">
        <f>IF(A16taxstdlife="n/a","n/a",IF(BA$3&gt;(A16taxstdlife+$E680),(('PTRM input'!$J$158+'PTRM input'!$J$124)*$J$7)-SUM($J680:AZ680),(('PTRM input'!$J$158+'PTRM input'!$J$124)*$J$7)/A16taxstdlife))</f>
        <v>0</v>
      </c>
      <c r="BB680" s="592">
        <f>IF(A16taxstdlife="n/a","n/a",IF(BB$3&gt;(A16taxstdlife+$E680),(('PTRM input'!$J$158+'PTRM input'!$J$124)*$J$7)-SUM($J680:BA680),(('PTRM input'!$J$158+'PTRM input'!$J$124)*$J$7)/A16taxstdlife))</f>
        <v>0</v>
      </c>
      <c r="BC680" s="592">
        <f>IF(A16taxstdlife="n/a","n/a",IF(BC$3&gt;(A16taxstdlife+$E680),(('PTRM input'!$J$158+'PTRM input'!$J$124)*$J$7)-SUM($J680:BB680),(('PTRM input'!$J$158+'PTRM input'!$J$124)*$J$7)/A16taxstdlife))</f>
        <v>0</v>
      </c>
      <c r="BD680" s="592">
        <f>IF(A16taxstdlife="n/a","n/a",IF(BD$3&gt;(A16taxstdlife+$E680),(('PTRM input'!$J$158+'PTRM input'!$J$124)*$J$7)-SUM($J680:BC680),(('PTRM input'!$J$158+'PTRM input'!$J$124)*$J$7)/A16taxstdlife))</f>
        <v>0</v>
      </c>
      <c r="BE680" s="592">
        <f>IF(A16taxstdlife="n/a","n/a",IF(BE$3&gt;(A16taxstdlife+$E680),(('PTRM input'!$J$158+'PTRM input'!$J$124)*$J$7)-SUM($J680:BD680),(('PTRM input'!$J$158+'PTRM input'!$J$124)*$J$7)/A16taxstdlife))</f>
        <v>0</v>
      </c>
      <c r="BF680" s="592">
        <f>IF(A16taxstdlife="n/a","n/a",IF(BF$3&gt;(A16taxstdlife+$E680),(('PTRM input'!$J$158+'PTRM input'!$J$124)*$J$7)-SUM($J680:BE680),(('PTRM input'!$J$158+'PTRM input'!$J$124)*$J$7)/A16taxstdlife))</f>
        <v>0</v>
      </c>
      <c r="BG680" s="592">
        <f>IF(A16taxstdlife="n/a","n/a",IF(BG$3&gt;(A16taxstdlife+$E680),(('PTRM input'!$J$158+'PTRM input'!$J$124)*$J$7)-SUM($J680:BF680),(('PTRM input'!$J$158+'PTRM input'!$J$124)*$J$7)/A16taxstdlife))</f>
        <v>0</v>
      </c>
      <c r="BH680" s="592">
        <f>IF(A16taxstdlife="n/a","n/a",IF(BH$3&gt;(A16taxstdlife+$E680),(('PTRM input'!$J$158+'PTRM input'!$J$124)*$J$7)-SUM($J680:BG680),(('PTRM input'!$J$158+'PTRM input'!$J$124)*$J$7)/A16taxstdlife))</f>
        <v>0</v>
      </c>
      <c r="BI680" s="592">
        <f>IF(A16taxstdlife="n/a","n/a",IF(BI$3&gt;(A16taxstdlife+$E680),(('PTRM input'!$J$158+'PTRM input'!$J$124)*$J$7)-SUM($J680:BH680),(('PTRM input'!$J$158+'PTRM input'!$J$124)*$J$7)/A16taxstdlife))</f>
        <v>0</v>
      </c>
      <c r="BJ680" s="237"/>
      <c r="BK680" s="237"/>
      <c r="BL680" s="237"/>
      <c r="BM680" s="237"/>
    </row>
    <row r="681" spans="1:65" s="4" customFormat="1" ht="12.75" customHeight="1" outlineLevel="2">
      <c r="A681" s="237"/>
      <c r="B681" s="237"/>
      <c r="C681" s="597"/>
      <c r="D681" s="930"/>
      <c r="E681" s="167">
        <v>5</v>
      </c>
      <c r="F681" s="34"/>
      <c r="G681" s="184"/>
      <c r="H681" s="186"/>
      <c r="I681" s="186"/>
      <c r="J681" s="186"/>
      <c r="K681" s="185"/>
      <c r="L681" s="105">
        <f>IF(A16taxstdlife="n/a","n/a",IF(L$3&gt;(A16taxstdlife+$E681),(('PTRM input'!$K$158+'PTRM input'!$K$124)*$K$7)-SUM($K681:K681),(('PTRM input'!$K$158+'PTRM input'!$K$124)*$K$7)/A16taxstdlife))</f>
        <v>0</v>
      </c>
      <c r="M681" s="105">
        <f>IF(A16taxstdlife="n/a","n/a",IF(M$3&gt;(A16taxstdlife+$E681),(('PTRM input'!$K$158+'PTRM input'!$K$124)*$K$7)-SUM($K681:L681),(('PTRM input'!$K$158+'PTRM input'!$K$124)*$K$7)/A16taxstdlife))</f>
        <v>0</v>
      </c>
      <c r="N681" s="105">
        <f>IF(A16taxstdlife="n/a","n/a",IF(N$3&gt;(A16taxstdlife+$E681),(('PTRM input'!$K$158+'PTRM input'!$K$124)*$K$7)-SUM($K681:M681),(('PTRM input'!$K$158+'PTRM input'!$K$124)*$K$7)/A16taxstdlife))</f>
        <v>0</v>
      </c>
      <c r="O681" s="105">
        <f>IF(A16taxstdlife="n/a","n/a",IF(O$3&gt;(A16taxstdlife+$E681),(('PTRM input'!$K$158+'PTRM input'!$K$124)*$K$7)-SUM($K681:N681),(('PTRM input'!$K$158+'PTRM input'!$K$124)*$K$7)/A16taxstdlife))</f>
        <v>0</v>
      </c>
      <c r="P681" s="105">
        <f>IF(A16taxstdlife="n/a","n/a",IF(P$3&gt;(A16taxstdlife+$E681),(('PTRM input'!$K$158+'PTRM input'!$K$124)*$K$7)-SUM($K681:O681),(('PTRM input'!$K$158+'PTRM input'!$K$124)*$K$7)/A16taxstdlife))</f>
        <v>0</v>
      </c>
      <c r="Q681" s="592">
        <f>IF(A16taxstdlife="n/a","n/a",IF(Q$3&gt;(A16taxstdlife+$E681),(('PTRM input'!$K$158+'PTRM input'!$K$124)*$K$7)-SUM($K681:P681),(('PTRM input'!$K$158+'PTRM input'!$K$124)*$K$7)/A16taxstdlife))</f>
        <v>0</v>
      </c>
      <c r="R681" s="592">
        <f>IF(A16taxstdlife="n/a","n/a",IF(R$3&gt;(A16taxstdlife+$E681),(('PTRM input'!$K$158+'PTRM input'!$K$124)*$K$7)-SUM($K681:Q681),(('PTRM input'!$K$158+'PTRM input'!$K$124)*$K$7)/A16taxstdlife))</f>
        <v>0</v>
      </c>
      <c r="S681" s="592">
        <f>IF(A16taxstdlife="n/a","n/a",IF(S$3&gt;(A16taxstdlife+$E681),(('PTRM input'!$K$158+'PTRM input'!$K$124)*$K$7)-SUM($K681:R681),(('PTRM input'!$K$158+'PTRM input'!$K$124)*$K$7)/A16taxstdlife))</f>
        <v>0</v>
      </c>
      <c r="T681" s="592">
        <f>IF(A16taxstdlife="n/a","n/a",IF(T$3&gt;(A16taxstdlife+$E681),(('PTRM input'!$K$158+'PTRM input'!$K$124)*$K$7)-SUM($K681:S681),(('PTRM input'!$K$158+'PTRM input'!$K$124)*$K$7)/A16taxstdlife))</f>
        <v>0</v>
      </c>
      <c r="U681" s="592">
        <f>IF(A16taxstdlife="n/a","n/a",IF(U$3&gt;(A16taxstdlife+$E681),(('PTRM input'!$K$158+'PTRM input'!$K$124)*$K$7)-SUM($K681:T681),(('PTRM input'!$K$158+'PTRM input'!$K$124)*$K$7)/A16taxstdlife))</f>
        <v>0</v>
      </c>
      <c r="V681" s="592">
        <f>IF(A16taxstdlife="n/a","n/a",IF(V$3&gt;(A16taxstdlife+$E681),(('PTRM input'!$K$158+'PTRM input'!$K$124)*$K$7)-SUM($K681:U681),(('PTRM input'!$K$158+'PTRM input'!$K$124)*$K$7)/A16taxstdlife))</f>
        <v>0</v>
      </c>
      <c r="W681" s="592">
        <f>IF(A16taxstdlife="n/a","n/a",IF(W$3&gt;(A16taxstdlife+$E681),(('PTRM input'!$K$158+'PTRM input'!$K$124)*$K$7)-SUM($K681:V681),(('PTRM input'!$K$158+'PTRM input'!$K$124)*$K$7)/A16taxstdlife))</f>
        <v>0</v>
      </c>
      <c r="X681" s="592">
        <f>IF(A16taxstdlife="n/a","n/a",IF(X$3&gt;(A16taxstdlife+$E681),(('PTRM input'!$K$158+'PTRM input'!$K$124)*$K$7)-SUM($K681:W681),(('PTRM input'!$K$158+'PTRM input'!$K$124)*$K$7)/A16taxstdlife))</f>
        <v>0</v>
      </c>
      <c r="Y681" s="592">
        <f>IF(A16taxstdlife="n/a","n/a",IF(Y$3&gt;(A16taxstdlife+$E681),(('PTRM input'!$K$158+'PTRM input'!$K$124)*$K$7)-SUM($K681:X681),(('PTRM input'!$K$158+'PTRM input'!$K$124)*$K$7)/A16taxstdlife))</f>
        <v>0</v>
      </c>
      <c r="Z681" s="592">
        <f>IF(A16taxstdlife="n/a","n/a",IF(Z$3&gt;(A16taxstdlife+$E681),(('PTRM input'!$K$158+'PTRM input'!$K$124)*$K$7)-SUM($K681:Y681),(('PTRM input'!$K$158+'PTRM input'!$K$124)*$K$7)/A16taxstdlife))</f>
        <v>0</v>
      </c>
      <c r="AA681" s="592">
        <f>IF(A16taxstdlife="n/a","n/a",IF(AA$3&gt;(A16taxstdlife+$E681),(('PTRM input'!$K$158+'PTRM input'!$K$124)*$K$7)-SUM($K681:Z681),(('PTRM input'!$K$158+'PTRM input'!$K$124)*$K$7)/A16taxstdlife))</f>
        <v>0</v>
      </c>
      <c r="AB681" s="592">
        <f>IF(A16taxstdlife="n/a","n/a",IF(AB$3&gt;(A16taxstdlife+$E681),(('PTRM input'!$K$158+'PTRM input'!$K$124)*$K$7)-SUM($K681:AA681),(('PTRM input'!$K$158+'PTRM input'!$K$124)*$K$7)/A16taxstdlife))</f>
        <v>0</v>
      </c>
      <c r="AC681" s="592">
        <f>IF(A16taxstdlife="n/a","n/a",IF(AC$3&gt;(A16taxstdlife+$E681),(('PTRM input'!$K$158+'PTRM input'!$K$124)*$K$7)-SUM($K681:AB681),(('PTRM input'!$K$158+'PTRM input'!$K$124)*$K$7)/A16taxstdlife))</f>
        <v>0</v>
      </c>
      <c r="AD681" s="592">
        <f>IF(A16taxstdlife="n/a","n/a",IF(AD$3&gt;(A16taxstdlife+$E681),(('PTRM input'!$K$158+'PTRM input'!$K$124)*$K$7)-SUM($K681:AC681),(('PTRM input'!$K$158+'PTRM input'!$K$124)*$K$7)/A16taxstdlife))</f>
        <v>0</v>
      </c>
      <c r="AE681" s="592">
        <f>IF(A16taxstdlife="n/a","n/a",IF(AE$3&gt;(A16taxstdlife+$E681),(('PTRM input'!$K$158+'PTRM input'!$K$124)*$K$7)-SUM($K681:AD681),(('PTRM input'!$K$158+'PTRM input'!$K$124)*$K$7)/A16taxstdlife))</f>
        <v>0</v>
      </c>
      <c r="AF681" s="592">
        <f>IF(A16taxstdlife="n/a","n/a",IF(AF$3&gt;(A16taxstdlife+$E681),(('PTRM input'!$K$158+'PTRM input'!$K$124)*$K$7)-SUM($K681:AE681),(('PTRM input'!$K$158+'PTRM input'!$K$124)*$K$7)/A16taxstdlife))</f>
        <v>0</v>
      </c>
      <c r="AG681" s="592">
        <f>IF(A16taxstdlife="n/a","n/a",IF(AG$3&gt;(A16taxstdlife+$E681),(('PTRM input'!$K$158+'PTRM input'!$K$124)*$K$7)-SUM($K681:AF681),(('PTRM input'!$K$158+'PTRM input'!$K$124)*$K$7)/A16taxstdlife))</f>
        <v>0</v>
      </c>
      <c r="AH681" s="592">
        <f>IF(A16taxstdlife="n/a","n/a",IF(AH$3&gt;(A16taxstdlife+$E681),(('PTRM input'!$K$158+'PTRM input'!$K$124)*$K$7)-SUM($K681:AG681),(('PTRM input'!$K$158+'PTRM input'!$K$124)*$K$7)/A16taxstdlife))</f>
        <v>0</v>
      </c>
      <c r="AI681" s="592">
        <f>IF(A16taxstdlife="n/a","n/a",IF(AI$3&gt;(A16taxstdlife+$E681),(('PTRM input'!$K$158+'PTRM input'!$K$124)*$K$7)-SUM($K681:AH681),(('PTRM input'!$K$158+'PTRM input'!$K$124)*$K$7)/A16taxstdlife))</f>
        <v>0</v>
      </c>
      <c r="AJ681" s="592">
        <f>IF(A16taxstdlife="n/a","n/a",IF(AJ$3&gt;(A16taxstdlife+$E681),(('PTRM input'!$K$158+'PTRM input'!$K$124)*$K$7)-SUM($K681:AI681),(('PTRM input'!$K$158+'PTRM input'!$K$124)*$K$7)/A16taxstdlife))</f>
        <v>0</v>
      </c>
      <c r="AK681" s="592">
        <f>IF(A16taxstdlife="n/a","n/a",IF(AK$3&gt;(A16taxstdlife+$E681),(('PTRM input'!$K$158+'PTRM input'!$K$124)*$K$7)-SUM($K681:AJ681),(('PTRM input'!$K$158+'PTRM input'!$K$124)*$K$7)/A16taxstdlife))</f>
        <v>0</v>
      </c>
      <c r="AL681" s="592">
        <f>IF(A16taxstdlife="n/a","n/a",IF(AL$3&gt;(A16taxstdlife+$E681),(('PTRM input'!$K$158+'PTRM input'!$K$124)*$K$7)-SUM($K681:AK681),(('PTRM input'!$K$158+'PTRM input'!$K$124)*$K$7)/A16taxstdlife))</f>
        <v>0</v>
      </c>
      <c r="AM681" s="592">
        <f>IF(A16taxstdlife="n/a","n/a",IF(AM$3&gt;(A16taxstdlife+$E681),(('PTRM input'!$K$158+'PTRM input'!$K$124)*$K$7)-SUM($K681:AL681),(('PTRM input'!$K$158+'PTRM input'!$K$124)*$K$7)/A16taxstdlife))</f>
        <v>0</v>
      </c>
      <c r="AN681" s="592">
        <f>IF(A16taxstdlife="n/a","n/a",IF(AN$3&gt;(A16taxstdlife+$E681),(('PTRM input'!$K$158+'PTRM input'!$K$124)*$K$7)-SUM($K681:AM681),(('PTRM input'!$K$158+'PTRM input'!$K$124)*$K$7)/A16taxstdlife))</f>
        <v>0</v>
      </c>
      <c r="AO681" s="592">
        <f>IF(A16taxstdlife="n/a","n/a",IF(AO$3&gt;(A16taxstdlife+$E681),(('PTRM input'!$K$158+'PTRM input'!$K$124)*$K$7)-SUM($K681:AN681),(('PTRM input'!$K$158+'PTRM input'!$K$124)*$K$7)/A16taxstdlife))</f>
        <v>0</v>
      </c>
      <c r="AP681" s="592">
        <f>IF(A16taxstdlife="n/a","n/a",IF(AP$3&gt;(A16taxstdlife+$E681),(('PTRM input'!$K$158+'PTRM input'!$K$124)*$K$7)-SUM($K681:AO681),(('PTRM input'!$K$158+'PTRM input'!$K$124)*$K$7)/A16taxstdlife))</f>
        <v>0</v>
      </c>
      <c r="AQ681" s="592">
        <f>IF(A16taxstdlife="n/a","n/a",IF(AQ$3&gt;(A16taxstdlife+$E681),(('PTRM input'!$K$158+'PTRM input'!$K$124)*$K$7)-SUM($K681:AP681),(('PTRM input'!$K$158+'PTRM input'!$K$124)*$K$7)/A16taxstdlife))</f>
        <v>0</v>
      </c>
      <c r="AR681" s="592">
        <f>IF(A16taxstdlife="n/a","n/a",IF(AR$3&gt;(A16taxstdlife+$E681),(('PTRM input'!$K$158+'PTRM input'!$K$124)*$K$7)-SUM($K681:AQ681),(('PTRM input'!$K$158+'PTRM input'!$K$124)*$K$7)/A16taxstdlife))</f>
        <v>0</v>
      </c>
      <c r="AS681" s="592">
        <f>IF(A16taxstdlife="n/a","n/a",IF(AS$3&gt;(A16taxstdlife+$E681),(('PTRM input'!$K$158+'PTRM input'!$K$124)*$K$7)-SUM($K681:AR681),(('PTRM input'!$K$158+'PTRM input'!$K$124)*$K$7)/A16taxstdlife))</f>
        <v>0</v>
      </c>
      <c r="AT681" s="592">
        <f>IF(A16taxstdlife="n/a","n/a",IF(AT$3&gt;(A16taxstdlife+$E681),(('PTRM input'!$K$158+'PTRM input'!$K$124)*$K$7)-SUM($K681:AS681),(('PTRM input'!$K$158+'PTRM input'!$K$124)*$K$7)/A16taxstdlife))</f>
        <v>0</v>
      </c>
      <c r="AU681" s="592">
        <f>IF(A16taxstdlife="n/a","n/a",IF(AU$3&gt;(A16taxstdlife+$E681),(('PTRM input'!$K$158+'PTRM input'!$K$124)*$K$7)-SUM($K681:AT681),(('PTRM input'!$K$158+'PTRM input'!$K$124)*$K$7)/A16taxstdlife))</f>
        <v>0</v>
      </c>
      <c r="AV681" s="592">
        <f>IF(A16taxstdlife="n/a","n/a",IF(AV$3&gt;(A16taxstdlife+$E681),(('PTRM input'!$K$158+'PTRM input'!$K$124)*$K$7)-SUM($K681:AU681),(('PTRM input'!$K$158+'PTRM input'!$K$124)*$K$7)/A16taxstdlife))</f>
        <v>0</v>
      </c>
      <c r="AW681" s="592">
        <f>IF(A16taxstdlife="n/a","n/a",IF(AW$3&gt;(A16taxstdlife+$E681),(('PTRM input'!$K$158+'PTRM input'!$K$124)*$K$7)-SUM($K681:AV681),(('PTRM input'!$K$158+'PTRM input'!$K$124)*$K$7)/A16taxstdlife))</f>
        <v>0</v>
      </c>
      <c r="AX681" s="592">
        <f>IF(A16taxstdlife="n/a","n/a",IF(AX$3&gt;(A16taxstdlife+$E681),(('PTRM input'!$K$158+'PTRM input'!$K$124)*$K$7)-SUM($K681:AW681),(('PTRM input'!$K$158+'PTRM input'!$K$124)*$K$7)/A16taxstdlife))</f>
        <v>0</v>
      </c>
      <c r="AY681" s="592">
        <f>IF(A16taxstdlife="n/a","n/a",IF(AY$3&gt;(A16taxstdlife+$E681),(('PTRM input'!$K$158+'PTRM input'!$K$124)*$K$7)-SUM($K681:AX681),(('PTRM input'!$K$158+'PTRM input'!$K$124)*$K$7)/A16taxstdlife))</f>
        <v>0</v>
      </c>
      <c r="AZ681" s="592">
        <f>IF(A16taxstdlife="n/a","n/a",IF(AZ$3&gt;(A16taxstdlife+$E681),(('PTRM input'!$K$158+'PTRM input'!$K$124)*$K$7)-SUM($K681:AY681),(('PTRM input'!$K$158+'PTRM input'!$K$124)*$K$7)/A16taxstdlife))</f>
        <v>0</v>
      </c>
      <c r="BA681" s="592">
        <f>IF(A16taxstdlife="n/a","n/a",IF(BA$3&gt;(A16taxstdlife+$E681),(('PTRM input'!$K$158+'PTRM input'!$K$124)*$K$7)-SUM($K681:AZ681),(('PTRM input'!$K$158+'PTRM input'!$K$124)*$K$7)/A16taxstdlife))</f>
        <v>0</v>
      </c>
      <c r="BB681" s="592">
        <f>IF(A16taxstdlife="n/a","n/a",IF(BB$3&gt;(A16taxstdlife+$E681),(('PTRM input'!$K$158+'PTRM input'!$K$124)*$K$7)-SUM($K681:BA681),(('PTRM input'!$K$158+'PTRM input'!$K$124)*$K$7)/A16taxstdlife))</f>
        <v>0</v>
      </c>
      <c r="BC681" s="592">
        <f>IF(A16taxstdlife="n/a","n/a",IF(BC$3&gt;(A16taxstdlife+$E681),(('PTRM input'!$K$158+'PTRM input'!$K$124)*$K$7)-SUM($K681:BB681),(('PTRM input'!$K$158+'PTRM input'!$K$124)*$K$7)/A16taxstdlife))</f>
        <v>0</v>
      </c>
      <c r="BD681" s="592">
        <f>IF(A16taxstdlife="n/a","n/a",IF(BD$3&gt;(A16taxstdlife+$E681),(('PTRM input'!$K$158+'PTRM input'!$K$124)*$K$7)-SUM($K681:BC681),(('PTRM input'!$K$158+'PTRM input'!$K$124)*$K$7)/A16taxstdlife))</f>
        <v>0</v>
      </c>
      <c r="BE681" s="592">
        <f>IF(A16taxstdlife="n/a","n/a",IF(BE$3&gt;(A16taxstdlife+$E681),(('PTRM input'!$K$158+'PTRM input'!$K$124)*$K$7)-SUM($K681:BD681),(('PTRM input'!$K$158+'PTRM input'!$K$124)*$K$7)/A16taxstdlife))</f>
        <v>0</v>
      </c>
      <c r="BF681" s="592">
        <f>IF(A16taxstdlife="n/a","n/a",IF(BF$3&gt;(A16taxstdlife+$E681),(('PTRM input'!$K$158+'PTRM input'!$K$124)*$K$7)-SUM($K681:BE681),(('PTRM input'!$K$158+'PTRM input'!$K$124)*$K$7)/A16taxstdlife))</f>
        <v>0</v>
      </c>
      <c r="BG681" s="592">
        <f>IF(A16taxstdlife="n/a","n/a",IF(BG$3&gt;(A16taxstdlife+$E681),(('PTRM input'!$K$158+'PTRM input'!$K$124)*$K$7)-SUM($K681:BF681),(('PTRM input'!$K$158+'PTRM input'!$K$124)*$K$7)/A16taxstdlife))</f>
        <v>0</v>
      </c>
      <c r="BH681" s="592">
        <f>IF(A16taxstdlife="n/a","n/a",IF(BH$3&gt;(A16taxstdlife+$E681),(('PTRM input'!$K$158+'PTRM input'!$K$124)*$K$7)-SUM($K681:BG681),(('PTRM input'!$K$158+'PTRM input'!$K$124)*$K$7)/A16taxstdlife))</f>
        <v>0</v>
      </c>
      <c r="BI681" s="592">
        <f>IF(A16taxstdlife="n/a","n/a",IF(BI$3&gt;(A16taxstdlife+$E681),(('PTRM input'!$K$158+'PTRM input'!$K$124)*$K$7)-SUM($K681:BH681),(('PTRM input'!$K$158+'PTRM input'!$K$124)*$K$7)/A16taxstdlife))</f>
        <v>0</v>
      </c>
      <c r="BJ681" s="237"/>
      <c r="BK681" s="237"/>
      <c r="BL681" s="237"/>
      <c r="BM681" s="237"/>
    </row>
    <row r="682" spans="1:65" s="4" customFormat="1" ht="12.75" customHeight="1" outlineLevel="2">
      <c r="A682" s="237"/>
      <c r="B682" s="237"/>
      <c r="C682" s="597"/>
      <c r="D682" s="930"/>
      <c r="E682" s="167">
        <v>6</v>
      </c>
      <c r="F682" s="34"/>
      <c r="G682" s="184"/>
      <c r="H682" s="186"/>
      <c r="I682" s="186"/>
      <c r="J682" s="186"/>
      <c r="K682" s="186"/>
      <c r="L682" s="185"/>
      <c r="M682" s="105">
        <f>IF(A16taxstdlife="n/a","n/a",IF(M$3&gt;(A16taxstdlife+$E682),(('PTRM input'!$L$158+'PTRM input'!$L$124)*$L$7)-SUM($L682:L682),(('PTRM input'!$L$158+'PTRM input'!$L$124)*$L$7)/A16taxstdlife))</f>
        <v>0</v>
      </c>
      <c r="N682" s="105">
        <f>IF(A16taxstdlife="n/a","n/a",IF(N$3&gt;(A16taxstdlife+$E682),(('PTRM input'!$L$158+'PTRM input'!$L$124)*$L$7)-SUM($L682:M682),(('PTRM input'!$L$158+'PTRM input'!$L$124)*$L$7)/A16taxstdlife))</f>
        <v>0</v>
      </c>
      <c r="O682" s="105">
        <f>IF(A16taxstdlife="n/a","n/a",IF(O$3&gt;(A16taxstdlife+$E682),(('PTRM input'!$L$158+'PTRM input'!$L$124)*$L$7)-SUM($L682:N682),(('PTRM input'!$L$158+'PTRM input'!$L$124)*$L$7)/A16taxstdlife))</f>
        <v>0</v>
      </c>
      <c r="P682" s="105">
        <f>IF(A16taxstdlife="n/a","n/a",IF(P$3&gt;(A16taxstdlife+$E682),(('PTRM input'!$L$158+'PTRM input'!$L$124)*$L$7)-SUM($L682:O682),(('PTRM input'!$L$158+'PTRM input'!$L$124)*$L$7)/A16taxstdlife))</f>
        <v>0</v>
      </c>
      <c r="Q682" s="592">
        <f>IF(A16taxstdlife="n/a","n/a",IF(Q$3&gt;(A16taxstdlife+$E682),(('PTRM input'!$L$158+'PTRM input'!$L$124)*$L$7)-SUM($L682:P682),(('PTRM input'!$L$158+'PTRM input'!$L$124)*$L$7)/A16taxstdlife))</f>
        <v>0</v>
      </c>
      <c r="R682" s="592">
        <f>IF(A16taxstdlife="n/a","n/a",IF(R$3&gt;(A16taxstdlife+$E682),(('PTRM input'!$L$158+'PTRM input'!$L$124)*$L$7)-SUM($L682:Q682),(('PTRM input'!$L$158+'PTRM input'!$L$124)*$L$7)/A16taxstdlife))</f>
        <v>0</v>
      </c>
      <c r="S682" s="592">
        <f>IF(A16taxstdlife="n/a","n/a",IF(S$3&gt;(A16taxstdlife+$E682),(('PTRM input'!$L$158+'PTRM input'!$L$124)*$L$7)-SUM($L682:R682),(('PTRM input'!$L$158+'PTRM input'!$L$124)*$L$7)/A16taxstdlife))</f>
        <v>0</v>
      </c>
      <c r="T682" s="592">
        <f>IF(A16taxstdlife="n/a","n/a",IF(T$3&gt;(A16taxstdlife+$E682),(('PTRM input'!$L$158+'PTRM input'!$L$124)*$L$7)-SUM($L682:S682),(('PTRM input'!$L$158+'PTRM input'!$L$124)*$L$7)/A16taxstdlife))</f>
        <v>0</v>
      </c>
      <c r="U682" s="592">
        <f>IF(A16taxstdlife="n/a","n/a",IF(U$3&gt;(A16taxstdlife+$E682),(('PTRM input'!$L$158+'PTRM input'!$L$124)*$L$7)-SUM($L682:T682),(('PTRM input'!$L$158+'PTRM input'!$L$124)*$L$7)/A16taxstdlife))</f>
        <v>0</v>
      </c>
      <c r="V682" s="592">
        <f>IF(A16taxstdlife="n/a","n/a",IF(V$3&gt;(A16taxstdlife+$E682),(('PTRM input'!$L$158+'PTRM input'!$L$124)*$L$7)-SUM($L682:U682),(('PTRM input'!$L$158+'PTRM input'!$L$124)*$L$7)/A16taxstdlife))</f>
        <v>0</v>
      </c>
      <c r="W682" s="592">
        <f>IF(A16taxstdlife="n/a","n/a",IF(W$3&gt;(A16taxstdlife+$E682),(('PTRM input'!$L$158+'PTRM input'!$L$124)*$L$7)-SUM($L682:V682),(('PTRM input'!$L$158+'PTRM input'!$L$124)*$L$7)/A16taxstdlife))</f>
        <v>0</v>
      </c>
      <c r="X682" s="592">
        <f>IF(A16taxstdlife="n/a","n/a",IF(X$3&gt;(A16taxstdlife+$E682),(('PTRM input'!$L$158+'PTRM input'!$L$124)*$L$7)-SUM($L682:W682),(('PTRM input'!$L$158+'PTRM input'!$L$124)*$L$7)/A16taxstdlife))</f>
        <v>0</v>
      </c>
      <c r="Y682" s="592">
        <f>IF(A16taxstdlife="n/a","n/a",IF(Y$3&gt;(A16taxstdlife+$E682),(('PTRM input'!$L$158+'PTRM input'!$L$124)*$L$7)-SUM($L682:X682),(('PTRM input'!$L$158+'PTRM input'!$L$124)*$L$7)/A16taxstdlife))</f>
        <v>0</v>
      </c>
      <c r="Z682" s="592">
        <f>IF(A16taxstdlife="n/a","n/a",IF(Z$3&gt;(A16taxstdlife+$E682),(('PTRM input'!$L$158+'PTRM input'!$L$124)*$L$7)-SUM($L682:Y682),(('PTRM input'!$L$158+'PTRM input'!$L$124)*$L$7)/A16taxstdlife))</f>
        <v>0</v>
      </c>
      <c r="AA682" s="592">
        <f>IF(A16taxstdlife="n/a","n/a",IF(AA$3&gt;(A16taxstdlife+$E682),(('PTRM input'!$L$158+'PTRM input'!$L$124)*$L$7)-SUM($L682:Z682),(('PTRM input'!$L$158+'PTRM input'!$L$124)*$L$7)/A16taxstdlife))</f>
        <v>0</v>
      </c>
      <c r="AB682" s="592">
        <f>IF(A16taxstdlife="n/a","n/a",IF(AB$3&gt;(A16taxstdlife+$E682),(('PTRM input'!$L$158+'PTRM input'!$L$124)*$L$7)-SUM($L682:AA682),(('PTRM input'!$L$158+'PTRM input'!$L$124)*$L$7)/A16taxstdlife))</f>
        <v>0</v>
      </c>
      <c r="AC682" s="592">
        <f>IF(A16taxstdlife="n/a","n/a",IF(AC$3&gt;(A16taxstdlife+$E682),(('PTRM input'!$L$158+'PTRM input'!$L$124)*$L$7)-SUM($L682:AB682),(('PTRM input'!$L$158+'PTRM input'!$L$124)*$L$7)/A16taxstdlife))</f>
        <v>0</v>
      </c>
      <c r="AD682" s="592">
        <f>IF(A16taxstdlife="n/a","n/a",IF(AD$3&gt;(A16taxstdlife+$E682),(('PTRM input'!$L$158+'PTRM input'!$L$124)*$L$7)-SUM($L682:AC682),(('PTRM input'!$L$158+'PTRM input'!$L$124)*$L$7)/A16taxstdlife))</f>
        <v>0</v>
      </c>
      <c r="AE682" s="592">
        <f>IF(A16taxstdlife="n/a","n/a",IF(AE$3&gt;(A16taxstdlife+$E682),(('PTRM input'!$L$158+'PTRM input'!$L$124)*$L$7)-SUM($L682:AD682),(('PTRM input'!$L$158+'PTRM input'!$L$124)*$L$7)/A16taxstdlife))</f>
        <v>0</v>
      </c>
      <c r="AF682" s="592">
        <f>IF(A16taxstdlife="n/a","n/a",IF(AF$3&gt;(A16taxstdlife+$E682),(('PTRM input'!$L$158+'PTRM input'!$L$124)*$L$7)-SUM($L682:AE682),(('PTRM input'!$L$158+'PTRM input'!$L$124)*$L$7)/A16taxstdlife))</f>
        <v>0</v>
      </c>
      <c r="AG682" s="592">
        <f>IF(A16taxstdlife="n/a","n/a",IF(AG$3&gt;(A16taxstdlife+$E682),(('PTRM input'!$L$158+'PTRM input'!$L$124)*$L$7)-SUM($L682:AF682),(('PTRM input'!$L$158+'PTRM input'!$L$124)*$L$7)/A16taxstdlife))</f>
        <v>0</v>
      </c>
      <c r="AH682" s="592">
        <f>IF(A16taxstdlife="n/a","n/a",IF(AH$3&gt;(A16taxstdlife+$E682),(('PTRM input'!$L$158+'PTRM input'!$L$124)*$L$7)-SUM($L682:AG682),(('PTRM input'!$L$158+'PTRM input'!$L$124)*$L$7)/A16taxstdlife))</f>
        <v>0</v>
      </c>
      <c r="AI682" s="592">
        <f>IF(A16taxstdlife="n/a","n/a",IF(AI$3&gt;(A16taxstdlife+$E682),(('PTRM input'!$L$158+'PTRM input'!$L$124)*$L$7)-SUM($L682:AH682),(('PTRM input'!$L$158+'PTRM input'!$L$124)*$L$7)/A16taxstdlife))</f>
        <v>0</v>
      </c>
      <c r="AJ682" s="592">
        <f>IF(A16taxstdlife="n/a","n/a",IF(AJ$3&gt;(A16taxstdlife+$E682),(('PTRM input'!$L$158+'PTRM input'!$L$124)*$L$7)-SUM($L682:AI682),(('PTRM input'!$L$158+'PTRM input'!$L$124)*$L$7)/A16taxstdlife))</f>
        <v>0</v>
      </c>
      <c r="AK682" s="592">
        <f>IF(A16taxstdlife="n/a","n/a",IF(AK$3&gt;(A16taxstdlife+$E682),(('PTRM input'!$L$158+'PTRM input'!$L$124)*$L$7)-SUM($L682:AJ682),(('PTRM input'!$L$158+'PTRM input'!$L$124)*$L$7)/A16taxstdlife))</f>
        <v>0</v>
      </c>
      <c r="AL682" s="592">
        <f>IF(A16taxstdlife="n/a","n/a",IF(AL$3&gt;(A16taxstdlife+$E682),(('PTRM input'!$L$158+'PTRM input'!$L$124)*$L$7)-SUM($L682:AK682),(('PTRM input'!$L$158+'PTRM input'!$L$124)*$L$7)/A16taxstdlife))</f>
        <v>0</v>
      </c>
      <c r="AM682" s="592">
        <f>IF(A16taxstdlife="n/a","n/a",IF(AM$3&gt;(A16taxstdlife+$E682),(('PTRM input'!$L$158+'PTRM input'!$L$124)*$L$7)-SUM($L682:AL682),(('PTRM input'!$L$158+'PTRM input'!$L$124)*$L$7)/A16taxstdlife))</f>
        <v>0</v>
      </c>
      <c r="AN682" s="592">
        <f>IF(A16taxstdlife="n/a","n/a",IF(AN$3&gt;(A16taxstdlife+$E682),(('PTRM input'!$L$158+'PTRM input'!$L$124)*$L$7)-SUM($L682:AM682),(('PTRM input'!$L$158+'PTRM input'!$L$124)*$L$7)/A16taxstdlife))</f>
        <v>0</v>
      </c>
      <c r="AO682" s="592">
        <f>IF(A16taxstdlife="n/a","n/a",IF(AO$3&gt;(A16taxstdlife+$E682),(('PTRM input'!$L$158+'PTRM input'!$L$124)*$L$7)-SUM($L682:AN682),(('PTRM input'!$L$158+'PTRM input'!$L$124)*$L$7)/A16taxstdlife))</f>
        <v>0</v>
      </c>
      <c r="AP682" s="592">
        <f>IF(A16taxstdlife="n/a","n/a",IF(AP$3&gt;(A16taxstdlife+$E682),(('PTRM input'!$L$158+'PTRM input'!$L$124)*$L$7)-SUM($L682:AO682),(('PTRM input'!$L$158+'PTRM input'!$L$124)*$L$7)/A16taxstdlife))</f>
        <v>0</v>
      </c>
      <c r="AQ682" s="592">
        <f>IF(A16taxstdlife="n/a","n/a",IF(AQ$3&gt;(A16taxstdlife+$E682),(('PTRM input'!$L$158+'PTRM input'!$L$124)*$L$7)-SUM($L682:AP682),(('PTRM input'!$L$158+'PTRM input'!$L$124)*$L$7)/A16taxstdlife))</f>
        <v>0</v>
      </c>
      <c r="AR682" s="592">
        <f>IF(A16taxstdlife="n/a","n/a",IF(AR$3&gt;(A16taxstdlife+$E682),(('PTRM input'!$L$158+'PTRM input'!$L$124)*$L$7)-SUM($L682:AQ682),(('PTRM input'!$L$158+'PTRM input'!$L$124)*$L$7)/A16taxstdlife))</f>
        <v>0</v>
      </c>
      <c r="AS682" s="592">
        <f>IF(A16taxstdlife="n/a","n/a",IF(AS$3&gt;(A16taxstdlife+$E682),(('PTRM input'!$L$158+'PTRM input'!$L$124)*$L$7)-SUM($L682:AR682),(('PTRM input'!$L$158+'PTRM input'!$L$124)*$L$7)/A16taxstdlife))</f>
        <v>0</v>
      </c>
      <c r="AT682" s="592">
        <f>IF(A16taxstdlife="n/a","n/a",IF(AT$3&gt;(A16taxstdlife+$E682),(('PTRM input'!$L$158+'PTRM input'!$L$124)*$L$7)-SUM($L682:AS682),(('PTRM input'!$L$158+'PTRM input'!$L$124)*$L$7)/A16taxstdlife))</f>
        <v>0</v>
      </c>
      <c r="AU682" s="592">
        <f>IF(A16taxstdlife="n/a","n/a",IF(AU$3&gt;(A16taxstdlife+$E682),(('PTRM input'!$L$158+'PTRM input'!$L$124)*$L$7)-SUM($L682:AT682),(('PTRM input'!$L$158+'PTRM input'!$L$124)*$L$7)/A16taxstdlife))</f>
        <v>0</v>
      </c>
      <c r="AV682" s="592">
        <f>IF(A16taxstdlife="n/a","n/a",IF(AV$3&gt;(A16taxstdlife+$E682),(('PTRM input'!$L$158+'PTRM input'!$L$124)*$L$7)-SUM($L682:AU682),(('PTRM input'!$L$158+'PTRM input'!$L$124)*$L$7)/A16taxstdlife))</f>
        <v>0</v>
      </c>
      <c r="AW682" s="592">
        <f>IF(A16taxstdlife="n/a","n/a",IF(AW$3&gt;(A16taxstdlife+$E682),(('PTRM input'!$L$158+'PTRM input'!$L$124)*$L$7)-SUM($L682:AV682),(('PTRM input'!$L$158+'PTRM input'!$L$124)*$L$7)/A16taxstdlife))</f>
        <v>0</v>
      </c>
      <c r="AX682" s="592">
        <f>IF(A16taxstdlife="n/a","n/a",IF(AX$3&gt;(A16taxstdlife+$E682),(('PTRM input'!$L$158+'PTRM input'!$L$124)*$L$7)-SUM($L682:AW682),(('PTRM input'!$L$158+'PTRM input'!$L$124)*$L$7)/A16taxstdlife))</f>
        <v>0</v>
      </c>
      <c r="AY682" s="592">
        <f>IF(A16taxstdlife="n/a","n/a",IF(AY$3&gt;(A16taxstdlife+$E682),(('PTRM input'!$L$158+'PTRM input'!$L$124)*$L$7)-SUM($L682:AX682),(('PTRM input'!$L$158+'PTRM input'!$L$124)*$L$7)/A16taxstdlife))</f>
        <v>0</v>
      </c>
      <c r="AZ682" s="592">
        <f>IF(A16taxstdlife="n/a","n/a",IF(AZ$3&gt;(A16taxstdlife+$E682),(('PTRM input'!$L$158+'PTRM input'!$L$124)*$L$7)-SUM($L682:AY682),(('PTRM input'!$L$158+'PTRM input'!$L$124)*$L$7)/A16taxstdlife))</f>
        <v>0</v>
      </c>
      <c r="BA682" s="592">
        <f>IF(A16taxstdlife="n/a","n/a",IF(BA$3&gt;(A16taxstdlife+$E682),(('PTRM input'!$L$158+'PTRM input'!$L$124)*$L$7)-SUM($L682:AZ682),(('PTRM input'!$L$158+'PTRM input'!$L$124)*$L$7)/A16taxstdlife))</f>
        <v>0</v>
      </c>
      <c r="BB682" s="592">
        <f>IF(A16taxstdlife="n/a","n/a",IF(BB$3&gt;(A16taxstdlife+$E682),(('PTRM input'!$L$158+'PTRM input'!$L$124)*$L$7)-SUM($L682:BA682),(('PTRM input'!$L$158+'PTRM input'!$L$124)*$L$7)/A16taxstdlife))</f>
        <v>0</v>
      </c>
      <c r="BC682" s="592">
        <f>IF(A16taxstdlife="n/a","n/a",IF(BC$3&gt;(A16taxstdlife+$E682),(('PTRM input'!$L$158+'PTRM input'!$L$124)*$L$7)-SUM($L682:BB682),(('PTRM input'!$L$158+'PTRM input'!$L$124)*$L$7)/A16taxstdlife))</f>
        <v>0</v>
      </c>
      <c r="BD682" s="592">
        <f>IF(A16taxstdlife="n/a","n/a",IF(BD$3&gt;(A16taxstdlife+$E682),(('PTRM input'!$L$158+'PTRM input'!$L$124)*$L$7)-SUM($L682:BC682),(('PTRM input'!$L$158+'PTRM input'!$L$124)*$L$7)/A16taxstdlife))</f>
        <v>0</v>
      </c>
      <c r="BE682" s="592">
        <f>IF(A16taxstdlife="n/a","n/a",IF(BE$3&gt;(A16taxstdlife+$E682),(('PTRM input'!$L$158+'PTRM input'!$L$124)*$L$7)-SUM($L682:BD682),(('PTRM input'!$L$158+'PTRM input'!$L$124)*$L$7)/A16taxstdlife))</f>
        <v>0</v>
      </c>
      <c r="BF682" s="592">
        <f>IF(A16taxstdlife="n/a","n/a",IF(BF$3&gt;(A16taxstdlife+$E682),(('PTRM input'!$L$158+'PTRM input'!$L$124)*$L$7)-SUM($L682:BE682),(('PTRM input'!$L$158+'PTRM input'!$L$124)*$L$7)/A16taxstdlife))</f>
        <v>0</v>
      </c>
      <c r="BG682" s="592">
        <f>IF(A16taxstdlife="n/a","n/a",IF(BG$3&gt;(A16taxstdlife+$E682),(('PTRM input'!$L$158+'PTRM input'!$L$124)*$L$7)-SUM($L682:BF682),(('PTRM input'!$L$158+'PTRM input'!$L$124)*$L$7)/A16taxstdlife))</f>
        <v>0</v>
      </c>
      <c r="BH682" s="592">
        <f>IF(A16taxstdlife="n/a","n/a",IF(BH$3&gt;(A16taxstdlife+$E682),(('PTRM input'!$L$158+'PTRM input'!$L$124)*$L$7)-SUM($L682:BG682),(('PTRM input'!$L$158+'PTRM input'!$L$124)*$L$7)/A16taxstdlife))</f>
        <v>0</v>
      </c>
      <c r="BI682" s="592">
        <f>IF(A16taxstdlife="n/a","n/a",IF(BI$3&gt;(A16taxstdlife+$E682),(('PTRM input'!$L$158+'PTRM input'!$L$124)*$L$7)-SUM($L682:BH682),(('PTRM input'!$L$158+'PTRM input'!$L$124)*$L$7)/A16taxstdlife))</f>
        <v>0</v>
      </c>
      <c r="BJ682" s="237"/>
      <c r="BK682" s="237"/>
      <c r="BL682" s="237"/>
      <c r="BM682" s="237"/>
    </row>
    <row r="683" spans="1:65" s="4" customFormat="1" ht="12.75" customHeight="1" outlineLevel="2">
      <c r="A683" s="237"/>
      <c r="B683" s="237"/>
      <c r="C683" s="597"/>
      <c r="D683" s="930"/>
      <c r="E683" s="167">
        <v>7</v>
      </c>
      <c r="F683" s="34"/>
      <c r="G683" s="184"/>
      <c r="H683" s="186"/>
      <c r="I683" s="186"/>
      <c r="J683" s="186"/>
      <c r="K683" s="186"/>
      <c r="L683" s="186"/>
      <c r="M683" s="185"/>
      <c r="N683" s="105">
        <f>IF(A16taxstdlife="n/a","n/a",IF(N$3&gt;(A16taxstdlife+$E683),(('PTRM input'!$M$158+'PTRM input'!$M$124)*$M$7)-SUM($M683:M683),(('PTRM input'!$M$158+'PTRM input'!$M$124)*$M$7)/A16taxstdlife))</f>
        <v>0</v>
      </c>
      <c r="O683" s="105">
        <f>IF(A16taxstdlife="n/a","n/a",IF(O$3&gt;(A16taxstdlife+$E683),(('PTRM input'!$M$158+'PTRM input'!$M$124)*$M$7)-SUM($M683:N683),(('PTRM input'!$M$158+'PTRM input'!$M$124)*$M$7)/A16taxstdlife))</f>
        <v>0</v>
      </c>
      <c r="P683" s="105">
        <f>IF(A16taxstdlife="n/a","n/a",IF(P$3&gt;(A16taxstdlife+$E683),(('PTRM input'!$M$158+'PTRM input'!$M$124)*$M$7)-SUM($M683:O683),(('PTRM input'!$M$158+'PTRM input'!$M$124)*$M$7)/A16taxstdlife))</f>
        <v>0</v>
      </c>
      <c r="Q683" s="592">
        <f>IF(A16taxstdlife="n/a","n/a",IF(Q$3&gt;(A16taxstdlife+$E683),(('PTRM input'!$M$158+'PTRM input'!$M$124)*$M$7)-SUM($M683:P683),(('PTRM input'!$M$158+'PTRM input'!$M$124)*$M$7)/A16taxstdlife))</f>
        <v>0</v>
      </c>
      <c r="R683" s="592">
        <f>IF(A16taxstdlife="n/a","n/a",IF(R$3&gt;(A16taxstdlife+$E683),(('PTRM input'!$M$158+'PTRM input'!$M$124)*$M$7)-SUM($M683:Q683),(('PTRM input'!$M$158+'PTRM input'!$M$124)*$M$7)/A16taxstdlife))</f>
        <v>0</v>
      </c>
      <c r="S683" s="592">
        <f>IF(A16taxstdlife="n/a","n/a",IF(S$3&gt;(A16taxstdlife+$E683),(('PTRM input'!$M$158+'PTRM input'!$M$124)*$M$7)-SUM($M683:R683),(('PTRM input'!$M$158+'PTRM input'!$M$124)*$M$7)/A16taxstdlife))</f>
        <v>0</v>
      </c>
      <c r="T683" s="592">
        <f>IF(A16taxstdlife="n/a","n/a",IF(T$3&gt;(A16taxstdlife+$E683),(('PTRM input'!$M$158+'PTRM input'!$M$124)*$M$7)-SUM($M683:S683),(('PTRM input'!$M$158+'PTRM input'!$M$124)*$M$7)/A16taxstdlife))</f>
        <v>0</v>
      </c>
      <c r="U683" s="592">
        <f>IF(A16taxstdlife="n/a","n/a",IF(U$3&gt;(A16taxstdlife+$E683),(('PTRM input'!$M$158+'PTRM input'!$M$124)*$M$7)-SUM($M683:T683),(('PTRM input'!$M$158+'PTRM input'!$M$124)*$M$7)/A16taxstdlife))</f>
        <v>0</v>
      </c>
      <c r="V683" s="592">
        <f>IF(A16taxstdlife="n/a","n/a",IF(V$3&gt;(A16taxstdlife+$E683),(('PTRM input'!$M$158+'PTRM input'!$M$124)*$M$7)-SUM($M683:U683),(('PTRM input'!$M$158+'PTRM input'!$M$124)*$M$7)/A16taxstdlife))</f>
        <v>0</v>
      </c>
      <c r="W683" s="592">
        <f>IF(A16taxstdlife="n/a","n/a",IF(W$3&gt;(A16taxstdlife+$E683),(('PTRM input'!$M$158+'PTRM input'!$M$124)*$M$7)-SUM($M683:V683),(('PTRM input'!$M$158+'PTRM input'!$M$124)*$M$7)/A16taxstdlife))</f>
        <v>0</v>
      </c>
      <c r="X683" s="592">
        <f>IF(A16taxstdlife="n/a","n/a",IF(X$3&gt;(A16taxstdlife+$E683),(('PTRM input'!$M$158+'PTRM input'!$M$124)*$M$7)-SUM($M683:W683),(('PTRM input'!$M$158+'PTRM input'!$M$124)*$M$7)/A16taxstdlife))</f>
        <v>0</v>
      </c>
      <c r="Y683" s="592">
        <f>IF(A16taxstdlife="n/a","n/a",IF(Y$3&gt;(A16taxstdlife+$E683),(('PTRM input'!$M$158+'PTRM input'!$M$124)*$M$7)-SUM($M683:X683),(('PTRM input'!$M$158+'PTRM input'!$M$124)*$M$7)/A16taxstdlife))</f>
        <v>0</v>
      </c>
      <c r="Z683" s="592">
        <f>IF(A16taxstdlife="n/a","n/a",IF(Z$3&gt;(A16taxstdlife+$E683),(('PTRM input'!$M$158+'PTRM input'!$M$124)*$M$7)-SUM($M683:Y683),(('PTRM input'!$M$158+'PTRM input'!$M$124)*$M$7)/A16taxstdlife))</f>
        <v>0</v>
      </c>
      <c r="AA683" s="592">
        <f>IF(A16taxstdlife="n/a","n/a",IF(AA$3&gt;(A16taxstdlife+$E683),(('PTRM input'!$M$158+'PTRM input'!$M$124)*$M$7)-SUM($M683:Z683),(('PTRM input'!$M$158+'PTRM input'!$M$124)*$M$7)/A16taxstdlife))</f>
        <v>0</v>
      </c>
      <c r="AB683" s="592">
        <f>IF(A16taxstdlife="n/a","n/a",IF(AB$3&gt;(A16taxstdlife+$E683),(('PTRM input'!$M$158+'PTRM input'!$M$124)*$M$7)-SUM($M683:AA683),(('PTRM input'!$M$158+'PTRM input'!$M$124)*$M$7)/A16taxstdlife))</f>
        <v>0</v>
      </c>
      <c r="AC683" s="592">
        <f>IF(A16taxstdlife="n/a","n/a",IF(AC$3&gt;(A16taxstdlife+$E683),(('PTRM input'!$M$158+'PTRM input'!$M$124)*$M$7)-SUM($M683:AB683),(('PTRM input'!$M$158+'PTRM input'!$M$124)*$M$7)/A16taxstdlife))</f>
        <v>0</v>
      </c>
      <c r="AD683" s="592">
        <f>IF(A16taxstdlife="n/a","n/a",IF(AD$3&gt;(A16taxstdlife+$E683),(('PTRM input'!$M$158+'PTRM input'!$M$124)*$M$7)-SUM($M683:AC683),(('PTRM input'!$M$158+'PTRM input'!$M$124)*$M$7)/A16taxstdlife))</f>
        <v>0</v>
      </c>
      <c r="AE683" s="592">
        <f>IF(A16taxstdlife="n/a","n/a",IF(AE$3&gt;(A16taxstdlife+$E683),(('PTRM input'!$M$158+'PTRM input'!$M$124)*$M$7)-SUM($M683:AD683),(('PTRM input'!$M$158+'PTRM input'!$M$124)*$M$7)/A16taxstdlife))</f>
        <v>0</v>
      </c>
      <c r="AF683" s="592">
        <f>IF(A16taxstdlife="n/a","n/a",IF(AF$3&gt;(A16taxstdlife+$E683),(('PTRM input'!$M$158+'PTRM input'!$M$124)*$M$7)-SUM($M683:AE683),(('PTRM input'!$M$158+'PTRM input'!$M$124)*$M$7)/A16taxstdlife))</f>
        <v>0</v>
      </c>
      <c r="AG683" s="592">
        <f>IF(A16taxstdlife="n/a","n/a",IF(AG$3&gt;(A16taxstdlife+$E683),(('PTRM input'!$M$158+'PTRM input'!$M$124)*$M$7)-SUM($M683:AF683),(('PTRM input'!$M$158+'PTRM input'!$M$124)*$M$7)/A16taxstdlife))</f>
        <v>0</v>
      </c>
      <c r="AH683" s="592">
        <f>IF(A16taxstdlife="n/a","n/a",IF(AH$3&gt;(A16taxstdlife+$E683),(('PTRM input'!$M$158+'PTRM input'!$M$124)*$M$7)-SUM($M683:AG683),(('PTRM input'!$M$158+'PTRM input'!$M$124)*$M$7)/A16taxstdlife))</f>
        <v>0</v>
      </c>
      <c r="AI683" s="592">
        <f>IF(A16taxstdlife="n/a","n/a",IF(AI$3&gt;(A16taxstdlife+$E683),(('PTRM input'!$M$158+'PTRM input'!$M$124)*$M$7)-SUM($M683:AH683),(('PTRM input'!$M$158+'PTRM input'!$M$124)*$M$7)/A16taxstdlife))</f>
        <v>0</v>
      </c>
      <c r="AJ683" s="592">
        <f>IF(A16taxstdlife="n/a","n/a",IF(AJ$3&gt;(A16taxstdlife+$E683),(('PTRM input'!$M$158+'PTRM input'!$M$124)*$M$7)-SUM($M683:AI683),(('PTRM input'!$M$158+'PTRM input'!$M$124)*$M$7)/A16taxstdlife))</f>
        <v>0</v>
      </c>
      <c r="AK683" s="592">
        <f>IF(A16taxstdlife="n/a","n/a",IF(AK$3&gt;(A16taxstdlife+$E683),(('PTRM input'!$M$158+'PTRM input'!$M$124)*$M$7)-SUM($M683:AJ683),(('PTRM input'!$M$158+'PTRM input'!$M$124)*$M$7)/A16taxstdlife))</f>
        <v>0</v>
      </c>
      <c r="AL683" s="592">
        <f>IF(A16taxstdlife="n/a","n/a",IF(AL$3&gt;(A16taxstdlife+$E683),(('PTRM input'!$M$158+'PTRM input'!$M$124)*$M$7)-SUM($M683:AK683),(('PTRM input'!$M$158+'PTRM input'!$M$124)*$M$7)/A16taxstdlife))</f>
        <v>0</v>
      </c>
      <c r="AM683" s="592">
        <f>IF(A16taxstdlife="n/a","n/a",IF(AM$3&gt;(A16taxstdlife+$E683),(('PTRM input'!$M$158+'PTRM input'!$M$124)*$M$7)-SUM($M683:AL683),(('PTRM input'!$M$158+'PTRM input'!$M$124)*$M$7)/A16taxstdlife))</f>
        <v>0</v>
      </c>
      <c r="AN683" s="592">
        <f>IF(A16taxstdlife="n/a","n/a",IF(AN$3&gt;(A16taxstdlife+$E683),(('PTRM input'!$M$158+'PTRM input'!$M$124)*$M$7)-SUM($M683:AM683),(('PTRM input'!$M$158+'PTRM input'!$M$124)*$M$7)/A16taxstdlife))</f>
        <v>0</v>
      </c>
      <c r="AO683" s="592">
        <f>IF(A16taxstdlife="n/a","n/a",IF(AO$3&gt;(A16taxstdlife+$E683),(('PTRM input'!$M$158+'PTRM input'!$M$124)*$M$7)-SUM($M683:AN683),(('PTRM input'!$M$158+'PTRM input'!$M$124)*$M$7)/A16taxstdlife))</f>
        <v>0</v>
      </c>
      <c r="AP683" s="592">
        <f>IF(A16taxstdlife="n/a","n/a",IF(AP$3&gt;(A16taxstdlife+$E683),(('PTRM input'!$M$158+'PTRM input'!$M$124)*$M$7)-SUM($M683:AO683),(('PTRM input'!$M$158+'PTRM input'!$M$124)*$M$7)/A16taxstdlife))</f>
        <v>0</v>
      </c>
      <c r="AQ683" s="592">
        <f>IF(A16taxstdlife="n/a","n/a",IF(AQ$3&gt;(A16taxstdlife+$E683),(('PTRM input'!$M$158+'PTRM input'!$M$124)*$M$7)-SUM($M683:AP683),(('PTRM input'!$M$158+'PTRM input'!$M$124)*$M$7)/A16taxstdlife))</f>
        <v>0</v>
      </c>
      <c r="AR683" s="592">
        <f>IF(A16taxstdlife="n/a","n/a",IF(AR$3&gt;(A16taxstdlife+$E683),(('PTRM input'!$M$158+'PTRM input'!$M$124)*$M$7)-SUM($M683:AQ683),(('PTRM input'!$M$158+'PTRM input'!$M$124)*$M$7)/A16taxstdlife))</f>
        <v>0</v>
      </c>
      <c r="AS683" s="592">
        <f>IF(A16taxstdlife="n/a","n/a",IF(AS$3&gt;(A16taxstdlife+$E683),(('PTRM input'!$M$158+'PTRM input'!$M$124)*$M$7)-SUM($M683:AR683),(('PTRM input'!$M$158+'PTRM input'!$M$124)*$M$7)/A16taxstdlife))</f>
        <v>0</v>
      </c>
      <c r="AT683" s="592">
        <f>IF(A16taxstdlife="n/a","n/a",IF(AT$3&gt;(A16taxstdlife+$E683),(('PTRM input'!$M$158+'PTRM input'!$M$124)*$M$7)-SUM($M683:AS683),(('PTRM input'!$M$158+'PTRM input'!$M$124)*$M$7)/A16taxstdlife))</f>
        <v>0</v>
      </c>
      <c r="AU683" s="592">
        <f>IF(A16taxstdlife="n/a","n/a",IF(AU$3&gt;(A16taxstdlife+$E683),(('PTRM input'!$M$158+'PTRM input'!$M$124)*$M$7)-SUM($M683:AT683),(('PTRM input'!$M$158+'PTRM input'!$M$124)*$M$7)/A16taxstdlife))</f>
        <v>0</v>
      </c>
      <c r="AV683" s="592">
        <f>IF(A16taxstdlife="n/a","n/a",IF(AV$3&gt;(A16taxstdlife+$E683),(('PTRM input'!$M$158+'PTRM input'!$M$124)*$M$7)-SUM($M683:AU683),(('PTRM input'!$M$158+'PTRM input'!$M$124)*$M$7)/A16taxstdlife))</f>
        <v>0</v>
      </c>
      <c r="AW683" s="592">
        <f>IF(A16taxstdlife="n/a","n/a",IF(AW$3&gt;(A16taxstdlife+$E683),(('PTRM input'!$M$158+'PTRM input'!$M$124)*$M$7)-SUM($M683:AV683),(('PTRM input'!$M$158+'PTRM input'!$M$124)*$M$7)/A16taxstdlife))</f>
        <v>0</v>
      </c>
      <c r="AX683" s="592">
        <f>IF(A16taxstdlife="n/a","n/a",IF(AX$3&gt;(A16taxstdlife+$E683),(('PTRM input'!$M$158+'PTRM input'!$M$124)*$M$7)-SUM($M683:AW683),(('PTRM input'!$M$158+'PTRM input'!$M$124)*$M$7)/A16taxstdlife))</f>
        <v>0</v>
      </c>
      <c r="AY683" s="592">
        <f>IF(A16taxstdlife="n/a","n/a",IF(AY$3&gt;(A16taxstdlife+$E683),(('PTRM input'!$M$158+'PTRM input'!$M$124)*$M$7)-SUM($M683:AX683),(('PTRM input'!$M$158+'PTRM input'!$M$124)*$M$7)/A16taxstdlife))</f>
        <v>0</v>
      </c>
      <c r="AZ683" s="592">
        <f>IF(A16taxstdlife="n/a","n/a",IF(AZ$3&gt;(A16taxstdlife+$E683),(('PTRM input'!$M$158+'PTRM input'!$M$124)*$M$7)-SUM($M683:AY683),(('PTRM input'!$M$158+'PTRM input'!$M$124)*$M$7)/A16taxstdlife))</f>
        <v>0</v>
      </c>
      <c r="BA683" s="592">
        <f>IF(A16taxstdlife="n/a","n/a",IF(BA$3&gt;(A16taxstdlife+$E683),(('PTRM input'!$M$158+'PTRM input'!$M$124)*$M$7)-SUM($M683:AZ683),(('PTRM input'!$M$158+'PTRM input'!$M$124)*$M$7)/A16taxstdlife))</f>
        <v>0</v>
      </c>
      <c r="BB683" s="592">
        <f>IF(A16taxstdlife="n/a","n/a",IF(BB$3&gt;(A16taxstdlife+$E683),(('PTRM input'!$M$158+'PTRM input'!$M$124)*$M$7)-SUM($M683:BA683),(('PTRM input'!$M$158+'PTRM input'!$M$124)*$M$7)/A16taxstdlife))</f>
        <v>0</v>
      </c>
      <c r="BC683" s="592">
        <f>IF(A16taxstdlife="n/a","n/a",IF(BC$3&gt;(A16taxstdlife+$E683),(('PTRM input'!$M$158+'PTRM input'!$M$124)*$M$7)-SUM($M683:BB683),(('PTRM input'!$M$158+'PTRM input'!$M$124)*$M$7)/A16taxstdlife))</f>
        <v>0</v>
      </c>
      <c r="BD683" s="592">
        <f>IF(A16taxstdlife="n/a","n/a",IF(BD$3&gt;(A16taxstdlife+$E683),(('PTRM input'!$M$158+'PTRM input'!$M$124)*$M$7)-SUM($M683:BC683),(('PTRM input'!$M$158+'PTRM input'!$M$124)*$M$7)/A16taxstdlife))</f>
        <v>0</v>
      </c>
      <c r="BE683" s="592">
        <f>IF(A16taxstdlife="n/a","n/a",IF(BE$3&gt;(A16taxstdlife+$E683),(('PTRM input'!$M$158+'PTRM input'!$M$124)*$M$7)-SUM($M683:BD683),(('PTRM input'!$M$158+'PTRM input'!$M$124)*$M$7)/A16taxstdlife))</f>
        <v>0</v>
      </c>
      <c r="BF683" s="592">
        <f>IF(A16taxstdlife="n/a","n/a",IF(BF$3&gt;(A16taxstdlife+$E683),(('PTRM input'!$M$158+'PTRM input'!$M$124)*$M$7)-SUM($M683:BE683),(('PTRM input'!$M$158+'PTRM input'!$M$124)*$M$7)/A16taxstdlife))</f>
        <v>0</v>
      </c>
      <c r="BG683" s="592">
        <f>IF(A16taxstdlife="n/a","n/a",IF(BG$3&gt;(A16taxstdlife+$E683),(('PTRM input'!$M$158+'PTRM input'!$M$124)*$M$7)-SUM($M683:BF683),(('PTRM input'!$M$158+'PTRM input'!$M$124)*$M$7)/A16taxstdlife))</f>
        <v>0</v>
      </c>
      <c r="BH683" s="592">
        <f>IF(A16taxstdlife="n/a","n/a",IF(BH$3&gt;(A16taxstdlife+$E683),(('PTRM input'!$M$158+'PTRM input'!$M$124)*$M$7)-SUM($M683:BG683),(('PTRM input'!$M$158+'PTRM input'!$M$124)*$M$7)/A16taxstdlife))</f>
        <v>0</v>
      </c>
      <c r="BI683" s="592">
        <f>IF(A16taxstdlife="n/a","n/a",IF(BI$3&gt;(A16taxstdlife+$E683),(('PTRM input'!$M$158+'PTRM input'!$M$124)*$M$7)-SUM($M683:BH683),(('PTRM input'!$M$158+'PTRM input'!$M$124)*$M$7)/A16taxstdlife))</f>
        <v>0</v>
      </c>
      <c r="BJ683" s="592"/>
      <c r="BK683" s="237"/>
      <c r="BL683" s="237"/>
      <c r="BM683" s="237"/>
    </row>
    <row r="684" spans="1:65" s="4" customFormat="1" ht="12.75" customHeight="1" outlineLevel="2">
      <c r="A684" s="237"/>
      <c r="B684" s="237"/>
      <c r="C684" s="597"/>
      <c r="D684" s="930"/>
      <c r="E684" s="167">
        <v>8</v>
      </c>
      <c r="F684" s="34"/>
      <c r="G684" s="184"/>
      <c r="H684" s="186"/>
      <c r="I684" s="186"/>
      <c r="J684" s="186"/>
      <c r="K684" s="186"/>
      <c r="L684" s="186"/>
      <c r="M684" s="186"/>
      <c r="N684" s="185"/>
      <c r="O684" s="105">
        <f>IF(A16taxstdlife="n/a","n/a",IF(O$3&gt;(A16taxstdlife+$E684),(('PTRM input'!$N$158+'PTRM input'!$N$124)*$N$7)-SUM($N684:N684),(('PTRM input'!$N$158+'PTRM input'!$N$124)*$N$7)/A16taxstdlife))</f>
        <v>0</v>
      </c>
      <c r="P684" s="105">
        <f>IF(A16taxstdlife="n/a","n/a",IF(P$3&gt;(A16taxstdlife+$E684),(('PTRM input'!$N$158+'PTRM input'!$N$124)*$N$7)-SUM($N684:O684),(('PTRM input'!$N$158+'PTRM input'!$N$124)*$N$7)/A16taxstdlife))</f>
        <v>0</v>
      </c>
      <c r="Q684" s="592">
        <f>IF(A16taxstdlife="n/a","n/a",IF(Q$3&gt;(A16taxstdlife+$E684),(('PTRM input'!$N$158+'PTRM input'!$N$124)*$N$7)-SUM($N684:P684),(('PTRM input'!$N$158+'PTRM input'!$N$124)*$N$7)/A16taxstdlife))</f>
        <v>0</v>
      </c>
      <c r="R684" s="592">
        <f>IF(A16taxstdlife="n/a","n/a",IF(R$3&gt;(A16taxstdlife+$E684),(('PTRM input'!$N$158+'PTRM input'!$N$124)*$N$7)-SUM($N684:Q684),(('PTRM input'!$N$158+'PTRM input'!$N$124)*$N$7)/A16taxstdlife))</f>
        <v>0</v>
      </c>
      <c r="S684" s="592">
        <f>IF(A16taxstdlife="n/a","n/a",IF(S$3&gt;(A16taxstdlife+$E684),(('PTRM input'!$N$158+'PTRM input'!$N$124)*$N$7)-SUM($N684:R684),(('PTRM input'!$N$158+'PTRM input'!$N$124)*$N$7)/A16taxstdlife))</f>
        <v>0</v>
      </c>
      <c r="T684" s="592">
        <f>IF(A16taxstdlife="n/a","n/a",IF(T$3&gt;(A16taxstdlife+$E684),(('PTRM input'!$N$158+'PTRM input'!$N$124)*$N$7)-SUM($N684:S684),(('PTRM input'!$N$158+'PTRM input'!$N$124)*$N$7)/A16taxstdlife))</f>
        <v>0</v>
      </c>
      <c r="U684" s="592">
        <f>IF(A16taxstdlife="n/a","n/a",IF(U$3&gt;(A16taxstdlife+$E684),(('PTRM input'!$N$158+'PTRM input'!$N$124)*$N$7)-SUM($N684:T684),(('PTRM input'!$N$158+'PTRM input'!$N$124)*$N$7)/A16taxstdlife))</f>
        <v>0</v>
      </c>
      <c r="V684" s="592">
        <f>IF(A16taxstdlife="n/a","n/a",IF(V$3&gt;(A16taxstdlife+$E684),(('PTRM input'!$N$158+'PTRM input'!$N$124)*$N$7)-SUM($N684:U684),(('PTRM input'!$N$158+'PTRM input'!$N$124)*$N$7)/A16taxstdlife))</f>
        <v>0</v>
      </c>
      <c r="W684" s="592">
        <f>IF(A16taxstdlife="n/a","n/a",IF(W$3&gt;(A16taxstdlife+$E684),(('PTRM input'!$N$158+'PTRM input'!$N$124)*$N$7)-SUM($N684:V684),(('PTRM input'!$N$158+'PTRM input'!$N$124)*$N$7)/A16taxstdlife))</f>
        <v>0</v>
      </c>
      <c r="X684" s="592">
        <f>IF(A16taxstdlife="n/a","n/a",IF(X$3&gt;(A16taxstdlife+$E684),(('PTRM input'!$N$158+'PTRM input'!$N$124)*$N$7)-SUM($N684:W684),(('PTRM input'!$N$158+'PTRM input'!$N$124)*$N$7)/A16taxstdlife))</f>
        <v>0</v>
      </c>
      <c r="Y684" s="592">
        <f>IF(A16taxstdlife="n/a","n/a",IF(Y$3&gt;(A16taxstdlife+$E684),(('PTRM input'!$N$158+'PTRM input'!$N$124)*$N$7)-SUM($N684:X684),(('PTRM input'!$N$158+'PTRM input'!$N$124)*$N$7)/A16taxstdlife))</f>
        <v>0</v>
      </c>
      <c r="Z684" s="592">
        <f>IF(A16taxstdlife="n/a","n/a",IF(Z$3&gt;(A16taxstdlife+$E684),(('PTRM input'!$N$158+'PTRM input'!$N$124)*$N$7)-SUM($N684:Y684),(('PTRM input'!$N$158+'PTRM input'!$N$124)*$N$7)/A16taxstdlife))</f>
        <v>0</v>
      </c>
      <c r="AA684" s="592">
        <f>IF(A16taxstdlife="n/a","n/a",IF(AA$3&gt;(A16taxstdlife+$E684),(('PTRM input'!$N$158+'PTRM input'!$N$124)*$N$7)-SUM($N684:Z684),(('PTRM input'!$N$158+'PTRM input'!$N$124)*$N$7)/A16taxstdlife))</f>
        <v>0</v>
      </c>
      <c r="AB684" s="592">
        <f>IF(A16taxstdlife="n/a","n/a",IF(AB$3&gt;(A16taxstdlife+$E684),(('PTRM input'!$N$158+'PTRM input'!$N$124)*$N$7)-SUM($N684:AA684),(('PTRM input'!$N$158+'PTRM input'!$N$124)*$N$7)/A16taxstdlife))</f>
        <v>0</v>
      </c>
      <c r="AC684" s="592">
        <f>IF(A16taxstdlife="n/a","n/a",IF(AC$3&gt;(A16taxstdlife+$E684),(('PTRM input'!$N$158+'PTRM input'!$N$124)*$N$7)-SUM($N684:AB684),(('PTRM input'!$N$158+'PTRM input'!$N$124)*$N$7)/A16taxstdlife))</f>
        <v>0</v>
      </c>
      <c r="AD684" s="592">
        <f>IF(A16taxstdlife="n/a","n/a",IF(AD$3&gt;(A16taxstdlife+$E684),(('PTRM input'!$N$158+'PTRM input'!$N$124)*$N$7)-SUM($N684:AC684),(('PTRM input'!$N$158+'PTRM input'!$N$124)*$N$7)/A16taxstdlife))</f>
        <v>0</v>
      </c>
      <c r="AE684" s="592">
        <f>IF(A16taxstdlife="n/a","n/a",IF(AE$3&gt;(A16taxstdlife+$E684),(('PTRM input'!$N$158+'PTRM input'!$N$124)*$N$7)-SUM($N684:AD684),(('PTRM input'!$N$158+'PTRM input'!$N$124)*$N$7)/A16taxstdlife))</f>
        <v>0</v>
      </c>
      <c r="AF684" s="592">
        <f>IF(A16taxstdlife="n/a","n/a",IF(AF$3&gt;(A16taxstdlife+$E684),(('PTRM input'!$N$158+'PTRM input'!$N$124)*$N$7)-SUM($N684:AE684),(('PTRM input'!$N$158+'PTRM input'!$N$124)*$N$7)/A16taxstdlife))</f>
        <v>0</v>
      </c>
      <c r="AG684" s="592">
        <f>IF(A16taxstdlife="n/a","n/a",IF(AG$3&gt;(A16taxstdlife+$E684),(('PTRM input'!$N$158+'PTRM input'!$N$124)*$N$7)-SUM($N684:AF684),(('PTRM input'!$N$158+'PTRM input'!$N$124)*$N$7)/A16taxstdlife))</f>
        <v>0</v>
      </c>
      <c r="AH684" s="592">
        <f>IF(A16taxstdlife="n/a","n/a",IF(AH$3&gt;(A16taxstdlife+$E684),(('PTRM input'!$N$158+'PTRM input'!$N$124)*$N$7)-SUM($N684:AG684),(('PTRM input'!$N$158+'PTRM input'!$N$124)*$N$7)/A16taxstdlife))</f>
        <v>0</v>
      </c>
      <c r="AI684" s="592">
        <f>IF(A16taxstdlife="n/a","n/a",IF(AI$3&gt;(A16taxstdlife+$E684),(('PTRM input'!$N$158+'PTRM input'!$N$124)*$N$7)-SUM($N684:AH684),(('PTRM input'!$N$158+'PTRM input'!$N$124)*$N$7)/A16taxstdlife))</f>
        <v>0</v>
      </c>
      <c r="AJ684" s="592">
        <f>IF(A16taxstdlife="n/a","n/a",IF(AJ$3&gt;(A16taxstdlife+$E684),(('PTRM input'!$N$158+'PTRM input'!$N$124)*$N$7)-SUM($N684:AI684),(('PTRM input'!$N$158+'PTRM input'!$N$124)*$N$7)/A16taxstdlife))</f>
        <v>0</v>
      </c>
      <c r="AK684" s="592">
        <f>IF(A16taxstdlife="n/a","n/a",IF(AK$3&gt;(A16taxstdlife+$E684),(('PTRM input'!$N$158+'PTRM input'!$N$124)*$N$7)-SUM($N684:AJ684),(('PTRM input'!$N$158+'PTRM input'!$N$124)*$N$7)/A16taxstdlife))</f>
        <v>0</v>
      </c>
      <c r="AL684" s="592">
        <f>IF(A16taxstdlife="n/a","n/a",IF(AL$3&gt;(A16taxstdlife+$E684),(('PTRM input'!$N$158+'PTRM input'!$N$124)*$N$7)-SUM($N684:AK684),(('PTRM input'!$N$158+'PTRM input'!$N$124)*$N$7)/A16taxstdlife))</f>
        <v>0</v>
      </c>
      <c r="AM684" s="592">
        <f>IF(A16taxstdlife="n/a","n/a",IF(AM$3&gt;(A16taxstdlife+$E684),(('PTRM input'!$N$158+'PTRM input'!$N$124)*$N$7)-SUM($N684:AL684),(('PTRM input'!$N$158+'PTRM input'!$N$124)*$N$7)/A16taxstdlife))</f>
        <v>0</v>
      </c>
      <c r="AN684" s="592">
        <f>IF(A16taxstdlife="n/a","n/a",IF(AN$3&gt;(A16taxstdlife+$E684),(('PTRM input'!$N$158+'PTRM input'!$N$124)*$N$7)-SUM($N684:AM684),(('PTRM input'!$N$158+'PTRM input'!$N$124)*$N$7)/A16taxstdlife))</f>
        <v>0</v>
      </c>
      <c r="AO684" s="592">
        <f>IF(A16taxstdlife="n/a","n/a",IF(AO$3&gt;(A16taxstdlife+$E684),(('PTRM input'!$N$158+'PTRM input'!$N$124)*$N$7)-SUM($N684:AN684),(('PTRM input'!$N$158+'PTRM input'!$N$124)*$N$7)/A16taxstdlife))</f>
        <v>0</v>
      </c>
      <c r="AP684" s="592">
        <f>IF(A16taxstdlife="n/a","n/a",IF(AP$3&gt;(A16taxstdlife+$E684),(('PTRM input'!$N$158+'PTRM input'!$N$124)*$N$7)-SUM($N684:AO684),(('PTRM input'!$N$158+'PTRM input'!$N$124)*$N$7)/A16taxstdlife))</f>
        <v>0</v>
      </c>
      <c r="AQ684" s="592">
        <f>IF(A16taxstdlife="n/a","n/a",IF(AQ$3&gt;(A16taxstdlife+$E684),(('PTRM input'!$N$158+'PTRM input'!$N$124)*$N$7)-SUM($N684:AP684),(('PTRM input'!$N$158+'PTRM input'!$N$124)*$N$7)/A16taxstdlife))</f>
        <v>0</v>
      </c>
      <c r="AR684" s="592">
        <f>IF(A16taxstdlife="n/a","n/a",IF(AR$3&gt;(A16taxstdlife+$E684),(('PTRM input'!$N$158+'PTRM input'!$N$124)*$N$7)-SUM($N684:AQ684),(('PTRM input'!$N$158+'PTRM input'!$N$124)*$N$7)/A16taxstdlife))</f>
        <v>0</v>
      </c>
      <c r="AS684" s="592">
        <f>IF(A16taxstdlife="n/a","n/a",IF(AS$3&gt;(A16taxstdlife+$E684),(('PTRM input'!$N$158+'PTRM input'!$N$124)*$N$7)-SUM($N684:AR684),(('PTRM input'!$N$158+'PTRM input'!$N$124)*$N$7)/A16taxstdlife))</f>
        <v>0</v>
      </c>
      <c r="AT684" s="592">
        <f>IF(A16taxstdlife="n/a","n/a",IF(AT$3&gt;(A16taxstdlife+$E684),(('PTRM input'!$N$158+'PTRM input'!$N$124)*$N$7)-SUM($N684:AS684),(('PTRM input'!$N$158+'PTRM input'!$N$124)*$N$7)/A16taxstdlife))</f>
        <v>0</v>
      </c>
      <c r="AU684" s="592">
        <f>IF(A16taxstdlife="n/a","n/a",IF(AU$3&gt;(A16taxstdlife+$E684),(('PTRM input'!$N$158+'PTRM input'!$N$124)*$N$7)-SUM($N684:AT684),(('PTRM input'!$N$158+'PTRM input'!$N$124)*$N$7)/A16taxstdlife))</f>
        <v>0</v>
      </c>
      <c r="AV684" s="592">
        <f>IF(A16taxstdlife="n/a","n/a",IF(AV$3&gt;(A16taxstdlife+$E684),(('PTRM input'!$N$158+'PTRM input'!$N$124)*$N$7)-SUM($N684:AU684),(('PTRM input'!$N$158+'PTRM input'!$N$124)*$N$7)/A16taxstdlife))</f>
        <v>0</v>
      </c>
      <c r="AW684" s="592">
        <f>IF(A16taxstdlife="n/a","n/a",IF(AW$3&gt;(A16taxstdlife+$E684),(('PTRM input'!$N$158+'PTRM input'!$N$124)*$N$7)-SUM($N684:AV684),(('PTRM input'!$N$158+'PTRM input'!$N$124)*$N$7)/A16taxstdlife))</f>
        <v>0</v>
      </c>
      <c r="AX684" s="592">
        <f>IF(A16taxstdlife="n/a","n/a",IF(AX$3&gt;(A16taxstdlife+$E684),(('PTRM input'!$N$158+'PTRM input'!$N$124)*$N$7)-SUM($N684:AW684),(('PTRM input'!$N$158+'PTRM input'!$N$124)*$N$7)/A16taxstdlife))</f>
        <v>0</v>
      </c>
      <c r="AY684" s="592">
        <f>IF(A16taxstdlife="n/a","n/a",IF(AY$3&gt;(A16taxstdlife+$E684),(('PTRM input'!$N$158+'PTRM input'!$N$124)*$N$7)-SUM($N684:AX684),(('PTRM input'!$N$158+'PTRM input'!$N$124)*$N$7)/A16taxstdlife))</f>
        <v>0</v>
      </c>
      <c r="AZ684" s="592">
        <f>IF(A16taxstdlife="n/a","n/a",IF(AZ$3&gt;(A16taxstdlife+$E684),(('PTRM input'!$N$158+'PTRM input'!$N$124)*$N$7)-SUM($N684:AY684),(('PTRM input'!$N$158+'PTRM input'!$N$124)*$N$7)/A16taxstdlife))</f>
        <v>0</v>
      </c>
      <c r="BA684" s="592">
        <f>IF(A16taxstdlife="n/a","n/a",IF(BA$3&gt;(A16taxstdlife+$E684),(('PTRM input'!$N$158+'PTRM input'!$N$124)*$N$7)-SUM($N684:AZ684),(('PTRM input'!$N$158+'PTRM input'!$N$124)*$N$7)/A16taxstdlife))</f>
        <v>0</v>
      </c>
      <c r="BB684" s="592">
        <f>IF(A16taxstdlife="n/a","n/a",IF(BB$3&gt;(A16taxstdlife+$E684),(('PTRM input'!$N$158+'PTRM input'!$N$124)*$N$7)-SUM($N684:BA684),(('PTRM input'!$N$158+'PTRM input'!$N$124)*$N$7)/A16taxstdlife))</f>
        <v>0</v>
      </c>
      <c r="BC684" s="592">
        <f>IF(A16taxstdlife="n/a","n/a",IF(BC$3&gt;(A16taxstdlife+$E684),(('PTRM input'!$N$158+'PTRM input'!$N$124)*$N$7)-SUM($N684:BB684),(('PTRM input'!$N$158+'PTRM input'!$N$124)*$N$7)/A16taxstdlife))</f>
        <v>0</v>
      </c>
      <c r="BD684" s="592">
        <f>IF(A16taxstdlife="n/a","n/a",IF(BD$3&gt;(A16taxstdlife+$E684),(('PTRM input'!$N$158+'PTRM input'!$N$124)*$N$7)-SUM($N684:BC684),(('PTRM input'!$N$158+'PTRM input'!$N$124)*$N$7)/A16taxstdlife))</f>
        <v>0</v>
      </c>
      <c r="BE684" s="592">
        <f>IF(A16taxstdlife="n/a","n/a",IF(BE$3&gt;(A16taxstdlife+$E684),(('PTRM input'!$N$158+'PTRM input'!$N$124)*$N$7)-SUM($N684:BD684),(('PTRM input'!$N$158+'PTRM input'!$N$124)*$N$7)/A16taxstdlife))</f>
        <v>0</v>
      </c>
      <c r="BF684" s="592">
        <f>IF(A16taxstdlife="n/a","n/a",IF(BF$3&gt;(A16taxstdlife+$E684),(('PTRM input'!$N$158+'PTRM input'!$N$124)*$N$7)-SUM($N684:BE684),(('PTRM input'!$N$158+'PTRM input'!$N$124)*$N$7)/A16taxstdlife))</f>
        <v>0</v>
      </c>
      <c r="BG684" s="592">
        <f>IF(A16taxstdlife="n/a","n/a",IF(BG$3&gt;(A16taxstdlife+$E684),(('PTRM input'!$N$158+'PTRM input'!$N$124)*$N$7)-SUM($N684:BF684),(('PTRM input'!$N$158+'PTRM input'!$N$124)*$N$7)/A16taxstdlife))</f>
        <v>0</v>
      </c>
      <c r="BH684" s="592">
        <f>IF(A16taxstdlife="n/a","n/a",IF(BH$3&gt;(A16taxstdlife+$E684),(('PTRM input'!$N$158+'PTRM input'!$N$124)*$N$7)-SUM($N684:BG684),(('PTRM input'!$N$158+'PTRM input'!$N$124)*$N$7)/A16taxstdlife))</f>
        <v>0</v>
      </c>
      <c r="BI684" s="592">
        <f>IF(A16taxstdlife="n/a","n/a",IF(BI$3&gt;(A16taxstdlife+$E684),(('PTRM input'!$N$158+'PTRM input'!$N$124)*$N$7)-SUM($N684:BH684),(('PTRM input'!$N$158+'PTRM input'!$N$124)*$N$7)/A16taxstdlife))</f>
        <v>0</v>
      </c>
      <c r="BJ684" s="237"/>
      <c r="BK684" s="237"/>
      <c r="BL684" s="237"/>
      <c r="BM684" s="237"/>
    </row>
    <row r="685" spans="1:65" s="4" customFormat="1" ht="12.75" customHeight="1" outlineLevel="2">
      <c r="A685" s="237"/>
      <c r="B685" s="237"/>
      <c r="C685" s="597"/>
      <c r="D685" s="930"/>
      <c r="E685" s="167">
        <v>9</v>
      </c>
      <c r="F685" s="34"/>
      <c r="G685" s="184"/>
      <c r="H685" s="186"/>
      <c r="I685" s="186"/>
      <c r="J685" s="186"/>
      <c r="K685" s="186"/>
      <c r="L685" s="186"/>
      <c r="M685" s="186"/>
      <c r="N685" s="186"/>
      <c r="O685" s="185"/>
      <c r="P685" s="105">
        <f>IF(A16taxstdlife="n/a","n/a",IF(P$3&gt;(A16taxstdlife+$E685),(('PTRM input'!$O$158+'PTRM input'!$O$124)*$O$7)-SUM($O685:O685),(('PTRM input'!$O$158+'PTRM input'!$O$124)*$O$7)/A16taxstdlife))</f>
        <v>0</v>
      </c>
      <c r="Q685" s="592">
        <f>IF(A16taxstdlife="n/a","n/a",IF(Q$3&gt;(A16taxstdlife+$E685),(('PTRM input'!$O$158+'PTRM input'!$O$124)*$O$7)-SUM($O685:P685),(('PTRM input'!$O$158+'PTRM input'!$O$124)*$O$7)/A16taxstdlife))</f>
        <v>0</v>
      </c>
      <c r="R685" s="592">
        <f>IF(A16taxstdlife="n/a","n/a",IF(R$3&gt;(A16taxstdlife+$E685),(('PTRM input'!$O$158+'PTRM input'!$O$124)*$O$7)-SUM($O685:Q685),(('PTRM input'!$O$158+'PTRM input'!$O$124)*$O$7)/A16taxstdlife))</f>
        <v>0</v>
      </c>
      <c r="S685" s="592">
        <f>IF(A16taxstdlife="n/a","n/a",IF(S$3&gt;(A16taxstdlife+$E685),(('PTRM input'!$O$158+'PTRM input'!$O$124)*$O$7)-SUM($O685:R685),(('PTRM input'!$O$158+'PTRM input'!$O$124)*$O$7)/A16taxstdlife))</f>
        <v>0</v>
      </c>
      <c r="T685" s="592">
        <f>IF(A16taxstdlife="n/a","n/a",IF(T$3&gt;(A16taxstdlife+$E685),(('PTRM input'!$O$158+'PTRM input'!$O$124)*$O$7)-SUM($O685:S685),(('PTRM input'!$O$158+'PTRM input'!$O$124)*$O$7)/A16taxstdlife))</f>
        <v>0</v>
      </c>
      <c r="U685" s="592">
        <f>IF(A16taxstdlife="n/a","n/a",IF(U$3&gt;(A16taxstdlife+$E685),(('PTRM input'!$O$158+'PTRM input'!$O$124)*$O$7)-SUM($O685:T685),(('PTRM input'!$O$158+'PTRM input'!$O$124)*$O$7)/A16taxstdlife))</f>
        <v>0</v>
      </c>
      <c r="V685" s="592">
        <f>IF(A16taxstdlife="n/a","n/a",IF(V$3&gt;(A16taxstdlife+$E685),(('PTRM input'!$O$158+'PTRM input'!$O$124)*$O$7)-SUM($O685:U685),(('PTRM input'!$O$158+'PTRM input'!$O$124)*$O$7)/A16taxstdlife))</f>
        <v>0</v>
      </c>
      <c r="W685" s="592">
        <f>IF(A16taxstdlife="n/a","n/a",IF(W$3&gt;(A16taxstdlife+$E685),(('PTRM input'!$O$158+'PTRM input'!$O$124)*$O$7)-SUM($O685:V685),(('PTRM input'!$O$158+'PTRM input'!$O$124)*$O$7)/A16taxstdlife))</f>
        <v>0</v>
      </c>
      <c r="X685" s="592">
        <f>IF(A16taxstdlife="n/a","n/a",IF(X$3&gt;(A16taxstdlife+$E685),(('PTRM input'!$O$158+'PTRM input'!$O$124)*$O$7)-SUM($O685:W685),(('PTRM input'!$O$158+'PTRM input'!$O$124)*$O$7)/A16taxstdlife))</f>
        <v>0</v>
      </c>
      <c r="Y685" s="592">
        <f>IF(A16taxstdlife="n/a","n/a",IF(Y$3&gt;(A16taxstdlife+$E685),(('PTRM input'!$O$158+'PTRM input'!$O$124)*$O$7)-SUM($O685:X685),(('PTRM input'!$O$158+'PTRM input'!$O$124)*$O$7)/A16taxstdlife))</f>
        <v>0</v>
      </c>
      <c r="Z685" s="592">
        <f>IF(A16taxstdlife="n/a","n/a",IF(Z$3&gt;(A16taxstdlife+$E685),(('PTRM input'!$O$158+'PTRM input'!$O$124)*$O$7)-SUM($O685:Y685),(('PTRM input'!$O$158+'PTRM input'!$O$124)*$O$7)/A16taxstdlife))</f>
        <v>0</v>
      </c>
      <c r="AA685" s="592">
        <f>IF(A16taxstdlife="n/a","n/a",IF(AA$3&gt;(A16taxstdlife+$E685),(('PTRM input'!$O$158+'PTRM input'!$O$124)*$O$7)-SUM($O685:Z685),(('PTRM input'!$O$158+'PTRM input'!$O$124)*$O$7)/A16taxstdlife))</f>
        <v>0</v>
      </c>
      <c r="AB685" s="592">
        <f>IF(A16taxstdlife="n/a","n/a",IF(AB$3&gt;(A16taxstdlife+$E685),(('PTRM input'!$O$158+'PTRM input'!$O$124)*$O$7)-SUM($O685:AA685),(('PTRM input'!$O$158+'PTRM input'!$O$124)*$O$7)/A16taxstdlife))</f>
        <v>0</v>
      </c>
      <c r="AC685" s="592">
        <f>IF(A16taxstdlife="n/a","n/a",IF(AC$3&gt;(A16taxstdlife+$E685),(('PTRM input'!$O$158+'PTRM input'!$O$124)*$O$7)-SUM($O685:AB685),(('PTRM input'!$O$158+'PTRM input'!$O$124)*$O$7)/A16taxstdlife))</f>
        <v>0</v>
      </c>
      <c r="AD685" s="592">
        <f>IF(A16taxstdlife="n/a","n/a",IF(AD$3&gt;(A16taxstdlife+$E685),(('PTRM input'!$O$158+'PTRM input'!$O$124)*$O$7)-SUM($O685:AC685),(('PTRM input'!$O$158+'PTRM input'!$O$124)*$O$7)/A16taxstdlife))</f>
        <v>0</v>
      </c>
      <c r="AE685" s="592">
        <f>IF(A16taxstdlife="n/a","n/a",IF(AE$3&gt;(A16taxstdlife+$E685),(('PTRM input'!$O$158+'PTRM input'!$O$124)*$O$7)-SUM($O685:AD685),(('PTRM input'!$O$158+'PTRM input'!$O$124)*$O$7)/A16taxstdlife))</f>
        <v>0</v>
      </c>
      <c r="AF685" s="592">
        <f>IF(A16taxstdlife="n/a","n/a",IF(AF$3&gt;(A16taxstdlife+$E685),(('PTRM input'!$O$158+'PTRM input'!$O$124)*$O$7)-SUM($O685:AE685),(('PTRM input'!$O$158+'PTRM input'!$O$124)*$O$7)/A16taxstdlife))</f>
        <v>0</v>
      </c>
      <c r="AG685" s="592">
        <f>IF(A16taxstdlife="n/a","n/a",IF(AG$3&gt;(A16taxstdlife+$E685),(('PTRM input'!$O$158+'PTRM input'!$O$124)*$O$7)-SUM($O685:AF685),(('PTRM input'!$O$158+'PTRM input'!$O$124)*$O$7)/A16taxstdlife))</f>
        <v>0</v>
      </c>
      <c r="AH685" s="592">
        <f>IF(A16taxstdlife="n/a","n/a",IF(AH$3&gt;(A16taxstdlife+$E685),(('PTRM input'!$O$158+'PTRM input'!$O$124)*$O$7)-SUM($O685:AG685),(('PTRM input'!$O$158+'PTRM input'!$O$124)*$O$7)/A16taxstdlife))</f>
        <v>0</v>
      </c>
      <c r="AI685" s="592">
        <f>IF(A16taxstdlife="n/a","n/a",IF(AI$3&gt;(A16taxstdlife+$E685),(('PTRM input'!$O$158+'PTRM input'!$O$124)*$O$7)-SUM($O685:AH685),(('PTRM input'!$O$158+'PTRM input'!$O$124)*$O$7)/A16taxstdlife))</f>
        <v>0</v>
      </c>
      <c r="AJ685" s="592">
        <f>IF(A16taxstdlife="n/a","n/a",IF(AJ$3&gt;(A16taxstdlife+$E685),(('PTRM input'!$O$158+'PTRM input'!$O$124)*$O$7)-SUM($O685:AI685),(('PTRM input'!$O$158+'PTRM input'!$O$124)*$O$7)/A16taxstdlife))</f>
        <v>0</v>
      </c>
      <c r="AK685" s="592">
        <f>IF(A16taxstdlife="n/a","n/a",IF(AK$3&gt;(A16taxstdlife+$E685),(('PTRM input'!$O$158+'PTRM input'!$O$124)*$O$7)-SUM($O685:AJ685),(('PTRM input'!$O$158+'PTRM input'!$O$124)*$O$7)/A16taxstdlife))</f>
        <v>0</v>
      </c>
      <c r="AL685" s="592">
        <f>IF(A16taxstdlife="n/a","n/a",IF(AL$3&gt;(A16taxstdlife+$E685),(('PTRM input'!$O$158+'PTRM input'!$O$124)*$O$7)-SUM($O685:AK685),(('PTRM input'!$O$158+'PTRM input'!$O$124)*$O$7)/A16taxstdlife))</f>
        <v>0</v>
      </c>
      <c r="AM685" s="592">
        <f>IF(A16taxstdlife="n/a","n/a",IF(AM$3&gt;(A16taxstdlife+$E685),(('PTRM input'!$O$158+'PTRM input'!$O$124)*$O$7)-SUM($O685:AL685),(('PTRM input'!$O$158+'PTRM input'!$O$124)*$O$7)/A16taxstdlife))</f>
        <v>0</v>
      </c>
      <c r="AN685" s="592">
        <f>IF(A16taxstdlife="n/a","n/a",IF(AN$3&gt;(A16taxstdlife+$E685),(('PTRM input'!$O$158+'PTRM input'!$O$124)*$O$7)-SUM($O685:AM685),(('PTRM input'!$O$158+'PTRM input'!$O$124)*$O$7)/A16taxstdlife))</f>
        <v>0</v>
      </c>
      <c r="AO685" s="592">
        <f>IF(A16taxstdlife="n/a","n/a",IF(AO$3&gt;(A16taxstdlife+$E685),(('PTRM input'!$O$158+'PTRM input'!$O$124)*$O$7)-SUM($O685:AN685),(('PTRM input'!$O$158+'PTRM input'!$O$124)*$O$7)/A16taxstdlife))</f>
        <v>0</v>
      </c>
      <c r="AP685" s="592">
        <f>IF(A16taxstdlife="n/a","n/a",IF(AP$3&gt;(A16taxstdlife+$E685),(('PTRM input'!$O$158+'PTRM input'!$O$124)*$O$7)-SUM($O685:AO685),(('PTRM input'!$O$158+'PTRM input'!$O$124)*$O$7)/A16taxstdlife))</f>
        <v>0</v>
      </c>
      <c r="AQ685" s="592">
        <f>IF(A16taxstdlife="n/a","n/a",IF(AQ$3&gt;(A16taxstdlife+$E685),(('PTRM input'!$O$158+'PTRM input'!$O$124)*$O$7)-SUM($O685:AP685),(('PTRM input'!$O$158+'PTRM input'!$O$124)*$O$7)/A16taxstdlife))</f>
        <v>0</v>
      </c>
      <c r="AR685" s="592">
        <f>IF(A16taxstdlife="n/a","n/a",IF(AR$3&gt;(A16taxstdlife+$E685),(('PTRM input'!$O$158+'PTRM input'!$O$124)*$O$7)-SUM($O685:AQ685),(('PTRM input'!$O$158+'PTRM input'!$O$124)*$O$7)/A16taxstdlife))</f>
        <v>0</v>
      </c>
      <c r="AS685" s="592">
        <f>IF(A16taxstdlife="n/a","n/a",IF(AS$3&gt;(A16taxstdlife+$E685),(('PTRM input'!$O$158+'PTRM input'!$O$124)*$O$7)-SUM($O685:AR685),(('PTRM input'!$O$158+'PTRM input'!$O$124)*$O$7)/A16taxstdlife))</f>
        <v>0</v>
      </c>
      <c r="AT685" s="592">
        <f>IF(A16taxstdlife="n/a","n/a",IF(AT$3&gt;(A16taxstdlife+$E685),(('PTRM input'!$O$158+'PTRM input'!$O$124)*$O$7)-SUM($O685:AS685),(('PTRM input'!$O$158+'PTRM input'!$O$124)*$O$7)/A16taxstdlife))</f>
        <v>0</v>
      </c>
      <c r="AU685" s="592">
        <f>IF(A16taxstdlife="n/a","n/a",IF(AU$3&gt;(A16taxstdlife+$E685),(('PTRM input'!$O$158+'PTRM input'!$O$124)*$O$7)-SUM($O685:AT685),(('PTRM input'!$O$158+'PTRM input'!$O$124)*$O$7)/A16taxstdlife))</f>
        <v>0</v>
      </c>
      <c r="AV685" s="592">
        <f>IF(A16taxstdlife="n/a","n/a",IF(AV$3&gt;(A16taxstdlife+$E685),(('PTRM input'!$O$158+'PTRM input'!$O$124)*$O$7)-SUM($O685:AU685),(('PTRM input'!$O$158+'PTRM input'!$O$124)*$O$7)/A16taxstdlife))</f>
        <v>0</v>
      </c>
      <c r="AW685" s="592">
        <f>IF(A16taxstdlife="n/a","n/a",IF(AW$3&gt;(A16taxstdlife+$E685),(('PTRM input'!$O$158+'PTRM input'!$O$124)*$O$7)-SUM($O685:AV685),(('PTRM input'!$O$158+'PTRM input'!$O$124)*$O$7)/A16taxstdlife))</f>
        <v>0</v>
      </c>
      <c r="AX685" s="592">
        <f>IF(A16taxstdlife="n/a","n/a",IF(AX$3&gt;(A16taxstdlife+$E685),(('PTRM input'!$O$158+'PTRM input'!$O$124)*$O$7)-SUM($O685:AW685),(('PTRM input'!$O$158+'PTRM input'!$O$124)*$O$7)/A16taxstdlife))</f>
        <v>0</v>
      </c>
      <c r="AY685" s="592">
        <f>IF(A16taxstdlife="n/a","n/a",IF(AY$3&gt;(A16taxstdlife+$E685),(('PTRM input'!$O$158+'PTRM input'!$O$124)*$O$7)-SUM($O685:AX685),(('PTRM input'!$O$158+'PTRM input'!$O$124)*$O$7)/A16taxstdlife))</f>
        <v>0</v>
      </c>
      <c r="AZ685" s="592">
        <f>IF(A16taxstdlife="n/a","n/a",IF(AZ$3&gt;(A16taxstdlife+$E685),(('PTRM input'!$O$158+'PTRM input'!$O$124)*$O$7)-SUM($O685:AY685),(('PTRM input'!$O$158+'PTRM input'!$O$124)*$O$7)/A16taxstdlife))</f>
        <v>0</v>
      </c>
      <c r="BA685" s="592">
        <f>IF(A16taxstdlife="n/a","n/a",IF(BA$3&gt;(A16taxstdlife+$E685),(('PTRM input'!$O$158+'PTRM input'!$O$124)*$O$7)-SUM($O685:AZ685),(('PTRM input'!$O$158+'PTRM input'!$O$124)*$O$7)/A16taxstdlife))</f>
        <v>0</v>
      </c>
      <c r="BB685" s="592">
        <f>IF(A16taxstdlife="n/a","n/a",IF(BB$3&gt;(A16taxstdlife+$E685),(('PTRM input'!$O$158+'PTRM input'!$O$124)*$O$7)-SUM($O685:BA685),(('PTRM input'!$O$158+'PTRM input'!$O$124)*$O$7)/A16taxstdlife))</f>
        <v>0</v>
      </c>
      <c r="BC685" s="592">
        <f>IF(A16taxstdlife="n/a","n/a",IF(BC$3&gt;(A16taxstdlife+$E685),(('PTRM input'!$O$158+'PTRM input'!$O$124)*$O$7)-SUM($O685:BB685),(('PTRM input'!$O$158+'PTRM input'!$O$124)*$O$7)/A16taxstdlife))</f>
        <v>0</v>
      </c>
      <c r="BD685" s="592">
        <f>IF(A16taxstdlife="n/a","n/a",IF(BD$3&gt;(A16taxstdlife+$E685),(('PTRM input'!$O$158+'PTRM input'!$O$124)*$O$7)-SUM($O685:BC685),(('PTRM input'!$O$158+'PTRM input'!$O$124)*$O$7)/A16taxstdlife))</f>
        <v>0</v>
      </c>
      <c r="BE685" s="592">
        <f>IF(A16taxstdlife="n/a","n/a",IF(BE$3&gt;(A16taxstdlife+$E685),(('PTRM input'!$O$158+'PTRM input'!$O$124)*$O$7)-SUM($O685:BD685),(('PTRM input'!$O$158+'PTRM input'!$O$124)*$O$7)/A16taxstdlife))</f>
        <v>0</v>
      </c>
      <c r="BF685" s="592">
        <f>IF(A16taxstdlife="n/a","n/a",IF(BF$3&gt;(A16taxstdlife+$E685),(('PTRM input'!$O$158+'PTRM input'!$O$124)*$O$7)-SUM($O685:BE685),(('PTRM input'!$O$158+'PTRM input'!$O$124)*$O$7)/A16taxstdlife))</f>
        <v>0</v>
      </c>
      <c r="BG685" s="592">
        <f>IF(A16taxstdlife="n/a","n/a",IF(BG$3&gt;(A16taxstdlife+$E685),(('PTRM input'!$O$158+'PTRM input'!$O$124)*$O$7)-SUM($O685:BF685),(('PTRM input'!$O$158+'PTRM input'!$O$124)*$O$7)/A16taxstdlife))</f>
        <v>0</v>
      </c>
      <c r="BH685" s="592">
        <f>IF(A16taxstdlife="n/a","n/a",IF(BH$3&gt;(A16taxstdlife+$E685),(('PTRM input'!$O$158+'PTRM input'!$O$124)*$O$7)-SUM($O685:BG685),(('PTRM input'!$O$158+'PTRM input'!$O$124)*$O$7)/A16taxstdlife))</f>
        <v>0</v>
      </c>
      <c r="BI685" s="592">
        <f>IF(A16taxstdlife="n/a","n/a",IF(BI$3&gt;(A16taxstdlife+$E685),(('PTRM input'!$O$158+'PTRM input'!$O$124)*$O$7)-SUM($O685:BH685),(('PTRM input'!$O$158+'PTRM input'!$O$124)*$O$7)/A16taxstdlife))</f>
        <v>0</v>
      </c>
      <c r="BJ685" s="237"/>
      <c r="BK685" s="237"/>
      <c r="BL685" s="237"/>
      <c r="BM685" s="237"/>
    </row>
    <row r="686" spans="1:65" s="4" customFormat="1" ht="12.75" customHeight="1" outlineLevel="2">
      <c r="A686" s="237"/>
      <c r="B686" s="237"/>
      <c r="C686" s="597"/>
      <c r="D686" s="930"/>
      <c r="E686" s="168">
        <v>10</v>
      </c>
      <c r="F686" s="34"/>
      <c r="G686" s="184"/>
      <c r="H686" s="186"/>
      <c r="I686" s="186"/>
      <c r="J686" s="186"/>
      <c r="K686" s="186"/>
      <c r="L686" s="186"/>
      <c r="M686" s="186"/>
      <c r="N686" s="186"/>
      <c r="O686" s="186"/>
      <c r="P686" s="185"/>
      <c r="Q686" s="592">
        <f>IF(A16taxstdlife="n/a","n/a",IF(Q$3&gt;(A16taxstdlife+$E686),(('PTRM input'!$P$158+'PTRM input'!$P$124)*$P$7)-SUM($P686:P686),(('PTRM input'!$P$158+'PTRM input'!$P$124)*$P$7)/A16taxstdlife))</f>
        <v>0</v>
      </c>
      <c r="R686" s="592">
        <f>IF(A16taxstdlife="n/a","n/a",IF(R$3&gt;(A16taxstdlife+$E686),(('PTRM input'!$P$158+'PTRM input'!$P$124)*$P$7)-SUM($P686:Q686),(('PTRM input'!$P$158+'PTRM input'!$P$124)*$P$7)/A16taxstdlife))</f>
        <v>0</v>
      </c>
      <c r="S686" s="592">
        <f>IF(A16taxstdlife="n/a","n/a",IF(S$3&gt;(A16taxstdlife+$E686),(('PTRM input'!$P$158+'PTRM input'!$P$124)*$P$7)-SUM($P686:R686),(('PTRM input'!$P$158+'PTRM input'!$P$124)*$P$7)/A16taxstdlife))</f>
        <v>0</v>
      </c>
      <c r="T686" s="592">
        <f>IF(A16taxstdlife="n/a","n/a",IF(T$3&gt;(A16taxstdlife+$E686),(('PTRM input'!$P$158+'PTRM input'!$P$124)*$P$7)-SUM($P686:S686),(('PTRM input'!$P$158+'PTRM input'!$P$124)*$P$7)/A16taxstdlife))</f>
        <v>0</v>
      </c>
      <c r="U686" s="592">
        <f>IF(A16taxstdlife="n/a","n/a",IF(U$3&gt;(A16taxstdlife+$E686),(('PTRM input'!$P$158+'PTRM input'!$P$124)*$P$7)-SUM($P686:T686),(('PTRM input'!$P$158+'PTRM input'!$P$124)*$P$7)/A16taxstdlife))</f>
        <v>0</v>
      </c>
      <c r="V686" s="592">
        <f>IF(A16taxstdlife="n/a","n/a",IF(V$3&gt;(A16taxstdlife+$E686),(('PTRM input'!$P$158+'PTRM input'!$P$124)*$P$7)-SUM($P686:U686),(('PTRM input'!$P$158+'PTRM input'!$P$124)*$P$7)/A16taxstdlife))</f>
        <v>0</v>
      </c>
      <c r="W686" s="592">
        <f>IF(A16taxstdlife="n/a","n/a",IF(W$3&gt;(A16taxstdlife+$E686),(('PTRM input'!$P$158+'PTRM input'!$P$124)*$P$7)-SUM($P686:V686),(('PTRM input'!$P$158+'PTRM input'!$P$124)*$P$7)/A16taxstdlife))</f>
        <v>0</v>
      </c>
      <c r="X686" s="592">
        <f>IF(A16taxstdlife="n/a","n/a",IF(X$3&gt;(A16taxstdlife+$E686),(('PTRM input'!$P$158+'PTRM input'!$P$124)*$P$7)-SUM($P686:W686),(('PTRM input'!$P$158+'PTRM input'!$P$124)*$P$7)/A16taxstdlife))</f>
        <v>0</v>
      </c>
      <c r="Y686" s="592">
        <f>IF(A16taxstdlife="n/a","n/a",IF(Y$3&gt;(A16taxstdlife+$E686),(('PTRM input'!$P$158+'PTRM input'!$P$124)*$P$7)-SUM($P686:X686),(('PTRM input'!$P$158+'PTRM input'!$P$124)*$P$7)/A16taxstdlife))</f>
        <v>0</v>
      </c>
      <c r="Z686" s="592">
        <f>IF(A16taxstdlife="n/a","n/a",IF(Z$3&gt;(A16taxstdlife+$E686),(('PTRM input'!$P$158+'PTRM input'!$P$124)*$P$7)-SUM($P686:Y686),(('PTRM input'!$P$158+'PTRM input'!$P$124)*$P$7)/A16taxstdlife))</f>
        <v>0</v>
      </c>
      <c r="AA686" s="592">
        <f>IF(A16taxstdlife="n/a","n/a",IF(AA$3&gt;(A16taxstdlife+$E686),(('PTRM input'!$P$158+'PTRM input'!$P$124)*$P$7)-SUM($P686:Z686),(('PTRM input'!$P$158+'PTRM input'!$P$124)*$P$7)/A16taxstdlife))</f>
        <v>0</v>
      </c>
      <c r="AB686" s="592">
        <f>IF(A16taxstdlife="n/a","n/a",IF(AB$3&gt;(A16taxstdlife+$E686),(('PTRM input'!$P$158+'PTRM input'!$P$124)*$P$7)-SUM($P686:AA686),(('PTRM input'!$P$158+'PTRM input'!$P$124)*$P$7)/A16taxstdlife))</f>
        <v>0</v>
      </c>
      <c r="AC686" s="592">
        <f>IF(A16taxstdlife="n/a","n/a",IF(AC$3&gt;(A16taxstdlife+$E686),(('PTRM input'!$P$158+'PTRM input'!$P$124)*$P$7)-SUM($P686:AB686),(('PTRM input'!$P$158+'PTRM input'!$P$124)*$P$7)/A16taxstdlife))</f>
        <v>0</v>
      </c>
      <c r="AD686" s="592">
        <f>IF(A16taxstdlife="n/a","n/a",IF(AD$3&gt;(A16taxstdlife+$E686),(('PTRM input'!$P$158+'PTRM input'!$P$124)*$P$7)-SUM($P686:AC686),(('PTRM input'!$P$158+'PTRM input'!$P$124)*$P$7)/A16taxstdlife))</f>
        <v>0</v>
      </c>
      <c r="AE686" s="592">
        <f>IF(A16taxstdlife="n/a","n/a",IF(AE$3&gt;(A16taxstdlife+$E686),(('PTRM input'!$P$158+'PTRM input'!$P$124)*$P$7)-SUM($P686:AD686),(('PTRM input'!$P$158+'PTRM input'!$P$124)*$P$7)/A16taxstdlife))</f>
        <v>0</v>
      </c>
      <c r="AF686" s="592">
        <f>IF(A16taxstdlife="n/a","n/a",IF(AF$3&gt;(A16taxstdlife+$E686),(('PTRM input'!$P$158+'PTRM input'!$P$124)*$P$7)-SUM($P686:AE686),(('PTRM input'!$P$158+'PTRM input'!$P$124)*$P$7)/A16taxstdlife))</f>
        <v>0</v>
      </c>
      <c r="AG686" s="592">
        <f>IF(A16taxstdlife="n/a","n/a",IF(AG$3&gt;(A16taxstdlife+$E686),(('PTRM input'!$P$158+'PTRM input'!$P$124)*$P$7)-SUM($P686:AF686),(('PTRM input'!$P$158+'PTRM input'!$P$124)*$P$7)/A16taxstdlife))</f>
        <v>0</v>
      </c>
      <c r="AH686" s="592">
        <f>IF(A16taxstdlife="n/a","n/a",IF(AH$3&gt;(A16taxstdlife+$E686),(('PTRM input'!$P$158+'PTRM input'!$P$124)*$P$7)-SUM($P686:AG686),(('PTRM input'!$P$158+'PTRM input'!$P$124)*$P$7)/A16taxstdlife))</f>
        <v>0</v>
      </c>
      <c r="AI686" s="592">
        <f>IF(A16taxstdlife="n/a","n/a",IF(AI$3&gt;(A16taxstdlife+$E686),(('PTRM input'!$P$158+'PTRM input'!$P$124)*$P$7)-SUM($P686:AH686),(('PTRM input'!$P$158+'PTRM input'!$P$124)*$P$7)/A16taxstdlife))</f>
        <v>0</v>
      </c>
      <c r="AJ686" s="592">
        <f>IF(A16taxstdlife="n/a","n/a",IF(AJ$3&gt;(A16taxstdlife+$E686),(('PTRM input'!$P$158+'PTRM input'!$P$124)*$P$7)-SUM($P686:AI686),(('PTRM input'!$P$158+'PTRM input'!$P$124)*$P$7)/A16taxstdlife))</f>
        <v>0</v>
      </c>
      <c r="AK686" s="592">
        <f>IF(A16taxstdlife="n/a","n/a",IF(AK$3&gt;(A16taxstdlife+$E686),(('PTRM input'!$P$158+'PTRM input'!$P$124)*$P$7)-SUM($P686:AJ686),(('PTRM input'!$P$158+'PTRM input'!$P$124)*$P$7)/A16taxstdlife))</f>
        <v>0</v>
      </c>
      <c r="AL686" s="592">
        <f>IF(A16taxstdlife="n/a","n/a",IF(AL$3&gt;(A16taxstdlife+$E686),(('PTRM input'!$P$158+'PTRM input'!$P$124)*$P$7)-SUM($P686:AK686),(('PTRM input'!$P$158+'PTRM input'!$P$124)*$P$7)/A16taxstdlife))</f>
        <v>0</v>
      </c>
      <c r="AM686" s="592">
        <f>IF(A16taxstdlife="n/a","n/a",IF(AM$3&gt;(A16taxstdlife+$E686),(('PTRM input'!$P$158+'PTRM input'!$P$124)*$P$7)-SUM($P686:AL686),(('PTRM input'!$P$158+'PTRM input'!$P$124)*$P$7)/A16taxstdlife))</f>
        <v>0</v>
      </c>
      <c r="AN686" s="592">
        <f>IF(A16taxstdlife="n/a","n/a",IF(AN$3&gt;(A16taxstdlife+$E686),(('PTRM input'!$P$158+'PTRM input'!$P$124)*$P$7)-SUM($P686:AM686),(('PTRM input'!$P$158+'PTRM input'!$P$124)*$P$7)/A16taxstdlife))</f>
        <v>0</v>
      </c>
      <c r="AO686" s="592">
        <f>IF(A16taxstdlife="n/a","n/a",IF(AO$3&gt;(A16taxstdlife+$E686),(('PTRM input'!$P$158+'PTRM input'!$P$124)*$P$7)-SUM($P686:AN686),(('PTRM input'!$P$158+'PTRM input'!$P$124)*$P$7)/A16taxstdlife))</f>
        <v>0</v>
      </c>
      <c r="AP686" s="592">
        <f>IF(A16taxstdlife="n/a","n/a",IF(AP$3&gt;(A16taxstdlife+$E686),(('PTRM input'!$P$158+'PTRM input'!$P$124)*$P$7)-SUM($P686:AO686),(('PTRM input'!$P$158+'PTRM input'!$P$124)*$P$7)/A16taxstdlife))</f>
        <v>0</v>
      </c>
      <c r="AQ686" s="592">
        <f>IF(A16taxstdlife="n/a","n/a",IF(AQ$3&gt;(A16taxstdlife+$E686),(('PTRM input'!$P$158+'PTRM input'!$P$124)*$P$7)-SUM($P686:AP686),(('PTRM input'!$P$158+'PTRM input'!$P$124)*$P$7)/A16taxstdlife))</f>
        <v>0</v>
      </c>
      <c r="AR686" s="592">
        <f>IF(A16taxstdlife="n/a","n/a",IF(AR$3&gt;(A16taxstdlife+$E686),(('PTRM input'!$P$158+'PTRM input'!$P$124)*$P$7)-SUM($P686:AQ686),(('PTRM input'!$P$158+'PTRM input'!$P$124)*$P$7)/A16taxstdlife))</f>
        <v>0</v>
      </c>
      <c r="AS686" s="592">
        <f>IF(A16taxstdlife="n/a","n/a",IF(AS$3&gt;(A16taxstdlife+$E686),(('PTRM input'!$P$158+'PTRM input'!$P$124)*$P$7)-SUM($P686:AR686),(('PTRM input'!$P$158+'PTRM input'!$P$124)*$P$7)/A16taxstdlife))</f>
        <v>0</v>
      </c>
      <c r="AT686" s="592">
        <f>IF(A16taxstdlife="n/a","n/a",IF(AT$3&gt;(A16taxstdlife+$E686),(('PTRM input'!$P$158+'PTRM input'!$P$124)*$P$7)-SUM($P686:AS686),(('PTRM input'!$P$158+'PTRM input'!$P$124)*$P$7)/A16taxstdlife))</f>
        <v>0</v>
      </c>
      <c r="AU686" s="592">
        <f>IF(A16taxstdlife="n/a","n/a",IF(AU$3&gt;(A16taxstdlife+$E686),(('PTRM input'!$P$158+'PTRM input'!$P$124)*$P$7)-SUM($P686:AT686),(('PTRM input'!$P$158+'PTRM input'!$P$124)*$P$7)/A16taxstdlife))</f>
        <v>0</v>
      </c>
      <c r="AV686" s="592">
        <f>IF(A16taxstdlife="n/a","n/a",IF(AV$3&gt;(A16taxstdlife+$E686),(('PTRM input'!$P$158+'PTRM input'!$P$124)*$P$7)-SUM($P686:AU686),(('PTRM input'!$P$158+'PTRM input'!$P$124)*$P$7)/A16taxstdlife))</f>
        <v>0</v>
      </c>
      <c r="AW686" s="592">
        <f>IF(A16taxstdlife="n/a","n/a",IF(AW$3&gt;(A16taxstdlife+$E686),(('PTRM input'!$P$158+'PTRM input'!$P$124)*$P$7)-SUM($P686:AV686),(('PTRM input'!$P$158+'PTRM input'!$P$124)*$P$7)/A16taxstdlife))</f>
        <v>0</v>
      </c>
      <c r="AX686" s="592">
        <f>IF(A16taxstdlife="n/a","n/a",IF(AX$3&gt;(A16taxstdlife+$E686),(('PTRM input'!$P$158+'PTRM input'!$P$124)*$P$7)-SUM($P686:AW686),(('PTRM input'!$P$158+'PTRM input'!$P$124)*$P$7)/A16taxstdlife))</f>
        <v>0</v>
      </c>
      <c r="AY686" s="592">
        <f>IF(A16taxstdlife="n/a","n/a",IF(AY$3&gt;(A16taxstdlife+$E686),(('PTRM input'!$P$158+'PTRM input'!$P$124)*$P$7)-SUM($P686:AX686),(('PTRM input'!$P$158+'PTRM input'!$P$124)*$P$7)/A16taxstdlife))</f>
        <v>0</v>
      </c>
      <c r="AZ686" s="592">
        <f>IF(A16taxstdlife="n/a","n/a",IF(AZ$3&gt;(A16taxstdlife+$E686),(('PTRM input'!$P$158+'PTRM input'!$P$124)*$P$7)-SUM($P686:AY686),(('PTRM input'!$P$158+'PTRM input'!$P$124)*$P$7)/A16taxstdlife))</f>
        <v>0</v>
      </c>
      <c r="BA686" s="592">
        <f>IF(A16taxstdlife="n/a","n/a",IF(BA$3&gt;(A16taxstdlife+$E686),(('PTRM input'!$P$158+'PTRM input'!$P$124)*$P$7)-SUM($P686:AZ686),(('PTRM input'!$P$158+'PTRM input'!$P$124)*$P$7)/A16taxstdlife))</f>
        <v>0</v>
      </c>
      <c r="BB686" s="592">
        <f>IF(A16taxstdlife="n/a","n/a",IF(BB$3&gt;(A16taxstdlife+$E686),(('PTRM input'!$P$158+'PTRM input'!$P$124)*$P$7)-SUM($P686:BA686),(('PTRM input'!$P$158+'PTRM input'!$P$124)*$P$7)/A16taxstdlife))</f>
        <v>0</v>
      </c>
      <c r="BC686" s="592">
        <f>IF(A16taxstdlife="n/a","n/a",IF(BC$3&gt;(A16taxstdlife+$E686),(('PTRM input'!$P$158+'PTRM input'!$P$124)*$P$7)-SUM($P686:BB686),(('PTRM input'!$P$158+'PTRM input'!$P$124)*$P$7)/A16taxstdlife))</f>
        <v>0</v>
      </c>
      <c r="BD686" s="592">
        <f>IF(A16taxstdlife="n/a","n/a",IF(BD$3&gt;(A16taxstdlife+$E686),(('PTRM input'!$P$158+'PTRM input'!$P$124)*$P$7)-SUM($P686:BC686),(('PTRM input'!$P$158+'PTRM input'!$P$124)*$P$7)/A16taxstdlife))</f>
        <v>0</v>
      </c>
      <c r="BE686" s="592">
        <f>IF(A16taxstdlife="n/a","n/a",IF(BE$3&gt;(A16taxstdlife+$E686),(('PTRM input'!$P$158+'PTRM input'!$P$124)*$P$7)-SUM($P686:BD686),(('PTRM input'!$P$158+'PTRM input'!$P$124)*$P$7)/A16taxstdlife))</f>
        <v>0</v>
      </c>
      <c r="BF686" s="592">
        <f>IF(A16taxstdlife="n/a","n/a",IF(BF$3&gt;(A16taxstdlife+$E686),(('PTRM input'!$P$158+'PTRM input'!$P$124)*$P$7)-SUM($P686:BE686),(('PTRM input'!$P$158+'PTRM input'!$P$124)*$P$7)/A16taxstdlife))</f>
        <v>0</v>
      </c>
      <c r="BG686" s="592">
        <f>IF(A16taxstdlife="n/a","n/a",IF(BG$3&gt;(A16taxstdlife+$E686),(('PTRM input'!$P$158+'PTRM input'!$P$124)*$P$7)-SUM($P686:BF686),(('PTRM input'!$P$158+'PTRM input'!$P$124)*$P$7)/A16taxstdlife))</f>
        <v>0</v>
      </c>
      <c r="BH686" s="592">
        <f>IF(A16taxstdlife="n/a","n/a",IF(BH$3&gt;(A16taxstdlife+$E686),(('PTRM input'!$P$158+'PTRM input'!$P$124)*$P$7)-SUM($P686:BG686),(('PTRM input'!$P$158+'PTRM input'!$P$124)*$P$7)/A16taxstdlife))</f>
        <v>0</v>
      </c>
      <c r="BI686" s="592">
        <f>IF(A16taxstdlife="n/a","n/a",IF(BI$3&gt;(A16taxstdlife+$E686),(('PTRM input'!$P$158+'PTRM input'!$P$124)*$P$7)-SUM($P686:BH686),(('PTRM input'!$P$158+'PTRM input'!$P$124)*$P$7)/A16taxstdlife))</f>
        <v>0</v>
      </c>
      <c r="BJ686" s="237"/>
      <c r="BK686" s="237"/>
      <c r="BL686" s="237"/>
      <c r="BM686" s="237"/>
    </row>
    <row r="687" spans="1:65" s="4" customFormat="1" ht="12.75" customHeight="1" outlineLevel="1">
      <c r="A687" s="237"/>
      <c r="B687" s="237"/>
      <c r="C687" s="597">
        <f>Asset16</f>
        <v>0</v>
      </c>
      <c r="D687" s="237"/>
      <c r="E687" s="237"/>
      <c r="F687" s="598"/>
      <c r="G687" s="593">
        <f t="shared" ref="G687:AL687" si="136">SUM(G675:G686)</f>
        <v>0</v>
      </c>
      <c r="H687" s="593">
        <f t="shared" si="136"/>
        <v>0</v>
      </c>
      <c r="I687" s="593">
        <f t="shared" si="136"/>
        <v>0</v>
      </c>
      <c r="J687" s="593">
        <f t="shared" si="136"/>
        <v>0</v>
      </c>
      <c r="K687" s="593">
        <f t="shared" si="136"/>
        <v>0</v>
      </c>
      <c r="L687" s="593">
        <f t="shared" si="136"/>
        <v>0</v>
      </c>
      <c r="M687" s="593">
        <f t="shared" si="136"/>
        <v>0</v>
      </c>
      <c r="N687" s="593">
        <f t="shared" si="136"/>
        <v>0</v>
      </c>
      <c r="O687" s="593">
        <f t="shared" si="136"/>
        <v>0</v>
      </c>
      <c r="P687" s="593">
        <f t="shared" si="136"/>
        <v>0</v>
      </c>
      <c r="Q687" s="593">
        <f t="shared" si="136"/>
        <v>0</v>
      </c>
      <c r="R687" s="593">
        <f t="shared" si="136"/>
        <v>0</v>
      </c>
      <c r="S687" s="593">
        <f t="shared" si="136"/>
        <v>0</v>
      </c>
      <c r="T687" s="593">
        <f t="shared" si="136"/>
        <v>0</v>
      </c>
      <c r="U687" s="593">
        <f t="shared" si="136"/>
        <v>0</v>
      </c>
      <c r="V687" s="593">
        <f t="shared" si="136"/>
        <v>0</v>
      </c>
      <c r="W687" s="593">
        <f t="shared" si="136"/>
        <v>0</v>
      </c>
      <c r="X687" s="593">
        <f t="shared" si="136"/>
        <v>0</v>
      </c>
      <c r="Y687" s="593">
        <f t="shared" si="136"/>
        <v>0</v>
      </c>
      <c r="Z687" s="593">
        <f t="shared" si="136"/>
        <v>0</v>
      </c>
      <c r="AA687" s="593">
        <f t="shared" si="136"/>
        <v>0</v>
      </c>
      <c r="AB687" s="593">
        <f t="shared" si="136"/>
        <v>0</v>
      </c>
      <c r="AC687" s="593">
        <f t="shared" si="136"/>
        <v>0</v>
      </c>
      <c r="AD687" s="593">
        <f t="shared" si="136"/>
        <v>0</v>
      </c>
      <c r="AE687" s="593">
        <f t="shared" si="136"/>
        <v>0</v>
      </c>
      <c r="AF687" s="593">
        <f t="shared" si="136"/>
        <v>0</v>
      </c>
      <c r="AG687" s="593">
        <f t="shared" si="136"/>
        <v>0</v>
      </c>
      <c r="AH687" s="593">
        <f t="shared" si="136"/>
        <v>0</v>
      </c>
      <c r="AI687" s="593">
        <f t="shared" si="136"/>
        <v>0</v>
      </c>
      <c r="AJ687" s="593">
        <f t="shared" si="136"/>
        <v>0</v>
      </c>
      <c r="AK687" s="593">
        <f t="shared" si="136"/>
        <v>0</v>
      </c>
      <c r="AL687" s="593">
        <f t="shared" si="136"/>
        <v>0</v>
      </c>
      <c r="AM687" s="593">
        <f t="shared" ref="AM687:BI687" si="137">SUM(AM675:AM686)</f>
        <v>0</v>
      </c>
      <c r="AN687" s="593">
        <f t="shared" si="137"/>
        <v>0</v>
      </c>
      <c r="AO687" s="593">
        <f t="shared" si="137"/>
        <v>0</v>
      </c>
      <c r="AP687" s="593">
        <f t="shared" si="137"/>
        <v>0</v>
      </c>
      <c r="AQ687" s="593">
        <f t="shared" si="137"/>
        <v>0</v>
      </c>
      <c r="AR687" s="593">
        <f t="shared" si="137"/>
        <v>0</v>
      </c>
      <c r="AS687" s="593">
        <f t="shared" si="137"/>
        <v>0</v>
      </c>
      <c r="AT687" s="593">
        <f t="shared" si="137"/>
        <v>0</v>
      </c>
      <c r="AU687" s="593">
        <f t="shared" si="137"/>
        <v>0</v>
      </c>
      <c r="AV687" s="593">
        <f t="shared" si="137"/>
        <v>0</v>
      </c>
      <c r="AW687" s="593">
        <f t="shared" si="137"/>
        <v>0</v>
      </c>
      <c r="AX687" s="593">
        <f t="shared" si="137"/>
        <v>0</v>
      </c>
      <c r="AY687" s="593">
        <f t="shared" si="137"/>
        <v>0</v>
      </c>
      <c r="AZ687" s="593">
        <f t="shared" si="137"/>
        <v>0</v>
      </c>
      <c r="BA687" s="593">
        <f t="shared" si="137"/>
        <v>0</v>
      </c>
      <c r="BB687" s="593">
        <f t="shared" si="137"/>
        <v>0</v>
      </c>
      <c r="BC687" s="593">
        <f t="shared" si="137"/>
        <v>0</v>
      </c>
      <c r="BD687" s="593">
        <f t="shared" si="137"/>
        <v>0</v>
      </c>
      <c r="BE687" s="593">
        <f t="shared" si="137"/>
        <v>0</v>
      </c>
      <c r="BF687" s="593">
        <f t="shared" si="137"/>
        <v>0</v>
      </c>
      <c r="BG687" s="593">
        <f t="shared" si="137"/>
        <v>0</v>
      </c>
      <c r="BH687" s="593">
        <f t="shared" si="137"/>
        <v>0</v>
      </c>
      <c r="BI687" s="593">
        <f t="shared" si="137"/>
        <v>0</v>
      </c>
      <c r="BJ687" s="237"/>
      <c r="BK687" s="237"/>
      <c r="BL687" s="237"/>
      <c r="BM687" s="237"/>
    </row>
    <row r="688" spans="1:65" s="4" customFormat="1" ht="12.75" customHeight="1" outlineLevel="2">
      <c r="A688" s="237"/>
      <c r="B688" s="599">
        <f>C700</f>
        <v>0</v>
      </c>
      <c r="C688" s="487"/>
      <c r="D688" s="600" t="s">
        <v>58</v>
      </c>
      <c r="E688" s="487"/>
      <c r="F688" s="601"/>
      <c r="G688" s="594">
        <f>IF(G$3&gt;A17taxremlife,A17taxvalue-SUM($F688:F688),IF(A17taxremlife="N/A","n/a",A17taxvalue/A17taxremlife))</f>
        <v>0</v>
      </c>
      <c r="H688" s="594">
        <f>IF(H$3&gt;A17taxremlife,A17taxvalue-SUM($F688:G688),IF(A17taxremlife="N/A","n/a",A17taxvalue/A17taxremlife))</f>
        <v>0</v>
      </c>
      <c r="I688" s="594">
        <f>IF(I$3&gt;A17taxremlife,A17taxvalue-SUM($F688:H688),IF(A17taxremlife="N/A","n/a",A17taxvalue/A17taxremlife))</f>
        <v>0</v>
      </c>
      <c r="J688" s="594">
        <f>IF(J$3&gt;A17taxremlife,A17taxvalue-SUM($F688:I688),IF(A17taxremlife="N/A","n/a",A17taxvalue/A17taxremlife))</f>
        <v>0</v>
      </c>
      <c r="K688" s="594">
        <f>IF(K$3&gt;A17taxremlife,A17taxvalue-SUM($F688:J688),IF(A17taxremlife="N/A","n/a",A17taxvalue/A17taxremlife))</f>
        <v>0</v>
      </c>
      <c r="L688" s="594">
        <f>IF(L$3&gt;A17taxremlife,A17taxvalue-SUM($F688:K688),IF(A17taxremlife="N/A","n/a",A17taxvalue/A17taxremlife))</f>
        <v>0</v>
      </c>
      <c r="M688" s="594">
        <f>IF(M$3&gt;A17taxremlife,A17taxvalue-SUM($F688:L688),IF(A17taxremlife="N/A","n/a",A17taxvalue/A17taxremlife))</f>
        <v>0</v>
      </c>
      <c r="N688" s="594">
        <f>IF(N$3&gt;A17taxremlife,A17taxvalue-SUM($F688:M688),IF(A17taxremlife="N/A","n/a",A17taxvalue/A17taxremlife))</f>
        <v>0</v>
      </c>
      <c r="O688" s="594">
        <f>IF(O$3&gt;A17taxremlife,A17taxvalue-SUM($F688:N688),IF(A17taxremlife="N/A","n/a",A17taxvalue/A17taxremlife))</f>
        <v>0</v>
      </c>
      <c r="P688" s="594">
        <f>IF(P$3&gt;A17taxremlife,A17taxvalue-SUM($F688:O688),IF(A17taxremlife="N/A","n/a",A17taxvalue/A17taxremlife))</f>
        <v>0</v>
      </c>
      <c r="Q688" s="594">
        <f>IF(Q$3&gt;A17taxremlife,A17taxvalue-SUM($F688:P688),IF(A17taxremlife="N/A","n/a",A17taxvalue/A17taxremlife))</f>
        <v>0</v>
      </c>
      <c r="R688" s="594">
        <f>IF(R$3&gt;A17taxremlife,A17taxvalue-SUM($F688:Q688),IF(A17taxremlife="N/A","n/a",A17taxvalue/A17taxremlife))</f>
        <v>0</v>
      </c>
      <c r="S688" s="594">
        <f>IF(S$3&gt;A17taxremlife,A17taxvalue-SUM($F688:R688),IF(A17taxremlife="N/A","n/a",A17taxvalue/A17taxremlife))</f>
        <v>0</v>
      </c>
      <c r="T688" s="594">
        <f>IF(T$3&gt;A17taxremlife,A17taxvalue-SUM($F688:S688),IF(A17taxremlife="N/A","n/a",A17taxvalue/A17taxremlife))</f>
        <v>0</v>
      </c>
      <c r="U688" s="594">
        <f>IF(U$3&gt;A17taxremlife,A17taxvalue-SUM($F688:T688),IF(A17taxremlife="N/A","n/a",A17taxvalue/A17taxremlife))</f>
        <v>0</v>
      </c>
      <c r="V688" s="594">
        <f>IF(V$3&gt;A17taxremlife,A17taxvalue-SUM($F688:U688),IF(A17taxremlife="N/A","n/a",A17taxvalue/A17taxremlife))</f>
        <v>0</v>
      </c>
      <c r="W688" s="594">
        <f>IF(W$3&gt;A17taxremlife,A17taxvalue-SUM($F688:V688),IF(A17taxremlife="N/A","n/a",A17taxvalue/A17taxremlife))</f>
        <v>0</v>
      </c>
      <c r="X688" s="594">
        <f>IF(X$3&gt;A17taxremlife,A17taxvalue-SUM($F688:W688),IF(A17taxremlife="N/A","n/a",A17taxvalue/A17taxremlife))</f>
        <v>0</v>
      </c>
      <c r="Y688" s="594">
        <f>IF(Y$3&gt;A17taxremlife,A17taxvalue-SUM($F688:X688),IF(A17taxremlife="N/A","n/a",A17taxvalue/A17taxremlife))</f>
        <v>0</v>
      </c>
      <c r="Z688" s="594">
        <f>IF(Z$3&gt;A17taxremlife,A17taxvalue-SUM($F688:Y688),IF(A17taxremlife="N/A","n/a",A17taxvalue/A17taxremlife))</f>
        <v>0</v>
      </c>
      <c r="AA688" s="594">
        <f>IF(AA$3&gt;A17taxremlife,A17taxvalue-SUM($F688:Z688),IF(A17taxremlife="N/A","n/a",A17taxvalue/A17taxremlife))</f>
        <v>0</v>
      </c>
      <c r="AB688" s="594">
        <f>IF(AB$3&gt;A17taxremlife,A17taxvalue-SUM($F688:AA688),IF(A17taxremlife="N/A","n/a",A17taxvalue/A17taxremlife))</f>
        <v>0</v>
      </c>
      <c r="AC688" s="594">
        <f>IF(AC$3&gt;A17taxremlife,A17taxvalue-SUM($F688:AB688),IF(A17taxremlife="N/A","n/a",A17taxvalue/A17taxremlife))</f>
        <v>0</v>
      </c>
      <c r="AD688" s="594">
        <f>IF(AD$3&gt;A17taxremlife,A17taxvalue-SUM($F688:AC688),IF(A17taxremlife="N/A","n/a",A17taxvalue/A17taxremlife))</f>
        <v>0</v>
      </c>
      <c r="AE688" s="594">
        <f>IF(AE$3&gt;A17taxremlife,A17taxvalue-SUM($F688:AD688),IF(A17taxremlife="N/A","n/a",A17taxvalue/A17taxremlife))</f>
        <v>0</v>
      </c>
      <c r="AF688" s="594">
        <f>IF(AF$3&gt;A17taxremlife,A17taxvalue-SUM($F688:AE688),IF(A17taxremlife="N/A","n/a",A17taxvalue/A17taxremlife))</f>
        <v>0</v>
      </c>
      <c r="AG688" s="594">
        <f>IF(AG$3&gt;A17taxremlife,A17taxvalue-SUM($F688:AF688),IF(A17taxremlife="N/A","n/a",A17taxvalue/A17taxremlife))</f>
        <v>0</v>
      </c>
      <c r="AH688" s="594">
        <f>IF(AH$3&gt;A17taxremlife,A17taxvalue-SUM($F688:AG688),IF(A17taxremlife="N/A","n/a",A17taxvalue/A17taxremlife))</f>
        <v>0</v>
      </c>
      <c r="AI688" s="594">
        <f>IF(AI$3&gt;A17taxremlife,A17taxvalue-SUM($F688:AH688),IF(A17taxremlife="N/A","n/a",A17taxvalue/A17taxremlife))</f>
        <v>0</v>
      </c>
      <c r="AJ688" s="594">
        <f>IF(AJ$3&gt;A17taxremlife,A17taxvalue-SUM($F688:AI688),IF(A17taxremlife="N/A","n/a",A17taxvalue/A17taxremlife))</f>
        <v>0</v>
      </c>
      <c r="AK688" s="594">
        <f>IF(AK$3&gt;A17taxremlife,A17taxvalue-SUM($F688:AJ688),IF(A17taxremlife="N/A","n/a",A17taxvalue/A17taxremlife))</f>
        <v>0</v>
      </c>
      <c r="AL688" s="594">
        <f>IF(AL$3&gt;A17taxremlife,A17taxvalue-SUM($F688:AK688),IF(A17taxremlife="N/A","n/a",A17taxvalue/A17taxremlife))</f>
        <v>0</v>
      </c>
      <c r="AM688" s="594">
        <f>IF(AM$3&gt;A17taxremlife,A17taxvalue-SUM($F688:AL688),IF(A17taxremlife="N/A","n/a",A17taxvalue/A17taxremlife))</f>
        <v>0</v>
      </c>
      <c r="AN688" s="594">
        <f>IF(AN$3&gt;A17taxremlife,A17taxvalue-SUM($F688:AM688),IF(A17taxremlife="N/A","n/a",A17taxvalue/A17taxremlife))</f>
        <v>0</v>
      </c>
      <c r="AO688" s="594">
        <f>IF(AO$3&gt;A17taxremlife,A17taxvalue-SUM($F688:AN688),IF(A17taxremlife="N/A","n/a",A17taxvalue/A17taxremlife))</f>
        <v>0</v>
      </c>
      <c r="AP688" s="594">
        <f>IF(AP$3&gt;A17taxremlife,A17taxvalue-SUM($F688:AO688),IF(A17taxremlife="N/A","n/a",A17taxvalue/A17taxremlife))</f>
        <v>0</v>
      </c>
      <c r="AQ688" s="594">
        <f>IF(AQ$3&gt;A17taxremlife,A17taxvalue-SUM($F688:AP688),IF(A17taxremlife="N/A","n/a",A17taxvalue/A17taxremlife))</f>
        <v>0</v>
      </c>
      <c r="AR688" s="594">
        <f>IF(AR$3&gt;A17taxremlife,A17taxvalue-SUM($F688:AQ688),IF(A17taxremlife="N/A","n/a",A17taxvalue/A17taxremlife))</f>
        <v>0</v>
      </c>
      <c r="AS688" s="594">
        <f>IF(AS$3&gt;A17taxremlife,A17taxvalue-SUM($F688:AR688),IF(A17taxremlife="N/A","n/a",A17taxvalue/A17taxremlife))</f>
        <v>0</v>
      </c>
      <c r="AT688" s="594">
        <f>IF(AT$3&gt;A17taxremlife,A17taxvalue-SUM($F688:AS688),IF(A17taxremlife="N/A","n/a",A17taxvalue/A17taxremlife))</f>
        <v>0</v>
      </c>
      <c r="AU688" s="594">
        <f>IF(AU$3&gt;A17taxremlife,A17taxvalue-SUM($F688:AT688),IF(A17taxremlife="N/A","n/a",A17taxvalue/A17taxremlife))</f>
        <v>0</v>
      </c>
      <c r="AV688" s="594">
        <f>IF(AV$3&gt;A17taxremlife,A17taxvalue-SUM($F688:AU688),IF(A17taxremlife="N/A","n/a",A17taxvalue/A17taxremlife))</f>
        <v>0</v>
      </c>
      <c r="AW688" s="594">
        <f>IF(AW$3&gt;A17taxremlife,A17taxvalue-SUM($F688:AV688),IF(A17taxremlife="N/A","n/a",A17taxvalue/A17taxremlife))</f>
        <v>0</v>
      </c>
      <c r="AX688" s="594">
        <f>IF(AX$3&gt;A17taxremlife,A17taxvalue-SUM($F688:AW688),IF(A17taxremlife="N/A","n/a",A17taxvalue/A17taxremlife))</f>
        <v>0</v>
      </c>
      <c r="AY688" s="594">
        <f>IF(AY$3&gt;A17taxremlife,A17taxvalue-SUM($F688:AX688),IF(A17taxremlife="N/A","n/a",A17taxvalue/A17taxremlife))</f>
        <v>0</v>
      </c>
      <c r="AZ688" s="594">
        <f>IF(AZ$3&gt;A17taxremlife,A17taxvalue-SUM($F688:AY688),IF(A17taxremlife="N/A","n/a",A17taxvalue/A17taxremlife))</f>
        <v>0</v>
      </c>
      <c r="BA688" s="594">
        <f>IF(BA$3&gt;A17taxremlife,A17taxvalue-SUM($F688:AZ688),IF(A17taxremlife="N/A","n/a",A17taxvalue/A17taxremlife))</f>
        <v>0</v>
      </c>
      <c r="BB688" s="594">
        <f>IF(BB$3&gt;A17taxremlife,A17taxvalue-SUM($F688:BA688),IF(A17taxremlife="N/A","n/a",A17taxvalue/A17taxremlife))</f>
        <v>0</v>
      </c>
      <c r="BC688" s="594">
        <f>IF(BC$3&gt;A17taxremlife,A17taxvalue-SUM($F688:BB688),IF(A17taxremlife="N/A","n/a",A17taxvalue/A17taxremlife))</f>
        <v>0</v>
      </c>
      <c r="BD688" s="594">
        <f>IF(BD$3&gt;A17taxremlife,A17taxvalue-SUM($F688:BC688),IF(A17taxremlife="N/A","n/a",A17taxvalue/A17taxremlife))</f>
        <v>0</v>
      </c>
      <c r="BE688" s="594">
        <f>IF(BE$3&gt;A17taxremlife,A17taxvalue-SUM($F688:BD688),IF(A17taxremlife="N/A","n/a",A17taxvalue/A17taxremlife))</f>
        <v>0</v>
      </c>
      <c r="BF688" s="594">
        <f>IF(BF$3&gt;A17taxremlife,A17taxvalue-SUM($F688:BE688),IF(A17taxremlife="N/A","n/a",A17taxvalue/A17taxremlife))</f>
        <v>0</v>
      </c>
      <c r="BG688" s="594">
        <f>IF(BG$3&gt;A17taxremlife,A17taxvalue-SUM($F688:BF688),IF(A17taxremlife="N/A","n/a",A17taxvalue/A17taxremlife))</f>
        <v>0</v>
      </c>
      <c r="BH688" s="594">
        <f>IF(BH$3&gt;A17taxremlife,A17taxvalue-SUM($F688:BG688),IF(A17taxremlife="N/A","n/a",A17taxvalue/A17taxremlife))</f>
        <v>0</v>
      </c>
      <c r="BI688" s="594">
        <f>IF(BI$3&gt;A17taxremlife,A17taxvalue-SUM($F688:BH688),IF(A17taxremlife="N/A","n/a",A17taxvalue/A17taxremlife))</f>
        <v>0</v>
      </c>
      <c r="BJ688" s="237"/>
      <c r="BK688" s="237"/>
      <c r="BL688" s="237"/>
      <c r="BM688" s="237"/>
    </row>
    <row r="689" spans="1:65" s="4" customFormat="1" ht="12.75" customHeight="1" outlineLevel="2">
      <c r="A689" s="237"/>
      <c r="B689" s="237"/>
      <c r="C689" s="597"/>
      <c r="D689" s="930" t="s">
        <v>326</v>
      </c>
      <c r="E689" s="167">
        <v>0</v>
      </c>
      <c r="F689" s="34"/>
      <c r="G689" s="105"/>
      <c r="H689" s="105"/>
      <c r="I689" s="105"/>
      <c r="J689" s="105"/>
      <c r="K689" s="105"/>
      <c r="L689" s="105"/>
      <c r="M689" s="105"/>
      <c r="N689" s="105"/>
      <c r="O689" s="105"/>
      <c r="P689" s="105"/>
      <c r="Q689" s="592"/>
      <c r="R689" s="592"/>
      <c r="S689" s="592"/>
      <c r="T689" s="592"/>
      <c r="U689" s="592"/>
      <c r="V689" s="592"/>
      <c r="W689" s="592"/>
      <c r="X689" s="592"/>
      <c r="Y689" s="592"/>
      <c r="Z689" s="592"/>
      <c r="AA689" s="592"/>
      <c r="AB689" s="592"/>
      <c r="AC689" s="592"/>
      <c r="AD689" s="592"/>
      <c r="AE689" s="592"/>
      <c r="AF689" s="592"/>
      <c r="AG689" s="592"/>
      <c r="AH689" s="592"/>
      <c r="AI689" s="592"/>
      <c r="AJ689" s="592"/>
      <c r="AK689" s="592"/>
      <c r="AL689" s="592"/>
      <c r="AM689" s="592"/>
      <c r="AN689" s="592"/>
      <c r="AO689" s="592"/>
      <c r="AP689" s="592"/>
      <c r="AQ689" s="592"/>
      <c r="AR689" s="592"/>
      <c r="AS689" s="592"/>
      <c r="AT689" s="592"/>
      <c r="AU689" s="592"/>
      <c r="AV689" s="592"/>
      <c r="AW689" s="592"/>
      <c r="AX689" s="592"/>
      <c r="AY689" s="592"/>
      <c r="AZ689" s="592"/>
      <c r="BA689" s="592"/>
      <c r="BB689" s="592"/>
      <c r="BC689" s="592"/>
      <c r="BD689" s="592"/>
      <c r="BE689" s="592"/>
      <c r="BF689" s="592"/>
      <c r="BG689" s="592"/>
      <c r="BH689" s="592"/>
      <c r="BI689" s="592"/>
      <c r="BJ689" s="237"/>
      <c r="BK689" s="237"/>
      <c r="BL689" s="237"/>
      <c r="BM689" s="237"/>
    </row>
    <row r="690" spans="1:65" s="4" customFormat="1" ht="12.75" customHeight="1" outlineLevel="2">
      <c r="A690" s="237"/>
      <c r="B690" s="237"/>
      <c r="C690" s="597"/>
      <c r="D690" s="930"/>
      <c r="E690" s="167">
        <v>1</v>
      </c>
      <c r="F690" s="34"/>
      <c r="G690" s="183"/>
      <c r="H690" s="105">
        <f>IF(A17taxstdlife="n/a","n/a",IF(H$3&gt;(A17taxstdlife+$E690),(('PTRM input'!$G$159+'PTRM input'!$G$125)*$G$7)-SUM($G690:G690),(('PTRM input'!$G$159+'PTRM input'!$G$125)*$G$7)/A17taxstdlife))</f>
        <v>0</v>
      </c>
      <c r="I690" s="105">
        <f>IF(A17taxstdlife="n/a","n/a",IF(I$3&gt;(A17taxstdlife+$E690),(('PTRM input'!$G$159+'PTRM input'!$G$125)*$G$7)-SUM($G690:H690),(('PTRM input'!$G$159+'PTRM input'!$G$125)*$G$7)/A17taxstdlife))</f>
        <v>0</v>
      </c>
      <c r="J690" s="105">
        <f>IF(A17taxstdlife="n/a","n/a",IF(J$3&gt;(A17taxstdlife+$E690),(('PTRM input'!$G$159+'PTRM input'!$G$125)*$G$7)-SUM($G690:I690),(('PTRM input'!$G$159+'PTRM input'!$G$125)*$G$7)/A17taxstdlife))</f>
        <v>0</v>
      </c>
      <c r="K690" s="105">
        <f>IF(A17taxstdlife="n/a","n/a",IF(K$3&gt;(A17taxstdlife+$E690),(('PTRM input'!$G$159+'PTRM input'!$G$125)*$G$7)-SUM($G690:J690),(('PTRM input'!$G$159+'PTRM input'!$G$125)*$G$7)/A17taxstdlife))</f>
        <v>0</v>
      </c>
      <c r="L690" s="105">
        <f>IF(A17taxstdlife="n/a","n/a",IF(L$3&gt;(A17taxstdlife+$E690),(('PTRM input'!$G$159+'PTRM input'!$G$125)*$G$7)-SUM($G690:K690),(('PTRM input'!$G$159+'PTRM input'!$G$125)*$G$7)/A17taxstdlife))</f>
        <v>0</v>
      </c>
      <c r="M690" s="105">
        <f>IF(A17taxstdlife="n/a","n/a",IF(M$3&gt;(A17taxstdlife+$E690),(('PTRM input'!$G$159+'PTRM input'!$G$125)*$G$7)-SUM($G690:L690),(('PTRM input'!$G$159+'PTRM input'!$G$125)*$G$7)/A17taxstdlife))</f>
        <v>0</v>
      </c>
      <c r="N690" s="105">
        <f>IF(A17taxstdlife="n/a","n/a",IF(N$3&gt;(A17taxstdlife+$E690),(('PTRM input'!$G$159+'PTRM input'!$G$125)*$G$7)-SUM($G690:M690),(('PTRM input'!$G$159+'PTRM input'!$G$125)*$G$7)/A17taxstdlife))</f>
        <v>0</v>
      </c>
      <c r="O690" s="105">
        <f>IF(A17taxstdlife="n/a","n/a",IF(O$3&gt;(A17taxstdlife+$E690),(('PTRM input'!$G$159+'PTRM input'!$G$125)*$G$7)-SUM($G690:N690),(('PTRM input'!$G$159+'PTRM input'!$G$125)*$G$7)/A17taxstdlife))</f>
        <v>0</v>
      </c>
      <c r="P690" s="105">
        <f>IF(A17taxstdlife="n/a","n/a",IF(P$3&gt;(A17taxstdlife+$E690),(('PTRM input'!$G$159+'PTRM input'!$G$125)*$G$7)-SUM($G690:O690),(('PTRM input'!$G$159+'PTRM input'!$G$125)*$G$7)/A17taxstdlife))</f>
        <v>0</v>
      </c>
      <c r="Q690" s="592">
        <f>IF(A17taxstdlife="n/a","n/a",IF(Q$3&gt;(A17taxstdlife+$E690),(('PTRM input'!$G$159+'PTRM input'!$G$125)*$G$7)-SUM($G690:P690),(('PTRM input'!$G$159+'PTRM input'!$G$125)*$G$7)/A17taxstdlife))</f>
        <v>0</v>
      </c>
      <c r="R690" s="592">
        <f>IF(A17taxstdlife="n/a","n/a",IF(R$3&gt;(A17taxstdlife+$E690),(('PTRM input'!$G$159+'PTRM input'!$G$125)*$G$7)-SUM($G690:Q690),(('PTRM input'!$G$159+'PTRM input'!$G$125)*$G$7)/A17taxstdlife))</f>
        <v>0</v>
      </c>
      <c r="S690" s="592">
        <f>IF(A17taxstdlife="n/a","n/a",IF(S$3&gt;(A17taxstdlife+$E690),(('PTRM input'!$G$159+'PTRM input'!$G$125)*$G$7)-SUM($G690:R690),(('PTRM input'!$G$159+'PTRM input'!$G$125)*$G$7)/A17taxstdlife))</f>
        <v>0</v>
      </c>
      <c r="T690" s="592">
        <f>IF(A17taxstdlife="n/a","n/a",IF(T$3&gt;(A17taxstdlife+$E690),(('PTRM input'!$G$159+'PTRM input'!$G$125)*$G$7)-SUM($G690:S690),(('PTRM input'!$G$159+'PTRM input'!$G$125)*$G$7)/A17taxstdlife))</f>
        <v>0</v>
      </c>
      <c r="U690" s="592">
        <f>IF(A17taxstdlife="n/a","n/a",IF(U$3&gt;(A17taxstdlife+$E690),(('PTRM input'!$G$159+'PTRM input'!$G$125)*$G$7)-SUM($G690:T690),(('PTRM input'!$G$159+'PTRM input'!$G$125)*$G$7)/A17taxstdlife))</f>
        <v>0</v>
      </c>
      <c r="V690" s="592">
        <f>IF(A17taxstdlife="n/a","n/a",IF(V$3&gt;(A17taxstdlife+$E690),(('PTRM input'!$G$159+'PTRM input'!$G$125)*$G$7)-SUM($G690:U690),(('PTRM input'!$G$159+'PTRM input'!$G$125)*$G$7)/A17taxstdlife))</f>
        <v>0</v>
      </c>
      <c r="W690" s="592">
        <f>IF(A17taxstdlife="n/a","n/a",IF(W$3&gt;(A17taxstdlife+$E690),(('PTRM input'!$G$159+'PTRM input'!$G$125)*$G$7)-SUM($G690:V690),(('PTRM input'!$G$159+'PTRM input'!$G$125)*$G$7)/A17taxstdlife))</f>
        <v>0</v>
      </c>
      <c r="X690" s="592">
        <f>IF(A17taxstdlife="n/a","n/a",IF(X$3&gt;(A17taxstdlife+$E690),(('PTRM input'!$G$159+'PTRM input'!$G$125)*$G$7)-SUM($G690:W690),(('PTRM input'!$G$159+'PTRM input'!$G$125)*$G$7)/A17taxstdlife))</f>
        <v>0</v>
      </c>
      <c r="Y690" s="592">
        <f>IF(A17taxstdlife="n/a","n/a",IF(Y$3&gt;(A17taxstdlife+$E690),(('PTRM input'!$G$159+'PTRM input'!$G$125)*$G$7)-SUM($G690:X690),(('PTRM input'!$G$159+'PTRM input'!$G$125)*$G$7)/A17taxstdlife))</f>
        <v>0</v>
      </c>
      <c r="Z690" s="592">
        <f>IF(A17taxstdlife="n/a","n/a",IF(Z$3&gt;(A17taxstdlife+$E690),(('PTRM input'!$G$159+'PTRM input'!$G$125)*$G$7)-SUM($G690:Y690),(('PTRM input'!$G$159+'PTRM input'!$G$125)*$G$7)/A17taxstdlife))</f>
        <v>0</v>
      </c>
      <c r="AA690" s="592">
        <f>IF(A17taxstdlife="n/a","n/a",IF(AA$3&gt;(A17taxstdlife+$E690),(('PTRM input'!$G$159+'PTRM input'!$G$125)*$G$7)-SUM($G690:Z690),(('PTRM input'!$G$159+'PTRM input'!$G$125)*$G$7)/A17taxstdlife))</f>
        <v>0</v>
      </c>
      <c r="AB690" s="592">
        <f>IF(A17taxstdlife="n/a","n/a",IF(AB$3&gt;(A17taxstdlife+$E690),(('PTRM input'!$G$159+'PTRM input'!$G$125)*$G$7)-SUM($G690:AA690),(('PTRM input'!$G$159+'PTRM input'!$G$125)*$G$7)/A17taxstdlife))</f>
        <v>0</v>
      </c>
      <c r="AC690" s="592">
        <f>IF(A17taxstdlife="n/a","n/a",IF(AC$3&gt;(A17taxstdlife+$E690),(('PTRM input'!$G$159+'PTRM input'!$G$125)*$G$7)-SUM($G690:AB690),(('PTRM input'!$G$159+'PTRM input'!$G$125)*$G$7)/A17taxstdlife))</f>
        <v>0</v>
      </c>
      <c r="AD690" s="592">
        <f>IF(A17taxstdlife="n/a","n/a",IF(AD$3&gt;(A17taxstdlife+$E690),(('PTRM input'!$G$159+'PTRM input'!$G$125)*$G$7)-SUM($G690:AC690),(('PTRM input'!$G$159+'PTRM input'!$G$125)*$G$7)/A17taxstdlife))</f>
        <v>0</v>
      </c>
      <c r="AE690" s="592">
        <f>IF(A17taxstdlife="n/a","n/a",IF(AE$3&gt;(A17taxstdlife+$E690),(('PTRM input'!$G$159+'PTRM input'!$G$125)*$G$7)-SUM($G690:AD690),(('PTRM input'!$G$159+'PTRM input'!$G$125)*$G$7)/A17taxstdlife))</f>
        <v>0</v>
      </c>
      <c r="AF690" s="592">
        <f>IF(A17taxstdlife="n/a","n/a",IF(AF$3&gt;(A17taxstdlife+$E690),(('PTRM input'!$G$159+'PTRM input'!$G$125)*$G$7)-SUM($G690:AE690),(('PTRM input'!$G$159+'PTRM input'!$G$125)*$G$7)/A17taxstdlife))</f>
        <v>0</v>
      </c>
      <c r="AG690" s="592">
        <f>IF(A17taxstdlife="n/a","n/a",IF(AG$3&gt;(A17taxstdlife+$E690),(('PTRM input'!$G$159+'PTRM input'!$G$125)*$G$7)-SUM($G690:AF690),(('PTRM input'!$G$159+'PTRM input'!$G$125)*$G$7)/A17taxstdlife))</f>
        <v>0</v>
      </c>
      <c r="AH690" s="592">
        <f>IF(A17taxstdlife="n/a","n/a",IF(AH$3&gt;(A17taxstdlife+$E690),(('PTRM input'!$G$159+'PTRM input'!$G$125)*$G$7)-SUM($G690:AG690),(('PTRM input'!$G$159+'PTRM input'!$G$125)*$G$7)/A17taxstdlife))</f>
        <v>0</v>
      </c>
      <c r="AI690" s="592">
        <f>IF(A17taxstdlife="n/a","n/a",IF(AI$3&gt;(A17taxstdlife+$E690),(('PTRM input'!$G$159+'PTRM input'!$G$125)*$G$7)-SUM($G690:AH690),(('PTRM input'!$G$159+'PTRM input'!$G$125)*$G$7)/A17taxstdlife))</f>
        <v>0</v>
      </c>
      <c r="AJ690" s="592">
        <f>IF(A17taxstdlife="n/a","n/a",IF(AJ$3&gt;(A17taxstdlife+$E690),(('PTRM input'!$G$159+'PTRM input'!$G$125)*$G$7)-SUM($G690:AI690),(('PTRM input'!$G$159+'PTRM input'!$G$125)*$G$7)/A17taxstdlife))</f>
        <v>0</v>
      </c>
      <c r="AK690" s="592">
        <f>IF(A17taxstdlife="n/a","n/a",IF(AK$3&gt;(A17taxstdlife+$E690),(('PTRM input'!$G$159+'PTRM input'!$G$125)*$G$7)-SUM($G690:AJ690),(('PTRM input'!$G$159+'PTRM input'!$G$125)*$G$7)/A17taxstdlife))</f>
        <v>0</v>
      </c>
      <c r="AL690" s="592">
        <f>IF(A17taxstdlife="n/a","n/a",IF(AL$3&gt;(A17taxstdlife+$E690),(('PTRM input'!$G$159+'PTRM input'!$G$125)*$G$7)-SUM($G690:AK690),(('PTRM input'!$G$159+'PTRM input'!$G$125)*$G$7)/A17taxstdlife))</f>
        <v>0</v>
      </c>
      <c r="AM690" s="592">
        <f>IF(A17taxstdlife="n/a","n/a",IF(AM$3&gt;(A17taxstdlife+$E690),(('PTRM input'!$G$159+'PTRM input'!$G$125)*$G$7)-SUM($G690:AL690),(('PTRM input'!$G$159+'PTRM input'!$G$125)*$G$7)/A17taxstdlife))</f>
        <v>0</v>
      </c>
      <c r="AN690" s="592">
        <f>IF(A17taxstdlife="n/a","n/a",IF(AN$3&gt;(A17taxstdlife+$E690),(('PTRM input'!$G$159+'PTRM input'!$G$125)*$G$7)-SUM($G690:AM690),(('PTRM input'!$G$159+'PTRM input'!$G$125)*$G$7)/A17taxstdlife))</f>
        <v>0</v>
      </c>
      <c r="AO690" s="592">
        <f>IF(A17taxstdlife="n/a","n/a",IF(AO$3&gt;(A17taxstdlife+$E690),(('PTRM input'!$G$159+'PTRM input'!$G$125)*$G$7)-SUM($G690:AN690),(('PTRM input'!$G$159+'PTRM input'!$G$125)*$G$7)/A17taxstdlife))</f>
        <v>0</v>
      </c>
      <c r="AP690" s="592">
        <f>IF(A17taxstdlife="n/a","n/a",IF(AP$3&gt;(A17taxstdlife+$E690),(('PTRM input'!$G$159+'PTRM input'!$G$125)*$G$7)-SUM($G690:AO690),(('PTRM input'!$G$159+'PTRM input'!$G$125)*$G$7)/A17taxstdlife))</f>
        <v>0</v>
      </c>
      <c r="AQ690" s="592">
        <f>IF(A17taxstdlife="n/a","n/a",IF(AQ$3&gt;(A17taxstdlife+$E690),(('PTRM input'!$G$159+'PTRM input'!$G$125)*$G$7)-SUM($G690:AP690),(('PTRM input'!$G$159+'PTRM input'!$G$125)*$G$7)/A17taxstdlife))</f>
        <v>0</v>
      </c>
      <c r="AR690" s="592">
        <f>IF(A17taxstdlife="n/a","n/a",IF(AR$3&gt;(A17taxstdlife+$E690),(('PTRM input'!$G$159+'PTRM input'!$G$125)*$G$7)-SUM($G690:AQ690),(('PTRM input'!$G$159+'PTRM input'!$G$125)*$G$7)/A17taxstdlife))</f>
        <v>0</v>
      </c>
      <c r="AS690" s="592">
        <f>IF(A17taxstdlife="n/a","n/a",IF(AS$3&gt;(A17taxstdlife+$E690),(('PTRM input'!$G$159+'PTRM input'!$G$125)*$G$7)-SUM($G690:AR690),(('PTRM input'!$G$159+'PTRM input'!$G$125)*$G$7)/A17taxstdlife))</f>
        <v>0</v>
      </c>
      <c r="AT690" s="592">
        <f>IF(A17taxstdlife="n/a","n/a",IF(AT$3&gt;(A17taxstdlife+$E690),(('PTRM input'!$G$159+'PTRM input'!$G$125)*$G$7)-SUM($G690:AS690),(('PTRM input'!$G$159+'PTRM input'!$G$125)*$G$7)/A17taxstdlife))</f>
        <v>0</v>
      </c>
      <c r="AU690" s="592">
        <f>IF(A17taxstdlife="n/a","n/a",IF(AU$3&gt;(A17taxstdlife+$E690),(('PTRM input'!$G$159+'PTRM input'!$G$125)*$G$7)-SUM($G690:AT690),(('PTRM input'!$G$159+'PTRM input'!$G$125)*$G$7)/A17taxstdlife))</f>
        <v>0</v>
      </c>
      <c r="AV690" s="592">
        <f>IF(A17taxstdlife="n/a","n/a",IF(AV$3&gt;(A17taxstdlife+$E690),(('PTRM input'!$G$159+'PTRM input'!$G$125)*$G$7)-SUM($G690:AU690),(('PTRM input'!$G$159+'PTRM input'!$G$125)*$G$7)/A17taxstdlife))</f>
        <v>0</v>
      </c>
      <c r="AW690" s="592">
        <f>IF(A17taxstdlife="n/a","n/a",IF(AW$3&gt;(A17taxstdlife+$E690),(('PTRM input'!$G$159+'PTRM input'!$G$125)*$G$7)-SUM($G690:AV690),(('PTRM input'!$G$159+'PTRM input'!$G$125)*$G$7)/A17taxstdlife))</f>
        <v>0</v>
      </c>
      <c r="AX690" s="592">
        <f>IF(A17taxstdlife="n/a","n/a",IF(AX$3&gt;(A17taxstdlife+$E690),(('PTRM input'!$G$159+'PTRM input'!$G$125)*$G$7)-SUM($G690:AW690),(('PTRM input'!$G$159+'PTRM input'!$G$125)*$G$7)/A17taxstdlife))</f>
        <v>0</v>
      </c>
      <c r="AY690" s="592">
        <f>IF(A17taxstdlife="n/a","n/a",IF(AY$3&gt;(A17taxstdlife+$E690),(('PTRM input'!$G$159+'PTRM input'!$G$125)*$G$7)-SUM($G690:AX690),(('PTRM input'!$G$159+'PTRM input'!$G$125)*$G$7)/A17taxstdlife))</f>
        <v>0</v>
      </c>
      <c r="AZ690" s="592">
        <f>IF(A17taxstdlife="n/a","n/a",IF(AZ$3&gt;(A17taxstdlife+$E690),(('PTRM input'!$G$159+'PTRM input'!$G$125)*$G$7)-SUM($G690:AY690),(('PTRM input'!$G$159+'PTRM input'!$G$125)*$G$7)/A17taxstdlife))</f>
        <v>0</v>
      </c>
      <c r="BA690" s="592">
        <f>IF(A17taxstdlife="n/a","n/a",IF(BA$3&gt;(A17taxstdlife+$E690),(('PTRM input'!$G$159+'PTRM input'!$G$125)*$G$7)-SUM($G690:AZ690),(('PTRM input'!$G$159+'PTRM input'!$G$125)*$G$7)/A17taxstdlife))</f>
        <v>0</v>
      </c>
      <c r="BB690" s="592">
        <f>IF(A17taxstdlife="n/a","n/a",IF(BB$3&gt;(A17taxstdlife+$E690),(('PTRM input'!$G$159+'PTRM input'!$G$125)*$G$7)-SUM($G690:BA690),(('PTRM input'!$G$159+'PTRM input'!$G$125)*$G$7)/A17taxstdlife))</f>
        <v>0</v>
      </c>
      <c r="BC690" s="592">
        <f>IF(A17taxstdlife="n/a","n/a",IF(BC$3&gt;(A17taxstdlife+$E690),(('PTRM input'!$G$159+'PTRM input'!$G$125)*$G$7)-SUM($G690:BB690),(('PTRM input'!$G$159+'PTRM input'!$G$125)*$G$7)/A17taxstdlife))</f>
        <v>0</v>
      </c>
      <c r="BD690" s="592">
        <f>IF(A17taxstdlife="n/a","n/a",IF(BD$3&gt;(A17taxstdlife+$E690),(('PTRM input'!$G$159+'PTRM input'!$G$125)*$G$7)-SUM($G690:BC690),(('PTRM input'!$G$159+'PTRM input'!$G$125)*$G$7)/A17taxstdlife))</f>
        <v>0</v>
      </c>
      <c r="BE690" s="592">
        <f>IF(A17taxstdlife="n/a","n/a",IF(BE$3&gt;(A17taxstdlife+$E690),(('PTRM input'!$G$159+'PTRM input'!$G$125)*$G$7)-SUM($G690:BD690),(('PTRM input'!$G$159+'PTRM input'!$G$125)*$G$7)/A17taxstdlife))</f>
        <v>0</v>
      </c>
      <c r="BF690" s="592">
        <f>IF(A17taxstdlife="n/a","n/a",IF(BF$3&gt;(A17taxstdlife+$E690),(('PTRM input'!$G$159+'PTRM input'!$G$125)*$G$7)-SUM($G690:BE690),(('PTRM input'!$G$159+'PTRM input'!$G$125)*$G$7)/A17taxstdlife))</f>
        <v>0</v>
      </c>
      <c r="BG690" s="592">
        <f>IF(A17taxstdlife="n/a","n/a",IF(BG$3&gt;(A17taxstdlife+$E690),(('PTRM input'!$G$159+'PTRM input'!$G$125)*$G$7)-SUM($G690:BF690),(('PTRM input'!$G$159+'PTRM input'!$G$125)*$G$7)/A17taxstdlife))</f>
        <v>0</v>
      </c>
      <c r="BH690" s="592">
        <f>IF(A17taxstdlife="n/a","n/a",IF(BH$3&gt;(A17taxstdlife+$E690),(('PTRM input'!$G$159+'PTRM input'!$G$125)*$G$7)-SUM($G690:BG690),(('PTRM input'!$G$159+'PTRM input'!$G$125)*$G$7)/A17taxstdlife))</f>
        <v>0</v>
      </c>
      <c r="BI690" s="592">
        <f>IF(A17taxstdlife="n/a","n/a",IF(BI$3&gt;(A17taxstdlife+$E690),(('PTRM input'!$G$159+'PTRM input'!$G$125)*$G$7)-SUM($G690:BH690),(('PTRM input'!$G$159+'PTRM input'!$G$125)*$G$7)/A17taxstdlife))</f>
        <v>0</v>
      </c>
      <c r="BJ690" s="237"/>
      <c r="BK690" s="237"/>
      <c r="BL690" s="237"/>
      <c r="BM690" s="237"/>
    </row>
    <row r="691" spans="1:65" s="4" customFormat="1" ht="12.75" customHeight="1" outlineLevel="2">
      <c r="A691" s="237"/>
      <c r="B691" s="237"/>
      <c r="C691" s="597"/>
      <c r="D691" s="930"/>
      <c r="E691" s="167">
        <v>2</v>
      </c>
      <c r="F691" s="34"/>
      <c r="G691" s="184"/>
      <c r="H691" s="185"/>
      <c r="I691" s="105">
        <f>IF(A17taxstdlife="n/a","n/a",IF(I$3&gt;(A17taxstdlife+$E691),(('PTRM input'!$H$159+'PTRM input'!$H$125)*$H$7)-SUM($H691:H691),(('PTRM input'!$H$159+'PTRM input'!$H$125)*$H$7)/A17taxstdlife))</f>
        <v>0</v>
      </c>
      <c r="J691" s="105">
        <f>IF(A17taxstdlife="n/a","n/a",IF(J$3&gt;(A17taxstdlife+$E691),(('PTRM input'!$H$159+'PTRM input'!$H$125)*$H$7)-SUM($H691:I691),(('PTRM input'!$H$159+'PTRM input'!$H$125)*$H$7)/A17taxstdlife))</f>
        <v>0</v>
      </c>
      <c r="K691" s="105">
        <f>IF(A17taxstdlife="n/a","n/a",IF(K$3&gt;(A17taxstdlife+$E691),(('PTRM input'!$H$159+'PTRM input'!$H$125)*$H$7)-SUM($H691:J691),(('PTRM input'!$H$159+'PTRM input'!$H$125)*$H$7)/A17taxstdlife))</f>
        <v>0</v>
      </c>
      <c r="L691" s="105">
        <f>IF(A17taxstdlife="n/a","n/a",IF(L$3&gt;(A17taxstdlife+$E691),(('PTRM input'!$H$159+'PTRM input'!$H$125)*$H$7)-SUM($H691:K691),(('PTRM input'!$H$159+'PTRM input'!$H$125)*$H$7)/A17taxstdlife))</f>
        <v>0</v>
      </c>
      <c r="M691" s="105">
        <f>IF(A17taxstdlife="n/a","n/a",IF(M$3&gt;(A17taxstdlife+$E691),(('PTRM input'!$H$159+'PTRM input'!$H$125)*$H$7)-SUM($H691:L691),(('PTRM input'!$H$159+'PTRM input'!$H$125)*$H$7)/A17taxstdlife))</f>
        <v>0</v>
      </c>
      <c r="N691" s="105">
        <f>IF(A17taxstdlife="n/a","n/a",IF(N$3&gt;(A17taxstdlife+$E691),(('PTRM input'!$H$159+'PTRM input'!$H$125)*$H$7)-SUM($H691:M691),(('PTRM input'!$H$159+'PTRM input'!$H$125)*$H$7)/A17taxstdlife))</f>
        <v>0</v>
      </c>
      <c r="O691" s="105">
        <f>IF(A17taxstdlife="n/a","n/a",IF(O$3&gt;(A17taxstdlife+$E691),(('PTRM input'!$H$159+'PTRM input'!$H$125)*$H$7)-SUM($H691:N691),(('PTRM input'!$H$159+'PTRM input'!$H$125)*$H$7)/A17taxstdlife))</f>
        <v>0</v>
      </c>
      <c r="P691" s="105">
        <f>IF(A17taxstdlife="n/a","n/a",IF(P$3&gt;(A17taxstdlife+$E691),(('PTRM input'!$H$159+'PTRM input'!$H$125)*$H$7)-SUM($H691:O691),(('PTRM input'!$H$159+'PTRM input'!$H$125)*$H$7)/A17taxstdlife))</f>
        <v>0</v>
      </c>
      <c r="Q691" s="592">
        <f>IF(A17taxstdlife="n/a","n/a",IF(Q$3&gt;(A17taxstdlife+$E691),(('PTRM input'!$H$159+'PTRM input'!$H$125)*$H$7)-SUM($H691:P691),(('PTRM input'!$H$159+'PTRM input'!$H$125)*$H$7)/A17taxstdlife))</f>
        <v>0</v>
      </c>
      <c r="R691" s="592">
        <f>IF(A17taxstdlife="n/a","n/a",IF(R$3&gt;(A17taxstdlife+$E691),(('PTRM input'!$H$159+'PTRM input'!$H$125)*$H$7)-SUM($H691:Q691),(('PTRM input'!$H$159+'PTRM input'!$H$125)*$H$7)/A17taxstdlife))</f>
        <v>0</v>
      </c>
      <c r="S691" s="592">
        <f>IF(A17taxstdlife="n/a","n/a",IF(S$3&gt;(A17taxstdlife+$E691),(('PTRM input'!$H$159+'PTRM input'!$H$125)*$H$7)-SUM($H691:R691),(('PTRM input'!$H$159+'PTRM input'!$H$125)*$H$7)/A17taxstdlife))</f>
        <v>0</v>
      </c>
      <c r="T691" s="592">
        <f>IF(A17taxstdlife="n/a","n/a",IF(T$3&gt;(A17taxstdlife+$E691),(('PTRM input'!$H$159+'PTRM input'!$H$125)*$H$7)-SUM($H691:S691),(('PTRM input'!$H$159+'PTRM input'!$H$125)*$H$7)/A17taxstdlife))</f>
        <v>0</v>
      </c>
      <c r="U691" s="592">
        <f>IF(A17taxstdlife="n/a","n/a",IF(U$3&gt;(A17taxstdlife+$E691),(('PTRM input'!$H$159+'PTRM input'!$H$125)*$H$7)-SUM($H691:T691),(('PTRM input'!$H$159+'PTRM input'!$H$125)*$H$7)/A17taxstdlife))</f>
        <v>0</v>
      </c>
      <c r="V691" s="592">
        <f>IF(A17taxstdlife="n/a","n/a",IF(V$3&gt;(A17taxstdlife+$E691),(('PTRM input'!$H$159+'PTRM input'!$H$125)*$H$7)-SUM($H691:U691),(('PTRM input'!$H$159+'PTRM input'!$H$125)*$H$7)/A17taxstdlife))</f>
        <v>0</v>
      </c>
      <c r="W691" s="592">
        <f>IF(A17taxstdlife="n/a","n/a",IF(W$3&gt;(A17taxstdlife+$E691),(('PTRM input'!$H$159+'PTRM input'!$H$125)*$H$7)-SUM($H691:V691),(('PTRM input'!$H$159+'PTRM input'!$H$125)*$H$7)/A17taxstdlife))</f>
        <v>0</v>
      </c>
      <c r="X691" s="592">
        <f>IF(A17taxstdlife="n/a","n/a",IF(X$3&gt;(A17taxstdlife+$E691),(('PTRM input'!$H$159+'PTRM input'!$H$125)*$H$7)-SUM($H691:W691),(('PTRM input'!$H$159+'PTRM input'!$H$125)*$H$7)/A17taxstdlife))</f>
        <v>0</v>
      </c>
      <c r="Y691" s="592">
        <f>IF(A17taxstdlife="n/a","n/a",IF(Y$3&gt;(A17taxstdlife+$E691),(('PTRM input'!$H$159+'PTRM input'!$H$125)*$H$7)-SUM($H691:X691),(('PTRM input'!$H$159+'PTRM input'!$H$125)*$H$7)/A17taxstdlife))</f>
        <v>0</v>
      </c>
      <c r="Z691" s="592">
        <f>IF(A17taxstdlife="n/a","n/a",IF(Z$3&gt;(A17taxstdlife+$E691),(('PTRM input'!$H$159+'PTRM input'!$H$125)*$H$7)-SUM($H691:Y691),(('PTRM input'!$H$159+'PTRM input'!$H$125)*$H$7)/A17taxstdlife))</f>
        <v>0</v>
      </c>
      <c r="AA691" s="592">
        <f>IF(A17taxstdlife="n/a","n/a",IF(AA$3&gt;(A17taxstdlife+$E691),(('PTRM input'!$H$159+'PTRM input'!$H$125)*$H$7)-SUM($H691:Z691),(('PTRM input'!$H$159+'PTRM input'!$H$125)*$H$7)/A17taxstdlife))</f>
        <v>0</v>
      </c>
      <c r="AB691" s="592">
        <f>IF(A17taxstdlife="n/a","n/a",IF(AB$3&gt;(A17taxstdlife+$E691),(('PTRM input'!$H$159+'PTRM input'!$H$125)*$H$7)-SUM($H691:AA691),(('PTRM input'!$H$159+'PTRM input'!$H$125)*$H$7)/A17taxstdlife))</f>
        <v>0</v>
      </c>
      <c r="AC691" s="592">
        <f>IF(A17taxstdlife="n/a","n/a",IF(AC$3&gt;(A17taxstdlife+$E691),(('PTRM input'!$H$159+'PTRM input'!$H$125)*$H$7)-SUM($H691:AB691),(('PTRM input'!$H$159+'PTRM input'!$H$125)*$H$7)/A17taxstdlife))</f>
        <v>0</v>
      </c>
      <c r="AD691" s="592">
        <f>IF(A17taxstdlife="n/a","n/a",IF(AD$3&gt;(A17taxstdlife+$E691),(('PTRM input'!$H$159+'PTRM input'!$H$125)*$H$7)-SUM($H691:AC691),(('PTRM input'!$H$159+'PTRM input'!$H$125)*$H$7)/A17taxstdlife))</f>
        <v>0</v>
      </c>
      <c r="AE691" s="592">
        <f>IF(A17taxstdlife="n/a","n/a",IF(AE$3&gt;(A17taxstdlife+$E691),(('PTRM input'!$H$159+'PTRM input'!$H$125)*$H$7)-SUM($H691:AD691),(('PTRM input'!$H$159+'PTRM input'!$H$125)*$H$7)/A17taxstdlife))</f>
        <v>0</v>
      </c>
      <c r="AF691" s="592">
        <f>IF(A17taxstdlife="n/a","n/a",IF(AF$3&gt;(A17taxstdlife+$E691),(('PTRM input'!$H$159+'PTRM input'!$H$125)*$H$7)-SUM($H691:AE691),(('PTRM input'!$H$159+'PTRM input'!$H$125)*$H$7)/A17taxstdlife))</f>
        <v>0</v>
      </c>
      <c r="AG691" s="592">
        <f>IF(A17taxstdlife="n/a","n/a",IF(AG$3&gt;(A17taxstdlife+$E691),(('PTRM input'!$H$159+'PTRM input'!$H$125)*$H$7)-SUM($H691:AF691),(('PTRM input'!$H$159+'PTRM input'!$H$125)*$H$7)/A17taxstdlife))</f>
        <v>0</v>
      </c>
      <c r="AH691" s="592">
        <f>IF(A17taxstdlife="n/a","n/a",IF(AH$3&gt;(A17taxstdlife+$E691),(('PTRM input'!$H$159+'PTRM input'!$H$125)*$H$7)-SUM($H691:AG691),(('PTRM input'!$H$159+'PTRM input'!$H$125)*$H$7)/A17taxstdlife))</f>
        <v>0</v>
      </c>
      <c r="AI691" s="592">
        <f>IF(A17taxstdlife="n/a","n/a",IF(AI$3&gt;(A17taxstdlife+$E691),(('PTRM input'!$H$159+'PTRM input'!$H$125)*$H$7)-SUM($H691:AH691),(('PTRM input'!$H$159+'PTRM input'!$H$125)*$H$7)/A17taxstdlife))</f>
        <v>0</v>
      </c>
      <c r="AJ691" s="592">
        <f>IF(A17taxstdlife="n/a","n/a",IF(AJ$3&gt;(A17taxstdlife+$E691),(('PTRM input'!$H$159+'PTRM input'!$H$125)*$H$7)-SUM($H691:AI691),(('PTRM input'!$H$159+'PTRM input'!$H$125)*$H$7)/A17taxstdlife))</f>
        <v>0</v>
      </c>
      <c r="AK691" s="592">
        <f>IF(A17taxstdlife="n/a","n/a",IF(AK$3&gt;(A17taxstdlife+$E691),(('PTRM input'!$H$159+'PTRM input'!$H$125)*$H$7)-SUM($H691:AJ691),(('PTRM input'!$H$159+'PTRM input'!$H$125)*$H$7)/A17taxstdlife))</f>
        <v>0</v>
      </c>
      <c r="AL691" s="592">
        <f>IF(A17taxstdlife="n/a","n/a",IF(AL$3&gt;(A17taxstdlife+$E691),(('PTRM input'!$H$159+'PTRM input'!$H$125)*$H$7)-SUM($H691:AK691),(('PTRM input'!$H$159+'PTRM input'!$H$125)*$H$7)/A17taxstdlife))</f>
        <v>0</v>
      </c>
      <c r="AM691" s="592">
        <f>IF(A17taxstdlife="n/a","n/a",IF(AM$3&gt;(A17taxstdlife+$E691),(('PTRM input'!$H$159+'PTRM input'!$H$125)*$H$7)-SUM($H691:AL691),(('PTRM input'!$H$159+'PTRM input'!$H$125)*$H$7)/A17taxstdlife))</f>
        <v>0</v>
      </c>
      <c r="AN691" s="592">
        <f>IF(A17taxstdlife="n/a","n/a",IF(AN$3&gt;(A17taxstdlife+$E691),(('PTRM input'!$H$159+'PTRM input'!$H$125)*$H$7)-SUM($H691:AM691),(('PTRM input'!$H$159+'PTRM input'!$H$125)*$H$7)/A17taxstdlife))</f>
        <v>0</v>
      </c>
      <c r="AO691" s="592">
        <f>IF(A17taxstdlife="n/a","n/a",IF(AO$3&gt;(A17taxstdlife+$E691),(('PTRM input'!$H$159+'PTRM input'!$H$125)*$H$7)-SUM($H691:AN691),(('PTRM input'!$H$159+'PTRM input'!$H$125)*$H$7)/A17taxstdlife))</f>
        <v>0</v>
      </c>
      <c r="AP691" s="592">
        <f>IF(A17taxstdlife="n/a","n/a",IF(AP$3&gt;(A17taxstdlife+$E691),(('PTRM input'!$H$159+'PTRM input'!$H$125)*$H$7)-SUM($H691:AO691),(('PTRM input'!$H$159+'PTRM input'!$H$125)*$H$7)/A17taxstdlife))</f>
        <v>0</v>
      </c>
      <c r="AQ691" s="592">
        <f>IF(A17taxstdlife="n/a","n/a",IF(AQ$3&gt;(A17taxstdlife+$E691),(('PTRM input'!$H$159+'PTRM input'!$H$125)*$H$7)-SUM($H691:AP691),(('PTRM input'!$H$159+'PTRM input'!$H$125)*$H$7)/A17taxstdlife))</f>
        <v>0</v>
      </c>
      <c r="AR691" s="592">
        <f>IF(A17taxstdlife="n/a","n/a",IF(AR$3&gt;(A17taxstdlife+$E691),(('PTRM input'!$H$159+'PTRM input'!$H$125)*$H$7)-SUM($H691:AQ691),(('PTRM input'!$H$159+'PTRM input'!$H$125)*$H$7)/A17taxstdlife))</f>
        <v>0</v>
      </c>
      <c r="AS691" s="592">
        <f>IF(A17taxstdlife="n/a","n/a",IF(AS$3&gt;(A17taxstdlife+$E691),(('PTRM input'!$H$159+'PTRM input'!$H$125)*$H$7)-SUM($H691:AR691),(('PTRM input'!$H$159+'PTRM input'!$H$125)*$H$7)/A17taxstdlife))</f>
        <v>0</v>
      </c>
      <c r="AT691" s="592">
        <f>IF(A17taxstdlife="n/a","n/a",IF(AT$3&gt;(A17taxstdlife+$E691),(('PTRM input'!$H$159+'PTRM input'!$H$125)*$H$7)-SUM($H691:AS691),(('PTRM input'!$H$159+'PTRM input'!$H$125)*$H$7)/A17taxstdlife))</f>
        <v>0</v>
      </c>
      <c r="AU691" s="592">
        <f>IF(A17taxstdlife="n/a","n/a",IF(AU$3&gt;(A17taxstdlife+$E691),(('PTRM input'!$H$159+'PTRM input'!$H$125)*$H$7)-SUM($H691:AT691),(('PTRM input'!$H$159+'PTRM input'!$H$125)*$H$7)/A17taxstdlife))</f>
        <v>0</v>
      </c>
      <c r="AV691" s="592">
        <f>IF(A17taxstdlife="n/a","n/a",IF(AV$3&gt;(A17taxstdlife+$E691),(('PTRM input'!$H$159+'PTRM input'!$H$125)*$H$7)-SUM($H691:AU691),(('PTRM input'!$H$159+'PTRM input'!$H$125)*$H$7)/A17taxstdlife))</f>
        <v>0</v>
      </c>
      <c r="AW691" s="592">
        <f>IF(A17taxstdlife="n/a","n/a",IF(AW$3&gt;(A17taxstdlife+$E691),(('PTRM input'!$H$159+'PTRM input'!$H$125)*$H$7)-SUM($H691:AV691),(('PTRM input'!$H$159+'PTRM input'!$H$125)*$H$7)/A17taxstdlife))</f>
        <v>0</v>
      </c>
      <c r="AX691" s="592">
        <f>IF(A17taxstdlife="n/a","n/a",IF(AX$3&gt;(A17taxstdlife+$E691),(('PTRM input'!$H$159+'PTRM input'!$H$125)*$H$7)-SUM($H691:AW691),(('PTRM input'!$H$159+'PTRM input'!$H$125)*$H$7)/A17taxstdlife))</f>
        <v>0</v>
      </c>
      <c r="AY691" s="592">
        <f>IF(A17taxstdlife="n/a","n/a",IF(AY$3&gt;(A17taxstdlife+$E691),(('PTRM input'!$H$159+'PTRM input'!$H$125)*$H$7)-SUM($H691:AX691),(('PTRM input'!$H$159+'PTRM input'!$H$125)*$H$7)/A17taxstdlife))</f>
        <v>0</v>
      </c>
      <c r="AZ691" s="592">
        <f>IF(A17taxstdlife="n/a","n/a",IF(AZ$3&gt;(A17taxstdlife+$E691),(('PTRM input'!$H$159+'PTRM input'!$H$125)*$H$7)-SUM($H691:AY691),(('PTRM input'!$H$159+'PTRM input'!$H$125)*$H$7)/A17taxstdlife))</f>
        <v>0</v>
      </c>
      <c r="BA691" s="592">
        <f>IF(A17taxstdlife="n/a","n/a",IF(BA$3&gt;(A17taxstdlife+$E691),(('PTRM input'!$H$159+'PTRM input'!$H$125)*$H$7)-SUM($H691:AZ691),(('PTRM input'!$H$159+'PTRM input'!$H$125)*$H$7)/A17taxstdlife))</f>
        <v>0</v>
      </c>
      <c r="BB691" s="592">
        <f>IF(A17taxstdlife="n/a","n/a",IF(BB$3&gt;(A17taxstdlife+$E691),(('PTRM input'!$H$159+'PTRM input'!$H$125)*$H$7)-SUM($H691:BA691),(('PTRM input'!$H$159+'PTRM input'!$H$125)*$H$7)/A17taxstdlife))</f>
        <v>0</v>
      </c>
      <c r="BC691" s="592">
        <f>IF(A17taxstdlife="n/a","n/a",IF(BC$3&gt;(A17taxstdlife+$E691),(('PTRM input'!$H$159+'PTRM input'!$H$125)*$H$7)-SUM($H691:BB691),(('PTRM input'!$H$159+'PTRM input'!$H$125)*$H$7)/A17taxstdlife))</f>
        <v>0</v>
      </c>
      <c r="BD691" s="592">
        <f>IF(A17taxstdlife="n/a","n/a",IF(BD$3&gt;(A17taxstdlife+$E691),(('PTRM input'!$H$159+'PTRM input'!$H$125)*$H$7)-SUM($H691:BC691),(('PTRM input'!$H$159+'PTRM input'!$H$125)*$H$7)/A17taxstdlife))</f>
        <v>0</v>
      </c>
      <c r="BE691" s="592">
        <f>IF(A17taxstdlife="n/a","n/a",IF(BE$3&gt;(A17taxstdlife+$E691),(('PTRM input'!$H$159+'PTRM input'!$H$125)*$H$7)-SUM($H691:BD691),(('PTRM input'!$H$159+'PTRM input'!$H$125)*$H$7)/A17taxstdlife))</f>
        <v>0</v>
      </c>
      <c r="BF691" s="592">
        <f>IF(A17taxstdlife="n/a","n/a",IF(BF$3&gt;(A17taxstdlife+$E691),(('PTRM input'!$H$159+'PTRM input'!$H$125)*$H$7)-SUM($H691:BE691),(('PTRM input'!$H$159+'PTRM input'!$H$125)*$H$7)/A17taxstdlife))</f>
        <v>0</v>
      </c>
      <c r="BG691" s="592">
        <f>IF(A17taxstdlife="n/a","n/a",IF(BG$3&gt;(A17taxstdlife+$E691),(('PTRM input'!$H$159+'PTRM input'!$H$125)*$H$7)-SUM($H691:BF691),(('PTRM input'!$H$159+'PTRM input'!$H$125)*$H$7)/A17taxstdlife))</f>
        <v>0</v>
      </c>
      <c r="BH691" s="592">
        <f>IF(A17taxstdlife="n/a","n/a",IF(BH$3&gt;(A17taxstdlife+$E691),(('PTRM input'!$H$159+'PTRM input'!$H$125)*$H$7)-SUM($H691:BG691),(('PTRM input'!$H$159+'PTRM input'!$H$125)*$H$7)/A17taxstdlife))</f>
        <v>0</v>
      </c>
      <c r="BI691" s="592">
        <f>IF(A17taxstdlife="n/a","n/a",IF(BI$3&gt;(A17taxstdlife+$E691),(('PTRM input'!$H$159+'PTRM input'!$H$125)*$H$7)-SUM($H691:BH691),(('PTRM input'!$H$159+'PTRM input'!$H$125)*$H$7)/A17taxstdlife))</f>
        <v>0</v>
      </c>
      <c r="BJ691" s="237"/>
      <c r="BK691" s="237"/>
      <c r="BL691" s="237"/>
      <c r="BM691" s="237"/>
    </row>
    <row r="692" spans="1:65" s="4" customFormat="1" ht="12.75" customHeight="1" outlineLevel="2">
      <c r="A692" s="237"/>
      <c r="B692" s="237"/>
      <c r="C692" s="597"/>
      <c r="D692" s="930"/>
      <c r="E692" s="167">
        <v>3</v>
      </c>
      <c r="F692" s="34"/>
      <c r="G692" s="184"/>
      <c r="H692" s="186"/>
      <c r="I692" s="185"/>
      <c r="J692" s="105">
        <f>IF(A17taxstdlife="n/a","n/a",IF(J$3&gt;(A17taxstdlife+$E692),(('PTRM input'!$I$159+'PTRM input'!$I$125)*$I$7)-SUM($I692:I692),(('PTRM input'!$I$159+'PTRM input'!$I$125)*$I$7)/A17taxstdlife))</f>
        <v>0</v>
      </c>
      <c r="K692" s="105">
        <f>IF(A17taxstdlife="n/a","n/a",IF(K$3&gt;(A17taxstdlife+$E692),(('PTRM input'!$I$159+'PTRM input'!$I$125)*$I$7)-SUM($I692:J692),(('PTRM input'!$I$159+'PTRM input'!$I$125)*$I$7)/A17taxstdlife))</f>
        <v>0</v>
      </c>
      <c r="L692" s="105">
        <f>IF(A17taxstdlife="n/a","n/a",IF(L$3&gt;(A17taxstdlife+$E692),(('PTRM input'!$I$159+'PTRM input'!$I$125)*$I$7)-SUM($I692:K692),(('PTRM input'!$I$159+'PTRM input'!$I$125)*$I$7)/A17taxstdlife))</f>
        <v>0</v>
      </c>
      <c r="M692" s="105">
        <f>IF(A17taxstdlife="n/a","n/a",IF(M$3&gt;(A17taxstdlife+$E692),(('PTRM input'!$I$159+'PTRM input'!$I$125)*$I$7)-SUM($I692:L692),(('PTRM input'!$I$159+'PTRM input'!$I$125)*$I$7)/A17taxstdlife))</f>
        <v>0</v>
      </c>
      <c r="N692" s="105">
        <f>IF(A17taxstdlife="n/a","n/a",IF(N$3&gt;(A17taxstdlife+$E692),(('PTRM input'!$I$159+'PTRM input'!$I$125)*$I$7)-SUM($I692:M692),(('PTRM input'!$I$159+'PTRM input'!$I$125)*$I$7)/A17taxstdlife))</f>
        <v>0</v>
      </c>
      <c r="O692" s="105">
        <f>IF(A17taxstdlife="n/a","n/a",IF(O$3&gt;(A17taxstdlife+$E692),(('PTRM input'!$I$159+'PTRM input'!$I$125)*$I$7)-SUM($I692:N692),(('PTRM input'!$I$159+'PTRM input'!$I$125)*$I$7)/A17taxstdlife))</f>
        <v>0</v>
      </c>
      <c r="P692" s="105">
        <f>IF(A17taxstdlife="n/a","n/a",IF(P$3&gt;(A17taxstdlife+$E692),(('PTRM input'!$I$159+'PTRM input'!$I$125)*$I$7)-SUM($I692:O692),(('PTRM input'!$I$159+'PTRM input'!$I$125)*$I$7)/A17taxstdlife))</f>
        <v>0</v>
      </c>
      <c r="Q692" s="592">
        <f>IF(A17taxstdlife="n/a","n/a",IF(Q$3&gt;(A17taxstdlife+$E692),(('PTRM input'!$I$159+'PTRM input'!$I$125)*$I$7)-SUM($I692:P692),(('PTRM input'!$I$159+'PTRM input'!$I$125)*$I$7)/A17taxstdlife))</f>
        <v>0</v>
      </c>
      <c r="R692" s="592">
        <f>IF(A17taxstdlife="n/a","n/a",IF(R$3&gt;(A17taxstdlife+$E692),(('PTRM input'!$I$159+'PTRM input'!$I$125)*$I$7)-SUM($I692:Q692),(('PTRM input'!$I$159+'PTRM input'!$I$125)*$I$7)/A17taxstdlife))</f>
        <v>0</v>
      </c>
      <c r="S692" s="592">
        <f>IF(A17taxstdlife="n/a","n/a",IF(S$3&gt;(A17taxstdlife+$E692),(('PTRM input'!$I$159+'PTRM input'!$I$125)*$I$7)-SUM($I692:R692),(('PTRM input'!$I$159+'PTRM input'!$I$125)*$I$7)/A17taxstdlife))</f>
        <v>0</v>
      </c>
      <c r="T692" s="592">
        <f>IF(A17taxstdlife="n/a","n/a",IF(T$3&gt;(A17taxstdlife+$E692),(('PTRM input'!$I$159+'PTRM input'!$I$125)*$I$7)-SUM($I692:S692),(('PTRM input'!$I$159+'PTRM input'!$I$125)*$I$7)/A17taxstdlife))</f>
        <v>0</v>
      </c>
      <c r="U692" s="592">
        <f>IF(A17taxstdlife="n/a","n/a",IF(U$3&gt;(A17taxstdlife+$E692),(('PTRM input'!$I$159+'PTRM input'!$I$125)*$I$7)-SUM($I692:T692),(('PTRM input'!$I$159+'PTRM input'!$I$125)*$I$7)/A17taxstdlife))</f>
        <v>0</v>
      </c>
      <c r="V692" s="592">
        <f>IF(A17taxstdlife="n/a","n/a",IF(V$3&gt;(A17taxstdlife+$E692),(('PTRM input'!$I$159+'PTRM input'!$I$125)*$I$7)-SUM($I692:U692),(('PTRM input'!$I$159+'PTRM input'!$I$125)*$I$7)/A17taxstdlife))</f>
        <v>0</v>
      </c>
      <c r="W692" s="592">
        <f>IF(A17taxstdlife="n/a","n/a",IF(W$3&gt;(A17taxstdlife+$E692),(('PTRM input'!$I$159+'PTRM input'!$I$125)*$I$7)-SUM($I692:V692),(('PTRM input'!$I$159+'PTRM input'!$I$125)*$I$7)/A17taxstdlife))</f>
        <v>0</v>
      </c>
      <c r="X692" s="592">
        <f>IF(A17taxstdlife="n/a","n/a",IF(X$3&gt;(A17taxstdlife+$E692),(('PTRM input'!$I$159+'PTRM input'!$I$125)*$I$7)-SUM($I692:W692),(('PTRM input'!$I$159+'PTRM input'!$I$125)*$I$7)/A17taxstdlife))</f>
        <v>0</v>
      </c>
      <c r="Y692" s="592">
        <f>IF(A17taxstdlife="n/a","n/a",IF(Y$3&gt;(A17taxstdlife+$E692),(('PTRM input'!$I$159+'PTRM input'!$I$125)*$I$7)-SUM($I692:X692),(('PTRM input'!$I$159+'PTRM input'!$I$125)*$I$7)/A17taxstdlife))</f>
        <v>0</v>
      </c>
      <c r="Z692" s="592">
        <f>IF(A17taxstdlife="n/a","n/a",IF(Z$3&gt;(A17taxstdlife+$E692),(('PTRM input'!$I$159+'PTRM input'!$I$125)*$I$7)-SUM($I692:Y692),(('PTRM input'!$I$159+'PTRM input'!$I$125)*$I$7)/A17taxstdlife))</f>
        <v>0</v>
      </c>
      <c r="AA692" s="592">
        <f>IF(A17taxstdlife="n/a","n/a",IF(AA$3&gt;(A17taxstdlife+$E692),(('PTRM input'!$I$159+'PTRM input'!$I$125)*$I$7)-SUM($I692:Z692),(('PTRM input'!$I$159+'PTRM input'!$I$125)*$I$7)/A17taxstdlife))</f>
        <v>0</v>
      </c>
      <c r="AB692" s="592">
        <f>IF(A17taxstdlife="n/a","n/a",IF(AB$3&gt;(A17taxstdlife+$E692),(('PTRM input'!$I$159+'PTRM input'!$I$125)*$I$7)-SUM($I692:AA692),(('PTRM input'!$I$159+'PTRM input'!$I$125)*$I$7)/A17taxstdlife))</f>
        <v>0</v>
      </c>
      <c r="AC692" s="592">
        <f>IF(A17taxstdlife="n/a","n/a",IF(AC$3&gt;(A17taxstdlife+$E692),(('PTRM input'!$I$159+'PTRM input'!$I$125)*$I$7)-SUM($I692:AB692),(('PTRM input'!$I$159+'PTRM input'!$I$125)*$I$7)/A17taxstdlife))</f>
        <v>0</v>
      </c>
      <c r="AD692" s="592">
        <f>IF(A17taxstdlife="n/a","n/a",IF(AD$3&gt;(A17taxstdlife+$E692),(('PTRM input'!$I$159+'PTRM input'!$I$125)*$I$7)-SUM($I692:AC692),(('PTRM input'!$I$159+'PTRM input'!$I$125)*$I$7)/A17taxstdlife))</f>
        <v>0</v>
      </c>
      <c r="AE692" s="592">
        <f>IF(A17taxstdlife="n/a","n/a",IF(AE$3&gt;(A17taxstdlife+$E692),(('PTRM input'!$I$159+'PTRM input'!$I$125)*$I$7)-SUM($I692:AD692),(('PTRM input'!$I$159+'PTRM input'!$I$125)*$I$7)/A17taxstdlife))</f>
        <v>0</v>
      </c>
      <c r="AF692" s="592">
        <f>IF(A17taxstdlife="n/a","n/a",IF(AF$3&gt;(A17taxstdlife+$E692),(('PTRM input'!$I$159+'PTRM input'!$I$125)*$I$7)-SUM($I692:AE692),(('PTRM input'!$I$159+'PTRM input'!$I$125)*$I$7)/A17taxstdlife))</f>
        <v>0</v>
      </c>
      <c r="AG692" s="592">
        <f>IF(A17taxstdlife="n/a","n/a",IF(AG$3&gt;(A17taxstdlife+$E692),(('PTRM input'!$I$159+'PTRM input'!$I$125)*$I$7)-SUM($I692:AF692),(('PTRM input'!$I$159+'PTRM input'!$I$125)*$I$7)/A17taxstdlife))</f>
        <v>0</v>
      </c>
      <c r="AH692" s="592">
        <f>IF(A17taxstdlife="n/a","n/a",IF(AH$3&gt;(A17taxstdlife+$E692),(('PTRM input'!$I$159+'PTRM input'!$I$125)*$I$7)-SUM($I692:AG692),(('PTRM input'!$I$159+'PTRM input'!$I$125)*$I$7)/A17taxstdlife))</f>
        <v>0</v>
      </c>
      <c r="AI692" s="592">
        <f>IF(A17taxstdlife="n/a","n/a",IF(AI$3&gt;(A17taxstdlife+$E692),(('PTRM input'!$I$159+'PTRM input'!$I$125)*$I$7)-SUM($I692:AH692),(('PTRM input'!$I$159+'PTRM input'!$I$125)*$I$7)/A17taxstdlife))</f>
        <v>0</v>
      </c>
      <c r="AJ692" s="592">
        <f>IF(A17taxstdlife="n/a","n/a",IF(AJ$3&gt;(A17taxstdlife+$E692),(('PTRM input'!$I$159+'PTRM input'!$I$125)*$I$7)-SUM($I692:AI692),(('PTRM input'!$I$159+'PTRM input'!$I$125)*$I$7)/A17taxstdlife))</f>
        <v>0</v>
      </c>
      <c r="AK692" s="592">
        <f>IF(A17taxstdlife="n/a","n/a",IF(AK$3&gt;(A17taxstdlife+$E692),(('PTRM input'!$I$159+'PTRM input'!$I$125)*$I$7)-SUM($I692:AJ692),(('PTRM input'!$I$159+'PTRM input'!$I$125)*$I$7)/A17taxstdlife))</f>
        <v>0</v>
      </c>
      <c r="AL692" s="592">
        <f>IF(A17taxstdlife="n/a","n/a",IF(AL$3&gt;(A17taxstdlife+$E692),(('PTRM input'!$I$159+'PTRM input'!$I$125)*$I$7)-SUM($I692:AK692),(('PTRM input'!$I$159+'PTRM input'!$I$125)*$I$7)/A17taxstdlife))</f>
        <v>0</v>
      </c>
      <c r="AM692" s="592">
        <f>IF(A17taxstdlife="n/a","n/a",IF(AM$3&gt;(A17taxstdlife+$E692),(('PTRM input'!$I$159+'PTRM input'!$I$125)*$I$7)-SUM($I692:AL692),(('PTRM input'!$I$159+'PTRM input'!$I$125)*$I$7)/A17taxstdlife))</f>
        <v>0</v>
      </c>
      <c r="AN692" s="592">
        <f>IF(A17taxstdlife="n/a","n/a",IF(AN$3&gt;(A17taxstdlife+$E692),(('PTRM input'!$I$159+'PTRM input'!$I$125)*$I$7)-SUM($I692:AM692),(('PTRM input'!$I$159+'PTRM input'!$I$125)*$I$7)/A17taxstdlife))</f>
        <v>0</v>
      </c>
      <c r="AO692" s="592">
        <f>IF(A17taxstdlife="n/a","n/a",IF(AO$3&gt;(A17taxstdlife+$E692),(('PTRM input'!$I$159+'PTRM input'!$I$125)*$I$7)-SUM($I692:AN692),(('PTRM input'!$I$159+'PTRM input'!$I$125)*$I$7)/A17taxstdlife))</f>
        <v>0</v>
      </c>
      <c r="AP692" s="592">
        <f>IF(A17taxstdlife="n/a","n/a",IF(AP$3&gt;(A17taxstdlife+$E692),(('PTRM input'!$I$159+'PTRM input'!$I$125)*$I$7)-SUM($I692:AO692),(('PTRM input'!$I$159+'PTRM input'!$I$125)*$I$7)/A17taxstdlife))</f>
        <v>0</v>
      </c>
      <c r="AQ692" s="592">
        <f>IF(A17taxstdlife="n/a","n/a",IF(AQ$3&gt;(A17taxstdlife+$E692),(('PTRM input'!$I$159+'PTRM input'!$I$125)*$I$7)-SUM($I692:AP692),(('PTRM input'!$I$159+'PTRM input'!$I$125)*$I$7)/A17taxstdlife))</f>
        <v>0</v>
      </c>
      <c r="AR692" s="592">
        <f>IF(A17taxstdlife="n/a","n/a",IF(AR$3&gt;(A17taxstdlife+$E692),(('PTRM input'!$I$159+'PTRM input'!$I$125)*$I$7)-SUM($I692:AQ692),(('PTRM input'!$I$159+'PTRM input'!$I$125)*$I$7)/A17taxstdlife))</f>
        <v>0</v>
      </c>
      <c r="AS692" s="592">
        <f>IF(A17taxstdlife="n/a","n/a",IF(AS$3&gt;(A17taxstdlife+$E692),(('PTRM input'!$I$159+'PTRM input'!$I$125)*$I$7)-SUM($I692:AR692),(('PTRM input'!$I$159+'PTRM input'!$I$125)*$I$7)/A17taxstdlife))</f>
        <v>0</v>
      </c>
      <c r="AT692" s="592">
        <f>IF(A17taxstdlife="n/a","n/a",IF(AT$3&gt;(A17taxstdlife+$E692),(('PTRM input'!$I$159+'PTRM input'!$I$125)*$I$7)-SUM($I692:AS692),(('PTRM input'!$I$159+'PTRM input'!$I$125)*$I$7)/A17taxstdlife))</f>
        <v>0</v>
      </c>
      <c r="AU692" s="592">
        <f>IF(A17taxstdlife="n/a","n/a",IF(AU$3&gt;(A17taxstdlife+$E692),(('PTRM input'!$I$159+'PTRM input'!$I$125)*$I$7)-SUM($I692:AT692),(('PTRM input'!$I$159+'PTRM input'!$I$125)*$I$7)/A17taxstdlife))</f>
        <v>0</v>
      </c>
      <c r="AV692" s="592">
        <f>IF(A17taxstdlife="n/a","n/a",IF(AV$3&gt;(A17taxstdlife+$E692),(('PTRM input'!$I$159+'PTRM input'!$I$125)*$I$7)-SUM($I692:AU692),(('PTRM input'!$I$159+'PTRM input'!$I$125)*$I$7)/A17taxstdlife))</f>
        <v>0</v>
      </c>
      <c r="AW692" s="592">
        <f>IF(A17taxstdlife="n/a","n/a",IF(AW$3&gt;(A17taxstdlife+$E692),(('PTRM input'!$I$159+'PTRM input'!$I$125)*$I$7)-SUM($I692:AV692),(('PTRM input'!$I$159+'PTRM input'!$I$125)*$I$7)/A17taxstdlife))</f>
        <v>0</v>
      </c>
      <c r="AX692" s="592">
        <f>IF(A17taxstdlife="n/a","n/a",IF(AX$3&gt;(A17taxstdlife+$E692),(('PTRM input'!$I$159+'PTRM input'!$I$125)*$I$7)-SUM($I692:AW692),(('PTRM input'!$I$159+'PTRM input'!$I$125)*$I$7)/A17taxstdlife))</f>
        <v>0</v>
      </c>
      <c r="AY692" s="592">
        <f>IF(A17taxstdlife="n/a","n/a",IF(AY$3&gt;(A17taxstdlife+$E692),(('PTRM input'!$I$159+'PTRM input'!$I$125)*$I$7)-SUM($I692:AX692),(('PTRM input'!$I$159+'PTRM input'!$I$125)*$I$7)/A17taxstdlife))</f>
        <v>0</v>
      </c>
      <c r="AZ692" s="592">
        <f>IF(A17taxstdlife="n/a","n/a",IF(AZ$3&gt;(A17taxstdlife+$E692),(('PTRM input'!$I$159+'PTRM input'!$I$125)*$I$7)-SUM($I692:AY692),(('PTRM input'!$I$159+'PTRM input'!$I$125)*$I$7)/A17taxstdlife))</f>
        <v>0</v>
      </c>
      <c r="BA692" s="592">
        <f>IF(A17taxstdlife="n/a","n/a",IF(BA$3&gt;(A17taxstdlife+$E692),(('PTRM input'!$I$159+'PTRM input'!$I$125)*$I$7)-SUM($I692:AZ692),(('PTRM input'!$I$159+'PTRM input'!$I$125)*$I$7)/A17taxstdlife))</f>
        <v>0</v>
      </c>
      <c r="BB692" s="592">
        <f>IF(A17taxstdlife="n/a","n/a",IF(BB$3&gt;(A17taxstdlife+$E692),(('PTRM input'!$I$159+'PTRM input'!$I$125)*$I$7)-SUM($I692:BA692),(('PTRM input'!$I$159+'PTRM input'!$I$125)*$I$7)/A17taxstdlife))</f>
        <v>0</v>
      </c>
      <c r="BC692" s="592">
        <f>IF(A17taxstdlife="n/a","n/a",IF(BC$3&gt;(A17taxstdlife+$E692),(('PTRM input'!$I$159+'PTRM input'!$I$125)*$I$7)-SUM($I692:BB692),(('PTRM input'!$I$159+'PTRM input'!$I$125)*$I$7)/A17taxstdlife))</f>
        <v>0</v>
      </c>
      <c r="BD692" s="592">
        <f>IF(A17taxstdlife="n/a","n/a",IF(BD$3&gt;(A17taxstdlife+$E692),(('PTRM input'!$I$159+'PTRM input'!$I$125)*$I$7)-SUM($I692:BC692),(('PTRM input'!$I$159+'PTRM input'!$I$125)*$I$7)/A17taxstdlife))</f>
        <v>0</v>
      </c>
      <c r="BE692" s="592">
        <f>IF(A17taxstdlife="n/a","n/a",IF(BE$3&gt;(A17taxstdlife+$E692),(('PTRM input'!$I$159+'PTRM input'!$I$125)*$I$7)-SUM($I692:BD692),(('PTRM input'!$I$159+'PTRM input'!$I$125)*$I$7)/A17taxstdlife))</f>
        <v>0</v>
      </c>
      <c r="BF692" s="592">
        <f>IF(A17taxstdlife="n/a","n/a",IF(BF$3&gt;(A17taxstdlife+$E692),(('PTRM input'!$I$159+'PTRM input'!$I$125)*$I$7)-SUM($I692:BE692),(('PTRM input'!$I$159+'PTRM input'!$I$125)*$I$7)/A17taxstdlife))</f>
        <v>0</v>
      </c>
      <c r="BG692" s="592">
        <f>IF(A17taxstdlife="n/a","n/a",IF(BG$3&gt;(A17taxstdlife+$E692),(('PTRM input'!$I$159+'PTRM input'!$I$125)*$I$7)-SUM($I692:BF692),(('PTRM input'!$I$159+'PTRM input'!$I$125)*$I$7)/A17taxstdlife))</f>
        <v>0</v>
      </c>
      <c r="BH692" s="592">
        <f>IF(A17taxstdlife="n/a","n/a",IF(BH$3&gt;(A17taxstdlife+$E692),(('PTRM input'!$I$159+'PTRM input'!$I$125)*$I$7)-SUM($I692:BG692),(('PTRM input'!$I$159+'PTRM input'!$I$125)*$I$7)/A17taxstdlife))</f>
        <v>0</v>
      </c>
      <c r="BI692" s="592">
        <f>IF(A17taxstdlife="n/a","n/a",IF(BI$3&gt;(A17taxstdlife+$E692),(('PTRM input'!$I$159+'PTRM input'!$I$125)*$I$7)-SUM($I692:BH692),(('PTRM input'!$I$159+'PTRM input'!$I$125)*$I$7)/A17taxstdlife))</f>
        <v>0</v>
      </c>
      <c r="BJ692" s="237"/>
      <c r="BK692" s="237"/>
      <c r="BL692" s="237"/>
      <c r="BM692" s="237"/>
    </row>
    <row r="693" spans="1:65" s="4" customFormat="1" ht="12.75" customHeight="1" outlineLevel="2">
      <c r="A693" s="237"/>
      <c r="B693" s="237"/>
      <c r="C693" s="597"/>
      <c r="D693" s="930"/>
      <c r="E693" s="167">
        <v>4</v>
      </c>
      <c r="F693" s="34"/>
      <c r="G693" s="184"/>
      <c r="H693" s="186"/>
      <c r="I693" s="186"/>
      <c r="J693" s="185"/>
      <c r="K693" s="105">
        <f>IF(A17taxstdlife="n/a","n/a",IF(K$3&gt;(A17taxstdlife+$E693),(('PTRM input'!$J$159+'PTRM input'!$J$125)*$J$7)-SUM($J693:J693),(('PTRM input'!$J$159+'PTRM input'!$J$125)*$J$7)/A17taxstdlife))</f>
        <v>0</v>
      </c>
      <c r="L693" s="105">
        <f>IF(A17taxstdlife="n/a","n/a",IF(L$3&gt;(A17taxstdlife+$E693),(('PTRM input'!$J$159+'PTRM input'!$J$125)*$J$7)-SUM($J693:K693),(('PTRM input'!$J$159+'PTRM input'!$J$125)*$J$7)/A17taxstdlife))</f>
        <v>0</v>
      </c>
      <c r="M693" s="105">
        <f>IF(A17taxstdlife="n/a","n/a",IF(M$3&gt;(A17taxstdlife+$E693),(('PTRM input'!$J$159+'PTRM input'!$J$125)*$J$7)-SUM($J693:L693),(('PTRM input'!$J$159+'PTRM input'!$J$125)*$J$7)/A17taxstdlife))</f>
        <v>0</v>
      </c>
      <c r="N693" s="105">
        <f>IF(A17taxstdlife="n/a","n/a",IF(N$3&gt;(A17taxstdlife+$E693),(('PTRM input'!$J$159+'PTRM input'!$J$125)*$J$7)-SUM($J693:M693),(('PTRM input'!$J$159+'PTRM input'!$J$125)*$J$7)/A17taxstdlife))</f>
        <v>0</v>
      </c>
      <c r="O693" s="105">
        <f>IF(A17taxstdlife="n/a","n/a",IF(O$3&gt;(A17taxstdlife+$E693),(('PTRM input'!$J$159+'PTRM input'!$J$125)*$J$7)-SUM($J693:N693),(('PTRM input'!$J$159+'PTRM input'!$J$125)*$J$7)/A17taxstdlife))</f>
        <v>0</v>
      </c>
      <c r="P693" s="105">
        <f>IF(A17taxstdlife="n/a","n/a",IF(P$3&gt;(A17taxstdlife+$E693),(('PTRM input'!$J$159+'PTRM input'!$J$125)*$J$7)-SUM($J693:O693),(('PTRM input'!$J$159+'PTRM input'!$J$125)*$J$7)/A17taxstdlife))</f>
        <v>0</v>
      </c>
      <c r="Q693" s="592">
        <f>IF(A17taxstdlife="n/a","n/a",IF(Q$3&gt;(A17taxstdlife+$E693),(('PTRM input'!$J$159+'PTRM input'!$J$125)*$J$7)-SUM($J693:P693),(('PTRM input'!$J$159+'PTRM input'!$J$125)*$J$7)/A17taxstdlife))</f>
        <v>0</v>
      </c>
      <c r="R693" s="592">
        <f>IF(A17taxstdlife="n/a","n/a",IF(R$3&gt;(A17taxstdlife+$E693),(('PTRM input'!$J$159+'PTRM input'!$J$125)*$J$7)-SUM($J693:Q693),(('PTRM input'!$J$159+'PTRM input'!$J$125)*$J$7)/A17taxstdlife))</f>
        <v>0</v>
      </c>
      <c r="S693" s="592">
        <f>IF(A17taxstdlife="n/a","n/a",IF(S$3&gt;(A17taxstdlife+$E693),(('PTRM input'!$J$159+'PTRM input'!$J$125)*$J$7)-SUM($J693:R693),(('PTRM input'!$J$159+'PTRM input'!$J$125)*$J$7)/A17taxstdlife))</f>
        <v>0</v>
      </c>
      <c r="T693" s="592">
        <f>IF(A17taxstdlife="n/a","n/a",IF(T$3&gt;(A17taxstdlife+$E693),(('PTRM input'!$J$159+'PTRM input'!$J$125)*$J$7)-SUM($J693:S693),(('PTRM input'!$J$159+'PTRM input'!$J$125)*$J$7)/A17taxstdlife))</f>
        <v>0</v>
      </c>
      <c r="U693" s="592">
        <f>IF(A17taxstdlife="n/a","n/a",IF(U$3&gt;(A17taxstdlife+$E693),(('PTRM input'!$J$159+'PTRM input'!$J$125)*$J$7)-SUM($J693:T693),(('PTRM input'!$J$159+'PTRM input'!$J$125)*$J$7)/A17taxstdlife))</f>
        <v>0</v>
      </c>
      <c r="V693" s="592">
        <f>IF(A17taxstdlife="n/a","n/a",IF(V$3&gt;(A17taxstdlife+$E693),(('PTRM input'!$J$159+'PTRM input'!$J$125)*$J$7)-SUM($J693:U693),(('PTRM input'!$J$159+'PTRM input'!$J$125)*$J$7)/A17taxstdlife))</f>
        <v>0</v>
      </c>
      <c r="W693" s="592">
        <f>IF(A17taxstdlife="n/a","n/a",IF(W$3&gt;(A17taxstdlife+$E693),(('PTRM input'!$J$159+'PTRM input'!$J$125)*$J$7)-SUM($J693:V693),(('PTRM input'!$J$159+'PTRM input'!$J$125)*$J$7)/A17taxstdlife))</f>
        <v>0</v>
      </c>
      <c r="X693" s="592">
        <f>IF(A17taxstdlife="n/a","n/a",IF(X$3&gt;(A17taxstdlife+$E693),(('PTRM input'!$J$159+'PTRM input'!$J$125)*$J$7)-SUM($J693:W693),(('PTRM input'!$J$159+'PTRM input'!$J$125)*$J$7)/A17taxstdlife))</f>
        <v>0</v>
      </c>
      <c r="Y693" s="592">
        <f>IF(A17taxstdlife="n/a","n/a",IF(Y$3&gt;(A17taxstdlife+$E693),(('PTRM input'!$J$159+'PTRM input'!$J$125)*$J$7)-SUM($J693:X693),(('PTRM input'!$J$159+'PTRM input'!$J$125)*$J$7)/A17taxstdlife))</f>
        <v>0</v>
      </c>
      <c r="Z693" s="592">
        <f>IF(A17taxstdlife="n/a","n/a",IF(Z$3&gt;(A17taxstdlife+$E693),(('PTRM input'!$J$159+'PTRM input'!$J$125)*$J$7)-SUM($J693:Y693),(('PTRM input'!$J$159+'PTRM input'!$J$125)*$J$7)/A17taxstdlife))</f>
        <v>0</v>
      </c>
      <c r="AA693" s="592">
        <f>IF(A17taxstdlife="n/a","n/a",IF(AA$3&gt;(A17taxstdlife+$E693),(('PTRM input'!$J$159+'PTRM input'!$J$125)*$J$7)-SUM($J693:Z693),(('PTRM input'!$J$159+'PTRM input'!$J$125)*$J$7)/A17taxstdlife))</f>
        <v>0</v>
      </c>
      <c r="AB693" s="592">
        <f>IF(A17taxstdlife="n/a","n/a",IF(AB$3&gt;(A17taxstdlife+$E693),(('PTRM input'!$J$159+'PTRM input'!$J$125)*$J$7)-SUM($J693:AA693),(('PTRM input'!$J$159+'PTRM input'!$J$125)*$J$7)/A17taxstdlife))</f>
        <v>0</v>
      </c>
      <c r="AC693" s="592">
        <f>IF(A17taxstdlife="n/a","n/a",IF(AC$3&gt;(A17taxstdlife+$E693),(('PTRM input'!$J$159+'PTRM input'!$J$125)*$J$7)-SUM($J693:AB693),(('PTRM input'!$J$159+'PTRM input'!$J$125)*$J$7)/A17taxstdlife))</f>
        <v>0</v>
      </c>
      <c r="AD693" s="592">
        <f>IF(A17taxstdlife="n/a","n/a",IF(AD$3&gt;(A17taxstdlife+$E693),(('PTRM input'!$J$159+'PTRM input'!$J$125)*$J$7)-SUM($J693:AC693),(('PTRM input'!$J$159+'PTRM input'!$J$125)*$J$7)/A17taxstdlife))</f>
        <v>0</v>
      </c>
      <c r="AE693" s="592">
        <f>IF(A17taxstdlife="n/a","n/a",IF(AE$3&gt;(A17taxstdlife+$E693),(('PTRM input'!$J$159+'PTRM input'!$J$125)*$J$7)-SUM($J693:AD693),(('PTRM input'!$J$159+'PTRM input'!$J$125)*$J$7)/A17taxstdlife))</f>
        <v>0</v>
      </c>
      <c r="AF693" s="592">
        <f>IF(A17taxstdlife="n/a","n/a",IF(AF$3&gt;(A17taxstdlife+$E693),(('PTRM input'!$J$159+'PTRM input'!$J$125)*$J$7)-SUM($J693:AE693),(('PTRM input'!$J$159+'PTRM input'!$J$125)*$J$7)/A17taxstdlife))</f>
        <v>0</v>
      </c>
      <c r="AG693" s="592">
        <f>IF(A17taxstdlife="n/a","n/a",IF(AG$3&gt;(A17taxstdlife+$E693),(('PTRM input'!$J$159+'PTRM input'!$J$125)*$J$7)-SUM($J693:AF693),(('PTRM input'!$J$159+'PTRM input'!$J$125)*$J$7)/A17taxstdlife))</f>
        <v>0</v>
      </c>
      <c r="AH693" s="592">
        <f>IF(A17taxstdlife="n/a","n/a",IF(AH$3&gt;(A17taxstdlife+$E693),(('PTRM input'!$J$159+'PTRM input'!$J$125)*$J$7)-SUM($J693:AG693),(('PTRM input'!$J$159+'PTRM input'!$J$125)*$J$7)/A17taxstdlife))</f>
        <v>0</v>
      </c>
      <c r="AI693" s="592">
        <f>IF(A17taxstdlife="n/a","n/a",IF(AI$3&gt;(A17taxstdlife+$E693),(('PTRM input'!$J$159+'PTRM input'!$J$125)*$J$7)-SUM($J693:AH693),(('PTRM input'!$J$159+'PTRM input'!$J$125)*$J$7)/A17taxstdlife))</f>
        <v>0</v>
      </c>
      <c r="AJ693" s="592">
        <f>IF(A17taxstdlife="n/a","n/a",IF(AJ$3&gt;(A17taxstdlife+$E693),(('PTRM input'!$J$159+'PTRM input'!$J$125)*$J$7)-SUM($J693:AI693),(('PTRM input'!$J$159+'PTRM input'!$J$125)*$J$7)/A17taxstdlife))</f>
        <v>0</v>
      </c>
      <c r="AK693" s="592">
        <f>IF(A17taxstdlife="n/a","n/a",IF(AK$3&gt;(A17taxstdlife+$E693),(('PTRM input'!$J$159+'PTRM input'!$J$125)*$J$7)-SUM($J693:AJ693),(('PTRM input'!$J$159+'PTRM input'!$J$125)*$J$7)/A17taxstdlife))</f>
        <v>0</v>
      </c>
      <c r="AL693" s="592">
        <f>IF(A17taxstdlife="n/a","n/a",IF(AL$3&gt;(A17taxstdlife+$E693),(('PTRM input'!$J$159+'PTRM input'!$J$125)*$J$7)-SUM($J693:AK693),(('PTRM input'!$J$159+'PTRM input'!$J$125)*$J$7)/A17taxstdlife))</f>
        <v>0</v>
      </c>
      <c r="AM693" s="592">
        <f>IF(A17taxstdlife="n/a","n/a",IF(AM$3&gt;(A17taxstdlife+$E693),(('PTRM input'!$J$159+'PTRM input'!$J$125)*$J$7)-SUM($J693:AL693),(('PTRM input'!$J$159+'PTRM input'!$J$125)*$J$7)/A17taxstdlife))</f>
        <v>0</v>
      </c>
      <c r="AN693" s="592">
        <f>IF(A17taxstdlife="n/a","n/a",IF(AN$3&gt;(A17taxstdlife+$E693),(('PTRM input'!$J$159+'PTRM input'!$J$125)*$J$7)-SUM($J693:AM693),(('PTRM input'!$J$159+'PTRM input'!$J$125)*$J$7)/A17taxstdlife))</f>
        <v>0</v>
      </c>
      <c r="AO693" s="592">
        <f>IF(A17taxstdlife="n/a","n/a",IF(AO$3&gt;(A17taxstdlife+$E693),(('PTRM input'!$J$159+'PTRM input'!$J$125)*$J$7)-SUM($J693:AN693),(('PTRM input'!$J$159+'PTRM input'!$J$125)*$J$7)/A17taxstdlife))</f>
        <v>0</v>
      </c>
      <c r="AP693" s="592">
        <f>IF(A17taxstdlife="n/a","n/a",IF(AP$3&gt;(A17taxstdlife+$E693),(('PTRM input'!$J$159+'PTRM input'!$J$125)*$J$7)-SUM($J693:AO693),(('PTRM input'!$J$159+'PTRM input'!$J$125)*$J$7)/A17taxstdlife))</f>
        <v>0</v>
      </c>
      <c r="AQ693" s="592">
        <f>IF(A17taxstdlife="n/a","n/a",IF(AQ$3&gt;(A17taxstdlife+$E693),(('PTRM input'!$J$159+'PTRM input'!$J$125)*$J$7)-SUM($J693:AP693),(('PTRM input'!$J$159+'PTRM input'!$J$125)*$J$7)/A17taxstdlife))</f>
        <v>0</v>
      </c>
      <c r="AR693" s="592">
        <f>IF(A17taxstdlife="n/a","n/a",IF(AR$3&gt;(A17taxstdlife+$E693),(('PTRM input'!$J$159+'PTRM input'!$J$125)*$J$7)-SUM($J693:AQ693),(('PTRM input'!$J$159+'PTRM input'!$J$125)*$J$7)/A17taxstdlife))</f>
        <v>0</v>
      </c>
      <c r="AS693" s="592">
        <f>IF(A17taxstdlife="n/a","n/a",IF(AS$3&gt;(A17taxstdlife+$E693),(('PTRM input'!$J$159+'PTRM input'!$J$125)*$J$7)-SUM($J693:AR693),(('PTRM input'!$J$159+'PTRM input'!$J$125)*$J$7)/A17taxstdlife))</f>
        <v>0</v>
      </c>
      <c r="AT693" s="592">
        <f>IF(A17taxstdlife="n/a","n/a",IF(AT$3&gt;(A17taxstdlife+$E693),(('PTRM input'!$J$159+'PTRM input'!$J$125)*$J$7)-SUM($J693:AS693),(('PTRM input'!$J$159+'PTRM input'!$J$125)*$J$7)/A17taxstdlife))</f>
        <v>0</v>
      </c>
      <c r="AU693" s="592">
        <f>IF(A17taxstdlife="n/a","n/a",IF(AU$3&gt;(A17taxstdlife+$E693),(('PTRM input'!$J$159+'PTRM input'!$J$125)*$J$7)-SUM($J693:AT693),(('PTRM input'!$J$159+'PTRM input'!$J$125)*$J$7)/A17taxstdlife))</f>
        <v>0</v>
      </c>
      <c r="AV693" s="592">
        <f>IF(A17taxstdlife="n/a","n/a",IF(AV$3&gt;(A17taxstdlife+$E693),(('PTRM input'!$J$159+'PTRM input'!$J$125)*$J$7)-SUM($J693:AU693),(('PTRM input'!$J$159+'PTRM input'!$J$125)*$J$7)/A17taxstdlife))</f>
        <v>0</v>
      </c>
      <c r="AW693" s="592">
        <f>IF(A17taxstdlife="n/a","n/a",IF(AW$3&gt;(A17taxstdlife+$E693),(('PTRM input'!$J$159+'PTRM input'!$J$125)*$J$7)-SUM($J693:AV693),(('PTRM input'!$J$159+'PTRM input'!$J$125)*$J$7)/A17taxstdlife))</f>
        <v>0</v>
      </c>
      <c r="AX693" s="592">
        <f>IF(A17taxstdlife="n/a","n/a",IF(AX$3&gt;(A17taxstdlife+$E693),(('PTRM input'!$J$159+'PTRM input'!$J$125)*$J$7)-SUM($J693:AW693),(('PTRM input'!$J$159+'PTRM input'!$J$125)*$J$7)/A17taxstdlife))</f>
        <v>0</v>
      </c>
      <c r="AY693" s="592">
        <f>IF(A17taxstdlife="n/a","n/a",IF(AY$3&gt;(A17taxstdlife+$E693),(('PTRM input'!$J$159+'PTRM input'!$J$125)*$J$7)-SUM($J693:AX693),(('PTRM input'!$J$159+'PTRM input'!$J$125)*$J$7)/A17taxstdlife))</f>
        <v>0</v>
      </c>
      <c r="AZ693" s="592">
        <f>IF(A17taxstdlife="n/a","n/a",IF(AZ$3&gt;(A17taxstdlife+$E693),(('PTRM input'!$J$159+'PTRM input'!$J$125)*$J$7)-SUM($J693:AY693),(('PTRM input'!$J$159+'PTRM input'!$J$125)*$J$7)/A17taxstdlife))</f>
        <v>0</v>
      </c>
      <c r="BA693" s="592">
        <f>IF(A17taxstdlife="n/a","n/a",IF(BA$3&gt;(A17taxstdlife+$E693),(('PTRM input'!$J$159+'PTRM input'!$J$125)*$J$7)-SUM($J693:AZ693),(('PTRM input'!$J$159+'PTRM input'!$J$125)*$J$7)/A17taxstdlife))</f>
        <v>0</v>
      </c>
      <c r="BB693" s="592">
        <f>IF(A17taxstdlife="n/a","n/a",IF(BB$3&gt;(A17taxstdlife+$E693),(('PTRM input'!$J$159+'PTRM input'!$J$125)*$J$7)-SUM($J693:BA693),(('PTRM input'!$J$159+'PTRM input'!$J$125)*$J$7)/A17taxstdlife))</f>
        <v>0</v>
      </c>
      <c r="BC693" s="592">
        <f>IF(A17taxstdlife="n/a","n/a",IF(BC$3&gt;(A17taxstdlife+$E693),(('PTRM input'!$J$159+'PTRM input'!$J$125)*$J$7)-SUM($J693:BB693),(('PTRM input'!$J$159+'PTRM input'!$J$125)*$J$7)/A17taxstdlife))</f>
        <v>0</v>
      </c>
      <c r="BD693" s="592">
        <f>IF(A17taxstdlife="n/a","n/a",IF(BD$3&gt;(A17taxstdlife+$E693),(('PTRM input'!$J$159+'PTRM input'!$J$125)*$J$7)-SUM($J693:BC693),(('PTRM input'!$J$159+'PTRM input'!$J$125)*$J$7)/A17taxstdlife))</f>
        <v>0</v>
      </c>
      <c r="BE693" s="592">
        <f>IF(A17taxstdlife="n/a","n/a",IF(BE$3&gt;(A17taxstdlife+$E693),(('PTRM input'!$J$159+'PTRM input'!$J$125)*$J$7)-SUM($J693:BD693),(('PTRM input'!$J$159+'PTRM input'!$J$125)*$J$7)/A17taxstdlife))</f>
        <v>0</v>
      </c>
      <c r="BF693" s="592">
        <f>IF(A17taxstdlife="n/a","n/a",IF(BF$3&gt;(A17taxstdlife+$E693),(('PTRM input'!$J$159+'PTRM input'!$J$125)*$J$7)-SUM($J693:BE693),(('PTRM input'!$J$159+'PTRM input'!$J$125)*$J$7)/A17taxstdlife))</f>
        <v>0</v>
      </c>
      <c r="BG693" s="592">
        <f>IF(A17taxstdlife="n/a","n/a",IF(BG$3&gt;(A17taxstdlife+$E693),(('PTRM input'!$J$159+'PTRM input'!$J$125)*$J$7)-SUM($J693:BF693),(('PTRM input'!$J$159+'PTRM input'!$J$125)*$J$7)/A17taxstdlife))</f>
        <v>0</v>
      </c>
      <c r="BH693" s="592">
        <f>IF(A17taxstdlife="n/a","n/a",IF(BH$3&gt;(A17taxstdlife+$E693),(('PTRM input'!$J$159+'PTRM input'!$J$125)*$J$7)-SUM($J693:BG693),(('PTRM input'!$J$159+'PTRM input'!$J$125)*$J$7)/A17taxstdlife))</f>
        <v>0</v>
      </c>
      <c r="BI693" s="592">
        <f>IF(A17taxstdlife="n/a","n/a",IF(BI$3&gt;(A17taxstdlife+$E693),(('PTRM input'!$J$159+'PTRM input'!$J$125)*$J$7)-SUM($J693:BH693),(('PTRM input'!$J$159+'PTRM input'!$J$125)*$J$7)/A17taxstdlife))</f>
        <v>0</v>
      </c>
      <c r="BJ693" s="237"/>
      <c r="BK693" s="237"/>
      <c r="BL693" s="237"/>
      <c r="BM693" s="237"/>
    </row>
    <row r="694" spans="1:65" s="4" customFormat="1" ht="12.75" customHeight="1" outlineLevel="2">
      <c r="A694" s="237"/>
      <c r="B694" s="237"/>
      <c r="C694" s="597"/>
      <c r="D694" s="930"/>
      <c r="E694" s="167">
        <v>5</v>
      </c>
      <c r="F694" s="34"/>
      <c r="G694" s="184"/>
      <c r="H694" s="186"/>
      <c r="I694" s="186"/>
      <c r="J694" s="186"/>
      <c r="K694" s="185"/>
      <c r="L694" s="105">
        <f>IF(A17taxstdlife="n/a","n/a",IF(L$3&gt;(A17taxstdlife+$E694),(('PTRM input'!$K$159+'PTRM input'!$K$125)*$K$7)-SUM($K694:K694),(('PTRM input'!$K$159+'PTRM input'!$K$125)*$K$7)/A17taxstdlife))</f>
        <v>0</v>
      </c>
      <c r="M694" s="105">
        <f>IF(A17taxstdlife="n/a","n/a",IF(M$3&gt;(A17taxstdlife+$E694),(('PTRM input'!$K$159+'PTRM input'!$K$125)*$K$7)-SUM($K694:L694),(('PTRM input'!$K$159+'PTRM input'!$K$125)*$K$7)/A17taxstdlife))</f>
        <v>0</v>
      </c>
      <c r="N694" s="105">
        <f>IF(A17taxstdlife="n/a","n/a",IF(N$3&gt;(A17taxstdlife+$E694),(('PTRM input'!$K$159+'PTRM input'!$K$125)*$K$7)-SUM($K694:M694),(('PTRM input'!$K$159+'PTRM input'!$K$125)*$K$7)/A17taxstdlife))</f>
        <v>0</v>
      </c>
      <c r="O694" s="105">
        <f>IF(A17taxstdlife="n/a","n/a",IF(O$3&gt;(A17taxstdlife+$E694),(('PTRM input'!$K$159+'PTRM input'!$K$125)*$K$7)-SUM($K694:N694),(('PTRM input'!$K$159+'PTRM input'!$K$125)*$K$7)/A17taxstdlife))</f>
        <v>0</v>
      </c>
      <c r="P694" s="105">
        <f>IF(A17taxstdlife="n/a","n/a",IF(P$3&gt;(A17taxstdlife+$E694),(('PTRM input'!$K$159+'PTRM input'!$K$125)*$K$7)-SUM($K694:O694),(('PTRM input'!$K$159+'PTRM input'!$K$125)*$K$7)/A17taxstdlife))</f>
        <v>0</v>
      </c>
      <c r="Q694" s="592">
        <f>IF(A17taxstdlife="n/a","n/a",IF(Q$3&gt;(A17taxstdlife+$E694),(('PTRM input'!$K$159+'PTRM input'!$K$125)*$K$7)-SUM($K694:P694),(('PTRM input'!$K$159+'PTRM input'!$K$125)*$K$7)/A17taxstdlife))</f>
        <v>0</v>
      </c>
      <c r="R694" s="592">
        <f>IF(A17taxstdlife="n/a","n/a",IF(R$3&gt;(A17taxstdlife+$E694),(('PTRM input'!$K$159+'PTRM input'!$K$125)*$K$7)-SUM($K694:Q694),(('PTRM input'!$K$159+'PTRM input'!$K$125)*$K$7)/A17taxstdlife))</f>
        <v>0</v>
      </c>
      <c r="S694" s="592">
        <f>IF(A17taxstdlife="n/a","n/a",IF(S$3&gt;(A17taxstdlife+$E694),(('PTRM input'!$K$159+'PTRM input'!$K$125)*$K$7)-SUM($K694:R694),(('PTRM input'!$K$159+'PTRM input'!$K$125)*$K$7)/A17taxstdlife))</f>
        <v>0</v>
      </c>
      <c r="T694" s="592">
        <f>IF(A17taxstdlife="n/a","n/a",IF(T$3&gt;(A17taxstdlife+$E694),(('PTRM input'!$K$159+'PTRM input'!$K$125)*$K$7)-SUM($K694:S694),(('PTRM input'!$K$159+'PTRM input'!$K$125)*$K$7)/A17taxstdlife))</f>
        <v>0</v>
      </c>
      <c r="U694" s="592">
        <f>IF(A17taxstdlife="n/a","n/a",IF(U$3&gt;(A17taxstdlife+$E694),(('PTRM input'!$K$159+'PTRM input'!$K$125)*$K$7)-SUM($K694:T694),(('PTRM input'!$K$159+'PTRM input'!$K$125)*$K$7)/A17taxstdlife))</f>
        <v>0</v>
      </c>
      <c r="V694" s="592">
        <f>IF(A17taxstdlife="n/a","n/a",IF(V$3&gt;(A17taxstdlife+$E694),(('PTRM input'!$K$159+'PTRM input'!$K$125)*$K$7)-SUM($K694:U694),(('PTRM input'!$K$159+'PTRM input'!$K$125)*$K$7)/A17taxstdlife))</f>
        <v>0</v>
      </c>
      <c r="W694" s="592">
        <f>IF(A17taxstdlife="n/a","n/a",IF(W$3&gt;(A17taxstdlife+$E694),(('PTRM input'!$K$159+'PTRM input'!$K$125)*$K$7)-SUM($K694:V694),(('PTRM input'!$K$159+'PTRM input'!$K$125)*$K$7)/A17taxstdlife))</f>
        <v>0</v>
      </c>
      <c r="X694" s="592">
        <f>IF(A17taxstdlife="n/a","n/a",IF(X$3&gt;(A17taxstdlife+$E694),(('PTRM input'!$K$159+'PTRM input'!$K$125)*$K$7)-SUM($K694:W694),(('PTRM input'!$K$159+'PTRM input'!$K$125)*$K$7)/A17taxstdlife))</f>
        <v>0</v>
      </c>
      <c r="Y694" s="592">
        <f>IF(A17taxstdlife="n/a","n/a",IF(Y$3&gt;(A17taxstdlife+$E694),(('PTRM input'!$K$159+'PTRM input'!$K$125)*$K$7)-SUM($K694:X694),(('PTRM input'!$K$159+'PTRM input'!$K$125)*$K$7)/A17taxstdlife))</f>
        <v>0</v>
      </c>
      <c r="Z694" s="592">
        <f>IF(A17taxstdlife="n/a","n/a",IF(Z$3&gt;(A17taxstdlife+$E694),(('PTRM input'!$K$159+'PTRM input'!$K$125)*$K$7)-SUM($K694:Y694),(('PTRM input'!$K$159+'PTRM input'!$K$125)*$K$7)/A17taxstdlife))</f>
        <v>0</v>
      </c>
      <c r="AA694" s="592">
        <f>IF(A17taxstdlife="n/a","n/a",IF(AA$3&gt;(A17taxstdlife+$E694),(('PTRM input'!$K$159+'PTRM input'!$K$125)*$K$7)-SUM($K694:Z694),(('PTRM input'!$K$159+'PTRM input'!$K$125)*$K$7)/A17taxstdlife))</f>
        <v>0</v>
      </c>
      <c r="AB694" s="592">
        <f>IF(A17taxstdlife="n/a","n/a",IF(AB$3&gt;(A17taxstdlife+$E694),(('PTRM input'!$K$159+'PTRM input'!$K$125)*$K$7)-SUM($K694:AA694),(('PTRM input'!$K$159+'PTRM input'!$K$125)*$K$7)/A17taxstdlife))</f>
        <v>0</v>
      </c>
      <c r="AC694" s="592">
        <f>IF(A17taxstdlife="n/a","n/a",IF(AC$3&gt;(A17taxstdlife+$E694),(('PTRM input'!$K$159+'PTRM input'!$K$125)*$K$7)-SUM($K694:AB694),(('PTRM input'!$K$159+'PTRM input'!$K$125)*$K$7)/A17taxstdlife))</f>
        <v>0</v>
      </c>
      <c r="AD694" s="592">
        <f>IF(A17taxstdlife="n/a","n/a",IF(AD$3&gt;(A17taxstdlife+$E694),(('PTRM input'!$K$159+'PTRM input'!$K$125)*$K$7)-SUM($K694:AC694),(('PTRM input'!$K$159+'PTRM input'!$K$125)*$K$7)/A17taxstdlife))</f>
        <v>0</v>
      </c>
      <c r="AE694" s="592">
        <f>IF(A17taxstdlife="n/a","n/a",IF(AE$3&gt;(A17taxstdlife+$E694),(('PTRM input'!$K$159+'PTRM input'!$K$125)*$K$7)-SUM($K694:AD694),(('PTRM input'!$K$159+'PTRM input'!$K$125)*$K$7)/A17taxstdlife))</f>
        <v>0</v>
      </c>
      <c r="AF694" s="592">
        <f>IF(A17taxstdlife="n/a","n/a",IF(AF$3&gt;(A17taxstdlife+$E694),(('PTRM input'!$K$159+'PTRM input'!$K$125)*$K$7)-SUM($K694:AE694),(('PTRM input'!$K$159+'PTRM input'!$K$125)*$K$7)/A17taxstdlife))</f>
        <v>0</v>
      </c>
      <c r="AG694" s="592">
        <f>IF(A17taxstdlife="n/a","n/a",IF(AG$3&gt;(A17taxstdlife+$E694),(('PTRM input'!$K$159+'PTRM input'!$K$125)*$K$7)-SUM($K694:AF694),(('PTRM input'!$K$159+'PTRM input'!$K$125)*$K$7)/A17taxstdlife))</f>
        <v>0</v>
      </c>
      <c r="AH694" s="592">
        <f>IF(A17taxstdlife="n/a","n/a",IF(AH$3&gt;(A17taxstdlife+$E694),(('PTRM input'!$K$159+'PTRM input'!$K$125)*$K$7)-SUM($K694:AG694),(('PTRM input'!$K$159+'PTRM input'!$K$125)*$K$7)/A17taxstdlife))</f>
        <v>0</v>
      </c>
      <c r="AI694" s="592">
        <f>IF(A17taxstdlife="n/a","n/a",IF(AI$3&gt;(A17taxstdlife+$E694),(('PTRM input'!$K$159+'PTRM input'!$K$125)*$K$7)-SUM($K694:AH694),(('PTRM input'!$K$159+'PTRM input'!$K$125)*$K$7)/A17taxstdlife))</f>
        <v>0</v>
      </c>
      <c r="AJ694" s="592">
        <f>IF(A17taxstdlife="n/a","n/a",IF(AJ$3&gt;(A17taxstdlife+$E694),(('PTRM input'!$K$159+'PTRM input'!$K$125)*$K$7)-SUM($K694:AI694),(('PTRM input'!$K$159+'PTRM input'!$K$125)*$K$7)/A17taxstdlife))</f>
        <v>0</v>
      </c>
      <c r="AK694" s="592">
        <f>IF(A17taxstdlife="n/a","n/a",IF(AK$3&gt;(A17taxstdlife+$E694),(('PTRM input'!$K$159+'PTRM input'!$K$125)*$K$7)-SUM($K694:AJ694),(('PTRM input'!$K$159+'PTRM input'!$K$125)*$K$7)/A17taxstdlife))</f>
        <v>0</v>
      </c>
      <c r="AL694" s="592">
        <f>IF(A17taxstdlife="n/a","n/a",IF(AL$3&gt;(A17taxstdlife+$E694),(('PTRM input'!$K$159+'PTRM input'!$K$125)*$K$7)-SUM($K694:AK694),(('PTRM input'!$K$159+'PTRM input'!$K$125)*$K$7)/A17taxstdlife))</f>
        <v>0</v>
      </c>
      <c r="AM694" s="592">
        <f>IF(A17taxstdlife="n/a","n/a",IF(AM$3&gt;(A17taxstdlife+$E694),(('PTRM input'!$K$159+'PTRM input'!$K$125)*$K$7)-SUM($K694:AL694),(('PTRM input'!$K$159+'PTRM input'!$K$125)*$K$7)/A17taxstdlife))</f>
        <v>0</v>
      </c>
      <c r="AN694" s="592">
        <f>IF(A17taxstdlife="n/a","n/a",IF(AN$3&gt;(A17taxstdlife+$E694),(('PTRM input'!$K$159+'PTRM input'!$K$125)*$K$7)-SUM($K694:AM694),(('PTRM input'!$K$159+'PTRM input'!$K$125)*$K$7)/A17taxstdlife))</f>
        <v>0</v>
      </c>
      <c r="AO694" s="592">
        <f>IF(A17taxstdlife="n/a","n/a",IF(AO$3&gt;(A17taxstdlife+$E694),(('PTRM input'!$K$159+'PTRM input'!$K$125)*$K$7)-SUM($K694:AN694),(('PTRM input'!$K$159+'PTRM input'!$K$125)*$K$7)/A17taxstdlife))</f>
        <v>0</v>
      </c>
      <c r="AP694" s="592">
        <f>IF(A17taxstdlife="n/a","n/a",IF(AP$3&gt;(A17taxstdlife+$E694),(('PTRM input'!$K$159+'PTRM input'!$K$125)*$K$7)-SUM($K694:AO694),(('PTRM input'!$K$159+'PTRM input'!$K$125)*$K$7)/A17taxstdlife))</f>
        <v>0</v>
      </c>
      <c r="AQ694" s="592">
        <f>IF(A17taxstdlife="n/a","n/a",IF(AQ$3&gt;(A17taxstdlife+$E694),(('PTRM input'!$K$159+'PTRM input'!$K$125)*$K$7)-SUM($K694:AP694),(('PTRM input'!$K$159+'PTRM input'!$K$125)*$K$7)/A17taxstdlife))</f>
        <v>0</v>
      </c>
      <c r="AR694" s="592">
        <f>IF(A17taxstdlife="n/a","n/a",IF(AR$3&gt;(A17taxstdlife+$E694),(('PTRM input'!$K$159+'PTRM input'!$K$125)*$K$7)-SUM($K694:AQ694),(('PTRM input'!$K$159+'PTRM input'!$K$125)*$K$7)/A17taxstdlife))</f>
        <v>0</v>
      </c>
      <c r="AS694" s="592">
        <f>IF(A17taxstdlife="n/a","n/a",IF(AS$3&gt;(A17taxstdlife+$E694),(('PTRM input'!$K$159+'PTRM input'!$K$125)*$K$7)-SUM($K694:AR694),(('PTRM input'!$K$159+'PTRM input'!$K$125)*$K$7)/A17taxstdlife))</f>
        <v>0</v>
      </c>
      <c r="AT694" s="592">
        <f>IF(A17taxstdlife="n/a","n/a",IF(AT$3&gt;(A17taxstdlife+$E694),(('PTRM input'!$K$159+'PTRM input'!$K$125)*$K$7)-SUM($K694:AS694),(('PTRM input'!$K$159+'PTRM input'!$K$125)*$K$7)/A17taxstdlife))</f>
        <v>0</v>
      </c>
      <c r="AU694" s="592">
        <f>IF(A17taxstdlife="n/a","n/a",IF(AU$3&gt;(A17taxstdlife+$E694),(('PTRM input'!$K$159+'PTRM input'!$K$125)*$K$7)-SUM($K694:AT694),(('PTRM input'!$K$159+'PTRM input'!$K$125)*$K$7)/A17taxstdlife))</f>
        <v>0</v>
      </c>
      <c r="AV694" s="592">
        <f>IF(A17taxstdlife="n/a","n/a",IF(AV$3&gt;(A17taxstdlife+$E694),(('PTRM input'!$K$159+'PTRM input'!$K$125)*$K$7)-SUM($K694:AU694),(('PTRM input'!$K$159+'PTRM input'!$K$125)*$K$7)/A17taxstdlife))</f>
        <v>0</v>
      </c>
      <c r="AW694" s="592">
        <f>IF(A17taxstdlife="n/a","n/a",IF(AW$3&gt;(A17taxstdlife+$E694),(('PTRM input'!$K$159+'PTRM input'!$K$125)*$K$7)-SUM($K694:AV694),(('PTRM input'!$K$159+'PTRM input'!$K$125)*$K$7)/A17taxstdlife))</f>
        <v>0</v>
      </c>
      <c r="AX694" s="592">
        <f>IF(A17taxstdlife="n/a","n/a",IF(AX$3&gt;(A17taxstdlife+$E694),(('PTRM input'!$K$159+'PTRM input'!$K$125)*$K$7)-SUM($K694:AW694),(('PTRM input'!$K$159+'PTRM input'!$K$125)*$K$7)/A17taxstdlife))</f>
        <v>0</v>
      </c>
      <c r="AY694" s="592">
        <f>IF(A17taxstdlife="n/a","n/a",IF(AY$3&gt;(A17taxstdlife+$E694),(('PTRM input'!$K$159+'PTRM input'!$K$125)*$K$7)-SUM($K694:AX694),(('PTRM input'!$K$159+'PTRM input'!$K$125)*$K$7)/A17taxstdlife))</f>
        <v>0</v>
      </c>
      <c r="AZ694" s="592">
        <f>IF(A17taxstdlife="n/a","n/a",IF(AZ$3&gt;(A17taxstdlife+$E694),(('PTRM input'!$K$159+'PTRM input'!$K$125)*$K$7)-SUM($K694:AY694),(('PTRM input'!$K$159+'PTRM input'!$K$125)*$K$7)/A17taxstdlife))</f>
        <v>0</v>
      </c>
      <c r="BA694" s="592">
        <f>IF(A17taxstdlife="n/a","n/a",IF(BA$3&gt;(A17taxstdlife+$E694),(('PTRM input'!$K$159+'PTRM input'!$K$125)*$K$7)-SUM($K694:AZ694),(('PTRM input'!$K$159+'PTRM input'!$K$125)*$K$7)/A17taxstdlife))</f>
        <v>0</v>
      </c>
      <c r="BB694" s="592">
        <f>IF(A17taxstdlife="n/a","n/a",IF(BB$3&gt;(A17taxstdlife+$E694),(('PTRM input'!$K$159+'PTRM input'!$K$125)*$K$7)-SUM($K694:BA694),(('PTRM input'!$K$159+'PTRM input'!$K$125)*$K$7)/A17taxstdlife))</f>
        <v>0</v>
      </c>
      <c r="BC694" s="592">
        <f>IF(A17taxstdlife="n/a","n/a",IF(BC$3&gt;(A17taxstdlife+$E694),(('PTRM input'!$K$159+'PTRM input'!$K$125)*$K$7)-SUM($K694:BB694),(('PTRM input'!$K$159+'PTRM input'!$K$125)*$K$7)/A17taxstdlife))</f>
        <v>0</v>
      </c>
      <c r="BD694" s="592">
        <f>IF(A17taxstdlife="n/a","n/a",IF(BD$3&gt;(A17taxstdlife+$E694),(('PTRM input'!$K$159+'PTRM input'!$K$125)*$K$7)-SUM($K694:BC694),(('PTRM input'!$K$159+'PTRM input'!$K$125)*$K$7)/A17taxstdlife))</f>
        <v>0</v>
      </c>
      <c r="BE694" s="592">
        <f>IF(A17taxstdlife="n/a","n/a",IF(BE$3&gt;(A17taxstdlife+$E694),(('PTRM input'!$K$159+'PTRM input'!$K$125)*$K$7)-SUM($K694:BD694),(('PTRM input'!$K$159+'PTRM input'!$K$125)*$K$7)/A17taxstdlife))</f>
        <v>0</v>
      </c>
      <c r="BF694" s="592">
        <f>IF(A17taxstdlife="n/a","n/a",IF(BF$3&gt;(A17taxstdlife+$E694),(('PTRM input'!$K$159+'PTRM input'!$K$125)*$K$7)-SUM($K694:BE694),(('PTRM input'!$K$159+'PTRM input'!$K$125)*$K$7)/A17taxstdlife))</f>
        <v>0</v>
      </c>
      <c r="BG694" s="592">
        <f>IF(A17taxstdlife="n/a","n/a",IF(BG$3&gt;(A17taxstdlife+$E694),(('PTRM input'!$K$159+'PTRM input'!$K$125)*$K$7)-SUM($K694:BF694),(('PTRM input'!$K$159+'PTRM input'!$K$125)*$K$7)/A17taxstdlife))</f>
        <v>0</v>
      </c>
      <c r="BH694" s="592">
        <f>IF(A17taxstdlife="n/a","n/a",IF(BH$3&gt;(A17taxstdlife+$E694),(('PTRM input'!$K$159+'PTRM input'!$K$125)*$K$7)-SUM($K694:BG694),(('PTRM input'!$K$159+'PTRM input'!$K$125)*$K$7)/A17taxstdlife))</f>
        <v>0</v>
      </c>
      <c r="BI694" s="592">
        <f>IF(A17taxstdlife="n/a","n/a",IF(BI$3&gt;(A17taxstdlife+$E694),(('PTRM input'!$K$159+'PTRM input'!$K$125)*$K$7)-SUM($K694:BH694),(('PTRM input'!$K$159+'PTRM input'!$K$125)*$K$7)/A17taxstdlife))</f>
        <v>0</v>
      </c>
      <c r="BJ694" s="237"/>
      <c r="BK694" s="237"/>
      <c r="BL694" s="237"/>
      <c r="BM694" s="237"/>
    </row>
    <row r="695" spans="1:65" s="4" customFormat="1" ht="12.75" customHeight="1" outlineLevel="2">
      <c r="A695" s="237"/>
      <c r="B695" s="237"/>
      <c r="C695" s="597"/>
      <c r="D695" s="930"/>
      <c r="E695" s="167">
        <v>6</v>
      </c>
      <c r="F695" s="34"/>
      <c r="G695" s="184"/>
      <c r="H695" s="186"/>
      <c r="I695" s="186"/>
      <c r="J695" s="186"/>
      <c r="K695" s="186"/>
      <c r="L695" s="185"/>
      <c r="M695" s="105">
        <f>IF(A17taxstdlife="n/a","n/a",IF(M$3&gt;(A17taxstdlife+$E695),(('PTRM input'!$L$159+'PTRM input'!$L$125)*$L$7)-SUM($L695:L695),(('PTRM input'!$L$159+'PTRM input'!$L$125)*$L$7)/A17taxstdlife))</f>
        <v>0</v>
      </c>
      <c r="N695" s="105">
        <f>IF(A17taxstdlife="n/a","n/a",IF(N$3&gt;(A17taxstdlife+$E695),(('PTRM input'!$L$159+'PTRM input'!$L$125)*$L$7)-SUM($L695:M695),(('PTRM input'!$L$159+'PTRM input'!$L$125)*$L$7)/A17taxstdlife))</f>
        <v>0</v>
      </c>
      <c r="O695" s="105">
        <f>IF(A17taxstdlife="n/a","n/a",IF(O$3&gt;(A17taxstdlife+$E695),(('PTRM input'!$L$159+'PTRM input'!$L$125)*$L$7)-SUM($L695:N695),(('PTRM input'!$L$159+'PTRM input'!$L$125)*$L$7)/A17taxstdlife))</f>
        <v>0</v>
      </c>
      <c r="P695" s="105">
        <f>IF(A17taxstdlife="n/a","n/a",IF(P$3&gt;(A17taxstdlife+$E695),(('PTRM input'!$L$159+'PTRM input'!$L$125)*$L$7)-SUM($L695:O695),(('PTRM input'!$L$159+'PTRM input'!$L$125)*$L$7)/A17taxstdlife))</f>
        <v>0</v>
      </c>
      <c r="Q695" s="592">
        <f>IF(A17taxstdlife="n/a","n/a",IF(Q$3&gt;(A17taxstdlife+$E695),(('PTRM input'!$L$159+'PTRM input'!$L$125)*$L$7)-SUM($L695:P695),(('PTRM input'!$L$159+'PTRM input'!$L$125)*$L$7)/A17taxstdlife))</f>
        <v>0</v>
      </c>
      <c r="R695" s="592">
        <f>IF(A17taxstdlife="n/a","n/a",IF(R$3&gt;(A17taxstdlife+$E695),(('PTRM input'!$L$159+'PTRM input'!$L$125)*$L$7)-SUM($L695:Q695),(('PTRM input'!$L$159+'PTRM input'!$L$125)*$L$7)/A17taxstdlife))</f>
        <v>0</v>
      </c>
      <c r="S695" s="592">
        <f>IF(A17taxstdlife="n/a","n/a",IF(S$3&gt;(A17taxstdlife+$E695),(('PTRM input'!$L$159+'PTRM input'!$L$125)*$L$7)-SUM($L695:R695),(('PTRM input'!$L$159+'PTRM input'!$L$125)*$L$7)/A17taxstdlife))</f>
        <v>0</v>
      </c>
      <c r="T695" s="592">
        <f>IF(A17taxstdlife="n/a","n/a",IF(T$3&gt;(A17taxstdlife+$E695),(('PTRM input'!$L$159+'PTRM input'!$L$125)*$L$7)-SUM($L695:S695),(('PTRM input'!$L$159+'PTRM input'!$L$125)*$L$7)/A17taxstdlife))</f>
        <v>0</v>
      </c>
      <c r="U695" s="592">
        <f>IF(A17taxstdlife="n/a","n/a",IF(U$3&gt;(A17taxstdlife+$E695),(('PTRM input'!$L$159+'PTRM input'!$L$125)*$L$7)-SUM($L695:T695),(('PTRM input'!$L$159+'PTRM input'!$L$125)*$L$7)/A17taxstdlife))</f>
        <v>0</v>
      </c>
      <c r="V695" s="592">
        <f>IF(A17taxstdlife="n/a","n/a",IF(V$3&gt;(A17taxstdlife+$E695),(('PTRM input'!$L$159+'PTRM input'!$L$125)*$L$7)-SUM($L695:U695),(('PTRM input'!$L$159+'PTRM input'!$L$125)*$L$7)/A17taxstdlife))</f>
        <v>0</v>
      </c>
      <c r="W695" s="592">
        <f>IF(A17taxstdlife="n/a","n/a",IF(W$3&gt;(A17taxstdlife+$E695),(('PTRM input'!$L$159+'PTRM input'!$L$125)*$L$7)-SUM($L695:V695),(('PTRM input'!$L$159+'PTRM input'!$L$125)*$L$7)/A17taxstdlife))</f>
        <v>0</v>
      </c>
      <c r="X695" s="592">
        <f>IF(A17taxstdlife="n/a","n/a",IF(X$3&gt;(A17taxstdlife+$E695),(('PTRM input'!$L$159+'PTRM input'!$L$125)*$L$7)-SUM($L695:W695),(('PTRM input'!$L$159+'PTRM input'!$L$125)*$L$7)/A17taxstdlife))</f>
        <v>0</v>
      </c>
      <c r="Y695" s="592">
        <f>IF(A17taxstdlife="n/a","n/a",IF(Y$3&gt;(A17taxstdlife+$E695),(('PTRM input'!$L$159+'PTRM input'!$L$125)*$L$7)-SUM($L695:X695),(('PTRM input'!$L$159+'PTRM input'!$L$125)*$L$7)/A17taxstdlife))</f>
        <v>0</v>
      </c>
      <c r="Z695" s="592">
        <f>IF(A17taxstdlife="n/a","n/a",IF(Z$3&gt;(A17taxstdlife+$E695),(('PTRM input'!$L$159+'PTRM input'!$L$125)*$L$7)-SUM($L695:Y695),(('PTRM input'!$L$159+'PTRM input'!$L$125)*$L$7)/A17taxstdlife))</f>
        <v>0</v>
      </c>
      <c r="AA695" s="592">
        <f>IF(A17taxstdlife="n/a","n/a",IF(AA$3&gt;(A17taxstdlife+$E695),(('PTRM input'!$L$159+'PTRM input'!$L$125)*$L$7)-SUM($L695:Z695),(('PTRM input'!$L$159+'PTRM input'!$L$125)*$L$7)/A17taxstdlife))</f>
        <v>0</v>
      </c>
      <c r="AB695" s="592">
        <f>IF(A17taxstdlife="n/a","n/a",IF(AB$3&gt;(A17taxstdlife+$E695),(('PTRM input'!$L$159+'PTRM input'!$L$125)*$L$7)-SUM($L695:AA695),(('PTRM input'!$L$159+'PTRM input'!$L$125)*$L$7)/A17taxstdlife))</f>
        <v>0</v>
      </c>
      <c r="AC695" s="592">
        <f>IF(A17taxstdlife="n/a","n/a",IF(AC$3&gt;(A17taxstdlife+$E695),(('PTRM input'!$L$159+'PTRM input'!$L$125)*$L$7)-SUM($L695:AB695),(('PTRM input'!$L$159+'PTRM input'!$L$125)*$L$7)/A17taxstdlife))</f>
        <v>0</v>
      </c>
      <c r="AD695" s="592">
        <f>IF(A17taxstdlife="n/a","n/a",IF(AD$3&gt;(A17taxstdlife+$E695),(('PTRM input'!$L$159+'PTRM input'!$L$125)*$L$7)-SUM($L695:AC695),(('PTRM input'!$L$159+'PTRM input'!$L$125)*$L$7)/A17taxstdlife))</f>
        <v>0</v>
      </c>
      <c r="AE695" s="592">
        <f>IF(A17taxstdlife="n/a","n/a",IF(AE$3&gt;(A17taxstdlife+$E695),(('PTRM input'!$L$159+'PTRM input'!$L$125)*$L$7)-SUM($L695:AD695),(('PTRM input'!$L$159+'PTRM input'!$L$125)*$L$7)/A17taxstdlife))</f>
        <v>0</v>
      </c>
      <c r="AF695" s="592">
        <f>IF(A17taxstdlife="n/a","n/a",IF(AF$3&gt;(A17taxstdlife+$E695),(('PTRM input'!$L$159+'PTRM input'!$L$125)*$L$7)-SUM($L695:AE695),(('PTRM input'!$L$159+'PTRM input'!$L$125)*$L$7)/A17taxstdlife))</f>
        <v>0</v>
      </c>
      <c r="AG695" s="592">
        <f>IF(A17taxstdlife="n/a","n/a",IF(AG$3&gt;(A17taxstdlife+$E695),(('PTRM input'!$L$159+'PTRM input'!$L$125)*$L$7)-SUM($L695:AF695),(('PTRM input'!$L$159+'PTRM input'!$L$125)*$L$7)/A17taxstdlife))</f>
        <v>0</v>
      </c>
      <c r="AH695" s="592">
        <f>IF(A17taxstdlife="n/a","n/a",IF(AH$3&gt;(A17taxstdlife+$E695),(('PTRM input'!$L$159+'PTRM input'!$L$125)*$L$7)-SUM($L695:AG695),(('PTRM input'!$L$159+'PTRM input'!$L$125)*$L$7)/A17taxstdlife))</f>
        <v>0</v>
      </c>
      <c r="AI695" s="592">
        <f>IF(A17taxstdlife="n/a","n/a",IF(AI$3&gt;(A17taxstdlife+$E695),(('PTRM input'!$L$159+'PTRM input'!$L$125)*$L$7)-SUM($L695:AH695),(('PTRM input'!$L$159+'PTRM input'!$L$125)*$L$7)/A17taxstdlife))</f>
        <v>0</v>
      </c>
      <c r="AJ695" s="592">
        <f>IF(A17taxstdlife="n/a","n/a",IF(AJ$3&gt;(A17taxstdlife+$E695),(('PTRM input'!$L$159+'PTRM input'!$L$125)*$L$7)-SUM($L695:AI695),(('PTRM input'!$L$159+'PTRM input'!$L$125)*$L$7)/A17taxstdlife))</f>
        <v>0</v>
      </c>
      <c r="AK695" s="592">
        <f>IF(A17taxstdlife="n/a","n/a",IF(AK$3&gt;(A17taxstdlife+$E695),(('PTRM input'!$L$159+'PTRM input'!$L$125)*$L$7)-SUM($L695:AJ695),(('PTRM input'!$L$159+'PTRM input'!$L$125)*$L$7)/A17taxstdlife))</f>
        <v>0</v>
      </c>
      <c r="AL695" s="592">
        <f>IF(A17taxstdlife="n/a","n/a",IF(AL$3&gt;(A17taxstdlife+$E695),(('PTRM input'!$L$159+'PTRM input'!$L$125)*$L$7)-SUM($L695:AK695),(('PTRM input'!$L$159+'PTRM input'!$L$125)*$L$7)/A17taxstdlife))</f>
        <v>0</v>
      </c>
      <c r="AM695" s="592">
        <f>IF(A17taxstdlife="n/a","n/a",IF(AM$3&gt;(A17taxstdlife+$E695),(('PTRM input'!$L$159+'PTRM input'!$L$125)*$L$7)-SUM($L695:AL695),(('PTRM input'!$L$159+'PTRM input'!$L$125)*$L$7)/A17taxstdlife))</f>
        <v>0</v>
      </c>
      <c r="AN695" s="592">
        <f>IF(A17taxstdlife="n/a","n/a",IF(AN$3&gt;(A17taxstdlife+$E695),(('PTRM input'!$L$159+'PTRM input'!$L$125)*$L$7)-SUM($L695:AM695),(('PTRM input'!$L$159+'PTRM input'!$L$125)*$L$7)/A17taxstdlife))</f>
        <v>0</v>
      </c>
      <c r="AO695" s="592">
        <f>IF(A17taxstdlife="n/a","n/a",IF(AO$3&gt;(A17taxstdlife+$E695),(('PTRM input'!$L$159+'PTRM input'!$L$125)*$L$7)-SUM($L695:AN695),(('PTRM input'!$L$159+'PTRM input'!$L$125)*$L$7)/A17taxstdlife))</f>
        <v>0</v>
      </c>
      <c r="AP695" s="592">
        <f>IF(A17taxstdlife="n/a","n/a",IF(AP$3&gt;(A17taxstdlife+$E695),(('PTRM input'!$L$159+'PTRM input'!$L$125)*$L$7)-SUM($L695:AO695),(('PTRM input'!$L$159+'PTRM input'!$L$125)*$L$7)/A17taxstdlife))</f>
        <v>0</v>
      </c>
      <c r="AQ695" s="592">
        <f>IF(A17taxstdlife="n/a","n/a",IF(AQ$3&gt;(A17taxstdlife+$E695),(('PTRM input'!$L$159+'PTRM input'!$L$125)*$L$7)-SUM($L695:AP695),(('PTRM input'!$L$159+'PTRM input'!$L$125)*$L$7)/A17taxstdlife))</f>
        <v>0</v>
      </c>
      <c r="AR695" s="592">
        <f>IF(A17taxstdlife="n/a","n/a",IF(AR$3&gt;(A17taxstdlife+$E695),(('PTRM input'!$L$159+'PTRM input'!$L$125)*$L$7)-SUM($L695:AQ695),(('PTRM input'!$L$159+'PTRM input'!$L$125)*$L$7)/A17taxstdlife))</f>
        <v>0</v>
      </c>
      <c r="AS695" s="592">
        <f>IF(A17taxstdlife="n/a","n/a",IF(AS$3&gt;(A17taxstdlife+$E695),(('PTRM input'!$L$159+'PTRM input'!$L$125)*$L$7)-SUM($L695:AR695),(('PTRM input'!$L$159+'PTRM input'!$L$125)*$L$7)/A17taxstdlife))</f>
        <v>0</v>
      </c>
      <c r="AT695" s="592">
        <f>IF(A17taxstdlife="n/a","n/a",IF(AT$3&gt;(A17taxstdlife+$E695),(('PTRM input'!$L$159+'PTRM input'!$L$125)*$L$7)-SUM($L695:AS695),(('PTRM input'!$L$159+'PTRM input'!$L$125)*$L$7)/A17taxstdlife))</f>
        <v>0</v>
      </c>
      <c r="AU695" s="592">
        <f>IF(A17taxstdlife="n/a","n/a",IF(AU$3&gt;(A17taxstdlife+$E695),(('PTRM input'!$L$159+'PTRM input'!$L$125)*$L$7)-SUM($L695:AT695),(('PTRM input'!$L$159+'PTRM input'!$L$125)*$L$7)/A17taxstdlife))</f>
        <v>0</v>
      </c>
      <c r="AV695" s="592">
        <f>IF(A17taxstdlife="n/a","n/a",IF(AV$3&gt;(A17taxstdlife+$E695),(('PTRM input'!$L$159+'PTRM input'!$L$125)*$L$7)-SUM($L695:AU695),(('PTRM input'!$L$159+'PTRM input'!$L$125)*$L$7)/A17taxstdlife))</f>
        <v>0</v>
      </c>
      <c r="AW695" s="592">
        <f>IF(A17taxstdlife="n/a","n/a",IF(AW$3&gt;(A17taxstdlife+$E695),(('PTRM input'!$L$159+'PTRM input'!$L$125)*$L$7)-SUM($L695:AV695),(('PTRM input'!$L$159+'PTRM input'!$L$125)*$L$7)/A17taxstdlife))</f>
        <v>0</v>
      </c>
      <c r="AX695" s="592">
        <f>IF(A17taxstdlife="n/a","n/a",IF(AX$3&gt;(A17taxstdlife+$E695),(('PTRM input'!$L$159+'PTRM input'!$L$125)*$L$7)-SUM($L695:AW695),(('PTRM input'!$L$159+'PTRM input'!$L$125)*$L$7)/A17taxstdlife))</f>
        <v>0</v>
      </c>
      <c r="AY695" s="592">
        <f>IF(A17taxstdlife="n/a","n/a",IF(AY$3&gt;(A17taxstdlife+$E695),(('PTRM input'!$L$159+'PTRM input'!$L$125)*$L$7)-SUM($L695:AX695),(('PTRM input'!$L$159+'PTRM input'!$L$125)*$L$7)/A17taxstdlife))</f>
        <v>0</v>
      </c>
      <c r="AZ695" s="592">
        <f>IF(A17taxstdlife="n/a","n/a",IF(AZ$3&gt;(A17taxstdlife+$E695),(('PTRM input'!$L$159+'PTRM input'!$L$125)*$L$7)-SUM($L695:AY695),(('PTRM input'!$L$159+'PTRM input'!$L$125)*$L$7)/A17taxstdlife))</f>
        <v>0</v>
      </c>
      <c r="BA695" s="592">
        <f>IF(A17taxstdlife="n/a","n/a",IF(BA$3&gt;(A17taxstdlife+$E695),(('PTRM input'!$L$159+'PTRM input'!$L$125)*$L$7)-SUM($L695:AZ695),(('PTRM input'!$L$159+'PTRM input'!$L$125)*$L$7)/A17taxstdlife))</f>
        <v>0</v>
      </c>
      <c r="BB695" s="592">
        <f>IF(A17taxstdlife="n/a","n/a",IF(BB$3&gt;(A17taxstdlife+$E695),(('PTRM input'!$L$159+'PTRM input'!$L$125)*$L$7)-SUM($L695:BA695),(('PTRM input'!$L$159+'PTRM input'!$L$125)*$L$7)/A17taxstdlife))</f>
        <v>0</v>
      </c>
      <c r="BC695" s="592">
        <f>IF(A17taxstdlife="n/a","n/a",IF(BC$3&gt;(A17taxstdlife+$E695),(('PTRM input'!$L$159+'PTRM input'!$L$125)*$L$7)-SUM($L695:BB695),(('PTRM input'!$L$159+'PTRM input'!$L$125)*$L$7)/A17taxstdlife))</f>
        <v>0</v>
      </c>
      <c r="BD695" s="592">
        <f>IF(A17taxstdlife="n/a","n/a",IF(BD$3&gt;(A17taxstdlife+$E695),(('PTRM input'!$L$159+'PTRM input'!$L$125)*$L$7)-SUM($L695:BC695),(('PTRM input'!$L$159+'PTRM input'!$L$125)*$L$7)/A17taxstdlife))</f>
        <v>0</v>
      </c>
      <c r="BE695" s="592">
        <f>IF(A17taxstdlife="n/a","n/a",IF(BE$3&gt;(A17taxstdlife+$E695),(('PTRM input'!$L$159+'PTRM input'!$L$125)*$L$7)-SUM($L695:BD695),(('PTRM input'!$L$159+'PTRM input'!$L$125)*$L$7)/A17taxstdlife))</f>
        <v>0</v>
      </c>
      <c r="BF695" s="592">
        <f>IF(A17taxstdlife="n/a","n/a",IF(BF$3&gt;(A17taxstdlife+$E695),(('PTRM input'!$L$159+'PTRM input'!$L$125)*$L$7)-SUM($L695:BE695),(('PTRM input'!$L$159+'PTRM input'!$L$125)*$L$7)/A17taxstdlife))</f>
        <v>0</v>
      </c>
      <c r="BG695" s="592">
        <f>IF(A17taxstdlife="n/a","n/a",IF(BG$3&gt;(A17taxstdlife+$E695),(('PTRM input'!$L$159+'PTRM input'!$L$125)*$L$7)-SUM($L695:BF695),(('PTRM input'!$L$159+'PTRM input'!$L$125)*$L$7)/A17taxstdlife))</f>
        <v>0</v>
      </c>
      <c r="BH695" s="592">
        <f>IF(A17taxstdlife="n/a","n/a",IF(BH$3&gt;(A17taxstdlife+$E695),(('PTRM input'!$L$159+'PTRM input'!$L$125)*$L$7)-SUM($L695:BG695),(('PTRM input'!$L$159+'PTRM input'!$L$125)*$L$7)/A17taxstdlife))</f>
        <v>0</v>
      </c>
      <c r="BI695" s="592">
        <f>IF(A17taxstdlife="n/a","n/a",IF(BI$3&gt;(A17taxstdlife+$E695),(('PTRM input'!$L$159+'PTRM input'!$L$125)*$L$7)-SUM($L695:BH695),(('PTRM input'!$L$159+'PTRM input'!$L$125)*$L$7)/A17taxstdlife))</f>
        <v>0</v>
      </c>
      <c r="BJ695" s="237"/>
      <c r="BK695" s="237"/>
      <c r="BL695" s="237"/>
      <c r="BM695" s="237"/>
    </row>
    <row r="696" spans="1:65" s="4" customFormat="1" ht="12.75" customHeight="1" outlineLevel="2">
      <c r="A696" s="237"/>
      <c r="B696" s="237"/>
      <c r="C696" s="597"/>
      <c r="D696" s="930"/>
      <c r="E696" s="167">
        <v>7</v>
      </c>
      <c r="F696" s="34"/>
      <c r="G696" s="184"/>
      <c r="H696" s="186"/>
      <c r="I696" s="186"/>
      <c r="J696" s="186"/>
      <c r="K696" s="186"/>
      <c r="L696" s="186"/>
      <c r="M696" s="185"/>
      <c r="N696" s="105">
        <f>IF(A17taxstdlife="n/a","n/a",IF(N$3&gt;(A17taxstdlife+$E696),(('PTRM input'!$M$159+'PTRM input'!$M$125)*$M$7)-SUM($M696:M696),(('PTRM input'!$M$159+'PTRM input'!$M$125)*$M$7)/A17taxstdlife))</f>
        <v>0</v>
      </c>
      <c r="O696" s="105">
        <f>IF(A17taxstdlife="n/a","n/a",IF(O$3&gt;(A17taxstdlife+$E696),(('PTRM input'!$M$159+'PTRM input'!$M$125)*$M$7)-SUM($M696:N696),(('PTRM input'!$M$159+'PTRM input'!$M$125)*$M$7)/A17taxstdlife))</f>
        <v>0</v>
      </c>
      <c r="P696" s="105">
        <f>IF(A17taxstdlife="n/a","n/a",IF(P$3&gt;(A17taxstdlife+$E696),(('PTRM input'!$M$159+'PTRM input'!$M$125)*$M$7)-SUM($M696:O696),(('PTRM input'!$M$159+'PTRM input'!$M$125)*$M$7)/A17taxstdlife))</f>
        <v>0</v>
      </c>
      <c r="Q696" s="592">
        <f>IF(A17taxstdlife="n/a","n/a",IF(Q$3&gt;(A17taxstdlife+$E696),(('PTRM input'!$M$159+'PTRM input'!$M$125)*$M$7)-SUM($M696:P696),(('PTRM input'!$M$159+'PTRM input'!$M$125)*$M$7)/A17taxstdlife))</f>
        <v>0</v>
      </c>
      <c r="R696" s="592">
        <f>IF(A17taxstdlife="n/a","n/a",IF(R$3&gt;(A17taxstdlife+$E696),(('PTRM input'!$M$159+'PTRM input'!$M$125)*$M$7)-SUM($M696:Q696),(('PTRM input'!$M$159+'PTRM input'!$M$125)*$M$7)/A17taxstdlife))</f>
        <v>0</v>
      </c>
      <c r="S696" s="592">
        <f>IF(A17taxstdlife="n/a","n/a",IF(S$3&gt;(A17taxstdlife+$E696),(('PTRM input'!$M$159+'PTRM input'!$M$125)*$M$7)-SUM($M696:R696),(('PTRM input'!$M$159+'PTRM input'!$M$125)*$M$7)/A17taxstdlife))</f>
        <v>0</v>
      </c>
      <c r="T696" s="592">
        <f>IF(A17taxstdlife="n/a","n/a",IF(T$3&gt;(A17taxstdlife+$E696),(('PTRM input'!$M$159+'PTRM input'!$M$125)*$M$7)-SUM($M696:S696),(('PTRM input'!$M$159+'PTRM input'!$M$125)*$M$7)/A17taxstdlife))</f>
        <v>0</v>
      </c>
      <c r="U696" s="592">
        <f>IF(A17taxstdlife="n/a","n/a",IF(U$3&gt;(A17taxstdlife+$E696),(('PTRM input'!$M$159+'PTRM input'!$M$125)*$M$7)-SUM($M696:T696),(('PTRM input'!$M$159+'PTRM input'!$M$125)*$M$7)/A17taxstdlife))</f>
        <v>0</v>
      </c>
      <c r="V696" s="592">
        <f>IF(A17taxstdlife="n/a","n/a",IF(V$3&gt;(A17taxstdlife+$E696),(('PTRM input'!$M$159+'PTRM input'!$M$125)*$M$7)-SUM($M696:U696),(('PTRM input'!$M$159+'PTRM input'!$M$125)*$M$7)/A17taxstdlife))</f>
        <v>0</v>
      </c>
      <c r="W696" s="592">
        <f>IF(A17taxstdlife="n/a","n/a",IF(W$3&gt;(A17taxstdlife+$E696),(('PTRM input'!$M$159+'PTRM input'!$M$125)*$M$7)-SUM($M696:V696),(('PTRM input'!$M$159+'PTRM input'!$M$125)*$M$7)/A17taxstdlife))</f>
        <v>0</v>
      </c>
      <c r="X696" s="592">
        <f>IF(A17taxstdlife="n/a","n/a",IF(X$3&gt;(A17taxstdlife+$E696),(('PTRM input'!$M$159+'PTRM input'!$M$125)*$M$7)-SUM($M696:W696),(('PTRM input'!$M$159+'PTRM input'!$M$125)*$M$7)/A17taxstdlife))</f>
        <v>0</v>
      </c>
      <c r="Y696" s="592">
        <f>IF(A17taxstdlife="n/a","n/a",IF(Y$3&gt;(A17taxstdlife+$E696),(('PTRM input'!$M$159+'PTRM input'!$M$125)*$M$7)-SUM($M696:X696),(('PTRM input'!$M$159+'PTRM input'!$M$125)*$M$7)/A17taxstdlife))</f>
        <v>0</v>
      </c>
      <c r="Z696" s="592">
        <f>IF(A17taxstdlife="n/a","n/a",IF(Z$3&gt;(A17taxstdlife+$E696),(('PTRM input'!$M$159+'PTRM input'!$M$125)*$M$7)-SUM($M696:Y696),(('PTRM input'!$M$159+'PTRM input'!$M$125)*$M$7)/A17taxstdlife))</f>
        <v>0</v>
      </c>
      <c r="AA696" s="592">
        <f>IF(A17taxstdlife="n/a","n/a",IF(AA$3&gt;(A17taxstdlife+$E696),(('PTRM input'!$M$159+'PTRM input'!$M$125)*$M$7)-SUM($M696:Z696),(('PTRM input'!$M$159+'PTRM input'!$M$125)*$M$7)/A17taxstdlife))</f>
        <v>0</v>
      </c>
      <c r="AB696" s="592">
        <f>IF(A17taxstdlife="n/a","n/a",IF(AB$3&gt;(A17taxstdlife+$E696),(('PTRM input'!$M$159+'PTRM input'!$M$125)*$M$7)-SUM($M696:AA696),(('PTRM input'!$M$159+'PTRM input'!$M$125)*$M$7)/A17taxstdlife))</f>
        <v>0</v>
      </c>
      <c r="AC696" s="592">
        <f>IF(A17taxstdlife="n/a","n/a",IF(AC$3&gt;(A17taxstdlife+$E696),(('PTRM input'!$M$159+'PTRM input'!$M$125)*$M$7)-SUM($M696:AB696),(('PTRM input'!$M$159+'PTRM input'!$M$125)*$M$7)/A17taxstdlife))</f>
        <v>0</v>
      </c>
      <c r="AD696" s="592">
        <f>IF(A17taxstdlife="n/a","n/a",IF(AD$3&gt;(A17taxstdlife+$E696),(('PTRM input'!$M$159+'PTRM input'!$M$125)*$M$7)-SUM($M696:AC696),(('PTRM input'!$M$159+'PTRM input'!$M$125)*$M$7)/A17taxstdlife))</f>
        <v>0</v>
      </c>
      <c r="AE696" s="592">
        <f>IF(A17taxstdlife="n/a","n/a",IF(AE$3&gt;(A17taxstdlife+$E696),(('PTRM input'!$M$159+'PTRM input'!$M$125)*$M$7)-SUM($M696:AD696),(('PTRM input'!$M$159+'PTRM input'!$M$125)*$M$7)/A17taxstdlife))</f>
        <v>0</v>
      </c>
      <c r="AF696" s="592">
        <f>IF(A17taxstdlife="n/a","n/a",IF(AF$3&gt;(A17taxstdlife+$E696),(('PTRM input'!$M$159+'PTRM input'!$M$125)*$M$7)-SUM($M696:AE696),(('PTRM input'!$M$159+'PTRM input'!$M$125)*$M$7)/A17taxstdlife))</f>
        <v>0</v>
      </c>
      <c r="AG696" s="592">
        <f>IF(A17taxstdlife="n/a","n/a",IF(AG$3&gt;(A17taxstdlife+$E696),(('PTRM input'!$M$159+'PTRM input'!$M$125)*$M$7)-SUM($M696:AF696),(('PTRM input'!$M$159+'PTRM input'!$M$125)*$M$7)/A17taxstdlife))</f>
        <v>0</v>
      </c>
      <c r="AH696" s="592">
        <f>IF(A17taxstdlife="n/a","n/a",IF(AH$3&gt;(A17taxstdlife+$E696),(('PTRM input'!$M$159+'PTRM input'!$M$125)*$M$7)-SUM($M696:AG696),(('PTRM input'!$M$159+'PTRM input'!$M$125)*$M$7)/A17taxstdlife))</f>
        <v>0</v>
      </c>
      <c r="AI696" s="592">
        <f>IF(A17taxstdlife="n/a","n/a",IF(AI$3&gt;(A17taxstdlife+$E696),(('PTRM input'!$M$159+'PTRM input'!$M$125)*$M$7)-SUM($M696:AH696),(('PTRM input'!$M$159+'PTRM input'!$M$125)*$M$7)/A17taxstdlife))</f>
        <v>0</v>
      </c>
      <c r="AJ696" s="592">
        <f>IF(A17taxstdlife="n/a","n/a",IF(AJ$3&gt;(A17taxstdlife+$E696),(('PTRM input'!$M$159+'PTRM input'!$M$125)*$M$7)-SUM($M696:AI696),(('PTRM input'!$M$159+'PTRM input'!$M$125)*$M$7)/A17taxstdlife))</f>
        <v>0</v>
      </c>
      <c r="AK696" s="592">
        <f>IF(A17taxstdlife="n/a","n/a",IF(AK$3&gt;(A17taxstdlife+$E696),(('PTRM input'!$M$159+'PTRM input'!$M$125)*$M$7)-SUM($M696:AJ696),(('PTRM input'!$M$159+'PTRM input'!$M$125)*$M$7)/A17taxstdlife))</f>
        <v>0</v>
      </c>
      <c r="AL696" s="592">
        <f>IF(A17taxstdlife="n/a","n/a",IF(AL$3&gt;(A17taxstdlife+$E696),(('PTRM input'!$M$159+'PTRM input'!$M$125)*$M$7)-SUM($M696:AK696),(('PTRM input'!$M$159+'PTRM input'!$M$125)*$M$7)/A17taxstdlife))</f>
        <v>0</v>
      </c>
      <c r="AM696" s="592">
        <f>IF(A17taxstdlife="n/a","n/a",IF(AM$3&gt;(A17taxstdlife+$E696),(('PTRM input'!$M$159+'PTRM input'!$M$125)*$M$7)-SUM($M696:AL696),(('PTRM input'!$M$159+'PTRM input'!$M$125)*$M$7)/A17taxstdlife))</f>
        <v>0</v>
      </c>
      <c r="AN696" s="592">
        <f>IF(A17taxstdlife="n/a","n/a",IF(AN$3&gt;(A17taxstdlife+$E696),(('PTRM input'!$M$159+'PTRM input'!$M$125)*$M$7)-SUM($M696:AM696),(('PTRM input'!$M$159+'PTRM input'!$M$125)*$M$7)/A17taxstdlife))</f>
        <v>0</v>
      </c>
      <c r="AO696" s="592">
        <f>IF(A17taxstdlife="n/a","n/a",IF(AO$3&gt;(A17taxstdlife+$E696),(('PTRM input'!$M$159+'PTRM input'!$M$125)*$M$7)-SUM($M696:AN696),(('PTRM input'!$M$159+'PTRM input'!$M$125)*$M$7)/A17taxstdlife))</f>
        <v>0</v>
      </c>
      <c r="AP696" s="592">
        <f>IF(A17taxstdlife="n/a","n/a",IF(AP$3&gt;(A17taxstdlife+$E696),(('PTRM input'!$M$159+'PTRM input'!$M$125)*$M$7)-SUM($M696:AO696),(('PTRM input'!$M$159+'PTRM input'!$M$125)*$M$7)/A17taxstdlife))</f>
        <v>0</v>
      </c>
      <c r="AQ696" s="592">
        <f>IF(A17taxstdlife="n/a","n/a",IF(AQ$3&gt;(A17taxstdlife+$E696),(('PTRM input'!$M$159+'PTRM input'!$M$125)*$M$7)-SUM($M696:AP696),(('PTRM input'!$M$159+'PTRM input'!$M$125)*$M$7)/A17taxstdlife))</f>
        <v>0</v>
      </c>
      <c r="AR696" s="592">
        <f>IF(A17taxstdlife="n/a","n/a",IF(AR$3&gt;(A17taxstdlife+$E696),(('PTRM input'!$M$159+'PTRM input'!$M$125)*$M$7)-SUM($M696:AQ696),(('PTRM input'!$M$159+'PTRM input'!$M$125)*$M$7)/A17taxstdlife))</f>
        <v>0</v>
      </c>
      <c r="AS696" s="592">
        <f>IF(A17taxstdlife="n/a","n/a",IF(AS$3&gt;(A17taxstdlife+$E696),(('PTRM input'!$M$159+'PTRM input'!$M$125)*$M$7)-SUM($M696:AR696),(('PTRM input'!$M$159+'PTRM input'!$M$125)*$M$7)/A17taxstdlife))</f>
        <v>0</v>
      </c>
      <c r="AT696" s="592">
        <f>IF(A17taxstdlife="n/a","n/a",IF(AT$3&gt;(A17taxstdlife+$E696),(('PTRM input'!$M$159+'PTRM input'!$M$125)*$M$7)-SUM($M696:AS696),(('PTRM input'!$M$159+'PTRM input'!$M$125)*$M$7)/A17taxstdlife))</f>
        <v>0</v>
      </c>
      <c r="AU696" s="592">
        <f>IF(A17taxstdlife="n/a","n/a",IF(AU$3&gt;(A17taxstdlife+$E696),(('PTRM input'!$M$159+'PTRM input'!$M$125)*$M$7)-SUM($M696:AT696),(('PTRM input'!$M$159+'PTRM input'!$M$125)*$M$7)/A17taxstdlife))</f>
        <v>0</v>
      </c>
      <c r="AV696" s="592">
        <f>IF(A17taxstdlife="n/a","n/a",IF(AV$3&gt;(A17taxstdlife+$E696),(('PTRM input'!$M$159+'PTRM input'!$M$125)*$M$7)-SUM($M696:AU696),(('PTRM input'!$M$159+'PTRM input'!$M$125)*$M$7)/A17taxstdlife))</f>
        <v>0</v>
      </c>
      <c r="AW696" s="592">
        <f>IF(A17taxstdlife="n/a","n/a",IF(AW$3&gt;(A17taxstdlife+$E696),(('PTRM input'!$M$159+'PTRM input'!$M$125)*$M$7)-SUM($M696:AV696),(('PTRM input'!$M$159+'PTRM input'!$M$125)*$M$7)/A17taxstdlife))</f>
        <v>0</v>
      </c>
      <c r="AX696" s="592">
        <f>IF(A17taxstdlife="n/a","n/a",IF(AX$3&gt;(A17taxstdlife+$E696),(('PTRM input'!$M$159+'PTRM input'!$M$125)*$M$7)-SUM($M696:AW696),(('PTRM input'!$M$159+'PTRM input'!$M$125)*$M$7)/A17taxstdlife))</f>
        <v>0</v>
      </c>
      <c r="AY696" s="592">
        <f>IF(A17taxstdlife="n/a","n/a",IF(AY$3&gt;(A17taxstdlife+$E696),(('PTRM input'!$M$159+'PTRM input'!$M$125)*$M$7)-SUM($M696:AX696),(('PTRM input'!$M$159+'PTRM input'!$M$125)*$M$7)/A17taxstdlife))</f>
        <v>0</v>
      </c>
      <c r="AZ696" s="592">
        <f>IF(A17taxstdlife="n/a","n/a",IF(AZ$3&gt;(A17taxstdlife+$E696),(('PTRM input'!$M$159+'PTRM input'!$M$125)*$M$7)-SUM($M696:AY696),(('PTRM input'!$M$159+'PTRM input'!$M$125)*$M$7)/A17taxstdlife))</f>
        <v>0</v>
      </c>
      <c r="BA696" s="592">
        <f>IF(A17taxstdlife="n/a","n/a",IF(BA$3&gt;(A17taxstdlife+$E696),(('PTRM input'!$M$159+'PTRM input'!$M$125)*$M$7)-SUM($M696:AZ696),(('PTRM input'!$M$159+'PTRM input'!$M$125)*$M$7)/A17taxstdlife))</f>
        <v>0</v>
      </c>
      <c r="BB696" s="592">
        <f>IF(A17taxstdlife="n/a","n/a",IF(BB$3&gt;(A17taxstdlife+$E696),(('PTRM input'!$M$159+'PTRM input'!$M$125)*$M$7)-SUM($M696:BA696),(('PTRM input'!$M$159+'PTRM input'!$M$125)*$M$7)/A17taxstdlife))</f>
        <v>0</v>
      </c>
      <c r="BC696" s="592">
        <f>IF(A17taxstdlife="n/a","n/a",IF(BC$3&gt;(A17taxstdlife+$E696),(('PTRM input'!$M$159+'PTRM input'!$M$125)*$M$7)-SUM($M696:BB696),(('PTRM input'!$M$159+'PTRM input'!$M$125)*$M$7)/A17taxstdlife))</f>
        <v>0</v>
      </c>
      <c r="BD696" s="592">
        <f>IF(A17taxstdlife="n/a","n/a",IF(BD$3&gt;(A17taxstdlife+$E696),(('PTRM input'!$M$159+'PTRM input'!$M$125)*$M$7)-SUM($M696:BC696),(('PTRM input'!$M$159+'PTRM input'!$M$125)*$M$7)/A17taxstdlife))</f>
        <v>0</v>
      </c>
      <c r="BE696" s="592">
        <f>IF(A17taxstdlife="n/a","n/a",IF(BE$3&gt;(A17taxstdlife+$E696),(('PTRM input'!$M$159+'PTRM input'!$M$125)*$M$7)-SUM($M696:BD696),(('PTRM input'!$M$159+'PTRM input'!$M$125)*$M$7)/A17taxstdlife))</f>
        <v>0</v>
      </c>
      <c r="BF696" s="592">
        <f>IF(A17taxstdlife="n/a","n/a",IF(BF$3&gt;(A17taxstdlife+$E696),(('PTRM input'!$M$159+'PTRM input'!$M$125)*$M$7)-SUM($M696:BE696),(('PTRM input'!$M$159+'PTRM input'!$M$125)*$M$7)/A17taxstdlife))</f>
        <v>0</v>
      </c>
      <c r="BG696" s="592">
        <f>IF(A17taxstdlife="n/a","n/a",IF(BG$3&gt;(A17taxstdlife+$E696),(('PTRM input'!$M$159+'PTRM input'!$M$125)*$M$7)-SUM($M696:BF696),(('PTRM input'!$M$159+'PTRM input'!$M$125)*$M$7)/A17taxstdlife))</f>
        <v>0</v>
      </c>
      <c r="BH696" s="592">
        <f>IF(A17taxstdlife="n/a","n/a",IF(BH$3&gt;(A17taxstdlife+$E696),(('PTRM input'!$M$159+'PTRM input'!$M$125)*$M$7)-SUM($M696:BG696),(('PTRM input'!$M$159+'PTRM input'!$M$125)*$M$7)/A17taxstdlife))</f>
        <v>0</v>
      </c>
      <c r="BI696" s="592">
        <f>IF(A17taxstdlife="n/a","n/a",IF(BI$3&gt;(A17taxstdlife+$E696),(('PTRM input'!$M$159+'PTRM input'!$M$125)*$M$7)-SUM($M696:BH696),(('PTRM input'!$M$159+'PTRM input'!$M$125)*$M$7)/A17taxstdlife))</f>
        <v>0</v>
      </c>
      <c r="BJ696" s="237"/>
      <c r="BK696" s="237"/>
      <c r="BL696" s="237"/>
      <c r="BM696" s="237"/>
    </row>
    <row r="697" spans="1:65" s="4" customFormat="1" ht="12.75" customHeight="1" outlineLevel="2">
      <c r="A697" s="237"/>
      <c r="B697" s="237"/>
      <c r="C697" s="597"/>
      <c r="D697" s="930"/>
      <c r="E697" s="167">
        <v>8</v>
      </c>
      <c r="F697" s="34"/>
      <c r="G697" s="184"/>
      <c r="H697" s="186"/>
      <c r="I697" s="186"/>
      <c r="J697" s="186"/>
      <c r="K697" s="186"/>
      <c r="L697" s="186"/>
      <c r="M697" s="186"/>
      <c r="N697" s="185"/>
      <c r="O697" s="105">
        <f>IF(A17taxstdlife="n/a","n/a",IF(O$3&gt;(A17taxstdlife+$E697),(('PTRM input'!$N$159+'PTRM input'!$N$125)*$N$7)-SUM($N697:N697),(('PTRM input'!$N$159+'PTRM input'!$N$125)*$N$7)/A17taxstdlife))</f>
        <v>0</v>
      </c>
      <c r="P697" s="105">
        <f>IF(A17taxstdlife="n/a","n/a",IF(P$3&gt;(A17taxstdlife+$E697),(('PTRM input'!$N$159+'PTRM input'!$N$125)*$N$7)-SUM($N697:O697),(('PTRM input'!$N$159+'PTRM input'!$N$125)*$N$7)/A17taxstdlife))</f>
        <v>0</v>
      </c>
      <c r="Q697" s="592">
        <f>IF(A17taxstdlife="n/a","n/a",IF(Q$3&gt;(A17taxstdlife+$E697),(('PTRM input'!$N$159+'PTRM input'!$N$125)*$N$7)-SUM($N697:P697),(('PTRM input'!$N$159+'PTRM input'!$N$125)*$N$7)/A17taxstdlife))</f>
        <v>0</v>
      </c>
      <c r="R697" s="592">
        <f>IF(A17taxstdlife="n/a","n/a",IF(R$3&gt;(A17taxstdlife+$E697),(('PTRM input'!$N$159+'PTRM input'!$N$125)*$N$7)-SUM($N697:Q697),(('PTRM input'!$N$159+'PTRM input'!$N$125)*$N$7)/A17taxstdlife))</f>
        <v>0</v>
      </c>
      <c r="S697" s="592">
        <f>IF(A17taxstdlife="n/a","n/a",IF(S$3&gt;(A17taxstdlife+$E697),(('PTRM input'!$N$159+'PTRM input'!$N$125)*$N$7)-SUM($N697:R697),(('PTRM input'!$N$159+'PTRM input'!$N$125)*$N$7)/A17taxstdlife))</f>
        <v>0</v>
      </c>
      <c r="T697" s="592">
        <f>IF(A17taxstdlife="n/a","n/a",IF(T$3&gt;(A17taxstdlife+$E697),(('PTRM input'!$N$159+'PTRM input'!$N$125)*$N$7)-SUM($N697:S697),(('PTRM input'!$N$159+'PTRM input'!$N$125)*$N$7)/A17taxstdlife))</f>
        <v>0</v>
      </c>
      <c r="U697" s="592">
        <f>IF(A17taxstdlife="n/a","n/a",IF(U$3&gt;(A17taxstdlife+$E697),(('PTRM input'!$N$159+'PTRM input'!$N$125)*$N$7)-SUM($N697:T697),(('PTRM input'!$N$159+'PTRM input'!$N$125)*$N$7)/A17taxstdlife))</f>
        <v>0</v>
      </c>
      <c r="V697" s="592">
        <f>IF(A17taxstdlife="n/a","n/a",IF(V$3&gt;(A17taxstdlife+$E697),(('PTRM input'!$N$159+'PTRM input'!$N$125)*$N$7)-SUM($N697:U697),(('PTRM input'!$N$159+'PTRM input'!$N$125)*$N$7)/A17taxstdlife))</f>
        <v>0</v>
      </c>
      <c r="W697" s="592">
        <f>IF(A17taxstdlife="n/a","n/a",IF(W$3&gt;(A17taxstdlife+$E697),(('PTRM input'!$N$159+'PTRM input'!$N$125)*$N$7)-SUM($N697:V697),(('PTRM input'!$N$159+'PTRM input'!$N$125)*$N$7)/A17taxstdlife))</f>
        <v>0</v>
      </c>
      <c r="X697" s="592">
        <f>IF(A17taxstdlife="n/a","n/a",IF(X$3&gt;(A17taxstdlife+$E697),(('PTRM input'!$N$159+'PTRM input'!$N$125)*$N$7)-SUM($N697:W697),(('PTRM input'!$N$159+'PTRM input'!$N$125)*$N$7)/A17taxstdlife))</f>
        <v>0</v>
      </c>
      <c r="Y697" s="592">
        <f>IF(A17taxstdlife="n/a","n/a",IF(Y$3&gt;(A17taxstdlife+$E697),(('PTRM input'!$N$159+'PTRM input'!$N$125)*$N$7)-SUM($N697:X697),(('PTRM input'!$N$159+'PTRM input'!$N$125)*$N$7)/A17taxstdlife))</f>
        <v>0</v>
      </c>
      <c r="Z697" s="592">
        <f>IF(A17taxstdlife="n/a","n/a",IF(Z$3&gt;(A17taxstdlife+$E697),(('PTRM input'!$N$159+'PTRM input'!$N$125)*$N$7)-SUM($N697:Y697),(('PTRM input'!$N$159+'PTRM input'!$N$125)*$N$7)/A17taxstdlife))</f>
        <v>0</v>
      </c>
      <c r="AA697" s="592">
        <f>IF(A17taxstdlife="n/a","n/a",IF(AA$3&gt;(A17taxstdlife+$E697),(('PTRM input'!$N$159+'PTRM input'!$N$125)*$N$7)-SUM($N697:Z697),(('PTRM input'!$N$159+'PTRM input'!$N$125)*$N$7)/A17taxstdlife))</f>
        <v>0</v>
      </c>
      <c r="AB697" s="592">
        <f>IF(A17taxstdlife="n/a","n/a",IF(AB$3&gt;(A17taxstdlife+$E697),(('PTRM input'!$N$159+'PTRM input'!$N$125)*$N$7)-SUM($N697:AA697),(('PTRM input'!$N$159+'PTRM input'!$N$125)*$N$7)/A17taxstdlife))</f>
        <v>0</v>
      </c>
      <c r="AC697" s="592">
        <f>IF(A17taxstdlife="n/a","n/a",IF(AC$3&gt;(A17taxstdlife+$E697),(('PTRM input'!$N$159+'PTRM input'!$N$125)*$N$7)-SUM($N697:AB697),(('PTRM input'!$N$159+'PTRM input'!$N$125)*$N$7)/A17taxstdlife))</f>
        <v>0</v>
      </c>
      <c r="AD697" s="592">
        <f>IF(A17taxstdlife="n/a","n/a",IF(AD$3&gt;(A17taxstdlife+$E697),(('PTRM input'!$N$159+'PTRM input'!$N$125)*$N$7)-SUM($N697:AC697),(('PTRM input'!$N$159+'PTRM input'!$N$125)*$N$7)/A17taxstdlife))</f>
        <v>0</v>
      </c>
      <c r="AE697" s="592">
        <f>IF(A17taxstdlife="n/a","n/a",IF(AE$3&gt;(A17taxstdlife+$E697),(('PTRM input'!$N$159+'PTRM input'!$N$125)*$N$7)-SUM($N697:AD697),(('PTRM input'!$N$159+'PTRM input'!$N$125)*$N$7)/A17taxstdlife))</f>
        <v>0</v>
      </c>
      <c r="AF697" s="592">
        <f>IF(A17taxstdlife="n/a","n/a",IF(AF$3&gt;(A17taxstdlife+$E697),(('PTRM input'!$N$159+'PTRM input'!$N$125)*$N$7)-SUM($N697:AE697),(('PTRM input'!$N$159+'PTRM input'!$N$125)*$N$7)/A17taxstdlife))</f>
        <v>0</v>
      </c>
      <c r="AG697" s="592">
        <f>IF(A17taxstdlife="n/a","n/a",IF(AG$3&gt;(A17taxstdlife+$E697),(('PTRM input'!$N$159+'PTRM input'!$N$125)*$N$7)-SUM($N697:AF697),(('PTRM input'!$N$159+'PTRM input'!$N$125)*$N$7)/A17taxstdlife))</f>
        <v>0</v>
      </c>
      <c r="AH697" s="592">
        <f>IF(A17taxstdlife="n/a","n/a",IF(AH$3&gt;(A17taxstdlife+$E697),(('PTRM input'!$N$159+'PTRM input'!$N$125)*$N$7)-SUM($N697:AG697),(('PTRM input'!$N$159+'PTRM input'!$N$125)*$N$7)/A17taxstdlife))</f>
        <v>0</v>
      </c>
      <c r="AI697" s="592">
        <f>IF(A17taxstdlife="n/a","n/a",IF(AI$3&gt;(A17taxstdlife+$E697),(('PTRM input'!$N$159+'PTRM input'!$N$125)*$N$7)-SUM($N697:AH697),(('PTRM input'!$N$159+'PTRM input'!$N$125)*$N$7)/A17taxstdlife))</f>
        <v>0</v>
      </c>
      <c r="AJ697" s="592">
        <f>IF(A17taxstdlife="n/a","n/a",IF(AJ$3&gt;(A17taxstdlife+$E697),(('PTRM input'!$N$159+'PTRM input'!$N$125)*$N$7)-SUM($N697:AI697),(('PTRM input'!$N$159+'PTRM input'!$N$125)*$N$7)/A17taxstdlife))</f>
        <v>0</v>
      </c>
      <c r="AK697" s="592">
        <f>IF(A17taxstdlife="n/a","n/a",IF(AK$3&gt;(A17taxstdlife+$E697),(('PTRM input'!$N$159+'PTRM input'!$N$125)*$N$7)-SUM($N697:AJ697),(('PTRM input'!$N$159+'PTRM input'!$N$125)*$N$7)/A17taxstdlife))</f>
        <v>0</v>
      </c>
      <c r="AL697" s="592">
        <f>IF(A17taxstdlife="n/a","n/a",IF(AL$3&gt;(A17taxstdlife+$E697),(('PTRM input'!$N$159+'PTRM input'!$N$125)*$N$7)-SUM($N697:AK697),(('PTRM input'!$N$159+'PTRM input'!$N$125)*$N$7)/A17taxstdlife))</f>
        <v>0</v>
      </c>
      <c r="AM697" s="592">
        <f>IF(A17taxstdlife="n/a","n/a",IF(AM$3&gt;(A17taxstdlife+$E697),(('PTRM input'!$N$159+'PTRM input'!$N$125)*$N$7)-SUM($N697:AL697),(('PTRM input'!$N$159+'PTRM input'!$N$125)*$N$7)/A17taxstdlife))</f>
        <v>0</v>
      </c>
      <c r="AN697" s="592">
        <f>IF(A17taxstdlife="n/a","n/a",IF(AN$3&gt;(A17taxstdlife+$E697),(('PTRM input'!$N$159+'PTRM input'!$N$125)*$N$7)-SUM($N697:AM697),(('PTRM input'!$N$159+'PTRM input'!$N$125)*$N$7)/A17taxstdlife))</f>
        <v>0</v>
      </c>
      <c r="AO697" s="592">
        <f>IF(A17taxstdlife="n/a","n/a",IF(AO$3&gt;(A17taxstdlife+$E697),(('PTRM input'!$N$159+'PTRM input'!$N$125)*$N$7)-SUM($N697:AN697),(('PTRM input'!$N$159+'PTRM input'!$N$125)*$N$7)/A17taxstdlife))</f>
        <v>0</v>
      </c>
      <c r="AP697" s="592">
        <f>IF(A17taxstdlife="n/a","n/a",IF(AP$3&gt;(A17taxstdlife+$E697),(('PTRM input'!$N$159+'PTRM input'!$N$125)*$N$7)-SUM($N697:AO697),(('PTRM input'!$N$159+'PTRM input'!$N$125)*$N$7)/A17taxstdlife))</f>
        <v>0</v>
      </c>
      <c r="AQ697" s="592">
        <f>IF(A17taxstdlife="n/a","n/a",IF(AQ$3&gt;(A17taxstdlife+$E697),(('PTRM input'!$N$159+'PTRM input'!$N$125)*$N$7)-SUM($N697:AP697),(('PTRM input'!$N$159+'PTRM input'!$N$125)*$N$7)/A17taxstdlife))</f>
        <v>0</v>
      </c>
      <c r="AR697" s="592">
        <f>IF(A17taxstdlife="n/a","n/a",IF(AR$3&gt;(A17taxstdlife+$E697),(('PTRM input'!$N$159+'PTRM input'!$N$125)*$N$7)-SUM($N697:AQ697),(('PTRM input'!$N$159+'PTRM input'!$N$125)*$N$7)/A17taxstdlife))</f>
        <v>0</v>
      </c>
      <c r="AS697" s="592">
        <f>IF(A17taxstdlife="n/a","n/a",IF(AS$3&gt;(A17taxstdlife+$E697),(('PTRM input'!$N$159+'PTRM input'!$N$125)*$N$7)-SUM($N697:AR697),(('PTRM input'!$N$159+'PTRM input'!$N$125)*$N$7)/A17taxstdlife))</f>
        <v>0</v>
      </c>
      <c r="AT697" s="592">
        <f>IF(A17taxstdlife="n/a","n/a",IF(AT$3&gt;(A17taxstdlife+$E697),(('PTRM input'!$N$159+'PTRM input'!$N$125)*$N$7)-SUM($N697:AS697),(('PTRM input'!$N$159+'PTRM input'!$N$125)*$N$7)/A17taxstdlife))</f>
        <v>0</v>
      </c>
      <c r="AU697" s="592">
        <f>IF(A17taxstdlife="n/a","n/a",IF(AU$3&gt;(A17taxstdlife+$E697),(('PTRM input'!$N$159+'PTRM input'!$N$125)*$N$7)-SUM($N697:AT697),(('PTRM input'!$N$159+'PTRM input'!$N$125)*$N$7)/A17taxstdlife))</f>
        <v>0</v>
      </c>
      <c r="AV697" s="592">
        <f>IF(A17taxstdlife="n/a","n/a",IF(AV$3&gt;(A17taxstdlife+$E697),(('PTRM input'!$N$159+'PTRM input'!$N$125)*$N$7)-SUM($N697:AU697),(('PTRM input'!$N$159+'PTRM input'!$N$125)*$N$7)/A17taxstdlife))</f>
        <v>0</v>
      </c>
      <c r="AW697" s="592">
        <f>IF(A17taxstdlife="n/a","n/a",IF(AW$3&gt;(A17taxstdlife+$E697),(('PTRM input'!$N$159+'PTRM input'!$N$125)*$N$7)-SUM($N697:AV697),(('PTRM input'!$N$159+'PTRM input'!$N$125)*$N$7)/A17taxstdlife))</f>
        <v>0</v>
      </c>
      <c r="AX697" s="592">
        <f>IF(A17taxstdlife="n/a","n/a",IF(AX$3&gt;(A17taxstdlife+$E697),(('PTRM input'!$N$159+'PTRM input'!$N$125)*$N$7)-SUM($N697:AW697),(('PTRM input'!$N$159+'PTRM input'!$N$125)*$N$7)/A17taxstdlife))</f>
        <v>0</v>
      </c>
      <c r="AY697" s="592">
        <f>IF(A17taxstdlife="n/a","n/a",IF(AY$3&gt;(A17taxstdlife+$E697),(('PTRM input'!$N$159+'PTRM input'!$N$125)*$N$7)-SUM($N697:AX697),(('PTRM input'!$N$159+'PTRM input'!$N$125)*$N$7)/A17taxstdlife))</f>
        <v>0</v>
      </c>
      <c r="AZ697" s="592">
        <f>IF(A17taxstdlife="n/a","n/a",IF(AZ$3&gt;(A17taxstdlife+$E697),(('PTRM input'!$N$159+'PTRM input'!$N$125)*$N$7)-SUM($N697:AY697),(('PTRM input'!$N$159+'PTRM input'!$N$125)*$N$7)/A17taxstdlife))</f>
        <v>0</v>
      </c>
      <c r="BA697" s="592">
        <f>IF(A17taxstdlife="n/a","n/a",IF(BA$3&gt;(A17taxstdlife+$E697),(('PTRM input'!$N$159+'PTRM input'!$N$125)*$N$7)-SUM($N697:AZ697),(('PTRM input'!$N$159+'PTRM input'!$N$125)*$N$7)/A17taxstdlife))</f>
        <v>0</v>
      </c>
      <c r="BB697" s="592">
        <f>IF(A17taxstdlife="n/a","n/a",IF(BB$3&gt;(A17taxstdlife+$E697),(('PTRM input'!$N$159+'PTRM input'!$N$125)*$N$7)-SUM($N697:BA697),(('PTRM input'!$N$159+'PTRM input'!$N$125)*$N$7)/A17taxstdlife))</f>
        <v>0</v>
      </c>
      <c r="BC697" s="592">
        <f>IF(A17taxstdlife="n/a","n/a",IF(BC$3&gt;(A17taxstdlife+$E697),(('PTRM input'!$N$159+'PTRM input'!$N$125)*$N$7)-SUM($N697:BB697),(('PTRM input'!$N$159+'PTRM input'!$N$125)*$N$7)/A17taxstdlife))</f>
        <v>0</v>
      </c>
      <c r="BD697" s="592">
        <f>IF(A17taxstdlife="n/a","n/a",IF(BD$3&gt;(A17taxstdlife+$E697),(('PTRM input'!$N$159+'PTRM input'!$N$125)*$N$7)-SUM($N697:BC697),(('PTRM input'!$N$159+'PTRM input'!$N$125)*$N$7)/A17taxstdlife))</f>
        <v>0</v>
      </c>
      <c r="BE697" s="592">
        <f>IF(A17taxstdlife="n/a","n/a",IF(BE$3&gt;(A17taxstdlife+$E697),(('PTRM input'!$N$159+'PTRM input'!$N$125)*$N$7)-SUM($N697:BD697),(('PTRM input'!$N$159+'PTRM input'!$N$125)*$N$7)/A17taxstdlife))</f>
        <v>0</v>
      </c>
      <c r="BF697" s="592">
        <f>IF(A17taxstdlife="n/a","n/a",IF(BF$3&gt;(A17taxstdlife+$E697),(('PTRM input'!$N$159+'PTRM input'!$N$125)*$N$7)-SUM($N697:BE697),(('PTRM input'!$N$159+'PTRM input'!$N$125)*$N$7)/A17taxstdlife))</f>
        <v>0</v>
      </c>
      <c r="BG697" s="592">
        <f>IF(A17taxstdlife="n/a","n/a",IF(BG$3&gt;(A17taxstdlife+$E697),(('PTRM input'!$N$159+'PTRM input'!$N$125)*$N$7)-SUM($N697:BF697),(('PTRM input'!$N$159+'PTRM input'!$N$125)*$N$7)/A17taxstdlife))</f>
        <v>0</v>
      </c>
      <c r="BH697" s="592">
        <f>IF(A17taxstdlife="n/a","n/a",IF(BH$3&gt;(A17taxstdlife+$E697),(('PTRM input'!$N$159+'PTRM input'!$N$125)*$N$7)-SUM($N697:BG697),(('PTRM input'!$N$159+'PTRM input'!$N$125)*$N$7)/A17taxstdlife))</f>
        <v>0</v>
      </c>
      <c r="BI697" s="592">
        <f>IF(A17taxstdlife="n/a","n/a",IF(BI$3&gt;(A17taxstdlife+$E697),(('PTRM input'!$N$159+'PTRM input'!$N$125)*$N$7)-SUM($N697:BH697),(('PTRM input'!$N$159+'PTRM input'!$N$125)*$N$7)/A17taxstdlife))</f>
        <v>0</v>
      </c>
      <c r="BJ697" s="237"/>
      <c r="BK697" s="237"/>
      <c r="BL697" s="237"/>
      <c r="BM697" s="237"/>
    </row>
    <row r="698" spans="1:65" s="4" customFormat="1" ht="12.75" customHeight="1" outlineLevel="2">
      <c r="A698" s="237"/>
      <c r="B698" s="237"/>
      <c r="C698" s="597"/>
      <c r="D698" s="930"/>
      <c r="E698" s="167">
        <v>9</v>
      </c>
      <c r="F698" s="34"/>
      <c r="G698" s="184"/>
      <c r="H698" s="186"/>
      <c r="I698" s="186"/>
      <c r="J698" s="186"/>
      <c r="K698" s="186"/>
      <c r="L698" s="186"/>
      <c r="M698" s="186"/>
      <c r="N698" s="186"/>
      <c r="O698" s="185"/>
      <c r="P698" s="105">
        <f>IF(A17taxstdlife="n/a","n/a",IF(P$3&gt;(A17taxstdlife+$E698),(('PTRM input'!$O$159+'PTRM input'!$O$125)*$O$7)-SUM($O698:O698),(('PTRM input'!$O$159+'PTRM input'!$O$125)*$O$7)/A17taxstdlife))</f>
        <v>0</v>
      </c>
      <c r="Q698" s="592">
        <f>IF(A17taxstdlife="n/a","n/a",IF(Q$3&gt;(A17taxstdlife+$E698),(('PTRM input'!$O$159+'PTRM input'!$O$125)*$O$7)-SUM($O698:P698),(('PTRM input'!$O$159+'PTRM input'!$O$125)*$O$7)/A17taxstdlife))</f>
        <v>0</v>
      </c>
      <c r="R698" s="592">
        <f>IF(A17taxstdlife="n/a","n/a",IF(R$3&gt;(A17taxstdlife+$E698),(('PTRM input'!$O$159+'PTRM input'!$O$125)*$O$7)-SUM($O698:Q698),(('PTRM input'!$O$159+'PTRM input'!$O$125)*$O$7)/A17taxstdlife))</f>
        <v>0</v>
      </c>
      <c r="S698" s="592">
        <f>IF(A17taxstdlife="n/a","n/a",IF(S$3&gt;(A17taxstdlife+$E698),(('PTRM input'!$O$159+'PTRM input'!$O$125)*$O$7)-SUM($O698:R698),(('PTRM input'!$O$159+'PTRM input'!$O$125)*$O$7)/A17taxstdlife))</f>
        <v>0</v>
      </c>
      <c r="T698" s="592">
        <f>IF(A17taxstdlife="n/a","n/a",IF(T$3&gt;(A17taxstdlife+$E698),(('PTRM input'!$O$159+'PTRM input'!$O$125)*$O$7)-SUM($O698:S698),(('PTRM input'!$O$159+'PTRM input'!$O$125)*$O$7)/A17taxstdlife))</f>
        <v>0</v>
      </c>
      <c r="U698" s="592">
        <f>IF(A17taxstdlife="n/a","n/a",IF(U$3&gt;(A17taxstdlife+$E698),(('PTRM input'!$O$159+'PTRM input'!$O$125)*$O$7)-SUM($O698:T698),(('PTRM input'!$O$159+'PTRM input'!$O$125)*$O$7)/A17taxstdlife))</f>
        <v>0</v>
      </c>
      <c r="V698" s="592">
        <f>IF(A17taxstdlife="n/a","n/a",IF(V$3&gt;(A17taxstdlife+$E698),(('PTRM input'!$O$159+'PTRM input'!$O$125)*$O$7)-SUM($O698:U698),(('PTRM input'!$O$159+'PTRM input'!$O$125)*$O$7)/A17taxstdlife))</f>
        <v>0</v>
      </c>
      <c r="W698" s="592">
        <f>IF(A17taxstdlife="n/a","n/a",IF(W$3&gt;(A17taxstdlife+$E698),(('PTRM input'!$O$159+'PTRM input'!$O$125)*$O$7)-SUM($O698:V698),(('PTRM input'!$O$159+'PTRM input'!$O$125)*$O$7)/A17taxstdlife))</f>
        <v>0</v>
      </c>
      <c r="X698" s="592">
        <f>IF(A17taxstdlife="n/a","n/a",IF(X$3&gt;(A17taxstdlife+$E698),(('PTRM input'!$O$159+'PTRM input'!$O$125)*$O$7)-SUM($O698:W698),(('PTRM input'!$O$159+'PTRM input'!$O$125)*$O$7)/A17taxstdlife))</f>
        <v>0</v>
      </c>
      <c r="Y698" s="592">
        <f>IF(A17taxstdlife="n/a","n/a",IF(Y$3&gt;(A17taxstdlife+$E698),(('PTRM input'!$O$159+'PTRM input'!$O$125)*$O$7)-SUM($O698:X698),(('PTRM input'!$O$159+'PTRM input'!$O$125)*$O$7)/A17taxstdlife))</f>
        <v>0</v>
      </c>
      <c r="Z698" s="592">
        <f>IF(A17taxstdlife="n/a","n/a",IF(Z$3&gt;(A17taxstdlife+$E698),(('PTRM input'!$O$159+'PTRM input'!$O$125)*$O$7)-SUM($O698:Y698),(('PTRM input'!$O$159+'PTRM input'!$O$125)*$O$7)/A17taxstdlife))</f>
        <v>0</v>
      </c>
      <c r="AA698" s="592">
        <f>IF(A17taxstdlife="n/a","n/a",IF(AA$3&gt;(A17taxstdlife+$E698),(('PTRM input'!$O$159+'PTRM input'!$O$125)*$O$7)-SUM($O698:Z698),(('PTRM input'!$O$159+'PTRM input'!$O$125)*$O$7)/A17taxstdlife))</f>
        <v>0</v>
      </c>
      <c r="AB698" s="592">
        <f>IF(A17taxstdlife="n/a","n/a",IF(AB$3&gt;(A17taxstdlife+$E698),(('PTRM input'!$O$159+'PTRM input'!$O$125)*$O$7)-SUM($O698:AA698),(('PTRM input'!$O$159+'PTRM input'!$O$125)*$O$7)/A17taxstdlife))</f>
        <v>0</v>
      </c>
      <c r="AC698" s="592">
        <f>IF(A17taxstdlife="n/a","n/a",IF(AC$3&gt;(A17taxstdlife+$E698),(('PTRM input'!$O$159+'PTRM input'!$O$125)*$O$7)-SUM($O698:AB698),(('PTRM input'!$O$159+'PTRM input'!$O$125)*$O$7)/A17taxstdlife))</f>
        <v>0</v>
      </c>
      <c r="AD698" s="592">
        <f>IF(A17taxstdlife="n/a","n/a",IF(AD$3&gt;(A17taxstdlife+$E698),(('PTRM input'!$O$159+'PTRM input'!$O$125)*$O$7)-SUM($O698:AC698),(('PTRM input'!$O$159+'PTRM input'!$O$125)*$O$7)/A17taxstdlife))</f>
        <v>0</v>
      </c>
      <c r="AE698" s="592">
        <f>IF(A17taxstdlife="n/a","n/a",IF(AE$3&gt;(A17taxstdlife+$E698),(('PTRM input'!$O$159+'PTRM input'!$O$125)*$O$7)-SUM($O698:AD698),(('PTRM input'!$O$159+'PTRM input'!$O$125)*$O$7)/A17taxstdlife))</f>
        <v>0</v>
      </c>
      <c r="AF698" s="592">
        <f>IF(A17taxstdlife="n/a","n/a",IF(AF$3&gt;(A17taxstdlife+$E698),(('PTRM input'!$O$159+'PTRM input'!$O$125)*$O$7)-SUM($O698:AE698),(('PTRM input'!$O$159+'PTRM input'!$O$125)*$O$7)/A17taxstdlife))</f>
        <v>0</v>
      </c>
      <c r="AG698" s="592">
        <f>IF(A17taxstdlife="n/a","n/a",IF(AG$3&gt;(A17taxstdlife+$E698),(('PTRM input'!$O$159+'PTRM input'!$O$125)*$O$7)-SUM($O698:AF698),(('PTRM input'!$O$159+'PTRM input'!$O$125)*$O$7)/A17taxstdlife))</f>
        <v>0</v>
      </c>
      <c r="AH698" s="592">
        <f>IF(A17taxstdlife="n/a","n/a",IF(AH$3&gt;(A17taxstdlife+$E698),(('PTRM input'!$O$159+'PTRM input'!$O$125)*$O$7)-SUM($O698:AG698),(('PTRM input'!$O$159+'PTRM input'!$O$125)*$O$7)/A17taxstdlife))</f>
        <v>0</v>
      </c>
      <c r="AI698" s="592">
        <f>IF(A17taxstdlife="n/a","n/a",IF(AI$3&gt;(A17taxstdlife+$E698),(('PTRM input'!$O$159+'PTRM input'!$O$125)*$O$7)-SUM($O698:AH698),(('PTRM input'!$O$159+'PTRM input'!$O$125)*$O$7)/A17taxstdlife))</f>
        <v>0</v>
      </c>
      <c r="AJ698" s="592">
        <f>IF(A17taxstdlife="n/a","n/a",IF(AJ$3&gt;(A17taxstdlife+$E698),(('PTRM input'!$O$159+'PTRM input'!$O$125)*$O$7)-SUM($O698:AI698),(('PTRM input'!$O$159+'PTRM input'!$O$125)*$O$7)/A17taxstdlife))</f>
        <v>0</v>
      </c>
      <c r="AK698" s="592">
        <f>IF(A17taxstdlife="n/a","n/a",IF(AK$3&gt;(A17taxstdlife+$E698),(('PTRM input'!$O$159+'PTRM input'!$O$125)*$O$7)-SUM($O698:AJ698),(('PTRM input'!$O$159+'PTRM input'!$O$125)*$O$7)/A17taxstdlife))</f>
        <v>0</v>
      </c>
      <c r="AL698" s="592">
        <f>IF(A17taxstdlife="n/a","n/a",IF(AL$3&gt;(A17taxstdlife+$E698),(('PTRM input'!$O$159+'PTRM input'!$O$125)*$O$7)-SUM($O698:AK698),(('PTRM input'!$O$159+'PTRM input'!$O$125)*$O$7)/A17taxstdlife))</f>
        <v>0</v>
      </c>
      <c r="AM698" s="592">
        <f>IF(A17taxstdlife="n/a","n/a",IF(AM$3&gt;(A17taxstdlife+$E698),(('PTRM input'!$O$159+'PTRM input'!$O$125)*$O$7)-SUM($O698:AL698),(('PTRM input'!$O$159+'PTRM input'!$O$125)*$O$7)/A17taxstdlife))</f>
        <v>0</v>
      </c>
      <c r="AN698" s="592">
        <f>IF(A17taxstdlife="n/a","n/a",IF(AN$3&gt;(A17taxstdlife+$E698),(('PTRM input'!$O$159+'PTRM input'!$O$125)*$O$7)-SUM($O698:AM698),(('PTRM input'!$O$159+'PTRM input'!$O$125)*$O$7)/A17taxstdlife))</f>
        <v>0</v>
      </c>
      <c r="AO698" s="592">
        <f>IF(A17taxstdlife="n/a","n/a",IF(AO$3&gt;(A17taxstdlife+$E698),(('PTRM input'!$O$159+'PTRM input'!$O$125)*$O$7)-SUM($O698:AN698),(('PTRM input'!$O$159+'PTRM input'!$O$125)*$O$7)/A17taxstdlife))</f>
        <v>0</v>
      </c>
      <c r="AP698" s="592">
        <f>IF(A17taxstdlife="n/a","n/a",IF(AP$3&gt;(A17taxstdlife+$E698),(('PTRM input'!$O$159+'PTRM input'!$O$125)*$O$7)-SUM($O698:AO698),(('PTRM input'!$O$159+'PTRM input'!$O$125)*$O$7)/A17taxstdlife))</f>
        <v>0</v>
      </c>
      <c r="AQ698" s="592">
        <f>IF(A17taxstdlife="n/a","n/a",IF(AQ$3&gt;(A17taxstdlife+$E698),(('PTRM input'!$O$159+'PTRM input'!$O$125)*$O$7)-SUM($O698:AP698),(('PTRM input'!$O$159+'PTRM input'!$O$125)*$O$7)/A17taxstdlife))</f>
        <v>0</v>
      </c>
      <c r="AR698" s="592">
        <f>IF(A17taxstdlife="n/a","n/a",IF(AR$3&gt;(A17taxstdlife+$E698),(('PTRM input'!$O$159+'PTRM input'!$O$125)*$O$7)-SUM($O698:AQ698),(('PTRM input'!$O$159+'PTRM input'!$O$125)*$O$7)/A17taxstdlife))</f>
        <v>0</v>
      </c>
      <c r="AS698" s="592">
        <f>IF(A17taxstdlife="n/a","n/a",IF(AS$3&gt;(A17taxstdlife+$E698),(('PTRM input'!$O$159+'PTRM input'!$O$125)*$O$7)-SUM($O698:AR698),(('PTRM input'!$O$159+'PTRM input'!$O$125)*$O$7)/A17taxstdlife))</f>
        <v>0</v>
      </c>
      <c r="AT698" s="592">
        <f>IF(A17taxstdlife="n/a","n/a",IF(AT$3&gt;(A17taxstdlife+$E698),(('PTRM input'!$O$159+'PTRM input'!$O$125)*$O$7)-SUM($O698:AS698),(('PTRM input'!$O$159+'PTRM input'!$O$125)*$O$7)/A17taxstdlife))</f>
        <v>0</v>
      </c>
      <c r="AU698" s="592">
        <f>IF(A17taxstdlife="n/a","n/a",IF(AU$3&gt;(A17taxstdlife+$E698),(('PTRM input'!$O$159+'PTRM input'!$O$125)*$O$7)-SUM($O698:AT698),(('PTRM input'!$O$159+'PTRM input'!$O$125)*$O$7)/A17taxstdlife))</f>
        <v>0</v>
      </c>
      <c r="AV698" s="592">
        <f>IF(A17taxstdlife="n/a","n/a",IF(AV$3&gt;(A17taxstdlife+$E698),(('PTRM input'!$O$159+'PTRM input'!$O$125)*$O$7)-SUM($O698:AU698),(('PTRM input'!$O$159+'PTRM input'!$O$125)*$O$7)/A17taxstdlife))</f>
        <v>0</v>
      </c>
      <c r="AW698" s="592">
        <f>IF(A17taxstdlife="n/a","n/a",IF(AW$3&gt;(A17taxstdlife+$E698),(('PTRM input'!$O$159+'PTRM input'!$O$125)*$O$7)-SUM($O698:AV698),(('PTRM input'!$O$159+'PTRM input'!$O$125)*$O$7)/A17taxstdlife))</f>
        <v>0</v>
      </c>
      <c r="AX698" s="592">
        <f>IF(A17taxstdlife="n/a","n/a",IF(AX$3&gt;(A17taxstdlife+$E698),(('PTRM input'!$O$159+'PTRM input'!$O$125)*$O$7)-SUM($O698:AW698),(('PTRM input'!$O$159+'PTRM input'!$O$125)*$O$7)/A17taxstdlife))</f>
        <v>0</v>
      </c>
      <c r="AY698" s="592">
        <f>IF(A17taxstdlife="n/a","n/a",IF(AY$3&gt;(A17taxstdlife+$E698),(('PTRM input'!$O$159+'PTRM input'!$O$125)*$O$7)-SUM($O698:AX698),(('PTRM input'!$O$159+'PTRM input'!$O$125)*$O$7)/A17taxstdlife))</f>
        <v>0</v>
      </c>
      <c r="AZ698" s="592">
        <f>IF(A17taxstdlife="n/a","n/a",IF(AZ$3&gt;(A17taxstdlife+$E698),(('PTRM input'!$O$159+'PTRM input'!$O$125)*$O$7)-SUM($O698:AY698),(('PTRM input'!$O$159+'PTRM input'!$O$125)*$O$7)/A17taxstdlife))</f>
        <v>0</v>
      </c>
      <c r="BA698" s="592">
        <f>IF(A17taxstdlife="n/a","n/a",IF(BA$3&gt;(A17taxstdlife+$E698),(('PTRM input'!$O$159+'PTRM input'!$O$125)*$O$7)-SUM($O698:AZ698),(('PTRM input'!$O$159+'PTRM input'!$O$125)*$O$7)/A17taxstdlife))</f>
        <v>0</v>
      </c>
      <c r="BB698" s="592">
        <f>IF(A17taxstdlife="n/a","n/a",IF(BB$3&gt;(A17taxstdlife+$E698),(('PTRM input'!$O$159+'PTRM input'!$O$125)*$O$7)-SUM($O698:BA698),(('PTRM input'!$O$159+'PTRM input'!$O$125)*$O$7)/A17taxstdlife))</f>
        <v>0</v>
      </c>
      <c r="BC698" s="592">
        <f>IF(A17taxstdlife="n/a","n/a",IF(BC$3&gt;(A17taxstdlife+$E698),(('PTRM input'!$O$159+'PTRM input'!$O$125)*$O$7)-SUM($O698:BB698),(('PTRM input'!$O$159+'PTRM input'!$O$125)*$O$7)/A17taxstdlife))</f>
        <v>0</v>
      </c>
      <c r="BD698" s="592">
        <f>IF(A17taxstdlife="n/a","n/a",IF(BD$3&gt;(A17taxstdlife+$E698),(('PTRM input'!$O$159+'PTRM input'!$O$125)*$O$7)-SUM($O698:BC698),(('PTRM input'!$O$159+'PTRM input'!$O$125)*$O$7)/A17taxstdlife))</f>
        <v>0</v>
      </c>
      <c r="BE698" s="592">
        <f>IF(A17taxstdlife="n/a","n/a",IF(BE$3&gt;(A17taxstdlife+$E698),(('PTRM input'!$O$159+'PTRM input'!$O$125)*$O$7)-SUM($O698:BD698),(('PTRM input'!$O$159+'PTRM input'!$O$125)*$O$7)/A17taxstdlife))</f>
        <v>0</v>
      </c>
      <c r="BF698" s="592">
        <f>IF(A17taxstdlife="n/a","n/a",IF(BF$3&gt;(A17taxstdlife+$E698),(('PTRM input'!$O$159+'PTRM input'!$O$125)*$O$7)-SUM($O698:BE698),(('PTRM input'!$O$159+'PTRM input'!$O$125)*$O$7)/A17taxstdlife))</f>
        <v>0</v>
      </c>
      <c r="BG698" s="592">
        <f>IF(A17taxstdlife="n/a","n/a",IF(BG$3&gt;(A17taxstdlife+$E698),(('PTRM input'!$O$159+'PTRM input'!$O$125)*$O$7)-SUM($O698:BF698),(('PTRM input'!$O$159+'PTRM input'!$O$125)*$O$7)/A17taxstdlife))</f>
        <v>0</v>
      </c>
      <c r="BH698" s="592">
        <f>IF(A17taxstdlife="n/a","n/a",IF(BH$3&gt;(A17taxstdlife+$E698),(('PTRM input'!$O$159+'PTRM input'!$O$125)*$O$7)-SUM($O698:BG698),(('PTRM input'!$O$159+'PTRM input'!$O$125)*$O$7)/A17taxstdlife))</f>
        <v>0</v>
      </c>
      <c r="BI698" s="592">
        <f>IF(A17taxstdlife="n/a","n/a",IF(BI$3&gt;(A17taxstdlife+$E698),(('PTRM input'!$O$159+'PTRM input'!$O$125)*$O$7)-SUM($O698:BH698),(('PTRM input'!$O$159+'PTRM input'!$O$125)*$O$7)/A17taxstdlife))</f>
        <v>0</v>
      </c>
      <c r="BJ698" s="237"/>
      <c r="BK698" s="237"/>
      <c r="BL698" s="237"/>
      <c r="BM698" s="237"/>
    </row>
    <row r="699" spans="1:65" s="4" customFormat="1" ht="12.75" customHeight="1" outlineLevel="2">
      <c r="A699" s="237"/>
      <c r="B699" s="237"/>
      <c r="C699" s="597"/>
      <c r="D699" s="930"/>
      <c r="E699" s="168">
        <v>10</v>
      </c>
      <c r="F699" s="34"/>
      <c r="G699" s="184"/>
      <c r="H699" s="186"/>
      <c r="I699" s="186"/>
      <c r="J699" s="186"/>
      <c r="K699" s="186"/>
      <c r="L699" s="186"/>
      <c r="M699" s="186"/>
      <c r="N699" s="186"/>
      <c r="O699" s="186"/>
      <c r="P699" s="185"/>
      <c r="Q699" s="592">
        <f>IF(A17taxstdlife="n/a","n/a",IF(Q$3&gt;(A17taxstdlife+$E699),(('PTRM input'!$P$159+'PTRM input'!$P$125)*$P$7)-SUM($P699:P699),(('PTRM input'!$P$159+'PTRM input'!$P$125)*$P$7)/A17taxstdlife))</f>
        <v>0</v>
      </c>
      <c r="R699" s="592">
        <f>IF(A17taxstdlife="n/a","n/a",IF(R$3&gt;(A17taxstdlife+$E699),(('PTRM input'!$P$159+'PTRM input'!$P$125)*$P$7)-SUM($P699:Q699),(('PTRM input'!$P$159+'PTRM input'!$P$125)*$P$7)/A17taxstdlife))</f>
        <v>0</v>
      </c>
      <c r="S699" s="592">
        <f>IF(A17taxstdlife="n/a","n/a",IF(S$3&gt;(A17taxstdlife+$E699),(('PTRM input'!$P$159+'PTRM input'!$P$125)*$P$7)-SUM($P699:R699),(('PTRM input'!$P$159+'PTRM input'!$P$125)*$P$7)/A17taxstdlife))</f>
        <v>0</v>
      </c>
      <c r="T699" s="592">
        <f>IF(A17taxstdlife="n/a","n/a",IF(T$3&gt;(A17taxstdlife+$E699),(('PTRM input'!$P$159+'PTRM input'!$P$125)*$P$7)-SUM($P699:S699),(('PTRM input'!$P$159+'PTRM input'!$P$125)*$P$7)/A17taxstdlife))</f>
        <v>0</v>
      </c>
      <c r="U699" s="592">
        <f>IF(A17taxstdlife="n/a","n/a",IF(U$3&gt;(A17taxstdlife+$E699),(('PTRM input'!$P$159+'PTRM input'!$P$125)*$P$7)-SUM($P699:T699),(('PTRM input'!$P$159+'PTRM input'!$P$125)*$P$7)/A17taxstdlife))</f>
        <v>0</v>
      </c>
      <c r="V699" s="592">
        <f>IF(A17taxstdlife="n/a","n/a",IF(V$3&gt;(A17taxstdlife+$E699),(('PTRM input'!$P$159+'PTRM input'!$P$125)*$P$7)-SUM($P699:U699),(('PTRM input'!$P$159+'PTRM input'!$P$125)*$P$7)/A17taxstdlife))</f>
        <v>0</v>
      </c>
      <c r="W699" s="592">
        <f>IF(A17taxstdlife="n/a","n/a",IF(W$3&gt;(A17taxstdlife+$E699),(('PTRM input'!$P$159+'PTRM input'!$P$125)*$P$7)-SUM($P699:V699),(('PTRM input'!$P$159+'PTRM input'!$P$125)*$P$7)/A17taxstdlife))</f>
        <v>0</v>
      </c>
      <c r="X699" s="592">
        <f>IF(A17taxstdlife="n/a","n/a",IF(X$3&gt;(A17taxstdlife+$E699),(('PTRM input'!$P$159+'PTRM input'!$P$125)*$P$7)-SUM($P699:W699),(('PTRM input'!$P$159+'PTRM input'!$P$125)*$P$7)/A17taxstdlife))</f>
        <v>0</v>
      </c>
      <c r="Y699" s="592">
        <f>IF(A17taxstdlife="n/a","n/a",IF(Y$3&gt;(A17taxstdlife+$E699),(('PTRM input'!$P$159+'PTRM input'!$P$125)*$P$7)-SUM($P699:X699),(('PTRM input'!$P$159+'PTRM input'!$P$125)*$P$7)/A17taxstdlife))</f>
        <v>0</v>
      </c>
      <c r="Z699" s="592">
        <f>IF(A17taxstdlife="n/a","n/a",IF(Z$3&gt;(A17taxstdlife+$E699),(('PTRM input'!$P$159+'PTRM input'!$P$125)*$P$7)-SUM($P699:Y699),(('PTRM input'!$P$159+'PTRM input'!$P$125)*$P$7)/A17taxstdlife))</f>
        <v>0</v>
      </c>
      <c r="AA699" s="592">
        <f>IF(A17taxstdlife="n/a","n/a",IF(AA$3&gt;(A17taxstdlife+$E699),(('PTRM input'!$P$159+'PTRM input'!$P$125)*$P$7)-SUM($P699:Z699),(('PTRM input'!$P$159+'PTRM input'!$P$125)*$P$7)/A17taxstdlife))</f>
        <v>0</v>
      </c>
      <c r="AB699" s="592">
        <f>IF(A17taxstdlife="n/a","n/a",IF(AB$3&gt;(A17taxstdlife+$E699),(('PTRM input'!$P$159+'PTRM input'!$P$125)*$P$7)-SUM($P699:AA699),(('PTRM input'!$P$159+'PTRM input'!$P$125)*$P$7)/A17taxstdlife))</f>
        <v>0</v>
      </c>
      <c r="AC699" s="592">
        <f>IF(A17taxstdlife="n/a","n/a",IF(AC$3&gt;(A17taxstdlife+$E699),(('PTRM input'!$P$159+'PTRM input'!$P$125)*$P$7)-SUM($P699:AB699),(('PTRM input'!$P$159+'PTRM input'!$P$125)*$P$7)/A17taxstdlife))</f>
        <v>0</v>
      </c>
      <c r="AD699" s="592">
        <f>IF(A17taxstdlife="n/a","n/a",IF(AD$3&gt;(A17taxstdlife+$E699),(('PTRM input'!$P$159+'PTRM input'!$P$125)*$P$7)-SUM($P699:AC699),(('PTRM input'!$P$159+'PTRM input'!$P$125)*$P$7)/A17taxstdlife))</f>
        <v>0</v>
      </c>
      <c r="AE699" s="592">
        <f>IF(A17taxstdlife="n/a","n/a",IF(AE$3&gt;(A17taxstdlife+$E699),(('PTRM input'!$P$159+'PTRM input'!$P$125)*$P$7)-SUM($P699:AD699),(('PTRM input'!$P$159+'PTRM input'!$P$125)*$P$7)/A17taxstdlife))</f>
        <v>0</v>
      </c>
      <c r="AF699" s="592">
        <f>IF(A17taxstdlife="n/a","n/a",IF(AF$3&gt;(A17taxstdlife+$E699),(('PTRM input'!$P$159+'PTRM input'!$P$125)*$P$7)-SUM($P699:AE699),(('PTRM input'!$P$159+'PTRM input'!$P$125)*$P$7)/A17taxstdlife))</f>
        <v>0</v>
      </c>
      <c r="AG699" s="592">
        <f>IF(A17taxstdlife="n/a","n/a",IF(AG$3&gt;(A17taxstdlife+$E699),(('PTRM input'!$P$159+'PTRM input'!$P$125)*$P$7)-SUM($P699:AF699),(('PTRM input'!$P$159+'PTRM input'!$P$125)*$P$7)/A17taxstdlife))</f>
        <v>0</v>
      </c>
      <c r="AH699" s="592">
        <f>IF(A17taxstdlife="n/a","n/a",IF(AH$3&gt;(A17taxstdlife+$E699),(('PTRM input'!$P$159+'PTRM input'!$P$125)*$P$7)-SUM($P699:AG699),(('PTRM input'!$P$159+'PTRM input'!$P$125)*$P$7)/A17taxstdlife))</f>
        <v>0</v>
      </c>
      <c r="AI699" s="592">
        <f>IF(A17taxstdlife="n/a","n/a",IF(AI$3&gt;(A17taxstdlife+$E699),(('PTRM input'!$P$159+'PTRM input'!$P$125)*$P$7)-SUM($P699:AH699),(('PTRM input'!$P$159+'PTRM input'!$P$125)*$P$7)/A17taxstdlife))</f>
        <v>0</v>
      </c>
      <c r="AJ699" s="592">
        <f>IF(A17taxstdlife="n/a","n/a",IF(AJ$3&gt;(A17taxstdlife+$E699),(('PTRM input'!$P$159+'PTRM input'!$P$125)*$P$7)-SUM($P699:AI699),(('PTRM input'!$P$159+'PTRM input'!$P$125)*$P$7)/A17taxstdlife))</f>
        <v>0</v>
      </c>
      <c r="AK699" s="592">
        <f>IF(A17taxstdlife="n/a","n/a",IF(AK$3&gt;(A17taxstdlife+$E699),(('PTRM input'!$P$159+'PTRM input'!$P$125)*$P$7)-SUM($P699:AJ699),(('PTRM input'!$P$159+'PTRM input'!$P$125)*$P$7)/A17taxstdlife))</f>
        <v>0</v>
      </c>
      <c r="AL699" s="592">
        <f>IF(A17taxstdlife="n/a","n/a",IF(AL$3&gt;(A17taxstdlife+$E699),(('PTRM input'!$P$159+'PTRM input'!$P$125)*$P$7)-SUM($P699:AK699),(('PTRM input'!$P$159+'PTRM input'!$P$125)*$P$7)/A17taxstdlife))</f>
        <v>0</v>
      </c>
      <c r="AM699" s="592">
        <f>IF(A17taxstdlife="n/a","n/a",IF(AM$3&gt;(A17taxstdlife+$E699),(('PTRM input'!$P$159+'PTRM input'!$P$125)*$P$7)-SUM($P699:AL699),(('PTRM input'!$P$159+'PTRM input'!$P$125)*$P$7)/A17taxstdlife))</f>
        <v>0</v>
      </c>
      <c r="AN699" s="592">
        <f>IF(A17taxstdlife="n/a","n/a",IF(AN$3&gt;(A17taxstdlife+$E699),(('PTRM input'!$P$159+'PTRM input'!$P$125)*$P$7)-SUM($P699:AM699),(('PTRM input'!$P$159+'PTRM input'!$P$125)*$P$7)/A17taxstdlife))</f>
        <v>0</v>
      </c>
      <c r="AO699" s="592">
        <f>IF(A17taxstdlife="n/a","n/a",IF(AO$3&gt;(A17taxstdlife+$E699),(('PTRM input'!$P$159+'PTRM input'!$P$125)*$P$7)-SUM($P699:AN699),(('PTRM input'!$P$159+'PTRM input'!$P$125)*$P$7)/A17taxstdlife))</f>
        <v>0</v>
      </c>
      <c r="AP699" s="592">
        <f>IF(A17taxstdlife="n/a","n/a",IF(AP$3&gt;(A17taxstdlife+$E699),(('PTRM input'!$P$159+'PTRM input'!$P$125)*$P$7)-SUM($P699:AO699),(('PTRM input'!$P$159+'PTRM input'!$P$125)*$P$7)/A17taxstdlife))</f>
        <v>0</v>
      </c>
      <c r="AQ699" s="592">
        <f>IF(A17taxstdlife="n/a","n/a",IF(AQ$3&gt;(A17taxstdlife+$E699),(('PTRM input'!$P$159+'PTRM input'!$P$125)*$P$7)-SUM($P699:AP699),(('PTRM input'!$P$159+'PTRM input'!$P$125)*$P$7)/A17taxstdlife))</f>
        <v>0</v>
      </c>
      <c r="AR699" s="592">
        <f>IF(A17taxstdlife="n/a","n/a",IF(AR$3&gt;(A17taxstdlife+$E699),(('PTRM input'!$P$159+'PTRM input'!$P$125)*$P$7)-SUM($P699:AQ699),(('PTRM input'!$P$159+'PTRM input'!$P$125)*$P$7)/A17taxstdlife))</f>
        <v>0</v>
      </c>
      <c r="AS699" s="592">
        <f>IF(A17taxstdlife="n/a","n/a",IF(AS$3&gt;(A17taxstdlife+$E699),(('PTRM input'!$P$159+'PTRM input'!$P$125)*$P$7)-SUM($P699:AR699),(('PTRM input'!$P$159+'PTRM input'!$P$125)*$P$7)/A17taxstdlife))</f>
        <v>0</v>
      </c>
      <c r="AT699" s="592">
        <f>IF(A17taxstdlife="n/a","n/a",IF(AT$3&gt;(A17taxstdlife+$E699),(('PTRM input'!$P$159+'PTRM input'!$P$125)*$P$7)-SUM($P699:AS699),(('PTRM input'!$P$159+'PTRM input'!$P$125)*$P$7)/A17taxstdlife))</f>
        <v>0</v>
      </c>
      <c r="AU699" s="592">
        <f>IF(A17taxstdlife="n/a","n/a",IF(AU$3&gt;(A17taxstdlife+$E699),(('PTRM input'!$P$159+'PTRM input'!$P$125)*$P$7)-SUM($P699:AT699),(('PTRM input'!$P$159+'PTRM input'!$P$125)*$P$7)/A17taxstdlife))</f>
        <v>0</v>
      </c>
      <c r="AV699" s="592">
        <f>IF(A17taxstdlife="n/a","n/a",IF(AV$3&gt;(A17taxstdlife+$E699),(('PTRM input'!$P$159+'PTRM input'!$P$125)*$P$7)-SUM($P699:AU699),(('PTRM input'!$P$159+'PTRM input'!$P$125)*$P$7)/A17taxstdlife))</f>
        <v>0</v>
      </c>
      <c r="AW699" s="592">
        <f>IF(A17taxstdlife="n/a","n/a",IF(AW$3&gt;(A17taxstdlife+$E699),(('PTRM input'!$P$159+'PTRM input'!$P$125)*$P$7)-SUM($P699:AV699),(('PTRM input'!$P$159+'PTRM input'!$P$125)*$P$7)/A17taxstdlife))</f>
        <v>0</v>
      </c>
      <c r="AX699" s="592">
        <f>IF(A17taxstdlife="n/a","n/a",IF(AX$3&gt;(A17taxstdlife+$E699),(('PTRM input'!$P$159+'PTRM input'!$P$125)*$P$7)-SUM($P699:AW699),(('PTRM input'!$P$159+'PTRM input'!$P$125)*$P$7)/A17taxstdlife))</f>
        <v>0</v>
      </c>
      <c r="AY699" s="592">
        <f>IF(A17taxstdlife="n/a","n/a",IF(AY$3&gt;(A17taxstdlife+$E699),(('PTRM input'!$P$159+'PTRM input'!$P$125)*$P$7)-SUM($P699:AX699),(('PTRM input'!$P$159+'PTRM input'!$P$125)*$P$7)/A17taxstdlife))</f>
        <v>0</v>
      </c>
      <c r="AZ699" s="592">
        <f>IF(A17taxstdlife="n/a","n/a",IF(AZ$3&gt;(A17taxstdlife+$E699),(('PTRM input'!$P$159+'PTRM input'!$P$125)*$P$7)-SUM($P699:AY699),(('PTRM input'!$P$159+'PTRM input'!$P$125)*$P$7)/A17taxstdlife))</f>
        <v>0</v>
      </c>
      <c r="BA699" s="592">
        <f>IF(A17taxstdlife="n/a","n/a",IF(BA$3&gt;(A17taxstdlife+$E699),(('PTRM input'!$P$159+'PTRM input'!$P$125)*$P$7)-SUM($P699:AZ699),(('PTRM input'!$P$159+'PTRM input'!$P$125)*$P$7)/A17taxstdlife))</f>
        <v>0</v>
      </c>
      <c r="BB699" s="592">
        <f>IF(A17taxstdlife="n/a","n/a",IF(BB$3&gt;(A17taxstdlife+$E699),(('PTRM input'!$P$159+'PTRM input'!$P$125)*$P$7)-SUM($P699:BA699),(('PTRM input'!$P$159+'PTRM input'!$P$125)*$P$7)/A17taxstdlife))</f>
        <v>0</v>
      </c>
      <c r="BC699" s="592">
        <f>IF(A17taxstdlife="n/a","n/a",IF(BC$3&gt;(A17taxstdlife+$E699),(('PTRM input'!$P$159+'PTRM input'!$P$125)*$P$7)-SUM($P699:BB699),(('PTRM input'!$P$159+'PTRM input'!$P$125)*$P$7)/A17taxstdlife))</f>
        <v>0</v>
      </c>
      <c r="BD699" s="592">
        <f>IF(A17taxstdlife="n/a","n/a",IF(BD$3&gt;(A17taxstdlife+$E699),(('PTRM input'!$P$159+'PTRM input'!$P$125)*$P$7)-SUM($P699:BC699),(('PTRM input'!$P$159+'PTRM input'!$P$125)*$P$7)/A17taxstdlife))</f>
        <v>0</v>
      </c>
      <c r="BE699" s="592">
        <f>IF(A17taxstdlife="n/a","n/a",IF(BE$3&gt;(A17taxstdlife+$E699),(('PTRM input'!$P$159+'PTRM input'!$P$125)*$P$7)-SUM($P699:BD699),(('PTRM input'!$P$159+'PTRM input'!$P$125)*$P$7)/A17taxstdlife))</f>
        <v>0</v>
      </c>
      <c r="BF699" s="592">
        <f>IF(A17taxstdlife="n/a","n/a",IF(BF$3&gt;(A17taxstdlife+$E699),(('PTRM input'!$P$159+'PTRM input'!$P$125)*$P$7)-SUM($P699:BE699),(('PTRM input'!$P$159+'PTRM input'!$P$125)*$P$7)/A17taxstdlife))</f>
        <v>0</v>
      </c>
      <c r="BG699" s="592">
        <f>IF(A17taxstdlife="n/a","n/a",IF(BG$3&gt;(A17taxstdlife+$E699),(('PTRM input'!$P$159+'PTRM input'!$P$125)*$P$7)-SUM($P699:BF699),(('PTRM input'!$P$159+'PTRM input'!$P$125)*$P$7)/A17taxstdlife))</f>
        <v>0</v>
      </c>
      <c r="BH699" s="592">
        <f>IF(A17taxstdlife="n/a","n/a",IF(BH$3&gt;(A17taxstdlife+$E699),(('PTRM input'!$P$159+'PTRM input'!$P$125)*$P$7)-SUM($P699:BG699),(('PTRM input'!$P$159+'PTRM input'!$P$125)*$P$7)/A17taxstdlife))</f>
        <v>0</v>
      </c>
      <c r="BI699" s="592">
        <f>IF(A17taxstdlife="n/a","n/a",IF(BI$3&gt;(A17taxstdlife+$E699),(('PTRM input'!$P$159+'PTRM input'!$P$125)*$P$7)-SUM($P699:BH699),(('PTRM input'!$P$159+'PTRM input'!$P$125)*$P$7)/A17taxstdlife))</f>
        <v>0</v>
      </c>
      <c r="BJ699" s="237"/>
      <c r="BK699" s="237"/>
      <c r="BL699" s="237"/>
      <c r="BM699" s="237"/>
    </row>
    <row r="700" spans="1:65" s="4" customFormat="1" ht="12.75" customHeight="1" outlineLevel="1">
      <c r="A700" s="237"/>
      <c r="B700" s="237"/>
      <c r="C700" s="597">
        <f>Asset17</f>
        <v>0</v>
      </c>
      <c r="D700" s="237"/>
      <c r="E700" s="237"/>
      <c r="F700" s="598"/>
      <c r="G700" s="593">
        <f t="shared" ref="G700:AL700" si="138">SUM(G688:G699)</f>
        <v>0</v>
      </c>
      <c r="H700" s="593">
        <f t="shared" si="138"/>
        <v>0</v>
      </c>
      <c r="I700" s="593">
        <f t="shared" si="138"/>
        <v>0</v>
      </c>
      <c r="J700" s="593">
        <f t="shared" si="138"/>
        <v>0</v>
      </c>
      <c r="K700" s="593">
        <f t="shared" si="138"/>
        <v>0</v>
      </c>
      <c r="L700" s="593">
        <f t="shared" si="138"/>
        <v>0</v>
      </c>
      <c r="M700" s="593">
        <f t="shared" si="138"/>
        <v>0</v>
      </c>
      <c r="N700" s="593">
        <f t="shared" si="138"/>
        <v>0</v>
      </c>
      <c r="O700" s="593">
        <f t="shared" si="138"/>
        <v>0</v>
      </c>
      <c r="P700" s="593">
        <f t="shared" si="138"/>
        <v>0</v>
      </c>
      <c r="Q700" s="593">
        <f t="shared" si="138"/>
        <v>0</v>
      </c>
      <c r="R700" s="593">
        <f t="shared" si="138"/>
        <v>0</v>
      </c>
      <c r="S700" s="593">
        <f t="shared" si="138"/>
        <v>0</v>
      </c>
      <c r="T700" s="593">
        <f t="shared" si="138"/>
        <v>0</v>
      </c>
      <c r="U700" s="593">
        <f t="shared" si="138"/>
        <v>0</v>
      </c>
      <c r="V700" s="593">
        <f t="shared" si="138"/>
        <v>0</v>
      </c>
      <c r="W700" s="593">
        <f t="shared" si="138"/>
        <v>0</v>
      </c>
      <c r="X700" s="593">
        <f t="shared" si="138"/>
        <v>0</v>
      </c>
      <c r="Y700" s="593">
        <f t="shared" si="138"/>
        <v>0</v>
      </c>
      <c r="Z700" s="593">
        <f t="shared" si="138"/>
        <v>0</v>
      </c>
      <c r="AA700" s="593">
        <f t="shared" si="138"/>
        <v>0</v>
      </c>
      <c r="AB700" s="593">
        <f t="shared" si="138"/>
        <v>0</v>
      </c>
      <c r="AC700" s="593">
        <f t="shared" si="138"/>
        <v>0</v>
      </c>
      <c r="AD700" s="593">
        <f t="shared" si="138"/>
        <v>0</v>
      </c>
      <c r="AE700" s="593">
        <f t="shared" si="138"/>
        <v>0</v>
      </c>
      <c r="AF700" s="593">
        <f t="shared" si="138"/>
        <v>0</v>
      </c>
      <c r="AG700" s="593">
        <f t="shared" si="138"/>
        <v>0</v>
      </c>
      <c r="AH700" s="593">
        <f t="shared" si="138"/>
        <v>0</v>
      </c>
      <c r="AI700" s="593">
        <f t="shared" si="138"/>
        <v>0</v>
      </c>
      <c r="AJ700" s="593">
        <f t="shared" si="138"/>
        <v>0</v>
      </c>
      <c r="AK700" s="593">
        <f t="shared" si="138"/>
        <v>0</v>
      </c>
      <c r="AL700" s="593">
        <f t="shared" si="138"/>
        <v>0</v>
      </c>
      <c r="AM700" s="593">
        <f t="shared" ref="AM700:BI700" si="139">SUM(AM688:AM699)</f>
        <v>0</v>
      </c>
      <c r="AN700" s="593">
        <f t="shared" si="139"/>
        <v>0</v>
      </c>
      <c r="AO700" s="593">
        <f t="shared" si="139"/>
        <v>0</v>
      </c>
      <c r="AP700" s="593">
        <f t="shared" si="139"/>
        <v>0</v>
      </c>
      <c r="AQ700" s="593">
        <f t="shared" si="139"/>
        <v>0</v>
      </c>
      <c r="AR700" s="593">
        <f t="shared" si="139"/>
        <v>0</v>
      </c>
      <c r="AS700" s="593">
        <f t="shared" si="139"/>
        <v>0</v>
      </c>
      <c r="AT700" s="593">
        <f t="shared" si="139"/>
        <v>0</v>
      </c>
      <c r="AU700" s="593">
        <f t="shared" si="139"/>
        <v>0</v>
      </c>
      <c r="AV700" s="593">
        <f t="shared" si="139"/>
        <v>0</v>
      </c>
      <c r="AW700" s="593">
        <f t="shared" si="139"/>
        <v>0</v>
      </c>
      <c r="AX700" s="593">
        <f t="shared" si="139"/>
        <v>0</v>
      </c>
      <c r="AY700" s="593">
        <f t="shared" si="139"/>
        <v>0</v>
      </c>
      <c r="AZ700" s="593">
        <f t="shared" si="139"/>
        <v>0</v>
      </c>
      <c r="BA700" s="593">
        <f t="shared" si="139"/>
        <v>0</v>
      </c>
      <c r="BB700" s="593">
        <f t="shared" si="139"/>
        <v>0</v>
      </c>
      <c r="BC700" s="593">
        <f t="shared" si="139"/>
        <v>0</v>
      </c>
      <c r="BD700" s="593">
        <f t="shared" si="139"/>
        <v>0</v>
      </c>
      <c r="BE700" s="593">
        <f t="shared" si="139"/>
        <v>0</v>
      </c>
      <c r="BF700" s="593">
        <f t="shared" si="139"/>
        <v>0</v>
      </c>
      <c r="BG700" s="593">
        <f t="shared" si="139"/>
        <v>0</v>
      </c>
      <c r="BH700" s="593">
        <f t="shared" si="139"/>
        <v>0</v>
      </c>
      <c r="BI700" s="593">
        <f t="shared" si="139"/>
        <v>0</v>
      </c>
      <c r="BJ700" s="237"/>
      <c r="BK700" s="237"/>
      <c r="BL700" s="237"/>
      <c r="BM700" s="237"/>
    </row>
    <row r="701" spans="1:65" s="4" customFormat="1" ht="12.75" customHeight="1" outlineLevel="2">
      <c r="A701" s="237"/>
      <c r="B701" s="599">
        <f>C713</f>
        <v>0</v>
      </c>
      <c r="C701" s="487"/>
      <c r="D701" s="600" t="s">
        <v>58</v>
      </c>
      <c r="E701" s="487"/>
      <c r="F701" s="601"/>
      <c r="G701" s="594">
        <f>IF(G$3&gt;A18taxremlife,A18taxvalue-SUM($F701:F701),IF(A18taxremlife="N/A","n/a",A18taxvalue/A18taxremlife))</f>
        <v>0</v>
      </c>
      <c r="H701" s="594">
        <f>IF(H$3&gt;A18taxremlife,A18taxvalue-SUM($F701:G701),IF(A18taxremlife="N/A","n/a",A18taxvalue/A18taxremlife))</f>
        <v>0</v>
      </c>
      <c r="I701" s="594">
        <f>IF(I$3&gt;A18taxremlife,A18taxvalue-SUM($F701:H701),IF(A18taxremlife="N/A","n/a",A18taxvalue/A18taxremlife))</f>
        <v>0</v>
      </c>
      <c r="J701" s="594">
        <f>IF(J$3&gt;A18taxremlife,A18taxvalue-SUM($F701:I701),IF(A18taxremlife="N/A","n/a",A18taxvalue/A18taxremlife))</f>
        <v>0</v>
      </c>
      <c r="K701" s="594">
        <f>IF(K$3&gt;A18taxremlife,A18taxvalue-SUM($F701:J701),IF(A18taxremlife="N/A","n/a",A18taxvalue/A18taxremlife))</f>
        <v>0</v>
      </c>
      <c r="L701" s="594">
        <f>IF(L$3&gt;A18taxremlife,A18taxvalue-SUM($F701:K701),IF(A18taxremlife="N/A","n/a",A18taxvalue/A18taxremlife))</f>
        <v>0</v>
      </c>
      <c r="M701" s="594">
        <f>IF(M$3&gt;A18taxremlife,A18taxvalue-SUM($F701:L701),IF(A18taxremlife="N/A","n/a",A18taxvalue/A18taxremlife))</f>
        <v>0</v>
      </c>
      <c r="N701" s="594">
        <f>IF(N$3&gt;A18taxremlife,A18taxvalue-SUM($F701:M701),IF(A18taxremlife="N/A","n/a",A18taxvalue/A18taxremlife))</f>
        <v>0</v>
      </c>
      <c r="O701" s="594">
        <f>IF(O$3&gt;A18taxremlife,A18taxvalue-SUM($F701:N701),IF(A18taxremlife="N/A","n/a",A18taxvalue/A18taxremlife))</f>
        <v>0</v>
      </c>
      <c r="P701" s="594">
        <f>IF(P$3&gt;A18taxremlife,A18taxvalue-SUM($F701:O701),IF(A18taxremlife="N/A","n/a",A18taxvalue/A18taxremlife))</f>
        <v>0</v>
      </c>
      <c r="Q701" s="594">
        <f>IF(Q$3&gt;A18taxremlife,A18taxvalue-SUM($F701:P701),IF(A18taxremlife="N/A","n/a",A18taxvalue/A18taxremlife))</f>
        <v>0</v>
      </c>
      <c r="R701" s="594">
        <f>IF(R$3&gt;A18taxremlife,A18taxvalue-SUM($F701:Q701),IF(A18taxremlife="N/A","n/a",A18taxvalue/A18taxremlife))</f>
        <v>0</v>
      </c>
      <c r="S701" s="594">
        <f>IF(S$3&gt;A18taxremlife,A18taxvalue-SUM($F701:R701),IF(A18taxremlife="N/A","n/a",A18taxvalue/A18taxremlife))</f>
        <v>0</v>
      </c>
      <c r="T701" s="594">
        <f>IF(T$3&gt;A18taxremlife,A18taxvalue-SUM($F701:S701),IF(A18taxremlife="N/A","n/a",A18taxvalue/A18taxremlife))</f>
        <v>0</v>
      </c>
      <c r="U701" s="594">
        <f>IF(U$3&gt;A18taxremlife,A18taxvalue-SUM($F701:T701),IF(A18taxremlife="N/A","n/a",A18taxvalue/A18taxremlife))</f>
        <v>0</v>
      </c>
      <c r="V701" s="594">
        <f>IF(V$3&gt;A18taxremlife,A18taxvalue-SUM($F701:U701),IF(A18taxremlife="N/A","n/a",A18taxvalue/A18taxremlife))</f>
        <v>0</v>
      </c>
      <c r="W701" s="594">
        <f>IF(W$3&gt;A18taxremlife,A18taxvalue-SUM($F701:V701),IF(A18taxremlife="N/A","n/a",A18taxvalue/A18taxremlife))</f>
        <v>0</v>
      </c>
      <c r="X701" s="594">
        <f>IF(X$3&gt;A18taxremlife,A18taxvalue-SUM($F701:W701),IF(A18taxremlife="N/A","n/a",A18taxvalue/A18taxremlife))</f>
        <v>0</v>
      </c>
      <c r="Y701" s="594">
        <f>IF(Y$3&gt;A18taxremlife,A18taxvalue-SUM($F701:X701),IF(A18taxremlife="N/A","n/a",A18taxvalue/A18taxremlife))</f>
        <v>0</v>
      </c>
      <c r="Z701" s="594">
        <f>IF(Z$3&gt;A18taxremlife,A18taxvalue-SUM($F701:Y701),IF(A18taxremlife="N/A","n/a",A18taxvalue/A18taxremlife))</f>
        <v>0</v>
      </c>
      <c r="AA701" s="594">
        <f>IF(AA$3&gt;A18taxremlife,A18taxvalue-SUM($F701:Z701),IF(A18taxremlife="N/A","n/a",A18taxvalue/A18taxremlife))</f>
        <v>0</v>
      </c>
      <c r="AB701" s="594">
        <f>IF(AB$3&gt;A18taxremlife,A18taxvalue-SUM($F701:AA701),IF(A18taxremlife="N/A","n/a",A18taxvalue/A18taxremlife))</f>
        <v>0</v>
      </c>
      <c r="AC701" s="594">
        <f>IF(AC$3&gt;A18taxremlife,A18taxvalue-SUM($F701:AB701),IF(A18taxremlife="N/A","n/a",A18taxvalue/A18taxremlife))</f>
        <v>0</v>
      </c>
      <c r="AD701" s="594">
        <f>IF(AD$3&gt;A18taxremlife,A18taxvalue-SUM($F701:AC701),IF(A18taxremlife="N/A","n/a",A18taxvalue/A18taxremlife))</f>
        <v>0</v>
      </c>
      <c r="AE701" s="594">
        <f>IF(AE$3&gt;A18taxremlife,A18taxvalue-SUM($F701:AD701),IF(A18taxremlife="N/A","n/a",A18taxvalue/A18taxremlife))</f>
        <v>0</v>
      </c>
      <c r="AF701" s="594">
        <f>IF(AF$3&gt;A18taxremlife,A18taxvalue-SUM($F701:AE701),IF(A18taxremlife="N/A","n/a",A18taxvalue/A18taxremlife))</f>
        <v>0</v>
      </c>
      <c r="AG701" s="594">
        <f>IF(AG$3&gt;A18taxremlife,A18taxvalue-SUM($F701:AF701),IF(A18taxremlife="N/A","n/a",A18taxvalue/A18taxremlife))</f>
        <v>0</v>
      </c>
      <c r="AH701" s="594">
        <f>IF(AH$3&gt;A18taxremlife,A18taxvalue-SUM($F701:AG701),IF(A18taxremlife="N/A","n/a",A18taxvalue/A18taxremlife))</f>
        <v>0</v>
      </c>
      <c r="AI701" s="594">
        <f>IF(AI$3&gt;A18taxremlife,A18taxvalue-SUM($F701:AH701),IF(A18taxremlife="N/A","n/a",A18taxvalue/A18taxremlife))</f>
        <v>0</v>
      </c>
      <c r="AJ701" s="594">
        <f>IF(AJ$3&gt;A18taxremlife,A18taxvalue-SUM($F701:AI701),IF(A18taxremlife="N/A","n/a",A18taxvalue/A18taxremlife))</f>
        <v>0</v>
      </c>
      <c r="AK701" s="594">
        <f>IF(AK$3&gt;A18taxremlife,A18taxvalue-SUM($F701:AJ701),IF(A18taxremlife="N/A","n/a",A18taxvalue/A18taxremlife))</f>
        <v>0</v>
      </c>
      <c r="AL701" s="594">
        <f>IF(AL$3&gt;A18taxremlife,A18taxvalue-SUM($F701:AK701),IF(A18taxremlife="N/A","n/a",A18taxvalue/A18taxremlife))</f>
        <v>0</v>
      </c>
      <c r="AM701" s="594">
        <f>IF(AM$3&gt;A18taxremlife,A18taxvalue-SUM($F701:AL701),IF(A18taxremlife="N/A","n/a",A18taxvalue/A18taxremlife))</f>
        <v>0</v>
      </c>
      <c r="AN701" s="594">
        <f>IF(AN$3&gt;A18taxremlife,A18taxvalue-SUM($F701:AM701),IF(A18taxremlife="N/A","n/a",A18taxvalue/A18taxremlife))</f>
        <v>0</v>
      </c>
      <c r="AO701" s="594">
        <f>IF(AO$3&gt;A18taxremlife,A18taxvalue-SUM($F701:AN701),IF(A18taxremlife="N/A","n/a",A18taxvalue/A18taxremlife))</f>
        <v>0</v>
      </c>
      <c r="AP701" s="594">
        <f>IF(AP$3&gt;A18taxremlife,A18taxvalue-SUM($F701:AO701),IF(A18taxremlife="N/A","n/a",A18taxvalue/A18taxremlife))</f>
        <v>0</v>
      </c>
      <c r="AQ701" s="594">
        <f>IF(AQ$3&gt;A18taxremlife,A18taxvalue-SUM($F701:AP701),IF(A18taxremlife="N/A","n/a",A18taxvalue/A18taxremlife))</f>
        <v>0</v>
      </c>
      <c r="AR701" s="594">
        <f>IF(AR$3&gt;A18taxremlife,A18taxvalue-SUM($F701:AQ701),IF(A18taxremlife="N/A","n/a",A18taxvalue/A18taxremlife))</f>
        <v>0</v>
      </c>
      <c r="AS701" s="594">
        <f>IF(AS$3&gt;A18taxremlife,A18taxvalue-SUM($F701:AR701),IF(A18taxremlife="N/A","n/a",A18taxvalue/A18taxremlife))</f>
        <v>0</v>
      </c>
      <c r="AT701" s="594">
        <f>IF(AT$3&gt;A18taxremlife,A18taxvalue-SUM($F701:AS701),IF(A18taxremlife="N/A","n/a",A18taxvalue/A18taxremlife))</f>
        <v>0</v>
      </c>
      <c r="AU701" s="594">
        <f>IF(AU$3&gt;A18taxremlife,A18taxvalue-SUM($F701:AT701),IF(A18taxremlife="N/A","n/a",A18taxvalue/A18taxremlife))</f>
        <v>0</v>
      </c>
      <c r="AV701" s="594">
        <f>IF(AV$3&gt;A18taxremlife,A18taxvalue-SUM($F701:AU701),IF(A18taxremlife="N/A","n/a",A18taxvalue/A18taxremlife))</f>
        <v>0</v>
      </c>
      <c r="AW701" s="594">
        <f>IF(AW$3&gt;A18taxremlife,A18taxvalue-SUM($F701:AV701),IF(A18taxremlife="N/A","n/a",A18taxvalue/A18taxremlife))</f>
        <v>0</v>
      </c>
      <c r="AX701" s="594">
        <f>IF(AX$3&gt;A18taxremlife,A18taxvalue-SUM($F701:AW701),IF(A18taxremlife="N/A","n/a",A18taxvalue/A18taxremlife))</f>
        <v>0</v>
      </c>
      <c r="AY701" s="594">
        <f>IF(AY$3&gt;A18taxremlife,A18taxvalue-SUM($F701:AX701),IF(A18taxremlife="N/A","n/a",A18taxvalue/A18taxremlife))</f>
        <v>0</v>
      </c>
      <c r="AZ701" s="594">
        <f>IF(AZ$3&gt;A18taxremlife,A18taxvalue-SUM($F701:AY701),IF(A18taxremlife="N/A","n/a",A18taxvalue/A18taxremlife))</f>
        <v>0</v>
      </c>
      <c r="BA701" s="594">
        <f>IF(BA$3&gt;A18taxremlife,A18taxvalue-SUM($F701:AZ701),IF(A18taxremlife="N/A","n/a",A18taxvalue/A18taxremlife))</f>
        <v>0</v>
      </c>
      <c r="BB701" s="594">
        <f>IF(BB$3&gt;A18taxremlife,A18taxvalue-SUM($F701:BA701),IF(A18taxremlife="N/A","n/a",A18taxvalue/A18taxremlife))</f>
        <v>0</v>
      </c>
      <c r="BC701" s="594">
        <f>IF(BC$3&gt;A18taxremlife,A18taxvalue-SUM($F701:BB701),IF(A18taxremlife="N/A","n/a",A18taxvalue/A18taxremlife))</f>
        <v>0</v>
      </c>
      <c r="BD701" s="594">
        <f>IF(BD$3&gt;A18taxremlife,A18taxvalue-SUM($F701:BC701),IF(A18taxremlife="N/A","n/a",A18taxvalue/A18taxremlife))</f>
        <v>0</v>
      </c>
      <c r="BE701" s="594">
        <f>IF(BE$3&gt;A18taxremlife,A18taxvalue-SUM($F701:BD701),IF(A18taxremlife="N/A","n/a",A18taxvalue/A18taxremlife))</f>
        <v>0</v>
      </c>
      <c r="BF701" s="594">
        <f>IF(BF$3&gt;A18taxremlife,A18taxvalue-SUM($F701:BE701),IF(A18taxremlife="N/A","n/a",A18taxvalue/A18taxremlife))</f>
        <v>0</v>
      </c>
      <c r="BG701" s="594">
        <f>IF(BG$3&gt;A18taxremlife,A18taxvalue-SUM($F701:BF701),IF(A18taxremlife="N/A","n/a",A18taxvalue/A18taxremlife))</f>
        <v>0</v>
      </c>
      <c r="BH701" s="594">
        <f>IF(BH$3&gt;A18taxremlife,A18taxvalue-SUM($F701:BG701),IF(A18taxremlife="N/A","n/a",A18taxvalue/A18taxremlife))</f>
        <v>0</v>
      </c>
      <c r="BI701" s="594">
        <f>IF(BI$3&gt;A18taxremlife,A18taxvalue-SUM($F701:BH701),IF(A18taxremlife="N/A","n/a",A18taxvalue/A18taxremlife))</f>
        <v>0</v>
      </c>
      <c r="BJ701" s="237"/>
      <c r="BK701" s="237"/>
      <c r="BL701" s="237"/>
      <c r="BM701" s="237"/>
    </row>
    <row r="702" spans="1:65" s="4" customFormat="1" ht="12.75" customHeight="1" outlineLevel="2">
      <c r="A702" s="237"/>
      <c r="B702" s="237"/>
      <c r="C702" s="597"/>
      <c r="D702" s="930" t="s">
        <v>326</v>
      </c>
      <c r="E702" s="167">
        <v>0</v>
      </c>
      <c r="F702" s="34"/>
      <c r="G702" s="105"/>
      <c r="H702" s="105"/>
      <c r="I702" s="105"/>
      <c r="J702" s="105"/>
      <c r="K702" s="105"/>
      <c r="L702" s="105"/>
      <c r="M702" s="105"/>
      <c r="N702" s="105"/>
      <c r="O702" s="105"/>
      <c r="P702" s="105"/>
      <c r="Q702" s="592"/>
      <c r="R702" s="592"/>
      <c r="S702" s="592"/>
      <c r="T702" s="592"/>
      <c r="U702" s="592"/>
      <c r="V702" s="592"/>
      <c r="W702" s="592"/>
      <c r="X702" s="592"/>
      <c r="Y702" s="592"/>
      <c r="Z702" s="592"/>
      <c r="AA702" s="592"/>
      <c r="AB702" s="592"/>
      <c r="AC702" s="592"/>
      <c r="AD702" s="592"/>
      <c r="AE702" s="592"/>
      <c r="AF702" s="592"/>
      <c r="AG702" s="592"/>
      <c r="AH702" s="592"/>
      <c r="AI702" s="592"/>
      <c r="AJ702" s="592"/>
      <c r="AK702" s="592"/>
      <c r="AL702" s="592"/>
      <c r="AM702" s="592"/>
      <c r="AN702" s="592"/>
      <c r="AO702" s="592"/>
      <c r="AP702" s="592"/>
      <c r="AQ702" s="592"/>
      <c r="AR702" s="592"/>
      <c r="AS702" s="592"/>
      <c r="AT702" s="592"/>
      <c r="AU702" s="592"/>
      <c r="AV702" s="592"/>
      <c r="AW702" s="592"/>
      <c r="AX702" s="592"/>
      <c r="AY702" s="592"/>
      <c r="AZ702" s="592"/>
      <c r="BA702" s="592"/>
      <c r="BB702" s="592"/>
      <c r="BC702" s="592"/>
      <c r="BD702" s="592"/>
      <c r="BE702" s="592"/>
      <c r="BF702" s="592"/>
      <c r="BG702" s="592"/>
      <c r="BH702" s="592"/>
      <c r="BI702" s="592"/>
      <c r="BJ702" s="237"/>
      <c r="BK702" s="237"/>
      <c r="BL702" s="237"/>
      <c r="BM702" s="237"/>
    </row>
    <row r="703" spans="1:65" s="4" customFormat="1" ht="12.75" customHeight="1" outlineLevel="2">
      <c r="A703" s="237"/>
      <c r="B703" s="237"/>
      <c r="C703" s="597"/>
      <c r="D703" s="930"/>
      <c r="E703" s="167">
        <v>1</v>
      </c>
      <c r="F703" s="34"/>
      <c r="G703" s="183"/>
      <c r="H703" s="105">
        <f>IF(A18taxstdlife="n/a","n/a",IF(H$3&gt;(A18taxstdlife+$E703),(('PTRM input'!$G$160+'PTRM input'!$G$126)*$G$7)-SUM($G703:G703),(('PTRM input'!$G$160+'PTRM input'!$G$126)*$G$7)/A18taxstdlife))</f>
        <v>0</v>
      </c>
      <c r="I703" s="105">
        <f>IF(A18taxstdlife="n/a","n/a",IF(I$3&gt;(A18taxstdlife+$E703),(('PTRM input'!$G$160+'PTRM input'!$G$126)*$G$7)-SUM($G703:H703),(('PTRM input'!$G$160+'PTRM input'!$G$126)*$G$7)/A18taxstdlife))</f>
        <v>0</v>
      </c>
      <c r="J703" s="105">
        <f>IF(A18taxstdlife="n/a","n/a",IF(J$3&gt;(A18taxstdlife+$E703),(('PTRM input'!$G$160+'PTRM input'!$G$126)*$G$7)-SUM($G703:I703),(('PTRM input'!$G$160+'PTRM input'!$G$126)*$G$7)/A18taxstdlife))</f>
        <v>0</v>
      </c>
      <c r="K703" s="105">
        <f>IF(A18taxstdlife="n/a","n/a",IF(K$3&gt;(A18taxstdlife+$E703),(('PTRM input'!$G$160+'PTRM input'!$G$126)*$G$7)-SUM($G703:J703),(('PTRM input'!$G$160+'PTRM input'!$G$126)*$G$7)/A18taxstdlife))</f>
        <v>0</v>
      </c>
      <c r="L703" s="105">
        <f>IF(A18taxstdlife="n/a","n/a",IF(L$3&gt;(A18taxstdlife+$E703),(('PTRM input'!$G$160+'PTRM input'!$G$126)*$G$7)-SUM($G703:K703),(('PTRM input'!$G$160+'PTRM input'!$G$126)*$G$7)/A18taxstdlife))</f>
        <v>0</v>
      </c>
      <c r="M703" s="105">
        <f>IF(A18taxstdlife="n/a","n/a",IF(M$3&gt;(A18taxstdlife+$E703),(('PTRM input'!$G$160+'PTRM input'!$G$126)*$G$7)-SUM($G703:L703),(('PTRM input'!$G$160+'PTRM input'!$G$126)*$G$7)/A18taxstdlife))</f>
        <v>0</v>
      </c>
      <c r="N703" s="105">
        <f>IF(A18taxstdlife="n/a","n/a",IF(N$3&gt;(A18taxstdlife+$E703),(('PTRM input'!$G$160+'PTRM input'!$G$126)*$G$7)-SUM($G703:M703),(('PTRM input'!$G$160+'PTRM input'!$G$126)*$G$7)/A18taxstdlife))</f>
        <v>0</v>
      </c>
      <c r="O703" s="105">
        <f>IF(A18taxstdlife="n/a","n/a",IF(O$3&gt;(A18taxstdlife+$E703),(('PTRM input'!$G$160+'PTRM input'!$G$126)*$G$7)-SUM($G703:N703),(('PTRM input'!$G$160+'PTRM input'!$G$126)*$G$7)/A18taxstdlife))</f>
        <v>0</v>
      </c>
      <c r="P703" s="105">
        <f>IF(A18taxstdlife="n/a","n/a",IF(P$3&gt;(A18taxstdlife+$E703),(('PTRM input'!$G$160+'PTRM input'!$G$126)*$G$7)-SUM($G703:O703),(('PTRM input'!$G$160+'PTRM input'!$G$126)*$G$7)/A18taxstdlife))</f>
        <v>0</v>
      </c>
      <c r="Q703" s="592">
        <f>IF(A18taxstdlife="n/a","n/a",IF(Q$3&gt;(A18taxstdlife+$E703),(('PTRM input'!$G$160+'PTRM input'!$G$126)*$G$7)-SUM($G703:P703),(('PTRM input'!$G$160+'PTRM input'!$G$126)*$G$7)/A18taxstdlife))</f>
        <v>0</v>
      </c>
      <c r="R703" s="592">
        <f>IF(A18taxstdlife="n/a","n/a",IF(R$3&gt;(A18taxstdlife+$E703),(('PTRM input'!$G$160+'PTRM input'!$G$126)*$G$7)-SUM($G703:Q703),(('PTRM input'!$G$160+'PTRM input'!$G$126)*$G$7)/A18taxstdlife))</f>
        <v>0</v>
      </c>
      <c r="S703" s="592">
        <f>IF(A18taxstdlife="n/a","n/a",IF(S$3&gt;(A18taxstdlife+$E703),(('PTRM input'!$G$160+'PTRM input'!$G$126)*$G$7)-SUM($G703:R703),(('PTRM input'!$G$160+'PTRM input'!$G$126)*$G$7)/A18taxstdlife))</f>
        <v>0</v>
      </c>
      <c r="T703" s="592">
        <f>IF(A18taxstdlife="n/a","n/a",IF(T$3&gt;(A18taxstdlife+$E703),(('PTRM input'!$G$160+'PTRM input'!$G$126)*$G$7)-SUM($G703:S703),(('PTRM input'!$G$160+'PTRM input'!$G$126)*$G$7)/A18taxstdlife))</f>
        <v>0</v>
      </c>
      <c r="U703" s="592">
        <f>IF(A18taxstdlife="n/a","n/a",IF(U$3&gt;(A18taxstdlife+$E703),(('PTRM input'!$G$160+'PTRM input'!$G$126)*$G$7)-SUM($G703:T703),(('PTRM input'!$G$160+'PTRM input'!$G$126)*$G$7)/A18taxstdlife))</f>
        <v>0</v>
      </c>
      <c r="V703" s="592">
        <f>IF(A18taxstdlife="n/a","n/a",IF(V$3&gt;(A18taxstdlife+$E703),(('PTRM input'!$G$160+'PTRM input'!$G$126)*$G$7)-SUM($G703:U703),(('PTRM input'!$G$160+'PTRM input'!$G$126)*$G$7)/A18taxstdlife))</f>
        <v>0</v>
      </c>
      <c r="W703" s="592">
        <f>IF(A18taxstdlife="n/a","n/a",IF(W$3&gt;(A18taxstdlife+$E703),(('PTRM input'!$G$160+'PTRM input'!$G$126)*$G$7)-SUM($G703:V703),(('PTRM input'!$G$160+'PTRM input'!$G$126)*$G$7)/A18taxstdlife))</f>
        <v>0</v>
      </c>
      <c r="X703" s="592">
        <f>IF(A18taxstdlife="n/a","n/a",IF(X$3&gt;(A18taxstdlife+$E703),(('PTRM input'!$G$160+'PTRM input'!$G$126)*$G$7)-SUM($G703:W703),(('PTRM input'!$G$160+'PTRM input'!$G$126)*$G$7)/A18taxstdlife))</f>
        <v>0</v>
      </c>
      <c r="Y703" s="592">
        <f>IF(A18taxstdlife="n/a","n/a",IF(Y$3&gt;(A18taxstdlife+$E703),(('PTRM input'!$G$160+'PTRM input'!$G$126)*$G$7)-SUM($G703:X703),(('PTRM input'!$G$160+'PTRM input'!$G$126)*$G$7)/A18taxstdlife))</f>
        <v>0</v>
      </c>
      <c r="Z703" s="592">
        <f>IF(A18taxstdlife="n/a","n/a",IF(Z$3&gt;(A18taxstdlife+$E703),(('PTRM input'!$G$160+'PTRM input'!$G$126)*$G$7)-SUM($G703:Y703),(('PTRM input'!$G$160+'PTRM input'!$G$126)*$G$7)/A18taxstdlife))</f>
        <v>0</v>
      </c>
      <c r="AA703" s="592">
        <f>IF(A18taxstdlife="n/a","n/a",IF(AA$3&gt;(A18taxstdlife+$E703),(('PTRM input'!$G$160+'PTRM input'!$G$126)*$G$7)-SUM($G703:Z703),(('PTRM input'!$G$160+'PTRM input'!$G$126)*$G$7)/A18taxstdlife))</f>
        <v>0</v>
      </c>
      <c r="AB703" s="592">
        <f>IF(A18taxstdlife="n/a","n/a",IF(AB$3&gt;(A18taxstdlife+$E703),(('PTRM input'!$G$160+'PTRM input'!$G$126)*$G$7)-SUM($G703:AA703),(('PTRM input'!$G$160+'PTRM input'!$G$126)*$G$7)/A18taxstdlife))</f>
        <v>0</v>
      </c>
      <c r="AC703" s="592">
        <f>IF(A18taxstdlife="n/a","n/a",IF(AC$3&gt;(A18taxstdlife+$E703),(('PTRM input'!$G$160+'PTRM input'!$G$126)*$G$7)-SUM($G703:AB703),(('PTRM input'!$G$160+'PTRM input'!$G$126)*$G$7)/A18taxstdlife))</f>
        <v>0</v>
      </c>
      <c r="AD703" s="592">
        <f>IF(A18taxstdlife="n/a","n/a",IF(AD$3&gt;(A18taxstdlife+$E703),(('PTRM input'!$G$160+'PTRM input'!$G$126)*$G$7)-SUM($G703:AC703),(('PTRM input'!$G$160+'PTRM input'!$G$126)*$G$7)/A18taxstdlife))</f>
        <v>0</v>
      </c>
      <c r="AE703" s="592">
        <f>IF(A18taxstdlife="n/a","n/a",IF(AE$3&gt;(A18taxstdlife+$E703),(('PTRM input'!$G$160+'PTRM input'!$G$126)*$G$7)-SUM($G703:AD703),(('PTRM input'!$G$160+'PTRM input'!$G$126)*$G$7)/A18taxstdlife))</f>
        <v>0</v>
      </c>
      <c r="AF703" s="592">
        <f>IF(A18taxstdlife="n/a","n/a",IF(AF$3&gt;(A18taxstdlife+$E703),(('PTRM input'!$G$160+'PTRM input'!$G$126)*$G$7)-SUM($G703:AE703),(('PTRM input'!$G$160+'PTRM input'!$G$126)*$G$7)/A18taxstdlife))</f>
        <v>0</v>
      </c>
      <c r="AG703" s="592">
        <f>IF(A18taxstdlife="n/a","n/a",IF(AG$3&gt;(A18taxstdlife+$E703),(('PTRM input'!$G$160+'PTRM input'!$G$126)*$G$7)-SUM($G703:AF703),(('PTRM input'!$G$160+'PTRM input'!$G$126)*$G$7)/A18taxstdlife))</f>
        <v>0</v>
      </c>
      <c r="AH703" s="592">
        <f>IF(A18taxstdlife="n/a","n/a",IF(AH$3&gt;(A18taxstdlife+$E703),(('PTRM input'!$G$160+'PTRM input'!$G$126)*$G$7)-SUM($G703:AG703),(('PTRM input'!$G$160+'PTRM input'!$G$126)*$G$7)/A18taxstdlife))</f>
        <v>0</v>
      </c>
      <c r="AI703" s="592">
        <f>IF(A18taxstdlife="n/a","n/a",IF(AI$3&gt;(A18taxstdlife+$E703),(('PTRM input'!$G$160+'PTRM input'!$G$126)*$G$7)-SUM($G703:AH703),(('PTRM input'!$G$160+'PTRM input'!$G$126)*$G$7)/A18taxstdlife))</f>
        <v>0</v>
      </c>
      <c r="AJ703" s="592">
        <f>IF(A18taxstdlife="n/a","n/a",IF(AJ$3&gt;(A18taxstdlife+$E703),(('PTRM input'!$G$160+'PTRM input'!$G$126)*$G$7)-SUM($G703:AI703),(('PTRM input'!$G$160+'PTRM input'!$G$126)*$G$7)/A18taxstdlife))</f>
        <v>0</v>
      </c>
      <c r="AK703" s="592">
        <f>IF(A18taxstdlife="n/a","n/a",IF(AK$3&gt;(A18taxstdlife+$E703),(('PTRM input'!$G$160+'PTRM input'!$G$126)*$G$7)-SUM($G703:AJ703),(('PTRM input'!$G$160+'PTRM input'!$G$126)*$G$7)/A18taxstdlife))</f>
        <v>0</v>
      </c>
      <c r="AL703" s="592">
        <f>IF(A18taxstdlife="n/a","n/a",IF(AL$3&gt;(A18taxstdlife+$E703),(('PTRM input'!$G$160+'PTRM input'!$G$126)*$G$7)-SUM($G703:AK703),(('PTRM input'!$G$160+'PTRM input'!$G$126)*$G$7)/A18taxstdlife))</f>
        <v>0</v>
      </c>
      <c r="AM703" s="592">
        <f>IF(A18taxstdlife="n/a","n/a",IF(AM$3&gt;(A18taxstdlife+$E703),(('PTRM input'!$G$160+'PTRM input'!$G$126)*$G$7)-SUM($G703:AL703),(('PTRM input'!$G$160+'PTRM input'!$G$126)*$G$7)/A18taxstdlife))</f>
        <v>0</v>
      </c>
      <c r="AN703" s="592">
        <f>IF(A18taxstdlife="n/a","n/a",IF(AN$3&gt;(A18taxstdlife+$E703),(('PTRM input'!$G$160+'PTRM input'!$G$126)*$G$7)-SUM($G703:AM703),(('PTRM input'!$G$160+'PTRM input'!$G$126)*$G$7)/A18taxstdlife))</f>
        <v>0</v>
      </c>
      <c r="AO703" s="592">
        <f>IF(A18taxstdlife="n/a","n/a",IF(AO$3&gt;(A18taxstdlife+$E703),(('PTRM input'!$G$160+'PTRM input'!$G$126)*$G$7)-SUM($G703:AN703),(('PTRM input'!$G$160+'PTRM input'!$G$126)*$G$7)/A18taxstdlife))</f>
        <v>0</v>
      </c>
      <c r="AP703" s="592">
        <f>IF(A18taxstdlife="n/a","n/a",IF(AP$3&gt;(A18taxstdlife+$E703),(('PTRM input'!$G$160+'PTRM input'!$G$126)*$G$7)-SUM($G703:AO703),(('PTRM input'!$G$160+'PTRM input'!$G$126)*$G$7)/A18taxstdlife))</f>
        <v>0</v>
      </c>
      <c r="AQ703" s="592">
        <f>IF(A18taxstdlife="n/a","n/a",IF(AQ$3&gt;(A18taxstdlife+$E703),(('PTRM input'!$G$160+'PTRM input'!$G$126)*$G$7)-SUM($G703:AP703),(('PTRM input'!$G$160+'PTRM input'!$G$126)*$G$7)/A18taxstdlife))</f>
        <v>0</v>
      </c>
      <c r="AR703" s="592">
        <f>IF(A18taxstdlife="n/a","n/a",IF(AR$3&gt;(A18taxstdlife+$E703),(('PTRM input'!$G$160+'PTRM input'!$G$126)*$G$7)-SUM($G703:AQ703),(('PTRM input'!$G$160+'PTRM input'!$G$126)*$G$7)/A18taxstdlife))</f>
        <v>0</v>
      </c>
      <c r="AS703" s="592">
        <f>IF(A18taxstdlife="n/a","n/a",IF(AS$3&gt;(A18taxstdlife+$E703),(('PTRM input'!$G$160+'PTRM input'!$G$126)*$G$7)-SUM($G703:AR703),(('PTRM input'!$G$160+'PTRM input'!$G$126)*$G$7)/A18taxstdlife))</f>
        <v>0</v>
      </c>
      <c r="AT703" s="592">
        <f>IF(A18taxstdlife="n/a","n/a",IF(AT$3&gt;(A18taxstdlife+$E703),(('PTRM input'!$G$160+'PTRM input'!$G$126)*$G$7)-SUM($G703:AS703),(('PTRM input'!$G$160+'PTRM input'!$G$126)*$G$7)/A18taxstdlife))</f>
        <v>0</v>
      </c>
      <c r="AU703" s="592">
        <f>IF(A18taxstdlife="n/a","n/a",IF(AU$3&gt;(A18taxstdlife+$E703),(('PTRM input'!$G$160+'PTRM input'!$G$126)*$G$7)-SUM($G703:AT703),(('PTRM input'!$G$160+'PTRM input'!$G$126)*$G$7)/A18taxstdlife))</f>
        <v>0</v>
      </c>
      <c r="AV703" s="592">
        <f>IF(A18taxstdlife="n/a","n/a",IF(AV$3&gt;(A18taxstdlife+$E703),(('PTRM input'!$G$160+'PTRM input'!$G$126)*$G$7)-SUM($G703:AU703),(('PTRM input'!$G$160+'PTRM input'!$G$126)*$G$7)/A18taxstdlife))</f>
        <v>0</v>
      </c>
      <c r="AW703" s="592">
        <f>IF(A18taxstdlife="n/a","n/a",IF(AW$3&gt;(A18taxstdlife+$E703),(('PTRM input'!$G$160+'PTRM input'!$G$126)*$G$7)-SUM($G703:AV703),(('PTRM input'!$G$160+'PTRM input'!$G$126)*$G$7)/A18taxstdlife))</f>
        <v>0</v>
      </c>
      <c r="AX703" s="592">
        <f>IF(A18taxstdlife="n/a","n/a",IF(AX$3&gt;(A18taxstdlife+$E703),(('PTRM input'!$G$160+'PTRM input'!$G$126)*$G$7)-SUM($G703:AW703),(('PTRM input'!$G$160+'PTRM input'!$G$126)*$G$7)/A18taxstdlife))</f>
        <v>0</v>
      </c>
      <c r="AY703" s="592">
        <f>IF(A18taxstdlife="n/a","n/a",IF(AY$3&gt;(A18taxstdlife+$E703),(('PTRM input'!$G$160+'PTRM input'!$G$126)*$G$7)-SUM($G703:AX703),(('PTRM input'!$G$160+'PTRM input'!$G$126)*$G$7)/A18taxstdlife))</f>
        <v>0</v>
      </c>
      <c r="AZ703" s="592">
        <f>IF(A18taxstdlife="n/a","n/a",IF(AZ$3&gt;(A18taxstdlife+$E703),(('PTRM input'!$G$160+'PTRM input'!$G$126)*$G$7)-SUM($G703:AY703),(('PTRM input'!$G$160+'PTRM input'!$G$126)*$G$7)/A18taxstdlife))</f>
        <v>0</v>
      </c>
      <c r="BA703" s="592">
        <f>IF(A18taxstdlife="n/a","n/a",IF(BA$3&gt;(A18taxstdlife+$E703),(('PTRM input'!$G$160+'PTRM input'!$G$126)*$G$7)-SUM($G703:AZ703),(('PTRM input'!$G$160+'PTRM input'!$G$126)*$G$7)/A18taxstdlife))</f>
        <v>0</v>
      </c>
      <c r="BB703" s="592">
        <f>IF(A18taxstdlife="n/a","n/a",IF(BB$3&gt;(A18taxstdlife+$E703),(('PTRM input'!$G$160+'PTRM input'!$G$126)*$G$7)-SUM($G703:BA703),(('PTRM input'!$G$160+'PTRM input'!$G$126)*$G$7)/A18taxstdlife))</f>
        <v>0</v>
      </c>
      <c r="BC703" s="592">
        <f>IF(A18taxstdlife="n/a","n/a",IF(BC$3&gt;(A18taxstdlife+$E703),(('PTRM input'!$G$160+'PTRM input'!$G$126)*$G$7)-SUM($G703:BB703),(('PTRM input'!$G$160+'PTRM input'!$G$126)*$G$7)/A18taxstdlife))</f>
        <v>0</v>
      </c>
      <c r="BD703" s="592">
        <f>IF(A18taxstdlife="n/a","n/a",IF(BD$3&gt;(A18taxstdlife+$E703),(('PTRM input'!$G$160+'PTRM input'!$G$126)*$G$7)-SUM($G703:BC703),(('PTRM input'!$G$160+'PTRM input'!$G$126)*$G$7)/A18taxstdlife))</f>
        <v>0</v>
      </c>
      <c r="BE703" s="592">
        <f>IF(A18taxstdlife="n/a","n/a",IF(BE$3&gt;(A18taxstdlife+$E703),(('PTRM input'!$G$160+'PTRM input'!$G$126)*$G$7)-SUM($G703:BD703),(('PTRM input'!$G$160+'PTRM input'!$G$126)*$G$7)/A18taxstdlife))</f>
        <v>0</v>
      </c>
      <c r="BF703" s="592">
        <f>IF(A18taxstdlife="n/a","n/a",IF(BF$3&gt;(A18taxstdlife+$E703),(('PTRM input'!$G$160+'PTRM input'!$G$126)*$G$7)-SUM($G703:BE703),(('PTRM input'!$G$160+'PTRM input'!$G$126)*$G$7)/A18taxstdlife))</f>
        <v>0</v>
      </c>
      <c r="BG703" s="592">
        <f>IF(A18taxstdlife="n/a","n/a",IF(BG$3&gt;(A18taxstdlife+$E703),(('PTRM input'!$G$160+'PTRM input'!$G$126)*$G$7)-SUM($G703:BF703),(('PTRM input'!$G$160+'PTRM input'!$G$126)*$G$7)/A18taxstdlife))</f>
        <v>0</v>
      </c>
      <c r="BH703" s="592">
        <f>IF(A18taxstdlife="n/a","n/a",IF(BH$3&gt;(A18taxstdlife+$E703),(('PTRM input'!$G$160+'PTRM input'!$G$126)*$G$7)-SUM($G703:BG703),(('PTRM input'!$G$160+'PTRM input'!$G$126)*$G$7)/A18taxstdlife))</f>
        <v>0</v>
      </c>
      <c r="BI703" s="592">
        <f>IF(A18taxstdlife="n/a","n/a",IF(BI$3&gt;(A18taxstdlife+$E703),(('PTRM input'!$G$160+'PTRM input'!$G$126)*$G$7)-SUM($G703:BH703),(('PTRM input'!$G$160+'PTRM input'!$G$126)*$G$7)/A18taxstdlife))</f>
        <v>0</v>
      </c>
      <c r="BJ703" s="237"/>
      <c r="BK703" s="237"/>
      <c r="BL703" s="237"/>
      <c r="BM703" s="237"/>
    </row>
    <row r="704" spans="1:65" s="4" customFormat="1" ht="12.75" customHeight="1" outlineLevel="2">
      <c r="A704" s="237"/>
      <c r="B704" s="237"/>
      <c r="C704" s="597"/>
      <c r="D704" s="930"/>
      <c r="E704" s="167">
        <v>2</v>
      </c>
      <c r="F704" s="34"/>
      <c r="G704" s="184"/>
      <c r="H704" s="185"/>
      <c r="I704" s="105">
        <f>IF(A18taxstdlife="n/a","n/a",IF(I$3&gt;(A18taxstdlife+$E704),(('PTRM input'!$H$160+'PTRM input'!$H$126)*$H$7)-SUM($H704:H704),(('PTRM input'!$H$160+'PTRM input'!$H$126)*$H$7)/A18taxstdlife))</f>
        <v>0</v>
      </c>
      <c r="J704" s="105">
        <f>IF(A18taxstdlife="n/a","n/a",IF(J$3&gt;(A18taxstdlife+$E704),(('PTRM input'!$H$160+'PTRM input'!$H$126)*$H$7)-SUM($H704:I704),(('PTRM input'!$H$160+'PTRM input'!$H$126)*$H$7)/A18taxstdlife))</f>
        <v>0</v>
      </c>
      <c r="K704" s="105">
        <f>IF(A18taxstdlife="n/a","n/a",IF(K$3&gt;(A18taxstdlife+$E704),(('PTRM input'!$H$160+'PTRM input'!$H$126)*$H$7)-SUM($H704:J704),(('PTRM input'!$H$160+'PTRM input'!$H$126)*$H$7)/A18taxstdlife))</f>
        <v>0</v>
      </c>
      <c r="L704" s="105">
        <f>IF(A18taxstdlife="n/a","n/a",IF(L$3&gt;(A18taxstdlife+$E704),(('PTRM input'!$H$160+'PTRM input'!$H$126)*$H$7)-SUM($H704:K704),(('PTRM input'!$H$160+'PTRM input'!$H$126)*$H$7)/A18taxstdlife))</f>
        <v>0</v>
      </c>
      <c r="M704" s="105">
        <f>IF(A18taxstdlife="n/a","n/a",IF(M$3&gt;(A18taxstdlife+$E704),(('PTRM input'!$H$160+'PTRM input'!$H$126)*$H$7)-SUM($H704:L704),(('PTRM input'!$H$160+'PTRM input'!$H$126)*$H$7)/A18taxstdlife))</f>
        <v>0</v>
      </c>
      <c r="N704" s="105">
        <f>IF(A18taxstdlife="n/a","n/a",IF(N$3&gt;(A18taxstdlife+$E704),(('PTRM input'!$H$160+'PTRM input'!$H$126)*$H$7)-SUM($H704:M704),(('PTRM input'!$H$160+'PTRM input'!$H$126)*$H$7)/A18taxstdlife))</f>
        <v>0</v>
      </c>
      <c r="O704" s="105">
        <f>IF(A18taxstdlife="n/a","n/a",IF(O$3&gt;(A18taxstdlife+$E704),(('PTRM input'!$H$160+'PTRM input'!$H$126)*$H$7)-SUM($H704:N704),(('PTRM input'!$H$160+'PTRM input'!$H$126)*$H$7)/A18taxstdlife))</f>
        <v>0</v>
      </c>
      <c r="P704" s="105">
        <f>IF(A18taxstdlife="n/a","n/a",IF(P$3&gt;(A18taxstdlife+$E704),(('PTRM input'!$H$160+'PTRM input'!$H$126)*$H$7)-SUM($H704:O704),(('PTRM input'!$H$160+'PTRM input'!$H$126)*$H$7)/A18taxstdlife))</f>
        <v>0</v>
      </c>
      <c r="Q704" s="592">
        <f>IF(A18taxstdlife="n/a","n/a",IF(Q$3&gt;(A18taxstdlife+$E704),(('PTRM input'!$H$160+'PTRM input'!$H$126)*$H$7)-SUM($H704:P704),(('PTRM input'!$H$160+'PTRM input'!$H$126)*$H$7)/A18taxstdlife))</f>
        <v>0</v>
      </c>
      <c r="R704" s="592">
        <f>IF(A18taxstdlife="n/a","n/a",IF(R$3&gt;(A18taxstdlife+$E704),(('PTRM input'!$H$160+'PTRM input'!$H$126)*$H$7)-SUM($H704:Q704),(('PTRM input'!$H$160+'PTRM input'!$H$126)*$H$7)/A18taxstdlife))</f>
        <v>0</v>
      </c>
      <c r="S704" s="592">
        <f>IF(A18taxstdlife="n/a","n/a",IF(S$3&gt;(A18taxstdlife+$E704),(('PTRM input'!$H$160+'PTRM input'!$H$126)*$H$7)-SUM($H704:R704),(('PTRM input'!$H$160+'PTRM input'!$H$126)*$H$7)/A18taxstdlife))</f>
        <v>0</v>
      </c>
      <c r="T704" s="592">
        <f>IF(A18taxstdlife="n/a","n/a",IF(T$3&gt;(A18taxstdlife+$E704),(('PTRM input'!$H$160+'PTRM input'!$H$126)*$H$7)-SUM($H704:S704),(('PTRM input'!$H$160+'PTRM input'!$H$126)*$H$7)/A18taxstdlife))</f>
        <v>0</v>
      </c>
      <c r="U704" s="592">
        <f>IF(A18taxstdlife="n/a","n/a",IF(U$3&gt;(A18taxstdlife+$E704),(('PTRM input'!$H$160+'PTRM input'!$H$126)*$H$7)-SUM($H704:T704),(('PTRM input'!$H$160+'PTRM input'!$H$126)*$H$7)/A18taxstdlife))</f>
        <v>0</v>
      </c>
      <c r="V704" s="592">
        <f>IF(A18taxstdlife="n/a","n/a",IF(V$3&gt;(A18taxstdlife+$E704),(('PTRM input'!$H$160+'PTRM input'!$H$126)*$H$7)-SUM($H704:U704),(('PTRM input'!$H$160+'PTRM input'!$H$126)*$H$7)/A18taxstdlife))</f>
        <v>0</v>
      </c>
      <c r="W704" s="592">
        <f>IF(A18taxstdlife="n/a","n/a",IF(W$3&gt;(A18taxstdlife+$E704),(('PTRM input'!$H$160+'PTRM input'!$H$126)*$H$7)-SUM($H704:V704),(('PTRM input'!$H$160+'PTRM input'!$H$126)*$H$7)/A18taxstdlife))</f>
        <v>0</v>
      </c>
      <c r="X704" s="592">
        <f>IF(A18taxstdlife="n/a","n/a",IF(X$3&gt;(A18taxstdlife+$E704),(('PTRM input'!$H$160+'PTRM input'!$H$126)*$H$7)-SUM($H704:W704),(('PTRM input'!$H$160+'PTRM input'!$H$126)*$H$7)/A18taxstdlife))</f>
        <v>0</v>
      </c>
      <c r="Y704" s="592">
        <f>IF(A18taxstdlife="n/a","n/a",IF(Y$3&gt;(A18taxstdlife+$E704),(('PTRM input'!$H$160+'PTRM input'!$H$126)*$H$7)-SUM($H704:X704),(('PTRM input'!$H$160+'PTRM input'!$H$126)*$H$7)/A18taxstdlife))</f>
        <v>0</v>
      </c>
      <c r="Z704" s="592">
        <f>IF(A18taxstdlife="n/a","n/a",IF(Z$3&gt;(A18taxstdlife+$E704),(('PTRM input'!$H$160+'PTRM input'!$H$126)*$H$7)-SUM($H704:Y704),(('PTRM input'!$H$160+'PTRM input'!$H$126)*$H$7)/A18taxstdlife))</f>
        <v>0</v>
      </c>
      <c r="AA704" s="592">
        <f>IF(A18taxstdlife="n/a","n/a",IF(AA$3&gt;(A18taxstdlife+$E704),(('PTRM input'!$H$160+'PTRM input'!$H$126)*$H$7)-SUM($H704:Z704),(('PTRM input'!$H$160+'PTRM input'!$H$126)*$H$7)/A18taxstdlife))</f>
        <v>0</v>
      </c>
      <c r="AB704" s="592">
        <f>IF(A18taxstdlife="n/a","n/a",IF(AB$3&gt;(A18taxstdlife+$E704),(('PTRM input'!$H$160+'PTRM input'!$H$126)*$H$7)-SUM($H704:AA704),(('PTRM input'!$H$160+'PTRM input'!$H$126)*$H$7)/A18taxstdlife))</f>
        <v>0</v>
      </c>
      <c r="AC704" s="592">
        <f>IF(A18taxstdlife="n/a","n/a",IF(AC$3&gt;(A18taxstdlife+$E704),(('PTRM input'!$H$160+'PTRM input'!$H$126)*$H$7)-SUM($H704:AB704),(('PTRM input'!$H$160+'PTRM input'!$H$126)*$H$7)/A18taxstdlife))</f>
        <v>0</v>
      </c>
      <c r="AD704" s="592">
        <f>IF(A18taxstdlife="n/a","n/a",IF(AD$3&gt;(A18taxstdlife+$E704),(('PTRM input'!$H$160+'PTRM input'!$H$126)*$H$7)-SUM($H704:AC704),(('PTRM input'!$H$160+'PTRM input'!$H$126)*$H$7)/A18taxstdlife))</f>
        <v>0</v>
      </c>
      <c r="AE704" s="592">
        <f>IF(A18taxstdlife="n/a","n/a",IF(AE$3&gt;(A18taxstdlife+$E704),(('PTRM input'!$H$160+'PTRM input'!$H$126)*$H$7)-SUM($H704:AD704),(('PTRM input'!$H$160+'PTRM input'!$H$126)*$H$7)/A18taxstdlife))</f>
        <v>0</v>
      </c>
      <c r="AF704" s="592">
        <f>IF(A18taxstdlife="n/a","n/a",IF(AF$3&gt;(A18taxstdlife+$E704),(('PTRM input'!$H$160+'PTRM input'!$H$126)*$H$7)-SUM($H704:AE704),(('PTRM input'!$H$160+'PTRM input'!$H$126)*$H$7)/A18taxstdlife))</f>
        <v>0</v>
      </c>
      <c r="AG704" s="592">
        <f>IF(A18taxstdlife="n/a","n/a",IF(AG$3&gt;(A18taxstdlife+$E704),(('PTRM input'!$H$160+'PTRM input'!$H$126)*$H$7)-SUM($H704:AF704),(('PTRM input'!$H$160+'PTRM input'!$H$126)*$H$7)/A18taxstdlife))</f>
        <v>0</v>
      </c>
      <c r="AH704" s="592">
        <f>IF(A18taxstdlife="n/a","n/a",IF(AH$3&gt;(A18taxstdlife+$E704),(('PTRM input'!$H$160+'PTRM input'!$H$126)*$H$7)-SUM($H704:AG704),(('PTRM input'!$H$160+'PTRM input'!$H$126)*$H$7)/A18taxstdlife))</f>
        <v>0</v>
      </c>
      <c r="AI704" s="592">
        <f>IF(A18taxstdlife="n/a","n/a",IF(AI$3&gt;(A18taxstdlife+$E704),(('PTRM input'!$H$160+'PTRM input'!$H$126)*$H$7)-SUM($H704:AH704),(('PTRM input'!$H$160+'PTRM input'!$H$126)*$H$7)/A18taxstdlife))</f>
        <v>0</v>
      </c>
      <c r="AJ704" s="592">
        <f>IF(A18taxstdlife="n/a","n/a",IF(AJ$3&gt;(A18taxstdlife+$E704),(('PTRM input'!$H$160+'PTRM input'!$H$126)*$H$7)-SUM($H704:AI704),(('PTRM input'!$H$160+'PTRM input'!$H$126)*$H$7)/A18taxstdlife))</f>
        <v>0</v>
      </c>
      <c r="AK704" s="592">
        <f>IF(A18taxstdlife="n/a","n/a",IF(AK$3&gt;(A18taxstdlife+$E704),(('PTRM input'!$H$160+'PTRM input'!$H$126)*$H$7)-SUM($H704:AJ704),(('PTRM input'!$H$160+'PTRM input'!$H$126)*$H$7)/A18taxstdlife))</f>
        <v>0</v>
      </c>
      <c r="AL704" s="592">
        <f>IF(A18taxstdlife="n/a","n/a",IF(AL$3&gt;(A18taxstdlife+$E704),(('PTRM input'!$H$160+'PTRM input'!$H$126)*$H$7)-SUM($H704:AK704),(('PTRM input'!$H$160+'PTRM input'!$H$126)*$H$7)/A18taxstdlife))</f>
        <v>0</v>
      </c>
      <c r="AM704" s="592">
        <f>IF(A18taxstdlife="n/a","n/a",IF(AM$3&gt;(A18taxstdlife+$E704),(('PTRM input'!$H$160+'PTRM input'!$H$126)*$H$7)-SUM($H704:AL704),(('PTRM input'!$H$160+'PTRM input'!$H$126)*$H$7)/A18taxstdlife))</f>
        <v>0</v>
      </c>
      <c r="AN704" s="592">
        <f>IF(A18taxstdlife="n/a","n/a",IF(AN$3&gt;(A18taxstdlife+$E704),(('PTRM input'!$H$160+'PTRM input'!$H$126)*$H$7)-SUM($H704:AM704),(('PTRM input'!$H$160+'PTRM input'!$H$126)*$H$7)/A18taxstdlife))</f>
        <v>0</v>
      </c>
      <c r="AO704" s="592">
        <f>IF(A18taxstdlife="n/a","n/a",IF(AO$3&gt;(A18taxstdlife+$E704),(('PTRM input'!$H$160+'PTRM input'!$H$126)*$H$7)-SUM($H704:AN704),(('PTRM input'!$H$160+'PTRM input'!$H$126)*$H$7)/A18taxstdlife))</f>
        <v>0</v>
      </c>
      <c r="AP704" s="592">
        <f>IF(A18taxstdlife="n/a","n/a",IF(AP$3&gt;(A18taxstdlife+$E704),(('PTRM input'!$H$160+'PTRM input'!$H$126)*$H$7)-SUM($H704:AO704),(('PTRM input'!$H$160+'PTRM input'!$H$126)*$H$7)/A18taxstdlife))</f>
        <v>0</v>
      </c>
      <c r="AQ704" s="592">
        <f>IF(A18taxstdlife="n/a","n/a",IF(AQ$3&gt;(A18taxstdlife+$E704),(('PTRM input'!$H$160+'PTRM input'!$H$126)*$H$7)-SUM($H704:AP704),(('PTRM input'!$H$160+'PTRM input'!$H$126)*$H$7)/A18taxstdlife))</f>
        <v>0</v>
      </c>
      <c r="AR704" s="592">
        <f>IF(A18taxstdlife="n/a","n/a",IF(AR$3&gt;(A18taxstdlife+$E704),(('PTRM input'!$H$160+'PTRM input'!$H$126)*$H$7)-SUM($H704:AQ704),(('PTRM input'!$H$160+'PTRM input'!$H$126)*$H$7)/A18taxstdlife))</f>
        <v>0</v>
      </c>
      <c r="AS704" s="592">
        <f>IF(A18taxstdlife="n/a","n/a",IF(AS$3&gt;(A18taxstdlife+$E704),(('PTRM input'!$H$160+'PTRM input'!$H$126)*$H$7)-SUM($H704:AR704),(('PTRM input'!$H$160+'PTRM input'!$H$126)*$H$7)/A18taxstdlife))</f>
        <v>0</v>
      </c>
      <c r="AT704" s="592">
        <f>IF(A18taxstdlife="n/a","n/a",IF(AT$3&gt;(A18taxstdlife+$E704),(('PTRM input'!$H$160+'PTRM input'!$H$126)*$H$7)-SUM($H704:AS704),(('PTRM input'!$H$160+'PTRM input'!$H$126)*$H$7)/A18taxstdlife))</f>
        <v>0</v>
      </c>
      <c r="AU704" s="592">
        <f>IF(A18taxstdlife="n/a","n/a",IF(AU$3&gt;(A18taxstdlife+$E704),(('PTRM input'!$H$160+'PTRM input'!$H$126)*$H$7)-SUM($H704:AT704),(('PTRM input'!$H$160+'PTRM input'!$H$126)*$H$7)/A18taxstdlife))</f>
        <v>0</v>
      </c>
      <c r="AV704" s="592">
        <f>IF(A18taxstdlife="n/a","n/a",IF(AV$3&gt;(A18taxstdlife+$E704),(('PTRM input'!$H$160+'PTRM input'!$H$126)*$H$7)-SUM($H704:AU704),(('PTRM input'!$H$160+'PTRM input'!$H$126)*$H$7)/A18taxstdlife))</f>
        <v>0</v>
      </c>
      <c r="AW704" s="592">
        <f>IF(A18taxstdlife="n/a","n/a",IF(AW$3&gt;(A18taxstdlife+$E704),(('PTRM input'!$H$160+'PTRM input'!$H$126)*$H$7)-SUM($H704:AV704),(('PTRM input'!$H$160+'PTRM input'!$H$126)*$H$7)/A18taxstdlife))</f>
        <v>0</v>
      </c>
      <c r="AX704" s="592">
        <f>IF(A18taxstdlife="n/a","n/a",IF(AX$3&gt;(A18taxstdlife+$E704),(('PTRM input'!$H$160+'PTRM input'!$H$126)*$H$7)-SUM($H704:AW704),(('PTRM input'!$H$160+'PTRM input'!$H$126)*$H$7)/A18taxstdlife))</f>
        <v>0</v>
      </c>
      <c r="AY704" s="592">
        <f>IF(A18taxstdlife="n/a","n/a",IF(AY$3&gt;(A18taxstdlife+$E704),(('PTRM input'!$H$160+'PTRM input'!$H$126)*$H$7)-SUM($H704:AX704),(('PTRM input'!$H$160+'PTRM input'!$H$126)*$H$7)/A18taxstdlife))</f>
        <v>0</v>
      </c>
      <c r="AZ704" s="592">
        <f>IF(A18taxstdlife="n/a","n/a",IF(AZ$3&gt;(A18taxstdlife+$E704),(('PTRM input'!$H$160+'PTRM input'!$H$126)*$H$7)-SUM($H704:AY704),(('PTRM input'!$H$160+'PTRM input'!$H$126)*$H$7)/A18taxstdlife))</f>
        <v>0</v>
      </c>
      <c r="BA704" s="592">
        <f>IF(A18taxstdlife="n/a","n/a",IF(BA$3&gt;(A18taxstdlife+$E704),(('PTRM input'!$H$160+'PTRM input'!$H$126)*$H$7)-SUM($H704:AZ704),(('PTRM input'!$H$160+'PTRM input'!$H$126)*$H$7)/A18taxstdlife))</f>
        <v>0</v>
      </c>
      <c r="BB704" s="592">
        <f>IF(A18taxstdlife="n/a","n/a",IF(BB$3&gt;(A18taxstdlife+$E704),(('PTRM input'!$H$160+'PTRM input'!$H$126)*$H$7)-SUM($H704:BA704),(('PTRM input'!$H$160+'PTRM input'!$H$126)*$H$7)/A18taxstdlife))</f>
        <v>0</v>
      </c>
      <c r="BC704" s="592">
        <f>IF(A18taxstdlife="n/a","n/a",IF(BC$3&gt;(A18taxstdlife+$E704),(('PTRM input'!$H$160+'PTRM input'!$H$126)*$H$7)-SUM($H704:BB704),(('PTRM input'!$H$160+'PTRM input'!$H$126)*$H$7)/A18taxstdlife))</f>
        <v>0</v>
      </c>
      <c r="BD704" s="592">
        <f>IF(A18taxstdlife="n/a","n/a",IF(BD$3&gt;(A18taxstdlife+$E704),(('PTRM input'!$H$160+'PTRM input'!$H$126)*$H$7)-SUM($H704:BC704),(('PTRM input'!$H$160+'PTRM input'!$H$126)*$H$7)/A18taxstdlife))</f>
        <v>0</v>
      </c>
      <c r="BE704" s="592">
        <f>IF(A18taxstdlife="n/a","n/a",IF(BE$3&gt;(A18taxstdlife+$E704),(('PTRM input'!$H$160+'PTRM input'!$H$126)*$H$7)-SUM($H704:BD704),(('PTRM input'!$H$160+'PTRM input'!$H$126)*$H$7)/A18taxstdlife))</f>
        <v>0</v>
      </c>
      <c r="BF704" s="592">
        <f>IF(A18taxstdlife="n/a","n/a",IF(BF$3&gt;(A18taxstdlife+$E704),(('PTRM input'!$H$160+'PTRM input'!$H$126)*$H$7)-SUM($H704:BE704),(('PTRM input'!$H$160+'PTRM input'!$H$126)*$H$7)/A18taxstdlife))</f>
        <v>0</v>
      </c>
      <c r="BG704" s="592">
        <f>IF(A18taxstdlife="n/a","n/a",IF(BG$3&gt;(A18taxstdlife+$E704),(('PTRM input'!$H$160+'PTRM input'!$H$126)*$H$7)-SUM($H704:BF704),(('PTRM input'!$H$160+'PTRM input'!$H$126)*$H$7)/A18taxstdlife))</f>
        <v>0</v>
      </c>
      <c r="BH704" s="592">
        <f>IF(A18taxstdlife="n/a","n/a",IF(BH$3&gt;(A18taxstdlife+$E704),(('PTRM input'!$H$160+'PTRM input'!$H$126)*$H$7)-SUM($H704:BG704),(('PTRM input'!$H$160+'PTRM input'!$H$126)*$H$7)/A18taxstdlife))</f>
        <v>0</v>
      </c>
      <c r="BI704" s="592">
        <f>IF(A18taxstdlife="n/a","n/a",IF(BI$3&gt;(A18taxstdlife+$E704),(('PTRM input'!$H$160+'PTRM input'!$H$126)*$H$7)-SUM($H704:BH704),(('PTRM input'!$H$160+'PTRM input'!$H$126)*$H$7)/A18taxstdlife))</f>
        <v>0</v>
      </c>
      <c r="BJ704" s="237"/>
      <c r="BK704" s="237"/>
      <c r="BL704" s="237"/>
      <c r="BM704" s="237"/>
    </row>
    <row r="705" spans="1:65" s="4" customFormat="1" ht="12.75" customHeight="1" outlineLevel="2">
      <c r="A705" s="237"/>
      <c r="B705" s="237"/>
      <c r="C705" s="597"/>
      <c r="D705" s="930"/>
      <c r="E705" s="167">
        <v>3</v>
      </c>
      <c r="F705" s="34"/>
      <c r="G705" s="184"/>
      <c r="H705" s="186"/>
      <c r="I705" s="185"/>
      <c r="J705" s="105">
        <f>IF(A18taxstdlife="n/a","n/a",IF(J$3&gt;(A18taxstdlife+$E705),(('PTRM input'!$I$160+'PTRM input'!$I$126)*$I$7)-SUM($I705:I705),(('PTRM input'!$I$160+'PTRM input'!$I$126)*$I$7)/A18taxstdlife))</f>
        <v>0</v>
      </c>
      <c r="K705" s="105">
        <f>IF(A18taxstdlife="n/a","n/a",IF(K$3&gt;(A18taxstdlife+$E705),(('PTRM input'!$I$160+'PTRM input'!$I$126)*$I$7)-SUM($I705:J705),(('PTRM input'!$I$160+'PTRM input'!$I$126)*$I$7)/A18taxstdlife))</f>
        <v>0</v>
      </c>
      <c r="L705" s="105">
        <f>IF(A18taxstdlife="n/a","n/a",IF(L$3&gt;(A18taxstdlife+$E705),(('PTRM input'!$I$160+'PTRM input'!$I$126)*$I$7)-SUM($I705:K705),(('PTRM input'!$I$160+'PTRM input'!$I$126)*$I$7)/A18taxstdlife))</f>
        <v>0</v>
      </c>
      <c r="M705" s="105">
        <f>IF(A18taxstdlife="n/a","n/a",IF(M$3&gt;(A18taxstdlife+$E705),(('PTRM input'!$I$160+'PTRM input'!$I$126)*$I$7)-SUM($I705:L705),(('PTRM input'!$I$160+'PTRM input'!$I$126)*$I$7)/A18taxstdlife))</f>
        <v>0</v>
      </c>
      <c r="N705" s="105">
        <f>IF(A18taxstdlife="n/a","n/a",IF(N$3&gt;(A18taxstdlife+$E705),(('PTRM input'!$I$160+'PTRM input'!$I$126)*$I$7)-SUM($I705:M705),(('PTRM input'!$I$160+'PTRM input'!$I$126)*$I$7)/A18taxstdlife))</f>
        <v>0</v>
      </c>
      <c r="O705" s="105">
        <f>IF(A18taxstdlife="n/a","n/a",IF(O$3&gt;(A18taxstdlife+$E705),(('PTRM input'!$I$160+'PTRM input'!$I$126)*$I$7)-SUM($I705:N705),(('PTRM input'!$I$160+'PTRM input'!$I$126)*$I$7)/A18taxstdlife))</f>
        <v>0</v>
      </c>
      <c r="P705" s="105">
        <f>IF(A18taxstdlife="n/a","n/a",IF(P$3&gt;(A18taxstdlife+$E705),(('PTRM input'!$I$160+'PTRM input'!$I$126)*$I$7)-SUM($I705:O705),(('PTRM input'!$I$160+'PTRM input'!$I$126)*$I$7)/A18taxstdlife))</f>
        <v>0</v>
      </c>
      <c r="Q705" s="592">
        <f>IF(A18taxstdlife="n/a","n/a",IF(Q$3&gt;(A18taxstdlife+$E705),(('PTRM input'!$I$160+'PTRM input'!$I$126)*$I$7)-SUM($I705:P705),(('PTRM input'!$I$160+'PTRM input'!$I$126)*$I$7)/A18taxstdlife))</f>
        <v>0</v>
      </c>
      <c r="R705" s="592">
        <f>IF(A18taxstdlife="n/a","n/a",IF(R$3&gt;(A18taxstdlife+$E705),(('PTRM input'!$I$160+'PTRM input'!$I$126)*$I$7)-SUM($I705:Q705),(('PTRM input'!$I$160+'PTRM input'!$I$126)*$I$7)/A18taxstdlife))</f>
        <v>0</v>
      </c>
      <c r="S705" s="592">
        <f>IF(A18taxstdlife="n/a","n/a",IF(S$3&gt;(A18taxstdlife+$E705),(('PTRM input'!$I$160+'PTRM input'!$I$126)*$I$7)-SUM($I705:R705),(('PTRM input'!$I$160+'PTRM input'!$I$126)*$I$7)/A18taxstdlife))</f>
        <v>0</v>
      </c>
      <c r="T705" s="592">
        <f>IF(A18taxstdlife="n/a","n/a",IF(T$3&gt;(A18taxstdlife+$E705),(('PTRM input'!$I$160+'PTRM input'!$I$126)*$I$7)-SUM($I705:S705),(('PTRM input'!$I$160+'PTRM input'!$I$126)*$I$7)/A18taxstdlife))</f>
        <v>0</v>
      </c>
      <c r="U705" s="592">
        <f>IF(A18taxstdlife="n/a","n/a",IF(U$3&gt;(A18taxstdlife+$E705),(('PTRM input'!$I$160+'PTRM input'!$I$126)*$I$7)-SUM($I705:T705),(('PTRM input'!$I$160+'PTRM input'!$I$126)*$I$7)/A18taxstdlife))</f>
        <v>0</v>
      </c>
      <c r="V705" s="592">
        <f>IF(A18taxstdlife="n/a","n/a",IF(V$3&gt;(A18taxstdlife+$E705),(('PTRM input'!$I$160+'PTRM input'!$I$126)*$I$7)-SUM($I705:U705),(('PTRM input'!$I$160+'PTRM input'!$I$126)*$I$7)/A18taxstdlife))</f>
        <v>0</v>
      </c>
      <c r="W705" s="592">
        <f>IF(A18taxstdlife="n/a","n/a",IF(W$3&gt;(A18taxstdlife+$E705),(('PTRM input'!$I$160+'PTRM input'!$I$126)*$I$7)-SUM($I705:V705),(('PTRM input'!$I$160+'PTRM input'!$I$126)*$I$7)/A18taxstdlife))</f>
        <v>0</v>
      </c>
      <c r="X705" s="592">
        <f>IF(A18taxstdlife="n/a","n/a",IF(X$3&gt;(A18taxstdlife+$E705),(('PTRM input'!$I$160+'PTRM input'!$I$126)*$I$7)-SUM($I705:W705),(('PTRM input'!$I$160+'PTRM input'!$I$126)*$I$7)/A18taxstdlife))</f>
        <v>0</v>
      </c>
      <c r="Y705" s="592">
        <f>IF(A18taxstdlife="n/a","n/a",IF(Y$3&gt;(A18taxstdlife+$E705),(('PTRM input'!$I$160+'PTRM input'!$I$126)*$I$7)-SUM($I705:X705),(('PTRM input'!$I$160+'PTRM input'!$I$126)*$I$7)/A18taxstdlife))</f>
        <v>0</v>
      </c>
      <c r="Z705" s="592">
        <f>IF(A18taxstdlife="n/a","n/a",IF(Z$3&gt;(A18taxstdlife+$E705),(('PTRM input'!$I$160+'PTRM input'!$I$126)*$I$7)-SUM($I705:Y705),(('PTRM input'!$I$160+'PTRM input'!$I$126)*$I$7)/A18taxstdlife))</f>
        <v>0</v>
      </c>
      <c r="AA705" s="592">
        <f>IF(A18taxstdlife="n/a","n/a",IF(AA$3&gt;(A18taxstdlife+$E705),(('PTRM input'!$I$160+'PTRM input'!$I$126)*$I$7)-SUM($I705:Z705),(('PTRM input'!$I$160+'PTRM input'!$I$126)*$I$7)/A18taxstdlife))</f>
        <v>0</v>
      </c>
      <c r="AB705" s="592">
        <f>IF(A18taxstdlife="n/a","n/a",IF(AB$3&gt;(A18taxstdlife+$E705),(('PTRM input'!$I$160+'PTRM input'!$I$126)*$I$7)-SUM($I705:AA705),(('PTRM input'!$I$160+'PTRM input'!$I$126)*$I$7)/A18taxstdlife))</f>
        <v>0</v>
      </c>
      <c r="AC705" s="592">
        <f>IF(A18taxstdlife="n/a","n/a",IF(AC$3&gt;(A18taxstdlife+$E705),(('PTRM input'!$I$160+'PTRM input'!$I$126)*$I$7)-SUM($I705:AB705),(('PTRM input'!$I$160+'PTRM input'!$I$126)*$I$7)/A18taxstdlife))</f>
        <v>0</v>
      </c>
      <c r="AD705" s="592">
        <f>IF(A18taxstdlife="n/a","n/a",IF(AD$3&gt;(A18taxstdlife+$E705),(('PTRM input'!$I$160+'PTRM input'!$I$126)*$I$7)-SUM($I705:AC705),(('PTRM input'!$I$160+'PTRM input'!$I$126)*$I$7)/A18taxstdlife))</f>
        <v>0</v>
      </c>
      <c r="AE705" s="592">
        <f>IF(A18taxstdlife="n/a","n/a",IF(AE$3&gt;(A18taxstdlife+$E705),(('PTRM input'!$I$160+'PTRM input'!$I$126)*$I$7)-SUM($I705:AD705),(('PTRM input'!$I$160+'PTRM input'!$I$126)*$I$7)/A18taxstdlife))</f>
        <v>0</v>
      </c>
      <c r="AF705" s="592">
        <f>IF(A18taxstdlife="n/a","n/a",IF(AF$3&gt;(A18taxstdlife+$E705),(('PTRM input'!$I$160+'PTRM input'!$I$126)*$I$7)-SUM($I705:AE705),(('PTRM input'!$I$160+'PTRM input'!$I$126)*$I$7)/A18taxstdlife))</f>
        <v>0</v>
      </c>
      <c r="AG705" s="592">
        <f>IF(A18taxstdlife="n/a","n/a",IF(AG$3&gt;(A18taxstdlife+$E705),(('PTRM input'!$I$160+'PTRM input'!$I$126)*$I$7)-SUM($I705:AF705),(('PTRM input'!$I$160+'PTRM input'!$I$126)*$I$7)/A18taxstdlife))</f>
        <v>0</v>
      </c>
      <c r="AH705" s="592">
        <f>IF(A18taxstdlife="n/a","n/a",IF(AH$3&gt;(A18taxstdlife+$E705),(('PTRM input'!$I$160+'PTRM input'!$I$126)*$I$7)-SUM($I705:AG705),(('PTRM input'!$I$160+'PTRM input'!$I$126)*$I$7)/A18taxstdlife))</f>
        <v>0</v>
      </c>
      <c r="AI705" s="592">
        <f>IF(A18taxstdlife="n/a","n/a",IF(AI$3&gt;(A18taxstdlife+$E705),(('PTRM input'!$I$160+'PTRM input'!$I$126)*$I$7)-SUM($I705:AH705),(('PTRM input'!$I$160+'PTRM input'!$I$126)*$I$7)/A18taxstdlife))</f>
        <v>0</v>
      </c>
      <c r="AJ705" s="592">
        <f>IF(A18taxstdlife="n/a","n/a",IF(AJ$3&gt;(A18taxstdlife+$E705),(('PTRM input'!$I$160+'PTRM input'!$I$126)*$I$7)-SUM($I705:AI705),(('PTRM input'!$I$160+'PTRM input'!$I$126)*$I$7)/A18taxstdlife))</f>
        <v>0</v>
      </c>
      <c r="AK705" s="592">
        <f>IF(A18taxstdlife="n/a","n/a",IF(AK$3&gt;(A18taxstdlife+$E705),(('PTRM input'!$I$160+'PTRM input'!$I$126)*$I$7)-SUM($I705:AJ705),(('PTRM input'!$I$160+'PTRM input'!$I$126)*$I$7)/A18taxstdlife))</f>
        <v>0</v>
      </c>
      <c r="AL705" s="592">
        <f>IF(A18taxstdlife="n/a","n/a",IF(AL$3&gt;(A18taxstdlife+$E705),(('PTRM input'!$I$160+'PTRM input'!$I$126)*$I$7)-SUM($I705:AK705),(('PTRM input'!$I$160+'PTRM input'!$I$126)*$I$7)/A18taxstdlife))</f>
        <v>0</v>
      </c>
      <c r="AM705" s="592">
        <f>IF(A18taxstdlife="n/a","n/a",IF(AM$3&gt;(A18taxstdlife+$E705),(('PTRM input'!$I$160+'PTRM input'!$I$126)*$I$7)-SUM($I705:AL705),(('PTRM input'!$I$160+'PTRM input'!$I$126)*$I$7)/A18taxstdlife))</f>
        <v>0</v>
      </c>
      <c r="AN705" s="592">
        <f>IF(A18taxstdlife="n/a","n/a",IF(AN$3&gt;(A18taxstdlife+$E705),(('PTRM input'!$I$160+'PTRM input'!$I$126)*$I$7)-SUM($I705:AM705),(('PTRM input'!$I$160+'PTRM input'!$I$126)*$I$7)/A18taxstdlife))</f>
        <v>0</v>
      </c>
      <c r="AO705" s="592">
        <f>IF(A18taxstdlife="n/a","n/a",IF(AO$3&gt;(A18taxstdlife+$E705),(('PTRM input'!$I$160+'PTRM input'!$I$126)*$I$7)-SUM($I705:AN705),(('PTRM input'!$I$160+'PTRM input'!$I$126)*$I$7)/A18taxstdlife))</f>
        <v>0</v>
      </c>
      <c r="AP705" s="592">
        <f>IF(A18taxstdlife="n/a","n/a",IF(AP$3&gt;(A18taxstdlife+$E705),(('PTRM input'!$I$160+'PTRM input'!$I$126)*$I$7)-SUM($I705:AO705),(('PTRM input'!$I$160+'PTRM input'!$I$126)*$I$7)/A18taxstdlife))</f>
        <v>0</v>
      </c>
      <c r="AQ705" s="592">
        <f>IF(A18taxstdlife="n/a","n/a",IF(AQ$3&gt;(A18taxstdlife+$E705),(('PTRM input'!$I$160+'PTRM input'!$I$126)*$I$7)-SUM($I705:AP705),(('PTRM input'!$I$160+'PTRM input'!$I$126)*$I$7)/A18taxstdlife))</f>
        <v>0</v>
      </c>
      <c r="AR705" s="592">
        <f>IF(A18taxstdlife="n/a","n/a",IF(AR$3&gt;(A18taxstdlife+$E705),(('PTRM input'!$I$160+'PTRM input'!$I$126)*$I$7)-SUM($I705:AQ705),(('PTRM input'!$I$160+'PTRM input'!$I$126)*$I$7)/A18taxstdlife))</f>
        <v>0</v>
      </c>
      <c r="AS705" s="592">
        <f>IF(A18taxstdlife="n/a","n/a",IF(AS$3&gt;(A18taxstdlife+$E705),(('PTRM input'!$I$160+'PTRM input'!$I$126)*$I$7)-SUM($I705:AR705),(('PTRM input'!$I$160+'PTRM input'!$I$126)*$I$7)/A18taxstdlife))</f>
        <v>0</v>
      </c>
      <c r="AT705" s="592">
        <f>IF(A18taxstdlife="n/a","n/a",IF(AT$3&gt;(A18taxstdlife+$E705),(('PTRM input'!$I$160+'PTRM input'!$I$126)*$I$7)-SUM($I705:AS705),(('PTRM input'!$I$160+'PTRM input'!$I$126)*$I$7)/A18taxstdlife))</f>
        <v>0</v>
      </c>
      <c r="AU705" s="592">
        <f>IF(A18taxstdlife="n/a","n/a",IF(AU$3&gt;(A18taxstdlife+$E705),(('PTRM input'!$I$160+'PTRM input'!$I$126)*$I$7)-SUM($I705:AT705),(('PTRM input'!$I$160+'PTRM input'!$I$126)*$I$7)/A18taxstdlife))</f>
        <v>0</v>
      </c>
      <c r="AV705" s="592">
        <f>IF(A18taxstdlife="n/a","n/a",IF(AV$3&gt;(A18taxstdlife+$E705),(('PTRM input'!$I$160+'PTRM input'!$I$126)*$I$7)-SUM($I705:AU705),(('PTRM input'!$I$160+'PTRM input'!$I$126)*$I$7)/A18taxstdlife))</f>
        <v>0</v>
      </c>
      <c r="AW705" s="592">
        <f>IF(A18taxstdlife="n/a","n/a",IF(AW$3&gt;(A18taxstdlife+$E705),(('PTRM input'!$I$160+'PTRM input'!$I$126)*$I$7)-SUM($I705:AV705),(('PTRM input'!$I$160+'PTRM input'!$I$126)*$I$7)/A18taxstdlife))</f>
        <v>0</v>
      </c>
      <c r="AX705" s="592">
        <f>IF(A18taxstdlife="n/a","n/a",IF(AX$3&gt;(A18taxstdlife+$E705),(('PTRM input'!$I$160+'PTRM input'!$I$126)*$I$7)-SUM($I705:AW705),(('PTRM input'!$I$160+'PTRM input'!$I$126)*$I$7)/A18taxstdlife))</f>
        <v>0</v>
      </c>
      <c r="AY705" s="592">
        <f>IF(A18taxstdlife="n/a","n/a",IF(AY$3&gt;(A18taxstdlife+$E705),(('PTRM input'!$I$160+'PTRM input'!$I$126)*$I$7)-SUM($I705:AX705),(('PTRM input'!$I$160+'PTRM input'!$I$126)*$I$7)/A18taxstdlife))</f>
        <v>0</v>
      </c>
      <c r="AZ705" s="592">
        <f>IF(A18taxstdlife="n/a","n/a",IF(AZ$3&gt;(A18taxstdlife+$E705),(('PTRM input'!$I$160+'PTRM input'!$I$126)*$I$7)-SUM($I705:AY705),(('PTRM input'!$I$160+'PTRM input'!$I$126)*$I$7)/A18taxstdlife))</f>
        <v>0</v>
      </c>
      <c r="BA705" s="592">
        <f>IF(A18taxstdlife="n/a","n/a",IF(BA$3&gt;(A18taxstdlife+$E705),(('PTRM input'!$I$160+'PTRM input'!$I$126)*$I$7)-SUM($I705:AZ705),(('PTRM input'!$I$160+'PTRM input'!$I$126)*$I$7)/A18taxstdlife))</f>
        <v>0</v>
      </c>
      <c r="BB705" s="592">
        <f>IF(A18taxstdlife="n/a","n/a",IF(BB$3&gt;(A18taxstdlife+$E705),(('PTRM input'!$I$160+'PTRM input'!$I$126)*$I$7)-SUM($I705:BA705),(('PTRM input'!$I$160+'PTRM input'!$I$126)*$I$7)/A18taxstdlife))</f>
        <v>0</v>
      </c>
      <c r="BC705" s="592">
        <f>IF(A18taxstdlife="n/a","n/a",IF(BC$3&gt;(A18taxstdlife+$E705),(('PTRM input'!$I$160+'PTRM input'!$I$126)*$I$7)-SUM($I705:BB705),(('PTRM input'!$I$160+'PTRM input'!$I$126)*$I$7)/A18taxstdlife))</f>
        <v>0</v>
      </c>
      <c r="BD705" s="592">
        <f>IF(A18taxstdlife="n/a","n/a",IF(BD$3&gt;(A18taxstdlife+$E705),(('PTRM input'!$I$160+'PTRM input'!$I$126)*$I$7)-SUM($I705:BC705),(('PTRM input'!$I$160+'PTRM input'!$I$126)*$I$7)/A18taxstdlife))</f>
        <v>0</v>
      </c>
      <c r="BE705" s="592">
        <f>IF(A18taxstdlife="n/a","n/a",IF(BE$3&gt;(A18taxstdlife+$E705),(('PTRM input'!$I$160+'PTRM input'!$I$126)*$I$7)-SUM($I705:BD705),(('PTRM input'!$I$160+'PTRM input'!$I$126)*$I$7)/A18taxstdlife))</f>
        <v>0</v>
      </c>
      <c r="BF705" s="592">
        <f>IF(A18taxstdlife="n/a","n/a",IF(BF$3&gt;(A18taxstdlife+$E705),(('PTRM input'!$I$160+'PTRM input'!$I$126)*$I$7)-SUM($I705:BE705),(('PTRM input'!$I$160+'PTRM input'!$I$126)*$I$7)/A18taxstdlife))</f>
        <v>0</v>
      </c>
      <c r="BG705" s="592">
        <f>IF(A18taxstdlife="n/a","n/a",IF(BG$3&gt;(A18taxstdlife+$E705),(('PTRM input'!$I$160+'PTRM input'!$I$126)*$I$7)-SUM($I705:BF705),(('PTRM input'!$I$160+'PTRM input'!$I$126)*$I$7)/A18taxstdlife))</f>
        <v>0</v>
      </c>
      <c r="BH705" s="592">
        <f>IF(A18taxstdlife="n/a","n/a",IF(BH$3&gt;(A18taxstdlife+$E705),(('PTRM input'!$I$160+'PTRM input'!$I$126)*$I$7)-SUM($I705:BG705),(('PTRM input'!$I$160+'PTRM input'!$I$126)*$I$7)/A18taxstdlife))</f>
        <v>0</v>
      </c>
      <c r="BI705" s="592">
        <f>IF(A18taxstdlife="n/a","n/a",IF(BI$3&gt;(A18taxstdlife+$E705),(('PTRM input'!$I$160+'PTRM input'!$I$126)*$I$7)-SUM($I705:BH705),(('PTRM input'!$I$160+'PTRM input'!$I$126)*$I$7)/A18taxstdlife))</f>
        <v>0</v>
      </c>
      <c r="BJ705" s="237"/>
      <c r="BK705" s="237"/>
      <c r="BL705" s="237"/>
      <c r="BM705" s="237"/>
    </row>
    <row r="706" spans="1:65" s="4" customFormat="1" ht="12.75" customHeight="1" outlineLevel="2">
      <c r="A706" s="237"/>
      <c r="B706" s="237"/>
      <c r="C706" s="597"/>
      <c r="D706" s="930"/>
      <c r="E706" s="167">
        <v>4</v>
      </c>
      <c r="F706" s="34"/>
      <c r="G706" s="184"/>
      <c r="H706" s="186"/>
      <c r="I706" s="186"/>
      <c r="J706" s="185"/>
      <c r="K706" s="105">
        <f>IF(A18taxstdlife="n/a","n/a",IF(K$3&gt;(A18taxstdlife+$E706),(('PTRM input'!$J$160+'PTRM input'!$J$126)*$J$7)-SUM($J706:J706),(('PTRM input'!$J$160+'PTRM input'!$J$126)*$J$7)/A18taxstdlife))</f>
        <v>0</v>
      </c>
      <c r="L706" s="105">
        <f>IF(A18taxstdlife="n/a","n/a",IF(L$3&gt;(A18taxstdlife+$E706),(('PTRM input'!$J$160+'PTRM input'!$J$126)*$J$7)-SUM($J706:K706),(('PTRM input'!$J$160+'PTRM input'!$J$126)*$J$7)/A18taxstdlife))</f>
        <v>0</v>
      </c>
      <c r="M706" s="105">
        <f>IF(A18taxstdlife="n/a","n/a",IF(M$3&gt;(A18taxstdlife+$E706),(('PTRM input'!$J$160+'PTRM input'!$J$126)*$J$7)-SUM($J706:L706),(('PTRM input'!$J$160+'PTRM input'!$J$126)*$J$7)/A18taxstdlife))</f>
        <v>0</v>
      </c>
      <c r="N706" s="105">
        <f>IF(A18taxstdlife="n/a","n/a",IF(N$3&gt;(A18taxstdlife+$E706),(('PTRM input'!$J$160+'PTRM input'!$J$126)*$J$7)-SUM($J706:M706),(('PTRM input'!$J$160+'PTRM input'!$J$126)*$J$7)/A18taxstdlife))</f>
        <v>0</v>
      </c>
      <c r="O706" s="105">
        <f>IF(A18taxstdlife="n/a","n/a",IF(O$3&gt;(A18taxstdlife+$E706),(('PTRM input'!$J$160+'PTRM input'!$J$126)*$J$7)-SUM($J706:N706),(('PTRM input'!$J$160+'PTRM input'!$J$126)*$J$7)/A18taxstdlife))</f>
        <v>0</v>
      </c>
      <c r="P706" s="105">
        <f>IF(A18taxstdlife="n/a","n/a",IF(P$3&gt;(A18taxstdlife+$E706),(('PTRM input'!$J$160+'PTRM input'!$J$126)*$J$7)-SUM($J706:O706),(('PTRM input'!$J$160+'PTRM input'!$J$126)*$J$7)/A18taxstdlife))</f>
        <v>0</v>
      </c>
      <c r="Q706" s="592">
        <f>IF(A18taxstdlife="n/a","n/a",IF(Q$3&gt;(A18taxstdlife+$E706),(('PTRM input'!$J$160+'PTRM input'!$J$126)*$J$7)-SUM($J706:P706),(('PTRM input'!$J$160+'PTRM input'!$J$126)*$J$7)/A18taxstdlife))</f>
        <v>0</v>
      </c>
      <c r="R706" s="592">
        <f>IF(A18taxstdlife="n/a","n/a",IF(R$3&gt;(A18taxstdlife+$E706),(('PTRM input'!$J$160+'PTRM input'!$J$126)*$J$7)-SUM($J706:Q706),(('PTRM input'!$J$160+'PTRM input'!$J$126)*$J$7)/A18taxstdlife))</f>
        <v>0</v>
      </c>
      <c r="S706" s="592">
        <f>IF(A18taxstdlife="n/a","n/a",IF(S$3&gt;(A18taxstdlife+$E706),(('PTRM input'!$J$160+'PTRM input'!$J$126)*$J$7)-SUM($J706:R706),(('PTRM input'!$J$160+'PTRM input'!$J$126)*$J$7)/A18taxstdlife))</f>
        <v>0</v>
      </c>
      <c r="T706" s="592">
        <f>IF(A18taxstdlife="n/a","n/a",IF(T$3&gt;(A18taxstdlife+$E706),(('PTRM input'!$J$160+'PTRM input'!$J$126)*$J$7)-SUM($J706:S706),(('PTRM input'!$J$160+'PTRM input'!$J$126)*$J$7)/A18taxstdlife))</f>
        <v>0</v>
      </c>
      <c r="U706" s="592">
        <f>IF(A18taxstdlife="n/a","n/a",IF(U$3&gt;(A18taxstdlife+$E706),(('PTRM input'!$J$160+'PTRM input'!$J$126)*$J$7)-SUM($J706:T706),(('PTRM input'!$J$160+'PTRM input'!$J$126)*$J$7)/A18taxstdlife))</f>
        <v>0</v>
      </c>
      <c r="V706" s="592">
        <f>IF(A18taxstdlife="n/a","n/a",IF(V$3&gt;(A18taxstdlife+$E706),(('PTRM input'!$J$160+'PTRM input'!$J$126)*$J$7)-SUM($J706:U706),(('PTRM input'!$J$160+'PTRM input'!$J$126)*$J$7)/A18taxstdlife))</f>
        <v>0</v>
      </c>
      <c r="W706" s="592">
        <f>IF(A18taxstdlife="n/a","n/a",IF(W$3&gt;(A18taxstdlife+$E706),(('PTRM input'!$J$160+'PTRM input'!$J$126)*$J$7)-SUM($J706:V706),(('PTRM input'!$J$160+'PTRM input'!$J$126)*$J$7)/A18taxstdlife))</f>
        <v>0</v>
      </c>
      <c r="X706" s="592">
        <f>IF(A18taxstdlife="n/a","n/a",IF(X$3&gt;(A18taxstdlife+$E706),(('PTRM input'!$J$160+'PTRM input'!$J$126)*$J$7)-SUM($J706:W706),(('PTRM input'!$J$160+'PTRM input'!$J$126)*$J$7)/A18taxstdlife))</f>
        <v>0</v>
      </c>
      <c r="Y706" s="592">
        <f>IF(A18taxstdlife="n/a","n/a",IF(Y$3&gt;(A18taxstdlife+$E706),(('PTRM input'!$J$160+'PTRM input'!$J$126)*$J$7)-SUM($J706:X706),(('PTRM input'!$J$160+'PTRM input'!$J$126)*$J$7)/A18taxstdlife))</f>
        <v>0</v>
      </c>
      <c r="Z706" s="592">
        <f>IF(A18taxstdlife="n/a","n/a",IF(Z$3&gt;(A18taxstdlife+$E706),(('PTRM input'!$J$160+'PTRM input'!$J$126)*$J$7)-SUM($J706:Y706),(('PTRM input'!$J$160+'PTRM input'!$J$126)*$J$7)/A18taxstdlife))</f>
        <v>0</v>
      </c>
      <c r="AA706" s="592">
        <f>IF(A18taxstdlife="n/a","n/a",IF(AA$3&gt;(A18taxstdlife+$E706),(('PTRM input'!$J$160+'PTRM input'!$J$126)*$J$7)-SUM($J706:Z706),(('PTRM input'!$J$160+'PTRM input'!$J$126)*$J$7)/A18taxstdlife))</f>
        <v>0</v>
      </c>
      <c r="AB706" s="592">
        <f>IF(A18taxstdlife="n/a","n/a",IF(AB$3&gt;(A18taxstdlife+$E706),(('PTRM input'!$J$160+'PTRM input'!$J$126)*$J$7)-SUM($J706:AA706),(('PTRM input'!$J$160+'PTRM input'!$J$126)*$J$7)/A18taxstdlife))</f>
        <v>0</v>
      </c>
      <c r="AC706" s="592">
        <f>IF(A18taxstdlife="n/a","n/a",IF(AC$3&gt;(A18taxstdlife+$E706),(('PTRM input'!$J$160+'PTRM input'!$J$126)*$J$7)-SUM($J706:AB706),(('PTRM input'!$J$160+'PTRM input'!$J$126)*$J$7)/A18taxstdlife))</f>
        <v>0</v>
      </c>
      <c r="AD706" s="592">
        <f>IF(A18taxstdlife="n/a","n/a",IF(AD$3&gt;(A18taxstdlife+$E706),(('PTRM input'!$J$160+'PTRM input'!$J$126)*$J$7)-SUM($J706:AC706),(('PTRM input'!$J$160+'PTRM input'!$J$126)*$J$7)/A18taxstdlife))</f>
        <v>0</v>
      </c>
      <c r="AE706" s="592">
        <f>IF(A18taxstdlife="n/a","n/a",IF(AE$3&gt;(A18taxstdlife+$E706),(('PTRM input'!$J$160+'PTRM input'!$J$126)*$J$7)-SUM($J706:AD706),(('PTRM input'!$J$160+'PTRM input'!$J$126)*$J$7)/A18taxstdlife))</f>
        <v>0</v>
      </c>
      <c r="AF706" s="592">
        <f>IF(A18taxstdlife="n/a","n/a",IF(AF$3&gt;(A18taxstdlife+$E706),(('PTRM input'!$J$160+'PTRM input'!$J$126)*$J$7)-SUM($J706:AE706),(('PTRM input'!$J$160+'PTRM input'!$J$126)*$J$7)/A18taxstdlife))</f>
        <v>0</v>
      </c>
      <c r="AG706" s="592">
        <f>IF(A18taxstdlife="n/a","n/a",IF(AG$3&gt;(A18taxstdlife+$E706),(('PTRM input'!$J$160+'PTRM input'!$J$126)*$J$7)-SUM($J706:AF706),(('PTRM input'!$J$160+'PTRM input'!$J$126)*$J$7)/A18taxstdlife))</f>
        <v>0</v>
      </c>
      <c r="AH706" s="592">
        <f>IF(A18taxstdlife="n/a","n/a",IF(AH$3&gt;(A18taxstdlife+$E706),(('PTRM input'!$J$160+'PTRM input'!$J$126)*$J$7)-SUM($J706:AG706),(('PTRM input'!$J$160+'PTRM input'!$J$126)*$J$7)/A18taxstdlife))</f>
        <v>0</v>
      </c>
      <c r="AI706" s="592">
        <f>IF(A18taxstdlife="n/a","n/a",IF(AI$3&gt;(A18taxstdlife+$E706),(('PTRM input'!$J$160+'PTRM input'!$J$126)*$J$7)-SUM($J706:AH706),(('PTRM input'!$J$160+'PTRM input'!$J$126)*$J$7)/A18taxstdlife))</f>
        <v>0</v>
      </c>
      <c r="AJ706" s="592">
        <f>IF(A18taxstdlife="n/a","n/a",IF(AJ$3&gt;(A18taxstdlife+$E706),(('PTRM input'!$J$160+'PTRM input'!$J$126)*$J$7)-SUM($J706:AI706),(('PTRM input'!$J$160+'PTRM input'!$J$126)*$J$7)/A18taxstdlife))</f>
        <v>0</v>
      </c>
      <c r="AK706" s="592">
        <f>IF(A18taxstdlife="n/a","n/a",IF(AK$3&gt;(A18taxstdlife+$E706),(('PTRM input'!$J$160+'PTRM input'!$J$126)*$J$7)-SUM($J706:AJ706),(('PTRM input'!$J$160+'PTRM input'!$J$126)*$J$7)/A18taxstdlife))</f>
        <v>0</v>
      </c>
      <c r="AL706" s="592">
        <f>IF(A18taxstdlife="n/a","n/a",IF(AL$3&gt;(A18taxstdlife+$E706),(('PTRM input'!$J$160+'PTRM input'!$J$126)*$J$7)-SUM($J706:AK706),(('PTRM input'!$J$160+'PTRM input'!$J$126)*$J$7)/A18taxstdlife))</f>
        <v>0</v>
      </c>
      <c r="AM706" s="592">
        <f>IF(A18taxstdlife="n/a","n/a",IF(AM$3&gt;(A18taxstdlife+$E706),(('PTRM input'!$J$160+'PTRM input'!$J$126)*$J$7)-SUM($J706:AL706),(('PTRM input'!$J$160+'PTRM input'!$J$126)*$J$7)/A18taxstdlife))</f>
        <v>0</v>
      </c>
      <c r="AN706" s="592">
        <f>IF(A18taxstdlife="n/a","n/a",IF(AN$3&gt;(A18taxstdlife+$E706),(('PTRM input'!$J$160+'PTRM input'!$J$126)*$J$7)-SUM($J706:AM706),(('PTRM input'!$J$160+'PTRM input'!$J$126)*$J$7)/A18taxstdlife))</f>
        <v>0</v>
      </c>
      <c r="AO706" s="592">
        <f>IF(A18taxstdlife="n/a","n/a",IF(AO$3&gt;(A18taxstdlife+$E706),(('PTRM input'!$J$160+'PTRM input'!$J$126)*$J$7)-SUM($J706:AN706),(('PTRM input'!$J$160+'PTRM input'!$J$126)*$J$7)/A18taxstdlife))</f>
        <v>0</v>
      </c>
      <c r="AP706" s="592">
        <f>IF(A18taxstdlife="n/a","n/a",IF(AP$3&gt;(A18taxstdlife+$E706),(('PTRM input'!$J$160+'PTRM input'!$J$126)*$J$7)-SUM($J706:AO706),(('PTRM input'!$J$160+'PTRM input'!$J$126)*$J$7)/A18taxstdlife))</f>
        <v>0</v>
      </c>
      <c r="AQ706" s="592">
        <f>IF(A18taxstdlife="n/a","n/a",IF(AQ$3&gt;(A18taxstdlife+$E706),(('PTRM input'!$J$160+'PTRM input'!$J$126)*$J$7)-SUM($J706:AP706),(('PTRM input'!$J$160+'PTRM input'!$J$126)*$J$7)/A18taxstdlife))</f>
        <v>0</v>
      </c>
      <c r="AR706" s="592">
        <f>IF(A18taxstdlife="n/a","n/a",IF(AR$3&gt;(A18taxstdlife+$E706),(('PTRM input'!$J$160+'PTRM input'!$J$126)*$J$7)-SUM($J706:AQ706),(('PTRM input'!$J$160+'PTRM input'!$J$126)*$J$7)/A18taxstdlife))</f>
        <v>0</v>
      </c>
      <c r="AS706" s="592">
        <f>IF(A18taxstdlife="n/a","n/a",IF(AS$3&gt;(A18taxstdlife+$E706),(('PTRM input'!$J$160+'PTRM input'!$J$126)*$J$7)-SUM($J706:AR706),(('PTRM input'!$J$160+'PTRM input'!$J$126)*$J$7)/A18taxstdlife))</f>
        <v>0</v>
      </c>
      <c r="AT706" s="592">
        <f>IF(A18taxstdlife="n/a","n/a",IF(AT$3&gt;(A18taxstdlife+$E706),(('PTRM input'!$J$160+'PTRM input'!$J$126)*$J$7)-SUM($J706:AS706),(('PTRM input'!$J$160+'PTRM input'!$J$126)*$J$7)/A18taxstdlife))</f>
        <v>0</v>
      </c>
      <c r="AU706" s="592">
        <f>IF(A18taxstdlife="n/a","n/a",IF(AU$3&gt;(A18taxstdlife+$E706),(('PTRM input'!$J$160+'PTRM input'!$J$126)*$J$7)-SUM($J706:AT706),(('PTRM input'!$J$160+'PTRM input'!$J$126)*$J$7)/A18taxstdlife))</f>
        <v>0</v>
      </c>
      <c r="AV706" s="592">
        <f>IF(A18taxstdlife="n/a","n/a",IF(AV$3&gt;(A18taxstdlife+$E706),(('PTRM input'!$J$160+'PTRM input'!$J$126)*$J$7)-SUM($J706:AU706),(('PTRM input'!$J$160+'PTRM input'!$J$126)*$J$7)/A18taxstdlife))</f>
        <v>0</v>
      </c>
      <c r="AW706" s="592">
        <f>IF(A18taxstdlife="n/a","n/a",IF(AW$3&gt;(A18taxstdlife+$E706),(('PTRM input'!$J$160+'PTRM input'!$J$126)*$J$7)-SUM($J706:AV706),(('PTRM input'!$J$160+'PTRM input'!$J$126)*$J$7)/A18taxstdlife))</f>
        <v>0</v>
      </c>
      <c r="AX706" s="592">
        <f>IF(A18taxstdlife="n/a","n/a",IF(AX$3&gt;(A18taxstdlife+$E706),(('PTRM input'!$J$160+'PTRM input'!$J$126)*$J$7)-SUM($J706:AW706),(('PTRM input'!$J$160+'PTRM input'!$J$126)*$J$7)/A18taxstdlife))</f>
        <v>0</v>
      </c>
      <c r="AY706" s="592">
        <f>IF(A18taxstdlife="n/a","n/a",IF(AY$3&gt;(A18taxstdlife+$E706),(('PTRM input'!$J$160+'PTRM input'!$J$126)*$J$7)-SUM($J706:AX706),(('PTRM input'!$J$160+'PTRM input'!$J$126)*$J$7)/A18taxstdlife))</f>
        <v>0</v>
      </c>
      <c r="AZ706" s="592">
        <f>IF(A18taxstdlife="n/a","n/a",IF(AZ$3&gt;(A18taxstdlife+$E706),(('PTRM input'!$J$160+'PTRM input'!$J$126)*$J$7)-SUM($J706:AY706),(('PTRM input'!$J$160+'PTRM input'!$J$126)*$J$7)/A18taxstdlife))</f>
        <v>0</v>
      </c>
      <c r="BA706" s="592">
        <f>IF(A18taxstdlife="n/a","n/a",IF(BA$3&gt;(A18taxstdlife+$E706),(('PTRM input'!$J$160+'PTRM input'!$J$126)*$J$7)-SUM($J706:AZ706),(('PTRM input'!$J$160+'PTRM input'!$J$126)*$J$7)/A18taxstdlife))</f>
        <v>0</v>
      </c>
      <c r="BB706" s="592">
        <f>IF(A18taxstdlife="n/a","n/a",IF(BB$3&gt;(A18taxstdlife+$E706),(('PTRM input'!$J$160+'PTRM input'!$J$126)*$J$7)-SUM($J706:BA706),(('PTRM input'!$J$160+'PTRM input'!$J$126)*$J$7)/A18taxstdlife))</f>
        <v>0</v>
      </c>
      <c r="BC706" s="592">
        <f>IF(A18taxstdlife="n/a","n/a",IF(BC$3&gt;(A18taxstdlife+$E706),(('PTRM input'!$J$160+'PTRM input'!$J$126)*$J$7)-SUM($J706:BB706),(('PTRM input'!$J$160+'PTRM input'!$J$126)*$J$7)/A18taxstdlife))</f>
        <v>0</v>
      </c>
      <c r="BD706" s="592">
        <f>IF(A18taxstdlife="n/a","n/a",IF(BD$3&gt;(A18taxstdlife+$E706),(('PTRM input'!$J$160+'PTRM input'!$J$126)*$J$7)-SUM($J706:BC706),(('PTRM input'!$J$160+'PTRM input'!$J$126)*$J$7)/A18taxstdlife))</f>
        <v>0</v>
      </c>
      <c r="BE706" s="592">
        <f>IF(A18taxstdlife="n/a","n/a",IF(BE$3&gt;(A18taxstdlife+$E706),(('PTRM input'!$J$160+'PTRM input'!$J$126)*$J$7)-SUM($J706:BD706),(('PTRM input'!$J$160+'PTRM input'!$J$126)*$J$7)/A18taxstdlife))</f>
        <v>0</v>
      </c>
      <c r="BF706" s="592">
        <f>IF(A18taxstdlife="n/a","n/a",IF(BF$3&gt;(A18taxstdlife+$E706),(('PTRM input'!$J$160+'PTRM input'!$J$126)*$J$7)-SUM($J706:BE706),(('PTRM input'!$J$160+'PTRM input'!$J$126)*$J$7)/A18taxstdlife))</f>
        <v>0</v>
      </c>
      <c r="BG706" s="592">
        <f>IF(A18taxstdlife="n/a","n/a",IF(BG$3&gt;(A18taxstdlife+$E706),(('PTRM input'!$J$160+'PTRM input'!$J$126)*$J$7)-SUM($J706:BF706),(('PTRM input'!$J$160+'PTRM input'!$J$126)*$J$7)/A18taxstdlife))</f>
        <v>0</v>
      </c>
      <c r="BH706" s="592">
        <f>IF(A18taxstdlife="n/a","n/a",IF(BH$3&gt;(A18taxstdlife+$E706),(('PTRM input'!$J$160+'PTRM input'!$J$126)*$J$7)-SUM($J706:BG706),(('PTRM input'!$J$160+'PTRM input'!$J$126)*$J$7)/A18taxstdlife))</f>
        <v>0</v>
      </c>
      <c r="BI706" s="592">
        <f>IF(A18taxstdlife="n/a","n/a",IF(BI$3&gt;(A18taxstdlife+$E706),(('PTRM input'!$J$160+'PTRM input'!$J$126)*$J$7)-SUM($J706:BH706),(('PTRM input'!$J$160+'PTRM input'!$J$126)*$J$7)/A18taxstdlife))</f>
        <v>0</v>
      </c>
      <c r="BJ706" s="237"/>
      <c r="BK706" s="237"/>
      <c r="BL706" s="237"/>
      <c r="BM706" s="237"/>
    </row>
    <row r="707" spans="1:65" s="4" customFormat="1" ht="12.75" customHeight="1" outlineLevel="2">
      <c r="A707" s="237"/>
      <c r="B707" s="237"/>
      <c r="C707" s="597"/>
      <c r="D707" s="930"/>
      <c r="E707" s="167">
        <v>5</v>
      </c>
      <c r="F707" s="34"/>
      <c r="G707" s="184"/>
      <c r="H707" s="186"/>
      <c r="I707" s="186"/>
      <c r="J707" s="186"/>
      <c r="K707" s="185"/>
      <c r="L707" s="105">
        <f>IF(A18taxstdlife="n/a","n/a",IF(L$3&gt;(A18taxstdlife+$E707),(('PTRM input'!$K$160+'PTRM input'!$K$126)*$K$7)-SUM($K707:K707),(('PTRM input'!$K$160+'PTRM input'!$K$126)*$K$7)/A18taxstdlife))</f>
        <v>0</v>
      </c>
      <c r="M707" s="105">
        <f>IF(A18taxstdlife="n/a","n/a",IF(M$3&gt;(A18taxstdlife+$E707),(('PTRM input'!$K$160+'PTRM input'!$K$126)*$K$7)-SUM($K707:L707),(('PTRM input'!$K$160+'PTRM input'!$K$126)*$K$7)/A18taxstdlife))</f>
        <v>0</v>
      </c>
      <c r="N707" s="105">
        <f>IF(A18taxstdlife="n/a","n/a",IF(N$3&gt;(A18taxstdlife+$E707),(('PTRM input'!$K$160+'PTRM input'!$K$126)*$K$7)-SUM($K707:M707),(('PTRM input'!$K$160+'PTRM input'!$K$126)*$K$7)/A18taxstdlife))</f>
        <v>0</v>
      </c>
      <c r="O707" s="105">
        <f>IF(A18taxstdlife="n/a","n/a",IF(O$3&gt;(A18taxstdlife+$E707),(('PTRM input'!$K$160+'PTRM input'!$K$126)*$K$7)-SUM($K707:N707),(('PTRM input'!$K$160+'PTRM input'!$K$126)*$K$7)/A18taxstdlife))</f>
        <v>0</v>
      </c>
      <c r="P707" s="105">
        <f>IF(A18taxstdlife="n/a","n/a",IF(P$3&gt;(A18taxstdlife+$E707),(('PTRM input'!$K$160+'PTRM input'!$K$126)*$K$7)-SUM($K707:O707),(('PTRM input'!$K$160+'PTRM input'!$K$126)*$K$7)/A18taxstdlife))</f>
        <v>0</v>
      </c>
      <c r="Q707" s="592">
        <f>IF(A18taxstdlife="n/a","n/a",IF(Q$3&gt;(A18taxstdlife+$E707),(('PTRM input'!$K$160+'PTRM input'!$K$126)*$K$7)-SUM($K707:P707),(('PTRM input'!$K$160+'PTRM input'!$K$126)*$K$7)/A18taxstdlife))</f>
        <v>0</v>
      </c>
      <c r="R707" s="592">
        <f>IF(A18taxstdlife="n/a","n/a",IF(R$3&gt;(A18taxstdlife+$E707),(('PTRM input'!$K$160+'PTRM input'!$K$126)*$K$7)-SUM($K707:Q707),(('PTRM input'!$K$160+'PTRM input'!$K$126)*$K$7)/A18taxstdlife))</f>
        <v>0</v>
      </c>
      <c r="S707" s="592">
        <f>IF(A18taxstdlife="n/a","n/a",IF(S$3&gt;(A18taxstdlife+$E707),(('PTRM input'!$K$160+'PTRM input'!$K$126)*$K$7)-SUM($K707:R707),(('PTRM input'!$K$160+'PTRM input'!$K$126)*$K$7)/A18taxstdlife))</f>
        <v>0</v>
      </c>
      <c r="T707" s="592">
        <f>IF(A18taxstdlife="n/a","n/a",IF(T$3&gt;(A18taxstdlife+$E707),(('PTRM input'!$K$160+'PTRM input'!$K$126)*$K$7)-SUM($K707:S707),(('PTRM input'!$K$160+'PTRM input'!$K$126)*$K$7)/A18taxstdlife))</f>
        <v>0</v>
      </c>
      <c r="U707" s="592">
        <f>IF(A18taxstdlife="n/a","n/a",IF(U$3&gt;(A18taxstdlife+$E707),(('PTRM input'!$K$160+'PTRM input'!$K$126)*$K$7)-SUM($K707:T707),(('PTRM input'!$K$160+'PTRM input'!$K$126)*$K$7)/A18taxstdlife))</f>
        <v>0</v>
      </c>
      <c r="V707" s="592">
        <f>IF(A18taxstdlife="n/a","n/a",IF(V$3&gt;(A18taxstdlife+$E707),(('PTRM input'!$K$160+'PTRM input'!$K$126)*$K$7)-SUM($K707:U707),(('PTRM input'!$K$160+'PTRM input'!$K$126)*$K$7)/A18taxstdlife))</f>
        <v>0</v>
      </c>
      <c r="W707" s="592">
        <f>IF(A18taxstdlife="n/a","n/a",IF(W$3&gt;(A18taxstdlife+$E707),(('PTRM input'!$K$160+'PTRM input'!$K$126)*$K$7)-SUM($K707:V707),(('PTRM input'!$K$160+'PTRM input'!$K$126)*$K$7)/A18taxstdlife))</f>
        <v>0</v>
      </c>
      <c r="X707" s="592">
        <f>IF(A18taxstdlife="n/a","n/a",IF(X$3&gt;(A18taxstdlife+$E707),(('PTRM input'!$K$160+'PTRM input'!$K$126)*$K$7)-SUM($K707:W707),(('PTRM input'!$K$160+'PTRM input'!$K$126)*$K$7)/A18taxstdlife))</f>
        <v>0</v>
      </c>
      <c r="Y707" s="592">
        <f>IF(A18taxstdlife="n/a","n/a",IF(Y$3&gt;(A18taxstdlife+$E707),(('PTRM input'!$K$160+'PTRM input'!$K$126)*$K$7)-SUM($K707:X707),(('PTRM input'!$K$160+'PTRM input'!$K$126)*$K$7)/A18taxstdlife))</f>
        <v>0</v>
      </c>
      <c r="Z707" s="592">
        <f>IF(A18taxstdlife="n/a","n/a",IF(Z$3&gt;(A18taxstdlife+$E707),(('PTRM input'!$K$160+'PTRM input'!$K$126)*$K$7)-SUM($K707:Y707),(('PTRM input'!$K$160+'PTRM input'!$K$126)*$K$7)/A18taxstdlife))</f>
        <v>0</v>
      </c>
      <c r="AA707" s="592">
        <f>IF(A18taxstdlife="n/a","n/a",IF(AA$3&gt;(A18taxstdlife+$E707),(('PTRM input'!$K$160+'PTRM input'!$K$126)*$K$7)-SUM($K707:Z707),(('PTRM input'!$K$160+'PTRM input'!$K$126)*$K$7)/A18taxstdlife))</f>
        <v>0</v>
      </c>
      <c r="AB707" s="592">
        <f>IF(A18taxstdlife="n/a","n/a",IF(AB$3&gt;(A18taxstdlife+$E707),(('PTRM input'!$K$160+'PTRM input'!$K$126)*$K$7)-SUM($K707:AA707),(('PTRM input'!$K$160+'PTRM input'!$K$126)*$K$7)/A18taxstdlife))</f>
        <v>0</v>
      </c>
      <c r="AC707" s="592">
        <f>IF(A18taxstdlife="n/a","n/a",IF(AC$3&gt;(A18taxstdlife+$E707),(('PTRM input'!$K$160+'PTRM input'!$K$126)*$K$7)-SUM($K707:AB707),(('PTRM input'!$K$160+'PTRM input'!$K$126)*$K$7)/A18taxstdlife))</f>
        <v>0</v>
      </c>
      <c r="AD707" s="592">
        <f>IF(A18taxstdlife="n/a","n/a",IF(AD$3&gt;(A18taxstdlife+$E707),(('PTRM input'!$K$160+'PTRM input'!$K$126)*$K$7)-SUM($K707:AC707),(('PTRM input'!$K$160+'PTRM input'!$K$126)*$K$7)/A18taxstdlife))</f>
        <v>0</v>
      </c>
      <c r="AE707" s="592">
        <f>IF(A18taxstdlife="n/a","n/a",IF(AE$3&gt;(A18taxstdlife+$E707),(('PTRM input'!$K$160+'PTRM input'!$K$126)*$K$7)-SUM($K707:AD707),(('PTRM input'!$K$160+'PTRM input'!$K$126)*$K$7)/A18taxstdlife))</f>
        <v>0</v>
      </c>
      <c r="AF707" s="592">
        <f>IF(A18taxstdlife="n/a","n/a",IF(AF$3&gt;(A18taxstdlife+$E707),(('PTRM input'!$K$160+'PTRM input'!$K$126)*$K$7)-SUM($K707:AE707),(('PTRM input'!$K$160+'PTRM input'!$K$126)*$K$7)/A18taxstdlife))</f>
        <v>0</v>
      </c>
      <c r="AG707" s="592">
        <f>IF(A18taxstdlife="n/a","n/a",IF(AG$3&gt;(A18taxstdlife+$E707),(('PTRM input'!$K$160+'PTRM input'!$K$126)*$K$7)-SUM($K707:AF707),(('PTRM input'!$K$160+'PTRM input'!$K$126)*$K$7)/A18taxstdlife))</f>
        <v>0</v>
      </c>
      <c r="AH707" s="592">
        <f>IF(A18taxstdlife="n/a","n/a",IF(AH$3&gt;(A18taxstdlife+$E707),(('PTRM input'!$K$160+'PTRM input'!$K$126)*$K$7)-SUM($K707:AG707),(('PTRM input'!$K$160+'PTRM input'!$K$126)*$K$7)/A18taxstdlife))</f>
        <v>0</v>
      </c>
      <c r="AI707" s="592">
        <f>IF(A18taxstdlife="n/a","n/a",IF(AI$3&gt;(A18taxstdlife+$E707),(('PTRM input'!$K$160+'PTRM input'!$K$126)*$K$7)-SUM($K707:AH707),(('PTRM input'!$K$160+'PTRM input'!$K$126)*$K$7)/A18taxstdlife))</f>
        <v>0</v>
      </c>
      <c r="AJ707" s="592">
        <f>IF(A18taxstdlife="n/a","n/a",IF(AJ$3&gt;(A18taxstdlife+$E707),(('PTRM input'!$K$160+'PTRM input'!$K$126)*$K$7)-SUM($K707:AI707),(('PTRM input'!$K$160+'PTRM input'!$K$126)*$K$7)/A18taxstdlife))</f>
        <v>0</v>
      </c>
      <c r="AK707" s="592">
        <f>IF(A18taxstdlife="n/a","n/a",IF(AK$3&gt;(A18taxstdlife+$E707),(('PTRM input'!$K$160+'PTRM input'!$K$126)*$K$7)-SUM($K707:AJ707),(('PTRM input'!$K$160+'PTRM input'!$K$126)*$K$7)/A18taxstdlife))</f>
        <v>0</v>
      </c>
      <c r="AL707" s="592">
        <f>IF(A18taxstdlife="n/a","n/a",IF(AL$3&gt;(A18taxstdlife+$E707),(('PTRM input'!$K$160+'PTRM input'!$K$126)*$K$7)-SUM($K707:AK707),(('PTRM input'!$K$160+'PTRM input'!$K$126)*$K$7)/A18taxstdlife))</f>
        <v>0</v>
      </c>
      <c r="AM707" s="592">
        <f>IF(A18taxstdlife="n/a","n/a",IF(AM$3&gt;(A18taxstdlife+$E707),(('PTRM input'!$K$160+'PTRM input'!$K$126)*$K$7)-SUM($K707:AL707),(('PTRM input'!$K$160+'PTRM input'!$K$126)*$K$7)/A18taxstdlife))</f>
        <v>0</v>
      </c>
      <c r="AN707" s="592">
        <f>IF(A18taxstdlife="n/a","n/a",IF(AN$3&gt;(A18taxstdlife+$E707),(('PTRM input'!$K$160+'PTRM input'!$K$126)*$K$7)-SUM($K707:AM707),(('PTRM input'!$K$160+'PTRM input'!$K$126)*$K$7)/A18taxstdlife))</f>
        <v>0</v>
      </c>
      <c r="AO707" s="592">
        <f>IF(A18taxstdlife="n/a","n/a",IF(AO$3&gt;(A18taxstdlife+$E707),(('PTRM input'!$K$160+'PTRM input'!$K$126)*$K$7)-SUM($K707:AN707),(('PTRM input'!$K$160+'PTRM input'!$K$126)*$K$7)/A18taxstdlife))</f>
        <v>0</v>
      </c>
      <c r="AP707" s="592">
        <f>IF(A18taxstdlife="n/a","n/a",IF(AP$3&gt;(A18taxstdlife+$E707),(('PTRM input'!$K$160+'PTRM input'!$K$126)*$K$7)-SUM($K707:AO707),(('PTRM input'!$K$160+'PTRM input'!$K$126)*$K$7)/A18taxstdlife))</f>
        <v>0</v>
      </c>
      <c r="AQ707" s="592">
        <f>IF(A18taxstdlife="n/a","n/a",IF(AQ$3&gt;(A18taxstdlife+$E707),(('PTRM input'!$K$160+'PTRM input'!$K$126)*$K$7)-SUM($K707:AP707),(('PTRM input'!$K$160+'PTRM input'!$K$126)*$K$7)/A18taxstdlife))</f>
        <v>0</v>
      </c>
      <c r="AR707" s="592">
        <f>IF(A18taxstdlife="n/a","n/a",IF(AR$3&gt;(A18taxstdlife+$E707),(('PTRM input'!$K$160+'PTRM input'!$K$126)*$K$7)-SUM($K707:AQ707),(('PTRM input'!$K$160+'PTRM input'!$K$126)*$K$7)/A18taxstdlife))</f>
        <v>0</v>
      </c>
      <c r="AS707" s="592">
        <f>IF(A18taxstdlife="n/a","n/a",IF(AS$3&gt;(A18taxstdlife+$E707),(('PTRM input'!$K$160+'PTRM input'!$K$126)*$K$7)-SUM($K707:AR707),(('PTRM input'!$K$160+'PTRM input'!$K$126)*$K$7)/A18taxstdlife))</f>
        <v>0</v>
      </c>
      <c r="AT707" s="592">
        <f>IF(A18taxstdlife="n/a","n/a",IF(AT$3&gt;(A18taxstdlife+$E707),(('PTRM input'!$K$160+'PTRM input'!$K$126)*$K$7)-SUM($K707:AS707),(('PTRM input'!$K$160+'PTRM input'!$K$126)*$K$7)/A18taxstdlife))</f>
        <v>0</v>
      </c>
      <c r="AU707" s="592">
        <f>IF(A18taxstdlife="n/a","n/a",IF(AU$3&gt;(A18taxstdlife+$E707),(('PTRM input'!$K$160+'PTRM input'!$K$126)*$K$7)-SUM($K707:AT707),(('PTRM input'!$K$160+'PTRM input'!$K$126)*$K$7)/A18taxstdlife))</f>
        <v>0</v>
      </c>
      <c r="AV707" s="592">
        <f>IF(A18taxstdlife="n/a","n/a",IF(AV$3&gt;(A18taxstdlife+$E707),(('PTRM input'!$K$160+'PTRM input'!$K$126)*$K$7)-SUM($K707:AU707),(('PTRM input'!$K$160+'PTRM input'!$K$126)*$K$7)/A18taxstdlife))</f>
        <v>0</v>
      </c>
      <c r="AW707" s="592">
        <f>IF(A18taxstdlife="n/a","n/a",IF(AW$3&gt;(A18taxstdlife+$E707),(('PTRM input'!$K$160+'PTRM input'!$K$126)*$K$7)-SUM($K707:AV707),(('PTRM input'!$K$160+'PTRM input'!$K$126)*$K$7)/A18taxstdlife))</f>
        <v>0</v>
      </c>
      <c r="AX707" s="592">
        <f>IF(A18taxstdlife="n/a","n/a",IF(AX$3&gt;(A18taxstdlife+$E707),(('PTRM input'!$K$160+'PTRM input'!$K$126)*$K$7)-SUM($K707:AW707),(('PTRM input'!$K$160+'PTRM input'!$K$126)*$K$7)/A18taxstdlife))</f>
        <v>0</v>
      </c>
      <c r="AY707" s="592">
        <f>IF(A18taxstdlife="n/a","n/a",IF(AY$3&gt;(A18taxstdlife+$E707),(('PTRM input'!$K$160+'PTRM input'!$K$126)*$K$7)-SUM($K707:AX707),(('PTRM input'!$K$160+'PTRM input'!$K$126)*$K$7)/A18taxstdlife))</f>
        <v>0</v>
      </c>
      <c r="AZ707" s="592">
        <f>IF(A18taxstdlife="n/a","n/a",IF(AZ$3&gt;(A18taxstdlife+$E707),(('PTRM input'!$K$160+'PTRM input'!$K$126)*$K$7)-SUM($K707:AY707),(('PTRM input'!$K$160+'PTRM input'!$K$126)*$K$7)/A18taxstdlife))</f>
        <v>0</v>
      </c>
      <c r="BA707" s="592">
        <f>IF(A18taxstdlife="n/a","n/a",IF(BA$3&gt;(A18taxstdlife+$E707),(('PTRM input'!$K$160+'PTRM input'!$K$126)*$K$7)-SUM($K707:AZ707),(('PTRM input'!$K$160+'PTRM input'!$K$126)*$K$7)/A18taxstdlife))</f>
        <v>0</v>
      </c>
      <c r="BB707" s="592">
        <f>IF(A18taxstdlife="n/a","n/a",IF(BB$3&gt;(A18taxstdlife+$E707),(('PTRM input'!$K$160+'PTRM input'!$K$126)*$K$7)-SUM($K707:BA707),(('PTRM input'!$K$160+'PTRM input'!$K$126)*$K$7)/A18taxstdlife))</f>
        <v>0</v>
      </c>
      <c r="BC707" s="592">
        <f>IF(A18taxstdlife="n/a","n/a",IF(BC$3&gt;(A18taxstdlife+$E707),(('PTRM input'!$K$160+'PTRM input'!$K$126)*$K$7)-SUM($K707:BB707),(('PTRM input'!$K$160+'PTRM input'!$K$126)*$K$7)/A18taxstdlife))</f>
        <v>0</v>
      </c>
      <c r="BD707" s="592">
        <f>IF(A18taxstdlife="n/a","n/a",IF(BD$3&gt;(A18taxstdlife+$E707),(('PTRM input'!$K$160+'PTRM input'!$K$126)*$K$7)-SUM($K707:BC707),(('PTRM input'!$K$160+'PTRM input'!$K$126)*$K$7)/A18taxstdlife))</f>
        <v>0</v>
      </c>
      <c r="BE707" s="592">
        <f>IF(A18taxstdlife="n/a","n/a",IF(BE$3&gt;(A18taxstdlife+$E707),(('PTRM input'!$K$160+'PTRM input'!$K$126)*$K$7)-SUM($K707:BD707),(('PTRM input'!$K$160+'PTRM input'!$K$126)*$K$7)/A18taxstdlife))</f>
        <v>0</v>
      </c>
      <c r="BF707" s="592">
        <f>IF(A18taxstdlife="n/a","n/a",IF(BF$3&gt;(A18taxstdlife+$E707),(('PTRM input'!$K$160+'PTRM input'!$K$126)*$K$7)-SUM($K707:BE707),(('PTRM input'!$K$160+'PTRM input'!$K$126)*$K$7)/A18taxstdlife))</f>
        <v>0</v>
      </c>
      <c r="BG707" s="592">
        <f>IF(A18taxstdlife="n/a","n/a",IF(BG$3&gt;(A18taxstdlife+$E707),(('PTRM input'!$K$160+'PTRM input'!$K$126)*$K$7)-SUM($K707:BF707),(('PTRM input'!$K$160+'PTRM input'!$K$126)*$K$7)/A18taxstdlife))</f>
        <v>0</v>
      </c>
      <c r="BH707" s="592">
        <f>IF(A18taxstdlife="n/a","n/a",IF(BH$3&gt;(A18taxstdlife+$E707),(('PTRM input'!$K$160+'PTRM input'!$K$126)*$K$7)-SUM($K707:BG707),(('PTRM input'!$K$160+'PTRM input'!$K$126)*$K$7)/A18taxstdlife))</f>
        <v>0</v>
      </c>
      <c r="BI707" s="592">
        <f>IF(A18taxstdlife="n/a","n/a",IF(BI$3&gt;(A18taxstdlife+$E707),(('PTRM input'!$K$160+'PTRM input'!$K$126)*$K$7)-SUM($K707:BH707),(('PTRM input'!$K$160+'PTRM input'!$K$126)*$K$7)/A18taxstdlife))</f>
        <v>0</v>
      </c>
      <c r="BJ707" s="237"/>
      <c r="BK707" s="237"/>
      <c r="BL707" s="237"/>
      <c r="BM707" s="237"/>
    </row>
    <row r="708" spans="1:65" s="4" customFormat="1" ht="12.75" customHeight="1" outlineLevel="2">
      <c r="A708" s="237"/>
      <c r="B708" s="237"/>
      <c r="C708" s="597"/>
      <c r="D708" s="930"/>
      <c r="E708" s="167">
        <v>6</v>
      </c>
      <c r="F708" s="34"/>
      <c r="G708" s="184"/>
      <c r="H708" s="186"/>
      <c r="I708" s="186"/>
      <c r="J708" s="186"/>
      <c r="K708" s="186"/>
      <c r="L708" s="185"/>
      <c r="M708" s="105">
        <f>IF(A18taxstdlife="n/a","n/a",IF(M$3&gt;(A18taxstdlife+$E708),(('PTRM input'!$L$160+'PTRM input'!$L$126)*$L$7)-SUM($L708:L708),(('PTRM input'!$L$160+'PTRM input'!$L$126)*$L$7)/A18taxstdlife))</f>
        <v>0</v>
      </c>
      <c r="N708" s="105">
        <f>IF(A18taxstdlife="n/a","n/a",IF(N$3&gt;(A18taxstdlife+$E708),(('PTRM input'!$L$160+'PTRM input'!$L$126)*$L$7)-SUM($L708:M708),(('PTRM input'!$L$160+'PTRM input'!$L$126)*$L$7)/A18taxstdlife))</f>
        <v>0</v>
      </c>
      <c r="O708" s="105">
        <f>IF(A18taxstdlife="n/a","n/a",IF(O$3&gt;(A18taxstdlife+$E708),(('PTRM input'!$L$160+'PTRM input'!$L$126)*$L$7)-SUM($L708:N708),(('PTRM input'!$L$160+'PTRM input'!$L$126)*$L$7)/A18taxstdlife))</f>
        <v>0</v>
      </c>
      <c r="P708" s="105">
        <f>IF(A18taxstdlife="n/a","n/a",IF(P$3&gt;(A18taxstdlife+$E708),(('PTRM input'!$L$160+'PTRM input'!$L$126)*$L$7)-SUM($L708:O708),(('PTRM input'!$L$160+'PTRM input'!$L$126)*$L$7)/A18taxstdlife))</f>
        <v>0</v>
      </c>
      <c r="Q708" s="592">
        <f>IF(A18taxstdlife="n/a","n/a",IF(Q$3&gt;(A18taxstdlife+$E708),(('PTRM input'!$L$160+'PTRM input'!$L$126)*$L$7)-SUM($L708:P708),(('PTRM input'!$L$160+'PTRM input'!$L$126)*$L$7)/A18taxstdlife))</f>
        <v>0</v>
      </c>
      <c r="R708" s="592">
        <f>IF(A18taxstdlife="n/a","n/a",IF(R$3&gt;(A18taxstdlife+$E708),(('PTRM input'!$L$160+'PTRM input'!$L$126)*$L$7)-SUM($L708:Q708),(('PTRM input'!$L$160+'PTRM input'!$L$126)*$L$7)/A18taxstdlife))</f>
        <v>0</v>
      </c>
      <c r="S708" s="592">
        <f>IF(A18taxstdlife="n/a","n/a",IF(S$3&gt;(A18taxstdlife+$E708),(('PTRM input'!$L$160+'PTRM input'!$L$126)*$L$7)-SUM($L708:R708),(('PTRM input'!$L$160+'PTRM input'!$L$126)*$L$7)/A18taxstdlife))</f>
        <v>0</v>
      </c>
      <c r="T708" s="592">
        <f>IF(A18taxstdlife="n/a","n/a",IF(T$3&gt;(A18taxstdlife+$E708),(('PTRM input'!$L$160+'PTRM input'!$L$126)*$L$7)-SUM($L708:S708),(('PTRM input'!$L$160+'PTRM input'!$L$126)*$L$7)/A18taxstdlife))</f>
        <v>0</v>
      </c>
      <c r="U708" s="592">
        <f>IF(A18taxstdlife="n/a","n/a",IF(U$3&gt;(A18taxstdlife+$E708),(('PTRM input'!$L$160+'PTRM input'!$L$126)*$L$7)-SUM($L708:T708),(('PTRM input'!$L$160+'PTRM input'!$L$126)*$L$7)/A18taxstdlife))</f>
        <v>0</v>
      </c>
      <c r="V708" s="592">
        <f>IF(A18taxstdlife="n/a","n/a",IF(V$3&gt;(A18taxstdlife+$E708),(('PTRM input'!$L$160+'PTRM input'!$L$126)*$L$7)-SUM($L708:U708),(('PTRM input'!$L$160+'PTRM input'!$L$126)*$L$7)/A18taxstdlife))</f>
        <v>0</v>
      </c>
      <c r="W708" s="592">
        <f>IF(A18taxstdlife="n/a","n/a",IF(W$3&gt;(A18taxstdlife+$E708),(('PTRM input'!$L$160+'PTRM input'!$L$126)*$L$7)-SUM($L708:V708),(('PTRM input'!$L$160+'PTRM input'!$L$126)*$L$7)/A18taxstdlife))</f>
        <v>0</v>
      </c>
      <c r="X708" s="592">
        <f>IF(A18taxstdlife="n/a","n/a",IF(X$3&gt;(A18taxstdlife+$E708),(('PTRM input'!$L$160+'PTRM input'!$L$126)*$L$7)-SUM($L708:W708),(('PTRM input'!$L$160+'PTRM input'!$L$126)*$L$7)/A18taxstdlife))</f>
        <v>0</v>
      </c>
      <c r="Y708" s="592">
        <f>IF(A18taxstdlife="n/a","n/a",IF(Y$3&gt;(A18taxstdlife+$E708),(('PTRM input'!$L$160+'PTRM input'!$L$126)*$L$7)-SUM($L708:X708),(('PTRM input'!$L$160+'PTRM input'!$L$126)*$L$7)/A18taxstdlife))</f>
        <v>0</v>
      </c>
      <c r="Z708" s="592">
        <f>IF(A18taxstdlife="n/a","n/a",IF(Z$3&gt;(A18taxstdlife+$E708),(('PTRM input'!$L$160+'PTRM input'!$L$126)*$L$7)-SUM($L708:Y708),(('PTRM input'!$L$160+'PTRM input'!$L$126)*$L$7)/A18taxstdlife))</f>
        <v>0</v>
      </c>
      <c r="AA708" s="592">
        <f>IF(A18taxstdlife="n/a","n/a",IF(AA$3&gt;(A18taxstdlife+$E708),(('PTRM input'!$L$160+'PTRM input'!$L$126)*$L$7)-SUM($L708:Z708),(('PTRM input'!$L$160+'PTRM input'!$L$126)*$L$7)/A18taxstdlife))</f>
        <v>0</v>
      </c>
      <c r="AB708" s="592">
        <f>IF(A18taxstdlife="n/a","n/a",IF(AB$3&gt;(A18taxstdlife+$E708),(('PTRM input'!$L$160+'PTRM input'!$L$126)*$L$7)-SUM($L708:AA708),(('PTRM input'!$L$160+'PTRM input'!$L$126)*$L$7)/A18taxstdlife))</f>
        <v>0</v>
      </c>
      <c r="AC708" s="592">
        <f>IF(A18taxstdlife="n/a","n/a",IF(AC$3&gt;(A18taxstdlife+$E708),(('PTRM input'!$L$160+'PTRM input'!$L$126)*$L$7)-SUM($L708:AB708),(('PTRM input'!$L$160+'PTRM input'!$L$126)*$L$7)/A18taxstdlife))</f>
        <v>0</v>
      </c>
      <c r="AD708" s="592">
        <f>IF(A18taxstdlife="n/a","n/a",IF(AD$3&gt;(A18taxstdlife+$E708),(('PTRM input'!$L$160+'PTRM input'!$L$126)*$L$7)-SUM($L708:AC708),(('PTRM input'!$L$160+'PTRM input'!$L$126)*$L$7)/A18taxstdlife))</f>
        <v>0</v>
      </c>
      <c r="AE708" s="592">
        <f>IF(A18taxstdlife="n/a","n/a",IF(AE$3&gt;(A18taxstdlife+$E708),(('PTRM input'!$L$160+'PTRM input'!$L$126)*$L$7)-SUM($L708:AD708),(('PTRM input'!$L$160+'PTRM input'!$L$126)*$L$7)/A18taxstdlife))</f>
        <v>0</v>
      </c>
      <c r="AF708" s="592">
        <f>IF(A18taxstdlife="n/a","n/a",IF(AF$3&gt;(A18taxstdlife+$E708),(('PTRM input'!$L$160+'PTRM input'!$L$126)*$L$7)-SUM($L708:AE708),(('PTRM input'!$L$160+'PTRM input'!$L$126)*$L$7)/A18taxstdlife))</f>
        <v>0</v>
      </c>
      <c r="AG708" s="592">
        <f>IF(A18taxstdlife="n/a","n/a",IF(AG$3&gt;(A18taxstdlife+$E708),(('PTRM input'!$L$160+'PTRM input'!$L$126)*$L$7)-SUM($L708:AF708),(('PTRM input'!$L$160+'PTRM input'!$L$126)*$L$7)/A18taxstdlife))</f>
        <v>0</v>
      </c>
      <c r="AH708" s="592">
        <f>IF(A18taxstdlife="n/a","n/a",IF(AH$3&gt;(A18taxstdlife+$E708),(('PTRM input'!$L$160+'PTRM input'!$L$126)*$L$7)-SUM($L708:AG708),(('PTRM input'!$L$160+'PTRM input'!$L$126)*$L$7)/A18taxstdlife))</f>
        <v>0</v>
      </c>
      <c r="AI708" s="592">
        <f>IF(A18taxstdlife="n/a","n/a",IF(AI$3&gt;(A18taxstdlife+$E708),(('PTRM input'!$L$160+'PTRM input'!$L$126)*$L$7)-SUM($L708:AH708),(('PTRM input'!$L$160+'PTRM input'!$L$126)*$L$7)/A18taxstdlife))</f>
        <v>0</v>
      </c>
      <c r="AJ708" s="592">
        <f>IF(A18taxstdlife="n/a","n/a",IF(AJ$3&gt;(A18taxstdlife+$E708),(('PTRM input'!$L$160+'PTRM input'!$L$126)*$L$7)-SUM($L708:AI708),(('PTRM input'!$L$160+'PTRM input'!$L$126)*$L$7)/A18taxstdlife))</f>
        <v>0</v>
      </c>
      <c r="AK708" s="592">
        <f>IF(A18taxstdlife="n/a","n/a",IF(AK$3&gt;(A18taxstdlife+$E708),(('PTRM input'!$L$160+'PTRM input'!$L$126)*$L$7)-SUM($L708:AJ708),(('PTRM input'!$L$160+'PTRM input'!$L$126)*$L$7)/A18taxstdlife))</f>
        <v>0</v>
      </c>
      <c r="AL708" s="592">
        <f>IF(A18taxstdlife="n/a","n/a",IF(AL$3&gt;(A18taxstdlife+$E708),(('PTRM input'!$L$160+'PTRM input'!$L$126)*$L$7)-SUM($L708:AK708),(('PTRM input'!$L$160+'PTRM input'!$L$126)*$L$7)/A18taxstdlife))</f>
        <v>0</v>
      </c>
      <c r="AM708" s="592">
        <f>IF(A18taxstdlife="n/a","n/a",IF(AM$3&gt;(A18taxstdlife+$E708),(('PTRM input'!$L$160+'PTRM input'!$L$126)*$L$7)-SUM($L708:AL708),(('PTRM input'!$L$160+'PTRM input'!$L$126)*$L$7)/A18taxstdlife))</f>
        <v>0</v>
      </c>
      <c r="AN708" s="592">
        <f>IF(A18taxstdlife="n/a","n/a",IF(AN$3&gt;(A18taxstdlife+$E708),(('PTRM input'!$L$160+'PTRM input'!$L$126)*$L$7)-SUM($L708:AM708),(('PTRM input'!$L$160+'PTRM input'!$L$126)*$L$7)/A18taxstdlife))</f>
        <v>0</v>
      </c>
      <c r="AO708" s="592">
        <f>IF(A18taxstdlife="n/a","n/a",IF(AO$3&gt;(A18taxstdlife+$E708),(('PTRM input'!$L$160+'PTRM input'!$L$126)*$L$7)-SUM($L708:AN708),(('PTRM input'!$L$160+'PTRM input'!$L$126)*$L$7)/A18taxstdlife))</f>
        <v>0</v>
      </c>
      <c r="AP708" s="592">
        <f>IF(A18taxstdlife="n/a","n/a",IF(AP$3&gt;(A18taxstdlife+$E708),(('PTRM input'!$L$160+'PTRM input'!$L$126)*$L$7)-SUM($L708:AO708),(('PTRM input'!$L$160+'PTRM input'!$L$126)*$L$7)/A18taxstdlife))</f>
        <v>0</v>
      </c>
      <c r="AQ708" s="592">
        <f>IF(A18taxstdlife="n/a","n/a",IF(AQ$3&gt;(A18taxstdlife+$E708),(('PTRM input'!$L$160+'PTRM input'!$L$126)*$L$7)-SUM($L708:AP708),(('PTRM input'!$L$160+'PTRM input'!$L$126)*$L$7)/A18taxstdlife))</f>
        <v>0</v>
      </c>
      <c r="AR708" s="592">
        <f>IF(A18taxstdlife="n/a","n/a",IF(AR$3&gt;(A18taxstdlife+$E708),(('PTRM input'!$L$160+'PTRM input'!$L$126)*$L$7)-SUM($L708:AQ708),(('PTRM input'!$L$160+'PTRM input'!$L$126)*$L$7)/A18taxstdlife))</f>
        <v>0</v>
      </c>
      <c r="AS708" s="592">
        <f>IF(A18taxstdlife="n/a","n/a",IF(AS$3&gt;(A18taxstdlife+$E708),(('PTRM input'!$L$160+'PTRM input'!$L$126)*$L$7)-SUM($L708:AR708),(('PTRM input'!$L$160+'PTRM input'!$L$126)*$L$7)/A18taxstdlife))</f>
        <v>0</v>
      </c>
      <c r="AT708" s="592">
        <f>IF(A18taxstdlife="n/a","n/a",IF(AT$3&gt;(A18taxstdlife+$E708),(('PTRM input'!$L$160+'PTRM input'!$L$126)*$L$7)-SUM($L708:AS708),(('PTRM input'!$L$160+'PTRM input'!$L$126)*$L$7)/A18taxstdlife))</f>
        <v>0</v>
      </c>
      <c r="AU708" s="592">
        <f>IF(A18taxstdlife="n/a","n/a",IF(AU$3&gt;(A18taxstdlife+$E708),(('PTRM input'!$L$160+'PTRM input'!$L$126)*$L$7)-SUM($L708:AT708),(('PTRM input'!$L$160+'PTRM input'!$L$126)*$L$7)/A18taxstdlife))</f>
        <v>0</v>
      </c>
      <c r="AV708" s="592">
        <f>IF(A18taxstdlife="n/a","n/a",IF(AV$3&gt;(A18taxstdlife+$E708),(('PTRM input'!$L$160+'PTRM input'!$L$126)*$L$7)-SUM($L708:AU708),(('PTRM input'!$L$160+'PTRM input'!$L$126)*$L$7)/A18taxstdlife))</f>
        <v>0</v>
      </c>
      <c r="AW708" s="592">
        <f>IF(A18taxstdlife="n/a","n/a",IF(AW$3&gt;(A18taxstdlife+$E708),(('PTRM input'!$L$160+'PTRM input'!$L$126)*$L$7)-SUM($L708:AV708),(('PTRM input'!$L$160+'PTRM input'!$L$126)*$L$7)/A18taxstdlife))</f>
        <v>0</v>
      </c>
      <c r="AX708" s="592">
        <f>IF(A18taxstdlife="n/a","n/a",IF(AX$3&gt;(A18taxstdlife+$E708),(('PTRM input'!$L$160+'PTRM input'!$L$126)*$L$7)-SUM($L708:AW708),(('PTRM input'!$L$160+'PTRM input'!$L$126)*$L$7)/A18taxstdlife))</f>
        <v>0</v>
      </c>
      <c r="AY708" s="592">
        <f>IF(A18taxstdlife="n/a","n/a",IF(AY$3&gt;(A18taxstdlife+$E708),(('PTRM input'!$L$160+'PTRM input'!$L$126)*$L$7)-SUM($L708:AX708),(('PTRM input'!$L$160+'PTRM input'!$L$126)*$L$7)/A18taxstdlife))</f>
        <v>0</v>
      </c>
      <c r="AZ708" s="592">
        <f>IF(A18taxstdlife="n/a","n/a",IF(AZ$3&gt;(A18taxstdlife+$E708),(('PTRM input'!$L$160+'PTRM input'!$L$126)*$L$7)-SUM($L708:AY708),(('PTRM input'!$L$160+'PTRM input'!$L$126)*$L$7)/A18taxstdlife))</f>
        <v>0</v>
      </c>
      <c r="BA708" s="592">
        <f>IF(A18taxstdlife="n/a","n/a",IF(BA$3&gt;(A18taxstdlife+$E708),(('PTRM input'!$L$160+'PTRM input'!$L$126)*$L$7)-SUM($L708:AZ708),(('PTRM input'!$L$160+'PTRM input'!$L$126)*$L$7)/A18taxstdlife))</f>
        <v>0</v>
      </c>
      <c r="BB708" s="592">
        <f>IF(A18taxstdlife="n/a","n/a",IF(BB$3&gt;(A18taxstdlife+$E708),(('PTRM input'!$L$160+'PTRM input'!$L$126)*$L$7)-SUM($L708:BA708),(('PTRM input'!$L$160+'PTRM input'!$L$126)*$L$7)/A18taxstdlife))</f>
        <v>0</v>
      </c>
      <c r="BC708" s="592">
        <f>IF(A18taxstdlife="n/a","n/a",IF(BC$3&gt;(A18taxstdlife+$E708),(('PTRM input'!$L$160+'PTRM input'!$L$126)*$L$7)-SUM($L708:BB708),(('PTRM input'!$L$160+'PTRM input'!$L$126)*$L$7)/A18taxstdlife))</f>
        <v>0</v>
      </c>
      <c r="BD708" s="592">
        <f>IF(A18taxstdlife="n/a","n/a",IF(BD$3&gt;(A18taxstdlife+$E708),(('PTRM input'!$L$160+'PTRM input'!$L$126)*$L$7)-SUM($L708:BC708),(('PTRM input'!$L$160+'PTRM input'!$L$126)*$L$7)/A18taxstdlife))</f>
        <v>0</v>
      </c>
      <c r="BE708" s="592">
        <f>IF(A18taxstdlife="n/a","n/a",IF(BE$3&gt;(A18taxstdlife+$E708),(('PTRM input'!$L$160+'PTRM input'!$L$126)*$L$7)-SUM($L708:BD708),(('PTRM input'!$L$160+'PTRM input'!$L$126)*$L$7)/A18taxstdlife))</f>
        <v>0</v>
      </c>
      <c r="BF708" s="592">
        <f>IF(A18taxstdlife="n/a","n/a",IF(BF$3&gt;(A18taxstdlife+$E708),(('PTRM input'!$L$160+'PTRM input'!$L$126)*$L$7)-SUM($L708:BE708),(('PTRM input'!$L$160+'PTRM input'!$L$126)*$L$7)/A18taxstdlife))</f>
        <v>0</v>
      </c>
      <c r="BG708" s="592">
        <f>IF(A18taxstdlife="n/a","n/a",IF(BG$3&gt;(A18taxstdlife+$E708),(('PTRM input'!$L$160+'PTRM input'!$L$126)*$L$7)-SUM($L708:BF708),(('PTRM input'!$L$160+'PTRM input'!$L$126)*$L$7)/A18taxstdlife))</f>
        <v>0</v>
      </c>
      <c r="BH708" s="592">
        <f>IF(A18taxstdlife="n/a","n/a",IF(BH$3&gt;(A18taxstdlife+$E708),(('PTRM input'!$L$160+'PTRM input'!$L$126)*$L$7)-SUM($L708:BG708),(('PTRM input'!$L$160+'PTRM input'!$L$126)*$L$7)/A18taxstdlife))</f>
        <v>0</v>
      </c>
      <c r="BI708" s="592">
        <f>IF(A18taxstdlife="n/a","n/a",IF(BI$3&gt;(A18taxstdlife+$E708),(('PTRM input'!$L$160+'PTRM input'!$L$126)*$L$7)-SUM($L708:BH708),(('PTRM input'!$L$160+'PTRM input'!$L$126)*$L$7)/A18taxstdlife))</f>
        <v>0</v>
      </c>
      <c r="BJ708" s="237"/>
      <c r="BK708" s="237"/>
      <c r="BL708" s="237"/>
      <c r="BM708" s="237"/>
    </row>
    <row r="709" spans="1:65" s="4" customFormat="1" ht="12.75" customHeight="1" outlineLevel="2">
      <c r="A709" s="237"/>
      <c r="B709" s="237"/>
      <c r="C709" s="597"/>
      <c r="D709" s="930"/>
      <c r="E709" s="167">
        <v>7</v>
      </c>
      <c r="F709" s="34"/>
      <c r="G709" s="184"/>
      <c r="H709" s="186"/>
      <c r="I709" s="186"/>
      <c r="J709" s="186"/>
      <c r="K709" s="186"/>
      <c r="L709" s="186"/>
      <c r="M709" s="185"/>
      <c r="N709" s="105">
        <f>IF(A18taxstdlife="n/a","n/a",IF(N$3&gt;(A18taxstdlife+$E709),(('PTRM input'!$M$160+'PTRM input'!$M$126)*$M$7)-SUM($M709:M709),(('PTRM input'!$M$160+'PTRM input'!$M$126)*$M$7)/A18taxstdlife))</f>
        <v>0</v>
      </c>
      <c r="O709" s="105">
        <f>IF(A18taxstdlife="n/a","n/a",IF(O$3&gt;(A18taxstdlife+$E709),(('PTRM input'!$M$160+'PTRM input'!$M$126)*$M$7)-SUM($M709:N709),(('PTRM input'!$M$160+'PTRM input'!$M$126)*$M$7)/A18taxstdlife))</f>
        <v>0</v>
      </c>
      <c r="P709" s="105">
        <f>IF(A18taxstdlife="n/a","n/a",IF(P$3&gt;(A18taxstdlife+$E709),(('PTRM input'!$M$160+'PTRM input'!$M$126)*$M$7)-SUM($M709:O709),(('PTRM input'!$M$160+'PTRM input'!$M$126)*$M$7)/A18taxstdlife))</f>
        <v>0</v>
      </c>
      <c r="Q709" s="592">
        <f>IF(A18taxstdlife="n/a","n/a",IF(Q$3&gt;(A18taxstdlife+$E709),(('PTRM input'!$M$160+'PTRM input'!$M$126)*$M$7)-SUM($M709:P709),(('PTRM input'!$M$160+'PTRM input'!$M$126)*$M$7)/A18taxstdlife))</f>
        <v>0</v>
      </c>
      <c r="R709" s="592">
        <f>IF(A18taxstdlife="n/a","n/a",IF(R$3&gt;(A18taxstdlife+$E709),(('PTRM input'!$M$160+'PTRM input'!$M$126)*$M$7)-SUM($M709:Q709),(('PTRM input'!$M$160+'PTRM input'!$M$126)*$M$7)/A18taxstdlife))</f>
        <v>0</v>
      </c>
      <c r="S709" s="592">
        <f>IF(A18taxstdlife="n/a","n/a",IF(S$3&gt;(A18taxstdlife+$E709),(('PTRM input'!$M$160+'PTRM input'!$M$126)*$M$7)-SUM($M709:R709),(('PTRM input'!$M$160+'PTRM input'!$M$126)*$M$7)/A18taxstdlife))</f>
        <v>0</v>
      </c>
      <c r="T709" s="592">
        <f>IF(A18taxstdlife="n/a","n/a",IF(T$3&gt;(A18taxstdlife+$E709),(('PTRM input'!$M$160+'PTRM input'!$M$126)*$M$7)-SUM($M709:S709),(('PTRM input'!$M$160+'PTRM input'!$M$126)*$M$7)/A18taxstdlife))</f>
        <v>0</v>
      </c>
      <c r="U709" s="592">
        <f>IF(A18taxstdlife="n/a","n/a",IF(U$3&gt;(A18taxstdlife+$E709),(('PTRM input'!$M$160+'PTRM input'!$M$126)*$M$7)-SUM($M709:T709),(('PTRM input'!$M$160+'PTRM input'!$M$126)*$M$7)/A18taxstdlife))</f>
        <v>0</v>
      </c>
      <c r="V709" s="592">
        <f>IF(A18taxstdlife="n/a","n/a",IF(V$3&gt;(A18taxstdlife+$E709),(('PTRM input'!$M$160+'PTRM input'!$M$126)*$M$7)-SUM($M709:U709),(('PTRM input'!$M$160+'PTRM input'!$M$126)*$M$7)/A18taxstdlife))</f>
        <v>0</v>
      </c>
      <c r="W709" s="592">
        <f>IF(A18taxstdlife="n/a","n/a",IF(W$3&gt;(A18taxstdlife+$E709),(('PTRM input'!$M$160+'PTRM input'!$M$126)*$M$7)-SUM($M709:V709),(('PTRM input'!$M$160+'PTRM input'!$M$126)*$M$7)/A18taxstdlife))</f>
        <v>0</v>
      </c>
      <c r="X709" s="592">
        <f>IF(A18taxstdlife="n/a","n/a",IF(X$3&gt;(A18taxstdlife+$E709),(('PTRM input'!$M$160+'PTRM input'!$M$126)*$M$7)-SUM($M709:W709),(('PTRM input'!$M$160+'PTRM input'!$M$126)*$M$7)/A18taxstdlife))</f>
        <v>0</v>
      </c>
      <c r="Y709" s="592">
        <f>IF(A18taxstdlife="n/a","n/a",IF(Y$3&gt;(A18taxstdlife+$E709),(('PTRM input'!$M$160+'PTRM input'!$M$126)*$M$7)-SUM($M709:X709),(('PTRM input'!$M$160+'PTRM input'!$M$126)*$M$7)/A18taxstdlife))</f>
        <v>0</v>
      </c>
      <c r="Z709" s="592">
        <f>IF(A18taxstdlife="n/a","n/a",IF(Z$3&gt;(A18taxstdlife+$E709),(('PTRM input'!$M$160+'PTRM input'!$M$126)*$M$7)-SUM($M709:Y709),(('PTRM input'!$M$160+'PTRM input'!$M$126)*$M$7)/A18taxstdlife))</f>
        <v>0</v>
      </c>
      <c r="AA709" s="592">
        <f>IF(A18taxstdlife="n/a","n/a",IF(AA$3&gt;(A18taxstdlife+$E709),(('PTRM input'!$M$160+'PTRM input'!$M$126)*$M$7)-SUM($M709:Z709),(('PTRM input'!$M$160+'PTRM input'!$M$126)*$M$7)/A18taxstdlife))</f>
        <v>0</v>
      </c>
      <c r="AB709" s="592">
        <f>IF(A18taxstdlife="n/a","n/a",IF(AB$3&gt;(A18taxstdlife+$E709),(('PTRM input'!$M$160+'PTRM input'!$M$126)*$M$7)-SUM($M709:AA709),(('PTRM input'!$M$160+'PTRM input'!$M$126)*$M$7)/A18taxstdlife))</f>
        <v>0</v>
      </c>
      <c r="AC709" s="592">
        <f>IF(A18taxstdlife="n/a","n/a",IF(AC$3&gt;(A18taxstdlife+$E709),(('PTRM input'!$M$160+'PTRM input'!$M$126)*$M$7)-SUM($M709:AB709),(('PTRM input'!$M$160+'PTRM input'!$M$126)*$M$7)/A18taxstdlife))</f>
        <v>0</v>
      </c>
      <c r="AD709" s="592">
        <f>IF(A18taxstdlife="n/a","n/a",IF(AD$3&gt;(A18taxstdlife+$E709),(('PTRM input'!$M$160+'PTRM input'!$M$126)*$M$7)-SUM($M709:AC709),(('PTRM input'!$M$160+'PTRM input'!$M$126)*$M$7)/A18taxstdlife))</f>
        <v>0</v>
      </c>
      <c r="AE709" s="592">
        <f>IF(A18taxstdlife="n/a","n/a",IF(AE$3&gt;(A18taxstdlife+$E709),(('PTRM input'!$M$160+'PTRM input'!$M$126)*$M$7)-SUM($M709:AD709),(('PTRM input'!$M$160+'PTRM input'!$M$126)*$M$7)/A18taxstdlife))</f>
        <v>0</v>
      </c>
      <c r="AF709" s="592">
        <f>IF(A18taxstdlife="n/a","n/a",IF(AF$3&gt;(A18taxstdlife+$E709),(('PTRM input'!$M$160+'PTRM input'!$M$126)*$M$7)-SUM($M709:AE709),(('PTRM input'!$M$160+'PTRM input'!$M$126)*$M$7)/A18taxstdlife))</f>
        <v>0</v>
      </c>
      <c r="AG709" s="592">
        <f>IF(A18taxstdlife="n/a","n/a",IF(AG$3&gt;(A18taxstdlife+$E709),(('PTRM input'!$M$160+'PTRM input'!$M$126)*$M$7)-SUM($M709:AF709),(('PTRM input'!$M$160+'PTRM input'!$M$126)*$M$7)/A18taxstdlife))</f>
        <v>0</v>
      </c>
      <c r="AH709" s="592">
        <f>IF(A18taxstdlife="n/a","n/a",IF(AH$3&gt;(A18taxstdlife+$E709),(('PTRM input'!$M$160+'PTRM input'!$M$126)*$M$7)-SUM($M709:AG709),(('PTRM input'!$M$160+'PTRM input'!$M$126)*$M$7)/A18taxstdlife))</f>
        <v>0</v>
      </c>
      <c r="AI709" s="592">
        <f>IF(A18taxstdlife="n/a","n/a",IF(AI$3&gt;(A18taxstdlife+$E709),(('PTRM input'!$M$160+'PTRM input'!$M$126)*$M$7)-SUM($M709:AH709),(('PTRM input'!$M$160+'PTRM input'!$M$126)*$M$7)/A18taxstdlife))</f>
        <v>0</v>
      </c>
      <c r="AJ709" s="592">
        <f>IF(A18taxstdlife="n/a","n/a",IF(AJ$3&gt;(A18taxstdlife+$E709),(('PTRM input'!$M$160+'PTRM input'!$M$126)*$M$7)-SUM($M709:AI709),(('PTRM input'!$M$160+'PTRM input'!$M$126)*$M$7)/A18taxstdlife))</f>
        <v>0</v>
      </c>
      <c r="AK709" s="592">
        <f>IF(A18taxstdlife="n/a","n/a",IF(AK$3&gt;(A18taxstdlife+$E709),(('PTRM input'!$M$160+'PTRM input'!$M$126)*$M$7)-SUM($M709:AJ709),(('PTRM input'!$M$160+'PTRM input'!$M$126)*$M$7)/A18taxstdlife))</f>
        <v>0</v>
      </c>
      <c r="AL709" s="592">
        <f>IF(A18taxstdlife="n/a","n/a",IF(AL$3&gt;(A18taxstdlife+$E709),(('PTRM input'!$M$160+'PTRM input'!$M$126)*$M$7)-SUM($M709:AK709),(('PTRM input'!$M$160+'PTRM input'!$M$126)*$M$7)/A18taxstdlife))</f>
        <v>0</v>
      </c>
      <c r="AM709" s="592">
        <f>IF(A18taxstdlife="n/a","n/a",IF(AM$3&gt;(A18taxstdlife+$E709),(('PTRM input'!$M$160+'PTRM input'!$M$126)*$M$7)-SUM($M709:AL709),(('PTRM input'!$M$160+'PTRM input'!$M$126)*$M$7)/A18taxstdlife))</f>
        <v>0</v>
      </c>
      <c r="AN709" s="592">
        <f>IF(A18taxstdlife="n/a","n/a",IF(AN$3&gt;(A18taxstdlife+$E709),(('PTRM input'!$M$160+'PTRM input'!$M$126)*$M$7)-SUM($M709:AM709),(('PTRM input'!$M$160+'PTRM input'!$M$126)*$M$7)/A18taxstdlife))</f>
        <v>0</v>
      </c>
      <c r="AO709" s="592">
        <f>IF(A18taxstdlife="n/a","n/a",IF(AO$3&gt;(A18taxstdlife+$E709),(('PTRM input'!$M$160+'PTRM input'!$M$126)*$M$7)-SUM($M709:AN709),(('PTRM input'!$M$160+'PTRM input'!$M$126)*$M$7)/A18taxstdlife))</f>
        <v>0</v>
      </c>
      <c r="AP709" s="592">
        <f>IF(A18taxstdlife="n/a","n/a",IF(AP$3&gt;(A18taxstdlife+$E709),(('PTRM input'!$M$160+'PTRM input'!$M$126)*$M$7)-SUM($M709:AO709),(('PTRM input'!$M$160+'PTRM input'!$M$126)*$M$7)/A18taxstdlife))</f>
        <v>0</v>
      </c>
      <c r="AQ709" s="592">
        <f>IF(A18taxstdlife="n/a","n/a",IF(AQ$3&gt;(A18taxstdlife+$E709),(('PTRM input'!$M$160+'PTRM input'!$M$126)*$M$7)-SUM($M709:AP709),(('PTRM input'!$M$160+'PTRM input'!$M$126)*$M$7)/A18taxstdlife))</f>
        <v>0</v>
      </c>
      <c r="AR709" s="592">
        <f>IF(A18taxstdlife="n/a","n/a",IF(AR$3&gt;(A18taxstdlife+$E709),(('PTRM input'!$M$160+'PTRM input'!$M$126)*$M$7)-SUM($M709:AQ709),(('PTRM input'!$M$160+'PTRM input'!$M$126)*$M$7)/A18taxstdlife))</f>
        <v>0</v>
      </c>
      <c r="AS709" s="592">
        <f>IF(A18taxstdlife="n/a","n/a",IF(AS$3&gt;(A18taxstdlife+$E709),(('PTRM input'!$M$160+'PTRM input'!$M$126)*$M$7)-SUM($M709:AR709),(('PTRM input'!$M$160+'PTRM input'!$M$126)*$M$7)/A18taxstdlife))</f>
        <v>0</v>
      </c>
      <c r="AT709" s="592">
        <f>IF(A18taxstdlife="n/a","n/a",IF(AT$3&gt;(A18taxstdlife+$E709),(('PTRM input'!$M$160+'PTRM input'!$M$126)*$M$7)-SUM($M709:AS709),(('PTRM input'!$M$160+'PTRM input'!$M$126)*$M$7)/A18taxstdlife))</f>
        <v>0</v>
      </c>
      <c r="AU709" s="592">
        <f>IF(A18taxstdlife="n/a","n/a",IF(AU$3&gt;(A18taxstdlife+$E709),(('PTRM input'!$M$160+'PTRM input'!$M$126)*$M$7)-SUM($M709:AT709),(('PTRM input'!$M$160+'PTRM input'!$M$126)*$M$7)/A18taxstdlife))</f>
        <v>0</v>
      </c>
      <c r="AV709" s="592">
        <f>IF(A18taxstdlife="n/a","n/a",IF(AV$3&gt;(A18taxstdlife+$E709),(('PTRM input'!$M$160+'PTRM input'!$M$126)*$M$7)-SUM($M709:AU709),(('PTRM input'!$M$160+'PTRM input'!$M$126)*$M$7)/A18taxstdlife))</f>
        <v>0</v>
      </c>
      <c r="AW709" s="592">
        <f>IF(A18taxstdlife="n/a","n/a",IF(AW$3&gt;(A18taxstdlife+$E709),(('PTRM input'!$M$160+'PTRM input'!$M$126)*$M$7)-SUM($M709:AV709),(('PTRM input'!$M$160+'PTRM input'!$M$126)*$M$7)/A18taxstdlife))</f>
        <v>0</v>
      </c>
      <c r="AX709" s="592">
        <f>IF(A18taxstdlife="n/a","n/a",IF(AX$3&gt;(A18taxstdlife+$E709),(('PTRM input'!$M$160+'PTRM input'!$M$126)*$M$7)-SUM($M709:AW709),(('PTRM input'!$M$160+'PTRM input'!$M$126)*$M$7)/A18taxstdlife))</f>
        <v>0</v>
      </c>
      <c r="AY709" s="592">
        <f>IF(A18taxstdlife="n/a","n/a",IF(AY$3&gt;(A18taxstdlife+$E709),(('PTRM input'!$M$160+'PTRM input'!$M$126)*$M$7)-SUM($M709:AX709),(('PTRM input'!$M$160+'PTRM input'!$M$126)*$M$7)/A18taxstdlife))</f>
        <v>0</v>
      </c>
      <c r="AZ709" s="592">
        <f>IF(A18taxstdlife="n/a","n/a",IF(AZ$3&gt;(A18taxstdlife+$E709),(('PTRM input'!$M$160+'PTRM input'!$M$126)*$M$7)-SUM($M709:AY709),(('PTRM input'!$M$160+'PTRM input'!$M$126)*$M$7)/A18taxstdlife))</f>
        <v>0</v>
      </c>
      <c r="BA709" s="592">
        <f>IF(A18taxstdlife="n/a","n/a",IF(BA$3&gt;(A18taxstdlife+$E709),(('PTRM input'!$M$160+'PTRM input'!$M$126)*$M$7)-SUM($M709:AZ709),(('PTRM input'!$M$160+'PTRM input'!$M$126)*$M$7)/A18taxstdlife))</f>
        <v>0</v>
      </c>
      <c r="BB709" s="592">
        <f>IF(A18taxstdlife="n/a","n/a",IF(BB$3&gt;(A18taxstdlife+$E709),(('PTRM input'!$M$160+'PTRM input'!$M$126)*$M$7)-SUM($M709:BA709),(('PTRM input'!$M$160+'PTRM input'!$M$126)*$M$7)/A18taxstdlife))</f>
        <v>0</v>
      </c>
      <c r="BC709" s="592">
        <f>IF(A18taxstdlife="n/a","n/a",IF(BC$3&gt;(A18taxstdlife+$E709),(('PTRM input'!$M$160+'PTRM input'!$M$126)*$M$7)-SUM($M709:BB709),(('PTRM input'!$M$160+'PTRM input'!$M$126)*$M$7)/A18taxstdlife))</f>
        <v>0</v>
      </c>
      <c r="BD709" s="592">
        <f>IF(A18taxstdlife="n/a","n/a",IF(BD$3&gt;(A18taxstdlife+$E709),(('PTRM input'!$M$160+'PTRM input'!$M$126)*$M$7)-SUM($M709:BC709),(('PTRM input'!$M$160+'PTRM input'!$M$126)*$M$7)/A18taxstdlife))</f>
        <v>0</v>
      </c>
      <c r="BE709" s="592">
        <f>IF(A18taxstdlife="n/a","n/a",IF(BE$3&gt;(A18taxstdlife+$E709),(('PTRM input'!$M$160+'PTRM input'!$M$126)*$M$7)-SUM($M709:BD709),(('PTRM input'!$M$160+'PTRM input'!$M$126)*$M$7)/A18taxstdlife))</f>
        <v>0</v>
      </c>
      <c r="BF709" s="592">
        <f>IF(A18taxstdlife="n/a","n/a",IF(BF$3&gt;(A18taxstdlife+$E709),(('PTRM input'!$M$160+'PTRM input'!$M$126)*$M$7)-SUM($M709:BE709),(('PTRM input'!$M$160+'PTRM input'!$M$126)*$M$7)/A18taxstdlife))</f>
        <v>0</v>
      </c>
      <c r="BG709" s="592">
        <f>IF(A18taxstdlife="n/a","n/a",IF(BG$3&gt;(A18taxstdlife+$E709),(('PTRM input'!$M$160+'PTRM input'!$M$126)*$M$7)-SUM($M709:BF709),(('PTRM input'!$M$160+'PTRM input'!$M$126)*$M$7)/A18taxstdlife))</f>
        <v>0</v>
      </c>
      <c r="BH709" s="592">
        <f>IF(A18taxstdlife="n/a","n/a",IF(BH$3&gt;(A18taxstdlife+$E709),(('PTRM input'!$M$160+'PTRM input'!$M$126)*$M$7)-SUM($M709:BG709),(('PTRM input'!$M$160+'PTRM input'!$M$126)*$M$7)/A18taxstdlife))</f>
        <v>0</v>
      </c>
      <c r="BI709" s="592">
        <f>IF(A18taxstdlife="n/a","n/a",IF(BI$3&gt;(A18taxstdlife+$E709),(('PTRM input'!$M$160+'PTRM input'!$M$126)*$M$7)-SUM($M709:BH709),(('PTRM input'!$M$160+'PTRM input'!$M$126)*$M$7)/A18taxstdlife))</f>
        <v>0</v>
      </c>
      <c r="BJ709" s="237"/>
      <c r="BK709" s="237"/>
      <c r="BL709" s="237"/>
      <c r="BM709" s="237"/>
    </row>
    <row r="710" spans="1:65" s="4" customFormat="1" ht="12.75" customHeight="1" outlineLevel="2">
      <c r="A710" s="237"/>
      <c r="B710" s="237"/>
      <c r="C710" s="597"/>
      <c r="D710" s="930"/>
      <c r="E710" s="167">
        <v>8</v>
      </c>
      <c r="F710" s="34"/>
      <c r="G710" s="184"/>
      <c r="H710" s="186"/>
      <c r="I710" s="186"/>
      <c r="J710" s="186"/>
      <c r="K710" s="186"/>
      <c r="L710" s="186"/>
      <c r="M710" s="186"/>
      <c r="N710" s="185"/>
      <c r="O710" s="105">
        <f>IF(A18taxstdlife="n/a","n/a",IF(O$3&gt;(A18taxstdlife+$E710),(('PTRM input'!$N$160+'PTRM input'!$N$126)*$N$7)-SUM($N710:N710),(('PTRM input'!$N$160+'PTRM input'!$N$126)*$N$7)/A18taxstdlife))</f>
        <v>0</v>
      </c>
      <c r="P710" s="105">
        <f>IF(A18taxstdlife="n/a","n/a",IF(P$3&gt;(A18taxstdlife+$E710),(('PTRM input'!$N$160+'PTRM input'!$N$126)*$N$7)-SUM($N710:O710),(('PTRM input'!$N$160+'PTRM input'!$N$126)*$N$7)/A18taxstdlife))</f>
        <v>0</v>
      </c>
      <c r="Q710" s="592">
        <f>IF(A18taxstdlife="n/a","n/a",IF(Q$3&gt;(A18taxstdlife+$E710),(('PTRM input'!$N$160+'PTRM input'!$N$126)*$N$7)-SUM($N710:P710),(('PTRM input'!$N$160+'PTRM input'!$N$126)*$N$7)/A18taxstdlife))</f>
        <v>0</v>
      </c>
      <c r="R710" s="592">
        <f>IF(A18taxstdlife="n/a","n/a",IF(R$3&gt;(A18taxstdlife+$E710),(('PTRM input'!$N$160+'PTRM input'!$N$126)*$N$7)-SUM($N710:Q710),(('PTRM input'!$N$160+'PTRM input'!$N$126)*$N$7)/A18taxstdlife))</f>
        <v>0</v>
      </c>
      <c r="S710" s="592">
        <f>IF(A18taxstdlife="n/a","n/a",IF(S$3&gt;(A18taxstdlife+$E710),(('PTRM input'!$N$160+'PTRM input'!$N$126)*$N$7)-SUM($N710:R710),(('PTRM input'!$N$160+'PTRM input'!$N$126)*$N$7)/A18taxstdlife))</f>
        <v>0</v>
      </c>
      <c r="T710" s="592">
        <f>IF(A18taxstdlife="n/a","n/a",IF(T$3&gt;(A18taxstdlife+$E710),(('PTRM input'!$N$160+'PTRM input'!$N$126)*$N$7)-SUM($N710:S710),(('PTRM input'!$N$160+'PTRM input'!$N$126)*$N$7)/A18taxstdlife))</f>
        <v>0</v>
      </c>
      <c r="U710" s="592">
        <f>IF(A18taxstdlife="n/a","n/a",IF(U$3&gt;(A18taxstdlife+$E710),(('PTRM input'!$N$160+'PTRM input'!$N$126)*$N$7)-SUM($N710:T710),(('PTRM input'!$N$160+'PTRM input'!$N$126)*$N$7)/A18taxstdlife))</f>
        <v>0</v>
      </c>
      <c r="V710" s="592">
        <f>IF(A18taxstdlife="n/a","n/a",IF(V$3&gt;(A18taxstdlife+$E710),(('PTRM input'!$N$160+'PTRM input'!$N$126)*$N$7)-SUM($N710:U710),(('PTRM input'!$N$160+'PTRM input'!$N$126)*$N$7)/A18taxstdlife))</f>
        <v>0</v>
      </c>
      <c r="W710" s="592">
        <f>IF(A18taxstdlife="n/a","n/a",IF(W$3&gt;(A18taxstdlife+$E710),(('PTRM input'!$N$160+'PTRM input'!$N$126)*$N$7)-SUM($N710:V710),(('PTRM input'!$N$160+'PTRM input'!$N$126)*$N$7)/A18taxstdlife))</f>
        <v>0</v>
      </c>
      <c r="X710" s="592">
        <f>IF(A18taxstdlife="n/a","n/a",IF(X$3&gt;(A18taxstdlife+$E710),(('PTRM input'!$N$160+'PTRM input'!$N$126)*$N$7)-SUM($N710:W710),(('PTRM input'!$N$160+'PTRM input'!$N$126)*$N$7)/A18taxstdlife))</f>
        <v>0</v>
      </c>
      <c r="Y710" s="592">
        <f>IF(A18taxstdlife="n/a","n/a",IF(Y$3&gt;(A18taxstdlife+$E710),(('PTRM input'!$N$160+'PTRM input'!$N$126)*$N$7)-SUM($N710:X710),(('PTRM input'!$N$160+'PTRM input'!$N$126)*$N$7)/A18taxstdlife))</f>
        <v>0</v>
      </c>
      <c r="Z710" s="592">
        <f>IF(A18taxstdlife="n/a","n/a",IF(Z$3&gt;(A18taxstdlife+$E710),(('PTRM input'!$N$160+'PTRM input'!$N$126)*$N$7)-SUM($N710:Y710),(('PTRM input'!$N$160+'PTRM input'!$N$126)*$N$7)/A18taxstdlife))</f>
        <v>0</v>
      </c>
      <c r="AA710" s="592">
        <f>IF(A18taxstdlife="n/a","n/a",IF(AA$3&gt;(A18taxstdlife+$E710),(('PTRM input'!$N$160+'PTRM input'!$N$126)*$N$7)-SUM($N710:Z710),(('PTRM input'!$N$160+'PTRM input'!$N$126)*$N$7)/A18taxstdlife))</f>
        <v>0</v>
      </c>
      <c r="AB710" s="592">
        <f>IF(A18taxstdlife="n/a","n/a",IF(AB$3&gt;(A18taxstdlife+$E710),(('PTRM input'!$N$160+'PTRM input'!$N$126)*$N$7)-SUM($N710:AA710),(('PTRM input'!$N$160+'PTRM input'!$N$126)*$N$7)/A18taxstdlife))</f>
        <v>0</v>
      </c>
      <c r="AC710" s="592">
        <f>IF(A18taxstdlife="n/a","n/a",IF(AC$3&gt;(A18taxstdlife+$E710),(('PTRM input'!$N$160+'PTRM input'!$N$126)*$N$7)-SUM($N710:AB710),(('PTRM input'!$N$160+'PTRM input'!$N$126)*$N$7)/A18taxstdlife))</f>
        <v>0</v>
      </c>
      <c r="AD710" s="592">
        <f>IF(A18taxstdlife="n/a","n/a",IF(AD$3&gt;(A18taxstdlife+$E710),(('PTRM input'!$N$160+'PTRM input'!$N$126)*$N$7)-SUM($N710:AC710),(('PTRM input'!$N$160+'PTRM input'!$N$126)*$N$7)/A18taxstdlife))</f>
        <v>0</v>
      </c>
      <c r="AE710" s="592">
        <f>IF(A18taxstdlife="n/a","n/a",IF(AE$3&gt;(A18taxstdlife+$E710),(('PTRM input'!$N$160+'PTRM input'!$N$126)*$N$7)-SUM($N710:AD710),(('PTRM input'!$N$160+'PTRM input'!$N$126)*$N$7)/A18taxstdlife))</f>
        <v>0</v>
      </c>
      <c r="AF710" s="592">
        <f>IF(A18taxstdlife="n/a","n/a",IF(AF$3&gt;(A18taxstdlife+$E710),(('PTRM input'!$N$160+'PTRM input'!$N$126)*$N$7)-SUM($N710:AE710),(('PTRM input'!$N$160+'PTRM input'!$N$126)*$N$7)/A18taxstdlife))</f>
        <v>0</v>
      </c>
      <c r="AG710" s="592">
        <f>IF(A18taxstdlife="n/a","n/a",IF(AG$3&gt;(A18taxstdlife+$E710),(('PTRM input'!$N$160+'PTRM input'!$N$126)*$N$7)-SUM($N710:AF710),(('PTRM input'!$N$160+'PTRM input'!$N$126)*$N$7)/A18taxstdlife))</f>
        <v>0</v>
      </c>
      <c r="AH710" s="592">
        <f>IF(A18taxstdlife="n/a","n/a",IF(AH$3&gt;(A18taxstdlife+$E710),(('PTRM input'!$N$160+'PTRM input'!$N$126)*$N$7)-SUM($N710:AG710),(('PTRM input'!$N$160+'PTRM input'!$N$126)*$N$7)/A18taxstdlife))</f>
        <v>0</v>
      </c>
      <c r="AI710" s="592">
        <f>IF(A18taxstdlife="n/a","n/a",IF(AI$3&gt;(A18taxstdlife+$E710),(('PTRM input'!$N$160+'PTRM input'!$N$126)*$N$7)-SUM($N710:AH710),(('PTRM input'!$N$160+'PTRM input'!$N$126)*$N$7)/A18taxstdlife))</f>
        <v>0</v>
      </c>
      <c r="AJ710" s="592">
        <f>IF(A18taxstdlife="n/a","n/a",IF(AJ$3&gt;(A18taxstdlife+$E710),(('PTRM input'!$N$160+'PTRM input'!$N$126)*$N$7)-SUM($N710:AI710),(('PTRM input'!$N$160+'PTRM input'!$N$126)*$N$7)/A18taxstdlife))</f>
        <v>0</v>
      </c>
      <c r="AK710" s="592">
        <f>IF(A18taxstdlife="n/a","n/a",IF(AK$3&gt;(A18taxstdlife+$E710),(('PTRM input'!$N$160+'PTRM input'!$N$126)*$N$7)-SUM($N710:AJ710),(('PTRM input'!$N$160+'PTRM input'!$N$126)*$N$7)/A18taxstdlife))</f>
        <v>0</v>
      </c>
      <c r="AL710" s="592">
        <f>IF(A18taxstdlife="n/a","n/a",IF(AL$3&gt;(A18taxstdlife+$E710),(('PTRM input'!$N$160+'PTRM input'!$N$126)*$N$7)-SUM($N710:AK710),(('PTRM input'!$N$160+'PTRM input'!$N$126)*$N$7)/A18taxstdlife))</f>
        <v>0</v>
      </c>
      <c r="AM710" s="592">
        <f>IF(A18taxstdlife="n/a","n/a",IF(AM$3&gt;(A18taxstdlife+$E710),(('PTRM input'!$N$160+'PTRM input'!$N$126)*$N$7)-SUM($N710:AL710),(('PTRM input'!$N$160+'PTRM input'!$N$126)*$N$7)/A18taxstdlife))</f>
        <v>0</v>
      </c>
      <c r="AN710" s="592">
        <f>IF(A18taxstdlife="n/a","n/a",IF(AN$3&gt;(A18taxstdlife+$E710),(('PTRM input'!$N$160+'PTRM input'!$N$126)*$N$7)-SUM($N710:AM710),(('PTRM input'!$N$160+'PTRM input'!$N$126)*$N$7)/A18taxstdlife))</f>
        <v>0</v>
      </c>
      <c r="AO710" s="592">
        <f>IF(A18taxstdlife="n/a","n/a",IF(AO$3&gt;(A18taxstdlife+$E710),(('PTRM input'!$N$160+'PTRM input'!$N$126)*$N$7)-SUM($N710:AN710),(('PTRM input'!$N$160+'PTRM input'!$N$126)*$N$7)/A18taxstdlife))</f>
        <v>0</v>
      </c>
      <c r="AP710" s="592">
        <f>IF(A18taxstdlife="n/a","n/a",IF(AP$3&gt;(A18taxstdlife+$E710),(('PTRM input'!$N$160+'PTRM input'!$N$126)*$N$7)-SUM($N710:AO710),(('PTRM input'!$N$160+'PTRM input'!$N$126)*$N$7)/A18taxstdlife))</f>
        <v>0</v>
      </c>
      <c r="AQ710" s="592">
        <f>IF(A18taxstdlife="n/a","n/a",IF(AQ$3&gt;(A18taxstdlife+$E710),(('PTRM input'!$N$160+'PTRM input'!$N$126)*$N$7)-SUM($N710:AP710),(('PTRM input'!$N$160+'PTRM input'!$N$126)*$N$7)/A18taxstdlife))</f>
        <v>0</v>
      </c>
      <c r="AR710" s="592">
        <f>IF(A18taxstdlife="n/a","n/a",IF(AR$3&gt;(A18taxstdlife+$E710),(('PTRM input'!$N$160+'PTRM input'!$N$126)*$N$7)-SUM($N710:AQ710),(('PTRM input'!$N$160+'PTRM input'!$N$126)*$N$7)/A18taxstdlife))</f>
        <v>0</v>
      </c>
      <c r="AS710" s="592">
        <f>IF(A18taxstdlife="n/a","n/a",IF(AS$3&gt;(A18taxstdlife+$E710),(('PTRM input'!$N$160+'PTRM input'!$N$126)*$N$7)-SUM($N710:AR710),(('PTRM input'!$N$160+'PTRM input'!$N$126)*$N$7)/A18taxstdlife))</f>
        <v>0</v>
      </c>
      <c r="AT710" s="592">
        <f>IF(A18taxstdlife="n/a","n/a",IF(AT$3&gt;(A18taxstdlife+$E710),(('PTRM input'!$N$160+'PTRM input'!$N$126)*$N$7)-SUM($N710:AS710),(('PTRM input'!$N$160+'PTRM input'!$N$126)*$N$7)/A18taxstdlife))</f>
        <v>0</v>
      </c>
      <c r="AU710" s="592">
        <f>IF(A18taxstdlife="n/a","n/a",IF(AU$3&gt;(A18taxstdlife+$E710),(('PTRM input'!$N$160+'PTRM input'!$N$126)*$N$7)-SUM($N710:AT710),(('PTRM input'!$N$160+'PTRM input'!$N$126)*$N$7)/A18taxstdlife))</f>
        <v>0</v>
      </c>
      <c r="AV710" s="592">
        <f>IF(A18taxstdlife="n/a","n/a",IF(AV$3&gt;(A18taxstdlife+$E710),(('PTRM input'!$N$160+'PTRM input'!$N$126)*$N$7)-SUM($N710:AU710),(('PTRM input'!$N$160+'PTRM input'!$N$126)*$N$7)/A18taxstdlife))</f>
        <v>0</v>
      </c>
      <c r="AW710" s="592">
        <f>IF(A18taxstdlife="n/a","n/a",IF(AW$3&gt;(A18taxstdlife+$E710),(('PTRM input'!$N$160+'PTRM input'!$N$126)*$N$7)-SUM($N710:AV710),(('PTRM input'!$N$160+'PTRM input'!$N$126)*$N$7)/A18taxstdlife))</f>
        <v>0</v>
      </c>
      <c r="AX710" s="592">
        <f>IF(A18taxstdlife="n/a","n/a",IF(AX$3&gt;(A18taxstdlife+$E710),(('PTRM input'!$N$160+'PTRM input'!$N$126)*$N$7)-SUM($N710:AW710),(('PTRM input'!$N$160+'PTRM input'!$N$126)*$N$7)/A18taxstdlife))</f>
        <v>0</v>
      </c>
      <c r="AY710" s="592">
        <f>IF(A18taxstdlife="n/a","n/a",IF(AY$3&gt;(A18taxstdlife+$E710),(('PTRM input'!$N$160+'PTRM input'!$N$126)*$N$7)-SUM($N710:AX710),(('PTRM input'!$N$160+'PTRM input'!$N$126)*$N$7)/A18taxstdlife))</f>
        <v>0</v>
      </c>
      <c r="AZ710" s="592">
        <f>IF(A18taxstdlife="n/a","n/a",IF(AZ$3&gt;(A18taxstdlife+$E710),(('PTRM input'!$N$160+'PTRM input'!$N$126)*$N$7)-SUM($N710:AY710),(('PTRM input'!$N$160+'PTRM input'!$N$126)*$N$7)/A18taxstdlife))</f>
        <v>0</v>
      </c>
      <c r="BA710" s="592">
        <f>IF(A18taxstdlife="n/a","n/a",IF(BA$3&gt;(A18taxstdlife+$E710),(('PTRM input'!$N$160+'PTRM input'!$N$126)*$N$7)-SUM($N710:AZ710),(('PTRM input'!$N$160+'PTRM input'!$N$126)*$N$7)/A18taxstdlife))</f>
        <v>0</v>
      </c>
      <c r="BB710" s="592">
        <f>IF(A18taxstdlife="n/a","n/a",IF(BB$3&gt;(A18taxstdlife+$E710),(('PTRM input'!$N$160+'PTRM input'!$N$126)*$N$7)-SUM($N710:BA710),(('PTRM input'!$N$160+'PTRM input'!$N$126)*$N$7)/A18taxstdlife))</f>
        <v>0</v>
      </c>
      <c r="BC710" s="592">
        <f>IF(A18taxstdlife="n/a","n/a",IF(BC$3&gt;(A18taxstdlife+$E710),(('PTRM input'!$N$160+'PTRM input'!$N$126)*$N$7)-SUM($N710:BB710),(('PTRM input'!$N$160+'PTRM input'!$N$126)*$N$7)/A18taxstdlife))</f>
        <v>0</v>
      </c>
      <c r="BD710" s="592">
        <f>IF(A18taxstdlife="n/a","n/a",IF(BD$3&gt;(A18taxstdlife+$E710),(('PTRM input'!$N$160+'PTRM input'!$N$126)*$N$7)-SUM($N710:BC710),(('PTRM input'!$N$160+'PTRM input'!$N$126)*$N$7)/A18taxstdlife))</f>
        <v>0</v>
      </c>
      <c r="BE710" s="592">
        <f>IF(A18taxstdlife="n/a","n/a",IF(BE$3&gt;(A18taxstdlife+$E710),(('PTRM input'!$N$160+'PTRM input'!$N$126)*$N$7)-SUM($N710:BD710),(('PTRM input'!$N$160+'PTRM input'!$N$126)*$N$7)/A18taxstdlife))</f>
        <v>0</v>
      </c>
      <c r="BF710" s="592">
        <f>IF(A18taxstdlife="n/a","n/a",IF(BF$3&gt;(A18taxstdlife+$E710),(('PTRM input'!$N$160+'PTRM input'!$N$126)*$N$7)-SUM($N710:BE710),(('PTRM input'!$N$160+'PTRM input'!$N$126)*$N$7)/A18taxstdlife))</f>
        <v>0</v>
      </c>
      <c r="BG710" s="592">
        <f>IF(A18taxstdlife="n/a","n/a",IF(BG$3&gt;(A18taxstdlife+$E710),(('PTRM input'!$N$160+'PTRM input'!$N$126)*$N$7)-SUM($N710:BF710),(('PTRM input'!$N$160+'PTRM input'!$N$126)*$N$7)/A18taxstdlife))</f>
        <v>0</v>
      </c>
      <c r="BH710" s="592">
        <f>IF(A18taxstdlife="n/a","n/a",IF(BH$3&gt;(A18taxstdlife+$E710),(('PTRM input'!$N$160+'PTRM input'!$N$126)*$N$7)-SUM($N710:BG710),(('PTRM input'!$N$160+'PTRM input'!$N$126)*$N$7)/A18taxstdlife))</f>
        <v>0</v>
      </c>
      <c r="BI710" s="592">
        <f>IF(A18taxstdlife="n/a","n/a",IF(BI$3&gt;(A18taxstdlife+$E710),(('PTRM input'!$N$160+'PTRM input'!$N$126)*$N$7)-SUM($N710:BH710),(('PTRM input'!$N$160+'PTRM input'!$N$126)*$N$7)/A18taxstdlife))</f>
        <v>0</v>
      </c>
      <c r="BJ710" s="237"/>
      <c r="BK710" s="237"/>
      <c r="BL710" s="237"/>
      <c r="BM710" s="237"/>
    </row>
    <row r="711" spans="1:65" s="4" customFormat="1" ht="12.75" customHeight="1" outlineLevel="2">
      <c r="A711" s="237"/>
      <c r="B711" s="237"/>
      <c r="C711" s="597"/>
      <c r="D711" s="930"/>
      <c r="E711" s="167">
        <v>9</v>
      </c>
      <c r="F711" s="34"/>
      <c r="G711" s="184"/>
      <c r="H711" s="186"/>
      <c r="I711" s="186"/>
      <c r="J711" s="186"/>
      <c r="K711" s="186"/>
      <c r="L711" s="186"/>
      <c r="M711" s="186"/>
      <c r="N711" s="186"/>
      <c r="O711" s="185"/>
      <c r="P711" s="105">
        <f>IF(A18taxstdlife="n/a","n/a",IF(P$3&gt;(A18taxstdlife+$E711),(('PTRM input'!$O$160+'PTRM input'!$O$126)*$O$7)-SUM($O711:O711),(('PTRM input'!$O$160+'PTRM input'!$O$126)*$O$7)/A18taxstdlife))</f>
        <v>0</v>
      </c>
      <c r="Q711" s="592">
        <f>IF(A18taxstdlife="n/a","n/a",IF(Q$3&gt;(A18taxstdlife+$E711),(('PTRM input'!$O$160+'PTRM input'!$O$126)*$O$7)-SUM($O711:P711),(('PTRM input'!$O$160+'PTRM input'!$O$126)*$O$7)/A18taxstdlife))</f>
        <v>0</v>
      </c>
      <c r="R711" s="592">
        <f>IF(A18taxstdlife="n/a","n/a",IF(R$3&gt;(A18taxstdlife+$E711),(('PTRM input'!$O$160+'PTRM input'!$O$126)*$O$7)-SUM($O711:Q711),(('PTRM input'!$O$160+'PTRM input'!$O$126)*$O$7)/A18taxstdlife))</f>
        <v>0</v>
      </c>
      <c r="S711" s="592">
        <f>IF(A18taxstdlife="n/a","n/a",IF(S$3&gt;(A18taxstdlife+$E711),(('PTRM input'!$O$160+'PTRM input'!$O$126)*$O$7)-SUM($O711:R711),(('PTRM input'!$O$160+'PTRM input'!$O$126)*$O$7)/A18taxstdlife))</f>
        <v>0</v>
      </c>
      <c r="T711" s="592">
        <f>IF(A18taxstdlife="n/a","n/a",IF(T$3&gt;(A18taxstdlife+$E711),(('PTRM input'!$O$160+'PTRM input'!$O$126)*$O$7)-SUM($O711:S711),(('PTRM input'!$O$160+'PTRM input'!$O$126)*$O$7)/A18taxstdlife))</f>
        <v>0</v>
      </c>
      <c r="U711" s="592">
        <f>IF(A18taxstdlife="n/a","n/a",IF(U$3&gt;(A18taxstdlife+$E711),(('PTRM input'!$O$160+'PTRM input'!$O$126)*$O$7)-SUM($O711:T711),(('PTRM input'!$O$160+'PTRM input'!$O$126)*$O$7)/A18taxstdlife))</f>
        <v>0</v>
      </c>
      <c r="V711" s="592">
        <f>IF(A18taxstdlife="n/a","n/a",IF(V$3&gt;(A18taxstdlife+$E711),(('PTRM input'!$O$160+'PTRM input'!$O$126)*$O$7)-SUM($O711:U711),(('PTRM input'!$O$160+'PTRM input'!$O$126)*$O$7)/A18taxstdlife))</f>
        <v>0</v>
      </c>
      <c r="W711" s="592">
        <f>IF(A18taxstdlife="n/a","n/a",IF(W$3&gt;(A18taxstdlife+$E711),(('PTRM input'!$O$160+'PTRM input'!$O$126)*$O$7)-SUM($O711:V711),(('PTRM input'!$O$160+'PTRM input'!$O$126)*$O$7)/A18taxstdlife))</f>
        <v>0</v>
      </c>
      <c r="X711" s="592">
        <f>IF(A18taxstdlife="n/a","n/a",IF(X$3&gt;(A18taxstdlife+$E711),(('PTRM input'!$O$160+'PTRM input'!$O$126)*$O$7)-SUM($O711:W711),(('PTRM input'!$O$160+'PTRM input'!$O$126)*$O$7)/A18taxstdlife))</f>
        <v>0</v>
      </c>
      <c r="Y711" s="592">
        <f>IF(A18taxstdlife="n/a","n/a",IF(Y$3&gt;(A18taxstdlife+$E711),(('PTRM input'!$O$160+'PTRM input'!$O$126)*$O$7)-SUM($O711:X711),(('PTRM input'!$O$160+'PTRM input'!$O$126)*$O$7)/A18taxstdlife))</f>
        <v>0</v>
      </c>
      <c r="Z711" s="592">
        <f>IF(A18taxstdlife="n/a","n/a",IF(Z$3&gt;(A18taxstdlife+$E711),(('PTRM input'!$O$160+'PTRM input'!$O$126)*$O$7)-SUM($O711:Y711),(('PTRM input'!$O$160+'PTRM input'!$O$126)*$O$7)/A18taxstdlife))</f>
        <v>0</v>
      </c>
      <c r="AA711" s="592">
        <f>IF(A18taxstdlife="n/a","n/a",IF(AA$3&gt;(A18taxstdlife+$E711),(('PTRM input'!$O$160+'PTRM input'!$O$126)*$O$7)-SUM($O711:Z711),(('PTRM input'!$O$160+'PTRM input'!$O$126)*$O$7)/A18taxstdlife))</f>
        <v>0</v>
      </c>
      <c r="AB711" s="592">
        <f>IF(A18taxstdlife="n/a","n/a",IF(AB$3&gt;(A18taxstdlife+$E711),(('PTRM input'!$O$160+'PTRM input'!$O$126)*$O$7)-SUM($O711:AA711),(('PTRM input'!$O$160+'PTRM input'!$O$126)*$O$7)/A18taxstdlife))</f>
        <v>0</v>
      </c>
      <c r="AC711" s="592">
        <f>IF(A18taxstdlife="n/a","n/a",IF(AC$3&gt;(A18taxstdlife+$E711),(('PTRM input'!$O$160+'PTRM input'!$O$126)*$O$7)-SUM($O711:AB711),(('PTRM input'!$O$160+'PTRM input'!$O$126)*$O$7)/A18taxstdlife))</f>
        <v>0</v>
      </c>
      <c r="AD711" s="592">
        <f>IF(A18taxstdlife="n/a","n/a",IF(AD$3&gt;(A18taxstdlife+$E711),(('PTRM input'!$O$160+'PTRM input'!$O$126)*$O$7)-SUM($O711:AC711),(('PTRM input'!$O$160+'PTRM input'!$O$126)*$O$7)/A18taxstdlife))</f>
        <v>0</v>
      </c>
      <c r="AE711" s="592">
        <f>IF(A18taxstdlife="n/a","n/a",IF(AE$3&gt;(A18taxstdlife+$E711),(('PTRM input'!$O$160+'PTRM input'!$O$126)*$O$7)-SUM($O711:AD711),(('PTRM input'!$O$160+'PTRM input'!$O$126)*$O$7)/A18taxstdlife))</f>
        <v>0</v>
      </c>
      <c r="AF711" s="592">
        <f>IF(A18taxstdlife="n/a","n/a",IF(AF$3&gt;(A18taxstdlife+$E711),(('PTRM input'!$O$160+'PTRM input'!$O$126)*$O$7)-SUM($O711:AE711),(('PTRM input'!$O$160+'PTRM input'!$O$126)*$O$7)/A18taxstdlife))</f>
        <v>0</v>
      </c>
      <c r="AG711" s="592">
        <f>IF(A18taxstdlife="n/a","n/a",IF(AG$3&gt;(A18taxstdlife+$E711),(('PTRM input'!$O$160+'PTRM input'!$O$126)*$O$7)-SUM($O711:AF711),(('PTRM input'!$O$160+'PTRM input'!$O$126)*$O$7)/A18taxstdlife))</f>
        <v>0</v>
      </c>
      <c r="AH711" s="592">
        <f>IF(A18taxstdlife="n/a","n/a",IF(AH$3&gt;(A18taxstdlife+$E711),(('PTRM input'!$O$160+'PTRM input'!$O$126)*$O$7)-SUM($O711:AG711),(('PTRM input'!$O$160+'PTRM input'!$O$126)*$O$7)/A18taxstdlife))</f>
        <v>0</v>
      </c>
      <c r="AI711" s="592">
        <f>IF(A18taxstdlife="n/a","n/a",IF(AI$3&gt;(A18taxstdlife+$E711),(('PTRM input'!$O$160+'PTRM input'!$O$126)*$O$7)-SUM($O711:AH711),(('PTRM input'!$O$160+'PTRM input'!$O$126)*$O$7)/A18taxstdlife))</f>
        <v>0</v>
      </c>
      <c r="AJ711" s="592">
        <f>IF(A18taxstdlife="n/a","n/a",IF(AJ$3&gt;(A18taxstdlife+$E711),(('PTRM input'!$O$160+'PTRM input'!$O$126)*$O$7)-SUM($O711:AI711),(('PTRM input'!$O$160+'PTRM input'!$O$126)*$O$7)/A18taxstdlife))</f>
        <v>0</v>
      </c>
      <c r="AK711" s="592">
        <f>IF(A18taxstdlife="n/a","n/a",IF(AK$3&gt;(A18taxstdlife+$E711),(('PTRM input'!$O$160+'PTRM input'!$O$126)*$O$7)-SUM($O711:AJ711),(('PTRM input'!$O$160+'PTRM input'!$O$126)*$O$7)/A18taxstdlife))</f>
        <v>0</v>
      </c>
      <c r="AL711" s="592">
        <f>IF(A18taxstdlife="n/a","n/a",IF(AL$3&gt;(A18taxstdlife+$E711),(('PTRM input'!$O$160+'PTRM input'!$O$126)*$O$7)-SUM($O711:AK711),(('PTRM input'!$O$160+'PTRM input'!$O$126)*$O$7)/A18taxstdlife))</f>
        <v>0</v>
      </c>
      <c r="AM711" s="592">
        <f>IF(A18taxstdlife="n/a","n/a",IF(AM$3&gt;(A18taxstdlife+$E711),(('PTRM input'!$O$160+'PTRM input'!$O$126)*$O$7)-SUM($O711:AL711),(('PTRM input'!$O$160+'PTRM input'!$O$126)*$O$7)/A18taxstdlife))</f>
        <v>0</v>
      </c>
      <c r="AN711" s="592">
        <f>IF(A18taxstdlife="n/a","n/a",IF(AN$3&gt;(A18taxstdlife+$E711),(('PTRM input'!$O$160+'PTRM input'!$O$126)*$O$7)-SUM($O711:AM711),(('PTRM input'!$O$160+'PTRM input'!$O$126)*$O$7)/A18taxstdlife))</f>
        <v>0</v>
      </c>
      <c r="AO711" s="592">
        <f>IF(A18taxstdlife="n/a","n/a",IF(AO$3&gt;(A18taxstdlife+$E711),(('PTRM input'!$O$160+'PTRM input'!$O$126)*$O$7)-SUM($O711:AN711),(('PTRM input'!$O$160+'PTRM input'!$O$126)*$O$7)/A18taxstdlife))</f>
        <v>0</v>
      </c>
      <c r="AP711" s="592">
        <f>IF(A18taxstdlife="n/a","n/a",IF(AP$3&gt;(A18taxstdlife+$E711),(('PTRM input'!$O$160+'PTRM input'!$O$126)*$O$7)-SUM($O711:AO711),(('PTRM input'!$O$160+'PTRM input'!$O$126)*$O$7)/A18taxstdlife))</f>
        <v>0</v>
      </c>
      <c r="AQ711" s="592">
        <f>IF(A18taxstdlife="n/a","n/a",IF(AQ$3&gt;(A18taxstdlife+$E711),(('PTRM input'!$O$160+'PTRM input'!$O$126)*$O$7)-SUM($O711:AP711),(('PTRM input'!$O$160+'PTRM input'!$O$126)*$O$7)/A18taxstdlife))</f>
        <v>0</v>
      </c>
      <c r="AR711" s="592">
        <f>IF(A18taxstdlife="n/a","n/a",IF(AR$3&gt;(A18taxstdlife+$E711),(('PTRM input'!$O$160+'PTRM input'!$O$126)*$O$7)-SUM($O711:AQ711),(('PTRM input'!$O$160+'PTRM input'!$O$126)*$O$7)/A18taxstdlife))</f>
        <v>0</v>
      </c>
      <c r="AS711" s="592">
        <f>IF(A18taxstdlife="n/a","n/a",IF(AS$3&gt;(A18taxstdlife+$E711),(('PTRM input'!$O$160+'PTRM input'!$O$126)*$O$7)-SUM($O711:AR711),(('PTRM input'!$O$160+'PTRM input'!$O$126)*$O$7)/A18taxstdlife))</f>
        <v>0</v>
      </c>
      <c r="AT711" s="592">
        <f>IF(A18taxstdlife="n/a","n/a",IF(AT$3&gt;(A18taxstdlife+$E711),(('PTRM input'!$O$160+'PTRM input'!$O$126)*$O$7)-SUM($O711:AS711),(('PTRM input'!$O$160+'PTRM input'!$O$126)*$O$7)/A18taxstdlife))</f>
        <v>0</v>
      </c>
      <c r="AU711" s="592">
        <f>IF(A18taxstdlife="n/a","n/a",IF(AU$3&gt;(A18taxstdlife+$E711),(('PTRM input'!$O$160+'PTRM input'!$O$126)*$O$7)-SUM($O711:AT711),(('PTRM input'!$O$160+'PTRM input'!$O$126)*$O$7)/A18taxstdlife))</f>
        <v>0</v>
      </c>
      <c r="AV711" s="592">
        <f>IF(A18taxstdlife="n/a","n/a",IF(AV$3&gt;(A18taxstdlife+$E711),(('PTRM input'!$O$160+'PTRM input'!$O$126)*$O$7)-SUM($O711:AU711),(('PTRM input'!$O$160+'PTRM input'!$O$126)*$O$7)/A18taxstdlife))</f>
        <v>0</v>
      </c>
      <c r="AW711" s="592">
        <f>IF(A18taxstdlife="n/a","n/a",IF(AW$3&gt;(A18taxstdlife+$E711),(('PTRM input'!$O$160+'PTRM input'!$O$126)*$O$7)-SUM($O711:AV711),(('PTRM input'!$O$160+'PTRM input'!$O$126)*$O$7)/A18taxstdlife))</f>
        <v>0</v>
      </c>
      <c r="AX711" s="592">
        <f>IF(A18taxstdlife="n/a","n/a",IF(AX$3&gt;(A18taxstdlife+$E711),(('PTRM input'!$O$160+'PTRM input'!$O$126)*$O$7)-SUM($O711:AW711),(('PTRM input'!$O$160+'PTRM input'!$O$126)*$O$7)/A18taxstdlife))</f>
        <v>0</v>
      </c>
      <c r="AY711" s="592">
        <f>IF(A18taxstdlife="n/a","n/a",IF(AY$3&gt;(A18taxstdlife+$E711),(('PTRM input'!$O$160+'PTRM input'!$O$126)*$O$7)-SUM($O711:AX711),(('PTRM input'!$O$160+'PTRM input'!$O$126)*$O$7)/A18taxstdlife))</f>
        <v>0</v>
      </c>
      <c r="AZ711" s="592">
        <f>IF(A18taxstdlife="n/a","n/a",IF(AZ$3&gt;(A18taxstdlife+$E711),(('PTRM input'!$O$160+'PTRM input'!$O$126)*$O$7)-SUM($O711:AY711),(('PTRM input'!$O$160+'PTRM input'!$O$126)*$O$7)/A18taxstdlife))</f>
        <v>0</v>
      </c>
      <c r="BA711" s="592">
        <f>IF(A18taxstdlife="n/a","n/a",IF(BA$3&gt;(A18taxstdlife+$E711),(('PTRM input'!$O$160+'PTRM input'!$O$126)*$O$7)-SUM($O711:AZ711),(('PTRM input'!$O$160+'PTRM input'!$O$126)*$O$7)/A18taxstdlife))</f>
        <v>0</v>
      </c>
      <c r="BB711" s="592">
        <f>IF(A18taxstdlife="n/a","n/a",IF(BB$3&gt;(A18taxstdlife+$E711),(('PTRM input'!$O$160+'PTRM input'!$O$126)*$O$7)-SUM($O711:BA711),(('PTRM input'!$O$160+'PTRM input'!$O$126)*$O$7)/A18taxstdlife))</f>
        <v>0</v>
      </c>
      <c r="BC711" s="592">
        <f>IF(A18taxstdlife="n/a","n/a",IF(BC$3&gt;(A18taxstdlife+$E711),(('PTRM input'!$O$160+'PTRM input'!$O$126)*$O$7)-SUM($O711:BB711),(('PTRM input'!$O$160+'PTRM input'!$O$126)*$O$7)/A18taxstdlife))</f>
        <v>0</v>
      </c>
      <c r="BD711" s="592">
        <f>IF(A18taxstdlife="n/a","n/a",IF(BD$3&gt;(A18taxstdlife+$E711),(('PTRM input'!$O$160+'PTRM input'!$O$126)*$O$7)-SUM($O711:BC711),(('PTRM input'!$O$160+'PTRM input'!$O$126)*$O$7)/A18taxstdlife))</f>
        <v>0</v>
      </c>
      <c r="BE711" s="592">
        <f>IF(A18taxstdlife="n/a","n/a",IF(BE$3&gt;(A18taxstdlife+$E711),(('PTRM input'!$O$160+'PTRM input'!$O$126)*$O$7)-SUM($O711:BD711),(('PTRM input'!$O$160+'PTRM input'!$O$126)*$O$7)/A18taxstdlife))</f>
        <v>0</v>
      </c>
      <c r="BF711" s="592">
        <f>IF(A18taxstdlife="n/a","n/a",IF(BF$3&gt;(A18taxstdlife+$E711),(('PTRM input'!$O$160+'PTRM input'!$O$126)*$O$7)-SUM($O711:BE711),(('PTRM input'!$O$160+'PTRM input'!$O$126)*$O$7)/A18taxstdlife))</f>
        <v>0</v>
      </c>
      <c r="BG711" s="592">
        <f>IF(A18taxstdlife="n/a","n/a",IF(BG$3&gt;(A18taxstdlife+$E711),(('PTRM input'!$O$160+'PTRM input'!$O$126)*$O$7)-SUM($O711:BF711),(('PTRM input'!$O$160+'PTRM input'!$O$126)*$O$7)/A18taxstdlife))</f>
        <v>0</v>
      </c>
      <c r="BH711" s="592">
        <f>IF(A18taxstdlife="n/a","n/a",IF(BH$3&gt;(A18taxstdlife+$E711),(('PTRM input'!$O$160+'PTRM input'!$O$126)*$O$7)-SUM($O711:BG711),(('PTRM input'!$O$160+'PTRM input'!$O$126)*$O$7)/A18taxstdlife))</f>
        <v>0</v>
      </c>
      <c r="BI711" s="592">
        <f>IF(A18taxstdlife="n/a","n/a",IF(BI$3&gt;(A18taxstdlife+$E711),(('PTRM input'!$O$160+'PTRM input'!$O$126)*$O$7)-SUM($O711:BH711),(('PTRM input'!$O$160+'PTRM input'!$O$126)*$O$7)/A18taxstdlife))</f>
        <v>0</v>
      </c>
      <c r="BJ711" s="237"/>
      <c r="BK711" s="237"/>
      <c r="BL711" s="237"/>
      <c r="BM711" s="237"/>
    </row>
    <row r="712" spans="1:65" s="4" customFormat="1" ht="12.75" customHeight="1" outlineLevel="2">
      <c r="A712" s="237"/>
      <c r="B712" s="237"/>
      <c r="C712" s="597"/>
      <c r="D712" s="930"/>
      <c r="E712" s="168">
        <v>10</v>
      </c>
      <c r="F712" s="34"/>
      <c r="G712" s="184"/>
      <c r="H712" s="186"/>
      <c r="I712" s="186"/>
      <c r="J712" s="186"/>
      <c r="K712" s="186"/>
      <c r="L712" s="186"/>
      <c r="M712" s="186"/>
      <c r="N712" s="186"/>
      <c r="O712" s="186"/>
      <c r="P712" s="185"/>
      <c r="Q712" s="592">
        <f>IF(A18taxstdlife="n/a","n/a",IF(Q$3&gt;(A18taxstdlife+$E712),(('PTRM input'!$P$160+'PTRM input'!$P$126)*$P$7)-SUM($P712:P712),(('PTRM input'!$P$160+'PTRM input'!$P$126)*$P$7)/A18taxstdlife))</f>
        <v>0</v>
      </c>
      <c r="R712" s="592">
        <f>IF(A18taxstdlife="n/a","n/a",IF(R$3&gt;(A18taxstdlife+$E712),(('PTRM input'!$P$160+'PTRM input'!$P$126)*$P$7)-SUM($P712:Q712),(('PTRM input'!$P$160+'PTRM input'!$P$126)*$P$7)/A18taxstdlife))</f>
        <v>0</v>
      </c>
      <c r="S712" s="592">
        <f>IF(A18taxstdlife="n/a","n/a",IF(S$3&gt;(A18taxstdlife+$E712),(('PTRM input'!$P$160+'PTRM input'!$P$126)*$P$7)-SUM($P712:R712),(('PTRM input'!$P$160+'PTRM input'!$P$126)*$P$7)/A18taxstdlife))</f>
        <v>0</v>
      </c>
      <c r="T712" s="592">
        <f>IF(A18taxstdlife="n/a","n/a",IF(T$3&gt;(A18taxstdlife+$E712),(('PTRM input'!$P$160+'PTRM input'!$P$126)*$P$7)-SUM($P712:S712),(('PTRM input'!$P$160+'PTRM input'!$P$126)*$P$7)/A18taxstdlife))</f>
        <v>0</v>
      </c>
      <c r="U712" s="592">
        <f>IF(A18taxstdlife="n/a","n/a",IF(U$3&gt;(A18taxstdlife+$E712),(('PTRM input'!$P$160+'PTRM input'!$P$126)*$P$7)-SUM($P712:T712),(('PTRM input'!$P$160+'PTRM input'!$P$126)*$P$7)/A18taxstdlife))</f>
        <v>0</v>
      </c>
      <c r="V712" s="592">
        <f>IF(A18taxstdlife="n/a","n/a",IF(V$3&gt;(A18taxstdlife+$E712),(('PTRM input'!$P$160+'PTRM input'!$P$126)*$P$7)-SUM($P712:U712),(('PTRM input'!$P$160+'PTRM input'!$P$126)*$P$7)/A18taxstdlife))</f>
        <v>0</v>
      </c>
      <c r="W712" s="592">
        <f>IF(A18taxstdlife="n/a","n/a",IF(W$3&gt;(A18taxstdlife+$E712),(('PTRM input'!$P$160+'PTRM input'!$P$126)*$P$7)-SUM($P712:V712),(('PTRM input'!$P$160+'PTRM input'!$P$126)*$P$7)/A18taxstdlife))</f>
        <v>0</v>
      </c>
      <c r="X712" s="592">
        <f>IF(A18taxstdlife="n/a","n/a",IF(X$3&gt;(A18taxstdlife+$E712),(('PTRM input'!$P$160+'PTRM input'!$P$126)*$P$7)-SUM($P712:W712),(('PTRM input'!$P$160+'PTRM input'!$P$126)*$P$7)/A18taxstdlife))</f>
        <v>0</v>
      </c>
      <c r="Y712" s="592">
        <f>IF(A18taxstdlife="n/a","n/a",IF(Y$3&gt;(A18taxstdlife+$E712),(('PTRM input'!$P$160+'PTRM input'!$P$126)*$P$7)-SUM($P712:X712),(('PTRM input'!$P$160+'PTRM input'!$P$126)*$P$7)/A18taxstdlife))</f>
        <v>0</v>
      </c>
      <c r="Z712" s="592">
        <f>IF(A18taxstdlife="n/a","n/a",IF(Z$3&gt;(A18taxstdlife+$E712),(('PTRM input'!$P$160+'PTRM input'!$P$126)*$P$7)-SUM($P712:Y712),(('PTRM input'!$P$160+'PTRM input'!$P$126)*$P$7)/A18taxstdlife))</f>
        <v>0</v>
      </c>
      <c r="AA712" s="592">
        <f>IF(A18taxstdlife="n/a","n/a",IF(AA$3&gt;(A18taxstdlife+$E712),(('PTRM input'!$P$160+'PTRM input'!$P$126)*$P$7)-SUM($P712:Z712),(('PTRM input'!$P$160+'PTRM input'!$P$126)*$P$7)/A18taxstdlife))</f>
        <v>0</v>
      </c>
      <c r="AB712" s="592">
        <f>IF(A18taxstdlife="n/a","n/a",IF(AB$3&gt;(A18taxstdlife+$E712),(('PTRM input'!$P$160+'PTRM input'!$P$126)*$P$7)-SUM($P712:AA712),(('PTRM input'!$P$160+'PTRM input'!$P$126)*$P$7)/A18taxstdlife))</f>
        <v>0</v>
      </c>
      <c r="AC712" s="592">
        <f>IF(A18taxstdlife="n/a","n/a",IF(AC$3&gt;(A18taxstdlife+$E712),(('PTRM input'!$P$160+'PTRM input'!$P$126)*$P$7)-SUM($P712:AB712),(('PTRM input'!$P$160+'PTRM input'!$P$126)*$P$7)/A18taxstdlife))</f>
        <v>0</v>
      </c>
      <c r="AD712" s="592">
        <f>IF(A18taxstdlife="n/a","n/a",IF(AD$3&gt;(A18taxstdlife+$E712),(('PTRM input'!$P$160+'PTRM input'!$P$126)*$P$7)-SUM($P712:AC712),(('PTRM input'!$P$160+'PTRM input'!$P$126)*$P$7)/A18taxstdlife))</f>
        <v>0</v>
      </c>
      <c r="AE712" s="592">
        <f>IF(A18taxstdlife="n/a","n/a",IF(AE$3&gt;(A18taxstdlife+$E712),(('PTRM input'!$P$160+'PTRM input'!$P$126)*$P$7)-SUM($P712:AD712),(('PTRM input'!$P$160+'PTRM input'!$P$126)*$P$7)/A18taxstdlife))</f>
        <v>0</v>
      </c>
      <c r="AF712" s="592">
        <f>IF(A18taxstdlife="n/a","n/a",IF(AF$3&gt;(A18taxstdlife+$E712),(('PTRM input'!$P$160+'PTRM input'!$P$126)*$P$7)-SUM($P712:AE712),(('PTRM input'!$P$160+'PTRM input'!$P$126)*$P$7)/A18taxstdlife))</f>
        <v>0</v>
      </c>
      <c r="AG712" s="592">
        <f>IF(A18taxstdlife="n/a","n/a",IF(AG$3&gt;(A18taxstdlife+$E712),(('PTRM input'!$P$160+'PTRM input'!$P$126)*$P$7)-SUM($P712:AF712),(('PTRM input'!$P$160+'PTRM input'!$P$126)*$P$7)/A18taxstdlife))</f>
        <v>0</v>
      </c>
      <c r="AH712" s="592">
        <f>IF(A18taxstdlife="n/a","n/a",IF(AH$3&gt;(A18taxstdlife+$E712),(('PTRM input'!$P$160+'PTRM input'!$P$126)*$P$7)-SUM($P712:AG712),(('PTRM input'!$P$160+'PTRM input'!$P$126)*$P$7)/A18taxstdlife))</f>
        <v>0</v>
      </c>
      <c r="AI712" s="592">
        <f>IF(A18taxstdlife="n/a","n/a",IF(AI$3&gt;(A18taxstdlife+$E712),(('PTRM input'!$P$160+'PTRM input'!$P$126)*$P$7)-SUM($P712:AH712),(('PTRM input'!$P$160+'PTRM input'!$P$126)*$P$7)/A18taxstdlife))</f>
        <v>0</v>
      </c>
      <c r="AJ712" s="592">
        <f>IF(A18taxstdlife="n/a","n/a",IF(AJ$3&gt;(A18taxstdlife+$E712),(('PTRM input'!$P$160+'PTRM input'!$P$126)*$P$7)-SUM($P712:AI712),(('PTRM input'!$P$160+'PTRM input'!$P$126)*$P$7)/A18taxstdlife))</f>
        <v>0</v>
      </c>
      <c r="AK712" s="592">
        <f>IF(A18taxstdlife="n/a","n/a",IF(AK$3&gt;(A18taxstdlife+$E712),(('PTRM input'!$P$160+'PTRM input'!$P$126)*$P$7)-SUM($P712:AJ712),(('PTRM input'!$P$160+'PTRM input'!$P$126)*$P$7)/A18taxstdlife))</f>
        <v>0</v>
      </c>
      <c r="AL712" s="592">
        <f>IF(A18taxstdlife="n/a","n/a",IF(AL$3&gt;(A18taxstdlife+$E712),(('PTRM input'!$P$160+'PTRM input'!$P$126)*$P$7)-SUM($P712:AK712),(('PTRM input'!$P$160+'PTRM input'!$P$126)*$P$7)/A18taxstdlife))</f>
        <v>0</v>
      </c>
      <c r="AM712" s="592">
        <f>IF(A18taxstdlife="n/a","n/a",IF(AM$3&gt;(A18taxstdlife+$E712),(('PTRM input'!$P$160+'PTRM input'!$P$126)*$P$7)-SUM($P712:AL712),(('PTRM input'!$P$160+'PTRM input'!$P$126)*$P$7)/A18taxstdlife))</f>
        <v>0</v>
      </c>
      <c r="AN712" s="592">
        <f>IF(A18taxstdlife="n/a","n/a",IF(AN$3&gt;(A18taxstdlife+$E712),(('PTRM input'!$P$160+'PTRM input'!$P$126)*$P$7)-SUM($P712:AM712),(('PTRM input'!$P$160+'PTRM input'!$P$126)*$P$7)/A18taxstdlife))</f>
        <v>0</v>
      </c>
      <c r="AO712" s="592">
        <f>IF(A18taxstdlife="n/a","n/a",IF(AO$3&gt;(A18taxstdlife+$E712),(('PTRM input'!$P$160+'PTRM input'!$P$126)*$P$7)-SUM($P712:AN712),(('PTRM input'!$P$160+'PTRM input'!$P$126)*$P$7)/A18taxstdlife))</f>
        <v>0</v>
      </c>
      <c r="AP712" s="592">
        <f>IF(A18taxstdlife="n/a","n/a",IF(AP$3&gt;(A18taxstdlife+$E712),(('PTRM input'!$P$160+'PTRM input'!$P$126)*$P$7)-SUM($P712:AO712),(('PTRM input'!$P$160+'PTRM input'!$P$126)*$P$7)/A18taxstdlife))</f>
        <v>0</v>
      </c>
      <c r="AQ712" s="592">
        <f>IF(A18taxstdlife="n/a","n/a",IF(AQ$3&gt;(A18taxstdlife+$E712),(('PTRM input'!$P$160+'PTRM input'!$P$126)*$P$7)-SUM($P712:AP712),(('PTRM input'!$P$160+'PTRM input'!$P$126)*$P$7)/A18taxstdlife))</f>
        <v>0</v>
      </c>
      <c r="AR712" s="592">
        <f>IF(A18taxstdlife="n/a","n/a",IF(AR$3&gt;(A18taxstdlife+$E712),(('PTRM input'!$P$160+'PTRM input'!$P$126)*$P$7)-SUM($P712:AQ712),(('PTRM input'!$P$160+'PTRM input'!$P$126)*$P$7)/A18taxstdlife))</f>
        <v>0</v>
      </c>
      <c r="AS712" s="592">
        <f>IF(A18taxstdlife="n/a","n/a",IF(AS$3&gt;(A18taxstdlife+$E712),(('PTRM input'!$P$160+'PTRM input'!$P$126)*$P$7)-SUM($P712:AR712),(('PTRM input'!$P$160+'PTRM input'!$P$126)*$P$7)/A18taxstdlife))</f>
        <v>0</v>
      </c>
      <c r="AT712" s="592">
        <f>IF(A18taxstdlife="n/a","n/a",IF(AT$3&gt;(A18taxstdlife+$E712),(('PTRM input'!$P$160+'PTRM input'!$P$126)*$P$7)-SUM($P712:AS712),(('PTRM input'!$P$160+'PTRM input'!$P$126)*$P$7)/A18taxstdlife))</f>
        <v>0</v>
      </c>
      <c r="AU712" s="592">
        <f>IF(A18taxstdlife="n/a","n/a",IF(AU$3&gt;(A18taxstdlife+$E712),(('PTRM input'!$P$160+'PTRM input'!$P$126)*$P$7)-SUM($P712:AT712),(('PTRM input'!$P$160+'PTRM input'!$P$126)*$P$7)/A18taxstdlife))</f>
        <v>0</v>
      </c>
      <c r="AV712" s="592">
        <f>IF(A18taxstdlife="n/a","n/a",IF(AV$3&gt;(A18taxstdlife+$E712),(('PTRM input'!$P$160+'PTRM input'!$P$126)*$P$7)-SUM($P712:AU712),(('PTRM input'!$P$160+'PTRM input'!$P$126)*$P$7)/A18taxstdlife))</f>
        <v>0</v>
      </c>
      <c r="AW712" s="592">
        <f>IF(A18taxstdlife="n/a","n/a",IF(AW$3&gt;(A18taxstdlife+$E712),(('PTRM input'!$P$160+'PTRM input'!$P$126)*$P$7)-SUM($P712:AV712),(('PTRM input'!$P$160+'PTRM input'!$P$126)*$P$7)/A18taxstdlife))</f>
        <v>0</v>
      </c>
      <c r="AX712" s="592">
        <f>IF(A18taxstdlife="n/a","n/a",IF(AX$3&gt;(A18taxstdlife+$E712),(('PTRM input'!$P$160+'PTRM input'!$P$126)*$P$7)-SUM($P712:AW712),(('PTRM input'!$P$160+'PTRM input'!$P$126)*$P$7)/A18taxstdlife))</f>
        <v>0</v>
      </c>
      <c r="AY712" s="592">
        <f>IF(A18taxstdlife="n/a","n/a",IF(AY$3&gt;(A18taxstdlife+$E712),(('PTRM input'!$P$160+'PTRM input'!$P$126)*$P$7)-SUM($P712:AX712),(('PTRM input'!$P$160+'PTRM input'!$P$126)*$P$7)/A18taxstdlife))</f>
        <v>0</v>
      </c>
      <c r="AZ712" s="592">
        <f>IF(A18taxstdlife="n/a","n/a",IF(AZ$3&gt;(A18taxstdlife+$E712),(('PTRM input'!$P$160+'PTRM input'!$P$126)*$P$7)-SUM($P712:AY712),(('PTRM input'!$P$160+'PTRM input'!$P$126)*$P$7)/A18taxstdlife))</f>
        <v>0</v>
      </c>
      <c r="BA712" s="592">
        <f>IF(A18taxstdlife="n/a","n/a",IF(BA$3&gt;(A18taxstdlife+$E712),(('PTRM input'!$P$160+'PTRM input'!$P$126)*$P$7)-SUM($P712:AZ712),(('PTRM input'!$P$160+'PTRM input'!$P$126)*$P$7)/A18taxstdlife))</f>
        <v>0</v>
      </c>
      <c r="BB712" s="592">
        <f>IF(A18taxstdlife="n/a","n/a",IF(BB$3&gt;(A18taxstdlife+$E712),(('PTRM input'!$P$160+'PTRM input'!$P$126)*$P$7)-SUM($P712:BA712),(('PTRM input'!$P$160+'PTRM input'!$P$126)*$P$7)/A18taxstdlife))</f>
        <v>0</v>
      </c>
      <c r="BC712" s="592">
        <f>IF(A18taxstdlife="n/a","n/a",IF(BC$3&gt;(A18taxstdlife+$E712),(('PTRM input'!$P$160+'PTRM input'!$P$126)*$P$7)-SUM($P712:BB712),(('PTRM input'!$P$160+'PTRM input'!$P$126)*$P$7)/A18taxstdlife))</f>
        <v>0</v>
      </c>
      <c r="BD712" s="592">
        <f>IF(A18taxstdlife="n/a","n/a",IF(BD$3&gt;(A18taxstdlife+$E712),(('PTRM input'!$P$160+'PTRM input'!$P$126)*$P$7)-SUM($P712:BC712),(('PTRM input'!$P$160+'PTRM input'!$P$126)*$P$7)/A18taxstdlife))</f>
        <v>0</v>
      </c>
      <c r="BE712" s="592">
        <f>IF(A18taxstdlife="n/a","n/a",IF(BE$3&gt;(A18taxstdlife+$E712),(('PTRM input'!$P$160+'PTRM input'!$P$126)*$P$7)-SUM($P712:BD712),(('PTRM input'!$P$160+'PTRM input'!$P$126)*$P$7)/A18taxstdlife))</f>
        <v>0</v>
      </c>
      <c r="BF712" s="592">
        <f>IF(A18taxstdlife="n/a","n/a",IF(BF$3&gt;(A18taxstdlife+$E712),(('PTRM input'!$P$160+'PTRM input'!$P$126)*$P$7)-SUM($P712:BE712),(('PTRM input'!$P$160+'PTRM input'!$P$126)*$P$7)/A18taxstdlife))</f>
        <v>0</v>
      </c>
      <c r="BG712" s="592">
        <f>IF(A18taxstdlife="n/a","n/a",IF(BG$3&gt;(A18taxstdlife+$E712),(('PTRM input'!$P$160+'PTRM input'!$P$126)*$P$7)-SUM($P712:BF712),(('PTRM input'!$P$160+'PTRM input'!$P$126)*$P$7)/A18taxstdlife))</f>
        <v>0</v>
      </c>
      <c r="BH712" s="592">
        <f>IF(A18taxstdlife="n/a","n/a",IF(BH$3&gt;(A18taxstdlife+$E712),(('PTRM input'!$P$160+'PTRM input'!$P$126)*$P$7)-SUM($P712:BG712),(('PTRM input'!$P$160+'PTRM input'!$P$126)*$P$7)/A18taxstdlife))</f>
        <v>0</v>
      </c>
      <c r="BI712" s="592">
        <f>IF(A18taxstdlife="n/a","n/a",IF(BI$3&gt;(A18taxstdlife+$E712),(('PTRM input'!$P$160+'PTRM input'!$P$126)*$P$7)-SUM($P712:BH712),(('PTRM input'!$P$160+'PTRM input'!$P$126)*$P$7)/A18taxstdlife))</f>
        <v>0</v>
      </c>
      <c r="BJ712" s="237"/>
      <c r="BK712" s="237"/>
      <c r="BL712" s="237"/>
      <c r="BM712" s="237"/>
    </row>
    <row r="713" spans="1:65" s="4" customFormat="1" ht="12.75" customHeight="1" outlineLevel="1">
      <c r="A713" s="237"/>
      <c r="B713" s="237"/>
      <c r="C713" s="597">
        <f>Asset18</f>
        <v>0</v>
      </c>
      <c r="D713" s="237"/>
      <c r="E713" s="237"/>
      <c r="F713" s="598"/>
      <c r="G713" s="593">
        <f t="shared" ref="G713:AL713" si="140">SUM(G701:G712)</f>
        <v>0</v>
      </c>
      <c r="H713" s="593">
        <f t="shared" si="140"/>
        <v>0</v>
      </c>
      <c r="I713" s="593">
        <f t="shared" si="140"/>
        <v>0</v>
      </c>
      <c r="J713" s="593">
        <f t="shared" si="140"/>
        <v>0</v>
      </c>
      <c r="K713" s="593">
        <f t="shared" si="140"/>
        <v>0</v>
      </c>
      <c r="L713" s="593">
        <f t="shared" si="140"/>
        <v>0</v>
      </c>
      <c r="M713" s="593">
        <f t="shared" si="140"/>
        <v>0</v>
      </c>
      <c r="N713" s="593">
        <f t="shared" si="140"/>
        <v>0</v>
      </c>
      <c r="O713" s="593">
        <f t="shared" si="140"/>
        <v>0</v>
      </c>
      <c r="P713" s="593">
        <f t="shared" si="140"/>
        <v>0</v>
      </c>
      <c r="Q713" s="593">
        <f t="shared" si="140"/>
        <v>0</v>
      </c>
      <c r="R713" s="593">
        <f t="shared" si="140"/>
        <v>0</v>
      </c>
      <c r="S713" s="593">
        <f t="shared" si="140"/>
        <v>0</v>
      </c>
      <c r="T713" s="593">
        <f t="shared" si="140"/>
        <v>0</v>
      </c>
      <c r="U713" s="593">
        <f t="shared" si="140"/>
        <v>0</v>
      </c>
      <c r="V713" s="593">
        <f t="shared" si="140"/>
        <v>0</v>
      </c>
      <c r="W713" s="593">
        <f t="shared" si="140"/>
        <v>0</v>
      </c>
      <c r="X713" s="593">
        <f t="shared" si="140"/>
        <v>0</v>
      </c>
      <c r="Y713" s="593">
        <f t="shared" si="140"/>
        <v>0</v>
      </c>
      <c r="Z713" s="593">
        <f t="shared" si="140"/>
        <v>0</v>
      </c>
      <c r="AA713" s="593">
        <f t="shared" si="140"/>
        <v>0</v>
      </c>
      <c r="AB713" s="593">
        <f t="shared" si="140"/>
        <v>0</v>
      </c>
      <c r="AC713" s="593">
        <f t="shared" si="140"/>
        <v>0</v>
      </c>
      <c r="AD713" s="593">
        <f t="shared" si="140"/>
        <v>0</v>
      </c>
      <c r="AE713" s="593">
        <f t="shared" si="140"/>
        <v>0</v>
      </c>
      <c r="AF713" s="593">
        <f t="shared" si="140"/>
        <v>0</v>
      </c>
      <c r="AG713" s="593">
        <f t="shared" si="140"/>
        <v>0</v>
      </c>
      <c r="AH713" s="593">
        <f t="shared" si="140"/>
        <v>0</v>
      </c>
      <c r="AI713" s="593">
        <f t="shared" si="140"/>
        <v>0</v>
      </c>
      <c r="AJ713" s="593">
        <f t="shared" si="140"/>
        <v>0</v>
      </c>
      <c r="AK713" s="593">
        <f t="shared" si="140"/>
        <v>0</v>
      </c>
      <c r="AL713" s="593">
        <f t="shared" si="140"/>
        <v>0</v>
      </c>
      <c r="AM713" s="593">
        <f t="shared" ref="AM713:BI713" si="141">SUM(AM701:AM712)</f>
        <v>0</v>
      </c>
      <c r="AN713" s="593">
        <f t="shared" si="141"/>
        <v>0</v>
      </c>
      <c r="AO713" s="593">
        <f t="shared" si="141"/>
        <v>0</v>
      </c>
      <c r="AP713" s="593">
        <f t="shared" si="141"/>
        <v>0</v>
      </c>
      <c r="AQ713" s="593">
        <f t="shared" si="141"/>
        <v>0</v>
      </c>
      <c r="AR713" s="593">
        <f t="shared" si="141"/>
        <v>0</v>
      </c>
      <c r="AS713" s="593">
        <f t="shared" si="141"/>
        <v>0</v>
      </c>
      <c r="AT713" s="593">
        <f t="shared" si="141"/>
        <v>0</v>
      </c>
      <c r="AU713" s="593">
        <f t="shared" si="141"/>
        <v>0</v>
      </c>
      <c r="AV713" s="593">
        <f t="shared" si="141"/>
        <v>0</v>
      </c>
      <c r="AW713" s="593">
        <f t="shared" si="141"/>
        <v>0</v>
      </c>
      <c r="AX713" s="593">
        <f t="shared" si="141"/>
        <v>0</v>
      </c>
      <c r="AY713" s="593">
        <f t="shared" si="141"/>
        <v>0</v>
      </c>
      <c r="AZ713" s="593">
        <f t="shared" si="141"/>
        <v>0</v>
      </c>
      <c r="BA713" s="593">
        <f t="shared" si="141"/>
        <v>0</v>
      </c>
      <c r="BB713" s="593">
        <f t="shared" si="141"/>
        <v>0</v>
      </c>
      <c r="BC713" s="593">
        <f t="shared" si="141"/>
        <v>0</v>
      </c>
      <c r="BD713" s="593">
        <f t="shared" si="141"/>
        <v>0</v>
      </c>
      <c r="BE713" s="593">
        <f t="shared" si="141"/>
        <v>0</v>
      </c>
      <c r="BF713" s="593">
        <f t="shared" si="141"/>
        <v>0</v>
      </c>
      <c r="BG713" s="593">
        <f t="shared" si="141"/>
        <v>0</v>
      </c>
      <c r="BH713" s="593">
        <f t="shared" si="141"/>
        <v>0</v>
      </c>
      <c r="BI713" s="593">
        <f t="shared" si="141"/>
        <v>0</v>
      </c>
      <c r="BJ713" s="237"/>
      <c r="BK713" s="237"/>
      <c r="BL713" s="237"/>
      <c r="BM713" s="237"/>
    </row>
    <row r="714" spans="1:65" s="4" customFormat="1" ht="12.75" customHeight="1" outlineLevel="2">
      <c r="A714" s="237"/>
      <c r="B714" s="599">
        <f>C726</f>
        <v>0</v>
      </c>
      <c r="C714" s="487"/>
      <c r="D714" s="600" t="s">
        <v>58</v>
      </c>
      <c r="E714" s="487"/>
      <c r="F714" s="601"/>
      <c r="G714" s="594">
        <f>IF(G$3&gt;A19taxremlife,A19taxvalue-SUM($F714:F714),IF(A19taxremlife="N/A","n/a",A19taxvalue/A19taxremlife))</f>
        <v>0</v>
      </c>
      <c r="H714" s="594">
        <f>IF(H$3&gt;A19taxremlife,A19taxvalue-SUM($F714:G714),IF(A19taxremlife="N/A","n/a",A19taxvalue/A19taxremlife))</f>
        <v>0</v>
      </c>
      <c r="I714" s="594">
        <f>IF(I$3&gt;A19taxremlife,A19taxvalue-SUM($F714:H714),IF(A19taxremlife="N/A","n/a",A19taxvalue/A19taxremlife))</f>
        <v>0</v>
      </c>
      <c r="J714" s="594">
        <f>IF(J$3&gt;A19taxremlife,A19taxvalue-SUM($F714:I714),IF(A19taxremlife="N/A","n/a",A19taxvalue/A19taxremlife))</f>
        <v>0</v>
      </c>
      <c r="K714" s="594">
        <f>IF(K$3&gt;A19taxremlife,A19taxvalue-SUM($F714:J714),IF(A19taxremlife="N/A","n/a",A19taxvalue/A19taxremlife))</f>
        <v>0</v>
      </c>
      <c r="L714" s="594">
        <f>IF(L$3&gt;A19taxremlife,A19taxvalue-SUM($F714:K714),IF(A19taxremlife="N/A","n/a",A19taxvalue/A19taxremlife))</f>
        <v>0</v>
      </c>
      <c r="M714" s="594">
        <f>IF(M$3&gt;A19taxremlife,A19taxvalue-SUM($F714:L714),IF(A19taxremlife="N/A","n/a",A19taxvalue/A19taxremlife))</f>
        <v>0</v>
      </c>
      <c r="N714" s="594">
        <f>IF(N$3&gt;A19taxremlife,A19taxvalue-SUM($F714:M714),IF(A19taxremlife="N/A","n/a",A19taxvalue/A19taxremlife))</f>
        <v>0</v>
      </c>
      <c r="O714" s="594">
        <f>IF(O$3&gt;A19taxremlife,A19taxvalue-SUM($F714:N714),IF(A19taxremlife="N/A","n/a",A19taxvalue/A19taxremlife))</f>
        <v>0</v>
      </c>
      <c r="P714" s="594">
        <f>IF(P$3&gt;A19taxremlife,A19taxvalue-SUM($F714:O714),IF(A19taxremlife="N/A","n/a",A19taxvalue/A19taxremlife))</f>
        <v>0</v>
      </c>
      <c r="Q714" s="594">
        <f>IF(Q$3&gt;A19taxremlife,A19taxvalue-SUM($F714:P714),IF(A19taxremlife="N/A","n/a",A19taxvalue/A19taxremlife))</f>
        <v>0</v>
      </c>
      <c r="R714" s="594">
        <f>IF(R$3&gt;A19taxremlife,A19taxvalue-SUM($F714:Q714),IF(A19taxremlife="N/A","n/a",A19taxvalue/A19taxremlife))</f>
        <v>0</v>
      </c>
      <c r="S714" s="594">
        <f>IF(S$3&gt;A19taxremlife,A19taxvalue-SUM($F714:R714),IF(A19taxremlife="N/A","n/a",A19taxvalue/A19taxremlife))</f>
        <v>0</v>
      </c>
      <c r="T714" s="594">
        <f>IF(T$3&gt;A19taxremlife,A19taxvalue-SUM($F714:S714),IF(A19taxremlife="N/A","n/a",A19taxvalue/A19taxremlife))</f>
        <v>0</v>
      </c>
      <c r="U714" s="594">
        <f>IF(U$3&gt;A19taxremlife,A19taxvalue-SUM($F714:T714),IF(A19taxremlife="N/A","n/a",A19taxvalue/A19taxremlife))</f>
        <v>0</v>
      </c>
      <c r="V714" s="594">
        <f>IF(V$3&gt;A19taxremlife,A19taxvalue-SUM($F714:U714),IF(A19taxremlife="N/A","n/a",A19taxvalue/A19taxremlife))</f>
        <v>0</v>
      </c>
      <c r="W714" s="594">
        <f>IF(W$3&gt;A19taxremlife,A19taxvalue-SUM($F714:V714),IF(A19taxremlife="N/A","n/a",A19taxvalue/A19taxremlife))</f>
        <v>0</v>
      </c>
      <c r="X714" s="594">
        <f>IF(X$3&gt;A19taxremlife,A19taxvalue-SUM($F714:W714),IF(A19taxremlife="N/A","n/a",A19taxvalue/A19taxremlife))</f>
        <v>0</v>
      </c>
      <c r="Y714" s="594">
        <f>IF(Y$3&gt;A19taxremlife,A19taxvalue-SUM($F714:X714),IF(A19taxremlife="N/A","n/a",A19taxvalue/A19taxremlife))</f>
        <v>0</v>
      </c>
      <c r="Z714" s="594">
        <f>IF(Z$3&gt;A19taxremlife,A19taxvalue-SUM($F714:Y714),IF(A19taxremlife="N/A","n/a",A19taxvalue/A19taxremlife))</f>
        <v>0</v>
      </c>
      <c r="AA714" s="594">
        <f>IF(AA$3&gt;A19taxremlife,A19taxvalue-SUM($F714:Z714),IF(A19taxremlife="N/A","n/a",A19taxvalue/A19taxremlife))</f>
        <v>0</v>
      </c>
      <c r="AB714" s="594">
        <f>IF(AB$3&gt;A19taxremlife,A19taxvalue-SUM($F714:AA714),IF(A19taxremlife="N/A","n/a",A19taxvalue/A19taxremlife))</f>
        <v>0</v>
      </c>
      <c r="AC714" s="594">
        <f>IF(AC$3&gt;A19taxremlife,A19taxvalue-SUM($F714:AB714),IF(A19taxremlife="N/A","n/a",A19taxvalue/A19taxremlife))</f>
        <v>0</v>
      </c>
      <c r="AD714" s="594">
        <f>IF(AD$3&gt;A19taxremlife,A19taxvalue-SUM($F714:AC714),IF(A19taxremlife="N/A","n/a",A19taxvalue/A19taxremlife))</f>
        <v>0</v>
      </c>
      <c r="AE714" s="594">
        <f>IF(AE$3&gt;A19taxremlife,A19taxvalue-SUM($F714:AD714),IF(A19taxremlife="N/A","n/a",A19taxvalue/A19taxremlife))</f>
        <v>0</v>
      </c>
      <c r="AF714" s="594">
        <f>IF(AF$3&gt;A19taxremlife,A19taxvalue-SUM($F714:AE714),IF(A19taxremlife="N/A","n/a",A19taxvalue/A19taxremlife))</f>
        <v>0</v>
      </c>
      <c r="AG714" s="594">
        <f>IF(AG$3&gt;A19taxremlife,A19taxvalue-SUM($F714:AF714),IF(A19taxremlife="N/A","n/a",A19taxvalue/A19taxremlife))</f>
        <v>0</v>
      </c>
      <c r="AH714" s="594">
        <f>IF(AH$3&gt;A19taxremlife,A19taxvalue-SUM($F714:AG714),IF(A19taxremlife="N/A","n/a",A19taxvalue/A19taxremlife))</f>
        <v>0</v>
      </c>
      <c r="AI714" s="594">
        <f>IF(AI$3&gt;A19taxremlife,A19taxvalue-SUM($F714:AH714),IF(A19taxremlife="N/A","n/a",A19taxvalue/A19taxremlife))</f>
        <v>0</v>
      </c>
      <c r="AJ714" s="594">
        <f>IF(AJ$3&gt;A19taxremlife,A19taxvalue-SUM($F714:AI714),IF(A19taxremlife="N/A","n/a",A19taxvalue/A19taxremlife))</f>
        <v>0</v>
      </c>
      <c r="AK714" s="594">
        <f>IF(AK$3&gt;A19taxremlife,A19taxvalue-SUM($F714:AJ714),IF(A19taxremlife="N/A","n/a",A19taxvalue/A19taxremlife))</f>
        <v>0</v>
      </c>
      <c r="AL714" s="594">
        <f>IF(AL$3&gt;A19taxremlife,A19taxvalue-SUM($F714:AK714),IF(A19taxremlife="N/A","n/a",A19taxvalue/A19taxremlife))</f>
        <v>0</v>
      </c>
      <c r="AM714" s="594">
        <f>IF(AM$3&gt;A19taxremlife,A19taxvalue-SUM($F714:AL714),IF(A19taxremlife="N/A","n/a",A19taxvalue/A19taxremlife))</f>
        <v>0</v>
      </c>
      <c r="AN714" s="594">
        <f>IF(AN$3&gt;A19taxremlife,A19taxvalue-SUM($F714:AM714),IF(A19taxremlife="N/A","n/a",A19taxvalue/A19taxremlife))</f>
        <v>0</v>
      </c>
      <c r="AO714" s="594">
        <f>IF(AO$3&gt;A19taxremlife,A19taxvalue-SUM($F714:AN714),IF(A19taxremlife="N/A","n/a",A19taxvalue/A19taxremlife))</f>
        <v>0</v>
      </c>
      <c r="AP714" s="594">
        <f>IF(AP$3&gt;A19taxremlife,A19taxvalue-SUM($F714:AO714),IF(A19taxremlife="N/A","n/a",A19taxvalue/A19taxremlife))</f>
        <v>0</v>
      </c>
      <c r="AQ714" s="594">
        <f>IF(AQ$3&gt;A19taxremlife,A19taxvalue-SUM($F714:AP714),IF(A19taxremlife="N/A","n/a",A19taxvalue/A19taxremlife))</f>
        <v>0</v>
      </c>
      <c r="AR714" s="594">
        <f>IF(AR$3&gt;A19taxremlife,A19taxvalue-SUM($F714:AQ714),IF(A19taxremlife="N/A","n/a",A19taxvalue/A19taxremlife))</f>
        <v>0</v>
      </c>
      <c r="AS714" s="594">
        <f>IF(AS$3&gt;A19taxremlife,A19taxvalue-SUM($F714:AR714),IF(A19taxremlife="N/A","n/a",A19taxvalue/A19taxremlife))</f>
        <v>0</v>
      </c>
      <c r="AT714" s="594">
        <f>IF(AT$3&gt;A19taxremlife,A19taxvalue-SUM($F714:AS714),IF(A19taxremlife="N/A","n/a",A19taxvalue/A19taxremlife))</f>
        <v>0</v>
      </c>
      <c r="AU714" s="594">
        <f>IF(AU$3&gt;A19taxremlife,A19taxvalue-SUM($F714:AT714),IF(A19taxremlife="N/A","n/a",A19taxvalue/A19taxremlife))</f>
        <v>0</v>
      </c>
      <c r="AV714" s="594">
        <f>IF(AV$3&gt;A19taxremlife,A19taxvalue-SUM($F714:AU714),IF(A19taxremlife="N/A","n/a",A19taxvalue/A19taxremlife))</f>
        <v>0</v>
      </c>
      <c r="AW714" s="594">
        <f>IF(AW$3&gt;A19taxremlife,A19taxvalue-SUM($F714:AV714),IF(A19taxremlife="N/A","n/a",A19taxvalue/A19taxremlife))</f>
        <v>0</v>
      </c>
      <c r="AX714" s="594">
        <f>IF(AX$3&gt;A19taxremlife,A19taxvalue-SUM($F714:AW714),IF(A19taxremlife="N/A","n/a",A19taxvalue/A19taxremlife))</f>
        <v>0</v>
      </c>
      <c r="AY714" s="594">
        <f>IF(AY$3&gt;A19taxremlife,A19taxvalue-SUM($F714:AX714),IF(A19taxremlife="N/A","n/a",A19taxvalue/A19taxremlife))</f>
        <v>0</v>
      </c>
      <c r="AZ714" s="594">
        <f>IF(AZ$3&gt;A19taxremlife,A19taxvalue-SUM($F714:AY714),IF(A19taxremlife="N/A","n/a",A19taxvalue/A19taxremlife))</f>
        <v>0</v>
      </c>
      <c r="BA714" s="594">
        <f>IF(BA$3&gt;A19taxremlife,A19taxvalue-SUM($F714:AZ714),IF(A19taxremlife="N/A","n/a",A19taxvalue/A19taxremlife))</f>
        <v>0</v>
      </c>
      <c r="BB714" s="594">
        <f>IF(BB$3&gt;A19taxremlife,A19taxvalue-SUM($F714:BA714),IF(A19taxremlife="N/A","n/a",A19taxvalue/A19taxremlife))</f>
        <v>0</v>
      </c>
      <c r="BC714" s="594">
        <f>IF(BC$3&gt;A19taxremlife,A19taxvalue-SUM($F714:BB714),IF(A19taxremlife="N/A","n/a",A19taxvalue/A19taxremlife))</f>
        <v>0</v>
      </c>
      <c r="BD714" s="594">
        <f>IF(BD$3&gt;A19taxremlife,A19taxvalue-SUM($F714:BC714),IF(A19taxremlife="N/A","n/a",A19taxvalue/A19taxremlife))</f>
        <v>0</v>
      </c>
      <c r="BE714" s="594">
        <f>IF(BE$3&gt;A19taxremlife,A19taxvalue-SUM($F714:BD714),IF(A19taxremlife="N/A","n/a",A19taxvalue/A19taxremlife))</f>
        <v>0</v>
      </c>
      <c r="BF714" s="594">
        <f>IF(BF$3&gt;A19taxremlife,A19taxvalue-SUM($F714:BE714),IF(A19taxremlife="N/A","n/a",A19taxvalue/A19taxremlife))</f>
        <v>0</v>
      </c>
      <c r="BG714" s="594">
        <f>IF(BG$3&gt;A19taxremlife,A19taxvalue-SUM($F714:BF714),IF(A19taxremlife="N/A","n/a",A19taxvalue/A19taxremlife))</f>
        <v>0</v>
      </c>
      <c r="BH714" s="594">
        <f>IF(BH$3&gt;A19taxremlife,A19taxvalue-SUM($F714:BG714),IF(A19taxremlife="N/A","n/a",A19taxvalue/A19taxremlife))</f>
        <v>0</v>
      </c>
      <c r="BI714" s="594">
        <f>IF(BI$3&gt;A19taxremlife,A19taxvalue-SUM($F714:BH714),IF(A19taxremlife="N/A","n/a",A19taxvalue/A19taxremlife))</f>
        <v>0</v>
      </c>
      <c r="BJ714" s="237"/>
      <c r="BK714" s="237"/>
      <c r="BL714" s="237"/>
      <c r="BM714" s="237"/>
    </row>
    <row r="715" spans="1:65" s="4" customFormat="1" ht="12.75" customHeight="1" outlineLevel="2">
      <c r="A715" s="237"/>
      <c r="B715" s="237"/>
      <c r="C715" s="597"/>
      <c r="D715" s="930" t="s">
        <v>326</v>
      </c>
      <c r="E715" s="167">
        <v>0</v>
      </c>
      <c r="F715" s="34"/>
      <c r="G715" s="105"/>
      <c r="H715" s="105"/>
      <c r="I715" s="105"/>
      <c r="J715" s="105"/>
      <c r="K715" s="105"/>
      <c r="L715" s="105"/>
      <c r="M715" s="105"/>
      <c r="N715" s="105"/>
      <c r="O715" s="105"/>
      <c r="P715" s="105"/>
      <c r="Q715" s="592"/>
      <c r="R715" s="592"/>
      <c r="S715" s="592"/>
      <c r="T715" s="592"/>
      <c r="U715" s="592"/>
      <c r="V715" s="592"/>
      <c r="W715" s="592"/>
      <c r="X715" s="592"/>
      <c r="Y715" s="592"/>
      <c r="Z715" s="592"/>
      <c r="AA715" s="592"/>
      <c r="AB715" s="592"/>
      <c r="AC715" s="592"/>
      <c r="AD715" s="592"/>
      <c r="AE715" s="592"/>
      <c r="AF715" s="592"/>
      <c r="AG715" s="592"/>
      <c r="AH715" s="592"/>
      <c r="AI715" s="592"/>
      <c r="AJ715" s="592"/>
      <c r="AK715" s="592"/>
      <c r="AL715" s="592"/>
      <c r="AM715" s="592"/>
      <c r="AN715" s="592"/>
      <c r="AO715" s="592"/>
      <c r="AP715" s="592"/>
      <c r="AQ715" s="592"/>
      <c r="AR715" s="592"/>
      <c r="AS715" s="592"/>
      <c r="AT715" s="592"/>
      <c r="AU715" s="592"/>
      <c r="AV715" s="592"/>
      <c r="AW715" s="592"/>
      <c r="AX715" s="592"/>
      <c r="AY715" s="592"/>
      <c r="AZ715" s="592"/>
      <c r="BA715" s="592"/>
      <c r="BB715" s="592"/>
      <c r="BC715" s="592"/>
      <c r="BD715" s="592"/>
      <c r="BE715" s="592"/>
      <c r="BF715" s="592"/>
      <c r="BG715" s="592"/>
      <c r="BH715" s="592"/>
      <c r="BI715" s="592"/>
      <c r="BJ715" s="237"/>
      <c r="BK715" s="237"/>
      <c r="BL715" s="237"/>
      <c r="BM715" s="237"/>
    </row>
    <row r="716" spans="1:65" s="4" customFormat="1" ht="12.75" customHeight="1" outlineLevel="2">
      <c r="A716" s="237"/>
      <c r="B716" s="237"/>
      <c r="C716" s="597"/>
      <c r="D716" s="930"/>
      <c r="E716" s="167">
        <v>1</v>
      </c>
      <c r="F716" s="34"/>
      <c r="G716" s="183"/>
      <c r="H716" s="105">
        <f>IF(A19taxstdlife="n/a","n/a",IF(H$3&gt;(A19taxstdlife+$E716),(('PTRM input'!$G$161+'PTRM input'!$G$127)*$G$7)-SUM($G716:G716),(('PTRM input'!$G$161+'PTRM input'!$G$127)*$G$7)/A19taxstdlife))</f>
        <v>0</v>
      </c>
      <c r="I716" s="105">
        <f>IF(A19taxstdlife="n/a","n/a",IF(I$3&gt;(A19taxstdlife+$E716),(('PTRM input'!$G$161+'PTRM input'!$G$127)*$G$7)-SUM($G716:H716),(('PTRM input'!$G$161+'PTRM input'!$G$127)*$G$7)/A19taxstdlife))</f>
        <v>0</v>
      </c>
      <c r="J716" s="105">
        <f>IF(A19taxstdlife="n/a","n/a",IF(J$3&gt;(A19taxstdlife+$E716),(('PTRM input'!$G$161+'PTRM input'!$G$127)*$G$7)-SUM($G716:I716),(('PTRM input'!$G$161+'PTRM input'!$G$127)*$G$7)/A19taxstdlife))</f>
        <v>0</v>
      </c>
      <c r="K716" s="105">
        <f>IF(A19taxstdlife="n/a","n/a",IF(K$3&gt;(A19taxstdlife+$E716),(('PTRM input'!$G$161+'PTRM input'!$G$127)*$G$7)-SUM($G716:J716),(('PTRM input'!$G$161+'PTRM input'!$G$127)*$G$7)/A19taxstdlife))</f>
        <v>0</v>
      </c>
      <c r="L716" s="105">
        <f>IF(A19taxstdlife="n/a","n/a",IF(L$3&gt;(A19taxstdlife+$E716),(('PTRM input'!$G$161+'PTRM input'!$G$127)*$G$7)-SUM($G716:K716),(('PTRM input'!$G$161+'PTRM input'!$G$127)*$G$7)/A19taxstdlife))</f>
        <v>0</v>
      </c>
      <c r="M716" s="105">
        <f>IF(A19taxstdlife="n/a","n/a",IF(M$3&gt;(A19taxstdlife+$E716),(('PTRM input'!$G$161+'PTRM input'!$G$127)*$G$7)-SUM($G716:L716),(('PTRM input'!$G$161+'PTRM input'!$G$127)*$G$7)/A19taxstdlife))</f>
        <v>0</v>
      </c>
      <c r="N716" s="105">
        <f>IF(A19taxstdlife="n/a","n/a",IF(N$3&gt;(A19taxstdlife+$E716),(('PTRM input'!$G$161+'PTRM input'!$G$127)*$G$7)-SUM($G716:M716),(('PTRM input'!$G$161+'PTRM input'!$G$127)*$G$7)/A19taxstdlife))</f>
        <v>0</v>
      </c>
      <c r="O716" s="105">
        <f>IF(A19taxstdlife="n/a","n/a",IF(O$3&gt;(A19taxstdlife+$E716),(('PTRM input'!$G$161+'PTRM input'!$G$127)*$G$7)-SUM($G716:N716),(('PTRM input'!$G$161+'PTRM input'!$G$127)*$G$7)/A19taxstdlife))</f>
        <v>0</v>
      </c>
      <c r="P716" s="105">
        <f>IF(A19taxstdlife="n/a","n/a",IF(P$3&gt;(A19taxstdlife+$E716),(('PTRM input'!$G$161+'PTRM input'!$G$127)*$G$7)-SUM($G716:O716),(('PTRM input'!$G$161+'PTRM input'!$G$127)*$G$7)/A19taxstdlife))</f>
        <v>0</v>
      </c>
      <c r="Q716" s="592">
        <f>IF(A19taxstdlife="n/a","n/a",IF(Q$3&gt;(A19taxstdlife+$E716),(('PTRM input'!$G$161+'PTRM input'!$G$127)*$G$7)-SUM($G716:P716),(('PTRM input'!$G$161+'PTRM input'!$G$127)*$G$7)/A19taxstdlife))</f>
        <v>0</v>
      </c>
      <c r="R716" s="592">
        <f>IF(A19taxstdlife="n/a","n/a",IF(R$3&gt;(A19taxstdlife+$E716),(('PTRM input'!$G$161+'PTRM input'!$G$127)*$G$7)-SUM($G716:Q716),(('PTRM input'!$G$161+'PTRM input'!$G$127)*$G$7)/A19taxstdlife))</f>
        <v>0</v>
      </c>
      <c r="S716" s="592">
        <f>IF(A19taxstdlife="n/a","n/a",IF(S$3&gt;(A19taxstdlife+$E716),(('PTRM input'!$G$161+'PTRM input'!$G$127)*$G$7)-SUM($G716:R716),(('PTRM input'!$G$161+'PTRM input'!$G$127)*$G$7)/A19taxstdlife))</f>
        <v>0</v>
      </c>
      <c r="T716" s="592">
        <f>IF(A19taxstdlife="n/a","n/a",IF(T$3&gt;(A19taxstdlife+$E716),(('PTRM input'!$G$161+'PTRM input'!$G$127)*$G$7)-SUM($G716:S716),(('PTRM input'!$G$161+'PTRM input'!$G$127)*$G$7)/A19taxstdlife))</f>
        <v>0</v>
      </c>
      <c r="U716" s="592">
        <f>IF(A19taxstdlife="n/a","n/a",IF(U$3&gt;(A19taxstdlife+$E716),(('PTRM input'!$G$161+'PTRM input'!$G$127)*$G$7)-SUM($G716:T716),(('PTRM input'!$G$161+'PTRM input'!$G$127)*$G$7)/A19taxstdlife))</f>
        <v>0</v>
      </c>
      <c r="V716" s="592">
        <f>IF(A19taxstdlife="n/a","n/a",IF(V$3&gt;(A19taxstdlife+$E716),(('PTRM input'!$G$161+'PTRM input'!$G$127)*$G$7)-SUM($G716:U716),(('PTRM input'!$G$161+'PTRM input'!$G$127)*$G$7)/A19taxstdlife))</f>
        <v>0</v>
      </c>
      <c r="W716" s="592">
        <f>IF(A19taxstdlife="n/a","n/a",IF(W$3&gt;(A19taxstdlife+$E716),(('PTRM input'!$G$161+'PTRM input'!$G$127)*$G$7)-SUM($G716:V716),(('PTRM input'!$G$161+'PTRM input'!$G$127)*$G$7)/A19taxstdlife))</f>
        <v>0</v>
      </c>
      <c r="X716" s="592">
        <f>IF(A19taxstdlife="n/a","n/a",IF(X$3&gt;(A19taxstdlife+$E716),(('PTRM input'!$G$161+'PTRM input'!$G$127)*$G$7)-SUM($G716:W716),(('PTRM input'!$G$161+'PTRM input'!$G$127)*$G$7)/A19taxstdlife))</f>
        <v>0</v>
      </c>
      <c r="Y716" s="592">
        <f>IF(A19taxstdlife="n/a","n/a",IF(Y$3&gt;(A19taxstdlife+$E716),(('PTRM input'!$G$161+'PTRM input'!$G$127)*$G$7)-SUM($G716:X716),(('PTRM input'!$G$161+'PTRM input'!$G$127)*$G$7)/A19taxstdlife))</f>
        <v>0</v>
      </c>
      <c r="Z716" s="592">
        <f>IF(A19taxstdlife="n/a","n/a",IF(Z$3&gt;(A19taxstdlife+$E716),(('PTRM input'!$G$161+'PTRM input'!$G$127)*$G$7)-SUM($G716:Y716),(('PTRM input'!$G$161+'PTRM input'!$G$127)*$G$7)/A19taxstdlife))</f>
        <v>0</v>
      </c>
      <c r="AA716" s="592">
        <f>IF(A19taxstdlife="n/a","n/a",IF(AA$3&gt;(A19taxstdlife+$E716),(('PTRM input'!$G$161+'PTRM input'!$G$127)*$G$7)-SUM($G716:Z716),(('PTRM input'!$G$161+'PTRM input'!$G$127)*$G$7)/A19taxstdlife))</f>
        <v>0</v>
      </c>
      <c r="AB716" s="592">
        <f>IF(A19taxstdlife="n/a","n/a",IF(AB$3&gt;(A19taxstdlife+$E716),(('PTRM input'!$G$161+'PTRM input'!$G$127)*$G$7)-SUM($G716:AA716),(('PTRM input'!$G$161+'PTRM input'!$G$127)*$G$7)/A19taxstdlife))</f>
        <v>0</v>
      </c>
      <c r="AC716" s="592">
        <f>IF(A19taxstdlife="n/a","n/a",IF(AC$3&gt;(A19taxstdlife+$E716),(('PTRM input'!$G$161+'PTRM input'!$G$127)*$G$7)-SUM($G716:AB716),(('PTRM input'!$G$161+'PTRM input'!$G$127)*$G$7)/A19taxstdlife))</f>
        <v>0</v>
      </c>
      <c r="AD716" s="592">
        <f>IF(A19taxstdlife="n/a","n/a",IF(AD$3&gt;(A19taxstdlife+$E716),(('PTRM input'!$G$161+'PTRM input'!$G$127)*$G$7)-SUM($G716:AC716),(('PTRM input'!$G$161+'PTRM input'!$G$127)*$G$7)/A19taxstdlife))</f>
        <v>0</v>
      </c>
      <c r="AE716" s="592">
        <f>IF(A19taxstdlife="n/a","n/a",IF(AE$3&gt;(A19taxstdlife+$E716),(('PTRM input'!$G$161+'PTRM input'!$G$127)*$G$7)-SUM($G716:AD716),(('PTRM input'!$G$161+'PTRM input'!$G$127)*$G$7)/A19taxstdlife))</f>
        <v>0</v>
      </c>
      <c r="AF716" s="592">
        <f>IF(A19taxstdlife="n/a","n/a",IF(AF$3&gt;(A19taxstdlife+$E716),(('PTRM input'!$G$161+'PTRM input'!$G$127)*$G$7)-SUM($G716:AE716),(('PTRM input'!$G$161+'PTRM input'!$G$127)*$G$7)/A19taxstdlife))</f>
        <v>0</v>
      </c>
      <c r="AG716" s="592">
        <f>IF(A19taxstdlife="n/a","n/a",IF(AG$3&gt;(A19taxstdlife+$E716),(('PTRM input'!$G$161+'PTRM input'!$G$127)*$G$7)-SUM($G716:AF716),(('PTRM input'!$G$161+'PTRM input'!$G$127)*$G$7)/A19taxstdlife))</f>
        <v>0</v>
      </c>
      <c r="AH716" s="592">
        <f>IF(A19taxstdlife="n/a","n/a",IF(AH$3&gt;(A19taxstdlife+$E716),(('PTRM input'!$G$161+'PTRM input'!$G$127)*$G$7)-SUM($G716:AG716),(('PTRM input'!$G$161+'PTRM input'!$G$127)*$G$7)/A19taxstdlife))</f>
        <v>0</v>
      </c>
      <c r="AI716" s="592">
        <f>IF(A19taxstdlife="n/a","n/a",IF(AI$3&gt;(A19taxstdlife+$E716),(('PTRM input'!$G$161+'PTRM input'!$G$127)*$G$7)-SUM($G716:AH716),(('PTRM input'!$G$161+'PTRM input'!$G$127)*$G$7)/A19taxstdlife))</f>
        <v>0</v>
      </c>
      <c r="AJ716" s="592">
        <f>IF(A19taxstdlife="n/a","n/a",IF(AJ$3&gt;(A19taxstdlife+$E716),(('PTRM input'!$G$161+'PTRM input'!$G$127)*$G$7)-SUM($G716:AI716),(('PTRM input'!$G$161+'PTRM input'!$G$127)*$G$7)/A19taxstdlife))</f>
        <v>0</v>
      </c>
      <c r="AK716" s="592">
        <f>IF(A19taxstdlife="n/a","n/a",IF(AK$3&gt;(A19taxstdlife+$E716),(('PTRM input'!$G$161+'PTRM input'!$G$127)*$G$7)-SUM($G716:AJ716),(('PTRM input'!$G$161+'PTRM input'!$G$127)*$G$7)/A19taxstdlife))</f>
        <v>0</v>
      </c>
      <c r="AL716" s="592">
        <f>IF(A19taxstdlife="n/a","n/a",IF(AL$3&gt;(A19taxstdlife+$E716),(('PTRM input'!$G$161+'PTRM input'!$G$127)*$G$7)-SUM($G716:AK716),(('PTRM input'!$G$161+'PTRM input'!$G$127)*$G$7)/A19taxstdlife))</f>
        <v>0</v>
      </c>
      <c r="AM716" s="592">
        <f>IF(A19taxstdlife="n/a","n/a",IF(AM$3&gt;(A19taxstdlife+$E716),(('PTRM input'!$G$161+'PTRM input'!$G$127)*$G$7)-SUM($G716:AL716),(('PTRM input'!$G$161+'PTRM input'!$G$127)*$G$7)/A19taxstdlife))</f>
        <v>0</v>
      </c>
      <c r="AN716" s="592">
        <f>IF(A19taxstdlife="n/a","n/a",IF(AN$3&gt;(A19taxstdlife+$E716),(('PTRM input'!$G$161+'PTRM input'!$G$127)*$G$7)-SUM($G716:AM716),(('PTRM input'!$G$161+'PTRM input'!$G$127)*$G$7)/A19taxstdlife))</f>
        <v>0</v>
      </c>
      <c r="AO716" s="592">
        <f>IF(A19taxstdlife="n/a","n/a",IF(AO$3&gt;(A19taxstdlife+$E716),(('PTRM input'!$G$161+'PTRM input'!$G$127)*$G$7)-SUM($G716:AN716),(('PTRM input'!$G$161+'PTRM input'!$G$127)*$G$7)/A19taxstdlife))</f>
        <v>0</v>
      </c>
      <c r="AP716" s="592">
        <f>IF(A19taxstdlife="n/a","n/a",IF(AP$3&gt;(A19taxstdlife+$E716),(('PTRM input'!$G$161+'PTRM input'!$G$127)*$G$7)-SUM($G716:AO716),(('PTRM input'!$G$161+'PTRM input'!$G$127)*$G$7)/A19taxstdlife))</f>
        <v>0</v>
      </c>
      <c r="AQ716" s="592">
        <f>IF(A19taxstdlife="n/a","n/a",IF(AQ$3&gt;(A19taxstdlife+$E716),(('PTRM input'!$G$161+'PTRM input'!$G$127)*$G$7)-SUM($G716:AP716),(('PTRM input'!$G$161+'PTRM input'!$G$127)*$G$7)/A19taxstdlife))</f>
        <v>0</v>
      </c>
      <c r="AR716" s="592">
        <f>IF(A19taxstdlife="n/a","n/a",IF(AR$3&gt;(A19taxstdlife+$E716),(('PTRM input'!$G$161+'PTRM input'!$G$127)*$G$7)-SUM($G716:AQ716),(('PTRM input'!$G$161+'PTRM input'!$G$127)*$G$7)/A19taxstdlife))</f>
        <v>0</v>
      </c>
      <c r="AS716" s="592">
        <f>IF(A19taxstdlife="n/a","n/a",IF(AS$3&gt;(A19taxstdlife+$E716),(('PTRM input'!$G$161+'PTRM input'!$G$127)*$G$7)-SUM($G716:AR716),(('PTRM input'!$G$161+'PTRM input'!$G$127)*$G$7)/A19taxstdlife))</f>
        <v>0</v>
      </c>
      <c r="AT716" s="592">
        <f>IF(A19taxstdlife="n/a","n/a",IF(AT$3&gt;(A19taxstdlife+$E716),(('PTRM input'!$G$161+'PTRM input'!$G$127)*$G$7)-SUM($G716:AS716),(('PTRM input'!$G$161+'PTRM input'!$G$127)*$G$7)/A19taxstdlife))</f>
        <v>0</v>
      </c>
      <c r="AU716" s="592">
        <f>IF(A19taxstdlife="n/a","n/a",IF(AU$3&gt;(A19taxstdlife+$E716),(('PTRM input'!$G$161+'PTRM input'!$G$127)*$G$7)-SUM($G716:AT716),(('PTRM input'!$G$161+'PTRM input'!$G$127)*$G$7)/A19taxstdlife))</f>
        <v>0</v>
      </c>
      <c r="AV716" s="592">
        <f>IF(A19taxstdlife="n/a","n/a",IF(AV$3&gt;(A19taxstdlife+$E716),(('PTRM input'!$G$161+'PTRM input'!$G$127)*$G$7)-SUM($G716:AU716),(('PTRM input'!$G$161+'PTRM input'!$G$127)*$G$7)/A19taxstdlife))</f>
        <v>0</v>
      </c>
      <c r="AW716" s="592">
        <f>IF(A19taxstdlife="n/a","n/a",IF(AW$3&gt;(A19taxstdlife+$E716),(('PTRM input'!$G$161+'PTRM input'!$G$127)*$G$7)-SUM($G716:AV716),(('PTRM input'!$G$161+'PTRM input'!$G$127)*$G$7)/A19taxstdlife))</f>
        <v>0</v>
      </c>
      <c r="AX716" s="592">
        <f>IF(A19taxstdlife="n/a","n/a",IF(AX$3&gt;(A19taxstdlife+$E716),(('PTRM input'!$G$161+'PTRM input'!$G$127)*$G$7)-SUM($G716:AW716),(('PTRM input'!$G$161+'PTRM input'!$G$127)*$G$7)/A19taxstdlife))</f>
        <v>0</v>
      </c>
      <c r="AY716" s="592">
        <f>IF(A19taxstdlife="n/a","n/a",IF(AY$3&gt;(A19taxstdlife+$E716),(('PTRM input'!$G$161+'PTRM input'!$G$127)*$G$7)-SUM($G716:AX716),(('PTRM input'!$G$161+'PTRM input'!$G$127)*$G$7)/A19taxstdlife))</f>
        <v>0</v>
      </c>
      <c r="AZ716" s="592">
        <f>IF(A19taxstdlife="n/a","n/a",IF(AZ$3&gt;(A19taxstdlife+$E716),(('PTRM input'!$G$161+'PTRM input'!$G$127)*$G$7)-SUM($G716:AY716),(('PTRM input'!$G$161+'PTRM input'!$G$127)*$G$7)/A19taxstdlife))</f>
        <v>0</v>
      </c>
      <c r="BA716" s="592">
        <f>IF(A19taxstdlife="n/a","n/a",IF(BA$3&gt;(A19taxstdlife+$E716),(('PTRM input'!$G$161+'PTRM input'!$G$127)*$G$7)-SUM($G716:AZ716),(('PTRM input'!$G$161+'PTRM input'!$G$127)*$G$7)/A19taxstdlife))</f>
        <v>0</v>
      </c>
      <c r="BB716" s="592">
        <f>IF(A19taxstdlife="n/a","n/a",IF(BB$3&gt;(A19taxstdlife+$E716),(('PTRM input'!$G$161+'PTRM input'!$G$127)*$G$7)-SUM($G716:BA716),(('PTRM input'!$G$161+'PTRM input'!$G$127)*$G$7)/A19taxstdlife))</f>
        <v>0</v>
      </c>
      <c r="BC716" s="592">
        <f>IF(A19taxstdlife="n/a","n/a",IF(BC$3&gt;(A19taxstdlife+$E716),(('PTRM input'!$G$161+'PTRM input'!$G$127)*$G$7)-SUM($G716:BB716),(('PTRM input'!$G$161+'PTRM input'!$G$127)*$G$7)/A19taxstdlife))</f>
        <v>0</v>
      </c>
      <c r="BD716" s="592">
        <f>IF(A19taxstdlife="n/a","n/a",IF(BD$3&gt;(A19taxstdlife+$E716),(('PTRM input'!$G$161+'PTRM input'!$G$127)*$G$7)-SUM($G716:BC716),(('PTRM input'!$G$161+'PTRM input'!$G$127)*$G$7)/A19taxstdlife))</f>
        <v>0</v>
      </c>
      <c r="BE716" s="592">
        <f>IF(A19taxstdlife="n/a","n/a",IF(BE$3&gt;(A19taxstdlife+$E716),(('PTRM input'!$G$161+'PTRM input'!$G$127)*$G$7)-SUM($G716:BD716),(('PTRM input'!$G$161+'PTRM input'!$G$127)*$G$7)/A19taxstdlife))</f>
        <v>0</v>
      </c>
      <c r="BF716" s="592">
        <f>IF(A19taxstdlife="n/a","n/a",IF(BF$3&gt;(A19taxstdlife+$E716),(('PTRM input'!$G$161+'PTRM input'!$G$127)*$G$7)-SUM($G716:BE716),(('PTRM input'!$G$161+'PTRM input'!$G$127)*$G$7)/A19taxstdlife))</f>
        <v>0</v>
      </c>
      <c r="BG716" s="592">
        <f>IF(A19taxstdlife="n/a","n/a",IF(BG$3&gt;(A19taxstdlife+$E716),(('PTRM input'!$G$161+'PTRM input'!$G$127)*$G$7)-SUM($G716:BF716),(('PTRM input'!$G$161+'PTRM input'!$G$127)*$G$7)/A19taxstdlife))</f>
        <v>0</v>
      </c>
      <c r="BH716" s="592">
        <f>IF(A19taxstdlife="n/a","n/a",IF(BH$3&gt;(A19taxstdlife+$E716),(('PTRM input'!$G$161+'PTRM input'!$G$127)*$G$7)-SUM($G716:BG716),(('PTRM input'!$G$161+'PTRM input'!$G$127)*$G$7)/A19taxstdlife))</f>
        <v>0</v>
      </c>
      <c r="BI716" s="592">
        <f>IF(A19taxstdlife="n/a","n/a",IF(BI$3&gt;(A19taxstdlife+$E716),(('PTRM input'!$G$161+'PTRM input'!$G$127)*$G$7)-SUM($G716:BH716),(('PTRM input'!$G$161+'PTRM input'!$G$127)*$G$7)/A19taxstdlife))</f>
        <v>0</v>
      </c>
      <c r="BJ716" s="237"/>
      <c r="BK716" s="237"/>
      <c r="BL716" s="237"/>
      <c r="BM716" s="237"/>
    </row>
    <row r="717" spans="1:65" s="4" customFormat="1" ht="12.75" customHeight="1" outlineLevel="2">
      <c r="A717" s="237"/>
      <c r="B717" s="237"/>
      <c r="C717" s="597"/>
      <c r="D717" s="930"/>
      <c r="E717" s="167">
        <v>2</v>
      </c>
      <c r="F717" s="34"/>
      <c r="G717" s="184"/>
      <c r="H717" s="185"/>
      <c r="I717" s="105">
        <f>IF(A19taxstdlife="n/a","n/a",IF(I$3&gt;(A19taxstdlife+$E717),(('PTRM input'!$H$161+'PTRM input'!$H$127)*$H$7)-SUM($H717:H717),(('PTRM input'!$H$161+'PTRM input'!$H$127)*$H$7)/A19taxstdlife))</f>
        <v>0</v>
      </c>
      <c r="J717" s="105">
        <f>IF(A19taxstdlife="n/a","n/a",IF(J$3&gt;(A19taxstdlife+$E717),(('PTRM input'!$H$161+'PTRM input'!$H$127)*$H$7)-SUM($H717:I717),(('PTRM input'!$H$161+'PTRM input'!$H$127)*$H$7)/A19taxstdlife))</f>
        <v>0</v>
      </c>
      <c r="K717" s="105">
        <f>IF(A19taxstdlife="n/a","n/a",IF(K$3&gt;(A19taxstdlife+$E717),(('PTRM input'!$H$161+'PTRM input'!$H$127)*$H$7)-SUM($H717:J717),(('PTRM input'!$H$161+'PTRM input'!$H$127)*$H$7)/A19taxstdlife))</f>
        <v>0</v>
      </c>
      <c r="L717" s="105">
        <f>IF(A19taxstdlife="n/a","n/a",IF(L$3&gt;(A19taxstdlife+$E717),(('PTRM input'!$H$161+'PTRM input'!$H$127)*$H$7)-SUM($H717:K717),(('PTRM input'!$H$161+'PTRM input'!$H$127)*$H$7)/A19taxstdlife))</f>
        <v>0</v>
      </c>
      <c r="M717" s="105">
        <f>IF(A19taxstdlife="n/a","n/a",IF(M$3&gt;(A19taxstdlife+$E717),(('PTRM input'!$H$161+'PTRM input'!$H$127)*$H$7)-SUM($H717:L717),(('PTRM input'!$H$161+'PTRM input'!$H$127)*$H$7)/A19taxstdlife))</f>
        <v>0</v>
      </c>
      <c r="N717" s="105">
        <f>IF(A19taxstdlife="n/a","n/a",IF(N$3&gt;(A19taxstdlife+$E717),(('PTRM input'!$H$161+'PTRM input'!$H$127)*$H$7)-SUM($H717:M717),(('PTRM input'!$H$161+'PTRM input'!$H$127)*$H$7)/A19taxstdlife))</f>
        <v>0</v>
      </c>
      <c r="O717" s="105">
        <f>IF(A19taxstdlife="n/a","n/a",IF(O$3&gt;(A19taxstdlife+$E717),(('PTRM input'!$H$161+'PTRM input'!$H$127)*$H$7)-SUM($H717:N717),(('PTRM input'!$H$161+'PTRM input'!$H$127)*$H$7)/A19taxstdlife))</f>
        <v>0</v>
      </c>
      <c r="P717" s="105">
        <f>IF(A19taxstdlife="n/a","n/a",IF(P$3&gt;(A19taxstdlife+$E717),(('PTRM input'!$H$161+'PTRM input'!$H$127)*$H$7)-SUM($H717:O717),(('PTRM input'!$H$161+'PTRM input'!$H$127)*$H$7)/A19taxstdlife))</f>
        <v>0</v>
      </c>
      <c r="Q717" s="592">
        <f>IF(A19taxstdlife="n/a","n/a",IF(Q$3&gt;(A19taxstdlife+$E717),(('PTRM input'!$H$161+'PTRM input'!$H$127)*$H$7)-SUM($H717:P717),(('PTRM input'!$H$161+'PTRM input'!$H$127)*$H$7)/A19taxstdlife))</f>
        <v>0</v>
      </c>
      <c r="R717" s="592">
        <f>IF(A19taxstdlife="n/a","n/a",IF(R$3&gt;(A19taxstdlife+$E717),(('PTRM input'!$H$161+'PTRM input'!$H$127)*$H$7)-SUM($H717:Q717),(('PTRM input'!$H$161+'PTRM input'!$H$127)*$H$7)/A19taxstdlife))</f>
        <v>0</v>
      </c>
      <c r="S717" s="592">
        <f>IF(A19taxstdlife="n/a","n/a",IF(S$3&gt;(A19taxstdlife+$E717),(('PTRM input'!$H$161+'PTRM input'!$H$127)*$H$7)-SUM($H717:R717),(('PTRM input'!$H$161+'PTRM input'!$H$127)*$H$7)/A19taxstdlife))</f>
        <v>0</v>
      </c>
      <c r="T717" s="592">
        <f>IF(A19taxstdlife="n/a","n/a",IF(T$3&gt;(A19taxstdlife+$E717),(('PTRM input'!$H$161+'PTRM input'!$H$127)*$H$7)-SUM($H717:S717),(('PTRM input'!$H$161+'PTRM input'!$H$127)*$H$7)/A19taxstdlife))</f>
        <v>0</v>
      </c>
      <c r="U717" s="592">
        <f>IF(A19taxstdlife="n/a","n/a",IF(U$3&gt;(A19taxstdlife+$E717),(('PTRM input'!$H$161+'PTRM input'!$H$127)*$H$7)-SUM($H717:T717),(('PTRM input'!$H$161+'PTRM input'!$H$127)*$H$7)/A19taxstdlife))</f>
        <v>0</v>
      </c>
      <c r="V717" s="592">
        <f>IF(A19taxstdlife="n/a","n/a",IF(V$3&gt;(A19taxstdlife+$E717),(('PTRM input'!$H$161+'PTRM input'!$H$127)*$H$7)-SUM($H717:U717),(('PTRM input'!$H$161+'PTRM input'!$H$127)*$H$7)/A19taxstdlife))</f>
        <v>0</v>
      </c>
      <c r="W717" s="592">
        <f>IF(A19taxstdlife="n/a","n/a",IF(W$3&gt;(A19taxstdlife+$E717),(('PTRM input'!$H$161+'PTRM input'!$H$127)*$H$7)-SUM($H717:V717),(('PTRM input'!$H$161+'PTRM input'!$H$127)*$H$7)/A19taxstdlife))</f>
        <v>0</v>
      </c>
      <c r="X717" s="592">
        <f>IF(A19taxstdlife="n/a","n/a",IF(X$3&gt;(A19taxstdlife+$E717),(('PTRM input'!$H$161+'PTRM input'!$H$127)*$H$7)-SUM($H717:W717),(('PTRM input'!$H$161+'PTRM input'!$H$127)*$H$7)/A19taxstdlife))</f>
        <v>0</v>
      </c>
      <c r="Y717" s="592">
        <f>IF(A19taxstdlife="n/a","n/a",IF(Y$3&gt;(A19taxstdlife+$E717),(('PTRM input'!$H$161+'PTRM input'!$H$127)*$H$7)-SUM($H717:X717),(('PTRM input'!$H$161+'PTRM input'!$H$127)*$H$7)/A19taxstdlife))</f>
        <v>0</v>
      </c>
      <c r="Z717" s="592">
        <f>IF(A19taxstdlife="n/a","n/a",IF(Z$3&gt;(A19taxstdlife+$E717),(('PTRM input'!$H$161+'PTRM input'!$H$127)*$H$7)-SUM($H717:Y717),(('PTRM input'!$H$161+'PTRM input'!$H$127)*$H$7)/A19taxstdlife))</f>
        <v>0</v>
      </c>
      <c r="AA717" s="592">
        <f>IF(A19taxstdlife="n/a","n/a",IF(AA$3&gt;(A19taxstdlife+$E717),(('PTRM input'!$H$161+'PTRM input'!$H$127)*$H$7)-SUM($H717:Z717),(('PTRM input'!$H$161+'PTRM input'!$H$127)*$H$7)/A19taxstdlife))</f>
        <v>0</v>
      </c>
      <c r="AB717" s="592">
        <f>IF(A19taxstdlife="n/a","n/a",IF(AB$3&gt;(A19taxstdlife+$E717),(('PTRM input'!$H$161+'PTRM input'!$H$127)*$H$7)-SUM($H717:AA717),(('PTRM input'!$H$161+'PTRM input'!$H$127)*$H$7)/A19taxstdlife))</f>
        <v>0</v>
      </c>
      <c r="AC717" s="592">
        <f>IF(A19taxstdlife="n/a","n/a",IF(AC$3&gt;(A19taxstdlife+$E717),(('PTRM input'!$H$161+'PTRM input'!$H$127)*$H$7)-SUM($H717:AB717),(('PTRM input'!$H$161+'PTRM input'!$H$127)*$H$7)/A19taxstdlife))</f>
        <v>0</v>
      </c>
      <c r="AD717" s="592">
        <f>IF(A19taxstdlife="n/a","n/a",IF(AD$3&gt;(A19taxstdlife+$E717),(('PTRM input'!$H$161+'PTRM input'!$H$127)*$H$7)-SUM($H717:AC717),(('PTRM input'!$H$161+'PTRM input'!$H$127)*$H$7)/A19taxstdlife))</f>
        <v>0</v>
      </c>
      <c r="AE717" s="592">
        <f>IF(A19taxstdlife="n/a","n/a",IF(AE$3&gt;(A19taxstdlife+$E717),(('PTRM input'!$H$161+'PTRM input'!$H$127)*$H$7)-SUM($H717:AD717),(('PTRM input'!$H$161+'PTRM input'!$H$127)*$H$7)/A19taxstdlife))</f>
        <v>0</v>
      </c>
      <c r="AF717" s="592">
        <f>IF(A19taxstdlife="n/a","n/a",IF(AF$3&gt;(A19taxstdlife+$E717),(('PTRM input'!$H$161+'PTRM input'!$H$127)*$H$7)-SUM($H717:AE717),(('PTRM input'!$H$161+'PTRM input'!$H$127)*$H$7)/A19taxstdlife))</f>
        <v>0</v>
      </c>
      <c r="AG717" s="592">
        <f>IF(A19taxstdlife="n/a","n/a",IF(AG$3&gt;(A19taxstdlife+$E717),(('PTRM input'!$H$161+'PTRM input'!$H$127)*$H$7)-SUM($H717:AF717),(('PTRM input'!$H$161+'PTRM input'!$H$127)*$H$7)/A19taxstdlife))</f>
        <v>0</v>
      </c>
      <c r="AH717" s="592">
        <f>IF(A19taxstdlife="n/a","n/a",IF(AH$3&gt;(A19taxstdlife+$E717),(('PTRM input'!$H$161+'PTRM input'!$H$127)*$H$7)-SUM($H717:AG717),(('PTRM input'!$H$161+'PTRM input'!$H$127)*$H$7)/A19taxstdlife))</f>
        <v>0</v>
      </c>
      <c r="AI717" s="592">
        <f>IF(A19taxstdlife="n/a","n/a",IF(AI$3&gt;(A19taxstdlife+$E717),(('PTRM input'!$H$161+'PTRM input'!$H$127)*$H$7)-SUM($H717:AH717),(('PTRM input'!$H$161+'PTRM input'!$H$127)*$H$7)/A19taxstdlife))</f>
        <v>0</v>
      </c>
      <c r="AJ717" s="592">
        <f>IF(A19taxstdlife="n/a","n/a",IF(AJ$3&gt;(A19taxstdlife+$E717),(('PTRM input'!$H$161+'PTRM input'!$H$127)*$H$7)-SUM($H717:AI717),(('PTRM input'!$H$161+'PTRM input'!$H$127)*$H$7)/A19taxstdlife))</f>
        <v>0</v>
      </c>
      <c r="AK717" s="592">
        <f>IF(A19taxstdlife="n/a","n/a",IF(AK$3&gt;(A19taxstdlife+$E717),(('PTRM input'!$H$161+'PTRM input'!$H$127)*$H$7)-SUM($H717:AJ717),(('PTRM input'!$H$161+'PTRM input'!$H$127)*$H$7)/A19taxstdlife))</f>
        <v>0</v>
      </c>
      <c r="AL717" s="592">
        <f>IF(A19taxstdlife="n/a","n/a",IF(AL$3&gt;(A19taxstdlife+$E717),(('PTRM input'!$H$161+'PTRM input'!$H$127)*$H$7)-SUM($H717:AK717),(('PTRM input'!$H$161+'PTRM input'!$H$127)*$H$7)/A19taxstdlife))</f>
        <v>0</v>
      </c>
      <c r="AM717" s="592">
        <f>IF(A19taxstdlife="n/a","n/a",IF(AM$3&gt;(A19taxstdlife+$E717),(('PTRM input'!$H$161+'PTRM input'!$H$127)*$H$7)-SUM($H717:AL717),(('PTRM input'!$H$161+'PTRM input'!$H$127)*$H$7)/A19taxstdlife))</f>
        <v>0</v>
      </c>
      <c r="AN717" s="592">
        <f>IF(A19taxstdlife="n/a","n/a",IF(AN$3&gt;(A19taxstdlife+$E717),(('PTRM input'!$H$161+'PTRM input'!$H$127)*$H$7)-SUM($H717:AM717),(('PTRM input'!$H$161+'PTRM input'!$H$127)*$H$7)/A19taxstdlife))</f>
        <v>0</v>
      </c>
      <c r="AO717" s="592">
        <f>IF(A19taxstdlife="n/a","n/a",IF(AO$3&gt;(A19taxstdlife+$E717),(('PTRM input'!$H$161+'PTRM input'!$H$127)*$H$7)-SUM($H717:AN717),(('PTRM input'!$H$161+'PTRM input'!$H$127)*$H$7)/A19taxstdlife))</f>
        <v>0</v>
      </c>
      <c r="AP717" s="592">
        <f>IF(A19taxstdlife="n/a","n/a",IF(AP$3&gt;(A19taxstdlife+$E717),(('PTRM input'!$H$161+'PTRM input'!$H$127)*$H$7)-SUM($H717:AO717),(('PTRM input'!$H$161+'PTRM input'!$H$127)*$H$7)/A19taxstdlife))</f>
        <v>0</v>
      </c>
      <c r="AQ717" s="592">
        <f>IF(A19taxstdlife="n/a","n/a",IF(AQ$3&gt;(A19taxstdlife+$E717),(('PTRM input'!$H$161+'PTRM input'!$H$127)*$H$7)-SUM($H717:AP717),(('PTRM input'!$H$161+'PTRM input'!$H$127)*$H$7)/A19taxstdlife))</f>
        <v>0</v>
      </c>
      <c r="AR717" s="592">
        <f>IF(A19taxstdlife="n/a","n/a",IF(AR$3&gt;(A19taxstdlife+$E717),(('PTRM input'!$H$161+'PTRM input'!$H$127)*$H$7)-SUM($H717:AQ717),(('PTRM input'!$H$161+'PTRM input'!$H$127)*$H$7)/A19taxstdlife))</f>
        <v>0</v>
      </c>
      <c r="AS717" s="592">
        <f>IF(A19taxstdlife="n/a","n/a",IF(AS$3&gt;(A19taxstdlife+$E717),(('PTRM input'!$H$161+'PTRM input'!$H$127)*$H$7)-SUM($H717:AR717),(('PTRM input'!$H$161+'PTRM input'!$H$127)*$H$7)/A19taxstdlife))</f>
        <v>0</v>
      </c>
      <c r="AT717" s="592">
        <f>IF(A19taxstdlife="n/a","n/a",IF(AT$3&gt;(A19taxstdlife+$E717),(('PTRM input'!$H$161+'PTRM input'!$H$127)*$H$7)-SUM($H717:AS717),(('PTRM input'!$H$161+'PTRM input'!$H$127)*$H$7)/A19taxstdlife))</f>
        <v>0</v>
      </c>
      <c r="AU717" s="592">
        <f>IF(A19taxstdlife="n/a","n/a",IF(AU$3&gt;(A19taxstdlife+$E717),(('PTRM input'!$H$161+'PTRM input'!$H$127)*$H$7)-SUM($H717:AT717),(('PTRM input'!$H$161+'PTRM input'!$H$127)*$H$7)/A19taxstdlife))</f>
        <v>0</v>
      </c>
      <c r="AV717" s="592">
        <f>IF(A19taxstdlife="n/a","n/a",IF(AV$3&gt;(A19taxstdlife+$E717),(('PTRM input'!$H$161+'PTRM input'!$H$127)*$H$7)-SUM($H717:AU717),(('PTRM input'!$H$161+'PTRM input'!$H$127)*$H$7)/A19taxstdlife))</f>
        <v>0</v>
      </c>
      <c r="AW717" s="592">
        <f>IF(A19taxstdlife="n/a","n/a",IF(AW$3&gt;(A19taxstdlife+$E717),(('PTRM input'!$H$161+'PTRM input'!$H$127)*$H$7)-SUM($H717:AV717),(('PTRM input'!$H$161+'PTRM input'!$H$127)*$H$7)/A19taxstdlife))</f>
        <v>0</v>
      </c>
      <c r="AX717" s="592">
        <f>IF(A19taxstdlife="n/a","n/a",IF(AX$3&gt;(A19taxstdlife+$E717),(('PTRM input'!$H$161+'PTRM input'!$H$127)*$H$7)-SUM($H717:AW717),(('PTRM input'!$H$161+'PTRM input'!$H$127)*$H$7)/A19taxstdlife))</f>
        <v>0</v>
      </c>
      <c r="AY717" s="592">
        <f>IF(A19taxstdlife="n/a","n/a",IF(AY$3&gt;(A19taxstdlife+$E717),(('PTRM input'!$H$161+'PTRM input'!$H$127)*$H$7)-SUM($H717:AX717),(('PTRM input'!$H$161+'PTRM input'!$H$127)*$H$7)/A19taxstdlife))</f>
        <v>0</v>
      </c>
      <c r="AZ717" s="592">
        <f>IF(A19taxstdlife="n/a","n/a",IF(AZ$3&gt;(A19taxstdlife+$E717),(('PTRM input'!$H$161+'PTRM input'!$H$127)*$H$7)-SUM($H717:AY717),(('PTRM input'!$H$161+'PTRM input'!$H$127)*$H$7)/A19taxstdlife))</f>
        <v>0</v>
      </c>
      <c r="BA717" s="592">
        <f>IF(A19taxstdlife="n/a","n/a",IF(BA$3&gt;(A19taxstdlife+$E717),(('PTRM input'!$H$161+'PTRM input'!$H$127)*$H$7)-SUM($H717:AZ717),(('PTRM input'!$H$161+'PTRM input'!$H$127)*$H$7)/A19taxstdlife))</f>
        <v>0</v>
      </c>
      <c r="BB717" s="592">
        <f>IF(A19taxstdlife="n/a","n/a",IF(BB$3&gt;(A19taxstdlife+$E717),(('PTRM input'!$H$161+'PTRM input'!$H$127)*$H$7)-SUM($H717:BA717),(('PTRM input'!$H$161+'PTRM input'!$H$127)*$H$7)/A19taxstdlife))</f>
        <v>0</v>
      </c>
      <c r="BC717" s="592">
        <f>IF(A19taxstdlife="n/a","n/a",IF(BC$3&gt;(A19taxstdlife+$E717),(('PTRM input'!$H$161+'PTRM input'!$H$127)*$H$7)-SUM($H717:BB717),(('PTRM input'!$H$161+'PTRM input'!$H$127)*$H$7)/A19taxstdlife))</f>
        <v>0</v>
      </c>
      <c r="BD717" s="592">
        <f>IF(A19taxstdlife="n/a","n/a",IF(BD$3&gt;(A19taxstdlife+$E717),(('PTRM input'!$H$161+'PTRM input'!$H$127)*$H$7)-SUM($H717:BC717),(('PTRM input'!$H$161+'PTRM input'!$H$127)*$H$7)/A19taxstdlife))</f>
        <v>0</v>
      </c>
      <c r="BE717" s="592">
        <f>IF(A19taxstdlife="n/a","n/a",IF(BE$3&gt;(A19taxstdlife+$E717),(('PTRM input'!$H$161+'PTRM input'!$H$127)*$H$7)-SUM($H717:BD717),(('PTRM input'!$H$161+'PTRM input'!$H$127)*$H$7)/A19taxstdlife))</f>
        <v>0</v>
      </c>
      <c r="BF717" s="592">
        <f>IF(A19taxstdlife="n/a","n/a",IF(BF$3&gt;(A19taxstdlife+$E717),(('PTRM input'!$H$161+'PTRM input'!$H$127)*$H$7)-SUM($H717:BE717),(('PTRM input'!$H$161+'PTRM input'!$H$127)*$H$7)/A19taxstdlife))</f>
        <v>0</v>
      </c>
      <c r="BG717" s="592">
        <f>IF(A19taxstdlife="n/a","n/a",IF(BG$3&gt;(A19taxstdlife+$E717),(('PTRM input'!$H$161+'PTRM input'!$H$127)*$H$7)-SUM($H717:BF717),(('PTRM input'!$H$161+'PTRM input'!$H$127)*$H$7)/A19taxstdlife))</f>
        <v>0</v>
      </c>
      <c r="BH717" s="592">
        <f>IF(A19taxstdlife="n/a","n/a",IF(BH$3&gt;(A19taxstdlife+$E717),(('PTRM input'!$H$161+'PTRM input'!$H$127)*$H$7)-SUM($H717:BG717),(('PTRM input'!$H$161+'PTRM input'!$H$127)*$H$7)/A19taxstdlife))</f>
        <v>0</v>
      </c>
      <c r="BI717" s="592">
        <f>IF(A19taxstdlife="n/a","n/a",IF(BI$3&gt;(A19taxstdlife+$E717),(('PTRM input'!$H$161+'PTRM input'!$H$127)*$H$7)-SUM($H717:BH717),(('PTRM input'!$H$161+'PTRM input'!$H$127)*$H$7)/A19taxstdlife))</f>
        <v>0</v>
      </c>
      <c r="BJ717" s="237"/>
      <c r="BK717" s="237"/>
      <c r="BL717" s="237"/>
      <c r="BM717" s="237"/>
    </row>
    <row r="718" spans="1:65" s="4" customFormat="1" ht="12.75" customHeight="1" outlineLevel="2">
      <c r="A718" s="237"/>
      <c r="B718" s="237"/>
      <c r="C718" s="597"/>
      <c r="D718" s="930"/>
      <c r="E718" s="167">
        <v>3</v>
      </c>
      <c r="F718" s="34"/>
      <c r="G718" s="184"/>
      <c r="H718" s="186"/>
      <c r="I718" s="185"/>
      <c r="J718" s="105">
        <f>IF(A19taxstdlife="n/a","n/a",IF(J$3&gt;(A19taxstdlife+$E718),(('PTRM input'!$I$161+'PTRM input'!$I$127)*$I$7)-SUM($I718:I718),(('PTRM input'!$I$161+'PTRM input'!$I$127)*$I$7)/A19taxstdlife))</f>
        <v>0</v>
      </c>
      <c r="K718" s="105">
        <f>IF(A19taxstdlife="n/a","n/a",IF(K$3&gt;(A19taxstdlife+$E718),(('PTRM input'!$I$161+'PTRM input'!$I$127)*$I$7)-SUM($I718:J718),(('PTRM input'!$I$161+'PTRM input'!$I$127)*$I$7)/A19taxstdlife))</f>
        <v>0</v>
      </c>
      <c r="L718" s="105">
        <f>IF(A19taxstdlife="n/a","n/a",IF(L$3&gt;(A19taxstdlife+$E718),(('PTRM input'!$I$161+'PTRM input'!$I$127)*$I$7)-SUM($I718:K718),(('PTRM input'!$I$161+'PTRM input'!$I$127)*$I$7)/A19taxstdlife))</f>
        <v>0</v>
      </c>
      <c r="M718" s="105">
        <f>IF(A19taxstdlife="n/a","n/a",IF(M$3&gt;(A19taxstdlife+$E718),(('PTRM input'!$I$161+'PTRM input'!$I$127)*$I$7)-SUM($I718:L718),(('PTRM input'!$I$161+'PTRM input'!$I$127)*$I$7)/A19taxstdlife))</f>
        <v>0</v>
      </c>
      <c r="N718" s="105">
        <f>IF(A19taxstdlife="n/a","n/a",IF(N$3&gt;(A19taxstdlife+$E718),(('PTRM input'!$I$161+'PTRM input'!$I$127)*$I$7)-SUM($I718:M718),(('PTRM input'!$I$161+'PTRM input'!$I$127)*$I$7)/A19taxstdlife))</f>
        <v>0</v>
      </c>
      <c r="O718" s="105">
        <f>IF(A19taxstdlife="n/a","n/a",IF(O$3&gt;(A19taxstdlife+$E718),(('PTRM input'!$I$161+'PTRM input'!$I$127)*$I$7)-SUM($I718:N718),(('PTRM input'!$I$161+'PTRM input'!$I$127)*$I$7)/A19taxstdlife))</f>
        <v>0</v>
      </c>
      <c r="P718" s="105">
        <f>IF(A19taxstdlife="n/a","n/a",IF(P$3&gt;(A19taxstdlife+$E718),(('PTRM input'!$I$161+'PTRM input'!$I$127)*$I$7)-SUM($I718:O718),(('PTRM input'!$I$161+'PTRM input'!$I$127)*$I$7)/A19taxstdlife))</f>
        <v>0</v>
      </c>
      <c r="Q718" s="592">
        <f>IF(A19taxstdlife="n/a","n/a",IF(Q$3&gt;(A19taxstdlife+$E718),(('PTRM input'!$I$161+'PTRM input'!$I$127)*$I$7)-SUM($I718:P718),(('PTRM input'!$I$161+'PTRM input'!$I$127)*$I$7)/A19taxstdlife))</f>
        <v>0</v>
      </c>
      <c r="R718" s="592">
        <f>IF(A19taxstdlife="n/a","n/a",IF(R$3&gt;(A19taxstdlife+$E718),(('PTRM input'!$I$161+'PTRM input'!$I$127)*$I$7)-SUM($I718:Q718),(('PTRM input'!$I$161+'PTRM input'!$I$127)*$I$7)/A19taxstdlife))</f>
        <v>0</v>
      </c>
      <c r="S718" s="592">
        <f>IF(A19taxstdlife="n/a","n/a",IF(S$3&gt;(A19taxstdlife+$E718),(('PTRM input'!$I$161+'PTRM input'!$I$127)*$I$7)-SUM($I718:R718),(('PTRM input'!$I$161+'PTRM input'!$I$127)*$I$7)/A19taxstdlife))</f>
        <v>0</v>
      </c>
      <c r="T718" s="592">
        <f>IF(A19taxstdlife="n/a","n/a",IF(T$3&gt;(A19taxstdlife+$E718),(('PTRM input'!$I$161+'PTRM input'!$I$127)*$I$7)-SUM($I718:S718),(('PTRM input'!$I$161+'PTRM input'!$I$127)*$I$7)/A19taxstdlife))</f>
        <v>0</v>
      </c>
      <c r="U718" s="592">
        <f>IF(A19taxstdlife="n/a","n/a",IF(U$3&gt;(A19taxstdlife+$E718),(('PTRM input'!$I$161+'PTRM input'!$I$127)*$I$7)-SUM($I718:T718),(('PTRM input'!$I$161+'PTRM input'!$I$127)*$I$7)/A19taxstdlife))</f>
        <v>0</v>
      </c>
      <c r="V718" s="592">
        <f>IF(A19taxstdlife="n/a","n/a",IF(V$3&gt;(A19taxstdlife+$E718),(('PTRM input'!$I$161+'PTRM input'!$I$127)*$I$7)-SUM($I718:U718),(('PTRM input'!$I$161+'PTRM input'!$I$127)*$I$7)/A19taxstdlife))</f>
        <v>0</v>
      </c>
      <c r="W718" s="592">
        <f>IF(A19taxstdlife="n/a","n/a",IF(W$3&gt;(A19taxstdlife+$E718),(('PTRM input'!$I$161+'PTRM input'!$I$127)*$I$7)-SUM($I718:V718),(('PTRM input'!$I$161+'PTRM input'!$I$127)*$I$7)/A19taxstdlife))</f>
        <v>0</v>
      </c>
      <c r="X718" s="592">
        <f>IF(A19taxstdlife="n/a","n/a",IF(X$3&gt;(A19taxstdlife+$E718),(('PTRM input'!$I$161+'PTRM input'!$I$127)*$I$7)-SUM($I718:W718),(('PTRM input'!$I$161+'PTRM input'!$I$127)*$I$7)/A19taxstdlife))</f>
        <v>0</v>
      </c>
      <c r="Y718" s="592">
        <f>IF(A19taxstdlife="n/a","n/a",IF(Y$3&gt;(A19taxstdlife+$E718),(('PTRM input'!$I$161+'PTRM input'!$I$127)*$I$7)-SUM($I718:X718),(('PTRM input'!$I$161+'PTRM input'!$I$127)*$I$7)/A19taxstdlife))</f>
        <v>0</v>
      </c>
      <c r="Z718" s="592">
        <f>IF(A19taxstdlife="n/a","n/a",IF(Z$3&gt;(A19taxstdlife+$E718),(('PTRM input'!$I$161+'PTRM input'!$I$127)*$I$7)-SUM($I718:Y718),(('PTRM input'!$I$161+'PTRM input'!$I$127)*$I$7)/A19taxstdlife))</f>
        <v>0</v>
      </c>
      <c r="AA718" s="592">
        <f>IF(A19taxstdlife="n/a","n/a",IF(AA$3&gt;(A19taxstdlife+$E718),(('PTRM input'!$I$161+'PTRM input'!$I$127)*$I$7)-SUM($I718:Z718),(('PTRM input'!$I$161+'PTRM input'!$I$127)*$I$7)/A19taxstdlife))</f>
        <v>0</v>
      </c>
      <c r="AB718" s="592">
        <f>IF(A19taxstdlife="n/a","n/a",IF(AB$3&gt;(A19taxstdlife+$E718),(('PTRM input'!$I$161+'PTRM input'!$I$127)*$I$7)-SUM($I718:AA718),(('PTRM input'!$I$161+'PTRM input'!$I$127)*$I$7)/A19taxstdlife))</f>
        <v>0</v>
      </c>
      <c r="AC718" s="592">
        <f>IF(A19taxstdlife="n/a","n/a",IF(AC$3&gt;(A19taxstdlife+$E718),(('PTRM input'!$I$161+'PTRM input'!$I$127)*$I$7)-SUM($I718:AB718),(('PTRM input'!$I$161+'PTRM input'!$I$127)*$I$7)/A19taxstdlife))</f>
        <v>0</v>
      </c>
      <c r="AD718" s="592">
        <f>IF(A19taxstdlife="n/a","n/a",IF(AD$3&gt;(A19taxstdlife+$E718),(('PTRM input'!$I$161+'PTRM input'!$I$127)*$I$7)-SUM($I718:AC718),(('PTRM input'!$I$161+'PTRM input'!$I$127)*$I$7)/A19taxstdlife))</f>
        <v>0</v>
      </c>
      <c r="AE718" s="592">
        <f>IF(A19taxstdlife="n/a","n/a",IF(AE$3&gt;(A19taxstdlife+$E718),(('PTRM input'!$I$161+'PTRM input'!$I$127)*$I$7)-SUM($I718:AD718),(('PTRM input'!$I$161+'PTRM input'!$I$127)*$I$7)/A19taxstdlife))</f>
        <v>0</v>
      </c>
      <c r="AF718" s="592">
        <f>IF(A19taxstdlife="n/a","n/a",IF(AF$3&gt;(A19taxstdlife+$E718),(('PTRM input'!$I$161+'PTRM input'!$I$127)*$I$7)-SUM($I718:AE718),(('PTRM input'!$I$161+'PTRM input'!$I$127)*$I$7)/A19taxstdlife))</f>
        <v>0</v>
      </c>
      <c r="AG718" s="592">
        <f>IF(A19taxstdlife="n/a","n/a",IF(AG$3&gt;(A19taxstdlife+$E718),(('PTRM input'!$I$161+'PTRM input'!$I$127)*$I$7)-SUM($I718:AF718),(('PTRM input'!$I$161+'PTRM input'!$I$127)*$I$7)/A19taxstdlife))</f>
        <v>0</v>
      </c>
      <c r="AH718" s="592">
        <f>IF(A19taxstdlife="n/a","n/a",IF(AH$3&gt;(A19taxstdlife+$E718),(('PTRM input'!$I$161+'PTRM input'!$I$127)*$I$7)-SUM($I718:AG718),(('PTRM input'!$I$161+'PTRM input'!$I$127)*$I$7)/A19taxstdlife))</f>
        <v>0</v>
      </c>
      <c r="AI718" s="592">
        <f>IF(A19taxstdlife="n/a","n/a",IF(AI$3&gt;(A19taxstdlife+$E718),(('PTRM input'!$I$161+'PTRM input'!$I$127)*$I$7)-SUM($I718:AH718),(('PTRM input'!$I$161+'PTRM input'!$I$127)*$I$7)/A19taxstdlife))</f>
        <v>0</v>
      </c>
      <c r="AJ718" s="592">
        <f>IF(A19taxstdlife="n/a","n/a",IF(AJ$3&gt;(A19taxstdlife+$E718),(('PTRM input'!$I$161+'PTRM input'!$I$127)*$I$7)-SUM($I718:AI718),(('PTRM input'!$I$161+'PTRM input'!$I$127)*$I$7)/A19taxstdlife))</f>
        <v>0</v>
      </c>
      <c r="AK718" s="592">
        <f>IF(A19taxstdlife="n/a","n/a",IF(AK$3&gt;(A19taxstdlife+$E718),(('PTRM input'!$I$161+'PTRM input'!$I$127)*$I$7)-SUM($I718:AJ718),(('PTRM input'!$I$161+'PTRM input'!$I$127)*$I$7)/A19taxstdlife))</f>
        <v>0</v>
      </c>
      <c r="AL718" s="592">
        <f>IF(A19taxstdlife="n/a","n/a",IF(AL$3&gt;(A19taxstdlife+$E718),(('PTRM input'!$I$161+'PTRM input'!$I$127)*$I$7)-SUM($I718:AK718),(('PTRM input'!$I$161+'PTRM input'!$I$127)*$I$7)/A19taxstdlife))</f>
        <v>0</v>
      </c>
      <c r="AM718" s="592">
        <f>IF(A19taxstdlife="n/a","n/a",IF(AM$3&gt;(A19taxstdlife+$E718),(('PTRM input'!$I$161+'PTRM input'!$I$127)*$I$7)-SUM($I718:AL718),(('PTRM input'!$I$161+'PTRM input'!$I$127)*$I$7)/A19taxstdlife))</f>
        <v>0</v>
      </c>
      <c r="AN718" s="592">
        <f>IF(A19taxstdlife="n/a","n/a",IF(AN$3&gt;(A19taxstdlife+$E718),(('PTRM input'!$I$161+'PTRM input'!$I$127)*$I$7)-SUM($I718:AM718),(('PTRM input'!$I$161+'PTRM input'!$I$127)*$I$7)/A19taxstdlife))</f>
        <v>0</v>
      </c>
      <c r="AO718" s="592">
        <f>IF(A19taxstdlife="n/a","n/a",IF(AO$3&gt;(A19taxstdlife+$E718),(('PTRM input'!$I$161+'PTRM input'!$I$127)*$I$7)-SUM($I718:AN718),(('PTRM input'!$I$161+'PTRM input'!$I$127)*$I$7)/A19taxstdlife))</f>
        <v>0</v>
      </c>
      <c r="AP718" s="592">
        <f>IF(A19taxstdlife="n/a","n/a",IF(AP$3&gt;(A19taxstdlife+$E718),(('PTRM input'!$I$161+'PTRM input'!$I$127)*$I$7)-SUM($I718:AO718),(('PTRM input'!$I$161+'PTRM input'!$I$127)*$I$7)/A19taxstdlife))</f>
        <v>0</v>
      </c>
      <c r="AQ718" s="592">
        <f>IF(A19taxstdlife="n/a","n/a",IF(AQ$3&gt;(A19taxstdlife+$E718),(('PTRM input'!$I$161+'PTRM input'!$I$127)*$I$7)-SUM($I718:AP718),(('PTRM input'!$I$161+'PTRM input'!$I$127)*$I$7)/A19taxstdlife))</f>
        <v>0</v>
      </c>
      <c r="AR718" s="592">
        <f>IF(A19taxstdlife="n/a","n/a",IF(AR$3&gt;(A19taxstdlife+$E718),(('PTRM input'!$I$161+'PTRM input'!$I$127)*$I$7)-SUM($I718:AQ718),(('PTRM input'!$I$161+'PTRM input'!$I$127)*$I$7)/A19taxstdlife))</f>
        <v>0</v>
      </c>
      <c r="AS718" s="592">
        <f>IF(A19taxstdlife="n/a","n/a",IF(AS$3&gt;(A19taxstdlife+$E718),(('PTRM input'!$I$161+'PTRM input'!$I$127)*$I$7)-SUM($I718:AR718),(('PTRM input'!$I$161+'PTRM input'!$I$127)*$I$7)/A19taxstdlife))</f>
        <v>0</v>
      </c>
      <c r="AT718" s="592">
        <f>IF(A19taxstdlife="n/a","n/a",IF(AT$3&gt;(A19taxstdlife+$E718),(('PTRM input'!$I$161+'PTRM input'!$I$127)*$I$7)-SUM($I718:AS718),(('PTRM input'!$I$161+'PTRM input'!$I$127)*$I$7)/A19taxstdlife))</f>
        <v>0</v>
      </c>
      <c r="AU718" s="592">
        <f>IF(A19taxstdlife="n/a","n/a",IF(AU$3&gt;(A19taxstdlife+$E718),(('PTRM input'!$I$161+'PTRM input'!$I$127)*$I$7)-SUM($I718:AT718),(('PTRM input'!$I$161+'PTRM input'!$I$127)*$I$7)/A19taxstdlife))</f>
        <v>0</v>
      </c>
      <c r="AV718" s="592">
        <f>IF(A19taxstdlife="n/a","n/a",IF(AV$3&gt;(A19taxstdlife+$E718),(('PTRM input'!$I$161+'PTRM input'!$I$127)*$I$7)-SUM($I718:AU718),(('PTRM input'!$I$161+'PTRM input'!$I$127)*$I$7)/A19taxstdlife))</f>
        <v>0</v>
      </c>
      <c r="AW718" s="592">
        <f>IF(A19taxstdlife="n/a","n/a",IF(AW$3&gt;(A19taxstdlife+$E718),(('PTRM input'!$I$161+'PTRM input'!$I$127)*$I$7)-SUM($I718:AV718),(('PTRM input'!$I$161+'PTRM input'!$I$127)*$I$7)/A19taxstdlife))</f>
        <v>0</v>
      </c>
      <c r="AX718" s="592">
        <f>IF(A19taxstdlife="n/a","n/a",IF(AX$3&gt;(A19taxstdlife+$E718),(('PTRM input'!$I$161+'PTRM input'!$I$127)*$I$7)-SUM($I718:AW718),(('PTRM input'!$I$161+'PTRM input'!$I$127)*$I$7)/A19taxstdlife))</f>
        <v>0</v>
      </c>
      <c r="AY718" s="592">
        <f>IF(A19taxstdlife="n/a","n/a",IF(AY$3&gt;(A19taxstdlife+$E718),(('PTRM input'!$I$161+'PTRM input'!$I$127)*$I$7)-SUM($I718:AX718),(('PTRM input'!$I$161+'PTRM input'!$I$127)*$I$7)/A19taxstdlife))</f>
        <v>0</v>
      </c>
      <c r="AZ718" s="592">
        <f>IF(A19taxstdlife="n/a","n/a",IF(AZ$3&gt;(A19taxstdlife+$E718),(('PTRM input'!$I$161+'PTRM input'!$I$127)*$I$7)-SUM($I718:AY718),(('PTRM input'!$I$161+'PTRM input'!$I$127)*$I$7)/A19taxstdlife))</f>
        <v>0</v>
      </c>
      <c r="BA718" s="592">
        <f>IF(A19taxstdlife="n/a","n/a",IF(BA$3&gt;(A19taxstdlife+$E718),(('PTRM input'!$I$161+'PTRM input'!$I$127)*$I$7)-SUM($I718:AZ718),(('PTRM input'!$I$161+'PTRM input'!$I$127)*$I$7)/A19taxstdlife))</f>
        <v>0</v>
      </c>
      <c r="BB718" s="592">
        <f>IF(A19taxstdlife="n/a","n/a",IF(BB$3&gt;(A19taxstdlife+$E718),(('PTRM input'!$I$161+'PTRM input'!$I$127)*$I$7)-SUM($I718:BA718),(('PTRM input'!$I$161+'PTRM input'!$I$127)*$I$7)/A19taxstdlife))</f>
        <v>0</v>
      </c>
      <c r="BC718" s="592">
        <f>IF(A19taxstdlife="n/a","n/a",IF(BC$3&gt;(A19taxstdlife+$E718),(('PTRM input'!$I$161+'PTRM input'!$I$127)*$I$7)-SUM($I718:BB718),(('PTRM input'!$I$161+'PTRM input'!$I$127)*$I$7)/A19taxstdlife))</f>
        <v>0</v>
      </c>
      <c r="BD718" s="592">
        <f>IF(A19taxstdlife="n/a","n/a",IF(BD$3&gt;(A19taxstdlife+$E718),(('PTRM input'!$I$161+'PTRM input'!$I$127)*$I$7)-SUM($I718:BC718),(('PTRM input'!$I$161+'PTRM input'!$I$127)*$I$7)/A19taxstdlife))</f>
        <v>0</v>
      </c>
      <c r="BE718" s="592">
        <f>IF(A19taxstdlife="n/a","n/a",IF(BE$3&gt;(A19taxstdlife+$E718),(('PTRM input'!$I$161+'PTRM input'!$I$127)*$I$7)-SUM($I718:BD718),(('PTRM input'!$I$161+'PTRM input'!$I$127)*$I$7)/A19taxstdlife))</f>
        <v>0</v>
      </c>
      <c r="BF718" s="592">
        <f>IF(A19taxstdlife="n/a","n/a",IF(BF$3&gt;(A19taxstdlife+$E718),(('PTRM input'!$I$161+'PTRM input'!$I$127)*$I$7)-SUM($I718:BE718),(('PTRM input'!$I$161+'PTRM input'!$I$127)*$I$7)/A19taxstdlife))</f>
        <v>0</v>
      </c>
      <c r="BG718" s="592">
        <f>IF(A19taxstdlife="n/a","n/a",IF(BG$3&gt;(A19taxstdlife+$E718),(('PTRM input'!$I$161+'PTRM input'!$I$127)*$I$7)-SUM($I718:BF718),(('PTRM input'!$I$161+'PTRM input'!$I$127)*$I$7)/A19taxstdlife))</f>
        <v>0</v>
      </c>
      <c r="BH718" s="592">
        <f>IF(A19taxstdlife="n/a","n/a",IF(BH$3&gt;(A19taxstdlife+$E718),(('PTRM input'!$I$161+'PTRM input'!$I$127)*$I$7)-SUM($I718:BG718),(('PTRM input'!$I$161+'PTRM input'!$I$127)*$I$7)/A19taxstdlife))</f>
        <v>0</v>
      </c>
      <c r="BI718" s="592">
        <f>IF(A19taxstdlife="n/a","n/a",IF(BI$3&gt;(A19taxstdlife+$E718),(('PTRM input'!$I$161+'PTRM input'!$I$127)*$I$7)-SUM($I718:BH718),(('PTRM input'!$I$161+'PTRM input'!$I$127)*$I$7)/A19taxstdlife))</f>
        <v>0</v>
      </c>
      <c r="BJ718" s="237"/>
      <c r="BK718" s="237"/>
      <c r="BL718" s="237"/>
      <c r="BM718" s="237"/>
    </row>
    <row r="719" spans="1:65" s="4" customFormat="1" ht="12.75" customHeight="1" outlineLevel="2">
      <c r="A719" s="237"/>
      <c r="B719" s="237"/>
      <c r="C719" s="597"/>
      <c r="D719" s="930"/>
      <c r="E719" s="167">
        <v>4</v>
      </c>
      <c r="F719" s="34"/>
      <c r="G719" s="184"/>
      <c r="H719" s="186"/>
      <c r="I719" s="186"/>
      <c r="J719" s="185"/>
      <c r="K719" s="105">
        <f>IF(A19taxstdlife="n/a","n/a",IF(K$3&gt;(A19taxstdlife+$E719),(('PTRM input'!$J$161+'PTRM input'!$J$127)*$J$7)-SUM($J719:J719),(('PTRM input'!$J$161+'PTRM input'!$J$127)*$J$7)/A19taxstdlife))</f>
        <v>0</v>
      </c>
      <c r="L719" s="105">
        <f>IF(A19taxstdlife="n/a","n/a",IF(L$3&gt;(A19taxstdlife+$E719),(('PTRM input'!$J$161+'PTRM input'!$J$127)*$J$7)-SUM($J719:K719),(('PTRM input'!$J$161+'PTRM input'!$J$127)*$J$7)/A19taxstdlife))</f>
        <v>0</v>
      </c>
      <c r="M719" s="105">
        <f>IF(A19taxstdlife="n/a","n/a",IF(M$3&gt;(A19taxstdlife+$E719),(('PTRM input'!$J$161+'PTRM input'!$J$127)*$J$7)-SUM($J719:L719),(('PTRM input'!$J$161+'PTRM input'!$J$127)*$J$7)/A19taxstdlife))</f>
        <v>0</v>
      </c>
      <c r="N719" s="105">
        <f>IF(A19taxstdlife="n/a","n/a",IF(N$3&gt;(A19taxstdlife+$E719),(('PTRM input'!$J$161+'PTRM input'!$J$127)*$J$7)-SUM($J719:M719),(('PTRM input'!$J$161+'PTRM input'!$J$127)*$J$7)/A19taxstdlife))</f>
        <v>0</v>
      </c>
      <c r="O719" s="105">
        <f>IF(A19taxstdlife="n/a","n/a",IF(O$3&gt;(A19taxstdlife+$E719),(('PTRM input'!$J$161+'PTRM input'!$J$127)*$J$7)-SUM($J719:N719),(('PTRM input'!$J$161+'PTRM input'!$J$127)*$J$7)/A19taxstdlife))</f>
        <v>0</v>
      </c>
      <c r="P719" s="105">
        <f>IF(A19taxstdlife="n/a","n/a",IF(P$3&gt;(A19taxstdlife+$E719),(('PTRM input'!$J$161+'PTRM input'!$J$127)*$J$7)-SUM($J719:O719),(('PTRM input'!$J$161+'PTRM input'!$J$127)*$J$7)/A19taxstdlife))</f>
        <v>0</v>
      </c>
      <c r="Q719" s="592">
        <f>IF(A19taxstdlife="n/a","n/a",IF(Q$3&gt;(A19taxstdlife+$E719),(('PTRM input'!$J$161+'PTRM input'!$J$127)*$J$7)-SUM($J719:P719),(('PTRM input'!$J$161+'PTRM input'!$J$127)*$J$7)/A19taxstdlife))</f>
        <v>0</v>
      </c>
      <c r="R719" s="592">
        <f>IF(A19taxstdlife="n/a","n/a",IF(R$3&gt;(A19taxstdlife+$E719),(('PTRM input'!$J$161+'PTRM input'!$J$127)*$J$7)-SUM($J719:Q719),(('PTRM input'!$J$161+'PTRM input'!$J$127)*$J$7)/A19taxstdlife))</f>
        <v>0</v>
      </c>
      <c r="S719" s="592">
        <f>IF(A19taxstdlife="n/a","n/a",IF(S$3&gt;(A19taxstdlife+$E719),(('PTRM input'!$J$161+'PTRM input'!$J$127)*$J$7)-SUM($J719:R719),(('PTRM input'!$J$161+'PTRM input'!$J$127)*$J$7)/A19taxstdlife))</f>
        <v>0</v>
      </c>
      <c r="T719" s="592">
        <f>IF(A19taxstdlife="n/a","n/a",IF(T$3&gt;(A19taxstdlife+$E719),(('PTRM input'!$J$161+'PTRM input'!$J$127)*$J$7)-SUM($J719:S719),(('PTRM input'!$J$161+'PTRM input'!$J$127)*$J$7)/A19taxstdlife))</f>
        <v>0</v>
      </c>
      <c r="U719" s="592">
        <f>IF(A19taxstdlife="n/a","n/a",IF(U$3&gt;(A19taxstdlife+$E719),(('PTRM input'!$J$161+'PTRM input'!$J$127)*$J$7)-SUM($J719:T719),(('PTRM input'!$J$161+'PTRM input'!$J$127)*$J$7)/A19taxstdlife))</f>
        <v>0</v>
      </c>
      <c r="V719" s="592">
        <f>IF(A19taxstdlife="n/a","n/a",IF(V$3&gt;(A19taxstdlife+$E719),(('PTRM input'!$J$161+'PTRM input'!$J$127)*$J$7)-SUM($J719:U719),(('PTRM input'!$J$161+'PTRM input'!$J$127)*$J$7)/A19taxstdlife))</f>
        <v>0</v>
      </c>
      <c r="W719" s="592">
        <f>IF(A19taxstdlife="n/a","n/a",IF(W$3&gt;(A19taxstdlife+$E719),(('PTRM input'!$J$161+'PTRM input'!$J$127)*$J$7)-SUM($J719:V719),(('PTRM input'!$J$161+'PTRM input'!$J$127)*$J$7)/A19taxstdlife))</f>
        <v>0</v>
      </c>
      <c r="X719" s="592">
        <f>IF(A19taxstdlife="n/a","n/a",IF(X$3&gt;(A19taxstdlife+$E719),(('PTRM input'!$J$161+'PTRM input'!$J$127)*$J$7)-SUM($J719:W719),(('PTRM input'!$J$161+'PTRM input'!$J$127)*$J$7)/A19taxstdlife))</f>
        <v>0</v>
      </c>
      <c r="Y719" s="592">
        <f>IF(A19taxstdlife="n/a","n/a",IF(Y$3&gt;(A19taxstdlife+$E719),(('PTRM input'!$J$161+'PTRM input'!$J$127)*$J$7)-SUM($J719:X719),(('PTRM input'!$J$161+'PTRM input'!$J$127)*$J$7)/A19taxstdlife))</f>
        <v>0</v>
      </c>
      <c r="Z719" s="592">
        <f>IF(A19taxstdlife="n/a","n/a",IF(Z$3&gt;(A19taxstdlife+$E719),(('PTRM input'!$J$161+'PTRM input'!$J$127)*$J$7)-SUM($J719:Y719),(('PTRM input'!$J$161+'PTRM input'!$J$127)*$J$7)/A19taxstdlife))</f>
        <v>0</v>
      </c>
      <c r="AA719" s="592">
        <f>IF(A19taxstdlife="n/a","n/a",IF(AA$3&gt;(A19taxstdlife+$E719),(('PTRM input'!$J$161+'PTRM input'!$J$127)*$J$7)-SUM($J719:Z719),(('PTRM input'!$J$161+'PTRM input'!$J$127)*$J$7)/A19taxstdlife))</f>
        <v>0</v>
      </c>
      <c r="AB719" s="592">
        <f>IF(A19taxstdlife="n/a","n/a",IF(AB$3&gt;(A19taxstdlife+$E719),(('PTRM input'!$J$161+'PTRM input'!$J$127)*$J$7)-SUM($J719:AA719),(('PTRM input'!$J$161+'PTRM input'!$J$127)*$J$7)/A19taxstdlife))</f>
        <v>0</v>
      </c>
      <c r="AC719" s="592">
        <f>IF(A19taxstdlife="n/a","n/a",IF(AC$3&gt;(A19taxstdlife+$E719),(('PTRM input'!$J$161+'PTRM input'!$J$127)*$J$7)-SUM($J719:AB719),(('PTRM input'!$J$161+'PTRM input'!$J$127)*$J$7)/A19taxstdlife))</f>
        <v>0</v>
      </c>
      <c r="AD719" s="592">
        <f>IF(A19taxstdlife="n/a","n/a",IF(AD$3&gt;(A19taxstdlife+$E719),(('PTRM input'!$J$161+'PTRM input'!$J$127)*$J$7)-SUM($J719:AC719),(('PTRM input'!$J$161+'PTRM input'!$J$127)*$J$7)/A19taxstdlife))</f>
        <v>0</v>
      </c>
      <c r="AE719" s="592">
        <f>IF(A19taxstdlife="n/a","n/a",IF(AE$3&gt;(A19taxstdlife+$E719),(('PTRM input'!$J$161+'PTRM input'!$J$127)*$J$7)-SUM($J719:AD719),(('PTRM input'!$J$161+'PTRM input'!$J$127)*$J$7)/A19taxstdlife))</f>
        <v>0</v>
      </c>
      <c r="AF719" s="592">
        <f>IF(A19taxstdlife="n/a","n/a",IF(AF$3&gt;(A19taxstdlife+$E719),(('PTRM input'!$J$161+'PTRM input'!$J$127)*$J$7)-SUM($J719:AE719),(('PTRM input'!$J$161+'PTRM input'!$J$127)*$J$7)/A19taxstdlife))</f>
        <v>0</v>
      </c>
      <c r="AG719" s="592">
        <f>IF(A19taxstdlife="n/a","n/a",IF(AG$3&gt;(A19taxstdlife+$E719),(('PTRM input'!$J$161+'PTRM input'!$J$127)*$J$7)-SUM($J719:AF719),(('PTRM input'!$J$161+'PTRM input'!$J$127)*$J$7)/A19taxstdlife))</f>
        <v>0</v>
      </c>
      <c r="AH719" s="592">
        <f>IF(A19taxstdlife="n/a","n/a",IF(AH$3&gt;(A19taxstdlife+$E719),(('PTRM input'!$J$161+'PTRM input'!$J$127)*$J$7)-SUM($J719:AG719),(('PTRM input'!$J$161+'PTRM input'!$J$127)*$J$7)/A19taxstdlife))</f>
        <v>0</v>
      </c>
      <c r="AI719" s="592">
        <f>IF(A19taxstdlife="n/a","n/a",IF(AI$3&gt;(A19taxstdlife+$E719),(('PTRM input'!$J$161+'PTRM input'!$J$127)*$J$7)-SUM($J719:AH719),(('PTRM input'!$J$161+'PTRM input'!$J$127)*$J$7)/A19taxstdlife))</f>
        <v>0</v>
      </c>
      <c r="AJ719" s="592">
        <f>IF(A19taxstdlife="n/a","n/a",IF(AJ$3&gt;(A19taxstdlife+$E719),(('PTRM input'!$J$161+'PTRM input'!$J$127)*$J$7)-SUM($J719:AI719),(('PTRM input'!$J$161+'PTRM input'!$J$127)*$J$7)/A19taxstdlife))</f>
        <v>0</v>
      </c>
      <c r="AK719" s="592">
        <f>IF(A19taxstdlife="n/a","n/a",IF(AK$3&gt;(A19taxstdlife+$E719),(('PTRM input'!$J$161+'PTRM input'!$J$127)*$J$7)-SUM($J719:AJ719),(('PTRM input'!$J$161+'PTRM input'!$J$127)*$J$7)/A19taxstdlife))</f>
        <v>0</v>
      </c>
      <c r="AL719" s="592">
        <f>IF(A19taxstdlife="n/a","n/a",IF(AL$3&gt;(A19taxstdlife+$E719),(('PTRM input'!$J$161+'PTRM input'!$J$127)*$J$7)-SUM($J719:AK719),(('PTRM input'!$J$161+'PTRM input'!$J$127)*$J$7)/A19taxstdlife))</f>
        <v>0</v>
      </c>
      <c r="AM719" s="592">
        <f>IF(A19taxstdlife="n/a","n/a",IF(AM$3&gt;(A19taxstdlife+$E719),(('PTRM input'!$J$161+'PTRM input'!$J$127)*$J$7)-SUM($J719:AL719),(('PTRM input'!$J$161+'PTRM input'!$J$127)*$J$7)/A19taxstdlife))</f>
        <v>0</v>
      </c>
      <c r="AN719" s="592">
        <f>IF(A19taxstdlife="n/a","n/a",IF(AN$3&gt;(A19taxstdlife+$E719),(('PTRM input'!$J$161+'PTRM input'!$J$127)*$J$7)-SUM($J719:AM719),(('PTRM input'!$J$161+'PTRM input'!$J$127)*$J$7)/A19taxstdlife))</f>
        <v>0</v>
      </c>
      <c r="AO719" s="592">
        <f>IF(A19taxstdlife="n/a","n/a",IF(AO$3&gt;(A19taxstdlife+$E719),(('PTRM input'!$J$161+'PTRM input'!$J$127)*$J$7)-SUM($J719:AN719),(('PTRM input'!$J$161+'PTRM input'!$J$127)*$J$7)/A19taxstdlife))</f>
        <v>0</v>
      </c>
      <c r="AP719" s="592">
        <f>IF(A19taxstdlife="n/a","n/a",IF(AP$3&gt;(A19taxstdlife+$E719),(('PTRM input'!$J$161+'PTRM input'!$J$127)*$J$7)-SUM($J719:AO719),(('PTRM input'!$J$161+'PTRM input'!$J$127)*$J$7)/A19taxstdlife))</f>
        <v>0</v>
      </c>
      <c r="AQ719" s="592">
        <f>IF(A19taxstdlife="n/a","n/a",IF(AQ$3&gt;(A19taxstdlife+$E719),(('PTRM input'!$J$161+'PTRM input'!$J$127)*$J$7)-SUM($J719:AP719),(('PTRM input'!$J$161+'PTRM input'!$J$127)*$J$7)/A19taxstdlife))</f>
        <v>0</v>
      </c>
      <c r="AR719" s="592">
        <f>IF(A19taxstdlife="n/a","n/a",IF(AR$3&gt;(A19taxstdlife+$E719),(('PTRM input'!$J$161+'PTRM input'!$J$127)*$J$7)-SUM($J719:AQ719),(('PTRM input'!$J$161+'PTRM input'!$J$127)*$J$7)/A19taxstdlife))</f>
        <v>0</v>
      </c>
      <c r="AS719" s="592">
        <f>IF(A19taxstdlife="n/a","n/a",IF(AS$3&gt;(A19taxstdlife+$E719),(('PTRM input'!$J$161+'PTRM input'!$J$127)*$J$7)-SUM($J719:AR719),(('PTRM input'!$J$161+'PTRM input'!$J$127)*$J$7)/A19taxstdlife))</f>
        <v>0</v>
      </c>
      <c r="AT719" s="592">
        <f>IF(A19taxstdlife="n/a","n/a",IF(AT$3&gt;(A19taxstdlife+$E719),(('PTRM input'!$J$161+'PTRM input'!$J$127)*$J$7)-SUM($J719:AS719),(('PTRM input'!$J$161+'PTRM input'!$J$127)*$J$7)/A19taxstdlife))</f>
        <v>0</v>
      </c>
      <c r="AU719" s="592">
        <f>IF(A19taxstdlife="n/a","n/a",IF(AU$3&gt;(A19taxstdlife+$E719),(('PTRM input'!$J$161+'PTRM input'!$J$127)*$J$7)-SUM($J719:AT719),(('PTRM input'!$J$161+'PTRM input'!$J$127)*$J$7)/A19taxstdlife))</f>
        <v>0</v>
      </c>
      <c r="AV719" s="592">
        <f>IF(A19taxstdlife="n/a","n/a",IF(AV$3&gt;(A19taxstdlife+$E719),(('PTRM input'!$J$161+'PTRM input'!$J$127)*$J$7)-SUM($J719:AU719),(('PTRM input'!$J$161+'PTRM input'!$J$127)*$J$7)/A19taxstdlife))</f>
        <v>0</v>
      </c>
      <c r="AW719" s="592">
        <f>IF(A19taxstdlife="n/a","n/a",IF(AW$3&gt;(A19taxstdlife+$E719),(('PTRM input'!$J$161+'PTRM input'!$J$127)*$J$7)-SUM($J719:AV719),(('PTRM input'!$J$161+'PTRM input'!$J$127)*$J$7)/A19taxstdlife))</f>
        <v>0</v>
      </c>
      <c r="AX719" s="592">
        <f>IF(A19taxstdlife="n/a","n/a",IF(AX$3&gt;(A19taxstdlife+$E719),(('PTRM input'!$J$161+'PTRM input'!$J$127)*$J$7)-SUM($J719:AW719),(('PTRM input'!$J$161+'PTRM input'!$J$127)*$J$7)/A19taxstdlife))</f>
        <v>0</v>
      </c>
      <c r="AY719" s="592">
        <f>IF(A19taxstdlife="n/a","n/a",IF(AY$3&gt;(A19taxstdlife+$E719),(('PTRM input'!$J$161+'PTRM input'!$J$127)*$J$7)-SUM($J719:AX719),(('PTRM input'!$J$161+'PTRM input'!$J$127)*$J$7)/A19taxstdlife))</f>
        <v>0</v>
      </c>
      <c r="AZ719" s="592">
        <f>IF(A19taxstdlife="n/a","n/a",IF(AZ$3&gt;(A19taxstdlife+$E719),(('PTRM input'!$J$161+'PTRM input'!$J$127)*$J$7)-SUM($J719:AY719),(('PTRM input'!$J$161+'PTRM input'!$J$127)*$J$7)/A19taxstdlife))</f>
        <v>0</v>
      </c>
      <c r="BA719" s="592">
        <f>IF(A19taxstdlife="n/a","n/a",IF(BA$3&gt;(A19taxstdlife+$E719),(('PTRM input'!$J$161+'PTRM input'!$J$127)*$J$7)-SUM($J719:AZ719),(('PTRM input'!$J$161+'PTRM input'!$J$127)*$J$7)/A19taxstdlife))</f>
        <v>0</v>
      </c>
      <c r="BB719" s="592">
        <f>IF(A19taxstdlife="n/a","n/a",IF(BB$3&gt;(A19taxstdlife+$E719),(('PTRM input'!$J$161+'PTRM input'!$J$127)*$J$7)-SUM($J719:BA719),(('PTRM input'!$J$161+'PTRM input'!$J$127)*$J$7)/A19taxstdlife))</f>
        <v>0</v>
      </c>
      <c r="BC719" s="592">
        <f>IF(A19taxstdlife="n/a","n/a",IF(BC$3&gt;(A19taxstdlife+$E719),(('PTRM input'!$J$161+'PTRM input'!$J$127)*$J$7)-SUM($J719:BB719),(('PTRM input'!$J$161+'PTRM input'!$J$127)*$J$7)/A19taxstdlife))</f>
        <v>0</v>
      </c>
      <c r="BD719" s="592">
        <f>IF(A19taxstdlife="n/a","n/a",IF(BD$3&gt;(A19taxstdlife+$E719),(('PTRM input'!$J$161+'PTRM input'!$J$127)*$J$7)-SUM($J719:BC719),(('PTRM input'!$J$161+'PTRM input'!$J$127)*$J$7)/A19taxstdlife))</f>
        <v>0</v>
      </c>
      <c r="BE719" s="592">
        <f>IF(A19taxstdlife="n/a","n/a",IF(BE$3&gt;(A19taxstdlife+$E719),(('PTRM input'!$J$161+'PTRM input'!$J$127)*$J$7)-SUM($J719:BD719),(('PTRM input'!$J$161+'PTRM input'!$J$127)*$J$7)/A19taxstdlife))</f>
        <v>0</v>
      </c>
      <c r="BF719" s="592">
        <f>IF(A19taxstdlife="n/a","n/a",IF(BF$3&gt;(A19taxstdlife+$E719),(('PTRM input'!$J$161+'PTRM input'!$J$127)*$J$7)-SUM($J719:BE719),(('PTRM input'!$J$161+'PTRM input'!$J$127)*$J$7)/A19taxstdlife))</f>
        <v>0</v>
      </c>
      <c r="BG719" s="592">
        <f>IF(A19taxstdlife="n/a","n/a",IF(BG$3&gt;(A19taxstdlife+$E719),(('PTRM input'!$J$161+'PTRM input'!$J$127)*$J$7)-SUM($J719:BF719),(('PTRM input'!$J$161+'PTRM input'!$J$127)*$J$7)/A19taxstdlife))</f>
        <v>0</v>
      </c>
      <c r="BH719" s="592">
        <f>IF(A19taxstdlife="n/a","n/a",IF(BH$3&gt;(A19taxstdlife+$E719),(('PTRM input'!$J$161+'PTRM input'!$J$127)*$J$7)-SUM($J719:BG719),(('PTRM input'!$J$161+'PTRM input'!$J$127)*$J$7)/A19taxstdlife))</f>
        <v>0</v>
      </c>
      <c r="BI719" s="592">
        <f>IF(A19taxstdlife="n/a","n/a",IF(BI$3&gt;(A19taxstdlife+$E719),(('PTRM input'!$J$161+'PTRM input'!$J$127)*$J$7)-SUM($J719:BH719),(('PTRM input'!$J$161+'PTRM input'!$J$127)*$J$7)/A19taxstdlife))</f>
        <v>0</v>
      </c>
      <c r="BJ719" s="237"/>
      <c r="BK719" s="237"/>
      <c r="BL719" s="237"/>
      <c r="BM719" s="237"/>
    </row>
    <row r="720" spans="1:65" s="4" customFormat="1" ht="12.75" customHeight="1" outlineLevel="2">
      <c r="A720" s="237"/>
      <c r="B720" s="237"/>
      <c r="C720" s="597"/>
      <c r="D720" s="930"/>
      <c r="E720" s="167">
        <v>5</v>
      </c>
      <c r="F720" s="34"/>
      <c r="G720" s="184"/>
      <c r="H720" s="186"/>
      <c r="I720" s="186"/>
      <c r="J720" s="186"/>
      <c r="K720" s="185"/>
      <c r="L720" s="105">
        <f>IF(A19taxstdlife="n/a","n/a",IF(L$3&gt;(A19taxstdlife+$E720),(('PTRM input'!$K$161+'PTRM input'!$K$127)*$K$7)-SUM($K720:K720),(('PTRM input'!$K$161+'PTRM input'!$K$127)*$K$7)/A19taxstdlife))</f>
        <v>0</v>
      </c>
      <c r="M720" s="105">
        <f>IF(A19taxstdlife="n/a","n/a",IF(M$3&gt;(A19taxstdlife+$E720),(('PTRM input'!$K$161+'PTRM input'!$K$127)*$K$7)-SUM($K720:L720),(('PTRM input'!$K$161+'PTRM input'!$K$127)*$K$7)/A19taxstdlife))</f>
        <v>0</v>
      </c>
      <c r="N720" s="105">
        <f>IF(A19taxstdlife="n/a","n/a",IF(N$3&gt;(A19taxstdlife+$E720),(('PTRM input'!$K$161+'PTRM input'!$K$127)*$K$7)-SUM($K720:M720),(('PTRM input'!$K$161+'PTRM input'!$K$127)*$K$7)/A19taxstdlife))</f>
        <v>0</v>
      </c>
      <c r="O720" s="105">
        <f>IF(A19taxstdlife="n/a","n/a",IF(O$3&gt;(A19taxstdlife+$E720),(('PTRM input'!$K$161+'PTRM input'!$K$127)*$K$7)-SUM($K720:N720),(('PTRM input'!$K$161+'PTRM input'!$K$127)*$K$7)/A19taxstdlife))</f>
        <v>0</v>
      </c>
      <c r="P720" s="105">
        <f>IF(A19taxstdlife="n/a","n/a",IF(P$3&gt;(A19taxstdlife+$E720),(('PTRM input'!$K$161+'PTRM input'!$K$127)*$K$7)-SUM($K720:O720),(('PTRM input'!$K$161+'PTRM input'!$K$127)*$K$7)/A19taxstdlife))</f>
        <v>0</v>
      </c>
      <c r="Q720" s="592">
        <f>IF(A19taxstdlife="n/a","n/a",IF(Q$3&gt;(A19taxstdlife+$E720),(('PTRM input'!$K$161+'PTRM input'!$K$127)*$K$7)-SUM($K720:P720),(('PTRM input'!$K$161+'PTRM input'!$K$127)*$K$7)/A19taxstdlife))</f>
        <v>0</v>
      </c>
      <c r="R720" s="592">
        <f>IF(A19taxstdlife="n/a","n/a",IF(R$3&gt;(A19taxstdlife+$E720),(('PTRM input'!$K$161+'PTRM input'!$K$127)*$K$7)-SUM($K720:Q720),(('PTRM input'!$K$161+'PTRM input'!$K$127)*$K$7)/A19taxstdlife))</f>
        <v>0</v>
      </c>
      <c r="S720" s="592">
        <f>IF(A19taxstdlife="n/a","n/a",IF(S$3&gt;(A19taxstdlife+$E720),(('PTRM input'!$K$161+'PTRM input'!$K$127)*$K$7)-SUM($K720:R720),(('PTRM input'!$K$161+'PTRM input'!$K$127)*$K$7)/A19taxstdlife))</f>
        <v>0</v>
      </c>
      <c r="T720" s="592">
        <f>IF(A19taxstdlife="n/a","n/a",IF(T$3&gt;(A19taxstdlife+$E720),(('PTRM input'!$K$161+'PTRM input'!$K$127)*$K$7)-SUM($K720:S720),(('PTRM input'!$K$161+'PTRM input'!$K$127)*$K$7)/A19taxstdlife))</f>
        <v>0</v>
      </c>
      <c r="U720" s="592">
        <f>IF(A19taxstdlife="n/a","n/a",IF(U$3&gt;(A19taxstdlife+$E720),(('PTRM input'!$K$161+'PTRM input'!$K$127)*$K$7)-SUM($K720:T720),(('PTRM input'!$K$161+'PTRM input'!$K$127)*$K$7)/A19taxstdlife))</f>
        <v>0</v>
      </c>
      <c r="V720" s="592">
        <f>IF(A19taxstdlife="n/a","n/a",IF(V$3&gt;(A19taxstdlife+$E720),(('PTRM input'!$K$161+'PTRM input'!$K$127)*$K$7)-SUM($K720:U720),(('PTRM input'!$K$161+'PTRM input'!$K$127)*$K$7)/A19taxstdlife))</f>
        <v>0</v>
      </c>
      <c r="W720" s="592">
        <f>IF(A19taxstdlife="n/a","n/a",IF(W$3&gt;(A19taxstdlife+$E720),(('PTRM input'!$K$161+'PTRM input'!$K$127)*$K$7)-SUM($K720:V720),(('PTRM input'!$K$161+'PTRM input'!$K$127)*$K$7)/A19taxstdlife))</f>
        <v>0</v>
      </c>
      <c r="X720" s="592">
        <f>IF(A19taxstdlife="n/a","n/a",IF(X$3&gt;(A19taxstdlife+$E720),(('PTRM input'!$K$161+'PTRM input'!$K$127)*$K$7)-SUM($K720:W720),(('PTRM input'!$K$161+'PTRM input'!$K$127)*$K$7)/A19taxstdlife))</f>
        <v>0</v>
      </c>
      <c r="Y720" s="592">
        <f>IF(A19taxstdlife="n/a","n/a",IF(Y$3&gt;(A19taxstdlife+$E720),(('PTRM input'!$K$161+'PTRM input'!$K$127)*$K$7)-SUM($K720:X720),(('PTRM input'!$K$161+'PTRM input'!$K$127)*$K$7)/A19taxstdlife))</f>
        <v>0</v>
      </c>
      <c r="Z720" s="592">
        <f>IF(A19taxstdlife="n/a","n/a",IF(Z$3&gt;(A19taxstdlife+$E720),(('PTRM input'!$K$161+'PTRM input'!$K$127)*$K$7)-SUM($K720:Y720),(('PTRM input'!$K$161+'PTRM input'!$K$127)*$K$7)/A19taxstdlife))</f>
        <v>0</v>
      </c>
      <c r="AA720" s="592">
        <f>IF(A19taxstdlife="n/a","n/a",IF(AA$3&gt;(A19taxstdlife+$E720),(('PTRM input'!$K$161+'PTRM input'!$K$127)*$K$7)-SUM($K720:Z720),(('PTRM input'!$K$161+'PTRM input'!$K$127)*$K$7)/A19taxstdlife))</f>
        <v>0</v>
      </c>
      <c r="AB720" s="592">
        <f>IF(A19taxstdlife="n/a","n/a",IF(AB$3&gt;(A19taxstdlife+$E720),(('PTRM input'!$K$161+'PTRM input'!$K$127)*$K$7)-SUM($K720:AA720),(('PTRM input'!$K$161+'PTRM input'!$K$127)*$K$7)/A19taxstdlife))</f>
        <v>0</v>
      </c>
      <c r="AC720" s="592">
        <f>IF(A19taxstdlife="n/a","n/a",IF(AC$3&gt;(A19taxstdlife+$E720),(('PTRM input'!$K$161+'PTRM input'!$K$127)*$K$7)-SUM($K720:AB720),(('PTRM input'!$K$161+'PTRM input'!$K$127)*$K$7)/A19taxstdlife))</f>
        <v>0</v>
      </c>
      <c r="AD720" s="592">
        <f>IF(A19taxstdlife="n/a","n/a",IF(AD$3&gt;(A19taxstdlife+$E720),(('PTRM input'!$K$161+'PTRM input'!$K$127)*$K$7)-SUM($K720:AC720),(('PTRM input'!$K$161+'PTRM input'!$K$127)*$K$7)/A19taxstdlife))</f>
        <v>0</v>
      </c>
      <c r="AE720" s="592">
        <f>IF(A19taxstdlife="n/a","n/a",IF(AE$3&gt;(A19taxstdlife+$E720),(('PTRM input'!$K$161+'PTRM input'!$K$127)*$K$7)-SUM($K720:AD720),(('PTRM input'!$K$161+'PTRM input'!$K$127)*$K$7)/A19taxstdlife))</f>
        <v>0</v>
      </c>
      <c r="AF720" s="592">
        <f>IF(A19taxstdlife="n/a","n/a",IF(AF$3&gt;(A19taxstdlife+$E720),(('PTRM input'!$K$161+'PTRM input'!$K$127)*$K$7)-SUM($K720:AE720),(('PTRM input'!$K$161+'PTRM input'!$K$127)*$K$7)/A19taxstdlife))</f>
        <v>0</v>
      </c>
      <c r="AG720" s="592">
        <f>IF(A19taxstdlife="n/a","n/a",IF(AG$3&gt;(A19taxstdlife+$E720),(('PTRM input'!$K$161+'PTRM input'!$K$127)*$K$7)-SUM($K720:AF720),(('PTRM input'!$K$161+'PTRM input'!$K$127)*$K$7)/A19taxstdlife))</f>
        <v>0</v>
      </c>
      <c r="AH720" s="592">
        <f>IF(A19taxstdlife="n/a","n/a",IF(AH$3&gt;(A19taxstdlife+$E720),(('PTRM input'!$K$161+'PTRM input'!$K$127)*$K$7)-SUM($K720:AG720),(('PTRM input'!$K$161+'PTRM input'!$K$127)*$K$7)/A19taxstdlife))</f>
        <v>0</v>
      </c>
      <c r="AI720" s="592">
        <f>IF(A19taxstdlife="n/a","n/a",IF(AI$3&gt;(A19taxstdlife+$E720),(('PTRM input'!$K$161+'PTRM input'!$K$127)*$K$7)-SUM($K720:AH720),(('PTRM input'!$K$161+'PTRM input'!$K$127)*$K$7)/A19taxstdlife))</f>
        <v>0</v>
      </c>
      <c r="AJ720" s="592">
        <f>IF(A19taxstdlife="n/a","n/a",IF(AJ$3&gt;(A19taxstdlife+$E720),(('PTRM input'!$K$161+'PTRM input'!$K$127)*$K$7)-SUM($K720:AI720),(('PTRM input'!$K$161+'PTRM input'!$K$127)*$K$7)/A19taxstdlife))</f>
        <v>0</v>
      </c>
      <c r="AK720" s="592">
        <f>IF(A19taxstdlife="n/a","n/a",IF(AK$3&gt;(A19taxstdlife+$E720),(('PTRM input'!$K$161+'PTRM input'!$K$127)*$K$7)-SUM($K720:AJ720),(('PTRM input'!$K$161+'PTRM input'!$K$127)*$K$7)/A19taxstdlife))</f>
        <v>0</v>
      </c>
      <c r="AL720" s="592">
        <f>IF(A19taxstdlife="n/a","n/a",IF(AL$3&gt;(A19taxstdlife+$E720),(('PTRM input'!$K$161+'PTRM input'!$K$127)*$K$7)-SUM($K720:AK720),(('PTRM input'!$K$161+'PTRM input'!$K$127)*$K$7)/A19taxstdlife))</f>
        <v>0</v>
      </c>
      <c r="AM720" s="592">
        <f>IF(A19taxstdlife="n/a","n/a",IF(AM$3&gt;(A19taxstdlife+$E720),(('PTRM input'!$K$161+'PTRM input'!$K$127)*$K$7)-SUM($K720:AL720),(('PTRM input'!$K$161+'PTRM input'!$K$127)*$K$7)/A19taxstdlife))</f>
        <v>0</v>
      </c>
      <c r="AN720" s="592">
        <f>IF(A19taxstdlife="n/a","n/a",IF(AN$3&gt;(A19taxstdlife+$E720),(('PTRM input'!$K$161+'PTRM input'!$K$127)*$K$7)-SUM($K720:AM720),(('PTRM input'!$K$161+'PTRM input'!$K$127)*$K$7)/A19taxstdlife))</f>
        <v>0</v>
      </c>
      <c r="AO720" s="592">
        <f>IF(A19taxstdlife="n/a","n/a",IF(AO$3&gt;(A19taxstdlife+$E720),(('PTRM input'!$K$161+'PTRM input'!$K$127)*$K$7)-SUM($K720:AN720),(('PTRM input'!$K$161+'PTRM input'!$K$127)*$K$7)/A19taxstdlife))</f>
        <v>0</v>
      </c>
      <c r="AP720" s="592">
        <f>IF(A19taxstdlife="n/a","n/a",IF(AP$3&gt;(A19taxstdlife+$E720),(('PTRM input'!$K$161+'PTRM input'!$K$127)*$K$7)-SUM($K720:AO720),(('PTRM input'!$K$161+'PTRM input'!$K$127)*$K$7)/A19taxstdlife))</f>
        <v>0</v>
      </c>
      <c r="AQ720" s="592">
        <f>IF(A19taxstdlife="n/a","n/a",IF(AQ$3&gt;(A19taxstdlife+$E720),(('PTRM input'!$K$161+'PTRM input'!$K$127)*$K$7)-SUM($K720:AP720),(('PTRM input'!$K$161+'PTRM input'!$K$127)*$K$7)/A19taxstdlife))</f>
        <v>0</v>
      </c>
      <c r="AR720" s="592">
        <f>IF(A19taxstdlife="n/a","n/a",IF(AR$3&gt;(A19taxstdlife+$E720),(('PTRM input'!$K$161+'PTRM input'!$K$127)*$K$7)-SUM($K720:AQ720),(('PTRM input'!$K$161+'PTRM input'!$K$127)*$K$7)/A19taxstdlife))</f>
        <v>0</v>
      </c>
      <c r="AS720" s="592">
        <f>IF(A19taxstdlife="n/a","n/a",IF(AS$3&gt;(A19taxstdlife+$E720),(('PTRM input'!$K$161+'PTRM input'!$K$127)*$K$7)-SUM($K720:AR720),(('PTRM input'!$K$161+'PTRM input'!$K$127)*$K$7)/A19taxstdlife))</f>
        <v>0</v>
      </c>
      <c r="AT720" s="592">
        <f>IF(A19taxstdlife="n/a","n/a",IF(AT$3&gt;(A19taxstdlife+$E720),(('PTRM input'!$K$161+'PTRM input'!$K$127)*$K$7)-SUM($K720:AS720),(('PTRM input'!$K$161+'PTRM input'!$K$127)*$K$7)/A19taxstdlife))</f>
        <v>0</v>
      </c>
      <c r="AU720" s="592">
        <f>IF(A19taxstdlife="n/a","n/a",IF(AU$3&gt;(A19taxstdlife+$E720),(('PTRM input'!$K$161+'PTRM input'!$K$127)*$K$7)-SUM($K720:AT720),(('PTRM input'!$K$161+'PTRM input'!$K$127)*$K$7)/A19taxstdlife))</f>
        <v>0</v>
      </c>
      <c r="AV720" s="592">
        <f>IF(A19taxstdlife="n/a","n/a",IF(AV$3&gt;(A19taxstdlife+$E720),(('PTRM input'!$K$161+'PTRM input'!$K$127)*$K$7)-SUM($K720:AU720),(('PTRM input'!$K$161+'PTRM input'!$K$127)*$K$7)/A19taxstdlife))</f>
        <v>0</v>
      </c>
      <c r="AW720" s="592">
        <f>IF(A19taxstdlife="n/a","n/a",IF(AW$3&gt;(A19taxstdlife+$E720),(('PTRM input'!$K$161+'PTRM input'!$K$127)*$K$7)-SUM($K720:AV720),(('PTRM input'!$K$161+'PTRM input'!$K$127)*$K$7)/A19taxstdlife))</f>
        <v>0</v>
      </c>
      <c r="AX720" s="592">
        <f>IF(A19taxstdlife="n/a","n/a",IF(AX$3&gt;(A19taxstdlife+$E720),(('PTRM input'!$K$161+'PTRM input'!$K$127)*$K$7)-SUM($K720:AW720),(('PTRM input'!$K$161+'PTRM input'!$K$127)*$K$7)/A19taxstdlife))</f>
        <v>0</v>
      </c>
      <c r="AY720" s="592">
        <f>IF(A19taxstdlife="n/a","n/a",IF(AY$3&gt;(A19taxstdlife+$E720),(('PTRM input'!$K$161+'PTRM input'!$K$127)*$K$7)-SUM($K720:AX720),(('PTRM input'!$K$161+'PTRM input'!$K$127)*$K$7)/A19taxstdlife))</f>
        <v>0</v>
      </c>
      <c r="AZ720" s="592">
        <f>IF(A19taxstdlife="n/a","n/a",IF(AZ$3&gt;(A19taxstdlife+$E720),(('PTRM input'!$K$161+'PTRM input'!$K$127)*$K$7)-SUM($K720:AY720),(('PTRM input'!$K$161+'PTRM input'!$K$127)*$K$7)/A19taxstdlife))</f>
        <v>0</v>
      </c>
      <c r="BA720" s="592">
        <f>IF(A19taxstdlife="n/a","n/a",IF(BA$3&gt;(A19taxstdlife+$E720),(('PTRM input'!$K$161+'PTRM input'!$K$127)*$K$7)-SUM($K720:AZ720),(('PTRM input'!$K$161+'PTRM input'!$K$127)*$K$7)/A19taxstdlife))</f>
        <v>0</v>
      </c>
      <c r="BB720" s="592">
        <f>IF(A19taxstdlife="n/a","n/a",IF(BB$3&gt;(A19taxstdlife+$E720),(('PTRM input'!$K$161+'PTRM input'!$K$127)*$K$7)-SUM($K720:BA720),(('PTRM input'!$K$161+'PTRM input'!$K$127)*$K$7)/A19taxstdlife))</f>
        <v>0</v>
      </c>
      <c r="BC720" s="592">
        <f>IF(A19taxstdlife="n/a","n/a",IF(BC$3&gt;(A19taxstdlife+$E720),(('PTRM input'!$K$161+'PTRM input'!$K$127)*$K$7)-SUM($K720:BB720),(('PTRM input'!$K$161+'PTRM input'!$K$127)*$K$7)/A19taxstdlife))</f>
        <v>0</v>
      </c>
      <c r="BD720" s="592">
        <f>IF(A19taxstdlife="n/a","n/a",IF(BD$3&gt;(A19taxstdlife+$E720),(('PTRM input'!$K$161+'PTRM input'!$K$127)*$K$7)-SUM($K720:BC720),(('PTRM input'!$K$161+'PTRM input'!$K$127)*$K$7)/A19taxstdlife))</f>
        <v>0</v>
      </c>
      <c r="BE720" s="592">
        <f>IF(A19taxstdlife="n/a","n/a",IF(BE$3&gt;(A19taxstdlife+$E720),(('PTRM input'!$K$161+'PTRM input'!$K$127)*$K$7)-SUM($K720:BD720),(('PTRM input'!$K$161+'PTRM input'!$K$127)*$K$7)/A19taxstdlife))</f>
        <v>0</v>
      </c>
      <c r="BF720" s="592">
        <f>IF(A19taxstdlife="n/a","n/a",IF(BF$3&gt;(A19taxstdlife+$E720),(('PTRM input'!$K$161+'PTRM input'!$K$127)*$K$7)-SUM($K720:BE720),(('PTRM input'!$K$161+'PTRM input'!$K$127)*$K$7)/A19taxstdlife))</f>
        <v>0</v>
      </c>
      <c r="BG720" s="592">
        <f>IF(A19taxstdlife="n/a","n/a",IF(BG$3&gt;(A19taxstdlife+$E720),(('PTRM input'!$K$161+'PTRM input'!$K$127)*$K$7)-SUM($K720:BF720),(('PTRM input'!$K$161+'PTRM input'!$K$127)*$K$7)/A19taxstdlife))</f>
        <v>0</v>
      </c>
      <c r="BH720" s="592">
        <f>IF(A19taxstdlife="n/a","n/a",IF(BH$3&gt;(A19taxstdlife+$E720),(('PTRM input'!$K$161+'PTRM input'!$K$127)*$K$7)-SUM($K720:BG720),(('PTRM input'!$K$161+'PTRM input'!$K$127)*$K$7)/A19taxstdlife))</f>
        <v>0</v>
      </c>
      <c r="BI720" s="592">
        <f>IF(A19taxstdlife="n/a","n/a",IF(BI$3&gt;(A19taxstdlife+$E720),(('PTRM input'!$K$161+'PTRM input'!$K$127)*$K$7)-SUM($K720:BH720),(('PTRM input'!$K$161+'PTRM input'!$K$127)*$K$7)/A19taxstdlife))</f>
        <v>0</v>
      </c>
      <c r="BJ720" s="237"/>
      <c r="BK720" s="237"/>
      <c r="BL720" s="237"/>
      <c r="BM720" s="237"/>
    </row>
    <row r="721" spans="1:65" s="4" customFormat="1" ht="12.75" customHeight="1" outlineLevel="2">
      <c r="A721" s="237"/>
      <c r="B721" s="237"/>
      <c r="C721" s="597"/>
      <c r="D721" s="930"/>
      <c r="E721" s="167">
        <v>6</v>
      </c>
      <c r="F721" s="34"/>
      <c r="G721" s="184"/>
      <c r="H721" s="186"/>
      <c r="I721" s="186"/>
      <c r="J721" s="186"/>
      <c r="K721" s="186"/>
      <c r="L721" s="185"/>
      <c r="M721" s="105">
        <f>IF(A19taxstdlife="n/a","n/a",IF(M$3&gt;(A19taxstdlife+$E721),(('PTRM input'!$L$161+'PTRM input'!$L$127)*$L$7)-SUM($L721:L721),(('PTRM input'!$L$161+'PTRM input'!$L$127)*$L$7)/A19taxstdlife))</f>
        <v>0</v>
      </c>
      <c r="N721" s="105">
        <f>IF(A19taxstdlife="n/a","n/a",IF(N$3&gt;(A19taxstdlife+$E721),(('PTRM input'!$L$161+'PTRM input'!$L$127)*$L$7)-SUM($L721:M721),(('PTRM input'!$L$161+'PTRM input'!$L$127)*$L$7)/A19taxstdlife))</f>
        <v>0</v>
      </c>
      <c r="O721" s="105">
        <f>IF(A19taxstdlife="n/a","n/a",IF(O$3&gt;(A19taxstdlife+$E721),(('PTRM input'!$L$161+'PTRM input'!$L$127)*$L$7)-SUM($L721:N721),(('PTRM input'!$L$161+'PTRM input'!$L$127)*$L$7)/A19taxstdlife))</f>
        <v>0</v>
      </c>
      <c r="P721" s="105">
        <f>IF(A19taxstdlife="n/a","n/a",IF(P$3&gt;(A19taxstdlife+$E721),(('PTRM input'!$L$161+'PTRM input'!$L$127)*$L$7)-SUM($L721:O721),(('PTRM input'!$L$161+'PTRM input'!$L$127)*$L$7)/A19taxstdlife))</f>
        <v>0</v>
      </c>
      <c r="Q721" s="592">
        <f>IF(A19taxstdlife="n/a","n/a",IF(Q$3&gt;(A19taxstdlife+$E721),(('PTRM input'!$L$161+'PTRM input'!$L$127)*$L$7)-SUM($L721:P721),(('PTRM input'!$L$161+'PTRM input'!$L$127)*$L$7)/A19taxstdlife))</f>
        <v>0</v>
      </c>
      <c r="R721" s="592">
        <f>IF(A19taxstdlife="n/a","n/a",IF(R$3&gt;(A19taxstdlife+$E721),(('PTRM input'!$L$161+'PTRM input'!$L$127)*$L$7)-SUM($L721:Q721),(('PTRM input'!$L$161+'PTRM input'!$L$127)*$L$7)/A19taxstdlife))</f>
        <v>0</v>
      </c>
      <c r="S721" s="592">
        <f>IF(A19taxstdlife="n/a","n/a",IF(S$3&gt;(A19taxstdlife+$E721),(('PTRM input'!$L$161+'PTRM input'!$L$127)*$L$7)-SUM($L721:R721),(('PTRM input'!$L$161+'PTRM input'!$L$127)*$L$7)/A19taxstdlife))</f>
        <v>0</v>
      </c>
      <c r="T721" s="592">
        <f>IF(A19taxstdlife="n/a","n/a",IF(T$3&gt;(A19taxstdlife+$E721),(('PTRM input'!$L$161+'PTRM input'!$L$127)*$L$7)-SUM($L721:S721),(('PTRM input'!$L$161+'PTRM input'!$L$127)*$L$7)/A19taxstdlife))</f>
        <v>0</v>
      </c>
      <c r="U721" s="592">
        <f>IF(A19taxstdlife="n/a","n/a",IF(U$3&gt;(A19taxstdlife+$E721),(('PTRM input'!$L$161+'PTRM input'!$L$127)*$L$7)-SUM($L721:T721),(('PTRM input'!$L$161+'PTRM input'!$L$127)*$L$7)/A19taxstdlife))</f>
        <v>0</v>
      </c>
      <c r="V721" s="592">
        <f>IF(A19taxstdlife="n/a","n/a",IF(V$3&gt;(A19taxstdlife+$E721),(('PTRM input'!$L$161+'PTRM input'!$L$127)*$L$7)-SUM($L721:U721),(('PTRM input'!$L$161+'PTRM input'!$L$127)*$L$7)/A19taxstdlife))</f>
        <v>0</v>
      </c>
      <c r="W721" s="592">
        <f>IF(A19taxstdlife="n/a","n/a",IF(W$3&gt;(A19taxstdlife+$E721),(('PTRM input'!$L$161+'PTRM input'!$L$127)*$L$7)-SUM($L721:V721),(('PTRM input'!$L$161+'PTRM input'!$L$127)*$L$7)/A19taxstdlife))</f>
        <v>0</v>
      </c>
      <c r="X721" s="592">
        <f>IF(A19taxstdlife="n/a","n/a",IF(X$3&gt;(A19taxstdlife+$E721),(('PTRM input'!$L$161+'PTRM input'!$L$127)*$L$7)-SUM($L721:W721),(('PTRM input'!$L$161+'PTRM input'!$L$127)*$L$7)/A19taxstdlife))</f>
        <v>0</v>
      </c>
      <c r="Y721" s="592">
        <f>IF(A19taxstdlife="n/a","n/a",IF(Y$3&gt;(A19taxstdlife+$E721),(('PTRM input'!$L$161+'PTRM input'!$L$127)*$L$7)-SUM($L721:X721),(('PTRM input'!$L$161+'PTRM input'!$L$127)*$L$7)/A19taxstdlife))</f>
        <v>0</v>
      </c>
      <c r="Z721" s="592">
        <f>IF(A19taxstdlife="n/a","n/a",IF(Z$3&gt;(A19taxstdlife+$E721),(('PTRM input'!$L$161+'PTRM input'!$L$127)*$L$7)-SUM($L721:Y721),(('PTRM input'!$L$161+'PTRM input'!$L$127)*$L$7)/A19taxstdlife))</f>
        <v>0</v>
      </c>
      <c r="AA721" s="592">
        <f>IF(A19taxstdlife="n/a","n/a",IF(AA$3&gt;(A19taxstdlife+$E721),(('PTRM input'!$L$161+'PTRM input'!$L$127)*$L$7)-SUM($L721:Z721),(('PTRM input'!$L$161+'PTRM input'!$L$127)*$L$7)/A19taxstdlife))</f>
        <v>0</v>
      </c>
      <c r="AB721" s="592">
        <f>IF(A19taxstdlife="n/a","n/a",IF(AB$3&gt;(A19taxstdlife+$E721),(('PTRM input'!$L$161+'PTRM input'!$L$127)*$L$7)-SUM($L721:AA721),(('PTRM input'!$L$161+'PTRM input'!$L$127)*$L$7)/A19taxstdlife))</f>
        <v>0</v>
      </c>
      <c r="AC721" s="592">
        <f>IF(A19taxstdlife="n/a","n/a",IF(AC$3&gt;(A19taxstdlife+$E721),(('PTRM input'!$L$161+'PTRM input'!$L$127)*$L$7)-SUM($L721:AB721),(('PTRM input'!$L$161+'PTRM input'!$L$127)*$L$7)/A19taxstdlife))</f>
        <v>0</v>
      </c>
      <c r="AD721" s="592">
        <f>IF(A19taxstdlife="n/a","n/a",IF(AD$3&gt;(A19taxstdlife+$E721),(('PTRM input'!$L$161+'PTRM input'!$L$127)*$L$7)-SUM($L721:AC721),(('PTRM input'!$L$161+'PTRM input'!$L$127)*$L$7)/A19taxstdlife))</f>
        <v>0</v>
      </c>
      <c r="AE721" s="592">
        <f>IF(A19taxstdlife="n/a","n/a",IF(AE$3&gt;(A19taxstdlife+$E721),(('PTRM input'!$L$161+'PTRM input'!$L$127)*$L$7)-SUM($L721:AD721),(('PTRM input'!$L$161+'PTRM input'!$L$127)*$L$7)/A19taxstdlife))</f>
        <v>0</v>
      </c>
      <c r="AF721" s="592">
        <f>IF(A19taxstdlife="n/a","n/a",IF(AF$3&gt;(A19taxstdlife+$E721),(('PTRM input'!$L$161+'PTRM input'!$L$127)*$L$7)-SUM($L721:AE721),(('PTRM input'!$L$161+'PTRM input'!$L$127)*$L$7)/A19taxstdlife))</f>
        <v>0</v>
      </c>
      <c r="AG721" s="592">
        <f>IF(A19taxstdlife="n/a","n/a",IF(AG$3&gt;(A19taxstdlife+$E721),(('PTRM input'!$L$161+'PTRM input'!$L$127)*$L$7)-SUM($L721:AF721),(('PTRM input'!$L$161+'PTRM input'!$L$127)*$L$7)/A19taxstdlife))</f>
        <v>0</v>
      </c>
      <c r="AH721" s="592">
        <f>IF(A19taxstdlife="n/a","n/a",IF(AH$3&gt;(A19taxstdlife+$E721),(('PTRM input'!$L$161+'PTRM input'!$L$127)*$L$7)-SUM($L721:AG721),(('PTRM input'!$L$161+'PTRM input'!$L$127)*$L$7)/A19taxstdlife))</f>
        <v>0</v>
      </c>
      <c r="AI721" s="592">
        <f>IF(A19taxstdlife="n/a","n/a",IF(AI$3&gt;(A19taxstdlife+$E721),(('PTRM input'!$L$161+'PTRM input'!$L$127)*$L$7)-SUM($L721:AH721),(('PTRM input'!$L$161+'PTRM input'!$L$127)*$L$7)/A19taxstdlife))</f>
        <v>0</v>
      </c>
      <c r="AJ721" s="592">
        <f>IF(A19taxstdlife="n/a","n/a",IF(AJ$3&gt;(A19taxstdlife+$E721),(('PTRM input'!$L$161+'PTRM input'!$L$127)*$L$7)-SUM($L721:AI721),(('PTRM input'!$L$161+'PTRM input'!$L$127)*$L$7)/A19taxstdlife))</f>
        <v>0</v>
      </c>
      <c r="AK721" s="592">
        <f>IF(A19taxstdlife="n/a","n/a",IF(AK$3&gt;(A19taxstdlife+$E721),(('PTRM input'!$L$161+'PTRM input'!$L$127)*$L$7)-SUM($L721:AJ721),(('PTRM input'!$L$161+'PTRM input'!$L$127)*$L$7)/A19taxstdlife))</f>
        <v>0</v>
      </c>
      <c r="AL721" s="592">
        <f>IF(A19taxstdlife="n/a","n/a",IF(AL$3&gt;(A19taxstdlife+$E721),(('PTRM input'!$L$161+'PTRM input'!$L$127)*$L$7)-SUM($L721:AK721),(('PTRM input'!$L$161+'PTRM input'!$L$127)*$L$7)/A19taxstdlife))</f>
        <v>0</v>
      </c>
      <c r="AM721" s="592">
        <f>IF(A19taxstdlife="n/a","n/a",IF(AM$3&gt;(A19taxstdlife+$E721),(('PTRM input'!$L$161+'PTRM input'!$L$127)*$L$7)-SUM($L721:AL721),(('PTRM input'!$L$161+'PTRM input'!$L$127)*$L$7)/A19taxstdlife))</f>
        <v>0</v>
      </c>
      <c r="AN721" s="592">
        <f>IF(A19taxstdlife="n/a","n/a",IF(AN$3&gt;(A19taxstdlife+$E721),(('PTRM input'!$L$161+'PTRM input'!$L$127)*$L$7)-SUM($L721:AM721),(('PTRM input'!$L$161+'PTRM input'!$L$127)*$L$7)/A19taxstdlife))</f>
        <v>0</v>
      </c>
      <c r="AO721" s="592">
        <f>IF(A19taxstdlife="n/a","n/a",IF(AO$3&gt;(A19taxstdlife+$E721),(('PTRM input'!$L$161+'PTRM input'!$L$127)*$L$7)-SUM($L721:AN721),(('PTRM input'!$L$161+'PTRM input'!$L$127)*$L$7)/A19taxstdlife))</f>
        <v>0</v>
      </c>
      <c r="AP721" s="592">
        <f>IF(A19taxstdlife="n/a","n/a",IF(AP$3&gt;(A19taxstdlife+$E721),(('PTRM input'!$L$161+'PTRM input'!$L$127)*$L$7)-SUM($L721:AO721),(('PTRM input'!$L$161+'PTRM input'!$L$127)*$L$7)/A19taxstdlife))</f>
        <v>0</v>
      </c>
      <c r="AQ721" s="592">
        <f>IF(A19taxstdlife="n/a","n/a",IF(AQ$3&gt;(A19taxstdlife+$E721),(('PTRM input'!$L$161+'PTRM input'!$L$127)*$L$7)-SUM($L721:AP721),(('PTRM input'!$L$161+'PTRM input'!$L$127)*$L$7)/A19taxstdlife))</f>
        <v>0</v>
      </c>
      <c r="AR721" s="592">
        <f>IF(A19taxstdlife="n/a","n/a",IF(AR$3&gt;(A19taxstdlife+$E721),(('PTRM input'!$L$161+'PTRM input'!$L$127)*$L$7)-SUM($L721:AQ721),(('PTRM input'!$L$161+'PTRM input'!$L$127)*$L$7)/A19taxstdlife))</f>
        <v>0</v>
      </c>
      <c r="AS721" s="592">
        <f>IF(A19taxstdlife="n/a","n/a",IF(AS$3&gt;(A19taxstdlife+$E721),(('PTRM input'!$L$161+'PTRM input'!$L$127)*$L$7)-SUM($L721:AR721),(('PTRM input'!$L$161+'PTRM input'!$L$127)*$L$7)/A19taxstdlife))</f>
        <v>0</v>
      </c>
      <c r="AT721" s="592">
        <f>IF(A19taxstdlife="n/a","n/a",IF(AT$3&gt;(A19taxstdlife+$E721),(('PTRM input'!$L$161+'PTRM input'!$L$127)*$L$7)-SUM($L721:AS721),(('PTRM input'!$L$161+'PTRM input'!$L$127)*$L$7)/A19taxstdlife))</f>
        <v>0</v>
      </c>
      <c r="AU721" s="592">
        <f>IF(A19taxstdlife="n/a","n/a",IF(AU$3&gt;(A19taxstdlife+$E721),(('PTRM input'!$L$161+'PTRM input'!$L$127)*$L$7)-SUM($L721:AT721),(('PTRM input'!$L$161+'PTRM input'!$L$127)*$L$7)/A19taxstdlife))</f>
        <v>0</v>
      </c>
      <c r="AV721" s="592">
        <f>IF(A19taxstdlife="n/a","n/a",IF(AV$3&gt;(A19taxstdlife+$E721),(('PTRM input'!$L$161+'PTRM input'!$L$127)*$L$7)-SUM($L721:AU721),(('PTRM input'!$L$161+'PTRM input'!$L$127)*$L$7)/A19taxstdlife))</f>
        <v>0</v>
      </c>
      <c r="AW721" s="592">
        <f>IF(A19taxstdlife="n/a","n/a",IF(AW$3&gt;(A19taxstdlife+$E721),(('PTRM input'!$L$161+'PTRM input'!$L$127)*$L$7)-SUM($L721:AV721),(('PTRM input'!$L$161+'PTRM input'!$L$127)*$L$7)/A19taxstdlife))</f>
        <v>0</v>
      </c>
      <c r="AX721" s="592">
        <f>IF(A19taxstdlife="n/a","n/a",IF(AX$3&gt;(A19taxstdlife+$E721),(('PTRM input'!$L$161+'PTRM input'!$L$127)*$L$7)-SUM($L721:AW721),(('PTRM input'!$L$161+'PTRM input'!$L$127)*$L$7)/A19taxstdlife))</f>
        <v>0</v>
      </c>
      <c r="AY721" s="592">
        <f>IF(A19taxstdlife="n/a","n/a",IF(AY$3&gt;(A19taxstdlife+$E721),(('PTRM input'!$L$161+'PTRM input'!$L$127)*$L$7)-SUM($L721:AX721),(('PTRM input'!$L$161+'PTRM input'!$L$127)*$L$7)/A19taxstdlife))</f>
        <v>0</v>
      </c>
      <c r="AZ721" s="592">
        <f>IF(A19taxstdlife="n/a","n/a",IF(AZ$3&gt;(A19taxstdlife+$E721),(('PTRM input'!$L$161+'PTRM input'!$L$127)*$L$7)-SUM($L721:AY721),(('PTRM input'!$L$161+'PTRM input'!$L$127)*$L$7)/A19taxstdlife))</f>
        <v>0</v>
      </c>
      <c r="BA721" s="592">
        <f>IF(A19taxstdlife="n/a","n/a",IF(BA$3&gt;(A19taxstdlife+$E721),(('PTRM input'!$L$161+'PTRM input'!$L$127)*$L$7)-SUM($L721:AZ721),(('PTRM input'!$L$161+'PTRM input'!$L$127)*$L$7)/A19taxstdlife))</f>
        <v>0</v>
      </c>
      <c r="BB721" s="592">
        <f>IF(A19taxstdlife="n/a","n/a",IF(BB$3&gt;(A19taxstdlife+$E721),(('PTRM input'!$L$161+'PTRM input'!$L$127)*$L$7)-SUM($L721:BA721),(('PTRM input'!$L$161+'PTRM input'!$L$127)*$L$7)/A19taxstdlife))</f>
        <v>0</v>
      </c>
      <c r="BC721" s="592">
        <f>IF(A19taxstdlife="n/a","n/a",IF(BC$3&gt;(A19taxstdlife+$E721),(('PTRM input'!$L$161+'PTRM input'!$L$127)*$L$7)-SUM($L721:BB721),(('PTRM input'!$L$161+'PTRM input'!$L$127)*$L$7)/A19taxstdlife))</f>
        <v>0</v>
      </c>
      <c r="BD721" s="592">
        <f>IF(A19taxstdlife="n/a","n/a",IF(BD$3&gt;(A19taxstdlife+$E721),(('PTRM input'!$L$161+'PTRM input'!$L$127)*$L$7)-SUM($L721:BC721),(('PTRM input'!$L$161+'PTRM input'!$L$127)*$L$7)/A19taxstdlife))</f>
        <v>0</v>
      </c>
      <c r="BE721" s="592">
        <f>IF(A19taxstdlife="n/a","n/a",IF(BE$3&gt;(A19taxstdlife+$E721),(('PTRM input'!$L$161+'PTRM input'!$L$127)*$L$7)-SUM($L721:BD721),(('PTRM input'!$L$161+'PTRM input'!$L$127)*$L$7)/A19taxstdlife))</f>
        <v>0</v>
      </c>
      <c r="BF721" s="592">
        <f>IF(A19taxstdlife="n/a","n/a",IF(BF$3&gt;(A19taxstdlife+$E721),(('PTRM input'!$L$161+'PTRM input'!$L$127)*$L$7)-SUM($L721:BE721),(('PTRM input'!$L$161+'PTRM input'!$L$127)*$L$7)/A19taxstdlife))</f>
        <v>0</v>
      </c>
      <c r="BG721" s="592">
        <f>IF(A19taxstdlife="n/a","n/a",IF(BG$3&gt;(A19taxstdlife+$E721),(('PTRM input'!$L$161+'PTRM input'!$L$127)*$L$7)-SUM($L721:BF721),(('PTRM input'!$L$161+'PTRM input'!$L$127)*$L$7)/A19taxstdlife))</f>
        <v>0</v>
      </c>
      <c r="BH721" s="592">
        <f>IF(A19taxstdlife="n/a","n/a",IF(BH$3&gt;(A19taxstdlife+$E721),(('PTRM input'!$L$161+'PTRM input'!$L$127)*$L$7)-SUM($L721:BG721),(('PTRM input'!$L$161+'PTRM input'!$L$127)*$L$7)/A19taxstdlife))</f>
        <v>0</v>
      </c>
      <c r="BI721" s="592">
        <f>IF(A19taxstdlife="n/a","n/a",IF(BI$3&gt;(A19taxstdlife+$E721),(('PTRM input'!$L$161+'PTRM input'!$L$127)*$L$7)-SUM($L721:BH721),(('PTRM input'!$L$161+'PTRM input'!$L$127)*$L$7)/A19taxstdlife))</f>
        <v>0</v>
      </c>
      <c r="BJ721" s="237"/>
      <c r="BK721" s="237"/>
      <c r="BL721" s="237"/>
      <c r="BM721" s="237"/>
    </row>
    <row r="722" spans="1:65" s="4" customFormat="1" ht="12.75" customHeight="1" outlineLevel="2">
      <c r="A722" s="237"/>
      <c r="B722" s="237"/>
      <c r="C722" s="597"/>
      <c r="D722" s="930"/>
      <c r="E722" s="167">
        <v>7</v>
      </c>
      <c r="F722" s="34"/>
      <c r="G722" s="184"/>
      <c r="H722" s="186"/>
      <c r="I722" s="186"/>
      <c r="J722" s="186"/>
      <c r="K722" s="186"/>
      <c r="L722" s="186"/>
      <c r="M722" s="185"/>
      <c r="N722" s="105">
        <f>IF(A19taxstdlife="n/a","n/a",IF(N$3&gt;(A19taxstdlife+$E722),(('PTRM input'!$M$161+'PTRM input'!$M$127)*$M$7)-SUM($M722:M722),(('PTRM input'!$M$161+'PTRM input'!$M$127)*$M$7)/A19taxstdlife))</f>
        <v>0</v>
      </c>
      <c r="O722" s="105">
        <f>IF(A19taxstdlife="n/a","n/a",IF(O$3&gt;(A19taxstdlife+$E722),(('PTRM input'!$M$161+'PTRM input'!$M$127)*$M$7)-SUM($M722:N722),(('PTRM input'!$M$161+'PTRM input'!$M$127)*$M$7)/A19taxstdlife))</f>
        <v>0</v>
      </c>
      <c r="P722" s="105">
        <f>IF(A19taxstdlife="n/a","n/a",IF(P$3&gt;(A19taxstdlife+$E722),(('PTRM input'!$M$161+'PTRM input'!$M$127)*$M$7)-SUM($M722:O722),(('PTRM input'!$M$161+'PTRM input'!$M$127)*$M$7)/A19taxstdlife))</f>
        <v>0</v>
      </c>
      <c r="Q722" s="592">
        <f>IF(A19taxstdlife="n/a","n/a",IF(Q$3&gt;(A19taxstdlife+$E722),(('PTRM input'!$M$161+'PTRM input'!$M$127)*$M$7)-SUM($M722:P722),(('PTRM input'!$M$161+'PTRM input'!$M$127)*$M$7)/A19taxstdlife))</f>
        <v>0</v>
      </c>
      <c r="R722" s="592">
        <f>IF(A19taxstdlife="n/a","n/a",IF(R$3&gt;(A19taxstdlife+$E722),(('PTRM input'!$M$161+'PTRM input'!$M$127)*$M$7)-SUM($M722:Q722),(('PTRM input'!$M$161+'PTRM input'!$M$127)*$M$7)/A19taxstdlife))</f>
        <v>0</v>
      </c>
      <c r="S722" s="592">
        <f>IF(A19taxstdlife="n/a","n/a",IF(S$3&gt;(A19taxstdlife+$E722),(('PTRM input'!$M$161+'PTRM input'!$M$127)*$M$7)-SUM($M722:R722),(('PTRM input'!$M$161+'PTRM input'!$M$127)*$M$7)/A19taxstdlife))</f>
        <v>0</v>
      </c>
      <c r="T722" s="592">
        <f>IF(A19taxstdlife="n/a","n/a",IF(T$3&gt;(A19taxstdlife+$E722),(('PTRM input'!$M$161+'PTRM input'!$M$127)*$M$7)-SUM($M722:S722),(('PTRM input'!$M$161+'PTRM input'!$M$127)*$M$7)/A19taxstdlife))</f>
        <v>0</v>
      </c>
      <c r="U722" s="592">
        <f>IF(A19taxstdlife="n/a","n/a",IF(U$3&gt;(A19taxstdlife+$E722),(('PTRM input'!$M$161+'PTRM input'!$M$127)*$M$7)-SUM($M722:T722),(('PTRM input'!$M$161+'PTRM input'!$M$127)*$M$7)/A19taxstdlife))</f>
        <v>0</v>
      </c>
      <c r="V722" s="592">
        <f>IF(A19taxstdlife="n/a","n/a",IF(V$3&gt;(A19taxstdlife+$E722),(('PTRM input'!$M$161+'PTRM input'!$M$127)*$M$7)-SUM($M722:U722),(('PTRM input'!$M$161+'PTRM input'!$M$127)*$M$7)/A19taxstdlife))</f>
        <v>0</v>
      </c>
      <c r="W722" s="592">
        <f>IF(A19taxstdlife="n/a","n/a",IF(W$3&gt;(A19taxstdlife+$E722),(('PTRM input'!$M$161+'PTRM input'!$M$127)*$M$7)-SUM($M722:V722),(('PTRM input'!$M$161+'PTRM input'!$M$127)*$M$7)/A19taxstdlife))</f>
        <v>0</v>
      </c>
      <c r="X722" s="592">
        <f>IF(A19taxstdlife="n/a","n/a",IF(X$3&gt;(A19taxstdlife+$E722),(('PTRM input'!$M$161+'PTRM input'!$M$127)*$M$7)-SUM($M722:W722),(('PTRM input'!$M$161+'PTRM input'!$M$127)*$M$7)/A19taxstdlife))</f>
        <v>0</v>
      </c>
      <c r="Y722" s="592">
        <f>IF(A19taxstdlife="n/a","n/a",IF(Y$3&gt;(A19taxstdlife+$E722),(('PTRM input'!$M$161+'PTRM input'!$M$127)*$M$7)-SUM($M722:X722),(('PTRM input'!$M$161+'PTRM input'!$M$127)*$M$7)/A19taxstdlife))</f>
        <v>0</v>
      </c>
      <c r="Z722" s="592">
        <f>IF(A19taxstdlife="n/a","n/a",IF(Z$3&gt;(A19taxstdlife+$E722),(('PTRM input'!$M$161+'PTRM input'!$M$127)*$M$7)-SUM($M722:Y722),(('PTRM input'!$M$161+'PTRM input'!$M$127)*$M$7)/A19taxstdlife))</f>
        <v>0</v>
      </c>
      <c r="AA722" s="592">
        <f>IF(A19taxstdlife="n/a","n/a",IF(AA$3&gt;(A19taxstdlife+$E722),(('PTRM input'!$M$161+'PTRM input'!$M$127)*$M$7)-SUM($M722:Z722),(('PTRM input'!$M$161+'PTRM input'!$M$127)*$M$7)/A19taxstdlife))</f>
        <v>0</v>
      </c>
      <c r="AB722" s="592">
        <f>IF(A19taxstdlife="n/a","n/a",IF(AB$3&gt;(A19taxstdlife+$E722),(('PTRM input'!$M$161+'PTRM input'!$M$127)*$M$7)-SUM($M722:AA722),(('PTRM input'!$M$161+'PTRM input'!$M$127)*$M$7)/A19taxstdlife))</f>
        <v>0</v>
      </c>
      <c r="AC722" s="592">
        <f>IF(A19taxstdlife="n/a","n/a",IF(AC$3&gt;(A19taxstdlife+$E722),(('PTRM input'!$M$161+'PTRM input'!$M$127)*$M$7)-SUM($M722:AB722),(('PTRM input'!$M$161+'PTRM input'!$M$127)*$M$7)/A19taxstdlife))</f>
        <v>0</v>
      </c>
      <c r="AD722" s="592">
        <f>IF(A19taxstdlife="n/a","n/a",IF(AD$3&gt;(A19taxstdlife+$E722),(('PTRM input'!$M$161+'PTRM input'!$M$127)*$M$7)-SUM($M722:AC722),(('PTRM input'!$M$161+'PTRM input'!$M$127)*$M$7)/A19taxstdlife))</f>
        <v>0</v>
      </c>
      <c r="AE722" s="592">
        <f>IF(A19taxstdlife="n/a","n/a",IF(AE$3&gt;(A19taxstdlife+$E722),(('PTRM input'!$M$161+'PTRM input'!$M$127)*$M$7)-SUM($M722:AD722),(('PTRM input'!$M$161+'PTRM input'!$M$127)*$M$7)/A19taxstdlife))</f>
        <v>0</v>
      </c>
      <c r="AF722" s="592">
        <f>IF(A19taxstdlife="n/a","n/a",IF(AF$3&gt;(A19taxstdlife+$E722),(('PTRM input'!$M$161+'PTRM input'!$M$127)*$M$7)-SUM($M722:AE722),(('PTRM input'!$M$161+'PTRM input'!$M$127)*$M$7)/A19taxstdlife))</f>
        <v>0</v>
      </c>
      <c r="AG722" s="592">
        <f>IF(A19taxstdlife="n/a","n/a",IF(AG$3&gt;(A19taxstdlife+$E722),(('PTRM input'!$M$161+'PTRM input'!$M$127)*$M$7)-SUM($M722:AF722),(('PTRM input'!$M$161+'PTRM input'!$M$127)*$M$7)/A19taxstdlife))</f>
        <v>0</v>
      </c>
      <c r="AH722" s="592">
        <f>IF(A19taxstdlife="n/a","n/a",IF(AH$3&gt;(A19taxstdlife+$E722),(('PTRM input'!$M$161+'PTRM input'!$M$127)*$M$7)-SUM($M722:AG722),(('PTRM input'!$M$161+'PTRM input'!$M$127)*$M$7)/A19taxstdlife))</f>
        <v>0</v>
      </c>
      <c r="AI722" s="592">
        <f>IF(A19taxstdlife="n/a","n/a",IF(AI$3&gt;(A19taxstdlife+$E722),(('PTRM input'!$M$161+'PTRM input'!$M$127)*$M$7)-SUM($M722:AH722),(('PTRM input'!$M$161+'PTRM input'!$M$127)*$M$7)/A19taxstdlife))</f>
        <v>0</v>
      </c>
      <c r="AJ722" s="592">
        <f>IF(A19taxstdlife="n/a","n/a",IF(AJ$3&gt;(A19taxstdlife+$E722),(('PTRM input'!$M$161+'PTRM input'!$M$127)*$M$7)-SUM($M722:AI722),(('PTRM input'!$M$161+'PTRM input'!$M$127)*$M$7)/A19taxstdlife))</f>
        <v>0</v>
      </c>
      <c r="AK722" s="592">
        <f>IF(A19taxstdlife="n/a","n/a",IF(AK$3&gt;(A19taxstdlife+$E722),(('PTRM input'!$M$161+'PTRM input'!$M$127)*$M$7)-SUM($M722:AJ722),(('PTRM input'!$M$161+'PTRM input'!$M$127)*$M$7)/A19taxstdlife))</f>
        <v>0</v>
      </c>
      <c r="AL722" s="592">
        <f>IF(A19taxstdlife="n/a","n/a",IF(AL$3&gt;(A19taxstdlife+$E722),(('PTRM input'!$M$161+'PTRM input'!$M$127)*$M$7)-SUM($M722:AK722),(('PTRM input'!$M$161+'PTRM input'!$M$127)*$M$7)/A19taxstdlife))</f>
        <v>0</v>
      </c>
      <c r="AM722" s="592">
        <f>IF(A19taxstdlife="n/a","n/a",IF(AM$3&gt;(A19taxstdlife+$E722),(('PTRM input'!$M$161+'PTRM input'!$M$127)*$M$7)-SUM($M722:AL722),(('PTRM input'!$M$161+'PTRM input'!$M$127)*$M$7)/A19taxstdlife))</f>
        <v>0</v>
      </c>
      <c r="AN722" s="592">
        <f>IF(A19taxstdlife="n/a","n/a",IF(AN$3&gt;(A19taxstdlife+$E722),(('PTRM input'!$M$161+'PTRM input'!$M$127)*$M$7)-SUM($M722:AM722),(('PTRM input'!$M$161+'PTRM input'!$M$127)*$M$7)/A19taxstdlife))</f>
        <v>0</v>
      </c>
      <c r="AO722" s="592">
        <f>IF(A19taxstdlife="n/a","n/a",IF(AO$3&gt;(A19taxstdlife+$E722),(('PTRM input'!$M$161+'PTRM input'!$M$127)*$M$7)-SUM($M722:AN722),(('PTRM input'!$M$161+'PTRM input'!$M$127)*$M$7)/A19taxstdlife))</f>
        <v>0</v>
      </c>
      <c r="AP722" s="592">
        <f>IF(A19taxstdlife="n/a","n/a",IF(AP$3&gt;(A19taxstdlife+$E722),(('PTRM input'!$M$161+'PTRM input'!$M$127)*$M$7)-SUM($M722:AO722),(('PTRM input'!$M$161+'PTRM input'!$M$127)*$M$7)/A19taxstdlife))</f>
        <v>0</v>
      </c>
      <c r="AQ722" s="592">
        <f>IF(A19taxstdlife="n/a","n/a",IF(AQ$3&gt;(A19taxstdlife+$E722),(('PTRM input'!$M$161+'PTRM input'!$M$127)*$M$7)-SUM($M722:AP722),(('PTRM input'!$M$161+'PTRM input'!$M$127)*$M$7)/A19taxstdlife))</f>
        <v>0</v>
      </c>
      <c r="AR722" s="592">
        <f>IF(A19taxstdlife="n/a","n/a",IF(AR$3&gt;(A19taxstdlife+$E722),(('PTRM input'!$M$161+'PTRM input'!$M$127)*$M$7)-SUM($M722:AQ722),(('PTRM input'!$M$161+'PTRM input'!$M$127)*$M$7)/A19taxstdlife))</f>
        <v>0</v>
      </c>
      <c r="AS722" s="592">
        <f>IF(A19taxstdlife="n/a","n/a",IF(AS$3&gt;(A19taxstdlife+$E722),(('PTRM input'!$M$161+'PTRM input'!$M$127)*$M$7)-SUM($M722:AR722),(('PTRM input'!$M$161+'PTRM input'!$M$127)*$M$7)/A19taxstdlife))</f>
        <v>0</v>
      </c>
      <c r="AT722" s="592">
        <f>IF(A19taxstdlife="n/a","n/a",IF(AT$3&gt;(A19taxstdlife+$E722),(('PTRM input'!$M$161+'PTRM input'!$M$127)*$M$7)-SUM($M722:AS722),(('PTRM input'!$M$161+'PTRM input'!$M$127)*$M$7)/A19taxstdlife))</f>
        <v>0</v>
      </c>
      <c r="AU722" s="592">
        <f>IF(A19taxstdlife="n/a","n/a",IF(AU$3&gt;(A19taxstdlife+$E722),(('PTRM input'!$M$161+'PTRM input'!$M$127)*$M$7)-SUM($M722:AT722),(('PTRM input'!$M$161+'PTRM input'!$M$127)*$M$7)/A19taxstdlife))</f>
        <v>0</v>
      </c>
      <c r="AV722" s="592">
        <f>IF(A19taxstdlife="n/a","n/a",IF(AV$3&gt;(A19taxstdlife+$E722),(('PTRM input'!$M$161+'PTRM input'!$M$127)*$M$7)-SUM($M722:AU722),(('PTRM input'!$M$161+'PTRM input'!$M$127)*$M$7)/A19taxstdlife))</f>
        <v>0</v>
      </c>
      <c r="AW722" s="592">
        <f>IF(A19taxstdlife="n/a","n/a",IF(AW$3&gt;(A19taxstdlife+$E722),(('PTRM input'!$M$161+'PTRM input'!$M$127)*$M$7)-SUM($M722:AV722),(('PTRM input'!$M$161+'PTRM input'!$M$127)*$M$7)/A19taxstdlife))</f>
        <v>0</v>
      </c>
      <c r="AX722" s="592">
        <f>IF(A19taxstdlife="n/a","n/a",IF(AX$3&gt;(A19taxstdlife+$E722),(('PTRM input'!$M$161+'PTRM input'!$M$127)*$M$7)-SUM($M722:AW722),(('PTRM input'!$M$161+'PTRM input'!$M$127)*$M$7)/A19taxstdlife))</f>
        <v>0</v>
      </c>
      <c r="AY722" s="592">
        <f>IF(A19taxstdlife="n/a","n/a",IF(AY$3&gt;(A19taxstdlife+$E722),(('PTRM input'!$M$161+'PTRM input'!$M$127)*$M$7)-SUM($M722:AX722),(('PTRM input'!$M$161+'PTRM input'!$M$127)*$M$7)/A19taxstdlife))</f>
        <v>0</v>
      </c>
      <c r="AZ722" s="592">
        <f>IF(A19taxstdlife="n/a","n/a",IF(AZ$3&gt;(A19taxstdlife+$E722),(('PTRM input'!$M$161+'PTRM input'!$M$127)*$M$7)-SUM($M722:AY722),(('PTRM input'!$M$161+'PTRM input'!$M$127)*$M$7)/A19taxstdlife))</f>
        <v>0</v>
      </c>
      <c r="BA722" s="592">
        <f>IF(A19taxstdlife="n/a","n/a",IF(BA$3&gt;(A19taxstdlife+$E722),(('PTRM input'!$M$161+'PTRM input'!$M$127)*$M$7)-SUM($M722:AZ722),(('PTRM input'!$M$161+'PTRM input'!$M$127)*$M$7)/A19taxstdlife))</f>
        <v>0</v>
      </c>
      <c r="BB722" s="592">
        <f>IF(A19taxstdlife="n/a","n/a",IF(BB$3&gt;(A19taxstdlife+$E722),(('PTRM input'!$M$161+'PTRM input'!$M$127)*$M$7)-SUM($M722:BA722),(('PTRM input'!$M$161+'PTRM input'!$M$127)*$M$7)/A19taxstdlife))</f>
        <v>0</v>
      </c>
      <c r="BC722" s="592">
        <f>IF(A19taxstdlife="n/a","n/a",IF(BC$3&gt;(A19taxstdlife+$E722),(('PTRM input'!$M$161+'PTRM input'!$M$127)*$M$7)-SUM($M722:BB722),(('PTRM input'!$M$161+'PTRM input'!$M$127)*$M$7)/A19taxstdlife))</f>
        <v>0</v>
      </c>
      <c r="BD722" s="592">
        <f>IF(A19taxstdlife="n/a","n/a",IF(BD$3&gt;(A19taxstdlife+$E722),(('PTRM input'!$M$161+'PTRM input'!$M$127)*$M$7)-SUM($M722:BC722),(('PTRM input'!$M$161+'PTRM input'!$M$127)*$M$7)/A19taxstdlife))</f>
        <v>0</v>
      </c>
      <c r="BE722" s="592">
        <f>IF(A19taxstdlife="n/a","n/a",IF(BE$3&gt;(A19taxstdlife+$E722),(('PTRM input'!$M$161+'PTRM input'!$M$127)*$M$7)-SUM($M722:BD722),(('PTRM input'!$M$161+'PTRM input'!$M$127)*$M$7)/A19taxstdlife))</f>
        <v>0</v>
      </c>
      <c r="BF722" s="592">
        <f>IF(A19taxstdlife="n/a","n/a",IF(BF$3&gt;(A19taxstdlife+$E722),(('PTRM input'!$M$161+'PTRM input'!$M$127)*$M$7)-SUM($M722:BE722),(('PTRM input'!$M$161+'PTRM input'!$M$127)*$M$7)/A19taxstdlife))</f>
        <v>0</v>
      </c>
      <c r="BG722" s="592">
        <f>IF(A19taxstdlife="n/a","n/a",IF(BG$3&gt;(A19taxstdlife+$E722),(('PTRM input'!$M$161+'PTRM input'!$M$127)*$M$7)-SUM($M722:BF722),(('PTRM input'!$M$161+'PTRM input'!$M$127)*$M$7)/A19taxstdlife))</f>
        <v>0</v>
      </c>
      <c r="BH722" s="592">
        <f>IF(A19taxstdlife="n/a","n/a",IF(BH$3&gt;(A19taxstdlife+$E722),(('PTRM input'!$M$161+'PTRM input'!$M$127)*$M$7)-SUM($M722:BG722),(('PTRM input'!$M$161+'PTRM input'!$M$127)*$M$7)/A19taxstdlife))</f>
        <v>0</v>
      </c>
      <c r="BI722" s="592">
        <f>IF(A19taxstdlife="n/a","n/a",IF(BI$3&gt;(A19taxstdlife+$E722),(('PTRM input'!$M$161+'PTRM input'!$M$127)*$M$7)-SUM($M722:BH722),(('PTRM input'!$M$161+'PTRM input'!$M$127)*$M$7)/A19taxstdlife))</f>
        <v>0</v>
      </c>
      <c r="BJ722" s="237"/>
      <c r="BK722" s="237"/>
      <c r="BL722" s="237"/>
      <c r="BM722" s="237"/>
    </row>
    <row r="723" spans="1:65" s="4" customFormat="1" ht="12.75" customHeight="1" outlineLevel="2">
      <c r="A723" s="237"/>
      <c r="B723" s="237"/>
      <c r="C723" s="597"/>
      <c r="D723" s="930"/>
      <c r="E723" s="167">
        <v>8</v>
      </c>
      <c r="F723" s="34"/>
      <c r="G723" s="184"/>
      <c r="H723" s="186"/>
      <c r="I723" s="186"/>
      <c r="J723" s="186"/>
      <c r="K723" s="186"/>
      <c r="L723" s="186"/>
      <c r="M723" s="186"/>
      <c r="N723" s="185"/>
      <c r="O723" s="105">
        <f>IF(A19taxstdlife="n/a","n/a",IF(O$3&gt;(A19taxstdlife+$E723),(('PTRM input'!$N$161+'PTRM input'!$N$127)*$N$7)-SUM($N723:N723),(('PTRM input'!$N$161+'PTRM input'!$N$127)*$N$7)/A19taxstdlife))</f>
        <v>0</v>
      </c>
      <c r="P723" s="105">
        <f>IF(A19taxstdlife="n/a","n/a",IF(P$3&gt;(A19taxstdlife+$E723),(('PTRM input'!$N$161+'PTRM input'!$N$127)*$N$7)-SUM($N723:O723),(('PTRM input'!$N$161+'PTRM input'!$N$127)*$N$7)/A19taxstdlife))</f>
        <v>0</v>
      </c>
      <c r="Q723" s="592">
        <f>IF(A19taxstdlife="n/a","n/a",IF(Q$3&gt;(A19taxstdlife+$E723),(('PTRM input'!$N$161+'PTRM input'!$N$127)*$N$7)-SUM($N723:P723),(('PTRM input'!$N$161+'PTRM input'!$N$127)*$N$7)/A19taxstdlife))</f>
        <v>0</v>
      </c>
      <c r="R723" s="592">
        <f>IF(A19taxstdlife="n/a","n/a",IF(R$3&gt;(A19taxstdlife+$E723),(('PTRM input'!$N$161+'PTRM input'!$N$127)*$N$7)-SUM($N723:Q723),(('PTRM input'!$N$161+'PTRM input'!$N$127)*$N$7)/A19taxstdlife))</f>
        <v>0</v>
      </c>
      <c r="S723" s="592">
        <f>IF(A19taxstdlife="n/a","n/a",IF(S$3&gt;(A19taxstdlife+$E723),(('PTRM input'!$N$161+'PTRM input'!$N$127)*$N$7)-SUM($N723:R723),(('PTRM input'!$N$161+'PTRM input'!$N$127)*$N$7)/A19taxstdlife))</f>
        <v>0</v>
      </c>
      <c r="T723" s="592">
        <f>IF(A19taxstdlife="n/a","n/a",IF(T$3&gt;(A19taxstdlife+$E723),(('PTRM input'!$N$161+'PTRM input'!$N$127)*$N$7)-SUM($N723:S723),(('PTRM input'!$N$161+'PTRM input'!$N$127)*$N$7)/A19taxstdlife))</f>
        <v>0</v>
      </c>
      <c r="U723" s="592">
        <f>IF(A19taxstdlife="n/a","n/a",IF(U$3&gt;(A19taxstdlife+$E723),(('PTRM input'!$N$161+'PTRM input'!$N$127)*$N$7)-SUM($N723:T723),(('PTRM input'!$N$161+'PTRM input'!$N$127)*$N$7)/A19taxstdlife))</f>
        <v>0</v>
      </c>
      <c r="V723" s="592">
        <f>IF(A19taxstdlife="n/a","n/a",IF(V$3&gt;(A19taxstdlife+$E723),(('PTRM input'!$N$161+'PTRM input'!$N$127)*$N$7)-SUM($N723:U723),(('PTRM input'!$N$161+'PTRM input'!$N$127)*$N$7)/A19taxstdlife))</f>
        <v>0</v>
      </c>
      <c r="W723" s="592">
        <f>IF(A19taxstdlife="n/a","n/a",IF(W$3&gt;(A19taxstdlife+$E723),(('PTRM input'!$N$161+'PTRM input'!$N$127)*$N$7)-SUM($N723:V723),(('PTRM input'!$N$161+'PTRM input'!$N$127)*$N$7)/A19taxstdlife))</f>
        <v>0</v>
      </c>
      <c r="X723" s="592">
        <f>IF(A19taxstdlife="n/a","n/a",IF(X$3&gt;(A19taxstdlife+$E723),(('PTRM input'!$N$161+'PTRM input'!$N$127)*$N$7)-SUM($N723:W723),(('PTRM input'!$N$161+'PTRM input'!$N$127)*$N$7)/A19taxstdlife))</f>
        <v>0</v>
      </c>
      <c r="Y723" s="592">
        <f>IF(A19taxstdlife="n/a","n/a",IF(Y$3&gt;(A19taxstdlife+$E723),(('PTRM input'!$N$161+'PTRM input'!$N$127)*$N$7)-SUM($N723:X723),(('PTRM input'!$N$161+'PTRM input'!$N$127)*$N$7)/A19taxstdlife))</f>
        <v>0</v>
      </c>
      <c r="Z723" s="592">
        <f>IF(A19taxstdlife="n/a","n/a",IF(Z$3&gt;(A19taxstdlife+$E723),(('PTRM input'!$N$161+'PTRM input'!$N$127)*$N$7)-SUM($N723:Y723),(('PTRM input'!$N$161+'PTRM input'!$N$127)*$N$7)/A19taxstdlife))</f>
        <v>0</v>
      </c>
      <c r="AA723" s="592">
        <f>IF(A19taxstdlife="n/a","n/a",IF(AA$3&gt;(A19taxstdlife+$E723),(('PTRM input'!$N$161+'PTRM input'!$N$127)*$N$7)-SUM($N723:Z723),(('PTRM input'!$N$161+'PTRM input'!$N$127)*$N$7)/A19taxstdlife))</f>
        <v>0</v>
      </c>
      <c r="AB723" s="592">
        <f>IF(A19taxstdlife="n/a","n/a",IF(AB$3&gt;(A19taxstdlife+$E723),(('PTRM input'!$N$161+'PTRM input'!$N$127)*$N$7)-SUM($N723:AA723),(('PTRM input'!$N$161+'PTRM input'!$N$127)*$N$7)/A19taxstdlife))</f>
        <v>0</v>
      </c>
      <c r="AC723" s="592">
        <f>IF(A19taxstdlife="n/a","n/a",IF(AC$3&gt;(A19taxstdlife+$E723),(('PTRM input'!$N$161+'PTRM input'!$N$127)*$N$7)-SUM($N723:AB723),(('PTRM input'!$N$161+'PTRM input'!$N$127)*$N$7)/A19taxstdlife))</f>
        <v>0</v>
      </c>
      <c r="AD723" s="592">
        <f>IF(A19taxstdlife="n/a","n/a",IF(AD$3&gt;(A19taxstdlife+$E723),(('PTRM input'!$N$161+'PTRM input'!$N$127)*$N$7)-SUM($N723:AC723),(('PTRM input'!$N$161+'PTRM input'!$N$127)*$N$7)/A19taxstdlife))</f>
        <v>0</v>
      </c>
      <c r="AE723" s="592">
        <f>IF(A19taxstdlife="n/a","n/a",IF(AE$3&gt;(A19taxstdlife+$E723),(('PTRM input'!$N$161+'PTRM input'!$N$127)*$N$7)-SUM($N723:AD723),(('PTRM input'!$N$161+'PTRM input'!$N$127)*$N$7)/A19taxstdlife))</f>
        <v>0</v>
      </c>
      <c r="AF723" s="592">
        <f>IF(A19taxstdlife="n/a","n/a",IF(AF$3&gt;(A19taxstdlife+$E723),(('PTRM input'!$N$161+'PTRM input'!$N$127)*$N$7)-SUM($N723:AE723),(('PTRM input'!$N$161+'PTRM input'!$N$127)*$N$7)/A19taxstdlife))</f>
        <v>0</v>
      </c>
      <c r="AG723" s="592">
        <f>IF(A19taxstdlife="n/a","n/a",IF(AG$3&gt;(A19taxstdlife+$E723),(('PTRM input'!$N$161+'PTRM input'!$N$127)*$N$7)-SUM($N723:AF723),(('PTRM input'!$N$161+'PTRM input'!$N$127)*$N$7)/A19taxstdlife))</f>
        <v>0</v>
      </c>
      <c r="AH723" s="592">
        <f>IF(A19taxstdlife="n/a","n/a",IF(AH$3&gt;(A19taxstdlife+$E723),(('PTRM input'!$N$161+'PTRM input'!$N$127)*$N$7)-SUM($N723:AG723),(('PTRM input'!$N$161+'PTRM input'!$N$127)*$N$7)/A19taxstdlife))</f>
        <v>0</v>
      </c>
      <c r="AI723" s="592">
        <f>IF(A19taxstdlife="n/a","n/a",IF(AI$3&gt;(A19taxstdlife+$E723),(('PTRM input'!$N$161+'PTRM input'!$N$127)*$N$7)-SUM($N723:AH723),(('PTRM input'!$N$161+'PTRM input'!$N$127)*$N$7)/A19taxstdlife))</f>
        <v>0</v>
      </c>
      <c r="AJ723" s="592">
        <f>IF(A19taxstdlife="n/a","n/a",IF(AJ$3&gt;(A19taxstdlife+$E723),(('PTRM input'!$N$161+'PTRM input'!$N$127)*$N$7)-SUM($N723:AI723),(('PTRM input'!$N$161+'PTRM input'!$N$127)*$N$7)/A19taxstdlife))</f>
        <v>0</v>
      </c>
      <c r="AK723" s="592">
        <f>IF(A19taxstdlife="n/a","n/a",IF(AK$3&gt;(A19taxstdlife+$E723),(('PTRM input'!$N$161+'PTRM input'!$N$127)*$N$7)-SUM($N723:AJ723),(('PTRM input'!$N$161+'PTRM input'!$N$127)*$N$7)/A19taxstdlife))</f>
        <v>0</v>
      </c>
      <c r="AL723" s="592">
        <f>IF(A19taxstdlife="n/a","n/a",IF(AL$3&gt;(A19taxstdlife+$E723),(('PTRM input'!$N$161+'PTRM input'!$N$127)*$N$7)-SUM($N723:AK723),(('PTRM input'!$N$161+'PTRM input'!$N$127)*$N$7)/A19taxstdlife))</f>
        <v>0</v>
      </c>
      <c r="AM723" s="592">
        <f>IF(A19taxstdlife="n/a","n/a",IF(AM$3&gt;(A19taxstdlife+$E723),(('PTRM input'!$N$161+'PTRM input'!$N$127)*$N$7)-SUM($N723:AL723),(('PTRM input'!$N$161+'PTRM input'!$N$127)*$N$7)/A19taxstdlife))</f>
        <v>0</v>
      </c>
      <c r="AN723" s="592">
        <f>IF(A19taxstdlife="n/a","n/a",IF(AN$3&gt;(A19taxstdlife+$E723),(('PTRM input'!$N$161+'PTRM input'!$N$127)*$N$7)-SUM($N723:AM723),(('PTRM input'!$N$161+'PTRM input'!$N$127)*$N$7)/A19taxstdlife))</f>
        <v>0</v>
      </c>
      <c r="AO723" s="592">
        <f>IF(A19taxstdlife="n/a","n/a",IF(AO$3&gt;(A19taxstdlife+$E723),(('PTRM input'!$N$161+'PTRM input'!$N$127)*$N$7)-SUM($N723:AN723),(('PTRM input'!$N$161+'PTRM input'!$N$127)*$N$7)/A19taxstdlife))</f>
        <v>0</v>
      </c>
      <c r="AP723" s="592">
        <f>IF(A19taxstdlife="n/a","n/a",IF(AP$3&gt;(A19taxstdlife+$E723),(('PTRM input'!$N$161+'PTRM input'!$N$127)*$N$7)-SUM($N723:AO723),(('PTRM input'!$N$161+'PTRM input'!$N$127)*$N$7)/A19taxstdlife))</f>
        <v>0</v>
      </c>
      <c r="AQ723" s="592">
        <f>IF(A19taxstdlife="n/a","n/a",IF(AQ$3&gt;(A19taxstdlife+$E723),(('PTRM input'!$N$161+'PTRM input'!$N$127)*$N$7)-SUM($N723:AP723),(('PTRM input'!$N$161+'PTRM input'!$N$127)*$N$7)/A19taxstdlife))</f>
        <v>0</v>
      </c>
      <c r="AR723" s="592">
        <f>IF(A19taxstdlife="n/a","n/a",IF(AR$3&gt;(A19taxstdlife+$E723),(('PTRM input'!$N$161+'PTRM input'!$N$127)*$N$7)-SUM($N723:AQ723),(('PTRM input'!$N$161+'PTRM input'!$N$127)*$N$7)/A19taxstdlife))</f>
        <v>0</v>
      </c>
      <c r="AS723" s="592">
        <f>IF(A19taxstdlife="n/a","n/a",IF(AS$3&gt;(A19taxstdlife+$E723),(('PTRM input'!$N$161+'PTRM input'!$N$127)*$N$7)-SUM($N723:AR723),(('PTRM input'!$N$161+'PTRM input'!$N$127)*$N$7)/A19taxstdlife))</f>
        <v>0</v>
      </c>
      <c r="AT723" s="592">
        <f>IF(A19taxstdlife="n/a","n/a",IF(AT$3&gt;(A19taxstdlife+$E723),(('PTRM input'!$N$161+'PTRM input'!$N$127)*$N$7)-SUM($N723:AS723),(('PTRM input'!$N$161+'PTRM input'!$N$127)*$N$7)/A19taxstdlife))</f>
        <v>0</v>
      </c>
      <c r="AU723" s="592">
        <f>IF(A19taxstdlife="n/a","n/a",IF(AU$3&gt;(A19taxstdlife+$E723),(('PTRM input'!$N$161+'PTRM input'!$N$127)*$N$7)-SUM($N723:AT723),(('PTRM input'!$N$161+'PTRM input'!$N$127)*$N$7)/A19taxstdlife))</f>
        <v>0</v>
      </c>
      <c r="AV723" s="592">
        <f>IF(A19taxstdlife="n/a","n/a",IF(AV$3&gt;(A19taxstdlife+$E723),(('PTRM input'!$N$161+'PTRM input'!$N$127)*$N$7)-SUM($N723:AU723),(('PTRM input'!$N$161+'PTRM input'!$N$127)*$N$7)/A19taxstdlife))</f>
        <v>0</v>
      </c>
      <c r="AW723" s="592">
        <f>IF(A19taxstdlife="n/a","n/a",IF(AW$3&gt;(A19taxstdlife+$E723),(('PTRM input'!$N$161+'PTRM input'!$N$127)*$N$7)-SUM($N723:AV723),(('PTRM input'!$N$161+'PTRM input'!$N$127)*$N$7)/A19taxstdlife))</f>
        <v>0</v>
      </c>
      <c r="AX723" s="592">
        <f>IF(A19taxstdlife="n/a","n/a",IF(AX$3&gt;(A19taxstdlife+$E723),(('PTRM input'!$N$161+'PTRM input'!$N$127)*$N$7)-SUM($N723:AW723),(('PTRM input'!$N$161+'PTRM input'!$N$127)*$N$7)/A19taxstdlife))</f>
        <v>0</v>
      </c>
      <c r="AY723" s="592">
        <f>IF(A19taxstdlife="n/a","n/a",IF(AY$3&gt;(A19taxstdlife+$E723),(('PTRM input'!$N$161+'PTRM input'!$N$127)*$N$7)-SUM($N723:AX723),(('PTRM input'!$N$161+'PTRM input'!$N$127)*$N$7)/A19taxstdlife))</f>
        <v>0</v>
      </c>
      <c r="AZ723" s="592">
        <f>IF(A19taxstdlife="n/a","n/a",IF(AZ$3&gt;(A19taxstdlife+$E723),(('PTRM input'!$N$161+'PTRM input'!$N$127)*$N$7)-SUM($N723:AY723),(('PTRM input'!$N$161+'PTRM input'!$N$127)*$N$7)/A19taxstdlife))</f>
        <v>0</v>
      </c>
      <c r="BA723" s="592">
        <f>IF(A19taxstdlife="n/a","n/a",IF(BA$3&gt;(A19taxstdlife+$E723),(('PTRM input'!$N$161+'PTRM input'!$N$127)*$N$7)-SUM($N723:AZ723),(('PTRM input'!$N$161+'PTRM input'!$N$127)*$N$7)/A19taxstdlife))</f>
        <v>0</v>
      </c>
      <c r="BB723" s="592">
        <f>IF(A19taxstdlife="n/a","n/a",IF(BB$3&gt;(A19taxstdlife+$E723),(('PTRM input'!$N$161+'PTRM input'!$N$127)*$N$7)-SUM($N723:BA723),(('PTRM input'!$N$161+'PTRM input'!$N$127)*$N$7)/A19taxstdlife))</f>
        <v>0</v>
      </c>
      <c r="BC723" s="592">
        <f>IF(A19taxstdlife="n/a","n/a",IF(BC$3&gt;(A19taxstdlife+$E723),(('PTRM input'!$N$161+'PTRM input'!$N$127)*$N$7)-SUM($N723:BB723),(('PTRM input'!$N$161+'PTRM input'!$N$127)*$N$7)/A19taxstdlife))</f>
        <v>0</v>
      </c>
      <c r="BD723" s="592">
        <f>IF(A19taxstdlife="n/a","n/a",IF(BD$3&gt;(A19taxstdlife+$E723),(('PTRM input'!$N$161+'PTRM input'!$N$127)*$N$7)-SUM($N723:BC723),(('PTRM input'!$N$161+'PTRM input'!$N$127)*$N$7)/A19taxstdlife))</f>
        <v>0</v>
      </c>
      <c r="BE723" s="592">
        <f>IF(A19taxstdlife="n/a","n/a",IF(BE$3&gt;(A19taxstdlife+$E723),(('PTRM input'!$N$161+'PTRM input'!$N$127)*$N$7)-SUM($N723:BD723),(('PTRM input'!$N$161+'PTRM input'!$N$127)*$N$7)/A19taxstdlife))</f>
        <v>0</v>
      </c>
      <c r="BF723" s="592">
        <f>IF(A19taxstdlife="n/a","n/a",IF(BF$3&gt;(A19taxstdlife+$E723),(('PTRM input'!$N$161+'PTRM input'!$N$127)*$N$7)-SUM($N723:BE723),(('PTRM input'!$N$161+'PTRM input'!$N$127)*$N$7)/A19taxstdlife))</f>
        <v>0</v>
      </c>
      <c r="BG723" s="592">
        <f>IF(A19taxstdlife="n/a","n/a",IF(BG$3&gt;(A19taxstdlife+$E723),(('PTRM input'!$N$161+'PTRM input'!$N$127)*$N$7)-SUM($N723:BF723),(('PTRM input'!$N$161+'PTRM input'!$N$127)*$N$7)/A19taxstdlife))</f>
        <v>0</v>
      </c>
      <c r="BH723" s="592">
        <f>IF(A19taxstdlife="n/a","n/a",IF(BH$3&gt;(A19taxstdlife+$E723),(('PTRM input'!$N$161+'PTRM input'!$N$127)*$N$7)-SUM($N723:BG723),(('PTRM input'!$N$161+'PTRM input'!$N$127)*$N$7)/A19taxstdlife))</f>
        <v>0</v>
      </c>
      <c r="BI723" s="592">
        <f>IF(A19taxstdlife="n/a","n/a",IF(BI$3&gt;(A19taxstdlife+$E723),(('PTRM input'!$N$161+'PTRM input'!$N$127)*$N$7)-SUM($N723:BH723),(('PTRM input'!$N$161+'PTRM input'!$N$127)*$N$7)/A19taxstdlife))</f>
        <v>0</v>
      </c>
      <c r="BJ723" s="237"/>
      <c r="BK723" s="237"/>
      <c r="BL723" s="237"/>
      <c r="BM723" s="237"/>
    </row>
    <row r="724" spans="1:65" s="4" customFormat="1" ht="12.75" customHeight="1" outlineLevel="2">
      <c r="A724" s="237"/>
      <c r="B724" s="237"/>
      <c r="C724" s="597"/>
      <c r="D724" s="930"/>
      <c r="E724" s="167">
        <v>9</v>
      </c>
      <c r="F724" s="34"/>
      <c r="G724" s="184"/>
      <c r="H724" s="186"/>
      <c r="I724" s="186"/>
      <c r="J724" s="186"/>
      <c r="K724" s="186"/>
      <c r="L724" s="186"/>
      <c r="M724" s="186"/>
      <c r="N724" s="186"/>
      <c r="O724" s="185"/>
      <c r="P724" s="105">
        <f>IF(A19taxstdlife="n/a","n/a",IF(P$3&gt;(A19taxstdlife+$E724),(('PTRM input'!$O$161+'PTRM input'!$O$127)*$O$7)-SUM($O724:O724),(('PTRM input'!$O$161+'PTRM input'!$O$127)*$O$7)/A19taxstdlife))</f>
        <v>0</v>
      </c>
      <c r="Q724" s="592">
        <f>IF(A19taxstdlife="n/a","n/a",IF(Q$3&gt;(A19taxstdlife+$E724),(('PTRM input'!$O$161+'PTRM input'!$O$127)*$O$7)-SUM($O724:P724),(('PTRM input'!$O$161+'PTRM input'!$O$127)*$O$7)/A19taxstdlife))</f>
        <v>0</v>
      </c>
      <c r="R724" s="592">
        <f>IF(A19taxstdlife="n/a","n/a",IF(R$3&gt;(A19taxstdlife+$E724),(('PTRM input'!$O$161+'PTRM input'!$O$127)*$O$7)-SUM($O724:Q724),(('PTRM input'!$O$161+'PTRM input'!$O$127)*$O$7)/A19taxstdlife))</f>
        <v>0</v>
      </c>
      <c r="S724" s="592">
        <f>IF(A19taxstdlife="n/a","n/a",IF(S$3&gt;(A19taxstdlife+$E724),(('PTRM input'!$O$161+'PTRM input'!$O$127)*$O$7)-SUM($O724:R724),(('PTRM input'!$O$161+'PTRM input'!$O$127)*$O$7)/A19taxstdlife))</f>
        <v>0</v>
      </c>
      <c r="T724" s="592">
        <f>IF(A19taxstdlife="n/a","n/a",IF(T$3&gt;(A19taxstdlife+$E724),(('PTRM input'!$O$161+'PTRM input'!$O$127)*$O$7)-SUM($O724:S724),(('PTRM input'!$O$161+'PTRM input'!$O$127)*$O$7)/A19taxstdlife))</f>
        <v>0</v>
      </c>
      <c r="U724" s="592">
        <f>IF(A19taxstdlife="n/a","n/a",IF(U$3&gt;(A19taxstdlife+$E724),(('PTRM input'!$O$161+'PTRM input'!$O$127)*$O$7)-SUM($O724:T724),(('PTRM input'!$O$161+'PTRM input'!$O$127)*$O$7)/A19taxstdlife))</f>
        <v>0</v>
      </c>
      <c r="V724" s="592">
        <f>IF(A19taxstdlife="n/a","n/a",IF(V$3&gt;(A19taxstdlife+$E724),(('PTRM input'!$O$161+'PTRM input'!$O$127)*$O$7)-SUM($O724:U724),(('PTRM input'!$O$161+'PTRM input'!$O$127)*$O$7)/A19taxstdlife))</f>
        <v>0</v>
      </c>
      <c r="W724" s="592">
        <f>IF(A19taxstdlife="n/a","n/a",IF(W$3&gt;(A19taxstdlife+$E724),(('PTRM input'!$O$161+'PTRM input'!$O$127)*$O$7)-SUM($O724:V724),(('PTRM input'!$O$161+'PTRM input'!$O$127)*$O$7)/A19taxstdlife))</f>
        <v>0</v>
      </c>
      <c r="X724" s="592">
        <f>IF(A19taxstdlife="n/a","n/a",IF(X$3&gt;(A19taxstdlife+$E724),(('PTRM input'!$O$161+'PTRM input'!$O$127)*$O$7)-SUM($O724:W724),(('PTRM input'!$O$161+'PTRM input'!$O$127)*$O$7)/A19taxstdlife))</f>
        <v>0</v>
      </c>
      <c r="Y724" s="592">
        <f>IF(A19taxstdlife="n/a","n/a",IF(Y$3&gt;(A19taxstdlife+$E724),(('PTRM input'!$O$161+'PTRM input'!$O$127)*$O$7)-SUM($O724:X724),(('PTRM input'!$O$161+'PTRM input'!$O$127)*$O$7)/A19taxstdlife))</f>
        <v>0</v>
      </c>
      <c r="Z724" s="592">
        <f>IF(A19taxstdlife="n/a","n/a",IF(Z$3&gt;(A19taxstdlife+$E724),(('PTRM input'!$O$161+'PTRM input'!$O$127)*$O$7)-SUM($O724:Y724),(('PTRM input'!$O$161+'PTRM input'!$O$127)*$O$7)/A19taxstdlife))</f>
        <v>0</v>
      </c>
      <c r="AA724" s="592">
        <f>IF(A19taxstdlife="n/a","n/a",IF(AA$3&gt;(A19taxstdlife+$E724),(('PTRM input'!$O$161+'PTRM input'!$O$127)*$O$7)-SUM($O724:Z724),(('PTRM input'!$O$161+'PTRM input'!$O$127)*$O$7)/A19taxstdlife))</f>
        <v>0</v>
      </c>
      <c r="AB724" s="592">
        <f>IF(A19taxstdlife="n/a","n/a",IF(AB$3&gt;(A19taxstdlife+$E724),(('PTRM input'!$O$161+'PTRM input'!$O$127)*$O$7)-SUM($O724:AA724),(('PTRM input'!$O$161+'PTRM input'!$O$127)*$O$7)/A19taxstdlife))</f>
        <v>0</v>
      </c>
      <c r="AC724" s="592">
        <f>IF(A19taxstdlife="n/a","n/a",IF(AC$3&gt;(A19taxstdlife+$E724),(('PTRM input'!$O$161+'PTRM input'!$O$127)*$O$7)-SUM($O724:AB724),(('PTRM input'!$O$161+'PTRM input'!$O$127)*$O$7)/A19taxstdlife))</f>
        <v>0</v>
      </c>
      <c r="AD724" s="592">
        <f>IF(A19taxstdlife="n/a","n/a",IF(AD$3&gt;(A19taxstdlife+$E724),(('PTRM input'!$O$161+'PTRM input'!$O$127)*$O$7)-SUM($O724:AC724),(('PTRM input'!$O$161+'PTRM input'!$O$127)*$O$7)/A19taxstdlife))</f>
        <v>0</v>
      </c>
      <c r="AE724" s="592">
        <f>IF(A19taxstdlife="n/a","n/a",IF(AE$3&gt;(A19taxstdlife+$E724),(('PTRM input'!$O$161+'PTRM input'!$O$127)*$O$7)-SUM($O724:AD724),(('PTRM input'!$O$161+'PTRM input'!$O$127)*$O$7)/A19taxstdlife))</f>
        <v>0</v>
      </c>
      <c r="AF724" s="592">
        <f>IF(A19taxstdlife="n/a","n/a",IF(AF$3&gt;(A19taxstdlife+$E724),(('PTRM input'!$O$161+'PTRM input'!$O$127)*$O$7)-SUM($O724:AE724),(('PTRM input'!$O$161+'PTRM input'!$O$127)*$O$7)/A19taxstdlife))</f>
        <v>0</v>
      </c>
      <c r="AG724" s="592">
        <f>IF(A19taxstdlife="n/a","n/a",IF(AG$3&gt;(A19taxstdlife+$E724),(('PTRM input'!$O$161+'PTRM input'!$O$127)*$O$7)-SUM($O724:AF724),(('PTRM input'!$O$161+'PTRM input'!$O$127)*$O$7)/A19taxstdlife))</f>
        <v>0</v>
      </c>
      <c r="AH724" s="592">
        <f>IF(A19taxstdlife="n/a","n/a",IF(AH$3&gt;(A19taxstdlife+$E724),(('PTRM input'!$O$161+'PTRM input'!$O$127)*$O$7)-SUM($O724:AG724),(('PTRM input'!$O$161+'PTRM input'!$O$127)*$O$7)/A19taxstdlife))</f>
        <v>0</v>
      </c>
      <c r="AI724" s="592">
        <f>IF(A19taxstdlife="n/a","n/a",IF(AI$3&gt;(A19taxstdlife+$E724),(('PTRM input'!$O$161+'PTRM input'!$O$127)*$O$7)-SUM($O724:AH724),(('PTRM input'!$O$161+'PTRM input'!$O$127)*$O$7)/A19taxstdlife))</f>
        <v>0</v>
      </c>
      <c r="AJ724" s="592">
        <f>IF(A19taxstdlife="n/a","n/a",IF(AJ$3&gt;(A19taxstdlife+$E724),(('PTRM input'!$O$161+'PTRM input'!$O$127)*$O$7)-SUM($O724:AI724),(('PTRM input'!$O$161+'PTRM input'!$O$127)*$O$7)/A19taxstdlife))</f>
        <v>0</v>
      </c>
      <c r="AK724" s="592">
        <f>IF(A19taxstdlife="n/a","n/a",IF(AK$3&gt;(A19taxstdlife+$E724),(('PTRM input'!$O$161+'PTRM input'!$O$127)*$O$7)-SUM($O724:AJ724),(('PTRM input'!$O$161+'PTRM input'!$O$127)*$O$7)/A19taxstdlife))</f>
        <v>0</v>
      </c>
      <c r="AL724" s="592">
        <f>IF(A19taxstdlife="n/a","n/a",IF(AL$3&gt;(A19taxstdlife+$E724),(('PTRM input'!$O$161+'PTRM input'!$O$127)*$O$7)-SUM($O724:AK724),(('PTRM input'!$O$161+'PTRM input'!$O$127)*$O$7)/A19taxstdlife))</f>
        <v>0</v>
      </c>
      <c r="AM724" s="592">
        <f>IF(A19taxstdlife="n/a","n/a",IF(AM$3&gt;(A19taxstdlife+$E724),(('PTRM input'!$O$161+'PTRM input'!$O$127)*$O$7)-SUM($O724:AL724),(('PTRM input'!$O$161+'PTRM input'!$O$127)*$O$7)/A19taxstdlife))</f>
        <v>0</v>
      </c>
      <c r="AN724" s="592">
        <f>IF(A19taxstdlife="n/a","n/a",IF(AN$3&gt;(A19taxstdlife+$E724),(('PTRM input'!$O$161+'PTRM input'!$O$127)*$O$7)-SUM($O724:AM724),(('PTRM input'!$O$161+'PTRM input'!$O$127)*$O$7)/A19taxstdlife))</f>
        <v>0</v>
      </c>
      <c r="AO724" s="592">
        <f>IF(A19taxstdlife="n/a","n/a",IF(AO$3&gt;(A19taxstdlife+$E724),(('PTRM input'!$O$161+'PTRM input'!$O$127)*$O$7)-SUM($O724:AN724),(('PTRM input'!$O$161+'PTRM input'!$O$127)*$O$7)/A19taxstdlife))</f>
        <v>0</v>
      </c>
      <c r="AP724" s="592">
        <f>IF(A19taxstdlife="n/a","n/a",IF(AP$3&gt;(A19taxstdlife+$E724),(('PTRM input'!$O$161+'PTRM input'!$O$127)*$O$7)-SUM($O724:AO724),(('PTRM input'!$O$161+'PTRM input'!$O$127)*$O$7)/A19taxstdlife))</f>
        <v>0</v>
      </c>
      <c r="AQ724" s="592">
        <f>IF(A19taxstdlife="n/a","n/a",IF(AQ$3&gt;(A19taxstdlife+$E724),(('PTRM input'!$O$161+'PTRM input'!$O$127)*$O$7)-SUM($O724:AP724),(('PTRM input'!$O$161+'PTRM input'!$O$127)*$O$7)/A19taxstdlife))</f>
        <v>0</v>
      </c>
      <c r="AR724" s="592">
        <f>IF(A19taxstdlife="n/a","n/a",IF(AR$3&gt;(A19taxstdlife+$E724),(('PTRM input'!$O$161+'PTRM input'!$O$127)*$O$7)-SUM($O724:AQ724),(('PTRM input'!$O$161+'PTRM input'!$O$127)*$O$7)/A19taxstdlife))</f>
        <v>0</v>
      </c>
      <c r="AS724" s="592">
        <f>IF(A19taxstdlife="n/a","n/a",IF(AS$3&gt;(A19taxstdlife+$E724),(('PTRM input'!$O$161+'PTRM input'!$O$127)*$O$7)-SUM($O724:AR724),(('PTRM input'!$O$161+'PTRM input'!$O$127)*$O$7)/A19taxstdlife))</f>
        <v>0</v>
      </c>
      <c r="AT724" s="592">
        <f>IF(A19taxstdlife="n/a","n/a",IF(AT$3&gt;(A19taxstdlife+$E724),(('PTRM input'!$O$161+'PTRM input'!$O$127)*$O$7)-SUM($O724:AS724),(('PTRM input'!$O$161+'PTRM input'!$O$127)*$O$7)/A19taxstdlife))</f>
        <v>0</v>
      </c>
      <c r="AU724" s="592">
        <f>IF(A19taxstdlife="n/a","n/a",IF(AU$3&gt;(A19taxstdlife+$E724),(('PTRM input'!$O$161+'PTRM input'!$O$127)*$O$7)-SUM($O724:AT724),(('PTRM input'!$O$161+'PTRM input'!$O$127)*$O$7)/A19taxstdlife))</f>
        <v>0</v>
      </c>
      <c r="AV724" s="592">
        <f>IF(A19taxstdlife="n/a","n/a",IF(AV$3&gt;(A19taxstdlife+$E724),(('PTRM input'!$O$161+'PTRM input'!$O$127)*$O$7)-SUM($O724:AU724),(('PTRM input'!$O$161+'PTRM input'!$O$127)*$O$7)/A19taxstdlife))</f>
        <v>0</v>
      </c>
      <c r="AW724" s="592">
        <f>IF(A19taxstdlife="n/a","n/a",IF(AW$3&gt;(A19taxstdlife+$E724),(('PTRM input'!$O$161+'PTRM input'!$O$127)*$O$7)-SUM($O724:AV724),(('PTRM input'!$O$161+'PTRM input'!$O$127)*$O$7)/A19taxstdlife))</f>
        <v>0</v>
      </c>
      <c r="AX724" s="592">
        <f>IF(A19taxstdlife="n/a","n/a",IF(AX$3&gt;(A19taxstdlife+$E724),(('PTRM input'!$O$161+'PTRM input'!$O$127)*$O$7)-SUM($O724:AW724),(('PTRM input'!$O$161+'PTRM input'!$O$127)*$O$7)/A19taxstdlife))</f>
        <v>0</v>
      </c>
      <c r="AY724" s="592">
        <f>IF(A19taxstdlife="n/a","n/a",IF(AY$3&gt;(A19taxstdlife+$E724),(('PTRM input'!$O$161+'PTRM input'!$O$127)*$O$7)-SUM($O724:AX724),(('PTRM input'!$O$161+'PTRM input'!$O$127)*$O$7)/A19taxstdlife))</f>
        <v>0</v>
      </c>
      <c r="AZ724" s="592">
        <f>IF(A19taxstdlife="n/a","n/a",IF(AZ$3&gt;(A19taxstdlife+$E724),(('PTRM input'!$O$161+'PTRM input'!$O$127)*$O$7)-SUM($O724:AY724),(('PTRM input'!$O$161+'PTRM input'!$O$127)*$O$7)/A19taxstdlife))</f>
        <v>0</v>
      </c>
      <c r="BA724" s="592">
        <f>IF(A19taxstdlife="n/a","n/a",IF(BA$3&gt;(A19taxstdlife+$E724),(('PTRM input'!$O$161+'PTRM input'!$O$127)*$O$7)-SUM($O724:AZ724),(('PTRM input'!$O$161+'PTRM input'!$O$127)*$O$7)/A19taxstdlife))</f>
        <v>0</v>
      </c>
      <c r="BB724" s="592">
        <f>IF(A19taxstdlife="n/a","n/a",IF(BB$3&gt;(A19taxstdlife+$E724),(('PTRM input'!$O$161+'PTRM input'!$O$127)*$O$7)-SUM($O724:BA724),(('PTRM input'!$O$161+'PTRM input'!$O$127)*$O$7)/A19taxstdlife))</f>
        <v>0</v>
      </c>
      <c r="BC724" s="592">
        <f>IF(A19taxstdlife="n/a","n/a",IF(BC$3&gt;(A19taxstdlife+$E724),(('PTRM input'!$O$161+'PTRM input'!$O$127)*$O$7)-SUM($O724:BB724),(('PTRM input'!$O$161+'PTRM input'!$O$127)*$O$7)/A19taxstdlife))</f>
        <v>0</v>
      </c>
      <c r="BD724" s="592">
        <f>IF(A19taxstdlife="n/a","n/a",IF(BD$3&gt;(A19taxstdlife+$E724),(('PTRM input'!$O$161+'PTRM input'!$O$127)*$O$7)-SUM($O724:BC724),(('PTRM input'!$O$161+'PTRM input'!$O$127)*$O$7)/A19taxstdlife))</f>
        <v>0</v>
      </c>
      <c r="BE724" s="592">
        <f>IF(A19taxstdlife="n/a","n/a",IF(BE$3&gt;(A19taxstdlife+$E724),(('PTRM input'!$O$161+'PTRM input'!$O$127)*$O$7)-SUM($O724:BD724),(('PTRM input'!$O$161+'PTRM input'!$O$127)*$O$7)/A19taxstdlife))</f>
        <v>0</v>
      </c>
      <c r="BF724" s="592">
        <f>IF(A19taxstdlife="n/a","n/a",IF(BF$3&gt;(A19taxstdlife+$E724),(('PTRM input'!$O$161+'PTRM input'!$O$127)*$O$7)-SUM($O724:BE724),(('PTRM input'!$O$161+'PTRM input'!$O$127)*$O$7)/A19taxstdlife))</f>
        <v>0</v>
      </c>
      <c r="BG724" s="592">
        <f>IF(A19taxstdlife="n/a","n/a",IF(BG$3&gt;(A19taxstdlife+$E724),(('PTRM input'!$O$161+'PTRM input'!$O$127)*$O$7)-SUM($O724:BF724),(('PTRM input'!$O$161+'PTRM input'!$O$127)*$O$7)/A19taxstdlife))</f>
        <v>0</v>
      </c>
      <c r="BH724" s="592">
        <f>IF(A19taxstdlife="n/a","n/a",IF(BH$3&gt;(A19taxstdlife+$E724),(('PTRM input'!$O$161+'PTRM input'!$O$127)*$O$7)-SUM($O724:BG724),(('PTRM input'!$O$161+'PTRM input'!$O$127)*$O$7)/A19taxstdlife))</f>
        <v>0</v>
      </c>
      <c r="BI724" s="592">
        <f>IF(A19taxstdlife="n/a","n/a",IF(BI$3&gt;(A19taxstdlife+$E724),(('PTRM input'!$O$161+'PTRM input'!$O$127)*$O$7)-SUM($O724:BH724),(('PTRM input'!$O$161+'PTRM input'!$O$127)*$O$7)/A19taxstdlife))</f>
        <v>0</v>
      </c>
      <c r="BJ724" s="237"/>
      <c r="BK724" s="237"/>
      <c r="BL724" s="237"/>
      <c r="BM724" s="237"/>
    </row>
    <row r="725" spans="1:65" s="4" customFormat="1" ht="12.75" customHeight="1" outlineLevel="2">
      <c r="A725" s="237"/>
      <c r="B725" s="237"/>
      <c r="C725" s="597"/>
      <c r="D725" s="930"/>
      <c r="E725" s="168">
        <v>10</v>
      </c>
      <c r="F725" s="34"/>
      <c r="G725" s="184"/>
      <c r="H725" s="186"/>
      <c r="I725" s="186"/>
      <c r="J725" s="186"/>
      <c r="K725" s="186"/>
      <c r="L725" s="186"/>
      <c r="M725" s="186"/>
      <c r="N725" s="186"/>
      <c r="O725" s="186"/>
      <c r="P725" s="185"/>
      <c r="Q725" s="592">
        <f>IF(A19taxstdlife="n/a","n/a",IF(Q$3&gt;(A19taxstdlife+$E725),(('PTRM input'!$P$161+'PTRM input'!$P$127)*$P$7)-SUM($P725:P725),(('PTRM input'!$P$161+'PTRM input'!$P$127)*$P$7)/A19taxstdlife))</f>
        <v>0</v>
      </c>
      <c r="R725" s="592">
        <f>IF(A19taxstdlife="n/a","n/a",IF(R$3&gt;(A19taxstdlife+$E725),(('PTRM input'!$P$161+'PTRM input'!$P$127)*$P$7)-SUM($P725:Q725),(('PTRM input'!$P$161+'PTRM input'!$P$127)*$P$7)/A19taxstdlife))</f>
        <v>0</v>
      </c>
      <c r="S725" s="592">
        <f>IF(A19taxstdlife="n/a","n/a",IF(S$3&gt;(A19taxstdlife+$E725),(('PTRM input'!$P$161+'PTRM input'!$P$127)*$P$7)-SUM($P725:R725),(('PTRM input'!$P$161+'PTRM input'!$P$127)*$P$7)/A19taxstdlife))</f>
        <v>0</v>
      </c>
      <c r="T725" s="592">
        <f>IF(A19taxstdlife="n/a","n/a",IF(T$3&gt;(A19taxstdlife+$E725),(('PTRM input'!$P$161+'PTRM input'!$P$127)*$P$7)-SUM($P725:S725),(('PTRM input'!$P$161+'PTRM input'!$P$127)*$P$7)/A19taxstdlife))</f>
        <v>0</v>
      </c>
      <c r="U725" s="592">
        <f>IF(A19taxstdlife="n/a","n/a",IF(U$3&gt;(A19taxstdlife+$E725),(('PTRM input'!$P$161+'PTRM input'!$P$127)*$P$7)-SUM($P725:T725),(('PTRM input'!$P$161+'PTRM input'!$P$127)*$P$7)/A19taxstdlife))</f>
        <v>0</v>
      </c>
      <c r="V725" s="592">
        <f>IF(A19taxstdlife="n/a","n/a",IF(V$3&gt;(A19taxstdlife+$E725),(('PTRM input'!$P$161+'PTRM input'!$P$127)*$P$7)-SUM($P725:U725),(('PTRM input'!$P$161+'PTRM input'!$P$127)*$P$7)/A19taxstdlife))</f>
        <v>0</v>
      </c>
      <c r="W725" s="592">
        <f>IF(A19taxstdlife="n/a","n/a",IF(W$3&gt;(A19taxstdlife+$E725),(('PTRM input'!$P$161+'PTRM input'!$P$127)*$P$7)-SUM($P725:V725),(('PTRM input'!$P$161+'PTRM input'!$P$127)*$P$7)/A19taxstdlife))</f>
        <v>0</v>
      </c>
      <c r="X725" s="592">
        <f>IF(A19taxstdlife="n/a","n/a",IF(X$3&gt;(A19taxstdlife+$E725),(('PTRM input'!$P$161+'PTRM input'!$P$127)*$P$7)-SUM($P725:W725),(('PTRM input'!$P$161+'PTRM input'!$P$127)*$P$7)/A19taxstdlife))</f>
        <v>0</v>
      </c>
      <c r="Y725" s="592">
        <f>IF(A19taxstdlife="n/a","n/a",IF(Y$3&gt;(A19taxstdlife+$E725),(('PTRM input'!$P$161+'PTRM input'!$P$127)*$P$7)-SUM($P725:X725),(('PTRM input'!$P$161+'PTRM input'!$P$127)*$P$7)/A19taxstdlife))</f>
        <v>0</v>
      </c>
      <c r="Z725" s="592">
        <f>IF(A19taxstdlife="n/a","n/a",IF(Z$3&gt;(A19taxstdlife+$E725),(('PTRM input'!$P$161+'PTRM input'!$P$127)*$P$7)-SUM($P725:Y725),(('PTRM input'!$P$161+'PTRM input'!$P$127)*$P$7)/A19taxstdlife))</f>
        <v>0</v>
      </c>
      <c r="AA725" s="592">
        <f>IF(A19taxstdlife="n/a","n/a",IF(AA$3&gt;(A19taxstdlife+$E725),(('PTRM input'!$P$161+'PTRM input'!$P$127)*$P$7)-SUM($P725:Z725),(('PTRM input'!$P$161+'PTRM input'!$P$127)*$P$7)/A19taxstdlife))</f>
        <v>0</v>
      </c>
      <c r="AB725" s="592">
        <f>IF(A19taxstdlife="n/a","n/a",IF(AB$3&gt;(A19taxstdlife+$E725),(('PTRM input'!$P$161+'PTRM input'!$P$127)*$P$7)-SUM($P725:AA725),(('PTRM input'!$P$161+'PTRM input'!$P$127)*$P$7)/A19taxstdlife))</f>
        <v>0</v>
      </c>
      <c r="AC725" s="592">
        <f>IF(A19taxstdlife="n/a","n/a",IF(AC$3&gt;(A19taxstdlife+$E725),(('PTRM input'!$P$161+'PTRM input'!$P$127)*$P$7)-SUM($P725:AB725),(('PTRM input'!$P$161+'PTRM input'!$P$127)*$P$7)/A19taxstdlife))</f>
        <v>0</v>
      </c>
      <c r="AD725" s="592">
        <f>IF(A19taxstdlife="n/a","n/a",IF(AD$3&gt;(A19taxstdlife+$E725),(('PTRM input'!$P$161+'PTRM input'!$P$127)*$P$7)-SUM($P725:AC725),(('PTRM input'!$P$161+'PTRM input'!$P$127)*$P$7)/A19taxstdlife))</f>
        <v>0</v>
      </c>
      <c r="AE725" s="592">
        <f>IF(A19taxstdlife="n/a","n/a",IF(AE$3&gt;(A19taxstdlife+$E725),(('PTRM input'!$P$161+'PTRM input'!$P$127)*$P$7)-SUM($P725:AD725),(('PTRM input'!$P$161+'PTRM input'!$P$127)*$P$7)/A19taxstdlife))</f>
        <v>0</v>
      </c>
      <c r="AF725" s="592">
        <f>IF(A19taxstdlife="n/a","n/a",IF(AF$3&gt;(A19taxstdlife+$E725),(('PTRM input'!$P$161+'PTRM input'!$P$127)*$P$7)-SUM($P725:AE725),(('PTRM input'!$P$161+'PTRM input'!$P$127)*$P$7)/A19taxstdlife))</f>
        <v>0</v>
      </c>
      <c r="AG725" s="592">
        <f>IF(A19taxstdlife="n/a","n/a",IF(AG$3&gt;(A19taxstdlife+$E725),(('PTRM input'!$P$161+'PTRM input'!$P$127)*$P$7)-SUM($P725:AF725),(('PTRM input'!$P$161+'PTRM input'!$P$127)*$P$7)/A19taxstdlife))</f>
        <v>0</v>
      </c>
      <c r="AH725" s="592">
        <f>IF(A19taxstdlife="n/a","n/a",IF(AH$3&gt;(A19taxstdlife+$E725),(('PTRM input'!$P$161+'PTRM input'!$P$127)*$P$7)-SUM($P725:AG725),(('PTRM input'!$P$161+'PTRM input'!$P$127)*$P$7)/A19taxstdlife))</f>
        <v>0</v>
      </c>
      <c r="AI725" s="592">
        <f>IF(A19taxstdlife="n/a","n/a",IF(AI$3&gt;(A19taxstdlife+$E725),(('PTRM input'!$P$161+'PTRM input'!$P$127)*$P$7)-SUM($P725:AH725),(('PTRM input'!$P$161+'PTRM input'!$P$127)*$P$7)/A19taxstdlife))</f>
        <v>0</v>
      </c>
      <c r="AJ725" s="592">
        <f>IF(A19taxstdlife="n/a","n/a",IF(AJ$3&gt;(A19taxstdlife+$E725),(('PTRM input'!$P$161+'PTRM input'!$P$127)*$P$7)-SUM($P725:AI725),(('PTRM input'!$P$161+'PTRM input'!$P$127)*$P$7)/A19taxstdlife))</f>
        <v>0</v>
      </c>
      <c r="AK725" s="592">
        <f>IF(A19taxstdlife="n/a","n/a",IF(AK$3&gt;(A19taxstdlife+$E725),(('PTRM input'!$P$161+'PTRM input'!$P$127)*$P$7)-SUM($P725:AJ725),(('PTRM input'!$P$161+'PTRM input'!$P$127)*$P$7)/A19taxstdlife))</f>
        <v>0</v>
      </c>
      <c r="AL725" s="592">
        <f>IF(A19taxstdlife="n/a","n/a",IF(AL$3&gt;(A19taxstdlife+$E725),(('PTRM input'!$P$161+'PTRM input'!$P$127)*$P$7)-SUM($P725:AK725),(('PTRM input'!$P$161+'PTRM input'!$P$127)*$P$7)/A19taxstdlife))</f>
        <v>0</v>
      </c>
      <c r="AM725" s="592">
        <f>IF(A19taxstdlife="n/a","n/a",IF(AM$3&gt;(A19taxstdlife+$E725),(('PTRM input'!$P$161+'PTRM input'!$P$127)*$P$7)-SUM($P725:AL725),(('PTRM input'!$P$161+'PTRM input'!$P$127)*$P$7)/A19taxstdlife))</f>
        <v>0</v>
      </c>
      <c r="AN725" s="592">
        <f>IF(A19taxstdlife="n/a","n/a",IF(AN$3&gt;(A19taxstdlife+$E725),(('PTRM input'!$P$161+'PTRM input'!$P$127)*$P$7)-SUM($P725:AM725),(('PTRM input'!$P$161+'PTRM input'!$P$127)*$P$7)/A19taxstdlife))</f>
        <v>0</v>
      </c>
      <c r="AO725" s="592">
        <f>IF(A19taxstdlife="n/a","n/a",IF(AO$3&gt;(A19taxstdlife+$E725),(('PTRM input'!$P$161+'PTRM input'!$P$127)*$P$7)-SUM($P725:AN725),(('PTRM input'!$P$161+'PTRM input'!$P$127)*$P$7)/A19taxstdlife))</f>
        <v>0</v>
      </c>
      <c r="AP725" s="592">
        <f>IF(A19taxstdlife="n/a","n/a",IF(AP$3&gt;(A19taxstdlife+$E725),(('PTRM input'!$P$161+'PTRM input'!$P$127)*$P$7)-SUM($P725:AO725),(('PTRM input'!$P$161+'PTRM input'!$P$127)*$P$7)/A19taxstdlife))</f>
        <v>0</v>
      </c>
      <c r="AQ725" s="592">
        <f>IF(A19taxstdlife="n/a","n/a",IF(AQ$3&gt;(A19taxstdlife+$E725),(('PTRM input'!$P$161+'PTRM input'!$P$127)*$P$7)-SUM($P725:AP725),(('PTRM input'!$P$161+'PTRM input'!$P$127)*$P$7)/A19taxstdlife))</f>
        <v>0</v>
      </c>
      <c r="AR725" s="592">
        <f>IF(A19taxstdlife="n/a","n/a",IF(AR$3&gt;(A19taxstdlife+$E725),(('PTRM input'!$P$161+'PTRM input'!$P$127)*$P$7)-SUM($P725:AQ725),(('PTRM input'!$P$161+'PTRM input'!$P$127)*$P$7)/A19taxstdlife))</f>
        <v>0</v>
      </c>
      <c r="AS725" s="592">
        <f>IF(A19taxstdlife="n/a","n/a",IF(AS$3&gt;(A19taxstdlife+$E725),(('PTRM input'!$P$161+'PTRM input'!$P$127)*$P$7)-SUM($P725:AR725),(('PTRM input'!$P$161+'PTRM input'!$P$127)*$P$7)/A19taxstdlife))</f>
        <v>0</v>
      </c>
      <c r="AT725" s="592">
        <f>IF(A19taxstdlife="n/a","n/a",IF(AT$3&gt;(A19taxstdlife+$E725),(('PTRM input'!$P$161+'PTRM input'!$P$127)*$P$7)-SUM($P725:AS725),(('PTRM input'!$P$161+'PTRM input'!$P$127)*$P$7)/A19taxstdlife))</f>
        <v>0</v>
      </c>
      <c r="AU725" s="592">
        <f>IF(A19taxstdlife="n/a","n/a",IF(AU$3&gt;(A19taxstdlife+$E725),(('PTRM input'!$P$161+'PTRM input'!$P$127)*$P$7)-SUM($P725:AT725),(('PTRM input'!$P$161+'PTRM input'!$P$127)*$P$7)/A19taxstdlife))</f>
        <v>0</v>
      </c>
      <c r="AV725" s="592">
        <f>IF(A19taxstdlife="n/a","n/a",IF(AV$3&gt;(A19taxstdlife+$E725),(('PTRM input'!$P$161+'PTRM input'!$P$127)*$P$7)-SUM($P725:AU725),(('PTRM input'!$P$161+'PTRM input'!$P$127)*$P$7)/A19taxstdlife))</f>
        <v>0</v>
      </c>
      <c r="AW725" s="592">
        <f>IF(A19taxstdlife="n/a","n/a",IF(AW$3&gt;(A19taxstdlife+$E725),(('PTRM input'!$P$161+'PTRM input'!$P$127)*$P$7)-SUM($P725:AV725),(('PTRM input'!$P$161+'PTRM input'!$P$127)*$P$7)/A19taxstdlife))</f>
        <v>0</v>
      </c>
      <c r="AX725" s="592">
        <f>IF(A19taxstdlife="n/a","n/a",IF(AX$3&gt;(A19taxstdlife+$E725),(('PTRM input'!$P$161+'PTRM input'!$P$127)*$P$7)-SUM($P725:AW725),(('PTRM input'!$P$161+'PTRM input'!$P$127)*$P$7)/A19taxstdlife))</f>
        <v>0</v>
      </c>
      <c r="AY725" s="592">
        <f>IF(A19taxstdlife="n/a","n/a",IF(AY$3&gt;(A19taxstdlife+$E725),(('PTRM input'!$P$161+'PTRM input'!$P$127)*$P$7)-SUM($P725:AX725),(('PTRM input'!$P$161+'PTRM input'!$P$127)*$P$7)/A19taxstdlife))</f>
        <v>0</v>
      </c>
      <c r="AZ725" s="592">
        <f>IF(A19taxstdlife="n/a","n/a",IF(AZ$3&gt;(A19taxstdlife+$E725),(('PTRM input'!$P$161+'PTRM input'!$P$127)*$P$7)-SUM($P725:AY725),(('PTRM input'!$P$161+'PTRM input'!$P$127)*$P$7)/A19taxstdlife))</f>
        <v>0</v>
      </c>
      <c r="BA725" s="592">
        <f>IF(A19taxstdlife="n/a","n/a",IF(BA$3&gt;(A19taxstdlife+$E725),(('PTRM input'!$P$161+'PTRM input'!$P$127)*$P$7)-SUM($P725:AZ725),(('PTRM input'!$P$161+'PTRM input'!$P$127)*$P$7)/A19taxstdlife))</f>
        <v>0</v>
      </c>
      <c r="BB725" s="592">
        <f>IF(A19taxstdlife="n/a","n/a",IF(BB$3&gt;(A19taxstdlife+$E725),(('PTRM input'!$P$161+'PTRM input'!$P$127)*$P$7)-SUM($P725:BA725),(('PTRM input'!$P$161+'PTRM input'!$P$127)*$P$7)/A19taxstdlife))</f>
        <v>0</v>
      </c>
      <c r="BC725" s="592">
        <f>IF(A19taxstdlife="n/a","n/a",IF(BC$3&gt;(A19taxstdlife+$E725),(('PTRM input'!$P$161+'PTRM input'!$P$127)*$P$7)-SUM($P725:BB725),(('PTRM input'!$P$161+'PTRM input'!$P$127)*$P$7)/A19taxstdlife))</f>
        <v>0</v>
      </c>
      <c r="BD725" s="592">
        <f>IF(A19taxstdlife="n/a","n/a",IF(BD$3&gt;(A19taxstdlife+$E725),(('PTRM input'!$P$161+'PTRM input'!$P$127)*$P$7)-SUM($P725:BC725),(('PTRM input'!$P$161+'PTRM input'!$P$127)*$P$7)/A19taxstdlife))</f>
        <v>0</v>
      </c>
      <c r="BE725" s="592">
        <f>IF(A19taxstdlife="n/a","n/a",IF(BE$3&gt;(A19taxstdlife+$E725),(('PTRM input'!$P$161+'PTRM input'!$P$127)*$P$7)-SUM($P725:BD725),(('PTRM input'!$P$161+'PTRM input'!$P$127)*$P$7)/A19taxstdlife))</f>
        <v>0</v>
      </c>
      <c r="BF725" s="592">
        <f>IF(A19taxstdlife="n/a","n/a",IF(BF$3&gt;(A19taxstdlife+$E725),(('PTRM input'!$P$161+'PTRM input'!$P$127)*$P$7)-SUM($P725:BE725),(('PTRM input'!$P$161+'PTRM input'!$P$127)*$P$7)/A19taxstdlife))</f>
        <v>0</v>
      </c>
      <c r="BG725" s="592">
        <f>IF(A19taxstdlife="n/a","n/a",IF(BG$3&gt;(A19taxstdlife+$E725),(('PTRM input'!$P$161+'PTRM input'!$P$127)*$P$7)-SUM($P725:BF725),(('PTRM input'!$P$161+'PTRM input'!$P$127)*$P$7)/A19taxstdlife))</f>
        <v>0</v>
      </c>
      <c r="BH725" s="592">
        <f>IF(A19taxstdlife="n/a","n/a",IF(BH$3&gt;(A19taxstdlife+$E725),(('PTRM input'!$P$161+'PTRM input'!$P$127)*$P$7)-SUM($P725:BG725),(('PTRM input'!$P$161+'PTRM input'!$P$127)*$P$7)/A19taxstdlife))</f>
        <v>0</v>
      </c>
      <c r="BI725" s="592">
        <f>IF(A19taxstdlife="n/a","n/a",IF(BI$3&gt;(A19taxstdlife+$E725),(('PTRM input'!$P$161+'PTRM input'!$P$127)*$P$7)-SUM($P725:BH725),(('PTRM input'!$P$161+'PTRM input'!$P$127)*$P$7)/A19taxstdlife))</f>
        <v>0</v>
      </c>
      <c r="BJ725" s="237"/>
      <c r="BK725" s="237"/>
      <c r="BL725" s="237"/>
      <c r="BM725" s="237"/>
    </row>
    <row r="726" spans="1:65" s="4" customFormat="1" ht="12.75" customHeight="1" outlineLevel="1">
      <c r="A726" s="237"/>
      <c r="B726" s="237"/>
      <c r="C726" s="597">
        <f>Asset19</f>
        <v>0</v>
      </c>
      <c r="D726" s="237"/>
      <c r="E726" s="237"/>
      <c r="F726" s="598"/>
      <c r="G726" s="593">
        <f t="shared" ref="G726:AL726" si="142">SUM(G714:G725)</f>
        <v>0</v>
      </c>
      <c r="H726" s="593">
        <f t="shared" si="142"/>
        <v>0</v>
      </c>
      <c r="I726" s="593">
        <f t="shared" si="142"/>
        <v>0</v>
      </c>
      <c r="J726" s="593">
        <f t="shared" si="142"/>
        <v>0</v>
      </c>
      <c r="K726" s="593">
        <f t="shared" si="142"/>
        <v>0</v>
      </c>
      <c r="L726" s="593">
        <f t="shared" si="142"/>
        <v>0</v>
      </c>
      <c r="M726" s="593">
        <f t="shared" si="142"/>
        <v>0</v>
      </c>
      <c r="N726" s="593">
        <f t="shared" si="142"/>
        <v>0</v>
      </c>
      <c r="O726" s="593">
        <f t="shared" si="142"/>
        <v>0</v>
      </c>
      <c r="P726" s="593">
        <f t="shared" si="142"/>
        <v>0</v>
      </c>
      <c r="Q726" s="593">
        <f t="shared" si="142"/>
        <v>0</v>
      </c>
      <c r="R726" s="593">
        <f t="shared" si="142"/>
        <v>0</v>
      </c>
      <c r="S726" s="593">
        <f t="shared" si="142"/>
        <v>0</v>
      </c>
      <c r="T726" s="593">
        <f t="shared" si="142"/>
        <v>0</v>
      </c>
      <c r="U726" s="593">
        <f t="shared" si="142"/>
        <v>0</v>
      </c>
      <c r="V726" s="593">
        <f t="shared" si="142"/>
        <v>0</v>
      </c>
      <c r="W726" s="593">
        <f t="shared" si="142"/>
        <v>0</v>
      </c>
      <c r="X726" s="593">
        <f t="shared" si="142"/>
        <v>0</v>
      </c>
      <c r="Y726" s="593">
        <f t="shared" si="142"/>
        <v>0</v>
      </c>
      <c r="Z726" s="593">
        <f t="shared" si="142"/>
        <v>0</v>
      </c>
      <c r="AA726" s="593">
        <f t="shared" si="142"/>
        <v>0</v>
      </c>
      <c r="AB726" s="593">
        <f t="shared" si="142"/>
        <v>0</v>
      </c>
      <c r="AC726" s="593">
        <f t="shared" si="142"/>
        <v>0</v>
      </c>
      <c r="AD726" s="593">
        <f t="shared" si="142"/>
        <v>0</v>
      </c>
      <c r="AE726" s="593">
        <f t="shared" si="142"/>
        <v>0</v>
      </c>
      <c r="AF726" s="593">
        <f t="shared" si="142"/>
        <v>0</v>
      </c>
      <c r="AG726" s="593">
        <f t="shared" si="142"/>
        <v>0</v>
      </c>
      <c r="AH726" s="593">
        <f t="shared" si="142"/>
        <v>0</v>
      </c>
      <c r="AI726" s="593">
        <f t="shared" si="142"/>
        <v>0</v>
      </c>
      <c r="AJ726" s="593">
        <f t="shared" si="142"/>
        <v>0</v>
      </c>
      <c r="AK726" s="593">
        <f t="shared" si="142"/>
        <v>0</v>
      </c>
      <c r="AL726" s="593">
        <f t="shared" si="142"/>
        <v>0</v>
      </c>
      <c r="AM726" s="593">
        <f t="shared" ref="AM726:BI726" si="143">SUM(AM714:AM725)</f>
        <v>0</v>
      </c>
      <c r="AN726" s="593">
        <f t="shared" si="143"/>
        <v>0</v>
      </c>
      <c r="AO726" s="593">
        <f t="shared" si="143"/>
        <v>0</v>
      </c>
      <c r="AP726" s="593">
        <f t="shared" si="143"/>
        <v>0</v>
      </c>
      <c r="AQ726" s="593">
        <f t="shared" si="143"/>
        <v>0</v>
      </c>
      <c r="AR726" s="593">
        <f t="shared" si="143"/>
        <v>0</v>
      </c>
      <c r="AS726" s="593">
        <f t="shared" si="143"/>
        <v>0</v>
      </c>
      <c r="AT726" s="593">
        <f t="shared" si="143"/>
        <v>0</v>
      </c>
      <c r="AU726" s="593">
        <f t="shared" si="143"/>
        <v>0</v>
      </c>
      <c r="AV726" s="593">
        <f t="shared" si="143"/>
        <v>0</v>
      </c>
      <c r="AW726" s="593">
        <f t="shared" si="143"/>
        <v>0</v>
      </c>
      <c r="AX726" s="593">
        <f t="shared" si="143"/>
        <v>0</v>
      </c>
      <c r="AY726" s="593">
        <f t="shared" si="143"/>
        <v>0</v>
      </c>
      <c r="AZ726" s="593">
        <f t="shared" si="143"/>
        <v>0</v>
      </c>
      <c r="BA726" s="593">
        <f t="shared" si="143"/>
        <v>0</v>
      </c>
      <c r="BB726" s="593">
        <f t="shared" si="143"/>
        <v>0</v>
      </c>
      <c r="BC726" s="593">
        <f t="shared" si="143"/>
        <v>0</v>
      </c>
      <c r="BD726" s="593">
        <f t="shared" si="143"/>
        <v>0</v>
      </c>
      <c r="BE726" s="593">
        <f t="shared" si="143"/>
        <v>0</v>
      </c>
      <c r="BF726" s="593">
        <f t="shared" si="143"/>
        <v>0</v>
      </c>
      <c r="BG726" s="593">
        <f t="shared" si="143"/>
        <v>0</v>
      </c>
      <c r="BH726" s="593">
        <f t="shared" si="143"/>
        <v>0</v>
      </c>
      <c r="BI726" s="593">
        <f t="shared" si="143"/>
        <v>0</v>
      </c>
      <c r="BJ726" s="237"/>
      <c r="BK726" s="237"/>
      <c r="BL726" s="237"/>
      <c r="BM726" s="237"/>
    </row>
    <row r="727" spans="1:65" s="4" customFormat="1" ht="12.75" customHeight="1" outlineLevel="2">
      <c r="A727" s="237"/>
      <c r="B727" s="599">
        <f>C739</f>
        <v>0</v>
      </c>
      <c r="C727" s="487"/>
      <c r="D727" s="600" t="s">
        <v>58</v>
      </c>
      <c r="E727" s="487"/>
      <c r="F727" s="601"/>
      <c r="G727" s="594">
        <f>IF(G$3&gt;A20taxremlife,A20taxvalue-SUM($F727:F727),IF(A20taxremlife="N/A","n/a",A20taxvalue/A20taxremlife))</f>
        <v>0</v>
      </c>
      <c r="H727" s="594">
        <f>IF(H$3&gt;A20taxremlife,A20taxvalue-SUM($F727:G727),IF(A20taxremlife="N/A","n/a",A20taxvalue/A20taxremlife))</f>
        <v>0</v>
      </c>
      <c r="I727" s="594">
        <f>IF(I$3&gt;A20taxremlife,A20taxvalue-SUM($F727:H727),IF(A20taxremlife="N/A","n/a",A20taxvalue/A20taxremlife))</f>
        <v>0</v>
      </c>
      <c r="J727" s="594">
        <f>IF(J$3&gt;A20taxremlife,A20taxvalue-SUM($F727:I727),IF(A20taxremlife="N/A","n/a",A20taxvalue/A20taxremlife))</f>
        <v>0</v>
      </c>
      <c r="K727" s="594">
        <f>IF(K$3&gt;A20taxremlife,A20taxvalue-SUM($F727:J727),IF(A20taxremlife="N/A","n/a",A20taxvalue/A20taxremlife))</f>
        <v>0</v>
      </c>
      <c r="L727" s="594">
        <f>IF(L$3&gt;A20taxremlife,A20taxvalue-SUM($F727:K727),IF(A20taxremlife="N/A","n/a",A20taxvalue/A20taxremlife))</f>
        <v>0</v>
      </c>
      <c r="M727" s="594">
        <f>IF(M$3&gt;A20taxremlife,A20taxvalue-SUM($F727:L727),IF(A20taxremlife="N/A","n/a",A20taxvalue/A20taxremlife))</f>
        <v>0</v>
      </c>
      <c r="N727" s="594">
        <f>IF(N$3&gt;A20taxremlife,A20taxvalue-SUM($F727:M727),IF(A20taxremlife="N/A","n/a",A20taxvalue/A20taxremlife))</f>
        <v>0</v>
      </c>
      <c r="O727" s="594">
        <f>IF(O$3&gt;A20taxremlife,A20taxvalue-SUM($F727:N727),IF(A20taxremlife="N/A","n/a",A20taxvalue/A20taxremlife))</f>
        <v>0</v>
      </c>
      <c r="P727" s="594">
        <f>IF(P$3&gt;A20taxremlife,A20taxvalue-SUM($F727:O727),IF(A20taxremlife="N/A","n/a",A20taxvalue/A20taxremlife))</f>
        <v>0</v>
      </c>
      <c r="Q727" s="594">
        <f>IF(Q$3&gt;A20taxremlife,A20taxvalue-SUM($F727:P727),IF(A20taxremlife="N/A","n/a",A20taxvalue/A20taxremlife))</f>
        <v>0</v>
      </c>
      <c r="R727" s="594">
        <f>IF(R$3&gt;A20taxremlife,A20taxvalue-SUM($F727:Q727),IF(A20taxremlife="N/A","n/a",A20taxvalue/A20taxremlife))</f>
        <v>0</v>
      </c>
      <c r="S727" s="594">
        <f>IF(S$3&gt;A20taxremlife,A20taxvalue-SUM($F727:R727),IF(A20taxremlife="N/A","n/a",A20taxvalue/A20taxremlife))</f>
        <v>0</v>
      </c>
      <c r="T727" s="594">
        <f>IF(T$3&gt;A20taxremlife,A20taxvalue-SUM($F727:S727),IF(A20taxremlife="N/A","n/a",A20taxvalue/A20taxremlife))</f>
        <v>0</v>
      </c>
      <c r="U727" s="594">
        <f>IF(U$3&gt;A20taxremlife,A20taxvalue-SUM($F727:T727),IF(A20taxremlife="N/A","n/a",A20taxvalue/A20taxremlife))</f>
        <v>0</v>
      </c>
      <c r="V727" s="594">
        <f>IF(V$3&gt;A20taxremlife,A20taxvalue-SUM($F727:U727),IF(A20taxremlife="N/A","n/a",A20taxvalue/A20taxremlife))</f>
        <v>0</v>
      </c>
      <c r="W727" s="594">
        <f>IF(W$3&gt;A20taxremlife,A20taxvalue-SUM($F727:V727),IF(A20taxremlife="N/A","n/a",A20taxvalue/A20taxremlife))</f>
        <v>0</v>
      </c>
      <c r="X727" s="594">
        <f>IF(X$3&gt;A20taxremlife,A20taxvalue-SUM($F727:W727),IF(A20taxremlife="N/A","n/a",A20taxvalue/A20taxremlife))</f>
        <v>0</v>
      </c>
      <c r="Y727" s="594">
        <f>IF(Y$3&gt;A20taxremlife,A20taxvalue-SUM($F727:X727),IF(A20taxremlife="N/A","n/a",A20taxvalue/A20taxremlife))</f>
        <v>0</v>
      </c>
      <c r="Z727" s="594">
        <f>IF(Z$3&gt;A20taxremlife,A20taxvalue-SUM($F727:Y727),IF(A20taxremlife="N/A","n/a",A20taxvalue/A20taxremlife))</f>
        <v>0</v>
      </c>
      <c r="AA727" s="594">
        <f>IF(AA$3&gt;A20taxremlife,A20taxvalue-SUM($F727:Z727),IF(A20taxremlife="N/A","n/a",A20taxvalue/A20taxremlife))</f>
        <v>0</v>
      </c>
      <c r="AB727" s="594">
        <f>IF(AB$3&gt;A20taxremlife,A20taxvalue-SUM($F727:AA727),IF(A20taxremlife="N/A","n/a",A20taxvalue/A20taxremlife))</f>
        <v>0</v>
      </c>
      <c r="AC727" s="594">
        <f>IF(AC$3&gt;A20taxremlife,A20taxvalue-SUM($F727:AB727),IF(A20taxremlife="N/A","n/a",A20taxvalue/A20taxremlife))</f>
        <v>0</v>
      </c>
      <c r="AD727" s="594">
        <f>IF(AD$3&gt;A20taxremlife,A20taxvalue-SUM($F727:AC727),IF(A20taxremlife="N/A","n/a",A20taxvalue/A20taxremlife))</f>
        <v>0</v>
      </c>
      <c r="AE727" s="594">
        <f>IF(AE$3&gt;A20taxremlife,A20taxvalue-SUM($F727:AD727),IF(A20taxremlife="N/A","n/a",A20taxvalue/A20taxremlife))</f>
        <v>0</v>
      </c>
      <c r="AF727" s="594">
        <f>IF(AF$3&gt;A20taxremlife,A20taxvalue-SUM($F727:AE727),IF(A20taxremlife="N/A","n/a",A20taxvalue/A20taxremlife))</f>
        <v>0</v>
      </c>
      <c r="AG727" s="594">
        <f>IF(AG$3&gt;A20taxremlife,A20taxvalue-SUM($F727:AF727),IF(A20taxremlife="N/A","n/a",A20taxvalue/A20taxremlife))</f>
        <v>0</v>
      </c>
      <c r="AH727" s="594">
        <f>IF(AH$3&gt;A20taxremlife,A20taxvalue-SUM($F727:AG727),IF(A20taxremlife="N/A","n/a",A20taxvalue/A20taxremlife))</f>
        <v>0</v>
      </c>
      <c r="AI727" s="594">
        <f>IF(AI$3&gt;A20taxremlife,A20taxvalue-SUM($F727:AH727),IF(A20taxremlife="N/A","n/a",A20taxvalue/A20taxremlife))</f>
        <v>0</v>
      </c>
      <c r="AJ727" s="594">
        <f>IF(AJ$3&gt;A20taxremlife,A20taxvalue-SUM($F727:AI727),IF(A20taxremlife="N/A","n/a",A20taxvalue/A20taxremlife))</f>
        <v>0</v>
      </c>
      <c r="AK727" s="594">
        <f>IF(AK$3&gt;A20taxremlife,A20taxvalue-SUM($F727:AJ727),IF(A20taxremlife="N/A","n/a",A20taxvalue/A20taxremlife))</f>
        <v>0</v>
      </c>
      <c r="AL727" s="594">
        <f>IF(AL$3&gt;A20taxremlife,A20taxvalue-SUM($F727:AK727),IF(A20taxremlife="N/A","n/a",A20taxvalue/A20taxremlife))</f>
        <v>0</v>
      </c>
      <c r="AM727" s="594">
        <f>IF(AM$3&gt;A20taxremlife,A20taxvalue-SUM($F727:AL727),IF(A20taxremlife="N/A","n/a",A20taxvalue/A20taxremlife))</f>
        <v>0</v>
      </c>
      <c r="AN727" s="594">
        <f>IF(AN$3&gt;A20taxremlife,A20taxvalue-SUM($F727:AM727),IF(A20taxremlife="N/A","n/a",A20taxvalue/A20taxremlife))</f>
        <v>0</v>
      </c>
      <c r="AO727" s="594">
        <f>IF(AO$3&gt;A20taxremlife,A20taxvalue-SUM($F727:AN727),IF(A20taxremlife="N/A","n/a",A20taxvalue/A20taxremlife))</f>
        <v>0</v>
      </c>
      <c r="AP727" s="594">
        <f>IF(AP$3&gt;A20taxremlife,A20taxvalue-SUM($F727:AO727),IF(A20taxremlife="N/A","n/a",A20taxvalue/A20taxremlife))</f>
        <v>0</v>
      </c>
      <c r="AQ727" s="594">
        <f>IF(AQ$3&gt;A20taxremlife,A20taxvalue-SUM($F727:AP727),IF(A20taxremlife="N/A","n/a",A20taxvalue/A20taxremlife))</f>
        <v>0</v>
      </c>
      <c r="AR727" s="594">
        <f>IF(AR$3&gt;A20taxremlife,A20taxvalue-SUM($F727:AQ727),IF(A20taxremlife="N/A","n/a",A20taxvalue/A20taxremlife))</f>
        <v>0</v>
      </c>
      <c r="AS727" s="594">
        <f>IF(AS$3&gt;A20taxremlife,A20taxvalue-SUM($F727:AR727),IF(A20taxremlife="N/A","n/a",A20taxvalue/A20taxremlife))</f>
        <v>0</v>
      </c>
      <c r="AT727" s="594">
        <f>IF(AT$3&gt;A20taxremlife,A20taxvalue-SUM($F727:AS727),IF(A20taxremlife="N/A","n/a",A20taxvalue/A20taxremlife))</f>
        <v>0</v>
      </c>
      <c r="AU727" s="594">
        <f>IF(AU$3&gt;A20taxremlife,A20taxvalue-SUM($F727:AT727),IF(A20taxremlife="N/A","n/a",A20taxvalue/A20taxremlife))</f>
        <v>0</v>
      </c>
      <c r="AV727" s="594">
        <f>IF(AV$3&gt;A20taxremlife,A20taxvalue-SUM($F727:AU727),IF(A20taxremlife="N/A","n/a",A20taxvalue/A20taxremlife))</f>
        <v>0</v>
      </c>
      <c r="AW727" s="594">
        <f>IF(AW$3&gt;A20taxremlife,A20taxvalue-SUM($F727:AV727),IF(A20taxremlife="N/A","n/a",A20taxvalue/A20taxremlife))</f>
        <v>0</v>
      </c>
      <c r="AX727" s="594">
        <f>IF(AX$3&gt;A20taxremlife,A20taxvalue-SUM($F727:AW727),IF(A20taxremlife="N/A","n/a",A20taxvalue/A20taxremlife))</f>
        <v>0</v>
      </c>
      <c r="AY727" s="594">
        <f>IF(AY$3&gt;A20taxremlife,A20taxvalue-SUM($F727:AX727),IF(A20taxremlife="N/A","n/a",A20taxvalue/A20taxremlife))</f>
        <v>0</v>
      </c>
      <c r="AZ727" s="594">
        <f>IF(AZ$3&gt;A20taxremlife,A20taxvalue-SUM($F727:AY727),IF(A20taxremlife="N/A","n/a",A20taxvalue/A20taxremlife))</f>
        <v>0</v>
      </c>
      <c r="BA727" s="594">
        <f>IF(BA$3&gt;A20taxremlife,A20taxvalue-SUM($F727:AZ727),IF(A20taxremlife="N/A","n/a",A20taxvalue/A20taxremlife))</f>
        <v>0</v>
      </c>
      <c r="BB727" s="594">
        <f>IF(BB$3&gt;A20taxremlife,A20taxvalue-SUM($F727:BA727),IF(A20taxremlife="N/A","n/a",A20taxvalue/A20taxremlife))</f>
        <v>0</v>
      </c>
      <c r="BC727" s="594">
        <f>IF(BC$3&gt;A20taxremlife,A20taxvalue-SUM($F727:BB727),IF(A20taxremlife="N/A","n/a",A20taxvalue/A20taxremlife))</f>
        <v>0</v>
      </c>
      <c r="BD727" s="594">
        <f>IF(BD$3&gt;A20taxremlife,A20taxvalue-SUM($F727:BC727),IF(A20taxremlife="N/A","n/a",A20taxvalue/A20taxremlife))</f>
        <v>0</v>
      </c>
      <c r="BE727" s="594">
        <f>IF(BE$3&gt;A20taxremlife,A20taxvalue-SUM($F727:BD727),IF(A20taxremlife="N/A","n/a",A20taxvalue/A20taxremlife))</f>
        <v>0</v>
      </c>
      <c r="BF727" s="594">
        <f>IF(BF$3&gt;A20taxremlife,A20taxvalue-SUM($F727:BE727),IF(A20taxremlife="N/A","n/a",A20taxvalue/A20taxremlife))</f>
        <v>0</v>
      </c>
      <c r="BG727" s="594">
        <f>IF(BG$3&gt;A20taxremlife,A20taxvalue-SUM($F727:BF727),IF(A20taxremlife="N/A","n/a",A20taxvalue/A20taxremlife))</f>
        <v>0</v>
      </c>
      <c r="BH727" s="594">
        <f>IF(BH$3&gt;A20taxremlife,A20taxvalue-SUM($F727:BG727),IF(A20taxremlife="N/A","n/a",A20taxvalue/A20taxremlife))</f>
        <v>0</v>
      </c>
      <c r="BI727" s="594">
        <f>IF(BI$3&gt;A20taxremlife,A20taxvalue-SUM($F727:BH727),IF(A20taxremlife="N/A","n/a",A20taxvalue/A20taxremlife))</f>
        <v>0</v>
      </c>
      <c r="BJ727" s="237"/>
      <c r="BK727" s="237"/>
      <c r="BL727" s="237"/>
      <c r="BM727" s="237"/>
    </row>
    <row r="728" spans="1:65" s="4" customFormat="1" ht="12.75" customHeight="1" outlineLevel="2">
      <c r="A728" s="237"/>
      <c r="B728" s="237"/>
      <c r="C728" s="597"/>
      <c r="D728" s="930" t="s">
        <v>326</v>
      </c>
      <c r="E728" s="167">
        <v>0</v>
      </c>
      <c r="F728" s="34"/>
      <c r="G728" s="105"/>
      <c r="H728" s="105"/>
      <c r="I728" s="105"/>
      <c r="J728" s="105"/>
      <c r="K728" s="105"/>
      <c r="L728" s="105"/>
      <c r="M728" s="105"/>
      <c r="N728" s="105"/>
      <c r="O728" s="105"/>
      <c r="P728" s="105"/>
      <c r="Q728" s="592"/>
      <c r="R728" s="592"/>
      <c r="S728" s="592"/>
      <c r="T728" s="592"/>
      <c r="U728" s="592"/>
      <c r="V728" s="592"/>
      <c r="W728" s="592"/>
      <c r="X728" s="592"/>
      <c r="Y728" s="592"/>
      <c r="Z728" s="592"/>
      <c r="AA728" s="592"/>
      <c r="AB728" s="592"/>
      <c r="AC728" s="592"/>
      <c r="AD728" s="592"/>
      <c r="AE728" s="592"/>
      <c r="AF728" s="592"/>
      <c r="AG728" s="592"/>
      <c r="AH728" s="592"/>
      <c r="AI728" s="592"/>
      <c r="AJ728" s="592"/>
      <c r="AK728" s="592"/>
      <c r="AL728" s="592"/>
      <c r="AM728" s="592"/>
      <c r="AN728" s="592"/>
      <c r="AO728" s="592"/>
      <c r="AP728" s="592"/>
      <c r="AQ728" s="592"/>
      <c r="AR728" s="592"/>
      <c r="AS728" s="592"/>
      <c r="AT728" s="592"/>
      <c r="AU728" s="592"/>
      <c r="AV728" s="592"/>
      <c r="AW728" s="592"/>
      <c r="AX728" s="592"/>
      <c r="AY728" s="592"/>
      <c r="AZ728" s="592"/>
      <c r="BA728" s="592"/>
      <c r="BB728" s="592"/>
      <c r="BC728" s="592"/>
      <c r="BD728" s="592"/>
      <c r="BE728" s="592"/>
      <c r="BF728" s="592"/>
      <c r="BG728" s="592"/>
      <c r="BH728" s="592"/>
      <c r="BI728" s="592"/>
      <c r="BJ728" s="237"/>
      <c r="BK728" s="237"/>
      <c r="BL728" s="237"/>
      <c r="BM728" s="237"/>
    </row>
    <row r="729" spans="1:65" s="4" customFormat="1" ht="12.75" customHeight="1" outlineLevel="2">
      <c r="A729" s="237"/>
      <c r="B729" s="237"/>
      <c r="C729" s="597"/>
      <c r="D729" s="930"/>
      <c r="E729" s="167">
        <v>1</v>
      </c>
      <c r="F729" s="34"/>
      <c r="G729" s="183"/>
      <c r="H729" s="105">
        <f>IF(A20taxstdlife="n/a","n/a",IF(H$3&gt;(A20taxstdlife+$E729),(('PTRM input'!$G$162+'PTRM input'!$G$128)*$G$7)-SUM($G729:G729),(('PTRM input'!$G$162+'PTRM input'!$G$128)*$G$7)/A20taxstdlife))</f>
        <v>0</v>
      </c>
      <c r="I729" s="105">
        <f>IF(A20taxstdlife="n/a","n/a",IF(I$3&gt;(A20taxstdlife+$E729),(('PTRM input'!$G$162+'PTRM input'!$G$128)*$G$7)-SUM($G729:H729),(('PTRM input'!$G$162+'PTRM input'!$G$128)*$G$7)/A20taxstdlife))</f>
        <v>0</v>
      </c>
      <c r="J729" s="105">
        <f>IF(A20taxstdlife="n/a","n/a",IF(J$3&gt;(A20taxstdlife+$E729),(('PTRM input'!$G$162+'PTRM input'!$G$128)*$G$7)-SUM($G729:I729),(('PTRM input'!$G$162+'PTRM input'!$G$128)*$G$7)/A20taxstdlife))</f>
        <v>0</v>
      </c>
      <c r="K729" s="105">
        <f>IF(A20taxstdlife="n/a","n/a",IF(K$3&gt;(A20taxstdlife+$E729),(('PTRM input'!$G$162+'PTRM input'!$G$128)*$G$7)-SUM($G729:J729),(('PTRM input'!$G$162+'PTRM input'!$G$128)*$G$7)/A20taxstdlife))</f>
        <v>0</v>
      </c>
      <c r="L729" s="105">
        <f>IF(A20taxstdlife="n/a","n/a",IF(L$3&gt;(A20taxstdlife+$E729),(('PTRM input'!$G$162+'PTRM input'!$G$128)*$G$7)-SUM($G729:K729),(('PTRM input'!$G$162+'PTRM input'!$G$128)*$G$7)/A20taxstdlife))</f>
        <v>0</v>
      </c>
      <c r="M729" s="105">
        <f>IF(A20taxstdlife="n/a","n/a",IF(M$3&gt;(A20taxstdlife+$E729),(('PTRM input'!$G$162+'PTRM input'!$G$128)*$G$7)-SUM($G729:L729),(('PTRM input'!$G$162+'PTRM input'!$G$128)*$G$7)/A20taxstdlife))</f>
        <v>0</v>
      </c>
      <c r="N729" s="105">
        <f>IF(A20taxstdlife="n/a","n/a",IF(N$3&gt;(A20taxstdlife+$E729),(('PTRM input'!$G$162+'PTRM input'!$G$128)*$G$7)-SUM($G729:M729),(('PTRM input'!$G$162+'PTRM input'!$G$128)*$G$7)/A20taxstdlife))</f>
        <v>0</v>
      </c>
      <c r="O729" s="105">
        <f>IF(A20taxstdlife="n/a","n/a",IF(O$3&gt;(A20taxstdlife+$E729),(('PTRM input'!$G$162+'PTRM input'!$G$128)*$G$7)-SUM($G729:N729),(('PTRM input'!$G$162+'PTRM input'!$G$128)*$G$7)/A20taxstdlife))</f>
        <v>0</v>
      </c>
      <c r="P729" s="105">
        <f>IF(A20taxstdlife="n/a","n/a",IF(P$3&gt;(A20taxstdlife+$E729),(('PTRM input'!$G$162+'PTRM input'!$G$128)*$G$7)-SUM($G729:O729),(('PTRM input'!$G$162+'PTRM input'!$G$128)*$G$7)/A20taxstdlife))</f>
        <v>0</v>
      </c>
      <c r="Q729" s="592">
        <f>IF(A20taxstdlife="n/a","n/a",IF(Q$3&gt;(A20taxstdlife+$E729),(('PTRM input'!$G$162+'PTRM input'!$G$128)*$G$7)-SUM($G729:P729),(('PTRM input'!$G$162+'PTRM input'!$G$128)*$G$7)/A20taxstdlife))</f>
        <v>0</v>
      </c>
      <c r="R729" s="592">
        <f>IF(A20taxstdlife="n/a","n/a",IF(R$3&gt;(A20taxstdlife+$E729),(('PTRM input'!$G$162+'PTRM input'!$G$128)*$G$7)-SUM($G729:Q729),(('PTRM input'!$G$162+'PTRM input'!$G$128)*$G$7)/A20taxstdlife))</f>
        <v>0</v>
      </c>
      <c r="S729" s="592">
        <f>IF(A20taxstdlife="n/a","n/a",IF(S$3&gt;(A20taxstdlife+$E729),(('PTRM input'!$G$162+'PTRM input'!$G$128)*$G$7)-SUM($G729:R729),(('PTRM input'!$G$162+'PTRM input'!$G$128)*$G$7)/A20taxstdlife))</f>
        <v>0</v>
      </c>
      <c r="T729" s="592">
        <f>IF(A20taxstdlife="n/a","n/a",IF(T$3&gt;(A20taxstdlife+$E729),(('PTRM input'!$G$162+'PTRM input'!$G$128)*$G$7)-SUM($G729:S729),(('PTRM input'!$G$162+'PTRM input'!$G$128)*$G$7)/A20taxstdlife))</f>
        <v>0</v>
      </c>
      <c r="U729" s="592">
        <f>IF(A20taxstdlife="n/a","n/a",IF(U$3&gt;(A20taxstdlife+$E729),(('PTRM input'!$G$162+'PTRM input'!$G$128)*$G$7)-SUM($G729:T729),(('PTRM input'!$G$162+'PTRM input'!$G$128)*$G$7)/A20taxstdlife))</f>
        <v>0</v>
      </c>
      <c r="V729" s="592">
        <f>IF(A20taxstdlife="n/a","n/a",IF(V$3&gt;(A20taxstdlife+$E729),(('PTRM input'!$G$162+'PTRM input'!$G$128)*$G$7)-SUM($G729:U729),(('PTRM input'!$G$162+'PTRM input'!$G$128)*$G$7)/A20taxstdlife))</f>
        <v>0</v>
      </c>
      <c r="W729" s="592">
        <f>IF(A20taxstdlife="n/a","n/a",IF(W$3&gt;(A20taxstdlife+$E729),(('PTRM input'!$G$162+'PTRM input'!$G$128)*$G$7)-SUM($G729:V729),(('PTRM input'!$G$162+'PTRM input'!$G$128)*$G$7)/A20taxstdlife))</f>
        <v>0</v>
      </c>
      <c r="X729" s="592">
        <f>IF(A20taxstdlife="n/a","n/a",IF(X$3&gt;(A20taxstdlife+$E729),(('PTRM input'!$G$162+'PTRM input'!$G$128)*$G$7)-SUM($G729:W729),(('PTRM input'!$G$162+'PTRM input'!$G$128)*$G$7)/A20taxstdlife))</f>
        <v>0</v>
      </c>
      <c r="Y729" s="592">
        <f>IF(A20taxstdlife="n/a","n/a",IF(Y$3&gt;(A20taxstdlife+$E729),(('PTRM input'!$G$162+'PTRM input'!$G$128)*$G$7)-SUM($G729:X729),(('PTRM input'!$G$162+'PTRM input'!$G$128)*$G$7)/A20taxstdlife))</f>
        <v>0</v>
      </c>
      <c r="Z729" s="592">
        <f>IF(A20taxstdlife="n/a","n/a",IF(Z$3&gt;(A20taxstdlife+$E729),(('PTRM input'!$G$162+'PTRM input'!$G$128)*$G$7)-SUM($G729:Y729),(('PTRM input'!$G$162+'PTRM input'!$G$128)*$G$7)/A20taxstdlife))</f>
        <v>0</v>
      </c>
      <c r="AA729" s="592">
        <f>IF(A20taxstdlife="n/a","n/a",IF(AA$3&gt;(A20taxstdlife+$E729),(('PTRM input'!$G$162+'PTRM input'!$G$128)*$G$7)-SUM($G729:Z729),(('PTRM input'!$G$162+'PTRM input'!$G$128)*$G$7)/A20taxstdlife))</f>
        <v>0</v>
      </c>
      <c r="AB729" s="592">
        <f>IF(A20taxstdlife="n/a","n/a",IF(AB$3&gt;(A20taxstdlife+$E729),(('PTRM input'!$G$162+'PTRM input'!$G$128)*$G$7)-SUM($G729:AA729),(('PTRM input'!$G$162+'PTRM input'!$G$128)*$G$7)/A20taxstdlife))</f>
        <v>0</v>
      </c>
      <c r="AC729" s="592">
        <f>IF(A20taxstdlife="n/a","n/a",IF(AC$3&gt;(A20taxstdlife+$E729),(('PTRM input'!$G$162+'PTRM input'!$G$128)*$G$7)-SUM($G729:AB729),(('PTRM input'!$G$162+'PTRM input'!$G$128)*$G$7)/A20taxstdlife))</f>
        <v>0</v>
      </c>
      <c r="AD729" s="592">
        <f>IF(A20taxstdlife="n/a","n/a",IF(AD$3&gt;(A20taxstdlife+$E729),(('PTRM input'!$G$162+'PTRM input'!$G$128)*$G$7)-SUM($G729:AC729),(('PTRM input'!$G$162+'PTRM input'!$G$128)*$G$7)/A20taxstdlife))</f>
        <v>0</v>
      </c>
      <c r="AE729" s="592">
        <f>IF(A20taxstdlife="n/a","n/a",IF(AE$3&gt;(A20taxstdlife+$E729),(('PTRM input'!$G$162+'PTRM input'!$G$128)*$G$7)-SUM($G729:AD729),(('PTRM input'!$G$162+'PTRM input'!$G$128)*$G$7)/A20taxstdlife))</f>
        <v>0</v>
      </c>
      <c r="AF729" s="592">
        <f>IF(A20taxstdlife="n/a","n/a",IF(AF$3&gt;(A20taxstdlife+$E729),(('PTRM input'!$G$162+'PTRM input'!$G$128)*$G$7)-SUM($G729:AE729),(('PTRM input'!$G$162+'PTRM input'!$G$128)*$G$7)/A20taxstdlife))</f>
        <v>0</v>
      </c>
      <c r="AG729" s="592">
        <f>IF(A20taxstdlife="n/a","n/a",IF(AG$3&gt;(A20taxstdlife+$E729),(('PTRM input'!$G$162+'PTRM input'!$G$128)*$G$7)-SUM($G729:AF729),(('PTRM input'!$G$162+'PTRM input'!$G$128)*$G$7)/A20taxstdlife))</f>
        <v>0</v>
      </c>
      <c r="AH729" s="592">
        <f>IF(A20taxstdlife="n/a","n/a",IF(AH$3&gt;(A20taxstdlife+$E729),(('PTRM input'!$G$162+'PTRM input'!$G$128)*$G$7)-SUM($G729:AG729),(('PTRM input'!$G$162+'PTRM input'!$G$128)*$G$7)/A20taxstdlife))</f>
        <v>0</v>
      </c>
      <c r="AI729" s="592">
        <f>IF(A20taxstdlife="n/a","n/a",IF(AI$3&gt;(A20taxstdlife+$E729),(('PTRM input'!$G$162+'PTRM input'!$G$128)*$G$7)-SUM($G729:AH729),(('PTRM input'!$G$162+'PTRM input'!$G$128)*$G$7)/A20taxstdlife))</f>
        <v>0</v>
      </c>
      <c r="AJ729" s="592">
        <f>IF(A20taxstdlife="n/a","n/a",IF(AJ$3&gt;(A20taxstdlife+$E729),(('PTRM input'!$G$162+'PTRM input'!$G$128)*$G$7)-SUM($G729:AI729),(('PTRM input'!$G$162+'PTRM input'!$G$128)*$G$7)/A20taxstdlife))</f>
        <v>0</v>
      </c>
      <c r="AK729" s="592">
        <f>IF(A20taxstdlife="n/a","n/a",IF(AK$3&gt;(A20taxstdlife+$E729),(('PTRM input'!$G$162+'PTRM input'!$G$128)*$G$7)-SUM($G729:AJ729),(('PTRM input'!$G$162+'PTRM input'!$G$128)*$G$7)/A20taxstdlife))</f>
        <v>0</v>
      </c>
      <c r="AL729" s="592">
        <f>IF(A20taxstdlife="n/a","n/a",IF(AL$3&gt;(A20taxstdlife+$E729),(('PTRM input'!$G$162+'PTRM input'!$G$128)*$G$7)-SUM($G729:AK729),(('PTRM input'!$G$162+'PTRM input'!$G$128)*$G$7)/A20taxstdlife))</f>
        <v>0</v>
      </c>
      <c r="AM729" s="592">
        <f>IF(A20taxstdlife="n/a","n/a",IF(AM$3&gt;(A20taxstdlife+$E729),(('PTRM input'!$G$162+'PTRM input'!$G$128)*$G$7)-SUM($G729:AL729),(('PTRM input'!$G$162+'PTRM input'!$G$128)*$G$7)/A20taxstdlife))</f>
        <v>0</v>
      </c>
      <c r="AN729" s="592">
        <f>IF(A20taxstdlife="n/a","n/a",IF(AN$3&gt;(A20taxstdlife+$E729),(('PTRM input'!$G$162+'PTRM input'!$G$128)*$G$7)-SUM($G729:AM729),(('PTRM input'!$G$162+'PTRM input'!$G$128)*$G$7)/A20taxstdlife))</f>
        <v>0</v>
      </c>
      <c r="AO729" s="592">
        <f>IF(A20taxstdlife="n/a","n/a",IF(AO$3&gt;(A20taxstdlife+$E729),(('PTRM input'!$G$162+'PTRM input'!$G$128)*$G$7)-SUM($G729:AN729),(('PTRM input'!$G$162+'PTRM input'!$G$128)*$G$7)/A20taxstdlife))</f>
        <v>0</v>
      </c>
      <c r="AP729" s="592">
        <f>IF(A20taxstdlife="n/a","n/a",IF(AP$3&gt;(A20taxstdlife+$E729),(('PTRM input'!$G$162+'PTRM input'!$G$128)*$G$7)-SUM($G729:AO729),(('PTRM input'!$G$162+'PTRM input'!$G$128)*$G$7)/A20taxstdlife))</f>
        <v>0</v>
      </c>
      <c r="AQ729" s="592">
        <f>IF(A20taxstdlife="n/a","n/a",IF(AQ$3&gt;(A20taxstdlife+$E729),(('PTRM input'!$G$162+'PTRM input'!$G$128)*$G$7)-SUM($G729:AP729),(('PTRM input'!$G$162+'PTRM input'!$G$128)*$G$7)/A20taxstdlife))</f>
        <v>0</v>
      </c>
      <c r="AR729" s="592">
        <f>IF(A20taxstdlife="n/a","n/a",IF(AR$3&gt;(A20taxstdlife+$E729),(('PTRM input'!$G$162+'PTRM input'!$G$128)*$G$7)-SUM($G729:AQ729),(('PTRM input'!$G$162+'PTRM input'!$G$128)*$G$7)/A20taxstdlife))</f>
        <v>0</v>
      </c>
      <c r="AS729" s="592">
        <f>IF(A20taxstdlife="n/a","n/a",IF(AS$3&gt;(A20taxstdlife+$E729),(('PTRM input'!$G$162+'PTRM input'!$G$128)*$G$7)-SUM($G729:AR729),(('PTRM input'!$G$162+'PTRM input'!$G$128)*$G$7)/A20taxstdlife))</f>
        <v>0</v>
      </c>
      <c r="AT729" s="592">
        <f>IF(A20taxstdlife="n/a","n/a",IF(AT$3&gt;(A20taxstdlife+$E729),(('PTRM input'!$G$162+'PTRM input'!$G$128)*$G$7)-SUM($G729:AS729),(('PTRM input'!$G$162+'PTRM input'!$G$128)*$G$7)/A20taxstdlife))</f>
        <v>0</v>
      </c>
      <c r="AU729" s="592">
        <f>IF(A20taxstdlife="n/a","n/a",IF(AU$3&gt;(A20taxstdlife+$E729),(('PTRM input'!$G$162+'PTRM input'!$G$128)*$G$7)-SUM($G729:AT729),(('PTRM input'!$G$162+'PTRM input'!$G$128)*$G$7)/A20taxstdlife))</f>
        <v>0</v>
      </c>
      <c r="AV729" s="592">
        <f>IF(A20taxstdlife="n/a","n/a",IF(AV$3&gt;(A20taxstdlife+$E729),(('PTRM input'!$G$162+'PTRM input'!$G$128)*$G$7)-SUM($G729:AU729),(('PTRM input'!$G$162+'PTRM input'!$G$128)*$G$7)/A20taxstdlife))</f>
        <v>0</v>
      </c>
      <c r="AW729" s="592">
        <f>IF(A20taxstdlife="n/a","n/a",IF(AW$3&gt;(A20taxstdlife+$E729),(('PTRM input'!$G$162+'PTRM input'!$G$128)*$G$7)-SUM($G729:AV729),(('PTRM input'!$G$162+'PTRM input'!$G$128)*$G$7)/A20taxstdlife))</f>
        <v>0</v>
      </c>
      <c r="AX729" s="592">
        <f>IF(A20taxstdlife="n/a","n/a",IF(AX$3&gt;(A20taxstdlife+$E729),(('PTRM input'!$G$162+'PTRM input'!$G$128)*$G$7)-SUM($G729:AW729),(('PTRM input'!$G$162+'PTRM input'!$G$128)*$G$7)/A20taxstdlife))</f>
        <v>0</v>
      </c>
      <c r="AY729" s="592">
        <f>IF(A20taxstdlife="n/a","n/a",IF(AY$3&gt;(A20taxstdlife+$E729),(('PTRM input'!$G$162+'PTRM input'!$G$128)*$G$7)-SUM($G729:AX729),(('PTRM input'!$G$162+'PTRM input'!$G$128)*$G$7)/A20taxstdlife))</f>
        <v>0</v>
      </c>
      <c r="AZ729" s="592">
        <f>IF(A20taxstdlife="n/a","n/a",IF(AZ$3&gt;(A20taxstdlife+$E729),(('PTRM input'!$G$162+'PTRM input'!$G$128)*$G$7)-SUM($G729:AY729),(('PTRM input'!$G$162+'PTRM input'!$G$128)*$G$7)/A20taxstdlife))</f>
        <v>0</v>
      </c>
      <c r="BA729" s="592">
        <f>IF(A20taxstdlife="n/a","n/a",IF(BA$3&gt;(A20taxstdlife+$E729),(('PTRM input'!$G$162+'PTRM input'!$G$128)*$G$7)-SUM($G729:AZ729),(('PTRM input'!$G$162+'PTRM input'!$G$128)*$G$7)/A20taxstdlife))</f>
        <v>0</v>
      </c>
      <c r="BB729" s="592">
        <f>IF(A20taxstdlife="n/a","n/a",IF(BB$3&gt;(A20taxstdlife+$E729),(('PTRM input'!$G$162+'PTRM input'!$G$128)*$G$7)-SUM($G729:BA729),(('PTRM input'!$G$162+'PTRM input'!$G$128)*$G$7)/A20taxstdlife))</f>
        <v>0</v>
      </c>
      <c r="BC729" s="592">
        <f>IF(A20taxstdlife="n/a","n/a",IF(BC$3&gt;(A20taxstdlife+$E729),(('PTRM input'!$G$162+'PTRM input'!$G$128)*$G$7)-SUM($G729:BB729),(('PTRM input'!$G$162+'PTRM input'!$G$128)*$G$7)/A20taxstdlife))</f>
        <v>0</v>
      </c>
      <c r="BD729" s="592">
        <f>IF(A20taxstdlife="n/a","n/a",IF(BD$3&gt;(A20taxstdlife+$E729),(('PTRM input'!$G$162+'PTRM input'!$G$128)*$G$7)-SUM($G729:BC729),(('PTRM input'!$G$162+'PTRM input'!$G$128)*$G$7)/A20taxstdlife))</f>
        <v>0</v>
      </c>
      <c r="BE729" s="592">
        <f>IF(A20taxstdlife="n/a","n/a",IF(BE$3&gt;(A20taxstdlife+$E729),(('PTRM input'!$G$162+'PTRM input'!$G$128)*$G$7)-SUM($G729:BD729),(('PTRM input'!$G$162+'PTRM input'!$G$128)*$G$7)/A20taxstdlife))</f>
        <v>0</v>
      </c>
      <c r="BF729" s="592">
        <f>IF(A20taxstdlife="n/a","n/a",IF(BF$3&gt;(A20taxstdlife+$E729),(('PTRM input'!$G$162+'PTRM input'!$G$128)*$G$7)-SUM($G729:BE729),(('PTRM input'!$G$162+'PTRM input'!$G$128)*$G$7)/A20taxstdlife))</f>
        <v>0</v>
      </c>
      <c r="BG729" s="592">
        <f>IF(A20taxstdlife="n/a","n/a",IF(BG$3&gt;(A20taxstdlife+$E729),(('PTRM input'!$G$162+'PTRM input'!$G$128)*$G$7)-SUM($G729:BF729),(('PTRM input'!$G$162+'PTRM input'!$G$128)*$G$7)/A20taxstdlife))</f>
        <v>0</v>
      </c>
      <c r="BH729" s="592">
        <f>IF(A20taxstdlife="n/a","n/a",IF(BH$3&gt;(A20taxstdlife+$E729),(('PTRM input'!$G$162+'PTRM input'!$G$128)*$G$7)-SUM($G729:BG729),(('PTRM input'!$G$162+'PTRM input'!$G$128)*$G$7)/A20taxstdlife))</f>
        <v>0</v>
      </c>
      <c r="BI729" s="592">
        <f>IF(A20taxstdlife="n/a","n/a",IF(BI$3&gt;(A20taxstdlife+$E729),(('PTRM input'!$G$162+'PTRM input'!$G$128)*$G$7)-SUM($G729:BH729),(('PTRM input'!$G$162+'PTRM input'!$G$128)*$G$7)/A20taxstdlife))</f>
        <v>0</v>
      </c>
      <c r="BJ729" s="237"/>
      <c r="BK729" s="237"/>
      <c r="BL729" s="237"/>
      <c r="BM729" s="237"/>
    </row>
    <row r="730" spans="1:65" s="4" customFormat="1" ht="12.75" customHeight="1" outlineLevel="2">
      <c r="A730" s="237"/>
      <c r="B730" s="237"/>
      <c r="C730" s="597"/>
      <c r="D730" s="930"/>
      <c r="E730" s="167">
        <v>2</v>
      </c>
      <c r="F730" s="34"/>
      <c r="G730" s="184"/>
      <c r="H730" s="185"/>
      <c r="I730" s="105">
        <f>IF(A20taxstdlife="n/a","n/a",IF(I$3&gt;(A20taxstdlife+$E730),(('PTRM input'!$H$162+'PTRM input'!$H$128)*$H$7)-SUM($H730:H730),(('PTRM input'!$H$162+'PTRM input'!$H$128)*$H$7)/A20taxstdlife))</f>
        <v>0</v>
      </c>
      <c r="J730" s="105">
        <f>IF(A20taxstdlife="n/a","n/a",IF(J$3&gt;(A20taxstdlife+$E730),(('PTRM input'!$H$162+'PTRM input'!$H$128)*$H$7)-SUM($H730:I730),(('PTRM input'!$H$162+'PTRM input'!$H$128)*$H$7)/A20taxstdlife))</f>
        <v>0</v>
      </c>
      <c r="K730" s="105">
        <f>IF(A20taxstdlife="n/a","n/a",IF(K$3&gt;(A20taxstdlife+$E730),(('PTRM input'!$H$162+'PTRM input'!$H$128)*$H$7)-SUM($H730:J730),(('PTRM input'!$H$162+'PTRM input'!$H$128)*$H$7)/A20taxstdlife))</f>
        <v>0</v>
      </c>
      <c r="L730" s="105">
        <f>IF(A20taxstdlife="n/a","n/a",IF(L$3&gt;(A20taxstdlife+$E730),(('PTRM input'!$H$162+'PTRM input'!$H$128)*$H$7)-SUM($H730:K730),(('PTRM input'!$H$162+'PTRM input'!$H$128)*$H$7)/A20taxstdlife))</f>
        <v>0</v>
      </c>
      <c r="M730" s="105">
        <f>IF(A20taxstdlife="n/a","n/a",IF(M$3&gt;(A20taxstdlife+$E730),(('PTRM input'!$H$162+'PTRM input'!$H$128)*$H$7)-SUM($H730:L730),(('PTRM input'!$H$162+'PTRM input'!$H$128)*$H$7)/A20taxstdlife))</f>
        <v>0</v>
      </c>
      <c r="N730" s="105">
        <f>IF(A20taxstdlife="n/a","n/a",IF(N$3&gt;(A20taxstdlife+$E730),(('PTRM input'!$H$162+'PTRM input'!$H$128)*$H$7)-SUM($H730:M730),(('PTRM input'!$H$162+'PTRM input'!$H$128)*$H$7)/A20taxstdlife))</f>
        <v>0</v>
      </c>
      <c r="O730" s="105">
        <f>IF(A20taxstdlife="n/a","n/a",IF(O$3&gt;(A20taxstdlife+$E730),(('PTRM input'!$H$162+'PTRM input'!$H$128)*$H$7)-SUM($H730:N730),(('PTRM input'!$H$162+'PTRM input'!$H$128)*$H$7)/A20taxstdlife))</f>
        <v>0</v>
      </c>
      <c r="P730" s="105">
        <f>IF(A20taxstdlife="n/a","n/a",IF(P$3&gt;(A20taxstdlife+$E730),(('PTRM input'!$H$162+'PTRM input'!$H$128)*$H$7)-SUM($H730:O730),(('PTRM input'!$H$162+'PTRM input'!$H$128)*$H$7)/A20taxstdlife))</f>
        <v>0</v>
      </c>
      <c r="Q730" s="592">
        <f>IF(A20taxstdlife="n/a","n/a",IF(Q$3&gt;(A20taxstdlife+$E730),(('PTRM input'!$H$162+'PTRM input'!$H$128)*$H$7)-SUM($H730:P730),(('PTRM input'!$H$162+'PTRM input'!$H$128)*$H$7)/A20taxstdlife))</f>
        <v>0</v>
      </c>
      <c r="R730" s="592">
        <f>IF(A20taxstdlife="n/a","n/a",IF(R$3&gt;(A20taxstdlife+$E730),(('PTRM input'!$H$162+'PTRM input'!$H$128)*$H$7)-SUM($H730:Q730),(('PTRM input'!$H$162+'PTRM input'!$H$128)*$H$7)/A20taxstdlife))</f>
        <v>0</v>
      </c>
      <c r="S730" s="592">
        <f>IF(A20taxstdlife="n/a","n/a",IF(S$3&gt;(A20taxstdlife+$E730),(('PTRM input'!$H$162+'PTRM input'!$H$128)*$H$7)-SUM($H730:R730),(('PTRM input'!$H$162+'PTRM input'!$H$128)*$H$7)/A20taxstdlife))</f>
        <v>0</v>
      </c>
      <c r="T730" s="592">
        <f>IF(A20taxstdlife="n/a","n/a",IF(T$3&gt;(A20taxstdlife+$E730),(('PTRM input'!$H$162+'PTRM input'!$H$128)*$H$7)-SUM($H730:S730),(('PTRM input'!$H$162+'PTRM input'!$H$128)*$H$7)/A20taxstdlife))</f>
        <v>0</v>
      </c>
      <c r="U730" s="592">
        <f>IF(A20taxstdlife="n/a","n/a",IF(U$3&gt;(A20taxstdlife+$E730),(('PTRM input'!$H$162+'PTRM input'!$H$128)*$H$7)-SUM($H730:T730),(('PTRM input'!$H$162+'PTRM input'!$H$128)*$H$7)/A20taxstdlife))</f>
        <v>0</v>
      </c>
      <c r="V730" s="592">
        <f>IF(A20taxstdlife="n/a","n/a",IF(V$3&gt;(A20taxstdlife+$E730),(('PTRM input'!$H$162+'PTRM input'!$H$128)*$H$7)-SUM($H730:U730),(('PTRM input'!$H$162+'PTRM input'!$H$128)*$H$7)/A20taxstdlife))</f>
        <v>0</v>
      </c>
      <c r="W730" s="592">
        <f>IF(A20taxstdlife="n/a","n/a",IF(W$3&gt;(A20taxstdlife+$E730),(('PTRM input'!$H$162+'PTRM input'!$H$128)*$H$7)-SUM($H730:V730),(('PTRM input'!$H$162+'PTRM input'!$H$128)*$H$7)/A20taxstdlife))</f>
        <v>0</v>
      </c>
      <c r="X730" s="592">
        <f>IF(A20taxstdlife="n/a","n/a",IF(X$3&gt;(A20taxstdlife+$E730),(('PTRM input'!$H$162+'PTRM input'!$H$128)*$H$7)-SUM($H730:W730),(('PTRM input'!$H$162+'PTRM input'!$H$128)*$H$7)/A20taxstdlife))</f>
        <v>0</v>
      </c>
      <c r="Y730" s="592">
        <f>IF(A20taxstdlife="n/a","n/a",IF(Y$3&gt;(A20taxstdlife+$E730),(('PTRM input'!$H$162+'PTRM input'!$H$128)*$H$7)-SUM($H730:X730),(('PTRM input'!$H$162+'PTRM input'!$H$128)*$H$7)/A20taxstdlife))</f>
        <v>0</v>
      </c>
      <c r="Z730" s="592">
        <f>IF(A20taxstdlife="n/a","n/a",IF(Z$3&gt;(A20taxstdlife+$E730),(('PTRM input'!$H$162+'PTRM input'!$H$128)*$H$7)-SUM($H730:Y730),(('PTRM input'!$H$162+'PTRM input'!$H$128)*$H$7)/A20taxstdlife))</f>
        <v>0</v>
      </c>
      <c r="AA730" s="592">
        <f>IF(A20taxstdlife="n/a","n/a",IF(AA$3&gt;(A20taxstdlife+$E730),(('PTRM input'!$H$162+'PTRM input'!$H$128)*$H$7)-SUM($H730:Z730),(('PTRM input'!$H$162+'PTRM input'!$H$128)*$H$7)/A20taxstdlife))</f>
        <v>0</v>
      </c>
      <c r="AB730" s="592">
        <f>IF(A20taxstdlife="n/a","n/a",IF(AB$3&gt;(A20taxstdlife+$E730),(('PTRM input'!$H$162+'PTRM input'!$H$128)*$H$7)-SUM($H730:AA730),(('PTRM input'!$H$162+'PTRM input'!$H$128)*$H$7)/A20taxstdlife))</f>
        <v>0</v>
      </c>
      <c r="AC730" s="592">
        <f>IF(A20taxstdlife="n/a","n/a",IF(AC$3&gt;(A20taxstdlife+$E730),(('PTRM input'!$H$162+'PTRM input'!$H$128)*$H$7)-SUM($H730:AB730),(('PTRM input'!$H$162+'PTRM input'!$H$128)*$H$7)/A20taxstdlife))</f>
        <v>0</v>
      </c>
      <c r="AD730" s="592">
        <f>IF(A20taxstdlife="n/a","n/a",IF(AD$3&gt;(A20taxstdlife+$E730),(('PTRM input'!$H$162+'PTRM input'!$H$128)*$H$7)-SUM($H730:AC730),(('PTRM input'!$H$162+'PTRM input'!$H$128)*$H$7)/A20taxstdlife))</f>
        <v>0</v>
      </c>
      <c r="AE730" s="592">
        <f>IF(A20taxstdlife="n/a","n/a",IF(AE$3&gt;(A20taxstdlife+$E730),(('PTRM input'!$H$162+'PTRM input'!$H$128)*$H$7)-SUM($H730:AD730),(('PTRM input'!$H$162+'PTRM input'!$H$128)*$H$7)/A20taxstdlife))</f>
        <v>0</v>
      </c>
      <c r="AF730" s="592">
        <f>IF(A20taxstdlife="n/a","n/a",IF(AF$3&gt;(A20taxstdlife+$E730),(('PTRM input'!$H$162+'PTRM input'!$H$128)*$H$7)-SUM($H730:AE730),(('PTRM input'!$H$162+'PTRM input'!$H$128)*$H$7)/A20taxstdlife))</f>
        <v>0</v>
      </c>
      <c r="AG730" s="592">
        <f>IF(A20taxstdlife="n/a","n/a",IF(AG$3&gt;(A20taxstdlife+$E730),(('PTRM input'!$H$162+'PTRM input'!$H$128)*$H$7)-SUM($H730:AF730),(('PTRM input'!$H$162+'PTRM input'!$H$128)*$H$7)/A20taxstdlife))</f>
        <v>0</v>
      </c>
      <c r="AH730" s="592">
        <f>IF(A20taxstdlife="n/a","n/a",IF(AH$3&gt;(A20taxstdlife+$E730),(('PTRM input'!$H$162+'PTRM input'!$H$128)*$H$7)-SUM($H730:AG730),(('PTRM input'!$H$162+'PTRM input'!$H$128)*$H$7)/A20taxstdlife))</f>
        <v>0</v>
      </c>
      <c r="AI730" s="592">
        <f>IF(A20taxstdlife="n/a","n/a",IF(AI$3&gt;(A20taxstdlife+$E730),(('PTRM input'!$H$162+'PTRM input'!$H$128)*$H$7)-SUM($H730:AH730),(('PTRM input'!$H$162+'PTRM input'!$H$128)*$H$7)/A20taxstdlife))</f>
        <v>0</v>
      </c>
      <c r="AJ730" s="592">
        <f>IF(A20taxstdlife="n/a","n/a",IF(AJ$3&gt;(A20taxstdlife+$E730),(('PTRM input'!$H$162+'PTRM input'!$H$128)*$H$7)-SUM($H730:AI730),(('PTRM input'!$H$162+'PTRM input'!$H$128)*$H$7)/A20taxstdlife))</f>
        <v>0</v>
      </c>
      <c r="AK730" s="592">
        <f>IF(A20taxstdlife="n/a","n/a",IF(AK$3&gt;(A20taxstdlife+$E730),(('PTRM input'!$H$162+'PTRM input'!$H$128)*$H$7)-SUM($H730:AJ730),(('PTRM input'!$H$162+'PTRM input'!$H$128)*$H$7)/A20taxstdlife))</f>
        <v>0</v>
      </c>
      <c r="AL730" s="592">
        <f>IF(A20taxstdlife="n/a","n/a",IF(AL$3&gt;(A20taxstdlife+$E730),(('PTRM input'!$H$162+'PTRM input'!$H$128)*$H$7)-SUM($H730:AK730),(('PTRM input'!$H$162+'PTRM input'!$H$128)*$H$7)/A20taxstdlife))</f>
        <v>0</v>
      </c>
      <c r="AM730" s="592">
        <f>IF(A20taxstdlife="n/a","n/a",IF(AM$3&gt;(A20taxstdlife+$E730),(('PTRM input'!$H$162+'PTRM input'!$H$128)*$H$7)-SUM($H730:AL730),(('PTRM input'!$H$162+'PTRM input'!$H$128)*$H$7)/A20taxstdlife))</f>
        <v>0</v>
      </c>
      <c r="AN730" s="592">
        <f>IF(A20taxstdlife="n/a","n/a",IF(AN$3&gt;(A20taxstdlife+$E730),(('PTRM input'!$H$162+'PTRM input'!$H$128)*$H$7)-SUM($H730:AM730),(('PTRM input'!$H$162+'PTRM input'!$H$128)*$H$7)/A20taxstdlife))</f>
        <v>0</v>
      </c>
      <c r="AO730" s="592">
        <f>IF(A20taxstdlife="n/a","n/a",IF(AO$3&gt;(A20taxstdlife+$E730),(('PTRM input'!$H$162+'PTRM input'!$H$128)*$H$7)-SUM($H730:AN730),(('PTRM input'!$H$162+'PTRM input'!$H$128)*$H$7)/A20taxstdlife))</f>
        <v>0</v>
      </c>
      <c r="AP730" s="592">
        <f>IF(A20taxstdlife="n/a","n/a",IF(AP$3&gt;(A20taxstdlife+$E730),(('PTRM input'!$H$162+'PTRM input'!$H$128)*$H$7)-SUM($H730:AO730),(('PTRM input'!$H$162+'PTRM input'!$H$128)*$H$7)/A20taxstdlife))</f>
        <v>0</v>
      </c>
      <c r="AQ730" s="592">
        <f>IF(A20taxstdlife="n/a","n/a",IF(AQ$3&gt;(A20taxstdlife+$E730),(('PTRM input'!$H$162+'PTRM input'!$H$128)*$H$7)-SUM($H730:AP730),(('PTRM input'!$H$162+'PTRM input'!$H$128)*$H$7)/A20taxstdlife))</f>
        <v>0</v>
      </c>
      <c r="AR730" s="592">
        <f>IF(A20taxstdlife="n/a","n/a",IF(AR$3&gt;(A20taxstdlife+$E730),(('PTRM input'!$H$162+'PTRM input'!$H$128)*$H$7)-SUM($H730:AQ730),(('PTRM input'!$H$162+'PTRM input'!$H$128)*$H$7)/A20taxstdlife))</f>
        <v>0</v>
      </c>
      <c r="AS730" s="592">
        <f>IF(A20taxstdlife="n/a","n/a",IF(AS$3&gt;(A20taxstdlife+$E730),(('PTRM input'!$H$162+'PTRM input'!$H$128)*$H$7)-SUM($H730:AR730),(('PTRM input'!$H$162+'PTRM input'!$H$128)*$H$7)/A20taxstdlife))</f>
        <v>0</v>
      </c>
      <c r="AT730" s="592">
        <f>IF(A20taxstdlife="n/a","n/a",IF(AT$3&gt;(A20taxstdlife+$E730),(('PTRM input'!$H$162+'PTRM input'!$H$128)*$H$7)-SUM($H730:AS730),(('PTRM input'!$H$162+'PTRM input'!$H$128)*$H$7)/A20taxstdlife))</f>
        <v>0</v>
      </c>
      <c r="AU730" s="592">
        <f>IF(A20taxstdlife="n/a","n/a",IF(AU$3&gt;(A20taxstdlife+$E730),(('PTRM input'!$H$162+'PTRM input'!$H$128)*$H$7)-SUM($H730:AT730),(('PTRM input'!$H$162+'PTRM input'!$H$128)*$H$7)/A20taxstdlife))</f>
        <v>0</v>
      </c>
      <c r="AV730" s="592">
        <f>IF(A20taxstdlife="n/a","n/a",IF(AV$3&gt;(A20taxstdlife+$E730),(('PTRM input'!$H$162+'PTRM input'!$H$128)*$H$7)-SUM($H730:AU730),(('PTRM input'!$H$162+'PTRM input'!$H$128)*$H$7)/A20taxstdlife))</f>
        <v>0</v>
      </c>
      <c r="AW730" s="592">
        <f>IF(A20taxstdlife="n/a","n/a",IF(AW$3&gt;(A20taxstdlife+$E730),(('PTRM input'!$H$162+'PTRM input'!$H$128)*$H$7)-SUM($H730:AV730),(('PTRM input'!$H$162+'PTRM input'!$H$128)*$H$7)/A20taxstdlife))</f>
        <v>0</v>
      </c>
      <c r="AX730" s="592">
        <f>IF(A20taxstdlife="n/a","n/a",IF(AX$3&gt;(A20taxstdlife+$E730),(('PTRM input'!$H$162+'PTRM input'!$H$128)*$H$7)-SUM($H730:AW730),(('PTRM input'!$H$162+'PTRM input'!$H$128)*$H$7)/A20taxstdlife))</f>
        <v>0</v>
      </c>
      <c r="AY730" s="592">
        <f>IF(A20taxstdlife="n/a","n/a",IF(AY$3&gt;(A20taxstdlife+$E730),(('PTRM input'!$H$162+'PTRM input'!$H$128)*$H$7)-SUM($H730:AX730),(('PTRM input'!$H$162+'PTRM input'!$H$128)*$H$7)/A20taxstdlife))</f>
        <v>0</v>
      </c>
      <c r="AZ730" s="592">
        <f>IF(A20taxstdlife="n/a","n/a",IF(AZ$3&gt;(A20taxstdlife+$E730),(('PTRM input'!$H$162+'PTRM input'!$H$128)*$H$7)-SUM($H730:AY730),(('PTRM input'!$H$162+'PTRM input'!$H$128)*$H$7)/A20taxstdlife))</f>
        <v>0</v>
      </c>
      <c r="BA730" s="592">
        <f>IF(A20taxstdlife="n/a","n/a",IF(BA$3&gt;(A20taxstdlife+$E730),(('PTRM input'!$H$162+'PTRM input'!$H$128)*$H$7)-SUM($H730:AZ730),(('PTRM input'!$H$162+'PTRM input'!$H$128)*$H$7)/A20taxstdlife))</f>
        <v>0</v>
      </c>
      <c r="BB730" s="592">
        <f>IF(A20taxstdlife="n/a","n/a",IF(BB$3&gt;(A20taxstdlife+$E730),(('PTRM input'!$H$162+'PTRM input'!$H$128)*$H$7)-SUM($H730:BA730),(('PTRM input'!$H$162+'PTRM input'!$H$128)*$H$7)/A20taxstdlife))</f>
        <v>0</v>
      </c>
      <c r="BC730" s="592">
        <f>IF(A20taxstdlife="n/a","n/a",IF(BC$3&gt;(A20taxstdlife+$E730),(('PTRM input'!$H$162+'PTRM input'!$H$128)*$H$7)-SUM($H730:BB730),(('PTRM input'!$H$162+'PTRM input'!$H$128)*$H$7)/A20taxstdlife))</f>
        <v>0</v>
      </c>
      <c r="BD730" s="592">
        <f>IF(A20taxstdlife="n/a","n/a",IF(BD$3&gt;(A20taxstdlife+$E730),(('PTRM input'!$H$162+'PTRM input'!$H$128)*$H$7)-SUM($H730:BC730),(('PTRM input'!$H$162+'PTRM input'!$H$128)*$H$7)/A20taxstdlife))</f>
        <v>0</v>
      </c>
      <c r="BE730" s="592">
        <f>IF(A20taxstdlife="n/a","n/a",IF(BE$3&gt;(A20taxstdlife+$E730),(('PTRM input'!$H$162+'PTRM input'!$H$128)*$H$7)-SUM($H730:BD730),(('PTRM input'!$H$162+'PTRM input'!$H$128)*$H$7)/A20taxstdlife))</f>
        <v>0</v>
      </c>
      <c r="BF730" s="592">
        <f>IF(A20taxstdlife="n/a","n/a",IF(BF$3&gt;(A20taxstdlife+$E730),(('PTRM input'!$H$162+'PTRM input'!$H$128)*$H$7)-SUM($H730:BE730),(('PTRM input'!$H$162+'PTRM input'!$H$128)*$H$7)/A20taxstdlife))</f>
        <v>0</v>
      </c>
      <c r="BG730" s="592">
        <f>IF(A20taxstdlife="n/a","n/a",IF(BG$3&gt;(A20taxstdlife+$E730),(('PTRM input'!$H$162+'PTRM input'!$H$128)*$H$7)-SUM($H730:BF730),(('PTRM input'!$H$162+'PTRM input'!$H$128)*$H$7)/A20taxstdlife))</f>
        <v>0</v>
      </c>
      <c r="BH730" s="592">
        <f>IF(A20taxstdlife="n/a","n/a",IF(BH$3&gt;(A20taxstdlife+$E730),(('PTRM input'!$H$162+'PTRM input'!$H$128)*$H$7)-SUM($H730:BG730),(('PTRM input'!$H$162+'PTRM input'!$H$128)*$H$7)/A20taxstdlife))</f>
        <v>0</v>
      </c>
      <c r="BI730" s="592">
        <f>IF(A20taxstdlife="n/a","n/a",IF(BI$3&gt;(A20taxstdlife+$E730),(('PTRM input'!$H$162+'PTRM input'!$H$128)*$H$7)-SUM($H730:BH730),(('PTRM input'!$H$162+'PTRM input'!$H$128)*$H$7)/A20taxstdlife))</f>
        <v>0</v>
      </c>
      <c r="BJ730" s="237"/>
      <c r="BK730" s="237"/>
      <c r="BL730" s="237"/>
      <c r="BM730" s="237"/>
    </row>
    <row r="731" spans="1:65" s="4" customFormat="1" ht="12.75" customHeight="1" outlineLevel="2">
      <c r="A731" s="237"/>
      <c r="B731" s="237"/>
      <c r="C731" s="597"/>
      <c r="D731" s="930"/>
      <c r="E731" s="167">
        <v>3</v>
      </c>
      <c r="F731" s="34"/>
      <c r="G731" s="184"/>
      <c r="H731" s="186"/>
      <c r="I731" s="185"/>
      <c r="J731" s="105">
        <f>IF(A20taxstdlife="n/a","n/a",IF(J$3&gt;(A20taxstdlife+$E731),(('PTRM input'!$I$162+'PTRM input'!$I$128)*$I$7)-SUM($I731:I731),(('PTRM input'!$I$162+'PTRM input'!$I$128)*$I$7)/A20taxstdlife))</f>
        <v>0</v>
      </c>
      <c r="K731" s="105">
        <f>IF(A20taxstdlife="n/a","n/a",IF(K$3&gt;(A20taxstdlife+$E731),(('PTRM input'!$I$162+'PTRM input'!$I$128)*$I$7)-SUM($I731:J731),(('PTRM input'!$I$162+'PTRM input'!$I$128)*$I$7)/A20taxstdlife))</f>
        <v>0</v>
      </c>
      <c r="L731" s="105">
        <f>IF(A20taxstdlife="n/a","n/a",IF(L$3&gt;(A20taxstdlife+$E731),(('PTRM input'!$I$162+'PTRM input'!$I$128)*$I$7)-SUM($I731:K731),(('PTRM input'!$I$162+'PTRM input'!$I$128)*$I$7)/A20taxstdlife))</f>
        <v>0</v>
      </c>
      <c r="M731" s="105">
        <f>IF(A20taxstdlife="n/a","n/a",IF(M$3&gt;(A20taxstdlife+$E731),(('PTRM input'!$I$162+'PTRM input'!$I$128)*$I$7)-SUM($I731:L731),(('PTRM input'!$I$162+'PTRM input'!$I$128)*$I$7)/A20taxstdlife))</f>
        <v>0</v>
      </c>
      <c r="N731" s="105">
        <f>IF(A20taxstdlife="n/a","n/a",IF(N$3&gt;(A20taxstdlife+$E731),(('PTRM input'!$I$162+'PTRM input'!$I$128)*$I$7)-SUM($I731:M731),(('PTRM input'!$I$162+'PTRM input'!$I$128)*$I$7)/A20taxstdlife))</f>
        <v>0</v>
      </c>
      <c r="O731" s="105">
        <f>IF(A20taxstdlife="n/a","n/a",IF(O$3&gt;(A20taxstdlife+$E731),(('PTRM input'!$I$162+'PTRM input'!$I$128)*$I$7)-SUM($I731:N731),(('PTRM input'!$I$162+'PTRM input'!$I$128)*$I$7)/A20taxstdlife))</f>
        <v>0</v>
      </c>
      <c r="P731" s="105">
        <f>IF(A20taxstdlife="n/a","n/a",IF(P$3&gt;(A20taxstdlife+$E731),(('PTRM input'!$I$162+'PTRM input'!$I$128)*$I$7)-SUM($I731:O731),(('PTRM input'!$I$162+'PTRM input'!$I$128)*$I$7)/A20taxstdlife))</f>
        <v>0</v>
      </c>
      <c r="Q731" s="592">
        <f>IF(A20taxstdlife="n/a","n/a",IF(Q$3&gt;(A20taxstdlife+$E731),(('PTRM input'!$I$162+'PTRM input'!$I$128)*$I$7)-SUM($I731:P731),(('PTRM input'!$I$162+'PTRM input'!$I$128)*$I$7)/A20taxstdlife))</f>
        <v>0</v>
      </c>
      <c r="R731" s="592">
        <f>IF(A20taxstdlife="n/a","n/a",IF(R$3&gt;(A20taxstdlife+$E731),(('PTRM input'!$I$162+'PTRM input'!$I$128)*$I$7)-SUM($I731:Q731),(('PTRM input'!$I$162+'PTRM input'!$I$128)*$I$7)/A20taxstdlife))</f>
        <v>0</v>
      </c>
      <c r="S731" s="592">
        <f>IF(A20taxstdlife="n/a","n/a",IF(S$3&gt;(A20taxstdlife+$E731),(('PTRM input'!$I$162+'PTRM input'!$I$128)*$I$7)-SUM($I731:R731),(('PTRM input'!$I$162+'PTRM input'!$I$128)*$I$7)/A20taxstdlife))</f>
        <v>0</v>
      </c>
      <c r="T731" s="592">
        <f>IF(A20taxstdlife="n/a","n/a",IF(T$3&gt;(A20taxstdlife+$E731),(('PTRM input'!$I$162+'PTRM input'!$I$128)*$I$7)-SUM($I731:S731),(('PTRM input'!$I$162+'PTRM input'!$I$128)*$I$7)/A20taxstdlife))</f>
        <v>0</v>
      </c>
      <c r="U731" s="592">
        <f>IF(A20taxstdlife="n/a","n/a",IF(U$3&gt;(A20taxstdlife+$E731),(('PTRM input'!$I$162+'PTRM input'!$I$128)*$I$7)-SUM($I731:T731),(('PTRM input'!$I$162+'PTRM input'!$I$128)*$I$7)/A20taxstdlife))</f>
        <v>0</v>
      </c>
      <c r="V731" s="592">
        <f>IF(A20taxstdlife="n/a","n/a",IF(V$3&gt;(A20taxstdlife+$E731),(('PTRM input'!$I$162+'PTRM input'!$I$128)*$I$7)-SUM($I731:U731),(('PTRM input'!$I$162+'PTRM input'!$I$128)*$I$7)/A20taxstdlife))</f>
        <v>0</v>
      </c>
      <c r="W731" s="592">
        <f>IF(A20taxstdlife="n/a","n/a",IF(W$3&gt;(A20taxstdlife+$E731),(('PTRM input'!$I$162+'PTRM input'!$I$128)*$I$7)-SUM($I731:V731),(('PTRM input'!$I$162+'PTRM input'!$I$128)*$I$7)/A20taxstdlife))</f>
        <v>0</v>
      </c>
      <c r="X731" s="592">
        <f>IF(A20taxstdlife="n/a","n/a",IF(X$3&gt;(A20taxstdlife+$E731),(('PTRM input'!$I$162+'PTRM input'!$I$128)*$I$7)-SUM($I731:W731),(('PTRM input'!$I$162+'PTRM input'!$I$128)*$I$7)/A20taxstdlife))</f>
        <v>0</v>
      </c>
      <c r="Y731" s="592">
        <f>IF(A20taxstdlife="n/a","n/a",IF(Y$3&gt;(A20taxstdlife+$E731),(('PTRM input'!$I$162+'PTRM input'!$I$128)*$I$7)-SUM($I731:X731),(('PTRM input'!$I$162+'PTRM input'!$I$128)*$I$7)/A20taxstdlife))</f>
        <v>0</v>
      </c>
      <c r="Z731" s="592">
        <f>IF(A20taxstdlife="n/a","n/a",IF(Z$3&gt;(A20taxstdlife+$E731),(('PTRM input'!$I$162+'PTRM input'!$I$128)*$I$7)-SUM($I731:Y731),(('PTRM input'!$I$162+'PTRM input'!$I$128)*$I$7)/A20taxstdlife))</f>
        <v>0</v>
      </c>
      <c r="AA731" s="592">
        <f>IF(A20taxstdlife="n/a","n/a",IF(AA$3&gt;(A20taxstdlife+$E731),(('PTRM input'!$I$162+'PTRM input'!$I$128)*$I$7)-SUM($I731:Z731),(('PTRM input'!$I$162+'PTRM input'!$I$128)*$I$7)/A20taxstdlife))</f>
        <v>0</v>
      </c>
      <c r="AB731" s="592">
        <f>IF(A20taxstdlife="n/a","n/a",IF(AB$3&gt;(A20taxstdlife+$E731),(('PTRM input'!$I$162+'PTRM input'!$I$128)*$I$7)-SUM($I731:AA731),(('PTRM input'!$I$162+'PTRM input'!$I$128)*$I$7)/A20taxstdlife))</f>
        <v>0</v>
      </c>
      <c r="AC731" s="592">
        <f>IF(A20taxstdlife="n/a","n/a",IF(AC$3&gt;(A20taxstdlife+$E731),(('PTRM input'!$I$162+'PTRM input'!$I$128)*$I$7)-SUM($I731:AB731),(('PTRM input'!$I$162+'PTRM input'!$I$128)*$I$7)/A20taxstdlife))</f>
        <v>0</v>
      </c>
      <c r="AD731" s="592">
        <f>IF(A20taxstdlife="n/a","n/a",IF(AD$3&gt;(A20taxstdlife+$E731),(('PTRM input'!$I$162+'PTRM input'!$I$128)*$I$7)-SUM($I731:AC731),(('PTRM input'!$I$162+'PTRM input'!$I$128)*$I$7)/A20taxstdlife))</f>
        <v>0</v>
      </c>
      <c r="AE731" s="592">
        <f>IF(A20taxstdlife="n/a","n/a",IF(AE$3&gt;(A20taxstdlife+$E731),(('PTRM input'!$I$162+'PTRM input'!$I$128)*$I$7)-SUM($I731:AD731),(('PTRM input'!$I$162+'PTRM input'!$I$128)*$I$7)/A20taxstdlife))</f>
        <v>0</v>
      </c>
      <c r="AF731" s="592">
        <f>IF(A20taxstdlife="n/a","n/a",IF(AF$3&gt;(A20taxstdlife+$E731),(('PTRM input'!$I$162+'PTRM input'!$I$128)*$I$7)-SUM($I731:AE731),(('PTRM input'!$I$162+'PTRM input'!$I$128)*$I$7)/A20taxstdlife))</f>
        <v>0</v>
      </c>
      <c r="AG731" s="592">
        <f>IF(A20taxstdlife="n/a","n/a",IF(AG$3&gt;(A20taxstdlife+$E731),(('PTRM input'!$I$162+'PTRM input'!$I$128)*$I$7)-SUM($I731:AF731),(('PTRM input'!$I$162+'PTRM input'!$I$128)*$I$7)/A20taxstdlife))</f>
        <v>0</v>
      </c>
      <c r="AH731" s="592">
        <f>IF(A20taxstdlife="n/a","n/a",IF(AH$3&gt;(A20taxstdlife+$E731),(('PTRM input'!$I$162+'PTRM input'!$I$128)*$I$7)-SUM($I731:AG731),(('PTRM input'!$I$162+'PTRM input'!$I$128)*$I$7)/A20taxstdlife))</f>
        <v>0</v>
      </c>
      <c r="AI731" s="592">
        <f>IF(A20taxstdlife="n/a","n/a",IF(AI$3&gt;(A20taxstdlife+$E731),(('PTRM input'!$I$162+'PTRM input'!$I$128)*$I$7)-SUM($I731:AH731),(('PTRM input'!$I$162+'PTRM input'!$I$128)*$I$7)/A20taxstdlife))</f>
        <v>0</v>
      </c>
      <c r="AJ731" s="592">
        <f>IF(A20taxstdlife="n/a","n/a",IF(AJ$3&gt;(A20taxstdlife+$E731),(('PTRM input'!$I$162+'PTRM input'!$I$128)*$I$7)-SUM($I731:AI731),(('PTRM input'!$I$162+'PTRM input'!$I$128)*$I$7)/A20taxstdlife))</f>
        <v>0</v>
      </c>
      <c r="AK731" s="592">
        <f>IF(A20taxstdlife="n/a","n/a",IF(AK$3&gt;(A20taxstdlife+$E731),(('PTRM input'!$I$162+'PTRM input'!$I$128)*$I$7)-SUM($I731:AJ731),(('PTRM input'!$I$162+'PTRM input'!$I$128)*$I$7)/A20taxstdlife))</f>
        <v>0</v>
      </c>
      <c r="AL731" s="592">
        <f>IF(A20taxstdlife="n/a","n/a",IF(AL$3&gt;(A20taxstdlife+$E731),(('PTRM input'!$I$162+'PTRM input'!$I$128)*$I$7)-SUM($I731:AK731),(('PTRM input'!$I$162+'PTRM input'!$I$128)*$I$7)/A20taxstdlife))</f>
        <v>0</v>
      </c>
      <c r="AM731" s="592">
        <f>IF(A20taxstdlife="n/a","n/a",IF(AM$3&gt;(A20taxstdlife+$E731),(('PTRM input'!$I$162+'PTRM input'!$I$128)*$I$7)-SUM($I731:AL731),(('PTRM input'!$I$162+'PTRM input'!$I$128)*$I$7)/A20taxstdlife))</f>
        <v>0</v>
      </c>
      <c r="AN731" s="592">
        <f>IF(A20taxstdlife="n/a","n/a",IF(AN$3&gt;(A20taxstdlife+$E731),(('PTRM input'!$I$162+'PTRM input'!$I$128)*$I$7)-SUM($I731:AM731),(('PTRM input'!$I$162+'PTRM input'!$I$128)*$I$7)/A20taxstdlife))</f>
        <v>0</v>
      </c>
      <c r="AO731" s="592">
        <f>IF(A20taxstdlife="n/a","n/a",IF(AO$3&gt;(A20taxstdlife+$E731),(('PTRM input'!$I$162+'PTRM input'!$I$128)*$I$7)-SUM($I731:AN731),(('PTRM input'!$I$162+'PTRM input'!$I$128)*$I$7)/A20taxstdlife))</f>
        <v>0</v>
      </c>
      <c r="AP731" s="592">
        <f>IF(A20taxstdlife="n/a","n/a",IF(AP$3&gt;(A20taxstdlife+$E731),(('PTRM input'!$I$162+'PTRM input'!$I$128)*$I$7)-SUM($I731:AO731),(('PTRM input'!$I$162+'PTRM input'!$I$128)*$I$7)/A20taxstdlife))</f>
        <v>0</v>
      </c>
      <c r="AQ731" s="592">
        <f>IF(A20taxstdlife="n/a","n/a",IF(AQ$3&gt;(A20taxstdlife+$E731),(('PTRM input'!$I$162+'PTRM input'!$I$128)*$I$7)-SUM($I731:AP731),(('PTRM input'!$I$162+'PTRM input'!$I$128)*$I$7)/A20taxstdlife))</f>
        <v>0</v>
      </c>
      <c r="AR731" s="592">
        <f>IF(A20taxstdlife="n/a","n/a",IF(AR$3&gt;(A20taxstdlife+$E731),(('PTRM input'!$I$162+'PTRM input'!$I$128)*$I$7)-SUM($I731:AQ731),(('PTRM input'!$I$162+'PTRM input'!$I$128)*$I$7)/A20taxstdlife))</f>
        <v>0</v>
      </c>
      <c r="AS731" s="592">
        <f>IF(A20taxstdlife="n/a","n/a",IF(AS$3&gt;(A20taxstdlife+$E731),(('PTRM input'!$I$162+'PTRM input'!$I$128)*$I$7)-SUM($I731:AR731),(('PTRM input'!$I$162+'PTRM input'!$I$128)*$I$7)/A20taxstdlife))</f>
        <v>0</v>
      </c>
      <c r="AT731" s="592">
        <f>IF(A20taxstdlife="n/a","n/a",IF(AT$3&gt;(A20taxstdlife+$E731),(('PTRM input'!$I$162+'PTRM input'!$I$128)*$I$7)-SUM($I731:AS731),(('PTRM input'!$I$162+'PTRM input'!$I$128)*$I$7)/A20taxstdlife))</f>
        <v>0</v>
      </c>
      <c r="AU731" s="592">
        <f>IF(A20taxstdlife="n/a","n/a",IF(AU$3&gt;(A20taxstdlife+$E731),(('PTRM input'!$I$162+'PTRM input'!$I$128)*$I$7)-SUM($I731:AT731),(('PTRM input'!$I$162+'PTRM input'!$I$128)*$I$7)/A20taxstdlife))</f>
        <v>0</v>
      </c>
      <c r="AV731" s="592">
        <f>IF(A20taxstdlife="n/a","n/a",IF(AV$3&gt;(A20taxstdlife+$E731),(('PTRM input'!$I$162+'PTRM input'!$I$128)*$I$7)-SUM($I731:AU731),(('PTRM input'!$I$162+'PTRM input'!$I$128)*$I$7)/A20taxstdlife))</f>
        <v>0</v>
      </c>
      <c r="AW731" s="592">
        <f>IF(A20taxstdlife="n/a","n/a",IF(AW$3&gt;(A20taxstdlife+$E731),(('PTRM input'!$I$162+'PTRM input'!$I$128)*$I$7)-SUM($I731:AV731),(('PTRM input'!$I$162+'PTRM input'!$I$128)*$I$7)/A20taxstdlife))</f>
        <v>0</v>
      </c>
      <c r="AX731" s="592">
        <f>IF(A20taxstdlife="n/a","n/a",IF(AX$3&gt;(A20taxstdlife+$E731),(('PTRM input'!$I$162+'PTRM input'!$I$128)*$I$7)-SUM($I731:AW731),(('PTRM input'!$I$162+'PTRM input'!$I$128)*$I$7)/A20taxstdlife))</f>
        <v>0</v>
      </c>
      <c r="AY731" s="592">
        <f>IF(A20taxstdlife="n/a","n/a",IF(AY$3&gt;(A20taxstdlife+$E731),(('PTRM input'!$I$162+'PTRM input'!$I$128)*$I$7)-SUM($I731:AX731),(('PTRM input'!$I$162+'PTRM input'!$I$128)*$I$7)/A20taxstdlife))</f>
        <v>0</v>
      </c>
      <c r="AZ731" s="592">
        <f>IF(A20taxstdlife="n/a","n/a",IF(AZ$3&gt;(A20taxstdlife+$E731),(('PTRM input'!$I$162+'PTRM input'!$I$128)*$I$7)-SUM($I731:AY731),(('PTRM input'!$I$162+'PTRM input'!$I$128)*$I$7)/A20taxstdlife))</f>
        <v>0</v>
      </c>
      <c r="BA731" s="592">
        <f>IF(A20taxstdlife="n/a","n/a",IF(BA$3&gt;(A20taxstdlife+$E731),(('PTRM input'!$I$162+'PTRM input'!$I$128)*$I$7)-SUM($I731:AZ731),(('PTRM input'!$I$162+'PTRM input'!$I$128)*$I$7)/A20taxstdlife))</f>
        <v>0</v>
      </c>
      <c r="BB731" s="592">
        <f>IF(A20taxstdlife="n/a","n/a",IF(BB$3&gt;(A20taxstdlife+$E731),(('PTRM input'!$I$162+'PTRM input'!$I$128)*$I$7)-SUM($I731:BA731),(('PTRM input'!$I$162+'PTRM input'!$I$128)*$I$7)/A20taxstdlife))</f>
        <v>0</v>
      </c>
      <c r="BC731" s="592">
        <f>IF(A20taxstdlife="n/a","n/a",IF(BC$3&gt;(A20taxstdlife+$E731),(('PTRM input'!$I$162+'PTRM input'!$I$128)*$I$7)-SUM($I731:BB731),(('PTRM input'!$I$162+'PTRM input'!$I$128)*$I$7)/A20taxstdlife))</f>
        <v>0</v>
      </c>
      <c r="BD731" s="592">
        <f>IF(A20taxstdlife="n/a","n/a",IF(BD$3&gt;(A20taxstdlife+$E731),(('PTRM input'!$I$162+'PTRM input'!$I$128)*$I$7)-SUM($I731:BC731),(('PTRM input'!$I$162+'PTRM input'!$I$128)*$I$7)/A20taxstdlife))</f>
        <v>0</v>
      </c>
      <c r="BE731" s="592">
        <f>IF(A20taxstdlife="n/a","n/a",IF(BE$3&gt;(A20taxstdlife+$E731),(('PTRM input'!$I$162+'PTRM input'!$I$128)*$I$7)-SUM($I731:BD731),(('PTRM input'!$I$162+'PTRM input'!$I$128)*$I$7)/A20taxstdlife))</f>
        <v>0</v>
      </c>
      <c r="BF731" s="592">
        <f>IF(A20taxstdlife="n/a","n/a",IF(BF$3&gt;(A20taxstdlife+$E731),(('PTRM input'!$I$162+'PTRM input'!$I$128)*$I$7)-SUM($I731:BE731),(('PTRM input'!$I$162+'PTRM input'!$I$128)*$I$7)/A20taxstdlife))</f>
        <v>0</v>
      </c>
      <c r="BG731" s="592">
        <f>IF(A20taxstdlife="n/a","n/a",IF(BG$3&gt;(A20taxstdlife+$E731),(('PTRM input'!$I$162+'PTRM input'!$I$128)*$I$7)-SUM($I731:BF731),(('PTRM input'!$I$162+'PTRM input'!$I$128)*$I$7)/A20taxstdlife))</f>
        <v>0</v>
      </c>
      <c r="BH731" s="592">
        <f>IF(A20taxstdlife="n/a","n/a",IF(BH$3&gt;(A20taxstdlife+$E731),(('PTRM input'!$I$162+'PTRM input'!$I$128)*$I$7)-SUM($I731:BG731),(('PTRM input'!$I$162+'PTRM input'!$I$128)*$I$7)/A20taxstdlife))</f>
        <v>0</v>
      </c>
      <c r="BI731" s="592">
        <f>IF(A20taxstdlife="n/a","n/a",IF(BI$3&gt;(A20taxstdlife+$E731),(('PTRM input'!$I$162+'PTRM input'!$I$128)*$I$7)-SUM($I731:BH731),(('PTRM input'!$I$162+'PTRM input'!$I$128)*$I$7)/A20taxstdlife))</f>
        <v>0</v>
      </c>
      <c r="BJ731" s="592"/>
      <c r="BK731" s="237"/>
      <c r="BL731" s="237"/>
      <c r="BM731" s="237"/>
    </row>
    <row r="732" spans="1:65" s="4" customFormat="1" ht="12.75" customHeight="1" outlineLevel="2">
      <c r="A732" s="237"/>
      <c r="B732" s="237"/>
      <c r="C732" s="597"/>
      <c r="D732" s="930"/>
      <c r="E732" s="167">
        <v>4</v>
      </c>
      <c r="F732" s="34"/>
      <c r="G732" s="184"/>
      <c r="H732" s="186"/>
      <c r="I732" s="186"/>
      <c r="J732" s="185"/>
      <c r="K732" s="105">
        <f>IF(A20taxstdlife="n/a","n/a",IF(K$3&gt;(A20taxstdlife+$E732),(('PTRM input'!$J$162+'PTRM input'!$J$128)*$J$7)-SUM($J732:J732),(('PTRM input'!$J$162+'PTRM input'!$J$128)*$J$7)/A20taxstdlife))</f>
        <v>0</v>
      </c>
      <c r="L732" s="105">
        <f>IF(A20taxstdlife="n/a","n/a",IF(L$3&gt;(A20taxstdlife+$E732),(('PTRM input'!$J$162+'PTRM input'!$J$128)*$J$7)-SUM($J732:K732),(('PTRM input'!$J$162+'PTRM input'!$J$128)*$J$7)/A20taxstdlife))</f>
        <v>0</v>
      </c>
      <c r="M732" s="105">
        <f>IF(A20taxstdlife="n/a","n/a",IF(M$3&gt;(A20taxstdlife+$E732),(('PTRM input'!$J$162+'PTRM input'!$J$128)*$J$7)-SUM($J732:L732),(('PTRM input'!$J$162+'PTRM input'!$J$128)*$J$7)/A20taxstdlife))</f>
        <v>0</v>
      </c>
      <c r="N732" s="105">
        <f>IF(A20taxstdlife="n/a","n/a",IF(N$3&gt;(A20taxstdlife+$E732),(('PTRM input'!$J$162+'PTRM input'!$J$128)*$J$7)-SUM($J732:M732),(('PTRM input'!$J$162+'PTRM input'!$J$128)*$J$7)/A20taxstdlife))</f>
        <v>0</v>
      </c>
      <c r="O732" s="105">
        <f>IF(A20taxstdlife="n/a","n/a",IF(O$3&gt;(A20taxstdlife+$E732),(('PTRM input'!$J$162+'PTRM input'!$J$128)*$J$7)-SUM($J732:N732),(('PTRM input'!$J$162+'PTRM input'!$J$128)*$J$7)/A20taxstdlife))</f>
        <v>0</v>
      </c>
      <c r="P732" s="105">
        <f>IF(A20taxstdlife="n/a","n/a",IF(P$3&gt;(A20taxstdlife+$E732),(('PTRM input'!$J$162+'PTRM input'!$J$128)*$J$7)-SUM($J732:O732),(('PTRM input'!$J$162+'PTRM input'!$J$128)*$J$7)/A20taxstdlife))</f>
        <v>0</v>
      </c>
      <c r="Q732" s="592">
        <f>IF(A20taxstdlife="n/a","n/a",IF(Q$3&gt;(A20taxstdlife+$E732),(('PTRM input'!$J$162+'PTRM input'!$J$128)*$J$7)-SUM($J732:P732),(('PTRM input'!$J$162+'PTRM input'!$J$128)*$J$7)/A20taxstdlife))</f>
        <v>0</v>
      </c>
      <c r="R732" s="592">
        <f>IF(A20taxstdlife="n/a","n/a",IF(R$3&gt;(A20taxstdlife+$E732),(('PTRM input'!$J$162+'PTRM input'!$J$128)*$J$7)-SUM($J732:Q732),(('PTRM input'!$J$162+'PTRM input'!$J$128)*$J$7)/A20taxstdlife))</f>
        <v>0</v>
      </c>
      <c r="S732" s="592">
        <f>IF(A20taxstdlife="n/a","n/a",IF(S$3&gt;(A20taxstdlife+$E732),(('PTRM input'!$J$162+'PTRM input'!$J$128)*$J$7)-SUM($J732:R732),(('PTRM input'!$J$162+'PTRM input'!$J$128)*$J$7)/A20taxstdlife))</f>
        <v>0</v>
      </c>
      <c r="T732" s="592">
        <f>IF(A20taxstdlife="n/a","n/a",IF(T$3&gt;(A20taxstdlife+$E732),(('PTRM input'!$J$162+'PTRM input'!$J$128)*$J$7)-SUM($J732:S732),(('PTRM input'!$J$162+'PTRM input'!$J$128)*$J$7)/A20taxstdlife))</f>
        <v>0</v>
      </c>
      <c r="U732" s="592">
        <f>IF(A20taxstdlife="n/a","n/a",IF(U$3&gt;(A20taxstdlife+$E732),(('PTRM input'!$J$162+'PTRM input'!$J$128)*$J$7)-SUM($J732:T732),(('PTRM input'!$J$162+'PTRM input'!$J$128)*$J$7)/A20taxstdlife))</f>
        <v>0</v>
      </c>
      <c r="V732" s="592">
        <f>IF(A20taxstdlife="n/a","n/a",IF(V$3&gt;(A20taxstdlife+$E732),(('PTRM input'!$J$162+'PTRM input'!$J$128)*$J$7)-SUM($J732:U732),(('PTRM input'!$J$162+'PTRM input'!$J$128)*$J$7)/A20taxstdlife))</f>
        <v>0</v>
      </c>
      <c r="W732" s="592">
        <f>IF(A20taxstdlife="n/a","n/a",IF(W$3&gt;(A20taxstdlife+$E732),(('PTRM input'!$J$162+'PTRM input'!$J$128)*$J$7)-SUM($J732:V732),(('PTRM input'!$J$162+'PTRM input'!$J$128)*$J$7)/A20taxstdlife))</f>
        <v>0</v>
      </c>
      <c r="X732" s="592">
        <f>IF(A20taxstdlife="n/a","n/a",IF(X$3&gt;(A20taxstdlife+$E732),(('PTRM input'!$J$162+'PTRM input'!$J$128)*$J$7)-SUM($J732:W732),(('PTRM input'!$J$162+'PTRM input'!$J$128)*$J$7)/A20taxstdlife))</f>
        <v>0</v>
      </c>
      <c r="Y732" s="592">
        <f>IF(A20taxstdlife="n/a","n/a",IF(Y$3&gt;(A20taxstdlife+$E732),(('PTRM input'!$J$162+'PTRM input'!$J$128)*$J$7)-SUM($J732:X732),(('PTRM input'!$J$162+'PTRM input'!$J$128)*$J$7)/A20taxstdlife))</f>
        <v>0</v>
      </c>
      <c r="Z732" s="592">
        <f>IF(A20taxstdlife="n/a","n/a",IF(Z$3&gt;(A20taxstdlife+$E732),(('PTRM input'!$J$162+'PTRM input'!$J$128)*$J$7)-SUM($J732:Y732),(('PTRM input'!$J$162+'PTRM input'!$J$128)*$J$7)/A20taxstdlife))</f>
        <v>0</v>
      </c>
      <c r="AA732" s="592">
        <f>IF(A20taxstdlife="n/a","n/a",IF(AA$3&gt;(A20taxstdlife+$E732),(('PTRM input'!$J$162+'PTRM input'!$J$128)*$J$7)-SUM($J732:Z732),(('PTRM input'!$J$162+'PTRM input'!$J$128)*$J$7)/A20taxstdlife))</f>
        <v>0</v>
      </c>
      <c r="AB732" s="592">
        <f>IF(A20taxstdlife="n/a","n/a",IF(AB$3&gt;(A20taxstdlife+$E732),(('PTRM input'!$J$162+'PTRM input'!$J$128)*$J$7)-SUM($J732:AA732),(('PTRM input'!$J$162+'PTRM input'!$J$128)*$J$7)/A20taxstdlife))</f>
        <v>0</v>
      </c>
      <c r="AC732" s="592">
        <f>IF(A20taxstdlife="n/a","n/a",IF(AC$3&gt;(A20taxstdlife+$E732),(('PTRM input'!$J$162+'PTRM input'!$J$128)*$J$7)-SUM($J732:AB732),(('PTRM input'!$J$162+'PTRM input'!$J$128)*$J$7)/A20taxstdlife))</f>
        <v>0</v>
      </c>
      <c r="AD732" s="592">
        <f>IF(A20taxstdlife="n/a","n/a",IF(AD$3&gt;(A20taxstdlife+$E732),(('PTRM input'!$J$162+'PTRM input'!$J$128)*$J$7)-SUM($J732:AC732),(('PTRM input'!$J$162+'PTRM input'!$J$128)*$J$7)/A20taxstdlife))</f>
        <v>0</v>
      </c>
      <c r="AE732" s="592">
        <f>IF(A20taxstdlife="n/a","n/a",IF(AE$3&gt;(A20taxstdlife+$E732),(('PTRM input'!$J$162+'PTRM input'!$J$128)*$J$7)-SUM($J732:AD732),(('PTRM input'!$J$162+'PTRM input'!$J$128)*$J$7)/A20taxstdlife))</f>
        <v>0</v>
      </c>
      <c r="AF732" s="592">
        <f>IF(A20taxstdlife="n/a","n/a",IF(AF$3&gt;(A20taxstdlife+$E732),(('PTRM input'!$J$162+'PTRM input'!$J$128)*$J$7)-SUM($J732:AE732),(('PTRM input'!$J$162+'PTRM input'!$J$128)*$J$7)/A20taxstdlife))</f>
        <v>0</v>
      </c>
      <c r="AG732" s="592">
        <f>IF(A20taxstdlife="n/a","n/a",IF(AG$3&gt;(A20taxstdlife+$E732),(('PTRM input'!$J$162+'PTRM input'!$J$128)*$J$7)-SUM($J732:AF732),(('PTRM input'!$J$162+'PTRM input'!$J$128)*$J$7)/A20taxstdlife))</f>
        <v>0</v>
      </c>
      <c r="AH732" s="592">
        <f>IF(A20taxstdlife="n/a","n/a",IF(AH$3&gt;(A20taxstdlife+$E732),(('PTRM input'!$J$162+'PTRM input'!$J$128)*$J$7)-SUM($J732:AG732),(('PTRM input'!$J$162+'PTRM input'!$J$128)*$J$7)/A20taxstdlife))</f>
        <v>0</v>
      </c>
      <c r="AI732" s="592">
        <f>IF(A20taxstdlife="n/a","n/a",IF(AI$3&gt;(A20taxstdlife+$E732),(('PTRM input'!$J$162+'PTRM input'!$J$128)*$J$7)-SUM($J732:AH732),(('PTRM input'!$J$162+'PTRM input'!$J$128)*$J$7)/A20taxstdlife))</f>
        <v>0</v>
      </c>
      <c r="AJ732" s="592">
        <f>IF(A20taxstdlife="n/a","n/a",IF(AJ$3&gt;(A20taxstdlife+$E732),(('PTRM input'!$J$162+'PTRM input'!$J$128)*$J$7)-SUM($J732:AI732),(('PTRM input'!$J$162+'PTRM input'!$J$128)*$J$7)/A20taxstdlife))</f>
        <v>0</v>
      </c>
      <c r="AK732" s="592">
        <f>IF(A20taxstdlife="n/a","n/a",IF(AK$3&gt;(A20taxstdlife+$E732),(('PTRM input'!$J$162+'PTRM input'!$J$128)*$J$7)-SUM($J732:AJ732),(('PTRM input'!$J$162+'PTRM input'!$J$128)*$J$7)/A20taxstdlife))</f>
        <v>0</v>
      </c>
      <c r="AL732" s="592">
        <f>IF(A20taxstdlife="n/a","n/a",IF(AL$3&gt;(A20taxstdlife+$E732),(('PTRM input'!$J$162+'PTRM input'!$J$128)*$J$7)-SUM($J732:AK732),(('PTRM input'!$J$162+'PTRM input'!$J$128)*$J$7)/A20taxstdlife))</f>
        <v>0</v>
      </c>
      <c r="AM732" s="592">
        <f>IF(A20taxstdlife="n/a","n/a",IF(AM$3&gt;(A20taxstdlife+$E732),(('PTRM input'!$J$162+'PTRM input'!$J$128)*$J$7)-SUM($J732:AL732),(('PTRM input'!$J$162+'PTRM input'!$J$128)*$J$7)/A20taxstdlife))</f>
        <v>0</v>
      </c>
      <c r="AN732" s="592">
        <f>IF(A20taxstdlife="n/a","n/a",IF(AN$3&gt;(A20taxstdlife+$E732),(('PTRM input'!$J$162+'PTRM input'!$J$128)*$J$7)-SUM($J732:AM732),(('PTRM input'!$J$162+'PTRM input'!$J$128)*$J$7)/A20taxstdlife))</f>
        <v>0</v>
      </c>
      <c r="AO732" s="592">
        <f>IF(A20taxstdlife="n/a","n/a",IF(AO$3&gt;(A20taxstdlife+$E732),(('PTRM input'!$J$162+'PTRM input'!$J$128)*$J$7)-SUM($J732:AN732),(('PTRM input'!$J$162+'PTRM input'!$J$128)*$J$7)/A20taxstdlife))</f>
        <v>0</v>
      </c>
      <c r="AP732" s="592">
        <f>IF(A20taxstdlife="n/a","n/a",IF(AP$3&gt;(A20taxstdlife+$E732),(('PTRM input'!$J$162+'PTRM input'!$J$128)*$J$7)-SUM($J732:AO732),(('PTRM input'!$J$162+'PTRM input'!$J$128)*$J$7)/A20taxstdlife))</f>
        <v>0</v>
      </c>
      <c r="AQ732" s="592">
        <f>IF(A20taxstdlife="n/a","n/a",IF(AQ$3&gt;(A20taxstdlife+$E732),(('PTRM input'!$J$162+'PTRM input'!$J$128)*$J$7)-SUM($J732:AP732),(('PTRM input'!$J$162+'PTRM input'!$J$128)*$J$7)/A20taxstdlife))</f>
        <v>0</v>
      </c>
      <c r="AR732" s="592">
        <f>IF(A20taxstdlife="n/a","n/a",IF(AR$3&gt;(A20taxstdlife+$E732),(('PTRM input'!$J$162+'PTRM input'!$J$128)*$J$7)-SUM($J732:AQ732),(('PTRM input'!$J$162+'PTRM input'!$J$128)*$J$7)/A20taxstdlife))</f>
        <v>0</v>
      </c>
      <c r="AS732" s="592">
        <f>IF(A20taxstdlife="n/a","n/a",IF(AS$3&gt;(A20taxstdlife+$E732),(('PTRM input'!$J$162+'PTRM input'!$J$128)*$J$7)-SUM($J732:AR732),(('PTRM input'!$J$162+'PTRM input'!$J$128)*$J$7)/A20taxstdlife))</f>
        <v>0</v>
      </c>
      <c r="AT732" s="592">
        <f>IF(A20taxstdlife="n/a","n/a",IF(AT$3&gt;(A20taxstdlife+$E732),(('PTRM input'!$J$162+'PTRM input'!$J$128)*$J$7)-SUM($J732:AS732),(('PTRM input'!$J$162+'PTRM input'!$J$128)*$J$7)/A20taxstdlife))</f>
        <v>0</v>
      </c>
      <c r="AU732" s="592">
        <f>IF(A20taxstdlife="n/a","n/a",IF(AU$3&gt;(A20taxstdlife+$E732),(('PTRM input'!$J$162+'PTRM input'!$J$128)*$J$7)-SUM($J732:AT732),(('PTRM input'!$J$162+'PTRM input'!$J$128)*$J$7)/A20taxstdlife))</f>
        <v>0</v>
      </c>
      <c r="AV732" s="592">
        <f>IF(A20taxstdlife="n/a","n/a",IF(AV$3&gt;(A20taxstdlife+$E732),(('PTRM input'!$J$162+'PTRM input'!$J$128)*$J$7)-SUM($J732:AU732),(('PTRM input'!$J$162+'PTRM input'!$J$128)*$J$7)/A20taxstdlife))</f>
        <v>0</v>
      </c>
      <c r="AW732" s="592">
        <f>IF(A20taxstdlife="n/a","n/a",IF(AW$3&gt;(A20taxstdlife+$E732),(('PTRM input'!$J$162+'PTRM input'!$J$128)*$J$7)-SUM($J732:AV732),(('PTRM input'!$J$162+'PTRM input'!$J$128)*$J$7)/A20taxstdlife))</f>
        <v>0</v>
      </c>
      <c r="AX732" s="592">
        <f>IF(A20taxstdlife="n/a","n/a",IF(AX$3&gt;(A20taxstdlife+$E732),(('PTRM input'!$J$162+'PTRM input'!$J$128)*$J$7)-SUM($J732:AW732),(('PTRM input'!$J$162+'PTRM input'!$J$128)*$J$7)/A20taxstdlife))</f>
        <v>0</v>
      </c>
      <c r="AY732" s="592">
        <f>IF(A20taxstdlife="n/a","n/a",IF(AY$3&gt;(A20taxstdlife+$E732),(('PTRM input'!$J$162+'PTRM input'!$J$128)*$J$7)-SUM($J732:AX732),(('PTRM input'!$J$162+'PTRM input'!$J$128)*$J$7)/A20taxstdlife))</f>
        <v>0</v>
      </c>
      <c r="AZ732" s="592">
        <f>IF(A20taxstdlife="n/a","n/a",IF(AZ$3&gt;(A20taxstdlife+$E732),(('PTRM input'!$J$162+'PTRM input'!$J$128)*$J$7)-SUM($J732:AY732),(('PTRM input'!$J$162+'PTRM input'!$J$128)*$J$7)/A20taxstdlife))</f>
        <v>0</v>
      </c>
      <c r="BA732" s="592">
        <f>IF(A20taxstdlife="n/a","n/a",IF(BA$3&gt;(A20taxstdlife+$E732),(('PTRM input'!$J$162+'PTRM input'!$J$128)*$J$7)-SUM($J732:AZ732),(('PTRM input'!$J$162+'PTRM input'!$J$128)*$J$7)/A20taxstdlife))</f>
        <v>0</v>
      </c>
      <c r="BB732" s="592">
        <f>IF(A20taxstdlife="n/a","n/a",IF(BB$3&gt;(A20taxstdlife+$E732),(('PTRM input'!$J$162+'PTRM input'!$J$128)*$J$7)-SUM($J732:BA732),(('PTRM input'!$J$162+'PTRM input'!$J$128)*$J$7)/A20taxstdlife))</f>
        <v>0</v>
      </c>
      <c r="BC732" s="592">
        <f>IF(A20taxstdlife="n/a","n/a",IF(BC$3&gt;(A20taxstdlife+$E732),(('PTRM input'!$J$162+'PTRM input'!$J$128)*$J$7)-SUM($J732:BB732),(('PTRM input'!$J$162+'PTRM input'!$J$128)*$J$7)/A20taxstdlife))</f>
        <v>0</v>
      </c>
      <c r="BD732" s="592">
        <f>IF(A20taxstdlife="n/a","n/a",IF(BD$3&gt;(A20taxstdlife+$E732),(('PTRM input'!$J$162+'PTRM input'!$J$128)*$J$7)-SUM($J732:BC732),(('PTRM input'!$J$162+'PTRM input'!$J$128)*$J$7)/A20taxstdlife))</f>
        <v>0</v>
      </c>
      <c r="BE732" s="592">
        <f>IF(A20taxstdlife="n/a","n/a",IF(BE$3&gt;(A20taxstdlife+$E732),(('PTRM input'!$J$162+'PTRM input'!$J$128)*$J$7)-SUM($J732:BD732),(('PTRM input'!$J$162+'PTRM input'!$J$128)*$J$7)/A20taxstdlife))</f>
        <v>0</v>
      </c>
      <c r="BF732" s="592">
        <f>IF(A20taxstdlife="n/a","n/a",IF(BF$3&gt;(A20taxstdlife+$E732),(('PTRM input'!$J$162+'PTRM input'!$J$128)*$J$7)-SUM($J732:BE732),(('PTRM input'!$J$162+'PTRM input'!$J$128)*$J$7)/A20taxstdlife))</f>
        <v>0</v>
      </c>
      <c r="BG732" s="592">
        <f>IF(A20taxstdlife="n/a","n/a",IF(BG$3&gt;(A20taxstdlife+$E732),(('PTRM input'!$J$162+'PTRM input'!$J$128)*$J$7)-SUM($J732:BF732),(('PTRM input'!$J$162+'PTRM input'!$J$128)*$J$7)/A20taxstdlife))</f>
        <v>0</v>
      </c>
      <c r="BH732" s="592">
        <f>IF(A20taxstdlife="n/a","n/a",IF(BH$3&gt;(A20taxstdlife+$E732),(('PTRM input'!$J$162+'PTRM input'!$J$128)*$J$7)-SUM($J732:BG732),(('PTRM input'!$J$162+'PTRM input'!$J$128)*$J$7)/A20taxstdlife))</f>
        <v>0</v>
      </c>
      <c r="BI732" s="592">
        <f>IF(A20taxstdlife="n/a","n/a",IF(BI$3&gt;(A20taxstdlife+$E732),(('PTRM input'!$J$162+'PTRM input'!$J$128)*$J$7)-SUM($J732:BH732),(('PTRM input'!$J$162+'PTRM input'!$J$128)*$J$7)/A20taxstdlife))</f>
        <v>0</v>
      </c>
      <c r="BJ732" s="237"/>
      <c r="BK732" s="237"/>
      <c r="BL732" s="237"/>
      <c r="BM732" s="237"/>
    </row>
    <row r="733" spans="1:65" s="4" customFormat="1" ht="12.75" customHeight="1" outlineLevel="2">
      <c r="A733" s="237"/>
      <c r="B733" s="237"/>
      <c r="C733" s="597"/>
      <c r="D733" s="930"/>
      <c r="E733" s="167">
        <v>5</v>
      </c>
      <c r="F733" s="34"/>
      <c r="G733" s="184"/>
      <c r="H733" s="186"/>
      <c r="I733" s="186"/>
      <c r="J733" s="186"/>
      <c r="K733" s="185"/>
      <c r="L733" s="105">
        <f>IF(A20taxstdlife="n/a","n/a",IF(L$3&gt;(A20taxstdlife+$E733),(('PTRM input'!$K$162+'PTRM input'!$K$128)*$K$7)-SUM($K733:K733),(('PTRM input'!$K$162+'PTRM input'!$K$128)*$K$7)/A20taxstdlife))</f>
        <v>0</v>
      </c>
      <c r="M733" s="105">
        <f>IF(A20taxstdlife="n/a","n/a",IF(M$3&gt;(A20taxstdlife+$E733),(('PTRM input'!$K$162+'PTRM input'!$K$128)*$K$7)-SUM($K733:L733),(('PTRM input'!$K$162+'PTRM input'!$K$128)*$K$7)/A20taxstdlife))</f>
        <v>0</v>
      </c>
      <c r="N733" s="105">
        <f>IF(A20taxstdlife="n/a","n/a",IF(N$3&gt;(A20taxstdlife+$E733),(('PTRM input'!$K$162+'PTRM input'!$K$128)*$K$7)-SUM($K733:M733),(('PTRM input'!$K$162+'PTRM input'!$K$128)*$K$7)/A20taxstdlife))</f>
        <v>0</v>
      </c>
      <c r="O733" s="105">
        <f>IF(A20taxstdlife="n/a","n/a",IF(O$3&gt;(A20taxstdlife+$E733),(('PTRM input'!$K$162+'PTRM input'!$K$128)*$K$7)-SUM($K733:N733),(('PTRM input'!$K$162+'PTRM input'!$K$128)*$K$7)/A20taxstdlife))</f>
        <v>0</v>
      </c>
      <c r="P733" s="105">
        <f>IF(A20taxstdlife="n/a","n/a",IF(P$3&gt;(A20taxstdlife+$E733),(('PTRM input'!$K$162+'PTRM input'!$K$128)*$K$7)-SUM($K733:O733),(('PTRM input'!$K$162+'PTRM input'!$K$128)*$K$7)/A20taxstdlife))</f>
        <v>0</v>
      </c>
      <c r="Q733" s="592">
        <f>IF(A20taxstdlife="n/a","n/a",IF(Q$3&gt;(A20taxstdlife+$E733),(('PTRM input'!$K$162+'PTRM input'!$K$128)*$K$7)-SUM($K733:P733),(('PTRM input'!$K$162+'PTRM input'!$K$128)*$K$7)/A20taxstdlife))</f>
        <v>0</v>
      </c>
      <c r="R733" s="592">
        <f>IF(A20taxstdlife="n/a","n/a",IF(R$3&gt;(A20taxstdlife+$E733),(('PTRM input'!$K$162+'PTRM input'!$K$128)*$K$7)-SUM($K733:Q733),(('PTRM input'!$K$162+'PTRM input'!$K$128)*$K$7)/A20taxstdlife))</f>
        <v>0</v>
      </c>
      <c r="S733" s="592">
        <f>IF(A20taxstdlife="n/a","n/a",IF(S$3&gt;(A20taxstdlife+$E733),(('PTRM input'!$K$162+'PTRM input'!$K$128)*$K$7)-SUM($K733:R733),(('PTRM input'!$K$162+'PTRM input'!$K$128)*$K$7)/A20taxstdlife))</f>
        <v>0</v>
      </c>
      <c r="T733" s="592">
        <f>IF(A20taxstdlife="n/a","n/a",IF(T$3&gt;(A20taxstdlife+$E733),(('PTRM input'!$K$162+'PTRM input'!$K$128)*$K$7)-SUM($K733:S733),(('PTRM input'!$K$162+'PTRM input'!$K$128)*$K$7)/A20taxstdlife))</f>
        <v>0</v>
      </c>
      <c r="U733" s="592">
        <f>IF(A20taxstdlife="n/a","n/a",IF(U$3&gt;(A20taxstdlife+$E733),(('PTRM input'!$K$162+'PTRM input'!$K$128)*$K$7)-SUM($K733:T733),(('PTRM input'!$K$162+'PTRM input'!$K$128)*$K$7)/A20taxstdlife))</f>
        <v>0</v>
      </c>
      <c r="V733" s="592">
        <f>IF(A20taxstdlife="n/a","n/a",IF(V$3&gt;(A20taxstdlife+$E733),(('PTRM input'!$K$162+'PTRM input'!$K$128)*$K$7)-SUM($K733:U733),(('PTRM input'!$K$162+'PTRM input'!$K$128)*$K$7)/A20taxstdlife))</f>
        <v>0</v>
      </c>
      <c r="W733" s="592">
        <f>IF(A20taxstdlife="n/a","n/a",IF(W$3&gt;(A20taxstdlife+$E733),(('PTRM input'!$K$162+'PTRM input'!$K$128)*$K$7)-SUM($K733:V733),(('PTRM input'!$K$162+'PTRM input'!$K$128)*$K$7)/A20taxstdlife))</f>
        <v>0</v>
      </c>
      <c r="X733" s="592">
        <f>IF(A20taxstdlife="n/a","n/a",IF(X$3&gt;(A20taxstdlife+$E733),(('PTRM input'!$K$162+'PTRM input'!$K$128)*$K$7)-SUM($K733:W733),(('PTRM input'!$K$162+'PTRM input'!$K$128)*$K$7)/A20taxstdlife))</f>
        <v>0</v>
      </c>
      <c r="Y733" s="592">
        <f>IF(A20taxstdlife="n/a","n/a",IF(Y$3&gt;(A20taxstdlife+$E733),(('PTRM input'!$K$162+'PTRM input'!$K$128)*$K$7)-SUM($K733:X733),(('PTRM input'!$K$162+'PTRM input'!$K$128)*$K$7)/A20taxstdlife))</f>
        <v>0</v>
      </c>
      <c r="Z733" s="592">
        <f>IF(A20taxstdlife="n/a","n/a",IF(Z$3&gt;(A20taxstdlife+$E733),(('PTRM input'!$K$162+'PTRM input'!$K$128)*$K$7)-SUM($K733:Y733),(('PTRM input'!$K$162+'PTRM input'!$K$128)*$K$7)/A20taxstdlife))</f>
        <v>0</v>
      </c>
      <c r="AA733" s="592">
        <f>IF(A20taxstdlife="n/a","n/a",IF(AA$3&gt;(A20taxstdlife+$E733),(('PTRM input'!$K$162+'PTRM input'!$K$128)*$K$7)-SUM($K733:Z733),(('PTRM input'!$K$162+'PTRM input'!$K$128)*$K$7)/A20taxstdlife))</f>
        <v>0</v>
      </c>
      <c r="AB733" s="592">
        <f>IF(A20taxstdlife="n/a","n/a",IF(AB$3&gt;(A20taxstdlife+$E733),(('PTRM input'!$K$162+'PTRM input'!$K$128)*$K$7)-SUM($K733:AA733),(('PTRM input'!$K$162+'PTRM input'!$K$128)*$K$7)/A20taxstdlife))</f>
        <v>0</v>
      </c>
      <c r="AC733" s="592">
        <f>IF(A20taxstdlife="n/a","n/a",IF(AC$3&gt;(A20taxstdlife+$E733),(('PTRM input'!$K$162+'PTRM input'!$K$128)*$K$7)-SUM($K733:AB733),(('PTRM input'!$K$162+'PTRM input'!$K$128)*$K$7)/A20taxstdlife))</f>
        <v>0</v>
      </c>
      <c r="AD733" s="592">
        <f>IF(A20taxstdlife="n/a","n/a",IF(AD$3&gt;(A20taxstdlife+$E733),(('PTRM input'!$K$162+'PTRM input'!$K$128)*$K$7)-SUM($K733:AC733),(('PTRM input'!$K$162+'PTRM input'!$K$128)*$K$7)/A20taxstdlife))</f>
        <v>0</v>
      </c>
      <c r="AE733" s="592">
        <f>IF(A20taxstdlife="n/a","n/a",IF(AE$3&gt;(A20taxstdlife+$E733),(('PTRM input'!$K$162+'PTRM input'!$K$128)*$K$7)-SUM($K733:AD733),(('PTRM input'!$K$162+'PTRM input'!$K$128)*$K$7)/A20taxstdlife))</f>
        <v>0</v>
      </c>
      <c r="AF733" s="592">
        <f>IF(A20taxstdlife="n/a","n/a",IF(AF$3&gt;(A20taxstdlife+$E733),(('PTRM input'!$K$162+'PTRM input'!$K$128)*$K$7)-SUM($K733:AE733),(('PTRM input'!$K$162+'PTRM input'!$K$128)*$K$7)/A20taxstdlife))</f>
        <v>0</v>
      </c>
      <c r="AG733" s="592">
        <f>IF(A20taxstdlife="n/a","n/a",IF(AG$3&gt;(A20taxstdlife+$E733),(('PTRM input'!$K$162+'PTRM input'!$K$128)*$K$7)-SUM($K733:AF733),(('PTRM input'!$K$162+'PTRM input'!$K$128)*$K$7)/A20taxstdlife))</f>
        <v>0</v>
      </c>
      <c r="AH733" s="592">
        <f>IF(A20taxstdlife="n/a","n/a",IF(AH$3&gt;(A20taxstdlife+$E733),(('PTRM input'!$K$162+'PTRM input'!$K$128)*$K$7)-SUM($K733:AG733),(('PTRM input'!$K$162+'PTRM input'!$K$128)*$K$7)/A20taxstdlife))</f>
        <v>0</v>
      </c>
      <c r="AI733" s="592">
        <f>IF(A20taxstdlife="n/a","n/a",IF(AI$3&gt;(A20taxstdlife+$E733),(('PTRM input'!$K$162+'PTRM input'!$K$128)*$K$7)-SUM($K733:AH733),(('PTRM input'!$K$162+'PTRM input'!$K$128)*$K$7)/A20taxstdlife))</f>
        <v>0</v>
      </c>
      <c r="AJ733" s="592">
        <f>IF(A20taxstdlife="n/a","n/a",IF(AJ$3&gt;(A20taxstdlife+$E733),(('PTRM input'!$K$162+'PTRM input'!$K$128)*$K$7)-SUM($K733:AI733),(('PTRM input'!$K$162+'PTRM input'!$K$128)*$K$7)/A20taxstdlife))</f>
        <v>0</v>
      </c>
      <c r="AK733" s="592">
        <f>IF(A20taxstdlife="n/a","n/a",IF(AK$3&gt;(A20taxstdlife+$E733),(('PTRM input'!$K$162+'PTRM input'!$K$128)*$K$7)-SUM($K733:AJ733),(('PTRM input'!$K$162+'PTRM input'!$K$128)*$K$7)/A20taxstdlife))</f>
        <v>0</v>
      </c>
      <c r="AL733" s="592">
        <f>IF(A20taxstdlife="n/a","n/a",IF(AL$3&gt;(A20taxstdlife+$E733),(('PTRM input'!$K$162+'PTRM input'!$K$128)*$K$7)-SUM($K733:AK733),(('PTRM input'!$K$162+'PTRM input'!$K$128)*$K$7)/A20taxstdlife))</f>
        <v>0</v>
      </c>
      <c r="AM733" s="592">
        <f>IF(A20taxstdlife="n/a","n/a",IF(AM$3&gt;(A20taxstdlife+$E733),(('PTRM input'!$K$162+'PTRM input'!$K$128)*$K$7)-SUM($K733:AL733),(('PTRM input'!$K$162+'PTRM input'!$K$128)*$K$7)/A20taxstdlife))</f>
        <v>0</v>
      </c>
      <c r="AN733" s="592">
        <f>IF(A20taxstdlife="n/a","n/a",IF(AN$3&gt;(A20taxstdlife+$E733),(('PTRM input'!$K$162+'PTRM input'!$K$128)*$K$7)-SUM($K733:AM733),(('PTRM input'!$K$162+'PTRM input'!$K$128)*$K$7)/A20taxstdlife))</f>
        <v>0</v>
      </c>
      <c r="AO733" s="592">
        <f>IF(A20taxstdlife="n/a","n/a",IF(AO$3&gt;(A20taxstdlife+$E733),(('PTRM input'!$K$162+'PTRM input'!$K$128)*$K$7)-SUM($K733:AN733),(('PTRM input'!$K$162+'PTRM input'!$K$128)*$K$7)/A20taxstdlife))</f>
        <v>0</v>
      </c>
      <c r="AP733" s="592">
        <f>IF(A20taxstdlife="n/a","n/a",IF(AP$3&gt;(A20taxstdlife+$E733),(('PTRM input'!$K$162+'PTRM input'!$K$128)*$K$7)-SUM($K733:AO733),(('PTRM input'!$K$162+'PTRM input'!$K$128)*$K$7)/A20taxstdlife))</f>
        <v>0</v>
      </c>
      <c r="AQ733" s="592">
        <f>IF(A20taxstdlife="n/a","n/a",IF(AQ$3&gt;(A20taxstdlife+$E733),(('PTRM input'!$K$162+'PTRM input'!$K$128)*$K$7)-SUM($K733:AP733),(('PTRM input'!$K$162+'PTRM input'!$K$128)*$K$7)/A20taxstdlife))</f>
        <v>0</v>
      </c>
      <c r="AR733" s="592">
        <f>IF(A20taxstdlife="n/a","n/a",IF(AR$3&gt;(A20taxstdlife+$E733),(('PTRM input'!$K$162+'PTRM input'!$K$128)*$K$7)-SUM($K733:AQ733),(('PTRM input'!$K$162+'PTRM input'!$K$128)*$K$7)/A20taxstdlife))</f>
        <v>0</v>
      </c>
      <c r="AS733" s="592">
        <f>IF(A20taxstdlife="n/a","n/a",IF(AS$3&gt;(A20taxstdlife+$E733),(('PTRM input'!$K$162+'PTRM input'!$K$128)*$K$7)-SUM($K733:AR733),(('PTRM input'!$K$162+'PTRM input'!$K$128)*$K$7)/A20taxstdlife))</f>
        <v>0</v>
      </c>
      <c r="AT733" s="592">
        <f>IF(A20taxstdlife="n/a","n/a",IF(AT$3&gt;(A20taxstdlife+$E733),(('PTRM input'!$K$162+'PTRM input'!$K$128)*$K$7)-SUM($K733:AS733),(('PTRM input'!$K$162+'PTRM input'!$K$128)*$K$7)/A20taxstdlife))</f>
        <v>0</v>
      </c>
      <c r="AU733" s="592">
        <f>IF(A20taxstdlife="n/a","n/a",IF(AU$3&gt;(A20taxstdlife+$E733),(('PTRM input'!$K$162+'PTRM input'!$K$128)*$K$7)-SUM($K733:AT733),(('PTRM input'!$K$162+'PTRM input'!$K$128)*$K$7)/A20taxstdlife))</f>
        <v>0</v>
      </c>
      <c r="AV733" s="592">
        <f>IF(A20taxstdlife="n/a","n/a",IF(AV$3&gt;(A20taxstdlife+$E733),(('PTRM input'!$K$162+'PTRM input'!$K$128)*$K$7)-SUM($K733:AU733),(('PTRM input'!$K$162+'PTRM input'!$K$128)*$K$7)/A20taxstdlife))</f>
        <v>0</v>
      </c>
      <c r="AW733" s="592">
        <f>IF(A20taxstdlife="n/a","n/a",IF(AW$3&gt;(A20taxstdlife+$E733),(('PTRM input'!$K$162+'PTRM input'!$K$128)*$K$7)-SUM($K733:AV733),(('PTRM input'!$K$162+'PTRM input'!$K$128)*$K$7)/A20taxstdlife))</f>
        <v>0</v>
      </c>
      <c r="AX733" s="592">
        <f>IF(A20taxstdlife="n/a","n/a",IF(AX$3&gt;(A20taxstdlife+$E733),(('PTRM input'!$K$162+'PTRM input'!$K$128)*$K$7)-SUM($K733:AW733),(('PTRM input'!$K$162+'PTRM input'!$K$128)*$K$7)/A20taxstdlife))</f>
        <v>0</v>
      </c>
      <c r="AY733" s="592">
        <f>IF(A20taxstdlife="n/a","n/a",IF(AY$3&gt;(A20taxstdlife+$E733),(('PTRM input'!$K$162+'PTRM input'!$K$128)*$K$7)-SUM($K733:AX733),(('PTRM input'!$K$162+'PTRM input'!$K$128)*$K$7)/A20taxstdlife))</f>
        <v>0</v>
      </c>
      <c r="AZ733" s="592">
        <f>IF(A20taxstdlife="n/a","n/a",IF(AZ$3&gt;(A20taxstdlife+$E733),(('PTRM input'!$K$162+'PTRM input'!$K$128)*$K$7)-SUM($K733:AY733),(('PTRM input'!$K$162+'PTRM input'!$K$128)*$K$7)/A20taxstdlife))</f>
        <v>0</v>
      </c>
      <c r="BA733" s="592">
        <f>IF(A20taxstdlife="n/a","n/a",IF(BA$3&gt;(A20taxstdlife+$E733),(('PTRM input'!$K$162+'PTRM input'!$K$128)*$K$7)-SUM($K733:AZ733),(('PTRM input'!$K$162+'PTRM input'!$K$128)*$K$7)/A20taxstdlife))</f>
        <v>0</v>
      </c>
      <c r="BB733" s="592">
        <f>IF(A20taxstdlife="n/a","n/a",IF(BB$3&gt;(A20taxstdlife+$E733),(('PTRM input'!$K$162+'PTRM input'!$K$128)*$K$7)-SUM($K733:BA733),(('PTRM input'!$K$162+'PTRM input'!$K$128)*$K$7)/A20taxstdlife))</f>
        <v>0</v>
      </c>
      <c r="BC733" s="592">
        <f>IF(A20taxstdlife="n/a","n/a",IF(BC$3&gt;(A20taxstdlife+$E733),(('PTRM input'!$K$162+'PTRM input'!$K$128)*$K$7)-SUM($K733:BB733),(('PTRM input'!$K$162+'PTRM input'!$K$128)*$K$7)/A20taxstdlife))</f>
        <v>0</v>
      </c>
      <c r="BD733" s="592">
        <f>IF(A20taxstdlife="n/a","n/a",IF(BD$3&gt;(A20taxstdlife+$E733),(('PTRM input'!$K$162+'PTRM input'!$K$128)*$K$7)-SUM($K733:BC733),(('PTRM input'!$K$162+'PTRM input'!$K$128)*$K$7)/A20taxstdlife))</f>
        <v>0</v>
      </c>
      <c r="BE733" s="592">
        <f>IF(A20taxstdlife="n/a","n/a",IF(BE$3&gt;(A20taxstdlife+$E733),(('PTRM input'!$K$162+'PTRM input'!$K$128)*$K$7)-SUM($K733:BD733),(('PTRM input'!$K$162+'PTRM input'!$K$128)*$K$7)/A20taxstdlife))</f>
        <v>0</v>
      </c>
      <c r="BF733" s="592">
        <f>IF(A20taxstdlife="n/a","n/a",IF(BF$3&gt;(A20taxstdlife+$E733),(('PTRM input'!$K$162+'PTRM input'!$K$128)*$K$7)-SUM($K733:BE733),(('PTRM input'!$K$162+'PTRM input'!$K$128)*$K$7)/A20taxstdlife))</f>
        <v>0</v>
      </c>
      <c r="BG733" s="592">
        <f>IF(A20taxstdlife="n/a","n/a",IF(BG$3&gt;(A20taxstdlife+$E733),(('PTRM input'!$K$162+'PTRM input'!$K$128)*$K$7)-SUM($K733:BF733),(('PTRM input'!$K$162+'PTRM input'!$K$128)*$K$7)/A20taxstdlife))</f>
        <v>0</v>
      </c>
      <c r="BH733" s="592">
        <f>IF(A20taxstdlife="n/a","n/a",IF(BH$3&gt;(A20taxstdlife+$E733),(('PTRM input'!$K$162+'PTRM input'!$K$128)*$K$7)-SUM($K733:BG733),(('PTRM input'!$K$162+'PTRM input'!$K$128)*$K$7)/A20taxstdlife))</f>
        <v>0</v>
      </c>
      <c r="BI733" s="592">
        <f>IF(A20taxstdlife="n/a","n/a",IF(BI$3&gt;(A20taxstdlife+$E733),(('PTRM input'!$K$162+'PTRM input'!$K$128)*$K$7)-SUM($K733:BH733),(('PTRM input'!$K$162+'PTRM input'!$K$128)*$K$7)/A20taxstdlife))</f>
        <v>0</v>
      </c>
      <c r="BJ733" s="237"/>
      <c r="BK733" s="237"/>
      <c r="BL733" s="237"/>
      <c r="BM733" s="237"/>
    </row>
    <row r="734" spans="1:65" s="4" customFormat="1" ht="12.75" customHeight="1" outlineLevel="2">
      <c r="A734" s="237"/>
      <c r="B734" s="237"/>
      <c r="C734" s="597"/>
      <c r="D734" s="930"/>
      <c r="E734" s="167">
        <v>6</v>
      </c>
      <c r="F734" s="34"/>
      <c r="G734" s="184"/>
      <c r="H734" s="186"/>
      <c r="I734" s="186"/>
      <c r="J734" s="186"/>
      <c r="K734" s="186"/>
      <c r="L734" s="185"/>
      <c r="M734" s="105">
        <f>IF(A20taxstdlife="n/a","n/a",IF(M$3&gt;(A20taxstdlife+$E734),(('PTRM input'!$L$162+'PTRM input'!$L$128)*$L$7)-SUM($L734:L734),(('PTRM input'!$L$162+'PTRM input'!$L$128)*$L$7)/A20taxstdlife))</f>
        <v>0</v>
      </c>
      <c r="N734" s="105">
        <f>IF(A20taxstdlife="n/a","n/a",IF(N$3&gt;(A20taxstdlife+$E734),(('PTRM input'!$L$162+'PTRM input'!$L$128)*$L$7)-SUM($L734:M734),(('PTRM input'!$L$162+'PTRM input'!$L$128)*$L$7)/A20taxstdlife))</f>
        <v>0</v>
      </c>
      <c r="O734" s="105">
        <f>IF(A20taxstdlife="n/a","n/a",IF(O$3&gt;(A20taxstdlife+$E734),(('PTRM input'!$L$162+'PTRM input'!$L$128)*$L$7)-SUM($L734:N734),(('PTRM input'!$L$162+'PTRM input'!$L$128)*$L$7)/A20taxstdlife))</f>
        <v>0</v>
      </c>
      <c r="P734" s="105">
        <f>IF(A20taxstdlife="n/a","n/a",IF(P$3&gt;(A20taxstdlife+$E734),(('PTRM input'!$L$162+'PTRM input'!$L$128)*$L$7)-SUM($L734:O734),(('PTRM input'!$L$162+'PTRM input'!$L$128)*$L$7)/A20taxstdlife))</f>
        <v>0</v>
      </c>
      <c r="Q734" s="592">
        <f>IF(A20taxstdlife="n/a","n/a",IF(Q$3&gt;(A20taxstdlife+$E734),(('PTRM input'!$L$162+'PTRM input'!$L$128)*$L$7)-SUM($L734:P734),(('PTRM input'!$L$162+'PTRM input'!$L$128)*$L$7)/A20taxstdlife))</f>
        <v>0</v>
      </c>
      <c r="R734" s="592">
        <f>IF(A20taxstdlife="n/a","n/a",IF(R$3&gt;(A20taxstdlife+$E734),(('PTRM input'!$L$162+'PTRM input'!$L$128)*$L$7)-SUM($L734:Q734),(('PTRM input'!$L$162+'PTRM input'!$L$128)*$L$7)/A20taxstdlife))</f>
        <v>0</v>
      </c>
      <c r="S734" s="592">
        <f>IF(A20taxstdlife="n/a","n/a",IF(S$3&gt;(A20taxstdlife+$E734),(('PTRM input'!$L$162+'PTRM input'!$L$128)*$L$7)-SUM($L734:R734),(('PTRM input'!$L$162+'PTRM input'!$L$128)*$L$7)/A20taxstdlife))</f>
        <v>0</v>
      </c>
      <c r="T734" s="592">
        <f>IF(A20taxstdlife="n/a","n/a",IF(T$3&gt;(A20taxstdlife+$E734),(('PTRM input'!$L$162+'PTRM input'!$L$128)*$L$7)-SUM($L734:S734),(('PTRM input'!$L$162+'PTRM input'!$L$128)*$L$7)/A20taxstdlife))</f>
        <v>0</v>
      </c>
      <c r="U734" s="592">
        <f>IF(A20taxstdlife="n/a","n/a",IF(U$3&gt;(A20taxstdlife+$E734),(('PTRM input'!$L$162+'PTRM input'!$L$128)*$L$7)-SUM($L734:T734),(('PTRM input'!$L$162+'PTRM input'!$L$128)*$L$7)/A20taxstdlife))</f>
        <v>0</v>
      </c>
      <c r="V734" s="592">
        <f>IF(A20taxstdlife="n/a","n/a",IF(V$3&gt;(A20taxstdlife+$E734),(('PTRM input'!$L$162+'PTRM input'!$L$128)*$L$7)-SUM($L734:U734),(('PTRM input'!$L$162+'PTRM input'!$L$128)*$L$7)/A20taxstdlife))</f>
        <v>0</v>
      </c>
      <c r="W734" s="592">
        <f>IF(A20taxstdlife="n/a","n/a",IF(W$3&gt;(A20taxstdlife+$E734),(('PTRM input'!$L$162+'PTRM input'!$L$128)*$L$7)-SUM($L734:V734),(('PTRM input'!$L$162+'PTRM input'!$L$128)*$L$7)/A20taxstdlife))</f>
        <v>0</v>
      </c>
      <c r="X734" s="592">
        <f>IF(A20taxstdlife="n/a","n/a",IF(X$3&gt;(A20taxstdlife+$E734),(('PTRM input'!$L$162+'PTRM input'!$L$128)*$L$7)-SUM($L734:W734),(('PTRM input'!$L$162+'PTRM input'!$L$128)*$L$7)/A20taxstdlife))</f>
        <v>0</v>
      </c>
      <c r="Y734" s="592">
        <f>IF(A20taxstdlife="n/a","n/a",IF(Y$3&gt;(A20taxstdlife+$E734),(('PTRM input'!$L$162+'PTRM input'!$L$128)*$L$7)-SUM($L734:X734),(('PTRM input'!$L$162+'PTRM input'!$L$128)*$L$7)/A20taxstdlife))</f>
        <v>0</v>
      </c>
      <c r="Z734" s="592">
        <f>IF(A20taxstdlife="n/a","n/a",IF(Z$3&gt;(A20taxstdlife+$E734),(('PTRM input'!$L$162+'PTRM input'!$L$128)*$L$7)-SUM($L734:Y734),(('PTRM input'!$L$162+'PTRM input'!$L$128)*$L$7)/A20taxstdlife))</f>
        <v>0</v>
      </c>
      <c r="AA734" s="592">
        <f>IF(A20taxstdlife="n/a","n/a",IF(AA$3&gt;(A20taxstdlife+$E734),(('PTRM input'!$L$162+'PTRM input'!$L$128)*$L$7)-SUM($L734:Z734),(('PTRM input'!$L$162+'PTRM input'!$L$128)*$L$7)/A20taxstdlife))</f>
        <v>0</v>
      </c>
      <c r="AB734" s="592">
        <f>IF(A20taxstdlife="n/a","n/a",IF(AB$3&gt;(A20taxstdlife+$E734),(('PTRM input'!$L$162+'PTRM input'!$L$128)*$L$7)-SUM($L734:AA734),(('PTRM input'!$L$162+'PTRM input'!$L$128)*$L$7)/A20taxstdlife))</f>
        <v>0</v>
      </c>
      <c r="AC734" s="592">
        <f>IF(A20taxstdlife="n/a","n/a",IF(AC$3&gt;(A20taxstdlife+$E734),(('PTRM input'!$L$162+'PTRM input'!$L$128)*$L$7)-SUM($L734:AB734),(('PTRM input'!$L$162+'PTRM input'!$L$128)*$L$7)/A20taxstdlife))</f>
        <v>0</v>
      </c>
      <c r="AD734" s="592">
        <f>IF(A20taxstdlife="n/a","n/a",IF(AD$3&gt;(A20taxstdlife+$E734),(('PTRM input'!$L$162+'PTRM input'!$L$128)*$L$7)-SUM($L734:AC734),(('PTRM input'!$L$162+'PTRM input'!$L$128)*$L$7)/A20taxstdlife))</f>
        <v>0</v>
      </c>
      <c r="AE734" s="592">
        <f>IF(A20taxstdlife="n/a","n/a",IF(AE$3&gt;(A20taxstdlife+$E734),(('PTRM input'!$L$162+'PTRM input'!$L$128)*$L$7)-SUM($L734:AD734),(('PTRM input'!$L$162+'PTRM input'!$L$128)*$L$7)/A20taxstdlife))</f>
        <v>0</v>
      </c>
      <c r="AF734" s="592">
        <f>IF(A20taxstdlife="n/a","n/a",IF(AF$3&gt;(A20taxstdlife+$E734),(('PTRM input'!$L$162+'PTRM input'!$L$128)*$L$7)-SUM($L734:AE734),(('PTRM input'!$L$162+'PTRM input'!$L$128)*$L$7)/A20taxstdlife))</f>
        <v>0</v>
      </c>
      <c r="AG734" s="592">
        <f>IF(A20taxstdlife="n/a","n/a",IF(AG$3&gt;(A20taxstdlife+$E734),(('PTRM input'!$L$162+'PTRM input'!$L$128)*$L$7)-SUM($L734:AF734),(('PTRM input'!$L$162+'PTRM input'!$L$128)*$L$7)/A20taxstdlife))</f>
        <v>0</v>
      </c>
      <c r="AH734" s="592">
        <f>IF(A20taxstdlife="n/a","n/a",IF(AH$3&gt;(A20taxstdlife+$E734),(('PTRM input'!$L$162+'PTRM input'!$L$128)*$L$7)-SUM($L734:AG734),(('PTRM input'!$L$162+'PTRM input'!$L$128)*$L$7)/A20taxstdlife))</f>
        <v>0</v>
      </c>
      <c r="AI734" s="592">
        <f>IF(A20taxstdlife="n/a","n/a",IF(AI$3&gt;(A20taxstdlife+$E734),(('PTRM input'!$L$162+'PTRM input'!$L$128)*$L$7)-SUM($L734:AH734),(('PTRM input'!$L$162+'PTRM input'!$L$128)*$L$7)/A20taxstdlife))</f>
        <v>0</v>
      </c>
      <c r="AJ734" s="592">
        <f>IF(A20taxstdlife="n/a","n/a",IF(AJ$3&gt;(A20taxstdlife+$E734),(('PTRM input'!$L$162+'PTRM input'!$L$128)*$L$7)-SUM($L734:AI734),(('PTRM input'!$L$162+'PTRM input'!$L$128)*$L$7)/A20taxstdlife))</f>
        <v>0</v>
      </c>
      <c r="AK734" s="592">
        <f>IF(A20taxstdlife="n/a","n/a",IF(AK$3&gt;(A20taxstdlife+$E734),(('PTRM input'!$L$162+'PTRM input'!$L$128)*$L$7)-SUM($L734:AJ734),(('PTRM input'!$L$162+'PTRM input'!$L$128)*$L$7)/A20taxstdlife))</f>
        <v>0</v>
      </c>
      <c r="AL734" s="592">
        <f>IF(A20taxstdlife="n/a","n/a",IF(AL$3&gt;(A20taxstdlife+$E734),(('PTRM input'!$L$162+'PTRM input'!$L$128)*$L$7)-SUM($L734:AK734),(('PTRM input'!$L$162+'PTRM input'!$L$128)*$L$7)/A20taxstdlife))</f>
        <v>0</v>
      </c>
      <c r="AM734" s="592">
        <f>IF(A20taxstdlife="n/a","n/a",IF(AM$3&gt;(A20taxstdlife+$E734),(('PTRM input'!$L$162+'PTRM input'!$L$128)*$L$7)-SUM($L734:AL734),(('PTRM input'!$L$162+'PTRM input'!$L$128)*$L$7)/A20taxstdlife))</f>
        <v>0</v>
      </c>
      <c r="AN734" s="592">
        <f>IF(A20taxstdlife="n/a","n/a",IF(AN$3&gt;(A20taxstdlife+$E734),(('PTRM input'!$L$162+'PTRM input'!$L$128)*$L$7)-SUM($L734:AM734),(('PTRM input'!$L$162+'PTRM input'!$L$128)*$L$7)/A20taxstdlife))</f>
        <v>0</v>
      </c>
      <c r="AO734" s="592">
        <f>IF(A20taxstdlife="n/a","n/a",IF(AO$3&gt;(A20taxstdlife+$E734),(('PTRM input'!$L$162+'PTRM input'!$L$128)*$L$7)-SUM($L734:AN734),(('PTRM input'!$L$162+'PTRM input'!$L$128)*$L$7)/A20taxstdlife))</f>
        <v>0</v>
      </c>
      <c r="AP734" s="592">
        <f>IF(A20taxstdlife="n/a","n/a",IF(AP$3&gt;(A20taxstdlife+$E734),(('PTRM input'!$L$162+'PTRM input'!$L$128)*$L$7)-SUM($L734:AO734),(('PTRM input'!$L$162+'PTRM input'!$L$128)*$L$7)/A20taxstdlife))</f>
        <v>0</v>
      </c>
      <c r="AQ734" s="592">
        <f>IF(A20taxstdlife="n/a","n/a",IF(AQ$3&gt;(A20taxstdlife+$E734),(('PTRM input'!$L$162+'PTRM input'!$L$128)*$L$7)-SUM($L734:AP734),(('PTRM input'!$L$162+'PTRM input'!$L$128)*$L$7)/A20taxstdlife))</f>
        <v>0</v>
      </c>
      <c r="AR734" s="592">
        <f>IF(A20taxstdlife="n/a","n/a",IF(AR$3&gt;(A20taxstdlife+$E734),(('PTRM input'!$L$162+'PTRM input'!$L$128)*$L$7)-SUM($L734:AQ734),(('PTRM input'!$L$162+'PTRM input'!$L$128)*$L$7)/A20taxstdlife))</f>
        <v>0</v>
      </c>
      <c r="AS734" s="592">
        <f>IF(A20taxstdlife="n/a","n/a",IF(AS$3&gt;(A20taxstdlife+$E734),(('PTRM input'!$L$162+'PTRM input'!$L$128)*$L$7)-SUM($L734:AR734),(('PTRM input'!$L$162+'PTRM input'!$L$128)*$L$7)/A20taxstdlife))</f>
        <v>0</v>
      </c>
      <c r="AT734" s="592">
        <f>IF(A20taxstdlife="n/a","n/a",IF(AT$3&gt;(A20taxstdlife+$E734),(('PTRM input'!$L$162+'PTRM input'!$L$128)*$L$7)-SUM($L734:AS734),(('PTRM input'!$L$162+'PTRM input'!$L$128)*$L$7)/A20taxstdlife))</f>
        <v>0</v>
      </c>
      <c r="AU734" s="592">
        <f>IF(A20taxstdlife="n/a","n/a",IF(AU$3&gt;(A20taxstdlife+$E734),(('PTRM input'!$L$162+'PTRM input'!$L$128)*$L$7)-SUM($L734:AT734),(('PTRM input'!$L$162+'PTRM input'!$L$128)*$L$7)/A20taxstdlife))</f>
        <v>0</v>
      </c>
      <c r="AV734" s="592">
        <f>IF(A20taxstdlife="n/a","n/a",IF(AV$3&gt;(A20taxstdlife+$E734),(('PTRM input'!$L$162+'PTRM input'!$L$128)*$L$7)-SUM($L734:AU734),(('PTRM input'!$L$162+'PTRM input'!$L$128)*$L$7)/A20taxstdlife))</f>
        <v>0</v>
      </c>
      <c r="AW734" s="592">
        <f>IF(A20taxstdlife="n/a","n/a",IF(AW$3&gt;(A20taxstdlife+$E734),(('PTRM input'!$L$162+'PTRM input'!$L$128)*$L$7)-SUM($L734:AV734),(('PTRM input'!$L$162+'PTRM input'!$L$128)*$L$7)/A20taxstdlife))</f>
        <v>0</v>
      </c>
      <c r="AX734" s="592">
        <f>IF(A20taxstdlife="n/a","n/a",IF(AX$3&gt;(A20taxstdlife+$E734),(('PTRM input'!$L$162+'PTRM input'!$L$128)*$L$7)-SUM($L734:AW734),(('PTRM input'!$L$162+'PTRM input'!$L$128)*$L$7)/A20taxstdlife))</f>
        <v>0</v>
      </c>
      <c r="AY734" s="592">
        <f>IF(A20taxstdlife="n/a","n/a",IF(AY$3&gt;(A20taxstdlife+$E734),(('PTRM input'!$L$162+'PTRM input'!$L$128)*$L$7)-SUM($L734:AX734),(('PTRM input'!$L$162+'PTRM input'!$L$128)*$L$7)/A20taxstdlife))</f>
        <v>0</v>
      </c>
      <c r="AZ734" s="592">
        <f>IF(A20taxstdlife="n/a","n/a",IF(AZ$3&gt;(A20taxstdlife+$E734),(('PTRM input'!$L$162+'PTRM input'!$L$128)*$L$7)-SUM($L734:AY734),(('PTRM input'!$L$162+'PTRM input'!$L$128)*$L$7)/A20taxstdlife))</f>
        <v>0</v>
      </c>
      <c r="BA734" s="592">
        <f>IF(A20taxstdlife="n/a","n/a",IF(BA$3&gt;(A20taxstdlife+$E734),(('PTRM input'!$L$162+'PTRM input'!$L$128)*$L$7)-SUM($L734:AZ734),(('PTRM input'!$L$162+'PTRM input'!$L$128)*$L$7)/A20taxstdlife))</f>
        <v>0</v>
      </c>
      <c r="BB734" s="592">
        <f>IF(A20taxstdlife="n/a","n/a",IF(BB$3&gt;(A20taxstdlife+$E734),(('PTRM input'!$L$162+'PTRM input'!$L$128)*$L$7)-SUM($L734:BA734),(('PTRM input'!$L$162+'PTRM input'!$L$128)*$L$7)/A20taxstdlife))</f>
        <v>0</v>
      </c>
      <c r="BC734" s="592">
        <f>IF(A20taxstdlife="n/a","n/a",IF(BC$3&gt;(A20taxstdlife+$E734),(('PTRM input'!$L$162+'PTRM input'!$L$128)*$L$7)-SUM($L734:BB734),(('PTRM input'!$L$162+'PTRM input'!$L$128)*$L$7)/A20taxstdlife))</f>
        <v>0</v>
      </c>
      <c r="BD734" s="592">
        <f>IF(A20taxstdlife="n/a","n/a",IF(BD$3&gt;(A20taxstdlife+$E734),(('PTRM input'!$L$162+'PTRM input'!$L$128)*$L$7)-SUM($L734:BC734),(('PTRM input'!$L$162+'PTRM input'!$L$128)*$L$7)/A20taxstdlife))</f>
        <v>0</v>
      </c>
      <c r="BE734" s="592">
        <f>IF(A20taxstdlife="n/a","n/a",IF(BE$3&gt;(A20taxstdlife+$E734),(('PTRM input'!$L$162+'PTRM input'!$L$128)*$L$7)-SUM($L734:BD734),(('PTRM input'!$L$162+'PTRM input'!$L$128)*$L$7)/A20taxstdlife))</f>
        <v>0</v>
      </c>
      <c r="BF734" s="592">
        <f>IF(A20taxstdlife="n/a","n/a",IF(BF$3&gt;(A20taxstdlife+$E734),(('PTRM input'!$L$162+'PTRM input'!$L$128)*$L$7)-SUM($L734:BE734),(('PTRM input'!$L$162+'PTRM input'!$L$128)*$L$7)/A20taxstdlife))</f>
        <v>0</v>
      </c>
      <c r="BG734" s="592">
        <f>IF(A20taxstdlife="n/a","n/a",IF(BG$3&gt;(A20taxstdlife+$E734),(('PTRM input'!$L$162+'PTRM input'!$L$128)*$L$7)-SUM($L734:BF734),(('PTRM input'!$L$162+'PTRM input'!$L$128)*$L$7)/A20taxstdlife))</f>
        <v>0</v>
      </c>
      <c r="BH734" s="592">
        <f>IF(A20taxstdlife="n/a","n/a",IF(BH$3&gt;(A20taxstdlife+$E734),(('PTRM input'!$L$162+'PTRM input'!$L$128)*$L$7)-SUM($L734:BG734),(('PTRM input'!$L$162+'PTRM input'!$L$128)*$L$7)/A20taxstdlife))</f>
        <v>0</v>
      </c>
      <c r="BI734" s="592">
        <f>IF(A20taxstdlife="n/a","n/a",IF(BI$3&gt;(A20taxstdlife+$E734),(('PTRM input'!$L$162+'PTRM input'!$L$128)*$L$7)-SUM($L734:BH734),(('PTRM input'!$L$162+'PTRM input'!$L$128)*$L$7)/A20taxstdlife))</f>
        <v>0</v>
      </c>
      <c r="BJ734" s="237"/>
      <c r="BK734" s="237"/>
      <c r="BL734" s="237"/>
      <c r="BM734" s="237"/>
    </row>
    <row r="735" spans="1:65" s="4" customFormat="1" ht="12.75" customHeight="1" outlineLevel="2">
      <c r="A735" s="237"/>
      <c r="B735" s="237"/>
      <c r="C735" s="597"/>
      <c r="D735" s="930"/>
      <c r="E735" s="167">
        <v>7</v>
      </c>
      <c r="F735" s="34"/>
      <c r="G735" s="184"/>
      <c r="H735" s="186"/>
      <c r="I735" s="186"/>
      <c r="J735" s="186"/>
      <c r="K735" s="186"/>
      <c r="L735" s="186"/>
      <c r="M735" s="185"/>
      <c r="N735" s="105">
        <f>IF(A20taxstdlife="n/a","n/a",IF(N$3&gt;(A20taxstdlife+$E735),(('PTRM input'!$M$162+'PTRM input'!$M$128)*$M$7)-SUM($M735:M735),(('PTRM input'!$M$162+'PTRM input'!$M$128)*$M$7)/A20taxstdlife))</f>
        <v>0</v>
      </c>
      <c r="O735" s="105">
        <f>IF(A20taxstdlife="n/a","n/a",IF(O$3&gt;(A20taxstdlife+$E735),(('PTRM input'!$M$162+'PTRM input'!$M$128)*$M$7)-SUM($M735:N735),(('PTRM input'!$M$162+'PTRM input'!$M$128)*$M$7)/A20taxstdlife))</f>
        <v>0</v>
      </c>
      <c r="P735" s="105">
        <f>IF(A20taxstdlife="n/a","n/a",IF(P$3&gt;(A20taxstdlife+$E735),(('PTRM input'!$M$162+'PTRM input'!$M$128)*$M$7)-SUM($M735:O735),(('PTRM input'!$M$162+'PTRM input'!$M$128)*$M$7)/A20taxstdlife))</f>
        <v>0</v>
      </c>
      <c r="Q735" s="592">
        <f>IF(A20taxstdlife="n/a","n/a",IF(Q$3&gt;(A20taxstdlife+$E735),(('PTRM input'!$M$162+'PTRM input'!$M$128)*$M$7)-SUM($M735:P735),(('PTRM input'!$M$162+'PTRM input'!$M$128)*$M$7)/A20taxstdlife))</f>
        <v>0</v>
      </c>
      <c r="R735" s="592">
        <f>IF(A20taxstdlife="n/a","n/a",IF(R$3&gt;(A20taxstdlife+$E735),(('PTRM input'!$M$162+'PTRM input'!$M$128)*$M$7)-SUM($M735:Q735),(('PTRM input'!$M$162+'PTRM input'!$M$128)*$M$7)/A20taxstdlife))</f>
        <v>0</v>
      </c>
      <c r="S735" s="592">
        <f>IF(A20taxstdlife="n/a","n/a",IF(S$3&gt;(A20taxstdlife+$E735),(('PTRM input'!$M$162+'PTRM input'!$M$128)*$M$7)-SUM($M735:R735),(('PTRM input'!$M$162+'PTRM input'!$M$128)*$M$7)/A20taxstdlife))</f>
        <v>0</v>
      </c>
      <c r="T735" s="592">
        <f>IF(A20taxstdlife="n/a","n/a",IF(T$3&gt;(A20taxstdlife+$E735),(('PTRM input'!$M$162+'PTRM input'!$M$128)*$M$7)-SUM($M735:S735),(('PTRM input'!$M$162+'PTRM input'!$M$128)*$M$7)/A20taxstdlife))</f>
        <v>0</v>
      </c>
      <c r="U735" s="592">
        <f>IF(A20taxstdlife="n/a","n/a",IF(U$3&gt;(A20taxstdlife+$E735),(('PTRM input'!$M$162+'PTRM input'!$M$128)*$M$7)-SUM($M735:T735),(('PTRM input'!$M$162+'PTRM input'!$M$128)*$M$7)/A20taxstdlife))</f>
        <v>0</v>
      </c>
      <c r="V735" s="592">
        <f>IF(A20taxstdlife="n/a","n/a",IF(V$3&gt;(A20taxstdlife+$E735),(('PTRM input'!$M$162+'PTRM input'!$M$128)*$M$7)-SUM($M735:U735),(('PTRM input'!$M$162+'PTRM input'!$M$128)*$M$7)/A20taxstdlife))</f>
        <v>0</v>
      </c>
      <c r="W735" s="592">
        <f>IF(A20taxstdlife="n/a","n/a",IF(W$3&gt;(A20taxstdlife+$E735),(('PTRM input'!$M$162+'PTRM input'!$M$128)*$M$7)-SUM($M735:V735),(('PTRM input'!$M$162+'PTRM input'!$M$128)*$M$7)/A20taxstdlife))</f>
        <v>0</v>
      </c>
      <c r="X735" s="592">
        <f>IF(A20taxstdlife="n/a","n/a",IF(X$3&gt;(A20taxstdlife+$E735),(('PTRM input'!$M$162+'PTRM input'!$M$128)*$M$7)-SUM($M735:W735),(('PTRM input'!$M$162+'PTRM input'!$M$128)*$M$7)/A20taxstdlife))</f>
        <v>0</v>
      </c>
      <c r="Y735" s="592">
        <f>IF(A20taxstdlife="n/a","n/a",IF(Y$3&gt;(A20taxstdlife+$E735),(('PTRM input'!$M$162+'PTRM input'!$M$128)*$M$7)-SUM($M735:X735),(('PTRM input'!$M$162+'PTRM input'!$M$128)*$M$7)/A20taxstdlife))</f>
        <v>0</v>
      </c>
      <c r="Z735" s="592">
        <f>IF(A20taxstdlife="n/a","n/a",IF(Z$3&gt;(A20taxstdlife+$E735),(('PTRM input'!$M$162+'PTRM input'!$M$128)*$M$7)-SUM($M735:Y735),(('PTRM input'!$M$162+'PTRM input'!$M$128)*$M$7)/A20taxstdlife))</f>
        <v>0</v>
      </c>
      <c r="AA735" s="592">
        <f>IF(A20taxstdlife="n/a","n/a",IF(AA$3&gt;(A20taxstdlife+$E735),(('PTRM input'!$M$162+'PTRM input'!$M$128)*$M$7)-SUM($M735:Z735),(('PTRM input'!$M$162+'PTRM input'!$M$128)*$M$7)/A20taxstdlife))</f>
        <v>0</v>
      </c>
      <c r="AB735" s="592">
        <f>IF(A20taxstdlife="n/a","n/a",IF(AB$3&gt;(A20taxstdlife+$E735),(('PTRM input'!$M$162+'PTRM input'!$M$128)*$M$7)-SUM($M735:AA735),(('PTRM input'!$M$162+'PTRM input'!$M$128)*$M$7)/A20taxstdlife))</f>
        <v>0</v>
      </c>
      <c r="AC735" s="592">
        <f>IF(A20taxstdlife="n/a","n/a",IF(AC$3&gt;(A20taxstdlife+$E735),(('PTRM input'!$M$162+'PTRM input'!$M$128)*$M$7)-SUM($M735:AB735),(('PTRM input'!$M$162+'PTRM input'!$M$128)*$M$7)/A20taxstdlife))</f>
        <v>0</v>
      </c>
      <c r="AD735" s="592">
        <f>IF(A20taxstdlife="n/a","n/a",IF(AD$3&gt;(A20taxstdlife+$E735),(('PTRM input'!$M$162+'PTRM input'!$M$128)*$M$7)-SUM($M735:AC735),(('PTRM input'!$M$162+'PTRM input'!$M$128)*$M$7)/A20taxstdlife))</f>
        <v>0</v>
      </c>
      <c r="AE735" s="592">
        <f>IF(A20taxstdlife="n/a","n/a",IF(AE$3&gt;(A20taxstdlife+$E735),(('PTRM input'!$M$162+'PTRM input'!$M$128)*$M$7)-SUM($M735:AD735),(('PTRM input'!$M$162+'PTRM input'!$M$128)*$M$7)/A20taxstdlife))</f>
        <v>0</v>
      </c>
      <c r="AF735" s="592">
        <f>IF(A20taxstdlife="n/a","n/a",IF(AF$3&gt;(A20taxstdlife+$E735),(('PTRM input'!$M$162+'PTRM input'!$M$128)*$M$7)-SUM($M735:AE735),(('PTRM input'!$M$162+'PTRM input'!$M$128)*$M$7)/A20taxstdlife))</f>
        <v>0</v>
      </c>
      <c r="AG735" s="592">
        <f>IF(A20taxstdlife="n/a","n/a",IF(AG$3&gt;(A20taxstdlife+$E735),(('PTRM input'!$M$162+'PTRM input'!$M$128)*$M$7)-SUM($M735:AF735),(('PTRM input'!$M$162+'PTRM input'!$M$128)*$M$7)/A20taxstdlife))</f>
        <v>0</v>
      </c>
      <c r="AH735" s="592">
        <f>IF(A20taxstdlife="n/a","n/a",IF(AH$3&gt;(A20taxstdlife+$E735),(('PTRM input'!$M$162+'PTRM input'!$M$128)*$M$7)-SUM($M735:AG735),(('PTRM input'!$M$162+'PTRM input'!$M$128)*$M$7)/A20taxstdlife))</f>
        <v>0</v>
      </c>
      <c r="AI735" s="592">
        <f>IF(A20taxstdlife="n/a","n/a",IF(AI$3&gt;(A20taxstdlife+$E735),(('PTRM input'!$M$162+'PTRM input'!$M$128)*$M$7)-SUM($M735:AH735),(('PTRM input'!$M$162+'PTRM input'!$M$128)*$M$7)/A20taxstdlife))</f>
        <v>0</v>
      </c>
      <c r="AJ735" s="592">
        <f>IF(A20taxstdlife="n/a","n/a",IF(AJ$3&gt;(A20taxstdlife+$E735),(('PTRM input'!$M$162+'PTRM input'!$M$128)*$M$7)-SUM($M735:AI735),(('PTRM input'!$M$162+'PTRM input'!$M$128)*$M$7)/A20taxstdlife))</f>
        <v>0</v>
      </c>
      <c r="AK735" s="592">
        <f>IF(A20taxstdlife="n/a","n/a",IF(AK$3&gt;(A20taxstdlife+$E735),(('PTRM input'!$M$162+'PTRM input'!$M$128)*$M$7)-SUM($M735:AJ735),(('PTRM input'!$M$162+'PTRM input'!$M$128)*$M$7)/A20taxstdlife))</f>
        <v>0</v>
      </c>
      <c r="AL735" s="592">
        <f>IF(A20taxstdlife="n/a","n/a",IF(AL$3&gt;(A20taxstdlife+$E735),(('PTRM input'!$M$162+'PTRM input'!$M$128)*$M$7)-SUM($M735:AK735),(('PTRM input'!$M$162+'PTRM input'!$M$128)*$M$7)/A20taxstdlife))</f>
        <v>0</v>
      </c>
      <c r="AM735" s="592">
        <f>IF(A20taxstdlife="n/a","n/a",IF(AM$3&gt;(A20taxstdlife+$E735),(('PTRM input'!$M$162+'PTRM input'!$M$128)*$M$7)-SUM($M735:AL735),(('PTRM input'!$M$162+'PTRM input'!$M$128)*$M$7)/A20taxstdlife))</f>
        <v>0</v>
      </c>
      <c r="AN735" s="592">
        <f>IF(A20taxstdlife="n/a","n/a",IF(AN$3&gt;(A20taxstdlife+$E735),(('PTRM input'!$M$162+'PTRM input'!$M$128)*$M$7)-SUM($M735:AM735),(('PTRM input'!$M$162+'PTRM input'!$M$128)*$M$7)/A20taxstdlife))</f>
        <v>0</v>
      </c>
      <c r="AO735" s="592">
        <f>IF(A20taxstdlife="n/a","n/a",IF(AO$3&gt;(A20taxstdlife+$E735),(('PTRM input'!$M$162+'PTRM input'!$M$128)*$M$7)-SUM($M735:AN735),(('PTRM input'!$M$162+'PTRM input'!$M$128)*$M$7)/A20taxstdlife))</f>
        <v>0</v>
      </c>
      <c r="AP735" s="592">
        <f>IF(A20taxstdlife="n/a","n/a",IF(AP$3&gt;(A20taxstdlife+$E735),(('PTRM input'!$M$162+'PTRM input'!$M$128)*$M$7)-SUM($M735:AO735),(('PTRM input'!$M$162+'PTRM input'!$M$128)*$M$7)/A20taxstdlife))</f>
        <v>0</v>
      </c>
      <c r="AQ735" s="592">
        <f>IF(A20taxstdlife="n/a","n/a",IF(AQ$3&gt;(A20taxstdlife+$E735),(('PTRM input'!$M$162+'PTRM input'!$M$128)*$M$7)-SUM($M735:AP735),(('PTRM input'!$M$162+'PTRM input'!$M$128)*$M$7)/A20taxstdlife))</f>
        <v>0</v>
      </c>
      <c r="AR735" s="592">
        <f>IF(A20taxstdlife="n/a","n/a",IF(AR$3&gt;(A20taxstdlife+$E735),(('PTRM input'!$M$162+'PTRM input'!$M$128)*$M$7)-SUM($M735:AQ735),(('PTRM input'!$M$162+'PTRM input'!$M$128)*$M$7)/A20taxstdlife))</f>
        <v>0</v>
      </c>
      <c r="AS735" s="592">
        <f>IF(A20taxstdlife="n/a","n/a",IF(AS$3&gt;(A20taxstdlife+$E735),(('PTRM input'!$M$162+'PTRM input'!$M$128)*$M$7)-SUM($M735:AR735),(('PTRM input'!$M$162+'PTRM input'!$M$128)*$M$7)/A20taxstdlife))</f>
        <v>0</v>
      </c>
      <c r="AT735" s="592">
        <f>IF(A20taxstdlife="n/a","n/a",IF(AT$3&gt;(A20taxstdlife+$E735),(('PTRM input'!$M$162+'PTRM input'!$M$128)*$M$7)-SUM($M735:AS735),(('PTRM input'!$M$162+'PTRM input'!$M$128)*$M$7)/A20taxstdlife))</f>
        <v>0</v>
      </c>
      <c r="AU735" s="592">
        <f>IF(A20taxstdlife="n/a","n/a",IF(AU$3&gt;(A20taxstdlife+$E735),(('PTRM input'!$M$162+'PTRM input'!$M$128)*$M$7)-SUM($M735:AT735),(('PTRM input'!$M$162+'PTRM input'!$M$128)*$M$7)/A20taxstdlife))</f>
        <v>0</v>
      </c>
      <c r="AV735" s="592">
        <f>IF(A20taxstdlife="n/a","n/a",IF(AV$3&gt;(A20taxstdlife+$E735),(('PTRM input'!$M$162+'PTRM input'!$M$128)*$M$7)-SUM($M735:AU735),(('PTRM input'!$M$162+'PTRM input'!$M$128)*$M$7)/A20taxstdlife))</f>
        <v>0</v>
      </c>
      <c r="AW735" s="592">
        <f>IF(A20taxstdlife="n/a","n/a",IF(AW$3&gt;(A20taxstdlife+$E735),(('PTRM input'!$M$162+'PTRM input'!$M$128)*$M$7)-SUM($M735:AV735),(('PTRM input'!$M$162+'PTRM input'!$M$128)*$M$7)/A20taxstdlife))</f>
        <v>0</v>
      </c>
      <c r="AX735" s="592">
        <f>IF(A20taxstdlife="n/a","n/a",IF(AX$3&gt;(A20taxstdlife+$E735),(('PTRM input'!$M$162+'PTRM input'!$M$128)*$M$7)-SUM($M735:AW735),(('PTRM input'!$M$162+'PTRM input'!$M$128)*$M$7)/A20taxstdlife))</f>
        <v>0</v>
      </c>
      <c r="AY735" s="592">
        <f>IF(A20taxstdlife="n/a","n/a",IF(AY$3&gt;(A20taxstdlife+$E735),(('PTRM input'!$M$162+'PTRM input'!$M$128)*$M$7)-SUM($M735:AX735),(('PTRM input'!$M$162+'PTRM input'!$M$128)*$M$7)/A20taxstdlife))</f>
        <v>0</v>
      </c>
      <c r="AZ735" s="592">
        <f>IF(A20taxstdlife="n/a","n/a",IF(AZ$3&gt;(A20taxstdlife+$E735),(('PTRM input'!$M$162+'PTRM input'!$M$128)*$M$7)-SUM($M735:AY735),(('PTRM input'!$M$162+'PTRM input'!$M$128)*$M$7)/A20taxstdlife))</f>
        <v>0</v>
      </c>
      <c r="BA735" s="592">
        <f>IF(A20taxstdlife="n/a","n/a",IF(BA$3&gt;(A20taxstdlife+$E735),(('PTRM input'!$M$162+'PTRM input'!$M$128)*$M$7)-SUM($M735:AZ735),(('PTRM input'!$M$162+'PTRM input'!$M$128)*$M$7)/A20taxstdlife))</f>
        <v>0</v>
      </c>
      <c r="BB735" s="592">
        <f>IF(A20taxstdlife="n/a","n/a",IF(BB$3&gt;(A20taxstdlife+$E735),(('PTRM input'!$M$162+'PTRM input'!$M$128)*$M$7)-SUM($M735:BA735),(('PTRM input'!$M$162+'PTRM input'!$M$128)*$M$7)/A20taxstdlife))</f>
        <v>0</v>
      </c>
      <c r="BC735" s="592">
        <f>IF(A20taxstdlife="n/a","n/a",IF(BC$3&gt;(A20taxstdlife+$E735),(('PTRM input'!$M$162+'PTRM input'!$M$128)*$M$7)-SUM($M735:BB735),(('PTRM input'!$M$162+'PTRM input'!$M$128)*$M$7)/A20taxstdlife))</f>
        <v>0</v>
      </c>
      <c r="BD735" s="592">
        <f>IF(A20taxstdlife="n/a","n/a",IF(BD$3&gt;(A20taxstdlife+$E735),(('PTRM input'!$M$162+'PTRM input'!$M$128)*$M$7)-SUM($M735:BC735),(('PTRM input'!$M$162+'PTRM input'!$M$128)*$M$7)/A20taxstdlife))</f>
        <v>0</v>
      </c>
      <c r="BE735" s="592">
        <f>IF(A20taxstdlife="n/a","n/a",IF(BE$3&gt;(A20taxstdlife+$E735),(('PTRM input'!$M$162+'PTRM input'!$M$128)*$M$7)-SUM($M735:BD735),(('PTRM input'!$M$162+'PTRM input'!$M$128)*$M$7)/A20taxstdlife))</f>
        <v>0</v>
      </c>
      <c r="BF735" s="592">
        <f>IF(A20taxstdlife="n/a","n/a",IF(BF$3&gt;(A20taxstdlife+$E735),(('PTRM input'!$M$162+'PTRM input'!$M$128)*$M$7)-SUM($M735:BE735),(('PTRM input'!$M$162+'PTRM input'!$M$128)*$M$7)/A20taxstdlife))</f>
        <v>0</v>
      </c>
      <c r="BG735" s="592">
        <f>IF(A20taxstdlife="n/a","n/a",IF(BG$3&gt;(A20taxstdlife+$E735),(('PTRM input'!$M$162+'PTRM input'!$M$128)*$M$7)-SUM($M735:BF735),(('PTRM input'!$M$162+'PTRM input'!$M$128)*$M$7)/A20taxstdlife))</f>
        <v>0</v>
      </c>
      <c r="BH735" s="592">
        <f>IF(A20taxstdlife="n/a","n/a",IF(BH$3&gt;(A20taxstdlife+$E735),(('PTRM input'!$M$162+'PTRM input'!$M$128)*$M$7)-SUM($M735:BG735),(('PTRM input'!$M$162+'PTRM input'!$M$128)*$M$7)/A20taxstdlife))</f>
        <v>0</v>
      </c>
      <c r="BI735" s="592">
        <f>IF(A20taxstdlife="n/a","n/a",IF(BI$3&gt;(A20taxstdlife+$E735),(('PTRM input'!$M$162+'PTRM input'!$M$128)*$M$7)-SUM($M735:BH735),(('PTRM input'!$M$162+'PTRM input'!$M$128)*$M$7)/A20taxstdlife))</f>
        <v>0</v>
      </c>
      <c r="BJ735" s="237"/>
      <c r="BK735" s="237"/>
      <c r="BL735" s="237"/>
      <c r="BM735" s="237"/>
    </row>
    <row r="736" spans="1:65" s="4" customFormat="1" ht="12.75" customHeight="1" outlineLevel="2">
      <c r="A736" s="237"/>
      <c r="B736" s="237"/>
      <c r="C736" s="597"/>
      <c r="D736" s="930"/>
      <c r="E736" s="167">
        <v>8</v>
      </c>
      <c r="F736" s="34"/>
      <c r="G736" s="184"/>
      <c r="H736" s="186"/>
      <c r="I736" s="186"/>
      <c r="J736" s="186"/>
      <c r="K736" s="186"/>
      <c r="L736" s="186"/>
      <c r="M736" s="186"/>
      <c r="N736" s="185"/>
      <c r="O736" s="105">
        <f>IF(A20taxstdlife="n/a","n/a",IF(O$3&gt;(A20taxstdlife+$E736),(('PTRM input'!$N$162+'PTRM input'!$N$128)*$N$7)-SUM($N736:N736),(('PTRM input'!$N$162+'PTRM input'!$N$128)*$N$7)/A20taxstdlife))</f>
        <v>0</v>
      </c>
      <c r="P736" s="105">
        <f>IF(A20taxstdlife="n/a","n/a",IF(P$3&gt;(A20taxstdlife+$E736),(('PTRM input'!$N$162+'PTRM input'!$N$128)*$N$7)-SUM($N736:O736),(('PTRM input'!$N$162+'PTRM input'!$N$128)*$N$7)/A20taxstdlife))</f>
        <v>0</v>
      </c>
      <c r="Q736" s="592">
        <f>IF(A20taxstdlife="n/a","n/a",IF(Q$3&gt;(A20taxstdlife+$E736),(('PTRM input'!$N$162+'PTRM input'!$N$128)*$N$7)-SUM($N736:P736),(('PTRM input'!$N$162+'PTRM input'!$N$128)*$N$7)/A20taxstdlife))</f>
        <v>0</v>
      </c>
      <c r="R736" s="592">
        <f>IF(A20taxstdlife="n/a","n/a",IF(R$3&gt;(A20taxstdlife+$E736),(('PTRM input'!$N$162+'PTRM input'!$N$128)*$N$7)-SUM($N736:Q736),(('PTRM input'!$N$162+'PTRM input'!$N$128)*$N$7)/A20taxstdlife))</f>
        <v>0</v>
      </c>
      <c r="S736" s="592">
        <f>IF(A20taxstdlife="n/a","n/a",IF(S$3&gt;(A20taxstdlife+$E736),(('PTRM input'!$N$162+'PTRM input'!$N$128)*$N$7)-SUM($N736:R736),(('PTRM input'!$N$162+'PTRM input'!$N$128)*$N$7)/A20taxstdlife))</f>
        <v>0</v>
      </c>
      <c r="T736" s="592">
        <f>IF(A20taxstdlife="n/a","n/a",IF(T$3&gt;(A20taxstdlife+$E736),(('PTRM input'!$N$162+'PTRM input'!$N$128)*$N$7)-SUM($N736:S736),(('PTRM input'!$N$162+'PTRM input'!$N$128)*$N$7)/A20taxstdlife))</f>
        <v>0</v>
      </c>
      <c r="U736" s="592">
        <f>IF(A20taxstdlife="n/a","n/a",IF(U$3&gt;(A20taxstdlife+$E736),(('PTRM input'!$N$162+'PTRM input'!$N$128)*$N$7)-SUM($N736:T736),(('PTRM input'!$N$162+'PTRM input'!$N$128)*$N$7)/A20taxstdlife))</f>
        <v>0</v>
      </c>
      <c r="V736" s="592">
        <f>IF(A20taxstdlife="n/a","n/a",IF(V$3&gt;(A20taxstdlife+$E736),(('PTRM input'!$N$162+'PTRM input'!$N$128)*$N$7)-SUM($N736:U736),(('PTRM input'!$N$162+'PTRM input'!$N$128)*$N$7)/A20taxstdlife))</f>
        <v>0</v>
      </c>
      <c r="W736" s="592">
        <f>IF(A20taxstdlife="n/a","n/a",IF(W$3&gt;(A20taxstdlife+$E736),(('PTRM input'!$N$162+'PTRM input'!$N$128)*$N$7)-SUM($N736:V736),(('PTRM input'!$N$162+'PTRM input'!$N$128)*$N$7)/A20taxstdlife))</f>
        <v>0</v>
      </c>
      <c r="X736" s="592">
        <f>IF(A20taxstdlife="n/a","n/a",IF(X$3&gt;(A20taxstdlife+$E736),(('PTRM input'!$N$162+'PTRM input'!$N$128)*$N$7)-SUM($N736:W736),(('PTRM input'!$N$162+'PTRM input'!$N$128)*$N$7)/A20taxstdlife))</f>
        <v>0</v>
      </c>
      <c r="Y736" s="592">
        <f>IF(A20taxstdlife="n/a","n/a",IF(Y$3&gt;(A20taxstdlife+$E736),(('PTRM input'!$N$162+'PTRM input'!$N$128)*$N$7)-SUM($N736:X736),(('PTRM input'!$N$162+'PTRM input'!$N$128)*$N$7)/A20taxstdlife))</f>
        <v>0</v>
      </c>
      <c r="Z736" s="592">
        <f>IF(A20taxstdlife="n/a","n/a",IF(Z$3&gt;(A20taxstdlife+$E736),(('PTRM input'!$N$162+'PTRM input'!$N$128)*$N$7)-SUM($N736:Y736),(('PTRM input'!$N$162+'PTRM input'!$N$128)*$N$7)/A20taxstdlife))</f>
        <v>0</v>
      </c>
      <c r="AA736" s="592">
        <f>IF(A20taxstdlife="n/a","n/a",IF(AA$3&gt;(A20taxstdlife+$E736),(('PTRM input'!$N$162+'PTRM input'!$N$128)*$N$7)-SUM($N736:Z736),(('PTRM input'!$N$162+'PTRM input'!$N$128)*$N$7)/A20taxstdlife))</f>
        <v>0</v>
      </c>
      <c r="AB736" s="592">
        <f>IF(A20taxstdlife="n/a","n/a",IF(AB$3&gt;(A20taxstdlife+$E736),(('PTRM input'!$N$162+'PTRM input'!$N$128)*$N$7)-SUM($N736:AA736),(('PTRM input'!$N$162+'PTRM input'!$N$128)*$N$7)/A20taxstdlife))</f>
        <v>0</v>
      </c>
      <c r="AC736" s="592">
        <f>IF(A20taxstdlife="n/a","n/a",IF(AC$3&gt;(A20taxstdlife+$E736),(('PTRM input'!$N$162+'PTRM input'!$N$128)*$N$7)-SUM($N736:AB736),(('PTRM input'!$N$162+'PTRM input'!$N$128)*$N$7)/A20taxstdlife))</f>
        <v>0</v>
      </c>
      <c r="AD736" s="592">
        <f>IF(A20taxstdlife="n/a","n/a",IF(AD$3&gt;(A20taxstdlife+$E736),(('PTRM input'!$N$162+'PTRM input'!$N$128)*$N$7)-SUM($N736:AC736),(('PTRM input'!$N$162+'PTRM input'!$N$128)*$N$7)/A20taxstdlife))</f>
        <v>0</v>
      </c>
      <c r="AE736" s="592">
        <f>IF(A20taxstdlife="n/a","n/a",IF(AE$3&gt;(A20taxstdlife+$E736),(('PTRM input'!$N$162+'PTRM input'!$N$128)*$N$7)-SUM($N736:AD736),(('PTRM input'!$N$162+'PTRM input'!$N$128)*$N$7)/A20taxstdlife))</f>
        <v>0</v>
      </c>
      <c r="AF736" s="592">
        <f>IF(A20taxstdlife="n/a","n/a",IF(AF$3&gt;(A20taxstdlife+$E736),(('PTRM input'!$N$162+'PTRM input'!$N$128)*$N$7)-SUM($N736:AE736),(('PTRM input'!$N$162+'PTRM input'!$N$128)*$N$7)/A20taxstdlife))</f>
        <v>0</v>
      </c>
      <c r="AG736" s="592">
        <f>IF(A20taxstdlife="n/a","n/a",IF(AG$3&gt;(A20taxstdlife+$E736),(('PTRM input'!$N$162+'PTRM input'!$N$128)*$N$7)-SUM($N736:AF736),(('PTRM input'!$N$162+'PTRM input'!$N$128)*$N$7)/A20taxstdlife))</f>
        <v>0</v>
      </c>
      <c r="AH736" s="592">
        <f>IF(A20taxstdlife="n/a","n/a",IF(AH$3&gt;(A20taxstdlife+$E736),(('PTRM input'!$N$162+'PTRM input'!$N$128)*$N$7)-SUM($N736:AG736),(('PTRM input'!$N$162+'PTRM input'!$N$128)*$N$7)/A20taxstdlife))</f>
        <v>0</v>
      </c>
      <c r="AI736" s="592">
        <f>IF(A20taxstdlife="n/a","n/a",IF(AI$3&gt;(A20taxstdlife+$E736),(('PTRM input'!$N$162+'PTRM input'!$N$128)*$N$7)-SUM($N736:AH736),(('PTRM input'!$N$162+'PTRM input'!$N$128)*$N$7)/A20taxstdlife))</f>
        <v>0</v>
      </c>
      <c r="AJ736" s="592">
        <f>IF(A20taxstdlife="n/a","n/a",IF(AJ$3&gt;(A20taxstdlife+$E736),(('PTRM input'!$N$162+'PTRM input'!$N$128)*$N$7)-SUM($N736:AI736),(('PTRM input'!$N$162+'PTRM input'!$N$128)*$N$7)/A20taxstdlife))</f>
        <v>0</v>
      </c>
      <c r="AK736" s="592">
        <f>IF(A20taxstdlife="n/a","n/a",IF(AK$3&gt;(A20taxstdlife+$E736),(('PTRM input'!$N$162+'PTRM input'!$N$128)*$N$7)-SUM($N736:AJ736),(('PTRM input'!$N$162+'PTRM input'!$N$128)*$N$7)/A20taxstdlife))</f>
        <v>0</v>
      </c>
      <c r="AL736" s="592">
        <f>IF(A20taxstdlife="n/a","n/a",IF(AL$3&gt;(A20taxstdlife+$E736),(('PTRM input'!$N$162+'PTRM input'!$N$128)*$N$7)-SUM($N736:AK736),(('PTRM input'!$N$162+'PTRM input'!$N$128)*$N$7)/A20taxstdlife))</f>
        <v>0</v>
      </c>
      <c r="AM736" s="592">
        <f>IF(A20taxstdlife="n/a","n/a",IF(AM$3&gt;(A20taxstdlife+$E736),(('PTRM input'!$N$162+'PTRM input'!$N$128)*$N$7)-SUM($N736:AL736),(('PTRM input'!$N$162+'PTRM input'!$N$128)*$N$7)/A20taxstdlife))</f>
        <v>0</v>
      </c>
      <c r="AN736" s="592">
        <f>IF(A20taxstdlife="n/a","n/a",IF(AN$3&gt;(A20taxstdlife+$E736),(('PTRM input'!$N$162+'PTRM input'!$N$128)*$N$7)-SUM($N736:AM736),(('PTRM input'!$N$162+'PTRM input'!$N$128)*$N$7)/A20taxstdlife))</f>
        <v>0</v>
      </c>
      <c r="AO736" s="592">
        <f>IF(A20taxstdlife="n/a","n/a",IF(AO$3&gt;(A20taxstdlife+$E736),(('PTRM input'!$N$162+'PTRM input'!$N$128)*$N$7)-SUM($N736:AN736),(('PTRM input'!$N$162+'PTRM input'!$N$128)*$N$7)/A20taxstdlife))</f>
        <v>0</v>
      </c>
      <c r="AP736" s="592">
        <f>IF(A20taxstdlife="n/a","n/a",IF(AP$3&gt;(A20taxstdlife+$E736),(('PTRM input'!$N$162+'PTRM input'!$N$128)*$N$7)-SUM($N736:AO736),(('PTRM input'!$N$162+'PTRM input'!$N$128)*$N$7)/A20taxstdlife))</f>
        <v>0</v>
      </c>
      <c r="AQ736" s="592">
        <f>IF(A20taxstdlife="n/a","n/a",IF(AQ$3&gt;(A20taxstdlife+$E736),(('PTRM input'!$N$162+'PTRM input'!$N$128)*$N$7)-SUM($N736:AP736),(('PTRM input'!$N$162+'PTRM input'!$N$128)*$N$7)/A20taxstdlife))</f>
        <v>0</v>
      </c>
      <c r="AR736" s="592">
        <f>IF(A20taxstdlife="n/a","n/a",IF(AR$3&gt;(A20taxstdlife+$E736),(('PTRM input'!$N$162+'PTRM input'!$N$128)*$N$7)-SUM($N736:AQ736),(('PTRM input'!$N$162+'PTRM input'!$N$128)*$N$7)/A20taxstdlife))</f>
        <v>0</v>
      </c>
      <c r="AS736" s="592">
        <f>IF(A20taxstdlife="n/a","n/a",IF(AS$3&gt;(A20taxstdlife+$E736),(('PTRM input'!$N$162+'PTRM input'!$N$128)*$N$7)-SUM($N736:AR736),(('PTRM input'!$N$162+'PTRM input'!$N$128)*$N$7)/A20taxstdlife))</f>
        <v>0</v>
      </c>
      <c r="AT736" s="592">
        <f>IF(A20taxstdlife="n/a","n/a",IF(AT$3&gt;(A20taxstdlife+$E736),(('PTRM input'!$N$162+'PTRM input'!$N$128)*$N$7)-SUM($N736:AS736),(('PTRM input'!$N$162+'PTRM input'!$N$128)*$N$7)/A20taxstdlife))</f>
        <v>0</v>
      </c>
      <c r="AU736" s="592">
        <f>IF(A20taxstdlife="n/a","n/a",IF(AU$3&gt;(A20taxstdlife+$E736),(('PTRM input'!$N$162+'PTRM input'!$N$128)*$N$7)-SUM($N736:AT736),(('PTRM input'!$N$162+'PTRM input'!$N$128)*$N$7)/A20taxstdlife))</f>
        <v>0</v>
      </c>
      <c r="AV736" s="592">
        <f>IF(A20taxstdlife="n/a","n/a",IF(AV$3&gt;(A20taxstdlife+$E736),(('PTRM input'!$N$162+'PTRM input'!$N$128)*$N$7)-SUM($N736:AU736),(('PTRM input'!$N$162+'PTRM input'!$N$128)*$N$7)/A20taxstdlife))</f>
        <v>0</v>
      </c>
      <c r="AW736" s="592">
        <f>IF(A20taxstdlife="n/a","n/a",IF(AW$3&gt;(A20taxstdlife+$E736),(('PTRM input'!$N$162+'PTRM input'!$N$128)*$N$7)-SUM($N736:AV736),(('PTRM input'!$N$162+'PTRM input'!$N$128)*$N$7)/A20taxstdlife))</f>
        <v>0</v>
      </c>
      <c r="AX736" s="592">
        <f>IF(A20taxstdlife="n/a","n/a",IF(AX$3&gt;(A20taxstdlife+$E736),(('PTRM input'!$N$162+'PTRM input'!$N$128)*$N$7)-SUM($N736:AW736),(('PTRM input'!$N$162+'PTRM input'!$N$128)*$N$7)/A20taxstdlife))</f>
        <v>0</v>
      </c>
      <c r="AY736" s="592">
        <f>IF(A20taxstdlife="n/a","n/a",IF(AY$3&gt;(A20taxstdlife+$E736),(('PTRM input'!$N$162+'PTRM input'!$N$128)*$N$7)-SUM($N736:AX736),(('PTRM input'!$N$162+'PTRM input'!$N$128)*$N$7)/A20taxstdlife))</f>
        <v>0</v>
      </c>
      <c r="AZ736" s="592">
        <f>IF(A20taxstdlife="n/a","n/a",IF(AZ$3&gt;(A20taxstdlife+$E736),(('PTRM input'!$N$162+'PTRM input'!$N$128)*$N$7)-SUM($N736:AY736),(('PTRM input'!$N$162+'PTRM input'!$N$128)*$N$7)/A20taxstdlife))</f>
        <v>0</v>
      </c>
      <c r="BA736" s="592">
        <f>IF(A20taxstdlife="n/a","n/a",IF(BA$3&gt;(A20taxstdlife+$E736),(('PTRM input'!$N$162+'PTRM input'!$N$128)*$N$7)-SUM($N736:AZ736),(('PTRM input'!$N$162+'PTRM input'!$N$128)*$N$7)/A20taxstdlife))</f>
        <v>0</v>
      </c>
      <c r="BB736" s="592">
        <f>IF(A20taxstdlife="n/a","n/a",IF(BB$3&gt;(A20taxstdlife+$E736),(('PTRM input'!$N$162+'PTRM input'!$N$128)*$N$7)-SUM($N736:BA736),(('PTRM input'!$N$162+'PTRM input'!$N$128)*$N$7)/A20taxstdlife))</f>
        <v>0</v>
      </c>
      <c r="BC736" s="592">
        <f>IF(A20taxstdlife="n/a","n/a",IF(BC$3&gt;(A20taxstdlife+$E736),(('PTRM input'!$N$162+'PTRM input'!$N$128)*$N$7)-SUM($N736:BB736),(('PTRM input'!$N$162+'PTRM input'!$N$128)*$N$7)/A20taxstdlife))</f>
        <v>0</v>
      </c>
      <c r="BD736" s="592">
        <f>IF(A20taxstdlife="n/a","n/a",IF(BD$3&gt;(A20taxstdlife+$E736),(('PTRM input'!$N$162+'PTRM input'!$N$128)*$N$7)-SUM($N736:BC736),(('PTRM input'!$N$162+'PTRM input'!$N$128)*$N$7)/A20taxstdlife))</f>
        <v>0</v>
      </c>
      <c r="BE736" s="592">
        <f>IF(A20taxstdlife="n/a","n/a",IF(BE$3&gt;(A20taxstdlife+$E736),(('PTRM input'!$N$162+'PTRM input'!$N$128)*$N$7)-SUM($N736:BD736),(('PTRM input'!$N$162+'PTRM input'!$N$128)*$N$7)/A20taxstdlife))</f>
        <v>0</v>
      </c>
      <c r="BF736" s="592">
        <f>IF(A20taxstdlife="n/a","n/a",IF(BF$3&gt;(A20taxstdlife+$E736),(('PTRM input'!$N$162+'PTRM input'!$N$128)*$N$7)-SUM($N736:BE736),(('PTRM input'!$N$162+'PTRM input'!$N$128)*$N$7)/A20taxstdlife))</f>
        <v>0</v>
      </c>
      <c r="BG736" s="592">
        <f>IF(A20taxstdlife="n/a","n/a",IF(BG$3&gt;(A20taxstdlife+$E736),(('PTRM input'!$N$162+'PTRM input'!$N$128)*$N$7)-SUM($N736:BF736),(('PTRM input'!$N$162+'PTRM input'!$N$128)*$N$7)/A20taxstdlife))</f>
        <v>0</v>
      </c>
      <c r="BH736" s="592">
        <f>IF(A20taxstdlife="n/a","n/a",IF(BH$3&gt;(A20taxstdlife+$E736),(('PTRM input'!$N$162+'PTRM input'!$N$128)*$N$7)-SUM($N736:BG736),(('PTRM input'!$N$162+'PTRM input'!$N$128)*$N$7)/A20taxstdlife))</f>
        <v>0</v>
      </c>
      <c r="BI736" s="592">
        <f>IF(A20taxstdlife="n/a","n/a",IF(BI$3&gt;(A20taxstdlife+$E736),(('PTRM input'!$N$162+'PTRM input'!$N$128)*$N$7)-SUM($N736:BH736),(('PTRM input'!$N$162+'PTRM input'!$N$128)*$N$7)/A20taxstdlife))</f>
        <v>0</v>
      </c>
      <c r="BJ736" s="237"/>
      <c r="BK736" s="237"/>
      <c r="BL736" s="237"/>
      <c r="BM736" s="237"/>
    </row>
    <row r="737" spans="1:65" s="4" customFormat="1" ht="12.75" customHeight="1" outlineLevel="2">
      <c r="A737" s="237"/>
      <c r="B737" s="237"/>
      <c r="C737" s="597"/>
      <c r="D737" s="930"/>
      <c r="E737" s="167">
        <v>9</v>
      </c>
      <c r="F737" s="34"/>
      <c r="G737" s="184"/>
      <c r="H737" s="186"/>
      <c r="I737" s="186"/>
      <c r="J737" s="186"/>
      <c r="K737" s="186"/>
      <c r="L737" s="186"/>
      <c r="M737" s="186"/>
      <c r="N737" s="186"/>
      <c r="O737" s="185"/>
      <c r="P737" s="105">
        <f>IF(A20taxstdlife="n/a","n/a",IF(P$3&gt;(A20taxstdlife+$E737),(('PTRM input'!$O$162+'PTRM input'!$O$128)*$O$7)-SUM($O737:O737),(('PTRM input'!$O$162+'PTRM input'!$O$128)*$O$7)/A20taxstdlife))</f>
        <v>0</v>
      </c>
      <c r="Q737" s="592">
        <f>IF(A20taxstdlife="n/a","n/a",IF(Q$3&gt;(A20taxstdlife+$E737),(('PTRM input'!$O$162+'PTRM input'!$O$128)*$O$7)-SUM($O737:P737),(('PTRM input'!$O$162+'PTRM input'!$O$128)*$O$7)/A20taxstdlife))</f>
        <v>0</v>
      </c>
      <c r="R737" s="592">
        <f>IF(A20taxstdlife="n/a","n/a",IF(R$3&gt;(A20taxstdlife+$E737),(('PTRM input'!$O$162+'PTRM input'!$O$128)*$O$7)-SUM($O737:Q737),(('PTRM input'!$O$162+'PTRM input'!$O$128)*$O$7)/A20taxstdlife))</f>
        <v>0</v>
      </c>
      <c r="S737" s="592">
        <f>IF(A20taxstdlife="n/a","n/a",IF(S$3&gt;(A20taxstdlife+$E737),(('PTRM input'!$O$162+'PTRM input'!$O$128)*$O$7)-SUM($O737:R737),(('PTRM input'!$O$162+'PTRM input'!$O$128)*$O$7)/A20taxstdlife))</f>
        <v>0</v>
      </c>
      <c r="T737" s="592">
        <f>IF(A20taxstdlife="n/a","n/a",IF(T$3&gt;(A20taxstdlife+$E737),(('PTRM input'!$O$162+'PTRM input'!$O$128)*$O$7)-SUM($O737:S737),(('PTRM input'!$O$162+'PTRM input'!$O$128)*$O$7)/A20taxstdlife))</f>
        <v>0</v>
      </c>
      <c r="U737" s="592">
        <f>IF(A20taxstdlife="n/a","n/a",IF(U$3&gt;(A20taxstdlife+$E737),(('PTRM input'!$O$162+'PTRM input'!$O$128)*$O$7)-SUM($O737:T737),(('PTRM input'!$O$162+'PTRM input'!$O$128)*$O$7)/A20taxstdlife))</f>
        <v>0</v>
      </c>
      <c r="V737" s="592">
        <f>IF(A20taxstdlife="n/a","n/a",IF(V$3&gt;(A20taxstdlife+$E737),(('PTRM input'!$O$162+'PTRM input'!$O$128)*$O$7)-SUM($O737:U737),(('PTRM input'!$O$162+'PTRM input'!$O$128)*$O$7)/A20taxstdlife))</f>
        <v>0</v>
      </c>
      <c r="W737" s="592">
        <f>IF(A20taxstdlife="n/a","n/a",IF(W$3&gt;(A20taxstdlife+$E737),(('PTRM input'!$O$162+'PTRM input'!$O$128)*$O$7)-SUM($O737:V737),(('PTRM input'!$O$162+'PTRM input'!$O$128)*$O$7)/A20taxstdlife))</f>
        <v>0</v>
      </c>
      <c r="X737" s="592">
        <f>IF(A20taxstdlife="n/a","n/a",IF(X$3&gt;(A20taxstdlife+$E737),(('PTRM input'!$O$162+'PTRM input'!$O$128)*$O$7)-SUM($O737:W737),(('PTRM input'!$O$162+'PTRM input'!$O$128)*$O$7)/A20taxstdlife))</f>
        <v>0</v>
      </c>
      <c r="Y737" s="592">
        <f>IF(A20taxstdlife="n/a","n/a",IF(Y$3&gt;(A20taxstdlife+$E737),(('PTRM input'!$O$162+'PTRM input'!$O$128)*$O$7)-SUM($O737:X737),(('PTRM input'!$O$162+'PTRM input'!$O$128)*$O$7)/A20taxstdlife))</f>
        <v>0</v>
      </c>
      <c r="Z737" s="592">
        <f>IF(A20taxstdlife="n/a","n/a",IF(Z$3&gt;(A20taxstdlife+$E737),(('PTRM input'!$O$162+'PTRM input'!$O$128)*$O$7)-SUM($O737:Y737),(('PTRM input'!$O$162+'PTRM input'!$O$128)*$O$7)/A20taxstdlife))</f>
        <v>0</v>
      </c>
      <c r="AA737" s="592">
        <f>IF(A20taxstdlife="n/a","n/a",IF(AA$3&gt;(A20taxstdlife+$E737),(('PTRM input'!$O$162+'PTRM input'!$O$128)*$O$7)-SUM($O737:Z737),(('PTRM input'!$O$162+'PTRM input'!$O$128)*$O$7)/A20taxstdlife))</f>
        <v>0</v>
      </c>
      <c r="AB737" s="592">
        <f>IF(A20taxstdlife="n/a","n/a",IF(AB$3&gt;(A20taxstdlife+$E737),(('PTRM input'!$O$162+'PTRM input'!$O$128)*$O$7)-SUM($O737:AA737),(('PTRM input'!$O$162+'PTRM input'!$O$128)*$O$7)/A20taxstdlife))</f>
        <v>0</v>
      </c>
      <c r="AC737" s="592">
        <f>IF(A20taxstdlife="n/a","n/a",IF(AC$3&gt;(A20taxstdlife+$E737),(('PTRM input'!$O$162+'PTRM input'!$O$128)*$O$7)-SUM($O737:AB737),(('PTRM input'!$O$162+'PTRM input'!$O$128)*$O$7)/A20taxstdlife))</f>
        <v>0</v>
      </c>
      <c r="AD737" s="592">
        <f>IF(A20taxstdlife="n/a","n/a",IF(AD$3&gt;(A20taxstdlife+$E737),(('PTRM input'!$O$162+'PTRM input'!$O$128)*$O$7)-SUM($O737:AC737),(('PTRM input'!$O$162+'PTRM input'!$O$128)*$O$7)/A20taxstdlife))</f>
        <v>0</v>
      </c>
      <c r="AE737" s="592">
        <f>IF(A20taxstdlife="n/a","n/a",IF(AE$3&gt;(A20taxstdlife+$E737),(('PTRM input'!$O$162+'PTRM input'!$O$128)*$O$7)-SUM($O737:AD737),(('PTRM input'!$O$162+'PTRM input'!$O$128)*$O$7)/A20taxstdlife))</f>
        <v>0</v>
      </c>
      <c r="AF737" s="592">
        <f>IF(A20taxstdlife="n/a","n/a",IF(AF$3&gt;(A20taxstdlife+$E737),(('PTRM input'!$O$162+'PTRM input'!$O$128)*$O$7)-SUM($O737:AE737),(('PTRM input'!$O$162+'PTRM input'!$O$128)*$O$7)/A20taxstdlife))</f>
        <v>0</v>
      </c>
      <c r="AG737" s="592">
        <f>IF(A20taxstdlife="n/a","n/a",IF(AG$3&gt;(A20taxstdlife+$E737),(('PTRM input'!$O$162+'PTRM input'!$O$128)*$O$7)-SUM($O737:AF737),(('PTRM input'!$O$162+'PTRM input'!$O$128)*$O$7)/A20taxstdlife))</f>
        <v>0</v>
      </c>
      <c r="AH737" s="592">
        <f>IF(A20taxstdlife="n/a","n/a",IF(AH$3&gt;(A20taxstdlife+$E737),(('PTRM input'!$O$162+'PTRM input'!$O$128)*$O$7)-SUM($O737:AG737),(('PTRM input'!$O$162+'PTRM input'!$O$128)*$O$7)/A20taxstdlife))</f>
        <v>0</v>
      </c>
      <c r="AI737" s="592">
        <f>IF(A20taxstdlife="n/a","n/a",IF(AI$3&gt;(A20taxstdlife+$E737),(('PTRM input'!$O$162+'PTRM input'!$O$128)*$O$7)-SUM($O737:AH737),(('PTRM input'!$O$162+'PTRM input'!$O$128)*$O$7)/A20taxstdlife))</f>
        <v>0</v>
      </c>
      <c r="AJ737" s="592">
        <f>IF(A20taxstdlife="n/a","n/a",IF(AJ$3&gt;(A20taxstdlife+$E737),(('PTRM input'!$O$162+'PTRM input'!$O$128)*$O$7)-SUM($O737:AI737),(('PTRM input'!$O$162+'PTRM input'!$O$128)*$O$7)/A20taxstdlife))</f>
        <v>0</v>
      </c>
      <c r="AK737" s="592">
        <f>IF(A20taxstdlife="n/a","n/a",IF(AK$3&gt;(A20taxstdlife+$E737),(('PTRM input'!$O$162+'PTRM input'!$O$128)*$O$7)-SUM($O737:AJ737),(('PTRM input'!$O$162+'PTRM input'!$O$128)*$O$7)/A20taxstdlife))</f>
        <v>0</v>
      </c>
      <c r="AL737" s="592">
        <f>IF(A20taxstdlife="n/a","n/a",IF(AL$3&gt;(A20taxstdlife+$E737),(('PTRM input'!$O$162+'PTRM input'!$O$128)*$O$7)-SUM($O737:AK737),(('PTRM input'!$O$162+'PTRM input'!$O$128)*$O$7)/A20taxstdlife))</f>
        <v>0</v>
      </c>
      <c r="AM737" s="592">
        <f>IF(A20taxstdlife="n/a","n/a",IF(AM$3&gt;(A20taxstdlife+$E737),(('PTRM input'!$O$162+'PTRM input'!$O$128)*$O$7)-SUM($O737:AL737),(('PTRM input'!$O$162+'PTRM input'!$O$128)*$O$7)/A20taxstdlife))</f>
        <v>0</v>
      </c>
      <c r="AN737" s="592">
        <f>IF(A20taxstdlife="n/a","n/a",IF(AN$3&gt;(A20taxstdlife+$E737),(('PTRM input'!$O$162+'PTRM input'!$O$128)*$O$7)-SUM($O737:AM737),(('PTRM input'!$O$162+'PTRM input'!$O$128)*$O$7)/A20taxstdlife))</f>
        <v>0</v>
      </c>
      <c r="AO737" s="592">
        <f>IF(A20taxstdlife="n/a","n/a",IF(AO$3&gt;(A20taxstdlife+$E737),(('PTRM input'!$O$162+'PTRM input'!$O$128)*$O$7)-SUM($O737:AN737),(('PTRM input'!$O$162+'PTRM input'!$O$128)*$O$7)/A20taxstdlife))</f>
        <v>0</v>
      </c>
      <c r="AP737" s="592">
        <f>IF(A20taxstdlife="n/a","n/a",IF(AP$3&gt;(A20taxstdlife+$E737),(('PTRM input'!$O$162+'PTRM input'!$O$128)*$O$7)-SUM($O737:AO737),(('PTRM input'!$O$162+'PTRM input'!$O$128)*$O$7)/A20taxstdlife))</f>
        <v>0</v>
      </c>
      <c r="AQ737" s="592">
        <f>IF(A20taxstdlife="n/a","n/a",IF(AQ$3&gt;(A20taxstdlife+$E737),(('PTRM input'!$O$162+'PTRM input'!$O$128)*$O$7)-SUM($O737:AP737),(('PTRM input'!$O$162+'PTRM input'!$O$128)*$O$7)/A20taxstdlife))</f>
        <v>0</v>
      </c>
      <c r="AR737" s="592">
        <f>IF(A20taxstdlife="n/a","n/a",IF(AR$3&gt;(A20taxstdlife+$E737),(('PTRM input'!$O$162+'PTRM input'!$O$128)*$O$7)-SUM($O737:AQ737),(('PTRM input'!$O$162+'PTRM input'!$O$128)*$O$7)/A20taxstdlife))</f>
        <v>0</v>
      </c>
      <c r="AS737" s="592">
        <f>IF(A20taxstdlife="n/a","n/a",IF(AS$3&gt;(A20taxstdlife+$E737),(('PTRM input'!$O$162+'PTRM input'!$O$128)*$O$7)-SUM($O737:AR737),(('PTRM input'!$O$162+'PTRM input'!$O$128)*$O$7)/A20taxstdlife))</f>
        <v>0</v>
      </c>
      <c r="AT737" s="592">
        <f>IF(A20taxstdlife="n/a","n/a",IF(AT$3&gt;(A20taxstdlife+$E737),(('PTRM input'!$O$162+'PTRM input'!$O$128)*$O$7)-SUM($O737:AS737),(('PTRM input'!$O$162+'PTRM input'!$O$128)*$O$7)/A20taxstdlife))</f>
        <v>0</v>
      </c>
      <c r="AU737" s="592">
        <f>IF(A20taxstdlife="n/a","n/a",IF(AU$3&gt;(A20taxstdlife+$E737),(('PTRM input'!$O$162+'PTRM input'!$O$128)*$O$7)-SUM($O737:AT737),(('PTRM input'!$O$162+'PTRM input'!$O$128)*$O$7)/A20taxstdlife))</f>
        <v>0</v>
      </c>
      <c r="AV737" s="592">
        <f>IF(A20taxstdlife="n/a","n/a",IF(AV$3&gt;(A20taxstdlife+$E737),(('PTRM input'!$O$162+'PTRM input'!$O$128)*$O$7)-SUM($O737:AU737),(('PTRM input'!$O$162+'PTRM input'!$O$128)*$O$7)/A20taxstdlife))</f>
        <v>0</v>
      </c>
      <c r="AW737" s="592">
        <f>IF(A20taxstdlife="n/a","n/a",IF(AW$3&gt;(A20taxstdlife+$E737),(('PTRM input'!$O$162+'PTRM input'!$O$128)*$O$7)-SUM($O737:AV737),(('PTRM input'!$O$162+'PTRM input'!$O$128)*$O$7)/A20taxstdlife))</f>
        <v>0</v>
      </c>
      <c r="AX737" s="592">
        <f>IF(A20taxstdlife="n/a","n/a",IF(AX$3&gt;(A20taxstdlife+$E737),(('PTRM input'!$O$162+'PTRM input'!$O$128)*$O$7)-SUM($O737:AW737),(('PTRM input'!$O$162+'PTRM input'!$O$128)*$O$7)/A20taxstdlife))</f>
        <v>0</v>
      </c>
      <c r="AY737" s="592">
        <f>IF(A20taxstdlife="n/a","n/a",IF(AY$3&gt;(A20taxstdlife+$E737),(('PTRM input'!$O$162+'PTRM input'!$O$128)*$O$7)-SUM($O737:AX737),(('PTRM input'!$O$162+'PTRM input'!$O$128)*$O$7)/A20taxstdlife))</f>
        <v>0</v>
      </c>
      <c r="AZ737" s="592">
        <f>IF(A20taxstdlife="n/a","n/a",IF(AZ$3&gt;(A20taxstdlife+$E737),(('PTRM input'!$O$162+'PTRM input'!$O$128)*$O$7)-SUM($O737:AY737),(('PTRM input'!$O$162+'PTRM input'!$O$128)*$O$7)/A20taxstdlife))</f>
        <v>0</v>
      </c>
      <c r="BA737" s="592">
        <f>IF(A20taxstdlife="n/a","n/a",IF(BA$3&gt;(A20taxstdlife+$E737),(('PTRM input'!$O$162+'PTRM input'!$O$128)*$O$7)-SUM($O737:AZ737),(('PTRM input'!$O$162+'PTRM input'!$O$128)*$O$7)/A20taxstdlife))</f>
        <v>0</v>
      </c>
      <c r="BB737" s="592">
        <f>IF(A20taxstdlife="n/a","n/a",IF(BB$3&gt;(A20taxstdlife+$E737),(('PTRM input'!$O$162+'PTRM input'!$O$128)*$O$7)-SUM($O737:BA737),(('PTRM input'!$O$162+'PTRM input'!$O$128)*$O$7)/A20taxstdlife))</f>
        <v>0</v>
      </c>
      <c r="BC737" s="592">
        <f>IF(A20taxstdlife="n/a","n/a",IF(BC$3&gt;(A20taxstdlife+$E737),(('PTRM input'!$O$162+'PTRM input'!$O$128)*$O$7)-SUM($O737:BB737),(('PTRM input'!$O$162+'PTRM input'!$O$128)*$O$7)/A20taxstdlife))</f>
        <v>0</v>
      </c>
      <c r="BD737" s="592">
        <f>IF(A20taxstdlife="n/a","n/a",IF(BD$3&gt;(A20taxstdlife+$E737),(('PTRM input'!$O$162+'PTRM input'!$O$128)*$O$7)-SUM($O737:BC737),(('PTRM input'!$O$162+'PTRM input'!$O$128)*$O$7)/A20taxstdlife))</f>
        <v>0</v>
      </c>
      <c r="BE737" s="592">
        <f>IF(A20taxstdlife="n/a","n/a",IF(BE$3&gt;(A20taxstdlife+$E737),(('PTRM input'!$O$162+'PTRM input'!$O$128)*$O$7)-SUM($O737:BD737),(('PTRM input'!$O$162+'PTRM input'!$O$128)*$O$7)/A20taxstdlife))</f>
        <v>0</v>
      </c>
      <c r="BF737" s="592">
        <f>IF(A20taxstdlife="n/a","n/a",IF(BF$3&gt;(A20taxstdlife+$E737),(('PTRM input'!$O$162+'PTRM input'!$O$128)*$O$7)-SUM($O737:BE737),(('PTRM input'!$O$162+'PTRM input'!$O$128)*$O$7)/A20taxstdlife))</f>
        <v>0</v>
      </c>
      <c r="BG737" s="592">
        <f>IF(A20taxstdlife="n/a","n/a",IF(BG$3&gt;(A20taxstdlife+$E737),(('PTRM input'!$O$162+'PTRM input'!$O$128)*$O$7)-SUM($O737:BF737),(('PTRM input'!$O$162+'PTRM input'!$O$128)*$O$7)/A20taxstdlife))</f>
        <v>0</v>
      </c>
      <c r="BH737" s="592">
        <f>IF(A20taxstdlife="n/a","n/a",IF(BH$3&gt;(A20taxstdlife+$E737),(('PTRM input'!$O$162+'PTRM input'!$O$128)*$O$7)-SUM($O737:BG737),(('PTRM input'!$O$162+'PTRM input'!$O$128)*$O$7)/A20taxstdlife))</f>
        <v>0</v>
      </c>
      <c r="BI737" s="592">
        <f>IF(A20taxstdlife="n/a","n/a",IF(BI$3&gt;(A20taxstdlife+$E737),(('PTRM input'!$O$162+'PTRM input'!$O$128)*$O$7)-SUM($O737:BH737),(('PTRM input'!$O$162+'PTRM input'!$O$128)*$O$7)/A20taxstdlife))</f>
        <v>0</v>
      </c>
      <c r="BJ737" s="237"/>
      <c r="BK737" s="237"/>
      <c r="BL737" s="237"/>
      <c r="BM737" s="237"/>
    </row>
    <row r="738" spans="1:65" s="4" customFormat="1" ht="12.75" customHeight="1" outlineLevel="2">
      <c r="A738" s="237"/>
      <c r="B738" s="237"/>
      <c r="C738" s="597"/>
      <c r="D738" s="930"/>
      <c r="E738" s="168">
        <v>10</v>
      </c>
      <c r="F738" s="34"/>
      <c r="G738" s="184"/>
      <c r="H738" s="186"/>
      <c r="I738" s="186"/>
      <c r="J738" s="186"/>
      <c r="K738" s="186"/>
      <c r="L738" s="186"/>
      <c r="M738" s="186"/>
      <c r="N738" s="186"/>
      <c r="O738" s="186"/>
      <c r="P738" s="185"/>
      <c r="Q738" s="592">
        <f>IF(A20taxstdlife="n/a","n/a",IF(Q$3&gt;(A20taxstdlife+$E738),(('PTRM input'!$P$162+'PTRM input'!$P$128)*$P$7)-SUM($P738:P738),(('PTRM input'!$P$162+'PTRM input'!$P$128)*$P$7)/A20taxstdlife))</f>
        <v>0</v>
      </c>
      <c r="R738" s="592">
        <f>IF(A20taxstdlife="n/a","n/a",IF(R$3&gt;(A20taxstdlife+$E738),(('PTRM input'!$P$162+'PTRM input'!$P$128)*$P$7)-SUM($P738:Q738),(('PTRM input'!$P$162+'PTRM input'!$P$128)*$P$7)/A20taxstdlife))</f>
        <v>0</v>
      </c>
      <c r="S738" s="592">
        <f>IF(A20taxstdlife="n/a","n/a",IF(S$3&gt;(A20taxstdlife+$E738),(('PTRM input'!$P$162+'PTRM input'!$P$128)*$P$7)-SUM($P738:R738),(('PTRM input'!$P$162+'PTRM input'!$P$128)*$P$7)/A20taxstdlife))</f>
        <v>0</v>
      </c>
      <c r="T738" s="592">
        <f>IF(A20taxstdlife="n/a","n/a",IF(T$3&gt;(A20taxstdlife+$E738),(('PTRM input'!$P$162+'PTRM input'!$P$128)*$P$7)-SUM($P738:S738),(('PTRM input'!$P$162+'PTRM input'!$P$128)*$P$7)/A20taxstdlife))</f>
        <v>0</v>
      </c>
      <c r="U738" s="592">
        <f>IF(A20taxstdlife="n/a","n/a",IF(U$3&gt;(A20taxstdlife+$E738),(('PTRM input'!$P$162+'PTRM input'!$P$128)*$P$7)-SUM($P738:T738),(('PTRM input'!$P$162+'PTRM input'!$P$128)*$P$7)/A20taxstdlife))</f>
        <v>0</v>
      </c>
      <c r="V738" s="592">
        <f>IF(A20taxstdlife="n/a","n/a",IF(V$3&gt;(A20taxstdlife+$E738),(('PTRM input'!$P$162+'PTRM input'!$P$128)*$P$7)-SUM($P738:U738),(('PTRM input'!$P$162+'PTRM input'!$P$128)*$P$7)/A20taxstdlife))</f>
        <v>0</v>
      </c>
      <c r="W738" s="592">
        <f>IF(A20taxstdlife="n/a","n/a",IF(W$3&gt;(A20taxstdlife+$E738),(('PTRM input'!$P$162+'PTRM input'!$P$128)*$P$7)-SUM($P738:V738),(('PTRM input'!$P$162+'PTRM input'!$P$128)*$P$7)/A20taxstdlife))</f>
        <v>0</v>
      </c>
      <c r="X738" s="592">
        <f>IF(A20taxstdlife="n/a","n/a",IF(X$3&gt;(A20taxstdlife+$E738),(('PTRM input'!$P$162+'PTRM input'!$P$128)*$P$7)-SUM($P738:W738),(('PTRM input'!$P$162+'PTRM input'!$P$128)*$P$7)/A20taxstdlife))</f>
        <v>0</v>
      </c>
      <c r="Y738" s="592">
        <f>IF(A20taxstdlife="n/a","n/a",IF(Y$3&gt;(A20taxstdlife+$E738),(('PTRM input'!$P$162+'PTRM input'!$P$128)*$P$7)-SUM($P738:X738),(('PTRM input'!$P$162+'PTRM input'!$P$128)*$P$7)/A20taxstdlife))</f>
        <v>0</v>
      </c>
      <c r="Z738" s="592">
        <f>IF(A20taxstdlife="n/a","n/a",IF(Z$3&gt;(A20taxstdlife+$E738),(('PTRM input'!$P$162+'PTRM input'!$P$128)*$P$7)-SUM($P738:Y738),(('PTRM input'!$P$162+'PTRM input'!$P$128)*$P$7)/A20taxstdlife))</f>
        <v>0</v>
      </c>
      <c r="AA738" s="592">
        <f>IF(A20taxstdlife="n/a","n/a",IF(AA$3&gt;(A20taxstdlife+$E738),(('PTRM input'!$P$162+'PTRM input'!$P$128)*$P$7)-SUM($P738:Z738),(('PTRM input'!$P$162+'PTRM input'!$P$128)*$P$7)/A20taxstdlife))</f>
        <v>0</v>
      </c>
      <c r="AB738" s="592">
        <f>IF(A20taxstdlife="n/a","n/a",IF(AB$3&gt;(A20taxstdlife+$E738),(('PTRM input'!$P$162+'PTRM input'!$P$128)*$P$7)-SUM($P738:AA738),(('PTRM input'!$P$162+'PTRM input'!$P$128)*$P$7)/A20taxstdlife))</f>
        <v>0</v>
      </c>
      <c r="AC738" s="592">
        <f>IF(A20taxstdlife="n/a","n/a",IF(AC$3&gt;(A20taxstdlife+$E738),(('PTRM input'!$P$162+'PTRM input'!$P$128)*$P$7)-SUM($P738:AB738),(('PTRM input'!$P$162+'PTRM input'!$P$128)*$P$7)/A20taxstdlife))</f>
        <v>0</v>
      </c>
      <c r="AD738" s="592">
        <f>IF(A20taxstdlife="n/a","n/a",IF(AD$3&gt;(A20taxstdlife+$E738),(('PTRM input'!$P$162+'PTRM input'!$P$128)*$P$7)-SUM($P738:AC738),(('PTRM input'!$P$162+'PTRM input'!$P$128)*$P$7)/A20taxstdlife))</f>
        <v>0</v>
      </c>
      <c r="AE738" s="592">
        <f>IF(A20taxstdlife="n/a","n/a",IF(AE$3&gt;(A20taxstdlife+$E738),(('PTRM input'!$P$162+'PTRM input'!$P$128)*$P$7)-SUM($P738:AD738),(('PTRM input'!$P$162+'PTRM input'!$P$128)*$P$7)/A20taxstdlife))</f>
        <v>0</v>
      </c>
      <c r="AF738" s="592">
        <f>IF(A20taxstdlife="n/a","n/a",IF(AF$3&gt;(A20taxstdlife+$E738),(('PTRM input'!$P$162+'PTRM input'!$P$128)*$P$7)-SUM($P738:AE738),(('PTRM input'!$P$162+'PTRM input'!$P$128)*$P$7)/A20taxstdlife))</f>
        <v>0</v>
      </c>
      <c r="AG738" s="592">
        <f>IF(A20taxstdlife="n/a","n/a",IF(AG$3&gt;(A20taxstdlife+$E738),(('PTRM input'!$P$162+'PTRM input'!$P$128)*$P$7)-SUM($P738:AF738),(('PTRM input'!$P$162+'PTRM input'!$P$128)*$P$7)/A20taxstdlife))</f>
        <v>0</v>
      </c>
      <c r="AH738" s="592">
        <f>IF(A20taxstdlife="n/a","n/a",IF(AH$3&gt;(A20taxstdlife+$E738),(('PTRM input'!$P$162+'PTRM input'!$P$128)*$P$7)-SUM($P738:AG738),(('PTRM input'!$P$162+'PTRM input'!$P$128)*$P$7)/A20taxstdlife))</f>
        <v>0</v>
      </c>
      <c r="AI738" s="592">
        <f>IF(A20taxstdlife="n/a","n/a",IF(AI$3&gt;(A20taxstdlife+$E738),(('PTRM input'!$P$162+'PTRM input'!$P$128)*$P$7)-SUM($P738:AH738),(('PTRM input'!$P$162+'PTRM input'!$P$128)*$P$7)/A20taxstdlife))</f>
        <v>0</v>
      </c>
      <c r="AJ738" s="592">
        <f>IF(A20taxstdlife="n/a","n/a",IF(AJ$3&gt;(A20taxstdlife+$E738),(('PTRM input'!$P$162+'PTRM input'!$P$128)*$P$7)-SUM($P738:AI738),(('PTRM input'!$P$162+'PTRM input'!$P$128)*$P$7)/A20taxstdlife))</f>
        <v>0</v>
      </c>
      <c r="AK738" s="592">
        <f>IF(A20taxstdlife="n/a","n/a",IF(AK$3&gt;(A20taxstdlife+$E738),(('PTRM input'!$P$162+'PTRM input'!$P$128)*$P$7)-SUM($P738:AJ738),(('PTRM input'!$P$162+'PTRM input'!$P$128)*$P$7)/A20taxstdlife))</f>
        <v>0</v>
      </c>
      <c r="AL738" s="592">
        <f>IF(A20taxstdlife="n/a","n/a",IF(AL$3&gt;(A20taxstdlife+$E738),(('PTRM input'!$P$162+'PTRM input'!$P$128)*$P$7)-SUM($P738:AK738),(('PTRM input'!$P$162+'PTRM input'!$P$128)*$P$7)/A20taxstdlife))</f>
        <v>0</v>
      </c>
      <c r="AM738" s="592">
        <f>IF(A20taxstdlife="n/a","n/a",IF(AM$3&gt;(A20taxstdlife+$E738),(('PTRM input'!$P$162+'PTRM input'!$P$128)*$P$7)-SUM($P738:AL738),(('PTRM input'!$P$162+'PTRM input'!$P$128)*$P$7)/A20taxstdlife))</f>
        <v>0</v>
      </c>
      <c r="AN738" s="592">
        <f>IF(A20taxstdlife="n/a","n/a",IF(AN$3&gt;(A20taxstdlife+$E738),(('PTRM input'!$P$162+'PTRM input'!$P$128)*$P$7)-SUM($P738:AM738),(('PTRM input'!$P$162+'PTRM input'!$P$128)*$P$7)/A20taxstdlife))</f>
        <v>0</v>
      </c>
      <c r="AO738" s="592">
        <f>IF(A20taxstdlife="n/a","n/a",IF(AO$3&gt;(A20taxstdlife+$E738),(('PTRM input'!$P$162+'PTRM input'!$P$128)*$P$7)-SUM($P738:AN738),(('PTRM input'!$P$162+'PTRM input'!$P$128)*$P$7)/A20taxstdlife))</f>
        <v>0</v>
      </c>
      <c r="AP738" s="592">
        <f>IF(A20taxstdlife="n/a","n/a",IF(AP$3&gt;(A20taxstdlife+$E738),(('PTRM input'!$P$162+'PTRM input'!$P$128)*$P$7)-SUM($P738:AO738),(('PTRM input'!$P$162+'PTRM input'!$P$128)*$P$7)/A20taxstdlife))</f>
        <v>0</v>
      </c>
      <c r="AQ738" s="592">
        <f>IF(A20taxstdlife="n/a","n/a",IF(AQ$3&gt;(A20taxstdlife+$E738),(('PTRM input'!$P$162+'PTRM input'!$P$128)*$P$7)-SUM($P738:AP738),(('PTRM input'!$P$162+'PTRM input'!$P$128)*$P$7)/A20taxstdlife))</f>
        <v>0</v>
      </c>
      <c r="AR738" s="592">
        <f>IF(A20taxstdlife="n/a","n/a",IF(AR$3&gt;(A20taxstdlife+$E738),(('PTRM input'!$P$162+'PTRM input'!$P$128)*$P$7)-SUM($P738:AQ738),(('PTRM input'!$P$162+'PTRM input'!$P$128)*$P$7)/A20taxstdlife))</f>
        <v>0</v>
      </c>
      <c r="AS738" s="592">
        <f>IF(A20taxstdlife="n/a","n/a",IF(AS$3&gt;(A20taxstdlife+$E738),(('PTRM input'!$P$162+'PTRM input'!$P$128)*$P$7)-SUM($P738:AR738),(('PTRM input'!$P$162+'PTRM input'!$P$128)*$P$7)/A20taxstdlife))</f>
        <v>0</v>
      </c>
      <c r="AT738" s="592">
        <f>IF(A20taxstdlife="n/a","n/a",IF(AT$3&gt;(A20taxstdlife+$E738),(('PTRM input'!$P$162+'PTRM input'!$P$128)*$P$7)-SUM($P738:AS738),(('PTRM input'!$P$162+'PTRM input'!$P$128)*$P$7)/A20taxstdlife))</f>
        <v>0</v>
      </c>
      <c r="AU738" s="592">
        <f>IF(A20taxstdlife="n/a","n/a",IF(AU$3&gt;(A20taxstdlife+$E738),(('PTRM input'!$P$162+'PTRM input'!$P$128)*$P$7)-SUM($P738:AT738),(('PTRM input'!$P$162+'PTRM input'!$P$128)*$P$7)/A20taxstdlife))</f>
        <v>0</v>
      </c>
      <c r="AV738" s="592">
        <f>IF(A20taxstdlife="n/a","n/a",IF(AV$3&gt;(A20taxstdlife+$E738),(('PTRM input'!$P$162+'PTRM input'!$P$128)*$P$7)-SUM($P738:AU738),(('PTRM input'!$P$162+'PTRM input'!$P$128)*$P$7)/A20taxstdlife))</f>
        <v>0</v>
      </c>
      <c r="AW738" s="592">
        <f>IF(A20taxstdlife="n/a","n/a",IF(AW$3&gt;(A20taxstdlife+$E738),(('PTRM input'!$P$162+'PTRM input'!$P$128)*$P$7)-SUM($P738:AV738),(('PTRM input'!$P$162+'PTRM input'!$P$128)*$P$7)/A20taxstdlife))</f>
        <v>0</v>
      </c>
      <c r="AX738" s="592">
        <f>IF(A20taxstdlife="n/a","n/a",IF(AX$3&gt;(A20taxstdlife+$E738),(('PTRM input'!$P$162+'PTRM input'!$P$128)*$P$7)-SUM($P738:AW738),(('PTRM input'!$P$162+'PTRM input'!$P$128)*$P$7)/A20taxstdlife))</f>
        <v>0</v>
      </c>
      <c r="AY738" s="592">
        <f>IF(A20taxstdlife="n/a","n/a",IF(AY$3&gt;(A20taxstdlife+$E738),(('PTRM input'!$P$162+'PTRM input'!$P$128)*$P$7)-SUM($P738:AX738),(('PTRM input'!$P$162+'PTRM input'!$P$128)*$P$7)/A20taxstdlife))</f>
        <v>0</v>
      </c>
      <c r="AZ738" s="592">
        <f>IF(A20taxstdlife="n/a","n/a",IF(AZ$3&gt;(A20taxstdlife+$E738),(('PTRM input'!$P$162+'PTRM input'!$P$128)*$P$7)-SUM($P738:AY738),(('PTRM input'!$P$162+'PTRM input'!$P$128)*$P$7)/A20taxstdlife))</f>
        <v>0</v>
      </c>
      <c r="BA738" s="592">
        <f>IF(A20taxstdlife="n/a","n/a",IF(BA$3&gt;(A20taxstdlife+$E738),(('PTRM input'!$P$162+'PTRM input'!$P$128)*$P$7)-SUM($P738:AZ738),(('PTRM input'!$P$162+'PTRM input'!$P$128)*$P$7)/A20taxstdlife))</f>
        <v>0</v>
      </c>
      <c r="BB738" s="592">
        <f>IF(A20taxstdlife="n/a","n/a",IF(BB$3&gt;(A20taxstdlife+$E738),(('PTRM input'!$P$162+'PTRM input'!$P$128)*$P$7)-SUM($P738:BA738),(('PTRM input'!$P$162+'PTRM input'!$P$128)*$P$7)/A20taxstdlife))</f>
        <v>0</v>
      </c>
      <c r="BC738" s="592">
        <f>IF(A20taxstdlife="n/a","n/a",IF(BC$3&gt;(A20taxstdlife+$E738),(('PTRM input'!$P$162+'PTRM input'!$P$128)*$P$7)-SUM($P738:BB738),(('PTRM input'!$P$162+'PTRM input'!$P$128)*$P$7)/A20taxstdlife))</f>
        <v>0</v>
      </c>
      <c r="BD738" s="592">
        <f>IF(A20taxstdlife="n/a","n/a",IF(BD$3&gt;(A20taxstdlife+$E738),(('PTRM input'!$P$162+'PTRM input'!$P$128)*$P$7)-SUM($P738:BC738),(('PTRM input'!$P$162+'PTRM input'!$P$128)*$P$7)/A20taxstdlife))</f>
        <v>0</v>
      </c>
      <c r="BE738" s="592">
        <f>IF(A20taxstdlife="n/a","n/a",IF(BE$3&gt;(A20taxstdlife+$E738),(('PTRM input'!$P$162+'PTRM input'!$P$128)*$P$7)-SUM($P738:BD738),(('PTRM input'!$P$162+'PTRM input'!$P$128)*$P$7)/A20taxstdlife))</f>
        <v>0</v>
      </c>
      <c r="BF738" s="592">
        <f>IF(A20taxstdlife="n/a","n/a",IF(BF$3&gt;(A20taxstdlife+$E738),(('PTRM input'!$P$162+'PTRM input'!$P$128)*$P$7)-SUM($P738:BE738),(('PTRM input'!$P$162+'PTRM input'!$P$128)*$P$7)/A20taxstdlife))</f>
        <v>0</v>
      </c>
      <c r="BG738" s="592">
        <f>IF(A20taxstdlife="n/a","n/a",IF(BG$3&gt;(A20taxstdlife+$E738),(('PTRM input'!$P$162+'PTRM input'!$P$128)*$P$7)-SUM($P738:BF738),(('PTRM input'!$P$162+'PTRM input'!$P$128)*$P$7)/A20taxstdlife))</f>
        <v>0</v>
      </c>
      <c r="BH738" s="592">
        <f>IF(A20taxstdlife="n/a","n/a",IF(BH$3&gt;(A20taxstdlife+$E738),(('PTRM input'!$P$162+'PTRM input'!$P$128)*$P$7)-SUM($P738:BG738),(('PTRM input'!$P$162+'PTRM input'!$P$128)*$P$7)/A20taxstdlife))</f>
        <v>0</v>
      </c>
      <c r="BI738" s="592">
        <f>IF(A20taxstdlife="n/a","n/a",IF(BI$3&gt;(A20taxstdlife+$E738),(('PTRM input'!$P$162+'PTRM input'!$P$128)*$P$7)-SUM($P738:BH738),(('PTRM input'!$P$162+'PTRM input'!$P$128)*$P$7)/A20taxstdlife))</f>
        <v>0</v>
      </c>
      <c r="BJ738" s="237"/>
      <c r="BK738" s="237"/>
      <c r="BL738" s="237"/>
      <c r="BM738" s="237"/>
    </row>
    <row r="739" spans="1:65" s="4" customFormat="1" ht="12.75" customHeight="1" outlineLevel="1">
      <c r="A739" s="237"/>
      <c r="B739" s="237"/>
      <c r="C739" s="597">
        <f>Asset20</f>
        <v>0</v>
      </c>
      <c r="D739" s="237"/>
      <c r="E739" s="237"/>
      <c r="F739" s="598"/>
      <c r="G739" s="593">
        <f t="shared" ref="G739:AL739" si="144">SUM(G727:G738)</f>
        <v>0</v>
      </c>
      <c r="H739" s="593">
        <f t="shared" si="144"/>
        <v>0</v>
      </c>
      <c r="I739" s="593">
        <f t="shared" si="144"/>
        <v>0</v>
      </c>
      <c r="J739" s="593">
        <f t="shared" si="144"/>
        <v>0</v>
      </c>
      <c r="K739" s="593">
        <f t="shared" si="144"/>
        <v>0</v>
      </c>
      <c r="L739" s="593">
        <f t="shared" si="144"/>
        <v>0</v>
      </c>
      <c r="M739" s="593">
        <f t="shared" si="144"/>
        <v>0</v>
      </c>
      <c r="N739" s="593">
        <f t="shared" si="144"/>
        <v>0</v>
      </c>
      <c r="O739" s="593">
        <f t="shared" si="144"/>
        <v>0</v>
      </c>
      <c r="P739" s="593">
        <f t="shared" si="144"/>
        <v>0</v>
      </c>
      <c r="Q739" s="593">
        <f t="shared" si="144"/>
        <v>0</v>
      </c>
      <c r="R739" s="593">
        <f t="shared" si="144"/>
        <v>0</v>
      </c>
      <c r="S739" s="593">
        <f t="shared" si="144"/>
        <v>0</v>
      </c>
      <c r="T739" s="593">
        <f t="shared" si="144"/>
        <v>0</v>
      </c>
      <c r="U739" s="593">
        <f t="shared" si="144"/>
        <v>0</v>
      </c>
      <c r="V739" s="593">
        <f t="shared" si="144"/>
        <v>0</v>
      </c>
      <c r="W739" s="593">
        <f t="shared" si="144"/>
        <v>0</v>
      </c>
      <c r="X739" s="593">
        <f t="shared" si="144"/>
        <v>0</v>
      </c>
      <c r="Y739" s="593">
        <f t="shared" si="144"/>
        <v>0</v>
      </c>
      <c r="Z739" s="593">
        <f t="shared" si="144"/>
        <v>0</v>
      </c>
      <c r="AA739" s="593">
        <f t="shared" si="144"/>
        <v>0</v>
      </c>
      <c r="AB739" s="593">
        <f t="shared" si="144"/>
        <v>0</v>
      </c>
      <c r="AC739" s="593">
        <f t="shared" si="144"/>
        <v>0</v>
      </c>
      <c r="AD739" s="593">
        <f t="shared" si="144"/>
        <v>0</v>
      </c>
      <c r="AE739" s="593">
        <f t="shared" si="144"/>
        <v>0</v>
      </c>
      <c r="AF739" s="593">
        <f t="shared" si="144"/>
        <v>0</v>
      </c>
      <c r="AG739" s="593">
        <f t="shared" si="144"/>
        <v>0</v>
      </c>
      <c r="AH739" s="593">
        <f t="shared" si="144"/>
        <v>0</v>
      </c>
      <c r="AI739" s="593">
        <f t="shared" si="144"/>
        <v>0</v>
      </c>
      <c r="AJ739" s="593">
        <f t="shared" si="144"/>
        <v>0</v>
      </c>
      <c r="AK739" s="593">
        <f t="shared" si="144"/>
        <v>0</v>
      </c>
      <c r="AL739" s="593">
        <f t="shared" si="144"/>
        <v>0</v>
      </c>
      <c r="AM739" s="593">
        <f t="shared" ref="AM739:BI739" si="145">SUM(AM727:AM738)</f>
        <v>0</v>
      </c>
      <c r="AN739" s="593">
        <f t="shared" si="145"/>
        <v>0</v>
      </c>
      <c r="AO739" s="593">
        <f t="shared" si="145"/>
        <v>0</v>
      </c>
      <c r="AP739" s="593">
        <f t="shared" si="145"/>
        <v>0</v>
      </c>
      <c r="AQ739" s="593">
        <f t="shared" si="145"/>
        <v>0</v>
      </c>
      <c r="AR739" s="593">
        <f t="shared" si="145"/>
        <v>0</v>
      </c>
      <c r="AS739" s="593">
        <f t="shared" si="145"/>
        <v>0</v>
      </c>
      <c r="AT739" s="593">
        <f t="shared" si="145"/>
        <v>0</v>
      </c>
      <c r="AU739" s="593">
        <f t="shared" si="145"/>
        <v>0</v>
      </c>
      <c r="AV739" s="593">
        <f t="shared" si="145"/>
        <v>0</v>
      </c>
      <c r="AW739" s="593">
        <f t="shared" si="145"/>
        <v>0</v>
      </c>
      <c r="AX739" s="593">
        <f t="shared" si="145"/>
        <v>0</v>
      </c>
      <c r="AY739" s="593">
        <f t="shared" si="145"/>
        <v>0</v>
      </c>
      <c r="AZ739" s="593">
        <f t="shared" si="145"/>
        <v>0</v>
      </c>
      <c r="BA739" s="593">
        <f t="shared" si="145"/>
        <v>0</v>
      </c>
      <c r="BB739" s="593">
        <f t="shared" si="145"/>
        <v>0</v>
      </c>
      <c r="BC739" s="593">
        <f t="shared" si="145"/>
        <v>0</v>
      </c>
      <c r="BD739" s="593">
        <f t="shared" si="145"/>
        <v>0</v>
      </c>
      <c r="BE739" s="593">
        <f t="shared" si="145"/>
        <v>0</v>
      </c>
      <c r="BF739" s="593">
        <f t="shared" si="145"/>
        <v>0</v>
      </c>
      <c r="BG739" s="593">
        <f t="shared" si="145"/>
        <v>0</v>
      </c>
      <c r="BH739" s="593">
        <f t="shared" si="145"/>
        <v>0</v>
      </c>
      <c r="BI739" s="593">
        <f t="shared" si="145"/>
        <v>0</v>
      </c>
      <c r="BJ739" s="237"/>
      <c r="BK739" s="237"/>
      <c r="BL739" s="237"/>
      <c r="BM739" s="237"/>
    </row>
    <row r="740" spans="1:65" s="4" customFormat="1" ht="12.75" customHeight="1" outlineLevel="2">
      <c r="A740" s="237"/>
      <c r="B740" s="599">
        <f>C752</f>
        <v>0</v>
      </c>
      <c r="C740" s="487"/>
      <c r="D740" s="600" t="s">
        <v>58</v>
      </c>
      <c r="E740" s="487"/>
      <c r="F740" s="601"/>
      <c r="G740" s="594">
        <f>IF(G$3&gt;A21taxremlife,A21taxvalue-SUM($F740:F740),IF(A21taxremlife="N/A","n/a",A21taxvalue/A21taxremlife))</f>
        <v>0</v>
      </c>
      <c r="H740" s="594">
        <f>IF(H$3&gt;A21taxremlife,A21taxvalue-SUM($F740:G740),IF(A21taxremlife="N/A","n/a",A21taxvalue/A21taxremlife))</f>
        <v>0</v>
      </c>
      <c r="I740" s="594">
        <f>IF(I$3&gt;A21taxremlife,A21taxvalue-SUM($F740:H740),IF(A21taxremlife="N/A","n/a",A21taxvalue/A21taxremlife))</f>
        <v>0</v>
      </c>
      <c r="J740" s="594">
        <f>IF(J$3&gt;A21taxremlife,A21taxvalue-SUM($F740:I740),IF(A21taxremlife="N/A","n/a",A21taxvalue/A21taxremlife))</f>
        <v>0</v>
      </c>
      <c r="K740" s="594">
        <f>IF(K$3&gt;A21taxremlife,A21taxvalue-SUM($F740:J740),IF(A21taxremlife="N/A","n/a",A21taxvalue/A21taxremlife))</f>
        <v>0</v>
      </c>
      <c r="L740" s="594">
        <f>IF(L$3&gt;A21taxremlife,A21taxvalue-SUM($F740:K740),IF(A21taxremlife="N/A","n/a",A21taxvalue/A21taxremlife))</f>
        <v>0</v>
      </c>
      <c r="M740" s="594">
        <f>IF(M$3&gt;A21taxremlife,A21taxvalue-SUM($F740:L740),IF(A21taxremlife="N/A","n/a",A21taxvalue/A21taxremlife))</f>
        <v>0</v>
      </c>
      <c r="N740" s="594">
        <f>IF(N$3&gt;A21taxremlife,A21taxvalue-SUM($F740:M740),IF(A21taxremlife="N/A","n/a",A21taxvalue/A21taxremlife))</f>
        <v>0</v>
      </c>
      <c r="O740" s="594">
        <f>IF(O$3&gt;A21taxremlife,A21taxvalue-SUM($F740:N740),IF(A21taxremlife="N/A","n/a",A21taxvalue/A21taxremlife))</f>
        <v>0</v>
      </c>
      <c r="P740" s="594">
        <f>IF(P$3&gt;A21taxremlife,A21taxvalue-SUM($F740:O740),IF(A21taxremlife="N/A","n/a",A21taxvalue/A21taxremlife))</f>
        <v>0</v>
      </c>
      <c r="Q740" s="594">
        <f>IF(Q$3&gt;A21taxremlife,A21taxvalue-SUM($F740:P740),IF(A21taxremlife="N/A","n/a",A21taxvalue/A21taxremlife))</f>
        <v>0</v>
      </c>
      <c r="R740" s="594">
        <f>IF(R$3&gt;A21taxremlife,A21taxvalue-SUM($F740:Q740),IF(A21taxremlife="N/A","n/a",A21taxvalue/A21taxremlife))</f>
        <v>0</v>
      </c>
      <c r="S740" s="594">
        <f>IF(S$3&gt;A21taxremlife,A21taxvalue-SUM($F740:R740),IF(A21taxremlife="N/A","n/a",A21taxvalue/A21taxremlife))</f>
        <v>0</v>
      </c>
      <c r="T740" s="594">
        <f>IF(T$3&gt;A21taxremlife,A21taxvalue-SUM($F740:S740),IF(A21taxremlife="N/A","n/a",A21taxvalue/A21taxremlife))</f>
        <v>0</v>
      </c>
      <c r="U740" s="594">
        <f>IF(U$3&gt;A21taxremlife,A21taxvalue-SUM($F740:T740),IF(A21taxremlife="N/A","n/a",A21taxvalue/A21taxremlife))</f>
        <v>0</v>
      </c>
      <c r="V740" s="594">
        <f>IF(V$3&gt;A21taxremlife,A21taxvalue-SUM($F740:U740),IF(A21taxremlife="N/A","n/a",A21taxvalue/A21taxremlife))</f>
        <v>0</v>
      </c>
      <c r="W740" s="594">
        <f>IF(W$3&gt;A21taxremlife,A21taxvalue-SUM($F740:V740),IF(A21taxremlife="N/A","n/a",A21taxvalue/A21taxremlife))</f>
        <v>0</v>
      </c>
      <c r="X740" s="594">
        <f>IF(X$3&gt;A21taxremlife,A21taxvalue-SUM($F740:W740),IF(A21taxremlife="N/A","n/a",A21taxvalue/A21taxremlife))</f>
        <v>0</v>
      </c>
      <c r="Y740" s="594">
        <f>IF(Y$3&gt;A21taxremlife,A21taxvalue-SUM($F740:X740),IF(A21taxremlife="N/A","n/a",A21taxvalue/A21taxremlife))</f>
        <v>0</v>
      </c>
      <c r="Z740" s="594">
        <f>IF(Z$3&gt;A21taxremlife,A21taxvalue-SUM($F740:Y740),IF(A21taxremlife="N/A","n/a",A21taxvalue/A21taxremlife))</f>
        <v>0</v>
      </c>
      <c r="AA740" s="594">
        <f>IF(AA$3&gt;A21taxremlife,A21taxvalue-SUM($F740:Z740),IF(A21taxremlife="N/A","n/a",A21taxvalue/A21taxremlife))</f>
        <v>0</v>
      </c>
      <c r="AB740" s="594">
        <f>IF(AB$3&gt;A21taxremlife,A21taxvalue-SUM($F740:AA740),IF(A21taxremlife="N/A","n/a",A21taxvalue/A21taxremlife))</f>
        <v>0</v>
      </c>
      <c r="AC740" s="594">
        <f>IF(AC$3&gt;A21taxremlife,A21taxvalue-SUM($F740:AB740),IF(A21taxremlife="N/A","n/a",A21taxvalue/A21taxremlife))</f>
        <v>0</v>
      </c>
      <c r="AD740" s="594">
        <f>IF(AD$3&gt;A21taxremlife,A21taxvalue-SUM($F740:AC740),IF(A21taxremlife="N/A","n/a",A21taxvalue/A21taxremlife))</f>
        <v>0</v>
      </c>
      <c r="AE740" s="594">
        <f>IF(AE$3&gt;A21taxremlife,A21taxvalue-SUM($F740:AD740),IF(A21taxremlife="N/A","n/a",A21taxvalue/A21taxremlife))</f>
        <v>0</v>
      </c>
      <c r="AF740" s="594">
        <f>IF(AF$3&gt;A21taxremlife,A21taxvalue-SUM($F740:AE740),IF(A21taxremlife="N/A","n/a",A21taxvalue/A21taxremlife))</f>
        <v>0</v>
      </c>
      <c r="AG740" s="594">
        <f>IF(AG$3&gt;A21taxremlife,A21taxvalue-SUM($F740:AF740),IF(A21taxremlife="N/A","n/a",A21taxvalue/A21taxremlife))</f>
        <v>0</v>
      </c>
      <c r="AH740" s="594">
        <f>IF(AH$3&gt;A21taxremlife,A21taxvalue-SUM($F740:AG740),IF(A21taxremlife="N/A","n/a",A21taxvalue/A21taxremlife))</f>
        <v>0</v>
      </c>
      <c r="AI740" s="594">
        <f>IF(AI$3&gt;A21taxremlife,A21taxvalue-SUM($F740:AH740),IF(A21taxremlife="N/A","n/a",A21taxvalue/A21taxremlife))</f>
        <v>0</v>
      </c>
      <c r="AJ740" s="594">
        <f>IF(AJ$3&gt;A21taxremlife,A21taxvalue-SUM($F740:AI740),IF(A21taxremlife="N/A","n/a",A21taxvalue/A21taxremlife))</f>
        <v>0</v>
      </c>
      <c r="AK740" s="594">
        <f>IF(AK$3&gt;A21taxremlife,A21taxvalue-SUM($F740:AJ740),IF(A21taxremlife="N/A","n/a",A21taxvalue/A21taxremlife))</f>
        <v>0</v>
      </c>
      <c r="AL740" s="594">
        <f>IF(AL$3&gt;A21taxremlife,A21taxvalue-SUM($F740:AK740),IF(A21taxremlife="N/A","n/a",A21taxvalue/A21taxremlife))</f>
        <v>0</v>
      </c>
      <c r="AM740" s="594">
        <f>IF(AM$3&gt;A21taxremlife,A21taxvalue-SUM($F740:AL740),IF(A21taxremlife="N/A","n/a",A21taxvalue/A21taxremlife))</f>
        <v>0</v>
      </c>
      <c r="AN740" s="594">
        <f>IF(AN$3&gt;A21taxremlife,A21taxvalue-SUM($F740:AM740),IF(A21taxremlife="N/A","n/a",A21taxvalue/A21taxremlife))</f>
        <v>0</v>
      </c>
      <c r="AO740" s="594">
        <f>IF(AO$3&gt;A21taxremlife,A21taxvalue-SUM($F740:AN740),IF(A21taxremlife="N/A","n/a",A21taxvalue/A21taxremlife))</f>
        <v>0</v>
      </c>
      <c r="AP740" s="594">
        <f>IF(AP$3&gt;A21taxremlife,A21taxvalue-SUM($F740:AO740),IF(A21taxremlife="N/A","n/a",A21taxvalue/A21taxremlife))</f>
        <v>0</v>
      </c>
      <c r="AQ740" s="594">
        <f>IF(AQ$3&gt;A21taxremlife,A21taxvalue-SUM($F740:AP740),IF(A21taxremlife="N/A","n/a",A21taxvalue/A21taxremlife))</f>
        <v>0</v>
      </c>
      <c r="AR740" s="594">
        <f>IF(AR$3&gt;A21taxremlife,A21taxvalue-SUM($F740:AQ740),IF(A21taxremlife="N/A","n/a",A21taxvalue/A21taxremlife))</f>
        <v>0</v>
      </c>
      <c r="AS740" s="594">
        <f>IF(AS$3&gt;A21taxremlife,A21taxvalue-SUM($F740:AR740),IF(A21taxremlife="N/A","n/a",A21taxvalue/A21taxremlife))</f>
        <v>0</v>
      </c>
      <c r="AT740" s="594">
        <f>IF(AT$3&gt;A21taxremlife,A21taxvalue-SUM($F740:AS740),IF(A21taxremlife="N/A","n/a",A21taxvalue/A21taxremlife))</f>
        <v>0</v>
      </c>
      <c r="AU740" s="594">
        <f>IF(AU$3&gt;A21taxremlife,A21taxvalue-SUM($F740:AT740),IF(A21taxremlife="N/A","n/a",A21taxvalue/A21taxremlife))</f>
        <v>0</v>
      </c>
      <c r="AV740" s="594">
        <f>IF(AV$3&gt;A21taxremlife,A21taxvalue-SUM($F740:AU740),IF(A21taxremlife="N/A","n/a",A21taxvalue/A21taxremlife))</f>
        <v>0</v>
      </c>
      <c r="AW740" s="594">
        <f>IF(AW$3&gt;A21taxremlife,A21taxvalue-SUM($F740:AV740),IF(A21taxremlife="N/A","n/a",A21taxvalue/A21taxremlife))</f>
        <v>0</v>
      </c>
      <c r="AX740" s="594">
        <f>IF(AX$3&gt;A21taxremlife,A21taxvalue-SUM($F740:AW740),IF(A21taxremlife="N/A","n/a",A21taxvalue/A21taxremlife))</f>
        <v>0</v>
      </c>
      <c r="AY740" s="594">
        <f>IF(AY$3&gt;A21taxremlife,A21taxvalue-SUM($F740:AX740),IF(A21taxremlife="N/A","n/a",A21taxvalue/A21taxremlife))</f>
        <v>0</v>
      </c>
      <c r="AZ740" s="594">
        <f>IF(AZ$3&gt;A21taxremlife,A21taxvalue-SUM($F740:AY740),IF(A21taxremlife="N/A","n/a",A21taxvalue/A21taxremlife))</f>
        <v>0</v>
      </c>
      <c r="BA740" s="594">
        <f>IF(BA$3&gt;A21taxremlife,A21taxvalue-SUM($F740:AZ740),IF(A21taxremlife="N/A","n/a",A21taxvalue/A21taxremlife))</f>
        <v>0</v>
      </c>
      <c r="BB740" s="594">
        <f>IF(BB$3&gt;A21taxremlife,A21taxvalue-SUM($F740:BA740),IF(A21taxremlife="N/A","n/a",A21taxvalue/A21taxremlife))</f>
        <v>0</v>
      </c>
      <c r="BC740" s="594">
        <f>IF(BC$3&gt;A21taxremlife,A21taxvalue-SUM($F740:BB740),IF(A21taxremlife="N/A","n/a",A21taxvalue/A21taxremlife))</f>
        <v>0</v>
      </c>
      <c r="BD740" s="594">
        <f>IF(BD$3&gt;A21taxremlife,A21taxvalue-SUM($F740:BC740),IF(A21taxremlife="N/A","n/a",A21taxvalue/A21taxremlife))</f>
        <v>0</v>
      </c>
      <c r="BE740" s="594">
        <f>IF(BE$3&gt;A21taxremlife,A21taxvalue-SUM($F740:BD740),IF(A21taxremlife="N/A","n/a",A21taxvalue/A21taxremlife))</f>
        <v>0</v>
      </c>
      <c r="BF740" s="594">
        <f>IF(BF$3&gt;A21taxremlife,A21taxvalue-SUM($F740:BE740),IF(A21taxremlife="N/A","n/a",A21taxvalue/A21taxremlife))</f>
        <v>0</v>
      </c>
      <c r="BG740" s="594">
        <f>IF(BG$3&gt;A21taxremlife,A21taxvalue-SUM($F740:BF740),IF(A21taxremlife="N/A","n/a",A21taxvalue/A21taxremlife))</f>
        <v>0</v>
      </c>
      <c r="BH740" s="594">
        <f>IF(BH$3&gt;A21taxremlife,A21taxvalue-SUM($F740:BG740),IF(A21taxremlife="N/A","n/a",A21taxvalue/A21taxremlife))</f>
        <v>0</v>
      </c>
      <c r="BI740" s="594">
        <f>IF(BI$3&gt;A21taxremlife,A21taxvalue-SUM($F740:BH740),IF(A21taxremlife="N/A","n/a",A21taxvalue/A21taxremlife))</f>
        <v>0</v>
      </c>
      <c r="BJ740" s="237"/>
      <c r="BK740" s="237"/>
      <c r="BL740" s="237"/>
      <c r="BM740" s="237"/>
    </row>
    <row r="741" spans="1:65" s="4" customFormat="1" ht="12.75" customHeight="1" outlineLevel="2">
      <c r="A741" s="237"/>
      <c r="B741" s="237"/>
      <c r="C741" s="597"/>
      <c r="D741" s="930" t="s">
        <v>326</v>
      </c>
      <c r="E741" s="167">
        <v>0</v>
      </c>
      <c r="F741" s="34"/>
      <c r="G741" s="105"/>
      <c r="H741" s="105"/>
      <c r="I741" s="105"/>
      <c r="J741" s="105"/>
      <c r="K741" s="105"/>
      <c r="L741" s="105"/>
      <c r="M741" s="105"/>
      <c r="N741" s="105"/>
      <c r="O741" s="105"/>
      <c r="P741" s="105"/>
      <c r="Q741" s="592"/>
      <c r="R741" s="592"/>
      <c r="S741" s="592"/>
      <c r="T741" s="592"/>
      <c r="U741" s="592"/>
      <c r="V741" s="592"/>
      <c r="W741" s="592"/>
      <c r="X741" s="592"/>
      <c r="Y741" s="592"/>
      <c r="Z741" s="592"/>
      <c r="AA741" s="592"/>
      <c r="AB741" s="592"/>
      <c r="AC741" s="592"/>
      <c r="AD741" s="592"/>
      <c r="AE741" s="592"/>
      <c r="AF741" s="592"/>
      <c r="AG741" s="592"/>
      <c r="AH741" s="592"/>
      <c r="AI741" s="592"/>
      <c r="AJ741" s="592"/>
      <c r="AK741" s="592"/>
      <c r="AL741" s="592"/>
      <c r="AM741" s="592"/>
      <c r="AN741" s="592"/>
      <c r="AO741" s="592"/>
      <c r="AP741" s="592"/>
      <c r="AQ741" s="592"/>
      <c r="AR741" s="592"/>
      <c r="AS741" s="592"/>
      <c r="AT741" s="592"/>
      <c r="AU741" s="592"/>
      <c r="AV741" s="592"/>
      <c r="AW741" s="592"/>
      <c r="AX741" s="592"/>
      <c r="AY741" s="592"/>
      <c r="AZ741" s="592"/>
      <c r="BA741" s="592"/>
      <c r="BB741" s="592"/>
      <c r="BC741" s="592"/>
      <c r="BD741" s="592"/>
      <c r="BE741" s="592"/>
      <c r="BF741" s="592"/>
      <c r="BG741" s="592"/>
      <c r="BH741" s="592"/>
      <c r="BI741" s="592"/>
      <c r="BJ741" s="237"/>
      <c r="BK741" s="237"/>
      <c r="BL741" s="237"/>
      <c r="BM741" s="237"/>
    </row>
    <row r="742" spans="1:65" s="4" customFormat="1" ht="12.75" customHeight="1" outlineLevel="2">
      <c r="A742" s="237"/>
      <c r="B742" s="237"/>
      <c r="C742" s="597"/>
      <c r="D742" s="930"/>
      <c r="E742" s="167">
        <v>1</v>
      </c>
      <c r="F742" s="34"/>
      <c r="G742" s="183"/>
      <c r="H742" s="105">
        <f>IF(A21taxstdlife="n/a","n/a",IF(H$3&gt;(A21taxstdlife+$E742),(('PTRM input'!$G$163+'PTRM input'!$G$129)*$G$7)-SUM($G742:G742),(('PTRM input'!$G$163+'PTRM input'!$G$129)*$G$7)/A21taxstdlife))</f>
        <v>0</v>
      </c>
      <c r="I742" s="105">
        <f>IF(A21taxstdlife="n/a","n/a",IF(I$3&gt;(A21taxstdlife+$E742),(('PTRM input'!$G$163+'PTRM input'!$G$129)*$G$7)-SUM($G742:H742),(('PTRM input'!$G$163+'PTRM input'!$G$129)*$G$7)/A21taxstdlife))</f>
        <v>0</v>
      </c>
      <c r="J742" s="105">
        <f>IF(A21taxstdlife="n/a","n/a",IF(J$3&gt;(A21taxstdlife+$E742),(('PTRM input'!$G$163+'PTRM input'!$G$129)*$G$7)-SUM($G742:I742),(('PTRM input'!$G$163+'PTRM input'!$G$129)*$G$7)/A21taxstdlife))</f>
        <v>0</v>
      </c>
      <c r="K742" s="105">
        <f>IF(A21taxstdlife="n/a","n/a",IF(K$3&gt;(A21taxstdlife+$E742),(('PTRM input'!$G$163+'PTRM input'!$G$129)*$G$7)-SUM($G742:J742),(('PTRM input'!$G$163+'PTRM input'!$G$129)*$G$7)/A21taxstdlife))</f>
        <v>0</v>
      </c>
      <c r="L742" s="105">
        <f>IF(A21taxstdlife="n/a","n/a",IF(L$3&gt;(A21taxstdlife+$E742),(('PTRM input'!$G$163+'PTRM input'!$G$129)*$G$7)-SUM($G742:K742),(('PTRM input'!$G$163+'PTRM input'!$G$129)*$G$7)/A21taxstdlife))</f>
        <v>0</v>
      </c>
      <c r="M742" s="105">
        <f>IF(A21taxstdlife="n/a","n/a",IF(M$3&gt;(A21taxstdlife+$E742),(('PTRM input'!$G$163+'PTRM input'!$G$129)*$G$7)-SUM($G742:L742),(('PTRM input'!$G$163+'PTRM input'!$G$129)*$G$7)/A21taxstdlife))</f>
        <v>0</v>
      </c>
      <c r="N742" s="105">
        <f>IF(A21taxstdlife="n/a","n/a",IF(N$3&gt;(A21taxstdlife+$E742),(('PTRM input'!$G$163+'PTRM input'!$G$129)*$G$7)-SUM($G742:M742),(('PTRM input'!$G$163+'PTRM input'!$G$129)*$G$7)/A21taxstdlife))</f>
        <v>0</v>
      </c>
      <c r="O742" s="105">
        <f>IF(A21taxstdlife="n/a","n/a",IF(O$3&gt;(A21taxstdlife+$E742),(('PTRM input'!$G$163+'PTRM input'!$G$129)*$G$7)-SUM($G742:N742),(('PTRM input'!$G$163+'PTRM input'!$G$129)*$G$7)/A21taxstdlife))</f>
        <v>0</v>
      </c>
      <c r="P742" s="105">
        <f>IF(A21taxstdlife="n/a","n/a",IF(P$3&gt;(A21taxstdlife+$E742),(('PTRM input'!$G$163+'PTRM input'!$G$129)*$G$7)-SUM($G742:O742),(('PTRM input'!$G$163+'PTRM input'!$G$129)*$G$7)/A21taxstdlife))</f>
        <v>0</v>
      </c>
      <c r="Q742" s="592">
        <f>IF(A21taxstdlife="n/a","n/a",IF(Q$3&gt;(A21taxstdlife+$E742),(('PTRM input'!$G$163+'PTRM input'!$G$129)*$G$7)-SUM($G742:P742),(('PTRM input'!$G$163+'PTRM input'!$G$129)*$G$7)/A21taxstdlife))</f>
        <v>0</v>
      </c>
      <c r="R742" s="592">
        <f>IF(A21taxstdlife="n/a","n/a",IF(R$3&gt;(A21taxstdlife+$E742),(('PTRM input'!$G$163+'PTRM input'!$G$129)*$G$7)-SUM($G742:Q742),(('PTRM input'!$G$163+'PTRM input'!$G$129)*$G$7)/A21taxstdlife))</f>
        <v>0</v>
      </c>
      <c r="S742" s="592">
        <f>IF(A21taxstdlife="n/a","n/a",IF(S$3&gt;(A21taxstdlife+$E742),(('PTRM input'!$G$163+'PTRM input'!$G$129)*$G$7)-SUM($G742:R742),(('PTRM input'!$G$163+'PTRM input'!$G$129)*$G$7)/A21taxstdlife))</f>
        <v>0</v>
      </c>
      <c r="T742" s="592">
        <f>IF(A21taxstdlife="n/a","n/a",IF(T$3&gt;(A21taxstdlife+$E742),(('PTRM input'!$G$163+'PTRM input'!$G$129)*$G$7)-SUM($G742:S742),(('PTRM input'!$G$163+'PTRM input'!$G$129)*$G$7)/A21taxstdlife))</f>
        <v>0</v>
      </c>
      <c r="U742" s="592">
        <f>IF(A21taxstdlife="n/a","n/a",IF(U$3&gt;(A21taxstdlife+$E742),(('PTRM input'!$G$163+'PTRM input'!$G$129)*$G$7)-SUM($G742:T742),(('PTRM input'!$G$163+'PTRM input'!$G$129)*$G$7)/A21taxstdlife))</f>
        <v>0</v>
      </c>
      <c r="V742" s="592">
        <f>IF(A21taxstdlife="n/a","n/a",IF(V$3&gt;(A21taxstdlife+$E742),(('PTRM input'!$G$163+'PTRM input'!$G$129)*$G$7)-SUM($G742:U742),(('PTRM input'!$G$163+'PTRM input'!$G$129)*$G$7)/A21taxstdlife))</f>
        <v>0</v>
      </c>
      <c r="W742" s="592">
        <f>IF(A21taxstdlife="n/a","n/a",IF(W$3&gt;(A21taxstdlife+$E742),(('PTRM input'!$G$163+'PTRM input'!$G$129)*$G$7)-SUM($G742:V742),(('PTRM input'!$G$163+'PTRM input'!$G$129)*$G$7)/A21taxstdlife))</f>
        <v>0</v>
      </c>
      <c r="X742" s="592">
        <f>IF(A21taxstdlife="n/a","n/a",IF(X$3&gt;(A21taxstdlife+$E742),(('PTRM input'!$G$163+'PTRM input'!$G$129)*$G$7)-SUM($G742:W742),(('PTRM input'!$G$163+'PTRM input'!$G$129)*$G$7)/A21taxstdlife))</f>
        <v>0</v>
      </c>
      <c r="Y742" s="592">
        <f>IF(A21taxstdlife="n/a","n/a",IF(Y$3&gt;(A21taxstdlife+$E742),(('PTRM input'!$G$163+'PTRM input'!$G$129)*$G$7)-SUM($G742:X742),(('PTRM input'!$G$163+'PTRM input'!$G$129)*$G$7)/A21taxstdlife))</f>
        <v>0</v>
      </c>
      <c r="Z742" s="592">
        <f>IF(A21taxstdlife="n/a","n/a",IF(Z$3&gt;(A21taxstdlife+$E742),(('PTRM input'!$G$163+'PTRM input'!$G$129)*$G$7)-SUM($G742:Y742),(('PTRM input'!$G$163+'PTRM input'!$G$129)*$G$7)/A21taxstdlife))</f>
        <v>0</v>
      </c>
      <c r="AA742" s="592">
        <f>IF(A21taxstdlife="n/a","n/a",IF(AA$3&gt;(A21taxstdlife+$E742),(('PTRM input'!$G$163+'PTRM input'!$G$129)*$G$7)-SUM($G742:Z742),(('PTRM input'!$G$163+'PTRM input'!$G$129)*$G$7)/A21taxstdlife))</f>
        <v>0</v>
      </c>
      <c r="AB742" s="592">
        <f>IF(A21taxstdlife="n/a","n/a",IF(AB$3&gt;(A21taxstdlife+$E742),(('PTRM input'!$G$163+'PTRM input'!$G$129)*$G$7)-SUM($G742:AA742),(('PTRM input'!$G$163+'PTRM input'!$G$129)*$G$7)/A21taxstdlife))</f>
        <v>0</v>
      </c>
      <c r="AC742" s="592">
        <f>IF(A21taxstdlife="n/a","n/a",IF(AC$3&gt;(A21taxstdlife+$E742),(('PTRM input'!$G$163+'PTRM input'!$G$129)*$G$7)-SUM($G742:AB742),(('PTRM input'!$G$163+'PTRM input'!$G$129)*$G$7)/A21taxstdlife))</f>
        <v>0</v>
      </c>
      <c r="AD742" s="592">
        <f>IF(A21taxstdlife="n/a","n/a",IF(AD$3&gt;(A21taxstdlife+$E742),(('PTRM input'!$G$163+'PTRM input'!$G$129)*$G$7)-SUM($G742:AC742),(('PTRM input'!$G$163+'PTRM input'!$G$129)*$G$7)/A21taxstdlife))</f>
        <v>0</v>
      </c>
      <c r="AE742" s="592">
        <f>IF(A21taxstdlife="n/a","n/a",IF(AE$3&gt;(A21taxstdlife+$E742),(('PTRM input'!$G$163+'PTRM input'!$G$129)*$G$7)-SUM($G742:AD742),(('PTRM input'!$G$163+'PTRM input'!$G$129)*$G$7)/A21taxstdlife))</f>
        <v>0</v>
      </c>
      <c r="AF742" s="592">
        <f>IF(A21taxstdlife="n/a","n/a",IF(AF$3&gt;(A21taxstdlife+$E742),(('PTRM input'!$G$163+'PTRM input'!$G$129)*$G$7)-SUM($G742:AE742),(('PTRM input'!$G$163+'PTRM input'!$G$129)*$G$7)/A21taxstdlife))</f>
        <v>0</v>
      </c>
      <c r="AG742" s="592">
        <f>IF(A21taxstdlife="n/a","n/a",IF(AG$3&gt;(A21taxstdlife+$E742),(('PTRM input'!$G$163+'PTRM input'!$G$129)*$G$7)-SUM($G742:AF742),(('PTRM input'!$G$163+'PTRM input'!$G$129)*$G$7)/A21taxstdlife))</f>
        <v>0</v>
      </c>
      <c r="AH742" s="592">
        <f>IF(A21taxstdlife="n/a","n/a",IF(AH$3&gt;(A21taxstdlife+$E742),(('PTRM input'!$G$163+'PTRM input'!$G$129)*$G$7)-SUM($G742:AG742),(('PTRM input'!$G$163+'PTRM input'!$G$129)*$G$7)/A21taxstdlife))</f>
        <v>0</v>
      </c>
      <c r="AI742" s="592">
        <f>IF(A21taxstdlife="n/a","n/a",IF(AI$3&gt;(A21taxstdlife+$E742),(('PTRM input'!$G$163+'PTRM input'!$G$129)*$G$7)-SUM($G742:AH742),(('PTRM input'!$G$163+'PTRM input'!$G$129)*$G$7)/A21taxstdlife))</f>
        <v>0</v>
      </c>
      <c r="AJ742" s="592">
        <f>IF(A21taxstdlife="n/a","n/a",IF(AJ$3&gt;(A21taxstdlife+$E742),(('PTRM input'!$G$163+'PTRM input'!$G$129)*$G$7)-SUM($G742:AI742),(('PTRM input'!$G$163+'PTRM input'!$G$129)*$G$7)/A21taxstdlife))</f>
        <v>0</v>
      </c>
      <c r="AK742" s="592">
        <f>IF(A21taxstdlife="n/a","n/a",IF(AK$3&gt;(A21taxstdlife+$E742),(('PTRM input'!$G$163+'PTRM input'!$G$129)*$G$7)-SUM($G742:AJ742),(('PTRM input'!$G$163+'PTRM input'!$G$129)*$G$7)/A21taxstdlife))</f>
        <v>0</v>
      </c>
      <c r="AL742" s="592">
        <f>IF(A21taxstdlife="n/a","n/a",IF(AL$3&gt;(A21taxstdlife+$E742),(('PTRM input'!$G$163+'PTRM input'!$G$129)*$G$7)-SUM($G742:AK742),(('PTRM input'!$G$163+'PTRM input'!$G$129)*$G$7)/A21taxstdlife))</f>
        <v>0</v>
      </c>
      <c r="AM742" s="592">
        <f>IF(A21taxstdlife="n/a","n/a",IF(AM$3&gt;(A21taxstdlife+$E742),(('PTRM input'!$G$163+'PTRM input'!$G$129)*$G$7)-SUM($G742:AL742),(('PTRM input'!$G$163+'PTRM input'!$G$129)*$G$7)/A21taxstdlife))</f>
        <v>0</v>
      </c>
      <c r="AN742" s="592">
        <f>IF(A21taxstdlife="n/a","n/a",IF(AN$3&gt;(A21taxstdlife+$E742),(('PTRM input'!$G$163+'PTRM input'!$G$129)*$G$7)-SUM($G742:AM742),(('PTRM input'!$G$163+'PTRM input'!$G$129)*$G$7)/A21taxstdlife))</f>
        <v>0</v>
      </c>
      <c r="AO742" s="592">
        <f>IF(A21taxstdlife="n/a","n/a",IF(AO$3&gt;(A21taxstdlife+$E742),(('PTRM input'!$G$163+'PTRM input'!$G$129)*$G$7)-SUM($G742:AN742),(('PTRM input'!$G$163+'PTRM input'!$G$129)*$G$7)/A21taxstdlife))</f>
        <v>0</v>
      </c>
      <c r="AP742" s="592">
        <f>IF(A21taxstdlife="n/a","n/a",IF(AP$3&gt;(A21taxstdlife+$E742),(('PTRM input'!$G$163+'PTRM input'!$G$129)*$G$7)-SUM($G742:AO742),(('PTRM input'!$G$163+'PTRM input'!$G$129)*$G$7)/A21taxstdlife))</f>
        <v>0</v>
      </c>
      <c r="AQ742" s="592">
        <f>IF(A21taxstdlife="n/a","n/a",IF(AQ$3&gt;(A21taxstdlife+$E742),(('PTRM input'!$G$163+'PTRM input'!$G$129)*$G$7)-SUM($G742:AP742),(('PTRM input'!$G$163+'PTRM input'!$G$129)*$G$7)/A21taxstdlife))</f>
        <v>0</v>
      </c>
      <c r="AR742" s="592">
        <f>IF(A21taxstdlife="n/a","n/a",IF(AR$3&gt;(A21taxstdlife+$E742),(('PTRM input'!$G$163+'PTRM input'!$G$129)*$G$7)-SUM($G742:AQ742),(('PTRM input'!$G$163+'PTRM input'!$G$129)*$G$7)/A21taxstdlife))</f>
        <v>0</v>
      </c>
      <c r="AS742" s="592">
        <f>IF(A21taxstdlife="n/a","n/a",IF(AS$3&gt;(A21taxstdlife+$E742),(('PTRM input'!$G$163+'PTRM input'!$G$129)*$G$7)-SUM($G742:AR742),(('PTRM input'!$G$163+'PTRM input'!$G$129)*$G$7)/A21taxstdlife))</f>
        <v>0</v>
      </c>
      <c r="AT742" s="592">
        <f>IF(A21taxstdlife="n/a","n/a",IF(AT$3&gt;(A21taxstdlife+$E742),(('PTRM input'!$G$163+'PTRM input'!$G$129)*$G$7)-SUM($G742:AS742),(('PTRM input'!$G$163+'PTRM input'!$G$129)*$G$7)/A21taxstdlife))</f>
        <v>0</v>
      </c>
      <c r="AU742" s="592">
        <f>IF(A21taxstdlife="n/a","n/a",IF(AU$3&gt;(A21taxstdlife+$E742),(('PTRM input'!$G$163+'PTRM input'!$G$129)*$G$7)-SUM($G742:AT742),(('PTRM input'!$G$163+'PTRM input'!$G$129)*$G$7)/A21taxstdlife))</f>
        <v>0</v>
      </c>
      <c r="AV742" s="592">
        <f>IF(A21taxstdlife="n/a","n/a",IF(AV$3&gt;(A21taxstdlife+$E742),(('PTRM input'!$G$163+'PTRM input'!$G$129)*$G$7)-SUM($G742:AU742),(('PTRM input'!$G$163+'PTRM input'!$G$129)*$G$7)/A21taxstdlife))</f>
        <v>0</v>
      </c>
      <c r="AW742" s="592">
        <f>IF(A21taxstdlife="n/a","n/a",IF(AW$3&gt;(A21taxstdlife+$E742),(('PTRM input'!$G$163+'PTRM input'!$G$129)*$G$7)-SUM($G742:AV742),(('PTRM input'!$G$163+'PTRM input'!$G$129)*$G$7)/A21taxstdlife))</f>
        <v>0</v>
      </c>
      <c r="AX742" s="592">
        <f>IF(A21taxstdlife="n/a","n/a",IF(AX$3&gt;(A21taxstdlife+$E742),(('PTRM input'!$G$163+'PTRM input'!$G$129)*$G$7)-SUM($G742:AW742),(('PTRM input'!$G$163+'PTRM input'!$G$129)*$G$7)/A21taxstdlife))</f>
        <v>0</v>
      </c>
      <c r="AY742" s="592">
        <f>IF(A21taxstdlife="n/a","n/a",IF(AY$3&gt;(A21taxstdlife+$E742),(('PTRM input'!$G$163+'PTRM input'!$G$129)*$G$7)-SUM($G742:AX742),(('PTRM input'!$G$163+'PTRM input'!$G$129)*$G$7)/A21taxstdlife))</f>
        <v>0</v>
      </c>
      <c r="AZ742" s="592">
        <f>IF(A21taxstdlife="n/a","n/a",IF(AZ$3&gt;(A21taxstdlife+$E742),(('PTRM input'!$G$163+'PTRM input'!$G$129)*$G$7)-SUM($G742:AY742),(('PTRM input'!$G$163+'PTRM input'!$G$129)*$G$7)/A21taxstdlife))</f>
        <v>0</v>
      </c>
      <c r="BA742" s="592">
        <f>IF(A21taxstdlife="n/a","n/a",IF(BA$3&gt;(A21taxstdlife+$E742),(('PTRM input'!$G$163+'PTRM input'!$G$129)*$G$7)-SUM($G742:AZ742),(('PTRM input'!$G$163+'PTRM input'!$G$129)*$G$7)/A21taxstdlife))</f>
        <v>0</v>
      </c>
      <c r="BB742" s="592">
        <f>IF(A21taxstdlife="n/a","n/a",IF(BB$3&gt;(A21taxstdlife+$E742),(('PTRM input'!$G$163+'PTRM input'!$G$129)*$G$7)-SUM($G742:BA742),(('PTRM input'!$G$163+'PTRM input'!$G$129)*$G$7)/A21taxstdlife))</f>
        <v>0</v>
      </c>
      <c r="BC742" s="592">
        <f>IF(A21taxstdlife="n/a","n/a",IF(BC$3&gt;(A21taxstdlife+$E742),(('PTRM input'!$G$163+'PTRM input'!$G$129)*$G$7)-SUM($G742:BB742),(('PTRM input'!$G$163+'PTRM input'!$G$129)*$G$7)/A21taxstdlife))</f>
        <v>0</v>
      </c>
      <c r="BD742" s="592">
        <f>IF(A21taxstdlife="n/a","n/a",IF(BD$3&gt;(A21taxstdlife+$E742),(('PTRM input'!$G$163+'PTRM input'!$G$129)*$G$7)-SUM($G742:BC742),(('PTRM input'!$G$163+'PTRM input'!$G$129)*$G$7)/A21taxstdlife))</f>
        <v>0</v>
      </c>
      <c r="BE742" s="592">
        <f>IF(A21taxstdlife="n/a","n/a",IF(BE$3&gt;(A21taxstdlife+$E742),(('PTRM input'!$G$163+'PTRM input'!$G$129)*$G$7)-SUM($G742:BD742),(('PTRM input'!$G$163+'PTRM input'!$G$129)*$G$7)/A21taxstdlife))</f>
        <v>0</v>
      </c>
      <c r="BF742" s="592">
        <f>IF(A21taxstdlife="n/a","n/a",IF(BF$3&gt;(A21taxstdlife+$E742),(('PTRM input'!$G$163+'PTRM input'!$G$129)*$G$7)-SUM($G742:BE742),(('PTRM input'!$G$163+'PTRM input'!$G$129)*$G$7)/A21taxstdlife))</f>
        <v>0</v>
      </c>
      <c r="BG742" s="592">
        <f>IF(A21taxstdlife="n/a","n/a",IF(BG$3&gt;(A21taxstdlife+$E742),(('PTRM input'!$G$163+'PTRM input'!$G$129)*$G$7)-SUM($G742:BF742),(('PTRM input'!$G$163+'PTRM input'!$G$129)*$G$7)/A21taxstdlife))</f>
        <v>0</v>
      </c>
      <c r="BH742" s="592">
        <f>IF(A21taxstdlife="n/a","n/a",IF(BH$3&gt;(A21taxstdlife+$E742),(('PTRM input'!$G$163+'PTRM input'!$G$129)*$G$7)-SUM($G742:BG742),(('PTRM input'!$G$163+'PTRM input'!$G$129)*$G$7)/A21taxstdlife))</f>
        <v>0</v>
      </c>
      <c r="BI742" s="592">
        <f>IF(A21taxstdlife="n/a","n/a",IF(BI$3&gt;(A21taxstdlife+$E742),(('PTRM input'!$G$163+'PTRM input'!$G$129)*$G$7)-SUM($G742:BH742),(('PTRM input'!$G$163+'PTRM input'!$G$129)*$G$7)/A21taxstdlife))</f>
        <v>0</v>
      </c>
      <c r="BJ742" s="237"/>
      <c r="BK742" s="237"/>
      <c r="BL742" s="237"/>
      <c r="BM742" s="237"/>
    </row>
    <row r="743" spans="1:65" s="4" customFormat="1" ht="12.75" customHeight="1" outlineLevel="2">
      <c r="A743" s="237"/>
      <c r="B743" s="237"/>
      <c r="C743" s="597"/>
      <c r="D743" s="930"/>
      <c r="E743" s="167">
        <v>2</v>
      </c>
      <c r="F743" s="34"/>
      <c r="G743" s="184"/>
      <c r="H743" s="185"/>
      <c r="I743" s="105">
        <f>IF(A21taxstdlife="n/a","n/a",IF(I$3&gt;(A21taxstdlife+$E743),(('PTRM input'!$H$163+'PTRM input'!$H$129)*$H$7)-SUM($H743:H743),(('PTRM input'!$H$163+'PTRM input'!$H$129)*$H$7)/A21taxstdlife))</f>
        <v>0</v>
      </c>
      <c r="J743" s="105">
        <f>IF(A21taxstdlife="n/a","n/a",IF(J$3&gt;(A21taxstdlife+$E743),(('PTRM input'!$H$163+'PTRM input'!$H$129)*$H$7)-SUM($H743:I743),(('PTRM input'!$H$163+'PTRM input'!$H$129)*$H$7)/A21taxstdlife))</f>
        <v>0</v>
      </c>
      <c r="K743" s="105">
        <f>IF(A21taxstdlife="n/a","n/a",IF(K$3&gt;(A21taxstdlife+$E743),(('PTRM input'!$H$163+'PTRM input'!$H$129)*$H$7)-SUM($H743:J743),(('PTRM input'!$H$163+'PTRM input'!$H$129)*$H$7)/A21taxstdlife))</f>
        <v>0</v>
      </c>
      <c r="L743" s="105">
        <f>IF(A21taxstdlife="n/a","n/a",IF(L$3&gt;(A21taxstdlife+$E743),(('PTRM input'!$H$163+'PTRM input'!$H$129)*$H$7)-SUM($H743:K743),(('PTRM input'!$H$163+'PTRM input'!$H$129)*$H$7)/A21taxstdlife))</f>
        <v>0</v>
      </c>
      <c r="M743" s="105">
        <f>IF(A21taxstdlife="n/a","n/a",IF(M$3&gt;(A21taxstdlife+$E743),(('PTRM input'!$H$163+'PTRM input'!$H$129)*$H$7)-SUM($H743:L743),(('PTRM input'!$H$163+'PTRM input'!$H$129)*$H$7)/A21taxstdlife))</f>
        <v>0</v>
      </c>
      <c r="N743" s="105">
        <f>IF(A21taxstdlife="n/a","n/a",IF(N$3&gt;(A21taxstdlife+$E743),(('PTRM input'!$H$163+'PTRM input'!$H$129)*$H$7)-SUM($H743:M743),(('PTRM input'!$H$163+'PTRM input'!$H$129)*$H$7)/A21taxstdlife))</f>
        <v>0</v>
      </c>
      <c r="O743" s="105">
        <f>IF(A21taxstdlife="n/a","n/a",IF(O$3&gt;(A21taxstdlife+$E743),(('PTRM input'!$H$163+'PTRM input'!$H$129)*$H$7)-SUM($H743:N743),(('PTRM input'!$H$163+'PTRM input'!$H$129)*$H$7)/A21taxstdlife))</f>
        <v>0</v>
      </c>
      <c r="P743" s="105">
        <f>IF(A21taxstdlife="n/a","n/a",IF(P$3&gt;(A21taxstdlife+$E743),(('PTRM input'!$H$163+'PTRM input'!$H$129)*$H$7)-SUM($H743:O743),(('PTRM input'!$H$163+'PTRM input'!$H$129)*$H$7)/A21taxstdlife))</f>
        <v>0</v>
      </c>
      <c r="Q743" s="592">
        <f>IF(A21taxstdlife="n/a","n/a",IF(Q$3&gt;(A21taxstdlife+$E743),(('PTRM input'!$H$163+'PTRM input'!$H$129)*$H$7)-SUM($H743:P743),(('PTRM input'!$H$163+'PTRM input'!$H$129)*$H$7)/A21taxstdlife))</f>
        <v>0</v>
      </c>
      <c r="R743" s="592">
        <f>IF(A21taxstdlife="n/a","n/a",IF(R$3&gt;(A21taxstdlife+$E743),(('PTRM input'!$H$163+'PTRM input'!$H$129)*$H$7)-SUM($H743:Q743),(('PTRM input'!$H$163+'PTRM input'!$H$129)*$H$7)/A21taxstdlife))</f>
        <v>0</v>
      </c>
      <c r="S743" s="592">
        <f>IF(A21taxstdlife="n/a","n/a",IF(S$3&gt;(A21taxstdlife+$E743),(('PTRM input'!$H$163+'PTRM input'!$H$129)*$H$7)-SUM($H743:R743),(('PTRM input'!$H$163+'PTRM input'!$H$129)*$H$7)/A21taxstdlife))</f>
        <v>0</v>
      </c>
      <c r="T743" s="592">
        <f>IF(A21taxstdlife="n/a","n/a",IF(T$3&gt;(A21taxstdlife+$E743),(('PTRM input'!$H$163+'PTRM input'!$H$129)*$H$7)-SUM($H743:S743),(('PTRM input'!$H$163+'PTRM input'!$H$129)*$H$7)/A21taxstdlife))</f>
        <v>0</v>
      </c>
      <c r="U743" s="592">
        <f>IF(A21taxstdlife="n/a","n/a",IF(U$3&gt;(A21taxstdlife+$E743),(('PTRM input'!$H$163+'PTRM input'!$H$129)*$H$7)-SUM($H743:T743),(('PTRM input'!$H$163+'PTRM input'!$H$129)*$H$7)/A21taxstdlife))</f>
        <v>0</v>
      </c>
      <c r="V743" s="592">
        <f>IF(A21taxstdlife="n/a","n/a",IF(V$3&gt;(A21taxstdlife+$E743),(('PTRM input'!$H$163+'PTRM input'!$H$129)*$H$7)-SUM($H743:U743),(('PTRM input'!$H$163+'PTRM input'!$H$129)*$H$7)/A21taxstdlife))</f>
        <v>0</v>
      </c>
      <c r="W743" s="592">
        <f>IF(A21taxstdlife="n/a","n/a",IF(W$3&gt;(A21taxstdlife+$E743),(('PTRM input'!$H$163+'PTRM input'!$H$129)*$H$7)-SUM($H743:V743),(('PTRM input'!$H$163+'PTRM input'!$H$129)*$H$7)/A21taxstdlife))</f>
        <v>0</v>
      </c>
      <c r="X743" s="592">
        <f>IF(A21taxstdlife="n/a","n/a",IF(X$3&gt;(A21taxstdlife+$E743),(('PTRM input'!$H$163+'PTRM input'!$H$129)*$H$7)-SUM($H743:W743),(('PTRM input'!$H$163+'PTRM input'!$H$129)*$H$7)/A21taxstdlife))</f>
        <v>0</v>
      </c>
      <c r="Y743" s="592">
        <f>IF(A21taxstdlife="n/a","n/a",IF(Y$3&gt;(A21taxstdlife+$E743),(('PTRM input'!$H$163+'PTRM input'!$H$129)*$H$7)-SUM($H743:X743),(('PTRM input'!$H$163+'PTRM input'!$H$129)*$H$7)/A21taxstdlife))</f>
        <v>0</v>
      </c>
      <c r="Z743" s="592">
        <f>IF(A21taxstdlife="n/a","n/a",IF(Z$3&gt;(A21taxstdlife+$E743),(('PTRM input'!$H$163+'PTRM input'!$H$129)*$H$7)-SUM($H743:Y743),(('PTRM input'!$H$163+'PTRM input'!$H$129)*$H$7)/A21taxstdlife))</f>
        <v>0</v>
      </c>
      <c r="AA743" s="592">
        <f>IF(A21taxstdlife="n/a","n/a",IF(AA$3&gt;(A21taxstdlife+$E743),(('PTRM input'!$H$163+'PTRM input'!$H$129)*$H$7)-SUM($H743:Z743),(('PTRM input'!$H$163+'PTRM input'!$H$129)*$H$7)/A21taxstdlife))</f>
        <v>0</v>
      </c>
      <c r="AB743" s="592">
        <f>IF(A21taxstdlife="n/a","n/a",IF(AB$3&gt;(A21taxstdlife+$E743),(('PTRM input'!$H$163+'PTRM input'!$H$129)*$H$7)-SUM($H743:AA743),(('PTRM input'!$H$163+'PTRM input'!$H$129)*$H$7)/A21taxstdlife))</f>
        <v>0</v>
      </c>
      <c r="AC743" s="592">
        <f>IF(A21taxstdlife="n/a","n/a",IF(AC$3&gt;(A21taxstdlife+$E743),(('PTRM input'!$H$163+'PTRM input'!$H$129)*$H$7)-SUM($H743:AB743),(('PTRM input'!$H$163+'PTRM input'!$H$129)*$H$7)/A21taxstdlife))</f>
        <v>0</v>
      </c>
      <c r="AD743" s="592">
        <f>IF(A21taxstdlife="n/a","n/a",IF(AD$3&gt;(A21taxstdlife+$E743),(('PTRM input'!$H$163+'PTRM input'!$H$129)*$H$7)-SUM($H743:AC743),(('PTRM input'!$H$163+'PTRM input'!$H$129)*$H$7)/A21taxstdlife))</f>
        <v>0</v>
      </c>
      <c r="AE743" s="592">
        <f>IF(A21taxstdlife="n/a","n/a",IF(AE$3&gt;(A21taxstdlife+$E743),(('PTRM input'!$H$163+'PTRM input'!$H$129)*$H$7)-SUM($H743:AD743),(('PTRM input'!$H$163+'PTRM input'!$H$129)*$H$7)/A21taxstdlife))</f>
        <v>0</v>
      </c>
      <c r="AF743" s="592">
        <f>IF(A21taxstdlife="n/a","n/a",IF(AF$3&gt;(A21taxstdlife+$E743),(('PTRM input'!$H$163+'PTRM input'!$H$129)*$H$7)-SUM($H743:AE743),(('PTRM input'!$H$163+'PTRM input'!$H$129)*$H$7)/A21taxstdlife))</f>
        <v>0</v>
      </c>
      <c r="AG743" s="592">
        <f>IF(A21taxstdlife="n/a","n/a",IF(AG$3&gt;(A21taxstdlife+$E743),(('PTRM input'!$H$163+'PTRM input'!$H$129)*$H$7)-SUM($H743:AF743),(('PTRM input'!$H$163+'PTRM input'!$H$129)*$H$7)/A21taxstdlife))</f>
        <v>0</v>
      </c>
      <c r="AH743" s="592">
        <f>IF(A21taxstdlife="n/a","n/a",IF(AH$3&gt;(A21taxstdlife+$E743),(('PTRM input'!$H$163+'PTRM input'!$H$129)*$H$7)-SUM($H743:AG743),(('PTRM input'!$H$163+'PTRM input'!$H$129)*$H$7)/A21taxstdlife))</f>
        <v>0</v>
      </c>
      <c r="AI743" s="592">
        <f>IF(A21taxstdlife="n/a","n/a",IF(AI$3&gt;(A21taxstdlife+$E743),(('PTRM input'!$H$163+'PTRM input'!$H$129)*$H$7)-SUM($H743:AH743),(('PTRM input'!$H$163+'PTRM input'!$H$129)*$H$7)/A21taxstdlife))</f>
        <v>0</v>
      </c>
      <c r="AJ743" s="592">
        <f>IF(A21taxstdlife="n/a","n/a",IF(AJ$3&gt;(A21taxstdlife+$E743),(('PTRM input'!$H$163+'PTRM input'!$H$129)*$H$7)-SUM($H743:AI743),(('PTRM input'!$H$163+'PTRM input'!$H$129)*$H$7)/A21taxstdlife))</f>
        <v>0</v>
      </c>
      <c r="AK743" s="592">
        <f>IF(A21taxstdlife="n/a","n/a",IF(AK$3&gt;(A21taxstdlife+$E743),(('PTRM input'!$H$163+'PTRM input'!$H$129)*$H$7)-SUM($H743:AJ743),(('PTRM input'!$H$163+'PTRM input'!$H$129)*$H$7)/A21taxstdlife))</f>
        <v>0</v>
      </c>
      <c r="AL743" s="592">
        <f>IF(A21taxstdlife="n/a","n/a",IF(AL$3&gt;(A21taxstdlife+$E743),(('PTRM input'!$H$163+'PTRM input'!$H$129)*$H$7)-SUM($H743:AK743),(('PTRM input'!$H$163+'PTRM input'!$H$129)*$H$7)/A21taxstdlife))</f>
        <v>0</v>
      </c>
      <c r="AM743" s="592">
        <f>IF(A21taxstdlife="n/a","n/a",IF(AM$3&gt;(A21taxstdlife+$E743),(('PTRM input'!$H$163+'PTRM input'!$H$129)*$H$7)-SUM($H743:AL743),(('PTRM input'!$H$163+'PTRM input'!$H$129)*$H$7)/A21taxstdlife))</f>
        <v>0</v>
      </c>
      <c r="AN743" s="592">
        <f>IF(A21taxstdlife="n/a","n/a",IF(AN$3&gt;(A21taxstdlife+$E743),(('PTRM input'!$H$163+'PTRM input'!$H$129)*$H$7)-SUM($H743:AM743),(('PTRM input'!$H$163+'PTRM input'!$H$129)*$H$7)/A21taxstdlife))</f>
        <v>0</v>
      </c>
      <c r="AO743" s="592">
        <f>IF(A21taxstdlife="n/a","n/a",IF(AO$3&gt;(A21taxstdlife+$E743),(('PTRM input'!$H$163+'PTRM input'!$H$129)*$H$7)-SUM($H743:AN743),(('PTRM input'!$H$163+'PTRM input'!$H$129)*$H$7)/A21taxstdlife))</f>
        <v>0</v>
      </c>
      <c r="AP743" s="592">
        <f>IF(A21taxstdlife="n/a","n/a",IF(AP$3&gt;(A21taxstdlife+$E743),(('PTRM input'!$H$163+'PTRM input'!$H$129)*$H$7)-SUM($H743:AO743),(('PTRM input'!$H$163+'PTRM input'!$H$129)*$H$7)/A21taxstdlife))</f>
        <v>0</v>
      </c>
      <c r="AQ743" s="592">
        <f>IF(A21taxstdlife="n/a","n/a",IF(AQ$3&gt;(A21taxstdlife+$E743),(('PTRM input'!$H$163+'PTRM input'!$H$129)*$H$7)-SUM($H743:AP743),(('PTRM input'!$H$163+'PTRM input'!$H$129)*$H$7)/A21taxstdlife))</f>
        <v>0</v>
      </c>
      <c r="AR743" s="592">
        <f>IF(A21taxstdlife="n/a","n/a",IF(AR$3&gt;(A21taxstdlife+$E743),(('PTRM input'!$H$163+'PTRM input'!$H$129)*$H$7)-SUM($H743:AQ743),(('PTRM input'!$H$163+'PTRM input'!$H$129)*$H$7)/A21taxstdlife))</f>
        <v>0</v>
      </c>
      <c r="AS743" s="592">
        <f>IF(A21taxstdlife="n/a","n/a",IF(AS$3&gt;(A21taxstdlife+$E743),(('PTRM input'!$H$163+'PTRM input'!$H$129)*$H$7)-SUM($H743:AR743),(('PTRM input'!$H$163+'PTRM input'!$H$129)*$H$7)/A21taxstdlife))</f>
        <v>0</v>
      </c>
      <c r="AT743" s="592">
        <f>IF(A21taxstdlife="n/a","n/a",IF(AT$3&gt;(A21taxstdlife+$E743),(('PTRM input'!$H$163+'PTRM input'!$H$129)*$H$7)-SUM($H743:AS743),(('PTRM input'!$H$163+'PTRM input'!$H$129)*$H$7)/A21taxstdlife))</f>
        <v>0</v>
      </c>
      <c r="AU743" s="592">
        <f>IF(A21taxstdlife="n/a","n/a",IF(AU$3&gt;(A21taxstdlife+$E743),(('PTRM input'!$H$163+'PTRM input'!$H$129)*$H$7)-SUM($H743:AT743),(('PTRM input'!$H$163+'PTRM input'!$H$129)*$H$7)/A21taxstdlife))</f>
        <v>0</v>
      </c>
      <c r="AV743" s="592">
        <f>IF(A21taxstdlife="n/a","n/a",IF(AV$3&gt;(A21taxstdlife+$E743),(('PTRM input'!$H$163+'PTRM input'!$H$129)*$H$7)-SUM($H743:AU743),(('PTRM input'!$H$163+'PTRM input'!$H$129)*$H$7)/A21taxstdlife))</f>
        <v>0</v>
      </c>
      <c r="AW743" s="592">
        <f>IF(A21taxstdlife="n/a","n/a",IF(AW$3&gt;(A21taxstdlife+$E743),(('PTRM input'!$H$163+'PTRM input'!$H$129)*$H$7)-SUM($H743:AV743),(('PTRM input'!$H$163+'PTRM input'!$H$129)*$H$7)/A21taxstdlife))</f>
        <v>0</v>
      </c>
      <c r="AX743" s="592">
        <f>IF(A21taxstdlife="n/a","n/a",IF(AX$3&gt;(A21taxstdlife+$E743),(('PTRM input'!$H$163+'PTRM input'!$H$129)*$H$7)-SUM($H743:AW743),(('PTRM input'!$H$163+'PTRM input'!$H$129)*$H$7)/A21taxstdlife))</f>
        <v>0</v>
      </c>
      <c r="AY743" s="592">
        <f>IF(A21taxstdlife="n/a","n/a",IF(AY$3&gt;(A21taxstdlife+$E743),(('PTRM input'!$H$163+'PTRM input'!$H$129)*$H$7)-SUM($H743:AX743),(('PTRM input'!$H$163+'PTRM input'!$H$129)*$H$7)/A21taxstdlife))</f>
        <v>0</v>
      </c>
      <c r="AZ743" s="592">
        <f>IF(A21taxstdlife="n/a","n/a",IF(AZ$3&gt;(A21taxstdlife+$E743),(('PTRM input'!$H$163+'PTRM input'!$H$129)*$H$7)-SUM($H743:AY743),(('PTRM input'!$H$163+'PTRM input'!$H$129)*$H$7)/A21taxstdlife))</f>
        <v>0</v>
      </c>
      <c r="BA743" s="592">
        <f>IF(A21taxstdlife="n/a","n/a",IF(BA$3&gt;(A21taxstdlife+$E743),(('PTRM input'!$H$163+'PTRM input'!$H$129)*$H$7)-SUM($H743:AZ743),(('PTRM input'!$H$163+'PTRM input'!$H$129)*$H$7)/A21taxstdlife))</f>
        <v>0</v>
      </c>
      <c r="BB743" s="592">
        <f>IF(A21taxstdlife="n/a","n/a",IF(BB$3&gt;(A21taxstdlife+$E743),(('PTRM input'!$H$163+'PTRM input'!$H$129)*$H$7)-SUM($H743:BA743),(('PTRM input'!$H$163+'PTRM input'!$H$129)*$H$7)/A21taxstdlife))</f>
        <v>0</v>
      </c>
      <c r="BC743" s="592">
        <f>IF(A21taxstdlife="n/a","n/a",IF(BC$3&gt;(A21taxstdlife+$E743),(('PTRM input'!$H$163+'PTRM input'!$H$129)*$H$7)-SUM($H743:BB743),(('PTRM input'!$H$163+'PTRM input'!$H$129)*$H$7)/A21taxstdlife))</f>
        <v>0</v>
      </c>
      <c r="BD743" s="592">
        <f>IF(A21taxstdlife="n/a","n/a",IF(BD$3&gt;(A21taxstdlife+$E743),(('PTRM input'!$H$163+'PTRM input'!$H$129)*$H$7)-SUM($H743:BC743),(('PTRM input'!$H$163+'PTRM input'!$H$129)*$H$7)/A21taxstdlife))</f>
        <v>0</v>
      </c>
      <c r="BE743" s="592">
        <f>IF(A21taxstdlife="n/a","n/a",IF(BE$3&gt;(A21taxstdlife+$E743),(('PTRM input'!$H$163+'PTRM input'!$H$129)*$H$7)-SUM($H743:BD743),(('PTRM input'!$H$163+'PTRM input'!$H$129)*$H$7)/A21taxstdlife))</f>
        <v>0</v>
      </c>
      <c r="BF743" s="592">
        <f>IF(A21taxstdlife="n/a","n/a",IF(BF$3&gt;(A21taxstdlife+$E743),(('PTRM input'!$H$163+'PTRM input'!$H$129)*$H$7)-SUM($H743:BE743),(('PTRM input'!$H$163+'PTRM input'!$H$129)*$H$7)/A21taxstdlife))</f>
        <v>0</v>
      </c>
      <c r="BG743" s="592">
        <f>IF(A21taxstdlife="n/a","n/a",IF(BG$3&gt;(A21taxstdlife+$E743),(('PTRM input'!$H$163+'PTRM input'!$H$129)*$H$7)-SUM($H743:BF743),(('PTRM input'!$H$163+'PTRM input'!$H$129)*$H$7)/A21taxstdlife))</f>
        <v>0</v>
      </c>
      <c r="BH743" s="592">
        <f>IF(A21taxstdlife="n/a","n/a",IF(BH$3&gt;(A21taxstdlife+$E743),(('PTRM input'!$H$163+'PTRM input'!$H$129)*$H$7)-SUM($H743:BG743),(('PTRM input'!$H$163+'PTRM input'!$H$129)*$H$7)/A21taxstdlife))</f>
        <v>0</v>
      </c>
      <c r="BI743" s="592">
        <f>IF(A21taxstdlife="n/a","n/a",IF(BI$3&gt;(A21taxstdlife+$E743),(('PTRM input'!$H$163+'PTRM input'!$H$129)*$H$7)-SUM($H743:BH743),(('PTRM input'!$H$163+'PTRM input'!$H$129)*$H$7)/A21taxstdlife))</f>
        <v>0</v>
      </c>
      <c r="BJ743" s="237"/>
      <c r="BK743" s="237"/>
      <c r="BL743" s="237"/>
      <c r="BM743" s="237"/>
    </row>
    <row r="744" spans="1:65" s="4" customFormat="1" ht="12.75" customHeight="1" outlineLevel="2">
      <c r="A744" s="237"/>
      <c r="B744" s="237"/>
      <c r="C744" s="597"/>
      <c r="D744" s="930"/>
      <c r="E744" s="167">
        <v>3</v>
      </c>
      <c r="F744" s="34"/>
      <c r="G744" s="184"/>
      <c r="H744" s="186"/>
      <c r="I744" s="185"/>
      <c r="J744" s="105">
        <f>IF(A21taxstdlife="n/a","n/a",IF(J$3&gt;(A21taxstdlife+$E744),(('PTRM input'!$I$163+'PTRM input'!$I$129)*$I$7)-SUM($I744:I744),(('PTRM input'!$I$163+'PTRM input'!$I$129)*$I$7)/A21taxstdlife))</f>
        <v>0</v>
      </c>
      <c r="K744" s="105">
        <f>IF(A21taxstdlife="n/a","n/a",IF(K$3&gt;(A21taxstdlife+$E744),(('PTRM input'!$I$163+'PTRM input'!$I$129)*$I$7)-SUM($I744:J744),(('PTRM input'!$I$163+'PTRM input'!$I$129)*$I$7)/A21taxstdlife))</f>
        <v>0</v>
      </c>
      <c r="L744" s="105">
        <f>IF(A21taxstdlife="n/a","n/a",IF(L$3&gt;(A21taxstdlife+$E744),(('PTRM input'!$I$163+'PTRM input'!$I$129)*$I$7)-SUM($I744:K744),(('PTRM input'!$I$163+'PTRM input'!$I$129)*$I$7)/A21taxstdlife))</f>
        <v>0</v>
      </c>
      <c r="M744" s="105">
        <f>IF(A21taxstdlife="n/a","n/a",IF(M$3&gt;(A21taxstdlife+$E744),(('PTRM input'!$I$163+'PTRM input'!$I$129)*$I$7)-SUM($I744:L744),(('PTRM input'!$I$163+'PTRM input'!$I$129)*$I$7)/A21taxstdlife))</f>
        <v>0</v>
      </c>
      <c r="N744" s="105">
        <f>IF(A21taxstdlife="n/a","n/a",IF(N$3&gt;(A21taxstdlife+$E744),(('PTRM input'!$I$163+'PTRM input'!$I$129)*$I$7)-SUM($I744:M744),(('PTRM input'!$I$163+'PTRM input'!$I$129)*$I$7)/A21taxstdlife))</f>
        <v>0</v>
      </c>
      <c r="O744" s="105">
        <f>IF(A21taxstdlife="n/a","n/a",IF(O$3&gt;(A21taxstdlife+$E744),(('PTRM input'!$I$163+'PTRM input'!$I$129)*$I$7)-SUM($I744:N744),(('PTRM input'!$I$163+'PTRM input'!$I$129)*$I$7)/A21taxstdlife))</f>
        <v>0</v>
      </c>
      <c r="P744" s="105">
        <f>IF(A21taxstdlife="n/a","n/a",IF(P$3&gt;(A21taxstdlife+$E744),(('PTRM input'!$I$163+'PTRM input'!$I$129)*$I$7)-SUM($I744:O744),(('PTRM input'!$I$163+'PTRM input'!$I$129)*$I$7)/A21taxstdlife))</f>
        <v>0</v>
      </c>
      <c r="Q744" s="592">
        <f>IF(A21taxstdlife="n/a","n/a",IF(Q$3&gt;(A21taxstdlife+$E744),(('PTRM input'!$I$163+'PTRM input'!$I$129)*$I$7)-SUM($I744:P744),(('PTRM input'!$I$163+'PTRM input'!$I$129)*$I$7)/A21taxstdlife))</f>
        <v>0</v>
      </c>
      <c r="R744" s="592">
        <f>IF(A21taxstdlife="n/a","n/a",IF(R$3&gt;(A21taxstdlife+$E744),(('PTRM input'!$I$163+'PTRM input'!$I$129)*$I$7)-SUM($I744:Q744),(('PTRM input'!$I$163+'PTRM input'!$I$129)*$I$7)/A21taxstdlife))</f>
        <v>0</v>
      </c>
      <c r="S744" s="592">
        <f>IF(A21taxstdlife="n/a","n/a",IF(S$3&gt;(A21taxstdlife+$E744),(('PTRM input'!$I$163+'PTRM input'!$I$129)*$I$7)-SUM($I744:R744),(('PTRM input'!$I$163+'PTRM input'!$I$129)*$I$7)/A21taxstdlife))</f>
        <v>0</v>
      </c>
      <c r="T744" s="592">
        <f>IF(A21taxstdlife="n/a","n/a",IF(T$3&gt;(A21taxstdlife+$E744),(('PTRM input'!$I$163+'PTRM input'!$I$129)*$I$7)-SUM($I744:S744),(('PTRM input'!$I$163+'PTRM input'!$I$129)*$I$7)/A21taxstdlife))</f>
        <v>0</v>
      </c>
      <c r="U744" s="592">
        <f>IF(A21taxstdlife="n/a","n/a",IF(U$3&gt;(A21taxstdlife+$E744),(('PTRM input'!$I$163+'PTRM input'!$I$129)*$I$7)-SUM($I744:T744),(('PTRM input'!$I$163+'PTRM input'!$I$129)*$I$7)/A21taxstdlife))</f>
        <v>0</v>
      </c>
      <c r="V744" s="592">
        <f>IF(A21taxstdlife="n/a","n/a",IF(V$3&gt;(A21taxstdlife+$E744),(('PTRM input'!$I$163+'PTRM input'!$I$129)*$I$7)-SUM($I744:U744),(('PTRM input'!$I$163+'PTRM input'!$I$129)*$I$7)/A21taxstdlife))</f>
        <v>0</v>
      </c>
      <c r="W744" s="592">
        <f>IF(A21taxstdlife="n/a","n/a",IF(W$3&gt;(A21taxstdlife+$E744),(('PTRM input'!$I$163+'PTRM input'!$I$129)*$I$7)-SUM($I744:V744),(('PTRM input'!$I$163+'PTRM input'!$I$129)*$I$7)/A21taxstdlife))</f>
        <v>0</v>
      </c>
      <c r="X744" s="592">
        <f>IF(A21taxstdlife="n/a","n/a",IF(X$3&gt;(A21taxstdlife+$E744),(('PTRM input'!$I$163+'PTRM input'!$I$129)*$I$7)-SUM($I744:W744),(('PTRM input'!$I$163+'PTRM input'!$I$129)*$I$7)/A21taxstdlife))</f>
        <v>0</v>
      </c>
      <c r="Y744" s="592">
        <f>IF(A21taxstdlife="n/a","n/a",IF(Y$3&gt;(A21taxstdlife+$E744),(('PTRM input'!$I$163+'PTRM input'!$I$129)*$I$7)-SUM($I744:X744),(('PTRM input'!$I$163+'PTRM input'!$I$129)*$I$7)/A21taxstdlife))</f>
        <v>0</v>
      </c>
      <c r="Z744" s="592">
        <f>IF(A21taxstdlife="n/a","n/a",IF(Z$3&gt;(A21taxstdlife+$E744),(('PTRM input'!$I$163+'PTRM input'!$I$129)*$I$7)-SUM($I744:Y744),(('PTRM input'!$I$163+'PTRM input'!$I$129)*$I$7)/A21taxstdlife))</f>
        <v>0</v>
      </c>
      <c r="AA744" s="592">
        <f>IF(A21taxstdlife="n/a","n/a",IF(AA$3&gt;(A21taxstdlife+$E744),(('PTRM input'!$I$163+'PTRM input'!$I$129)*$I$7)-SUM($I744:Z744),(('PTRM input'!$I$163+'PTRM input'!$I$129)*$I$7)/A21taxstdlife))</f>
        <v>0</v>
      </c>
      <c r="AB744" s="592">
        <f>IF(A21taxstdlife="n/a","n/a",IF(AB$3&gt;(A21taxstdlife+$E744),(('PTRM input'!$I$163+'PTRM input'!$I$129)*$I$7)-SUM($I744:AA744),(('PTRM input'!$I$163+'PTRM input'!$I$129)*$I$7)/A21taxstdlife))</f>
        <v>0</v>
      </c>
      <c r="AC744" s="592">
        <f>IF(A21taxstdlife="n/a","n/a",IF(AC$3&gt;(A21taxstdlife+$E744),(('PTRM input'!$I$163+'PTRM input'!$I$129)*$I$7)-SUM($I744:AB744),(('PTRM input'!$I$163+'PTRM input'!$I$129)*$I$7)/A21taxstdlife))</f>
        <v>0</v>
      </c>
      <c r="AD744" s="592">
        <f>IF(A21taxstdlife="n/a","n/a",IF(AD$3&gt;(A21taxstdlife+$E744),(('PTRM input'!$I$163+'PTRM input'!$I$129)*$I$7)-SUM($I744:AC744),(('PTRM input'!$I$163+'PTRM input'!$I$129)*$I$7)/A21taxstdlife))</f>
        <v>0</v>
      </c>
      <c r="AE744" s="592">
        <f>IF(A21taxstdlife="n/a","n/a",IF(AE$3&gt;(A21taxstdlife+$E744),(('PTRM input'!$I$163+'PTRM input'!$I$129)*$I$7)-SUM($I744:AD744),(('PTRM input'!$I$163+'PTRM input'!$I$129)*$I$7)/A21taxstdlife))</f>
        <v>0</v>
      </c>
      <c r="AF744" s="592">
        <f>IF(A21taxstdlife="n/a","n/a",IF(AF$3&gt;(A21taxstdlife+$E744),(('PTRM input'!$I$163+'PTRM input'!$I$129)*$I$7)-SUM($I744:AE744),(('PTRM input'!$I$163+'PTRM input'!$I$129)*$I$7)/A21taxstdlife))</f>
        <v>0</v>
      </c>
      <c r="AG744" s="592">
        <f>IF(A21taxstdlife="n/a","n/a",IF(AG$3&gt;(A21taxstdlife+$E744),(('PTRM input'!$I$163+'PTRM input'!$I$129)*$I$7)-SUM($I744:AF744),(('PTRM input'!$I$163+'PTRM input'!$I$129)*$I$7)/A21taxstdlife))</f>
        <v>0</v>
      </c>
      <c r="AH744" s="592">
        <f>IF(A21taxstdlife="n/a","n/a",IF(AH$3&gt;(A21taxstdlife+$E744),(('PTRM input'!$I$163+'PTRM input'!$I$129)*$I$7)-SUM($I744:AG744),(('PTRM input'!$I$163+'PTRM input'!$I$129)*$I$7)/A21taxstdlife))</f>
        <v>0</v>
      </c>
      <c r="AI744" s="592">
        <f>IF(A21taxstdlife="n/a","n/a",IF(AI$3&gt;(A21taxstdlife+$E744),(('PTRM input'!$I$163+'PTRM input'!$I$129)*$I$7)-SUM($I744:AH744),(('PTRM input'!$I$163+'PTRM input'!$I$129)*$I$7)/A21taxstdlife))</f>
        <v>0</v>
      </c>
      <c r="AJ744" s="592">
        <f>IF(A21taxstdlife="n/a","n/a",IF(AJ$3&gt;(A21taxstdlife+$E744),(('PTRM input'!$I$163+'PTRM input'!$I$129)*$I$7)-SUM($I744:AI744),(('PTRM input'!$I$163+'PTRM input'!$I$129)*$I$7)/A21taxstdlife))</f>
        <v>0</v>
      </c>
      <c r="AK744" s="592">
        <f>IF(A21taxstdlife="n/a","n/a",IF(AK$3&gt;(A21taxstdlife+$E744),(('PTRM input'!$I$163+'PTRM input'!$I$129)*$I$7)-SUM($I744:AJ744),(('PTRM input'!$I$163+'PTRM input'!$I$129)*$I$7)/A21taxstdlife))</f>
        <v>0</v>
      </c>
      <c r="AL744" s="592">
        <f>IF(A21taxstdlife="n/a","n/a",IF(AL$3&gt;(A21taxstdlife+$E744),(('PTRM input'!$I$163+'PTRM input'!$I$129)*$I$7)-SUM($I744:AK744),(('PTRM input'!$I$163+'PTRM input'!$I$129)*$I$7)/A21taxstdlife))</f>
        <v>0</v>
      </c>
      <c r="AM744" s="592">
        <f>IF(A21taxstdlife="n/a","n/a",IF(AM$3&gt;(A21taxstdlife+$E744),(('PTRM input'!$I$163+'PTRM input'!$I$129)*$I$7)-SUM($I744:AL744),(('PTRM input'!$I$163+'PTRM input'!$I$129)*$I$7)/A21taxstdlife))</f>
        <v>0</v>
      </c>
      <c r="AN744" s="592">
        <f>IF(A21taxstdlife="n/a","n/a",IF(AN$3&gt;(A21taxstdlife+$E744),(('PTRM input'!$I$163+'PTRM input'!$I$129)*$I$7)-SUM($I744:AM744),(('PTRM input'!$I$163+'PTRM input'!$I$129)*$I$7)/A21taxstdlife))</f>
        <v>0</v>
      </c>
      <c r="AO744" s="592">
        <f>IF(A21taxstdlife="n/a","n/a",IF(AO$3&gt;(A21taxstdlife+$E744),(('PTRM input'!$I$163+'PTRM input'!$I$129)*$I$7)-SUM($I744:AN744),(('PTRM input'!$I$163+'PTRM input'!$I$129)*$I$7)/A21taxstdlife))</f>
        <v>0</v>
      </c>
      <c r="AP744" s="592">
        <f>IF(A21taxstdlife="n/a","n/a",IF(AP$3&gt;(A21taxstdlife+$E744),(('PTRM input'!$I$163+'PTRM input'!$I$129)*$I$7)-SUM($I744:AO744),(('PTRM input'!$I$163+'PTRM input'!$I$129)*$I$7)/A21taxstdlife))</f>
        <v>0</v>
      </c>
      <c r="AQ744" s="592">
        <f>IF(A21taxstdlife="n/a","n/a",IF(AQ$3&gt;(A21taxstdlife+$E744),(('PTRM input'!$I$163+'PTRM input'!$I$129)*$I$7)-SUM($I744:AP744),(('PTRM input'!$I$163+'PTRM input'!$I$129)*$I$7)/A21taxstdlife))</f>
        <v>0</v>
      </c>
      <c r="AR744" s="592">
        <f>IF(A21taxstdlife="n/a","n/a",IF(AR$3&gt;(A21taxstdlife+$E744),(('PTRM input'!$I$163+'PTRM input'!$I$129)*$I$7)-SUM($I744:AQ744),(('PTRM input'!$I$163+'PTRM input'!$I$129)*$I$7)/A21taxstdlife))</f>
        <v>0</v>
      </c>
      <c r="AS744" s="592">
        <f>IF(A21taxstdlife="n/a","n/a",IF(AS$3&gt;(A21taxstdlife+$E744),(('PTRM input'!$I$163+'PTRM input'!$I$129)*$I$7)-SUM($I744:AR744),(('PTRM input'!$I$163+'PTRM input'!$I$129)*$I$7)/A21taxstdlife))</f>
        <v>0</v>
      </c>
      <c r="AT744" s="592">
        <f>IF(A21taxstdlife="n/a","n/a",IF(AT$3&gt;(A21taxstdlife+$E744),(('PTRM input'!$I$163+'PTRM input'!$I$129)*$I$7)-SUM($I744:AS744),(('PTRM input'!$I$163+'PTRM input'!$I$129)*$I$7)/A21taxstdlife))</f>
        <v>0</v>
      </c>
      <c r="AU744" s="592">
        <f>IF(A21taxstdlife="n/a","n/a",IF(AU$3&gt;(A21taxstdlife+$E744),(('PTRM input'!$I$163+'PTRM input'!$I$129)*$I$7)-SUM($I744:AT744),(('PTRM input'!$I$163+'PTRM input'!$I$129)*$I$7)/A21taxstdlife))</f>
        <v>0</v>
      </c>
      <c r="AV744" s="592">
        <f>IF(A21taxstdlife="n/a","n/a",IF(AV$3&gt;(A21taxstdlife+$E744),(('PTRM input'!$I$163+'PTRM input'!$I$129)*$I$7)-SUM($I744:AU744),(('PTRM input'!$I$163+'PTRM input'!$I$129)*$I$7)/A21taxstdlife))</f>
        <v>0</v>
      </c>
      <c r="AW744" s="592">
        <f>IF(A21taxstdlife="n/a","n/a",IF(AW$3&gt;(A21taxstdlife+$E744),(('PTRM input'!$I$163+'PTRM input'!$I$129)*$I$7)-SUM($I744:AV744),(('PTRM input'!$I$163+'PTRM input'!$I$129)*$I$7)/A21taxstdlife))</f>
        <v>0</v>
      </c>
      <c r="AX744" s="592">
        <f>IF(A21taxstdlife="n/a","n/a",IF(AX$3&gt;(A21taxstdlife+$E744),(('PTRM input'!$I$163+'PTRM input'!$I$129)*$I$7)-SUM($I744:AW744),(('PTRM input'!$I$163+'PTRM input'!$I$129)*$I$7)/A21taxstdlife))</f>
        <v>0</v>
      </c>
      <c r="AY744" s="592">
        <f>IF(A21taxstdlife="n/a","n/a",IF(AY$3&gt;(A21taxstdlife+$E744),(('PTRM input'!$I$163+'PTRM input'!$I$129)*$I$7)-SUM($I744:AX744),(('PTRM input'!$I$163+'PTRM input'!$I$129)*$I$7)/A21taxstdlife))</f>
        <v>0</v>
      </c>
      <c r="AZ744" s="592">
        <f>IF(A21taxstdlife="n/a","n/a",IF(AZ$3&gt;(A21taxstdlife+$E744),(('PTRM input'!$I$163+'PTRM input'!$I$129)*$I$7)-SUM($I744:AY744),(('PTRM input'!$I$163+'PTRM input'!$I$129)*$I$7)/A21taxstdlife))</f>
        <v>0</v>
      </c>
      <c r="BA744" s="592">
        <f>IF(A21taxstdlife="n/a","n/a",IF(BA$3&gt;(A21taxstdlife+$E744),(('PTRM input'!$I$163+'PTRM input'!$I$129)*$I$7)-SUM($I744:AZ744),(('PTRM input'!$I$163+'PTRM input'!$I$129)*$I$7)/A21taxstdlife))</f>
        <v>0</v>
      </c>
      <c r="BB744" s="592">
        <f>IF(A21taxstdlife="n/a","n/a",IF(BB$3&gt;(A21taxstdlife+$E744),(('PTRM input'!$I$163+'PTRM input'!$I$129)*$I$7)-SUM($I744:BA744),(('PTRM input'!$I$163+'PTRM input'!$I$129)*$I$7)/A21taxstdlife))</f>
        <v>0</v>
      </c>
      <c r="BC744" s="592">
        <f>IF(A21taxstdlife="n/a","n/a",IF(BC$3&gt;(A21taxstdlife+$E744),(('PTRM input'!$I$163+'PTRM input'!$I$129)*$I$7)-SUM($I744:BB744),(('PTRM input'!$I$163+'PTRM input'!$I$129)*$I$7)/A21taxstdlife))</f>
        <v>0</v>
      </c>
      <c r="BD744" s="592">
        <f>IF(A21taxstdlife="n/a","n/a",IF(BD$3&gt;(A21taxstdlife+$E744),(('PTRM input'!$I$163+'PTRM input'!$I$129)*$I$7)-SUM($I744:BC744),(('PTRM input'!$I$163+'PTRM input'!$I$129)*$I$7)/A21taxstdlife))</f>
        <v>0</v>
      </c>
      <c r="BE744" s="592">
        <f>IF(A21taxstdlife="n/a","n/a",IF(BE$3&gt;(A21taxstdlife+$E744),(('PTRM input'!$I$163+'PTRM input'!$I$129)*$I$7)-SUM($I744:BD744),(('PTRM input'!$I$163+'PTRM input'!$I$129)*$I$7)/A21taxstdlife))</f>
        <v>0</v>
      </c>
      <c r="BF744" s="592">
        <f>IF(A21taxstdlife="n/a","n/a",IF(BF$3&gt;(A21taxstdlife+$E744),(('PTRM input'!$I$163+'PTRM input'!$I$129)*$I$7)-SUM($I744:BE744),(('PTRM input'!$I$163+'PTRM input'!$I$129)*$I$7)/A21taxstdlife))</f>
        <v>0</v>
      </c>
      <c r="BG744" s="592">
        <f>IF(A21taxstdlife="n/a","n/a",IF(BG$3&gt;(A21taxstdlife+$E744),(('PTRM input'!$I$163+'PTRM input'!$I$129)*$I$7)-SUM($I744:BF744),(('PTRM input'!$I$163+'PTRM input'!$I$129)*$I$7)/A21taxstdlife))</f>
        <v>0</v>
      </c>
      <c r="BH744" s="592">
        <f>IF(A21taxstdlife="n/a","n/a",IF(BH$3&gt;(A21taxstdlife+$E744),(('PTRM input'!$I$163+'PTRM input'!$I$129)*$I$7)-SUM($I744:BG744),(('PTRM input'!$I$163+'PTRM input'!$I$129)*$I$7)/A21taxstdlife))</f>
        <v>0</v>
      </c>
      <c r="BI744" s="592">
        <f>IF(A21taxstdlife="n/a","n/a",IF(BI$3&gt;(A21taxstdlife+$E744),(('PTRM input'!$I$163+'PTRM input'!$I$129)*$I$7)-SUM($I744:BH744),(('PTRM input'!$I$163+'PTRM input'!$I$129)*$I$7)/A21taxstdlife))</f>
        <v>0</v>
      </c>
      <c r="BJ744" s="592"/>
      <c r="BK744" s="237"/>
      <c r="BL744" s="237"/>
      <c r="BM744" s="237"/>
    </row>
    <row r="745" spans="1:65" s="4" customFormat="1" ht="12.75" customHeight="1" outlineLevel="2">
      <c r="A745" s="237"/>
      <c r="B745" s="237"/>
      <c r="C745" s="597"/>
      <c r="D745" s="930"/>
      <c r="E745" s="167">
        <v>4</v>
      </c>
      <c r="F745" s="34"/>
      <c r="G745" s="184"/>
      <c r="H745" s="186"/>
      <c r="I745" s="186"/>
      <c r="J745" s="185"/>
      <c r="K745" s="105">
        <f>IF(A21taxstdlife="n/a","n/a",IF(K$3&gt;(A21taxstdlife+$E745),(('PTRM input'!$J$163+'PTRM input'!$J$129)*$J$7)-SUM($J745:J745),(('PTRM input'!$J$163+'PTRM input'!$J$129)*$J$7)/A21taxstdlife))</f>
        <v>0</v>
      </c>
      <c r="L745" s="105">
        <f>IF(A21taxstdlife="n/a","n/a",IF(L$3&gt;(A21taxstdlife+$E745),(('PTRM input'!$J$163+'PTRM input'!$J$129)*$J$7)-SUM($J745:K745),(('PTRM input'!$J$163+'PTRM input'!$J$129)*$J$7)/A21taxstdlife))</f>
        <v>0</v>
      </c>
      <c r="M745" s="105">
        <f>IF(A21taxstdlife="n/a","n/a",IF(M$3&gt;(A21taxstdlife+$E745),(('PTRM input'!$J$163+'PTRM input'!$J$129)*$J$7)-SUM($J745:L745),(('PTRM input'!$J$163+'PTRM input'!$J$129)*$J$7)/A21taxstdlife))</f>
        <v>0</v>
      </c>
      <c r="N745" s="105">
        <f>IF(A21taxstdlife="n/a","n/a",IF(N$3&gt;(A21taxstdlife+$E745),(('PTRM input'!$J$163+'PTRM input'!$J$129)*$J$7)-SUM($J745:M745),(('PTRM input'!$J$163+'PTRM input'!$J$129)*$J$7)/A21taxstdlife))</f>
        <v>0</v>
      </c>
      <c r="O745" s="105">
        <f>IF(A21taxstdlife="n/a","n/a",IF(O$3&gt;(A21taxstdlife+$E745),(('PTRM input'!$J$163+'PTRM input'!$J$129)*$J$7)-SUM($J745:N745),(('PTRM input'!$J$163+'PTRM input'!$J$129)*$J$7)/A21taxstdlife))</f>
        <v>0</v>
      </c>
      <c r="P745" s="105">
        <f>IF(A21taxstdlife="n/a","n/a",IF(P$3&gt;(A21taxstdlife+$E745),(('PTRM input'!$J$163+'PTRM input'!$J$129)*$J$7)-SUM($J745:O745),(('PTRM input'!$J$163+'PTRM input'!$J$129)*$J$7)/A21taxstdlife))</f>
        <v>0</v>
      </c>
      <c r="Q745" s="592">
        <f>IF(A21taxstdlife="n/a","n/a",IF(Q$3&gt;(A21taxstdlife+$E745),(('PTRM input'!$J$163+'PTRM input'!$J$129)*$J$7)-SUM($J745:P745),(('PTRM input'!$J$163+'PTRM input'!$J$129)*$J$7)/A21taxstdlife))</f>
        <v>0</v>
      </c>
      <c r="R745" s="592">
        <f>IF(A21taxstdlife="n/a","n/a",IF(R$3&gt;(A21taxstdlife+$E745),(('PTRM input'!$J$163+'PTRM input'!$J$129)*$J$7)-SUM($J745:Q745),(('PTRM input'!$J$163+'PTRM input'!$J$129)*$J$7)/A21taxstdlife))</f>
        <v>0</v>
      </c>
      <c r="S745" s="592">
        <f>IF(A21taxstdlife="n/a","n/a",IF(S$3&gt;(A21taxstdlife+$E745),(('PTRM input'!$J$163+'PTRM input'!$J$129)*$J$7)-SUM($J745:R745),(('PTRM input'!$J$163+'PTRM input'!$J$129)*$J$7)/A21taxstdlife))</f>
        <v>0</v>
      </c>
      <c r="T745" s="592">
        <f>IF(A21taxstdlife="n/a","n/a",IF(T$3&gt;(A21taxstdlife+$E745),(('PTRM input'!$J$163+'PTRM input'!$J$129)*$J$7)-SUM($J745:S745),(('PTRM input'!$J$163+'PTRM input'!$J$129)*$J$7)/A21taxstdlife))</f>
        <v>0</v>
      </c>
      <c r="U745" s="592">
        <f>IF(A21taxstdlife="n/a","n/a",IF(U$3&gt;(A21taxstdlife+$E745),(('PTRM input'!$J$163+'PTRM input'!$J$129)*$J$7)-SUM($J745:T745),(('PTRM input'!$J$163+'PTRM input'!$J$129)*$J$7)/A21taxstdlife))</f>
        <v>0</v>
      </c>
      <c r="V745" s="592">
        <f>IF(A21taxstdlife="n/a","n/a",IF(V$3&gt;(A21taxstdlife+$E745),(('PTRM input'!$J$163+'PTRM input'!$J$129)*$J$7)-SUM($J745:U745),(('PTRM input'!$J$163+'PTRM input'!$J$129)*$J$7)/A21taxstdlife))</f>
        <v>0</v>
      </c>
      <c r="W745" s="592">
        <f>IF(A21taxstdlife="n/a","n/a",IF(W$3&gt;(A21taxstdlife+$E745),(('PTRM input'!$J$163+'PTRM input'!$J$129)*$J$7)-SUM($J745:V745),(('PTRM input'!$J$163+'PTRM input'!$J$129)*$J$7)/A21taxstdlife))</f>
        <v>0</v>
      </c>
      <c r="X745" s="592">
        <f>IF(A21taxstdlife="n/a","n/a",IF(X$3&gt;(A21taxstdlife+$E745),(('PTRM input'!$J$163+'PTRM input'!$J$129)*$J$7)-SUM($J745:W745),(('PTRM input'!$J$163+'PTRM input'!$J$129)*$J$7)/A21taxstdlife))</f>
        <v>0</v>
      </c>
      <c r="Y745" s="592">
        <f>IF(A21taxstdlife="n/a","n/a",IF(Y$3&gt;(A21taxstdlife+$E745),(('PTRM input'!$J$163+'PTRM input'!$J$129)*$J$7)-SUM($J745:X745),(('PTRM input'!$J$163+'PTRM input'!$J$129)*$J$7)/A21taxstdlife))</f>
        <v>0</v>
      </c>
      <c r="Z745" s="592">
        <f>IF(A21taxstdlife="n/a","n/a",IF(Z$3&gt;(A21taxstdlife+$E745),(('PTRM input'!$J$163+'PTRM input'!$J$129)*$J$7)-SUM($J745:Y745),(('PTRM input'!$J$163+'PTRM input'!$J$129)*$J$7)/A21taxstdlife))</f>
        <v>0</v>
      </c>
      <c r="AA745" s="592">
        <f>IF(A21taxstdlife="n/a","n/a",IF(AA$3&gt;(A21taxstdlife+$E745),(('PTRM input'!$J$163+'PTRM input'!$J$129)*$J$7)-SUM($J745:Z745),(('PTRM input'!$J$163+'PTRM input'!$J$129)*$J$7)/A21taxstdlife))</f>
        <v>0</v>
      </c>
      <c r="AB745" s="592">
        <f>IF(A21taxstdlife="n/a","n/a",IF(AB$3&gt;(A21taxstdlife+$E745),(('PTRM input'!$J$163+'PTRM input'!$J$129)*$J$7)-SUM($J745:AA745),(('PTRM input'!$J$163+'PTRM input'!$J$129)*$J$7)/A21taxstdlife))</f>
        <v>0</v>
      </c>
      <c r="AC745" s="592">
        <f>IF(A21taxstdlife="n/a","n/a",IF(AC$3&gt;(A21taxstdlife+$E745),(('PTRM input'!$J$163+'PTRM input'!$J$129)*$J$7)-SUM($J745:AB745),(('PTRM input'!$J$163+'PTRM input'!$J$129)*$J$7)/A21taxstdlife))</f>
        <v>0</v>
      </c>
      <c r="AD745" s="592">
        <f>IF(A21taxstdlife="n/a","n/a",IF(AD$3&gt;(A21taxstdlife+$E745),(('PTRM input'!$J$163+'PTRM input'!$J$129)*$J$7)-SUM($J745:AC745),(('PTRM input'!$J$163+'PTRM input'!$J$129)*$J$7)/A21taxstdlife))</f>
        <v>0</v>
      </c>
      <c r="AE745" s="592">
        <f>IF(A21taxstdlife="n/a","n/a",IF(AE$3&gt;(A21taxstdlife+$E745),(('PTRM input'!$J$163+'PTRM input'!$J$129)*$J$7)-SUM($J745:AD745),(('PTRM input'!$J$163+'PTRM input'!$J$129)*$J$7)/A21taxstdlife))</f>
        <v>0</v>
      </c>
      <c r="AF745" s="592">
        <f>IF(A21taxstdlife="n/a","n/a",IF(AF$3&gt;(A21taxstdlife+$E745),(('PTRM input'!$J$163+'PTRM input'!$J$129)*$J$7)-SUM($J745:AE745),(('PTRM input'!$J$163+'PTRM input'!$J$129)*$J$7)/A21taxstdlife))</f>
        <v>0</v>
      </c>
      <c r="AG745" s="592">
        <f>IF(A21taxstdlife="n/a","n/a",IF(AG$3&gt;(A21taxstdlife+$E745),(('PTRM input'!$J$163+'PTRM input'!$J$129)*$J$7)-SUM($J745:AF745),(('PTRM input'!$J$163+'PTRM input'!$J$129)*$J$7)/A21taxstdlife))</f>
        <v>0</v>
      </c>
      <c r="AH745" s="592">
        <f>IF(A21taxstdlife="n/a","n/a",IF(AH$3&gt;(A21taxstdlife+$E745),(('PTRM input'!$J$163+'PTRM input'!$J$129)*$J$7)-SUM($J745:AG745),(('PTRM input'!$J$163+'PTRM input'!$J$129)*$J$7)/A21taxstdlife))</f>
        <v>0</v>
      </c>
      <c r="AI745" s="592">
        <f>IF(A21taxstdlife="n/a","n/a",IF(AI$3&gt;(A21taxstdlife+$E745),(('PTRM input'!$J$163+'PTRM input'!$J$129)*$J$7)-SUM($J745:AH745),(('PTRM input'!$J$163+'PTRM input'!$J$129)*$J$7)/A21taxstdlife))</f>
        <v>0</v>
      </c>
      <c r="AJ745" s="592">
        <f>IF(A21taxstdlife="n/a","n/a",IF(AJ$3&gt;(A21taxstdlife+$E745),(('PTRM input'!$J$163+'PTRM input'!$J$129)*$J$7)-SUM($J745:AI745),(('PTRM input'!$J$163+'PTRM input'!$J$129)*$J$7)/A21taxstdlife))</f>
        <v>0</v>
      </c>
      <c r="AK745" s="592">
        <f>IF(A21taxstdlife="n/a","n/a",IF(AK$3&gt;(A21taxstdlife+$E745),(('PTRM input'!$J$163+'PTRM input'!$J$129)*$J$7)-SUM($J745:AJ745),(('PTRM input'!$J$163+'PTRM input'!$J$129)*$J$7)/A21taxstdlife))</f>
        <v>0</v>
      </c>
      <c r="AL745" s="592">
        <f>IF(A21taxstdlife="n/a","n/a",IF(AL$3&gt;(A21taxstdlife+$E745),(('PTRM input'!$J$163+'PTRM input'!$J$129)*$J$7)-SUM($J745:AK745),(('PTRM input'!$J$163+'PTRM input'!$J$129)*$J$7)/A21taxstdlife))</f>
        <v>0</v>
      </c>
      <c r="AM745" s="592">
        <f>IF(A21taxstdlife="n/a","n/a",IF(AM$3&gt;(A21taxstdlife+$E745),(('PTRM input'!$J$163+'PTRM input'!$J$129)*$J$7)-SUM($J745:AL745),(('PTRM input'!$J$163+'PTRM input'!$J$129)*$J$7)/A21taxstdlife))</f>
        <v>0</v>
      </c>
      <c r="AN745" s="592">
        <f>IF(A21taxstdlife="n/a","n/a",IF(AN$3&gt;(A21taxstdlife+$E745),(('PTRM input'!$J$163+'PTRM input'!$J$129)*$J$7)-SUM($J745:AM745),(('PTRM input'!$J$163+'PTRM input'!$J$129)*$J$7)/A21taxstdlife))</f>
        <v>0</v>
      </c>
      <c r="AO745" s="592">
        <f>IF(A21taxstdlife="n/a","n/a",IF(AO$3&gt;(A21taxstdlife+$E745),(('PTRM input'!$J$163+'PTRM input'!$J$129)*$J$7)-SUM($J745:AN745),(('PTRM input'!$J$163+'PTRM input'!$J$129)*$J$7)/A21taxstdlife))</f>
        <v>0</v>
      </c>
      <c r="AP745" s="592">
        <f>IF(A21taxstdlife="n/a","n/a",IF(AP$3&gt;(A21taxstdlife+$E745),(('PTRM input'!$J$163+'PTRM input'!$J$129)*$J$7)-SUM($J745:AO745),(('PTRM input'!$J$163+'PTRM input'!$J$129)*$J$7)/A21taxstdlife))</f>
        <v>0</v>
      </c>
      <c r="AQ745" s="592">
        <f>IF(A21taxstdlife="n/a","n/a",IF(AQ$3&gt;(A21taxstdlife+$E745),(('PTRM input'!$J$163+'PTRM input'!$J$129)*$J$7)-SUM($J745:AP745),(('PTRM input'!$J$163+'PTRM input'!$J$129)*$J$7)/A21taxstdlife))</f>
        <v>0</v>
      </c>
      <c r="AR745" s="592">
        <f>IF(A21taxstdlife="n/a","n/a",IF(AR$3&gt;(A21taxstdlife+$E745),(('PTRM input'!$J$163+'PTRM input'!$J$129)*$J$7)-SUM($J745:AQ745),(('PTRM input'!$J$163+'PTRM input'!$J$129)*$J$7)/A21taxstdlife))</f>
        <v>0</v>
      </c>
      <c r="AS745" s="592">
        <f>IF(A21taxstdlife="n/a","n/a",IF(AS$3&gt;(A21taxstdlife+$E745),(('PTRM input'!$J$163+'PTRM input'!$J$129)*$J$7)-SUM($J745:AR745),(('PTRM input'!$J$163+'PTRM input'!$J$129)*$J$7)/A21taxstdlife))</f>
        <v>0</v>
      </c>
      <c r="AT745" s="592">
        <f>IF(A21taxstdlife="n/a","n/a",IF(AT$3&gt;(A21taxstdlife+$E745),(('PTRM input'!$J$163+'PTRM input'!$J$129)*$J$7)-SUM($J745:AS745),(('PTRM input'!$J$163+'PTRM input'!$J$129)*$J$7)/A21taxstdlife))</f>
        <v>0</v>
      </c>
      <c r="AU745" s="592">
        <f>IF(A21taxstdlife="n/a","n/a",IF(AU$3&gt;(A21taxstdlife+$E745),(('PTRM input'!$J$163+'PTRM input'!$J$129)*$J$7)-SUM($J745:AT745),(('PTRM input'!$J$163+'PTRM input'!$J$129)*$J$7)/A21taxstdlife))</f>
        <v>0</v>
      </c>
      <c r="AV745" s="592">
        <f>IF(A21taxstdlife="n/a","n/a",IF(AV$3&gt;(A21taxstdlife+$E745),(('PTRM input'!$J$163+'PTRM input'!$J$129)*$J$7)-SUM($J745:AU745),(('PTRM input'!$J$163+'PTRM input'!$J$129)*$J$7)/A21taxstdlife))</f>
        <v>0</v>
      </c>
      <c r="AW745" s="592">
        <f>IF(A21taxstdlife="n/a","n/a",IF(AW$3&gt;(A21taxstdlife+$E745),(('PTRM input'!$J$163+'PTRM input'!$J$129)*$J$7)-SUM($J745:AV745),(('PTRM input'!$J$163+'PTRM input'!$J$129)*$J$7)/A21taxstdlife))</f>
        <v>0</v>
      </c>
      <c r="AX745" s="592">
        <f>IF(A21taxstdlife="n/a","n/a",IF(AX$3&gt;(A21taxstdlife+$E745),(('PTRM input'!$J$163+'PTRM input'!$J$129)*$J$7)-SUM($J745:AW745),(('PTRM input'!$J$163+'PTRM input'!$J$129)*$J$7)/A21taxstdlife))</f>
        <v>0</v>
      </c>
      <c r="AY745" s="592">
        <f>IF(A21taxstdlife="n/a","n/a",IF(AY$3&gt;(A21taxstdlife+$E745),(('PTRM input'!$J$163+'PTRM input'!$J$129)*$J$7)-SUM($J745:AX745),(('PTRM input'!$J$163+'PTRM input'!$J$129)*$J$7)/A21taxstdlife))</f>
        <v>0</v>
      </c>
      <c r="AZ745" s="592">
        <f>IF(A21taxstdlife="n/a","n/a",IF(AZ$3&gt;(A21taxstdlife+$E745),(('PTRM input'!$J$163+'PTRM input'!$J$129)*$J$7)-SUM($J745:AY745),(('PTRM input'!$J$163+'PTRM input'!$J$129)*$J$7)/A21taxstdlife))</f>
        <v>0</v>
      </c>
      <c r="BA745" s="592">
        <f>IF(A21taxstdlife="n/a","n/a",IF(BA$3&gt;(A21taxstdlife+$E745),(('PTRM input'!$J$163+'PTRM input'!$J$129)*$J$7)-SUM($J745:AZ745),(('PTRM input'!$J$163+'PTRM input'!$J$129)*$J$7)/A21taxstdlife))</f>
        <v>0</v>
      </c>
      <c r="BB745" s="592">
        <f>IF(A21taxstdlife="n/a","n/a",IF(BB$3&gt;(A21taxstdlife+$E745),(('PTRM input'!$J$163+'PTRM input'!$J$129)*$J$7)-SUM($J745:BA745),(('PTRM input'!$J$163+'PTRM input'!$J$129)*$J$7)/A21taxstdlife))</f>
        <v>0</v>
      </c>
      <c r="BC745" s="592">
        <f>IF(A21taxstdlife="n/a","n/a",IF(BC$3&gt;(A21taxstdlife+$E745),(('PTRM input'!$J$163+'PTRM input'!$J$129)*$J$7)-SUM($J745:BB745),(('PTRM input'!$J$163+'PTRM input'!$J$129)*$J$7)/A21taxstdlife))</f>
        <v>0</v>
      </c>
      <c r="BD745" s="592">
        <f>IF(A21taxstdlife="n/a","n/a",IF(BD$3&gt;(A21taxstdlife+$E745),(('PTRM input'!$J$163+'PTRM input'!$J$129)*$J$7)-SUM($J745:BC745),(('PTRM input'!$J$163+'PTRM input'!$J$129)*$J$7)/A21taxstdlife))</f>
        <v>0</v>
      </c>
      <c r="BE745" s="592">
        <f>IF(A21taxstdlife="n/a","n/a",IF(BE$3&gt;(A21taxstdlife+$E745),(('PTRM input'!$J$163+'PTRM input'!$J$129)*$J$7)-SUM($J745:BD745),(('PTRM input'!$J$163+'PTRM input'!$J$129)*$J$7)/A21taxstdlife))</f>
        <v>0</v>
      </c>
      <c r="BF745" s="592">
        <f>IF(A21taxstdlife="n/a","n/a",IF(BF$3&gt;(A21taxstdlife+$E745),(('PTRM input'!$J$163+'PTRM input'!$J$129)*$J$7)-SUM($J745:BE745),(('PTRM input'!$J$163+'PTRM input'!$J$129)*$J$7)/A21taxstdlife))</f>
        <v>0</v>
      </c>
      <c r="BG745" s="592">
        <f>IF(A21taxstdlife="n/a","n/a",IF(BG$3&gt;(A21taxstdlife+$E745),(('PTRM input'!$J$163+'PTRM input'!$J$129)*$J$7)-SUM($J745:BF745),(('PTRM input'!$J$163+'PTRM input'!$J$129)*$J$7)/A21taxstdlife))</f>
        <v>0</v>
      </c>
      <c r="BH745" s="592">
        <f>IF(A21taxstdlife="n/a","n/a",IF(BH$3&gt;(A21taxstdlife+$E745),(('PTRM input'!$J$163+'PTRM input'!$J$129)*$J$7)-SUM($J745:BG745),(('PTRM input'!$J$163+'PTRM input'!$J$129)*$J$7)/A21taxstdlife))</f>
        <v>0</v>
      </c>
      <c r="BI745" s="592">
        <f>IF(A21taxstdlife="n/a","n/a",IF(BI$3&gt;(A21taxstdlife+$E745),(('PTRM input'!$J$163+'PTRM input'!$J$129)*$J$7)-SUM($J745:BH745),(('PTRM input'!$J$163+'PTRM input'!$J$129)*$J$7)/A21taxstdlife))</f>
        <v>0</v>
      </c>
      <c r="BJ745" s="237"/>
      <c r="BK745" s="237"/>
      <c r="BL745" s="237"/>
      <c r="BM745" s="237"/>
    </row>
    <row r="746" spans="1:65" s="4" customFormat="1" ht="12.75" customHeight="1" outlineLevel="2">
      <c r="A746" s="237"/>
      <c r="B746" s="237"/>
      <c r="C746" s="597"/>
      <c r="D746" s="930"/>
      <c r="E746" s="167">
        <v>5</v>
      </c>
      <c r="F746" s="34"/>
      <c r="G746" s="184"/>
      <c r="H746" s="186"/>
      <c r="I746" s="186"/>
      <c r="J746" s="186"/>
      <c r="K746" s="185"/>
      <c r="L746" s="105">
        <f>IF(A21taxstdlife="n/a","n/a",IF(L$3&gt;(A21taxstdlife+$E746),(('PTRM input'!$K$163+'PTRM input'!$K$129)*$K$7)-SUM($K746:K746),(('PTRM input'!$K$163+'PTRM input'!$K$129)*$K$7)/A21taxstdlife))</f>
        <v>0</v>
      </c>
      <c r="M746" s="105">
        <f>IF(A21taxstdlife="n/a","n/a",IF(M$3&gt;(A21taxstdlife+$E746),(('PTRM input'!$K$163+'PTRM input'!$K$129)*$K$7)-SUM($K746:L746),(('PTRM input'!$K$163+'PTRM input'!$K$129)*$K$7)/A21taxstdlife))</f>
        <v>0</v>
      </c>
      <c r="N746" s="105">
        <f>IF(A21taxstdlife="n/a","n/a",IF(N$3&gt;(A21taxstdlife+$E746),(('PTRM input'!$K$163+'PTRM input'!$K$129)*$K$7)-SUM($K746:M746),(('PTRM input'!$K$163+'PTRM input'!$K$129)*$K$7)/A21taxstdlife))</f>
        <v>0</v>
      </c>
      <c r="O746" s="105">
        <f>IF(A21taxstdlife="n/a","n/a",IF(O$3&gt;(A21taxstdlife+$E746),(('PTRM input'!$K$163+'PTRM input'!$K$129)*$K$7)-SUM($K746:N746),(('PTRM input'!$K$163+'PTRM input'!$K$129)*$K$7)/A21taxstdlife))</f>
        <v>0</v>
      </c>
      <c r="P746" s="105">
        <f>IF(A21taxstdlife="n/a","n/a",IF(P$3&gt;(A21taxstdlife+$E746),(('PTRM input'!$K$163+'PTRM input'!$K$129)*$K$7)-SUM($K746:O746),(('PTRM input'!$K$163+'PTRM input'!$K$129)*$K$7)/A21taxstdlife))</f>
        <v>0</v>
      </c>
      <c r="Q746" s="592">
        <f>IF(A21taxstdlife="n/a","n/a",IF(Q$3&gt;(A21taxstdlife+$E746),(('PTRM input'!$K$163+'PTRM input'!$K$129)*$K$7)-SUM($K746:P746),(('PTRM input'!$K$163+'PTRM input'!$K$129)*$K$7)/A21taxstdlife))</f>
        <v>0</v>
      </c>
      <c r="R746" s="592">
        <f>IF(A21taxstdlife="n/a","n/a",IF(R$3&gt;(A21taxstdlife+$E746),(('PTRM input'!$K$163+'PTRM input'!$K$129)*$K$7)-SUM($K746:Q746),(('PTRM input'!$K$163+'PTRM input'!$K$129)*$K$7)/A21taxstdlife))</f>
        <v>0</v>
      </c>
      <c r="S746" s="592">
        <f>IF(A21taxstdlife="n/a","n/a",IF(S$3&gt;(A21taxstdlife+$E746),(('PTRM input'!$K$163+'PTRM input'!$K$129)*$K$7)-SUM($K746:R746),(('PTRM input'!$K$163+'PTRM input'!$K$129)*$K$7)/A21taxstdlife))</f>
        <v>0</v>
      </c>
      <c r="T746" s="592">
        <f>IF(A21taxstdlife="n/a","n/a",IF(T$3&gt;(A21taxstdlife+$E746),(('PTRM input'!$K$163+'PTRM input'!$K$129)*$K$7)-SUM($K746:S746),(('PTRM input'!$K$163+'PTRM input'!$K$129)*$K$7)/A21taxstdlife))</f>
        <v>0</v>
      </c>
      <c r="U746" s="592">
        <f>IF(A21taxstdlife="n/a","n/a",IF(U$3&gt;(A21taxstdlife+$E746),(('PTRM input'!$K$163+'PTRM input'!$K$129)*$K$7)-SUM($K746:T746),(('PTRM input'!$K$163+'PTRM input'!$K$129)*$K$7)/A21taxstdlife))</f>
        <v>0</v>
      </c>
      <c r="V746" s="592">
        <f>IF(A21taxstdlife="n/a","n/a",IF(V$3&gt;(A21taxstdlife+$E746),(('PTRM input'!$K$163+'PTRM input'!$K$129)*$K$7)-SUM($K746:U746),(('PTRM input'!$K$163+'PTRM input'!$K$129)*$K$7)/A21taxstdlife))</f>
        <v>0</v>
      </c>
      <c r="W746" s="592">
        <f>IF(A21taxstdlife="n/a","n/a",IF(W$3&gt;(A21taxstdlife+$E746),(('PTRM input'!$K$163+'PTRM input'!$K$129)*$K$7)-SUM($K746:V746),(('PTRM input'!$K$163+'PTRM input'!$K$129)*$K$7)/A21taxstdlife))</f>
        <v>0</v>
      </c>
      <c r="X746" s="592">
        <f>IF(A21taxstdlife="n/a","n/a",IF(X$3&gt;(A21taxstdlife+$E746),(('PTRM input'!$K$163+'PTRM input'!$K$129)*$K$7)-SUM($K746:W746),(('PTRM input'!$K$163+'PTRM input'!$K$129)*$K$7)/A21taxstdlife))</f>
        <v>0</v>
      </c>
      <c r="Y746" s="592">
        <f>IF(A21taxstdlife="n/a","n/a",IF(Y$3&gt;(A21taxstdlife+$E746),(('PTRM input'!$K$163+'PTRM input'!$K$129)*$K$7)-SUM($K746:X746),(('PTRM input'!$K$163+'PTRM input'!$K$129)*$K$7)/A21taxstdlife))</f>
        <v>0</v>
      </c>
      <c r="Z746" s="592">
        <f>IF(A21taxstdlife="n/a","n/a",IF(Z$3&gt;(A21taxstdlife+$E746),(('PTRM input'!$K$163+'PTRM input'!$K$129)*$K$7)-SUM($K746:Y746),(('PTRM input'!$K$163+'PTRM input'!$K$129)*$K$7)/A21taxstdlife))</f>
        <v>0</v>
      </c>
      <c r="AA746" s="592">
        <f>IF(A21taxstdlife="n/a","n/a",IF(AA$3&gt;(A21taxstdlife+$E746),(('PTRM input'!$K$163+'PTRM input'!$K$129)*$K$7)-SUM($K746:Z746),(('PTRM input'!$K$163+'PTRM input'!$K$129)*$K$7)/A21taxstdlife))</f>
        <v>0</v>
      </c>
      <c r="AB746" s="592">
        <f>IF(A21taxstdlife="n/a","n/a",IF(AB$3&gt;(A21taxstdlife+$E746),(('PTRM input'!$K$163+'PTRM input'!$K$129)*$K$7)-SUM($K746:AA746),(('PTRM input'!$K$163+'PTRM input'!$K$129)*$K$7)/A21taxstdlife))</f>
        <v>0</v>
      </c>
      <c r="AC746" s="592">
        <f>IF(A21taxstdlife="n/a","n/a",IF(AC$3&gt;(A21taxstdlife+$E746),(('PTRM input'!$K$163+'PTRM input'!$K$129)*$K$7)-SUM($K746:AB746),(('PTRM input'!$K$163+'PTRM input'!$K$129)*$K$7)/A21taxstdlife))</f>
        <v>0</v>
      </c>
      <c r="AD746" s="592">
        <f>IF(A21taxstdlife="n/a","n/a",IF(AD$3&gt;(A21taxstdlife+$E746),(('PTRM input'!$K$163+'PTRM input'!$K$129)*$K$7)-SUM($K746:AC746),(('PTRM input'!$K$163+'PTRM input'!$K$129)*$K$7)/A21taxstdlife))</f>
        <v>0</v>
      </c>
      <c r="AE746" s="592">
        <f>IF(A21taxstdlife="n/a","n/a",IF(AE$3&gt;(A21taxstdlife+$E746),(('PTRM input'!$K$163+'PTRM input'!$K$129)*$K$7)-SUM($K746:AD746),(('PTRM input'!$K$163+'PTRM input'!$K$129)*$K$7)/A21taxstdlife))</f>
        <v>0</v>
      </c>
      <c r="AF746" s="592">
        <f>IF(A21taxstdlife="n/a","n/a",IF(AF$3&gt;(A21taxstdlife+$E746),(('PTRM input'!$K$163+'PTRM input'!$K$129)*$K$7)-SUM($K746:AE746),(('PTRM input'!$K$163+'PTRM input'!$K$129)*$K$7)/A21taxstdlife))</f>
        <v>0</v>
      </c>
      <c r="AG746" s="592">
        <f>IF(A21taxstdlife="n/a","n/a",IF(AG$3&gt;(A21taxstdlife+$E746),(('PTRM input'!$K$163+'PTRM input'!$K$129)*$K$7)-SUM($K746:AF746),(('PTRM input'!$K$163+'PTRM input'!$K$129)*$K$7)/A21taxstdlife))</f>
        <v>0</v>
      </c>
      <c r="AH746" s="592">
        <f>IF(A21taxstdlife="n/a","n/a",IF(AH$3&gt;(A21taxstdlife+$E746),(('PTRM input'!$K$163+'PTRM input'!$K$129)*$K$7)-SUM($K746:AG746),(('PTRM input'!$K$163+'PTRM input'!$K$129)*$K$7)/A21taxstdlife))</f>
        <v>0</v>
      </c>
      <c r="AI746" s="592">
        <f>IF(A21taxstdlife="n/a","n/a",IF(AI$3&gt;(A21taxstdlife+$E746),(('PTRM input'!$K$163+'PTRM input'!$K$129)*$K$7)-SUM($K746:AH746),(('PTRM input'!$K$163+'PTRM input'!$K$129)*$K$7)/A21taxstdlife))</f>
        <v>0</v>
      </c>
      <c r="AJ746" s="592">
        <f>IF(A21taxstdlife="n/a","n/a",IF(AJ$3&gt;(A21taxstdlife+$E746),(('PTRM input'!$K$163+'PTRM input'!$K$129)*$K$7)-SUM($K746:AI746),(('PTRM input'!$K$163+'PTRM input'!$K$129)*$K$7)/A21taxstdlife))</f>
        <v>0</v>
      </c>
      <c r="AK746" s="592">
        <f>IF(A21taxstdlife="n/a","n/a",IF(AK$3&gt;(A21taxstdlife+$E746),(('PTRM input'!$K$163+'PTRM input'!$K$129)*$K$7)-SUM($K746:AJ746),(('PTRM input'!$K$163+'PTRM input'!$K$129)*$K$7)/A21taxstdlife))</f>
        <v>0</v>
      </c>
      <c r="AL746" s="592">
        <f>IF(A21taxstdlife="n/a","n/a",IF(AL$3&gt;(A21taxstdlife+$E746),(('PTRM input'!$K$163+'PTRM input'!$K$129)*$K$7)-SUM($K746:AK746),(('PTRM input'!$K$163+'PTRM input'!$K$129)*$K$7)/A21taxstdlife))</f>
        <v>0</v>
      </c>
      <c r="AM746" s="592">
        <f>IF(A21taxstdlife="n/a","n/a",IF(AM$3&gt;(A21taxstdlife+$E746),(('PTRM input'!$K$163+'PTRM input'!$K$129)*$K$7)-SUM($K746:AL746),(('PTRM input'!$K$163+'PTRM input'!$K$129)*$K$7)/A21taxstdlife))</f>
        <v>0</v>
      </c>
      <c r="AN746" s="592">
        <f>IF(A21taxstdlife="n/a","n/a",IF(AN$3&gt;(A21taxstdlife+$E746),(('PTRM input'!$K$163+'PTRM input'!$K$129)*$K$7)-SUM($K746:AM746),(('PTRM input'!$K$163+'PTRM input'!$K$129)*$K$7)/A21taxstdlife))</f>
        <v>0</v>
      </c>
      <c r="AO746" s="592">
        <f>IF(A21taxstdlife="n/a","n/a",IF(AO$3&gt;(A21taxstdlife+$E746),(('PTRM input'!$K$163+'PTRM input'!$K$129)*$K$7)-SUM($K746:AN746),(('PTRM input'!$K$163+'PTRM input'!$K$129)*$K$7)/A21taxstdlife))</f>
        <v>0</v>
      </c>
      <c r="AP746" s="592">
        <f>IF(A21taxstdlife="n/a","n/a",IF(AP$3&gt;(A21taxstdlife+$E746),(('PTRM input'!$K$163+'PTRM input'!$K$129)*$K$7)-SUM($K746:AO746),(('PTRM input'!$K$163+'PTRM input'!$K$129)*$K$7)/A21taxstdlife))</f>
        <v>0</v>
      </c>
      <c r="AQ746" s="592">
        <f>IF(A21taxstdlife="n/a","n/a",IF(AQ$3&gt;(A21taxstdlife+$E746),(('PTRM input'!$K$163+'PTRM input'!$K$129)*$K$7)-SUM($K746:AP746),(('PTRM input'!$K$163+'PTRM input'!$K$129)*$K$7)/A21taxstdlife))</f>
        <v>0</v>
      </c>
      <c r="AR746" s="592">
        <f>IF(A21taxstdlife="n/a","n/a",IF(AR$3&gt;(A21taxstdlife+$E746),(('PTRM input'!$K$163+'PTRM input'!$K$129)*$K$7)-SUM($K746:AQ746),(('PTRM input'!$K$163+'PTRM input'!$K$129)*$K$7)/A21taxstdlife))</f>
        <v>0</v>
      </c>
      <c r="AS746" s="592">
        <f>IF(A21taxstdlife="n/a","n/a",IF(AS$3&gt;(A21taxstdlife+$E746),(('PTRM input'!$K$163+'PTRM input'!$K$129)*$K$7)-SUM($K746:AR746),(('PTRM input'!$K$163+'PTRM input'!$K$129)*$K$7)/A21taxstdlife))</f>
        <v>0</v>
      </c>
      <c r="AT746" s="592">
        <f>IF(A21taxstdlife="n/a","n/a",IF(AT$3&gt;(A21taxstdlife+$E746),(('PTRM input'!$K$163+'PTRM input'!$K$129)*$K$7)-SUM($K746:AS746),(('PTRM input'!$K$163+'PTRM input'!$K$129)*$K$7)/A21taxstdlife))</f>
        <v>0</v>
      </c>
      <c r="AU746" s="592">
        <f>IF(A21taxstdlife="n/a","n/a",IF(AU$3&gt;(A21taxstdlife+$E746),(('PTRM input'!$K$163+'PTRM input'!$K$129)*$K$7)-SUM($K746:AT746),(('PTRM input'!$K$163+'PTRM input'!$K$129)*$K$7)/A21taxstdlife))</f>
        <v>0</v>
      </c>
      <c r="AV746" s="592">
        <f>IF(A21taxstdlife="n/a","n/a",IF(AV$3&gt;(A21taxstdlife+$E746),(('PTRM input'!$K$163+'PTRM input'!$K$129)*$K$7)-SUM($K746:AU746),(('PTRM input'!$K$163+'PTRM input'!$K$129)*$K$7)/A21taxstdlife))</f>
        <v>0</v>
      </c>
      <c r="AW746" s="592">
        <f>IF(A21taxstdlife="n/a","n/a",IF(AW$3&gt;(A21taxstdlife+$E746),(('PTRM input'!$K$163+'PTRM input'!$K$129)*$K$7)-SUM($K746:AV746),(('PTRM input'!$K$163+'PTRM input'!$K$129)*$K$7)/A21taxstdlife))</f>
        <v>0</v>
      </c>
      <c r="AX746" s="592">
        <f>IF(A21taxstdlife="n/a","n/a",IF(AX$3&gt;(A21taxstdlife+$E746),(('PTRM input'!$K$163+'PTRM input'!$K$129)*$K$7)-SUM($K746:AW746),(('PTRM input'!$K$163+'PTRM input'!$K$129)*$K$7)/A21taxstdlife))</f>
        <v>0</v>
      </c>
      <c r="AY746" s="592">
        <f>IF(A21taxstdlife="n/a","n/a",IF(AY$3&gt;(A21taxstdlife+$E746),(('PTRM input'!$K$163+'PTRM input'!$K$129)*$K$7)-SUM($K746:AX746),(('PTRM input'!$K$163+'PTRM input'!$K$129)*$K$7)/A21taxstdlife))</f>
        <v>0</v>
      </c>
      <c r="AZ746" s="592">
        <f>IF(A21taxstdlife="n/a","n/a",IF(AZ$3&gt;(A21taxstdlife+$E746),(('PTRM input'!$K$163+'PTRM input'!$K$129)*$K$7)-SUM($K746:AY746),(('PTRM input'!$K$163+'PTRM input'!$K$129)*$K$7)/A21taxstdlife))</f>
        <v>0</v>
      </c>
      <c r="BA746" s="592">
        <f>IF(A21taxstdlife="n/a","n/a",IF(BA$3&gt;(A21taxstdlife+$E746),(('PTRM input'!$K$163+'PTRM input'!$K$129)*$K$7)-SUM($K746:AZ746),(('PTRM input'!$K$163+'PTRM input'!$K$129)*$K$7)/A21taxstdlife))</f>
        <v>0</v>
      </c>
      <c r="BB746" s="592">
        <f>IF(A21taxstdlife="n/a","n/a",IF(BB$3&gt;(A21taxstdlife+$E746),(('PTRM input'!$K$163+'PTRM input'!$K$129)*$K$7)-SUM($K746:BA746),(('PTRM input'!$K$163+'PTRM input'!$K$129)*$K$7)/A21taxstdlife))</f>
        <v>0</v>
      </c>
      <c r="BC746" s="592">
        <f>IF(A21taxstdlife="n/a","n/a",IF(BC$3&gt;(A21taxstdlife+$E746),(('PTRM input'!$K$163+'PTRM input'!$K$129)*$K$7)-SUM($K746:BB746),(('PTRM input'!$K$163+'PTRM input'!$K$129)*$K$7)/A21taxstdlife))</f>
        <v>0</v>
      </c>
      <c r="BD746" s="592">
        <f>IF(A21taxstdlife="n/a","n/a",IF(BD$3&gt;(A21taxstdlife+$E746),(('PTRM input'!$K$163+'PTRM input'!$K$129)*$K$7)-SUM($K746:BC746),(('PTRM input'!$K$163+'PTRM input'!$K$129)*$K$7)/A21taxstdlife))</f>
        <v>0</v>
      </c>
      <c r="BE746" s="592">
        <f>IF(A21taxstdlife="n/a","n/a",IF(BE$3&gt;(A21taxstdlife+$E746),(('PTRM input'!$K$163+'PTRM input'!$K$129)*$K$7)-SUM($K746:BD746),(('PTRM input'!$K$163+'PTRM input'!$K$129)*$K$7)/A21taxstdlife))</f>
        <v>0</v>
      </c>
      <c r="BF746" s="592">
        <f>IF(A21taxstdlife="n/a","n/a",IF(BF$3&gt;(A21taxstdlife+$E746),(('PTRM input'!$K$163+'PTRM input'!$K$129)*$K$7)-SUM($K746:BE746),(('PTRM input'!$K$163+'PTRM input'!$K$129)*$K$7)/A21taxstdlife))</f>
        <v>0</v>
      </c>
      <c r="BG746" s="592">
        <f>IF(A21taxstdlife="n/a","n/a",IF(BG$3&gt;(A21taxstdlife+$E746),(('PTRM input'!$K$163+'PTRM input'!$K$129)*$K$7)-SUM($K746:BF746),(('PTRM input'!$K$163+'PTRM input'!$K$129)*$K$7)/A21taxstdlife))</f>
        <v>0</v>
      </c>
      <c r="BH746" s="592">
        <f>IF(A21taxstdlife="n/a","n/a",IF(BH$3&gt;(A21taxstdlife+$E746),(('PTRM input'!$K$163+'PTRM input'!$K$129)*$K$7)-SUM($K746:BG746),(('PTRM input'!$K$163+'PTRM input'!$K$129)*$K$7)/A21taxstdlife))</f>
        <v>0</v>
      </c>
      <c r="BI746" s="592">
        <f>IF(A21taxstdlife="n/a","n/a",IF(BI$3&gt;(A21taxstdlife+$E746),(('PTRM input'!$K$163+'PTRM input'!$K$129)*$K$7)-SUM($K746:BH746),(('PTRM input'!$K$163+'PTRM input'!$K$129)*$K$7)/A21taxstdlife))</f>
        <v>0</v>
      </c>
      <c r="BJ746" s="237"/>
      <c r="BK746" s="237"/>
      <c r="BL746" s="237"/>
      <c r="BM746" s="237"/>
    </row>
    <row r="747" spans="1:65" s="4" customFormat="1" ht="12.75" customHeight="1" outlineLevel="2">
      <c r="A747" s="237"/>
      <c r="B747" s="237"/>
      <c r="C747" s="597"/>
      <c r="D747" s="930"/>
      <c r="E747" s="167">
        <v>6</v>
      </c>
      <c r="F747" s="34"/>
      <c r="G747" s="184"/>
      <c r="H747" s="186"/>
      <c r="I747" s="186"/>
      <c r="J747" s="186"/>
      <c r="K747" s="186"/>
      <c r="L747" s="185"/>
      <c r="M747" s="105">
        <f>IF(A21taxstdlife="n/a","n/a",IF(M$3&gt;(A21taxstdlife+$E747),(('PTRM input'!$L$163+'PTRM input'!$L$129)*$L$7)-SUM($L747:L747),(('PTRM input'!$L$163+'PTRM input'!$L$129)*$L$7)/A21taxstdlife))</f>
        <v>0</v>
      </c>
      <c r="N747" s="105">
        <f>IF(A21taxstdlife="n/a","n/a",IF(N$3&gt;(A21taxstdlife+$E747),(('PTRM input'!$L$163+'PTRM input'!$L$129)*$L$7)-SUM($L747:M747),(('PTRM input'!$L$163+'PTRM input'!$L$129)*$L$7)/A21taxstdlife))</f>
        <v>0</v>
      </c>
      <c r="O747" s="105">
        <f>IF(A21taxstdlife="n/a","n/a",IF(O$3&gt;(A21taxstdlife+$E747),(('PTRM input'!$L$163+'PTRM input'!$L$129)*$L$7)-SUM($L747:N747),(('PTRM input'!$L$163+'PTRM input'!$L$129)*$L$7)/A21taxstdlife))</f>
        <v>0</v>
      </c>
      <c r="P747" s="105">
        <f>IF(A21taxstdlife="n/a","n/a",IF(P$3&gt;(A21taxstdlife+$E747),(('PTRM input'!$L$163+'PTRM input'!$L$129)*$L$7)-SUM($L747:O747),(('PTRM input'!$L$163+'PTRM input'!$L$129)*$L$7)/A21taxstdlife))</f>
        <v>0</v>
      </c>
      <c r="Q747" s="592">
        <f>IF(A21taxstdlife="n/a","n/a",IF(Q$3&gt;(A21taxstdlife+$E747),(('PTRM input'!$L$163+'PTRM input'!$L$129)*$L$7)-SUM($L747:P747),(('PTRM input'!$L$163+'PTRM input'!$L$129)*$L$7)/A21taxstdlife))</f>
        <v>0</v>
      </c>
      <c r="R747" s="592">
        <f>IF(A21taxstdlife="n/a","n/a",IF(R$3&gt;(A21taxstdlife+$E747),(('PTRM input'!$L$163+'PTRM input'!$L$129)*$L$7)-SUM($L747:Q747),(('PTRM input'!$L$163+'PTRM input'!$L$129)*$L$7)/A21taxstdlife))</f>
        <v>0</v>
      </c>
      <c r="S747" s="592">
        <f>IF(A21taxstdlife="n/a","n/a",IF(S$3&gt;(A21taxstdlife+$E747),(('PTRM input'!$L$163+'PTRM input'!$L$129)*$L$7)-SUM($L747:R747),(('PTRM input'!$L$163+'PTRM input'!$L$129)*$L$7)/A21taxstdlife))</f>
        <v>0</v>
      </c>
      <c r="T747" s="592">
        <f>IF(A21taxstdlife="n/a","n/a",IF(T$3&gt;(A21taxstdlife+$E747),(('PTRM input'!$L$163+'PTRM input'!$L$129)*$L$7)-SUM($L747:S747),(('PTRM input'!$L$163+'PTRM input'!$L$129)*$L$7)/A21taxstdlife))</f>
        <v>0</v>
      </c>
      <c r="U747" s="592">
        <f>IF(A21taxstdlife="n/a","n/a",IF(U$3&gt;(A21taxstdlife+$E747),(('PTRM input'!$L$163+'PTRM input'!$L$129)*$L$7)-SUM($L747:T747),(('PTRM input'!$L$163+'PTRM input'!$L$129)*$L$7)/A21taxstdlife))</f>
        <v>0</v>
      </c>
      <c r="V747" s="592">
        <f>IF(A21taxstdlife="n/a","n/a",IF(V$3&gt;(A21taxstdlife+$E747),(('PTRM input'!$L$163+'PTRM input'!$L$129)*$L$7)-SUM($L747:U747),(('PTRM input'!$L$163+'PTRM input'!$L$129)*$L$7)/A21taxstdlife))</f>
        <v>0</v>
      </c>
      <c r="W747" s="592">
        <f>IF(A21taxstdlife="n/a","n/a",IF(W$3&gt;(A21taxstdlife+$E747),(('PTRM input'!$L$163+'PTRM input'!$L$129)*$L$7)-SUM($L747:V747),(('PTRM input'!$L$163+'PTRM input'!$L$129)*$L$7)/A21taxstdlife))</f>
        <v>0</v>
      </c>
      <c r="X747" s="592">
        <f>IF(A21taxstdlife="n/a","n/a",IF(X$3&gt;(A21taxstdlife+$E747),(('PTRM input'!$L$163+'PTRM input'!$L$129)*$L$7)-SUM($L747:W747),(('PTRM input'!$L$163+'PTRM input'!$L$129)*$L$7)/A21taxstdlife))</f>
        <v>0</v>
      </c>
      <c r="Y747" s="592">
        <f>IF(A21taxstdlife="n/a","n/a",IF(Y$3&gt;(A21taxstdlife+$E747),(('PTRM input'!$L$163+'PTRM input'!$L$129)*$L$7)-SUM($L747:X747),(('PTRM input'!$L$163+'PTRM input'!$L$129)*$L$7)/A21taxstdlife))</f>
        <v>0</v>
      </c>
      <c r="Z747" s="592">
        <f>IF(A21taxstdlife="n/a","n/a",IF(Z$3&gt;(A21taxstdlife+$E747),(('PTRM input'!$L$163+'PTRM input'!$L$129)*$L$7)-SUM($L747:Y747),(('PTRM input'!$L$163+'PTRM input'!$L$129)*$L$7)/A21taxstdlife))</f>
        <v>0</v>
      </c>
      <c r="AA747" s="592">
        <f>IF(A21taxstdlife="n/a","n/a",IF(AA$3&gt;(A21taxstdlife+$E747),(('PTRM input'!$L$163+'PTRM input'!$L$129)*$L$7)-SUM($L747:Z747),(('PTRM input'!$L$163+'PTRM input'!$L$129)*$L$7)/A21taxstdlife))</f>
        <v>0</v>
      </c>
      <c r="AB747" s="592">
        <f>IF(A21taxstdlife="n/a","n/a",IF(AB$3&gt;(A21taxstdlife+$E747),(('PTRM input'!$L$163+'PTRM input'!$L$129)*$L$7)-SUM($L747:AA747),(('PTRM input'!$L$163+'PTRM input'!$L$129)*$L$7)/A21taxstdlife))</f>
        <v>0</v>
      </c>
      <c r="AC747" s="592">
        <f>IF(A21taxstdlife="n/a","n/a",IF(AC$3&gt;(A21taxstdlife+$E747),(('PTRM input'!$L$163+'PTRM input'!$L$129)*$L$7)-SUM($L747:AB747),(('PTRM input'!$L$163+'PTRM input'!$L$129)*$L$7)/A21taxstdlife))</f>
        <v>0</v>
      </c>
      <c r="AD747" s="592">
        <f>IF(A21taxstdlife="n/a","n/a",IF(AD$3&gt;(A21taxstdlife+$E747),(('PTRM input'!$L$163+'PTRM input'!$L$129)*$L$7)-SUM($L747:AC747),(('PTRM input'!$L$163+'PTRM input'!$L$129)*$L$7)/A21taxstdlife))</f>
        <v>0</v>
      </c>
      <c r="AE747" s="592">
        <f>IF(A21taxstdlife="n/a","n/a",IF(AE$3&gt;(A21taxstdlife+$E747),(('PTRM input'!$L$163+'PTRM input'!$L$129)*$L$7)-SUM($L747:AD747),(('PTRM input'!$L$163+'PTRM input'!$L$129)*$L$7)/A21taxstdlife))</f>
        <v>0</v>
      </c>
      <c r="AF747" s="592">
        <f>IF(A21taxstdlife="n/a","n/a",IF(AF$3&gt;(A21taxstdlife+$E747),(('PTRM input'!$L$163+'PTRM input'!$L$129)*$L$7)-SUM($L747:AE747),(('PTRM input'!$L$163+'PTRM input'!$L$129)*$L$7)/A21taxstdlife))</f>
        <v>0</v>
      </c>
      <c r="AG747" s="592">
        <f>IF(A21taxstdlife="n/a","n/a",IF(AG$3&gt;(A21taxstdlife+$E747),(('PTRM input'!$L$163+'PTRM input'!$L$129)*$L$7)-SUM($L747:AF747),(('PTRM input'!$L$163+'PTRM input'!$L$129)*$L$7)/A21taxstdlife))</f>
        <v>0</v>
      </c>
      <c r="AH747" s="592">
        <f>IF(A21taxstdlife="n/a","n/a",IF(AH$3&gt;(A21taxstdlife+$E747),(('PTRM input'!$L$163+'PTRM input'!$L$129)*$L$7)-SUM($L747:AG747),(('PTRM input'!$L$163+'PTRM input'!$L$129)*$L$7)/A21taxstdlife))</f>
        <v>0</v>
      </c>
      <c r="AI747" s="592">
        <f>IF(A21taxstdlife="n/a","n/a",IF(AI$3&gt;(A21taxstdlife+$E747),(('PTRM input'!$L$163+'PTRM input'!$L$129)*$L$7)-SUM($L747:AH747),(('PTRM input'!$L$163+'PTRM input'!$L$129)*$L$7)/A21taxstdlife))</f>
        <v>0</v>
      </c>
      <c r="AJ747" s="592">
        <f>IF(A21taxstdlife="n/a","n/a",IF(AJ$3&gt;(A21taxstdlife+$E747),(('PTRM input'!$L$163+'PTRM input'!$L$129)*$L$7)-SUM($L747:AI747),(('PTRM input'!$L$163+'PTRM input'!$L$129)*$L$7)/A21taxstdlife))</f>
        <v>0</v>
      </c>
      <c r="AK747" s="592">
        <f>IF(A21taxstdlife="n/a","n/a",IF(AK$3&gt;(A21taxstdlife+$E747),(('PTRM input'!$L$163+'PTRM input'!$L$129)*$L$7)-SUM($L747:AJ747),(('PTRM input'!$L$163+'PTRM input'!$L$129)*$L$7)/A21taxstdlife))</f>
        <v>0</v>
      </c>
      <c r="AL747" s="592">
        <f>IF(A21taxstdlife="n/a","n/a",IF(AL$3&gt;(A21taxstdlife+$E747),(('PTRM input'!$L$163+'PTRM input'!$L$129)*$L$7)-SUM($L747:AK747),(('PTRM input'!$L$163+'PTRM input'!$L$129)*$L$7)/A21taxstdlife))</f>
        <v>0</v>
      </c>
      <c r="AM747" s="592">
        <f>IF(A21taxstdlife="n/a","n/a",IF(AM$3&gt;(A21taxstdlife+$E747),(('PTRM input'!$L$163+'PTRM input'!$L$129)*$L$7)-SUM($L747:AL747),(('PTRM input'!$L$163+'PTRM input'!$L$129)*$L$7)/A21taxstdlife))</f>
        <v>0</v>
      </c>
      <c r="AN747" s="592">
        <f>IF(A21taxstdlife="n/a","n/a",IF(AN$3&gt;(A21taxstdlife+$E747),(('PTRM input'!$L$163+'PTRM input'!$L$129)*$L$7)-SUM($L747:AM747),(('PTRM input'!$L$163+'PTRM input'!$L$129)*$L$7)/A21taxstdlife))</f>
        <v>0</v>
      </c>
      <c r="AO747" s="592">
        <f>IF(A21taxstdlife="n/a","n/a",IF(AO$3&gt;(A21taxstdlife+$E747),(('PTRM input'!$L$163+'PTRM input'!$L$129)*$L$7)-SUM($L747:AN747),(('PTRM input'!$L$163+'PTRM input'!$L$129)*$L$7)/A21taxstdlife))</f>
        <v>0</v>
      </c>
      <c r="AP747" s="592">
        <f>IF(A21taxstdlife="n/a","n/a",IF(AP$3&gt;(A21taxstdlife+$E747),(('PTRM input'!$L$163+'PTRM input'!$L$129)*$L$7)-SUM($L747:AO747),(('PTRM input'!$L$163+'PTRM input'!$L$129)*$L$7)/A21taxstdlife))</f>
        <v>0</v>
      </c>
      <c r="AQ747" s="592">
        <f>IF(A21taxstdlife="n/a","n/a",IF(AQ$3&gt;(A21taxstdlife+$E747),(('PTRM input'!$L$163+'PTRM input'!$L$129)*$L$7)-SUM($L747:AP747),(('PTRM input'!$L$163+'PTRM input'!$L$129)*$L$7)/A21taxstdlife))</f>
        <v>0</v>
      </c>
      <c r="AR747" s="592">
        <f>IF(A21taxstdlife="n/a","n/a",IF(AR$3&gt;(A21taxstdlife+$E747),(('PTRM input'!$L$163+'PTRM input'!$L$129)*$L$7)-SUM($L747:AQ747),(('PTRM input'!$L$163+'PTRM input'!$L$129)*$L$7)/A21taxstdlife))</f>
        <v>0</v>
      </c>
      <c r="AS747" s="592">
        <f>IF(A21taxstdlife="n/a","n/a",IF(AS$3&gt;(A21taxstdlife+$E747),(('PTRM input'!$L$163+'PTRM input'!$L$129)*$L$7)-SUM($L747:AR747),(('PTRM input'!$L$163+'PTRM input'!$L$129)*$L$7)/A21taxstdlife))</f>
        <v>0</v>
      </c>
      <c r="AT747" s="592">
        <f>IF(A21taxstdlife="n/a","n/a",IF(AT$3&gt;(A21taxstdlife+$E747),(('PTRM input'!$L$163+'PTRM input'!$L$129)*$L$7)-SUM($L747:AS747),(('PTRM input'!$L$163+'PTRM input'!$L$129)*$L$7)/A21taxstdlife))</f>
        <v>0</v>
      </c>
      <c r="AU747" s="592">
        <f>IF(A21taxstdlife="n/a","n/a",IF(AU$3&gt;(A21taxstdlife+$E747),(('PTRM input'!$L$163+'PTRM input'!$L$129)*$L$7)-SUM($L747:AT747),(('PTRM input'!$L$163+'PTRM input'!$L$129)*$L$7)/A21taxstdlife))</f>
        <v>0</v>
      </c>
      <c r="AV747" s="592">
        <f>IF(A21taxstdlife="n/a","n/a",IF(AV$3&gt;(A21taxstdlife+$E747),(('PTRM input'!$L$163+'PTRM input'!$L$129)*$L$7)-SUM($L747:AU747),(('PTRM input'!$L$163+'PTRM input'!$L$129)*$L$7)/A21taxstdlife))</f>
        <v>0</v>
      </c>
      <c r="AW747" s="592">
        <f>IF(A21taxstdlife="n/a","n/a",IF(AW$3&gt;(A21taxstdlife+$E747),(('PTRM input'!$L$163+'PTRM input'!$L$129)*$L$7)-SUM($L747:AV747),(('PTRM input'!$L$163+'PTRM input'!$L$129)*$L$7)/A21taxstdlife))</f>
        <v>0</v>
      </c>
      <c r="AX747" s="592">
        <f>IF(A21taxstdlife="n/a","n/a",IF(AX$3&gt;(A21taxstdlife+$E747),(('PTRM input'!$L$163+'PTRM input'!$L$129)*$L$7)-SUM($L747:AW747),(('PTRM input'!$L$163+'PTRM input'!$L$129)*$L$7)/A21taxstdlife))</f>
        <v>0</v>
      </c>
      <c r="AY747" s="592">
        <f>IF(A21taxstdlife="n/a","n/a",IF(AY$3&gt;(A21taxstdlife+$E747),(('PTRM input'!$L$163+'PTRM input'!$L$129)*$L$7)-SUM($L747:AX747),(('PTRM input'!$L$163+'PTRM input'!$L$129)*$L$7)/A21taxstdlife))</f>
        <v>0</v>
      </c>
      <c r="AZ747" s="592">
        <f>IF(A21taxstdlife="n/a","n/a",IF(AZ$3&gt;(A21taxstdlife+$E747),(('PTRM input'!$L$163+'PTRM input'!$L$129)*$L$7)-SUM($L747:AY747),(('PTRM input'!$L$163+'PTRM input'!$L$129)*$L$7)/A21taxstdlife))</f>
        <v>0</v>
      </c>
      <c r="BA747" s="592">
        <f>IF(A21taxstdlife="n/a","n/a",IF(BA$3&gt;(A21taxstdlife+$E747),(('PTRM input'!$L$163+'PTRM input'!$L$129)*$L$7)-SUM($L747:AZ747),(('PTRM input'!$L$163+'PTRM input'!$L$129)*$L$7)/A21taxstdlife))</f>
        <v>0</v>
      </c>
      <c r="BB747" s="592">
        <f>IF(A21taxstdlife="n/a","n/a",IF(BB$3&gt;(A21taxstdlife+$E747),(('PTRM input'!$L$163+'PTRM input'!$L$129)*$L$7)-SUM($L747:BA747),(('PTRM input'!$L$163+'PTRM input'!$L$129)*$L$7)/A21taxstdlife))</f>
        <v>0</v>
      </c>
      <c r="BC747" s="592">
        <f>IF(A21taxstdlife="n/a","n/a",IF(BC$3&gt;(A21taxstdlife+$E747),(('PTRM input'!$L$163+'PTRM input'!$L$129)*$L$7)-SUM($L747:BB747),(('PTRM input'!$L$163+'PTRM input'!$L$129)*$L$7)/A21taxstdlife))</f>
        <v>0</v>
      </c>
      <c r="BD747" s="592">
        <f>IF(A21taxstdlife="n/a","n/a",IF(BD$3&gt;(A21taxstdlife+$E747),(('PTRM input'!$L$163+'PTRM input'!$L$129)*$L$7)-SUM($L747:BC747),(('PTRM input'!$L$163+'PTRM input'!$L$129)*$L$7)/A21taxstdlife))</f>
        <v>0</v>
      </c>
      <c r="BE747" s="592">
        <f>IF(A21taxstdlife="n/a","n/a",IF(BE$3&gt;(A21taxstdlife+$E747),(('PTRM input'!$L$163+'PTRM input'!$L$129)*$L$7)-SUM($L747:BD747),(('PTRM input'!$L$163+'PTRM input'!$L$129)*$L$7)/A21taxstdlife))</f>
        <v>0</v>
      </c>
      <c r="BF747" s="592">
        <f>IF(A21taxstdlife="n/a","n/a",IF(BF$3&gt;(A21taxstdlife+$E747),(('PTRM input'!$L$163+'PTRM input'!$L$129)*$L$7)-SUM($L747:BE747),(('PTRM input'!$L$163+'PTRM input'!$L$129)*$L$7)/A21taxstdlife))</f>
        <v>0</v>
      </c>
      <c r="BG747" s="592">
        <f>IF(A21taxstdlife="n/a","n/a",IF(BG$3&gt;(A21taxstdlife+$E747),(('PTRM input'!$L$163+'PTRM input'!$L$129)*$L$7)-SUM($L747:BF747),(('PTRM input'!$L$163+'PTRM input'!$L$129)*$L$7)/A21taxstdlife))</f>
        <v>0</v>
      </c>
      <c r="BH747" s="592">
        <f>IF(A21taxstdlife="n/a","n/a",IF(BH$3&gt;(A21taxstdlife+$E747),(('PTRM input'!$L$163+'PTRM input'!$L$129)*$L$7)-SUM($L747:BG747),(('PTRM input'!$L$163+'PTRM input'!$L$129)*$L$7)/A21taxstdlife))</f>
        <v>0</v>
      </c>
      <c r="BI747" s="592">
        <f>IF(A21taxstdlife="n/a","n/a",IF(BI$3&gt;(A21taxstdlife+$E747),(('PTRM input'!$L$163+'PTRM input'!$L$129)*$L$7)-SUM($L747:BH747),(('PTRM input'!$L$163+'PTRM input'!$L$129)*$L$7)/A21taxstdlife))</f>
        <v>0</v>
      </c>
      <c r="BJ747" s="237"/>
      <c r="BK747" s="237"/>
      <c r="BL747" s="237"/>
      <c r="BM747" s="237"/>
    </row>
    <row r="748" spans="1:65" s="4" customFormat="1" ht="12.75" customHeight="1" outlineLevel="2">
      <c r="A748" s="237"/>
      <c r="B748" s="237"/>
      <c r="C748" s="597"/>
      <c r="D748" s="930"/>
      <c r="E748" s="167">
        <v>7</v>
      </c>
      <c r="F748" s="34"/>
      <c r="G748" s="184"/>
      <c r="H748" s="186"/>
      <c r="I748" s="186"/>
      <c r="J748" s="186"/>
      <c r="K748" s="186"/>
      <c r="L748" s="186"/>
      <c r="M748" s="185"/>
      <c r="N748" s="105">
        <f>IF(A21taxstdlife="n/a","n/a",IF(N$3&gt;(A21taxstdlife+$E748),(('PTRM input'!$M$163+'PTRM input'!$M$129)*$M$7)-SUM($M748:M748),(('PTRM input'!$M$163+'PTRM input'!$M$129)*$M$7)/A21taxstdlife))</f>
        <v>0</v>
      </c>
      <c r="O748" s="105">
        <f>IF(A21taxstdlife="n/a","n/a",IF(O$3&gt;(A21taxstdlife+$E748),(('PTRM input'!$M$163+'PTRM input'!$M$129)*$M$7)-SUM($M748:N748),(('PTRM input'!$M$163+'PTRM input'!$M$129)*$M$7)/A21taxstdlife))</f>
        <v>0</v>
      </c>
      <c r="P748" s="105">
        <f>IF(A21taxstdlife="n/a","n/a",IF(P$3&gt;(A21taxstdlife+$E748),(('PTRM input'!$M$163+'PTRM input'!$M$129)*$M$7)-SUM($M748:O748),(('PTRM input'!$M$163+'PTRM input'!$M$129)*$M$7)/A21taxstdlife))</f>
        <v>0</v>
      </c>
      <c r="Q748" s="592">
        <f>IF(A21taxstdlife="n/a","n/a",IF(Q$3&gt;(A21taxstdlife+$E748),(('PTRM input'!$M$163+'PTRM input'!$M$129)*$M$7)-SUM($M748:P748),(('PTRM input'!$M$163+'PTRM input'!$M$129)*$M$7)/A21taxstdlife))</f>
        <v>0</v>
      </c>
      <c r="R748" s="592">
        <f>IF(A21taxstdlife="n/a","n/a",IF(R$3&gt;(A21taxstdlife+$E748),(('PTRM input'!$M$163+'PTRM input'!$M$129)*$M$7)-SUM($M748:Q748),(('PTRM input'!$M$163+'PTRM input'!$M$129)*$M$7)/A21taxstdlife))</f>
        <v>0</v>
      </c>
      <c r="S748" s="592">
        <f>IF(A21taxstdlife="n/a","n/a",IF(S$3&gt;(A21taxstdlife+$E748),(('PTRM input'!$M$163+'PTRM input'!$M$129)*$M$7)-SUM($M748:R748),(('PTRM input'!$M$163+'PTRM input'!$M$129)*$M$7)/A21taxstdlife))</f>
        <v>0</v>
      </c>
      <c r="T748" s="592">
        <f>IF(A21taxstdlife="n/a","n/a",IF(T$3&gt;(A21taxstdlife+$E748),(('PTRM input'!$M$163+'PTRM input'!$M$129)*$M$7)-SUM($M748:S748),(('PTRM input'!$M$163+'PTRM input'!$M$129)*$M$7)/A21taxstdlife))</f>
        <v>0</v>
      </c>
      <c r="U748" s="592">
        <f>IF(A21taxstdlife="n/a","n/a",IF(U$3&gt;(A21taxstdlife+$E748),(('PTRM input'!$M$163+'PTRM input'!$M$129)*$M$7)-SUM($M748:T748),(('PTRM input'!$M$163+'PTRM input'!$M$129)*$M$7)/A21taxstdlife))</f>
        <v>0</v>
      </c>
      <c r="V748" s="592">
        <f>IF(A21taxstdlife="n/a","n/a",IF(V$3&gt;(A21taxstdlife+$E748),(('PTRM input'!$M$163+'PTRM input'!$M$129)*$M$7)-SUM($M748:U748),(('PTRM input'!$M$163+'PTRM input'!$M$129)*$M$7)/A21taxstdlife))</f>
        <v>0</v>
      </c>
      <c r="W748" s="592">
        <f>IF(A21taxstdlife="n/a","n/a",IF(W$3&gt;(A21taxstdlife+$E748),(('PTRM input'!$M$163+'PTRM input'!$M$129)*$M$7)-SUM($M748:V748),(('PTRM input'!$M$163+'PTRM input'!$M$129)*$M$7)/A21taxstdlife))</f>
        <v>0</v>
      </c>
      <c r="X748" s="592">
        <f>IF(A21taxstdlife="n/a","n/a",IF(X$3&gt;(A21taxstdlife+$E748),(('PTRM input'!$M$163+'PTRM input'!$M$129)*$M$7)-SUM($M748:W748),(('PTRM input'!$M$163+'PTRM input'!$M$129)*$M$7)/A21taxstdlife))</f>
        <v>0</v>
      </c>
      <c r="Y748" s="592">
        <f>IF(A21taxstdlife="n/a","n/a",IF(Y$3&gt;(A21taxstdlife+$E748),(('PTRM input'!$M$163+'PTRM input'!$M$129)*$M$7)-SUM($M748:X748),(('PTRM input'!$M$163+'PTRM input'!$M$129)*$M$7)/A21taxstdlife))</f>
        <v>0</v>
      </c>
      <c r="Z748" s="592">
        <f>IF(A21taxstdlife="n/a","n/a",IF(Z$3&gt;(A21taxstdlife+$E748),(('PTRM input'!$M$163+'PTRM input'!$M$129)*$M$7)-SUM($M748:Y748),(('PTRM input'!$M$163+'PTRM input'!$M$129)*$M$7)/A21taxstdlife))</f>
        <v>0</v>
      </c>
      <c r="AA748" s="592">
        <f>IF(A21taxstdlife="n/a","n/a",IF(AA$3&gt;(A21taxstdlife+$E748),(('PTRM input'!$M$163+'PTRM input'!$M$129)*$M$7)-SUM($M748:Z748),(('PTRM input'!$M$163+'PTRM input'!$M$129)*$M$7)/A21taxstdlife))</f>
        <v>0</v>
      </c>
      <c r="AB748" s="592">
        <f>IF(A21taxstdlife="n/a","n/a",IF(AB$3&gt;(A21taxstdlife+$E748),(('PTRM input'!$M$163+'PTRM input'!$M$129)*$M$7)-SUM($M748:AA748),(('PTRM input'!$M$163+'PTRM input'!$M$129)*$M$7)/A21taxstdlife))</f>
        <v>0</v>
      </c>
      <c r="AC748" s="592">
        <f>IF(A21taxstdlife="n/a","n/a",IF(AC$3&gt;(A21taxstdlife+$E748),(('PTRM input'!$M$163+'PTRM input'!$M$129)*$M$7)-SUM($M748:AB748),(('PTRM input'!$M$163+'PTRM input'!$M$129)*$M$7)/A21taxstdlife))</f>
        <v>0</v>
      </c>
      <c r="AD748" s="592">
        <f>IF(A21taxstdlife="n/a","n/a",IF(AD$3&gt;(A21taxstdlife+$E748),(('PTRM input'!$M$163+'PTRM input'!$M$129)*$M$7)-SUM($M748:AC748),(('PTRM input'!$M$163+'PTRM input'!$M$129)*$M$7)/A21taxstdlife))</f>
        <v>0</v>
      </c>
      <c r="AE748" s="592">
        <f>IF(A21taxstdlife="n/a","n/a",IF(AE$3&gt;(A21taxstdlife+$E748),(('PTRM input'!$M$163+'PTRM input'!$M$129)*$M$7)-SUM($M748:AD748),(('PTRM input'!$M$163+'PTRM input'!$M$129)*$M$7)/A21taxstdlife))</f>
        <v>0</v>
      </c>
      <c r="AF748" s="592">
        <f>IF(A21taxstdlife="n/a","n/a",IF(AF$3&gt;(A21taxstdlife+$E748),(('PTRM input'!$M$163+'PTRM input'!$M$129)*$M$7)-SUM($M748:AE748),(('PTRM input'!$M$163+'PTRM input'!$M$129)*$M$7)/A21taxstdlife))</f>
        <v>0</v>
      </c>
      <c r="AG748" s="592">
        <f>IF(A21taxstdlife="n/a","n/a",IF(AG$3&gt;(A21taxstdlife+$E748),(('PTRM input'!$M$163+'PTRM input'!$M$129)*$M$7)-SUM($M748:AF748),(('PTRM input'!$M$163+'PTRM input'!$M$129)*$M$7)/A21taxstdlife))</f>
        <v>0</v>
      </c>
      <c r="AH748" s="592">
        <f>IF(A21taxstdlife="n/a","n/a",IF(AH$3&gt;(A21taxstdlife+$E748),(('PTRM input'!$M$163+'PTRM input'!$M$129)*$M$7)-SUM($M748:AG748),(('PTRM input'!$M$163+'PTRM input'!$M$129)*$M$7)/A21taxstdlife))</f>
        <v>0</v>
      </c>
      <c r="AI748" s="592">
        <f>IF(A21taxstdlife="n/a","n/a",IF(AI$3&gt;(A21taxstdlife+$E748),(('PTRM input'!$M$163+'PTRM input'!$M$129)*$M$7)-SUM($M748:AH748),(('PTRM input'!$M$163+'PTRM input'!$M$129)*$M$7)/A21taxstdlife))</f>
        <v>0</v>
      </c>
      <c r="AJ748" s="592">
        <f>IF(A21taxstdlife="n/a","n/a",IF(AJ$3&gt;(A21taxstdlife+$E748),(('PTRM input'!$M$163+'PTRM input'!$M$129)*$M$7)-SUM($M748:AI748),(('PTRM input'!$M$163+'PTRM input'!$M$129)*$M$7)/A21taxstdlife))</f>
        <v>0</v>
      </c>
      <c r="AK748" s="592">
        <f>IF(A21taxstdlife="n/a","n/a",IF(AK$3&gt;(A21taxstdlife+$E748),(('PTRM input'!$M$163+'PTRM input'!$M$129)*$M$7)-SUM($M748:AJ748),(('PTRM input'!$M$163+'PTRM input'!$M$129)*$M$7)/A21taxstdlife))</f>
        <v>0</v>
      </c>
      <c r="AL748" s="592">
        <f>IF(A21taxstdlife="n/a","n/a",IF(AL$3&gt;(A21taxstdlife+$E748),(('PTRM input'!$M$163+'PTRM input'!$M$129)*$M$7)-SUM($M748:AK748),(('PTRM input'!$M$163+'PTRM input'!$M$129)*$M$7)/A21taxstdlife))</f>
        <v>0</v>
      </c>
      <c r="AM748" s="592">
        <f>IF(A21taxstdlife="n/a","n/a",IF(AM$3&gt;(A21taxstdlife+$E748),(('PTRM input'!$M$163+'PTRM input'!$M$129)*$M$7)-SUM($M748:AL748),(('PTRM input'!$M$163+'PTRM input'!$M$129)*$M$7)/A21taxstdlife))</f>
        <v>0</v>
      </c>
      <c r="AN748" s="592">
        <f>IF(A21taxstdlife="n/a","n/a",IF(AN$3&gt;(A21taxstdlife+$E748),(('PTRM input'!$M$163+'PTRM input'!$M$129)*$M$7)-SUM($M748:AM748),(('PTRM input'!$M$163+'PTRM input'!$M$129)*$M$7)/A21taxstdlife))</f>
        <v>0</v>
      </c>
      <c r="AO748" s="592">
        <f>IF(A21taxstdlife="n/a","n/a",IF(AO$3&gt;(A21taxstdlife+$E748),(('PTRM input'!$M$163+'PTRM input'!$M$129)*$M$7)-SUM($M748:AN748),(('PTRM input'!$M$163+'PTRM input'!$M$129)*$M$7)/A21taxstdlife))</f>
        <v>0</v>
      </c>
      <c r="AP748" s="592">
        <f>IF(A21taxstdlife="n/a","n/a",IF(AP$3&gt;(A21taxstdlife+$E748),(('PTRM input'!$M$163+'PTRM input'!$M$129)*$M$7)-SUM($M748:AO748),(('PTRM input'!$M$163+'PTRM input'!$M$129)*$M$7)/A21taxstdlife))</f>
        <v>0</v>
      </c>
      <c r="AQ748" s="592">
        <f>IF(A21taxstdlife="n/a","n/a",IF(AQ$3&gt;(A21taxstdlife+$E748),(('PTRM input'!$M$163+'PTRM input'!$M$129)*$M$7)-SUM($M748:AP748),(('PTRM input'!$M$163+'PTRM input'!$M$129)*$M$7)/A21taxstdlife))</f>
        <v>0</v>
      </c>
      <c r="AR748" s="592">
        <f>IF(A21taxstdlife="n/a","n/a",IF(AR$3&gt;(A21taxstdlife+$E748),(('PTRM input'!$M$163+'PTRM input'!$M$129)*$M$7)-SUM($M748:AQ748),(('PTRM input'!$M$163+'PTRM input'!$M$129)*$M$7)/A21taxstdlife))</f>
        <v>0</v>
      </c>
      <c r="AS748" s="592">
        <f>IF(A21taxstdlife="n/a","n/a",IF(AS$3&gt;(A21taxstdlife+$E748),(('PTRM input'!$M$163+'PTRM input'!$M$129)*$M$7)-SUM($M748:AR748),(('PTRM input'!$M$163+'PTRM input'!$M$129)*$M$7)/A21taxstdlife))</f>
        <v>0</v>
      </c>
      <c r="AT748" s="592">
        <f>IF(A21taxstdlife="n/a","n/a",IF(AT$3&gt;(A21taxstdlife+$E748),(('PTRM input'!$M$163+'PTRM input'!$M$129)*$M$7)-SUM($M748:AS748),(('PTRM input'!$M$163+'PTRM input'!$M$129)*$M$7)/A21taxstdlife))</f>
        <v>0</v>
      </c>
      <c r="AU748" s="592">
        <f>IF(A21taxstdlife="n/a","n/a",IF(AU$3&gt;(A21taxstdlife+$E748),(('PTRM input'!$M$163+'PTRM input'!$M$129)*$M$7)-SUM($M748:AT748),(('PTRM input'!$M$163+'PTRM input'!$M$129)*$M$7)/A21taxstdlife))</f>
        <v>0</v>
      </c>
      <c r="AV748" s="592">
        <f>IF(A21taxstdlife="n/a","n/a",IF(AV$3&gt;(A21taxstdlife+$E748),(('PTRM input'!$M$163+'PTRM input'!$M$129)*$M$7)-SUM($M748:AU748),(('PTRM input'!$M$163+'PTRM input'!$M$129)*$M$7)/A21taxstdlife))</f>
        <v>0</v>
      </c>
      <c r="AW748" s="592">
        <f>IF(A21taxstdlife="n/a","n/a",IF(AW$3&gt;(A21taxstdlife+$E748),(('PTRM input'!$M$163+'PTRM input'!$M$129)*$M$7)-SUM($M748:AV748),(('PTRM input'!$M$163+'PTRM input'!$M$129)*$M$7)/A21taxstdlife))</f>
        <v>0</v>
      </c>
      <c r="AX748" s="592">
        <f>IF(A21taxstdlife="n/a","n/a",IF(AX$3&gt;(A21taxstdlife+$E748),(('PTRM input'!$M$163+'PTRM input'!$M$129)*$M$7)-SUM($M748:AW748),(('PTRM input'!$M$163+'PTRM input'!$M$129)*$M$7)/A21taxstdlife))</f>
        <v>0</v>
      </c>
      <c r="AY748" s="592">
        <f>IF(A21taxstdlife="n/a","n/a",IF(AY$3&gt;(A21taxstdlife+$E748),(('PTRM input'!$M$163+'PTRM input'!$M$129)*$M$7)-SUM($M748:AX748),(('PTRM input'!$M$163+'PTRM input'!$M$129)*$M$7)/A21taxstdlife))</f>
        <v>0</v>
      </c>
      <c r="AZ748" s="592">
        <f>IF(A21taxstdlife="n/a","n/a",IF(AZ$3&gt;(A21taxstdlife+$E748),(('PTRM input'!$M$163+'PTRM input'!$M$129)*$M$7)-SUM($M748:AY748),(('PTRM input'!$M$163+'PTRM input'!$M$129)*$M$7)/A21taxstdlife))</f>
        <v>0</v>
      </c>
      <c r="BA748" s="592">
        <f>IF(A21taxstdlife="n/a","n/a",IF(BA$3&gt;(A21taxstdlife+$E748),(('PTRM input'!$M$163+'PTRM input'!$M$129)*$M$7)-SUM($M748:AZ748),(('PTRM input'!$M$163+'PTRM input'!$M$129)*$M$7)/A21taxstdlife))</f>
        <v>0</v>
      </c>
      <c r="BB748" s="592">
        <f>IF(A21taxstdlife="n/a","n/a",IF(BB$3&gt;(A21taxstdlife+$E748),(('PTRM input'!$M$163+'PTRM input'!$M$129)*$M$7)-SUM($M748:BA748),(('PTRM input'!$M$163+'PTRM input'!$M$129)*$M$7)/A21taxstdlife))</f>
        <v>0</v>
      </c>
      <c r="BC748" s="592">
        <f>IF(A21taxstdlife="n/a","n/a",IF(BC$3&gt;(A21taxstdlife+$E748),(('PTRM input'!$M$163+'PTRM input'!$M$129)*$M$7)-SUM($M748:BB748),(('PTRM input'!$M$163+'PTRM input'!$M$129)*$M$7)/A21taxstdlife))</f>
        <v>0</v>
      </c>
      <c r="BD748" s="592">
        <f>IF(A21taxstdlife="n/a","n/a",IF(BD$3&gt;(A21taxstdlife+$E748),(('PTRM input'!$M$163+'PTRM input'!$M$129)*$M$7)-SUM($M748:BC748),(('PTRM input'!$M$163+'PTRM input'!$M$129)*$M$7)/A21taxstdlife))</f>
        <v>0</v>
      </c>
      <c r="BE748" s="592">
        <f>IF(A21taxstdlife="n/a","n/a",IF(BE$3&gt;(A21taxstdlife+$E748),(('PTRM input'!$M$163+'PTRM input'!$M$129)*$M$7)-SUM($M748:BD748),(('PTRM input'!$M$163+'PTRM input'!$M$129)*$M$7)/A21taxstdlife))</f>
        <v>0</v>
      </c>
      <c r="BF748" s="592">
        <f>IF(A21taxstdlife="n/a","n/a",IF(BF$3&gt;(A21taxstdlife+$E748),(('PTRM input'!$M$163+'PTRM input'!$M$129)*$M$7)-SUM($M748:BE748),(('PTRM input'!$M$163+'PTRM input'!$M$129)*$M$7)/A21taxstdlife))</f>
        <v>0</v>
      </c>
      <c r="BG748" s="592">
        <f>IF(A21taxstdlife="n/a","n/a",IF(BG$3&gt;(A21taxstdlife+$E748),(('PTRM input'!$M$163+'PTRM input'!$M$129)*$M$7)-SUM($M748:BF748),(('PTRM input'!$M$163+'PTRM input'!$M$129)*$M$7)/A21taxstdlife))</f>
        <v>0</v>
      </c>
      <c r="BH748" s="592">
        <f>IF(A21taxstdlife="n/a","n/a",IF(BH$3&gt;(A21taxstdlife+$E748),(('PTRM input'!$M$163+'PTRM input'!$M$129)*$M$7)-SUM($M748:BG748),(('PTRM input'!$M$163+'PTRM input'!$M$129)*$M$7)/A21taxstdlife))</f>
        <v>0</v>
      </c>
      <c r="BI748" s="592">
        <f>IF(A21taxstdlife="n/a","n/a",IF(BI$3&gt;(A21taxstdlife+$E748),(('PTRM input'!$M$163+'PTRM input'!$M$129)*$M$7)-SUM($M748:BH748),(('PTRM input'!$M$163+'PTRM input'!$M$129)*$M$7)/A21taxstdlife))</f>
        <v>0</v>
      </c>
      <c r="BJ748" s="237"/>
      <c r="BK748" s="237"/>
      <c r="BL748" s="237"/>
      <c r="BM748" s="237"/>
    </row>
    <row r="749" spans="1:65" s="4" customFormat="1" ht="12.75" customHeight="1" outlineLevel="2">
      <c r="A749" s="237"/>
      <c r="B749" s="237"/>
      <c r="C749" s="597"/>
      <c r="D749" s="930"/>
      <c r="E749" s="167">
        <v>8</v>
      </c>
      <c r="F749" s="34"/>
      <c r="G749" s="184"/>
      <c r="H749" s="186"/>
      <c r="I749" s="186"/>
      <c r="J749" s="186"/>
      <c r="K749" s="186"/>
      <c r="L749" s="186"/>
      <c r="M749" s="186"/>
      <c r="N749" s="185"/>
      <c r="O749" s="105">
        <f>IF(A21taxstdlife="n/a","n/a",IF(O$3&gt;(A21taxstdlife+$E749),(('PTRM input'!$N$163+'PTRM input'!$N$129)*$N$7)-SUM($N749:N749),(('PTRM input'!$N$163+'PTRM input'!$N$129)*$N$7)/A21taxstdlife))</f>
        <v>0</v>
      </c>
      <c r="P749" s="105">
        <f>IF(A21taxstdlife="n/a","n/a",IF(P$3&gt;(A21taxstdlife+$E749),(('PTRM input'!$N$163+'PTRM input'!$N$129)*$N$7)-SUM($N749:O749),(('PTRM input'!$N$163+'PTRM input'!$N$129)*$N$7)/A21taxstdlife))</f>
        <v>0</v>
      </c>
      <c r="Q749" s="592">
        <f>IF(A21taxstdlife="n/a","n/a",IF(Q$3&gt;(A21taxstdlife+$E749),(('PTRM input'!$N$163+'PTRM input'!$N$129)*$N$7)-SUM($N749:P749),(('PTRM input'!$N$163+'PTRM input'!$N$129)*$N$7)/A21taxstdlife))</f>
        <v>0</v>
      </c>
      <c r="R749" s="592">
        <f>IF(A21taxstdlife="n/a","n/a",IF(R$3&gt;(A21taxstdlife+$E749),(('PTRM input'!$N$163+'PTRM input'!$N$129)*$N$7)-SUM($N749:Q749),(('PTRM input'!$N$163+'PTRM input'!$N$129)*$N$7)/A21taxstdlife))</f>
        <v>0</v>
      </c>
      <c r="S749" s="592">
        <f>IF(A21taxstdlife="n/a","n/a",IF(S$3&gt;(A21taxstdlife+$E749),(('PTRM input'!$N$163+'PTRM input'!$N$129)*$N$7)-SUM($N749:R749),(('PTRM input'!$N$163+'PTRM input'!$N$129)*$N$7)/A21taxstdlife))</f>
        <v>0</v>
      </c>
      <c r="T749" s="592">
        <f>IF(A21taxstdlife="n/a","n/a",IF(T$3&gt;(A21taxstdlife+$E749),(('PTRM input'!$N$163+'PTRM input'!$N$129)*$N$7)-SUM($N749:S749),(('PTRM input'!$N$163+'PTRM input'!$N$129)*$N$7)/A21taxstdlife))</f>
        <v>0</v>
      </c>
      <c r="U749" s="592">
        <f>IF(A21taxstdlife="n/a","n/a",IF(U$3&gt;(A21taxstdlife+$E749),(('PTRM input'!$N$163+'PTRM input'!$N$129)*$N$7)-SUM($N749:T749),(('PTRM input'!$N$163+'PTRM input'!$N$129)*$N$7)/A21taxstdlife))</f>
        <v>0</v>
      </c>
      <c r="V749" s="592">
        <f>IF(A21taxstdlife="n/a","n/a",IF(V$3&gt;(A21taxstdlife+$E749),(('PTRM input'!$N$163+'PTRM input'!$N$129)*$N$7)-SUM($N749:U749),(('PTRM input'!$N$163+'PTRM input'!$N$129)*$N$7)/A21taxstdlife))</f>
        <v>0</v>
      </c>
      <c r="W749" s="592">
        <f>IF(A21taxstdlife="n/a","n/a",IF(W$3&gt;(A21taxstdlife+$E749),(('PTRM input'!$N$163+'PTRM input'!$N$129)*$N$7)-SUM($N749:V749),(('PTRM input'!$N$163+'PTRM input'!$N$129)*$N$7)/A21taxstdlife))</f>
        <v>0</v>
      </c>
      <c r="X749" s="592">
        <f>IF(A21taxstdlife="n/a","n/a",IF(X$3&gt;(A21taxstdlife+$E749),(('PTRM input'!$N$163+'PTRM input'!$N$129)*$N$7)-SUM($N749:W749),(('PTRM input'!$N$163+'PTRM input'!$N$129)*$N$7)/A21taxstdlife))</f>
        <v>0</v>
      </c>
      <c r="Y749" s="592">
        <f>IF(A21taxstdlife="n/a","n/a",IF(Y$3&gt;(A21taxstdlife+$E749),(('PTRM input'!$N$163+'PTRM input'!$N$129)*$N$7)-SUM($N749:X749),(('PTRM input'!$N$163+'PTRM input'!$N$129)*$N$7)/A21taxstdlife))</f>
        <v>0</v>
      </c>
      <c r="Z749" s="592">
        <f>IF(A21taxstdlife="n/a","n/a",IF(Z$3&gt;(A21taxstdlife+$E749),(('PTRM input'!$N$163+'PTRM input'!$N$129)*$N$7)-SUM($N749:Y749),(('PTRM input'!$N$163+'PTRM input'!$N$129)*$N$7)/A21taxstdlife))</f>
        <v>0</v>
      </c>
      <c r="AA749" s="592">
        <f>IF(A21taxstdlife="n/a","n/a",IF(AA$3&gt;(A21taxstdlife+$E749),(('PTRM input'!$N$163+'PTRM input'!$N$129)*$N$7)-SUM($N749:Z749),(('PTRM input'!$N$163+'PTRM input'!$N$129)*$N$7)/A21taxstdlife))</f>
        <v>0</v>
      </c>
      <c r="AB749" s="592">
        <f>IF(A21taxstdlife="n/a","n/a",IF(AB$3&gt;(A21taxstdlife+$E749),(('PTRM input'!$N$163+'PTRM input'!$N$129)*$N$7)-SUM($N749:AA749),(('PTRM input'!$N$163+'PTRM input'!$N$129)*$N$7)/A21taxstdlife))</f>
        <v>0</v>
      </c>
      <c r="AC749" s="592">
        <f>IF(A21taxstdlife="n/a","n/a",IF(AC$3&gt;(A21taxstdlife+$E749),(('PTRM input'!$N$163+'PTRM input'!$N$129)*$N$7)-SUM($N749:AB749),(('PTRM input'!$N$163+'PTRM input'!$N$129)*$N$7)/A21taxstdlife))</f>
        <v>0</v>
      </c>
      <c r="AD749" s="592">
        <f>IF(A21taxstdlife="n/a","n/a",IF(AD$3&gt;(A21taxstdlife+$E749),(('PTRM input'!$N$163+'PTRM input'!$N$129)*$N$7)-SUM($N749:AC749),(('PTRM input'!$N$163+'PTRM input'!$N$129)*$N$7)/A21taxstdlife))</f>
        <v>0</v>
      </c>
      <c r="AE749" s="592">
        <f>IF(A21taxstdlife="n/a","n/a",IF(AE$3&gt;(A21taxstdlife+$E749),(('PTRM input'!$N$163+'PTRM input'!$N$129)*$N$7)-SUM($N749:AD749),(('PTRM input'!$N$163+'PTRM input'!$N$129)*$N$7)/A21taxstdlife))</f>
        <v>0</v>
      </c>
      <c r="AF749" s="592">
        <f>IF(A21taxstdlife="n/a","n/a",IF(AF$3&gt;(A21taxstdlife+$E749),(('PTRM input'!$N$163+'PTRM input'!$N$129)*$N$7)-SUM($N749:AE749),(('PTRM input'!$N$163+'PTRM input'!$N$129)*$N$7)/A21taxstdlife))</f>
        <v>0</v>
      </c>
      <c r="AG749" s="592">
        <f>IF(A21taxstdlife="n/a","n/a",IF(AG$3&gt;(A21taxstdlife+$E749),(('PTRM input'!$N$163+'PTRM input'!$N$129)*$N$7)-SUM($N749:AF749),(('PTRM input'!$N$163+'PTRM input'!$N$129)*$N$7)/A21taxstdlife))</f>
        <v>0</v>
      </c>
      <c r="AH749" s="592">
        <f>IF(A21taxstdlife="n/a","n/a",IF(AH$3&gt;(A21taxstdlife+$E749),(('PTRM input'!$N$163+'PTRM input'!$N$129)*$N$7)-SUM($N749:AG749),(('PTRM input'!$N$163+'PTRM input'!$N$129)*$N$7)/A21taxstdlife))</f>
        <v>0</v>
      </c>
      <c r="AI749" s="592">
        <f>IF(A21taxstdlife="n/a","n/a",IF(AI$3&gt;(A21taxstdlife+$E749),(('PTRM input'!$N$163+'PTRM input'!$N$129)*$N$7)-SUM($N749:AH749),(('PTRM input'!$N$163+'PTRM input'!$N$129)*$N$7)/A21taxstdlife))</f>
        <v>0</v>
      </c>
      <c r="AJ749" s="592">
        <f>IF(A21taxstdlife="n/a","n/a",IF(AJ$3&gt;(A21taxstdlife+$E749),(('PTRM input'!$N$163+'PTRM input'!$N$129)*$N$7)-SUM($N749:AI749),(('PTRM input'!$N$163+'PTRM input'!$N$129)*$N$7)/A21taxstdlife))</f>
        <v>0</v>
      </c>
      <c r="AK749" s="592">
        <f>IF(A21taxstdlife="n/a","n/a",IF(AK$3&gt;(A21taxstdlife+$E749),(('PTRM input'!$N$163+'PTRM input'!$N$129)*$N$7)-SUM($N749:AJ749),(('PTRM input'!$N$163+'PTRM input'!$N$129)*$N$7)/A21taxstdlife))</f>
        <v>0</v>
      </c>
      <c r="AL749" s="592">
        <f>IF(A21taxstdlife="n/a","n/a",IF(AL$3&gt;(A21taxstdlife+$E749),(('PTRM input'!$N$163+'PTRM input'!$N$129)*$N$7)-SUM($N749:AK749),(('PTRM input'!$N$163+'PTRM input'!$N$129)*$N$7)/A21taxstdlife))</f>
        <v>0</v>
      </c>
      <c r="AM749" s="592">
        <f>IF(A21taxstdlife="n/a","n/a",IF(AM$3&gt;(A21taxstdlife+$E749),(('PTRM input'!$N$163+'PTRM input'!$N$129)*$N$7)-SUM($N749:AL749),(('PTRM input'!$N$163+'PTRM input'!$N$129)*$N$7)/A21taxstdlife))</f>
        <v>0</v>
      </c>
      <c r="AN749" s="592">
        <f>IF(A21taxstdlife="n/a","n/a",IF(AN$3&gt;(A21taxstdlife+$E749),(('PTRM input'!$N$163+'PTRM input'!$N$129)*$N$7)-SUM($N749:AM749),(('PTRM input'!$N$163+'PTRM input'!$N$129)*$N$7)/A21taxstdlife))</f>
        <v>0</v>
      </c>
      <c r="AO749" s="592">
        <f>IF(A21taxstdlife="n/a","n/a",IF(AO$3&gt;(A21taxstdlife+$E749),(('PTRM input'!$N$163+'PTRM input'!$N$129)*$N$7)-SUM($N749:AN749),(('PTRM input'!$N$163+'PTRM input'!$N$129)*$N$7)/A21taxstdlife))</f>
        <v>0</v>
      </c>
      <c r="AP749" s="592">
        <f>IF(A21taxstdlife="n/a","n/a",IF(AP$3&gt;(A21taxstdlife+$E749),(('PTRM input'!$N$163+'PTRM input'!$N$129)*$N$7)-SUM($N749:AO749),(('PTRM input'!$N$163+'PTRM input'!$N$129)*$N$7)/A21taxstdlife))</f>
        <v>0</v>
      </c>
      <c r="AQ749" s="592">
        <f>IF(A21taxstdlife="n/a","n/a",IF(AQ$3&gt;(A21taxstdlife+$E749),(('PTRM input'!$N$163+'PTRM input'!$N$129)*$N$7)-SUM($N749:AP749),(('PTRM input'!$N$163+'PTRM input'!$N$129)*$N$7)/A21taxstdlife))</f>
        <v>0</v>
      </c>
      <c r="AR749" s="592">
        <f>IF(A21taxstdlife="n/a","n/a",IF(AR$3&gt;(A21taxstdlife+$E749),(('PTRM input'!$N$163+'PTRM input'!$N$129)*$N$7)-SUM($N749:AQ749),(('PTRM input'!$N$163+'PTRM input'!$N$129)*$N$7)/A21taxstdlife))</f>
        <v>0</v>
      </c>
      <c r="AS749" s="592">
        <f>IF(A21taxstdlife="n/a","n/a",IF(AS$3&gt;(A21taxstdlife+$E749),(('PTRM input'!$N$163+'PTRM input'!$N$129)*$N$7)-SUM($N749:AR749),(('PTRM input'!$N$163+'PTRM input'!$N$129)*$N$7)/A21taxstdlife))</f>
        <v>0</v>
      </c>
      <c r="AT749" s="592">
        <f>IF(A21taxstdlife="n/a","n/a",IF(AT$3&gt;(A21taxstdlife+$E749),(('PTRM input'!$N$163+'PTRM input'!$N$129)*$N$7)-SUM($N749:AS749),(('PTRM input'!$N$163+'PTRM input'!$N$129)*$N$7)/A21taxstdlife))</f>
        <v>0</v>
      </c>
      <c r="AU749" s="592">
        <f>IF(A21taxstdlife="n/a","n/a",IF(AU$3&gt;(A21taxstdlife+$E749),(('PTRM input'!$N$163+'PTRM input'!$N$129)*$N$7)-SUM($N749:AT749),(('PTRM input'!$N$163+'PTRM input'!$N$129)*$N$7)/A21taxstdlife))</f>
        <v>0</v>
      </c>
      <c r="AV749" s="592">
        <f>IF(A21taxstdlife="n/a","n/a",IF(AV$3&gt;(A21taxstdlife+$E749),(('PTRM input'!$N$163+'PTRM input'!$N$129)*$N$7)-SUM($N749:AU749),(('PTRM input'!$N$163+'PTRM input'!$N$129)*$N$7)/A21taxstdlife))</f>
        <v>0</v>
      </c>
      <c r="AW749" s="592">
        <f>IF(A21taxstdlife="n/a","n/a",IF(AW$3&gt;(A21taxstdlife+$E749),(('PTRM input'!$N$163+'PTRM input'!$N$129)*$N$7)-SUM($N749:AV749),(('PTRM input'!$N$163+'PTRM input'!$N$129)*$N$7)/A21taxstdlife))</f>
        <v>0</v>
      </c>
      <c r="AX749" s="592">
        <f>IF(A21taxstdlife="n/a","n/a",IF(AX$3&gt;(A21taxstdlife+$E749),(('PTRM input'!$N$163+'PTRM input'!$N$129)*$N$7)-SUM($N749:AW749),(('PTRM input'!$N$163+'PTRM input'!$N$129)*$N$7)/A21taxstdlife))</f>
        <v>0</v>
      </c>
      <c r="AY749" s="592">
        <f>IF(A21taxstdlife="n/a","n/a",IF(AY$3&gt;(A21taxstdlife+$E749),(('PTRM input'!$N$163+'PTRM input'!$N$129)*$N$7)-SUM($N749:AX749),(('PTRM input'!$N$163+'PTRM input'!$N$129)*$N$7)/A21taxstdlife))</f>
        <v>0</v>
      </c>
      <c r="AZ749" s="592">
        <f>IF(A21taxstdlife="n/a","n/a",IF(AZ$3&gt;(A21taxstdlife+$E749),(('PTRM input'!$N$163+'PTRM input'!$N$129)*$N$7)-SUM($N749:AY749),(('PTRM input'!$N$163+'PTRM input'!$N$129)*$N$7)/A21taxstdlife))</f>
        <v>0</v>
      </c>
      <c r="BA749" s="592">
        <f>IF(A21taxstdlife="n/a","n/a",IF(BA$3&gt;(A21taxstdlife+$E749),(('PTRM input'!$N$163+'PTRM input'!$N$129)*$N$7)-SUM($N749:AZ749),(('PTRM input'!$N$163+'PTRM input'!$N$129)*$N$7)/A21taxstdlife))</f>
        <v>0</v>
      </c>
      <c r="BB749" s="592">
        <f>IF(A21taxstdlife="n/a","n/a",IF(BB$3&gt;(A21taxstdlife+$E749),(('PTRM input'!$N$163+'PTRM input'!$N$129)*$N$7)-SUM($N749:BA749),(('PTRM input'!$N$163+'PTRM input'!$N$129)*$N$7)/A21taxstdlife))</f>
        <v>0</v>
      </c>
      <c r="BC749" s="592">
        <f>IF(A21taxstdlife="n/a","n/a",IF(BC$3&gt;(A21taxstdlife+$E749),(('PTRM input'!$N$163+'PTRM input'!$N$129)*$N$7)-SUM($N749:BB749),(('PTRM input'!$N$163+'PTRM input'!$N$129)*$N$7)/A21taxstdlife))</f>
        <v>0</v>
      </c>
      <c r="BD749" s="592">
        <f>IF(A21taxstdlife="n/a","n/a",IF(BD$3&gt;(A21taxstdlife+$E749),(('PTRM input'!$N$163+'PTRM input'!$N$129)*$N$7)-SUM($N749:BC749),(('PTRM input'!$N$163+'PTRM input'!$N$129)*$N$7)/A21taxstdlife))</f>
        <v>0</v>
      </c>
      <c r="BE749" s="592">
        <f>IF(A21taxstdlife="n/a","n/a",IF(BE$3&gt;(A21taxstdlife+$E749),(('PTRM input'!$N$163+'PTRM input'!$N$129)*$N$7)-SUM($N749:BD749),(('PTRM input'!$N$163+'PTRM input'!$N$129)*$N$7)/A21taxstdlife))</f>
        <v>0</v>
      </c>
      <c r="BF749" s="592">
        <f>IF(A21taxstdlife="n/a","n/a",IF(BF$3&gt;(A21taxstdlife+$E749),(('PTRM input'!$N$163+'PTRM input'!$N$129)*$N$7)-SUM($N749:BE749),(('PTRM input'!$N$163+'PTRM input'!$N$129)*$N$7)/A21taxstdlife))</f>
        <v>0</v>
      </c>
      <c r="BG749" s="592">
        <f>IF(A21taxstdlife="n/a","n/a",IF(BG$3&gt;(A21taxstdlife+$E749),(('PTRM input'!$N$163+'PTRM input'!$N$129)*$N$7)-SUM($N749:BF749),(('PTRM input'!$N$163+'PTRM input'!$N$129)*$N$7)/A21taxstdlife))</f>
        <v>0</v>
      </c>
      <c r="BH749" s="592">
        <f>IF(A21taxstdlife="n/a","n/a",IF(BH$3&gt;(A21taxstdlife+$E749),(('PTRM input'!$N$163+'PTRM input'!$N$129)*$N$7)-SUM($N749:BG749),(('PTRM input'!$N$163+'PTRM input'!$N$129)*$N$7)/A21taxstdlife))</f>
        <v>0</v>
      </c>
      <c r="BI749" s="592">
        <f>IF(A21taxstdlife="n/a","n/a",IF(BI$3&gt;(A21taxstdlife+$E749),(('PTRM input'!$N$163+'PTRM input'!$N$129)*$N$7)-SUM($N749:BH749),(('PTRM input'!$N$163+'PTRM input'!$N$129)*$N$7)/A21taxstdlife))</f>
        <v>0</v>
      </c>
      <c r="BJ749" s="237"/>
      <c r="BK749" s="237"/>
      <c r="BL749" s="237"/>
      <c r="BM749" s="237"/>
    </row>
    <row r="750" spans="1:65" s="4" customFormat="1" ht="12.75" customHeight="1" outlineLevel="2">
      <c r="A750" s="237"/>
      <c r="B750" s="237"/>
      <c r="C750" s="597"/>
      <c r="D750" s="930"/>
      <c r="E750" s="167">
        <v>9</v>
      </c>
      <c r="F750" s="34"/>
      <c r="G750" s="184"/>
      <c r="H750" s="186"/>
      <c r="I750" s="186"/>
      <c r="J750" s="186"/>
      <c r="K750" s="186"/>
      <c r="L750" s="186"/>
      <c r="M750" s="186"/>
      <c r="N750" s="186"/>
      <c r="O750" s="185"/>
      <c r="P750" s="105">
        <f>IF(A21taxstdlife="n/a","n/a",IF(P$3&gt;(A21taxstdlife+$E750),(('PTRM input'!$O$163+'PTRM input'!$O$129)*$O$7)-SUM($O750:O750),(('PTRM input'!$O$163+'PTRM input'!$O$129)*$O$7)/A21taxstdlife))</f>
        <v>0</v>
      </c>
      <c r="Q750" s="592">
        <f>IF(A21taxstdlife="n/a","n/a",IF(Q$3&gt;(A21taxstdlife+$E750),(('PTRM input'!$O$163+'PTRM input'!$O$129)*$O$7)-SUM($O750:P750),(('PTRM input'!$O$163+'PTRM input'!$O$129)*$O$7)/A21taxstdlife))</f>
        <v>0</v>
      </c>
      <c r="R750" s="592">
        <f>IF(A21taxstdlife="n/a","n/a",IF(R$3&gt;(A21taxstdlife+$E750),(('PTRM input'!$O$163+'PTRM input'!$O$129)*$O$7)-SUM($O750:Q750),(('PTRM input'!$O$163+'PTRM input'!$O$129)*$O$7)/A21taxstdlife))</f>
        <v>0</v>
      </c>
      <c r="S750" s="592">
        <f>IF(A21taxstdlife="n/a","n/a",IF(S$3&gt;(A21taxstdlife+$E750),(('PTRM input'!$O$163+'PTRM input'!$O$129)*$O$7)-SUM($O750:R750),(('PTRM input'!$O$163+'PTRM input'!$O$129)*$O$7)/A21taxstdlife))</f>
        <v>0</v>
      </c>
      <c r="T750" s="592">
        <f>IF(A21taxstdlife="n/a","n/a",IF(T$3&gt;(A21taxstdlife+$E750),(('PTRM input'!$O$163+'PTRM input'!$O$129)*$O$7)-SUM($O750:S750),(('PTRM input'!$O$163+'PTRM input'!$O$129)*$O$7)/A21taxstdlife))</f>
        <v>0</v>
      </c>
      <c r="U750" s="592">
        <f>IF(A21taxstdlife="n/a","n/a",IF(U$3&gt;(A21taxstdlife+$E750),(('PTRM input'!$O$163+'PTRM input'!$O$129)*$O$7)-SUM($O750:T750),(('PTRM input'!$O$163+'PTRM input'!$O$129)*$O$7)/A21taxstdlife))</f>
        <v>0</v>
      </c>
      <c r="V750" s="592">
        <f>IF(A21taxstdlife="n/a","n/a",IF(V$3&gt;(A21taxstdlife+$E750),(('PTRM input'!$O$163+'PTRM input'!$O$129)*$O$7)-SUM($O750:U750),(('PTRM input'!$O$163+'PTRM input'!$O$129)*$O$7)/A21taxstdlife))</f>
        <v>0</v>
      </c>
      <c r="W750" s="592">
        <f>IF(A21taxstdlife="n/a","n/a",IF(W$3&gt;(A21taxstdlife+$E750),(('PTRM input'!$O$163+'PTRM input'!$O$129)*$O$7)-SUM($O750:V750),(('PTRM input'!$O$163+'PTRM input'!$O$129)*$O$7)/A21taxstdlife))</f>
        <v>0</v>
      </c>
      <c r="X750" s="592">
        <f>IF(A21taxstdlife="n/a","n/a",IF(X$3&gt;(A21taxstdlife+$E750),(('PTRM input'!$O$163+'PTRM input'!$O$129)*$O$7)-SUM($O750:W750),(('PTRM input'!$O$163+'PTRM input'!$O$129)*$O$7)/A21taxstdlife))</f>
        <v>0</v>
      </c>
      <c r="Y750" s="592">
        <f>IF(A21taxstdlife="n/a","n/a",IF(Y$3&gt;(A21taxstdlife+$E750),(('PTRM input'!$O$163+'PTRM input'!$O$129)*$O$7)-SUM($O750:X750),(('PTRM input'!$O$163+'PTRM input'!$O$129)*$O$7)/A21taxstdlife))</f>
        <v>0</v>
      </c>
      <c r="Z750" s="592">
        <f>IF(A21taxstdlife="n/a","n/a",IF(Z$3&gt;(A21taxstdlife+$E750),(('PTRM input'!$O$163+'PTRM input'!$O$129)*$O$7)-SUM($O750:Y750),(('PTRM input'!$O$163+'PTRM input'!$O$129)*$O$7)/A21taxstdlife))</f>
        <v>0</v>
      </c>
      <c r="AA750" s="592">
        <f>IF(A21taxstdlife="n/a","n/a",IF(AA$3&gt;(A21taxstdlife+$E750),(('PTRM input'!$O$163+'PTRM input'!$O$129)*$O$7)-SUM($O750:Z750),(('PTRM input'!$O$163+'PTRM input'!$O$129)*$O$7)/A21taxstdlife))</f>
        <v>0</v>
      </c>
      <c r="AB750" s="592">
        <f>IF(A21taxstdlife="n/a","n/a",IF(AB$3&gt;(A21taxstdlife+$E750),(('PTRM input'!$O$163+'PTRM input'!$O$129)*$O$7)-SUM($O750:AA750),(('PTRM input'!$O$163+'PTRM input'!$O$129)*$O$7)/A21taxstdlife))</f>
        <v>0</v>
      </c>
      <c r="AC750" s="592">
        <f>IF(A21taxstdlife="n/a","n/a",IF(AC$3&gt;(A21taxstdlife+$E750),(('PTRM input'!$O$163+'PTRM input'!$O$129)*$O$7)-SUM($O750:AB750),(('PTRM input'!$O$163+'PTRM input'!$O$129)*$O$7)/A21taxstdlife))</f>
        <v>0</v>
      </c>
      <c r="AD750" s="592">
        <f>IF(A21taxstdlife="n/a","n/a",IF(AD$3&gt;(A21taxstdlife+$E750),(('PTRM input'!$O$163+'PTRM input'!$O$129)*$O$7)-SUM($O750:AC750),(('PTRM input'!$O$163+'PTRM input'!$O$129)*$O$7)/A21taxstdlife))</f>
        <v>0</v>
      </c>
      <c r="AE750" s="592">
        <f>IF(A21taxstdlife="n/a","n/a",IF(AE$3&gt;(A21taxstdlife+$E750),(('PTRM input'!$O$163+'PTRM input'!$O$129)*$O$7)-SUM($O750:AD750),(('PTRM input'!$O$163+'PTRM input'!$O$129)*$O$7)/A21taxstdlife))</f>
        <v>0</v>
      </c>
      <c r="AF750" s="592">
        <f>IF(A21taxstdlife="n/a","n/a",IF(AF$3&gt;(A21taxstdlife+$E750),(('PTRM input'!$O$163+'PTRM input'!$O$129)*$O$7)-SUM($O750:AE750),(('PTRM input'!$O$163+'PTRM input'!$O$129)*$O$7)/A21taxstdlife))</f>
        <v>0</v>
      </c>
      <c r="AG750" s="592">
        <f>IF(A21taxstdlife="n/a","n/a",IF(AG$3&gt;(A21taxstdlife+$E750),(('PTRM input'!$O$163+'PTRM input'!$O$129)*$O$7)-SUM($O750:AF750),(('PTRM input'!$O$163+'PTRM input'!$O$129)*$O$7)/A21taxstdlife))</f>
        <v>0</v>
      </c>
      <c r="AH750" s="592">
        <f>IF(A21taxstdlife="n/a","n/a",IF(AH$3&gt;(A21taxstdlife+$E750),(('PTRM input'!$O$163+'PTRM input'!$O$129)*$O$7)-SUM($O750:AG750),(('PTRM input'!$O$163+'PTRM input'!$O$129)*$O$7)/A21taxstdlife))</f>
        <v>0</v>
      </c>
      <c r="AI750" s="592">
        <f>IF(A21taxstdlife="n/a","n/a",IF(AI$3&gt;(A21taxstdlife+$E750),(('PTRM input'!$O$163+'PTRM input'!$O$129)*$O$7)-SUM($O750:AH750),(('PTRM input'!$O$163+'PTRM input'!$O$129)*$O$7)/A21taxstdlife))</f>
        <v>0</v>
      </c>
      <c r="AJ750" s="592">
        <f>IF(A21taxstdlife="n/a","n/a",IF(AJ$3&gt;(A21taxstdlife+$E750),(('PTRM input'!$O$163+'PTRM input'!$O$129)*$O$7)-SUM($O750:AI750),(('PTRM input'!$O$163+'PTRM input'!$O$129)*$O$7)/A21taxstdlife))</f>
        <v>0</v>
      </c>
      <c r="AK750" s="592">
        <f>IF(A21taxstdlife="n/a","n/a",IF(AK$3&gt;(A21taxstdlife+$E750),(('PTRM input'!$O$163+'PTRM input'!$O$129)*$O$7)-SUM($O750:AJ750),(('PTRM input'!$O$163+'PTRM input'!$O$129)*$O$7)/A21taxstdlife))</f>
        <v>0</v>
      </c>
      <c r="AL750" s="592">
        <f>IF(A21taxstdlife="n/a","n/a",IF(AL$3&gt;(A21taxstdlife+$E750),(('PTRM input'!$O$163+'PTRM input'!$O$129)*$O$7)-SUM($O750:AK750),(('PTRM input'!$O$163+'PTRM input'!$O$129)*$O$7)/A21taxstdlife))</f>
        <v>0</v>
      </c>
      <c r="AM750" s="592">
        <f>IF(A21taxstdlife="n/a","n/a",IF(AM$3&gt;(A21taxstdlife+$E750),(('PTRM input'!$O$163+'PTRM input'!$O$129)*$O$7)-SUM($O750:AL750),(('PTRM input'!$O$163+'PTRM input'!$O$129)*$O$7)/A21taxstdlife))</f>
        <v>0</v>
      </c>
      <c r="AN750" s="592">
        <f>IF(A21taxstdlife="n/a","n/a",IF(AN$3&gt;(A21taxstdlife+$E750),(('PTRM input'!$O$163+'PTRM input'!$O$129)*$O$7)-SUM($O750:AM750),(('PTRM input'!$O$163+'PTRM input'!$O$129)*$O$7)/A21taxstdlife))</f>
        <v>0</v>
      </c>
      <c r="AO750" s="592">
        <f>IF(A21taxstdlife="n/a","n/a",IF(AO$3&gt;(A21taxstdlife+$E750),(('PTRM input'!$O$163+'PTRM input'!$O$129)*$O$7)-SUM($O750:AN750),(('PTRM input'!$O$163+'PTRM input'!$O$129)*$O$7)/A21taxstdlife))</f>
        <v>0</v>
      </c>
      <c r="AP750" s="592">
        <f>IF(A21taxstdlife="n/a","n/a",IF(AP$3&gt;(A21taxstdlife+$E750),(('PTRM input'!$O$163+'PTRM input'!$O$129)*$O$7)-SUM($O750:AO750),(('PTRM input'!$O$163+'PTRM input'!$O$129)*$O$7)/A21taxstdlife))</f>
        <v>0</v>
      </c>
      <c r="AQ750" s="592">
        <f>IF(A21taxstdlife="n/a","n/a",IF(AQ$3&gt;(A21taxstdlife+$E750),(('PTRM input'!$O$163+'PTRM input'!$O$129)*$O$7)-SUM($O750:AP750),(('PTRM input'!$O$163+'PTRM input'!$O$129)*$O$7)/A21taxstdlife))</f>
        <v>0</v>
      </c>
      <c r="AR750" s="592">
        <f>IF(A21taxstdlife="n/a","n/a",IF(AR$3&gt;(A21taxstdlife+$E750),(('PTRM input'!$O$163+'PTRM input'!$O$129)*$O$7)-SUM($O750:AQ750),(('PTRM input'!$O$163+'PTRM input'!$O$129)*$O$7)/A21taxstdlife))</f>
        <v>0</v>
      </c>
      <c r="AS750" s="592">
        <f>IF(A21taxstdlife="n/a","n/a",IF(AS$3&gt;(A21taxstdlife+$E750),(('PTRM input'!$O$163+'PTRM input'!$O$129)*$O$7)-SUM($O750:AR750),(('PTRM input'!$O$163+'PTRM input'!$O$129)*$O$7)/A21taxstdlife))</f>
        <v>0</v>
      </c>
      <c r="AT750" s="592">
        <f>IF(A21taxstdlife="n/a","n/a",IF(AT$3&gt;(A21taxstdlife+$E750),(('PTRM input'!$O$163+'PTRM input'!$O$129)*$O$7)-SUM($O750:AS750),(('PTRM input'!$O$163+'PTRM input'!$O$129)*$O$7)/A21taxstdlife))</f>
        <v>0</v>
      </c>
      <c r="AU750" s="592">
        <f>IF(A21taxstdlife="n/a","n/a",IF(AU$3&gt;(A21taxstdlife+$E750),(('PTRM input'!$O$163+'PTRM input'!$O$129)*$O$7)-SUM($O750:AT750),(('PTRM input'!$O$163+'PTRM input'!$O$129)*$O$7)/A21taxstdlife))</f>
        <v>0</v>
      </c>
      <c r="AV750" s="592">
        <f>IF(A21taxstdlife="n/a","n/a",IF(AV$3&gt;(A21taxstdlife+$E750),(('PTRM input'!$O$163+'PTRM input'!$O$129)*$O$7)-SUM($O750:AU750),(('PTRM input'!$O$163+'PTRM input'!$O$129)*$O$7)/A21taxstdlife))</f>
        <v>0</v>
      </c>
      <c r="AW750" s="592">
        <f>IF(A21taxstdlife="n/a","n/a",IF(AW$3&gt;(A21taxstdlife+$E750),(('PTRM input'!$O$163+'PTRM input'!$O$129)*$O$7)-SUM($O750:AV750),(('PTRM input'!$O$163+'PTRM input'!$O$129)*$O$7)/A21taxstdlife))</f>
        <v>0</v>
      </c>
      <c r="AX750" s="592">
        <f>IF(A21taxstdlife="n/a","n/a",IF(AX$3&gt;(A21taxstdlife+$E750),(('PTRM input'!$O$163+'PTRM input'!$O$129)*$O$7)-SUM($O750:AW750),(('PTRM input'!$O$163+'PTRM input'!$O$129)*$O$7)/A21taxstdlife))</f>
        <v>0</v>
      </c>
      <c r="AY750" s="592">
        <f>IF(A21taxstdlife="n/a","n/a",IF(AY$3&gt;(A21taxstdlife+$E750),(('PTRM input'!$O$163+'PTRM input'!$O$129)*$O$7)-SUM($O750:AX750),(('PTRM input'!$O$163+'PTRM input'!$O$129)*$O$7)/A21taxstdlife))</f>
        <v>0</v>
      </c>
      <c r="AZ750" s="592">
        <f>IF(A21taxstdlife="n/a","n/a",IF(AZ$3&gt;(A21taxstdlife+$E750),(('PTRM input'!$O$163+'PTRM input'!$O$129)*$O$7)-SUM($O750:AY750),(('PTRM input'!$O$163+'PTRM input'!$O$129)*$O$7)/A21taxstdlife))</f>
        <v>0</v>
      </c>
      <c r="BA750" s="592">
        <f>IF(A21taxstdlife="n/a","n/a",IF(BA$3&gt;(A21taxstdlife+$E750),(('PTRM input'!$O$163+'PTRM input'!$O$129)*$O$7)-SUM($O750:AZ750),(('PTRM input'!$O$163+'PTRM input'!$O$129)*$O$7)/A21taxstdlife))</f>
        <v>0</v>
      </c>
      <c r="BB750" s="592">
        <f>IF(A21taxstdlife="n/a","n/a",IF(BB$3&gt;(A21taxstdlife+$E750),(('PTRM input'!$O$163+'PTRM input'!$O$129)*$O$7)-SUM($O750:BA750),(('PTRM input'!$O$163+'PTRM input'!$O$129)*$O$7)/A21taxstdlife))</f>
        <v>0</v>
      </c>
      <c r="BC750" s="592">
        <f>IF(A21taxstdlife="n/a","n/a",IF(BC$3&gt;(A21taxstdlife+$E750),(('PTRM input'!$O$163+'PTRM input'!$O$129)*$O$7)-SUM($O750:BB750),(('PTRM input'!$O$163+'PTRM input'!$O$129)*$O$7)/A21taxstdlife))</f>
        <v>0</v>
      </c>
      <c r="BD750" s="592">
        <f>IF(A21taxstdlife="n/a","n/a",IF(BD$3&gt;(A21taxstdlife+$E750),(('PTRM input'!$O$163+'PTRM input'!$O$129)*$O$7)-SUM($O750:BC750),(('PTRM input'!$O$163+'PTRM input'!$O$129)*$O$7)/A21taxstdlife))</f>
        <v>0</v>
      </c>
      <c r="BE750" s="592">
        <f>IF(A21taxstdlife="n/a","n/a",IF(BE$3&gt;(A21taxstdlife+$E750),(('PTRM input'!$O$163+'PTRM input'!$O$129)*$O$7)-SUM($O750:BD750),(('PTRM input'!$O$163+'PTRM input'!$O$129)*$O$7)/A21taxstdlife))</f>
        <v>0</v>
      </c>
      <c r="BF750" s="592">
        <f>IF(A21taxstdlife="n/a","n/a",IF(BF$3&gt;(A21taxstdlife+$E750),(('PTRM input'!$O$163+'PTRM input'!$O$129)*$O$7)-SUM($O750:BE750),(('PTRM input'!$O$163+'PTRM input'!$O$129)*$O$7)/A21taxstdlife))</f>
        <v>0</v>
      </c>
      <c r="BG750" s="592">
        <f>IF(A21taxstdlife="n/a","n/a",IF(BG$3&gt;(A21taxstdlife+$E750),(('PTRM input'!$O$163+'PTRM input'!$O$129)*$O$7)-SUM($O750:BF750),(('PTRM input'!$O$163+'PTRM input'!$O$129)*$O$7)/A21taxstdlife))</f>
        <v>0</v>
      </c>
      <c r="BH750" s="592">
        <f>IF(A21taxstdlife="n/a","n/a",IF(BH$3&gt;(A21taxstdlife+$E750),(('PTRM input'!$O$163+'PTRM input'!$O$129)*$O$7)-SUM($O750:BG750),(('PTRM input'!$O$163+'PTRM input'!$O$129)*$O$7)/A21taxstdlife))</f>
        <v>0</v>
      </c>
      <c r="BI750" s="592">
        <f>IF(A21taxstdlife="n/a","n/a",IF(BI$3&gt;(A21taxstdlife+$E750),(('PTRM input'!$O$163+'PTRM input'!$O$129)*$O$7)-SUM($O750:BH750),(('PTRM input'!$O$163+'PTRM input'!$O$129)*$O$7)/A21taxstdlife))</f>
        <v>0</v>
      </c>
      <c r="BJ750" s="237"/>
      <c r="BK750" s="237"/>
      <c r="BL750" s="237"/>
      <c r="BM750" s="237"/>
    </row>
    <row r="751" spans="1:65" s="4" customFormat="1" ht="12.75" customHeight="1" outlineLevel="2">
      <c r="A751" s="237"/>
      <c r="B751" s="237"/>
      <c r="C751" s="597"/>
      <c r="D751" s="930"/>
      <c r="E751" s="168">
        <v>10</v>
      </c>
      <c r="F751" s="34"/>
      <c r="G751" s="184"/>
      <c r="H751" s="186"/>
      <c r="I751" s="186"/>
      <c r="J751" s="186"/>
      <c r="K751" s="186"/>
      <c r="L751" s="186"/>
      <c r="M751" s="186"/>
      <c r="N751" s="186"/>
      <c r="O751" s="186"/>
      <c r="P751" s="185"/>
      <c r="Q751" s="592">
        <f>IF(A21taxstdlife="n/a","n/a",IF(Q$3&gt;(A21taxstdlife+$E751),(('PTRM input'!$P$163+'PTRM input'!$P$129)*$P$7)-SUM($P751:P751),(('PTRM input'!$P$163+'PTRM input'!$P$129)*$P$7)/A21taxstdlife))</f>
        <v>0</v>
      </c>
      <c r="R751" s="592">
        <f>IF(A21taxstdlife="n/a","n/a",IF(R$3&gt;(A21taxstdlife+$E751),(('PTRM input'!$P$163+'PTRM input'!$P$129)*$P$7)-SUM($P751:Q751),(('PTRM input'!$P$163+'PTRM input'!$P$129)*$P$7)/A21taxstdlife))</f>
        <v>0</v>
      </c>
      <c r="S751" s="592">
        <f>IF(A21taxstdlife="n/a","n/a",IF(S$3&gt;(A21taxstdlife+$E751),(('PTRM input'!$P$163+'PTRM input'!$P$129)*$P$7)-SUM($P751:R751),(('PTRM input'!$P$163+'PTRM input'!$P$129)*$P$7)/A21taxstdlife))</f>
        <v>0</v>
      </c>
      <c r="T751" s="592">
        <f>IF(A21taxstdlife="n/a","n/a",IF(T$3&gt;(A21taxstdlife+$E751),(('PTRM input'!$P$163+'PTRM input'!$P$129)*$P$7)-SUM($P751:S751),(('PTRM input'!$P$163+'PTRM input'!$P$129)*$P$7)/A21taxstdlife))</f>
        <v>0</v>
      </c>
      <c r="U751" s="592">
        <f>IF(A21taxstdlife="n/a","n/a",IF(U$3&gt;(A21taxstdlife+$E751),(('PTRM input'!$P$163+'PTRM input'!$P$129)*$P$7)-SUM($P751:T751),(('PTRM input'!$P$163+'PTRM input'!$P$129)*$P$7)/A21taxstdlife))</f>
        <v>0</v>
      </c>
      <c r="V751" s="592">
        <f>IF(A21taxstdlife="n/a","n/a",IF(V$3&gt;(A21taxstdlife+$E751),(('PTRM input'!$P$163+'PTRM input'!$P$129)*$P$7)-SUM($P751:U751),(('PTRM input'!$P$163+'PTRM input'!$P$129)*$P$7)/A21taxstdlife))</f>
        <v>0</v>
      </c>
      <c r="W751" s="592">
        <f>IF(A21taxstdlife="n/a","n/a",IF(W$3&gt;(A21taxstdlife+$E751),(('PTRM input'!$P$163+'PTRM input'!$P$129)*$P$7)-SUM($P751:V751),(('PTRM input'!$P$163+'PTRM input'!$P$129)*$P$7)/A21taxstdlife))</f>
        <v>0</v>
      </c>
      <c r="X751" s="592">
        <f>IF(A21taxstdlife="n/a","n/a",IF(X$3&gt;(A21taxstdlife+$E751),(('PTRM input'!$P$163+'PTRM input'!$P$129)*$P$7)-SUM($P751:W751),(('PTRM input'!$P$163+'PTRM input'!$P$129)*$P$7)/A21taxstdlife))</f>
        <v>0</v>
      </c>
      <c r="Y751" s="592">
        <f>IF(A21taxstdlife="n/a","n/a",IF(Y$3&gt;(A21taxstdlife+$E751),(('PTRM input'!$P$163+'PTRM input'!$P$129)*$P$7)-SUM($P751:X751),(('PTRM input'!$P$163+'PTRM input'!$P$129)*$P$7)/A21taxstdlife))</f>
        <v>0</v>
      </c>
      <c r="Z751" s="592">
        <f>IF(A21taxstdlife="n/a","n/a",IF(Z$3&gt;(A21taxstdlife+$E751),(('PTRM input'!$P$163+'PTRM input'!$P$129)*$P$7)-SUM($P751:Y751),(('PTRM input'!$P$163+'PTRM input'!$P$129)*$P$7)/A21taxstdlife))</f>
        <v>0</v>
      </c>
      <c r="AA751" s="592">
        <f>IF(A21taxstdlife="n/a","n/a",IF(AA$3&gt;(A21taxstdlife+$E751),(('PTRM input'!$P$163+'PTRM input'!$P$129)*$P$7)-SUM($P751:Z751),(('PTRM input'!$P$163+'PTRM input'!$P$129)*$P$7)/A21taxstdlife))</f>
        <v>0</v>
      </c>
      <c r="AB751" s="592">
        <f>IF(A21taxstdlife="n/a","n/a",IF(AB$3&gt;(A21taxstdlife+$E751),(('PTRM input'!$P$163+'PTRM input'!$P$129)*$P$7)-SUM($P751:AA751),(('PTRM input'!$P$163+'PTRM input'!$P$129)*$P$7)/A21taxstdlife))</f>
        <v>0</v>
      </c>
      <c r="AC751" s="592">
        <f>IF(A21taxstdlife="n/a","n/a",IF(AC$3&gt;(A21taxstdlife+$E751),(('PTRM input'!$P$163+'PTRM input'!$P$129)*$P$7)-SUM($P751:AB751),(('PTRM input'!$P$163+'PTRM input'!$P$129)*$P$7)/A21taxstdlife))</f>
        <v>0</v>
      </c>
      <c r="AD751" s="592">
        <f>IF(A21taxstdlife="n/a","n/a",IF(AD$3&gt;(A21taxstdlife+$E751),(('PTRM input'!$P$163+'PTRM input'!$P$129)*$P$7)-SUM($P751:AC751),(('PTRM input'!$P$163+'PTRM input'!$P$129)*$P$7)/A21taxstdlife))</f>
        <v>0</v>
      </c>
      <c r="AE751" s="592">
        <f>IF(A21taxstdlife="n/a","n/a",IF(AE$3&gt;(A21taxstdlife+$E751),(('PTRM input'!$P$163+'PTRM input'!$P$129)*$P$7)-SUM($P751:AD751),(('PTRM input'!$P$163+'PTRM input'!$P$129)*$P$7)/A21taxstdlife))</f>
        <v>0</v>
      </c>
      <c r="AF751" s="592">
        <f>IF(A21taxstdlife="n/a","n/a",IF(AF$3&gt;(A21taxstdlife+$E751),(('PTRM input'!$P$163+'PTRM input'!$P$129)*$P$7)-SUM($P751:AE751),(('PTRM input'!$P$163+'PTRM input'!$P$129)*$P$7)/A21taxstdlife))</f>
        <v>0</v>
      </c>
      <c r="AG751" s="592">
        <f>IF(A21taxstdlife="n/a","n/a",IF(AG$3&gt;(A21taxstdlife+$E751),(('PTRM input'!$P$163+'PTRM input'!$P$129)*$P$7)-SUM($P751:AF751),(('PTRM input'!$P$163+'PTRM input'!$P$129)*$P$7)/A21taxstdlife))</f>
        <v>0</v>
      </c>
      <c r="AH751" s="592">
        <f>IF(A21taxstdlife="n/a","n/a",IF(AH$3&gt;(A21taxstdlife+$E751),(('PTRM input'!$P$163+'PTRM input'!$P$129)*$P$7)-SUM($P751:AG751),(('PTRM input'!$P$163+'PTRM input'!$P$129)*$P$7)/A21taxstdlife))</f>
        <v>0</v>
      </c>
      <c r="AI751" s="592">
        <f>IF(A21taxstdlife="n/a","n/a",IF(AI$3&gt;(A21taxstdlife+$E751),(('PTRM input'!$P$163+'PTRM input'!$P$129)*$P$7)-SUM($P751:AH751),(('PTRM input'!$P$163+'PTRM input'!$P$129)*$P$7)/A21taxstdlife))</f>
        <v>0</v>
      </c>
      <c r="AJ751" s="592">
        <f>IF(A21taxstdlife="n/a","n/a",IF(AJ$3&gt;(A21taxstdlife+$E751),(('PTRM input'!$P$163+'PTRM input'!$P$129)*$P$7)-SUM($P751:AI751),(('PTRM input'!$P$163+'PTRM input'!$P$129)*$P$7)/A21taxstdlife))</f>
        <v>0</v>
      </c>
      <c r="AK751" s="592">
        <f>IF(A21taxstdlife="n/a","n/a",IF(AK$3&gt;(A21taxstdlife+$E751),(('PTRM input'!$P$163+'PTRM input'!$P$129)*$P$7)-SUM($P751:AJ751),(('PTRM input'!$P$163+'PTRM input'!$P$129)*$P$7)/A21taxstdlife))</f>
        <v>0</v>
      </c>
      <c r="AL751" s="592">
        <f>IF(A21taxstdlife="n/a","n/a",IF(AL$3&gt;(A21taxstdlife+$E751),(('PTRM input'!$P$163+'PTRM input'!$P$129)*$P$7)-SUM($P751:AK751),(('PTRM input'!$P$163+'PTRM input'!$P$129)*$P$7)/A21taxstdlife))</f>
        <v>0</v>
      </c>
      <c r="AM751" s="592">
        <f>IF(A21taxstdlife="n/a","n/a",IF(AM$3&gt;(A21taxstdlife+$E751),(('PTRM input'!$P$163+'PTRM input'!$P$129)*$P$7)-SUM($P751:AL751),(('PTRM input'!$P$163+'PTRM input'!$P$129)*$P$7)/A21taxstdlife))</f>
        <v>0</v>
      </c>
      <c r="AN751" s="592">
        <f>IF(A21taxstdlife="n/a","n/a",IF(AN$3&gt;(A21taxstdlife+$E751),(('PTRM input'!$P$163+'PTRM input'!$P$129)*$P$7)-SUM($P751:AM751),(('PTRM input'!$P$163+'PTRM input'!$P$129)*$P$7)/A21taxstdlife))</f>
        <v>0</v>
      </c>
      <c r="AO751" s="592">
        <f>IF(A21taxstdlife="n/a","n/a",IF(AO$3&gt;(A21taxstdlife+$E751),(('PTRM input'!$P$163+'PTRM input'!$P$129)*$P$7)-SUM($P751:AN751),(('PTRM input'!$P$163+'PTRM input'!$P$129)*$P$7)/A21taxstdlife))</f>
        <v>0</v>
      </c>
      <c r="AP751" s="592">
        <f>IF(A21taxstdlife="n/a","n/a",IF(AP$3&gt;(A21taxstdlife+$E751),(('PTRM input'!$P$163+'PTRM input'!$P$129)*$P$7)-SUM($P751:AO751),(('PTRM input'!$P$163+'PTRM input'!$P$129)*$P$7)/A21taxstdlife))</f>
        <v>0</v>
      </c>
      <c r="AQ751" s="592">
        <f>IF(A21taxstdlife="n/a","n/a",IF(AQ$3&gt;(A21taxstdlife+$E751),(('PTRM input'!$P$163+'PTRM input'!$P$129)*$P$7)-SUM($P751:AP751),(('PTRM input'!$P$163+'PTRM input'!$P$129)*$P$7)/A21taxstdlife))</f>
        <v>0</v>
      </c>
      <c r="AR751" s="592">
        <f>IF(A21taxstdlife="n/a","n/a",IF(AR$3&gt;(A21taxstdlife+$E751),(('PTRM input'!$P$163+'PTRM input'!$P$129)*$P$7)-SUM($P751:AQ751),(('PTRM input'!$P$163+'PTRM input'!$P$129)*$P$7)/A21taxstdlife))</f>
        <v>0</v>
      </c>
      <c r="AS751" s="592">
        <f>IF(A21taxstdlife="n/a","n/a",IF(AS$3&gt;(A21taxstdlife+$E751),(('PTRM input'!$P$163+'PTRM input'!$P$129)*$P$7)-SUM($P751:AR751),(('PTRM input'!$P$163+'PTRM input'!$P$129)*$P$7)/A21taxstdlife))</f>
        <v>0</v>
      </c>
      <c r="AT751" s="592">
        <f>IF(A21taxstdlife="n/a","n/a",IF(AT$3&gt;(A21taxstdlife+$E751),(('PTRM input'!$P$163+'PTRM input'!$P$129)*$P$7)-SUM($P751:AS751),(('PTRM input'!$P$163+'PTRM input'!$P$129)*$P$7)/A21taxstdlife))</f>
        <v>0</v>
      </c>
      <c r="AU751" s="592">
        <f>IF(A21taxstdlife="n/a","n/a",IF(AU$3&gt;(A21taxstdlife+$E751),(('PTRM input'!$P$163+'PTRM input'!$P$129)*$P$7)-SUM($P751:AT751),(('PTRM input'!$P$163+'PTRM input'!$P$129)*$P$7)/A21taxstdlife))</f>
        <v>0</v>
      </c>
      <c r="AV751" s="592">
        <f>IF(A21taxstdlife="n/a","n/a",IF(AV$3&gt;(A21taxstdlife+$E751),(('PTRM input'!$P$163+'PTRM input'!$P$129)*$P$7)-SUM($P751:AU751),(('PTRM input'!$P$163+'PTRM input'!$P$129)*$P$7)/A21taxstdlife))</f>
        <v>0</v>
      </c>
      <c r="AW751" s="592">
        <f>IF(A21taxstdlife="n/a","n/a",IF(AW$3&gt;(A21taxstdlife+$E751),(('PTRM input'!$P$163+'PTRM input'!$P$129)*$P$7)-SUM($P751:AV751),(('PTRM input'!$P$163+'PTRM input'!$P$129)*$P$7)/A21taxstdlife))</f>
        <v>0</v>
      </c>
      <c r="AX751" s="592">
        <f>IF(A21taxstdlife="n/a","n/a",IF(AX$3&gt;(A21taxstdlife+$E751),(('PTRM input'!$P$163+'PTRM input'!$P$129)*$P$7)-SUM($P751:AW751),(('PTRM input'!$P$163+'PTRM input'!$P$129)*$P$7)/A21taxstdlife))</f>
        <v>0</v>
      </c>
      <c r="AY751" s="592">
        <f>IF(A21taxstdlife="n/a","n/a",IF(AY$3&gt;(A21taxstdlife+$E751),(('PTRM input'!$P$163+'PTRM input'!$P$129)*$P$7)-SUM($P751:AX751),(('PTRM input'!$P$163+'PTRM input'!$P$129)*$P$7)/A21taxstdlife))</f>
        <v>0</v>
      </c>
      <c r="AZ751" s="592">
        <f>IF(A21taxstdlife="n/a","n/a",IF(AZ$3&gt;(A21taxstdlife+$E751),(('PTRM input'!$P$163+'PTRM input'!$P$129)*$P$7)-SUM($P751:AY751),(('PTRM input'!$P$163+'PTRM input'!$P$129)*$P$7)/A21taxstdlife))</f>
        <v>0</v>
      </c>
      <c r="BA751" s="592">
        <f>IF(A21taxstdlife="n/a","n/a",IF(BA$3&gt;(A21taxstdlife+$E751),(('PTRM input'!$P$163+'PTRM input'!$P$129)*$P$7)-SUM($P751:AZ751),(('PTRM input'!$P$163+'PTRM input'!$P$129)*$P$7)/A21taxstdlife))</f>
        <v>0</v>
      </c>
      <c r="BB751" s="592">
        <f>IF(A21taxstdlife="n/a","n/a",IF(BB$3&gt;(A21taxstdlife+$E751),(('PTRM input'!$P$163+'PTRM input'!$P$129)*$P$7)-SUM($P751:BA751),(('PTRM input'!$P$163+'PTRM input'!$P$129)*$P$7)/A21taxstdlife))</f>
        <v>0</v>
      </c>
      <c r="BC751" s="592">
        <f>IF(A21taxstdlife="n/a","n/a",IF(BC$3&gt;(A21taxstdlife+$E751),(('PTRM input'!$P$163+'PTRM input'!$P$129)*$P$7)-SUM($P751:BB751),(('PTRM input'!$P$163+'PTRM input'!$P$129)*$P$7)/A21taxstdlife))</f>
        <v>0</v>
      </c>
      <c r="BD751" s="592">
        <f>IF(A21taxstdlife="n/a","n/a",IF(BD$3&gt;(A21taxstdlife+$E751),(('PTRM input'!$P$163+'PTRM input'!$P$129)*$P$7)-SUM($P751:BC751),(('PTRM input'!$P$163+'PTRM input'!$P$129)*$P$7)/A21taxstdlife))</f>
        <v>0</v>
      </c>
      <c r="BE751" s="592">
        <f>IF(A21taxstdlife="n/a","n/a",IF(BE$3&gt;(A21taxstdlife+$E751),(('PTRM input'!$P$163+'PTRM input'!$P$129)*$P$7)-SUM($P751:BD751),(('PTRM input'!$P$163+'PTRM input'!$P$129)*$P$7)/A21taxstdlife))</f>
        <v>0</v>
      </c>
      <c r="BF751" s="592">
        <f>IF(A21taxstdlife="n/a","n/a",IF(BF$3&gt;(A21taxstdlife+$E751),(('PTRM input'!$P$163+'PTRM input'!$P$129)*$P$7)-SUM($P751:BE751),(('PTRM input'!$P$163+'PTRM input'!$P$129)*$P$7)/A21taxstdlife))</f>
        <v>0</v>
      </c>
      <c r="BG751" s="592">
        <f>IF(A21taxstdlife="n/a","n/a",IF(BG$3&gt;(A21taxstdlife+$E751),(('PTRM input'!$P$163+'PTRM input'!$P$129)*$P$7)-SUM($P751:BF751),(('PTRM input'!$P$163+'PTRM input'!$P$129)*$P$7)/A21taxstdlife))</f>
        <v>0</v>
      </c>
      <c r="BH751" s="592">
        <f>IF(A21taxstdlife="n/a","n/a",IF(BH$3&gt;(A21taxstdlife+$E751),(('PTRM input'!$P$163+'PTRM input'!$P$129)*$P$7)-SUM($P751:BG751),(('PTRM input'!$P$163+'PTRM input'!$P$129)*$P$7)/A21taxstdlife))</f>
        <v>0</v>
      </c>
      <c r="BI751" s="592">
        <f>IF(A21taxstdlife="n/a","n/a",IF(BI$3&gt;(A21taxstdlife+$E751),(('PTRM input'!$P$163+'PTRM input'!$P$129)*$P$7)-SUM($P751:BH751),(('PTRM input'!$P$163+'PTRM input'!$P$129)*$P$7)/A21taxstdlife))</f>
        <v>0</v>
      </c>
      <c r="BJ751" s="237"/>
      <c r="BK751" s="237"/>
      <c r="BL751" s="237"/>
      <c r="BM751" s="237"/>
    </row>
    <row r="752" spans="1:65" s="4" customFormat="1" ht="12.75" customHeight="1" outlineLevel="1">
      <c r="A752" s="237"/>
      <c r="B752" s="237"/>
      <c r="C752" s="597">
        <f>Asset21</f>
        <v>0</v>
      </c>
      <c r="D752" s="237"/>
      <c r="E752" s="237"/>
      <c r="F752" s="598"/>
      <c r="G752" s="593">
        <f t="shared" ref="G752:AL752" si="146">SUM(G740:G751)</f>
        <v>0</v>
      </c>
      <c r="H752" s="593">
        <f t="shared" si="146"/>
        <v>0</v>
      </c>
      <c r="I752" s="593">
        <f t="shared" si="146"/>
        <v>0</v>
      </c>
      <c r="J752" s="593">
        <f t="shared" si="146"/>
        <v>0</v>
      </c>
      <c r="K752" s="593">
        <f t="shared" si="146"/>
        <v>0</v>
      </c>
      <c r="L752" s="593">
        <f t="shared" si="146"/>
        <v>0</v>
      </c>
      <c r="M752" s="593">
        <f t="shared" si="146"/>
        <v>0</v>
      </c>
      <c r="N752" s="593">
        <f t="shared" si="146"/>
        <v>0</v>
      </c>
      <c r="O752" s="593">
        <f t="shared" si="146"/>
        <v>0</v>
      </c>
      <c r="P752" s="593">
        <f t="shared" si="146"/>
        <v>0</v>
      </c>
      <c r="Q752" s="593">
        <f t="shared" si="146"/>
        <v>0</v>
      </c>
      <c r="R752" s="593">
        <f t="shared" si="146"/>
        <v>0</v>
      </c>
      <c r="S752" s="593">
        <f t="shared" si="146"/>
        <v>0</v>
      </c>
      <c r="T752" s="593">
        <f t="shared" si="146"/>
        <v>0</v>
      </c>
      <c r="U752" s="593">
        <f t="shared" si="146"/>
        <v>0</v>
      </c>
      <c r="V752" s="593">
        <f t="shared" si="146"/>
        <v>0</v>
      </c>
      <c r="W752" s="593">
        <f t="shared" si="146"/>
        <v>0</v>
      </c>
      <c r="X752" s="593">
        <f t="shared" si="146"/>
        <v>0</v>
      </c>
      <c r="Y752" s="593">
        <f t="shared" si="146"/>
        <v>0</v>
      </c>
      <c r="Z752" s="593">
        <f t="shared" si="146"/>
        <v>0</v>
      </c>
      <c r="AA752" s="593">
        <f t="shared" si="146"/>
        <v>0</v>
      </c>
      <c r="AB752" s="593">
        <f t="shared" si="146"/>
        <v>0</v>
      </c>
      <c r="AC752" s="593">
        <f t="shared" si="146"/>
        <v>0</v>
      </c>
      <c r="AD752" s="593">
        <f t="shared" si="146"/>
        <v>0</v>
      </c>
      <c r="AE752" s="593">
        <f t="shared" si="146"/>
        <v>0</v>
      </c>
      <c r="AF752" s="593">
        <f t="shared" si="146"/>
        <v>0</v>
      </c>
      <c r="AG752" s="593">
        <f t="shared" si="146"/>
        <v>0</v>
      </c>
      <c r="AH752" s="593">
        <f t="shared" si="146"/>
        <v>0</v>
      </c>
      <c r="AI752" s="593">
        <f t="shared" si="146"/>
        <v>0</v>
      </c>
      <c r="AJ752" s="593">
        <f t="shared" si="146"/>
        <v>0</v>
      </c>
      <c r="AK752" s="593">
        <f t="shared" si="146"/>
        <v>0</v>
      </c>
      <c r="AL752" s="593">
        <f t="shared" si="146"/>
        <v>0</v>
      </c>
      <c r="AM752" s="593">
        <f t="shared" ref="AM752:BI752" si="147">SUM(AM740:AM751)</f>
        <v>0</v>
      </c>
      <c r="AN752" s="593">
        <f t="shared" si="147"/>
        <v>0</v>
      </c>
      <c r="AO752" s="593">
        <f t="shared" si="147"/>
        <v>0</v>
      </c>
      <c r="AP752" s="593">
        <f t="shared" si="147"/>
        <v>0</v>
      </c>
      <c r="AQ752" s="593">
        <f t="shared" si="147"/>
        <v>0</v>
      </c>
      <c r="AR752" s="593">
        <f t="shared" si="147"/>
        <v>0</v>
      </c>
      <c r="AS752" s="593">
        <f t="shared" si="147"/>
        <v>0</v>
      </c>
      <c r="AT752" s="593">
        <f t="shared" si="147"/>
        <v>0</v>
      </c>
      <c r="AU752" s="593">
        <f t="shared" si="147"/>
        <v>0</v>
      </c>
      <c r="AV752" s="593">
        <f t="shared" si="147"/>
        <v>0</v>
      </c>
      <c r="AW752" s="593">
        <f t="shared" si="147"/>
        <v>0</v>
      </c>
      <c r="AX752" s="593">
        <f t="shared" si="147"/>
        <v>0</v>
      </c>
      <c r="AY752" s="593">
        <f t="shared" si="147"/>
        <v>0</v>
      </c>
      <c r="AZ752" s="593">
        <f t="shared" si="147"/>
        <v>0</v>
      </c>
      <c r="BA752" s="593">
        <f t="shared" si="147"/>
        <v>0</v>
      </c>
      <c r="BB752" s="593">
        <f t="shared" si="147"/>
        <v>0</v>
      </c>
      <c r="BC752" s="593">
        <f t="shared" si="147"/>
        <v>0</v>
      </c>
      <c r="BD752" s="593">
        <f t="shared" si="147"/>
        <v>0</v>
      </c>
      <c r="BE752" s="593">
        <f t="shared" si="147"/>
        <v>0</v>
      </c>
      <c r="BF752" s="593">
        <f t="shared" si="147"/>
        <v>0</v>
      </c>
      <c r="BG752" s="593">
        <f t="shared" si="147"/>
        <v>0</v>
      </c>
      <c r="BH752" s="593">
        <f t="shared" si="147"/>
        <v>0</v>
      </c>
      <c r="BI752" s="593">
        <f t="shared" si="147"/>
        <v>0</v>
      </c>
      <c r="BJ752" s="237"/>
      <c r="BK752" s="237"/>
      <c r="BL752" s="237"/>
      <c r="BM752" s="237"/>
    </row>
    <row r="753" spans="1:65" s="4" customFormat="1" ht="12.75" customHeight="1" outlineLevel="2">
      <c r="A753" s="237"/>
      <c r="B753" s="599">
        <f>C765</f>
        <v>0</v>
      </c>
      <c r="C753" s="487"/>
      <c r="D753" s="600" t="s">
        <v>58</v>
      </c>
      <c r="E753" s="487"/>
      <c r="F753" s="601"/>
      <c r="G753" s="594">
        <f>IF(G$3&gt;A22taxremlife,A22taxvalue-SUM($F753:F753),IF(A22taxremlife="N/A","n/a",A22taxvalue/A22taxremlife))</f>
        <v>0</v>
      </c>
      <c r="H753" s="594">
        <f>IF(H$3&gt;A22taxremlife,A22taxvalue-SUM($F753:G753),IF(A22taxremlife="N/A","n/a",A22taxvalue/A22taxremlife))</f>
        <v>0</v>
      </c>
      <c r="I753" s="594">
        <f>IF(I$3&gt;A22taxremlife,A22taxvalue-SUM($F753:H753),IF(A22taxremlife="N/A","n/a",A22taxvalue/A22taxremlife))</f>
        <v>0</v>
      </c>
      <c r="J753" s="594">
        <f>IF(J$3&gt;A22taxremlife,A22taxvalue-SUM($F753:I753),IF(A22taxremlife="N/A","n/a",A22taxvalue/A22taxremlife))</f>
        <v>0</v>
      </c>
      <c r="K753" s="594">
        <f>IF(K$3&gt;A22taxremlife,A22taxvalue-SUM($F753:J753),IF(A22taxremlife="N/A","n/a",A22taxvalue/A22taxremlife))</f>
        <v>0</v>
      </c>
      <c r="L753" s="594">
        <f>IF(L$3&gt;A22taxremlife,A22taxvalue-SUM($F753:K753),IF(A22taxremlife="N/A","n/a",A22taxvalue/A22taxremlife))</f>
        <v>0</v>
      </c>
      <c r="M753" s="594">
        <f>IF(M$3&gt;A22taxremlife,A22taxvalue-SUM($F753:L753),IF(A22taxremlife="N/A","n/a",A22taxvalue/A22taxremlife))</f>
        <v>0</v>
      </c>
      <c r="N753" s="594">
        <f>IF(N$3&gt;A22taxremlife,A22taxvalue-SUM($F753:M753),IF(A22taxremlife="N/A","n/a",A22taxvalue/A22taxremlife))</f>
        <v>0</v>
      </c>
      <c r="O753" s="594">
        <f>IF(O$3&gt;A22taxremlife,A22taxvalue-SUM($F753:N753),IF(A22taxremlife="N/A","n/a",A22taxvalue/A22taxremlife))</f>
        <v>0</v>
      </c>
      <c r="P753" s="594">
        <f>IF(P$3&gt;A22taxremlife,A22taxvalue-SUM($F753:O753),IF(A22taxremlife="N/A","n/a",A22taxvalue/A22taxremlife))</f>
        <v>0</v>
      </c>
      <c r="Q753" s="594">
        <f>IF(Q$3&gt;A22taxremlife,A22taxvalue-SUM($F753:P753),IF(A22taxremlife="N/A","n/a",A22taxvalue/A22taxremlife))</f>
        <v>0</v>
      </c>
      <c r="R753" s="594">
        <f>IF(R$3&gt;A22taxremlife,A22taxvalue-SUM($F753:Q753),IF(A22taxremlife="N/A","n/a",A22taxvalue/A22taxremlife))</f>
        <v>0</v>
      </c>
      <c r="S753" s="594">
        <f>IF(S$3&gt;A22taxremlife,A22taxvalue-SUM($F753:R753),IF(A22taxremlife="N/A","n/a",A22taxvalue/A22taxremlife))</f>
        <v>0</v>
      </c>
      <c r="T753" s="594">
        <f>IF(T$3&gt;A22taxremlife,A22taxvalue-SUM($F753:S753),IF(A22taxremlife="N/A","n/a",A22taxvalue/A22taxremlife))</f>
        <v>0</v>
      </c>
      <c r="U753" s="594">
        <f>IF(U$3&gt;A22taxremlife,A22taxvalue-SUM($F753:T753),IF(A22taxremlife="N/A","n/a",A22taxvalue/A22taxremlife))</f>
        <v>0</v>
      </c>
      <c r="V753" s="594">
        <f>IF(V$3&gt;A22taxremlife,A22taxvalue-SUM($F753:U753),IF(A22taxremlife="N/A","n/a",A22taxvalue/A22taxremlife))</f>
        <v>0</v>
      </c>
      <c r="W753" s="594">
        <f>IF(W$3&gt;A22taxremlife,A22taxvalue-SUM($F753:V753),IF(A22taxremlife="N/A","n/a",A22taxvalue/A22taxremlife))</f>
        <v>0</v>
      </c>
      <c r="X753" s="594">
        <f>IF(X$3&gt;A22taxremlife,A22taxvalue-SUM($F753:W753),IF(A22taxremlife="N/A","n/a",A22taxvalue/A22taxremlife))</f>
        <v>0</v>
      </c>
      <c r="Y753" s="594">
        <f>IF(Y$3&gt;A22taxremlife,A22taxvalue-SUM($F753:X753),IF(A22taxremlife="N/A","n/a",A22taxvalue/A22taxremlife))</f>
        <v>0</v>
      </c>
      <c r="Z753" s="594">
        <f>IF(Z$3&gt;A22taxremlife,A22taxvalue-SUM($F753:Y753),IF(A22taxremlife="N/A","n/a",A22taxvalue/A22taxremlife))</f>
        <v>0</v>
      </c>
      <c r="AA753" s="594">
        <f>IF(AA$3&gt;A22taxremlife,A22taxvalue-SUM($F753:Z753),IF(A22taxremlife="N/A","n/a",A22taxvalue/A22taxremlife))</f>
        <v>0</v>
      </c>
      <c r="AB753" s="594">
        <f>IF(AB$3&gt;A22taxremlife,A22taxvalue-SUM($F753:AA753),IF(A22taxremlife="N/A","n/a",A22taxvalue/A22taxremlife))</f>
        <v>0</v>
      </c>
      <c r="AC753" s="594">
        <f>IF(AC$3&gt;A22taxremlife,A22taxvalue-SUM($F753:AB753),IF(A22taxremlife="N/A","n/a",A22taxvalue/A22taxremlife))</f>
        <v>0</v>
      </c>
      <c r="AD753" s="594">
        <f>IF(AD$3&gt;A22taxremlife,A22taxvalue-SUM($F753:AC753),IF(A22taxremlife="N/A","n/a",A22taxvalue/A22taxremlife))</f>
        <v>0</v>
      </c>
      <c r="AE753" s="594">
        <f>IF(AE$3&gt;A22taxremlife,A22taxvalue-SUM($F753:AD753),IF(A22taxremlife="N/A","n/a",A22taxvalue/A22taxremlife))</f>
        <v>0</v>
      </c>
      <c r="AF753" s="594">
        <f>IF(AF$3&gt;A22taxremlife,A22taxvalue-SUM($F753:AE753),IF(A22taxremlife="N/A","n/a",A22taxvalue/A22taxremlife))</f>
        <v>0</v>
      </c>
      <c r="AG753" s="594">
        <f>IF(AG$3&gt;A22taxremlife,A22taxvalue-SUM($F753:AF753),IF(A22taxremlife="N/A","n/a",A22taxvalue/A22taxremlife))</f>
        <v>0</v>
      </c>
      <c r="AH753" s="594">
        <f>IF(AH$3&gt;A22taxremlife,A22taxvalue-SUM($F753:AG753),IF(A22taxremlife="N/A","n/a",A22taxvalue/A22taxremlife))</f>
        <v>0</v>
      </c>
      <c r="AI753" s="594">
        <f>IF(AI$3&gt;A22taxremlife,A22taxvalue-SUM($F753:AH753),IF(A22taxremlife="N/A","n/a",A22taxvalue/A22taxremlife))</f>
        <v>0</v>
      </c>
      <c r="AJ753" s="594">
        <f>IF(AJ$3&gt;A22taxremlife,A22taxvalue-SUM($F753:AI753),IF(A22taxremlife="N/A","n/a",A22taxvalue/A22taxremlife))</f>
        <v>0</v>
      </c>
      <c r="AK753" s="594">
        <f>IF(AK$3&gt;A22taxremlife,A22taxvalue-SUM($F753:AJ753),IF(A22taxremlife="N/A","n/a",A22taxvalue/A22taxremlife))</f>
        <v>0</v>
      </c>
      <c r="AL753" s="594">
        <f>IF(AL$3&gt;A22taxremlife,A22taxvalue-SUM($F753:AK753),IF(A22taxremlife="N/A","n/a",A22taxvalue/A22taxremlife))</f>
        <v>0</v>
      </c>
      <c r="AM753" s="594">
        <f>IF(AM$3&gt;A22taxremlife,A22taxvalue-SUM($F753:AL753),IF(A22taxremlife="N/A","n/a",A22taxvalue/A22taxremlife))</f>
        <v>0</v>
      </c>
      <c r="AN753" s="594">
        <f>IF(AN$3&gt;A22taxremlife,A22taxvalue-SUM($F753:AM753),IF(A22taxremlife="N/A","n/a",A22taxvalue/A22taxremlife))</f>
        <v>0</v>
      </c>
      <c r="AO753" s="594">
        <f>IF(AO$3&gt;A22taxremlife,A22taxvalue-SUM($F753:AN753),IF(A22taxremlife="N/A","n/a",A22taxvalue/A22taxremlife))</f>
        <v>0</v>
      </c>
      <c r="AP753" s="594">
        <f>IF(AP$3&gt;A22taxremlife,A22taxvalue-SUM($F753:AO753),IF(A22taxremlife="N/A","n/a",A22taxvalue/A22taxremlife))</f>
        <v>0</v>
      </c>
      <c r="AQ753" s="594">
        <f>IF(AQ$3&gt;A22taxremlife,A22taxvalue-SUM($F753:AP753),IF(A22taxremlife="N/A","n/a",A22taxvalue/A22taxremlife))</f>
        <v>0</v>
      </c>
      <c r="AR753" s="594">
        <f>IF(AR$3&gt;A22taxremlife,A22taxvalue-SUM($F753:AQ753),IF(A22taxremlife="N/A","n/a",A22taxvalue/A22taxremlife))</f>
        <v>0</v>
      </c>
      <c r="AS753" s="594">
        <f>IF(AS$3&gt;A22taxremlife,A22taxvalue-SUM($F753:AR753),IF(A22taxremlife="N/A","n/a",A22taxvalue/A22taxremlife))</f>
        <v>0</v>
      </c>
      <c r="AT753" s="594">
        <f>IF(AT$3&gt;A22taxremlife,A22taxvalue-SUM($F753:AS753),IF(A22taxremlife="N/A","n/a",A22taxvalue/A22taxremlife))</f>
        <v>0</v>
      </c>
      <c r="AU753" s="594">
        <f>IF(AU$3&gt;A22taxremlife,A22taxvalue-SUM($F753:AT753),IF(A22taxremlife="N/A","n/a",A22taxvalue/A22taxremlife))</f>
        <v>0</v>
      </c>
      <c r="AV753" s="594">
        <f>IF(AV$3&gt;A22taxremlife,A22taxvalue-SUM($F753:AU753),IF(A22taxremlife="N/A","n/a",A22taxvalue/A22taxremlife))</f>
        <v>0</v>
      </c>
      <c r="AW753" s="594">
        <f>IF(AW$3&gt;A22taxremlife,A22taxvalue-SUM($F753:AV753),IF(A22taxremlife="N/A","n/a",A22taxvalue/A22taxremlife))</f>
        <v>0</v>
      </c>
      <c r="AX753" s="594">
        <f>IF(AX$3&gt;A22taxremlife,A22taxvalue-SUM($F753:AW753),IF(A22taxremlife="N/A","n/a",A22taxvalue/A22taxremlife))</f>
        <v>0</v>
      </c>
      <c r="AY753" s="594">
        <f>IF(AY$3&gt;A22taxremlife,A22taxvalue-SUM($F753:AX753),IF(A22taxremlife="N/A","n/a",A22taxvalue/A22taxremlife))</f>
        <v>0</v>
      </c>
      <c r="AZ753" s="594">
        <f>IF(AZ$3&gt;A22taxremlife,A22taxvalue-SUM($F753:AY753),IF(A22taxremlife="N/A","n/a",A22taxvalue/A22taxremlife))</f>
        <v>0</v>
      </c>
      <c r="BA753" s="594">
        <f>IF(BA$3&gt;A22taxremlife,A22taxvalue-SUM($F753:AZ753),IF(A22taxremlife="N/A","n/a",A22taxvalue/A22taxremlife))</f>
        <v>0</v>
      </c>
      <c r="BB753" s="594">
        <f>IF(BB$3&gt;A22taxremlife,A22taxvalue-SUM($F753:BA753),IF(A22taxremlife="N/A","n/a",A22taxvalue/A22taxremlife))</f>
        <v>0</v>
      </c>
      <c r="BC753" s="594">
        <f>IF(BC$3&gt;A22taxremlife,A22taxvalue-SUM($F753:BB753),IF(A22taxremlife="N/A","n/a",A22taxvalue/A22taxremlife))</f>
        <v>0</v>
      </c>
      <c r="BD753" s="594">
        <f>IF(BD$3&gt;A22taxremlife,A22taxvalue-SUM($F753:BC753),IF(A22taxremlife="N/A","n/a",A22taxvalue/A22taxremlife))</f>
        <v>0</v>
      </c>
      <c r="BE753" s="594">
        <f>IF(BE$3&gt;A22taxremlife,A22taxvalue-SUM($F753:BD753),IF(A22taxremlife="N/A","n/a",A22taxvalue/A22taxremlife))</f>
        <v>0</v>
      </c>
      <c r="BF753" s="594">
        <f>IF(BF$3&gt;A22taxremlife,A22taxvalue-SUM($F753:BE753),IF(A22taxremlife="N/A","n/a",A22taxvalue/A22taxremlife))</f>
        <v>0</v>
      </c>
      <c r="BG753" s="594">
        <f>IF(BG$3&gt;A22taxremlife,A22taxvalue-SUM($F753:BF753),IF(A22taxremlife="N/A","n/a",A22taxvalue/A22taxremlife))</f>
        <v>0</v>
      </c>
      <c r="BH753" s="594">
        <f>IF(BH$3&gt;A22taxremlife,A22taxvalue-SUM($F753:BG753),IF(A22taxremlife="N/A","n/a",A22taxvalue/A22taxremlife))</f>
        <v>0</v>
      </c>
      <c r="BI753" s="594">
        <f>IF(BI$3&gt;A22taxremlife,A22taxvalue-SUM($F753:BH753),IF(A22taxremlife="N/A","n/a",A22taxvalue/A22taxremlife))</f>
        <v>0</v>
      </c>
      <c r="BJ753" s="237"/>
      <c r="BK753" s="237"/>
      <c r="BL753" s="237"/>
      <c r="BM753" s="237"/>
    </row>
    <row r="754" spans="1:65" s="4" customFormat="1" ht="12.75" customHeight="1" outlineLevel="2">
      <c r="A754" s="237"/>
      <c r="B754" s="237"/>
      <c r="C754" s="597"/>
      <c r="D754" s="930" t="s">
        <v>326</v>
      </c>
      <c r="E754" s="167">
        <v>0</v>
      </c>
      <c r="F754" s="34"/>
      <c r="G754" s="105"/>
      <c r="H754" s="105"/>
      <c r="I754" s="105"/>
      <c r="J754" s="105"/>
      <c r="K754" s="105"/>
      <c r="L754" s="105"/>
      <c r="M754" s="105"/>
      <c r="N754" s="105"/>
      <c r="O754" s="105"/>
      <c r="P754" s="105"/>
      <c r="Q754" s="592"/>
      <c r="R754" s="592"/>
      <c r="S754" s="592"/>
      <c r="T754" s="592"/>
      <c r="U754" s="592"/>
      <c r="V754" s="592"/>
      <c r="W754" s="592"/>
      <c r="X754" s="592"/>
      <c r="Y754" s="592"/>
      <c r="Z754" s="592"/>
      <c r="AA754" s="592"/>
      <c r="AB754" s="592"/>
      <c r="AC754" s="592"/>
      <c r="AD754" s="592"/>
      <c r="AE754" s="592"/>
      <c r="AF754" s="592"/>
      <c r="AG754" s="592"/>
      <c r="AH754" s="592"/>
      <c r="AI754" s="592"/>
      <c r="AJ754" s="592"/>
      <c r="AK754" s="592"/>
      <c r="AL754" s="592"/>
      <c r="AM754" s="592"/>
      <c r="AN754" s="592"/>
      <c r="AO754" s="592"/>
      <c r="AP754" s="592"/>
      <c r="AQ754" s="592"/>
      <c r="AR754" s="592"/>
      <c r="AS754" s="592"/>
      <c r="AT754" s="592"/>
      <c r="AU754" s="592"/>
      <c r="AV754" s="592"/>
      <c r="AW754" s="592"/>
      <c r="AX754" s="592"/>
      <c r="AY754" s="592"/>
      <c r="AZ754" s="592"/>
      <c r="BA754" s="592"/>
      <c r="BB754" s="592"/>
      <c r="BC754" s="592"/>
      <c r="BD754" s="592"/>
      <c r="BE754" s="592"/>
      <c r="BF754" s="592"/>
      <c r="BG754" s="592"/>
      <c r="BH754" s="592"/>
      <c r="BI754" s="592"/>
      <c r="BJ754" s="237"/>
      <c r="BK754" s="237"/>
      <c r="BL754" s="237"/>
      <c r="BM754" s="237"/>
    </row>
    <row r="755" spans="1:65" s="4" customFormat="1" ht="12.75" customHeight="1" outlineLevel="2">
      <c r="A755" s="237"/>
      <c r="B755" s="237"/>
      <c r="C755" s="597"/>
      <c r="D755" s="930"/>
      <c r="E755" s="167">
        <v>1</v>
      </c>
      <c r="F755" s="34"/>
      <c r="G755" s="183"/>
      <c r="H755" s="105">
        <f>IF(A22taxstdlife="n/a","n/a",IF(H$3&gt;(A22taxstdlife+$E755),(('PTRM input'!$G$164+'PTRM input'!$G$130)*$G$7)-SUM($G755:G755),(('PTRM input'!$G$164+'PTRM input'!$G$130)*$G$7)/A22taxstdlife))</f>
        <v>0</v>
      </c>
      <c r="I755" s="105">
        <f>IF(A22taxstdlife="n/a","n/a",IF(I$3&gt;(A22taxstdlife+$E755),(('PTRM input'!$G$164+'PTRM input'!$G$130)*$G$7)-SUM($G755:H755),(('PTRM input'!$G$164+'PTRM input'!$G$130)*$G$7)/A22taxstdlife))</f>
        <v>0</v>
      </c>
      <c r="J755" s="105">
        <f>IF(A22taxstdlife="n/a","n/a",IF(J$3&gt;(A22taxstdlife+$E755),(('PTRM input'!$G$164+'PTRM input'!$G$130)*$G$7)-SUM($G755:I755),(('PTRM input'!$G$164+'PTRM input'!$G$130)*$G$7)/A22taxstdlife))</f>
        <v>0</v>
      </c>
      <c r="K755" s="105">
        <f>IF(A22taxstdlife="n/a","n/a",IF(K$3&gt;(A22taxstdlife+$E755),(('PTRM input'!$G$164+'PTRM input'!$G$130)*$G$7)-SUM($G755:J755),(('PTRM input'!$G$164+'PTRM input'!$G$130)*$G$7)/A22taxstdlife))</f>
        <v>0</v>
      </c>
      <c r="L755" s="105">
        <f>IF(A22taxstdlife="n/a","n/a",IF(L$3&gt;(A22taxstdlife+$E755),(('PTRM input'!$G$164+'PTRM input'!$G$130)*$G$7)-SUM($G755:K755),(('PTRM input'!$G$164+'PTRM input'!$G$130)*$G$7)/A22taxstdlife))</f>
        <v>0</v>
      </c>
      <c r="M755" s="105">
        <f>IF(A22taxstdlife="n/a","n/a",IF(M$3&gt;(A22taxstdlife+$E755),(('PTRM input'!$G$164+'PTRM input'!$G$130)*$G$7)-SUM($G755:L755),(('PTRM input'!$G$164+'PTRM input'!$G$130)*$G$7)/A22taxstdlife))</f>
        <v>0</v>
      </c>
      <c r="N755" s="105">
        <f>IF(A22taxstdlife="n/a","n/a",IF(N$3&gt;(A22taxstdlife+$E755),(('PTRM input'!$G$164+'PTRM input'!$G$130)*$G$7)-SUM($G755:M755),(('PTRM input'!$G$164+'PTRM input'!$G$130)*$G$7)/A22taxstdlife))</f>
        <v>0</v>
      </c>
      <c r="O755" s="105">
        <f>IF(A22taxstdlife="n/a","n/a",IF(O$3&gt;(A22taxstdlife+$E755),(('PTRM input'!$G$164+'PTRM input'!$G$130)*$G$7)-SUM($G755:N755),(('PTRM input'!$G$164+'PTRM input'!$G$130)*$G$7)/A22taxstdlife))</f>
        <v>0</v>
      </c>
      <c r="P755" s="105">
        <f>IF(A22taxstdlife="n/a","n/a",IF(P$3&gt;(A22taxstdlife+$E755),(('PTRM input'!$G$164+'PTRM input'!$G$130)*$G$7)-SUM($G755:O755),(('PTRM input'!$G$164+'PTRM input'!$G$130)*$G$7)/A22taxstdlife))</f>
        <v>0</v>
      </c>
      <c r="Q755" s="592">
        <f>IF(A22taxstdlife="n/a","n/a",IF(Q$3&gt;(A22taxstdlife+$E755),(('PTRM input'!$G$164+'PTRM input'!$G$130)*$G$7)-SUM($G755:P755),(('PTRM input'!$G$164+'PTRM input'!$G$130)*$G$7)/A22taxstdlife))</f>
        <v>0</v>
      </c>
      <c r="R755" s="592">
        <f>IF(A22taxstdlife="n/a","n/a",IF(R$3&gt;(A22taxstdlife+$E755),(('PTRM input'!$G$164+'PTRM input'!$G$130)*$G$7)-SUM($G755:Q755),(('PTRM input'!$G$164+'PTRM input'!$G$130)*$G$7)/A22taxstdlife))</f>
        <v>0</v>
      </c>
      <c r="S755" s="592">
        <f>IF(A22taxstdlife="n/a","n/a",IF(S$3&gt;(A22taxstdlife+$E755),(('PTRM input'!$G$164+'PTRM input'!$G$130)*$G$7)-SUM($G755:R755),(('PTRM input'!$G$164+'PTRM input'!$G$130)*$G$7)/A22taxstdlife))</f>
        <v>0</v>
      </c>
      <c r="T755" s="592">
        <f>IF(A22taxstdlife="n/a","n/a",IF(T$3&gt;(A22taxstdlife+$E755),(('PTRM input'!$G$164+'PTRM input'!$G$130)*$G$7)-SUM($G755:S755),(('PTRM input'!$G$164+'PTRM input'!$G$130)*$G$7)/A22taxstdlife))</f>
        <v>0</v>
      </c>
      <c r="U755" s="592">
        <f>IF(A22taxstdlife="n/a","n/a",IF(U$3&gt;(A22taxstdlife+$E755),(('PTRM input'!$G$164+'PTRM input'!$G$130)*$G$7)-SUM($G755:T755),(('PTRM input'!$G$164+'PTRM input'!$G$130)*$G$7)/A22taxstdlife))</f>
        <v>0</v>
      </c>
      <c r="V755" s="592">
        <f>IF(A22taxstdlife="n/a","n/a",IF(V$3&gt;(A22taxstdlife+$E755),(('PTRM input'!$G$164+'PTRM input'!$G$130)*$G$7)-SUM($G755:U755),(('PTRM input'!$G$164+'PTRM input'!$G$130)*$G$7)/A22taxstdlife))</f>
        <v>0</v>
      </c>
      <c r="W755" s="592">
        <f>IF(A22taxstdlife="n/a","n/a",IF(W$3&gt;(A22taxstdlife+$E755),(('PTRM input'!$G$164+'PTRM input'!$G$130)*$G$7)-SUM($G755:V755),(('PTRM input'!$G$164+'PTRM input'!$G$130)*$G$7)/A22taxstdlife))</f>
        <v>0</v>
      </c>
      <c r="X755" s="592">
        <f>IF(A22taxstdlife="n/a","n/a",IF(X$3&gt;(A22taxstdlife+$E755),(('PTRM input'!$G$164+'PTRM input'!$G$130)*$G$7)-SUM($G755:W755),(('PTRM input'!$G$164+'PTRM input'!$G$130)*$G$7)/A22taxstdlife))</f>
        <v>0</v>
      </c>
      <c r="Y755" s="592">
        <f>IF(A22taxstdlife="n/a","n/a",IF(Y$3&gt;(A22taxstdlife+$E755),(('PTRM input'!$G$164+'PTRM input'!$G$130)*$G$7)-SUM($G755:X755),(('PTRM input'!$G$164+'PTRM input'!$G$130)*$G$7)/A22taxstdlife))</f>
        <v>0</v>
      </c>
      <c r="Z755" s="592">
        <f>IF(A22taxstdlife="n/a","n/a",IF(Z$3&gt;(A22taxstdlife+$E755),(('PTRM input'!$G$164+'PTRM input'!$G$130)*$G$7)-SUM($G755:Y755),(('PTRM input'!$G$164+'PTRM input'!$G$130)*$G$7)/A22taxstdlife))</f>
        <v>0</v>
      </c>
      <c r="AA755" s="592">
        <f>IF(A22taxstdlife="n/a","n/a",IF(AA$3&gt;(A22taxstdlife+$E755),(('PTRM input'!$G$164+'PTRM input'!$G$130)*$G$7)-SUM($G755:Z755),(('PTRM input'!$G$164+'PTRM input'!$G$130)*$G$7)/A22taxstdlife))</f>
        <v>0</v>
      </c>
      <c r="AB755" s="592">
        <f>IF(A22taxstdlife="n/a","n/a",IF(AB$3&gt;(A22taxstdlife+$E755),(('PTRM input'!$G$164+'PTRM input'!$G$130)*$G$7)-SUM($G755:AA755),(('PTRM input'!$G$164+'PTRM input'!$G$130)*$G$7)/A22taxstdlife))</f>
        <v>0</v>
      </c>
      <c r="AC755" s="592">
        <f>IF(A22taxstdlife="n/a","n/a",IF(AC$3&gt;(A22taxstdlife+$E755),(('PTRM input'!$G$164+'PTRM input'!$G$130)*$G$7)-SUM($G755:AB755),(('PTRM input'!$G$164+'PTRM input'!$G$130)*$G$7)/A22taxstdlife))</f>
        <v>0</v>
      </c>
      <c r="AD755" s="592">
        <f>IF(A22taxstdlife="n/a","n/a",IF(AD$3&gt;(A22taxstdlife+$E755),(('PTRM input'!$G$164+'PTRM input'!$G$130)*$G$7)-SUM($G755:AC755),(('PTRM input'!$G$164+'PTRM input'!$G$130)*$G$7)/A22taxstdlife))</f>
        <v>0</v>
      </c>
      <c r="AE755" s="592">
        <f>IF(A22taxstdlife="n/a","n/a",IF(AE$3&gt;(A22taxstdlife+$E755),(('PTRM input'!$G$164+'PTRM input'!$G$130)*$G$7)-SUM($G755:AD755),(('PTRM input'!$G$164+'PTRM input'!$G$130)*$G$7)/A22taxstdlife))</f>
        <v>0</v>
      </c>
      <c r="AF755" s="592">
        <f>IF(A22taxstdlife="n/a","n/a",IF(AF$3&gt;(A22taxstdlife+$E755),(('PTRM input'!$G$164+'PTRM input'!$G$130)*$G$7)-SUM($G755:AE755),(('PTRM input'!$G$164+'PTRM input'!$G$130)*$G$7)/A22taxstdlife))</f>
        <v>0</v>
      </c>
      <c r="AG755" s="592">
        <f>IF(A22taxstdlife="n/a","n/a",IF(AG$3&gt;(A22taxstdlife+$E755),(('PTRM input'!$G$164+'PTRM input'!$G$130)*$G$7)-SUM($G755:AF755),(('PTRM input'!$G$164+'PTRM input'!$G$130)*$G$7)/A22taxstdlife))</f>
        <v>0</v>
      </c>
      <c r="AH755" s="592">
        <f>IF(A22taxstdlife="n/a","n/a",IF(AH$3&gt;(A22taxstdlife+$E755),(('PTRM input'!$G$164+'PTRM input'!$G$130)*$G$7)-SUM($G755:AG755),(('PTRM input'!$G$164+'PTRM input'!$G$130)*$G$7)/A22taxstdlife))</f>
        <v>0</v>
      </c>
      <c r="AI755" s="592">
        <f>IF(A22taxstdlife="n/a","n/a",IF(AI$3&gt;(A22taxstdlife+$E755),(('PTRM input'!$G$164+'PTRM input'!$G$130)*$G$7)-SUM($G755:AH755),(('PTRM input'!$G$164+'PTRM input'!$G$130)*$G$7)/A22taxstdlife))</f>
        <v>0</v>
      </c>
      <c r="AJ755" s="592">
        <f>IF(A22taxstdlife="n/a","n/a",IF(AJ$3&gt;(A22taxstdlife+$E755),(('PTRM input'!$G$164+'PTRM input'!$G$130)*$G$7)-SUM($G755:AI755),(('PTRM input'!$G$164+'PTRM input'!$G$130)*$G$7)/A22taxstdlife))</f>
        <v>0</v>
      </c>
      <c r="AK755" s="592">
        <f>IF(A22taxstdlife="n/a","n/a",IF(AK$3&gt;(A22taxstdlife+$E755),(('PTRM input'!$G$164+'PTRM input'!$G$130)*$G$7)-SUM($G755:AJ755),(('PTRM input'!$G$164+'PTRM input'!$G$130)*$G$7)/A22taxstdlife))</f>
        <v>0</v>
      </c>
      <c r="AL755" s="592">
        <f>IF(A22taxstdlife="n/a","n/a",IF(AL$3&gt;(A22taxstdlife+$E755),(('PTRM input'!$G$164+'PTRM input'!$G$130)*$G$7)-SUM($G755:AK755),(('PTRM input'!$G$164+'PTRM input'!$G$130)*$G$7)/A22taxstdlife))</f>
        <v>0</v>
      </c>
      <c r="AM755" s="592">
        <f>IF(A22taxstdlife="n/a","n/a",IF(AM$3&gt;(A22taxstdlife+$E755),(('PTRM input'!$G$164+'PTRM input'!$G$130)*$G$7)-SUM($G755:AL755),(('PTRM input'!$G$164+'PTRM input'!$G$130)*$G$7)/A22taxstdlife))</f>
        <v>0</v>
      </c>
      <c r="AN755" s="592">
        <f>IF(A22taxstdlife="n/a","n/a",IF(AN$3&gt;(A22taxstdlife+$E755),(('PTRM input'!$G$164+'PTRM input'!$G$130)*$G$7)-SUM($G755:AM755),(('PTRM input'!$G$164+'PTRM input'!$G$130)*$G$7)/A22taxstdlife))</f>
        <v>0</v>
      </c>
      <c r="AO755" s="592">
        <f>IF(A22taxstdlife="n/a","n/a",IF(AO$3&gt;(A22taxstdlife+$E755),(('PTRM input'!$G$164+'PTRM input'!$G$130)*$G$7)-SUM($G755:AN755),(('PTRM input'!$G$164+'PTRM input'!$G$130)*$G$7)/A22taxstdlife))</f>
        <v>0</v>
      </c>
      <c r="AP755" s="592">
        <f>IF(A22taxstdlife="n/a","n/a",IF(AP$3&gt;(A22taxstdlife+$E755),(('PTRM input'!$G$164+'PTRM input'!$G$130)*$G$7)-SUM($G755:AO755),(('PTRM input'!$G$164+'PTRM input'!$G$130)*$G$7)/A22taxstdlife))</f>
        <v>0</v>
      </c>
      <c r="AQ755" s="592">
        <f>IF(A22taxstdlife="n/a","n/a",IF(AQ$3&gt;(A22taxstdlife+$E755),(('PTRM input'!$G$164+'PTRM input'!$G$130)*$G$7)-SUM($G755:AP755),(('PTRM input'!$G$164+'PTRM input'!$G$130)*$G$7)/A22taxstdlife))</f>
        <v>0</v>
      </c>
      <c r="AR755" s="592">
        <f>IF(A22taxstdlife="n/a","n/a",IF(AR$3&gt;(A22taxstdlife+$E755),(('PTRM input'!$G$164+'PTRM input'!$G$130)*$G$7)-SUM($G755:AQ755),(('PTRM input'!$G$164+'PTRM input'!$G$130)*$G$7)/A22taxstdlife))</f>
        <v>0</v>
      </c>
      <c r="AS755" s="592">
        <f>IF(A22taxstdlife="n/a","n/a",IF(AS$3&gt;(A22taxstdlife+$E755),(('PTRM input'!$G$164+'PTRM input'!$G$130)*$G$7)-SUM($G755:AR755),(('PTRM input'!$G$164+'PTRM input'!$G$130)*$G$7)/A22taxstdlife))</f>
        <v>0</v>
      </c>
      <c r="AT755" s="592">
        <f>IF(A22taxstdlife="n/a","n/a",IF(AT$3&gt;(A22taxstdlife+$E755),(('PTRM input'!$G$164+'PTRM input'!$G$130)*$G$7)-SUM($G755:AS755),(('PTRM input'!$G$164+'PTRM input'!$G$130)*$G$7)/A22taxstdlife))</f>
        <v>0</v>
      </c>
      <c r="AU755" s="592">
        <f>IF(A22taxstdlife="n/a","n/a",IF(AU$3&gt;(A22taxstdlife+$E755),(('PTRM input'!$G$164+'PTRM input'!$G$130)*$G$7)-SUM($G755:AT755),(('PTRM input'!$G$164+'PTRM input'!$G$130)*$G$7)/A22taxstdlife))</f>
        <v>0</v>
      </c>
      <c r="AV755" s="592">
        <f>IF(A22taxstdlife="n/a","n/a",IF(AV$3&gt;(A22taxstdlife+$E755),(('PTRM input'!$G$164+'PTRM input'!$G$130)*$G$7)-SUM($G755:AU755),(('PTRM input'!$G$164+'PTRM input'!$G$130)*$G$7)/A22taxstdlife))</f>
        <v>0</v>
      </c>
      <c r="AW755" s="592">
        <f>IF(A22taxstdlife="n/a","n/a",IF(AW$3&gt;(A22taxstdlife+$E755),(('PTRM input'!$G$164+'PTRM input'!$G$130)*$G$7)-SUM($G755:AV755),(('PTRM input'!$G$164+'PTRM input'!$G$130)*$G$7)/A22taxstdlife))</f>
        <v>0</v>
      </c>
      <c r="AX755" s="592">
        <f>IF(A22taxstdlife="n/a","n/a",IF(AX$3&gt;(A22taxstdlife+$E755),(('PTRM input'!$G$164+'PTRM input'!$G$130)*$G$7)-SUM($G755:AW755),(('PTRM input'!$G$164+'PTRM input'!$G$130)*$G$7)/A22taxstdlife))</f>
        <v>0</v>
      </c>
      <c r="AY755" s="592">
        <f>IF(A22taxstdlife="n/a","n/a",IF(AY$3&gt;(A22taxstdlife+$E755),(('PTRM input'!$G$164+'PTRM input'!$G$130)*$G$7)-SUM($G755:AX755),(('PTRM input'!$G$164+'PTRM input'!$G$130)*$G$7)/A22taxstdlife))</f>
        <v>0</v>
      </c>
      <c r="AZ755" s="592">
        <f>IF(A22taxstdlife="n/a","n/a",IF(AZ$3&gt;(A22taxstdlife+$E755),(('PTRM input'!$G$164+'PTRM input'!$G$130)*$G$7)-SUM($G755:AY755),(('PTRM input'!$G$164+'PTRM input'!$G$130)*$G$7)/A22taxstdlife))</f>
        <v>0</v>
      </c>
      <c r="BA755" s="592">
        <f>IF(A22taxstdlife="n/a","n/a",IF(BA$3&gt;(A22taxstdlife+$E755),(('PTRM input'!$G$164+'PTRM input'!$G$130)*$G$7)-SUM($G755:AZ755),(('PTRM input'!$G$164+'PTRM input'!$G$130)*$G$7)/A22taxstdlife))</f>
        <v>0</v>
      </c>
      <c r="BB755" s="592">
        <f>IF(A22taxstdlife="n/a","n/a",IF(BB$3&gt;(A22taxstdlife+$E755),(('PTRM input'!$G$164+'PTRM input'!$G$130)*$G$7)-SUM($G755:BA755),(('PTRM input'!$G$164+'PTRM input'!$G$130)*$G$7)/A22taxstdlife))</f>
        <v>0</v>
      </c>
      <c r="BC755" s="592">
        <f>IF(A22taxstdlife="n/a","n/a",IF(BC$3&gt;(A22taxstdlife+$E755),(('PTRM input'!$G$164+'PTRM input'!$G$130)*$G$7)-SUM($G755:BB755),(('PTRM input'!$G$164+'PTRM input'!$G$130)*$G$7)/A22taxstdlife))</f>
        <v>0</v>
      </c>
      <c r="BD755" s="592">
        <f>IF(A22taxstdlife="n/a","n/a",IF(BD$3&gt;(A22taxstdlife+$E755),(('PTRM input'!$G$164+'PTRM input'!$G$130)*$G$7)-SUM($G755:BC755),(('PTRM input'!$G$164+'PTRM input'!$G$130)*$G$7)/A22taxstdlife))</f>
        <v>0</v>
      </c>
      <c r="BE755" s="592">
        <f>IF(A22taxstdlife="n/a","n/a",IF(BE$3&gt;(A22taxstdlife+$E755),(('PTRM input'!$G$164+'PTRM input'!$G$130)*$G$7)-SUM($G755:BD755),(('PTRM input'!$G$164+'PTRM input'!$G$130)*$G$7)/A22taxstdlife))</f>
        <v>0</v>
      </c>
      <c r="BF755" s="592">
        <f>IF(A22taxstdlife="n/a","n/a",IF(BF$3&gt;(A22taxstdlife+$E755),(('PTRM input'!$G$164+'PTRM input'!$G$130)*$G$7)-SUM($G755:BE755),(('PTRM input'!$G$164+'PTRM input'!$G$130)*$G$7)/A22taxstdlife))</f>
        <v>0</v>
      </c>
      <c r="BG755" s="592">
        <f>IF(A22taxstdlife="n/a","n/a",IF(BG$3&gt;(A22taxstdlife+$E755),(('PTRM input'!$G$164+'PTRM input'!$G$130)*$G$7)-SUM($G755:BF755),(('PTRM input'!$G$164+'PTRM input'!$G$130)*$G$7)/A22taxstdlife))</f>
        <v>0</v>
      </c>
      <c r="BH755" s="592">
        <f>IF(A22taxstdlife="n/a","n/a",IF(BH$3&gt;(A22taxstdlife+$E755),(('PTRM input'!$G$164+'PTRM input'!$G$130)*$G$7)-SUM($G755:BG755),(('PTRM input'!$G$164+'PTRM input'!$G$130)*$G$7)/A22taxstdlife))</f>
        <v>0</v>
      </c>
      <c r="BI755" s="592">
        <f>IF(A22taxstdlife="n/a","n/a",IF(BI$3&gt;(A22taxstdlife+$E755),(('PTRM input'!$G$164+'PTRM input'!$G$130)*$G$7)-SUM($G755:BH755),(('PTRM input'!$G$164+'PTRM input'!$G$130)*$G$7)/A22taxstdlife))</f>
        <v>0</v>
      </c>
      <c r="BJ755" s="237"/>
      <c r="BK755" s="237"/>
      <c r="BL755" s="237"/>
      <c r="BM755" s="237"/>
    </row>
    <row r="756" spans="1:65" s="4" customFormat="1" ht="12.75" customHeight="1" outlineLevel="2">
      <c r="A756" s="237"/>
      <c r="B756" s="237"/>
      <c r="C756" s="597"/>
      <c r="D756" s="930"/>
      <c r="E756" s="167">
        <v>2</v>
      </c>
      <c r="F756" s="34"/>
      <c r="G756" s="184"/>
      <c r="H756" s="185"/>
      <c r="I756" s="105">
        <f>IF(A22taxstdlife="n/a","n/a",IF(I$3&gt;(A22taxstdlife+$E756),(('PTRM input'!$H$164+'PTRM input'!$H$130)*$H$7)-SUM($H756:H756),(('PTRM input'!$H$164+'PTRM input'!$H$130)*$H$7)/A22taxstdlife))</f>
        <v>0</v>
      </c>
      <c r="J756" s="105">
        <f>IF(A22taxstdlife="n/a","n/a",IF(J$3&gt;(A22taxstdlife+$E756),(('PTRM input'!$H$164+'PTRM input'!$H$130)*$H$7)-SUM($H756:I756),(('PTRM input'!$H$164+'PTRM input'!$H$130)*$H$7)/A22taxstdlife))</f>
        <v>0</v>
      </c>
      <c r="K756" s="105">
        <f>IF(A22taxstdlife="n/a","n/a",IF(K$3&gt;(A22taxstdlife+$E756),(('PTRM input'!$H$164+'PTRM input'!$H$130)*$H$7)-SUM($H756:J756),(('PTRM input'!$H$164+'PTRM input'!$H$130)*$H$7)/A22taxstdlife))</f>
        <v>0</v>
      </c>
      <c r="L756" s="105">
        <f>IF(A22taxstdlife="n/a","n/a",IF(L$3&gt;(A22taxstdlife+$E756),(('PTRM input'!$H$164+'PTRM input'!$H$130)*$H$7)-SUM($H756:K756),(('PTRM input'!$H$164+'PTRM input'!$H$130)*$H$7)/A22taxstdlife))</f>
        <v>0</v>
      </c>
      <c r="M756" s="105">
        <f>IF(A22taxstdlife="n/a","n/a",IF(M$3&gt;(A22taxstdlife+$E756),(('PTRM input'!$H$164+'PTRM input'!$H$130)*$H$7)-SUM($H756:L756),(('PTRM input'!$H$164+'PTRM input'!$H$130)*$H$7)/A22taxstdlife))</f>
        <v>0</v>
      </c>
      <c r="N756" s="105">
        <f>IF(A22taxstdlife="n/a","n/a",IF(N$3&gt;(A22taxstdlife+$E756),(('PTRM input'!$H$164+'PTRM input'!$H$130)*$H$7)-SUM($H756:M756),(('PTRM input'!$H$164+'PTRM input'!$H$130)*$H$7)/A22taxstdlife))</f>
        <v>0</v>
      </c>
      <c r="O756" s="105">
        <f>IF(A22taxstdlife="n/a","n/a",IF(O$3&gt;(A22taxstdlife+$E756),(('PTRM input'!$H$164+'PTRM input'!$H$130)*$H$7)-SUM($H756:N756),(('PTRM input'!$H$164+'PTRM input'!$H$130)*$H$7)/A22taxstdlife))</f>
        <v>0</v>
      </c>
      <c r="P756" s="105">
        <f>IF(A22taxstdlife="n/a","n/a",IF(P$3&gt;(A22taxstdlife+$E756),(('PTRM input'!$H$164+'PTRM input'!$H$130)*$H$7)-SUM($H756:O756),(('PTRM input'!$H$164+'PTRM input'!$H$130)*$H$7)/A22taxstdlife))</f>
        <v>0</v>
      </c>
      <c r="Q756" s="592">
        <f>IF(A22taxstdlife="n/a","n/a",IF(Q$3&gt;(A22taxstdlife+$E756),(('PTRM input'!$H$164+'PTRM input'!$H$130)*$H$7)-SUM($H756:P756),(('PTRM input'!$H$164+'PTRM input'!$H$130)*$H$7)/A22taxstdlife))</f>
        <v>0</v>
      </c>
      <c r="R756" s="592">
        <f>IF(A22taxstdlife="n/a","n/a",IF(R$3&gt;(A22taxstdlife+$E756),(('PTRM input'!$H$164+'PTRM input'!$H$130)*$H$7)-SUM($H756:Q756),(('PTRM input'!$H$164+'PTRM input'!$H$130)*$H$7)/A22taxstdlife))</f>
        <v>0</v>
      </c>
      <c r="S756" s="592">
        <f>IF(A22taxstdlife="n/a","n/a",IF(S$3&gt;(A22taxstdlife+$E756),(('PTRM input'!$H$164+'PTRM input'!$H$130)*$H$7)-SUM($H756:R756),(('PTRM input'!$H$164+'PTRM input'!$H$130)*$H$7)/A22taxstdlife))</f>
        <v>0</v>
      </c>
      <c r="T756" s="592">
        <f>IF(A22taxstdlife="n/a","n/a",IF(T$3&gt;(A22taxstdlife+$E756),(('PTRM input'!$H$164+'PTRM input'!$H$130)*$H$7)-SUM($H756:S756),(('PTRM input'!$H$164+'PTRM input'!$H$130)*$H$7)/A22taxstdlife))</f>
        <v>0</v>
      </c>
      <c r="U756" s="592">
        <f>IF(A22taxstdlife="n/a","n/a",IF(U$3&gt;(A22taxstdlife+$E756),(('PTRM input'!$H$164+'PTRM input'!$H$130)*$H$7)-SUM($H756:T756),(('PTRM input'!$H$164+'PTRM input'!$H$130)*$H$7)/A22taxstdlife))</f>
        <v>0</v>
      </c>
      <c r="V756" s="592">
        <f>IF(A22taxstdlife="n/a","n/a",IF(V$3&gt;(A22taxstdlife+$E756),(('PTRM input'!$H$164+'PTRM input'!$H$130)*$H$7)-SUM($H756:U756),(('PTRM input'!$H$164+'PTRM input'!$H$130)*$H$7)/A22taxstdlife))</f>
        <v>0</v>
      </c>
      <c r="W756" s="592">
        <f>IF(A22taxstdlife="n/a","n/a",IF(W$3&gt;(A22taxstdlife+$E756),(('PTRM input'!$H$164+'PTRM input'!$H$130)*$H$7)-SUM($H756:V756),(('PTRM input'!$H$164+'PTRM input'!$H$130)*$H$7)/A22taxstdlife))</f>
        <v>0</v>
      </c>
      <c r="X756" s="592">
        <f>IF(A22taxstdlife="n/a","n/a",IF(X$3&gt;(A22taxstdlife+$E756),(('PTRM input'!$H$164+'PTRM input'!$H$130)*$H$7)-SUM($H756:W756),(('PTRM input'!$H$164+'PTRM input'!$H$130)*$H$7)/A22taxstdlife))</f>
        <v>0</v>
      </c>
      <c r="Y756" s="592">
        <f>IF(A22taxstdlife="n/a","n/a",IF(Y$3&gt;(A22taxstdlife+$E756),(('PTRM input'!$H$164+'PTRM input'!$H$130)*$H$7)-SUM($H756:X756),(('PTRM input'!$H$164+'PTRM input'!$H$130)*$H$7)/A22taxstdlife))</f>
        <v>0</v>
      </c>
      <c r="Z756" s="592">
        <f>IF(A22taxstdlife="n/a","n/a",IF(Z$3&gt;(A22taxstdlife+$E756),(('PTRM input'!$H$164+'PTRM input'!$H$130)*$H$7)-SUM($H756:Y756),(('PTRM input'!$H$164+'PTRM input'!$H$130)*$H$7)/A22taxstdlife))</f>
        <v>0</v>
      </c>
      <c r="AA756" s="592">
        <f>IF(A22taxstdlife="n/a","n/a",IF(AA$3&gt;(A22taxstdlife+$E756),(('PTRM input'!$H$164+'PTRM input'!$H$130)*$H$7)-SUM($H756:Z756),(('PTRM input'!$H$164+'PTRM input'!$H$130)*$H$7)/A22taxstdlife))</f>
        <v>0</v>
      </c>
      <c r="AB756" s="592">
        <f>IF(A22taxstdlife="n/a","n/a",IF(AB$3&gt;(A22taxstdlife+$E756),(('PTRM input'!$H$164+'PTRM input'!$H$130)*$H$7)-SUM($H756:AA756),(('PTRM input'!$H$164+'PTRM input'!$H$130)*$H$7)/A22taxstdlife))</f>
        <v>0</v>
      </c>
      <c r="AC756" s="592">
        <f>IF(A22taxstdlife="n/a","n/a",IF(AC$3&gt;(A22taxstdlife+$E756),(('PTRM input'!$H$164+'PTRM input'!$H$130)*$H$7)-SUM($H756:AB756),(('PTRM input'!$H$164+'PTRM input'!$H$130)*$H$7)/A22taxstdlife))</f>
        <v>0</v>
      </c>
      <c r="AD756" s="592">
        <f>IF(A22taxstdlife="n/a","n/a",IF(AD$3&gt;(A22taxstdlife+$E756),(('PTRM input'!$H$164+'PTRM input'!$H$130)*$H$7)-SUM($H756:AC756),(('PTRM input'!$H$164+'PTRM input'!$H$130)*$H$7)/A22taxstdlife))</f>
        <v>0</v>
      </c>
      <c r="AE756" s="592">
        <f>IF(A22taxstdlife="n/a","n/a",IF(AE$3&gt;(A22taxstdlife+$E756),(('PTRM input'!$H$164+'PTRM input'!$H$130)*$H$7)-SUM($H756:AD756),(('PTRM input'!$H$164+'PTRM input'!$H$130)*$H$7)/A22taxstdlife))</f>
        <v>0</v>
      </c>
      <c r="AF756" s="592">
        <f>IF(A22taxstdlife="n/a","n/a",IF(AF$3&gt;(A22taxstdlife+$E756),(('PTRM input'!$H$164+'PTRM input'!$H$130)*$H$7)-SUM($H756:AE756),(('PTRM input'!$H$164+'PTRM input'!$H$130)*$H$7)/A22taxstdlife))</f>
        <v>0</v>
      </c>
      <c r="AG756" s="592">
        <f>IF(A22taxstdlife="n/a","n/a",IF(AG$3&gt;(A22taxstdlife+$E756),(('PTRM input'!$H$164+'PTRM input'!$H$130)*$H$7)-SUM($H756:AF756),(('PTRM input'!$H$164+'PTRM input'!$H$130)*$H$7)/A22taxstdlife))</f>
        <v>0</v>
      </c>
      <c r="AH756" s="592">
        <f>IF(A22taxstdlife="n/a","n/a",IF(AH$3&gt;(A22taxstdlife+$E756),(('PTRM input'!$H$164+'PTRM input'!$H$130)*$H$7)-SUM($H756:AG756),(('PTRM input'!$H$164+'PTRM input'!$H$130)*$H$7)/A22taxstdlife))</f>
        <v>0</v>
      </c>
      <c r="AI756" s="592">
        <f>IF(A22taxstdlife="n/a","n/a",IF(AI$3&gt;(A22taxstdlife+$E756),(('PTRM input'!$H$164+'PTRM input'!$H$130)*$H$7)-SUM($H756:AH756),(('PTRM input'!$H$164+'PTRM input'!$H$130)*$H$7)/A22taxstdlife))</f>
        <v>0</v>
      </c>
      <c r="AJ756" s="592">
        <f>IF(A22taxstdlife="n/a","n/a",IF(AJ$3&gt;(A22taxstdlife+$E756),(('PTRM input'!$H$164+'PTRM input'!$H$130)*$H$7)-SUM($H756:AI756),(('PTRM input'!$H$164+'PTRM input'!$H$130)*$H$7)/A22taxstdlife))</f>
        <v>0</v>
      </c>
      <c r="AK756" s="592">
        <f>IF(A22taxstdlife="n/a","n/a",IF(AK$3&gt;(A22taxstdlife+$E756),(('PTRM input'!$H$164+'PTRM input'!$H$130)*$H$7)-SUM($H756:AJ756),(('PTRM input'!$H$164+'PTRM input'!$H$130)*$H$7)/A22taxstdlife))</f>
        <v>0</v>
      </c>
      <c r="AL756" s="592">
        <f>IF(A22taxstdlife="n/a","n/a",IF(AL$3&gt;(A22taxstdlife+$E756),(('PTRM input'!$H$164+'PTRM input'!$H$130)*$H$7)-SUM($H756:AK756),(('PTRM input'!$H$164+'PTRM input'!$H$130)*$H$7)/A22taxstdlife))</f>
        <v>0</v>
      </c>
      <c r="AM756" s="592">
        <f>IF(A22taxstdlife="n/a","n/a",IF(AM$3&gt;(A22taxstdlife+$E756),(('PTRM input'!$H$164+'PTRM input'!$H$130)*$H$7)-SUM($H756:AL756),(('PTRM input'!$H$164+'PTRM input'!$H$130)*$H$7)/A22taxstdlife))</f>
        <v>0</v>
      </c>
      <c r="AN756" s="592">
        <f>IF(A22taxstdlife="n/a","n/a",IF(AN$3&gt;(A22taxstdlife+$E756),(('PTRM input'!$H$164+'PTRM input'!$H$130)*$H$7)-SUM($H756:AM756),(('PTRM input'!$H$164+'PTRM input'!$H$130)*$H$7)/A22taxstdlife))</f>
        <v>0</v>
      </c>
      <c r="AO756" s="592">
        <f>IF(A22taxstdlife="n/a","n/a",IF(AO$3&gt;(A22taxstdlife+$E756),(('PTRM input'!$H$164+'PTRM input'!$H$130)*$H$7)-SUM($H756:AN756),(('PTRM input'!$H$164+'PTRM input'!$H$130)*$H$7)/A22taxstdlife))</f>
        <v>0</v>
      </c>
      <c r="AP756" s="592">
        <f>IF(A22taxstdlife="n/a","n/a",IF(AP$3&gt;(A22taxstdlife+$E756),(('PTRM input'!$H$164+'PTRM input'!$H$130)*$H$7)-SUM($H756:AO756),(('PTRM input'!$H$164+'PTRM input'!$H$130)*$H$7)/A22taxstdlife))</f>
        <v>0</v>
      </c>
      <c r="AQ756" s="592">
        <f>IF(A22taxstdlife="n/a","n/a",IF(AQ$3&gt;(A22taxstdlife+$E756),(('PTRM input'!$H$164+'PTRM input'!$H$130)*$H$7)-SUM($H756:AP756),(('PTRM input'!$H$164+'PTRM input'!$H$130)*$H$7)/A22taxstdlife))</f>
        <v>0</v>
      </c>
      <c r="AR756" s="592">
        <f>IF(A22taxstdlife="n/a","n/a",IF(AR$3&gt;(A22taxstdlife+$E756),(('PTRM input'!$H$164+'PTRM input'!$H$130)*$H$7)-SUM($H756:AQ756),(('PTRM input'!$H$164+'PTRM input'!$H$130)*$H$7)/A22taxstdlife))</f>
        <v>0</v>
      </c>
      <c r="AS756" s="592">
        <f>IF(A22taxstdlife="n/a","n/a",IF(AS$3&gt;(A22taxstdlife+$E756),(('PTRM input'!$H$164+'PTRM input'!$H$130)*$H$7)-SUM($H756:AR756),(('PTRM input'!$H$164+'PTRM input'!$H$130)*$H$7)/A22taxstdlife))</f>
        <v>0</v>
      </c>
      <c r="AT756" s="592">
        <f>IF(A22taxstdlife="n/a","n/a",IF(AT$3&gt;(A22taxstdlife+$E756),(('PTRM input'!$H$164+'PTRM input'!$H$130)*$H$7)-SUM($H756:AS756),(('PTRM input'!$H$164+'PTRM input'!$H$130)*$H$7)/A22taxstdlife))</f>
        <v>0</v>
      </c>
      <c r="AU756" s="592">
        <f>IF(A22taxstdlife="n/a","n/a",IF(AU$3&gt;(A22taxstdlife+$E756),(('PTRM input'!$H$164+'PTRM input'!$H$130)*$H$7)-SUM($H756:AT756),(('PTRM input'!$H$164+'PTRM input'!$H$130)*$H$7)/A22taxstdlife))</f>
        <v>0</v>
      </c>
      <c r="AV756" s="592">
        <f>IF(A22taxstdlife="n/a","n/a",IF(AV$3&gt;(A22taxstdlife+$E756),(('PTRM input'!$H$164+'PTRM input'!$H$130)*$H$7)-SUM($H756:AU756),(('PTRM input'!$H$164+'PTRM input'!$H$130)*$H$7)/A22taxstdlife))</f>
        <v>0</v>
      </c>
      <c r="AW756" s="592">
        <f>IF(A22taxstdlife="n/a","n/a",IF(AW$3&gt;(A22taxstdlife+$E756),(('PTRM input'!$H$164+'PTRM input'!$H$130)*$H$7)-SUM($H756:AV756),(('PTRM input'!$H$164+'PTRM input'!$H$130)*$H$7)/A22taxstdlife))</f>
        <v>0</v>
      </c>
      <c r="AX756" s="592">
        <f>IF(A22taxstdlife="n/a","n/a",IF(AX$3&gt;(A22taxstdlife+$E756),(('PTRM input'!$H$164+'PTRM input'!$H$130)*$H$7)-SUM($H756:AW756),(('PTRM input'!$H$164+'PTRM input'!$H$130)*$H$7)/A22taxstdlife))</f>
        <v>0</v>
      </c>
      <c r="AY756" s="592">
        <f>IF(A22taxstdlife="n/a","n/a",IF(AY$3&gt;(A22taxstdlife+$E756),(('PTRM input'!$H$164+'PTRM input'!$H$130)*$H$7)-SUM($H756:AX756),(('PTRM input'!$H$164+'PTRM input'!$H$130)*$H$7)/A22taxstdlife))</f>
        <v>0</v>
      </c>
      <c r="AZ756" s="592">
        <f>IF(A22taxstdlife="n/a","n/a",IF(AZ$3&gt;(A22taxstdlife+$E756),(('PTRM input'!$H$164+'PTRM input'!$H$130)*$H$7)-SUM($H756:AY756),(('PTRM input'!$H$164+'PTRM input'!$H$130)*$H$7)/A22taxstdlife))</f>
        <v>0</v>
      </c>
      <c r="BA756" s="592">
        <f>IF(A22taxstdlife="n/a","n/a",IF(BA$3&gt;(A22taxstdlife+$E756),(('PTRM input'!$H$164+'PTRM input'!$H$130)*$H$7)-SUM($H756:AZ756),(('PTRM input'!$H$164+'PTRM input'!$H$130)*$H$7)/A22taxstdlife))</f>
        <v>0</v>
      </c>
      <c r="BB756" s="592">
        <f>IF(A22taxstdlife="n/a","n/a",IF(BB$3&gt;(A22taxstdlife+$E756),(('PTRM input'!$H$164+'PTRM input'!$H$130)*$H$7)-SUM($H756:BA756),(('PTRM input'!$H$164+'PTRM input'!$H$130)*$H$7)/A22taxstdlife))</f>
        <v>0</v>
      </c>
      <c r="BC756" s="592">
        <f>IF(A22taxstdlife="n/a","n/a",IF(BC$3&gt;(A22taxstdlife+$E756),(('PTRM input'!$H$164+'PTRM input'!$H$130)*$H$7)-SUM($H756:BB756),(('PTRM input'!$H$164+'PTRM input'!$H$130)*$H$7)/A22taxstdlife))</f>
        <v>0</v>
      </c>
      <c r="BD756" s="592">
        <f>IF(A22taxstdlife="n/a","n/a",IF(BD$3&gt;(A22taxstdlife+$E756),(('PTRM input'!$H$164+'PTRM input'!$H$130)*$H$7)-SUM($H756:BC756),(('PTRM input'!$H$164+'PTRM input'!$H$130)*$H$7)/A22taxstdlife))</f>
        <v>0</v>
      </c>
      <c r="BE756" s="592">
        <f>IF(A22taxstdlife="n/a","n/a",IF(BE$3&gt;(A22taxstdlife+$E756),(('PTRM input'!$H$164+'PTRM input'!$H$130)*$H$7)-SUM($H756:BD756),(('PTRM input'!$H$164+'PTRM input'!$H$130)*$H$7)/A22taxstdlife))</f>
        <v>0</v>
      </c>
      <c r="BF756" s="592">
        <f>IF(A22taxstdlife="n/a","n/a",IF(BF$3&gt;(A22taxstdlife+$E756),(('PTRM input'!$H$164+'PTRM input'!$H$130)*$H$7)-SUM($H756:BE756),(('PTRM input'!$H$164+'PTRM input'!$H$130)*$H$7)/A22taxstdlife))</f>
        <v>0</v>
      </c>
      <c r="BG756" s="592">
        <f>IF(A22taxstdlife="n/a","n/a",IF(BG$3&gt;(A22taxstdlife+$E756),(('PTRM input'!$H$164+'PTRM input'!$H$130)*$H$7)-SUM($H756:BF756),(('PTRM input'!$H$164+'PTRM input'!$H$130)*$H$7)/A22taxstdlife))</f>
        <v>0</v>
      </c>
      <c r="BH756" s="592">
        <f>IF(A22taxstdlife="n/a","n/a",IF(BH$3&gt;(A22taxstdlife+$E756),(('PTRM input'!$H$164+'PTRM input'!$H$130)*$H$7)-SUM($H756:BG756),(('PTRM input'!$H$164+'PTRM input'!$H$130)*$H$7)/A22taxstdlife))</f>
        <v>0</v>
      </c>
      <c r="BI756" s="592">
        <f>IF(A22taxstdlife="n/a","n/a",IF(BI$3&gt;(A22taxstdlife+$E756),(('PTRM input'!$H$164+'PTRM input'!$H$130)*$H$7)-SUM($H756:BH756),(('PTRM input'!$H$164+'PTRM input'!$H$130)*$H$7)/A22taxstdlife))</f>
        <v>0</v>
      </c>
      <c r="BJ756" s="237"/>
      <c r="BK756" s="237"/>
      <c r="BL756" s="237"/>
      <c r="BM756" s="237"/>
    </row>
    <row r="757" spans="1:65" s="4" customFormat="1" ht="12.75" customHeight="1" outlineLevel="2">
      <c r="A757" s="237"/>
      <c r="B757" s="237"/>
      <c r="C757" s="597"/>
      <c r="D757" s="930"/>
      <c r="E757" s="167">
        <v>3</v>
      </c>
      <c r="F757" s="34"/>
      <c r="G757" s="184"/>
      <c r="H757" s="186"/>
      <c r="I757" s="185"/>
      <c r="J757" s="105">
        <f>IF(A22taxstdlife="n/a","n/a",IF(J$3&gt;(A22taxstdlife+$E757),(('PTRM input'!$I$164+'PTRM input'!$I$130)*$I$7)-SUM($I757:I757),(('PTRM input'!$I$164+'PTRM input'!$I$130)*$I$7)/A22taxstdlife))</f>
        <v>0</v>
      </c>
      <c r="K757" s="105">
        <f>IF(A22taxstdlife="n/a","n/a",IF(K$3&gt;(A22taxstdlife+$E757),(('PTRM input'!$I$164+'PTRM input'!$I$130)*$I$7)-SUM($I757:J757),(('PTRM input'!$I$164+'PTRM input'!$I$130)*$I$7)/A22taxstdlife))</f>
        <v>0</v>
      </c>
      <c r="L757" s="105">
        <f>IF(A22taxstdlife="n/a","n/a",IF(L$3&gt;(A22taxstdlife+$E757),(('PTRM input'!$I$164+'PTRM input'!$I$130)*$I$7)-SUM($I757:K757),(('PTRM input'!$I$164+'PTRM input'!$I$130)*$I$7)/A22taxstdlife))</f>
        <v>0</v>
      </c>
      <c r="M757" s="105">
        <f>IF(A22taxstdlife="n/a","n/a",IF(M$3&gt;(A22taxstdlife+$E757),(('PTRM input'!$I$164+'PTRM input'!$I$130)*$I$7)-SUM($I757:L757),(('PTRM input'!$I$164+'PTRM input'!$I$130)*$I$7)/A22taxstdlife))</f>
        <v>0</v>
      </c>
      <c r="N757" s="105">
        <f>IF(A22taxstdlife="n/a","n/a",IF(N$3&gt;(A22taxstdlife+$E757),(('PTRM input'!$I$164+'PTRM input'!$I$130)*$I$7)-SUM($I757:M757),(('PTRM input'!$I$164+'PTRM input'!$I$130)*$I$7)/A22taxstdlife))</f>
        <v>0</v>
      </c>
      <c r="O757" s="105">
        <f>IF(A22taxstdlife="n/a","n/a",IF(O$3&gt;(A22taxstdlife+$E757),(('PTRM input'!$I$164+'PTRM input'!$I$130)*$I$7)-SUM($I757:N757),(('PTRM input'!$I$164+'PTRM input'!$I$130)*$I$7)/A22taxstdlife))</f>
        <v>0</v>
      </c>
      <c r="P757" s="105">
        <f>IF(A22taxstdlife="n/a","n/a",IF(P$3&gt;(A22taxstdlife+$E757),(('PTRM input'!$I$164+'PTRM input'!$I$130)*$I$7)-SUM($I757:O757),(('PTRM input'!$I$164+'PTRM input'!$I$130)*$I$7)/A22taxstdlife))</f>
        <v>0</v>
      </c>
      <c r="Q757" s="592">
        <f>IF(A22taxstdlife="n/a","n/a",IF(Q$3&gt;(A22taxstdlife+$E757),(('PTRM input'!$I$164+'PTRM input'!$I$130)*$I$7)-SUM($I757:P757),(('PTRM input'!$I$164+'PTRM input'!$I$130)*$I$7)/A22taxstdlife))</f>
        <v>0</v>
      </c>
      <c r="R757" s="592">
        <f>IF(A22taxstdlife="n/a","n/a",IF(R$3&gt;(A22taxstdlife+$E757),(('PTRM input'!$I$164+'PTRM input'!$I$130)*$I$7)-SUM($I757:Q757),(('PTRM input'!$I$164+'PTRM input'!$I$130)*$I$7)/A22taxstdlife))</f>
        <v>0</v>
      </c>
      <c r="S757" s="592">
        <f>IF(A22taxstdlife="n/a","n/a",IF(S$3&gt;(A22taxstdlife+$E757),(('PTRM input'!$I$164+'PTRM input'!$I$130)*$I$7)-SUM($I757:R757),(('PTRM input'!$I$164+'PTRM input'!$I$130)*$I$7)/A22taxstdlife))</f>
        <v>0</v>
      </c>
      <c r="T757" s="592">
        <f>IF(A22taxstdlife="n/a","n/a",IF(T$3&gt;(A22taxstdlife+$E757),(('PTRM input'!$I$164+'PTRM input'!$I$130)*$I$7)-SUM($I757:S757),(('PTRM input'!$I$164+'PTRM input'!$I$130)*$I$7)/A22taxstdlife))</f>
        <v>0</v>
      </c>
      <c r="U757" s="592">
        <f>IF(A22taxstdlife="n/a","n/a",IF(U$3&gt;(A22taxstdlife+$E757),(('PTRM input'!$I$164+'PTRM input'!$I$130)*$I$7)-SUM($I757:T757),(('PTRM input'!$I$164+'PTRM input'!$I$130)*$I$7)/A22taxstdlife))</f>
        <v>0</v>
      </c>
      <c r="V757" s="592">
        <f>IF(A22taxstdlife="n/a","n/a",IF(V$3&gt;(A22taxstdlife+$E757),(('PTRM input'!$I$164+'PTRM input'!$I$130)*$I$7)-SUM($I757:U757),(('PTRM input'!$I$164+'PTRM input'!$I$130)*$I$7)/A22taxstdlife))</f>
        <v>0</v>
      </c>
      <c r="W757" s="592">
        <f>IF(A22taxstdlife="n/a","n/a",IF(W$3&gt;(A22taxstdlife+$E757),(('PTRM input'!$I$164+'PTRM input'!$I$130)*$I$7)-SUM($I757:V757),(('PTRM input'!$I$164+'PTRM input'!$I$130)*$I$7)/A22taxstdlife))</f>
        <v>0</v>
      </c>
      <c r="X757" s="592">
        <f>IF(A22taxstdlife="n/a","n/a",IF(X$3&gt;(A22taxstdlife+$E757),(('PTRM input'!$I$164+'PTRM input'!$I$130)*$I$7)-SUM($I757:W757),(('PTRM input'!$I$164+'PTRM input'!$I$130)*$I$7)/A22taxstdlife))</f>
        <v>0</v>
      </c>
      <c r="Y757" s="592">
        <f>IF(A22taxstdlife="n/a","n/a",IF(Y$3&gt;(A22taxstdlife+$E757),(('PTRM input'!$I$164+'PTRM input'!$I$130)*$I$7)-SUM($I757:X757),(('PTRM input'!$I$164+'PTRM input'!$I$130)*$I$7)/A22taxstdlife))</f>
        <v>0</v>
      </c>
      <c r="Z757" s="592">
        <f>IF(A22taxstdlife="n/a","n/a",IF(Z$3&gt;(A22taxstdlife+$E757),(('PTRM input'!$I$164+'PTRM input'!$I$130)*$I$7)-SUM($I757:Y757),(('PTRM input'!$I$164+'PTRM input'!$I$130)*$I$7)/A22taxstdlife))</f>
        <v>0</v>
      </c>
      <c r="AA757" s="592">
        <f>IF(A22taxstdlife="n/a","n/a",IF(AA$3&gt;(A22taxstdlife+$E757),(('PTRM input'!$I$164+'PTRM input'!$I$130)*$I$7)-SUM($I757:Z757),(('PTRM input'!$I$164+'PTRM input'!$I$130)*$I$7)/A22taxstdlife))</f>
        <v>0</v>
      </c>
      <c r="AB757" s="592">
        <f>IF(A22taxstdlife="n/a","n/a",IF(AB$3&gt;(A22taxstdlife+$E757),(('PTRM input'!$I$164+'PTRM input'!$I$130)*$I$7)-SUM($I757:AA757),(('PTRM input'!$I$164+'PTRM input'!$I$130)*$I$7)/A22taxstdlife))</f>
        <v>0</v>
      </c>
      <c r="AC757" s="592">
        <f>IF(A22taxstdlife="n/a","n/a",IF(AC$3&gt;(A22taxstdlife+$E757),(('PTRM input'!$I$164+'PTRM input'!$I$130)*$I$7)-SUM($I757:AB757),(('PTRM input'!$I$164+'PTRM input'!$I$130)*$I$7)/A22taxstdlife))</f>
        <v>0</v>
      </c>
      <c r="AD757" s="592">
        <f>IF(A22taxstdlife="n/a","n/a",IF(AD$3&gt;(A22taxstdlife+$E757),(('PTRM input'!$I$164+'PTRM input'!$I$130)*$I$7)-SUM($I757:AC757),(('PTRM input'!$I$164+'PTRM input'!$I$130)*$I$7)/A22taxstdlife))</f>
        <v>0</v>
      </c>
      <c r="AE757" s="592">
        <f>IF(A22taxstdlife="n/a","n/a",IF(AE$3&gt;(A22taxstdlife+$E757),(('PTRM input'!$I$164+'PTRM input'!$I$130)*$I$7)-SUM($I757:AD757),(('PTRM input'!$I$164+'PTRM input'!$I$130)*$I$7)/A22taxstdlife))</f>
        <v>0</v>
      </c>
      <c r="AF757" s="592">
        <f>IF(A22taxstdlife="n/a","n/a",IF(AF$3&gt;(A22taxstdlife+$E757),(('PTRM input'!$I$164+'PTRM input'!$I$130)*$I$7)-SUM($I757:AE757),(('PTRM input'!$I$164+'PTRM input'!$I$130)*$I$7)/A22taxstdlife))</f>
        <v>0</v>
      </c>
      <c r="AG757" s="592">
        <f>IF(A22taxstdlife="n/a","n/a",IF(AG$3&gt;(A22taxstdlife+$E757),(('PTRM input'!$I$164+'PTRM input'!$I$130)*$I$7)-SUM($I757:AF757),(('PTRM input'!$I$164+'PTRM input'!$I$130)*$I$7)/A22taxstdlife))</f>
        <v>0</v>
      </c>
      <c r="AH757" s="592">
        <f>IF(A22taxstdlife="n/a","n/a",IF(AH$3&gt;(A22taxstdlife+$E757),(('PTRM input'!$I$164+'PTRM input'!$I$130)*$I$7)-SUM($I757:AG757),(('PTRM input'!$I$164+'PTRM input'!$I$130)*$I$7)/A22taxstdlife))</f>
        <v>0</v>
      </c>
      <c r="AI757" s="592">
        <f>IF(A22taxstdlife="n/a","n/a",IF(AI$3&gt;(A22taxstdlife+$E757),(('PTRM input'!$I$164+'PTRM input'!$I$130)*$I$7)-SUM($I757:AH757),(('PTRM input'!$I$164+'PTRM input'!$I$130)*$I$7)/A22taxstdlife))</f>
        <v>0</v>
      </c>
      <c r="AJ757" s="592">
        <f>IF(A22taxstdlife="n/a","n/a",IF(AJ$3&gt;(A22taxstdlife+$E757),(('PTRM input'!$I$164+'PTRM input'!$I$130)*$I$7)-SUM($I757:AI757),(('PTRM input'!$I$164+'PTRM input'!$I$130)*$I$7)/A22taxstdlife))</f>
        <v>0</v>
      </c>
      <c r="AK757" s="592">
        <f>IF(A22taxstdlife="n/a","n/a",IF(AK$3&gt;(A22taxstdlife+$E757),(('PTRM input'!$I$164+'PTRM input'!$I$130)*$I$7)-SUM($I757:AJ757),(('PTRM input'!$I$164+'PTRM input'!$I$130)*$I$7)/A22taxstdlife))</f>
        <v>0</v>
      </c>
      <c r="AL757" s="592">
        <f>IF(A22taxstdlife="n/a","n/a",IF(AL$3&gt;(A22taxstdlife+$E757),(('PTRM input'!$I$164+'PTRM input'!$I$130)*$I$7)-SUM($I757:AK757),(('PTRM input'!$I$164+'PTRM input'!$I$130)*$I$7)/A22taxstdlife))</f>
        <v>0</v>
      </c>
      <c r="AM757" s="592">
        <f>IF(A22taxstdlife="n/a","n/a",IF(AM$3&gt;(A22taxstdlife+$E757),(('PTRM input'!$I$164+'PTRM input'!$I$130)*$I$7)-SUM($I757:AL757),(('PTRM input'!$I$164+'PTRM input'!$I$130)*$I$7)/A22taxstdlife))</f>
        <v>0</v>
      </c>
      <c r="AN757" s="592">
        <f>IF(A22taxstdlife="n/a","n/a",IF(AN$3&gt;(A22taxstdlife+$E757),(('PTRM input'!$I$164+'PTRM input'!$I$130)*$I$7)-SUM($I757:AM757),(('PTRM input'!$I$164+'PTRM input'!$I$130)*$I$7)/A22taxstdlife))</f>
        <v>0</v>
      </c>
      <c r="AO757" s="592">
        <f>IF(A22taxstdlife="n/a","n/a",IF(AO$3&gt;(A22taxstdlife+$E757),(('PTRM input'!$I$164+'PTRM input'!$I$130)*$I$7)-SUM($I757:AN757),(('PTRM input'!$I$164+'PTRM input'!$I$130)*$I$7)/A22taxstdlife))</f>
        <v>0</v>
      </c>
      <c r="AP757" s="592">
        <f>IF(A22taxstdlife="n/a","n/a",IF(AP$3&gt;(A22taxstdlife+$E757),(('PTRM input'!$I$164+'PTRM input'!$I$130)*$I$7)-SUM($I757:AO757),(('PTRM input'!$I$164+'PTRM input'!$I$130)*$I$7)/A22taxstdlife))</f>
        <v>0</v>
      </c>
      <c r="AQ757" s="592">
        <f>IF(A22taxstdlife="n/a","n/a",IF(AQ$3&gt;(A22taxstdlife+$E757),(('PTRM input'!$I$164+'PTRM input'!$I$130)*$I$7)-SUM($I757:AP757),(('PTRM input'!$I$164+'PTRM input'!$I$130)*$I$7)/A22taxstdlife))</f>
        <v>0</v>
      </c>
      <c r="AR757" s="592">
        <f>IF(A22taxstdlife="n/a","n/a",IF(AR$3&gt;(A22taxstdlife+$E757),(('PTRM input'!$I$164+'PTRM input'!$I$130)*$I$7)-SUM($I757:AQ757),(('PTRM input'!$I$164+'PTRM input'!$I$130)*$I$7)/A22taxstdlife))</f>
        <v>0</v>
      </c>
      <c r="AS757" s="592">
        <f>IF(A22taxstdlife="n/a","n/a",IF(AS$3&gt;(A22taxstdlife+$E757),(('PTRM input'!$I$164+'PTRM input'!$I$130)*$I$7)-SUM($I757:AR757),(('PTRM input'!$I$164+'PTRM input'!$I$130)*$I$7)/A22taxstdlife))</f>
        <v>0</v>
      </c>
      <c r="AT757" s="592">
        <f>IF(A22taxstdlife="n/a","n/a",IF(AT$3&gt;(A22taxstdlife+$E757),(('PTRM input'!$I$164+'PTRM input'!$I$130)*$I$7)-SUM($I757:AS757),(('PTRM input'!$I$164+'PTRM input'!$I$130)*$I$7)/A22taxstdlife))</f>
        <v>0</v>
      </c>
      <c r="AU757" s="592">
        <f>IF(A22taxstdlife="n/a","n/a",IF(AU$3&gt;(A22taxstdlife+$E757),(('PTRM input'!$I$164+'PTRM input'!$I$130)*$I$7)-SUM($I757:AT757),(('PTRM input'!$I$164+'PTRM input'!$I$130)*$I$7)/A22taxstdlife))</f>
        <v>0</v>
      </c>
      <c r="AV757" s="592">
        <f>IF(A22taxstdlife="n/a","n/a",IF(AV$3&gt;(A22taxstdlife+$E757),(('PTRM input'!$I$164+'PTRM input'!$I$130)*$I$7)-SUM($I757:AU757),(('PTRM input'!$I$164+'PTRM input'!$I$130)*$I$7)/A22taxstdlife))</f>
        <v>0</v>
      </c>
      <c r="AW757" s="592">
        <f>IF(A22taxstdlife="n/a","n/a",IF(AW$3&gt;(A22taxstdlife+$E757),(('PTRM input'!$I$164+'PTRM input'!$I$130)*$I$7)-SUM($I757:AV757),(('PTRM input'!$I$164+'PTRM input'!$I$130)*$I$7)/A22taxstdlife))</f>
        <v>0</v>
      </c>
      <c r="AX757" s="592">
        <f>IF(A22taxstdlife="n/a","n/a",IF(AX$3&gt;(A22taxstdlife+$E757),(('PTRM input'!$I$164+'PTRM input'!$I$130)*$I$7)-SUM($I757:AW757),(('PTRM input'!$I$164+'PTRM input'!$I$130)*$I$7)/A22taxstdlife))</f>
        <v>0</v>
      </c>
      <c r="AY757" s="592">
        <f>IF(A22taxstdlife="n/a","n/a",IF(AY$3&gt;(A22taxstdlife+$E757),(('PTRM input'!$I$164+'PTRM input'!$I$130)*$I$7)-SUM($I757:AX757),(('PTRM input'!$I$164+'PTRM input'!$I$130)*$I$7)/A22taxstdlife))</f>
        <v>0</v>
      </c>
      <c r="AZ757" s="592">
        <f>IF(A22taxstdlife="n/a","n/a",IF(AZ$3&gt;(A22taxstdlife+$E757),(('PTRM input'!$I$164+'PTRM input'!$I$130)*$I$7)-SUM($I757:AY757),(('PTRM input'!$I$164+'PTRM input'!$I$130)*$I$7)/A22taxstdlife))</f>
        <v>0</v>
      </c>
      <c r="BA757" s="592">
        <f>IF(A22taxstdlife="n/a","n/a",IF(BA$3&gt;(A22taxstdlife+$E757),(('PTRM input'!$I$164+'PTRM input'!$I$130)*$I$7)-SUM($I757:AZ757),(('PTRM input'!$I$164+'PTRM input'!$I$130)*$I$7)/A22taxstdlife))</f>
        <v>0</v>
      </c>
      <c r="BB757" s="592">
        <f>IF(A22taxstdlife="n/a","n/a",IF(BB$3&gt;(A22taxstdlife+$E757),(('PTRM input'!$I$164+'PTRM input'!$I$130)*$I$7)-SUM($I757:BA757),(('PTRM input'!$I$164+'PTRM input'!$I$130)*$I$7)/A22taxstdlife))</f>
        <v>0</v>
      </c>
      <c r="BC757" s="592">
        <f>IF(A22taxstdlife="n/a","n/a",IF(BC$3&gt;(A22taxstdlife+$E757),(('PTRM input'!$I$164+'PTRM input'!$I$130)*$I$7)-SUM($I757:BB757),(('PTRM input'!$I$164+'PTRM input'!$I$130)*$I$7)/A22taxstdlife))</f>
        <v>0</v>
      </c>
      <c r="BD757" s="592">
        <f>IF(A22taxstdlife="n/a","n/a",IF(BD$3&gt;(A22taxstdlife+$E757),(('PTRM input'!$I$164+'PTRM input'!$I$130)*$I$7)-SUM($I757:BC757),(('PTRM input'!$I$164+'PTRM input'!$I$130)*$I$7)/A22taxstdlife))</f>
        <v>0</v>
      </c>
      <c r="BE757" s="592">
        <f>IF(A22taxstdlife="n/a","n/a",IF(BE$3&gt;(A22taxstdlife+$E757),(('PTRM input'!$I$164+'PTRM input'!$I$130)*$I$7)-SUM($I757:BD757),(('PTRM input'!$I$164+'PTRM input'!$I$130)*$I$7)/A22taxstdlife))</f>
        <v>0</v>
      </c>
      <c r="BF757" s="592">
        <f>IF(A22taxstdlife="n/a","n/a",IF(BF$3&gt;(A22taxstdlife+$E757),(('PTRM input'!$I$164+'PTRM input'!$I$130)*$I$7)-SUM($I757:BE757),(('PTRM input'!$I$164+'PTRM input'!$I$130)*$I$7)/A22taxstdlife))</f>
        <v>0</v>
      </c>
      <c r="BG757" s="592">
        <f>IF(A22taxstdlife="n/a","n/a",IF(BG$3&gt;(A22taxstdlife+$E757),(('PTRM input'!$I$164+'PTRM input'!$I$130)*$I$7)-SUM($I757:BF757),(('PTRM input'!$I$164+'PTRM input'!$I$130)*$I$7)/A22taxstdlife))</f>
        <v>0</v>
      </c>
      <c r="BH757" s="592">
        <f>IF(A22taxstdlife="n/a","n/a",IF(BH$3&gt;(A22taxstdlife+$E757),(('PTRM input'!$I$164+'PTRM input'!$I$130)*$I$7)-SUM($I757:BG757),(('PTRM input'!$I$164+'PTRM input'!$I$130)*$I$7)/A22taxstdlife))</f>
        <v>0</v>
      </c>
      <c r="BI757" s="592">
        <f>IF(A22taxstdlife="n/a","n/a",IF(BI$3&gt;(A22taxstdlife+$E757),(('PTRM input'!$I$164+'PTRM input'!$I$130)*$I$7)-SUM($I757:BH757),(('PTRM input'!$I$164+'PTRM input'!$I$130)*$I$7)/A22taxstdlife))</f>
        <v>0</v>
      </c>
      <c r="BJ757" s="592"/>
      <c r="BK757" s="237"/>
      <c r="BL757" s="237"/>
      <c r="BM757" s="237"/>
    </row>
    <row r="758" spans="1:65" s="4" customFormat="1" ht="12.75" customHeight="1" outlineLevel="2">
      <c r="A758" s="237"/>
      <c r="B758" s="237"/>
      <c r="C758" s="597"/>
      <c r="D758" s="930"/>
      <c r="E758" s="167">
        <v>4</v>
      </c>
      <c r="F758" s="34"/>
      <c r="G758" s="184"/>
      <c r="H758" s="186"/>
      <c r="I758" s="186"/>
      <c r="J758" s="185"/>
      <c r="K758" s="105">
        <f>IF(A22taxstdlife="n/a","n/a",IF(K$3&gt;(A22taxstdlife+$E758),(('PTRM input'!$J$164+'PTRM input'!$J$130)*$J$7)-SUM($J758:J758),(('PTRM input'!$J$164+'PTRM input'!$J$130)*$J$7)/A22taxstdlife))</f>
        <v>0</v>
      </c>
      <c r="L758" s="105">
        <f>IF(A22taxstdlife="n/a","n/a",IF(L$3&gt;(A22taxstdlife+$E758),(('PTRM input'!$J$164+'PTRM input'!$J$130)*$J$7)-SUM($J758:K758),(('PTRM input'!$J$164+'PTRM input'!$J$130)*$J$7)/A22taxstdlife))</f>
        <v>0</v>
      </c>
      <c r="M758" s="105">
        <f>IF(A22taxstdlife="n/a","n/a",IF(M$3&gt;(A22taxstdlife+$E758),(('PTRM input'!$J$164+'PTRM input'!$J$130)*$J$7)-SUM($J758:L758),(('PTRM input'!$J$164+'PTRM input'!$J$130)*$J$7)/A22taxstdlife))</f>
        <v>0</v>
      </c>
      <c r="N758" s="105">
        <f>IF(A22taxstdlife="n/a","n/a",IF(N$3&gt;(A22taxstdlife+$E758),(('PTRM input'!$J$164+'PTRM input'!$J$130)*$J$7)-SUM($J758:M758),(('PTRM input'!$J$164+'PTRM input'!$J$130)*$J$7)/A22taxstdlife))</f>
        <v>0</v>
      </c>
      <c r="O758" s="105">
        <f>IF(A22taxstdlife="n/a","n/a",IF(O$3&gt;(A22taxstdlife+$E758),(('PTRM input'!$J$164+'PTRM input'!$J$130)*$J$7)-SUM($J758:N758),(('PTRM input'!$J$164+'PTRM input'!$J$130)*$J$7)/A22taxstdlife))</f>
        <v>0</v>
      </c>
      <c r="P758" s="105">
        <f>IF(A22taxstdlife="n/a","n/a",IF(P$3&gt;(A22taxstdlife+$E758),(('PTRM input'!$J$164+'PTRM input'!$J$130)*$J$7)-SUM($J758:O758),(('PTRM input'!$J$164+'PTRM input'!$J$130)*$J$7)/A22taxstdlife))</f>
        <v>0</v>
      </c>
      <c r="Q758" s="592">
        <f>IF(A22taxstdlife="n/a","n/a",IF(Q$3&gt;(A22taxstdlife+$E758),(('PTRM input'!$J$164+'PTRM input'!$J$130)*$J$7)-SUM($J758:P758),(('PTRM input'!$J$164+'PTRM input'!$J$130)*$J$7)/A22taxstdlife))</f>
        <v>0</v>
      </c>
      <c r="R758" s="592">
        <f>IF(A22taxstdlife="n/a","n/a",IF(R$3&gt;(A22taxstdlife+$E758),(('PTRM input'!$J$164+'PTRM input'!$J$130)*$J$7)-SUM($J758:Q758),(('PTRM input'!$J$164+'PTRM input'!$J$130)*$J$7)/A22taxstdlife))</f>
        <v>0</v>
      </c>
      <c r="S758" s="592">
        <f>IF(A22taxstdlife="n/a","n/a",IF(S$3&gt;(A22taxstdlife+$E758),(('PTRM input'!$J$164+'PTRM input'!$J$130)*$J$7)-SUM($J758:R758),(('PTRM input'!$J$164+'PTRM input'!$J$130)*$J$7)/A22taxstdlife))</f>
        <v>0</v>
      </c>
      <c r="T758" s="592">
        <f>IF(A22taxstdlife="n/a","n/a",IF(T$3&gt;(A22taxstdlife+$E758),(('PTRM input'!$J$164+'PTRM input'!$J$130)*$J$7)-SUM($J758:S758),(('PTRM input'!$J$164+'PTRM input'!$J$130)*$J$7)/A22taxstdlife))</f>
        <v>0</v>
      </c>
      <c r="U758" s="592">
        <f>IF(A22taxstdlife="n/a","n/a",IF(U$3&gt;(A22taxstdlife+$E758),(('PTRM input'!$J$164+'PTRM input'!$J$130)*$J$7)-SUM($J758:T758),(('PTRM input'!$J$164+'PTRM input'!$J$130)*$J$7)/A22taxstdlife))</f>
        <v>0</v>
      </c>
      <c r="V758" s="592">
        <f>IF(A22taxstdlife="n/a","n/a",IF(V$3&gt;(A22taxstdlife+$E758),(('PTRM input'!$J$164+'PTRM input'!$J$130)*$J$7)-SUM($J758:U758),(('PTRM input'!$J$164+'PTRM input'!$J$130)*$J$7)/A22taxstdlife))</f>
        <v>0</v>
      </c>
      <c r="W758" s="592">
        <f>IF(A22taxstdlife="n/a","n/a",IF(W$3&gt;(A22taxstdlife+$E758),(('PTRM input'!$J$164+'PTRM input'!$J$130)*$J$7)-SUM($J758:V758),(('PTRM input'!$J$164+'PTRM input'!$J$130)*$J$7)/A22taxstdlife))</f>
        <v>0</v>
      </c>
      <c r="X758" s="592">
        <f>IF(A22taxstdlife="n/a","n/a",IF(X$3&gt;(A22taxstdlife+$E758),(('PTRM input'!$J$164+'PTRM input'!$J$130)*$J$7)-SUM($J758:W758),(('PTRM input'!$J$164+'PTRM input'!$J$130)*$J$7)/A22taxstdlife))</f>
        <v>0</v>
      </c>
      <c r="Y758" s="592">
        <f>IF(A22taxstdlife="n/a","n/a",IF(Y$3&gt;(A22taxstdlife+$E758),(('PTRM input'!$J$164+'PTRM input'!$J$130)*$J$7)-SUM($J758:X758),(('PTRM input'!$J$164+'PTRM input'!$J$130)*$J$7)/A22taxstdlife))</f>
        <v>0</v>
      </c>
      <c r="Z758" s="592">
        <f>IF(A22taxstdlife="n/a","n/a",IF(Z$3&gt;(A22taxstdlife+$E758),(('PTRM input'!$J$164+'PTRM input'!$J$130)*$J$7)-SUM($J758:Y758),(('PTRM input'!$J$164+'PTRM input'!$J$130)*$J$7)/A22taxstdlife))</f>
        <v>0</v>
      </c>
      <c r="AA758" s="592">
        <f>IF(A22taxstdlife="n/a","n/a",IF(AA$3&gt;(A22taxstdlife+$E758),(('PTRM input'!$J$164+'PTRM input'!$J$130)*$J$7)-SUM($J758:Z758),(('PTRM input'!$J$164+'PTRM input'!$J$130)*$J$7)/A22taxstdlife))</f>
        <v>0</v>
      </c>
      <c r="AB758" s="592">
        <f>IF(A22taxstdlife="n/a","n/a",IF(AB$3&gt;(A22taxstdlife+$E758),(('PTRM input'!$J$164+'PTRM input'!$J$130)*$J$7)-SUM($J758:AA758),(('PTRM input'!$J$164+'PTRM input'!$J$130)*$J$7)/A22taxstdlife))</f>
        <v>0</v>
      </c>
      <c r="AC758" s="592">
        <f>IF(A22taxstdlife="n/a","n/a",IF(AC$3&gt;(A22taxstdlife+$E758),(('PTRM input'!$J$164+'PTRM input'!$J$130)*$J$7)-SUM($J758:AB758),(('PTRM input'!$J$164+'PTRM input'!$J$130)*$J$7)/A22taxstdlife))</f>
        <v>0</v>
      </c>
      <c r="AD758" s="592">
        <f>IF(A22taxstdlife="n/a","n/a",IF(AD$3&gt;(A22taxstdlife+$E758),(('PTRM input'!$J$164+'PTRM input'!$J$130)*$J$7)-SUM($J758:AC758),(('PTRM input'!$J$164+'PTRM input'!$J$130)*$J$7)/A22taxstdlife))</f>
        <v>0</v>
      </c>
      <c r="AE758" s="592">
        <f>IF(A22taxstdlife="n/a","n/a",IF(AE$3&gt;(A22taxstdlife+$E758),(('PTRM input'!$J$164+'PTRM input'!$J$130)*$J$7)-SUM($J758:AD758),(('PTRM input'!$J$164+'PTRM input'!$J$130)*$J$7)/A22taxstdlife))</f>
        <v>0</v>
      </c>
      <c r="AF758" s="592">
        <f>IF(A22taxstdlife="n/a","n/a",IF(AF$3&gt;(A22taxstdlife+$E758),(('PTRM input'!$J$164+'PTRM input'!$J$130)*$J$7)-SUM($J758:AE758),(('PTRM input'!$J$164+'PTRM input'!$J$130)*$J$7)/A22taxstdlife))</f>
        <v>0</v>
      </c>
      <c r="AG758" s="592">
        <f>IF(A22taxstdlife="n/a","n/a",IF(AG$3&gt;(A22taxstdlife+$E758),(('PTRM input'!$J$164+'PTRM input'!$J$130)*$J$7)-SUM($J758:AF758),(('PTRM input'!$J$164+'PTRM input'!$J$130)*$J$7)/A22taxstdlife))</f>
        <v>0</v>
      </c>
      <c r="AH758" s="592">
        <f>IF(A22taxstdlife="n/a","n/a",IF(AH$3&gt;(A22taxstdlife+$E758),(('PTRM input'!$J$164+'PTRM input'!$J$130)*$J$7)-SUM($J758:AG758),(('PTRM input'!$J$164+'PTRM input'!$J$130)*$J$7)/A22taxstdlife))</f>
        <v>0</v>
      </c>
      <c r="AI758" s="592">
        <f>IF(A22taxstdlife="n/a","n/a",IF(AI$3&gt;(A22taxstdlife+$E758),(('PTRM input'!$J$164+'PTRM input'!$J$130)*$J$7)-SUM($J758:AH758),(('PTRM input'!$J$164+'PTRM input'!$J$130)*$J$7)/A22taxstdlife))</f>
        <v>0</v>
      </c>
      <c r="AJ758" s="592">
        <f>IF(A22taxstdlife="n/a","n/a",IF(AJ$3&gt;(A22taxstdlife+$E758),(('PTRM input'!$J$164+'PTRM input'!$J$130)*$J$7)-SUM($J758:AI758),(('PTRM input'!$J$164+'PTRM input'!$J$130)*$J$7)/A22taxstdlife))</f>
        <v>0</v>
      </c>
      <c r="AK758" s="592">
        <f>IF(A22taxstdlife="n/a","n/a",IF(AK$3&gt;(A22taxstdlife+$E758),(('PTRM input'!$J$164+'PTRM input'!$J$130)*$J$7)-SUM($J758:AJ758),(('PTRM input'!$J$164+'PTRM input'!$J$130)*$J$7)/A22taxstdlife))</f>
        <v>0</v>
      </c>
      <c r="AL758" s="592">
        <f>IF(A22taxstdlife="n/a","n/a",IF(AL$3&gt;(A22taxstdlife+$E758),(('PTRM input'!$J$164+'PTRM input'!$J$130)*$J$7)-SUM($J758:AK758),(('PTRM input'!$J$164+'PTRM input'!$J$130)*$J$7)/A22taxstdlife))</f>
        <v>0</v>
      </c>
      <c r="AM758" s="592">
        <f>IF(A22taxstdlife="n/a","n/a",IF(AM$3&gt;(A22taxstdlife+$E758),(('PTRM input'!$J$164+'PTRM input'!$J$130)*$J$7)-SUM($J758:AL758),(('PTRM input'!$J$164+'PTRM input'!$J$130)*$J$7)/A22taxstdlife))</f>
        <v>0</v>
      </c>
      <c r="AN758" s="592">
        <f>IF(A22taxstdlife="n/a","n/a",IF(AN$3&gt;(A22taxstdlife+$E758),(('PTRM input'!$J$164+'PTRM input'!$J$130)*$J$7)-SUM($J758:AM758),(('PTRM input'!$J$164+'PTRM input'!$J$130)*$J$7)/A22taxstdlife))</f>
        <v>0</v>
      </c>
      <c r="AO758" s="592">
        <f>IF(A22taxstdlife="n/a","n/a",IF(AO$3&gt;(A22taxstdlife+$E758),(('PTRM input'!$J$164+'PTRM input'!$J$130)*$J$7)-SUM($J758:AN758),(('PTRM input'!$J$164+'PTRM input'!$J$130)*$J$7)/A22taxstdlife))</f>
        <v>0</v>
      </c>
      <c r="AP758" s="592">
        <f>IF(A22taxstdlife="n/a","n/a",IF(AP$3&gt;(A22taxstdlife+$E758),(('PTRM input'!$J$164+'PTRM input'!$J$130)*$J$7)-SUM($J758:AO758),(('PTRM input'!$J$164+'PTRM input'!$J$130)*$J$7)/A22taxstdlife))</f>
        <v>0</v>
      </c>
      <c r="AQ758" s="592">
        <f>IF(A22taxstdlife="n/a","n/a",IF(AQ$3&gt;(A22taxstdlife+$E758),(('PTRM input'!$J$164+'PTRM input'!$J$130)*$J$7)-SUM($J758:AP758),(('PTRM input'!$J$164+'PTRM input'!$J$130)*$J$7)/A22taxstdlife))</f>
        <v>0</v>
      </c>
      <c r="AR758" s="592">
        <f>IF(A22taxstdlife="n/a","n/a",IF(AR$3&gt;(A22taxstdlife+$E758),(('PTRM input'!$J$164+'PTRM input'!$J$130)*$J$7)-SUM($J758:AQ758),(('PTRM input'!$J$164+'PTRM input'!$J$130)*$J$7)/A22taxstdlife))</f>
        <v>0</v>
      </c>
      <c r="AS758" s="592">
        <f>IF(A22taxstdlife="n/a","n/a",IF(AS$3&gt;(A22taxstdlife+$E758),(('PTRM input'!$J$164+'PTRM input'!$J$130)*$J$7)-SUM($J758:AR758),(('PTRM input'!$J$164+'PTRM input'!$J$130)*$J$7)/A22taxstdlife))</f>
        <v>0</v>
      </c>
      <c r="AT758" s="592">
        <f>IF(A22taxstdlife="n/a","n/a",IF(AT$3&gt;(A22taxstdlife+$E758),(('PTRM input'!$J$164+'PTRM input'!$J$130)*$J$7)-SUM($J758:AS758),(('PTRM input'!$J$164+'PTRM input'!$J$130)*$J$7)/A22taxstdlife))</f>
        <v>0</v>
      </c>
      <c r="AU758" s="592">
        <f>IF(A22taxstdlife="n/a","n/a",IF(AU$3&gt;(A22taxstdlife+$E758),(('PTRM input'!$J$164+'PTRM input'!$J$130)*$J$7)-SUM($J758:AT758),(('PTRM input'!$J$164+'PTRM input'!$J$130)*$J$7)/A22taxstdlife))</f>
        <v>0</v>
      </c>
      <c r="AV758" s="592">
        <f>IF(A22taxstdlife="n/a","n/a",IF(AV$3&gt;(A22taxstdlife+$E758),(('PTRM input'!$J$164+'PTRM input'!$J$130)*$J$7)-SUM($J758:AU758),(('PTRM input'!$J$164+'PTRM input'!$J$130)*$J$7)/A22taxstdlife))</f>
        <v>0</v>
      </c>
      <c r="AW758" s="592">
        <f>IF(A22taxstdlife="n/a","n/a",IF(AW$3&gt;(A22taxstdlife+$E758),(('PTRM input'!$J$164+'PTRM input'!$J$130)*$J$7)-SUM($J758:AV758),(('PTRM input'!$J$164+'PTRM input'!$J$130)*$J$7)/A22taxstdlife))</f>
        <v>0</v>
      </c>
      <c r="AX758" s="592">
        <f>IF(A22taxstdlife="n/a","n/a",IF(AX$3&gt;(A22taxstdlife+$E758),(('PTRM input'!$J$164+'PTRM input'!$J$130)*$J$7)-SUM($J758:AW758),(('PTRM input'!$J$164+'PTRM input'!$J$130)*$J$7)/A22taxstdlife))</f>
        <v>0</v>
      </c>
      <c r="AY758" s="592">
        <f>IF(A22taxstdlife="n/a","n/a",IF(AY$3&gt;(A22taxstdlife+$E758),(('PTRM input'!$J$164+'PTRM input'!$J$130)*$J$7)-SUM($J758:AX758),(('PTRM input'!$J$164+'PTRM input'!$J$130)*$J$7)/A22taxstdlife))</f>
        <v>0</v>
      </c>
      <c r="AZ758" s="592">
        <f>IF(A22taxstdlife="n/a","n/a",IF(AZ$3&gt;(A22taxstdlife+$E758),(('PTRM input'!$J$164+'PTRM input'!$J$130)*$J$7)-SUM($J758:AY758),(('PTRM input'!$J$164+'PTRM input'!$J$130)*$J$7)/A22taxstdlife))</f>
        <v>0</v>
      </c>
      <c r="BA758" s="592">
        <f>IF(A22taxstdlife="n/a","n/a",IF(BA$3&gt;(A22taxstdlife+$E758),(('PTRM input'!$J$164+'PTRM input'!$J$130)*$J$7)-SUM($J758:AZ758),(('PTRM input'!$J$164+'PTRM input'!$J$130)*$J$7)/A22taxstdlife))</f>
        <v>0</v>
      </c>
      <c r="BB758" s="592">
        <f>IF(A22taxstdlife="n/a","n/a",IF(BB$3&gt;(A22taxstdlife+$E758),(('PTRM input'!$J$164+'PTRM input'!$J$130)*$J$7)-SUM($J758:BA758),(('PTRM input'!$J$164+'PTRM input'!$J$130)*$J$7)/A22taxstdlife))</f>
        <v>0</v>
      </c>
      <c r="BC758" s="592">
        <f>IF(A22taxstdlife="n/a","n/a",IF(BC$3&gt;(A22taxstdlife+$E758),(('PTRM input'!$J$164+'PTRM input'!$J$130)*$J$7)-SUM($J758:BB758),(('PTRM input'!$J$164+'PTRM input'!$J$130)*$J$7)/A22taxstdlife))</f>
        <v>0</v>
      </c>
      <c r="BD758" s="592">
        <f>IF(A22taxstdlife="n/a","n/a",IF(BD$3&gt;(A22taxstdlife+$E758),(('PTRM input'!$J$164+'PTRM input'!$J$130)*$J$7)-SUM($J758:BC758),(('PTRM input'!$J$164+'PTRM input'!$J$130)*$J$7)/A22taxstdlife))</f>
        <v>0</v>
      </c>
      <c r="BE758" s="592">
        <f>IF(A22taxstdlife="n/a","n/a",IF(BE$3&gt;(A22taxstdlife+$E758),(('PTRM input'!$J$164+'PTRM input'!$J$130)*$J$7)-SUM($J758:BD758),(('PTRM input'!$J$164+'PTRM input'!$J$130)*$J$7)/A22taxstdlife))</f>
        <v>0</v>
      </c>
      <c r="BF758" s="592">
        <f>IF(A22taxstdlife="n/a","n/a",IF(BF$3&gt;(A22taxstdlife+$E758),(('PTRM input'!$J$164+'PTRM input'!$J$130)*$J$7)-SUM($J758:BE758),(('PTRM input'!$J$164+'PTRM input'!$J$130)*$J$7)/A22taxstdlife))</f>
        <v>0</v>
      </c>
      <c r="BG758" s="592">
        <f>IF(A22taxstdlife="n/a","n/a",IF(BG$3&gt;(A22taxstdlife+$E758),(('PTRM input'!$J$164+'PTRM input'!$J$130)*$J$7)-SUM($J758:BF758),(('PTRM input'!$J$164+'PTRM input'!$J$130)*$J$7)/A22taxstdlife))</f>
        <v>0</v>
      </c>
      <c r="BH758" s="592">
        <f>IF(A22taxstdlife="n/a","n/a",IF(BH$3&gt;(A22taxstdlife+$E758),(('PTRM input'!$J$164+'PTRM input'!$J$130)*$J$7)-SUM($J758:BG758),(('PTRM input'!$J$164+'PTRM input'!$J$130)*$J$7)/A22taxstdlife))</f>
        <v>0</v>
      </c>
      <c r="BI758" s="592">
        <f>IF(A22taxstdlife="n/a","n/a",IF(BI$3&gt;(A22taxstdlife+$E758),(('PTRM input'!$J$164+'PTRM input'!$J$130)*$J$7)-SUM($J758:BH758),(('PTRM input'!$J$164+'PTRM input'!$J$130)*$J$7)/A22taxstdlife))</f>
        <v>0</v>
      </c>
      <c r="BJ758" s="237"/>
      <c r="BK758" s="237"/>
      <c r="BL758" s="237"/>
      <c r="BM758" s="237"/>
    </row>
    <row r="759" spans="1:65" s="4" customFormat="1" ht="12.75" customHeight="1" outlineLevel="2">
      <c r="A759" s="237"/>
      <c r="B759" s="237"/>
      <c r="C759" s="597"/>
      <c r="D759" s="930"/>
      <c r="E759" s="167">
        <v>5</v>
      </c>
      <c r="F759" s="34"/>
      <c r="G759" s="184"/>
      <c r="H759" s="186"/>
      <c r="I759" s="186"/>
      <c r="J759" s="186"/>
      <c r="K759" s="185"/>
      <c r="L759" s="105">
        <f>IF(A22taxstdlife="n/a","n/a",IF(L$3&gt;(A22taxstdlife+$E759),(('PTRM input'!$K$164+'PTRM input'!$K$130)*$K$7)-SUM($K759:K759),(('PTRM input'!$K$164+'PTRM input'!$K$130)*$K$7)/A22taxstdlife))</f>
        <v>0</v>
      </c>
      <c r="M759" s="105">
        <f>IF(A22taxstdlife="n/a","n/a",IF(M$3&gt;(A22taxstdlife+$E759),(('PTRM input'!$K$164+'PTRM input'!$K$130)*$K$7)-SUM($K759:L759),(('PTRM input'!$K$164+'PTRM input'!$K$130)*$K$7)/A22taxstdlife))</f>
        <v>0</v>
      </c>
      <c r="N759" s="105">
        <f>IF(A22taxstdlife="n/a","n/a",IF(N$3&gt;(A22taxstdlife+$E759),(('PTRM input'!$K$164+'PTRM input'!$K$130)*$K$7)-SUM($K759:M759),(('PTRM input'!$K$164+'PTRM input'!$K$130)*$K$7)/A22taxstdlife))</f>
        <v>0</v>
      </c>
      <c r="O759" s="105">
        <f>IF(A22taxstdlife="n/a","n/a",IF(O$3&gt;(A22taxstdlife+$E759),(('PTRM input'!$K$164+'PTRM input'!$K$130)*$K$7)-SUM($K759:N759),(('PTRM input'!$K$164+'PTRM input'!$K$130)*$K$7)/A22taxstdlife))</f>
        <v>0</v>
      </c>
      <c r="P759" s="105">
        <f>IF(A22taxstdlife="n/a","n/a",IF(P$3&gt;(A22taxstdlife+$E759),(('PTRM input'!$K$164+'PTRM input'!$K$130)*$K$7)-SUM($K759:O759),(('PTRM input'!$K$164+'PTRM input'!$K$130)*$K$7)/A22taxstdlife))</f>
        <v>0</v>
      </c>
      <c r="Q759" s="592">
        <f>IF(A22taxstdlife="n/a","n/a",IF(Q$3&gt;(A22taxstdlife+$E759),(('PTRM input'!$K$164+'PTRM input'!$K$130)*$K$7)-SUM($K759:P759),(('PTRM input'!$K$164+'PTRM input'!$K$130)*$K$7)/A22taxstdlife))</f>
        <v>0</v>
      </c>
      <c r="R759" s="592">
        <f>IF(A22taxstdlife="n/a","n/a",IF(R$3&gt;(A22taxstdlife+$E759),(('PTRM input'!$K$164+'PTRM input'!$K$130)*$K$7)-SUM($K759:Q759),(('PTRM input'!$K$164+'PTRM input'!$K$130)*$K$7)/A22taxstdlife))</f>
        <v>0</v>
      </c>
      <c r="S759" s="592">
        <f>IF(A22taxstdlife="n/a","n/a",IF(S$3&gt;(A22taxstdlife+$E759),(('PTRM input'!$K$164+'PTRM input'!$K$130)*$K$7)-SUM($K759:R759),(('PTRM input'!$K$164+'PTRM input'!$K$130)*$K$7)/A22taxstdlife))</f>
        <v>0</v>
      </c>
      <c r="T759" s="592">
        <f>IF(A22taxstdlife="n/a","n/a",IF(T$3&gt;(A22taxstdlife+$E759),(('PTRM input'!$K$164+'PTRM input'!$K$130)*$K$7)-SUM($K759:S759),(('PTRM input'!$K$164+'PTRM input'!$K$130)*$K$7)/A22taxstdlife))</f>
        <v>0</v>
      </c>
      <c r="U759" s="592">
        <f>IF(A22taxstdlife="n/a","n/a",IF(U$3&gt;(A22taxstdlife+$E759),(('PTRM input'!$K$164+'PTRM input'!$K$130)*$K$7)-SUM($K759:T759),(('PTRM input'!$K$164+'PTRM input'!$K$130)*$K$7)/A22taxstdlife))</f>
        <v>0</v>
      </c>
      <c r="V759" s="592">
        <f>IF(A22taxstdlife="n/a","n/a",IF(V$3&gt;(A22taxstdlife+$E759),(('PTRM input'!$K$164+'PTRM input'!$K$130)*$K$7)-SUM($K759:U759),(('PTRM input'!$K$164+'PTRM input'!$K$130)*$K$7)/A22taxstdlife))</f>
        <v>0</v>
      </c>
      <c r="W759" s="592">
        <f>IF(A22taxstdlife="n/a","n/a",IF(W$3&gt;(A22taxstdlife+$E759),(('PTRM input'!$K$164+'PTRM input'!$K$130)*$K$7)-SUM($K759:V759),(('PTRM input'!$K$164+'PTRM input'!$K$130)*$K$7)/A22taxstdlife))</f>
        <v>0</v>
      </c>
      <c r="X759" s="592">
        <f>IF(A22taxstdlife="n/a","n/a",IF(X$3&gt;(A22taxstdlife+$E759),(('PTRM input'!$K$164+'PTRM input'!$K$130)*$K$7)-SUM($K759:W759),(('PTRM input'!$K$164+'PTRM input'!$K$130)*$K$7)/A22taxstdlife))</f>
        <v>0</v>
      </c>
      <c r="Y759" s="592">
        <f>IF(A22taxstdlife="n/a","n/a",IF(Y$3&gt;(A22taxstdlife+$E759),(('PTRM input'!$K$164+'PTRM input'!$K$130)*$K$7)-SUM($K759:X759),(('PTRM input'!$K$164+'PTRM input'!$K$130)*$K$7)/A22taxstdlife))</f>
        <v>0</v>
      </c>
      <c r="Z759" s="592">
        <f>IF(A22taxstdlife="n/a","n/a",IF(Z$3&gt;(A22taxstdlife+$E759),(('PTRM input'!$K$164+'PTRM input'!$K$130)*$K$7)-SUM($K759:Y759),(('PTRM input'!$K$164+'PTRM input'!$K$130)*$K$7)/A22taxstdlife))</f>
        <v>0</v>
      </c>
      <c r="AA759" s="592">
        <f>IF(A22taxstdlife="n/a","n/a",IF(AA$3&gt;(A22taxstdlife+$E759),(('PTRM input'!$K$164+'PTRM input'!$K$130)*$K$7)-SUM($K759:Z759),(('PTRM input'!$K$164+'PTRM input'!$K$130)*$K$7)/A22taxstdlife))</f>
        <v>0</v>
      </c>
      <c r="AB759" s="592">
        <f>IF(A22taxstdlife="n/a","n/a",IF(AB$3&gt;(A22taxstdlife+$E759),(('PTRM input'!$K$164+'PTRM input'!$K$130)*$K$7)-SUM($K759:AA759),(('PTRM input'!$K$164+'PTRM input'!$K$130)*$K$7)/A22taxstdlife))</f>
        <v>0</v>
      </c>
      <c r="AC759" s="592">
        <f>IF(A22taxstdlife="n/a","n/a",IF(AC$3&gt;(A22taxstdlife+$E759),(('PTRM input'!$K$164+'PTRM input'!$K$130)*$K$7)-SUM($K759:AB759),(('PTRM input'!$K$164+'PTRM input'!$K$130)*$K$7)/A22taxstdlife))</f>
        <v>0</v>
      </c>
      <c r="AD759" s="592">
        <f>IF(A22taxstdlife="n/a","n/a",IF(AD$3&gt;(A22taxstdlife+$E759),(('PTRM input'!$K$164+'PTRM input'!$K$130)*$K$7)-SUM($K759:AC759),(('PTRM input'!$K$164+'PTRM input'!$K$130)*$K$7)/A22taxstdlife))</f>
        <v>0</v>
      </c>
      <c r="AE759" s="592">
        <f>IF(A22taxstdlife="n/a","n/a",IF(AE$3&gt;(A22taxstdlife+$E759),(('PTRM input'!$K$164+'PTRM input'!$K$130)*$K$7)-SUM($K759:AD759),(('PTRM input'!$K$164+'PTRM input'!$K$130)*$K$7)/A22taxstdlife))</f>
        <v>0</v>
      </c>
      <c r="AF759" s="592">
        <f>IF(A22taxstdlife="n/a","n/a",IF(AF$3&gt;(A22taxstdlife+$E759),(('PTRM input'!$K$164+'PTRM input'!$K$130)*$K$7)-SUM($K759:AE759),(('PTRM input'!$K$164+'PTRM input'!$K$130)*$K$7)/A22taxstdlife))</f>
        <v>0</v>
      </c>
      <c r="AG759" s="592">
        <f>IF(A22taxstdlife="n/a","n/a",IF(AG$3&gt;(A22taxstdlife+$E759),(('PTRM input'!$K$164+'PTRM input'!$K$130)*$K$7)-SUM($K759:AF759),(('PTRM input'!$K$164+'PTRM input'!$K$130)*$K$7)/A22taxstdlife))</f>
        <v>0</v>
      </c>
      <c r="AH759" s="592">
        <f>IF(A22taxstdlife="n/a","n/a",IF(AH$3&gt;(A22taxstdlife+$E759),(('PTRM input'!$K$164+'PTRM input'!$K$130)*$K$7)-SUM($K759:AG759),(('PTRM input'!$K$164+'PTRM input'!$K$130)*$K$7)/A22taxstdlife))</f>
        <v>0</v>
      </c>
      <c r="AI759" s="592">
        <f>IF(A22taxstdlife="n/a","n/a",IF(AI$3&gt;(A22taxstdlife+$E759),(('PTRM input'!$K$164+'PTRM input'!$K$130)*$K$7)-SUM($K759:AH759),(('PTRM input'!$K$164+'PTRM input'!$K$130)*$K$7)/A22taxstdlife))</f>
        <v>0</v>
      </c>
      <c r="AJ759" s="592">
        <f>IF(A22taxstdlife="n/a","n/a",IF(AJ$3&gt;(A22taxstdlife+$E759),(('PTRM input'!$K$164+'PTRM input'!$K$130)*$K$7)-SUM($K759:AI759),(('PTRM input'!$K$164+'PTRM input'!$K$130)*$K$7)/A22taxstdlife))</f>
        <v>0</v>
      </c>
      <c r="AK759" s="592">
        <f>IF(A22taxstdlife="n/a","n/a",IF(AK$3&gt;(A22taxstdlife+$E759),(('PTRM input'!$K$164+'PTRM input'!$K$130)*$K$7)-SUM($K759:AJ759),(('PTRM input'!$K$164+'PTRM input'!$K$130)*$K$7)/A22taxstdlife))</f>
        <v>0</v>
      </c>
      <c r="AL759" s="592">
        <f>IF(A22taxstdlife="n/a","n/a",IF(AL$3&gt;(A22taxstdlife+$E759),(('PTRM input'!$K$164+'PTRM input'!$K$130)*$K$7)-SUM($K759:AK759),(('PTRM input'!$K$164+'PTRM input'!$K$130)*$K$7)/A22taxstdlife))</f>
        <v>0</v>
      </c>
      <c r="AM759" s="592">
        <f>IF(A22taxstdlife="n/a","n/a",IF(AM$3&gt;(A22taxstdlife+$E759),(('PTRM input'!$K$164+'PTRM input'!$K$130)*$K$7)-SUM($K759:AL759),(('PTRM input'!$K$164+'PTRM input'!$K$130)*$K$7)/A22taxstdlife))</f>
        <v>0</v>
      </c>
      <c r="AN759" s="592">
        <f>IF(A22taxstdlife="n/a","n/a",IF(AN$3&gt;(A22taxstdlife+$E759),(('PTRM input'!$K$164+'PTRM input'!$K$130)*$K$7)-SUM($K759:AM759),(('PTRM input'!$K$164+'PTRM input'!$K$130)*$K$7)/A22taxstdlife))</f>
        <v>0</v>
      </c>
      <c r="AO759" s="592">
        <f>IF(A22taxstdlife="n/a","n/a",IF(AO$3&gt;(A22taxstdlife+$E759),(('PTRM input'!$K$164+'PTRM input'!$K$130)*$K$7)-SUM($K759:AN759),(('PTRM input'!$K$164+'PTRM input'!$K$130)*$K$7)/A22taxstdlife))</f>
        <v>0</v>
      </c>
      <c r="AP759" s="592">
        <f>IF(A22taxstdlife="n/a","n/a",IF(AP$3&gt;(A22taxstdlife+$E759),(('PTRM input'!$K$164+'PTRM input'!$K$130)*$K$7)-SUM($K759:AO759),(('PTRM input'!$K$164+'PTRM input'!$K$130)*$K$7)/A22taxstdlife))</f>
        <v>0</v>
      </c>
      <c r="AQ759" s="592">
        <f>IF(A22taxstdlife="n/a","n/a",IF(AQ$3&gt;(A22taxstdlife+$E759),(('PTRM input'!$K$164+'PTRM input'!$K$130)*$K$7)-SUM($K759:AP759),(('PTRM input'!$K$164+'PTRM input'!$K$130)*$K$7)/A22taxstdlife))</f>
        <v>0</v>
      </c>
      <c r="AR759" s="592">
        <f>IF(A22taxstdlife="n/a","n/a",IF(AR$3&gt;(A22taxstdlife+$E759),(('PTRM input'!$K$164+'PTRM input'!$K$130)*$K$7)-SUM($K759:AQ759),(('PTRM input'!$K$164+'PTRM input'!$K$130)*$K$7)/A22taxstdlife))</f>
        <v>0</v>
      </c>
      <c r="AS759" s="592">
        <f>IF(A22taxstdlife="n/a","n/a",IF(AS$3&gt;(A22taxstdlife+$E759),(('PTRM input'!$K$164+'PTRM input'!$K$130)*$K$7)-SUM($K759:AR759),(('PTRM input'!$K$164+'PTRM input'!$K$130)*$K$7)/A22taxstdlife))</f>
        <v>0</v>
      </c>
      <c r="AT759" s="592">
        <f>IF(A22taxstdlife="n/a","n/a",IF(AT$3&gt;(A22taxstdlife+$E759),(('PTRM input'!$K$164+'PTRM input'!$K$130)*$K$7)-SUM($K759:AS759),(('PTRM input'!$K$164+'PTRM input'!$K$130)*$K$7)/A22taxstdlife))</f>
        <v>0</v>
      </c>
      <c r="AU759" s="592">
        <f>IF(A22taxstdlife="n/a","n/a",IF(AU$3&gt;(A22taxstdlife+$E759),(('PTRM input'!$K$164+'PTRM input'!$K$130)*$K$7)-SUM($K759:AT759),(('PTRM input'!$K$164+'PTRM input'!$K$130)*$K$7)/A22taxstdlife))</f>
        <v>0</v>
      </c>
      <c r="AV759" s="592">
        <f>IF(A22taxstdlife="n/a","n/a",IF(AV$3&gt;(A22taxstdlife+$E759),(('PTRM input'!$K$164+'PTRM input'!$K$130)*$K$7)-SUM($K759:AU759),(('PTRM input'!$K$164+'PTRM input'!$K$130)*$K$7)/A22taxstdlife))</f>
        <v>0</v>
      </c>
      <c r="AW759" s="592">
        <f>IF(A22taxstdlife="n/a","n/a",IF(AW$3&gt;(A22taxstdlife+$E759),(('PTRM input'!$K$164+'PTRM input'!$K$130)*$K$7)-SUM($K759:AV759),(('PTRM input'!$K$164+'PTRM input'!$K$130)*$K$7)/A22taxstdlife))</f>
        <v>0</v>
      </c>
      <c r="AX759" s="592">
        <f>IF(A22taxstdlife="n/a","n/a",IF(AX$3&gt;(A22taxstdlife+$E759),(('PTRM input'!$K$164+'PTRM input'!$K$130)*$K$7)-SUM($K759:AW759),(('PTRM input'!$K$164+'PTRM input'!$K$130)*$K$7)/A22taxstdlife))</f>
        <v>0</v>
      </c>
      <c r="AY759" s="592">
        <f>IF(A22taxstdlife="n/a","n/a",IF(AY$3&gt;(A22taxstdlife+$E759),(('PTRM input'!$K$164+'PTRM input'!$K$130)*$K$7)-SUM($K759:AX759),(('PTRM input'!$K$164+'PTRM input'!$K$130)*$K$7)/A22taxstdlife))</f>
        <v>0</v>
      </c>
      <c r="AZ759" s="592">
        <f>IF(A22taxstdlife="n/a","n/a",IF(AZ$3&gt;(A22taxstdlife+$E759),(('PTRM input'!$K$164+'PTRM input'!$K$130)*$K$7)-SUM($K759:AY759),(('PTRM input'!$K$164+'PTRM input'!$K$130)*$K$7)/A22taxstdlife))</f>
        <v>0</v>
      </c>
      <c r="BA759" s="592">
        <f>IF(A22taxstdlife="n/a","n/a",IF(BA$3&gt;(A22taxstdlife+$E759),(('PTRM input'!$K$164+'PTRM input'!$K$130)*$K$7)-SUM($K759:AZ759),(('PTRM input'!$K$164+'PTRM input'!$K$130)*$K$7)/A22taxstdlife))</f>
        <v>0</v>
      </c>
      <c r="BB759" s="592">
        <f>IF(A22taxstdlife="n/a","n/a",IF(BB$3&gt;(A22taxstdlife+$E759),(('PTRM input'!$K$164+'PTRM input'!$K$130)*$K$7)-SUM($K759:BA759),(('PTRM input'!$K$164+'PTRM input'!$K$130)*$K$7)/A22taxstdlife))</f>
        <v>0</v>
      </c>
      <c r="BC759" s="592">
        <f>IF(A22taxstdlife="n/a","n/a",IF(BC$3&gt;(A22taxstdlife+$E759),(('PTRM input'!$K$164+'PTRM input'!$K$130)*$K$7)-SUM($K759:BB759),(('PTRM input'!$K$164+'PTRM input'!$K$130)*$K$7)/A22taxstdlife))</f>
        <v>0</v>
      </c>
      <c r="BD759" s="592">
        <f>IF(A22taxstdlife="n/a","n/a",IF(BD$3&gt;(A22taxstdlife+$E759),(('PTRM input'!$K$164+'PTRM input'!$K$130)*$K$7)-SUM($K759:BC759),(('PTRM input'!$K$164+'PTRM input'!$K$130)*$K$7)/A22taxstdlife))</f>
        <v>0</v>
      </c>
      <c r="BE759" s="592">
        <f>IF(A22taxstdlife="n/a","n/a",IF(BE$3&gt;(A22taxstdlife+$E759),(('PTRM input'!$K$164+'PTRM input'!$K$130)*$K$7)-SUM($K759:BD759),(('PTRM input'!$K$164+'PTRM input'!$K$130)*$K$7)/A22taxstdlife))</f>
        <v>0</v>
      </c>
      <c r="BF759" s="592">
        <f>IF(A22taxstdlife="n/a","n/a",IF(BF$3&gt;(A22taxstdlife+$E759),(('PTRM input'!$K$164+'PTRM input'!$K$130)*$K$7)-SUM($K759:BE759),(('PTRM input'!$K$164+'PTRM input'!$K$130)*$K$7)/A22taxstdlife))</f>
        <v>0</v>
      </c>
      <c r="BG759" s="592">
        <f>IF(A22taxstdlife="n/a","n/a",IF(BG$3&gt;(A22taxstdlife+$E759),(('PTRM input'!$K$164+'PTRM input'!$K$130)*$K$7)-SUM($K759:BF759),(('PTRM input'!$K$164+'PTRM input'!$K$130)*$K$7)/A22taxstdlife))</f>
        <v>0</v>
      </c>
      <c r="BH759" s="592">
        <f>IF(A22taxstdlife="n/a","n/a",IF(BH$3&gt;(A22taxstdlife+$E759),(('PTRM input'!$K$164+'PTRM input'!$K$130)*$K$7)-SUM($K759:BG759),(('PTRM input'!$K$164+'PTRM input'!$K$130)*$K$7)/A22taxstdlife))</f>
        <v>0</v>
      </c>
      <c r="BI759" s="592">
        <f>IF(A22taxstdlife="n/a","n/a",IF(BI$3&gt;(A22taxstdlife+$E759),(('PTRM input'!$K$164+'PTRM input'!$K$130)*$K$7)-SUM($K759:BH759),(('PTRM input'!$K$164+'PTRM input'!$K$130)*$K$7)/A22taxstdlife))</f>
        <v>0</v>
      </c>
      <c r="BJ759" s="237"/>
      <c r="BK759" s="237"/>
      <c r="BL759" s="237"/>
      <c r="BM759" s="237"/>
    </row>
    <row r="760" spans="1:65" s="4" customFormat="1" ht="12.75" customHeight="1" outlineLevel="2">
      <c r="A760" s="237"/>
      <c r="B760" s="237"/>
      <c r="C760" s="597"/>
      <c r="D760" s="930"/>
      <c r="E760" s="167">
        <v>6</v>
      </c>
      <c r="F760" s="34"/>
      <c r="G760" s="184"/>
      <c r="H760" s="186"/>
      <c r="I760" s="186"/>
      <c r="J760" s="186"/>
      <c r="K760" s="186"/>
      <c r="L760" s="185"/>
      <c r="M760" s="105">
        <f>IF(A22taxstdlife="n/a","n/a",IF(M$3&gt;(A22taxstdlife+$E760),(('PTRM input'!$L$164+'PTRM input'!$L$130)*$L$7)-SUM($L760:L760),(('PTRM input'!$L$164+'PTRM input'!$L$130)*$L$7)/A22taxstdlife))</f>
        <v>0</v>
      </c>
      <c r="N760" s="105">
        <f>IF(A22taxstdlife="n/a","n/a",IF(N$3&gt;(A22taxstdlife+$E760),(('PTRM input'!$L$164+'PTRM input'!$L$130)*$L$7)-SUM($L760:M760),(('PTRM input'!$L$164+'PTRM input'!$L$130)*$L$7)/A22taxstdlife))</f>
        <v>0</v>
      </c>
      <c r="O760" s="105">
        <f>IF(A22taxstdlife="n/a","n/a",IF(O$3&gt;(A22taxstdlife+$E760),(('PTRM input'!$L$164+'PTRM input'!$L$130)*$L$7)-SUM($L760:N760),(('PTRM input'!$L$164+'PTRM input'!$L$130)*$L$7)/A22taxstdlife))</f>
        <v>0</v>
      </c>
      <c r="P760" s="105">
        <f>IF(A22taxstdlife="n/a","n/a",IF(P$3&gt;(A22taxstdlife+$E760),(('PTRM input'!$L$164+'PTRM input'!$L$130)*$L$7)-SUM($L760:O760),(('PTRM input'!$L$164+'PTRM input'!$L$130)*$L$7)/A22taxstdlife))</f>
        <v>0</v>
      </c>
      <c r="Q760" s="592">
        <f>IF(A22taxstdlife="n/a","n/a",IF(Q$3&gt;(A22taxstdlife+$E760),(('PTRM input'!$L$164+'PTRM input'!$L$130)*$L$7)-SUM($L760:P760),(('PTRM input'!$L$164+'PTRM input'!$L$130)*$L$7)/A22taxstdlife))</f>
        <v>0</v>
      </c>
      <c r="R760" s="592">
        <f>IF(A22taxstdlife="n/a","n/a",IF(R$3&gt;(A22taxstdlife+$E760),(('PTRM input'!$L$164+'PTRM input'!$L$130)*$L$7)-SUM($L760:Q760),(('PTRM input'!$L$164+'PTRM input'!$L$130)*$L$7)/A22taxstdlife))</f>
        <v>0</v>
      </c>
      <c r="S760" s="592">
        <f>IF(A22taxstdlife="n/a","n/a",IF(S$3&gt;(A22taxstdlife+$E760),(('PTRM input'!$L$164+'PTRM input'!$L$130)*$L$7)-SUM($L760:R760),(('PTRM input'!$L$164+'PTRM input'!$L$130)*$L$7)/A22taxstdlife))</f>
        <v>0</v>
      </c>
      <c r="T760" s="592">
        <f>IF(A22taxstdlife="n/a","n/a",IF(T$3&gt;(A22taxstdlife+$E760),(('PTRM input'!$L$164+'PTRM input'!$L$130)*$L$7)-SUM($L760:S760),(('PTRM input'!$L$164+'PTRM input'!$L$130)*$L$7)/A22taxstdlife))</f>
        <v>0</v>
      </c>
      <c r="U760" s="592">
        <f>IF(A22taxstdlife="n/a","n/a",IF(U$3&gt;(A22taxstdlife+$E760),(('PTRM input'!$L$164+'PTRM input'!$L$130)*$L$7)-SUM($L760:T760),(('PTRM input'!$L$164+'PTRM input'!$L$130)*$L$7)/A22taxstdlife))</f>
        <v>0</v>
      </c>
      <c r="V760" s="592">
        <f>IF(A22taxstdlife="n/a","n/a",IF(V$3&gt;(A22taxstdlife+$E760),(('PTRM input'!$L$164+'PTRM input'!$L$130)*$L$7)-SUM($L760:U760),(('PTRM input'!$L$164+'PTRM input'!$L$130)*$L$7)/A22taxstdlife))</f>
        <v>0</v>
      </c>
      <c r="W760" s="592">
        <f>IF(A22taxstdlife="n/a","n/a",IF(W$3&gt;(A22taxstdlife+$E760),(('PTRM input'!$L$164+'PTRM input'!$L$130)*$L$7)-SUM($L760:V760),(('PTRM input'!$L$164+'PTRM input'!$L$130)*$L$7)/A22taxstdlife))</f>
        <v>0</v>
      </c>
      <c r="X760" s="592">
        <f>IF(A22taxstdlife="n/a","n/a",IF(X$3&gt;(A22taxstdlife+$E760),(('PTRM input'!$L$164+'PTRM input'!$L$130)*$L$7)-SUM($L760:W760),(('PTRM input'!$L$164+'PTRM input'!$L$130)*$L$7)/A22taxstdlife))</f>
        <v>0</v>
      </c>
      <c r="Y760" s="592">
        <f>IF(A22taxstdlife="n/a","n/a",IF(Y$3&gt;(A22taxstdlife+$E760),(('PTRM input'!$L$164+'PTRM input'!$L$130)*$L$7)-SUM($L760:X760),(('PTRM input'!$L$164+'PTRM input'!$L$130)*$L$7)/A22taxstdlife))</f>
        <v>0</v>
      </c>
      <c r="Z760" s="592">
        <f>IF(A22taxstdlife="n/a","n/a",IF(Z$3&gt;(A22taxstdlife+$E760),(('PTRM input'!$L$164+'PTRM input'!$L$130)*$L$7)-SUM($L760:Y760),(('PTRM input'!$L$164+'PTRM input'!$L$130)*$L$7)/A22taxstdlife))</f>
        <v>0</v>
      </c>
      <c r="AA760" s="592">
        <f>IF(A22taxstdlife="n/a","n/a",IF(AA$3&gt;(A22taxstdlife+$E760),(('PTRM input'!$L$164+'PTRM input'!$L$130)*$L$7)-SUM($L760:Z760),(('PTRM input'!$L$164+'PTRM input'!$L$130)*$L$7)/A22taxstdlife))</f>
        <v>0</v>
      </c>
      <c r="AB760" s="592">
        <f>IF(A22taxstdlife="n/a","n/a",IF(AB$3&gt;(A22taxstdlife+$E760),(('PTRM input'!$L$164+'PTRM input'!$L$130)*$L$7)-SUM($L760:AA760),(('PTRM input'!$L$164+'PTRM input'!$L$130)*$L$7)/A22taxstdlife))</f>
        <v>0</v>
      </c>
      <c r="AC760" s="592">
        <f>IF(A22taxstdlife="n/a","n/a",IF(AC$3&gt;(A22taxstdlife+$E760),(('PTRM input'!$L$164+'PTRM input'!$L$130)*$L$7)-SUM($L760:AB760),(('PTRM input'!$L$164+'PTRM input'!$L$130)*$L$7)/A22taxstdlife))</f>
        <v>0</v>
      </c>
      <c r="AD760" s="592">
        <f>IF(A22taxstdlife="n/a","n/a",IF(AD$3&gt;(A22taxstdlife+$E760),(('PTRM input'!$L$164+'PTRM input'!$L$130)*$L$7)-SUM($L760:AC760),(('PTRM input'!$L$164+'PTRM input'!$L$130)*$L$7)/A22taxstdlife))</f>
        <v>0</v>
      </c>
      <c r="AE760" s="592">
        <f>IF(A22taxstdlife="n/a","n/a",IF(AE$3&gt;(A22taxstdlife+$E760),(('PTRM input'!$L$164+'PTRM input'!$L$130)*$L$7)-SUM($L760:AD760),(('PTRM input'!$L$164+'PTRM input'!$L$130)*$L$7)/A22taxstdlife))</f>
        <v>0</v>
      </c>
      <c r="AF760" s="592">
        <f>IF(A22taxstdlife="n/a","n/a",IF(AF$3&gt;(A22taxstdlife+$E760),(('PTRM input'!$L$164+'PTRM input'!$L$130)*$L$7)-SUM($L760:AE760),(('PTRM input'!$L$164+'PTRM input'!$L$130)*$L$7)/A22taxstdlife))</f>
        <v>0</v>
      </c>
      <c r="AG760" s="592">
        <f>IF(A22taxstdlife="n/a","n/a",IF(AG$3&gt;(A22taxstdlife+$E760),(('PTRM input'!$L$164+'PTRM input'!$L$130)*$L$7)-SUM($L760:AF760),(('PTRM input'!$L$164+'PTRM input'!$L$130)*$L$7)/A22taxstdlife))</f>
        <v>0</v>
      </c>
      <c r="AH760" s="592">
        <f>IF(A22taxstdlife="n/a","n/a",IF(AH$3&gt;(A22taxstdlife+$E760),(('PTRM input'!$L$164+'PTRM input'!$L$130)*$L$7)-SUM($L760:AG760),(('PTRM input'!$L$164+'PTRM input'!$L$130)*$L$7)/A22taxstdlife))</f>
        <v>0</v>
      </c>
      <c r="AI760" s="592">
        <f>IF(A22taxstdlife="n/a","n/a",IF(AI$3&gt;(A22taxstdlife+$E760),(('PTRM input'!$L$164+'PTRM input'!$L$130)*$L$7)-SUM($L760:AH760),(('PTRM input'!$L$164+'PTRM input'!$L$130)*$L$7)/A22taxstdlife))</f>
        <v>0</v>
      </c>
      <c r="AJ760" s="592">
        <f>IF(A22taxstdlife="n/a","n/a",IF(AJ$3&gt;(A22taxstdlife+$E760),(('PTRM input'!$L$164+'PTRM input'!$L$130)*$L$7)-SUM($L760:AI760),(('PTRM input'!$L$164+'PTRM input'!$L$130)*$L$7)/A22taxstdlife))</f>
        <v>0</v>
      </c>
      <c r="AK760" s="592">
        <f>IF(A22taxstdlife="n/a","n/a",IF(AK$3&gt;(A22taxstdlife+$E760),(('PTRM input'!$L$164+'PTRM input'!$L$130)*$L$7)-SUM($L760:AJ760),(('PTRM input'!$L$164+'PTRM input'!$L$130)*$L$7)/A22taxstdlife))</f>
        <v>0</v>
      </c>
      <c r="AL760" s="592">
        <f>IF(A22taxstdlife="n/a","n/a",IF(AL$3&gt;(A22taxstdlife+$E760),(('PTRM input'!$L$164+'PTRM input'!$L$130)*$L$7)-SUM($L760:AK760),(('PTRM input'!$L$164+'PTRM input'!$L$130)*$L$7)/A22taxstdlife))</f>
        <v>0</v>
      </c>
      <c r="AM760" s="592">
        <f>IF(A22taxstdlife="n/a","n/a",IF(AM$3&gt;(A22taxstdlife+$E760),(('PTRM input'!$L$164+'PTRM input'!$L$130)*$L$7)-SUM($L760:AL760),(('PTRM input'!$L$164+'PTRM input'!$L$130)*$L$7)/A22taxstdlife))</f>
        <v>0</v>
      </c>
      <c r="AN760" s="592">
        <f>IF(A22taxstdlife="n/a","n/a",IF(AN$3&gt;(A22taxstdlife+$E760),(('PTRM input'!$L$164+'PTRM input'!$L$130)*$L$7)-SUM($L760:AM760),(('PTRM input'!$L$164+'PTRM input'!$L$130)*$L$7)/A22taxstdlife))</f>
        <v>0</v>
      </c>
      <c r="AO760" s="592">
        <f>IF(A22taxstdlife="n/a","n/a",IF(AO$3&gt;(A22taxstdlife+$E760),(('PTRM input'!$L$164+'PTRM input'!$L$130)*$L$7)-SUM($L760:AN760),(('PTRM input'!$L$164+'PTRM input'!$L$130)*$L$7)/A22taxstdlife))</f>
        <v>0</v>
      </c>
      <c r="AP760" s="592">
        <f>IF(A22taxstdlife="n/a","n/a",IF(AP$3&gt;(A22taxstdlife+$E760),(('PTRM input'!$L$164+'PTRM input'!$L$130)*$L$7)-SUM($L760:AO760),(('PTRM input'!$L$164+'PTRM input'!$L$130)*$L$7)/A22taxstdlife))</f>
        <v>0</v>
      </c>
      <c r="AQ760" s="592">
        <f>IF(A22taxstdlife="n/a","n/a",IF(AQ$3&gt;(A22taxstdlife+$E760),(('PTRM input'!$L$164+'PTRM input'!$L$130)*$L$7)-SUM($L760:AP760),(('PTRM input'!$L$164+'PTRM input'!$L$130)*$L$7)/A22taxstdlife))</f>
        <v>0</v>
      </c>
      <c r="AR760" s="592">
        <f>IF(A22taxstdlife="n/a","n/a",IF(AR$3&gt;(A22taxstdlife+$E760),(('PTRM input'!$L$164+'PTRM input'!$L$130)*$L$7)-SUM($L760:AQ760),(('PTRM input'!$L$164+'PTRM input'!$L$130)*$L$7)/A22taxstdlife))</f>
        <v>0</v>
      </c>
      <c r="AS760" s="592">
        <f>IF(A22taxstdlife="n/a","n/a",IF(AS$3&gt;(A22taxstdlife+$E760),(('PTRM input'!$L$164+'PTRM input'!$L$130)*$L$7)-SUM($L760:AR760),(('PTRM input'!$L$164+'PTRM input'!$L$130)*$L$7)/A22taxstdlife))</f>
        <v>0</v>
      </c>
      <c r="AT760" s="592">
        <f>IF(A22taxstdlife="n/a","n/a",IF(AT$3&gt;(A22taxstdlife+$E760),(('PTRM input'!$L$164+'PTRM input'!$L$130)*$L$7)-SUM($L760:AS760),(('PTRM input'!$L$164+'PTRM input'!$L$130)*$L$7)/A22taxstdlife))</f>
        <v>0</v>
      </c>
      <c r="AU760" s="592">
        <f>IF(A22taxstdlife="n/a","n/a",IF(AU$3&gt;(A22taxstdlife+$E760),(('PTRM input'!$L$164+'PTRM input'!$L$130)*$L$7)-SUM($L760:AT760),(('PTRM input'!$L$164+'PTRM input'!$L$130)*$L$7)/A22taxstdlife))</f>
        <v>0</v>
      </c>
      <c r="AV760" s="592">
        <f>IF(A22taxstdlife="n/a","n/a",IF(AV$3&gt;(A22taxstdlife+$E760),(('PTRM input'!$L$164+'PTRM input'!$L$130)*$L$7)-SUM($L760:AU760),(('PTRM input'!$L$164+'PTRM input'!$L$130)*$L$7)/A22taxstdlife))</f>
        <v>0</v>
      </c>
      <c r="AW760" s="592">
        <f>IF(A22taxstdlife="n/a","n/a",IF(AW$3&gt;(A22taxstdlife+$E760),(('PTRM input'!$L$164+'PTRM input'!$L$130)*$L$7)-SUM($L760:AV760),(('PTRM input'!$L$164+'PTRM input'!$L$130)*$L$7)/A22taxstdlife))</f>
        <v>0</v>
      </c>
      <c r="AX760" s="592">
        <f>IF(A22taxstdlife="n/a","n/a",IF(AX$3&gt;(A22taxstdlife+$E760),(('PTRM input'!$L$164+'PTRM input'!$L$130)*$L$7)-SUM($L760:AW760),(('PTRM input'!$L$164+'PTRM input'!$L$130)*$L$7)/A22taxstdlife))</f>
        <v>0</v>
      </c>
      <c r="AY760" s="592">
        <f>IF(A22taxstdlife="n/a","n/a",IF(AY$3&gt;(A22taxstdlife+$E760),(('PTRM input'!$L$164+'PTRM input'!$L$130)*$L$7)-SUM($L760:AX760),(('PTRM input'!$L$164+'PTRM input'!$L$130)*$L$7)/A22taxstdlife))</f>
        <v>0</v>
      </c>
      <c r="AZ760" s="592">
        <f>IF(A22taxstdlife="n/a","n/a",IF(AZ$3&gt;(A22taxstdlife+$E760),(('PTRM input'!$L$164+'PTRM input'!$L$130)*$L$7)-SUM($L760:AY760),(('PTRM input'!$L$164+'PTRM input'!$L$130)*$L$7)/A22taxstdlife))</f>
        <v>0</v>
      </c>
      <c r="BA760" s="592">
        <f>IF(A22taxstdlife="n/a","n/a",IF(BA$3&gt;(A22taxstdlife+$E760),(('PTRM input'!$L$164+'PTRM input'!$L$130)*$L$7)-SUM($L760:AZ760),(('PTRM input'!$L$164+'PTRM input'!$L$130)*$L$7)/A22taxstdlife))</f>
        <v>0</v>
      </c>
      <c r="BB760" s="592">
        <f>IF(A22taxstdlife="n/a","n/a",IF(BB$3&gt;(A22taxstdlife+$E760),(('PTRM input'!$L$164+'PTRM input'!$L$130)*$L$7)-SUM($L760:BA760),(('PTRM input'!$L$164+'PTRM input'!$L$130)*$L$7)/A22taxstdlife))</f>
        <v>0</v>
      </c>
      <c r="BC760" s="592">
        <f>IF(A22taxstdlife="n/a","n/a",IF(BC$3&gt;(A22taxstdlife+$E760),(('PTRM input'!$L$164+'PTRM input'!$L$130)*$L$7)-SUM($L760:BB760),(('PTRM input'!$L$164+'PTRM input'!$L$130)*$L$7)/A22taxstdlife))</f>
        <v>0</v>
      </c>
      <c r="BD760" s="592">
        <f>IF(A22taxstdlife="n/a","n/a",IF(BD$3&gt;(A22taxstdlife+$E760),(('PTRM input'!$L$164+'PTRM input'!$L$130)*$L$7)-SUM($L760:BC760),(('PTRM input'!$L$164+'PTRM input'!$L$130)*$L$7)/A22taxstdlife))</f>
        <v>0</v>
      </c>
      <c r="BE760" s="592">
        <f>IF(A22taxstdlife="n/a","n/a",IF(BE$3&gt;(A22taxstdlife+$E760),(('PTRM input'!$L$164+'PTRM input'!$L$130)*$L$7)-SUM($L760:BD760),(('PTRM input'!$L$164+'PTRM input'!$L$130)*$L$7)/A22taxstdlife))</f>
        <v>0</v>
      </c>
      <c r="BF760" s="592">
        <f>IF(A22taxstdlife="n/a","n/a",IF(BF$3&gt;(A22taxstdlife+$E760),(('PTRM input'!$L$164+'PTRM input'!$L$130)*$L$7)-SUM($L760:BE760),(('PTRM input'!$L$164+'PTRM input'!$L$130)*$L$7)/A22taxstdlife))</f>
        <v>0</v>
      </c>
      <c r="BG760" s="592">
        <f>IF(A22taxstdlife="n/a","n/a",IF(BG$3&gt;(A22taxstdlife+$E760),(('PTRM input'!$L$164+'PTRM input'!$L$130)*$L$7)-SUM($L760:BF760),(('PTRM input'!$L$164+'PTRM input'!$L$130)*$L$7)/A22taxstdlife))</f>
        <v>0</v>
      </c>
      <c r="BH760" s="592">
        <f>IF(A22taxstdlife="n/a","n/a",IF(BH$3&gt;(A22taxstdlife+$E760),(('PTRM input'!$L$164+'PTRM input'!$L$130)*$L$7)-SUM($L760:BG760),(('PTRM input'!$L$164+'PTRM input'!$L$130)*$L$7)/A22taxstdlife))</f>
        <v>0</v>
      </c>
      <c r="BI760" s="592">
        <f>IF(A22taxstdlife="n/a","n/a",IF(BI$3&gt;(A22taxstdlife+$E760),(('PTRM input'!$L$164+'PTRM input'!$L$130)*$L$7)-SUM($L760:BH760),(('PTRM input'!$L$164+'PTRM input'!$L$130)*$L$7)/A22taxstdlife))</f>
        <v>0</v>
      </c>
      <c r="BJ760" s="237"/>
      <c r="BK760" s="237"/>
      <c r="BL760" s="237"/>
      <c r="BM760" s="237"/>
    </row>
    <row r="761" spans="1:65" s="4" customFormat="1" ht="12.75" customHeight="1" outlineLevel="2">
      <c r="A761" s="237"/>
      <c r="B761" s="237"/>
      <c r="C761" s="597"/>
      <c r="D761" s="930"/>
      <c r="E761" s="167">
        <v>7</v>
      </c>
      <c r="F761" s="34"/>
      <c r="G761" s="184"/>
      <c r="H761" s="186"/>
      <c r="I761" s="186"/>
      <c r="J761" s="186"/>
      <c r="K761" s="186"/>
      <c r="L761" s="186"/>
      <c r="M761" s="185"/>
      <c r="N761" s="105">
        <f>IF(A22taxstdlife="n/a","n/a",IF(N$3&gt;(A22taxstdlife+$E761),(('PTRM input'!$M$164+'PTRM input'!$M$130)*$M$7)-SUM($M761:M761),(('PTRM input'!$M$164+'PTRM input'!$M$130)*$M$7)/A22taxstdlife))</f>
        <v>0</v>
      </c>
      <c r="O761" s="105">
        <f>IF(A22taxstdlife="n/a","n/a",IF(O$3&gt;(A22taxstdlife+$E761),(('PTRM input'!$M$164+'PTRM input'!$M$130)*$M$7)-SUM($M761:N761),(('PTRM input'!$M$164+'PTRM input'!$M$130)*$M$7)/A22taxstdlife))</f>
        <v>0</v>
      </c>
      <c r="P761" s="105">
        <f>IF(A22taxstdlife="n/a","n/a",IF(P$3&gt;(A22taxstdlife+$E761),(('PTRM input'!$M$164+'PTRM input'!$M$130)*$M$7)-SUM($M761:O761),(('PTRM input'!$M$164+'PTRM input'!$M$130)*$M$7)/A22taxstdlife))</f>
        <v>0</v>
      </c>
      <c r="Q761" s="592">
        <f>IF(A22taxstdlife="n/a","n/a",IF(Q$3&gt;(A22taxstdlife+$E761),(('PTRM input'!$M$164+'PTRM input'!$M$130)*$M$7)-SUM($M761:P761),(('PTRM input'!$M$164+'PTRM input'!$M$130)*$M$7)/A22taxstdlife))</f>
        <v>0</v>
      </c>
      <c r="R761" s="592">
        <f>IF(A22taxstdlife="n/a","n/a",IF(R$3&gt;(A22taxstdlife+$E761),(('PTRM input'!$M$164+'PTRM input'!$M$130)*$M$7)-SUM($M761:Q761),(('PTRM input'!$M$164+'PTRM input'!$M$130)*$M$7)/A22taxstdlife))</f>
        <v>0</v>
      </c>
      <c r="S761" s="592">
        <f>IF(A22taxstdlife="n/a","n/a",IF(S$3&gt;(A22taxstdlife+$E761),(('PTRM input'!$M$164+'PTRM input'!$M$130)*$M$7)-SUM($M761:R761),(('PTRM input'!$M$164+'PTRM input'!$M$130)*$M$7)/A22taxstdlife))</f>
        <v>0</v>
      </c>
      <c r="T761" s="592">
        <f>IF(A22taxstdlife="n/a","n/a",IF(T$3&gt;(A22taxstdlife+$E761),(('PTRM input'!$M$164+'PTRM input'!$M$130)*$M$7)-SUM($M761:S761),(('PTRM input'!$M$164+'PTRM input'!$M$130)*$M$7)/A22taxstdlife))</f>
        <v>0</v>
      </c>
      <c r="U761" s="592">
        <f>IF(A22taxstdlife="n/a","n/a",IF(U$3&gt;(A22taxstdlife+$E761),(('PTRM input'!$M$164+'PTRM input'!$M$130)*$M$7)-SUM($M761:T761),(('PTRM input'!$M$164+'PTRM input'!$M$130)*$M$7)/A22taxstdlife))</f>
        <v>0</v>
      </c>
      <c r="V761" s="592">
        <f>IF(A22taxstdlife="n/a","n/a",IF(V$3&gt;(A22taxstdlife+$E761),(('PTRM input'!$M$164+'PTRM input'!$M$130)*$M$7)-SUM($M761:U761),(('PTRM input'!$M$164+'PTRM input'!$M$130)*$M$7)/A22taxstdlife))</f>
        <v>0</v>
      </c>
      <c r="W761" s="592">
        <f>IF(A22taxstdlife="n/a","n/a",IF(W$3&gt;(A22taxstdlife+$E761),(('PTRM input'!$M$164+'PTRM input'!$M$130)*$M$7)-SUM($M761:V761),(('PTRM input'!$M$164+'PTRM input'!$M$130)*$M$7)/A22taxstdlife))</f>
        <v>0</v>
      </c>
      <c r="X761" s="592">
        <f>IF(A22taxstdlife="n/a","n/a",IF(X$3&gt;(A22taxstdlife+$E761),(('PTRM input'!$M$164+'PTRM input'!$M$130)*$M$7)-SUM($M761:W761),(('PTRM input'!$M$164+'PTRM input'!$M$130)*$M$7)/A22taxstdlife))</f>
        <v>0</v>
      </c>
      <c r="Y761" s="592">
        <f>IF(A22taxstdlife="n/a","n/a",IF(Y$3&gt;(A22taxstdlife+$E761),(('PTRM input'!$M$164+'PTRM input'!$M$130)*$M$7)-SUM($M761:X761),(('PTRM input'!$M$164+'PTRM input'!$M$130)*$M$7)/A22taxstdlife))</f>
        <v>0</v>
      </c>
      <c r="Z761" s="592">
        <f>IF(A22taxstdlife="n/a","n/a",IF(Z$3&gt;(A22taxstdlife+$E761),(('PTRM input'!$M$164+'PTRM input'!$M$130)*$M$7)-SUM($M761:Y761),(('PTRM input'!$M$164+'PTRM input'!$M$130)*$M$7)/A22taxstdlife))</f>
        <v>0</v>
      </c>
      <c r="AA761" s="592">
        <f>IF(A22taxstdlife="n/a","n/a",IF(AA$3&gt;(A22taxstdlife+$E761),(('PTRM input'!$M$164+'PTRM input'!$M$130)*$M$7)-SUM($M761:Z761),(('PTRM input'!$M$164+'PTRM input'!$M$130)*$M$7)/A22taxstdlife))</f>
        <v>0</v>
      </c>
      <c r="AB761" s="592">
        <f>IF(A22taxstdlife="n/a","n/a",IF(AB$3&gt;(A22taxstdlife+$E761),(('PTRM input'!$M$164+'PTRM input'!$M$130)*$M$7)-SUM($M761:AA761),(('PTRM input'!$M$164+'PTRM input'!$M$130)*$M$7)/A22taxstdlife))</f>
        <v>0</v>
      </c>
      <c r="AC761" s="592">
        <f>IF(A22taxstdlife="n/a","n/a",IF(AC$3&gt;(A22taxstdlife+$E761),(('PTRM input'!$M$164+'PTRM input'!$M$130)*$M$7)-SUM($M761:AB761),(('PTRM input'!$M$164+'PTRM input'!$M$130)*$M$7)/A22taxstdlife))</f>
        <v>0</v>
      </c>
      <c r="AD761" s="592">
        <f>IF(A22taxstdlife="n/a","n/a",IF(AD$3&gt;(A22taxstdlife+$E761),(('PTRM input'!$M$164+'PTRM input'!$M$130)*$M$7)-SUM($M761:AC761),(('PTRM input'!$M$164+'PTRM input'!$M$130)*$M$7)/A22taxstdlife))</f>
        <v>0</v>
      </c>
      <c r="AE761" s="592">
        <f>IF(A22taxstdlife="n/a","n/a",IF(AE$3&gt;(A22taxstdlife+$E761),(('PTRM input'!$M$164+'PTRM input'!$M$130)*$M$7)-SUM($M761:AD761),(('PTRM input'!$M$164+'PTRM input'!$M$130)*$M$7)/A22taxstdlife))</f>
        <v>0</v>
      </c>
      <c r="AF761" s="592">
        <f>IF(A22taxstdlife="n/a","n/a",IF(AF$3&gt;(A22taxstdlife+$E761),(('PTRM input'!$M$164+'PTRM input'!$M$130)*$M$7)-SUM($M761:AE761),(('PTRM input'!$M$164+'PTRM input'!$M$130)*$M$7)/A22taxstdlife))</f>
        <v>0</v>
      </c>
      <c r="AG761" s="592">
        <f>IF(A22taxstdlife="n/a","n/a",IF(AG$3&gt;(A22taxstdlife+$E761),(('PTRM input'!$M$164+'PTRM input'!$M$130)*$M$7)-SUM($M761:AF761),(('PTRM input'!$M$164+'PTRM input'!$M$130)*$M$7)/A22taxstdlife))</f>
        <v>0</v>
      </c>
      <c r="AH761" s="592">
        <f>IF(A22taxstdlife="n/a","n/a",IF(AH$3&gt;(A22taxstdlife+$E761),(('PTRM input'!$M$164+'PTRM input'!$M$130)*$M$7)-SUM($M761:AG761),(('PTRM input'!$M$164+'PTRM input'!$M$130)*$M$7)/A22taxstdlife))</f>
        <v>0</v>
      </c>
      <c r="AI761" s="592">
        <f>IF(A22taxstdlife="n/a","n/a",IF(AI$3&gt;(A22taxstdlife+$E761),(('PTRM input'!$M$164+'PTRM input'!$M$130)*$M$7)-SUM($M761:AH761),(('PTRM input'!$M$164+'PTRM input'!$M$130)*$M$7)/A22taxstdlife))</f>
        <v>0</v>
      </c>
      <c r="AJ761" s="592">
        <f>IF(A22taxstdlife="n/a","n/a",IF(AJ$3&gt;(A22taxstdlife+$E761),(('PTRM input'!$M$164+'PTRM input'!$M$130)*$M$7)-SUM($M761:AI761),(('PTRM input'!$M$164+'PTRM input'!$M$130)*$M$7)/A22taxstdlife))</f>
        <v>0</v>
      </c>
      <c r="AK761" s="592">
        <f>IF(A22taxstdlife="n/a","n/a",IF(AK$3&gt;(A22taxstdlife+$E761),(('PTRM input'!$M$164+'PTRM input'!$M$130)*$M$7)-SUM($M761:AJ761),(('PTRM input'!$M$164+'PTRM input'!$M$130)*$M$7)/A22taxstdlife))</f>
        <v>0</v>
      </c>
      <c r="AL761" s="592">
        <f>IF(A22taxstdlife="n/a","n/a",IF(AL$3&gt;(A22taxstdlife+$E761),(('PTRM input'!$M$164+'PTRM input'!$M$130)*$M$7)-SUM($M761:AK761),(('PTRM input'!$M$164+'PTRM input'!$M$130)*$M$7)/A22taxstdlife))</f>
        <v>0</v>
      </c>
      <c r="AM761" s="592">
        <f>IF(A22taxstdlife="n/a","n/a",IF(AM$3&gt;(A22taxstdlife+$E761),(('PTRM input'!$M$164+'PTRM input'!$M$130)*$M$7)-SUM($M761:AL761),(('PTRM input'!$M$164+'PTRM input'!$M$130)*$M$7)/A22taxstdlife))</f>
        <v>0</v>
      </c>
      <c r="AN761" s="592">
        <f>IF(A22taxstdlife="n/a","n/a",IF(AN$3&gt;(A22taxstdlife+$E761),(('PTRM input'!$M$164+'PTRM input'!$M$130)*$M$7)-SUM($M761:AM761),(('PTRM input'!$M$164+'PTRM input'!$M$130)*$M$7)/A22taxstdlife))</f>
        <v>0</v>
      </c>
      <c r="AO761" s="592">
        <f>IF(A22taxstdlife="n/a","n/a",IF(AO$3&gt;(A22taxstdlife+$E761),(('PTRM input'!$M$164+'PTRM input'!$M$130)*$M$7)-SUM($M761:AN761),(('PTRM input'!$M$164+'PTRM input'!$M$130)*$M$7)/A22taxstdlife))</f>
        <v>0</v>
      </c>
      <c r="AP761" s="592">
        <f>IF(A22taxstdlife="n/a","n/a",IF(AP$3&gt;(A22taxstdlife+$E761),(('PTRM input'!$M$164+'PTRM input'!$M$130)*$M$7)-SUM($M761:AO761),(('PTRM input'!$M$164+'PTRM input'!$M$130)*$M$7)/A22taxstdlife))</f>
        <v>0</v>
      </c>
      <c r="AQ761" s="592">
        <f>IF(A22taxstdlife="n/a","n/a",IF(AQ$3&gt;(A22taxstdlife+$E761),(('PTRM input'!$M$164+'PTRM input'!$M$130)*$M$7)-SUM($M761:AP761),(('PTRM input'!$M$164+'PTRM input'!$M$130)*$M$7)/A22taxstdlife))</f>
        <v>0</v>
      </c>
      <c r="AR761" s="592">
        <f>IF(A22taxstdlife="n/a","n/a",IF(AR$3&gt;(A22taxstdlife+$E761),(('PTRM input'!$M$164+'PTRM input'!$M$130)*$M$7)-SUM($M761:AQ761),(('PTRM input'!$M$164+'PTRM input'!$M$130)*$M$7)/A22taxstdlife))</f>
        <v>0</v>
      </c>
      <c r="AS761" s="592">
        <f>IF(A22taxstdlife="n/a","n/a",IF(AS$3&gt;(A22taxstdlife+$E761),(('PTRM input'!$M$164+'PTRM input'!$M$130)*$M$7)-SUM($M761:AR761),(('PTRM input'!$M$164+'PTRM input'!$M$130)*$M$7)/A22taxstdlife))</f>
        <v>0</v>
      </c>
      <c r="AT761" s="592">
        <f>IF(A22taxstdlife="n/a","n/a",IF(AT$3&gt;(A22taxstdlife+$E761),(('PTRM input'!$M$164+'PTRM input'!$M$130)*$M$7)-SUM($M761:AS761),(('PTRM input'!$M$164+'PTRM input'!$M$130)*$M$7)/A22taxstdlife))</f>
        <v>0</v>
      </c>
      <c r="AU761" s="592">
        <f>IF(A22taxstdlife="n/a","n/a",IF(AU$3&gt;(A22taxstdlife+$E761),(('PTRM input'!$M$164+'PTRM input'!$M$130)*$M$7)-SUM($M761:AT761),(('PTRM input'!$M$164+'PTRM input'!$M$130)*$M$7)/A22taxstdlife))</f>
        <v>0</v>
      </c>
      <c r="AV761" s="592">
        <f>IF(A22taxstdlife="n/a","n/a",IF(AV$3&gt;(A22taxstdlife+$E761),(('PTRM input'!$M$164+'PTRM input'!$M$130)*$M$7)-SUM($M761:AU761),(('PTRM input'!$M$164+'PTRM input'!$M$130)*$M$7)/A22taxstdlife))</f>
        <v>0</v>
      </c>
      <c r="AW761" s="592">
        <f>IF(A22taxstdlife="n/a","n/a",IF(AW$3&gt;(A22taxstdlife+$E761),(('PTRM input'!$M$164+'PTRM input'!$M$130)*$M$7)-SUM($M761:AV761),(('PTRM input'!$M$164+'PTRM input'!$M$130)*$M$7)/A22taxstdlife))</f>
        <v>0</v>
      </c>
      <c r="AX761" s="592">
        <f>IF(A22taxstdlife="n/a","n/a",IF(AX$3&gt;(A22taxstdlife+$E761),(('PTRM input'!$M$164+'PTRM input'!$M$130)*$M$7)-SUM($M761:AW761),(('PTRM input'!$M$164+'PTRM input'!$M$130)*$M$7)/A22taxstdlife))</f>
        <v>0</v>
      </c>
      <c r="AY761" s="592">
        <f>IF(A22taxstdlife="n/a","n/a",IF(AY$3&gt;(A22taxstdlife+$E761),(('PTRM input'!$M$164+'PTRM input'!$M$130)*$M$7)-SUM($M761:AX761),(('PTRM input'!$M$164+'PTRM input'!$M$130)*$M$7)/A22taxstdlife))</f>
        <v>0</v>
      </c>
      <c r="AZ761" s="592">
        <f>IF(A22taxstdlife="n/a","n/a",IF(AZ$3&gt;(A22taxstdlife+$E761),(('PTRM input'!$M$164+'PTRM input'!$M$130)*$M$7)-SUM($M761:AY761),(('PTRM input'!$M$164+'PTRM input'!$M$130)*$M$7)/A22taxstdlife))</f>
        <v>0</v>
      </c>
      <c r="BA761" s="592">
        <f>IF(A22taxstdlife="n/a","n/a",IF(BA$3&gt;(A22taxstdlife+$E761),(('PTRM input'!$M$164+'PTRM input'!$M$130)*$M$7)-SUM($M761:AZ761),(('PTRM input'!$M$164+'PTRM input'!$M$130)*$M$7)/A22taxstdlife))</f>
        <v>0</v>
      </c>
      <c r="BB761" s="592">
        <f>IF(A22taxstdlife="n/a","n/a",IF(BB$3&gt;(A22taxstdlife+$E761),(('PTRM input'!$M$164+'PTRM input'!$M$130)*$M$7)-SUM($M761:BA761),(('PTRM input'!$M$164+'PTRM input'!$M$130)*$M$7)/A22taxstdlife))</f>
        <v>0</v>
      </c>
      <c r="BC761" s="592">
        <f>IF(A22taxstdlife="n/a","n/a",IF(BC$3&gt;(A22taxstdlife+$E761),(('PTRM input'!$M$164+'PTRM input'!$M$130)*$M$7)-SUM($M761:BB761),(('PTRM input'!$M$164+'PTRM input'!$M$130)*$M$7)/A22taxstdlife))</f>
        <v>0</v>
      </c>
      <c r="BD761" s="592">
        <f>IF(A22taxstdlife="n/a","n/a",IF(BD$3&gt;(A22taxstdlife+$E761),(('PTRM input'!$M$164+'PTRM input'!$M$130)*$M$7)-SUM($M761:BC761),(('PTRM input'!$M$164+'PTRM input'!$M$130)*$M$7)/A22taxstdlife))</f>
        <v>0</v>
      </c>
      <c r="BE761" s="592">
        <f>IF(A22taxstdlife="n/a","n/a",IF(BE$3&gt;(A22taxstdlife+$E761),(('PTRM input'!$M$164+'PTRM input'!$M$130)*$M$7)-SUM($M761:BD761),(('PTRM input'!$M$164+'PTRM input'!$M$130)*$M$7)/A22taxstdlife))</f>
        <v>0</v>
      </c>
      <c r="BF761" s="592">
        <f>IF(A22taxstdlife="n/a","n/a",IF(BF$3&gt;(A22taxstdlife+$E761),(('PTRM input'!$M$164+'PTRM input'!$M$130)*$M$7)-SUM($M761:BE761),(('PTRM input'!$M$164+'PTRM input'!$M$130)*$M$7)/A22taxstdlife))</f>
        <v>0</v>
      </c>
      <c r="BG761" s="592">
        <f>IF(A22taxstdlife="n/a","n/a",IF(BG$3&gt;(A22taxstdlife+$E761),(('PTRM input'!$M$164+'PTRM input'!$M$130)*$M$7)-SUM($M761:BF761),(('PTRM input'!$M$164+'PTRM input'!$M$130)*$M$7)/A22taxstdlife))</f>
        <v>0</v>
      </c>
      <c r="BH761" s="592">
        <f>IF(A22taxstdlife="n/a","n/a",IF(BH$3&gt;(A22taxstdlife+$E761),(('PTRM input'!$M$164+'PTRM input'!$M$130)*$M$7)-SUM($M761:BG761),(('PTRM input'!$M$164+'PTRM input'!$M$130)*$M$7)/A22taxstdlife))</f>
        <v>0</v>
      </c>
      <c r="BI761" s="592">
        <f>IF(A22taxstdlife="n/a","n/a",IF(BI$3&gt;(A22taxstdlife+$E761),(('PTRM input'!$M$164+'PTRM input'!$M$130)*$M$7)-SUM($M761:BH761),(('PTRM input'!$M$164+'PTRM input'!$M$130)*$M$7)/A22taxstdlife))</f>
        <v>0</v>
      </c>
      <c r="BJ761" s="237"/>
      <c r="BK761" s="237"/>
      <c r="BL761" s="237"/>
      <c r="BM761" s="237"/>
    </row>
    <row r="762" spans="1:65" s="4" customFormat="1" ht="12.75" customHeight="1" outlineLevel="2">
      <c r="A762" s="237"/>
      <c r="B762" s="237"/>
      <c r="C762" s="597"/>
      <c r="D762" s="930"/>
      <c r="E762" s="167">
        <v>8</v>
      </c>
      <c r="F762" s="34"/>
      <c r="G762" s="184"/>
      <c r="H762" s="186"/>
      <c r="I762" s="186"/>
      <c r="J762" s="186"/>
      <c r="K762" s="186"/>
      <c r="L762" s="186"/>
      <c r="M762" s="186"/>
      <c r="N762" s="185"/>
      <c r="O762" s="105">
        <f>IF(A22taxstdlife="n/a","n/a",IF(O$3&gt;(A22taxstdlife+$E762),(('PTRM input'!$N$164+'PTRM input'!$N$130)*$N$7)-SUM($N762:N762),(('PTRM input'!$N$164+'PTRM input'!$N$130)*$N$7)/A22taxstdlife))</f>
        <v>0</v>
      </c>
      <c r="P762" s="105">
        <f>IF(A22taxstdlife="n/a","n/a",IF(P$3&gt;(A22taxstdlife+$E762),(('PTRM input'!$N$164+'PTRM input'!$N$130)*$N$7)-SUM($N762:O762),(('PTRM input'!$N$164+'PTRM input'!$N$130)*$N$7)/A22taxstdlife))</f>
        <v>0</v>
      </c>
      <c r="Q762" s="592">
        <f>IF(A22taxstdlife="n/a","n/a",IF(Q$3&gt;(A22taxstdlife+$E762),(('PTRM input'!$N$164+'PTRM input'!$N$130)*$N$7)-SUM($N762:P762),(('PTRM input'!$N$164+'PTRM input'!$N$130)*$N$7)/A22taxstdlife))</f>
        <v>0</v>
      </c>
      <c r="R762" s="592">
        <f>IF(A22taxstdlife="n/a","n/a",IF(R$3&gt;(A22taxstdlife+$E762),(('PTRM input'!$N$164+'PTRM input'!$N$130)*$N$7)-SUM($N762:Q762),(('PTRM input'!$N$164+'PTRM input'!$N$130)*$N$7)/A22taxstdlife))</f>
        <v>0</v>
      </c>
      <c r="S762" s="592">
        <f>IF(A22taxstdlife="n/a","n/a",IF(S$3&gt;(A22taxstdlife+$E762),(('PTRM input'!$N$164+'PTRM input'!$N$130)*$N$7)-SUM($N762:R762),(('PTRM input'!$N$164+'PTRM input'!$N$130)*$N$7)/A22taxstdlife))</f>
        <v>0</v>
      </c>
      <c r="T762" s="592">
        <f>IF(A22taxstdlife="n/a","n/a",IF(T$3&gt;(A22taxstdlife+$E762),(('PTRM input'!$N$164+'PTRM input'!$N$130)*$N$7)-SUM($N762:S762),(('PTRM input'!$N$164+'PTRM input'!$N$130)*$N$7)/A22taxstdlife))</f>
        <v>0</v>
      </c>
      <c r="U762" s="592">
        <f>IF(A22taxstdlife="n/a","n/a",IF(U$3&gt;(A22taxstdlife+$E762),(('PTRM input'!$N$164+'PTRM input'!$N$130)*$N$7)-SUM($N762:T762),(('PTRM input'!$N$164+'PTRM input'!$N$130)*$N$7)/A22taxstdlife))</f>
        <v>0</v>
      </c>
      <c r="V762" s="592">
        <f>IF(A22taxstdlife="n/a","n/a",IF(V$3&gt;(A22taxstdlife+$E762),(('PTRM input'!$N$164+'PTRM input'!$N$130)*$N$7)-SUM($N762:U762),(('PTRM input'!$N$164+'PTRM input'!$N$130)*$N$7)/A22taxstdlife))</f>
        <v>0</v>
      </c>
      <c r="W762" s="592">
        <f>IF(A22taxstdlife="n/a","n/a",IF(W$3&gt;(A22taxstdlife+$E762),(('PTRM input'!$N$164+'PTRM input'!$N$130)*$N$7)-SUM($N762:V762),(('PTRM input'!$N$164+'PTRM input'!$N$130)*$N$7)/A22taxstdlife))</f>
        <v>0</v>
      </c>
      <c r="X762" s="592">
        <f>IF(A22taxstdlife="n/a","n/a",IF(X$3&gt;(A22taxstdlife+$E762),(('PTRM input'!$N$164+'PTRM input'!$N$130)*$N$7)-SUM($N762:W762),(('PTRM input'!$N$164+'PTRM input'!$N$130)*$N$7)/A22taxstdlife))</f>
        <v>0</v>
      </c>
      <c r="Y762" s="592">
        <f>IF(A22taxstdlife="n/a","n/a",IF(Y$3&gt;(A22taxstdlife+$E762),(('PTRM input'!$N$164+'PTRM input'!$N$130)*$N$7)-SUM($N762:X762),(('PTRM input'!$N$164+'PTRM input'!$N$130)*$N$7)/A22taxstdlife))</f>
        <v>0</v>
      </c>
      <c r="Z762" s="592">
        <f>IF(A22taxstdlife="n/a","n/a",IF(Z$3&gt;(A22taxstdlife+$E762),(('PTRM input'!$N$164+'PTRM input'!$N$130)*$N$7)-SUM($N762:Y762),(('PTRM input'!$N$164+'PTRM input'!$N$130)*$N$7)/A22taxstdlife))</f>
        <v>0</v>
      </c>
      <c r="AA762" s="592">
        <f>IF(A22taxstdlife="n/a","n/a",IF(AA$3&gt;(A22taxstdlife+$E762),(('PTRM input'!$N$164+'PTRM input'!$N$130)*$N$7)-SUM($N762:Z762),(('PTRM input'!$N$164+'PTRM input'!$N$130)*$N$7)/A22taxstdlife))</f>
        <v>0</v>
      </c>
      <c r="AB762" s="592">
        <f>IF(A22taxstdlife="n/a","n/a",IF(AB$3&gt;(A22taxstdlife+$E762),(('PTRM input'!$N$164+'PTRM input'!$N$130)*$N$7)-SUM($N762:AA762),(('PTRM input'!$N$164+'PTRM input'!$N$130)*$N$7)/A22taxstdlife))</f>
        <v>0</v>
      </c>
      <c r="AC762" s="592">
        <f>IF(A22taxstdlife="n/a","n/a",IF(AC$3&gt;(A22taxstdlife+$E762),(('PTRM input'!$N$164+'PTRM input'!$N$130)*$N$7)-SUM($N762:AB762),(('PTRM input'!$N$164+'PTRM input'!$N$130)*$N$7)/A22taxstdlife))</f>
        <v>0</v>
      </c>
      <c r="AD762" s="592">
        <f>IF(A22taxstdlife="n/a","n/a",IF(AD$3&gt;(A22taxstdlife+$E762),(('PTRM input'!$N$164+'PTRM input'!$N$130)*$N$7)-SUM($N762:AC762),(('PTRM input'!$N$164+'PTRM input'!$N$130)*$N$7)/A22taxstdlife))</f>
        <v>0</v>
      </c>
      <c r="AE762" s="592">
        <f>IF(A22taxstdlife="n/a","n/a",IF(AE$3&gt;(A22taxstdlife+$E762),(('PTRM input'!$N$164+'PTRM input'!$N$130)*$N$7)-SUM($N762:AD762),(('PTRM input'!$N$164+'PTRM input'!$N$130)*$N$7)/A22taxstdlife))</f>
        <v>0</v>
      </c>
      <c r="AF762" s="592">
        <f>IF(A22taxstdlife="n/a","n/a",IF(AF$3&gt;(A22taxstdlife+$E762),(('PTRM input'!$N$164+'PTRM input'!$N$130)*$N$7)-SUM($N762:AE762),(('PTRM input'!$N$164+'PTRM input'!$N$130)*$N$7)/A22taxstdlife))</f>
        <v>0</v>
      </c>
      <c r="AG762" s="592">
        <f>IF(A22taxstdlife="n/a","n/a",IF(AG$3&gt;(A22taxstdlife+$E762),(('PTRM input'!$N$164+'PTRM input'!$N$130)*$N$7)-SUM($N762:AF762),(('PTRM input'!$N$164+'PTRM input'!$N$130)*$N$7)/A22taxstdlife))</f>
        <v>0</v>
      </c>
      <c r="AH762" s="592">
        <f>IF(A22taxstdlife="n/a","n/a",IF(AH$3&gt;(A22taxstdlife+$E762),(('PTRM input'!$N$164+'PTRM input'!$N$130)*$N$7)-SUM($N762:AG762),(('PTRM input'!$N$164+'PTRM input'!$N$130)*$N$7)/A22taxstdlife))</f>
        <v>0</v>
      </c>
      <c r="AI762" s="592">
        <f>IF(A22taxstdlife="n/a","n/a",IF(AI$3&gt;(A22taxstdlife+$E762),(('PTRM input'!$N$164+'PTRM input'!$N$130)*$N$7)-SUM($N762:AH762),(('PTRM input'!$N$164+'PTRM input'!$N$130)*$N$7)/A22taxstdlife))</f>
        <v>0</v>
      </c>
      <c r="AJ762" s="592">
        <f>IF(A22taxstdlife="n/a","n/a",IF(AJ$3&gt;(A22taxstdlife+$E762),(('PTRM input'!$N$164+'PTRM input'!$N$130)*$N$7)-SUM($N762:AI762),(('PTRM input'!$N$164+'PTRM input'!$N$130)*$N$7)/A22taxstdlife))</f>
        <v>0</v>
      </c>
      <c r="AK762" s="592">
        <f>IF(A22taxstdlife="n/a","n/a",IF(AK$3&gt;(A22taxstdlife+$E762),(('PTRM input'!$N$164+'PTRM input'!$N$130)*$N$7)-SUM($N762:AJ762),(('PTRM input'!$N$164+'PTRM input'!$N$130)*$N$7)/A22taxstdlife))</f>
        <v>0</v>
      </c>
      <c r="AL762" s="592">
        <f>IF(A22taxstdlife="n/a","n/a",IF(AL$3&gt;(A22taxstdlife+$E762),(('PTRM input'!$N$164+'PTRM input'!$N$130)*$N$7)-SUM($N762:AK762),(('PTRM input'!$N$164+'PTRM input'!$N$130)*$N$7)/A22taxstdlife))</f>
        <v>0</v>
      </c>
      <c r="AM762" s="592">
        <f>IF(A22taxstdlife="n/a","n/a",IF(AM$3&gt;(A22taxstdlife+$E762),(('PTRM input'!$N$164+'PTRM input'!$N$130)*$N$7)-SUM($N762:AL762),(('PTRM input'!$N$164+'PTRM input'!$N$130)*$N$7)/A22taxstdlife))</f>
        <v>0</v>
      </c>
      <c r="AN762" s="592">
        <f>IF(A22taxstdlife="n/a","n/a",IF(AN$3&gt;(A22taxstdlife+$E762),(('PTRM input'!$N$164+'PTRM input'!$N$130)*$N$7)-SUM($N762:AM762),(('PTRM input'!$N$164+'PTRM input'!$N$130)*$N$7)/A22taxstdlife))</f>
        <v>0</v>
      </c>
      <c r="AO762" s="592">
        <f>IF(A22taxstdlife="n/a","n/a",IF(AO$3&gt;(A22taxstdlife+$E762),(('PTRM input'!$N$164+'PTRM input'!$N$130)*$N$7)-SUM($N762:AN762),(('PTRM input'!$N$164+'PTRM input'!$N$130)*$N$7)/A22taxstdlife))</f>
        <v>0</v>
      </c>
      <c r="AP762" s="592">
        <f>IF(A22taxstdlife="n/a","n/a",IF(AP$3&gt;(A22taxstdlife+$E762),(('PTRM input'!$N$164+'PTRM input'!$N$130)*$N$7)-SUM($N762:AO762),(('PTRM input'!$N$164+'PTRM input'!$N$130)*$N$7)/A22taxstdlife))</f>
        <v>0</v>
      </c>
      <c r="AQ762" s="592">
        <f>IF(A22taxstdlife="n/a","n/a",IF(AQ$3&gt;(A22taxstdlife+$E762),(('PTRM input'!$N$164+'PTRM input'!$N$130)*$N$7)-SUM($N762:AP762),(('PTRM input'!$N$164+'PTRM input'!$N$130)*$N$7)/A22taxstdlife))</f>
        <v>0</v>
      </c>
      <c r="AR762" s="592">
        <f>IF(A22taxstdlife="n/a","n/a",IF(AR$3&gt;(A22taxstdlife+$E762),(('PTRM input'!$N$164+'PTRM input'!$N$130)*$N$7)-SUM($N762:AQ762),(('PTRM input'!$N$164+'PTRM input'!$N$130)*$N$7)/A22taxstdlife))</f>
        <v>0</v>
      </c>
      <c r="AS762" s="592">
        <f>IF(A22taxstdlife="n/a","n/a",IF(AS$3&gt;(A22taxstdlife+$E762),(('PTRM input'!$N$164+'PTRM input'!$N$130)*$N$7)-SUM($N762:AR762),(('PTRM input'!$N$164+'PTRM input'!$N$130)*$N$7)/A22taxstdlife))</f>
        <v>0</v>
      </c>
      <c r="AT762" s="592">
        <f>IF(A22taxstdlife="n/a","n/a",IF(AT$3&gt;(A22taxstdlife+$E762),(('PTRM input'!$N$164+'PTRM input'!$N$130)*$N$7)-SUM($N762:AS762),(('PTRM input'!$N$164+'PTRM input'!$N$130)*$N$7)/A22taxstdlife))</f>
        <v>0</v>
      </c>
      <c r="AU762" s="592">
        <f>IF(A22taxstdlife="n/a","n/a",IF(AU$3&gt;(A22taxstdlife+$E762),(('PTRM input'!$N$164+'PTRM input'!$N$130)*$N$7)-SUM($N762:AT762),(('PTRM input'!$N$164+'PTRM input'!$N$130)*$N$7)/A22taxstdlife))</f>
        <v>0</v>
      </c>
      <c r="AV762" s="592">
        <f>IF(A22taxstdlife="n/a","n/a",IF(AV$3&gt;(A22taxstdlife+$E762),(('PTRM input'!$N$164+'PTRM input'!$N$130)*$N$7)-SUM($N762:AU762),(('PTRM input'!$N$164+'PTRM input'!$N$130)*$N$7)/A22taxstdlife))</f>
        <v>0</v>
      </c>
      <c r="AW762" s="592">
        <f>IF(A22taxstdlife="n/a","n/a",IF(AW$3&gt;(A22taxstdlife+$E762),(('PTRM input'!$N$164+'PTRM input'!$N$130)*$N$7)-SUM($N762:AV762),(('PTRM input'!$N$164+'PTRM input'!$N$130)*$N$7)/A22taxstdlife))</f>
        <v>0</v>
      </c>
      <c r="AX762" s="592">
        <f>IF(A22taxstdlife="n/a","n/a",IF(AX$3&gt;(A22taxstdlife+$E762),(('PTRM input'!$N$164+'PTRM input'!$N$130)*$N$7)-SUM($N762:AW762),(('PTRM input'!$N$164+'PTRM input'!$N$130)*$N$7)/A22taxstdlife))</f>
        <v>0</v>
      </c>
      <c r="AY762" s="592">
        <f>IF(A22taxstdlife="n/a","n/a",IF(AY$3&gt;(A22taxstdlife+$E762),(('PTRM input'!$N$164+'PTRM input'!$N$130)*$N$7)-SUM($N762:AX762),(('PTRM input'!$N$164+'PTRM input'!$N$130)*$N$7)/A22taxstdlife))</f>
        <v>0</v>
      </c>
      <c r="AZ762" s="592">
        <f>IF(A22taxstdlife="n/a","n/a",IF(AZ$3&gt;(A22taxstdlife+$E762),(('PTRM input'!$N$164+'PTRM input'!$N$130)*$N$7)-SUM($N762:AY762),(('PTRM input'!$N$164+'PTRM input'!$N$130)*$N$7)/A22taxstdlife))</f>
        <v>0</v>
      </c>
      <c r="BA762" s="592">
        <f>IF(A22taxstdlife="n/a","n/a",IF(BA$3&gt;(A22taxstdlife+$E762),(('PTRM input'!$N$164+'PTRM input'!$N$130)*$N$7)-SUM($N762:AZ762),(('PTRM input'!$N$164+'PTRM input'!$N$130)*$N$7)/A22taxstdlife))</f>
        <v>0</v>
      </c>
      <c r="BB762" s="592">
        <f>IF(A22taxstdlife="n/a","n/a",IF(BB$3&gt;(A22taxstdlife+$E762),(('PTRM input'!$N$164+'PTRM input'!$N$130)*$N$7)-SUM($N762:BA762),(('PTRM input'!$N$164+'PTRM input'!$N$130)*$N$7)/A22taxstdlife))</f>
        <v>0</v>
      </c>
      <c r="BC762" s="592">
        <f>IF(A22taxstdlife="n/a","n/a",IF(BC$3&gt;(A22taxstdlife+$E762),(('PTRM input'!$N$164+'PTRM input'!$N$130)*$N$7)-SUM($N762:BB762),(('PTRM input'!$N$164+'PTRM input'!$N$130)*$N$7)/A22taxstdlife))</f>
        <v>0</v>
      </c>
      <c r="BD762" s="592">
        <f>IF(A22taxstdlife="n/a","n/a",IF(BD$3&gt;(A22taxstdlife+$E762),(('PTRM input'!$N$164+'PTRM input'!$N$130)*$N$7)-SUM($N762:BC762),(('PTRM input'!$N$164+'PTRM input'!$N$130)*$N$7)/A22taxstdlife))</f>
        <v>0</v>
      </c>
      <c r="BE762" s="592">
        <f>IF(A22taxstdlife="n/a","n/a",IF(BE$3&gt;(A22taxstdlife+$E762),(('PTRM input'!$N$164+'PTRM input'!$N$130)*$N$7)-SUM($N762:BD762),(('PTRM input'!$N$164+'PTRM input'!$N$130)*$N$7)/A22taxstdlife))</f>
        <v>0</v>
      </c>
      <c r="BF762" s="592">
        <f>IF(A22taxstdlife="n/a","n/a",IF(BF$3&gt;(A22taxstdlife+$E762),(('PTRM input'!$N$164+'PTRM input'!$N$130)*$N$7)-SUM($N762:BE762),(('PTRM input'!$N$164+'PTRM input'!$N$130)*$N$7)/A22taxstdlife))</f>
        <v>0</v>
      </c>
      <c r="BG762" s="592">
        <f>IF(A22taxstdlife="n/a","n/a",IF(BG$3&gt;(A22taxstdlife+$E762),(('PTRM input'!$N$164+'PTRM input'!$N$130)*$N$7)-SUM($N762:BF762),(('PTRM input'!$N$164+'PTRM input'!$N$130)*$N$7)/A22taxstdlife))</f>
        <v>0</v>
      </c>
      <c r="BH762" s="592">
        <f>IF(A22taxstdlife="n/a","n/a",IF(BH$3&gt;(A22taxstdlife+$E762),(('PTRM input'!$N$164+'PTRM input'!$N$130)*$N$7)-SUM($N762:BG762),(('PTRM input'!$N$164+'PTRM input'!$N$130)*$N$7)/A22taxstdlife))</f>
        <v>0</v>
      </c>
      <c r="BI762" s="592">
        <f>IF(A22taxstdlife="n/a","n/a",IF(BI$3&gt;(A22taxstdlife+$E762),(('PTRM input'!$N$164+'PTRM input'!$N$130)*$N$7)-SUM($N762:BH762),(('PTRM input'!$N$164+'PTRM input'!$N$130)*$N$7)/A22taxstdlife))</f>
        <v>0</v>
      </c>
      <c r="BJ762" s="237"/>
      <c r="BK762" s="237"/>
      <c r="BL762" s="237"/>
      <c r="BM762" s="237"/>
    </row>
    <row r="763" spans="1:65" s="4" customFormat="1" ht="12.75" customHeight="1" outlineLevel="2">
      <c r="A763" s="237"/>
      <c r="B763" s="237"/>
      <c r="C763" s="597"/>
      <c r="D763" s="930"/>
      <c r="E763" s="167">
        <v>9</v>
      </c>
      <c r="F763" s="34"/>
      <c r="G763" s="184"/>
      <c r="H763" s="186"/>
      <c r="I763" s="186"/>
      <c r="J763" s="186"/>
      <c r="K763" s="186"/>
      <c r="L763" s="186"/>
      <c r="M763" s="186"/>
      <c r="N763" s="186"/>
      <c r="O763" s="185"/>
      <c r="P763" s="105">
        <f>IF(A22taxstdlife="n/a","n/a",IF(P$3&gt;(A22taxstdlife+$E763),(('PTRM input'!$O$164+'PTRM input'!$O$130)*$O$7)-SUM($O763:O763),(('PTRM input'!$O$164+'PTRM input'!$O$130)*$O$7)/A22taxstdlife))</f>
        <v>0</v>
      </c>
      <c r="Q763" s="592">
        <f>IF(A22taxstdlife="n/a","n/a",IF(Q$3&gt;(A22taxstdlife+$E763),(('PTRM input'!$O$164+'PTRM input'!$O$130)*$O$7)-SUM($O763:P763),(('PTRM input'!$O$164+'PTRM input'!$O$130)*$O$7)/A22taxstdlife))</f>
        <v>0</v>
      </c>
      <c r="R763" s="592">
        <f>IF(A22taxstdlife="n/a","n/a",IF(R$3&gt;(A22taxstdlife+$E763),(('PTRM input'!$O$164+'PTRM input'!$O$130)*$O$7)-SUM($O763:Q763),(('PTRM input'!$O$164+'PTRM input'!$O$130)*$O$7)/A22taxstdlife))</f>
        <v>0</v>
      </c>
      <c r="S763" s="592">
        <f>IF(A22taxstdlife="n/a","n/a",IF(S$3&gt;(A22taxstdlife+$E763),(('PTRM input'!$O$164+'PTRM input'!$O$130)*$O$7)-SUM($O763:R763),(('PTRM input'!$O$164+'PTRM input'!$O$130)*$O$7)/A22taxstdlife))</f>
        <v>0</v>
      </c>
      <c r="T763" s="592">
        <f>IF(A22taxstdlife="n/a","n/a",IF(T$3&gt;(A22taxstdlife+$E763),(('PTRM input'!$O$164+'PTRM input'!$O$130)*$O$7)-SUM($O763:S763),(('PTRM input'!$O$164+'PTRM input'!$O$130)*$O$7)/A22taxstdlife))</f>
        <v>0</v>
      </c>
      <c r="U763" s="592">
        <f>IF(A22taxstdlife="n/a","n/a",IF(U$3&gt;(A22taxstdlife+$E763),(('PTRM input'!$O$164+'PTRM input'!$O$130)*$O$7)-SUM($O763:T763),(('PTRM input'!$O$164+'PTRM input'!$O$130)*$O$7)/A22taxstdlife))</f>
        <v>0</v>
      </c>
      <c r="V763" s="592">
        <f>IF(A22taxstdlife="n/a","n/a",IF(V$3&gt;(A22taxstdlife+$E763),(('PTRM input'!$O$164+'PTRM input'!$O$130)*$O$7)-SUM($O763:U763),(('PTRM input'!$O$164+'PTRM input'!$O$130)*$O$7)/A22taxstdlife))</f>
        <v>0</v>
      </c>
      <c r="W763" s="592">
        <f>IF(A22taxstdlife="n/a","n/a",IF(W$3&gt;(A22taxstdlife+$E763),(('PTRM input'!$O$164+'PTRM input'!$O$130)*$O$7)-SUM($O763:V763),(('PTRM input'!$O$164+'PTRM input'!$O$130)*$O$7)/A22taxstdlife))</f>
        <v>0</v>
      </c>
      <c r="X763" s="592">
        <f>IF(A22taxstdlife="n/a","n/a",IF(X$3&gt;(A22taxstdlife+$E763),(('PTRM input'!$O$164+'PTRM input'!$O$130)*$O$7)-SUM($O763:W763),(('PTRM input'!$O$164+'PTRM input'!$O$130)*$O$7)/A22taxstdlife))</f>
        <v>0</v>
      </c>
      <c r="Y763" s="592">
        <f>IF(A22taxstdlife="n/a","n/a",IF(Y$3&gt;(A22taxstdlife+$E763),(('PTRM input'!$O$164+'PTRM input'!$O$130)*$O$7)-SUM($O763:X763),(('PTRM input'!$O$164+'PTRM input'!$O$130)*$O$7)/A22taxstdlife))</f>
        <v>0</v>
      </c>
      <c r="Z763" s="592">
        <f>IF(A22taxstdlife="n/a","n/a",IF(Z$3&gt;(A22taxstdlife+$E763),(('PTRM input'!$O$164+'PTRM input'!$O$130)*$O$7)-SUM($O763:Y763),(('PTRM input'!$O$164+'PTRM input'!$O$130)*$O$7)/A22taxstdlife))</f>
        <v>0</v>
      </c>
      <c r="AA763" s="592">
        <f>IF(A22taxstdlife="n/a","n/a",IF(AA$3&gt;(A22taxstdlife+$E763),(('PTRM input'!$O$164+'PTRM input'!$O$130)*$O$7)-SUM($O763:Z763),(('PTRM input'!$O$164+'PTRM input'!$O$130)*$O$7)/A22taxstdlife))</f>
        <v>0</v>
      </c>
      <c r="AB763" s="592">
        <f>IF(A22taxstdlife="n/a","n/a",IF(AB$3&gt;(A22taxstdlife+$E763),(('PTRM input'!$O$164+'PTRM input'!$O$130)*$O$7)-SUM($O763:AA763),(('PTRM input'!$O$164+'PTRM input'!$O$130)*$O$7)/A22taxstdlife))</f>
        <v>0</v>
      </c>
      <c r="AC763" s="592">
        <f>IF(A22taxstdlife="n/a","n/a",IF(AC$3&gt;(A22taxstdlife+$E763),(('PTRM input'!$O$164+'PTRM input'!$O$130)*$O$7)-SUM($O763:AB763),(('PTRM input'!$O$164+'PTRM input'!$O$130)*$O$7)/A22taxstdlife))</f>
        <v>0</v>
      </c>
      <c r="AD763" s="592">
        <f>IF(A22taxstdlife="n/a","n/a",IF(AD$3&gt;(A22taxstdlife+$E763),(('PTRM input'!$O$164+'PTRM input'!$O$130)*$O$7)-SUM($O763:AC763),(('PTRM input'!$O$164+'PTRM input'!$O$130)*$O$7)/A22taxstdlife))</f>
        <v>0</v>
      </c>
      <c r="AE763" s="592">
        <f>IF(A22taxstdlife="n/a","n/a",IF(AE$3&gt;(A22taxstdlife+$E763),(('PTRM input'!$O$164+'PTRM input'!$O$130)*$O$7)-SUM($O763:AD763),(('PTRM input'!$O$164+'PTRM input'!$O$130)*$O$7)/A22taxstdlife))</f>
        <v>0</v>
      </c>
      <c r="AF763" s="592">
        <f>IF(A22taxstdlife="n/a","n/a",IF(AF$3&gt;(A22taxstdlife+$E763),(('PTRM input'!$O$164+'PTRM input'!$O$130)*$O$7)-SUM($O763:AE763),(('PTRM input'!$O$164+'PTRM input'!$O$130)*$O$7)/A22taxstdlife))</f>
        <v>0</v>
      </c>
      <c r="AG763" s="592">
        <f>IF(A22taxstdlife="n/a","n/a",IF(AG$3&gt;(A22taxstdlife+$E763),(('PTRM input'!$O$164+'PTRM input'!$O$130)*$O$7)-SUM($O763:AF763),(('PTRM input'!$O$164+'PTRM input'!$O$130)*$O$7)/A22taxstdlife))</f>
        <v>0</v>
      </c>
      <c r="AH763" s="592">
        <f>IF(A22taxstdlife="n/a","n/a",IF(AH$3&gt;(A22taxstdlife+$E763),(('PTRM input'!$O$164+'PTRM input'!$O$130)*$O$7)-SUM($O763:AG763),(('PTRM input'!$O$164+'PTRM input'!$O$130)*$O$7)/A22taxstdlife))</f>
        <v>0</v>
      </c>
      <c r="AI763" s="592">
        <f>IF(A22taxstdlife="n/a","n/a",IF(AI$3&gt;(A22taxstdlife+$E763),(('PTRM input'!$O$164+'PTRM input'!$O$130)*$O$7)-SUM($O763:AH763),(('PTRM input'!$O$164+'PTRM input'!$O$130)*$O$7)/A22taxstdlife))</f>
        <v>0</v>
      </c>
      <c r="AJ763" s="592">
        <f>IF(A22taxstdlife="n/a","n/a",IF(AJ$3&gt;(A22taxstdlife+$E763),(('PTRM input'!$O$164+'PTRM input'!$O$130)*$O$7)-SUM($O763:AI763),(('PTRM input'!$O$164+'PTRM input'!$O$130)*$O$7)/A22taxstdlife))</f>
        <v>0</v>
      </c>
      <c r="AK763" s="592">
        <f>IF(A22taxstdlife="n/a","n/a",IF(AK$3&gt;(A22taxstdlife+$E763),(('PTRM input'!$O$164+'PTRM input'!$O$130)*$O$7)-SUM($O763:AJ763),(('PTRM input'!$O$164+'PTRM input'!$O$130)*$O$7)/A22taxstdlife))</f>
        <v>0</v>
      </c>
      <c r="AL763" s="592">
        <f>IF(A22taxstdlife="n/a","n/a",IF(AL$3&gt;(A22taxstdlife+$E763),(('PTRM input'!$O$164+'PTRM input'!$O$130)*$O$7)-SUM($O763:AK763),(('PTRM input'!$O$164+'PTRM input'!$O$130)*$O$7)/A22taxstdlife))</f>
        <v>0</v>
      </c>
      <c r="AM763" s="592">
        <f>IF(A22taxstdlife="n/a","n/a",IF(AM$3&gt;(A22taxstdlife+$E763),(('PTRM input'!$O$164+'PTRM input'!$O$130)*$O$7)-SUM($O763:AL763),(('PTRM input'!$O$164+'PTRM input'!$O$130)*$O$7)/A22taxstdlife))</f>
        <v>0</v>
      </c>
      <c r="AN763" s="592">
        <f>IF(A22taxstdlife="n/a","n/a",IF(AN$3&gt;(A22taxstdlife+$E763),(('PTRM input'!$O$164+'PTRM input'!$O$130)*$O$7)-SUM($O763:AM763),(('PTRM input'!$O$164+'PTRM input'!$O$130)*$O$7)/A22taxstdlife))</f>
        <v>0</v>
      </c>
      <c r="AO763" s="592">
        <f>IF(A22taxstdlife="n/a","n/a",IF(AO$3&gt;(A22taxstdlife+$E763),(('PTRM input'!$O$164+'PTRM input'!$O$130)*$O$7)-SUM($O763:AN763),(('PTRM input'!$O$164+'PTRM input'!$O$130)*$O$7)/A22taxstdlife))</f>
        <v>0</v>
      </c>
      <c r="AP763" s="592">
        <f>IF(A22taxstdlife="n/a","n/a",IF(AP$3&gt;(A22taxstdlife+$E763),(('PTRM input'!$O$164+'PTRM input'!$O$130)*$O$7)-SUM($O763:AO763),(('PTRM input'!$O$164+'PTRM input'!$O$130)*$O$7)/A22taxstdlife))</f>
        <v>0</v>
      </c>
      <c r="AQ763" s="592">
        <f>IF(A22taxstdlife="n/a","n/a",IF(AQ$3&gt;(A22taxstdlife+$E763),(('PTRM input'!$O$164+'PTRM input'!$O$130)*$O$7)-SUM($O763:AP763),(('PTRM input'!$O$164+'PTRM input'!$O$130)*$O$7)/A22taxstdlife))</f>
        <v>0</v>
      </c>
      <c r="AR763" s="592">
        <f>IF(A22taxstdlife="n/a","n/a",IF(AR$3&gt;(A22taxstdlife+$E763),(('PTRM input'!$O$164+'PTRM input'!$O$130)*$O$7)-SUM($O763:AQ763),(('PTRM input'!$O$164+'PTRM input'!$O$130)*$O$7)/A22taxstdlife))</f>
        <v>0</v>
      </c>
      <c r="AS763" s="592">
        <f>IF(A22taxstdlife="n/a","n/a",IF(AS$3&gt;(A22taxstdlife+$E763),(('PTRM input'!$O$164+'PTRM input'!$O$130)*$O$7)-SUM($O763:AR763),(('PTRM input'!$O$164+'PTRM input'!$O$130)*$O$7)/A22taxstdlife))</f>
        <v>0</v>
      </c>
      <c r="AT763" s="592">
        <f>IF(A22taxstdlife="n/a","n/a",IF(AT$3&gt;(A22taxstdlife+$E763),(('PTRM input'!$O$164+'PTRM input'!$O$130)*$O$7)-SUM($O763:AS763),(('PTRM input'!$O$164+'PTRM input'!$O$130)*$O$7)/A22taxstdlife))</f>
        <v>0</v>
      </c>
      <c r="AU763" s="592">
        <f>IF(A22taxstdlife="n/a","n/a",IF(AU$3&gt;(A22taxstdlife+$E763),(('PTRM input'!$O$164+'PTRM input'!$O$130)*$O$7)-SUM($O763:AT763),(('PTRM input'!$O$164+'PTRM input'!$O$130)*$O$7)/A22taxstdlife))</f>
        <v>0</v>
      </c>
      <c r="AV763" s="592">
        <f>IF(A22taxstdlife="n/a","n/a",IF(AV$3&gt;(A22taxstdlife+$E763),(('PTRM input'!$O$164+'PTRM input'!$O$130)*$O$7)-SUM($O763:AU763),(('PTRM input'!$O$164+'PTRM input'!$O$130)*$O$7)/A22taxstdlife))</f>
        <v>0</v>
      </c>
      <c r="AW763" s="592">
        <f>IF(A22taxstdlife="n/a","n/a",IF(AW$3&gt;(A22taxstdlife+$E763),(('PTRM input'!$O$164+'PTRM input'!$O$130)*$O$7)-SUM($O763:AV763),(('PTRM input'!$O$164+'PTRM input'!$O$130)*$O$7)/A22taxstdlife))</f>
        <v>0</v>
      </c>
      <c r="AX763" s="592">
        <f>IF(A22taxstdlife="n/a","n/a",IF(AX$3&gt;(A22taxstdlife+$E763),(('PTRM input'!$O$164+'PTRM input'!$O$130)*$O$7)-SUM($O763:AW763),(('PTRM input'!$O$164+'PTRM input'!$O$130)*$O$7)/A22taxstdlife))</f>
        <v>0</v>
      </c>
      <c r="AY763" s="592">
        <f>IF(A22taxstdlife="n/a","n/a",IF(AY$3&gt;(A22taxstdlife+$E763),(('PTRM input'!$O$164+'PTRM input'!$O$130)*$O$7)-SUM($O763:AX763),(('PTRM input'!$O$164+'PTRM input'!$O$130)*$O$7)/A22taxstdlife))</f>
        <v>0</v>
      </c>
      <c r="AZ763" s="592">
        <f>IF(A22taxstdlife="n/a","n/a",IF(AZ$3&gt;(A22taxstdlife+$E763),(('PTRM input'!$O$164+'PTRM input'!$O$130)*$O$7)-SUM($O763:AY763),(('PTRM input'!$O$164+'PTRM input'!$O$130)*$O$7)/A22taxstdlife))</f>
        <v>0</v>
      </c>
      <c r="BA763" s="592">
        <f>IF(A22taxstdlife="n/a","n/a",IF(BA$3&gt;(A22taxstdlife+$E763),(('PTRM input'!$O$164+'PTRM input'!$O$130)*$O$7)-SUM($O763:AZ763),(('PTRM input'!$O$164+'PTRM input'!$O$130)*$O$7)/A22taxstdlife))</f>
        <v>0</v>
      </c>
      <c r="BB763" s="592">
        <f>IF(A22taxstdlife="n/a","n/a",IF(BB$3&gt;(A22taxstdlife+$E763),(('PTRM input'!$O$164+'PTRM input'!$O$130)*$O$7)-SUM($O763:BA763),(('PTRM input'!$O$164+'PTRM input'!$O$130)*$O$7)/A22taxstdlife))</f>
        <v>0</v>
      </c>
      <c r="BC763" s="592">
        <f>IF(A22taxstdlife="n/a","n/a",IF(BC$3&gt;(A22taxstdlife+$E763),(('PTRM input'!$O$164+'PTRM input'!$O$130)*$O$7)-SUM($O763:BB763),(('PTRM input'!$O$164+'PTRM input'!$O$130)*$O$7)/A22taxstdlife))</f>
        <v>0</v>
      </c>
      <c r="BD763" s="592">
        <f>IF(A22taxstdlife="n/a","n/a",IF(BD$3&gt;(A22taxstdlife+$E763),(('PTRM input'!$O$164+'PTRM input'!$O$130)*$O$7)-SUM($O763:BC763),(('PTRM input'!$O$164+'PTRM input'!$O$130)*$O$7)/A22taxstdlife))</f>
        <v>0</v>
      </c>
      <c r="BE763" s="592">
        <f>IF(A22taxstdlife="n/a","n/a",IF(BE$3&gt;(A22taxstdlife+$E763),(('PTRM input'!$O$164+'PTRM input'!$O$130)*$O$7)-SUM($O763:BD763),(('PTRM input'!$O$164+'PTRM input'!$O$130)*$O$7)/A22taxstdlife))</f>
        <v>0</v>
      </c>
      <c r="BF763" s="592">
        <f>IF(A22taxstdlife="n/a","n/a",IF(BF$3&gt;(A22taxstdlife+$E763),(('PTRM input'!$O$164+'PTRM input'!$O$130)*$O$7)-SUM($O763:BE763),(('PTRM input'!$O$164+'PTRM input'!$O$130)*$O$7)/A22taxstdlife))</f>
        <v>0</v>
      </c>
      <c r="BG763" s="592">
        <f>IF(A22taxstdlife="n/a","n/a",IF(BG$3&gt;(A22taxstdlife+$E763),(('PTRM input'!$O$164+'PTRM input'!$O$130)*$O$7)-SUM($O763:BF763),(('PTRM input'!$O$164+'PTRM input'!$O$130)*$O$7)/A22taxstdlife))</f>
        <v>0</v>
      </c>
      <c r="BH763" s="592">
        <f>IF(A22taxstdlife="n/a","n/a",IF(BH$3&gt;(A22taxstdlife+$E763),(('PTRM input'!$O$164+'PTRM input'!$O$130)*$O$7)-SUM($O763:BG763),(('PTRM input'!$O$164+'PTRM input'!$O$130)*$O$7)/A22taxstdlife))</f>
        <v>0</v>
      </c>
      <c r="BI763" s="592">
        <f>IF(A22taxstdlife="n/a","n/a",IF(BI$3&gt;(A22taxstdlife+$E763),(('PTRM input'!$O$164+'PTRM input'!$O$130)*$O$7)-SUM($O763:BH763),(('PTRM input'!$O$164+'PTRM input'!$O$130)*$O$7)/A22taxstdlife))</f>
        <v>0</v>
      </c>
      <c r="BJ763" s="237"/>
      <c r="BK763" s="237"/>
      <c r="BL763" s="237"/>
      <c r="BM763" s="237"/>
    </row>
    <row r="764" spans="1:65" s="4" customFormat="1" ht="12.75" customHeight="1" outlineLevel="2">
      <c r="A764" s="237"/>
      <c r="B764" s="237"/>
      <c r="C764" s="597"/>
      <c r="D764" s="930"/>
      <c r="E764" s="168">
        <v>10</v>
      </c>
      <c r="F764" s="34"/>
      <c r="G764" s="184"/>
      <c r="H764" s="186"/>
      <c r="I764" s="186"/>
      <c r="J764" s="186"/>
      <c r="K764" s="186"/>
      <c r="L764" s="186"/>
      <c r="M764" s="186"/>
      <c r="N764" s="186"/>
      <c r="O764" s="186"/>
      <c r="P764" s="185"/>
      <c r="Q764" s="592">
        <f>IF(A22taxstdlife="n/a","n/a",IF(Q$3&gt;(A22taxstdlife+$E764),(('PTRM input'!$P$164+'PTRM input'!$P$130)*$P$7)-SUM($P764:P764),(('PTRM input'!$P$164+'PTRM input'!$P$130)*$P$7)/A22taxstdlife))</f>
        <v>0</v>
      </c>
      <c r="R764" s="592">
        <f>IF(A22taxstdlife="n/a","n/a",IF(R$3&gt;(A22taxstdlife+$E764),(('PTRM input'!$P$164+'PTRM input'!$P$130)*$P$7)-SUM($P764:Q764),(('PTRM input'!$P$164+'PTRM input'!$P$130)*$P$7)/A22taxstdlife))</f>
        <v>0</v>
      </c>
      <c r="S764" s="592">
        <f>IF(A22taxstdlife="n/a","n/a",IF(S$3&gt;(A22taxstdlife+$E764),(('PTRM input'!$P$164+'PTRM input'!$P$130)*$P$7)-SUM($P764:R764),(('PTRM input'!$P$164+'PTRM input'!$P$130)*$P$7)/A22taxstdlife))</f>
        <v>0</v>
      </c>
      <c r="T764" s="592">
        <f>IF(A22taxstdlife="n/a","n/a",IF(T$3&gt;(A22taxstdlife+$E764),(('PTRM input'!$P$164+'PTRM input'!$P$130)*$P$7)-SUM($P764:S764),(('PTRM input'!$P$164+'PTRM input'!$P$130)*$P$7)/A22taxstdlife))</f>
        <v>0</v>
      </c>
      <c r="U764" s="592">
        <f>IF(A22taxstdlife="n/a","n/a",IF(U$3&gt;(A22taxstdlife+$E764),(('PTRM input'!$P$164+'PTRM input'!$P$130)*$P$7)-SUM($P764:T764),(('PTRM input'!$P$164+'PTRM input'!$P$130)*$P$7)/A22taxstdlife))</f>
        <v>0</v>
      </c>
      <c r="V764" s="592">
        <f>IF(A22taxstdlife="n/a","n/a",IF(V$3&gt;(A22taxstdlife+$E764),(('PTRM input'!$P$164+'PTRM input'!$P$130)*$P$7)-SUM($P764:U764),(('PTRM input'!$P$164+'PTRM input'!$P$130)*$P$7)/A22taxstdlife))</f>
        <v>0</v>
      </c>
      <c r="W764" s="592">
        <f>IF(A22taxstdlife="n/a","n/a",IF(W$3&gt;(A22taxstdlife+$E764),(('PTRM input'!$P$164+'PTRM input'!$P$130)*$P$7)-SUM($P764:V764),(('PTRM input'!$P$164+'PTRM input'!$P$130)*$P$7)/A22taxstdlife))</f>
        <v>0</v>
      </c>
      <c r="X764" s="592">
        <f>IF(A22taxstdlife="n/a","n/a",IF(X$3&gt;(A22taxstdlife+$E764),(('PTRM input'!$P$164+'PTRM input'!$P$130)*$P$7)-SUM($P764:W764),(('PTRM input'!$P$164+'PTRM input'!$P$130)*$P$7)/A22taxstdlife))</f>
        <v>0</v>
      </c>
      <c r="Y764" s="592">
        <f>IF(A22taxstdlife="n/a","n/a",IF(Y$3&gt;(A22taxstdlife+$E764),(('PTRM input'!$P$164+'PTRM input'!$P$130)*$P$7)-SUM($P764:X764),(('PTRM input'!$P$164+'PTRM input'!$P$130)*$P$7)/A22taxstdlife))</f>
        <v>0</v>
      </c>
      <c r="Z764" s="592">
        <f>IF(A22taxstdlife="n/a","n/a",IF(Z$3&gt;(A22taxstdlife+$E764),(('PTRM input'!$P$164+'PTRM input'!$P$130)*$P$7)-SUM($P764:Y764),(('PTRM input'!$P$164+'PTRM input'!$P$130)*$P$7)/A22taxstdlife))</f>
        <v>0</v>
      </c>
      <c r="AA764" s="592">
        <f>IF(A22taxstdlife="n/a","n/a",IF(AA$3&gt;(A22taxstdlife+$E764),(('PTRM input'!$P$164+'PTRM input'!$P$130)*$P$7)-SUM($P764:Z764),(('PTRM input'!$P$164+'PTRM input'!$P$130)*$P$7)/A22taxstdlife))</f>
        <v>0</v>
      </c>
      <c r="AB764" s="592">
        <f>IF(A22taxstdlife="n/a","n/a",IF(AB$3&gt;(A22taxstdlife+$E764),(('PTRM input'!$P$164+'PTRM input'!$P$130)*$P$7)-SUM($P764:AA764),(('PTRM input'!$P$164+'PTRM input'!$P$130)*$P$7)/A22taxstdlife))</f>
        <v>0</v>
      </c>
      <c r="AC764" s="592">
        <f>IF(A22taxstdlife="n/a","n/a",IF(AC$3&gt;(A22taxstdlife+$E764),(('PTRM input'!$P$164+'PTRM input'!$P$130)*$P$7)-SUM($P764:AB764),(('PTRM input'!$P$164+'PTRM input'!$P$130)*$P$7)/A22taxstdlife))</f>
        <v>0</v>
      </c>
      <c r="AD764" s="592">
        <f>IF(A22taxstdlife="n/a","n/a",IF(AD$3&gt;(A22taxstdlife+$E764),(('PTRM input'!$P$164+'PTRM input'!$P$130)*$P$7)-SUM($P764:AC764),(('PTRM input'!$P$164+'PTRM input'!$P$130)*$P$7)/A22taxstdlife))</f>
        <v>0</v>
      </c>
      <c r="AE764" s="592">
        <f>IF(A22taxstdlife="n/a","n/a",IF(AE$3&gt;(A22taxstdlife+$E764),(('PTRM input'!$P$164+'PTRM input'!$P$130)*$P$7)-SUM($P764:AD764),(('PTRM input'!$P$164+'PTRM input'!$P$130)*$P$7)/A22taxstdlife))</f>
        <v>0</v>
      </c>
      <c r="AF764" s="592">
        <f>IF(A22taxstdlife="n/a","n/a",IF(AF$3&gt;(A22taxstdlife+$E764),(('PTRM input'!$P$164+'PTRM input'!$P$130)*$P$7)-SUM($P764:AE764),(('PTRM input'!$P$164+'PTRM input'!$P$130)*$P$7)/A22taxstdlife))</f>
        <v>0</v>
      </c>
      <c r="AG764" s="592">
        <f>IF(A22taxstdlife="n/a","n/a",IF(AG$3&gt;(A22taxstdlife+$E764),(('PTRM input'!$P$164+'PTRM input'!$P$130)*$P$7)-SUM($P764:AF764),(('PTRM input'!$P$164+'PTRM input'!$P$130)*$P$7)/A22taxstdlife))</f>
        <v>0</v>
      </c>
      <c r="AH764" s="592">
        <f>IF(A22taxstdlife="n/a","n/a",IF(AH$3&gt;(A22taxstdlife+$E764),(('PTRM input'!$P$164+'PTRM input'!$P$130)*$P$7)-SUM($P764:AG764),(('PTRM input'!$P$164+'PTRM input'!$P$130)*$P$7)/A22taxstdlife))</f>
        <v>0</v>
      </c>
      <c r="AI764" s="592">
        <f>IF(A22taxstdlife="n/a","n/a",IF(AI$3&gt;(A22taxstdlife+$E764),(('PTRM input'!$P$164+'PTRM input'!$P$130)*$P$7)-SUM($P764:AH764),(('PTRM input'!$P$164+'PTRM input'!$P$130)*$P$7)/A22taxstdlife))</f>
        <v>0</v>
      </c>
      <c r="AJ764" s="592">
        <f>IF(A22taxstdlife="n/a","n/a",IF(AJ$3&gt;(A22taxstdlife+$E764),(('PTRM input'!$P$164+'PTRM input'!$P$130)*$P$7)-SUM($P764:AI764),(('PTRM input'!$P$164+'PTRM input'!$P$130)*$P$7)/A22taxstdlife))</f>
        <v>0</v>
      </c>
      <c r="AK764" s="592">
        <f>IF(A22taxstdlife="n/a","n/a",IF(AK$3&gt;(A22taxstdlife+$E764),(('PTRM input'!$P$164+'PTRM input'!$P$130)*$P$7)-SUM($P764:AJ764),(('PTRM input'!$P$164+'PTRM input'!$P$130)*$P$7)/A22taxstdlife))</f>
        <v>0</v>
      </c>
      <c r="AL764" s="592">
        <f>IF(A22taxstdlife="n/a","n/a",IF(AL$3&gt;(A22taxstdlife+$E764),(('PTRM input'!$P$164+'PTRM input'!$P$130)*$P$7)-SUM($P764:AK764),(('PTRM input'!$P$164+'PTRM input'!$P$130)*$P$7)/A22taxstdlife))</f>
        <v>0</v>
      </c>
      <c r="AM764" s="592">
        <f>IF(A22taxstdlife="n/a","n/a",IF(AM$3&gt;(A22taxstdlife+$E764),(('PTRM input'!$P$164+'PTRM input'!$P$130)*$P$7)-SUM($P764:AL764),(('PTRM input'!$P$164+'PTRM input'!$P$130)*$P$7)/A22taxstdlife))</f>
        <v>0</v>
      </c>
      <c r="AN764" s="592">
        <f>IF(A22taxstdlife="n/a","n/a",IF(AN$3&gt;(A22taxstdlife+$E764),(('PTRM input'!$P$164+'PTRM input'!$P$130)*$P$7)-SUM($P764:AM764),(('PTRM input'!$P$164+'PTRM input'!$P$130)*$P$7)/A22taxstdlife))</f>
        <v>0</v>
      </c>
      <c r="AO764" s="592">
        <f>IF(A22taxstdlife="n/a","n/a",IF(AO$3&gt;(A22taxstdlife+$E764),(('PTRM input'!$P$164+'PTRM input'!$P$130)*$P$7)-SUM($P764:AN764),(('PTRM input'!$P$164+'PTRM input'!$P$130)*$P$7)/A22taxstdlife))</f>
        <v>0</v>
      </c>
      <c r="AP764" s="592">
        <f>IF(A22taxstdlife="n/a","n/a",IF(AP$3&gt;(A22taxstdlife+$E764),(('PTRM input'!$P$164+'PTRM input'!$P$130)*$P$7)-SUM($P764:AO764),(('PTRM input'!$P$164+'PTRM input'!$P$130)*$P$7)/A22taxstdlife))</f>
        <v>0</v>
      </c>
      <c r="AQ764" s="592">
        <f>IF(A22taxstdlife="n/a","n/a",IF(AQ$3&gt;(A22taxstdlife+$E764),(('PTRM input'!$P$164+'PTRM input'!$P$130)*$P$7)-SUM($P764:AP764),(('PTRM input'!$P$164+'PTRM input'!$P$130)*$P$7)/A22taxstdlife))</f>
        <v>0</v>
      </c>
      <c r="AR764" s="592">
        <f>IF(A22taxstdlife="n/a","n/a",IF(AR$3&gt;(A22taxstdlife+$E764),(('PTRM input'!$P$164+'PTRM input'!$P$130)*$P$7)-SUM($P764:AQ764),(('PTRM input'!$P$164+'PTRM input'!$P$130)*$P$7)/A22taxstdlife))</f>
        <v>0</v>
      </c>
      <c r="AS764" s="592">
        <f>IF(A22taxstdlife="n/a","n/a",IF(AS$3&gt;(A22taxstdlife+$E764),(('PTRM input'!$P$164+'PTRM input'!$P$130)*$P$7)-SUM($P764:AR764),(('PTRM input'!$P$164+'PTRM input'!$P$130)*$P$7)/A22taxstdlife))</f>
        <v>0</v>
      </c>
      <c r="AT764" s="592">
        <f>IF(A22taxstdlife="n/a","n/a",IF(AT$3&gt;(A22taxstdlife+$E764),(('PTRM input'!$P$164+'PTRM input'!$P$130)*$P$7)-SUM($P764:AS764),(('PTRM input'!$P$164+'PTRM input'!$P$130)*$P$7)/A22taxstdlife))</f>
        <v>0</v>
      </c>
      <c r="AU764" s="592">
        <f>IF(A22taxstdlife="n/a","n/a",IF(AU$3&gt;(A22taxstdlife+$E764),(('PTRM input'!$P$164+'PTRM input'!$P$130)*$P$7)-SUM($P764:AT764),(('PTRM input'!$P$164+'PTRM input'!$P$130)*$P$7)/A22taxstdlife))</f>
        <v>0</v>
      </c>
      <c r="AV764" s="592">
        <f>IF(A22taxstdlife="n/a","n/a",IF(AV$3&gt;(A22taxstdlife+$E764),(('PTRM input'!$P$164+'PTRM input'!$P$130)*$P$7)-SUM($P764:AU764),(('PTRM input'!$P$164+'PTRM input'!$P$130)*$P$7)/A22taxstdlife))</f>
        <v>0</v>
      </c>
      <c r="AW764" s="592">
        <f>IF(A22taxstdlife="n/a","n/a",IF(AW$3&gt;(A22taxstdlife+$E764),(('PTRM input'!$P$164+'PTRM input'!$P$130)*$P$7)-SUM($P764:AV764),(('PTRM input'!$P$164+'PTRM input'!$P$130)*$P$7)/A22taxstdlife))</f>
        <v>0</v>
      </c>
      <c r="AX764" s="592">
        <f>IF(A22taxstdlife="n/a","n/a",IF(AX$3&gt;(A22taxstdlife+$E764),(('PTRM input'!$P$164+'PTRM input'!$P$130)*$P$7)-SUM($P764:AW764),(('PTRM input'!$P$164+'PTRM input'!$P$130)*$P$7)/A22taxstdlife))</f>
        <v>0</v>
      </c>
      <c r="AY764" s="592">
        <f>IF(A22taxstdlife="n/a","n/a",IF(AY$3&gt;(A22taxstdlife+$E764),(('PTRM input'!$P$164+'PTRM input'!$P$130)*$P$7)-SUM($P764:AX764),(('PTRM input'!$P$164+'PTRM input'!$P$130)*$P$7)/A22taxstdlife))</f>
        <v>0</v>
      </c>
      <c r="AZ764" s="592">
        <f>IF(A22taxstdlife="n/a","n/a",IF(AZ$3&gt;(A22taxstdlife+$E764),(('PTRM input'!$P$164+'PTRM input'!$P$130)*$P$7)-SUM($P764:AY764),(('PTRM input'!$P$164+'PTRM input'!$P$130)*$P$7)/A22taxstdlife))</f>
        <v>0</v>
      </c>
      <c r="BA764" s="592">
        <f>IF(A22taxstdlife="n/a","n/a",IF(BA$3&gt;(A22taxstdlife+$E764),(('PTRM input'!$P$164+'PTRM input'!$P$130)*$P$7)-SUM($P764:AZ764),(('PTRM input'!$P$164+'PTRM input'!$P$130)*$P$7)/A22taxstdlife))</f>
        <v>0</v>
      </c>
      <c r="BB764" s="592">
        <f>IF(A22taxstdlife="n/a","n/a",IF(BB$3&gt;(A22taxstdlife+$E764),(('PTRM input'!$P$164+'PTRM input'!$P$130)*$P$7)-SUM($P764:BA764),(('PTRM input'!$P$164+'PTRM input'!$P$130)*$P$7)/A22taxstdlife))</f>
        <v>0</v>
      </c>
      <c r="BC764" s="592">
        <f>IF(A22taxstdlife="n/a","n/a",IF(BC$3&gt;(A22taxstdlife+$E764),(('PTRM input'!$P$164+'PTRM input'!$P$130)*$P$7)-SUM($P764:BB764),(('PTRM input'!$P$164+'PTRM input'!$P$130)*$P$7)/A22taxstdlife))</f>
        <v>0</v>
      </c>
      <c r="BD764" s="592">
        <f>IF(A22taxstdlife="n/a","n/a",IF(BD$3&gt;(A22taxstdlife+$E764),(('PTRM input'!$P$164+'PTRM input'!$P$130)*$P$7)-SUM($P764:BC764),(('PTRM input'!$P$164+'PTRM input'!$P$130)*$P$7)/A22taxstdlife))</f>
        <v>0</v>
      </c>
      <c r="BE764" s="592">
        <f>IF(A22taxstdlife="n/a","n/a",IF(BE$3&gt;(A22taxstdlife+$E764),(('PTRM input'!$P$164+'PTRM input'!$P$130)*$P$7)-SUM($P764:BD764),(('PTRM input'!$P$164+'PTRM input'!$P$130)*$P$7)/A22taxstdlife))</f>
        <v>0</v>
      </c>
      <c r="BF764" s="592">
        <f>IF(A22taxstdlife="n/a","n/a",IF(BF$3&gt;(A22taxstdlife+$E764),(('PTRM input'!$P$164+'PTRM input'!$P$130)*$P$7)-SUM($P764:BE764),(('PTRM input'!$P$164+'PTRM input'!$P$130)*$P$7)/A22taxstdlife))</f>
        <v>0</v>
      </c>
      <c r="BG764" s="592">
        <f>IF(A22taxstdlife="n/a","n/a",IF(BG$3&gt;(A22taxstdlife+$E764),(('PTRM input'!$P$164+'PTRM input'!$P$130)*$P$7)-SUM($P764:BF764),(('PTRM input'!$P$164+'PTRM input'!$P$130)*$P$7)/A22taxstdlife))</f>
        <v>0</v>
      </c>
      <c r="BH764" s="592">
        <f>IF(A22taxstdlife="n/a","n/a",IF(BH$3&gt;(A22taxstdlife+$E764),(('PTRM input'!$P$164+'PTRM input'!$P$130)*$P$7)-SUM($P764:BG764),(('PTRM input'!$P$164+'PTRM input'!$P$130)*$P$7)/A22taxstdlife))</f>
        <v>0</v>
      </c>
      <c r="BI764" s="592">
        <f>IF(A22taxstdlife="n/a","n/a",IF(BI$3&gt;(A22taxstdlife+$E764),(('PTRM input'!$P$164+'PTRM input'!$P$130)*$P$7)-SUM($P764:BH764),(('PTRM input'!$P$164+'PTRM input'!$P$130)*$P$7)/A22taxstdlife))</f>
        <v>0</v>
      </c>
      <c r="BJ764" s="237"/>
      <c r="BK764" s="237"/>
      <c r="BL764" s="237"/>
      <c r="BM764" s="237"/>
    </row>
    <row r="765" spans="1:65" s="4" customFormat="1" ht="12.75" customHeight="1" outlineLevel="1">
      <c r="A765" s="237"/>
      <c r="B765" s="237"/>
      <c r="C765" s="597">
        <f>Asset22</f>
        <v>0</v>
      </c>
      <c r="D765" s="237"/>
      <c r="E765" s="237"/>
      <c r="F765" s="598"/>
      <c r="G765" s="593">
        <f t="shared" ref="G765:AL765" si="148">SUM(G753:G764)</f>
        <v>0</v>
      </c>
      <c r="H765" s="593">
        <f t="shared" si="148"/>
        <v>0</v>
      </c>
      <c r="I765" s="593">
        <f t="shared" si="148"/>
        <v>0</v>
      </c>
      <c r="J765" s="593">
        <f t="shared" si="148"/>
        <v>0</v>
      </c>
      <c r="K765" s="593">
        <f t="shared" si="148"/>
        <v>0</v>
      </c>
      <c r="L765" s="593">
        <f t="shared" si="148"/>
        <v>0</v>
      </c>
      <c r="M765" s="593">
        <f t="shared" si="148"/>
        <v>0</v>
      </c>
      <c r="N765" s="593">
        <f t="shared" si="148"/>
        <v>0</v>
      </c>
      <c r="O765" s="593">
        <f t="shared" si="148"/>
        <v>0</v>
      </c>
      <c r="P765" s="593">
        <f t="shared" si="148"/>
        <v>0</v>
      </c>
      <c r="Q765" s="593">
        <f t="shared" si="148"/>
        <v>0</v>
      </c>
      <c r="R765" s="593">
        <f t="shared" si="148"/>
        <v>0</v>
      </c>
      <c r="S765" s="593">
        <f t="shared" si="148"/>
        <v>0</v>
      </c>
      <c r="T765" s="593">
        <f t="shared" si="148"/>
        <v>0</v>
      </c>
      <c r="U765" s="593">
        <f t="shared" si="148"/>
        <v>0</v>
      </c>
      <c r="V765" s="593">
        <f t="shared" si="148"/>
        <v>0</v>
      </c>
      <c r="W765" s="593">
        <f t="shared" si="148"/>
        <v>0</v>
      </c>
      <c r="X765" s="593">
        <f t="shared" si="148"/>
        <v>0</v>
      </c>
      <c r="Y765" s="593">
        <f t="shared" si="148"/>
        <v>0</v>
      </c>
      <c r="Z765" s="593">
        <f t="shared" si="148"/>
        <v>0</v>
      </c>
      <c r="AA765" s="593">
        <f t="shared" si="148"/>
        <v>0</v>
      </c>
      <c r="AB765" s="593">
        <f t="shared" si="148"/>
        <v>0</v>
      </c>
      <c r="AC765" s="593">
        <f t="shared" si="148"/>
        <v>0</v>
      </c>
      <c r="AD765" s="593">
        <f t="shared" si="148"/>
        <v>0</v>
      </c>
      <c r="AE765" s="593">
        <f t="shared" si="148"/>
        <v>0</v>
      </c>
      <c r="AF765" s="593">
        <f t="shared" si="148"/>
        <v>0</v>
      </c>
      <c r="AG765" s="593">
        <f t="shared" si="148"/>
        <v>0</v>
      </c>
      <c r="AH765" s="593">
        <f t="shared" si="148"/>
        <v>0</v>
      </c>
      <c r="AI765" s="593">
        <f t="shared" si="148"/>
        <v>0</v>
      </c>
      <c r="AJ765" s="593">
        <f t="shared" si="148"/>
        <v>0</v>
      </c>
      <c r="AK765" s="593">
        <f t="shared" si="148"/>
        <v>0</v>
      </c>
      <c r="AL765" s="593">
        <f t="shared" si="148"/>
        <v>0</v>
      </c>
      <c r="AM765" s="593">
        <f t="shared" ref="AM765:BI765" si="149">SUM(AM753:AM764)</f>
        <v>0</v>
      </c>
      <c r="AN765" s="593">
        <f t="shared" si="149"/>
        <v>0</v>
      </c>
      <c r="AO765" s="593">
        <f t="shared" si="149"/>
        <v>0</v>
      </c>
      <c r="AP765" s="593">
        <f t="shared" si="149"/>
        <v>0</v>
      </c>
      <c r="AQ765" s="593">
        <f t="shared" si="149"/>
        <v>0</v>
      </c>
      <c r="AR765" s="593">
        <f t="shared" si="149"/>
        <v>0</v>
      </c>
      <c r="AS765" s="593">
        <f t="shared" si="149"/>
        <v>0</v>
      </c>
      <c r="AT765" s="593">
        <f t="shared" si="149"/>
        <v>0</v>
      </c>
      <c r="AU765" s="593">
        <f t="shared" si="149"/>
        <v>0</v>
      </c>
      <c r="AV765" s="593">
        <f t="shared" si="149"/>
        <v>0</v>
      </c>
      <c r="AW765" s="593">
        <f t="shared" si="149"/>
        <v>0</v>
      </c>
      <c r="AX765" s="593">
        <f t="shared" si="149"/>
        <v>0</v>
      </c>
      <c r="AY765" s="593">
        <f t="shared" si="149"/>
        <v>0</v>
      </c>
      <c r="AZ765" s="593">
        <f t="shared" si="149"/>
        <v>0</v>
      </c>
      <c r="BA765" s="593">
        <f t="shared" si="149"/>
        <v>0</v>
      </c>
      <c r="BB765" s="593">
        <f t="shared" si="149"/>
        <v>0</v>
      </c>
      <c r="BC765" s="593">
        <f t="shared" si="149"/>
        <v>0</v>
      </c>
      <c r="BD765" s="593">
        <f t="shared" si="149"/>
        <v>0</v>
      </c>
      <c r="BE765" s="593">
        <f t="shared" si="149"/>
        <v>0</v>
      </c>
      <c r="BF765" s="593">
        <f t="shared" si="149"/>
        <v>0</v>
      </c>
      <c r="BG765" s="593">
        <f t="shared" si="149"/>
        <v>0</v>
      </c>
      <c r="BH765" s="593">
        <f t="shared" si="149"/>
        <v>0</v>
      </c>
      <c r="BI765" s="593">
        <f t="shared" si="149"/>
        <v>0</v>
      </c>
      <c r="BJ765" s="237"/>
      <c r="BK765" s="237"/>
      <c r="BL765" s="237"/>
      <c r="BM765" s="237"/>
    </row>
    <row r="766" spans="1:65" s="4" customFormat="1" ht="12.75" customHeight="1" outlineLevel="2">
      <c r="A766" s="237"/>
      <c r="B766" s="599">
        <f>C778</f>
        <v>0</v>
      </c>
      <c r="C766" s="487"/>
      <c r="D766" s="600" t="s">
        <v>58</v>
      </c>
      <c r="E766" s="487"/>
      <c r="F766" s="601"/>
      <c r="G766" s="594">
        <f>IF(G$3&gt;A23taxremlife,A23taxvalue-SUM($F766:F766),IF(A23taxremlife="N/A","n/a",A23taxvalue/A23taxremlife))</f>
        <v>0</v>
      </c>
      <c r="H766" s="594">
        <f>IF(H$3&gt;A23taxremlife,A23taxvalue-SUM($F766:G766),IF(A23taxremlife="N/A","n/a",A23taxvalue/A23taxremlife))</f>
        <v>0</v>
      </c>
      <c r="I766" s="594">
        <f>IF(I$3&gt;A23taxremlife,A23taxvalue-SUM($F766:H766),IF(A23taxremlife="N/A","n/a",A23taxvalue/A23taxremlife))</f>
        <v>0</v>
      </c>
      <c r="J766" s="594">
        <f>IF(J$3&gt;A23taxremlife,A23taxvalue-SUM($F766:I766),IF(A23taxremlife="N/A","n/a",A23taxvalue/A23taxremlife))</f>
        <v>0</v>
      </c>
      <c r="K766" s="594">
        <f>IF(K$3&gt;A23taxremlife,A23taxvalue-SUM($F766:J766),IF(A23taxremlife="N/A","n/a",A23taxvalue/A23taxremlife))</f>
        <v>0</v>
      </c>
      <c r="L766" s="594">
        <f>IF(L$3&gt;A23taxremlife,A23taxvalue-SUM($F766:K766),IF(A23taxremlife="N/A","n/a",A23taxvalue/A23taxremlife))</f>
        <v>0</v>
      </c>
      <c r="M766" s="594">
        <f>IF(M$3&gt;A23taxremlife,A23taxvalue-SUM($F766:L766),IF(A23taxremlife="N/A","n/a",A23taxvalue/A23taxremlife))</f>
        <v>0</v>
      </c>
      <c r="N766" s="594">
        <f>IF(N$3&gt;A23taxremlife,A23taxvalue-SUM($F766:M766),IF(A23taxremlife="N/A","n/a",A23taxvalue/A23taxremlife))</f>
        <v>0</v>
      </c>
      <c r="O766" s="594">
        <f>IF(O$3&gt;A23taxremlife,A23taxvalue-SUM($F766:N766),IF(A23taxremlife="N/A","n/a",A23taxvalue/A23taxremlife))</f>
        <v>0</v>
      </c>
      <c r="P766" s="594">
        <f>IF(P$3&gt;A23taxremlife,A23taxvalue-SUM($F766:O766),IF(A23taxremlife="N/A","n/a",A23taxvalue/A23taxremlife))</f>
        <v>0</v>
      </c>
      <c r="Q766" s="594">
        <f>IF(Q$3&gt;A23taxremlife,A23taxvalue-SUM($F766:P766),IF(A23taxremlife="N/A","n/a",A23taxvalue/A23taxremlife))</f>
        <v>0</v>
      </c>
      <c r="R766" s="594">
        <f>IF(R$3&gt;A23taxremlife,A23taxvalue-SUM($F766:Q766),IF(A23taxremlife="N/A","n/a",A23taxvalue/A23taxremlife))</f>
        <v>0</v>
      </c>
      <c r="S766" s="594">
        <f>IF(S$3&gt;A23taxremlife,A23taxvalue-SUM($F766:R766),IF(A23taxremlife="N/A","n/a",A23taxvalue/A23taxremlife))</f>
        <v>0</v>
      </c>
      <c r="T766" s="594">
        <f>IF(T$3&gt;A23taxremlife,A23taxvalue-SUM($F766:S766),IF(A23taxremlife="N/A","n/a",A23taxvalue/A23taxremlife))</f>
        <v>0</v>
      </c>
      <c r="U766" s="594">
        <f>IF(U$3&gt;A23taxremlife,A23taxvalue-SUM($F766:T766),IF(A23taxremlife="N/A","n/a",A23taxvalue/A23taxremlife))</f>
        <v>0</v>
      </c>
      <c r="V766" s="594">
        <f>IF(V$3&gt;A23taxremlife,A23taxvalue-SUM($F766:U766),IF(A23taxremlife="N/A","n/a",A23taxvalue/A23taxremlife))</f>
        <v>0</v>
      </c>
      <c r="W766" s="594">
        <f>IF(W$3&gt;A23taxremlife,A23taxvalue-SUM($F766:V766),IF(A23taxremlife="N/A","n/a",A23taxvalue/A23taxremlife))</f>
        <v>0</v>
      </c>
      <c r="X766" s="594">
        <f>IF(X$3&gt;A23taxremlife,A23taxvalue-SUM($F766:W766),IF(A23taxremlife="N/A","n/a",A23taxvalue/A23taxremlife))</f>
        <v>0</v>
      </c>
      <c r="Y766" s="594">
        <f>IF(Y$3&gt;A23taxremlife,A23taxvalue-SUM($F766:X766),IF(A23taxremlife="N/A","n/a",A23taxvalue/A23taxremlife))</f>
        <v>0</v>
      </c>
      <c r="Z766" s="594">
        <f>IF(Z$3&gt;A23taxremlife,A23taxvalue-SUM($F766:Y766),IF(A23taxremlife="N/A","n/a",A23taxvalue/A23taxremlife))</f>
        <v>0</v>
      </c>
      <c r="AA766" s="594">
        <f>IF(AA$3&gt;A23taxremlife,A23taxvalue-SUM($F766:Z766),IF(A23taxremlife="N/A","n/a",A23taxvalue/A23taxremlife))</f>
        <v>0</v>
      </c>
      <c r="AB766" s="594">
        <f>IF(AB$3&gt;A23taxremlife,A23taxvalue-SUM($F766:AA766),IF(A23taxremlife="N/A","n/a",A23taxvalue/A23taxremlife))</f>
        <v>0</v>
      </c>
      <c r="AC766" s="594">
        <f>IF(AC$3&gt;A23taxremlife,A23taxvalue-SUM($F766:AB766),IF(A23taxremlife="N/A","n/a",A23taxvalue/A23taxremlife))</f>
        <v>0</v>
      </c>
      <c r="AD766" s="594">
        <f>IF(AD$3&gt;A23taxremlife,A23taxvalue-SUM($F766:AC766),IF(A23taxremlife="N/A","n/a",A23taxvalue/A23taxremlife))</f>
        <v>0</v>
      </c>
      <c r="AE766" s="594">
        <f>IF(AE$3&gt;A23taxremlife,A23taxvalue-SUM($F766:AD766),IF(A23taxremlife="N/A","n/a",A23taxvalue/A23taxremlife))</f>
        <v>0</v>
      </c>
      <c r="AF766" s="594">
        <f>IF(AF$3&gt;A23taxremlife,A23taxvalue-SUM($F766:AE766),IF(A23taxremlife="N/A","n/a",A23taxvalue/A23taxremlife))</f>
        <v>0</v>
      </c>
      <c r="AG766" s="594">
        <f>IF(AG$3&gt;A23taxremlife,A23taxvalue-SUM($F766:AF766),IF(A23taxremlife="N/A","n/a",A23taxvalue/A23taxremlife))</f>
        <v>0</v>
      </c>
      <c r="AH766" s="594">
        <f>IF(AH$3&gt;A23taxremlife,A23taxvalue-SUM($F766:AG766),IF(A23taxremlife="N/A","n/a",A23taxvalue/A23taxremlife))</f>
        <v>0</v>
      </c>
      <c r="AI766" s="594">
        <f>IF(AI$3&gt;A23taxremlife,A23taxvalue-SUM($F766:AH766),IF(A23taxremlife="N/A","n/a",A23taxvalue/A23taxremlife))</f>
        <v>0</v>
      </c>
      <c r="AJ766" s="594">
        <f>IF(AJ$3&gt;A23taxremlife,A23taxvalue-SUM($F766:AI766),IF(A23taxremlife="N/A","n/a",A23taxvalue/A23taxremlife))</f>
        <v>0</v>
      </c>
      <c r="AK766" s="594">
        <f>IF(AK$3&gt;A23taxremlife,A23taxvalue-SUM($F766:AJ766),IF(A23taxremlife="N/A","n/a",A23taxvalue/A23taxremlife))</f>
        <v>0</v>
      </c>
      <c r="AL766" s="594">
        <f>IF(AL$3&gt;A23taxremlife,A23taxvalue-SUM($F766:AK766),IF(A23taxremlife="N/A","n/a",A23taxvalue/A23taxremlife))</f>
        <v>0</v>
      </c>
      <c r="AM766" s="594">
        <f>IF(AM$3&gt;A23taxremlife,A23taxvalue-SUM($F766:AL766),IF(A23taxremlife="N/A","n/a",A23taxvalue/A23taxremlife))</f>
        <v>0</v>
      </c>
      <c r="AN766" s="594">
        <f>IF(AN$3&gt;A23taxremlife,A23taxvalue-SUM($F766:AM766),IF(A23taxremlife="N/A","n/a",A23taxvalue/A23taxremlife))</f>
        <v>0</v>
      </c>
      <c r="AO766" s="594">
        <f>IF(AO$3&gt;A23taxremlife,A23taxvalue-SUM($F766:AN766),IF(A23taxremlife="N/A","n/a",A23taxvalue/A23taxremlife))</f>
        <v>0</v>
      </c>
      <c r="AP766" s="594">
        <f>IF(AP$3&gt;A23taxremlife,A23taxvalue-SUM($F766:AO766),IF(A23taxremlife="N/A","n/a",A23taxvalue/A23taxremlife))</f>
        <v>0</v>
      </c>
      <c r="AQ766" s="594">
        <f>IF(AQ$3&gt;A23taxremlife,A23taxvalue-SUM($F766:AP766),IF(A23taxremlife="N/A","n/a",A23taxvalue/A23taxremlife))</f>
        <v>0</v>
      </c>
      <c r="AR766" s="594">
        <f>IF(AR$3&gt;A23taxremlife,A23taxvalue-SUM($F766:AQ766),IF(A23taxremlife="N/A","n/a",A23taxvalue/A23taxremlife))</f>
        <v>0</v>
      </c>
      <c r="AS766" s="594">
        <f>IF(AS$3&gt;A23taxremlife,A23taxvalue-SUM($F766:AR766),IF(A23taxremlife="N/A","n/a",A23taxvalue/A23taxremlife))</f>
        <v>0</v>
      </c>
      <c r="AT766" s="594">
        <f>IF(AT$3&gt;A23taxremlife,A23taxvalue-SUM($F766:AS766),IF(A23taxremlife="N/A","n/a",A23taxvalue/A23taxremlife))</f>
        <v>0</v>
      </c>
      <c r="AU766" s="594">
        <f>IF(AU$3&gt;A23taxremlife,A23taxvalue-SUM($F766:AT766),IF(A23taxremlife="N/A","n/a",A23taxvalue/A23taxremlife))</f>
        <v>0</v>
      </c>
      <c r="AV766" s="594">
        <f>IF(AV$3&gt;A23taxremlife,A23taxvalue-SUM($F766:AU766),IF(A23taxremlife="N/A","n/a",A23taxvalue/A23taxremlife))</f>
        <v>0</v>
      </c>
      <c r="AW766" s="594">
        <f>IF(AW$3&gt;A23taxremlife,A23taxvalue-SUM($F766:AV766),IF(A23taxremlife="N/A","n/a",A23taxvalue/A23taxremlife))</f>
        <v>0</v>
      </c>
      <c r="AX766" s="594">
        <f>IF(AX$3&gt;A23taxremlife,A23taxvalue-SUM($F766:AW766),IF(A23taxremlife="N/A","n/a",A23taxvalue/A23taxremlife))</f>
        <v>0</v>
      </c>
      <c r="AY766" s="594">
        <f>IF(AY$3&gt;A23taxremlife,A23taxvalue-SUM($F766:AX766),IF(A23taxremlife="N/A","n/a",A23taxvalue/A23taxremlife))</f>
        <v>0</v>
      </c>
      <c r="AZ766" s="594">
        <f>IF(AZ$3&gt;A23taxremlife,A23taxvalue-SUM($F766:AY766),IF(A23taxremlife="N/A","n/a",A23taxvalue/A23taxremlife))</f>
        <v>0</v>
      </c>
      <c r="BA766" s="594">
        <f>IF(BA$3&gt;A23taxremlife,A23taxvalue-SUM($F766:AZ766),IF(A23taxremlife="N/A","n/a",A23taxvalue/A23taxremlife))</f>
        <v>0</v>
      </c>
      <c r="BB766" s="594">
        <f>IF(BB$3&gt;A23taxremlife,A23taxvalue-SUM($F766:BA766),IF(A23taxremlife="N/A","n/a",A23taxvalue/A23taxremlife))</f>
        <v>0</v>
      </c>
      <c r="BC766" s="594">
        <f>IF(BC$3&gt;A23taxremlife,A23taxvalue-SUM($F766:BB766),IF(A23taxremlife="N/A","n/a",A23taxvalue/A23taxremlife))</f>
        <v>0</v>
      </c>
      <c r="BD766" s="594">
        <f>IF(BD$3&gt;A23taxremlife,A23taxvalue-SUM($F766:BC766),IF(A23taxremlife="N/A","n/a",A23taxvalue/A23taxremlife))</f>
        <v>0</v>
      </c>
      <c r="BE766" s="594">
        <f>IF(BE$3&gt;A23taxremlife,A23taxvalue-SUM($F766:BD766),IF(A23taxremlife="N/A","n/a",A23taxvalue/A23taxremlife))</f>
        <v>0</v>
      </c>
      <c r="BF766" s="594">
        <f>IF(BF$3&gt;A23taxremlife,A23taxvalue-SUM($F766:BE766),IF(A23taxremlife="N/A","n/a",A23taxvalue/A23taxremlife))</f>
        <v>0</v>
      </c>
      <c r="BG766" s="594">
        <f>IF(BG$3&gt;A23taxremlife,A23taxvalue-SUM($F766:BF766),IF(A23taxremlife="N/A","n/a",A23taxvalue/A23taxremlife))</f>
        <v>0</v>
      </c>
      <c r="BH766" s="594">
        <f>IF(BH$3&gt;A23taxremlife,A23taxvalue-SUM($F766:BG766),IF(A23taxremlife="N/A","n/a",A23taxvalue/A23taxremlife))</f>
        <v>0</v>
      </c>
      <c r="BI766" s="594">
        <f>IF(BI$3&gt;A23taxremlife,A23taxvalue-SUM($F766:BH766),IF(A23taxremlife="N/A","n/a",A23taxvalue/A23taxremlife))</f>
        <v>0</v>
      </c>
      <c r="BJ766" s="237"/>
      <c r="BK766" s="237"/>
      <c r="BL766" s="237"/>
      <c r="BM766" s="237"/>
    </row>
    <row r="767" spans="1:65" s="4" customFormat="1" ht="12.75" customHeight="1" outlineLevel="2">
      <c r="A767" s="237"/>
      <c r="B767" s="237"/>
      <c r="C767" s="597"/>
      <c r="D767" s="930" t="s">
        <v>326</v>
      </c>
      <c r="E767" s="167">
        <v>0</v>
      </c>
      <c r="F767" s="34"/>
      <c r="G767" s="105"/>
      <c r="H767" s="105"/>
      <c r="I767" s="105"/>
      <c r="J767" s="105"/>
      <c r="K767" s="105"/>
      <c r="L767" s="105"/>
      <c r="M767" s="105"/>
      <c r="N767" s="105"/>
      <c r="O767" s="105"/>
      <c r="P767" s="105"/>
      <c r="Q767" s="592"/>
      <c r="R767" s="592"/>
      <c r="S767" s="592"/>
      <c r="T767" s="592"/>
      <c r="U767" s="592"/>
      <c r="V767" s="592"/>
      <c r="W767" s="592"/>
      <c r="X767" s="592"/>
      <c r="Y767" s="592"/>
      <c r="Z767" s="592"/>
      <c r="AA767" s="592"/>
      <c r="AB767" s="592"/>
      <c r="AC767" s="592"/>
      <c r="AD767" s="592"/>
      <c r="AE767" s="592"/>
      <c r="AF767" s="592"/>
      <c r="AG767" s="592"/>
      <c r="AH767" s="592"/>
      <c r="AI767" s="592"/>
      <c r="AJ767" s="592"/>
      <c r="AK767" s="592"/>
      <c r="AL767" s="592"/>
      <c r="AM767" s="592"/>
      <c r="AN767" s="592"/>
      <c r="AO767" s="592"/>
      <c r="AP767" s="592"/>
      <c r="AQ767" s="592"/>
      <c r="AR767" s="592"/>
      <c r="AS767" s="592"/>
      <c r="AT767" s="592"/>
      <c r="AU767" s="592"/>
      <c r="AV767" s="592"/>
      <c r="AW767" s="592"/>
      <c r="AX767" s="592"/>
      <c r="AY767" s="592"/>
      <c r="AZ767" s="592"/>
      <c r="BA767" s="592"/>
      <c r="BB767" s="592"/>
      <c r="BC767" s="592"/>
      <c r="BD767" s="592"/>
      <c r="BE767" s="592"/>
      <c r="BF767" s="592"/>
      <c r="BG767" s="592"/>
      <c r="BH767" s="592"/>
      <c r="BI767" s="592"/>
      <c r="BJ767" s="237"/>
      <c r="BK767" s="237"/>
      <c r="BL767" s="237"/>
      <c r="BM767" s="237"/>
    </row>
    <row r="768" spans="1:65" s="4" customFormat="1" ht="12.75" customHeight="1" outlineLevel="2">
      <c r="A768" s="237"/>
      <c r="B768" s="237"/>
      <c r="C768" s="597"/>
      <c r="D768" s="930"/>
      <c r="E768" s="167">
        <v>1</v>
      </c>
      <c r="F768" s="34"/>
      <c r="G768" s="183"/>
      <c r="H768" s="105">
        <f>IF(A23taxstdlife="n/a","n/a",IF(H$3&gt;(A23taxstdlife+$E768),(('PTRM input'!$G$165+'PTRM input'!$G$131)*$G$7)-SUM($G768:G768),(('PTRM input'!$G$165+'PTRM input'!$G$131)*$G$7)/A23taxstdlife))</f>
        <v>0</v>
      </c>
      <c r="I768" s="105">
        <f>IF(A23taxstdlife="n/a","n/a",IF(I$3&gt;(A23taxstdlife+$E768),(('PTRM input'!$G$165+'PTRM input'!$G$131)*$G$7)-SUM($G768:H768),(('PTRM input'!$G$165+'PTRM input'!$G$131)*$G$7)/A23taxstdlife))</f>
        <v>0</v>
      </c>
      <c r="J768" s="105">
        <f>IF(A23taxstdlife="n/a","n/a",IF(J$3&gt;(A23taxstdlife+$E768),(('PTRM input'!$G$165+'PTRM input'!$G$131)*$G$7)-SUM($G768:I768),(('PTRM input'!$G$165+'PTRM input'!$G$131)*$G$7)/A23taxstdlife))</f>
        <v>0</v>
      </c>
      <c r="K768" s="105">
        <f>IF(A23taxstdlife="n/a","n/a",IF(K$3&gt;(A23taxstdlife+$E768),(('PTRM input'!$G$165+'PTRM input'!$G$131)*$G$7)-SUM($G768:J768),(('PTRM input'!$G$165+'PTRM input'!$G$131)*$G$7)/A23taxstdlife))</f>
        <v>0</v>
      </c>
      <c r="L768" s="105">
        <f>IF(A23taxstdlife="n/a","n/a",IF(L$3&gt;(A23taxstdlife+$E768),(('PTRM input'!$G$165+'PTRM input'!$G$131)*$G$7)-SUM($G768:K768),(('PTRM input'!$G$165+'PTRM input'!$G$131)*$G$7)/A23taxstdlife))</f>
        <v>0</v>
      </c>
      <c r="M768" s="105">
        <f>IF(A23taxstdlife="n/a","n/a",IF(M$3&gt;(A23taxstdlife+$E768),(('PTRM input'!$G$165+'PTRM input'!$G$131)*$G$7)-SUM($G768:L768),(('PTRM input'!$G$165+'PTRM input'!$G$131)*$G$7)/A23taxstdlife))</f>
        <v>0</v>
      </c>
      <c r="N768" s="105">
        <f>IF(A23taxstdlife="n/a","n/a",IF(N$3&gt;(A23taxstdlife+$E768),(('PTRM input'!$G$165+'PTRM input'!$G$131)*$G$7)-SUM($G768:M768),(('PTRM input'!$G$165+'PTRM input'!$G$131)*$G$7)/A23taxstdlife))</f>
        <v>0</v>
      </c>
      <c r="O768" s="105">
        <f>IF(A23taxstdlife="n/a","n/a",IF(O$3&gt;(A23taxstdlife+$E768),(('PTRM input'!$G$165+'PTRM input'!$G$131)*$G$7)-SUM($G768:N768),(('PTRM input'!$G$165+'PTRM input'!$G$131)*$G$7)/A23taxstdlife))</f>
        <v>0</v>
      </c>
      <c r="P768" s="105">
        <f>IF(A23taxstdlife="n/a","n/a",IF(P$3&gt;(A23taxstdlife+$E768),(('PTRM input'!$G$165+'PTRM input'!$G$131)*$G$7)-SUM($G768:O768),(('PTRM input'!$G$165+'PTRM input'!$G$131)*$G$7)/A23taxstdlife))</f>
        <v>0</v>
      </c>
      <c r="Q768" s="592">
        <f>IF(A23taxstdlife="n/a","n/a",IF(Q$3&gt;(A23taxstdlife+$E768),(('PTRM input'!$G$165+'PTRM input'!$G$131)*$G$7)-SUM($G768:P768),(('PTRM input'!$G$165+'PTRM input'!$G$131)*$G$7)/A23taxstdlife))</f>
        <v>0</v>
      </c>
      <c r="R768" s="592">
        <f>IF(A23taxstdlife="n/a","n/a",IF(R$3&gt;(A23taxstdlife+$E768),(('PTRM input'!$G$165+'PTRM input'!$G$131)*$G$7)-SUM($G768:Q768),(('PTRM input'!$G$165+'PTRM input'!$G$131)*$G$7)/A23taxstdlife))</f>
        <v>0</v>
      </c>
      <c r="S768" s="592">
        <f>IF(A23taxstdlife="n/a","n/a",IF(S$3&gt;(A23taxstdlife+$E768),(('PTRM input'!$G$165+'PTRM input'!$G$131)*$G$7)-SUM($G768:R768),(('PTRM input'!$G$165+'PTRM input'!$G$131)*$G$7)/A23taxstdlife))</f>
        <v>0</v>
      </c>
      <c r="T768" s="592">
        <f>IF(A23taxstdlife="n/a","n/a",IF(T$3&gt;(A23taxstdlife+$E768),(('PTRM input'!$G$165+'PTRM input'!$G$131)*$G$7)-SUM($G768:S768),(('PTRM input'!$G$165+'PTRM input'!$G$131)*$G$7)/A23taxstdlife))</f>
        <v>0</v>
      </c>
      <c r="U768" s="592">
        <f>IF(A23taxstdlife="n/a","n/a",IF(U$3&gt;(A23taxstdlife+$E768),(('PTRM input'!$G$165+'PTRM input'!$G$131)*$G$7)-SUM($G768:T768),(('PTRM input'!$G$165+'PTRM input'!$G$131)*$G$7)/A23taxstdlife))</f>
        <v>0</v>
      </c>
      <c r="V768" s="592">
        <f>IF(A23taxstdlife="n/a","n/a",IF(V$3&gt;(A23taxstdlife+$E768),(('PTRM input'!$G$165+'PTRM input'!$G$131)*$G$7)-SUM($G768:U768),(('PTRM input'!$G$165+'PTRM input'!$G$131)*$G$7)/A23taxstdlife))</f>
        <v>0</v>
      </c>
      <c r="W768" s="592">
        <f>IF(A23taxstdlife="n/a","n/a",IF(W$3&gt;(A23taxstdlife+$E768),(('PTRM input'!$G$165+'PTRM input'!$G$131)*$G$7)-SUM($G768:V768),(('PTRM input'!$G$165+'PTRM input'!$G$131)*$G$7)/A23taxstdlife))</f>
        <v>0</v>
      </c>
      <c r="X768" s="592">
        <f>IF(A23taxstdlife="n/a","n/a",IF(X$3&gt;(A23taxstdlife+$E768),(('PTRM input'!$G$165+'PTRM input'!$G$131)*$G$7)-SUM($G768:W768),(('PTRM input'!$G$165+'PTRM input'!$G$131)*$G$7)/A23taxstdlife))</f>
        <v>0</v>
      </c>
      <c r="Y768" s="592">
        <f>IF(A23taxstdlife="n/a","n/a",IF(Y$3&gt;(A23taxstdlife+$E768),(('PTRM input'!$G$165+'PTRM input'!$G$131)*$G$7)-SUM($G768:X768),(('PTRM input'!$G$165+'PTRM input'!$G$131)*$G$7)/A23taxstdlife))</f>
        <v>0</v>
      </c>
      <c r="Z768" s="592">
        <f>IF(A23taxstdlife="n/a","n/a",IF(Z$3&gt;(A23taxstdlife+$E768),(('PTRM input'!$G$165+'PTRM input'!$G$131)*$G$7)-SUM($G768:Y768),(('PTRM input'!$G$165+'PTRM input'!$G$131)*$G$7)/A23taxstdlife))</f>
        <v>0</v>
      </c>
      <c r="AA768" s="592">
        <f>IF(A23taxstdlife="n/a","n/a",IF(AA$3&gt;(A23taxstdlife+$E768),(('PTRM input'!$G$165+'PTRM input'!$G$131)*$G$7)-SUM($G768:Z768),(('PTRM input'!$G$165+'PTRM input'!$G$131)*$G$7)/A23taxstdlife))</f>
        <v>0</v>
      </c>
      <c r="AB768" s="592">
        <f>IF(A23taxstdlife="n/a","n/a",IF(AB$3&gt;(A23taxstdlife+$E768),(('PTRM input'!$G$165+'PTRM input'!$G$131)*$G$7)-SUM($G768:AA768),(('PTRM input'!$G$165+'PTRM input'!$G$131)*$G$7)/A23taxstdlife))</f>
        <v>0</v>
      </c>
      <c r="AC768" s="592">
        <f>IF(A23taxstdlife="n/a","n/a",IF(AC$3&gt;(A23taxstdlife+$E768),(('PTRM input'!$G$165+'PTRM input'!$G$131)*$G$7)-SUM($G768:AB768),(('PTRM input'!$G$165+'PTRM input'!$G$131)*$G$7)/A23taxstdlife))</f>
        <v>0</v>
      </c>
      <c r="AD768" s="592">
        <f>IF(A23taxstdlife="n/a","n/a",IF(AD$3&gt;(A23taxstdlife+$E768),(('PTRM input'!$G$165+'PTRM input'!$G$131)*$G$7)-SUM($G768:AC768),(('PTRM input'!$G$165+'PTRM input'!$G$131)*$G$7)/A23taxstdlife))</f>
        <v>0</v>
      </c>
      <c r="AE768" s="592">
        <f>IF(A23taxstdlife="n/a","n/a",IF(AE$3&gt;(A23taxstdlife+$E768),(('PTRM input'!$G$165+'PTRM input'!$G$131)*$G$7)-SUM($G768:AD768),(('PTRM input'!$G$165+'PTRM input'!$G$131)*$G$7)/A23taxstdlife))</f>
        <v>0</v>
      </c>
      <c r="AF768" s="592">
        <f>IF(A23taxstdlife="n/a","n/a",IF(AF$3&gt;(A23taxstdlife+$E768),(('PTRM input'!$G$165+'PTRM input'!$G$131)*$G$7)-SUM($G768:AE768),(('PTRM input'!$G$165+'PTRM input'!$G$131)*$G$7)/A23taxstdlife))</f>
        <v>0</v>
      </c>
      <c r="AG768" s="592">
        <f>IF(A23taxstdlife="n/a","n/a",IF(AG$3&gt;(A23taxstdlife+$E768),(('PTRM input'!$G$165+'PTRM input'!$G$131)*$G$7)-SUM($G768:AF768),(('PTRM input'!$G$165+'PTRM input'!$G$131)*$G$7)/A23taxstdlife))</f>
        <v>0</v>
      </c>
      <c r="AH768" s="592">
        <f>IF(A23taxstdlife="n/a","n/a",IF(AH$3&gt;(A23taxstdlife+$E768),(('PTRM input'!$G$165+'PTRM input'!$G$131)*$G$7)-SUM($G768:AG768),(('PTRM input'!$G$165+'PTRM input'!$G$131)*$G$7)/A23taxstdlife))</f>
        <v>0</v>
      </c>
      <c r="AI768" s="592">
        <f>IF(A23taxstdlife="n/a","n/a",IF(AI$3&gt;(A23taxstdlife+$E768),(('PTRM input'!$G$165+'PTRM input'!$G$131)*$G$7)-SUM($G768:AH768),(('PTRM input'!$G$165+'PTRM input'!$G$131)*$G$7)/A23taxstdlife))</f>
        <v>0</v>
      </c>
      <c r="AJ768" s="592">
        <f>IF(A23taxstdlife="n/a","n/a",IF(AJ$3&gt;(A23taxstdlife+$E768),(('PTRM input'!$G$165+'PTRM input'!$G$131)*$G$7)-SUM($G768:AI768),(('PTRM input'!$G$165+'PTRM input'!$G$131)*$G$7)/A23taxstdlife))</f>
        <v>0</v>
      </c>
      <c r="AK768" s="592">
        <f>IF(A23taxstdlife="n/a","n/a",IF(AK$3&gt;(A23taxstdlife+$E768),(('PTRM input'!$G$165+'PTRM input'!$G$131)*$G$7)-SUM($G768:AJ768),(('PTRM input'!$G$165+'PTRM input'!$G$131)*$G$7)/A23taxstdlife))</f>
        <v>0</v>
      </c>
      <c r="AL768" s="592">
        <f>IF(A23taxstdlife="n/a","n/a",IF(AL$3&gt;(A23taxstdlife+$E768),(('PTRM input'!$G$165+'PTRM input'!$G$131)*$G$7)-SUM($G768:AK768),(('PTRM input'!$G$165+'PTRM input'!$G$131)*$G$7)/A23taxstdlife))</f>
        <v>0</v>
      </c>
      <c r="AM768" s="592">
        <f>IF(A23taxstdlife="n/a","n/a",IF(AM$3&gt;(A23taxstdlife+$E768),(('PTRM input'!$G$165+'PTRM input'!$G$131)*$G$7)-SUM($G768:AL768),(('PTRM input'!$G$165+'PTRM input'!$G$131)*$G$7)/A23taxstdlife))</f>
        <v>0</v>
      </c>
      <c r="AN768" s="592">
        <f>IF(A23taxstdlife="n/a","n/a",IF(AN$3&gt;(A23taxstdlife+$E768),(('PTRM input'!$G$165+'PTRM input'!$G$131)*$G$7)-SUM($G768:AM768),(('PTRM input'!$G$165+'PTRM input'!$G$131)*$G$7)/A23taxstdlife))</f>
        <v>0</v>
      </c>
      <c r="AO768" s="592">
        <f>IF(A23taxstdlife="n/a","n/a",IF(AO$3&gt;(A23taxstdlife+$E768),(('PTRM input'!$G$165+'PTRM input'!$G$131)*$G$7)-SUM($G768:AN768),(('PTRM input'!$G$165+'PTRM input'!$G$131)*$G$7)/A23taxstdlife))</f>
        <v>0</v>
      </c>
      <c r="AP768" s="592">
        <f>IF(A23taxstdlife="n/a","n/a",IF(AP$3&gt;(A23taxstdlife+$E768),(('PTRM input'!$G$165+'PTRM input'!$G$131)*$G$7)-SUM($G768:AO768),(('PTRM input'!$G$165+'PTRM input'!$G$131)*$G$7)/A23taxstdlife))</f>
        <v>0</v>
      </c>
      <c r="AQ768" s="592">
        <f>IF(A23taxstdlife="n/a","n/a",IF(AQ$3&gt;(A23taxstdlife+$E768),(('PTRM input'!$G$165+'PTRM input'!$G$131)*$G$7)-SUM($G768:AP768),(('PTRM input'!$G$165+'PTRM input'!$G$131)*$G$7)/A23taxstdlife))</f>
        <v>0</v>
      </c>
      <c r="AR768" s="592">
        <f>IF(A23taxstdlife="n/a","n/a",IF(AR$3&gt;(A23taxstdlife+$E768),(('PTRM input'!$G$165+'PTRM input'!$G$131)*$G$7)-SUM($G768:AQ768),(('PTRM input'!$G$165+'PTRM input'!$G$131)*$G$7)/A23taxstdlife))</f>
        <v>0</v>
      </c>
      <c r="AS768" s="592">
        <f>IF(A23taxstdlife="n/a","n/a",IF(AS$3&gt;(A23taxstdlife+$E768),(('PTRM input'!$G$165+'PTRM input'!$G$131)*$G$7)-SUM($G768:AR768),(('PTRM input'!$G$165+'PTRM input'!$G$131)*$G$7)/A23taxstdlife))</f>
        <v>0</v>
      </c>
      <c r="AT768" s="592">
        <f>IF(A23taxstdlife="n/a","n/a",IF(AT$3&gt;(A23taxstdlife+$E768),(('PTRM input'!$G$165+'PTRM input'!$G$131)*$G$7)-SUM($G768:AS768),(('PTRM input'!$G$165+'PTRM input'!$G$131)*$G$7)/A23taxstdlife))</f>
        <v>0</v>
      </c>
      <c r="AU768" s="592">
        <f>IF(A23taxstdlife="n/a","n/a",IF(AU$3&gt;(A23taxstdlife+$E768),(('PTRM input'!$G$165+'PTRM input'!$G$131)*$G$7)-SUM($G768:AT768),(('PTRM input'!$G$165+'PTRM input'!$G$131)*$G$7)/A23taxstdlife))</f>
        <v>0</v>
      </c>
      <c r="AV768" s="592">
        <f>IF(A23taxstdlife="n/a","n/a",IF(AV$3&gt;(A23taxstdlife+$E768),(('PTRM input'!$G$165+'PTRM input'!$G$131)*$G$7)-SUM($G768:AU768),(('PTRM input'!$G$165+'PTRM input'!$G$131)*$G$7)/A23taxstdlife))</f>
        <v>0</v>
      </c>
      <c r="AW768" s="592">
        <f>IF(A23taxstdlife="n/a","n/a",IF(AW$3&gt;(A23taxstdlife+$E768),(('PTRM input'!$G$165+'PTRM input'!$G$131)*$G$7)-SUM($G768:AV768),(('PTRM input'!$G$165+'PTRM input'!$G$131)*$G$7)/A23taxstdlife))</f>
        <v>0</v>
      </c>
      <c r="AX768" s="592">
        <f>IF(A23taxstdlife="n/a","n/a",IF(AX$3&gt;(A23taxstdlife+$E768),(('PTRM input'!$G$165+'PTRM input'!$G$131)*$G$7)-SUM($G768:AW768),(('PTRM input'!$G$165+'PTRM input'!$G$131)*$G$7)/A23taxstdlife))</f>
        <v>0</v>
      </c>
      <c r="AY768" s="592">
        <f>IF(A23taxstdlife="n/a","n/a",IF(AY$3&gt;(A23taxstdlife+$E768),(('PTRM input'!$G$165+'PTRM input'!$G$131)*$G$7)-SUM($G768:AX768),(('PTRM input'!$G$165+'PTRM input'!$G$131)*$G$7)/A23taxstdlife))</f>
        <v>0</v>
      </c>
      <c r="AZ768" s="592">
        <f>IF(A23taxstdlife="n/a","n/a",IF(AZ$3&gt;(A23taxstdlife+$E768),(('PTRM input'!$G$165+'PTRM input'!$G$131)*$G$7)-SUM($G768:AY768),(('PTRM input'!$G$165+'PTRM input'!$G$131)*$G$7)/A23taxstdlife))</f>
        <v>0</v>
      </c>
      <c r="BA768" s="592">
        <f>IF(A23taxstdlife="n/a","n/a",IF(BA$3&gt;(A23taxstdlife+$E768),(('PTRM input'!$G$165+'PTRM input'!$G$131)*$G$7)-SUM($G768:AZ768),(('PTRM input'!$G$165+'PTRM input'!$G$131)*$G$7)/A23taxstdlife))</f>
        <v>0</v>
      </c>
      <c r="BB768" s="592">
        <f>IF(A23taxstdlife="n/a","n/a",IF(BB$3&gt;(A23taxstdlife+$E768),(('PTRM input'!$G$165+'PTRM input'!$G$131)*$G$7)-SUM($G768:BA768),(('PTRM input'!$G$165+'PTRM input'!$G$131)*$G$7)/A23taxstdlife))</f>
        <v>0</v>
      </c>
      <c r="BC768" s="592">
        <f>IF(A23taxstdlife="n/a","n/a",IF(BC$3&gt;(A23taxstdlife+$E768),(('PTRM input'!$G$165+'PTRM input'!$G$131)*$G$7)-SUM($G768:BB768),(('PTRM input'!$G$165+'PTRM input'!$G$131)*$G$7)/A23taxstdlife))</f>
        <v>0</v>
      </c>
      <c r="BD768" s="592">
        <f>IF(A23taxstdlife="n/a","n/a",IF(BD$3&gt;(A23taxstdlife+$E768),(('PTRM input'!$G$165+'PTRM input'!$G$131)*$G$7)-SUM($G768:BC768),(('PTRM input'!$G$165+'PTRM input'!$G$131)*$G$7)/A23taxstdlife))</f>
        <v>0</v>
      </c>
      <c r="BE768" s="592">
        <f>IF(A23taxstdlife="n/a","n/a",IF(BE$3&gt;(A23taxstdlife+$E768),(('PTRM input'!$G$165+'PTRM input'!$G$131)*$G$7)-SUM($G768:BD768),(('PTRM input'!$G$165+'PTRM input'!$G$131)*$G$7)/A23taxstdlife))</f>
        <v>0</v>
      </c>
      <c r="BF768" s="592">
        <f>IF(A23taxstdlife="n/a","n/a",IF(BF$3&gt;(A23taxstdlife+$E768),(('PTRM input'!$G$165+'PTRM input'!$G$131)*$G$7)-SUM($G768:BE768),(('PTRM input'!$G$165+'PTRM input'!$G$131)*$G$7)/A23taxstdlife))</f>
        <v>0</v>
      </c>
      <c r="BG768" s="592">
        <f>IF(A23taxstdlife="n/a","n/a",IF(BG$3&gt;(A23taxstdlife+$E768),(('PTRM input'!$G$165+'PTRM input'!$G$131)*$G$7)-SUM($G768:BF768),(('PTRM input'!$G$165+'PTRM input'!$G$131)*$G$7)/A23taxstdlife))</f>
        <v>0</v>
      </c>
      <c r="BH768" s="592">
        <f>IF(A23taxstdlife="n/a","n/a",IF(BH$3&gt;(A23taxstdlife+$E768),(('PTRM input'!$G$165+'PTRM input'!$G$131)*$G$7)-SUM($G768:BG768),(('PTRM input'!$G$165+'PTRM input'!$G$131)*$G$7)/A23taxstdlife))</f>
        <v>0</v>
      </c>
      <c r="BI768" s="592">
        <f>IF(A23taxstdlife="n/a","n/a",IF(BI$3&gt;(A23taxstdlife+$E768),(('PTRM input'!$G$165+'PTRM input'!$G$131)*$G$7)-SUM($G768:BH768),(('PTRM input'!$G$165+'PTRM input'!$G$131)*$G$7)/A23taxstdlife))</f>
        <v>0</v>
      </c>
      <c r="BJ768" s="237"/>
      <c r="BK768" s="237"/>
      <c r="BL768" s="237"/>
      <c r="BM768" s="237"/>
    </row>
    <row r="769" spans="1:65" s="4" customFormat="1" ht="12.75" customHeight="1" outlineLevel="2">
      <c r="A769" s="237"/>
      <c r="B769" s="237"/>
      <c r="C769" s="597"/>
      <c r="D769" s="930"/>
      <c r="E769" s="167">
        <v>2</v>
      </c>
      <c r="F769" s="34"/>
      <c r="G769" s="184"/>
      <c r="H769" s="185"/>
      <c r="I769" s="105">
        <f>IF(A23taxstdlife="n/a","n/a",IF(I$3&gt;(A23taxstdlife+$E769),(('PTRM input'!$H$165+'PTRM input'!$H$131)*$H$7)-SUM($H769:H769),(('PTRM input'!$H$165+'PTRM input'!$H$131)*$H$7)/A23taxstdlife))</f>
        <v>0</v>
      </c>
      <c r="J769" s="105">
        <f>IF(A23taxstdlife="n/a","n/a",IF(J$3&gt;(A23taxstdlife+$E769),(('PTRM input'!$H$165+'PTRM input'!$H$131)*$H$7)-SUM($H769:I769),(('PTRM input'!$H$165+'PTRM input'!$H$131)*$H$7)/A23taxstdlife))</f>
        <v>0</v>
      </c>
      <c r="K769" s="105">
        <f>IF(A23taxstdlife="n/a","n/a",IF(K$3&gt;(A23taxstdlife+$E769),(('PTRM input'!$H$165+'PTRM input'!$H$131)*$H$7)-SUM($H769:J769),(('PTRM input'!$H$165+'PTRM input'!$H$131)*$H$7)/A23taxstdlife))</f>
        <v>0</v>
      </c>
      <c r="L769" s="105">
        <f>IF(A23taxstdlife="n/a","n/a",IF(L$3&gt;(A23taxstdlife+$E769),(('PTRM input'!$H$165+'PTRM input'!$H$131)*$H$7)-SUM($H769:K769),(('PTRM input'!$H$165+'PTRM input'!$H$131)*$H$7)/A23taxstdlife))</f>
        <v>0</v>
      </c>
      <c r="M769" s="105">
        <f>IF(A23taxstdlife="n/a","n/a",IF(M$3&gt;(A23taxstdlife+$E769),(('PTRM input'!$H$165+'PTRM input'!$H$131)*$H$7)-SUM($H769:L769),(('PTRM input'!$H$165+'PTRM input'!$H$131)*$H$7)/A23taxstdlife))</f>
        <v>0</v>
      </c>
      <c r="N769" s="105">
        <f>IF(A23taxstdlife="n/a","n/a",IF(N$3&gt;(A23taxstdlife+$E769),(('PTRM input'!$H$165+'PTRM input'!$H$131)*$H$7)-SUM($H769:M769),(('PTRM input'!$H$165+'PTRM input'!$H$131)*$H$7)/A23taxstdlife))</f>
        <v>0</v>
      </c>
      <c r="O769" s="105">
        <f>IF(A23taxstdlife="n/a","n/a",IF(O$3&gt;(A23taxstdlife+$E769),(('PTRM input'!$H$165+'PTRM input'!$H$131)*$H$7)-SUM($H769:N769),(('PTRM input'!$H$165+'PTRM input'!$H$131)*$H$7)/A23taxstdlife))</f>
        <v>0</v>
      </c>
      <c r="P769" s="105">
        <f>IF(A23taxstdlife="n/a","n/a",IF(P$3&gt;(A23taxstdlife+$E769),(('PTRM input'!$H$165+'PTRM input'!$H$131)*$H$7)-SUM($H769:O769),(('PTRM input'!$H$165+'PTRM input'!$H$131)*$H$7)/A23taxstdlife))</f>
        <v>0</v>
      </c>
      <c r="Q769" s="592">
        <f>IF(A23taxstdlife="n/a","n/a",IF(Q$3&gt;(A23taxstdlife+$E769),(('PTRM input'!$H$165+'PTRM input'!$H$131)*$H$7)-SUM($H769:P769),(('PTRM input'!$H$165+'PTRM input'!$H$131)*$H$7)/A23taxstdlife))</f>
        <v>0</v>
      </c>
      <c r="R769" s="592">
        <f>IF(A23taxstdlife="n/a","n/a",IF(R$3&gt;(A23taxstdlife+$E769),(('PTRM input'!$H$165+'PTRM input'!$H$131)*$H$7)-SUM($H769:Q769),(('PTRM input'!$H$165+'PTRM input'!$H$131)*$H$7)/A23taxstdlife))</f>
        <v>0</v>
      </c>
      <c r="S769" s="592">
        <f>IF(A23taxstdlife="n/a","n/a",IF(S$3&gt;(A23taxstdlife+$E769),(('PTRM input'!$H$165+'PTRM input'!$H$131)*$H$7)-SUM($H769:R769),(('PTRM input'!$H$165+'PTRM input'!$H$131)*$H$7)/A23taxstdlife))</f>
        <v>0</v>
      </c>
      <c r="T769" s="592">
        <f>IF(A23taxstdlife="n/a","n/a",IF(T$3&gt;(A23taxstdlife+$E769),(('PTRM input'!$H$165+'PTRM input'!$H$131)*$H$7)-SUM($H769:S769),(('PTRM input'!$H$165+'PTRM input'!$H$131)*$H$7)/A23taxstdlife))</f>
        <v>0</v>
      </c>
      <c r="U769" s="592">
        <f>IF(A23taxstdlife="n/a","n/a",IF(U$3&gt;(A23taxstdlife+$E769),(('PTRM input'!$H$165+'PTRM input'!$H$131)*$H$7)-SUM($H769:T769),(('PTRM input'!$H$165+'PTRM input'!$H$131)*$H$7)/A23taxstdlife))</f>
        <v>0</v>
      </c>
      <c r="V769" s="592">
        <f>IF(A23taxstdlife="n/a","n/a",IF(V$3&gt;(A23taxstdlife+$E769),(('PTRM input'!$H$165+'PTRM input'!$H$131)*$H$7)-SUM($H769:U769),(('PTRM input'!$H$165+'PTRM input'!$H$131)*$H$7)/A23taxstdlife))</f>
        <v>0</v>
      </c>
      <c r="W769" s="592">
        <f>IF(A23taxstdlife="n/a","n/a",IF(W$3&gt;(A23taxstdlife+$E769),(('PTRM input'!$H$165+'PTRM input'!$H$131)*$H$7)-SUM($H769:V769),(('PTRM input'!$H$165+'PTRM input'!$H$131)*$H$7)/A23taxstdlife))</f>
        <v>0</v>
      </c>
      <c r="X769" s="592">
        <f>IF(A23taxstdlife="n/a","n/a",IF(X$3&gt;(A23taxstdlife+$E769),(('PTRM input'!$H$165+'PTRM input'!$H$131)*$H$7)-SUM($H769:W769),(('PTRM input'!$H$165+'PTRM input'!$H$131)*$H$7)/A23taxstdlife))</f>
        <v>0</v>
      </c>
      <c r="Y769" s="592">
        <f>IF(A23taxstdlife="n/a","n/a",IF(Y$3&gt;(A23taxstdlife+$E769),(('PTRM input'!$H$165+'PTRM input'!$H$131)*$H$7)-SUM($H769:X769),(('PTRM input'!$H$165+'PTRM input'!$H$131)*$H$7)/A23taxstdlife))</f>
        <v>0</v>
      </c>
      <c r="Z769" s="592">
        <f>IF(A23taxstdlife="n/a","n/a",IF(Z$3&gt;(A23taxstdlife+$E769),(('PTRM input'!$H$165+'PTRM input'!$H$131)*$H$7)-SUM($H769:Y769),(('PTRM input'!$H$165+'PTRM input'!$H$131)*$H$7)/A23taxstdlife))</f>
        <v>0</v>
      </c>
      <c r="AA769" s="592">
        <f>IF(A23taxstdlife="n/a","n/a",IF(AA$3&gt;(A23taxstdlife+$E769),(('PTRM input'!$H$165+'PTRM input'!$H$131)*$H$7)-SUM($H769:Z769),(('PTRM input'!$H$165+'PTRM input'!$H$131)*$H$7)/A23taxstdlife))</f>
        <v>0</v>
      </c>
      <c r="AB769" s="592">
        <f>IF(A23taxstdlife="n/a","n/a",IF(AB$3&gt;(A23taxstdlife+$E769),(('PTRM input'!$H$165+'PTRM input'!$H$131)*$H$7)-SUM($H769:AA769),(('PTRM input'!$H$165+'PTRM input'!$H$131)*$H$7)/A23taxstdlife))</f>
        <v>0</v>
      </c>
      <c r="AC769" s="592">
        <f>IF(A23taxstdlife="n/a","n/a",IF(AC$3&gt;(A23taxstdlife+$E769),(('PTRM input'!$H$165+'PTRM input'!$H$131)*$H$7)-SUM($H769:AB769),(('PTRM input'!$H$165+'PTRM input'!$H$131)*$H$7)/A23taxstdlife))</f>
        <v>0</v>
      </c>
      <c r="AD769" s="592">
        <f>IF(A23taxstdlife="n/a","n/a",IF(AD$3&gt;(A23taxstdlife+$E769),(('PTRM input'!$H$165+'PTRM input'!$H$131)*$H$7)-SUM($H769:AC769),(('PTRM input'!$H$165+'PTRM input'!$H$131)*$H$7)/A23taxstdlife))</f>
        <v>0</v>
      </c>
      <c r="AE769" s="592">
        <f>IF(A23taxstdlife="n/a","n/a",IF(AE$3&gt;(A23taxstdlife+$E769),(('PTRM input'!$H$165+'PTRM input'!$H$131)*$H$7)-SUM($H769:AD769),(('PTRM input'!$H$165+'PTRM input'!$H$131)*$H$7)/A23taxstdlife))</f>
        <v>0</v>
      </c>
      <c r="AF769" s="592">
        <f>IF(A23taxstdlife="n/a","n/a",IF(AF$3&gt;(A23taxstdlife+$E769),(('PTRM input'!$H$165+'PTRM input'!$H$131)*$H$7)-SUM($H769:AE769),(('PTRM input'!$H$165+'PTRM input'!$H$131)*$H$7)/A23taxstdlife))</f>
        <v>0</v>
      </c>
      <c r="AG769" s="592">
        <f>IF(A23taxstdlife="n/a","n/a",IF(AG$3&gt;(A23taxstdlife+$E769),(('PTRM input'!$H$165+'PTRM input'!$H$131)*$H$7)-SUM($H769:AF769),(('PTRM input'!$H$165+'PTRM input'!$H$131)*$H$7)/A23taxstdlife))</f>
        <v>0</v>
      </c>
      <c r="AH769" s="592">
        <f>IF(A23taxstdlife="n/a","n/a",IF(AH$3&gt;(A23taxstdlife+$E769),(('PTRM input'!$H$165+'PTRM input'!$H$131)*$H$7)-SUM($H769:AG769),(('PTRM input'!$H$165+'PTRM input'!$H$131)*$H$7)/A23taxstdlife))</f>
        <v>0</v>
      </c>
      <c r="AI769" s="592">
        <f>IF(A23taxstdlife="n/a","n/a",IF(AI$3&gt;(A23taxstdlife+$E769),(('PTRM input'!$H$165+'PTRM input'!$H$131)*$H$7)-SUM($H769:AH769),(('PTRM input'!$H$165+'PTRM input'!$H$131)*$H$7)/A23taxstdlife))</f>
        <v>0</v>
      </c>
      <c r="AJ769" s="592">
        <f>IF(A23taxstdlife="n/a","n/a",IF(AJ$3&gt;(A23taxstdlife+$E769),(('PTRM input'!$H$165+'PTRM input'!$H$131)*$H$7)-SUM($H769:AI769),(('PTRM input'!$H$165+'PTRM input'!$H$131)*$H$7)/A23taxstdlife))</f>
        <v>0</v>
      </c>
      <c r="AK769" s="592">
        <f>IF(A23taxstdlife="n/a","n/a",IF(AK$3&gt;(A23taxstdlife+$E769),(('PTRM input'!$H$165+'PTRM input'!$H$131)*$H$7)-SUM($H769:AJ769),(('PTRM input'!$H$165+'PTRM input'!$H$131)*$H$7)/A23taxstdlife))</f>
        <v>0</v>
      </c>
      <c r="AL769" s="592">
        <f>IF(A23taxstdlife="n/a","n/a",IF(AL$3&gt;(A23taxstdlife+$E769),(('PTRM input'!$H$165+'PTRM input'!$H$131)*$H$7)-SUM($H769:AK769),(('PTRM input'!$H$165+'PTRM input'!$H$131)*$H$7)/A23taxstdlife))</f>
        <v>0</v>
      </c>
      <c r="AM769" s="592">
        <f>IF(A23taxstdlife="n/a","n/a",IF(AM$3&gt;(A23taxstdlife+$E769),(('PTRM input'!$H$165+'PTRM input'!$H$131)*$H$7)-SUM($H769:AL769),(('PTRM input'!$H$165+'PTRM input'!$H$131)*$H$7)/A23taxstdlife))</f>
        <v>0</v>
      </c>
      <c r="AN769" s="592">
        <f>IF(A23taxstdlife="n/a","n/a",IF(AN$3&gt;(A23taxstdlife+$E769),(('PTRM input'!$H$165+'PTRM input'!$H$131)*$H$7)-SUM($H769:AM769),(('PTRM input'!$H$165+'PTRM input'!$H$131)*$H$7)/A23taxstdlife))</f>
        <v>0</v>
      </c>
      <c r="AO769" s="592">
        <f>IF(A23taxstdlife="n/a","n/a",IF(AO$3&gt;(A23taxstdlife+$E769),(('PTRM input'!$H$165+'PTRM input'!$H$131)*$H$7)-SUM($H769:AN769),(('PTRM input'!$H$165+'PTRM input'!$H$131)*$H$7)/A23taxstdlife))</f>
        <v>0</v>
      </c>
      <c r="AP769" s="592">
        <f>IF(A23taxstdlife="n/a","n/a",IF(AP$3&gt;(A23taxstdlife+$E769),(('PTRM input'!$H$165+'PTRM input'!$H$131)*$H$7)-SUM($H769:AO769),(('PTRM input'!$H$165+'PTRM input'!$H$131)*$H$7)/A23taxstdlife))</f>
        <v>0</v>
      </c>
      <c r="AQ769" s="592">
        <f>IF(A23taxstdlife="n/a","n/a",IF(AQ$3&gt;(A23taxstdlife+$E769),(('PTRM input'!$H$165+'PTRM input'!$H$131)*$H$7)-SUM($H769:AP769),(('PTRM input'!$H$165+'PTRM input'!$H$131)*$H$7)/A23taxstdlife))</f>
        <v>0</v>
      </c>
      <c r="AR769" s="592">
        <f>IF(A23taxstdlife="n/a","n/a",IF(AR$3&gt;(A23taxstdlife+$E769),(('PTRM input'!$H$165+'PTRM input'!$H$131)*$H$7)-SUM($H769:AQ769),(('PTRM input'!$H$165+'PTRM input'!$H$131)*$H$7)/A23taxstdlife))</f>
        <v>0</v>
      </c>
      <c r="AS769" s="592">
        <f>IF(A23taxstdlife="n/a","n/a",IF(AS$3&gt;(A23taxstdlife+$E769),(('PTRM input'!$H$165+'PTRM input'!$H$131)*$H$7)-SUM($H769:AR769),(('PTRM input'!$H$165+'PTRM input'!$H$131)*$H$7)/A23taxstdlife))</f>
        <v>0</v>
      </c>
      <c r="AT769" s="592">
        <f>IF(A23taxstdlife="n/a","n/a",IF(AT$3&gt;(A23taxstdlife+$E769),(('PTRM input'!$H$165+'PTRM input'!$H$131)*$H$7)-SUM($H769:AS769),(('PTRM input'!$H$165+'PTRM input'!$H$131)*$H$7)/A23taxstdlife))</f>
        <v>0</v>
      </c>
      <c r="AU769" s="592">
        <f>IF(A23taxstdlife="n/a","n/a",IF(AU$3&gt;(A23taxstdlife+$E769),(('PTRM input'!$H$165+'PTRM input'!$H$131)*$H$7)-SUM($H769:AT769),(('PTRM input'!$H$165+'PTRM input'!$H$131)*$H$7)/A23taxstdlife))</f>
        <v>0</v>
      </c>
      <c r="AV769" s="592">
        <f>IF(A23taxstdlife="n/a","n/a",IF(AV$3&gt;(A23taxstdlife+$E769),(('PTRM input'!$H$165+'PTRM input'!$H$131)*$H$7)-SUM($H769:AU769),(('PTRM input'!$H$165+'PTRM input'!$H$131)*$H$7)/A23taxstdlife))</f>
        <v>0</v>
      </c>
      <c r="AW769" s="592">
        <f>IF(A23taxstdlife="n/a","n/a",IF(AW$3&gt;(A23taxstdlife+$E769),(('PTRM input'!$H$165+'PTRM input'!$H$131)*$H$7)-SUM($H769:AV769),(('PTRM input'!$H$165+'PTRM input'!$H$131)*$H$7)/A23taxstdlife))</f>
        <v>0</v>
      </c>
      <c r="AX769" s="592">
        <f>IF(A23taxstdlife="n/a","n/a",IF(AX$3&gt;(A23taxstdlife+$E769),(('PTRM input'!$H$165+'PTRM input'!$H$131)*$H$7)-SUM($H769:AW769),(('PTRM input'!$H$165+'PTRM input'!$H$131)*$H$7)/A23taxstdlife))</f>
        <v>0</v>
      </c>
      <c r="AY769" s="592">
        <f>IF(A23taxstdlife="n/a","n/a",IF(AY$3&gt;(A23taxstdlife+$E769),(('PTRM input'!$H$165+'PTRM input'!$H$131)*$H$7)-SUM($H769:AX769),(('PTRM input'!$H$165+'PTRM input'!$H$131)*$H$7)/A23taxstdlife))</f>
        <v>0</v>
      </c>
      <c r="AZ769" s="592">
        <f>IF(A23taxstdlife="n/a","n/a",IF(AZ$3&gt;(A23taxstdlife+$E769),(('PTRM input'!$H$165+'PTRM input'!$H$131)*$H$7)-SUM($H769:AY769),(('PTRM input'!$H$165+'PTRM input'!$H$131)*$H$7)/A23taxstdlife))</f>
        <v>0</v>
      </c>
      <c r="BA769" s="592">
        <f>IF(A23taxstdlife="n/a","n/a",IF(BA$3&gt;(A23taxstdlife+$E769),(('PTRM input'!$H$165+'PTRM input'!$H$131)*$H$7)-SUM($H769:AZ769),(('PTRM input'!$H$165+'PTRM input'!$H$131)*$H$7)/A23taxstdlife))</f>
        <v>0</v>
      </c>
      <c r="BB769" s="592">
        <f>IF(A23taxstdlife="n/a","n/a",IF(BB$3&gt;(A23taxstdlife+$E769),(('PTRM input'!$H$165+'PTRM input'!$H$131)*$H$7)-SUM($H769:BA769),(('PTRM input'!$H$165+'PTRM input'!$H$131)*$H$7)/A23taxstdlife))</f>
        <v>0</v>
      </c>
      <c r="BC769" s="592">
        <f>IF(A23taxstdlife="n/a","n/a",IF(BC$3&gt;(A23taxstdlife+$E769),(('PTRM input'!$H$165+'PTRM input'!$H$131)*$H$7)-SUM($H769:BB769),(('PTRM input'!$H$165+'PTRM input'!$H$131)*$H$7)/A23taxstdlife))</f>
        <v>0</v>
      </c>
      <c r="BD769" s="592">
        <f>IF(A23taxstdlife="n/a","n/a",IF(BD$3&gt;(A23taxstdlife+$E769),(('PTRM input'!$H$165+'PTRM input'!$H$131)*$H$7)-SUM($H769:BC769),(('PTRM input'!$H$165+'PTRM input'!$H$131)*$H$7)/A23taxstdlife))</f>
        <v>0</v>
      </c>
      <c r="BE769" s="592">
        <f>IF(A23taxstdlife="n/a","n/a",IF(BE$3&gt;(A23taxstdlife+$E769),(('PTRM input'!$H$165+'PTRM input'!$H$131)*$H$7)-SUM($H769:BD769),(('PTRM input'!$H$165+'PTRM input'!$H$131)*$H$7)/A23taxstdlife))</f>
        <v>0</v>
      </c>
      <c r="BF769" s="592">
        <f>IF(A23taxstdlife="n/a","n/a",IF(BF$3&gt;(A23taxstdlife+$E769),(('PTRM input'!$H$165+'PTRM input'!$H$131)*$H$7)-SUM($H769:BE769),(('PTRM input'!$H$165+'PTRM input'!$H$131)*$H$7)/A23taxstdlife))</f>
        <v>0</v>
      </c>
      <c r="BG769" s="592">
        <f>IF(A23taxstdlife="n/a","n/a",IF(BG$3&gt;(A23taxstdlife+$E769),(('PTRM input'!$H$165+'PTRM input'!$H$131)*$H$7)-SUM($H769:BF769),(('PTRM input'!$H$165+'PTRM input'!$H$131)*$H$7)/A23taxstdlife))</f>
        <v>0</v>
      </c>
      <c r="BH769" s="592">
        <f>IF(A23taxstdlife="n/a","n/a",IF(BH$3&gt;(A23taxstdlife+$E769),(('PTRM input'!$H$165+'PTRM input'!$H$131)*$H$7)-SUM($H769:BG769),(('PTRM input'!$H$165+'PTRM input'!$H$131)*$H$7)/A23taxstdlife))</f>
        <v>0</v>
      </c>
      <c r="BI769" s="592">
        <f>IF(A23taxstdlife="n/a","n/a",IF(BI$3&gt;(A23taxstdlife+$E769),(('PTRM input'!$H$165+'PTRM input'!$H$131)*$H$7)-SUM($H769:BH769),(('PTRM input'!$H$165+'PTRM input'!$H$131)*$H$7)/A23taxstdlife))</f>
        <v>0</v>
      </c>
      <c r="BJ769" s="237"/>
      <c r="BK769" s="237"/>
      <c r="BL769" s="237"/>
      <c r="BM769" s="237"/>
    </row>
    <row r="770" spans="1:65" s="4" customFormat="1" ht="12.75" customHeight="1" outlineLevel="2">
      <c r="A770" s="237"/>
      <c r="B770" s="237"/>
      <c r="C770" s="597"/>
      <c r="D770" s="930"/>
      <c r="E770" s="167">
        <v>3</v>
      </c>
      <c r="F770" s="34"/>
      <c r="G770" s="184"/>
      <c r="H770" s="186"/>
      <c r="I770" s="185"/>
      <c r="J770" s="105">
        <f>IF(A23taxstdlife="n/a","n/a",IF(J$3&gt;(A23taxstdlife+$E770),(('PTRM input'!$I$165+'PTRM input'!$I$131)*$I$7)-SUM($I770:I770),(('PTRM input'!$I$165+'PTRM input'!$I$131)*$I$7)/A23taxstdlife))</f>
        <v>0</v>
      </c>
      <c r="K770" s="105">
        <f>IF(A23taxstdlife="n/a","n/a",IF(K$3&gt;(A23taxstdlife+$E770),(('PTRM input'!$I$165+'PTRM input'!$I$131)*$I$7)-SUM($I770:J770),(('PTRM input'!$I$165+'PTRM input'!$I$131)*$I$7)/A23taxstdlife))</f>
        <v>0</v>
      </c>
      <c r="L770" s="105">
        <f>IF(A23taxstdlife="n/a","n/a",IF(L$3&gt;(A23taxstdlife+$E770),(('PTRM input'!$I$165+'PTRM input'!$I$131)*$I$7)-SUM($I770:K770),(('PTRM input'!$I$165+'PTRM input'!$I$131)*$I$7)/A23taxstdlife))</f>
        <v>0</v>
      </c>
      <c r="M770" s="105">
        <f>IF(A23taxstdlife="n/a","n/a",IF(M$3&gt;(A23taxstdlife+$E770),(('PTRM input'!$I$165+'PTRM input'!$I$131)*$I$7)-SUM($I770:L770),(('PTRM input'!$I$165+'PTRM input'!$I$131)*$I$7)/A23taxstdlife))</f>
        <v>0</v>
      </c>
      <c r="N770" s="105">
        <f>IF(A23taxstdlife="n/a","n/a",IF(N$3&gt;(A23taxstdlife+$E770),(('PTRM input'!$I$165+'PTRM input'!$I$131)*$I$7)-SUM($I770:M770),(('PTRM input'!$I$165+'PTRM input'!$I$131)*$I$7)/A23taxstdlife))</f>
        <v>0</v>
      </c>
      <c r="O770" s="105">
        <f>IF(A23taxstdlife="n/a","n/a",IF(O$3&gt;(A23taxstdlife+$E770),(('PTRM input'!$I$165+'PTRM input'!$I$131)*$I$7)-SUM($I770:N770),(('PTRM input'!$I$165+'PTRM input'!$I$131)*$I$7)/A23taxstdlife))</f>
        <v>0</v>
      </c>
      <c r="P770" s="105">
        <f>IF(A23taxstdlife="n/a","n/a",IF(P$3&gt;(A23taxstdlife+$E770),(('PTRM input'!$I$165+'PTRM input'!$I$131)*$I$7)-SUM($I770:O770),(('PTRM input'!$I$165+'PTRM input'!$I$131)*$I$7)/A23taxstdlife))</f>
        <v>0</v>
      </c>
      <c r="Q770" s="592">
        <f>IF(A23taxstdlife="n/a","n/a",IF(Q$3&gt;(A23taxstdlife+$E770),(('PTRM input'!$I$165+'PTRM input'!$I$131)*$I$7)-SUM($I770:P770),(('PTRM input'!$I$165+'PTRM input'!$I$131)*$I$7)/A23taxstdlife))</f>
        <v>0</v>
      </c>
      <c r="R770" s="592">
        <f>IF(A23taxstdlife="n/a","n/a",IF(R$3&gt;(A23taxstdlife+$E770),(('PTRM input'!$I$165+'PTRM input'!$I$131)*$I$7)-SUM($I770:Q770),(('PTRM input'!$I$165+'PTRM input'!$I$131)*$I$7)/A23taxstdlife))</f>
        <v>0</v>
      </c>
      <c r="S770" s="592">
        <f>IF(A23taxstdlife="n/a","n/a",IF(S$3&gt;(A23taxstdlife+$E770),(('PTRM input'!$I$165+'PTRM input'!$I$131)*$I$7)-SUM($I770:R770),(('PTRM input'!$I$165+'PTRM input'!$I$131)*$I$7)/A23taxstdlife))</f>
        <v>0</v>
      </c>
      <c r="T770" s="592">
        <f>IF(A23taxstdlife="n/a","n/a",IF(T$3&gt;(A23taxstdlife+$E770),(('PTRM input'!$I$165+'PTRM input'!$I$131)*$I$7)-SUM($I770:S770),(('PTRM input'!$I$165+'PTRM input'!$I$131)*$I$7)/A23taxstdlife))</f>
        <v>0</v>
      </c>
      <c r="U770" s="592">
        <f>IF(A23taxstdlife="n/a","n/a",IF(U$3&gt;(A23taxstdlife+$E770),(('PTRM input'!$I$165+'PTRM input'!$I$131)*$I$7)-SUM($I770:T770),(('PTRM input'!$I$165+'PTRM input'!$I$131)*$I$7)/A23taxstdlife))</f>
        <v>0</v>
      </c>
      <c r="V770" s="592">
        <f>IF(A23taxstdlife="n/a","n/a",IF(V$3&gt;(A23taxstdlife+$E770),(('PTRM input'!$I$165+'PTRM input'!$I$131)*$I$7)-SUM($I770:U770),(('PTRM input'!$I$165+'PTRM input'!$I$131)*$I$7)/A23taxstdlife))</f>
        <v>0</v>
      </c>
      <c r="W770" s="592">
        <f>IF(A23taxstdlife="n/a","n/a",IF(W$3&gt;(A23taxstdlife+$E770),(('PTRM input'!$I$165+'PTRM input'!$I$131)*$I$7)-SUM($I770:V770),(('PTRM input'!$I$165+'PTRM input'!$I$131)*$I$7)/A23taxstdlife))</f>
        <v>0</v>
      </c>
      <c r="X770" s="592">
        <f>IF(A23taxstdlife="n/a","n/a",IF(X$3&gt;(A23taxstdlife+$E770),(('PTRM input'!$I$165+'PTRM input'!$I$131)*$I$7)-SUM($I770:W770),(('PTRM input'!$I$165+'PTRM input'!$I$131)*$I$7)/A23taxstdlife))</f>
        <v>0</v>
      </c>
      <c r="Y770" s="592">
        <f>IF(A23taxstdlife="n/a","n/a",IF(Y$3&gt;(A23taxstdlife+$E770),(('PTRM input'!$I$165+'PTRM input'!$I$131)*$I$7)-SUM($I770:X770),(('PTRM input'!$I$165+'PTRM input'!$I$131)*$I$7)/A23taxstdlife))</f>
        <v>0</v>
      </c>
      <c r="Z770" s="592">
        <f>IF(A23taxstdlife="n/a","n/a",IF(Z$3&gt;(A23taxstdlife+$E770),(('PTRM input'!$I$165+'PTRM input'!$I$131)*$I$7)-SUM($I770:Y770),(('PTRM input'!$I$165+'PTRM input'!$I$131)*$I$7)/A23taxstdlife))</f>
        <v>0</v>
      </c>
      <c r="AA770" s="592">
        <f>IF(A23taxstdlife="n/a","n/a",IF(AA$3&gt;(A23taxstdlife+$E770),(('PTRM input'!$I$165+'PTRM input'!$I$131)*$I$7)-SUM($I770:Z770),(('PTRM input'!$I$165+'PTRM input'!$I$131)*$I$7)/A23taxstdlife))</f>
        <v>0</v>
      </c>
      <c r="AB770" s="592">
        <f>IF(A23taxstdlife="n/a","n/a",IF(AB$3&gt;(A23taxstdlife+$E770),(('PTRM input'!$I$165+'PTRM input'!$I$131)*$I$7)-SUM($I770:AA770),(('PTRM input'!$I$165+'PTRM input'!$I$131)*$I$7)/A23taxstdlife))</f>
        <v>0</v>
      </c>
      <c r="AC770" s="592">
        <f>IF(A23taxstdlife="n/a","n/a",IF(AC$3&gt;(A23taxstdlife+$E770),(('PTRM input'!$I$165+'PTRM input'!$I$131)*$I$7)-SUM($I770:AB770),(('PTRM input'!$I$165+'PTRM input'!$I$131)*$I$7)/A23taxstdlife))</f>
        <v>0</v>
      </c>
      <c r="AD770" s="592">
        <f>IF(A23taxstdlife="n/a","n/a",IF(AD$3&gt;(A23taxstdlife+$E770),(('PTRM input'!$I$165+'PTRM input'!$I$131)*$I$7)-SUM($I770:AC770),(('PTRM input'!$I$165+'PTRM input'!$I$131)*$I$7)/A23taxstdlife))</f>
        <v>0</v>
      </c>
      <c r="AE770" s="592">
        <f>IF(A23taxstdlife="n/a","n/a",IF(AE$3&gt;(A23taxstdlife+$E770),(('PTRM input'!$I$165+'PTRM input'!$I$131)*$I$7)-SUM($I770:AD770),(('PTRM input'!$I$165+'PTRM input'!$I$131)*$I$7)/A23taxstdlife))</f>
        <v>0</v>
      </c>
      <c r="AF770" s="592">
        <f>IF(A23taxstdlife="n/a","n/a",IF(AF$3&gt;(A23taxstdlife+$E770),(('PTRM input'!$I$165+'PTRM input'!$I$131)*$I$7)-SUM($I770:AE770),(('PTRM input'!$I$165+'PTRM input'!$I$131)*$I$7)/A23taxstdlife))</f>
        <v>0</v>
      </c>
      <c r="AG770" s="592">
        <f>IF(A23taxstdlife="n/a","n/a",IF(AG$3&gt;(A23taxstdlife+$E770),(('PTRM input'!$I$165+'PTRM input'!$I$131)*$I$7)-SUM($I770:AF770),(('PTRM input'!$I$165+'PTRM input'!$I$131)*$I$7)/A23taxstdlife))</f>
        <v>0</v>
      </c>
      <c r="AH770" s="592">
        <f>IF(A23taxstdlife="n/a","n/a",IF(AH$3&gt;(A23taxstdlife+$E770),(('PTRM input'!$I$165+'PTRM input'!$I$131)*$I$7)-SUM($I770:AG770),(('PTRM input'!$I$165+'PTRM input'!$I$131)*$I$7)/A23taxstdlife))</f>
        <v>0</v>
      </c>
      <c r="AI770" s="592">
        <f>IF(A23taxstdlife="n/a","n/a",IF(AI$3&gt;(A23taxstdlife+$E770),(('PTRM input'!$I$165+'PTRM input'!$I$131)*$I$7)-SUM($I770:AH770),(('PTRM input'!$I$165+'PTRM input'!$I$131)*$I$7)/A23taxstdlife))</f>
        <v>0</v>
      </c>
      <c r="AJ770" s="592">
        <f>IF(A23taxstdlife="n/a","n/a",IF(AJ$3&gt;(A23taxstdlife+$E770),(('PTRM input'!$I$165+'PTRM input'!$I$131)*$I$7)-SUM($I770:AI770),(('PTRM input'!$I$165+'PTRM input'!$I$131)*$I$7)/A23taxstdlife))</f>
        <v>0</v>
      </c>
      <c r="AK770" s="592">
        <f>IF(A23taxstdlife="n/a","n/a",IF(AK$3&gt;(A23taxstdlife+$E770),(('PTRM input'!$I$165+'PTRM input'!$I$131)*$I$7)-SUM($I770:AJ770),(('PTRM input'!$I$165+'PTRM input'!$I$131)*$I$7)/A23taxstdlife))</f>
        <v>0</v>
      </c>
      <c r="AL770" s="592">
        <f>IF(A23taxstdlife="n/a","n/a",IF(AL$3&gt;(A23taxstdlife+$E770),(('PTRM input'!$I$165+'PTRM input'!$I$131)*$I$7)-SUM($I770:AK770),(('PTRM input'!$I$165+'PTRM input'!$I$131)*$I$7)/A23taxstdlife))</f>
        <v>0</v>
      </c>
      <c r="AM770" s="592">
        <f>IF(A23taxstdlife="n/a","n/a",IF(AM$3&gt;(A23taxstdlife+$E770),(('PTRM input'!$I$165+'PTRM input'!$I$131)*$I$7)-SUM($I770:AL770),(('PTRM input'!$I$165+'PTRM input'!$I$131)*$I$7)/A23taxstdlife))</f>
        <v>0</v>
      </c>
      <c r="AN770" s="592">
        <f>IF(A23taxstdlife="n/a","n/a",IF(AN$3&gt;(A23taxstdlife+$E770),(('PTRM input'!$I$165+'PTRM input'!$I$131)*$I$7)-SUM($I770:AM770),(('PTRM input'!$I$165+'PTRM input'!$I$131)*$I$7)/A23taxstdlife))</f>
        <v>0</v>
      </c>
      <c r="AO770" s="592">
        <f>IF(A23taxstdlife="n/a","n/a",IF(AO$3&gt;(A23taxstdlife+$E770),(('PTRM input'!$I$165+'PTRM input'!$I$131)*$I$7)-SUM($I770:AN770),(('PTRM input'!$I$165+'PTRM input'!$I$131)*$I$7)/A23taxstdlife))</f>
        <v>0</v>
      </c>
      <c r="AP770" s="592">
        <f>IF(A23taxstdlife="n/a","n/a",IF(AP$3&gt;(A23taxstdlife+$E770),(('PTRM input'!$I$165+'PTRM input'!$I$131)*$I$7)-SUM($I770:AO770),(('PTRM input'!$I$165+'PTRM input'!$I$131)*$I$7)/A23taxstdlife))</f>
        <v>0</v>
      </c>
      <c r="AQ770" s="592">
        <f>IF(A23taxstdlife="n/a","n/a",IF(AQ$3&gt;(A23taxstdlife+$E770),(('PTRM input'!$I$165+'PTRM input'!$I$131)*$I$7)-SUM($I770:AP770),(('PTRM input'!$I$165+'PTRM input'!$I$131)*$I$7)/A23taxstdlife))</f>
        <v>0</v>
      </c>
      <c r="AR770" s="592">
        <f>IF(A23taxstdlife="n/a","n/a",IF(AR$3&gt;(A23taxstdlife+$E770),(('PTRM input'!$I$165+'PTRM input'!$I$131)*$I$7)-SUM($I770:AQ770),(('PTRM input'!$I$165+'PTRM input'!$I$131)*$I$7)/A23taxstdlife))</f>
        <v>0</v>
      </c>
      <c r="AS770" s="592">
        <f>IF(A23taxstdlife="n/a","n/a",IF(AS$3&gt;(A23taxstdlife+$E770),(('PTRM input'!$I$165+'PTRM input'!$I$131)*$I$7)-SUM($I770:AR770),(('PTRM input'!$I$165+'PTRM input'!$I$131)*$I$7)/A23taxstdlife))</f>
        <v>0</v>
      </c>
      <c r="AT770" s="592">
        <f>IF(A23taxstdlife="n/a","n/a",IF(AT$3&gt;(A23taxstdlife+$E770),(('PTRM input'!$I$165+'PTRM input'!$I$131)*$I$7)-SUM($I770:AS770),(('PTRM input'!$I$165+'PTRM input'!$I$131)*$I$7)/A23taxstdlife))</f>
        <v>0</v>
      </c>
      <c r="AU770" s="592">
        <f>IF(A23taxstdlife="n/a","n/a",IF(AU$3&gt;(A23taxstdlife+$E770),(('PTRM input'!$I$165+'PTRM input'!$I$131)*$I$7)-SUM($I770:AT770),(('PTRM input'!$I$165+'PTRM input'!$I$131)*$I$7)/A23taxstdlife))</f>
        <v>0</v>
      </c>
      <c r="AV770" s="592">
        <f>IF(A23taxstdlife="n/a","n/a",IF(AV$3&gt;(A23taxstdlife+$E770),(('PTRM input'!$I$165+'PTRM input'!$I$131)*$I$7)-SUM($I770:AU770),(('PTRM input'!$I$165+'PTRM input'!$I$131)*$I$7)/A23taxstdlife))</f>
        <v>0</v>
      </c>
      <c r="AW770" s="592">
        <f>IF(A23taxstdlife="n/a","n/a",IF(AW$3&gt;(A23taxstdlife+$E770),(('PTRM input'!$I$165+'PTRM input'!$I$131)*$I$7)-SUM($I770:AV770),(('PTRM input'!$I$165+'PTRM input'!$I$131)*$I$7)/A23taxstdlife))</f>
        <v>0</v>
      </c>
      <c r="AX770" s="592">
        <f>IF(A23taxstdlife="n/a","n/a",IF(AX$3&gt;(A23taxstdlife+$E770),(('PTRM input'!$I$165+'PTRM input'!$I$131)*$I$7)-SUM($I770:AW770),(('PTRM input'!$I$165+'PTRM input'!$I$131)*$I$7)/A23taxstdlife))</f>
        <v>0</v>
      </c>
      <c r="AY770" s="592">
        <f>IF(A23taxstdlife="n/a","n/a",IF(AY$3&gt;(A23taxstdlife+$E770),(('PTRM input'!$I$165+'PTRM input'!$I$131)*$I$7)-SUM($I770:AX770),(('PTRM input'!$I$165+'PTRM input'!$I$131)*$I$7)/A23taxstdlife))</f>
        <v>0</v>
      </c>
      <c r="AZ770" s="592">
        <f>IF(A23taxstdlife="n/a","n/a",IF(AZ$3&gt;(A23taxstdlife+$E770),(('PTRM input'!$I$165+'PTRM input'!$I$131)*$I$7)-SUM($I770:AY770),(('PTRM input'!$I$165+'PTRM input'!$I$131)*$I$7)/A23taxstdlife))</f>
        <v>0</v>
      </c>
      <c r="BA770" s="592">
        <f>IF(A23taxstdlife="n/a","n/a",IF(BA$3&gt;(A23taxstdlife+$E770),(('PTRM input'!$I$165+'PTRM input'!$I$131)*$I$7)-SUM($I770:AZ770),(('PTRM input'!$I$165+'PTRM input'!$I$131)*$I$7)/A23taxstdlife))</f>
        <v>0</v>
      </c>
      <c r="BB770" s="592">
        <f>IF(A23taxstdlife="n/a","n/a",IF(BB$3&gt;(A23taxstdlife+$E770),(('PTRM input'!$I$165+'PTRM input'!$I$131)*$I$7)-SUM($I770:BA770),(('PTRM input'!$I$165+'PTRM input'!$I$131)*$I$7)/A23taxstdlife))</f>
        <v>0</v>
      </c>
      <c r="BC770" s="592">
        <f>IF(A23taxstdlife="n/a","n/a",IF(BC$3&gt;(A23taxstdlife+$E770),(('PTRM input'!$I$165+'PTRM input'!$I$131)*$I$7)-SUM($I770:BB770),(('PTRM input'!$I$165+'PTRM input'!$I$131)*$I$7)/A23taxstdlife))</f>
        <v>0</v>
      </c>
      <c r="BD770" s="592">
        <f>IF(A23taxstdlife="n/a","n/a",IF(BD$3&gt;(A23taxstdlife+$E770),(('PTRM input'!$I$165+'PTRM input'!$I$131)*$I$7)-SUM($I770:BC770),(('PTRM input'!$I$165+'PTRM input'!$I$131)*$I$7)/A23taxstdlife))</f>
        <v>0</v>
      </c>
      <c r="BE770" s="592">
        <f>IF(A23taxstdlife="n/a","n/a",IF(BE$3&gt;(A23taxstdlife+$E770),(('PTRM input'!$I$165+'PTRM input'!$I$131)*$I$7)-SUM($I770:BD770),(('PTRM input'!$I$165+'PTRM input'!$I$131)*$I$7)/A23taxstdlife))</f>
        <v>0</v>
      </c>
      <c r="BF770" s="592">
        <f>IF(A23taxstdlife="n/a","n/a",IF(BF$3&gt;(A23taxstdlife+$E770),(('PTRM input'!$I$165+'PTRM input'!$I$131)*$I$7)-SUM($I770:BE770),(('PTRM input'!$I$165+'PTRM input'!$I$131)*$I$7)/A23taxstdlife))</f>
        <v>0</v>
      </c>
      <c r="BG770" s="592">
        <f>IF(A23taxstdlife="n/a","n/a",IF(BG$3&gt;(A23taxstdlife+$E770),(('PTRM input'!$I$165+'PTRM input'!$I$131)*$I$7)-SUM($I770:BF770),(('PTRM input'!$I$165+'PTRM input'!$I$131)*$I$7)/A23taxstdlife))</f>
        <v>0</v>
      </c>
      <c r="BH770" s="592">
        <f>IF(A23taxstdlife="n/a","n/a",IF(BH$3&gt;(A23taxstdlife+$E770),(('PTRM input'!$I$165+'PTRM input'!$I$131)*$I$7)-SUM($I770:BG770),(('PTRM input'!$I$165+'PTRM input'!$I$131)*$I$7)/A23taxstdlife))</f>
        <v>0</v>
      </c>
      <c r="BI770" s="592">
        <f>IF(A23taxstdlife="n/a","n/a",IF(BI$3&gt;(A23taxstdlife+$E770),(('PTRM input'!$I$165+'PTRM input'!$I$131)*$I$7)-SUM($I770:BH770),(('PTRM input'!$I$165+'PTRM input'!$I$131)*$I$7)/A23taxstdlife))</f>
        <v>0</v>
      </c>
      <c r="BJ770" s="592"/>
      <c r="BK770" s="237"/>
      <c r="BL770" s="237"/>
      <c r="BM770" s="237"/>
    </row>
    <row r="771" spans="1:65" s="4" customFormat="1" ht="12.75" customHeight="1" outlineLevel="2">
      <c r="A771" s="237"/>
      <c r="B771" s="237"/>
      <c r="C771" s="597"/>
      <c r="D771" s="930"/>
      <c r="E771" s="167">
        <v>4</v>
      </c>
      <c r="F771" s="34"/>
      <c r="G771" s="184"/>
      <c r="H771" s="186"/>
      <c r="I771" s="186"/>
      <c r="J771" s="185"/>
      <c r="K771" s="105">
        <f>IF(A23taxstdlife="n/a","n/a",IF(K$3&gt;(A23taxstdlife+$E771),(('PTRM input'!$J$165+'PTRM input'!$J$131)*$J$7)-SUM($J771:J771),(('PTRM input'!$J$165+'PTRM input'!$J$131)*$J$7)/A23taxstdlife))</f>
        <v>0</v>
      </c>
      <c r="L771" s="105">
        <f>IF(A23taxstdlife="n/a","n/a",IF(L$3&gt;(A23taxstdlife+$E771),(('PTRM input'!$J$165+'PTRM input'!$J$131)*$J$7)-SUM($J771:K771),(('PTRM input'!$J$165+'PTRM input'!$J$131)*$J$7)/A23taxstdlife))</f>
        <v>0</v>
      </c>
      <c r="M771" s="105">
        <f>IF(A23taxstdlife="n/a","n/a",IF(M$3&gt;(A23taxstdlife+$E771),(('PTRM input'!$J$165+'PTRM input'!$J$131)*$J$7)-SUM($J771:L771),(('PTRM input'!$J$165+'PTRM input'!$J$131)*$J$7)/A23taxstdlife))</f>
        <v>0</v>
      </c>
      <c r="N771" s="105">
        <f>IF(A23taxstdlife="n/a","n/a",IF(N$3&gt;(A23taxstdlife+$E771),(('PTRM input'!$J$165+'PTRM input'!$J$131)*$J$7)-SUM($J771:M771),(('PTRM input'!$J$165+'PTRM input'!$J$131)*$J$7)/A23taxstdlife))</f>
        <v>0</v>
      </c>
      <c r="O771" s="105">
        <f>IF(A23taxstdlife="n/a","n/a",IF(O$3&gt;(A23taxstdlife+$E771),(('PTRM input'!$J$165+'PTRM input'!$J$131)*$J$7)-SUM($J771:N771),(('PTRM input'!$J$165+'PTRM input'!$J$131)*$J$7)/A23taxstdlife))</f>
        <v>0</v>
      </c>
      <c r="P771" s="105">
        <f>IF(A23taxstdlife="n/a","n/a",IF(P$3&gt;(A23taxstdlife+$E771),(('PTRM input'!$J$165+'PTRM input'!$J$131)*$J$7)-SUM($J771:O771),(('PTRM input'!$J$165+'PTRM input'!$J$131)*$J$7)/A23taxstdlife))</f>
        <v>0</v>
      </c>
      <c r="Q771" s="592">
        <f>IF(A23taxstdlife="n/a","n/a",IF(Q$3&gt;(A23taxstdlife+$E771),(('PTRM input'!$J$165+'PTRM input'!$J$131)*$J$7)-SUM($J771:P771),(('PTRM input'!$J$165+'PTRM input'!$J$131)*$J$7)/A23taxstdlife))</f>
        <v>0</v>
      </c>
      <c r="R771" s="592">
        <f>IF(A23taxstdlife="n/a","n/a",IF(R$3&gt;(A23taxstdlife+$E771),(('PTRM input'!$J$165+'PTRM input'!$J$131)*$J$7)-SUM($J771:Q771),(('PTRM input'!$J$165+'PTRM input'!$J$131)*$J$7)/A23taxstdlife))</f>
        <v>0</v>
      </c>
      <c r="S771" s="592">
        <f>IF(A23taxstdlife="n/a","n/a",IF(S$3&gt;(A23taxstdlife+$E771),(('PTRM input'!$J$165+'PTRM input'!$J$131)*$J$7)-SUM($J771:R771),(('PTRM input'!$J$165+'PTRM input'!$J$131)*$J$7)/A23taxstdlife))</f>
        <v>0</v>
      </c>
      <c r="T771" s="592">
        <f>IF(A23taxstdlife="n/a","n/a",IF(T$3&gt;(A23taxstdlife+$E771),(('PTRM input'!$J$165+'PTRM input'!$J$131)*$J$7)-SUM($J771:S771),(('PTRM input'!$J$165+'PTRM input'!$J$131)*$J$7)/A23taxstdlife))</f>
        <v>0</v>
      </c>
      <c r="U771" s="592">
        <f>IF(A23taxstdlife="n/a","n/a",IF(U$3&gt;(A23taxstdlife+$E771),(('PTRM input'!$J$165+'PTRM input'!$J$131)*$J$7)-SUM($J771:T771),(('PTRM input'!$J$165+'PTRM input'!$J$131)*$J$7)/A23taxstdlife))</f>
        <v>0</v>
      </c>
      <c r="V771" s="592">
        <f>IF(A23taxstdlife="n/a","n/a",IF(V$3&gt;(A23taxstdlife+$E771),(('PTRM input'!$J$165+'PTRM input'!$J$131)*$J$7)-SUM($J771:U771),(('PTRM input'!$J$165+'PTRM input'!$J$131)*$J$7)/A23taxstdlife))</f>
        <v>0</v>
      </c>
      <c r="W771" s="592">
        <f>IF(A23taxstdlife="n/a","n/a",IF(W$3&gt;(A23taxstdlife+$E771),(('PTRM input'!$J$165+'PTRM input'!$J$131)*$J$7)-SUM($J771:V771),(('PTRM input'!$J$165+'PTRM input'!$J$131)*$J$7)/A23taxstdlife))</f>
        <v>0</v>
      </c>
      <c r="X771" s="592">
        <f>IF(A23taxstdlife="n/a","n/a",IF(X$3&gt;(A23taxstdlife+$E771),(('PTRM input'!$J$165+'PTRM input'!$J$131)*$J$7)-SUM($J771:W771),(('PTRM input'!$J$165+'PTRM input'!$J$131)*$J$7)/A23taxstdlife))</f>
        <v>0</v>
      </c>
      <c r="Y771" s="592">
        <f>IF(A23taxstdlife="n/a","n/a",IF(Y$3&gt;(A23taxstdlife+$E771),(('PTRM input'!$J$165+'PTRM input'!$J$131)*$J$7)-SUM($J771:X771),(('PTRM input'!$J$165+'PTRM input'!$J$131)*$J$7)/A23taxstdlife))</f>
        <v>0</v>
      </c>
      <c r="Z771" s="592">
        <f>IF(A23taxstdlife="n/a","n/a",IF(Z$3&gt;(A23taxstdlife+$E771),(('PTRM input'!$J$165+'PTRM input'!$J$131)*$J$7)-SUM($J771:Y771),(('PTRM input'!$J$165+'PTRM input'!$J$131)*$J$7)/A23taxstdlife))</f>
        <v>0</v>
      </c>
      <c r="AA771" s="592">
        <f>IF(A23taxstdlife="n/a","n/a",IF(AA$3&gt;(A23taxstdlife+$E771),(('PTRM input'!$J$165+'PTRM input'!$J$131)*$J$7)-SUM($J771:Z771),(('PTRM input'!$J$165+'PTRM input'!$J$131)*$J$7)/A23taxstdlife))</f>
        <v>0</v>
      </c>
      <c r="AB771" s="592">
        <f>IF(A23taxstdlife="n/a","n/a",IF(AB$3&gt;(A23taxstdlife+$E771),(('PTRM input'!$J$165+'PTRM input'!$J$131)*$J$7)-SUM($J771:AA771),(('PTRM input'!$J$165+'PTRM input'!$J$131)*$J$7)/A23taxstdlife))</f>
        <v>0</v>
      </c>
      <c r="AC771" s="592">
        <f>IF(A23taxstdlife="n/a","n/a",IF(AC$3&gt;(A23taxstdlife+$E771),(('PTRM input'!$J$165+'PTRM input'!$J$131)*$J$7)-SUM($J771:AB771),(('PTRM input'!$J$165+'PTRM input'!$J$131)*$J$7)/A23taxstdlife))</f>
        <v>0</v>
      </c>
      <c r="AD771" s="592">
        <f>IF(A23taxstdlife="n/a","n/a",IF(AD$3&gt;(A23taxstdlife+$E771),(('PTRM input'!$J$165+'PTRM input'!$J$131)*$J$7)-SUM($J771:AC771),(('PTRM input'!$J$165+'PTRM input'!$J$131)*$J$7)/A23taxstdlife))</f>
        <v>0</v>
      </c>
      <c r="AE771" s="592">
        <f>IF(A23taxstdlife="n/a","n/a",IF(AE$3&gt;(A23taxstdlife+$E771),(('PTRM input'!$J$165+'PTRM input'!$J$131)*$J$7)-SUM($J771:AD771),(('PTRM input'!$J$165+'PTRM input'!$J$131)*$J$7)/A23taxstdlife))</f>
        <v>0</v>
      </c>
      <c r="AF771" s="592">
        <f>IF(A23taxstdlife="n/a","n/a",IF(AF$3&gt;(A23taxstdlife+$E771),(('PTRM input'!$J$165+'PTRM input'!$J$131)*$J$7)-SUM($J771:AE771),(('PTRM input'!$J$165+'PTRM input'!$J$131)*$J$7)/A23taxstdlife))</f>
        <v>0</v>
      </c>
      <c r="AG771" s="592">
        <f>IF(A23taxstdlife="n/a","n/a",IF(AG$3&gt;(A23taxstdlife+$E771),(('PTRM input'!$J$165+'PTRM input'!$J$131)*$J$7)-SUM($J771:AF771),(('PTRM input'!$J$165+'PTRM input'!$J$131)*$J$7)/A23taxstdlife))</f>
        <v>0</v>
      </c>
      <c r="AH771" s="592">
        <f>IF(A23taxstdlife="n/a","n/a",IF(AH$3&gt;(A23taxstdlife+$E771),(('PTRM input'!$J$165+'PTRM input'!$J$131)*$J$7)-SUM($J771:AG771),(('PTRM input'!$J$165+'PTRM input'!$J$131)*$J$7)/A23taxstdlife))</f>
        <v>0</v>
      </c>
      <c r="AI771" s="592">
        <f>IF(A23taxstdlife="n/a","n/a",IF(AI$3&gt;(A23taxstdlife+$E771),(('PTRM input'!$J$165+'PTRM input'!$J$131)*$J$7)-SUM($J771:AH771),(('PTRM input'!$J$165+'PTRM input'!$J$131)*$J$7)/A23taxstdlife))</f>
        <v>0</v>
      </c>
      <c r="AJ771" s="592">
        <f>IF(A23taxstdlife="n/a","n/a",IF(AJ$3&gt;(A23taxstdlife+$E771),(('PTRM input'!$J$165+'PTRM input'!$J$131)*$J$7)-SUM($J771:AI771),(('PTRM input'!$J$165+'PTRM input'!$J$131)*$J$7)/A23taxstdlife))</f>
        <v>0</v>
      </c>
      <c r="AK771" s="592">
        <f>IF(A23taxstdlife="n/a","n/a",IF(AK$3&gt;(A23taxstdlife+$E771),(('PTRM input'!$J$165+'PTRM input'!$J$131)*$J$7)-SUM($J771:AJ771),(('PTRM input'!$J$165+'PTRM input'!$J$131)*$J$7)/A23taxstdlife))</f>
        <v>0</v>
      </c>
      <c r="AL771" s="592">
        <f>IF(A23taxstdlife="n/a","n/a",IF(AL$3&gt;(A23taxstdlife+$E771),(('PTRM input'!$J$165+'PTRM input'!$J$131)*$J$7)-SUM($J771:AK771),(('PTRM input'!$J$165+'PTRM input'!$J$131)*$J$7)/A23taxstdlife))</f>
        <v>0</v>
      </c>
      <c r="AM771" s="592">
        <f>IF(A23taxstdlife="n/a","n/a",IF(AM$3&gt;(A23taxstdlife+$E771),(('PTRM input'!$J$165+'PTRM input'!$J$131)*$J$7)-SUM($J771:AL771),(('PTRM input'!$J$165+'PTRM input'!$J$131)*$J$7)/A23taxstdlife))</f>
        <v>0</v>
      </c>
      <c r="AN771" s="592">
        <f>IF(A23taxstdlife="n/a","n/a",IF(AN$3&gt;(A23taxstdlife+$E771),(('PTRM input'!$J$165+'PTRM input'!$J$131)*$J$7)-SUM($J771:AM771),(('PTRM input'!$J$165+'PTRM input'!$J$131)*$J$7)/A23taxstdlife))</f>
        <v>0</v>
      </c>
      <c r="AO771" s="592">
        <f>IF(A23taxstdlife="n/a","n/a",IF(AO$3&gt;(A23taxstdlife+$E771),(('PTRM input'!$J$165+'PTRM input'!$J$131)*$J$7)-SUM($J771:AN771),(('PTRM input'!$J$165+'PTRM input'!$J$131)*$J$7)/A23taxstdlife))</f>
        <v>0</v>
      </c>
      <c r="AP771" s="592">
        <f>IF(A23taxstdlife="n/a","n/a",IF(AP$3&gt;(A23taxstdlife+$E771),(('PTRM input'!$J$165+'PTRM input'!$J$131)*$J$7)-SUM($J771:AO771),(('PTRM input'!$J$165+'PTRM input'!$J$131)*$J$7)/A23taxstdlife))</f>
        <v>0</v>
      </c>
      <c r="AQ771" s="592">
        <f>IF(A23taxstdlife="n/a","n/a",IF(AQ$3&gt;(A23taxstdlife+$E771),(('PTRM input'!$J$165+'PTRM input'!$J$131)*$J$7)-SUM($J771:AP771),(('PTRM input'!$J$165+'PTRM input'!$J$131)*$J$7)/A23taxstdlife))</f>
        <v>0</v>
      </c>
      <c r="AR771" s="592">
        <f>IF(A23taxstdlife="n/a","n/a",IF(AR$3&gt;(A23taxstdlife+$E771),(('PTRM input'!$J$165+'PTRM input'!$J$131)*$J$7)-SUM($J771:AQ771),(('PTRM input'!$J$165+'PTRM input'!$J$131)*$J$7)/A23taxstdlife))</f>
        <v>0</v>
      </c>
      <c r="AS771" s="592">
        <f>IF(A23taxstdlife="n/a","n/a",IF(AS$3&gt;(A23taxstdlife+$E771),(('PTRM input'!$J$165+'PTRM input'!$J$131)*$J$7)-SUM($J771:AR771),(('PTRM input'!$J$165+'PTRM input'!$J$131)*$J$7)/A23taxstdlife))</f>
        <v>0</v>
      </c>
      <c r="AT771" s="592">
        <f>IF(A23taxstdlife="n/a","n/a",IF(AT$3&gt;(A23taxstdlife+$E771),(('PTRM input'!$J$165+'PTRM input'!$J$131)*$J$7)-SUM($J771:AS771),(('PTRM input'!$J$165+'PTRM input'!$J$131)*$J$7)/A23taxstdlife))</f>
        <v>0</v>
      </c>
      <c r="AU771" s="592">
        <f>IF(A23taxstdlife="n/a","n/a",IF(AU$3&gt;(A23taxstdlife+$E771),(('PTRM input'!$J$165+'PTRM input'!$J$131)*$J$7)-SUM($J771:AT771),(('PTRM input'!$J$165+'PTRM input'!$J$131)*$J$7)/A23taxstdlife))</f>
        <v>0</v>
      </c>
      <c r="AV771" s="592">
        <f>IF(A23taxstdlife="n/a","n/a",IF(AV$3&gt;(A23taxstdlife+$E771),(('PTRM input'!$J$165+'PTRM input'!$J$131)*$J$7)-SUM($J771:AU771),(('PTRM input'!$J$165+'PTRM input'!$J$131)*$J$7)/A23taxstdlife))</f>
        <v>0</v>
      </c>
      <c r="AW771" s="592">
        <f>IF(A23taxstdlife="n/a","n/a",IF(AW$3&gt;(A23taxstdlife+$E771),(('PTRM input'!$J$165+'PTRM input'!$J$131)*$J$7)-SUM($J771:AV771),(('PTRM input'!$J$165+'PTRM input'!$J$131)*$J$7)/A23taxstdlife))</f>
        <v>0</v>
      </c>
      <c r="AX771" s="592">
        <f>IF(A23taxstdlife="n/a","n/a",IF(AX$3&gt;(A23taxstdlife+$E771),(('PTRM input'!$J$165+'PTRM input'!$J$131)*$J$7)-SUM($J771:AW771),(('PTRM input'!$J$165+'PTRM input'!$J$131)*$J$7)/A23taxstdlife))</f>
        <v>0</v>
      </c>
      <c r="AY771" s="592">
        <f>IF(A23taxstdlife="n/a","n/a",IF(AY$3&gt;(A23taxstdlife+$E771),(('PTRM input'!$J$165+'PTRM input'!$J$131)*$J$7)-SUM($J771:AX771),(('PTRM input'!$J$165+'PTRM input'!$J$131)*$J$7)/A23taxstdlife))</f>
        <v>0</v>
      </c>
      <c r="AZ771" s="592">
        <f>IF(A23taxstdlife="n/a","n/a",IF(AZ$3&gt;(A23taxstdlife+$E771),(('PTRM input'!$J$165+'PTRM input'!$J$131)*$J$7)-SUM($J771:AY771),(('PTRM input'!$J$165+'PTRM input'!$J$131)*$J$7)/A23taxstdlife))</f>
        <v>0</v>
      </c>
      <c r="BA771" s="592">
        <f>IF(A23taxstdlife="n/a","n/a",IF(BA$3&gt;(A23taxstdlife+$E771),(('PTRM input'!$J$165+'PTRM input'!$J$131)*$J$7)-SUM($J771:AZ771),(('PTRM input'!$J$165+'PTRM input'!$J$131)*$J$7)/A23taxstdlife))</f>
        <v>0</v>
      </c>
      <c r="BB771" s="592">
        <f>IF(A23taxstdlife="n/a","n/a",IF(BB$3&gt;(A23taxstdlife+$E771),(('PTRM input'!$J$165+'PTRM input'!$J$131)*$J$7)-SUM($J771:BA771),(('PTRM input'!$J$165+'PTRM input'!$J$131)*$J$7)/A23taxstdlife))</f>
        <v>0</v>
      </c>
      <c r="BC771" s="592">
        <f>IF(A23taxstdlife="n/a","n/a",IF(BC$3&gt;(A23taxstdlife+$E771),(('PTRM input'!$J$165+'PTRM input'!$J$131)*$J$7)-SUM($J771:BB771),(('PTRM input'!$J$165+'PTRM input'!$J$131)*$J$7)/A23taxstdlife))</f>
        <v>0</v>
      </c>
      <c r="BD771" s="592">
        <f>IF(A23taxstdlife="n/a","n/a",IF(BD$3&gt;(A23taxstdlife+$E771),(('PTRM input'!$J$165+'PTRM input'!$J$131)*$J$7)-SUM($J771:BC771),(('PTRM input'!$J$165+'PTRM input'!$J$131)*$J$7)/A23taxstdlife))</f>
        <v>0</v>
      </c>
      <c r="BE771" s="592">
        <f>IF(A23taxstdlife="n/a","n/a",IF(BE$3&gt;(A23taxstdlife+$E771),(('PTRM input'!$J$165+'PTRM input'!$J$131)*$J$7)-SUM($J771:BD771),(('PTRM input'!$J$165+'PTRM input'!$J$131)*$J$7)/A23taxstdlife))</f>
        <v>0</v>
      </c>
      <c r="BF771" s="592">
        <f>IF(A23taxstdlife="n/a","n/a",IF(BF$3&gt;(A23taxstdlife+$E771),(('PTRM input'!$J$165+'PTRM input'!$J$131)*$J$7)-SUM($J771:BE771),(('PTRM input'!$J$165+'PTRM input'!$J$131)*$J$7)/A23taxstdlife))</f>
        <v>0</v>
      </c>
      <c r="BG771" s="592">
        <f>IF(A23taxstdlife="n/a","n/a",IF(BG$3&gt;(A23taxstdlife+$E771),(('PTRM input'!$J$165+'PTRM input'!$J$131)*$J$7)-SUM($J771:BF771),(('PTRM input'!$J$165+'PTRM input'!$J$131)*$J$7)/A23taxstdlife))</f>
        <v>0</v>
      </c>
      <c r="BH771" s="592">
        <f>IF(A23taxstdlife="n/a","n/a",IF(BH$3&gt;(A23taxstdlife+$E771),(('PTRM input'!$J$165+'PTRM input'!$J$131)*$J$7)-SUM($J771:BG771),(('PTRM input'!$J$165+'PTRM input'!$J$131)*$J$7)/A23taxstdlife))</f>
        <v>0</v>
      </c>
      <c r="BI771" s="592">
        <f>IF(A23taxstdlife="n/a","n/a",IF(BI$3&gt;(A23taxstdlife+$E771),(('PTRM input'!$J$165+'PTRM input'!$J$131)*$J$7)-SUM($J771:BH771),(('PTRM input'!$J$165+'PTRM input'!$J$131)*$J$7)/A23taxstdlife))</f>
        <v>0</v>
      </c>
      <c r="BJ771" s="237"/>
      <c r="BK771" s="237"/>
      <c r="BL771" s="237"/>
      <c r="BM771" s="237"/>
    </row>
    <row r="772" spans="1:65" s="4" customFormat="1" ht="12.75" customHeight="1" outlineLevel="2">
      <c r="A772" s="237"/>
      <c r="B772" s="237"/>
      <c r="C772" s="597"/>
      <c r="D772" s="930"/>
      <c r="E772" s="167">
        <v>5</v>
      </c>
      <c r="F772" s="34"/>
      <c r="G772" s="184"/>
      <c r="H772" s="186"/>
      <c r="I772" s="186"/>
      <c r="J772" s="186"/>
      <c r="K772" s="185"/>
      <c r="L772" s="105">
        <f>IF(A23taxstdlife="n/a","n/a",IF(L$3&gt;(A23taxstdlife+$E772),(('PTRM input'!$K$165+'PTRM input'!$K$131)*$K$7)-SUM($K772:K772),(('PTRM input'!$K$165+'PTRM input'!$K$131)*$K$7)/A23taxstdlife))</f>
        <v>0</v>
      </c>
      <c r="M772" s="105">
        <f>IF(A23taxstdlife="n/a","n/a",IF(M$3&gt;(A23taxstdlife+$E772),(('PTRM input'!$K$165+'PTRM input'!$K$131)*$K$7)-SUM($K772:L772),(('PTRM input'!$K$165+'PTRM input'!$K$131)*$K$7)/A23taxstdlife))</f>
        <v>0</v>
      </c>
      <c r="N772" s="105">
        <f>IF(A23taxstdlife="n/a","n/a",IF(N$3&gt;(A23taxstdlife+$E772),(('PTRM input'!$K$165+'PTRM input'!$K$131)*$K$7)-SUM($K772:M772),(('PTRM input'!$K$165+'PTRM input'!$K$131)*$K$7)/A23taxstdlife))</f>
        <v>0</v>
      </c>
      <c r="O772" s="105">
        <f>IF(A23taxstdlife="n/a","n/a",IF(O$3&gt;(A23taxstdlife+$E772),(('PTRM input'!$K$165+'PTRM input'!$K$131)*$K$7)-SUM($K772:N772),(('PTRM input'!$K$165+'PTRM input'!$K$131)*$K$7)/A23taxstdlife))</f>
        <v>0</v>
      </c>
      <c r="P772" s="105">
        <f>IF(A23taxstdlife="n/a","n/a",IF(P$3&gt;(A23taxstdlife+$E772),(('PTRM input'!$K$165+'PTRM input'!$K$131)*$K$7)-SUM($K772:O772),(('PTRM input'!$K$165+'PTRM input'!$K$131)*$K$7)/A23taxstdlife))</f>
        <v>0</v>
      </c>
      <c r="Q772" s="592">
        <f>IF(A23taxstdlife="n/a","n/a",IF(Q$3&gt;(A23taxstdlife+$E772),(('PTRM input'!$K$165+'PTRM input'!$K$131)*$K$7)-SUM($K772:P772),(('PTRM input'!$K$165+'PTRM input'!$K$131)*$K$7)/A23taxstdlife))</f>
        <v>0</v>
      </c>
      <c r="R772" s="592">
        <f>IF(A23taxstdlife="n/a","n/a",IF(R$3&gt;(A23taxstdlife+$E772),(('PTRM input'!$K$165+'PTRM input'!$K$131)*$K$7)-SUM($K772:Q772),(('PTRM input'!$K$165+'PTRM input'!$K$131)*$K$7)/A23taxstdlife))</f>
        <v>0</v>
      </c>
      <c r="S772" s="592">
        <f>IF(A23taxstdlife="n/a","n/a",IF(S$3&gt;(A23taxstdlife+$E772),(('PTRM input'!$K$165+'PTRM input'!$K$131)*$K$7)-SUM($K772:R772),(('PTRM input'!$K$165+'PTRM input'!$K$131)*$K$7)/A23taxstdlife))</f>
        <v>0</v>
      </c>
      <c r="T772" s="592">
        <f>IF(A23taxstdlife="n/a","n/a",IF(T$3&gt;(A23taxstdlife+$E772),(('PTRM input'!$K$165+'PTRM input'!$K$131)*$K$7)-SUM($K772:S772),(('PTRM input'!$K$165+'PTRM input'!$K$131)*$K$7)/A23taxstdlife))</f>
        <v>0</v>
      </c>
      <c r="U772" s="592">
        <f>IF(A23taxstdlife="n/a","n/a",IF(U$3&gt;(A23taxstdlife+$E772),(('PTRM input'!$K$165+'PTRM input'!$K$131)*$K$7)-SUM($K772:T772),(('PTRM input'!$K$165+'PTRM input'!$K$131)*$K$7)/A23taxstdlife))</f>
        <v>0</v>
      </c>
      <c r="V772" s="592">
        <f>IF(A23taxstdlife="n/a","n/a",IF(V$3&gt;(A23taxstdlife+$E772),(('PTRM input'!$K$165+'PTRM input'!$K$131)*$K$7)-SUM($K772:U772),(('PTRM input'!$K$165+'PTRM input'!$K$131)*$K$7)/A23taxstdlife))</f>
        <v>0</v>
      </c>
      <c r="W772" s="592">
        <f>IF(A23taxstdlife="n/a","n/a",IF(W$3&gt;(A23taxstdlife+$E772),(('PTRM input'!$K$165+'PTRM input'!$K$131)*$K$7)-SUM($K772:V772),(('PTRM input'!$K$165+'PTRM input'!$K$131)*$K$7)/A23taxstdlife))</f>
        <v>0</v>
      </c>
      <c r="X772" s="592">
        <f>IF(A23taxstdlife="n/a","n/a",IF(X$3&gt;(A23taxstdlife+$E772),(('PTRM input'!$K$165+'PTRM input'!$K$131)*$K$7)-SUM($K772:W772),(('PTRM input'!$K$165+'PTRM input'!$K$131)*$K$7)/A23taxstdlife))</f>
        <v>0</v>
      </c>
      <c r="Y772" s="592">
        <f>IF(A23taxstdlife="n/a","n/a",IF(Y$3&gt;(A23taxstdlife+$E772),(('PTRM input'!$K$165+'PTRM input'!$K$131)*$K$7)-SUM($K772:X772),(('PTRM input'!$K$165+'PTRM input'!$K$131)*$K$7)/A23taxstdlife))</f>
        <v>0</v>
      </c>
      <c r="Z772" s="592">
        <f>IF(A23taxstdlife="n/a","n/a",IF(Z$3&gt;(A23taxstdlife+$E772),(('PTRM input'!$K$165+'PTRM input'!$K$131)*$K$7)-SUM($K772:Y772),(('PTRM input'!$K$165+'PTRM input'!$K$131)*$K$7)/A23taxstdlife))</f>
        <v>0</v>
      </c>
      <c r="AA772" s="592">
        <f>IF(A23taxstdlife="n/a","n/a",IF(AA$3&gt;(A23taxstdlife+$E772),(('PTRM input'!$K$165+'PTRM input'!$K$131)*$K$7)-SUM($K772:Z772),(('PTRM input'!$K$165+'PTRM input'!$K$131)*$K$7)/A23taxstdlife))</f>
        <v>0</v>
      </c>
      <c r="AB772" s="592">
        <f>IF(A23taxstdlife="n/a","n/a",IF(AB$3&gt;(A23taxstdlife+$E772),(('PTRM input'!$K$165+'PTRM input'!$K$131)*$K$7)-SUM($K772:AA772),(('PTRM input'!$K$165+'PTRM input'!$K$131)*$K$7)/A23taxstdlife))</f>
        <v>0</v>
      </c>
      <c r="AC772" s="592">
        <f>IF(A23taxstdlife="n/a","n/a",IF(AC$3&gt;(A23taxstdlife+$E772),(('PTRM input'!$K$165+'PTRM input'!$K$131)*$K$7)-SUM($K772:AB772),(('PTRM input'!$K$165+'PTRM input'!$K$131)*$K$7)/A23taxstdlife))</f>
        <v>0</v>
      </c>
      <c r="AD772" s="592">
        <f>IF(A23taxstdlife="n/a","n/a",IF(AD$3&gt;(A23taxstdlife+$E772),(('PTRM input'!$K$165+'PTRM input'!$K$131)*$K$7)-SUM($K772:AC772),(('PTRM input'!$K$165+'PTRM input'!$K$131)*$K$7)/A23taxstdlife))</f>
        <v>0</v>
      </c>
      <c r="AE772" s="592">
        <f>IF(A23taxstdlife="n/a","n/a",IF(AE$3&gt;(A23taxstdlife+$E772),(('PTRM input'!$K$165+'PTRM input'!$K$131)*$K$7)-SUM($K772:AD772),(('PTRM input'!$K$165+'PTRM input'!$K$131)*$K$7)/A23taxstdlife))</f>
        <v>0</v>
      </c>
      <c r="AF772" s="592">
        <f>IF(A23taxstdlife="n/a","n/a",IF(AF$3&gt;(A23taxstdlife+$E772),(('PTRM input'!$K$165+'PTRM input'!$K$131)*$K$7)-SUM($K772:AE772),(('PTRM input'!$K$165+'PTRM input'!$K$131)*$K$7)/A23taxstdlife))</f>
        <v>0</v>
      </c>
      <c r="AG772" s="592">
        <f>IF(A23taxstdlife="n/a","n/a",IF(AG$3&gt;(A23taxstdlife+$E772),(('PTRM input'!$K$165+'PTRM input'!$K$131)*$K$7)-SUM($K772:AF772),(('PTRM input'!$K$165+'PTRM input'!$K$131)*$K$7)/A23taxstdlife))</f>
        <v>0</v>
      </c>
      <c r="AH772" s="592">
        <f>IF(A23taxstdlife="n/a","n/a",IF(AH$3&gt;(A23taxstdlife+$E772),(('PTRM input'!$K$165+'PTRM input'!$K$131)*$K$7)-SUM($K772:AG772),(('PTRM input'!$K$165+'PTRM input'!$K$131)*$K$7)/A23taxstdlife))</f>
        <v>0</v>
      </c>
      <c r="AI772" s="592">
        <f>IF(A23taxstdlife="n/a","n/a",IF(AI$3&gt;(A23taxstdlife+$E772),(('PTRM input'!$K$165+'PTRM input'!$K$131)*$K$7)-SUM($K772:AH772),(('PTRM input'!$K$165+'PTRM input'!$K$131)*$K$7)/A23taxstdlife))</f>
        <v>0</v>
      </c>
      <c r="AJ772" s="592">
        <f>IF(A23taxstdlife="n/a","n/a",IF(AJ$3&gt;(A23taxstdlife+$E772),(('PTRM input'!$K$165+'PTRM input'!$K$131)*$K$7)-SUM($K772:AI772),(('PTRM input'!$K$165+'PTRM input'!$K$131)*$K$7)/A23taxstdlife))</f>
        <v>0</v>
      </c>
      <c r="AK772" s="592">
        <f>IF(A23taxstdlife="n/a","n/a",IF(AK$3&gt;(A23taxstdlife+$E772),(('PTRM input'!$K$165+'PTRM input'!$K$131)*$K$7)-SUM($K772:AJ772),(('PTRM input'!$K$165+'PTRM input'!$K$131)*$K$7)/A23taxstdlife))</f>
        <v>0</v>
      </c>
      <c r="AL772" s="592">
        <f>IF(A23taxstdlife="n/a","n/a",IF(AL$3&gt;(A23taxstdlife+$E772),(('PTRM input'!$K$165+'PTRM input'!$K$131)*$K$7)-SUM($K772:AK772),(('PTRM input'!$K$165+'PTRM input'!$K$131)*$K$7)/A23taxstdlife))</f>
        <v>0</v>
      </c>
      <c r="AM772" s="592">
        <f>IF(A23taxstdlife="n/a","n/a",IF(AM$3&gt;(A23taxstdlife+$E772),(('PTRM input'!$K$165+'PTRM input'!$K$131)*$K$7)-SUM($K772:AL772),(('PTRM input'!$K$165+'PTRM input'!$K$131)*$K$7)/A23taxstdlife))</f>
        <v>0</v>
      </c>
      <c r="AN772" s="592">
        <f>IF(A23taxstdlife="n/a","n/a",IF(AN$3&gt;(A23taxstdlife+$E772),(('PTRM input'!$K$165+'PTRM input'!$K$131)*$K$7)-SUM($K772:AM772),(('PTRM input'!$K$165+'PTRM input'!$K$131)*$K$7)/A23taxstdlife))</f>
        <v>0</v>
      </c>
      <c r="AO772" s="592">
        <f>IF(A23taxstdlife="n/a","n/a",IF(AO$3&gt;(A23taxstdlife+$E772),(('PTRM input'!$K$165+'PTRM input'!$K$131)*$K$7)-SUM($K772:AN772),(('PTRM input'!$K$165+'PTRM input'!$K$131)*$K$7)/A23taxstdlife))</f>
        <v>0</v>
      </c>
      <c r="AP772" s="592">
        <f>IF(A23taxstdlife="n/a","n/a",IF(AP$3&gt;(A23taxstdlife+$E772),(('PTRM input'!$K$165+'PTRM input'!$K$131)*$K$7)-SUM($K772:AO772),(('PTRM input'!$K$165+'PTRM input'!$K$131)*$K$7)/A23taxstdlife))</f>
        <v>0</v>
      </c>
      <c r="AQ772" s="592">
        <f>IF(A23taxstdlife="n/a","n/a",IF(AQ$3&gt;(A23taxstdlife+$E772),(('PTRM input'!$K$165+'PTRM input'!$K$131)*$K$7)-SUM($K772:AP772),(('PTRM input'!$K$165+'PTRM input'!$K$131)*$K$7)/A23taxstdlife))</f>
        <v>0</v>
      </c>
      <c r="AR772" s="592">
        <f>IF(A23taxstdlife="n/a","n/a",IF(AR$3&gt;(A23taxstdlife+$E772),(('PTRM input'!$K$165+'PTRM input'!$K$131)*$K$7)-SUM($K772:AQ772),(('PTRM input'!$K$165+'PTRM input'!$K$131)*$K$7)/A23taxstdlife))</f>
        <v>0</v>
      </c>
      <c r="AS772" s="592">
        <f>IF(A23taxstdlife="n/a","n/a",IF(AS$3&gt;(A23taxstdlife+$E772),(('PTRM input'!$K$165+'PTRM input'!$K$131)*$K$7)-SUM($K772:AR772),(('PTRM input'!$K$165+'PTRM input'!$K$131)*$K$7)/A23taxstdlife))</f>
        <v>0</v>
      </c>
      <c r="AT772" s="592">
        <f>IF(A23taxstdlife="n/a","n/a",IF(AT$3&gt;(A23taxstdlife+$E772),(('PTRM input'!$K$165+'PTRM input'!$K$131)*$K$7)-SUM($K772:AS772),(('PTRM input'!$K$165+'PTRM input'!$K$131)*$K$7)/A23taxstdlife))</f>
        <v>0</v>
      </c>
      <c r="AU772" s="592">
        <f>IF(A23taxstdlife="n/a","n/a",IF(AU$3&gt;(A23taxstdlife+$E772),(('PTRM input'!$K$165+'PTRM input'!$K$131)*$K$7)-SUM($K772:AT772),(('PTRM input'!$K$165+'PTRM input'!$K$131)*$K$7)/A23taxstdlife))</f>
        <v>0</v>
      </c>
      <c r="AV772" s="592">
        <f>IF(A23taxstdlife="n/a","n/a",IF(AV$3&gt;(A23taxstdlife+$E772),(('PTRM input'!$K$165+'PTRM input'!$K$131)*$K$7)-SUM($K772:AU772),(('PTRM input'!$K$165+'PTRM input'!$K$131)*$K$7)/A23taxstdlife))</f>
        <v>0</v>
      </c>
      <c r="AW772" s="592">
        <f>IF(A23taxstdlife="n/a","n/a",IF(AW$3&gt;(A23taxstdlife+$E772),(('PTRM input'!$K$165+'PTRM input'!$K$131)*$K$7)-SUM($K772:AV772),(('PTRM input'!$K$165+'PTRM input'!$K$131)*$K$7)/A23taxstdlife))</f>
        <v>0</v>
      </c>
      <c r="AX772" s="592">
        <f>IF(A23taxstdlife="n/a","n/a",IF(AX$3&gt;(A23taxstdlife+$E772),(('PTRM input'!$K$165+'PTRM input'!$K$131)*$K$7)-SUM($K772:AW772),(('PTRM input'!$K$165+'PTRM input'!$K$131)*$K$7)/A23taxstdlife))</f>
        <v>0</v>
      </c>
      <c r="AY772" s="592">
        <f>IF(A23taxstdlife="n/a","n/a",IF(AY$3&gt;(A23taxstdlife+$E772),(('PTRM input'!$K$165+'PTRM input'!$K$131)*$K$7)-SUM($K772:AX772),(('PTRM input'!$K$165+'PTRM input'!$K$131)*$K$7)/A23taxstdlife))</f>
        <v>0</v>
      </c>
      <c r="AZ772" s="592">
        <f>IF(A23taxstdlife="n/a","n/a",IF(AZ$3&gt;(A23taxstdlife+$E772),(('PTRM input'!$K$165+'PTRM input'!$K$131)*$K$7)-SUM($K772:AY772),(('PTRM input'!$K$165+'PTRM input'!$K$131)*$K$7)/A23taxstdlife))</f>
        <v>0</v>
      </c>
      <c r="BA772" s="592">
        <f>IF(A23taxstdlife="n/a","n/a",IF(BA$3&gt;(A23taxstdlife+$E772),(('PTRM input'!$K$165+'PTRM input'!$K$131)*$K$7)-SUM($K772:AZ772),(('PTRM input'!$K$165+'PTRM input'!$K$131)*$K$7)/A23taxstdlife))</f>
        <v>0</v>
      </c>
      <c r="BB772" s="592">
        <f>IF(A23taxstdlife="n/a","n/a",IF(BB$3&gt;(A23taxstdlife+$E772),(('PTRM input'!$K$165+'PTRM input'!$K$131)*$K$7)-SUM($K772:BA772),(('PTRM input'!$K$165+'PTRM input'!$K$131)*$K$7)/A23taxstdlife))</f>
        <v>0</v>
      </c>
      <c r="BC772" s="592">
        <f>IF(A23taxstdlife="n/a","n/a",IF(BC$3&gt;(A23taxstdlife+$E772),(('PTRM input'!$K$165+'PTRM input'!$K$131)*$K$7)-SUM($K772:BB772),(('PTRM input'!$K$165+'PTRM input'!$K$131)*$K$7)/A23taxstdlife))</f>
        <v>0</v>
      </c>
      <c r="BD772" s="592">
        <f>IF(A23taxstdlife="n/a","n/a",IF(BD$3&gt;(A23taxstdlife+$E772),(('PTRM input'!$K$165+'PTRM input'!$K$131)*$K$7)-SUM($K772:BC772),(('PTRM input'!$K$165+'PTRM input'!$K$131)*$K$7)/A23taxstdlife))</f>
        <v>0</v>
      </c>
      <c r="BE772" s="592">
        <f>IF(A23taxstdlife="n/a","n/a",IF(BE$3&gt;(A23taxstdlife+$E772),(('PTRM input'!$K$165+'PTRM input'!$K$131)*$K$7)-SUM($K772:BD772),(('PTRM input'!$K$165+'PTRM input'!$K$131)*$K$7)/A23taxstdlife))</f>
        <v>0</v>
      </c>
      <c r="BF772" s="592">
        <f>IF(A23taxstdlife="n/a","n/a",IF(BF$3&gt;(A23taxstdlife+$E772),(('PTRM input'!$K$165+'PTRM input'!$K$131)*$K$7)-SUM($K772:BE772),(('PTRM input'!$K$165+'PTRM input'!$K$131)*$K$7)/A23taxstdlife))</f>
        <v>0</v>
      </c>
      <c r="BG772" s="592">
        <f>IF(A23taxstdlife="n/a","n/a",IF(BG$3&gt;(A23taxstdlife+$E772),(('PTRM input'!$K$165+'PTRM input'!$K$131)*$K$7)-SUM($K772:BF772),(('PTRM input'!$K$165+'PTRM input'!$K$131)*$K$7)/A23taxstdlife))</f>
        <v>0</v>
      </c>
      <c r="BH772" s="592">
        <f>IF(A23taxstdlife="n/a","n/a",IF(BH$3&gt;(A23taxstdlife+$E772),(('PTRM input'!$K$165+'PTRM input'!$K$131)*$K$7)-SUM($K772:BG772),(('PTRM input'!$K$165+'PTRM input'!$K$131)*$K$7)/A23taxstdlife))</f>
        <v>0</v>
      </c>
      <c r="BI772" s="592">
        <f>IF(A23taxstdlife="n/a","n/a",IF(BI$3&gt;(A23taxstdlife+$E772),(('PTRM input'!$K$165+'PTRM input'!$K$131)*$K$7)-SUM($K772:BH772),(('PTRM input'!$K$165+'PTRM input'!$K$131)*$K$7)/A23taxstdlife))</f>
        <v>0</v>
      </c>
      <c r="BJ772" s="237"/>
      <c r="BK772" s="237"/>
      <c r="BL772" s="237"/>
      <c r="BM772" s="237"/>
    </row>
    <row r="773" spans="1:65" s="4" customFormat="1" ht="12.75" customHeight="1" outlineLevel="2">
      <c r="A773" s="237"/>
      <c r="B773" s="237"/>
      <c r="C773" s="597"/>
      <c r="D773" s="930"/>
      <c r="E773" s="167">
        <v>6</v>
      </c>
      <c r="F773" s="34"/>
      <c r="G773" s="184"/>
      <c r="H773" s="186"/>
      <c r="I773" s="186"/>
      <c r="J773" s="186"/>
      <c r="K773" s="186"/>
      <c r="L773" s="185"/>
      <c r="M773" s="105">
        <f>IF(A23taxstdlife="n/a","n/a",IF(M$3&gt;(A23taxstdlife+$E773),(('PTRM input'!$L$165+'PTRM input'!$L$131)*$L$7)-SUM($L773:L773),(('PTRM input'!$L$165+'PTRM input'!$L$131)*$L$7)/A23taxstdlife))</f>
        <v>0</v>
      </c>
      <c r="N773" s="105">
        <f>IF(A23taxstdlife="n/a","n/a",IF(N$3&gt;(A23taxstdlife+$E773),(('PTRM input'!$L$165+'PTRM input'!$L$131)*$L$7)-SUM($L773:M773),(('PTRM input'!$L$165+'PTRM input'!$L$131)*$L$7)/A23taxstdlife))</f>
        <v>0</v>
      </c>
      <c r="O773" s="105">
        <f>IF(A23taxstdlife="n/a","n/a",IF(O$3&gt;(A23taxstdlife+$E773),(('PTRM input'!$L$165+'PTRM input'!$L$131)*$L$7)-SUM($L773:N773),(('PTRM input'!$L$165+'PTRM input'!$L$131)*$L$7)/A23taxstdlife))</f>
        <v>0</v>
      </c>
      <c r="P773" s="105">
        <f>IF(A23taxstdlife="n/a","n/a",IF(P$3&gt;(A23taxstdlife+$E773),(('PTRM input'!$L$165+'PTRM input'!$L$131)*$L$7)-SUM($L773:O773),(('PTRM input'!$L$165+'PTRM input'!$L$131)*$L$7)/A23taxstdlife))</f>
        <v>0</v>
      </c>
      <c r="Q773" s="592">
        <f>IF(A23taxstdlife="n/a","n/a",IF(Q$3&gt;(A23taxstdlife+$E773),(('PTRM input'!$L$165+'PTRM input'!$L$131)*$L$7)-SUM($L773:P773),(('PTRM input'!$L$165+'PTRM input'!$L$131)*$L$7)/A23taxstdlife))</f>
        <v>0</v>
      </c>
      <c r="R773" s="592">
        <f>IF(A23taxstdlife="n/a","n/a",IF(R$3&gt;(A23taxstdlife+$E773),(('PTRM input'!$L$165+'PTRM input'!$L$131)*$L$7)-SUM($L773:Q773),(('PTRM input'!$L$165+'PTRM input'!$L$131)*$L$7)/A23taxstdlife))</f>
        <v>0</v>
      </c>
      <c r="S773" s="592">
        <f>IF(A23taxstdlife="n/a","n/a",IF(S$3&gt;(A23taxstdlife+$E773),(('PTRM input'!$L$165+'PTRM input'!$L$131)*$L$7)-SUM($L773:R773),(('PTRM input'!$L$165+'PTRM input'!$L$131)*$L$7)/A23taxstdlife))</f>
        <v>0</v>
      </c>
      <c r="T773" s="592">
        <f>IF(A23taxstdlife="n/a","n/a",IF(T$3&gt;(A23taxstdlife+$E773),(('PTRM input'!$L$165+'PTRM input'!$L$131)*$L$7)-SUM($L773:S773),(('PTRM input'!$L$165+'PTRM input'!$L$131)*$L$7)/A23taxstdlife))</f>
        <v>0</v>
      </c>
      <c r="U773" s="592">
        <f>IF(A23taxstdlife="n/a","n/a",IF(U$3&gt;(A23taxstdlife+$E773),(('PTRM input'!$L$165+'PTRM input'!$L$131)*$L$7)-SUM($L773:T773),(('PTRM input'!$L$165+'PTRM input'!$L$131)*$L$7)/A23taxstdlife))</f>
        <v>0</v>
      </c>
      <c r="V773" s="592">
        <f>IF(A23taxstdlife="n/a","n/a",IF(V$3&gt;(A23taxstdlife+$E773),(('PTRM input'!$L$165+'PTRM input'!$L$131)*$L$7)-SUM($L773:U773),(('PTRM input'!$L$165+'PTRM input'!$L$131)*$L$7)/A23taxstdlife))</f>
        <v>0</v>
      </c>
      <c r="W773" s="592">
        <f>IF(A23taxstdlife="n/a","n/a",IF(W$3&gt;(A23taxstdlife+$E773),(('PTRM input'!$L$165+'PTRM input'!$L$131)*$L$7)-SUM($L773:V773),(('PTRM input'!$L$165+'PTRM input'!$L$131)*$L$7)/A23taxstdlife))</f>
        <v>0</v>
      </c>
      <c r="X773" s="592">
        <f>IF(A23taxstdlife="n/a","n/a",IF(X$3&gt;(A23taxstdlife+$E773),(('PTRM input'!$L$165+'PTRM input'!$L$131)*$L$7)-SUM($L773:W773),(('PTRM input'!$L$165+'PTRM input'!$L$131)*$L$7)/A23taxstdlife))</f>
        <v>0</v>
      </c>
      <c r="Y773" s="592">
        <f>IF(A23taxstdlife="n/a","n/a",IF(Y$3&gt;(A23taxstdlife+$E773),(('PTRM input'!$L$165+'PTRM input'!$L$131)*$L$7)-SUM($L773:X773),(('PTRM input'!$L$165+'PTRM input'!$L$131)*$L$7)/A23taxstdlife))</f>
        <v>0</v>
      </c>
      <c r="Z773" s="592">
        <f>IF(A23taxstdlife="n/a","n/a",IF(Z$3&gt;(A23taxstdlife+$E773),(('PTRM input'!$L$165+'PTRM input'!$L$131)*$L$7)-SUM($L773:Y773),(('PTRM input'!$L$165+'PTRM input'!$L$131)*$L$7)/A23taxstdlife))</f>
        <v>0</v>
      </c>
      <c r="AA773" s="592">
        <f>IF(A23taxstdlife="n/a","n/a",IF(AA$3&gt;(A23taxstdlife+$E773),(('PTRM input'!$L$165+'PTRM input'!$L$131)*$L$7)-SUM($L773:Z773),(('PTRM input'!$L$165+'PTRM input'!$L$131)*$L$7)/A23taxstdlife))</f>
        <v>0</v>
      </c>
      <c r="AB773" s="592">
        <f>IF(A23taxstdlife="n/a","n/a",IF(AB$3&gt;(A23taxstdlife+$E773),(('PTRM input'!$L$165+'PTRM input'!$L$131)*$L$7)-SUM($L773:AA773),(('PTRM input'!$L$165+'PTRM input'!$L$131)*$L$7)/A23taxstdlife))</f>
        <v>0</v>
      </c>
      <c r="AC773" s="592">
        <f>IF(A23taxstdlife="n/a","n/a",IF(AC$3&gt;(A23taxstdlife+$E773),(('PTRM input'!$L$165+'PTRM input'!$L$131)*$L$7)-SUM($L773:AB773),(('PTRM input'!$L$165+'PTRM input'!$L$131)*$L$7)/A23taxstdlife))</f>
        <v>0</v>
      </c>
      <c r="AD773" s="592">
        <f>IF(A23taxstdlife="n/a","n/a",IF(AD$3&gt;(A23taxstdlife+$E773),(('PTRM input'!$L$165+'PTRM input'!$L$131)*$L$7)-SUM($L773:AC773),(('PTRM input'!$L$165+'PTRM input'!$L$131)*$L$7)/A23taxstdlife))</f>
        <v>0</v>
      </c>
      <c r="AE773" s="592">
        <f>IF(A23taxstdlife="n/a","n/a",IF(AE$3&gt;(A23taxstdlife+$E773),(('PTRM input'!$L$165+'PTRM input'!$L$131)*$L$7)-SUM($L773:AD773),(('PTRM input'!$L$165+'PTRM input'!$L$131)*$L$7)/A23taxstdlife))</f>
        <v>0</v>
      </c>
      <c r="AF773" s="592">
        <f>IF(A23taxstdlife="n/a","n/a",IF(AF$3&gt;(A23taxstdlife+$E773),(('PTRM input'!$L$165+'PTRM input'!$L$131)*$L$7)-SUM($L773:AE773),(('PTRM input'!$L$165+'PTRM input'!$L$131)*$L$7)/A23taxstdlife))</f>
        <v>0</v>
      </c>
      <c r="AG773" s="592">
        <f>IF(A23taxstdlife="n/a","n/a",IF(AG$3&gt;(A23taxstdlife+$E773),(('PTRM input'!$L$165+'PTRM input'!$L$131)*$L$7)-SUM($L773:AF773),(('PTRM input'!$L$165+'PTRM input'!$L$131)*$L$7)/A23taxstdlife))</f>
        <v>0</v>
      </c>
      <c r="AH773" s="592">
        <f>IF(A23taxstdlife="n/a","n/a",IF(AH$3&gt;(A23taxstdlife+$E773),(('PTRM input'!$L$165+'PTRM input'!$L$131)*$L$7)-SUM($L773:AG773),(('PTRM input'!$L$165+'PTRM input'!$L$131)*$L$7)/A23taxstdlife))</f>
        <v>0</v>
      </c>
      <c r="AI773" s="592">
        <f>IF(A23taxstdlife="n/a","n/a",IF(AI$3&gt;(A23taxstdlife+$E773),(('PTRM input'!$L$165+'PTRM input'!$L$131)*$L$7)-SUM($L773:AH773),(('PTRM input'!$L$165+'PTRM input'!$L$131)*$L$7)/A23taxstdlife))</f>
        <v>0</v>
      </c>
      <c r="AJ773" s="592">
        <f>IF(A23taxstdlife="n/a","n/a",IF(AJ$3&gt;(A23taxstdlife+$E773),(('PTRM input'!$L$165+'PTRM input'!$L$131)*$L$7)-SUM($L773:AI773),(('PTRM input'!$L$165+'PTRM input'!$L$131)*$L$7)/A23taxstdlife))</f>
        <v>0</v>
      </c>
      <c r="AK773" s="592">
        <f>IF(A23taxstdlife="n/a","n/a",IF(AK$3&gt;(A23taxstdlife+$E773),(('PTRM input'!$L$165+'PTRM input'!$L$131)*$L$7)-SUM($L773:AJ773),(('PTRM input'!$L$165+'PTRM input'!$L$131)*$L$7)/A23taxstdlife))</f>
        <v>0</v>
      </c>
      <c r="AL773" s="592">
        <f>IF(A23taxstdlife="n/a","n/a",IF(AL$3&gt;(A23taxstdlife+$E773),(('PTRM input'!$L$165+'PTRM input'!$L$131)*$L$7)-SUM($L773:AK773),(('PTRM input'!$L$165+'PTRM input'!$L$131)*$L$7)/A23taxstdlife))</f>
        <v>0</v>
      </c>
      <c r="AM773" s="592">
        <f>IF(A23taxstdlife="n/a","n/a",IF(AM$3&gt;(A23taxstdlife+$E773),(('PTRM input'!$L$165+'PTRM input'!$L$131)*$L$7)-SUM($L773:AL773),(('PTRM input'!$L$165+'PTRM input'!$L$131)*$L$7)/A23taxstdlife))</f>
        <v>0</v>
      </c>
      <c r="AN773" s="592">
        <f>IF(A23taxstdlife="n/a","n/a",IF(AN$3&gt;(A23taxstdlife+$E773),(('PTRM input'!$L$165+'PTRM input'!$L$131)*$L$7)-SUM($L773:AM773),(('PTRM input'!$L$165+'PTRM input'!$L$131)*$L$7)/A23taxstdlife))</f>
        <v>0</v>
      </c>
      <c r="AO773" s="592">
        <f>IF(A23taxstdlife="n/a","n/a",IF(AO$3&gt;(A23taxstdlife+$E773),(('PTRM input'!$L$165+'PTRM input'!$L$131)*$L$7)-SUM($L773:AN773),(('PTRM input'!$L$165+'PTRM input'!$L$131)*$L$7)/A23taxstdlife))</f>
        <v>0</v>
      </c>
      <c r="AP773" s="592">
        <f>IF(A23taxstdlife="n/a","n/a",IF(AP$3&gt;(A23taxstdlife+$E773),(('PTRM input'!$L$165+'PTRM input'!$L$131)*$L$7)-SUM($L773:AO773),(('PTRM input'!$L$165+'PTRM input'!$L$131)*$L$7)/A23taxstdlife))</f>
        <v>0</v>
      </c>
      <c r="AQ773" s="592">
        <f>IF(A23taxstdlife="n/a","n/a",IF(AQ$3&gt;(A23taxstdlife+$E773),(('PTRM input'!$L$165+'PTRM input'!$L$131)*$L$7)-SUM($L773:AP773),(('PTRM input'!$L$165+'PTRM input'!$L$131)*$L$7)/A23taxstdlife))</f>
        <v>0</v>
      </c>
      <c r="AR773" s="592">
        <f>IF(A23taxstdlife="n/a","n/a",IF(AR$3&gt;(A23taxstdlife+$E773),(('PTRM input'!$L$165+'PTRM input'!$L$131)*$L$7)-SUM($L773:AQ773),(('PTRM input'!$L$165+'PTRM input'!$L$131)*$L$7)/A23taxstdlife))</f>
        <v>0</v>
      </c>
      <c r="AS773" s="592">
        <f>IF(A23taxstdlife="n/a","n/a",IF(AS$3&gt;(A23taxstdlife+$E773),(('PTRM input'!$L$165+'PTRM input'!$L$131)*$L$7)-SUM($L773:AR773),(('PTRM input'!$L$165+'PTRM input'!$L$131)*$L$7)/A23taxstdlife))</f>
        <v>0</v>
      </c>
      <c r="AT773" s="592">
        <f>IF(A23taxstdlife="n/a","n/a",IF(AT$3&gt;(A23taxstdlife+$E773),(('PTRM input'!$L$165+'PTRM input'!$L$131)*$L$7)-SUM($L773:AS773),(('PTRM input'!$L$165+'PTRM input'!$L$131)*$L$7)/A23taxstdlife))</f>
        <v>0</v>
      </c>
      <c r="AU773" s="592">
        <f>IF(A23taxstdlife="n/a","n/a",IF(AU$3&gt;(A23taxstdlife+$E773),(('PTRM input'!$L$165+'PTRM input'!$L$131)*$L$7)-SUM($L773:AT773),(('PTRM input'!$L$165+'PTRM input'!$L$131)*$L$7)/A23taxstdlife))</f>
        <v>0</v>
      </c>
      <c r="AV773" s="592">
        <f>IF(A23taxstdlife="n/a","n/a",IF(AV$3&gt;(A23taxstdlife+$E773),(('PTRM input'!$L$165+'PTRM input'!$L$131)*$L$7)-SUM($L773:AU773),(('PTRM input'!$L$165+'PTRM input'!$L$131)*$L$7)/A23taxstdlife))</f>
        <v>0</v>
      </c>
      <c r="AW773" s="592">
        <f>IF(A23taxstdlife="n/a","n/a",IF(AW$3&gt;(A23taxstdlife+$E773),(('PTRM input'!$L$165+'PTRM input'!$L$131)*$L$7)-SUM($L773:AV773),(('PTRM input'!$L$165+'PTRM input'!$L$131)*$L$7)/A23taxstdlife))</f>
        <v>0</v>
      </c>
      <c r="AX773" s="592">
        <f>IF(A23taxstdlife="n/a","n/a",IF(AX$3&gt;(A23taxstdlife+$E773),(('PTRM input'!$L$165+'PTRM input'!$L$131)*$L$7)-SUM($L773:AW773),(('PTRM input'!$L$165+'PTRM input'!$L$131)*$L$7)/A23taxstdlife))</f>
        <v>0</v>
      </c>
      <c r="AY773" s="592">
        <f>IF(A23taxstdlife="n/a","n/a",IF(AY$3&gt;(A23taxstdlife+$E773),(('PTRM input'!$L$165+'PTRM input'!$L$131)*$L$7)-SUM($L773:AX773),(('PTRM input'!$L$165+'PTRM input'!$L$131)*$L$7)/A23taxstdlife))</f>
        <v>0</v>
      </c>
      <c r="AZ773" s="592">
        <f>IF(A23taxstdlife="n/a","n/a",IF(AZ$3&gt;(A23taxstdlife+$E773),(('PTRM input'!$L$165+'PTRM input'!$L$131)*$L$7)-SUM($L773:AY773),(('PTRM input'!$L$165+'PTRM input'!$L$131)*$L$7)/A23taxstdlife))</f>
        <v>0</v>
      </c>
      <c r="BA773" s="592">
        <f>IF(A23taxstdlife="n/a","n/a",IF(BA$3&gt;(A23taxstdlife+$E773),(('PTRM input'!$L$165+'PTRM input'!$L$131)*$L$7)-SUM($L773:AZ773),(('PTRM input'!$L$165+'PTRM input'!$L$131)*$L$7)/A23taxstdlife))</f>
        <v>0</v>
      </c>
      <c r="BB773" s="592">
        <f>IF(A23taxstdlife="n/a","n/a",IF(BB$3&gt;(A23taxstdlife+$E773),(('PTRM input'!$L$165+'PTRM input'!$L$131)*$L$7)-SUM($L773:BA773),(('PTRM input'!$L$165+'PTRM input'!$L$131)*$L$7)/A23taxstdlife))</f>
        <v>0</v>
      </c>
      <c r="BC773" s="592">
        <f>IF(A23taxstdlife="n/a","n/a",IF(BC$3&gt;(A23taxstdlife+$E773),(('PTRM input'!$L$165+'PTRM input'!$L$131)*$L$7)-SUM($L773:BB773),(('PTRM input'!$L$165+'PTRM input'!$L$131)*$L$7)/A23taxstdlife))</f>
        <v>0</v>
      </c>
      <c r="BD773" s="592">
        <f>IF(A23taxstdlife="n/a","n/a",IF(BD$3&gt;(A23taxstdlife+$E773),(('PTRM input'!$L$165+'PTRM input'!$L$131)*$L$7)-SUM($L773:BC773),(('PTRM input'!$L$165+'PTRM input'!$L$131)*$L$7)/A23taxstdlife))</f>
        <v>0</v>
      </c>
      <c r="BE773" s="592">
        <f>IF(A23taxstdlife="n/a","n/a",IF(BE$3&gt;(A23taxstdlife+$E773),(('PTRM input'!$L$165+'PTRM input'!$L$131)*$L$7)-SUM($L773:BD773),(('PTRM input'!$L$165+'PTRM input'!$L$131)*$L$7)/A23taxstdlife))</f>
        <v>0</v>
      </c>
      <c r="BF773" s="592">
        <f>IF(A23taxstdlife="n/a","n/a",IF(BF$3&gt;(A23taxstdlife+$E773),(('PTRM input'!$L$165+'PTRM input'!$L$131)*$L$7)-SUM($L773:BE773),(('PTRM input'!$L$165+'PTRM input'!$L$131)*$L$7)/A23taxstdlife))</f>
        <v>0</v>
      </c>
      <c r="BG773" s="592">
        <f>IF(A23taxstdlife="n/a","n/a",IF(BG$3&gt;(A23taxstdlife+$E773),(('PTRM input'!$L$165+'PTRM input'!$L$131)*$L$7)-SUM($L773:BF773),(('PTRM input'!$L$165+'PTRM input'!$L$131)*$L$7)/A23taxstdlife))</f>
        <v>0</v>
      </c>
      <c r="BH773" s="592">
        <f>IF(A23taxstdlife="n/a","n/a",IF(BH$3&gt;(A23taxstdlife+$E773),(('PTRM input'!$L$165+'PTRM input'!$L$131)*$L$7)-SUM($L773:BG773),(('PTRM input'!$L$165+'PTRM input'!$L$131)*$L$7)/A23taxstdlife))</f>
        <v>0</v>
      </c>
      <c r="BI773" s="592">
        <f>IF(A23taxstdlife="n/a","n/a",IF(BI$3&gt;(A23taxstdlife+$E773),(('PTRM input'!$L$165+'PTRM input'!$L$131)*$L$7)-SUM($L773:BH773),(('PTRM input'!$L$165+'PTRM input'!$L$131)*$L$7)/A23taxstdlife))</f>
        <v>0</v>
      </c>
      <c r="BJ773" s="237"/>
      <c r="BK773" s="237"/>
      <c r="BL773" s="237"/>
      <c r="BM773" s="237"/>
    </row>
    <row r="774" spans="1:65" s="4" customFormat="1" ht="12.75" customHeight="1" outlineLevel="2">
      <c r="A774" s="237"/>
      <c r="B774" s="237"/>
      <c r="C774" s="597"/>
      <c r="D774" s="930"/>
      <c r="E774" s="167">
        <v>7</v>
      </c>
      <c r="F774" s="34"/>
      <c r="G774" s="184"/>
      <c r="H774" s="186"/>
      <c r="I774" s="186"/>
      <c r="J774" s="186"/>
      <c r="K774" s="186"/>
      <c r="L774" s="186"/>
      <c r="M774" s="185"/>
      <c r="N774" s="105">
        <f>IF(A23taxstdlife="n/a","n/a",IF(N$3&gt;(A23taxstdlife+$E774),(('PTRM input'!$M$165+'PTRM input'!$M$131)*$M$7)-SUM($M774:M774),(('PTRM input'!$M$165+'PTRM input'!$M$131)*$M$7)/A23taxstdlife))</f>
        <v>0</v>
      </c>
      <c r="O774" s="105">
        <f>IF(A23taxstdlife="n/a","n/a",IF(O$3&gt;(A23taxstdlife+$E774),(('PTRM input'!$M$165+'PTRM input'!$M$131)*$M$7)-SUM($M774:N774),(('PTRM input'!$M$165+'PTRM input'!$M$131)*$M$7)/A23taxstdlife))</f>
        <v>0</v>
      </c>
      <c r="P774" s="105">
        <f>IF(A23taxstdlife="n/a","n/a",IF(P$3&gt;(A23taxstdlife+$E774),(('PTRM input'!$M$165+'PTRM input'!$M$131)*$M$7)-SUM($M774:O774),(('PTRM input'!$M$165+'PTRM input'!$M$131)*$M$7)/A23taxstdlife))</f>
        <v>0</v>
      </c>
      <c r="Q774" s="592">
        <f>IF(A23taxstdlife="n/a","n/a",IF(Q$3&gt;(A23taxstdlife+$E774),(('PTRM input'!$M$165+'PTRM input'!$M$131)*$M$7)-SUM($M774:P774),(('PTRM input'!$M$165+'PTRM input'!$M$131)*$M$7)/A23taxstdlife))</f>
        <v>0</v>
      </c>
      <c r="R774" s="592">
        <f>IF(A23taxstdlife="n/a","n/a",IF(R$3&gt;(A23taxstdlife+$E774),(('PTRM input'!$M$165+'PTRM input'!$M$131)*$M$7)-SUM($M774:Q774),(('PTRM input'!$M$165+'PTRM input'!$M$131)*$M$7)/A23taxstdlife))</f>
        <v>0</v>
      </c>
      <c r="S774" s="592">
        <f>IF(A23taxstdlife="n/a","n/a",IF(S$3&gt;(A23taxstdlife+$E774),(('PTRM input'!$M$165+'PTRM input'!$M$131)*$M$7)-SUM($M774:R774),(('PTRM input'!$M$165+'PTRM input'!$M$131)*$M$7)/A23taxstdlife))</f>
        <v>0</v>
      </c>
      <c r="T774" s="592">
        <f>IF(A23taxstdlife="n/a","n/a",IF(T$3&gt;(A23taxstdlife+$E774),(('PTRM input'!$M$165+'PTRM input'!$M$131)*$M$7)-SUM($M774:S774),(('PTRM input'!$M$165+'PTRM input'!$M$131)*$M$7)/A23taxstdlife))</f>
        <v>0</v>
      </c>
      <c r="U774" s="592">
        <f>IF(A23taxstdlife="n/a","n/a",IF(U$3&gt;(A23taxstdlife+$E774),(('PTRM input'!$M$165+'PTRM input'!$M$131)*$M$7)-SUM($M774:T774),(('PTRM input'!$M$165+'PTRM input'!$M$131)*$M$7)/A23taxstdlife))</f>
        <v>0</v>
      </c>
      <c r="V774" s="592">
        <f>IF(A23taxstdlife="n/a","n/a",IF(V$3&gt;(A23taxstdlife+$E774),(('PTRM input'!$M$165+'PTRM input'!$M$131)*$M$7)-SUM($M774:U774),(('PTRM input'!$M$165+'PTRM input'!$M$131)*$M$7)/A23taxstdlife))</f>
        <v>0</v>
      </c>
      <c r="W774" s="592">
        <f>IF(A23taxstdlife="n/a","n/a",IF(W$3&gt;(A23taxstdlife+$E774),(('PTRM input'!$M$165+'PTRM input'!$M$131)*$M$7)-SUM($M774:V774),(('PTRM input'!$M$165+'PTRM input'!$M$131)*$M$7)/A23taxstdlife))</f>
        <v>0</v>
      </c>
      <c r="X774" s="592">
        <f>IF(A23taxstdlife="n/a","n/a",IF(X$3&gt;(A23taxstdlife+$E774),(('PTRM input'!$M$165+'PTRM input'!$M$131)*$M$7)-SUM($M774:W774),(('PTRM input'!$M$165+'PTRM input'!$M$131)*$M$7)/A23taxstdlife))</f>
        <v>0</v>
      </c>
      <c r="Y774" s="592">
        <f>IF(A23taxstdlife="n/a","n/a",IF(Y$3&gt;(A23taxstdlife+$E774),(('PTRM input'!$M$165+'PTRM input'!$M$131)*$M$7)-SUM($M774:X774),(('PTRM input'!$M$165+'PTRM input'!$M$131)*$M$7)/A23taxstdlife))</f>
        <v>0</v>
      </c>
      <c r="Z774" s="592">
        <f>IF(A23taxstdlife="n/a","n/a",IF(Z$3&gt;(A23taxstdlife+$E774),(('PTRM input'!$M$165+'PTRM input'!$M$131)*$M$7)-SUM($M774:Y774),(('PTRM input'!$M$165+'PTRM input'!$M$131)*$M$7)/A23taxstdlife))</f>
        <v>0</v>
      </c>
      <c r="AA774" s="592">
        <f>IF(A23taxstdlife="n/a","n/a",IF(AA$3&gt;(A23taxstdlife+$E774),(('PTRM input'!$M$165+'PTRM input'!$M$131)*$M$7)-SUM($M774:Z774),(('PTRM input'!$M$165+'PTRM input'!$M$131)*$M$7)/A23taxstdlife))</f>
        <v>0</v>
      </c>
      <c r="AB774" s="592">
        <f>IF(A23taxstdlife="n/a","n/a",IF(AB$3&gt;(A23taxstdlife+$E774),(('PTRM input'!$M$165+'PTRM input'!$M$131)*$M$7)-SUM($M774:AA774),(('PTRM input'!$M$165+'PTRM input'!$M$131)*$M$7)/A23taxstdlife))</f>
        <v>0</v>
      </c>
      <c r="AC774" s="592">
        <f>IF(A23taxstdlife="n/a","n/a",IF(AC$3&gt;(A23taxstdlife+$E774),(('PTRM input'!$M$165+'PTRM input'!$M$131)*$M$7)-SUM($M774:AB774),(('PTRM input'!$M$165+'PTRM input'!$M$131)*$M$7)/A23taxstdlife))</f>
        <v>0</v>
      </c>
      <c r="AD774" s="592">
        <f>IF(A23taxstdlife="n/a","n/a",IF(AD$3&gt;(A23taxstdlife+$E774),(('PTRM input'!$M$165+'PTRM input'!$M$131)*$M$7)-SUM($M774:AC774),(('PTRM input'!$M$165+'PTRM input'!$M$131)*$M$7)/A23taxstdlife))</f>
        <v>0</v>
      </c>
      <c r="AE774" s="592">
        <f>IF(A23taxstdlife="n/a","n/a",IF(AE$3&gt;(A23taxstdlife+$E774),(('PTRM input'!$M$165+'PTRM input'!$M$131)*$M$7)-SUM($M774:AD774),(('PTRM input'!$M$165+'PTRM input'!$M$131)*$M$7)/A23taxstdlife))</f>
        <v>0</v>
      </c>
      <c r="AF774" s="592">
        <f>IF(A23taxstdlife="n/a","n/a",IF(AF$3&gt;(A23taxstdlife+$E774),(('PTRM input'!$M$165+'PTRM input'!$M$131)*$M$7)-SUM($M774:AE774),(('PTRM input'!$M$165+'PTRM input'!$M$131)*$M$7)/A23taxstdlife))</f>
        <v>0</v>
      </c>
      <c r="AG774" s="592">
        <f>IF(A23taxstdlife="n/a","n/a",IF(AG$3&gt;(A23taxstdlife+$E774),(('PTRM input'!$M$165+'PTRM input'!$M$131)*$M$7)-SUM($M774:AF774),(('PTRM input'!$M$165+'PTRM input'!$M$131)*$M$7)/A23taxstdlife))</f>
        <v>0</v>
      </c>
      <c r="AH774" s="592">
        <f>IF(A23taxstdlife="n/a","n/a",IF(AH$3&gt;(A23taxstdlife+$E774),(('PTRM input'!$M$165+'PTRM input'!$M$131)*$M$7)-SUM($M774:AG774),(('PTRM input'!$M$165+'PTRM input'!$M$131)*$M$7)/A23taxstdlife))</f>
        <v>0</v>
      </c>
      <c r="AI774" s="592">
        <f>IF(A23taxstdlife="n/a","n/a",IF(AI$3&gt;(A23taxstdlife+$E774),(('PTRM input'!$M$165+'PTRM input'!$M$131)*$M$7)-SUM($M774:AH774),(('PTRM input'!$M$165+'PTRM input'!$M$131)*$M$7)/A23taxstdlife))</f>
        <v>0</v>
      </c>
      <c r="AJ774" s="592">
        <f>IF(A23taxstdlife="n/a","n/a",IF(AJ$3&gt;(A23taxstdlife+$E774),(('PTRM input'!$M$165+'PTRM input'!$M$131)*$M$7)-SUM($M774:AI774),(('PTRM input'!$M$165+'PTRM input'!$M$131)*$M$7)/A23taxstdlife))</f>
        <v>0</v>
      </c>
      <c r="AK774" s="592">
        <f>IF(A23taxstdlife="n/a","n/a",IF(AK$3&gt;(A23taxstdlife+$E774),(('PTRM input'!$M$165+'PTRM input'!$M$131)*$M$7)-SUM($M774:AJ774),(('PTRM input'!$M$165+'PTRM input'!$M$131)*$M$7)/A23taxstdlife))</f>
        <v>0</v>
      </c>
      <c r="AL774" s="592">
        <f>IF(A23taxstdlife="n/a","n/a",IF(AL$3&gt;(A23taxstdlife+$E774),(('PTRM input'!$M$165+'PTRM input'!$M$131)*$M$7)-SUM($M774:AK774),(('PTRM input'!$M$165+'PTRM input'!$M$131)*$M$7)/A23taxstdlife))</f>
        <v>0</v>
      </c>
      <c r="AM774" s="592">
        <f>IF(A23taxstdlife="n/a","n/a",IF(AM$3&gt;(A23taxstdlife+$E774),(('PTRM input'!$M$165+'PTRM input'!$M$131)*$M$7)-SUM($M774:AL774),(('PTRM input'!$M$165+'PTRM input'!$M$131)*$M$7)/A23taxstdlife))</f>
        <v>0</v>
      </c>
      <c r="AN774" s="592">
        <f>IF(A23taxstdlife="n/a","n/a",IF(AN$3&gt;(A23taxstdlife+$E774),(('PTRM input'!$M$165+'PTRM input'!$M$131)*$M$7)-SUM($M774:AM774),(('PTRM input'!$M$165+'PTRM input'!$M$131)*$M$7)/A23taxstdlife))</f>
        <v>0</v>
      </c>
      <c r="AO774" s="592">
        <f>IF(A23taxstdlife="n/a","n/a",IF(AO$3&gt;(A23taxstdlife+$E774),(('PTRM input'!$M$165+'PTRM input'!$M$131)*$M$7)-SUM($M774:AN774),(('PTRM input'!$M$165+'PTRM input'!$M$131)*$M$7)/A23taxstdlife))</f>
        <v>0</v>
      </c>
      <c r="AP774" s="592">
        <f>IF(A23taxstdlife="n/a","n/a",IF(AP$3&gt;(A23taxstdlife+$E774),(('PTRM input'!$M$165+'PTRM input'!$M$131)*$M$7)-SUM($M774:AO774),(('PTRM input'!$M$165+'PTRM input'!$M$131)*$M$7)/A23taxstdlife))</f>
        <v>0</v>
      </c>
      <c r="AQ774" s="592">
        <f>IF(A23taxstdlife="n/a","n/a",IF(AQ$3&gt;(A23taxstdlife+$E774),(('PTRM input'!$M$165+'PTRM input'!$M$131)*$M$7)-SUM($M774:AP774),(('PTRM input'!$M$165+'PTRM input'!$M$131)*$M$7)/A23taxstdlife))</f>
        <v>0</v>
      </c>
      <c r="AR774" s="592">
        <f>IF(A23taxstdlife="n/a","n/a",IF(AR$3&gt;(A23taxstdlife+$E774),(('PTRM input'!$M$165+'PTRM input'!$M$131)*$M$7)-SUM($M774:AQ774),(('PTRM input'!$M$165+'PTRM input'!$M$131)*$M$7)/A23taxstdlife))</f>
        <v>0</v>
      </c>
      <c r="AS774" s="592">
        <f>IF(A23taxstdlife="n/a","n/a",IF(AS$3&gt;(A23taxstdlife+$E774),(('PTRM input'!$M$165+'PTRM input'!$M$131)*$M$7)-SUM($M774:AR774),(('PTRM input'!$M$165+'PTRM input'!$M$131)*$M$7)/A23taxstdlife))</f>
        <v>0</v>
      </c>
      <c r="AT774" s="592">
        <f>IF(A23taxstdlife="n/a","n/a",IF(AT$3&gt;(A23taxstdlife+$E774),(('PTRM input'!$M$165+'PTRM input'!$M$131)*$M$7)-SUM($M774:AS774),(('PTRM input'!$M$165+'PTRM input'!$M$131)*$M$7)/A23taxstdlife))</f>
        <v>0</v>
      </c>
      <c r="AU774" s="592">
        <f>IF(A23taxstdlife="n/a","n/a",IF(AU$3&gt;(A23taxstdlife+$E774),(('PTRM input'!$M$165+'PTRM input'!$M$131)*$M$7)-SUM($M774:AT774),(('PTRM input'!$M$165+'PTRM input'!$M$131)*$M$7)/A23taxstdlife))</f>
        <v>0</v>
      </c>
      <c r="AV774" s="592">
        <f>IF(A23taxstdlife="n/a","n/a",IF(AV$3&gt;(A23taxstdlife+$E774),(('PTRM input'!$M$165+'PTRM input'!$M$131)*$M$7)-SUM($M774:AU774),(('PTRM input'!$M$165+'PTRM input'!$M$131)*$M$7)/A23taxstdlife))</f>
        <v>0</v>
      </c>
      <c r="AW774" s="592">
        <f>IF(A23taxstdlife="n/a","n/a",IF(AW$3&gt;(A23taxstdlife+$E774),(('PTRM input'!$M$165+'PTRM input'!$M$131)*$M$7)-SUM($M774:AV774),(('PTRM input'!$M$165+'PTRM input'!$M$131)*$M$7)/A23taxstdlife))</f>
        <v>0</v>
      </c>
      <c r="AX774" s="592">
        <f>IF(A23taxstdlife="n/a","n/a",IF(AX$3&gt;(A23taxstdlife+$E774),(('PTRM input'!$M$165+'PTRM input'!$M$131)*$M$7)-SUM($M774:AW774),(('PTRM input'!$M$165+'PTRM input'!$M$131)*$M$7)/A23taxstdlife))</f>
        <v>0</v>
      </c>
      <c r="AY774" s="592">
        <f>IF(A23taxstdlife="n/a","n/a",IF(AY$3&gt;(A23taxstdlife+$E774),(('PTRM input'!$M$165+'PTRM input'!$M$131)*$M$7)-SUM($M774:AX774),(('PTRM input'!$M$165+'PTRM input'!$M$131)*$M$7)/A23taxstdlife))</f>
        <v>0</v>
      </c>
      <c r="AZ774" s="592">
        <f>IF(A23taxstdlife="n/a","n/a",IF(AZ$3&gt;(A23taxstdlife+$E774),(('PTRM input'!$M$165+'PTRM input'!$M$131)*$M$7)-SUM($M774:AY774),(('PTRM input'!$M$165+'PTRM input'!$M$131)*$M$7)/A23taxstdlife))</f>
        <v>0</v>
      </c>
      <c r="BA774" s="592">
        <f>IF(A23taxstdlife="n/a","n/a",IF(BA$3&gt;(A23taxstdlife+$E774),(('PTRM input'!$M$165+'PTRM input'!$M$131)*$M$7)-SUM($M774:AZ774),(('PTRM input'!$M$165+'PTRM input'!$M$131)*$M$7)/A23taxstdlife))</f>
        <v>0</v>
      </c>
      <c r="BB774" s="592">
        <f>IF(A23taxstdlife="n/a","n/a",IF(BB$3&gt;(A23taxstdlife+$E774),(('PTRM input'!$M$165+'PTRM input'!$M$131)*$M$7)-SUM($M774:BA774),(('PTRM input'!$M$165+'PTRM input'!$M$131)*$M$7)/A23taxstdlife))</f>
        <v>0</v>
      </c>
      <c r="BC774" s="592">
        <f>IF(A23taxstdlife="n/a","n/a",IF(BC$3&gt;(A23taxstdlife+$E774),(('PTRM input'!$M$165+'PTRM input'!$M$131)*$M$7)-SUM($M774:BB774),(('PTRM input'!$M$165+'PTRM input'!$M$131)*$M$7)/A23taxstdlife))</f>
        <v>0</v>
      </c>
      <c r="BD774" s="592">
        <f>IF(A23taxstdlife="n/a","n/a",IF(BD$3&gt;(A23taxstdlife+$E774),(('PTRM input'!$M$165+'PTRM input'!$M$131)*$M$7)-SUM($M774:BC774),(('PTRM input'!$M$165+'PTRM input'!$M$131)*$M$7)/A23taxstdlife))</f>
        <v>0</v>
      </c>
      <c r="BE774" s="592">
        <f>IF(A23taxstdlife="n/a","n/a",IF(BE$3&gt;(A23taxstdlife+$E774),(('PTRM input'!$M$165+'PTRM input'!$M$131)*$M$7)-SUM($M774:BD774),(('PTRM input'!$M$165+'PTRM input'!$M$131)*$M$7)/A23taxstdlife))</f>
        <v>0</v>
      </c>
      <c r="BF774" s="592">
        <f>IF(A23taxstdlife="n/a","n/a",IF(BF$3&gt;(A23taxstdlife+$E774),(('PTRM input'!$M$165+'PTRM input'!$M$131)*$M$7)-SUM($M774:BE774),(('PTRM input'!$M$165+'PTRM input'!$M$131)*$M$7)/A23taxstdlife))</f>
        <v>0</v>
      </c>
      <c r="BG774" s="592">
        <f>IF(A23taxstdlife="n/a","n/a",IF(BG$3&gt;(A23taxstdlife+$E774),(('PTRM input'!$M$165+'PTRM input'!$M$131)*$M$7)-SUM($M774:BF774),(('PTRM input'!$M$165+'PTRM input'!$M$131)*$M$7)/A23taxstdlife))</f>
        <v>0</v>
      </c>
      <c r="BH774" s="592">
        <f>IF(A23taxstdlife="n/a","n/a",IF(BH$3&gt;(A23taxstdlife+$E774),(('PTRM input'!$M$165+'PTRM input'!$M$131)*$M$7)-SUM($M774:BG774),(('PTRM input'!$M$165+'PTRM input'!$M$131)*$M$7)/A23taxstdlife))</f>
        <v>0</v>
      </c>
      <c r="BI774" s="592">
        <f>IF(A23taxstdlife="n/a","n/a",IF(BI$3&gt;(A23taxstdlife+$E774),(('PTRM input'!$M$165+'PTRM input'!$M$131)*$M$7)-SUM($M774:BH774),(('PTRM input'!$M$165+'PTRM input'!$M$131)*$M$7)/A23taxstdlife))</f>
        <v>0</v>
      </c>
      <c r="BJ774" s="237"/>
      <c r="BK774" s="237"/>
      <c r="BL774" s="237"/>
      <c r="BM774" s="237"/>
    </row>
    <row r="775" spans="1:65" s="4" customFormat="1" ht="12.75" customHeight="1" outlineLevel="2">
      <c r="A775" s="237"/>
      <c r="B775" s="237"/>
      <c r="C775" s="597"/>
      <c r="D775" s="930"/>
      <c r="E775" s="167">
        <v>8</v>
      </c>
      <c r="F775" s="34"/>
      <c r="G775" s="184"/>
      <c r="H775" s="186"/>
      <c r="I775" s="186"/>
      <c r="J775" s="186"/>
      <c r="K775" s="186"/>
      <c r="L775" s="186"/>
      <c r="M775" s="186"/>
      <c r="N775" s="185"/>
      <c r="O775" s="105">
        <f>IF(A23taxstdlife="n/a","n/a",IF(O$3&gt;(A23taxstdlife+$E775),(('PTRM input'!$N$165+'PTRM input'!$N$131)*$N$7)-SUM($N775:N775),(('PTRM input'!$N$165+'PTRM input'!$N$131)*$N$7)/A23taxstdlife))</f>
        <v>0</v>
      </c>
      <c r="P775" s="105">
        <f>IF(A23taxstdlife="n/a","n/a",IF(P$3&gt;(A23taxstdlife+$E775),(('PTRM input'!$N$165+'PTRM input'!$N$131)*$N$7)-SUM($N775:O775),(('PTRM input'!$N$165+'PTRM input'!$N$131)*$N$7)/A23taxstdlife))</f>
        <v>0</v>
      </c>
      <c r="Q775" s="592">
        <f>IF(A23taxstdlife="n/a","n/a",IF(Q$3&gt;(A23taxstdlife+$E775),(('PTRM input'!$N$165+'PTRM input'!$N$131)*$N$7)-SUM($N775:P775),(('PTRM input'!$N$165+'PTRM input'!$N$131)*$N$7)/A23taxstdlife))</f>
        <v>0</v>
      </c>
      <c r="R775" s="592">
        <f>IF(A23taxstdlife="n/a","n/a",IF(R$3&gt;(A23taxstdlife+$E775),(('PTRM input'!$N$165+'PTRM input'!$N$131)*$N$7)-SUM($N775:Q775),(('PTRM input'!$N$165+'PTRM input'!$N$131)*$N$7)/A23taxstdlife))</f>
        <v>0</v>
      </c>
      <c r="S775" s="592">
        <f>IF(A23taxstdlife="n/a","n/a",IF(S$3&gt;(A23taxstdlife+$E775),(('PTRM input'!$N$165+'PTRM input'!$N$131)*$N$7)-SUM($N775:R775),(('PTRM input'!$N$165+'PTRM input'!$N$131)*$N$7)/A23taxstdlife))</f>
        <v>0</v>
      </c>
      <c r="T775" s="592">
        <f>IF(A23taxstdlife="n/a","n/a",IF(T$3&gt;(A23taxstdlife+$E775),(('PTRM input'!$N$165+'PTRM input'!$N$131)*$N$7)-SUM($N775:S775),(('PTRM input'!$N$165+'PTRM input'!$N$131)*$N$7)/A23taxstdlife))</f>
        <v>0</v>
      </c>
      <c r="U775" s="592">
        <f>IF(A23taxstdlife="n/a","n/a",IF(U$3&gt;(A23taxstdlife+$E775),(('PTRM input'!$N$165+'PTRM input'!$N$131)*$N$7)-SUM($N775:T775),(('PTRM input'!$N$165+'PTRM input'!$N$131)*$N$7)/A23taxstdlife))</f>
        <v>0</v>
      </c>
      <c r="V775" s="592">
        <f>IF(A23taxstdlife="n/a","n/a",IF(V$3&gt;(A23taxstdlife+$E775),(('PTRM input'!$N$165+'PTRM input'!$N$131)*$N$7)-SUM($N775:U775),(('PTRM input'!$N$165+'PTRM input'!$N$131)*$N$7)/A23taxstdlife))</f>
        <v>0</v>
      </c>
      <c r="W775" s="592">
        <f>IF(A23taxstdlife="n/a","n/a",IF(W$3&gt;(A23taxstdlife+$E775),(('PTRM input'!$N$165+'PTRM input'!$N$131)*$N$7)-SUM($N775:V775),(('PTRM input'!$N$165+'PTRM input'!$N$131)*$N$7)/A23taxstdlife))</f>
        <v>0</v>
      </c>
      <c r="X775" s="592">
        <f>IF(A23taxstdlife="n/a","n/a",IF(X$3&gt;(A23taxstdlife+$E775),(('PTRM input'!$N$165+'PTRM input'!$N$131)*$N$7)-SUM($N775:W775),(('PTRM input'!$N$165+'PTRM input'!$N$131)*$N$7)/A23taxstdlife))</f>
        <v>0</v>
      </c>
      <c r="Y775" s="592">
        <f>IF(A23taxstdlife="n/a","n/a",IF(Y$3&gt;(A23taxstdlife+$E775),(('PTRM input'!$N$165+'PTRM input'!$N$131)*$N$7)-SUM($N775:X775),(('PTRM input'!$N$165+'PTRM input'!$N$131)*$N$7)/A23taxstdlife))</f>
        <v>0</v>
      </c>
      <c r="Z775" s="592">
        <f>IF(A23taxstdlife="n/a","n/a",IF(Z$3&gt;(A23taxstdlife+$E775),(('PTRM input'!$N$165+'PTRM input'!$N$131)*$N$7)-SUM($N775:Y775),(('PTRM input'!$N$165+'PTRM input'!$N$131)*$N$7)/A23taxstdlife))</f>
        <v>0</v>
      </c>
      <c r="AA775" s="592">
        <f>IF(A23taxstdlife="n/a","n/a",IF(AA$3&gt;(A23taxstdlife+$E775),(('PTRM input'!$N$165+'PTRM input'!$N$131)*$N$7)-SUM($N775:Z775),(('PTRM input'!$N$165+'PTRM input'!$N$131)*$N$7)/A23taxstdlife))</f>
        <v>0</v>
      </c>
      <c r="AB775" s="592">
        <f>IF(A23taxstdlife="n/a","n/a",IF(AB$3&gt;(A23taxstdlife+$E775),(('PTRM input'!$N$165+'PTRM input'!$N$131)*$N$7)-SUM($N775:AA775),(('PTRM input'!$N$165+'PTRM input'!$N$131)*$N$7)/A23taxstdlife))</f>
        <v>0</v>
      </c>
      <c r="AC775" s="592">
        <f>IF(A23taxstdlife="n/a","n/a",IF(AC$3&gt;(A23taxstdlife+$E775),(('PTRM input'!$N$165+'PTRM input'!$N$131)*$N$7)-SUM($N775:AB775),(('PTRM input'!$N$165+'PTRM input'!$N$131)*$N$7)/A23taxstdlife))</f>
        <v>0</v>
      </c>
      <c r="AD775" s="592">
        <f>IF(A23taxstdlife="n/a","n/a",IF(AD$3&gt;(A23taxstdlife+$E775),(('PTRM input'!$N$165+'PTRM input'!$N$131)*$N$7)-SUM($N775:AC775),(('PTRM input'!$N$165+'PTRM input'!$N$131)*$N$7)/A23taxstdlife))</f>
        <v>0</v>
      </c>
      <c r="AE775" s="592">
        <f>IF(A23taxstdlife="n/a","n/a",IF(AE$3&gt;(A23taxstdlife+$E775),(('PTRM input'!$N$165+'PTRM input'!$N$131)*$N$7)-SUM($N775:AD775),(('PTRM input'!$N$165+'PTRM input'!$N$131)*$N$7)/A23taxstdlife))</f>
        <v>0</v>
      </c>
      <c r="AF775" s="592">
        <f>IF(A23taxstdlife="n/a","n/a",IF(AF$3&gt;(A23taxstdlife+$E775),(('PTRM input'!$N$165+'PTRM input'!$N$131)*$N$7)-SUM($N775:AE775),(('PTRM input'!$N$165+'PTRM input'!$N$131)*$N$7)/A23taxstdlife))</f>
        <v>0</v>
      </c>
      <c r="AG775" s="592">
        <f>IF(A23taxstdlife="n/a","n/a",IF(AG$3&gt;(A23taxstdlife+$E775),(('PTRM input'!$N$165+'PTRM input'!$N$131)*$N$7)-SUM($N775:AF775),(('PTRM input'!$N$165+'PTRM input'!$N$131)*$N$7)/A23taxstdlife))</f>
        <v>0</v>
      </c>
      <c r="AH775" s="592">
        <f>IF(A23taxstdlife="n/a","n/a",IF(AH$3&gt;(A23taxstdlife+$E775),(('PTRM input'!$N$165+'PTRM input'!$N$131)*$N$7)-SUM($N775:AG775),(('PTRM input'!$N$165+'PTRM input'!$N$131)*$N$7)/A23taxstdlife))</f>
        <v>0</v>
      </c>
      <c r="AI775" s="592">
        <f>IF(A23taxstdlife="n/a","n/a",IF(AI$3&gt;(A23taxstdlife+$E775),(('PTRM input'!$N$165+'PTRM input'!$N$131)*$N$7)-SUM($N775:AH775),(('PTRM input'!$N$165+'PTRM input'!$N$131)*$N$7)/A23taxstdlife))</f>
        <v>0</v>
      </c>
      <c r="AJ775" s="592">
        <f>IF(A23taxstdlife="n/a","n/a",IF(AJ$3&gt;(A23taxstdlife+$E775),(('PTRM input'!$N$165+'PTRM input'!$N$131)*$N$7)-SUM($N775:AI775),(('PTRM input'!$N$165+'PTRM input'!$N$131)*$N$7)/A23taxstdlife))</f>
        <v>0</v>
      </c>
      <c r="AK775" s="592">
        <f>IF(A23taxstdlife="n/a","n/a",IF(AK$3&gt;(A23taxstdlife+$E775),(('PTRM input'!$N$165+'PTRM input'!$N$131)*$N$7)-SUM($N775:AJ775),(('PTRM input'!$N$165+'PTRM input'!$N$131)*$N$7)/A23taxstdlife))</f>
        <v>0</v>
      </c>
      <c r="AL775" s="592">
        <f>IF(A23taxstdlife="n/a","n/a",IF(AL$3&gt;(A23taxstdlife+$E775),(('PTRM input'!$N$165+'PTRM input'!$N$131)*$N$7)-SUM($N775:AK775),(('PTRM input'!$N$165+'PTRM input'!$N$131)*$N$7)/A23taxstdlife))</f>
        <v>0</v>
      </c>
      <c r="AM775" s="592">
        <f>IF(A23taxstdlife="n/a","n/a",IF(AM$3&gt;(A23taxstdlife+$E775),(('PTRM input'!$N$165+'PTRM input'!$N$131)*$N$7)-SUM($N775:AL775),(('PTRM input'!$N$165+'PTRM input'!$N$131)*$N$7)/A23taxstdlife))</f>
        <v>0</v>
      </c>
      <c r="AN775" s="592">
        <f>IF(A23taxstdlife="n/a","n/a",IF(AN$3&gt;(A23taxstdlife+$E775),(('PTRM input'!$N$165+'PTRM input'!$N$131)*$N$7)-SUM($N775:AM775),(('PTRM input'!$N$165+'PTRM input'!$N$131)*$N$7)/A23taxstdlife))</f>
        <v>0</v>
      </c>
      <c r="AO775" s="592">
        <f>IF(A23taxstdlife="n/a","n/a",IF(AO$3&gt;(A23taxstdlife+$E775),(('PTRM input'!$N$165+'PTRM input'!$N$131)*$N$7)-SUM($N775:AN775),(('PTRM input'!$N$165+'PTRM input'!$N$131)*$N$7)/A23taxstdlife))</f>
        <v>0</v>
      </c>
      <c r="AP775" s="592">
        <f>IF(A23taxstdlife="n/a","n/a",IF(AP$3&gt;(A23taxstdlife+$E775),(('PTRM input'!$N$165+'PTRM input'!$N$131)*$N$7)-SUM($N775:AO775),(('PTRM input'!$N$165+'PTRM input'!$N$131)*$N$7)/A23taxstdlife))</f>
        <v>0</v>
      </c>
      <c r="AQ775" s="592">
        <f>IF(A23taxstdlife="n/a","n/a",IF(AQ$3&gt;(A23taxstdlife+$E775),(('PTRM input'!$N$165+'PTRM input'!$N$131)*$N$7)-SUM($N775:AP775),(('PTRM input'!$N$165+'PTRM input'!$N$131)*$N$7)/A23taxstdlife))</f>
        <v>0</v>
      </c>
      <c r="AR775" s="592">
        <f>IF(A23taxstdlife="n/a","n/a",IF(AR$3&gt;(A23taxstdlife+$E775),(('PTRM input'!$N$165+'PTRM input'!$N$131)*$N$7)-SUM($N775:AQ775),(('PTRM input'!$N$165+'PTRM input'!$N$131)*$N$7)/A23taxstdlife))</f>
        <v>0</v>
      </c>
      <c r="AS775" s="592">
        <f>IF(A23taxstdlife="n/a","n/a",IF(AS$3&gt;(A23taxstdlife+$E775),(('PTRM input'!$N$165+'PTRM input'!$N$131)*$N$7)-SUM($N775:AR775),(('PTRM input'!$N$165+'PTRM input'!$N$131)*$N$7)/A23taxstdlife))</f>
        <v>0</v>
      </c>
      <c r="AT775" s="592">
        <f>IF(A23taxstdlife="n/a","n/a",IF(AT$3&gt;(A23taxstdlife+$E775),(('PTRM input'!$N$165+'PTRM input'!$N$131)*$N$7)-SUM($N775:AS775),(('PTRM input'!$N$165+'PTRM input'!$N$131)*$N$7)/A23taxstdlife))</f>
        <v>0</v>
      </c>
      <c r="AU775" s="592">
        <f>IF(A23taxstdlife="n/a","n/a",IF(AU$3&gt;(A23taxstdlife+$E775),(('PTRM input'!$N$165+'PTRM input'!$N$131)*$N$7)-SUM($N775:AT775),(('PTRM input'!$N$165+'PTRM input'!$N$131)*$N$7)/A23taxstdlife))</f>
        <v>0</v>
      </c>
      <c r="AV775" s="592">
        <f>IF(A23taxstdlife="n/a","n/a",IF(AV$3&gt;(A23taxstdlife+$E775),(('PTRM input'!$N$165+'PTRM input'!$N$131)*$N$7)-SUM($N775:AU775),(('PTRM input'!$N$165+'PTRM input'!$N$131)*$N$7)/A23taxstdlife))</f>
        <v>0</v>
      </c>
      <c r="AW775" s="592">
        <f>IF(A23taxstdlife="n/a","n/a",IF(AW$3&gt;(A23taxstdlife+$E775),(('PTRM input'!$N$165+'PTRM input'!$N$131)*$N$7)-SUM($N775:AV775),(('PTRM input'!$N$165+'PTRM input'!$N$131)*$N$7)/A23taxstdlife))</f>
        <v>0</v>
      </c>
      <c r="AX775" s="592">
        <f>IF(A23taxstdlife="n/a","n/a",IF(AX$3&gt;(A23taxstdlife+$E775),(('PTRM input'!$N$165+'PTRM input'!$N$131)*$N$7)-SUM($N775:AW775),(('PTRM input'!$N$165+'PTRM input'!$N$131)*$N$7)/A23taxstdlife))</f>
        <v>0</v>
      </c>
      <c r="AY775" s="592">
        <f>IF(A23taxstdlife="n/a","n/a",IF(AY$3&gt;(A23taxstdlife+$E775),(('PTRM input'!$N$165+'PTRM input'!$N$131)*$N$7)-SUM($N775:AX775),(('PTRM input'!$N$165+'PTRM input'!$N$131)*$N$7)/A23taxstdlife))</f>
        <v>0</v>
      </c>
      <c r="AZ775" s="592">
        <f>IF(A23taxstdlife="n/a","n/a",IF(AZ$3&gt;(A23taxstdlife+$E775),(('PTRM input'!$N$165+'PTRM input'!$N$131)*$N$7)-SUM($N775:AY775),(('PTRM input'!$N$165+'PTRM input'!$N$131)*$N$7)/A23taxstdlife))</f>
        <v>0</v>
      </c>
      <c r="BA775" s="592">
        <f>IF(A23taxstdlife="n/a","n/a",IF(BA$3&gt;(A23taxstdlife+$E775),(('PTRM input'!$N$165+'PTRM input'!$N$131)*$N$7)-SUM($N775:AZ775),(('PTRM input'!$N$165+'PTRM input'!$N$131)*$N$7)/A23taxstdlife))</f>
        <v>0</v>
      </c>
      <c r="BB775" s="592">
        <f>IF(A23taxstdlife="n/a","n/a",IF(BB$3&gt;(A23taxstdlife+$E775),(('PTRM input'!$N$165+'PTRM input'!$N$131)*$N$7)-SUM($N775:BA775),(('PTRM input'!$N$165+'PTRM input'!$N$131)*$N$7)/A23taxstdlife))</f>
        <v>0</v>
      </c>
      <c r="BC775" s="592">
        <f>IF(A23taxstdlife="n/a","n/a",IF(BC$3&gt;(A23taxstdlife+$E775),(('PTRM input'!$N$165+'PTRM input'!$N$131)*$N$7)-SUM($N775:BB775),(('PTRM input'!$N$165+'PTRM input'!$N$131)*$N$7)/A23taxstdlife))</f>
        <v>0</v>
      </c>
      <c r="BD775" s="592">
        <f>IF(A23taxstdlife="n/a","n/a",IF(BD$3&gt;(A23taxstdlife+$E775),(('PTRM input'!$N$165+'PTRM input'!$N$131)*$N$7)-SUM($N775:BC775),(('PTRM input'!$N$165+'PTRM input'!$N$131)*$N$7)/A23taxstdlife))</f>
        <v>0</v>
      </c>
      <c r="BE775" s="592">
        <f>IF(A23taxstdlife="n/a","n/a",IF(BE$3&gt;(A23taxstdlife+$E775),(('PTRM input'!$N$165+'PTRM input'!$N$131)*$N$7)-SUM($N775:BD775),(('PTRM input'!$N$165+'PTRM input'!$N$131)*$N$7)/A23taxstdlife))</f>
        <v>0</v>
      </c>
      <c r="BF775" s="592">
        <f>IF(A23taxstdlife="n/a","n/a",IF(BF$3&gt;(A23taxstdlife+$E775),(('PTRM input'!$N$165+'PTRM input'!$N$131)*$N$7)-SUM($N775:BE775),(('PTRM input'!$N$165+'PTRM input'!$N$131)*$N$7)/A23taxstdlife))</f>
        <v>0</v>
      </c>
      <c r="BG775" s="592">
        <f>IF(A23taxstdlife="n/a","n/a",IF(BG$3&gt;(A23taxstdlife+$E775),(('PTRM input'!$N$165+'PTRM input'!$N$131)*$N$7)-SUM($N775:BF775),(('PTRM input'!$N$165+'PTRM input'!$N$131)*$N$7)/A23taxstdlife))</f>
        <v>0</v>
      </c>
      <c r="BH775" s="592">
        <f>IF(A23taxstdlife="n/a","n/a",IF(BH$3&gt;(A23taxstdlife+$E775),(('PTRM input'!$N$165+'PTRM input'!$N$131)*$N$7)-SUM($N775:BG775),(('PTRM input'!$N$165+'PTRM input'!$N$131)*$N$7)/A23taxstdlife))</f>
        <v>0</v>
      </c>
      <c r="BI775" s="592">
        <f>IF(A23taxstdlife="n/a","n/a",IF(BI$3&gt;(A23taxstdlife+$E775),(('PTRM input'!$N$165+'PTRM input'!$N$131)*$N$7)-SUM($N775:BH775),(('PTRM input'!$N$165+'PTRM input'!$N$131)*$N$7)/A23taxstdlife))</f>
        <v>0</v>
      </c>
      <c r="BJ775" s="237"/>
      <c r="BK775" s="237"/>
      <c r="BL775" s="237"/>
      <c r="BM775" s="237"/>
    </row>
    <row r="776" spans="1:65" s="4" customFormat="1" ht="12.75" customHeight="1" outlineLevel="2">
      <c r="A776" s="237"/>
      <c r="B776" s="237"/>
      <c r="C776" s="597"/>
      <c r="D776" s="930"/>
      <c r="E776" s="167">
        <v>9</v>
      </c>
      <c r="F776" s="34"/>
      <c r="G776" s="184"/>
      <c r="H776" s="186"/>
      <c r="I776" s="186"/>
      <c r="J776" s="186"/>
      <c r="K776" s="186"/>
      <c r="L776" s="186"/>
      <c r="M776" s="186"/>
      <c r="N776" s="186"/>
      <c r="O776" s="185"/>
      <c r="P776" s="105">
        <f>IF(A23taxstdlife="n/a","n/a",IF(P$3&gt;(A23taxstdlife+$E776),(('PTRM input'!$O$165+'PTRM input'!$O$131)*$O$7)-SUM($O776:O776),(('PTRM input'!$O$165+'PTRM input'!$O$131)*$O$7)/A23taxstdlife))</f>
        <v>0</v>
      </c>
      <c r="Q776" s="592">
        <f>IF(A23taxstdlife="n/a","n/a",IF(Q$3&gt;(A23taxstdlife+$E776),(('PTRM input'!$O$165+'PTRM input'!$O$131)*$O$7)-SUM($O776:P776),(('PTRM input'!$O$165+'PTRM input'!$O$131)*$O$7)/A23taxstdlife))</f>
        <v>0</v>
      </c>
      <c r="R776" s="592">
        <f>IF(A23taxstdlife="n/a","n/a",IF(R$3&gt;(A23taxstdlife+$E776),(('PTRM input'!$O$165+'PTRM input'!$O$131)*$O$7)-SUM($O776:Q776),(('PTRM input'!$O$165+'PTRM input'!$O$131)*$O$7)/A23taxstdlife))</f>
        <v>0</v>
      </c>
      <c r="S776" s="592">
        <f>IF(A23taxstdlife="n/a","n/a",IF(S$3&gt;(A23taxstdlife+$E776),(('PTRM input'!$O$165+'PTRM input'!$O$131)*$O$7)-SUM($O776:R776),(('PTRM input'!$O$165+'PTRM input'!$O$131)*$O$7)/A23taxstdlife))</f>
        <v>0</v>
      </c>
      <c r="T776" s="592">
        <f>IF(A23taxstdlife="n/a","n/a",IF(T$3&gt;(A23taxstdlife+$E776),(('PTRM input'!$O$165+'PTRM input'!$O$131)*$O$7)-SUM($O776:S776),(('PTRM input'!$O$165+'PTRM input'!$O$131)*$O$7)/A23taxstdlife))</f>
        <v>0</v>
      </c>
      <c r="U776" s="592">
        <f>IF(A23taxstdlife="n/a","n/a",IF(U$3&gt;(A23taxstdlife+$E776),(('PTRM input'!$O$165+'PTRM input'!$O$131)*$O$7)-SUM($O776:T776),(('PTRM input'!$O$165+'PTRM input'!$O$131)*$O$7)/A23taxstdlife))</f>
        <v>0</v>
      </c>
      <c r="V776" s="592">
        <f>IF(A23taxstdlife="n/a","n/a",IF(V$3&gt;(A23taxstdlife+$E776),(('PTRM input'!$O$165+'PTRM input'!$O$131)*$O$7)-SUM($O776:U776),(('PTRM input'!$O$165+'PTRM input'!$O$131)*$O$7)/A23taxstdlife))</f>
        <v>0</v>
      </c>
      <c r="W776" s="592">
        <f>IF(A23taxstdlife="n/a","n/a",IF(W$3&gt;(A23taxstdlife+$E776),(('PTRM input'!$O$165+'PTRM input'!$O$131)*$O$7)-SUM($O776:V776),(('PTRM input'!$O$165+'PTRM input'!$O$131)*$O$7)/A23taxstdlife))</f>
        <v>0</v>
      </c>
      <c r="X776" s="592">
        <f>IF(A23taxstdlife="n/a","n/a",IF(X$3&gt;(A23taxstdlife+$E776),(('PTRM input'!$O$165+'PTRM input'!$O$131)*$O$7)-SUM($O776:W776),(('PTRM input'!$O$165+'PTRM input'!$O$131)*$O$7)/A23taxstdlife))</f>
        <v>0</v>
      </c>
      <c r="Y776" s="592">
        <f>IF(A23taxstdlife="n/a","n/a",IF(Y$3&gt;(A23taxstdlife+$E776),(('PTRM input'!$O$165+'PTRM input'!$O$131)*$O$7)-SUM($O776:X776),(('PTRM input'!$O$165+'PTRM input'!$O$131)*$O$7)/A23taxstdlife))</f>
        <v>0</v>
      </c>
      <c r="Z776" s="592">
        <f>IF(A23taxstdlife="n/a","n/a",IF(Z$3&gt;(A23taxstdlife+$E776),(('PTRM input'!$O$165+'PTRM input'!$O$131)*$O$7)-SUM($O776:Y776),(('PTRM input'!$O$165+'PTRM input'!$O$131)*$O$7)/A23taxstdlife))</f>
        <v>0</v>
      </c>
      <c r="AA776" s="592">
        <f>IF(A23taxstdlife="n/a","n/a",IF(AA$3&gt;(A23taxstdlife+$E776),(('PTRM input'!$O$165+'PTRM input'!$O$131)*$O$7)-SUM($O776:Z776),(('PTRM input'!$O$165+'PTRM input'!$O$131)*$O$7)/A23taxstdlife))</f>
        <v>0</v>
      </c>
      <c r="AB776" s="592">
        <f>IF(A23taxstdlife="n/a","n/a",IF(AB$3&gt;(A23taxstdlife+$E776),(('PTRM input'!$O$165+'PTRM input'!$O$131)*$O$7)-SUM($O776:AA776),(('PTRM input'!$O$165+'PTRM input'!$O$131)*$O$7)/A23taxstdlife))</f>
        <v>0</v>
      </c>
      <c r="AC776" s="592">
        <f>IF(A23taxstdlife="n/a","n/a",IF(AC$3&gt;(A23taxstdlife+$E776),(('PTRM input'!$O$165+'PTRM input'!$O$131)*$O$7)-SUM($O776:AB776),(('PTRM input'!$O$165+'PTRM input'!$O$131)*$O$7)/A23taxstdlife))</f>
        <v>0</v>
      </c>
      <c r="AD776" s="592">
        <f>IF(A23taxstdlife="n/a","n/a",IF(AD$3&gt;(A23taxstdlife+$E776),(('PTRM input'!$O$165+'PTRM input'!$O$131)*$O$7)-SUM($O776:AC776),(('PTRM input'!$O$165+'PTRM input'!$O$131)*$O$7)/A23taxstdlife))</f>
        <v>0</v>
      </c>
      <c r="AE776" s="592">
        <f>IF(A23taxstdlife="n/a","n/a",IF(AE$3&gt;(A23taxstdlife+$E776),(('PTRM input'!$O$165+'PTRM input'!$O$131)*$O$7)-SUM($O776:AD776),(('PTRM input'!$O$165+'PTRM input'!$O$131)*$O$7)/A23taxstdlife))</f>
        <v>0</v>
      </c>
      <c r="AF776" s="592">
        <f>IF(A23taxstdlife="n/a","n/a",IF(AF$3&gt;(A23taxstdlife+$E776),(('PTRM input'!$O$165+'PTRM input'!$O$131)*$O$7)-SUM($O776:AE776),(('PTRM input'!$O$165+'PTRM input'!$O$131)*$O$7)/A23taxstdlife))</f>
        <v>0</v>
      </c>
      <c r="AG776" s="592">
        <f>IF(A23taxstdlife="n/a","n/a",IF(AG$3&gt;(A23taxstdlife+$E776),(('PTRM input'!$O$165+'PTRM input'!$O$131)*$O$7)-SUM($O776:AF776),(('PTRM input'!$O$165+'PTRM input'!$O$131)*$O$7)/A23taxstdlife))</f>
        <v>0</v>
      </c>
      <c r="AH776" s="592">
        <f>IF(A23taxstdlife="n/a","n/a",IF(AH$3&gt;(A23taxstdlife+$E776),(('PTRM input'!$O$165+'PTRM input'!$O$131)*$O$7)-SUM($O776:AG776),(('PTRM input'!$O$165+'PTRM input'!$O$131)*$O$7)/A23taxstdlife))</f>
        <v>0</v>
      </c>
      <c r="AI776" s="592">
        <f>IF(A23taxstdlife="n/a","n/a",IF(AI$3&gt;(A23taxstdlife+$E776),(('PTRM input'!$O$165+'PTRM input'!$O$131)*$O$7)-SUM($O776:AH776),(('PTRM input'!$O$165+'PTRM input'!$O$131)*$O$7)/A23taxstdlife))</f>
        <v>0</v>
      </c>
      <c r="AJ776" s="592">
        <f>IF(A23taxstdlife="n/a","n/a",IF(AJ$3&gt;(A23taxstdlife+$E776),(('PTRM input'!$O$165+'PTRM input'!$O$131)*$O$7)-SUM($O776:AI776),(('PTRM input'!$O$165+'PTRM input'!$O$131)*$O$7)/A23taxstdlife))</f>
        <v>0</v>
      </c>
      <c r="AK776" s="592">
        <f>IF(A23taxstdlife="n/a","n/a",IF(AK$3&gt;(A23taxstdlife+$E776),(('PTRM input'!$O$165+'PTRM input'!$O$131)*$O$7)-SUM($O776:AJ776),(('PTRM input'!$O$165+'PTRM input'!$O$131)*$O$7)/A23taxstdlife))</f>
        <v>0</v>
      </c>
      <c r="AL776" s="592">
        <f>IF(A23taxstdlife="n/a","n/a",IF(AL$3&gt;(A23taxstdlife+$E776),(('PTRM input'!$O$165+'PTRM input'!$O$131)*$O$7)-SUM($O776:AK776),(('PTRM input'!$O$165+'PTRM input'!$O$131)*$O$7)/A23taxstdlife))</f>
        <v>0</v>
      </c>
      <c r="AM776" s="592">
        <f>IF(A23taxstdlife="n/a","n/a",IF(AM$3&gt;(A23taxstdlife+$E776),(('PTRM input'!$O$165+'PTRM input'!$O$131)*$O$7)-SUM($O776:AL776),(('PTRM input'!$O$165+'PTRM input'!$O$131)*$O$7)/A23taxstdlife))</f>
        <v>0</v>
      </c>
      <c r="AN776" s="592">
        <f>IF(A23taxstdlife="n/a","n/a",IF(AN$3&gt;(A23taxstdlife+$E776),(('PTRM input'!$O$165+'PTRM input'!$O$131)*$O$7)-SUM($O776:AM776),(('PTRM input'!$O$165+'PTRM input'!$O$131)*$O$7)/A23taxstdlife))</f>
        <v>0</v>
      </c>
      <c r="AO776" s="592">
        <f>IF(A23taxstdlife="n/a","n/a",IF(AO$3&gt;(A23taxstdlife+$E776),(('PTRM input'!$O$165+'PTRM input'!$O$131)*$O$7)-SUM($O776:AN776),(('PTRM input'!$O$165+'PTRM input'!$O$131)*$O$7)/A23taxstdlife))</f>
        <v>0</v>
      </c>
      <c r="AP776" s="592">
        <f>IF(A23taxstdlife="n/a","n/a",IF(AP$3&gt;(A23taxstdlife+$E776),(('PTRM input'!$O$165+'PTRM input'!$O$131)*$O$7)-SUM($O776:AO776),(('PTRM input'!$O$165+'PTRM input'!$O$131)*$O$7)/A23taxstdlife))</f>
        <v>0</v>
      </c>
      <c r="AQ776" s="592">
        <f>IF(A23taxstdlife="n/a","n/a",IF(AQ$3&gt;(A23taxstdlife+$E776),(('PTRM input'!$O$165+'PTRM input'!$O$131)*$O$7)-SUM($O776:AP776),(('PTRM input'!$O$165+'PTRM input'!$O$131)*$O$7)/A23taxstdlife))</f>
        <v>0</v>
      </c>
      <c r="AR776" s="592">
        <f>IF(A23taxstdlife="n/a","n/a",IF(AR$3&gt;(A23taxstdlife+$E776),(('PTRM input'!$O$165+'PTRM input'!$O$131)*$O$7)-SUM($O776:AQ776),(('PTRM input'!$O$165+'PTRM input'!$O$131)*$O$7)/A23taxstdlife))</f>
        <v>0</v>
      </c>
      <c r="AS776" s="592">
        <f>IF(A23taxstdlife="n/a","n/a",IF(AS$3&gt;(A23taxstdlife+$E776),(('PTRM input'!$O$165+'PTRM input'!$O$131)*$O$7)-SUM($O776:AR776),(('PTRM input'!$O$165+'PTRM input'!$O$131)*$O$7)/A23taxstdlife))</f>
        <v>0</v>
      </c>
      <c r="AT776" s="592">
        <f>IF(A23taxstdlife="n/a","n/a",IF(AT$3&gt;(A23taxstdlife+$E776),(('PTRM input'!$O$165+'PTRM input'!$O$131)*$O$7)-SUM($O776:AS776),(('PTRM input'!$O$165+'PTRM input'!$O$131)*$O$7)/A23taxstdlife))</f>
        <v>0</v>
      </c>
      <c r="AU776" s="592">
        <f>IF(A23taxstdlife="n/a","n/a",IF(AU$3&gt;(A23taxstdlife+$E776),(('PTRM input'!$O$165+'PTRM input'!$O$131)*$O$7)-SUM($O776:AT776),(('PTRM input'!$O$165+'PTRM input'!$O$131)*$O$7)/A23taxstdlife))</f>
        <v>0</v>
      </c>
      <c r="AV776" s="592">
        <f>IF(A23taxstdlife="n/a","n/a",IF(AV$3&gt;(A23taxstdlife+$E776),(('PTRM input'!$O$165+'PTRM input'!$O$131)*$O$7)-SUM($O776:AU776),(('PTRM input'!$O$165+'PTRM input'!$O$131)*$O$7)/A23taxstdlife))</f>
        <v>0</v>
      </c>
      <c r="AW776" s="592">
        <f>IF(A23taxstdlife="n/a","n/a",IF(AW$3&gt;(A23taxstdlife+$E776),(('PTRM input'!$O$165+'PTRM input'!$O$131)*$O$7)-SUM($O776:AV776),(('PTRM input'!$O$165+'PTRM input'!$O$131)*$O$7)/A23taxstdlife))</f>
        <v>0</v>
      </c>
      <c r="AX776" s="592">
        <f>IF(A23taxstdlife="n/a","n/a",IF(AX$3&gt;(A23taxstdlife+$E776),(('PTRM input'!$O$165+'PTRM input'!$O$131)*$O$7)-SUM($O776:AW776),(('PTRM input'!$O$165+'PTRM input'!$O$131)*$O$7)/A23taxstdlife))</f>
        <v>0</v>
      </c>
      <c r="AY776" s="592">
        <f>IF(A23taxstdlife="n/a","n/a",IF(AY$3&gt;(A23taxstdlife+$E776),(('PTRM input'!$O$165+'PTRM input'!$O$131)*$O$7)-SUM($O776:AX776),(('PTRM input'!$O$165+'PTRM input'!$O$131)*$O$7)/A23taxstdlife))</f>
        <v>0</v>
      </c>
      <c r="AZ776" s="592">
        <f>IF(A23taxstdlife="n/a","n/a",IF(AZ$3&gt;(A23taxstdlife+$E776),(('PTRM input'!$O$165+'PTRM input'!$O$131)*$O$7)-SUM($O776:AY776),(('PTRM input'!$O$165+'PTRM input'!$O$131)*$O$7)/A23taxstdlife))</f>
        <v>0</v>
      </c>
      <c r="BA776" s="592">
        <f>IF(A23taxstdlife="n/a","n/a",IF(BA$3&gt;(A23taxstdlife+$E776),(('PTRM input'!$O$165+'PTRM input'!$O$131)*$O$7)-SUM($O776:AZ776),(('PTRM input'!$O$165+'PTRM input'!$O$131)*$O$7)/A23taxstdlife))</f>
        <v>0</v>
      </c>
      <c r="BB776" s="592">
        <f>IF(A23taxstdlife="n/a","n/a",IF(BB$3&gt;(A23taxstdlife+$E776),(('PTRM input'!$O$165+'PTRM input'!$O$131)*$O$7)-SUM($O776:BA776),(('PTRM input'!$O$165+'PTRM input'!$O$131)*$O$7)/A23taxstdlife))</f>
        <v>0</v>
      </c>
      <c r="BC776" s="592">
        <f>IF(A23taxstdlife="n/a","n/a",IF(BC$3&gt;(A23taxstdlife+$E776),(('PTRM input'!$O$165+'PTRM input'!$O$131)*$O$7)-SUM($O776:BB776),(('PTRM input'!$O$165+'PTRM input'!$O$131)*$O$7)/A23taxstdlife))</f>
        <v>0</v>
      </c>
      <c r="BD776" s="592">
        <f>IF(A23taxstdlife="n/a","n/a",IF(BD$3&gt;(A23taxstdlife+$E776),(('PTRM input'!$O$165+'PTRM input'!$O$131)*$O$7)-SUM($O776:BC776),(('PTRM input'!$O$165+'PTRM input'!$O$131)*$O$7)/A23taxstdlife))</f>
        <v>0</v>
      </c>
      <c r="BE776" s="592">
        <f>IF(A23taxstdlife="n/a","n/a",IF(BE$3&gt;(A23taxstdlife+$E776),(('PTRM input'!$O$165+'PTRM input'!$O$131)*$O$7)-SUM($O776:BD776),(('PTRM input'!$O$165+'PTRM input'!$O$131)*$O$7)/A23taxstdlife))</f>
        <v>0</v>
      </c>
      <c r="BF776" s="592">
        <f>IF(A23taxstdlife="n/a","n/a",IF(BF$3&gt;(A23taxstdlife+$E776),(('PTRM input'!$O$165+'PTRM input'!$O$131)*$O$7)-SUM($O776:BE776),(('PTRM input'!$O$165+'PTRM input'!$O$131)*$O$7)/A23taxstdlife))</f>
        <v>0</v>
      </c>
      <c r="BG776" s="592">
        <f>IF(A23taxstdlife="n/a","n/a",IF(BG$3&gt;(A23taxstdlife+$E776),(('PTRM input'!$O$165+'PTRM input'!$O$131)*$O$7)-SUM($O776:BF776),(('PTRM input'!$O$165+'PTRM input'!$O$131)*$O$7)/A23taxstdlife))</f>
        <v>0</v>
      </c>
      <c r="BH776" s="592">
        <f>IF(A23taxstdlife="n/a","n/a",IF(BH$3&gt;(A23taxstdlife+$E776),(('PTRM input'!$O$165+'PTRM input'!$O$131)*$O$7)-SUM($O776:BG776),(('PTRM input'!$O$165+'PTRM input'!$O$131)*$O$7)/A23taxstdlife))</f>
        <v>0</v>
      </c>
      <c r="BI776" s="592">
        <f>IF(A23taxstdlife="n/a","n/a",IF(BI$3&gt;(A23taxstdlife+$E776),(('PTRM input'!$O$165+'PTRM input'!$O$131)*$O$7)-SUM($O776:BH776),(('PTRM input'!$O$165+'PTRM input'!$O$131)*$O$7)/A23taxstdlife))</f>
        <v>0</v>
      </c>
      <c r="BJ776" s="237"/>
      <c r="BK776" s="237"/>
      <c r="BL776" s="237"/>
      <c r="BM776" s="237"/>
    </row>
    <row r="777" spans="1:65" s="4" customFormat="1" ht="12.75" customHeight="1" outlineLevel="2">
      <c r="A777" s="237"/>
      <c r="B777" s="237"/>
      <c r="C777" s="597"/>
      <c r="D777" s="930"/>
      <c r="E777" s="168">
        <v>10</v>
      </c>
      <c r="F777" s="34"/>
      <c r="G777" s="184"/>
      <c r="H777" s="186"/>
      <c r="I777" s="186"/>
      <c r="J777" s="186"/>
      <c r="K777" s="186"/>
      <c r="L777" s="186"/>
      <c r="M777" s="186"/>
      <c r="N777" s="186"/>
      <c r="O777" s="186"/>
      <c r="P777" s="185"/>
      <c r="Q777" s="592">
        <f>IF(A23taxstdlife="n/a","n/a",IF(Q$3&gt;(A23taxstdlife+$E777),(('PTRM input'!$P$165+'PTRM input'!$P$131)*$P$7)-SUM($P777:P777),(('PTRM input'!$P$165+'PTRM input'!$P$131)*$P$7)/A23taxstdlife))</f>
        <v>0</v>
      </c>
      <c r="R777" s="592">
        <f>IF(A23taxstdlife="n/a","n/a",IF(R$3&gt;(A23taxstdlife+$E777),(('PTRM input'!$P$165+'PTRM input'!$P$131)*$P$7)-SUM($P777:Q777),(('PTRM input'!$P$165+'PTRM input'!$P$131)*$P$7)/A23taxstdlife))</f>
        <v>0</v>
      </c>
      <c r="S777" s="592">
        <f>IF(A23taxstdlife="n/a","n/a",IF(S$3&gt;(A23taxstdlife+$E777),(('PTRM input'!$P$165+'PTRM input'!$P$131)*$P$7)-SUM($P777:R777),(('PTRM input'!$P$165+'PTRM input'!$P$131)*$P$7)/A23taxstdlife))</f>
        <v>0</v>
      </c>
      <c r="T777" s="592">
        <f>IF(A23taxstdlife="n/a","n/a",IF(T$3&gt;(A23taxstdlife+$E777),(('PTRM input'!$P$165+'PTRM input'!$P$131)*$P$7)-SUM($P777:S777),(('PTRM input'!$P$165+'PTRM input'!$P$131)*$P$7)/A23taxstdlife))</f>
        <v>0</v>
      </c>
      <c r="U777" s="592">
        <f>IF(A23taxstdlife="n/a","n/a",IF(U$3&gt;(A23taxstdlife+$E777),(('PTRM input'!$P$165+'PTRM input'!$P$131)*$P$7)-SUM($P777:T777),(('PTRM input'!$P$165+'PTRM input'!$P$131)*$P$7)/A23taxstdlife))</f>
        <v>0</v>
      </c>
      <c r="V777" s="592">
        <f>IF(A23taxstdlife="n/a","n/a",IF(V$3&gt;(A23taxstdlife+$E777),(('PTRM input'!$P$165+'PTRM input'!$P$131)*$P$7)-SUM($P777:U777),(('PTRM input'!$P$165+'PTRM input'!$P$131)*$P$7)/A23taxstdlife))</f>
        <v>0</v>
      </c>
      <c r="W777" s="592">
        <f>IF(A23taxstdlife="n/a","n/a",IF(W$3&gt;(A23taxstdlife+$E777),(('PTRM input'!$P$165+'PTRM input'!$P$131)*$P$7)-SUM($P777:V777),(('PTRM input'!$P$165+'PTRM input'!$P$131)*$P$7)/A23taxstdlife))</f>
        <v>0</v>
      </c>
      <c r="X777" s="592">
        <f>IF(A23taxstdlife="n/a","n/a",IF(X$3&gt;(A23taxstdlife+$E777),(('PTRM input'!$P$165+'PTRM input'!$P$131)*$P$7)-SUM($P777:W777),(('PTRM input'!$P$165+'PTRM input'!$P$131)*$P$7)/A23taxstdlife))</f>
        <v>0</v>
      </c>
      <c r="Y777" s="592">
        <f>IF(A23taxstdlife="n/a","n/a",IF(Y$3&gt;(A23taxstdlife+$E777),(('PTRM input'!$P$165+'PTRM input'!$P$131)*$P$7)-SUM($P777:X777),(('PTRM input'!$P$165+'PTRM input'!$P$131)*$P$7)/A23taxstdlife))</f>
        <v>0</v>
      </c>
      <c r="Z777" s="592">
        <f>IF(A23taxstdlife="n/a","n/a",IF(Z$3&gt;(A23taxstdlife+$E777),(('PTRM input'!$P$165+'PTRM input'!$P$131)*$P$7)-SUM($P777:Y777),(('PTRM input'!$P$165+'PTRM input'!$P$131)*$P$7)/A23taxstdlife))</f>
        <v>0</v>
      </c>
      <c r="AA777" s="592">
        <f>IF(A23taxstdlife="n/a","n/a",IF(AA$3&gt;(A23taxstdlife+$E777),(('PTRM input'!$P$165+'PTRM input'!$P$131)*$P$7)-SUM($P777:Z777),(('PTRM input'!$P$165+'PTRM input'!$P$131)*$P$7)/A23taxstdlife))</f>
        <v>0</v>
      </c>
      <c r="AB777" s="592">
        <f>IF(A23taxstdlife="n/a","n/a",IF(AB$3&gt;(A23taxstdlife+$E777),(('PTRM input'!$P$165+'PTRM input'!$P$131)*$P$7)-SUM($P777:AA777),(('PTRM input'!$P$165+'PTRM input'!$P$131)*$P$7)/A23taxstdlife))</f>
        <v>0</v>
      </c>
      <c r="AC777" s="592">
        <f>IF(A23taxstdlife="n/a","n/a",IF(AC$3&gt;(A23taxstdlife+$E777),(('PTRM input'!$P$165+'PTRM input'!$P$131)*$P$7)-SUM($P777:AB777),(('PTRM input'!$P$165+'PTRM input'!$P$131)*$P$7)/A23taxstdlife))</f>
        <v>0</v>
      </c>
      <c r="AD777" s="592">
        <f>IF(A23taxstdlife="n/a","n/a",IF(AD$3&gt;(A23taxstdlife+$E777),(('PTRM input'!$P$165+'PTRM input'!$P$131)*$P$7)-SUM($P777:AC777),(('PTRM input'!$P$165+'PTRM input'!$P$131)*$P$7)/A23taxstdlife))</f>
        <v>0</v>
      </c>
      <c r="AE777" s="592">
        <f>IF(A23taxstdlife="n/a","n/a",IF(AE$3&gt;(A23taxstdlife+$E777),(('PTRM input'!$P$165+'PTRM input'!$P$131)*$P$7)-SUM($P777:AD777),(('PTRM input'!$P$165+'PTRM input'!$P$131)*$P$7)/A23taxstdlife))</f>
        <v>0</v>
      </c>
      <c r="AF777" s="592">
        <f>IF(A23taxstdlife="n/a","n/a",IF(AF$3&gt;(A23taxstdlife+$E777),(('PTRM input'!$P$165+'PTRM input'!$P$131)*$P$7)-SUM($P777:AE777),(('PTRM input'!$P$165+'PTRM input'!$P$131)*$P$7)/A23taxstdlife))</f>
        <v>0</v>
      </c>
      <c r="AG777" s="592">
        <f>IF(A23taxstdlife="n/a","n/a",IF(AG$3&gt;(A23taxstdlife+$E777),(('PTRM input'!$P$165+'PTRM input'!$P$131)*$P$7)-SUM($P777:AF777),(('PTRM input'!$P$165+'PTRM input'!$P$131)*$P$7)/A23taxstdlife))</f>
        <v>0</v>
      </c>
      <c r="AH777" s="592">
        <f>IF(A23taxstdlife="n/a","n/a",IF(AH$3&gt;(A23taxstdlife+$E777),(('PTRM input'!$P$165+'PTRM input'!$P$131)*$P$7)-SUM($P777:AG777),(('PTRM input'!$P$165+'PTRM input'!$P$131)*$P$7)/A23taxstdlife))</f>
        <v>0</v>
      </c>
      <c r="AI777" s="592">
        <f>IF(A23taxstdlife="n/a","n/a",IF(AI$3&gt;(A23taxstdlife+$E777),(('PTRM input'!$P$165+'PTRM input'!$P$131)*$P$7)-SUM($P777:AH777),(('PTRM input'!$P$165+'PTRM input'!$P$131)*$P$7)/A23taxstdlife))</f>
        <v>0</v>
      </c>
      <c r="AJ777" s="592">
        <f>IF(A23taxstdlife="n/a","n/a",IF(AJ$3&gt;(A23taxstdlife+$E777),(('PTRM input'!$P$165+'PTRM input'!$P$131)*$P$7)-SUM($P777:AI777),(('PTRM input'!$P$165+'PTRM input'!$P$131)*$P$7)/A23taxstdlife))</f>
        <v>0</v>
      </c>
      <c r="AK777" s="592">
        <f>IF(A23taxstdlife="n/a","n/a",IF(AK$3&gt;(A23taxstdlife+$E777),(('PTRM input'!$P$165+'PTRM input'!$P$131)*$P$7)-SUM($P777:AJ777),(('PTRM input'!$P$165+'PTRM input'!$P$131)*$P$7)/A23taxstdlife))</f>
        <v>0</v>
      </c>
      <c r="AL777" s="592">
        <f>IF(A23taxstdlife="n/a","n/a",IF(AL$3&gt;(A23taxstdlife+$E777),(('PTRM input'!$P$165+'PTRM input'!$P$131)*$P$7)-SUM($P777:AK777),(('PTRM input'!$P$165+'PTRM input'!$P$131)*$P$7)/A23taxstdlife))</f>
        <v>0</v>
      </c>
      <c r="AM777" s="592">
        <f>IF(A23taxstdlife="n/a","n/a",IF(AM$3&gt;(A23taxstdlife+$E777),(('PTRM input'!$P$165+'PTRM input'!$P$131)*$P$7)-SUM($P777:AL777),(('PTRM input'!$P$165+'PTRM input'!$P$131)*$P$7)/A23taxstdlife))</f>
        <v>0</v>
      </c>
      <c r="AN777" s="592">
        <f>IF(A23taxstdlife="n/a","n/a",IF(AN$3&gt;(A23taxstdlife+$E777),(('PTRM input'!$P$165+'PTRM input'!$P$131)*$P$7)-SUM($P777:AM777),(('PTRM input'!$P$165+'PTRM input'!$P$131)*$P$7)/A23taxstdlife))</f>
        <v>0</v>
      </c>
      <c r="AO777" s="592">
        <f>IF(A23taxstdlife="n/a","n/a",IF(AO$3&gt;(A23taxstdlife+$E777),(('PTRM input'!$P$165+'PTRM input'!$P$131)*$P$7)-SUM($P777:AN777),(('PTRM input'!$P$165+'PTRM input'!$P$131)*$P$7)/A23taxstdlife))</f>
        <v>0</v>
      </c>
      <c r="AP777" s="592">
        <f>IF(A23taxstdlife="n/a","n/a",IF(AP$3&gt;(A23taxstdlife+$E777),(('PTRM input'!$P$165+'PTRM input'!$P$131)*$P$7)-SUM($P777:AO777),(('PTRM input'!$P$165+'PTRM input'!$P$131)*$P$7)/A23taxstdlife))</f>
        <v>0</v>
      </c>
      <c r="AQ777" s="592">
        <f>IF(A23taxstdlife="n/a","n/a",IF(AQ$3&gt;(A23taxstdlife+$E777),(('PTRM input'!$P$165+'PTRM input'!$P$131)*$P$7)-SUM($P777:AP777),(('PTRM input'!$P$165+'PTRM input'!$P$131)*$P$7)/A23taxstdlife))</f>
        <v>0</v>
      </c>
      <c r="AR777" s="592">
        <f>IF(A23taxstdlife="n/a","n/a",IF(AR$3&gt;(A23taxstdlife+$E777),(('PTRM input'!$P$165+'PTRM input'!$P$131)*$P$7)-SUM($P777:AQ777),(('PTRM input'!$P$165+'PTRM input'!$P$131)*$P$7)/A23taxstdlife))</f>
        <v>0</v>
      </c>
      <c r="AS777" s="592">
        <f>IF(A23taxstdlife="n/a","n/a",IF(AS$3&gt;(A23taxstdlife+$E777),(('PTRM input'!$P$165+'PTRM input'!$P$131)*$P$7)-SUM($P777:AR777),(('PTRM input'!$P$165+'PTRM input'!$P$131)*$P$7)/A23taxstdlife))</f>
        <v>0</v>
      </c>
      <c r="AT777" s="592">
        <f>IF(A23taxstdlife="n/a","n/a",IF(AT$3&gt;(A23taxstdlife+$E777),(('PTRM input'!$P$165+'PTRM input'!$P$131)*$P$7)-SUM($P777:AS777),(('PTRM input'!$P$165+'PTRM input'!$P$131)*$P$7)/A23taxstdlife))</f>
        <v>0</v>
      </c>
      <c r="AU777" s="592">
        <f>IF(A23taxstdlife="n/a","n/a",IF(AU$3&gt;(A23taxstdlife+$E777),(('PTRM input'!$P$165+'PTRM input'!$P$131)*$P$7)-SUM($P777:AT777),(('PTRM input'!$P$165+'PTRM input'!$P$131)*$P$7)/A23taxstdlife))</f>
        <v>0</v>
      </c>
      <c r="AV777" s="592">
        <f>IF(A23taxstdlife="n/a","n/a",IF(AV$3&gt;(A23taxstdlife+$E777),(('PTRM input'!$P$165+'PTRM input'!$P$131)*$P$7)-SUM($P777:AU777),(('PTRM input'!$P$165+'PTRM input'!$P$131)*$P$7)/A23taxstdlife))</f>
        <v>0</v>
      </c>
      <c r="AW777" s="592">
        <f>IF(A23taxstdlife="n/a","n/a",IF(AW$3&gt;(A23taxstdlife+$E777),(('PTRM input'!$P$165+'PTRM input'!$P$131)*$P$7)-SUM($P777:AV777),(('PTRM input'!$P$165+'PTRM input'!$P$131)*$P$7)/A23taxstdlife))</f>
        <v>0</v>
      </c>
      <c r="AX777" s="592">
        <f>IF(A23taxstdlife="n/a","n/a",IF(AX$3&gt;(A23taxstdlife+$E777),(('PTRM input'!$P$165+'PTRM input'!$P$131)*$P$7)-SUM($P777:AW777),(('PTRM input'!$P$165+'PTRM input'!$P$131)*$P$7)/A23taxstdlife))</f>
        <v>0</v>
      </c>
      <c r="AY777" s="592">
        <f>IF(A23taxstdlife="n/a","n/a",IF(AY$3&gt;(A23taxstdlife+$E777),(('PTRM input'!$P$165+'PTRM input'!$P$131)*$P$7)-SUM($P777:AX777),(('PTRM input'!$P$165+'PTRM input'!$P$131)*$P$7)/A23taxstdlife))</f>
        <v>0</v>
      </c>
      <c r="AZ777" s="592">
        <f>IF(A23taxstdlife="n/a","n/a",IF(AZ$3&gt;(A23taxstdlife+$E777),(('PTRM input'!$P$165+'PTRM input'!$P$131)*$P$7)-SUM($P777:AY777),(('PTRM input'!$P$165+'PTRM input'!$P$131)*$P$7)/A23taxstdlife))</f>
        <v>0</v>
      </c>
      <c r="BA777" s="592">
        <f>IF(A23taxstdlife="n/a","n/a",IF(BA$3&gt;(A23taxstdlife+$E777),(('PTRM input'!$P$165+'PTRM input'!$P$131)*$P$7)-SUM($P777:AZ777),(('PTRM input'!$P$165+'PTRM input'!$P$131)*$P$7)/A23taxstdlife))</f>
        <v>0</v>
      </c>
      <c r="BB777" s="592">
        <f>IF(A23taxstdlife="n/a","n/a",IF(BB$3&gt;(A23taxstdlife+$E777),(('PTRM input'!$P$165+'PTRM input'!$P$131)*$P$7)-SUM($P777:BA777),(('PTRM input'!$P$165+'PTRM input'!$P$131)*$P$7)/A23taxstdlife))</f>
        <v>0</v>
      </c>
      <c r="BC777" s="592">
        <f>IF(A23taxstdlife="n/a","n/a",IF(BC$3&gt;(A23taxstdlife+$E777),(('PTRM input'!$P$165+'PTRM input'!$P$131)*$P$7)-SUM($P777:BB777),(('PTRM input'!$P$165+'PTRM input'!$P$131)*$P$7)/A23taxstdlife))</f>
        <v>0</v>
      </c>
      <c r="BD777" s="592">
        <f>IF(A23taxstdlife="n/a","n/a",IF(BD$3&gt;(A23taxstdlife+$E777),(('PTRM input'!$P$165+'PTRM input'!$P$131)*$P$7)-SUM($P777:BC777),(('PTRM input'!$P$165+'PTRM input'!$P$131)*$P$7)/A23taxstdlife))</f>
        <v>0</v>
      </c>
      <c r="BE777" s="592">
        <f>IF(A23taxstdlife="n/a","n/a",IF(BE$3&gt;(A23taxstdlife+$E777),(('PTRM input'!$P$165+'PTRM input'!$P$131)*$P$7)-SUM($P777:BD777),(('PTRM input'!$P$165+'PTRM input'!$P$131)*$P$7)/A23taxstdlife))</f>
        <v>0</v>
      </c>
      <c r="BF777" s="592">
        <f>IF(A23taxstdlife="n/a","n/a",IF(BF$3&gt;(A23taxstdlife+$E777),(('PTRM input'!$P$165+'PTRM input'!$P$131)*$P$7)-SUM($P777:BE777),(('PTRM input'!$P$165+'PTRM input'!$P$131)*$P$7)/A23taxstdlife))</f>
        <v>0</v>
      </c>
      <c r="BG777" s="592">
        <f>IF(A23taxstdlife="n/a","n/a",IF(BG$3&gt;(A23taxstdlife+$E777),(('PTRM input'!$P$165+'PTRM input'!$P$131)*$P$7)-SUM($P777:BF777),(('PTRM input'!$P$165+'PTRM input'!$P$131)*$P$7)/A23taxstdlife))</f>
        <v>0</v>
      </c>
      <c r="BH777" s="592">
        <f>IF(A23taxstdlife="n/a","n/a",IF(BH$3&gt;(A23taxstdlife+$E777),(('PTRM input'!$P$165+'PTRM input'!$P$131)*$P$7)-SUM($P777:BG777),(('PTRM input'!$P$165+'PTRM input'!$P$131)*$P$7)/A23taxstdlife))</f>
        <v>0</v>
      </c>
      <c r="BI777" s="592">
        <f>IF(A23taxstdlife="n/a","n/a",IF(BI$3&gt;(A23taxstdlife+$E777),(('PTRM input'!$P$165+'PTRM input'!$P$131)*$P$7)-SUM($P777:BH777),(('PTRM input'!$P$165+'PTRM input'!$P$131)*$P$7)/A23taxstdlife))</f>
        <v>0</v>
      </c>
      <c r="BJ777" s="237"/>
      <c r="BK777" s="237"/>
      <c r="BL777" s="237"/>
      <c r="BM777" s="237"/>
    </row>
    <row r="778" spans="1:65" s="4" customFormat="1" ht="12.75" customHeight="1" outlineLevel="1">
      <c r="A778" s="237"/>
      <c r="B778" s="237"/>
      <c r="C778" s="597">
        <f>Asset23</f>
        <v>0</v>
      </c>
      <c r="D778" s="237"/>
      <c r="E778" s="237"/>
      <c r="F778" s="598"/>
      <c r="G778" s="593">
        <f t="shared" ref="G778:AL778" si="150">SUM(G766:G777)</f>
        <v>0</v>
      </c>
      <c r="H778" s="593">
        <f t="shared" si="150"/>
        <v>0</v>
      </c>
      <c r="I778" s="593">
        <f t="shared" si="150"/>
        <v>0</v>
      </c>
      <c r="J778" s="593">
        <f t="shared" si="150"/>
        <v>0</v>
      </c>
      <c r="K778" s="593">
        <f t="shared" si="150"/>
        <v>0</v>
      </c>
      <c r="L778" s="593">
        <f t="shared" si="150"/>
        <v>0</v>
      </c>
      <c r="M778" s="593">
        <f t="shared" si="150"/>
        <v>0</v>
      </c>
      <c r="N778" s="593">
        <f t="shared" si="150"/>
        <v>0</v>
      </c>
      <c r="O778" s="593">
        <f t="shared" si="150"/>
        <v>0</v>
      </c>
      <c r="P778" s="593">
        <f t="shared" si="150"/>
        <v>0</v>
      </c>
      <c r="Q778" s="593">
        <f t="shared" si="150"/>
        <v>0</v>
      </c>
      <c r="R778" s="593">
        <f t="shared" si="150"/>
        <v>0</v>
      </c>
      <c r="S778" s="593">
        <f t="shared" si="150"/>
        <v>0</v>
      </c>
      <c r="T778" s="593">
        <f t="shared" si="150"/>
        <v>0</v>
      </c>
      <c r="U778" s="593">
        <f t="shared" si="150"/>
        <v>0</v>
      </c>
      <c r="V778" s="593">
        <f t="shared" si="150"/>
        <v>0</v>
      </c>
      <c r="W778" s="593">
        <f t="shared" si="150"/>
        <v>0</v>
      </c>
      <c r="X778" s="593">
        <f t="shared" si="150"/>
        <v>0</v>
      </c>
      <c r="Y778" s="593">
        <f t="shared" si="150"/>
        <v>0</v>
      </c>
      <c r="Z778" s="593">
        <f t="shared" si="150"/>
        <v>0</v>
      </c>
      <c r="AA778" s="593">
        <f t="shared" si="150"/>
        <v>0</v>
      </c>
      <c r="AB778" s="593">
        <f t="shared" si="150"/>
        <v>0</v>
      </c>
      <c r="AC778" s="593">
        <f t="shared" si="150"/>
        <v>0</v>
      </c>
      <c r="AD778" s="593">
        <f t="shared" si="150"/>
        <v>0</v>
      </c>
      <c r="AE778" s="593">
        <f t="shared" si="150"/>
        <v>0</v>
      </c>
      <c r="AF778" s="593">
        <f t="shared" si="150"/>
        <v>0</v>
      </c>
      <c r="AG778" s="593">
        <f t="shared" si="150"/>
        <v>0</v>
      </c>
      <c r="AH778" s="593">
        <f t="shared" si="150"/>
        <v>0</v>
      </c>
      <c r="AI778" s="593">
        <f t="shared" si="150"/>
        <v>0</v>
      </c>
      <c r="AJ778" s="593">
        <f t="shared" si="150"/>
        <v>0</v>
      </c>
      <c r="AK778" s="593">
        <f t="shared" si="150"/>
        <v>0</v>
      </c>
      <c r="AL778" s="593">
        <f t="shared" si="150"/>
        <v>0</v>
      </c>
      <c r="AM778" s="593">
        <f t="shared" ref="AM778:BI778" si="151">SUM(AM766:AM777)</f>
        <v>0</v>
      </c>
      <c r="AN778" s="593">
        <f t="shared" si="151"/>
        <v>0</v>
      </c>
      <c r="AO778" s="593">
        <f t="shared" si="151"/>
        <v>0</v>
      </c>
      <c r="AP778" s="593">
        <f t="shared" si="151"/>
        <v>0</v>
      </c>
      <c r="AQ778" s="593">
        <f t="shared" si="151"/>
        <v>0</v>
      </c>
      <c r="AR778" s="593">
        <f t="shared" si="151"/>
        <v>0</v>
      </c>
      <c r="AS778" s="593">
        <f t="shared" si="151"/>
        <v>0</v>
      </c>
      <c r="AT778" s="593">
        <f t="shared" si="151"/>
        <v>0</v>
      </c>
      <c r="AU778" s="593">
        <f t="shared" si="151"/>
        <v>0</v>
      </c>
      <c r="AV778" s="593">
        <f t="shared" si="151"/>
        <v>0</v>
      </c>
      <c r="AW778" s="593">
        <f t="shared" si="151"/>
        <v>0</v>
      </c>
      <c r="AX778" s="593">
        <f t="shared" si="151"/>
        <v>0</v>
      </c>
      <c r="AY778" s="593">
        <f t="shared" si="151"/>
        <v>0</v>
      </c>
      <c r="AZ778" s="593">
        <f t="shared" si="151"/>
        <v>0</v>
      </c>
      <c r="BA778" s="593">
        <f t="shared" si="151"/>
        <v>0</v>
      </c>
      <c r="BB778" s="593">
        <f t="shared" si="151"/>
        <v>0</v>
      </c>
      <c r="BC778" s="593">
        <f t="shared" si="151"/>
        <v>0</v>
      </c>
      <c r="BD778" s="593">
        <f t="shared" si="151"/>
        <v>0</v>
      </c>
      <c r="BE778" s="593">
        <f t="shared" si="151"/>
        <v>0</v>
      </c>
      <c r="BF778" s="593">
        <f t="shared" si="151"/>
        <v>0</v>
      </c>
      <c r="BG778" s="593">
        <f t="shared" si="151"/>
        <v>0</v>
      </c>
      <c r="BH778" s="593">
        <f t="shared" si="151"/>
        <v>0</v>
      </c>
      <c r="BI778" s="593">
        <f t="shared" si="151"/>
        <v>0</v>
      </c>
      <c r="BJ778" s="237"/>
      <c r="BK778" s="237"/>
      <c r="BL778" s="237"/>
      <c r="BM778" s="237"/>
    </row>
    <row r="779" spans="1:65" s="4" customFormat="1" ht="12.75" customHeight="1" outlineLevel="2">
      <c r="A779" s="237"/>
      <c r="B779" s="599">
        <f>C791</f>
        <v>0</v>
      </c>
      <c r="C779" s="487"/>
      <c r="D779" s="600" t="s">
        <v>58</v>
      </c>
      <c r="E779" s="487"/>
      <c r="F779" s="601"/>
      <c r="G779" s="594">
        <f>IF(G$3&gt;A24taxremlife,A24taxvalue-SUM($F779:F779),IF(A24taxremlife="N/A","n/a",A24taxvalue/A24taxremlife))</f>
        <v>0</v>
      </c>
      <c r="H779" s="594">
        <f>IF(H$3&gt;A24taxremlife,A24taxvalue-SUM($F779:G779),IF(A24taxremlife="N/A","n/a",A24taxvalue/A24taxremlife))</f>
        <v>0</v>
      </c>
      <c r="I779" s="594">
        <f>IF(I$3&gt;A24taxremlife,A24taxvalue-SUM($F779:H779),IF(A24taxremlife="N/A","n/a",A24taxvalue/A24taxremlife))</f>
        <v>0</v>
      </c>
      <c r="J779" s="594">
        <f>IF(J$3&gt;A24taxremlife,A24taxvalue-SUM($F779:I779),IF(A24taxremlife="N/A","n/a",A24taxvalue/A24taxremlife))</f>
        <v>0</v>
      </c>
      <c r="K779" s="594">
        <f>IF(K$3&gt;A24taxremlife,A24taxvalue-SUM($F779:J779),IF(A24taxremlife="N/A","n/a",A24taxvalue/A24taxremlife))</f>
        <v>0</v>
      </c>
      <c r="L779" s="594">
        <f>IF(L$3&gt;A24taxremlife,A24taxvalue-SUM($F779:K779),IF(A24taxremlife="N/A","n/a",A24taxvalue/A24taxremlife))</f>
        <v>0</v>
      </c>
      <c r="M779" s="594">
        <f>IF(M$3&gt;A24taxremlife,A24taxvalue-SUM($F779:L779),IF(A24taxremlife="N/A","n/a",A24taxvalue/A24taxremlife))</f>
        <v>0</v>
      </c>
      <c r="N779" s="594">
        <f>IF(N$3&gt;A24taxremlife,A24taxvalue-SUM($F779:M779),IF(A24taxremlife="N/A","n/a",A24taxvalue/A24taxremlife))</f>
        <v>0</v>
      </c>
      <c r="O779" s="594">
        <f>IF(O$3&gt;A24taxremlife,A24taxvalue-SUM($F779:N779),IF(A24taxremlife="N/A","n/a",A24taxvalue/A24taxremlife))</f>
        <v>0</v>
      </c>
      <c r="P779" s="594">
        <f>IF(P$3&gt;A24taxremlife,A24taxvalue-SUM($F779:O779),IF(A24taxremlife="N/A","n/a",A24taxvalue/A24taxremlife))</f>
        <v>0</v>
      </c>
      <c r="Q779" s="594">
        <f>IF(Q$3&gt;A24taxremlife,A24taxvalue-SUM($F779:P779),IF(A24taxremlife="N/A","n/a",A24taxvalue/A24taxremlife))</f>
        <v>0</v>
      </c>
      <c r="R779" s="594">
        <f>IF(R$3&gt;A24taxremlife,A24taxvalue-SUM($F779:Q779),IF(A24taxremlife="N/A","n/a",A24taxvalue/A24taxremlife))</f>
        <v>0</v>
      </c>
      <c r="S779" s="594">
        <f>IF(S$3&gt;A24taxremlife,A24taxvalue-SUM($F779:R779),IF(A24taxremlife="N/A","n/a",A24taxvalue/A24taxremlife))</f>
        <v>0</v>
      </c>
      <c r="T779" s="594">
        <f>IF(T$3&gt;A24taxremlife,A24taxvalue-SUM($F779:S779),IF(A24taxremlife="N/A","n/a",A24taxvalue/A24taxremlife))</f>
        <v>0</v>
      </c>
      <c r="U779" s="594">
        <f>IF(U$3&gt;A24taxremlife,A24taxvalue-SUM($F779:T779),IF(A24taxremlife="N/A","n/a",A24taxvalue/A24taxremlife))</f>
        <v>0</v>
      </c>
      <c r="V779" s="594">
        <f>IF(V$3&gt;A24taxremlife,A24taxvalue-SUM($F779:U779),IF(A24taxremlife="N/A","n/a",A24taxvalue/A24taxremlife))</f>
        <v>0</v>
      </c>
      <c r="W779" s="594">
        <f>IF(W$3&gt;A24taxremlife,A24taxvalue-SUM($F779:V779),IF(A24taxremlife="N/A","n/a",A24taxvalue/A24taxremlife))</f>
        <v>0</v>
      </c>
      <c r="X779" s="594">
        <f>IF(X$3&gt;A24taxremlife,A24taxvalue-SUM($F779:W779),IF(A24taxremlife="N/A","n/a",A24taxvalue/A24taxremlife))</f>
        <v>0</v>
      </c>
      <c r="Y779" s="594">
        <f>IF(Y$3&gt;A24taxremlife,A24taxvalue-SUM($F779:X779),IF(A24taxremlife="N/A","n/a",A24taxvalue/A24taxremlife))</f>
        <v>0</v>
      </c>
      <c r="Z779" s="594">
        <f>IF(Z$3&gt;A24taxremlife,A24taxvalue-SUM($F779:Y779),IF(A24taxremlife="N/A","n/a",A24taxvalue/A24taxremlife))</f>
        <v>0</v>
      </c>
      <c r="AA779" s="594">
        <f>IF(AA$3&gt;A24taxremlife,A24taxvalue-SUM($F779:Z779),IF(A24taxremlife="N/A","n/a",A24taxvalue/A24taxremlife))</f>
        <v>0</v>
      </c>
      <c r="AB779" s="594">
        <f>IF(AB$3&gt;A24taxremlife,A24taxvalue-SUM($F779:AA779),IF(A24taxremlife="N/A","n/a",A24taxvalue/A24taxremlife))</f>
        <v>0</v>
      </c>
      <c r="AC779" s="594">
        <f>IF(AC$3&gt;A24taxremlife,A24taxvalue-SUM($F779:AB779),IF(A24taxremlife="N/A","n/a",A24taxvalue/A24taxremlife))</f>
        <v>0</v>
      </c>
      <c r="AD779" s="594">
        <f>IF(AD$3&gt;A24taxremlife,A24taxvalue-SUM($F779:AC779),IF(A24taxremlife="N/A","n/a",A24taxvalue/A24taxremlife))</f>
        <v>0</v>
      </c>
      <c r="AE779" s="594">
        <f>IF(AE$3&gt;A24taxremlife,A24taxvalue-SUM($F779:AD779),IF(A24taxremlife="N/A","n/a",A24taxvalue/A24taxremlife))</f>
        <v>0</v>
      </c>
      <c r="AF779" s="594">
        <f>IF(AF$3&gt;A24taxremlife,A24taxvalue-SUM($F779:AE779),IF(A24taxremlife="N/A","n/a",A24taxvalue/A24taxremlife))</f>
        <v>0</v>
      </c>
      <c r="AG779" s="594">
        <f>IF(AG$3&gt;A24taxremlife,A24taxvalue-SUM($F779:AF779),IF(A24taxremlife="N/A","n/a",A24taxvalue/A24taxremlife))</f>
        <v>0</v>
      </c>
      <c r="AH779" s="594">
        <f>IF(AH$3&gt;A24taxremlife,A24taxvalue-SUM($F779:AG779),IF(A24taxremlife="N/A","n/a",A24taxvalue/A24taxremlife))</f>
        <v>0</v>
      </c>
      <c r="AI779" s="594">
        <f>IF(AI$3&gt;A24taxremlife,A24taxvalue-SUM($F779:AH779),IF(A24taxremlife="N/A","n/a",A24taxvalue/A24taxremlife))</f>
        <v>0</v>
      </c>
      <c r="AJ779" s="594">
        <f>IF(AJ$3&gt;A24taxremlife,A24taxvalue-SUM($F779:AI779),IF(A24taxremlife="N/A","n/a",A24taxvalue/A24taxremlife))</f>
        <v>0</v>
      </c>
      <c r="AK779" s="594">
        <f>IF(AK$3&gt;A24taxremlife,A24taxvalue-SUM($F779:AJ779),IF(A24taxremlife="N/A","n/a",A24taxvalue/A24taxremlife))</f>
        <v>0</v>
      </c>
      <c r="AL779" s="594">
        <f>IF(AL$3&gt;A24taxremlife,A24taxvalue-SUM($F779:AK779),IF(A24taxremlife="N/A","n/a",A24taxvalue/A24taxremlife))</f>
        <v>0</v>
      </c>
      <c r="AM779" s="594">
        <f>IF(AM$3&gt;A24taxremlife,A24taxvalue-SUM($F779:AL779),IF(A24taxremlife="N/A","n/a",A24taxvalue/A24taxremlife))</f>
        <v>0</v>
      </c>
      <c r="AN779" s="594">
        <f>IF(AN$3&gt;A24taxremlife,A24taxvalue-SUM($F779:AM779),IF(A24taxremlife="N/A","n/a",A24taxvalue/A24taxremlife))</f>
        <v>0</v>
      </c>
      <c r="AO779" s="594">
        <f>IF(AO$3&gt;A24taxremlife,A24taxvalue-SUM($F779:AN779),IF(A24taxremlife="N/A","n/a",A24taxvalue/A24taxremlife))</f>
        <v>0</v>
      </c>
      <c r="AP779" s="594">
        <f>IF(AP$3&gt;A24taxremlife,A24taxvalue-SUM($F779:AO779),IF(A24taxremlife="N/A","n/a",A24taxvalue/A24taxremlife))</f>
        <v>0</v>
      </c>
      <c r="AQ779" s="594">
        <f>IF(AQ$3&gt;A24taxremlife,A24taxvalue-SUM($F779:AP779),IF(A24taxremlife="N/A","n/a",A24taxvalue/A24taxremlife))</f>
        <v>0</v>
      </c>
      <c r="AR779" s="594">
        <f>IF(AR$3&gt;A24taxremlife,A24taxvalue-SUM($F779:AQ779),IF(A24taxremlife="N/A","n/a",A24taxvalue/A24taxremlife))</f>
        <v>0</v>
      </c>
      <c r="AS779" s="594">
        <f>IF(AS$3&gt;A24taxremlife,A24taxvalue-SUM($F779:AR779),IF(A24taxremlife="N/A","n/a",A24taxvalue/A24taxremlife))</f>
        <v>0</v>
      </c>
      <c r="AT779" s="594">
        <f>IF(AT$3&gt;A24taxremlife,A24taxvalue-SUM($F779:AS779),IF(A24taxremlife="N/A","n/a",A24taxvalue/A24taxremlife))</f>
        <v>0</v>
      </c>
      <c r="AU779" s="594">
        <f>IF(AU$3&gt;A24taxremlife,A24taxvalue-SUM($F779:AT779),IF(A24taxremlife="N/A","n/a",A24taxvalue/A24taxremlife))</f>
        <v>0</v>
      </c>
      <c r="AV779" s="594">
        <f>IF(AV$3&gt;A24taxremlife,A24taxvalue-SUM($F779:AU779),IF(A24taxremlife="N/A","n/a",A24taxvalue/A24taxremlife))</f>
        <v>0</v>
      </c>
      <c r="AW779" s="594">
        <f>IF(AW$3&gt;A24taxremlife,A24taxvalue-SUM($F779:AV779),IF(A24taxremlife="N/A","n/a",A24taxvalue/A24taxremlife))</f>
        <v>0</v>
      </c>
      <c r="AX779" s="594">
        <f>IF(AX$3&gt;A24taxremlife,A24taxvalue-SUM($F779:AW779),IF(A24taxremlife="N/A","n/a",A24taxvalue/A24taxremlife))</f>
        <v>0</v>
      </c>
      <c r="AY779" s="594">
        <f>IF(AY$3&gt;A24taxremlife,A24taxvalue-SUM($F779:AX779),IF(A24taxremlife="N/A","n/a",A24taxvalue/A24taxremlife))</f>
        <v>0</v>
      </c>
      <c r="AZ779" s="594">
        <f>IF(AZ$3&gt;A24taxremlife,A24taxvalue-SUM($F779:AY779),IF(A24taxremlife="N/A","n/a",A24taxvalue/A24taxremlife))</f>
        <v>0</v>
      </c>
      <c r="BA779" s="594">
        <f>IF(BA$3&gt;A24taxremlife,A24taxvalue-SUM($F779:AZ779),IF(A24taxremlife="N/A","n/a",A24taxvalue/A24taxremlife))</f>
        <v>0</v>
      </c>
      <c r="BB779" s="594">
        <f>IF(BB$3&gt;A24taxremlife,A24taxvalue-SUM($F779:BA779),IF(A24taxremlife="N/A","n/a",A24taxvalue/A24taxremlife))</f>
        <v>0</v>
      </c>
      <c r="BC779" s="594">
        <f>IF(BC$3&gt;A24taxremlife,A24taxvalue-SUM($F779:BB779),IF(A24taxremlife="N/A","n/a",A24taxvalue/A24taxremlife))</f>
        <v>0</v>
      </c>
      <c r="BD779" s="594">
        <f>IF(BD$3&gt;A24taxremlife,A24taxvalue-SUM($F779:BC779),IF(A24taxremlife="N/A","n/a",A24taxvalue/A24taxremlife))</f>
        <v>0</v>
      </c>
      <c r="BE779" s="594">
        <f>IF(BE$3&gt;A24taxremlife,A24taxvalue-SUM($F779:BD779),IF(A24taxremlife="N/A","n/a",A24taxvalue/A24taxremlife))</f>
        <v>0</v>
      </c>
      <c r="BF779" s="594">
        <f>IF(BF$3&gt;A24taxremlife,A24taxvalue-SUM($F779:BE779),IF(A24taxremlife="N/A","n/a",A24taxvalue/A24taxremlife))</f>
        <v>0</v>
      </c>
      <c r="BG779" s="594">
        <f>IF(BG$3&gt;A24taxremlife,A24taxvalue-SUM($F779:BF779),IF(A24taxremlife="N/A","n/a",A24taxvalue/A24taxremlife))</f>
        <v>0</v>
      </c>
      <c r="BH779" s="594">
        <f>IF(BH$3&gt;A24taxremlife,A24taxvalue-SUM($F779:BG779),IF(A24taxremlife="N/A","n/a",A24taxvalue/A24taxremlife))</f>
        <v>0</v>
      </c>
      <c r="BI779" s="594">
        <f>IF(BI$3&gt;A24taxremlife,A24taxvalue-SUM($F779:BH779),IF(A24taxremlife="N/A","n/a",A24taxvalue/A24taxremlife))</f>
        <v>0</v>
      </c>
      <c r="BJ779" s="237"/>
      <c r="BK779" s="237"/>
      <c r="BL779" s="237"/>
      <c r="BM779" s="237"/>
    </row>
    <row r="780" spans="1:65" s="4" customFormat="1" ht="12.75" customHeight="1" outlineLevel="2">
      <c r="A780" s="237"/>
      <c r="B780" s="237"/>
      <c r="C780" s="597"/>
      <c r="D780" s="930" t="s">
        <v>326</v>
      </c>
      <c r="E780" s="167">
        <v>0</v>
      </c>
      <c r="F780" s="34"/>
      <c r="G780" s="105"/>
      <c r="H780" s="105"/>
      <c r="I780" s="105"/>
      <c r="J780" s="105"/>
      <c r="K780" s="105"/>
      <c r="L780" s="105"/>
      <c r="M780" s="105"/>
      <c r="N780" s="105"/>
      <c r="O780" s="105"/>
      <c r="P780" s="105"/>
      <c r="Q780" s="592"/>
      <c r="R780" s="592"/>
      <c r="S780" s="592"/>
      <c r="T780" s="592"/>
      <c r="U780" s="592"/>
      <c r="V780" s="592"/>
      <c r="W780" s="592"/>
      <c r="X780" s="592"/>
      <c r="Y780" s="592"/>
      <c r="Z780" s="592"/>
      <c r="AA780" s="592"/>
      <c r="AB780" s="592"/>
      <c r="AC780" s="592"/>
      <c r="AD780" s="592"/>
      <c r="AE780" s="592"/>
      <c r="AF780" s="592"/>
      <c r="AG780" s="592"/>
      <c r="AH780" s="592"/>
      <c r="AI780" s="592"/>
      <c r="AJ780" s="592"/>
      <c r="AK780" s="592"/>
      <c r="AL780" s="592"/>
      <c r="AM780" s="592"/>
      <c r="AN780" s="592"/>
      <c r="AO780" s="592"/>
      <c r="AP780" s="592"/>
      <c r="AQ780" s="592"/>
      <c r="AR780" s="592"/>
      <c r="AS780" s="592"/>
      <c r="AT780" s="592"/>
      <c r="AU780" s="592"/>
      <c r="AV780" s="592"/>
      <c r="AW780" s="592"/>
      <c r="AX780" s="592"/>
      <c r="AY780" s="592"/>
      <c r="AZ780" s="592"/>
      <c r="BA780" s="592"/>
      <c r="BB780" s="592"/>
      <c r="BC780" s="592"/>
      <c r="BD780" s="592"/>
      <c r="BE780" s="592"/>
      <c r="BF780" s="592"/>
      <c r="BG780" s="592"/>
      <c r="BH780" s="592"/>
      <c r="BI780" s="592"/>
      <c r="BJ780" s="237"/>
      <c r="BK780" s="237"/>
      <c r="BL780" s="237"/>
      <c r="BM780" s="237"/>
    </row>
    <row r="781" spans="1:65" s="4" customFormat="1" ht="12.75" customHeight="1" outlineLevel="2">
      <c r="A781" s="237"/>
      <c r="B781" s="237"/>
      <c r="C781" s="597"/>
      <c r="D781" s="930"/>
      <c r="E781" s="167">
        <v>1</v>
      </c>
      <c r="F781" s="34"/>
      <c r="G781" s="183"/>
      <c r="H781" s="105">
        <f>IF(A24taxstdlife="n/a","n/a",IF(H$3&gt;(A24taxstdlife+$E781),(('PTRM input'!$G$166+'PTRM input'!$G$132)*$G$7)-SUM($G781:G781),(('PTRM input'!$G$166+'PTRM input'!$G$132)*$G$7)/A24taxstdlife))</f>
        <v>0</v>
      </c>
      <c r="I781" s="105">
        <f>IF(A24taxstdlife="n/a","n/a",IF(I$3&gt;(A24taxstdlife+$E781),(('PTRM input'!$G$166+'PTRM input'!$G$132)*$G$7)-SUM($G781:H781),(('PTRM input'!$G$166+'PTRM input'!$G$132)*$G$7)/A24taxstdlife))</f>
        <v>0</v>
      </c>
      <c r="J781" s="105">
        <f>IF(A24taxstdlife="n/a","n/a",IF(J$3&gt;(A24taxstdlife+$E781),(('PTRM input'!$G$166+'PTRM input'!$G$132)*$G$7)-SUM($G781:I781),(('PTRM input'!$G$166+'PTRM input'!$G$132)*$G$7)/A24taxstdlife))</f>
        <v>0</v>
      </c>
      <c r="K781" s="105">
        <f>IF(A24taxstdlife="n/a","n/a",IF(K$3&gt;(A24taxstdlife+$E781),(('PTRM input'!$G$166+'PTRM input'!$G$132)*$G$7)-SUM($G781:J781),(('PTRM input'!$G$166+'PTRM input'!$G$132)*$G$7)/A24taxstdlife))</f>
        <v>0</v>
      </c>
      <c r="L781" s="105">
        <f>IF(A24taxstdlife="n/a","n/a",IF(L$3&gt;(A24taxstdlife+$E781),(('PTRM input'!$G$166+'PTRM input'!$G$132)*$G$7)-SUM($G781:K781),(('PTRM input'!$G$166+'PTRM input'!$G$132)*$G$7)/A24taxstdlife))</f>
        <v>0</v>
      </c>
      <c r="M781" s="105">
        <f>IF(A24taxstdlife="n/a","n/a",IF(M$3&gt;(A24taxstdlife+$E781),(('PTRM input'!$G$166+'PTRM input'!$G$132)*$G$7)-SUM($G781:L781),(('PTRM input'!$G$166+'PTRM input'!$G$132)*$G$7)/A24taxstdlife))</f>
        <v>0</v>
      </c>
      <c r="N781" s="105">
        <f>IF(A24taxstdlife="n/a","n/a",IF(N$3&gt;(A24taxstdlife+$E781),(('PTRM input'!$G$166+'PTRM input'!$G$132)*$G$7)-SUM($G781:M781),(('PTRM input'!$G$166+'PTRM input'!$G$132)*$G$7)/A24taxstdlife))</f>
        <v>0</v>
      </c>
      <c r="O781" s="105">
        <f>IF(A24taxstdlife="n/a","n/a",IF(O$3&gt;(A24taxstdlife+$E781),(('PTRM input'!$G$166+'PTRM input'!$G$132)*$G$7)-SUM($G781:N781),(('PTRM input'!$G$166+'PTRM input'!$G$132)*$G$7)/A24taxstdlife))</f>
        <v>0</v>
      </c>
      <c r="P781" s="105">
        <f>IF(A24taxstdlife="n/a","n/a",IF(P$3&gt;(A24taxstdlife+$E781),(('PTRM input'!$G$166+'PTRM input'!$G$132)*$G$7)-SUM($G781:O781),(('PTRM input'!$G$166+'PTRM input'!$G$132)*$G$7)/A24taxstdlife))</f>
        <v>0</v>
      </c>
      <c r="Q781" s="592">
        <f>IF(A24taxstdlife="n/a","n/a",IF(Q$3&gt;(A24taxstdlife+$E781),(('PTRM input'!$G$166+'PTRM input'!$G$132)*$G$7)-SUM($G781:P781),(('PTRM input'!$G$166+'PTRM input'!$G$132)*$G$7)/A24taxstdlife))</f>
        <v>0</v>
      </c>
      <c r="R781" s="592">
        <f>IF(A24taxstdlife="n/a","n/a",IF(R$3&gt;(A24taxstdlife+$E781),(('PTRM input'!$G$166+'PTRM input'!$G$132)*$G$7)-SUM($G781:Q781),(('PTRM input'!$G$166+'PTRM input'!$G$132)*$G$7)/A24taxstdlife))</f>
        <v>0</v>
      </c>
      <c r="S781" s="592">
        <f>IF(A24taxstdlife="n/a","n/a",IF(S$3&gt;(A24taxstdlife+$E781),(('PTRM input'!$G$166+'PTRM input'!$G$132)*$G$7)-SUM($G781:R781),(('PTRM input'!$G$166+'PTRM input'!$G$132)*$G$7)/A24taxstdlife))</f>
        <v>0</v>
      </c>
      <c r="T781" s="592">
        <f>IF(A24taxstdlife="n/a","n/a",IF(T$3&gt;(A24taxstdlife+$E781),(('PTRM input'!$G$166+'PTRM input'!$G$132)*$G$7)-SUM($G781:S781),(('PTRM input'!$G$166+'PTRM input'!$G$132)*$G$7)/A24taxstdlife))</f>
        <v>0</v>
      </c>
      <c r="U781" s="592">
        <f>IF(A24taxstdlife="n/a","n/a",IF(U$3&gt;(A24taxstdlife+$E781),(('PTRM input'!$G$166+'PTRM input'!$G$132)*$G$7)-SUM($G781:T781),(('PTRM input'!$G$166+'PTRM input'!$G$132)*$G$7)/A24taxstdlife))</f>
        <v>0</v>
      </c>
      <c r="V781" s="592">
        <f>IF(A24taxstdlife="n/a","n/a",IF(V$3&gt;(A24taxstdlife+$E781),(('PTRM input'!$G$166+'PTRM input'!$G$132)*$G$7)-SUM($G781:U781),(('PTRM input'!$G$166+'PTRM input'!$G$132)*$G$7)/A24taxstdlife))</f>
        <v>0</v>
      </c>
      <c r="W781" s="592">
        <f>IF(A24taxstdlife="n/a","n/a",IF(W$3&gt;(A24taxstdlife+$E781),(('PTRM input'!$G$166+'PTRM input'!$G$132)*$G$7)-SUM($G781:V781),(('PTRM input'!$G$166+'PTRM input'!$G$132)*$G$7)/A24taxstdlife))</f>
        <v>0</v>
      </c>
      <c r="X781" s="592">
        <f>IF(A24taxstdlife="n/a","n/a",IF(X$3&gt;(A24taxstdlife+$E781),(('PTRM input'!$G$166+'PTRM input'!$G$132)*$G$7)-SUM($G781:W781),(('PTRM input'!$G$166+'PTRM input'!$G$132)*$G$7)/A24taxstdlife))</f>
        <v>0</v>
      </c>
      <c r="Y781" s="592">
        <f>IF(A24taxstdlife="n/a","n/a",IF(Y$3&gt;(A24taxstdlife+$E781),(('PTRM input'!$G$166+'PTRM input'!$G$132)*$G$7)-SUM($G781:X781),(('PTRM input'!$G$166+'PTRM input'!$G$132)*$G$7)/A24taxstdlife))</f>
        <v>0</v>
      </c>
      <c r="Z781" s="592">
        <f>IF(A24taxstdlife="n/a","n/a",IF(Z$3&gt;(A24taxstdlife+$E781),(('PTRM input'!$G$166+'PTRM input'!$G$132)*$G$7)-SUM($G781:Y781),(('PTRM input'!$G$166+'PTRM input'!$G$132)*$G$7)/A24taxstdlife))</f>
        <v>0</v>
      </c>
      <c r="AA781" s="592">
        <f>IF(A24taxstdlife="n/a","n/a",IF(AA$3&gt;(A24taxstdlife+$E781),(('PTRM input'!$G$166+'PTRM input'!$G$132)*$G$7)-SUM($G781:Z781),(('PTRM input'!$G$166+'PTRM input'!$G$132)*$G$7)/A24taxstdlife))</f>
        <v>0</v>
      </c>
      <c r="AB781" s="592">
        <f>IF(A24taxstdlife="n/a","n/a",IF(AB$3&gt;(A24taxstdlife+$E781),(('PTRM input'!$G$166+'PTRM input'!$G$132)*$G$7)-SUM($G781:AA781),(('PTRM input'!$G$166+'PTRM input'!$G$132)*$G$7)/A24taxstdlife))</f>
        <v>0</v>
      </c>
      <c r="AC781" s="592">
        <f>IF(A24taxstdlife="n/a","n/a",IF(AC$3&gt;(A24taxstdlife+$E781),(('PTRM input'!$G$166+'PTRM input'!$G$132)*$G$7)-SUM($G781:AB781),(('PTRM input'!$G$166+'PTRM input'!$G$132)*$G$7)/A24taxstdlife))</f>
        <v>0</v>
      </c>
      <c r="AD781" s="592">
        <f>IF(A24taxstdlife="n/a","n/a",IF(AD$3&gt;(A24taxstdlife+$E781),(('PTRM input'!$G$166+'PTRM input'!$G$132)*$G$7)-SUM($G781:AC781),(('PTRM input'!$G$166+'PTRM input'!$G$132)*$G$7)/A24taxstdlife))</f>
        <v>0</v>
      </c>
      <c r="AE781" s="592">
        <f>IF(A24taxstdlife="n/a","n/a",IF(AE$3&gt;(A24taxstdlife+$E781),(('PTRM input'!$G$166+'PTRM input'!$G$132)*$G$7)-SUM($G781:AD781),(('PTRM input'!$G$166+'PTRM input'!$G$132)*$G$7)/A24taxstdlife))</f>
        <v>0</v>
      </c>
      <c r="AF781" s="592">
        <f>IF(A24taxstdlife="n/a","n/a",IF(AF$3&gt;(A24taxstdlife+$E781),(('PTRM input'!$G$166+'PTRM input'!$G$132)*$G$7)-SUM($G781:AE781),(('PTRM input'!$G$166+'PTRM input'!$G$132)*$G$7)/A24taxstdlife))</f>
        <v>0</v>
      </c>
      <c r="AG781" s="592">
        <f>IF(A24taxstdlife="n/a","n/a",IF(AG$3&gt;(A24taxstdlife+$E781),(('PTRM input'!$G$166+'PTRM input'!$G$132)*$G$7)-SUM($G781:AF781),(('PTRM input'!$G$166+'PTRM input'!$G$132)*$G$7)/A24taxstdlife))</f>
        <v>0</v>
      </c>
      <c r="AH781" s="592">
        <f>IF(A24taxstdlife="n/a","n/a",IF(AH$3&gt;(A24taxstdlife+$E781),(('PTRM input'!$G$166+'PTRM input'!$G$132)*$G$7)-SUM($G781:AG781),(('PTRM input'!$G$166+'PTRM input'!$G$132)*$G$7)/A24taxstdlife))</f>
        <v>0</v>
      </c>
      <c r="AI781" s="592">
        <f>IF(A24taxstdlife="n/a","n/a",IF(AI$3&gt;(A24taxstdlife+$E781),(('PTRM input'!$G$166+'PTRM input'!$G$132)*$G$7)-SUM($G781:AH781),(('PTRM input'!$G$166+'PTRM input'!$G$132)*$G$7)/A24taxstdlife))</f>
        <v>0</v>
      </c>
      <c r="AJ781" s="592">
        <f>IF(A24taxstdlife="n/a","n/a",IF(AJ$3&gt;(A24taxstdlife+$E781),(('PTRM input'!$G$166+'PTRM input'!$G$132)*$G$7)-SUM($G781:AI781),(('PTRM input'!$G$166+'PTRM input'!$G$132)*$G$7)/A24taxstdlife))</f>
        <v>0</v>
      </c>
      <c r="AK781" s="592">
        <f>IF(A24taxstdlife="n/a","n/a",IF(AK$3&gt;(A24taxstdlife+$E781),(('PTRM input'!$G$166+'PTRM input'!$G$132)*$G$7)-SUM($G781:AJ781),(('PTRM input'!$G$166+'PTRM input'!$G$132)*$G$7)/A24taxstdlife))</f>
        <v>0</v>
      </c>
      <c r="AL781" s="592">
        <f>IF(A24taxstdlife="n/a","n/a",IF(AL$3&gt;(A24taxstdlife+$E781),(('PTRM input'!$G$166+'PTRM input'!$G$132)*$G$7)-SUM($G781:AK781),(('PTRM input'!$G$166+'PTRM input'!$G$132)*$G$7)/A24taxstdlife))</f>
        <v>0</v>
      </c>
      <c r="AM781" s="592">
        <f>IF(A24taxstdlife="n/a","n/a",IF(AM$3&gt;(A24taxstdlife+$E781),(('PTRM input'!$G$166+'PTRM input'!$G$132)*$G$7)-SUM($G781:AL781),(('PTRM input'!$G$166+'PTRM input'!$G$132)*$G$7)/A24taxstdlife))</f>
        <v>0</v>
      </c>
      <c r="AN781" s="592">
        <f>IF(A24taxstdlife="n/a","n/a",IF(AN$3&gt;(A24taxstdlife+$E781),(('PTRM input'!$G$166+'PTRM input'!$G$132)*$G$7)-SUM($G781:AM781),(('PTRM input'!$G$166+'PTRM input'!$G$132)*$G$7)/A24taxstdlife))</f>
        <v>0</v>
      </c>
      <c r="AO781" s="592">
        <f>IF(A24taxstdlife="n/a","n/a",IF(AO$3&gt;(A24taxstdlife+$E781),(('PTRM input'!$G$166+'PTRM input'!$G$132)*$G$7)-SUM($G781:AN781),(('PTRM input'!$G$166+'PTRM input'!$G$132)*$G$7)/A24taxstdlife))</f>
        <v>0</v>
      </c>
      <c r="AP781" s="592">
        <f>IF(A24taxstdlife="n/a","n/a",IF(AP$3&gt;(A24taxstdlife+$E781),(('PTRM input'!$G$166+'PTRM input'!$G$132)*$G$7)-SUM($G781:AO781),(('PTRM input'!$G$166+'PTRM input'!$G$132)*$G$7)/A24taxstdlife))</f>
        <v>0</v>
      </c>
      <c r="AQ781" s="592">
        <f>IF(A24taxstdlife="n/a","n/a",IF(AQ$3&gt;(A24taxstdlife+$E781),(('PTRM input'!$G$166+'PTRM input'!$G$132)*$G$7)-SUM($G781:AP781),(('PTRM input'!$G$166+'PTRM input'!$G$132)*$G$7)/A24taxstdlife))</f>
        <v>0</v>
      </c>
      <c r="AR781" s="592">
        <f>IF(A24taxstdlife="n/a","n/a",IF(AR$3&gt;(A24taxstdlife+$E781),(('PTRM input'!$G$166+'PTRM input'!$G$132)*$G$7)-SUM($G781:AQ781),(('PTRM input'!$G$166+'PTRM input'!$G$132)*$G$7)/A24taxstdlife))</f>
        <v>0</v>
      </c>
      <c r="AS781" s="592">
        <f>IF(A24taxstdlife="n/a","n/a",IF(AS$3&gt;(A24taxstdlife+$E781),(('PTRM input'!$G$166+'PTRM input'!$G$132)*$G$7)-SUM($G781:AR781),(('PTRM input'!$G$166+'PTRM input'!$G$132)*$G$7)/A24taxstdlife))</f>
        <v>0</v>
      </c>
      <c r="AT781" s="592">
        <f>IF(A24taxstdlife="n/a","n/a",IF(AT$3&gt;(A24taxstdlife+$E781),(('PTRM input'!$G$166+'PTRM input'!$G$132)*$G$7)-SUM($G781:AS781),(('PTRM input'!$G$166+'PTRM input'!$G$132)*$G$7)/A24taxstdlife))</f>
        <v>0</v>
      </c>
      <c r="AU781" s="592">
        <f>IF(A24taxstdlife="n/a","n/a",IF(AU$3&gt;(A24taxstdlife+$E781),(('PTRM input'!$G$166+'PTRM input'!$G$132)*$G$7)-SUM($G781:AT781),(('PTRM input'!$G$166+'PTRM input'!$G$132)*$G$7)/A24taxstdlife))</f>
        <v>0</v>
      </c>
      <c r="AV781" s="592">
        <f>IF(A24taxstdlife="n/a","n/a",IF(AV$3&gt;(A24taxstdlife+$E781),(('PTRM input'!$G$166+'PTRM input'!$G$132)*$G$7)-SUM($G781:AU781),(('PTRM input'!$G$166+'PTRM input'!$G$132)*$G$7)/A24taxstdlife))</f>
        <v>0</v>
      </c>
      <c r="AW781" s="592">
        <f>IF(A24taxstdlife="n/a","n/a",IF(AW$3&gt;(A24taxstdlife+$E781),(('PTRM input'!$G$166+'PTRM input'!$G$132)*$G$7)-SUM($G781:AV781),(('PTRM input'!$G$166+'PTRM input'!$G$132)*$G$7)/A24taxstdlife))</f>
        <v>0</v>
      </c>
      <c r="AX781" s="592">
        <f>IF(A24taxstdlife="n/a","n/a",IF(AX$3&gt;(A24taxstdlife+$E781),(('PTRM input'!$G$166+'PTRM input'!$G$132)*$G$7)-SUM($G781:AW781),(('PTRM input'!$G$166+'PTRM input'!$G$132)*$G$7)/A24taxstdlife))</f>
        <v>0</v>
      </c>
      <c r="AY781" s="592">
        <f>IF(A24taxstdlife="n/a","n/a",IF(AY$3&gt;(A24taxstdlife+$E781),(('PTRM input'!$G$166+'PTRM input'!$G$132)*$G$7)-SUM($G781:AX781),(('PTRM input'!$G$166+'PTRM input'!$G$132)*$G$7)/A24taxstdlife))</f>
        <v>0</v>
      </c>
      <c r="AZ781" s="592">
        <f>IF(A24taxstdlife="n/a","n/a",IF(AZ$3&gt;(A24taxstdlife+$E781),(('PTRM input'!$G$166+'PTRM input'!$G$132)*$G$7)-SUM($G781:AY781),(('PTRM input'!$G$166+'PTRM input'!$G$132)*$G$7)/A24taxstdlife))</f>
        <v>0</v>
      </c>
      <c r="BA781" s="592">
        <f>IF(A24taxstdlife="n/a","n/a",IF(BA$3&gt;(A24taxstdlife+$E781),(('PTRM input'!$G$166+'PTRM input'!$G$132)*$G$7)-SUM($G781:AZ781),(('PTRM input'!$G$166+'PTRM input'!$G$132)*$G$7)/A24taxstdlife))</f>
        <v>0</v>
      </c>
      <c r="BB781" s="592">
        <f>IF(A24taxstdlife="n/a","n/a",IF(BB$3&gt;(A24taxstdlife+$E781),(('PTRM input'!$G$166+'PTRM input'!$G$132)*$G$7)-SUM($G781:BA781),(('PTRM input'!$G$166+'PTRM input'!$G$132)*$G$7)/A24taxstdlife))</f>
        <v>0</v>
      </c>
      <c r="BC781" s="592">
        <f>IF(A24taxstdlife="n/a","n/a",IF(BC$3&gt;(A24taxstdlife+$E781),(('PTRM input'!$G$166+'PTRM input'!$G$132)*$G$7)-SUM($G781:BB781),(('PTRM input'!$G$166+'PTRM input'!$G$132)*$G$7)/A24taxstdlife))</f>
        <v>0</v>
      </c>
      <c r="BD781" s="592">
        <f>IF(A24taxstdlife="n/a","n/a",IF(BD$3&gt;(A24taxstdlife+$E781),(('PTRM input'!$G$166+'PTRM input'!$G$132)*$G$7)-SUM($G781:BC781),(('PTRM input'!$G$166+'PTRM input'!$G$132)*$G$7)/A24taxstdlife))</f>
        <v>0</v>
      </c>
      <c r="BE781" s="592">
        <f>IF(A24taxstdlife="n/a","n/a",IF(BE$3&gt;(A24taxstdlife+$E781),(('PTRM input'!$G$166+'PTRM input'!$G$132)*$G$7)-SUM($G781:BD781),(('PTRM input'!$G$166+'PTRM input'!$G$132)*$G$7)/A24taxstdlife))</f>
        <v>0</v>
      </c>
      <c r="BF781" s="592">
        <f>IF(A24taxstdlife="n/a","n/a",IF(BF$3&gt;(A24taxstdlife+$E781),(('PTRM input'!$G$166+'PTRM input'!$G$132)*$G$7)-SUM($G781:BE781),(('PTRM input'!$G$166+'PTRM input'!$G$132)*$G$7)/A24taxstdlife))</f>
        <v>0</v>
      </c>
      <c r="BG781" s="592">
        <f>IF(A24taxstdlife="n/a","n/a",IF(BG$3&gt;(A24taxstdlife+$E781),(('PTRM input'!$G$166+'PTRM input'!$G$132)*$G$7)-SUM($G781:BF781),(('PTRM input'!$G$166+'PTRM input'!$G$132)*$G$7)/A24taxstdlife))</f>
        <v>0</v>
      </c>
      <c r="BH781" s="592">
        <f>IF(A24taxstdlife="n/a","n/a",IF(BH$3&gt;(A24taxstdlife+$E781),(('PTRM input'!$G$166+'PTRM input'!$G$132)*$G$7)-SUM($G781:BG781),(('PTRM input'!$G$166+'PTRM input'!$G$132)*$G$7)/A24taxstdlife))</f>
        <v>0</v>
      </c>
      <c r="BI781" s="592">
        <f>IF(A24taxstdlife="n/a","n/a",IF(BI$3&gt;(A24taxstdlife+$E781),(('PTRM input'!$G$166+'PTRM input'!$G$132)*$G$7)-SUM($G781:BH781),(('PTRM input'!$G$166+'PTRM input'!$G$132)*$G$7)/A24taxstdlife))</f>
        <v>0</v>
      </c>
      <c r="BJ781" s="237"/>
      <c r="BK781" s="237"/>
      <c r="BL781" s="237"/>
      <c r="BM781" s="237"/>
    </row>
    <row r="782" spans="1:65" s="4" customFormat="1" ht="12.75" customHeight="1" outlineLevel="2">
      <c r="A782" s="237"/>
      <c r="B782" s="237"/>
      <c r="C782" s="597"/>
      <c r="D782" s="930"/>
      <c r="E782" s="167">
        <v>2</v>
      </c>
      <c r="F782" s="34"/>
      <c r="G782" s="184"/>
      <c r="H782" s="185"/>
      <c r="I782" s="105">
        <f>IF(A24taxstdlife="n/a","n/a",IF(I$3&gt;(A24taxstdlife+$E782),(('PTRM input'!$H$166+'PTRM input'!$H$132)*$H$7)-SUM($H782:H782),(('PTRM input'!$H$166+'PTRM input'!$H$132)*$H$7)/A24taxstdlife))</f>
        <v>0</v>
      </c>
      <c r="J782" s="105">
        <f>IF(A24taxstdlife="n/a","n/a",IF(J$3&gt;(A24taxstdlife+$E782),(('PTRM input'!$H$166+'PTRM input'!$H$132)*$H$7)-SUM($H782:I782),(('PTRM input'!$H$166+'PTRM input'!$H$132)*$H$7)/A24taxstdlife))</f>
        <v>0</v>
      </c>
      <c r="K782" s="105">
        <f>IF(A24taxstdlife="n/a","n/a",IF(K$3&gt;(A24taxstdlife+$E782),(('PTRM input'!$H$166+'PTRM input'!$H$132)*$H$7)-SUM($H782:J782),(('PTRM input'!$H$166+'PTRM input'!$H$132)*$H$7)/A24taxstdlife))</f>
        <v>0</v>
      </c>
      <c r="L782" s="105">
        <f>IF(A24taxstdlife="n/a","n/a",IF(L$3&gt;(A24taxstdlife+$E782),(('PTRM input'!$H$166+'PTRM input'!$H$132)*$H$7)-SUM($H782:K782),(('PTRM input'!$H$166+'PTRM input'!$H$132)*$H$7)/A24taxstdlife))</f>
        <v>0</v>
      </c>
      <c r="M782" s="105">
        <f>IF(A24taxstdlife="n/a","n/a",IF(M$3&gt;(A24taxstdlife+$E782),(('PTRM input'!$H$166+'PTRM input'!$H$132)*$H$7)-SUM($H782:L782),(('PTRM input'!$H$166+'PTRM input'!$H$132)*$H$7)/A24taxstdlife))</f>
        <v>0</v>
      </c>
      <c r="N782" s="105">
        <f>IF(A24taxstdlife="n/a","n/a",IF(N$3&gt;(A24taxstdlife+$E782),(('PTRM input'!$H$166+'PTRM input'!$H$132)*$H$7)-SUM($H782:M782),(('PTRM input'!$H$166+'PTRM input'!$H$132)*$H$7)/A24taxstdlife))</f>
        <v>0</v>
      </c>
      <c r="O782" s="105">
        <f>IF(A24taxstdlife="n/a","n/a",IF(O$3&gt;(A24taxstdlife+$E782),(('PTRM input'!$H$166+'PTRM input'!$H$132)*$H$7)-SUM($H782:N782),(('PTRM input'!$H$166+'PTRM input'!$H$132)*$H$7)/A24taxstdlife))</f>
        <v>0</v>
      </c>
      <c r="P782" s="105">
        <f>IF(A24taxstdlife="n/a","n/a",IF(P$3&gt;(A24taxstdlife+$E782),(('PTRM input'!$H$166+'PTRM input'!$H$132)*$H$7)-SUM($H782:O782),(('PTRM input'!$H$166+'PTRM input'!$H$132)*$H$7)/A24taxstdlife))</f>
        <v>0</v>
      </c>
      <c r="Q782" s="592">
        <f>IF(A24taxstdlife="n/a","n/a",IF(Q$3&gt;(A24taxstdlife+$E782),(('PTRM input'!$H$166+'PTRM input'!$H$132)*$H$7)-SUM($H782:P782),(('PTRM input'!$H$166+'PTRM input'!$H$132)*$H$7)/A24taxstdlife))</f>
        <v>0</v>
      </c>
      <c r="R782" s="592">
        <f>IF(A24taxstdlife="n/a","n/a",IF(R$3&gt;(A24taxstdlife+$E782),(('PTRM input'!$H$166+'PTRM input'!$H$132)*$H$7)-SUM($H782:Q782),(('PTRM input'!$H$166+'PTRM input'!$H$132)*$H$7)/A24taxstdlife))</f>
        <v>0</v>
      </c>
      <c r="S782" s="592">
        <f>IF(A24taxstdlife="n/a","n/a",IF(S$3&gt;(A24taxstdlife+$E782),(('PTRM input'!$H$166+'PTRM input'!$H$132)*$H$7)-SUM($H782:R782),(('PTRM input'!$H$166+'PTRM input'!$H$132)*$H$7)/A24taxstdlife))</f>
        <v>0</v>
      </c>
      <c r="T782" s="592">
        <f>IF(A24taxstdlife="n/a","n/a",IF(T$3&gt;(A24taxstdlife+$E782),(('PTRM input'!$H$166+'PTRM input'!$H$132)*$H$7)-SUM($H782:S782),(('PTRM input'!$H$166+'PTRM input'!$H$132)*$H$7)/A24taxstdlife))</f>
        <v>0</v>
      </c>
      <c r="U782" s="592">
        <f>IF(A24taxstdlife="n/a","n/a",IF(U$3&gt;(A24taxstdlife+$E782),(('PTRM input'!$H$166+'PTRM input'!$H$132)*$H$7)-SUM($H782:T782),(('PTRM input'!$H$166+'PTRM input'!$H$132)*$H$7)/A24taxstdlife))</f>
        <v>0</v>
      </c>
      <c r="V782" s="592">
        <f>IF(A24taxstdlife="n/a","n/a",IF(V$3&gt;(A24taxstdlife+$E782),(('PTRM input'!$H$166+'PTRM input'!$H$132)*$H$7)-SUM($H782:U782),(('PTRM input'!$H$166+'PTRM input'!$H$132)*$H$7)/A24taxstdlife))</f>
        <v>0</v>
      </c>
      <c r="W782" s="592">
        <f>IF(A24taxstdlife="n/a","n/a",IF(W$3&gt;(A24taxstdlife+$E782),(('PTRM input'!$H$166+'PTRM input'!$H$132)*$H$7)-SUM($H782:V782),(('PTRM input'!$H$166+'PTRM input'!$H$132)*$H$7)/A24taxstdlife))</f>
        <v>0</v>
      </c>
      <c r="X782" s="592">
        <f>IF(A24taxstdlife="n/a","n/a",IF(X$3&gt;(A24taxstdlife+$E782),(('PTRM input'!$H$166+'PTRM input'!$H$132)*$H$7)-SUM($H782:W782),(('PTRM input'!$H$166+'PTRM input'!$H$132)*$H$7)/A24taxstdlife))</f>
        <v>0</v>
      </c>
      <c r="Y782" s="592">
        <f>IF(A24taxstdlife="n/a","n/a",IF(Y$3&gt;(A24taxstdlife+$E782),(('PTRM input'!$H$166+'PTRM input'!$H$132)*$H$7)-SUM($H782:X782),(('PTRM input'!$H$166+'PTRM input'!$H$132)*$H$7)/A24taxstdlife))</f>
        <v>0</v>
      </c>
      <c r="Z782" s="592">
        <f>IF(A24taxstdlife="n/a","n/a",IF(Z$3&gt;(A24taxstdlife+$E782),(('PTRM input'!$H$166+'PTRM input'!$H$132)*$H$7)-SUM($H782:Y782),(('PTRM input'!$H$166+'PTRM input'!$H$132)*$H$7)/A24taxstdlife))</f>
        <v>0</v>
      </c>
      <c r="AA782" s="592">
        <f>IF(A24taxstdlife="n/a","n/a",IF(AA$3&gt;(A24taxstdlife+$E782),(('PTRM input'!$H$166+'PTRM input'!$H$132)*$H$7)-SUM($H782:Z782),(('PTRM input'!$H$166+'PTRM input'!$H$132)*$H$7)/A24taxstdlife))</f>
        <v>0</v>
      </c>
      <c r="AB782" s="592">
        <f>IF(A24taxstdlife="n/a","n/a",IF(AB$3&gt;(A24taxstdlife+$E782),(('PTRM input'!$H$166+'PTRM input'!$H$132)*$H$7)-SUM($H782:AA782),(('PTRM input'!$H$166+'PTRM input'!$H$132)*$H$7)/A24taxstdlife))</f>
        <v>0</v>
      </c>
      <c r="AC782" s="592">
        <f>IF(A24taxstdlife="n/a","n/a",IF(AC$3&gt;(A24taxstdlife+$E782),(('PTRM input'!$H$166+'PTRM input'!$H$132)*$H$7)-SUM($H782:AB782),(('PTRM input'!$H$166+'PTRM input'!$H$132)*$H$7)/A24taxstdlife))</f>
        <v>0</v>
      </c>
      <c r="AD782" s="592">
        <f>IF(A24taxstdlife="n/a","n/a",IF(AD$3&gt;(A24taxstdlife+$E782),(('PTRM input'!$H$166+'PTRM input'!$H$132)*$H$7)-SUM($H782:AC782),(('PTRM input'!$H$166+'PTRM input'!$H$132)*$H$7)/A24taxstdlife))</f>
        <v>0</v>
      </c>
      <c r="AE782" s="592">
        <f>IF(A24taxstdlife="n/a","n/a",IF(AE$3&gt;(A24taxstdlife+$E782),(('PTRM input'!$H$166+'PTRM input'!$H$132)*$H$7)-SUM($H782:AD782),(('PTRM input'!$H$166+'PTRM input'!$H$132)*$H$7)/A24taxstdlife))</f>
        <v>0</v>
      </c>
      <c r="AF782" s="592">
        <f>IF(A24taxstdlife="n/a","n/a",IF(AF$3&gt;(A24taxstdlife+$E782),(('PTRM input'!$H$166+'PTRM input'!$H$132)*$H$7)-SUM($H782:AE782),(('PTRM input'!$H$166+'PTRM input'!$H$132)*$H$7)/A24taxstdlife))</f>
        <v>0</v>
      </c>
      <c r="AG782" s="592">
        <f>IF(A24taxstdlife="n/a","n/a",IF(AG$3&gt;(A24taxstdlife+$E782),(('PTRM input'!$H$166+'PTRM input'!$H$132)*$H$7)-SUM($H782:AF782),(('PTRM input'!$H$166+'PTRM input'!$H$132)*$H$7)/A24taxstdlife))</f>
        <v>0</v>
      </c>
      <c r="AH782" s="592">
        <f>IF(A24taxstdlife="n/a","n/a",IF(AH$3&gt;(A24taxstdlife+$E782),(('PTRM input'!$H$166+'PTRM input'!$H$132)*$H$7)-SUM($H782:AG782),(('PTRM input'!$H$166+'PTRM input'!$H$132)*$H$7)/A24taxstdlife))</f>
        <v>0</v>
      </c>
      <c r="AI782" s="592">
        <f>IF(A24taxstdlife="n/a","n/a",IF(AI$3&gt;(A24taxstdlife+$E782),(('PTRM input'!$H$166+'PTRM input'!$H$132)*$H$7)-SUM($H782:AH782),(('PTRM input'!$H$166+'PTRM input'!$H$132)*$H$7)/A24taxstdlife))</f>
        <v>0</v>
      </c>
      <c r="AJ782" s="592">
        <f>IF(A24taxstdlife="n/a","n/a",IF(AJ$3&gt;(A24taxstdlife+$E782),(('PTRM input'!$H$166+'PTRM input'!$H$132)*$H$7)-SUM($H782:AI782),(('PTRM input'!$H$166+'PTRM input'!$H$132)*$H$7)/A24taxstdlife))</f>
        <v>0</v>
      </c>
      <c r="AK782" s="592">
        <f>IF(A24taxstdlife="n/a","n/a",IF(AK$3&gt;(A24taxstdlife+$E782),(('PTRM input'!$H$166+'PTRM input'!$H$132)*$H$7)-SUM($H782:AJ782),(('PTRM input'!$H$166+'PTRM input'!$H$132)*$H$7)/A24taxstdlife))</f>
        <v>0</v>
      </c>
      <c r="AL782" s="592">
        <f>IF(A24taxstdlife="n/a","n/a",IF(AL$3&gt;(A24taxstdlife+$E782),(('PTRM input'!$H$166+'PTRM input'!$H$132)*$H$7)-SUM($H782:AK782),(('PTRM input'!$H$166+'PTRM input'!$H$132)*$H$7)/A24taxstdlife))</f>
        <v>0</v>
      </c>
      <c r="AM782" s="592">
        <f>IF(A24taxstdlife="n/a","n/a",IF(AM$3&gt;(A24taxstdlife+$E782),(('PTRM input'!$H$166+'PTRM input'!$H$132)*$H$7)-SUM($H782:AL782),(('PTRM input'!$H$166+'PTRM input'!$H$132)*$H$7)/A24taxstdlife))</f>
        <v>0</v>
      </c>
      <c r="AN782" s="592">
        <f>IF(A24taxstdlife="n/a","n/a",IF(AN$3&gt;(A24taxstdlife+$E782),(('PTRM input'!$H$166+'PTRM input'!$H$132)*$H$7)-SUM($H782:AM782),(('PTRM input'!$H$166+'PTRM input'!$H$132)*$H$7)/A24taxstdlife))</f>
        <v>0</v>
      </c>
      <c r="AO782" s="592">
        <f>IF(A24taxstdlife="n/a","n/a",IF(AO$3&gt;(A24taxstdlife+$E782),(('PTRM input'!$H$166+'PTRM input'!$H$132)*$H$7)-SUM($H782:AN782),(('PTRM input'!$H$166+'PTRM input'!$H$132)*$H$7)/A24taxstdlife))</f>
        <v>0</v>
      </c>
      <c r="AP782" s="592">
        <f>IF(A24taxstdlife="n/a","n/a",IF(AP$3&gt;(A24taxstdlife+$E782),(('PTRM input'!$H$166+'PTRM input'!$H$132)*$H$7)-SUM($H782:AO782),(('PTRM input'!$H$166+'PTRM input'!$H$132)*$H$7)/A24taxstdlife))</f>
        <v>0</v>
      </c>
      <c r="AQ782" s="592">
        <f>IF(A24taxstdlife="n/a","n/a",IF(AQ$3&gt;(A24taxstdlife+$E782),(('PTRM input'!$H$166+'PTRM input'!$H$132)*$H$7)-SUM($H782:AP782),(('PTRM input'!$H$166+'PTRM input'!$H$132)*$H$7)/A24taxstdlife))</f>
        <v>0</v>
      </c>
      <c r="AR782" s="592">
        <f>IF(A24taxstdlife="n/a","n/a",IF(AR$3&gt;(A24taxstdlife+$E782),(('PTRM input'!$H$166+'PTRM input'!$H$132)*$H$7)-SUM($H782:AQ782),(('PTRM input'!$H$166+'PTRM input'!$H$132)*$H$7)/A24taxstdlife))</f>
        <v>0</v>
      </c>
      <c r="AS782" s="592">
        <f>IF(A24taxstdlife="n/a","n/a",IF(AS$3&gt;(A24taxstdlife+$E782),(('PTRM input'!$H$166+'PTRM input'!$H$132)*$H$7)-SUM($H782:AR782),(('PTRM input'!$H$166+'PTRM input'!$H$132)*$H$7)/A24taxstdlife))</f>
        <v>0</v>
      </c>
      <c r="AT782" s="592">
        <f>IF(A24taxstdlife="n/a","n/a",IF(AT$3&gt;(A24taxstdlife+$E782),(('PTRM input'!$H$166+'PTRM input'!$H$132)*$H$7)-SUM($H782:AS782),(('PTRM input'!$H$166+'PTRM input'!$H$132)*$H$7)/A24taxstdlife))</f>
        <v>0</v>
      </c>
      <c r="AU782" s="592">
        <f>IF(A24taxstdlife="n/a","n/a",IF(AU$3&gt;(A24taxstdlife+$E782),(('PTRM input'!$H$166+'PTRM input'!$H$132)*$H$7)-SUM($H782:AT782),(('PTRM input'!$H$166+'PTRM input'!$H$132)*$H$7)/A24taxstdlife))</f>
        <v>0</v>
      </c>
      <c r="AV782" s="592">
        <f>IF(A24taxstdlife="n/a","n/a",IF(AV$3&gt;(A24taxstdlife+$E782),(('PTRM input'!$H$166+'PTRM input'!$H$132)*$H$7)-SUM($H782:AU782),(('PTRM input'!$H$166+'PTRM input'!$H$132)*$H$7)/A24taxstdlife))</f>
        <v>0</v>
      </c>
      <c r="AW782" s="592">
        <f>IF(A24taxstdlife="n/a","n/a",IF(AW$3&gt;(A24taxstdlife+$E782),(('PTRM input'!$H$166+'PTRM input'!$H$132)*$H$7)-SUM($H782:AV782),(('PTRM input'!$H$166+'PTRM input'!$H$132)*$H$7)/A24taxstdlife))</f>
        <v>0</v>
      </c>
      <c r="AX782" s="592">
        <f>IF(A24taxstdlife="n/a","n/a",IF(AX$3&gt;(A24taxstdlife+$E782),(('PTRM input'!$H$166+'PTRM input'!$H$132)*$H$7)-SUM($H782:AW782),(('PTRM input'!$H$166+'PTRM input'!$H$132)*$H$7)/A24taxstdlife))</f>
        <v>0</v>
      </c>
      <c r="AY782" s="592">
        <f>IF(A24taxstdlife="n/a","n/a",IF(AY$3&gt;(A24taxstdlife+$E782),(('PTRM input'!$H$166+'PTRM input'!$H$132)*$H$7)-SUM($H782:AX782),(('PTRM input'!$H$166+'PTRM input'!$H$132)*$H$7)/A24taxstdlife))</f>
        <v>0</v>
      </c>
      <c r="AZ782" s="592">
        <f>IF(A24taxstdlife="n/a","n/a",IF(AZ$3&gt;(A24taxstdlife+$E782),(('PTRM input'!$H$166+'PTRM input'!$H$132)*$H$7)-SUM($H782:AY782),(('PTRM input'!$H$166+'PTRM input'!$H$132)*$H$7)/A24taxstdlife))</f>
        <v>0</v>
      </c>
      <c r="BA782" s="592">
        <f>IF(A24taxstdlife="n/a","n/a",IF(BA$3&gt;(A24taxstdlife+$E782),(('PTRM input'!$H$166+'PTRM input'!$H$132)*$H$7)-SUM($H782:AZ782),(('PTRM input'!$H$166+'PTRM input'!$H$132)*$H$7)/A24taxstdlife))</f>
        <v>0</v>
      </c>
      <c r="BB782" s="592">
        <f>IF(A24taxstdlife="n/a","n/a",IF(BB$3&gt;(A24taxstdlife+$E782),(('PTRM input'!$H$166+'PTRM input'!$H$132)*$H$7)-SUM($H782:BA782),(('PTRM input'!$H$166+'PTRM input'!$H$132)*$H$7)/A24taxstdlife))</f>
        <v>0</v>
      </c>
      <c r="BC782" s="592">
        <f>IF(A24taxstdlife="n/a","n/a",IF(BC$3&gt;(A24taxstdlife+$E782),(('PTRM input'!$H$166+'PTRM input'!$H$132)*$H$7)-SUM($H782:BB782),(('PTRM input'!$H$166+'PTRM input'!$H$132)*$H$7)/A24taxstdlife))</f>
        <v>0</v>
      </c>
      <c r="BD782" s="592">
        <f>IF(A24taxstdlife="n/a","n/a",IF(BD$3&gt;(A24taxstdlife+$E782),(('PTRM input'!$H$166+'PTRM input'!$H$132)*$H$7)-SUM($H782:BC782),(('PTRM input'!$H$166+'PTRM input'!$H$132)*$H$7)/A24taxstdlife))</f>
        <v>0</v>
      </c>
      <c r="BE782" s="592">
        <f>IF(A24taxstdlife="n/a","n/a",IF(BE$3&gt;(A24taxstdlife+$E782),(('PTRM input'!$H$166+'PTRM input'!$H$132)*$H$7)-SUM($H782:BD782),(('PTRM input'!$H$166+'PTRM input'!$H$132)*$H$7)/A24taxstdlife))</f>
        <v>0</v>
      </c>
      <c r="BF782" s="592">
        <f>IF(A24taxstdlife="n/a","n/a",IF(BF$3&gt;(A24taxstdlife+$E782),(('PTRM input'!$H$166+'PTRM input'!$H$132)*$H$7)-SUM($H782:BE782),(('PTRM input'!$H$166+'PTRM input'!$H$132)*$H$7)/A24taxstdlife))</f>
        <v>0</v>
      </c>
      <c r="BG782" s="592">
        <f>IF(A24taxstdlife="n/a","n/a",IF(BG$3&gt;(A24taxstdlife+$E782),(('PTRM input'!$H$166+'PTRM input'!$H$132)*$H$7)-SUM($H782:BF782),(('PTRM input'!$H$166+'PTRM input'!$H$132)*$H$7)/A24taxstdlife))</f>
        <v>0</v>
      </c>
      <c r="BH782" s="592">
        <f>IF(A24taxstdlife="n/a","n/a",IF(BH$3&gt;(A24taxstdlife+$E782),(('PTRM input'!$H$166+'PTRM input'!$H$132)*$H$7)-SUM($H782:BG782),(('PTRM input'!$H$166+'PTRM input'!$H$132)*$H$7)/A24taxstdlife))</f>
        <v>0</v>
      </c>
      <c r="BI782" s="592">
        <f>IF(A24taxstdlife="n/a","n/a",IF(BI$3&gt;(A24taxstdlife+$E782),(('PTRM input'!$H$166+'PTRM input'!$H$132)*$H$7)-SUM($H782:BH782),(('PTRM input'!$H$166+'PTRM input'!$H$132)*$H$7)/A24taxstdlife))</f>
        <v>0</v>
      </c>
      <c r="BJ782" s="237"/>
      <c r="BK782" s="237"/>
      <c r="BL782" s="237"/>
      <c r="BM782" s="237"/>
    </row>
    <row r="783" spans="1:65" s="4" customFormat="1" ht="12.75" customHeight="1" outlineLevel="2">
      <c r="A783" s="237"/>
      <c r="B783" s="237"/>
      <c r="C783" s="597"/>
      <c r="D783" s="930"/>
      <c r="E783" s="167">
        <v>3</v>
      </c>
      <c r="F783" s="34"/>
      <c r="G783" s="184"/>
      <c r="H783" s="186"/>
      <c r="I783" s="185"/>
      <c r="J783" s="105">
        <f>IF(A24taxstdlife="n/a","n/a",IF(J$3&gt;(A24taxstdlife+$E783),(('PTRM input'!$I$166+'PTRM input'!$I$132)*$I$7)-SUM($I783:I783),(('PTRM input'!$I$166+'PTRM input'!$I$132)*$I$7)/A24taxstdlife))</f>
        <v>0</v>
      </c>
      <c r="K783" s="105">
        <f>IF(A24taxstdlife="n/a","n/a",IF(K$3&gt;(A24taxstdlife+$E783),(('PTRM input'!$I$166+'PTRM input'!$I$132)*$I$7)-SUM($I783:J783),(('PTRM input'!$I$166+'PTRM input'!$I$132)*$I$7)/A24taxstdlife))</f>
        <v>0</v>
      </c>
      <c r="L783" s="105">
        <f>IF(A24taxstdlife="n/a","n/a",IF(L$3&gt;(A24taxstdlife+$E783),(('PTRM input'!$I$166+'PTRM input'!$I$132)*$I$7)-SUM($I783:K783),(('PTRM input'!$I$166+'PTRM input'!$I$132)*$I$7)/A24taxstdlife))</f>
        <v>0</v>
      </c>
      <c r="M783" s="105">
        <f>IF(A24taxstdlife="n/a","n/a",IF(M$3&gt;(A24taxstdlife+$E783),(('PTRM input'!$I$166+'PTRM input'!$I$132)*$I$7)-SUM($I783:L783),(('PTRM input'!$I$166+'PTRM input'!$I$132)*$I$7)/A24taxstdlife))</f>
        <v>0</v>
      </c>
      <c r="N783" s="105">
        <f>IF(A24taxstdlife="n/a","n/a",IF(N$3&gt;(A24taxstdlife+$E783),(('PTRM input'!$I$166+'PTRM input'!$I$132)*$I$7)-SUM($I783:M783),(('PTRM input'!$I$166+'PTRM input'!$I$132)*$I$7)/A24taxstdlife))</f>
        <v>0</v>
      </c>
      <c r="O783" s="105">
        <f>IF(A24taxstdlife="n/a","n/a",IF(O$3&gt;(A24taxstdlife+$E783),(('PTRM input'!$I$166+'PTRM input'!$I$132)*$I$7)-SUM($I783:N783),(('PTRM input'!$I$166+'PTRM input'!$I$132)*$I$7)/A24taxstdlife))</f>
        <v>0</v>
      </c>
      <c r="P783" s="105">
        <f>IF(A24taxstdlife="n/a","n/a",IF(P$3&gt;(A24taxstdlife+$E783),(('PTRM input'!$I$166+'PTRM input'!$I$132)*$I$7)-SUM($I783:O783),(('PTRM input'!$I$166+'PTRM input'!$I$132)*$I$7)/A24taxstdlife))</f>
        <v>0</v>
      </c>
      <c r="Q783" s="592">
        <f>IF(A24taxstdlife="n/a","n/a",IF(Q$3&gt;(A24taxstdlife+$E783),(('PTRM input'!$I$166+'PTRM input'!$I$132)*$I$7)-SUM($I783:P783),(('PTRM input'!$I$166+'PTRM input'!$I$132)*$I$7)/A24taxstdlife))</f>
        <v>0</v>
      </c>
      <c r="R783" s="592">
        <f>IF(A24taxstdlife="n/a","n/a",IF(R$3&gt;(A24taxstdlife+$E783),(('PTRM input'!$I$166+'PTRM input'!$I$132)*$I$7)-SUM($I783:Q783),(('PTRM input'!$I$166+'PTRM input'!$I$132)*$I$7)/A24taxstdlife))</f>
        <v>0</v>
      </c>
      <c r="S783" s="592">
        <f>IF(A24taxstdlife="n/a","n/a",IF(S$3&gt;(A24taxstdlife+$E783),(('PTRM input'!$I$166+'PTRM input'!$I$132)*$I$7)-SUM($I783:R783),(('PTRM input'!$I$166+'PTRM input'!$I$132)*$I$7)/A24taxstdlife))</f>
        <v>0</v>
      </c>
      <c r="T783" s="592">
        <f>IF(A24taxstdlife="n/a","n/a",IF(T$3&gt;(A24taxstdlife+$E783),(('PTRM input'!$I$166+'PTRM input'!$I$132)*$I$7)-SUM($I783:S783),(('PTRM input'!$I$166+'PTRM input'!$I$132)*$I$7)/A24taxstdlife))</f>
        <v>0</v>
      </c>
      <c r="U783" s="592">
        <f>IF(A24taxstdlife="n/a","n/a",IF(U$3&gt;(A24taxstdlife+$E783),(('PTRM input'!$I$166+'PTRM input'!$I$132)*$I$7)-SUM($I783:T783),(('PTRM input'!$I$166+'PTRM input'!$I$132)*$I$7)/A24taxstdlife))</f>
        <v>0</v>
      </c>
      <c r="V783" s="592">
        <f>IF(A24taxstdlife="n/a","n/a",IF(V$3&gt;(A24taxstdlife+$E783),(('PTRM input'!$I$166+'PTRM input'!$I$132)*$I$7)-SUM($I783:U783),(('PTRM input'!$I$166+'PTRM input'!$I$132)*$I$7)/A24taxstdlife))</f>
        <v>0</v>
      </c>
      <c r="W783" s="592">
        <f>IF(A24taxstdlife="n/a","n/a",IF(W$3&gt;(A24taxstdlife+$E783),(('PTRM input'!$I$166+'PTRM input'!$I$132)*$I$7)-SUM($I783:V783),(('PTRM input'!$I$166+'PTRM input'!$I$132)*$I$7)/A24taxstdlife))</f>
        <v>0</v>
      </c>
      <c r="X783" s="592">
        <f>IF(A24taxstdlife="n/a","n/a",IF(X$3&gt;(A24taxstdlife+$E783),(('PTRM input'!$I$166+'PTRM input'!$I$132)*$I$7)-SUM($I783:W783),(('PTRM input'!$I$166+'PTRM input'!$I$132)*$I$7)/A24taxstdlife))</f>
        <v>0</v>
      </c>
      <c r="Y783" s="592">
        <f>IF(A24taxstdlife="n/a","n/a",IF(Y$3&gt;(A24taxstdlife+$E783),(('PTRM input'!$I$166+'PTRM input'!$I$132)*$I$7)-SUM($I783:X783),(('PTRM input'!$I$166+'PTRM input'!$I$132)*$I$7)/A24taxstdlife))</f>
        <v>0</v>
      </c>
      <c r="Z783" s="592">
        <f>IF(A24taxstdlife="n/a","n/a",IF(Z$3&gt;(A24taxstdlife+$E783),(('PTRM input'!$I$166+'PTRM input'!$I$132)*$I$7)-SUM($I783:Y783),(('PTRM input'!$I$166+'PTRM input'!$I$132)*$I$7)/A24taxstdlife))</f>
        <v>0</v>
      </c>
      <c r="AA783" s="592">
        <f>IF(A24taxstdlife="n/a","n/a",IF(AA$3&gt;(A24taxstdlife+$E783),(('PTRM input'!$I$166+'PTRM input'!$I$132)*$I$7)-SUM($I783:Z783),(('PTRM input'!$I$166+'PTRM input'!$I$132)*$I$7)/A24taxstdlife))</f>
        <v>0</v>
      </c>
      <c r="AB783" s="592">
        <f>IF(A24taxstdlife="n/a","n/a",IF(AB$3&gt;(A24taxstdlife+$E783),(('PTRM input'!$I$166+'PTRM input'!$I$132)*$I$7)-SUM($I783:AA783),(('PTRM input'!$I$166+'PTRM input'!$I$132)*$I$7)/A24taxstdlife))</f>
        <v>0</v>
      </c>
      <c r="AC783" s="592">
        <f>IF(A24taxstdlife="n/a","n/a",IF(AC$3&gt;(A24taxstdlife+$E783),(('PTRM input'!$I$166+'PTRM input'!$I$132)*$I$7)-SUM($I783:AB783),(('PTRM input'!$I$166+'PTRM input'!$I$132)*$I$7)/A24taxstdlife))</f>
        <v>0</v>
      </c>
      <c r="AD783" s="592">
        <f>IF(A24taxstdlife="n/a","n/a",IF(AD$3&gt;(A24taxstdlife+$E783),(('PTRM input'!$I$166+'PTRM input'!$I$132)*$I$7)-SUM($I783:AC783),(('PTRM input'!$I$166+'PTRM input'!$I$132)*$I$7)/A24taxstdlife))</f>
        <v>0</v>
      </c>
      <c r="AE783" s="592">
        <f>IF(A24taxstdlife="n/a","n/a",IF(AE$3&gt;(A24taxstdlife+$E783),(('PTRM input'!$I$166+'PTRM input'!$I$132)*$I$7)-SUM($I783:AD783),(('PTRM input'!$I$166+'PTRM input'!$I$132)*$I$7)/A24taxstdlife))</f>
        <v>0</v>
      </c>
      <c r="AF783" s="592">
        <f>IF(A24taxstdlife="n/a","n/a",IF(AF$3&gt;(A24taxstdlife+$E783),(('PTRM input'!$I$166+'PTRM input'!$I$132)*$I$7)-SUM($I783:AE783),(('PTRM input'!$I$166+'PTRM input'!$I$132)*$I$7)/A24taxstdlife))</f>
        <v>0</v>
      </c>
      <c r="AG783" s="592">
        <f>IF(A24taxstdlife="n/a","n/a",IF(AG$3&gt;(A24taxstdlife+$E783),(('PTRM input'!$I$166+'PTRM input'!$I$132)*$I$7)-SUM($I783:AF783),(('PTRM input'!$I$166+'PTRM input'!$I$132)*$I$7)/A24taxstdlife))</f>
        <v>0</v>
      </c>
      <c r="AH783" s="592">
        <f>IF(A24taxstdlife="n/a","n/a",IF(AH$3&gt;(A24taxstdlife+$E783),(('PTRM input'!$I$166+'PTRM input'!$I$132)*$I$7)-SUM($I783:AG783),(('PTRM input'!$I$166+'PTRM input'!$I$132)*$I$7)/A24taxstdlife))</f>
        <v>0</v>
      </c>
      <c r="AI783" s="592">
        <f>IF(A24taxstdlife="n/a","n/a",IF(AI$3&gt;(A24taxstdlife+$E783),(('PTRM input'!$I$166+'PTRM input'!$I$132)*$I$7)-SUM($I783:AH783),(('PTRM input'!$I$166+'PTRM input'!$I$132)*$I$7)/A24taxstdlife))</f>
        <v>0</v>
      </c>
      <c r="AJ783" s="592">
        <f>IF(A24taxstdlife="n/a","n/a",IF(AJ$3&gt;(A24taxstdlife+$E783),(('PTRM input'!$I$166+'PTRM input'!$I$132)*$I$7)-SUM($I783:AI783),(('PTRM input'!$I$166+'PTRM input'!$I$132)*$I$7)/A24taxstdlife))</f>
        <v>0</v>
      </c>
      <c r="AK783" s="592">
        <f>IF(A24taxstdlife="n/a","n/a",IF(AK$3&gt;(A24taxstdlife+$E783),(('PTRM input'!$I$166+'PTRM input'!$I$132)*$I$7)-SUM($I783:AJ783),(('PTRM input'!$I$166+'PTRM input'!$I$132)*$I$7)/A24taxstdlife))</f>
        <v>0</v>
      </c>
      <c r="AL783" s="592">
        <f>IF(A24taxstdlife="n/a","n/a",IF(AL$3&gt;(A24taxstdlife+$E783),(('PTRM input'!$I$166+'PTRM input'!$I$132)*$I$7)-SUM($I783:AK783),(('PTRM input'!$I$166+'PTRM input'!$I$132)*$I$7)/A24taxstdlife))</f>
        <v>0</v>
      </c>
      <c r="AM783" s="592">
        <f>IF(A24taxstdlife="n/a","n/a",IF(AM$3&gt;(A24taxstdlife+$E783),(('PTRM input'!$I$166+'PTRM input'!$I$132)*$I$7)-SUM($I783:AL783),(('PTRM input'!$I$166+'PTRM input'!$I$132)*$I$7)/A24taxstdlife))</f>
        <v>0</v>
      </c>
      <c r="AN783" s="592">
        <f>IF(A24taxstdlife="n/a","n/a",IF(AN$3&gt;(A24taxstdlife+$E783),(('PTRM input'!$I$166+'PTRM input'!$I$132)*$I$7)-SUM($I783:AM783),(('PTRM input'!$I$166+'PTRM input'!$I$132)*$I$7)/A24taxstdlife))</f>
        <v>0</v>
      </c>
      <c r="AO783" s="592">
        <f>IF(A24taxstdlife="n/a","n/a",IF(AO$3&gt;(A24taxstdlife+$E783),(('PTRM input'!$I$166+'PTRM input'!$I$132)*$I$7)-SUM($I783:AN783),(('PTRM input'!$I$166+'PTRM input'!$I$132)*$I$7)/A24taxstdlife))</f>
        <v>0</v>
      </c>
      <c r="AP783" s="592">
        <f>IF(A24taxstdlife="n/a","n/a",IF(AP$3&gt;(A24taxstdlife+$E783),(('PTRM input'!$I$166+'PTRM input'!$I$132)*$I$7)-SUM($I783:AO783),(('PTRM input'!$I$166+'PTRM input'!$I$132)*$I$7)/A24taxstdlife))</f>
        <v>0</v>
      </c>
      <c r="AQ783" s="592">
        <f>IF(A24taxstdlife="n/a","n/a",IF(AQ$3&gt;(A24taxstdlife+$E783),(('PTRM input'!$I$166+'PTRM input'!$I$132)*$I$7)-SUM($I783:AP783),(('PTRM input'!$I$166+'PTRM input'!$I$132)*$I$7)/A24taxstdlife))</f>
        <v>0</v>
      </c>
      <c r="AR783" s="592">
        <f>IF(A24taxstdlife="n/a","n/a",IF(AR$3&gt;(A24taxstdlife+$E783),(('PTRM input'!$I$166+'PTRM input'!$I$132)*$I$7)-SUM($I783:AQ783),(('PTRM input'!$I$166+'PTRM input'!$I$132)*$I$7)/A24taxstdlife))</f>
        <v>0</v>
      </c>
      <c r="AS783" s="592">
        <f>IF(A24taxstdlife="n/a","n/a",IF(AS$3&gt;(A24taxstdlife+$E783),(('PTRM input'!$I$166+'PTRM input'!$I$132)*$I$7)-SUM($I783:AR783),(('PTRM input'!$I$166+'PTRM input'!$I$132)*$I$7)/A24taxstdlife))</f>
        <v>0</v>
      </c>
      <c r="AT783" s="592">
        <f>IF(A24taxstdlife="n/a","n/a",IF(AT$3&gt;(A24taxstdlife+$E783),(('PTRM input'!$I$166+'PTRM input'!$I$132)*$I$7)-SUM($I783:AS783),(('PTRM input'!$I$166+'PTRM input'!$I$132)*$I$7)/A24taxstdlife))</f>
        <v>0</v>
      </c>
      <c r="AU783" s="592">
        <f>IF(A24taxstdlife="n/a","n/a",IF(AU$3&gt;(A24taxstdlife+$E783),(('PTRM input'!$I$166+'PTRM input'!$I$132)*$I$7)-SUM($I783:AT783),(('PTRM input'!$I$166+'PTRM input'!$I$132)*$I$7)/A24taxstdlife))</f>
        <v>0</v>
      </c>
      <c r="AV783" s="592">
        <f>IF(A24taxstdlife="n/a","n/a",IF(AV$3&gt;(A24taxstdlife+$E783),(('PTRM input'!$I$166+'PTRM input'!$I$132)*$I$7)-SUM($I783:AU783),(('PTRM input'!$I$166+'PTRM input'!$I$132)*$I$7)/A24taxstdlife))</f>
        <v>0</v>
      </c>
      <c r="AW783" s="592">
        <f>IF(A24taxstdlife="n/a","n/a",IF(AW$3&gt;(A24taxstdlife+$E783),(('PTRM input'!$I$166+'PTRM input'!$I$132)*$I$7)-SUM($I783:AV783),(('PTRM input'!$I$166+'PTRM input'!$I$132)*$I$7)/A24taxstdlife))</f>
        <v>0</v>
      </c>
      <c r="AX783" s="592">
        <f>IF(A24taxstdlife="n/a","n/a",IF(AX$3&gt;(A24taxstdlife+$E783),(('PTRM input'!$I$166+'PTRM input'!$I$132)*$I$7)-SUM($I783:AW783),(('PTRM input'!$I$166+'PTRM input'!$I$132)*$I$7)/A24taxstdlife))</f>
        <v>0</v>
      </c>
      <c r="AY783" s="592">
        <f>IF(A24taxstdlife="n/a","n/a",IF(AY$3&gt;(A24taxstdlife+$E783),(('PTRM input'!$I$166+'PTRM input'!$I$132)*$I$7)-SUM($I783:AX783),(('PTRM input'!$I$166+'PTRM input'!$I$132)*$I$7)/A24taxstdlife))</f>
        <v>0</v>
      </c>
      <c r="AZ783" s="592">
        <f>IF(A24taxstdlife="n/a","n/a",IF(AZ$3&gt;(A24taxstdlife+$E783),(('PTRM input'!$I$166+'PTRM input'!$I$132)*$I$7)-SUM($I783:AY783),(('PTRM input'!$I$166+'PTRM input'!$I$132)*$I$7)/A24taxstdlife))</f>
        <v>0</v>
      </c>
      <c r="BA783" s="592">
        <f>IF(A24taxstdlife="n/a","n/a",IF(BA$3&gt;(A24taxstdlife+$E783),(('PTRM input'!$I$166+'PTRM input'!$I$132)*$I$7)-SUM($I783:AZ783),(('PTRM input'!$I$166+'PTRM input'!$I$132)*$I$7)/A24taxstdlife))</f>
        <v>0</v>
      </c>
      <c r="BB783" s="592">
        <f>IF(A24taxstdlife="n/a","n/a",IF(BB$3&gt;(A24taxstdlife+$E783),(('PTRM input'!$I$166+'PTRM input'!$I$132)*$I$7)-SUM($I783:BA783),(('PTRM input'!$I$166+'PTRM input'!$I$132)*$I$7)/A24taxstdlife))</f>
        <v>0</v>
      </c>
      <c r="BC783" s="592">
        <f>IF(A24taxstdlife="n/a","n/a",IF(BC$3&gt;(A24taxstdlife+$E783),(('PTRM input'!$I$166+'PTRM input'!$I$132)*$I$7)-SUM($I783:BB783),(('PTRM input'!$I$166+'PTRM input'!$I$132)*$I$7)/A24taxstdlife))</f>
        <v>0</v>
      </c>
      <c r="BD783" s="592">
        <f>IF(A24taxstdlife="n/a","n/a",IF(BD$3&gt;(A24taxstdlife+$E783),(('PTRM input'!$I$166+'PTRM input'!$I$132)*$I$7)-SUM($I783:BC783),(('PTRM input'!$I$166+'PTRM input'!$I$132)*$I$7)/A24taxstdlife))</f>
        <v>0</v>
      </c>
      <c r="BE783" s="592">
        <f>IF(A24taxstdlife="n/a","n/a",IF(BE$3&gt;(A24taxstdlife+$E783),(('PTRM input'!$I$166+'PTRM input'!$I$132)*$I$7)-SUM($I783:BD783),(('PTRM input'!$I$166+'PTRM input'!$I$132)*$I$7)/A24taxstdlife))</f>
        <v>0</v>
      </c>
      <c r="BF783" s="592">
        <f>IF(A24taxstdlife="n/a","n/a",IF(BF$3&gt;(A24taxstdlife+$E783),(('PTRM input'!$I$166+'PTRM input'!$I$132)*$I$7)-SUM($I783:BE783),(('PTRM input'!$I$166+'PTRM input'!$I$132)*$I$7)/A24taxstdlife))</f>
        <v>0</v>
      </c>
      <c r="BG783" s="592">
        <f>IF(A24taxstdlife="n/a","n/a",IF(BG$3&gt;(A24taxstdlife+$E783),(('PTRM input'!$I$166+'PTRM input'!$I$132)*$I$7)-SUM($I783:BF783),(('PTRM input'!$I$166+'PTRM input'!$I$132)*$I$7)/A24taxstdlife))</f>
        <v>0</v>
      </c>
      <c r="BH783" s="592">
        <f>IF(A24taxstdlife="n/a","n/a",IF(BH$3&gt;(A24taxstdlife+$E783),(('PTRM input'!$I$166+'PTRM input'!$I$132)*$I$7)-SUM($I783:BG783),(('PTRM input'!$I$166+'PTRM input'!$I$132)*$I$7)/A24taxstdlife))</f>
        <v>0</v>
      </c>
      <c r="BI783" s="592">
        <f>IF(A24taxstdlife="n/a","n/a",IF(BI$3&gt;(A24taxstdlife+$E783),(('PTRM input'!$I$166+'PTRM input'!$I$132)*$I$7)-SUM($I783:BH783),(('PTRM input'!$I$166+'PTRM input'!$I$132)*$I$7)/A24taxstdlife))</f>
        <v>0</v>
      </c>
      <c r="BJ783" s="592"/>
      <c r="BK783" s="237"/>
      <c r="BL783" s="237"/>
      <c r="BM783" s="237"/>
    </row>
    <row r="784" spans="1:65" s="4" customFormat="1" ht="12.75" customHeight="1" outlineLevel="2">
      <c r="A784" s="237"/>
      <c r="B784" s="237"/>
      <c r="C784" s="597"/>
      <c r="D784" s="930"/>
      <c r="E784" s="167">
        <v>4</v>
      </c>
      <c r="F784" s="34"/>
      <c r="G784" s="184"/>
      <c r="H784" s="186"/>
      <c r="I784" s="186"/>
      <c r="J784" s="185"/>
      <c r="K784" s="105">
        <f>IF(A24taxstdlife="n/a","n/a",IF(K$3&gt;(A24taxstdlife+$E784),(('PTRM input'!$J$166+'PTRM input'!$J$132)*$J$7)-SUM($J784:J784),(('PTRM input'!$J$166+'PTRM input'!$J$132)*$J$7)/A24taxstdlife))</f>
        <v>0</v>
      </c>
      <c r="L784" s="105">
        <f>IF(A24taxstdlife="n/a","n/a",IF(L$3&gt;(A24taxstdlife+$E784),(('PTRM input'!$J$166+'PTRM input'!$J$132)*$J$7)-SUM($J784:K784),(('PTRM input'!$J$166+'PTRM input'!$J$132)*$J$7)/A24taxstdlife))</f>
        <v>0</v>
      </c>
      <c r="M784" s="105">
        <f>IF(A24taxstdlife="n/a","n/a",IF(M$3&gt;(A24taxstdlife+$E784),(('PTRM input'!$J$166+'PTRM input'!$J$132)*$J$7)-SUM($J784:L784),(('PTRM input'!$J$166+'PTRM input'!$J$132)*$J$7)/A24taxstdlife))</f>
        <v>0</v>
      </c>
      <c r="N784" s="105">
        <f>IF(A24taxstdlife="n/a","n/a",IF(N$3&gt;(A24taxstdlife+$E784),(('PTRM input'!$J$166+'PTRM input'!$J$132)*$J$7)-SUM($J784:M784),(('PTRM input'!$J$166+'PTRM input'!$J$132)*$J$7)/A24taxstdlife))</f>
        <v>0</v>
      </c>
      <c r="O784" s="105">
        <f>IF(A24taxstdlife="n/a","n/a",IF(O$3&gt;(A24taxstdlife+$E784),(('PTRM input'!$J$166+'PTRM input'!$J$132)*$J$7)-SUM($J784:N784),(('PTRM input'!$J$166+'PTRM input'!$J$132)*$J$7)/A24taxstdlife))</f>
        <v>0</v>
      </c>
      <c r="P784" s="105">
        <f>IF(A24taxstdlife="n/a","n/a",IF(P$3&gt;(A24taxstdlife+$E784),(('PTRM input'!$J$166+'PTRM input'!$J$132)*$J$7)-SUM($J784:O784),(('PTRM input'!$J$166+'PTRM input'!$J$132)*$J$7)/A24taxstdlife))</f>
        <v>0</v>
      </c>
      <c r="Q784" s="592">
        <f>IF(A24taxstdlife="n/a","n/a",IF(Q$3&gt;(A24taxstdlife+$E784),(('PTRM input'!$J$166+'PTRM input'!$J$132)*$J$7)-SUM($J784:P784),(('PTRM input'!$J$166+'PTRM input'!$J$132)*$J$7)/A24taxstdlife))</f>
        <v>0</v>
      </c>
      <c r="R784" s="592">
        <f>IF(A24taxstdlife="n/a","n/a",IF(R$3&gt;(A24taxstdlife+$E784),(('PTRM input'!$J$166+'PTRM input'!$J$132)*$J$7)-SUM($J784:Q784),(('PTRM input'!$J$166+'PTRM input'!$J$132)*$J$7)/A24taxstdlife))</f>
        <v>0</v>
      </c>
      <c r="S784" s="592">
        <f>IF(A24taxstdlife="n/a","n/a",IF(S$3&gt;(A24taxstdlife+$E784),(('PTRM input'!$J$166+'PTRM input'!$J$132)*$J$7)-SUM($J784:R784),(('PTRM input'!$J$166+'PTRM input'!$J$132)*$J$7)/A24taxstdlife))</f>
        <v>0</v>
      </c>
      <c r="T784" s="592">
        <f>IF(A24taxstdlife="n/a","n/a",IF(T$3&gt;(A24taxstdlife+$E784),(('PTRM input'!$J$166+'PTRM input'!$J$132)*$J$7)-SUM($J784:S784),(('PTRM input'!$J$166+'PTRM input'!$J$132)*$J$7)/A24taxstdlife))</f>
        <v>0</v>
      </c>
      <c r="U784" s="592">
        <f>IF(A24taxstdlife="n/a","n/a",IF(U$3&gt;(A24taxstdlife+$E784),(('PTRM input'!$J$166+'PTRM input'!$J$132)*$J$7)-SUM($J784:T784),(('PTRM input'!$J$166+'PTRM input'!$J$132)*$J$7)/A24taxstdlife))</f>
        <v>0</v>
      </c>
      <c r="V784" s="592">
        <f>IF(A24taxstdlife="n/a","n/a",IF(V$3&gt;(A24taxstdlife+$E784),(('PTRM input'!$J$166+'PTRM input'!$J$132)*$J$7)-SUM($J784:U784),(('PTRM input'!$J$166+'PTRM input'!$J$132)*$J$7)/A24taxstdlife))</f>
        <v>0</v>
      </c>
      <c r="W784" s="592">
        <f>IF(A24taxstdlife="n/a","n/a",IF(W$3&gt;(A24taxstdlife+$E784),(('PTRM input'!$J$166+'PTRM input'!$J$132)*$J$7)-SUM($J784:V784),(('PTRM input'!$J$166+'PTRM input'!$J$132)*$J$7)/A24taxstdlife))</f>
        <v>0</v>
      </c>
      <c r="X784" s="592">
        <f>IF(A24taxstdlife="n/a","n/a",IF(X$3&gt;(A24taxstdlife+$E784),(('PTRM input'!$J$166+'PTRM input'!$J$132)*$J$7)-SUM($J784:W784),(('PTRM input'!$J$166+'PTRM input'!$J$132)*$J$7)/A24taxstdlife))</f>
        <v>0</v>
      </c>
      <c r="Y784" s="592">
        <f>IF(A24taxstdlife="n/a","n/a",IF(Y$3&gt;(A24taxstdlife+$E784),(('PTRM input'!$J$166+'PTRM input'!$J$132)*$J$7)-SUM($J784:X784),(('PTRM input'!$J$166+'PTRM input'!$J$132)*$J$7)/A24taxstdlife))</f>
        <v>0</v>
      </c>
      <c r="Z784" s="592">
        <f>IF(A24taxstdlife="n/a","n/a",IF(Z$3&gt;(A24taxstdlife+$E784),(('PTRM input'!$J$166+'PTRM input'!$J$132)*$J$7)-SUM($J784:Y784),(('PTRM input'!$J$166+'PTRM input'!$J$132)*$J$7)/A24taxstdlife))</f>
        <v>0</v>
      </c>
      <c r="AA784" s="592">
        <f>IF(A24taxstdlife="n/a","n/a",IF(AA$3&gt;(A24taxstdlife+$E784),(('PTRM input'!$J$166+'PTRM input'!$J$132)*$J$7)-SUM($J784:Z784),(('PTRM input'!$J$166+'PTRM input'!$J$132)*$J$7)/A24taxstdlife))</f>
        <v>0</v>
      </c>
      <c r="AB784" s="592">
        <f>IF(A24taxstdlife="n/a","n/a",IF(AB$3&gt;(A24taxstdlife+$E784),(('PTRM input'!$J$166+'PTRM input'!$J$132)*$J$7)-SUM($J784:AA784),(('PTRM input'!$J$166+'PTRM input'!$J$132)*$J$7)/A24taxstdlife))</f>
        <v>0</v>
      </c>
      <c r="AC784" s="592">
        <f>IF(A24taxstdlife="n/a","n/a",IF(AC$3&gt;(A24taxstdlife+$E784),(('PTRM input'!$J$166+'PTRM input'!$J$132)*$J$7)-SUM($J784:AB784),(('PTRM input'!$J$166+'PTRM input'!$J$132)*$J$7)/A24taxstdlife))</f>
        <v>0</v>
      </c>
      <c r="AD784" s="592">
        <f>IF(A24taxstdlife="n/a","n/a",IF(AD$3&gt;(A24taxstdlife+$E784),(('PTRM input'!$J$166+'PTRM input'!$J$132)*$J$7)-SUM($J784:AC784),(('PTRM input'!$J$166+'PTRM input'!$J$132)*$J$7)/A24taxstdlife))</f>
        <v>0</v>
      </c>
      <c r="AE784" s="592">
        <f>IF(A24taxstdlife="n/a","n/a",IF(AE$3&gt;(A24taxstdlife+$E784),(('PTRM input'!$J$166+'PTRM input'!$J$132)*$J$7)-SUM($J784:AD784),(('PTRM input'!$J$166+'PTRM input'!$J$132)*$J$7)/A24taxstdlife))</f>
        <v>0</v>
      </c>
      <c r="AF784" s="592">
        <f>IF(A24taxstdlife="n/a","n/a",IF(AF$3&gt;(A24taxstdlife+$E784),(('PTRM input'!$J$166+'PTRM input'!$J$132)*$J$7)-SUM($J784:AE784),(('PTRM input'!$J$166+'PTRM input'!$J$132)*$J$7)/A24taxstdlife))</f>
        <v>0</v>
      </c>
      <c r="AG784" s="592">
        <f>IF(A24taxstdlife="n/a","n/a",IF(AG$3&gt;(A24taxstdlife+$E784),(('PTRM input'!$J$166+'PTRM input'!$J$132)*$J$7)-SUM($J784:AF784),(('PTRM input'!$J$166+'PTRM input'!$J$132)*$J$7)/A24taxstdlife))</f>
        <v>0</v>
      </c>
      <c r="AH784" s="592">
        <f>IF(A24taxstdlife="n/a","n/a",IF(AH$3&gt;(A24taxstdlife+$E784),(('PTRM input'!$J$166+'PTRM input'!$J$132)*$J$7)-SUM($J784:AG784),(('PTRM input'!$J$166+'PTRM input'!$J$132)*$J$7)/A24taxstdlife))</f>
        <v>0</v>
      </c>
      <c r="AI784" s="592">
        <f>IF(A24taxstdlife="n/a","n/a",IF(AI$3&gt;(A24taxstdlife+$E784),(('PTRM input'!$J$166+'PTRM input'!$J$132)*$J$7)-SUM($J784:AH784),(('PTRM input'!$J$166+'PTRM input'!$J$132)*$J$7)/A24taxstdlife))</f>
        <v>0</v>
      </c>
      <c r="AJ784" s="592">
        <f>IF(A24taxstdlife="n/a","n/a",IF(AJ$3&gt;(A24taxstdlife+$E784),(('PTRM input'!$J$166+'PTRM input'!$J$132)*$J$7)-SUM($J784:AI784),(('PTRM input'!$J$166+'PTRM input'!$J$132)*$J$7)/A24taxstdlife))</f>
        <v>0</v>
      </c>
      <c r="AK784" s="592">
        <f>IF(A24taxstdlife="n/a","n/a",IF(AK$3&gt;(A24taxstdlife+$E784),(('PTRM input'!$J$166+'PTRM input'!$J$132)*$J$7)-SUM($J784:AJ784),(('PTRM input'!$J$166+'PTRM input'!$J$132)*$J$7)/A24taxstdlife))</f>
        <v>0</v>
      </c>
      <c r="AL784" s="592">
        <f>IF(A24taxstdlife="n/a","n/a",IF(AL$3&gt;(A24taxstdlife+$E784),(('PTRM input'!$J$166+'PTRM input'!$J$132)*$J$7)-SUM($J784:AK784),(('PTRM input'!$J$166+'PTRM input'!$J$132)*$J$7)/A24taxstdlife))</f>
        <v>0</v>
      </c>
      <c r="AM784" s="592">
        <f>IF(A24taxstdlife="n/a","n/a",IF(AM$3&gt;(A24taxstdlife+$E784),(('PTRM input'!$J$166+'PTRM input'!$J$132)*$J$7)-SUM($J784:AL784),(('PTRM input'!$J$166+'PTRM input'!$J$132)*$J$7)/A24taxstdlife))</f>
        <v>0</v>
      </c>
      <c r="AN784" s="592">
        <f>IF(A24taxstdlife="n/a","n/a",IF(AN$3&gt;(A24taxstdlife+$E784),(('PTRM input'!$J$166+'PTRM input'!$J$132)*$J$7)-SUM($J784:AM784),(('PTRM input'!$J$166+'PTRM input'!$J$132)*$J$7)/A24taxstdlife))</f>
        <v>0</v>
      </c>
      <c r="AO784" s="592">
        <f>IF(A24taxstdlife="n/a","n/a",IF(AO$3&gt;(A24taxstdlife+$E784),(('PTRM input'!$J$166+'PTRM input'!$J$132)*$J$7)-SUM($J784:AN784),(('PTRM input'!$J$166+'PTRM input'!$J$132)*$J$7)/A24taxstdlife))</f>
        <v>0</v>
      </c>
      <c r="AP784" s="592">
        <f>IF(A24taxstdlife="n/a","n/a",IF(AP$3&gt;(A24taxstdlife+$E784),(('PTRM input'!$J$166+'PTRM input'!$J$132)*$J$7)-SUM($J784:AO784),(('PTRM input'!$J$166+'PTRM input'!$J$132)*$J$7)/A24taxstdlife))</f>
        <v>0</v>
      </c>
      <c r="AQ784" s="592">
        <f>IF(A24taxstdlife="n/a","n/a",IF(AQ$3&gt;(A24taxstdlife+$E784),(('PTRM input'!$J$166+'PTRM input'!$J$132)*$J$7)-SUM($J784:AP784),(('PTRM input'!$J$166+'PTRM input'!$J$132)*$J$7)/A24taxstdlife))</f>
        <v>0</v>
      </c>
      <c r="AR784" s="592">
        <f>IF(A24taxstdlife="n/a","n/a",IF(AR$3&gt;(A24taxstdlife+$E784),(('PTRM input'!$J$166+'PTRM input'!$J$132)*$J$7)-SUM($J784:AQ784),(('PTRM input'!$J$166+'PTRM input'!$J$132)*$J$7)/A24taxstdlife))</f>
        <v>0</v>
      </c>
      <c r="AS784" s="592">
        <f>IF(A24taxstdlife="n/a","n/a",IF(AS$3&gt;(A24taxstdlife+$E784),(('PTRM input'!$J$166+'PTRM input'!$J$132)*$J$7)-SUM($J784:AR784),(('PTRM input'!$J$166+'PTRM input'!$J$132)*$J$7)/A24taxstdlife))</f>
        <v>0</v>
      </c>
      <c r="AT784" s="592">
        <f>IF(A24taxstdlife="n/a","n/a",IF(AT$3&gt;(A24taxstdlife+$E784),(('PTRM input'!$J$166+'PTRM input'!$J$132)*$J$7)-SUM($J784:AS784),(('PTRM input'!$J$166+'PTRM input'!$J$132)*$J$7)/A24taxstdlife))</f>
        <v>0</v>
      </c>
      <c r="AU784" s="592">
        <f>IF(A24taxstdlife="n/a","n/a",IF(AU$3&gt;(A24taxstdlife+$E784),(('PTRM input'!$J$166+'PTRM input'!$J$132)*$J$7)-SUM($J784:AT784),(('PTRM input'!$J$166+'PTRM input'!$J$132)*$J$7)/A24taxstdlife))</f>
        <v>0</v>
      </c>
      <c r="AV784" s="592">
        <f>IF(A24taxstdlife="n/a","n/a",IF(AV$3&gt;(A24taxstdlife+$E784),(('PTRM input'!$J$166+'PTRM input'!$J$132)*$J$7)-SUM($J784:AU784),(('PTRM input'!$J$166+'PTRM input'!$J$132)*$J$7)/A24taxstdlife))</f>
        <v>0</v>
      </c>
      <c r="AW784" s="592">
        <f>IF(A24taxstdlife="n/a","n/a",IF(AW$3&gt;(A24taxstdlife+$E784),(('PTRM input'!$J$166+'PTRM input'!$J$132)*$J$7)-SUM($J784:AV784),(('PTRM input'!$J$166+'PTRM input'!$J$132)*$J$7)/A24taxstdlife))</f>
        <v>0</v>
      </c>
      <c r="AX784" s="592">
        <f>IF(A24taxstdlife="n/a","n/a",IF(AX$3&gt;(A24taxstdlife+$E784),(('PTRM input'!$J$166+'PTRM input'!$J$132)*$J$7)-SUM($J784:AW784),(('PTRM input'!$J$166+'PTRM input'!$J$132)*$J$7)/A24taxstdlife))</f>
        <v>0</v>
      </c>
      <c r="AY784" s="592">
        <f>IF(A24taxstdlife="n/a","n/a",IF(AY$3&gt;(A24taxstdlife+$E784),(('PTRM input'!$J$166+'PTRM input'!$J$132)*$J$7)-SUM($J784:AX784),(('PTRM input'!$J$166+'PTRM input'!$J$132)*$J$7)/A24taxstdlife))</f>
        <v>0</v>
      </c>
      <c r="AZ784" s="592">
        <f>IF(A24taxstdlife="n/a","n/a",IF(AZ$3&gt;(A24taxstdlife+$E784),(('PTRM input'!$J$166+'PTRM input'!$J$132)*$J$7)-SUM($J784:AY784),(('PTRM input'!$J$166+'PTRM input'!$J$132)*$J$7)/A24taxstdlife))</f>
        <v>0</v>
      </c>
      <c r="BA784" s="592">
        <f>IF(A24taxstdlife="n/a","n/a",IF(BA$3&gt;(A24taxstdlife+$E784),(('PTRM input'!$J$166+'PTRM input'!$J$132)*$J$7)-SUM($J784:AZ784),(('PTRM input'!$J$166+'PTRM input'!$J$132)*$J$7)/A24taxstdlife))</f>
        <v>0</v>
      </c>
      <c r="BB784" s="592">
        <f>IF(A24taxstdlife="n/a","n/a",IF(BB$3&gt;(A24taxstdlife+$E784),(('PTRM input'!$J$166+'PTRM input'!$J$132)*$J$7)-SUM($J784:BA784),(('PTRM input'!$J$166+'PTRM input'!$J$132)*$J$7)/A24taxstdlife))</f>
        <v>0</v>
      </c>
      <c r="BC784" s="592">
        <f>IF(A24taxstdlife="n/a","n/a",IF(BC$3&gt;(A24taxstdlife+$E784),(('PTRM input'!$J$166+'PTRM input'!$J$132)*$J$7)-SUM($J784:BB784),(('PTRM input'!$J$166+'PTRM input'!$J$132)*$J$7)/A24taxstdlife))</f>
        <v>0</v>
      </c>
      <c r="BD784" s="592">
        <f>IF(A24taxstdlife="n/a","n/a",IF(BD$3&gt;(A24taxstdlife+$E784),(('PTRM input'!$J$166+'PTRM input'!$J$132)*$J$7)-SUM($J784:BC784),(('PTRM input'!$J$166+'PTRM input'!$J$132)*$J$7)/A24taxstdlife))</f>
        <v>0</v>
      </c>
      <c r="BE784" s="592">
        <f>IF(A24taxstdlife="n/a","n/a",IF(BE$3&gt;(A24taxstdlife+$E784),(('PTRM input'!$J$166+'PTRM input'!$J$132)*$J$7)-SUM($J784:BD784),(('PTRM input'!$J$166+'PTRM input'!$J$132)*$J$7)/A24taxstdlife))</f>
        <v>0</v>
      </c>
      <c r="BF784" s="592">
        <f>IF(A24taxstdlife="n/a","n/a",IF(BF$3&gt;(A24taxstdlife+$E784),(('PTRM input'!$J$166+'PTRM input'!$J$132)*$J$7)-SUM($J784:BE784),(('PTRM input'!$J$166+'PTRM input'!$J$132)*$J$7)/A24taxstdlife))</f>
        <v>0</v>
      </c>
      <c r="BG784" s="592">
        <f>IF(A24taxstdlife="n/a","n/a",IF(BG$3&gt;(A24taxstdlife+$E784),(('PTRM input'!$J$166+'PTRM input'!$J$132)*$J$7)-SUM($J784:BF784),(('PTRM input'!$J$166+'PTRM input'!$J$132)*$J$7)/A24taxstdlife))</f>
        <v>0</v>
      </c>
      <c r="BH784" s="592">
        <f>IF(A24taxstdlife="n/a","n/a",IF(BH$3&gt;(A24taxstdlife+$E784),(('PTRM input'!$J$166+'PTRM input'!$J$132)*$J$7)-SUM($J784:BG784),(('PTRM input'!$J$166+'PTRM input'!$J$132)*$J$7)/A24taxstdlife))</f>
        <v>0</v>
      </c>
      <c r="BI784" s="592">
        <f>IF(A24taxstdlife="n/a","n/a",IF(BI$3&gt;(A24taxstdlife+$E784),(('PTRM input'!$J$166+'PTRM input'!$J$132)*$J$7)-SUM($J784:BH784),(('PTRM input'!$J$166+'PTRM input'!$J$132)*$J$7)/A24taxstdlife))</f>
        <v>0</v>
      </c>
      <c r="BJ784" s="237"/>
      <c r="BK784" s="237"/>
      <c r="BL784" s="237"/>
      <c r="BM784" s="237"/>
    </row>
    <row r="785" spans="1:65" s="4" customFormat="1" ht="12.75" customHeight="1" outlineLevel="2">
      <c r="A785" s="237"/>
      <c r="B785" s="237"/>
      <c r="C785" s="597"/>
      <c r="D785" s="930"/>
      <c r="E785" s="167">
        <v>5</v>
      </c>
      <c r="F785" s="34"/>
      <c r="G785" s="184"/>
      <c r="H785" s="186"/>
      <c r="I785" s="186"/>
      <c r="J785" s="186"/>
      <c r="K785" s="185"/>
      <c r="L785" s="105">
        <f>IF(A24taxstdlife="n/a","n/a",IF(L$3&gt;(A24taxstdlife+$E785),(('PTRM input'!$K$166+'PTRM input'!$K$132)*$K$7)-SUM($K785:K785),(('PTRM input'!$K$166+'PTRM input'!$K$132)*$K$7)/A24taxstdlife))</f>
        <v>0</v>
      </c>
      <c r="M785" s="105">
        <f>IF(A24taxstdlife="n/a","n/a",IF(M$3&gt;(A24taxstdlife+$E785),(('PTRM input'!$K$166+'PTRM input'!$K$132)*$K$7)-SUM($K785:L785),(('PTRM input'!$K$166+'PTRM input'!$K$132)*$K$7)/A24taxstdlife))</f>
        <v>0</v>
      </c>
      <c r="N785" s="105">
        <f>IF(A24taxstdlife="n/a","n/a",IF(N$3&gt;(A24taxstdlife+$E785),(('PTRM input'!$K$166+'PTRM input'!$K$132)*$K$7)-SUM($K785:M785),(('PTRM input'!$K$166+'PTRM input'!$K$132)*$K$7)/A24taxstdlife))</f>
        <v>0</v>
      </c>
      <c r="O785" s="105">
        <f>IF(A24taxstdlife="n/a","n/a",IF(O$3&gt;(A24taxstdlife+$E785),(('PTRM input'!$K$166+'PTRM input'!$K$132)*$K$7)-SUM($K785:N785),(('PTRM input'!$K$166+'PTRM input'!$K$132)*$K$7)/A24taxstdlife))</f>
        <v>0</v>
      </c>
      <c r="P785" s="105">
        <f>IF(A24taxstdlife="n/a","n/a",IF(P$3&gt;(A24taxstdlife+$E785),(('PTRM input'!$K$166+'PTRM input'!$K$132)*$K$7)-SUM($K785:O785),(('PTRM input'!$K$166+'PTRM input'!$K$132)*$K$7)/A24taxstdlife))</f>
        <v>0</v>
      </c>
      <c r="Q785" s="592">
        <f>IF(A24taxstdlife="n/a","n/a",IF(Q$3&gt;(A24taxstdlife+$E785),(('PTRM input'!$K$166+'PTRM input'!$K$132)*$K$7)-SUM($K785:P785),(('PTRM input'!$K$166+'PTRM input'!$K$132)*$K$7)/A24taxstdlife))</f>
        <v>0</v>
      </c>
      <c r="R785" s="592">
        <f>IF(A24taxstdlife="n/a","n/a",IF(R$3&gt;(A24taxstdlife+$E785),(('PTRM input'!$K$166+'PTRM input'!$K$132)*$K$7)-SUM($K785:Q785),(('PTRM input'!$K$166+'PTRM input'!$K$132)*$K$7)/A24taxstdlife))</f>
        <v>0</v>
      </c>
      <c r="S785" s="592">
        <f>IF(A24taxstdlife="n/a","n/a",IF(S$3&gt;(A24taxstdlife+$E785),(('PTRM input'!$K$166+'PTRM input'!$K$132)*$K$7)-SUM($K785:R785),(('PTRM input'!$K$166+'PTRM input'!$K$132)*$K$7)/A24taxstdlife))</f>
        <v>0</v>
      </c>
      <c r="T785" s="592">
        <f>IF(A24taxstdlife="n/a","n/a",IF(T$3&gt;(A24taxstdlife+$E785),(('PTRM input'!$K$166+'PTRM input'!$K$132)*$K$7)-SUM($K785:S785),(('PTRM input'!$K$166+'PTRM input'!$K$132)*$K$7)/A24taxstdlife))</f>
        <v>0</v>
      </c>
      <c r="U785" s="592">
        <f>IF(A24taxstdlife="n/a","n/a",IF(U$3&gt;(A24taxstdlife+$E785),(('PTRM input'!$K$166+'PTRM input'!$K$132)*$K$7)-SUM($K785:T785),(('PTRM input'!$K$166+'PTRM input'!$K$132)*$K$7)/A24taxstdlife))</f>
        <v>0</v>
      </c>
      <c r="V785" s="592">
        <f>IF(A24taxstdlife="n/a","n/a",IF(V$3&gt;(A24taxstdlife+$E785),(('PTRM input'!$K$166+'PTRM input'!$K$132)*$K$7)-SUM($K785:U785),(('PTRM input'!$K$166+'PTRM input'!$K$132)*$K$7)/A24taxstdlife))</f>
        <v>0</v>
      </c>
      <c r="W785" s="592">
        <f>IF(A24taxstdlife="n/a","n/a",IF(W$3&gt;(A24taxstdlife+$E785),(('PTRM input'!$K$166+'PTRM input'!$K$132)*$K$7)-SUM($K785:V785),(('PTRM input'!$K$166+'PTRM input'!$K$132)*$K$7)/A24taxstdlife))</f>
        <v>0</v>
      </c>
      <c r="X785" s="592">
        <f>IF(A24taxstdlife="n/a","n/a",IF(X$3&gt;(A24taxstdlife+$E785),(('PTRM input'!$K$166+'PTRM input'!$K$132)*$K$7)-SUM($K785:W785),(('PTRM input'!$K$166+'PTRM input'!$K$132)*$K$7)/A24taxstdlife))</f>
        <v>0</v>
      </c>
      <c r="Y785" s="592">
        <f>IF(A24taxstdlife="n/a","n/a",IF(Y$3&gt;(A24taxstdlife+$E785),(('PTRM input'!$K$166+'PTRM input'!$K$132)*$K$7)-SUM($K785:X785),(('PTRM input'!$K$166+'PTRM input'!$K$132)*$K$7)/A24taxstdlife))</f>
        <v>0</v>
      </c>
      <c r="Z785" s="592">
        <f>IF(A24taxstdlife="n/a","n/a",IF(Z$3&gt;(A24taxstdlife+$E785),(('PTRM input'!$K$166+'PTRM input'!$K$132)*$K$7)-SUM($K785:Y785),(('PTRM input'!$K$166+'PTRM input'!$K$132)*$K$7)/A24taxstdlife))</f>
        <v>0</v>
      </c>
      <c r="AA785" s="592">
        <f>IF(A24taxstdlife="n/a","n/a",IF(AA$3&gt;(A24taxstdlife+$E785),(('PTRM input'!$K$166+'PTRM input'!$K$132)*$K$7)-SUM($K785:Z785),(('PTRM input'!$K$166+'PTRM input'!$K$132)*$K$7)/A24taxstdlife))</f>
        <v>0</v>
      </c>
      <c r="AB785" s="592">
        <f>IF(A24taxstdlife="n/a","n/a",IF(AB$3&gt;(A24taxstdlife+$E785),(('PTRM input'!$K$166+'PTRM input'!$K$132)*$K$7)-SUM($K785:AA785),(('PTRM input'!$K$166+'PTRM input'!$K$132)*$K$7)/A24taxstdlife))</f>
        <v>0</v>
      </c>
      <c r="AC785" s="592">
        <f>IF(A24taxstdlife="n/a","n/a",IF(AC$3&gt;(A24taxstdlife+$E785),(('PTRM input'!$K$166+'PTRM input'!$K$132)*$K$7)-SUM($K785:AB785),(('PTRM input'!$K$166+'PTRM input'!$K$132)*$K$7)/A24taxstdlife))</f>
        <v>0</v>
      </c>
      <c r="AD785" s="592">
        <f>IF(A24taxstdlife="n/a","n/a",IF(AD$3&gt;(A24taxstdlife+$E785),(('PTRM input'!$K$166+'PTRM input'!$K$132)*$K$7)-SUM($K785:AC785),(('PTRM input'!$K$166+'PTRM input'!$K$132)*$K$7)/A24taxstdlife))</f>
        <v>0</v>
      </c>
      <c r="AE785" s="592">
        <f>IF(A24taxstdlife="n/a","n/a",IF(AE$3&gt;(A24taxstdlife+$E785),(('PTRM input'!$K$166+'PTRM input'!$K$132)*$K$7)-SUM($K785:AD785),(('PTRM input'!$K$166+'PTRM input'!$K$132)*$K$7)/A24taxstdlife))</f>
        <v>0</v>
      </c>
      <c r="AF785" s="592">
        <f>IF(A24taxstdlife="n/a","n/a",IF(AF$3&gt;(A24taxstdlife+$E785),(('PTRM input'!$K$166+'PTRM input'!$K$132)*$K$7)-SUM($K785:AE785),(('PTRM input'!$K$166+'PTRM input'!$K$132)*$K$7)/A24taxstdlife))</f>
        <v>0</v>
      </c>
      <c r="AG785" s="592">
        <f>IF(A24taxstdlife="n/a","n/a",IF(AG$3&gt;(A24taxstdlife+$E785),(('PTRM input'!$K$166+'PTRM input'!$K$132)*$K$7)-SUM($K785:AF785),(('PTRM input'!$K$166+'PTRM input'!$K$132)*$K$7)/A24taxstdlife))</f>
        <v>0</v>
      </c>
      <c r="AH785" s="592">
        <f>IF(A24taxstdlife="n/a","n/a",IF(AH$3&gt;(A24taxstdlife+$E785),(('PTRM input'!$K$166+'PTRM input'!$K$132)*$K$7)-SUM($K785:AG785),(('PTRM input'!$K$166+'PTRM input'!$K$132)*$K$7)/A24taxstdlife))</f>
        <v>0</v>
      </c>
      <c r="AI785" s="592">
        <f>IF(A24taxstdlife="n/a","n/a",IF(AI$3&gt;(A24taxstdlife+$E785),(('PTRM input'!$K$166+'PTRM input'!$K$132)*$K$7)-SUM($K785:AH785),(('PTRM input'!$K$166+'PTRM input'!$K$132)*$K$7)/A24taxstdlife))</f>
        <v>0</v>
      </c>
      <c r="AJ785" s="592">
        <f>IF(A24taxstdlife="n/a","n/a",IF(AJ$3&gt;(A24taxstdlife+$E785),(('PTRM input'!$K$166+'PTRM input'!$K$132)*$K$7)-SUM($K785:AI785),(('PTRM input'!$K$166+'PTRM input'!$K$132)*$K$7)/A24taxstdlife))</f>
        <v>0</v>
      </c>
      <c r="AK785" s="592">
        <f>IF(A24taxstdlife="n/a","n/a",IF(AK$3&gt;(A24taxstdlife+$E785),(('PTRM input'!$K$166+'PTRM input'!$K$132)*$K$7)-SUM($K785:AJ785),(('PTRM input'!$K$166+'PTRM input'!$K$132)*$K$7)/A24taxstdlife))</f>
        <v>0</v>
      </c>
      <c r="AL785" s="592">
        <f>IF(A24taxstdlife="n/a","n/a",IF(AL$3&gt;(A24taxstdlife+$E785),(('PTRM input'!$K$166+'PTRM input'!$K$132)*$K$7)-SUM($K785:AK785),(('PTRM input'!$K$166+'PTRM input'!$K$132)*$K$7)/A24taxstdlife))</f>
        <v>0</v>
      </c>
      <c r="AM785" s="592">
        <f>IF(A24taxstdlife="n/a","n/a",IF(AM$3&gt;(A24taxstdlife+$E785),(('PTRM input'!$K$166+'PTRM input'!$K$132)*$K$7)-SUM($K785:AL785),(('PTRM input'!$K$166+'PTRM input'!$K$132)*$K$7)/A24taxstdlife))</f>
        <v>0</v>
      </c>
      <c r="AN785" s="592">
        <f>IF(A24taxstdlife="n/a","n/a",IF(AN$3&gt;(A24taxstdlife+$E785),(('PTRM input'!$K$166+'PTRM input'!$K$132)*$K$7)-SUM($K785:AM785),(('PTRM input'!$K$166+'PTRM input'!$K$132)*$K$7)/A24taxstdlife))</f>
        <v>0</v>
      </c>
      <c r="AO785" s="592">
        <f>IF(A24taxstdlife="n/a","n/a",IF(AO$3&gt;(A24taxstdlife+$E785),(('PTRM input'!$K$166+'PTRM input'!$K$132)*$K$7)-SUM($K785:AN785),(('PTRM input'!$K$166+'PTRM input'!$K$132)*$K$7)/A24taxstdlife))</f>
        <v>0</v>
      </c>
      <c r="AP785" s="592">
        <f>IF(A24taxstdlife="n/a","n/a",IF(AP$3&gt;(A24taxstdlife+$E785),(('PTRM input'!$K$166+'PTRM input'!$K$132)*$K$7)-SUM($K785:AO785),(('PTRM input'!$K$166+'PTRM input'!$K$132)*$K$7)/A24taxstdlife))</f>
        <v>0</v>
      </c>
      <c r="AQ785" s="592">
        <f>IF(A24taxstdlife="n/a","n/a",IF(AQ$3&gt;(A24taxstdlife+$E785),(('PTRM input'!$K$166+'PTRM input'!$K$132)*$K$7)-SUM($K785:AP785),(('PTRM input'!$K$166+'PTRM input'!$K$132)*$K$7)/A24taxstdlife))</f>
        <v>0</v>
      </c>
      <c r="AR785" s="592">
        <f>IF(A24taxstdlife="n/a","n/a",IF(AR$3&gt;(A24taxstdlife+$E785),(('PTRM input'!$K$166+'PTRM input'!$K$132)*$K$7)-SUM($K785:AQ785),(('PTRM input'!$K$166+'PTRM input'!$K$132)*$K$7)/A24taxstdlife))</f>
        <v>0</v>
      </c>
      <c r="AS785" s="592">
        <f>IF(A24taxstdlife="n/a","n/a",IF(AS$3&gt;(A24taxstdlife+$E785),(('PTRM input'!$K$166+'PTRM input'!$K$132)*$K$7)-SUM($K785:AR785),(('PTRM input'!$K$166+'PTRM input'!$K$132)*$K$7)/A24taxstdlife))</f>
        <v>0</v>
      </c>
      <c r="AT785" s="592">
        <f>IF(A24taxstdlife="n/a","n/a",IF(AT$3&gt;(A24taxstdlife+$E785),(('PTRM input'!$K$166+'PTRM input'!$K$132)*$K$7)-SUM($K785:AS785),(('PTRM input'!$K$166+'PTRM input'!$K$132)*$K$7)/A24taxstdlife))</f>
        <v>0</v>
      </c>
      <c r="AU785" s="592">
        <f>IF(A24taxstdlife="n/a","n/a",IF(AU$3&gt;(A24taxstdlife+$E785),(('PTRM input'!$K$166+'PTRM input'!$K$132)*$K$7)-SUM($K785:AT785),(('PTRM input'!$K$166+'PTRM input'!$K$132)*$K$7)/A24taxstdlife))</f>
        <v>0</v>
      </c>
      <c r="AV785" s="592">
        <f>IF(A24taxstdlife="n/a","n/a",IF(AV$3&gt;(A24taxstdlife+$E785),(('PTRM input'!$K$166+'PTRM input'!$K$132)*$K$7)-SUM($K785:AU785),(('PTRM input'!$K$166+'PTRM input'!$K$132)*$K$7)/A24taxstdlife))</f>
        <v>0</v>
      </c>
      <c r="AW785" s="592">
        <f>IF(A24taxstdlife="n/a","n/a",IF(AW$3&gt;(A24taxstdlife+$E785),(('PTRM input'!$K$166+'PTRM input'!$K$132)*$K$7)-SUM($K785:AV785),(('PTRM input'!$K$166+'PTRM input'!$K$132)*$K$7)/A24taxstdlife))</f>
        <v>0</v>
      </c>
      <c r="AX785" s="592">
        <f>IF(A24taxstdlife="n/a","n/a",IF(AX$3&gt;(A24taxstdlife+$E785),(('PTRM input'!$K$166+'PTRM input'!$K$132)*$K$7)-SUM($K785:AW785),(('PTRM input'!$K$166+'PTRM input'!$K$132)*$K$7)/A24taxstdlife))</f>
        <v>0</v>
      </c>
      <c r="AY785" s="592">
        <f>IF(A24taxstdlife="n/a","n/a",IF(AY$3&gt;(A24taxstdlife+$E785),(('PTRM input'!$K$166+'PTRM input'!$K$132)*$K$7)-SUM($K785:AX785),(('PTRM input'!$K$166+'PTRM input'!$K$132)*$K$7)/A24taxstdlife))</f>
        <v>0</v>
      </c>
      <c r="AZ785" s="592">
        <f>IF(A24taxstdlife="n/a","n/a",IF(AZ$3&gt;(A24taxstdlife+$E785),(('PTRM input'!$K$166+'PTRM input'!$K$132)*$K$7)-SUM($K785:AY785),(('PTRM input'!$K$166+'PTRM input'!$K$132)*$K$7)/A24taxstdlife))</f>
        <v>0</v>
      </c>
      <c r="BA785" s="592">
        <f>IF(A24taxstdlife="n/a","n/a",IF(BA$3&gt;(A24taxstdlife+$E785),(('PTRM input'!$K$166+'PTRM input'!$K$132)*$K$7)-SUM($K785:AZ785),(('PTRM input'!$K$166+'PTRM input'!$K$132)*$K$7)/A24taxstdlife))</f>
        <v>0</v>
      </c>
      <c r="BB785" s="592">
        <f>IF(A24taxstdlife="n/a","n/a",IF(BB$3&gt;(A24taxstdlife+$E785),(('PTRM input'!$K$166+'PTRM input'!$K$132)*$K$7)-SUM($K785:BA785),(('PTRM input'!$K$166+'PTRM input'!$K$132)*$K$7)/A24taxstdlife))</f>
        <v>0</v>
      </c>
      <c r="BC785" s="592">
        <f>IF(A24taxstdlife="n/a","n/a",IF(BC$3&gt;(A24taxstdlife+$E785),(('PTRM input'!$K$166+'PTRM input'!$K$132)*$K$7)-SUM($K785:BB785),(('PTRM input'!$K$166+'PTRM input'!$K$132)*$K$7)/A24taxstdlife))</f>
        <v>0</v>
      </c>
      <c r="BD785" s="592">
        <f>IF(A24taxstdlife="n/a","n/a",IF(BD$3&gt;(A24taxstdlife+$E785),(('PTRM input'!$K$166+'PTRM input'!$K$132)*$K$7)-SUM($K785:BC785),(('PTRM input'!$K$166+'PTRM input'!$K$132)*$K$7)/A24taxstdlife))</f>
        <v>0</v>
      </c>
      <c r="BE785" s="592">
        <f>IF(A24taxstdlife="n/a","n/a",IF(BE$3&gt;(A24taxstdlife+$E785),(('PTRM input'!$K$166+'PTRM input'!$K$132)*$K$7)-SUM($K785:BD785),(('PTRM input'!$K$166+'PTRM input'!$K$132)*$K$7)/A24taxstdlife))</f>
        <v>0</v>
      </c>
      <c r="BF785" s="592">
        <f>IF(A24taxstdlife="n/a","n/a",IF(BF$3&gt;(A24taxstdlife+$E785),(('PTRM input'!$K$166+'PTRM input'!$K$132)*$K$7)-SUM($K785:BE785),(('PTRM input'!$K$166+'PTRM input'!$K$132)*$K$7)/A24taxstdlife))</f>
        <v>0</v>
      </c>
      <c r="BG785" s="592">
        <f>IF(A24taxstdlife="n/a","n/a",IF(BG$3&gt;(A24taxstdlife+$E785),(('PTRM input'!$K$166+'PTRM input'!$K$132)*$K$7)-SUM($K785:BF785),(('PTRM input'!$K$166+'PTRM input'!$K$132)*$K$7)/A24taxstdlife))</f>
        <v>0</v>
      </c>
      <c r="BH785" s="592">
        <f>IF(A24taxstdlife="n/a","n/a",IF(BH$3&gt;(A24taxstdlife+$E785),(('PTRM input'!$K$166+'PTRM input'!$K$132)*$K$7)-SUM($K785:BG785),(('PTRM input'!$K$166+'PTRM input'!$K$132)*$K$7)/A24taxstdlife))</f>
        <v>0</v>
      </c>
      <c r="BI785" s="592">
        <f>IF(A24taxstdlife="n/a","n/a",IF(BI$3&gt;(A24taxstdlife+$E785),(('PTRM input'!$K$166+'PTRM input'!$K$132)*$K$7)-SUM($K785:BH785),(('PTRM input'!$K$166+'PTRM input'!$K$132)*$K$7)/A24taxstdlife))</f>
        <v>0</v>
      </c>
      <c r="BJ785" s="237"/>
      <c r="BK785" s="237"/>
      <c r="BL785" s="237"/>
      <c r="BM785" s="237"/>
    </row>
    <row r="786" spans="1:65" s="4" customFormat="1" ht="12.75" customHeight="1" outlineLevel="2">
      <c r="A786" s="237"/>
      <c r="B786" s="237"/>
      <c r="C786" s="597"/>
      <c r="D786" s="930"/>
      <c r="E786" s="167">
        <v>6</v>
      </c>
      <c r="F786" s="34"/>
      <c r="G786" s="184"/>
      <c r="H786" s="186"/>
      <c r="I786" s="186"/>
      <c r="J786" s="186"/>
      <c r="K786" s="186"/>
      <c r="L786" s="185"/>
      <c r="M786" s="105">
        <f>IF(A24taxstdlife="n/a","n/a",IF(M$3&gt;(A24taxstdlife+$E786),(('PTRM input'!$L$166+'PTRM input'!$L$132)*$L$7)-SUM($L786:L786),(('PTRM input'!$L$166+'PTRM input'!$L$132)*$L$7)/A24taxstdlife))</f>
        <v>0</v>
      </c>
      <c r="N786" s="105">
        <f>IF(A24taxstdlife="n/a","n/a",IF(N$3&gt;(A24taxstdlife+$E786),(('PTRM input'!$L$166+'PTRM input'!$L$132)*$L$7)-SUM($L786:M786),(('PTRM input'!$L$166+'PTRM input'!$L$132)*$L$7)/A24taxstdlife))</f>
        <v>0</v>
      </c>
      <c r="O786" s="105">
        <f>IF(A24taxstdlife="n/a","n/a",IF(O$3&gt;(A24taxstdlife+$E786),(('PTRM input'!$L$166+'PTRM input'!$L$132)*$L$7)-SUM($L786:N786),(('PTRM input'!$L$166+'PTRM input'!$L$132)*$L$7)/A24taxstdlife))</f>
        <v>0</v>
      </c>
      <c r="P786" s="105">
        <f>IF(A24taxstdlife="n/a","n/a",IF(P$3&gt;(A24taxstdlife+$E786),(('PTRM input'!$L$166+'PTRM input'!$L$132)*$L$7)-SUM($L786:O786),(('PTRM input'!$L$166+'PTRM input'!$L$132)*$L$7)/A24taxstdlife))</f>
        <v>0</v>
      </c>
      <c r="Q786" s="592">
        <f>IF(A24taxstdlife="n/a","n/a",IF(Q$3&gt;(A24taxstdlife+$E786),(('PTRM input'!$L$166+'PTRM input'!$L$132)*$L$7)-SUM($L786:P786),(('PTRM input'!$L$166+'PTRM input'!$L$132)*$L$7)/A24taxstdlife))</f>
        <v>0</v>
      </c>
      <c r="R786" s="592">
        <f>IF(A24taxstdlife="n/a","n/a",IF(R$3&gt;(A24taxstdlife+$E786),(('PTRM input'!$L$166+'PTRM input'!$L$132)*$L$7)-SUM($L786:Q786),(('PTRM input'!$L$166+'PTRM input'!$L$132)*$L$7)/A24taxstdlife))</f>
        <v>0</v>
      </c>
      <c r="S786" s="592">
        <f>IF(A24taxstdlife="n/a","n/a",IF(S$3&gt;(A24taxstdlife+$E786),(('PTRM input'!$L$166+'PTRM input'!$L$132)*$L$7)-SUM($L786:R786),(('PTRM input'!$L$166+'PTRM input'!$L$132)*$L$7)/A24taxstdlife))</f>
        <v>0</v>
      </c>
      <c r="T786" s="592">
        <f>IF(A24taxstdlife="n/a","n/a",IF(T$3&gt;(A24taxstdlife+$E786),(('PTRM input'!$L$166+'PTRM input'!$L$132)*$L$7)-SUM($L786:S786),(('PTRM input'!$L$166+'PTRM input'!$L$132)*$L$7)/A24taxstdlife))</f>
        <v>0</v>
      </c>
      <c r="U786" s="592">
        <f>IF(A24taxstdlife="n/a","n/a",IF(U$3&gt;(A24taxstdlife+$E786),(('PTRM input'!$L$166+'PTRM input'!$L$132)*$L$7)-SUM($L786:T786),(('PTRM input'!$L$166+'PTRM input'!$L$132)*$L$7)/A24taxstdlife))</f>
        <v>0</v>
      </c>
      <c r="V786" s="592">
        <f>IF(A24taxstdlife="n/a","n/a",IF(V$3&gt;(A24taxstdlife+$E786),(('PTRM input'!$L$166+'PTRM input'!$L$132)*$L$7)-SUM($L786:U786),(('PTRM input'!$L$166+'PTRM input'!$L$132)*$L$7)/A24taxstdlife))</f>
        <v>0</v>
      </c>
      <c r="W786" s="592">
        <f>IF(A24taxstdlife="n/a","n/a",IF(W$3&gt;(A24taxstdlife+$E786),(('PTRM input'!$L$166+'PTRM input'!$L$132)*$L$7)-SUM($L786:V786),(('PTRM input'!$L$166+'PTRM input'!$L$132)*$L$7)/A24taxstdlife))</f>
        <v>0</v>
      </c>
      <c r="X786" s="592">
        <f>IF(A24taxstdlife="n/a","n/a",IF(X$3&gt;(A24taxstdlife+$E786),(('PTRM input'!$L$166+'PTRM input'!$L$132)*$L$7)-SUM($L786:W786),(('PTRM input'!$L$166+'PTRM input'!$L$132)*$L$7)/A24taxstdlife))</f>
        <v>0</v>
      </c>
      <c r="Y786" s="592">
        <f>IF(A24taxstdlife="n/a","n/a",IF(Y$3&gt;(A24taxstdlife+$E786),(('PTRM input'!$L$166+'PTRM input'!$L$132)*$L$7)-SUM($L786:X786),(('PTRM input'!$L$166+'PTRM input'!$L$132)*$L$7)/A24taxstdlife))</f>
        <v>0</v>
      </c>
      <c r="Z786" s="592">
        <f>IF(A24taxstdlife="n/a","n/a",IF(Z$3&gt;(A24taxstdlife+$E786),(('PTRM input'!$L$166+'PTRM input'!$L$132)*$L$7)-SUM($L786:Y786),(('PTRM input'!$L$166+'PTRM input'!$L$132)*$L$7)/A24taxstdlife))</f>
        <v>0</v>
      </c>
      <c r="AA786" s="592">
        <f>IF(A24taxstdlife="n/a","n/a",IF(AA$3&gt;(A24taxstdlife+$E786),(('PTRM input'!$L$166+'PTRM input'!$L$132)*$L$7)-SUM($L786:Z786),(('PTRM input'!$L$166+'PTRM input'!$L$132)*$L$7)/A24taxstdlife))</f>
        <v>0</v>
      </c>
      <c r="AB786" s="592">
        <f>IF(A24taxstdlife="n/a","n/a",IF(AB$3&gt;(A24taxstdlife+$E786),(('PTRM input'!$L$166+'PTRM input'!$L$132)*$L$7)-SUM($L786:AA786),(('PTRM input'!$L$166+'PTRM input'!$L$132)*$L$7)/A24taxstdlife))</f>
        <v>0</v>
      </c>
      <c r="AC786" s="592">
        <f>IF(A24taxstdlife="n/a","n/a",IF(AC$3&gt;(A24taxstdlife+$E786),(('PTRM input'!$L$166+'PTRM input'!$L$132)*$L$7)-SUM($L786:AB786),(('PTRM input'!$L$166+'PTRM input'!$L$132)*$L$7)/A24taxstdlife))</f>
        <v>0</v>
      </c>
      <c r="AD786" s="592">
        <f>IF(A24taxstdlife="n/a","n/a",IF(AD$3&gt;(A24taxstdlife+$E786),(('PTRM input'!$L$166+'PTRM input'!$L$132)*$L$7)-SUM($L786:AC786),(('PTRM input'!$L$166+'PTRM input'!$L$132)*$L$7)/A24taxstdlife))</f>
        <v>0</v>
      </c>
      <c r="AE786" s="592">
        <f>IF(A24taxstdlife="n/a","n/a",IF(AE$3&gt;(A24taxstdlife+$E786),(('PTRM input'!$L$166+'PTRM input'!$L$132)*$L$7)-SUM($L786:AD786),(('PTRM input'!$L$166+'PTRM input'!$L$132)*$L$7)/A24taxstdlife))</f>
        <v>0</v>
      </c>
      <c r="AF786" s="592">
        <f>IF(A24taxstdlife="n/a","n/a",IF(AF$3&gt;(A24taxstdlife+$E786),(('PTRM input'!$L$166+'PTRM input'!$L$132)*$L$7)-SUM($L786:AE786),(('PTRM input'!$L$166+'PTRM input'!$L$132)*$L$7)/A24taxstdlife))</f>
        <v>0</v>
      </c>
      <c r="AG786" s="592">
        <f>IF(A24taxstdlife="n/a","n/a",IF(AG$3&gt;(A24taxstdlife+$E786),(('PTRM input'!$L$166+'PTRM input'!$L$132)*$L$7)-SUM($L786:AF786),(('PTRM input'!$L$166+'PTRM input'!$L$132)*$L$7)/A24taxstdlife))</f>
        <v>0</v>
      </c>
      <c r="AH786" s="592">
        <f>IF(A24taxstdlife="n/a","n/a",IF(AH$3&gt;(A24taxstdlife+$E786),(('PTRM input'!$L$166+'PTRM input'!$L$132)*$L$7)-SUM($L786:AG786),(('PTRM input'!$L$166+'PTRM input'!$L$132)*$L$7)/A24taxstdlife))</f>
        <v>0</v>
      </c>
      <c r="AI786" s="592">
        <f>IF(A24taxstdlife="n/a","n/a",IF(AI$3&gt;(A24taxstdlife+$E786),(('PTRM input'!$L$166+'PTRM input'!$L$132)*$L$7)-SUM($L786:AH786),(('PTRM input'!$L$166+'PTRM input'!$L$132)*$L$7)/A24taxstdlife))</f>
        <v>0</v>
      </c>
      <c r="AJ786" s="592">
        <f>IF(A24taxstdlife="n/a","n/a",IF(AJ$3&gt;(A24taxstdlife+$E786),(('PTRM input'!$L$166+'PTRM input'!$L$132)*$L$7)-SUM($L786:AI786),(('PTRM input'!$L$166+'PTRM input'!$L$132)*$L$7)/A24taxstdlife))</f>
        <v>0</v>
      </c>
      <c r="AK786" s="592">
        <f>IF(A24taxstdlife="n/a","n/a",IF(AK$3&gt;(A24taxstdlife+$E786),(('PTRM input'!$L$166+'PTRM input'!$L$132)*$L$7)-SUM($L786:AJ786),(('PTRM input'!$L$166+'PTRM input'!$L$132)*$L$7)/A24taxstdlife))</f>
        <v>0</v>
      </c>
      <c r="AL786" s="592">
        <f>IF(A24taxstdlife="n/a","n/a",IF(AL$3&gt;(A24taxstdlife+$E786),(('PTRM input'!$L$166+'PTRM input'!$L$132)*$L$7)-SUM($L786:AK786),(('PTRM input'!$L$166+'PTRM input'!$L$132)*$L$7)/A24taxstdlife))</f>
        <v>0</v>
      </c>
      <c r="AM786" s="592">
        <f>IF(A24taxstdlife="n/a","n/a",IF(AM$3&gt;(A24taxstdlife+$E786),(('PTRM input'!$L$166+'PTRM input'!$L$132)*$L$7)-SUM($L786:AL786),(('PTRM input'!$L$166+'PTRM input'!$L$132)*$L$7)/A24taxstdlife))</f>
        <v>0</v>
      </c>
      <c r="AN786" s="592">
        <f>IF(A24taxstdlife="n/a","n/a",IF(AN$3&gt;(A24taxstdlife+$E786),(('PTRM input'!$L$166+'PTRM input'!$L$132)*$L$7)-SUM($L786:AM786),(('PTRM input'!$L$166+'PTRM input'!$L$132)*$L$7)/A24taxstdlife))</f>
        <v>0</v>
      </c>
      <c r="AO786" s="592">
        <f>IF(A24taxstdlife="n/a","n/a",IF(AO$3&gt;(A24taxstdlife+$E786),(('PTRM input'!$L$166+'PTRM input'!$L$132)*$L$7)-SUM($L786:AN786),(('PTRM input'!$L$166+'PTRM input'!$L$132)*$L$7)/A24taxstdlife))</f>
        <v>0</v>
      </c>
      <c r="AP786" s="592">
        <f>IF(A24taxstdlife="n/a","n/a",IF(AP$3&gt;(A24taxstdlife+$E786),(('PTRM input'!$L$166+'PTRM input'!$L$132)*$L$7)-SUM($L786:AO786),(('PTRM input'!$L$166+'PTRM input'!$L$132)*$L$7)/A24taxstdlife))</f>
        <v>0</v>
      </c>
      <c r="AQ786" s="592">
        <f>IF(A24taxstdlife="n/a","n/a",IF(AQ$3&gt;(A24taxstdlife+$E786),(('PTRM input'!$L$166+'PTRM input'!$L$132)*$L$7)-SUM($L786:AP786),(('PTRM input'!$L$166+'PTRM input'!$L$132)*$L$7)/A24taxstdlife))</f>
        <v>0</v>
      </c>
      <c r="AR786" s="592">
        <f>IF(A24taxstdlife="n/a","n/a",IF(AR$3&gt;(A24taxstdlife+$E786),(('PTRM input'!$L$166+'PTRM input'!$L$132)*$L$7)-SUM($L786:AQ786),(('PTRM input'!$L$166+'PTRM input'!$L$132)*$L$7)/A24taxstdlife))</f>
        <v>0</v>
      </c>
      <c r="AS786" s="592">
        <f>IF(A24taxstdlife="n/a","n/a",IF(AS$3&gt;(A24taxstdlife+$E786),(('PTRM input'!$L$166+'PTRM input'!$L$132)*$L$7)-SUM($L786:AR786),(('PTRM input'!$L$166+'PTRM input'!$L$132)*$L$7)/A24taxstdlife))</f>
        <v>0</v>
      </c>
      <c r="AT786" s="592">
        <f>IF(A24taxstdlife="n/a","n/a",IF(AT$3&gt;(A24taxstdlife+$E786),(('PTRM input'!$L$166+'PTRM input'!$L$132)*$L$7)-SUM($L786:AS786),(('PTRM input'!$L$166+'PTRM input'!$L$132)*$L$7)/A24taxstdlife))</f>
        <v>0</v>
      </c>
      <c r="AU786" s="592">
        <f>IF(A24taxstdlife="n/a","n/a",IF(AU$3&gt;(A24taxstdlife+$E786),(('PTRM input'!$L$166+'PTRM input'!$L$132)*$L$7)-SUM($L786:AT786),(('PTRM input'!$L$166+'PTRM input'!$L$132)*$L$7)/A24taxstdlife))</f>
        <v>0</v>
      </c>
      <c r="AV786" s="592">
        <f>IF(A24taxstdlife="n/a","n/a",IF(AV$3&gt;(A24taxstdlife+$E786),(('PTRM input'!$L$166+'PTRM input'!$L$132)*$L$7)-SUM($L786:AU786),(('PTRM input'!$L$166+'PTRM input'!$L$132)*$L$7)/A24taxstdlife))</f>
        <v>0</v>
      </c>
      <c r="AW786" s="592">
        <f>IF(A24taxstdlife="n/a","n/a",IF(AW$3&gt;(A24taxstdlife+$E786),(('PTRM input'!$L$166+'PTRM input'!$L$132)*$L$7)-SUM($L786:AV786),(('PTRM input'!$L$166+'PTRM input'!$L$132)*$L$7)/A24taxstdlife))</f>
        <v>0</v>
      </c>
      <c r="AX786" s="592">
        <f>IF(A24taxstdlife="n/a","n/a",IF(AX$3&gt;(A24taxstdlife+$E786),(('PTRM input'!$L$166+'PTRM input'!$L$132)*$L$7)-SUM($L786:AW786),(('PTRM input'!$L$166+'PTRM input'!$L$132)*$L$7)/A24taxstdlife))</f>
        <v>0</v>
      </c>
      <c r="AY786" s="592">
        <f>IF(A24taxstdlife="n/a","n/a",IF(AY$3&gt;(A24taxstdlife+$E786),(('PTRM input'!$L$166+'PTRM input'!$L$132)*$L$7)-SUM($L786:AX786),(('PTRM input'!$L$166+'PTRM input'!$L$132)*$L$7)/A24taxstdlife))</f>
        <v>0</v>
      </c>
      <c r="AZ786" s="592">
        <f>IF(A24taxstdlife="n/a","n/a",IF(AZ$3&gt;(A24taxstdlife+$E786),(('PTRM input'!$L$166+'PTRM input'!$L$132)*$L$7)-SUM($L786:AY786),(('PTRM input'!$L$166+'PTRM input'!$L$132)*$L$7)/A24taxstdlife))</f>
        <v>0</v>
      </c>
      <c r="BA786" s="592">
        <f>IF(A24taxstdlife="n/a","n/a",IF(BA$3&gt;(A24taxstdlife+$E786),(('PTRM input'!$L$166+'PTRM input'!$L$132)*$L$7)-SUM($L786:AZ786),(('PTRM input'!$L$166+'PTRM input'!$L$132)*$L$7)/A24taxstdlife))</f>
        <v>0</v>
      </c>
      <c r="BB786" s="592">
        <f>IF(A24taxstdlife="n/a","n/a",IF(BB$3&gt;(A24taxstdlife+$E786),(('PTRM input'!$L$166+'PTRM input'!$L$132)*$L$7)-SUM($L786:BA786),(('PTRM input'!$L$166+'PTRM input'!$L$132)*$L$7)/A24taxstdlife))</f>
        <v>0</v>
      </c>
      <c r="BC786" s="592">
        <f>IF(A24taxstdlife="n/a","n/a",IF(BC$3&gt;(A24taxstdlife+$E786),(('PTRM input'!$L$166+'PTRM input'!$L$132)*$L$7)-SUM($L786:BB786),(('PTRM input'!$L$166+'PTRM input'!$L$132)*$L$7)/A24taxstdlife))</f>
        <v>0</v>
      </c>
      <c r="BD786" s="592">
        <f>IF(A24taxstdlife="n/a","n/a",IF(BD$3&gt;(A24taxstdlife+$E786),(('PTRM input'!$L$166+'PTRM input'!$L$132)*$L$7)-SUM($L786:BC786),(('PTRM input'!$L$166+'PTRM input'!$L$132)*$L$7)/A24taxstdlife))</f>
        <v>0</v>
      </c>
      <c r="BE786" s="592">
        <f>IF(A24taxstdlife="n/a","n/a",IF(BE$3&gt;(A24taxstdlife+$E786),(('PTRM input'!$L$166+'PTRM input'!$L$132)*$L$7)-SUM($L786:BD786),(('PTRM input'!$L$166+'PTRM input'!$L$132)*$L$7)/A24taxstdlife))</f>
        <v>0</v>
      </c>
      <c r="BF786" s="592">
        <f>IF(A24taxstdlife="n/a","n/a",IF(BF$3&gt;(A24taxstdlife+$E786),(('PTRM input'!$L$166+'PTRM input'!$L$132)*$L$7)-SUM($L786:BE786),(('PTRM input'!$L$166+'PTRM input'!$L$132)*$L$7)/A24taxstdlife))</f>
        <v>0</v>
      </c>
      <c r="BG786" s="592">
        <f>IF(A24taxstdlife="n/a","n/a",IF(BG$3&gt;(A24taxstdlife+$E786),(('PTRM input'!$L$166+'PTRM input'!$L$132)*$L$7)-SUM($L786:BF786),(('PTRM input'!$L$166+'PTRM input'!$L$132)*$L$7)/A24taxstdlife))</f>
        <v>0</v>
      </c>
      <c r="BH786" s="592">
        <f>IF(A24taxstdlife="n/a","n/a",IF(BH$3&gt;(A24taxstdlife+$E786),(('PTRM input'!$L$166+'PTRM input'!$L$132)*$L$7)-SUM($L786:BG786),(('PTRM input'!$L$166+'PTRM input'!$L$132)*$L$7)/A24taxstdlife))</f>
        <v>0</v>
      </c>
      <c r="BI786" s="592">
        <f>IF(A24taxstdlife="n/a","n/a",IF(BI$3&gt;(A24taxstdlife+$E786),(('PTRM input'!$L$166+'PTRM input'!$L$132)*$L$7)-SUM($L786:BH786),(('PTRM input'!$L$166+'PTRM input'!$L$132)*$L$7)/A24taxstdlife))</f>
        <v>0</v>
      </c>
      <c r="BJ786" s="237"/>
      <c r="BK786" s="237"/>
      <c r="BL786" s="237"/>
      <c r="BM786" s="237"/>
    </row>
    <row r="787" spans="1:65" s="4" customFormat="1" ht="12.75" customHeight="1" outlineLevel="2">
      <c r="A787" s="237"/>
      <c r="B787" s="237"/>
      <c r="C787" s="597"/>
      <c r="D787" s="930"/>
      <c r="E787" s="167">
        <v>7</v>
      </c>
      <c r="F787" s="34"/>
      <c r="G787" s="184"/>
      <c r="H787" s="186"/>
      <c r="I787" s="186"/>
      <c r="J787" s="186"/>
      <c r="K787" s="186"/>
      <c r="L787" s="186"/>
      <c r="M787" s="185"/>
      <c r="N787" s="105">
        <f>IF(A24taxstdlife="n/a","n/a",IF(N$3&gt;(A24taxstdlife+$E787),(('PTRM input'!$M$166+'PTRM input'!$M$132)*$M$7)-SUM($M787:M787),(('PTRM input'!$M$166+'PTRM input'!$M$132)*$M$7)/A24taxstdlife))</f>
        <v>0</v>
      </c>
      <c r="O787" s="105">
        <f>IF(A24taxstdlife="n/a","n/a",IF(O$3&gt;(A24taxstdlife+$E787),(('PTRM input'!$M$166+'PTRM input'!$M$132)*$M$7)-SUM($M787:N787),(('PTRM input'!$M$166+'PTRM input'!$M$132)*$M$7)/A24taxstdlife))</f>
        <v>0</v>
      </c>
      <c r="P787" s="105">
        <f>IF(A24taxstdlife="n/a","n/a",IF(P$3&gt;(A24taxstdlife+$E787),(('PTRM input'!$M$166+'PTRM input'!$M$132)*$M$7)-SUM($M787:O787),(('PTRM input'!$M$166+'PTRM input'!$M$132)*$M$7)/A24taxstdlife))</f>
        <v>0</v>
      </c>
      <c r="Q787" s="592">
        <f>IF(A24taxstdlife="n/a","n/a",IF(Q$3&gt;(A24taxstdlife+$E787),(('PTRM input'!$M$166+'PTRM input'!$M$132)*$M$7)-SUM($M787:P787),(('PTRM input'!$M$166+'PTRM input'!$M$132)*$M$7)/A24taxstdlife))</f>
        <v>0</v>
      </c>
      <c r="R787" s="592">
        <f>IF(A24taxstdlife="n/a","n/a",IF(R$3&gt;(A24taxstdlife+$E787),(('PTRM input'!$M$166+'PTRM input'!$M$132)*$M$7)-SUM($M787:Q787),(('PTRM input'!$M$166+'PTRM input'!$M$132)*$M$7)/A24taxstdlife))</f>
        <v>0</v>
      </c>
      <c r="S787" s="592">
        <f>IF(A24taxstdlife="n/a","n/a",IF(S$3&gt;(A24taxstdlife+$E787),(('PTRM input'!$M$166+'PTRM input'!$M$132)*$M$7)-SUM($M787:R787),(('PTRM input'!$M$166+'PTRM input'!$M$132)*$M$7)/A24taxstdlife))</f>
        <v>0</v>
      </c>
      <c r="T787" s="592">
        <f>IF(A24taxstdlife="n/a","n/a",IF(T$3&gt;(A24taxstdlife+$E787),(('PTRM input'!$M$166+'PTRM input'!$M$132)*$M$7)-SUM($M787:S787),(('PTRM input'!$M$166+'PTRM input'!$M$132)*$M$7)/A24taxstdlife))</f>
        <v>0</v>
      </c>
      <c r="U787" s="592">
        <f>IF(A24taxstdlife="n/a","n/a",IF(U$3&gt;(A24taxstdlife+$E787),(('PTRM input'!$M$166+'PTRM input'!$M$132)*$M$7)-SUM($M787:T787),(('PTRM input'!$M$166+'PTRM input'!$M$132)*$M$7)/A24taxstdlife))</f>
        <v>0</v>
      </c>
      <c r="V787" s="592">
        <f>IF(A24taxstdlife="n/a","n/a",IF(V$3&gt;(A24taxstdlife+$E787),(('PTRM input'!$M$166+'PTRM input'!$M$132)*$M$7)-SUM($M787:U787),(('PTRM input'!$M$166+'PTRM input'!$M$132)*$M$7)/A24taxstdlife))</f>
        <v>0</v>
      </c>
      <c r="W787" s="592">
        <f>IF(A24taxstdlife="n/a","n/a",IF(W$3&gt;(A24taxstdlife+$E787),(('PTRM input'!$M$166+'PTRM input'!$M$132)*$M$7)-SUM($M787:V787),(('PTRM input'!$M$166+'PTRM input'!$M$132)*$M$7)/A24taxstdlife))</f>
        <v>0</v>
      </c>
      <c r="X787" s="592">
        <f>IF(A24taxstdlife="n/a","n/a",IF(X$3&gt;(A24taxstdlife+$E787),(('PTRM input'!$M$166+'PTRM input'!$M$132)*$M$7)-SUM($M787:W787),(('PTRM input'!$M$166+'PTRM input'!$M$132)*$M$7)/A24taxstdlife))</f>
        <v>0</v>
      </c>
      <c r="Y787" s="592">
        <f>IF(A24taxstdlife="n/a","n/a",IF(Y$3&gt;(A24taxstdlife+$E787),(('PTRM input'!$M$166+'PTRM input'!$M$132)*$M$7)-SUM($M787:X787),(('PTRM input'!$M$166+'PTRM input'!$M$132)*$M$7)/A24taxstdlife))</f>
        <v>0</v>
      </c>
      <c r="Z787" s="592">
        <f>IF(A24taxstdlife="n/a","n/a",IF(Z$3&gt;(A24taxstdlife+$E787),(('PTRM input'!$M$166+'PTRM input'!$M$132)*$M$7)-SUM($M787:Y787),(('PTRM input'!$M$166+'PTRM input'!$M$132)*$M$7)/A24taxstdlife))</f>
        <v>0</v>
      </c>
      <c r="AA787" s="592">
        <f>IF(A24taxstdlife="n/a","n/a",IF(AA$3&gt;(A24taxstdlife+$E787),(('PTRM input'!$M$166+'PTRM input'!$M$132)*$M$7)-SUM($M787:Z787),(('PTRM input'!$M$166+'PTRM input'!$M$132)*$M$7)/A24taxstdlife))</f>
        <v>0</v>
      </c>
      <c r="AB787" s="592">
        <f>IF(A24taxstdlife="n/a","n/a",IF(AB$3&gt;(A24taxstdlife+$E787),(('PTRM input'!$M$166+'PTRM input'!$M$132)*$M$7)-SUM($M787:AA787),(('PTRM input'!$M$166+'PTRM input'!$M$132)*$M$7)/A24taxstdlife))</f>
        <v>0</v>
      </c>
      <c r="AC787" s="592">
        <f>IF(A24taxstdlife="n/a","n/a",IF(AC$3&gt;(A24taxstdlife+$E787),(('PTRM input'!$M$166+'PTRM input'!$M$132)*$M$7)-SUM($M787:AB787),(('PTRM input'!$M$166+'PTRM input'!$M$132)*$M$7)/A24taxstdlife))</f>
        <v>0</v>
      </c>
      <c r="AD787" s="592">
        <f>IF(A24taxstdlife="n/a","n/a",IF(AD$3&gt;(A24taxstdlife+$E787),(('PTRM input'!$M$166+'PTRM input'!$M$132)*$M$7)-SUM($M787:AC787),(('PTRM input'!$M$166+'PTRM input'!$M$132)*$M$7)/A24taxstdlife))</f>
        <v>0</v>
      </c>
      <c r="AE787" s="592">
        <f>IF(A24taxstdlife="n/a","n/a",IF(AE$3&gt;(A24taxstdlife+$E787),(('PTRM input'!$M$166+'PTRM input'!$M$132)*$M$7)-SUM($M787:AD787),(('PTRM input'!$M$166+'PTRM input'!$M$132)*$M$7)/A24taxstdlife))</f>
        <v>0</v>
      </c>
      <c r="AF787" s="592">
        <f>IF(A24taxstdlife="n/a","n/a",IF(AF$3&gt;(A24taxstdlife+$E787),(('PTRM input'!$M$166+'PTRM input'!$M$132)*$M$7)-SUM($M787:AE787),(('PTRM input'!$M$166+'PTRM input'!$M$132)*$M$7)/A24taxstdlife))</f>
        <v>0</v>
      </c>
      <c r="AG787" s="592">
        <f>IF(A24taxstdlife="n/a","n/a",IF(AG$3&gt;(A24taxstdlife+$E787),(('PTRM input'!$M$166+'PTRM input'!$M$132)*$M$7)-SUM($M787:AF787),(('PTRM input'!$M$166+'PTRM input'!$M$132)*$M$7)/A24taxstdlife))</f>
        <v>0</v>
      </c>
      <c r="AH787" s="592">
        <f>IF(A24taxstdlife="n/a","n/a",IF(AH$3&gt;(A24taxstdlife+$E787),(('PTRM input'!$M$166+'PTRM input'!$M$132)*$M$7)-SUM($M787:AG787),(('PTRM input'!$M$166+'PTRM input'!$M$132)*$M$7)/A24taxstdlife))</f>
        <v>0</v>
      </c>
      <c r="AI787" s="592">
        <f>IF(A24taxstdlife="n/a","n/a",IF(AI$3&gt;(A24taxstdlife+$E787),(('PTRM input'!$M$166+'PTRM input'!$M$132)*$M$7)-SUM($M787:AH787),(('PTRM input'!$M$166+'PTRM input'!$M$132)*$M$7)/A24taxstdlife))</f>
        <v>0</v>
      </c>
      <c r="AJ787" s="592">
        <f>IF(A24taxstdlife="n/a","n/a",IF(AJ$3&gt;(A24taxstdlife+$E787),(('PTRM input'!$M$166+'PTRM input'!$M$132)*$M$7)-SUM($M787:AI787),(('PTRM input'!$M$166+'PTRM input'!$M$132)*$M$7)/A24taxstdlife))</f>
        <v>0</v>
      </c>
      <c r="AK787" s="592">
        <f>IF(A24taxstdlife="n/a","n/a",IF(AK$3&gt;(A24taxstdlife+$E787),(('PTRM input'!$M$166+'PTRM input'!$M$132)*$M$7)-SUM($M787:AJ787),(('PTRM input'!$M$166+'PTRM input'!$M$132)*$M$7)/A24taxstdlife))</f>
        <v>0</v>
      </c>
      <c r="AL787" s="592">
        <f>IF(A24taxstdlife="n/a","n/a",IF(AL$3&gt;(A24taxstdlife+$E787),(('PTRM input'!$M$166+'PTRM input'!$M$132)*$M$7)-SUM($M787:AK787),(('PTRM input'!$M$166+'PTRM input'!$M$132)*$M$7)/A24taxstdlife))</f>
        <v>0</v>
      </c>
      <c r="AM787" s="592">
        <f>IF(A24taxstdlife="n/a","n/a",IF(AM$3&gt;(A24taxstdlife+$E787),(('PTRM input'!$M$166+'PTRM input'!$M$132)*$M$7)-SUM($M787:AL787),(('PTRM input'!$M$166+'PTRM input'!$M$132)*$M$7)/A24taxstdlife))</f>
        <v>0</v>
      </c>
      <c r="AN787" s="592">
        <f>IF(A24taxstdlife="n/a","n/a",IF(AN$3&gt;(A24taxstdlife+$E787),(('PTRM input'!$M$166+'PTRM input'!$M$132)*$M$7)-SUM($M787:AM787),(('PTRM input'!$M$166+'PTRM input'!$M$132)*$M$7)/A24taxstdlife))</f>
        <v>0</v>
      </c>
      <c r="AO787" s="592">
        <f>IF(A24taxstdlife="n/a","n/a",IF(AO$3&gt;(A24taxstdlife+$E787),(('PTRM input'!$M$166+'PTRM input'!$M$132)*$M$7)-SUM($M787:AN787),(('PTRM input'!$M$166+'PTRM input'!$M$132)*$M$7)/A24taxstdlife))</f>
        <v>0</v>
      </c>
      <c r="AP787" s="592">
        <f>IF(A24taxstdlife="n/a","n/a",IF(AP$3&gt;(A24taxstdlife+$E787),(('PTRM input'!$M$166+'PTRM input'!$M$132)*$M$7)-SUM($M787:AO787),(('PTRM input'!$M$166+'PTRM input'!$M$132)*$M$7)/A24taxstdlife))</f>
        <v>0</v>
      </c>
      <c r="AQ787" s="592">
        <f>IF(A24taxstdlife="n/a","n/a",IF(AQ$3&gt;(A24taxstdlife+$E787),(('PTRM input'!$M$166+'PTRM input'!$M$132)*$M$7)-SUM($M787:AP787),(('PTRM input'!$M$166+'PTRM input'!$M$132)*$M$7)/A24taxstdlife))</f>
        <v>0</v>
      </c>
      <c r="AR787" s="592">
        <f>IF(A24taxstdlife="n/a","n/a",IF(AR$3&gt;(A24taxstdlife+$E787),(('PTRM input'!$M$166+'PTRM input'!$M$132)*$M$7)-SUM($M787:AQ787),(('PTRM input'!$M$166+'PTRM input'!$M$132)*$M$7)/A24taxstdlife))</f>
        <v>0</v>
      </c>
      <c r="AS787" s="592">
        <f>IF(A24taxstdlife="n/a","n/a",IF(AS$3&gt;(A24taxstdlife+$E787),(('PTRM input'!$M$166+'PTRM input'!$M$132)*$M$7)-SUM($M787:AR787),(('PTRM input'!$M$166+'PTRM input'!$M$132)*$M$7)/A24taxstdlife))</f>
        <v>0</v>
      </c>
      <c r="AT787" s="592">
        <f>IF(A24taxstdlife="n/a","n/a",IF(AT$3&gt;(A24taxstdlife+$E787),(('PTRM input'!$M$166+'PTRM input'!$M$132)*$M$7)-SUM($M787:AS787),(('PTRM input'!$M$166+'PTRM input'!$M$132)*$M$7)/A24taxstdlife))</f>
        <v>0</v>
      </c>
      <c r="AU787" s="592">
        <f>IF(A24taxstdlife="n/a","n/a",IF(AU$3&gt;(A24taxstdlife+$E787),(('PTRM input'!$M$166+'PTRM input'!$M$132)*$M$7)-SUM($M787:AT787),(('PTRM input'!$M$166+'PTRM input'!$M$132)*$M$7)/A24taxstdlife))</f>
        <v>0</v>
      </c>
      <c r="AV787" s="592">
        <f>IF(A24taxstdlife="n/a","n/a",IF(AV$3&gt;(A24taxstdlife+$E787),(('PTRM input'!$M$166+'PTRM input'!$M$132)*$M$7)-SUM($M787:AU787),(('PTRM input'!$M$166+'PTRM input'!$M$132)*$M$7)/A24taxstdlife))</f>
        <v>0</v>
      </c>
      <c r="AW787" s="592">
        <f>IF(A24taxstdlife="n/a","n/a",IF(AW$3&gt;(A24taxstdlife+$E787),(('PTRM input'!$M$166+'PTRM input'!$M$132)*$M$7)-SUM($M787:AV787),(('PTRM input'!$M$166+'PTRM input'!$M$132)*$M$7)/A24taxstdlife))</f>
        <v>0</v>
      </c>
      <c r="AX787" s="592">
        <f>IF(A24taxstdlife="n/a","n/a",IF(AX$3&gt;(A24taxstdlife+$E787),(('PTRM input'!$M$166+'PTRM input'!$M$132)*$M$7)-SUM($M787:AW787),(('PTRM input'!$M$166+'PTRM input'!$M$132)*$M$7)/A24taxstdlife))</f>
        <v>0</v>
      </c>
      <c r="AY787" s="592">
        <f>IF(A24taxstdlife="n/a","n/a",IF(AY$3&gt;(A24taxstdlife+$E787),(('PTRM input'!$M$166+'PTRM input'!$M$132)*$M$7)-SUM($M787:AX787),(('PTRM input'!$M$166+'PTRM input'!$M$132)*$M$7)/A24taxstdlife))</f>
        <v>0</v>
      </c>
      <c r="AZ787" s="592">
        <f>IF(A24taxstdlife="n/a","n/a",IF(AZ$3&gt;(A24taxstdlife+$E787),(('PTRM input'!$M$166+'PTRM input'!$M$132)*$M$7)-SUM($M787:AY787),(('PTRM input'!$M$166+'PTRM input'!$M$132)*$M$7)/A24taxstdlife))</f>
        <v>0</v>
      </c>
      <c r="BA787" s="592">
        <f>IF(A24taxstdlife="n/a","n/a",IF(BA$3&gt;(A24taxstdlife+$E787),(('PTRM input'!$M$166+'PTRM input'!$M$132)*$M$7)-SUM($M787:AZ787),(('PTRM input'!$M$166+'PTRM input'!$M$132)*$M$7)/A24taxstdlife))</f>
        <v>0</v>
      </c>
      <c r="BB787" s="592">
        <f>IF(A24taxstdlife="n/a","n/a",IF(BB$3&gt;(A24taxstdlife+$E787),(('PTRM input'!$M$166+'PTRM input'!$M$132)*$M$7)-SUM($M787:BA787),(('PTRM input'!$M$166+'PTRM input'!$M$132)*$M$7)/A24taxstdlife))</f>
        <v>0</v>
      </c>
      <c r="BC787" s="592">
        <f>IF(A24taxstdlife="n/a","n/a",IF(BC$3&gt;(A24taxstdlife+$E787),(('PTRM input'!$M$166+'PTRM input'!$M$132)*$M$7)-SUM($M787:BB787),(('PTRM input'!$M$166+'PTRM input'!$M$132)*$M$7)/A24taxstdlife))</f>
        <v>0</v>
      </c>
      <c r="BD787" s="592">
        <f>IF(A24taxstdlife="n/a","n/a",IF(BD$3&gt;(A24taxstdlife+$E787),(('PTRM input'!$M$166+'PTRM input'!$M$132)*$M$7)-SUM($M787:BC787),(('PTRM input'!$M$166+'PTRM input'!$M$132)*$M$7)/A24taxstdlife))</f>
        <v>0</v>
      </c>
      <c r="BE787" s="592">
        <f>IF(A24taxstdlife="n/a","n/a",IF(BE$3&gt;(A24taxstdlife+$E787),(('PTRM input'!$M$166+'PTRM input'!$M$132)*$M$7)-SUM($M787:BD787),(('PTRM input'!$M$166+'PTRM input'!$M$132)*$M$7)/A24taxstdlife))</f>
        <v>0</v>
      </c>
      <c r="BF787" s="592">
        <f>IF(A24taxstdlife="n/a","n/a",IF(BF$3&gt;(A24taxstdlife+$E787),(('PTRM input'!$M$166+'PTRM input'!$M$132)*$M$7)-SUM($M787:BE787),(('PTRM input'!$M$166+'PTRM input'!$M$132)*$M$7)/A24taxstdlife))</f>
        <v>0</v>
      </c>
      <c r="BG787" s="592">
        <f>IF(A24taxstdlife="n/a","n/a",IF(BG$3&gt;(A24taxstdlife+$E787),(('PTRM input'!$M$166+'PTRM input'!$M$132)*$M$7)-SUM($M787:BF787),(('PTRM input'!$M$166+'PTRM input'!$M$132)*$M$7)/A24taxstdlife))</f>
        <v>0</v>
      </c>
      <c r="BH787" s="592">
        <f>IF(A24taxstdlife="n/a","n/a",IF(BH$3&gt;(A24taxstdlife+$E787),(('PTRM input'!$M$166+'PTRM input'!$M$132)*$M$7)-SUM($M787:BG787),(('PTRM input'!$M$166+'PTRM input'!$M$132)*$M$7)/A24taxstdlife))</f>
        <v>0</v>
      </c>
      <c r="BI787" s="592">
        <f>IF(A24taxstdlife="n/a","n/a",IF(BI$3&gt;(A24taxstdlife+$E787),(('PTRM input'!$M$166+'PTRM input'!$M$132)*$M$7)-SUM($M787:BH787),(('PTRM input'!$M$166+'PTRM input'!$M$132)*$M$7)/A24taxstdlife))</f>
        <v>0</v>
      </c>
      <c r="BJ787" s="237"/>
      <c r="BK787" s="237"/>
      <c r="BL787" s="237"/>
      <c r="BM787" s="237"/>
    </row>
    <row r="788" spans="1:65" s="4" customFormat="1" ht="12.75" customHeight="1" outlineLevel="2">
      <c r="A788" s="237"/>
      <c r="B788" s="237"/>
      <c r="C788" s="597"/>
      <c r="D788" s="930"/>
      <c r="E788" s="167">
        <v>8</v>
      </c>
      <c r="F788" s="34"/>
      <c r="G788" s="184"/>
      <c r="H788" s="186"/>
      <c r="I788" s="186"/>
      <c r="J788" s="186"/>
      <c r="K788" s="186"/>
      <c r="L788" s="186"/>
      <c r="M788" s="186"/>
      <c r="N788" s="185"/>
      <c r="O788" s="105">
        <f>IF(A24taxstdlife="n/a","n/a",IF(O$3&gt;(A24taxstdlife+$E788),(('PTRM input'!$N$166+'PTRM input'!$N$132)*$N$7)-SUM($N788:N788),(('PTRM input'!$N$166+'PTRM input'!$N$132)*$N$7)/A24taxstdlife))</f>
        <v>0</v>
      </c>
      <c r="P788" s="105">
        <f>IF(A24taxstdlife="n/a","n/a",IF(P$3&gt;(A24taxstdlife+$E788),(('PTRM input'!$N$166+'PTRM input'!$N$132)*$N$7)-SUM($N788:O788),(('PTRM input'!$N$166+'PTRM input'!$N$132)*$N$7)/A24taxstdlife))</f>
        <v>0</v>
      </c>
      <c r="Q788" s="592">
        <f>IF(A24taxstdlife="n/a","n/a",IF(Q$3&gt;(A24taxstdlife+$E788),(('PTRM input'!$N$166+'PTRM input'!$N$132)*$N$7)-SUM($N788:P788),(('PTRM input'!$N$166+'PTRM input'!$N$132)*$N$7)/A24taxstdlife))</f>
        <v>0</v>
      </c>
      <c r="R788" s="592">
        <f>IF(A24taxstdlife="n/a","n/a",IF(R$3&gt;(A24taxstdlife+$E788),(('PTRM input'!$N$166+'PTRM input'!$N$132)*$N$7)-SUM($N788:Q788),(('PTRM input'!$N$166+'PTRM input'!$N$132)*$N$7)/A24taxstdlife))</f>
        <v>0</v>
      </c>
      <c r="S788" s="592">
        <f>IF(A24taxstdlife="n/a","n/a",IF(S$3&gt;(A24taxstdlife+$E788),(('PTRM input'!$N$166+'PTRM input'!$N$132)*$N$7)-SUM($N788:R788),(('PTRM input'!$N$166+'PTRM input'!$N$132)*$N$7)/A24taxstdlife))</f>
        <v>0</v>
      </c>
      <c r="T788" s="592">
        <f>IF(A24taxstdlife="n/a","n/a",IF(T$3&gt;(A24taxstdlife+$E788),(('PTRM input'!$N$166+'PTRM input'!$N$132)*$N$7)-SUM($N788:S788),(('PTRM input'!$N$166+'PTRM input'!$N$132)*$N$7)/A24taxstdlife))</f>
        <v>0</v>
      </c>
      <c r="U788" s="592">
        <f>IF(A24taxstdlife="n/a","n/a",IF(U$3&gt;(A24taxstdlife+$E788),(('PTRM input'!$N$166+'PTRM input'!$N$132)*$N$7)-SUM($N788:T788),(('PTRM input'!$N$166+'PTRM input'!$N$132)*$N$7)/A24taxstdlife))</f>
        <v>0</v>
      </c>
      <c r="V788" s="592">
        <f>IF(A24taxstdlife="n/a","n/a",IF(V$3&gt;(A24taxstdlife+$E788),(('PTRM input'!$N$166+'PTRM input'!$N$132)*$N$7)-SUM($N788:U788),(('PTRM input'!$N$166+'PTRM input'!$N$132)*$N$7)/A24taxstdlife))</f>
        <v>0</v>
      </c>
      <c r="W788" s="592">
        <f>IF(A24taxstdlife="n/a","n/a",IF(W$3&gt;(A24taxstdlife+$E788),(('PTRM input'!$N$166+'PTRM input'!$N$132)*$N$7)-SUM($N788:V788),(('PTRM input'!$N$166+'PTRM input'!$N$132)*$N$7)/A24taxstdlife))</f>
        <v>0</v>
      </c>
      <c r="X788" s="592">
        <f>IF(A24taxstdlife="n/a","n/a",IF(X$3&gt;(A24taxstdlife+$E788),(('PTRM input'!$N$166+'PTRM input'!$N$132)*$N$7)-SUM($N788:W788),(('PTRM input'!$N$166+'PTRM input'!$N$132)*$N$7)/A24taxstdlife))</f>
        <v>0</v>
      </c>
      <c r="Y788" s="592">
        <f>IF(A24taxstdlife="n/a","n/a",IF(Y$3&gt;(A24taxstdlife+$E788),(('PTRM input'!$N$166+'PTRM input'!$N$132)*$N$7)-SUM($N788:X788),(('PTRM input'!$N$166+'PTRM input'!$N$132)*$N$7)/A24taxstdlife))</f>
        <v>0</v>
      </c>
      <c r="Z788" s="592">
        <f>IF(A24taxstdlife="n/a","n/a",IF(Z$3&gt;(A24taxstdlife+$E788),(('PTRM input'!$N$166+'PTRM input'!$N$132)*$N$7)-SUM($N788:Y788),(('PTRM input'!$N$166+'PTRM input'!$N$132)*$N$7)/A24taxstdlife))</f>
        <v>0</v>
      </c>
      <c r="AA788" s="592">
        <f>IF(A24taxstdlife="n/a","n/a",IF(AA$3&gt;(A24taxstdlife+$E788),(('PTRM input'!$N$166+'PTRM input'!$N$132)*$N$7)-SUM($N788:Z788),(('PTRM input'!$N$166+'PTRM input'!$N$132)*$N$7)/A24taxstdlife))</f>
        <v>0</v>
      </c>
      <c r="AB788" s="592">
        <f>IF(A24taxstdlife="n/a","n/a",IF(AB$3&gt;(A24taxstdlife+$E788),(('PTRM input'!$N$166+'PTRM input'!$N$132)*$N$7)-SUM($N788:AA788),(('PTRM input'!$N$166+'PTRM input'!$N$132)*$N$7)/A24taxstdlife))</f>
        <v>0</v>
      </c>
      <c r="AC788" s="592">
        <f>IF(A24taxstdlife="n/a","n/a",IF(AC$3&gt;(A24taxstdlife+$E788),(('PTRM input'!$N$166+'PTRM input'!$N$132)*$N$7)-SUM($N788:AB788),(('PTRM input'!$N$166+'PTRM input'!$N$132)*$N$7)/A24taxstdlife))</f>
        <v>0</v>
      </c>
      <c r="AD788" s="592">
        <f>IF(A24taxstdlife="n/a","n/a",IF(AD$3&gt;(A24taxstdlife+$E788),(('PTRM input'!$N$166+'PTRM input'!$N$132)*$N$7)-SUM($N788:AC788),(('PTRM input'!$N$166+'PTRM input'!$N$132)*$N$7)/A24taxstdlife))</f>
        <v>0</v>
      </c>
      <c r="AE788" s="592">
        <f>IF(A24taxstdlife="n/a","n/a",IF(AE$3&gt;(A24taxstdlife+$E788),(('PTRM input'!$N$166+'PTRM input'!$N$132)*$N$7)-SUM($N788:AD788),(('PTRM input'!$N$166+'PTRM input'!$N$132)*$N$7)/A24taxstdlife))</f>
        <v>0</v>
      </c>
      <c r="AF788" s="592">
        <f>IF(A24taxstdlife="n/a","n/a",IF(AF$3&gt;(A24taxstdlife+$E788),(('PTRM input'!$N$166+'PTRM input'!$N$132)*$N$7)-SUM($N788:AE788),(('PTRM input'!$N$166+'PTRM input'!$N$132)*$N$7)/A24taxstdlife))</f>
        <v>0</v>
      </c>
      <c r="AG788" s="592">
        <f>IF(A24taxstdlife="n/a","n/a",IF(AG$3&gt;(A24taxstdlife+$E788),(('PTRM input'!$N$166+'PTRM input'!$N$132)*$N$7)-SUM($N788:AF788),(('PTRM input'!$N$166+'PTRM input'!$N$132)*$N$7)/A24taxstdlife))</f>
        <v>0</v>
      </c>
      <c r="AH788" s="592">
        <f>IF(A24taxstdlife="n/a","n/a",IF(AH$3&gt;(A24taxstdlife+$E788),(('PTRM input'!$N$166+'PTRM input'!$N$132)*$N$7)-SUM($N788:AG788),(('PTRM input'!$N$166+'PTRM input'!$N$132)*$N$7)/A24taxstdlife))</f>
        <v>0</v>
      </c>
      <c r="AI788" s="592">
        <f>IF(A24taxstdlife="n/a","n/a",IF(AI$3&gt;(A24taxstdlife+$E788),(('PTRM input'!$N$166+'PTRM input'!$N$132)*$N$7)-SUM($N788:AH788),(('PTRM input'!$N$166+'PTRM input'!$N$132)*$N$7)/A24taxstdlife))</f>
        <v>0</v>
      </c>
      <c r="AJ788" s="592">
        <f>IF(A24taxstdlife="n/a","n/a",IF(AJ$3&gt;(A24taxstdlife+$E788),(('PTRM input'!$N$166+'PTRM input'!$N$132)*$N$7)-SUM($N788:AI788),(('PTRM input'!$N$166+'PTRM input'!$N$132)*$N$7)/A24taxstdlife))</f>
        <v>0</v>
      </c>
      <c r="AK788" s="592">
        <f>IF(A24taxstdlife="n/a","n/a",IF(AK$3&gt;(A24taxstdlife+$E788),(('PTRM input'!$N$166+'PTRM input'!$N$132)*$N$7)-SUM($N788:AJ788),(('PTRM input'!$N$166+'PTRM input'!$N$132)*$N$7)/A24taxstdlife))</f>
        <v>0</v>
      </c>
      <c r="AL788" s="592">
        <f>IF(A24taxstdlife="n/a","n/a",IF(AL$3&gt;(A24taxstdlife+$E788),(('PTRM input'!$N$166+'PTRM input'!$N$132)*$N$7)-SUM($N788:AK788),(('PTRM input'!$N$166+'PTRM input'!$N$132)*$N$7)/A24taxstdlife))</f>
        <v>0</v>
      </c>
      <c r="AM788" s="592">
        <f>IF(A24taxstdlife="n/a","n/a",IF(AM$3&gt;(A24taxstdlife+$E788),(('PTRM input'!$N$166+'PTRM input'!$N$132)*$N$7)-SUM($N788:AL788),(('PTRM input'!$N$166+'PTRM input'!$N$132)*$N$7)/A24taxstdlife))</f>
        <v>0</v>
      </c>
      <c r="AN788" s="592">
        <f>IF(A24taxstdlife="n/a","n/a",IF(AN$3&gt;(A24taxstdlife+$E788),(('PTRM input'!$N$166+'PTRM input'!$N$132)*$N$7)-SUM($N788:AM788),(('PTRM input'!$N$166+'PTRM input'!$N$132)*$N$7)/A24taxstdlife))</f>
        <v>0</v>
      </c>
      <c r="AO788" s="592">
        <f>IF(A24taxstdlife="n/a","n/a",IF(AO$3&gt;(A24taxstdlife+$E788),(('PTRM input'!$N$166+'PTRM input'!$N$132)*$N$7)-SUM($N788:AN788),(('PTRM input'!$N$166+'PTRM input'!$N$132)*$N$7)/A24taxstdlife))</f>
        <v>0</v>
      </c>
      <c r="AP788" s="592">
        <f>IF(A24taxstdlife="n/a","n/a",IF(AP$3&gt;(A24taxstdlife+$E788),(('PTRM input'!$N$166+'PTRM input'!$N$132)*$N$7)-SUM($N788:AO788),(('PTRM input'!$N$166+'PTRM input'!$N$132)*$N$7)/A24taxstdlife))</f>
        <v>0</v>
      </c>
      <c r="AQ788" s="592">
        <f>IF(A24taxstdlife="n/a","n/a",IF(AQ$3&gt;(A24taxstdlife+$E788),(('PTRM input'!$N$166+'PTRM input'!$N$132)*$N$7)-SUM($N788:AP788),(('PTRM input'!$N$166+'PTRM input'!$N$132)*$N$7)/A24taxstdlife))</f>
        <v>0</v>
      </c>
      <c r="AR788" s="592">
        <f>IF(A24taxstdlife="n/a","n/a",IF(AR$3&gt;(A24taxstdlife+$E788),(('PTRM input'!$N$166+'PTRM input'!$N$132)*$N$7)-SUM($N788:AQ788),(('PTRM input'!$N$166+'PTRM input'!$N$132)*$N$7)/A24taxstdlife))</f>
        <v>0</v>
      </c>
      <c r="AS788" s="592">
        <f>IF(A24taxstdlife="n/a","n/a",IF(AS$3&gt;(A24taxstdlife+$E788),(('PTRM input'!$N$166+'PTRM input'!$N$132)*$N$7)-SUM($N788:AR788),(('PTRM input'!$N$166+'PTRM input'!$N$132)*$N$7)/A24taxstdlife))</f>
        <v>0</v>
      </c>
      <c r="AT788" s="592">
        <f>IF(A24taxstdlife="n/a","n/a",IF(AT$3&gt;(A24taxstdlife+$E788),(('PTRM input'!$N$166+'PTRM input'!$N$132)*$N$7)-SUM($N788:AS788),(('PTRM input'!$N$166+'PTRM input'!$N$132)*$N$7)/A24taxstdlife))</f>
        <v>0</v>
      </c>
      <c r="AU788" s="592">
        <f>IF(A24taxstdlife="n/a","n/a",IF(AU$3&gt;(A24taxstdlife+$E788),(('PTRM input'!$N$166+'PTRM input'!$N$132)*$N$7)-SUM($N788:AT788),(('PTRM input'!$N$166+'PTRM input'!$N$132)*$N$7)/A24taxstdlife))</f>
        <v>0</v>
      </c>
      <c r="AV788" s="592">
        <f>IF(A24taxstdlife="n/a","n/a",IF(AV$3&gt;(A24taxstdlife+$E788),(('PTRM input'!$N$166+'PTRM input'!$N$132)*$N$7)-SUM($N788:AU788),(('PTRM input'!$N$166+'PTRM input'!$N$132)*$N$7)/A24taxstdlife))</f>
        <v>0</v>
      </c>
      <c r="AW788" s="592">
        <f>IF(A24taxstdlife="n/a","n/a",IF(AW$3&gt;(A24taxstdlife+$E788),(('PTRM input'!$N$166+'PTRM input'!$N$132)*$N$7)-SUM($N788:AV788),(('PTRM input'!$N$166+'PTRM input'!$N$132)*$N$7)/A24taxstdlife))</f>
        <v>0</v>
      </c>
      <c r="AX788" s="592">
        <f>IF(A24taxstdlife="n/a","n/a",IF(AX$3&gt;(A24taxstdlife+$E788),(('PTRM input'!$N$166+'PTRM input'!$N$132)*$N$7)-SUM($N788:AW788),(('PTRM input'!$N$166+'PTRM input'!$N$132)*$N$7)/A24taxstdlife))</f>
        <v>0</v>
      </c>
      <c r="AY788" s="592">
        <f>IF(A24taxstdlife="n/a","n/a",IF(AY$3&gt;(A24taxstdlife+$E788),(('PTRM input'!$N$166+'PTRM input'!$N$132)*$N$7)-SUM($N788:AX788),(('PTRM input'!$N$166+'PTRM input'!$N$132)*$N$7)/A24taxstdlife))</f>
        <v>0</v>
      </c>
      <c r="AZ788" s="592">
        <f>IF(A24taxstdlife="n/a","n/a",IF(AZ$3&gt;(A24taxstdlife+$E788),(('PTRM input'!$N$166+'PTRM input'!$N$132)*$N$7)-SUM($N788:AY788),(('PTRM input'!$N$166+'PTRM input'!$N$132)*$N$7)/A24taxstdlife))</f>
        <v>0</v>
      </c>
      <c r="BA788" s="592">
        <f>IF(A24taxstdlife="n/a","n/a",IF(BA$3&gt;(A24taxstdlife+$E788),(('PTRM input'!$N$166+'PTRM input'!$N$132)*$N$7)-SUM($N788:AZ788),(('PTRM input'!$N$166+'PTRM input'!$N$132)*$N$7)/A24taxstdlife))</f>
        <v>0</v>
      </c>
      <c r="BB788" s="592">
        <f>IF(A24taxstdlife="n/a","n/a",IF(BB$3&gt;(A24taxstdlife+$E788),(('PTRM input'!$N$166+'PTRM input'!$N$132)*$N$7)-SUM($N788:BA788),(('PTRM input'!$N$166+'PTRM input'!$N$132)*$N$7)/A24taxstdlife))</f>
        <v>0</v>
      </c>
      <c r="BC788" s="592">
        <f>IF(A24taxstdlife="n/a","n/a",IF(BC$3&gt;(A24taxstdlife+$E788),(('PTRM input'!$N$166+'PTRM input'!$N$132)*$N$7)-SUM($N788:BB788),(('PTRM input'!$N$166+'PTRM input'!$N$132)*$N$7)/A24taxstdlife))</f>
        <v>0</v>
      </c>
      <c r="BD788" s="592">
        <f>IF(A24taxstdlife="n/a","n/a",IF(BD$3&gt;(A24taxstdlife+$E788),(('PTRM input'!$N$166+'PTRM input'!$N$132)*$N$7)-SUM($N788:BC788),(('PTRM input'!$N$166+'PTRM input'!$N$132)*$N$7)/A24taxstdlife))</f>
        <v>0</v>
      </c>
      <c r="BE788" s="592">
        <f>IF(A24taxstdlife="n/a","n/a",IF(BE$3&gt;(A24taxstdlife+$E788),(('PTRM input'!$N$166+'PTRM input'!$N$132)*$N$7)-SUM($N788:BD788),(('PTRM input'!$N$166+'PTRM input'!$N$132)*$N$7)/A24taxstdlife))</f>
        <v>0</v>
      </c>
      <c r="BF788" s="592">
        <f>IF(A24taxstdlife="n/a","n/a",IF(BF$3&gt;(A24taxstdlife+$E788),(('PTRM input'!$N$166+'PTRM input'!$N$132)*$N$7)-SUM($N788:BE788),(('PTRM input'!$N$166+'PTRM input'!$N$132)*$N$7)/A24taxstdlife))</f>
        <v>0</v>
      </c>
      <c r="BG788" s="592">
        <f>IF(A24taxstdlife="n/a","n/a",IF(BG$3&gt;(A24taxstdlife+$E788),(('PTRM input'!$N$166+'PTRM input'!$N$132)*$N$7)-SUM($N788:BF788),(('PTRM input'!$N$166+'PTRM input'!$N$132)*$N$7)/A24taxstdlife))</f>
        <v>0</v>
      </c>
      <c r="BH788" s="592">
        <f>IF(A24taxstdlife="n/a","n/a",IF(BH$3&gt;(A24taxstdlife+$E788),(('PTRM input'!$N$166+'PTRM input'!$N$132)*$N$7)-SUM($N788:BG788),(('PTRM input'!$N$166+'PTRM input'!$N$132)*$N$7)/A24taxstdlife))</f>
        <v>0</v>
      </c>
      <c r="BI788" s="592">
        <f>IF(A24taxstdlife="n/a","n/a",IF(BI$3&gt;(A24taxstdlife+$E788),(('PTRM input'!$N$166+'PTRM input'!$N$132)*$N$7)-SUM($N788:BH788),(('PTRM input'!$N$166+'PTRM input'!$N$132)*$N$7)/A24taxstdlife))</f>
        <v>0</v>
      </c>
      <c r="BJ788" s="237"/>
      <c r="BK788" s="237"/>
      <c r="BL788" s="237"/>
      <c r="BM788" s="237"/>
    </row>
    <row r="789" spans="1:65" s="4" customFormat="1" ht="12.75" customHeight="1" outlineLevel="2">
      <c r="A789" s="237"/>
      <c r="B789" s="237"/>
      <c r="C789" s="597"/>
      <c r="D789" s="930"/>
      <c r="E789" s="167">
        <v>9</v>
      </c>
      <c r="F789" s="34"/>
      <c r="G789" s="184"/>
      <c r="H789" s="186"/>
      <c r="I789" s="186"/>
      <c r="J789" s="186"/>
      <c r="K789" s="186"/>
      <c r="L789" s="186"/>
      <c r="M789" s="186"/>
      <c r="N789" s="186"/>
      <c r="O789" s="185"/>
      <c r="P789" s="105">
        <f>IF(A24taxstdlife="n/a","n/a",IF(P$3&gt;(A24taxstdlife+$E789),(('PTRM input'!$O$166+'PTRM input'!$O$132)*$O$7)-SUM($O789:O789),(('PTRM input'!$O$166+'PTRM input'!$O$132)*$O$7)/A24taxstdlife))</f>
        <v>0</v>
      </c>
      <c r="Q789" s="592">
        <f>IF(A24taxstdlife="n/a","n/a",IF(Q$3&gt;(A24taxstdlife+$E789),(('PTRM input'!$O$166+'PTRM input'!$O$132)*$O$7)-SUM($O789:P789),(('PTRM input'!$O$166+'PTRM input'!$O$132)*$O$7)/A24taxstdlife))</f>
        <v>0</v>
      </c>
      <c r="R789" s="592">
        <f>IF(A24taxstdlife="n/a","n/a",IF(R$3&gt;(A24taxstdlife+$E789),(('PTRM input'!$O$166+'PTRM input'!$O$132)*$O$7)-SUM($O789:Q789),(('PTRM input'!$O$166+'PTRM input'!$O$132)*$O$7)/A24taxstdlife))</f>
        <v>0</v>
      </c>
      <c r="S789" s="592">
        <f>IF(A24taxstdlife="n/a","n/a",IF(S$3&gt;(A24taxstdlife+$E789),(('PTRM input'!$O$166+'PTRM input'!$O$132)*$O$7)-SUM($O789:R789),(('PTRM input'!$O$166+'PTRM input'!$O$132)*$O$7)/A24taxstdlife))</f>
        <v>0</v>
      </c>
      <c r="T789" s="592">
        <f>IF(A24taxstdlife="n/a","n/a",IF(T$3&gt;(A24taxstdlife+$E789),(('PTRM input'!$O$166+'PTRM input'!$O$132)*$O$7)-SUM($O789:S789),(('PTRM input'!$O$166+'PTRM input'!$O$132)*$O$7)/A24taxstdlife))</f>
        <v>0</v>
      </c>
      <c r="U789" s="592">
        <f>IF(A24taxstdlife="n/a","n/a",IF(U$3&gt;(A24taxstdlife+$E789),(('PTRM input'!$O$166+'PTRM input'!$O$132)*$O$7)-SUM($O789:T789),(('PTRM input'!$O$166+'PTRM input'!$O$132)*$O$7)/A24taxstdlife))</f>
        <v>0</v>
      </c>
      <c r="V789" s="592">
        <f>IF(A24taxstdlife="n/a","n/a",IF(V$3&gt;(A24taxstdlife+$E789),(('PTRM input'!$O$166+'PTRM input'!$O$132)*$O$7)-SUM($O789:U789),(('PTRM input'!$O$166+'PTRM input'!$O$132)*$O$7)/A24taxstdlife))</f>
        <v>0</v>
      </c>
      <c r="W789" s="592">
        <f>IF(A24taxstdlife="n/a","n/a",IF(W$3&gt;(A24taxstdlife+$E789),(('PTRM input'!$O$166+'PTRM input'!$O$132)*$O$7)-SUM($O789:V789),(('PTRM input'!$O$166+'PTRM input'!$O$132)*$O$7)/A24taxstdlife))</f>
        <v>0</v>
      </c>
      <c r="X789" s="592">
        <f>IF(A24taxstdlife="n/a","n/a",IF(X$3&gt;(A24taxstdlife+$E789),(('PTRM input'!$O$166+'PTRM input'!$O$132)*$O$7)-SUM($O789:W789),(('PTRM input'!$O$166+'PTRM input'!$O$132)*$O$7)/A24taxstdlife))</f>
        <v>0</v>
      </c>
      <c r="Y789" s="592">
        <f>IF(A24taxstdlife="n/a","n/a",IF(Y$3&gt;(A24taxstdlife+$E789),(('PTRM input'!$O$166+'PTRM input'!$O$132)*$O$7)-SUM($O789:X789),(('PTRM input'!$O$166+'PTRM input'!$O$132)*$O$7)/A24taxstdlife))</f>
        <v>0</v>
      </c>
      <c r="Z789" s="592">
        <f>IF(A24taxstdlife="n/a","n/a",IF(Z$3&gt;(A24taxstdlife+$E789),(('PTRM input'!$O$166+'PTRM input'!$O$132)*$O$7)-SUM($O789:Y789),(('PTRM input'!$O$166+'PTRM input'!$O$132)*$O$7)/A24taxstdlife))</f>
        <v>0</v>
      </c>
      <c r="AA789" s="592">
        <f>IF(A24taxstdlife="n/a","n/a",IF(AA$3&gt;(A24taxstdlife+$E789),(('PTRM input'!$O$166+'PTRM input'!$O$132)*$O$7)-SUM($O789:Z789),(('PTRM input'!$O$166+'PTRM input'!$O$132)*$O$7)/A24taxstdlife))</f>
        <v>0</v>
      </c>
      <c r="AB789" s="592">
        <f>IF(A24taxstdlife="n/a","n/a",IF(AB$3&gt;(A24taxstdlife+$E789),(('PTRM input'!$O$166+'PTRM input'!$O$132)*$O$7)-SUM($O789:AA789),(('PTRM input'!$O$166+'PTRM input'!$O$132)*$O$7)/A24taxstdlife))</f>
        <v>0</v>
      </c>
      <c r="AC789" s="592">
        <f>IF(A24taxstdlife="n/a","n/a",IF(AC$3&gt;(A24taxstdlife+$E789),(('PTRM input'!$O$166+'PTRM input'!$O$132)*$O$7)-SUM($O789:AB789),(('PTRM input'!$O$166+'PTRM input'!$O$132)*$O$7)/A24taxstdlife))</f>
        <v>0</v>
      </c>
      <c r="AD789" s="592">
        <f>IF(A24taxstdlife="n/a","n/a",IF(AD$3&gt;(A24taxstdlife+$E789),(('PTRM input'!$O$166+'PTRM input'!$O$132)*$O$7)-SUM($O789:AC789),(('PTRM input'!$O$166+'PTRM input'!$O$132)*$O$7)/A24taxstdlife))</f>
        <v>0</v>
      </c>
      <c r="AE789" s="592">
        <f>IF(A24taxstdlife="n/a","n/a",IF(AE$3&gt;(A24taxstdlife+$E789),(('PTRM input'!$O$166+'PTRM input'!$O$132)*$O$7)-SUM($O789:AD789),(('PTRM input'!$O$166+'PTRM input'!$O$132)*$O$7)/A24taxstdlife))</f>
        <v>0</v>
      </c>
      <c r="AF789" s="592">
        <f>IF(A24taxstdlife="n/a","n/a",IF(AF$3&gt;(A24taxstdlife+$E789),(('PTRM input'!$O$166+'PTRM input'!$O$132)*$O$7)-SUM($O789:AE789),(('PTRM input'!$O$166+'PTRM input'!$O$132)*$O$7)/A24taxstdlife))</f>
        <v>0</v>
      </c>
      <c r="AG789" s="592">
        <f>IF(A24taxstdlife="n/a","n/a",IF(AG$3&gt;(A24taxstdlife+$E789),(('PTRM input'!$O$166+'PTRM input'!$O$132)*$O$7)-SUM($O789:AF789),(('PTRM input'!$O$166+'PTRM input'!$O$132)*$O$7)/A24taxstdlife))</f>
        <v>0</v>
      </c>
      <c r="AH789" s="592">
        <f>IF(A24taxstdlife="n/a","n/a",IF(AH$3&gt;(A24taxstdlife+$E789),(('PTRM input'!$O$166+'PTRM input'!$O$132)*$O$7)-SUM($O789:AG789),(('PTRM input'!$O$166+'PTRM input'!$O$132)*$O$7)/A24taxstdlife))</f>
        <v>0</v>
      </c>
      <c r="AI789" s="592">
        <f>IF(A24taxstdlife="n/a","n/a",IF(AI$3&gt;(A24taxstdlife+$E789),(('PTRM input'!$O$166+'PTRM input'!$O$132)*$O$7)-SUM($O789:AH789),(('PTRM input'!$O$166+'PTRM input'!$O$132)*$O$7)/A24taxstdlife))</f>
        <v>0</v>
      </c>
      <c r="AJ789" s="592">
        <f>IF(A24taxstdlife="n/a","n/a",IF(AJ$3&gt;(A24taxstdlife+$E789),(('PTRM input'!$O$166+'PTRM input'!$O$132)*$O$7)-SUM($O789:AI789),(('PTRM input'!$O$166+'PTRM input'!$O$132)*$O$7)/A24taxstdlife))</f>
        <v>0</v>
      </c>
      <c r="AK789" s="592">
        <f>IF(A24taxstdlife="n/a","n/a",IF(AK$3&gt;(A24taxstdlife+$E789),(('PTRM input'!$O$166+'PTRM input'!$O$132)*$O$7)-SUM($O789:AJ789),(('PTRM input'!$O$166+'PTRM input'!$O$132)*$O$7)/A24taxstdlife))</f>
        <v>0</v>
      </c>
      <c r="AL789" s="592">
        <f>IF(A24taxstdlife="n/a","n/a",IF(AL$3&gt;(A24taxstdlife+$E789),(('PTRM input'!$O$166+'PTRM input'!$O$132)*$O$7)-SUM($O789:AK789),(('PTRM input'!$O$166+'PTRM input'!$O$132)*$O$7)/A24taxstdlife))</f>
        <v>0</v>
      </c>
      <c r="AM789" s="592">
        <f>IF(A24taxstdlife="n/a","n/a",IF(AM$3&gt;(A24taxstdlife+$E789),(('PTRM input'!$O$166+'PTRM input'!$O$132)*$O$7)-SUM($O789:AL789),(('PTRM input'!$O$166+'PTRM input'!$O$132)*$O$7)/A24taxstdlife))</f>
        <v>0</v>
      </c>
      <c r="AN789" s="592">
        <f>IF(A24taxstdlife="n/a","n/a",IF(AN$3&gt;(A24taxstdlife+$E789),(('PTRM input'!$O$166+'PTRM input'!$O$132)*$O$7)-SUM($O789:AM789),(('PTRM input'!$O$166+'PTRM input'!$O$132)*$O$7)/A24taxstdlife))</f>
        <v>0</v>
      </c>
      <c r="AO789" s="592">
        <f>IF(A24taxstdlife="n/a","n/a",IF(AO$3&gt;(A24taxstdlife+$E789),(('PTRM input'!$O$166+'PTRM input'!$O$132)*$O$7)-SUM($O789:AN789),(('PTRM input'!$O$166+'PTRM input'!$O$132)*$O$7)/A24taxstdlife))</f>
        <v>0</v>
      </c>
      <c r="AP789" s="592">
        <f>IF(A24taxstdlife="n/a","n/a",IF(AP$3&gt;(A24taxstdlife+$E789),(('PTRM input'!$O$166+'PTRM input'!$O$132)*$O$7)-SUM($O789:AO789),(('PTRM input'!$O$166+'PTRM input'!$O$132)*$O$7)/A24taxstdlife))</f>
        <v>0</v>
      </c>
      <c r="AQ789" s="592">
        <f>IF(A24taxstdlife="n/a","n/a",IF(AQ$3&gt;(A24taxstdlife+$E789),(('PTRM input'!$O$166+'PTRM input'!$O$132)*$O$7)-SUM($O789:AP789),(('PTRM input'!$O$166+'PTRM input'!$O$132)*$O$7)/A24taxstdlife))</f>
        <v>0</v>
      </c>
      <c r="AR789" s="592">
        <f>IF(A24taxstdlife="n/a","n/a",IF(AR$3&gt;(A24taxstdlife+$E789),(('PTRM input'!$O$166+'PTRM input'!$O$132)*$O$7)-SUM($O789:AQ789),(('PTRM input'!$O$166+'PTRM input'!$O$132)*$O$7)/A24taxstdlife))</f>
        <v>0</v>
      </c>
      <c r="AS789" s="592">
        <f>IF(A24taxstdlife="n/a","n/a",IF(AS$3&gt;(A24taxstdlife+$E789),(('PTRM input'!$O$166+'PTRM input'!$O$132)*$O$7)-SUM($O789:AR789),(('PTRM input'!$O$166+'PTRM input'!$O$132)*$O$7)/A24taxstdlife))</f>
        <v>0</v>
      </c>
      <c r="AT789" s="592">
        <f>IF(A24taxstdlife="n/a","n/a",IF(AT$3&gt;(A24taxstdlife+$E789),(('PTRM input'!$O$166+'PTRM input'!$O$132)*$O$7)-SUM($O789:AS789),(('PTRM input'!$O$166+'PTRM input'!$O$132)*$O$7)/A24taxstdlife))</f>
        <v>0</v>
      </c>
      <c r="AU789" s="592">
        <f>IF(A24taxstdlife="n/a","n/a",IF(AU$3&gt;(A24taxstdlife+$E789),(('PTRM input'!$O$166+'PTRM input'!$O$132)*$O$7)-SUM($O789:AT789),(('PTRM input'!$O$166+'PTRM input'!$O$132)*$O$7)/A24taxstdlife))</f>
        <v>0</v>
      </c>
      <c r="AV789" s="592">
        <f>IF(A24taxstdlife="n/a","n/a",IF(AV$3&gt;(A24taxstdlife+$E789),(('PTRM input'!$O$166+'PTRM input'!$O$132)*$O$7)-SUM($O789:AU789),(('PTRM input'!$O$166+'PTRM input'!$O$132)*$O$7)/A24taxstdlife))</f>
        <v>0</v>
      </c>
      <c r="AW789" s="592">
        <f>IF(A24taxstdlife="n/a","n/a",IF(AW$3&gt;(A24taxstdlife+$E789),(('PTRM input'!$O$166+'PTRM input'!$O$132)*$O$7)-SUM($O789:AV789),(('PTRM input'!$O$166+'PTRM input'!$O$132)*$O$7)/A24taxstdlife))</f>
        <v>0</v>
      </c>
      <c r="AX789" s="592">
        <f>IF(A24taxstdlife="n/a","n/a",IF(AX$3&gt;(A24taxstdlife+$E789),(('PTRM input'!$O$166+'PTRM input'!$O$132)*$O$7)-SUM($O789:AW789),(('PTRM input'!$O$166+'PTRM input'!$O$132)*$O$7)/A24taxstdlife))</f>
        <v>0</v>
      </c>
      <c r="AY789" s="592">
        <f>IF(A24taxstdlife="n/a","n/a",IF(AY$3&gt;(A24taxstdlife+$E789),(('PTRM input'!$O$166+'PTRM input'!$O$132)*$O$7)-SUM($O789:AX789),(('PTRM input'!$O$166+'PTRM input'!$O$132)*$O$7)/A24taxstdlife))</f>
        <v>0</v>
      </c>
      <c r="AZ789" s="592">
        <f>IF(A24taxstdlife="n/a","n/a",IF(AZ$3&gt;(A24taxstdlife+$E789),(('PTRM input'!$O$166+'PTRM input'!$O$132)*$O$7)-SUM($O789:AY789),(('PTRM input'!$O$166+'PTRM input'!$O$132)*$O$7)/A24taxstdlife))</f>
        <v>0</v>
      </c>
      <c r="BA789" s="592">
        <f>IF(A24taxstdlife="n/a","n/a",IF(BA$3&gt;(A24taxstdlife+$E789),(('PTRM input'!$O$166+'PTRM input'!$O$132)*$O$7)-SUM($O789:AZ789),(('PTRM input'!$O$166+'PTRM input'!$O$132)*$O$7)/A24taxstdlife))</f>
        <v>0</v>
      </c>
      <c r="BB789" s="592">
        <f>IF(A24taxstdlife="n/a","n/a",IF(BB$3&gt;(A24taxstdlife+$E789),(('PTRM input'!$O$166+'PTRM input'!$O$132)*$O$7)-SUM($O789:BA789),(('PTRM input'!$O$166+'PTRM input'!$O$132)*$O$7)/A24taxstdlife))</f>
        <v>0</v>
      </c>
      <c r="BC789" s="592">
        <f>IF(A24taxstdlife="n/a","n/a",IF(BC$3&gt;(A24taxstdlife+$E789),(('PTRM input'!$O$166+'PTRM input'!$O$132)*$O$7)-SUM($O789:BB789),(('PTRM input'!$O$166+'PTRM input'!$O$132)*$O$7)/A24taxstdlife))</f>
        <v>0</v>
      </c>
      <c r="BD789" s="592">
        <f>IF(A24taxstdlife="n/a","n/a",IF(BD$3&gt;(A24taxstdlife+$E789),(('PTRM input'!$O$166+'PTRM input'!$O$132)*$O$7)-SUM($O789:BC789),(('PTRM input'!$O$166+'PTRM input'!$O$132)*$O$7)/A24taxstdlife))</f>
        <v>0</v>
      </c>
      <c r="BE789" s="592">
        <f>IF(A24taxstdlife="n/a","n/a",IF(BE$3&gt;(A24taxstdlife+$E789),(('PTRM input'!$O$166+'PTRM input'!$O$132)*$O$7)-SUM($O789:BD789),(('PTRM input'!$O$166+'PTRM input'!$O$132)*$O$7)/A24taxstdlife))</f>
        <v>0</v>
      </c>
      <c r="BF789" s="592">
        <f>IF(A24taxstdlife="n/a","n/a",IF(BF$3&gt;(A24taxstdlife+$E789),(('PTRM input'!$O$166+'PTRM input'!$O$132)*$O$7)-SUM($O789:BE789),(('PTRM input'!$O$166+'PTRM input'!$O$132)*$O$7)/A24taxstdlife))</f>
        <v>0</v>
      </c>
      <c r="BG789" s="592">
        <f>IF(A24taxstdlife="n/a","n/a",IF(BG$3&gt;(A24taxstdlife+$E789),(('PTRM input'!$O$166+'PTRM input'!$O$132)*$O$7)-SUM($O789:BF789),(('PTRM input'!$O$166+'PTRM input'!$O$132)*$O$7)/A24taxstdlife))</f>
        <v>0</v>
      </c>
      <c r="BH789" s="592">
        <f>IF(A24taxstdlife="n/a","n/a",IF(BH$3&gt;(A24taxstdlife+$E789),(('PTRM input'!$O$166+'PTRM input'!$O$132)*$O$7)-SUM($O789:BG789),(('PTRM input'!$O$166+'PTRM input'!$O$132)*$O$7)/A24taxstdlife))</f>
        <v>0</v>
      </c>
      <c r="BI789" s="592">
        <f>IF(A24taxstdlife="n/a","n/a",IF(BI$3&gt;(A24taxstdlife+$E789),(('PTRM input'!$O$166+'PTRM input'!$O$132)*$O$7)-SUM($O789:BH789),(('PTRM input'!$O$166+'PTRM input'!$O$132)*$O$7)/A24taxstdlife))</f>
        <v>0</v>
      </c>
      <c r="BJ789" s="237"/>
      <c r="BK789" s="237"/>
      <c r="BL789" s="237"/>
      <c r="BM789" s="237"/>
    </row>
    <row r="790" spans="1:65" s="4" customFormat="1" ht="12.75" customHeight="1" outlineLevel="2">
      <c r="A790" s="237"/>
      <c r="B790" s="237"/>
      <c r="C790" s="597"/>
      <c r="D790" s="930"/>
      <c r="E790" s="168">
        <v>10</v>
      </c>
      <c r="F790" s="34"/>
      <c r="G790" s="184"/>
      <c r="H790" s="186"/>
      <c r="I790" s="186"/>
      <c r="J790" s="186"/>
      <c r="K790" s="186"/>
      <c r="L790" s="186"/>
      <c r="M790" s="186"/>
      <c r="N790" s="186"/>
      <c r="O790" s="186"/>
      <c r="P790" s="185"/>
      <c r="Q790" s="592">
        <f>IF(A24taxstdlife="n/a","n/a",IF(Q$3&gt;(A24taxstdlife+$E790),(('PTRM input'!$P$166+'PTRM input'!$P$132)*$P$7)-SUM($P790:P790),(('PTRM input'!$P$166+'PTRM input'!$P$132)*$P$7)/A24taxstdlife))</f>
        <v>0</v>
      </c>
      <c r="R790" s="592">
        <f>IF(A24taxstdlife="n/a","n/a",IF(R$3&gt;(A24taxstdlife+$E790),(('PTRM input'!$P$166+'PTRM input'!$P$132)*$P$7)-SUM($P790:Q790),(('PTRM input'!$P$166+'PTRM input'!$P$132)*$P$7)/A24taxstdlife))</f>
        <v>0</v>
      </c>
      <c r="S790" s="592">
        <f>IF(A24taxstdlife="n/a","n/a",IF(S$3&gt;(A24taxstdlife+$E790),(('PTRM input'!$P$166+'PTRM input'!$P$132)*$P$7)-SUM($P790:R790),(('PTRM input'!$P$166+'PTRM input'!$P$132)*$P$7)/A24taxstdlife))</f>
        <v>0</v>
      </c>
      <c r="T790" s="592">
        <f>IF(A24taxstdlife="n/a","n/a",IF(T$3&gt;(A24taxstdlife+$E790),(('PTRM input'!$P$166+'PTRM input'!$P$132)*$P$7)-SUM($P790:S790),(('PTRM input'!$P$166+'PTRM input'!$P$132)*$P$7)/A24taxstdlife))</f>
        <v>0</v>
      </c>
      <c r="U790" s="592">
        <f>IF(A24taxstdlife="n/a","n/a",IF(U$3&gt;(A24taxstdlife+$E790),(('PTRM input'!$P$166+'PTRM input'!$P$132)*$P$7)-SUM($P790:T790),(('PTRM input'!$P$166+'PTRM input'!$P$132)*$P$7)/A24taxstdlife))</f>
        <v>0</v>
      </c>
      <c r="V790" s="592">
        <f>IF(A24taxstdlife="n/a","n/a",IF(V$3&gt;(A24taxstdlife+$E790),(('PTRM input'!$P$166+'PTRM input'!$P$132)*$P$7)-SUM($P790:U790),(('PTRM input'!$P$166+'PTRM input'!$P$132)*$P$7)/A24taxstdlife))</f>
        <v>0</v>
      </c>
      <c r="W790" s="592">
        <f>IF(A24taxstdlife="n/a","n/a",IF(W$3&gt;(A24taxstdlife+$E790),(('PTRM input'!$P$166+'PTRM input'!$P$132)*$P$7)-SUM($P790:V790),(('PTRM input'!$P$166+'PTRM input'!$P$132)*$P$7)/A24taxstdlife))</f>
        <v>0</v>
      </c>
      <c r="X790" s="592">
        <f>IF(A24taxstdlife="n/a","n/a",IF(X$3&gt;(A24taxstdlife+$E790),(('PTRM input'!$P$166+'PTRM input'!$P$132)*$P$7)-SUM($P790:W790),(('PTRM input'!$P$166+'PTRM input'!$P$132)*$P$7)/A24taxstdlife))</f>
        <v>0</v>
      </c>
      <c r="Y790" s="592">
        <f>IF(A24taxstdlife="n/a","n/a",IF(Y$3&gt;(A24taxstdlife+$E790),(('PTRM input'!$P$166+'PTRM input'!$P$132)*$P$7)-SUM($P790:X790),(('PTRM input'!$P$166+'PTRM input'!$P$132)*$P$7)/A24taxstdlife))</f>
        <v>0</v>
      </c>
      <c r="Z790" s="592">
        <f>IF(A24taxstdlife="n/a","n/a",IF(Z$3&gt;(A24taxstdlife+$E790),(('PTRM input'!$P$166+'PTRM input'!$P$132)*$P$7)-SUM($P790:Y790),(('PTRM input'!$P$166+'PTRM input'!$P$132)*$P$7)/A24taxstdlife))</f>
        <v>0</v>
      </c>
      <c r="AA790" s="592">
        <f>IF(A24taxstdlife="n/a","n/a",IF(AA$3&gt;(A24taxstdlife+$E790),(('PTRM input'!$P$166+'PTRM input'!$P$132)*$P$7)-SUM($P790:Z790),(('PTRM input'!$P$166+'PTRM input'!$P$132)*$P$7)/A24taxstdlife))</f>
        <v>0</v>
      </c>
      <c r="AB790" s="592">
        <f>IF(A24taxstdlife="n/a","n/a",IF(AB$3&gt;(A24taxstdlife+$E790),(('PTRM input'!$P$166+'PTRM input'!$P$132)*$P$7)-SUM($P790:AA790),(('PTRM input'!$P$166+'PTRM input'!$P$132)*$P$7)/A24taxstdlife))</f>
        <v>0</v>
      </c>
      <c r="AC790" s="592">
        <f>IF(A24taxstdlife="n/a","n/a",IF(AC$3&gt;(A24taxstdlife+$E790),(('PTRM input'!$P$166+'PTRM input'!$P$132)*$P$7)-SUM($P790:AB790),(('PTRM input'!$P$166+'PTRM input'!$P$132)*$P$7)/A24taxstdlife))</f>
        <v>0</v>
      </c>
      <c r="AD790" s="592">
        <f>IF(A24taxstdlife="n/a","n/a",IF(AD$3&gt;(A24taxstdlife+$E790),(('PTRM input'!$P$166+'PTRM input'!$P$132)*$P$7)-SUM($P790:AC790),(('PTRM input'!$P$166+'PTRM input'!$P$132)*$P$7)/A24taxstdlife))</f>
        <v>0</v>
      </c>
      <c r="AE790" s="592">
        <f>IF(A24taxstdlife="n/a","n/a",IF(AE$3&gt;(A24taxstdlife+$E790),(('PTRM input'!$P$166+'PTRM input'!$P$132)*$P$7)-SUM($P790:AD790),(('PTRM input'!$P$166+'PTRM input'!$P$132)*$P$7)/A24taxstdlife))</f>
        <v>0</v>
      </c>
      <c r="AF790" s="592">
        <f>IF(A24taxstdlife="n/a","n/a",IF(AF$3&gt;(A24taxstdlife+$E790),(('PTRM input'!$P$166+'PTRM input'!$P$132)*$P$7)-SUM($P790:AE790),(('PTRM input'!$P$166+'PTRM input'!$P$132)*$P$7)/A24taxstdlife))</f>
        <v>0</v>
      </c>
      <c r="AG790" s="592">
        <f>IF(A24taxstdlife="n/a","n/a",IF(AG$3&gt;(A24taxstdlife+$E790),(('PTRM input'!$P$166+'PTRM input'!$P$132)*$P$7)-SUM($P790:AF790),(('PTRM input'!$P$166+'PTRM input'!$P$132)*$P$7)/A24taxstdlife))</f>
        <v>0</v>
      </c>
      <c r="AH790" s="592">
        <f>IF(A24taxstdlife="n/a","n/a",IF(AH$3&gt;(A24taxstdlife+$E790),(('PTRM input'!$P$166+'PTRM input'!$P$132)*$P$7)-SUM($P790:AG790),(('PTRM input'!$P$166+'PTRM input'!$P$132)*$P$7)/A24taxstdlife))</f>
        <v>0</v>
      </c>
      <c r="AI790" s="592">
        <f>IF(A24taxstdlife="n/a","n/a",IF(AI$3&gt;(A24taxstdlife+$E790),(('PTRM input'!$P$166+'PTRM input'!$P$132)*$P$7)-SUM($P790:AH790),(('PTRM input'!$P$166+'PTRM input'!$P$132)*$P$7)/A24taxstdlife))</f>
        <v>0</v>
      </c>
      <c r="AJ790" s="592">
        <f>IF(A24taxstdlife="n/a","n/a",IF(AJ$3&gt;(A24taxstdlife+$E790),(('PTRM input'!$P$166+'PTRM input'!$P$132)*$P$7)-SUM($P790:AI790),(('PTRM input'!$P$166+'PTRM input'!$P$132)*$P$7)/A24taxstdlife))</f>
        <v>0</v>
      </c>
      <c r="AK790" s="592">
        <f>IF(A24taxstdlife="n/a","n/a",IF(AK$3&gt;(A24taxstdlife+$E790),(('PTRM input'!$P$166+'PTRM input'!$P$132)*$P$7)-SUM($P790:AJ790),(('PTRM input'!$P$166+'PTRM input'!$P$132)*$P$7)/A24taxstdlife))</f>
        <v>0</v>
      </c>
      <c r="AL790" s="592">
        <f>IF(A24taxstdlife="n/a","n/a",IF(AL$3&gt;(A24taxstdlife+$E790),(('PTRM input'!$P$166+'PTRM input'!$P$132)*$P$7)-SUM($P790:AK790),(('PTRM input'!$P$166+'PTRM input'!$P$132)*$P$7)/A24taxstdlife))</f>
        <v>0</v>
      </c>
      <c r="AM790" s="592">
        <f>IF(A24taxstdlife="n/a","n/a",IF(AM$3&gt;(A24taxstdlife+$E790),(('PTRM input'!$P$166+'PTRM input'!$P$132)*$P$7)-SUM($P790:AL790),(('PTRM input'!$P$166+'PTRM input'!$P$132)*$P$7)/A24taxstdlife))</f>
        <v>0</v>
      </c>
      <c r="AN790" s="592">
        <f>IF(A24taxstdlife="n/a","n/a",IF(AN$3&gt;(A24taxstdlife+$E790),(('PTRM input'!$P$166+'PTRM input'!$P$132)*$P$7)-SUM($P790:AM790),(('PTRM input'!$P$166+'PTRM input'!$P$132)*$P$7)/A24taxstdlife))</f>
        <v>0</v>
      </c>
      <c r="AO790" s="592">
        <f>IF(A24taxstdlife="n/a","n/a",IF(AO$3&gt;(A24taxstdlife+$E790),(('PTRM input'!$P$166+'PTRM input'!$P$132)*$P$7)-SUM($P790:AN790),(('PTRM input'!$P$166+'PTRM input'!$P$132)*$P$7)/A24taxstdlife))</f>
        <v>0</v>
      </c>
      <c r="AP790" s="592">
        <f>IF(A24taxstdlife="n/a","n/a",IF(AP$3&gt;(A24taxstdlife+$E790),(('PTRM input'!$P$166+'PTRM input'!$P$132)*$P$7)-SUM($P790:AO790),(('PTRM input'!$P$166+'PTRM input'!$P$132)*$P$7)/A24taxstdlife))</f>
        <v>0</v>
      </c>
      <c r="AQ790" s="592">
        <f>IF(A24taxstdlife="n/a","n/a",IF(AQ$3&gt;(A24taxstdlife+$E790),(('PTRM input'!$P$166+'PTRM input'!$P$132)*$P$7)-SUM($P790:AP790),(('PTRM input'!$P$166+'PTRM input'!$P$132)*$P$7)/A24taxstdlife))</f>
        <v>0</v>
      </c>
      <c r="AR790" s="592">
        <f>IF(A24taxstdlife="n/a","n/a",IF(AR$3&gt;(A24taxstdlife+$E790),(('PTRM input'!$P$166+'PTRM input'!$P$132)*$P$7)-SUM($P790:AQ790),(('PTRM input'!$P$166+'PTRM input'!$P$132)*$P$7)/A24taxstdlife))</f>
        <v>0</v>
      </c>
      <c r="AS790" s="592">
        <f>IF(A24taxstdlife="n/a","n/a",IF(AS$3&gt;(A24taxstdlife+$E790),(('PTRM input'!$P$166+'PTRM input'!$P$132)*$P$7)-SUM($P790:AR790),(('PTRM input'!$P$166+'PTRM input'!$P$132)*$P$7)/A24taxstdlife))</f>
        <v>0</v>
      </c>
      <c r="AT790" s="592">
        <f>IF(A24taxstdlife="n/a","n/a",IF(AT$3&gt;(A24taxstdlife+$E790),(('PTRM input'!$P$166+'PTRM input'!$P$132)*$P$7)-SUM($P790:AS790),(('PTRM input'!$P$166+'PTRM input'!$P$132)*$P$7)/A24taxstdlife))</f>
        <v>0</v>
      </c>
      <c r="AU790" s="592">
        <f>IF(A24taxstdlife="n/a","n/a",IF(AU$3&gt;(A24taxstdlife+$E790),(('PTRM input'!$P$166+'PTRM input'!$P$132)*$P$7)-SUM($P790:AT790),(('PTRM input'!$P$166+'PTRM input'!$P$132)*$P$7)/A24taxstdlife))</f>
        <v>0</v>
      </c>
      <c r="AV790" s="592">
        <f>IF(A24taxstdlife="n/a","n/a",IF(AV$3&gt;(A24taxstdlife+$E790),(('PTRM input'!$P$166+'PTRM input'!$P$132)*$P$7)-SUM($P790:AU790),(('PTRM input'!$P$166+'PTRM input'!$P$132)*$P$7)/A24taxstdlife))</f>
        <v>0</v>
      </c>
      <c r="AW790" s="592">
        <f>IF(A24taxstdlife="n/a","n/a",IF(AW$3&gt;(A24taxstdlife+$E790),(('PTRM input'!$P$166+'PTRM input'!$P$132)*$P$7)-SUM($P790:AV790),(('PTRM input'!$P$166+'PTRM input'!$P$132)*$P$7)/A24taxstdlife))</f>
        <v>0</v>
      </c>
      <c r="AX790" s="592">
        <f>IF(A24taxstdlife="n/a","n/a",IF(AX$3&gt;(A24taxstdlife+$E790),(('PTRM input'!$P$166+'PTRM input'!$P$132)*$P$7)-SUM($P790:AW790),(('PTRM input'!$P$166+'PTRM input'!$P$132)*$P$7)/A24taxstdlife))</f>
        <v>0</v>
      </c>
      <c r="AY790" s="592">
        <f>IF(A24taxstdlife="n/a","n/a",IF(AY$3&gt;(A24taxstdlife+$E790),(('PTRM input'!$P$166+'PTRM input'!$P$132)*$P$7)-SUM($P790:AX790),(('PTRM input'!$P$166+'PTRM input'!$P$132)*$P$7)/A24taxstdlife))</f>
        <v>0</v>
      </c>
      <c r="AZ790" s="592">
        <f>IF(A24taxstdlife="n/a","n/a",IF(AZ$3&gt;(A24taxstdlife+$E790),(('PTRM input'!$P$166+'PTRM input'!$P$132)*$P$7)-SUM($P790:AY790),(('PTRM input'!$P$166+'PTRM input'!$P$132)*$P$7)/A24taxstdlife))</f>
        <v>0</v>
      </c>
      <c r="BA790" s="592">
        <f>IF(A24taxstdlife="n/a","n/a",IF(BA$3&gt;(A24taxstdlife+$E790),(('PTRM input'!$P$166+'PTRM input'!$P$132)*$P$7)-SUM($P790:AZ790),(('PTRM input'!$P$166+'PTRM input'!$P$132)*$P$7)/A24taxstdlife))</f>
        <v>0</v>
      </c>
      <c r="BB790" s="592">
        <f>IF(A24taxstdlife="n/a","n/a",IF(BB$3&gt;(A24taxstdlife+$E790),(('PTRM input'!$P$166+'PTRM input'!$P$132)*$P$7)-SUM($P790:BA790),(('PTRM input'!$P$166+'PTRM input'!$P$132)*$P$7)/A24taxstdlife))</f>
        <v>0</v>
      </c>
      <c r="BC790" s="592">
        <f>IF(A24taxstdlife="n/a","n/a",IF(BC$3&gt;(A24taxstdlife+$E790),(('PTRM input'!$P$166+'PTRM input'!$P$132)*$P$7)-SUM($P790:BB790),(('PTRM input'!$P$166+'PTRM input'!$P$132)*$P$7)/A24taxstdlife))</f>
        <v>0</v>
      </c>
      <c r="BD790" s="592">
        <f>IF(A24taxstdlife="n/a","n/a",IF(BD$3&gt;(A24taxstdlife+$E790),(('PTRM input'!$P$166+'PTRM input'!$P$132)*$P$7)-SUM($P790:BC790),(('PTRM input'!$P$166+'PTRM input'!$P$132)*$P$7)/A24taxstdlife))</f>
        <v>0</v>
      </c>
      <c r="BE790" s="592">
        <f>IF(A24taxstdlife="n/a","n/a",IF(BE$3&gt;(A24taxstdlife+$E790),(('PTRM input'!$P$166+'PTRM input'!$P$132)*$P$7)-SUM($P790:BD790),(('PTRM input'!$P$166+'PTRM input'!$P$132)*$P$7)/A24taxstdlife))</f>
        <v>0</v>
      </c>
      <c r="BF790" s="592">
        <f>IF(A24taxstdlife="n/a","n/a",IF(BF$3&gt;(A24taxstdlife+$E790),(('PTRM input'!$P$166+'PTRM input'!$P$132)*$P$7)-SUM($P790:BE790),(('PTRM input'!$P$166+'PTRM input'!$P$132)*$P$7)/A24taxstdlife))</f>
        <v>0</v>
      </c>
      <c r="BG790" s="592">
        <f>IF(A24taxstdlife="n/a","n/a",IF(BG$3&gt;(A24taxstdlife+$E790),(('PTRM input'!$P$166+'PTRM input'!$P$132)*$P$7)-SUM($P790:BF790),(('PTRM input'!$P$166+'PTRM input'!$P$132)*$P$7)/A24taxstdlife))</f>
        <v>0</v>
      </c>
      <c r="BH790" s="592">
        <f>IF(A24taxstdlife="n/a","n/a",IF(BH$3&gt;(A24taxstdlife+$E790),(('PTRM input'!$P$166+'PTRM input'!$P$132)*$P$7)-SUM($P790:BG790),(('PTRM input'!$P$166+'PTRM input'!$P$132)*$P$7)/A24taxstdlife))</f>
        <v>0</v>
      </c>
      <c r="BI790" s="592">
        <f>IF(A24taxstdlife="n/a","n/a",IF(BI$3&gt;(A24taxstdlife+$E790),(('PTRM input'!$P$166+'PTRM input'!$P$132)*$P$7)-SUM($P790:BH790),(('PTRM input'!$P$166+'PTRM input'!$P$132)*$P$7)/A24taxstdlife))</f>
        <v>0</v>
      </c>
      <c r="BJ790" s="237"/>
      <c r="BK790" s="237"/>
      <c r="BL790" s="237"/>
      <c r="BM790" s="237"/>
    </row>
    <row r="791" spans="1:65" s="4" customFormat="1" ht="12.75" customHeight="1" outlineLevel="1">
      <c r="A791" s="237"/>
      <c r="B791" s="237"/>
      <c r="C791" s="597">
        <f>Asset24</f>
        <v>0</v>
      </c>
      <c r="D791" s="237"/>
      <c r="E791" s="237"/>
      <c r="F791" s="598"/>
      <c r="G791" s="593">
        <f t="shared" ref="G791:AL791" si="152">SUM(G779:G790)</f>
        <v>0</v>
      </c>
      <c r="H791" s="593">
        <f t="shared" si="152"/>
        <v>0</v>
      </c>
      <c r="I791" s="593">
        <f t="shared" si="152"/>
        <v>0</v>
      </c>
      <c r="J791" s="593">
        <f t="shared" si="152"/>
        <v>0</v>
      </c>
      <c r="K791" s="593">
        <f t="shared" si="152"/>
        <v>0</v>
      </c>
      <c r="L791" s="593">
        <f t="shared" si="152"/>
        <v>0</v>
      </c>
      <c r="M791" s="593">
        <f t="shared" si="152"/>
        <v>0</v>
      </c>
      <c r="N791" s="593">
        <f t="shared" si="152"/>
        <v>0</v>
      </c>
      <c r="O791" s="593">
        <f t="shared" si="152"/>
        <v>0</v>
      </c>
      <c r="P791" s="593">
        <f t="shared" si="152"/>
        <v>0</v>
      </c>
      <c r="Q791" s="593">
        <f t="shared" si="152"/>
        <v>0</v>
      </c>
      <c r="R791" s="593">
        <f t="shared" si="152"/>
        <v>0</v>
      </c>
      <c r="S791" s="593">
        <f t="shared" si="152"/>
        <v>0</v>
      </c>
      <c r="T791" s="593">
        <f t="shared" si="152"/>
        <v>0</v>
      </c>
      <c r="U791" s="593">
        <f t="shared" si="152"/>
        <v>0</v>
      </c>
      <c r="V791" s="593">
        <f t="shared" si="152"/>
        <v>0</v>
      </c>
      <c r="W791" s="593">
        <f t="shared" si="152"/>
        <v>0</v>
      </c>
      <c r="X791" s="593">
        <f t="shared" si="152"/>
        <v>0</v>
      </c>
      <c r="Y791" s="593">
        <f t="shared" si="152"/>
        <v>0</v>
      </c>
      <c r="Z791" s="593">
        <f t="shared" si="152"/>
        <v>0</v>
      </c>
      <c r="AA791" s="593">
        <f t="shared" si="152"/>
        <v>0</v>
      </c>
      <c r="AB791" s="593">
        <f t="shared" si="152"/>
        <v>0</v>
      </c>
      <c r="AC791" s="593">
        <f t="shared" si="152"/>
        <v>0</v>
      </c>
      <c r="AD791" s="593">
        <f t="shared" si="152"/>
        <v>0</v>
      </c>
      <c r="AE791" s="593">
        <f t="shared" si="152"/>
        <v>0</v>
      </c>
      <c r="AF791" s="593">
        <f t="shared" si="152"/>
        <v>0</v>
      </c>
      <c r="AG791" s="593">
        <f t="shared" si="152"/>
        <v>0</v>
      </c>
      <c r="AH791" s="593">
        <f t="shared" si="152"/>
        <v>0</v>
      </c>
      <c r="AI791" s="593">
        <f t="shared" si="152"/>
        <v>0</v>
      </c>
      <c r="AJ791" s="593">
        <f t="shared" si="152"/>
        <v>0</v>
      </c>
      <c r="AK791" s="593">
        <f t="shared" si="152"/>
        <v>0</v>
      </c>
      <c r="AL791" s="593">
        <f t="shared" si="152"/>
        <v>0</v>
      </c>
      <c r="AM791" s="593">
        <f t="shared" ref="AM791:BI791" si="153">SUM(AM779:AM790)</f>
        <v>0</v>
      </c>
      <c r="AN791" s="593">
        <f t="shared" si="153"/>
        <v>0</v>
      </c>
      <c r="AO791" s="593">
        <f t="shared" si="153"/>
        <v>0</v>
      </c>
      <c r="AP791" s="593">
        <f t="shared" si="153"/>
        <v>0</v>
      </c>
      <c r="AQ791" s="593">
        <f t="shared" si="153"/>
        <v>0</v>
      </c>
      <c r="AR791" s="593">
        <f t="shared" si="153"/>
        <v>0</v>
      </c>
      <c r="AS791" s="593">
        <f t="shared" si="153"/>
        <v>0</v>
      </c>
      <c r="AT791" s="593">
        <f t="shared" si="153"/>
        <v>0</v>
      </c>
      <c r="AU791" s="593">
        <f t="shared" si="153"/>
        <v>0</v>
      </c>
      <c r="AV791" s="593">
        <f t="shared" si="153"/>
        <v>0</v>
      </c>
      <c r="AW791" s="593">
        <f t="shared" si="153"/>
        <v>0</v>
      </c>
      <c r="AX791" s="593">
        <f t="shared" si="153"/>
        <v>0</v>
      </c>
      <c r="AY791" s="593">
        <f t="shared" si="153"/>
        <v>0</v>
      </c>
      <c r="AZ791" s="593">
        <f t="shared" si="153"/>
        <v>0</v>
      </c>
      <c r="BA791" s="593">
        <f t="shared" si="153"/>
        <v>0</v>
      </c>
      <c r="BB791" s="593">
        <f t="shared" si="153"/>
        <v>0</v>
      </c>
      <c r="BC791" s="593">
        <f t="shared" si="153"/>
        <v>0</v>
      </c>
      <c r="BD791" s="593">
        <f t="shared" si="153"/>
        <v>0</v>
      </c>
      <c r="BE791" s="593">
        <f t="shared" si="153"/>
        <v>0</v>
      </c>
      <c r="BF791" s="593">
        <f t="shared" si="153"/>
        <v>0</v>
      </c>
      <c r="BG791" s="593">
        <f t="shared" si="153"/>
        <v>0</v>
      </c>
      <c r="BH791" s="593">
        <f t="shared" si="153"/>
        <v>0</v>
      </c>
      <c r="BI791" s="593">
        <f t="shared" si="153"/>
        <v>0</v>
      </c>
      <c r="BJ791" s="237"/>
      <c r="BK791" s="237"/>
      <c r="BL791" s="237"/>
      <c r="BM791" s="237"/>
    </row>
    <row r="792" spans="1:65" s="4" customFormat="1" ht="12.75" customHeight="1" outlineLevel="2">
      <c r="A792" s="237"/>
      <c r="B792" s="599">
        <f>C804</f>
        <v>0</v>
      </c>
      <c r="C792" s="487"/>
      <c r="D792" s="600" t="s">
        <v>58</v>
      </c>
      <c r="E792" s="487"/>
      <c r="F792" s="601"/>
      <c r="G792" s="594">
        <f>IF(G$3&gt;A25taxremlife,A25taxvalue-SUM($F792:F792),IF(A25taxremlife="N/A","n/a",A25taxvalue/A25taxremlife))</f>
        <v>0</v>
      </c>
      <c r="H792" s="594">
        <f>IF(H$3&gt;A25taxremlife,A25taxvalue-SUM($F792:G792),IF(A25taxremlife="N/A","n/a",A25taxvalue/A25taxremlife))</f>
        <v>0</v>
      </c>
      <c r="I792" s="594">
        <f>IF(I$3&gt;A25taxremlife,A25taxvalue-SUM($F792:H792),IF(A25taxremlife="N/A","n/a",A25taxvalue/A25taxremlife))</f>
        <v>0</v>
      </c>
      <c r="J792" s="594">
        <f>IF(J$3&gt;A25taxremlife,A25taxvalue-SUM($F792:I792),IF(A25taxremlife="N/A","n/a",A25taxvalue/A25taxremlife))</f>
        <v>0</v>
      </c>
      <c r="K792" s="594">
        <f>IF(K$3&gt;A25taxremlife,A25taxvalue-SUM($F792:J792),IF(A25taxremlife="N/A","n/a",A25taxvalue/A25taxremlife))</f>
        <v>0</v>
      </c>
      <c r="L792" s="594">
        <f>IF(L$3&gt;A25taxremlife,A25taxvalue-SUM($F792:K792),IF(A25taxremlife="N/A","n/a",A25taxvalue/A25taxremlife))</f>
        <v>0</v>
      </c>
      <c r="M792" s="594">
        <f>IF(M$3&gt;A25taxremlife,A25taxvalue-SUM($F792:L792),IF(A25taxremlife="N/A","n/a",A25taxvalue/A25taxremlife))</f>
        <v>0</v>
      </c>
      <c r="N792" s="594">
        <f>IF(N$3&gt;A25taxremlife,A25taxvalue-SUM($F792:M792),IF(A25taxremlife="N/A","n/a",A25taxvalue/A25taxremlife))</f>
        <v>0</v>
      </c>
      <c r="O792" s="594">
        <f>IF(O$3&gt;A25taxremlife,A25taxvalue-SUM($F792:N792),IF(A25taxremlife="N/A","n/a",A25taxvalue/A25taxremlife))</f>
        <v>0</v>
      </c>
      <c r="P792" s="594">
        <f>IF(P$3&gt;A25taxremlife,A25taxvalue-SUM($F792:O792),IF(A25taxremlife="N/A","n/a",A25taxvalue/A25taxremlife))</f>
        <v>0</v>
      </c>
      <c r="Q792" s="594">
        <f>IF(Q$3&gt;A25taxremlife,A25taxvalue-SUM($F792:P792),IF(A25taxremlife="N/A","n/a",A25taxvalue/A25taxremlife))</f>
        <v>0</v>
      </c>
      <c r="R792" s="594">
        <f>IF(R$3&gt;A25taxremlife,A25taxvalue-SUM($F792:Q792),IF(A25taxremlife="N/A","n/a",A25taxvalue/A25taxremlife))</f>
        <v>0</v>
      </c>
      <c r="S792" s="594">
        <f>IF(S$3&gt;A25taxremlife,A25taxvalue-SUM($F792:R792),IF(A25taxremlife="N/A","n/a",A25taxvalue/A25taxremlife))</f>
        <v>0</v>
      </c>
      <c r="T792" s="594">
        <f>IF(T$3&gt;A25taxremlife,A25taxvalue-SUM($F792:S792),IF(A25taxremlife="N/A","n/a",A25taxvalue/A25taxremlife))</f>
        <v>0</v>
      </c>
      <c r="U792" s="594">
        <f>IF(U$3&gt;A25taxremlife,A25taxvalue-SUM($F792:T792),IF(A25taxremlife="N/A","n/a",A25taxvalue/A25taxremlife))</f>
        <v>0</v>
      </c>
      <c r="V792" s="594">
        <f>IF(V$3&gt;A25taxremlife,A25taxvalue-SUM($F792:U792),IF(A25taxremlife="N/A","n/a",A25taxvalue/A25taxremlife))</f>
        <v>0</v>
      </c>
      <c r="W792" s="594">
        <f>IF(W$3&gt;A25taxremlife,A25taxvalue-SUM($F792:V792),IF(A25taxremlife="N/A","n/a",A25taxvalue/A25taxremlife))</f>
        <v>0</v>
      </c>
      <c r="X792" s="594">
        <f>IF(X$3&gt;A25taxremlife,A25taxvalue-SUM($F792:W792),IF(A25taxremlife="N/A","n/a",A25taxvalue/A25taxremlife))</f>
        <v>0</v>
      </c>
      <c r="Y792" s="594">
        <f>IF(Y$3&gt;A25taxremlife,A25taxvalue-SUM($F792:X792),IF(A25taxremlife="N/A","n/a",A25taxvalue/A25taxremlife))</f>
        <v>0</v>
      </c>
      <c r="Z792" s="594">
        <f>IF(Z$3&gt;A25taxremlife,A25taxvalue-SUM($F792:Y792),IF(A25taxremlife="N/A","n/a",A25taxvalue/A25taxremlife))</f>
        <v>0</v>
      </c>
      <c r="AA792" s="594">
        <f>IF(AA$3&gt;A25taxremlife,A25taxvalue-SUM($F792:Z792),IF(A25taxremlife="N/A","n/a",A25taxvalue/A25taxremlife))</f>
        <v>0</v>
      </c>
      <c r="AB792" s="594">
        <f>IF(AB$3&gt;A25taxremlife,A25taxvalue-SUM($F792:AA792),IF(A25taxremlife="N/A","n/a",A25taxvalue/A25taxremlife))</f>
        <v>0</v>
      </c>
      <c r="AC792" s="594">
        <f>IF(AC$3&gt;A25taxremlife,A25taxvalue-SUM($F792:AB792),IF(A25taxremlife="N/A","n/a",A25taxvalue/A25taxremlife))</f>
        <v>0</v>
      </c>
      <c r="AD792" s="594">
        <f>IF(AD$3&gt;A25taxremlife,A25taxvalue-SUM($F792:AC792),IF(A25taxremlife="N/A","n/a",A25taxvalue/A25taxremlife))</f>
        <v>0</v>
      </c>
      <c r="AE792" s="594">
        <f>IF(AE$3&gt;A25taxremlife,A25taxvalue-SUM($F792:AD792),IF(A25taxremlife="N/A","n/a",A25taxvalue/A25taxremlife))</f>
        <v>0</v>
      </c>
      <c r="AF792" s="594">
        <f>IF(AF$3&gt;A25taxremlife,A25taxvalue-SUM($F792:AE792),IF(A25taxremlife="N/A","n/a",A25taxvalue/A25taxremlife))</f>
        <v>0</v>
      </c>
      <c r="AG792" s="594">
        <f>IF(AG$3&gt;A25taxremlife,A25taxvalue-SUM($F792:AF792),IF(A25taxremlife="N/A","n/a",A25taxvalue/A25taxremlife))</f>
        <v>0</v>
      </c>
      <c r="AH792" s="594">
        <f>IF(AH$3&gt;A25taxremlife,A25taxvalue-SUM($F792:AG792),IF(A25taxremlife="N/A","n/a",A25taxvalue/A25taxremlife))</f>
        <v>0</v>
      </c>
      <c r="AI792" s="594">
        <f>IF(AI$3&gt;A25taxremlife,A25taxvalue-SUM($F792:AH792),IF(A25taxremlife="N/A","n/a",A25taxvalue/A25taxremlife))</f>
        <v>0</v>
      </c>
      <c r="AJ792" s="594">
        <f>IF(AJ$3&gt;A25taxremlife,A25taxvalue-SUM($F792:AI792),IF(A25taxremlife="N/A","n/a",A25taxvalue/A25taxremlife))</f>
        <v>0</v>
      </c>
      <c r="AK792" s="594">
        <f>IF(AK$3&gt;A25taxremlife,A25taxvalue-SUM($F792:AJ792),IF(A25taxremlife="N/A","n/a",A25taxvalue/A25taxremlife))</f>
        <v>0</v>
      </c>
      <c r="AL792" s="594">
        <f>IF(AL$3&gt;A25taxremlife,A25taxvalue-SUM($F792:AK792),IF(A25taxremlife="N/A","n/a",A25taxvalue/A25taxremlife))</f>
        <v>0</v>
      </c>
      <c r="AM792" s="594">
        <f>IF(AM$3&gt;A25taxremlife,A25taxvalue-SUM($F792:AL792),IF(A25taxremlife="N/A","n/a",A25taxvalue/A25taxremlife))</f>
        <v>0</v>
      </c>
      <c r="AN792" s="594">
        <f>IF(AN$3&gt;A25taxremlife,A25taxvalue-SUM($F792:AM792),IF(A25taxremlife="N/A","n/a",A25taxvalue/A25taxremlife))</f>
        <v>0</v>
      </c>
      <c r="AO792" s="594">
        <f>IF(AO$3&gt;A25taxremlife,A25taxvalue-SUM($F792:AN792),IF(A25taxremlife="N/A","n/a",A25taxvalue/A25taxremlife))</f>
        <v>0</v>
      </c>
      <c r="AP792" s="594">
        <f>IF(AP$3&gt;A25taxremlife,A25taxvalue-SUM($F792:AO792),IF(A25taxremlife="N/A","n/a",A25taxvalue/A25taxremlife))</f>
        <v>0</v>
      </c>
      <c r="AQ792" s="594">
        <f>IF(AQ$3&gt;A25taxremlife,A25taxvalue-SUM($F792:AP792),IF(A25taxremlife="N/A","n/a",A25taxvalue/A25taxremlife))</f>
        <v>0</v>
      </c>
      <c r="AR792" s="594">
        <f>IF(AR$3&gt;A25taxremlife,A25taxvalue-SUM($F792:AQ792),IF(A25taxremlife="N/A","n/a",A25taxvalue/A25taxremlife))</f>
        <v>0</v>
      </c>
      <c r="AS792" s="594">
        <f>IF(AS$3&gt;A25taxremlife,A25taxvalue-SUM($F792:AR792),IF(A25taxremlife="N/A","n/a",A25taxvalue/A25taxremlife))</f>
        <v>0</v>
      </c>
      <c r="AT792" s="594">
        <f>IF(AT$3&gt;A25taxremlife,A25taxvalue-SUM($F792:AS792),IF(A25taxremlife="N/A","n/a",A25taxvalue/A25taxremlife))</f>
        <v>0</v>
      </c>
      <c r="AU792" s="594">
        <f>IF(AU$3&gt;A25taxremlife,A25taxvalue-SUM($F792:AT792),IF(A25taxremlife="N/A","n/a",A25taxvalue/A25taxremlife))</f>
        <v>0</v>
      </c>
      <c r="AV792" s="594">
        <f>IF(AV$3&gt;A25taxremlife,A25taxvalue-SUM($F792:AU792),IF(A25taxremlife="N/A","n/a",A25taxvalue/A25taxremlife))</f>
        <v>0</v>
      </c>
      <c r="AW792" s="594">
        <f>IF(AW$3&gt;A25taxremlife,A25taxvalue-SUM($F792:AV792),IF(A25taxremlife="N/A","n/a",A25taxvalue/A25taxremlife))</f>
        <v>0</v>
      </c>
      <c r="AX792" s="594">
        <f>IF(AX$3&gt;A25taxremlife,A25taxvalue-SUM($F792:AW792),IF(A25taxremlife="N/A","n/a",A25taxvalue/A25taxremlife))</f>
        <v>0</v>
      </c>
      <c r="AY792" s="594">
        <f>IF(AY$3&gt;A25taxremlife,A25taxvalue-SUM($F792:AX792),IF(A25taxremlife="N/A","n/a",A25taxvalue/A25taxremlife))</f>
        <v>0</v>
      </c>
      <c r="AZ792" s="594">
        <f>IF(AZ$3&gt;A25taxremlife,A25taxvalue-SUM($F792:AY792),IF(A25taxremlife="N/A","n/a",A25taxvalue/A25taxremlife))</f>
        <v>0</v>
      </c>
      <c r="BA792" s="594">
        <f>IF(BA$3&gt;A25taxremlife,A25taxvalue-SUM($F792:AZ792),IF(A25taxremlife="N/A","n/a",A25taxvalue/A25taxremlife))</f>
        <v>0</v>
      </c>
      <c r="BB792" s="594">
        <f>IF(BB$3&gt;A25taxremlife,A25taxvalue-SUM($F792:BA792),IF(A25taxremlife="N/A","n/a",A25taxvalue/A25taxremlife))</f>
        <v>0</v>
      </c>
      <c r="BC792" s="594">
        <f>IF(BC$3&gt;A25taxremlife,A25taxvalue-SUM($F792:BB792),IF(A25taxremlife="N/A","n/a",A25taxvalue/A25taxremlife))</f>
        <v>0</v>
      </c>
      <c r="BD792" s="594">
        <f>IF(BD$3&gt;A25taxremlife,A25taxvalue-SUM($F792:BC792),IF(A25taxremlife="N/A","n/a",A25taxvalue/A25taxremlife))</f>
        <v>0</v>
      </c>
      <c r="BE792" s="594">
        <f>IF(BE$3&gt;A25taxremlife,A25taxvalue-SUM($F792:BD792),IF(A25taxremlife="N/A","n/a",A25taxvalue/A25taxremlife))</f>
        <v>0</v>
      </c>
      <c r="BF792" s="594">
        <f>IF(BF$3&gt;A25taxremlife,A25taxvalue-SUM($F792:BE792),IF(A25taxremlife="N/A","n/a",A25taxvalue/A25taxremlife))</f>
        <v>0</v>
      </c>
      <c r="BG792" s="594">
        <f>IF(BG$3&gt;A25taxremlife,A25taxvalue-SUM($F792:BF792),IF(A25taxremlife="N/A","n/a",A25taxvalue/A25taxremlife))</f>
        <v>0</v>
      </c>
      <c r="BH792" s="594">
        <f>IF(BH$3&gt;A25taxremlife,A25taxvalue-SUM($F792:BG792),IF(A25taxremlife="N/A","n/a",A25taxvalue/A25taxremlife))</f>
        <v>0</v>
      </c>
      <c r="BI792" s="594">
        <f>IF(BI$3&gt;A25taxremlife,A25taxvalue-SUM($F792:BH792),IF(A25taxremlife="N/A","n/a",A25taxvalue/A25taxremlife))</f>
        <v>0</v>
      </c>
      <c r="BJ792" s="237"/>
      <c r="BK792" s="237"/>
      <c r="BL792" s="237"/>
      <c r="BM792" s="237"/>
    </row>
    <row r="793" spans="1:65" s="4" customFormat="1" ht="12.75" customHeight="1" outlineLevel="2">
      <c r="A793" s="237"/>
      <c r="B793" s="237"/>
      <c r="C793" s="597"/>
      <c r="D793" s="930" t="s">
        <v>326</v>
      </c>
      <c r="E793" s="167">
        <v>0</v>
      </c>
      <c r="F793" s="34"/>
      <c r="G793" s="105"/>
      <c r="H793" s="105"/>
      <c r="I793" s="105"/>
      <c r="J793" s="105"/>
      <c r="K793" s="105"/>
      <c r="L793" s="105"/>
      <c r="M793" s="105"/>
      <c r="N793" s="105"/>
      <c r="O793" s="105"/>
      <c r="P793" s="105"/>
      <c r="Q793" s="592"/>
      <c r="R793" s="592"/>
      <c r="S793" s="592"/>
      <c r="T793" s="592"/>
      <c r="U793" s="592"/>
      <c r="V793" s="592"/>
      <c r="W793" s="592"/>
      <c r="X793" s="592"/>
      <c r="Y793" s="592"/>
      <c r="Z793" s="592"/>
      <c r="AA793" s="592"/>
      <c r="AB793" s="592"/>
      <c r="AC793" s="592"/>
      <c r="AD793" s="592"/>
      <c r="AE793" s="592"/>
      <c r="AF793" s="592"/>
      <c r="AG793" s="592"/>
      <c r="AH793" s="592"/>
      <c r="AI793" s="592"/>
      <c r="AJ793" s="592"/>
      <c r="AK793" s="592"/>
      <c r="AL793" s="592"/>
      <c r="AM793" s="592"/>
      <c r="AN793" s="592"/>
      <c r="AO793" s="592"/>
      <c r="AP793" s="592"/>
      <c r="AQ793" s="592"/>
      <c r="AR793" s="592"/>
      <c r="AS793" s="592"/>
      <c r="AT793" s="592"/>
      <c r="AU793" s="592"/>
      <c r="AV793" s="592"/>
      <c r="AW793" s="592"/>
      <c r="AX793" s="592"/>
      <c r="AY793" s="592"/>
      <c r="AZ793" s="592"/>
      <c r="BA793" s="592"/>
      <c r="BB793" s="592"/>
      <c r="BC793" s="592"/>
      <c r="BD793" s="592"/>
      <c r="BE793" s="592"/>
      <c r="BF793" s="592"/>
      <c r="BG793" s="592"/>
      <c r="BH793" s="592"/>
      <c r="BI793" s="592"/>
      <c r="BJ793" s="237"/>
      <c r="BK793" s="237"/>
      <c r="BL793" s="237"/>
      <c r="BM793" s="237"/>
    </row>
    <row r="794" spans="1:65" s="4" customFormat="1" ht="12.75" customHeight="1" outlineLevel="2">
      <c r="A794" s="237"/>
      <c r="B794" s="237"/>
      <c r="C794" s="597"/>
      <c r="D794" s="930"/>
      <c r="E794" s="167">
        <v>1</v>
      </c>
      <c r="F794" s="34"/>
      <c r="G794" s="183"/>
      <c r="H794" s="105">
        <f>IF(A25taxstdlife="n/a","n/a",IF(H$3&gt;(A25taxstdlife+$E794),(('PTRM input'!$G$167+'PTRM input'!$G$133)*$G$7)-SUM($G794:G794),(('PTRM input'!$G$167+'PTRM input'!$G$133)*$G$7)/A25taxstdlife))</f>
        <v>0</v>
      </c>
      <c r="I794" s="105">
        <f>IF(A25taxstdlife="n/a","n/a",IF(I$3&gt;(A25taxstdlife+$E794),(('PTRM input'!$G$167+'PTRM input'!$G$133)*$G$7)-SUM($G794:H794),(('PTRM input'!$G$167+'PTRM input'!$G$133)*$G$7)/A25taxstdlife))</f>
        <v>0</v>
      </c>
      <c r="J794" s="105">
        <f>IF(A25taxstdlife="n/a","n/a",IF(J$3&gt;(A25taxstdlife+$E794),(('PTRM input'!$G$167+'PTRM input'!$G$133)*$G$7)-SUM($G794:I794),(('PTRM input'!$G$167+'PTRM input'!$G$133)*$G$7)/A25taxstdlife))</f>
        <v>0</v>
      </c>
      <c r="K794" s="105">
        <f>IF(A25taxstdlife="n/a","n/a",IF(K$3&gt;(A25taxstdlife+$E794),(('PTRM input'!$G$167+'PTRM input'!$G$133)*$G$7)-SUM($G794:J794),(('PTRM input'!$G$167+'PTRM input'!$G$133)*$G$7)/A25taxstdlife))</f>
        <v>0</v>
      </c>
      <c r="L794" s="105">
        <f>IF(A25taxstdlife="n/a","n/a",IF(L$3&gt;(A25taxstdlife+$E794),(('PTRM input'!$G$167+'PTRM input'!$G$133)*$G$7)-SUM($G794:K794),(('PTRM input'!$G$167+'PTRM input'!$G$133)*$G$7)/A25taxstdlife))</f>
        <v>0</v>
      </c>
      <c r="M794" s="105">
        <f>IF(A25taxstdlife="n/a","n/a",IF(M$3&gt;(A25taxstdlife+$E794),(('PTRM input'!$G$167+'PTRM input'!$G$133)*$G$7)-SUM($G794:L794),(('PTRM input'!$G$167+'PTRM input'!$G$133)*$G$7)/A25taxstdlife))</f>
        <v>0</v>
      </c>
      <c r="N794" s="105">
        <f>IF(A25taxstdlife="n/a","n/a",IF(N$3&gt;(A25taxstdlife+$E794),(('PTRM input'!$G$167+'PTRM input'!$G$133)*$G$7)-SUM($G794:M794),(('PTRM input'!$G$167+'PTRM input'!$G$133)*$G$7)/A25taxstdlife))</f>
        <v>0</v>
      </c>
      <c r="O794" s="105">
        <f>IF(A25taxstdlife="n/a","n/a",IF(O$3&gt;(A25taxstdlife+$E794),(('PTRM input'!$G$167+'PTRM input'!$G$133)*$G$7)-SUM($G794:N794),(('PTRM input'!$G$167+'PTRM input'!$G$133)*$G$7)/A25taxstdlife))</f>
        <v>0</v>
      </c>
      <c r="P794" s="105">
        <f>IF(A25taxstdlife="n/a","n/a",IF(P$3&gt;(A25taxstdlife+$E794),(('PTRM input'!$G$167+'PTRM input'!$G$133)*$G$7)-SUM($G794:O794),(('PTRM input'!$G$167+'PTRM input'!$G$133)*$G$7)/A25taxstdlife))</f>
        <v>0</v>
      </c>
      <c r="Q794" s="592">
        <f>IF(A25taxstdlife="n/a","n/a",IF(Q$3&gt;(A25taxstdlife+$E794),(('PTRM input'!$G$167+'PTRM input'!$G$133)*$G$7)-SUM($G794:P794),(('PTRM input'!$G$167+'PTRM input'!$G$133)*$G$7)/A25taxstdlife))</f>
        <v>0</v>
      </c>
      <c r="R794" s="592">
        <f>IF(A25taxstdlife="n/a","n/a",IF(R$3&gt;(A25taxstdlife+$E794),(('PTRM input'!$G$167+'PTRM input'!$G$133)*$G$7)-SUM($G794:Q794),(('PTRM input'!$G$167+'PTRM input'!$G$133)*$G$7)/A25taxstdlife))</f>
        <v>0</v>
      </c>
      <c r="S794" s="592">
        <f>IF(A25taxstdlife="n/a","n/a",IF(S$3&gt;(A25taxstdlife+$E794),(('PTRM input'!$G$167+'PTRM input'!$G$133)*$G$7)-SUM($G794:R794),(('PTRM input'!$G$167+'PTRM input'!$G$133)*$G$7)/A25taxstdlife))</f>
        <v>0</v>
      </c>
      <c r="T794" s="592">
        <f>IF(A25taxstdlife="n/a","n/a",IF(T$3&gt;(A25taxstdlife+$E794),(('PTRM input'!$G$167+'PTRM input'!$G$133)*$G$7)-SUM($G794:S794),(('PTRM input'!$G$167+'PTRM input'!$G$133)*$G$7)/A25taxstdlife))</f>
        <v>0</v>
      </c>
      <c r="U794" s="592">
        <f>IF(A25taxstdlife="n/a","n/a",IF(U$3&gt;(A25taxstdlife+$E794),(('PTRM input'!$G$167+'PTRM input'!$G$133)*$G$7)-SUM($G794:T794),(('PTRM input'!$G$167+'PTRM input'!$G$133)*$G$7)/A25taxstdlife))</f>
        <v>0</v>
      </c>
      <c r="V794" s="592">
        <f>IF(A25taxstdlife="n/a","n/a",IF(V$3&gt;(A25taxstdlife+$E794),(('PTRM input'!$G$167+'PTRM input'!$G$133)*$G$7)-SUM($G794:U794),(('PTRM input'!$G$167+'PTRM input'!$G$133)*$G$7)/A25taxstdlife))</f>
        <v>0</v>
      </c>
      <c r="W794" s="592">
        <f>IF(A25taxstdlife="n/a","n/a",IF(W$3&gt;(A25taxstdlife+$E794),(('PTRM input'!$G$167+'PTRM input'!$G$133)*$G$7)-SUM($G794:V794),(('PTRM input'!$G$167+'PTRM input'!$G$133)*$G$7)/A25taxstdlife))</f>
        <v>0</v>
      </c>
      <c r="X794" s="592">
        <f>IF(A25taxstdlife="n/a","n/a",IF(X$3&gt;(A25taxstdlife+$E794),(('PTRM input'!$G$167+'PTRM input'!$G$133)*$G$7)-SUM($G794:W794),(('PTRM input'!$G$167+'PTRM input'!$G$133)*$G$7)/A25taxstdlife))</f>
        <v>0</v>
      </c>
      <c r="Y794" s="592">
        <f>IF(A25taxstdlife="n/a","n/a",IF(Y$3&gt;(A25taxstdlife+$E794),(('PTRM input'!$G$167+'PTRM input'!$G$133)*$G$7)-SUM($G794:X794),(('PTRM input'!$G$167+'PTRM input'!$G$133)*$G$7)/A25taxstdlife))</f>
        <v>0</v>
      </c>
      <c r="Z794" s="592">
        <f>IF(A25taxstdlife="n/a","n/a",IF(Z$3&gt;(A25taxstdlife+$E794),(('PTRM input'!$G$167+'PTRM input'!$G$133)*$G$7)-SUM($G794:Y794),(('PTRM input'!$G$167+'PTRM input'!$G$133)*$G$7)/A25taxstdlife))</f>
        <v>0</v>
      </c>
      <c r="AA794" s="592">
        <f>IF(A25taxstdlife="n/a","n/a",IF(AA$3&gt;(A25taxstdlife+$E794),(('PTRM input'!$G$167+'PTRM input'!$G$133)*$G$7)-SUM($G794:Z794),(('PTRM input'!$G$167+'PTRM input'!$G$133)*$G$7)/A25taxstdlife))</f>
        <v>0</v>
      </c>
      <c r="AB794" s="592">
        <f>IF(A25taxstdlife="n/a","n/a",IF(AB$3&gt;(A25taxstdlife+$E794),(('PTRM input'!$G$167+'PTRM input'!$G$133)*$G$7)-SUM($G794:AA794),(('PTRM input'!$G$167+'PTRM input'!$G$133)*$G$7)/A25taxstdlife))</f>
        <v>0</v>
      </c>
      <c r="AC794" s="592">
        <f>IF(A25taxstdlife="n/a","n/a",IF(AC$3&gt;(A25taxstdlife+$E794),(('PTRM input'!$G$167+'PTRM input'!$G$133)*$G$7)-SUM($G794:AB794),(('PTRM input'!$G$167+'PTRM input'!$G$133)*$G$7)/A25taxstdlife))</f>
        <v>0</v>
      </c>
      <c r="AD794" s="592">
        <f>IF(A25taxstdlife="n/a","n/a",IF(AD$3&gt;(A25taxstdlife+$E794),(('PTRM input'!$G$167+'PTRM input'!$G$133)*$G$7)-SUM($G794:AC794),(('PTRM input'!$G$167+'PTRM input'!$G$133)*$G$7)/A25taxstdlife))</f>
        <v>0</v>
      </c>
      <c r="AE794" s="592">
        <f>IF(A25taxstdlife="n/a","n/a",IF(AE$3&gt;(A25taxstdlife+$E794),(('PTRM input'!$G$167+'PTRM input'!$G$133)*$G$7)-SUM($G794:AD794),(('PTRM input'!$G$167+'PTRM input'!$G$133)*$G$7)/A25taxstdlife))</f>
        <v>0</v>
      </c>
      <c r="AF794" s="592">
        <f>IF(A25taxstdlife="n/a","n/a",IF(AF$3&gt;(A25taxstdlife+$E794),(('PTRM input'!$G$167+'PTRM input'!$G$133)*$G$7)-SUM($G794:AE794),(('PTRM input'!$G$167+'PTRM input'!$G$133)*$G$7)/A25taxstdlife))</f>
        <v>0</v>
      </c>
      <c r="AG794" s="592">
        <f>IF(A25taxstdlife="n/a","n/a",IF(AG$3&gt;(A25taxstdlife+$E794),(('PTRM input'!$G$167+'PTRM input'!$G$133)*$G$7)-SUM($G794:AF794),(('PTRM input'!$G$167+'PTRM input'!$G$133)*$G$7)/A25taxstdlife))</f>
        <v>0</v>
      </c>
      <c r="AH794" s="592">
        <f>IF(A25taxstdlife="n/a","n/a",IF(AH$3&gt;(A25taxstdlife+$E794),(('PTRM input'!$G$167+'PTRM input'!$G$133)*$G$7)-SUM($G794:AG794),(('PTRM input'!$G$167+'PTRM input'!$G$133)*$G$7)/A25taxstdlife))</f>
        <v>0</v>
      </c>
      <c r="AI794" s="592">
        <f>IF(A25taxstdlife="n/a","n/a",IF(AI$3&gt;(A25taxstdlife+$E794),(('PTRM input'!$G$167+'PTRM input'!$G$133)*$G$7)-SUM($G794:AH794),(('PTRM input'!$G$167+'PTRM input'!$G$133)*$G$7)/A25taxstdlife))</f>
        <v>0</v>
      </c>
      <c r="AJ794" s="592">
        <f>IF(A25taxstdlife="n/a","n/a",IF(AJ$3&gt;(A25taxstdlife+$E794),(('PTRM input'!$G$167+'PTRM input'!$G$133)*$G$7)-SUM($G794:AI794),(('PTRM input'!$G$167+'PTRM input'!$G$133)*$G$7)/A25taxstdlife))</f>
        <v>0</v>
      </c>
      <c r="AK794" s="592">
        <f>IF(A25taxstdlife="n/a","n/a",IF(AK$3&gt;(A25taxstdlife+$E794),(('PTRM input'!$G$167+'PTRM input'!$G$133)*$G$7)-SUM($G794:AJ794),(('PTRM input'!$G$167+'PTRM input'!$G$133)*$G$7)/A25taxstdlife))</f>
        <v>0</v>
      </c>
      <c r="AL794" s="592">
        <f>IF(A25taxstdlife="n/a","n/a",IF(AL$3&gt;(A25taxstdlife+$E794),(('PTRM input'!$G$167+'PTRM input'!$G$133)*$G$7)-SUM($G794:AK794),(('PTRM input'!$G$167+'PTRM input'!$G$133)*$G$7)/A25taxstdlife))</f>
        <v>0</v>
      </c>
      <c r="AM794" s="592">
        <f>IF(A25taxstdlife="n/a","n/a",IF(AM$3&gt;(A25taxstdlife+$E794),(('PTRM input'!$G$167+'PTRM input'!$G$133)*$G$7)-SUM($G794:AL794),(('PTRM input'!$G$167+'PTRM input'!$G$133)*$G$7)/A25taxstdlife))</f>
        <v>0</v>
      </c>
      <c r="AN794" s="592">
        <f>IF(A25taxstdlife="n/a","n/a",IF(AN$3&gt;(A25taxstdlife+$E794),(('PTRM input'!$G$167+'PTRM input'!$G$133)*$G$7)-SUM($G794:AM794),(('PTRM input'!$G$167+'PTRM input'!$G$133)*$G$7)/A25taxstdlife))</f>
        <v>0</v>
      </c>
      <c r="AO794" s="592">
        <f>IF(A25taxstdlife="n/a","n/a",IF(AO$3&gt;(A25taxstdlife+$E794),(('PTRM input'!$G$167+'PTRM input'!$G$133)*$G$7)-SUM($G794:AN794),(('PTRM input'!$G$167+'PTRM input'!$G$133)*$G$7)/A25taxstdlife))</f>
        <v>0</v>
      </c>
      <c r="AP794" s="592">
        <f>IF(A25taxstdlife="n/a","n/a",IF(AP$3&gt;(A25taxstdlife+$E794),(('PTRM input'!$G$167+'PTRM input'!$G$133)*$G$7)-SUM($G794:AO794),(('PTRM input'!$G$167+'PTRM input'!$G$133)*$G$7)/A25taxstdlife))</f>
        <v>0</v>
      </c>
      <c r="AQ794" s="592">
        <f>IF(A25taxstdlife="n/a","n/a",IF(AQ$3&gt;(A25taxstdlife+$E794),(('PTRM input'!$G$167+'PTRM input'!$G$133)*$G$7)-SUM($G794:AP794),(('PTRM input'!$G$167+'PTRM input'!$G$133)*$G$7)/A25taxstdlife))</f>
        <v>0</v>
      </c>
      <c r="AR794" s="592">
        <f>IF(A25taxstdlife="n/a","n/a",IF(AR$3&gt;(A25taxstdlife+$E794),(('PTRM input'!$G$167+'PTRM input'!$G$133)*$G$7)-SUM($G794:AQ794),(('PTRM input'!$G$167+'PTRM input'!$G$133)*$G$7)/A25taxstdlife))</f>
        <v>0</v>
      </c>
      <c r="AS794" s="592">
        <f>IF(A25taxstdlife="n/a","n/a",IF(AS$3&gt;(A25taxstdlife+$E794),(('PTRM input'!$G$167+'PTRM input'!$G$133)*$G$7)-SUM($G794:AR794),(('PTRM input'!$G$167+'PTRM input'!$G$133)*$G$7)/A25taxstdlife))</f>
        <v>0</v>
      </c>
      <c r="AT794" s="592">
        <f>IF(A25taxstdlife="n/a","n/a",IF(AT$3&gt;(A25taxstdlife+$E794),(('PTRM input'!$G$167+'PTRM input'!$G$133)*$G$7)-SUM($G794:AS794),(('PTRM input'!$G$167+'PTRM input'!$G$133)*$G$7)/A25taxstdlife))</f>
        <v>0</v>
      </c>
      <c r="AU794" s="592">
        <f>IF(A25taxstdlife="n/a","n/a",IF(AU$3&gt;(A25taxstdlife+$E794),(('PTRM input'!$G$167+'PTRM input'!$G$133)*$G$7)-SUM($G794:AT794),(('PTRM input'!$G$167+'PTRM input'!$G$133)*$G$7)/A25taxstdlife))</f>
        <v>0</v>
      </c>
      <c r="AV794" s="592">
        <f>IF(A25taxstdlife="n/a","n/a",IF(AV$3&gt;(A25taxstdlife+$E794),(('PTRM input'!$G$167+'PTRM input'!$G$133)*$G$7)-SUM($G794:AU794),(('PTRM input'!$G$167+'PTRM input'!$G$133)*$G$7)/A25taxstdlife))</f>
        <v>0</v>
      </c>
      <c r="AW794" s="592">
        <f>IF(A25taxstdlife="n/a","n/a",IF(AW$3&gt;(A25taxstdlife+$E794),(('PTRM input'!$G$167+'PTRM input'!$G$133)*$G$7)-SUM($G794:AV794),(('PTRM input'!$G$167+'PTRM input'!$G$133)*$G$7)/A25taxstdlife))</f>
        <v>0</v>
      </c>
      <c r="AX794" s="592">
        <f>IF(A25taxstdlife="n/a","n/a",IF(AX$3&gt;(A25taxstdlife+$E794),(('PTRM input'!$G$167+'PTRM input'!$G$133)*$G$7)-SUM($G794:AW794),(('PTRM input'!$G$167+'PTRM input'!$G$133)*$G$7)/A25taxstdlife))</f>
        <v>0</v>
      </c>
      <c r="AY794" s="592">
        <f>IF(A25taxstdlife="n/a","n/a",IF(AY$3&gt;(A25taxstdlife+$E794),(('PTRM input'!$G$167+'PTRM input'!$G$133)*$G$7)-SUM($G794:AX794),(('PTRM input'!$G$167+'PTRM input'!$G$133)*$G$7)/A25taxstdlife))</f>
        <v>0</v>
      </c>
      <c r="AZ794" s="592">
        <f>IF(A25taxstdlife="n/a","n/a",IF(AZ$3&gt;(A25taxstdlife+$E794),(('PTRM input'!$G$167+'PTRM input'!$G$133)*$G$7)-SUM($G794:AY794),(('PTRM input'!$G$167+'PTRM input'!$G$133)*$G$7)/A25taxstdlife))</f>
        <v>0</v>
      </c>
      <c r="BA794" s="592">
        <f>IF(A25taxstdlife="n/a","n/a",IF(BA$3&gt;(A25taxstdlife+$E794),(('PTRM input'!$G$167+'PTRM input'!$G$133)*$G$7)-SUM($G794:AZ794),(('PTRM input'!$G$167+'PTRM input'!$G$133)*$G$7)/A25taxstdlife))</f>
        <v>0</v>
      </c>
      <c r="BB794" s="592">
        <f>IF(A25taxstdlife="n/a","n/a",IF(BB$3&gt;(A25taxstdlife+$E794),(('PTRM input'!$G$167+'PTRM input'!$G$133)*$G$7)-SUM($G794:BA794),(('PTRM input'!$G$167+'PTRM input'!$G$133)*$G$7)/A25taxstdlife))</f>
        <v>0</v>
      </c>
      <c r="BC794" s="592">
        <f>IF(A25taxstdlife="n/a","n/a",IF(BC$3&gt;(A25taxstdlife+$E794),(('PTRM input'!$G$167+'PTRM input'!$G$133)*$G$7)-SUM($G794:BB794),(('PTRM input'!$G$167+'PTRM input'!$G$133)*$G$7)/A25taxstdlife))</f>
        <v>0</v>
      </c>
      <c r="BD794" s="592">
        <f>IF(A25taxstdlife="n/a","n/a",IF(BD$3&gt;(A25taxstdlife+$E794),(('PTRM input'!$G$167+'PTRM input'!$G$133)*$G$7)-SUM($G794:BC794),(('PTRM input'!$G$167+'PTRM input'!$G$133)*$G$7)/A25taxstdlife))</f>
        <v>0</v>
      </c>
      <c r="BE794" s="592">
        <f>IF(A25taxstdlife="n/a","n/a",IF(BE$3&gt;(A25taxstdlife+$E794),(('PTRM input'!$G$167+'PTRM input'!$G$133)*$G$7)-SUM($G794:BD794),(('PTRM input'!$G$167+'PTRM input'!$G$133)*$G$7)/A25taxstdlife))</f>
        <v>0</v>
      </c>
      <c r="BF794" s="592">
        <f>IF(A25taxstdlife="n/a","n/a",IF(BF$3&gt;(A25taxstdlife+$E794),(('PTRM input'!$G$167+'PTRM input'!$G$133)*$G$7)-SUM($G794:BE794),(('PTRM input'!$G$167+'PTRM input'!$G$133)*$G$7)/A25taxstdlife))</f>
        <v>0</v>
      </c>
      <c r="BG794" s="592">
        <f>IF(A25taxstdlife="n/a","n/a",IF(BG$3&gt;(A25taxstdlife+$E794),(('PTRM input'!$G$167+'PTRM input'!$G$133)*$G$7)-SUM($G794:BF794),(('PTRM input'!$G$167+'PTRM input'!$G$133)*$G$7)/A25taxstdlife))</f>
        <v>0</v>
      </c>
      <c r="BH794" s="592">
        <f>IF(A25taxstdlife="n/a","n/a",IF(BH$3&gt;(A25taxstdlife+$E794),(('PTRM input'!$G$167+'PTRM input'!$G$133)*$G$7)-SUM($G794:BG794),(('PTRM input'!$G$167+'PTRM input'!$G$133)*$G$7)/A25taxstdlife))</f>
        <v>0</v>
      </c>
      <c r="BI794" s="592">
        <f>IF(A25taxstdlife="n/a","n/a",IF(BI$3&gt;(A25taxstdlife+$E794),(('PTRM input'!$G$167+'PTRM input'!$G$133)*$G$7)-SUM($G794:BH794),(('PTRM input'!$G$167+'PTRM input'!$G$133)*$G$7)/A25taxstdlife))</f>
        <v>0</v>
      </c>
      <c r="BJ794" s="237"/>
      <c r="BK794" s="237"/>
      <c r="BL794" s="237"/>
      <c r="BM794" s="237"/>
    </row>
    <row r="795" spans="1:65" s="4" customFormat="1" ht="12.75" customHeight="1" outlineLevel="2">
      <c r="A795" s="237"/>
      <c r="B795" s="237"/>
      <c r="C795" s="597"/>
      <c r="D795" s="930"/>
      <c r="E795" s="167">
        <v>2</v>
      </c>
      <c r="F795" s="34"/>
      <c r="G795" s="184"/>
      <c r="H795" s="185"/>
      <c r="I795" s="105">
        <f>IF(A25taxstdlife="n/a","n/a",IF(I$3&gt;(A25taxstdlife+$E795),(('PTRM input'!$H$167+'PTRM input'!$H$133)*$H$7)-SUM($H795:H795),(('PTRM input'!$H$167+'PTRM input'!$H$133)*$H$7)/A25taxstdlife))</f>
        <v>0</v>
      </c>
      <c r="J795" s="105">
        <f>IF(A25taxstdlife="n/a","n/a",IF(J$3&gt;(A25taxstdlife+$E795),(('PTRM input'!$H$167+'PTRM input'!$H$133)*$H$7)-SUM($H795:I795),(('PTRM input'!$H$167+'PTRM input'!$H$133)*$H$7)/A25taxstdlife))</f>
        <v>0</v>
      </c>
      <c r="K795" s="105">
        <f>IF(A25taxstdlife="n/a","n/a",IF(K$3&gt;(A25taxstdlife+$E795),(('PTRM input'!$H$167+'PTRM input'!$H$133)*$H$7)-SUM($H795:J795),(('PTRM input'!$H$167+'PTRM input'!$H$133)*$H$7)/A25taxstdlife))</f>
        <v>0</v>
      </c>
      <c r="L795" s="105">
        <f>IF(A25taxstdlife="n/a","n/a",IF(L$3&gt;(A25taxstdlife+$E795),(('PTRM input'!$H$167+'PTRM input'!$H$133)*$H$7)-SUM($H795:K795),(('PTRM input'!$H$167+'PTRM input'!$H$133)*$H$7)/A25taxstdlife))</f>
        <v>0</v>
      </c>
      <c r="M795" s="105">
        <f>IF(A25taxstdlife="n/a","n/a",IF(M$3&gt;(A25taxstdlife+$E795),(('PTRM input'!$H$167+'PTRM input'!$H$133)*$H$7)-SUM($H795:L795),(('PTRM input'!$H$167+'PTRM input'!$H$133)*$H$7)/A25taxstdlife))</f>
        <v>0</v>
      </c>
      <c r="N795" s="105">
        <f>IF(A25taxstdlife="n/a","n/a",IF(N$3&gt;(A25taxstdlife+$E795),(('PTRM input'!$H$167+'PTRM input'!$H$133)*$H$7)-SUM($H795:M795),(('PTRM input'!$H$167+'PTRM input'!$H$133)*$H$7)/A25taxstdlife))</f>
        <v>0</v>
      </c>
      <c r="O795" s="105">
        <f>IF(A25taxstdlife="n/a","n/a",IF(O$3&gt;(A25taxstdlife+$E795),(('PTRM input'!$H$167+'PTRM input'!$H$133)*$H$7)-SUM($H795:N795),(('PTRM input'!$H$167+'PTRM input'!$H$133)*$H$7)/A25taxstdlife))</f>
        <v>0</v>
      </c>
      <c r="P795" s="105">
        <f>IF(A25taxstdlife="n/a","n/a",IF(P$3&gt;(A25taxstdlife+$E795),(('PTRM input'!$H$167+'PTRM input'!$H$133)*$H$7)-SUM($H795:O795),(('PTRM input'!$H$167+'PTRM input'!$H$133)*$H$7)/A25taxstdlife))</f>
        <v>0</v>
      </c>
      <c r="Q795" s="592">
        <f>IF(A25taxstdlife="n/a","n/a",IF(Q$3&gt;(A25taxstdlife+$E795),(('PTRM input'!$H$167+'PTRM input'!$H$133)*$H$7)-SUM($H795:P795),(('PTRM input'!$H$167+'PTRM input'!$H$133)*$H$7)/A25taxstdlife))</f>
        <v>0</v>
      </c>
      <c r="R795" s="592">
        <f>IF(A25taxstdlife="n/a","n/a",IF(R$3&gt;(A25taxstdlife+$E795),(('PTRM input'!$H$167+'PTRM input'!$H$133)*$H$7)-SUM($H795:Q795),(('PTRM input'!$H$167+'PTRM input'!$H$133)*$H$7)/A25taxstdlife))</f>
        <v>0</v>
      </c>
      <c r="S795" s="592">
        <f>IF(A25taxstdlife="n/a","n/a",IF(S$3&gt;(A25taxstdlife+$E795),(('PTRM input'!$H$167+'PTRM input'!$H$133)*$H$7)-SUM($H795:R795),(('PTRM input'!$H$167+'PTRM input'!$H$133)*$H$7)/A25taxstdlife))</f>
        <v>0</v>
      </c>
      <c r="T795" s="592">
        <f>IF(A25taxstdlife="n/a","n/a",IF(T$3&gt;(A25taxstdlife+$E795),(('PTRM input'!$H$167+'PTRM input'!$H$133)*$H$7)-SUM($H795:S795),(('PTRM input'!$H$167+'PTRM input'!$H$133)*$H$7)/A25taxstdlife))</f>
        <v>0</v>
      </c>
      <c r="U795" s="592">
        <f>IF(A25taxstdlife="n/a","n/a",IF(U$3&gt;(A25taxstdlife+$E795),(('PTRM input'!$H$167+'PTRM input'!$H$133)*$H$7)-SUM($H795:T795),(('PTRM input'!$H$167+'PTRM input'!$H$133)*$H$7)/A25taxstdlife))</f>
        <v>0</v>
      </c>
      <c r="V795" s="592">
        <f>IF(A25taxstdlife="n/a","n/a",IF(V$3&gt;(A25taxstdlife+$E795),(('PTRM input'!$H$167+'PTRM input'!$H$133)*$H$7)-SUM($H795:U795),(('PTRM input'!$H$167+'PTRM input'!$H$133)*$H$7)/A25taxstdlife))</f>
        <v>0</v>
      </c>
      <c r="W795" s="592">
        <f>IF(A25taxstdlife="n/a","n/a",IF(W$3&gt;(A25taxstdlife+$E795),(('PTRM input'!$H$167+'PTRM input'!$H$133)*$H$7)-SUM($H795:V795),(('PTRM input'!$H$167+'PTRM input'!$H$133)*$H$7)/A25taxstdlife))</f>
        <v>0</v>
      </c>
      <c r="X795" s="592">
        <f>IF(A25taxstdlife="n/a","n/a",IF(X$3&gt;(A25taxstdlife+$E795),(('PTRM input'!$H$167+'PTRM input'!$H$133)*$H$7)-SUM($H795:W795),(('PTRM input'!$H$167+'PTRM input'!$H$133)*$H$7)/A25taxstdlife))</f>
        <v>0</v>
      </c>
      <c r="Y795" s="592">
        <f>IF(A25taxstdlife="n/a","n/a",IF(Y$3&gt;(A25taxstdlife+$E795),(('PTRM input'!$H$167+'PTRM input'!$H$133)*$H$7)-SUM($H795:X795),(('PTRM input'!$H$167+'PTRM input'!$H$133)*$H$7)/A25taxstdlife))</f>
        <v>0</v>
      </c>
      <c r="Z795" s="592">
        <f>IF(A25taxstdlife="n/a","n/a",IF(Z$3&gt;(A25taxstdlife+$E795),(('PTRM input'!$H$167+'PTRM input'!$H$133)*$H$7)-SUM($H795:Y795),(('PTRM input'!$H$167+'PTRM input'!$H$133)*$H$7)/A25taxstdlife))</f>
        <v>0</v>
      </c>
      <c r="AA795" s="592">
        <f>IF(A25taxstdlife="n/a","n/a",IF(AA$3&gt;(A25taxstdlife+$E795),(('PTRM input'!$H$167+'PTRM input'!$H$133)*$H$7)-SUM($H795:Z795),(('PTRM input'!$H$167+'PTRM input'!$H$133)*$H$7)/A25taxstdlife))</f>
        <v>0</v>
      </c>
      <c r="AB795" s="592">
        <f>IF(A25taxstdlife="n/a","n/a",IF(AB$3&gt;(A25taxstdlife+$E795),(('PTRM input'!$H$167+'PTRM input'!$H$133)*$H$7)-SUM($H795:AA795),(('PTRM input'!$H$167+'PTRM input'!$H$133)*$H$7)/A25taxstdlife))</f>
        <v>0</v>
      </c>
      <c r="AC795" s="592">
        <f>IF(A25taxstdlife="n/a","n/a",IF(AC$3&gt;(A25taxstdlife+$E795),(('PTRM input'!$H$167+'PTRM input'!$H$133)*$H$7)-SUM($H795:AB795),(('PTRM input'!$H$167+'PTRM input'!$H$133)*$H$7)/A25taxstdlife))</f>
        <v>0</v>
      </c>
      <c r="AD795" s="592">
        <f>IF(A25taxstdlife="n/a","n/a",IF(AD$3&gt;(A25taxstdlife+$E795),(('PTRM input'!$H$167+'PTRM input'!$H$133)*$H$7)-SUM($H795:AC795),(('PTRM input'!$H$167+'PTRM input'!$H$133)*$H$7)/A25taxstdlife))</f>
        <v>0</v>
      </c>
      <c r="AE795" s="592">
        <f>IF(A25taxstdlife="n/a","n/a",IF(AE$3&gt;(A25taxstdlife+$E795),(('PTRM input'!$H$167+'PTRM input'!$H$133)*$H$7)-SUM($H795:AD795),(('PTRM input'!$H$167+'PTRM input'!$H$133)*$H$7)/A25taxstdlife))</f>
        <v>0</v>
      </c>
      <c r="AF795" s="592">
        <f>IF(A25taxstdlife="n/a","n/a",IF(AF$3&gt;(A25taxstdlife+$E795),(('PTRM input'!$H$167+'PTRM input'!$H$133)*$H$7)-SUM($H795:AE795),(('PTRM input'!$H$167+'PTRM input'!$H$133)*$H$7)/A25taxstdlife))</f>
        <v>0</v>
      </c>
      <c r="AG795" s="592">
        <f>IF(A25taxstdlife="n/a","n/a",IF(AG$3&gt;(A25taxstdlife+$E795),(('PTRM input'!$H$167+'PTRM input'!$H$133)*$H$7)-SUM($H795:AF795),(('PTRM input'!$H$167+'PTRM input'!$H$133)*$H$7)/A25taxstdlife))</f>
        <v>0</v>
      </c>
      <c r="AH795" s="592">
        <f>IF(A25taxstdlife="n/a","n/a",IF(AH$3&gt;(A25taxstdlife+$E795),(('PTRM input'!$H$167+'PTRM input'!$H$133)*$H$7)-SUM($H795:AG795),(('PTRM input'!$H$167+'PTRM input'!$H$133)*$H$7)/A25taxstdlife))</f>
        <v>0</v>
      </c>
      <c r="AI795" s="592">
        <f>IF(A25taxstdlife="n/a","n/a",IF(AI$3&gt;(A25taxstdlife+$E795),(('PTRM input'!$H$167+'PTRM input'!$H$133)*$H$7)-SUM($H795:AH795),(('PTRM input'!$H$167+'PTRM input'!$H$133)*$H$7)/A25taxstdlife))</f>
        <v>0</v>
      </c>
      <c r="AJ795" s="592">
        <f>IF(A25taxstdlife="n/a","n/a",IF(AJ$3&gt;(A25taxstdlife+$E795),(('PTRM input'!$H$167+'PTRM input'!$H$133)*$H$7)-SUM($H795:AI795),(('PTRM input'!$H$167+'PTRM input'!$H$133)*$H$7)/A25taxstdlife))</f>
        <v>0</v>
      </c>
      <c r="AK795" s="592">
        <f>IF(A25taxstdlife="n/a","n/a",IF(AK$3&gt;(A25taxstdlife+$E795),(('PTRM input'!$H$167+'PTRM input'!$H$133)*$H$7)-SUM($H795:AJ795),(('PTRM input'!$H$167+'PTRM input'!$H$133)*$H$7)/A25taxstdlife))</f>
        <v>0</v>
      </c>
      <c r="AL795" s="592">
        <f>IF(A25taxstdlife="n/a","n/a",IF(AL$3&gt;(A25taxstdlife+$E795),(('PTRM input'!$H$167+'PTRM input'!$H$133)*$H$7)-SUM($H795:AK795),(('PTRM input'!$H$167+'PTRM input'!$H$133)*$H$7)/A25taxstdlife))</f>
        <v>0</v>
      </c>
      <c r="AM795" s="592">
        <f>IF(A25taxstdlife="n/a","n/a",IF(AM$3&gt;(A25taxstdlife+$E795),(('PTRM input'!$H$167+'PTRM input'!$H$133)*$H$7)-SUM($H795:AL795),(('PTRM input'!$H$167+'PTRM input'!$H$133)*$H$7)/A25taxstdlife))</f>
        <v>0</v>
      </c>
      <c r="AN795" s="592">
        <f>IF(A25taxstdlife="n/a","n/a",IF(AN$3&gt;(A25taxstdlife+$E795),(('PTRM input'!$H$167+'PTRM input'!$H$133)*$H$7)-SUM($H795:AM795),(('PTRM input'!$H$167+'PTRM input'!$H$133)*$H$7)/A25taxstdlife))</f>
        <v>0</v>
      </c>
      <c r="AO795" s="592">
        <f>IF(A25taxstdlife="n/a","n/a",IF(AO$3&gt;(A25taxstdlife+$E795),(('PTRM input'!$H$167+'PTRM input'!$H$133)*$H$7)-SUM($H795:AN795),(('PTRM input'!$H$167+'PTRM input'!$H$133)*$H$7)/A25taxstdlife))</f>
        <v>0</v>
      </c>
      <c r="AP795" s="592">
        <f>IF(A25taxstdlife="n/a","n/a",IF(AP$3&gt;(A25taxstdlife+$E795),(('PTRM input'!$H$167+'PTRM input'!$H$133)*$H$7)-SUM($H795:AO795),(('PTRM input'!$H$167+'PTRM input'!$H$133)*$H$7)/A25taxstdlife))</f>
        <v>0</v>
      </c>
      <c r="AQ795" s="592">
        <f>IF(A25taxstdlife="n/a","n/a",IF(AQ$3&gt;(A25taxstdlife+$E795),(('PTRM input'!$H$167+'PTRM input'!$H$133)*$H$7)-SUM($H795:AP795),(('PTRM input'!$H$167+'PTRM input'!$H$133)*$H$7)/A25taxstdlife))</f>
        <v>0</v>
      </c>
      <c r="AR795" s="592">
        <f>IF(A25taxstdlife="n/a","n/a",IF(AR$3&gt;(A25taxstdlife+$E795),(('PTRM input'!$H$167+'PTRM input'!$H$133)*$H$7)-SUM($H795:AQ795),(('PTRM input'!$H$167+'PTRM input'!$H$133)*$H$7)/A25taxstdlife))</f>
        <v>0</v>
      </c>
      <c r="AS795" s="592">
        <f>IF(A25taxstdlife="n/a","n/a",IF(AS$3&gt;(A25taxstdlife+$E795),(('PTRM input'!$H$167+'PTRM input'!$H$133)*$H$7)-SUM($H795:AR795),(('PTRM input'!$H$167+'PTRM input'!$H$133)*$H$7)/A25taxstdlife))</f>
        <v>0</v>
      </c>
      <c r="AT795" s="592">
        <f>IF(A25taxstdlife="n/a","n/a",IF(AT$3&gt;(A25taxstdlife+$E795),(('PTRM input'!$H$167+'PTRM input'!$H$133)*$H$7)-SUM($H795:AS795),(('PTRM input'!$H$167+'PTRM input'!$H$133)*$H$7)/A25taxstdlife))</f>
        <v>0</v>
      </c>
      <c r="AU795" s="592">
        <f>IF(A25taxstdlife="n/a","n/a",IF(AU$3&gt;(A25taxstdlife+$E795),(('PTRM input'!$H$167+'PTRM input'!$H$133)*$H$7)-SUM($H795:AT795),(('PTRM input'!$H$167+'PTRM input'!$H$133)*$H$7)/A25taxstdlife))</f>
        <v>0</v>
      </c>
      <c r="AV795" s="592">
        <f>IF(A25taxstdlife="n/a","n/a",IF(AV$3&gt;(A25taxstdlife+$E795),(('PTRM input'!$H$167+'PTRM input'!$H$133)*$H$7)-SUM($H795:AU795),(('PTRM input'!$H$167+'PTRM input'!$H$133)*$H$7)/A25taxstdlife))</f>
        <v>0</v>
      </c>
      <c r="AW795" s="592">
        <f>IF(A25taxstdlife="n/a","n/a",IF(AW$3&gt;(A25taxstdlife+$E795),(('PTRM input'!$H$167+'PTRM input'!$H$133)*$H$7)-SUM($H795:AV795),(('PTRM input'!$H$167+'PTRM input'!$H$133)*$H$7)/A25taxstdlife))</f>
        <v>0</v>
      </c>
      <c r="AX795" s="592">
        <f>IF(A25taxstdlife="n/a","n/a",IF(AX$3&gt;(A25taxstdlife+$E795),(('PTRM input'!$H$167+'PTRM input'!$H$133)*$H$7)-SUM($H795:AW795),(('PTRM input'!$H$167+'PTRM input'!$H$133)*$H$7)/A25taxstdlife))</f>
        <v>0</v>
      </c>
      <c r="AY795" s="592">
        <f>IF(A25taxstdlife="n/a","n/a",IF(AY$3&gt;(A25taxstdlife+$E795),(('PTRM input'!$H$167+'PTRM input'!$H$133)*$H$7)-SUM($H795:AX795),(('PTRM input'!$H$167+'PTRM input'!$H$133)*$H$7)/A25taxstdlife))</f>
        <v>0</v>
      </c>
      <c r="AZ795" s="592">
        <f>IF(A25taxstdlife="n/a","n/a",IF(AZ$3&gt;(A25taxstdlife+$E795),(('PTRM input'!$H$167+'PTRM input'!$H$133)*$H$7)-SUM($H795:AY795),(('PTRM input'!$H$167+'PTRM input'!$H$133)*$H$7)/A25taxstdlife))</f>
        <v>0</v>
      </c>
      <c r="BA795" s="592">
        <f>IF(A25taxstdlife="n/a","n/a",IF(BA$3&gt;(A25taxstdlife+$E795),(('PTRM input'!$H$167+'PTRM input'!$H$133)*$H$7)-SUM($H795:AZ795),(('PTRM input'!$H$167+'PTRM input'!$H$133)*$H$7)/A25taxstdlife))</f>
        <v>0</v>
      </c>
      <c r="BB795" s="592">
        <f>IF(A25taxstdlife="n/a","n/a",IF(BB$3&gt;(A25taxstdlife+$E795),(('PTRM input'!$H$167+'PTRM input'!$H$133)*$H$7)-SUM($H795:BA795),(('PTRM input'!$H$167+'PTRM input'!$H$133)*$H$7)/A25taxstdlife))</f>
        <v>0</v>
      </c>
      <c r="BC795" s="592">
        <f>IF(A25taxstdlife="n/a","n/a",IF(BC$3&gt;(A25taxstdlife+$E795),(('PTRM input'!$H$167+'PTRM input'!$H$133)*$H$7)-SUM($H795:BB795),(('PTRM input'!$H$167+'PTRM input'!$H$133)*$H$7)/A25taxstdlife))</f>
        <v>0</v>
      </c>
      <c r="BD795" s="592">
        <f>IF(A25taxstdlife="n/a","n/a",IF(BD$3&gt;(A25taxstdlife+$E795),(('PTRM input'!$H$167+'PTRM input'!$H$133)*$H$7)-SUM($H795:BC795),(('PTRM input'!$H$167+'PTRM input'!$H$133)*$H$7)/A25taxstdlife))</f>
        <v>0</v>
      </c>
      <c r="BE795" s="592">
        <f>IF(A25taxstdlife="n/a","n/a",IF(BE$3&gt;(A25taxstdlife+$E795),(('PTRM input'!$H$167+'PTRM input'!$H$133)*$H$7)-SUM($H795:BD795),(('PTRM input'!$H$167+'PTRM input'!$H$133)*$H$7)/A25taxstdlife))</f>
        <v>0</v>
      </c>
      <c r="BF795" s="592">
        <f>IF(A25taxstdlife="n/a","n/a",IF(BF$3&gt;(A25taxstdlife+$E795),(('PTRM input'!$H$167+'PTRM input'!$H$133)*$H$7)-SUM($H795:BE795),(('PTRM input'!$H$167+'PTRM input'!$H$133)*$H$7)/A25taxstdlife))</f>
        <v>0</v>
      </c>
      <c r="BG795" s="592">
        <f>IF(A25taxstdlife="n/a","n/a",IF(BG$3&gt;(A25taxstdlife+$E795),(('PTRM input'!$H$167+'PTRM input'!$H$133)*$H$7)-SUM($H795:BF795),(('PTRM input'!$H$167+'PTRM input'!$H$133)*$H$7)/A25taxstdlife))</f>
        <v>0</v>
      </c>
      <c r="BH795" s="592">
        <f>IF(A25taxstdlife="n/a","n/a",IF(BH$3&gt;(A25taxstdlife+$E795),(('PTRM input'!$H$167+'PTRM input'!$H$133)*$H$7)-SUM($H795:BG795),(('PTRM input'!$H$167+'PTRM input'!$H$133)*$H$7)/A25taxstdlife))</f>
        <v>0</v>
      </c>
      <c r="BI795" s="592">
        <f>IF(A25taxstdlife="n/a","n/a",IF(BI$3&gt;(A25taxstdlife+$E795),(('PTRM input'!$H$167+'PTRM input'!$H$133)*$H$7)-SUM($H795:BH795),(('PTRM input'!$H$167+'PTRM input'!$H$133)*$H$7)/A25taxstdlife))</f>
        <v>0</v>
      </c>
      <c r="BJ795" s="237"/>
      <c r="BK795" s="237"/>
      <c r="BL795" s="237"/>
      <c r="BM795" s="237"/>
    </row>
    <row r="796" spans="1:65" s="4" customFormat="1" ht="12.75" customHeight="1" outlineLevel="2">
      <c r="A796" s="237"/>
      <c r="B796" s="237"/>
      <c r="C796" s="597"/>
      <c r="D796" s="930"/>
      <c r="E796" s="167">
        <v>3</v>
      </c>
      <c r="F796" s="34"/>
      <c r="G796" s="184"/>
      <c r="H796" s="186"/>
      <c r="I796" s="185"/>
      <c r="J796" s="105">
        <f>IF(A25taxstdlife="n/a","n/a",IF(J$3&gt;(A25taxstdlife+$E796),(('PTRM input'!$I$167+'PTRM input'!$I$133)*$I$7)-SUM($I796:I796),(('PTRM input'!$I$167+'PTRM input'!$I$133)*$I$7)/A25taxstdlife))</f>
        <v>0</v>
      </c>
      <c r="K796" s="105">
        <f>IF(A25taxstdlife="n/a","n/a",IF(K$3&gt;(A25taxstdlife+$E796),(('PTRM input'!$I$167+'PTRM input'!$I$133)*$I$7)-SUM($I796:J796),(('PTRM input'!$I$167+'PTRM input'!$I$133)*$I$7)/A25taxstdlife))</f>
        <v>0</v>
      </c>
      <c r="L796" s="105">
        <f>IF(A25taxstdlife="n/a","n/a",IF(L$3&gt;(A25taxstdlife+$E796),(('PTRM input'!$I$167+'PTRM input'!$I$133)*$I$7)-SUM($I796:K796),(('PTRM input'!$I$167+'PTRM input'!$I$133)*$I$7)/A25taxstdlife))</f>
        <v>0</v>
      </c>
      <c r="M796" s="105">
        <f>IF(A25taxstdlife="n/a","n/a",IF(M$3&gt;(A25taxstdlife+$E796),(('PTRM input'!$I$167+'PTRM input'!$I$133)*$I$7)-SUM($I796:L796),(('PTRM input'!$I$167+'PTRM input'!$I$133)*$I$7)/A25taxstdlife))</f>
        <v>0</v>
      </c>
      <c r="N796" s="105">
        <f>IF(A25taxstdlife="n/a","n/a",IF(N$3&gt;(A25taxstdlife+$E796),(('PTRM input'!$I$167+'PTRM input'!$I$133)*$I$7)-SUM($I796:M796),(('PTRM input'!$I$167+'PTRM input'!$I$133)*$I$7)/A25taxstdlife))</f>
        <v>0</v>
      </c>
      <c r="O796" s="105">
        <f>IF(A25taxstdlife="n/a","n/a",IF(O$3&gt;(A25taxstdlife+$E796),(('PTRM input'!$I$167+'PTRM input'!$I$133)*$I$7)-SUM($I796:N796),(('PTRM input'!$I$167+'PTRM input'!$I$133)*$I$7)/A25taxstdlife))</f>
        <v>0</v>
      </c>
      <c r="P796" s="105">
        <f>IF(A25taxstdlife="n/a","n/a",IF(P$3&gt;(A25taxstdlife+$E796),(('PTRM input'!$I$167+'PTRM input'!$I$133)*$I$7)-SUM($I796:O796),(('PTRM input'!$I$167+'PTRM input'!$I$133)*$I$7)/A25taxstdlife))</f>
        <v>0</v>
      </c>
      <c r="Q796" s="592">
        <f>IF(A25taxstdlife="n/a","n/a",IF(Q$3&gt;(A25taxstdlife+$E796),(('PTRM input'!$I$167+'PTRM input'!$I$133)*$I$7)-SUM($I796:P796),(('PTRM input'!$I$167+'PTRM input'!$I$133)*$I$7)/A25taxstdlife))</f>
        <v>0</v>
      </c>
      <c r="R796" s="592">
        <f>IF(A25taxstdlife="n/a","n/a",IF(R$3&gt;(A25taxstdlife+$E796),(('PTRM input'!$I$167+'PTRM input'!$I$133)*$I$7)-SUM($I796:Q796),(('PTRM input'!$I$167+'PTRM input'!$I$133)*$I$7)/A25taxstdlife))</f>
        <v>0</v>
      </c>
      <c r="S796" s="592">
        <f>IF(A25taxstdlife="n/a","n/a",IF(S$3&gt;(A25taxstdlife+$E796),(('PTRM input'!$I$167+'PTRM input'!$I$133)*$I$7)-SUM($I796:R796),(('PTRM input'!$I$167+'PTRM input'!$I$133)*$I$7)/A25taxstdlife))</f>
        <v>0</v>
      </c>
      <c r="T796" s="592">
        <f>IF(A25taxstdlife="n/a","n/a",IF(T$3&gt;(A25taxstdlife+$E796),(('PTRM input'!$I$167+'PTRM input'!$I$133)*$I$7)-SUM($I796:S796),(('PTRM input'!$I$167+'PTRM input'!$I$133)*$I$7)/A25taxstdlife))</f>
        <v>0</v>
      </c>
      <c r="U796" s="592">
        <f>IF(A25taxstdlife="n/a","n/a",IF(U$3&gt;(A25taxstdlife+$E796),(('PTRM input'!$I$167+'PTRM input'!$I$133)*$I$7)-SUM($I796:T796),(('PTRM input'!$I$167+'PTRM input'!$I$133)*$I$7)/A25taxstdlife))</f>
        <v>0</v>
      </c>
      <c r="V796" s="592">
        <f>IF(A25taxstdlife="n/a","n/a",IF(V$3&gt;(A25taxstdlife+$E796),(('PTRM input'!$I$167+'PTRM input'!$I$133)*$I$7)-SUM($I796:U796),(('PTRM input'!$I$167+'PTRM input'!$I$133)*$I$7)/A25taxstdlife))</f>
        <v>0</v>
      </c>
      <c r="W796" s="592">
        <f>IF(A25taxstdlife="n/a","n/a",IF(W$3&gt;(A25taxstdlife+$E796),(('PTRM input'!$I$167+'PTRM input'!$I$133)*$I$7)-SUM($I796:V796),(('PTRM input'!$I$167+'PTRM input'!$I$133)*$I$7)/A25taxstdlife))</f>
        <v>0</v>
      </c>
      <c r="X796" s="592">
        <f>IF(A25taxstdlife="n/a","n/a",IF(X$3&gt;(A25taxstdlife+$E796),(('PTRM input'!$I$167+'PTRM input'!$I$133)*$I$7)-SUM($I796:W796),(('PTRM input'!$I$167+'PTRM input'!$I$133)*$I$7)/A25taxstdlife))</f>
        <v>0</v>
      </c>
      <c r="Y796" s="592">
        <f>IF(A25taxstdlife="n/a","n/a",IF(Y$3&gt;(A25taxstdlife+$E796),(('PTRM input'!$I$167+'PTRM input'!$I$133)*$I$7)-SUM($I796:X796),(('PTRM input'!$I$167+'PTRM input'!$I$133)*$I$7)/A25taxstdlife))</f>
        <v>0</v>
      </c>
      <c r="Z796" s="592">
        <f>IF(A25taxstdlife="n/a","n/a",IF(Z$3&gt;(A25taxstdlife+$E796),(('PTRM input'!$I$167+'PTRM input'!$I$133)*$I$7)-SUM($I796:Y796),(('PTRM input'!$I$167+'PTRM input'!$I$133)*$I$7)/A25taxstdlife))</f>
        <v>0</v>
      </c>
      <c r="AA796" s="592">
        <f>IF(A25taxstdlife="n/a","n/a",IF(AA$3&gt;(A25taxstdlife+$E796),(('PTRM input'!$I$167+'PTRM input'!$I$133)*$I$7)-SUM($I796:Z796),(('PTRM input'!$I$167+'PTRM input'!$I$133)*$I$7)/A25taxstdlife))</f>
        <v>0</v>
      </c>
      <c r="AB796" s="592">
        <f>IF(A25taxstdlife="n/a","n/a",IF(AB$3&gt;(A25taxstdlife+$E796),(('PTRM input'!$I$167+'PTRM input'!$I$133)*$I$7)-SUM($I796:AA796),(('PTRM input'!$I$167+'PTRM input'!$I$133)*$I$7)/A25taxstdlife))</f>
        <v>0</v>
      </c>
      <c r="AC796" s="592">
        <f>IF(A25taxstdlife="n/a","n/a",IF(AC$3&gt;(A25taxstdlife+$E796),(('PTRM input'!$I$167+'PTRM input'!$I$133)*$I$7)-SUM($I796:AB796),(('PTRM input'!$I$167+'PTRM input'!$I$133)*$I$7)/A25taxstdlife))</f>
        <v>0</v>
      </c>
      <c r="AD796" s="592">
        <f>IF(A25taxstdlife="n/a","n/a",IF(AD$3&gt;(A25taxstdlife+$E796),(('PTRM input'!$I$167+'PTRM input'!$I$133)*$I$7)-SUM($I796:AC796),(('PTRM input'!$I$167+'PTRM input'!$I$133)*$I$7)/A25taxstdlife))</f>
        <v>0</v>
      </c>
      <c r="AE796" s="592">
        <f>IF(A25taxstdlife="n/a","n/a",IF(AE$3&gt;(A25taxstdlife+$E796),(('PTRM input'!$I$167+'PTRM input'!$I$133)*$I$7)-SUM($I796:AD796),(('PTRM input'!$I$167+'PTRM input'!$I$133)*$I$7)/A25taxstdlife))</f>
        <v>0</v>
      </c>
      <c r="AF796" s="592">
        <f>IF(A25taxstdlife="n/a","n/a",IF(AF$3&gt;(A25taxstdlife+$E796),(('PTRM input'!$I$167+'PTRM input'!$I$133)*$I$7)-SUM($I796:AE796),(('PTRM input'!$I$167+'PTRM input'!$I$133)*$I$7)/A25taxstdlife))</f>
        <v>0</v>
      </c>
      <c r="AG796" s="592">
        <f>IF(A25taxstdlife="n/a","n/a",IF(AG$3&gt;(A25taxstdlife+$E796),(('PTRM input'!$I$167+'PTRM input'!$I$133)*$I$7)-SUM($I796:AF796),(('PTRM input'!$I$167+'PTRM input'!$I$133)*$I$7)/A25taxstdlife))</f>
        <v>0</v>
      </c>
      <c r="AH796" s="592">
        <f>IF(A25taxstdlife="n/a","n/a",IF(AH$3&gt;(A25taxstdlife+$E796),(('PTRM input'!$I$167+'PTRM input'!$I$133)*$I$7)-SUM($I796:AG796),(('PTRM input'!$I$167+'PTRM input'!$I$133)*$I$7)/A25taxstdlife))</f>
        <v>0</v>
      </c>
      <c r="AI796" s="592">
        <f>IF(A25taxstdlife="n/a","n/a",IF(AI$3&gt;(A25taxstdlife+$E796),(('PTRM input'!$I$167+'PTRM input'!$I$133)*$I$7)-SUM($I796:AH796),(('PTRM input'!$I$167+'PTRM input'!$I$133)*$I$7)/A25taxstdlife))</f>
        <v>0</v>
      </c>
      <c r="AJ796" s="592">
        <f>IF(A25taxstdlife="n/a","n/a",IF(AJ$3&gt;(A25taxstdlife+$E796),(('PTRM input'!$I$167+'PTRM input'!$I$133)*$I$7)-SUM($I796:AI796),(('PTRM input'!$I$167+'PTRM input'!$I$133)*$I$7)/A25taxstdlife))</f>
        <v>0</v>
      </c>
      <c r="AK796" s="592">
        <f>IF(A25taxstdlife="n/a","n/a",IF(AK$3&gt;(A25taxstdlife+$E796),(('PTRM input'!$I$167+'PTRM input'!$I$133)*$I$7)-SUM($I796:AJ796),(('PTRM input'!$I$167+'PTRM input'!$I$133)*$I$7)/A25taxstdlife))</f>
        <v>0</v>
      </c>
      <c r="AL796" s="592">
        <f>IF(A25taxstdlife="n/a","n/a",IF(AL$3&gt;(A25taxstdlife+$E796),(('PTRM input'!$I$167+'PTRM input'!$I$133)*$I$7)-SUM($I796:AK796),(('PTRM input'!$I$167+'PTRM input'!$I$133)*$I$7)/A25taxstdlife))</f>
        <v>0</v>
      </c>
      <c r="AM796" s="592">
        <f>IF(A25taxstdlife="n/a","n/a",IF(AM$3&gt;(A25taxstdlife+$E796),(('PTRM input'!$I$167+'PTRM input'!$I$133)*$I$7)-SUM($I796:AL796),(('PTRM input'!$I$167+'PTRM input'!$I$133)*$I$7)/A25taxstdlife))</f>
        <v>0</v>
      </c>
      <c r="AN796" s="592">
        <f>IF(A25taxstdlife="n/a","n/a",IF(AN$3&gt;(A25taxstdlife+$E796),(('PTRM input'!$I$167+'PTRM input'!$I$133)*$I$7)-SUM($I796:AM796),(('PTRM input'!$I$167+'PTRM input'!$I$133)*$I$7)/A25taxstdlife))</f>
        <v>0</v>
      </c>
      <c r="AO796" s="592">
        <f>IF(A25taxstdlife="n/a","n/a",IF(AO$3&gt;(A25taxstdlife+$E796),(('PTRM input'!$I$167+'PTRM input'!$I$133)*$I$7)-SUM($I796:AN796),(('PTRM input'!$I$167+'PTRM input'!$I$133)*$I$7)/A25taxstdlife))</f>
        <v>0</v>
      </c>
      <c r="AP796" s="592">
        <f>IF(A25taxstdlife="n/a","n/a",IF(AP$3&gt;(A25taxstdlife+$E796),(('PTRM input'!$I$167+'PTRM input'!$I$133)*$I$7)-SUM($I796:AO796),(('PTRM input'!$I$167+'PTRM input'!$I$133)*$I$7)/A25taxstdlife))</f>
        <v>0</v>
      </c>
      <c r="AQ796" s="592">
        <f>IF(A25taxstdlife="n/a","n/a",IF(AQ$3&gt;(A25taxstdlife+$E796),(('PTRM input'!$I$167+'PTRM input'!$I$133)*$I$7)-SUM($I796:AP796),(('PTRM input'!$I$167+'PTRM input'!$I$133)*$I$7)/A25taxstdlife))</f>
        <v>0</v>
      </c>
      <c r="AR796" s="592">
        <f>IF(A25taxstdlife="n/a","n/a",IF(AR$3&gt;(A25taxstdlife+$E796),(('PTRM input'!$I$167+'PTRM input'!$I$133)*$I$7)-SUM($I796:AQ796),(('PTRM input'!$I$167+'PTRM input'!$I$133)*$I$7)/A25taxstdlife))</f>
        <v>0</v>
      </c>
      <c r="AS796" s="592">
        <f>IF(A25taxstdlife="n/a","n/a",IF(AS$3&gt;(A25taxstdlife+$E796),(('PTRM input'!$I$167+'PTRM input'!$I$133)*$I$7)-SUM($I796:AR796),(('PTRM input'!$I$167+'PTRM input'!$I$133)*$I$7)/A25taxstdlife))</f>
        <v>0</v>
      </c>
      <c r="AT796" s="592">
        <f>IF(A25taxstdlife="n/a","n/a",IF(AT$3&gt;(A25taxstdlife+$E796),(('PTRM input'!$I$167+'PTRM input'!$I$133)*$I$7)-SUM($I796:AS796),(('PTRM input'!$I$167+'PTRM input'!$I$133)*$I$7)/A25taxstdlife))</f>
        <v>0</v>
      </c>
      <c r="AU796" s="592">
        <f>IF(A25taxstdlife="n/a","n/a",IF(AU$3&gt;(A25taxstdlife+$E796),(('PTRM input'!$I$167+'PTRM input'!$I$133)*$I$7)-SUM($I796:AT796),(('PTRM input'!$I$167+'PTRM input'!$I$133)*$I$7)/A25taxstdlife))</f>
        <v>0</v>
      </c>
      <c r="AV796" s="592">
        <f>IF(A25taxstdlife="n/a","n/a",IF(AV$3&gt;(A25taxstdlife+$E796),(('PTRM input'!$I$167+'PTRM input'!$I$133)*$I$7)-SUM($I796:AU796),(('PTRM input'!$I$167+'PTRM input'!$I$133)*$I$7)/A25taxstdlife))</f>
        <v>0</v>
      </c>
      <c r="AW796" s="592">
        <f>IF(A25taxstdlife="n/a","n/a",IF(AW$3&gt;(A25taxstdlife+$E796),(('PTRM input'!$I$167+'PTRM input'!$I$133)*$I$7)-SUM($I796:AV796),(('PTRM input'!$I$167+'PTRM input'!$I$133)*$I$7)/A25taxstdlife))</f>
        <v>0</v>
      </c>
      <c r="AX796" s="592">
        <f>IF(A25taxstdlife="n/a","n/a",IF(AX$3&gt;(A25taxstdlife+$E796),(('PTRM input'!$I$167+'PTRM input'!$I$133)*$I$7)-SUM($I796:AW796),(('PTRM input'!$I$167+'PTRM input'!$I$133)*$I$7)/A25taxstdlife))</f>
        <v>0</v>
      </c>
      <c r="AY796" s="592">
        <f>IF(A25taxstdlife="n/a","n/a",IF(AY$3&gt;(A25taxstdlife+$E796),(('PTRM input'!$I$167+'PTRM input'!$I$133)*$I$7)-SUM($I796:AX796),(('PTRM input'!$I$167+'PTRM input'!$I$133)*$I$7)/A25taxstdlife))</f>
        <v>0</v>
      </c>
      <c r="AZ796" s="592">
        <f>IF(A25taxstdlife="n/a","n/a",IF(AZ$3&gt;(A25taxstdlife+$E796),(('PTRM input'!$I$167+'PTRM input'!$I$133)*$I$7)-SUM($I796:AY796),(('PTRM input'!$I$167+'PTRM input'!$I$133)*$I$7)/A25taxstdlife))</f>
        <v>0</v>
      </c>
      <c r="BA796" s="592">
        <f>IF(A25taxstdlife="n/a","n/a",IF(BA$3&gt;(A25taxstdlife+$E796),(('PTRM input'!$I$167+'PTRM input'!$I$133)*$I$7)-SUM($I796:AZ796),(('PTRM input'!$I$167+'PTRM input'!$I$133)*$I$7)/A25taxstdlife))</f>
        <v>0</v>
      </c>
      <c r="BB796" s="592">
        <f>IF(A25taxstdlife="n/a","n/a",IF(BB$3&gt;(A25taxstdlife+$E796),(('PTRM input'!$I$167+'PTRM input'!$I$133)*$I$7)-SUM($I796:BA796),(('PTRM input'!$I$167+'PTRM input'!$I$133)*$I$7)/A25taxstdlife))</f>
        <v>0</v>
      </c>
      <c r="BC796" s="592">
        <f>IF(A25taxstdlife="n/a","n/a",IF(BC$3&gt;(A25taxstdlife+$E796),(('PTRM input'!$I$167+'PTRM input'!$I$133)*$I$7)-SUM($I796:BB796),(('PTRM input'!$I$167+'PTRM input'!$I$133)*$I$7)/A25taxstdlife))</f>
        <v>0</v>
      </c>
      <c r="BD796" s="592">
        <f>IF(A25taxstdlife="n/a","n/a",IF(BD$3&gt;(A25taxstdlife+$E796),(('PTRM input'!$I$167+'PTRM input'!$I$133)*$I$7)-SUM($I796:BC796),(('PTRM input'!$I$167+'PTRM input'!$I$133)*$I$7)/A25taxstdlife))</f>
        <v>0</v>
      </c>
      <c r="BE796" s="592">
        <f>IF(A25taxstdlife="n/a","n/a",IF(BE$3&gt;(A25taxstdlife+$E796),(('PTRM input'!$I$167+'PTRM input'!$I$133)*$I$7)-SUM($I796:BD796),(('PTRM input'!$I$167+'PTRM input'!$I$133)*$I$7)/A25taxstdlife))</f>
        <v>0</v>
      </c>
      <c r="BF796" s="592">
        <f>IF(A25taxstdlife="n/a","n/a",IF(BF$3&gt;(A25taxstdlife+$E796),(('PTRM input'!$I$167+'PTRM input'!$I$133)*$I$7)-SUM($I796:BE796),(('PTRM input'!$I$167+'PTRM input'!$I$133)*$I$7)/A25taxstdlife))</f>
        <v>0</v>
      </c>
      <c r="BG796" s="592">
        <f>IF(A25taxstdlife="n/a","n/a",IF(BG$3&gt;(A25taxstdlife+$E796),(('PTRM input'!$I$167+'PTRM input'!$I$133)*$I$7)-SUM($I796:BF796),(('PTRM input'!$I$167+'PTRM input'!$I$133)*$I$7)/A25taxstdlife))</f>
        <v>0</v>
      </c>
      <c r="BH796" s="592">
        <f>IF(A25taxstdlife="n/a","n/a",IF(BH$3&gt;(A25taxstdlife+$E796),(('PTRM input'!$I$167+'PTRM input'!$I$133)*$I$7)-SUM($I796:BG796),(('PTRM input'!$I$167+'PTRM input'!$I$133)*$I$7)/A25taxstdlife))</f>
        <v>0</v>
      </c>
      <c r="BI796" s="592">
        <f>IF(A25taxstdlife="n/a","n/a",IF(BI$3&gt;(A25taxstdlife+$E796),(('PTRM input'!$I$167+'PTRM input'!$I$133)*$I$7)-SUM($I796:BH796),(('PTRM input'!$I$167+'PTRM input'!$I$133)*$I$7)/A25taxstdlife))</f>
        <v>0</v>
      </c>
      <c r="BJ796" s="592"/>
      <c r="BK796" s="237"/>
      <c r="BL796" s="237"/>
      <c r="BM796" s="237"/>
    </row>
    <row r="797" spans="1:65" s="4" customFormat="1" ht="12.75" customHeight="1" outlineLevel="2">
      <c r="A797" s="237"/>
      <c r="B797" s="237"/>
      <c r="C797" s="597"/>
      <c r="D797" s="930"/>
      <c r="E797" s="167">
        <v>4</v>
      </c>
      <c r="F797" s="34"/>
      <c r="G797" s="184"/>
      <c r="H797" s="186"/>
      <c r="I797" s="186"/>
      <c r="J797" s="185"/>
      <c r="K797" s="105">
        <f>IF(A25taxstdlife="n/a","n/a",IF(K$3&gt;(A25taxstdlife+$E797),(('PTRM input'!$J$167+'PTRM input'!$J$133)*$J$7)-SUM($J797:J797),(('PTRM input'!$J$167+'PTRM input'!$J$133)*$J$7)/A25taxstdlife))</f>
        <v>0</v>
      </c>
      <c r="L797" s="105">
        <f>IF(A25taxstdlife="n/a","n/a",IF(L$3&gt;(A25taxstdlife+$E797),(('PTRM input'!$J$167+'PTRM input'!$J$133)*$J$7)-SUM($J797:K797),(('PTRM input'!$J$167+'PTRM input'!$J$133)*$J$7)/A25taxstdlife))</f>
        <v>0</v>
      </c>
      <c r="M797" s="105">
        <f>IF(A25taxstdlife="n/a","n/a",IF(M$3&gt;(A25taxstdlife+$E797),(('PTRM input'!$J$167+'PTRM input'!$J$133)*$J$7)-SUM($J797:L797),(('PTRM input'!$J$167+'PTRM input'!$J$133)*$J$7)/A25taxstdlife))</f>
        <v>0</v>
      </c>
      <c r="N797" s="105">
        <f>IF(A25taxstdlife="n/a","n/a",IF(N$3&gt;(A25taxstdlife+$E797),(('PTRM input'!$J$167+'PTRM input'!$J$133)*$J$7)-SUM($J797:M797),(('PTRM input'!$J$167+'PTRM input'!$J$133)*$J$7)/A25taxstdlife))</f>
        <v>0</v>
      </c>
      <c r="O797" s="105">
        <f>IF(A25taxstdlife="n/a","n/a",IF(O$3&gt;(A25taxstdlife+$E797),(('PTRM input'!$J$167+'PTRM input'!$J$133)*$J$7)-SUM($J797:N797),(('PTRM input'!$J$167+'PTRM input'!$J$133)*$J$7)/A25taxstdlife))</f>
        <v>0</v>
      </c>
      <c r="P797" s="105">
        <f>IF(A25taxstdlife="n/a","n/a",IF(P$3&gt;(A25taxstdlife+$E797),(('PTRM input'!$J$167+'PTRM input'!$J$133)*$J$7)-SUM($J797:O797),(('PTRM input'!$J$167+'PTRM input'!$J$133)*$J$7)/A25taxstdlife))</f>
        <v>0</v>
      </c>
      <c r="Q797" s="592">
        <f>IF(A25taxstdlife="n/a","n/a",IF(Q$3&gt;(A25taxstdlife+$E797),(('PTRM input'!$J$167+'PTRM input'!$J$133)*$J$7)-SUM($J797:P797),(('PTRM input'!$J$167+'PTRM input'!$J$133)*$J$7)/A25taxstdlife))</f>
        <v>0</v>
      </c>
      <c r="R797" s="592">
        <f>IF(A25taxstdlife="n/a","n/a",IF(R$3&gt;(A25taxstdlife+$E797),(('PTRM input'!$J$167+'PTRM input'!$J$133)*$J$7)-SUM($J797:Q797),(('PTRM input'!$J$167+'PTRM input'!$J$133)*$J$7)/A25taxstdlife))</f>
        <v>0</v>
      </c>
      <c r="S797" s="592">
        <f>IF(A25taxstdlife="n/a","n/a",IF(S$3&gt;(A25taxstdlife+$E797),(('PTRM input'!$J$167+'PTRM input'!$J$133)*$J$7)-SUM($J797:R797),(('PTRM input'!$J$167+'PTRM input'!$J$133)*$J$7)/A25taxstdlife))</f>
        <v>0</v>
      </c>
      <c r="T797" s="592">
        <f>IF(A25taxstdlife="n/a","n/a",IF(T$3&gt;(A25taxstdlife+$E797),(('PTRM input'!$J$167+'PTRM input'!$J$133)*$J$7)-SUM($J797:S797),(('PTRM input'!$J$167+'PTRM input'!$J$133)*$J$7)/A25taxstdlife))</f>
        <v>0</v>
      </c>
      <c r="U797" s="592">
        <f>IF(A25taxstdlife="n/a","n/a",IF(U$3&gt;(A25taxstdlife+$E797),(('PTRM input'!$J$167+'PTRM input'!$J$133)*$J$7)-SUM($J797:T797),(('PTRM input'!$J$167+'PTRM input'!$J$133)*$J$7)/A25taxstdlife))</f>
        <v>0</v>
      </c>
      <c r="V797" s="592">
        <f>IF(A25taxstdlife="n/a","n/a",IF(V$3&gt;(A25taxstdlife+$E797),(('PTRM input'!$J$167+'PTRM input'!$J$133)*$J$7)-SUM($J797:U797),(('PTRM input'!$J$167+'PTRM input'!$J$133)*$J$7)/A25taxstdlife))</f>
        <v>0</v>
      </c>
      <c r="W797" s="592">
        <f>IF(A25taxstdlife="n/a","n/a",IF(W$3&gt;(A25taxstdlife+$E797),(('PTRM input'!$J$167+'PTRM input'!$J$133)*$J$7)-SUM($J797:V797),(('PTRM input'!$J$167+'PTRM input'!$J$133)*$J$7)/A25taxstdlife))</f>
        <v>0</v>
      </c>
      <c r="X797" s="592">
        <f>IF(A25taxstdlife="n/a","n/a",IF(X$3&gt;(A25taxstdlife+$E797),(('PTRM input'!$J$167+'PTRM input'!$J$133)*$J$7)-SUM($J797:W797),(('PTRM input'!$J$167+'PTRM input'!$J$133)*$J$7)/A25taxstdlife))</f>
        <v>0</v>
      </c>
      <c r="Y797" s="592">
        <f>IF(A25taxstdlife="n/a","n/a",IF(Y$3&gt;(A25taxstdlife+$E797),(('PTRM input'!$J$167+'PTRM input'!$J$133)*$J$7)-SUM($J797:X797),(('PTRM input'!$J$167+'PTRM input'!$J$133)*$J$7)/A25taxstdlife))</f>
        <v>0</v>
      </c>
      <c r="Z797" s="592">
        <f>IF(A25taxstdlife="n/a","n/a",IF(Z$3&gt;(A25taxstdlife+$E797),(('PTRM input'!$J$167+'PTRM input'!$J$133)*$J$7)-SUM($J797:Y797),(('PTRM input'!$J$167+'PTRM input'!$J$133)*$J$7)/A25taxstdlife))</f>
        <v>0</v>
      </c>
      <c r="AA797" s="592">
        <f>IF(A25taxstdlife="n/a","n/a",IF(AA$3&gt;(A25taxstdlife+$E797),(('PTRM input'!$J$167+'PTRM input'!$J$133)*$J$7)-SUM($J797:Z797),(('PTRM input'!$J$167+'PTRM input'!$J$133)*$J$7)/A25taxstdlife))</f>
        <v>0</v>
      </c>
      <c r="AB797" s="592">
        <f>IF(A25taxstdlife="n/a","n/a",IF(AB$3&gt;(A25taxstdlife+$E797),(('PTRM input'!$J$167+'PTRM input'!$J$133)*$J$7)-SUM($J797:AA797),(('PTRM input'!$J$167+'PTRM input'!$J$133)*$J$7)/A25taxstdlife))</f>
        <v>0</v>
      </c>
      <c r="AC797" s="592">
        <f>IF(A25taxstdlife="n/a","n/a",IF(AC$3&gt;(A25taxstdlife+$E797),(('PTRM input'!$J$167+'PTRM input'!$J$133)*$J$7)-SUM($J797:AB797),(('PTRM input'!$J$167+'PTRM input'!$J$133)*$J$7)/A25taxstdlife))</f>
        <v>0</v>
      </c>
      <c r="AD797" s="592">
        <f>IF(A25taxstdlife="n/a","n/a",IF(AD$3&gt;(A25taxstdlife+$E797),(('PTRM input'!$J$167+'PTRM input'!$J$133)*$J$7)-SUM($J797:AC797),(('PTRM input'!$J$167+'PTRM input'!$J$133)*$J$7)/A25taxstdlife))</f>
        <v>0</v>
      </c>
      <c r="AE797" s="592">
        <f>IF(A25taxstdlife="n/a","n/a",IF(AE$3&gt;(A25taxstdlife+$E797),(('PTRM input'!$J$167+'PTRM input'!$J$133)*$J$7)-SUM($J797:AD797),(('PTRM input'!$J$167+'PTRM input'!$J$133)*$J$7)/A25taxstdlife))</f>
        <v>0</v>
      </c>
      <c r="AF797" s="592">
        <f>IF(A25taxstdlife="n/a","n/a",IF(AF$3&gt;(A25taxstdlife+$E797),(('PTRM input'!$J$167+'PTRM input'!$J$133)*$J$7)-SUM($J797:AE797),(('PTRM input'!$J$167+'PTRM input'!$J$133)*$J$7)/A25taxstdlife))</f>
        <v>0</v>
      </c>
      <c r="AG797" s="592">
        <f>IF(A25taxstdlife="n/a","n/a",IF(AG$3&gt;(A25taxstdlife+$E797),(('PTRM input'!$J$167+'PTRM input'!$J$133)*$J$7)-SUM($J797:AF797),(('PTRM input'!$J$167+'PTRM input'!$J$133)*$J$7)/A25taxstdlife))</f>
        <v>0</v>
      </c>
      <c r="AH797" s="592">
        <f>IF(A25taxstdlife="n/a","n/a",IF(AH$3&gt;(A25taxstdlife+$E797),(('PTRM input'!$J$167+'PTRM input'!$J$133)*$J$7)-SUM($J797:AG797),(('PTRM input'!$J$167+'PTRM input'!$J$133)*$J$7)/A25taxstdlife))</f>
        <v>0</v>
      </c>
      <c r="AI797" s="592">
        <f>IF(A25taxstdlife="n/a","n/a",IF(AI$3&gt;(A25taxstdlife+$E797),(('PTRM input'!$J$167+'PTRM input'!$J$133)*$J$7)-SUM($J797:AH797),(('PTRM input'!$J$167+'PTRM input'!$J$133)*$J$7)/A25taxstdlife))</f>
        <v>0</v>
      </c>
      <c r="AJ797" s="592">
        <f>IF(A25taxstdlife="n/a","n/a",IF(AJ$3&gt;(A25taxstdlife+$E797),(('PTRM input'!$J$167+'PTRM input'!$J$133)*$J$7)-SUM($J797:AI797),(('PTRM input'!$J$167+'PTRM input'!$J$133)*$J$7)/A25taxstdlife))</f>
        <v>0</v>
      </c>
      <c r="AK797" s="592">
        <f>IF(A25taxstdlife="n/a","n/a",IF(AK$3&gt;(A25taxstdlife+$E797),(('PTRM input'!$J$167+'PTRM input'!$J$133)*$J$7)-SUM($J797:AJ797),(('PTRM input'!$J$167+'PTRM input'!$J$133)*$J$7)/A25taxstdlife))</f>
        <v>0</v>
      </c>
      <c r="AL797" s="592">
        <f>IF(A25taxstdlife="n/a","n/a",IF(AL$3&gt;(A25taxstdlife+$E797),(('PTRM input'!$J$167+'PTRM input'!$J$133)*$J$7)-SUM($J797:AK797),(('PTRM input'!$J$167+'PTRM input'!$J$133)*$J$7)/A25taxstdlife))</f>
        <v>0</v>
      </c>
      <c r="AM797" s="592">
        <f>IF(A25taxstdlife="n/a","n/a",IF(AM$3&gt;(A25taxstdlife+$E797),(('PTRM input'!$J$167+'PTRM input'!$J$133)*$J$7)-SUM($J797:AL797),(('PTRM input'!$J$167+'PTRM input'!$J$133)*$J$7)/A25taxstdlife))</f>
        <v>0</v>
      </c>
      <c r="AN797" s="592">
        <f>IF(A25taxstdlife="n/a","n/a",IF(AN$3&gt;(A25taxstdlife+$E797),(('PTRM input'!$J$167+'PTRM input'!$J$133)*$J$7)-SUM($J797:AM797),(('PTRM input'!$J$167+'PTRM input'!$J$133)*$J$7)/A25taxstdlife))</f>
        <v>0</v>
      </c>
      <c r="AO797" s="592">
        <f>IF(A25taxstdlife="n/a","n/a",IF(AO$3&gt;(A25taxstdlife+$E797),(('PTRM input'!$J$167+'PTRM input'!$J$133)*$J$7)-SUM($J797:AN797),(('PTRM input'!$J$167+'PTRM input'!$J$133)*$J$7)/A25taxstdlife))</f>
        <v>0</v>
      </c>
      <c r="AP797" s="592">
        <f>IF(A25taxstdlife="n/a","n/a",IF(AP$3&gt;(A25taxstdlife+$E797),(('PTRM input'!$J$167+'PTRM input'!$J$133)*$J$7)-SUM($J797:AO797),(('PTRM input'!$J$167+'PTRM input'!$J$133)*$J$7)/A25taxstdlife))</f>
        <v>0</v>
      </c>
      <c r="AQ797" s="592">
        <f>IF(A25taxstdlife="n/a","n/a",IF(AQ$3&gt;(A25taxstdlife+$E797),(('PTRM input'!$J$167+'PTRM input'!$J$133)*$J$7)-SUM($J797:AP797),(('PTRM input'!$J$167+'PTRM input'!$J$133)*$J$7)/A25taxstdlife))</f>
        <v>0</v>
      </c>
      <c r="AR797" s="592">
        <f>IF(A25taxstdlife="n/a","n/a",IF(AR$3&gt;(A25taxstdlife+$E797),(('PTRM input'!$J$167+'PTRM input'!$J$133)*$J$7)-SUM($J797:AQ797),(('PTRM input'!$J$167+'PTRM input'!$J$133)*$J$7)/A25taxstdlife))</f>
        <v>0</v>
      </c>
      <c r="AS797" s="592">
        <f>IF(A25taxstdlife="n/a","n/a",IF(AS$3&gt;(A25taxstdlife+$E797),(('PTRM input'!$J$167+'PTRM input'!$J$133)*$J$7)-SUM($J797:AR797),(('PTRM input'!$J$167+'PTRM input'!$J$133)*$J$7)/A25taxstdlife))</f>
        <v>0</v>
      </c>
      <c r="AT797" s="592">
        <f>IF(A25taxstdlife="n/a","n/a",IF(AT$3&gt;(A25taxstdlife+$E797),(('PTRM input'!$J$167+'PTRM input'!$J$133)*$J$7)-SUM($J797:AS797),(('PTRM input'!$J$167+'PTRM input'!$J$133)*$J$7)/A25taxstdlife))</f>
        <v>0</v>
      </c>
      <c r="AU797" s="592">
        <f>IF(A25taxstdlife="n/a","n/a",IF(AU$3&gt;(A25taxstdlife+$E797),(('PTRM input'!$J$167+'PTRM input'!$J$133)*$J$7)-SUM($J797:AT797),(('PTRM input'!$J$167+'PTRM input'!$J$133)*$J$7)/A25taxstdlife))</f>
        <v>0</v>
      </c>
      <c r="AV797" s="592">
        <f>IF(A25taxstdlife="n/a","n/a",IF(AV$3&gt;(A25taxstdlife+$E797),(('PTRM input'!$J$167+'PTRM input'!$J$133)*$J$7)-SUM($J797:AU797),(('PTRM input'!$J$167+'PTRM input'!$J$133)*$J$7)/A25taxstdlife))</f>
        <v>0</v>
      </c>
      <c r="AW797" s="592">
        <f>IF(A25taxstdlife="n/a","n/a",IF(AW$3&gt;(A25taxstdlife+$E797),(('PTRM input'!$J$167+'PTRM input'!$J$133)*$J$7)-SUM($J797:AV797),(('PTRM input'!$J$167+'PTRM input'!$J$133)*$J$7)/A25taxstdlife))</f>
        <v>0</v>
      </c>
      <c r="AX797" s="592">
        <f>IF(A25taxstdlife="n/a","n/a",IF(AX$3&gt;(A25taxstdlife+$E797),(('PTRM input'!$J$167+'PTRM input'!$J$133)*$J$7)-SUM($J797:AW797),(('PTRM input'!$J$167+'PTRM input'!$J$133)*$J$7)/A25taxstdlife))</f>
        <v>0</v>
      </c>
      <c r="AY797" s="592">
        <f>IF(A25taxstdlife="n/a","n/a",IF(AY$3&gt;(A25taxstdlife+$E797),(('PTRM input'!$J$167+'PTRM input'!$J$133)*$J$7)-SUM($J797:AX797),(('PTRM input'!$J$167+'PTRM input'!$J$133)*$J$7)/A25taxstdlife))</f>
        <v>0</v>
      </c>
      <c r="AZ797" s="592">
        <f>IF(A25taxstdlife="n/a","n/a",IF(AZ$3&gt;(A25taxstdlife+$E797),(('PTRM input'!$J$167+'PTRM input'!$J$133)*$J$7)-SUM($J797:AY797),(('PTRM input'!$J$167+'PTRM input'!$J$133)*$J$7)/A25taxstdlife))</f>
        <v>0</v>
      </c>
      <c r="BA797" s="592">
        <f>IF(A25taxstdlife="n/a","n/a",IF(BA$3&gt;(A25taxstdlife+$E797),(('PTRM input'!$J$167+'PTRM input'!$J$133)*$J$7)-SUM($J797:AZ797),(('PTRM input'!$J$167+'PTRM input'!$J$133)*$J$7)/A25taxstdlife))</f>
        <v>0</v>
      </c>
      <c r="BB797" s="592">
        <f>IF(A25taxstdlife="n/a","n/a",IF(BB$3&gt;(A25taxstdlife+$E797),(('PTRM input'!$J$167+'PTRM input'!$J$133)*$J$7)-SUM($J797:BA797),(('PTRM input'!$J$167+'PTRM input'!$J$133)*$J$7)/A25taxstdlife))</f>
        <v>0</v>
      </c>
      <c r="BC797" s="592">
        <f>IF(A25taxstdlife="n/a","n/a",IF(BC$3&gt;(A25taxstdlife+$E797),(('PTRM input'!$J$167+'PTRM input'!$J$133)*$J$7)-SUM($J797:BB797),(('PTRM input'!$J$167+'PTRM input'!$J$133)*$J$7)/A25taxstdlife))</f>
        <v>0</v>
      </c>
      <c r="BD797" s="592">
        <f>IF(A25taxstdlife="n/a","n/a",IF(BD$3&gt;(A25taxstdlife+$E797),(('PTRM input'!$J$167+'PTRM input'!$J$133)*$J$7)-SUM($J797:BC797),(('PTRM input'!$J$167+'PTRM input'!$J$133)*$J$7)/A25taxstdlife))</f>
        <v>0</v>
      </c>
      <c r="BE797" s="592">
        <f>IF(A25taxstdlife="n/a","n/a",IF(BE$3&gt;(A25taxstdlife+$E797),(('PTRM input'!$J$167+'PTRM input'!$J$133)*$J$7)-SUM($J797:BD797),(('PTRM input'!$J$167+'PTRM input'!$J$133)*$J$7)/A25taxstdlife))</f>
        <v>0</v>
      </c>
      <c r="BF797" s="592">
        <f>IF(A25taxstdlife="n/a","n/a",IF(BF$3&gt;(A25taxstdlife+$E797),(('PTRM input'!$J$167+'PTRM input'!$J$133)*$J$7)-SUM($J797:BE797),(('PTRM input'!$J$167+'PTRM input'!$J$133)*$J$7)/A25taxstdlife))</f>
        <v>0</v>
      </c>
      <c r="BG797" s="592">
        <f>IF(A25taxstdlife="n/a","n/a",IF(BG$3&gt;(A25taxstdlife+$E797),(('PTRM input'!$J$167+'PTRM input'!$J$133)*$J$7)-SUM($J797:BF797),(('PTRM input'!$J$167+'PTRM input'!$J$133)*$J$7)/A25taxstdlife))</f>
        <v>0</v>
      </c>
      <c r="BH797" s="592">
        <f>IF(A25taxstdlife="n/a","n/a",IF(BH$3&gt;(A25taxstdlife+$E797),(('PTRM input'!$J$167+'PTRM input'!$J$133)*$J$7)-SUM($J797:BG797),(('PTRM input'!$J$167+'PTRM input'!$J$133)*$J$7)/A25taxstdlife))</f>
        <v>0</v>
      </c>
      <c r="BI797" s="592">
        <f>IF(A25taxstdlife="n/a","n/a",IF(BI$3&gt;(A25taxstdlife+$E797),(('PTRM input'!$J$167+'PTRM input'!$J$133)*$J$7)-SUM($J797:BH797),(('PTRM input'!$J$167+'PTRM input'!$J$133)*$J$7)/A25taxstdlife))</f>
        <v>0</v>
      </c>
      <c r="BJ797" s="237"/>
      <c r="BK797" s="237"/>
      <c r="BL797" s="237"/>
      <c r="BM797" s="237"/>
    </row>
    <row r="798" spans="1:65" s="4" customFormat="1" ht="12.75" customHeight="1" outlineLevel="2">
      <c r="A798" s="237"/>
      <c r="B798" s="237"/>
      <c r="C798" s="597"/>
      <c r="D798" s="930"/>
      <c r="E798" s="167">
        <v>5</v>
      </c>
      <c r="F798" s="34"/>
      <c r="G798" s="184"/>
      <c r="H798" s="186"/>
      <c r="I798" s="186"/>
      <c r="J798" s="186"/>
      <c r="K798" s="185"/>
      <c r="L798" s="105">
        <f>IF(A25taxstdlife="n/a","n/a",IF(L$3&gt;(A25taxstdlife+$E798),(('PTRM input'!$K$167+'PTRM input'!$K$133)*$K$7)-SUM($K798:K798),(('PTRM input'!$K$167+'PTRM input'!$K$133)*$K$7)/A25taxstdlife))</f>
        <v>0</v>
      </c>
      <c r="M798" s="105">
        <f>IF(A25taxstdlife="n/a","n/a",IF(M$3&gt;(A25taxstdlife+$E798),(('PTRM input'!$K$167+'PTRM input'!$K$133)*$K$7)-SUM($K798:L798),(('PTRM input'!$K$167+'PTRM input'!$K$133)*$K$7)/A25taxstdlife))</f>
        <v>0</v>
      </c>
      <c r="N798" s="105">
        <f>IF(A25taxstdlife="n/a","n/a",IF(N$3&gt;(A25taxstdlife+$E798),(('PTRM input'!$K$167+'PTRM input'!$K$133)*$K$7)-SUM($K798:M798),(('PTRM input'!$K$167+'PTRM input'!$K$133)*$K$7)/A25taxstdlife))</f>
        <v>0</v>
      </c>
      <c r="O798" s="105">
        <f>IF(A25taxstdlife="n/a","n/a",IF(O$3&gt;(A25taxstdlife+$E798),(('PTRM input'!$K$167+'PTRM input'!$K$133)*$K$7)-SUM($K798:N798),(('PTRM input'!$K$167+'PTRM input'!$K$133)*$K$7)/A25taxstdlife))</f>
        <v>0</v>
      </c>
      <c r="P798" s="105">
        <f>IF(A25taxstdlife="n/a","n/a",IF(P$3&gt;(A25taxstdlife+$E798),(('PTRM input'!$K$167+'PTRM input'!$K$133)*$K$7)-SUM($K798:O798),(('PTRM input'!$K$167+'PTRM input'!$K$133)*$K$7)/A25taxstdlife))</f>
        <v>0</v>
      </c>
      <c r="Q798" s="592">
        <f>IF(A25taxstdlife="n/a","n/a",IF(Q$3&gt;(A25taxstdlife+$E798),(('PTRM input'!$K$167+'PTRM input'!$K$133)*$K$7)-SUM($K798:P798),(('PTRM input'!$K$167+'PTRM input'!$K$133)*$K$7)/A25taxstdlife))</f>
        <v>0</v>
      </c>
      <c r="R798" s="592">
        <f>IF(A25taxstdlife="n/a","n/a",IF(R$3&gt;(A25taxstdlife+$E798),(('PTRM input'!$K$167+'PTRM input'!$K$133)*$K$7)-SUM($K798:Q798),(('PTRM input'!$K$167+'PTRM input'!$K$133)*$K$7)/A25taxstdlife))</f>
        <v>0</v>
      </c>
      <c r="S798" s="592">
        <f>IF(A25taxstdlife="n/a","n/a",IF(S$3&gt;(A25taxstdlife+$E798),(('PTRM input'!$K$167+'PTRM input'!$K$133)*$K$7)-SUM($K798:R798),(('PTRM input'!$K$167+'PTRM input'!$K$133)*$K$7)/A25taxstdlife))</f>
        <v>0</v>
      </c>
      <c r="T798" s="592">
        <f>IF(A25taxstdlife="n/a","n/a",IF(T$3&gt;(A25taxstdlife+$E798),(('PTRM input'!$K$167+'PTRM input'!$K$133)*$K$7)-SUM($K798:S798),(('PTRM input'!$K$167+'PTRM input'!$K$133)*$K$7)/A25taxstdlife))</f>
        <v>0</v>
      </c>
      <c r="U798" s="592">
        <f>IF(A25taxstdlife="n/a","n/a",IF(U$3&gt;(A25taxstdlife+$E798),(('PTRM input'!$K$167+'PTRM input'!$K$133)*$K$7)-SUM($K798:T798),(('PTRM input'!$K$167+'PTRM input'!$K$133)*$K$7)/A25taxstdlife))</f>
        <v>0</v>
      </c>
      <c r="V798" s="592">
        <f>IF(A25taxstdlife="n/a","n/a",IF(V$3&gt;(A25taxstdlife+$E798),(('PTRM input'!$K$167+'PTRM input'!$K$133)*$K$7)-SUM($K798:U798),(('PTRM input'!$K$167+'PTRM input'!$K$133)*$K$7)/A25taxstdlife))</f>
        <v>0</v>
      </c>
      <c r="W798" s="592">
        <f>IF(A25taxstdlife="n/a","n/a",IF(W$3&gt;(A25taxstdlife+$E798),(('PTRM input'!$K$167+'PTRM input'!$K$133)*$K$7)-SUM($K798:V798),(('PTRM input'!$K$167+'PTRM input'!$K$133)*$K$7)/A25taxstdlife))</f>
        <v>0</v>
      </c>
      <c r="X798" s="592">
        <f>IF(A25taxstdlife="n/a","n/a",IF(X$3&gt;(A25taxstdlife+$E798),(('PTRM input'!$K$167+'PTRM input'!$K$133)*$K$7)-SUM($K798:W798),(('PTRM input'!$K$167+'PTRM input'!$K$133)*$K$7)/A25taxstdlife))</f>
        <v>0</v>
      </c>
      <c r="Y798" s="592">
        <f>IF(A25taxstdlife="n/a","n/a",IF(Y$3&gt;(A25taxstdlife+$E798),(('PTRM input'!$K$167+'PTRM input'!$K$133)*$K$7)-SUM($K798:X798),(('PTRM input'!$K$167+'PTRM input'!$K$133)*$K$7)/A25taxstdlife))</f>
        <v>0</v>
      </c>
      <c r="Z798" s="592">
        <f>IF(A25taxstdlife="n/a","n/a",IF(Z$3&gt;(A25taxstdlife+$E798),(('PTRM input'!$K$167+'PTRM input'!$K$133)*$K$7)-SUM($K798:Y798),(('PTRM input'!$K$167+'PTRM input'!$K$133)*$K$7)/A25taxstdlife))</f>
        <v>0</v>
      </c>
      <c r="AA798" s="592">
        <f>IF(A25taxstdlife="n/a","n/a",IF(AA$3&gt;(A25taxstdlife+$E798),(('PTRM input'!$K$167+'PTRM input'!$K$133)*$K$7)-SUM($K798:Z798),(('PTRM input'!$K$167+'PTRM input'!$K$133)*$K$7)/A25taxstdlife))</f>
        <v>0</v>
      </c>
      <c r="AB798" s="592">
        <f>IF(A25taxstdlife="n/a","n/a",IF(AB$3&gt;(A25taxstdlife+$E798),(('PTRM input'!$K$167+'PTRM input'!$K$133)*$K$7)-SUM($K798:AA798),(('PTRM input'!$K$167+'PTRM input'!$K$133)*$K$7)/A25taxstdlife))</f>
        <v>0</v>
      </c>
      <c r="AC798" s="592">
        <f>IF(A25taxstdlife="n/a","n/a",IF(AC$3&gt;(A25taxstdlife+$E798),(('PTRM input'!$K$167+'PTRM input'!$K$133)*$K$7)-SUM($K798:AB798),(('PTRM input'!$K$167+'PTRM input'!$K$133)*$K$7)/A25taxstdlife))</f>
        <v>0</v>
      </c>
      <c r="AD798" s="592">
        <f>IF(A25taxstdlife="n/a","n/a",IF(AD$3&gt;(A25taxstdlife+$E798),(('PTRM input'!$K$167+'PTRM input'!$K$133)*$K$7)-SUM($K798:AC798),(('PTRM input'!$K$167+'PTRM input'!$K$133)*$K$7)/A25taxstdlife))</f>
        <v>0</v>
      </c>
      <c r="AE798" s="592">
        <f>IF(A25taxstdlife="n/a","n/a",IF(AE$3&gt;(A25taxstdlife+$E798),(('PTRM input'!$K$167+'PTRM input'!$K$133)*$K$7)-SUM($K798:AD798),(('PTRM input'!$K$167+'PTRM input'!$K$133)*$K$7)/A25taxstdlife))</f>
        <v>0</v>
      </c>
      <c r="AF798" s="592">
        <f>IF(A25taxstdlife="n/a","n/a",IF(AF$3&gt;(A25taxstdlife+$E798),(('PTRM input'!$K$167+'PTRM input'!$K$133)*$K$7)-SUM($K798:AE798),(('PTRM input'!$K$167+'PTRM input'!$K$133)*$K$7)/A25taxstdlife))</f>
        <v>0</v>
      </c>
      <c r="AG798" s="592">
        <f>IF(A25taxstdlife="n/a","n/a",IF(AG$3&gt;(A25taxstdlife+$E798),(('PTRM input'!$K$167+'PTRM input'!$K$133)*$K$7)-SUM($K798:AF798),(('PTRM input'!$K$167+'PTRM input'!$K$133)*$K$7)/A25taxstdlife))</f>
        <v>0</v>
      </c>
      <c r="AH798" s="592">
        <f>IF(A25taxstdlife="n/a","n/a",IF(AH$3&gt;(A25taxstdlife+$E798),(('PTRM input'!$K$167+'PTRM input'!$K$133)*$K$7)-SUM($K798:AG798),(('PTRM input'!$K$167+'PTRM input'!$K$133)*$K$7)/A25taxstdlife))</f>
        <v>0</v>
      </c>
      <c r="AI798" s="592">
        <f>IF(A25taxstdlife="n/a","n/a",IF(AI$3&gt;(A25taxstdlife+$E798),(('PTRM input'!$K$167+'PTRM input'!$K$133)*$K$7)-SUM($K798:AH798),(('PTRM input'!$K$167+'PTRM input'!$K$133)*$K$7)/A25taxstdlife))</f>
        <v>0</v>
      </c>
      <c r="AJ798" s="592">
        <f>IF(A25taxstdlife="n/a","n/a",IF(AJ$3&gt;(A25taxstdlife+$E798),(('PTRM input'!$K$167+'PTRM input'!$K$133)*$K$7)-SUM($K798:AI798),(('PTRM input'!$K$167+'PTRM input'!$K$133)*$K$7)/A25taxstdlife))</f>
        <v>0</v>
      </c>
      <c r="AK798" s="592">
        <f>IF(A25taxstdlife="n/a","n/a",IF(AK$3&gt;(A25taxstdlife+$E798),(('PTRM input'!$K$167+'PTRM input'!$K$133)*$K$7)-SUM($K798:AJ798),(('PTRM input'!$K$167+'PTRM input'!$K$133)*$K$7)/A25taxstdlife))</f>
        <v>0</v>
      </c>
      <c r="AL798" s="592">
        <f>IF(A25taxstdlife="n/a","n/a",IF(AL$3&gt;(A25taxstdlife+$E798),(('PTRM input'!$K$167+'PTRM input'!$K$133)*$K$7)-SUM($K798:AK798),(('PTRM input'!$K$167+'PTRM input'!$K$133)*$K$7)/A25taxstdlife))</f>
        <v>0</v>
      </c>
      <c r="AM798" s="592">
        <f>IF(A25taxstdlife="n/a","n/a",IF(AM$3&gt;(A25taxstdlife+$E798),(('PTRM input'!$K$167+'PTRM input'!$K$133)*$K$7)-SUM($K798:AL798),(('PTRM input'!$K$167+'PTRM input'!$K$133)*$K$7)/A25taxstdlife))</f>
        <v>0</v>
      </c>
      <c r="AN798" s="592">
        <f>IF(A25taxstdlife="n/a","n/a",IF(AN$3&gt;(A25taxstdlife+$E798),(('PTRM input'!$K$167+'PTRM input'!$K$133)*$K$7)-SUM($K798:AM798),(('PTRM input'!$K$167+'PTRM input'!$K$133)*$K$7)/A25taxstdlife))</f>
        <v>0</v>
      </c>
      <c r="AO798" s="592">
        <f>IF(A25taxstdlife="n/a","n/a",IF(AO$3&gt;(A25taxstdlife+$E798),(('PTRM input'!$K$167+'PTRM input'!$K$133)*$K$7)-SUM($K798:AN798),(('PTRM input'!$K$167+'PTRM input'!$K$133)*$K$7)/A25taxstdlife))</f>
        <v>0</v>
      </c>
      <c r="AP798" s="592">
        <f>IF(A25taxstdlife="n/a","n/a",IF(AP$3&gt;(A25taxstdlife+$E798),(('PTRM input'!$K$167+'PTRM input'!$K$133)*$K$7)-SUM($K798:AO798),(('PTRM input'!$K$167+'PTRM input'!$K$133)*$K$7)/A25taxstdlife))</f>
        <v>0</v>
      </c>
      <c r="AQ798" s="592">
        <f>IF(A25taxstdlife="n/a","n/a",IF(AQ$3&gt;(A25taxstdlife+$E798),(('PTRM input'!$K$167+'PTRM input'!$K$133)*$K$7)-SUM($K798:AP798),(('PTRM input'!$K$167+'PTRM input'!$K$133)*$K$7)/A25taxstdlife))</f>
        <v>0</v>
      </c>
      <c r="AR798" s="592">
        <f>IF(A25taxstdlife="n/a","n/a",IF(AR$3&gt;(A25taxstdlife+$E798),(('PTRM input'!$K$167+'PTRM input'!$K$133)*$K$7)-SUM($K798:AQ798),(('PTRM input'!$K$167+'PTRM input'!$K$133)*$K$7)/A25taxstdlife))</f>
        <v>0</v>
      </c>
      <c r="AS798" s="592">
        <f>IF(A25taxstdlife="n/a","n/a",IF(AS$3&gt;(A25taxstdlife+$E798),(('PTRM input'!$K$167+'PTRM input'!$K$133)*$K$7)-SUM($K798:AR798),(('PTRM input'!$K$167+'PTRM input'!$K$133)*$K$7)/A25taxstdlife))</f>
        <v>0</v>
      </c>
      <c r="AT798" s="592">
        <f>IF(A25taxstdlife="n/a","n/a",IF(AT$3&gt;(A25taxstdlife+$E798),(('PTRM input'!$K$167+'PTRM input'!$K$133)*$K$7)-SUM($K798:AS798),(('PTRM input'!$K$167+'PTRM input'!$K$133)*$K$7)/A25taxstdlife))</f>
        <v>0</v>
      </c>
      <c r="AU798" s="592">
        <f>IF(A25taxstdlife="n/a","n/a",IF(AU$3&gt;(A25taxstdlife+$E798),(('PTRM input'!$K$167+'PTRM input'!$K$133)*$K$7)-SUM($K798:AT798),(('PTRM input'!$K$167+'PTRM input'!$K$133)*$K$7)/A25taxstdlife))</f>
        <v>0</v>
      </c>
      <c r="AV798" s="592">
        <f>IF(A25taxstdlife="n/a","n/a",IF(AV$3&gt;(A25taxstdlife+$E798),(('PTRM input'!$K$167+'PTRM input'!$K$133)*$K$7)-SUM($K798:AU798),(('PTRM input'!$K$167+'PTRM input'!$K$133)*$K$7)/A25taxstdlife))</f>
        <v>0</v>
      </c>
      <c r="AW798" s="592">
        <f>IF(A25taxstdlife="n/a","n/a",IF(AW$3&gt;(A25taxstdlife+$E798),(('PTRM input'!$K$167+'PTRM input'!$K$133)*$K$7)-SUM($K798:AV798),(('PTRM input'!$K$167+'PTRM input'!$K$133)*$K$7)/A25taxstdlife))</f>
        <v>0</v>
      </c>
      <c r="AX798" s="592">
        <f>IF(A25taxstdlife="n/a","n/a",IF(AX$3&gt;(A25taxstdlife+$E798),(('PTRM input'!$K$167+'PTRM input'!$K$133)*$K$7)-SUM($K798:AW798),(('PTRM input'!$K$167+'PTRM input'!$K$133)*$K$7)/A25taxstdlife))</f>
        <v>0</v>
      </c>
      <c r="AY798" s="592">
        <f>IF(A25taxstdlife="n/a","n/a",IF(AY$3&gt;(A25taxstdlife+$E798),(('PTRM input'!$K$167+'PTRM input'!$K$133)*$K$7)-SUM($K798:AX798),(('PTRM input'!$K$167+'PTRM input'!$K$133)*$K$7)/A25taxstdlife))</f>
        <v>0</v>
      </c>
      <c r="AZ798" s="592">
        <f>IF(A25taxstdlife="n/a","n/a",IF(AZ$3&gt;(A25taxstdlife+$E798),(('PTRM input'!$K$167+'PTRM input'!$K$133)*$K$7)-SUM($K798:AY798),(('PTRM input'!$K$167+'PTRM input'!$K$133)*$K$7)/A25taxstdlife))</f>
        <v>0</v>
      </c>
      <c r="BA798" s="592">
        <f>IF(A25taxstdlife="n/a","n/a",IF(BA$3&gt;(A25taxstdlife+$E798),(('PTRM input'!$K$167+'PTRM input'!$K$133)*$K$7)-SUM($K798:AZ798),(('PTRM input'!$K$167+'PTRM input'!$K$133)*$K$7)/A25taxstdlife))</f>
        <v>0</v>
      </c>
      <c r="BB798" s="592">
        <f>IF(A25taxstdlife="n/a","n/a",IF(BB$3&gt;(A25taxstdlife+$E798),(('PTRM input'!$K$167+'PTRM input'!$K$133)*$K$7)-SUM($K798:BA798),(('PTRM input'!$K$167+'PTRM input'!$K$133)*$K$7)/A25taxstdlife))</f>
        <v>0</v>
      </c>
      <c r="BC798" s="592">
        <f>IF(A25taxstdlife="n/a","n/a",IF(BC$3&gt;(A25taxstdlife+$E798),(('PTRM input'!$K$167+'PTRM input'!$K$133)*$K$7)-SUM($K798:BB798),(('PTRM input'!$K$167+'PTRM input'!$K$133)*$K$7)/A25taxstdlife))</f>
        <v>0</v>
      </c>
      <c r="BD798" s="592">
        <f>IF(A25taxstdlife="n/a","n/a",IF(BD$3&gt;(A25taxstdlife+$E798),(('PTRM input'!$K$167+'PTRM input'!$K$133)*$K$7)-SUM($K798:BC798),(('PTRM input'!$K$167+'PTRM input'!$K$133)*$K$7)/A25taxstdlife))</f>
        <v>0</v>
      </c>
      <c r="BE798" s="592">
        <f>IF(A25taxstdlife="n/a","n/a",IF(BE$3&gt;(A25taxstdlife+$E798),(('PTRM input'!$K$167+'PTRM input'!$K$133)*$K$7)-SUM($K798:BD798),(('PTRM input'!$K$167+'PTRM input'!$K$133)*$K$7)/A25taxstdlife))</f>
        <v>0</v>
      </c>
      <c r="BF798" s="592">
        <f>IF(A25taxstdlife="n/a","n/a",IF(BF$3&gt;(A25taxstdlife+$E798),(('PTRM input'!$K$167+'PTRM input'!$K$133)*$K$7)-SUM($K798:BE798),(('PTRM input'!$K$167+'PTRM input'!$K$133)*$K$7)/A25taxstdlife))</f>
        <v>0</v>
      </c>
      <c r="BG798" s="592">
        <f>IF(A25taxstdlife="n/a","n/a",IF(BG$3&gt;(A25taxstdlife+$E798),(('PTRM input'!$K$167+'PTRM input'!$K$133)*$K$7)-SUM($K798:BF798),(('PTRM input'!$K$167+'PTRM input'!$K$133)*$K$7)/A25taxstdlife))</f>
        <v>0</v>
      </c>
      <c r="BH798" s="592">
        <f>IF(A25taxstdlife="n/a","n/a",IF(BH$3&gt;(A25taxstdlife+$E798),(('PTRM input'!$K$167+'PTRM input'!$K$133)*$K$7)-SUM($K798:BG798),(('PTRM input'!$K$167+'PTRM input'!$K$133)*$K$7)/A25taxstdlife))</f>
        <v>0</v>
      </c>
      <c r="BI798" s="592">
        <f>IF(A25taxstdlife="n/a","n/a",IF(BI$3&gt;(A25taxstdlife+$E798),(('PTRM input'!$K$167+'PTRM input'!$K$133)*$K$7)-SUM($K798:BH798),(('PTRM input'!$K$167+'PTRM input'!$K$133)*$K$7)/A25taxstdlife))</f>
        <v>0</v>
      </c>
      <c r="BJ798" s="237"/>
      <c r="BK798" s="237"/>
      <c r="BL798" s="237"/>
      <c r="BM798" s="237"/>
    </row>
    <row r="799" spans="1:65" s="4" customFormat="1" ht="12.75" customHeight="1" outlineLevel="2">
      <c r="A799" s="237"/>
      <c r="B799" s="237"/>
      <c r="C799" s="597"/>
      <c r="D799" s="930"/>
      <c r="E799" s="167">
        <v>6</v>
      </c>
      <c r="F799" s="34"/>
      <c r="G799" s="184"/>
      <c r="H799" s="186"/>
      <c r="I799" s="186"/>
      <c r="J799" s="186"/>
      <c r="K799" s="186"/>
      <c r="L799" s="185"/>
      <c r="M799" s="105">
        <f>IF(A25taxstdlife="n/a","n/a",IF(M$3&gt;(A25taxstdlife+$E799),(('PTRM input'!$L$167+'PTRM input'!$L$133)*$L$7)-SUM($L799:L799),(('PTRM input'!$L$167+'PTRM input'!$L$133)*$L$7)/A25taxstdlife))</f>
        <v>0</v>
      </c>
      <c r="N799" s="105">
        <f>IF(A25taxstdlife="n/a","n/a",IF(N$3&gt;(A25taxstdlife+$E799),(('PTRM input'!$L$167+'PTRM input'!$L$133)*$L$7)-SUM($L799:M799),(('PTRM input'!$L$167+'PTRM input'!$L$133)*$L$7)/A25taxstdlife))</f>
        <v>0</v>
      </c>
      <c r="O799" s="105">
        <f>IF(A25taxstdlife="n/a","n/a",IF(O$3&gt;(A25taxstdlife+$E799),(('PTRM input'!$L$167+'PTRM input'!$L$133)*$L$7)-SUM($L799:N799),(('PTRM input'!$L$167+'PTRM input'!$L$133)*$L$7)/A25taxstdlife))</f>
        <v>0</v>
      </c>
      <c r="P799" s="105">
        <f>IF(A25taxstdlife="n/a","n/a",IF(P$3&gt;(A25taxstdlife+$E799),(('PTRM input'!$L$167+'PTRM input'!$L$133)*$L$7)-SUM($L799:O799),(('PTRM input'!$L$167+'PTRM input'!$L$133)*$L$7)/A25taxstdlife))</f>
        <v>0</v>
      </c>
      <c r="Q799" s="592">
        <f>IF(A25taxstdlife="n/a","n/a",IF(Q$3&gt;(A25taxstdlife+$E799),(('PTRM input'!$L$167+'PTRM input'!$L$133)*$L$7)-SUM($L799:P799),(('PTRM input'!$L$167+'PTRM input'!$L$133)*$L$7)/A25taxstdlife))</f>
        <v>0</v>
      </c>
      <c r="R799" s="592">
        <f>IF(A25taxstdlife="n/a","n/a",IF(R$3&gt;(A25taxstdlife+$E799),(('PTRM input'!$L$167+'PTRM input'!$L$133)*$L$7)-SUM($L799:Q799),(('PTRM input'!$L$167+'PTRM input'!$L$133)*$L$7)/A25taxstdlife))</f>
        <v>0</v>
      </c>
      <c r="S799" s="592">
        <f>IF(A25taxstdlife="n/a","n/a",IF(S$3&gt;(A25taxstdlife+$E799),(('PTRM input'!$L$167+'PTRM input'!$L$133)*$L$7)-SUM($L799:R799),(('PTRM input'!$L$167+'PTRM input'!$L$133)*$L$7)/A25taxstdlife))</f>
        <v>0</v>
      </c>
      <c r="T799" s="592">
        <f>IF(A25taxstdlife="n/a","n/a",IF(T$3&gt;(A25taxstdlife+$E799),(('PTRM input'!$L$167+'PTRM input'!$L$133)*$L$7)-SUM($L799:S799),(('PTRM input'!$L$167+'PTRM input'!$L$133)*$L$7)/A25taxstdlife))</f>
        <v>0</v>
      </c>
      <c r="U799" s="592">
        <f>IF(A25taxstdlife="n/a","n/a",IF(U$3&gt;(A25taxstdlife+$E799),(('PTRM input'!$L$167+'PTRM input'!$L$133)*$L$7)-SUM($L799:T799),(('PTRM input'!$L$167+'PTRM input'!$L$133)*$L$7)/A25taxstdlife))</f>
        <v>0</v>
      </c>
      <c r="V799" s="592">
        <f>IF(A25taxstdlife="n/a","n/a",IF(V$3&gt;(A25taxstdlife+$E799),(('PTRM input'!$L$167+'PTRM input'!$L$133)*$L$7)-SUM($L799:U799),(('PTRM input'!$L$167+'PTRM input'!$L$133)*$L$7)/A25taxstdlife))</f>
        <v>0</v>
      </c>
      <c r="W799" s="592">
        <f>IF(A25taxstdlife="n/a","n/a",IF(W$3&gt;(A25taxstdlife+$E799),(('PTRM input'!$L$167+'PTRM input'!$L$133)*$L$7)-SUM($L799:V799),(('PTRM input'!$L$167+'PTRM input'!$L$133)*$L$7)/A25taxstdlife))</f>
        <v>0</v>
      </c>
      <c r="X799" s="592">
        <f>IF(A25taxstdlife="n/a","n/a",IF(X$3&gt;(A25taxstdlife+$E799),(('PTRM input'!$L$167+'PTRM input'!$L$133)*$L$7)-SUM($L799:W799),(('PTRM input'!$L$167+'PTRM input'!$L$133)*$L$7)/A25taxstdlife))</f>
        <v>0</v>
      </c>
      <c r="Y799" s="592">
        <f>IF(A25taxstdlife="n/a","n/a",IF(Y$3&gt;(A25taxstdlife+$E799),(('PTRM input'!$L$167+'PTRM input'!$L$133)*$L$7)-SUM($L799:X799),(('PTRM input'!$L$167+'PTRM input'!$L$133)*$L$7)/A25taxstdlife))</f>
        <v>0</v>
      </c>
      <c r="Z799" s="592">
        <f>IF(A25taxstdlife="n/a","n/a",IF(Z$3&gt;(A25taxstdlife+$E799),(('PTRM input'!$L$167+'PTRM input'!$L$133)*$L$7)-SUM($L799:Y799),(('PTRM input'!$L$167+'PTRM input'!$L$133)*$L$7)/A25taxstdlife))</f>
        <v>0</v>
      </c>
      <c r="AA799" s="592">
        <f>IF(A25taxstdlife="n/a","n/a",IF(AA$3&gt;(A25taxstdlife+$E799),(('PTRM input'!$L$167+'PTRM input'!$L$133)*$L$7)-SUM($L799:Z799),(('PTRM input'!$L$167+'PTRM input'!$L$133)*$L$7)/A25taxstdlife))</f>
        <v>0</v>
      </c>
      <c r="AB799" s="592">
        <f>IF(A25taxstdlife="n/a","n/a",IF(AB$3&gt;(A25taxstdlife+$E799),(('PTRM input'!$L$167+'PTRM input'!$L$133)*$L$7)-SUM($L799:AA799),(('PTRM input'!$L$167+'PTRM input'!$L$133)*$L$7)/A25taxstdlife))</f>
        <v>0</v>
      </c>
      <c r="AC799" s="592">
        <f>IF(A25taxstdlife="n/a","n/a",IF(AC$3&gt;(A25taxstdlife+$E799),(('PTRM input'!$L$167+'PTRM input'!$L$133)*$L$7)-SUM($L799:AB799),(('PTRM input'!$L$167+'PTRM input'!$L$133)*$L$7)/A25taxstdlife))</f>
        <v>0</v>
      </c>
      <c r="AD799" s="592">
        <f>IF(A25taxstdlife="n/a","n/a",IF(AD$3&gt;(A25taxstdlife+$E799),(('PTRM input'!$L$167+'PTRM input'!$L$133)*$L$7)-SUM($L799:AC799),(('PTRM input'!$L$167+'PTRM input'!$L$133)*$L$7)/A25taxstdlife))</f>
        <v>0</v>
      </c>
      <c r="AE799" s="592">
        <f>IF(A25taxstdlife="n/a","n/a",IF(AE$3&gt;(A25taxstdlife+$E799),(('PTRM input'!$L$167+'PTRM input'!$L$133)*$L$7)-SUM($L799:AD799),(('PTRM input'!$L$167+'PTRM input'!$L$133)*$L$7)/A25taxstdlife))</f>
        <v>0</v>
      </c>
      <c r="AF799" s="592">
        <f>IF(A25taxstdlife="n/a","n/a",IF(AF$3&gt;(A25taxstdlife+$E799),(('PTRM input'!$L$167+'PTRM input'!$L$133)*$L$7)-SUM($L799:AE799),(('PTRM input'!$L$167+'PTRM input'!$L$133)*$L$7)/A25taxstdlife))</f>
        <v>0</v>
      </c>
      <c r="AG799" s="592">
        <f>IF(A25taxstdlife="n/a","n/a",IF(AG$3&gt;(A25taxstdlife+$E799),(('PTRM input'!$L$167+'PTRM input'!$L$133)*$L$7)-SUM($L799:AF799),(('PTRM input'!$L$167+'PTRM input'!$L$133)*$L$7)/A25taxstdlife))</f>
        <v>0</v>
      </c>
      <c r="AH799" s="592">
        <f>IF(A25taxstdlife="n/a","n/a",IF(AH$3&gt;(A25taxstdlife+$E799),(('PTRM input'!$L$167+'PTRM input'!$L$133)*$L$7)-SUM($L799:AG799),(('PTRM input'!$L$167+'PTRM input'!$L$133)*$L$7)/A25taxstdlife))</f>
        <v>0</v>
      </c>
      <c r="AI799" s="592">
        <f>IF(A25taxstdlife="n/a","n/a",IF(AI$3&gt;(A25taxstdlife+$E799),(('PTRM input'!$L$167+'PTRM input'!$L$133)*$L$7)-SUM($L799:AH799),(('PTRM input'!$L$167+'PTRM input'!$L$133)*$L$7)/A25taxstdlife))</f>
        <v>0</v>
      </c>
      <c r="AJ799" s="592">
        <f>IF(A25taxstdlife="n/a","n/a",IF(AJ$3&gt;(A25taxstdlife+$E799),(('PTRM input'!$L$167+'PTRM input'!$L$133)*$L$7)-SUM($L799:AI799),(('PTRM input'!$L$167+'PTRM input'!$L$133)*$L$7)/A25taxstdlife))</f>
        <v>0</v>
      </c>
      <c r="AK799" s="592">
        <f>IF(A25taxstdlife="n/a","n/a",IF(AK$3&gt;(A25taxstdlife+$E799),(('PTRM input'!$L$167+'PTRM input'!$L$133)*$L$7)-SUM($L799:AJ799),(('PTRM input'!$L$167+'PTRM input'!$L$133)*$L$7)/A25taxstdlife))</f>
        <v>0</v>
      </c>
      <c r="AL799" s="592">
        <f>IF(A25taxstdlife="n/a","n/a",IF(AL$3&gt;(A25taxstdlife+$E799),(('PTRM input'!$L$167+'PTRM input'!$L$133)*$L$7)-SUM($L799:AK799),(('PTRM input'!$L$167+'PTRM input'!$L$133)*$L$7)/A25taxstdlife))</f>
        <v>0</v>
      </c>
      <c r="AM799" s="592">
        <f>IF(A25taxstdlife="n/a","n/a",IF(AM$3&gt;(A25taxstdlife+$E799),(('PTRM input'!$L$167+'PTRM input'!$L$133)*$L$7)-SUM($L799:AL799),(('PTRM input'!$L$167+'PTRM input'!$L$133)*$L$7)/A25taxstdlife))</f>
        <v>0</v>
      </c>
      <c r="AN799" s="592">
        <f>IF(A25taxstdlife="n/a","n/a",IF(AN$3&gt;(A25taxstdlife+$E799),(('PTRM input'!$L$167+'PTRM input'!$L$133)*$L$7)-SUM($L799:AM799),(('PTRM input'!$L$167+'PTRM input'!$L$133)*$L$7)/A25taxstdlife))</f>
        <v>0</v>
      </c>
      <c r="AO799" s="592">
        <f>IF(A25taxstdlife="n/a","n/a",IF(AO$3&gt;(A25taxstdlife+$E799),(('PTRM input'!$L$167+'PTRM input'!$L$133)*$L$7)-SUM($L799:AN799),(('PTRM input'!$L$167+'PTRM input'!$L$133)*$L$7)/A25taxstdlife))</f>
        <v>0</v>
      </c>
      <c r="AP799" s="592">
        <f>IF(A25taxstdlife="n/a","n/a",IF(AP$3&gt;(A25taxstdlife+$E799),(('PTRM input'!$L$167+'PTRM input'!$L$133)*$L$7)-SUM($L799:AO799),(('PTRM input'!$L$167+'PTRM input'!$L$133)*$L$7)/A25taxstdlife))</f>
        <v>0</v>
      </c>
      <c r="AQ799" s="592">
        <f>IF(A25taxstdlife="n/a","n/a",IF(AQ$3&gt;(A25taxstdlife+$E799),(('PTRM input'!$L$167+'PTRM input'!$L$133)*$L$7)-SUM($L799:AP799),(('PTRM input'!$L$167+'PTRM input'!$L$133)*$L$7)/A25taxstdlife))</f>
        <v>0</v>
      </c>
      <c r="AR799" s="592">
        <f>IF(A25taxstdlife="n/a","n/a",IF(AR$3&gt;(A25taxstdlife+$E799),(('PTRM input'!$L$167+'PTRM input'!$L$133)*$L$7)-SUM($L799:AQ799),(('PTRM input'!$L$167+'PTRM input'!$L$133)*$L$7)/A25taxstdlife))</f>
        <v>0</v>
      </c>
      <c r="AS799" s="592">
        <f>IF(A25taxstdlife="n/a","n/a",IF(AS$3&gt;(A25taxstdlife+$E799),(('PTRM input'!$L$167+'PTRM input'!$L$133)*$L$7)-SUM($L799:AR799),(('PTRM input'!$L$167+'PTRM input'!$L$133)*$L$7)/A25taxstdlife))</f>
        <v>0</v>
      </c>
      <c r="AT799" s="592">
        <f>IF(A25taxstdlife="n/a","n/a",IF(AT$3&gt;(A25taxstdlife+$E799),(('PTRM input'!$L$167+'PTRM input'!$L$133)*$L$7)-SUM($L799:AS799),(('PTRM input'!$L$167+'PTRM input'!$L$133)*$L$7)/A25taxstdlife))</f>
        <v>0</v>
      </c>
      <c r="AU799" s="592">
        <f>IF(A25taxstdlife="n/a","n/a",IF(AU$3&gt;(A25taxstdlife+$E799),(('PTRM input'!$L$167+'PTRM input'!$L$133)*$L$7)-SUM($L799:AT799),(('PTRM input'!$L$167+'PTRM input'!$L$133)*$L$7)/A25taxstdlife))</f>
        <v>0</v>
      </c>
      <c r="AV799" s="592">
        <f>IF(A25taxstdlife="n/a","n/a",IF(AV$3&gt;(A25taxstdlife+$E799),(('PTRM input'!$L$167+'PTRM input'!$L$133)*$L$7)-SUM($L799:AU799),(('PTRM input'!$L$167+'PTRM input'!$L$133)*$L$7)/A25taxstdlife))</f>
        <v>0</v>
      </c>
      <c r="AW799" s="592">
        <f>IF(A25taxstdlife="n/a","n/a",IF(AW$3&gt;(A25taxstdlife+$E799),(('PTRM input'!$L$167+'PTRM input'!$L$133)*$L$7)-SUM($L799:AV799),(('PTRM input'!$L$167+'PTRM input'!$L$133)*$L$7)/A25taxstdlife))</f>
        <v>0</v>
      </c>
      <c r="AX799" s="592">
        <f>IF(A25taxstdlife="n/a","n/a",IF(AX$3&gt;(A25taxstdlife+$E799),(('PTRM input'!$L$167+'PTRM input'!$L$133)*$L$7)-SUM($L799:AW799),(('PTRM input'!$L$167+'PTRM input'!$L$133)*$L$7)/A25taxstdlife))</f>
        <v>0</v>
      </c>
      <c r="AY799" s="592">
        <f>IF(A25taxstdlife="n/a","n/a",IF(AY$3&gt;(A25taxstdlife+$E799),(('PTRM input'!$L$167+'PTRM input'!$L$133)*$L$7)-SUM($L799:AX799),(('PTRM input'!$L$167+'PTRM input'!$L$133)*$L$7)/A25taxstdlife))</f>
        <v>0</v>
      </c>
      <c r="AZ799" s="592">
        <f>IF(A25taxstdlife="n/a","n/a",IF(AZ$3&gt;(A25taxstdlife+$E799),(('PTRM input'!$L$167+'PTRM input'!$L$133)*$L$7)-SUM($L799:AY799),(('PTRM input'!$L$167+'PTRM input'!$L$133)*$L$7)/A25taxstdlife))</f>
        <v>0</v>
      </c>
      <c r="BA799" s="592">
        <f>IF(A25taxstdlife="n/a","n/a",IF(BA$3&gt;(A25taxstdlife+$E799),(('PTRM input'!$L$167+'PTRM input'!$L$133)*$L$7)-SUM($L799:AZ799),(('PTRM input'!$L$167+'PTRM input'!$L$133)*$L$7)/A25taxstdlife))</f>
        <v>0</v>
      </c>
      <c r="BB799" s="592">
        <f>IF(A25taxstdlife="n/a","n/a",IF(BB$3&gt;(A25taxstdlife+$E799),(('PTRM input'!$L$167+'PTRM input'!$L$133)*$L$7)-SUM($L799:BA799),(('PTRM input'!$L$167+'PTRM input'!$L$133)*$L$7)/A25taxstdlife))</f>
        <v>0</v>
      </c>
      <c r="BC799" s="592">
        <f>IF(A25taxstdlife="n/a","n/a",IF(BC$3&gt;(A25taxstdlife+$E799),(('PTRM input'!$L$167+'PTRM input'!$L$133)*$L$7)-SUM($L799:BB799),(('PTRM input'!$L$167+'PTRM input'!$L$133)*$L$7)/A25taxstdlife))</f>
        <v>0</v>
      </c>
      <c r="BD799" s="592">
        <f>IF(A25taxstdlife="n/a","n/a",IF(BD$3&gt;(A25taxstdlife+$E799),(('PTRM input'!$L$167+'PTRM input'!$L$133)*$L$7)-SUM($L799:BC799),(('PTRM input'!$L$167+'PTRM input'!$L$133)*$L$7)/A25taxstdlife))</f>
        <v>0</v>
      </c>
      <c r="BE799" s="592">
        <f>IF(A25taxstdlife="n/a","n/a",IF(BE$3&gt;(A25taxstdlife+$E799),(('PTRM input'!$L$167+'PTRM input'!$L$133)*$L$7)-SUM($L799:BD799),(('PTRM input'!$L$167+'PTRM input'!$L$133)*$L$7)/A25taxstdlife))</f>
        <v>0</v>
      </c>
      <c r="BF799" s="592">
        <f>IF(A25taxstdlife="n/a","n/a",IF(BF$3&gt;(A25taxstdlife+$E799),(('PTRM input'!$L$167+'PTRM input'!$L$133)*$L$7)-SUM($L799:BE799),(('PTRM input'!$L$167+'PTRM input'!$L$133)*$L$7)/A25taxstdlife))</f>
        <v>0</v>
      </c>
      <c r="BG799" s="592">
        <f>IF(A25taxstdlife="n/a","n/a",IF(BG$3&gt;(A25taxstdlife+$E799),(('PTRM input'!$L$167+'PTRM input'!$L$133)*$L$7)-SUM($L799:BF799),(('PTRM input'!$L$167+'PTRM input'!$L$133)*$L$7)/A25taxstdlife))</f>
        <v>0</v>
      </c>
      <c r="BH799" s="592">
        <f>IF(A25taxstdlife="n/a","n/a",IF(BH$3&gt;(A25taxstdlife+$E799),(('PTRM input'!$L$167+'PTRM input'!$L$133)*$L$7)-SUM($L799:BG799),(('PTRM input'!$L$167+'PTRM input'!$L$133)*$L$7)/A25taxstdlife))</f>
        <v>0</v>
      </c>
      <c r="BI799" s="592">
        <f>IF(A25taxstdlife="n/a","n/a",IF(BI$3&gt;(A25taxstdlife+$E799),(('PTRM input'!$L$167+'PTRM input'!$L$133)*$L$7)-SUM($L799:BH799),(('PTRM input'!$L$167+'PTRM input'!$L$133)*$L$7)/A25taxstdlife))</f>
        <v>0</v>
      </c>
      <c r="BJ799" s="237"/>
      <c r="BK799" s="237"/>
      <c r="BL799" s="237"/>
      <c r="BM799" s="237"/>
    </row>
    <row r="800" spans="1:65" s="4" customFormat="1" ht="12.75" customHeight="1" outlineLevel="2">
      <c r="A800" s="237"/>
      <c r="B800" s="237"/>
      <c r="C800" s="597"/>
      <c r="D800" s="930"/>
      <c r="E800" s="167">
        <v>7</v>
      </c>
      <c r="F800" s="34"/>
      <c r="G800" s="184"/>
      <c r="H800" s="186"/>
      <c r="I800" s="186"/>
      <c r="J800" s="186"/>
      <c r="K800" s="186"/>
      <c r="L800" s="186"/>
      <c r="M800" s="185"/>
      <c r="N800" s="105">
        <f>IF(A25taxstdlife="n/a","n/a",IF(N$3&gt;(A25taxstdlife+$E800),(('PTRM input'!$M$167+'PTRM input'!$M$133)*$M$7)-SUM($M800:M800),(('PTRM input'!$M$167+'PTRM input'!$M$133)*$M$7)/A25taxstdlife))</f>
        <v>0</v>
      </c>
      <c r="O800" s="105">
        <f>IF(A25taxstdlife="n/a","n/a",IF(O$3&gt;(A25taxstdlife+$E800),(('PTRM input'!$M$167+'PTRM input'!$M$133)*$M$7)-SUM($M800:N800),(('PTRM input'!$M$167+'PTRM input'!$M$133)*$M$7)/A25taxstdlife))</f>
        <v>0</v>
      </c>
      <c r="P800" s="105">
        <f>IF(A25taxstdlife="n/a","n/a",IF(P$3&gt;(A25taxstdlife+$E800),(('PTRM input'!$M$167+'PTRM input'!$M$133)*$M$7)-SUM($M800:O800),(('PTRM input'!$M$167+'PTRM input'!$M$133)*$M$7)/A25taxstdlife))</f>
        <v>0</v>
      </c>
      <c r="Q800" s="592">
        <f>IF(A25taxstdlife="n/a","n/a",IF(Q$3&gt;(A25taxstdlife+$E800),(('PTRM input'!$M$167+'PTRM input'!$M$133)*$M$7)-SUM($M800:P800),(('PTRM input'!$M$167+'PTRM input'!$M$133)*$M$7)/A25taxstdlife))</f>
        <v>0</v>
      </c>
      <c r="R800" s="592">
        <f>IF(A25taxstdlife="n/a","n/a",IF(R$3&gt;(A25taxstdlife+$E800),(('PTRM input'!$M$167+'PTRM input'!$M$133)*$M$7)-SUM($M800:Q800),(('PTRM input'!$M$167+'PTRM input'!$M$133)*$M$7)/A25taxstdlife))</f>
        <v>0</v>
      </c>
      <c r="S800" s="592">
        <f>IF(A25taxstdlife="n/a","n/a",IF(S$3&gt;(A25taxstdlife+$E800),(('PTRM input'!$M$167+'PTRM input'!$M$133)*$M$7)-SUM($M800:R800),(('PTRM input'!$M$167+'PTRM input'!$M$133)*$M$7)/A25taxstdlife))</f>
        <v>0</v>
      </c>
      <c r="T800" s="592">
        <f>IF(A25taxstdlife="n/a","n/a",IF(T$3&gt;(A25taxstdlife+$E800),(('PTRM input'!$M$167+'PTRM input'!$M$133)*$M$7)-SUM($M800:S800),(('PTRM input'!$M$167+'PTRM input'!$M$133)*$M$7)/A25taxstdlife))</f>
        <v>0</v>
      </c>
      <c r="U800" s="592">
        <f>IF(A25taxstdlife="n/a","n/a",IF(U$3&gt;(A25taxstdlife+$E800),(('PTRM input'!$M$167+'PTRM input'!$M$133)*$M$7)-SUM($M800:T800),(('PTRM input'!$M$167+'PTRM input'!$M$133)*$M$7)/A25taxstdlife))</f>
        <v>0</v>
      </c>
      <c r="V800" s="592">
        <f>IF(A25taxstdlife="n/a","n/a",IF(V$3&gt;(A25taxstdlife+$E800),(('PTRM input'!$M$167+'PTRM input'!$M$133)*$M$7)-SUM($M800:U800),(('PTRM input'!$M$167+'PTRM input'!$M$133)*$M$7)/A25taxstdlife))</f>
        <v>0</v>
      </c>
      <c r="W800" s="592">
        <f>IF(A25taxstdlife="n/a","n/a",IF(W$3&gt;(A25taxstdlife+$E800),(('PTRM input'!$M$167+'PTRM input'!$M$133)*$M$7)-SUM($M800:V800),(('PTRM input'!$M$167+'PTRM input'!$M$133)*$M$7)/A25taxstdlife))</f>
        <v>0</v>
      </c>
      <c r="X800" s="592">
        <f>IF(A25taxstdlife="n/a","n/a",IF(X$3&gt;(A25taxstdlife+$E800),(('PTRM input'!$M$167+'PTRM input'!$M$133)*$M$7)-SUM($M800:W800),(('PTRM input'!$M$167+'PTRM input'!$M$133)*$M$7)/A25taxstdlife))</f>
        <v>0</v>
      </c>
      <c r="Y800" s="592">
        <f>IF(A25taxstdlife="n/a","n/a",IF(Y$3&gt;(A25taxstdlife+$E800),(('PTRM input'!$M$167+'PTRM input'!$M$133)*$M$7)-SUM($M800:X800),(('PTRM input'!$M$167+'PTRM input'!$M$133)*$M$7)/A25taxstdlife))</f>
        <v>0</v>
      </c>
      <c r="Z800" s="592">
        <f>IF(A25taxstdlife="n/a","n/a",IF(Z$3&gt;(A25taxstdlife+$E800),(('PTRM input'!$M$167+'PTRM input'!$M$133)*$M$7)-SUM($M800:Y800),(('PTRM input'!$M$167+'PTRM input'!$M$133)*$M$7)/A25taxstdlife))</f>
        <v>0</v>
      </c>
      <c r="AA800" s="592">
        <f>IF(A25taxstdlife="n/a","n/a",IF(AA$3&gt;(A25taxstdlife+$E800),(('PTRM input'!$M$167+'PTRM input'!$M$133)*$M$7)-SUM($M800:Z800),(('PTRM input'!$M$167+'PTRM input'!$M$133)*$M$7)/A25taxstdlife))</f>
        <v>0</v>
      </c>
      <c r="AB800" s="592">
        <f>IF(A25taxstdlife="n/a","n/a",IF(AB$3&gt;(A25taxstdlife+$E800),(('PTRM input'!$M$167+'PTRM input'!$M$133)*$M$7)-SUM($M800:AA800),(('PTRM input'!$M$167+'PTRM input'!$M$133)*$M$7)/A25taxstdlife))</f>
        <v>0</v>
      </c>
      <c r="AC800" s="592">
        <f>IF(A25taxstdlife="n/a","n/a",IF(AC$3&gt;(A25taxstdlife+$E800),(('PTRM input'!$M$167+'PTRM input'!$M$133)*$M$7)-SUM($M800:AB800),(('PTRM input'!$M$167+'PTRM input'!$M$133)*$M$7)/A25taxstdlife))</f>
        <v>0</v>
      </c>
      <c r="AD800" s="592">
        <f>IF(A25taxstdlife="n/a","n/a",IF(AD$3&gt;(A25taxstdlife+$E800),(('PTRM input'!$M$167+'PTRM input'!$M$133)*$M$7)-SUM($M800:AC800),(('PTRM input'!$M$167+'PTRM input'!$M$133)*$M$7)/A25taxstdlife))</f>
        <v>0</v>
      </c>
      <c r="AE800" s="592">
        <f>IF(A25taxstdlife="n/a","n/a",IF(AE$3&gt;(A25taxstdlife+$E800),(('PTRM input'!$M$167+'PTRM input'!$M$133)*$M$7)-SUM($M800:AD800),(('PTRM input'!$M$167+'PTRM input'!$M$133)*$M$7)/A25taxstdlife))</f>
        <v>0</v>
      </c>
      <c r="AF800" s="592">
        <f>IF(A25taxstdlife="n/a","n/a",IF(AF$3&gt;(A25taxstdlife+$E800),(('PTRM input'!$M$167+'PTRM input'!$M$133)*$M$7)-SUM($M800:AE800),(('PTRM input'!$M$167+'PTRM input'!$M$133)*$M$7)/A25taxstdlife))</f>
        <v>0</v>
      </c>
      <c r="AG800" s="592">
        <f>IF(A25taxstdlife="n/a","n/a",IF(AG$3&gt;(A25taxstdlife+$E800),(('PTRM input'!$M$167+'PTRM input'!$M$133)*$M$7)-SUM($M800:AF800),(('PTRM input'!$M$167+'PTRM input'!$M$133)*$M$7)/A25taxstdlife))</f>
        <v>0</v>
      </c>
      <c r="AH800" s="592">
        <f>IF(A25taxstdlife="n/a","n/a",IF(AH$3&gt;(A25taxstdlife+$E800),(('PTRM input'!$M$167+'PTRM input'!$M$133)*$M$7)-SUM($M800:AG800),(('PTRM input'!$M$167+'PTRM input'!$M$133)*$M$7)/A25taxstdlife))</f>
        <v>0</v>
      </c>
      <c r="AI800" s="592">
        <f>IF(A25taxstdlife="n/a","n/a",IF(AI$3&gt;(A25taxstdlife+$E800),(('PTRM input'!$M$167+'PTRM input'!$M$133)*$M$7)-SUM($M800:AH800),(('PTRM input'!$M$167+'PTRM input'!$M$133)*$M$7)/A25taxstdlife))</f>
        <v>0</v>
      </c>
      <c r="AJ800" s="592">
        <f>IF(A25taxstdlife="n/a","n/a",IF(AJ$3&gt;(A25taxstdlife+$E800),(('PTRM input'!$M$167+'PTRM input'!$M$133)*$M$7)-SUM($M800:AI800),(('PTRM input'!$M$167+'PTRM input'!$M$133)*$M$7)/A25taxstdlife))</f>
        <v>0</v>
      </c>
      <c r="AK800" s="592">
        <f>IF(A25taxstdlife="n/a","n/a",IF(AK$3&gt;(A25taxstdlife+$E800),(('PTRM input'!$M$167+'PTRM input'!$M$133)*$M$7)-SUM($M800:AJ800),(('PTRM input'!$M$167+'PTRM input'!$M$133)*$M$7)/A25taxstdlife))</f>
        <v>0</v>
      </c>
      <c r="AL800" s="592">
        <f>IF(A25taxstdlife="n/a","n/a",IF(AL$3&gt;(A25taxstdlife+$E800),(('PTRM input'!$M$167+'PTRM input'!$M$133)*$M$7)-SUM($M800:AK800),(('PTRM input'!$M$167+'PTRM input'!$M$133)*$M$7)/A25taxstdlife))</f>
        <v>0</v>
      </c>
      <c r="AM800" s="592">
        <f>IF(A25taxstdlife="n/a","n/a",IF(AM$3&gt;(A25taxstdlife+$E800),(('PTRM input'!$M$167+'PTRM input'!$M$133)*$M$7)-SUM($M800:AL800),(('PTRM input'!$M$167+'PTRM input'!$M$133)*$M$7)/A25taxstdlife))</f>
        <v>0</v>
      </c>
      <c r="AN800" s="592">
        <f>IF(A25taxstdlife="n/a","n/a",IF(AN$3&gt;(A25taxstdlife+$E800),(('PTRM input'!$M$167+'PTRM input'!$M$133)*$M$7)-SUM($M800:AM800),(('PTRM input'!$M$167+'PTRM input'!$M$133)*$M$7)/A25taxstdlife))</f>
        <v>0</v>
      </c>
      <c r="AO800" s="592">
        <f>IF(A25taxstdlife="n/a","n/a",IF(AO$3&gt;(A25taxstdlife+$E800),(('PTRM input'!$M$167+'PTRM input'!$M$133)*$M$7)-SUM($M800:AN800),(('PTRM input'!$M$167+'PTRM input'!$M$133)*$M$7)/A25taxstdlife))</f>
        <v>0</v>
      </c>
      <c r="AP800" s="592">
        <f>IF(A25taxstdlife="n/a","n/a",IF(AP$3&gt;(A25taxstdlife+$E800),(('PTRM input'!$M$167+'PTRM input'!$M$133)*$M$7)-SUM($M800:AO800),(('PTRM input'!$M$167+'PTRM input'!$M$133)*$M$7)/A25taxstdlife))</f>
        <v>0</v>
      </c>
      <c r="AQ800" s="592">
        <f>IF(A25taxstdlife="n/a","n/a",IF(AQ$3&gt;(A25taxstdlife+$E800),(('PTRM input'!$M$167+'PTRM input'!$M$133)*$M$7)-SUM($M800:AP800),(('PTRM input'!$M$167+'PTRM input'!$M$133)*$M$7)/A25taxstdlife))</f>
        <v>0</v>
      </c>
      <c r="AR800" s="592">
        <f>IF(A25taxstdlife="n/a","n/a",IF(AR$3&gt;(A25taxstdlife+$E800),(('PTRM input'!$M$167+'PTRM input'!$M$133)*$M$7)-SUM($M800:AQ800),(('PTRM input'!$M$167+'PTRM input'!$M$133)*$M$7)/A25taxstdlife))</f>
        <v>0</v>
      </c>
      <c r="AS800" s="592">
        <f>IF(A25taxstdlife="n/a","n/a",IF(AS$3&gt;(A25taxstdlife+$E800),(('PTRM input'!$M$167+'PTRM input'!$M$133)*$M$7)-SUM($M800:AR800),(('PTRM input'!$M$167+'PTRM input'!$M$133)*$M$7)/A25taxstdlife))</f>
        <v>0</v>
      </c>
      <c r="AT800" s="592">
        <f>IF(A25taxstdlife="n/a","n/a",IF(AT$3&gt;(A25taxstdlife+$E800),(('PTRM input'!$M$167+'PTRM input'!$M$133)*$M$7)-SUM($M800:AS800),(('PTRM input'!$M$167+'PTRM input'!$M$133)*$M$7)/A25taxstdlife))</f>
        <v>0</v>
      </c>
      <c r="AU800" s="592">
        <f>IF(A25taxstdlife="n/a","n/a",IF(AU$3&gt;(A25taxstdlife+$E800),(('PTRM input'!$M$167+'PTRM input'!$M$133)*$M$7)-SUM($M800:AT800),(('PTRM input'!$M$167+'PTRM input'!$M$133)*$M$7)/A25taxstdlife))</f>
        <v>0</v>
      </c>
      <c r="AV800" s="592">
        <f>IF(A25taxstdlife="n/a","n/a",IF(AV$3&gt;(A25taxstdlife+$E800),(('PTRM input'!$M$167+'PTRM input'!$M$133)*$M$7)-SUM($M800:AU800),(('PTRM input'!$M$167+'PTRM input'!$M$133)*$M$7)/A25taxstdlife))</f>
        <v>0</v>
      </c>
      <c r="AW800" s="592">
        <f>IF(A25taxstdlife="n/a","n/a",IF(AW$3&gt;(A25taxstdlife+$E800),(('PTRM input'!$M$167+'PTRM input'!$M$133)*$M$7)-SUM($M800:AV800),(('PTRM input'!$M$167+'PTRM input'!$M$133)*$M$7)/A25taxstdlife))</f>
        <v>0</v>
      </c>
      <c r="AX800" s="592">
        <f>IF(A25taxstdlife="n/a","n/a",IF(AX$3&gt;(A25taxstdlife+$E800),(('PTRM input'!$M$167+'PTRM input'!$M$133)*$M$7)-SUM($M800:AW800),(('PTRM input'!$M$167+'PTRM input'!$M$133)*$M$7)/A25taxstdlife))</f>
        <v>0</v>
      </c>
      <c r="AY800" s="592">
        <f>IF(A25taxstdlife="n/a","n/a",IF(AY$3&gt;(A25taxstdlife+$E800),(('PTRM input'!$M$167+'PTRM input'!$M$133)*$M$7)-SUM($M800:AX800),(('PTRM input'!$M$167+'PTRM input'!$M$133)*$M$7)/A25taxstdlife))</f>
        <v>0</v>
      </c>
      <c r="AZ800" s="592">
        <f>IF(A25taxstdlife="n/a","n/a",IF(AZ$3&gt;(A25taxstdlife+$E800),(('PTRM input'!$M$167+'PTRM input'!$M$133)*$M$7)-SUM($M800:AY800),(('PTRM input'!$M$167+'PTRM input'!$M$133)*$M$7)/A25taxstdlife))</f>
        <v>0</v>
      </c>
      <c r="BA800" s="592">
        <f>IF(A25taxstdlife="n/a","n/a",IF(BA$3&gt;(A25taxstdlife+$E800),(('PTRM input'!$M$167+'PTRM input'!$M$133)*$M$7)-SUM($M800:AZ800),(('PTRM input'!$M$167+'PTRM input'!$M$133)*$M$7)/A25taxstdlife))</f>
        <v>0</v>
      </c>
      <c r="BB800" s="592">
        <f>IF(A25taxstdlife="n/a","n/a",IF(BB$3&gt;(A25taxstdlife+$E800),(('PTRM input'!$M$167+'PTRM input'!$M$133)*$M$7)-SUM($M800:BA800),(('PTRM input'!$M$167+'PTRM input'!$M$133)*$M$7)/A25taxstdlife))</f>
        <v>0</v>
      </c>
      <c r="BC800" s="592">
        <f>IF(A25taxstdlife="n/a","n/a",IF(BC$3&gt;(A25taxstdlife+$E800),(('PTRM input'!$M$167+'PTRM input'!$M$133)*$M$7)-SUM($M800:BB800),(('PTRM input'!$M$167+'PTRM input'!$M$133)*$M$7)/A25taxstdlife))</f>
        <v>0</v>
      </c>
      <c r="BD800" s="592">
        <f>IF(A25taxstdlife="n/a","n/a",IF(BD$3&gt;(A25taxstdlife+$E800),(('PTRM input'!$M$167+'PTRM input'!$M$133)*$M$7)-SUM($M800:BC800),(('PTRM input'!$M$167+'PTRM input'!$M$133)*$M$7)/A25taxstdlife))</f>
        <v>0</v>
      </c>
      <c r="BE800" s="592">
        <f>IF(A25taxstdlife="n/a","n/a",IF(BE$3&gt;(A25taxstdlife+$E800),(('PTRM input'!$M$167+'PTRM input'!$M$133)*$M$7)-SUM($M800:BD800),(('PTRM input'!$M$167+'PTRM input'!$M$133)*$M$7)/A25taxstdlife))</f>
        <v>0</v>
      </c>
      <c r="BF800" s="592">
        <f>IF(A25taxstdlife="n/a","n/a",IF(BF$3&gt;(A25taxstdlife+$E800),(('PTRM input'!$M$167+'PTRM input'!$M$133)*$M$7)-SUM($M800:BE800),(('PTRM input'!$M$167+'PTRM input'!$M$133)*$M$7)/A25taxstdlife))</f>
        <v>0</v>
      </c>
      <c r="BG800" s="592">
        <f>IF(A25taxstdlife="n/a","n/a",IF(BG$3&gt;(A25taxstdlife+$E800),(('PTRM input'!$M$167+'PTRM input'!$M$133)*$M$7)-SUM($M800:BF800),(('PTRM input'!$M$167+'PTRM input'!$M$133)*$M$7)/A25taxstdlife))</f>
        <v>0</v>
      </c>
      <c r="BH800" s="592">
        <f>IF(A25taxstdlife="n/a","n/a",IF(BH$3&gt;(A25taxstdlife+$E800),(('PTRM input'!$M$167+'PTRM input'!$M$133)*$M$7)-SUM($M800:BG800),(('PTRM input'!$M$167+'PTRM input'!$M$133)*$M$7)/A25taxstdlife))</f>
        <v>0</v>
      </c>
      <c r="BI800" s="592">
        <f>IF(A25taxstdlife="n/a","n/a",IF(BI$3&gt;(A25taxstdlife+$E800),(('PTRM input'!$M$167+'PTRM input'!$M$133)*$M$7)-SUM($M800:BH800),(('PTRM input'!$M$167+'PTRM input'!$M$133)*$M$7)/A25taxstdlife))</f>
        <v>0</v>
      </c>
      <c r="BJ800" s="237"/>
      <c r="BK800" s="237"/>
      <c r="BL800" s="237"/>
      <c r="BM800" s="237"/>
    </row>
    <row r="801" spans="1:65" s="4" customFormat="1" ht="12.75" customHeight="1" outlineLevel="2">
      <c r="A801" s="237"/>
      <c r="B801" s="237"/>
      <c r="C801" s="597"/>
      <c r="D801" s="930"/>
      <c r="E801" s="167">
        <v>8</v>
      </c>
      <c r="F801" s="34"/>
      <c r="G801" s="184"/>
      <c r="H801" s="186"/>
      <c r="I801" s="186"/>
      <c r="J801" s="186"/>
      <c r="K801" s="186"/>
      <c r="L801" s="186"/>
      <c r="M801" s="186"/>
      <c r="N801" s="185"/>
      <c r="O801" s="105">
        <f>IF(A25taxstdlife="n/a","n/a",IF(O$3&gt;(A25taxstdlife+$E801),(('PTRM input'!$N$167+'PTRM input'!$N$133)*$N$7)-SUM($N801:N801),(('PTRM input'!$N$167+'PTRM input'!$N$133)*$N$7)/A25taxstdlife))</f>
        <v>0</v>
      </c>
      <c r="P801" s="105">
        <f>IF(A25taxstdlife="n/a","n/a",IF(P$3&gt;(A25taxstdlife+$E801),(('PTRM input'!$N$167+'PTRM input'!$N$133)*$N$7)-SUM($N801:O801),(('PTRM input'!$N$167+'PTRM input'!$N$133)*$N$7)/A25taxstdlife))</f>
        <v>0</v>
      </c>
      <c r="Q801" s="592">
        <f>IF(A25taxstdlife="n/a","n/a",IF(Q$3&gt;(A25taxstdlife+$E801),(('PTRM input'!$N$167+'PTRM input'!$N$133)*$N$7)-SUM($N801:P801),(('PTRM input'!$N$167+'PTRM input'!$N$133)*$N$7)/A25taxstdlife))</f>
        <v>0</v>
      </c>
      <c r="R801" s="592">
        <f>IF(A25taxstdlife="n/a","n/a",IF(R$3&gt;(A25taxstdlife+$E801),(('PTRM input'!$N$167+'PTRM input'!$N$133)*$N$7)-SUM($N801:Q801),(('PTRM input'!$N$167+'PTRM input'!$N$133)*$N$7)/A25taxstdlife))</f>
        <v>0</v>
      </c>
      <c r="S801" s="592">
        <f>IF(A25taxstdlife="n/a","n/a",IF(S$3&gt;(A25taxstdlife+$E801),(('PTRM input'!$N$167+'PTRM input'!$N$133)*$N$7)-SUM($N801:R801),(('PTRM input'!$N$167+'PTRM input'!$N$133)*$N$7)/A25taxstdlife))</f>
        <v>0</v>
      </c>
      <c r="T801" s="592">
        <f>IF(A25taxstdlife="n/a","n/a",IF(T$3&gt;(A25taxstdlife+$E801),(('PTRM input'!$N$167+'PTRM input'!$N$133)*$N$7)-SUM($N801:S801),(('PTRM input'!$N$167+'PTRM input'!$N$133)*$N$7)/A25taxstdlife))</f>
        <v>0</v>
      </c>
      <c r="U801" s="592">
        <f>IF(A25taxstdlife="n/a","n/a",IF(U$3&gt;(A25taxstdlife+$E801),(('PTRM input'!$N$167+'PTRM input'!$N$133)*$N$7)-SUM($N801:T801),(('PTRM input'!$N$167+'PTRM input'!$N$133)*$N$7)/A25taxstdlife))</f>
        <v>0</v>
      </c>
      <c r="V801" s="592">
        <f>IF(A25taxstdlife="n/a","n/a",IF(V$3&gt;(A25taxstdlife+$E801),(('PTRM input'!$N$167+'PTRM input'!$N$133)*$N$7)-SUM($N801:U801),(('PTRM input'!$N$167+'PTRM input'!$N$133)*$N$7)/A25taxstdlife))</f>
        <v>0</v>
      </c>
      <c r="W801" s="592">
        <f>IF(A25taxstdlife="n/a","n/a",IF(W$3&gt;(A25taxstdlife+$E801),(('PTRM input'!$N$167+'PTRM input'!$N$133)*$N$7)-SUM($N801:V801),(('PTRM input'!$N$167+'PTRM input'!$N$133)*$N$7)/A25taxstdlife))</f>
        <v>0</v>
      </c>
      <c r="X801" s="592">
        <f>IF(A25taxstdlife="n/a","n/a",IF(X$3&gt;(A25taxstdlife+$E801),(('PTRM input'!$N$167+'PTRM input'!$N$133)*$N$7)-SUM($N801:W801),(('PTRM input'!$N$167+'PTRM input'!$N$133)*$N$7)/A25taxstdlife))</f>
        <v>0</v>
      </c>
      <c r="Y801" s="592">
        <f>IF(A25taxstdlife="n/a","n/a",IF(Y$3&gt;(A25taxstdlife+$E801),(('PTRM input'!$N$167+'PTRM input'!$N$133)*$N$7)-SUM($N801:X801),(('PTRM input'!$N$167+'PTRM input'!$N$133)*$N$7)/A25taxstdlife))</f>
        <v>0</v>
      </c>
      <c r="Z801" s="592">
        <f>IF(A25taxstdlife="n/a","n/a",IF(Z$3&gt;(A25taxstdlife+$E801),(('PTRM input'!$N$167+'PTRM input'!$N$133)*$N$7)-SUM($N801:Y801),(('PTRM input'!$N$167+'PTRM input'!$N$133)*$N$7)/A25taxstdlife))</f>
        <v>0</v>
      </c>
      <c r="AA801" s="592">
        <f>IF(A25taxstdlife="n/a","n/a",IF(AA$3&gt;(A25taxstdlife+$E801),(('PTRM input'!$N$167+'PTRM input'!$N$133)*$N$7)-SUM($N801:Z801),(('PTRM input'!$N$167+'PTRM input'!$N$133)*$N$7)/A25taxstdlife))</f>
        <v>0</v>
      </c>
      <c r="AB801" s="592">
        <f>IF(A25taxstdlife="n/a","n/a",IF(AB$3&gt;(A25taxstdlife+$E801),(('PTRM input'!$N$167+'PTRM input'!$N$133)*$N$7)-SUM($N801:AA801),(('PTRM input'!$N$167+'PTRM input'!$N$133)*$N$7)/A25taxstdlife))</f>
        <v>0</v>
      </c>
      <c r="AC801" s="592">
        <f>IF(A25taxstdlife="n/a","n/a",IF(AC$3&gt;(A25taxstdlife+$E801),(('PTRM input'!$N$167+'PTRM input'!$N$133)*$N$7)-SUM($N801:AB801),(('PTRM input'!$N$167+'PTRM input'!$N$133)*$N$7)/A25taxstdlife))</f>
        <v>0</v>
      </c>
      <c r="AD801" s="592">
        <f>IF(A25taxstdlife="n/a","n/a",IF(AD$3&gt;(A25taxstdlife+$E801),(('PTRM input'!$N$167+'PTRM input'!$N$133)*$N$7)-SUM($N801:AC801),(('PTRM input'!$N$167+'PTRM input'!$N$133)*$N$7)/A25taxstdlife))</f>
        <v>0</v>
      </c>
      <c r="AE801" s="592">
        <f>IF(A25taxstdlife="n/a","n/a",IF(AE$3&gt;(A25taxstdlife+$E801),(('PTRM input'!$N$167+'PTRM input'!$N$133)*$N$7)-SUM($N801:AD801),(('PTRM input'!$N$167+'PTRM input'!$N$133)*$N$7)/A25taxstdlife))</f>
        <v>0</v>
      </c>
      <c r="AF801" s="592">
        <f>IF(A25taxstdlife="n/a","n/a",IF(AF$3&gt;(A25taxstdlife+$E801),(('PTRM input'!$N$167+'PTRM input'!$N$133)*$N$7)-SUM($N801:AE801),(('PTRM input'!$N$167+'PTRM input'!$N$133)*$N$7)/A25taxstdlife))</f>
        <v>0</v>
      </c>
      <c r="AG801" s="592">
        <f>IF(A25taxstdlife="n/a","n/a",IF(AG$3&gt;(A25taxstdlife+$E801),(('PTRM input'!$N$167+'PTRM input'!$N$133)*$N$7)-SUM($N801:AF801),(('PTRM input'!$N$167+'PTRM input'!$N$133)*$N$7)/A25taxstdlife))</f>
        <v>0</v>
      </c>
      <c r="AH801" s="592">
        <f>IF(A25taxstdlife="n/a","n/a",IF(AH$3&gt;(A25taxstdlife+$E801),(('PTRM input'!$N$167+'PTRM input'!$N$133)*$N$7)-SUM($N801:AG801),(('PTRM input'!$N$167+'PTRM input'!$N$133)*$N$7)/A25taxstdlife))</f>
        <v>0</v>
      </c>
      <c r="AI801" s="592">
        <f>IF(A25taxstdlife="n/a","n/a",IF(AI$3&gt;(A25taxstdlife+$E801),(('PTRM input'!$N$167+'PTRM input'!$N$133)*$N$7)-SUM($N801:AH801),(('PTRM input'!$N$167+'PTRM input'!$N$133)*$N$7)/A25taxstdlife))</f>
        <v>0</v>
      </c>
      <c r="AJ801" s="592">
        <f>IF(A25taxstdlife="n/a","n/a",IF(AJ$3&gt;(A25taxstdlife+$E801),(('PTRM input'!$N$167+'PTRM input'!$N$133)*$N$7)-SUM($N801:AI801),(('PTRM input'!$N$167+'PTRM input'!$N$133)*$N$7)/A25taxstdlife))</f>
        <v>0</v>
      </c>
      <c r="AK801" s="592">
        <f>IF(A25taxstdlife="n/a","n/a",IF(AK$3&gt;(A25taxstdlife+$E801),(('PTRM input'!$N$167+'PTRM input'!$N$133)*$N$7)-SUM($N801:AJ801),(('PTRM input'!$N$167+'PTRM input'!$N$133)*$N$7)/A25taxstdlife))</f>
        <v>0</v>
      </c>
      <c r="AL801" s="592">
        <f>IF(A25taxstdlife="n/a","n/a",IF(AL$3&gt;(A25taxstdlife+$E801),(('PTRM input'!$N$167+'PTRM input'!$N$133)*$N$7)-SUM($N801:AK801),(('PTRM input'!$N$167+'PTRM input'!$N$133)*$N$7)/A25taxstdlife))</f>
        <v>0</v>
      </c>
      <c r="AM801" s="592">
        <f>IF(A25taxstdlife="n/a","n/a",IF(AM$3&gt;(A25taxstdlife+$E801),(('PTRM input'!$N$167+'PTRM input'!$N$133)*$N$7)-SUM($N801:AL801),(('PTRM input'!$N$167+'PTRM input'!$N$133)*$N$7)/A25taxstdlife))</f>
        <v>0</v>
      </c>
      <c r="AN801" s="592">
        <f>IF(A25taxstdlife="n/a","n/a",IF(AN$3&gt;(A25taxstdlife+$E801),(('PTRM input'!$N$167+'PTRM input'!$N$133)*$N$7)-SUM($N801:AM801),(('PTRM input'!$N$167+'PTRM input'!$N$133)*$N$7)/A25taxstdlife))</f>
        <v>0</v>
      </c>
      <c r="AO801" s="592">
        <f>IF(A25taxstdlife="n/a","n/a",IF(AO$3&gt;(A25taxstdlife+$E801),(('PTRM input'!$N$167+'PTRM input'!$N$133)*$N$7)-SUM($N801:AN801),(('PTRM input'!$N$167+'PTRM input'!$N$133)*$N$7)/A25taxstdlife))</f>
        <v>0</v>
      </c>
      <c r="AP801" s="592">
        <f>IF(A25taxstdlife="n/a","n/a",IF(AP$3&gt;(A25taxstdlife+$E801),(('PTRM input'!$N$167+'PTRM input'!$N$133)*$N$7)-SUM($N801:AO801),(('PTRM input'!$N$167+'PTRM input'!$N$133)*$N$7)/A25taxstdlife))</f>
        <v>0</v>
      </c>
      <c r="AQ801" s="592">
        <f>IF(A25taxstdlife="n/a","n/a",IF(AQ$3&gt;(A25taxstdlife+$E801),(('PTRM input'!$N$167+'PTRM input'!$N$133)*$N$7)-SUM($N801:AP801),(('PTRM input'!$N$167+'PTRM input'!$N$133)*$N$7)/A25taxstdlife))</f>
        <v>0</v>
      </c>
      <c r="AR801" s="592">
        <f>IF(A25taxstdlife="n/a","n/a",IF(AR$3&gt;(A25taxstdlife+$E801),(('PTRM input'!$N$167+'PTRM input'!$N$133)*$N$7)-SUM($N801:AQ801),(('PTRM input'!$N$167+'PTRM input'!$N$133)*$N$7)/A25taxstdlife))</f>
        <v>0</v>
      </c>
      <c r="AS801" s="592">
        <f>IF(A25taxstdlife="n/a","n/a",IF(AS$3&gt;(A25taxstdlife+$E801),(('PTRM input'!$N$167+'PTRM input'!$N$133)*$N$7)-SUM($N801:AR801),(('PTRM input'!$N$167+'PTRM input'!$N$133)*$N$7)/A25taxstdlife))</f>
        <v>0</v>
      </c>
      <c r="AT801" s="592">
        <f>IF(A25taxstdlife="n/a","n/a",IF(AT$3&gt;(A25taxstdlife+$E801),(('PTRM input'!$N$167+'PTRM input'!$N$133)*$N$7)-SUM($N801:AS801),(('PTRM input'!$N$167+'PTRM input'!$N$133)*$N$7)/A25taxstdlife))</f>
        <v>0</v>
      </c>
      <c r="AU801" s="592">
        <f>IF(A25taxstdlife="n/a","n/a",IF(AU$3&gt;(A25taxstdlife+$E801),(('PTRM input'!$N$167+'PTRM input'!$N$133)*$N$7)-SUM($N801:AT801),(('PTRM input'!$N$167+'PTRM input'!$N$133)*$N$7)/A25taxstdlife))</f>
        <v>0</v>
      </c>
      <c r="AV801" s="592">
        <f>IF(A25taxstdlife="n/a","n/a",IF(AV$3&gt;(A25taxstdlife+$E801),(('PTRM input'!$N$167+'PTRM input'!$N$133)*$N$7)-SUM($N801:AU801),(('PTRM input'!$N$167+'PTRM input'!$N$133)*$N$7)/A25taxstdlife))</f>
        <v>0</v>
      </c>
      <c r="AW801" s="592">
        <f>IF(A25taxstdlife="n/a","n/a",IF(AW$3&gt;(A25taxstdlife+$E801),(('PTRM input'!$N$167+'PTRM input'!$N$133)*$N$7)-SUM($N801:AV801),(('PTRM input'!$N$167+'PTRM input'!$N$133)*$N$7)/A25taxstdlife))</f>
        <v>0</v>
      </c>
      <c r="AX801" s="592">
        <f>IF(A25taxstdlife="n/a","n/a",IF(AX$3&gt;(A25taxstdlife+$E801),(('PTRM input'!$N$167+'PTRM input'!$N$133)*$N$7)-SUM($N801:AW801),(('PTRM input'!$N$167+'PTRM input'!$N$133)*$N$7)/A25taxstdlife))</f>
        <v>0</v>
      </c>
      <c r="AY801" s="592">
        <f>IF(A25taxstdlife="n/a","n/a",IF(AY$3&gt;(A25taxstdlife+$E801),(('PTRM input'!$N$167+'PTRM input'!$N$133)*$N$7)-SUM($N801:AX801),(('PTRM input'!$N$167+'PTRM input'!$N$133)*$N$7)/A25taxstdlife))</f>
        <v>0</v>
      </c>
      <c r="AZ801" s="592">
        <f>IF(A25taxstdlife="n/a","n/a",IF(AZ$3&gt;(A25taxstdlife+$E801),(('PTRM input'!$N$167+'PTRM input'!$N$133)*$N$7)-SUM($N801:AY801),(('PTRM input'!$N$167+'PTRM input'!$N$133)*$N$7)/A25taxstdlife))</f>
        <v>0</v>
      </c>
      <c r="BA801" s="592">
        <f>IF(A25taxstdlife="n/a","n/a",IF(BA$3&gt;(A25taxstdlife+$E801),(('PTRM input'!$N$167+'PTRM input'!$N$133)*$N$7)-SUM($N801:AZ801),(('PTRM input'!$N$167+'PTRM input'!$N$133)*$N$7)/A25taxstdlife))</f>
        <v>0</v>
      </c>
      <c r="BB801" s="592">
        <f>IF(A25taxstdlife="n/a","n/a",IF(BB$3&gt;(A25taxstdlife+$E801),(('PTRM input'!$N$167+'PTRM input'!$N$133)*$N$7)-SUM($N801:BA801),(('PTRM input'!$N$167+'PTRM input'!$N$133)*$N$7)/A25taxstdlife))</f>
        <v>0</v>
      </c>
      <c r="BC801" s="592">
        <f>IF(A25taxstdlife="n/a","n/a",IF(BC$3&gt;(A25taxstdlife+$E801),(('PTRM input'!$N$167+'PTRM input'!$N$133)*$N$7)-SUM($N801:BB801),(('PTRM input'!$N$167+'PTRM input'!$N$133)*$N$7)/A25taxstdlife))</f>
        <v>0</v>
      </c>
      <c r="BD801" s="592">
        <f>IF(A25taxstdlife="n/a","n/a",IF(BD$3&gt;(A25taxstdlife+$E801),(('PTRM input'!$N$167+'PTRM input'!$N$133)*$N$7)-SUM($N801:BC801),(('PTRM input'!$N$167+'PTRM input'!$N$133)*$N$7)/A25taxstdlife))</f>
        <v>0</v>
      </c>
      <c r="BE801" s="592">
        <f>IF(A25taxstdlife="n/a","n/a",IF(BE$3&gt;(A25taxstdlife+$E801),(('PTRM input'!$N$167+'PTRM input'!$N$133)*$N$7)-SUM($N801:BD801),(('PTRM input'!$N$167+'PTRM input'!$N$133)*$N$7)/A25taxstdlife))</f>
        <v>0</v>
      </c>
      <c r="BF801" s="592">
        <f>IF(A25taxstdlife="n/a","n/a",IF(BF$3&gt;(A25taxstdlife+$E801),(('PTRM input'!$N$167+'PTRM input'!$N$133)*$N$7)-SUM($N801:BE801),(('PTRM input'!$N$167+'PTRM input'!$N$133)*$N$7)/A25taxstdlife))</f>
        <v>0</v>
      </c>
      <c r="BG801" s="592">
        <f>IF(A25taxstdlife="n/a","n/a",IF(BG$3&gt;(A25taxstdlife+$E801),(('PTRM input'!$N$167+'PTRM input'!$N$133)*$N$7)-SUM($N801:BF801),(('PTRM input'!$N$167+'PTRM input'!$N$133)*$N$7)/A25taxstdlife))</f>
        <v>0</v>
      </c>
      <c r="BH801" s="592">
        <f>IF(A25taxstdlife="n/a","n/a",IF(BH$3&gt;(A25taxstdlife+$E801),(('PTRM input'!$N$167+'PTRM input'!$N$133)*$N$7)-SUM($N801:BG801),(('PTRM input'!$N$167+'PTRM input'!$N$133)*$N$7)/A25taxstdlife))</f>
        <v>0</v>
      </c>
      <c r="BI801" s="592">
        <f>IF(A25taxstdlife="n/a","n/a",IF(BI$3&gt;(A25taxstdlife+$E801),(('PTRM input'!$N$167+'PTRM input'!$N$133)*$N$7)-SUM($N801:BH801),(('PTRM input'!$N$167+'PTRM input'!$N$133)*$N$7)/A25taxstdlife))</f>
        <v>0</v>
      </c>
      <c r="BJ801" s="237"/>
      <c r="BK801" s="237"/>
      <c r="BL801" s="237"/>
      <c r="BM801" s="237"/>
    </row>
    <row r="802" spans="1:65" s="4" customFormat="1" ht="12.75" customHeight="1" outlineLevel="2">
      <c r="A802" s="237"/>
      <c r="B802" s="237"/>
      <c r="C802" s="597"/>
      <c r="D802" s="930"/>
      <c r="E802" s="167">
        <v>9</v>
      </c>
      <c r="F802" s="34"/>
      <c r="G802" s="184"/>
      <c r="H802" s="186"/>
      <c r="I802" s="186"/>
      <c r="J802" s="186"/>
      <c r="K802" s="186"/>
      <c r="L802" s="186"/>
      <c r="M802" s="186"/>
      <c r="N802" s="186"/>
      <c r="O802" s="185"/>
      <c r="P802" s="105">
        <f>IF(A25taxstdlife="n/a","n/a",IF(P$3&gt;(A25taxstdlife+$E802),(('PTRM input'!$O$167+'PTRM input'!$O$133)*$O$7)-SUM($O802:O802),(('PTRM input'!$O$167+'PTRM input'!$O$133)*$O$7)/A25taxstdlife))</f>
        <v>0</v>
      </c>
      <c r="Q802" s="592">
        <f>IF(A25taxstdlife="n/a","n/a",IF(Q$3&gt;(A25taxstdlife+$E802),(('PTRM input'!$O$167+'PTRM input'!$O$133)*$O$7)-SUM($O802:P802),(('PTRM input'!$O$167+'PTRM input'!$O$133)*$O$7)/A25taxstdlife))</f>
        <v>0</v>
      </c>
      <c r="R802" s="592">
        <f>IF(A25taxstdlife="n/a","n/a",IF(R$3&gt;(A25taxstdlife+$E802),(('PTRM input'!$O$167+'PTRM input'!$O$133)*$O$7)-SUM($O802:Q802),(('PTRM input'!$O$167+'PTRM input'!$O$133)*$O$7)/A25taxstdlife))</f>
        <v>0</v>
      </c>
      <c r="S802" s="592">
        <f>IF(A25taxstdlife="n/a","n/a",IF(S$3&gt;(A25taxstdlife+$E802),(('PTRM input'!$O$167+'PTRM input'!$O$133)*$O$7)-SUM($O802:R802),(('PTRM input'!$O$167+'PTRM input'!$O$133)*$O$7)/A25taxstdlife))</f>
        <v>0</v>
      </c>
      <c r="T802" s="592">
        <f>IF(A25taxstdlife="n/a","n/a",IF(T$3&gt;(A25taxstdlife+$E802),(('PTRM input'!$O$167+'PTRM input'!$O$133)*$O$7)-SUM($O802:S802),(('PTRM input'!$O$167+'PTRM input'!$O$133)*$O$7)/A25taxstdlife))</f>
        <v>0</v>
      </c>
      <c r="U802" s="592">
        <f>IF(A25taxstdlife="n/a","n/a",IF(U$3&gt;(A25taxstdlife+$E802),(('PTRM input'!$O$167+'PTRM input'!$O$133)*$O$7)-SUM($O802:T802),(('PTRM input'!$O$167+'PTRM input'!$O$133)*$O$7)/A25taxstdlife))</f>
        <v>0</v>
      </c>
      <c r="V802" s="592">
        <f>IF(A25taxstdlife="n/a","n/a",IF(V$3&gt;(A25taxstdlife+$E802),(('PTRM input'!$O$167+'PTRM input'!$O$133)*$O$7)-SUM($O802:U802),(('PTRM input'!$O$167+'PTRM input'!$O$133)*$O$7)/A25taxstdlife))</f>
        <v>0</v>
      </c>
      <c r="W802" s="592">
        <f>IF(A25taxstdlife="n/a","n/a",IF(W$3&gt;(A25taxstdlife+$E802),(('PTRM input'!$O$167+'PTRM input'!$O$133)*$O$7)-SUM($O802:V802),(('PTRM input'!$O$167+'PTRM input'!$O$133)*$O$7)/A25taxstdlife))</f>
        <v>0</v>
      </c>
      <c r="X802" s="592">
        <f>IF(A25taxstdlife="n/a","n/a",IF(X$3&gt;(A25taxstdlife+$E802),(('PTRM input'!$O$167+'PTRM input'!$O$133)*$O$7)-SUM($O802:W802),(('PTRM input'!$O$167+'PTRM input'!$O$133)*$O$7)/A25taxstdlife))</f>
        <v>0</v>
      </c>
      <c r="Y802" s="592">
        <f>IF(A25taxstdlife="n/a","n/a",IF(Y$3&gt;(A25taxstdlife+$E802),(('PTRM input'!$O$167+'PTRM input'!$O$133)*$O$7)-SUM($O802:X802),(('PTRM input'!$O$167+'PTRM input'!$O$133)*$O$7)/A25taxstdlife))</f>
        <v>0</v>
      </c>
      <c r="Z802" s="592">
        <f>IF(A25taxstdlife="n/a","n/a",IF(Z$3&gt;(A25taxstdlife+$E802),(('PTRM input'!$O$167+'PTRM input'!$O$133)*$O$7)-SUM($O802:Y802),(('PTRM input'!$O$167+'PTRM input'!$O$133)*$O$7)/A25taxstdlife))</f>
        <v>0</v>
      </c>
      <c r="AA802" s="592">
        <f>IF(A25taxstdlife="n/a","n/a",IF(AA$3&gt;(A25taxstdlife+$E802),(('PTRM input'!$O$167+'PTRM input'!$O$133)*$O$7)-SUM($O802:Z802),(('PTRM input'!$O$167+'PTRM input'!$O$133)*$O$7)/A25taxstdlife))</f>
        <v>0</v>
      </c>
      <c r="AB802" s="592">
        <f>IF(A25taxstdlife="n/a","n/a",IF(AB$3&gt;(A25taxstdlife+$E802),(('PTRM input'!$O$167+'PTRM input'!$O$133)*$O$7)-SUM($O802:AA802),(('PTRM input'!$O$167+'PTRM input'!$O$133)*$O$7)/A25taxstdlife))</f>
        <v>0</v>
      </c>
      <c r="AC802" s="592">
        <f>IF(A25taxstdlife="n/a","n/a",IF(AC$3&gt;(A25taxstdlife+$E802),(('PTRM input'!$O$167+'PTRM input'!$O$133)*$O$7)-SUM($O802:AB802),(('PTRM input'!$O$167+'PTRM input'!$O$133)*$O$7)/A25taxstdlife))</f>
        <v>0</v>
      </c>
      <c r="AD802" s="592">
        <f>IF(A25taxstdlife="n/a","n/a",IF(AD$3&gt;(A25taxstdlife+$E802),(('PTRM input'!$O$167+'PTRM input'!$O$133)*$O$7)-SUM($O802:AC802),(('PTRM input'!$O$167+'PTRM input'!$O$133)*$O$7)/A25taxstdlife))</f>
        <v>0</v>
      </c>
      <c r="AE802" s="592">
        <f>IF(A25taxstdlife="n/a","n/a",IF(AE$3&gt;(A25taxstdlife+$E802),(('PTRM input'!$O$167+'PTRM input'!$O$133)*$O$7)-SUM($O802:AD802),(('PTRM input'!$O$167+'PTRM input'!$O$133)*$O$7)/A25taxstdlife))</f>
        <v>0</v>
      </c>
      <c r="AF802" s="592">
        <f>IF(A25taxstdlife="n/a","n/a",IF(AF$3&gt;(A25taxstdlife+$E802),(('PTRM input'!$O$167+'PTRM input'!$O$133)*$O$7)-SUM($O802:AE802),(('PTRM input'!$O$167+'PTRM input'!$O$133)*$O$7)/A25taxstdlife))</f>
        <v>0</v>
      </c>
      <c r="AG802" s="592">
        <f>IF(A25taxstdlife="n/a","n/a",IF(AG$3&gt;(A25taxstdlife+$E802),(('PTRM input'!$O$167+'PTRM input'!$O$133)*$O$7)-SUM($O802:AF802),(('PTRM input'!$O$167+'PTRM input'!$O$133)*$O$7)/A25taxstdlife))</f>
        <v>0</v>
      </c>
      <c r="AH802" s="592">
        <f>IF(A25taxstdlife="n/a","n/a",IF(AH$3&gt;(A25taxstdlife+$E802),(('PTRM input'!$O$167+'PTRM input'!$O$133)*$O$7)-SUM($O802:AG802),(('PTRM input'!$O$167+'PTRM input'!$O$133)*$O$7)/A25taxstdlife))</f>
        <v>0</v>
      </c>
      <c r="AI802" s="592">
        <f>IF(A25taxstdlife="n/a","n/a",IF(AI$3&gt;(A25taxstdlife+$E802),(('PTRM input'!$O$167+'PTRM input'!$O$133)*$O$7)-SUM($O802:AH802),(('PTRM input'!$O$167+'PTRM input'!$O$133)*$O$7)/A25taxstdlife))</f>
        <v>0</v>
      </c>
      <c r="AJ802" s="592">
        <f>IF(A25taxstdlife="n/a","n/a",IF(AJ$3&gt;(A25taxstdlife+$E802),(('PTRM input'!$O$167+'PTRM input'!$O$133)*$O$7)-SUM($O802:AI802),(('PTRM input'!$O$167+'PTRM input'!$O$133)*$O$7)/A25taxstdlife))</f>
        <v>0</v>
      </c>
      <c r="AK802" s="592">
        <f>IF(A25taxstdlife="n/a","n/a",IF(AK$3&gt;(A25taxstdlife+$E802),(('PTRM input'!$O$167+'PTRM input'!$O$133)*$O$7)-SUM($O802:AJ802),(('PTRM input'!$O$167+'PTRM input'!$O$133)*$O$7)/A25taxstdlife))</f>
        <v>0</v>
      </c>
      <c r="AL802" s="592">
        <f>IF(A25taxstdlife="n/a","n/a",IF(AL$3&gt;(A25taxstdlife+$E802),(('PTRM input'!$O$167+'PTRM input'!$O$133)*$O$7)-SUM($O802:AK802),(('PTRM input'!$O$167+'PTRM input'!$O$133)*$O$7)/A25taxstdlife))</f>
        <v>0</v>
      </c>
      <c r="AM802" s="592">
        <f>IF(A25taxstdlife="n/a","n/a",IF(AM$3&gt;(A25taxstdlife+$E802),(('PTRM input'!$O$167+'PTRM input'!$O$133)*$O$7)-SUM($O802:AL802),(('PTRM input'!$O$167+'PTRM input'!$O$133)*$O$7)/A25taxstdlife))</f>
        <v>0</v>
      </c>
      <c r="AN802" s="592">
        <f>IF(A25taxstdlife="n/a","n/a",IF(AN$3&gt;(A25taxstdlife+$E802),(('PTRM input'!$O$167+'PTRM input'!$O$133)*$O$7)-SUM($O802:AM802),(('PTRM input'!$O$167+'PTRM input'!$O$133)*$O$7)/A25taxstdlife))</f>
        <v>0</v>
      </c>
      <c r="AO802" s="592">
        <f>IF(A25taxstdlife="n/a","n/a",IF(AO$3&gt;(A25taxstdlife+$E802),(('PTRM input'!$O$167+'PTRM input'!$O$133)*$O$7)-SUM($O802:AN802),(('PTRM input'!$O$167+'PTRM input'!$O$133)*$O$7)/A25taxstdlife))</f>
        <v>0</v>
      </c>
      <c r="AP802" s="592">
        <f>IF(A25taxstdlife="n/a","n/a",IF(AP$3&gt;(A25taxstdlife+$E802),(('PTRM input'!$O$167+'PTRM input'!$O$133)*$O$7)-SUM($O802:AO802),(('PTRM input'!$O$167+'PTRM input'!$O$133)*$O$7)/A25taxstdlife))</f>
        <v>0</v>
      </c>
      <c r="AQ802" s="592">
        <f>IF(A25taxstdlife="n/a","n/a",IF(AQ$3&gt;(A25taxstdlife+$E802),(('PTRM input'!$O$167+'PTRM input'!$O$133)*$O$7)-SUM($O802:AP802),(('PTRM input'!$O$167+'PTRM input'!$O$133)*$O$7)/A25taxstdlife))</f>
        <v>0</v>
      </c>
      <c r="AR802" s="592">
        <f>IF(A25taxstdlife="n/a","n/a",IF(AR$3&gt;(A25taxstdlife+$E802),(('PTRM input'!$O$167+'PTRM input'!$O$133)*$O$7)-SUM($O802:AQ802),(('PTRM input'!$O$167+'PTRM input'!$O$133)*$O$7)/A25taxstdlife))</f>
        <v>0</v>
      </c>
      <c r="AS802" s="592">
        <f>IF(A25taxstdlife="n/a","n/a",IF(AS$3&gt;(A25taxstdlife+$E802),(('PTRM input'!$O$167+'PTRM input'!$O$133)*$O$7)-SUM($O802:AR802),(('PTRM input'!$O$167+'PTRM input'!$O$133)*$O$7)/A25taxstdlife))</f>
        <v>0</v>
      </c>
      <c r="AT802" s="592">
        <f>IF(A25taxstdlife="n/a","n/a",IF(AT$3&gt;(A25taxstdlife+$E802),(('PTRM input'!$O$167+'PTRM input'!$O$133)*$O$7)-SUM($O802:AS802),(('PTRM input'!$O$167+'PTRM input'!$O$133)*$O$7)/A25taxstdlife))</f>
        <v>0</v>
      </c>
      <c r="AU802" s="592">
        <f>IF(A25taxstdlife="n/a","n/a",IF(AU$3&gt;(A25taxstdlife+$E802),(('PTRM input'!$O$167+'PTRM input'!$O$133)*$O$7)-SUM($O802:AT802),(('PTRM input'!$O$167+'PTRM input'!$O$133)*$O$7)/A25taxstdlife))</f>
        <v>0</v>
      </c>
      <c r="AV802" s="592">
        <f>IF(A25taxstdlife="n/a","n/a",IF(AV$3&gt;(A25taxstdlife+$E802),(('PTRM input'!$O$167+'PTRM input'!$O$133)*$O$7)-SUM($O802:AU802),(('PTRM input'!$O$167+'PTRM input'!$O$133)*$O$7)/A25taxstdlife))</f>
        <v>0</v>
      </c>
      <c r="AW802" s="592">
        <f>IF(A25taxstdlife="n/a","n/a",IF(AW$3&gt;(A25taxstdlife+$E802),(('PTRM input'!$O$167+'PTRM input'!$O$133)*$O$7)-SUM($O802:AV802),(('PTRM input'!$O$167+'PTRM input'!$O$133)*$O$7)/A25taxstdlife))</f>
        <v>0</v>
      </c>
      <c r="AX802" s="592">
        <f>IF(A25taxstdlife="n/a","n/a",IF(AX$3&gt;(A25taxstdlife+$E802),(('PTRM input'!$O$167+'PTRM input'!$O$133)*$O$7)-SUM($O802:AW802),(('PTRM input'!$O$167+'PTRM input'!$O$133)*$O$7)/A25taxstdlife))</f>
        <v>0</v>
      </c>
      <c r="AY802" s="592">
        <f>IF(A25taxstdlife="n/a","n/a",IF(AY$3&gt;(A25taxstdlife+$E802),(('PTRM input'!$O$167+'PTRM input'!$O$133)*$O$7)-SUM($O802:AX802),(('PTRM input'!$O$167+'PTRM input'!$O$133)*$O$7)/A25taxstdlife))</f>
        <v>0</v>
      </c>
      <c r="AZ802" s="592">
        <f>IF(A25taxstdlife="n/a","n/a",IF(AZ$3&gt;(A25taxstdlife+$E802),(('PTRM input'!$O$167+'PTRM input'!$O$133)*$O$7)-SUM($O802:AY802),(('PTRM input'!$O$167+'PTRM input'!$O$133)*$O$7)/A25taxstdlife))</f>
        <v>0</v>
      </c>
      <c r="BA802" s="592">
        <f>IF(A25taxstdlife="n/a","n/a",IF(BA$3&gt;(A25taxstdlife+$E802),(('PTRM input'!$O$167+'PTRM input'!$O$133)*$O$7)-SUM($O802:AZ802),(('PTRM input'!$O$167+'PTRM input'!$O$133)*$O$7)/A25taxstdlife))</f>
        <v>0</v>
      </c>
      <c r="BB802" s="592">
        <f>IF(A25taxstdlife="n/a","n/a",IF(BB$3&gt;(A25taxstdlife+$E802),(('PTRM input'!$O$167+'PTRM input'!$O$133)*$O$7)-SUM($O802:BA802),(('PTRM input'!$O$167+'PTRM input'!$O$133)*$O$7)/A25taxstdlife))</f>
        <v>0</v>
      </c>
      <c r="BC802" s="592">
        <f>IF(A25taxstdlife="n/a","n/a",IF(BC$3&gt;(A25taxstdlife+$E802),(('PTRM input'!$O$167+'PTRM input'!$O$133)*$O$7)-SUM($O802:BB802),(('PTRM input'!$O$167+'PTRM input'!$O$133)*$O$7)/A25taxstdlife))</f>
        <v>0</v>
      </c>
      <c r="BD802" s="592">
        <f>IF(A25taxstdlife="n/a","n/a",IF(BD$3&gt;(A25taxstdlife+$E802),(('PTRM input'!$O$167+'PTRM input'!$O$133)*$O$7)-SUM($O802:BC802),(('PTRM input'!$O$167+'PTRM input'!$O$133)*$O$7)/A25taxstdlife))</f>
        <v>0</v>
      </c>
      <c r="BE802" s="592">
        <f>IF(A25taxstdlife="n/a","n/a",IF(BE$3&gt;(A25taxstdlife+$E802),(('PTRM input'!$O$167+'PTRM input'!$O$133)*$O$7)-SUM($O802:BD802),(('PTRM input'!$O$167+'PTRM input'!$O$133)*$O$7)/A25taxstdlife))</f>
        <v>0</v>
      </c>
      <c r="BF802" s="592">
        <f>IF(A25taxstdlife="n/a","n/a",IF(BF$3&gt;(A25taxstdlife+$E802),(('PTRM input'!$O$167+'PTRM input'!$O$133)*$O$7)-SUM($O802:BE802),(('PTRM input'!$O$167+'PTRM input'!$O$133)*$O$7)/A25taxstdlife))</f>
        <v>0</v>
      </c>
      <c r="BG802" s="592">
        <f>IF(A25taxstdlife="n/a","n/a",IF(BG$3&gt;(A25taxstdlife+$E802),(('PTRM input'!$O$167+'PTRM input'!$O$133)*$O$7)-SUM($O802:BF802),(('PTRM input'!$O$167+'PTRM input'!$O$133)*$O$7)/A25taxstdlife))</f>
        <v>0</v>
      </c>
      <c r="BH802" s="592">
        <f>IF(A25taxstdlife="n/a","n/a",IF(BH$3&gt;(A25taxstdlife+$E802),(('PTRM input'!$O$167+'PTRM input'!$O$133)*$O$7)-SUM($O802:BG802),(('PTRM input'!$O$167+'PTRM input'!$O$133)*$O$7)/A25taxstdlife))</f>
        <v>0</v>
      </c>
      <c r="BI802" s="592">
        <f>IF(A25taxstdlife="n/a","n/a",IF(BI$3&gt;(A25taxstdlife+$E802),(('PTRM input'!$O$167+'PTRM input'!$O$133)*$O$7)-SUM($O802:BH802),(('PTRM input'!$O$167+'PTRM input'!$O$133)*$O$7)/A25taxstdlife))</f>
        <v>0</v>
      </c>
      <c r="BJ802" s="237"/>
      <c r="BK802" s="237"/>
      <c r="BL802" s="237"/>
      <c r="BM802" s="237"/>
    </row>
    <row r="803" spans="1:65" s="4" customFormat="1" ht="12.75" customHeight="1" outlineLevel="2">
      <c r="A803" s="237"/>
      <c r="B803" s="237"/>
      <c r="C803" s="597"/>
      <c r="D803" s="930"/>
      <c r="E803" s="168">
        <v>10</v>
      </c>
      <c r="F803" s="34"/>
      <c r="G803" s="184"/>
      <c r="H803" s="186"/>
      <c r="I803" s="186"/>
      <c r="J803" s="186"/>
      <c r="K803" s="186"/>
      <c r="L803" s="186"/>
      <c r="M803" s="186"/>
      <c r="N803" s="186"/>
      <c r="O803" s="186"/>
      <c r="P803" s="185"/>
      <c r="Q803" s="592">
        <f>IF(A25taxstdlife="n/a","n/a",IF(Q$3&gt;(A25taxstdlife+$E803),(('PTRM input'!$P$167+'PTRM input'!$P$133)*$P$7)-SUM($P803:P803),(('PTRM input'!$P$167+'PTRM input'!$P$133)*$P$7)/A25taxstdlife))</f>
        <v>0</v>
      </c>
      <c r="R803" s="592">
        <f>IF(A25taxstdlife="n/a","n/a",IF(R$3&gt;(A25taxstdlife+$E803),(('PTRM input'!$P$167+'PTRM input'!$P$133)*$P$7)-SUM($P803:Q803),(('PTRM input'!$P$167+'PTRM input'!$P$133)*$P$7)/A25taxstdlife))</f>
        <v>0</v>
      </c>
      <c r="S803" s="592">
        <f>IF(A25taxstdlife="n/a","n/a",IF(S$3&gt;(A25taxstdlife+$E803),(('PTRM input'!$P$167+'PTRM input'!$P$133)*$P$7)-SUM($P803:R803),(('PTRM input'!$P$167+'PTRM input'!$P$133)*$P$7)/A25taxstdlife))</f>
        <v>0</v>
      </c>
      <c r="T803" s="592">
        <f>IF(A25taxstdlife="n/a","n/a",IF(T$3&gt;(A25taxstdlife+$E803),(('PTRM input'!$P$167+'PTRM input'!$P$133)*$P$7)-SUM($P803:S803),(('PTRM input'!$P$167+'PTRM input'!$P$133)*$P$7)/A25taxstdlife))</f>
        <v>0</v>
      </c>
      <c r="U803" s="592">
        <f>IF(A25taxstdlife="n/a","n/a",IF(U$3&gt;(A25taxstdlife+$E803),(('PTRM input'!$P$167+'PTRM input'!$P$133)*$P$7)-SUM($P803:T803),(('PTRM input'!$P$167+'PTRM input'!$P$133)*$P$7)/A25taxstdlife))</f>
        <v>0</v>
      </c>
      <c r="V803" s="592">
        <f>IF(A25taxstdlife="n/a","n/a",IF(V$3&gt;(A25taxstdlife+$E803),(('PTRM input'!$P$167+'PTRM input'!$P$133)*$P$7)-SUM($P803:U803),(('PTRM input'!$P$167+'PTRM input'!$P$133)*$P$7)/A25taxstdlife))</f>
        <v>0</v>
      </c>
      <c r="W803" s="592">
        <f>IF(A25taxstdlife="n/a","n/a",IF(W$3&gt;(A25taxstdlife+$E803),(('PTRM input'!$P$167+'PTRM input'!$P$133)*$P$7)-SUM($P803:V803),(('PTRM input'!$P$167+'PTRM input'!$P$133)*$P$7)/A25taxstdlife))</f>
        <v>0</v>
      </c>
      <c r="X803" s="592">
        <f>IF(A25taxstdlife="n/a","n/a",IF(X$3&gt;(A25taxstdlife+$E803),(('PTRM input'!$P$167+'PTRM input'!$P$133)*$P$7)-SUM($P803:W803),(('PTRM input'!$P$167+'PTRM input'!$P$133)*$P$7)/A25taxstdlife))</f>
        <v>0</v>
      </c>
      <c r="Y803" s="592">
        <f>IF(A25taxstdlife="n/a","n/a",IF(Y$3&gt;(A25taxstdlife+$E803),(('PTRM input'!$P$167+'PTRM input'!$P$133)*$P$7)-SUM($P803:X803),(('PTRM input'!$P$167+'PTRM input'!$P$133)*$P$7)/A25taxstdlife))</f>
        <v>0</v>
      </c>
      <c r="Z803" s="592">
        <f>IF(A25taxstdlife="n/a","n/a",IF(Z$3&gt;(A25taxstdlife+$E803),(('PTRM input'!$P$167+'PTRM input'!$P$133)*$P$7)-SUM($P803:Y803),(('PTRM input'!$P$167+'PTRM input'!$P$133)*$P$7)/A25taxstdlife))</f>
        <v>0</v>
      </c>
      <c r="AA803" s="592">
        <f>IF(A25taxstdlife="n/a","n/a",IF(AA$3&gt;(A25taxstdlife+$E803),(('PTRM input'!$P$167+'PTRM input'!$P$133)*$P$7)-SUM($P803:Z803),(('PTRM input'!$P$167+'PTRM input'!$P$133)*$P$7)/A25taxstdlife))</f>
        <v>0</v>
      </c>
      <c r="AB803" s="592">
        <f>IF(A25taxstdlife="n/a","n/a",IF(AB$3&gt;(A25taxstdlife+$E803),(('PTRM input'!$P$167+'PTRM input'!$P$133)*$P$7)-SUM($P803:AA803),(('PTRM input'!$P$167+'PTRM input'!$P$133)*$P$7)/A25taxstdlife))</f>
        <v>0</v>
      </c>
      <c r="AC803" s="592">
        <f>IF(A25taxstdlife="n/a","n/a",IF(AC$3&gt;(A25taxstdlife+$E803),(('PTRM input'!$P$167+'PTRM input'!$P$133)*$P$7)-SUM($P803:AB803),(('PTRM input'!$P$167+'PTRM input'!$P$133)*$P$7)/A25taxstdlife))</f>
        <v>0</v>
      </c>
      <c r="AD803" s="592">
        <f>IF(A25taxstdlife="n/a","n/a",IF(AD$3&gt;(A25taxstdlife+$E803),(('PTRM input'!$P$167+'PTRM input'!$P$133)*$P$7)-SUM($P803:AC803),(('PTRM input'!$P$167+'PTRM input'!$P$133)*$P$7)/A25taxstdlife))</f>
        <v>0</v>
      </c>
      <c r="AE803" s="592">
        <f>IF(A25taxstdlife="n/a","n/a",IF(AE$3&gt;(A25taxstdlife+$E803),(('PTRM input'!$P$167+'PTRM input'!$P$133)*$P$7)-SUM($P803:AD803),(('PTRM input'!$P$167+'PTRM input'!$P$133)*$P$7)/A25taxstdlife))</f>
        <v>0</v>
      </c>
      <c r="AF803" s="592">
        <f>IF(A25taxstdlife="n/a","n/a",IF(AF$3&gt;(A25taxstdlife+$E803),(('PTRM input'!$P$167+'PTRM input'!$P$133)*$P$7)-SUM($P803:AE803),(('PTRM input'!$P$167+'PTRM input'!$P$133)*$P$7)/A25taxstdlife))</f>
        <v>0</v>
      </c>
      <c r="AG803" s="592">
        <f>IF(A25taxstdlife="n/a","n/a",IF(AG$3&gt;(A25taxstdlife+$E803),(('PTRM input'!$P$167+'PTRM input'!$P$133)*$P$7)-SUM($P803:AF803),(('PTRM input'!$P$167+'PTRM input'!$P$133)*$P$7)/A25taxstdlife))</f>
        <v>0</v>
      </c>
      <c r="AH803" s="592">
        <f>IF(A25taxstdlife="n/a","n/a",IF(AH$3&gt;(A25taxstdlife+$E803),(('PTRM input'!$P$167+'PTRM input'!$P$133)*$P$7)-SUM($P803:AG803),(('PTRM input'!$P$167+'PTRM input'!$P$133)*$P$7)/A25taxstdlife))</f>
        <v>0</v>
      </c>
      <c r="AI803" s="592">
        <f>IF(A25taxstdlife="n/a","n/a",IF(AI$3&gt;(A25taxstdlife+$E803),(('PTRM input'!$P$167+'PTRM input'!$P$133)*$P$7)-SUM($P803:AH803),(('PTRM input'!$P$167+'PTRM input'!$P$133)*$P$7)/A25taxstdlife))</f>
        <v>0</v>
      </c>
      <c r="AJ803" s="592">
        <f>IF(A25taxstdlife="n/a","n/a",IF(AJ$3&gt;(A25taxstdlife+$E803),(('PTRM input'!$P$167+'PTRM input'!$P$133)*$P$7)-SUM($P803:AI803),(('PTRM input'!$P$167+'PTRM input'!$P$133)*$P$7)/A25taxstdlife))</f>
        <v>0</v>
      </c>
      <c r="AK803" s="592">
        <f>IF(A25taxstdlife="n/a","n/a",IF(AK$3&gt;(A25taxstdlife+$E803),(('PTRM input'!$P$167+'PTRM input'!$P$133)*$P$7)-SUM($P803:AJ803),(('PTRM input'!$P$167+'PTRM input'!$P$133)*$P$7)/A25taxstdlife))</f>
        <v>0</v>
      </c>
      <c r="AL803" s="592">
        <f>IF(A25taxstdlife="n/a","n/a",IF(AL$3&gt;(A25taxstdlife+$E803),(('PTRM input'!$P$167+'PTRM input'!$P$133)*$P$7)-SUM($P803:AK803),(('PTRM input'!$P$167+'PTRM input'!$P$133)*$P$7)/A25taxstdlife))</f>
        <v>0</v>
      </c>
      <c r="AM803" s="592">
        <f>IF(A25taxstdlife="n/a","n/a",IF(AM$3&gt;(A25taxstdlife+$E803),(('PTRM input'!$P$167+'PTRM input'!$P$133)*$P$7)-SUM($P803:AL803),(('PTRM input'!$P$167+'PTRM input'!$P$133)*$P$7)/A25taxstdlife))</f>
        <v>0</v>
      </c>
      <c r="AN803" s="592">
        <f>IF(A25taxstdlife="n/a","n/a",IF(AN$3&gt;(A25taxstdlife+$E803),(('PTRM input'!$P$167+'PTRM input'!$P$133)*$P$7)-SUM($P803:AM803),(('PTRM input'!$P$167+'PTRM input'!$P$133)*$P$7)/A25taxstdlife))</f>
        <v>0</v>
      </c>
      <c r="AO803" s="592">
        <f>IF(A25taxstdlife="n/a","n/a",IF(AO$3&gt;(A25taxstdlife+$E803),(('PTRM input'!$P$167+'PTRM input'!$P$133)*$P$7)-SUM($P803:AN803),(('PTRM input'!$P$167+'PTRM input'!$P$133)*$P$7)/A25taxstdlife))</f>
        <v>0</v>
      </c>
      <c r="AP803" s="592">
        <f>IF(A25taxstdlife="n/a","n/a",IF(AP$3&gt;(A25taxstdlife+$E803),(('PTRM input'!$P$167+'PTRM input'!$P$133)*$P$7)-SUM($P803:AO803),(('PTRM input'!$P$167+'PTRM input'!$P$133)*$P$7)/A25taxstdlife))</f>
        <v>0</v>
      </c>
      <c r="AQ803" s="592">
        <f>IF(A25taxstdlife="n/a","n/a",IF(AQ$3&gt;(A25taxstdlife+$E803),(('PTRM input'!$P$167+'PTRM input'!$P$133)*$P$7)-SUM($P803:AP803),(('PTRM input'!$P$167+'PTRM input'!$P$133)*$P$7)/A25taxstdlife))</f>
        <v>0</v>
      </c>
      <c r="AR803" s="592">
        <f>IF(A25taxstdlife="n/a","n/a",IF(AR$3&gt;(A25taxstdlife+$E803),(('PTRM input'!$P$167+'PTRM input'!$P$133)*$P$7)-SUM($P803:AQ803),(('PTRM input'!$P$167+'PTRM input'!$P$133)*$P$7)/A25taxstdlife))</f>
        <v>0</v>
      </c>
      <c r="AS803" s="592">
        <f>IF(A25taxstdlife="n/a","n/a",IF(AS$3&gt;(A25taxstdlife+$E803),(('PTRM input'!$P$167+'PTRM input'!$P$133)*$P$7)-SUM($P803:AR803),(('PTRM input'!$P$167+'PTRM input'!$P$133)*$P$7)/A25taxstdlife))</f>
        <v>0</v>
      </c>
      <c r="AT803" s="592">
        <f>IF(A25taxstdlife="n/a","n/a",IF(AT$3&gt;(A25taxstdlife+$E803),(('PTRM input'!$P$167+'PTRM input'!$P$133)*$P$7)-SUM($P803:AS803),(('PTRM input'!$P$167+'PTRM input'!$P$133)*$P$7)/A25taxstdlife))</f>
        <v>0</v>
      </c>
      <c r="AU803" s="592">
        <f>IF(A25taxstdlife="n/a","n/a",IF(AU$3&gt;(A25taxstdlife+$E803),(('PTRM input'!$P$167+'PTRM input'!$P$133)*$P$7)-SUM($P803:AT803),(('PTRM input'!$P$167+'PTRM input'!$P$133)*$P$7)/A25taxstdlife))</f>
        <v>0</v>
      </c>
      <c r="AV803" s="592">
        <f>IF(A25taxstdlife="n/a","n/a",IF(AV$3&gt;(A25taxstdlife+$E803),(('PTRM input'!$P$167+'PTRM input'!$P$133)*$P$7)-SUM($P803:AU803),(('PTRM input'!$P$167+'PTRM input'!$P$133)*$P$7)/A25taxstdlife))</f>
        <v>0</v>
      </c>
      <c r="AW803" s="592">
        <f>IF(A25taxstdlife="n/a","n/a",IF(AW$3&gt;(A25taxstdlife+$E803),(('PTRM input'!$P$167+'PTRM input'!$P$133)*$P$7)-SUM($P803:AV803),(('PTRM input'!$P$167+'PTRM input'!$P$133)*$P$7)/A25taxstdlife))</f>
        <v>0</v>
      </c>
      <c r="AX803" s="592">
        <f>IF(A25taxstdlife="n/a","n/a",IF(AX$3&gt;(A25taxstdlife+$E803),(('PTRM input'!$P$167+'PTRM input'!$P$133)*$P$7)-SUM($P803:AW803),(('PTRM input'!$P$167+'PTRM input'!$P$133)*$P$7)/A25taxstdlife))</f>
        <v>0</v>
      </c>
      <c r="AY803" s="592">
        <f>IF(A25taxstdlife="n/a","n/a",IF(AY$3&gt;(A25taxstdlife+$E803),(('PTRM input'!$P$167+'PTRM input'!$P$133)*$P$7)-SUM($P803:AX803),(('PTRM input'!$P$167+'PTRM input'!$P$133)*$P$7)/A25taxstdlife))</f>
        <v>0</v>
      </c>
      <c r="AZ803" s="592">
        <f>IF(A25taxstdlife="n/a","n/a",IF(AZ$3&gt;(A25taxstdlife+$E803),(('PTRM input'!$P$167+'PTRM input'!$P$133)*$P$7)-SUM($P803:AY803),(('PTRM input'!$P$167+'PTRM input'!$P$133)*$P$7)/A25taxstdlife))</f>
        <v>0</v>
      </c>
      <c r="BA803" s="592">
        <f>IF(A25taxstdlife="n/a","n/a",IF(BA$3&gt;(A25taxstdlife+$E803),(('PTRM input'!$P$167+'PTRM input'!$P$133)*$P$7)-SUM($P803:AZ803),(('PTRM input'!$P$167+'PTRM input'!$P$133)*$P$7)/A25taxstdlife))</f>
        <v>0</v>
      </c>
      <c r="BB803" s="592">
        <f>IF(A25taxstdlife="n/a","n/a",IF(BB$3&gt;(A25taxstdlife+$E803),(('PTRM input'!$P$167+'PTRM input'!$P$133)*$P$7)-SUM($P803:BA803),(('PTRM input'!$P$167+'PTRM input'!$P$133)*$P$7)/A25taxstdlife))</f>
        <v>0</v>
      </c>
      <c r="BC803" s="592">
        <f>IF(A25taxstdlife="n/a","n/a",IF(BC$3&gt;(A25taxstdlife+$E803),(('PTRM input'!$P$167+'PTRM input'!$P$133)*$P$7)-SUM($P803:BB803),(('PTRM input'!$P$167+'PTRM input'!$P$133)*$P$7)/A25taxstdlife))</f>
        <v>0</v>
      </c>
      <c r="BD803" s="592">
        <f>IF(A25taxstdlife="n/a","n/a",IF(BD$3&gt;(A25taxstdlife+$E803),(('PTRM input'!$P$167+'PTRM input'!$P$133)*$P$7)-SUM($P803:BC803),(('PTRM input'!$P$167+'PTRM input'!$P$133)*$P$7)/A25taxstdlife))</f>
        <v>0</v>
      </c>
      <c r="BE803" s="592">
        <f>IF(A25taxstdlife="n/a","n/a",IF(BE$3&gt;(A25taxstdlife+$E803),(('PTRM input'!$P$167+'PTRM input'!$P$133)*$P$7)-SUM($P803:BD803),(('PTRM input'!$P$167+'PTRM input'!$P$133)*$P$7)/A25taxstdlife))</f>
        <v>0</v>
      </c>
      <c r="BF803" s="592">
        <f>IF(A25taxstdlife="n/a","n/a",IF(BF$3&gt;(A25taxstdlife+$E803),(('PTRM input'!$P$167+'PTRM input'!$P$133)*$P$7)-SUM($P803:BE803),(('PTRM input'!$P$167+'PTRM input'!$P$133)*$P$7)/A25taxstdlife))</f>
        <v>0</v>
      </c>
      <c r="BG803" s="592">
        <f>IF(A25taxstdlife="n/a","n/a",IF(BG$3&gt;(A25taxstdlife+$E803),(('PTRM input'!$P$167+'PTRM input'!$P$133)*$P$7)-SUM($P803:BF803),(('PTRM input'!$P$167+'PTRM input'!$P$133)*$P$7)/A25taxstdlife))</f>
        <v>0</v>
      </c>
      <c r="BH803" s="592">
        <f>IF(A25taxstdlife="n/a","n/a",IF(BH$3&gt;(A25taxstdlife+$E803),(('PTRM input'!$P$167+'PTRM input'!$P$133)*$P$7)-SUM($P803:BG803),(('PTRM input'!$P$167+'PTRM input'!$P$133)*$P$7)/A25taxstdlife))</f>
        <v>0</v>
      </c>
      <c r="BI803" s="592">
        <f>IF(A25taxstdlife="n/a","n/a",IF(BI$3&gt;(A25taxstdlife+$E803),(('PTRM input'!$P$167+'PTRM input'!$P$133)*$P$7)-SUM($P803:BH803),(('PTRM input'!$P$167+'PTRM input'!$P$133)*$P$7)/A25taxstdlife))</f>
        <v>0</v>
      </c>
      <c r="BJ803" s="237"/>
      <c r="BK803" s="237"/>
      <c r="BL803" s="237"/>
      <c r="BM803" s="237"/>
    </row>
    <row r="804" spans="1:65" s="4" customFormat="1" ht="12.75" customHeight="1" outlineLevel="1">
      <c r="A804" s="237"/>
      <c r="B804" s="237"/>
      <c r="C804" s="597">
        <f>Asset25</f>
        <v>0</v>
      </c>
      <c r="D804" s="237"/>
      <c r="E804" s="237"/>
      <c r="F804" s="598"/>
      <c r="G804" s="593">
        <f t="shared" ref="G804:AL804" si="154">SUM(G792:G803)</f>
        <v>0</v>
      </c>
      <c r="H804" s="593">
        <f t="shared" si="154"/>
        <v>0</v>
      </c>
      <c r="I804" s="593">
        <f t="shared" si="154"/>
        <v>0</v>
      </c>
      <c r="J804" s="593">
        <f t="shared" si="154"/>
        <v>0</v>
      </c>
      <c r="K804" s="593">
        <f t="shared" si="154"/>
        <v>0</v>
      </c>
      <c r="L804" s="593">
        <f t="shared" si="154"/>
        <v>0</v>
      </c>
      <c r="M804" s="593">
        <f t="shared" si="154"/>
        <v>0</v>
      </c>
      <c r="N804" s="593">
        <f t="shared" si="154"/>
        <v>0</v>
      </c>
      <c r="O804" s="593">
        <f t="shared" si="154"/>
        <v>0</v>
      </c>
      <c r="P804" s="593">
        <f t="shared" si="154"/>
        <v>0</v>
      </c>
      <c r="Q804" s="593">
        <f t="shared" si="154"/>
        <v>0</v>
      </c>
      <c r="R804" s="593">
        <f t="shared" si="154"/>
        <v>0</v>
      </c>
      <c r="S804" s="593">
        <f t="shared" si="154"/>
        <v>0</v>
      </c>
      <c r="T804" s="593">
        <f t="shared" si="154"/>
        <v>0</v>
      </c>
      <c r="U804" s="593">
        <f t="shared" si="154"/>
        <v>0</v>
      </c>
      <c r="V804" s="593">
        <f t="shared" si="154"/>
        <v>0</v>
      </c>
      <c r="W804" s="593">
        <f t="shared" si="154"/>
        <v>0</v>
      </c>
      <c r="X804" s="593">
        <f t="shared" si="154"/>
        <v>0</v>
      </c>
      <c r="Y804" s="593">
        <f t="shared" si="154"/>
        <v>0</v>
      </c>
      <c r="Z804" s="593">
        <f t="shared" si="154"/>
        <v>0</v>
      </c>
      <c r="AA804" s="593">
        <f t="shared" si="154"/>
        <v>0</v>
      </c>
      <c r="AB804" s="593">
        <f t="shared" si="154"/>
        <v>0</v>
      </c>
      <c r="AC804" s="593">
        <f t="shared" si="154"/>
        <v>0</v>
      </c>
      <c r="AD804" s="593">
        <f t="shared" si="154"/>
        <v>0</v>
      </c>
      <c r="AE804" s="593">
        <f t="shared" si="154"/>
        <v>0</v>
      </c>
      <c r="AF804" s="593">
        <f t="shared" si="154"/>
        <v>0</v>
      </c>
      <c r="AG804" s="593">
        <f t="shared" si="154"/>
        <v>0</v>
      </c>
      <c r="AH804" s="593">
        <f t="shared" si="154"/>
        <v>0</v>
      </c>
      <c r="AI804" s="593">
        <f t="shared" si="154"/>
        <v>0</v>
      </c>
      <c r="AJ804" s="593">
        <f t="shared" si="154"/>
        <v>0</v>
      </c>
      <c r="AK804" s="593">
        <f t="shared" si="154"/>
        <v>0</v>
      </c>
      <c r="AL804" s="593">
        <f t="shared" si="154"/>
        <v>0</v>
      </c>
      <c r="AM804" s="593">
        <f t="shared" ref="AM804:BI804" si="155">SUM(AM792:AM803)</f>
        <v>0</v>
      </c>
      <c r="AN804" s="593">
        <f t="shared" si="155"/>
        <v>0</v>
      </c>
      <c r="AO804" s="593">
        <f t="shared" si="155"/>
        <v>0</v>
      </c>
      <c r="AP804" s="593">
        <f t="shared" si="155"/>
        <v>0</v>
      </c>
      <c r="AQ804" s="593">
        <f t="shared" si="155"/>
        <v>0</v>
      </c>
      <c r="AR804" s="593">
        <f t="shared" si="155"/>
        <v>0</v>
      </c>
      <c r="AS804" s="593">
        <f t="shared" si="155"/>
        <v>0</v>
      </c>
      <c r="AT804" s="593">
        <f t="shared" si="155"/>
        <v>0</v>
      </c>
      <c r="AU804" s="593">
        <f t="shared" si="155"/>
        <v>0</v>
      </c>
      <c r="AV804" s="593">
        <f t="shared" si="155"/>
        <v>0</v>
      </c>
      <c r="AW804" s="593">
        <f t="shared" si="155"/>
        <v>0</v>
      </c>
      <c r="AX804" s="593">
        <f t="shared" si="155"/>
        <v>0</v>
      </c>
      <c r="AY804" s="593">
        <f t="shared" si="155"/>
        <v>0</v>
      </c>
      <c r="AZ804" s="593">
        <f t="shared" si="155"/>
        <v>0</v>
      </c>
      <c r="BA804" s="593">
        <f t="shared" si="155"/>
        <v>0</v>
      </c>
      <c r="BB804" s="593">
        <f t="shared" si="155"/>
        <v>0</v>
      </c>
      <c r="BC804" s="593">
        <f t="shared" si="155"/>
        <v>0</v>
      </c>
      <c r="BD804" s="593">
        <f t="shared" si="155"/>
        <v>0</v>
      </c>
      <c r="BE804" s="593">
        <f t="shared" si="155"/>
        <v>0</v>
      </c>
      <c r="BF804" s="593">
        <f t="shared" si="155"/>
        <v>0</v>
      </c>
      <c r="BG804" s="593">
        <f t="shared" si="155"/>
        <v>0</v>
      </c>
      <c r="BH804" s="593">
        <f t="shared" si="155"/>
        <v>0</v>
      </c>
      <c r="BI804" s="593">
        <f t="shared" si="155"/>
        <v>0</v>
      </c>
      <c r="BJ804" s="237"/>
      <c r="BK804" s="237"/>
      <c r="BL804" s="237"/>
      <c r="BM804" s="237"/>
    </row>
    <row r="805" spans="1:65" s="4" customFormat="1" ht="12.75" customHeight="1" outlineLevel="2">
      <c r="A805" s="237"/>
      <c r="B805" s="599">
        <f>C817</f>
        <v>0</v>
      </c>
      <c r="C805" s="487"/>
      <c r="D805" s="600" t="s">
        <v>58</v>
      </c>
      <c r="E805" s="487"/>
      <c r="F805" s="601"/>
      <c r="G805" s="594">
        <f>IF(G$3&gt;A26taxremlife,A26taxvalue-SUM($F805:F805),IF(A26taxremlife="N/A","n/a",A26taxvalue/A26taxremlife))</f>
        <v>0</v>
      </c>
      <c r="H805" s="594">
        <f>IF(H$3&gt;A26taxremlife,A26taxvalue-SUM($F805:G805),IF(A26taxremlife="N/A","n/a",A26taxvalue/A26taxremlife))</f>
        <v>0</v>
      </c>
      <c r="I805" s="594">
        <f>IF(I$3&gt;A26taxremlife,A26taxvalue-SUM($F805:H805),IF(A26taxremlife="N/A","n/a",A26taxvalue/A26taxremlife))</f>
        <v>0</v>
      </c>
      <c r="J805" s="594">
        <f>IF(J$3&gt;A26taxremlife,A26taxvalue-SUM($F805:I805),IF(A26taxremlife="N/A","n/a",A26taxvalue/A26taxremlife))</f>
        <v>0</v>
      </c>
      <c r="K805" s="594">
        <f>IF(K$3&gt;A26taxremlife,A26taxvalue-SUM($F805:J805),IF(A26taxremlife="N/A","n/a",A26taxvalue/A26taxremlife))</f>
        <v>0</v>
      </c>
      <c r="L805" s="594">
        <f>IF(L$3&gt;A26taxremlife,A26taxvalue-SUM($F805:K805),IF(A26taxremlife="N/A","n/a",A26taxvalue/A26taxremlife))</f>
        <v>0</v>
      </c>
      <c r="M805" s="594">
        <f>IF(M$3&gt;A26taxremlife,A26taxvalue-SUM($F805:L805),IF(A26taxremlife="N/A","n/a",A26taxvalue/A26taxremlife))</f>
        <v>0</v>
      </c>
      <c r="N805" s="594">
        <f>IF(N$3&gt;A26taxremlife,A26taxvalue-SUM($F805:M805),IF(A26taxremlife="N/A","n/a",A26taxvalue/A26taxremlife))</f>
        <v>0</v>
      </c>
      <c r="O805" s="594">
        <f>IF(O$3&gt;A26taxremlife,A26taxvalue-SUM($F805:N805),IF(A26taxremlife="N/A","n/a",A26taxvalue/A26taxremlife))</f>
        <v>0</v>
      </c>
      <c r="P805" s="594">
        <f>IF(P$3&gt;A26taxremlife,A26taxvalue-SUM($F805:O805),IF(A26taxremlife="N/A","n/a",A26taxvalue/A26taxremlife))</f>
        <v>0</v>
      </c>
      <c r="Q805" s="594">
        <f>IF(Q$3&gt;A26taxremlife,A26taxvalue-SUM($F805:P805),IF(A26taxremlife="N/A","n/a",A26taxvalue/A26taxremlife))</f>
        <v>0</v>
      </c>
      <c r="R805" s="594">
        <f>IF(R$3&gt;A26taxremlife,A26taxvalue-SUM($F805:Q805),IF(A26taxremlife="N/A","n/a",A26taxvalue/A26taxremlife))</f>
        <v>0</v>
      </c>
      <c r="S805" s="594">
        <f>IF(S$3&gt;A26taxremlife,A26taxvalue-SUM($F805:R805),IF(A26taxremlife="N/A","n/a",A26taxvalue/A26taxremlife))</f>
        <v>0</v>
      </c>
      <c r="T805" s="594">
        <f>IF(T$3&gt;A26taxremlife,A26taxvalue-SUM($F805:S805),IF(A26taxremlife="N/A","n/a",A26taxvalue/A26taxremlife))</f>
        <v>0</v>
      </c>
      <c r="U805" s="594">
        <f>IF(U$3&gt;A26taxremlife,A26taxvalue-SUM($F805:T805),IF(A26taxremlife="N/A","n/a",A26taxvalue/A26taxremlife))</f>
        <v>0</v>
      </c>
      <c r="V805" s="594">
        <f>IF(V$3&gt;A26taxremlife,A26taxvalue-SUM($F805:U805),IF(A26taxremlife="N/A","n/a",A26taxvalue/A26taxremlife))</f>
        <v>0</v>
      </c>
      <c r="W805" s="594">
        <f>IF(W$3&gt;A26taxremlife,A26taxvalue-SUM($F805:V805),IF(A26taxremlife="N/A","n/a",A26taxvalue/A26taxremlife))</f>
        <v>0</v>
      </c>
      <c r="X805" s="594">
        <f>IF(X$3&gt;A26taxremlife,A26taxvalue-SUM($F805:W805),IF(A26taxremlife="N/A","n/a",A26taxvalue/A26taxremlife))</f>
        <v>0</v>
      </c>
      <c r="Y805" s="594">
        <f>IF(Y$3&gt;A26taxremlife,A26taxvalue-SUM($F805:X805),IF(A26taxremlife="N/A","n/a",A26taxvalue/A26taxremlife))</f>
        <v>0</v>
      </c>
      <c r="Z805" s="594">
        <f>IF(Z$3&gt;A26taxremlife,A26taxvalue-SUM($F805:Y805),IF(A26taxremlife="N/A","n/a",A26taxvalue/A26taxremlife))</f>
        <v>0</v>
      </c>
      <c r="AA805" s="594">
        <f>IF(AA$3&gt;A26taxremlife,A26taxvalue-SUM($F805:Z805),IF(A26taxremlife="N/A","n/a",A26taxvalue/A26taxremlife))</f>
        <v>0</v>
      </c>
      <c r="AB805" s="594">
        <f>IF(AB$3&gt;A26taxremlife,A26taxvalue-SUM($F805:AA805),IF(A26taxremlife="N/A","n/a",A26taxvalue/A26taxremlife))</f>
        <v>0</v>
      </c>
      <c r="AC805" s="594">
        <f>IF(AC$3&gt;A26taxremlife,A26taxvalue-SUM($F805:AB805),IF(A26taxremlife="N/A","n/a",A26taxvalue/A26taxremlife))</f>
        <v>0</v>
      </c>
      <c r="AD805" s="594">
        <f>IF(AD$3&gt;A26taxremlife,A26taxvalue-SUM($F805:AC805),IF(A26taxremlife="N/A","n/a",A26taxvalue/A26taxremlife))</f>
        <v>0</v>
      </c>
      <c r="AE805" s="594">
        <f>IF(AE$3&gt;A26taxremlife,A26taxvalue-SUM($F805:AD805),IF(A26taxremlife="N/A","n/a",A26taxvalue/A26taxremlife))</f>
        <v>0</v>
      </c>
      <c r="AF805" s="594">
        <f>IF(AF$3&gt;A26taxremlife,A26taxvalue-SUM($F805:AE805),IF(A26taxremlife="N/A","n/a",A26taxvalue/A26taxremlife))</f>
        <v>0</v>
      </c>
      <c r="AG805" s="594">
        <f>IF(AG$3&gt;A26taxremlife,A26taxvalue-SUM($F805:AF805),IF(A26taxremlife="N/A","n/a",A26taxvalue/A26taxremlife))</f>
        <v>0</v>
      </c>
      <c r="AH805" s="594">
        <f>IF(AH$3&gt;A26taxremlife,A26taxvalue-SUM($F805:AG805),IF(A26taxremlife="N/A","n/a",A26taxvalue/A26taxremlife))</f>
        <v>0</v>
      </c>
      <c r="AI805" s="594">
        <f>IF(AI$3&gt;A26taxremlife,A26taxvalue-SUM($F805:AH805),IF(A26taxremlife="N/A","n/a",A26taxvalue/A26taxremlife))</f>
        <v>0</v>
      </c>
      <c r="AJ805" s="594">
        <f>IF(AJ$3&gt;A26taxremlife,A26taxvalue-SUM($F805:AI805),IF(A26taxremlife="N/A","n/a",A26taxvalue/A26taxremlife))</f>
        <v>0</v>
      </c>
      <c r="AK805" s="594">
        <f>IF(AK$3&gt;A26taxremlife,A26taxvalue-SUM($F805:AJ805),IF(A26taxremlife="N/A","n/a",A26taxvalue/A26taxremlife))</f>
        <v>0</v>
      </c>
      <c r="AL805" s="594">
        <f>IF(AL$3&gt;A26taxremlife,A26taxvalue-SUM($F805:AK805),IF(A26taxremlife="N/A","n/a",A26taxvalue/A26taxremlife))</f>
        <v>0</v>
      </c>
      <c r="AM805" s="594">
        <f>IF(AM$3&gt;A26taxremlife,A26taxvalue-SUM($F805:AL805),IF(A26taxremlife="N/A","n/a",A26taxvalue/A26taxremlife))</f>
        <v>0</v>
      </c>
      <c r="AN805" s="594">
        <f>IF(AN$3&gt;A26taxremlife,A26taxvalue-SUM($F805:AM805),IF(A26taxremlife="N/A","n/a",A26taxvalue/A26taxremlife))</f>
        <v>0</v>
      </c>
      <c r="AO805" s="594">
        <f>IF(AO$3&gt;A26taxremlife,A26taxvalue-SUM($F805:AN805),IF(A26taxremlife="N/A","n/a",A26taxvalue/A26taxremlife))</f>
        <v>0</v>
      </c>
      <c r="AP805" s="594">
        <f>IF(AP$3&gt;A26taxremlife,A26taxvalue-SUM($F805:AO805),IF(A26taxremlife="N/A","n/a",A26taxvalue/A26taxremlife))</f>
        <v>0</v>
      </c>
      <c r="AQ805" s="594">
        <f>IF(AQ$3&gt;A26taxremlife,A26taxvalue-SUM($F805:AP805),IF(A26taxremlife="N/A","n/a",A26taxvalue/A26taxremlife))</f>
        <v>0</v>
      </c>
      <c r="AR805" s="594">
        <f>IF(AR$3&gt;A26taxremlife,A26taxvalue-SUM($F805:AQ805),IF(A26taxremlife="N/A","n/a",A26taxvalue/A26taxremlife))</f>
        <v>0</v>
      </c>
      <c r="AS805" s="594">
        <f>IF(AS$3&gt;A26taxremlife,A26taxvalue-SUM($F805:AR805),IF(A26taxremlife="N/A","n/a",A26taxvalue/A26taxremlife))</f>
        <v>0</v>
      </c>
      <c r="AT805" s="594">
        <f>IF(AT$3&gt;A26taxremlife,A26taxvalue-SUM($F805:AS805),IF(A26taxremlife="N/A","n/a",A26taxvalue/A26taxremlife))</f>
        <v>0</v>
      </c>
      <c r="AU805" s="594">
        <f>IF(AU$3&gt;A26taxremlife,A26taxvalue-SUM($F805:AT805),IF(A26taxremlife="N/A","n/a",A26taxvalue/A26taxremlife))</f>
        <v>0</v>
      </c>
      <c r="AV805" s="594">
        <f>IF(AV$3&gt;A26taxremlife,A26taxvalue-SUM($F805:AU805),IF(A26taxremlife="N/A","n/a",A26taxvalue/A26taxremlife))</f>
        <v>0</v>
      </c>
      <c r="AW805" s="594">
        <f>IF(AW$3&gt;A26taxremlife,A26taxvalue-SUM($F805:AV805),IF(A26taxremlife="N/A","n/a",A26taxvalue/A26taxremlife))</f>
        <v>0</v>
      </c>
      <c r="AX805" s="594">
        <f>IF(AX$3&gt;A26taxremlife,A26taxvalue-SUM($F805:AW805),IF(A26taxremlife="N/A","n/a",A26taxvalue/A26taxremlife))</f>
        <v>0</v>
      </c>
      <c r="AY805" s="594">
        <f>IF(AY$3&gt;A26taxremlife,A26taxvalue-SUM($F805:AX805),IF(A26taxremlife="N/A","n/a",A26taxvalue/A26taxremlife))</f>
        <v>0</v>
      </c>
      <c r="AZ805" s="594">
        <f>IF(AZ$3&gt;A26taxremlife,A26taxvalue-SUM($F805:AY805),IF(A26taxremlife="N/A","n/a",A26taxvalue/A26taxremlife))</f>
        <v>0</v>
      </c>
      <c r="BA805" s="594">
        <f>IF(BA$3&gt;A26taxremlife,A26taxvalue-SUM($F805:AZ805),IF(A26taxremlife="N/A","n/a",A26taxvalue/A26taxremlife))</f>
        <v>0</v>
      </c>
      <c r="BB805" s="594">
        <f>IF(BB$3&gt;A26taxremlife,A26taxvalue-SUM($F805:BA805),IF(A26taxremlife="N/A","n/a",A26taxvalue/A26taxremlife))</f>
        <v>0</v>
      </c>
      <c r="BC805" s="594">
        <f>IF(BC$3&gt;A26taxremlife,A26taxvalue-SUM($F805:BB805),IF(A26taxremlife="N/A","n/a",A26taxvalue/A26taxremlife))</f>
        <v>0</v>
      </c>
      <c r="BD805" s="594">
        <f>IF(BD$3&gt;A26taxremlife,A26taxvalue-SUM($F805:BC805),IF(A26taxremlife="N/A","n/a",A26taxvalue/A26taxremlife))</f>
        <v>0</v>
      </c>
      <c r="BE805" s="594">
        <f>IF(BE$3&gt;A26taxremlife,A26taxvalue-SUM($F805:BD805),IF(A26taxremlife="N/A","n/a",A26taxvalue/A26taxremlife))</f>
        <v>0</v>
      </c>
      <c r="BF805" s="594">
        <f>IF(BF$3&gt;A26taxremlife,A26taxvalue-SUM($F805:BE805),IF(A26taxremlife="N/A","n/a",A26taxvalue/A26taxremlife))</f>
        <v>0</v>
      </c>
      <c r="BG805" s="594">
        <f>IF(BG$3&gt;A26taxremlife,A26taxvalue-SUM($F805:BF805),IF(A26taxremlife="N/A","n/a",A26taxvalue/A26taxremlife))</f>
        <v>0</v>
      </c>
      <c r="BH805" s="594">
        <f>IF(BH$3&gt;A26taxremlife,A26taxvalue-SUM($F805:BG805),IF(A26taxremlife="N/A","n/a",A26taxvalue/A26taxremlife))</f>
        <v>0</v>
      </c>
      <c r="BI805" s="594">
        <f>IF(BI$3&gt;A26taxremlife,A26taxvalue-SUM($F805:BH805),IF(A26taxremlife="N/A","n/a",A26taxvalue/A26taxremlife))</f>
        <v>0</v>
      </c>
      <c r="BJ805" s="237"/>
      <c r="BK805" s="237"/>
      <c r="BL805" s="237"/>
      <c r="BM805" s="237"/>
    </row>
    <row r="806" spans="1:65" s="4" customFormat="1" ht="12.75" customHeight="1" outlineLevel="2">
      <c r="A806" s="237"/>
      <c r="B806" s="237"/>
      <c r="C806" s="597"/>
      <c r="D806" s="930" t="s">
        <v>326</v>
      </c>
      <c r="E806" s="167">
        <v>0</v>
      </c>
      <c r="F806" s="34"/>
      <c r="G806" s="105"/>
      <c r="H806" s="105"/>
      <c r="I806" s="105"/>
      <c r="J806" s="105"/>
      <c r="K806" s="105"/>
      <c r="L806" s="105"/>
      <c r="M806" s="105"/>
      <c r="N806" s="105"/>
      <c r="O806" s="105"/>
      <c r="P806" s="105"/>
      <c r="Q806" s="592"/>
      <c r="R806" s="592"/>
      <c r="S806" s="592"/>
      <c r="T806" s="592"/>
      <c r="U806" s="592"/>
      <c r="V806" s="592"/>
      <c r="W806" s="592"/>
      <c r="X806" s="592"/>
      <c r="Y806" s="592"/>
      <c r="Z806" s="592"/>
      <c r="AA806" s="592"/>
      <c r="AB806" s="592"/>
      <c r="AC806" s="592"/>
      <c r="AD806" s="592"/>
      <c r="AE806" s="592"/>
      <c r="AF806" s="592"/>
      <c r="AG806" s="592"/>
      <c r="AH806" s="592"/>
      <c r="AI806" s="592"/>
      <c r="AJ806" s="592"/>
      <c r="AK806" s="592"/>
      <c r="AL806" s="592"/>
      <c r="AM806" s="592"/>
      <c r="AN806" s="592"/>
      <c r="AO806" s="592"/>
      <c r="AP806" s="592"/>
      <c r="AQ806" s="592"/>
      <c r="AR806" s="592"/>
      <c r="AS806" s="592"/>
      <c r="AT806" s="592"/>
      <c r="AU806" s="592"/>
      <c r="AV806" s="592"/>
      <c r="AW806" s="592"/>
      <c r="AX806" s="592"/>
      <c r="AY806" s="592"/>
      <c r="AZ806" s="592"/>
      <c r="BA806" s="592"/>
      <c r="BB806" s="592"/>
      <c r="BC806" s="592"/>
      <c r="BD806" s="592"/>
      <c r="BE806" s="592"/>
      <c r="BF806" s="592"/>
      <c r="BG806" s="592"/>
      <c r="BH806" s="592"/>
      <c r="BI806" s="592"/>
      <c r="BJ806" s="237"/>
      <c r="BK806" s="237"/>
      <c r="BL806" s="237"/>
      <c r="BM806" s="237"/>
    </row>
    <row r="807" spans="1:65" s="4" customFormat="1" ht="12.75" customHeight="1" outlineLevel="2">
      <c r="A807" s="237"/>
      <c r="B807" s="237"/>
      <c r="C807" s="597"/>
      <c r="D807" s="930"/>
      <c r="E807" s="167">
        <v>1</v>
      </c>
      <c r="F807" s="34"/>
      <c r="G807" s="183"/>
      <c r="H807" s="105">
        <f>IF(A26taxstdlife="n/a","n/a",IF(H$3&gt;(A26taxstdlife+$E807),(('PTRM input'!$G$168+'PTRM input'!$G$134)*$G$7)-SUM($G807:G807),(('PTRM input'!$G$168+'PTRM input'!$G$134)*$G$7)/A26taxstdlife))</f>
        <v>0</v>
      </c>
      <c r="I807" s="105">
        <f>IF(A26taxstdlife="n/a","n/a",IF(I$3&gt;(A26taxstdlife+$E807),(('PTRM input'!$G$168+'PTRM input'!$G$134)*$G$7)-SUM($G807:H807),(('PTRM input'!$G$168+'PTRM input'!$G$134)*$G$7)/A26taxstdlife))</f>
        <v>0</v>
      </c>
      <c r="J807" s="105">
        <f>IF(A26taxstdlife="n/a","n/a",IF(J$3&gt;(A26taxstdlife+$E807),(('PTRM input'!$G$168+'PTRM input'!$G$134)*$G$7)-SUM($G807:I807),(('PTRM input'!$G$168+'PTRM input'!$G$134)*$G$7)/A26taxstdlife))</f>
        <v>0</v>
      </c>
      <c r="K807" s="105">
        <f>IF(A26taxstdlife="n/a","n/a",IF(K$3&gt;(A26taxstdlife+$E807),(('PTRM input'!$G$168+'PTRM input'!$G$134)*$G$7)-SUM($G807:J807),(('PTRM input'!$G$168+'PTRM input'!$G$134)*$G$7)/A26taxstdlife))</f>
        <v>0</v>
      </c>
      <c r="L807" s="105">
        <f>IF(A26taxstdlife="n/a","n/a",IF(L$3&gt;(A26taxstdlife+$E807),(('PTRM input'!$G$168+'PTRM input'!$G$134)*$G$7)-SUM($G807:K807),(('PTRM input'!$G$168+'PTRM input'!$G$134)*$G$7)/A26taxstdlife))</f>
        <v>0</v>
      </c>
      <c r="M807" s="105">
        <f>IF(A26taxstdlife="n/a","n/a",IF(M$3&gt;(A26taxstdlife+$E807),(('PTRM input'!$G$168+'PTRM input'!$G$134)*$G$7)-SUM($G807:L807),(('PTRM input'!$G$168+'PTRM input'!$G$134)*$G$7)/A26taxstdlife))</f>
        <v>0</v>
      </c>
      <c r="N807" s="105">
        <f>IF(A26taxstdlife="n/a","n/a",IF(N$3&gt;(A26taxstdlife+$E807),(('PTRM input'!$G$168+'PTRM input'!$G$134)*$G$7)-SUM($G807:M807),(('PTRM input'!$G$168+'PTRM input'!$G$134)*$G$7)/A26taxstdlife))</f>
        <v>0</v>
      </c>
      <c r="O807" s="105">
        <f>IF(A26taxstdlife="n/a","n/a",IF(O$3&gt;(A26taxstdlife+$E807),(('PTRM input'!$G$168+'PTRM input'!$G$134)*$G$7)-SUM($G807:N807),(('PTRM input'!$G$168+'PTRM input'!$G$134)*$G$7)/A26taxstdlife))</f>
        <v>0</v>
      </c>
      <c r="P807" s="105">
        <f>IF(A26taxstdlife="n/a","n/a",IF(P$3&gt;(A26taxstdlife+$E807),(('PTRM input'!$G$168+'PTRM input'!$G$134)*$G$7)-SUM($G807:O807),(('PTRM input'!$G$168+'PTRM input'!$G$134)*$G$7)/A26taxstdlife))</f>
        <v>0</v>
      </c>
      <c r="Q807" s="592">
        <f>IF(A26taxstdlife="n/a","n/a",IF(Q$3&gt;(A26taxstdlife+$E807),(('PTRM input'!$G$168+'PTRM input'!$G$134)*$G$7)-SUM($G807:P807),(('PTRM input'!$G$168+'PTRM input'!$G$134)*$G$7)/A26taxstdlife))</f>
        <v>0</v>
      </c>
      <c r="R807" s="592">
        <f>IF(A26taxstdlife="n/a","n/a",IF(R$3&gt;(A26taxstdlife+$E807),(('PTRM input'!$G$168+'PTRM input'!$G$134)*$G$7)-SUM($G807:Q807),(('PTRM input'!$G$168+'PTRM input'!$G$134)*$G$7)/A26taxstdlife))</f>
        <v>0</v>
      </c>
      <c r="S807" s="592">
        <f>IF(A26taxstdlife="n/a","n/a",IF(S$3&gt;(A26taxstdlife+$E807),(('PTRM input'!$G$168+'PTRM input'!$G$134)*$G$7)-SUM($G807:R807),(('PTRM input'!$G$168+'PTRM input'!$G$134)*$G$7)/A26taxstdlife))</f>
        <v>0</v>
      </c>
      <c r="T807" s="592">
        <f>IF(A26taxstdlife="n/a","n/a",IF(T$3&gt;(A26taxstdlife+$E807),(('PTRM input'!$G$168+'PTRM input'!$G$134)*$G$7)-SUM($G807:S807),(('PTRM input'!$G$168+'PTRM input'!$G$134)*$G$7)/A26taxstdlife))</f>
        <v>0</v>
      </c>
      <c r="U807" s="592">
        <f>IF(A26taxstdlife="n/a","n/a",IF(U$3&gt;(A26taxstdlife+$E807),(('PTRM input'!$G$168+'PTRM input'!$G$134)*$G$7)-SUM($G807:T807),(('PTRM input'!$G$168+'PTRM input'!$G$134)*$G$7)/A26taxstdlife))</f>
        <v>0</v>
      </c>
      <c r="V807" s="592">
        <f>IF(A26taxstdlife="n/a","n/a",IF(V$3&gt;(A26taxstdlife+$E807),(('PTRM input'!$G$168+'PTRM input'!$G$134)*$G$7)-SUM($G807:U807),(('PTRM input'!$G$168+'PTRM input'!$G$134)*$G$7)/A26taxstdlife))</f>
        <v>0</v>
      </c>
      <c r="W807" s="592">
        <f>IF(A26taxstdlife="n/a","n/a",IF(W$3&gt;(A26taxstdlife+$E807),(('PTRM input'!$G$168+'PTRM input'!$G$134)*$G$7)-SUM($G807:V807),(('PTRM input'!$G$168+'PTRM input'!$G$134)*$G$7)/A26taxstdlife))</f>
        <v>0</v>
      </c>
      <c r="X807" s="592">
        <f>IF(A26taxstdlife="n/a","n/a",IF(X$3&gt;(A26taxstdlife+$E807),(('PTRM input'!$G$168+'PTRM input'!$G$134)*$G$7)-SUM($G807:W807),(('PTRM input'!$G$168+'PTRM input'!$G$134)*$G$7)/A26taxstdlife))</f>
        <v>0</v>
      </c>
      <c r="Y807" s="592">
        <f>IF(A26taxstdlife="n/a","n/a",IF(Y$3&gt;(A26taxstdlife+$E807),(('PTRM input'!$G$168+'PTRM input'!$G$134)*$G$7)-SUM($G807:X807),(('PTRM input'!$G$168+'PTRM input'!$G$134)*$G$7)/A26taxstdlife))</f>
        <v>0</v>
      </c>
      <c r="Z807" s="592">
        <f>IF(A26taxstdlife="n/a","n/a",IF(Z$3&gt;(A26taxstdlife+$E807),(('PTRM input'!$G$168+'PTRM input'!$G$134)*$G$7)-SUM($G807:Y807),(('PTRM input'!$G$168+'PTRM input'!$G$134)*$G$7)/A26taxstdlife))</f>
        <v>0</v>
      </c>
      <c r="AA807" s="592">
        <f>IF(A26taxstdlife="n/a","n/a",IF(AA$3&gt;(A26taxstdlife+$E807),(('PTRM input'!$G$168+'PTRM input'!$G$134)*$G$7)-SUM($G807:Z807),(('PTRM input'!$G$168+'PTRM input'!$G$134)*$G$7)/A26taxstdlife))</f>
        <v>0</v>
      </c>
      <c r="AB807" s="592">
        <f>IF(A26taxstdlife="n/a","n/a",IF(AB$3&gt;(A26taxstdlife+$E807),(('PTRM input'!$G$168+'PTRM input'!$G$134)*$G$7)-SUM($G807:AA807),(('PTRM input'!$G$168+'PTRM input'!$G$134)*$G$7)/A26taxstdlife))</f>
        <v>0</v>
      </c>
      <c r="AC807" s="592">
        <f>IF(A26taxstdlife="n/a","n/a",IF(AC$3&gt;(A26taxstdlife+$E807),(('PTRM input'!$G$168+'PTRM input'!$G$134)*$G$7)-SUM($G807:AB807),(('PTRM input'!$G$168+'PTRM input'!$G$134)*$G$7)/A26taxstdlife))</f>
        <v>0</v>
      </c>
      <c r="AD807" s="592">
        <f>IF(A26taxstdlife="n/a","n/a",IF(AD$3&gt;(A26taxstdlife+$E807),(('PTRM input'!$G$168+'PTRM input'!$G$134)*$G$7)-SUM($G807:AC807),(('PTRM input'!$G$168+'PTRM input'!$G$134)*$G$7)/A26taxstdlife))</f>
        <v>0</v>
      </c>
      <c r="AE807" s="592">
        <f>IF(A26taxstdlife="n/a","n/a",IF(AE$3&gt;(A26taxstdlife+$E807),(('PTRM input'!$G$168+'PTRM input'!$G$134)*$G$7)-SUM($G807:AD807),(('PTRM input'!$G$168+'PTRM input'!$G$134)*$G$7)/A26taxstdlife))</f>
        <v>0</v>
      </c>
      <c r="AF807" s="592">
        <f>IF(A26taxstdlife="n/a","n/a",IF(AF$3&gt;(A26taxstdlife+$E807),(('PTRM input'!$G$168+'PTRM input'!$G$134)*$G$7)-SUM($G807:AE807),(('PTRM input'!$G$168+'PTRM input'!$G$134)*$G$7)/A26taxstdlife))</f>
        <v>0</v>
      </c>
      <c r="AG807" s="592">
        <f>IF(A26taxstdlife="n/a","n/a",IF(AG$3&gt;(A26taxstdlife+$E807),(('PTRM input'!$G$168+'PTRM input'!$G$134)*$G$7)-SUM($G807:AF807),(('PTRM input'!$G$168+'PTRM input'!$G$134)*$G$7)/A26taxstdlife))</f>
        <v>0</v>
      </c>
      <c r="AH807" s="592">
        <f>IF(A26taxstdlife="n/a","n/a",IF(AH$3&gt;(A26taxstdlife+$E807),(('PTRM input'!$G$168+'PTRM input'!$G$134)*$G$7)-SUM($G807:AG807),(('PTRM input'!$G$168+'PTRM input'!$G$134)*$G$7)/A26taxstdlife))</f>
        <v>0</v>
      </c>
      <c r="AI807" s="592">
        <f>IF(A26taxstdlife="n/a","n/a",IF(AI$3&gt;(A26taxstdlife+$E807),(('PTRM input'!$G$168+'PTRM input'!$G$134)*$G$7)-SUM($G807:AH807),(('PTRM input'!$G$168+'PTRM input'!$G$134)*$G$7)/A26taxstdlife))</f>
        <v>0</v>
      </c>
      <c r="AJ807" s="592">
        <f>IF(A26taxstdlife="n/a","n/a",IF(AJ$3&gt;(A26taxstdlife+$E807),(('PTRM input'!$G$168+'PTRM input'!$G$134)*$G$7)-SUM($G807:AI807),(('PTRM input'!$G$168+'PTRM input'!$G$134)*$G$7)/A26taxstdlife))</f>
        <v>0</v>
      </c>
      <c r="AK807" s="592">
        <f>IF(A26taxstdlife="n/a","n/a",IF(AK$3&gt;(A26taxstdlife+$E807),(('PTRM input'!$G$168+'PTRM input'!$G$134)*$G$7)-SUM($G807:AJ807),(('PTRM input'!$G$168+'PTRM input'!$G$134)*$G$7)/A26taxstdlife))</f>
        <v>0</v>
      </c>
      <c r="AL807" s="592">
        <f>IF(A26taxstdlife="n/a","n/a",IF(AL$3&gt;(A26taxstdlife+$E807),(('PTRM input'!$G$168+'PTRM input'!$G$134)*$G$7)-SUM($G807:AK807),(('PTRM input'!$G$168+'PTRM input'!$G$134)*$G$7)/A26taxstdlife))</f>
        <v>0</v>
      </c>
      <c r="AM807" s="592">
        <f>IF(A26taxstdlife="n/a","n/a",IF(AM$3&gt;(A26taxstdlife+$E807),(('PTRM input'!$G$168+'PTRM input'!$G$134)*$G$7)-SUM($G807:AL807),(('PTRM input'!$G$168+'PTRM input'!$G$134)*$G$7)/A26taxstdlife))</f>
        <v>0</v>
      </c>
      <c r="AN807" s="592">
        <f>IF(A26taxstdlife="n/a","n/a",IF(AN$3&gt;(A26taxstdlife+$E807),(('PTRM input'!$G$168+'PTRM input'!$G$134)*$G$7)-SUM($G807:AM807),(('PTRM input'!$G$168+'PTRM input'!$G$134)*$G$7)/A26taxstdlife))</f>
        <v>0</v>
      </c>
      <c r="AO807" s="592">
        <f>IF(A26taxstdlife="n/a","n/a",IF(AO$3&gt;(A26taxstdlife+$E807),(('PTRM input'!$G$168+'PTRM input'!$G$134)*$G$7)-SUM($G807:AN807),(('PTRM input'!$G$168+'PTRM input'!$G$134)*$G$7)/A26taxstdlife))</f>
        <v>0</v>
      </c>
      <c r="AP807" s="592">
        <f>IF(A26taxstdlife="n/a","n/a",IF(AP$3&gt;(A26taxstdlife+$E807),(('PTRM input'!$G$168+'PTRM input'!$G$134)*$G$7)-SUM($G807:AO807),(('PTRM input'!$G$168+'PTRM input'!$G$134)*$G$7)/A26taxstdlife))</f>
        <v>0</v>
      </c>
      <c r="AQ807" s="592">
        <f>IF(A26taxstdlife="n/a","n/a",IF(AQ$3&gt;(A26taxstdlife+$E807),(('PTRM input'!$G$168+'PTRM input'!$G$134)*$G$7)-SUM($G807:AP807),(('PTRM input'!$G$168+'PTRM input'!$G$134)*$G$7)/A26taxstdlife))</f>
        <v>0</v>
      </c>
      <c r="AR807" s="592">
        <f>IF(A26taxstdlife="n/a","n/a",IF(AR$3&gt;(A26taxstdlife+$E807),(('PTRM input'!$G$168+'PTRM input'!$G$134)*$G$7)-SUM($G807:AQ807),(('PTRM input'!$G$168+'PTRM input'!$G$134)*$G$7)/A26taxstdlife))</f>
        <v>0</v>
      </c>
      <c r="AS807" s="592">
        <f>IF(A26taxstdlife="n/a","n/a",IF(AS$3&gt;(A26taxstdlife+$E807),(('PTRM input'!$G$168+'PTRM input'!$G$134)*$G$7)-SUM($G807:AR807),(('PTRM input'!$G$168+'PTRM input'!$G$134)*$G$7)/A26taxstdlife))</f>
        <v>0</v>
      </c>
      <c r="AT807" s="592">
        <f>IF(A26taxstdlife="n/a","n/a",IF(AT$3&gt;(A26taxstdlife+$E807),(('PTRM input'!$G$168+'PTRM input'!$G$134)*$G$7)-SUM($G807:AS807),(('PTRM input'!$G$168+'PTRM input'!$G$134)*$G$7)/A26taxstdlife))</f>
        <v>0</v>
      </c>
      <c r="AU807" s="592">
        <f>IF(A26taxstdlife="n/a","n/a",IF(AU$3&gt;(A26taxstdlife+$E807),(('PTRM input'!$G$168+'PTRM input'!$G$134)*$G$7)-SUM($G807:AT807),(('PTRM input'!$G$168+'PTRM input'!$G$134)*$G$7)/A26taxstdlife))</f>
        <v>0</v>
      </c>
      <c r="AV807" s="592">
        <f>IF(A26taxstdlife="n/a","n/a",IF(AV$3&gt;(A26taxstdlife+$E807),(('PTRM input'!$G$168+'PTRM input'!$G$134)*$G$7)-SUM($G807:AU807),(('PTRM input'!$G$168+'PTRM input'!$G$134)*$G$7)/A26taxstdlife))</f>
        <v>0</v>
      </c>
      <c r="AW807" s="592">
        <f>IF(A26taxstdlife="n/a","n/a",IF(AW$3&gt;(A26taxstdlife+$E807),(('PTRM input'!$G$168+'PTRM input'!$G$134)*$G$7)-SUM($G807:AV807),(('PTRM input'!$G$168+'PTRM input'!$G$134)*$G$7)/A26taxstdlife))</f>
        <v>0</v>
      </c>
      <c r="AX807" s="592">
        <f>IF(A26taxstdlife="n/a","n/a",IF(AX$3&gt;(A26taxstdlife+$E807),(('PTRM input'!$G$168+'PTRM input'!$G$134)*$G$7)-SUM($G807:AW807),(('PTRM input'!$G$168+'PTRM input'!$G$134)*$G$7)/A26taxstdlife))</f>
        <v>0</v>
      </c>
      <c r="AY807" s="592">
        <f>IF(A26taxstdlife="n/a","n/a",IF(AY$3&gt;(A26taxstdlife+$E807),(('PTRM input'!$G$168+'PTRM input'!$G$134)*$G$7)-SUM($G807:AX807),(('PTRM input'!$G$168+'PTRM input'!$G$134)*$G$7)/A26taxstdlife))</f>
        <v>0</v>
      </c>
      <c r="AZ807" s="592">
        <f>IF(A26taxstdlife="n/a","n/a",IF(AZ$3&gt;(A26taxstdlife+$E807),(('PTRM input'!$G$168+'PTRM input'!$G$134)*$G$7)-SUM($G807:AY807),(('PTRM input'!$G$168+'PTRM input'!$G$134)*$G$7)/A26taxstdlife))</f>
        <v>0</v>
      </c>
      <c r="BA807" s="592">
        <f>IF(A26taxstdlife="n/a","n/a",IF(BA$3&gt;(A26taxstdlife+$E807),(('PTRM input'!$G$168+'PTRM input'!$G$134)*$G$7)-SUM($G807:AZ807),(('PTRM input'!$G$168+'PTRM input'!$G$134)*$G$7)/A26taxstdlife))</f>
        <v>0</v>
      </c>
      <c r="BB807" s="592">
        <f>IF(A26taxstdlife="n/a","n/a",IF(BB$3&gt;(A26taxstdlife+$E807),(('PTRM input'!$G$168+'PTRM input'!$G$134)*$G$7)-SUM($G807:BA807),(('PTRM input'!$G$168+'PTRM input'!$G$134)*$G$7)/A26taxstdlife))</f>
        <v>0</v>
      </c>
      <c r="BC807" s="592">
        <f>IF(A26taxstdlife="n/a","n/a",IF(BC$3&gt;(A26taxstdlife+$E807),(('PTRM input'!$G$168+'PTRM input'!$G$134)*$G$7)-SUM($G807:BB807),(('PTRM input'!$G$168+'PTRM input'!$G$134)*$G$7)/A26taxstdlife))</f>
        <v>0</v>
      </c>
      <c r="BD807" s="592">
        <f>IF(A26taxstdlife="n/a","n/a",IF(BD$3&gt;(A26taxstdlife+$E807),(('PTRM input'!$G$168+'PTRM input'!$G$134)*$G$7)-SUM($G807:BC807),(('PTRM input'!$G$168+'PTRM input'!$G$134)*$G$7)/A26taxstdlife))</f>
        <v>0</v>
      </c>
      <c r="BE807" s="592">
        <f>IF(A26taxstdlife="n/a","n/a",IF(BE$3&gt;(A26taxstdlife+$E807),(('PTRM input'!$G$168+'PTRM input'!$G$134)*$G$7)-SUM($G807:BD807),(('PTRM input'!$G$168+'PTRM input'!$G$134)*$G$7)/A26taxstdlife))</f>
        <v>0</v>
      </c>
      <c r="BF807" s="592">
        <f>IF(A26taxstdlife="n/a","n/a",IF(BF$3&gt;(A26taxstdlife+$E807),(('PTRM input'!$G$168+'PTRM input'!$G$134)*$G$7)-SUM($G807:BE807),(('PTRM input'!$G$168+'PTRM input'!$G$134)*$G$7)/A26taxstdlife))</f>
        <v>0</v>
      </c>
      <c r="BG807" s="592">
        <f>IF(A26taxstdlife="n/a","n/a",IF(BG$3&gt;(A26taxstdlife+$E807),(('PTRM input'!$G$168+'PTRM input'!$G$134)*$G$7)-SUM($G807:BF807),(('PTRM input'!$G$168+'PTRM input'!$G$134)*$G$7)/A26taxstdlife))</f>
        <v>0</v>
      </c>
      <c r="BH807" s="592">
        <f>IF(A26taxstdlife="n/a","n/a",IF(BH$3&gt;(A26taxstdlife+$E807),(('PTRM input'!$G$168+'PTRM input'!$G$134)*$G$7)-SUM($G807:BG807),(('PTRM input'!$G$168+'PTRM input'!$G$134)*$G$7)/A26taxstdlife))</f>
        <v>0</v>
      </c>
      <c r="BI807" s="592">
        <f>IF(A26taxstdlife="n/a","n/a",IF(BI$3&gt;(A26taxstdlife+$E807),(('PTRM input'!$G$168+'PTRM input'!$G$134)*$G$7)-SUM($G807:BH807),(('PTRM input'!$G$168+'PTRM input'!$G$134)*$G$7)/A26taxstdlife))</f>
        <v>0</v>
      </c>
      <c r="BJ807" s="237"/>
      <c r="BK807" s="237"/>
      <c r="BL807" s="237"/>
      <c r="BM807" s="237"/>
    </row>
    <row r="808" spans="1:65" s="4" customFormat="1" ht="12.75" customHeight="1" outlineLevel="2">
      <c r="A808" s="237"/>
      <c r="B808" s="237"/>
      <c r="C808" s="597"/>
      <c r="D808" s="930"/>
      <c r="E808" s="167">
        <v>2</v>
      </c>
      <c r="F808" s="34"/>
      <c r="G808" s="184"/>
      <c r="H808" s="185"/>
      <c r="I808" s="105">
        <f>IF(A26taxstdlife="n/a","n/a",IF(I$3&gt;(A26taxstdlife+$E808),(('PTRM input'!$H$168+'PTRM input'!$H$134)*$H$7)-SUM($H808:H808),(('PTRM input'!$H$168+'PTRM input'!$H$134)*$H$7)/A26taxstdlife))</f>
        <v>0</v>
      </c>
      <c r="J808" s="105">
        <f>IF(A26taxstdlife="n/a","n/a",IF(J$3&gt;(A26taxstdlife+$E808),(('PTRM input'!$H$168+'PTRM input'!$H$134)*$H$7)-SUM($H808:I808),(('PTRM input'!$H$168+'PTRM input'!$H$134)*$H$7)/A26taxstdlife))</f>
        <v>0</v>
      </c>
      <c r="K808" s="105">
        <f>IF(A26taxstdlife="n/a","n/a",IF(K$3&gt;(A26taxstdlife+$E808),(('PTRM input'!$H$168+'PTRM input'!$H$134)*$H$7)-SUM($H808:J808),(('PTRM input'!$H$168+'PTRM input'!$H$134)*$H$7)/A26taxstdlife))</f>
        <v>0</v>
      </c>
      <c r="L808" s="105">
        <f>IF(A26taxstdlife="n/a","n/a",IF(L$3&gt;(A26taxstdlife+$E808),(('PTRM input'!$H$168+'PTRM input'!$H$134)*$H$7)-SUM($H808:K808),(('PTRM input'!$H$168+'PTRM input'!$H$134)*$H$7)/A26taxstdlife))</f>
        <v>0</v>
      </c>
      <c r="M808" s="105">
        <f>IF(A26taxstdlife="n/a","n/a",IF(M$3&gt;(A26taxstdlife+$E808),(('PTRM input'!$H$168+'PTRM input'!$H$134)*$H$7)-SUM($H808:L808),(('PTRM input'!$H$168+'PTRM input'!$H$134)*$H$7)/A26taxstdlife))</f>
        <v>0</v>
      </c>
      <c r="N808" s="105">
        <f>IF(A26taxstdlife="n/a","n/a",IF(N$3&gt;(A26taxstdlife+$E808),(('PTRM input'!$H$168+'PTRM input'!$H$134)*$H$7)-SUM($H808:M808),(('PTRM input'!$H$168+'PTRM input'!$H$134)*$H$7)/A26taxstdlife))</f>
        <v>0</v>
      </c>
      <c r="O808" s="105">
        <f>IF(A26taxstdlife="n/a","n/a",IF(O$3&gt;(A26taxstdlife+$E808),(('PTRM input'!$H$168+'PTRM input'!$H$134)*$H$7)-SUM($H808:N808),(('PTRM input'!$H$168+'PTRM input'!$H$134)*$H$7)/A26taxstdlife))</f>
        <v>0</v>
      </c>
      <c r="P808" s="105">
        <f>IF(A26taxstdlife="n/a","n/a",IF(P$3&gt;(A26taxstdlife+$E808),(('PTRM input'!$H$168+'PTRM input'!$H$134)*$H$7)-SUM($H808:O808),(('PTRM input'!$H$168+'PTRM input'!$H$134)*$H$7)/A26taxstdlife))</f>
        <v>0</v>
      </c>
      <c r="Q808" s="592">
        <f>IF(A26taxstdlife="n/a","n/a",IF(Q$3&gt;(A26taxstdlife+$E808),(('PTRM input'!$H$168+'PTRM input'!$H$134)*$H$7)-SUM($H808:P808),(('PTRM input'!$H$168+'PTRM input'!$H$134)*$H$7)/A26taxstdlife))</f>
        <v>0</v>
      </c>
      <c r="R808" s="592">
        <f>IF(A26taxstdlife="n/a","n/a",IF(R$3&gt;(A26taxstdlife+$E808),(('PTRM input'!$H$168+'PTRM input'!$H$134)*$H$7)-SUM($H808:Q808),(('PTRM input'!$H$168+'PTRM input'!$H$134)*$H$7)/A26taxstdlife))</f>
        <v>0</v>
      </c>
      <c r="S808" s="592">
        <f>IF(A26taxstdlife="n/a","n/a",IF(S$3&gt;(A26taxstdlife+$E808),(('PTRM input'!$H$168+'PTRM input'!$H$134)*$H$7)-SUM($H808:R808),(('PTRM input'!$H$168+'PTRM input'!$H$134)*$H$7)/A26taxstdlife))</f>
        <v>0</v>
      </c>
      <c r="T808" s="592">
        <f>IF(A26taxstdlife="n/a","n/a",IF(T$3&gt;(A26taxstdlife+$E808),(('PTRM input'!$H$168+'PTRM input'!$H$134)*$H$7)-SUM($H808:S808),(('PTRM input'!$H$168+'PTRM input'!$H$134)*$H$7)/A26taxstdlife))</f>
        <v>0</v>
      </c>
      <c r="U808" s="592">
        <f>IF(A26taxstdlife="n/a","n/a",IF(U$3&gt;(A26taxstdlife+$E808),(('PTRM input'!$H$168+'PTRM input'!$H$134)*$H$7)-SUM($H808:T808),(('PTRM input'!$H$168+'PTRM input'!$H$134)*$H$7)/A26taxstdlife))</f>
        <v>0</v>
      </c>
      <c r="V808" s="592">
        <f>IF(A26taxstdlife="n/a","n/a",IF(V$3&gt;(A26taxstdlife+$E808),(('PTRM input'!$H$168+'PTRM input'!$H$134)*$H$7)-SUM($H808:U808),(('PTRM input'!$H$168+'PTRM input'!$H$134)*$H$7)/A26taxstdlife))</f>
        <v>0</v>
      </c>
      <c r="W808" s="592">
        <f>IF(A26taxstdlife="n/a","n/a",IF(W$3&gt;(A26taxstdlife+$E808),(('PTRM input'!$H$168+'PTRM input'!$H$134)*$H$7)-SUM($H808:V808),(('PTRM input'!$H$168+'PTRM input'!$H$134)*$H$7)/A26taxstdlife))</f>
        <v>0</v>
      </c>
      <c r="X808" s="592">
        <f>IF(A26taxstdlife="n/a","n/a",IF(X$3&gt;(A26taxstdlife+$E808),(('PTRM input'!$H$168+'PTRM input'!$H$134)*$H$7)-SUM($H808:W808),(('PTRM input'!$H$168+'PTRM input'!$H$134)*$H$7)/A26taxstdlife))</f>
        <v>0</v>
      </c>
      <c r="Y808" s="592">
        <f>IF(A26taxstdlife="n/a","n/a",IF(Y$3&gt;(A26taxstdlife+$E808),(('PTRM input'!$H$168+'PTRM input'!$H$134)*$H$7)-SUM($H808:X808),(('PTRM input'!$H$168+'PTRM input'!$H$134)*$H$7)/A26taxstdlife))</f>
        <v>0</v>
      </c>
      <c r="Z808" s="592">
        <f>IF(A26taxstdlife="n/a","n/a",IF(Z$3&gt;(A26taxstdlife+$E808),(('PTRM input'!$H$168+'PTRM input'!$H$134)*$H$7)-SUM($H808:Y808),(('PTRM input'!$H$168+'PTRM input'!$H$134)*$H$7)/A26taxstdlife))</f>
        <v>0</v>
      </c>
      <c r="AA808" s="592">
        <f>IF(A26taxstdlife="n/a","n/a",IF(AA$3&gt;(A26taxstdlife+$E808),(('PTRM input'!$H$168+'PTRM input'!$H$134)*$H$7)-SUM($H808:Z808),(('PTRM input'!$H$168+'PTRM input'!$H$134)*$H$7)/A26taxstdlife))</f>
        <v>0</v>
      </c>
      <c r="AB808" s="592">
        <f>IF(A26taxstdlife="n/a","n/a",IF(AB$3&gt;(A26taxstdlife+$E808),(('PTRM input'!$H$168+'PTRM input'!$H$134)*$H$7)-SUM($H808:AA808),(('PTRM input'!$H$168+'PTRM input'!$H$134)*$H$7)/A26taxstdlife))</f>
        <v>0</v>
      </c>
      <c r="AC808" s="592">
        <f>IF(A26taxstdlife="n/a","n/a",IF(AC$3&gt;(A26taxstdlife+$E808),(('PTRM input'!$H$168+'PTRM input'!$H$134)*$H$7)-SUM($H808:AB808),(('PTRM input'!$H$168+'PTRM input'!$H$134)*$H$7)/A26taxstdlife))</f>
        <v>0</v>
      </c>
      <c r="AD808" s="592">
        <f>IF(A26taxstdlife="n/a","n/a",IF(AD$3&gt;(A26taxstdlife+$E808),(('PTRM input'!$H$168+'PTRM input'!$H$134)*$H$7)-SUM($H808:AC808),(('PTRM input'!$H$168+'PTRM input'!$H$134)*$H$7)/A26taxstdlife))</f>
        <v>0</v>
      </c>
      <c r="AE808" s="592">
        <f>IF(A26taxstdlife="n/a","n/a",IF(AE$3&gt;(A26taxstdlife+$E808),(('PTRM input'!$H$168+'PTRM input'!$H$134)*$H$7)-SUM($H808:AD808),(('PTRM input'!$H$168+'PTRM input'!$H$134)*$H$7)/A26taxstdlife))</f>
        <v>0</v>
      </c>
      <c r="AF808" s="592">
        <f>IF(A26taxstdlife="n/a","n/a",IF(AF$3&gt;(A26taxstdlife+$E808),(('PTRM input'!$H$168+'PTRM input'!$H$134)*$H$7)-SUM($H808:AE808),(('PTRM input'!$H$168+'PTRM input'!$H$134)*$H$7)/A26taxstdlife))</f>
        <v>0</v>
      </c>
      <c r="AG808" s="592">
        <f>IF(A26taxstdlife="n/a","n/a",IF(AG$3&gt;(A26taxstdlife+$E808),(('PTRM input'!$H$168+'PTRM input'!$H$134)*$H$7)-SUM($H808:AF808),(('PTRM input'!$H$168+'PTRM input'!$H$134)*$H$7)/A26taxstdlife))</f>
        <v>0</v>
      </c>
      <c r="AH808" s="592">
        <f>IF(A26taxstdlife="n/a","n/a",IF(AH$3&gt;(A26taxstdlife+$E808),(('PTRM input'!$H$168+'PTRM input'!$H$134)*$H$7)-SUM($H808:AG808),(('PTRM input'!$H$168+'PTRM input'!$H$134)*$H$7)/A26taxstdlife))</f>
        <v>0</v>
      </c>
      <c r="AI808" s="592">
        <f>IF(A26taxstdlife="n/a","n/a",IF(AI$3&gt;(A26taxstdlife+$E808),(('PTRM input'!$H$168+'PTRM input'!$H$134)*$H$7)-SUM($H808:AH808),(('PTRM input'!$H$168+'PTRM input'!$H$134)*$H$7)/A26taxstdlife))</f>
        <v>0</v>
      </c>
      <c r="AJ808" s="592">
        <f>IF(A26taxstdlife="n/a","n/a",IF(AJ$3&gt;(A26taxstdlife+$E808),(('PTRM input'!$H$168+'PTRM input'!$H$134)*$H$7)-SUM($H808:AI808),(('PTRM input'!$H$168+'PTRM input'!$H$134)*$H$7)/A26taxstdlife))</f>
        <v>0</v>
      </c>
      <c r="AK808" s="592">
        <f>IF(A26taxstdlife="n/a","n/a",IF(AK$3&gt;(A26taxstdlife+$E808),(('PTRM input'!$H$168+'PTRM input'!$H$134)*$H$7)-SUM($H808:AJ808),(('PTRM input'!$H$168+'PTRM input'!$H$134)*$H$7)/A26taxstdlife))</f>
        <v>0</v>
      </c>
      <c r="AL808" s="592">
        <f>IF(A26taxstdlife="n/a","n/a",IF(AL$3&gt;(A26taxstdlife+$E808),(('PTRM input'!$H$168+'PTRM input'!$H$134)*$H$7)-SUM($H808:AK808),(('PTRM input'!$H$168+'PTRM input'!$H$134)*$H$7)/A26taxstdlife))</f>
        <v>0</v>
      </c>
      <c r="AM808" s="592">
        <f>IF(A26taxstdlife="n/a","n/a",IF(AM$3&gt;(A26taxstdlife+$E808),(('PTRM input'!$H$168+'PTRM input'!$H$134)*$H$7)-SUM($H808:AL808),(('PTRM input'!$H$168+'PTRM input'!$H$134)*$H$7)/A26taxstdlife))</f>
        <v>0</v>
      </c>
      <c r="AN808" s="592">
        <f>IF(A26taxstdlife="n/a","n/a",IF(AN$3&gt;(A26taxstdlife+$E808),(('PTRM input'!$H$168+'PTRM input'!$H$134)*$H$7)-SUM($H808:AM808),(('PTRM input'!$H$168+'PTRM input'!$H$134)*$H$7)/A26taxstdlife))</f>
        <v>0</v>
      </c>
      <c r="AO808" s="592">
        <f>IF(A26taxstdlife="n/a","n/a",IF(AO$3&gt;(A26taxstdlife+$E808),(('PTRM input'!$H$168+'PTRM input'!$H$134)*$H$7)-SUM($H808:AN808),(('PTRM input'!$H$168+'PTRM input'!$H$134)*$H$7)/A26taxstdlife))</f>
        <v>0</v>
      </c>
      <c r="AP808" s="592">
        <f>IF(A26taxstdlife="n/a","n/a",IF(AP$3&gt;(A26taxstdlife+$E808),(('PTRM input'!$H$168+'PTRM input'!$H$134)*$H$7)-SUM($H808:AO808),(('PTRM input'!$H$168+'PTRM input'!$H$134)*$H$7)/A26taxstdlife))</f>
        <v>0</v>
      </c>
      <c r="AQ808" s="592">
        <f>IF(A26taxstdlife="n/a","n/a",IF(AQ$3&gt;(A26taxstdlife+$E808),(('PTRM input'!$H$168+'PTRM input'!$H$134)*$H$7)-SUM($H808:AP808),(('PTRM input'!$H$168+'PTRM input'!$H$134)*$H$7)/A26taxstdlife))</f>
        <v>0</v>
      </c>
      <c r="AR808" s="592">
        <f>IF(A26taxstdlife="n/a","n/a",IF(AR$3&gt;(A26taxstdlife+$E808),(('PTRM input'!$H$168+'PTRM input'!$H$134)*$H$7)-SUM($H808:AQ808),(('PTRM input'!$H$168+'PTRM input'!$H$134)*$H$7)/A26taxstdlife))</f>
        <v>0</v>
      </c>
      <c r="AS808" s="592">
        <f>IF(A26taxstdlife="n/a","n/a",IF(AS$3&gt;(A26taxstdlife+$E808),(('PTRM input'!$H$168+'PTRM input'!$H$134)*$H$7)-SUM($H808:AR808),(('PTRM input'!$H$168+'PTRM input'!$H$134)*$H$7)/A26taxstdlife))</f>
        <v>0</v>
      </c>
      <c r="AT808" s="592">
        <f>IF(A26taxstdlife="n/a","n/a",IF(AT$3&gt;(A26taxstdlife+$E808),(('PTRM input'!$H$168+'PTRM input'!$H$134)*$H$7)-SUM($H808:AS808),(('PTRM input'!$H$168+'PTRM input'!$H$134)*$H$7)/A26taxstdlife))</f>
        <v>0</v>
      </c>
      <c r="AU808" s="592">
        <f>IF(A26taxstdlife="n/a","n/a",IF(AU$3&gt;(A26taxstdlife+$E808),(('PTRM input'!$H$168+'PTRM input'!$H$134)*$H$7)-SUM($H808:AT808),(('PTRM input'!$H$168+'PTRM input'!$H$134)*$H$7)/A26taxstdlife))</f>
        <v>0</v>
      </c>
      <c r="AV808" s="592">
        <f>IF(A26taxstdlife="n/a","n/a",IF(AV$3&gt;(A26taxstdlife+$E808),(('PTRM input'!$H$168+'PTRM input'!$H$134)*$H$7)-SUM($H808:AU808),(('PTRM input'!$H$168+'PTRM input'!$H$134)*$H$7)/A26taxstdlife))</f>
        <v>0</v>
      </c>
      <c r="AW808" s="592">
        <f>IF(A26taxstdlife="n/a","n/a",IF(AW$3&gt;(A26taxstdlife+$E808),(('PTRM input'!$H$168+'PTRM input'!$H$134)*$H$7)-SUM($H808:AV808),(('PTRM input'!$H$168+'PTRM input'!$H$134)*$H$7)/A26taxstdlife))</f>
        <v>0</v>
      </c>
      <c r="AX808" s="592">
        <f>IF(A26taxstdlife="n/a","n/a",IF(AX$3&gt;(A26taxstdlife+$E808),(('PTRM input'!$H$168+'PTRM input'!$H$134)*$H$7)-SUM($H808:AW808),(('PTRM input'!$H$168+'PTRM input'!$H$134)*$H$7)/A26taxstdlife))</f>
        <v>0</v>
      </c>
      <c r="AY808" s="592">
        <f>IF(A26taxstdlife="n/a","n/a",IF(AY$3&gt;(A26taxstdlife+$E808),(('PTRM input'!$H$168+'PTRM input'!$H$134)*$H$7)-SUM($H808:AX808),(('PTRM input'!$H$168+'PTRM input'!$H$134)*$H$7)/A26taxstdlife))</f>
        <v>0</v>
      </c>
      <c r="AZ808" s="592">
        <f>IF(A26taxstdlife="n/a","n/a",IF(AZ$3&gt;(A26taxstdlife+$E808),(('PTRM input'!$H$168+'PTRM input'!$H$134)*$H$7)-SUM($H808:AY808),(('PTRM input'!$H$168+'PTRM input'!$H$134)*$H$7)/A26taxstdlife))</f>
        <v>0</v>
      </c>
      <c r="BA808" s="592">
        <f>IF(A26taxstdlife="n/a","n/a",IF(BA$3&gt;(A26taxstdlife+$E808),(('PTRM input'!$H$168+'PTRM input'!$H$134)*$H$7)-SUM($H808:AZ808),(('PTRM input'!$H$168+'PTRM input'!$H$134)*$H$7)/A26taxstdlife))</f>
        <v>0</v>
      </c>
      <c r="BB808" s="592">
        <f>IF(A26taxstdlife="n/a","n/a",IF(BB$3&gt;(A26taxstdlife+$E808),(('PTRM input'!$H$168+'PTRM input'!$H$134)*$H$7)-SUM($H808:BA808),(('PTRM input'!$H$168+'PTRM input'!$H$134)*$H$7)/A26taxstdlife))</f>
        <v>0</v>
      </c>
      <c r="BC808" s="592">
        <f>IF(A26taxstdlife="n/a","n/a",IF(BC$3&gt;(A26taxstdlife+$E808),(('PTRM input'!$H$168+'PTRM input'!$H$134)*$H$7)-SUM($H808:BB808),(('PTRM input'!$H$168+'PTRM input'!$H$134)*$H$7)/A26taxstdlife))</f>
        <v>0</v>
      </c>
      <c r="BD808" s="592">
        <f>IF(A26taxstdlife="n/a","n/a",IF(BD$3&gt;(A26taxstdlife+$E808),(('PTRM input'!$H$168+'PTRM input'!$H$134)*$H$7)-SUM($H808:BC808),(('PTRM input'!$H$168+'PTRM input'!$H$134)*$H$7)/A26taxstdlife))</f>
        <v>0</v>
      </c>
      <c r="BE808" s="592">
        <f>IF(A26taxstdlife="n/a","n/a",IF(BE$3&gt;(A26taxstdlife+$E808),(('PTRM input'!$H$168+'PTRM input'!$H$134)*$H$7)-SUM($H808:BD808),(('PTRM input'!$H$168+'PTRM input'!$H$134)*$H$7)/A26taxstdlife))</f>
        <v>0</v>
      </c>
      <c r="BF808" s="592">
        <f>IF(A26taxstdlife="n/a","n/a",IF(BF$3&gt;(A26taxstdlife+$E808),(('PTRM input'!$H$168+'PTRM input'!$H$134)*$H$7)-SUM($H808:BE808),(('PTRM input'!$H$168+'PTRM input'!$H$134)*$H$7)/A26taxstdlife))</f>
        <v>0</v>
      </c>
      <c r="BG808" s="592">
        <f>IF(A26taxstdlife="n/a","n/a",IF(BG$3&gt;(A26taxstdlife+$E808),(('PTRM input'!$H$168+'PTRM input'!$H$134)*$H$7)-SUM($H808:BF808),(('PTRM input'!$H$168+'PTRM input'!$H$134)*$H$7)/A26taxstdlife))</f>
        <v>0</v>
      </c>
      <c r="BH808" s="592">
        <f>IF(A26taxstdlife="n/a","n/a",IF(BH$3&gt;(A26taxstdlife+$E808),(('PTRM input'!$H$168+'PTRM input'!$H$134)*$H$7)-SUM($H808:BG808),(('PTRM input'!$H$168+'PTRM input'!$H$134)*$H$7)/A26taxstdlife))</f>
        <v>0</v>
      </c>
      <c r="BI808" s="592">
        <f>IF(A26taxstdlife="n/a","n/a",IF(BI$3&gt;(A26taxstdlife+$E808),(('PTRM input'!$H$168+'PTRM input'!$H$134)*$H$7)-SUM($H808:BH808),(('PTRM input'!$H$168+'PTRM input'!$H$134)*$H$7)/A26taxstdlife))</f>
        <v>0</v>
      </c>
      <c r="BJ808" s="237"/>
      <c r="BK808" s="237"/>
      <c r="BL808" s="237"/>
      <c r="BM808" s="237"/>
    </row>
    <row r="809" spans="1:65" s="4" customFormat="1" ht="12.75" customHeight="1" outlineLevel="2">
      <c r="A809" s="237"/>
      <c r="B809" s="237"/>
      <c r="C809" s="597"/>
      <c r="D809" s="930"/>
      <c r="E809" s="167">
        <v>3</v>
      </c>
      <c r="F809" s="34"/>
      <c r="G809" s="184"/>
      <c r="H809" s="186"/>
      <c r="I809" s="185"/>
      <c r="J809" s="105">
        <f>IF(A26taxstdlife="n/a","n/a",IF(J$3&gt;(A26taxstdlife+$E809),(('PTRM input'!$I$168+'PTRM input'!$I$134)*$I$7)-SUM($I809:I809),(('PTRM input'!$I$168+'PTRM input'!$I$134)*$I$7)/A26taxstdlife))</f>
        <v>0</v>
      </c>
      <c r="K809" s="105">
        <f>IF(A26taxstdlife="n/a","n/a",IF(K$3&gt;(A26taxstdlife+$E809),(('PTRM input'!$I$168+'PTRM input'!$I$134)*$I$7)-SUM($I809:J809),(('PTRM input'!$I$168+'PTRM input'!$I$134)*$I$7)/A26taxstdlife))</f>
        <v>0</v>
      </c>
      <c r="L809" s="105">
        <f>IF(A26taxstdlife="n/a","n/a",IF(L$3&gt;(A26taxstdlife+$E809),(('PTRM input'!$I$168+'PTRM input'!$I$134)*$I$7)-SUM($I809:K809),(('PTRM input'!$I$168+'PTRM input'!$I$134)*$I$7)/A26taxstdlife))</f>
        <v>0</v>
      </c>
      <c r="M809" s="105">
        <f>IF(A26taxstdlife="n/a","n/a",IF(M$3&gt;(A26taxstdlife+$E809),(('PTRM input'!$I$168+'PTRM input'!$I$134)*$I$7)-SUM($I809:L809),(('PTRM input'!$I$168+'PTRM input'!$I$134)*$I$7)/A26taxstdlife))</f>
        <v>0</v>
      </c>
      <c r="N809" s="105">
        <f>IF(A26taxstdlife="n/a","n/a",IF(N$3&gt;(A26taxstdlife+$E809),(('PTRM input'!$I$168+'PTRM input'!$I$134)*$I$7)-SUM($I809:M809),(('PTRM input'!$I$168+'PTRM input'!$I$134)*$I$7)/A26taxstdlife))</f>
        <v>0</v>
      </c>
      <c r="O809" s="105">
        <f>IF(A26taxstdlife="n/a","n/a",IF(O$3&gt;(A26taxstdlife+$E809),(('PTRM input'!$I$168+'PTRM input'!$I$134)*$I$7)-SUM($I809:N809),(('PTRM input'!$I$168+'PTRM input'!$I$134)*$I$7)/A26taxstdlife))</f>
        <v>0</v>
      </c>
      <c r="P809" s="105">
        <f>IF(A26taxstdlife="n/a","n/a",IF(P$3&gt;(A26taxstdlife+$E809),(('PTRM input'!$I$168+'PTRM input'!$I$134)*$I$7)-SUM($I809:O809),(('PTRM input'!$I$168+'PTRM input'!$I$134)*$I$7)/A26taxstdlife))</f>
        <v>0</v>
      </c>
      <c r="Q809" s="592">
        <f>IF(A26taxstdlife="n/a","n/a",IF(Q$3&gt;(A26taxstdlife+$E809),(('PTRM input'!$I$168+'PTRM input'!$I$134)*$I$7)-SUM($I809:P809),(('PTRM input'!$I$168+'PTRM input'!$I$134)*$I$7)/A26taxstdlife))</f>
        <v>0</v>
      </c>
      <c r="R809" s="592">
        <f>IF(A26taxstdlife="n/a","n/a",IF(R$3&gt;(A26taxstdlife+$E809),(('PTRM input'!$I$168+'PTRM input'!$I$134)*$I$7)-SUM($I809:Q809),(('PTRM input'!$I$168+'PTRM input'!$I$134)*$I$7)/A26taxstdlife))</f>
        <v>0</v>
      </c>
      <c r="S809" s="592">
        <f>IF(A26taxstdlife="n/a","n/a",IF(S$3&gt;(A26taxstdlife+$E809),(('PTRM input'!$I$168+'PTRM input'!$I$134)*$I$7)-SUM($I809:R809),(('PTRM input'!$I$168+'PTRM input'!$I$134)*$I$7)/A26taxstdlife))</f>
        <v>0</v>
      </c>
      <c r="T809" s="592">
        <f>IF(A26taxstdlife="n/a","n/a",IF(T$3&gt;(A26taxstdlife+$E809),(('PTRM input'!$I$168+'PTRM input'!$I$134)*$I$7)-SUM($I809:S809),(('PTRM input'!$I$168+'PTRM input'!$I$134)*$I$7)/A26taxstdlife))</f>
        <v>0</v>
      </c>
      <c r="U809" s="592">
        <f>IF(A26taxstdlife="n/a","n/a",IF(U$3&gt;(A26taxstdlife+$E809),(('PTRM input'!$I$168+'PTRM input'!$I$134)*$I$7)-SUM($I809:T809),(('PTRM input'!$I$168+'PTRM input'!$I$134)*$I$7)/A26taxstdlife))</f>
        <v>0</v>
      </c>
      <c r="V809" s="592">
        <f>IF(A26taxstdlife="n/a","n/a",IF(V$3&gt;(A26taxstdlife+$E809),(('PTRM input'!$I$168+'PTRM input'!$I$134)*$I$7)-SUM($I809:U809),(('PTRM input'!$I$168+'PTRM input'!$I$134)*$I$7)/A26taxstdlife))</f>
        <v>0</v>
      </c>
      <c r="W809" s="592">
        <f>IF(A26taxstdlife="n/a","n/a",IF(W$3&gt;(A26taxstdlife+$E809),(('PTRM input'!$I$168+'PTRM input'!$I$134)*$I$7)-SUM($I809:V809),(('PTRM input'!$I$168+'PTRM input'!$I$134)*$I$7)/A26taxstdlife))</f>
        <v>0</v>
      </c>
      <c r="X809" s="592">
        <f>IF(A26taxstdlife="n/a","n/a",IF(X$3&gt;(A26taxstdlife+$E809),(('PTRM input'!$I$168+'PTRM input'!$I$134)*$I$7)-SUM($I809:W809),(('PTRM input'!$I$168+'PTRM input'!$I$134)*$I$7)/A26taxstdlife))</f>
        <v>0</v>
      </c>
      <c r="Y809" s="592">
        <f>IF(A26taxstdlife="n/a","n/a",IF(Y$3&gt;(A26taxstdlife+$E809),(('PTRM input'!$I$168+'PTRM input'!$I$134)*$I$7)-SUM($I809:X809),(('PTRM input'!$I$168+'PTRM input'!$I$134)*$I$7)/A26taxstdlife))</f>
        <v>0</v>
      </c>
      <c r="Z809" s="592">
        <f>IF(A26taxstdlife="n/a","n/a",IF(Z$3&gt;(A26taxstdlife+$E809),(('PTRM input'!$I$168+'PTRM input'!$I$134)*$I$7)-SUM($I809:Y809),(('PTRM input'!$I$168+'PTRM input'!$I$134)*$I$7)/A26taxstdlife))</f>
        <v>0</v>
      </c>
      <c r="AA809" s="592">
        <f>IF(A26taxstdlife="n/a","n/a",IF(AA$3&gt;(A26taxstdlife+$E809),(('PTRM input'!$I$168+'PTRM input'!$I$134)*$I$7)-SUM($I809:Z809),(('PTRM input'!$I$168+'PTRM input'!$I$134)*$I$7)/A26taxstdlife))</f>
        <v>0</v>
      </c>
      <c r="AB809" s="592">
        <f>IF(A26taxstdlife="n/a","n/a",IF(AB$3&gt;(A26taxstdlife+$E809),(('PTRM input'!$I$168+'PTRM input'!$I$134)*$I$7)-SUM($I809:AA809),(('PTRM input'!$I$168+'PTRM input'!$I$134)*$I$7)/A26taxstdlife))</f>
        <v>0</v>
      </c>
      <c r="AC809" s="592">
        <f>IF(A26taxstdlife="n/a","n/a",IF(AC$3&gt;(A26taxstdlife+$E809),(('PTRM input'!$I$168+'PTRM input'!$I$134)*$I$7)-SUM($I809:AB809),(('PTRM input'!$I$168+'PTRM input'!$I$134)*$I$7)/A26taxstdlife))</f>
        <v>0</v>
      </c>
      <c r="AD809" s="592">
        <f>IF(A26taxstdlife="n/a","n/a",IF(AD$3&gt;(A26taxstdlife+$E809),(('PTRM input'!$I$168+'PTRM input'!$I$134)*$I$7)-SUM($I809:AC809),(('PTRM input'!$I$168+'PTRM input'!$I$134)*$I$7)/A26taxstdlife))</f>
        <v>0</v>
      </c>
      <c r="AE809" s="592">
        <f>IF(A26taxstdlife="n/a","n/a",IF(AE$3&gt;(A26taxstdlife+$E809),(('PTRM input'!$I$168+'PTRM input'!$I$134)*$I$7)-SUM($I809:AD809),(('PTRM input'!$I$168+'PTRM input'!$I$134)*$I$7)/A26taxstdlife))</f>
        <v>0</v>
      </c>
      <c r="AF809" s="592">
        <f>IF(A26taxstdlife="n/a","n/a",IF(AF$3&gt;(A26taxstdlife+$E809),(('PTRM input'!$I$168+'PTRM input'!$I$134)*$I$7)-SUM($I809:AE809),(('PTRM input'!$I$168+'PTRM input'!$I$134)*$I$7)/A26taxstdlife))</f>
        <v>0</v>
      </c>
      <c r="AG809" s="592">
        <f>IF(A26taxstdlife="n/a","n/a",IF(AG$3&gt;(A26taxstdlife+$E809),(('PTRM input'!$I$168+'PTRM input'!$I$134)*$I$7)-SUM($I809:AF809),(('PTRM input'!$I$168+'PTRM input'!$I$134)*$I$7)/A26taxstdlife))</f>
        <v>0</v>
      </c>
      <c r="AH809" s="592">
        <f>IF(A26taxstdlife="n/a","n/a",IF(AH$3&gt;(A26taxstdlife+$E809),(('PTRM input'!$I$168+'PTRM input'!$I$134)*$I$7)-SUM($I809:AG809),(('PTRM input'!$I$168+'PTRM input'!$I$134)*$I$7)/A26taxstdlife))</f>
        <v>0</v>
      </c>
      <c r="AI809" s="592">
        <f>IF(A26taxstdlife="n/a","n/a",IF(AI$3&gt;(A26taxstdlife+$E809),(('PTRM input'!$I$168+'PTRM input'!$I$134)*$I$7)-SUM($I809:AH809),(('PTRM input'!$I$168+'PTRM input'!$I$134)*$I$7)/A26taxstdlife))</f>
        <v>0</v>
      </c>
      <c r="AJ809" s="592">
        <f>IF(A26taxstdlife="n/a","n/a",IF(AJ$3&gt;(A26taxstdlife+$E809),(('PTRM input'!$I$168+'PTRM input'!$I$134)*$I$7)-SUM($I809:AI809),(('PTRM input'!$I$168+'PTRM input'!$I$134)*$I$7)/A26taxstdlife))</f>
        <v>0</v>
      </c>
      <c r="AK809" s="592">
        <f>IF(A26taxstdlife="n/a","n/a",IF(AK$3&gt;(A26taxstdlife+$E809),(('PTRM input'!$I$168+'PTRM input'!$I$134)*$I$7)-SUM($I809:AJ809),(('PTRM input'!$I$168+'PTRM input'!$I$134)*$I$7)/A26taxstdlife))</f>
        <v>0</v>
      </c>
      <c r="AL809" s="592">
        <f>IF(A26taxstdlife="n/a","n/a",IF(AL$3&gt;(A26taxstdlife+$E809),(('PTRM input'!$I$168+'PTRM input'!$I$134)*$I$7)-SUM($I809:AK809),(('PTRM input'!$I$168+'PTRM input'!$I$134)*$I$7)/A26taxstdlife))</f>
        <v>0</v>
      </c>
      <c r="AM809" s="592">
        <f>IF(A26taxstdlife="n/a","n/a",IF(AM$3&gt;(A26taxstdlife+$E809),(('PTRM input'!$I$168+'PTRM input'!$I$134)*$I$7)-SUM($I809:AL809),(('PTRM input'!$I$168+'PTRM input'!$I$134)*$I$7)/A26taxstdlife))</f>
        <v>0</v>
      </c>
      <c r="AN809" s="592">
        <f>IF(A26taxstdlife="n/a","n/a",IF(AN$3&gt;(A26taxstdlife+$E809),(('PTRM input'!$I$168+'PTRM input'!$I$134)*$I$7)-SUM($I809:AM809),(('PTRM input'!$I$168+'PTRM input'!$I$134)*$I$7)/A26taxstdlife))</f>
        <v>0</v>
      </c>
      <c r="AO809" s="592">
        <f>IF(A26taxstdlife="n/a","n/a",IF(AO$3&gt;(A26taxstdlife+$E809),(('PTRM input'!$I$168+'PTRM input'!$I$134)*$I$7)-SUM($I809:AN809),(('PTRM input'!$I$168+'PTRM input'!$I$134)*$I$7)/A26taxstdlife))</f>
        <v>0</v>
      </c>
      <c r="AP809" s="592">
        <f>IF(A26taxstdlife="n/a","n/a",IF(AP$3&gt;(A26taxstdlife+$E809),(('PTRM input'!$I$168+'PTRM input'!$I$134)*$I$7)-SUM($I809:AO809),(('PTRM input'!$I$168+'PTRM input'!$I$134)*$I$7)/A26taxstdlife))</f>
        <v>0</v>
      </c>
      <c r="AQ809" s="592">
        <f>IF(A26taxstdlife="n/a","n/a",IF(AQ$3&gt;(A26taxstdlife+$E809),(('PTRM input'!$I$168+'PTRM input'!$I$134)*$I$7)-SUM($I809:AP809),(('PTRM input'!$I$168+'PTRM input'!$I$134)*$I$7)/A26taxstdlife))</f>
        <v>0</v>
      </c>
      <c r="AR809" s="592">
        <f>IF(A26taxstdlife="n/a","n/a",IF(AR$3&gt;(A26taxstdlife+$E809),(('PTRM input'!$I$168+'PTRM input'!$I$134)*$I$7)-SUM($I809:AQ809),(('PTRM input'!$I$168+'PTRM input'!$I$134)*$I$7)/A26taxstdlife))</f>
        <v>0</v>
      </c>
      <c r="AS809" s="592">
        <f>IF(A26taxstdlife="n/a","n/a",IF(AS$3&gt;(A26taxstdlife+$E809),(('PTRM input'!$I$168+'PTRM input'!$I$134)*$I$7)-SUM($I809:AR809),(('PTRM input'!$I$168+'PTRM input'!$I$134)*$I$7)/A26taxstdlife))</f>
        <v>0</v>
      </c>
      <c r="AT809" s="592">
        <f>IF(A26taxstdlife="n/a","n/a",IF(AT$3&gt;(A26taxstdlife+$E809),(('PTRM input'!$I$168+'PTRM input'!$I$134)*$I$7)-SUM($I809:AS809),(('PTRM input'!$I$168+'PTRM input'!$I$134)*$I$7)/A26taxstdlife))</f>
        <v>0</v>
      </c>
      <c r="AU809" s="592">
        <f>IF(A26taxstdlife="n/a","n/a",IF(AU$3&gt;(A26taxstdlife+$E809),(('PTRM input'!$I$168+'PTRM input'!$I$134)*$I$7)-SUM($I809:AT809),(('PTRM input'!$I$168+'PTRM input'!$I$134)*$I$7)/A26taxstdlife))</f>
        <v>0</v>
      </c>
      <c r="AV809" s="592">
        <f>IF(A26taxstdlife="n/a","n/a",IF(AV$3&gt;(A26taxstdlife+$E809),(('PTRM input'!$I$168+'PTRM input'!$I$134)*$I$7)-SUM($I809:AU809),(('PTRM input'!$I$168+'PTRM input'!$I$134)*$I$7)/A26taxstdlife))</f>
        <v>0</v>
      </c>
      <c r="AW809" s="592">
        <f>IF(A26taxstdlife="n/a","n/a",IF(AW$3&gt;(A26taxstdlife+$E809),(('PTRM input'!$I$168+'PTRM input'!$I$134)*$I$7)-SUM($I809:AV809),(('PTRM input'!$I$168+'PTRM input'!$I$134)*$I$7)/A26taxstdlife))</f>
        <v>0</v>
      </c>
      <c r="AX809" s="592">
        <f>IF(A26taxstdlife="n/a","n/a",IF(AX$3&gt;(A26taxstdlife+$E809),(('PTRM input'!$I$168+'PTRM input'!$I$134)*$I$7)-SUM($I809:AW809),(('PTRM input'!$I$168+'PTRM input'!$I$134)*$I$7)/A26taxstdlife))</f>
        <v>0</v>
      </c>
      <c r="AY809" s="592">
        <f>IF(A26taxstdlife="n/a","n/a",IF(AY$3&gt;(A26taxstdlife+$E809),(('PTRM input'!$I$168+'PTRM input'!$I$134)*$I$7)-SUM($I809:AX809),(('PTRM input'!$I$168+'PTRM input'!$I$134)*$I$7)/A26taxstdlife))</f>
        <v>0</v>
      </c>
      <c r="AZ809" s="592">
        <f>IF(A26taxstdlife="n/a","n/a",IF(AZ$3&gt;(A26taxstdlife+$E809),(('PTRM input'!$I$168+'PTRM input'!$I$134)*$I$7)-SUM($I809:AY809),(('PTRM input'!$I$168+'PTRM input'!$I$134)*$I$7)/A26taxstdlife))</f>
        <v>0</v>
      </c>
      <c r="BA809" s="592">
        <f>IF(A26taxstdlife="n/a","n/a",IF(BA$3&gt;(A26taxstdlife+$E809),(('PTRM input'!$I$168+'PTRM input'!$I$134)*$I$7)-SUM($I809:AZ809),(('PTRM input'!$I$168+'PTRM input'!$I$134)*$I$7)/A26taxstdlife))</f>
        <v>0</v>
      </c>
      <c r="BB809" s="592">
        <f>IF(A26taxstdlife="n/a","n/a",IF(BB$3&gt;(A26taxstdlife+$E809),(('PTRM input'!$I$168+'PTRM input'!$I$134)*$I$7)-SUM($I809:BA809),(('PTRM input'!$I$168+'PTRM input'!$I$134)*$I$7)/A26taxstdlife))</f>
        <v>0</v>
      </c>
      <c r="BC809" s="592">
        <f>IF(A26taxstdlife="n/a","n/a",IF(BC$3&gt;(A26taxstdlife+$E809),(('PTRM input'!$I$168+'PTRM input'!$I$134)*$I$7)-SUM($I809:BB809),(('PTRM input'!$I$168+'PTRM input'!$I$134)*$I$7)/A26taxstdlife))</f>
        <v>0</v>
      </c>
      <c r="BD809" s="592">
        <f>IF(A26taxstdlife="n/a","n/a",IF(BD$3&gt;(A26taxstdlife+$E809),(('PTRM input'!$I$168+'PTRM input'!$I$134)*$I$7)-SUM($I809:BC809),(('PTRM input'!$I$168+'PTRM input'!$I$134)*$I$7)/A26taxstdlife))</f>
        <v>0</v>
      </c>
      <c r="BE809" s="592">
        <f>IF(A26taxstdlife="n/a","n/a",IF(BE$3&gt;(A26taxstdlife+$E809),(('PTRM input'!$I$168+'PTRM input'!$I$134)*$I$7)-SUM($I809:BD809),(('PTRM input'!$I$168+'PTRM input'!$I$134)*$I$7)/A26taxstdlife))</f>
        <v>0</v>
      </c>
      <c r="BF809" s="592">
        <f>IF(A26taxstdlife="n/a","n/a",IF(BF$3&gt;(A26taxstdlife+$E809),(('PTRM input'!$I$168+'PTRM input'!$I$134)*$I$7)-SUM($I809:BE809),(('PTRM input'!$I$168+'PTRM input'!$I$134)*$I$7)/A26taxstdlife))</f>
        <v>0</v>
      </c>
      <c r="BG809" s="592">
        <f>IF(A26taxstdlife="n/a","n/a",IF(BG$3&gt;(A26taxstdlife+$E809),(('PTRM input'!$I$168+'PTRM input'!$I$134)*$I$7)-SUM($I809:BF809),(('PTRM input'!$I$168+'PTRM input'!$I$134)*$I$7)/A26taxstdlife))</f>
        <v>0</v>
      </c>
      <c r="BH809" s="592">
        <f>IF(A26taxstdlife="n/a","n/a",IF(BH$3&gt;(A26taxstdlife+$E809),(('PTRM input'!$I$168+'PTRM input'!$I$134)*$I$7)-SUM($I809:BG809),(('PTRM input'!$I$168+'PTRM input'!$I$134)*$I$7)/A26taxstdlife))</f>
        <v>0</v>
      </c>
      <c r="BI809" s="592">
        <f>IF(A26taxstdlife="n/a","n/a",IF(BI$3&gt;(A26taxstdlife+$E809),(('PTRM input'!$I$168+'PTRM input'!$I$134)*$I$7)-SUM($I809:BH809),(('PTRM input'!$I$168+'PTRM input'!$I$134)*$I$7)/A26taxstdlife))</f>
        <v>0</v>
      </c>
      <c r="BJ809" s="592"/>
      <c r="BK809" s="237"/>
      <c r="BL809" s="237"/>
      <c r="BM809" s="237"/>
    </row>
    <row r="810" spans="1:65" s="4" customFormat="1" ht="12.75" customHeight="1" outlineLevel="2">
      <c r="A810" s="237"/>
      <c r="B810" s="237"/>
      <c r="C810" s="597"/>
      <c r="D810" s="930"/>
      <c r="E810" s="167">
        <v>4</v>
      </c>
      <c r="F810" s="34"/>
      <c r="G810" s="184"/>
      <c r="H810" s="186"/>
      <c r="I810" s="186"/>
      <c r="J810" s="185"/>
      <c r="K810" s="105">
        <f>IF(A26taxstdlife="n/a","n/a",IF(K$3&gt;(A26taxstdlife+$E810),(('PTRM input'!$J$168+'PTRM input'!$J$134)*$J$7)-SUM($J810:J810),(('PTRM input'!$J$168+'PTRM input'!$J$134)*$J$7)/A26taxstdlife))</f>
        <v>0</v>
      </c>
      <c r="L810" s="105">
        <f>IF(A26taxstdlife="n/a","n/a",IF(L$3&gt;(A26taxstdlife+$E810),(('PTRM input'!$J$168+'PTRM input'!$J$134)*$J$7)-SUM($J810:K810),(('PTRM input'!$J$168+'PTRM input'!$J$134)*$J$7)/A26taxstdlife))</f>
        <v>0</v>
      </c>
      <c r="M810" s="105">
        <f>IF(A26taxstdlife="n/a","n/a",IF(M$3&gt;(A26taxstdlife+$E810),(('PTRM input'!$J$168+'PTRM input'!$J$134)*$J$7)-SUM($J810:L810),(('PTRM input'!$J$168+'PTRM input'!$J$134)*$J$7)/A26taxstdlife))</f>
        <v>0</v>
      </c>
      <c r="N810" s="105">
        <f>IF(A26taxstdlife="n/a","n/a",IF(N$3&gt;(A26taxstdlife+$E810),(('PTRM input'!$J$168+'PTRM input'!$J$134)*$J$7)-SUM($J810:M810),(('PTRM input'!$J$168+'PTRM input'!$J$134)*$J$7)/A26taxstdlife))</f>
        <v>0</v>
      </c>
      <c r="O810" s="105">
        <f>IF(A26taxstdlife="n/a","n/a",IF(O$3&gt;(A26taxstdlife+$E810),(('PTRM input'!$J$168+'PTRM input'!$J$134)*$J$7)-SUM($J810:N810),(('PTRM input'!$J$168+'PTRM input'!$J$134)*$J$7)/A26taxstdlife))</f>
        <v>0</v>
      </c>
      <c r="P810" s="105">
        <f>IF(A26taxstdlife="n/a","n/a",IF(P$3&gt;(A26taxstdlife+$E810),(('PTRM input'!$J$168+'PTRM input'!$J$134)*$J$7)-SUM($J810:O810),(('PTRM input'!$J$168+'PTRM input'!$J$134)*$J$7)/A26taxstdlife))</f>
        <v>0</v>
      </c>
      <c r="Q810" s="592">
        <f>IF(A26taxstdlife="n/a","n/a",IF(Q$3&gt;(A26taxstdlife+$E810),(('PTRM input'!$J$168+'PTRM input'!$J$134)*$J$7)-SUM($J810:P810),(('PTRM input'!$J$168+'PTRM input'!$J$134)*$J$7)/A26taxstdlife))</f>
        <v>0</v>
      </c>
      <c r="R810" s="592">
        <f>IF(A26taxstdlife="n/a","n/a",IF(R$3&gt;(A26taxstdlife+$E810),(('PTRM input'!$J$168+'PTRM input'!$J$134)*$J$7)-SUM($J810:Q810),(('PTRM input'!$J$168+'PTRM input'!$J$134)*$J$7)/A26taxstdlife))</f>
        <v>0</v>
      </c>
      <c r="S810" s="592">
        <f>IF(A26taxstdlife="n/a","n/a",IF(S$3&gt;(A26taxstdlife+$E810),(('PTRM input'!$J$168+'PTRM input'!$J$134)*$J$7)-SUM($J810:R810),(('PTRM input'!$J$168+'PTRM input'!$J$134)*$J$7)/A26taxstdlife))</f>
        <v>0</v>
      </c>
      <c r="T810" s="592">
        <f>IF(A26taxstdlife="n/a","n/a",IF(T$3&gt;(A26taxstdlife+$E810),(('PTRM input'!$J$168+'PTRM input'!$J$134)*$J$7)-SUM($J810:S810),(('PTRM input'!$J$168+'PTRM input'!$J$134)*$J$7)/A26taxstdlife))</f>
        <v>0</v>
      </c>
      <c r="U810" s="592">
        <f>IF(A26taxstdlife="n/a","n/a",IF(U$3&gt;(A26taxstdlife+$E810),(('PTRM input'!$J$168+'PTRM input'!$J$134)*$J$7)-SUM($J810:T810),(('PTRM input'!$J$168+'PTRM input'!$J$134)*$J$7)/A26taxstdlife))</f>
        <v>0</v>
      </c>
      <c r="V810" s="592">
        <f>IF(A26taxstdlife="n/a","n/a",IF(V$3&gt;(A26taxstdlife+$E810),(('PTRM input'!$J$168+'PTRM input'!$J$134)*$J$7)-SUM($J810:U810),(('PTRM input'!$J$168+'PTRM input'!$J$134)*$J$7)/A26taxstdlife))</f>
        <v>0</v>
      </c>
      <c r="W810" s="592">
        <f>IF(A26taxstdlife="n/a","n/a",IF(W$3&gt;(A26taxstdlife+$E810),(('PTRM input'!$J$168+'PTRM input'!$J$134)*$J$7)-SUM($J810:V810),(('PTRM input'!$J$168+'PTRM input'!$J$134)*$J$7)/A26taxstdlife))</f>
        <v>0</v>
      </c>
      <c r="X810" s="592">
        <f>IF(A26taxstdlife="n/a","n/a",IF(X$3&gt;(A26taxstdlife+$E810),(('PTRM input'!$J$168+'PTRM input'!$J$134)*$J$7)-SUM($J810:W810),(('PTRM input'!$J$168+'PTRM input'!$J$134)*$J$7)/A26taxstdlife))</f>
        <v>0</v>
      </c>
      <c r="Y810" s="592">
        <f>IF(A26taxstdlife="n/a","n/a",IF(Y$3&gt;(A26taxstdlife+$E810),(('PTRM input'!$J$168+'PTRM input'!$J$134)*$J$7)-SUM($J810:X810),(('PTRM input'!$J$168+'PTRM input'!$J$134)*$J$7)/A26taxstdlife))</f>
        <v>0</v>
      </c>
      <c r="Z810" s="592">
        <f>IF(A26taxstdlife="n/a","n/a",IF(Z$3&gt;(A26taxstdlife+$E810),(('PTRM input'!$J$168+'PTRM input'!$J$134)*$J$7)-SUM($J810:Y810),(('PTRM input'!$J$168+'PTRM input'!$J$134)*$J$7)/A26taxstdlife))</f>
        <v>0</v>
      </c>
      <c r="AA810" s="592">
        <f>IF(A26taxstdlife="n/a","n/a",IF(AA$3&gt;(A26taxstdlife+$E810),(('PTRM input'!$J$168+'PTRM input'!$J$134)*$J$7)-SUM($J810:Z810),(('PTRM input'!$J$168+'PTRM input'!$J$134)*$J$7)/A26taxstdlife))</f>
        <v>0</v>
      </c>
      <c r="AB810" s="592">
        <f>IF(A26taxstdlife="n/a","n/a",IF(AB$3&gt;(A26taxstdlife+$E810),(('PTRM input'!$J$168+'PTRM input'!$J$134)*$J$7)-SUM($J810:AA810),(('PTRM input'!$J$168+'PTRM input'!$J$134)*$J$7)/A26taxstdlife))</f>
        <v>0</v>
      </c>
      <c r="AC810" s="592">
        <f>IF(A26taxstdlife="n/a","n/a",IF(AC$3&gt;(A26taxstdlife+$E810),(('PTRM input'!$J$168+'PTRM input'!$J$134)*$J$7)-SUM($J810:AB810),(('PTRM input'!$J$168+'PTRM input'!$J$134)*$J$7)/A26taxstdlife))</f>
        <v>0</v>
      </c>
      <c r="AD810" s="592">
        <f>IF(A26taxstdlife="n/a","n/a",IF(AD$3&gt;(A26taxstdlife+$E810),(('PTRM input'!$J$168+'PTRM input'!$J$134)*$J$7)-SUM($J810:AC810),(('PTRM input'!$J$168+'PTRM input'!$J$134)*$J$7)/A26taxstdlife))</f>
        <v>0</v>
      </c>
      <c r="AE810" s="592">
        <f>IF(A26taxstdlife="n/a","n/a",IF(AE$3&gt;(A26taxstdlife+$E810),(('PTRM input'!$J$168+'PTRM input'!$J$134)*$J$7)-SUM($J810:AD810),(('PTRM input'!$J$168+'PTRM input'!$J$134)*$J$7)/A26taxstdlife))</f>
        <v>0</v>
      </c>
      <c r="AF810" s="592">
        <f>IF(A26taxstdlife="n/a","n/a",IF(AF$3&gt;(A26taxstdlife+$E810),(('PTRM input'!$J$168+'PTRM input'!$J$134)*$J$7)-SUM($J810:AE810),(('PTRM input'!$J$168+'PTRM input'!$J$134)*$J$7)/A26taxstdlife))</f>
        <v>0</v>
      </c>
      <c r="AG810" s="592">
        <f>IF(A26taxstdlife="n/a","n/a",IF(AG$3&gt;(A26taxstdlife+$E810),(('PTRM input'!$J$168+'PTRM input'!$J$134)*$J$7)-SUM($J810:AF810),(('PTRM input'!$J$168+'PTRM input'!$J$134)*$J$7)/A26taxstdlife))</f>
        <v>0</v>
      </c>
      <c r="AH810" s="592">
        <f>IF(A26taxstdlife="n/a","n/a",IF(AH$3&gt;(A26taxstdlife+$E810),(('PTRM input'!$J$168+'PTRM input'!$J$134)*$J$7)-SUM($J810:AG810),(('PTRM input'!$J$168+'PTRM input'!$J$134)*$J$7)/A26taxstdlife))</f>
        <v>0</v>
      </c>
      <c r="AI810" s="592">
        <f>IF(A26taxstdlife="n/a","n/a",IF(AI$3&gt;(A26taxstdlife+$E810),(('PTRM input'!$J$168+'PTRM input'!$J$134)*$J$7)-SUM($J810:AH810),(('PTRM input'!$J$168+'PTRM input'!$J$134)*$J$7)/A26taxstdlife))</f>
        <v>0</v>
      </c>
      <c r="AJ810" s="592">
        <f>IF(A26taxstdlife="n/a","n/a",IF(AJ$3&gt;(A26taxstdlife+$E810),(('PTRM input'!$J$168+'PTRM input'!$J$134)*$J$7)-SUM($J810:AI810),(('PTRM input'!$J$168+'PTRM input'!$J$134)*$J$7)/A26taxstdlife))</f>
        <v>0</v>
      </c>
      <c r="AK810" s="592">
        <f>IF(A26taxstdlife="n/a","n/a",IF(AK$3&gt;(A26taxstdlife+$E810),(('PTRM input'!$J$168+'PTRM input'!$J$134)*$J$7)-SUM($J810:AJ810),(('PTRM input'!$J$168+'PTRM input'!$J$134)*$J$7)/A26taxstdlife))</f>
        <v>0</v>
      </c>
      <c r="AL810" s="592">
        <f>IF(A26taxstdlife="n/a","n/a",IF(AL$3&gt;(A26taxstdlife+$E810),(('PTRM input'!$J$168+'PTRM input'!$J$134)*$J$7)-SUM($J810:AK810),(('PTRM input'!$J$168+'PTRM input'!$J$134)*$J$7)/A26taxstdlife))</f>
        <v>0</v>
      </c>
      <c r="AM810" s="592">
        <f>IF(A26taxstdlife="n/a","n/a",IF(AM$3&gt;(A26taxstdlife+$E810),(('PTRM input'!$J$168+'PTRM input'!$J$134)*$J$7)-SUM($J810:AL810),(('PTRM input'!$J$168+'PTRM input'!$J$134)*$J$7)/A26taxstdlife))</f>
        <v>0</v>
      </c>
      <c r="AN810" s="592">
        <f>IF(A26taxstdlife="n/a","n/a",IF(AN$3&gt;(A26taxstdlife+$E810),(('PTRM input'!$J$168+'PTRM input'!$J$134)*$J$7)-SUM($J810:AM810),(('PTRM input'!$J$168+'PTRM input'!$J$134)*$J$7)/A26taxstdlife))</f>
        <v>0</v>
      </c>
      <c r="AO810" s="592">
        <f>IF(A26taxstdlife="n/a","n/a",IF(AO$3&gt;(A26taxstdlife+$E810),(('PTRM input'!$J$168+'PTRM input'!$J$134)*$J$7)-SUM($J810:AN810),(('PTRM input'!$J$168+'PTRM input'!$J$134)*$J$7)/A26taxstdlife))</f>
        <v>0</v>
      </c>
      <c r="AP810" s="592">
        <f>IF(A26taxstdlife="n/a","n/a",IF(AP$3&gt;(A26taxstdlife+$E810),(('PTRM input'!$J$168+'PTRM input'!$J$134)*$J$7)-SUM($J810:AO810),(('PTRM input'!$J$168+'PTRM input'!$J$134)*$J$7)/A26taxstdlife))</f>
        <v>0</v>
      </c>
      <c r="AQ810" s="592">
        <f>IF(A26taxstdlife="n/a","n/a",IF(AQ$3&gt;(A26taxstdlife+$E810),(('PTRM input'!$J$168+'PTRM input'!$J$134)*$J$7)-SUM($J810:AP810),(('PTRM input'!$J$168+'PTRM input'!$J$134)*$J$7)/A26taxstdlife))</f>
        <v>0</v>
      </c>
      <c r="AR810" s="592">
        <f>IF(A26taxstdlife="n/a","n/a",IF(AR$3&gt;(A26taxstdlife+$E810),(('PTRM input'!$J$168+'PTRM input'!$J$134)*$J$7)-SUM($J810:AQ810),(('PTRM input'!$J$168+'PTRM input'!$J$134)*$J$7)/A26taxstdlife))</f>
        <v>0</v>
      </c>
      <c r="AS810" s="592">
        <f>IF(A26taxstdlife="n/a","n/a",IF(AS$3&gt;(A26taxstdlife+$E810),(('PTRM input'!$J$168+'PTRM input'!$J$134)*$J$7)-SUM($J810:AR810),(('PTRM input'!$J$168+'PTRM input'!$J$134)*$J$7)/A26taxstdlife))</f>
        <v>0</v>
      </c>
      <c r="AT810" s="592">
        <f>IF(A26taxstdlife="n/a","n/a",IF(AT$3&gt;(A26taxstdlife+$E810),(('PTRM input'!$J$168+'PTRM input'!$J$134)*$J$7)-SUM($J810:AS810),(('PTRM input'!$J$168+'PTRM input'!$J$134)*$J$7)/A26taxstdlife))</f>
        <v>0</v>
      </c>
      <c r="AU810" s="592">
        <f>IF(A26taxstdlife="n/a","n/a",IF(AU$3&gt;(A26taxstdlife+$E810),(('PTRM input'!$J$168+'PTRM input'!$J$134)*$J$7)-SUM($J810:AT810),(('PTRM input'!$J$168+'PTRM input'!$J$134)*$J$7)/A26taxstdlife))</f>
        <v>0</v>
      </c>
      <c r="AV810" s="592">
        <f>IF(A26taxstdlife="n/a","n/a",IF(AV$3&gt;(A26taxstdlife+$E810),(('PTRM input'!$J$168+'PTRM input'!$J$134)*$J$7)-SUM($J810:AU810),(('PTRM input'!$J$168+'PTRM input'!$J$134)*$J$7)/A26taxstdlife))</f>
        <v>0</v>
      </c>
      <c r="AW810" s="592">
        <f>IF(A26taxstdlife="n/a","n/a",IF(AW$3&gt;(A26taxstdlife+$E810),(('PTRM input'!$J$168+'PTRM input'!$J$134)*$J$7)-SUM($J810:AV810),(('PTRM input'!$J$168+'PTRM input'!$J$134)*$J$7)/A26taxstdlife))</f>
        <v>0</v>
      </c>
      <c r="AX810" s="592">
        <f>IF(A26taxstdlife="n/a","n/a",IF(AX$3&gt;(A26taxstdlife+$E810),(('PTRM input'!$J$168+'PTRM input'!$J$134)*$J$7)-SUM($J810:AW810),(('PTRM input'!$J$168+'PTRM input'!$J$134)*$J$7)/A26taxstdlife))</f>
        <v>0</v>
      </c>
      <c r="AY810" s="592">
        <f>IF(A26taxstdlife="n/a","n/a",IF(AY$3&gt;(A26taxstdlife+$E810),(('PTRM input'!$J$168+'PTRM input'!$J$134)*$J$7)-SUM($J810:AX810),(('PTRM input'!$J$168+'PTRM input'!$J$134)*$J$7)/A26taxstdlife))</f>
        <v>0</v>
      </c>
      <c r="AZ810" s="592">
        <f>IF(A26taxstdlife="n/a","n/a",IF(AZ$3&gt;(A26taxstdlife+$E810),(('PTRM input'!$J$168+'PTRM input'!$J$134)*$J$7)-SUM($J810:AY810),(('PTRM input'!$J$168+'PTRM input'!$J$134)*$J$7)/A26taxstdlife))</f>
        <v>0</v>
      </c>
      <c r="BA810" s="592">
        <f>IF(A26taxstdlife="n/a","n/a",IF(BA$3&gt;(A26taxstdlife+$E810),(('PTRM input'!$J$168+'PTRM input'!$J$134)*$J$7)-SUM($J810:AZ810),(('PTRM input'!$J$168+'PTRM input'!$J$134)*$J$7)/A26taxstdlife))</f>
        <v>0</v>
      </c>
      <c r="BB810" s="592">
        <f>IF(A26taxstdlife="n/a","n/a",IF(BB$3&gt;(A26taxstdlife+$E810),(('PTRM input'!$J$168+'PTRM input'!$J$134)*$J$7)-SUM($J810:BA810),(('PTRM input'!$J$168+'PTRM input'!$J$134)*$J$7)/A26taxstdlife))</f>
        <v>0</v>
      </c>
      <c r="BC810" s="592">
        <f>IF(A26taxstdlife="n/a","n/a",IF(BC$3&gt;(A26taxstdlife+$E810),(('PTRM input'!$J$168+'PTRM input'!$J$134)*$J$7)-SUM($J810:BB810),(('PTRM input'!$J$168+'PTRM input'!$J$134)*$J$7)/A26taxstdlife))</f>
        <v>0</v>
      </c>
      <c r="BD810" s="592">
        <f>IF(A26taxstdlife="n/a","n/a",IF(BD$3&gt;(A26taxstdlife+$E810),(('PTRM input'!$J$168+'PTRM input'!$J$134)*$J$7)-SUM($J810:BC810),(('PTRM input'!$J$168+'PTRM input'!$J$134)*$J$7)/A26taxstdlife))</f>
        <v>0</v>
      </c>
      <c r="BE810" s="592">
        <f>IF(A26taxstdlife="n/a","n/a",IF(BE$3&gt;(A26taxstdlife+$E810),(('PTRM input'!$J$168+'PTRM input'!$J$134)*$J$7)-SUM($J810:BD810),(('PTRM input'!$J$168+'PTRM input'!$J$134)*$J$7)/A26taxstdlife))</f>
        <v>0</v>
      </c>
      <c r="BF810" s="592">
        <f>IF(A26taxstdlife="n/a","n/a",IF(BF$3&gt;(A26taxstdlife+$E810),(('PTRM input'!$J$168+'PTRM input'!$J$134)*$J$7)-SUM($J810:BE810),(('PTRM input'!$J$168+'PTRM input'!$J$134)*$J$7)/A26taxstdlife))</f>
        <v>0</v>
      </c>
      <c r="BG810" s="592">
        <f>IF(A26taxstdlife="n/a","n/a",IF(BG$3&gt;(A26taxstdlife+$E810),(('PTRM input'!$J$168+'PTRM input'!$J$134)*$J$7)-SUM($J810:BF810),(('PTRM input'!$J$168+'PTRM input'!$J$134)*$J$7)/A26taxstdlife))</f>
        <v>0</v>
      </c>
      <c r="BH810" s="592">
        <f>IF(A26taxstdlife="n/a","n/a",IF(BH$3&gt;(A26taxstdlife+$E810),(('PTRM input'!$J$168+'PTRM input'!$J$134)*$J$7)-SUM($J810:BG810),(('PTRM input'!$J$168+'PTRM input'!$J$134)*$J$7)/A26taxstdlife))</f>
        <v>0</v>
      </c>
      <c r="BI810" s="592">
        <f>IF(A26taxstdlife="n/a","n/a",IF(BI$3&gt;(A26taxstdlife+$E810),(('PTRM input'!$J$168+'PTRM input'!$J$134)*$J$7)-SUM($J810:BH810),(('PTRM input'!$J$168+'PTRM input'!$J$134)*$J$7)/A26taxstdlife))</f>
        <v>0</v>
      </c>
      <c r="BJ810" s="237"/>
      <c r="BK810" s="237"/>
      <c r="BL810" s="237"/>
      <c r="BM810" s="237"/>
    </row>
    <row r="811" spans="1:65" s="4" customFormat="1" ht="12.75" customHeight="1" outlineLevel="2">
      <c r="A811" s="237"/>
      <c r="B811" s="237"/>
      <c r="C811" s="597"/>
      <c r="D811" s="930"/>
      <c r="E811" s="167">
        <v>5</v>
      </c>
      <c r="F811" s="34"/>
      <c r="G811" s="184"/>
      <c r="H811" s="186"/>
      <c r="I811" s="186"/>
      <c r="J811" s="186"/>
      <c r="K811" s="185"/>
      <c r="L811" s="105">
        <f>IF(A26taxstdlife="n/a","n/a",IF(L$3&gt;(A26taxstdlife+$E811),(('PTRM input'!$K$168+'PTRM input'!$K$134)*$K$7)-SUM($K811:K811),(('PTRM input'!$K$168+'PTRM input'!$K$134)*$K$7)/A26taxstdlife))</f>
        <v>0</v>
      </c>
      <c r="M811" s="105">
        <f>IF(A26taxstdlife="n/a","n/a",IF(M$3&gt;(A26taxstdlife+$E811),(('PTRM input'!$K$168+'PTRM input'!$K$134)*$K$7)-SUM($K811:L811),(('PTRM input'!$K$168+'PTRM input'!$K$134)*$K$7)/A26taxstdlife))</f>
        <v>0</v>
      </c>
      <c r="N811" s="105">
        <f>IF(A26taxstdlife="n/a","n/a",IF(N$3&gt;(A26taxstdlife+$E811),(('PTRM input'!$K$168+'PTRM input'!$K$134)*$K$7)-SUM($K811:M811),(('PTRM input'!$K$168+'PTRM input'!$K$134)*$K$7)/A26taxstdlife))</f>
        <v>0</v>
      </c>
      <c r="O811" s="105">
        <f>IF(A26taxstdlife="n/a","n/a",IF(O$3&gt;(A26taxstdlife+$E811),(('PTRM input'!$K$168+'PTRM input'!$K$134)*$K$7)-SUM($K811:N811),(('PTRM input'!$K$168+'PTRM input'!$K$134)*$K$7)/A26taxstdlife))</f>
        <v>0</v>
      </c>
      <c r="P811" s="105">
        <f>IF(A26taxstdlife="n/a","n/a",IF(P$3&gt;(A26taxstdlife+$E811),(('PTRM input'!$K$168+'PTRM input'!$K$134)*$K$7)-SUM($K811:O811),(('PTRM input'!$K$168+'PTRM input'!$K$134)*$K$7)/A26taxstdlife))</f>
        <v>0</v>
      </c>
      <c r="Q811" s="592">
        <f>IF(A26taxstdlife="n/a","n/a",IF(Q$3&gt;(A26taxstdlife+$E811),(('PTRM input'!$K$168+'PTRM input'!$K$134)*$K$7)-SUM($K811:P811),(('PTRM input'!$K$168+'PTRM input'!$K$134)*$K$7)/A26taxstdlife))</f>
        <v>0</v>
      </c>
      <c r="R811" s="592">
        <f>IF(A26taxstdlife="n/a","n/a",IF(R$3&gt;(A26taxstdlife+$E811),(('PTRM input'!$K$168+'PTRM input'!$K$134)*$K$7)-SUM($K811:Q811),(('PTRM input'!$K$168+'PTRM input'!$K$134)*$K$7)/A26taxstdlife))</f>
        <v>0</v>
      </c>
      <c r="S811" s="592">
        <f>IF(A26taxstdlife="n/a","n/a",IF(S$3&gt;(A26taxstdlife+$E811),(('PTRM input'!$K$168+'PTRM input'!$K$134)*$K$7)-SUM($K811:R811),(('PTRM input'!$K$168+'PTRM input'!$K$134)*$K$7)/A26taxstdlife))</f>
        <v>0</v>
      </c>
      <c r="T811" s="592">
        <f>IF(A26taxstdlife="n/a","n/a",IF(T$3&gt;(A26taxstdlife+$E811),(('PTRM input'!$K$168+'PTRM input'!$K$134)*$K$7)-SUM($K811:S811),(('PTRM input'!$K$168+'PTRM input'!$K$134)*$K$7)/A26taxstdlife))</f>
        <v>0</v>
      </c>
      <c r="U811" s="592">
        <f>IF(A26taxstdlife="n/a","n/a",IF(U$3&gt;(A26taxstdlife+$E811),(('PTRM input'!$K$168+'PTRM input'!$K$134)*$K$7)-SUM($K811:T811),(('PTRM input'!$K$168+'PTRM input'!$K$134)*$K$7)/A26taxstdlife))</f>
        <v>0</v>
      </c>
      <c r="V811" s="592">
        <f>IF(A26taxstdlife="n/a","n/a",IF(V$3&gt;(A26taxstdlife+$E811),(('PTRM input'!$K$168+'PTRM input'!$K$134)*$K$7)-SUM($K811:U811),(('PTRM input'!$K$168+'PTRM input'!$K$134)*$K$7)/A26taxstdlife))</f>
        <v>0</v>
      </c>
      <c r="W811" s="592">
        <f>IF(A26taxstdlife="n/a","n/a",IF(W$3&gt;(A26taxstdlife+$E811),(('PTRM input'!$K$168+'PTRM input'!$K$134)*$K$7)-SUM($K811:V811),(('PTRM input'!$K$168+'PTRM input'!$K$134)*$K$7)/A26taxstdlife))</f>
        <v>0</v>
      </c>
      <c r="X811" s="592">
        <f>IF(A26taxstdlife="n/a","n/a",IF(X$3&gt;(A26taxstdlife+$E811),(('PTRM input'!$K$168+'PTRM input'!$K$134)*$K$7)-SUM($K811:W811),(('PTRM input'!$K$168+'PTRM input'!$K$134)*$K$7)/A26taxstdlife))</f>
        <v>0</v>
      </c>
      <c r="Y811" s="592">
        <f>IF(A26taxstdlife="n/a","n/a",IF(Y$3&gt;(A26taxstdlife+$E811),(('PTRM input'!$K$168+'PTRM input'!$K$134)*$K$7)-SUM($K811:X811),(('PTRM input'!$K$168+'PTRM input'!$K$134)*$K$7)/A26taxstdlife))</f>
        <v>0</v>
      </c>
      <c r="Z811" s="592">
        <f>IF(A26taxstdlife="n/a","n/a",IF(Z$3&gt;(A26taxstdlife+$E811),(('PTRM input'!$K$168+'PTRM input'!$K$134)*$K$7)-SUM($K811:Y811),(('PTRM input'!$K$168+'PTRM input'!$K$134)*$K$7)/A26taxstdlife))</f>
        <v>0</v>
      </c>
      <c r="AA811" s="592">
        <f>IF(A26taxstdlife="n/a","n/a",IF(AA$3&gt;(A26taxstdlife+$E811),(('PTRM input'!$K$168+'PTRM input'!$K$134)*$K$7)-SUM($K811:Z811),(('PTRM input'!$K$168+'PTRM input'!$K$134)*$K$7)/A26taxstdlife))</f>
        <v>0</v>
      </c>
      <c r="AB811" s="592">
        <f>IF(A26taxstdlife="n/a","n/a",IF(AB$3&gt;(A26taxstdlife+$E811),(('PTRM input'!$K$168+'PTRM input'!$K$134)*$K$7)-SUM($K811:AA811),(('PTRM input'!$K$168+'PTRM input'!$K$134)*$K$7)/A26taxstdlife))</f>
        <v>0</v>
      </c>
      <c r="AC811" s="592">
        <f>IF(A26taxstdlife="n/a","n/a",IF(AC$3&gt;(A26taxstdlife+$E811),(('PTRM input'!$K$168+'PTRM input'!$K$134)*$K$7)-SUM($K811:AB811),(('PTRM input'!$K$168+'PTRM input'!$K$134)*$K$7)/A26taxstdlife))</f>
        <v>0</v>
      </c>
      <c r="AD811" s="592">
        <f>IF(A26taxstdlife="n/a","n/a",IF(AD$3&gt;(A26taxstdlife+$E811),(('PTRM input'!$K$168+'PTRM input'!$K$134)*$K$7)-SUM($K811:AC811),(('PTRM input'!$K$168+'PTRM input'!$K$134)*$K$7)/A26taxstdlife))</f>
        <v>0</v>
      </c>
      <c r="AE811" s="592">
        <f>IF(A26taxstdlife="n/a","n/a",IF(AE$3&gt;(A26taxstdlife+$E811),(('PTRM input'!$K$168+'PTRM input'!$K$134)*$K$7)-SUM($K811:AD811),(('PTRM input'!$K$168+'PTRM input'!$K$134)*$K$7)/A26taxstdlife))</f>
        <v>0</v>
      </c>
      <c r="AF811" s="592">
        <f>IF(A26taxstdlife="n/a","n/a",IF(AF$3&gt;(A26taxstdlife+$E811),(('PTRM input'!$K$168+'PTRM input'!$K$134)*$K$7)-SUM($K811:AE811),(('PTRM input'!$K$168+'PTRM input'!$K$134)*$K$7)/A26taxstdlife))</f>
        <v>0</v>
      </c>
      <c r="AG811" s="592">
        <f>IF(A26taxstdlife="n/a","n/a",IF(AG$3&gt;(A26taxstdlife+$E811),(('PTRM input'!$K$168+'PTRM input'!$K$134)*$K$7)-SUM($K811:AF811),(('PTRM input'!$K$168+'PTRM input'!$K$134)*$K$7)/A26taxstdlife))</f>
        <v>0</v>
      </c>
      <c r="AH811" s="592">
        <f>IF(A26taxstdlife="n/a","n/a",IF(AH$3&gt;(A26taxstdlife+$E811),(('PTRM input'!$K$168+'PTRM input'!$K$134)*$K$7)-SUM($K811:AG811),(('PTRM input'!$K$168+'PTRM input'!$K$134)*$K$7)/A26taxstdlife))</f>
        <v>0</v>
      </c>
      <c r="AI811" s="592">
        <f>IF(A26taxstdlife="n/a","n/a",IF(AI$3&gt;(A26taxstdlife+$E811),(('PTRM input'!$K$168+'PTRM input'!$K$134)*$K$7)-SUM($K811:AH811),(('PTRM input'!$K$168+'PTRM input'!$K$134)*$K$7)/A26taxstdlife))</f>
        <v>0</v>
      </c>
      <c r="AJ811" s="592">
        <f>IF(A26taxstdlife="n/a","n/a",IF(AJ$3&gt;(A26taxstdlife+$E811),(('PTRM input'!$K$168+'PTRM input'!$K$134)*$K$7)-SUM($K811:AI811),(('PTRM input'!$K$168+'PTRM input'!$K$134)*$K$7)/A26taxstdlife))</f>
        <v>0</v>
      </c>
      <c r="AK811" s="592">
        <f>IF(A26taxstdlife="n/a","n/a",IF(AK$3&gt;(A26taxstdlife+$E811),(('PTRM input'!$K$168+'PTRM input'!$K$134)*$K$7)-SUM($K811:AJ811),(('PTRM input'!$K$168+'PTRM input'!$K$134)*$K$7)/A26taxstdlife))</f>
        <v>0</v>
      </c>
      <c r="AL811" s="592">
        <f>IF(A26taxstdlife="n/a","n/a",IF(AL$3&gt;(A26taxstdlife+$E811),(('PTRM input'!$K$168+'PTRM input'!$K$134)*$K$7)-SUM($K811:AK811),(('PTRM input'!$K$168+'PTRM input'!$K$134)*$K$7)/A26taxstdlife))</f>
        <v>0</v>
      </c>
      <c r="AM811" s="592">
        <f>IF(A26taxstdlife="n/a","n/a",IF(AM$3&gt;(A26taxstdlife+$E811),(('PTRM input'!$K$168+'PTRM input'!$K$134)*$K$7)-SUM($K811:AL811),(('PTRM input'!$K$168+'PTRM input'!$K$134)*$K$7)/A26taxstdlife))</f>
        <v>0</v>
      </c>
      <c r="AN811" s="592">
        <f>IF(A26taxstdlife="n/a","n/a",IF(AN$3&gt;(A26taxstdlife+$E811),(('PTRM input'!$K$168+'PTRM input'!$K$134)*$K$7)-SUM($K811:AM811),(('PTRM input'!$K$168+'PTRM input'!$K$134)*$K$7)/A26taxstdlife))</f>
        <v>0</v>
      </c>
      <c r="AO811" s="592">
        <f>IF(A26taxstdlife="n/a","n/a",IF(AO$3&gt;(A26taxstdlife+$E811),(('PTRM input'!$K$168+'PTRM input'!$K$134)*$K$7)-SUM($K811:AN811),(('PTRM input'!$K$168+'PTRM input'!$K$134)*$K$7)/A26taxstdlife))</f>
        <v>0</v>
      </c>
      <c r="AP811" s="592">
        <f>IF(A26taxstdlife="n/a","n/a",IF(AP$3&gt;(A26taxstdlife+$E811),(('PTRM input'!$K$168+'PTRM input'!$K$134)*$K$7)-SUM($K811:AO811),(('PTRM input'!$K$168+'PTRM input'!$K$134)*$K$7)/A26taxstdlife))</f>
        <v>0</v>
      </c>
      <c r="AQ811" s="592">
        <f>IF(A26taxstdlife="n/a","n/a",IF(AQ$3&gt;(A26taxstdlife+$E811),(('PTRM input'!$K$168+'PTRM input'!$K$134)*$K$7)-SUM($K811:AP811),(('PTRM input'!$K$168+'PTRM input'!$K$134)*$K$7)/A26taxstdlife))</f>
        <v>0</v>
      </c>
      <c r="AR811" s="592">
        <f>IF(A26taxstdlife="n/a","n/a",IF(AR$3&gt;(A26taxstdlife+$E811),(('PTRM input'!$K$168+'PTRM input'!$K$134)*$K$7)-SUM($K811:AQ811),(('PTRM input'!$K$168+'PTRM input'!$K$134)*$K$7)/A26taxstdlife))</f>
        <v>0</v>
      </c>
      <c r="AS811" s="592">
        <f>IF(A26taxstdlife="n/a","n/a",IF(AS$3&gt;(A26taxstdlife+$E811),(('PTRM input'!$K$168+'PTRM input'!$K$134)*$K$7)-SUM($K811:AR811),(('PTRM input'!$K$168+'PTRM input'!$K$134)*$K$7)/A26taxstdlife))</f>
        <v>0</v>
      </c>
      <c r="AT811" s="592">
        <f>IF(A26taxstdlife="n/a","n/a",IF(AT$3&gt;(A26taxstdlife+$E811),(('PTRM input'!$K$168+'PTRM input'!$K$134)*$K$7)-SUM($K811:AS811),(('PTRM input'!$K$168+'PTRM input'!$K$134)*$K$7)/A26taxstdlife))</f>
        <v>0</v>
      </c>
      <c r="AU811" s="592">
        <f>IF(A26taxstdlife="n/a","n/a",IF(AU$3&gt;(A26taxstdlife+$E811),(('PTRM input'!$K$168+'PTRM input'!$K$134)*$K$7)-SUM($K811:AT811),(('PTRM input'!$K$168+'PTRM input'!$K$134)*$K$7)/A26taxstdlife))</f>
        <v>0</v>
      </c>
      <c r="AV811" s="592">
        <f>IF(A26taxstdlife="n/a","n/a",IF(AV$3&gt;(A26taxstdlife+$E811),(('PTRM input'!$K$168+'PTRM input'!$K$134)*$K$7)-SUM($K811:AU811),(('PTRM input'!$K$168+'PTRM input'!$K$134)*$K$7)/A26taxstdlife))</f>
        <v>0</v>
      </c>
      <c r="AW811" s="592">
        <f>IF(A26taxstdlife="n/a","n/a",IF(AW$3&gt;(A26taxstdlife+$E811),(('PTRM input'!$K$168+'PTRM input'!$K$134)*$K$7)-SUM($K811:AV811),(('PTRM input'!$K$168+'PTRM input'!$K$134)*$K$7)/A26taxstdlife))</f>
        <v>0</v>
      </c>
      <c r="AX811" s="592">
        <f>IF(A26taxstdlife="n/a","n/a",IF(AX$3&gt;(A26taxstdlife+$E811),(('PTRM input'!$K$168+'PTRM input'!$K$134)*$K$7)-SUM($K811:AW811),(('PTRM input'!$K$168+'PTRM input'!$K$134)*$K$7)/A26taxstdlife))</f>
        <v>0</v>
      </c>
      <c r="AY811" s="592">
        <f>IF(A26taxstdlife="n/a","n/a",IF(AY$3&gt;(A26taxstdlife+$E811),(('PTRM input'!$K$168+'PTRM input'!$K$134)*$K$7)-SUM($K811:AX811),(('PTRM input'!$K$168+'PTRM input'!$K$134)*$K$7)/A26taxstdlife))</f>
        <v>0</v>
      </c>
      <c r="AZ811" s="592">
        <f>IF(A26taxstdlife="n/a","n/a",IF(AZ$3&gt;(A26taxstdlife+$E811),(('PTRM input'!$K$168+'PTRM input'!$K$134)*$K$7)-SUM($K811:AY811),(('PTRM input'!$K$168+'PTRM input'!$K$134)*$K$7)/A26taxstdlife))</f>
        <v>0</v>
      </c>
      <c r="BA811" s="592">
        <f>IF(A26taxstdlife="n/a","n/a",IF(BA$3&gt;(A26taxstdlife+$E811),(('PTRM input'!$K$168+'PTRM input'!$K$134)*$K$7)-SUM($K811:AZ811),(('PTRM input'!$K$168+'PTRM input'!$K$134)*$K$7)/A26taxstdlife))</f>
        <v>0</v>
      </c>
      <c r="BB811" s="592">
        <f>IF(A26taxstdlife="n/a","n/a",IF(BB$3&gt;(A26taxstdlife+$E811),(('PTRM input'!$K$168+'PTRM input'!$K$134)*$K$7)-SUM($K811:BA811),(('PTRM input'!$K$168+'PTRM input'!$K$134)*$K$7)/A26taxstdlife))</f>
        <v>0</v>
      </c>
      <c r="BC811" s="592">
        <f>IF(A26taxstdlife="n/a","n/a",IF(BC$3&gt;(A26taxstdlife+$E811),(('PTRM input'!$K$168+'PTRM input'!$K$134)*$K$7)-SUM($K811:BB811),(('PTRM input'!$K$168+'PTRM input'!$K$134)*$K$7)/A26taxstdlife))</f>
        <v>0</v>
      </c>
      <c r="BD811" s="592">
        <f>IF(A26taxstdlife="n/a","n/a",IF(BD$3&gt;(A26taxstdlife+$E811),(('PTRM input'!$K$168+'PTRM input'!$K$134)*$K$7)-SUM($K811:BC811),(('PTRM input'!$K$168+'PTRM input'!$K$134)*$K$7)/A26taxstdlife))</f>
        <v>0</v>
      </c>
      <c r="BE811" s="592">
        <f>IF(A26taxstdlife="n/a","n/a",IF(BE$3&gt;(A26taxstdlife+$E811),(('PTRM input'!$K$168+'PTRM input'!$K$134)*$K$7)-SUM($K811:BD811),(('PTRM input'!$K$168+'PTRM input'!$K$134)*$K$7)/A26taxstdlife))</f>
        <v>0</v>
      </c>
      <c r="BF811" s="592">
        <f>IF(A26taxstdlife="n/a","n/a",IF(BF$3&gt;(A26taxstdlife+$E811),(('PTRM input'!$K$168+'PTRM input'!$K$134)*$K$7)-SUM($K811:BE811),(('PTRM input'!$K$168+'PTRM input'!$K$134)*$K$7)/A26taxstdlife))</f>
        <v>0</v>
      </c>
      <c r="BG811" s="592">
        <f>IF(A26taxstdlife="n/a","n/a",IF(BG$3&gt;(A26taxstdlife+$E811),(('PTRM input'!$K$168+'PTRM input'!$K$134)*$K$7)-SUM($K811:BF811),(('PTRM input'!$K$168+'PTRM input'!$K$134)*$K$7)/A26taxstdlife))</f>
        <v>0</v>
      </c>
      <c r="BH811" s="592">
        <f>IF(A26taxstdlife="n/a","n/a",IF(BH$3&gt;(A26taxstdlife+$E811),(('PTRM input'!$K$168+'PTRM input'!$K$134)*$K$7)-SUM($K811:BG811),(('PTRM input'!$K$168+'PTRM input'!$K$134)*$K$7)/A26taxstdlife))</f>
        <v>0</v>
      </c>
      <c r="BI811" s="592">
        <f>IF(A26taxstdlife="n/a","n/a",IF(BI$3&gt;(A26taxstdlife+$E811),(('PTRM input'!$K$168+'PTRM input'!$K$134)*$K$7)-SUM($K811:BH811),(('PTRM input'!$K$168+'PTRM input'!$K$134)*$K$7)/A26taxstdlife))</f>
        <v>0</v>
      </c>
      <c r="BJ811" s="237"/>
      <c r="BK811" s="237"/>
      <c r="BL811" s="237"/>
      <c r="BM811" s="237"/>
    </row>
    <row r="812" spans="1:65" s="4" customFormat="1" ht="12.75" customHeight="1" outlineLevel="2">
      <c r="A812" s="237"/>
      <c r="B812" s="237"/>
      <c r="C812" s="597"/>
      <c r="D812" s="930"/>
      <c r="E812" s="167">
        <v>6</v>
      </c>
      <c r="F812" s="34"/>
      <c r="G812" s="184"/>
      <c r="H812" s="186"/>
      <c r="I812" s="186"/>
      <c r="J812" s="186"/>
      <c r="K812" s="186"/>
      <c r="L812" s="185"/>
      <c r="M812" s="105">
        <f>IF(A26taxstdlife="n/a","n/a",IF(M$3&gt;(A26taxstdlife+$E812),(('PTRM input'!$L$168+'PTRM input'!$L$134)*$L$7)-SUM($L812:L812),(('PTRM input'!$L$168+'PTRM input'!$L$134)*$L$7)/A26taxstdlife))</f>
        <v>0</v>
      </c>
      <c r="N812" s="105">
        <f>IF(A26taxstdlife="n/a","n/a",IF(N$3&gt;(A26taxstdlife+$E812),(('PTRM input'!$L$168+'PTRM input'!$L$134)*$L$7)-SUM($L812:M812),(('PTRM input'!$L$168+'PTRM input'!$L$134)*$L$7)/A26taxstdlife))</f>
        <v>0</v>
      </c>
      <c r="O812" s="105">
        <f>IF(A26taxstdlife="n/a","n/a",IF(O$3&gt;(A26taxstdlife+$E812),(('PTRM input'!$L$168+'PTRM input'!$L$134)*$L$7)-SUM($L812:N812),(('PTRM input'!$L$168+'PTRM input'!$L$134)*$L$7)/A26taxstdlife))</f>
        <v>0</v>
      </c>
      <c r="P812" s="105">
        <f>IF(A26taxstdlife="n/a","n/a",IF(P$3&gt;(A26taxstdlife+$E812),(('PTRM input'!$L$168+'PTRM input'!$L$134)*$L$7)-SUM($L812:O812),(('PTRM input'!$L$168+'PTRM input'!$L$134)*$L$7)/A26taxstdlife))</f>
        <v>0</v>
      </c>
      <c r="Q812" s="592">
        <f>IF(A26taxstdlife="n/a","n/a",IF(Q$3&gt;(A26taxstdlife+$E812),(('PTRM input'!$L$168+'PTRM input'!$L$134)*$L$7)-SUM($L812:P812),(('PTRM input'!$L$168+'PTRM input'!$L$134)*$L$7)/A26taxstdlife))</f>
        <v>0</v>
      </c>
      <c r="R812" s="592">
        <f>IF(A26taxstdlife="n/a","n/a",IF(R$3&gt;(A26taxstdlife+$E812),(('PTRM input'!$L$168+'PTRM input'!$L$134)*$L$7)-SUM($L812:Q812),(('PTRM input'!$L$168+'PTRM input'!$L$134)*$L$7)/A26taxstdlife))</f>
        <v>0</v>
      </c>
      <c r="S812" s="592">
        <f>IF(A26taxstdlife="n/a","n/a",IF(S$3&gt;(A26taxstdlife+$E812),(('PTRM input'!$L$168+'PTRM input'!$L$134)*$L$7)-SUM($L812:R812),(('PTRM input'!$L$168+'PTRM input'!$L$134)*$L$7)/A26taxstdlife))</f>
        <v>0</v>
      </c>
      <c r="T812" s="592">
        <f>IF(A26taxstdlife="n/a","n/a",IF(T$3&gt;(A26taxstdlife+$E812),(('PTRM input'!$L$168+'PTRM input'!$L$134)*$L$7)-SUM($L812:S812),(('PTRM input'!$L$168+'PTRM input'!$L$134)*$L$7)/A26taxstdlife))</f>
        <v>0</v>
      </c>
      <c r="U812" s="592">
        <f>IF(A26taxstdlife="n/a","n/a",IF(U$3&gt;(A26taxstdlife+$E812),(('PTRM input'!$L$168+'PTRM input'!$L$134)*$L$7)-SUM($L812:T812),(('PTRM input'!$L$168+'PTRM input'!$L$134)*$L$7)/A26taxstdlife))</f>
        <v>0</v>
      </c>
      <c r="V812" s="592">
        <f>IF(A26taxstdlife="n/a","n/a",IF(V$3&gt;(A26taxstdlife+$E812),(('PTRM input'!$L$168+'PTRM input'!$L$134)*$L$7)-SUM($L812:U812),(('PTRM input'!$L$168+'PTRM input'!$L$134)*$L$7)/A26taxstdlife))</f>
        <v>0</v>
      </c>
      <c r="W812" s="592">
        <f>IF(A26taxstdlife="n/a","n/a",IF(W$3&gt;(A26taxstdlife+$E812),(('PTRM input'!$L$168+'PTRM input'!$L$134)*$L$7)-SUM($L812:V812),(('PTRM input'!$L$168+'PTRM input'!$L$134)*$L$7)/A26taxstdlife))</f>
        <v>0</v>
      </c>
      <c r="X812" s="592">
        <f>IF(A26taxstdlife="n/a","n/a",IF(X$3&gt;(A26taxstdlife+$E812),(('PTRM input'!$L$168+'PTRM input'!$L$134)*$L$7)-SUM($L812:W812),(('PTRM input'!$L$168+'PTRM input'!$L$134)*$L$7)/A26taxstdlife))</f>
        <v>0</v>
      </c>
      <c r="Y812" s="592">
        <f>IF(A26taxstdlife="n/a","n/a",IF(Y$3&gt;(A26taxstdlife+$E812),(('PTRM input'!$L$168+'PTRM input'!$L$134)*$L$7)-SUM($L812:X812),(('PTRM input'!$L$168+'PTRM input'!$L$134)*$L$7)/A26taxstdlife))</f>
        <v>0</v>
      </c>
      <c r="Z812" s="592">
        <f>IF(A26taxstdlife="n/a","n/a",IF(Z$3&gt;(A26taxstdlife+$E812),(('PTRM input'!$L$168+'PTRM input'!$L$134)*$L$7)-SUM($L812:Y812),(('PTRM input'!$L$168+'PTRM input'!$L$134)*$L$7)/A26taxstdlife))</f>
        <v>0</v>
      </c>
      <c r="AA812" s="592">
        <f>IF(A26taxstdlife="n/a","n/a",IF(AA$3&gt;(A26taxstdlife+$E812),(('PTRM input'!$L$168+'PTRM input'!$L$134)*$L$7)-SUM($L812:Z812),(('PTRM input'!$L$168+'PTRM input'!$L$134)*$L$7)/A26taxstdlife))</f>
        <v>0</v>
      </c>
      <c r="AB812" s="592">
        <f>IF(A26taxstdlife="n/a","n/a",IF(AB$3&gt;(A26taxstdlife+$E812),(('PTRM input'!$L$168+'PTRM input'!$L$134)*$L$7)-SUM($L812:AA812),(('PTRM input'!$L$168+'PTRM input'!$L$134)*$L$7)/A26taxstdlife))</f>
        <v>0</v>
      </c>
      <c r="AC812" s="592">
        <f>IF(A26taxstdlife="n/a","n/a",IF(AC$3&gt;(A26taxstdlife+$E812),(('PTRM input'!$L$168+'PTRM input'!$L$134)*$L$7)-SUM($L812:AB812),(('PTRM input'!$L$168+'PTRM input'!$L$134)*$L$7)/A26taxstdlife))</f>
        <v>0</v>
      </c>
      <c r="AD812" s="592">
        <f>IF(A26taxstdlife="n/a","n/a",IF(AD$3&gt;(A26taxstdlife+$E812),(('PTRM input'!$L$168+'PTRM input'!$L$134)*$L$7)-SUM($L812:AC812),(('PTRM input'!$L$168+'PTRM input'!$L$134)*$L$7)/A26taxstdlife))</f>
        <v>0</v>
      </c>
      <c r="AE812" s="592">
        <f>IF(A26taxstdlife="n/a","n/a",IF(AE$3&gt;(A26taxstdlife+$E812),(('PTRM input'!$L$168+'PTRM input'!$L$134)*$L$7)-SUM($L812:AD812),(('PTRM input'!$L$168+'PTRM input'!$L$134)*$L$7)/A26taxstdlife))</f>
        <v>0</v>
      </c>
      <c r="AF812" s="592">
        <f>IF(A26taxstdlife="n/a","n/a",IF(AF$3&gt;(A26taxstdlife+$E812),(('PTRM input'!$L$168+'PTRM input'!$L$134)*$L$7)-SUM($L812:AE812),(('PTRM input'!$L$168+'PTRM input'!$L$134)*$L$7)/A26taxstdlife))</f>
        <v>0</v>
      </c>
      <c r="AG812" s="592">
        <f>IF(A26taxstdlife="n/a","n/a",IF(AG$3&gt;(A26taxstdlife+$E812),(('PTRM input'!$L$168+'PTRM input'!$L$134)*$L$7)-SUM($L812:AF812),(('PTRM input'!$L$168+'PTRM input'!$L$134)*$L$7)/A26taxstdlife))</f>
        <v>0</v>
      </c>
      <c r="AH812" s="592">
        <f>IF(A26taxstdlife="n/a","n/a",IF(AH$3&gt;(A26taxstdlife+$E812),(('PTRM input'!$L$168+'PTRM input'!$L$134)*$L$7)-SUM($L812:AG812),(('PTRM input'!$L$168+'PTRM input'!$L$134)*$L$7)/A26taxstdlife))</f>
        <v>0</v>
      </c>
      <c r="AI812" s="592">
        <f>IF(A26taxstdlife="n/a","n/a",IF(AI$3&gt;(A26taxstdlife+$E812),(('PTRM input'!$L$168+'PTRM input'!$L$134)*$L$7)-SUM($L812:AH812),(('PTRM input'!$L$168+'PTRM input'!$L$134)*$L$7)/A26taxstdlife))</f>
        <v>0</v>
      </c>
      <c r="AJ812" s="592">
        <f>IF(A26taxstdlife="n/a","n/a",IF(AJ$3&gt;(A26taxstdlife+$E812),(('PTRM input'!$L$168+'PTRM input'!$L$134)*$L$7)-SUM($L812:AI812),(('PTRM input'!$L$168+'PTRM input'!$L$134)*$L$7)/A26taxstdlife))</f>
        <v>0</v>
      </c>
      <c r="AK812" s="592">
        <f>IF(A26taxstdlife="n/a","n/a",IF(AK$3&gt;(A26taxstdlife+$E812),(('PTRM input'!$L$168+'PTRM input'!$L$134)*$L$7)-SUM($L812:AJ812),(('PTRM input'!$L$168+'PTRM input'!$L$134)*$L$7)/A26taxstdlife))</f>
        <v>0</v>
      </c>
      <c r="AL812" s="592">
        <f>IF(A26taxstdlife="n/a","n/a",IF(AL$3&gt;(A26taxstdlife+$E812),(('PTRM input'!$L$168+'PTRM input'!$L$134)*$L$7)-SUM($L812:AK812),(('PTRM input'!$L$168+'PTRM input'!$L$134)*$L$7)/A26taxstdlife))</f>
        <v>0</v>
      </c>
      <c r="AM812" s="592">
        <f>IF(A26taxstdlife="n/a","n/a",IF(AM$3&gt;(A26taxstdlife+$E812),(('PTRM input'!$L$168+'PTRM input'!$L$134)*$L$7)-SUM($L812:AL812),(('PTRM input'!$L$168+'PTRM input'!$L$134)*$L$7)/A26taxstdlife))</f>
        <v>0</v>
      </c>
      <c r="AN812" s="592">
        <f>IF(A26taxstdlife="n/a","n/a",IF(AN$3&gt;(A26taxstdlife+$E812),(('PTRM input'!$L$168+'PTRM input'!$L$134)*$L$7)-SUM($L812:AM812),(('PTRM input'!$L$168+'PTRM input'!$L$134)*$L$7)/A26taxstdlife))</f>
        <v>0</v>
      </c>
      <c r="AO812" s="592">
        <f>IF(A26taxstdlife="n/a","n/a",IF(AO$3&gt;(A26taxstdlife+$E812),(('PTRM input'!$L$168+'PTRM input'!$L$134)*$L$7)-SUM($L812:AN812),(('PTRM input'!$L$168+'PTRM input'!$L$134)*$L$7)/A26taxstdlife))</f>
        <v>0</v>
      </c>
      <c r="AP812" s="592">
        <f>IF(A26taxstdlife="n/a","n/a",IF(AP$3&gt;(A26taxstdlife+$E812),(('PTRM input'!$L$168+'PTRM input'!$L$134)*$L$7)-SUM($L812:AO812),(('PTRM input'!$L$168+'PTRM input'!$L$134)*$L$7)/A26taxstdlife))</f>
        <v>0</v>
      </c>
      <c r="AQ812" s="592">
        <f>IF(A26taxstdlife="n/a","n/a",IF(AQ$3&gt;(A26taxstdlife+$E812),(('PTRM input'!$L$168+'PTRM input'!$L$134)*$L$7)-SUM($L812:AP812),(('PTRM input'!$L$168+'PTRM input'!$L$134)*$L$7)/A26taxstdlife))</f>
        <v>0</v>
      </c>
      <c r="AR812" s="592">
        <f>IF(A26taxstdlife="n/a","n/a",IF(AR$3&gt;(A26taxstdlife+$E812),(('PTRM input'!$L$168+'PTRM input'!$L$134)*$L$7)-SUM($L812:AQ812),(('PTRM input'!$L$168+'PTRM input'!$L$134)*$L$7)/A26taxstdlife))</f>
        <v>0</v>
      </c>
      <c r="AS812" s="592">
        <f>IF(A26taxstdlife="n/a","n/a",IF(AS$3&gt;(A26taxstdlife+$E812),(('PTRM input'!$L$168+'PTRM input'!$L$134)*$L$7)-SUM($L812:AR812),(('PTRM input'!$L$168+'PTRM input'!$L$134)*$L$7)/A26taxstdlife))</f>
        <v>0</v>
      </c>
      <c r="AT812" s="592">
        <f>IF(A26taxstdlife="n/a","n/a",IF(AT$3&gt;(A26taxstdlife+$E812),(('PTRM input'!$L$168+'PTRM input'!$L$134)*$L$7)-SUM($L812:AS812),(('PTRM input'!$L$168+'PTRM input'!$L$134)*$L$7)/A26taxstdlife))</f>
        <v>0</v>
      </c>
      <c r="AU812" s="592">
        <f>IF(A26taxstdlife="n/a","n/a",IF(AU$3&gt;(A26taxstdlife+$E812),(('PTRM input'!$L$168+'PTRM input'!$L$134)*$L$7)-SUM($L812:AT812),(('PTRM input'!$L$168+'PTRM input'!$L$134)*$L$7)/A26taxstdlife))</f>
        <v>0</v>
      </c>
      <c r="AV812" s="592">
        <f>IF(A26taxstdlife="n/a","n/a",IF(AV$3&gt;(A26taxstdlife+$E812),(('PTRM input'!$L$168+'PTRM input'!$L$134)*$L$7)-SUM($L812:AU812),(('PTRM input'!$L$168+'PTRM input'!$L$134)*$L$7)/A26taxstdlife))</f>
        <v>0</v>
      </c>
      <c r="AW812" s="592">
        <f>IF(A26taxstdlife="n/a","n/a",IF(AW$3&gt;(A26taxstdlife+$E812),(('PTRM input'!$L$168+'PTRM input'!$L$134)*$L$7)-SUM($L812:AV812),(('PTRM input'!$L$168+'PTRM input'!$L$134)*$L$7)/A26taxstdlife))</f>
        <v>0</v>
      </c>
      <c r="AX812" s="592">
        <f>IF(A26taxstdlife="n/a","n/a",IF(AX$3&gt;(A26taxstdlife+$E812),(('PTRM input'!$L$168+'PTRM input'!$L$134)*$L$7)-SUM($L812:AW812),(('PTRM input'!$L$168+'PTRM input'!$L$134)*$L$7)/A26taxstdlife))</f>
        <v>0</v>
      </c>
      <c r="AY812" s="592">
        <f>IF(A26taxstdlife="n/a","n/a",IF(AY$3&gt;(A26taxstdlife+$E812),(('PTRM input'!$L$168+'PTRM input'!$L$134)*$L$7)-SUM($L812:AX812),(('PTRM input'!$L$168+'PTRM input'!$L$134)*$L$7)/A26taxstdlife))</f>
        <v>0</v>
      </c>
      <c r="AZ812" s="592">
        <f>IF(A26taxstdlife="n/a","n/a",IF(AZ$3&gt;(A26taxstdlife+$E812),(('PTRM input'!$L$168+'PTRM input'!$L$134)*$L$7)-SUM($L812:AY812),(('PTRM input'!$L$168+'PTRM input'!$L$134)*$L$7)/A26taxstdlife))</f>
        <v>0</v>
      </c>
      <c r="BA812" s="592">
        <f>IF(A26taxstdlife="n/a","n/a",IF(BA$3&gt;(A26taxstdlife+$E812),(('PTRM input'!$L$168+'PTRM input'!$L$134)*$L$7)-SUM($L812:AZ812),(('PTRM input'!$L$168+'PTRM input'!$L$134)*$L$7)/A26taxstdlife))</f>
        <v>0</v>
      </c>
      <c r="BB812" s="592">
        <f>IF(A26taxstdlife="n/a","n/a",IF(BB$3&gt;(A26taxstdlife+$E812),(('PTRM input'!$L$168+'PTRM input'!$L$134)*$L$7)-SUM($L812:BA812),(('PTRM input'!$L$168+'PTRM input'!$L$134)*$L$7)/A26taxstdlife))</f>
        <v>0</v>
      </c>
      <c r="BC812" s="592">
        <f>IF(A26taxstdlife="n/a","n/a",IF(BC$3&gt;(A26taxstdlife+$E812),(('PTRM input'!$L$168+'PTRM input'!$L$134)*$L$7)-SUM($L812:BB812),(('PTRM input'!$L$168+'PTRM input'!$L$134)*$L$7)/A26taxstdlife))</f>
        <v>0</v>
      </c>
      <c r="BD812" s="592">
        <f>IF(A26taxstdlife="n/a","n/a",IF(BD$3&gt;(A26taxstdlife+$E812),(('PTRM input'!$L$168+'PTRM input'!$L$134)*$L$7)-SUM($L812:BC812),(('PTRM input'!$L$168+'PTRM input'!$L$134)*$L$7)/A26taxstdlife))</f>
        <v>0</v>
      </c>
      <c r="BE812" s="592">
        <f>IF(A26taxstdlife="n/a","n/a",IF(BE$3&gt;(A26taxstdlife+$E812),(('PTRM input'!$L$168+'PTRM input'!$L$134)*$L$7)-SUM($L812:BD812),(('PTRM input'!$L$168+'PTRM input'!$L$134)*$L$7)/A26taxstdlife))</f>
        <v>0</v>
      </c>
      <c r="BF812" s="592">
        <f>IF(A26taxstdlife="n/a","n/a",IF(BF$3&gt;(A26taxstdlife+$E812),(('PTRM input'!$L$168+'PTRM input'!$L$134)*$L$7)-SUM($L812:BE812),(('PTRM input'!$L$168+'PTRM input'!$L$134)*$L$7)/A26taxstdlife))</f>
        <v>0</v>
      </c>
      <c r="BG812" s="592">
        <f>IF(A26taxstdlife="n/a","n/a",IF(BG$3&gt;(A26taxstdlife+$E812),(('PTRM input'!$L$168+'PTRM input'!$L$134)*$L$7)-SUM($L812:BF812),(('PTRM input'!$L$168+'PTRM input'!$L$134)*$L$7)/A26taxstdlife))</f>
        <v>0</v>
      </c>
      <c r="BH812" s="592">
        <f>IF(A26taxstdlife="n/a","n/a",IF(BH$3&gt;(A26taxstdlife+$E812),(('PTRM input'!$L$168+'PTRM input'!$L$134)*$L$7)-SUM($L812:BG812),(('PTRM input'!$L$168+'PTRM input'!$L$134)*$L$7)/A26taxstdlife))</f>
        <v>0</v>
      </c>
      <c r="BI812" s="592">
        <f>IF(A26taxstdlife="n/a","n/a",IF(BI$3&gt;(A26taxstdlife+$E812),(('PTRM input'!$L$168+'PTRM input'!$L$134)*$L$7)-SUM($L812:BH812),(('PTRM input'!$L$168+'PTRM input'!$L$134)*$L$7)/A26taxstdlife))</f>
        <v>0</v>
      </c>
      <c r="BJ812" s="237"/>
      <c r="BK812" s="237"/>
      <c r="BL812" s="237"/>
      <c r="BM812" s="237"/>
    </row>
    <row r="813" spans="1:65" s="4" customFormat="1" ht="12.75" customHeight="1" outlineLevel="2">
      <c r="A813" s="237"/>
      <c r="B813" s="237"/>
      <c r="C813" s="597"/>
      <c r="D813" s="930"/>
      <c r="E813" s="167">
        <v>7</v>
      </c>
      <c r="F813" s="34"/>
      <c r="G813" s="184"/>
      <c r="H813" s="186"/>
      <c r="I813" s="186"/>
      <c r="J813" s="186"/>
      <c r="K813" s="186"/>
      <c r="L813" s="186"/>
      <c r="M813" s="185"/>
      <c r="N813" s="105">
        <f>IF(A26taxstdlife="n/a","n/a",IF(N$3&gt;(A26taxstdlife+$E813),(('PTRM input'!$M$168+'PTRM input'!$M$134)*$M$7)-SUM($M813:M813),(('PTRM input'!$M$168+'PTRM input'!$M$134)*$M$7)/A26taxstdlife))</f>
        <v>0</v>
      </c>
      <c r="O813" s="105">
        <f>IF(A26taxstdlife="n/a","n/a",IF(O$3&gt;(A26taxstdlife+$E813),(('PTRM input'!$M$168+'PTRM input'!$M$134)*$M$7)-SUM($M813:N813),(('PTRM input'!$M$168+'PTRM input'!$M$134)*$M$7)/A26taxstdlife))</f>
        <v>0</v>
      </c>
      <c r="P813" s="105">
        <f>IF(A26taxstdlife="n/a","n/a",IF(P$3&gt;(A26taxstdlife+$E813),(('PTRM input'!$M$168+'PTRM input'!$M$134)*$M$7)-SUM($M813:O813),(('PTRM input'!$M$168+'PTRM input'!$M$134)*$M$7)/A26taxstdlife))</f>
        <v>0</v>
      </c>
      <c r="Q813" s="592">
        <f>IF(A26taxstdlife="n/a","n/a",IF(Q$3&gt;(A26taxstdlife+$E813),(('PTRM input'!$M$168+'PTRM input'!$M$134)*$M$7)-SUM($M813:P813),(('PTRM input'!$M$168+'PTRM input'!$M$134)*$M$7)/A26taxstdlife))</f>
        <v>0</v>
      </c>
      <c r="R813" s="592">
        <f>IF(A26taxstdlife="n/a","n/a",IF(R$3&gt;(A26taxstdlife+$E813),(('PTRM input'!$M$168+'PTRM input'!$M$134)*$M$7)-SUM($M813:Q813),(('PTRM input'!$M$168+'PTRM input'!$M$134)*$M$7)/A26taxstdlife))</f>
        <v>0</v>
      </c>
      <c r="S813" s="592">
        <f>IF(A26taxstdlife="n/a","n/a",IF(S$3&gt;(A26taxstdlife+$E813),(('PTRM input'!$M$168+'PTRM input'!$M$134)*$M$7)-SUM($M813:R813),(('PTRM input'!$M$168+'PTRM input'!$M$134)*$M$7)/A26taxstdlife))</f>
        <v>0</v>
      </c>
      <c r="T813" s="592">
        <f>IF(A26taxstdlife="n/a","n/a",IF(T$3&gt;(A26taxstdlife+$E813),(('PTRM input'!$M$168+'PTRM input'!$M$134)*$M$7)-SUM($M813:S813),(('PTRM input'!$M$168+'PTRM input'!$M$134)*$M$7)/A26taxstdlife))</f>
        <v>0</v>
      </c>
      <c r="U813" s="592">
        <f>IF(A26taxstdlife="n/a","n/a",IF(U$3&gt;(A26taxstdlife+$E813),(('PTRM input'!$M$168+'PTRM input'!$M$134)*$M$7)-SUM($M813:T813),(('PTRM input'!$M$168+'PTRM input'!$M$134)*$M$7)/A26taxstdlife))</f>
        <v>0</v>
      </c>
      <c r="V813" s="592">
        <f>IF(A26taxstdlife="n/a","n/a",IF(V$3&gt;(A26taxstdlife+$E813),(('PTRM input'!$M$168+'PTRM input'!$M$134)*$M$7)-SUM($M813:U813),(('PTRM input'!$M$168+'PTRM input'!$M$134)*$M$7)/A26taxstdlife))</f>
        <v>0</v>
      </c>
      <c r="W813" s="592">
        <f>IF(A26taxstdlife="n/a","n/a",IF(W$3&gt;(A26taxstdlife+$E813),(('PTRM input'!$M$168+'PTRM input'!$M$134)*$M$7)-SUM($M813:V813),(('PTRM input'!$M$168+'PTRM input'!$M$134)*$M$7)/A26taxstdlife))</f>
        <v>0</v>
      </c>
      <c r="X813" s="592">
        <f>IF(A26taxstdlife="n/a","n/a",IF(X$3&gt;(A26taxstdlife+$E813),(('PTRM input'!$M$168+'PTRM input'!$M$134)*$M$7)-SUM($M813:W813),(('PTRM input'!$M$168+'PTRM input'!$M$134)*$M$7)/A26taxstdlife))</f>
        <v>0</v>
      </c>
      <c r="Y813" s="592">
        <f>IF(A26taxstdlife="n/a","n/a",IF(Y$3&gt;(A26taxstdlife+$E813),(('PTRM input'!$M$168+'PTRM input'!$M$134)*$M$7)-SUM($M813:X813),(('PTRM input'!$M$168+'PTRM input'!$M$134)*$M$7)/A26taxstdlife))</f>
        <v>0</v>
      </c>
      <c r="Z813" s="592">
        <f>IF(A26taxstdlife="n/a","n/a",IF(Z$3&gt;(A26taxstdlife+$E813),(('PTRM input'!$M$168+'PTRM input'!$M$134)*$M$7)-SUM($M813:Y813),(('PTRM input'!$M$168+'PTRM input'!$M$134)*$M$7)/A26taxstdlife))</f>
        <v>0</v>
      </c>
      <c r="AA813" s="592">
        <f>IF(A26taxstdlife="n/a","n/a",IF(AA$3&gt;(A26taxstdlife+$E813),(('PTRM input'!$M$168+'PTRM input'!$M$134)*$M$7)-SUM($M813:Z813),(('PTRM input'!$M$168+'PTRM input'!$M$134)*$M$7)/A26taxstdlife))</f>
        <v>0</v>
      </c>
      <c r="AB813" s="592">
        <f>IF(A26taxstdlife="n/a","n/a",IF(AB$3&gt;(A26taxstdlife+$E813),(('PTRM input'!$M$168+'PTRM input'!$M$134)*$M$7)-SUM($M813:AA813),(('PTRM input'!$M$168+'PTRM input'!$M$134)*$M$7)/A26taxstdlife))</f>
        <v>0</v>
      </c>
      <c r="AC813" s="592">
        <f>IF(A26taxstdlife="n/a","n/a",IF(AC$3&gt;(A26taxstdlife+$E813),(('PTRM input'!$M$168+'PTRM input'!$M$134)*$M$7)-SUM($M813:AB813),(('PTRM input'!$M$168+'PTRM input'!$M$134)*$M$7)/A26taxstdlife))</f>
        <v>0</v>
      </c>
      <c r="AD813" s="592">
        <f>IF(A26taxstdlife="n/a","n/a",IF(AD$3&gt;(A26taxstdlife+$E813),(('PTRM input'!$M$168+'PTRM input'!$M$134)*$M$7)-SUM($M813:AC813),(('PTRM input'!$M$168+'PTRM input'!$M$134)*$M$7)/A26taxstdlife))</f>
        <v>0</v>
      </c>
      <c r="AE813" s="592">
        <f>IF(A26taxstdlife="n/a","n/a",IF(AE$3&gt;(A26taxstdlife+$E813),(('PTRM input'!$M$168+'PTRM input'!$M$134)*$M$7)-SUM($M813:AD813),(('PTRM input'!$M$168+'PTRM input'!$M$134)*$M$7)/A26taxstdlife))</f>
        <v>0</v>
      </c>
      <c r="AF813" s="592">
        <f>IF(A26taxstdlife="n/a","n/a",IF(AF$3&gt;(A26taxstdlife+$E813),(('PTRM input'!$M$168+'PTRM input'!$M$134)*$M$7)-SUM($M813:AE813),(('PTRM input'!$M$168+'PTRM input'!$M$134)*$M$7)/A26taxstdlife))</f>
        <v>0</v>
      </c>
      <c r="AG813" s="592">
        <f>IF(A26taxstdlife="n/a","n/a",IF(AG$3&gt;(A26taxstdlife+$E813),(('PTRM input'!$M$168+'PTRM input'!$M$134)*$M$7)-SUM($M813:AF813),(('PTRM input'!$M$168+'PTRM input'!$M$134)*$M$7)/A26taxstdlife))</f>
        <v>0</v>
      </c>
      <c r="AH813" s="592">
        <f>IF(A26taxstdlife="n/a","n/a",IF(AH$3&gt;(A26taxstdlife+$E813),(('PTRM input'!$M$168+'PTRM input'!$M$134)*$M$7)-SUM($M813:AG813),(('PTRM input'!$M$168+'PTRM input'!$M$134)*$M$7)/A26taxstdlife))</f>
        <v>0</v>
      </c>
      <c r="AI813" s="592">
        <f>IF(A26taxstdlife="n/a","n/a",IF(AI$3&gt;(A26taxstdlife+$E813),(('PTRM input'!$M$168+'PTRM input'!$M$134)*$M$7)-SUM($M813:AH813),(('PTRM input'!$M$168+'PTRM input'!$M$134)*$M$7)/A26taxstdlife))</f>
        <v>0</v>
      </c>
      <c r="AJ813" s="592">
        <f>IF(A26taxstdlife="n/a","n/a",IF(AJ$3&gt;(A26taxstdlife+$E813),(('PTRM input'!$M$168+'PTRM input'!$M$134)*$M$7)-SUM($M813:AI813),(('PTRM input'!$M$168+'PTRM input'!$M$134)*$M$7)/A26taxstdlife))</f>
        <v>0</v>
      </c>
      <c r="AK813" s="592">
        <f>IF(A26taxstdlife="n/a","n/a",IF(AK$3&gt;(A26taxstdlife+$E813),(('PTRM input'!$M$168+'PTRM input'!$M$134)*$M$7)-SUM($M813:AJ813),(('PTRM input'!$M$168+'PTRM input'!$M$134)*$M$7)/A26taxstdlife))</f>
        <v>0</v>
      </c>
      <c r="AL813" s="592">
        <f>IF(A26taxstdlife="n/a","n/a",IF(AL$3&gt;(A26taxstdlife+$E813),(('PTRM input'!$M$168+'PTRM input'!$M$134)*$M$7)-SUM($M813:AK813),(('PTRM input'!$M$168+'PTRM input'!$M$134)*$M$7)/A26taxstdlife))</f>
        <v>0</v>
      </c>
      <c r="AM813" s="592">
        <f>IF(A26taxstdlife="n/a","n/a",IF(AM$3&gt;(A26taxstdlife+$E813),(('PTRM input'!$M$168+'PTRM input'!$M$134)*$M$7)-SUM($M813:AL813),(('PTRM input'!$M$168+'PTRM input'!$M$134)*$M$7)/A26taxstdlife))</f>
        <v>0</v>
      </c>
      <c r="AN813" s="592">
        <f>IF(A26taxstdlife="n/a","n/a",IF(AN$3&gt;(A26taxstdlife+$E813),(('PTRM input'!$M$168+'PTRM input'!$M$134)*$M$7)-SUM($M813:AM813),(('PTRM input'!$M$168+'PTRM input'!$M$134)*$M$7)/A26taxstdlife))</f>
        <v>0</v>
      </c>
      <c r="AO813" s="592">
        <f>IF(A26taxstdlife="n/a","n/a",IF(AO$3&gt;(A26taxstdlife+$E813),(('PTRM input'!$M$168+'PTRM input'!$M$134)*$M$7)-SUM($M813:AN813),(('PTRM input'!$M$168+'PTRM input'!$M$134)*$M$7)/A26taxstdlife))</f>
        <v>0</v>
      </c>
      <c r="AP813" s="592">
        <f>IF(A26taxstdlife="n/a","n/a",IF(AP$3&gt;(A26taxstdlife+$E813),(('PTRM input'!$M$168+'PTRM input'!$M$134)*$M$7)-SUM($M813:AO813),(('PTRM input'!$M$168+'PTRM input'!$M$134)*$M$7)/A26taxstdlife))</f>
        <v>0</v>
      </c>
      <c r="AQ813" s="592">
        <f>IF(A26taxstdlife="n/a","n/a",IF(AQ$3&gt;(A26taxstdlife+$E813),(('PTRM input'!$M$168+'PTRM input'!$M$134)*$M$7)-SUM($M813:AP813),(('PTRM input'!$M$168+'PTRM input'!$M$134)*$M$7)/A26taxstdlife))</f>
        <v>0</v>
      </c>
      <c r="AR813" s="592">
        <f>IF(A26taxstdlife="n/a","n/a",IF(AR$3&gt;(A26taxstdlife+$E813),(('PTRM input'!$M$168+'PTRM input'!$M$134)*$M$7)-SUM($M813:AQ813),(('PTRM input'!$M$168+'PTRM input'!$M$134)*$M$7)/A26taxstdlife))</f>
        <v>0</v>
      </c>
      <c r="AS813" s="592">
        <f>IF(A26taxstdlife="n/a","n/a",IF(AS$3&gt;(A26taxstdlife+$E813),(('PTRM input'!$M$168+'PTRM input'!$M$134)*$M$7)-SUM($M813:AR813),(('PTRM input'!$M$168+'PTRM input'!$M$134)*$M$7)/A26taxstdlife))</f>
        <v>0</v>
      </c>
      <c r="AT813" s="592">
        <f>IF(A26taxstdlife="n/a","n/a",IF(AT$3&gt;(A26taxstdlife+$E813),(('PTRM input'!$M$168+'PTRM input'!$M$134)*$M$7)-SUM($M813:AS813),(('PTRM input'!$M$168+'PTRM input'!$M$134)*$M$7)/A26taxstdlife))</f>
        <v>0</v>
      </c>
      <c r="AU813" s="592">
        <f>IF(A26taxstdlife="n/a","n/a",IF(AU$3&gt;(A26taxstdlife+$E813),(('PTRM input'!$M$168+'PTRM input'!$M$134)*$M$7)-SUM($M813:AT813),(('PTRM input'!$M$168+'PTRM input'!$M$134)*$M$7)/A26taxstdlife))</f>
        <v>0</v>
      </c>
      <c r="AV813" s="592">
        <f>IF(A26taxstdlife="n/a","n/a",IF(AV$3&gt;(A26taxstdlife+$E813),(('PTRM input'!$M$168+'PTRM input'!$M$134)*$M$7)-SUM($M813:AU813),(('PTRM input'!$M$168+'PTRM input'!$M$134)*$M$7)/A26taxstdlife))</f>
        <v>0</v>
      </c>
      <c r="AW813" s="592">
        <f>IF(A26taxstdlife="n/a","n/a",IF(AW$3&gt;(A26taxstdlife+$E813),(('PTRM input'!$M$168+'PTRM input'!$M$134)*$M$7)-SUM($M813:AV813),(('PTRM input'!$M$168+'PTRM input'!$M$134)*$M$7)/A26taxstdlife))</f>
        <v>0</v>
      </c>
      <c r="AX813" s="592">
        <f>IF(A26taxstdlife="n/a","n/a",IF(AX$3&gt;(A26taxstdlife+$E813),(('PTRM input'!$M$168+'PTRM input'!$M$134)*$M$7)-SUM($M813:AW813),(('PTRM input'!$M$168+'PTRM input'!$M$134)*$M$7)/A26taxstdlife))</f>
        <v>0</v>
      </c>
      <c r="AY813" s="592">
        <f>IF(A26taxstdlife="n/a","n/a",IF(AY$3&gt;(A26taxstdlife+$E813),(('PTRM input'!$M$168+'PTRM input'!$M$134)*$M$7)-SUM($M813:AX813),(('PTRM input'!$M$168+'PTRM input'!$M$134)*$M$7)/A26taxstdlife))</f>
        <v>0</v>
      </c>
      <c r="AZ813" s="592">
        <f>IF(A26taxstdlife="n/a","n/a",IF(AZ$3&gt;(A26taxstdlife+$E813),(('PTRM input'!$M$168+'PTRM input'!$M$134)*$M$7)-SUM($M813:AY813),(('PTRM input'!$M$168+'PTRM input'!$M$134)*$M$7)/A26taxstdlife))</f>
        <v>0</v>
      </c>
      <c r="BA813" s="592">
        <f>IF(A26taxstdlife="n/a","n/a",IF(BA$3&gt;(A26taxstdlife+$E813),(('PTRM input'!$M$168+'PTRM input'!$M$134)*$M$7)-SUM($M813:AZ813),(('PTRM input'!$M$168+'PTRM input'!$M$134)*$M$7)/A26taxstdlife))</f>
        <v>0</v>
      </c>
      <c r="BB813" s="592">
        <f>IF(A26taxstdlife="n/a","n/a",IF(BB$3&gt;(A26taxstdlife+$E813),(('PTRM input'!$M$168+'PTRM input'!$M$134)*$M$7)-SUM($M813:BA813),(('PTRM input'!$M$168+'PTRM input'!$M$134)*$M$7)/A26taxstdlife))</f>
        <v>0</v>
      </c>
      <c r="BC813" s="592">
        <f>IF(A26taxstdlife="n/a","n/a",IF(BC$3&gt;(A26taxstdlife+$E813),(('PTRM input'!$M$168+'PTRM input'!$M$134)*$M$7)-SUM($M813:BB813),(('PTRM input'!$M$168+'PTRM input'!$M$134)*$M$7)/A26taxstdlife))</f>
        <v>0</v>
      </c>
      <c r="BD813" s="592">
        <f>IF(A26taxstdlife="n/a","n/a",IF(BD$3&gt;(A26taxstdlife+$E813),(('PTRM input'!$M$168+'PTRM input'!$M$134)*$M$7)-SUM($M813:BC813),(('PTRM input'!$M$168+'PTRM input'!$M$134)*$M$7)/A26taxstdlife))</f>
        <v>0</v>
      </c>
      <c r="BE813" s="592">
        <f>IF(A26taxstdlife="n/a","n/a",IF(BE$3&gt;(A26taxstdlife+$E813),(('PTRM input'!$M$168+'PTRM input'!$M$134)*$M$7)-SUM($M813:BD813),(('PTRM input'!$M$168+'PTRM input'!$M$134)*$M$7)/A26taxstdlife))</f>
        <v>0</v>
      </c>
      <c r="BF813" s="592">
        <f>IF(A26taxstdlife="n/a","n/a",IF(BF$3&gt;(A26taxstdlife+$E813),(('PTRM input'!$M$168+'PTRM input'!$M$134)*$M$7)-SUM($M813:BE813),(('PTRM input'!$M$168+'PTRM input'!$M$134)*$M$7)/A26taxstdlife))</f>
        <v>0</v>
      </c>
      <c r="BG813" s="592">
        <f>IF(A26taxstdlife="n/a","n/a",IF(BG$3&gt;(A26taxstdlife+$E813),(('PTRM input'!$M$168+'PTRM input'!$M$134)*$M$7)-SUM($M813:BF813),(('PTRM input'!$M$168+'PTRM input'!$M$134)*$M$7)/A26taxstdlife))</f>
        <v>0</v>
      </c>
      <c r="BH813" s="592">
        <f>IF(A26taxstdlife="n/a","n/a",IF(BH$3&gt;(A26taxstdlife+$E813),(('PTRM input'!$M$168+'PTRM input'!$M$134)*$M$7)-SUM($M813:BG813),(('PTRM input'!$M$168+'PTRM input'!$M$134)*$M$7)/A26taxstdlife))</f>
        <v>0</v>
      </c>
      <c r="BI813" s="592">
        <f>IF(A26taxstdlife="n/a","n/a",IF(BI$3&gt;(A26taxstdlife+$E813),(('PTRM input'!$M$168+'PTRM input'!$M$134)*$M$7)-SUM($M813:BH813),(('PTRM input'!$M$168+'PTRM input'!$M$134)*$M$7)/A26taxstdlife))</f>
        <v>0</v>
      </c>
      <c r="BJ813" s="237"/>
      <c r="BK813" s="237"/>
      <c r="BL813" s="237"/>
      <c r="BM813" s="237"/>
    </row>
    <row r="814" spans="1:65" s="4" customFormat="1" ht="12.75" customHeight="1" outlineLevel="2">
      <c r="A814" s="237"/>
      <c r="B814" s="237"/>
      <c r="C814" s="597"/>
      <c r="D814" s="930"/>
      <c r="E814" s="167">
        <v>8</v>
      </c>
      <c r="F814" s="34"/>
      <c r="G814" s="184"/>
      <c r="H814" s="186"/>
      <c r="I814" s="186"/>
      <c r="J814" s="186"/>
      <c r="K814" s="186"/>
      <c r="L814" s="186"/>
      <c r="M814" s="186"/>
      <c r="N814" s="185"/>
      <c r="O814" s="105">
        <f>IF(A26taxstdlife="n/a","n/a",IF(O$3&gt;(A26taxstdlife+$E814),(('PTRM input'!$N$168+'PTRM input'!$N$134)*$N$7)-SUM($N814:N814),(('PTRM input'!$N$168+'PTRM input'!$N$134)*$N$7)/A26taxstdlife))</f>
        <v>0</v>
      </c>
      <c r="P814" s="105">
        <f>IF(A26taxstdlife="n/a","n/a",IF(P$3&gt;(A26taxstdlife+$E814),(('PTRM input'!$N$168+'PTRM input'!$N$134)*$N$7)-SUM($N814:O814),(('PTRM input'!$N$168+'PTRM input'!$N$134)*$N$7)/A26taxstdlife))</f>
        <v>0</v>
      </c>
      <c r="Q814" s="592">
        <f>IF(A26taxstdlife="n/a","n/a",IF(Q$3&gt;(A26taxstdlife+$E814),(('PTRM input'!$N$168+'PTRM input'!$N$134)*$N$7)-SUM($N814:P814),(('PTRM input'!$N$168+'PTRM input'!$N$134)*$N$7)/A26taxstdlife))</f>
        <v>0</v>
      </c>
      <c r="R814" s="592">
        <f>IF(A26taxstdlife="n/a","n/a",IF(R$3&gt;(A26taxstdlife+$E814),(('PTRM input'!$N$168+'PTRM input'!$N$134)*$N$7)-SUM($N814:Q814),(('PTRM input'!$N$168+'PTRM input'!$N$134)*$N$7)/A26taxstdlife))</f>
        <v>0</v>
      </c>
      <c r="S814" s="592">
        <f>IF(A26taxstdlife="n/a","n/a",IF(S$3&gt;(A26taxstdlife+$E814),(('PTRM input'!$N$168+'PTRM input'!$N$134)*$N$7)-SUM($N814:R814),(('PTRM input'!$N$168+'PTRM input'!$N$134)*$N$7)/A26taxstdlife))</f>
        <v>0</v>
      </c>
      <c r="T814" s="592">
        <f>IF(A26taxstdlife="n/a","n/a",IF(T$3&gt;(A26taxstdlife+$E814),(('PTRM input'!$N$168+'PTRM input'!$N$134)*$N$7)-SUM($N814:S814),(('PTRM input'!$N$168+'PTRM input'!$N$134)*$N$7)/A26taxstdlife))</f>
        <v>0</v>
      </c>
      <c r="U814" s="592">
        <f>IF(A26taxstdlife="n/a","n/a",IF(U$3&gt;(A26taxstdlife+$E814),(('PTRM input'!$N$168+'PTRM input'!$N$134)*$N$7)-SUM($N814:T814),(('PTRM input'!$N$168+'PTRM input'!$N$134)*$N$7)/A26taxstdlife))</f>
        <v>0</v>
      </c>
      <c r="V814" s="592">
        <f>IF(A26taxstdlife="n/a","n/a",IF(V$3&gt;(A26taxstdlife+$E814),(('PTRM input'!$N$168+'PTRM input'!$N$134)*$N$7)-SUM($N814:U814),(('PTRM input'!$N$168+'PTRM input'!$N$134)*$N$7)/A26taxstdlife))</f>
        <v>0</v>
      </c>
      <c r="W814" s="592">
        <f>IF(A26taxstdlife="n/a","n/a",IF(W$3&gt;(A26taxstdlife+$E814),(('PTRM input'!$N$168+'PTRM input'!$N$134)*$N$7)-SUM($N814:V814),(('PTRM input'!$N$168+'PTRM input'!$N$134)*$N$7)/A26taxstdlife))</f>
        <v>0</v>
      </c>
      <c r="X814" s="592">
        <f>IF(A26taxstdlife="n/a","n/a",IF(X$3&gt;(A26taxstdlife+$E814),(('PTRM input'!$N$168+'PTRM input'!$N$134)*$N$7)-SUM($N814:W814),(('PTRM input'!$N$168+'PTRM input'!$N$134)*$N$7)/A26taxstdlife))</f>
        <v>0</v>
      </c>
      <c r="Y814" s="592">
        <f>IF(A26taxstdlife="n/a","n/a",IF(Y$3&gt;(A26taxstdlife+$E814),(('PTRM input'!$N$168+'PTRM input'!$N$134)*$N$7)-SUM($N814:X814),(('PTRM input'!$N$168+'PTRM input'!$N$134)*$N$7)/A26taxstdlife))</f>
        <v>0</v>
      </c>
      <c r="Z814" s="592">
        <f>IF(A26taxstdlife="n/a","n/a",IF(Z$3&gt;(A26taxstdlife+$E814),(('PTRM input'!$N$168+'PTRM input'!$N$134)*$N$7)-SUM($N814:Y814),(('PTRM input'!$N$168+'PTRM input'!$N$134)*$N$7)/A26taxstdlife))</f>
        <v>0</v>
      </c>
      <c r="AA814" s="592">
        <f>IF(A26taxstdlife="n/a","n/a",IF(AA$3&gt;(A26taxstdlife+$E814),(('PTRM input'!$N$168+'PTRM input'!$N$134)*$N$7)-SUM($N814:Z814),(('PTRM input'!$N$168+'PTRM input'!$N$134)*$N$7)/A26taxstdlife))</f>
        <v>0</v>
      </c>
      <c r="AB814" s="592">
        <f>IF(A26taxstdlife="n/a","n/a",IF(AB$3&gt;(A26taxstdlife+$E814),(('PTRM input'!$N$168+'PTRM input'!$N$134)*$N$7)-SUM($N814:AA814),(('PTRM input'!$N$168+'PTRM input'!$N$134)*$N$7)/A26taxstdlife))</f>
        <v>0</v>
      </c>
      <c r="AC814" s="592">
        <f>IF(A26taxstdlife="n/a","n/a",IF(AC$3&gt;(A26taxstdlife+$E814),(('PTRM input'!$N$168+'PTRM input'!$N$134)*$N$7)-SUM($N814:AB814),(('PTRM input'!$N$168+'PTRM input'!$N$134)*$N$7)/A26taxstdlife))</f>
        <v>0</v>
      </c>
      <c r="AD814" s="592">
        <f>IF(A26taxstdlife="n/a","n/a",IF(AD$3&gt;(A26taxstdlife+$E814),(('PTRM input'!$N$168+'PTRM input'!$N$134)*$N$7)-SUM($N814:AC814),(('PTRM input'!$N$168+'PTRM input'!$N$134)*$N$7)/A26taxstdlife))</f>
        <v>0</v>
      </c>
      <c r="AE814" s="592">
        <f>IF(A26taxstdlife="n/a","n/a",IF(AE$3&gt;(A26taxstdlife+$E814),(('PTRM input'!$N$168+'PTRM input'!$N$134)*$N$7)-SUM($N814:AD814),(('PTRM input'!$N$168+'PTRM input'!$N$134)*$N$7)/A26taxstdlife))</f>
        <v>0</v>
      </c>
      <c r="AF814" s="592">
        <f>IF(A26taxstdlife="n/a","n/a",IF(AF$3&gt;(A26taxstdlife+$E814),(('PTRM input'!$N$168+'PTRM input'!$N$134)*$N$7)-SUM($N814:AE814),(('PTRM input'!$N$168+'PTRM input'!$N$134)*$N$7)/A26taxstdlife))</f>
        <v>0</v>
      </c>
      <c r="AG814" s="592">
        <f>IF(A26taxstdlife="n/a","n/a",IF(AG$3&gt;(A26taxstdlife+$E814),(('PTRM input'!$N$168+'PTRM input'!$N$134)*$N$7)-SUM($N814:AF814),(('PTRM input'!$N$168+'PTRM input'!$N$134)*$N$7)/A26taxstdlife))</f>
        <v>0</v>
      </c>
      <c r="AH814" s="592">
        <f>IF(A26taxstdlife="n/a","n/a",IF(AH$3&gt;(A26taxstdlife+$E814),(('PTRM input'!$N$168+'PTRM input'!$N$134)*$N$7)-SUM($N814:AG814),(('PTRM input'!$N$168+'PTRM input'!$N$134)*$N$7)/A26taxstdlife))</f>
        <v>0</v>
      </c>
      <c r="AI814" s="592">
        <f>IF(A26taxstdlife="n/a","n/a",IF(AI$3&gt;(A26taxstdlife+$E814),(('PTRM input'!$N$168+'PTRM input'!$N$134)*$N$7)-SUM($N814:AH814),(('PTRM input'!$N$168+'PTRM input'!$N$134)*$N$7)/A26taxstdlife))</f>
        <v>0</v>
      </c>
      <c r="AJ814" s="592">
        <f>IF(A26taxstdlife="n/a","n/a",IF(AJ$3&gt;(A26taxstdlife+$E814),(('PTRM input'!$N$168+'PTRM input'!$N$134)*$N$7)-SUM($N814:AI814),(('PTRM input'!$N$168+'PTRM input'!$N$134)*$N$7)/A26taxstdlife))</f>
        <v>0</v>
      </c>
      <c r="AK814" s="592">
        <f>IF(A26taxstdlife="n/a","n/a",IF(AK$3&gt;(A26taxstdlife+$E814),(('PTRM input'!$N$168+'PTRM input'!$N$134)*$N$7)-SUM($N814:AJ814),(('PTRM input'!$N$168+'PTRM input'!$N$134)*$N$7)/A26taxstdlife))</f>
        <v>0</v>
      </c>
      <c r="AL814" s="592">
        <f>IF(A26taxstdlife="n/a","n/a",IF(AL$3&gt;(A26taxstdlife+$E814),(('PTRM input'!$N$168+'PTRM input'!$N$134)*$N$7)-SUM($N814:AK814),(('PTRM input'!$N$168+'PTRM input'!$N$134)*$N$7)/A26taxstdlife))</f>
        <v>0</v>
      </c>
      <c r="AM814" s="592">
        <f>IF(A26taxstdlife="n/a","n/a",IF(AM$3&gt;(A26taxstdlife+$E814),(('PTRM input'!$N$168+'PTRM input'!$N$134)*$N$7)-SUM($N814:AL814),(('PTRM input'!$N$168+'PTRM input'!$N$134)*$N$7)/A26taxstdlife))</f>
        <v>0</v>
      </c>
      <c r="AN814" s="592">
        <f>IF(A26taxstdlife="n/a","n/a",IF(AN$3&gt;(A26taxstdlife+$E814),(('PTRM input'!$N$168+'PTRM input'!$N$134)*$N$7)-SUM($N814:AM814),(('PTRM input'!$N$168+'PTRM input'!$N$134)*$N$7)/A26taxstdlife))</f>
        <v>0</v>
      </c>
      <c r="AO814" s="592">
        <f>IF(A26taxstdlife="n/a","n/a",IF(AO$3&gt;(A26taxstdlife+$E814),(('PTRM input'!$N$168+'PTRM input'!$N$134)*$N$7)-SUM($N814:AN814),(('PTRM input'!$N$168+'PTRM input'!$N$134)*$N$7)/A26taxstdlife))</f>
        <v>0</v>
      </c>
      <c r="AP814" s="592">
        <f>IF(A26taxstdlife="n/a","n/a",IF(AP$3&gt;(A26taxstdlife+$E814),(('PTRM input'!$N$168+'PTRM input'!$N$134)*$N$7)-SUM($N814:AO814),(('PTRM input'!$N$168+'PTRM input'!$N$134)*$N$7)/A26taxstdlife))</f>
        <v>0</v>
      </c>
      <c r="AQ814" s="592">
        <f>IF(A26taxstdlife="n/a","n/a",IF(AQ$3&gt;(A26taxstdlife+$E814),(('PTRM input'!$N$168+'PTRM input'!$N$134)*$N$7)-SUM($N814:AP814),(('PTRM input'!$N$168+'PTRM input'!$N$134)*$N$7)/A26taxstdlife))</f>
        <v>0</v>
      </c>
      <c r="AR814" s="592">
        <f>IF(A26taxstdlife="n/a","n/a",IF(AR$3&gt;(A26taxstdlife+$E814),(('PTRM input'!$N$168+'PTRM input'!$N$134)*$N$7)-SUM($N814:AQ814),(('PTRM input'!$N$168+'PTRM input'!$N$134)*$N$7)/A26taxstdlife))</f>
        <v>0</v>
      </c>
      <c r="AS814" s="592">
        <f>IF(A26taxstdlife="n/a","n/a",IF(AS$3&gt;(A26taxstdlife+$E814),(('PTRM input'!$N$168+'PTRM input'!$N$134)*$N$7)-SUM($N814:AR814),(('PTRM input'!$N$168+'PTRM input'!$N$134)*$N$7)/A26taxstdlife))</f>
        <v>0</v>
      </c>
      <c r="AT814" s="592">
        <f>IF(A26taxstdlife="n/a","n/a",IF(AT$3&gt;(A26taxstdlife+$E814),(('PTRM input'!$N$168+'PTRM input'!$N$134)*$N$7)-SUM($N814:AS814),(('PTRM input'!$N$168+'PTRM input'!$N$134)*$N$7)/A26taxstdlife))</f>
        <v>0</v>
      </c>
      <c r="AU814" s="592">
        <f>IF(A26taxstdlife="n/a","n/a",IF(AU$3&gt;(A26taxstdlife+$E814),(('PTRM input'!$N$168+'PTRM input'!$N$134)*$N$7)-SUM($N814:AT814),(('PTRM input'!$N$168+'PTRM input'!$N$134)*$N$7)/A26taxstdlife))</f>
        <v>0</v>
      </c>
      <c r="AV814" s="592">
        <f>IF(A26taxstdlife="n/a","n/a",IF(AV$3&gt;(A26taxstdlife+$E814),(('PTRM input'!$N$168+'PTRM input'!$N$134)*$N$7)-SUM($N814:AU814),(('PTRM input'!$N$168+'PTRM input'!$N$134)*$N$7)/A26taxstdlife))</f>
        <v>0</v>
      </c>
      <c r="AW814" s="592">
        <f>IF(A26taxstdlife="n/a","n/a",IF(AW$3&gt;(A26taxstdlife+$E814),(('PTRM input'!$N$168+'PTRM input'!$N$134)*$N$7)-SUM($N814:AV814),(('PTRM input'!$N$168+'PTRM input'!$N$134)*$N$7)/A26taxstdlife))</f>
        <v>0</v>
      </c>
      <c r="AX814" s="592">
        <f>IF(A26taxstdlife="n/a","n/a",IF(AX$3&gt;(A26taxstdlife+$E814),(('PTRM input'!$N$168+'PTRM input'!$N$134)*$N$7)-SUM($N814:AW814),(('PTRM input'!$N$168+'PTRM input'!$N$134)*$N$7)/A26taxstdlife))</f>
        <v>0</v>
      </c>
      <c r="AY814" s="592">
        <f>IF(A26taxstdlife="n/a","n/a",IF(AY$3&gt;(A26taxstdlife+$E814),(('PTRM input'!$N$168+'PTRM input'!$N$134)*$N$7)-SUM($N814:AX814),(('PTRM input'!$N$168+'PTRM input'!$N$134)*$N$7)/A26taxstdlife))</f>
        <v>0</v>
      </c>
      <c r="AZ814" s="592">
        <f>IF(A26taxstdlife="n/a","n/a",IF(AZ$3&gt;(A26taxstdlife+$E814),(('PTRM input'!$N$168+'PTRM input'!$N$134)*$N$7)-SUM($N814:AY814),(('PTRM input'!$N$168+'PTRM input'!$N$134)*$N$7)/A26taxstdlife))</f>
        <v>0</v>
      </c>
      <c r="BA814" s="592">
        <f>IF(A26taxstdlife="n/a","n/a",IF(BA$3&gt;(A26taxstdlife+$E814),(('PTRM input'!$N$168+'PTRM input'!$N$134)*$N$7)-SUM($N814:AZ814),(('PTRM input'!$N$168+'PTRM input'!$N$134)*$N$7)/A26taxstdlife))</f>
        <v>0</v>
      </c>
      <c r="BB814" s="592">
        <f>IF(A26taxstdlife="n/a","n/a",IF(BB$3&gt;(A26taxstdlife+$E814),(('PTRM input'!$N$168+'PTRM input'!$N$134)*$N$7)-SUM($N814:BA814),(('PTRM input'!$N$168+'PTRM input'!$N$134)*$N$7)/A26taxstdlife))</f>
        <v>0</v>
      </c>
      <c r="BC814" s="592">
        <f>IF(A26taxstdlife="n/a","n/a",IF(BC$3&gt;(A26taxstdlife+$E814),(('PTRM input'!$N$168+'PTRM input'!$N$134)*$N$7)-SUM($N814:BB814),(('PTRM input'!$N$168+'PTRM input'!$N$134)*$N$7)/A26taxstdlife))</f>
        <v>0</v>
      </c>
      <c r="BD814" s="592">
        <f>IF(A26taxstdlife="n/a","n/a",IF(BD$3&gt;(A26taxstdlife+$E814),(('PTRM input'!$N$168+'PTRM input'!$N$134)*$N$7)-SUM($N814:BC814),(('PTRM input'!$N$168+'PTRM input'!$N$134)*$N$7)/A26taxstdlife))</f>
        <v>0</v>
      </c>
      <c r="BE814" s="592">
        <f>IF(A26taxstdlife="n/a","n/a",IF(BE$3&gt;(A26taxstdlife+$E814),(('PTRM input'!$N$168+'PTRM input'!$N$134)*$N$7)-SUM($N814:BD814),(('PTRM input'!$N$168+'PTRM input'!$N$134)*$N$7)/A26taxstdlife))</f>
        <v>0</v>
      </c>
      <c r="BF814" s="592">
        <f>IF(A26taxstdlife="n/a","n/a",IF(BF$3&gt;(A26taxstdlife+$E814),(('PTRM input'!$N$168+'PTRM input'!$N$134)*$N$7)-SUM($N814:BE814),(('PTRM input'!$N$168+'PTRM input'!$N$134)*$N$7)/A26taxstdlife))</f>
        <v>0</v>
      </c>
      <c r="BG814" s="592">
        <f>IF(A26taxstdlife="n/a","n/a",IF(BG$3&gt;(A26taxstdlife+$E814),(('PTRM input'!$N$168+'PTRM input'!$N$134)*$N$7)-SUM($N814:BF814),(('PTRM input'!$N$168+'PTRM input'!$N$134)*$N$7)/A26taxstdlife))</f>
        <v>0</v>
      </c>
      <c r="BH814" s="592">
        <f>IF(A26taxstdlife="n/a","n/a",IF(BH$3&gt;(A26taxstdlife+$E814),(('PTRM input'!$N$168+'PTRM input'!$N$134)*$N$7)-SUM($N814:BG814),(('PTRM input'!$N$168+'PTRM input'!$N$134)*$N$7)/A26taxstdlife))</f>
        <v>0</v>
      </c>
      <c r="BI814" s="592">
        <f>IF(A26taxstdlife="n/a","n/a",IF(BI$3&gt;(A26taxstdlife+$E814),(('PTRM input'!$N$168+'PTRM input'!$N$134)*$N$7)-SUM($N814:BH814),(('PTRM input'!$N$168+'PTRM input'!$N$134)*$N$7)/A26taxstdlife))</f>
        <v>0</v>
      </c>
      <c r="BJ814" s="237"/>
      <c r="BK814" s="237"/>
      <c r="BL814" s="237"/>
      <c r="BM814" s="237"/>
    </row>
    <row r="815" spans="1:65" s="4" customFormat="1" ht="12.75" customHeight="1" outlineLevel="2">
      <c r="A815" s="237"/>
      <c r="B815" s="237"/>
      <c r="C815" s="597"/>
      <c r="D815" s="930"/>
      <c r="E815" s="167">
        <v>9</v>
      </c>
      <c r="F815" s="34"/>
      <c r="G815" s="184"/>
      <c r="H815" s="186"/>
      <c r="I815" s="186"/>
      <c r="J815" s="186"/>
      <c r="K815" s="186"/>
      <c r="L815" s="186"/>
      <c r="M815" s="186"/>
      <c r="N815" s="186"/>
      <c r="O815" s="185"/>
      <c r="P815" s="105">
        <f>IF(A26taxstdlife="n/a","n/a",IF(P$3&gt;(A26taxstdlife+$E815),(('PTRM input'!$O$168+'PTRM input'!$O$134)*$O$7)-SUM($O815:O815),(('PTRM input'!$O$168+'PTRM input'!$O$134)*$O$7)/A26taxstdlife))</f>
        <v>0</v>
      </c>
      <c r="Q815" s="592">
        <f>IF(A26taxstdlife="n/a","n/a",IF(Q$3&gt;(A26taxstdlife+$E815),(('PTRM input'!$O$168+'PTRM input'!$O$134)*$O$7)-SUM($O815:P815),(('PTRM input'!$O$168+'PTRM input'!$O$134)*$O$7)/A26taxstdlife))</f>
        <v>0</v>
      </c>
      <c r="R815" s="592">
        <f>IF(A26taxstdlife="n/a","n/a",IF(R$3&gt;(A26taxstdlife+$E815),(('PTRM input'!$O$168+'PTRM input'!$O$134)*$O$7)-SUM($O815:Q815),(('PTRM input'!$O$168+'PTRM input'!$O$134)*$O$7)/A26taxstdlife))</f>
        <v>0</v>
      </c>
      <c r="S815" s="592">
        <f>IF(A26taxstdlife="n/a","n/a",IF(S$3&gt;(A26taxstdlife+$E815),(('PTRM input'!$O$168+'PTRM input'!$O$134)*$O$7)-SUM($O815:R815),(('PTRM input'!$O$168+'PTRM input'!$O$134)*$O$7)/A26taxstdlife))</f>
        <v>0</v>
      </c>
      <c r="T815" s="592">
        <f>IF(A26taxstdlife="n/a","n/a",IF(T$3&gt;(A26taxstdlife+$E815),(('PTRM input'!$O$168+'PTRM input'!$O$134)*$O$7)-SUM($O815:S815),(('PTRM input'!$O$168+'PTRM input'!$O$134)*$O$7)/A26taxstdlife))</f>
        <v>0</v>
      </c>
      <c r="U815" s="592">
        <f>IF(A26taxstdlife="n/a","n/a",IF(U$3&gt;(A26taxstdlife+$E815),(('PTRM input'!$O$168+'PTRM input'!$O$134)*$O$7)-SUM($O815:T815),(('PTRM input'!$O$168+'PTRM input'!$O$134)*$O$7)/A26taxstdlife))</f>
        <v>0</v>
      </c>
      <c r="V815" s="592">
        <f>IF(A26taxstdlife="n/a","n/a",IF(V$3&gt;(A26taxstdlife+$E815),(('PTRM input'!$O$168+'PTRM input'!$O$134)*$O$7)-SUM($O815:U815),(('PTRM input'!$O$168+'PTRM input'!$O$134)*$O$7)/A26taxstdlife))</f>
        <v>0</v>
      </c>
      <c r="W815" s="592">
        <f>IF(A26taxstdlife="n/a","n/a",IF(W$3&gt;(A26taxstdlife+$E815),(('PTRM input'!$O$168+'PTRM input'!$O$134)*$O$7)-SUM($O815:V815),(('PTRM input'!$O$168+'PTRM input'!$O$134)*$O$7)/A26taxstdlife))</f>
        <v>0</v>
      </c>
      <c r="X815" s="592">
        <f>IF(A26taxstdlife="n/a","n/a",IF(X$3&gt;(A26taxstdlife+$E815),(('PTRM input'!$O$168+'PTRM input'!$O$134)*$O$7)-SUM($O815:W815),(('PTRM input'!$O$168+'PTRM input'!$O$134)*$O$7)/A26taxstdlife))</f>
        <v>0</v>
      </c>
      <c r="Y815" s="592">
        <f>IF(A26taxstdlife="n/a","n/a",IF(Y$3&gt;(A26taxstdlife+$E815),(('PTRM input'!$O$168+'PTRM input'!$O$134)*$O$7)-SUM($O815:X815),(('PTRM input'!$O$168+'PTRM input'!$O$134)*$O$7)/A26taxstdlife))</f>
        <v>0</v>
      </c>
      <c r="Z815" s="592">
        <f>IF(A26taxstdlife="n/a","n/a",IF(Z$3&gt;(A26taxstdlife+$E815),(('PTRM input'!$O$168+'PTRM input'!$O$134)*$O$7)-SUM($O815:Y815),(('PTRM input'!$O$168+'PTRM input'!$O$134)*$O$7)/A26taxstdlife))</f>
        <v>0</v>
      </c>
      <c r="AA815" s="592">
        <f>IF(A26taxstdlife="n/a","n/a",IF(AA$3&gt;(A26taxstdlife+$E815),(('PTRM input'!$O$168+'PTRM input'!$O$134)*$O$7)-SUM($O815:Z815),(('PTRM input'!$O$168+'PTRM input'!$O$134)*$O$7)/A26taxstdlife))</f>
        <v>0</v>
      </c>
      <c r="AB815" s="592">
        <f>IF(A26taxstdlife="n/a","n/a",IF(AB$3&gt;(A26taxstdlife+$E815),(('PTRM input'!$O$168+'PTRM input'!$O$134)*$O$7)-SUM($O815:AA815),(('PTRM input'!$O$168+'PTRM input'!$O$134)*$O$7)/A26taxstdlife))</f>
        <v>0</v>
      </c>
      <c r="AC815" s="592">
        <f>IF(A26taxstdlife="n/a","n/a",IF(AC$3&gt;(A26taxstdlife+$E815),(('PTRM input'!$O$168+'PTRM input'!$O$134)*$O$7)-SUM($O815:AB815),(('PTRM input'!$O$168+'PTRM input'!$O$134)*$O$7)/A26taxstdlife))</f>
        <v>0</v>
      </c>
      <c r="AD815" s="592">
        <f>IF(A26taxstdlife="n/a","n/a",IF(AD$3&gt;(A26taxstdlife+$E815),(('PTRM input'!$O$168+'PTRM input'!$O$134)*$O$7)-SUM($O815:AC815),(('PTRM input'!$O$168+'PTRM input'!$O$134)*$O$7)/A26taxstdlife))</f>
        <v>0</v>
      </c>
      <c r="AE815" s="592">
        <f>IF(A26taxstdlife="n/a","n/a",IF(AE$3&gt;(A26taxstdlife+$E815),(('PTRM input'!$O$168+'PTRM input'!$O$134)*$O$7)-SUM($O815:AD815),(('PTRM input'!$O$168+'PTRM input'!$O$134)*$O$7)/A26taxstdlife))</f>
        <v>0</v>
      </c>
      <c r="AF815" s="592">
        <f>IF(A26taxstdlife="n/a","n/a",IF(AF$3&gt;(A26taxstdlife+$E815),(('PTRM input'!$O$168+'PTRM input'!$O$134)*$O$7)-SUM($O815:AE815),(('PTRM input'!$O$168+'PTRM input'!$O$134)*$O$7)/A26taxstdlife))</f>
        <v>0</v>
      </c>
      <c r="AG815" s="592">
        <f>IF(A26taxstdlife="n/a","n/a",IF(AG$3&gt;(A26taxstdlife+$E815),(('PTRM input'!$O$168+'PTRM input'!$O$134)*$O$7)-SUM($O815:AF815),(('PTRM input'!$O$168+'PTRM input'!$O$134)*$O$7)/A26taxstdlife))</f>
        <v>0</v>
      </c>
      <c r="AH815" s="592">
        <f>IF(A26taxstdlife="n/a","n/a",IF(AH$3&gt;(A26taxstdlife+$E815),(('PTRM input'!$O$168+'PTRM input'!$O$134)*$O$7)-SUM($O815:AG815),(('PTRM input'!$O$168+'PTRM input'!$O$134)*$O$7)/A26taxstdlife))</f>
        <v>0</v>
      </c>
      <c r="AI815" s="592">
        <f>IF(A26taxstdlife="n/a","n/a",IF(AI$3&gt;(A26taxstdlife+$E815),(('PTRM input'!$O$168+'PTRM input'!$O$134)*$O$7)-SUM($O815:AH815),(('PTRM input'!$O$168+'PTRM input'!$O$134)*$O$7)/A26taxstdlife))</f>
        <v>0</v>
      </c>
      <c r="AJ815" s="592">
        <f>IF(A26taxstdlife="n/a","n/a",IF(AJ$3&gt;(A26taxstdlife+$E815),(('PTRM input'!$O$168+'PTRM input'!$O$134)*$O$7)-SUM($O815:AI815),(('PTRM input'!$O$168+'PTRM input'!$O$134)*$O$7)/A26taxstdlife))</f>
        <v>0</v>
      </c>
      <c r="AK815" s="592">
        <f>IF(A26taxstdlife="n/a","n/a",IF(AK$3&gt;(A26taxstdlife+$E815),(('PTRM input'!$O$168+'PTRM input'!$O$134)*$O$7)-SUM($O815:AJ815),(('PTRM input'!$O$168+'PTRM input'!$O$134)*$O$7)/A26taxstdlife))</f>
        <v>0</v>
      </c>
      <c r="AL815" s="592">
        <f>IF(A26taxstdlife="n/a","n/a",IF(AL$3&gt;(A26taxstdlife+$E815),(('PTRM input'!$O$168+'PTRM input'!$O$134)*$O$7)-SUM($O815:AK815),(('PTRM input'!$O$168+'PTRM input'!$O$134)*$O$7)/A26taxstdlife))</f>
        <v>0</v>
      </c>
      <c r="AM815" s="592">
        <f>IF(A26taxstdlife="n/a","n/a",IF(AM$3&gt;(A26taxstdlife+$E815),(('PTRM input'!$O$168+'PTRM input'!$O$134)*$O$7)-SUM($O815:AL815),(('PTRM input'!$O$168+'PTRM input'!$O$134)*$O$7)/A26taxstdlife))</f>
        <v>0</v>
      </c>
      <c r="AN815" s="592">
        <f>IF(A26taxstdlife="n/a","n/a",IF(AN$3&gt;(A26taxstdlife+$E815),(('PTRM input'!$O$168+'PTRM input'!$O$134)*$O$7)-SUM($O815:AM815),(('PTRM input'!$O$168+'PTRM input'!$O$134)*$O$7)/A26taxstdlife))</f>
        <v>0</v>
      </c>
      <c r="AO815" s="592">
        <f>IF(A26taxstdlife="n/a","n/a",IF(AO$3&gt;(A26taxstdlife+$E815),(('PTRM input'!$O$168+'PTRM input'!$O$134)*$O$7)-SUM($O815:AN815),(('PTRM input'!$O$168+'PTRM input'!$O$134)*$O$7)/A26taxstdlife))</f>
        <v>0</v>
      </c>
      <c r="AP815" s="592">
        <f>IF(A26taxstdlife="n/a","n/a",IF(AP$3&gt;(A26taxstdlife+$E815),(('PTRM input'!$O$168+'PTRM input'!$O$134)*$O$7)-SUM($O815:AO815),(('PTRM input'!$O$168+'PTRM input'!$O$134)*$O$7)/A26taxstdlife))</f>
        <v>0</v>
      </c>
      <c r="AQ815" s="592">
        <f>IF(A26taxstdlife="n/a","n/a",IF(AQ$3&gt;(A26taxstdlife+$E815),(('PTRM input'!$O$168+'PTRM input'!$O$134)*$O$7)-SUM($O815:AP815),(('PTRM input'!$O$168+'PTRM input'!$O$134)*$O$7)/A26taxstdlife))</f>
        <v>0</v>
      </c>
      <c r="AR815" s="592">
        <f>IF(A26taxstdlife="n/a","n/a",IF(AR$3&gt;(A26taxstdlife+$E815),(('PTRM input'!$O$168+'PTRM input'!$O$134)*$O$7)-SUM($O815:AQ815),(('PTRM input'!$O$168+'PTRM input'!$O$134)*$O$7)/A26taxstdlife))</f>
        <v>0</v>
      </c>
      <c r="AS815" s="592">
        <f>IF(A26taxstdlife="n/a","n/a",IF(AS$3&gt;(A26taxstdlife+$E815),(('PTRM input'!$O$168+'PTRM input'!$O$134)*$O$7)-SUM($O815:AR815),(('PTRM input'!$O$168+'PTRM input'!$O$134)*$O$7)/A26taxstdlife))</f>
        <v>0</v>
      </c>
      <c r="AT815" s="592">
        <f>IF(A26taxstdlife="n/a","n/a",IF(AT$3&gt;(A26taxstdlife+$E815),(('PTRM input'!$O$168+'PTRM input'!$O$134)*$O$7)-SUM($O815:AS815),(('PTRM input'!$O$168+'PTRM input'!$O$134)*$O$7)/A26taxstdlife))</f>
        <v>0</v>
      </c>
      <c r="AU815" s="592">
        <f>IF(A26taxstdlife="n/a","n/a",IF(AU$3&gt;(A26taxstdlife+$E815),(('PTRM input'!$O$168+'PTRM input'!$O$134)*$O$7)-SUM($O815:AT815),(('PTRM input'!$O$168+'PTRM input'!$O$134)*$O$7)/A26taxstdlife))</f>
        <v>0</v>
      </c>
      <c r="AV815" s="592">
        <f>IF(A26taxstdlife="n/a","n/a",IF(AV$3&gt;(A26taxstdlife+$E815),(('PTRM input'!$O$168+'PTRM input'!$O$134)*$O$7)-SUM($O815:AU815),(('PTRM input'!$O$168+'PTRM input'!$O$134)*$O$7)/A26taxstdlife))</f>
        <v>0</v>
      </c>
      <c r="AW815" s="592">
        <f>IF(A26taxstdlife="n/a","n/a",IF(AW$3&gt;(A26taxstdlife+$E815),(('PTRM input'!$O$168+'PTRM input'!$O$134)*$O$7)-SUM($O815:AV815),(('PTRM input'!$O$168+'PTRM input'!$O$134)*$O$7)/A26taxstdlife))</f>
        <v>0</v>
      </c>
      <c r="AX815" s="592">
        <f>IF(A26taxstdlife="n/a","n/a",IF(AX$3&gt;(A26taxstdlife+$E815),(('PTRM input'!$O$168+'PTRM input'!$O$134)*$O$7)-SUM($O815:AW815),(('PTRM input'!$O$168+'PTRM input'!$O$134)*$O$7)/A26taxstdlife))</f>
        <v>0</v>
      </c>
      <c r="AY815" s="592">
        <f>IF(A26taxstdlife="n/a","n/a",IF(AY$3&gt;(A26taxstdlife+$E815),(('PTRM input'!$O$168+'PTRM input'!$O$134)*$O$7)-SUM($O815:AX815),(('PTRM input'!$O$168+'PTRM input'!$O$134)*$O$7)/A26taxstdlife))</f>
        <v>0</v>
      </c>
      <c r="AZ815" s="592">
        <f>IF(A26taxstdlife="n/a","n/a",IF(AZ$3&gt;(A26taxstdlife+$E815),(('PTRM input'!$O$168+'PTRM input'!$O$134)*$O$7)-SUM($O815:AY815),(('PTRM input'!$O$168+'PTRM input'!$O$134)*$O$7)/A26taxstdlife))</f>
        <v>0</v>
      </c>
      <c r="BA815" s="592">
        <f>IF(A26taxstdlife="n/a","n/a",IF(BA$3&gt;(A26taxstdlife+$E815),(('PTRM input'!$O$168+'PTRM input'!$O$134)*$O$7)-SUM($O815:AZ815),(('PTRM input'!$O$168+'PTRM input'!$O$134)*$O$7)/A26taxstdlife))</f>
        <v>0</v>
      </c>
      <c r="BB815" s="592">
        <f>IF(A26taxstdlife="n/a","n/a",IF(BB$3&gt;(A26taxstdlife+$E815),(('PTRM input'!$O$168+'PTRM input'!$O$134)*$O$7)-SUM($O815:BA815),(('PTRM input'!$O$168+'PTRM input'!$O$134)*$O$7)/A26taxstdlife))</f>
        <v>0</v>
      </c>
      <c r="BC815" s="592">
        <f>IF(A26taxstdlife="n/a","n/a",IF(BC$3&gt;(A26taxstdlife+$E815),(('PTRM input'!$O$168+'PTRM input'!$O$134)*$O$7)-SUM($O815:BB815),(('PTRM input'!$O$168+'PTRM input'!$O$134)*$O$7)/A26taxstdlife))</f>
        <v>0</v>
      </c>
      <c r="BD815" s="592">
        <f>IF(A26taxstdlife="n/a","n/a",IF(BD$3&gt;(A26taxstdlife+$E815),(('PTRM input'!$O$168+'PTRM input'!$O$134)*$O$7)-SUM($O815:BC815),(('PTRM input'!$O$168+'PTRM input'!$O$134)*$O$7)/A26taxstdlife))</f>
        <v>0</v>
      </c>
      <c r="BE815" s="592">
        <f>IF(A26taxstdlife="n/a","n/a",IF(BE$3&gt;(A26taxstdlife+$E815),(('PTRM input'!$O$168+'PTRM input'!$O$134)*$O$7)-SUM($O815:BD815),(('PTRM input'!$O$168+'PTRM input'!$O$134)*$O$7)/A26taxstdlife))</f>
        <v>0</v>
      </c>
      <c r="BF815" s="592">
        <f>IF(A26taxstdlife="n/a","n/a",IF(BF$3&gt;(A26taxstdlife+$E815),(('PTRM input'!$O$168+'PTRM input'!$O$134)*$O$7)-SUM($O815:BE815),(('PTRM input'!$O$168+'PTRM input'!$O$134)*$O$7)/A26taxstdlife))</f>
        <v>0</v>
      </c>
      <c r="BG815" s="592">
        <f>IF(A26taxstdlife="n/a","n/a",IF(BG$3&gt;(A26taxstdlife+$E815),(('PTRM input'!$O$168+'PTRM input'!$O$134)*$O$7)-SUM($O815:BF815),(('PTRM input'!$O$168+'PTRM input'!$O$134)*$O$7)/A26taxstdlife))</f>
        <v>0</v>
      </c>
      <c r="BH815" s="592">
        <f>IF(A26taxstdlife="n/a","n/a",IF(BH$3&gt;(A26taxstdlife+$E815),(('PTRM input'!$O$168+'PTRM input'!$O$134)*$O$7)-SUM($O815:BG815),(('PTRM input'!$O$168+'PTRM input'!$O$134)*$O$7)/A26taxstdlife))</f>
        <v>0</v>
      </c>
      <c r="BI815" s="592">
        <f>IF(A26taxstdlife="n/a","n/a",IF(BI$3&gt;(A26taxstdlife+$E815),(('PTRM input'!$O$168+'PTRM input'!$O$134)*$O$7)-SUM($O815:BH815),(('PTRM input'!$O$168+'PTRM input'!$O$134)*$O$7)/A26taxstdlife))</f>
        <v>0</v>
      </c>
      <c r="BJ815" s="237"/>
      <c r="BK815" s="237"/>
      <c r="BL815" s="237"/>
      <c r="BM815" s="237"/>
    </row>
    <row r="816" spans="1:65" s="4" customFormat="1" ht="12.75" customHeight="1" outlineLevel="2">
      <c r="A816" s="237"/>
      <c r="B816" s="237"/>
      <c r="C816" s="597"/>
      <c r="D816" s="930"/>
      <c r="E816" s="168">
        <v>10</v>
      </c>
      <c r="F816" s="34"/>
      <c r="G816" s="184"/>
      <c r="H816" s="186"/>
      <c r="I816" s="186"/>
      <c r="J816" s="186"/>
      <c r="K816" s="186"/>
      <c r="L816" s="186"/>
      <c r="M816" s="186"/>
      <c r="N816" s="186"/>
      <c r="O816" s="186"/>
      <c r="P816" s="185"/>
      <c r="Q816" s="592">
        <f>IF(A26taxstdlife="n/a","n/a",IF(Q$3&gt;(A26taxstdlife+$E816),(('PTRM input'!$P$168+'PTRM input'!$P$134)*$P$7)-SUM($P816:P816),(('PTRM input'!$P$168+'PTRM input'!$P$134)*$P$7)/A26taxstdlife))</f>
        <v>0</v>
      </c>
      <c r="R816" s="592">
        <f>IF(A26taxstdlife="n/a","n/a",IF(R$3&gt;(A26taxstdlife+$E816),(('PTRM input'!$P$168+'PTRM input'!$P$134)*$P$7)-SUM($P816:Q816),(('PTRM input'!$P$168+'PTRM input'!$P$134)*$P$7)/A26taxstdlife))</f>
        <v>0</v>
      </c>
      <c r="S816" s="592">
        <f>IF(A26taxstdlife="n/a","n/a",IF(S$3&gt;(A26taxstdlife+$E816),(('PTRM input'!$P$168+'PTRM input'!$P$134)*$P$7)-SUM($P816:R816),(('PTRM input'!$P$168+'PTRM input'!$P$134)*$P$7)/A26taxstdlife))</f>
        <v>0</v>
      </c>
      <c r="T816" s="592">
        <f>IF(A26taxstdlife="n/a","n/a",IF(T$3&gt;(A26taxstdlife+$E816),(('PTRM input'!$P$168+'PTRM input'!$P$134)*$P$7)-SUM($P816:S816),(('PTRM input'!$P$168+'PTRM input'!$P$134)*$P$7)/A26taxstdlife))</f>
        <v>0</v>
      </c>
      <c r="U816" s="592">
        <f>IF(A26taxstdlife="n/a","n/a",IF(U$3&gt;(A26taxstdlife+$E816),(('PTRM input'!$P$168+'PTRM input'!$P$134)*$P$7)-SUM($P816:T816),(('PTRM input'!$P$168+'PTRM input'!$P$134)*$P$7)/A26taxstdlife))</f>
        <v>0</v>
      </c>
      <c r="V816" s="592">
        <f>IF(A26taxstdlife="n/a","n/a",IF(V$3&gt;(A26taxstdlife+$E816),(('PTRM input'!$P$168+'PTRM input'!$P$134)*$P$7)-SUM($P816:U816),(('PTRM input'!$P$168+'PTRM input'!$P$134)*$P$7)/A26taxstdlife))</f>
        <v>0</v>
      </c>
      <c r="W816" s="592">
        <f>IF(A26taxstdlife="n/a","n/a",IF(W$3&gt;(A26taxstdlife+$E816),(('PTRM input'!$P$168+'PTRM input'!$P$134)*$P$7)-SUM($P816:V816),(('PTRM input'!$P$168+'PTRM input'!$P$134)*$P$7)/A26taxstdlife))</f>
        <v>0</v>
      </c>
      <c r="X816" s="592">
        <f>IF(A26taxstdlife="n/a","n/a",IF(X$3&gt;(A26taxstdlife+$E816),(('PTRM input'!$P$168+'PTRM input'!$P$134)*$P$7)-SUM($P816:W816),(('PTRM input'!$P$168+'PTRM input'!$P$134)*$P$7)/A26taxstdlife))</f>
        <v>0</v>
      </c>
      <c r="Y816" s="592">
        <f>IF(A26taxstdlife="n/a","n/a",IF(Y$3&gt;(A26taxstdlife+$E816),(('PTRM input'!$P$168+'PTRM input'!$P$134)*$P$7)-SUM($P816:X816),(('PTRM input'!$P$168+'PTRM input'!$P$134)*$P$7)/A26taxstdlife))</f>
        <v>0</v>
      </c>
      <c r="Z816" s="592">
        <f>IF(A26taxstdlife="n/a","n/a",IF(Z$3&gt;(A26taxstdlife+$E816),(('PTRM input'!$P$168+'PTRM input'!$P$134)*$P$7)-SUM($P816:Y816),(('PTRM input'!$P$168+'PTRM input'!$P$134)*$P$7)/A26taxstdlife))</f>
        <v>0</v>
      </c>
      <c r="AA816" s="592">
        <f>IF(A26taxstdlife="n/a","n/a",IF(AA$3&gt;(A26taxstdlife+$E816),(('PTRM input'!$P$168+'PTRM input'!$P$134)*$P$7)-SUM($P816:Z816),(('PTRM input'!$P$168+'PTRM input'!$P$134)*$P$7)/A26taxstdlife))</f>
        <v>0</v>
      </c>
      <c r="AB816" s="592">
        <f>IF(A26taxstdlife="n/a","n/a",IF(AB$3&gt;(A26taxstdlife+$E816),(('PTRM input'!$P$168+'PTRM input'!$P$134)*$P$7)-SUM($P816:AA816),(('PTRM input'!$P$168+'PTRM input'!$P$134)*$P$7)/A26taxstdlife))</f>
        <v>0</v>
      </c>
      <c r="AC816" s="592">
        <f>IF(A26taxstdlife="n/a","n/a",IF(AC$3&gt;(A26taxstdlife+$E816),(('PTRM input'!$P$168+'PTRM input'!$P$134)*$P$7)-SUM($P816:AB816),(('PTRM input'!$P$168+'PTRM input'!$P$134)*$P$7)/A26taxstdlife))</f>
        <v>0</v>
      </c>
      <c r="AD816" s="592">
        <f>IF(A26taxstdlife="n/a","n/a",IF(AD$3&gt;(A26taxstdlife+$E816),(('PTRM input'!$P$168+'PTRM input'!$P$134)*$P$7)-SUM($P816:AC816),(('PTRM input'!$P$168+'PTRM input'!$P$134)*$P$7)/A26taxstdlife))</f>
        <v>0</v>
      </c>
      <c r="AE816" s="592">
        <f>IF(A26taxstdlife="n/a","n/a",IF(AE$3&gt;(A26taxstdlife+$E816),(('PTRM input'!$P$168+'PTRM input'!$P$134)*$P$7)-SUM($P816:AD816),(('PTRM input'!$P$168+'PTRM input'!$P$134)*$P$7)/A26taxstdlife))</f>
        <v>0</v>
      </c>
      <c r="AF816" s="592">
        <f>IF(A26taxstdlife="n/a","n/a",IF(AF$3&gt;(A26taxstdlife+$E816),(('PTRM input'!$P$168+'PTRM input'!$P$134)*$P$7)-SUM($P816:AE816),(('PTRM input'!$P$168+'PTRM input'!$P$134)*$P$7)/A26taxstdlife))</f>
        <v>0</v>
      </c>
      <c r="AG816" s="592">
        <f>IF(A26taxstdlife="n/a","n/a",IF(AG$3&gt;(A26taxstdlife+$E816),(('PTRM input'!$P$168+'PTRM input'!$P$134)*$P$7)-SUM($P816:AF816),(('PTRM input'!$P$168+'PTRM input'!$P$134)*$P$7)/A26taxstdlife))</f>
        <v>0</v>
      </c>
      <c r="AH816" s="592">
        <f>IF(A26taxstdlife="n/a","n/a",IF(AH$3&gt;(A26taxstdlife+$E816),(('PTRM input'!$P$168+'PTRM input'!$P$134)*$P$7)-SUM($P816:AG816),(('PTRM input'!$P$168+'PTRM input'!$P$134)*$P$7)/A26taxstdlife))</f>
        <v>0</v>
      </c>
      <c r="AI816" s="592">
        <f>IF(A26taxstdlife="n/a","n/a",IF(AI$3&gt;(A26taxstdlife+$E816),(('PTRM input'!$P$168+'PTRM input'!$P$134)*$P$7)-SUM($P816:AH816),(('PTRM input'!$P$168+'PTRM input'!$P$134)*$P$7)/A26taxstdlife))</f>
        <v>0</v>
      </c>
      <c r="AJ816" s="592">
        <f>IF(A26taxstdlife="n/a","n/a",IF(AJ$3&gt;(A26taxstdlife+$E816),(('PTRM input'!$P$168+'PTRM input'!$P$134)*$P$7)-SUM($P816:AI816),(('PTRM input'!$P$168+'PTRM input'!$P$134)*$P$7)/A26taxstdlife))</f>
        <v>0</v>
      </c>
      <c r="AK816" s="592">
        <f>IF(A26taxstdlife="n/a","n/a",IF(AK$3&gt;(A26taxstdlife+$E816),(('PTRM input'!$P$168+'PTRM input'!$P$134)*$P$7)-SUM($P816:AJ816),(('PTRM input'!$P$168+'PTRM input'!$P$134)*$P$7)/A26taxstdlife))</f>
        <v>0</v>
      </c>
      <c r="AL816" s="592">
        <f>IF(A26taxstdlife="n/a","n/a",IF(AL$3&gt;(A26taxstdlife+$E816),(('PTRM input'!$P$168+'PTRM input'!$P$134)*$P$7)-SUM($P816:AK816),(('PTRM input'!$P$168+'PTRM input'!$P$134)*$P$7)/A26taxstdlife))</f>
        <v>0</v>
      </c>
      <c r="AM816" s="592">
        <f>IF(A26taxstdlife="n/a","n/a",IF(AM$3&gt;(A26taxstdlife+$E816),(('PTRM input'!$P$168+'PTRM input'!$P$134)*$P$7)-SUM($P816:AL816),(('PTRM input'!$P$168+'PTRM input'!$P$134)*$P$7)/A26taxstdlife))</f>
        <v>0</v>
      </c>
      <c r="AN816" s="592">
        <f>IF(A26taxstdlife="n/a","n/a",IF(AN$3&gt;(A26taxstdlife+$E816),(('PTRM input'!$P$168+'PTRM input'!$P$134)*$P$7)-SUM($P816:AM816),(('PTRM input'!$P$168+'PTRM input'!$P$134)*$P$7)/A26taxstdlife))</f>
        <v>0</v>
      </c>
      <c r="AO816" s="592">
        <f>IF(A26taxstdlife="n/a","n/a",IF(AO$3&gt;(A26taxstdlife+$E816),(('PTRM input'!$P$168+'PTRM input'!$P$134)*$P$7)-SUM($P816:AN816),(('PTRM input'!$P$168+'PTRM input'!$P$134)*$P$7)/A26taxstdlife))</f>
        <v>0</v>
      </c>
      <c r="AP816" s="592">
        <f>IF(A26taxstdlife="n/a","n/a",IF(AP$3&gt;(A26taxstdlife+$E816),(('PTRM input'!$P$168+'PTRM input'!$P$134)*$P$7)-SUM($P816:AO816),(('PTRM input'!$P$168+'PTRM input'!$P$134)*$P$7)/A26taxstdlife))</f>
        <v>0</v>
      </c>
      <c r="AQ816" s="592">
        <f>IF(A26taxstdlife="n/a","n/a",IF(AQ$3&gt;(A26taxstdlife+$E816),(('PTRM input'!$P$168+'PTRM input'!$P$134)*$P$7)-SUM($P816:AP816),(('PTRM input'!$P$168+'PTRM input'!$P$134)*$P$7)/A26taxstdlife))</f>
        <v>0</v>
      </c>
      <c r="AR816" s="592">
        <f>IF(A26taxstdlife="n/a","n/a",IF(AR$3&gt;(A26taxstdlife+$E816),(('PTRM input'!$P$168+'PTRM input'!$P$134)*$P$7)-SUM($P816:AQ816),(('PTRM input'!$P$168+'PTRM input'!$P$134)*$P$7)/A26taxstdlife))</f>
        <v>0</v>
      </c>
      <c r="AS816" s="592">
        <f>IF(A26taxstdlife="n/a","n/a",IF(AS$3&gt;(A26taxstdlife+$E816),(('PTRM input'!$P$168+'PTRM input'!$P$134)*$P$7)-SUM($P816:AR816),(('PTRM input'!$P$168+'PTRM input'!$P$134)*$P$7)/A26taxstdlife))</f>
        <v>0</v>
      </c>
      <c r="AT816" s="592">
        <f>IF(A26taxstdlife="n/a","n/a",IF(AT$3&gt;(A26taxstdlife+$E816),(('PTRM input'!$P$168+'PTRM input'!$P$134)*$P$7)-SUM($P816:AS816),(('PTRM input'!$P$168+'PTRM input'!$P$134)*$P$7)/A26taxstdlife))</f>
        <v>0</v>
      </c>
      <c r="AU816" s="592">
        <f>IF(A26taxstdlife="n/a","n/a",IF(AU$3&gt;(A26taxstdlife+$E816),(('PTRM input'!$P$168+'PTRM input'!$P$134)*$P$7)-SUM($P816:AT816),(('PTRM input'!$P$168+'PTRM input'!$P$134)*$P$7)/A26taxstdlife))</f>
        <v>0</v>
      </c>
      <c r="AV816" s="592">
        <f>IF(A26taxstdlife="n/a","n/a",IF(AV$3&gt;(A26taxstdlife+$E816),(('PTRM input'!$P$168+'PTRM input'!$P$134)*$P$7)-SUM($P816:AU816),(('PTRM input'!$P$168+'PTRM input'!$P$134)*$P$7)/A26taxstdlife))</f>
        <v>0</v>
      </c>
      <c r="AW816" s="592">
        <f>IF(A26taxstdlife="n/a","n/a",IF(AW$3&gt;(A26taxstdlife+$E816),(('PTRM input'!$P$168+'PTRM input'!$P$134)*$P$7)-SUM($P816:AV816),(('PTRM input'!$P$168+'PTRM input'!$P$134)*$P$7)/A26taxstdlife))</f>
        <v>0</v>
      </c>
      <c r="AX816" s="592">
        <f>IF(A26taxstdlife="n/a","n/a",IF(AX$3&gt;(A26taxstdlife+$E816),(('PTRM input'!$P$168+'PTRM input'!$P$134)*$P$7)-SUM($P816:AW816),(('PTRM input'!$P$168+'PTRM input'!$P$134)*$P$7)/A26taxstdlife))</f>
        <v>0</v>
      </c>
      <c r="AY816" s="592">
        <f>IF(A26taxstdlife="n/a","n/a",IF(AY$3&gt;(A26taxstdlife+$E816),(('PTRM input'!$P$168+'PTRM input'!$P$134)*$P$7)-SUM($P816:AX816),(('PTRM input'!$P$168+'PTRM input'!$P$134)*$P$7)/A26taxstdlife))</f>
        <v>0</v>
      </c>
      <c r="AZ816" s="592">
        <f>IF(A26taxstdlife="n/a","n/a",IF(AZ$3&gt;(A26taxstdlife+$E816),(('PTRM input'!$P$168+'PTRM input'!$P$134)*$P$7)-SUM($P816:AY816),(('PTRM input'!$P$168+'PTRM input'!$P$134)*$P$7)/A26taxstdlife))</f>
        <v>0</v>
      </c>
      <c r="BA816" s="592">
        <f>IF(A26taxstdlife="n/a","n/a",IF(BA$3&gt;(A26taxstdlife+$E816),(('PTRM input'!$P$168+'PTRM input'!$P$134)*$P$7)-SUM($P816:AZ816),(('PTRM input'!$P$168+'PTRM input'!$P$134)*$P$7)/A26taxstdlife))</f>
        <v>0</v>
      </c>
      <c r="BB816" s="592">
        <f>IF(A26taxstdlife="n/a","n/a",IF(BB$3&gt;(A26taxstdlife+$E816),(('PTRM input'!$P$168+'PTRM input'!$P$134)*$P$7)-SUM($P816:BA816),(('PTRM input'!$P$168+'PTRM input'!$P$134)*$P$7)/A26taxstdlife))</f>
        <v>0</v>
      </c>
      <c r="BC816" s="592">
        <f>IF(A26taxstdlife="n/a","n/a",IF(BC$3&gt;(A26taxstdlife+$E816),(('PTRM input'!$P$168+'PTRM input'!$P$134)*$P$7)-SUM($P816:BB816),(('PTRM input'!$P$168+'PTRM input'!$P$134)*$P$7)/A26taxstdlife))</f>
        <v>0</v>
      </c>
      <c r="BD816" s="592">
        <f>IF(A26taxstdlife="n/a","n/a",IF(BD$3&gt;(A26taxstdlife+$E816),(('PTRM input'!$P$168+'PTRM input'!$P$134)*$P$7)-SUM($P816:BC816),(('PTRM input'!$P$168+'PTRM input'!$P$134)*$P$7)/A26taxstdlife))</f>
        <v>0</v>
      </c>
      <c r="BE816" s="592">
        <f>IF(A26taxstdlife="n/a","n/a",IF(BE$3&gt;(A26taxstdlife+$E816),(('PTRM input'!$P$168+'PTRM input'!$P$134)*$P$7)-SUM($P816:BD816),(('PTRM input'!$P$168+'PTRM input'!$P$134)*$P$7)/A26taxstdlife))</f>
        <v>0</v>
      </c>
      <c r="BF816" s="592">
        <f>IF(A26taxstdlife="n/a","n/a",IF(BF$3&gt;(A26taxstdlife+$E816),(('PTRM input'!$P$168+'PTRM input'!$P$134)*$P$7)-SUM($P816:BE816),(('PTRM input'!$P$168+'PTRM input'!$P$134)*$P$7)/A26taxstdlife))</f>
        <v>0</v>
      </c>
      <c r="BG816" s="592">
        <f>IF(A26taxstdlife="n/a","n/a",IF(BG$3&gt;(A26taxstdlife+$E816),(('PTRM input'!$P$168+'PTRM input'!$P$134)*$P$7)-SUM($P816:BF816),(('PTRM input'!$P$168+'PTRM input'!$P$134)*$P$7)/A26taxstdlife))</f>
        <v>0</v>
      </c>
      <c r="BH816" s="592">
        <f>IF(A26taxstdlife="n/a","n/a",IF(BH$3&gt;(A26taxstdlife+$E816),(('PTRM input'!$P$168+'PTRM input'!$P$134)*$P$7)-SUM($P816:BG816),(('PTRM input'!$P$168+'PTRM input'!$P$134)*$P$7)/A26taxstdlife))</f>
        <v>0</v>
      </c>
      <c r="BI816" s="592">
        <f>IF(A26taxstdlife="n/a","n/a",IF(BI$3&gt;(A26taxstdlife+$E816),(('PTRM input'!$P$168+'PTRM input'!$P$134)*$P$7)-SUM($P816:BH816),(('PTRM input'!$P$168+'PTRM input'!$P$134)*$P$7)/A26taxstdlife))</f>
        <v>0</v>
      </c>
      <c r="BJ816" s="237"/>
      <c r="BK816" s="237"/>
      <c r="BL816" s="237"/>
      <c r="BM816" s="237"/>
    </row>
    <row r="817" spans="1:65" s="4" customFormat="1" ht="12.75" customHeight="1" outlineLevel="1">
      <c r="A817" s="237"/>
      <c r="B817" s="237"/>
      <c r="C817" s="597">
        <f>Asset26</f>
        <v>0</v>
      </c>
      <c r="D817" s="237"/>
      <c r="E817" s="237"/>
      <c r="F817" s="598"/>
      <c r="G817" s="593">
        <f t="shared" ref="G817:AL817" si="156">SUM(G805:G816)</f>
        <v>0</v>
      </c>
      <c r="H817" s="593">
        <f t="shared" si="156"/>
        <v>0</v>
      </c>
      <c r="I817" s="593">
        <f t="shared" si="156"/>
        <v>0</v>
      </c>
      <c r="J817" s="593">
        <f t="shared" si="156"/>
        <v>0</v>
      </c>
      <c r="K817" s="593">
        <f t="shared" si="156"/>
        <v>0</v>
      </c>
      <c r="L817" s="593">
        <f t="shared" si="156"/>
        <v>0</v>
      </c>
      <c r="M817" s="593">
        <f t="shared" si="156"/>
        <v>0</v>
      </c>
      <c r="N817" s="593">
        <f t="shared" si="156"/>
        <v>0</v>
      </c>
      <c r="O817" s="593">
        <f t="shared" si="156"/>
        <v>0</v>
      </c>
      <c r="P817" s="593">
        <f t="shared" si="156"/>
        <v>0</v>
      </c>
      <c r="Q817" s="593">
        <f t="shared" si="156"/>
        <v>0</v>
      </c>
      <c r="R817" s="593">
        <f t="shared" si="156"/>
        <v>0</v>
      </c>
      <c r="S817" s="593">
        <f t="shared" si="156"/>
        <v>0</v>
      </c>
      <c r="T817" s="593">
        <f t="shared" si="156"/>
        <v>0</v>
      </c>
      <c r="U817" s="593">
        <f t="shared" si="156"/>
        <v>0</v>
      </c>
      <c r="V817" s="593">
        <f t="shared" si="156"/>
        <v>0</v>
      </c>
      <c r="W817" s="593">
        <f t="shared" si="156"/>
        <v>0</v>
      </c>
      <c r="X817" s="593">
        <f t="shared" si="156"/>
        <v>0</v>
      </c>
      <c r="Y817" s="593">
        <f t="shared" si="156"/>
        <v>0</v>
      </c>
      <c r="Z817" s="593">
        <f t="shared" si="156"/>
        <v>0</v>
      </c>
      <c r="AA817" s="593">
        <f t="shared" si="156"/>
        <v>0</v>
      </c>
      <c r="AB817" s="593">
        <f t="shared" si="156"/>
        <v>0</v>
      </c>
      <c r="AC817" s="593">
        <f t="shared" si="156"/>
        <v>0</v>
      </c>
      <c r="AD817" s="593">
        <f t="shared" si="156"/>
        <v>0</v>
      </c>
      <c r="AE817" s="593">
        <f t="shared" si="156"/>
        <v>0</v>
      </c>
      <c r="AF817" s="593">
        <f t="shared" si="156"/>
        <v>0</v>
      </c>
      <c r="AG817" s="593">
        <f t="shared" si="156"/>
        <v>0</v>
      </c>
      <c r="AH817" s="593">
        <f t="shared" si="156"/>
        <v>0</v>
      </c>
      <c r="AI817" s="593">
        <f t="shared" si="156"/>
        <v>0</v>
      </c>
      <c r="AJ817" s="593">
        <f t="shared" si="156"/>
        <v>0</v>
      </c>
      <c r="AK817" s="593">
        <f t="shared" si="156"/>
        <v>0</v>
      </c>
      <c r="AL817" s="593">
        <f t="shared" si="156"/>
        <v>0</v>
      </c>
      <c r="AM817" s="593">
        <f t="shared" ref="AM817:BI817" si="157">SUM(AM805:AM816)</f>
        <v>0</v>
      </c>
      <c r="AN817" s="593">
        <f t="shared" si="157"/>
        <v>0</v>
      </c>
      <c r="AO817" s="593">
        <f t="shared" si="157"/>
        <v>0</v>
      </c>
      <c r="AP817" s="593">
        <f t="shared" si="157"/>
        <v>0</v>
      </c>
      <c r="AQ817" s="593">
        <f t="shared" si="157"/>
        <v>0</v>
      </c>
      <c r="AR817" s="593">
        <f t="shared" si="157"/>
        <v>0</v>
      </c>
      <c r="AS817" s="593">
        <f t="shared" si="157"/>
        <v>0</v>
      </c>
      <c r="AT817" s="593">
        <f t="shared" si="157"/>
        <v>0</v>
      </c>
      <c r="AU817" s="593">
        <f t="shared" si="157"/>
        <v>0</v>
      </c>
      <c r="AV817" s="593">
        <f t="shared" si="157"/>
        <v>0</v>
      </c>
      <c r="AW817" s="593">
        <f t="shared" si="157"/>
        <v>0</v>
      </c>
      <c r="AX817" s="593">
        <f t="shared" si="157"/>
        <v>0</v>
      </c>
      <c r="AY817" s="593">
        <f t="shared" si="157"/>
        <v>0</v>
      </c>
      <c r="AZ817" s="593">
        <f t="shared" si="157"/>
        <v>0</v>
      </c>
      <c r="BA817" s="593">
        <f t="shared" si="157"/>
        <v>0</v>
      </c>
      <c r="BB817" s="593">
        <f t="shared" si="157"/>
        <v>0</v>
      </c>
      <c r="BC817" s="593">
        <f t="shared" si="157"/>
        <v>0</v>
      </c>
      <c r="BD817" s="593">
        <f t="shared" si="157"/>
        <v>0</v>
      </c>
      <c r="BE817" s="593">
        <f t="shared" si="157"/>
        <v>0</v>
      </c>
      <c r="BF817" s="593">
        <f t="shared" si="157"/>
        <v>0</v>
      </c>
      <c r="BG817" s="593">
        <f t="shared" si="157"/>
        <v>0</v>
      </c>
      <c r="BH817" s="593">
        <f t="shared" si="157"/>
        <v>0</v>
      </c>
      <c r="BI817" s="593">
        <f t="shared" si="157"/>
        <v>0</v>
      </c>
      <c r="BJ817" s="237"/>
      <c r="BK817" s="237"/>
      <c r="BL817" s="237"/>
      <c r="BM817" s="237"/>
    </row>
    <row r="818" spans="1:65" s="4" customFormat="1" ht="12.75" customHeight="1" outlineLevel="2">
      <c r="A818" s="237"/>
      <c r="B818" s="599">
        <f>C830</f>
        <v>0</v>
      </c>
      <c r="C818" s="487"/>
      <c r="D818" s="600" t="s">
        <v>58</v>
      </c>
      <c r="E818" s="487"/>
      <c r="F818" s="601"/>
      <c r="G818" s="594">
        <f>IF(G$3&gt;A27taxremlife,A27taxvalue-SUM($F818:F818),IF(A27taxremlife="N/A","n/a",A27taxvalue/A27taxremlife))</f>
        <v>0</v>
      </c>
      <c r="H818" s="594">
        <f>IF(H$3&gt;A27taxremlife,A27taxvalue-SUM($F818:G818),IF(A27taxremlife="N/A","n/a",A27taxvalue/A27taxremlife))</f>
        <v>0</v>
      </c>
      <c r="I818" s="594">
        <f>IF(I$3&gt;A27taxremlife,A27taxvalue-SUM($F818:H818),IF(A27taxremlife="N/A","n/a",A27taxvalue/A27taxremlife))</f>
        <v>0</v>
      </c>
      <c r="J818" s="594">
        <f>IF(J$3&gt;A27taxremlife,A27taxvalue-SUM($F818:I818),IF(A27taxremlife="N/A","n/a",A27taxvalue/A27taxremlife))</f>
        <v>0</v>
      </c>
      <c r="K818" s="594">
        <f>IF(K$3&gt;A27taxremlife,A27taxvalue-SUM($F818:J818),IF(A27taxremlife="N/A","n/a",A27taxvalue/A27taxremlife))</f>
        <v>0</v>
      </c>
      <c r="L818" s="594">
        <f>IF(L$3&gt;A27taxremlife,A27taxvalue-SUM($F818:K818),IF(A27taxremlife="N/A","n/a",A27taxvalue/A27taxremlife))</f>
        <v>0</v>
      </c>
      <c r="M818" s="594">
        <f>IF(M$3&gt;A27taxremlife,A27taxvalue-SUM($F818:L818),IF(A27taxremlife="N/A","n/a",A27taxvalue/A27taxremlife))</f>
        <v>0</v>
      </c>
      <c r="N818" s="594">
        <f>IF(N$3&gt;A27taxremlife,A27taxvalue-SUM($F818:M818),IF(A27taxremlife="N/A","n/a",A27taxvalue/A27taxremlife))</f>
        <v>0</v>
      </c>
      <c r="O818" s="594">
        <f>IF(O$3&gt;A27taxremlife,A27taxvalue-SUM($F818:N818),IF(A27taxremlife="N/A","n/a",A27taxvalue/A27taxremlife))</f>
        <v>0</v>
      </c>
      <c r="P818" s="594">
        <f>IF(P$3&gt;A27taxremlife,A27taxvalue-SUM($F818:O818),IF(A27taxremlife="N/A","n/a",A27taxvalue/A27taxremlife))</f>
        <v>0</v>
      </c>
      <c r="Q818" s="594">
        <f>IF(Q$3&gt;A27taxremlife,A27taxvalue-SUM($F818:P818),IF(A27taxremlife="N/A","n/a",A27taxvalue/A27taxremlife))</f>
        <v>0</v>
      </c>
      <c r="R818" s="594">
        <f>IF(R$3&gt;A27taxremlife,A27taxvalue-SUM($F818:Q818),IF(A27taxremlife="N/A","n/a",A27taxvalue/A27taxremlife))</f>
        <v>0</v>
      </c>
      <c r="S818" s="594">
        <f>IF(S$3&gt;A27taxremlife,A27taxvalue-SUM($F818:R818),IF(A27taxremlife="N/A","n/a",A27taxvalue/A27taxremlife))</f>
        <v>0</v>
      </c>
      <c r="T818" s="594">
        <f>IF(T$3&gt;A27taxremlife,A27taxvalue-SUM($F818:S818),IF(A27taxremlife="N/A","n/a",A27taxvalue/A27taxremlife))</f>
        <v>0</v>
      </c>
      <c r="U818" s="594">
        <f>IF(U$3&gt;A27taxremlife,A27taxvalue-SUM($F818:T818),IF(A27taxremlife="N/A","n/a",A27taxvalue/A27taxremlife))</f>
        <v>0</v>
      </c>
      <c r="V818" s="594">
        <f>IF(V$3&gt;A27taxremlife,A27taxvalue-SUM($F818:U818),IF(A27taxremlife="N/A","n/a",A27taxvalue/A27taxremlife))</f>
        <v>0</v>
      </c>
      <c r="W818" s="594">
        <f>IF(W$3&gt;A27taxremlife,A27taxvalue-SUM($F818:V818),IF(A27taxremlife="N/A","n/a",A27taxvalue/A27taxremlife))</f>
        <v>0</v>
      </c>
      <c r="X818" s="594">
        <f>IF(X$3&gt;A27taxremlife,A27taxvalue-SUM($F818:W818),IF(A27taxremlife="N/A","n/a",A27taxvalue/A27taxremlife))</f>
        <v>0</v>
      </c>
      <c r="Y818" s="594">
        <f>IF(Y$3&gt;A27taxremlife,A27taxvalue-SUM($F818:X818),IF(A27taxremlife="N/A","n/a",A27taxvalue/A27taxremlife))</f>
        <v>0</v>
      </c>
      <c r="Z818" s="594">
        <f>IF(Z$3&gt;A27taxremlife,A27taxvalue-SUM($F818:Y818),IF(A27taxremlife="N/A","n/a",A27taxvalue/A27taxremlife))</f>
        <v>0</v>
      </c>
      <c r="AA818" s="594">
        <f>IF(AA$3&gt;A27taxremlife,A27taxvalue-SUM($F818:Z818),IF(A27taxremlife="N/A","n/a",A27taxvalue/A27taxremlife))</f>
        <v>0</v>
      </c>
      <c r="AB818" s="594">
        <f>IF(AB$3&gt;A27taxremlife,A27taxvalue-SUM($F818:AA818),IF(A27taxremlife="N/A","n/a",A27taxvalue/A27taxremlife))</f>
        <v>0</v>
      </c>
      <c r="AC818" s="594">
        <f>IF(AC$3&gt;A27taxremlife,A27taxvalue-SUM($F818:AB818),IF(A27taxremlife="N/A","n/a",A27taxvalue/A27taxremlife))</f>
        <v>0</v>
      </c>
      <c r="AD818" s="594">
        <f>IF(AD$3&gt;A27taxremlife,A27taxvalue-SUM($F818:AC818),IF(A27taxremlife="N/A","n/a",A27taxvalue/A27taxremlife))</f>
        <v>0</v>
      </c>
      <c r="AE818" s="594">
        <f>IF(AE$3&gt;A27taxremlife,A27taxvalue-SUM($F818:AD818),IF(A27taxremlife="N/A","n/a",A27taxvalue/A27taxremlife))</f>
        <v>0</v>
      </c>
      <c r="AF818" s="594">
        <f>IF(AF$3&gt;A27taxremlife,A27taxvalue-SUM($F818:AE818),IF(A27taxremlife="N/A","n/a",A27taxvalue/A27taxremlife))</f>
        <v>0</v>
      </c>
      <c r="AG818" s="594">
        <f>IF(AG$3&gt;A27taxremlife,A27taxvalue-SUM($F818:AF818),IF(A27taxremlife="N/A","n/a",A27taxvalue/A27taxremlife))</f>
        <v>0</v>
      </c>
      <c r="AH818" s="594">
        <f>IF(AH$3&gt;A27taxremlife,A27taxvalue-SUM($F818:AG818),IF(A27taxremlife="N/A","n/a",A27taxvalue/A27taxremlife))</f>
        <v>0</v>
      </c>
      <c r="AI818" s="594">
        <f>IF(AI$3&gt;A27taxremlife,A27taxvalue-SUM($F818:AH818),IF(A27taxremlife="N/A","n/a",A27taxvalue/A27taxremlife))</f>
        <v>0</v>
      </c>
      <c r="AJ818" s="594">
        <f>IF(AJ$3&gt;A27taxremlife,A27taxvalue-SUM($F818:AI818),IF(A27taxremlife="N/A","n/a",A27taxvalue/A27taxremlife))</f>
        <v>0</v>
      </c>
      <c r="AK818" s="594">
        <f>IF(AK$3&gt;A27taxremlife,A27taxvalue-SUM($F818:AJ818),IF(A27taxremlife="N/A","n/a",A27taxvalue/A27taxremlife))</f>
        <v>0</v>
      </c>
      <c r="AL818" s="594">
        <f>IF(AL$3&gt;A27taxremlife,A27taxvalue-SUM($F818:AK818),IF(A27taxremlife="N/A","n/a",A27taxvalue/A27taxremlife))</f>
        <v>0</v>
      </c>
      <c r="AM818" s="594">
        <f>IF(AM$3&gt;A27taxremlife,A27taxvalue-SUM($F818:AL818),IF(A27taxremlife="N/A","n/a",A27taxvalue/A27taxremlife))</f>
        <v>0</v>
      </c>
      <c r="AN818" s="594">
        <f>IF(AN$3&gt;A27taxremlife,A27taxvalue-SUM($F818:AM818),IF(A27taxremlife="N/A","n/a",A27taxvalue/A27taxremlife))</f>
        <v>0</v>
      </c>
      <c r="AO818" s="594">
        <f>IF(AO$3&gt;A27taxremlife,A27taxvalue-SUM($F818:AN818),IF(A27taxremlife="N/A","n/a",A27taxvalue/A27taxremlife))</f>
        <v>0</v>
      </c>
      <c r="AP818" s="594">
        <f>IF(AP$3&gt;A27taxremlife,A27taxvalue-SUM($F818:AO818),IF(A27taxremlife="N/A","n/a",A27taxvalue/A27taxremlife))</f>
        <v>0</v>
      </c>
      <c r="AQ818" s="594">
        <f>IF(AQ$3&gt;A27taxremlife,A27taxvalue-SUM($F818:AP818),IF(A27taxremlife="N/A","n/a",A27taxvalue/A27taxremlife))</f>
        <v>0</v>
      </c>
      <c r="AR818" s="594">
        <f>IF(AR$3&gt;A27taxremlife,A27taxvalue-SUM($F818:AQ818),IF(A27taxremlife="N/A","n/a",A27taxvalue/A27taxremlife))</f>
        <v>0</v>
      </c>
      <c r="AS818" s="594">
        <f>IF(AS$3&gt;A27taxremlife,A27taxvalue-SUM($F818:AR818),IF(A27taxremlife="N/A","n/a",A27taxvalue/A27taxremlife))</f>
        <v>0</v>
      </c>
      <c r="AT818" s="594">
        <f>IF(AT$3&gt;A27taxremlife,A27taxvalue-SUM($F818:AS818),IF(A27taxremlife="N/A","n/a",A27taxvalue/A27taxremlife))</f>
        <v>0</v>
      </c>
      <c r="AU818" s="594">
        <f>IF(AU$3&gt;A27taxremlife,A27taxvalue-SUM($F818:AT818),IF(A27taxremlife="N/A","n/a",A27taxvalue/A27taxremlife))</f>
        <v>0</v>
      </c>
      <c r="AV818" s="594">
        <f>IF(AV$3&gt;A27taxremlife,A27taxvalue-SUM($F818:AU818),IF(A27taxremlife="N/A","n/a",A27taxvalue/A27taxremlife))</f>
        <v>0</v>
      </c>
      <c r="AW818" s="594">
        <f>IF(AW$3&gt;A27taxremlife,A27taxvalue-SUM($F818:AV818),IF(A27taxremlife="N/A","n/a",A27taxvalue/A27taxremlife))</f>
        <v>0</v>
      </c>
      <c r="AX818" s="594">
        <f>IF(AX$3&gt;A27taxremlife,A27taxvalue-SUM($F818:AW818),IF(A27taxremlife="N/A","n/a",A27taxvalue/A27taxremlife))</f>
        <v>0</v>
      </c>
      <c r="AY818" s="594">
        <f>IF(AY$3&gt;A27taxremlife,A27taxvalue-SUM($F818:AX818),IF(A27taxremlife="N/A","n/a",A27taxvalue/A27taxremlife))</f>
        <v>0</v>
      </c>
      <c r="AZ818" s="594">
        <f>IF(AZ$3&gt;A27taxremlife,A27taxvalue-SUM($F818:AY818),IF(A27taxremlife="N/A","n/a",A27taxvalue/A27taxremlife))</f>
        <v>0</v>
      </c>
      <c r="BA818" s="594">
        <f>IF(BA$3&gt;A27taxremlife,A27taxvalue-SUM($F818:AZ818),IF(A27taxremlife="N/A","n/a",A27taxvalue/A27taxremlife))</f>
        <v>0</v>
      </c>
      <c r="BB818" s="594">
        <f>IF(BB$3&gt;A27taxremlife,A27taxvalue-SUM($F818:BA818),IF(A27taxremlife="N/A","n/a",A27taxvalue/A27taxremlife))</f>
        <v>0</v>
      </c>
      <c r="BC818" s="594">
        <f>IF(BC$3&gt;A27taxremlife,A27taxvalue-SUM($F818:BB818),IF(A27taxremlife="N/A","n/a",A27taxvalue/A27taxremlife))</f>
        <v>0</v>
      </c>
      <c r="BD818" s="594">
        <f>IF(BD$3&gt;A27taxremlife,A27taxvalue-SUM($F818:BC818),IF(A27taxremlife="N/A","n/a",A27taxvalue/A27taxremlife))</f>
        <v>0</v>
      </c>
      <c r="BE818" s="594">
        <f>IF(BE$3&gt;A27taxremlife,A27taxvalue-SUM($F818:BD818),IF(A27taxremlife="N/A","n/a",A27taxvalue/A27taxremlife))</f>
        <v>0</v>
      </c>
      <c r="BF818" s="594">
        <f>IF(BF$3&gt;A27taxremlife,A27taxvalue-SUM($F818:BE818),IF(A27taxremlife="N/A","n/a",A27taxvalue/A27taxremlife))</f>
        <v>0</v>
      </c>
      <c r="BG818" s="594">
        <f>IF(BG$3&gt;A27taxremlife,A27taxvalue-SUM($F818:BF818),IF(A27taxremlife="N/A","n/a",A27taxvalue/A27taxremlife))</f>
        <v>0</v>
      </c>
      <c r="BH818" s="594">
        <f>IF(BH$3&gt;A27taxremlife,A27taxvalue-SUM($F818:BG818),IF(A27taxremlife="N/A","n/a",A27taxvalue/A27taxremlife))</f>
        <v>0</v>
      </c>
      <c r="BI818" s="594">
        <f>IF(BI$3&gt;A27taxremlife,A27taxvalue-SUM($F818:BH818),IF(A27taxremlife="N/A","n/a",A27taxvalue/A27taxremlife))</f>
        <v>0</v>
      </c>
      <c r="BJ818" s="237"/>
      <c r="BK818" s="237"/>
      <c r="BL818" s="237"/>
      <c r="BM818" s="237"/>
    </row>
    <row r="819" spans="1:65" s="4" customFormat="1" ht="12.75" customHeight="1" outlineLevel="2">
      <c r="A819" s="237"/>
      <c r="B819" s="237"/>
      <c r="C819" s="597"/>
      <c r="D819" s="930" t="s">
        <v>326</v>
      </c>
      <c r="E819" s="167">
        <v>0</v>
      </c>
      <c r="F819" s="34"/>
      <c r="G819" s="105"/>
      <c r="H819" s="105"/>
      <c r="I819" s="105"/>
      <c r="J819" s="105"/>
      <c r="K819" s="105"/>
      <c r="L819" s="105"/>
      <c r="M819" s="105"/>
      <c r="N819" s="105"/>
      <c r="O819" s="105"/>
      <c r="P819" s="105"/>
      <c r="Q819" s="592"/>
      <c r="R819" s="592"/>
      <c r="S819" s="592"/>
      <c r="T819" s="592"/>
      <c r="U819" s="592"/>
      <c r="V819" s="592"/>
      <c r="W819" s="592"/>
      <c r="X819" s="592"/>
      <c r="Y819" s="592"/>
      <c r="Z819" s="592"/>
      <c r="AA819" s="592"/>
      <c r="AB819" s="592"/>
      <c r="AC819" s="592"/>
      <c r="AD819" s="592"/>
      <c r="AE819" s="592"/>
      <c r="AF819" s="592"/>
      <c r="AG819" s="592"/>
      <c r="AH819" s="592"/>
      <c r="AI819" s="592"/>
      <c r="AJ819" s="592"/>
      <c r="AK819" s="592"/>
      <c r="AL819" s="592"/>
      <c r="AM819" s="592"/>
      <c r="AN819" s="592"/>
      <c r="AO819" s="592"/>
      <c r="AP819" s="592"/>
      <c r="AQ819" s="592"/>
      <c r="AR819" s="592"/>
      <c r="AS819" s="592"/>
      <c r="AT819" s="592"/>
      <c r="AU819" s="592"/>
      <c r="AV819" s="592"/>
      <c r="AW819" s="592"/>
      <c r="AX819" s="592"/>
      <c r="AY819" s="592"/>
      <c r="AZ819" s="592"/>
      <c r="BA819" s="592"/>
      <c r="BB819" s="592"/>
      <c r="BC819" s="592"/>
      <c r="BD819" s="592"/>
      <c r="BE819" s="592"/>
      <c r="BF819" s="592"/>
      <c r="BG819" s="592"/>
      <c r="BH819" s="592"/>
      <c r="BI819" s="592"/>
      <c r="BJ819" s="237"/>
      <c r="BK819" s="237"/>
      <c r="BL819" s="237"/>
      <c r="BM819" s="237"/>
    </row>
    <row r="820" spans="1:65" s="4" customFormat="1" ht="12.75" customHeight="1" outlineLevel="2">
      <c r="A820" s="237"/>
      <c r="B820" s="237"/>
      <c r="C820" s="597"/>
      <c r="D820" s="930"/>
      <c r="E820" s="167">
        <v>1</v>
      </c>
      <c r="F820" s="34"/>
      <c r="G820" s="183"/>
      <c r="H820" s="105">
        <f>IF(A27taxstdlife="n/a","n/a",IF(H$3&gt;(A27taxstdlife+$E820),(('PTRM input'!$G$169+'PTRM input'!$G$135)*$G$7)-SUM($G820:G820),(('PTRM input'!$G$169+'PTRM input'!$G$135)*$G$7)/A27taxstdlife))</f>
        <v>0</v>
      </c>
      <c r="I820" s="105">
        <f>IF(A27taxstdlife="n/a","n/a",IF(I$3&gt;(A27taxstdlife+$E820),(('PTRM input'!$G$169+'PTRM input'!$G$135)*$G$7)-SUM($G820:H820),(('PTRM input'!$G$169+'PTRM input'!$G$135)*$G$7)/A27taxstdlife))</f>
        <v>0</v>
      </c>
      <c r="J820" s="105">
        <f>IF(A27taxstdlife="n/a","n/a",IF(J$3&gt;(A27taxstdlife+$E820),(('PTRM input'!$G$169+'PTRM input'!$G$135)*$G$7)-SUM($G820:I820),(('PTRM input'!$G$169+'PTRM input'!$G$135)*$G$7)/A27taxstdlife))</f>
        <v>0</v>
      </c>
      <c r="K820" s="105">
        <f>IF(A27taxstdlife="n/a","n/a",IF(K$3&gt;(A27taxstdlife+$E820),(('PTRM input'!$G$169+'PTRM input'!$G$135)*$G$7)-SUM($G820:J820),(('PTRM input'!$G$169+'PTRM input'!$G$135)*$G$7)/A27taxstdlife))</f>
        <v>0</v>
      </c>
      <c r="L820" s="105">
        <f>IF(A27taxstdlife="n/a","n/a",IF(L$3&gt;(A27taxstdlife+$E820),(('PTRM input'!$G$169+'PTRM input'!$G$135)*$G$7)-SUM($G820:K820),(('PTRM input'!$G$169+'PTRM input'!$G$135)*$G$7)/A27taxstdlife))</f>
        <v>0</v>
      </c>
      <c r="M820" s="105">
        <f>IF(A27taxstdlife="n/a","n/a",IF(M$3&gt;(A27taxstdlife+$E820),(('PTRM input'!$G$169+'PTRM input'!$G$135)*$G$7)-SUM($G820:L820),(('PTRM input'!$G$169+'PTRM input'!$G$135)*$G$7)/A27taxstdlife))</f>
        <v>0</v>
      </c>
      <c r="N820" s="105">
        <f>IF(A27taxstdlife="n/a","n/a",IF(N$3&gt;(A27taxstdlife+$E820),(('PTRM input'!$G$169+'PTRM input'!$G$135)*$G$7)-SUM($G820:M820),(('PTRM input'!$G$169+'PTRM input'!$G$135)*$G$7)/A27taxstdlife))</f>
        <v>0</v>
      </c>
      <c r="O820" s="105">
        <f>IF(A27taxstdlife="n/a","n/a",IF(O$3&gt;(A27taxstdlife+$E820),(('PTRM input'!$G$169+'PTRM input'!$G$135)*$G$7)-SUM($G820:N820),(('PTRM input'!$G$169+'PTRM input'!$G$135)*$G$7)/A27taxstdlife))</f>
        <v>0</v>
      </c>
      <c r="P820" s="105">
        <f>IF(A27taxstdlife="n/a","n/a",IF(P$3&gt;(A27taxstdlife+$E820),(('PTRM input'!$G$169+'PTRM input'!$G$135)*$G$7)-SUM($G820:O820),(('PTRM input'!$G$169+'PTRM input'!$G$135)*$G$7)/A27taxstdlife))</f>
        <v>0</v>
      </c>
      <c r="Q820" s="592">
        <f>IF(A27taxstdlife="n/a","n/a",IF(Q$3&gt;(A27taxstdlife+$E820),(('PTRM input'!$G$169+'PTRM input'!$G$135)*$G$7)-SUM($G820:P820),(('PTRM input'!$G$169+'PTRM input'!$G$135)*$G$7)/A27taxstdlife))</f>
        <v>0</v>
      </c>
      <c r="R820" s="592">
        <f>IF(A27taxstdlife="n/a","n/a",IF(R$3&gt;(A27taxstdlife+$E820),(('PTRM input'!$G$169+'PTRM input'!$G$135)*$G$7)-SUM($G820:Q820),(('PTRM input'!$G$169+'PTRM input'!$G$135)*$G$7)/A27taxstdlife))</f>
        <v>0</v>
      </c>
      <c r="S820" s="592">
        <f>IF(A27taxstdlife="n/a","n/a",IF(S$3&gt;(A27taxstdlife+$E820),(('PTRM input'!$G$169+'PTRM input'!$G$135)*$G$7)-SUM($G820:R820),(('PTRM input'!$G$169+'PTRM input'!$G$135)*$G$7)/A27taxstdlife))</f>
        <v>0</v>
      </c>
      <c r="T820" s="592">
        <f>IF(A27taxstdlife="n/a","n/a",IF(T$3&gt;(A27taxstdlife+$E820),(('PTRM input'!$G$169+'PTRM input'!$G$135)*$G$7)-SUM($G820:S820),(('PTRM input'!$G$169+'PTRM input'!$G$135)*$G$7)/A27taxstdlife))</f>
        <v>0</v>
      </c>
      <c r="U820" s="592">
        <f>IF(A27taxstdlife="n/a","n/a",IF(U$3&gt;(A27taxstdlife+$E820),(('PTRM input'!$G$169+'PTRM input'!$G$135)*$G$7)-SUM($G820:T820),(('PTRM input'!$G$169+'PTRM input'!$G$135)*$G$7)/A27taxstdlife))</f>
        <v>0</v>
      </c>
      <c r="V820" s="592">
        <f>IF(A27taxstdlife="n/a","n/a",IF(V$3&gt;(A27taxstdlife+$E820),(('PTRM input'!$G$169+'PTRM input'!$G$135)*$G$7)-SUM($G820:U820),(('PTRM input'!$G$169+'PTRM input'!$G$135)*$G$7)/A27taxstdlife))</f>
        <v>0</v>
      </c>
      <c r="W820" s="592">
        <f>IF(A27taxstdlife="n/a","n/a",IF(W$3&gt;(A27taxstdlife+$E820),(('PTRM input'!$G$169+'PTRM input'!$G$135)*$G$7)-SUM($G820:V820),(('PTRM input'!$G$169+'PTRM input'!$G$135)*$G$7)/A27taxstdlife))</f>
        <v>0</v>
      </c>
      <c r="X820" s="592">
        <f>IF(A27taxstdlife="n/a","n/a",IF(X$3&gt;(A27taxstdlife+$E820),(('PTRM input'!$G$169+'PTRM input'!$G$135)*$G$7)-SUM($G820:W820),(('PTRM input'!$G$169+'PTRM input'!$G$135)*$G$7)/A27taxstdlife))</f>
        <v>0</v>
      </c>
      <c r="Y820" s="592">
        <f>IF(A27taxstdlife="n/a","n/a",IF(Y$3&gt;(A27taxstdlife+$E820),(('PTRM input'!$G$169+'PTRM input'!$G$135)*$G$7)-SUM($G820:X820),(('PTRM input'!$G$169+'PTRM input'!$G$135)*$G$7)/A27taxstdlife))</f>
        <v>0</v>
      </c>
      <c r="Z820" s="592">
        <f>IF(A27taxstdlife="n/a","n/a",IF(Z$3&gt;(A27taxstdlife+$E820),(('PTRM input'!$G$169+'PTRM input'!$G$135)*$G$7)-SUM($G820:Y820),(('PTRM input'!$G$169+'PTRM input'!$G$135)*$G$7)/A27taxstdlife))</f>
        <v>0</v>
      </c>
      <c r="AA820" s="592">
        <f>IF(A27taxstdlife="n/a","n/a",IF(AA$3&gt;(A27taxstdlife+$E820),(('PTRM input'!$G$169+'PTRM input'!$G$135)*$G$7)-SUM($G820:Z820),(('PTRM input'!$G$169+'PTRM input'!$G$135)*$G$7)/A27taxstdlife))</f>
        <v>0</v>
      </c>
      <c r="AB820" s="592">
        <f>IF(A27taxstdlife="n/a","n/a",IF(AB$3&gt;(A27taxstdlife+$E820),(('PTRM input'!$G$169+'PTRM input'!$G$135)*$G$7)-SUM($G820:AA820),(('PTRM input'!$G$169+'PTRM input'!$G$135)*$G$7)/A27taxstdlife))</f>
        <v>0</v>
      </c>
      <c r="AC820" s="592">
        <f>IF(A27taxstdlife="n/a","n/a",IF(AC$3&gt;(A27taxstdlife+$E820),(('PTRM input'!$G$169+'PTRM input'!$G$135)*$G$7)-SUM($G820:AB820),(('PTRM input'!$G$169+'PTRM input'!$G$135)*$G$7)/A27taxstdlife))</f>
        <v>0</v>
      </c>
      <c r="AD820" s="592">
        <f>IF(A27taxstdlife="n/a","n/a",IF(AD$3&gt;(A27taxstdlife+$E820),(('PTRM input'!$G$169+'PTRM input'!$G$135)*$G$7)-SUM($G820:AC820),(('PTRM input'!$G$169+'PTRM input'!$G$135)*$G$7)/A27taxstdlife))</f>
        <v>0</v>
      </c>
      <c r="AE820" s="592">
        <f>IF(A27taxstdlife="n/a","n/a",IF(AE$3&gt;(A27taxstdlife+$E820),(('PTRM input'!$G$169+'PTRM input'!$G$135)*$G$7)-SUM($G820:AD820),(('PTRM input'!$G$169+'PTRM input'!$G$135)*$G$7)/A27taxstdlife))</f>
        <v>0</v>
      </c>
      <c r="AF820" s="592">
        <f>IF(A27taxstdlife="n/a","n/a",IF(AF$3&gt;(A27taxstdlife+$E820),(('PTRM input'!$G$169+'PTRM input'!$G$135)*$G$7)-SUM($G820:AE820),(('PTRM input'!$G$169+'PTRM input'!$G$135)*$G$7)/A27taxstdlife))</f>
        <v>0</v>
      </c>
      <c r="AG820" s="592">
        <f>IF(A27taxstdlife="n/a","n/a",IF(AG$3&gt;(A27taxstdlife+$E820),(('PTRM input'!$G$169+'PTRM input'!$G$135)*$G$7)-SUM($G820:AF820),(('PTRM input'!$G$169+'PTRM input'!$G$135)*$G$7)/A27taxstdlife))</f>
        <v>0</v>
      </c>
      <c r="AH820" s="592">
        <f>IF(A27taxstdlife="n/a","n/a",IF(AH$3&gt;(A27taxstdlife+$E820),(('PTRM input'!$G$169+'PTRM input'!$G$135)*$G$7)-SUM($G820:AG820),(('PTRM input'!$G$169+'PTRM input'!$G$135)*$G$7)/A27taxstdlife))</f>
        <v>0</v>
      </c>
      <c r="AI820" s="592">
        <f>IF(A27taxstdlife="n/a","n/a",IF(AI$3&gt;(A27taxstdlife+$E820),(('PTRM input'!$G$169+'PTRM input'!$G$135)*$G$7)-SUM($G820:AH820),(('PTRM input'!$G$169+'PTRM input'!$G$135)*$G$7)/A27taxstdlife))</f>
        <v>0</v>
      </c>
      <c r="AJ820" s="592">
        <f>IF(A27taxstdlife="n/a","n/a",IF(AJ$3&gt;(A27taxstdlife+$E820),(('PTRM input'!$G$169+'PTRM input'!$G$135)*$G$7)-SUM($G820:AI820),(('PTRM input'!$G$169+'PTRM input'!$G$135)*$G$7)/A27taxstdlife))</f>
        <v>0</v>
      </c>
      <c r="AK820" s="592">
        <f>IF(A27taxstdlife="n/a","n/a",IF(AK$3&gt;(A27taxstdlife+$E820),(('PTRM input'!$G$169+'PTRM input'!$G$135)*$G$7)-SUM($G820:AJ820),(('PTRM input'!$G$169+'PTRM input'!$G$135)*$G$7)/A27taxstdlife))</f>
        <v>0</v>
      </c>
      <c r="AL820" s="592">
        <f>IF(A27taxstdlife="n/a","n/a",IF(AL$3&gt;(A27taxstdlife+$E820),(('PTRM input'!$G$169+'PTRM input'!$G$135)*$G$7)-SUM($G820:AK820),(('PTRM input'!$G$169+'PTRM input'!$G$135)*$G$7)/A27taxstdlife))</f>
        <v>0</v>
      </c>
      <c r="AM820" s="592">
        <f>IF(A27taxstdlife="n/a","n/a",IF(AM$3&gt;(A27taxstdlife+$E820),(('PTRM input'!$G$169+'PTRM input'!$G$135)*$G$7)-SUM($G820:AL820),(('PTRM input'!$G$169+'PTRM input'!$G$135)*$G$7)/A27taxstdlife))</f>
        <v>0</v>
      </c>
      <c r="AN820" s="592">
        <f>IF(A27taxstdlife="n/a","n/a",IF(AN$3&gt;(A27taxstdlife+$E820),(('PTRM input'!$G$169+'PTRM input'!$G$135)*$G$7)-SUM($G820:AM820),(('PTRM input'!$G$169+'PTRM input'!$G$135)*$G$7)/A27taxstdlife))</f>
        <v>0</v>
      </c>
      <c r="AO820" s="592">
        <f>IF(A27taxstdlife="n/a","n/a",IF(AO$3&gt;(A27taxstdlife+$E820),(('PTRM input'!$G$169+'PTRM input'!$G$135)*$G$7)-SUM($G820:AN820),(('PTRM input'!$G$169+'PTRM input'!$G$135)*$G$7)/A27taxstdlife))</f>
        <v>0</v>
      </c>
      <c r="AP820" s="592">
        <f>IF(A27taxstdlife="n/a","n/a",IF(AP$3&gt;(A27taxstdlife+$E820),(('PTRM input'!$G$169+'PTRM input'!$G$135)*$G$7)-SUM($G820:AO820),(('PTRM input'!$G$169+'PTRM input'!$G$135)*$G$7)/A27taxstdlife))</f>
        <v>0</v>
      </c>
      <c r="AQ820" s="592">
        <f>IF(A27taxstdlife="n/a","n/a",IF(AQ$3&gt;(A27taxstdlife+$E820),(('PTRM input'!$G$169+'PTRM input'!$G$135)*$G$7)-SUM($G820:AP820),(('PTRM input'!$G$169+'PTRM input'!$G$135)*$G$7)/A27taxstdlife))</f>
        <v>0</v>
      </c>
      <c r="AR820" s="592">
        <f>IF(A27taxstdlife="n/a","n/a",IF(AR$3&gt;(A27taxstdlife+$E820),(('PTRM input'!$G$169+'PTRM input'!$G$135)*$G$7)-SUM($G820:AQ820),(('PTRM input'!$G$169+'PTRM input'!$G$135)*$G$7)/A27taxstdlife))</f>
        <v>0</v>
      </c>
      <c r="AS820" s="592">
        <f>IF(A27taxstdlife="n/a","n/a",IF(AS$3&gt;(A27taxstdlife+$E820),(('PTRM input'!$G$169+'PTRM input'!$G$135)*$G$7)-SUM($G820:AR820),(('PTRM input'!$G$169+'PTRM input'!$G$135)*$G$7)/A27taxstdlife))</f>
        <v>0</v>
      </c>
      <c r="AT820" s="592">
        <f>IF(A27taxstdlife="n/a","n/a",IF(AT$3&gt;(A27taxstdlife+$E820),(('PTRM input'!$G$169+'PTRM input'!$G$135)*$G$7)-SUM($G820:AS820),(('PTRM input'!$G$169+'PTRM input'!$G$135)*$G$7)/A27taxstdlife))</f>
        <v>0</v>
      </c>
      <c r="AU820" s="592">
        <f>IF(A27taxstdlife="n/a","n/a",IF(AU$3&gt;(A27taxstdlife+$E820),(('PTRM input'!$G$169+'PTRM input'!$G$135)*$G$7)-SUM($G820:AT820),(('PTRM input'!$G$169+'PTRM input'!$G$135)*$G$7)/A27taxstdlife))</f>
        <v>0</v>
      </c>
      <c r="AV820" s="592">
        <f>IF(A27taxstdlife="n/a","n/a",IF(AV$3&gt;(A27taxstdlife+$E820),(('PTRM input'!$G$169+'PTRM input'!$G$135)*$G$7)-SUM($G820:AU820),(('PTRM input'!$G$169+'PTRM input'!$G$135)*$G$7)/A27taxstdlife))</f>
        <v>0</v>
      </c>
      <c r="AW820" s="592">
        <f>IF(A27taxstdlife="n/a","n/a",IF(AW$3&gt;(A27taxstdlife+$E820),(('PTRM input'!$G$169+'PTRM input'!$G$135)*$G$7)-SUM($G820:AV820),(('PTRM input'!$G$169+'PTRM input'!$G$135)*$G$7)/A27taxstdlife))</f>
        <v>0</v>
      </c>
      <c r="AX820" s="592">
        <f>IF(A27taxstdlife="n/a","n/a",IF(AX$3&gt;(A27taxstdlife+$E820),(('PTRM input'!$G$169+'PTRM input'!$G$135)*$G$7)-SUM($G820:AW820),(('PTRM input'!$G$169+'PTRM input'!$G$135)*$G$7)/A27taxstdlife))</f>
        <v>0</v>
      </c>
      <c r="AY820" s="592">
        <f>IF(A27taxstdlife="n/a","n/a",IF(AY$3&gt;(A27taxstdlife+$E820),(('PTRM input'!$G$169+'PTRM input'!$G$135)*$G$7)-SUM($G820:AX820),(('PTRM input'!$G$169+'PTRM input'!$G$135)*$G$7)/A27taxstdlife))</f>
        <v>0</v>
      </c>
      <c r="AZ820" s="592">
        <f>IF(A27taxstdlife="n/a","n/a",IF(AZ$3&gt;(A27taxstdlife+$E820),(('PTRM input'!$G$169+'PTRM input'!$G$135)*$G$7)-SUM($G820:AY820),(('PTRM input'!$G$169+'PTRM input'!$G$135)*$G$7)/A27taxstdlife))</f>
        <v>0</v>
      </c>
      <c r="BA820" s="592">
        <f>IF(A27taxstdlife="n/a","n/a",IF(BA$3&gt;(A27taxstdlife+$E820),(('PTRM input'!$G$169+'PTRM input'!$G$135)*$G$7)-SUM($G820:AZ820),(('PTRM input'!$G$169+'PTRM input'!$G$135)*$G$7)/A27taxstdlife))</f>
        <v>0</v>
      </c>
      <c r="BB820" s="592">
        <f>IF(A27taxstdlife="n/a","n/a",IF(BB$3&gt;(A27taxstdlife+$E820),(('PTRM input'!$G$169+'PTRM input'!$G$135)*$G$7)-SUM($G820:BA820),(('PTRM input'!$G$169+'PTRM input'!$G$135)*$G$7)/A27taxstdlife))</f>
        <v>0</v>
      </c>
      <c r="BC820" s="592">
        <f>IF(A27taxstdlife="n/a","n/a",IF(BC$3&gt;(A27taxstdlife+$E820),(('PTRM input'!$G$169+'PTRM input'!$G$135)*$G$7)-SUM($G820:BB820),(('PTRM input'!$G$169+'PTRM input'!$G$135)*$G$7)/A27taxstdlife))</f>
        <v>0</v>
      </c>
      <c r="BD820" s="592">
        <f>IF(A27taxstdlife="n/a","n/a",IF(BD$3&gt;(A27taxstdlife+$E820),(('PTRM input'!$G$169+'PTRM input'!$G$135)*$G$7)-SUM($G820:BC820),(('PTRM input'!$G$169+'PTRM input'!$G$135)*$G$7)/A27taxstdlife))</f>
        <v>0</v>
      </c>
      <c r="BE820" s="592">
        <f>IF(A27taxstdlife="n/a","n/a",IF(BE$3&gt;(A27taxstdlife+$E820),(('PTRM input'!$G$169+'PTRM input'!$G$135)*$G$7)-SUM($G820:BD820),(('PTRM input'!$G$169+'PTRM input'!$G$135)*$G$7)/A27taxstdlife))</f>
        <v>0</v>
      </c>
      <c r="BF820" s="592">
        <f>IF(A27taxstdlife="n/a","n/a",IF(BF$3&gt;(A27taxstdlife+$E820),(('PTRM input'!$G$169+'PTRM input'!$G$135)*$G$7)-SUM($G820:BE820),(('PTRM input'!$G$169+'PTRM input'!$G$135)*$G$7)/A27taxstdlife))</f>
        <v>0</v>
      </c>
      <c r="BG820" s="592">
        <f>IF(A27taxstdlife="n/a","n/a",IF(BG$3&gt;(A27taxstdlife+$E820),(('PTRM input'!$G$169+'PTRM input'!$G$135)*$G$7)-SUM($G820:BF820),(('PTRM input'!$G$169+'PTRM input'!$G$135)*$G$7)/A27taxstdlife))</f>
        <v>0</v>
      </c>
      <c r="BH820" s="592">
        <f>IF(A27taxstdlife="n/a","n/a",IF(BH$3&gt;(A27taxstdlife+$E820),(('PTRM input'!$G$169+'PTRM input'!$G$135)*$G$7)-SUM($G820:BG820),(('PTRM input'!$G$169+'PTRM input'!$G$135)*$G$7)/A27taxstdlife))</f>
        <v>0</v>
      </c>
      <c r="BI820" s="592">
        <f>IF(A27taxstdlife="n/a","n/a",IF(BI$3&gt;(A27taxstdlife+$E820),(('PTRM input'!$G$169+'PTRM input'!$G$135)*$G$7)-SUM($G820:BH820),(('PTRM input'!$G$169+'PTRM input'!$G$135)*$G$7)/A27taxstdlife))</f>
        <v>0</v>
      </c>
      <c r="BJ820" s="237"/>
      <c r="BK820" s="237"/>
      <c r="BL820" s="237"/>
      <c r="BM820" s="237"/>
    </row>
    <row r="821" spans="1:65" s="4" customFormat="1" ht="12.75" customHeight="1" outlineLevel="2">
      <c r="A821" s="237"/>
      <c r="B821" s="237"/>
      <c r="C821" s="597"/>
      <c r="D821" s="930"/>
      <c r="E821" s="167">
        <v>2</v>
      </c>
      <c r="F821" s="34"/>
      <c r="G821" s="184"/>
      <c r="H821" s="185"/>
      <c r="I821" s="105">
        <f>IF(A27taxstdlife="n/a","n/a",IF(I$3&gt;(A27taxstdlife+$E821),(('PTRM input'!$H$169+'PTRM input'!$H$135)*$H$7)-SUM($H821:H821),(('PTRM input'!$H$169+'PTRM input'!$H$135)*$H$7)/A27taxstdlife))</f>
        <v>0</v>
      </c>
      <c r="J821" s="105">
        <f>IF(A27taxstdlife="n/a","n/a",IF(J$3&gt;(A27taxstdlife+$E821),(('PTRM input'!$H$169+'PTRM input'!$H$135)*$H$7)-SUM($H821:I821),(('PTRM input'!$H$169+'PTRM input'!$H$135)*$H$7)/A27taxstdlife))</f>
        <v>0</v>
      </c>
      <c r="K821" s="105">
        <f>IF(A27taxstdlife="n/a","n/a",IF(K$3&gt;(A27taxstdlife+$E821),(('PTRM input'!$H$169+'PTRM input'!$H$135)*$H$7)-SUM($H821:J821),(('PTRM input'!$H$169+'PTRM input'!$H$135)*$H$7)/A27taxstdlife))</f>
        <v>0</v>
      </c>
      <c r="L821" s="105">
        <f>IF(A27taxstdlife="n/a","n/a",IF(L$3&gt;(A27taxstdlife+$E821),(('PTRM input'!$H$169+'PTRM input'!$H$135)*$H$7)-SUM($H821:K821),(('PTRM input'!$H$169+'PTRM input'!$H$135)*$H$7)/A27taxstdlife))</f>
        <v>0</v>
      </c>
      <c r="M821" s="105">
        <f>IF(A27taxstdlife="n/a","n/a",IF(M$3&gt;(A27taxstdlife+$E821),(('PTRM input'!$H$169+'PTRM input'!$H$135)*$H$7)-SUM($H821:L821),(('PTRM input'!$H$169+'PTRM input'!$H$135)*$H$7)/A27taxstdlife))</f>
        <v>0</v>
      </c>
      <c r="N821" s="105">
        <f>IF(A27taxstdlife="n/a","n/a",IF(N$3&gt;(A27taxstdlife+$E821),(('PTRM input'!$H$169+'PTRM input'!$H$135)*$H$7)-SUM($H821:M821),(('PTRM input'!$H$169+'PTRM input'!$H$135)*$H$7)/A27taxstdlife))</f>
        <v>0</v>
      </c>
      <c r="O821" s="105">
        <f>IF(A27taxstdlife="n/a","n/a",IF(O$3&gt;(A27taxstdlife+$E821),(('PTRM input'!$H$169+'PTRM input'!$H$135)*$H$7)-SUM($H821:N821),(('PTRM input'!$H$169+'PTRM input'!$H$135)*$H$7)/A27taxstdlife))</f>
        <v>0</v>
      </c>
      <c r="P821" s="105">
        <f>IF(A27taxstdlife="n/a","n/a",IF(P$3&gt;(A27taxstdlife+$E821),(('PTRM input'!$H$169+'PTRM input'!$H$135)*$H$7)-SUM($H821:O821),(('PTRM input'!$H$169+'PTRM input'!$H$135)*$H$7)/A27taxstdlife))</f>
        <v>0</v>
      </c>
      <c r="Q821" s="592">
        <f>IF(A27taxstdlife="n/a","n/a",IF(Q$3&gt;(A27taxstdlife+$E821),(('PTRM input'!$H$169+'PTRM input'!$H$135)*$H$7)-SUM($H821:P821),(('PTRM input'!$H$169+'PTRM input'!$H$135)*$H$7)/A27taxstdlife))</f>
        <v>0</v>
      </c>
      <c r="R821" s="592">
        <f>IF(A27taxstdlife="n/a","n/a",IF(R$3&gt;(A27taxstdlife+$E821),(('PTRM input'!$H$169+'PTRM input'!$H$135)*$H$7)-SUM($H821:Q821),(('PTRM input'!$H$169+'PTRM input'!$H$135)*$H$7)/A27taxstdlife))</f>
        <v>0</v>
      </c>
      <c r="S821" s="592">
        <f>IF(A27taxstdlife="n/a","n/a",IF(S$3&gt;(A27taxstdlife+$E821),(('PTRM input'!$H$169+'PTRM input'!$H$135)*$H$7)-SUM($H821:R821),(('PTRM input'!$H$169+'PTRM input'!$H$135)*$H$7)/A27taxstdlife))</f>
        <v>0</v>
      </c>
      <c r="T821" s="592">
        <f>IF(A27taxstdlife="n/a","n/a",IF(T$3&gt;(A27taxstdlife+$E821),(('PTRM input'!$H$169+'PTRM input'!$H$135)*$H$7)-SUM($H821:S821),(('PTRM input'!$H$169+'PTRM input'!$H$135)*$H$7)/A27taxstdlife))</f>
        <v>0</v>
      </c>
      <c r="U821" s="592">
        <f>IF(A27taxstdlife="n/a","n/a",IF(U$3&gt;(A27taxstdlife+$E821),(('PTRM input'!$H$169+'PTRM input'!$H$135)*$H$7)-SUM($H821:T821),(('PTRM input'!$H$169+'PTRM input'!$H$135)*$H$7)/A27taxstdlife))</f>
        <v>0</v>
      </c>
      <c r="V821" s="592">
        <f>IF(A27taxstdlife="n/a","n/a",IF(V$3&gt;(A27taxstdlife+$E821),(('PTRM input'!$H$169+'PTRM input'!$H$135)*$H$7)-SUM($H821:U821),(('PTRM input'!$H$169+'PTRM input'!$H$135)*$H$7)/A27taxstdlife))</f>
        <v>0</v>
      </c>
      <c r="W821" s="592">
        <f>IF(A27taxstdlife="n/a","n/a",IF(W$3&gt;(A27taxstdlife+$E821),(('PTRM input'!$H$169+'PTRM input'!$H$135)*$H$7)-SUM($H821:V821),(('PTRM input'!$H$169+'PTRM input'!$H$135)*$H$7)/A27taxstdlife))</f>
        <v>0</v>
      </c>
      <c r="X821" s="592">
        <f>IF(A27taxstdlife="n/a","n/a",IF(X$3&gt;(A27taxstdlife+$E821),(('PTRM input'!$H$169+'PTRM input'!$H$135)*$H$7)-SUM($H821:W821),(('PTRM input'!$H$169+'PTRM input'!$H$135)*$H$7)/A27taxstdlife))</f>
        <v>0</v>
      </c>
      <c r="Y821" s="592">
        <f>IF(A27taxstdlife="n/a","n/a",IF(Y$3&gt;(A27taxstdlife+$E821),(('PTRM input'!$H$169+'PTRM input'!$H$135)*$H$7)-SUM($H821:X821),(('PTRM input'!$H$169+'PTRM input'!$H$135)*$H$7)/A27taxstdlife))</f>
        <v>0</v>
      </c>
      <c r="Z821" s="592">
        <f>IF(A27taxstdlife="n/a","n/a",IF(Z$3&gt;(A27taxstdlife+$E821),(('PTRM input'!$H$169+'PTRM input'!$H$135)*$H$7)-SUM($H821:Y821),(('PTRM input'!$H$169+'PTRM input'!$H$135)*$H$7)/A27taxstdlife))</f>
        <v>0</v>
      </c>
      <c r="AA821" s="592">
        <f>IF(A27taxstdlife="n/a","n/a",IF(AA$3&gt;(A27taxstdlife+$E821),(('PTRM input'!$H$169+'PTRM input'!$H$135)*$H$7)-SUM($H821:Z821),(('PTRM input'!$H$169+'PTRM input'!$H$135)*$H$7)/A27taxstdlife))</f>
        <v>0</v>
      </c>
      <c r="AB821" s="592">
        <f>IF(A27taxstdlife="n/a","n/a",IF(AB$3&gt;(A27taxstdlife+$E821),(('PTRM input'!$H$169+'PTRM input'!$H$135)*$H$7)-SUM($H821:AA821),(('PTRM input'!$H$169+'PTRM input'!$H$135)*$H$7)/A27taxstdlife))</f>
        <v>0</v>
      </c>
      <c r="AC821" s="592">
        <f>IF(A27taxstdlife="n/a","n/a",IF(AC$3&gt;(A27taxstdlife+$E821),(('PTRM input'!$H$169+'PTRM input'!$H$135)*$H$7)-SUM($H821:AB821),(('PTRM input'!$H$169+'PTRM input'!$H$135)*$H$7)/A27taxstdlife))</f>
        <v>0</v>
      </c>
      <c r="AD821" s="592">
        <f>IF(A27taxstdlife="n/a","n/a",IF(AD$3&gt;(A27taxstdlife+$E821),(('PTRM input'!$H$169+'PTRM input'!$H$135)*$H$7)-SUM($H821:AC821),(('PTRM input'!$H$169+'PTRM input'!$H$135)*$H$7)/A27taxstdlife))</f>
        <v>0</v>
      </c>
      <c r="AE821" s="592">
        <f>IF(A27taxstdlife="n/a","n/a",IF(AE$3&gt;(A27taxstdlife+$E821),(('PTRM input'!$H$169+'PTRM input'!$H$135)*$H$7)-SUM($H821:AD821),(('PTRM input'!$H$169+'PTRM input'!$H$135)*$H$7)/A27taxstdlife))</f>
        <v>0</v>
      </c>
      <c r="AF821" s="592">
        <f>IF(A27taxstdlife="n/a","n/a",IF(AF$3&gt;(A27taxstdlife+$E821),(('PTRM input'!$H$169+'PTRM input'!$H$135)*$H$7)-SUM($H821:AE821),(('PTRM input'!$H$169+'PTRM input'!$H$135)*$H$7)/A27taxstdlife))</f>
        <v>0</v>
      </c>
      <c r="AG821" s="592">
        <f>IF(A27taxstdlife="n/a","n/a",IF(AG$3&gt;(A27taxstdlife+$E821),(('PTRM input'!$H$169+'PTRM input'!$H$135)*$H$7)-SUM($H821:AF821),(('PTRM input'!$H$169+'PTRM input'!$H$135)*$H$7)/A27taxstdlife))</f>
        <v>0</v>
      </c>
      <c r="AH821" s="592">
        <f>IF(A27taxstdlife="n/a","n/a",IF(AH$3&gt;(A27taxstdlife+$E821),(('PTRM input'!$H$169+'PTRM input'!$H$135)*$H$7)-SUM($H821:AG821),(('PTRM input'!$H$169+'PTRM input'!$H$135)*$H$7)/A27taxstdlife))</f>
        <v>0</v>
      </c>
      <c r="AI821" s="592">
        <f>IF(A27taxstdlife="n/a","n/a",IF(AI$3&gt;(A27taxstdlife+$E821),(('PTRM input'!$H$169+'PTRM input'!$H$135)*$H$7)-SUM($H821:AH821),(('PTRM input'!$H$169+'PTRM input'!$H$135)*$H$7)/A27taxstdlife))</f>
        <v>0</v>
      </c>
      <c r="AJ821" s="592">
        <f>IF(A27taxstdlife="n/a","n/a",IF(AJ$3&gt;(A27taxstdlife+$E821),(('PTRM input'!$H$169+'PTRM input'!$H$135)*$H$7)-SUM($H821:AI821),(('PTRM input'!$H$169+'PTRM input'!$H$135)*$H$7)/A27taxstdlife))</f>
        <v>0</v>
      </c>
      <c r="AK821" s="592">
        <f>IF(A27taxstdlife="n/a","n/a",IF(AK$3&gt;(A27taxstdlife+$E821),(('PTRM input'!$H$169+'PTRM input'!$H$135)*$H$7)-SUM($H821:AJ821),(('PTRM input'!$H$169+'PTRM input'!$H$135)*$H$7)/A27taxstdlife))</f>
        <v>0</v>
      </c>
      <c r="AL821" s="592">
        <f>IF(A27taxstdlife="n/a","n/a",IF(AL$3&gt;(A27taxstdlife+$E821),(('PTRM input'!$H$169+'PTRM input'!$H$135)*$H$7)-SUM($H821:AK821),(('PTRM input'!$H$169+'PTRM input'!$H$135)*$H$7)/A27taxstdlife))</f>
        <v>0</v>
      </c>
      <c r="AM821" s="592">
        <f>IF(A27taxstdlife="n/a","n/a",IF(AM$3&gt;(A27taxstdlife+$E821),(('PTRM input'!$H$169+'PTRM input'!$H$135)*$H$7)-SUM($H821:AL821),(('PTRM input'!$H$169+'PTRM input'!$H$135)*$H$7)/A27taxstdlife))</f>
        <v>0</v>
      </c>
      <c r="AN821" s="592">
        <f>IF(A27taxstdlife="n/a","n/a",IF(AN$3&gt;(A27taxstdlife+$E821),(('PTRM input'!$H$169+'PTRM input'!$H$135)*$H$7)-SUM($H821:AM821),(('PTRM input'!$H$169+'PTRM input'!$H$135)*$H$7)/A27taxstdlife))</f>
        <v>0</v>
      </c>
      <c r="AO821" s="592">
        <f>IF(A27taxstdlife="n/a","n/a",IF(AO$3&gt;(A27taxstdlife+$E821),(('PTRM input'!$H$169+'PTRM input'!$H$135)*$H$7)-SUM($H821:AN821),(('PTRM input'!$H$169+'PTRM input'!$H$135)*$H$7)/A27taxstdlife))</f>
        <v>0</v>
      </c>
      <c r="AP821" s="592">
        <f>IF(A27taxstdlife="n/a","n/a",IF(AP$3&gt;(A27taxstdlife+$E821),(('PTRM input'!$H$169+'PTRM input'!$H$135)*$H$7)-SUM($H821:AO821),(('PTRM input'!$H$169+'PTRM input'!$H$135)*$H$7)/A27taxstdlife))</f>
        <v>0</v>
      </c>
      <c r="AQ821" s="592">
        <f>IF(A27taxstdlife="n/a","n/a",IF(AQ$3&gt;(A27taxstdlife+$E821),(('PTRM input'!$H$169+'PTRM input'!$H$135)*$H$7)-SUM($H821:AP821),(('PTRM input'!$H$169+'PTRM input'!$H$135)*$H$7)/A27taxstdlife))</f>
        <v>0</v>
      </c>
      <c r="AR821" s="592">
        <f>IF(A27taxstdlife="n/a","n/a",IF(AR$3&gt;(A27taxstdlife+$E821),(('PTRM input'!$H$169+'PTRM input'!$H$135)*$H$7)-SUM($H821:AQ821),(('PTRM input'!$H$169+'PTRM input'!$H$135)*$H$7)/A27taxstdlife))</f>
        <v>0</v>
      </c>
      <c r="AS821" s="592">
        <f>IF(A27taxstdlife="n/a","n/a",IF(AS$3&gt;(A27taxstdlife+$E821),(('PTRM input'!$H$169+'PTRM input'!$H$135)*$H$7)-SUM($H821:AR821),(('PTRM input'!$H$169+'PTRM input'!$H$135)*$H$7)/A27taxstdlife))</f>
        <v>0</v>
      </c>
      <c r="AT821" s="592">
        <f>IF(A27taxstdlife="n/a","n/a",IF(AT$3&gt;(A27taxstdlife+$E821),(('PTRM input'!$H$169+'PTRM input'!$H$135)*$H$7)-SUM($H821:AS821),(('PTRM input'!$H$169+'PTRM input'!$H$135)*$H$7)/A27taxstdlife))</f>
        <v>0</v>
      </c>
      <c r="AU821" s="592">
        <f>IF(A27taxstdlife="n/a","n/a",IF(AU$3&gt;(A27taxstdlife+$E821),(('PTRM input'!$H$169+'PTRM input'!$H$135)*$H$7)-SUM($H821:AT821),(('PTRM input'!$H$169+'PTRM input'!$H$135)*$H$7)/A27taxstdlife))</f>
        <v>0</v>
      </c>
      <c r="AV821" s="592">
        <f>IF(A27taxstdlife="n/a","n/a",IF(AV$3&gt;(A27taxstdlife+$E821),(('PTRM input'!$H$169+'PTRM input'!$H$135)*$H$7)-SUM($H821:AU821),(('PTRM input'!$H$169+'PTRM input'!$H$135)*$H$7)/A27taxstdlife))</f>
        <v>0</v>
      </c>
      <c r="AW821" s="592">
        <f>IF(A27taxstdlife="n/a","n/a",IF(AW$3&gt;(A27taxstdlife+$E821),(('PTRM input'!$H$169+'PTRM input'!$H$135)*$H$7)-SUM($H821:AV821),(('PTRM input'!$H$169+'PTRM input'!$H$135)*$H$7)/A27taxstdlife))</f>
        <v>0</v>
      </c>
      <c r="AX821" s="592">
        <f>IF(A27taxstdlife="n/a","n/a",IF(AX$3&gt;(A27taxstdlife+$E821),(('PTRM input'!$H$169+'PTRM input'!$H$135)*$H$7)-SUM($H821:AW821),(('PTRM input'!$H$169+'PTRM input'!$H$135)*$H$7)/A27taxstdlife))</f>
        <v>0</v>
      </c>
      <c r="AY821" s="592">
        <f>IF(A27taxstdlife="n/a","n/a",IF(AY$3&gt;(A27taxstdlife+$E821),(('PTRM input'!$H$169+'PTRM input'!$H$135)*$H$7)-SUM($H821:AX821),(('PTRM input'!$H$169+'PTRM input'!$H$135)*$H$7)/A27taxstdlife))</f>
        <v>0</v>
      </c>
      <c r="AZ821" s="592">
        <f>IF(A27taxstdlife="n/a","n/a",IF(AZ$3&gt;(A27taxstdlife+$E821),(('PTRM input'!$H$169+'PTRM input'!$H$135)*$H$7)-SUM($H821:AY821),(('PTRM input'!$H$169+'PTRM input'!$H$135)*$H$7)/A27taxstdlife))</f>
        <v>0</v>
      </c>
      <c r="BA821" s="592">
        <f>IF(A27taxstdlife="n/a","n/a",IF(BA$3&gt;(A27taxstdlife+$E821),(('PTRM input'!$H$169+'PTRM input'!$H$135)*$H$7)-SUM($H821:AZ821),(('PTRM input'!$H$169+'PTRM input'!$H$135)*$H$7)/A27taxstdlife))</f>
        <v>0</v>
      </c>
      <c r="BB821" s="592">
        <f>IF(A27taxstdlife="n/a","n/a",IF(BB$3&gt;(A27taxstdlife+$E821),(('PTRM input'!$H$169+'PTRM input'!$H$135)*$H$7)-SUM($H821:BA821),(('PTRM input'!$H$169+'PTRM input'!$H$135)*$H$7)/A27taxstdlife))</f>
        <v>0</v>
      </c>
      <c r="BC821" s="592">
        <f>IF(A27taxstdlife="n/a","n/a",IF(BC$3&gt;(A27taxstdlife+$E821),(('PTRM input'!$H$169+'PTRM input'!$H$135)*$H$7)-SUM($H821:BB821),(('PTRM input'!$H$169+'PTRM input'!$H$135)*$H$7)/A27taxstdlife))</f>
        <v>0</v>
      </c>
      <c r="BD821" s="592">
        <f>IF(A27taxstdlife="n/a","n/a",IF(BD$3&gt;(A27taxstdlife+$E821),(('PTRM input'!$H$169+'PTRM input'!$H$135)*$H$7)-SUM($H821:BC821),(('PTRM input'!$H$169+'PTRM input'!$H$135)*$H$7)/A27taxstdlife))</f>
        <v>0</v>
      </c>
      <c r="BE821" s="592">
        <f>IF(A27taxstdlife="n/a","n/a",IF(BE$3&gt;(A27taxstdlife+$E821),(('PTRM input'!$H$169+'PTRM input'!$H$135)*$H$7)-SUM($H821:BD821),(('PTRM input'!$H$169+'PTRM input'!$H$135)*$H$7)/A27taxstdlife))</f>
        <v>0</v>
      </c>
      <c r="BF821" s="592">
        <f>IF(A27taxstdlife="n/a","n/a",IF(BF$3&gt;(A27taxstdlife+$E821),(('PTRM input'!$H$169+'PTRM input'!$H$135)*$H$7)-SUM($H821:BE821),(('PTRM input'!$H$169+'PTRM input'!$H$135)*$H$7)/A27taxstdlife))</f>
        <v>0</v>
      </c>
      <c r="BG821" s="592">
        <f>IF(A27taxstdlife="n/a","n/a",IF(BG$3&gt;(A27taxstdlife+$E821),(('PTRM input'!$H$169+'PTRM input'!$H$135)*$H$7)-SUM($H821:BF821),(('PTRM input'!$H$169+'PTRM input'!$H$135)*$H$7)/A27taxstdlife))</f>
        <v>0</v>
      </c>
      <c r="BH821" s="592">
        <f>IF(A27taxstdlife="n/a","n/a",IF(BH$3&gt;(A27taxstdlife+$E821),(('PTRM input'!$H$169+'PTRM input'!$H$135)*$H$7)-SUM($H821:BG821),(('PTRM input'!$H$169+'PTRM input'!$H$135)*$H$7)/A27taxstdlife))</f>
        <v>0</v>
      </c>
      <c r="BI821" s="592">
        <f>IF(A27taxstdlife="n/a","n/a",IF(BI$3&gt;(A27taxstdlife+$E821),(('PTRM input'!$H$169+'PTRM input'!$H$135)*$H$7)-SUM($H821:BH821),(('PTRM input'!$H$169+'PTRM input'!$H$135)*$H$7)/A27taxstdlife))</f>
        <v>0</v>
      </c>
      <c r="BJ821" s="237"/>
      <c r="BK821" s="237"/>
      <c r="BL821" s="237"/>
      <c r="BM821" s="237"/>
    </row>
    <row r="822" spans="1:65" s="4" customFormat="1" ht="12.75" customHeight="1" outlineLevel="2">
      <c r="A822" s="237"/>
      <c r="B822" s="237"/>
      <c r="C822" s="597"/>
      <c r="D822" s="930"/>
      <c r="E822" s="167">
        <v>3</v>
      </c>
      <c r="F822" s="34"/>
      <c r="G822" s="184"/>
      <c r="H822" s="186"/>
      <c r="I822" s="185"/>
      <c r="J822" s="105">
        <f>IF(A27taxstdlife="n/a","n/a",IF(J$3&gt;(A27taxstdlife+$E822),(('PTRM input'!$I$169+'PTRM input'!$I$135)*$I$7)-SUM($I822:I822),(('PTRM input'!$I$169+'PTRM input'!$I$135)*$I$7)/A27taxstdlife))</f>
        <v>0</v>
      </c>
      <c r="K822" s="105">
        <f>IF(A27taxstdlife="n/a","n/a",IF(K$3&gt;(A27taxstdlife+$E822),(('PTRM input'!$I$169+'PTRM input'!$I$135)*$I$7)-SUM($I822:J822),(('PTRM input'!$I$169+'PTRM input'!$I$135)*$I$7)/A27taxstdlife))</f>
        <v>0</v>
      </c>
      <c r="L822" s="105">
        <f>IF(A27taxstdlife="n/a","n/a",IF(L$3&gt;(A27taxstdlife+$E822),(('PTRM input'!$I$169+'PTRM input'!$I$135)*$I$7)-SUM($I822:K822),(('PTRM input'!$I$169+'PTRM input'!$I$135)*$I$7)/A27taxstdlife))</f>
        <v>0</v>
      </c>
      <c r="M822" s="105">
        <f>IF(A27taxstdlife="n/a","n/a",IF(M$3&gt;(A27taxstdlife+$E822),(('PTRM input'!$I$169+'PTRM input'!$I$135)*$I$7)-SUM($I822:L822),(('PTRM input'!$I$169+'PTRM input'!$I$135)*$I$7)/A27taxstdlife))</f>
        <v>0</v>
      </c>
      <c r="N822" s="105">
        <f>IF(A27taxstdlife="n/a","n/a",IF(N$3&gt;(A27taxstdlife+$E822),(('PTRM input'!$I$169+'PTRM input'!$I$135)*$I$7)-SUM($I822:M822),(('PTRM input'!$I$169+'PTRM input'!$I$135)*$I$7)/A27taxstdlife))</f>
        <v>0</v>
      </c>
      <c r="O822" s="105">
        <f>IF(A27taxstdlife="n/a","n/a",IF(O$3&gt;(A27taxstdlife+$E822),(('PTRM input'!$I$169+'PTRM input'!$I$135)*$I$7)-SUM($I822:N822),(('PTRM input'!$I$169+'PTRM input'!$I$135)*$I$7)/A27taxstdlife))</f>
        <v>0</v>
      </c>
      <c r="P822" s="105">
        <f>IF(A27taxstdlife="n/a","n/a",IF(P$3&gt;(A27taxstdlife+$E822),(('PTRM input'!$I$169+'PTRM input'!$I$135)*$I$7)-SUM($I822:O822),(('PTRM input'!$I$169+'PTRM input'!$I$135)*$I$7)/A27taxstdlife))</f>
        <v>0</v>
      </c>
      <c r="Q822" s="592">
        <f>IF(A27taxstdlife="n/a","n/a",IF(Q$3&gt;(A27taxstdlife+$E822),(('PTRM input'!$I$169+'PTRM input'!$I$135)*$I$7)-SUM($I822:P822),(('PTRM input'!$I$169+'PTRM input'!$I$135)*$I$7)/A27taxstdlife))</f>
        <v>0</v>
      </c>
      <c r="R822" s="592">
        <f>IF(A27taxstdlife="n/a","n/a",IF(R$3&gt;(A27taxstdlife+$E822),(('PTRM input'!$I$169+'PTRM input'!$I$135)*$I$7)-SUM($I822:Q822),(('PTRM input'!$I$169+'PTRM input'!$I$135)*$I$7)/A27taxstdlife))</f>
        <v>0</v>
      </c>
      <c r="S822" s="592">
        <f>IF(A27taxstdlife="n/a","n/a",IF(S$3&gt;(A27taxstdlife+$E822),(('PTRM input'!$I$169+'PTRM input'!$I$135)*$I$7)-SUM($I822:R822),(('PTRM input'!$I$169+'PTRM input'!$I$135)*$I$7)/A27taxstdlife))</f>
        <v>0</v>
      </c>
      <c r="T822" s="592">
        <f>IF(A27taxstdlife="n/a","n/a",IF(T$3&gt;(A27taxstdlife+$E822),(('PTRM input'!$I$169+'PTRM input'!$I$135)*$I$7)-SUM($I822:S822),(('PTRM input'!$I$169+'PTRM input'!$I$135)*$I$7)/A27taxstdlife))</f>
        <v>0</v>
      </c>
      <c r="U822" s="592">
        <f>IF(A27taxstdlife="n/a","n/a",IF(U$3&gt;(A27taxstdlife+$E822),(('PTRM input'!$I$169+'PTRM input'!$I$135)*$I$7)-SUM($I822:T822),(('PTRM input'!$I$169+'PTRM input'!$I$135)*$I$7)/A27taxstdlife))</f>
        <v>0</v>
      </c>
      <c r="V822" s="592">
        <f>IF(A27taxstdlife="n/a","n/a",IF(V$3&gt;(A27taxstdlife+$E822),(('PTRM input'!$I$169+'PTRM input'!$I$135)*$I$7)-SUM($I822:U822),(('PTRM input'!$I$169+'PTRM input'!$I$135)*$I$7)/A27taxstdlife))</f>
        <v>0</v>
      </c>
      <c r="W822" s="592">
        <f>IF(A27taxstdlife="n/a","n/a",IF(W$3&gt;(A27taxstdlife+$E822),(('PTRM input'!$I$169+'PTRM input'!$I$135)*$I$7)-SUM($I822:V822),(('PTRM input'!$I$169+'PTRM input'!$I$135)*$I$7)/A27taxstdlife))</f>
        <v>0</v>
      </c>
      <c r="X822" s="592">
        <f>IF(A27taxstdlife="n/a","n/a",IF(X$3&gt;(A27taxstdlife+$E822),(('PTRM input'!$I$169+'PTRM input'!$I$135)*$I$7)-SUM($I822:W822),(('PTRM input'!$I$169+'PTRM input'!$I$135)*$I$7)/A27taxstdlife))</f>
        <v>0</v>
      </c>
      <c r="Y822" s="592">
        <f>IF(A27taxstdlife="n/a","n/a",IF(Y$3&gt;(A27taxstdlife+$E822),(('PTRM input'!$I$169+'PTRM input'!$I$135)*$I$7)-SUM($I822:X822),(('PTRM input'!$I$169+'PTRM input'!$I$135)*$I$7)/A27taxstdlife))</f>
        <v>0</v>
      </c>
      <c r="Z822" s="592">
        <f>IF(A27taxstdlife="n/a","n/a",IF(Z$3&gt;(A27taxstdlife+$E822),(('PTRM input'!$I$169+'PTRM input'!$I$135)*$I$7)-SUM($I822:Y822),(('PTRM input'!$I$169+'PTRM input'!$I$135)*$I$7)/A27taxstdlife))</f>
        <v>0</v>
      </c>
      <c r="AA822" s="592">
        <f>IF(A27taxstdlife="n/a","n/a",IF(AA$3&gt;(A27taxstdlife+$E822),(('PTRM input'!$I$169+'PTRM input'!$I$135)*$I$7)-SUM($I822:Z822),(('PTRM input'!$I$169+'PTRM input'!$I$135)*$I$7)/A27taxstdlife))</f>
        <v>0</v>
      </c>
      <c r="AB822" s="592">
        <f>IF(A27taxstdlife="n/a","n/a",IF(AB$3&gt;(A27taxstdlife+$E822),(('PTRM input'!$I$169+'PTRM input'!$I$135)*$I$7)-SUM($I822:AA822),(('PTRM input'!$I$169+'PTRM input'!$I$135)*$I$7)/A27taxstdlife))</f>
        <v>0</v>
      </c>
      <c r="AC822" s="592">
        <f>IF(A27taxstdlife="n/a","n/a",IF(AC$3&gt;(A27taxstdlife+$E822),(('PTRM input'!$I$169+'PTRM input'!$I$135)*$I$7)-SUM($I822:AB822),(('PTRM input'!$I$169+'PTRM input'!$I$135)*$I$7)/A27taxstdlife))</f>
        <v>0</v>
      </c>
      <c r="AD822" s="592">
        <f>IF(A27taxstdlife="n/a","n/a",IF(AD$3&gt;(A27taxstdlife+$E822),(('PTRM input'!$I$169+'PTRM input'!$I$135)*$I$7)-SUM($I822:AC822),(('PTRM input'!$I$169+'PTRM input'!$I$135)*$I$7)/A27taxstdlife))</f>
        <v>0</v>
      </c>
      <c r="AE822" s="592">
        <f>IF(A27taxstdlife="n/a","n/a",IF(AE$3&gt;(A27taxstdlife+$E822),(('PTRM input'!$I$169+'PTRM input'!$I$135)*$I$7)-SUM($I822:AD822),(('PTRM input'!$I$169+'PTRM input'!$I$135)*$I$7)/A27taxstdlife))</f>
        <v>0</v>
      </c>
      <c r="AF822" s="592">
        <f>IF(A27taxstdlife="n/a","n/a",IF(AF$3&gt;(A27taxstdlife+$E822),(('PTRM input'!$I$169+'PTRM input'!$I$135)*$I$7)-SUM($I822:AE822),(('PTRM input'!$I$169+'PTRM input'!$I$135)*$I$7)/A27taxstdlife))</f>
        <v>0</v>
      </c>
      <c r="AG822" s="592">
        <f>IF(A27taxstdlife="n/a","n/a",IF(AG$3&gt;(A27taxstdlife+$E822),(('PTRM input'!$I$169+'PTRM input'!$I$135)*$I$7)-SUM($I822:AF822),(('PTRM input'!$I$169+'PTRM input'!$I$135)*$I$7)/A27taxstdlife))</f>
        <v>0</v>
      </c>
      <c r="AH822" s="592">
        <f>IF(A27taxstdlife="n/a","n/a",IF(AH$3&gt;(A27taxstdlife+$E822),(('PTRM input'!$I$169+'PTRM input'!$I$135)*$I$7)-SUM($I822:AG822),(('PTRM input'!$I$169+'PTRM input'!$I$135)*$I$7)/A27taxstdlife))</f>
        <v>0</v>
      </c>
      <c r="AI822" s="592">
        <f>IF(A27taxstdlife="n/a","n/a",IF(AI$3&gt;(A27taxstdlife+$E822),(('PTRM input'!$I$169+'PTRM input'!$I$135)*$I$7)-SUM($I822:AH822),(('PTRM input'!$I$169+'PTRM input'!$I$135)*$I$7)/A27taxstdlife))</f>
        <v>0</v>
      </c>
      <c r="AJ822" s="592">
        <f>IF(A27taxstdlife="n/a","n/a",IF(AJ$3&gt;(A27taxstdlife+$E822),(('PTRM input'!$I$169+'PTRM input'!$I$135)*$I$7)-SUM($I822:AI822),(('PTRM input'!$I$169+'PTRM input'!$I$135)*$I$7)/A27taxstdlife))</f>
        <v>0</v>
      </c>
      <c r="AK822" s="592">
        <f>IF(A27taxstdlife="n/a","n/a",IF(AK$3&gt;(A27taxstdlife+$E822),(('PTRM input'!$I$169+'PTRM input'!$I$135)*$I$7)-SUM($I822:AJ822),(('PTRM input'!$I$169+'PTRM input'!$I$135)*$I$7)/A27taxstdlife))</f>
        <v>0</v>
      </c>
      <c r="AL822" s="592">
        <f>IF(A27taxstdlife="n/a","n/a",IF(AL$3&gt;(A27taxstdlife+$E822),(('PTRM input'!$I$169+'PTRM input'!$I$135)*$I$7)-SUM($I822:AK822),(('PTRM input'!$I$169+'PTRM input'!$I$135)*$I$7)/A27taxstdlife))</f>
        <v>0</v>
      </c>
      <c r="AM822" s="592">
        <f>IF(A27taxstdlife="n/a","n/a",IF(AM$3&gt;(A27taxstdlife+$E822),(('PTRM input'!$I$169+'PTRM input'!$I$135)*$I$7)-SUM($I822:AL822),(('PTRM input'!$I$169+'PTRM input'!$I$135)*$I$7)/A27taxstdlife))</f>
        <v>0</v>
      </c>
      <c r="AN822" s="592">
        <f>IF(A27taxstdlife="n/a","n/a",IF(AN$3&gt;(A27taxstdlife+$E822),(('PTRM input'!$I$169+'PTRM input'!$I$135)*$I$7)-SUM($I822:AM822),(('PTRM input'!$I$169+'PTRM input'!$I$135)*$I$7)/A27taxstdlife))</f>
        <v>0</v>
      </c>
      <c r="AO822" s="592">
        <f>IF(A27taxstdlife="n/a","n/a",IF(AO$3&gt;(A27taxstdlife+$E822),(('PTRM input'!$I$169+'PTRM input'!$I$135)*$I$7)-SUM($I822:AN822),(('PTRM input'!$I$169+'PTRM input'!$I$135)*$I$7)/A27taxstdlife))</f>
        <v>0</v>
      </c>
      <c r="AP822" s="592">
        <f>IF(A27taxstdlife="n/a","n/a",IF(AP$3&gt;(A27taxstdlife+$E822),(('PTRM input'!$I$169+'PTRM input'!$I$135)*$I$7)-SUM($I822:AO822),(('PTRM input'!$I$169+'PTRM input'!$I$135)*$I$7)/A27taxstdlife))</f>
        <v>0</v>
      </c>
      <c r="AQ822" s="592">
        <f>IF(A27taxstdlife="n/a","n/a",IF(AQ$3&gt;(A27taxstdlife+$E822),(('PTRM input'!$I$169+'PTRM input'!$I$135)*$I$7)-SUM($I822:AP822),(('PTRM input'!$I$169+'PTRM input'!$I$135)*$I$7)/A27taxstdlife))</f>
        <v>0</v>
      </c>
      <c r="AR822" s="592">
        <f>IF(A27taxstdlife="n/a","n/a",IF(AR$3&gt;(A27taxstdlife+$E822),(('PTRM input'!$I$169+'PTRM input'!$I$135)*$I$7)-SUM($I822:AQ822),(('PTRM input'!$I$169+'PTRM input'!$I$135)*$I$7)/A27taxstdlife))</f>
        <v>0</v>
      </c>
      <c r="AS822" s="592">
        <f>IF(A27taxstdlife="n/a","n/a",IF(AS$3&gt;(A27taxstdlife+$E822),(('PTRM input'!$I$169+'PTRM input'!$I$135)*$I$7)-SUM($I822:AR822),(('PTRM input'!$I$169+'PTRM input'!$I$135)*$I$7)/A27taxstdlife))</f>
        <v>0</v>
      </c>
      <c r="AT822" s="592">
        <f>IF(A27taxstdlife="n/a","n/a",IF(AT$3&gt;(A27taxstdlife+$E822),(('PTRM input'!$I$169+'PTRM input'!$I$135)*$I$7)-SUM($I822:AS822),(('PTRM input'!$I$169+'PTRM input'!$I$135)*$I$7)/A27taxstdlife))</f>
        <v>0</v>
      </c>
      <c r="AU822" s="592">
        <f>IF(A27taxstdlife="n/a","n/a",IF(AU$3&gt;(A27taxstdlife+$E822),(('PTRM input'!$I$169+'PTRM input'!$I$135)*$I$7)-SUM($I822:AT822),(('PTRM input'!$I$169+'PTRM input'!$I$135)*$I$7)/A27taxstdlife))</f>
        <v>0</v>
      </c>
      <c r="AV822" s="592">
        <f>IF(A27taxstdlife="n/a","n/a",IF(AV$3&gt;(A27taxstdlife+$E822),(('PTRM input'!$I$169+'PTRM input'!$I$135)*$I$7)-SUM($I822:AU822),(('PTRM input'!$I$169+'PTRM input'!$I$135)*$I$7)/A27taxstdlife))</f>
        <v>0</v>
      </c>
      <c r="AW822" s="592">
        <f>IF(A27taxstdlife="n/a","n/a",IF(AW$3&gt;(A27taxstdlife+$E822),(('PTRM input'!$I$169+'PTRM input'!$I$135)*$I$7)-SUM($I822:AV822),(('PTRM input'!$I$169+'PTRM input'!$I$135)*$I$7)/A27taxstdlife))</f>
        <v>0</v>
      </c>
      <c r="AX822" s="592">
        <f>IF(A27taxstdlife="n/a","n/a",IF(AX$3&gt;(A27taxstdlife+$E822),(('PTRM input'!$I$169+'PTRM input'!$I$135)*$I$7)-SUM($I822:AW822),(('PTRM input'!$I$169+'PTRM input'!$I$135)*$I$7)/A27taxstdlife))</f>
        <v>0</v>
      </c>
      <c r="AY822" s="592">
        <f>IF(A27taxstdlife="n/a","n/a",IF(AY$3&gt;(A27taxstdlife+$E822),(('PTRM input'!$I$169+'PTRM input'!$I$135)*$I$7)-SUM($I822:AX822),(('PTRM input'!$I$169+'PTRM input'!$I$135)*$I$7)/A27taxstdlife))</f>
        <v>0</v>
      </c>
      <c r="AZ822" s="592">
        <f>IF(A27taxstdlife="n/a","n/a",IF(AZ$3&gt;(A27taxstdlife+$E822),(('PTRM input'!$I$169+'PTRM input'!$I$135)*$I$7)-SUM($I822:AY822),(('PTRM input'!$I$169+'PTRM input'!$I$135)*$I$7)/A27taxstdlife))</f>
        <v>0</v>
      </c>
      <c r="BA822" s="592">
        <f>IF(A27taxstdlife="n/a","n/a",IF(BA$3&gt;(A27taxstdlife+$E822),(('PTRM input'!$I$169+'PTRM input'!$I$135)*$I$7)-SUM($I822:AZ822),(('PTRM input'!$I$169+'PTRM input'!$I$135)*$I$7)/A27taxstdlife))</f>
        <v>0</v>
      </c>
      <c r="BB822" s="592">
        <f>IF(A27taxstdlife="n/a","n/a",IF(BB$3&gt;(A27taxstdlife+$E822),(('PTRM input'!$I$169+'PTRM input'!$I$135)*$I$7)-SUM($I822:BA822),(('PTRM input'!$I$169+'PTRM input'!$I$135)*$I$7)/A27taxstdlife))</f>
        <v>0</v>
      </c>
      <c r="BC822" s="592">
        <f>IF(A27taxstdlife="n/a","n/a",IF(BC$3&gt;(A27taxstdlife+$E822),(('PTRM input'!$I$169+'PTRM input'!$I$135)*$I$7)-SUM($I822:BB822),(('PTRM input'!$I$169+'PTRM input'!$I$135)*$I$7)/A27taxstdlife))</f>
        <v>0</v>
      </c>
      <c r="BD822" s="592">
        <f>IF(A27taxstdlife="n/a","n/a",IF(BD$3&gt;(A27taxstdlife+$E822),(('PTRM input'!$I$169+'PTRM input'!$I$135)*$I$7)-SUM($I822:BC822),(('PTRM input'!$I$169+'PTRM input'!$I$135)*$I$7)/A27taxstdlife))</f>
        <v>0</v>
      </c>
      <c r="BE822" s="592">
        <f>IF(A27taxstdlife="n/a","n/a",IF(BE$3&gt;(A27taxstdlife+$E822),(('PTRM input'!$I$169+'PTRM input'!$I$135)*$I$7)-SUM($I822:BD822),(('PTRM input'!$I$169+'PTRM input'!$I$135)*$I$7)/A27taxstdlife))</f>
        <v>0</v>
      </c>
      <c r="BF822" s="592">
        <f>IF(A27taxstdlife="n/a","n/a",IF(BF$3&gt;(A27taxstdlife+$E822),(('PTRM input'!$I$169+'PTRM input'!$I$135)*$I$7)-SUM($I822:BE822),(('PTRM input'!$I$169+'PTRM input'!$I$135)*$I$7)/A27taxstdlife))</f>
        <v>0</v>
      </c>
      <c r="BG822" s="592">
        <f>IF(A27taxstdlife="n/a","n/a",IF(BG$3&gt;(A27taxstdlife+$E822),(('PTRM input'!$I$169+'PTRM input'!$I$135)*$I$7)-SUM($I822:BF822),(('PTRM input'!$I$169+'PTRM input'!$I$135)*$I$7)/A27taxstdlife))</f>
        <v>0</v>
      </c>
      <c r="BH822" s="592">
        <f>IF(A27taxstdlife="n/a","n/a",IF(BH$3&gt;(A27taxstdlife+$E822),(('PTRM input'!$I$169+'PTRM input'!$I$135)*$I$7)-SUM($I822:BG822),(('PTRM input'!$I$169+'PTRM input'!$I$135)*$I$7)/A27taxstdlife))</f>
        <v>0</v>
      </c>
      <c r="BI822" s="592">
        <f>IF(A27taxstdlife="n/a","n/a",IF(BI$3&gt;(A27taxstdlife+$E822),(('PTRM input'!$I$169+'PTRM input'!$I$135)*$I$7)-SUM($I822:BH822),(('PTRM input'!$I$169+'PTRM input'!$I$135)*$I$7)/A27taxstdlife))</f>
        <v>0</v>
      </c>
      <c r="BJ822" s="592"/>
      <c r="BK822" s="237"/>
      <c r="BL822" s="237"/>
      <c r="BM822" s="237"/>
    </row>
    <row r="823" spans="1:65" s="4" customFormat="1" ht="12.75" customHeight="1" outlineLevel="2">
      <c r="A823" s="237"/>
      <c r="B823" s="237"/>
      <c r="C823" s="597"/>
      <c r="D823" s="930"/>
      <c r="E823" s="167">
        <v>4</v>
      </c>
      <c r="F823" s="34"/>
      <c r="G823" s="184"/>
      <c r="H823" s="186"/>
      <c r="I823" s="186"/>
      <c r="J823" s="185"/>
      <c r="K823" s="105">
        <f>IF(A27taxstdlife="n/a","n/a",IF(K$3&gt;(A27taxstdlife+$E823),(('PTRM input'!$J$169+'PTRM input'!$J$135)*$J$7)-SUM($J823:J823),(('PTRM input'!$J$169+'PTRM input'!$J$135)*$J$7)/A27taxstdlife))</f>
        <v>0</v>
      </c>
      <c r="L823" s="105">
        <f>IF(A27taxstdlife="n/a","n/a",IF(L$3&gt;(A27taxstdlife+$E823),(('PTRM input'!$J$169+'PTRM input'!$J$135)*$J$7)-SUM($J823:K823),(('PTRM input'!$J$169+'PTRM input'!$J$135)*$J$7)/A27taxstdlife))</f>
        <v>0</v>
      </c>
      <c r="M823" s="105">
        <f>IF(A27taxstdlife="n/a","n/a",IF(M$3&gt;(A27taxstdlife+$E823),(('PTRM input'!$J$169+'PTRM input'!$J$135)*$J$7)-SUM($J823:L823),(('PTRM input'!$J$169+'PTRM input'!$J$135)*$J$7)/A27taxstdlife))</f>
        <v>0</v>
      </c>
      <c r="N823" s="105">
        <f>IF(A27taxstdlife="n/a","n/a",IF(N$3&gt;(A27taxstdlife+$E823),(('PTRM input'!$J$169+'PTRM input'!$J$135)*$J$7)-SUM($J823:M823),(('PTRM input'!$J$169+'PTRM input'!$J$135)*$J$7)/A27taxstdlife))</f>
        <v>0</v>
      </c>
      <c r="O823" s="105">
        <f>IF(A27taxstdlife="n/a","n/a",IF(O$3&gt;(A27taxstdlife+$E823),(('PTRM input'!$J$169+'PTRM input'!$J$135)*$J$7)-SUM($J823:N823),(('PTRM input'!$J$169+'PTRM input'!$J$135)*$J$7)/A27taxstdlife))</f>
        <v>0</v>
      </c>
      <c r="P823" s="105">
        <f>IF(A27taxstdlife="n/a","n/a",IF(P$3&gt;(A27taxstdlife+$E823),(('PTRM input'!$J$169+'PTRM input'!$J$135)*$J$7)-SUM($J823:O823),(('PTRM input'!$J$169+'PTRM input'!$J$135)*$J$7)/A27taxstdlife))</f>
        <v>0</v>
      </c>
      <c r="Q823" s="592">
        <f>IF(A27taxstdlife="n/a","n/a",IF(Q$3&gt;(A27taxstdlife+$E823),(('PTRM input'!$J$169+'PTRM input'!$J$135)*$J$7)-SUM($J823:P823),(('PTRM input'!$J$169+'PTRM input'!$J$135)*$J$7)/A27taxstdlife))</f>
        <v>0</v>
      </c>
      <c r="R823" s="592">
        <f>IF(A27taxstdlife="n/a","n/a",IF(R$3&gt;(A27taxstdlife+$E823),(('PTRM input'!$J$169+'PTRM input'!$J$135)*$J$7)-SUM($J823:Q823),(('PTRM input'!$J$169+'PTRM input'!$J$135)*$J$7)/A27taxstdlife))</f>
        <v>0</v>
      </c>
      <c r="S823" s="592">
        <f>IF(A27taxstdlife="n/a","n/a",IF(S$3&gt;(A27taxstdlife+$E823),(('PTRM input'!$J$169+'PTRM input'!$J$135)*$J$7)-SUM($J823:R823),(('PTRM input'!$J$169+'PTRM input'!$J$135)*$J$7)/A27taxstdlife))</f>
        <v>0</v>
      </c>
      <c r="T823" s="592">
        <f>IF(A27taxstdlife="n/a","n/a",IF(T$3&gt;(A27taxstdlife+$E823),(('PTRM input'!$J$169+'PTRM input'!$J$135)*$J$7)-SUM($J823:S823),(('PTRM input'!$J$169+'PTRM input'!$J$135)*$J$7)/A27taxstdlife))</f>
        <v>0</v>
      </c>
      <c r="U823" s="592">
        <f>IF(A27taxstdlife="n/a","n/a",IF(U$3&gt;(A27taxstdlife+$E823),(('PTRM input'!$J$169+'PTRM input'!$J$135)*$J$7)-SUM($J823:T823),(('PTRM input'!$J$169+'PTRM input'!$J$135)*$J$7)/A27taxstdlife))</f>
        <v>0</v>
      </c>
      <c r="V823" s="592">
        <f>IF(A27taxstdlife="n/a","n/a",IF(V$3&gt;(A27taxstdlife+$E823),(('PTRM input'!$J$169+'PTRM input'!$J$135)*$J$7)-SUM($J823:U823),(('PTRM input'!$J$169+'PTRM input'!$J$135)*$J$7)/A27taxstdlife))</f>
        <v>0</v>
      </c>
      <c r="W823" s="592">
        <f>IF(A27taxstdlife="n/a","n/a",IF(W$3&gt;(A27taxstdlife+$E823),(('PTRM input'!$J$169+'PTRM input'!$J$135)*$J$7)-SUM($J823:V823),(('PTRM input'!$J$169+'PTRM input'!$J$135)*$J$7)/A27taxstdlife))</f>
        <v>0</v>
      </c>
      <c r="X823" s="592">
        <f>IF(A27taxstdlife="n/a","n/a",IF(X$3&gt;(A27taxstdlife+$E823),(('PTRM input'!$J$169+'PTRM input'!$J$135)*$J$7)-SUM($J823:W823),(('PTRM input'!$J$169+'PTRM input'!$J$135)*$J$7)/A27taxstdlife))</f>
        <v>0</v>
      </c>
      <c r="Y823" s="592">
        <f>IF(A27taxstdlife="n/a","n/a",IF(Y$3&gt;(A27taxstdlife+$E823),(('PTRM input'!$J$169+'PTRM input'!$J$135)*$J$7)-SUM($J823:X823),(('PTRM input'!$J$169+'PTRM input'!$J$135)*$J$7)/A27taxstdlife))</f>
        <v>0</v>
      </c>
      <c r="Z823" s="592">
        <f>IF(A27taxstdlife="n/a","n/a",IF(Z$3&gt;(A27taxstdlife+$E823),(('PTRM input'!$J$169+'PTRM input'!$J$135)*$J$7)-SUM($J823:Y823),(('PTRM input'!$J$169+'PTRM input'!$J$135)*$J$7)/A27taxstdlife))</f>
        <v>0</v>
      </c>
      <c r="AA823" s="592">
        <f>IF(A27taxstdlife="n/a","n/a",IF(AA$3&gt;(A27taxstdlife+$E823),(('PTRM input'!$J$169+'PTRM input'!$J$135)*$J$7)-SUM($J823:Z823),(('PTRM input'!$J$169+'PTRM input'!$J$135)*$J$7)/A27taxstdlife))</f>
        <v>0</v>
      </c>
      <c r="AB823" s="592">
        <f>IF(A27taxstdlife="n/a","n/a",IF(AB$3&gt;(A27taxstdlife+$E823),(('PTRM input'!$J$169+'PTRM input'!$J$135)*$J$7)-SUM($J823:AA823),(('PTRM input'!$J$169+'PTRM input'!$J$135)*$J$7)/A27taxstdlife))</f>
        <v>0</v>
      </c>
      <c r="AC823" s="592">
        <f>IF(A27taxstdlife="n/a","n/a",IF(AC$3&gt;(A27taxstdlife+$E823),(('PTRM input'!$J$169+'PTRM input'!$J$135)*$J$7)-SUM($J823:AB823),(('PTRM input'!$J$169+'PTRM input'!$J$135)*$J$7)/A27taxstdlife))</f>
        <v>0</v>
      </c>
      <c r="AD823" s="592">
        <f>IF(A27taxstdlife="n/a","n/a",IF(AD$3&gt;(A27taxstdlife+$E823),(('PTRM input'!$J$169+'PTRM input'!$J$135)*$J$7)-SUM($J823:AC823),(('PTRM input'!$J$169+'PTRM input'!$J$135)*$J$7)/A27taxstdlife))</f>
        <v>0</v>
      </c>
      <c r="AE823" s="592">
        <f>IF(A27taxstdlife="n/a","n/a",IF(AE$3&gt;(A27taxstdlife+$E823),(('PTRM input'!$J$169+'PTRM input'!$J$135)*$J$7)-SUM($J823:AD823),(('PTRM input'!$J$169+'PTRM input'!$J$135)*$J$7)/A27taxstdlife))</f>
        <v>0</v>
      </c>
      <c r="AF823" s="592">
        <f>IF(A27taxstdlife="n/a","n/a",IF(AF$3&gt;(A27taxstdlife+$E823),(('PTRM input'!$J$169+'PTRM input'!$J$135)*$J$7)-SUM($J823:AE823),(('PTRM input'!$J$169+'PTRM input'!$J$135)*$J$7)/A27taxstdlife))</f>
        <v>0</v>
      </c>
      <c r="AG823" s="592">
        <f>IF(A27taxstdlife="n/a","n/a",IF(AG$3&gt;(A27taxstdlife+$E823),(('PTRM input'!$J$169+'PTRM input'!$J$135)*$J$7)-SUM($J823:AF823),(('PTRM input'!$J$169+'PTRM input'!$J$135)*$J$7)/A27taxstdlife))</f>
        <v>0</v>
      </c>
      <c r="AH823" s="592">
        <f>IF(A27taxstdlife="n/a","n/a",IF(AH$3&gt;(A27taxstdlife+$E823),(('PTRM input'!$J$169+'PTRM input'!$J$135)*$J$7)-SUM($J823:AG823),(('PTRM input'!$J$169+'PTRM input'!$J$135)*$J$7)/A27taxstdlife))</f>
        <v>0</v>
      </c>
      <c r="AI823" s="592">
        <f>IF(A27taxstdlife="n/a","n/a",IF(AI$3&gt;(A27taxstdlife+$E823),(('PTRM input'!$J$169+'PTRM input'!$J$135)*$J$7)-SUM($J823:AH823),(('PTRM input'!$J$169+'PTRM input'!$J$135)*$J$7)/A27taxstdlife))</f>
        <v>0</v>
      </c>
      <c r="AJ823" s="592">
        <f>IF(A27taxstdlife="n/a","n/a",IF(AJ$3&gt;(A27taxstdlife+$E823),(('PTRM input'!$J$169+'PTRM input'!$J$135)*$J$7)-SUM($J823:AI823),(('PTRM input'!$J$169+'PTRM input'!$J$135)*$J$7)/A27taxstdlife))</f>
        <v>0</v>
      </c>
      <c r="AK823" s="592">
        <f>IF(A27taxstdlife="n/a","n/a",IF(AK$3&gt;(A27taxstdlife+$E823),(('PTRM input'!$J$169+'PTRM input'!$J$135)*$J$7)-SUM($J823:AJ823),(('PTRM input'!$J$169+'PTRM input'!$J$135)*$J$7)/A27taxstdlife))</f>
        <v>0</v>
      </c>
      <c r="AL823" s="592">
        <f>IF(A27taxstdlife="n/a","n/a",IF(AL$3&gt;(A27taxstdlife+$E823),(('PTRM input'!$J$169+'PTRM input'!$J$135)*$J$7)-SUM($J823:AK823),(('PTRM input'!$J$169+'PTRM input'!$J$135)*$J$7)/A27taxstdlife))</f>
        <v>0</v>
      </c>
      <c r="AM823" s="592">
        <f>IF(A27taxstdlife="n/a","n/a",IF(AM$3&gt;(A27taxstdlife+$E823),(('PTRM input'!$J$169+'PTRM input'!$J$135)*$J$7)-SUM($J823:AL823),(('PTRM input'!$J$169+'PTRM input'!$J$135)*$J$7)/A27taxstdlife))</f>
        <v>0</v>
      </c>
      <c r="AN823" s="592">
        <f>IF(A27taxstdlife="n/a","n/a",IF(AN$3&gt;(A27taxstdlife+$E823),(('PTRM input'!$J$169+'PTRM input'!$J$135)*$J$7)-SUM($J823:AM823),(('PTRM input'!$J$169+'PTRM input'!$J$135)*$J$7)/A27taxstdlife))</f>
        <v>0</v>
      </c>
      <c r="AO823" s="592">
        <f>IF(A27taxstdlife="n/a","n/a",IF(AO$3&gt;(A27taxstdlife+$E823),(('PTRM input'!$J$169+'PTRM input'!$J$135)*$J$7)-SUM($J823:AN823),(('PTRM input'!$J$169+'PTRM input'!$J$135)*$J$7)/A27taxstdlife))</f>
        <v>0</v>
      </c>
      <c r="AP823" s="592">
        <f>IF(A27taxstdlife="n/a","n/a",IF(AP$3&gt;(A27taxstdlife+$E823),(('PTRM input'!$J$169+'PTRM input'!$J$135)*$J$7)-SUM($J823:AO823),(('PTRM input'!$J$169+'PTRM input'!$J$135)*$J$7)/A27taxstdlife))</f>
        <v>0</v>
      </c>
      <c r="AQ823" s="592">
        <f>IF(A27taxstdlife="n/a","n/a",IF(AQ$3&gt;(A27taxstdlife+$E823),(('PTRM input'!$J$169+'PTRM input'!$J$135)*$J$7)-SUM($J823:AP823),(('PTRM input'!$J$169+'PTRM input'!$J$135)*$J$7)/A27taxstdlife))</f>
        <v>0</v>
      </c>
      <c r="AR823" s="592">
        <f>IF(A27taxstdlife="n/a","n/a",IF(AR$3&gt;(A27taxstdlife+$E823),(('PTRM input'!$J$169+'PTRM input'!$J$135)*$J$7)-SUM($J823:AQ823),(('PTRM input'!$J$169+'PTRM input'!$J$135)*$J$7)/A27taxstdlife))</f>
        <v>0</v>
      </c>
      <c r="AS823" s="592">
        <f>IF(A27taxstdlife="n/a","n/a",IF(AS$3&gt;(A27taxstdlife+$E823),(('PTRM input'!$J$169+'PTRM input'!$J$135)*$J$7)-SUM($J823:AR823),(('PTRM input'!$J$169+'PTRM input'!$J$135)*$J$7)/A27taxstdlife))</f>
        <v>0</v>
      </c>
      <c r="AT823" s="592">
        <f>IF(A27taxstdlife="n/a","n/a",IF(AT$3&gt;(A27taxstdlife+$E823),(('PTRM input'!$J$169+'PTRM input'!$J$135)*$J$7)-SUM($J823:AS823),(('PTRM input'!$J$169+'PTRM input'!$J$135)*$J$7)/A27taxstdlife))</f>
        <v>0</v>
      </c>
      <c r="AU823" s="592">
        <f>IF(A27taxstdlife="n/a","n/a",IF(AU$3&gt;(A27taxstdlife+$E823),(('PTRM input'!$J$169+'PTRM input'!$J$135)*$J$7)-SUM($J823:AT823),(('PTRM input'!$J$169+'PTRM input'!$J$135)*$J$7)/A27taxstdlife))</f>
        <v>0</v>
      </c>
      <c r="AV823" s="592">
        <f>IF(A27taxstdlife="n/a","n/a",IF(AV$3&gt;(A27taxstdlife+$E823),(('PTRM input'!$J$169+'PTRM input'!$J$135)*$J$7)-SUM($J823:AU823),(('PTRM input'!$J$169+'PTRM input'!$J$135)*$J$7)/A27taxstdlife))</f>
        <v>0</v>
      </c>
      <c r="AW823" s="592">
        <f>IF(A27taxstdlife="n/a","n/a",IF(AW$3&gt;(A27taxstdlife+$E823),(('PTRM input'!$J$169+'PTRM input'!$J$135)*$J$7)-SUM($J823:AV823),(('PTRM input'!$J$169+'PTRM input'!$J$135)*$J$7)/A27taxstdlife))</f>
        <v>0</v>
      </c>
      <c r="AX823" s="592">
        <f>IF(A27taxstdlife="n/a","n/a",IF(AX$3&gt;(A27taxstdlife+$E823),(('PTRM input'!$J$169+'PTRM input'!$J$135)*$J$7)-SUM($J823:AW823),(('PTRM input'!$J$169+'PTRM input'!$J$135)*$J$7)/A27taxstdlife))</f>
        <v>0</v>
      </c>
      <c r="AY823" s="592">
        <f>IF(A27taxstdlife="n/a","n/a",IF(AY$3&gt;(A27taxstdlife+$E823),(('PTRM input'!$J$169+'PTRM input'!$J$135)*$J$7)-SUM($J823:AX823),(('PTRM input'!$J$169+'PTRM input'!$J$135)*$J$7)/A27taxstdlife))</f>
        <v>0</v>
      </c>
      <c r="AZ823" s="592">
        <f>IF(A27taxstdlife="n/a","n/a",IF(AZ$3&gt;(A27taxstdlife+$E823),(('PTRM input'!$J$169+'PTRM input'!$J$135)*$J$7)-SUM($J823:AY823),(('PTRM input'!$J$169+'PTRM input'!$J$135)*$J$7)/A27taxstdlife))</f>
        <v>0</v>
      </c>
      <c r="BA823" s="592">
        <f>IF(A27taxstdlife="n/a","n/a",IF(BA$3&gt;(A27taxstdlife+$E823),(('PTRM input'!$J$169+'PTRM input'!$J$135)*$J$7)-SUM($J823:AZ823),(('PTRM input'!$J$169+'PTRM input'!$J$135)*$J$7)/A27taxstdlife))</f>
        <v>0</v>
      </c>
      <c r="BB823" s="592">
        <f>IF(A27taxstdlife="n/a","n/a",IF(BB$3&gt;(A27taxstdlife+$E823),(('PTRM input'!$J$169+'PTRM input'!$J$135)*$J$7)-SUM($J823:BA823),(('PTRM input'!$J$169+'PTRM input'!$J$135)*$J$7)/A27taxstdlife))</f>
        <v>0</v>
      </c>
      <c r="BC823" s="592">
        <f>IF(A27taxstdlife="n/a","n/a",IF(BC$3&gt;(A27taxstdlife+$E823),(('PTRM input'!$J$169+'PTRM input'!$J$135)*$J$7)-SUM($J823:BB823),(('PTRM input'!$J$169+'PTRM input'!$J$135)*$J$7)/A27taxstdlife))</f>
        <v>0</v>
      </c>
      <c r="BD823" s="592">
        <f>IF(A27taxstdlife="n/a","n/a",IF(BD$3&gt;(A27taxstdlife+$E823),(('PTRM input'!$J$169+'PTRM input'!$J$135)*$J$7)-SUM($J823:BC823),(('PTRM input'!$J$169+'PTRM input'!$J$135)*$J$7)/A27taxstdlife))</f>
        <v>0</v>
      </c>
      <c r="BE823" s="592">
        <f>IF(A27taxstdlife="n/a","n/a",IF(BE$3&gt;(A27taxstdlife+$E823),(('PTRM input'!$J$169+'PTRM input'!$J$135)*$J$7)-SUM($J823:BD823),(('PTRM input'!$J$169+'PTRM input'!$J$135)*$J$7)/A27taxstdlife))</f>
        <v>0</v>
      </c>
      <c r="BF823" s="592">
        <f>IF(A27taxstdlife="n/a","n/a",IF(BF$3&gt;(A27taxstdlife+$E823),(('PTRM input'!$J$169+'PTRM input'!$J$135)*$J$7)-SUM($J823:BE823),(('PTRM input'!$J$169+'PTRM input'!$J$135)*$J$7)/A27taxstdlife))</f>
        <v>0</v>
      </c>
      <c r="BG823" s="592">
        <f>IF(A27taxstdlife="n/a","n/a",IF(BG$3&gt;(A27taxstdlife+$E823),(('PTRM input'!$J$169+'PTRM input'!$J$135)*$J$7)-SUM($J823:BF823),(('PTRM input'!$J$169+'PTRM input'!$J$135)*$J$7)/A27taxstdlife))</f>
        <v>0</v>
      </c>
      <c r="BH823" s="592">
        <f>IF(A27taxstdlife="n/a","n/a",IF(BH$3&gt;(A27taxstdlife+$E823),(('PTRM input'!$J$169+'PTRM input'!$J$135)*$J$7)-SUM($J823:BG823),(('PTRM input'!$J$169+'PTRM input'!$J$135)*$J$7)/A27taxstdlife))</f>
        <v>0</v>
      </c>
      <c r="BI823" s="592">
        <f>IF(A27taxstdlife="n/a","n/a",IF(BI$3&gt;(A27taxstdlife+$E823),(('PTRM input'!$J$169+'PTRM input'!$J$135)*$J$7)-SUM($J823:BH823),(('PTRM input'!$J$169+'PTRM input'!$J$135)*$J$7)/A27taxstdlife))</f>
        <v>0</v>
      </c>
      <c r="BJ823" s="237"/>
      <c r="BK823" s="237"/>
      <c r="BL823" s="237"/>
      <c r="BM823" s="237"/>
    </row>
    <row r="824" spans="1:65" s="4" customFormat="1" ht="12.75" customHeight="1" outlineLevel="2">
      <c r="A824" s="237"/>
      <c r="B824" s="237"/>
      <c r="C824" s="597"/>
      <c r="D824" s="930"/>
      <c r="E824" s="167">
        <v>5</v>
      </c>
      <c r="F824" s="34"/>
      <c r="G824" s="184"/>
      <c r="H824" s="186"/>
      <c r="I824" s="186"/>
      <c r="J824" s="186"/>
      <c r="K824" s="185"/>
      <c r="L824" s="105">
        <f>IF(A27taxstdlife="n/a","n/a",IF(L$3&gt;(A27taxstdlife+$E824),(('PTRM input'!$K$169+'PTRM input'!$K$135)*$K$7)-SUM($K824:K824),(('PTRM input'!$K$169+'PTRM input'!$K$135)*$K$7)/A27taxstdlife))</f>
        <v>0</v>
      </c>
      <c r="M824" s="105">
        <f>IF(A27taxstdlife="n/a","n/a",IF(M$3&gt;(A27taxstdlife+$E824),(('PTRM input'!$K$169+'PTRM input'!$K$135)*$K$7)-SUM($K824:L824),(('PTRM input'!$K$169+'PTRM input'!$K$135)*$K$7)/A27taxstdlife))</f>
        <v>0</v>
      </c>
      <c r="N824" s="105">
        <f>IF(A27taxstdlife="n/a","n/a",IF(N$3&gt;(A27taxstdlife+$E824),(('PTRM input'!$K$169+'PTRM input'!$K$135)*$K$7)-SUM($K824:M824),(('PTRM input'!$K$169+'PTRM input'!$K$135)*$K$7)/A27taxstdlife))</f>
        <v>0</v>
      </c>
      <c r="O824" s="105">
        <f>IF(A27taxstdlife="n/a","n/a",IF(O$3&gt;(A27taxstdlife+$E824),(('PTRM input'!$K$169+'PTRM input'!$K$135)*$K$7)-SUM($K824:N824),(('PTRM input'!$K$169+'PTRM input'!$K$135)*$K$7)/A27taxstdlife))</f>
        <v>0</v>
      </c>
      <c r="P824" s="105">
        <f>IF(A27taxstdlife="n/a","n/a",IF(P$3&gt;(A27taxstdlife+$E824),(('PTRM input'!$K$169+'PTRM input'!$K$135)*$K$7)-SUM($K824:O824),(('PTRM input'!$K$169+'PTRM input'!$K$135)*$K$7)/A27taxstdlife))</f>
        <v>0</v>
      </c>
      <c r="Q824" s="592">
        <f>IF(A27taxstdlife="n/a","n/a",IF(Q$3&gt;(A27taxstdlife+$E824),(('PTRM input'!$K$169+'PTRM input'!$K$135)*$K$7)-SUM($K824:P824),(('PTRM input'!$K$169+'PTRM input'!$K$135)*$K$7)/A27taxstdlife))</f>
        <v>0</v>
      </c>
      <c r="R824" s="592">
        <f>IF(A27taxstdlife="n/a","n/a",IF(R$3&gt;(A27taxstdlife+$E824),(('PTRM input'!$K$169+'PTRM input'!$K$135)*$K$7)-SUM($K824:Q824),(('PTRM input'!$K$169+'PTRM input'!$K$135)*$K$7)/A27taxstdlife))</f>
        <v>0</v>
      </c>
      <c r="S824" s="592">
        <f>IF(A27taxstdlife="n/a","n/a",IF(S$3&gt;(A27taxstdlife+$E824),(('PTRM input'!$K$169+'PTRM input'!$K$135)*$K$7)-SUM($K824:R824),(('PTRM input'!$K$169+'PTRM input'!$K$135)*$K$7)/A27taxstdlife))</f>
        <v>0</v>
      </c>
      <c r="T824" s="592">
        <f>IF(A27taxstdlife="n/a","n/a",IF(T$3&gt;(A27taxstdlife+$E824),(('PTRM input'!$K$169+'PTRM input'!$K$135)*$K$7)-SUM($K824:S824),(('PTRM input'!$K$169+'PTRM input'!$K$135)*$K$7)/A27taxstdlife))</f>
        <v>0</v>
      </c>
      <c r="U824" s="592">
        <f>IF(A27taxstdlife="n/a","n/a",IF(U$3&gt;(A27taxstdlife+$E824),(('PTRM input'!$K$169+'PTRM input'!$K$135)*$K$7)-SUM($K824:T824),(('PTRM input'!$K$169+'PTRM input'!$K$135)*$K$7)/A27taxstdlife))</f>
        <v>0</v>
      </c>
      <c r="V824" s="592">
        <f>IF(A27taxstdlife="n/a","n/a",IF(V$3&gt;(A27taxstdlife+$E824),(('PTRM input'!$K$169+'PTRM input'!$K$135)*$K$7)-SUM($K824:U824),(('PTRM input'!$K$169+'PTRM input'!$K$135)*$K$7)/A27taxstdlife))</f>
        <v>0</v>
      </c>
      <c r="W824" s="592">
        <f>IF(A27taxstdlife="n/a","n/a",IF(W$3&gt;(A27taxstdlife+$E824),(('PTRM input'!$K$169+'PTRM input'!$K$135)*$K$7)-SUM($K824:V824),(('PTRM input'!$K$169+'PTRM input'!$K$135)*$K$7)/A27taxstdlife))</f>
        <v>0</v>
      </c>
      <c r="X824" s="592">
        <f>IF(A27taxstdlife="n/a","n/a",IF(X$3&gt;(A27taxstdlife+$E824),(('PTRM input'!$K$169+'PTRM input'!$K$135)*$K$7)-SUM($K824:W824),(('PTRM input'!$K$169+'PTRM input'!$K$135)*$K$7)/A27taxstdlife))</f>
        <v>0</v>
      </c>
      <c r="Y824" s="592">
        <f>IF(A27taxstdlife="n/a","n/a",IF(Y$3&gt;(A27taxstdlife+$E824),(('PTRM input'!$K$169+'PTRM input'!$K$135)*$K$7)-SUM($K824:X824),(('PTRM input'!$K$169+'PTRM input'!$K$135)*$K$7)/A27taxstdlife))</f>
        <v>0</v>
      </c>
      <c r="Z824" s="592">
        <f>IF(A27taxstdlife="n/a","n/a",IF(Z$3&gt;(A27taxstdlife+$E824),(('PTRM input'!$K$169+'PTRM input'!$K$135)*$K$7)-SUM($K824:Y824),(('PTRM input'!$K$169+'PTRM input'!$K$135)*$K$7)/A27taxstdlife))</f>
        <v>0</v>
      </c>
      <c r="AA824" s="592">
        <f>IF(A27taxstdlife="n/a","n/a",IF(AA$3&gt;(A27taxstdlife+$E824),(('PTRM input'!$K$169+'PTRM input'!$K$135)*$K$7)-SUM($K824:Z824),(('PTRM input'!$K$169+'PTRM input'!$K$135)*$K$7)/A27taxstdlife))</f>
        <v>0</v>
      </c>
      <c r="AB824" s="592">
        <f>IF(A27taxstdlife="n/a","n/a",IF(AB$3&gt;(A27taxstdlife+$E824),(('PTRM input'!$K$169+'PTRM input'!$K$135)*$K$7)-SUM($K824:AA824),(('PTRM input'!$K$169+'PTRM input'!$K$135)*$K$7)/A27taxstdlife))</f>
        <v>0</v>
      </c>
      <c r="AC824" s="592">
        <f>IF(A27taxstdlife="n/a","n/a",IF(AC$3&gt;(A27taxstdlife+$E824),(('PTRM input'!$K$169+'PTRM input'!$K$135)*$K$7)-SUM($K824:AB824),(('PTRM input'!$K$169+'PTRM input'!$K$135)*$K$7)/A27taxstdlife))</f>
        <v>0</v>
      </c>
      <c r="AD824" s="592">
        <f>IF(A27taxstdlife="n/a","n/a",IF(AD$3&gt;(A27taxstdlife+$E824),(('PTRM input'!$K$169+'PTRM input'!$K$135)*$K$7)-SUM($K824:AC824),(('PTRM input'!$K$169+'PTRM input'!$K$135)*$K$7)/A27taxstdlife))</f>
        <v>0</v>
      </c>
      <c r="AE824" s="592">
        <f>IF(A27taxstdlife="n/a","n/a",IF(AE$3&gt;(A27taxstdlife+$E824),(('PTRM input'!$K$169+'PTRM input'!$K$135)*$K$7)-SUM($K824:AD824),(('PTRM input'!$K$169+'PTRM input'!$K$135)*$K$7)/A27taxstdlife))</f>
        <v>0</v>
      </c>
      <c r="AF824" s="592">
        <f>IF(A27taxstdlife="n/a","n/a",IF(AF$3&gt;(A27taxstdlife+$E824),(('PTRM input'!$K$169+'PTRM input'!$K$135)*$K$7)-SUM($K824:AE824),(('PTRM input'!$K$169+'PTRM input'!$K$135)*$K$7)/A27taxstdlife))</f>
        <v>0</v>
      </c>
      <c r="AG824" s="592">
        <f>IF(A27taxstdlife="n/a","n/a",IF(AG$3&gt;(A27taxstdlife+$E824),(('PTRM input'!$K$169+'PTRM input'!$K$135)*$K$7)-SUM($K824:AF824),(('PTRM input'!$K$169+'PTRM input'!$K$135)*$K$7)/A27taxstdlife))</f>
        <v>0</v>
      </c>
      <c r="AH824" s="592">
        <f>IF(A27taxstdlife="n/a","n/a",IF(AH$3&gt;(A27taxstdlife+$E824),(('PTRM input'!$K$169+'PTRM input'!$K$135)*$K$7)-SUM($K824:AG824),(('PTRM input'!$K$169+'PTRM input'!$K$135)*$K$7)/A27taxstdlife))</f>
        <v>0</v>
      </c>
      <c r="AI824" s="592">
        <f>IF(A27taxstdlife="n/a","n/a",IF(AI$3&gt;(A27taxstdlife+$E824),(('PTRM input'!$K$169+'PTRM input'!$K$135)*$K$7)-SUM($K824:AH824),(('PTRM input'!$K$169+'PTRM input'!$K$135)*$K$7)/A27taxstdlife))</f>
        <v>0</v>
      </c>
      <c r="AJ824" s="592">
        <f>IF(A27taxstdlife="n/a","n/a",IF(AJ$3&gt;(A27taxstdlife+$E824),(('PTRM input'!$K$169+'PTRM input'!$K$135)*$K$7)-SUM($K824:AI824),(('PTRM input'!$K$169+'PTRM input'!$K$135)*$K$7)/A27taxstdlife))</f>
        <v>0</v>
      </c>
      <c r="AK824" s="592">
        <f>IF(A27taxstdlife="n/a","n/a",IF(AK$3&gt;(A27taxstdlife+$E824),(('PTRM input'!$K$169+'PTRM input'!$K$135)*$K$7)-SUM($K824:AJ824),(('PTRM input'!$K$169+'PTRM input'!$K$135)*$K$7)/A27taxstdlife))</f>
        <v>0</v>
      </c>
      <c r="AL824" s="592">
        <f>IF(A27taxstdlife="n/a","n/a",IF(AL$3&gt;(A27taxstdlife+$E824),(('PTRM input'!$K$169+'PTRM input'!$K$135)*$K$7)-SUM($K824:AK824),(('PTRM input'!$K$169+'PTRM input'!$K$135)*$K$7)/A27taxstdlife))</f>
        <v>0</v>
      </c>
      <c r="AM824" s="592">
        <f>IF(A27taxstdlife="n/a","n/a",IF(AM$3&gt;(A27taxstdlife+$E824),(('PTRM input'!$K$169+'PTRM input'!$K$135)*$K$7)-SUM($K824:AL824),(('PTRM input'!$K$169+'PTRM input'!$K$135)*$K$7)/A27taxstdlife))</f>
        <v>0</v>
      </c>
      <c r="AN824" s="592">
        <f>IF(A27taxstdlife="n/a","n/a",IF(AN$3&gt;(A27taxstdlife+$E824),(('PTRM input'!$K$169+'PTRM input'!$K$135)*$K$7)-SUM($K824:AM824),(('PTRM input'!$K$169+'PTRM input'!$K$135)*$K$7)/A27taxstdlife))</f>
        <v>0</v>
      </c>
      <c r="AO824" s="592">
        <f>IF(A27taxstdlife="n/a","n/a",IF(AO$3&gt;(A27taxstdlife+$E824),(('PTRM input'!$K$169+'PTRM input'!$K$135)*$K$7)-SUM($K824:AN824),(('PTRM input'!$K$169+'PTRM input'!$K$135)*$K$7)/A27taxstdlife))</f>
        <v>0</v>
      </c>
      <c r="AP824" s="592">
        <f>IF(A27taxstdlife="n/a","n/a",IF(AP$3&gt;(A27taxstdlife+$E824),(('PTRM input'!$K$169+'PTRM input'!$K$135)*$K$7)-SUM($K824:AO824),(('PTRM input'!$K$169+'PTRM input'!$K$135)*$K$7)/A27taxstdlife))</f>
        <v>0</v>
      </c>
      <c r="AQ824" s="592">
        <f>IF(A27taxstdlife="n/a","n/a",IF(AQ$3&gt;(A27taxstdlife+$E824),(('PTRM input'!$K$169+'PTRM input'!$K$135)*$K$7)-SUM($K824:AP824),(('PTRM input'!$K$169+'PTRM input'!$K$135)*$K$7)/A27taxstdlife))</f>
        <v>0</v>
      </c>
      <c r="AR824" s="592">
        <f>IF(A27taxstdlife="n/a","n/a",IF(AR$3&gt;(A27taxstdlife+$E824),(('PTRM input'!$K$169+'PTRM input'!$K$135)*$K$7)-SUM($K824:AQ824),(('PTRM input'!$K$169+'PTRM input'!$K$135)*$K$7)/A27taxstdlife))</f>
        <v>0</v>
      </c>
      <c r="AS824" s="592">
        <f>IF(A27taxstdlife="n/a","n/a",IF(AS$3&gt;(A27taxstdlife+$E824),(('PTRM input'!$K$169+'PTRM input'!$K$135)*$K$7)-SUM($K824:AR824),(('PTRM input'!$K$169+'PTRM input'!$K$135)*$K$7)/A27taxstdlife))</f>
        <v>0</v>
      </c>
      <c r="AT824" s="592">
        <f>IF(A27taxstdlife="n/a","n/a",IF(AT$3&gt;(A27taxstdlife+$E824),(('PTRM input'!$K$169+'PTRM input'!$K$135)*$K$7)-SUM($K824:AS824),(('PTRM input'!$K$169+'PTRM input'!$K$135)*$K$7)/A27taxstdlife))</f>
        <v>0</v>
      </c>
      <c r="AU824" s="592">
        <f>IF(A27taxstdlife="n/a","n/a",IF(AU$3&gt;(A27taxstdlife+$E824),(('PTRM input'!$K$169+'PTRM input'!$K$135)*$K$7)-SUM($K824:AT824),(('PTRM input'!$K$169+'PTRM input'!$K$135)*$K$7)/A27taxstdlife))</f>
        <v>0</v>
      </c>
      <c r="AV824" s="592">
        <f>IF(A27taxstdlife="n/a","n/a",IF(AV$3&gt;(A27taxstdlife+$E824),(('PTRM input'!$K$169+'PTRM input'!$K$135)*$K$7)-SUM($K824:AU824),(('PTRM input'!$K$169+'PTRM input'!$K$135)*$K$7)/A27taxstdlife))</f>
        <v>0</v>
      </c>
      <c r="AW824" s="592">
        <f>IF(A27taxstdlife="n/a","n/a",IF(AW$3&gt;(A27taxstdlife+$E824),(('PTRM input'!$K$169+'PTRM input'!$K$135)*$K$7)-SUM($K824:AV824),(('PTRM input'!$K$169+'PTRM input'!$K$135)*$K$7)/A27taxstdlife))</f>
        <v>0</v>
      </c>
      <c r="AX824" s="592">
        <f>IF(A27taxstdlife="n/a","n/a",IF(AX$3&gt;(A27taxstdlife+$E824),(('PTRM input'!$K$169+'PTRM input'!$K$135)*$K$7)-SUM($K824:AW824),(('PTRM input'!$K$169+'PTRM input'!$K$135)*$K$7)/A27taxstdlife))</f>
        <v>0</v>
      </c>
      <c r="AY824" s="592">
        <f>IF(A27taxstdlife="n/a","n/a",IF(AY$3&gt;(A27taxstdlife+$E824),(('PTRM input'!$K$169+'PTRM input'!$K$135)*$K$7)-SUM($K824:AX824),(('PTRM input'!$K$169+'PTRM input'!$K$135)*$K$7)/A27taxstdlife))</f>
        <v>0</v>
      </c>
      <c r="AZ824" s="592">
        <f>IF(A27taxstdlife="n/a","n/a",IF(AZ$3&gt;(A27taxstdlife+$E824),(('PTRM input'!$K$169+'PTRM input'!$K$135)*$K$7)-SUM($K824:AY824),(('PTRM input'!$K$169+'PTRM input'!$K$135)*$K$7)/A27taxstdlife))</f>
        <v>0</v>
      </c>
      <c r="BA824" s="592">
        <f>IF(A27taxstdlife="n/a","n/a",IF(BA$3&gt;(A27taxstdlife+$E824),(('PTRM input'!$K$169+'PTRM input'!$K$135)*$K$7)-SUM($K824:AZ824),(('PTRM input'!$K$169+'PTRM input'!$K$135)*$K$7)/A27taxstdlife))</f>
        <v>0</v>
      </c>
      <c r="BB824" s="592">
        <f>IF(A27taxstdlife="n/a","n/a",IF(BB$3&gt;(A27taxstdlife+$E824),(('PTRM input'!$K$169+'PTRM input'!$K$135)*$K$7)-SUM($K824:BA824),(('PTRM input'!$K$169+'PTRM input'!$K$135)*$K$7)/A27taxstdlife))</f>
        <v>0</v>
      </c>
      <c r="BC824" s="592">
        <f>IF(A27taxstdlife="n/a","n/a",IF(BC$3&gt;(A27taxstdlife+$E824),(('PTRM input'!$K$169+'PTRM input'!$K$135)*$K$7)-SUM($K824:BB824),(('PTRM input'!$K$169+'PTRM input'!$K$135)*$K$7)/A27taxstdlife))</f>
        <v>0</v>
      </c>
      <c r="BD824" s="592">
        <f>IF(A27taxstdlife="n/a","n/a",IF(BD$3&gt;(A27taxstdlife+$E824),(('PTRM input'!$K$169+'PTRM input'!$K$135)*$K$7)-SUM($K824:BC824),(('PTRM input'!$K$169+'PTRM input'!$K$135)*$K$7)/A27taxstdlife))</f>
        <v>0</v>
      </c>
      <c r="BE824" s="592">
        <f>IF(A27taxstdlife="n/a","n/a",IF(BE$3&gt;(A27taxstdlife+$E824),(('PTRM input'!$K$169+'PTRM input'!$K$135)*$K$7)-SUM($K824:BD824),(('PTRM input'!$K$169+'PTRM input'!$K$135)*$K$7)/A27taxstdlife))</f>
        <v>0</v>
      </c>
      <c r="BF824" s="592">
        <f>IF(A27taxstdlife="n/a","n/a",IF(BF$3&gt;(A27taxstdlife+$E824),(('PTRM input'!$K$169+'PTRM input'!$K$135)*$K$7)-SUM($K824:BE824),(('PTRM input'!$K$169+'PTRM input'!$K$135)*$K$7)/A27taxstdlife))</f>
        <v>0</v>
      </c>
      <c r="BG824" s="592">
        <f>IF(A27taxstdlife="n/a","n/a",IF(BG$3&gt;(A27taxstdlife+$E824),(('PTRM input'!$K$169+'PTRM input'!$K$135)*$K$7)-SUM($K824:BF824),(('PTRM input'!$K$169+'PTRM input'!$K$135)*$K$7)/A27taxstdlife))</f>
        <v>0</v>
      </c>
      <c r="BH824" s="592">
        <f>IF(A27taxstdlife="n/a","n/a",IF(BH$3&gt;(A27taxstdlife+$E824),(('PTRM input'!$K$169+'PTRM input'!$K$135)*$K$7)-SUM($K824:BG824),(('PTRM input'!$K$169+'PTRM input'!$K$135)*$K$7)/A27taxstdlife))</f>
        <v>0</v>
      </c>
      <c r="BI824" s="592">
        <f>IF(A27taxstdlife="n/a","n/a",IF(BI$3&gt;(A27taxstdlife+$E824),(('PTRM input'!$K$169+'PTRM input'!$K$135)*$K$7)-SUM($K824:BH824),(('PTRM input'!$K$169+'PTRM input'!$K$135)*$K$7)/A27taxstdlife))</f>
        <v>0</v>
      </c>
      <c r="BJ824" s="237"/>
      <c r="BK824" s="237"/>
      <c r="BL824" s="237"/>
      <c r="BM824" s="237"/>
    </row>
    <row r="825" spans="1:65" s="4" customFormat="1" ht="12.75" customHeight="1" outlineLevel="2">
      <c r="A825" s="237"/>
      <c r="B825" s="237"/>
      <c r="C825" s="597"/>
      <c r="D825" s="930"/>
      <c r="E825" s="167">
        <v>6</v>
      </c>
      <c r="F825" s="34"/>
      <c r="G825" s="184"/>
      <c r="H825" s="186"/>
      <c r="I825" s="186"/>
      <c r="J825" s="186"/>
      <c r="K825" s="186"/>
      <c r="L825" s="185"/>
      <c r="M825" s="105">
        <f>IF(A27taxstdlife="n/a","n/a",IF(M$3&gt;(A27taxstdlife+$E825),(('PTRM input'!$L$169+'PTRM input'!$L$135)*$L$7)-SUM($L825:L825),(('PTRM input'!$L$169+'PTRM input'!$L$135)*$L$7)/A27taxstdlife))</f>
        <v>0</v>
      </c>
      <c r="N825" s="105">
        <f>IF(A27taxstdlife="n/a","n/a",IF(N$3&gt;(A27taxstdlife+$E825),(('PTRM input'!$L$169+'PTRM input'!$L$135)*$L$7)-SUM($L825:M825),(('PTRM input'!$L$169+'PTRM input'!$L$135)*$L$7)/A27taxstdlife))</f>
        <v>0</v>
      </c>
      <c r="O825" s="105">
        <f>IF(A27taxstdlife="n/a","n/a",IF(O$3&gt;(A27taxstdlife+$E825),(('PTRM input'!$L$169+'PTRM input'!$L$135)*$L$7)-SUM($L825:N825),(('PTRM input'!$L$169+'PTRM input'!$L$135)*$L$7)/A27taxstdlife))</f>
        <v>0</v>
      </c>
      <c r="P825" s="105">
        <f>IF(A27taxstdlife="n/a","n/a",IF(P$3&gt;(A27taxstdlife+$E825),(('PTRM input'!$L$169+'PTRM input'!$L$135)*$L$7)-SUM($L825:O825),(('PTRM input'!$L$169+'PTRM input'!$L$135)*$L$7)/A27taxstdlife))</f>
        <v>0</v>
      </c>
      <c r="Q825" s="592">
        <f>IF(A27taxstdlife="n/a","n/a",IF(Q$3&gt;(A27taxstdlife+$E825),(('PTRM input'!$L$169+'PTRM input'!$L$135)*$L$7)-SUM($L825:P825),(('PTRM input'!$L$169+'PTRM input'!$L$135)*$L$7)/A27taxstdlife))</f>
        <v>0</v>
      </c>
      <c r="R825" s="592">
        <f>IF(A27taxstdlife="n/a","n/a",IF(R$3&gt;(A27taxstdlife+$E825),(('PTRM input'!$L$169+'PTRM input'!$L$135)*$L$7)-SUM($L825:Q825),(('PTRM input'!$L$169+'PTRM input'!$L$135)*$L$7)/A27taxstdlife))</f>
        <v>0</v>
      </c>
      <c r="S825" s="592">
        <f>IF(A27taxstdlife="n/a","n/a",IF(S$3&gt;(A27taxstdlife+$E825),(('PTRM input'!$L$169+'PTRM input'!$L$135)*$L$7)-SUM($L825:R825),(('PTRM input'!$L$169+'PTRM input'!$L$135)*$L$7)/A27taxstdlife))</f>
        <v>0</v>
      </c>
      <c r="T825" s="592">
        <f>IF(A27taxstdlife="n/a","n/a",IF(T$3&gt;(A27taxstdlife+$E825),(('PTRM input'!$L$169+'PTRM input'!$L$135)*$L$7)-SUM($L825:S825),(('PTRM input'!$L$169+'PTRM input'!$L$135)*$L$7)/A27taxstdlife))</f>
        <v>0</v>
      </c>
      <c r="U825" s="592">
        <f>IF(A27taxstdlife="n/a","n/a",IF(U$3&gt;(A27taxstdlife+$E825),(('PTRM input'!$L$169+'PTRM input'!$L$135)*$L$7)-SUM($L825:T825),(('PTRM input'!$L$169+'PTRM input'!$L$135)*$L$7)/A27taxstdlife))</f>
        <v>0</v>
      </c>
      <c r="V825" s="592">
        <f>IF(A27taxstdlife="n/a","n/a",IF(V$3&gt;(A27taxstdlife+$E825),(('PTRM input'!$L$169+'PTRM input'!$L$135)*$L$7)-SUM($L825:U825),(('PTRM input'!$L$169+'PTRM input'!$L$135)*$L$7)/A27taxstdlife))</f>
        <v>0</v>
      </c>
      <c r="W825" s="592">
        <f>IF(A27taxstdlife="n/a","n/a",IF(W$3&gt;(A27taxstdlife+$E825),(('PTRM input'!$L$169+'PTRM input'!$L$135)*$L$7)-SUM($L825:V825),(('PTRM input'!$L$169+'PTRM input'!$L$135)*$L$7)/A27taxstdlife))</f>
        <v>0</v>
      </c>
      <c r="X825" s="592">
        <f>IF(A27taxstdlife="n/a","n/a",IF(X$3&gt;(A27taxstdlife+$E825),(('PTRM input'!$L$169+'PTRM input'!$L$135)*$L$7)-SUM($L825:W825),(('PTRM input'!$L$169+'PTRM input'!$L$135)*$L$7)/A27taxstdlife))</f>
        <v>0</v>
      </c>
      <c r="Y825" s="592">
        <f>IF(A27taxstdlife="n/a","n/a",IF(Y$3&gt;(A27taxstdlife+$E825),(('PTRM input'!$L$169+'PTRM input'!$L$135)*$L$7)-SUM($L825:X825),(('PTRM input'!$L$169+'PTRM input'!$L$135)*$L$7)/A27taxstdlife))</f>
        <v>0</v>
      </c>
      <c r="Z825" s="592">
        <f>IF(A27taxstdlife="n/a","n/a",IF(Z$3&gt;(A27taxstdlife+$E825),(('PTRM input'!$L$169+'PTRM input'!$L$135)*$L$7)-SUM($L825:Y825),(('PTRM input'!$L$169+'PTRM input'!$L$135)*$L$7)/A27taxstdlife))</f>
        <v>0</v>
      </c>
      <c r="AA825" s="592">
        <f>IF(A27taxstdlife="n/a","n/a",IF(AA$3&gt;(A27taxstdlife+$E825),(('PTRM input'!$L$169+'PTRM input'!$L$135)*$L$7)-SUM($L825:Z825),(('PTRM input'!$L$169+'PTRM input'!$L$135)*$L$7)/A27taxstdlife))</f>
        <v>0</v>
      </c>
      <c r="AB825" s="592">
        <f>IF(A27taxstdlife="n/a","n/a",IF(AB$3&gt;(A27taxstdlife+$E825),(('PTRM input'!$L$169+'PTRM input'!$L$135)*$L$7)-SUM($L825:AA825),(('PTRM input'!$L$169+'PTRM input'!$L$135)*$L$7)/A27taxstdlife))</f>
        <v>0</v>
      </c>
      <c r="AC825" s="592">
        <f>IF(A27taxstdlife="n/a","n/a",IF(AC$3&gt;(A27taxstdlife+$E825),(('PTRM input'!$L$169+'PTRM input'!$L$135)*$L$7)-SUM($L825:AB825),(('PTRM input'!$L$169+'PTRM input'!$L$135)*$L$7)/A27taxstdlife))</f>
        <v>0</v>
      </c>
      <c r="AD825" s="592">
        <f>IF(A27taxstdlife="n/a","n/a",IF(AD$3&gt;(A27taxstdlife+$E825),(('PTRM input'!$L$169+'PTRM input'!$L$135)*$L$7)-SUM($L825:AC825),(('PTRM input'!$L$169+'PTRM input'!$L$135)*$L$7)/A27taxstdlife))</f>
        <v>0</v>
      </c>
      <c r="AE825" s="592">
        <f>IF(A27taxstdlife="n/a","n/a",IF(AE$3&gt;(A27taxstdlife+$E825),(('PTRM input'!$L$169+'PTRM input'!$L$135)*$L$7)-SUM($L825:AD825),(('PTRM input'!$L$169+'PTRM input'!$L$135)*$L$7)/A27taxstdlife))</f>
        <v>0</v>
      </c>
      <c r="AF825" s="592">
        <f>IF(A27taxstdlife="n/a","n/a",IF(AF$3&gt;(A27taxstdlife+$E825),(('PTRM input'!$L$169+'PTRM input'!$L$135)*$L$7)-SUM($L825:AE825),(('PTRM input'!$L$169+'PTRM input'!$L$135)*$L$7)/A27taxstdlife))</f>
        <v>0</v>
      </c>
      <c r="AG825" s="592">
        <f>IF(A27taxstdlife="n/a","n/a",IF(AG$3&gt;(A27taxstdlife+$E825),(('PTRM input'!$L$169+'PTRM input'!$L$135)*$L$7)-SUM($L825:AF825),(('PTRM input'!$L$169+'PTRM input'!$L$135)*$L$7)/A27taxstdlife))</f>
        <v>0</v>
      </c>
      <c r="AH825" s="592">
        <f>IF(A27taxstdlife="n/a","n/a",IF(AH$3&gt;(A27taxstdlife+$E825),(('PTRM input'!$L$169+'PTRM input'!$L$135)*$L$7)-SUM($L825:AG825),(('PTRM input'!$L$169+'PTRM input'!$L$135)*$L$7)/A27taxstdlife))</f>
        <v>0</v>
      </c>
      <c r="AI825" s="592">
        <f>IF(A27taxstdlife="n/a","n/a",IF(AI$3&gt;(A27taxstdlife+$E825),(('PTRM input'!$L$169+'PTRM input'!$L$135)*$L$7)-SUM($L825:AH825),(('PTRM input'!$L$169+'PTRM input'!$L$135)*$L$7)/A27taxstdlife))</f>
        <v>0</v>
      </c>
      <c r="AJ825" s="592">
        <f>IF(A27taxstdlife="n/a","n/a",IF(AJ$3&gt;(A27taxstdlife+$E825),(('PTRM input'!$L$169+'PTRM input'!$L$135)*$L$7)-SUM($L825:AI825),(('PTRM input'!$L$169+'PTRM input'!$L$135)*$L$7)/A27taxstdlife))</f>
        <v>0</v>
      </c>
      <c r="AK825" s="592">
        <f>IF(A27taxstdlife="n/a","n/a",IF(AK$3&gt;(A27taxstdlife+$E825),(('PTRM input'!$L$169+'PTRM input'!$L$135)*$L$7)-SUM($L825:AJ825),(('PTRM input'!$L$169+'PTRM input'!$L$135)*$L$7)/A27taxstdlife))</f>
        <v>0</v>
      </c>
      <c r="AL825" s="592">
        <f>IF(A27taxstdlife="n/a","n/a",IF(AL$3&gt;(A27taxstdlife+$E825),(('PTRM input'!$L$169+'PTRM input'!$L$135)*$L$7)-SUM($L825:AK825),(('PTRM input'!$L$169+'PTRM input'!$L$135)*$L$7)/A27taxstdlife))</f>
        <v>0</v>
      </c>
      <c r="AM825" s="592">
        <f>IF(A27taxstdlife="n/a","n/a",IF(AM$3&gt;(A27taxstdlife+$E825),(('PTRM input'!$L$169+'PTRM input'!$L$135)*$L$7)-SUM($L825:AL825),(('PTRM input'!$L$169+'PTRM input'!$L$135)*$L$7)/A27taxstdlife))</f>
        <v>0</v>
      </c>
      <c r="AN825" s="592">
        <f>IF(A27taxstdlife="n/a","n/a",IF(AN$3&gt;(A27taxstdlife+$E825),(('PTRM input'!$L$169+'PTRM input'!$L$135)*$L$7)-SUM($L825:AM825),(('PTRM input'!$L$169+'PTRM input'!$L$135)*$L$7)/A27taxstdlife))</f>
        <v>0</v>
      </c>
      <c r="AO825" s="592">
        <f>IF(A27taxstdlife="n/a","n/a",IF(AO$3&gt;(A27taxstdlife+$E825),(('PTRM input'!$L$169+'PTRM input'!$L$135)*$L$7)-SUM($L825:AN825),(('PTRM input'!$L$169+'PTRM input'!$L$135)*$L$7)/A27taxstdlife))</f>
        <v>0</v>
      </c>
      <c r="AP825" s="592">
        <f>IF(A27taxstdlife="n/a","n/a",IF(AP$3&gt;(A27taxstdlife+$E825),(('PTRM input'!$L$169+'PTRM input'!$L$135)*$L$7)-SUM($L825:AO825),(('PTRM input'!$L$169+'PTRM input'!$L$135)*$L$7)/A27taxstdlife))</f>
        <v>0</v>
      </c>
      <c r="AQ825" s="592">
        <f>IF(A27taxstdlife="n/a","n/a",IF(AQ$3&gt;(A27taxstdlife+$E825),(('PTRM input'!$L$169+'PTRM input'!$L$135)*$L$7)-SUM($L825:AP825),(('PTRM input'!$L$169+'PTRM input'!$L$135)*$L$7)/A27taxstdlife))</f>
        <v>0</v>
      </c>
      <c r="AR825" s="592">
        <f>IF(A27taxstdlife="n/a","n/a",IF(AR$3&gt;(A27taxstdlife+$E825),(('PTRM input'!$L$169+'PTRM input'!$L$135)*$L$7)-SUM($L825:AQ825),(('PTRM input'!$L$169+'PTRM input'!$L$135)*$L$7)/A27taxstdlife))</f>
        <v>0</v>
      </c>
      <c r="AS825" s="592">
        <f>IF(A27taxstdlife="n/a","n/a",IF(AS$3&gt;(A27taxstdlife+$E825),(('PTRM input'!$L$169+'PTRM input'!$L$135)*$L$7)-SUM($L825:AR825),(('PTRM input'!$L$169+'PTRM input'!$L$135)*$L$7)/A27taxstdlife))</f>
        <v>0</v>
      </c>
      <c r="AT825" s="592">
        <f>IF(A27taxstdlife="n/a","n/a",IF(AT$3&gt;(A27taxstdlife+$E825),(('PTRM input'!$L$169+'PTRM input'!$L$135)*$L$7)-SUM($L825:AS825),(('PTRM input'!$L$169+'PTRM input'!$L$135)*$L$7)/A27taxstdlife))</f>
        <v>0</v>
      </c>
      <c r="AU825" s="592">
        <f>IF(A27taxstdlife="n/a","n/a",IF(AU$3&gt;(A27taxstdlife+$E825),(('PTRM input'!$L$169+'PTRM input'!$L$135)*$L$7)-SUM($L825:AT825),(('PTRM input'!$L$169+'PTRM input'!$L$135)*$L$7)/A27taxstdlife))</f>
        <v>0</v>
      </c>
      <c r="AV825" s="592">
        <f>IF(A27taxstdlife="n/a","n/a",IF(AV$3&gt;(A27taxstdlife+$E825),(('PTRM input'!$L$169+'PTRM input'!$L$135)*$L$7)-SUM($L825:AU825),(('PTRM input'!$L$169+'PTRM input'!$L$135)*$L$7)/A27taxstdlife))</f>
        <v>0</v>
      </c>
      <c r="AW825" s="592">
        <f>IF(A27taxstdlife="n/a","n/a",IF(AW$3&gt;(A27taxstdlife+$E825),(('PTRM input'!$L$169+'PTRM input'!$L$135)*$L$7)-SUM($L825:AV825),(('PTRM input'!$L$169+'PTRM input'!$L$135)*$L$7)/A27taxstdlife))</f>
        <v>0</v>
      </c>
      <c r="AX825" s="592">
        <f>IF(A27taxstdlife="n/a","n/a",IF(AX$3&gt;(A27taxstdlife+$E825),(('PTRM input'!$L$169+'PTRM input'!$L$135)*$L$7)-SUM($L825:AW825),(('PTRM input'!$L$169+'PTRM input'!$L$135)*$L$7)/A27taxstdlife))</f>
        <v>0</v>
      </c>
      <c r="AY825" s="592">
        <f>IF(A27taxstdlife="n/a","n/a",IF(AY$3&gt;(A27taxstdlife+$E825),(('PTRM input'!$L$169+'PTRM input'!$L$135)*$L$7)-SUM($L825:AX825),(('PTRM input'!$L$169+'PTRM input'!$L$135)*$L$7)/A27taxstdlife))</f>
        <v>0</v>
      </c>
      <c r="AZ825" s="592">
        <f>IF(A27taxstdlife="n/a","n/a",IF(AZ$3&gt;(A27taxstdlife+$E825),(('PTRM input'!$L$169+'PTRM input'!$L$135)*$L$7)-SUM($L825:AY825),(('PTRM input'!$L$169+'PTRM input'!$L$135)*$L$7)/A27taxstdlife))</f>
        <v>0</v>
      </c>
      <c r="BA825" s="592">
        <f>IF(A27taxstdlife="n/a","n/a",IF(BA$3&gt;(A27taxstdlife+$E825),(('PTRM input'!$L$169+'PTRM input'!$L$135)*$L$7)-SUM($L825:AZ825),(('PTRM input'!$L$169+'PTRM input'!$L$135)*$L$7)/A27taxstdlife))</f>
        <v>0</v>
      </c>
      <c r="BB825" s="592">
        <f>IF(A27taxstdlife="n/a","n/a",IF(BB$3&gt;(A27taxstdlife+$E825),(('PTRM input'!$L$169+'PTRM input'!$L$135)*$L$7)-SUM($L825:BA825),(('PTRM input'!$L$169+'PTRM input'!$L$135)*$L$7)/A27taxstdlife))</f>
        <v>0</v>
      </c>
      <c r="BC825" s="592">
        <f>IF(A27taxstdlife="n/a","n/a",IF(BC$3&gt;(A27taxstdlife+$E825),(('PTRM input'!$L$169+'PTRM input'!$L$135)*$L$7)-SUM($L825:BB825),(('PTRM input'!$L$169+'PTRM input'!$L$135)*$L$7)/A27taxstdlife))</f>
        <v>0</v>
      </c>
      <c r="BD825" s="592">
        <f>IF(A27taxstdlife="n/a","n/a",IF(BD$3&gt;(A27taxstdlife+$E825),(('PTRM input'!$L$169+'PTRM input'!$L$135)*$L$7)-SUM($L825:BC825),(('PTRM input'!$L$169+'PTRM input'!$L$135)*$L$7)/A27taxstdlife))</f>
        <v>0</v>
      </c>
      <c r="BE825" s="592">
        <f>IF(A27taxstdlife="n/a","n/a",IF(BE$3&gt;(A27taxstdlife+$E825),(('PTRM input'!$L$169+'PTRM input'!$L$135)*$L$7)-SUM($L825:BD825),(('PTRM input'!$L$169+'PTRM input'!$L$135)*$L$7)/A27taxstdlife))</f>
        <v>0</v>
      </c>
      <c r="BF825" s="592">
        <f>IF(A27taxstdlife="n/a","n/a",IF(BF$3&gt;(A27taxstdlife+$E825),(('PTRM input'!$L$169+'PTRM input'!$L$135)*$L$7)-SUM($L825:BE825),(('PTRM input'!$L$169+'PTRM input'!$L$135)*$L$7)/A27taxstdlife))</f>
        <v>0</v>
      </c>
      <c r="BG825" s="592">
        <f>IF(A27taxstdlife="n/a","n/a",IF(BG$3&gt;(A27taxstdlife+$E825),(('PTRM input'!$L$169+'PTRM input'!$L$135)*$L$7)-SUM($L825:BF825),(('PTRM input'!$L$169+'PTRM input'!$L$135)*$L$7)/A27taxstdlife))</f>
        <v>0</v>
      </c>
      <c r="BH825" s="592">
        <f>IF(A27taxstdlife="n/a","n/a",IF(BH$3&gt;(A27taxstdlife+$E825),(('PTRM input'!$L$169+'PTRM input'!$L$135)*$L$7)-SUM($L825:BG825),(('PTRM input'!$L$169+'PTRM input'!$L$135)*$L$7)/A27taxstdlife))</f>
        <v>0</v>
      </c>
      <c r="BI825" s="592">
        <f>IF(A27taxstdlife="n/a","n/a",IF(BI$3&gt;(A27taxstdlife+$E825),(('PTRM input'!$L$169+'PTRM input'!$L$135)*$L$7)-SUM($L825:BH825),(('PTRM input'!$L$169+'PTRM input'!$L$135)*$L$7)/A27taxstdlife))</f>
        <v>0</v>
      </c>
      <c r="BJ825" s="237"/>
      <c r="BK825" s="237"/>
      <c r="BL825" s="237"/>
      <c r="BM825" s="237"/>
    </row>
    <row r="826" spans="1:65" s="4" customFormat="1" ht="12.75" customHeight="1" outlineLevel="2">
      <c r="A826" s="237"/>
      <c r="B826" s="237"/>
      <c r="C826" s="597"/>
      <c r="D826" s="930"/>
      <c r="E826" s="167">
        <v>7</v>
      </c>
      <c r="F826" s="34"/>
      <c r="G826" s="184"/>
      <c r="H826" s="186"/>
      <c r="I826" s="186"/>
      <c r="J826" s="186"/>
      <c r="K826" s="186"/>
      <c r="L826" s="186"/>
      <c r="M826" s="185"/>
      <c r="N826" s="105">
        <f>IF(A27taxstdlife="n/a","n/a",IF(N$3&gt;(A27taxstdlife+$E826),(('PTRM input'!$M$169+'PTRM input'!$M$135)*$M$7)-SUM($M826:M826),(('PTRM input'!$M$169+'PTRM input'!$M$135)*$M$7)/A27taxstdlife))</f>
        <v>0</v>
      </c>
      <c r="O826" s="105">
        <f>IF(A27taxstdlife="n/a","n/a",IF(O$3&gt;(A27taxstdlife+$E826),(('PTRM input'!$M$169+'PTRM input'!$M$135)*$M$7)-SUM($M826:N826),(('PTRM input'!$M$169+'PTRM input'!$M$135)*$M$7)/A27taxstdlife))</f>
        <v>0</v>
      </c>
      <c r="P826" s="105">
        <f>IF(A27taxstdlife="n/a","n/a",IF(P$3&gt;(A27taxstdlife+$E826),(('PTRM input'!$M$169+'PTRM input'!$M$135)*$M$7)-SUM($M826:O826),(('PTRM input'!$M$169+'PTRM input'!$M$135)*$M$7)/A27taxstdlife))</f>
        <v>0</v>
      </c>
      <c r="Q826" s="592">
        <f>IF(A27taxstdlife="n/a","n/a",IF(Q$3&gt;(A27taxstdlife+$E826),(('PTRM input'!$M$169+'PTRM input'!$M$135)*$M$7)-SUM($M826:P826),(('PTRM input'!$M$169+'PTRM input'!$M$135)*$M$7)/A27taxstdlife))</f>
        <v>0</v>
      </c>
      <c r="R826" s="592">
        <f>IF(A27taxstdlife="n/a","n/a",IF(R$3&gt;(A27taxstdlife+$E826),(('PTRM input'!$M$169+'PTRM input'!$M$135)*$M$7)-SUM($M826:Q826),(('PTRM input'!$M$169+'PTRM input'!$M$135)*$M$7)/A27taxstdlife))</f>
        <v>0</v>
      </c>
      <c r="S826" s="592">
        <f>IF(A27taxstdlife="n/a","n/a",IF(S$3&gt;(A27taxstdlife+$E826),(('PTRM input'!$M$169+'PTRM input'!$M$135)*$M$7)-SUM($M826:R826),(('PTRM input'!$M$169+'PTRM input'!$M$135)*$M$7)/A27taxstdlife))</f>
        <v>0</v>
      </c>
      <c r="T826" s="592">
        <f>IF(A27taxstdlife="n/a","n/a",IF(T$3&gt;(A27taxstdlife+$E826),(('PTRM input'!$M$169+'PTRM input'!$M$135)*$M$7)-SUM($M826:S826),(('PTRM input'!$M$169+'PTRM input'!$M$135)*$M$7)/A27taxstdlife))</f>
        <v>0</v>
      </c>
      <c r="U826" s="592">
        <f>IF(A27taxstdlife="n/a","n/a",IF(U$3&gt;(A27taxstdlife+$E826),(('PTRM input'!$M$169+'PTRM input'!$M$135)*$M$7)-SUM($M826:T826),(('PTRM input'!$M$169+'PTRM input'!$M$135)*$M$7)/A27taxstdlife))</f>
        <v>0</v>
      </c>
      <c r="V826" s="592">
        <f>IF(A27taxstdlife="n/a","n/a",IF(V$3&gt;(A27taxstdlife+$E826),(('PTRM input'!$M$169+'PTRM input'!$M$135)*$M$7)-SUM($M826:U826),(('PTRM input'!$M$169+'PTRM input'!$M$135)*$M$7)/A27taxstdlife))</f>
        <v>0</v>
      </c>
      <c r="W826" s="592">
        <f>IF(A27taxstdlife="n/a","n/a",IF(W$3&gt;(A27taxstdlife+$E826),(('PTRM input'!$M$169+'PTRM input'!$M$135)*$M$7)-SUM($M826:V826),(('PTRM input'!$M$169+'PTRM input'!$M$135)*$M$7)/A27taxstdlife))</f>
        <v>0</v>
      </c>
      <c r="X826" s="592">
        <f>IF(A27taxstdlife="n/a","n/a",IF(X$3&gt;(A27taxstdlife+$E826),(('PTRM input'!$M$169+'PTRM input'!$M$135)*$M$7)-SUM($M826:W826),(('PTRM input'!$M$169+'PTRM input'!$M$135)*$M$7)/A27taxstdlife))</f>
        <v>0</v>
      </c>
      <c r="Y826" s="592">
        <f>IF(A27taxstdlife="n/a","n/a",IF(Y$3&gt;(A27taxstdlife+$E826),(('PTRM input'!$M$169+'PTRM input'!$M$135)*$M$7)-SUM($M826:X826),(('PTRM input'!$M$169+'PTRM input'!$M$135)*$M$7)/A27taxstdlife))</f>
        <v>0</v>
      </c>
      <c r="Z826" s="592">
        <f>IF(A27taxstdlife="n/a","n/a",IF(Z$3&gt;(A27taxstdlife+$E826),(('PTRM input'!$M$169+'PTRM input'!$M$135)*$M$7)-SUM($M826:Y826),(('PTRM input'!$M$169+'PTRM input'!$M$135)*$M$7)/A27taxstdlife))</f>
        <v>0</v>
      </c>
      <c r="AA826" s="592">
        <f>IF(A27taxstdlife="n/a","n/a",IF(AA$3&gt;(A27taxstdlife+$E826),(('PTRM input'!$M$169+'PTRM input'!$M$135)*$M$7)-SUM($M826:Z826),(('PTRM input'!$M$169+'PTRM input'!$M$135)*$M$7)/A27taxstdlife))</f>
        <v>0</v>
      </c>
      <c r="AB826" s="592">
        <f>IF(A27taxstdlife="n/a","n/a",IF(AB$3&gt;(A27taxstdlife+$E826),(('PTRM input'!$M$169+'PTRM input'!$M$135)*$M$7)-SUM($M826:AA826),(('PTRM input'!$M$169+'PTRM input'!$M$135)*$M$7)/A27taxstdlife))</f>
        <v>0</v>
      </c>
      <c r="AC826" s="592">
        <f>IF(A27taxstdlife="n/a","n/a",IF(AC$3&gt;(A27taxstdlife+$E826),(('PTRM input'!$M$169+'PTRM input'!$M$135)*$M$7)-SUM($M826:AB826),(('PTRM input'!$M$169+'PTRM input'!$M$135)*$M$7)/A27taxstdlife))</f>
        <v>0</v>
      </c>
      <c r="AD826" s="592">
        <f>IF(A27taxstdlife="n/a","n/a",IF(AD$3&gt;(A27taxstdlife+$E826),(('PTRM input'!$M$169+'PTRM input'!$M$135)*$M$7)-SUM($M826:AC826),(('PTRM input'!$M$169+'PTRM input'!$M$135)*$M$7)/A27taxstdlife))</f>
        <v>0</v>
      </c>
      <c r="AE826" s="592">
        <f>IF(A27taxstdlife="n/a","n/a",IF(AE$3&gt;(A27taxstdlife+$E826),(('PTRM input'!$M$169+'PTRM input'!$M$135)*$M$7)-SUM($M826:AD826),(('PTRM input'!$M$169+'PTRM input'!$M$135)*$M$7)/A27taxstdlife))</f>
        <v>0</v>
      </c>
      <c r="AF826" s="592">
        <f>IF(A27taxstdlife="n/a","n/a",IF(AF$3&gt;(A27taxstdlife+$E826),(('PTRM input'!$M$169+'PTRM input'!$M$135)*$M$7)-SUM($M826:AE826),(('PTRM input'!$M$169+'PTRM input'!$M$135)*$M$7)/A27taxstdlife))</f>
        <v>0</v>
      </c>
      <c r="AG826" s="592">
        <f>IF(A27taxstdlife="n/a","n/a",IF(AG$3&gt;(A27taxstdlife+$E826),(('PTRM input'!$M$169+'PTRM input'!$M$135)*$M$7)-SUM($M826:AF826),(('PTRM input'!$M$169+'PTRM input'!$M$135)*$M$7)/A27taxstdlife))</f>
        <v>0</v>
      </c>
      <c r="AH826" s="592">
        <f>IF(A27taxstdlife="n/a","n/a",IF(AH$3&gt;(A27taxstdlife+$E826),(('PTRM input'!$M$169+'PTRM input'!$M$135)*$M$7)-SUM($M826:AG826),(('PTRM input'!$M$169+'PTRM input'!$M$135)*$M$7)/A27taxstdlife))</f>
        <v>0</v>
      </c>
      <c r="AI826" s="592">
        <f>IF(A27taxstdlife="n/a","n/a",IF(AI$3&gt;(A27taxstdlife+$E826),(('PTRM input'!$M$169+'PTRM input'!$M$135)*$M$7)-SUM($M826:AH826),(('PTRM input'!$M$169+'PTRM input'!$M$135)*$M$7)/A27taxstdlife))</f>
        <v>0</v>
      </c>
      <c r="AJ826" s="592">
        <f>IF(A27taxstdlife="n/a","n/a",IF(AJ$3&gt;(A27taxstdlife+$E826),(('PTRM input'!$M$169+'PTRM input'!$M$135)*$M$7)-SUM($M826:AI826),(('PTRM input'!$M$169+'PTRM input'!$M$135)*$M$7)/A27taxstdlife))</f>
        <v>0</v>
      </c>
      <c r="AK826" s="592">
        <f>IF(A27taxstdlife="n/a","n/a",IF(AK$3&gt;(A27taxstdlife+$E826),(('PTRM input'!$M$169+'PTRM input'!$M$135)*$M$7)-SUM($M826:AJ826),(('PTRM input'!$M$169+'PTRM input'!$M$135)*$M$7)/A27taxstdlife))</f>
        <v>0</v>
      </c>
      <c r="AL826" s="592">
        <f>IF(A27taxstdlife="n/a","n/a",IF(AL$3&gt;(A27taxstdlife+$E826),(('PTRM input'!$M$169+'PTRM input'!$M$135)*$M$7)-SUM($M826:AK826),(('PTRM input'!$M$169+'PTRM input'!$M$135)*$M$7)/A27taxstdlife))</f>
        <v>0</v>
      </c>
      <c r="AM826" s="592">
        <f>IF(A27taxstdlife="n/a","n/a",IF(AM$3&gt;(A27taxstdlife+$E826),(('PTRM input'!$M$169+'PTRM input'!$M$135)*$M$7)-SUM($M826:AL826),(('PTRM input'!$M$169+'PTRM input'!$M$135)*$M$7)/A27taxstdlife))</f>
        <v>0</v>
      </c>
      <c r="AN826" s="592">
        <f>IF(A27taxstdlife="n/a","n/a",IF(AN$3&gt;(A27taxstdlife+$E826),(('PTRM input'!$M$169+'PTRM input'!$M$135)*$M$7)-SUM($M826:AM826),(('PTRM input'!$M$169+'PTRM input'!$M$135)*$M$7)/A27taxstdlife))</f>
        <v>0</v>
      </c>
      <c r="AO826" s="592">
        <f>IF(A27taxstdlife="n/a","n/a",IF(AO$3&gt;(A27taxstdlife+$E826),(('PTRM input'!$M$169+'PTRM input'!$M$135)*$M$7)-SUM($M826:AN826),(('PTRM input'!$M$169+'PTRM input'!$M$135)*$M$7)/A27taxstdlife))</f>
        <v>0</v>
      </c>
      <c r="AP826" s="592">
        <f>IF(A27taxstdlife="n/a","n/a",IF(AP$3&gt;(A27taxstdlife+$E826),(('PTRM input'!$M$169+'PTRM input'!$M$135)*$M$7)-SUM($M826:AO826),(('PTRM input'!$M$169+'PTRM input'!$M$135)*$M$7)/A27taxstdlife))</f>
        <v>0</v>
      </c>
      <c r="AQ826" s="592">
        <f>IF(A27taxstdlife="n/a","n/a",IF(AQ$3&gt;(A27taxstdlife+$E826),(('PTRM input'!$M$169+'PTRM input'!$M$135)*$M$7)-SUM($M826:AP826),(('PTRM input'!$M$169+'PTRM input'!$M$135)*$M$7)/A27taxstdlife))</f>
        <v>0</v>
      </c>
      <c r="AR826" s="592">
        <f>IF(A27taxstdlife="n/a","n/a",IF(AR$3&gt;(A27taxstdlife+$E826),(('PTRM input'!$M$169+'PTRM input'!$M$135)*$M$7)-SUM($M826:AQ826),(('PTRM input'!$M$169+'PTRM input'!$M$135)*$M$7)/A27taxstdlife))</f>
        <v>0</v>
      </c>
      <c r="AS826" s="592">
        <f>IF(A27taxstdlife="n/a","n/a",IF(AS$3&gt;(A27taxstdlife+$E826),(('PTRM input'!$M$169+'PTRM input'!$M$135)*$M$7)-SUM($M826:AR826),(('PTRM input'!$M$169+'PTRM input'!$M$135)*$M$7)/A27taxstdlife))</f>
        <v>0</v>
      </c>
      <c r="AT826" s="592">
        <f>IF(A27taxstdlife="n/a","n/a",IF(AT$3&gt;(A27taxstdlife+$E826),(('PTRM input'!$M$169+'PTRM input'!$M$135)*$M$7)-SUM($M826:AS826),(('PTRM input'!$M$169+'PTRM input'!$M$135)*$M$7)/A27taxstdlife))</f>
        <v>0</v>
      </c>
      <c r="AU826" s="592">
        <f>IF(A27taxstdlife="n/a","n/a",IF(AU$3&gt;(A27taxstdlife+$E826),(('PTRM input'!$M$169+'PTRM input'!$M$135)*$M$7)-SUM($M826:AT826),(('PTRM input'!$M$169+'PTRM input'!$M$135)*$M$7)/A27taxstdlife))</f>
        <v>0</v>
      </c>
      <c r="AV826" s="592">
        <f>IF(A27taxstdlife="n/a","n/a",IF(AV$3&gt;(A27taxstdlife+$E826),(('PTRM input'!$M$169+'PTRM input'!$M$135)*$M$7)-SUM($M826:AU826),(('PTRM input'!$M$169+'PTRM input'!$M$135)*$M$7)/A27taxstdlife))</f>
        <v>0</v>
      </c>
      <c r="AW826" s="592">
        <f>IF(A27taxstdlife="n/a","n/a",IF(AW$3&gt;(A27taxstdlife+$E826),(('PTRM input'!$M$169+'PTRM input'!$M$135)*$M$7)-SUM($M826:AV826),(('PTRM input'!$M$169+'PTRM input'!$M$135)*$M$7)/A27taxstdlife))</f>
        <v>0</v>
      </c>
      <c r="AX826" s="592">
        <f>IF(A27taxstdlife="n/a","n/a",IF(AX$3&gt;(A27taxstdlife+$E826),(('PTRM input'!$M$169+'PTRM input'!$M$135)*$M$7)-SUM($M826:AW826),(('PTRM input'!$M$169+'PTRM input'!$M$135)*$M$7)/A27taxstdlife))</f>
        <v>0</v>
      </c>
      <c r="AY826" s="592">
        <f>IF(A27taxstdlife="n/a","n/a",IF(AY$3&gt;(A27taxstdlife+$E826),(('PTRM input'!$M$169+'PTRM input'!$M$135)*$M$7)-SUM($M826:AX826),(('PTRM input'!$M$169+'PTRM input'!$M$135)*$M$7)/A27taxstdlife))</f>
        <v>0</v>
      </c>
      <c r="AZ826" s="592">
        <f>IF(A27taxstdlife="n/a","n/a",IF(AZ$3&gt;(A27taxstdlife+$E826),(('PTRM input'!$M$169+'PTRM input'!$M$135)*$M$7)-SUM($M826:AY826),(('PTRM input'!$M$169+'PTRM input'!$M$135)*$M$7)/A27taxstdlife))</f>
        <v>0</v>
      </c>
      <c r="BA826" s="592">
        <f>IF(A27taxstdlife="n/a","n/a",IF(BA$3&gt;(A27taxstdlife+$E826),(('PTRM input'!$M$169+'PTRM input'!$M$135)*$M$7)-SUM($M826:AZ826),(('PTRM input'!$M$169+'PTRM input'!$M$135)*$M$7)/A27taxstdlife))</f>
        <v>0</v>
      </c>
      <c r="BB826" s="592">
        <f>IF(A27taxstdlife="n/a","n/a",IF(BB$3&gt;(A27taxstdlife+$E826),(('PTRM input'!$M$169+'PTRM input'!$M$135)*$M$7)-SUM($M826:BA826),(('PTRM input'!$M$169+'PTRM input'!$M$135)*$M$7)/A27taxstdlife))</f>
        <v>0</v>
      </c>
      <c r="BC826" s="592">
        <f>IF(A27taxstdlife="n/a","n/a",IF(BC$3&gt;(A27taxstdlife+$E826),(('PTRM input'!$M$169+'PTRM input'!$M$135)*$M$7)-SUM($M826:BB826),(('PTRM input'!$M$169+'PTRM input'!$M$135)*$M$7)/A27taxstdlife))</f>
        <v>0</v>
      </c>
      <c r="BD826" s="592">
        <f>IF(A27taxstdlife="n/a","n/a",IF(BD$3&gt;(A27taxstdlife+$E826),(('PTRM input'!$M$169+'PTRM input'!$M$135)*$M$7)-SUM($M826:BC826),(('PTRM input'!$M$169+'PTRM input'!$M$135)*$M$7)/A27taxstdlife))</f>
        <v>0</v>
      </c>
      <c r="BE826" s="592">
        <f>IF(A27taxstdlife="n/a","n/a",IF(BE$3&gt;(A27taxstdlife+$E826),(('PTRM input'!$M$169+'PTRM input'!$M$135)*$M$7)-SUM($M826:BD826),(('PTRM input'!$M$169+'PTRM input'!$M$135)*$M$7)/A27taxstdlife))</f>
        <v>0</v>
      </c>
      <c r="BF826" s="592">
        <f>IF(A27taxstdlife="n/a","n/a",IF(BF$3&gt;(A27taxstdlife+$E826),(('PTRM input'!$M$169+'PTRM input'!$M$135)*$M$7)-SUM($M826:BE826),(('PTRM input'!$M$169+'PTRM input'!$M$135)*$M$7)/A27taxstdlife))</f>
        <v>0</v>
      </c>
      <c r="BG826" s="592">
        <f>IF(A27taxstdlife="n/a","n/a",IF(BG$3&gt;(A27taxstdlife+$E826),(('PTRM input'!$M$169+'PTRM input'!$M$135)*$M$7)-SUM($M826:BF826),(('PTRM input'!$M$169+'PTRM input'!$M$135)*$M$7)/A27taxstdlife))</f>
        <v>0</v>
      </c>
      <c r="BH826" s="592">
        <f>IF(A27taxstdlife="n/a","n/a",IF(BH$3&gt;(A27taxstdlife+$E826),(('PTRM input'!$M$169+'PTRM input'!$M$135)*$M$7)-SUM($M826:BG826),(('PTRM input'!$M$169+'PTRM input'!$M$135)*$M$7)/A27taxstdlife))</f>
        <v>0</v>
      </c>
      <c r="BI826" s="592">
        <f>IF(A27taxstdlife="n/a","n/a",IF(BI$3&gt;(A27taxstdlife+$E826),(('PTRM input'!$M$169+'PTRM input'!$M$135)*$M$7)-SUM($M826:BH826),(('PTRM input'!$M$169+'PTRM input'!$M$135)*$M$7)/A27taxstdlife))</f>
        <v>0</v>
      </c>
      <c r="BJ826" s="237"/>
      <c r="BK826" s="237"/>
      <c r="BL826" s="237"/>
      <c r="BM826" s="237"/>
    </row>
    <row r="827" spans="1:65" s="4" customFormat="1" ht="12.75" customHeight="1" outlineLevel="2">
      <c r="A827" s="237"/>
      <c r="B827" s="237"/>
      <c r="C827" s="597"/>
      <c r="D827" s="930"/>
      <c r="E827" s="167">
        <v>8</v>
      </c>
      <c r="F827" s="34"/>
      <c r="G827" s="184"/>
      <c r="H827" s="186"/>
      <c r="I827" s="186"/>
      <c r="J827" s="186"/>
      <c r="K827" s="186"/>
      <c r="L827" s="186"/>
      <c r="M827" s="186"/>
      <c r="N827" s="185"/>
      <c r="O827" s="105">
        <f>IF(A27taxstdlife="n/a","n/a",IF(O$3&gt;(A27taxstdlife+$E827),(('PTRM input'!$N$169+'PTRM input'!$N$135)*$N$7)-SUM($N827:N827),(('PTRM input'!$N$169+'PTRM input'!$N$135)*$N$7)/A27taxstdlife))</f>
        <v>0</v>
      </c>
      <c r="P827" s="105">
        <f>IF(A27taxstdlife="n/a","n/a",IF(P$3&gt;(A27taxstdlife+$E827),(('PTRM input'!$N$169+'PTRM input'!$N$135)*$N$7)-SUM($N827:O827),(('PTRM input'!$N$169+'PTRM input'!$N$135)*$N$7)/A27taxstdlife))</f>
        <v>0</v>
      </c>
      <c r="Q827" s="592">
        <f>IF(A27taxstdlife="n/a","n/a",IF(Q$3&gt;(A27taxstdlife+$E827),(('PTRM input'!$N$169+'PTRM input'!$N$135)*$N$7)-SUM($N827:P827),(('PTRM input'!$N$169+'PTRM input'!$N$135)*$N$7)/A27taxstdlife))</f>
        <v>0</v>
      </c>
      <c r="R827" s="592">
        <f>IF(A27taxstdlife="n/a","n/a",IF(R$3&gt;(A27taxstdlife+$E827),(('PTRM input'!$N$169+'PTRM input'!$N$135)*$N$7)-SUM($N827:Q827),(('PTRM input'!$N$169+'PTRM input'!$N$135)*$N$7)/A27taxstdlife))</f>
        <v>0</v>
      </c>
      <c r="S827" s="592">
        <f>IF(A27taxstdlife="n/a","n/a",IF(S$3&gt;(A27taxstdlife+$E827),(('PTRM input'!$N$169+'PTRM input'!$N$135)*$N$7)-SUM($N827:R827),(('PTRM input'!$N$169+'PTRM input'!$N$135)*$N$7)/A27taxstdlife))</f>
        <v>0</v>
      </c>
      <c r="T827" s="592">
        <f>IF(A27taxstdlife="n/a","n/a",IF(T$3&gt;(A27taxstdlife+$E827),(('PTRM input'!$N$169+'PTRM input'!$N$135)*$N$7)-SUM($N827:S827),(('PTRM input'!$N$169+'PTRM input'!$N$135)*$N$7)/A27taxstdlife))</f>
        <v>0</v>
      </c>
      <c r="U827" s="592">
        <f>IF(A27taxstdlife="n/a","n/a",IF(U$3&gt;(A27taxstdlife+$E827),(('PTRM input'!$N$169+'PTRM input'!$N$135)*$N$7)-SUM($N827:T827),(('PTRM input'!$N$169+'PTRM input'!$N$135)*$N$7)/A27taxstdlife))</f>
        <v>0</v>
      </c>
      <c r="V827" s="592">
        <f>IF(A27taxstdlife="n/a","n/a",IF(V$3&gt;(A27taxstdlife+$E827),(('PTRM input'!$N$169+'PTRM input'!$N$135)*$N$7)-SUM($N827:U827),(('PTRM input'!$N$169+'PTRM input'!$N$135)*$N$7)/A27taxstdlife))</f>
        <v>0</v>
      </c>
      <c r="W827" s="592">
        <f>IF(A27taxstdlife="n/a","n/a",IF(W$3&gt;(A27taxstdlife+$E827),(('PTRM input'!$N$169+'PTRM input'!$N$135)*$N$7)-SUM($N827:V827),(('PTRM input'!$N$169+'PTRM input'!$N$135)*$N$7)/A27taxstdlife))</f>
        <v>0</v>
      </c>
      <c r="X827" s="592">
        <f>IF(A27taxstdlife="n/a","n/a",IF(X$3&gt;(A27taxstdlife+$E827),(('PTRM input'!$N$169+'PTRM input'!$N$135)*$N$7)-SUM($N827:W827),(('PTRM input'!$N$169+'PTRM input'!$N$135)*$N$7)/A27taxstdlife))</f>
        <v>0</v>
      </c>
      <c r="Y827" s="592">
        <f>IF(A27taxstdlife="n/a","n/a",IF(Y$3&gt;(A27taxstdlife+$E827),(('PTRM input'!$N$169+'PTRM input'!$N$135)*$N$7)-SUM($N827:X827),(('PTRM input'!$N$169+'PTRM input'!$N$135)*$N$7)/A27taxstdlife))</f>
        <v>0</v>
      </c>
      <c r="Z827" s="592">
        <f>IF(A27taxstdlife="n/a","n/a",IF(Z$3&gt;(A27taxstdlife+$E827),(('PTRM input'!$N$169+'PTRM input'!$N$135)*$N$7)-SUM($N827:Y827),(('PTRM input'!$N$169+'PTRM input'!$N$135)*$N$7)/A27taxstdlife))</f>
        <v>0</v>
      </c>
      <c r="AA827" s="592">
        <f>IF(A27taxstdlife="n/a","n/a",IF(AA$3&gt;(A27taxstdlife+$E827),(('PTRM input'!$N$169+'PTRM input'!$N$135)*$N$7)-SUM($N827:Z827),(('PTRM input'!$N$169+'PTRM input'!$N$135)*$N$7)/A27taxstdlife))</f>
        <v>0</v>
      </c>
      <c r="AB827" s="592">
        <f>IF(A27taxstdlife="n/a","n/a",IF(AB$3&gt;(A27taxstdlife+$E827),(('PTRM input'!$N$169+'PTRM input'!$N$135)*$N$7)-SUM($N827:AA827),(('PTRM input'!$N$169+'PTRM input'!$N$135)*$N$7)/A27taxstdlife))</f>
        <v>0</v>
      </c>
      <c r="AC827" s="592">
        <f>IF(A27taxstdlife="n/a","n/a",IF(AC$3&gt;(A27taxstdlife+$E827),(('PTRM input'!$N$169+'PTRM input'!$N$135)*$N$7)-SUM($N827:AB827),(('PTRM input'!$N$169+'PTRM input'!$N$135)*$N$7)/A27taxstdlife))</f>
        <v>0</v>
      </c>
      <c r="AD827" s="592">
        <f>IF(A27taxstdlife="n/a","n/a",IF(AD$3&gt;(A27taxstdlife+$E827),(('PTRM input'!$N$169+'PTRM input'!$N$135)*$N$7)-SUM($N827:AC827),(('PTRM input'!$N$169+'PTRM input'!$N$135)*$N$7)/A27taxstdlife))</f>
        <v>0</v>
      </c>
      <c r="AE827" s="592">
        <f>IF(A27taxstdlife="n/a","n/a",IF(AE$3&gt;(A27taxstdlife+$E827),(('PTRM input'!$N$169+'PTRM input'!$N$135)*$N$7)-SUM($N827:AD827),(('PTRM input'!$N$169+'PTRM input'!$N$135)*$N$7)/A27taxstdlife))</f>
        <v>0</v>
      </c>
      <c r="AF827" s="592">
        <f>IF(A27taxstdlife="n/a","n/a",IF(AF$3&gt;(A27taxstdlife+$E827),(('PTRM input'!$N$169+'PTRM input'!$N$135)*$N$7)-SUM($N827:AE827),(('PTRM input'!$N$169+'PTRM input'!$N$135)*$N$7)/A27taxstdlife))</f>
        <v>0</v>
      </c>
      <c r="AG827" s="592">
        <f>IF(A27taxstdlife="n/a","n/a",IF(AG$3&gt;(A27taxstdlife+$E827),(('PTRM input'!$N$169+'PTRM input'!$N$135)*$N$7)-SUM($N827:AF827),(('PTRM input'!$N$169+'PTRM input'!$N$135)*$N$7)/A27taxstdlife))</f>
        <v>0</v>
      </c>
      <c r="AH827" s="592">
        <f>IF(A27taxstdlife="n/a","n/a",IF(AH$3&gt;(A27taxstdlife+$E827),(('PTRM input'!$N$169+'PTRM input'!$N$135)*$N$7)-SUM($N827:AG827),(('PTRM input'!$N$169+'PTRM input'!$N$135)*$N$7)/A27taxstdlife))</f>
        <v>0</v>
      </c>
      <c r="AI827" s="592">
        <f>IF(A27taxstdlife="n/a","n/a",IF(AI$3&gt;(A27taxstdlife+$E827),(('PTRM input'!$N$169+'PTRM input'!$N$135)*$N$7)-SUM($N827:AH827),(('PTRM input'!$N$169+'PTRM input'!$N$135)*$N$7)/A27taxstdlife))</f>
        <v>0</v>
      </c>
      <c r="AJ827" s="592">
        <f>IF(A27taxstdlife="n/a","n/a",IF(AJ$3&gt;(A27taxstdlife+$E827),(('PTRM input'!$N$169+'PTRM input'!$N$135)*$N$7)-SUM($N827:AI827),(('PTRM input'!$N$169+'PTRM input'!$N$135)*$N$7)/A27taxstdlife))</f>
        <v>0</v>
      </c>
      <c r="AK827" s="592">
        <f>IF(A27taxstdlife="n/a","n/a",IF(AK$3&gt;(A27taxstdlife+$E827),(('PTRM input'!$N$169+'PTRM input'!$N$135)*$N$7)-SUM($N827:AJ827),(('PTRM input'!$N$169+'PTRM input'!$N$135)*$N$7)/A27taxstdlife))</f>
        <v>0</v>
      </c>
      <c r="AL827" s="592">
        <f>IF(A27taxstdlife="n/a","n/a",IF(AL$3&gt;(A27taxstdlife+$E827),(('PTRM input'!$N$169+'PTRM input'!$N$135)*$N$7)-SUM($N827:AK827),(('PTRM input'!$N$169+'PTRM input'!$N$135)*$N$7)/A27taxstdlife))</f>
        <v>0</v>
      </c>
      <c r="AM827" s="592">
        <f>IF(A27taxstdlife="n/a","n/a",IF(AM$3&gt;(A27taxstdlife+$E827),(('PTRM input'!$N$169+'PTRM input'!$N$135)*$N$7)-SUM($N827:AL827),(('PTRM input'!$N$169+'PTRM input'!$N$135)*$N$7)/A27taxstdlife))</f>
        <v>0</v>
      </c>
      <c r="AN827" s="592">
        <f>IF(A27taxstdlife="n/a","n/a",IF(AN$3&gt;(A27taxstdlife+$E827),(('PTRM input'!$N$169+'PTRM input'!$N$135)*$N$7)-SUM($N827:AM827),(('PTRM input'!$N$169+'PTRM input'!$N$135)*$N$7)/A27taxstdlife))</f>
        <v>0</v>
      </c>
      <c r="AO827" s="592">
        <f>IF(A27taxstdlife="n/a","n/a",IF(AO$3&gt;(A27taxstdlife+$E827),(('PTRM input'!$N$169+'PTRM input'!$N$135)*$N$7)-SUM($N827:AN827),(('PTRM input'!$N$169+'PTRM input'!$N$135)*$N$7)/A27taxstdlife))</f>
        <v>0</v>
      </c>
      <c r="AP827" s="592">
        <f>IF(A27taxstdlife="n/a","n/a",IF(AP$3&gt;(A27taxstdlife+$E827),(('PTRM input'!$N$169+'PTRM input'!$N$135)*$N$7)-SUM($N827:AO827),(('PTRM input'!$N$169+'PTRM input'!$N$135)*$N$7)/A27taxstdlife))</f>
        <v>0</v>
      </c>
      <c r="AQ827" s="592">
        <f>IF(A27taxstdlife="n/a","n/a",IF(AQ$3&gt;(A27taxstdlife+$E827),(('PTRM input'!$N$169+'PTRM input'!$N$135)*$N$7)-SUM($N827:AP827),(('PTRM input'!$N$169+'PTRM input'!$N$135)*$N$7)/A27taxstdlife))</f>
        <v>0</v>
      </c>
      <c r="AR827" s="592">
        <f>IF(A27taxstdlife="n/a","n/a",IF(AR$3&gt;(A27taxstdlife+$E827),(('PTRM input'!$N$169+'PTRM input'!$N$135)*$N$7)-SUM($N827:AQ827),(('PTRM input'!$N$169+'PTRM input'!$N$135)*$N$7)/A27taxstdlife))</f>
        <v>0</v>
      </c>
      <c r="AS827" s="592">
        <f>IF(A27taxstdlife="n/a","n/a",IF(AS$3&gt;(A27taxstdlife+$E827),(('PTRM input'!$N$169+'PTRM input'!$N$135)*$N$7)-SUM($N827:AR827),(('PTRM input'!$N$169+'PTRM input'!$N$135)*$N$7)/A27taxstdlife))</f>
        <v>0</v>
      </c>
      <c r="AT827" s="592">
        <f>IF(A27taxstdlife="n/a","n/a",IF(AT$3&gt;(A27taxstdlife+$E827),(('PTRM input'!$N$169+'PTRM input'!$N$135)*$N$7)-SUM($N827:AS827),(('PTRM input'!$N$169+'PTRM input'!$N$135)*$N$7)/A27taxstdlife))</f>
        <v>0</v>
      </c>
      <c r="AU827" s="592">
        <f>IF(A27taxstdlife="n/a","n/a",IF(AU$3&gt;(A27taxstdlife+$E827),(('PTRM input'!$N$169+'PTRM input'!$N$135)*$N$7)-SUM($N827:AT827),(('PTRM input'!$N$169+'PTRM input'!$N$135)*$N$7)/A27taxstdlife))</f>
        <v>0</v>
      </c>
      <c r="AV827" s="592">
        <f>IF(A27taxstdlife="n/a","n/a",IF(AV$3&gt;(A27taxstdlife+$E827),(('PTRM input'!$N$169+'PTRM input'!$N$135)*$N$7)-SUM($N827:AU827),(('PTRM input'!$N$169+'PTRM input'!$N$135)*$N$7)/A27taxstdlife))</f>
        <v>0</v>
      </c>
      <c r="AW827" s="592">
        <f>IF(A27taxstdlife="n/a","n/a",IF(AW$3&gt;(A27taxstdlife+$E827),(('PTRM input'!$N$169+'PTRM input'!$N$135)*$N$7)-SUM($N827:AV827),(('PTRM input'!$N$169+'PTRM input'!$N$135)*$N$7)/A27taxstdlife))</f>
        <v>0</v>
      </c>
      <c r="AX827" s="592">
        <f>IF(A27taxstdlife="n/a","n/a",IF(AX$3&gt;(A27taxstdlife+$E827),(('PTRM input'!$N$169+'PTRM input'!$N$135)*$N$7)-SUM($N827:AW827),(('PTRM input'!$N$169+'PTRM input'!$N$135)*$N$7)/A27taxstdlife))</f>
        <v>0</v>
      </c>
      <c r="AY827" s="592">
        <f>IF(A27taxstdlife="n/a","n/a",IF(AY$3&gt;(A27taxstdlife+$E827),(('PTRM input'!$N$169+'PTRM input'!$N$135)*$N$7)-SUM($N827:AX827),(('PTRM input'!$N$169+'PTRM input'!$N$135)*$N$7)/A27taxstdlife))</f>
        <v>0</v>
      </c>
      <c r="AZ827" s="592">
        <f>IF(A27taxstdlife="n/a","n/a",IF(AZ$3&gt;(A27taxstdlife+$E827),(('PTRM input'!$N$169+'PTRM input'!$N$135)*$N$7)-SUM($N827:AY827),(('PTRM input'!$N$169+'PTRM input'!$N$135)*$N$7)/A27taxstdlife))</f>
        <v>0</v>
      </c>
      <c r="BA827" s="592">
        <f>IF(A27taxstdlife="n/a","n/a",IF(BA$3&gt;(A27taxstdlife+$E827),(('PTRM input'!$N$169+'PTRM input'!$N$135)*$N$7)-SUM($N827:AZ827),(('PTRM input'!$N$169+'PTRM input'!$N$135)*$N$7)/A27taxstdlife))</f>
        <v>0</v>
      </c>
      <c r="BB827" s="592">
        <f>IF(A27taxstdlife="n/a","n/a",IF(BB$3&gt;(A27taxstdlife+$E827),(('PTRM input'!$N$169+'PTRM input'!$N$135)*$N$7)-SUM($N827:BA827),(('PTRM input'!$N$169+'PTRM input'!$N$135)*$N$7)/A27taxstdlife))</f>
        <v>0</v>
      </c>
      <c r="BC827" s="592">
        <f>IF(A27taxstdlife="n/a","n/a",IF(BC$3&gt;(A27taxstdlife+$E827),(('PTRM input'!$N$169+'PTRM input'!$N$135)*$N$7)-SUM($N827:BB827),(('PTRM input'!$N$169+'PTRM input'!$N$135)*$N$7)/A27taxstdlife))</f>
        <v>0</v>
      </c>
      <c r="BD827" s="592">
        <f>IF(A27taxstdlife="n/a","n/a",IF(BD$3&gt;(A27taxstdlife+$E827),(('PTRM input'!$N$169+'PTRM input'!$N$135)*$N$7)-SUM($N827:BC827),(('PTRM input'!$N$169+'PTRM input'!$N$135)*$N$7)/A27taxstdlife))</f>
        <v>0</v>
      </c>
      <c r="BE827" s="592">
        <f>IF(A27taxstdlife="n/a","n/a",IF(BE$3&gt;(A27taxstdlife+$E827),(('PTRM input'!$N$169+'PTRM input'!$N$135)*$N$7)-SUM($N827:BD827),(('PTRM input'!$N$169+'PTRM input'!$N$135)*$N$7)/A27taxstdlife))</f>
        <v>0</v>
      </c>
      <c r="BF827" s="592">
        <f>IF(A27taxstdlife="n/a","n/a",IF(BF$3&gt;(A27taxstdlife+$E827),(('PTRM input'!$N$169+'PTRM input'!$N$135)*$N$7)-SUM($N827:BE827),(('PTRM input'!$N$169+'PTRM input'!$N$135)*$N$7)/A27taxstdlife))</f>
        <v>0</v>
      </c>
      <c r="BG827" s="592">
        <f>IF(A27taxstdlife="n/a","n/a",IF(BG$3&gt;(A27taxstdlife+$E827),(('PTRM input'!$N$169+'PTRM input'!$N$135)*$N$7)-SUM($N827:BF827),(('PTRM input'!$N$169+'PTRM input'!$N$135)*$N$7)/A27taxstdlife))</f>
        <v>0</v>
      </c>
      <c r="BH827" s="592">
        <f>IF(A27taxstdlife="n/a","n/a",IF(BH$3&gt;(A27taxstdlife+$E827),(('PTRM input'!$N$169+'PTRM input'!$N$135)*$N$7)-SUM($N827:BG827),(('PTRM input'!$N$169+'PTRM input'!$N$135)*$N$7)/A27taxstdlife))</f>
        <v>0</v>
      </c>
      <c r="BI827" s="592">
        <f>IF(A27taxstdlife="n/a","n/a",IF(BI$3&gt;(A27taxstdlife+$E827),(('PTRM input'!$N$169+'PTRM input'!$N$135)*$N$7)-SUM($N827:BH827),(('PTRM input'!$N$169+'PTRM input'!$N$135)*$N$7)/A27taxstdlife))</f>
        <v>0</v>
      </c>
      <c r="BJ827" s="237"/>
      <c r="BK827" s="237"/>
      <c r="BL827" s="237"/>
      <c r="BM827" s="237"/>
    </row>
    <row r="828" spans="1:65" s="4" customFormat="1" ht="12.75" customHeight="1" outlineLevel="2">
      <c r="A828" s="237"/>
      <c r="B828" s="237"/>
      <c r="C828" s="597"/>
      <c r="D828" s="930"/>
      <c r="E828" s="167">
        <v>9</v>
      </c>
      <c r="F828" s="34"/>
      <c r="G828" s="184"/>
      <c r="H828" s="186"/>
      <c r="I828" s="186"/>
      <c r="J828" s="186"/>
      <c r="K828" s="186"/>
      <c r="L828" s="186"/>
      <c r="M828" s="186"/>
      <c r="N828" s="186"/>
      <c r="O828" s="185"/>
      <c r="P828" s="105">
        <f>IF(A27taxstdlife="n/a","n/a",IF(P$3&gt;(A27taxstdlife+$E828),(('PTRM input'!$O$169+'PTRM input'!$O$135)*$O$7)-SUM($O828:O828),(('PTRM input'!$O$169+'PTRM input'!$O$135)*$O$7)/A27taxstdlife))</f>
        <v>0</v>
      </c>
      <c r="Q828" s="592">
        <f>IF(A27taxstdlife="n/a","n/a",IF(Q$3&gt;(A27taxstdlife+$E828),(('PTRM input'!$O$169+'PTRM input'!$O$135)*$O$7)-SUM($O828:P828),(('PTRM input'!$O$169+'PTRM input'!$O$135)*$O$7)/A27taxstdlife))</f>
        <v>0</v>
      </c>
      <c r="R828" s="592">
        <f>IF(A27taxstdlife="n/a","n/a",IF(R$3&gt;(A27taxstdlife+$E828),(('PTRM input'!$O$169+'PTRM input'!$O$135)*$O$7)-SUM($O828:Q828),(('PTRM input'!$O$169+'PTRM input'!$O$135)*$O$7)/A27taxstdlife))</f>
        <v>0</v>
      </c>
      <c r="S828" s="592">
        <f>IF(A27taxstdlife="n/a","n/a",IF(S$3&gt;(A27taxstdlife+$E828),(('PTRM input'!$O$169+'PTRM input'!$O$135)*$O$7)-SUM($O828:R828),(('PTRM input'!$O$169+'PTRM input'!$O$135)*$O$7)/A27taxstdlife))</f>
        <v>0</v>
      </c>
      <c r="T828" s="592">
        <f>IF(A27taxstdlife="n/a","n/a",IF(T$3&gt;(A27taxstdlife+$E828),(('PTRM input'!$O$169+'PTRM input'!$O$135)*$O$7)-SUM($O828:S828),(('PTRM input'!$O$169+'PTRM input'!$O$135)*$O$7)/A27taxstdlife))</f>
        <v>0</v>
      </c>
      <c r="U828" s="592">
        <f>IF(A27taxstdlife="n/a","n/a",IF(U$3&gt;(A27taxstdlife+$E828),(('PTRM input'!$O$169+'PTRM input'!$O$135)*$O$7)-SUM($O828:T828),(('PTRM input'!$O$169+'PTRM input'!$O$135)*$O$7)/A27taxstdlife))</f>
        <v>0</v>
      </c>
      <c r="V828" s="592">
        <f>IF(A27taxstdlife="n/a","n/a",IF(V$3&gt;(A27taxstdlife+$E828),(('PTRM input'!$O$169+'PTRM input'!$O$135)*$O$7)-SUM($O828:U828),(('PTRM input'!$O$169+'PTRM input'!$O$135)*$O$7)/A27taxstdlife))</f>
        <v>0</v>
      </c>
      <c r="W828" s="592">
        <f>IF(A27taxstdlife="n/a","n/a",IF(W$3&gt;(A27taxstdlife+$E828),(('PTRM input'!$O$169+'PTRM input'!$O$135)*$O$7)-SUM($O828:V828),(('PTRM input'!$O$169+'PTRM input'!$O$135)*$O$7)/A27taxstdlife))</f>
        <v>0</v>
      </c>
      <c r="X828" s="592">
        <f>IF(A27taxstdlife="n/a","n/a",IF(X$3&gt;(A27taxstdlife+$E828),(('PTRM input'!$O$169+'PTRM input'!$O$135)*$O$7)-SUM($O828:W828),(('PTRM input'!$O$169+'PTRM input'!$O$135)*$O$7)/A27taxstdlife))</f>
        <v>0</v>
      </c>
      <c r="Y828" s="592">
        <f>IF(A27taxstdlife="n/a","n/a",IF(Y$3&gt;(A27taxstdlife+$E828),(('PTRM input'!$O$169+'PTRM input'!$O$135)*$O$7)-SUM($O828:X828),(('PTRM input'!$O$169+'PTRM input'!$O$135)*$O$7)/A27taxstdlife))</f>
        <v>0</v>
      </c>
      <c r="Z828" s="592">
        <f>IF(A27taxstdlife="n/a","n/a",IF(Z$3&gt;(A27taxstdlife+$E828),(('PTRM input'!$O$169+'PTRM input'!$O$135)*$O$7)-SUM($O828:Y828),(('PTRM input'!$O$169+'PTRM input'!$O$135)*$O$7)/A27taxstdlife))</f>
        <v>0</v>
      </c>
      <c r="AA828" s="592">
        <f>IF(A27taxstdlife="n/a","n/a",IF(AA$3&gt;(A27taxstdlife+$E828),(('PTRM input'!$O$169+'PTRM input'!$O$135)*$O$7)-SUM($O828:Z828),(('PTRM input'!$O$169+'PTRM input'!$O$135)*$O$7)/A27taxstdlife))</f>
        <v>0</v>
      </c>
      <c r="AB828" s="592">
        <f>IF(A27taxstdlife="n/a","n/a",IF(AB$3&gt;(A27taxstdlife+$E828),(('PTRM input'!$O$169+'PTRM input'!$O$135)*$O$7)-SUM($O828:AA828),(('PTRM input'!$O$169+'PTRM input'!$O$135)*$O$7)/A27taxstdlife))</f>
        <v>0</v>
      </c>
      <c r="AC828" s="592">
        <f>IF(A27taxstdlife="n/a","n/a",IF(AC$3&gt;(A27taxstdlife+$E828),(('PTRM input'!$O$169+'PTRM input'!$O$135)*$O$7)-SUM($O828:AB828),(('PTRM input'!$O$169+'PTRM input'!$O$135)*$O$7)/A27taxstdlife))</f>
        <v>0</v>
      </c>
      <c r="AD828" s="592">
        <f>IF(A27taxstdlife="n/a","n/a",IF(AD$3&gt;(A27taxstdlife+$E828),(('PTRM input'!$O$169+'PTRM input'!$O$135)*$O$7)-SUM($O828:AC828),(('PTRM input'!$O$169+'PTRM input'!$O$135)*$O$7)/A27taxstdlife))</f>
        <v>0</v>
      </c>
      <c r="AE828" s="592">
        <f>IF(A27taxstdlife="n/a","n/a",IF(AE$3&gt;(A27taxstdlife+$E828),(('PTRM input'!$O$169+'PTRM input'!$O$135)*$O$7)-SUM($O828:AD828),(('PTRM input'!$O$169+'PTRM input'!$O$135)*$O$7)/A27taxstdlife))</f>
        <v>0</v>
      </c>
      <c r="AF828" s="592">
        <f>IF(A27taxstdlife="n/a","n/a",IF(AF$3&gt;(A27taxstdlife+$E828),(('PTRM input'!$O$169+'PTRM input'!$O$135)*$O$7)-SUM($O828:AE828),(('PTRM input'!$O$169+'PTRM input'!$O$135)*$O$7)/A27taxstdlife))</f>
        <v>0</v>
      </c>
      <c r="AG828" s="592">
        <f>IF(A27taxstdlife="n/a","n/a",IF(AG$3&gt;(A27taxstdlife+$E828),(('PTRM input'!$O$169+'PTRM input'!$O$135)*$O$7)-SUM($O828:AF828),(('PTRM input'!$O$169+'PTRM input'!$O$135)*$O$7)/A27taxstdlife))</f>
        <v>0</v>
      </c>
      <c r="AH828" s="592">
        <f>IF(A27taxstdlife="n/a","n/a",IF(AH$3&gt;(A27taxstdlife+$E828),(('PTRM input'!$O$169+'PTRM input'!$O$135)*$O$7)-SUM($O828:AG828),(('PTRM input'!$O$169+'PTRM input'!$O$135)*$O$7)/A27taxstdlife))</f>
        <v>0</v>
      </c>
      <c r="AI828" s="592">
        <f>IF(A27taxstdlife="n/a","n/a",IF(AI$3&gt;(A27taxstdlife+$E828),(('PTRM input'!$O$169+'PTRM input'!$O$135)*$O$7)-SUM($O828:AH828),(('PTRM input'!$O$169+'PTRM input'!$O$135)*$O$7)/A27taxstdlife))</f>
        <v>0</v>
      </c>
      <c r="AJ828" s="592">
        <f>IF(A27taxstdlife="n/a","n/a",IF(AJ$3&gt;(A27taxstdlife+$E828),(('PTRM input'!$O$169+'PTRM input'!$O$135)*$O$7)-SUM($O828:AI828),(('PTRM input'!$O$169+'PTRM input'!$O$135)*$O$7)/A27taxstdlife))</f>
        <v>0</v>
      </c>
      <c r="AK828" s="592">
        <f>IF(A27taxstdlife="n/a","n/a",IF(AK$3&gt;(A27taxstdlife+$E828),(('PTRM input'!$O$169+'PTRM input'!$O$135)*$O$7)-SUM($O828:AJ828),(('PTRM input'!$O$169+'PTRM input'!$O$135)*$O$7)/A27taxstdlife))</f>
        <v>0</v>
      </c>
      <c r="AL828" s="592">
        <f>IF(A27taxstdlife="n/a","n/a",IF(AL$3&gt;(A27taxstdlife+$E828),(('PTRM input'!$O$169+'PTRM input'!$O$135)*$O$7)-SUM($O828:AK828),(('PTRM input'!$O$169+'PTRM input'!$O$135)*$O$7)/A27taxstdlife))</f>
        <v>0</v>
      </c>
      <c r="AM828" s="592">
        <f>IF(A27taxstdlife="n/a","n/a",IF(AM$3&gt;(A27taxstdlife+$E828),(('PTRM input'!$O$169+'PTRM input'!$O$135)*$O$7)-SUM($O828:AL828),(('PTRM input'!$O$169+'PTRM input'!$O$135)*$O$7)/A27taxstdlife))</f>
        <v>0</v>
      </c>
      <c r="AN828" s="592">
        <f>IF(A27taxstdlife="n/a","n/a",IF(AN$3&gt;(A27taxstdlife+$E828),(('PTRM input'!$O$169+'PTRM input'!$O$135)*$O$7)-SUM($O828:AM828),(('PTRM input'!$O$169+'PTRM input'!$O$135)*$O$7)/A27taxstdlife))</f>
        <v>0</v>
      </c>
      <c r="AO828" s="592">
        <f>IF(A27taxstdlife="n/a","n/a",IF(AO$3&gt;(A27taxstdlife+$E828),(('PTRM input'!$O$169+'PTRM input'!$O$135)*$O$7)-SUM($O828:AN828),(('PTRM input'!$O$169+'PTRM input'!$O$135)*$O$7)/A27taxstdlife))</f>
        <v>0</v>
      </c>
      <c r="AP828" s="592">
        <f>IF(A27taxstdlife="n/a","n/a",IF(AP$3&gt;(A27taxstdlife+$E828),(('PTRM input'!$O$169+'PTRM input'!$O$135)*$O$7)-SUM($O828:AO828),(('PTRM input'!$O$169+'PTRM input'!$O$135)*$O$7)/A27taxstdlife))</f>
        <v>0</v>
      </c>
      <c r="AQ828" s="592">
        <f>IF(A27taxstdlife="n/a","n/a",IF(AQ$3&gt;(A27taxstdlife+$E828),(('PTRM input'!$O$169+'PTRM input'!$O$135)*$O$7)-SUM($O828:AP828),(('PTRM input'!$O$169+'PTRM input'!$O$135)*$O$7)/A27taxstdlife))</f>
        <v>0</v>
      </c>
      <c r="AR828" s="592">
        <f>IF(A27taxstdlife="n/a","n/a",IF(AR$3&gt;(A27taxstdlife+$E828),(('PTRM input'!$O$169+'PTRM input'!$O$135)*$O$7)-SUM($O828:AQ828),(('PTRM input'!$O$169+'PTRM input'!$O$135)*$O$7)/A27taxstdlife))</f>
        <v>0</v>
      </c>
      <c r="AS828" s="592">
        <f>IF(A27taxstdlife="n/a","n/a",IF(AS$3&gt;(A27taxstdlife+$E828),(('PTRM input'!$O$169+'PTRM input'!$O$135)*$O$7)-SUM($O828:AR828),(('PTRM input'!$O$169+'PTRM input'!$O$135)*$O$7)/A27taxstdlife))</f>
        <v>0</v>
      </c>
      <c r="AT828" s="592">
        <f>IF(A27taxstdlife="n/a","n/a",IF(AT$3&gt;(A27taxstdlife+$E828),(('PTRM input'!$O$169+'PTRM input'!$O$135)*$O$7)-SUM($O828:AS828),(('PTRM input'!$O$169+'PTRM input'!$O$135)*$O$7)/A27taxstdlife))</f>
        <v>0</v>
      </c>
      <c r="AU828" s="592">
        <f>IF(A27taxstdlife="n/a","n/a",IF(AU$3&gt;(A27taxstdlife+$E828),(('PTRM input'!$O$169+'PTRM input'!$O$135)*$O$7)-SUM($O828:AT828),(('PTRM input'!$O$169+'PTRM input'!$O$135)*$O$7)/A27taxstdlife))</f>
        <v>0</v>
      </c>
      <c r="AV828" s="592">
        <f>IF(A27taxstdlife="n/a","n/a",IF(AV$3&gt;(A27taxstdlife+$E828),(('PTRM input'!$O$169+'PTRM input'!$O$135)*$O$7)-SUM($O828:AU828),(('PTRM input'!$O$169+'PTRM input'!$O$135)*$O$7)/A27taxstdlife))</f>
        <v>0</v>
      </c>
      <c r="AW828" s="592">
        <f>IF(A27taxstdlife="n/a","n/a",IF(AW$3&gt;(A27taxstdlife+$E828),(('PTRM input'!$O$169+'PTRM input'!$O$135)*$O$7)-SUM($O828:AV828),(('PTRM input'!$O$169+'PTRM input'!$O$135)*$O$7)/A27taxstdlife))</f>
        <v>0</v>
      </c>
      <c r="AX828" s="592">
        <f>IF(A27taxstdlife="n/a","n/a",IF(AX$3&gt;(A27taxstdlife+$E828),(('PTRM input'!$O$169+'PTRM input'!$O$135)*$O$7)-SUM($O828:AW828),(('PTRM input'!$O$169+'PTRM input'!$O$135)*$O$7)/A27taxstdlife))</f>
        <v>0</v>
      </c>
      <c r="AY828" s="592">
        <f>IF(A27taxstdlife="n/a","n/a",IF(AY$3&gt;(A27taxstdlife+$E828),(('PTRM input'!$O$169+'PTRM input'!$O$135)*$O$7)-SUM($O828:AX828),(('PTRM input'!$O$169+'PTRM input'!$O$135)*$O$7)/A27taxstdlife))</f>
        <v>0</v>
      </c>
      <c r="AZ828" s="592">
        <f>IF(A27taxstdlife="n/a","n/a",IF(AZ$3&gt;(A27taxstdlife+$E828),(('PTRM input'!$O$169+'PTRM input'!$O$135)*$O$7)-SUM($O828:AY828),(('PTRM input'!$O$169+'PTRM input'!$O$135)*$O$7)/A27taxstdlife))</f>
        <v>0</v>
      </c>
      <c r="BA828" s="592">
        <f>IF(A27taxstdlife="n/a","n/a",IF(BA$3&gt;(A27taxstdlife+$E828),(('PTRM input'!$O$169+'PTRM input'!$O$135)*$O$7)-SUM($O828:AZ828),(('PTRM input'!$O$169+'PTRM input'!$O$135)*$O$7)/A27taxstdlife))</f>
        <v>0</v>
      </c>
      <c r="BB828" s="592">
        <f>IF(A27taxstdlife="n/a","n/a",IF(BB$3&gt;(A27taxstdlife+$E828),(('PTRM input'!$O$169+'PTRM input'!$O$135)*$O$7)-SUM($O828:BA828),(('PTRM input'!$O$169+'PTRM input'!$O$135)*$O$7)/A27taxstdlife))</f>
        <v>0</v>
      </c>
      <c r="BC828" s="592">
        <f>IF(A27taxstdlife="n/a","n/a",IF(BC$3&gt;(A27taxstdlife+$E828),(('PTRM input'!$O$169+'PTRM input'!$O$135)*$O$7)-SUM($O828:BB828),(('PTRM input'!$O$169+'PTRM input'!$O$135)*$O$7)/A27taxstdlife))</f>
        <v>0</v>
      </c>
      <c r="BD828" s="592">
        <f>IF(A27taxstdlife="n/a","n/a",IF(BD$3&gt;(A27taxstdlife+$E828),(('PTRM input'!$O$169+'PTRM input'!$O$135)*$O$7)-SUM($O828:BC828),(('PTRM input'!$O$169+'PTRM input'!$O$135)*$O$7)/A27taxstdlife))</f>
        <v>0</v>
      </c>
      <c r="BE828" s="592">
        <f>IF(A27taxstdlife="n/a","n/a",IF(BE$3&gt;(A27taxstdlife+$E828),(('PTRM input'!$O$169+'PTRM input'!$O$135)*$O$7)-SUM($O828:BD828),(('PTRM input'!$O$169+'PTRM input'!$O$135)*$O$7)/A27taxstdlife))</f>
        <v>0</v>
      </c>
      <c r="BF828" s="592">
        <f>IF(A27taxstdlife="n/a","n/a",IF(BF$3&gt;(A27taxstdlife+$E828),(('PTRM input'!$O$169+'PTRM input'!$O$135)*$O$7)-SUM($O828:BE828),(('PTRM input'!$O$169+'PTRM input'!$O$135)*$O$7)/A27taxstdlife))</f>
        <v>0</v>
      </c>
      <c r="BG828" s="592">
        <f>IF(A27taxstdlife="n/a","n/a",IF(BG$3&gt;(A27taxstdlife+$E828),(('PTRM input'!$O$169+'PTRM input'!$O$135)*$O$7)-SUM($O828:BF828),(('PTRM input'!$O$169+'PTRM input'!$O$135)*$O$7)/A27taxstdlife))</f>
        <v>0</v>
      </c>
      <c r="BH828" s="592">
        <f>IF(A27taxstdlife="n/a","n/a",IF(BH$3&gt;(A27taxstdlife+$E828),(('PTRM input'!$O$169+'PTRM input'!$O$135)*$O$7)-SUM($O828:BG828),(('PTRM input'!$O$169+'PTRM input'!$O$135)*$O$7)/A27taxstdlife))</f>
        <v>0</v>
      </c>
      <c r="BI828" s="592">
        <f>IF(A27taxstdlife="n/a","n/a",IF(BI$3&gt;(A27taxstdlife+$E828),(('PTRM input'!$O$169+'PTRM input'!$O$135)*$O$7)-SUM($O828:BH828),(('PTRM input'!$O$169+'PTRM input'!$O$135)*$O$7)/A27taxstdlife))</f>
        <v>0</v>
      </c>
      <c r="BJ828" s="237"/>
      <c r="BK828" s="237"/>
      <c r="BL828" s="237"/>
      <c r="BM828" s="237"/>
    </row>
    <row r="829" spans="1:65" s="4" customFormat="1" ht="12.75" customHeight="1" outlineLevel="2">
      <c r="A829" s="237"/>
      <c r="B829" s="237"/>
      <c r="C829" s="597"/>
      <c r="D829" s="930"/>
      <c r="E829" s="168">
        <v>10</v>
      </c>
      <c r="F829" s="34"/>
      <c r="G829" s="184"/>
      <c r="H829" s="186"/>
      <c r="I829" s="186"/>
      <c r="J829" s="186"/>
      <c r="K829" s="186"/>
      <c r="L829" s="186"/>
      <c r="M829" s="186"/>
      <c r="N829" s="186"/>
      <c r="O829" s="186"/>
      <c r="P829" s="185"/>
      <c r="Q829" s="592">
        <f>IF(A27taxstdlife="n/a","n/a",IF(Q$3&gt;(A27taxstdlife+$E829),(('PTRM input'!$P$169+'PTRM input'!$P$135)*$P$7)-SUM($P829:P829),(('PTRM input'!$P$169+'PTRM input'!$P$135)*$P$7)/A27taxstdlife))</f>
        <v>0</v>
      </c>
      <c r="R829" s="592">
        <f>IF(A27taxstdlife="n/a","n/a",IF(R$3&gt;(A27taxstdlife+$E829),(('PTRM input'!$P$169+'PTRM input'!$P$135)*$P$7)-SUM($P829:Q829),(('PTRM input'!$P$169+'PTRM input'!$P$135)*$P$7)/A27taxstdlife))</f>
        <v>0</v>
      </c>
      <c r="S829" s="592">
        <f>IF(A27taxstdlife="n/a","n/a",IF(S$3&gt;(A27taxstdlife+$E829),(('PTRM input'!$P$169+'PTRM input'!$P$135)*$P$7)-SUM($P829:R829),(('PTRM input'!$P$169+'PTRM input'!$P$135)*$P$7)/A27taxstdlife))</f>
        <v>0</v>
      </c>
      <c r="T829" s="592">
        <f>IF(A27taxstdlife="n/a","n/a",IF(T$3&gt;(A27taxstdlife+$E829),(('PTRM input'!$P$169+'PTRM input'!$P$135)*$P$7)-SUM($P829:S829),(('PTRM input'!$P$169+'PTRM input'!$P$135)*$P$7)/A27taxstdlife))</f>
        <v>0</v>
      </c>
      <c r="U829" s="592">
        <f>IF(A27taxstdlife="n/a","n/a",IF(U$3&gt;(A27taxstdlife+$E829),(('PTRM input'!$P$169+'PTRM input'!$P$135)*$P$7)-SUM($P829:T829),(('PTRM input'!$P$169+'PTRM input'!$P$135)*$P$7)/A27taxstdlife))</f>
        <v>0</v>
      </c>
      <c r="V829" s="592">
        <f>IF(A27taxstdlife="n/a","n/a",IF(V$3&gt;(A27taxstdlife+$E829),(('PTRM input'!$P$169+'PTRM input'!$P$135)*$P$7)-SUM($P829:U829),(('PTRM input'!$P$169+'PTRM input'!$P$135)*$P$7)/A27taxstdlife))</f>
        <v>0</v>
      </c>
      <c r="W829" s="592">
        <f>IF(A27taxstdlife="n/a","n/a",IF(W$3&gt;(A27taxstdlife+$E829),(('PTRM input'!$P$169+'PTRM input'!$P$135)*$P$7)-SUM($P829:V829),(('PTRM input'!$P$169+'PTRM input'!$P$135)*$P$7)/A27taxstdlife))</f>
        <v>0</v>
      </c>
      <c r="X829" s="592">
        <f>IF(A27taxstdlife="n/a","n/a",IF(X$3&gt;(A27taxstdlife+$E829),(('PTRM input'!$P$169+'PTRM input'!$P$135)*$P$7)-SUM($P829:W829),(('PTRM input'!$P$169+'PTRM input'!$P$135)*$P$7)/A27taxstdlife))</f>
        <v>0</v>
      </c>
      <c r="Y829" s="592">
        <f>IF(A27taxstdlife="n/a","n/a",IF(Y$3&gt;(A27taxstdlife+$E829),(('PTRM input'!$P$169+'PTRM input'!$P$135)*$P$7)-SUM($P829:X829),(('PTRM input'!$P$169+'PTRM input'!$P$135)*$P$7)/A27taxstdlife))</f>
        <v>0</v>
      </c>
      <c r="Z829" s="592">
        <f>IF(A27taxstdlife="n/a","n/a",IF(Z$3&gt;(A27taxstdlife+$E829),(('PTRM input'!$P$169+'PTRM input'!$P$135)*$P$7)-SUM($P829:Y829),(('PTRM input'!$P$169+'PTRM input'!$P$135)*$P$7)/A27taxstdlife))</f>
        <v>0</v>
      </c>
      <c r="AA829" s="592">
        <f>IF(A27taxstdlife="n/a","n/a",IF(AA$3&gt;(A27taxstdlife+$E829),(('PTRM input'!$P$169+'PTRM input'!$P$135)*$P$7)-SUM($P829:Z829),(('PTRM input'!$P$169+'PTRM input'!$P$135)*$P$7)/A27taxstdlife))</f>
        <v>0</v>
      </c>
      <c r="AB829" s="592">
        <f>IF(A27taxstdlife="n/a","n/a",IF(AB$3&gt;(A27taxstdlife+$E829),(('PTRM input'!$P$169+'PTRM input'!$P$135)*$P$7)-SUM($P829:AA829),(('PTRM input'!$P$169+'PTRM input'!$P$135)*$P$7)/A27taxstdlife))</f>
        <v>0</v>
      </c>
      <c r="AC829" s="592">
        <f>IF(A27taxstdlife="n/a","n/a",IF(AC$3&gt;(A27taxstdlife+$E829),(('PTRM input'!$P$169+'PTRM input'!$P$135)*$P$7)-SUM($P829:AB829),(('PTRM input'!$P$169+'PTRM input'!$P$135)*$P$7)/A27taxstdlife))</f>
        <v>0</v>
      </c>
      <c r="AD829" s="592">
        <f>IF(A27taxstdlife="n/a","n/a",IF(AD$3&gt;(A27taxstdlife+$E829),(('PTRM input'!$P$169+'PTRM input'!$P$135)*$P$7)-SUM($P829:AC829),(('PTRM input'!$P$169+'PTRM input'!$P$135)*$P$7)/A27taxstdlife))</f>
        <v>0</v>
      </c>
      <c r="AE829" s="592">
        <f>IF(A27taxstdlife="n/a","n/a",IF(AE$3&gt;(A27taxstdlife+$E829),(('PTRM input'!$P$169+'PTRM input'!$P$135)*$P$7)-SUM($P829:AD829),(('PTRM input'!$P$169+'PTRM input'!$P$135)*$P$7)/A27taxstdlife))</f>
        <v>0</v>
      </c>
      <c r="AF829" s="592">
        <f>IF(A27taxstdlife="n/a","n/a",IF(AF$3&gt;(A27taxstdlife+$E829),(('PTRM input'!$P$169+'PTRM input'!$P$135)*$P$7)-SUM($P829:AE829),(('PTRM input'!$P$169+'PTRM input'!$P$135)*$P$7)/A27taxstdlife))</f>
        <v>0</v>
      </c>
      <c r="AG829" s="592">
        <f>IF(A27taxstdlife="n/a","n/a",IF(AG$3&gt;(A27taxstdlife+$E829),(('PTRM input'!$P$169+'PTRM input'!$P$135)*$P$7)-SUM($P829:AF829),(('PTRM input'!$P$169+'PTRM input'!$P$135)*$P$7)/A27taxstdlife))</f>
        <v>0</v>
      </c>
      <c r="AH829" s="592">
        <f>IF(A27taxstdlife="n/a","n/a",IF(AH$3&gt;(A27taxstdlife+$E829),(('PTRM input'!$P$169+'PTRM input'!$P$135)*$P$7)-SUM($P829:AG829),(('PTRM input'!$P$169+'PTRM input'!$P$135)*$P$7)/A27taxstdlife))</f>
        <v>0</v>
      </c>
      <c r="AI829" s="592">
        <f>IF(A27taxstdlife="n/a","n/a",IF(AI$3&gt;(A27taxstdlife+$E829),(('PTRM input'!$P$169+'PTRM input'!$P$135)*$P$7)-SUM($P829:AH829),(('PTRM input'!$P$169+'PTRM input'!$P$135)*$P$7)/A27taxstdlife))</f>
        <v>0</v>
      </c>
      <c r="AJ829" s="592">
        <f>IF(A27taxstdlife="n/a","n/a",IF(AJ$3&gt;(A27taxstdlife+$E829),(('PTRM input'!$P$169+'PTRM input'!$P$135)*$P$7)-SUM($P829:AI829),(('PTRM input'!$P$169+'PTRM input'!$P$135)*$P$7)/A27taxstdlife))</f>
        <v>0</v>
      </c>
      <c r="AK829" s="592">
        <f>IF(A27taxstdlife="n/a","n/a",IF(AK$3&gt;(A27taxstdlife+$E829),(('PTRM input'!$P$169+'PTRM input'!$P$135)*$P$7)-SUM($P829:AJ829),(('PTRM input'!$P$169+'PTRM input'!$P$135)*$P$7)/A27taxstdlife))</f>
        <v>0</v>
      </c>
      <c r="AL829" s="592">
        <f>IF(A27taxstdlife="n/a","n/a",IF(AL$3&gt;(A27taxstdlife+$E829),(('PTRM input'!$P$169+'PTRM input'!$P$135)*$P$7)-SUM($P829:AK829),(('PTRM input'!$P$169+'PTRM input'!$P$135)*$P$7)/A27taxstdlife))</f>
        <v>0</v>
      </c>
      <c r="AM829" s="592">
        <f>IF(A27taxstdlife="n/a","n/a",IF(AM$3&gt;(A27taxstdlife+$E829),(('PTRM input'!$P$169+'PTRM input'!$P$135)*$P$7)-SUM($P829:AL829),(('PTRM input'!$P$169+'PTRM input'!$P$135)*$P$7)/A27taxstdlife))</f>
        <v>0</v>
      </c>
      <c r="AN829" s="592">
        <f>IF(A27taxstdlife="n/a","n/a",IF(AN$3&gt;(A27taxstdlife+$E829),(('PTRM input'!$P$169+'PTRM input'!$P$135)*$P$7)-SUM($P829:AM829),(('PTRM input'!$P$169+'PTRM input'!$P$135)*$P$7)/A27taxstdlife))</f>
        <v>0</v>
      </c>
      <c r="AO829" s="592">
        <f>IF(A27taxstdlife="n/a","n/a",IF(AO$3&gt;(A27taxstdlife+$E829),(('PTRM input'!$P$169+'PTRM input'!$P$135)*$P$7)-SUM($P829:AN829),(('PTRM input'!$P$169+'PTRM input'!$P$135)*$P$7)/A27taxstdlife))</f>
        <v>0</v>
      </c>
      <c r="AP829" s="592">
        <f>IF(A27taxstdlife="n/a","n/a",IF(AP$3&gt;(A27taxstdlife+$E829),(('PTRM input'!$P$169+'PTRM input'!$P$135)*$P$7)-SUM($P829:AO829),(('PTRM input'!$P$169+'PTRM input'!$P$135)*$P$7)/A27taxstdlife))</f>
        <v>0</v>
      </c>
      <c r="AQ829" s="592">
        <f>IF(A27taxstdlife="n/a","n/a",IF(AQ$3&gt;(A27taxstdlife+$E829),(('PTRM input'!$P$169+'PTRM input'!$P$135)*$P$7)-SUM($P829:AP829),(('PTRM input'!$P$169+'PTRM input'!$P$135)*$P$7)/A27taxstdlife))</f>
        <v>0</v>
      </c>
      <c r="AR829" s="592">
        <f>IF(A27taxstdlife="n/a","n/a",IF(AR$3&gt;(A27taxstdlife+$E829),(('PTRM input'!$P$169+'PTRM input'!$P$135)*$P$7)-SUM($P829:AQ829),(('PTRM input'!$P$169+'PTRM input'!$P$135)*$P$7)/A27taxstdlife))</f>
        <v>0</v>
      </c>
      <c r="AS829" s="592">
        <f>IF(A27taxstdlife="n/a","n/a",IF(AS$3&gt;(A27taxstdlife+$E829),(('PTRM input'!$P$169+'PTRM input'!$P$135)*$P$7)-SUM($P829:AR829),(('PTRM input'!$P$169+'PTRM input'!$P$135)*$P$7)/A27taxstdlife))</f>
        <v>0</v>
      </c>
      <c r="AT829" s="592">
        <f>IF(A27taxstdlife="n/a","n/a",IF(AT$3&gt;(A27taxstdlife+$E829),(('PTRM input'!$P$169+'PTRM input'!$P$135)*$P$7)-SUM($P829:AS829),(('PTRM input'!$P$169+'PTRM input'!$P$135)*$P$7)/A27taxstdlife))</f>
        <v>0</v>
      </c>
      <c r="AU829" s="592">
        <f>IF(A27taxstdlife="n/a","n/a",IF(AU$3&gt;(A27taxstdlife+$E829),(('PTRM input'!$P$169+'PTRM input'!$P$135)*$P$7)-SUM($P829:AT829),(('PTRM input'!$P$169+'PTRM input'!$P$135)*$P$7)/A27taxstdlife))</f>
        <v>0</v>
      </c>
      <c r="AV829" s="592">
        <f>IF(A27taxstdlife="n/a","n/a",IF(AV$3&gt;(A27taxstdlife+$E829),(('PTRM input'!$P$169+'PTRM input'!$P$135)*$P$7)-SUM($P829:AU829),(('PTRM input'!$P$169+'PTRM input'!$P$135)*$P$7)/A27taxstdlife))</f>
        <v>0</v>
      </c>
      <c r="AW829" s="592">
        <f>IF(A27taxstdlife="n/a","n/a",IF(AW$3&gt;(A27taxstdlife+$E829),(('PTRM input'!$P$169+'PTRM input'!$P$135)*$P$7)-SUM($P829:AV829),(('PTRM input'!$P$169+'PTRM input'!$P$135)*$P$7)/A27taxstdlife))</f>
        <v>0</v>
      </c>
      <c r="AX829" s="592">
        <f>IF(A27taxstdlife="n/a","n/a",IF(AX$3&gt;(A27taxstdlife+$E829),(('PTRM input'!$P$169+'PTRM input'!$P$135)*$P$7)-SUM($P829:AW829),(('PTRM input'!$P$169+'PTRM input'!$P$135)*$P$7)/A27taxstdlife))</f>
        <v>0</v>
      </c>
      <c r="AY829" s="592">
        <f>IF(A27taxstdlife="n/a","n/a",IF(AY$3&gt;(A27taxstdlife+$E829),(('PTRM input'!$P$169+'PTRM input'!$P$135)*$P$7)-SUM($P829:AX829),(('PTRM input'!$P$169+'PTRM input'!$P$135)*$P$7)/A27taxstdlife))</f>
        <v>0</v>
      </c>
      <c r="AZ829" s="592">
        <f>IF(A27taxstdlife="n/a","n/a",IF(AZ$3&gt;(A27taxstdlife+$E829),(('PTRM input'!$P$169+'PTRM input'!$P$135)*$P$7)-SUM($P829:AY829),(('PTRM input'!$P$169+'PTRM input'!$P$135)*$P$7)/A27taxstdlife))</f>
        <v>0</v>
      </c>
      <c r="BA829" s="592">
        <f>IF(A27taxstdlife="n/a","n/a",IF(BA$3&gt;(A27taxstdlife+$E829),(('PTRM input'!$P$169+'PTRM input'!$P$135)*$P$7)-SUM($P829:AZ829),(('PTRM input'!$P$169+'PTRM input'!$P$135)*$P$7)/A27taxstdlife))</f>
        <v>0</v>
      </c>
      <c r="BB829" s="592">
        <f>IF(A27taxstdlife="n/a","n/a",IF(BB$3&gt;(A27taxstdlife+$E829),(('PTRM input'!$P$169+'PTRM input'!$P$135)*$P$7)-SUM($P829:BA829),(('PTRM input'!$P$169+'PTRM input'!$P$135)*$P$7)/A27taxstdlife))</f>
        <v>0</v>
      </c>
      <c r="BC829" s="592">
        <f>IF(A27taxstdlife="n/a","n/a",IF(BC$3&gt;(A27taxstdlife+$E829),(('PTRM input'!$P$169+'PTRM input'!$P$135)*$P$7)-SUM($P829:BB829),(('PTRM input'!$P$169+'PTRM input'!$P$135)*$P$7)/A27taxstdlife))</f>
        <v>0</v>
      </c>
      <c r="BD829" s="592">
        <f>IF(A27taxstdlife="n/a","n/a",IF(BD$3&gt;(A27taxstdlife+$E829),(('PTRM input'!$P$169+'PTRM input'!$P$135)*$P$7)-SUM($P829:BC829),(('PTRM input'!$P$169+'PTRM input'!$P$135)*$P$7)/A27taxstdlife))</f>
        <v>0</v>
      </c>
      <c r="BE829" s="592">
        <f>IF(A27taxstdlife="n/a","n/a",IF(BE$3&gt;(A27taxstdlife+$E829),(('PTRM input'!$P$169+'PTRM input'!$P$135)*$P$7)-SUM($P829:BD829),(('PTRM input'!$P$169+'PTRM input'!$P$135)*$P$7)/A27taxstdlife))</f>
        <v>0</v>
      </c>
      <c r="BF829" s="592">
        <f>IF(A27taxstdlife="n/a","n/a",IF(BF$3&gt;(A27taxstdlife+$E829),(('PTRM input'!$P$169+'PTRM input'!$P$135)*$P$7)-SUM($P829:BE829),(('PTRM input'!$P$169+'PTRM input'!$P$135)*$P$7)/A27taxstdlife))</f>
        <v>0</v>
      </c>
      <c r="BG829" s="592">
        <f>IF(A27taxstdlife="n/a","n/a",IF(BG$3&gt;(A27taxstdlife+$E829),(('PTRM input'!$P$169+'PTRM input'!$P$135)*$P$7)-SUM($P829:BF829),(('PTRM input'!$P$169+'PTRM input'!$P$135)*$P$7)/A27taxstdlife))</f>
        <v>0</v>
      </c>
      <c r="BH829" s="592">
        <f>IF(A27taxstdlife="n/a","n/a",IF(BH$3&gt;(A27taxstdlife+$E829),(('PTRM input'!$P$169+'PTRM input'!$P$135)*$P$7)-SUM($P829:BG829),(('PTRM input'!$P$169+'PTRM input'!$P$135)*$P$7)/A27taxstdlife))</f>
        <v>0</v>
      </c>
      <c r="BI829" s="592">
        <f>IF(A27taxstdlife="n/a","n/a",IF(BI$3&gt;(A27taxstdlife+$E829),(('PTRM input'!$P$169+'PTRM input'!$P$135)*$P$7)-SUM($P829:BH829),(('PTRM input'!$P$169+'PTRM input'!$P$135)*$P$7)/A27taxstdlife))</f>
        <v>0</v>
      </c>
      <c r="BJ829" s="237"/>
      <c r="BK829" s="237"/>
      <c r="BL829" s="237"/>
      <c r="BM829" s="237"/>
    </row>
    <row r="830" spans="1:65" s="4" customFormat="1" ht="12.75" customHeight="1" outlineLevel="1">
      <c r="A830" s="237"/>
      <c r="B830" s="237"/>
      <c r="C830" s="597">
        <f>Asset27</f>
        <v>0</v>
      </c>
      <c r="D830" s="237"/>
      <c r="E830" s="237"/>
      <c r="F830" s="598"/>
      <c r="G830" s="593">
        <f t="shared" ref="G830:AL830" si="158">SUM(G818:G829)</f>
        <v>0</v>
      </c>
      <c r="H830" s="593">
        <f t="shared" si="158"/>
        <v>0</v>
      </c>
      <c r="I830" s="593">
        <f t="shared" si="158"/>
        <v>0</v>
      </c>
      <c r="J830" s="593">
        <f t="shared" si="158"/>
        <v>0</v>
      </c>
      <c r="K830" s="593">
        <f t="shared" si="158"/>
        <v>0</v>
      </c>
      <c r="L830" s="593">
        <f t="shared" si="158"/>
        <v>0</v>
      </c>
      <c r="M830" s="593">
        <f t="shared" si="158"/>
        <v>0</v>
      </c>
      <c r="N830" s="593">
        <f t="shared" si="158"/>
        <v>0</v>
      </c>
      <c r="O830" s="593">
        <f t="shared" si="158"/>
        <v>0</v>
      </c>
      <c r="P830" s="593">
        <f t="shared" si="158"/>
        <v>0</v>
      </c>
      <c r="Q830" s="593">
        <f t="shared" si="158"/>
        <v>0</v>
      </c>
      <c r="R830" s="593">
        <f t="shared" si="158"/>
        <v>0</v>
      </c>
      <c r="S830" s="593">
        <f t="shared" si="158"/>
        <v>0</v>
      </c>
      <c r="T830" s="593">
        <f t="shared" si="158"/>
        <v>0</v>
      </c>
      <c r="U830" s="593">
        <f t="shared" si="158"/>
        <v>0</v>
      </c>
      <c r="V830" s="593">
        <f t="shared" si="158"/>
        <v>0</v>
      </c>
      <c r="W830" s="593">
        <f t="shared" si="158"/>
        <v>0</v>
      </c>
      <c r="X830" s="593">
        <f t="shared" si="158"/>
        <v>0</v>
      </c>
      <c r="Y830" s="593">
        <f t="shared" si="158"/>
        <v>0</v>
      </c>
      <c r="Z830" s="593">
        <f t="shared" si="158"/>
        <v>0</v>
      </c>
      <c r="AA830" s="593">
        <f t="shared" si="158"/>
        <v>0</v>
      </c>
      <c r="AB830" s="593">
        <f t="shared" si="158"/>
        <v>0</v>
      </c>
      <c r="AC830" s="593">
        <f t="shared" si="158"/>
        <v>0</v>
      </c>
      <c r="AD830" s="593">
        <f t="shared" si="158"/>
        <v>0</v>
      </c>
      <c r="AE830" s="593">
        <f t="shared" si="158"/>
        <v>0</v>
      </c>
      <c r="AF830" s="593">
        <f t="shared" si="158"/>
        <v>0</v>
      </c>
      <c r="AG830" s="593">
        <f t="shared" si="158"/>
        <v>0</v>
      </c>
      <c r="AH830" s="593">
        <f t="shared" si="158"/>
        <v>0</v>
      </c>
      <c r="AI830" s="593">
        <f t="shared" si="158"/>
        <v>0</v>
      </c>
      <c r="AJ830" s="593">
        <f t="shared" si="158"/>
        <v>0</v>
      </c>
      <c r="AK830" s="593">
        <f t="shared" si="158"/>
        <v>0</v>
      </c>
      <c r="AL830" s="593">
        <f t="shared" si="158"/>
        <v>0</v>
      </c>
      <c r="AM830" s="593">
        <f t="shared" ref="AM830:BI830" si="159">SUM(AM818:AM829)</f>
        <v>0</v>
      </c>
      <c r="AN830" s="593">
        <f t="shared" si="159"/>
        <v>0</v>
      </c>
      <c r="AO830" s="593">
        <f t="shared" si="159"/>
        <v>0</v>
      </c>
      <c r="AP830" s="593">
        <f t="shared" si="159"/>
        <v>0</v>
      </c>
      <c r="AQ830" s="593">
        <f t="shared" si="159"/>
        <v>0</v>
      </c>
      <c r="AR830" s="593">
        <f t="shared" si="159"/>
        <v>0</v>
      </c>
      <c r="AS830" s="593">
        <f t="shared" si="159"/>
        <v>0</v>
      </c>
      <c r="AT830" s="593">
        <f t="shared" si="159"/>
        <v>0</v>
      </c>
      <c r="AU830" s="593">
        <f t="shared" si="159"/>
        <v>0</v>
      </c>
      <c r="AV830" s="593">
        <f t="shared" si="159"/>
        <v>0</v>
      </c>
      <c r="AW830" s="593">
        <f t="shared" si="159"/>
        <v>0</v>
      </c>
      <c r="AX830" s="593">
        <f t="shared" si="159"/>
        <v>0</v>
      </c>
      <c r="AY830" s="593">
        <f t="shared" si="159"/>
        <v>0</v>
      </c>
      <c r="AZ830" s="593">
        <f t="shared" si="159"/>
        <v>0</v>
      </c>
      <c r="BA830" s="593">
        <f t="shared" si="159"/>
        <v>0</v>
      </c>
      <c r="BB830" s="593">
        <f t="shared" si="159"/>
        <v>0</v>
      </c>
      <c r="BC830" s="593">
        <f t="shared" si="159"/>
        <v>0</v>
      </c>
      <c r="BD830" s="593">
        <f t="shared" si="159"/>
        <v>0</v>
      </c>
      <c r="BE830" s="593">
        <f t="shared" si="159"/>
        <v>0</v>
      </c>
      <c r="BF830" s="593">
        <f t="shared" si="159"/>
        <v>0</v>
      </c>
      <c r="BG830" s="593">
        <f t="shared" si="159"/>
        <v>0</v>
      </c>
      <c r="BH830" s="593">
        <f t="shared" si="159"/>
        <v>0</v>
      </c>
      <c r="BI830" s="593">
        <f t="shared" si="159"/>
        <v>0</v>
      </c>
      <c r="BJ830" s="237"/>
      <c r="BK830" s="237"/>
      <c r="BL830" s="237"/>
      <c r="BM830" s="237"/>
    </row>
    <row r="831" spans="1:65" s="4" customFormat="1" ht="12.75" customHeight="1" outlineLevel="2">
      <c r="A831" s="237"/>
      <c r="B831" s="599">
        <f>C843</f>
        <v>0</v>
      </c>
      <c r="C831" s="487"/>
      <c r="D831" s="600" t="s">
        <v>58</v>
      </c>
      <c r="E831" s="487"/>
      <c r="F831" s="601"/>
      <c r="G831" s="594">
        <f>IF(G$3&gt;A28taxremlife,A28taxvalue-SUM($F831:F831),IF(A28taxremlife="N/A","n/a",A28taxvalue/A28taxremlife))</f>
        <v>0</v>
      </c>
      <c r="H831" s="594">
        <f>IF(H$3&gt;A28taxremlife,A28taxvalue-SUM($F831:G831),IF(A28taxremlife="N/A","n/a",A28taxvalue/A28taxremlife))</f>
        <v>0</v>
      </c>
      <c r="I831" s="594">
        <f>IF(I$3&gt;A28taxremlife,A28taxvalue-SUM($F831:H831),IF(A28taxremlife="N/A","n/a",A28taxvalue/A28taxremlife))</f>
        <v>0</v>
      </c>
      <c r="J831" s="594">
        <f>IF(J$3&gt;A28taxremlife,A28taxvalue-SUM($F831:I831),IF(A28taxremlife="N/A","n/a",A28taxvalue/A28taxremlife))</f>
        <v>0</v>
      </c>
      <c r="K831" s="594">
        <f>IF(K$3&gt;A28taxremlife,A28taxvalue-SUM($F831:J831),IF(A28taxremlife="N/A","n/a",A28taxvalue/A28taxremlife))</f>
        <v>0</v>
      </c>
      <c r="L831" s="594">
        <f>IF(L$3&gt;A28taxremlife,A28taxvalue-SUM($F831:K831),IF(A28taxremlife="N/A","n/a",A28taxvalue/A28taxremlife))</f>
        <v>0</v>
      </c>
      <c r="M831" s="594">
        <f>IF(M$3&gt;A28taxremlife,A28taxvalue-SUM($F831:L831),IF(A28taxremlife="N/A","n/a",A28taxvalue/A28taxremlife))</f>
        <v>0</v>
      </c>
      <c r="N831" s="594">
        <f>IF(N$3&gt;A28taxremlife,A28taxvalue-SUM($F831:M831),IF(A28taxremlife="N/A","n/a",A28taxvalue/A28taxremlife))</f>
        <v>0</v>
      </c>
      <c r="O831" s="594">
        <f>IF(O$3&gt;A28taxremlife,A28taxvalue-SUM($F831:N831),IF(A28taxremlife="N/A","n/a",A28taxvalue/A28taxremlife))</f>
        <v>0</v>
      </c>
      <c r="P831" s="594">
        <f>IF(P$3&gt;A28taxremlife,A28taxvalue-SUM($F831:O831),IF(A28taxremlife="N/A","n/a",A28taxvalue/A28taxremlife))</f>
        <v>0</v>
      </c>
      <c r="Q831" s="594">
        <f>IF(Q$3&gt;A28taxremlife,A28taxvalue-SUM($F831:P831),IF(A28taxremlife="N/A","n/a",A28taxvalue/A28taxremlife))</f>
        <v>0</v>
      </c>
      <c r="R831" s="594">
        <f>IF(R$3&gt;A28taxremlife,A28taxvalue-SUM($F831:Q831),IF(A28taxremlife="N/A","n/a",A28taxvalue/A28taxremlife))</f>
        <v>0</v>
      </c>
      <c r="S831" s="594">
        <f>IF(S$3&gt;A28taxremlife,A28taxvalue-SUM($F831:R831),IF(A28taxremlife="N/A","n/a",A28taxvalue/A28taxremlife))</f>
        <v>0</v>
      </c>
      <c r="T831" s="594">
        <f>IF(T$3&gt;A28taxremlife,A28taxvalue-SUM($F831:S831),IF(A28taxremlife="N/A","n/a",A28taxvalue/A28taxremlife))</f>
        <v>0</v>
      </c>
      <c r="U831" s="594">
        <f>IF(U$3&gt;A28taxremlife,A28taxvalue-SUM($F831:T831),IF(A28taxremlife="N/A","n/a",A28taxvalue/A28taxremlife))</f>
        <v>0</v>
      </c>
      <c r="V831" s="594">
        <f>IF(V$3&gt;A28taxremlife,A28taxvalue-SUM($F831:U831),IF(A28taxremlife="N/A","n/a",A28taxvalue/A28taxremlife))</f>
        <v>0</v>
      </c>
      <c r="W831" s="594">
        <f>IF(W$3&gt;A28taxremlife,A28taxvalue-SUM($F831:V831),IF(A28taxremlife="N/A","n/a",A28taxvalue/A28taxremlife))</f>
        <v>0</v>
      </c>
      <c r="X831" s="594">
        <f>IF(X$3&gt;A28taxremlife,A28taxvalue-SUM($F831:W831),IF(A28taxremlife="N/A","n/a",A28taxvalue/A28taxremlife))</f>
        <v>0</v>
      </c>
      <c r="Y831" s="594">
        <f>IF(Y$3&gt;A28taxremlife,A28taxvalue-SUM($F831:X831),IF(A28taxremlife="N/A","n/a",A28taxvalue/A28taxremlife))</f>
        <v>0</v>
      </c>
      <c r="Z831" s="594">
        <f>IF(Z$3&gt;A28taxremlife,A28taxvalue-SUM($F831:Y831),IF(A28taxremlife="N/A","n/a",A28taxvalue/A28taxremlife))</f>
        <v>0</v>
      </c>
      <c r="AA831" s="594">
        <f>IF(AA$3&gt;A28taxremlife,A28taxvalue-SUM($F831:Z831),IF(A28taxremlife="N/A","n/a",A28taxvalue/A28taxremlife))</f>
        <v>0</v>
      </c>
      <c r="AB831" s="594">
        <f>IF(AB$3&gt;A28taxremlife,A28taxvalue-SUM($F831:AA831),IF(A28taxremlife="N/A","n/a",A28taxvalue/A28taxremlife))</f>
        <v>0</v>
      </c>
      <c r="AC831" s="594">
        <f>IF(AC$3&gt;A28taxremlife,A28taxvalue-SUM($F831:AB831),IF(A28taxremlife="N/A","n/a",A28taxvalue/A28taxremlife))</f>
        <v>0</v>
      </c>
      <c r="AD831" s="594">
        <f>IF(AD$3&gt;A28taxremlife,A28taxvalue-SUM($F831:AC831),IF(A28taxremlife="N/A","n/a",A28taxvalue/A28taxremlife))</f>
        <v>0</v>
      </c>
      <c r="AE831" s="594">
        <f>IF(AE$3&gt;A28taxremlife,A28taxvalue-SUM($F831:AD831),IF(A28taxremlife="N/A","n/a",A28taxvalue/A28taxremlife))</f>
        <v>0</v>
      </c>
      <c r="AF831" s="594">
        <f>IF(AF$3&gt;A28taxremlife,A28taxvalue-SUM($F831:AE831),IF(A28taxremlife="N/A","n/a",A28taxvalue/A28taxremlife))</f>
        <v>0</v>
      </c>
      <c r="AG831" s="594">
        <f>IF(AG$3&gt;A28taxremlife,A28taxvalue-SUM($F831:AF831),IF(A28taxremlife="N/A","n/a",A28taxvalue/A28taxremlife))</f>
        <v>0</v>
      </c>
      <c r="AH831" s="594">
        <f>IF(AH$3&gt;A28taxremlife,A28taxvalue-SUM($F831:AG831),IF(A28taxremlife="N/A","n/a",A28taxvalue/A28taxremlife))</f>
        <v>0</v>
      </c>
      <c r="AI831" s="594">
        <f>IF(AI$3&gt;A28taxremlife,A28taxvalue-SUM($F831:AH831),IF(A28taxremlife="N/A","n/a",A28taxvalue/A28taxremlife))</f>
        <v>0</v>
      </c>
      <c r="AJ831" s="594">
        <f>IF(AJ$3&gt;A28taxremlife,A28taxvalue-SUM($F831:AI831),IF(A28taxremlife="N/A","n/a",A28taxvalue/A28taxremlife))</f>
        <v>0</v>
      </c>
      <c r="AK831" s="594">
        <f>IF(AK$3&gt;A28taxremlife,A28taxvalue-SUM($F831:AJ831),IF(A28taxremlife="N/A","n/a",A28taxvalue/A28taxremlife))</f>
        <v>0</v>
      </c>
      <c r="AL831" s="594">
        <f>IF(AL$3&gt;A28taxremlife,A28taxvalue-SUM($F831:AK831),IF(A28taxremlife="N/A","n/a",A28taxvalue/A28taxremlife))</f>
        <v>0</v>
      </c>
      <c r="AM831" s="594">
        <f>IF(AM$3&gt;A28taxremlife,A28taxvalue-SUM($F831:AL831),IF(A28taxremlife="N/A","n/a",A28taxvalue/A28taxremlife))</f>
        <v>0</v>
      </c>
      <c r="AN831" s="594">
        <f>IF(AN$3&gt;A28taxremlife,A28taxvalue-SUM($F831:AM831),IF(A28taxremlife="N/A","n/a",A28taxvalue/A28taxremlife))</f>
        <v>0</v>
      </c>
      <c r="AO831" s="594">
        <f>IF(AO$3&gt;A28taxremlife,A28taxvalue-SUM($F831:AN831),IF(A28taxremlife="N/A","n/a",A28taxvalue/A28taxremlife))</f>
        <v>0</v>
      </c>
      <c r="AP831" s="594">
        <f>IF(AP$3&gt;A28taxremlife,A28taxvalue-SUM($F831:AO831),IF(A28taxremlife="N/A","n/a",A28taxvalue/A28taxremlife))</f>
        <v>0</v>
      </c>
      <c r="AQ831" s="594">
        <f>IF(AQ$3&gt;A28taxremlife,A28taxvalue-SUM($F831:AP831),IF(A28taxremlife="N/A","n/a",A28taxvalue/A28taxremlife))</f>
        <v>0</v>
      </c>
      <c r="AR831" s="594">
        <f>IF(AR$3&gt;A28taxremlife,A28taxvalue-SUM($F831:AQ831),IF(A28taxremlife="N/A","n/a",A28taxvalue/A28taxremlife))</f>
        <v>0</v>
      </c>
      <c r="AS831" s="594">
        <f>IF(AS$3&gt;A28taxremlife,A28taxvalue-SUM($F831:AR831),IF(A28taxremlife="N/A","n/a",A28taxvalue/A28taxremlife))</f>
        <v>0</v>
      </c>
      <c r="AT831" s="594">
        <f>IF(AT$3&gt;A28taxremlife,A28taxvalue-SUM($F831:AS831),IF(A28taxremlife="N/A","n/a",A28taxvalue/A28taxremlife))</f>
        <v>0</v>
      </c>
      <c r="AU831" s="594">
        <f>IF(AU$3&gt;A28taxremlife,A28taxvalue-SUM($F831:AT831),IF(A28taxremlife="N/A","n/a",A28taxvalue/A28taxremlife))</f>
        <v>0</v>
      </c>
      <c r="AV831" s="594">
        <f>IF(AV$3&gt;A28taxremlife,A28taxvalue-SUM($F831:AU831),IF(A28taxremlife="N/A","n/a",A28taxvalue/A28taxremlife))</f>
        <v>0</v>
      </c>
      <c r="AW831" s="594">
        <f>IF(AW$3&gt;A28taxremlife,A28taxvalue-SUM($F831:AV831),IF(A28taxremlife="N/A","n/a",A28taxvalue/A28taxremlife))</f>
        <v>0</v>
      </c>
      <c r="AX831" s="594">
        <f>IF(AX$3&gt;A28taxremlife,A28taxvalue-SUM($F831:AW831),IF(A28taxremlife="N/A","n/a",A28taxvalue/A28taxremlife))</f>
        <v>0</v>
      </c>
      <c r="AY831" s="594">
        <f>IF(AY$3&gt;A28taxremlife,A28taxvalue-SUM($F831:AX831),IF(A28taxremlife="N/A","n/a",A28taxvalue/A28taxremlife))</f>
        <v>0</v>
      </c>
      <c r="AZ831" s="594">
        <f>IF(AZ$3&gt;A28taxremlife,A28taxvalue-SUM($F831:AY831),IF(A28taxremlife="N/A","n/a",A28taxvalue/A28taxremlife))</f>
        <v>0</v>
      </c>
      <c r="BA831" s="594">
        <f>IF(BA$3&gt;A28taxremlife,A28taxvalue-SUM($F831:AZ831),IF(A28taxremlife="N/A","n/a",A28taxvalue/A28taxremlife))</f>
        <v>0</v>
      </c>
      <c r="BB831" s="594">
        <f>IF(BB$3&gt;A28taxremlife,A28taxvalue-SUM($F831:BA831),IF(A28taxremlife="N/A","n/a",A28taxvalue/A28taxremlife))</f>
        <v>0</v>
      </c>
      <c r="BC831" s="594">
        <f>IF(BC$3&gt;A28taxremlife,A28taxvalue-SUM($F831:BB831),IF(A28taxremlife="N/A","n/a",A28taxvalue/A28taxremlife))</f>
        <v>0</v>
      </c>
      <c r="BD831" s="594">
        <f>IF(BD$3&gt;A28taxremlife,A28taxvalue-SUM($F831:BC831),IF(A28taxremlife="N/A","n/a",A28taxvalue/A28taxremlife))</f>
        <v>0</v>
      </c>
      <c r="BE831" s="594">
        <f>IF(BE$3&gt;A28taxremlife,A28taxvalue-SUM($F831:BD831),IF(A28taxremlife="N/A","n/a",A28taxvalue/A28taxremlife))</f>
        <v>0</v>
      </c>
      <c r="BF831" s="594">
        <f>IF(BF$3&gt;A28taxremlife,A28taxvalue-SUM($F831:BE831),IF(A28taxremlife="N/A","n/a",A28taxvalue/A28taxremlife))</f>
        <v>0</v>
      </c>
      <c r="BG831" s="594">
        <f>IF(BG$3&gt;A28taxremlife,A28taxvalue-SUM($F831:BF831),IF(A28taxremlife="N/A","n/a",A28taxvalue/A28taxremlife))</f>
        <v>0</v>
      </c>
      <c r="BH831" s="594">
        <f>IF(BH$3&gt;A28taxremlife,A28taxvalue-SUM($F831:BG831),IF(A28taxremlife="N/A","n/a",A28taxvalue/A28taxremlife))</f>
        <v>0</v>
      </c>
      <c r="BI831" s="594">
        <f>IF(BI$3&gt;A28taxremlife,A28taxvalue-SUM($F831:BH831),IF(A28taxremlife="N/A","n/a",A28taxvalue/A28taxremlife))</f>
        <v>0</v>
      </c>
      <c r="BJ831" s="237"/>
      <c r="BK831" s="237"/>
      <c r="BL831" s="237"/>
      <c r="BM831" s="237"/>
    </row>
    <row r="832" spans="1:65" s="4" customFormat="1" ht="12.75" customHeight="1" outlineLevel="2">
      <c r="A832" s="237"/>
      <c r="B832" s="237"/>
      <c r="C832" s="597"/>
      <c r="D832" s="930" t="s">
        <v>326</v>
      </c>
      <c r="E832" s="167">
        <v>0</v>
      </c>
      <c r="F832" s="34"/>
      <c r="G832" s="105"/>
      <c r="H832" s="105"/>
      <c r="I832" s="105"/>
      <c r="J832" s="105"/>
      <c r="K832" s="105"/>
      <c r="L832" s="105"/>
      <c r="M832" s="105"/>
      <c r="N832" s="105"/>
      <c r="O832" s="105"/>
      <c r="P832" s="105"/>
      <c r="Q832" s="592"/>
      <c r="R832" s="592"/>
      <c r="S832" s="592"/>
      <c r="T832" s="592"/>
      <c r="U832" s="592"/>
      <c r="V832" s="592"/>
      <c r="W832" s="592"/>
      <c r="X832" s="592"/>
      <c r="Y832" s="592"/>
      <c r="Z832" s="592"/>
      <c r="AA832" s="592"/>
      <c r="AB832" s="592"/>
      <c r="AC832" s="592"/>
      <c r="AD832" s="592"/>
      <c r="AE832" s="592"/>
      <c r="AF832" s="592"/>
      <c r="AG832" s="592"/>
      <c r="AH832" s="592"/>
      <c r="AI832" s="592"/>
      <c r="AJ832" s="592"/>
      <c r="AK832" s="592"/>
      <c r="AL832" s="592"/>
      <c r="AM832" s="592"/>
      <c r="AN832" s="592"/>
      <c r="AO832" s="592"/>
      <c r="AP832" s="592"/>
      <c r="AQ832" s="592"/>
      <c r="AR832" s="592"/>
      <c r="AS832" s="592"/>
      <c r="AT832" s="592"/>
      <c r="AU832" s="592"/>
      <c r="AV832" s="592"/>
      <c r="AW832" s="592"/>
      <c r="AX832" s="592"/>
      <c r="AY832" s="592"/>
      <c r="AZ832" s="592"/>
      <c r="BA832" s="592"/>
      <c r="BB832" s="592"/>
      <c r="BC832" s="592"/>
      <c r="BD832" s="592"/>
      <c r="BE832" s="592"/>
      <c r="BF832" s="592"/>
      <c r="BG832" s="592"/>
      <c r="BH832" s="592"/>
      <c r="BI832" s="592"/>
      <c r="BJ832" s="237"/>
      <c r="BK832" s="237"/>
      <c r="BL832" s="237"/>
      <c r="BM832" s="237"/>
    </row>
    <row r="833" spans="1:65" s="4" customFormat="1" ht="12.75" customHeight="1" outlineLevel="2">
      <c r="A833" s="237"/>
      <c r="B833" s="237"/>
      <c r="C833" s="597"/>
      <c r="D833" s="930"/>
      <c r="E833" s="167">
        <v>1</v>
      </c>
      <c r="F833" s="34"/>
      <c r="G833" s="183"/>
      <c r="H833" s="105">
        <f>IF(A28taxstdlife="n/a","n/a",IF(H$3&gt;(A28taxstdlife+$E833),(('PTRM input'!$G$170+'PTRM input'!$G$136)*$G$7)-SUM($G833:G833),(('PTRM input'!$G$170+'PTRM input'!$G$136)*$G$7)/A28taxstdlife))</f>
        <v>0</v>
      </c>
      <c r="I833" s="105">
        <f>IF(A28taxstdlife="n/a","n/a",IF(I$3&gt;(A28taxstdlife+$E833),(('PTRM input'!$G$170+'PTRM input'!$G$136)*$G$7)-SUM($G833:H833),(('PTRM input'!$G$170+'PTRM input'!$G$136)*$G$7)/A28taxstdlife))</f>
        <v>0</v>
      </c>
      <c r="J833" s="105">
        <f>IF(A28taxstdlife="n/a","n/a",IF(J$3&gt;(A28taxstdlife+$E833),(('PTRM input'!$G$170+'PTRM input'!$G$136)*$G$7)-SUM($G833:I833),(('PTRM input'!$G$170+'PTRM input'!$G$136)*$G$7)/A28taxstdlife))</f>
        <v>0</v>
      </c>
      <c r="K833" s="105">
        <f>IF(A28taxstdlife="n/a","n/a",IF(K$3&gt;(A28taxstdlife+$E833),(('PTRM input'!$G$170+'PTRM input'!$G$136)*$G$7)-SUM($G833:J833),(('PTRM input'!$G$170+'PTRM input'!$G$136)*$G$7)/A28taxstdlife))</f>
        <v>0</v>
      </c>
      <c r="L833" s="105">
        <f>IF(A28taxstdlife="n/a","n/a",IF(L$3&gt;(A28taxstdlife+$E833),(('PTRM input'!$G$170+'PTRM input'!$G$136)*$G$7)-SUM($G833:K833),(('PTRM input'!$G$170+'PTRM input'!$G$136)*$G$7)/A28taxstdlife))</f>
        <v>0</v>
      </c>
      <c r="M833" s="105">
        <f>IF(A28taxstdlife="n/a","n/a",IF(M$3&gt;(A28taxstdlife+$E833),(('PTRM input'!$G$170+'PTRM input'!$G$136)*$G$7)-SUM($G833:L833),(('PTRM input'!$G$170+'PTRM input'!$G$136)*$G$7)/A28taxstdlife))</f>
        <v>0</v>
      </c>
      <c r="N833" s="105">
        <f>IF(A28taxstdlife="n/a","n/a",IF(N$3&gt;(A28taxstdlife+$E833),(('PTRM input'!$G$170+'PTRM input'!$G$136)*$G$7)-SUM($G833:M833),(('PTRM input'!$G$170+'PTRM input'!$G$136)*$G$7)/A28taxstdlife))</f>
        <v>0</v>
      </c>
      <c r="O833" s="105">
        <f>IF(A28taxstdlife="n/a","n/a",IF(O$3&gt;(A28taxstdlife+$E833),(('PTRM input'!$G$170+'PTRM input'!$G$136)*$G$7)-SUM($G833:N833),(('PTRM input'!$G$170+'PTRM input'!$G$136)*$G$7)/A28taxstdlife))</f>
        <v>0</v>
      </c>
      <c r="P833" s="105">
        <f>IF(A28taxstdlife="n/a","n/a",IF(P$3&gt;(A28taxstdlife+$E833),(('PTRM input'!$G$170+'PTRM input'!$G$136)*$G$7)-SUM($G833:O833),(('PTRM input'!$G$170+'PTRM input'!$G$136)*$G$7)/A28taxstdlife))</f>
        <v>0</v>
      </c>
      <c r="Q833" s="592">
        <f>IF(A28taxstdlife="n/a","n/a",IF(Q$3&gt;(A28taxstdlife+$E833),(('PTRM input'!$G$170+'PTRM input'!$G$136)*$G$7)-SUM($G833:P833),(('PTRM input'!$G$170+'PTRM input'!$G$136)*$G$7)/A28taxstdlife))</f>
        <v>0</v>
      </c>
      <c r="R833" s="592">
        <f>IF(A28taxstdlife="n/a","n/a",IF(R$3&gt;(A28taxstdlife+$E833),(('PTRM input'!$G$170+'PTRM input'!$G$136)*$G$7)-SUM($G833:Q833),(('PTRM input'!$G$170+'PTRM input'!$G$136)*$G$7)/A28taxstdlife))</f>
        <v>0</v>
      </c>
      <c r="S833" s="592">
        <f>IF(A28taxstdlife="n/a","n/a",IF(S$3&gt;(A28taxstdlife+$E833),(('PTRM input'!$G$170+'PTRM input'!$G$136)*$G$7)-SUM($G833:R833),(('PTRM input'!$G$170+'PTRM input'!$G$136)*$G$7)/A28taxstdlife))</f>
        <v>0</v>
      </c>
      <c r="T833" s="592">
        <f>IF(A28taxstdlife="n/a","n/a",IF(T$3&gt;(A28taxstdlife+$E833),(('PTRM input'!$G$170+'PTRM input'!$G$136)*$G$7)-SUM($G833:S833),(('PTRM input'!$G$170+'PTRM input'!$G$136)*$G$7)/A28taxstdlife))</f>
        <v>0</v>
      </c>
      <c r="U833" s="592">
        <f>IF(A28taxstdlife="n/a","n/a",IF(U$3&gt;(A28taxstdlife+$E833),(('PTRM input'!$G$170+'PTRM input'!$G$136)*$G$7)-SUM($G833:T833),(('PTRM input'!$G$170+'PTRM input'!$G$136)*$G$7)/A28taxstdlife))</f>
        <v>0</v>
      </c>
      <c r="V833" s="592">
        <f>IF(A28taxstdlife="n/a","n/a",IF(V$3&gt;(A28taxstdlife+$E833),(('PTRM input'!$G$170+'PTRM input'!$G$136)*$G$7)-SUM($G833:U833),(('PTRM input'!$G$170+'PTRM input'!$G$136)*$G$7)/A28taxstdlife))</f>
        <v>0</v>
      </c>
      <c r="W833" s="592">
        <f>IF(A28taxstdlife="n/a","n/a",IF(W$3&gt;(A28taxstdlife+$E833),(('PTRM input'!$G$170+'PTRM input'!$G$136)*$G$7)-SUM($G833:V833),(('PTRM input'!$G$170+'PTRM input'!$G$136)*$G$7)/A28taxstdlife))</f>
        <v>0</v>
      </c>
      <c r="X833" s="592">
        <f>IF(A28taxstdlife="n/a","n/a",IF(X$3&gt;(A28taxstdlife+$E833),(('PTRM input'!$G$170+'PTRM input'!$G$136)*$G$7)-SUM($G833:W833),(('PTRM input'!$G$170+'PTRM input'!$G$136)*$G$7)/A28taxstdlife))</f>
        <v>0</v>
      </c>
      <c r="Y833" s="592">
        <f>IF(A28taxstdlife="n/a","n/a",IF(Y$3&gt;(A28taxstdlife+$E833),(('PTRM input'!$G$170+'PTRM input'!$G$136)*$G$7)-SUM($G833:X833),(('PTRM input'!$G$170+'PTRM input'!$G$136)*$G$7)/A28taxstdlife))</f>
        <v>0</v>
      </c>
      <c r="Z833" s="592">
        <f>IF(A28taxstdlife="n/a","n/a",IF(Z$3&gt;(A28taxstdlife+$E833),(('PTRM input'!$G$170+'PTRM input'!$G$136)*$G$7)-SUM($G833:Y833),(('PTRM input'!$G$170+'PTRM input'!$G$136)*$G$7)/A28taxstdlife))</f>
        <v>0</v>
      </c>
      <c r="AA833" s="592">
        <f>IF(A28taxstdlife="n/a","n/a",IF(AA$3&gt;(A28taxstdlife+$E833),(('PTRM input'!$G$170+'PTRM input'!$G$136)*$G$7)-SUM($G833:Z833),(('PTRM input'!$G$170+'PTRM input'!$G$136)*$G$7)/A28taxstdlife))</f>
        <v>0</v>
      </c>
      <c r="AB833" s="592">
        <f>IF(A28taxstdlife="n/a","n/a",IF(AB$3&gt;(A28taxstdlife+$E833),(('PTRM input'!$G$170+'PTRM input'!$G$136)*$G$7)-SUM($G833:AA833),(('PTRM input'!$G$170+'PTRM input'!$G$136)*$G$7)/A28taxstdlife))</f>
        <v>0</v>
      </c>
      <c r="AC833" s="592">
        <f>IF(A28taxstdlife="n/a","n/a",IF(AC$3&gt;(A28taxstdlife+$E833),(('PTRM input'!$G$170+'PTRM input'!$G$136)*$G$7)-SUM($G833:AB833),(('PTRM input'!$G$170+'PTRM input'!$G$136)*$G$7)/A28taxstdlife))</f>
        <v>0</v>
      </c>
      <c r="AD833" s="592">
        <f>IF(A28taxstdlife="n/a","n/a",IF(AD$3&gt;(A28taxstdlife+$E833),(('PTRM input'!$G$170+'PTRM input'!$G$136)*$G$7)-SUM($G833:AC833),(('PTRM input'!$G$170+'PTRM input'!$G$136)*$G$7)/A28taxstdlife))</f>
        <v>0</v>
      </c>
      <c r="AE833" s="592">
        <f>IF(A28taxstdlife="n/a","n/a",IF(AE$3&gt;(A28taxstdlife+$E833),(('PTRM input'!$G$170+'PTRM input'!$G$136)*$G$7)-SUM($G833:AD833),(('PTRM input'!$G$170+'PTRM input'!$G$136)*$G$7)/A28taxstdlife))</f>
        <v>0</v>
      </c>
      <c r="AF833" s="592">
        <f>IF(A28taxstdlife="n/a","n/a",IF(AF$3&gt;(A28taxstdlife+$E833),(('PTRM input'!$G$170+'PTRM input'!$G$136)*$G$7)-SUM($G833:AE833),(('PTRM input'!$G$170+'PTRM input'!$G$136)*$G$7)/A28taxstdlife))</f>
        <v>0</v>
      </c>
      <c r="AG833" s="592">
        <f>IF(A28taxstdlife="n/a","n/a",IF(AG$3&gt;(A28taxstdlife+$E833),(('PTRM input'!$G$170+'PTRM input'!$G$136)*$G$7)-SUM($G833:AF833),(('PTRM input'!$G$170+'PTRM input'!$G$136)*$G$7)/A28taxstdlife))</f>
        <v>0</v>
      </c>
      <c r="AH833" s="592">
        <f>IF(A28taxstdlife="n/a","n/a",IF(AH$3&gt;(A28taxstdlife+$E833),(('PTRM input'!$G$170+'PTRM input'!$G$136)*$G$7)-SUM($G833:AG833),(('PTRM input'!$G$170+'PTRM input'!$G$136)*$G$7)/A28taxstdlife))</f>
        <v>0</v>
      </c>
      <c r="AI833" s="592">
        <f>IF(A28taxstdlife="n/a","n/a",IF(AI$3&gt;(A28taxstdlife+$E833),(('PTRM input'!$G$170+'PTRM input'!$G$136)*$G$7)-SUM($G833:AH833),(('PTRM input'!$G$170+'PTRM input'!$G$136)*$G$7)/A28taxstdlife))</f>
        <v>0</v>
      </c>
      <c r="AJ833" s="592">
        <f>IF(A28taxstdlife="n/a","n/a",IF(AJ$3&gt;(A28taxstdlife+$E833),(('PTRM input'!$G$170+'PTRM input'!$G$136)*$G$7)-SUM($G833:AI833),(('PTRM input'!$G$170+'PTRM input'!$G$136)*$G$7)/A28taxstdlife))</f>
        <v>0</v>
      </c>
      <c r="AK833" s="592">
        <f>IF(A28taxstdlife="n/a","n/a",IF(AK$3&gt;(A28taxstdlife+$E833),(('PTRM input'!$G$170+'PTRM input'!$G$136)*$G$7)-SUM($G833:AJ833),(('PTRM input'!$G$170+'PTRM input'!$G$136)*$G$7)/A28taxstdlife))</f>
        <v>0</v>
      </c>
      <c r="AL833" s="592">
        <f>IF(A28taxstdlife="n/a","n/a",IF(AL$3&gt;(A28taxstdlife+$E833),(('PTRM input'!$G$170+'PTRM input'!$G$136)*$G$7)-SUM($G833:AK833),(('PTRM input'!$G$170+'PTRM input'!$G$136)*$G$7)/A28taxstdlife))</f>
        <v>0</v>
      </c>
      <c r="AM833" s="592">
        <f>IF(A28taxstdlife="n/a","n/a",IF(AM$3&gt;(A28taxstdlife+$E833),(('PTRM input'!$G$170+'PTRM input'!$G$136)*$G$7)-SUM($G833:AL833),(('PTRM input'!$G$170+'PTRM input'!$G$136)*$G$7)/A28taxstdlife))</f>
        <v>0</v>
      </c>
      <c r="AN833" s="592">
        <f>IF(A28taxstdlife="n/a","n/a",IF(AN$3&gt;(A28taxstdlife+$E833),(('PTRM input'!$G$170+'PTRM input'!$G$136)*$G$7)-SUM($G833:AM833),(('PTRM input'!$G$170+'PTRM input'!$G$136)*$G$7)/A28taxstdlife))</f>
        <v>0</v>
      </c>
      <c r="AO833" s="592">
        <f>IF(A28taxstdlife="n/a","n/a",IF(AO$3&gt;(A28taxstdlife+$E833),(('PTRM input'!$G$170+'PTRM input'!$G$136)*$G$7)-SUM($G833:AN833),(('PTRM input'!$G$170+'PTRM input'!$G$136)*$G$7)/A28taxstdlife))</f>
        <v>0</v>
      </c>
      <c r="AP833" s="592">
        <f>IF(A28taxstdlife="n/a","n/a",IF(AP$3&gt;(A28taxstdlife+$E833),(('PTRM input'!$G$170+'PTRM input'!$G$136)*$G$7)-SUM($G833:AO833),(('PTRM input'!$G$170+'PTRM input'!$G$136)*$G$7)/A28taxstdlife))</f>
        <v>0</v>
      </c>
      <c r="AQ833" s="592">
        <f>IF(A28taxstdlife="n/a","n/a",IF(AQ$3&gt;(A28taxstdlife+$E833),(('PTRM input'!$G$170+'PTRM input'!$G$136)*$G$7)-SUM($G833:AP833),(('PTRM input'!$G$170+'PTRM input'!$G$136)*$G$7)/A28taxstdlife))</f>
        <v>0</v>
      </c>
      <c r="AR833" s="592">
        <f>IF(A28taxstdlife="n/a","n/a",IF(AR$3&gt;(A28taxstdlife+$E833),(('PTRM input'!$G$170+'PTRM input'!$G$136)*$G$7)-SUM($G833:AQ833),(('PTRM input'!$G$170+'PTRM input'!$G$136)*$G$7)/A28taxstdlife))</f>
        <v>0</v>
      </c>
      <c r="AS833" s="592">
        <f>IF(A28taxstdlife="n/a","n/a",IF(AS$3&gt;(A28taxstdlife+$E833),(('PTRM input'!$G$170+'PTRM input'!$G$136)*$G$7)-SUM($G833:AR833),(('PTRM input'!$G$170+'PTRM input'!$G$136)*$G$7)/A28taxstdlife))</f>
        <v>0</v>
      </c>
      <c r="AT833" s="592">
        <f>IF(A28taxstdlife="n/a","n/a",IF(AT$3&gt;(A28taxstdlife+$E833),(('PTRM input'!$G$170+'PTRM input'!$G$136)*$G$7)-SUM($G833:AS833),(('PTRM input'!$G$170+'PTRM input'!$G$136)*$G$7)/A28taxstdlife))</f>
        <v>0</v>
      </c>
      <c r="AU833" s="592">
        <f>IF(A28taxstdlife="n/a","n/a",IF(AU$3&gt;(A28taxstdlife+$E833),(('PTRM input'!$G$170+'PTRM input'!$G$136)*$G$7)-SUM($G833:AT833),(('PTRM input'!$G$170+'PTRM input'!$G$136)*$G$7)/A28taxstdlife))</f>
        <v>0</v>
      </c>
      <c r="AV833" s="592">
        <f>IF(A28taxstdlife="n/a","n/a",IF(AV$3&gt;(A28taxstdlife+$E833),(('PTRM input'!$G$170+'PTRM input'!$G$136)*$G$7)-SUM($G833:AU833),(('PTRM input'!$G$170+'PTRM input'!$G$136)*$G$7)/A28taxstdlife))</f>
        <v>0</v>
      </c>
      <c r="AW833" s="592">
        <f>IF(A28taxstdlife="n/a","n/a",IF(AW$3&gt;(A28taxstdlife+$E833),(('PTRM input'!$G$170+'PTRM input'!$G$136)*$G$7)-SUM($G833:AV833),(('PTRM input'!$G$170+'PTRM input'!$G$136)*$G$7)/A28taxstdlife))</f>
        <v>0</v>
      </c>
      <c r="AX833" s="592">
        <f>IF(A28taxstdlife="n/a","n/a",IF(AX$3&gt;(A28taxstdlife+$E833),(('PTRM input'!$G$170+'PTRM input'!$G$136)*$G$7)-SUM($G833:AW833),(('PTRM input'!$G$170+'PTRM input'!$G$136)*$G$7)/A28taxstdlife))</f>
        <v>0</v>
      </c>
      <c r="AY833" s="592">
        <f>IF(A28taxstdlife="n/a","n/a",IF(AY$3&gt;(A28taxstdlife+$E833),(('PTRM input'!$G$170+'PTRM input'!$G$136)*$G$7)-SUM($G833:AX833),(('PTRM input'!$G$170+'PTRM input'!$G$136)*$G$7)/A28taxstdlife))</f>
        <v>0</v>
      </c>
      <c r="AZ833" s="592">
        <f>IF(A28taxstdlife="n/a","n/a",IF(AZ$3&gt;(A28taxstdlife+$E833),(('PTRM input'!$G$170+'PTRM input'!$G$136)*$G$7)-SUM($G833:AY833),(('PTRM input'!$G$170+'PTRM input'!$G$136)*$G$7)/A28taxstdlife))</f>
        <v>0</v>
      </c>
      <c r="BA833" s="592">
        <f>IF(A28taxstdlife="n/a","n/a",IF(BA$3&gt;(A28taxstdlife+$E833),(('PTRM input'!$G$170+'PTRM input'!$G$136)*$G$7)-SUM($G833:AZ833),(('PTRM input'!$G$170+'PTRM input'!$G$136)*$G$7)/A28taxstdlife))</f>
        <v>0</v>
      </c>
      <c r="BB833" s="592">
        <f>IF(A28taxstdlife="n/a","n/a",IF(BB$3&gt;(A28taxstdlife+$E833),(('PTRM input'!$G$170+'PTRM input'!$G$136)*$G$7)-SUM($G833:BA833),(('PTRM input'!$G$170+'PTRM input'!$G$136)*$G$7)/A28taxstdlife))</f>
        <v>0</v>
      </c>
      <c r="BC833" s="592">
        <f>IF(A28taxstdlife="n/a","n/a",IF(BC$3&gt;(A28taxstdlife+$E833),(('PTRM input'!$G$170+'PTRM input'!$G$136)*$G$7)-SUM($G833:BB833),(('PTRM input'!$G$170+'PTRM input'!$G$136)*$G$7)/A28taxstdlife))</f>
        <v>0</v>
      </c>
      <c r="BD833" s="592">
        <f>IF(A28taxstdlife="n/a","n/a",IF(BD$3&gt;(A28taxstdlife+$E833),(('PTRM input'!$G$170+'PTRM input'!$G$136)*$G$7)-SUM($G833:BC833),(('PTRM input'!$G$170+'PTRM input'!$G$136)*$G$7)/A28taxstdlife))</f>
        <v>0</v>
      </c>
      <c r="BE833" s="592">
        <f>IF(A28taxstdlife="n/a","n/a",IF(BE$3&gt;(A28taxstdlife+$E833),(('PTRM input'!$G$170+'PTRM input'!$G$136)*$G$7)-SUM($G833:BD833),(('PTRM input'!$G$170+'PTRM input'!$G$136)*$G$7)/A28taxstdlife))</f>
        <v>0</v>
      </c>
      <c r="BF833" s="592">
        <f>IF(A28taxstdlife="n/a","n/a",IF(BF$3&gt;(A28taxstdlife+$E833),(('PTRM input'!$G$170+'PTRM input'!$G$136)*$G$7)-SUM($G833:BE833),(('PTRM input'!$G$170+'PTRM input'!$G$136)*$G$7)/A28taxstdlife))</f>
        <v>0</v>
      </c>
      <c r="BG833" s="592">
        <f>IF(A28taxstdlife="n/a","n/a",IF(BG$3&gt;(A28taxstdlife+$E833),(('PTRM input'!$G$170+'PTRM input'!$G$136)*$G$7)-SUM($G833:BF833),(('PTRM input'!$G$170+'PTRM input'!$G$136)*$G$7)/A28taxstdlife))</f>
        <v>0</v>
      </c>
      <c r="BH833" s="592">
        <f>IF(A28taxstdlife="n/a","n/a",IF(BH$3&gt;(A28taxstdlife+$E833),(('PTRM input'!$G$170+'PTRM input'!$G$136)*$G$7)-SUM($G833:BG833),(('PTRM input'!$G$170+'PTRM input'!$G$136)*$G$7)/A28taxstdlife))</f>
        <v>0</v>
      </c>
      <c r="BI833" s="592">
        <f>IF(A28taxstdlife="n/a","n/a",IF(BI$3&gt;(A28taxstdlife+$E833),(('PTRM input'!$G$170+'PTRM input'!$G$136)*$G$7)-SUM($G833:BH833),(('PTRM input'!$G$170+'PTRM input'!$G$136)*$G$7)/A28taxstdlife))</f>
        <v>0</v>
      </c>
      <c r="BJ833" s="237"/>
      <c r="BK833" s="237"/>
      <c r="BL833" s="237"/>
      <c r="BM833" s="237"/>
    </row>
    <row r="834" spans="1:65" s="4" customFormat="1" ht="12.75" customHeight="1" outlineLevel="2">
      <c r="A834" s="237"/>
      <c r="B834" s="237"/>
      <c r="C834" s="597"/>
      <c r="D834" s="930"/>
      <c r="E834" s="167">
        <v>2</v>
      </c>
      <c r="F834" s="34"/>
      <c r="G834" s="184"/>
      <c r="H834" s="185"/>
      <c r="I834" s="105">
        <f>IF(A28taxstdlife="n/a","n/a",IF(I$3&gt;(A28taxstdlife+$E834),(('PTRM input'!$H$170+'PTRM input'!$H$136)*$H$7)-SUM($H834:H834),(('PTRM input'!$H$170+'PTRM input'!$H$136)*$H$7)/A28taxstdlife))</f>
        <v>0</v>
      </c>
      <c r="J834" s="105">
        <f>IF(A28taxstdlife="n/a","n/a",IF(J$3&gt;(A28taxstdlife+$E834),(('PTRM input'!$H$170+'PTRM input'!$H$136)*$H$7)-SUM($H834:I834),(('PTRM input'!$H$170+'PTRM input'!$H$136)*$H$7)/A28taxstdlife))</f>
        <v>0</v>
      </c>
      <c r="K834" s="105">
        <f>IF(A28taxstdlife="n/a","n/a",IF(K$3&gt;(A28taxstdlife+$E834),(('PTRM input'!$H$170+'PTRM input'!$H$136)*$H$7)-SUM($H834:J834),(('PTRM input'!$H$170+'PTRM input'!$H$136)*$H$7)/A28taxstdlife))</f>
        <v>0</v>
      </c>
      <c r="L834" s="105">
        <f>IF(A28taxstdlife="n/a","n/a",IF(L$3&gt;(A28taxstdlife+$E834),(('PTRM input'!$H$170+'PTRM input'!$H$136)*$H$7)-SUM($H834:K834),(('PTRM input'!$H$170+'PTRM input'!$H$136)*$H$7)/A28taxstdlife))</f>
        <v>0</v>
      </c>
      <c r="M834" s="105">
        <f>IF(A28taxstdlife="n/a","n/a",IF(M$3&gt;(A28taxstdlife+$E834),(('PTRM input'!$H$170+'PTRM input'!$H$136)*$H$7)-SUM($H834:L834),(('PTRM input'!$H$170+'PTRM input'!$H$136)*$H$7)/A28taxstdlife))</f>
        <v>0</v>
      </c>
      <c r="N834" s="105">
        <f>IF(A28taxstdlife="n/a","n/a",IF(N$3&gt;(A28taxstdlife+$E834),(('PTRM input'!$H$170+'PTRM input'!$H$136)*$H$7)-SUM($H834:M834),(('PTRM input'!$H$170+'PTRM input'!$H$136)*$H$7)/A28taxstdlife))</f>
        <v>0</v>
      </c>
      <c r="O834" s="105">
        <f>IF(A28taxstdlife="n/a","n/a",IF(O$3&gt;(A28taxstdlife+$E834),(('PTRM input'!$H$170+'PTRM input'!$H$136)*$H$7)-SUM($H834:N834),(('PTRM input'!$H$170+'PTRM input'!$H$136)*$H$7)/A28taxstdlife))</f>
        <v>0</v>
      </c>
      <c r="P834" s="105">
        <f>IF(A28taxstdlife="n/a","n/a",IF(P$3&gt;(A28taxstdlife+$E834),(('PTRM input'!$H$170+'PTRM input'!$H$136)*$H$7)-SUM($H834:O834),(('PTRM input'!$H$170+'PTRM input'!$H$136)*$H$7)/A28taxstdlife))</f>
        <v>0</v>
      </c>
      <c r="Q834" s="592">
        <f>IF(A28taxstdlife="n/a","n/a",IF(Q$3&gt;(A28taxstdlife+$E834),(('PTRM input'!$H$170+'PTRM input'!$H$136)*$H$7)-SUM($H834:P834),(('PTRM input'!$H$170+'PTRM input'!$H$136)*$H$7)/A28taxstdlife))</f>
        <v>0</v>
      </c>
      <c r="R834" s="592">
        <f>IF(A28taxstdlife="n/a","n/a",IF(R$3&gt;(A28taxstdlife+$E834),(('PTRM input'!$H$170+'PTRM input'!$H$136)*$H$7)-SUM($H834:Q834),(('PTRM input'!$H$170+'PTRM input'!$H$136)*$H$7)/A28taxstdlife))</f>
        <v>0</v>
      </c>
      <c r="S834" s="592">
        <f>IF(A28taxstdlife="n/a","n/a",IF(S$3&gt;(A28taxstdlife+$E834),(('PTRM input'!$H$170+'PTRM input'!$H$136)*$H$7)-SUM($H834:R834),(('PTRM input'!$H$170+'PTRM input'!$H$136)*$H$7)/A28taxstdlife))</f>
        <v>0</v>
      </c>
      <c r="T834" s="592">
        <f>IF(A28taxstdlife="n/a","n/a",IF(T$3&gt;(A28taxstdlife+$E834),(('PTRM input'!$H$170+'PTRM input'!$H$136)*$H$7)-SUM($H834:S834),(('PTRM input'!$H$170+'PTRM input'!$H$136)*$H$7)/A28taxstdlife))</f>
        <v>0</v>
      </c>
      <c r="U834" s="592">
        <f>IF(A28taxstdlife="n/a","n/a",IF(U$3&gt;(A28taxstdlife+$E834),(('PTRM input'!$H$170+'PTRM input'!$H$136)*$H$7)-SUM($H834:T834),(('PTRM input'!$H$170+'PTRM input'!$H$136)*$H$7)/A28taxstdlife))</f>
        <v>0</v>
      </c>
      <c r="V834" s="592">
        <f>IF(A28taxstdlife="n/a","n/a",IF(V$3&gt;(A28taxstdlife+$E834),(('PTRM input'!$H$170+'PTRM input'!$H$136)*$H$7)-SUM($H834:U834),(('PTRM input'!$H$170+'PTRM input'!$H$136)*$H$7)/A28taxstdlife))</f>
        <v>0</v>
      </c>
      <c r="W834" s="592">
        <f>IF(A28taxstdlife="n/a","n/a",IF(W$3&gt;(A28taxstdlife+$E834),(('PTRM input'!$H$170+'PTRM input'!$H$136)*$H$7)-SUM($H834:V834),(('PTRM input'!$H$170+'PTRM input'!$H$136)*$H$7)/A28taxstdlife))</f>
        <v>0</v>
      </c>
      <c r="X834" s="592">
        <f>IF(A28taxstdlife="n/a","n/a",IF(X$3&gt;(A28taxstdlife+$E834),(('PTRM input'!$H$170+'PTRM input'!$H$136)*$H$7)-SUM($H834:W834),(('PTRM input'!$H$170+'PTRM input'!$H$136)*$H$7)/A28taxstdlife))</f>
        <v>0</v>
      </c>
      <c r="Y834" s="592">
        <f>IF(A28taxstdlife="n/a","n/a",IF(Y$3&gt;(A28taxstdlife+$E834),(('PTRM input'!$H$170+'PTRM input'!$H$136)*$H$7)-SUM($H834:X834),(('PTRM input'!$H$170+'PTRM input'!$H$136)*$H$7)/A28taxstdlife))</f>
        <v>0</v>
      </c>
      <c r="Z834" s="592">
        <f>IF(A28taxstdlife="n/a","n/a",IF(Z$3&gt;(A28taxstdlife+$E834),(('PTRM input'!$H$170+'PTRM input'!$H$136)*$H$7)-SUM($H834:Y834),(('PTRM input'!$H$170+'PTRM input'!$H$136)*$H$7)/A28taxstdlife))</f>
        <v>0</v>
      </c>
      <c r="AA834" s="592">
        <f>IF(A28taxstdlife="n/a","n/a",IF(AA$3&gt;(A28taxstdlife+$E834),(('PTRM input'!$H$170+'PTRM input'!$H$136)*$H$7)-SUM($H834:Z834),(('PTRM input'!$H$170+'PTRM input'!$H$136)*$H$7)/A28taxstdlife))</f>
        <v>0</v>
      </c>
      <c r="AB834" s="592">
        <f>IF(A28taxstdlife="n/a","n/a",IF(AB$3&gt;(A28taxstdlife+$E834),(('PTRM input'!$H$170+'PTRM input'!$H$136)*$H$7)-SUM($H834:AA834),(('PTRM input'!$H$170+'PTRM input'!$H$136)*$H$7)/A28taxstdlife))</f>
        <v>0</v>
      </c>
      <c r="AC834" s="592">
        <f>IF(A28taxstdlife="n/a","n/a",IF(AC$3&gt;(A28taxstdlife+$E834),(('PTRM input'!$H$170+'PTRM input'!$H$136)*$H$7)-SUM($H834:AB834),(('PTRM input'!$H$170+'PTRM input'!$H$136)*$H$7)/A28taxstdlife))</f>
        <v>0</v>
      </c>
      <c r="AD834" s="592">
        <f>IF(A28taxstdlife="n/a","n/a",IF(AD$3&gt;(A28taxstdlife+$E834),(('PTRM input'!$H$170+'PTRM input'!$H$136)*$H$7)-SUM($H834:AC834),(('PTRM input'!$H$170+'PTRM input'!$H$136)*$H$7)/A28taxstdlife))</f>
        <v>0</v>
      </c>
      <c r="AE834" s="592">
        <f>IF(A28taxstdlife="n/a","n/a",IF(AE$3&gt;(A28taxstdlife+$E834),(('PTRM input'!$H$170+'PTRM input'!$H$136)*$H$7)-SUM($H834:AD834),(('PTRM input'!$H$170+'PTRM input'!$H$136)*$H$7)/A28taxstdlife))</f>
        <v>0</v>
      </c>
      <c r="AF834" s="592">
        <f>IF(A28taxstdlife="n/a","n/a",IF(AF$3&gt;(A28taxstdlife+$E834),(('PTRM input'!$H$170+'PTRM input'!$H$136)*$H$7)-SUM($H834:AE834),(('PTRM input'!$H$170+'PTRM input'!$H$136)*$H$7)/A28taxstdlife))</f>
        <v>0</v>
      </c>
      <c r="AG834" s="592">
        <f>IF(A28taxstdlife="n/a","n/a",IF(AG$3&gt;(A28taxstdlife+$E834),(('PTRM input'!$H$170+'PTRM input'!$H$136)*$H$7)-SUM($H834:AF834),(('PTRM input'!$H$170+'PTRM input'!$H$136)*$H$7)/A28taxstdlife))</f>
        <v>0</v>
      </c>
      <c r="AH834" s="592">
        <f>IF(A28taxstdlife="n/a","n/a",IF(AH$3&gt;(A28taxstdlife+$E834),(('PTRM input'!$H$170+'PTRM input'!$H$136)*$H$7)-SUM($H834:AG834),(('PTRM input'!$H$170+'PTRM input'!$H$136)*$H$7)/A28taxstdlife))</f>
        <v>0</v>
      </c>
      <c r="AI834" s="592">
        <f>IF(A28taxstdlife="n/a","n/a",IF(AI$3&gt;(A28taxstdlife+$E834),(('PTRM input'!$H$170+'PTRM input'!$H$136)*$H$7)-SUM($H834:AH834),(('PTRM input'!$H$170+'PTRM input'!$H$136)*$H$7)/A28taxstdlife))</f>
        <v>0</v>
      </c>
      <c r="AJ834" s="592">
        <f>IF(A28taxstdlife="n/a","n/a",IF(AJ$3&gt;(A28taxstdlife+$E834),(('PTRM input'!$H$170+'PTRM input'!$H$136)*$H$7)-SUM($H834:AI834),(('PTRM input'!$H$170+'PTRM input'!$H$136)*$H$7)/A28taxstdlife))</f>
        <v>0</v>
      </c>
      <c r="AK834" s="592">
        <f>IF(A28taxstdlife="n/a","n/a",IF(AK$3&gt;(A28taxstdlife+$E834),(('PTRM input'!$H$170+'PTRM input'!$H$136)*$H$7)-SUM($H834:AJ834),(('PTRM input'!$H$170+'PTRM input'!$H$136)*$H$7)/A28taxstdlife))</f>
        <v>0</v>
      </c>
      <c r="AL834" s="592">
        <f>IF(A28taxstdlife="n/a","n/a",IF(AL$3&gt;(A28taxstdlife+$E834),(('PTRM input'!$H$170+'PTRM input'!$H$136)*$H$7)-SUM($H834:AK834),(('PTRM input'!$H$170+'PTRM input'!$H$136)*$H$7)/A28taxstdlife))</f>
        <v>0</v>
      </c>
      <c r="AM834" s="592">
        <f>IF(A28taxstdlife="n/a","n/a",IF(AM$3&gt;(A28taxstdlife+$E834),(('PTRM input'!$H$170+'PTRM input'!$H$136)*$H$7)-SUM($H834:AL834),(('PTRM input'!$H$170+'PTRM input'!$H$136)*$H$7)/A28taxstdlife))</f>
        <v>0</v>
      </c>
      <c r="AN834" s="592">
        <f>IF(A28taxstdlife="n/a","n/a",IF(AN$3&gt;(A28taxstdlife+$E834),(('PTRM input'!$H$170+'PTRM input'!$H$136)*$H$7)-SUM($H834:AM834),(('PTRM input'!$H$170+'PTRM input'!$H$136)*$H$7)/A28taxstdlife))</f>
        <v>0</v>
      </c>
      <c r="AO834" s="592">
        <f>IF(A28taxstdlife="n/a","n/a",IF(AO$3&gt;(A28taxstdlife+$E834),(('PTRM input'!$H$170+'PTRM input'!$H$136)*$H$7)-SUM($H834:AN834),(('PTRM input'!$H$170+'PTRM input'!$H$136)*$H$7)/A28taxstdlife))</f>
        <v>0</v>
      </c>
      <c r="AP834" s="592">
        <f>IF(A28taxstdlife="n/a","n/a",IF(AP$3&gt;(A28taxstdlife+$E834),(('PTRM input'!$H$170+'PTRM input'!$H$136)*$H$7)-SUM($H834:AO834),(('PTRM input'!$H$170+'PTRM input'!$H$136)*$H$7)/A28taxstdlife))</f>
        <v>0</v>
      </c>
      <c r="AQ834" s="592">
        <f>IF(A28taxstdlife="n/a","n/a",IF(AQ$3&gt;(A28taxstdlife+$E834),(('PTRM input'!$H$170+'PTRM input'!$H$136)*$H$7)-SUM($H834:AP834),(('PTRM input'!$H$170+'PTRM input'!$H$136)*$H$7)/A28taxstdlife))</f>
        <v>0</v>
      </c>
      <c r="AR834" s="592">
        <f>IF(A28taxstdlife="n/a","n/a",IF(AR$3&gt;(A28taxstdlife+$E834),(('PTRM input'!$H$170+'PTRM input'!$H$136)*$H$7)-SUM($H834:AQ834),(('PTRM input'!$H$170+'PTRM input'!$H$136)*$H$7)/A28taxstdlife))</f>
        <v>0</v>
      </c>
      <c r="AS834" s="592">
        <f>IF(A28taxstdlife="n/a","n/a",IF(AS$3&gt;(A28taxstdlife+$E834),(('PTRM input'!$H$170+'PTRM input'!$H$136)*$H$7)-SUM($H834:AR834),(('PTRM input'!$H$170+'PTRM input'!$H$136)*$H$7)/A28taxstdlife))</f>
        <v>0</v>
      </c>
      <c r="AT834" s="592">
        <f>IF(A28taxstdlife="n/a","n/a",IF(AT$3&gt;(A28taxstdlife+$E834),(('PTRM input'!$H$170+'PTRM input'!$H$136)*$H$7)-SUM($H834:AS834),(('PTRM input'!$H$170+'PTRM input'!$H$136)*$H$7)/A28taxstdlife))</f>
        <v>0</v>
      </c>
      <c r="AU834" s="592">
        <f>IF(A28taxstdlife="n/a","n/a",IF(AU$3&gt;(A28taxstdlife+$E834),(('PTRM input'!$H$170+'PTRM input'!$H$136)*$H$7)-SUM($H834:AT834),(('PTRM input'!$H$170+'PTRM input'!$H$136)*$H$7)/A28taxstdlife))</f>
        <v>0</v>
      </c>
      <c r="AV834" s="592">
        <f>IF(A28taxstdlife="n/a","n/a",IF(AV$3&gt;(A28taxstdlife+$E834),(('PTRM input'!$H$170+'PTRM input'!$H$136)*$H$7)-SUM($H834:AU834),(('PTRM input'!$H$170+'PTRM input'!$H$136)*$H$7)/A28taxstdlife))</f>
        <v>0</v>
      </c>
      <c r="AW834" s="592">
        <f>IF(A28taxstdlife="n/a","n/a",IF(AW$3&gt;(A28taxstdlife+$E834),(('PTRM input'!$H$170+'PTRM input'!$H$136)*$H$7)-SUM($H834:AV834),(('PTRM input'!$H$170+'PTRM input'!$H$136)*$H$7)/A28taxstdlife))</f>
        <v>0</v>
      </c>
      <c r="AX834" s="592">
        <f>IF(A28taxstdlife="n/a","n/a",IF(AX$3&gt;(A28taxstdlife+$E834),(('PTRM input'!$H$170+'PTRM input'!$H$136)*$H$7)-SUM($H834:AW834),(('PTRM input'!$H$170+'PTRM input'!$H$136)*$H$7)/A28taxstdlife))</f>
        <v>0</v>
      </c>
      <c r="AY834" s="592">
        <f>IF(A28taxstdlife="n/a","n/a",IF(AY$3&gt;(A28taxstdlife+$E834),(('PTRM input'!$H$170+'PTRM input'!$H$136)*$H$7)-SUM($H834:AX834),(('PTRM input'!$H$170+'PTRM input'!$H$136)*$H$7)/A28taxstdlife))</f>
        <v>0</v>
      </c>
      <c r="AZ834" s="592">
        <f>IF(A28taxstdlife="n/a","n/a",IF(AZ$3&gt;(A28taxstdlife+$E834),(('PTRM input'!$H$170+'PTRM input'!$H$136)*$H$7)-SUM($H834:AY834),(('PTRM input'!$H$170+'PTRM input'!$H$136)*$H$7)/A28taxstdlife))</f>
        <v>0</v>
      </c>
      <c r="BA834" s="592">
        <f>IF(A28taxstdlife="n/a","n/a",IF(BA$3&gt;(A28taxstdlife+$E834),(('PTRM input'!$H$170+'PTRM input'!$H$136)*$H$7)-SUM($H834:AZ834),(('PTRM input'!$H$170+'PTRM input'!$H$136)*$H$7)/A28taxstdlife))</f>
        <v>0</v>
      </c>
      <c r="BB834" s="592">
        <f>IF(A28taxstdlife="n/a","n/a",IF(BB$3&gt;(A28taxstdlife+$E834),(('PTRM input'!$H$170+'PTRM input'!$H$136)*$H$7)-SUM($H834:BA834),(('PTRM input'!$H$170+'PTRM input'!$H$136)*$H$7)/A28taxstdlife))</f>
        <v>0</v>
      </c>
      <c r="BC834" s="592">
        <f>IF(A28taxstdlife="n/a","n/a",IF(BC$3&gt;(A28taxstdlife+$E834),(('PTRM input'!$H$170+'PTRM input'!$H$136)*$H$7)-SUM($H834:BB834),(('PTRM input'!$H$170+'PTRM input'!$H$136)*$H$7)/A28taxstdlife))</f>
        <v>0</v>
      </c>
      <c r="BD834" s="592">
        <f>IF(A28taxstdlife="n/a","n/a",IF(BD$3&gt;(A28taxstdlife+$E834),(('PTRM input'!$H$170+'PTRM input'!$H$136)*$H$7)-SUM($H834:BC834),(('PTRM input'!$H$170+'PTRM input'!$H$136)*$H$7)/A28taxstdlife))</f>
        <v>0</v>
      </c>
      <c r="BE834" s="592">
        <f>IF(A28taxstdlife="n/a","n/a",IF(BE$3&gt;(A28taxstdlife+$E834),(('PTRM input'!$H$170+'PTRM input'!$H$136)*$H$7)-SUM($H834:BD834),(('PTRM input'!$H$170+'PTRM input'!$H$136)*$H$7)/A28taxstdlife))</f>
        <v>0</v>
      </c>
      <c r="BF834" s="592">
        <f>IF(A28taxstdlife="n/a","n/a",IF(BF$3&gt;(A28taxstdlife+$E834),(('PTRM input'!$H$170+'PTRM input'!$H$136)*$H$7)-SUM($H834:BE834),(('PTRM input'!$H$170+'PTRM input'!$H$136)*$H$7)/A28taxstdlife))</f>
        <v>0</v>
      </c>
      <c r="BG834" s="592">
        <f>IF(A28taxstdlife="n/a","n/a",IF(BG$3&gt;(A28taxstdlife+$E834),(('PTRM input'!$H$170+'PTRM input'!$H$136)*$H$7)-SUM($H834:BF834),(('PTRM input'!$H$170+'PTRM input'!$H$136)*$H$7)/A28taxstdlife))</f>
        <v>0</v>
      </c>
      <c r="BH834" s="592">
        <f>IF(A28taxstdlife="n/a","n/a",IF(BH$3&gt;(A28taxstdlife+$E834),(('PTRM input'!$H$170+'PTRM input'!$H$136)*$H$7)-SUM($H834:BG834),(('PTRM input'!$H$170+'PTRM input'!$H$136)*$H$7)/A28taxstdlife))</f>
        <v>0</v>
      </c>
      <c r="BI834" s="592">
        <f>IF(A28taxstdlife="n/a","n/a",IF(BI$3&gt;(A28taxstdlife+$E834),(('PTRM input'!$H$170+'PTRM input'!$H$136)*$H$7)-SUM($H834:BH834),(('PTRM input'!$H$170+'PTRM input'!$H$136)*$H$7)/A28taxstdlife))</f>
        <v>0</v>
      </c>
      <c r="BJ834" s="237"/>
      <c r="BK834" s="237"/>
      <c r="BL834" s="237"/>
      <c r="BM834" s="237"/>
    </row>
    <row r="835" spans="1:65" s="4" customFormat="1" ht="12.75" customHeight="1" outlineLevel="2">
      <c r="A835" s="237"/>
      <c r="B835" s="237"/>
      <c r="C835" s="597"/>
      <c r="D835" s="930"/>
      <c r="E835" s="167">
        <v>3</v>
      </c>
      <c r="F835" s="34"/>
      <c r="G835" s="184"/>
      <c r="H835" s="186"/>
      <c r="I835" s="185"/>
      <c r="J835" s="105">
        <f>IF(A28taxstdlife="n/a","n/a",IF(J$3&gt;(A28taxstdlife+$E835),(('PTRM input'!$I$170+'PTRM input'!$I$136)*$I$7)-SUM($I835:I835),(('PTRM input'!$I$170+'PTRM input'!$I$136)*$I$7)/A28taxstdlife))</f>
        <v>0</v>
      </c>
      <c r="K835" s="105">
        <f>IF(A28taxstdlife="n/a","n/a",IF(K$3&gt;(A28taxstdlife+$E835),(('PTRM input'!$I$170+'PTRM input'!$I$136)*$I$7)-SUM($I835:J835),(('PTRM input'!$I$170+'PTRM input'!$I$136)*$I$7)/A28taxstdlife))</f>
        <v>0</v>
      </c>
      <c r="L835" s="105">
        <f>IF(A28taxstdlife="n/a","n/a",IF(L$3&gt;(A28taxstdlife+$E835),(('PTRM input'!$I$170+'PTRM input'!$I$136)*$I$7)-SUM($I835:K835),(('PTRM input'!$I$170+'PTRM input'!$I$136)*$I$7)/A28taxstdlife))</f>
        <v>0</v>
      </c>
      <c r="M835" s="105">
        <f>IF(A28taxstdlife="n/a","n/a",IF(M$3&gt;(A28taxstdlife+$E835),(('PTRM input'!$I$170+'PTRM input'!$I$136)*$I$7)-SUM($I835:L835),(('PTRM input'!$I$170+'PTRM input'!$I$136)*$I$7)/A28taxstdlife))</f>
        <v>0</v>
      </c>
      <c r="N835" s="105">
        <f>IF(A28taxstdlife="n/a","n/a",IF(N$3&gt;(A28taxstdlife+$E835),(('PTRM input'!$I$170+'PTRM input'!$I$136)*$I$7)-SUM($I835:M835),(('PTRM input'!$I$170+'PTRM input'!$I$136)*$I$7)/A28taxstdlife))</f>
        <v>0</v>
      </c>
      <c r="O835" s="105">
        <f>IF(A28taxstdlife="n/a","n/a",IF(O$3&gt;(A28taxstdlife+$E835),(('PTRM input'!$I$170+'PTRM input'!$I$136)*$I$7)-SUM($I835:N835),(('PTRM input'!$I$170+'PTRM input'!$I$136)*$I$7)/A28taxstdlife))</f>
        <v>0</v>
      </c>
      <c r="P835" s="105">
        <f>IF(A28taxstdlife="n/a","n/a",IF(P$3&gt;(A28taxstdlife+$E835),(('PTRM input'!$I$170+'PTRM input'!$I$136)*$I$7)-SUM($I835:O835),(('PTRM input'!$I$170+'PTRM input'!$I$136)*$I$7)/A28taxstdlife))</f>
        <v>0</v>
      </c>
      <c r="Q835" s="592">
        <f>IF(A28taxstdlife="n/a","n/a",IF(Q$3&gt;(A28taxstdlife+$E835),(('PTRM input'!$I$170+'PTRM input'!$I$136)*$I$7)-SUM($I835:P835),(('PTRM input'!$I$170+'PTRM input'!$I$136)*$I$7)/A28taxstdlife))</f>
        <v>0</v>
      </c>
      <c r="R835" s="592">
        <f>IF(A28taxstdlife="n/a","n/a",IF(R$3&gt;(A28taxstdlife+$E835),(('PTRM input'!$I$170+'PTRM input'!$I$136)*$I$7)-SUM($I835:Q835),(('PTRM input'!$I$170+'PTRM input'!$I$136)*$I$7)/A28taxstdlife))</f>
        <v>0</v>
      </c>
      <c r="S835" s="592">
        <f>IF(A28taxstdlife="n/a","n/a",IF(S$3&gt;(A28taxstdlife+$E835),(('PTRM input'!$I$170+'PTRM input'!$I$136)*$I$7)-SUM($I835:R835),(('PTRM input'!$I$170+'PTRM input'!$I$136)*$I$7)/A28taxstdlife))</f>
        <v>0</v>
      </c>
      <c r="T835" s="592">
        <f>IF(A28taxstdlife="n/a","n/a",IF(T$3&gt;(A28taxstdlife+$E835),(('PTRM input'!$I$170+'PTRM input'!$I$136)*$I$7)-SUM($I835:S835),(('PTRM input'!$I$170+'PTRM input'!$I$136)*$I$7)/A28taxstdlife))</f>
        <v>0</v>
      </c>
      <c r="U835" s="592">
        <f>IF(A28taxstdlife="n/a","n/a",IF(U$3&gt;(A28taxstdlife+$E835),(('PTRM input'!$I$170+'PTRM input'!$I$136)*$I$7)-SUM($I835:T835),(('PTRM input'!$I$170+'PTRM input'!$I$136)*$I$7)/A28taxstdlife))</f>
        <v>0</v>
      </c>
      <c r="V835" s="592">
        <f>IF(A28taxstdlife="n/a","n/a",IF(V$3&gt;(A28taxstdlife+$E835),(('PTRM input'!$I$170+'PTRM input'!$I$136)*$I$7)-SUM($I835:U835),(('PTRM input'!$I$170+'PTRM input'!$I$136)*$I$7)/A28taxstdlife))</f>
        <v>0</v>
      </c>
      <c r="W835" s="592">
        <f>IF(A28taxstdlife="n/a","n/a",IF(W$3&gt;(A28taxstdlife+$E835),(('PTRM input'!$I$170+'PTRM input'!$I$136)*$I$7)-SUM($I835:V835),(('PTRM input'!$I$170+'PTRM input'!$I$136)*$I$7)/A28taxstdlife))</f>
        <v>0</v>
      </c>
      <c r="X835" s="592">
        <f>IF(A28taxstdlife="n/a","n/a",IF(X$3&gt;(A28taxstdlife+$E835),(('PTRM input'!$I$170+'PTRM input'!$I$136)*$I$7)-SUM($I835:W835),(('PTRM input'!$I$170+'PTRM input'!$I$136)*$I$7)/A28taxstdlife))</f>
        <v>0</v>
      </c>
      <c r="Y835" s="592">
        <f>IF(A28taxstdlife="n/a","n/a",IF(Y$3&gt;(A28taxstdlife+$E835),(('PTRM input'!$I$170+'PTRM input'!$I$136)*$I$7)-SUM($I835:X835),(('PTRM input'!$I$170+'PTRM input'!$I$136)*$I$7)/A28taxstdlife))</f>
        <v>0</v>
      </c>
      <c r="Z835" s="592">
        <f>IF(A28taxstdlife="n/a","n/a",IF(Z$3&gt;(A28taxstdlife+$E835),(('PTRM input'!$I$170+'PTRM input'!$I$136)*$I$7)-SUM($I835:Y835),(('PTRM input'!$I$170+'PTRM input'!$I$136)*$I$7)/A28taxstdlife))</f>
        <v>0</v>
      </c>
      <c r="AA835" s="592">
        <f>IF(A28taxstdlife="n/a","n/a",IF(AA$3&gt;(A28taxstdlife+$E835),(('PTRM input'!$I$170+'PTRM input'!$I$136)*$I$7)-SUM($I835:Z835),(('PTRM input'!$I$170+'PTRM input'!$I$136)*$I$7)/A28taxstdlife))</f>
        <v>0</v>
      </c>
      <c r="AB835" s="592">
        <f>IF(A28taxstdlife="n/a","n/a",IF(AB$3&gt;(A28taxstdlife+$E835),(('PTRM input'!$I$170+'PTRM input'!$I$136)*$I$7)-SUM($I835:AA835),(('PTRM input'!$I$170+'PTRM input'!$I$136)*$I$7)/A28taxstdlife))</f>
        <v>0</v>
      </c>
      <c r="AC835" s="592">
        <f>IF(A28taxstdlife="n/a","n/a",IF(AC$3&gt;(A28taxstdlife+$E835),(('PTRM input'!$I$170+'PTRM input'!$I$136)*$I$7)-SUM($I835:AB835),(('PTRM input'!$I$170+'PTRM input'!$I$136)*$I$7)/A28taxstdlife))</f>
        <v>0</v>
      </c>
      <c r="AD835" s="592">
        <f>IF(A28taxstdlife="n/a","n/a",IF(AD$3&gt;(A28taxstdlife+$E835),(('PTRM input'!$I$170+'PTRM input'!$I$136)*$I$7)-SUM($I835:AC835),(('PTRM input'!$I$170+'PTRM input'!$I$136)*$I$7)/A28taxstdlife))</f>
        <v>0</v>
      </c>
      <c r="AE835" s="592">
        <f>IF(A28taxstdlife="n/a","n/a",IF(AE$3&gt;(A28taxstdlife+$E835),(('PTRM input'!$I$170+'PTRM input'!$I$136)*$I$7)-SUM($I835:AD835),(('PTRM input'!$I$170+'PTRM input'!$I$136)*$I$7)/A28taxstdlife))</f>
        <v>0</v>
      </c>
      <c r="AF835" s="592">
        <f>IF(A28taxstdlife="n/a","n/a",IF(AF$3&gt;(A28taxstdlife+$E835),(('PTRM input'!$I$170+'PTRM input'!$I$136)*$I$7)-SUM($I835:AE835),(('PTRM input'!$I$170+'PTRM input'!$I$136)*$I$7)/A28taxstdlife))</f>
        <v>0</v>
      </c>
      <c r="AG835" s="592">
        <f>IF(A28taxstdlife="n/a","n/a",IF(AG$3&gt;(A28taxstdlife+$E835),(('PTRM input'!$I$170+'PTRM input'!$I$136)*$I$7)-SUM($I835:AF835),(('PTRM input'!$I$170+'PTRM input'!$I$136)*$I$7)/A28taxstdlife))</f>
        <v>0</v>
      </c>
      <c r="AH835" s="592">
        <f>IF(A28taxstdlife="n/a","n/a",IF(AH$3&gt;(A28taxstdlife+$E835),(('PTRM input'!$I$170+'PTRM input'!$I$136)*$I$7)-SUM($I835:AG835),(('PTRM input'!$I$170+'PTRM input'!$I$136)*$I$7)/A28taxstdlife))</f>
        <v>0</v>
      </c>
      <c r="AI835" s="592">
        <f>IF(A28taxstdlife="n/a","n/a",IF(AI$3&gt;(A28taxstdlife+$E835),(('PTRM input'!$I$170+'PTRM input'!$I$136)*$I$7)-SUM($I835:AH835),(('PTRM input'!$I$170+'PTRM input'!$I$136)*$I$7)/A28taxstdlife))</f>
        <v>0</v>
      </c>
      <c r="AJ835" s="592">
        <f>IF(A28taxstdlife="n/a","n/a",IF(AJ$3&gt;(A28taxstdlife+$E835),(('PTRM input'!$I$170+'PTRM input'!$I$136)*$I$7)-SUM($I835:AI835),(('PTRM input'!$I$170+'PTRM input'!$I$136)*$I$7)/A28taxstdlife))</f>
        <v>0</v>
      </c>
      <c r="AK835" s="592">
        <f>IF(A28taxstdlife="n/a","n/a",IF(AK$3&gt;(A28taxstdlife+$E835),(('PTRM input'!$I$170+'PTRM input'!$I$136)*$I$7)-SUM($I835:AJ835),(('PTRM input'!$I$170+'PTRM input'!$I$136)*$I$7)/A28taxstdlife))</f>
        <v>0</v>
      </c>
      <c r="AL835" s="592">
        <f>IF(A28taxstdlife="n/a","n/a",IF(AL$3&gt;(A28taxstdlife+$E835),(('PTRM input'!$I$170+'PTRM input'!$I$136)*$I$7)-SUM($I835:AK835),(('PTRM input'!$I$170+'PTRM input'!$I$136)*$I$7)/A28taxstdlife))</f>
        <v>0</v>
      </c>
      <c r="AM835" s="592">
        <f>IF(A28taxstdlife="n/a","n/a",IF(AM$3&gt;(A28taxstdlife+$E835),(('PTRM input'!$I$170+'PTRM input'!$I$136)*$I$7)-SUM($I835:AL835),(('PTRM input'!$I$170+'PTRM input'!$I$136)*$I$7)/A28taxstdlife))</f>
        <v>0</v>
      </c>
      <c r="AN835" s="592">
        <f>IF(A28taxstdlife="n/a","n/a",IF(AN$3&gt;(A28taxstdlife+$E835),(('PTRM input'!$I$170+'PTRM input'!$I$136)*$I$7)-SUM($I835:AM835),(('PTRM input'!$I$170+'PTRM input'!$I$136)*$I$7)/A28taxstdlife))</f>
        <v>0</v>
      </c>
      <c r="AO835" s="592">
        <f>IF(A28taxstdlife="n/a","n/a",IF(AO$3&gt;(A28taxstdlife+$E835),(('PTRM input'!$I$170+'PTRM input'!$I$136)*$I$7)-SUM($I835:AN835),(('PTRM input'!$I$170+'PTRM input'!$I$136)*$I$7)/A28taxstdlife))</f>
        <v>0</v>
      </c>
      <c r="AP835" s="592">
        <f>IF(A28taxstdlife="n/a","n/a",IF(AP$3&gt;(A28taxstdlife+$E835),(('PTRM input'!$I$170+'PTRM input'!$I$136)*$I$7)-SUM($I835:AO835),(('PTRM input'!$I$170+'PTRM input'!$I$136)*$I$7)/A28taxstdlife))</f>
        <v>0</v>
      </c>
      <c r="AQ835" s="592">
        <f>IF(A28taxstdlife="n/a","n/a",IF(AQ$3&gt;(A28taxstdlife+$E835),(('PTRM input'!$I$170+'PTRM input'!$I$136)*$I$7)-SUM($I835:AP835),(('PTRM input'!$I$170+'PTRM input'!$I$136)*$I$7)/A28taxstdlife))</f>
        <v>0</v>
      </c>
      <c r="AR835" s="592">
        <f>IF(A28taxstdlife="n/a","n/a",IF(AR$3&gt;(A28taxstdlife+$E835),(('PTRM input'!$I$170+'PTRM input'!$I$136)*$I$7)-SUM($I835:AQ835),(('PTRM input'!$I$170+'PTRM input'!$I$136)*$I$7)/A28taxstdlife))</f>
        <v>0</v>
      </c>
      <c r="AS835" s="592">
        <f>IF(A28taxstdlife="n/a","n/a",IF(AS$3&gt;(A28taxstdlife+$E835),(('PTRM input'!$I$170+'PTRM input'!$I$136)*$I$7)-SUM($I835:AR835),(('PTRM input'!$I$170+'PTRM input'!$I$136)*$I$7)/A28taxstdlife))</f>
        <v>0</v>
      </c>
      <c r="AT835" s="592">
        <f>IF(A28taxstdlife="n/a","n/a",IF(AT$3&gt;(A28taxstdlife+$E835),(('PTRM input'!$I$170+'PTRM input'!$I$136)*$I$7)-SUM($I835:AS835),(('PTRM input'!$I$170+'PTRM input'!$I$136)*$I$7)/A28taxstdlife))</f>
        <v>0</v>
      </c>
      <c r="AU835" s="592">
        <f>IF(A28taxstdlife="n/a","n/a",IF(AU$3&gt;(A28taxstdlife+$E835),(('PTRM input'!$I$170+'PTRM input'!$I$136)*$I$7)-SUM($I835:AT835),(('PTRM input'!$I$170+'PTRM input'!$I$136)*$I$7)/A28taxstdlife))</f>
        <v>0</v>
      </c>
      <c r="AV835" s="592">
        <f>IF(A28taxstdlife="n/a","n/a",IF(AV$3&gt;(A28taxstdlife+$E835),(('PTRM input'!$I$170+'PTRM input'!$I$136)*$I$7)-SUM($I835:AU835),(('PTRM input'!$I$170+'PTRM input'!$I$136)*$I$7)/A28taxstdlife))</f>
        <v>0</v>
      </c>
      <c r="AW835" s="592">
        <f>IF(A28taxstdlife="n/a","n/a",IF(AW$3&gt;(A28taxstdlife+$E835),(('PTRM input'!$I$170+'PTRM input'!$I$136)*$I$7)-SUM($I835:AV835),(('PTRM input'!$I$170+'PTRM input'!$I$136)*$I$7)/A28taxstdlife))</f>
        <v>0</v>
      </c>
      <c r="AX835" s="592">
        <f>IF(A28taxstdlife="n/a","n/a",IF(AX$3&gt;(A28taxstdlife+$E835),(('PTRM input'!$I$170+'PTRM input'!$I$136)*$I$7)-SUM($I835:AW835),(('PTRM input'!$I$170+'PTRM input'!$I$136)*$I$7)/A28taxstdlife))</f>
        <v>0</v>
      </c>
      <c r="AY835" s="592">
        <f>IF(A28taxstdlife="n/a","n/a",IF(AY$3&gt;(A28taxstdlife+$E835),(('PTRM input'!$I$170+'PTRM input'!$I$136)*$I$7)-SUM($I835:AX835),(('PTRM input'!$I$170+'PTRM input'!$I$136)*$I$7)/A28taxstdlife))</f>
        <v>0</v>
      </c>
      <c r="AZ835" s="592">
        <f>IF(A28taxstdlife="n/a","n/a",IF(AZ$3&gt;(A28taxstdlife+$E835),(('PTRM input'!$I$170+'PTRM input'!$I$136)*$I$7)-SUM($I835:AY835),(('PTRM input'!$I$170+'PTRM input'!$I$136)*$I$7)/A28taxstdlife))</f>
        <v>0</v>
      </c>
      <c r="BA835" s="592">
        <f>IF(A28taxstdlife="n/a","n/a",IF(BA$3&gt;(A28taxstdlife+$E835),(('PTRM input'!$I$170+'PTRM input'!$I$136)*$I$7)-SUM($I835:AZ835),(('PTRM input'!$I$170+'PTRM input'!$I$136)*$I$7)/A28taxstdlife))</f>
        <v>0</v>
      </c>
      <c r="BB835" s="592">
        <f>IF(A28taxstdlife="n/a","n/a",IF(BB$3&gt;(A28taxstdlife+$E835),(('PTRM input'!$I$170+'PTRM input'!$I$136)*$I$7)-SUM($I835:BA835),(('PTRM input'!$I$170+'PTRM input'!$I$136)*$I$7)/A28taxstdlife))</f>
        <v>0</v>
      </c>
      <c r="BC835" s="592">
        <f>IF(A28taxstdlife="n/a","n/a",IF(BC$3&gt;(A28taxstdlife+$E835),(('PTRM input'!$I$170+'PTRM input'!$I$136)*$I$7)-SUM($I835:BB835),(('PTRM input'!$I$170+'PTRM input'!$I$136)*$I$7)/A28taxstdlife))</f>
        <v>0</v>
      </c>
      <c r="BD835" s="592">
        <f>IF(A28taxstdlife="n/a","n/a",IF(BD$3&gt;(A28taxstdlife+$E835),(('PTRM input'!$I$170+'PTRM input'!$I$136)*$I$7)-SUM($I835:BC835),(('PTRM input'!$I$170+'PTRM input'!$I$136)*$I$7)/A28taxstdlife))</f>
        <v>0</v>
      </c>
      <c r="BE835" s="592">
        <f>IF(A28taxstdlife="n/a","n/a",IF(BE$3&gt;(A28taxstdlife+$E835),(('PTRM input'!$I$170+'PTRM input'!$I$136)*$I$7)-SUM($I835:BD835),(('PTRM input'!$I$170+'PTRM input'!$I$136)*$I$7)/A28taxstdlife))</f>
        <v>0</v>
      </c>
      <c r="BF835" s="592">
        <f>IF(A28taxstdlife="n/a","n/a",IF(BF$3&gt;(A28taxstdlife+$E835),(('PTRM input'!$I$170+'PTRM input'!$I$136)*$I$7)-SUM($I835:BE835),(('PTRM input'!$I$170+'PTRM input'!$I$136)*$I$7)/A28taxstdlife))</f>
        <v>0</v>
      </c>
      <c r="BG835" s="592">
        <f>IF(A28taxstdlife="n/a","n/a",IF(BG$3&gt;(A28taxstdlife+$E835),(('PTRM input'!$I$170+'PTRM input'!$I$136)*$I$7)-SUM($I835:BF835),(('PTRM input'!$I$170+'PTRM input'!$I$136)*$I$7)/A28taxstdlife))</f>
        <v>0</v>
      </c>
      <c r="BH835" s="592">
        <f>IF(A28taxstdlife="n/a","n/a",IF(BH$3&gt;(A28taxstdlife+$E835),(('PTRM input'!$I$170+'PTRM input'!$I$136)*$I$7)-SUM($I835:BG835),(('PTRM input'!$I$170+'PTRM input'!$I$136)*$I$7)/A28taxstdlife))</f>
        <v>0</v>
      </c>
      <c r="BI835" s="592">
        <f>IF(A28taxstdlife="n/a","n/a",IF(BI$3&gt;(A28taxstdlife+$E835),(('PTRM input'!$I$170+'PTRM input'!$I$136)*$I$7)-SUM($I835:BH835),(('PTRM input'!$I$170+'PTRM input'!$I$136)*$I$7)/A28taxstdlife))</f>
        <v>0</v>
      </c>
      <c r="BJ835" s="592"/>
      <c r="BK835" s="237"/>
      <c r="BL835" s="237"/>
      <c r="BM835" s="237"/>
    </row>
    <row r="836" spans="1:65" s="4" customFormat="1" ht="12.75" customHeight="1" outlineLevel="2">
      <c r="A836" s="237"/>
      <c r="B836" s="237"/>
      <c r="C836" s="597"/>
      <c r="D836" s="930"/>
      <c r="E836" s="167">
        <v>4</v>
      </c>
      <c r="F836" s="34"/>
      <c r="G836" s="184"/>
      <c r="H836" s="186"/>
      <c r="I836" s="186"/>
      <c r="J836" s="185"/>
      <c r="K836" s="105">
        <f>IF(A28taxstdlife="n/a","n/a",IF(K$3&gt;(A28taxstdlife+$E836),(('PTRM input'!$J$170+'PTRM input'!$J$136)*$J$7)-SUM($J836:J836),(('PTRM input'!$J$170+'PTRM input'!$J$136)*$J$7)/A28taxstdlife))</f>
        <v>0</v>
      </c>
      <c r="L836" s="105">
        <f>IF(A28taxstdlife="n/a","n/a",IF(L$3&gt;(A28taxstdlife+$E836),(('PTRM input'!$J$170+'PTRM input'!$J$136)*$J$7)-SUM($J836:K836),(('PTRM input'!$J$170+'PTRM input'!$J$136)*$J$7)/A28taxstdlife))</f>
        <v>0</v>
      </c>
      <c r="M836" s="105">
        <f>IF(A28taxstdlife="n/a","n/a",IF(M$3&gt;(A28taxstdlife+$E836),(('PTRM input'!$J$170+'PTRM input'!$J$136)*$J$7)-SUM($J836:L836),(('PTRM input'!$J$170+'PTRM input'!$J$136)*$J$7)/A28taxstdlife))</f>
        <v>0</v>
      </c>
      <c r="N836" s="105">
        <f>IF(A28taxstdlife="n/a","n/a",IF(N$3&gt;(A28taxstdlife+$E836),(('PTRM input'!$J$170+'PTRM input'!$J$136)*$J$7)-SUM($J836:M836),(('PTRM input'!$J$170+'PTRM input'!$J$136)*$J$7)/A28taxstdlife))</f>
        <v>0</v>
      </c>
      <c r="O836" s="105">
        <f>IF(A28taxstdlife="n/a","n/a",IF(O$3&gt;(A28taxstdlife+$E836),(('PTRM input'!$J$170+'PTRM input'!$J$136)*$J$7)-SUM($J836:N836),(('PTRM input'!$J$170+'PTRM input'!$J$136)*$J$7)/A28taxstdlife))</f>
        <v>0</v>
      </c>
      <c r="P836" s="105">
        <f>IF(A28taxstdlife="n/a","n/a",IF(P$3&gt;(A28taxstdlife+$E836),(('PTRM input'!$J$170+'PTRM input'!$J$136)*$J$7)-SUM($J836:O836),(('PTRM input'!$J$170+'PTRM input'!$J$136)*$J$7)/A28taxstdlife))</f>
        <v>0</v>
      </c>
      <c r="Q836" s="592">
        <f>IF(A28taxstdlife="n/a","n/a",IF(Q$3&gt;(A28taxstdlife+$E836),(('PTRM input'!$J$170+'PTRM input'!$J$136)*$J$7)-SUM($J836:P836),(('PTRM input'!$J$170+'PTRM input'!$J$136)*$J$7)/A28taxstdlife))</f>
        <v>0</v>
      </c>
      <c r="R836" s="592">
        <f>IF(A28taxstdlife="n/a","n/a",IF(R$3&gt;(A28taxstdlife+$E836),(('PTRM input'!$J$170+'PTRM input'!$J$136)*$J$7)-SUM($J836:Q836),(('PTRM input'!$J$170+'PTRM input'!$J$136)*$J$7)/A28taxstdlife))</f>
        <v>0</v>
      </c>
      <c r="S836" s="592">
        <f>IF(A28taxstdlife="n/a","n/a",IF(S$3&gt;(A28taxstdlife+$E836),(('PTRM input'!$J$170+'PTRM input'!$J$136)*$J$7)-SUM($J836:R836),(('PTRM input'!$J$170+'PTRM input'!$J$136)*$J$7)/A28taxstdlife))</f>
        <v>0</v>
      </c>
      <c r="T836" s="592">
        <f>IF(A28taxstdlife="n/a","n/a",IF(T$3&gt;(A28taxstdlife+$E836),(('PTRM input'!$J$170+'PTRM input'!$J$136)*$J$7)-SUM($J836:S836),(('PTRM input'!$J$170+'PTRM input'!$J$136)*$J$7)/A28taxstdlife))</f>
        <v>0</v>
      </c>
      <c r="U836" s="592">
        <f>IF(A28taxstdlife="n/a","n/a",IF(U$3&gt;(A28taxstdlife+$E836),(('PTRM input'!$J$170+'PTRM input'!$J$136)*$J$7)-SUM($J836:T836),(('PTRM input'!$J$170+'PTRM input'!$J$136)*$J$7)/A28taxstdlife))</f>
        <v>0</v>
      </c>
      <c r="V836" s="592">
        <f>IF(A28taxstdlife="n/a","n/a",IF(V$3&gt;(A28taxstdlife+$E836),(('PTRM input'!$J$170+'PTRM input'!$J$136)*$J$7)-SUM($J836:U836),(('PTRM input'!$J$170+'PTRM input'!$J$136)*$J$7)/A28taxstdlife))</f>
        <v>0</v>
      </c>
      <c r="W836" s="592">
        <f>IF(A28taxstdlife="n/a","n/a",IF(W$3&gt;(A28taxstdlife+$E836),(('PTRM input'!$J$170+'PTRM input'!$J$136)*$J$7)-SUM($J836:V836),(('PTRM input'!$J$170+'PTRM input'!$J$136)*$J$7)/A28taxstdlife))</f>
        <v>0</v>
      </c>
      <c r="X836" s="592">
        <f>IF(A28taxstdlife="n/a","n/a",IF(X$3&gt;(A28taxstdlife+$E836),(('PTRM input'!$J$170+'PTRM input'!$J$136)*$J$7)-SUM($J836:W836),(('PTRM input'!$J$170+'PTRM input'!$J$136)*$J$7)/A28taxstdlife))</f>
        <v>0</v>
      </c>
      <c r="Y836" s="592">
        <f>IF(A28taxstdlife="n/a","n/a",IF(Y$3&gt;(A28taxstdlife+$E836),(('PTRM input'!$J$170+'PTRM input'!$J$136)*$J$7)-SUM($J836:X836),(('PTRM input'!$J$170+'PTRM input'!$J$136)*$J$7)/A28taxstdlife))</f>
        <v>0</v>
      </c>
      <c r="Z836" s="592">
        <f>IF(A28taxstdlife="n/a","n/a",IF(Z$3&gt;(A28taxstdlife+$E836),(('PTRM input'!$J$170+'PTRM input'!$J$136)*$J$7)-SUM($J836:Y836),(('PTRM input'!$J$170+'PTRM input'!$J$136)*$J$7)/A28taxstdlife))</f>
        <v>0</v>
      </c>
      <c r="AA836" s="592">
        <f>IF(A28taxstdlife="n/a","n/a",IF(AA$3&gt;(A28taxstdlife+$E836),(('PTRM input'!$J$170+'PTRM input'!$J$136)*$J$7)-SUM($J836:Z836),(('PTRM input'!$J$170+'PTRM input'!$J$136)*$J$7)/A28taxstdlife))</f>
        <v>0</v>
      </c>
      <c r="AB836" s="592">
        <f>IF(A28taxstdlife="n/a","n/a",IF(AB$3&gt;(A28taxstdlife+$E836),(('PTRM input'!$J$170+'PTRM input'!$J$136)*$J$7)-SUM($J836:AA836),(('PTRM input'!$J$170+'PTRM input'!$J$136)*$J$7)/A28taxstdlife))</f>
        <v>0</v>
      </c>
      <c r="AC836" s="592">
        <f>IF(A28taxstdlife="n/a","n/a",IF(AC$3&gt;(A28taxstdlife+$E836),(('PTRM input'!$J$170+'PTRM input'!$J$136)*$J$7)-SUM($J836:AB836),(('PTRM input'!$J$170+'PTRM input'!$J$136)*$J$7)/A28taxstdlife))</f>
        <v>0</v>
      </c>
      <c r="AD836" s="592">
        <f>IF(A28taxstdlife="n/a","n/a",IF(AD$3&gt;(A28taxstdlife+$E836),(('PTRM input'!$J$170+'PTRM input'!$J$136)*$J$7)-SUM($J836:AC836),(('PTRM input'!$J$170+'PTRM input'!$J$136)*$J$7)/A28taxstdlife))</f>
        <v>0</v>
      </c>
      <c r="AE836" s="592">
        <f>IF(A28taxstdlife="n/a","n/a",IF(AE$3&gt;(A28taxstdlife+$E836),(('PTRM input'!$J$170+'PTRM input'!$J$136)*$J$7)-SUM($J836:AD836),(('PTRM input'!$J$170+'PTRM input'!$J$136)*$J$7)/A28taxstdlife))</f>
        <v>0</v>
      </c>
      <c r="AF836" s="592">
        <f>IF(A28taxstdlife="n/a","n/a",IF(AF$3&gt;(A28taxstdlife+$E836),(('PTRM input'!$J$170+'PTRM input'!$J$136)*$J$7)-SUM($J836:AE836),(('PTRM input'!$J$170+'PTRM input'!$J$136)*$J$7)/A28taxstdlife))</f>
        <v>0</v>
      </c>
      <c r="AG836" s="592">
        <f>IF(A28taxstdlife="n/a","n/a",IF(AG$3&gt;(A28taxstdlife+$E836),(('PTRM input'!$J$170+'PTRM input'!$J$136)*$J$7)-SUM($J836:AF836),(('PTRM input'!$J$170+'PTRM input'!$J$136)*$J$7)/A28taxstdlife))</f>
        <v>0</v>
      </c>
      <c r="AH836" s="592">
        <f>IF(A28taxstdlife="n/a","n/a",IF(AH$3&gt;(A28taxstdlife+$E836),(('PTRM input'!$J$170+'PTRM input'!$J$136)*$J$7)-SUM($J836:AG836),(('PTRM input'!$J$170+'PTRM input'!$J$136)*$J$7)/A28taxstdlife))</f>
        <v>0</v>
      </c>
      <c r="AI836" s="592">
        <f>IF(A28taxstdlife="n/a","n/a",IF(AI$3&gt;(A28taxstdlife+$E836),(('PTRM input'!$J$170+'PTRM input'!$J$136)*$J$7)-SUM($J836:AH836),(('PTRM input'!$J$170+'PTRM input'!$J$136)*$J$7)/A28taxstdlife))</f>
        <v>0</v>
      </c>
      <c r="AJ836" s="592">
        <f>IF(A28taxstdlife="n/a","n/a",IF(AJ$3&gt;(A28taxstdlife+$E836),(('PTRM input'!$J$170+'PTRM input'!$J$136)*$J$7)-SUM($J836:AI836),(('PTRM input'!$J$170+'PTRM input'!$J$136)*$J$7)/A28taxstdlife))</f>
        <v>0</v>
      </c>
      <c r="AK836" s="592">
        <f>IF(A28taxstdlife="n/a","n/a",IF(AK$3&gt;(A28taxstdlife+$E836),(('PTRM input'!$J$170+'PTRM input'!$J$136)*$J$7)-SUM($J836:AJ836),(('PTRM input'!$J$170+'PTRM input'!$J$136)*$J$7)/A28taxstdlife))</f>
        <v>0</v>
      </c>
      <c r="AL836" s="592">
        <f>IF(A28taxstdlife="n/a","n/a",IF(AL$3&gt;(A28taxstdlife+$E836),(('PTRM input'!$J$170+'PTRM input'!$J$136)*$J$7)-SUM($J836:AK836),(('PTRM input'!$J$170+'PTRM input'!$J$136)*$J$7)/A28taxstdlife))</f>
        <v>0</v>
      </c>
      <c r="AM836" s="592">
        <f>IF(A28taxstdlife="n/a","n/a",IF(AM$3&gt;(A28taxstdlife+$E836),(('PTRM input'!$J$170+'PTRM input'!$J$136)*$J$7)-SUM($J836:AL836),(('PTRM input'!$J$170+'PTRM input'!$J$136)*$J$7)/A28taxstdlife))</f>
        <v>0</v>
      </c>
      <c r="AN836" s="592">
        <f>IF(A28taxstdlife="n/a","n/a",IF(AN$3&gt;(A28taxstdlife+$E836),(('PTRM input'!$J$170+'PTRM input'!$J$136)*$J$7)-SUM($J836:AM836),(('PTRM input'!$J$170+'PTRM input'!$J$136)*$J$7)/A28taxstdlife))</f>
        <v>0</v>
      </c>
      <c r="AO836" s="592">
        <f>IF(A28taxstdlife="n/a","n/a",IF(AO$3&gt;(A28taxstdlife+$E836),(('PTRM input'!$J$170+'PTRM input'!$J$136)*$J$7)-SUM($J836:AN836),(('PTRM input'!$J$170+'PTRM input'!$J$136)*$J$7)/A28taxstdlife))</f>
        <v>0</v>
      </c>
      <c r="AP836" s="592">
        <f>IF(A28taxstdlife="n/a","n/a",IF(AP$3&gt;(A28taxstdlife+$E836),(('PTRM input'!$J$170+'PTRM input'!$J$136)*$J$7)-SUM($J836:AO836),(('PTRM input'!$J$170+'PTRM input'!$J$136)*$J$7)/A28taxstdlife))</f>
        <v>0</v>
      </c>
      <c r="AQ836" s="592">
        <f>IF(A28taxstdlife="n/a","n/a",IF(AQ$3&gt;(A28taxstdlife+$E836),(('PTRM input'!$J$170+'PTRM input'!$J$136)*$J$7)-SUM($J836:AP836),(('PTRM input'!$J$170+'PTRM input'!$J$136)*$J$7)/A28taxstdlife))</f>
        <v>0</v>
      </c>
      <c r="AR836" s="592">
        <f>IF(A28taxstdlife="n/a","n/a",IF(AR$3&gt;(A28taxstdlife+$E836),(('PTRM input'!$J$170+'PTRM input'!$J$136)*$J$7)-SUM($J836:AQ836),(('PTRM input'!$J$170+'PTRM input'!$J$136)*$J$7)/A28taxstdlife))</f>
        <v>0</v>
      </c>
      <c r="AS836" s="592">
        <f>IF(A28taxstdlife="n/a","n/a",IF(AS$3&gt;(A28taxstdlife+$E836),(('PTRM input'!$J$170+'PTRM input'!$J$136)*$J$7)-SUM($J836:AR836),(('PTRM input'!$J$170+'PTRM input'!$J$136)*$J$7)/A28taxstdlife))</f>
        <v>0</v>
      </c>
      <c r="AT836" s="592">
        <f>IF(A28taxstdlife="n/a","n/a",IF(AT$3&gt;(A28taxstdlife+$E836),(('PTRM input'!$J$170+'PTRM input'!$J$136)*$J$7)-SUM($J836:AS836),(('PTRM input'!$J$170+'PTRM input'!$J$136)*$J$7)/A28taxstdlife))</f>
        <v>0</v>
      </c>
      <c r="AU836" s="592">
        <f>IF(A28taxstdlife="n/a","n/a",IF(AU$3&gt;(A28taxstdlife+$E836),(('PTRM input'!$J$170+'PTRM input'!$J$136)*$J$7)-SUM($J836:AT836),(('PTRM input'!$J$170+'PTRM input'!$J$136)*$J$7)/A28taxstdlife))</f>
        <v>0</v>
      </c>
      <c r="AV836" s="592">
        <f>IF(A28taxstdlife="n/a","n/a",IF(AV$3&gt;(A28taxstdlife+$E836),(('PTRM input'!$J$170+'PTRM input'!$J$136)*$J$7)-SUM($J836:AU836),(('PTRM input'!$J$170+'PTRM input'!$J$136)*$J$7)/A28taxstdlife))</f>
        <v>0</v>
      </c>
      <c r="AW836" s="592">
        <f>IF(A28taxstdlife="n/a","n/a",IF(AW$3&gt;(A28taxstdlife+$E836),(('PTRM input'!$J$170+'PTRM input'!$J$136)*$J$7)-SUM($J836:AV836),(('PTRM input'!$J$170+'PTRM input'!$J$136)*$J$7)/A28taxstdlife))</f>
        <v>0</v>
      </c>
      <c r="AX836" s="592">
        <f>IF(A28taxstdlife="n/a","n/a",IF(AX$3&gt;(A28taxstdlife+$E836),(('PTRM input'!$J$170+'PTRM input'!$J$136)*$J$7)-SUM($J836:AW836),(('PTRM input'!$J$170+'PTRM input'!$J$136)*$J$7)/A28taxstdlife))</f>
        <v>0</v>
      </c>
      <c r="AY836" s="592">
        <f>IF(A28taxstdlife="n/a","n/a",IF(AY$3&gt;(A28taxstdlife+$E836),(('PTRM input'!$J$170+'PTRM input'!$J$136)*$J$7)-SUM($J836:AX836),(('PTRM input'!$J$170+'PTRM input'!$J$136)*$J$7)/A28taxstdlife))</f>
        <v>0</v>
      </c>
      <c r="AZ836" s="592">
        <f>IF(A28taxstdlife="n/a","n/a",IF(AZ$3&gt;(A28taxstdlife+$E836),(('PTRM input'!$J$170+'PTRM input'!$J$136)*$J$7)-SUM($J836:AY836),(('PTRM input'!$J$170+'PTRM input'!$J$136)*$J$7)/A28taxstdlife))</f>
        <v>0</v>
      </c>
      <c r="BA836" s="592">
        <f>IF(A28taxstdlife="n/a","n/a",IF(BA$3&gt;(A28taxstdlife+$E836),(('PTRM input'!$J$170+'PTRM input'!$J$136)*$J$7)-SUM($J836:AZ836),(('PTRM input'!$J$170+'PTRM input'!$J$136)*$J$7)/A28taxstdlife))</f>
        <v>0</v>
      </c>
      <c r="BB836" s="592">
        <f>IF(A28taxstdlife="n/a","n/a",IF(BB$3&gt;(A28taxstdlife+$E836),(('PTRM input'!$J$170+'PTRM input'!$J$136)*$J$7)-SUM($J836:BA836),(('PTRM input'!$J$170+'PTRM input'!$J$136)*$J$7)/A28taxstdlife))</f>
        <v>0</v>
      </c>
      <c r="BC836" s="592">
        <f>IF(A28taxstdlife="n/a","n/a",IF(BC$3&gt;(A28taxstdlife+$E836),(('PTRM input'!$J$170+'PTRM input'!$J$136)*$J$7)-SUM($J836:BB836),(('PTRM input'!$J$170+'PTRM input'!$J$136)*$J$7)/A28taxstdlife))</f>
        <v>0</v>
      </c>
      <c r="BD836" s="592">
        <f>IF(A28taxstdlife="n/a","n/a",IF(BD$3&gt;(A28taxstdlife+$E836),(('PTRM input'!$J$170+'PTRM input'!$J$136)*$J$7)-SUM($J836:BC836),(('PTRM input'!$J$170+'PTRM input'!$J$136)*$J$7)/A28taxstdlife))</f>
        <v>0</v>
      </c>
      <c r="BE836" s="592">
        <f>IF(A28taxstdlife="n/a","n/a",IF(BE$3&gt;(A28taxstdlife+$E836),(('PTRM input'!$J$170+'PTRM input'!$J$136)*$J$7)-SUM($J836:BD836),(('PTRM input'!$J$170+'PTRM input'!$J$136)*$J$7)/A28taxstdlife))</f>
        <v>0</v>
      </c>
      <c r="BF836" s="592">
        <f>IF(A28taxstdlife="n/a","n/a",IF(BF$3&gt;(A28taxstdlife+$E836),(('PTRM input'!$J$170+'PTRM input'!$J$136)*$J$7)-SUM($J836:BE836),(('PTRM input'!$J$170+'PTRM input'!$J$136)*$J$7)/A28taxstdlife))</f>
        <v>0</v>
      </c>
      <c r="BG836" s="592">
        <f>IF(A28taxstdlife="n/a","n/a",IF(BG$3&gt;(A28taxstdlife+$E836),(('PTRM input'!$J$170+'PTRM input'!$J$136)*$J$7)-SUM($J836:BF836),(('PTRM input'!$J$170+'PTRM input'!$J$136)*$J$7)/A28taxstdlife))</f>
        <v>0</v>
      </c>
      <c r="BH836" s="592">
        <f>IF(A28taxstdlife="n/a","n/a",IF(BH$3&gt;(A28taxstdlife+$E836),(('PTRM input'!$J$170+'PTRM input'!$J$136)*$J$7)-SUM($J836:BG836),(('PTRM input'!$J$170+'PTRM input'!$J$136)*$J$7)/A28taxstdlife))</f>
        <v>0</v>
      </c>
      <c r="BI836" s="592">
        <f>IF(A28taxstdlife="n/a","n/a",IF(BI$3&gt;(A28taxstdlife+$E836),(('PTRM input'!$J$170+'PTRM input'!$J$136)*$J$7)-SUM($J836:BH836),(('PTRM input'!$J$170+'PTRM input'!$J$136)*$J$7)/A28taxstdlife))</f>
        <v>0</v>
      </c>
      <c r="BJ836" s="237"/>
      <c r="BK836" s="237"/>
      <c r="BL836" s="237"/>
      <c r="BM836" s="237"/>
    </row>
    <row r="837" spans="1:65" s="4" customFormat="1" ht="12.75" customHeight="1" outlineLevel="2">
      <c r="A837" s="237"/>
      <c r="B837" s="237"/>
      <c r="C837" s="597"/>
      <c r="D837" s="930"/>
      <c r="E837" s="167">
        <v>5</v>
      </c>
      <c r="F837" s="34"/>
      <c r="G837" s="184"/>
      <c r="H837" s="186"/>
      <c r="I837" s="186"/>
      <c r="J837" s="186"/>
      <c r="K837" s="185"/>
      <c r="L837" s="105">
        <f>IF(A28taxstdlife="n/a","n/a",IF(L$3&gt;(A28taxstdlife+$E837),(('PTRM input'!$K$170+'PTRM input'!$K$136)*$K$7)-SUM($K837:K837),(('PTRM input'!$K$170+'PTRM input'!$K$136)*$K$7)/A28taxstdlife))</f>
        <v>0</v>
      </c>
      <c r="M837" s="105">
        <f>IF(A28taxstdlife="n/a","n/a",IF(M$3&gt;(A28taxstdlife+$E837),(('PTRM input'!$K$170+'PTRM input'!$K$136)*$K$7)-SUM($K837:L837),(('PTRM input'!$K$170+'PTRM input'!$K$136)*$K$7)/A28taxstdlife))</f>
        <v>0</v>
      </c>
      <c r="N837" s="105">
        <f>IF(A28taxstdlife="n/a","n/a",IF(N$3&gt;(A28taxstdlife+$E837),(('PTRM input'!$K$170+'PTRM input'!$K$136)*$K$7)-SUM($K837:M837),(('PTRM input'!$K$170+'PTRM input'!$K$136)*$K$7)/A28taxstdlife))</f>
        <v>0</v>
      </c>
      <c r="O837" s="105">
        <f>IF(A28taxstdlife="n/a","n/a",IF(O$3&gt;(A28taxstdlife+$E837),(('PTRM input'!$K$170+'PTRM input'!$K$136)*$K$7)-SUM($K837:N837),(('PTRM input'!$K$170+'PTRM input'!$K$136)*$K$7)/A28taxstdlife))</f>
        <v>0</v>
      </c>
      <c r="P837" s="105">
        <f>IF(A28taxstdlife="n/a","n/a",IF(P$3&gt;(A28taxstdlife+$E837),(('PTRM input'!$K$170+'PTRM input'!$K$136)*$K$7)-SUM($K837:O837),(('PTRM input'!$K$170+'PTRM input'!$K$136)*$K$7)/A28taxstdlife))</f>
        <v>0</v>
      </c>
      <c r="Q837" s="592">
        <f>IF(A28taxstdlife="n/a","n/a",IF(Q$3&gt;(A28taxstdlife+$E837),(('PTRM input'!$K$170+'PTRM input'!$K$136)*$K$7)-SUM($K837:P837),(('PTRM input'!$K$170+'PTRM input'!$K$136)*$K$7)/A28taxstdlife))</f>
        <v>0</v>
      </c>
      <c r="R837" s="592">
        <f>IF(A28taxstdlife="n/a","n/a",IF(R$3&gt;(A28taxstdlife+$E837),(('PTRM input'!$K$170+'PTRM input'!$K$136)*$K$7)-SUM($K837:Q837),(('PTRM input'!$K$170+'PTRM input'!$K$136)*$K$7)/A28taxstdlife))</f>
        <v>0</v>
      </c>
      <c r="S837" s="592">
        <f>IF(A28taxstdlife="n/a","n/a",IF(S$3&gt;(A28taxstdlife+$E837),(('PTRM input'!$K$170+'PTRM input'!$K$136)*$K$7)-SUM($K837:R837),(('PTRM input'!$K$170+'PTRM input'!$K$136)*$K$7)/A28taxstdlife))</f>
        <v>0</v>
      </c>
      <c r="T837" s="592">
        <f>IF(A28taxstdlife="n/a","n/a",IF(T$3&gt;(A28taxstdlife+$E837),(('PTRM input'!$K$170+'PTRM input'!$K$136)*$K$7)-SUM($K837:S837),(('PTRM input'!$K$170+'PTRM input'!$K$136)*$K$7)/A28taxstdlife))</f>
        <v>0</v>
      </c>
      <c r="U837" s="592">
        <f>IF(A28taxstdlife="n/a","n/a",IF(U$3&gt;(A28taxstdlife+$E837),(('PTRM input'!$K$170+'PTRM input'!$K$136)*$K$7)-SUM($K837:T837),(('PTRM input'!$K$170+'PTRM input'!$K$136)*$K$7)/A28taxstdlife))</f>
        <v>0</v>
      </c>
      <c r="V837" s="592">
        <f>IF(A28taxstdlife="n/a","n/a",IF(V$3&gt;(A28taxstdlife+$E837),(('PTRM input'!$K$170+'PTRM input'!$K$136)*$K$7)-SUM($K837:U837),(('PTRM input'!$K$170+'PTRM input'!$K$136)*$K$7)/A28taxstdlife))</f>
        <v>0</v>
      </c>
      <c r="W837" s="592">
        <f>IF(A28taxstdlife="n/a","n/a",IF(W$3&gt;(A28taxstdlife+$E837),(('PTRM input'!$K$170+'PTRM input'!$K$136)*$K$7)-SUM($K837:V837),(('PTRM input'!$K$170+'PTRM input'!$K$136)*$K$7)/A28taxstdlife))</f>
        <v>0</v>
      </c>
      <c r="X837" s="592">
        <f>IF(A28taxstdlife="n/a","n/a",IF(X$3&gt;(A28taxstdlife+$E837),(('PTRM input'!$K$170+'PTRM input'!$K$136)*$K$7)-SUM($K837:W837),(('PTRM input'!$K$170+'PTRM input'!$K$136)*$K$7)/A28taxstdlife))</f>
        <v>0</v>
      </c>
      <c r="Y837" s="592">
        <f>IF(A28taxstdlife="n/a","n/a",IF(Y$3&gt;(A28taxstdlife+$E837),(('PTRM input'!$K$170+'PTRM input'!$K$136)*$K$7)-SUM($K837:X837),(('PTRM input'!$K$170+'PTRM input'!$K$136)*$K$7)/A28taxstdlife))</f>
        <v>0</v>
      </c>
      <c r="Z837" s="592">
        <f>IF(A28taxstdlife="n/a","n/a",IF(Z$3&gt;(A28taxstdlife+$E837),(('PTRM input'!$K$170+'PTRM input'!$K$136)*$K$7)-SUM($K837:Y837),(('PTRM input'!$K$170+'PTRM input'!$K$136)*$K$7)/A28taxstdlife))</f>
        <v>0</v>
      </c>
      <c r="AA837" s="592">
        <f>IF(A28taxstdlife="n/a","n/a",IF(AA$3&gt;(A28taxstdlife+$E837),(('PTRM input'!$K$170+'PTRM input'!$K$136)*$K$7)-SUM($K837:Z837),(('PTRM input'!$K$170+'PTRM input'!$K$136)*$K$7)/A28taxstdlife))</f>
        <v>0</v>
      </c>
      <c r="AB837" s="592">
        <f>IF(A28taxstdlife="n/a","n/a",IF(AB$3&gt;(A28taxstdlife+$E837),(('PTRM input'!$K$170+'PTRM input'!$K$136)*$K$7)-SUM($K837:AA837),(('PTRM input'!$K$170+'PTRM input'!$K$136)*$K$7)/A28taxstdlife))</f>
        <v>0</v>
      </c>
      <c r="AC837" s="592">
        <f>IF(A28taxstdlife="n/a","n/a",IF(AC$3&gt;(A28taxstdlife+$E837),(('PTRM input'!$K$170+'PTRM input'!$K$136)*$K$7)-SUM($K837:AB837),(('PTRM input'!$K$170+'PTRM input'!$K$136)*$K$7)/A28taxstdlife))</f>
        <v>0</v>
      </c>
      <c r="AD837" s="592">
        <f>IF(A28taxstdlife="n/a","n/a",IF(AD$3&gt;(A28taxstdlife+$E837),(('PTRM input'!$K$170+'PTRM input'!$K$136)*$K$7)-SUM($K837:AC837),(('PTRM input'!$K$170+'PTRM input'!$K$136)*$K$7)/A28taxstdlife))</f>
        <v>0</v>
      </c>
      <c r="AE837" s="592">
        <f>IF(A28taxstdlife="n/a","n/a",IF(AE$3&gt;(A28taxstdlife+$E837),(('PTRM input'!$K$170+'PTRM input'!$K$136)*$K$7)-SUM($K837:AD837),(('PTRM input'!$K$170+'PTRM input'!$K$136)*$K$7)/A28taxstdlife))</f>
        <v>0</v>
      </c>
      <c r="AF837" s="592">
        <f>IF(A28taxstdlife="n/a","n/a",IF(AF$3&gt;(A28taxstdlife+$E837),(('PTRM input'!$K$170+'PTRM input'!$K$136)*$K$7)-SUM($K837:AE837),(('PTRM input'!$K$170+'PTRM input'!$K$136)*$K$7)/A28taxstdlife))</f>
        <v>0</v>
      </c>
      <c r="AG837" s="592">
        <f>IF(A28taxstdlife="n/a","n/a",IF(AG$3&gt;(A28taxstdlife+$E837),(('PTRM input'!$K$170+'PTRM input'!$K$136)*$K$7)-SUM($K837:AF837),(('PTRM input'!$K$170+'PTRM input'!$K$136)*$K$7)/A28taxstdlife))</f>
        <v>0</v>
      </c>
      <c r="AH837" s="592">
        <f>IF(A28taxstdlife="n/a","n/a",IF(AH$3&gt;(A28taxstdlife+$E837),(('PTRM input'!$K$170+'PTRM input'!$K$136)*$K$7)-SUM($K837:AG837),(('PTRM input'!$K$170+'PTRM input'!$K$136)*$K$7)/A28taxstdlife))</f>
        <v>0</v>
      </c>
      <c r="AI837" s="592">
        <f>IF(A28taxstdlife="n/a","n/a",IF(AI$3&gt;(A28taxstdlife+$E837),(('PTRM input'!$K$170+'PTRM input'!$K$136)*$K$7)-SUM($K837:AH837),(('PTRM input'!$K$170+'PTRM input'!$K$136)*$K$7)/A28taxstdlife))</f>
        <v>0</v>
      </c>
      <c r="AJ837" s="592">
        <f>IF(A28taxstdlife="n/a","n/a",IF(AJ$3&gt;(A28taxstdlife+$E837),(('PTRM input'!$K$170+'PTRM input'!$K$136)*$K$7)-SUM($K837:AI837),(('PTRM input'!$K$170+'PTRM input'!$K$136)*$K$7)/A28taxstdlife))</f>
        <v>0</v>
      </c>
      <c r="AK837" s="592">
        <f>IF(A28taxstdlife="n/a","n/a",IF(AK$3&gt;(A28taxstdlife+$E837),(('PTRM input'!$K$170+'PTRM input'!$K$136)*$K$7)-SUM($K837:AJ837),(('PTRM input'!$K$170+'PTRM input'!$K$136)*$K$7)/A28taxstdlife))</f>
        <v>0</v>
      </c>
      <c r="AL837" s="592">
        <f>IF(A28taxstdlife="n/a","n/a",IF(AL$3&gt;(A28taxstdlife+$E837),(('PTRM input'!$K$170+'PTRM input'!$K$136)*$K$7)-SUM($K837:AK837),(('PTRM input'!$K$170+'PTRM input'!$K$136)*$K$7)/A28taxstdlife))</f>
        <v>0</v>
      </c>
      <c r="AM837" s="592">
        <f>IF(A28taxstdlife="n/a","n/a",IF(AM$3&gt;(A28taxstdlife+$E837),(('PTRM input'!$K$170+'PTRM input'!$K$136)*$K$7)-SUM($K837:AL837),(('PTRM input'!$K$170+'PTRM input'!$K$136)*$K$7)/A28taxstdlife))</f>
        <v>0</v>
      </c>
      <c r="AN837" s="592">
        <f>IF(A28taxstdlife="n/a","n/a",IF(AN$3&gt;(A28taxstdlife+$E837),(('PTRM input'!$K$170+'PTRM input'!$K$136)*$K$7)-SUM($K837:AM837),(('PTRM input'!$K$170+'PTRM input'!$K$136)*$K$7)/A28taxstdlife))</f>
        <v>0</v>
      </c>
      <c r="AO837" s="592">
        <f>IF(A28taxstdlife="n/a","n/a",IF(AO$3&gt;(A28taxstdlife+$E837),(('PTRM input'!$K$170+'PTRM input'!$K$136)*$K$7)-SUM($K837:AN837),(('PTRM input'!$K$170+'PTRM input'!$K$136)*$K$7)/A28taxstdlife))</f>
        <v>0</v>
      </c>
      <c r="AP837" s="592">
        <f>IF(A28taxstdlife="n/a","n/a",IF(AP$3&gt;(A28taxstdlife+$E837),(('PTRM input'!$K$170+'PTRM input'!$K$136)*$K$7)-SUM($K837:AO837),(('PTRM input'!$K$170+'PTRM input'!$K$136)*$K$7)/A28taxstdlife))</f>
        <v>0</v>
      </c>
      <c r="AQ837" s="592">
        <f>IF(A28taxstdlife="n/a","n/a",IF(AQ$3&gt;(A28taxstdlife+$E837),(('PTRM input'!$K$170+'PTRM input'!$K$136)*$K$7)-SUM($K837:AP837),(('PTRM input'!$K$170+'PTRM input'!$K$136)*$K$7)/A28taxstdlife))</f>
        <v>0</v>
      </c>
      <c r="AR837" s="592">
        <f>IF(A28taxstdlife="n/a","n/a",IF(AR$3&gt;(A28taxstdlife+$E837),(('PTRM input'!$K$170+'PTRM input'!$K$136)*$K$7)-SUM($K837:AQ837),(('PTRM input'!$K$170+'PTRM input'!$K$136)*$K$7)/A28taxstdlife))</f>
        <v>0</v>
      </c>
      <c r="AS837" s="592">
        <f>IF(A28taxstdlife="n/a","n/a",IF(AS$3&gt;(A28taxstdlife+$E837),(('PTRM input'!$K$170+'PTRM input'!$K$136)*$K$7)-SUM($K837:AR837),(('PTRM input'!$K$170+'PTRM input'!$K$136)*$K$7)/A28taxstdlife))</f>
        <v>0</v>
      </c>
      <c r="AT837" s="592">
        <f>IF(A28taxstdlife="n/a","n/a",IF(AT$3&gt;(A28taxstdlife+$E837),(('PTRM input'!$K$170+'PTRM input'!$K$136)*$K$7)-SUM($K837:AS837),(('PTRM input'!$K$170+'PTRM input'!$K$136)*$K$7)/A28taxstdlife))</f>
        <v>0</v>
      </c>
      <c r="AU837" s="592">
        <f>IF(A28taxstdlife="n/a","n/a",IF(AU$3&gt;(A28taxstdlife+$E837),(('PTRM input'!$K$170+'PTRM input'!$K$136)*$K$7)-SUM($K837:AT837),(('PTRM input'!$K$170+'PTRM input'!$K$136)*$K$7)/A28taxstdlife))</f>
        <v>0</v>
      </c>
      <c r="AV837" s="592">
        <f>IF(A28taxstdlife="n/a","n/a",IF(AV$3&gt;(A28taxstdlife+$E837),(('PTRM input'!$K$170+'PTRM input'!$K$136)*$K$7)-SUM($K837:AU837),(('PTRM input'!$K$170+'PTRM input'!$K$136)*$K$7)/A28taxstdlife))</f>
        <v>0</v>
      </c>
      <c r="AW837" s="592">
        <f>IF(A28taxstdlife="n/a","n/a",IF(AW$3&gt;(A28taxstdlife+$E837),(('PTRM input'!$K$170+'PTRM input'!$K$136)*$K$7)-SUM($K837:AV837),(('PTRM input'!$K$170+'PTRM input'!$K$136)*$K$7)/A28taxstdlife))</f>
        <v>0</v>
      </c>
      <c r="AX837" s="592">
        <f>IF(A28taxstdlife="n/a","n/a",IF(AX$3&gt;(A28taxstdlife+$E837),(('PTRM input'!$K$170+'PTRM input'!$K$136)*$K$7)-SUM($K837:AW837),(('PTRM input'!$K$170+'PTRM input'!$K$136)*$K$7)/A28taxstdlife))</f>
        <v>0</v>
      </c>
      <c r="AY837" s="592">
        <f>IF(A28taxstdlife="n/a","n/a",IF(AY$3&gt;(A28taxstdlife+$E837),(('PTRM input'!$K$170+'PTRM input'!$K$136)*$K$7)-SUM($K837:AX837),(('PTRM input'!$K$170+'PTRM input'!$K$136)*$K$7)/A28taxstdlife))</f>
        <v>0</v>
      </c>
      <c r="AZ837" s="592">
        <f>IF(A28taxstdlife="n/a","n/a",IF(AZ$3&gt;(A28taxstdlife+$E837),(('PTRM input'!$K$170+'PTRM input'!$K$136)*$K$7)-SUM($K837:AY837),(('PTRM input'!$K$170+'PTRM input'!$K$136)*$K$7)/A28taxstdlife))</f>
        <v>0</v>
      </c>
      <c r="BA837" s="592">
        <f>IF(A28taxstdlife="n/a","n/a",IF(BA$3&gt;(A28taxstdlife+$E837),(('PTRM input'!$K$170+'PTRM input'!$K$136)*$K$7)-SUM($K837:AZ837),(('PTRM input'!$K$170+'PTRM input'!$K$136)*$K$7)/A28taxstdlife))</f>
        <v>0</v>
      </c>
      <c r="BB837" s="592">
        <f>IF(A28taxstdlife="n/a","n/a",IF(BB$3&gt;(A28taxstdlife+$E837),(('PTRM input'!$K$170+'PTRM input'!$K$136)*$K$7)-SUM($K837:BA837),(('PTRM input'!$K$170+'PTRM input'!$K$136)*$K$7)/A28taxstdlife))</f>
        <v>0</v>
      </c>
      <c r="BC837" s="592">
        <f>IF(A28taxstdlife="n/a","n/a",IF(BC$3&gt;(A28taxstdlife+$E837),(('PTRM input'!$K$170+'PTRM input'!$K$136)*$K$7)-SUM($K837:BB837),(('PTRM input'!$K$170+'PTRM input'!$K$136)*$K$7)/A28taxstdlife))</f>
        <v>0</v>
      </c>
      <c r="BD837" s="592">
        <f>IF(A28taxstdlife="n/a","n/a",IF(BD$3&gt;(A28taxstdlife+$E837),(('PTRM input'!$K$170+'PTRM input'!$K$136)*$K$7)-SUM($K837:BC837),(('PTRM input'!$K$170+'PTRM input'!$K$136)*$K$7)/A28taxstdlife))</f>
        <v>0</v>
      </c>
      <c r="BE837" s="592">
        <f>IF(A28taxstdlife="n/a","n/a",IF(BE$3&gt;(A28taxstdlife+$E837),(('PTRM input'!$K$170+'PTRM input'!$K$136)*$K$7)-SUM($K837:BD837),(('PTRM input'!$K$170+'PTRM input'!$K$136)*$K$7)/A28taxstdlife))</f>
        <v>0</v>
      </c>
      <c r="BF837" s="592">
        <f>IF(A28taxstdlife="n/a","n/a",IF(BF$3&gt;(A28taxstdlife+$E837),(('PTRM input'!$K$170+'PTRM input'!$K$136)*$K$7)-SUM($K837:BE837),(('PTRM input'!$K$170+'PTRM input'!$K$136)*$K$7)/A28taxstdlife))</f>
        <v>0</v>
      </c>
      <c r="BG837" s="592">
        <f>IF(A28taxstdlife="n/a","n/a",IF(BG$3&gt;(A28taxstdlife+$E837),(('PTRM input'!$K$170+'PTRM input'!$K$136)*$K$7)-SUM($K837:BF837),(('PTRM input'!$K$170+'PTRM input'!$K$136)*$K$7)/A28taxstdlife))</f>
        <v>0</v>
      </c>
      <c r="BH837" s="592">
        <f>IF(A28taxstdlife="n/a","n/a",IF(BH$3&gt;(A28taxstdlife+$E837),(('PTRM input'!$K$170+'PTRM input'!$K$136)*$K$7)-SUM($K837:BG837),(('PTRM input'!$K$170+'PTRM input'!$K$136)*$K$7)/A28taxstdlife))</f>
        <v>0</v>
      </c>
      <c r="BI837" s="592">
        <f>IF(A28taxstdlife="n/a","n/a",IF(BI$3&gt;(A28taxstdlife+$E837),(('PTRM input'!$K$170+'PTRM input'!$K$136)*$K$7)-SUM($K837:BH837),(('PTRM input'!$K$170+'PTRM input'!$K$136)*$K$7)/A28taxstdlife))</f>
        <v>0</v>
      </c>
      <c r="BJ837" s="237"/>
      <c r="BK837" s="237"/>
      <c r="BL837" s="237"/>
      <c r="BM837" s="237"/>
    </row>
    <row r="838" spans="1:65" s="4" customFormat="1" ht="12.75" customHeight="1" outlineLevel="2">
      <c r="A838" s="237"/>
      <c r="B838" s="237"/>
      <c r="C838" s="597"/>
      <c r="D838" s="930"/>
      <c r="E838" s="167">
        <v>6</v>
      </c>
      <c r="F838" s="34"/>
      <c r="G838" s="184"/>
      <c r="H838" s="186"/>
      <c r="I838" s="186"/>
      <c r="J838" s="186"/>
      <c r="K838" s="186"/>
      <c r="L838" s="185"/>
      <c r="M838" s="105">
        <f>IF(A28taxstdlife="n/a","n/a",IF(M$3&gt;(A28taxstdlife+$E838),(('PTRM input'!$L$170+'PTRM input'!$L$136)*$L$7)-SUM($L838:L838),(('PTRM input'!$L$170+'PTRM input'!$L$136)*$L$7)/A28taxstdlife))</f>
        <v>0</v>
      </c>
      <c r="N838" s="105">
        <f>IF(A28taxstdlife="n/a","n/a",IF(N$3&gt;(A28taxstdlife+$E838),(('PTRM input'!$L$170+'PTRM input'!$L$136)*$L$7)-SUM($L838:M838),(('PTRM input'!$L$170+'PTRM input'!$L$136)*$L$7)/A28taxstdlife))</f>
        <v>0</v>
      </c>
      <c r="O838" s="105">
        <f>IF(A28taxstdlife="n/a","n/a",IF(O$3&gt;(A28taxstdlife+$E838),(('PTRM input'!$L$170+'PTRM input'!$L$136)*$L$7)-SUM($L838:N838),(('PTRM input'!$L$170+'PTRM input'!$L$136)*$L$7)/A28taxstdlife))</f>
        <v>0</v>
      </c>
      <c r="P838" s="105">
        <f>IF(A28taxstdlife="n/a","n/a",IF(P$3&gt;(A28taxstdlife+$E838),(('PTRM input'!$L$170+'PTRM input'!$L$136)*$L$7)-SUM($L838:O838),(('PTRM input'!$L$170+'PTRM input'!$L$136)*$L$7)/A28taxstdlife))</f>
        <v>0</v>
      </c>
      <c r="Q838" s="592">
        <f>IF(A28taxstdlife="n/a","n/a",IF(Q$3&gt;(A28taxstdlife+$E838),(('PTRM input'!$L$170+'PTRM input'!$L$136)*$L$7)-SUM($L838:P838),(('PTRM input'!$L$170+'PTRM input'!$L$136)*$L$7)/A28taxstdlife))</f>
        <v>0</v>
      </c>
      <c r="R838" s="592">
        <f>IF(A28taxstdlife="n/a","n/a",IF(R$3&gt;(A28taxstdlife+$E838),(('PTRM input'!$L$170+'PTRM input'!$L$136)*$L$7)-SUM($L838:Q838),(('PTRM input'!$L$170+'PTRM input'!$L$136)*$L$7)/A28taxstdlife))</f>
        <v>0</v>
      </c>
      <c r="S838" s="592">
        <f>IF(A28taxstdlife="n/a","n/a",IF(S$3&gt;(A28taxstdlife+$E838),(('PTRM input'!$L$170+'PTRM input'!$L$136)*$L$7)-SUM($L838:R838),(('PTRM input'!$L$170+'PTRM input'!$L$136)*$L$7)/A28taxstdlife))</f>
        <v>0</v>
      </c>
      <c r="T838" s="592">
        <f>IF(A28taxstdlife="n/a","n/a",IF(T$3&gt;(A28taxstdlife+$E838),(('PTRM input'!$L$170+'PTRM input'!$L$136)*$L$7)-SUM($L838:S838),(('PTRM input'!$L$170+'PTRM input'!$L$136)*$L$7)/A28taxstdlife))</f>
        <v>0</v>
      </c>
      <c r="U838" s="592">
        <f>IF(A28taxstdlife="n/a","n/a",IF(U$3&gt;(A28taxstdlife+$E838),(('PTRM input'!$L$170+'PTRM input'!$L$136)*$L$7)-SUM($L838:T838),(('PTRM input'!$L$170+'PTRM input'!$L$136)*$L$7)/A28taxstdlife))</f>
        <v>0</v>
      </c>
      <c r="V838" s="592">
        <f>IF(A28taxstdlife="n/a","n/a",IF(V$3&gt;(A28taxstdlife+$E838),(('PTRM input'!$L$170+'PTRM input'!$L$136)*$L$7)-SUM($L838:U838),(('PTRM input'!$L$170+'PTRM input'!$L$136)*$L$7)/A28taxstdlife))</f>
        <v>0</v>
      </c>
      <c r="W838" s="592">
        <f>IF(A28taxstdlife="n/a","n/a",IF(W$3&gt;(A28taxstdlife+$E838),(('PTRM input'!$L$170+'PTRM input'!$L$136)*$L$7)-SUM($L838:V838),(('PTRM input'!$L$170+'PTRM input'!$L$136)*$L$7)/A28taxstdlife))</f>
        <v>0</v>
      </c>
      <c r="X838" s="592">
        <f>IF(A28taxstdlife="n/a","n/a",IF(X$3&gt;(A28taxstdlife+$E838),(('PTRM input'!$L$170+'PTRM input'!$L$136)*$L$7)-SUM($L838:W838),(('PTRM input'!$L$170+'PTRM input'!$L$136)*$L$7)/A28taxstdlife))</f>
        <v>0</v>
      </c>
      <c r="Y838" s="592">
        <f>IF(A28taxstdlife="n/a","n/a",IF(Y$3&gt;(A28taxstdlife+$E838),(('PTRM input'!$L$170+'PTRM input'!$L$136)*$L$7)-SUM($L838:X838),(('PTRM input'!$L$170+'PTRM input'!$L$136)*$L$7)/A28taxstdlife))</f>
        <v>0</v>
      </c>
      <c r="Z838" s="592">
        <f>IF(A28taxstdlife="n/a","n/a",IF(Z$3&gt;(A28taxstdlife+$E838),(('PTRM input'!$L$170+'PTRM input'!$L$136)*$L$7)-SUM($L838:Y838),(('PTRM input'!$L$170+'PTRM input'!$L$136)*$L$7)/A28taxstdlife))</f>
        <v>0</v>
      </c>
      <c r="AA838" s="592">
        <f>IF(A28taxstdlife="n/a","n/a",IF(AA$3&gt;(A28taxstdlife+$E838),(('PTRM input'!$L$170+'PTRM input'!$L$136)*$L$7)-SUM($L838:Z838),(('PTRM input'!$L$170+'PTRM input'!$L$136)*$L$7)/A28taxstdlife))</f>
        <v>0</v>
      </c>
      <c r="AB838" s="592">
        <f>IF(A28taxstdlife="n/a","n/a",IF(AB$3&gt;(A28taxstdlife+$E838),(('PTRM input'!$L$170+'PTRM input'!$L$136)*$L$7)-SUM($L838:AA838),(('PTRM input'!$L$170+'PTRM input'!$L$136)*$L$7)/A28taxstdlife))</f>
        <v>0</v>
      </c>
      <c r="AC838" s="592">
        <f>IF(A28taxstdlife="n/a","n/a",IF(AC$3&gt;(A28taxstdlife+$E838),(('PTRM input'!$L$170+'PTRM input'!$L$136)*$L$7)-SUM($L838:AB838),(('PTRM input'!$L$170+'PTRM input'!$L$136)*$L$7)/A28taxstdlife))</f>
        <v>0</v>
      </c>
      <c r="AD838" s="592">
        <f>IF(A28taxstdlife="n/a","n/a",IF(AD$3&gt;(A28taxstdlife+$E838),(('PTRM input'!$L$170+'PTRM input'!$L$136)*$L$7)-SUM($L838:AC838),(('PTRM input'!$L$170+'PTRM input'!$L$136)*$L$7)/A28taxstdlife))</f>
        <v>0</v>
      </c>
      <c r="AE838" s="592">
        <f>IF(A28taxstdlife="n/a","n/a",IF(AE$3&gt;(A28taxstdlife+$E838),(('PTRM input'!$L$170+'PTRM input'!$L$136)*$L$7)-SUM($L838:AD838),(('PTRM input'!$L$170+'PTRM input'!$L$136)*$L$7)/A28taxstdlife))</f>
        <v>0</v>
      </c>
      <c r="AF838" s="592">
        <f>IF(A28taxstdlife="n/a","n/a",IF(AF$3&gt;(A28taxstdlife+$E838),(('PTRM input'!$L$170+'PTRM input'!$L$136)*$L$7)-SUM($L838:AE838),(('PTRM input'!$L$170+'PTRM input'!$L$136)*$L$7)/A28taxstdlife))</f>
        <v>0</v>
      </c>
      <c r="AG838" s="592">
        <f>IF(A28taxstdlife="n/a","n/a",IF(AG$3&gt;(A28taxstdlife+$E838),(('PTRM input'!$L$170+'PTRM input'!$L$136)*$L$7)-SUM($L838:AF838),(('PTRM input'!$L$170+'PTRM input'!$L$136)*$L$7)/A28taxstdlife))</f>
        <v>0</v>
      </c>
      <c r="AH838" s="592">
        <f>IF(A28taxstdlife="n/a","n/a",IF(AH$3&gt;(A28taxstdlife+$E838),(('PTRM input'!$L$170+'PTRM input'!$L$136)*$L$7)-SUM($L838:AG838),(('PTRM input'!$L$170+'PTRM input'!$L$136)*$L$7)/A28taxstdlife))</f>
        <v>0</v>
      </c>
      <c r="AI838" s="592">
        <f>IF(A28taxstdlife="n/a","n/a",IF(AI$3&gt;(A28taxstdlife+$E838),(('PTRM input'!$L$170+'PTRM input'!$L$136)*$L$7)-SUM($L838:AH838),(('PTRM input'!$L$170+'PTRM input'!$L$136)*$L$7)/A28taxstdlife))</f>
        <v>0</v>
      </c>
      <c r="AJ838" s="592">
        <f>IF(A28taxstdlife="n/a","n/a",IF(AJ$3&gt;(A28taxstdlife+$E838),(('PTRM input'!$L$170+'PTRM input'!$L$136)*$L$7)-SUM($L838:AI838),(('PTRM input'!$L$170+'PTRM input'!$L$136)*$L$7)/A28taxstdlife))</f>
        <v>0</v>
      </c>
      <c r="AK838" s="592">
        <f>IF(A28taxstdlife="n/a","n/a",IF(AK$3&gt;(A28taxstdlife+$E838),(('PTRM input'!$L$170+'PTRM input'!$L$136)*$L$7)-SUM($L838:AJ838),(('PTRM input'!$L$170+'PTRM input'!$L$136)*$L$7)/A28taxstdlife))</f>
        <v>0</v>
      </c>
      <c r="AL838" s="592">
        <f>IF(A28taxstdlife="n/a","n/a",IF(AL$3&gt;(A28taxstdlife+$E838),(('PTRM input'!$L$170+'PTRM input'!$L$136)*$L$7)-SUM($L838:AK838),(('PTRM input'!$L$170+'PTRM input'!$L$136)*$L$7)/A28taxstdlife))</f>
        <v>0</v>
      </c>
      <c r="AM838" s="592">
        <f>IF(A28taxstdlife="n/a","n/a",IF(AM$3&gt;(A28taxstdlife+$E838),(('PTRM input'!$L$170+'PTRM input'!$L$136)*$L$7)-SUM($L838:AL838),(('PTRM input'!$L$170+'PTRM input'!$L$136)*$L$7)/A28taxstdlife))</f>
        <v>0</v>
      </c>
      <c r="AN838" s="592">
        <f>IF(A28taxstdlife="n/a","n/a",IF(AN$3&gt;(A28taxstdlife+$E838),(('PTRM input'!$L$170+'PTRM input'!$L$136)*$L$7)-SUM($L838:AM838),(('PTRM input'!$L$170+'PTRM input'!$L$136)*$L$7)/A28taxstdlife))</f>
        <v>0</v>
      </c>
      <c r="AO838" s="592">
        <f>IF(A28taxstdlife="n/a","n/a",IF(AO$3&gt;(A28taxstdlife+$E838),(('PTRM input'!$L$170+'PTRM input'!$L$136)*$L$7)-SUM($L838:AN838),(('PTRM input'!$L$170+'PTRM input'!$L$136)*$L$7)/A28taxstdlife))</f>
        <v>0</v>
      </c>
      <c r="AP838" s="592">
        <f>IF(A28taxstdlife="n/a","n/a",IF(AP$3&gt;(A28taxstdlife+$E838),(('PTRM input'!$L$170+'PTRM input'!$L$136)*$L$7)-SUM($L838:AO838),(('PTRM input'!$L$170+'PTRM input'!$L$136)*$L$7)/A28taxstdlife))</f>
        <v>0</v>
      </c>
      <c r="AQ838" s="592">
        <f>IF(A28taxstdlife="n/a","n/a",IF(AQ$3&gt;(A28taxstdlife+$E838),(('PTRM input'!$L$170+'PTRM input'!$L$136)*$L$7)-SUM($L838:AP838),(('PTRM input'!$L$170+'PTRM input'!$L$136)*$L$7)/A28taxstdlife))</f>
        <v>0</v>
      </c>
      <c r="AR838" s="592">
        <f>IF(A28taxstdlife="n/a","n/a",IF(AR$3&gt;(A28taxstdlife+$E838),(('PTRM input'!$L$170+'PTRM input'!$L$136)*$L$7)-SUM($L838:AQ838),(('PTRM input'!$L$170+'PTRM input'!$L$136)*$L$7)/A28taxstdlife))</f>
        <v>0</v>
      </c>
      <c r="AS838" s="592">
        <f>IF(A28taxstdlife="n/a","n/a",IF(AS$3&gt;(A28taxstdlife+$E838),(('PTRM input'!$L$170+'PTRM input'!$L$136)*$L$7)-SUM($L838:AR838),(('PTRM input'!$L$170+'PTRM input'!$L$136)*$L$7)/A28taxstdlife))</f>
        <v>0</v>
      </c>
      <c r="AT838" s="592">
        <f>IF(A28taxstdlife="n/a","n/a",IF(AT$3&gt;(A28taxstdlife+$E838),(('PTRM input'!$L$170+'PTRM input'!$L$136)*$L$7)-SUM($L838:AS838),(('PTRM input'!$L$170+'PTRM input'!$L$136)*$L$7)/A28taxstdlife))</f>
        <v>0</v>
      </c>
      <c r="AU838" s="592">
        <f>IF(A28taxstdlife="n/a","n/a",IF(AU$3&gt;(A28taxstdlife+$E838),(('PTRM input'!$L$170+'PTRM input'!$L$136)*$L$7)-SUM($L838:AT838),(('PTRM input'!$L$170+'PTRM input'!$L$136)*$L$7)/A28taxstdlife))</f>
        <v>0</v>
      </c>
      <c r="AV838" s="592">
        <f>IF(A28taxstdlife="n/a","n/a",IF(AV$3&gt;(A28taxstdlife+$E838),(('PTRM input'!$L$170+'PTRM input'!$L$136)*$L$7)-SUM($L838:AU838),(('PTRM input'!$L$170+'PTRM input'!$L$136)*$L$7)/A28taxstdlife))</f>
        <v>0</v>
      </c>
      <c r="AW838" s="592">
        <f>IF(A28taxstdlife="n/a","n/a",IF(AW$3&gt;(A28taxstdlife+$E838),(('PTRM input'!$L$170+'PTRM input'!$L$136)*$L$7)-SUM($L838:AV838),(('PTRM input'!$L$170+'PTRM input'!$L$136)*$L$7)/A28taxstdlife))</f>
        <v>0</v>
      </c>
      <c r="AX838" s="592">
        <f>IF(A28taxstdlife="n/a","n/a",IF(AX$3&gt;(A28taxstdlife+$E838),(('PTRM input'!$L$170+'PTRM input'!$L$136)*$L$7)-SUM($L838:AW838),(('PTRM input'!$L$170+'PTRM input'!$L$136)*$L$7)/A28taxstdlife))</f>
        <v>0</v>
      </c>
      <c r="AY838" s="592">
        <f>IF(A28taxstdlife="n/a","n/a",IF(AY$3&gt;(A28taxstdlife+$E838),(('PTRM input'!$L$170+'PTRM input'!$L$136)*$L$7)-SUM($L838:AX838),(('PTRM input'!$L$170+'PTRM input'!$L$136)*$L$7)/A28taxstdlife))</f>
        <v>0</v>
      </c>
      <c r="AZ838" s="592">
        <f>IF(A28taxstdlife="n/a","n/a",IF(AZ$3&gt;(A28taxstdlife+$E838),(('PTRM input'!$L$170+'PTRM input'!$L$136)*$L$7)-SUM($L838:AY838),(('PTRM input'!$L$170+'PTRM input'!$L$136)*$L$7)/A28taxstdlife))</f>
        <v>0</v>
      </c>
      <c r="BA838" s="592">
        <f>IF(A28taxstdlife="n/a","n/a",IF(BA$3&gt;(A28taxstdlife+$E838),(('PTRM input'!$L$170+'PTRM input'!$L$136)*$L$7)-SUM($L838:AZ838),(('PTRM input'!$L$170+'PTRM input'!$L$136)*$L$7)/A28taxstdlife))</f>
        <v>0</v>
      </c>
      <c r="BB838" s="592">
        <f>IF(A28taxstdlife="n/a","n/a",IF(BB$3&gt;(A28taxstdlife+$E838),(('PTRM input'!$L$170+'PTRM input'!$L$136)*$L$7)-SUM($L838:BA838),(('PTRM input'!$L$170+'PTRM input'!$L$136)*$L$7)/A28taxstdlife))</f>
        <v>0</v>
      </c>
      <c r="BC838" s="592">
        <f>IF(A28taxstdlife="n/a","n/a",IF(BC$3&gt;(A28taxstdlife+$E838),(('PTRM input'!$L$170+'PTRM input'!$L$136)*$L$7)-SUM($L838:BB838),(('PTRM input'!$L$170+'PTRM input'!$L$136)*$L$7)/A28taxstdlife))</f>
        <v>0</v>
      </c>
      <c r="BD838" s="592">
        <f>IF(A28taxstdlife="n/a","n/a",IF(BD$3&gt;(A28taxstdlife+$E838),(('PTRM input'!$L$170+'PTRM input'!$L$136)*$L$7)-SUM($L838:BC838),(('PTRM input'!$L$170+'PTRM input'!$L$136)*$L$7)/A28taxstdlife))</f>
        <v>0</v>
      </c>
      <c r="BE838" s="592">
        <f>IF(A28taxstdlife="n/a","n/a",IF(BE$3&gt;(A28taxstdlife+$E838),(('PTRM input'!$L$170+'PTRM input'!$L$136)*$L$7)-SUM($L838:BD838),(('PTRM input'!$L$170+'PTRM input'!$L$136)*$L$7)/A28taxstdlife))</f>
        <v>0</v>
      </c>
      <c r="BF838" s="592">
        <f>IF(A28taxstdlife="n/a","n/a",IF(BF$3&gt;(A28taxstdlife+$E838),(('PTRM input'!$L$170+'PTRM input'!$L$136)*$L$7)-SUM($L838:BE838),(('PTRM input'!$L$170+'PTRM input'!$L$136)*$L$7)/A28taxstdlife))</f>
        <v>0</v>
      </c>
      <c r="BG838" s="592">
        <f>IF(A28taxstdlife="n/a","n/a",IF(BG$3&gt;(A28taxstdlife+$E838),(('PTRM input'!$L$170+'PTRM input'!$L$136)*$L$7)-SUM($L838:BF838),(('PTRM input'!$L$170+'PTRM input'!$L$136)*$L$7)/A28taxstdlife))</f>
        <v>0</v>
      </c>
      <c r="BH838" s="592">
        <f>IF(A28taxstdlife="n/a","n/a",IF(BH$3&gt;(A28taxstdlife+$E838),(('PTRM input'!$L$170+'PTRM input'!$L$136)*$L$7)-SUM($L838:BG838),(('PTRM input'!$L$170+'PTRM input'!$L$136)*$L$7)/A28taxstdlife))</f>
        <v>0</v>
      </c>
      <c r="BI838" s="592">
        <f>IF(A28taxstdlife="n/a","n/a",IF(BI$3&gt;(A28taxstdlife+$E838),(('PTRM input'!$L$170+'PTRM input'!$L$136)*$L$7)-SUM($L838:BH838),(('PTRM input'!$L$170+'PTRM input'!$L$136)*$L$7)/A28taxstdlife))</f>
        <v>0</v>
      </c>
      <c r="BJ838" s="237"/>
      <c r="BK838" s="237"/>
      <c r="BL838" s="237"/>
      <c r="BM838" s="237"/>
    </row>
    <row r="839" spans="1:65" s="4" customFormat="1" ht="12.75" customHeight="1" outlineLevel="2">
      <c r="A839" s="237"/>
      <c r="B839" s="237"/>
      <c r="C839" s="597"/>
      <c r="D839" s="930"/>
      <c r="E839" s="167">
        <v>7</v>
      </c>
      <c r="F839" s="34"/>
      <c r="G839" s="184"/>
      <c r="H839" s="186"/>
      <c r="I839" s="186"/>
      <c r="J839" s="186"/>
      <c r="K839" s="186"/>
      <c r="L839" s="186"/>
      <c r="M839" s="185"/>
      <c r="N839" s="105">
        <f>IF(A28taxstdlife="n/a","n/a",IF(N$3&gt;(A28taxstdlife+$E839),(('PTRM input'!$M$170+'PTRM input'!$M$136)*$M$7)-SUM($M839:M839),(('PTRM input'!$M$170+'PTRM input'!$M$136)*$M$7)/A28taxstdlife))</f>
        <v>0</v>
      </c>
      <c r="O839" s="105">
        <f>IF(A28taxstdlife="n/a","n/a",IF(O$3&gt;(A28taxstdlife+$E839),(('PTRM input'!$M$170+'PTRM input'!$M$136)*$M$7)-SUM($M839:N839),(('PTRM input'!$M$170+'PTRM input'!$M$136)*$M$7)/A28taxstdlife))</f>
        <v>0</v>
      </c>
      <c r="P839" s="105">
        <f>IF(A28taxstdlife="n/a","n/a",IF(P$3&gt;(A28taxstdlife+$E839),(('PTRM input'!$M$170+'PTRM input'!$M$136)*$M$7)-SUM($M839:O839),(('PTRM input'!$M$170+'PTRM input'!$M$136)*$M$7)/A28taxstdlife))</f>
        <v>0</v>
      </c>
      <c r="Q839" s="592">
        <f>IF(A28taxstdlife="n/a","n/a",IF(Q$3&gt;(A28taxstdlife+$E839),(('PTRM input'!$M$170+'PTRM input'!$M$136)*$M$7)-SUM($M839:P839),(('PTRM input'!$M$170+'PTRM input'!$M$136)*$M$7)/A28taxstdlife))</f>
        <v>0</v>
      </c>
      <c r="R839" s="592">
        <f>IF(A28taxstdlife="n/a","n/a",IF(R$3&gt;(A28taxstdlife+$E839),(('PTRM input'!$M$170+'PTRM input'!$M$136)*$M$7)-SUM($M839:Q839),(('PTRM input'!$M$170+'PTRM input'!$M$136)*$M$7)/A28taxstdlife))</f>
        <v>0</v>
      </c>
      <c r="S839" s="592">
        <f>IF(A28taxstdlife="n/a","n/a",IF(S$3&gt;(A28taxstdlife+$E839),(('PTRM input'!$M$170+'PTRM input'!$M$136)*$M$7)-SUM($M839:R839),(('PTRM input'!$M$170+'PTRM input'!$M$136)*$M$7)/A28taxstdlife))</f>
        <v>0</v>
      </c>
      <c r="T839" s="592">
        <f>IF(A28taxstdlife="n/a","n/a",IF(T$3&gt;(A28taxstdlife+$E839),(('PTRM input'!$M$170+'PTRM input'!$M$136)*$M$7)-SUM($M839:S839),(('PTRM input'!$M$170+'PTRM input'!$M$136)*$M$7)/A28taxstdlife))</f>
        <v>0</v>
      </c>
      <c r="U839" s="592">
        <f>IF(A28taxstdlife="n/a","n/a",IF(U$3&gt;(A28taxstdlife+$E839),(('PTRM input'!$M$170+'PTRM input'!$M$136)*$M$7)-SUM($M839:T839),(('PTRM input'!$M$170+'PTRM input'!$M$136)*$M$7)/A28taxstdlife))</f>
        <v>0</v>
      </c>
      <c r="V839" s="592">
        <f>IF(A28taxstdlife="n/a","n/a",IF(V$3&gt;(A28taxstdlife+$E839),(('PTRM input'!$M$170+'PTRM input'!$M$136)*$M$7)-SUM($M839:U839),(('PTRM input'!$M$170+'PTRM input'!$M$136)*$M$7)/A28taxstdlife))</f>
        <v>0</v>
      </c>
      <c r="W839" s="592">
        <f>IF(A28taxstdlife="n/a","n/a",IF(W$3&gt;(A28taxstdlife+$E839),(('PTRM input'!$M$170+'PTRM input'!$M$136)*$M$7)-SUM($M839:V839),(('PTRM input'!$M$170+'PTRM input'!$M$136)*$M$7)/A28taxstdlife))</f>
        <v>0</v>
      </c>
      <c r="X839" s="592">
        <f>IF(A28taxstdlife="n/a","n/a",IF(X$3&gt;(A28taxstdlife+$E839),(('PTRM input'!$M$170+'PTRM input'!$M$136)*$M$7)-SUM($M839:W839),(('PTRM input'!$M$170+'PTRM input'!$M$136)*$M$7)/A28taxstdlife))</f>
        <v>0</v>
      </c>
      <c r="Y839" s="592">
        <f>IF(A28taxstdlife="n/a","n/a",IF(Y$3&gt;(A28taxstdlife+$E839),(('PTRM input'!$M$170+'PTRM input'!$M$136)*$M$7)-SUM($M839:X839),(('PTRM input'!$M$170+'PTRM input'!$M$136)*$M$7)/A28taxstdlife))</f>
        <v>0</v>
      </c>
      <c r="Z839" s="592">
        <f>IF(A28taxstdlife="n/a","n/a",IF(Z$3&gt;(A28taxstdlife+$E839),(('PTRM input'!$M$170+'PTRM input'!$M$136)*$M$7)-SUM($M839:Y839),(('PTRM input'!$M$170+'PTRM input'!$M$136)*$M$7)/A28taxstdlife))</f>
        <v>0</v>
      </c>
      <c r="AA839" s="592">
        <f>IF(A28taxstdlife="n/a","n/a",IF(AA$3&gt;(A28taxstdlife+$E839),(('PTRM input'!$M$170+'PTRM input'!$M$136)*$M$7)-SUM($M839:Z839),(('PTRM input'!$M$170+'PTRM input'!$M$136)*$M$7)/A28taxstdlife))</f>
        <v>0</v>
      </c>
      <c r="AB839" s="592">
        <f>IF(A28taxstdlife="n/a","n/a",IF(AB$3&gt;(A28taxstdlife+$E839),(('PTRM input'!$M$170+'PTRM input'!$M$136)*$M$7)-SUM($M839:AA839),(('PTRM input'!$M$170+'PTRM input'!$M$136)*$M$7)/A28taxstdlife))</f>
        <v>0</v>
      </c>
      <c r="AC839" s="592">
        <f>IF(A28taxstdlife="n/a","n/a",IF(AC$3&gt;(A28taxstdlife+$E839),(('PTRM input'!$M$170+'PTRM input'!$M$136)*$M$7)-SUM($M839:AB839),(('PTRM input'!$M$170+'PTRM input'!$M$136)*$M$7)/A28taxstdlife))</f>
        <v>0</v>
      </c>
      <c r="AD839" s="592">
        <f>IF(A28taxstdlife="n/a","n/a",IF(AD$3&gt;(A28taxstdlife+$E839),(('PTRM input'!$M$170+'PTRM input'!$M$136)*$M$7)-SUM($M839:AC839),(('PTRM input'!$M$170+'PTRM input'!$M$136)*$M$7)/A28taxstdlife))</f>
        <v>0</v>
      </c>
      <c r="AE839" s="592">
        <f>IF(A28taxstdlife="n/a","n/a",IF(AE$3&gt;(A28taxstdlife+$E839),(('PTRM input'!$M$170+'PTRM input'!$M$136)*$M$7)-SUM($M839:AD839),(('PTRM input'!$M$170+'PTRM input'!$M$136)*$M$7)/A28taxstdlife))</f>
        <v>0</v>
      </c>
      <c r="AF839" s="592">
        <f>IF(A28taxstdlife="n/a","n/a",IF(AF$3&gt;(A28taxstdlife+$E839),(('PTRM input'!$M$170+'PTRM input'!$M$136)*$M$7)-SUM($M839:AE839),(('PTRM input'!$M$170+'PTRM input'!$M$136)*$M$7)/A28taxstdlife))</f>
        <v>0</v>
      </c>
      <c r="AG839" s="592">
        <f>IF(A28taxstdlife="n/a","n/a",IF(AG$3&gt;(A28taxstdlife+$E839),(('PTRM input'!$M$170+'PTRM input'!$M$136)*$M$7)-SUM($M839:AF839),(('PTRM input'!$M$170+'PTRM input'!$M$136)*$M$7)/A28taxstdlife))</f>
        <v>0</v>
      </c>
      <c r="AH839" s="592">
        <f>IF(A28taxstdlife="n/a","n/a",IF(AH$3&gt;(A28taxstdlife+$E839),(('PTRM input'!$M$170+'PTRM input'!$M$136)*$M$7)-SUM($M839:AG839),(('PTRM input'!$M$170+'PTRM input'!$M$136)*$M$7)/A28taxstdlife))</f>
        <v>0</v>
      </c>
      <c r="AI839" s="592">
        <f>IF(A28taxstdlife="n/a","n/a",IF(AI$3&gt;(A28taxstdlife+$E839),(('PTRM input'!$M$170+'PTRM input'!$M$136)*$M$7)-SUM($M839:AH839),(('PTRM input'!$M$170+'PTRM input'!$M$136)*$M$7)/A28taxstdlife))</f>
        <v>0</v>
      </c>
      <c r="AJ839" s="592">
        <f>IF(A28taxstdlife="n/a","n/a",IF(AJ$3&gt;(A28taxstdlife+$E839),(('PTRM input'!$M$170+'PTRM input'!$M$136)*$M$7)-SUM($M839:AI839),(('PTRM input'!$M$170+'PTRM input'!$M$136)*$M$7)/A28taxstdlife))</f>
        <v>0</v>
      </c>
      <c r="AK839" s="592">
        <f>IF(A28taxstdlife="n/a","n/a",IF(AK$3&gt;(A28taxstdlife+$E839),(('PTRM input'!$M$170+'PTRM input'!$M$136)*$M$7)-SUM($M839:AJ839),(('PTRM input'!$M$170+'PTRM input'!$M$136)*$M$7)/A28taxstdlife))</f>
        <v>0</v>
      </c>
      <c r="AL839" s="592">
        <f>IF(A28taxstdlife="n/a","n/a",IF(AL$3&gt;(A28taxstdlife+$E839),(('PTRM input'!$M$170+'PTRM input'!$M$136)*$M$7)-SUM($M839:AK839),(('PTRM input'!$M$170+'PTRM input'!$M$136)*$M$7)/A28taxstdlife))</f>
        <v>0</v>
      </c>
      <c r="AM839" s="592">
        <f>IF(A28taxstdlife="n/a","n/a",IF(AM$3&gt;(A28taxstdlife+$E839),(('PTRM input'!$M$170+'PTRM input'!$M$136)*$M$7)-SUM($M839:AL839),(('PTRM input'!$M$170+'PTRM input'!$M$136)*$M$7)/A28taxstdlife))</f>
        <v>0</v>
      </c>
      <c r="AN839" s="592">
        <f>IF(A28taxstdlife="n/a","n/a",IF(AN$3&gt;(A28taxstdlife+$E839),(('PTRM input'!$M$170+'PTRM input'!$M$136)*$M$7)-SUM($M839:AM839),(('PTRM input'!$M$170+'PTRM input'!$M$136)*$M$7)/A28taxstdlife))</f>
        <v>0</v>
      </c>
      <c r="AO839" s="592">
        <f>IF(A28taxstdlife="n/a","n/a",IF(AO$3&gt;(A28taxstdlife+$E839),(('PTRM input'!$M$170+'PTRM input'!$M$136)*$M$7)-SUM($M839:AN839),(('PTRM input'!$M$170+'PTRM input'!$M$136)*$M$7)/A28taxstdlife))</f>
        <v>0</v>
      </c>
      <c r="AP839" s="592">
        <f>IF(A28taxstdlife="n/a","n/a",IF(AP$3&gt;(A28taxstdlife+$E839),(('PTRM input'!$M$170+'PTRM input'!$M$136)*$M$7)-SUM($M839:AO839),(('PTRM input'!$M$170+'PTRM input'!$M$136)*$M$7)/A28taxstdlife))</f>
        <v>0</v>
      </c>
      <c r="AQ839" s="592">
        <f>IF(A28taxstdlife="n/a","n/a",IF(AQ$3&gt;(A28taxstdlife+$E839),(('PTRM input'!$M$170+'PTRM input'!$M$136)*$M$7)-SUM($M839:AP839),(('PTRM input'!$M$170+'PTRM input'!$M$136)*$M$7)/A28taxstdlife))</f>
        <v>0</v>
      </c>
      <c r="AR839" s="592">
        <f>IF(A28taxstdlife="n/a","n/a",IF(AR$3&gt;(A28taxstdlife+$E839),(('PTRM input'!$M$170+'PTRM input'!$M$136)*$M$7)-SUM($M839:AQ839),(('PTRM input'!$M$170+'PTRM input'!$M$136)*$M$7)/A28taxstdlife))</f>
        <v>0</v>
      </c>
      <c r="AS839" s="592">
        <f>IF(A28taxstdlife="n/a","n/a",IF(AS$3&gt;(A28taxstdlife+$E839),(('PTRM input'!$M$170+'PTRM input'!$M$136)*$M$7)-SUM($M839:AR839),(('PTRM input'!$M$170+'PTRM input'!$M$136)*$M$7)/A28taxstdlife))</f>
        <v>0</v>
      </c>
      <c r="AT839" s="592">
        <f>IF(A28taxstdlife="n/a","n/a",IF(AT$3&gt;(A28taxstdlife+$E839),(('PTRM input'!$M$170+'PTRM input'!$M$136)*$M$7)-SUM($M839:AS839),(('PTRM input'!$M$170+'PTRM input'!$M$136)*$M$7)/A28taxstdlife))</f>
        <v>0</v>
      </c>
      <c r="AU839" s="592">
        <f>IF(A28taxstdlife="n/a","n/a",IF(AU$3&gt;(A28taxstdlife+$E839),(('PTRM input'!$M$170+'PTRM input'!$M$136)*$M$7)-SUM($M839:AT839),(('PTRM input'!$M$170+'PTRM input'!$M$136)*$M$7)/A28taxstdlife))</f>
        <v>0</v>
      </c>
      <c r="AV839" s="592">
        <f>IF(A28taxstdlife="n/a","n/a",IF(AV$3&gt;(A28taxstdlife+$E839),(('PTRM input'!$M$170+'PTRM input'!$M$136)*$M$7)-SUM($M839:AU839),(('PTRM input'!$M$170+'PTRM input'!$M$136)*$M$7)/A28taxstdlife))</f>
        <v>0</v>
      </c>
      <c r="AW839" s="592">
        <f>IF(A28taxstdlife="n/a","n/a",IF(AW$3&gt;(A28taxstdlife+$E839),(('PTRM input'!$M$170+'PTRM input'!$M$136)*$M$7)-SUM($M839:AV839),(('PTRM input'!$M$170+'PTRM input'!$M$136)*$M$7)/A28taxstdlife))</f>
        <v>0</v>
      </c>
      <c r="AX839" s="592">
        <f>IF(A28taxstdlife="n/a","n/a",IF(AX$3&gt;(A28taxstdlife+$E839),(('PTRM input'!$M$170+'PTRM input'!$M$136)*$M$7)-SUM($M839:AW839),(('PTRM input'!$M$170+'PTRM input'!$M$136)*$M$7)/A28taxstdlife))</f>
        <v>0</v>
      </c>
      <c r="AY839" s="592">
        <f>IF(A28taxstdlife="n/a","n/a",IF(AY$3&gt;(A28taxstdlife+$E839),(('PTRM input'!$M$170+'PTRM input'!$M$136)*$M$7)-SUM($M839:AX839),(('PTRM input'!$M$170+'PTRM input'!$M$136)*$M$7)/A28taxstdlife))</f>
        <v>0</v>
      </c>
      <c r="AZ839" s="592">
        <f>IF(A28taxstdlife="n/a","n/a",IF(AZ$3&gt;(A28taxstdlife+$E839),(('PTRM input'!$M$170+'PTRM input'!$M$136)*$M$7)-SUM($M839:AY839),(('PTRM input'!$M$170+'PTRM input'!$M$136)*$M$7)/A28taxstdlife))</f>
        <v>0</v>
      </c>
      <c r="BA839" s="592">
        <f>IF(A28taxstdlife="n/a","n/a",IF(BA$3&gt;(A28taxstdlife+$E839),(('PTRM input'!$M$170+'PTRM input'!$M$136)*$M$7)-SUM($M839:AZ839),(('PTRM input'!$M$170+'PTRM input'!$M$136)*$M$7)/A28taxstdlife))</f>
        <v>0</v>
      </c>
      <c r="BB839" s="592">
        <f>IF(A28taxstdlife="n/a","n/a",IF(BB$3&gt;(A28taxstdlife+$E839),(('PTRM input'!$M$170+'PTRM input'!$M$136)*$M$7)-SUM($M839:BA839),(('PTRM input'!$M$170+'PTRM input'!$M$136)*$M$7)/A28taxstdlife))</f>
        <v>0</v>
      </c>
      <c r="BC839" s="592">
        <f>IF(A28taxstdlife="n/a","n/a",IF(BC$3&gt;(A28taxstdlife+$E839),(('PTRM input'!$M$170+'PTRM input'!$M$136)*$M$7)-SUM($M839:BB839),(('PTRM input'!$M$170+'PTRM input'!$M$136)*$M$7)/A28taxstdlife))</f>
        <v>0</v>
      </c>
      <c r="BD839" s="592">
        <f>IF(A28taxstdlife="n/a","n/a",IF(BD$3&gt;(A28taxstdlife+$E839),(('PTRM input'!$M$170+'PTRM input'!$M$136)*$M$7)-SUM($M839:BC839),(('PTRM input'!$M$170+'PTRM input'!$M$136)*$M$7)/A28taxstdlife))</f>
        <v>0</v>
      </c>
      <c r="BE839" s="592">
        <f>IF(A28taxstdlife="n/a","n/a",IF(BE$3&gt;(A28taxstdlife+$E839),(('PTRM input'!$M$170+'PTRM input'!$M$136)*$M$7)-SUM($M839:BD839),(('PTRM input'!$M$170+'PTRM input'!$M$136)*$M$7)/A28taxstdlife))</f>
        <v>0</v>
      </c>
      <c r="BF839" s="592">
        <f>IF(A28taxstdlife="n/a","n/a",IF(BF$3&gt;(A28taxstdlife+$E839),(('PTRM input'!$M$170+'PTRM input'!$M$136)*$M$7)-SUM($M839:BE839),(('PTRM input'!$M$170+'PTRM input'!$M$136)*$M$7)/A28taxstdlife))</f>
        <v>0</v>
      </c>
      <c r="BG839" s="592">
        <f>IF(A28taxstdlife="n/a","n/a",IF(BG$3&gt;(A28taxstdlife+$E839),(('PTRM input'!$M$170+'PTRM input'!$M$136)*$M$7)-SUM($M839:BF839),(('PTRM input'!$M$170+'PTRM input'!$M$136)*$M$7)/A28taxstdlife))</f>
        <v>0</v>
      </c>
      <c r="BH839" s="592">
        <f>IF(A28taxstdlife="n/a","n/a",IF(BH$3&gt;(A28taxstdlife+$E839),(('PTRM input'!$M$170+'PTRM input'!$M$136)*$M$7)-SUM($M839:BG839),(('PTRM input'!$M$170+'PTRM input'!$M$136)*$M$7)/A28taxstdlife))</f>
        <v>0</v>
      </c>
      <c r="BI839" s="592">
        <f>IF(A28taxstdlife="n/a","n/a",IF(BI$3&gt;(A28taxstdlife+$E839),(('PTRM input'!$M$170+'PTRM input'!$M$136)*$M$7)-SUM($M839:BH839),(('PTRM input'!$M$170+'PTRM input'!$M$136)*$M$7)/A28taxstdlife))</f>
        <v>0</v>
      </c>
      <c r="BJ839" s="237"/>
      <c r="BK839" s="237"/>
      <c r="BL839" s="237"/>
      <c r="BM839" s="237"/>
    </row>
    <row r="840" spans="1:65" s="4" customFormat="1" ht="12.75" customHeight="1" outlineLevel="2">
      <c r="A840" s="237"/>
      <c r="B840" s="237"/>
      <c r="C840" s="597"/>
      <c r="D840" s="930"/>
      <c r="E840" s="167">
        <v>8</v>
      </c>
      <c r="F840" s="34"/>
      <c r="G840" s="184"/>
      <c r="H840" s="186"/>
      <c r="I840" s="186"/>
      <c r="J840" s="186"/>
      <c r="K840" s="186"/>
      <c r="L840" s="186"/>
      <c r="M840" s="186"/>
      <c r="N840" s="185"/>
      <c r="O840" s="105">
        <f>IF(A28taxstdlife="n/a","n/a",IF(O$3&gt;(A28taxstdlife+$E840),(('PTRM input'!$N$170+'PTRM input'!$N$136)*$N$7)-SUM($N840:N840),(('PTRM input'!$N$170+'PTRM input'!$N$136)*$N$7)/A28taxstdlife))</f>
        <v>0</v>
      </c>
      <c r="P840" s="105">
        <f>IF(A28taxstdlife="n/a","n/a",IF(P$3&gt;(A28taxstdlife+$E840),(('PTRM input'!$N$170+'PTRM input'!$N$136)*$N$7)-SUM($N840:O840),(('PTRM input'!$N$170+'PTRM input'!$N$136)*$N$7)/A28taxstdlife))</f>
        <v>0</v>
      </c>
      <c r="Q840" s="592">
        <f>IF(A28taxstdlife="n/a","n/a",IF(Q$3&gt;(A28taxstdlife+$E840),(('PTRM input'!$N$170+'PTRM input'!$N$136)*$N$7)-SUM($N840:P840),(('PTRM input'!$N$170+'PTRM input'!$N$136)*$N$7)/A28taxstdlife))</f>
        <v>0</v>
      </c>
      <c r="R840" s="592">
        <f>IF(A28taxstdlife="n/a","n/a",IF(R$3&gt;(A28taxstdlife+$E840),(('PTRM input'!$N$170+'PTRM input'!$N$136)*$N$7)-SUM($N840:Q840),(('PTRM input'!$N$170+'PTRM input'!$N$136)*$N$7)/A28taxstdlife))</f>
        <v>0</v>
      </c>
      <c r="S840" s="592">
        <f>IF(A28taxstdlife="n/a","n/a",IF(S$3&gt;(A28taxstdlife+$E840),(('PTRM input'!$N$170+'PTRM input'!$N$136)*$N$7)-SUM($N840:R840),(('PTRM input'!$N$170+'PTRM input'!$N$136)*$N$7)/A28taxstdlife))</f>
        <v>0</v>
      </c>
      <c r="T840" s="592">
        <f>IF(A28taxstdlife="n/a","n/a",IF(T$3&gt;(A28taxstdlife+$E840),(('PTRM input'!$N$170+'PTRM input'!$N$136)*$N$7)-SUM($N840:S840),(('PTRM input'!$N$170+'PTRM input'!$N$136)*$N$7)/A28taxstdlife))</f>
        <v>0</v>
      </c>
      <c r="U840" s="592">
        <f>IF(A28taxstdlife="n/a","n/a",IF(U$3&gt;(A28taxstdlife+$E840),(('PTRM input'!$N$170+'PTRM input'!$N$136)*$N$7)-SUM($N840:T840),(('PTRM input'!$N$170+'PTRM input'!$N$136)*$N$7)/A28taxstdlife))</f>
        <v>0</v>
      </c>
      <c r="V840" s="592">
        <f>IF(A28taxstdlife="n/a","n/a",IF(V$3&gt;(A28taxstdlife+$E840),(('PTRM input'!$N$170+'PTRM input'!$N$136)*$N$7)-SUM($N840:U840),(('PTRM input'!$N$170+'PTRM input'!$N$136)*$N$7)/A28taxstdlife))</f>
        <v>0</v>
      </c>
      <c r="W840" s="592">
        <f>IF(A28taxstdlife="n/a","n/a",IF(W$3&gt;(A28taxstdlife+$E840),(('PTRM input'!$N$170+'PTRM input'!$N$136)*$N$7)-SUM($N840:V840),(('PTRM input'!$N$170+'PTRM input'!$N$136)*$N$7)/A28taxstdlife))</f>
        <v>0</v>
      </c>
      <c r="X840" s="592">
        <f>IF(A28taxstdlife="n/a","n/a",IF(X$3&gt;(A28taxstdlife+$E840),(('PTRM input'!$N$170+'PTRM input'!$N$136)*$N$7)-SUM($N840:W840),(('PTRM input'!$N$170+'PTRM input'!$N$136)*$N$7)/A28taxstdlife))</f>
        <v>0</v>
      </c>
      <c r="Y840" s="592">
        <f>IF(A28taxstdlife="n/a","n/a",IF(Y$3&gt;(A28taxstdlife+$E840),(('PTRM input'!$N$170+'PTRM input'!$N$136)*$N$7)-SUM($N840:X840),(('PTRM input'!$N$170+'PTRM input'!$N$136)*$N$7)/A28taxstdlife))</f>
        <v>0</v>
      </c>
      <c r="Z840" s="592">
        <f>IF(A28taxstdlife="n/a","n/a",IF(Z$3&gt;(A28taxstdlife+$E840),(('PTRM input'!$N$170+'PTRM input'!$N$136)*$N$7)-SUM($N840:Y840),(('PTRM input'!$N$170+'PTRM input'!$N$136)*$N$7)/A28taxstdlife))</f>
        <v>0</v>
      </c>
      <c r="AA840" s="592">
        <f>IF(A28taxstdlife="n/a","n/a",IF(AA$3&gt;(A28taxstdlife+$E840),(('PTRM input'!$N$170+'PTRM input'!$N$136)*$N$7)-SUM($N840:Z840),(('PTRM input'!$N$170+'PTRM input'!$N$136)*$N$7)/A28taxstdlife))</f>
        <v>0</v>
      </c>
      <c r="AB840" s="592">
        <f>IF(A28taxstdlife="n/a","n/a",IF(AB$3&gt;(A28taxstdlife+$E840),(('PTRM input'!$N$170+'PTRM input'!$N$136)*$N$7)-SUM($N840:AA840),(('PTRM input'!$N$170+'PTRM input'!$N$136)*$N$7)/A28taxstdlife))</f>
        <v>0</v>
      </c>
      <c r="AC840" s="592">
        <f>IF(A28taxstdlife="n/a","n/a",IF(AC$3&gt;(A28taxstdlife+$E840),(('PTRM input'!$N$170+'PTRM input'!$N$136)*$N$7)-SUM($N840:AB840),(('PTRM input'!$N$170+'PTRM input'!$N$136)*$N$7)/A28taxstdlife))</f>
        <v>0</v>
      </c>
      <c r="AD840" s="592">
        <f>IF(A28taxstdlife="n/a","n/a",IF(AD$3&gt;(A28taxstdlife+$E840),(('PTRM input'!$N$170+'PTRM input'!$N$136)*$N$7)-SUM($N840:AC840),(('PTRM input'!$N$170+'PTRM input'!$N$136)*$N$7)/A28taxstdlife))</f>
        <v>0</v>
      </c>
      <c r="AE840" s="592">
        <f>IF(A28taxstdlife="n/a","n/a",IF(AE$3&gt;(A28taxstdlife+$E840),(('PTRM input'!$N$170+'PTRM input'!$N$136)*$N$7)-SUM($N840:AD840),(('PTRM input'!$N$170+'PTRM input'!$N$136)*$N$7)/A28taxstdlife))</f>
        <v>0</v>
      </c>
      <c r="AF840" s="592">
        <f>IF(A28taxstdlife="n/a","n/a",IF(AF$3&gt;(A28taxstdlife+$E840),(('PTRM input'!$N$170+'PTRM input'!$N$136)*$N$7)-SUM($N840:AE840),(('PTRM input'!$N$170+'PTRM input'!$N$136)*$N$7)/A28taxstdlife))</f>
        <v>0</v>
      </c>
      <c r="AG840" s="592">
        <f>IF(A28taxstdlife="n/a","n/a",IF(AG$3&gt;(A28taxstdlife+$E840),(('PTRM input'!$N$170+'PTRM input'!$N$136)*$N$7)-SUM($N840:AF840),(('PTRM input'!$N$170+'PTRM input'!$N$136)*$N$7)/A28taxstdlife))</f>
        <v>0</v>
      </c>
      <c r="AH840" s="592">
        <f>IF(A28taxstdlife="n/a","n/a",IF(AH$3&gt;(A28taxstdlife+$E840),(('PTRM input'!$N$170+'PTRM input'!$N$136)*$N$7)-SUM($N840:AG840),(('PTRM input'!$N$170+'PTRM input'!$N$136)*$N$7)/A28taxstdlife))</f>
        <v>0</v>
      </c>
      <c r="AI840" s="592">
        <f>IF(A28taxstdlife="n/a","n/a",IF(AI$3&gt;(A28taxstdlife+$E840),(('PTRM input'!$N$170+'PTRM input'!$N$136)*$N$7)-SUM($N840:AH840),(('PTRM input'!$N$170+'PTRM input'!$N$136)*$N$7)/A28taxstdlife))</f>
        <v>0</v>
      </c>
      <c r="AJ840" s="592">
        <f>IF(A28taxstdlife="n/a","n/a",IF(AJ$3&gt;(A28taxstdlife+$E840),(('PTRM input'!$N$170+'PTRM input'!$N$136)*$N$7)-SUM($N840:AI840),(('PTRM input'!$N$170+'PTRM input'!$N$136)*$N$7)/A28taxstdlife))</f>
        <v>0</v>
      </c>
      <c r="AK840" s="592">
        <f>IF(A28taxstdlife="n/a","n/a",IF(AK$3&gt;(A28taxstdlife+$E840),(('PTRM input'!$N$170+'PTRM input'!$N$136)*$N$7)-SUM($N840:AJ840),(('PTRM input'!$N$170+'PTRM input'!$N$136)*$N$7)/A28taxstdlife))</f>
        <v>0</v>
      </c>
      <c r="AL840" s="592">
        <f>IF(A28taxstdlife="n/a","n/a",IF(AL$3&gt;(A28taxstdlife+$E840),(('PTRM input'!$N$170+'PTRM input'!$N$136)*$N$7)-SUM($N840:AK840),(('PTRM input'!$N$170+'PTRM input'!$N$136)*$N$7)/A28taxstdlife))</f>
        <v>0</v>
      </c>
      <c r="AM840" s="592">
        <f>IF(A28taxstdlife="n/a","n/a",IF(AM$3&gt;(A28taxstdlife+$E840),(('PTRM input'!$N$170+'PTRM input'!$N$136)*$N$7)-SUM($N840:AL840),(('PTRM input'!$N$170+'PTRM input'!$N$136)*$N$7)/A28taxstdlife))</f>
        <v>0</v>
      </c>
      <c r="AN840" s="592">
        <f>IF(A28taxstdlife="n/a","n/a",IF(AN$3&gt;(A28taxstdlife+$E840),(('PTRM input'!$N$170+'PTRM input'!$N$136)*$N$7)-SUM($N840:AM840),(('PTRM input'!$N$170+'PTRM input'!$N$136)*$N$7)/A28taxstdlife))</f>
        <v>0</v>
      </c>
      <c r="AO840" s="592">
        <f>IF(A28taxstdlife="n/a","n/a",IF(AO$3&gt;(A28taxstdlife+$E840),(('PTRM input'!$N$170+'PTRM input'!$N$136)*$N$7)-SUM($N840:AN840),(('PTRM input'!$N$170+'PTRM input'!$N$136)*$N$7)/A28taxstdlife))</f>
        <v>0</v>
      </c>
      <c r="AP840" s="592">
        <f>IF(A28taxstdlife="n/a","n/a",IF(AP$3&gt;(A28taxstdlife+$E840),(('PTRM input'!$N$170+'PTRM input'!$N$136)*$N$7)-SUM($N840:AO840),(('PTRM input'!$N$170+'PTRM input'!$N$136)*$N$7)/A28taxstdlife))</f>
        <v>0</v>
      </c>
      <c r="AQ840" s="592">
        <f>IF(A28taxstdlife="n/a","n/a",IF(AQ$3&gt;(A28taxstdlife+$E840),(('PTRM input'!$N$170+'PTRM input'!$N$136)*$N$7)-SUM($N840:AP840),(('PTRM input'!$N$170+'PTRM input'!$N$136)*$N$7)/A28taxstdlife))</f>
        <v>0</v>
      </c>
      <c r="AR840" s="592">
        <f>IF(A28taxstdlife="n/a","n/a",IF(AR$3&gt;(A28taxstdlife+$E840),(('PTRM input'!$N$170+'PTRM input'!$N$136)*$N$7)-SUM($N840:AQ840),(('PTRM input'!$N$170+'PTRM input'!$N$136)*$N$7)/A28taxstdlife))</f>
        <v>0</v>
      </c>
      <c r="AS840" s="592">
        <f>IF(A28taxstdlife="n/a","n/a",IF(AS$3&gt;(A28taxstdlife+$E840),(('PTRM input'!$N$170+'PTRM input'!$N$136)*$N$7)-SUM($N840:AR840),(('PTRM input'!$N$170+'PTRM input'!$N$136)*$N$7)/A28taxstdlife))</f>
        <v>0</v>
      </c>
      <c r="AT840" s="592">
        <f>IF(A28taxstdlife="n/a","n/a",IF(AT$3&gt;(A28taxstdlife+$E840),(('PTRM input'!$N$170+'PTRM input'!$N$136)*$N$7)-SUM($N840:AS840),(('PTRM input'!$N$170+'PTRM input'!$N$136)*$N$7)/A28taxstdlife))</f>
        <v>0</v>
      </c>
      <c r="AU840" s="592">
        <f>IF(A28taxstdlife="n/a","n/a",IF(AU$3&gt;(A28taxstdlife+$E840),(('PTRM input'!$N$170+'PTRM input'!$N$136)*$N$7)-SUM($N840:AT840),(('PTRM input'!$N$170+'PTRM input'!$N$136)*$N$7)/A28taxstdlife))</f>
        <v>0</v>
      </c>
      <c r="AV840" s="592">
        <f>IF(A28taxstdlife="n/a","n/a",IF(AV$3&gt;(A28taxstdlife+$E840),(('PTRM input'!$N$170+'PTRM input'!$N$136)*$N$7)-SUM($N840:AU840),(('PTRM input'!$N$170+'PTRM input'!$N$136)*$N$7)/A28taxstdlife))</f>
        <v>0</v>
      </c>
      <c r="AW840" s="592">
        <f>IF(A28taxstdlife="n/a","n/a",IF(AW$3&gt;(A28taxstdlife+$E840),(('PTRM input'!$N$170+'PTRM input'!$N$136)*$N$7)-SUM($N840:AV840),(('PTRM input'!$N$170+'PTRM input'!$N$136)*$N$7)/A28taxstdlife))</f>
        <v>0</v>
      </c>
      <c r="AX840" s="592">
        <f>IF(A28taxstdlife="n/a","n/a",IF(AX$3&gt;(A28taxstdlife+$E840),(('PTRM input'!$N$170+'PTRM input'!$N$136)*$N$7)-SUM($N840:AW840),(('PTRM input'!$N$170+'PTRM input'!$N$136)*$N$7)/A28taxstdlife))</f>
        <v>0</v>
      </c>
      <c r="AY840" s="592">
        <f>IF(A28taxstdlife="n/a","n/a",IF(AY$3&gt;(A28taxstdlife+$E840),(('PTRM input'!$N$170+'PTRM input'!$N$136)*$N$7)-SUM($N840:AX840),(('PTRM input'!$N$170+'PTRM input'!$N$136)*$N$7)/A28taxstdlife))</f>
        <v>0</v>
      </c>
      <c r="AZ840" s="592">
        <f>IF(A28taxstdlife="n/a","n/a",IF(AZ$3&gt;(A28taxstdlife+$E840),(('PTRM input'!$N$170+'PTRM input'!$N$136)*$N$7)-SUM($N840:AY840),(('PTRM input'!$N$170+'PTRM input'!$N$136)*$N$7)/A28taxstdlife))</f>
        <v>0</v>
      </c>
      <c r="BA840" s="592">
        <f>IF(A28taxstdlife="n/a","n/a",IF(BA$3&gt;(A28taxstdlife+$E840),(('PTRM input'!$N$170+'PTRM input'!$N$136)*$N$7)-SUM($N840:AZ840),(('PTRM input'!$N$170+'PTRM input'!$N$136)*$N$7)/A28taxstdlife))</f>
        <v>0</v>
      </c>
      <c r="BB840" s="592">
        <f>IF(A28taxstdlife="n/a","n/a",IF(BB$3&gt;(A28taxstdlife+$E840),(('PTRM input'!$N$170+'PTRM input'!$N$136)*$N$7)-SUM($N840:BA840),(('PTRM input'!$N$170+'PTRM input'!$N$136)*$N$7)/A28taxstdlife))</f>
        <v>0</v>
      </c>
      <c r="BC840" s="592">
        <f>IF(A28taxstdlife="n/a","n/a",IF(BC$3&gt;(A28taxstdlife+$E840),(('PTRM input'!$N$170+'PTRM input'!$N$136)*$N$7)-SUM($N840:BB840),(('PTRM input'!$N$170+'PTRM input'!$N$136)*$N$7)/A28taxstdlife))</f>
        <v>0</v>
      </c>
      <c r="BD840" s="592">
        <f>IF(A28taxstdlife="n/a","n/a",IF(BD$3&gt;(A28taxstdlife+$E840),(('PTRM input'!$N$170+'PTRM input'!$N$136)*$N$7)-SUM($N840:BC840),(('PTRM input'!$N$170+'PTRM input'!$N$136)*$N$7)/A28taxstdlife))</f>
        <v>0</v>
      </c>
      <c r="BE840" s="592">
        <f>IF(A28taxstdlife="n/a","n/a",IF(BE$3&gt;(A28taxstdlife+$E840),(('PTRM input'!$N$170+'PTRM input'!$N$136)*$N$7)-SUM($N840:BD840),(('PTRM input'!$N$170+'PTRM input'!$N$136)*$N$7)/A28taxstdlife))</f>
        <v>0</v>
      </c>
      <c r="BF840" s="592">
        <f>IF(A28taxstdlife="n/a","n/a",IF(BF$3&gt;(A28taxstdlife+$E840),(('PTRM input'!$N$170+'PTRM input'!$N$136)*$N$7)-SUM($N840:BE840),(('PTRM input'!$N$170+'PTRM input'!$N$136)*$N$7)/A28taxstdlife))</f>
        <v>0</v>
      </c>
      <c r="BG840" s="592">
        <f>IF(A28taxstdlife="n/a","n/a",IF(BG$3&gt;(A28taxstdlife+$E840),(('PTRM input'!$N$170+'PTRM input'!$N$136)*$N$7)-SUM($N840:BF840),(('PTRM input'!$N$170+'PTRM input'!$N$136)*$N$7)/A28taxstdlife))</f>
        <v>0</v>
      </c>
      <c r="BH840" s="592">
        <f>IF(A28taxstdlife="n/a","n/a",IF(BH$3&gt;(A28taxstdlife+$E840),(('PTRM input'!$N$170+'PTRM input'!$N$136)*$N$7)-SUM($N840:BG840),(('PTRM input'!$N$170+'PTRM input'!$N$136)*$N$7)/A28taxstdlife))</f>
        <v>0</v>
      </c>
      <c r="BI840" s="592">
        <f>IF(A28taxstdlife="n/a","n/a",IF(BI$3&gt;(A28taxstdlife+$E840),(('PTRM input'!$N$170+'PTRM input'!$N$136)*$N$7)-SUM($N840:BH840),(('PTRM input'!$N$170+'PTRM input'!$N$136)*$N$7)/A28taxstdlife))</f>
        <v>0</v>
      </c>
      <c r="BJ840" s="237"/>
      <c r="BK840" s="237"/>
      <c r="BL840" s="237"/>
      <c r="BM840" s="237"/>
    </row>
    <row r="841" spans="1:65" s="4" customFormat="1" ht="12.75" customHeight="1" outlineLevel="2">
      <c r="A841" s="237"/>
      <c r="B841" s="237"/>
      <c r="C841" s="597"/>
      <c r="D841" s="930"/>
      <c r="E841" s="167">
        <v>9</v>
      </c>
      <c r="F841" s="34"/>
      <c r="G841" s="184"/>
      <c r="H841" s="186"/>
      <c r="I841" s="186"/>
      <c r="J841" s="186"/>
      <c r="K841" s="186"/>
      <c r="L841" s="186"/>
      <c r="M841" s="186"/>
      <c r="N841" s="186"/>
      <c r="O841" s="185"/>
      <c r="P841" s="105">
        <f>IF(A28taxstdlife="n/a","n/a",IF(P$3&gt;(A28taxstdlife+$E841),(('PTRM input'!$O$170+'PTRM input'!$O$136)*$O$7)-SUM($O841:O841),(('PTRM input'!$O$170+'PTRM input'!$O$136)*$O$7)/A28taxstdlife))</f>
        <v>0</v>
      </c>
      <c r="Q841" s="592">
        <f>IF(A28taxstdlife="n/a","n/a",IF(Q$3&gt;(A28taxstdlife+$E841),(('PTRM input'!$O$170+'PTRM input'!$O$136)*$O$7)-SUM($O841:P841),(('PTRM input'!$O$170+'PTRM input'!$O$136)*$O$7)/A28taxstdlife))</f>
        <v>0</v>
      </c>
      <c r="R841" s="592">
        <f>IF(A28taxstdlife="n/a","n/a",IF(R$3&gt;(A28taxstdlife+$E841),(('PTRM input'!$O$170+'PTRM input'!$O$136)*$O$7)-SUM($O841:Q841),(('PTRM input'!$O$170+'PTRM input'!$O$136)*$O$7)/A28taxstdlife))</f>
        <v>0</v>
      </c>
      <c r="S841" s="592">
        <f>IF(A28taxstdlife="n/a","n/a",IF(S$3&gt;(A28taxstdlife+$E841),(('PTRM input'!$O$170+'PTRM input'!$O$136)*$O$7)-SUM($O841:R841),(('PTRM input'!$O$170+'PTRM input'!$O$136)*$O$7)/A28taxstdlife))</f>
        <v>0</v>
      </c>
      <c r="T841" s="592">
        <f>IF(A28taxstdlife="n/a","n/a",IF(T$3&gt;(A28taxstdlife+$E841),(('PTRM input'!$O$170+'PTRM input'!$O$136)*$O$7)-SUM($O841:S841),(('PTRM input'!$O$170+'PTRM input'!$O$136)*$O$7)/A28taxstdlife))</f>
        <v>0</v>
      </c>
      <c r="U841" s="592">
        <f>IF(A28taxstdlife="n/a","n/a",IF(U$3&gt;(A28taxstdlife+$E841),(('PTRM input'!$O$170+'PTRM input'!$O$136)*$O$7)-SUM($O841:T841),(('PTRM input'!$O$170+'PTRM input'!$O$136)*$O$7)/A28taxstdlife))</f>
        <v>0</v>
      </c>
      <c r="V841" s="592">
        <f>IF(A28taxstdlife="n/a","n/a",IF(V$3&gt;(A28taxstdlife+$E841),(('PTRM input'!$O$170+'PTRM input'!$O$136)*$O$7)-SUM($O841:U841),(('PTRM input'!$O$170+'PTRM input'!$O$136)*$O$7)/A28taxstdlife))</f>
        <v>0</v>
      </c>
      <c r="W841" s="592">
        <f>IF(A28taxstdlife="n/a","n/a",IF(W$3&gt;(A28taxstdlife+$E841),(('PTRM input'!$O$170+'PTRM input'!$O$136)*$O$7)-SUM($O841:V841),(('PTRM input'!$O$170+'PTRM input'!$O$136)*$O$7)/A28taxstdlife))</f>
        <v>0</v>
      </c>
      <c r="X841" s="592">
        <f>IF(A28taxstdlife="n/a","n/a",IF(X$3&gt;(A28taxstdlife+$E841),(('PTRM input'!$O$170+'PTRM input'!$O$136)*$O$7)-SUM($O841:W841),(('PTRM input'!$O$170+'PTRM input'!$O$136)*$O$7)/A28taxstdlife))</f>
        <v>0</v>
      </c>
      <c r="Y841" s="592">
        <f>IF(A28taxstdlife="n/a","n/a",IF(Y$3&gt;(A28taxstdlife+$E841),(('PTRM input'!$O$170+'PTRM input'!$O$136)*$O$7)-SUM($O841:X841),(('PTRM input'!$O$170+'PTRM input'!$O$136)*$O$7)/A28taxstdlife))</f>
        <v>0</v>
      </c>
      <c r="Z841" s="592">
        <f>IF(A28taxstdlife="n/a","n/a",IF(Z$3&gt;(A28taxstdlife+$E841),(('PTRM input'!$O$170+'PTRM input'!$O$136)*$O$7)-SUM($O841:Y841),(('PTRM input'!$O$170+'PTRM input'!$O$136)*$O$7)/A28taxstdlife))</f>
        <v>0</v>
      </c>
      <c r="AA841" s="592">
        <f>IF(A28taxstdlife="n/a","n/a",IF(AA$3&gt;(A28taxstdlife+$E841),(('PTRM input'!$O$170+'PTRM input'!$O$136)*$O$7)-SUM($O841:Z841),(('PTRM input'!$O$170+'PTRM input'!$O$136)*$O$7)/A28taxstdlife))</f>
        <v>0</v>
      </c>
      <c r="AB841" s="592">
        <f>IF(A28taxstdlife="n/a","n/a",IF(AB$3&gt;(A28taxstdlife+$E841),(('PTRM input'!$O$170+'PTRM input'!$O$136)*$O$7)-SUM($O841:AA841),(('PTRM input'!$O$170+'PTRM input'!$O$136)*$O$7)/A28taxstdlife))</f>
        <v>0</v>
      </c>
      <c r="AC841" s="592">
        <f>IF(A28taxstdlife="n/a","n/a",IF(AC$3&gt;(A28taxstdlife+$E841),(('PTRM input'!$O$170+'PTRM input'!$O$136)*$O$7)-SUM($O841:AB841),(('PTRM input'!$O$170+'PTRM input'!$O$136)*$O$7)/A28taxstdlife))</f>
        <v>0</v>
      </c>
      <c r="AD841" s="592">
        <f>IF(A28taxstdlife="n/a","n/a",IF(AD$3&gt;(A28taxstdlife+$E841),(('PTRM input'!$O$170+'PTRM input'!$O$136)*$O$7)-SUM($O841:AC841),(('PTRM input'!$O$170+'PTRM input'!$O$136)*$O$7)/A28taxstdlife))</f>
        <v>0</v>
      </c>
      <c r="AE841" s="592">
        <f>IF(A28taxstdlife="n/a","n/a",IF(AE$3&gt;(A28taxstdlife+$E841),(('PTRM input'!$O$170+'PTRM input'!$O$136)*$O$7)-SUM($O841:AD841),(('PTRM input'!$O$170+'PTRM input'!$O$136)*$O$7)/A28taxstdlife))</f>
        <v>0</v>
      </c>
      <c r="AF841" s="592">
        <f>IF(A28taxstdlife="n/a","n/a",IF(AF$3&gt;(A28taxstdlife+$E841),(('PTRM input'!$O$170+'PTRM input'!$O$136)*$O$7)-SUM($O841:AE841),(('PTRM input'!$O$170+'PTRM input'!$O$136)*$O$7)/A28taxstdlife))</f>
        <v>0</v>
      </c>
      <c r="AG841" s="592">
        <f>IF(A28taxstdlife="n/a","n/a",IF(AG$3&gt;(A28taxstdlife+$E841),(('PTRM input'!$O$170+'PTRM input'!$O$136)*$O$7)-SUM($O841:AF841),(('PTRM input'!$O$170+'PTRM input'!$O$136)*$O$7)/A28taxstdlife))</f>
        <v>0</v>
      </c>
      <c r="AH841" s="592">
        <f>IF(A28taxstdlife="n/a","n/a",IF(AH$3&gt;(A28taxstdlife+$E841),(('PTRM input'!$O$170+'PTRM input'!$O$136)*$O$7)-SUM($O841:AG841),(('PTRM input'!$O$170+'PTRM input'!$O$136)*$O$7)/A28taxstdlife))</f>
        <v>0</v>
      </c>
      <c r="AI841" s="592">
        <f>IF(A28taxstdlife="n/a","n/a",IF(AI$3&gt;(A28taxstdlife+$E841),(('PTRM input'!$O$170+'PTRM input'!$O$136)*$O$7)-SUM($O841:AH841),(('PTRM input'!$O$170+'PTRM input'!$O$136)*$O$7)/A28taxstdlife))</f>
        <v>0</v>
      </c>
      <c r="AJ841" s="592">
        <f>IF(A28taxstdlife="n/a","n/a",IF(AJ$3&gt;(A28taxstdlife+$E841),(('PTRM input'!$O$170+'PTRM input'!$O$136)*$O$7)-SUM($O841:AI841),(('PTRM input'!$O$170+'PTRM input'!$O$136)*$O$7)/A28taxstdlife))</f>
        <v>0</v>
      </c>
      <c r="AK841" s="592">
        <f>IF(A28taxstdlife="n/a","n/a",IF(AK$3&gt;(A28taxstdlife+$E841),(('PTRM input'!$O$170+'PTRM input'!$O$136)*$O$7)-SUM($O841:AJ841),(('PTRM input'!$O$170+'PTRM input'!$O$136)*$O$7)/A28taxstdlife))</f>
        <v>0</v>
      </c>
      <c r="AL841" s="592">
        <f>IF(A28taxstdlife="n/a","n/a",IF(AL$3&gt;(A28taxstdlife+$E841),(('PTRM input'!$O$170+'PTRM input'!$O$136)*$O$7)-SUM($O841:AK841),(('PTRM input'!$O$170+'PTRM input'!$O$136)*$O$7)/A28taxstdlife))</f>
        <v>0</v>
      </c>
      <c r="AM841" s="592">
        <f>IF(A28taxstdlife="n/a","n/a",IF(AM$3&gt;(A28taxstdlife+$E841),(('PTRM input'!$O$170+'PTRM input'!$O$136)*$O$7)-SUM($O841:AL841),(('PTRM input'!$O$170+'PTRM input'!$O$136)*$O$7)/A28taxstdlife))</f>
        <v>0</v>
      </c>
      <c r="AN841" s="592">
        <f>IF(A28taxstdlife="n/a","n/a",IF(AN$3&gt;(A28taxstdlife+$E841),(('PTRM input'!$O$170+'PTRM input'!$O$136)*$O$7)-SUM($O841:AM841),(('PTRM input'!$O$170+'PTRM input'!$O$136)*$O$7)/A28taxstdlife))</f>
        <v>0</v>
      </c>
      <c r="AO841" s="592">
        <f>IF(A28taxstdlife="n/a","n/a",IF(AO$3&gt;(A28taxstdlife+$E841),(('PTRM input'!$O$170+'PTRM input'!$O$136)*$O$7)-SUM($O841:AN841),(('PTRM input'!$O$170+'PTRM input'!$O$136)*$O$7)/A28taxstdlife))</f>
        <v>0</v>
      </c>
      <c r="AP841" s="592">
        <f>IF(A28taxstdlife="n/a","n/a",IF(AP$3&gt;(A28taxstdlife+$E841),(('PTRM input'!$O$170+'PTRM input'!$O$136)*$O$7)-SUM($O841:AO841),(('PTRM input'!$O$170+'PTRM input'!$O$136)*$O$7)/A28taxstdlife))</f>
        <v>0</v>
      </c>
      <c r="AQ841" s="592">
        <f>IF(A28taxstdlife="n/a","n/a",IF(AQ$3&gt;(A28taxstdlife+$E841),(('PTRM input'!$O$170+'PTRM input'!$O$136)*$O$7)-SUM($O841:AP841),(('PTRM input'!$O$170+'PTRM input'!$O$136)*$O$7)/A28taxstdlife))</f>
        <v>0</v>
      </c>
      <c r="AR841" s="592">
        <f>IF(A28taxstdlife="n/a","n/a",IF(AR$3&gt;(A28taxstdlife+$E841),(('PTRM input'!$O$170+'PTRM input'!$O$136)*$O$7)-SUM($O841:AQ841),(('PTRM input'!$O$170+'PTRM input'!$O$136)*$O$7)/A28taxstdlife))</f>
        <v>0</v>
      </c>
      <c r="AS841" s="592">
        <f>IF(A28taxstdlife="n/a","n/a",IF(AS$3&gt;(A28taxstdlife+$E841),(('PTRM input'!$O$170+'PTRM input'!$O$136)*$O$7)-SUM($O841:AR841),(('PTRM input'!$O$170+'PTRM input'!$O$136)*$O$7)/A28taxstdlife))</f>
        <v>0</v>
      </c>
      <c r="AT841" s="592">
        <f>IF(A28taxstdlife="n/a","n/a",IF(AT$3&gt;(A28taxstdlife+$E841),(('PTRM input'!$O$170+'PTRM input'!$O$136)*$O$7)-SUM($O841:AS841),(('PTRM input'!$O$170+'PTRM input'!$O$136)*$O$7)/A28taxstdlife))</f>
        <v>0</v>
      </c>
      <c r="AU841" s="592">
        <f>IF(A28taxstdlife="n/a","n/a",IF(AU$3&gt;(A28taxstdlife+$E841),(('PTRM input'!$O$170+'PTRM input'!$O$136)*$O$7)-SUM($O841:AT841),(('PTRM input'!$O$170+'PTRM input'!$O$136)*$O$7)/A28taxstdlife))</f>
        <v>0</v>
      </c>
      <c r="AV841" s="592">
        <f>IF(A28taxstdlife="n/a","n/a",IF(AV$3&gt;(A28taxstdlife+$E841),(('PTRM input'!$O$170+'PTRM input'!$O$136)*$O$7)-SUM($O841:AU841),(('PTRM input'!$O$170+'PTRM input'!$O$136)*$O$7)/A28taxstdlife))</f>
        <v>0</v>
      </c>
      <c r="AW841" s="592">
        <f>IF(A28taxstdlife="n/a","n/a",IF(AW$3&gt;(A28taxstdlife+$E841),(('PTRM input'!$O$170+'PTRM input'!$O$136)*$O$7)-SUM($O841:AV841),(('PTRM input'!$O$170+'PTRM input'!$O$136)*$O$7)/A28taxstdlife))</f>
        <v>0</v>
      </c>
      <c r="AX841" s="592">
        <f>IF(A28taxstdlife="n/a","n/a",IF(AX$3&gt;(A28taxstdlife+$E841),(('PTRM input'!$O$170+'PTRM input'!$O$136)*$O$7)-SUM($O841:AW841),(('PTRM input'!$O$170+'PTRM input'!$O$136)*$O$7)/A28taxstdlife))</f>
        <v>0</v>
      </c>
      <c r="AY841" s="592">
        <f>IF(A28taxstdlife="n/a","n/a",IF(AY$3&gt;(A28taxstdlife+$E841),(('PTRM input'!$O$170+'PTRM input'!$O$136)*$O$7)-SUM($O841:AX841),(('PTRM input'!$O$170+'PTRM input'!$O$136)*$O$7)/A28taxstdlife))</f>
        <v>0</v>
      </c>
      <c r="AZ841" s="592">
        <f>IF(A28taxstdlife="n/a","n/a",IF(AZ$3&gt;(A28taxstdlife+$E841),(('PTRM input'!$O$170+'PTRM input'!$O$136)*$O$7)-SUM($O841:AY841),(('PTRM input'!$O$170+'PTRM input'!$O$136)*$O$7)/A28taxstdlife))</f>
        <v>0</v>
      </c>
      <c r="BA841" s="592">
        <f>IF(A28taxstdlife="n/a","n/a",IF(BA$3&gt;(A28taxstdlife+$E841),(('PTRM input'!$O$170+'PTRM input'!$O$136)*$O$7)-SUM($O841:AZ841),(('PTRM input'!$O$170+'PTRM input'!$O$136)*$O$7)/A28taxstdlife))</f>
        <v>0</v>
      </c>
      <c r="BB841" s="592">
        <f>IF(A28taxstdlife="n/a","n/a",IF(BB$3&gt;(A28taxstdlife+$E841),(('PTRM input'!$O$170+'PTRM input'!$O$136)*$O$7)-SUM($O841:BA841),(('PTRM input'!$O$170+'PTRM input'!$O$136)*$O$7)/A28taxstdlife))</f>
        <v>0</v>
      </c>
      <c r="BC841" s="592">
        <f>IF(A28taxstdlife="n/a","n/a",IF(BC$3&gt;(A28taxstdlife+$E841),(('PTRM input'!$O$170+'PTRM input'!$O$136)*$O$7)-SUM($O841:BB841),(('PTRM input'!$O$170+'PTRM input'!$O$136)*$O$7)/A28taxstdlife))</f>
        <v>0</v>
      </c>
      <c r="BD841" s="592">
        <f>IF(A28taxstdlife="n/a","n/a",IF(BD$3&gt;(A28taxstdlife+$E841),(('PTRM input'!$O$170+'PTRM input'!$O$136)*$O$7)-SUM($O841:BC841),(('PTRM input'!$O$170+'PTRM input'!$O$136)*$O$7)/A28taxstdlife))</f>
        <v>0</v>
      </c>
      <c r="BE841" s="592">
        <f>IF(A28taxstdlife="n/a","n/a",IF(BE$3&gt;(A28taxstdlife+$E841),(('PTRM input'!$O$170+'PTRM input'!$O$136)*$O$7)-SUM($O841:BD841),(('PTRM input'!$O$170+'PTRM input'!$O$136)*$O$7)/A28taxstdlife))</f>
        <v>0</v>
      </c>
      <c r="BF841" s="592">
        <f>IF(A28taxstdlife="n/a","n/a",IF(BF$3&gt;(A28taxstdlife+$E841),(('PTRM input'!$O$170+'PTRM input'!$O$136)*$O$7)-SUM($O841:BE841),(('PTRM input'!$O$170+'PTRM input'!$O$136)*$O$7)/A28taxstdlife))</f>
        <v>0</v>
      </c>
      <c r="BG841" s="592">
        <f>IF(A28taxstdlife="n/a","n/a",IF(BG$3&gt;(A28taxstdlife+$E841),(('PTRM input'!$O$170+'PTRM input'!$O$136)*$O$7)-SUM($O841:BF841),(('PTRM input'!$O$170+'PTRM input'!$O$136)*$O$7)/A28taxstdlife))</f>
        <v>0</v>
      </c>
      <c r="BH841" s="592">
        <f>IF(A28taxstdlife="n/a","n/a",IF(BH$3&gt;(A28taxstdlife+$E841),(('PTRM input'!$O$170+'PTRM input'!$O$136)*$O$7)-SUM($O841:BG841),(('PTRM input'!$O$170+'PTRM input'!$O$136)*$O$7)/A28taxstdlife))</f>
        <v>0</v>
      </c>
      <c r="BI841" s="592">
        <f>IF(A28taxstdlife="n/a","n/a",IF(BI$3&gt;(A28taxstdlife+$E841),(('PTRM input'!$O$170+'PTRM input'!$O$136)*$O$7)-SUM($O841:BH841),(('PTRM input'!$O$170+'PTRM input'!$O$136)*$O$7)/A28taxstdlife))</f>
        <v>0</v>
      </c>
      <c r="BJ841" s="237"/>
      <c r="BK841" s="237"/>
      <c r="BL841" s="237"/>
      <c r="BM841" s="237"/>
    </row>
    <row r="842" spans="1:65" s="4" customFormat="1" ht="12.75" customHeight="1" outlineLevel="2">
      <c r="A842" s="237"/>
      <c r="B842" s="237"/>
      <c r="C842" s="597"/>
      <c r="D842" s="930"/>
      <c r="E842" s="168">
        <v>10</v>
      </c>
      <c r="F842" s="34"/>
      <c r="G842" s="184"/>
      <c r="H842" s="186"/>
      <c r="I842" s="186"/>
      <c r="J842" s="186"/>
      <c r="K842" s="186"/>
      <c r="L842" s="186"/>
      <c r="M842" s="186"/>
      <c r="N842" s="186"/>
      <c r="O842" s="186"/>
      <c r="P842" s="185"/>
      <c r="Q842" s="592">
        <f>IF(A28taxstdlife="n/a","n/a",IF(Q$3&gt;(A28taxstdlife+$E842),(('PTRM input'!$P$170+'PTRM input'!$P$136)*$P$7)-SUM($P842:P842),(('PTRM input'!$P$170+'PTRM input'!$P$136)*$P$7)/A28taxstdlife))</f>
        <v>0</v>
      </c>
      <c r="R842" s="592">
        <f>IF(A28taxstdlife="n/a","n/a",IF(R$3&gt;(A28taxstdlife+$E842),(('PTRM input'!$P$170+'PTRM input'!$P$136)*$P$7)-SUM($P842:Q842),(('PTRM input'!$P$170+'PTRM input'!$P$136)*$P$7)/A28taxstdlife))</f>
        <v>0</v>
      </c>
      <c r="S842" s="592">
        <f>IF(A28taxstdlife="n/a","n/a",IF(S$3&gt;(A28taxstdlife+$E842),(('PTRM input'!$P$170+'PTRM input'!$P$136)*$P$7)-SUM($P842:R842),(('PTRM input'!$P$170+'PTRM input'!$P$136)*$P$7)/A28taxstdlife))</f>
        <v>0</v>
      </c>
      <c r="T842" s="592">
        <f>IF(A28taxstdlife="n/a","n/a",IF(T$3&gt;(A28taxstdlife+$E842),(('PTRM input'!$P$170+'PTRM input'!$P$136)*$P$7)-SUM($P842:S842),(('PTRM input'!$P$170+'PTRM input'!$P$136)*$P$7)/A28taxstdlife))</f>
        <v>0</v>
      </c>
      <c r="U842" s="592">
        <f>IF(A28taxstdlife="n/a","n/a",IF(U$3&gt;(A28taxstdlife+$E842),(('PTRM input'!$P$170+'PTRM input'!$P$136)*$P$7)-SUM($P842:T842),(('PTRM input'!$P$170+'PTRM input'!$P$136)*$P$7)/A28taxstdlife))</f>
        <v>0</v>
      </c>
      <c r="V842" s="592">
        <f>IF(A28taxstdlife="n/a","n/a",IF(V$3&gt;(A28taxstdlife+$E842),(('PTRM input'!$P$170+'PTRM input'!$P$136)*$P$7)-SUM($P842:U842),(('PTRM input'!$P$170+'PTRM input'!$P$136)*$P$7)/A28taxstdlife))</f>
        <v>0</v>
      </c>
      <c r="W842" s="592">
        <f>IF(A28taxstdlife="n/a","n/a",IF(W$3&gt;(A28taxstdlife+$E842),(('PTRM input'!$P$170+'PTRM input'!$P$136)*$P$7)-SUM($P842:V842),(('PTRM input'!$P$170+'PTRM input'!$P$136)*$P$7)/A28taxstdlife))</f>
        <v>0</v>
      </c>
      <c r="X842" s="592">
        <f>IF(A28taxstdlife="n/a","n/a",IF(X$3&gt;(A28taxstdlife+$E842),(('PTRM input'!$P$170+'PTRM input'!$P$136)*$P$7)-SUM($P842:W842),(('PTRM input'!$P$170+'PTRM input'!$P$136)*$P$7)/A28taxstdlife))</f>
        <v>0</v>
      </c>
      <c r="Y842" s="592">
        <f>IF(A28taxstdlife="n/a","n/a",IF(Y$3&gt;(A28taxstdlife+$E842),(('PTRM input'!$P$170+'PTRM input'!$P$136)*$P$7)-SUM($P842:X842),(('PTRM input'!$P$170+'PTRM input'!$P$136)*$P$7)/A28taxstdlife))</f>
        <v>0</v>
      </c>
      <c r="Z842" s="592">
        <f>IF(A28taxstdlife="n/a","n/a",IF(Z$3&gt;(A28taxstdlife+$E842),(('PTRM input'!$P$170+'PTRM input'!$P$136)*$P$7)-SUM($P842:Y842),(('PTRM input'!$P$170+'PTRM input'!$P$136)*$P$7)/A28taxstdlife))</f>
        <v>0</v>
      </c>
      <c r="AA842" s="592">
        <f>IF(A28taxstdlife="n/a","n/a",IF(AA$3&gt;(A28taxstdlife+$E842),(('PTRM input'!$P$170+'PTRM input'!$P$136)*$P$7)-SUM($P842:Z842),(('PTRM input'!$P$170+'PTRM input'!$P$136)*$P$7)/A28taxstdlife))</f>
        <v>0</v>
      </c>
      <c r="AB842" s="592">
        <f>IF(A28taxstdlife="n/a","n/a",IF(AB$3&gt;(A28taxstdlife+$E842),(('PTRM input'!$P$170+'PTRM input'!$P$136)*$P$7)-SUM($P842:AA842),(('PTRM input'!$P$170+'PTRM input'!$P$136)*$P$7)/A28taxstdlife))</f>
        <v>0</v>
      </c>
      <c r="AC842" s="592">
        <f>IF(A28taxstdlife="n/a","n/a",IF(AC$3&gt;(A28taxstdlife+$E842),(('PTRM input'!$P$170+'PTRM input'!$P$136)*$P$7)-SUM($P842:AB842),(('PTRM input'!$P$170+'PTRM input'!$P$136)*$P$7)/A28taxstdlife))</f>
        <v>0</v>
      </c>
      <c r="AD842" s="592">
        <f>IF(A28taxstdlife="n/a","n/a",IF(AD$3&gt;(A28taxstdlife+$E842),(('PTRM input'!$P$170+'PTRM input'!$P$136)*$P$7)-SUM($P842:AC842),(('PTRM input'!$P$170+'PTRM input'!$P$136)*$P$7)/A28taxstdlife))</f>
        <v>0</v>
      </c>
      <c r="AE842" s="592">
        <f>IF(A28taxstdlife="n/a","n/a",IF(AE$3&gt;(A28taxstdlife+$E842),(('PTRM input'!$P$170+'PTRM input'!$P$136)*$P$7)-SUM($P842:AD842),(('PTRM input'!$P$170+'PTRM input'!$P$136)*$P$7)/A28taxstdlife))</f>
        <v>0</v>
      </c>
      <c r="AF842" s="592">
        <f>IF(A28taxstdlife="n/a","n/a",IF(AF$3&gt;(A28taxstdlife+$E842),(('PTRM input'!$P$170+'PTRM input'!$P$136)*$P$7)-SUM($P842:AE842),(('PTRM input'!$P$170+'PTRM input'!$P$136)*$P$7)/A28taxstdlife))</f>
        <v>0</v>
      </c>
      <c r="AG842" s="592">
        <f>IF(A28taxstdlife="n/a","n/a",IF(AG$3&gt;(A28taxstdlife+$E842),(('PTRM input'!$P$170+'PTRM input'!$P$136)*$P$7)-SUM($P842:AF842),(('PTRM input'!$P$170+'PTRM input'!$P$136)*$P$7)/A28taxstdlife))</f>
        <v>0</v>
      </c>
      <c r="AH842" s="592">
        <f>IF(A28taxstdlife="n/a","n/a",IF(AH$3&gt;(A28taxstdlife+$E842),(('PTRM input'!$P$170+'PTRM input'!$P$136)*$P$7)-SUM($P842:AG842),(('PTRM input'!$P$170+'PTRM input'!$P$136)*$P$7)/A28taxstdlife))</f>
        <v>0</v>
      </c>
      <c r="AI842" s="592">
        <f>IF(A28taxstdlife="n/a","n/a",IF(AI$3&gt;(A28taxstdlife+$E842),(('PTRM input'!$P$170+'PTRM input'!$P$136)*$P$7)-SUM($P842:AH842),(('PTRM input'!$P$170+'PTRM input'!$P$136)*$P$7)/A28taxstdlife))</f>
        <v>0</v>
      </c>
      <c r="AJ842" s="592">
        <f>IF(A28taxstdlife="n/a","n/a",IF(AJ$3&gt;(A28taxstdlife+$E842),(('PTRM input'!$P$170+'PTRM input'!$P$136)*$P$7)-SUM($P842:AI842),(('PTRM input'!$P$170+'PTRM input'!$P$136)*$P$7)/A28taxstdlife))</f>
        <v>0</v>
      </c>
      <c r="AK842" s="592">
        <f>IF(A28taxstdlife="n/a","n/a",IF(AK$3&gt;(A28taxstdlife+$E842),(('PTRM input'!$P$170+'PTRM input'!$P$136)*$P$7)-SUM($P842:AJ842),(('PTRM input'!$P$170+'PTRM input'!$P$136)*$P$7)/A28taxstdlife))</f>
        <v>0</v>
      </c>
      <c r="AL842" s="592">
        <f>IF(A28taxstdlife="n/a","n/a",IF(AL$3&gt;(A28taxstdlife+$E842),(('PTRM input'!$P$170+'PTRM input'!$P$136)*$P$7)-SUM($P842:AK842),(('PTRM input'!$P$170+'PTRM input'!$P$136)*$P$7)/A28taxstdlife))</f>
        <v>0</v>
      </c>
      <c r="AM842" s="592">
        <f>IF(A28taxstdlife="n/a","n/a",IF(AM$3&gt;(A28taxstdlife+$E842),(('PTRM input'!$P$170+'PTRM input'!$P$136)*$P$7)-SUM($P842:AL842),(('PTRM input'!$P$170+'PTRM input'!$P$136)*$P$7)/A28taxstdlife))</f>
        <v>0</v>
      </c>
      <c r="AN842" s="592">
        <f>IF(A28taxstdlife="n/a","n/a",IF(AN$3&gt;(A28taxstdlife+$E842),(('PTRM input'!$P$170+'PTRM input'!$P$136)*$P$7)-SUM($P842:AM842),(('PTRM input'!$P$170+'PTRM input'!$P$136)*$P$7)/A28taxstdlife))</f>
        <v>0</v>
      </c>
      <c r="AO842" s="592">
        <f>IF(A28taxstdlife="n/a","n/a",IF(AO$3&gt;(A28taxstdlife+$E842),(('PTRM input'!$P$170+'PTRM input'!$P$136)*$P$7)-SUM($P842:AN842),(('PTRM input'!$P$170+'PTRM input'!$P$136)*$P$7)/A28taxstdlife))</f>
        <v>0</v>
      </c>
      <c r="AP842" s="592">
        <f>IF(A28taxstdlife="n/a","n/a",IF(AP$3&gt;(A28taxstdlife+$E842),(('PTRM input'!$P$170+'PTRM input'!$P$136)*$P$7)-SUM($P842:AO842),(('PTRM input'!$P$170+'PTRM input'!$P$136)*$P$7)/A28taxstdlife))</f>
        <v>0</v>
      </c>
      <c r="AQ842" s="592">
        <f>IF(A28taxstdlife="n/a","n/a",IF(AQ$3&gt;(A28taxstdlife+$E842),(('PTRM input'!$P$170+'PTRM input'!$P$136)*$P$7)-SUM($P842:AP842),(('PTRM input'!$P$170+'PTRM input'!$P$136)*$P$7)/A28taxstdlife))</f>
        <v>0</v>
      </c>
      <c r="AR842" s="592">
        <f>IF(A28taxstdlife="n/a","n/a",IF(AR$3&gt;(A28taxstdlife+$E842),(('PTRM input'!$P$170+'PTRM input'!$P$136)*$P$7)-SUM($P842:AQ842),(('PTRM input'!$P$170+'PTRM input'!$P$136)*$P$7)/A28taxstdlife))</f>
        <v>0</v>
      </c>
      <c r="AS842" s="592">
        <f>IF(A28taxstdlife="n/a","n/a",IF(AS$3&gt;(A28taxstdlife+$E842),(('PTRM input'!$P$170+'PTRM input'!$P$136)*$P$7)-SUM($P842:AR842),(('PTRM input'!$P$170+'PTRM input'!$P$136)*$P$7)/A28taxstdlife))</f>
        <v>0</v>
      </c>
      <c r="AT842" s="592">
        <f>IF(A28taxstdlife="n/a","n/a",IF(AT$3&gt;(A28taxstdlife+$E842),(('PTRM input'!$P$170+'PTRM input'!$P$136)*$P$7)-SUM($P842:AS842),(('PTRM input'!$P$170+'PTRM input'!$P$136)*$P$7)/A28taxstdlife))</f>
        <v>0</v>
      </c>
      <c r="AU842" s="592">
        <f>IF(A28taxstdlife="n/a","n/a",IF(AU$3&gt;(A28taxstdlife+$E842),(('PTRM input'!$P$170+'PTRM input'!$P$136)*$P$7)-SUM($P842:AT842),(('PTRM input'!$P$170+'PTRM input'!$P$136)*$P$7)/A28taxstdlife))</f>
        <v>0</v>
      </c>
      <c r="AV842" s="592">
        <f>IF(A28taxstdlife="n/a","n/a",IF(AV$3&gt;(A28taxstdlife+$E842),(('PTRM input'!$P$170+'PTRM input'!$P$136)*$P$7)-SUM($P842:AU842),(('PTRM input'!$P$170+'PTRM input'!$P$136)*$P$7)/A28taxstdlife))</f>
        <v>0</v>
      </c>
      <c r="AW842" s="592">
        <f>IF(A28taxstdlife="n/a","n/a",IF(AW$3&gt;(A28taxstdlife+$E842),(('PTRM input'!$P$170+'PTRM input'!$P$136)*$P$7)-SUM($P842:AV842),(('PTRM input'!$P$170+'PTRM input'!$P$136)*$P$7)/A28taxstdlife))</f>
        <v>0</v>
      </c>
      <c r="AX842" s="592">
        <f>IF(A28taxstdlife="n/a","n/a",IF(AX$3&gt;(A28taxstdlife+$E842),(('PTRM input'!$P$170+'PTRM input'!$P$136)*$P$7)-SUM($P842:AW842),(('PTRM input'!$P$170+'PTRM input'!$P$136)*$P$7)/A28taxstdlife))</f>
        <v>0</v>
      </c>
      <c r="AY842" s="592">
        <f>IF(A28taxstdlife="n/a","n/a",IF(AY$3&gt;(A28taxstdlife+$E842),(('PTRM input'!$P$170+'PTRM input'!$P$136)*$P$7)-SUM($P842:AX842),(('PTRM input'!$P$170+'PTRM input'!$P$136)*$P$7)/A28taxstdlife))</f>
        <v>0</v>
      </c>
      <c r="AZ842" s="592">
        <f>IF(A28taxstdlife="n/a","n/a",IF(AZ$3&gt;(A28taxstdlife+$E842),(('PTRM input'!$P$170+'PTRM input'!$P$136)*$P$7)-SUM($P842:AY842),(('PTRM input'!$P$170+'PTRM input'!$P$136)*$P$7)/A28taxstdlife))</f>
        <v>0</v>
      </c>
      <c r="BA842" s="592">
        <f>IF(A28taxstdlife="n/a","n/a",IF(BA$3&gt;(A28taxstdlife+$E842),(('PTRM input'!$P$170+'PTRM input'!$P$136)*$P$7)-SUM($P842:AZ842),(('PTRM input'!$P$170+'PTRM input'!$P$136)*$P$7)/A28taxstdlife))</f>
        <v>0</v>
      </c>
      <c r="BB842" s="592">
        <f>IF(A28taxstdlife="n/a","n/a",IF(BB$3&gt;(A28taxstdlife+$E842),(('PTRM input'!$P$170+'PTRM input'!$P$136)*$P$7)-SUM($P842:BA842),(('PTRM input'!$P$170+'PTRM input'!$P$136)*$P$7)/A28taxstdlife))</f>
        <v>0</v>
      </c>
      <c r="BC842" s="592">
        <f>IF(A28taxstdlife="n/a","n/a",IF(BC$3&gt;(A28taxstdlife+$E842),(('PTRM input'!$P$170+'PTRM input'!$P$136)*$P$7)-SUM($P842:BB842),(('PTRM input'!$P$170+'PTRM input'!$P$136)*$P$7)/A28taxstdlife))</f>
        <v>0</v>
      </c>
      <c r="BD842" s="592">
        <f>IF(A28taxstdlife="n/a","n/a",IF(BD$3&gt;(A28taxstdlife+$E842),(('PTRM input'!$P$170+'PTRM input'!$P$136)*$P$7)-SUM($P842:BC842),(('PTRM input'!$P$170+'PTRM input'!$P$136)*$P$7)/A28taxstdlife))</f>
        <v>0</v>
      </c>
      <c r="BE842" s="592">
        <f>IF(A28taxstdlife="n/a","n/a",IF(BE$3&gt;(A28taxstdlife+$E842),(('PTRM input'!$P$170+'PTRM input'!$P$136)*$P$7)-SUM($P842:BD842),(('PTRM input'!$P$170+'PTRM input'!$P$136)*$P$7)/A28taxstdlife))</f>
        <v>0</v>
      </c>
      <c r="BF842" s="592">
        <f>IF(A28taxstdlife="n/a","n/a",IF(BF$3&gt;(A28taxstdlife+$E842),(('PTRM input'!$P$170+'PTRM input'!$P$136)*$P$7)-SUM($P842:BE842),(('PTRM input'!$P$170+'PTRM input'!$P$136)*$P$7)/A28taxstdlife))</f>
        <v>0</v>
      </c>
      <c r="BG842" s="592">
        <f>IF(A28taxstdlife="n/a","n/a",IF(BG$3&gt;(A28taxstdlife+$E842),(('PTRM input'!$P$170+'PTRM input'!$P$136)*$P$7)-SUM($P842:BF842),(('PTRM input'!$P$170+'PTRM input'!$P$136)*$P$7)/A28taxstdlife))</f>
        <v>0</v>
      </c>
      <c r="BH842" s="592">
        <f>IF(A28taxstdlife="n/a","n/a",IF(BH$3&gt;(A28taxstdlife+$E842),(('PTRM input'!$P$170+'PTRM input'!$P$136)*$P$7)-SUM($P842:BG842),(('PTRM input'!$P$170+'PTRM input'!$P$136)*$P$7)/A28taxstdlife))</f>
        <v>0</v>
      </c>
      <c r="BI842" s="592">
        <f>IF(A28taxstdlife="n/a","n/a",IF(BI$3&gt;(A28taxstdlife+$E842),(('PTRM input'!$P$170+'PTRM input'!$P$136)*$P$7)-SUM($P842:BH842),(('PTRM input'!$P$170+'PTRM input'!$P$136)*$P$7)/A28taxstdlife))</f>
        <v>0</v>
      </c>
      <c r="BJ842" s="237"/>
      <c r="BK842" s="237"/>
      <c r="BL842" s="237"/>
      <c r="BM842" s="237"/>
    </row>
    <row r="843" spans="1:65" s="4" customFormat="1" ht="12.75" customHeight="1" outlineLevel="1">
      <c r="A843" s="237"/>
      <c r="B843" s="237"/>
      <c r="C843" s="597">
        <f>Asset28</f>
        <v>0</v>
      </c>
      <c r="D843" s="237"/>
      <c r="E843" s="237"/>
      <c r="F843" s="598"/>
      <c r="G843" s="593">
        <f t="shared" ref="G843:AL843" si="160">SUM(G831:G842)</f>
        <v>0</v>
      </c>
      <c r="H843" s="593">
        <f t="shared" si="160"/>
        <v>0</v>
      </c>
      <c r="I843" s="593">
        <f t="shared" si="160"/>
        <v>0</v>
      </c>
      <c r="J843" s="593">
        <f t="shared" si="160"/>
        <v>0</v>
      </c>
      <c r="K843" s="593">
        <f t="shared" si="160"/>
        <v>0</v>
      </c>
      <c r="L843" s="593">
        <f t="shared" si="160"/>
        <v>0</v>
      </c>
      <c r="M843" s="593">
        <f t="shared" si="160"/>
        <v>0</v>
      </c>
      <c r="N843" s="593">
        <f t="shared" si="160"/>
        <v>0</v>
      </c>
      <c r="O843" s="593">
        <f t="shared" si="160"/>
        <v>0</v>
      </c>
      <c r="P843" s="593">
        <f t="shared" si="160"/>
        <v>0</v>
      </c>
      <c r="Q843" s="593">
        <f t="shared" si="160"/>
        <v>0</v>
      </c>
      <c r="R843" s="593">
        <f t="shared" si="160"/>
        <v>0</v>
      </c>
      <c r="S843" s="593">
        <f t="shared" si="160"/>
        <v>0</v>
      </c>
      <c r="T843" s="593">
        <f t="shared" si="160"/>
        <v>0</v>
      </c>
      <c r="U843" s="593">
        <f t="shared" si="160"/>
        <v>0</v>
      </c>
      <c r="V843" s="593">
        <f t="shared" si="160"/>
        <v>0</v>
      </c>
      <c r="W843" s="593">
        <f t="shared" si="160"/>
        <v>0</v>
      </c>
      <c r="X843" s="593">
        <f t="shared" si="160"/>
        <v>0</v>
      </c>
      <c r="Y843" s="593">
        <f t="shared" si="160"/>
        <v>0</v>
      </c>
      <c r="Z843" s="593">
        <f t="shared" si="160"/>
        <v>0</v>
      </c>
      <c r="AA843" s="593">
        <f t="shared" si="160"/>
        <v>0</v>
      </c>
      <c r="AB843" s="593">
        <f t="shared" si="160"/>
        <v>0</v>
      </c>
      <c r="AC843" s="593">
        <f t="shared" si="160"/>
        <v>0</v>
      </c>
      <c r="AD843" s="593">
        <f t="shared" si="160"/>
        <v>0</v>
      </c>
      <c r="AE843" s="593">
        <f t="shared" si="160"/>
        <v>0</v>
      </c>
      <c r="AF843" s="593">
        <f t="shared" si="160"/>
        <v>0</v>
      </c>
      <c r="AG843" s="593">
        <f t="shared" si="160"/>
        <v>0</v>
      </c>
      <c r="AH843" s="593">
        <f t="shared" si="160"/>
        <v>0</v>
      </c>
      <c r="AI843" s="593">
        <f t="shared" si="160"/>
        <v>0</v>
      </c>
      <c r="AJ843" s="593">
        <f t="shared" si="160"/>
        <v>0</v>
      </c>
      <c r="AK843" s="593">
        <f t="shared" si="160"/>
        <v>0</v>
      </c>
      <c r="AL843" s="593">
        <f t="shared" si="160"/>
        <v>0</v>
      </c>
      <c r="AM843" s="593">
        <f t="shared" ref="AM843:BI843" si="161">SUM(AM831:AM842)</f>
        <v>0</v>
      </c>
      <c r="AN843" s="593">
        <f t="shared" si="161"/>
        <v>0</v>
      </c>
      <c r="AO843" s="593">
        <f t="shared" si="161"/>
        <v>0</v>
      </c>
      <c r="AP843" s="593">
        <f t="shared" si="161"/>
        <v>0</v>
      </c>
      <c r="AQ843" s="593">
        <f t="shared" si="161"/>
        <v>0</v>
      </c>
      <c r="AR843" s="593">
        <f t="shared" si="161"/>
        <v>0</v>
      </c>
      <c r="AS843" s="593">
        <f t="shared" si="161"/>
        <v>0</v>
      </c>
      <c r="AT843" s="593">
        <f t="shared" si="161"/>
        <v>0</v>
      </c>
      <c r="AU843" s="593">
        <f t="shared" si="161"/>
        <v>0</v>
      </c>
      <c r="AV843" s="593">
        <f t="shared" si="161"/>
        <v>0</v>
      </c>
      <c r="AW843" s="593">
        <f t="shared" si="161"/>
        <v>0</v>
      </c>
      <c r="AX843" s="593">
        <f t="shared" si="161"/>
        <v>0</v>
      </c>
      <c r="AY843" s="593">
        <f t="shared" si="161"/>
        <v>0</v>
      </c>
      <c r="AZ843" s="593">
        <f t="shared" si="161"/>
        <v>0</v>
      </c>
      <c r="BA843" s="593">
        <f t="shared" si="161"/>
        <v>0</v>
      </c>
      <c r="BB843" s="593">
        <f t="shared" si="161"/>
        <v>0</v>
      </c>
      <c r="BC843" s="593">
        <f t="shared" si="161"/>
        <v>0</v>
      </c>
      <c r="BD843" s="593">
        <f t="shared" si="161"/>
        <v>0</v>
      </c>
      <c r="BE843" s="593">
        <f t="shared" si="161"/>
        <v>0</v>
      </c>
      <c r="BF843" s="593">
        <f t="shared" si="161"/>
        <v>0</v>
      </c>
      <c r="BG843" s="593">
        <f t="shared" si="161"/>
        <v>0</v>
      </c>
      <c r="BH843" s="593">
        <f t="shared" si="161"/>
        <v>0</v>
      </c>
      <c r="BI843" s="593">
        <f t="shared" si="161"/>
        <v>0</v>
      </c>
      <c r="BJ843" s="237"/>
      <c r="BK843" s="237"/>
      <c r="BL843" s="237"/>
      <c r="BM843" s="237"/>
    </row>
    <row r="844" spans="1:65" s="4" customFormat="1" ht="12.75" customHeight="1" outlineLevel="2">
      <c r="A844" s="237"/>
      <c r="B844" s="599">
        <f>C856</f>
        <v>0</v>
      </c>
      <c r="C844" s="487"/>
      <c r="D844" s="600" t="s">
        <v>58</v>
      </c>
      <c r="E844" s="487"/>
      <c r="F844" s="601"/>
      <c r="G844" s="594">
        <f>IF(G$3&gt;A29taxremlife,A29taxvalue-SUM($F844:F844),IF(A29taxremlife="N/A","n/a",A29taxvalue/A29taxremlife))</f>
        <v>0</v>
      </c>
      <c r="H844" s="594">
        <f>IF(H$3&gt;A29taxremlife,A29taxvalue-SUM($F844:G844),IF(A29taxremlife="N/A","n/a",A29taxvalue/A29taxremlife))</f>
        <v>0</v>
      </c>
      <c r="I844" s="594">
        <f>IF(I$3&gt;A29taxremlife,A29taxvalue-SUM($F844:H844),IF(A29taxremlife="N/A","n/a",A29taxvalue/A29taxremlife))</f>
        <v>0</v>
      </c>
      <c r="J844" s="594">
        <f>IF(J$3&gt;A29taxremlife,A29taxvalue-SUM($F844:I844),IF(A29taxremlife="N/A","n/a",A29taxvalue/A29taxremlife))</f>
        <v>0</v>
      </c>
      <c r="K844" s="594">
        <f>IF(K$3&gt;A29taxremlife,A29taxvalue-SUM($F844:J844),IF(A29taxremlife="N/A","n/a",A29taxvalue/A29taxremlife))</f>
        <v>0</v>
      </c>
      <c r="L844" s="594">
        <f>IF(L$3&gt;A29taxremlife,A29taxvalue-SUM($F844:K844),IF(A29taxremlife="N/A","n/a",A29taxvalue/A29taxremlife))</f>
        <v>0</v>
      </c>
      <c r="M844" s="594">
        <f>IF(M$3&gt;A29taxremlife,A29taxvalue-SUM($F844:L844),IF(A29taxremlife="N/A","n/a",A29taxvalue/A29taxremlife))</f>
        <v>0</v>
      </c>
      <c r="N844" s="594">
        <f>IF(N$3&gt;A29taxremlife,A29taxvalue-SUM($F844:M844),IF(A29taxremlife="N/A","n/a",A29taxvalue/A29taxremlife))</f>
        <v>0</v>
      </c>
      <c r="O844" s="594">
        <f>IF(O$3&gt;A29taxremlife,A29taxvalue-SUM($F844:N844),IF(A29taxremlife="N/A","n/a",A29taxvalue/A29taxremlife))</f>
        <v>0</v>
      </c>
      <c r="P844" s="594">
        <f>IF(P$3&gt;A29taxremlife,A29taxvalue-SUM($F844:O844),IF(A29taxremlife="N/A","n/a",A29taxvalue/A29taxremlife))</f>
        <v>0</v>
      </c>
      <c r="Q844" s="594">
        <f>IF(Q$3&gt;A29taxremlife,A29taxvalue-SUM($F844:P844),IF(A29taxremlife="N/A","n/a",A29taxvalue/A29taxremlife))</f>
        <v>0</v>
      </c>
      <c r="R844" s="594">
        <f>IF(R$3&gt;A29taxremlife,A29taxvalue-SUM($F844:Q844),IF(A29taxremlife="N/A","n/a",A29taxvalue/A29taxremlife))</f>
        <v>0</v>
      </c>
      <c r="S844" s="594">
        <f>IF(S$3&gt;A29taxremlife,A29taxvalue-SUM($F844:R844),IF(A29taxremlife="N/A","n/a",A29taxvalue/A29taxremlife))</f>
        <v>0</v>
      </c>
      <c r="T844" s="594">
        <f>IF(T$3&gt;A29taxremlife,A29taxvalue-SUM($F844:S844),IF(A29taxremlife="N/A","n/a",A29taxvalue/A29taxremlife))</f>
        <v>0</v>
      </c>
      <c r="U844" s="594">
        <f>IF(U$3&gt;A29taxremlife,A29taxvalue-SUM($F844:T844),IF(A29taxremlife="N/A","n/a",A29taxvalue/A29taxremlife))</f>
        <v>0</v>
      </c>
      <c r="V844" s="594">
        <f>IF(V$3&gt;A29taxremlife,A29taxvalue-SUM($F844:U844),IF(A29taxremlife="N/A","n/a",A29taxvalue/A29taxremlife))</f>
        <v>0</v>
      </c>
      <c r="W844" s="594">
        <f>IF(W$3&gt;A29taxremlife,A29taxvalue-SUM($F844:V844),IF(A29taxremlife="N/A","n/a",A29taxvalue/A29taxremlife))</f>
        <v>0</v>
      </c>
      <c r="X844" s="594">
        <f>IF(X$3&gt;A29taxremlife,A29taxvalue-SUM($F844:W844),IF(A29taxremlife="N/A","n/a",A29taxvalue/A29taxremlife))</f>
        <v>0</v>
      </c>
      <c r="Y844" s="594">
        <f>IF(Y$3&gt;A29taxremlife,A29taxvalue-SUM($F844:X844),IF(A29taxremlife="N/A","n/a",A29taxvalue/A29taxremlife))</f>
        <v>0</v>
      </c>
      <c r="Z844" s="594">
        <f>IF(Z$3&gt;A29taxremlife,A29taxvalue-SUM($F844:Y844),IF(A29taxremlife="N/A","n/a",A29taxvalue/A29taxremlife))</f>
        <v>0</v>
      </c>
      <c r="AA844" s="594">
        <f>IF(AA$3&gt;A29taxremlife,A29taxvalue-SUM($F844:Z844),IF(A29taxremlife="N/A","n/a",A29taxvalue/A29taxremlife))</f>
        <v>0</v>
      </c>
      <c r="AB844" s="594">
        <f>IF(AB$3&gt;A29taxremlife,A29taxvalue-SUM($F844:AA844),IF(A29taxremlife="N/A","n/a",A29taxvalue/A29taxremlife))</f>
        <v>0</v>
      </c>
      <c r="AC844" s="594">
        <f>IF(AC$3&gt;A29taxremlife,A29taxvalue-SUM($F844:AB844),IF(A29taxremlife="N/A","n/a",A29taxvalue/A29taxremlife))</f>
        <v>0</v>
      </c>
      <c r="AD844" s="594">
        <f>IF(AD$3&gt;A29taxremlife,A29taxvalue-SUM($F844:AC844),IF(A29taxremlife="N/A","n/a",A29taxvalue/A29taxremlife))</f>
        <v>0</v>
      </c>
      <c r="AE844" s="594">
        <f>IF(AE$3&gt;A29taxremlife,A29taxvalue-SUM($F844:AD844),IF(A29taxremlife="N/A","n/a",A29taxvalue/A29taxremlife))</f>
        <v>0</v>
      </c>
      <c r="AF844" s="594">
        <f>IF(AF$3&gt;A29taxremlife,A29taxvalue-SUM($F844:AE844),IF(A29taxremlife="N/A","n/a",A29taxvalue/A29taxremlife))</f>
        <v>0</v>
      </c>
      <c r="AG844" s="594">
        <f>IF(AG$3&gt;A29taxremlife,A29taxvalue-SUM($F844:AF844),IF(A29taxremlife="N/A","n/a",A29taxvalue/A29taxremlife))</f>
        <v>0</v>
      </c>
      <c r="AH844" s="594">
        <f>IF(AH$3&gt;A29taxremlife,A29taxvalue-SUM($F844:AG844),IF(A29taxremlife="N/A","n/a",A29taxvalue/A29taxremlife))</f>
        <v>0</v>
      </c>
      <c r="AI844" s="594">
        <f>IF(AI$3&gt;A29taxremlife,A29taxvalue-SUM($F844:AH844),IF(A29taxremlife="N/A","n/a",A29taxvalue/A29taxremlife))</f>
        <v>0</v>
      </c>
      <c r="AJ844" s="594">
        <f>IF(AJ$3&gt;A29taxremlife,A29taxvalue-SUM($F844:AI844),IF(A29taxremlife="N/A","n/a",A29taxvalue/A29taxremlife))</f>
        <v>0</v>
      </c>
      <c r="AK844" s="594">
        <f>IF(AK$3&gt;A29taxremlife,A29taxvalue-SUM($F844:AJ844),IF(A29taxremlife="N/A","n/a",A29taxvalue/A29taxremlife))</f>
        <v>0</v>
      </c>
      <c r="AL844" s="594">
        <f>IF(AL$3&gt;A29taxremlife,A29taxvalue-SUM($F844:AK844),IF(A29taxremlife="N/A","n/a",A29taxvalue/A29taxremlife))</f>
        <v>0</v>
      </c>
      <c r="AM844" s="594">
        <f>IF(AM$3&gt;A29taxremlife,A29taxvalue-SUM($F844:AL844),IF(A29taxremlife="N/A","n/a",A29taxvalue/A29taxremlife))</f>
        <v>0</v>
      </c>
      <c r="AN844" s="594">
        <f>IF(AN$3&gt;A29taxremlife,A29taxvalue-SUM($F844:AM844),IF(A29taxremlife="N/A","n/a",A29taxvalue/A29taxremlife))</f>
        <v>0</v>
      </c>
      <c r="AO844" s="594">
        <f>IF(AO$3&gt;A29taxremlife,A29taxvalue-SUM($F844:AN844),IF(A29taxremlife="N/A","n/a",A29taxvalue/A29taxremlife))</f>
        <v>0</v>
      </c>
      <c r="AP844" s="594">
        <f>IF(AP$3&gt;A29taxremlife,A29taxvalue-SUM($F844:AO844),IF(A29taxremlife="N/A","n/a",A29taxvalue/A29taxremlife))</f>
        <v>0</v>
      </c>
      <c r="AQ844" s="594">
        <f>IF(AQ$3&gt;A29taxremlife,A29taxvalue-SUM($F844:AP844),IF(A29taxremlife="N/A","n/a",A29taxvalue/A29taxremlife))</f>
        <v>0</v>
      </c>
      <c r="AR844" s="594">
        <f>IF(AR$3&gt;A29taxremlife,A29taxvalue-SUM($F844:AQ844),IF(A29taxremlife="N/A","n/a",A29taxvalue/A29taxremlife))</f>
        <v>0</v>
      </c>
      <c r="AS844" s="594">
        <f>IF(AS$3&gt;A29taxremlife,A29taxvalue-SUM($F844:AR844),IF(A29taxremlife="N/A","n/a",A29taxvalue/A29taxremlife))</f>
        <v>0</v>
      </c>
      <c r="AT844" s="594">
        <f>IF(AT$3&gt;A29taxremlife,A29taxvalue-SUM($F844:AS844),IF(A29taxremlife="N/A","n/a",A29taxvalue/A29taxremlife))</f>
        <v>0</v>
      </c>
      <c r="AU844" s="594">
        <f>IF(AU$3&gt;A29taxremlife,A29taxvalue-SUM($F844:AT844),IF(A29taxremlife="N/A","n/a",A29taxvalue/A29taxremlife))</f>
        <v>0</v>
      </c>
      <c r="AV844" s="594">
        <f>IF(AV$3&gt;A29taxremlife,A29taxvalue-SUM($F844:AU844),IF(A29taxremlife="N/A","n/a",A29taxvalue/A29taxremlife))</f>
        <v>0</v>
      </c>
      <c r="AW844" s="594">
        <f>IF(AW$3&gt;A29taxremlife,A29taxvalue-SUM($F844:AV844),IF(A29taxremlife="N/A","n/a",A29taxvalue/A29taxremlife))</f>
        <v>0</v>
      </c>
      <c r="AX844" s="594">
        <f>IF(AX$3&gt;A29taxremlife,A29taxvalue-SUM($F844:AW844),IF(A29taxremlife="N/A","n/a",A29taxvalue/A29taxremlife))</f>
        <v>0</v>
      </c>
      <c r="AY844" s="594">
        <f>IF(AY$3&gt;A29taxremlife,A29taxvalue-SUM($F844:AX844),IF(A29taxremlife="N/A","n/a",A29taxvalue/A29taxremlife))</f>
        <v>0</v>
      </c>
      <c r="AZ844" s="594">
        <f>IF(AZ$3&gt;A29taxremlife,A29taxvalue-SUM($F844:AY844),IF(A29taxremlife="N/A","n/a",A29taxvalue/A29taxremlife))</f>
        <v>0</v>
      </c>
      <c r="BA844" s="594">
        <f>IF(BA$3&gt;A29taxremlife,A29taxvalue-SUM($F844:AZ844),IF(A29taxremlife="N/A","n/a",A29taxvalue/A29taxremlife))</f>
        <v>0</v>
      </c>
      <c r="BB844" s="594">
        <f>IF(BB$3&gt;A29taxremlife,A29taxvalue-SUM($F844:BA844),IF(A29taxremlife="N/A","n/a",A29taxvalue/A29taxremlife))</f>
        <v>0</v>
      </c>
      <c r="BC844" s="594">
        <f>IF(BC$3&gt;A29taxremlife,A29taxvalue-SUM($F844:BB844),IF(A29taxremlife="N/A","n/a",A29taxvalue/A29taxremlife))</f>
        <v>0</v>
      </c>
      <c r="BD844" s="594">
        <f>IF(BD$3&gt;A29taxremlife,A29taxvalue-SUM($F844:BC844),IF(A29taxremlife="N/A","n/a",A29taxvalue/A29taxremlife))</f>
        <v>0</v>
      </c>
      <c r="BE844" s="594">
        <f>IF(BE$3&gt;A29taxremlife,A29taxvalue-SUM($F844:BD844),IF(A29taxremlife="N/A","n/a",A29taxvalue/A29taxremlife))</f>
        <v>0</v>
      </c>
      <c r="BF844" s="594">
        <f>IF(BF$3&gt;A29taxremlife,A29taxvalue-SUM($F844:BE844),IF(A29taxremlife="N/A","n/a",A29taxvalue/A29taxremlife))</f>
        <v>0</v>
      </c>
      <c r="BG844" s="594">
        <f>IF(BG$3&gt;A29taxremlife,A29taxvalue-SUM($F844:BF844),IF(A29taxremlife="N/A","n/a",A29taxvalue/A29taxremlife))</f>
        <v>0</v>
      </c>
      <c r="BH844" s="594">
        <f>IF(BH$3&gt;A29taxremlife,A29taxvalue-SUM($F844:BG844),IF(A29taxremlife="N/A","n/a",A29taxvalue/A29taxremlife))</f>
        <v>0</v>
      </c>
      <c r="BI844" s="594">
        <f>IF(BI$3&gt;A29taxremlife,A29taxvalue-SUM($F844:BH844),IF(A29taxremlife="N/A","n/a",A29taxvalue/A29taxremlife))</f>
        <v>0</v>
      </c>
      <c r="BJ844" s="237"/>
      <c r="BK844" s="237"/>
      <c r="BL844" s="237"/>
      <c r="BM844" s="237"/>
    </row>
    <row r="845" spans="1:65" s="4" customFormat="1" ht="12.75" customHeight="1" outlineLevel="2">
      <c r="A845" s="237"/>
      <c r="B845" s="237"/>
      <c r="C845" s="597"/>
      <c r="D845" s="930" t="s">
        <v>326</v>
      </c>
      <c r="E845" s="167">
        <v>0</v>
      </c>
      <c r="F845" s="34"/>
      <c r="G845" s="105"/>
      <c r="H845" s="105"/>
      <c r="I845" s="105"/>
      <c r="J845" s="105"/>
      <c r="K845" s="105"/>
      <c r="L845" s="105"/>
      <c r="M845" s="105"/>
      <c r="N845" s="105"/>
      <c r="O845" s="105"/>
      <c r="P845" s="105"/>
      <c r="Q845" s="592"/>
      <c r="R845" s="592"/>
      <c r="S845" s="592"/>
      <c r="T845" s="592"/>
      <c r="U845" s="592"/>
      <c r="V845" s="592"/>
      <c r="W845" s="592"/>
      <c r="X845" s="592"/>
      <c r="Y845" s="592"/>
      <c r="Z845" s="592"/>
      <c r="AA845" s="592"/>
      <c r="AB845" s="592"/>
      <c r="AC845" s="592"/>
      <c r="AD845" s="592"/>
      <c r="AE845" s="592"/>
      <c r="AF845" s="592"/>
      <c r="AG845" s="592"/>
      <c r="AH845" s="592"/>
      <c r="AI845" s="592"/>
      <c r="AJ845" s="592"/>
      <c r="AK845" s="592"/>
      <c r="AL845" s="592"/>
      <c r="AM845" s="592"/>
      <c r="AN845" s="592"/>
      <c r="AO845" s="592"/>
      <c r="AP845" s="592"/>
      <c r="AQ845" s="592"/>
      <c r="AR845" s="592"/>
      <c r="AS845" s="592"/>
      <c r="AT845" s="592"/>
      <c r="AU845" s="592"/>
      <c r="AV845" s="592"/>
      <c r="AW845" s="592"/>
      <c r="AX845" s="592"/>
      <c r="AY845" s="592"/>
      <c r="AZ845" s="592"/>
      <c r="BA845" s="592"/>
      <c r="BB845" s="592"/>
      <c r="BC845" s="592"/>
      <c r="BD845" s="592"/>
      <c r="BE845" s="592"/>
      <c r="BF845" s="592"/>
      <c r="BG845" s="592"/>
      <c r="BH845" s="592"/>
      <c r="BI845" s="592"/>
      <c r="BJ845" s="237"/>
      <c r="BK845" s="237"/>
      <c r="BL845" s="237"/>
      <c r="BM845" s="237"/>
    </row>
    <row r="846" spans="1:65" s="4" customFormat="1" ht="12.75" customHeight="1" outlineLevel="2">
      <c r="A846" s="237"/>
      <c r="B846" s="237"/>
      <c r="C846" s="597"/>
      <c r="D846" s="930"/>
      <c r="E846" s="167">
        <v>1</v>
      </c>
      <c r="F846" s="34"/>
      <c r="G846" s="183"/>
      <c r="H846" s="105">
        <f>IF(A29taxstdlife="n/a","n/a",IF(H$3&gt;(A29taxstdlife+$E846),(('PTRM input'!$G$171+'PTRM input'!$G$137)*$G$7)-SUM($G846:G846),(('PTRM input'!$G$171+'PTRM input'!$G$137)*$G$7)/A29taxstdlife))</f>
        <v>0</v>
      </c>
      <c r="I846" s="105">
        <f>IF(A29taxstdlife="n/a","n/a",IF(I$3&gt;(A29taxstdlife+$E846),(('PTRM input'!$G$171+'PTRM input'!$G$137)*$G$7)-SUM($G846:H846),(('PTRM input'!$G$171+'PTRM input'!$G$137)*$G$7)/A29taxstdlife))</f>
        <v>0</v>
      </c>
      <c r="J846" s="105">
        <f>IF(A29taxstdlife="n/a","n/a",IF(J$3&gt;(A29taxstdlife+$E846),(('PTRM input'!$G$171+'PTRM input'!$G$137)*$G$7)-SUM($G846:I846),(('PTRM input'!$G$171+'PTRM input'!$G$137)*$G$7)/A29taxstdlife))</f>
        <v>0</v>
      </c>
      <c r="K846" s="105">
        <f>IF(A29taxstdlife="n/a","n/a",IF(K$3&gt;(A29taxstdlife+$E846),(('PTRM input'!$G$171+'PTRM input'!$G$137)*$G$7)-SUM($G846:J846),(('PTRM input'!$G$171+'PTRM input'!$G$137)*$G$7)/A29taxstdlife))</f>
        <v>0</v>
      </c>
      <c r="L846" s="105">
        <f>IF(A29taxstdlife="n/a","n/a",IF(L$3&gt;(A29taxstdlife+$E846),(('PTRM input'!$G$171+'PTRM input'!$G$137)*$G$7)-SUM($G846:K846),(('PTRM input'!$G$171+'PTRM input'!$G$137)*$G$7)/A29taxstdlife))</f>
        <v>0</v>
      </c>
      <c r="M846" s="105">
        <f>IF(A29taxstdlife="n/a","n/a",IF(M$3&gt;(A29taxstdlife+$E846),(('PTRM input'!$G$171+'PTRM input'!$G$137)*$G$7)-SUM($G846:L846),(('PTRM input'!$G$171+'PTRM input'!$G$137)*$G$7)/A29taxstdlife))</f>
        <v>0</v>
      </c>
      <c r="N846" s="105">
        <f>IF(A29taxstdlife="n/a","n/a",IF(N$3&gt;(A29taxstdlife+$E846),(('PTRM input'!$G$171+'PTRM input'!$G$137)*$G$7)-SUM($G846:M846),(('PTRM input'!$G$171+'PTRM input'!$G$137)*$G$7)/A29taxstdlife))</f>
        <v>0</v>
      </c>
      <c r="O846" s="105">
        <f>IF(A29taxstdlife="n/a","n/a",IF(O$3&gt;(A29taxstdlife+$E846),(('PTRM input'!$G$171+'PTRM input'!$G$137)*$G$7)-SUM($G846:N846),(('PTRM input'!$G$171+'PTRM input'!$G$137)*$G$7)/A29taxstdlife))</f>
        <v>0</v>
      </c>
      <c r="P846" s="105">
        <f>IF(A29taxstdlife="n/a","n/a",IF(P$3&gt;(A29taxstdlife+$E846),(('PTRM input'!$G$171+'PTRM input'!$G$137)*$G$7)-SUM($G846:O846),(('PTRM input'!$G$171+'PTRM input'!$G$137)*$G$7)/A29taxstdlife))</f>
        <v>0</v>
      </c>
      <c r="Q846" s="592">
        <f>IF(A29taxstdlife="n/a","n/a",IF(Q$3&gt;(A29taxstdlife+$E846),(('PTRM input'!$G$171+'PTRM input'!$G$137)*$G$7)-SUM($G846:P846),(('PTRM input'!$G$171+'PTRM input'!$G$137)*$G$7)/A29taxstdlife))</f>
        <v>0</v>
      </c>
      <c r="R846" s="592">
        <f>IF(A29taxstdlife="n/a","n/a",IF(R$3&gt;(A29taxstdlife+$E846),(('PTRM input'!$G$171+'PTRM input'!$G$137)*$G$7)-SUM($G846:Q846),(('PTRM input'!$G$171+'PTRM input'!$G$137)*$G$7)/A29taxstdlife))</f>
        <v>0</v>
      </c>
      <c r="S846" s="592">
        <f>IF(A29taxstdlife="n/a","n/a",IF(S$3&gt;(A29taxstdlife+$E846),(('PTRM input'!$G$171+'PTRM input'!$G$137)*$G$7)-SUM($G846:R846),(('PTRM input'!$G$171+'PTRM input'!$G$137)*$G$7)/A29taxstdlife))</f>
        <v>0</v>
      </c>
      <c r="T846" s="592">
        <f>IF(A29taxstdlife="n/a","n/a",IF(T$3&gt;(A29taxstdlife+$E846),(('PTRM input'!$G$171+'PTRM input'!$G$137)*$G$7)-SUM($G846:S846),(('PTRM input'!$G$171+'PTRM input'!$G$137)*$G$7)/A29taxstdlife))</f>
        <v>0</v>
      </c>
      <c r="U846" s="592">
        <f>IF(A29taxstdlife="n/a","n/a",IF(U$3&gt;(A29taxstdlife+$E846),(('PTRM input'!$G$171+'PTRM input'!$G$137)*$G$7)-SUM($G846:T846),(('PTRM input'!$G$171+'PTRM input'!$G$137)*$G$7)/A29taxstdlife))</f>
        <v>0</v>
      </c>
      <c r="V846" s="592">
        <f>IF(A29taxstdlife="n/a","n/a",IF(V$3&gt;(A29taxstdlife+$E846),(('PTRM input'!$G$171+'PTRM input'!$G$137)*$G$7)-SUM($G846:U846),(('PTRM input'!$G$171+'PTRM input'!$G$137)*$G$7)/A29taxstdlife))</f>
        <v>0</v>
      </c>
      <c r="W846" s="592">
        <f>IF(A29taxstdlife="n/a","n/a",IF(W$3&gt;(A29taxstdlife+$E846),(('PTRM input'!$G$171+'PTRM input'!$G$137)*$G$7)-SUM($G846:V846),(('PTRM input'!$G$171+'PTRM input'!$G$137)*$G$7)/A29taxstdlife))</f>
        <v>0</v>
      </c>
      <c r="X846" s="592">
        <f>IF(A29taxstdlife="n/a","n/a",IF(X$3&gt;(A29taxstdlife+$E846),(('PTRM input'!$G$171+'PTRM input'!$G$137)*$G$7)-SUM($G846:W846),(('PTRM input'!$G$171+'PTRM input'!$G$137)*$G$7)/A29taxstdlife))</f>
        <v>0</v>
      </c>
      <c r="Y846" s="592">
        <f>IF(A29taxstdlife="n/a","n/a",IF(Y$3&gt;(A29taxstdlife+$E846),(('PTRM input'!$G$171+'PTRM input'!$G$137)*$G$7)-SUM($G846:X846),(('PTRM input'!$G$171+'PTRM input'!$G$137)*$G$7)/A29taxstdlife))</f>
        <v>0</v>
      </c>
      <c r="Z846" s="592">
        <f>IF(A29taxstdlife="n/a","n/a",IF(Z$3&gt;(A29taxstdlife+$E846),(('PTRM input'!$G$171+'PTRM input'!$G$137)*$G$7)-SUM($G846:Y846),(('PTRM input'!$G$171+'PTRM input'!$G$137)*$G$7)/A29taxstdlife))</f>
        <v>0</v>
      </c>
      <c r="AA846" s="592">
        <f>IF(A29taxstdlife="n/a","n/a",IF(AA$3&gt;(A29taxstdlife+$E846),(('PTRM input'!$G$171+'PTRM input'!$G$137)*$G$7)-SUM($G846:Z846),(('PTRM input'!$G$171+'PTRM input'!$G$137)*$G$7)/A29taxstdlife))</f>
        <v>0</v>
      </c>
      <c r="AB846" s="592">
        <f>IF(A29taxstdlife="n/a","n/a",IF(AB$3&gt;(A29taxstdlife+$E846),(('PTRM input'!$G$171+'PTRM input'!$G$137)*$G$7)-SUM($G846:AA846),(('PTRM input'!$G$171+'PTRM input'!$G$137)*$G$7)/A29taxstdlife))</f>
        <v>0</v>
      </c>
      <c r="AC846" s="592">
        <f>IF(A29taxstdlife="n/a","n/a",IF(AC$3&gt;(A29taxstdlife+$E846),(('PTRM input'!$G$171+'PTRM input'!$G$137)*$G$7)-SUM($G846:AB846),(('PTRM input'!$G$171+'PTRM input'!$G$137)*$G$7)/A29taxstdlife))</f>
        <v>0</v>
      </c>
      <c r="AD846" s="592">
        <f>IF(A29taxstdlife="n/a","n/a",IF(AD$3&gt;(A29taxstdlife+$E846),(('PTRM input'!$G$171+'PTRM input'!$G$137)*$G$7)-SUM($G846:AC846),(('PTRM input'!$G$171+'PTRM input'!$G$137)*$G$7)/A29taxstdlife))</f>
        <v>0</v>
      </c>
      <c r="AE846" s="592">
        <f>IF(A29taxstdlife="n/a","n/a",IF(AE$3&gt;(A29taxstdlife+$E846),(('PTRM input'!$G$171+'PTRM input'!$G$137)*$G$7)-SUM($G846:AD846),(('PTRM input'!$G$171+'PTRM input'!$G$137)*$G$7)/A29taxstdlife))</f>
        <v>0</v>
      </c>
      <c r="AF846" s="592">
        <f>IF(A29taxstdlife="n/a","n/a",IF(AF$3&gt;(A29taxstdlife+$E846),(('PTRM input'!$G$171+'PTRM input'!$G$137)*$G$7)-SUM($G846:AE846),(('PTRM input'!$G$171+'PTRM input'!$G$137)*$G$7)/A29taxstdlife))</f>
        <v>0</v>
      </c>
      <c r="AG846" s="592">
        <f>IF(A29taxstdlife="n/a","n/a",IF(AG$3&gt;(A29taxstdlife+$E846),(('PTRM input'!$G$171+'PTRM input'!$G$137)*$G$7)-SUM($G846:AF846),(('PTRM input'!$G$171+'PTRM input'!$G$137)*$G$7)/A29taxstdlife))</f>
        <v>0</v>
      </c>
      <c r="AH846" s="592">
        <f>IF(A29taxstdlife="n/a","n/a",IF(AH$3&gt;(A29taxstdlife+$E846),(('PTRM input'!$G$171+'PTRM input'!$G$137)*$G$7)-SUM($G846:AG846),(('PTRM input'!$G$171+'PTRM input'!$G$137)*$G$7)/A29taxstdlife))</f>
        <v>0</v>
      </c>
      <c r="AI846" s="592">
        <f>IF(A29taxstdlife="n/a","n/a",IF(AI$3&gt;(A29taxstdlife+$E846),(('PTRM input'!$G$171+'PTRM input'!$G$137)*$G$7)-SUM($G846:AH846),(('PTRM input'!$G$171+'PTRM input'!$G$137)*$G$7)/A29taxstdlife))</f>
        <v>0</v>
      </c>
      <c r="AJ846" s="592">
        <f>IF(A29taxstdlife="n/a","n/a",IF(AJ$3&gt;(A29taxstdlife+$E846),(('PTRM input'!$G$171+'PTRM input'!$G$137)*$G$7)-SUM($G846:AI846),(('PTRM input'!$G$171+'PTRM input'!$G$137)*$G$7)/A29taxstdlife))</f>
        <v>0</v>
      </c>
      <c r="AK846" s="592">
        <f>IF(A29taxstdlife="n/a","n/a",IF(AK$3&gt;(A29taxstdlife+$E846),(('PTRM input'!$G$171+'PTRM input'!$G$137)*$G$7)-SUM($G846:AJ846),(('PTRM input'!$G$171+'PTRM input'!$G$137)*$G$7)/A29taxstdlife))</f>
        <v>0</v>
      </c>
      <c r="AL846" s="592">
        <f>IF(A29taxstdlife="n/a","n/a",IF(AL$3&gt;(A29taxstdlife+$E846),(('PTRM input'!$G$171+'PTRM input'!$G$137)*$G$7)-SUM($G846:AK846),(('PTRM input'!$G$171+'PTRM input'!$G$137)*$G$7)/A29taxstdlife))</f>
        <v>0</v>
      </c>
      <c r="AM846" s="592">
        <f>IF(A29taxstdlife="n/a","n/a",IF(AM$3&gt;(A29taxstdlife+$E846),(('PTRM input'!$G$171+'PTRM input'!$G$137)*$G$7)-SUM($G846:AL846),(('PTRM input'!$G$171+'PTRM input'!$G$137)*$G$7)/A29taxstdlife))</f>
        <v>0</v>
      </c>
      <c r="AN846" s="592">
        <f>IF(A29taxstdlife="n/a","n/a",IF(AN$3&gt;(A29taxstdlife+$E846),(('PTRM input'!$G$171+'PTRM input'!$G$137)*$G$7)-SUM($G846:AM846),(('PTRM input'!$G$171+'PTRM input'!$G$137)*$G$7)/A29taxstdlife))</f>
        <v>0</v>
      </c>
      <c r="AO846" s="592">
        <f>IF(A29taxstdlife="n/a","n/a",IF(AO$3&gt;(A29taxstdlife+$E846),(('PTRM input'!$G$171+'PTRM input'!$G$137)*$G$7)-SUM($G846:AN846),(('PTRM input'!$G$171+'PTRM input'!$G$137)*$G$7)/A29taxstdlife))</f>
        <v>0</v>
      </c>
      <c r="AP846" s="592">
        <f>IF(A29taxstdlife="n/a","n/a",IF(AP$3&gt;(A29taxstdlife+$E846),(('PTRM input'!$G$171+'PTRM input'!$G$137)*$G$7)-SUM($G846:AO846),(('PTRM input'!$G$171+'PTRM input'!$G$137)*$G$7)/A29taxstdlife))</f>
        <v>0</v>
      </c>
      <c r="AQ846" s="592">
        <f>IF(A29taxstdlife="n/a","n/a",IF(AQ$3&gt;(A29taxstdlife+$E846),(('PTRM input'!$G$171+'PTRM input'!$G$137)*$G$7)-SUM($G846:AP846),(('PTRM input'!$G$171+'PTRM input'!$G$137)*$G$7)/A29taxstdlife))</f>
        <v>0</v>
      </c>
      <c r="AR846" s="592">
        <f>IF(A29taxstdlife="n/a","n/a",IF(AR$3&gt;(A29taxstdlife+$E846),(('PTRM input'!$G$171+'PTRM input'!$G$137)*$G$7)-SUM($G846:AQ846),(('PTRM input'!$G$171+'PTRM input'!$G$137)*$G$7)/A29taxstdlife))</f>
        <v>0</v>
      </c>
      <c r="AS846" s="592">
        <f>IF(A29taxstdlife="n/a","n/a",IF(AS$3&gt;(A29taxstdlife+$E846),(('PTRM input'!$G$171+'PTRM input'!$G$137)*$G$7)-SUM($G846:AR846),(('PTRM input'!$G$171+'PTRM input'!$G$137)*$G$7)/A29taxstdlife))</f>
        <v>0</v>
      </c>
      <c r="AT846" s="592">
        <f>IF(A29taxstdlife="n/a","n/a",IF(AT$3&gt;(A29taxstdlife+$E846),(('PTRM input'!$G$171+'PTRM input'!$G$137)*$G$7)-SUM($G846:AS846),(('PTRM input'!$G$171+'PTRM input'!$G$137)*$G$7)/A29taxstdlife))</f>
        <v>0</v>
      </c>
      <c r="AU846" s="592">
        <f>IF(A29taxstdlife="n/a","n/a",IF(AU$3&gt;(A29taxstdlife+$E846),(('PTRM input'!$G$171+'PTRM input'!$G$137)*$G$7)-SUM($G846:AT846),(('PTRM input'!$G$171+'PTRM input'!$G$137)*$G$7)/A29taxstdlife))</f>
        <v>0</v>
      </c>
      <c r="AV846" s="592">
        <f>IF(A29taxstdlife="n/a","n/a",IF(AV$3&gt;(A29taxstdlife+$E846),(('PTRM input'!$G$171+'PTRM input'!$G$137)*$G$7)-SUM($G846:AU846),(('PTRM input'!$G$171+'PTRM input'!$G$137)*$G$7)/A29taxstdlife))</f>
        <v>0</v>
      </c>
      <c r="AW846" s="592">
        <f>IF(A29taxstdlife="n/a","n/a",IF(AW$3&gt;(A29taxstdlife+$E846),(('PTRM input'!$G$171+'PTRM input'!$G$137)*$G$7)-SUM($G846:AV846),(('PTRM input'!$G$171+'PTRM input'!$G$137)*$G$7)/A29taxstdlife))</f>
        <v>0</v>
      </c>
      <c r="AX846" s="592">
        <f>IF(A29taxstdlife="n/a","n/a",IF(AX$3&gt;(A29taxstdlife+$E846),(('PTRM input'!$G$171+'PTRM input'!$G$137)*$G$7)-SUM($G846:AW846),(('PTRM input'!$G$171+'PTRM input'!$G$137)*$G$7)/A29taxstdlife))</f>
        <v>0</v>
      </c>
      <c r="AY846" s="592">
        <f>IF(A29taxstdlife="n/a","n/a",IF(AY$3&gt;(A29taxstdlife+$E846),(('PTRM input'!$G$171+'PTRM input'!$G$137)*$G$7)-SUM($G846:AX846),(('PTRM input'!$G$171+'PTRM input'!$G$137)*$G$7)/A29taxstdlife))</f>
        <v>0</v>
      </c>
      <c r="AZ846" s="592">
        <f>IF(A29taxstdlife="n/a","n/a",IF(AZ$3&gt;(A29taxstdlife+$E846),(('PTRM input'!$G$171+'PTRM input'!$G$137)*$G$7)-SUM($G846:AY846),(('PTRM input'!$G$171+'PTRM input'!$G$137)*$G$7)/A29taxstdlife))</f>
        <v>0</v>
      </c>
      <c r="BA846" s="592">
        <f>IF(A29taxstdlife="n/a","n/a",IF(BA$3&gt;(A29taxstdlife+$E846),(('PTRM input'!$G$171+'PTRM input'!$G$137)*$G$7)-SUM($G846:AZ846),(('PTRM input'!$G$171+'PTRM input'!$G$137)*$G$7)/A29taxstdlife))</f>
        <v>0</v>
      </c>
      <c r="BB846" s="592">
        <f>IF(A29taxstdlife="n/a","n/a",IF(BB$3&gt;(A29taxstdlife+$E846),(('PTRM input'!$G$171+'PTRM input'!$G$137)*$G$7)-SUM($G846:BA846),(('PTRM input'!$G$171+'PTRM input'!$G$137)*$G$7)/A29taxstdlife))</f>
        <v>0</v>
      </c>
      <c r="BC846" s="592">
        <f>IF(A29taxstdlife="n/a","n/a",IF(BC$3&gt;(A29taxstdlife+$E846),(('PTRM input'!$G$171+'PTRM input'!$G$137)*$G$7)-SUM($G846:BB846),(('PTRM input'!$G$171+'PTRM input'!$G$137)*$G$7)/A29taxstdlife))</f>
        <v>0</v>
      </c>
      <c r="BD846" s="592">
        <f>IF(A29taxstdlife="n/a","n/a",IF(BD$3&gt;(A29taxstdlife+$E846),(('PTRM input'!$G$171+'PTRM input'!$G$137)*$G$7)-SUM($G846:BC846),(('PTRM input'!$G$171+'PTRM input'!$G$137)*$G$7)/A29taxstdlife))</f>
        <v>0</v>
      </c>
      <c r="BE846" s="592">
        <f>IF(A29taxstdlife="n/a","n/a",IF(BE$3&gt;(A29taxstdlife+$E846),(('PTRM input'!$G$171+'PTRM input'!$G$137)*$G$7)-SUM($G846:BD846),(('PTRM input'!$G$171+'PTRM input'!$G$137)*$G$7)/A29taxstdlife))</f>
        <v>0</v>
      </c>
      <c r="BF846" s="592">
        <f>IF(A29taxstdlife="n/a","n/a",IF(BF$3&gt;(A29taxstdlife+$E846),(('PTRM input'!$G$171+'PTRM input'!$G$137)*$G$7)-SUM($G846:BE846),(('PTRM input'!$G$171+'PTRM input'!$G$137)*$G$7)/A29taxstdlife))</f>
        <v>0</v>
      </c>
      <c r="BG846" s="592">
        <f>IF(A29taxstdlife="n/a","n/a",IF(BG$3&gt;(A29taxstdlife+$E846),(('PTRM input'!$G$171+'PTRM input'!$G$137)*$G$7)-SUM($G846:BF846),(('PTRM input'!$G$171+'PTRM input'!$G$137)*$G$7)/A29taxstdlife))</f>
        <v>0</v>
      </c>
      <c r="BH846" s="592">
        <f>IF(A29taxstdlife="n/a","n/a",IF(BH$3&gt;(A29taxstdlife+$E846),(('PTRM input'!$G$171+'PTRM input'!$G$137)*$G$7)-SUM($G846:BG846),(('PTRM input'!$G$171+'PTRM input'!$G$137)*$G$7)/A29taxstdlife))</f>
        <v>0</v>
      </c>
      <c r="BI846" s="592">
        <f>IF(A29taxstdlife="n/a","n/a",IF(BI$3&gt;(A29taxstdlife+$E846),(('PTRM input'!$G$171+'PTRM input'!$G$137)*$G$7)-SUM($G846:BH846),(('PTRM input'!$G$171+'PTRM input'!$G$137)*$G$7)/A29taxstdlife))</f>
        <v>0</v>
      </c>
      <c r="BJ846" s="237"/>
      <c r="BK846" s="237"/>
      <c r="BL846" s="237"/>
      <c r="BM846" s="237"/>
    </row>
    <row r="847" spans="1:65" s="4" customFormat="1" ht="12.75" customHeight="1" outlineLevel="2">
      <c r="A847" s="237"/>
      <c r="B847" s="237"/>
      <c r="C847" s="597"/>
      <c r="D847" s="930"/>
      <c r="E847" s="167">
        <v>2</v>
      </c>
      <c r="F847" s="34"/>
      <c r="G847" s="184"/>
      <c r="H847" s="185"/>
      <c r="I847" s="105">
        <f>IF(A29taxstdlife="n/a","n/a",IF(I$3&gt;(A29taxstdlife+$E847),(('PTRM input'!$H$171+'PTRM input'!$H$137)*$H$7)-SUM($H847:H847),(('PTRM input'!$H$171+'PTRM input'!$H$137)*$H$7)/A29taxstdlife))</f>
        <v>0</v>
      </c>
      <c r="J847" s="105">
        <f>IF(A29taxstdlife="n/a","n/a",IF(J$3&gt;(A29taxstdlife+$E847),(('PTRM input'!$H$171+'PTRM input'!$H$137)*$H$7)-SUM($H847:I847),(('PTRM input'!$H$171+'PTRM input'!$H$137)*$H$7)/A29taxstdlife))</f>
        <v>0</v>
      </c>
      <c r="K847" s="105">
        <f>IF(A29taxstdlife="n/a","n/a",IF(K$3&gt;(A29taxstdlife+$E847),(('PTRM input'!$H$171+'PTRM input'!$H$137)*$H$7)-SUM($H847:J847),(('PTRM input'!$H$171+'PTRM input'!$H$137)*$H$7)/A29taxstdlife))</f>
        <v>0</v>
      </c>
      <c r="L847" s="105">
        <f>IF(A29taxstdlife="n/a","n/a",IF(L$3&gt;(A29taxstdlife+$E847),(('PTRM input'!$H$171+'PTRM input'!$H$137)*$H$7)-SUM($H847:K847),(('PTRM input'!$H$171+'PTRM input'!$H$137)*$H$7)/A29taxstdlife))</f>
        <v>0</v>
      </c>
      <c r="M847" s="105">
        <f>IF(A29taxstdlife="n/a","n/a",IF(M$3&gt;(A29taxstdlife+$E847),(('PTRM input'!$H$171+'PTRM input'!$H$137)*$H$7)-SUM($H847:L847),(('PTRM input'!$H$171+'PTRM input'!$H$137)*$H$7)/A29taxstdlife))</f>
        <v>0</v>
      </c>
      <c r="N847" s="105">
        <f>IF(A29taxstdlife="n/a","n/a",IF(N$3&gt;(A29taxstdlife+$E847),(('PTRM input'!$H$171+'PTRM input'!$H$137)*$H$7)-SUM($H847:M847),(('PTRM input'!$H$171+'PTRM input'!$H$137)*$H$7)/A29taxstdlife))</f>
        <v>0</v>
      </c>
      <c r="O847" s="105">
        <f>IF(A29taxstdlife="n/a","n/a",IF(O$3&gt;(A29taxstdlife+$E847),(('PTRM input'!$H$171+'PTRM input'!$H$137)*$H$7)-SUM($H847:N847),(('PTRM input'!$H$171+'PTRM input'!$H$137)*$H$7)/A29taxstdlife))</f>
        <v>0</v>
      </c>
      <c r="P847" s="105">
        <f>IF(A29taxstdlife="n/a","n/a",IF(P$3&gt;(A29taxstdlife+$E847),(('PTRM input'!$H$171+'PTRM input'!$H$137)*$H$7)-SUM($H847:O847),(('PTRM input'!$H$171+'PTRM input'!$H$137)*$H$7)/A29taxstdlife))</f>
        <v>0</v>
      </c>
      <c r="Q847" s="592">
        <f>IF(A29taxstdlife="n/a","n/a",IF(Q$3&gt;(A29taxstdlife+$E847),(('PTRM input'!$H$171+'PTRM input'!$H$137)*$H$7)-SUM($H847:P847),(('PTRM input'!$H$171+'PTRM input'!$H$137)*$H$7)/A29taxstdlife))</f>
        <v>0</v>
      </c>
      <c r="R847" s="592">
        <f>IF(A29taxstdlife="n/a","n/a",IF(R$3&gt;(A29taxstdlife+$E847),(('PTRM input'!$H$171+'PTRM input'!$H$137)*$H$7)-SUM($H847:Q847),(('PTRM input'!$H$171+'PTRM input'!$H$137)*$H$7)/A29taxstdlife))</f>
        <v>0</v>
      </c>
      <c r="S847" s="592">
        <f>IF(A29taxstdlife="n/a","n/a",IF(S$3&gt;(A29taxstdlife+$E847),(('PTRM input'!$H$171+'PTRM input'!$H$137)*$H$7)-SUM($H847:R847),(('PTRM input'!$H$171+'PTRM input'!$H$137)*$H$7)/A29taxstdlife))</f>
        <v>0</v>
      </c>
      <c r="T847" s="592">
        <f>IF(A29taxstdlife="n/a","n/a",IF(T$3&gt;(A29taxstdlife+$E847),(('PTRM input'!$H$171+'PTRM input'!$H$137)*$H$7)-SUM($H847:S847),(('PTRM input'!$H$171+'PTRM input'!$H$137)*$H$7)/A29taxstdlife))</f>
        <v>0</v>
      </c>
      <c r="U847" s="592">
        <f>IF(A29taxstdlife="n/a","n/a",IF(U$3&gt;(A29taxstdlife+$E847),(('PTRM input'!$H$171+'PTRM input'!$H$137)*$H$7)-SUM($H847:T847),(('PTRM input'!$H$171+'PTRM input'!$H$137)*$H$7)/A29taxstdlife))</f>
        <v>0</v>
      </c>
      <c r="V847" s="592">
        <f>IF(A29taxstdlife="n/a","n/a",IF(V$3&gt;(A29taxstdlife+$E847),(('PTRM input'!$H$171+'PTRM input'!$H$137)*$H$7)-SUM($H847:U847),(('PTRM input'!$H$171+'PTRM input'!$H$137)*$H$7)/A29taxstdlife))</f>
        <v>0</v>
      </c>
      <c r="W847" s="592">
        <f>IF(A29taxstdlife="n/a","n/a",IF(W$3&gt;(A29taxstdlife+$E847),(('PTRM input'!$H$171+'PTRM input'!$H$137)*$H$7)-SUM($H847:V847),(('PTRM input'!$H$171+'PTRM input'!$H$137)*$H$7)/A29taxstdlife))</f>
        <v>0</v>
      </c>
      <c r="X847" s="592">
        <f>IF(A29taxstdlife="n/a","n/a",IF(X$3&gt;(A29taxstdlife+$E847),(('PTRM input'!$H$171+'PTRM input'!$H$137)*$H$7)-SUM($H847:W847),(('PTRM input'!$H$171+'PTRM input'!$H$137)*$H$7)/A29taxstdlife))</f>
        <v>0</v>
      </c>
      <c r="Y847" s="592">
        <f>IF(A29taxstdlife="n/a","n/a",IF(Y$3&gt;(A29taxstdlife+$E847),(('PTRM input'!$H$171+'PTRM input'!$H$137)*$H$7)-SUM($H847:X847),(('PTRM input'!$H$171+'PTRM input'!$H$137)*$H$7)/A29taxstdlife))</f>
        <v>0</v>
      </c>
      <c r="Z847" s="592">
        <f>IF(A29taxstdlife="n/a","n/a",IF(Z$3&gt;(A29taxstdlife+$E847),(('PTRM input'!$H$171+'PTRM input'!$H$137)*$H$7)-SUM($H847:Y847),(('PTRM input'!$H$171+'PTRM input'!$H$137)*$H$7)/A29taxstdlife))</f>
        <v>0</v>
      </c>
      <c r="AA847" s="592">
        <f>IF(A29taxstdlife="n/a","n/a",IF(AA$3&gt;(A29taxstdlife+$E847),(('PTRM input'!$H$171+'PTRM input'!$H$137)*$H$7)-SUM($H847:Z847),(('PTRM input'!$H$171+'PTRM input'!$H$137)*$H$7)/A29taxstdlife))</f>
        <v>0</v>
      </c>
      <c r="AB847" s="592">
        <f>IF(A29taxstdlife="n/a","n/a",IF(AB$3&gt;(A29taxstdlife+$E847),(('PTRM input'!$H$171+'PTRM input'!$H$137)*$H$7)-SUM($H847:AA847),(('PTRM input'!$H$171+'PTRM input'!$H$137)*$H$7)/A29taxstdlife))</f>
        <v>0</v>
      </c>
      <c r="AC847" s="592">
        <f>IF(A29taxstdlife="n/a","n/a",IF(AC$3&gt;(A29taxstdlife+$E847),(('PTRM input'!$H$171+'PTRM input'!$H$137)*$H$7)-SUM($H847:AB847),(('PTRM input'!$H$171+'PTRM input'!$H$137)*$H$7)/A29taxstdlife))</f>
        <v>0</v>
      </c>
      <c r="AD847" s="592">
        <f>IF(A29taxstdlife="n/a","n/a",IF(AD$3&gt;(A29taxstdlife+$E847),(('PTRM input'!$H$171+'PTRM input'!$H$137)*$H$7)-SUM($H847:AC847),(('PTRM input'!$H$171+'PTRM input'!$H$137)*$H$7)/A29taxstdlife))</f>
        <v>0</v>
      </c>
      <c r="AE847" s="592">
        <f>IF(A29taxstdlife="n/a","n/a",IF(AE$3&gt;(A29taxstdlife+$E847),(('PTRM input'!$H$171+'PTRM input'!$H$137)*$H$7)-SUM($H847:AD847),(('PTRM input'!$H$171+'PTRM input'!$H$137)*$H$7)/A29taxstdlife))</f>
        <v>0</v>
      </c>
      <c r="AF847" s="592">
        <f>IF(A29taxstdlife="n/a","n/a",IF(AF$3&gt;(A29taxstdlife+$E847),(('PTRM input'!$H$171+'PTRM input'!$H$137)*$H$7)-SUM($H847:AE847),(('PTRM input'!$H$171+'PTRM input'!$H$137)*$H$7)/A29taxstdlife))</f>
        <v>0</v>
      </c>
      <c r="AG847" s="592">
        <f>IF(A29taxstdlife="n/a","n/a",IF(AG$3&gt;(A29taxstdlife+$E847),(('PTRM input'!$H$171+'PTRM input'!$H$137)*$H$7)-SUM($H847:AF847),(('PTRM input'!$H$171+'PTRM input'!$H$137)*$H$7)/A29taxstdlife))</f>
        <v>0</v>
      </c>
      <c r="AH847" s="592">
        <f>IF(A29taxstdlife="n/a","n/a",IF(AH$3&gt;(A29taxstdlife+$E847),(('PTRM input'!$H$171+'PTRM input'!$H$137)*$H$7)-SUM($H847:AG847),(('PTRM input'!$H$171+'PTRM input'!$H$137)*$H$7)/A29taxstdlife))</f>
        <v>0</v>
      </c>
      <c r="AI847" s="592">
        <f>IF(A29taxstdlife="n/a","n/a",IF(AI$3&gt;(A29taxstdlife+$E847),(('PTRM input'!$H$171+'PTRM input'!$H$137)*$H$7)-SUM($H847:AH847),(('PTRM input'!$H$171+'PTRM input'!$H$137)*$H$7)/A29taxstdlife))</f>
        <v>0</v>
      </c>
      <c r="AJ847" s="592">
        <f>IF(A29taxstdlife="n/a","n/a",IF(AJ$3&gt;(A29taxstdlife+$E847),(('PTRM input'!$H$171+'PTRM input'!$H$137)*$H$7)-SUM($H847:AI847),(('PTRM input'!$H$171+'PTRM input'!$H$137)*$H$7)/A29taxstdlife))</f>
        <v>0</v>
      </c>
      <c r="AK847" s="592">
        <f>IF(A29taxstdlife="n/a","n/a",IF(AK$3&gt;(A29taxstdlife+$E847),(('PTRM input'!$H$171+'PTRM input'!$H$137)*$H$7)-SUM($H847:AJ847),(('PTRM input'!$H$171+'PTRM input'!$H$137)*$H$7)/A29taxstdlife))</f>
        <v>0</v>
      </c>
      <c r="AL847" s="592">
        <f>IF(A29taxstdlife="n/a","n/a",IF(AL$3&gt;(A29taxstdlife+$E847),(('PTRM input'!$H$171+'PTRM input'!$H$137)*$H$7)-SUM($H847:AK847),(('PTRM input'!$H$171+'PTRM input'!$H$137)*$H$7)/A29taxstdlife))</f>
        <v>0</v>
      </c>
      <c r="AM847" s="592">
        <f>IF(A29taxstdlife="n/a","n/a",IF(AM$3&gt;(A29taxstdlife+$E847),(('PTRM input'!$H$171+'PTRM input'!$H$137)*$H$7)-SUM($H847:AL847),(('PTRM input'!$H$171+'PTRM input'!$H$137)*$H$7)/A29taxstdlife))</f>
        <v>0</v>
      </c>
      <c r="AN847" s="592">
        <f>IF(A29taxstdlife="n/a","n/a",IF(AN$3&gt;(A29taxstdlife+$E847),(('PTRM input'!$H$171+'PTRM input'!$H$137)*$H$7)-SUM($H847:AM847),(('PTRM input'!$H$171+'PTRM input'!$H$137)*$H$7)/A29taxstdlife))</f>
        <v>0</v>
      </c>
      <c r="AO847" s="592">
        <f>IF(A29taxstdlife="n/a","n/a",IF(AO$3&gt;(A29taxstdlife+$E847),(('PTRM input'!$H$171+'PTRM input'!$H$137)*$H$7)-SUM($H847:AN847),(('PTRM input'!$H$171+'PTRM input'!$H$137)*$H$7)/A29taxstdlife))</f>
        <v>0</v>
      </c>
      <c r="AP847" s="592">
        <f>IF(A29taxstdlife="n/a","n/a",IF(AP$3&gt;(A29taxstdlife+$E847),(('PTRM input'!$H$171+'PTRM input'!$H$137)*$H$7)-SUM($H847:AO847),(('PTRM input'!$H$171+'PTRM input'!$H$137)*$H$7)/A29taxstdlife))</f>
        <v>0</v>
      </c>
      <c r="AQ847" s="592">
        <f>IF(A29taxstdlife="n/a","n/a",IF(AQ$3&gt;(A29taxstdlife+$E847),(('PTRM input'!$H$171+'PTRM input'!$H$137)*$H$7)-SUM($H847:AP847),(('PTRM input'!$H$171+'PTRM input'!$H$137)*$H$7)/A29taxstdlife))</f>
        <v>0</v>
      </c>
      <c r="AR847" s="592">
        <f>IF(A29taxstdlife="n/a","n/a",IF(AR$3&gt;(A29taxstdlife+$E847),(('PTRM input'!$H$171+'PTRM input'!$H$137)*$H$7)-SUM($H847:AQ847),(('PTRM input'!$H$171+'PTRM input'!$H$137)*$H$7)/A29taxstdlife))</f>
        <v>0</v>
      </c>
      <c r="AS847" s="592">
        <f>IF(A29taxstdlife="n/a","n/a",IF(AS$3&gt;(A29taxstdlife+$E847),(('PTRM input'!$H$171+'PTRM input'!$H$137)*$H$7)-SUM($H847:AR847),(('PTRM input'!$H$171+'PTRM input'!$H$137)*$H$7)/A29taxstdlife))</f>
        <v>0</v>
      </c>
      <c r="AT847" s="592">
        <f>IF(A29taxstdlife="n/a","n/a",IF(AT$3&gt;(A29taxstdlife+$E847),(('PTRM input'!$H$171+'PTRM input'!$H$137)*$H$7)-SUM($H847:AS847),(('PTRM input'!$H$171+'PTRM input'!$H$137)*$H$7)/A29taxstdlife))</f>
        <v>0</v>
      </c>
      <c r="AU847" s="592">
        <f>IF(A29taxstdlife="n/a","n/a",IF(AU$3&gt;(A29taxstdlife+$E847),(('PTRM input'!$H$171+'PTRM input'!$H$137)*$H$7)-SUM($H847:AT847),(('PTRM input'!$H$171+'PTRM input'!$H$137)*$H$7)/A29taxstdlife))</f>
        <v>0</v>
      </c>
      <c r="AV847" s="592">
        <f>IF(A29taxstdlife="n/a","n/a",IF(AV$3&gt;(A29taxstdlife+$E847),(('PTRM input'!$H$171+'PTRM input'!$H$137)*$H$7)-SUM($H847:AU847),(('PTRM input'!$H$171+'PTRM input'!$H$137)*$H$7)/A29taxstdlife))</f>
        <v>0</v>
      </c>
      <c r="AW847" s="592">
        <f>IF(A29taxstdlife="n/a","n/a",IF(AW$3&gt;(A29taxstdlife+$E847),(('PTRM input'!$H$171+'PTRM input'!$H$137)*$H$7)-SUM($H847:AV847),(('PTRM input'!$H$171+'PTRM input'!$H$137)*$H$7)/A29taxstdlife))</f>
        <v>0</v>
      </c>
      <c r="AX847" s="592">
        <f>IF(A29taxstdlife="n/a","n/a",IF(AX$3&gt;(A29taxstdlife+$E847),(('PTRM input'!$H$171+'PTRM input'!$H$137)*$H$7)-SUM($H847:AW847),(('PTRM input'!$H$171+'PTRM input'!$H$137)*$H$7)/A29taxstdlife))</f>
        <v>0</v>
      </c>
      <c r="AY847" s="592">
        <f>IF(A29taxstdlife="n/a","n/a",IF(AY$3&gt;(A29taxstdlife+$E847),(('PTRM input'!$H$171+'PTRM input'!$H$137)*$H$7)-SUM($H847:AX847),(('PTRM input'!$H$171+'PTRM input'!$H$137)*$H$7)/A29taxstdlife))</f>
        <v>0</v>
      </c>
      <c r="AZ847" s="592">
        <f>IF(A29taxstdlife="n/a","n/a",IF(AZ$3&gt;(A29taxstdlife+$E847),(('PTRM input'!$H$171+'PTRM input'!$H$137)*$H$7)-SUM($H847:AY847),(('PTRM input'!$H$171+'PTRM input'!$H$137)*$H$7)/A29taxstdlife))</f>
        <v>0</v>
      </c>
      <c r="BA847" s="592">
        <f>IF(A29taxstdlife="n/a","n/a",IF(BA$3&gt;(A29taxstdlife+$E847),(('PTRM input'!$H$171+'PTRM input'!$H$137)*$H$7)-SUM($H847:AZ847),(('PTRM input'!$H$171+'PTRM input'!$H$137)*$H$7)/A29taxstdlife))</f>
        <v>0</v>
      </c>
      <c r="BB847" s="592">
        <f>IF(A29taxstdlife="n/a","n/a",IF(BB$3&gt;(A29taxstdlife+$E847),(('PTRM input'!$H$171+'PTRM input'!$H$137)*$H$7)-SUM($H847:BA847),(('PTRM input'!$H$171+'PTRM input'!$H$137)*$H$7)/A29taxstdlife))</f>
        <v>0</v>
      </c>
      <c r="BC847" s="592">
        <f>IF(A29taxstdlife="n/a","n/a",IF(BC$3&gt;(A29taxstdlife+$E847),(('PTRM input'!$H$171+'PTRM input'!$H$137)*$H$7)-SUM($H847:BB847),(('PTRM input'!$H$171+'PTRM input'!$H$137)*$H$7)/A29taxstdlife))</f>
        <v>0</v>
      </c>
      <c r="BD847" s="592">
        <f>IF(A29taxstdlife="n/a","n/a",IF(BD$3&gt;(A29taxstdlife+$E847),(('PTRM input'!$H$171+'PTRM input'!$H$137)*$H$7)-SUM($H847:BC847),(('PTRM input'!$H$171+'PTRM input'!$H$137)*$H$7)/A29taxstdlife))</f>
        <v>0</v>
      </c>
      <c r="BE847" s="592">
        <f>IF(A29taxstdlife="n/a","n/a",IF(BE$3&gt;(A29taxstdlife+$E847),(('PTRM input'!$H$171+'PTRM input'!$H$137)*$H$7)-SUM($H847:BD847),(('PTRM input'!$H$171+'PTRM input'!$H$137)*$H$7)/A29taxstdlife))</f>
        <v>0</v>
      </c>
      <c r="BF847" s="592">
        <f>IF(A29taxstdlife="n/a","n/a",IF(BF$3&gt;(A29taxstdlife+$E847),(('PTRM input'!$H$171+'PTRM input'!$H$137)*$H$7)-SUM($H847:BE847),(('PTRM input'!$H$171+'PTRM input'!$H$137)*$H$7)/A29taxstdlife))</f>
        <v>0</v>
      </c>
      <c r="BG847" s="592">
        <f>IF(A29taxstdlife="n/a","n/a",IF(BG$3&gt;(A29taxstdlife+$E847),(('PTRM input'!$H$171+'PTRM input'!$H$137)*$H$7)-SUM($H847:BF847),(('PTRM input'!$H$171+'PTRM input'!$H$137)*$H$7)/A29taxstdlife))</f>
        <v>0</v>
      </c>
      <c r="BH847" s="592">
        <f>IF(A29taxstdlife="n/a","n/a",IF(BH$3&gt;(A29taxstdlife+$E847),(('PTRM input'!$H$171+'PTRM input'!$H$137)*$H$7)-SUM($H847:BG847),(('PTRM input'!$H$171+'PTRM input'!$H$137)*$H$7)/A29taxstdlife))</f>
        <v>0</v>
      </c>
      <c r="BI847" s="592">
        <f>IF(A29taxstdlife="n/a","n/a",IF(BI$3&gt;(A29taxstdlife+$E847),(('PTRM input'!$H$171+'PTRM input'!$H$137)*$H$7)-SUM($H847:BH847),(('PTRM input'!$H$171+'PTRM input'!$H$137)*$H$7)/A29taxstdlife))</f>
        <v>0</v>
      </c>
      <c r="BJ847" s="237"/>
      <c r="BK847" s="237"/>
      <c r="BL847" s="237"/>
      <c r="BM847" s="237"/>
    </row>
    <row r="848" spans="1:65" s="4" customFormat="1" ht="12.75" customHeight="1" outlineLevel="2">
      <c r="A848" s="237"/>
      <c r="B848" s="237"/>
      <c r="C848" s="597"/>
      <c r="D848" s="930"/>
      <c r="E848" s="167">
        <v>3</v>
      </c>
      <c r="F848" s="34"/>
      <c r="G848" s="184"/>
      <c r="H848" s="186"/>
      <c r="I848" s="185"/>
      <c r="J848" s="105">
        <f>IF(A29taxstdlife="n/a","n/a",IF(J$3&gt;(A29taxstdlife+$E848),(('PTRM input'!$I$171+'PTRM input'!$I$137)*$I$7)-SUM($I848:I848),(('PTRM input'!$I$171+'PTRM input'!$I$137)*$I$7)/A29taxstdlife))</f>
        <v>0</v>
      </c>
      <c r="K848" s="105">
        <f>IF(A29taxstdlife="n/a","n/a",IF(K$3&gt;(A29taxstdlife+$E848),(('PTRM input'!$I$171+'PTRM input'!$I$137)*$I$7)-SUM($I848:J848),(('PTRM input'!$I$171+'PTRM input'!$I$137)*$I$7)/A29taxstdlife))</f>
        <v>0</v>
      </c>
      <c r="L848" s="105">
        <f>IF(A29taxstdlife="n/a","n/a",IF(L$3&gt;(A29taxstdlife+$E848),(('PTRM input'!$I$171+'PTRM input'!$I$137)*$I$7)-SUM($I848:K848),(('PTRM input'!$I$171+'PTRM input'!$I$137)*$I$7)/A29taxstdlife))</f>
        <v>0</v>
      </c>
      <c r="M848" s="105">
        <f>IF(A29taxstdlife="n/a","n/a",IF(M$3&gt;(A29taxstdlife+$E848),(('PTRM input'!$I$171+'PTRM input'!$I$137)*$I$7)-SUM($I848:L848),(('PTRM input'!$I$171+'PTRM input'!$I$137)*$I$7)/A29taxstdlife))</f>
        <v>0</v>
      </c>
      <c r="N848" s="105">
        <f>IF(A29taxstdlife="n/a","n/a",IF(N$3&gt;(A29taxstdlife+$E848),(('PTRM input'!$I$171+'PTRM input'!$I$137)*$I$7)-SUM($I848:M848),(('PTRM input'!$I$171+'PTRM input'!$I$137)*$I$7)/A29taxstdlife))</f>
        <v>0</v>
      </c>
      <c r="O848" s="105">
        <f>IF(A29taxstdlife="n/a","n/a",IF(O$3&gt;(A29taxstdlife+$E848),(('PTRM input'!$I$171+'PTRM input'!$I$137)*$I$7)-SUM($I848:N848),(('PTRM input'!$I$171+'PTRM input'!$I$137)*$I$7)/A29taxstdlife))</f>
        <v>0</v>
      </c>
      <c r="P848" s="105">
        <f>IF(A29taxstdlife="n/a","n/a",IF(P$3&gt;(A29taxstdlife+$E848),(('PTRM input'!$I$171+'PTRM input'!$I$137)*$I$7)-SUM($I848:O848),(('PTRM input'!$I$171+'PTRM input'!$I$137)*$I$7)/A29taxstdlife))</f>
        <v>0</v>
      </c>
      <c r="Q848" s="592">
        <f>IF(A29taxstdlife="n/a","n/a",IF(Q$3&gt;(A29taxstdlife+$E848),(('PTRM input'!$I$171+'PTRM input'!$I$137)*$I$7)-SUM($I848:P848),(('PTRM input'!$I$171+'PTRM input'!$I$137)*$I$7)/A29taxstdlife))</f>
        <v>0</v>
      </c>
      <c r="R848" s="592">
        <f>IF(A29taxstdlife="n/a","n/a",IF(R$3&gt;(A29taxstdlife+$E848),(('PTRM input'!$I$171+'PTRM input'!$I$137)*$I$7)-SUM($I848:Q848),(('PTRM input'!$I$171+'PTRM input'!$I$137)*$I$7)/A29taxstdlife))</f>
        <v>0</v>
      </c>
      <c r="S848" s="592">
        <f>IF(A29taxstdlife="n/a","n/a",IF(S$3&gt;(A29taxstdlife+$E848),(('PTRM input'!$I$171+'PTRM input'!$I$137)*$I$7)-SUM($I848:R848),(('PTRM input'!$I$171+'PTRM input'!$I$137)*$I$7)/A29taxstdlife))</f>
        <v>0</v>
      </c>
      <c r="T848" s="592">
        <f>IF(A29taxstdlife="n/a","n/a",IF(T$3&gt;(A29taxstdlife+$E848),(('PTRM input'!$I$171+'PTRM input'!$I$137)*$I$7)-SUM($I848:S848),(('PTRM input'!$I$171+'PTRM input'!$I$137)*$I$7)/A29taxstdlife))</f>
        <v>0</v>
      </c>
      <c r="U848" s="592">
        <f>IF(A29taxstdlife="n/a","n/a",IF(U$3&gt;(A29taxstdlife+$E848),(('PTRM input'!$I$171+'PTRM input'!$I$137)*$I$7)-SUM($I848:T848),(('PTRM input'!$I$171+'PTRM input'!$I$137)*$I$7)/A29taxstdlife))</f>
        <v>0</v>
      </c>
      <c r="V848" s="592">
        <f>IF(A29taxstdlife="n/a","n/a",IF(V$3&gt;(A29taxstdlife+$E848),(('PTRM input'!$I$171+'PTRM input'!$I$137)*$I$7)-SUM($I848:U848),(('PTRM input'!$I$171+'PTRM input'!$I$137)*$I$7)/A29taxstdlife))</f>
        <v>0</v>
      </c>
      <c r="W848" s="592">
        <f>IF(A29taxstdlife="n/a","n/a",IF(W$3&gt;(A29taxstdlife+$E848),(('PTRM input'!$I$171+'PTRM input'!$I$137)*$I$7)-SUM($I848:V848),(('PTRM input'!$I$171+'PTRM input'!$I$137)*$I$7)/A29taxstdlife))</f>
        <v>0</v>
      </c>
      <c r="X848" s="592">
        <f>IF(A29taxstdlife="n/a","n/a",IF(X$3&gt;(A29taxstdlife+$E848),(('PTRM input'!$I$171+'PTRM input'!$I$137)*$I$7)-SUM($I848:W848),(('PTRM input'!$I$171+'PTRM input'!$I$137)*$I$7)/A29taxstdlife))</f>
        <v>0</v>
      </c>
      <c r="Y848" s="592">
        <f>IF(A29taxstdlife="n/a","n/a",IF(Y$3&gt;(A29taxstdlife+$E848),(('PTRM input'!$I$171+'PTRM input'!$I$137)*$I$7)-SUM($I848:X848),(('PTRM input'!$I$171+'PTRM input'!$I$137)*$I$7)/A29taxstdlife))</f>
        <v>0</v>
      </c>
      <c r="Z848" s="592">
        <f>IF(A29taxstdlife="n/a","n/a",IF(Z$3&gt;(A29taxstdlife+$E848),(('PTRM input'!$I$171+'PTRM input'!$I$137)*$I$7)-SUM($I848:Y848),(('PTRM input'!$I$171+'PTRM input'!$I$137)*$I$7)/A29taxstdlife))</f>
        <v>0</v>
      </c>
      <c r="AA848" s="592">
        <f>IF(A29taxstdlife="n/a","n/a",IF(AA$3&gt;(A29taxstdlife+$E848),(('PTRM input'!$I$171+'PTRM input'!$I$137)*$I$7)-SUM($I848:Z848),(('PTRM input'!$I$171+'PTRM input'!$I$137)*$I$7)/A29taxstdlife))</f>
        <v>0</v>
      </c>
      <c r="AB848" s="592">
        <f>IF(A29taxstdlife="n/a","n/a",IF(AB$3&gt;(A29taxstdlife+$E848),(('PTRM input'!$I$171+'PTRM input'!$I$137)*$I$7)-SUM($I848:AA848),(('PTRM input'!$I$171+'PTRM input'!$I$137)*$I$7)/A29taxstdlife))</f>
        <v>0</v>
      </c>
      <c r="AC848" s="592">
        <f>IF(A29taxstdlife="n/a","n/a",IF(AC$3&gt;(A29taxstdlife+$E848),(('PTRM input'!$I$171+'PTRM input'!$I$137)*$I$7)-SUM($I848:AB848),(('PTRM input'!$I$171+'PTRM input'!$I$137)*$I$7)/A29taxstdlife))</f>
        <v>0</v>
      </c>
      <c r="AD848" s="592">
        <f>IF(A29taxstdlife="n/a","n/a",IF(AD$3&gt;(A29taxstdlife+$E848),(('PTRM input'!$I$171+'PTRM input'!$I$137)*$I$7)-SUM($I848:AC848),(('PTRM input'!$I$171+'PTRM input'!$I$137)*$I$7)/A29taxstdlife))</f>
        <v>0</v>
      </c>
      <c r="AE848" s="592">
        <f>IF(A29taxstdlife="n/a","n/a",IF(AE$3&gt;(A29taxstdlife+$E848),(('PTRM input'!$I$171+'PTRM input'!$I$137)*$I$7)-SUM($I848:AD848),(('PTRM input'!$I$171+'PTRM input'!$I$137)*$I$7)/A29taxstdlife))</f>
        <v>0</v>
      </c>
      <c r="AF848" s="592">
        <f>IF(A29taxstdlife="n/a","n/a",IF(AF$3&gt;(A29taxstdlife+$E848),(('PTRM input'!$I$171+'PTRM input'!$I$137)*$I$7)-SUM($I848:AE848),(('PTRM input'!$I$171+'PTRM input'!$I$137)*$I$7)/A29taxstdlife))</f>
        <v>0</v>
      </c>
      <c r="AG848" s="592">
        <f>IF(A29taxstdlife="n/a","n/a",IF(AG$3&gt;(A29taxstdlife+$E848),(('PTRM input'!$I$171+'PTRM input'!$I$137)*$I$7)-SUM($I848:AF848),(('PTRM input'!$I$171+'PTRM input'!$I$137)*$I$7)/A29taxstdlife))</f>
        <v>0</v>
      </c>
      <c r="AH848" s="592">
        <f>IF(A29taxstdlife="n/a","n/a",IF(AH$3&gt;(A29taxstdlife+$E848),(('PTRM input'!$I$171+'PTRM input'!$I$137)*$I$7)-SUM($I848:AG848),(('PTRM input'!$I$171+'PTRM input'!$I$137)*$I$7)/A29taxstdlife))</f>
        <v>0</v>
      </c>
      <c r="AI848" s="592">
        <f>IF(A29taxstdlife="n/a","n/a",IF(AI$3&gt;(A29taxstdlife+$E848),(('PTRM input'!$I$171+'PTRM input'!$I$137)*$I$7)-SUM($I848:AH848),(('PTRM input'!$I$171+'PTRM input'!$I$137)*$I$7)/A29taxstdlife))</f>
        <v>0</v>
      </c>
      <c r="AJ848" s="592">
        <f>IF(A29taxstdlife="n/a","n/a",IF(AJ$3&gt;(A29taxstdlife+$E848),(('PTRM input'!$I$171+'PTRM input'!$I$137)*$I$7)-SUM($I848:AI848),(('PTRM input'!$I$171+'PTRM input'!$I$137)*$I$7)/A29taxstdlife))</f>
        <v>0</v>
      </c>
      <c r="AK848" s="592">
        <f>IF(A29taxstdlife="n/a","n/a",IF(AK$3&gt;(A29taxstdlife+$E848),(('PTRM input'!$I$171+'PTRM input'!$I$137)*$I$7)-SUM($I848:AJ848),(('PTRM input'!$I$171+'PTRM input'!$I$137)*$I$7)/A29taxstdlife))</f>
        <v>0</v>
      </c>
      <c r="AL848" s="592">
        <f>IF(A29taxstdlife="n/a","n/a",IF(AL$3&gt;(A29taxstdlife+$E848),(('PTRM input'!$I$171+'PTRM input'!$I$137)*$I$7)-SUM($I848:AK848),(('PTRM input'!$I$171+'PTRM input'!$I$137)*$I$7)/A29taxstdlife))</f>
        <v>0</v>
      </c>
      <c r="AM848" s="592">
        <f>IF(A29taxstdlife="n/a","n/a",IF(AM$3&gt;(A29taxstdlife+$E848),(('PTRM input'!$I$171+'PTRM input'!$I$137)*$I$7)-SUM($I848:AL848),(('PTRM input'!$I$171+'PTRM input'!$I$137)*$I$7)/A29taxstdlife))</f>
        <v>0</v>
      </c>
      <c r="AN848" s="592">
        <f>IF(A29taxstdlife="n/a","n/a",IF(AN$3&gt;(A29taxstdlife+$E848),(('PTRM input'!$I$171+'PTRM input'!$I$137)*$I$7)-SUM($I848:AM848),(('PTRM input'!$I$171+'PTRM input'!$I$137)*$I$7)/A29taxstdlife))</f>
        <v>0</v>
      </c>
      <c r="AO848" s="592">
        <f>IF(A29taxstdlife="n/a","n/a",IF(AO$3&gt;(A29taxstdlife+$E848),(('PTRM input'!$I$171+'PTRM input'!$I$137)*$I$7)-SUM($I848:AN848),(('PTRM input'!$I$171+'PTRM input'!$I$137)*$I$7)/A29taxstdlife))</f>
        <v>0</v>
      </c>
      <c r="AP848" s="592">
        <f>IF(A29taxstdlife="n/a","n/a",IF(AP$3&gt;(A29taxstdlife+$E848),(('PTRM input'!$I$171+'PTRM input'!$I$137)*$I$7)-SUM($I848:AO848),(('PTRM input'!$I$171+'PTRM input'!$I$137)*$I$7)/A29taxstdlife))</f>
        <v>0</v>
      </c>
      <c r="AQ848" s="592">
        <f>IF(A29taxstdlife="n/a","n/a",IF(AQ$3&gt;(A29taxstdlife+$E848),(('PTRM input'!$I$171+'PTRM input'!$I$137)*$I$7)-SUM($I848:AP848),(('PTRM input'!$I$171+'PTRM input'!$I$137)*$I$7)/A29taxstdlife))</f>
        <v>0</v>
      </c>
      <c r="AR848" s="592">
        <f>IF(A29taxstdlife="n/a","n/a",IF(AR$3&gt;(A29taxstdlife+$E848),(('PTRM input'!$I$171+'PTRM input'!$I$137)*$I$7)-SUM($I848:AQ848),(('PTRM input'!$I$171+'PTRM input'!$I$137)*$I$7)/A29taxstdlife))</f>
        <v>0</v>
      </c>
      <c r="AS848" s="592">
        <f>IF(A29taxstdlife="n/a","n/a",IF(AS$3&gt;(A29taxstdlife+$E848),(('PTRM input'!$I$171+'PTRM input'!$I$137)*$I$7)-SUM($I848:AR848),(('PTRM input'!$I$171+'PTRM input'!$I$137)*$I$7)/A29taxstdlife))</f>
        <v>0</v>
      </c>
      <c r="AT848" s="592">
        <f>IF(A29taxstdlife="n/a","n/a",IF(AT$3&gt;(A29taxstdlife+$E848),(('PTRM input'!$I$171+'PTRM input'!$I$137)*$I$7)-SUM($I848:AS848),(('PTRM input'!$I$171+'PTRM input'!$I$137)*$I$7)/A29taxstdlife))</f>
        <v>0</v>
      </c>
      <c r="AU848" s="592">
        <f>IF(A29taxstdlife="n/a","n/a",IF(AU$3&gt;(A29taxstdlife+$E848),(('PTRM input'!$I$171+'PTRM input'!$I$137)*$I$7)-SUM($I848:AT848),(('PTRM input'!$I$171+'PTRM input'!$I$137)*$I$7)/A29taxstdlife))</f>
        <v>0</v>
      </c>
      <c r="AV848" s="592">
        <f>IF(A29taxstdlife="n/a","n/a",IF(AV$3&gt;(A29taxstdlife+$E848),(('PTRM input'!$I$171+'PTRM input'!$I$137)*$I$7)-SUM($I848:AU848),(('PTRM input'!$I$171+'PTRM input'!$I$137)*$I$7)/A29taxstdlife))</f>
        <v>0</v>
      </c>
      <c r="AW848" s="592">
        <f>IF(A29taxstdlife="n/a","n/a",IF(AW$3&gt;(A29taxstdlife+$E848),(('PTRM input'!$I$171+'PTRM input'!$I$137)*$I$7)-SUM($I848:AV848),(('PTRM input'!$I$171+'PTRM input'!$I$137)*$I$7)/A29taxstdlife))</f>
        <v>0</v>
      </c>
      <c r="AX848" s="592">
        <f>IF(A29taxstdlife="n/a","n/a",IF(AX$3&gt;(A29taxstdlife+$E848),(('PTRM input'!$I$171+'PTRM input'!$I$137)*$I$7)-SUM($I848:AW848),(('PTRM input'!$I$171+'PTRM input'!$I$137)*$I$7)/A29taxstdlife))</f>
        <v>0</v>
      </c>
      <c r="AY848" s="592">
        <f>IF(A29taxstdlife="n/a","n/a",IF(AY$3&gt;(A29taxstdlife+$E848),(('PTRM input'!$I$171+'PTRM input'!$I$137)*$I$7)-SUM($I848:AX848),(('PTRM input'!$I$171+'PTRM input'!$I$137)*$I$7)/A29taxstdlife))</f>
        <v>0</v>
      </c>
      <c r="AZ848" s="592">
        <f>IF(A29taxstdlife="n/a","n/a",IF(AZ$3&gt;(A29taxstdlife+$E848),(('PTRM input'!$I$171+'PTRM input'!$I$137)*$I$7)-SUM($I848:AY848),(('PTRM input'!$I$171+'PTRM input'!$I$137)*$I$7)/A29taxstdlife))</f>
        <v>0</v>
      </c>
      <c r="BA848" s="592">
        <f>IF(A29taxstdlife="n/a","n/a",IF(BA$3&gt;(A29taxstdlife+$E848),(('PTRM input'!$I$171+'PTRM input'!$I$137)*$I$7)-SUM($I848:AZ848),(('PTRM input'!$I$171+'PTRM input'!$I$137)*$I$7)/A29taxstdlife))</f>
        <v>0</v>
      </c>
      <c r="BB848" s="592">
        <f>IF(A29taxstdlife="n/a","n/a",IF(BB$3&gt;(A29taxstdlife+$E848),(('PTRM input'!$I$171+'PTRM input'!$I$137)*$I$7)-SUM($I848:BA848),(('PTRM input'!$I$171+'PTRM input'!$I$137)*$I$7)/A29taxstdlife))</f>
        <v>0</v>
      </c>
      <c r="BC848" s="592">
        <f>IF(A29taxstdlife="n/a","n/a",IF(BC$3&gt;(A29taxstdlife+$E848),(('PTRM input'!$I$171+'PTRM input'!$I$137)*$I$7)-SUM($I848:BB848),(('PTRM input'!$I$171+'PTRM input'!$I$137)*$I$7)/A29taxstdlife))</f>
        <v>0</v>
      </c>
      <c r="BD848" s="592">
        <f>IF(A29taxstdlife="n/a","n/a",IF(BD$3&gt;(A29taxstdlife+$E848),(('PTRM input'!$I$171+'PTRM input'!$I$137)*$I$7)-SUM($I848:BC848),(('PTRM input'!$I$171+'PTRM input'!$I$137)*$I$7)/A29taxstdlife))</f>
        <v>0</v>
      </c>
      <c r="BE848" s="592">
        <f>IF(A29taxstdlife="n/a","n/a",IF(BE$3&gt;(A29taxstdlife+$E848),(('PTRM input'!$I$171+'PTRM input'!$I$137)*$I$7)-SUM($I848:BD848),(('PTRM input'!$I$171+'PTRM input'!$I$137)*$I$7)/A29taxstdlife))</f>
        <v>0</v>
      </c>
      <c r="BF848" s="592">
        <f>IF(A29taxstdlife="n/a","n/a",IF(BF$3&gt;(A29taxstdlife+$E848),(('PTRM input'!$I$171+'PTRM input'!$I$137)*$I$7)-SUM($I848:BE848),(('PTRM input'!$I$171+'PTRM input'!$I$137)*$I$7)/A29taxstdlife))</f>
        <v>0</v>
      </c>
      <c r="BG848" s="592">
        <f>IF(A29taxstdlife="n/a","n/a",IF(BG$3&gt;(A29taxstdlife+$E848),(('PTRM input'!$I$171+'PTRM input'!$I$137)*$I$7)-SUM($I848:BF848),(('PTRM input'!$I$171+'PTRM input'!$I$137)*$I$7)/A29taxstdlife))</f>
        <v>0</v>
      </c>
      <c r="BH848" s="592">
        <f>IF(A29taxstdlife="n/a","n/a",IF(BH$3&gt;(A29taxstdlife+$E848),(('PTRM input'!$I$171+'PTRM input'!$I$137)*$I$7)-SUM($I848:BG848),(('PTRM input'!$I$171+'PTRM input'!$I$137)*$I$7)/A29taxstdlife))</f>
        <v>0</v>
      </c>
      <c r="BI848" s="592">
        <f>IF(A29taxstdlife="n/a","n/a",IF(BI$3&gt;(A29taxstdlife+$E848),(('PTRM input'!$I$171+'PTRM input'!$I$137)*$I$7)-SUM($I848:BH848),(('PTRM input'!$I$171+'PTRM input'!$I$137)*$I$7)/A29taxstdlife))</f>
        <v>0</v>
      </c>
      <c r="BJ848" s="592"/>
      <c r="BK848" s="237"/>
      <c r="BL848" s="237"/>
      <c r="BM848" s="237"/>
    </row>
    <row r="849" spans="1:65" s="4" customFormat="1" ht="12.75" customHeight="1" outlineLevel="2">
      <c r="A849" s="237"/>
      <c r="B849" s="237"/>
      <c r="C849" s="597"/>
      <c r="D849" s="930"/>
      <c r="E849" s="167">
        <v>4</v>
      </c>
      <c r="F849" s="34"/>
      <c r="G849" s="184"/>
      <c r="H849" s="186"/>
      <c r="I849" s="186"/>
      <c r="J849" s="185"/>
      <c r="K849" s="105">
        <f>IF(A29taxstdlife="n/a","n/a",IF(K$3&gt;(A29taxstdlife+$E849),(('PTRM input'!$J$171+'PTRM input'!$J$137)*$J$7)-SUM($J849:J849),(('PTRM input'!$J$171+'PTRM input'!$J$137)*$J$7)/A29taxstdlife))</f>
        <v>0</v>
      </c>
      <c r="L849" s="105">
        <f>IF(A29taxstdlife="n/a","n/a",IF(L$3&gt;(A29taxstdlife+$E849),(('PTRM input'!$J$171+'PTRM input'!$J$137)*$J$7)-SUM($J849:K849),(('PTRM input'!$J$171+'PTRM input'!$J$137)*$J$7)/A29taxstdlife))</f>
        <v>0</v>
      </c>
      <c r="M849" s="105">
        <f>IF(A29taxstdlife="n/a","n/a",IF(M$3&gt;(A29taxstdlife+$E849),(('PTRM input'!$J$171+'PTRM input'!$J$137)*$J$7)-SUM($J849:L849),(('PTRM input'!$J$171+'PTRM input'!$J$137)*$J$7)/A29taxstdlife))</f>
        <v>0</v>
      </c>
      <c r="N849" s="105">
        <f>IF(A29taxstdlife="n/a","n/a",IF(N$3&gt;(A29taxstdlife+$E849),(('PTRM input'!$J$171+'PTRM input'!$J$137)*$J$7)-SUM($J849:M849),(('PTRM input'!$J$171+'PTRM input'!$J$137)*$J$7)/A29taxstdlife))</f>
        <v>0</v>
      </c>
      <c r="O849" s="105">
        <f>IF(A29taxstdlife="n/a","n/a",IF(O$3&gt;(A29taxstdlife+$E849),(('PTRM input'!$J$171+'PTRM input'!$J$137)*$J$7)-SUM($J849:N849),(('PTRM input'!$J$171+'PTRM input'!$J$137)*$J$7)/A29taxstdlife))</f>
        <v>0</v>
      </c>
      <c r="P849" s="105">
        <f>IF(A29taxstdlife="n/a","n/a",IF(P$3&gt;(A29taxstdlife+$E849),(('PTRM input'!$J$171+'PTRM input'!$J$137)*$J$7)-SUM($J849:O849),(('PTRM input'!$J$171+'PTRM input'!$J$137)*$J$7)/A29taxstdlife))</f>
        <v>0</v>
      </c>
      <c r="Q849" s="592">
        <f>IF(A29taxstdlife="n/a","n/a",IF(Q$3&gt;(A29taxstdlife+$E849),(('PTRM input'!$J$171+'PTRM input'!$J$137)*$J$7)-SUM($J849:P849),(('PTRM input'!$J$171+'PTRM input'!$J$137)*$J$7)/A29taxstdlife))</f>
        <v>0</v>
      </c>
      <c r="R849" s="592">
        <f>IF(A29taxstdlife="n/a","n/a",IF(R$3&gt;(A29taxstdlife+$E849),(('PTRM input'!$J$171+'PTRM input'!$J$137)*$J$7)-SUM($J849:Q849),(('PTRM input'!$J$171+'PTRM input'!$J$137)*$J$7)/A29taxstdlife))</f>
        <v>0</v>
      </c>
      <c r="S849" s="592">
        <f>IF(A29taxstdlife="n/a","n/a",IF(S$3&gt;(A29taxstdlife+$E849),(('PTRM input'!$J$171+'PTRM input'!$J$137)*$J$7)-SUM($J849:R849),(('PTRM input'!$J$171+'PTRM input'!$J$137)*$J$7)/A29taxstdlife))</f>
        <v>0</v>
      </c>
      <c r="T849" s="592">
        <f>IF(A29taxstdlife="n/a","n/a",IF(T$3&gt;(A29taxstdlife+$E849),(('PTRM input'!$J$171+'PTRM input'!$J$137)*$J$7)-SUM($J849:S849),(('PTRM input'!$J$171+'PTRM input'!$J$137)*$J$7)/A29taxstdlife))</f>
        <v>0</v>
      </c>
      <c r="U849" s="592">
        <f>IF(A29taxstdlife="n/a","n/a",IF(U$3&gt;(A29taxstdlife+$E849),(('PTRM input'!$J$171+'PTRM input'!$J$137)*$J$7)-SUM($J849:T849),(('PTRM input'!$J$171+'PTRM input'!$J$137)*$J$7)/A29taxstdlife))</f>
        <v>0</v>
      </c>
      <c r="V849" s="592">
        <f>IF(A29taxstdlife="n/a","n/a",IF(V$3&gt;(A29taxstdlife+$E849),(('PTRM input'!$J$171+'PTRM input'!$J$137)*$J$7)-SUM($J849:U849),(('PTRM input'!$J$171+'PTRM input'!$J$137)*$J$7)/A29taxstdlife))</f>
        <v>0</v>
      </c>
      <c r="W849" s="592">
        <f>IF(A29taxstdlife="n/a","n/a",IF(W$3&gt;(A29taxstdlife+$E849),(('PTRM input'!$J$171+'PTRM input'!$J$137)*$J$7)-SUM($J849:V849),(('PTRM input'!$J$171+'PTRM input'!$J$137)*$J$7)/A29taxstdlife))</f>
        <v>0</v>
      </c>
      <c r="X849" s="592">
        <f>IF(A29taxstdlife="n/a","n/a",IF(X$3&gt;(A29taxstdlife+$E849),(('PTRM input'!$J$171+'PTRM input'!$J$137)*$J$7)-SUM($J849:W849),(('PTRM input'!$J$171+'PTRM input'!$J$137)*$J$7)/A29taxstdlife))</f>
        <v>0</v>
      </c>
      <c r="Y849" s="592">
        <f>IF(A29taxstdlife="n/a","n/a",IF(Y$3&gt;(A29taxstdlife+$E849),(('PTRM input'!$J$171+'PTRM input'!$J$137)*$J$7)-SUM($J849:X849),(('PTRM input'!$J$171+'PTRM input'!$J$137)*$J$7)/A29taxstdlife))</f>
        <v>0</v>
      </c>
      <c r="Z849" s="592">
        <f>IF(A29taxstdlife="n/a","n/a",IF(Z$3&gt;(A29taxstdlife+$E849),(('PTRM input'!$J$171+'PTRM input'!$J$137)*$J$7)-SUM($J849:Y849),(('PTRM input'!$J$171+'PTRM input'!$J$137)*$J$7)/A29taxstdlife))</f>
        <v>0</v>
      </c>
      <c r="AA849" s="592">
        <f>IF(A29taxstdlife="n/a","n/a",IF(AA$3&gt;(A29taxstdlife+$E849),(('PTRM input'!$J$171+'PTRM input'!$J$137)*$J$7)-SUM($J849:Z849),(('PTRM input'!$J$171+'PTRM input'!$J$137)*$J$7)/A29taxstdlife))</f>
        <v>0</v>
      </c>
      <c r="AB849" s="592">
        <f>IF(A29taxstdlife="n/a","n/a",IF(AB$3&gt;(A29taxstdlife+$E849),(('PTRM input'!$J$171+'PTRM input'!$J$137)*$J$7)-SUM($J849:AA849),(('PTRM input'!$J$171+'PTRM input'!$J$137)*$J$7)/A29taxstdlife))</f>
        <v>0</v>
      </c>
      <c r="AC849" s="592">
        <f>IF(A29taxstdlife="n/a","n/a",IF(AC$3&gt;(A29taxstdlife+$E849),(('PTRM input'!$J$171+'PTRM input'!$J$137)*$J$7)-SUM($J849:AB849),(('PTRM input'!$J$171+'PTRM input'!$J$137)*$J$7)/A29taxstdlife))</f>
        <v>0</v>
      </c>
      <c r="AD849" s="592">
        <f>IF(A29taxstdlife="n/a","n/a",IF(AD$3&gt;(A29taxstdlife+$E849),(('PTRM input'!$J$171+'PTRM input'!$J$137)*$J$7)-SUM($J849:AC849),(('PTRM input'!$J$171+'PTRM input'!$J$137)*$J$7)/A29taxstdlife))</f>
        <v>0</v>
      </c>
      <c r="AE849" s="592">
        <f>IF(A29taxstdlife="n/a","n/a",IF(AE$3&gt;(A29taxstdlife+$E849),(('PTRM input'!$J$171+'PTRM input'!$J$137)*$J$7)-SUM($J849:AD849),(('PTRM input'!$J$171+'PTRM input'!$J$137)*$J$7)/A29taxstdlife))</f>
        <v>0</v>
      </c>
      <c r="AF849" s="592">
        <f>IF(A29taxstdlife="n/a","n/a",IF(AF$3&gt;(A29taxstdlife+$E849),(('PTRM input'!$J$171+'PTRM input'!$J$137)*$J$7)-SUM($J849:AE849),(('PTRM input'!$J$171+'PTRM input'!$J$137)*$J$7)/A29taxstdlife))</f>
        <v>0</v>
      </c>
      <c r="AG849" s="592">
        <f>IF(A29taxstdlife="n/a","n/a",IF(AG$3&gt;(A29taxstdlife+$E849),(('PTRM input'!$J$171+'PTRM input'!$J$137)*$J$7)-SUM($J849:AF849),(('PTRM input'!$J$171+'PTRM input'!$J$137)*$J$7)/A29taxstdlife))</f>
        <v>0</v>
      </c>
      <c r="AH849" s="592">
        <f>IF(A29taxstdlife="n/a","n/a",IF(AH$3&gt;(A29taxstdlife+$E849),(('PTRM input'!$J$171+'PTRM input'!$J$137)*$J$7)-SUM($J849:AG849),(('PTRM input'!$J$171+'PTRM input'!$J$137)*$J$7)/A29taxstdlife))</f>
        <v>0</v>
      </c>
      <c r="AI849" s="592">
        <f>IF(A29taxstdlife="n/a","n/a",IF(AI$3&gt;(A29taxstdlife+$E849),(('PTRM input'!$J$171+'PTRM input'!$J$137)*$J$7)-SUM($J849:AH849),(('PTRM input'!$J$171+'PTRM input'!$J$137)*$J$7)/A29taxstdlife))</f>
        <v>0</v>
      </c>
      <c r="AJ849" s="592">
        <f>IF(A29taxstdlife="n/a","n/a",IF(AJ$3&gt;(A29taxstdlife+$E849),(('PTRM input'!$J$171+'PTRM input'!$J$137)*$J$7)-SUM($J849:AI849),(('PTRM input'!$J$171+'PTRM input'!$J$137)*$J$7)/A29taxstdlife))</f>
        <v>0</v>
      </c>
      <c r="AK849" s="592">
        <f>IF(A29taxstdlife="n/a","n/a",IF(AK$3&gt;(A29taxstdlife+$E849),(('PTRM input'!$J$171+'PTRM input'!$J$137)*$J$7)-SUM($J849:AJ849),(('PTRM input'!$J$171+'PTRM input'!$J$137)*$J$7)/A29taxstdlife))</f>
        <v>0</v>
      </c>
      <c r="AL849" s="592">
        <f>IF(A29taxstdlife="n/a","n/a",IF(AL$3&gt;(A29taxstdlife+$E849),(('PTRM input'!$J$171+'PTRM input'!$J$137)*$J$7)-SUM($J849:AK849),(('PTRM input'!$J$171+'PTRM input'!$J$137)*$J$7)/A29taxstdlife))</f>
        <v>0</v>
      </c>
      <c r="AM849" s="592">
        <f>IF(A29taxstdlife="n/a","n/a",IF(AM$3&gt;(A29taxstdlife+$E849),(('PTRM input'!$J$171+'PTRM input'!$J$137)*$J$7)-SUM($J849:AL849),(('PTRM input'!$J$171+'PTRM input'!$J$137)*$J$7)/A29taxstdlife))</f>
        <v>0</v>
      </c>
      <c r="AN849" s="592">
        <f>IF(A29taxstdlife="n/a","n/a",IF(AN$3&gt;(A29taxstdlife+$E849),(('PTRM input'!$J$171+'PTRM input'!$J$137)*$J$7)-SUM($J849:AM849),(('PTRM input'!$J$171+'PTRM input'!$J$137)*$J$7)/A29taxstdlife))</f>
        <v>0</v>
      </c>
      <c r="AO849" s="592">
        <f>IF(A29taxstdlife="n/a","n/a",IF(AO$3&gt;(A29taxstdlife+$E849),(('PTRM input'!$J$171+'PTRM input'!$J$137)*$J$7)-SUM($J849:AN849),(('PTRM input'!$J$171+'PTRM input'!$J$137)*$J$7)/A29taxstdlife))</f>
        <v>0</v>
      </c>
      <c r="AP849" s="592">
        <f>IF(A29taxstdlife="n/a","n/a",IF(AP$3&gt;(A29taxstdlife+$E849),(('PTRM input'!$J$171+'PTRM input'!$J$137)*$J$7)-SUM($J849:AO849),(('PTRM input'!$J$171+'PTRM input'!$J$137)*$J$7)/A29taxstdlife))</f>
        <v>0</v>
      </c>
      <c r="AQ849" s="592">
        <f>IF(A29taxstdlife="n/a","n/a",IF(AQ$3&gt;(A29taxstdlife+$E849),(('PTRM input'!$J$171+'PTRM input'!$J$137)*$J$7)-SUM($J849:AP849),(('PTRM input'!$J$171+'PTRM input'!$J$137)*$J$7)/A29taxstdlife))</f>
        <v>0</v>
      </c>
      <c r="AR849" s="592">
        <f>IF(A29taxstdlife="n/a","n/a",IF(AR$3&gt;(A29taxstdlife+$E849),(('PTRM input'!$J$171+'PTRM input'!$J$137)*$J$7)-SUM($J849:AQ849),(('PTRM input'!$J$171+'PTRM input'!$J$137)*$J$7)/A29taxstdlife))</f>
        <v>0</v>
      </c>
      <c r="AS849" s="592">
        <f>IF(A29taxstdlife="n/a","n/a",IF(AS$3&gt;(A29taxstdlife+$E849),(('PTRM input'!$J$171+'PTRM input'!$J$137)*$J$7)-SUM($J849:AR849),(('PTRM input'!$J$171+'PTRM input'!$J$137)*$J$7)/A29taxstdlife))</f>
        <v>0</v>
      </c>
      <c r="AT849" s="592">
        <f>IF(A29taxstdlife="n/a","n/a",IF(AT$3&gt;(A29taxstdlife+$E849),(('PTRM input'!$J$171+'PTRM input'!$J$137)*$J$7)-SUM($J849:AS849),(('PTRM input'!$J$171+'PTRM input'!$J$137)*$J$7)/A29taxstdlife))</f>
        <v>0</v>
      </c>
      <c r="AU849" s="592">
        <f>IF(A29taxstdlife="n/a","n/a",IF(AU$3&gt;(A29taxstdlife+$E849),(('PTRM input'!$J$171+'PTRM input'!$J$137)*$J$7)-SUM($J849:AT849),(('PTRM input'!$J$171+'PTRM input'!$J$137)*$J$7)/A29taxstdlife))</f>
        <v>0</v>
      </c>
      <c r="AV849" s="592">
        <f>IF(A29taxstdlife="n/a","n/a",IF(AV$3&gt;(A29taxstdlife+$E849),(('PTRM input'!$J$171+'PTRM input'!$J$137)*$J$7)-SUM($J849:AU849),(('PTRM input'!$J$171+'PTRM input'!$J$137)*$J$7)/A29taxstdlife))</f>
        <v>0</v>
      </c>
      <c r="AW849" s="592">
        <f>IF(A29taxstdlife="n/a","n/a",IF(AW$3&gt;(A29taxstdlife+$E849),(('PTRM input'!$J$171+'PTRM input'!$J$137)*$J$7)-SUM($J849:AV849),(('PTRM input'!$J$171+'PTRM input'!$J$137)*$J$7)/A29taxstdlife))</f>
        <v>0</v>
      </c>
      <c r="AX849" s="592">
        <f>IF(A29taxstdlife="n/a","n/a",IF(AX$3&gt;(A29taxstdlife+$E849),(('PTRM input'!$J$171+'PTRM input'!$J$137)*$J$7)-SUM($J849:AW849),(('PTRM input'!$J$171+'PTRM input'!$J$137)*$J$7)/A29taxstdlife))</f>
        <v>0</v>
      </c>
      <c r="AY849" s="592">
        <f>IF(A29taxstdlife="n/a","n/a",IF(AY$3&gt;(A29taxstdlife+$E849),(('PTRM input'!$J$171+'PTRM input'!$J$137)*$J$7)-SUM($J849:AX849),(('PTRM input'!$J$171+'PTRM input'!$J$137)*$J$7)/A29taxstdlife))</f>
        <v>0</v>
      </c>
      <c r="AZ849" s="592">
        <f>IF(A29taxstdlife="n/a","n/a",IF(AZ$3&gt;(A29taxstdlife+$E849),(('PTRM input'!$J$171+'PTRM input'!$J$137)*$J$7)-SUM($J849:AY849),(('PTRM input'!$J$171+'PTRM input'!$J$137)*$J$7)/A29taxstdlife))</f>
        <v>0</v>
      </c>
      <c r="BA849" s="592">
        <f>IF(A29taxstdlife="n/a","n/a",IF(BA$3&gt;(A29taxstdlife+$E849),(('PTRM input'!$J$171+'PTRM input'!$J$137)*$J$7)-SUM($J849:AZ849),(('PTRM input'!$J$171+'PTRM input'!$J$137)*$J$7)/A29taxstdlife))</f>
        <v>0</v>
      </c>
      <c r="BB849" s="592">
        <f>IF(A29taxstdlife="n/a","n/a",IF(BB$3&gt;(A29taxstdlife+$E849),(('PTRM input'!$J$171+'PTRM input'!$J$137)*$J$7)-SUM($J849:BA849),(('PTRM input'!$J$171+'PTRM input'!$J$137)*$J$7)/A29taxstdlife))</f>
        <v>0</v>
      </c>
      <c r="BC849" s="592">
        <f>IF(A29taxstdlife="n/a","n/a",IF(BC$3&gt;(A29taxstdlife+$E849),(('PTRM input'!$J$171+'PTRM input'!$J$137)*$J$7)-SUM($J849:BB849),(('PTRM input'!$J$171+'PTRM input'!$J$137)*$J$7)/A29taxstdlife))</f>
        <v>0</v>
      </c>
      <c r="BD849" s="592">
        <f>IF(A29taxstdlife="n/a","n/a",IF(BD$3&gt;(A29taxstdlife+$E849),(('PTRM input'!$J$171+'PTRM input'!$J$137)*$J$7)-SUM($J849:BC849),(('PTRM input'!$J$171+'PTRM input'!$J$137)*$J$7)/A29taxstdlife))</f>
        <v>0</v>
      </c>
      <c r="BE849" s="592">
        <f>IF(A29taxstdlife="n/a","n/a",IF(BE$3&gt;(A29taxstdlife+$E849),(('PTRM input'!$J$171+'PTRM input'!$J$137)*$J$7)-SUM($J849:BD849),(('PTRM input'!$J$171+'PTRM input'!$J$137)*$J$7)/A29taxstdlife))</f>
        <v>0</v>
      </c>
      <c r="BF849" s="592">
        <f>IF(A29taxstdlife="n/a","n/a",IF(BF$3&gt;(A29taxstdlife+$E849),(('PTRM input'!$J$171+'PTRM input'!$J$137)*$J$7)-SUM($J849:BE849),(('PTRM input'!$J$171+'PTRM input'!$J$137)*$J$7)/A29taxstdlife))</f>
        <v>0</v>
      </c>
      <c r="BG849" s="592">
        <f>IF(A29taxstdlife="n/a","n/a",IF(BG$3&gt;(A29taxstdlife+$E849),(('PTRM input'!$J$171+'PTRM input'!$J$137)*$J$7)-SUM($J849:BF849),(('PTRM input'!$J$171+'PTRM input'!$J$137)*$J$7)/A29taxstdlife))</f>
        <v>0</v>
      </c>
      <c r="BH849" s="592">
        <f>IF(A29taxstdlife="n/a","n/a",IF(BH$3&gt;(A29taxstdlife+$E849),(('PTRM input'!$J$171+'PTRM input'!$J$137)*$J$7)-SUM($J849:BG849),(('PTRM input'!$J$171+'PTRM input'!$J$137)*$J$7)/A29taxstdlife))</f>
        <v>0</v>
      </c>
      <c r="BI849" s="592">
        <f>IF(A29taxstdlife="n/a","n/a",IF(BI$3&gt;(A29taxstdlife+$E849),(('PTRM input'!$J$171+'PTRM input'!$J$137)*$J$7)-SUM($J849:BH849),(('PTRM input'!$J$171+'PTRM input'!$J$137)*$J$7)/A29taxstdlife))</f>
        <v>0</v>
      </c>
      <c r="BJ849" s="237"/>
      <c r="BK849" s="237"/>
      <c r="BL849" s="237"/>
      <c r="BM849" s="237"/>
    </row>
    <row r="850" spans="1:65" s="4" customFormat="1" ht="12.75" customHeight="1" outlineLevel="2">
      <c r="A850" s="237"/>
      <c r="B850" s="237"/>
      <c r="C850" s="597"/>
      <c r="D850" s="930"/>
      <c r="E850" s="167">
        <v>5</v>
      </c>
      <c r="F850" s="34"/>
      <c r="G850" s="184"/>
      <c r="H850" s="186"/>
      <c r="I850" s="186"/>
      <c r="J850" s="186"/>
      <c r="K850" s="185"/>
      <c r="L850" s="105">
        <f>IF(A29taxstdlife="n/a","n/a",IF(L$3&gt;(A29taxstdlife+$E850),(('PTRM input'!$K$171+'PTRM input'!$K$137)*$K$7)-SUM($K850:K850),(('PTRM input'!$K$171+'PTRM input'!$K$137)*$K$7)/A29taxstdlife))</f>
        <v>0</v>
      </c>
      <c r="M850" s="105">
        <f>IF(A29taxstdlife="n/a","n/a",IF(M$3&gt;(A29taxstdlife+$E850),(('PTRM input'!$K$171+'PTRM input'!$K$137)*$K$7)-SUM($K850:L850),(('PTRM input'!$K$171+'PTRM input'!$K$137)*$K$7)/A29taxstdlife))</f>
        <v>0</v>
      </c>
      <c r="N850" s="105">
        <f>IF(A29taxstdlife="n/a","n/a",IF(N$3&gt;(A29taxstdlife+$E850),(('PTRM input'!$K$171+'PTRM input'!$K$137)*$K$7)-SUM($K850:M850),(('PTRM input'!$K$171+'PTRM input'!$K$137)*$K$7)/A29taxstdlife))</f>
        <v>0</v>
      </c>
      <c r="O850" s="105">
        <f>IF(A29taxstdlife="n/a","n/a",IF(O$3&gt;(A29taxstdlife+$E850),(('PTRM input'!$K$171+'PTRM input'!$K$137)*$K$7)-SUM($K850:N850),(('PTRM input'!$K$171+'PTRM input'!$K$137)*$K$7)/A29taxstdlife))</f>
        <v>0</v>
      </c>
      <c r="P850" s="105">
        <f>IF(A29taxstdlife="n/a","n/a",IF(P$3&gt;(A29taxstdlife+$E850),(('PTRM input'!$K$171+'PTRM input'!$K$137)*$K$7)-SUM($K850:O850),(('PTRM input'!$K$171+'PTRM input'!$K$137)*$K$7)/A29taxstdlife))</f>
        <v>0</v>
      </c>
      <c r="Q850" s="592">
        <f>IF(A29taxstdlife="n/a","n/a",IF(Q$3&gt;(A29taxstdlife+$E850),(('PTRM input'!$K$171+'PTRM input'!$K$137)*$K$7)-SUM($K850:P850),(('PTRM input'!$K$171+'PTRM input'!$K$137)*$K$7)/A29taxstdlife))</f>
        <v>0</v>
      </c>
      <c r="R850" s="592">
        <f>IF(A29taxstdlife="n/a","n/a",IF(R$3&gt;(A29taxstdlife+$E850),(('PTRM input'!$K$171+'PTRM input'!$K$137)*$K$7)-SUM($K850:Q850),(('PTRM input'!$K$171+'PTRM input'!$K$137)*$K$7)/A29taxstdlife))</f>
        <v>0</v>
      </c>
      <c r="S850" s="592">
        <f>IF(A29taxstdlife="n/a","n/a",IF(S$3&gt;(A29taxstdlife+$E850),(('PTRM input'!$K$171+'PTRM input'!$K$137)*$K$7)-SUM($K850:R850),(('PTRM input'!$K$171+'PTRM input'!$K$137)*$K$7)/A29taxstdlife))</f>
        <v>0</v>
      </c>
      <c r="T850" s="592">
        <f>IF(A29taxstdlife="n/a","n/a",IF(T$3&gt;(A29taxstdlife+$E850),(('PTRM input'!$K$171+'PTRM input'!$K$137)*$K$7)-SUM($K850:S850),(('PTRM input'!$K$171+'PTRM input'!$K$137)*$K$7)/A29taxstdlife))</f>
        <v>0</v>
      </c>
      <c r="U850" s="592">
        <f>IF(A29taxstdlife="n/a","n/a",IF(U$3&gt;(A29taxstdlife+$E850),(('PTRM input'!$K$171+'PTRM input'!$K$137)*$K$7)-SUM($K850:T850),(('PTRM input'!$K$171+'PTRM input'!$K$137)*$K$7)/A29taxstdlife))</f>
        <v>0</v>
      </c>
      <c r="V850" s="592">
        <f>IF(A29taxstdlife="n/a","n/a",IF(V$3&gt;(A29taxstdlife+$E850),(('PTRM input'!$K$171+'PTRM input'!$K$137)*$K$7)-SUM($K850:U850),(('PTRM input'!$K$171+'PTRM input'!$K$137)*$K$7)/A29taxstdlife))</f>
        <v>0</v>
      </c>
      <c r="W850" s="592">
        <f>IF(A29taxstdlife="n/a","n/a",IF(W$3&gt;(A29taxstdlife+$E850),(('PTRM input'!$K$171+'PTRM input'!$K$137)*$K$7)-SUM($K850:V850),(('PTRM input'!$K$171+'PTRM input'!$K$137)*$K$7)/A29taxstdlife))</f>
        <v>0</v>
      </c>
      <c r="X850" s="592">
        <f>IF(A29taxstdlife="n/a","n/a",IF(X$3&gt;(A29taxstdlife+$E850),(('PTRM input'!$K$171+'PTRM input'!$K$137)*$K$7)-SUM($K850:W850),(('PTRM input'!$K$171+'PTRM input'!$K$137)*$K$7)/A29taxstdlife))</f>
        <v>0</v>
      </c>
      <c r="Y850" s="592">
        <f>IF(A29taxstdlife="n/a","n/a",IF(Y$3&gt;(A29taxstdlife+$E850),(('PTRM input'!$K$171+'PTRM input'!$K$137)*$K$7)-SUM($K850:X850),(('PTRM input'!$K$171+'PTRM input'!$K$137)*$K$7)/A29taxstdlife))</f>
        <v>0</v>
      </c>
      <c r="Z850" s="592">
        <f>IF(A29taxstdlife="n/a","n/a",IF(Z$3&gt;(A29taxstdlife+$E850),(('PTRM input'!$K$171+'PTRM input'!$K$137)*$K$7)-SUM($K850:Y850),(('PTRM input'!$K$171+'PTRM input'!$K$137)*$K$7)/A29taxstdlife))</f>
        <v>0</v>
      </c>
      <c r="AA850" s="592">
        <f>IF(A29taxstdlife="n/a","n/a",IF(AA$3&gt;(A29taxstdlife+$E850),(('PTRM input'!$K$171+'PTRM input'!$K$137)*$K$7)-SUM($K850:Z850),(('PTRM input'!$K$171+'PTRM input'!$K$137)*$K$7)/A29taxstdlife))</f>
        <v>0</v>
      </c>
      <c r="AB850" s="592">
        <f>IF(A29taxstdlife="n/a","n/a",IF(AB$3&gt;(A29taxstdlife+$E850),(('PTRM input'!$K$171+'PTRM input'!$K$137)*$K$7)-SUM($K850:AA850),(('PTRM input'!$K$171+'PTRM input'!$K$137)*$K$7)/A29taxstdlife))</f>
        <v>0</v>
      </c>
      <c r="AC850" s="592">
        <f>IF(A29taxstdlife="n/a","n/a",IF(AC$3&gt;(A29taxstdlife+$E850),(('PTRM input'!$K$171+'PTRM input'!$K$137)*$K$7)-SUM($K850:AB850),(('PTRM input'!$K$171+'PTRM input'!$K$137)*$K$7)/A29taxstdlife))</f>
        <v>0</v>
      </c>
      <c r="AD850" s="592">
        <f>IF(A29taxstdlife="n/a","n/a",IF(AD$3&gt;(A29taxstdlife+$E850),(('PTRM input'!$K$171+'PTRM input'!$K$137)*$K$7)-SUM($K850:AC850),(('PTRM input'!$K$171+'PTRM input'!$K$137)*$K$7)/A29taxstdlife))</f>
        <v>0</v>
      </c>
      <c r="AE850" s="592">
        <f>IF(A29taxstdlife="n/a","n/a",IF(AE$3&gt;(A29taxstdlife+$E850),(('PTRM input'!$K$171+'PTRM input'!$K$137)*$K$7)-SUM($K850:AD850),(('PTRM input'!$K$171+'PTRM input'!$K$137)*$K$7)/A29taxstdlife))</f>
        <v>0</v>
      </c>
      <c r="AF850" s="592">
        <f>IF(A29taxstdlife="n/a","n/a",IF(AF$3&gt;(A29taxstdlife+$E850),(('PTRM input'!$K$171+'PTRM input'!$K$137)*$K$7)-SUM($K850:AE850),(('PTRM input'!$K$171+'PTRM input'!$K$137)*$K$7)/A29taxstdlife))</f>
        <v>0</v>
      </c>
      <c r="AG850" s="592">
        <f>IF(A29taxstdlife="n/a","n/a",IF(AG$3&gt;(A29taxstdlife+$E850),(('PTRM input'!$K$171+'PTRM input'!$K$137)*$K$7)-SUM($K850:AF850),(('PTRM input'!$K$171+'PTRM input'!$K$137)*$K$7)/A29taxstdlife))</f>
        <v>0</v>
      </c>
      <c r="AH850" s="592">
        <f>IF(A29taxstdlife="n/a","n/a",IF(AH$3&gt;(A29taxstdlife+$E850),(('PTRM input'!$K$171+'PTRM input'!$K$137)*$K$7)-SUM($K850:AG850),(('PTRM input'!$K$171+'PTRM input'!$K$137)*$K$7)/A29taxstdlife))</f>
        <v>0</v>
      </c>
      <c r="AI850" s="592">
        <f>IF(A29taxstdlife="n/a","n/a",IF(AI$3&gt;(A29taxstdlife+$E850),(('PTRM input'!$K$171+'PTRM input'!$K$137)*$K$7)-SUM($K850:AH850),(('PTRM input'!$K$171+'PTRM input'!$K$137)*$K$7)/A29taxstdlife))</f>
        <v>0</v>
      </c>
      <c r="AJ850" s="592">
        <f>IF(A29taxstdlife="n/a","n/a",IF(AJ$3&gt;(A29taxstdlife+$E850),(('PTRM input'!$K$171+'PTRM input'!$K$137)*$K$7)-SUM($K850:AI850),(('PTRM input'!$K$171+'PTRM input'!$K$137)*$K$7)/A29taxstdlife))</f>
        <v>0</v>
      </c>
      <c r="AK850" s="592">
        <f>IF(A29taxstdlife="n/a","n/a",IF(AK$3&gt;(A29taxstdlife+$E850),(('PTRM input'!$K$171+'PTRM input'!$K$137)*$K$7)-SUM($K850:AJ850),(('PTRM input'!$K$171+'PTRM input'!$K$137)*$K$7)/A29taxstdlife))</f>
        <v>0</v>
      </c>
      <c r="AL850" s="592">
        <f>IF(A29taxstdlife="n/a","n/a",IF(AL$3&gt;(A29taxstdlife+$E850),(('PTRM input'!$K$171+'PTRM input'!$K$137)*$K$7)-SUM($K850:AK850),(('PTRM input'!$K$171+'PTRM input'!$K$137)*$K$7)/A29taxstdlife))</f>
        <v>0</v>
      </c>
      <c r="AM850" s="592">
        <f>IF(A29taxstdlife="n/a","n/a",IF(AM$3&gt;(A29taxstdlife+$E850),(('PTRM input'!$K$171+'PTRM input'!$K$137)*$K$7)-SUM($K850:AL850),(('PTRM input'!$K$171+'PTRM input'!$K$137)*$K$7)/A29taxstdlife))</f>
        <v>0</v>
      </c>
      <c r="AN850" s="592">
        <f>IF(A29taxstdlife="n/a","n/a",IF(AN$3&gt;(A29taxstdlife+$E850),(('PTRM input'!$K$171+'PTRM input'!$K$137)*$K$7)-SUM($K850:AM850),(('PTRM input'!$K$171+'PTRM input'!$K$137)*$K$7)/A29taxstdlife))</f>
        <v>0</v>
      </c>
      <c r="AO850" s="592">
        <f>IF(A29taxstdlife="n/a","n/a",IF(AO$3&gt;(A29taxstdlife+$E850),(('PTRM input'!$K$171+'PTRM input'!$K$137)*$K$7)-SUM($K850:AN850),(('PTRM input'!$K$171+'PTRM input'!$K$137)*$K$7)/A29taxstdlife))</f>
        <v>0</v>
      </c>
      <c r="AP850" s="592">
        <f>IF(A29taxstdlife="n/a","n/a",IF(AP$3&gt;(A29taxstdlife+$E850),(('PTRM input'!$K$171+'PTRM input'!$K$137)*$K$7)-SUM($K850:AO850),(('PTRM input'!$K$171+'PTRM input'!$K$137)*$K$7)/A29taxstdlife))</f>
        <v>0</v>
      </c>
      <c r="AQ850" s="592">
        <f>IF(A29taxstdlife="n/a","n/a",IF(AQ$3&gt;(A29taxstdlife+$E850),(('PTRM input'!$K$171+'PTRM input'!$K$137)*$K$7)-SUM($K850:AP850),(('PTRM input'!$K$171+'PTRM input'!$K$137)*$K$7)/A29taxstdlife))</f>
        <v>0</v>
      </c>
      <c r="AR850" s="592">
        <f>IF(A29taxstdlife="n/a","n/a",IF(AR$3&gt;(A29taxstdlife+$E850),(('PTRM input'!$K$171+'PTRM input'!$K$137)*$K$7)-SUM($K850:AQ850),(('PTRM input'!$K$171+'PTRM input'!$K$137)*$K$7)/A29taxstdlife))</f>
        <v>0</v>
      </c>
      <c r="AS850" s="592">
        <f>IF(A29taxstdlife="n/a","n/a",IF(AS$3&gt;(A29taxstdlife+$E850),(('PTRM input'!$K$171+'PTRM input'!$K$137)*$K$7)-SUM($K850:AR850),(('PTRM input'!$K$171+'PTRM input'!$K$137)*$K$7)/A29taxstdlife))</f>
        <v>0</v>
      </c>
      <c r="AT850" s="592">
        <f>IF(A29taxstdlife="n/a","n/a",IF(AT$3&gt;(A29taxstdlife+$E850),(('PTRM input'!$K$171+'PTRM input'!$K$137)*$K$7)-SUM($K850:AS850),(('PTRM input'!$K$171+'PTRM input'!$K$137)*$K$7)/A29taxstdlife))</f>
        <v>0</v>
      </c>
      <c r="AU850" s="592">
        <f>IF(A29taxstdlife="n/a","n/a",IF(AU$3&gt;(A29taxstdlife+$E850),(('PTRM input'!$K$171+'PTRM input'!$K$137)*$K$7)-SUM($K850:AT850),(('PTRM input'!$K$171+'PTRM input'!$K$137)*$K$7)/A29taxstdlife))</f>
        <v>0</v>
      </c>
      <c r="AV850" s="592">
        <f>IF(A29taxstdlife="n/a","n/a",IF(AV$3&gt;(A29taxstdlife+$E850),(('PTRM input'!$K$171+'PTRM input'!$K$137)*$K$7)-SUM($K850:AU850),(('PTRM input'!$K$171+'PTRM input'!$K$137)*$K$7)/A29taxstdlife))</f>
        <v>0</v>
      </c>
      <c r="AW850" s="592">
        <f>IF(A29taxstdlife="n/a","n/a",IF(AW$3&gt;(A29taxstdlife+$E850),(('PTRM input'!$K$171+'PTRM input'!$K$137)*$K$7)-SUM($K850:AV850),(('PTRM input'!$K$171+'PTRM input'!$K$137)*$K$7)/A29taxstdlife))</f>
        <v>0</v>
      </c>
      <c r="AX850" s="592">
        <f>IF(A29taxstdlife="n/a","n/a",IF(AX$3&gt;(A29taxstdlife+$E850),(('PTRM input'!$K$171+'PTRM input'!$K$137)*$K$7)-SUM($K850:AW850),(('PTRM input'!$K$171+'PTRM input'!$K$137)*$K$7)/A29taxstdlife))</f>
        <v>0</v>
      </c>
      <c r="AY850" s="592">
        <f>IF(A29taxstdlife="n/a","n/a",IF(AY$3&gt;(A29taxstdlife+$E850),(('PTRM input'!$K$171+'PTRM input'!$K$137)*$K$7)-SUM($K850:AX850),(('PTRM input'!$K$171+'PTRM input'!$K$137)*$K$7)/A29taxstdlife))</f>
        <v>0</v>
      </c>
      <c r="AZ850" s="592">
        <f>IF(A29taxstdlife="n/a","n/a",IF(AZ$3&gt;(A29taxstdlife+$E850),(('PTRM input'!$K$171+'PTRM input'!$K$137)*$K$7)-SUM($K850:AY850),(('PTRM input'!$K$171+'PTRM input'!$K$137)*$K$7)/A29taxstdlife))</f>
        <v>0</v>
      </c>
      <c r="BA850" s="592">
        <f>IF(A29taxstdlife="n/a","n/a",IF(BA$3&gt;(A29taxstdlife+$E850),(('PTRM input'!$K$171+'PTRM input'!$K$137)*$K$7)-SUM($K850:AZ850),(('PTRM input'!$K$171+'PTRM input'!$K$137)*$K$7)/A29taxstdlife))</f>
        <v>0</v>
      </c>
      <c r="BB850" s="592">
        <f>IF(A29taxstdlife="n/a","n/a",IF(BB$3&gt;(A29taxstdlife+$E850),(('PTRM input'!$K$171+'PTRM input'!$K$137)*$K$7)-SUM($K850:BA850),(('PTRM input'!$K$171+'PTRM input'!$K$137)*$K$7)/A29taxstdlife))</f>
        <v>0</v>
      </c>
      <c r="BC850" s="592">
        <f>IF(A29taxstdlife="n/a","n/a",IF(BC$3&gt;(A29taxstdlife+$E850),(('PTRM input'!$K$171+'PTRM input'!$K$137)*$K$7)-SUM($K850:BB850),(('PTRM input'!$K$171+'PTRM input'!$K$137)*$K$7)/A29taxstdlife))</f>
        <v>0</v>
      </c>
      <c r="BD850" s="592">
        <f>IF(A29taxstdlife="n/a","n/a",IF(BD$3&gt;(A29taxstdlife+$E850),(('PTRM input'!$K$171+'PTRM input'!$K$137)*$K$7)-SUM($K850:BC850),(('PTRM input'!$K$171+'PTRM input'!$K$137)*$K$7)/A29taxstdlife))</f>
        <v>0</v>
      </c>
      <c r="BE850" s="592">
        <f>IF(A29taxstdlife="n/a","n/a",IF(BE$3&gt;(A29taxstdlife+$E850),(('PTRM input'!$K$171+'PTRM input'!$K$137)*$K$7)-SUM($K850:BD850),(('PTRM input'!$K$171+'PTRM input'!$K$137)*$K$7)/A29taxstdlife))</f>
        <v>0</v>
      </c>
      <c r="BF850" s="592">
        <f>IF(A29taxstdlife="n/a","n/a",IF(BF$3&gt;(A29taxstdlife+$E850),(('PTRM input'!$K$171+'PTRM input'!$K$137)*$K$7)-SUM($K850:BE850),(('PTRM input'!$K$171+'PTRM input'!$K$137)*$K$7)/A29taxstdlife))</f>
        <v>0</v>
      </c>
      <c r="BG850" s="592">
        <f>IF(A29taxstdlife="n/a","n/a",IF(BG$3&gt;(A29taxstdlife+$E850),(('PTRM input'!$K$171+'PTRM input'!$K$137)*$K$7)-SUM($K850:BF850),(('PTRM input'!$K$171+'PTRM input'!$K$137)*$K$7)/A29taxstdlife))</f>
        <v>0</v>
      </c>
      <c r="BH850" s="592">
        <f>IF(A29taxstdlife="n/a","n/a",IF(BH$3&gt;(A29taxstdlife+$E850),(('PTRM input'!$K$171+'PTRM input'!$K$137)*$K$7)-SUM($K850:BG850),(('PTRM input'!$K$171+'PTRM input'!$K$137)*$K$7)/A29taxstdlife))</f>
        <v>0</v>
      </c>
      <c r="BI850" s="592">
        <f>IF(A29taxstdlife="n/a","n/a",IF(BI$3&gt;(A29taxstdlife+$E850),(('PTRM input'!$K$171+'PTRM input'!$K$137)*$K$7)-SUM($K850:BH850),(('PTRM input'!$K$171+'PTRM input'!$K$137)*$K$7)/A29taxstdlife))</f>
        <v>0</v>
      </c>
      <c r="BJ850" s="237"/>
      <c r="BK850" s="237"/>
      <c r="BL850" s="237"/>
      <c r="BM850" s="237"/>
    </row>
    <row r="851" spans="1:65" s="4" customFormat="1" ht="12.75" customHeight="1" outlineLevel="2">
      <c r="A851" s="237"/>
      <c r="B851" s="237"/>
      <c r="C851" s="597"/>
      <c r="D851" s="930"/>
      <c r="E851" s="167">
        <v>6</v>
      </c>
      <c r="F851" s="34"/>
      <c r="G851" s="184"/>
      <c r="H851" s="186"/>
      <c r="I851" s="186"/>
      <c r="J851" s="186"/>
      <c r="K851" s="186"/>
      <c r="L851" s="185"/>
      <c r="M851" s="105">
        <f>IF(A29taxstdlife="n/a","n/a",IF(M$3&gt;(A29taxstdlife+$E851),(('PTRM input'!$L$171+'PTRM input'!$L$137)*$L$7)-SUM($L851:L851),(('PTRM input'!$L$171+'PTRM input'!$L$137)*$L$7)/A29taxstdlife))</f>
        <v>0</v>
      </c>
      <c r="N851" s="105">
        <f>IF(A29taxstdlife="n/a","n/a",IF(N$3&gt;(A29taxstdlife+$E851),(('PTRM input'!$L$171+'PTRM input'!$L$137)*$L$7)-SUM($L851:M851),(('PTRM input'!$L$171+'PTRM input'!$L$137)*$L$7)/A29taxstdlife))</f>
        <v>0</v>
      </c>
      <c r="O851" s="105">
        <f>IF(A29taxstdlife="n/a","n/a",IF(O$3&gt;(A29taxstdlife+$E851),(('PTRM input'!$L$171+'PTRM input'!$L$137)*$L$7)-SUM($L851:N851),(('PTRM input'!$L$171+'PTRM input'!$L$137)*$L$7)/A29taxstdlife))</f>
        <v>0</v>
      </c>
      <c r="P851" s="105">
        <f>IF(A29taxstdlife="n/a","n/a",IF(P$3&gt;(A29taxstdlife+$E851),(('PTRM input'!$L$171+'PTRM input'!$L$137)*$L$7)-SUM($L851:O851),(('PTRM input'!$L$171+'PTRM input'!$L$137)*$L$7)/A29taxstdlife))</f>
        <v>0</v>
      </c>
      <c r="Q851" s="592">
        <f>IF(A29taxstdlife="n/a","n/a",IF(Q$3&gt;(A29taxstdlife+$E851),(('PTRM input'!$L$171+'PTRM input'!$L$137)*$L$7)-SUM($L851:P851),(('PTRM input'!$L$171+'PTRM input'!$L$137)*$L$7)/A29taxstdlife))</f>
        <v>0</v>
      </c>
      <c r="R851" s="592">
        <f>IF(A29taxstdlife="n/a","n/a",IF(R$3&gt;(A29taxstdlife+$E851),(('PTRM input'!$L$171+'PTRM input'!$L$137)*$L$7)-SUM($L851:Q851),(('PTRM input'!$L$171+'PTRM input'!$L$137)*$L$7)/A29taxstdlife))</f>
        <v>0</v>
      </c>
      <c r="S851" s="592">
        <f>IF(A29taxstdlife="n/a","n/a",IF(S$3&gt;(A29taxstdlife+$E851),(('PTRM input'!$L$171+'PTRM input'!$L$137)*$L$7)-SUM($L851:R851),(('PTRM input'!$L$171+'PTRM input'!$L$137)*$L$7)/A29taxstdlife))</f>
        <v>0</v>
      </c>
      <c r="T851" s="592">
        <f>IF(A29taxstdlife="n/a","n/a",IF(T$3&gt;(A29taxstdlife+$E851),(('PTRM input'!$L$171+'PTRM input'!$L$137)*$L$7)-SUM($L851:S851),(('PTRM input'!$L$171+'PTRM input'!$L$137)*$L$7)/A29taxstdlife))</f>
        <v>0</v>
      </c>
      <c r="U851" s="592">
        <f>IF(A29taxstdlife="n/a","n/a",IF(U$3&gt;(A29taxstdlife+$E851),(('PTRM input'!$L$171+'PTRM input'!$L$137)*$L$7)-SUM($L851:T851),(('PTRM input'!$L$171+'PTRM input'!$L$137)*$L$7)/A29taxstdlife))</f>
        <v>0</v>
      </c>
      <c r="V851" s="592">
        <f>IF(A29taxstdlife="n/a","n/a",IF(V$3&gt;(A29taxstdlife+$E851),(('PTRM input'!$L$171+'PTRM input'!$L$137)*$L$7)-SUM($L851:U851),(('PTRM input'!$L$171+'PTRM input'!$L$137)*$L$7)/A29taxstdlife))</f>
        <v>0</v>
      </c>
      <c r="W851" s="592">
        <f>IF(A29taxstdlife="n/a","n/a",IF(W$3&gt;(A29taxstdlife+$E851),(('PTRM input'!$L$171+'PTRM input'!$L$137)*$L$7)-SUM($L851:V851),(('PTRM input'!$L$171+'PTRM input'!$L$137)*$L$7)/A29taxstdlife))</f>
        <v>0</v>
      </c>
      <c r="X851" s="592">
        <f>IF(A29taxstdlife="n/a","n/a",IF(X$3&gt;(A29taxstdlife+$E851),(('PTRM input'!$L$171+'PTRM input'!$L$137)*$L$7)-SUM($L851:W851),(('PTRM input'!$L$171+'PTRM input'!$L$137)*$L$7)/A29taxstdlife))</f>
        <v>0</v>
      </c>
      <c r="Y851" s="592">
        <f>IF(A29taxstdlife="n/a","n/a",IF(Y$3&gt;(A29taxstdlife+$E851),(('PTRM input'!$L$171+'PTRM input'!$L$137)*$L$7)-SUM($L851:X851),(('PTRM input'!$L$171+'PTRM input'!$L$137)*$L$7)/A29taxstdlife))</f>
        <v>0</v>
      </c>
      <c r="Z851" s="592">
        <f>IF(A29taxstdlife="n/a","n/a",IF(Z$3&gt;(A29taxstdlife+$E851),(('PTRM input'!$L$171+'PTRM input'!$L$137)*$L$7)-SUM($L851:Y851),(('PTRM input'!$L$171+'PTRM input'!$L$137)*$L$7)/A29taxstdlife))</f>
        <v>0</v>
      </c>
      <c r="AA851" s="592">
        <f>IF(A29taxstdlife="n/a","n/a",IF(AA$3&gt;(A29taxstdlife+$E851),(('PTRM input'!$L$171+'PTRM input'!$L$137)*$L$7)-SUM($L851:Z851),(('PTRM input'!$L$171+'PTRM input'!$L$137)*$L$7)/A29taxstdlife))</f>
        <v>0</v>
      </c>
      <c r="AB851" s="592">
        <f>IF(A29taxstdlife="n/a","n/a",IF(AB$3&gt;(A29taxstdlife+$E851),(('PTRM input'!$L$171+'PTRM input'!$L$137)*$L$7)-SUM($L851:AA851),(('PTRM input'!$L$171+'PTRM input'!$L$137)*$L$7)/A29taxstdlife))</f>
        <v>0</v>
      </c>
      <c r="AC851" s="592">
        <f>IF(A29taxstdlife="n/a","n/a",IF(AC$3&gt;(A29taxstdlife+$E851),(('PTRM input'!$L$171+'PTRM input'!$L$137)*$L$7)-SUM($L851:AB851),(('PTRM input'!$L$171+'PTRM input'!$L$137)*$L$7)/A29taxstdlife))</f>
        <v>0</v>
      </c>
      <c r="AD851" s="592">
        <f>IF(A29taxstdlife="n/a","n/a",IF(AD$3&gt;(A29taxstdlife+$E851),(('PTRM input'!$L$171+'PTRM input'!$L$137)*$L$7)-SUM($L851:AC851),(('PTRM input'!$L$171+'PTRM input'!$L$137)*$L$7)/A29taxstdlife))</f>
        <v>0</v>
      </c>
      <c r="AE851" s="592">
        <f>IF(A29taxstdlife="n/a","n/a",IF(AE$3&gt;(A29taxstdlife+$E851),(('PTRM input'!$L$171+'PTRM input'!$L$137)*$L$7)-SUM($L851:AD851),(('PTRM input'!$L$171+'PTRM input'!$L$137)*$L$7)/A29taxstdlife))</f>
        <v>0</v>
      </c>
      <c r="AF851" s="592">
        <f>IF(A29taxstdlife="n/a","n/a",IF(AF$3&gt;(A29taxstdlife+$E851),(('PTRM input'!$L$171+'PTRM input'!$L$137)*$L$7)-SUM($L851:AE851),(('PTRM input'!$L$171+'PTRM input'!$L$137)*$L$7)/A29taxstdlife))</f>
        <v>0</v>
      </c>
      <c r="AG851" s="592">
        <f>IF(A29taxstdlife="n/a","n/a",IF(AG$3&gt;(A29taxstdlife+$E851),(('PTRM input'!$L$171+'PTRM input'!$L$137)*$L$7)-SUM($L851:AF851),(('PTRM input'!$L$171+'PTRM input'!$L$137)*$L$7)/A29taxstdlife))</f>
        <v>0</v>
      </c>
      <c r="AH851" s="592">
        <f>IF(A29taxstdlife="n/a","n/a",IF(AH$3&gt;(A29taxstdlife+$E851),(('PTRM input'!$L$171+'PTRM input'!$L$137)*$L$7)-SUM($L851:AG851),(('PTRM input'!$L$171+'PTRM input'!$L$137)*$L$7)/A29taxstdlife))</f>
        <v>0</v>
      </c>
      <c r="AI851" s="592">
        <f>IF(A29taxstdlife="n/a","n/a",IF(AI$3&gt;(A29taxstdlife+$E851),(('PTRM input'!$L$171+'PTRM input'!$L$137)*$L$7)-SUM($L851:AH851),(('PTRM input'!$L$171+'PTRM input'!$L$137)*$L$7)/A29taxstdlife))</f>
        <v>0</v>
      </c>
      <c r="AJ851" s="592">
        <f>IF(A29taxstdlife="n/a","n/a",IF(AJ$3&gt;(A29taxstdlife+$E851),(('PTRM input'!$L$171+'PTRM input'!$L$137)*$L$7)-SUM($L851:AI851),(('PTRM input'!$L$171+'PTRM input'!$L$137)*$L$7)/A29taxstdlife))</f>
        <v>0</v>
      </c>
      <c r="AK851" s="592">
        <f>IF(A29taxstdlife="n/a","n/a",IF(AK$3&gt;(A29taxstdlife+$E851),(('PTRM input'!$L$171+'PTRM input'!$L$137)*$L$7)-SUM($L851:AJ851),(('PTRM input'!$L$171+'PTRM input'!$L$137)*$L$7)/A29taxstdlife))</f>
        <v>0</v>
      </c>
      <c r="AL851" s="592">
        <f>IF(A29taxstdlife="n/a","n/a",IF(AL$3&gt;(A29taxstdlife+$E851),(('PTRM input'!$L$171+'PTRM input'!$L$137)*$L$7)-SUM($L851:AK851),(('PTRM input'!$L$171+'PTRM input'!$L$137)*$L$7)/A29taxstdlife))</f>
        <v>0</v>
      </c>
      <c r="AM851" s="592">
        <f>IF(A29taxstdlife="n/a","n/a",IF(AM$3&gt;(A29taxstdlife+$E851),(('PTRM input'!$L$171+'PTRM input'!$L$137)*$L$7)-SUM($L851:AL851),(('PTRM input'!$L$171+'PTRM input'!$L$137)*$L$7)/A29taxstdlife))</f>
        <v>0</v>
      </c>
      <c r="AN851" s="592">
        <f>IF(A29taxstdlife="n/a","n/a",IF(AN$3&gt;(A29taxstdlife+$E851),(('PTRM input'!$L$171+'PTRM input'!$L$137)*$L$7)-SUM($L851:AM851),(('PTRM input'!$L$171+'PTRM input'!$L$137)*$L$7)/A29taxstdlife))</f>
        <v>0</v>
      </c>
      <c r="AO851" s="592">
        <f>IF(A29taxstdlife="n/a","n/a",IF(AO$3&gt;(A29taxstdlife+$E851),(('PTRM input'!$L$171+'PTRM input'!$L$137)*$L$7)-SUM($L851:AN851),(('PTRM input'!$L$171+'PTRM input'!$L$137)*$L$7)/A29taxstdlife))</f>
        <v>0</v>
      </c>
      <c r="AP851" s="592">
        <f>IF(A29taxstdlife="n/a","n/a",IF(AP$3&gt;(A29taxstdlife+$E851),(('PTRM input'!$L$171+'PTRM input'!$L$137)*$L$7)-SUM($L851:AO851),(('PTRM input'!$L$171+'PTRM input'!$L$137)*$L$7)/A29taxstdlife))</f>
        <v>0</v>
      </c>
      <c r="AQ851" s="592">
        <f>IF(A29taxstdlife="n/a","n/a",IF(AQ$3&gt;(A29taxstdlife+$E851),(('PTRM input'!$L$171+'PTRM input'!$L$137)*$L$7)-SUM($L851:AP851),(('PTRM input'!$L$171+'PTRM input'!$L$137)*$L$7)/A29taxstdlife))</f>
        <v>0</v>
      </c>
      <c r="AR851" s="592">
        <f>IF(A29taxstdlife="n/a","n/a",IF(AR$3&gt;(A29taxstdlife+$E851),(('PTRM input'!$L$171+'PTRM input'!$L$137)*$L$7)-SUM($L851:AQ851),(('PTRM input'!$L$171+'PTRM input'!$L$137)*$L$7)/A29taxstdlife))</f>
        <v>0</v>
      </c>
      <c r="AS851" s="592">
        <f>IF(A29taxstdlife="n/a","n/a",IF(AS$3&gt;(A29taxstdlife+$E851),(('PTRM input'!$L$171+'PTRM input'!$L$137)*$L$7)-SUM($L851:AR851),(('PTRM input'!$L$171+'PTRM input'!$L$137)*$L$7)/A29taxstdlife))</f>
        <v>0</v>
      </c>
      <c r="AT851" s="592">
        <f>IF(A29taxstdlife="n/a","n/a",IF(AT$3&gt;(A29taxstdlife+$E851),(('PTRM input'!$L$171+'PTRM input'!$L$137)*$L$7)-SUM($L851:AS851),(('PTRM input'!$L$171+'PTRM input'!$L$137)*$L$7)/A29taxstdlife))</f>
        <v>0</v>
      </c>
      <c r="AU851" s="592">
        <f>IF(A29taxstdlife="n/a","n/a",IF(AU$3&gt;(A29taxstdlife+$E851),(('PTRM input'!$L$171+'PTRM input'!$L$137)*$L$7)-SUM($L851:AT851),(('PTRM input'!$L$171+'PTRM input'!$L$137)*$L$7)/A29taxstdlife))</f>
        <v>0</v>
      </c>
      <c r="AV851" s="592">
        <f>IF(A29taxstdlife="n/a","n/a",IF(AV$3&gt;(A29taxstdlife+$E851),(('PTRM input'!$L$171+'PTRM input'!$L$137)*$L$7)-SUM($L851:AU851),(('PTRM input'!$L$171+'PTRM input'!$L$137)*$L$7)/A29taxstdlife))</f>
        <v>0</v>
      </c>
      <c r="AW851" s="592">
        <f>IF(A29taxstdlife="n/a","n/a",IF(AW$3&gt;(A29taxstdlife+$E851),(('PTRM input'!$L$171+'PTRM input'!$L$137)*$L$7)-SUM($L851:AV851),(('PTRM input'!$L$171+'PTRM input'!$L$137)*$L$7)/A29taxstdlife))</f>
        <v>0</v>
      </c>
      <c r="AX851" s="592">
        <f>IF(A29taxstdlife="n/a","n/a",IF(AX$3&gt;(A29taxstdlife+$E851),(('PTRM input'!$L$171+'PTRM input'!$L$137)*$L$7)-SUM($L851:AW851),(('PTRM input'!$L$171+'PTRM input'!$L$137)*$L$7)/A29taxstdlife))</f>
        <v>0</v>
      </c>
      <c r="AY851" s="592">
        <f>IF(A29taxstdlife="n/a","n/a",IF(AY$3&gt;(A29taxstdlife+$E851),(('PTRM input'!$L$171+'PTRM input'!$L$137)*$L$7)-SUM($L851:AX851),(('PTRM input'!$L$171+'PTRM input'!$L$137)*$L$7)/A29taxstdlife))</f>
        <v>0</v>
      </c>
      <c r="AZ851" s="592">
        <f>IF(A29taxstdlife="n/a","n/a",IF(AZ$3&gt;(A29taxstdlife+$E851),(('PTRM input'!$L$171+'PTRM input'!$L$137)*$L$7)-SUM($L851:AY851),(('PTRM input'!$L$171+'PTRM input'!$L$137)*$L$7)/A29taxstdlife))</f>
        <v>0</v>
      </c>
      <c r="BA851" s="592">
        <f>IF(A29taxstdlife="n/a","n/a",IF(BA$3&gt;(A29taxstdlife+$E851),(('PTRM input'!$L$171+'PTRM input'!$L$137)*$L$7)-SUM($L851:AZ851),(('PTRM input'!$L$171+'PTRM input'!$L$137)*$L$7)/A29taxstdlife))</f>
        <v>0</v>
      </c>
      <c r="BB851" s="592">
        <f>IF(A29taxstdlife="n/a","n/a",IF(BB$3&gt;(A29taxstdlife+$E851),(('PTRM input'!$L$171+'PTRM input'!$L$137)*$L$7)-SUM($L851:BA851),(('PTRM input'!$L$171+'PTRM input'!$L$137)*$L$7)/A29taxstdlife))</f>
        <v>0</v>
      </c>
      <c r="BC851" s="592">
        <f>IF(A29taxstdlife="n/a","n/a",IF(BC$3&gt;(A29taxstdlife+$E851),(('PTRM input'!$L$171+'PTRM input'!$L$137)*$L$7)-SUM($L851:BB851),(('PTRM input'!$L$171+'PTRM input'!$L$137)*$L$7)/A29taxstdlife))</f>
        <v>0</v>
      </c>
      <c r="BD851" s="592">
        <f>IF(A29taxstdlife="n/a","n/a",IF(BD$3&gt;(A29taxstdlife+$E851),(('PTRM input'!$L$171+'PTRM input'!$L$137)*$L$7)-SUM($L851:BC851),(('PTRM input'!$L$171+'PTRM input'!$L$137)*$L$7)/A29taxstdlife))</f>
        <v>0</v>
      </c>
      <c r="BE851" s="592">
        <f>IF(A29taxstdlife="n/a","n/a",IF(BE$3&gt;(A29taxstdlife+$E851),(('PTRM input'!$L$171+'PTRM input'!$L$137)*$L$7)-SUM($L851:BD851),(('PTRM input'!$L$171+'PTRM input'!$L$137)*$L$7)/A29taxstdlife))</f>
        <v>0</v>
      </c>
      <c r="BF851" s="592">
        <f>IF(A29taxstdlife="n/a","n/a",IF(BF$3&gt;(A29taxstdlife+$E851),(('PTRM input'!$L$171+'PTRM input'!$L$137)*$L$7)-SUM($L851:BE851),(('PTRM input'!$L$171+'PTRM input'!$L$137)*$L$7)/A29taxstdlife))</f>
        <v>0</v>
      </c>
      <c r="BG851" s="592">
        <f>IF(A29taxstdlife="n/a","n/a",IF(BG$3&gt;(A29taxstdlife+$E851),(('PTRM input'!$L$171+'PTRM input'!$L$137)*$L$7)-SUM($L851:BF851),(('PTRM input'!$L$171+'PTRM input'!$L$137)*$L$7)/A29taxstdlife))</f>
        <v>0</v>
      </c>
      <c r="BH851" s="592">
        <f>IF(A29taxstdlife="n/a","n/a",IF(BH$3&gt;(A29taxstdlife+$E851),(('PTRM input'!$L$171+'PTRM input'!$L$137)*$L$7)-SUM($L851:BG851),(('PTRM input'!$L$171+'PTRM input'!$L$137)*$L$7)/A29taxstdlife))</f>
        <v>0</v>
      </c>
      <c r="BI851" s="592">
        <f>IF(A29taxstdlife="n/a","n/a",IF(BI$3&gt;(A29taxstdlife+$E851),(('PTRM input'!$L$171+'PTRM input'!$L$137)*$L$7)-SUM($L851:BH851),(('PTRM input'!$L$171+'PTRM input'!$L$137)*$L$7)/A29taxstdlife))</f>
        <v>0</v>
      </c>
      <c r="BJ851" s="237"/>
      <c r="BK851" s="237"/>
      <c r="BL851" s="237"/>
      <c r="BM851" s="237"/>
    </row>
    <row r="852" spans="1:65" s="4" customFormat="1" ht="12.75" customHeight="1" outlineLevel="2">
      <c r="A852" s="237"/>
      <c r="B852" s="237"/>
      <c r="C852" s="597"/>
      <c r="D852" s="930"/>
      <c r="E852" s="167">
        <v>7</v>
      </c>
      <c r="F852" s="34"/>
      <c r="G852" s="184"/>
      <c r="H852" s="186"/>
      <c r="I852" s="186"/>
      <c r="J852" s="186"/>
      <c r="K852" s="186"/>
      <c r="L852" s="186"/>
      <c r="M852" s="185"/>
      <c r="N852" s="105">
        <f>IF(A29taxstdlife="n/a","n/a",IF(N$3&gt;(A29taxstdlife+$E852),(('PTRM input'!$M$171+'PTRM input'!$M$137)*$M$7)-SUM($M852:M852),(('PTRM input'!$M$171+'PTRM input'!$M$137)*$M$7)/A29taxstdlife))</f>
        <v>0</v>
      </c>
      <c r="O852" s="105">
        <f>IF(A29taxstdlife="n/a","n/a",IF(O$3&gt;(A29taxstdlife+$E852),(('PTRM input'!$M$171+'PTRM input'!$M$137)*$M$7)-SUM($M852:N852),(('PTRM input'!$M$171+'PTRM input'!$M$137)*$M$7)/A29taxstdlife))</f>
        <v>0</v>
      </c>
      <c r="P852" s="105">
        <f>IF(A29taxstdlife="n/a","n/a",IF(P$3&gt;(A29taxstdlife+$E852),(('PTRM input'!$M$171+'PTRM input'!$M$137)*$M$7)-SUM($M852:O852),(('PTRM input'!$M$171+'PTRM input'!$M$137)*$M$7)/A29taxstdlife))</f>
        <v>0</v>
      </c>
      <c r="Q852" s="592">
        <f>IF(A29taxstdlife="n/a","n/a",IF(Q$3&gt;(A29taxstdlife+$E852),(('PTRM input'!$M$171+'PTRM input'!$M$137)*$M$7)-SUM($M852:P852),(('PTRM input'!$M$171+'PTRM input'!$M$137)*$M$7)/A29taxstdlife))</f>
        <v>0</v>
      </c>
      <c r="R852" s="592">
        <f>IF(A29taxstdlife="n/a","n/a",IF(R$3&gt;(A29taxstdlife+$E852),(('PTRM input'!$M$171+'PTRM input'!$M$137)*$M$7)-SUM($M852:Q852),(('PTRM input'!$M$171+'PTRM input'!$M$137)*$M$7)/A29taxstdlife))</f>
        <v>0</v>
      </c>
      <c r="S852" s="592">
        <f>IF(A29taxstdlife="n/a","n/a",IF(S$3&gt;(A29taxstdlife+$E852),(('PTRM input'!$M$171+'PTRM input'!$M$137)*$M$7)-SUM($M852:R852),(('PTRM input'!$M$171+'PTRM input'!$M$137)*$M$7)/A29taxstdlife))</f>
        <v>0</v>
      </c>
      <c r="T852" s="592">
        <f>IF(A29taxstdlife="n/a","n/a",IF(T$3&gt;(A29taxstdlife+$E852),(('PTRM input'!$M$171+'PTRM input'!$M$137)*$M$7)-SUM($M852:S852),(('PTRM input'!$M$171+'PTRM input'!$M$137)*$M$7)/A29taxstdlife))</f>
        <v>0</v>
      </c>
      <c r="U852" s="592">
        <f>IF(A29taxstdlife="n/a","n/a",IF(U$3&gt;(A29taxstdlife+$E852),(('PTRM input'!$M$171+'PTRM input'!$M$137)*$M$7)-SUM($M852:T852),(('PTRM input'!$M$171+'PTRM input'!$M$137)*$M$7)/A29taxstdlife))</f>
        <v>0</v>
      </c>
      <c r="V852" s="592">
        <f>IF(A29taxstdlife="n/a","n/a",IF(V$3&gt;(A29taxstdlife+$E852),(('PTRM input'!$M$171+'PTRM input'!$M$137)*$M$7)-SUM($M852:U852),(('PTRM input'!$M$171+'PTRM input'!$M$137)*$M$7)/A29taxstdlife))</f>
        <v>0</v>
      </c>
      <c r="W852" s="592">
        <f>IF(A29taxstdlife="n/a","n/a",IF(W$3&gt;(A29taxstdlife+$E852),(('PTRM input'!$M$171+'PTRM input'!$M$137)*$M$7)-SUM($M852:V852),(('PTRM input'!$M$171+'PTRM input'!$M$137)*$M$7)/A29taxstdlife))</f>
        <v>0</v>
      </c>
      <c r="X852" s="592">
        <f>IF(A29taxstdlife="n/a","n/a",IF(X$3&gt;(A29taxstdlife+$E852),(('PTRM input'!$M$171+'PTRM input'!$M$137)*$M$7)-SUM($M852:W852),(('PTRM input'!$M$171+'PTRM input'!$M$137)*$M$7)/A29taxstdlife))</f>
        <v>0</v>
      </c>
      <c r="Y852" s="592">
        <f>IF(A29taxstdlife="n/a","n/a",IF(Y$3&gt;(A29taxstdlife+$E852),(('PTRM input'!$M$171+'PTRM input'!$M$137)*$M$7)-SUM($M852:X852),(('PTRM input'!$M$171+'PTRM input'!$M$137)*$M$7)/A29taxstdlife))</f>
        <v>0</v>
      </c>
      <c r="Z852" s="592">
        <f>IF(A29taxstdlife="n/a","n/a",IF(Z$3&gt;(A29taxstdlife+$E852),(('PTRM input'!$M$171+'PTRM input'!$M$137)*$M$7)-SUM($M852:Y852),(('PTRM input'!$M$171+'PTRM input'!$M$137)*$M$7)/A29taxstdlife))</f>
        <v>0</v>
      </c>
      <c r="AA852" s="592">
        <f>IF(A29taxstdlife="n/a","n/a",IF(AA$3&gt;(A29taxstdlife+$E852),(('PTRM input'!$M$171+'PTRM input'!$M$137)*$M$7)-SUM($M852:Z852),(('PTRM input'!$M$171+'PTRM input'!$M$137)*$M$7)/A29taxstdlife))</f>
        <v>0</v>
      </c>
      <c r="AB852" s="592">
        <f>IF(A29taxstdlife="n/a","n/a",IF(AB$3&gt;(A29taxstdlife+$E852),(('PTRM input'!$M$171+'PTRM input'!$M$137)*$M$7)-SUM($M852:AA852),(('PTRM input'!$M$171+'PTRM input'!$M$137)*$M$7)/A29taxstdlife))</f>
        <v>0</v>
      </c>
      <c r="AC852" s="592">
        <f>IF(A29taxstdlife="n/a","n/a",IF(AC$3&gt;(A29taxstdlife+$E852),(('PTRM input'!$M$171+'PTRM input'!$M$137)*$M$7)-SUM($M852:AB852),(('PTRM input'!$M$171+'PTRM input'!$M$137)*$M$7)/A29taxstdlife))</f>
        <v>0</v>
      </c>
      <c r="AD852" s="592">
        <f>IF(A29taxstdlife="n/a","n/a",IF(AD$3&gt;(A29taxstdlife+$E852),(('PTRM input'!$M$171+'PTRM input'!$M$137)*$M$7)-SUM($M852:AC852),(('PTRM input'!$M$171+'PTRM input'!$M$137)*$M$7)/A29taxstdlife))</f>
        <v>0</v>
      </c>
      <c r="AE852" s="592">
        <f>IF(A29taxstdlife="n/a","n/a",IF(AE$3&gt;(A29taxstdlife+$E852),(('PTRM input'!$M$171+'PTRM input'!$M$137)*$M$7)-SUM($M852:AD852),(('PTRM input'!$M$171+'PTRM input'!$M$137)*$M$7)/A29taxstdlife))</f>
        <v>0</v>
      </c>
      <c r="AF852" s="592">
        <f>IF(A29taxstdlife="n/a","n/a",IF(AF$3&gt;(A29taxstdlife+$E852),(('PTRM input'!$M$171+'PTRM input'!$M$137)*$M$7)-SUM($M852:AE852),(('PTRM input'!$M$171+'PTRM input'!$M$137)*$M$7)/A29taxstdlife))</f>
        <v>0</v>
      </c>
      <c r="AG852" s="592">
        <f>IF(A29taxstdlife="n/a","n/a",IF(AG$3&gt;(A29taxstdlife+$E852),(('PTRM input'!$M$171+'PTRM input'!$M$137)*$M$7)-SUM($M852:AF852),(('PTRM input'!$M$171+'PTRM input'!$M$137)*$M$7)/A29taxstdlife))</f>
        <v>0</v>
      </c>
      <c r="AH852" s="592">
        <f>IF(A29taxstdlife="n/a","n/a",IF(AH$3&gt;(A29taxstdlife+$E852),(('PTRM input'!$M$171+'PTRM input'!$M$137)*$M$7)-SUM($M852:AG852),(('PTRM input'!$M$171+'PTRM input'!$M$137)*$M$7)/A29taxstdlife))</f>
        <v>0</v>
      </c>
      <c r="AI852" s="592">
        <f>IF(A29taxstdlife="n/a","n/a",IF(AI$3&gt;(A29taxstdlife+$E852),(('PTRM input'!$M$171+'PTRM input'!$M$137)*$M$7)-SUM($M852:AH852),(('PTRM input'!$M$171+'PTRM input'!$M$137)*$M$7)/A29taxstdlife))</f>
        <v>0</v>
      </c>
      <c r="AJ852" s="592">
        <f>IF(A29taxstdlife="n/a","n/a",IF(AJ$3&gt;(A29taxstdlife+$E852),(('PTRM input'!$M$171+'PTRM input'!$M$137)*$M$7)-SUM($M852:AI852),(('PTRM input'!$M$171+'PTRM input'!$M$137)*$M$7)/A29taxstdlife))</f>
        <v>0</v>
      </c>
      <c r="AK852" s="592">
        <f>IF(A29taxstdlife="n/a","n/a",IF(AK$3&gt;(A29taxstdlife+$E852),(('PTRM input'!$M$171+'PTRM input'!$M$137)*$M$7)-SUM($M852:AJ852),(('PTRM input'!$M$171+'PTRM input'!$M$137)*$M$7)/A29taxstdlife))</f>
        <v>0</v>
      </c>
      <c r="AL852" s="592">
        <f>IF(A29taxstdlife="n/a","n/a",IF(AL$3&gt;(A29taxstdlife+$E852),(('PTRM input'!$M$171+'PTRM input'!$M$137)*$M$7)-SUM($M852:AK852),(('PTRM input'!$M$171+'PTRM input'!$M$137)*$M$7)/A29taxstdlife))</f>
        <v>0</v>
      </c>
      <c r="AM852" s="592">
        <f>IF(A29taxstdlife="n/a","n/a",IF(AM$3&gt;(A29taxstdlife+$E852),(('PTRM input'!$M$171+'PTRM input'!$M$137)*$M$7)-SUM($M852:AL852),(('PTRM input'!$M$171+'PTRM input'!$M$137)*$M$7)/A29taxstdlife))</f>
        <v>0</v>
      </c>
      <c r="AN852" s="592">
        <f>IF(A29taxstdlife="n/a","n/a",IF(AN$3&gt;(A29taxstdlife+$E852),(('PTRM input'!$M$171+'PTRM input'!$M$137)*$M$7)-SUM($M852:AM852),(('PTRM input'!$M$171+'PTRM input'!$M$137)*$M$7)/A29taxstdlife))</f>
        <v>0</v>
      </c>
      <c r="AO852" s="592">
        <f>IF(A29taxstdlife="n/a","n/a",IF(AO$3&gt;(A29taxstdlife+$E852),(('PTRM input'!$M$171+'PTRM input'!$M$137)*$M$7)-SUM($M852:AN852),(('PTRM input'!$M$171+'PTRM input'!$M$137)*$M$7)/A29taxstdlife))</f>
        <v>0</v>
      </c>
      <c r="AP852" s="592">
        <f>IF(A29taxstdlife="n/a","n/a",IF(AP$3&gt;(A29taxstdlife+$E852),(('PTRM input'!$M$171+'PTRM input'!$M$137)*$M$7)-SUM($M852:AO852),(('PTRM input'!$M$171+'PTRM input'!$M$137)*$M$7)/A29taxstdlife))</f>
        <v>0</v>
      </c>
      <c r="AQ852" s="592">
        <f>IF(A29taxstdlife="n/a","n/a",IF(AQ$3&gt;(A29taxstdlife+$E852),(('PTRM input'!$M$171+'PTRM input'!$M$137)*$M$7)-SUM($M852:AP852),(('PTRM input'!$M$171+'PTRM input'!$M$137)*$M$7)/A29taxstdlife))</f>
        <v>0</v>
      </c>
      <c r="AR852" s="592">
        <f>IF(A29taxstdlife="n/a","n/a",IF(AR$3&gt;(A29taxstdlife+$E852),(('PTRM input'!$M$171+'PTRM input'!$M$137)*$M$7)-SUM($M852:AQ852),(('PTRM input'!$M$171+'PTRM input'!$M$137)*$M$7)/A29taxstdlife))</f>
        <v>0</v>
      </c>
      <c r="AS852" s="592">
        <f>IF(A29taxstdlife="n/a","n/a",IF(AS$3&gt;(A29taxstdlife+$E852),(('PTRM input'!$M$171+'PTRM input'!$M$137)*$M$7)-SUM($M852:AR852),(('PTRM input'!$M$171+'PTRM input'!$M$137)*$M$7)/A29taxstdlife))</f>
        <v>0</v>
      </c>
      <c r="AT852" s="592">
        <f>IF(A29taxstdlife="n/a","n/a",IF(AT$3&gt;(A29taxstdlife+$E852),(('PTRM input'!$M$171+'PTRM input'!$M$137)*$M$7)-SUM($M852:AS852),(('PTRM input'!$M$171+'PTRM input'!$M$137)*$M$7)/A29taxstdlife))</f>
        <v>0</v>
      </c>
      <c r="AU852" s="592">
        <f>IF(A29taxstdlife="n/a","n/a",IF(AU$3&gt;(A29taxstdlife+$E852),(('PTRM input'!$M$171+'PTRM input'!$M$137)*$M$7)-SUM($M852:AT852),(('PTRM input'!$M$171+'PTRM input'!$M$137)*$M$7)/A29taxstdlife))</f>
        <v>0</v>
      </c>
      <c r="AV852" s="592">
        <f>IF(A29taxstdlife="n/a","n/a",IF(AV$3&gt;(A29taxstdlife+$E852),(('PTRM input'!$M$171+'PTRM input'!$M$137)*$M$7)-SUM($M852:AU852),(('PTRM input'!$M$171+'PTRM input'!$M$137)*$M$7)/A29taxstdlife))</f>
        <v>0</v>
      </c>
      <c r="AW852" s="592">
        <f>IF(A29taxstdlife="n/a","n/a",IF(AW$3&gt;(A29taxstdlife+$E852),(('PTRM input'!$M$171+'PTRM input'!$M$137)*$M$7)-SUM($M852:AV852),(('PTRM input'!$M$171+'PTRM input'!$M$137)*$M$7)/A29taxstdlife))</f>
        <v>0</v>
      </c>
      <c r="AX852" s="592">
        <f>IF(A29taxstdlife="n/a","n/a",IF(AX$3&gt;(A29taxstdlife+$E852),(('PTRM input'!$M$171+'PTRM input'!$M$137)*$M$7)-SUM($M852:AW852),(('PTRM input'!$M$171+'PTRM input'!$M$137)*$M$7)/A29taxstdlife))</f>
        <v>0</v>
      </c>
      <c r="AY852" s="592">
        <f>IF(A29taxstdlife="n/a","n/a",IF(AY$3&gt;(A29taxstdlife+$E852),(('PTRM input'!$M$171+'PTRM input'!$M$137)*$M$7)-SUM($M852:AX852),(('PTRM input'!$M$171+'PTRM input'!$M$137)*$M$7)/A29taxstdlife))</f>
        <v>0</v>
      </c>
      <c r="AZ852" s="592">
        <f>IF(A29taxstdlife="n/a","n/a",IF(AZ$3&gt;(A29taxstdlife+$E852),(('PTRM input'!$M$171+'PTRM input'!$M$137)*$M$7)-SUM($M852:AY852),(('PTRM input'!$M$171+'PTRM input'!$M$137)*$M$7)/A29taxstdlife))</f>
        <v>0</v>
      </c>
      <c r="BA852" s="592">
        <f>IF(A29taxstdlife="n/a","n/a",IF(BA$3&gt;(A29taxstdlife+$E852),(('PTRM input'!$M$171+'PTRM input'!$M$137)*$M$7)-SUM($M852:AZ852),(('PTRM input'!$M$171+'PTRM input'!$M$137)*$M$7)/A29taxstdlife))</f>
        <v>0</v>
      </c>
      <c r="BB852" s="592">
        <f>IF(A29taxstdlife="n/a","n/a",IF(BB$3&gt;(A29taxstdlife+$E852),(('PTRM input'!$M$171+'PTRM input'!$M$137)*$M$7)-SUM($M852:BA852),(('PTRM input'!$M$171+'PTRM input'!$M$137)*$M$7)/A29taxstdlife))</f>
        <v>0</v>
      </c>
      <c r="BC852" s="592">
        <f>IF(A29taxstdlife="n/a","n/a",IF(BC$3&gt;(A29taxstdlife+$E852),(('PTRM input'!$M$171+'PTRM input'!$M$137)*$M$7)-SUM($M852:BB852),(('PTRM input'!$M$171+'PTRM input'!$M$137)*$M$7)/A29taxstdlife))</f>
        <v>0</v>
      </c>
      <c r="BD852" s="592">
        <f>IF(A29taxstdlife="n/a","n/a",IF(BD$3&gt;(A29taxstdlife+$E852),(('PTRM input'!$M$171+'PTRM input'!$M$137)*$M$7)-SUM($M852:BC852),(('PTRM input'!$M$171+'PTRM input'!$M$137)*$M$7)/A29taxstdlife))</f>
        <v>0</v>
      </c>
      <c r="BE852" s="592">
        <f>IF(A29taxstdlife="n/a","n/a",IF(BE$3&gt;(A29taxstdlife+$E852),(('PTRM input'!$M$171+'PTRM input'!$M$137)*$M$7)-SUM($M852:BD852),(('PTRM input'!$M$171+'PTRM input'!$M$137)*$M$7)/A29taxstdlife))</f>
        <v>0</v>
      </c>
      <c r="BF852" s="592">
        <f>IF(A29taxstdlife="n/a","n/a",IF(BF$3&gt;(A29taxstdlife+$E852),(('PTRM input'!$M$171+'PTRM input'!$M$137)*$M$7)-SUM($M852:BE852),(('PTRM input'!$M$171+'PTRM input'!$M$137)*$M$7)/A29taxstdlife))</f>
        <v>0</v>
      </c>
      <c r="BG852" s="592">
        <f>IF(A29taxstdlife="n/a","n/a",IF(BG$3&gt;(A29taxstdlife+$E852),(('PTRM input'!$M$171+'PTRM input'!$M$137)*$M$7)-SUM($M852:BF852),(('PTRM input'!$M$171+'PTRM input'!$M$137)*$M$7)/A29taxstdlife))</f>
        <v>0</v>
      </c>
      <c r="BH852" s="592">
        <f>IF(A29taxstdlife="n/a","n/a",IF(BH$3&gt;(A29taxstdlife+$E852),(('PTRM input'!$M$171+'PTRM input'!$M$137)*$M$7)-SUM($M852:BG852),(('PTRM input'!$M$171+'PTRM input'!$M$137)*$M$7)/A29taxstdlife))</f>
        <v>0</v>
      </c>
      <c r="BI852" s="592">
        <f>IF(A29taxstdlife="n/a","n/a",IF(BI$3&gt;(A29taxstdlife+$E852),(('PTRM input'!$M$171+'PTRM input'!$M$137)*$M$7)-SUM($M852:BH852),(('PTRM input'!$M$171+'PTRM input'!$M$137)*$M$7)/A29taxstdlife))</f>
        <v>0</v>
      </c>
      <c r="BJ852" s="237"/>
      <c r="BK852" s="237"/>
      <c r="BL852" s="237"/>
      <c r="BM852" s="237"/>
    </row>
    <row r="853" spans="1:65" s="4" customFormat="1" ht="12.75" customHeight="1" outlineLevel="2">
      <c r="A853" s="237"/>
      <c r="B853" s="237"/>
      <c r="C853" s="597"/>
      <c r="D853" s="930"/>
      <c r="E853" s="167">
        <v>8</v>
      </c>
      <c r="F853" s="34"/>
      <c r="G853" s="184"/>
      <c r="H853" s="186"/>
      <c r="I853" s="186"/>
      <c r="J853" s="186"/>
      <c r="K853" s="186"/>
      <c r="L853" s="186"/>
      <c r="M853" s="186"/>
      <c r="N853" s="185"/>
      <c r="O853" s="105">
        <f>IF(A29taxstdlife="n/a","n/a",IF(O$3&gt;(A29taxstdlife+$E853),(('PTRM input'!$N$171+'PTRM input'!$N$137)*$N$7)-SUM($N853:N853),(('PTRM input'!$N$171+'PTRM input'!$N$137)*$N$7)/A29taxstdlife))</f>
        <v>0</v>
      </c>
      <c r="P853" s="105">
        <f>IF(A29taxstdlife="n/a","n/a",IF(P$3&gt;(A29taxstdlife+$E853),(('PTRM input'!$N$171+'PTRM input'!$N$137)*$N$7)-SUM($N853:O853),(('PTRM input'!$N$171+'PTRM input'!$N$137)*$N$7)/A29taxstdlife))</f>
        <v>0</v>
      </c>
      <c r="Q853" s="592">
        <f>IF(A29taxstdlife="n/a","n/a",IF(Q$3&gt;(A29taxstdlife+$E853),(('PTRM input'!$N$171+'PTRM input'!$N$137)*$N$7)-SUM($N853:P853),(('PTRM input'!$N$171+'PTRM input'!$N$137)*$N$7)/A29taxstdlife))</f>
        <v>0</v>
      </c>
      <c r="R853" s="592">
        <f>IF(A29taxstdlife="n/a","n/a",IF(R$3&gt;(A29taxstdlife+$E853),(('PTRM input'!$N$171+'PTRM input'!$N$137)*$N$7)-SUM($N853:Q853),(('PTRM input'!$N$171+'PTRM input'!$N$137)*$N$7)/A29taxstdlife))</f>
        <v>0</v>
      </c>
      <c r="S853" s="592">
        <f>IF(A29taxstdlife="n/a","n/a",IF(S$3&gt;(A29taxstdlife+$E853),(('PTRM input'!$N$171+'PTRM input'!$N$137)*$N$7)-SUM($N853:R853),(('PTRM input'!$N$171+'PTRM input'!$N$137)*$N$7)/A29taxstdlife))</f>
        <v>0</v>
      </c>
      <c r="T853" s="592">
        <f>IF(A29taxstdlife="n/a","n/a",IF(T$3&gt;(A29taxstdlife+$E853),(('PTRM input'!$N$171+'PTRM input'!$N$137)*$N$7)-SUM($N853:S853),(('PTRM input'!$N$171+'PTRM input'!$N$137)*$N$7)/A29taxstdlife))</f>
        <v>0</v>
      </c>
      <c r="U853" s="592">
        <f>IF(A29taxstdlife="n/a","n/a",IF(U$3&gt;(A29taxstdlife+$E853),(('PTRM input'!$N$171+'PTRM input'!$N$137)*$N$7)-SUM($N853:T853),(('PTRM input'!$N$171+'PTRM input'!$N$137)*$N$7)/A29taxstdlife))</f>
        <v>0</v>
      </c>
      <c r="V853" s="592">
        <f>IF(A29taxstdlife="n/a","n/a",IF(V$3&gt;(A29taxstdlife+$E853),(('PTRM input'!$N$171+'PTRM input'!$N$137)*$N$7)-SUM($N853:U853),(('PTRM input'!$N$171+'PTRM input'!$N$137)*$N$7)/A29taxstdlife))</f>
        <v>0</v>
      </c>
      <c r="W853" s="592">
        <f>IF(A29taxstdlife="n/a","n/a",IF(W$3&gt;(A29taxstdlife+$E853),(('PTRM input'!$N$171+'PTRM input'!$N$137)*$N$7)-SUM($N853:V853),(('PTRM input'!$N$171+'PTRM input'!$N$137)*$N$7)/A29taxstdlife))</f>
        <v>0</v>
      </c>
      <c r="X853" s="592">
        <f>IF(A29taxstdlife="n/a","n/a",IF(X$3&gt;(A29taxstdlife+$E853),(('PTRM input'!$N$171+'PTRM input'!$N$137)*$N$7)-SUM($N853:W853),(('PTRM input'!$N$171+'PTRM input'!$N$137)*$N$7)/A29taxstdlife))</f>
        <v>0</v>
      </c>
      <c r="Y853" s="592">
        <f>IF(A29taxstdlife="n/a","n/a",IF(Y$3&gt;(A29taxstdlife+$E853),(('PTRM input'!$N$171+'PTRM input'!$N$137)*$N$7)-SUM($N853:X853),(('PTRM input'!$N$171+'PTRM input'!$N$137)*$N$7)/A29taxstdlife))</f>
        <v>0</v>
      </c>
      <c r="Z853" s="592">
        <f>IF(A29taxstdlife="n/a","n/a",IF(Z$3&gt;(A29taxstdlife+$E853),(('PTRM input'!$N$171+'PTRM input'!$N$137)*$N$7)-SUM($N853:Y853),(('PTRM input'!$N$171+'PTRM input'!$N$137)*$N$7)/A29taxstdlife))</f>
        <v>0</v>
      </c>
      <c r="AA853" s="592">
        <f>IF(A29taxstdlife="n/a","n/a",IF(AA$3&gt;(A29taxstdlife+$E853),(('PTRM input'!$N$171+'PTRM input'!$N$137)*$N$7)-SUM($N853:Z853),(('PTRM input'!$N$171+'PTRM input'!$N$137)*$N$7)/A29taxstdlife))</f>
        <v>0</v>
      </c>
      <c r="AB853" s="592">
        <f>IF(A29taxstdlife="n/a","n/a",IF(AB$3&gt;(A29taxstdlife+$E853),(('PTRM input'!$N$171+'PTRM input'!$N$137)*$N$7)-SUM($N853:AA853),(('PTRM input'!$N$171+'PTRM input'!$N$137)*$N$7)/A29taxstdlife))</f>
        <v>0</v>
      </c>
      <c r="AC853" s="592">
        <f>IF(A29taxstdlife="n/a","n/a",IF(AC$3&gt;(A29taxstdlife+$E853),(('PTRM input'!$N$171+'PTRM input'!$N$137)*$N$7)-SUM($N853:AB853),(('PTRM input'!$N$171+'PTRM input'!$N$137)*$N$7)/A29taxstdlife))</f>
        <v>0</v>
      </c>
      <c r="AD853" s="592">
        <f>IF(A29taxstdlife="n/a","n/a",IF(AD$3&gt;(A29taxstdlife+$E853),(('PTRM input'!$N$171+'PTRM input'!$N$137)*$N$7)-SUM($N853:AC853),(('PTRM input'!$N$171+'PTRM input'!$N$137)*$N$7)/A29taxstdlife))</f>
        <v>0</v>
      </c>
      <c r="AE853" s="592">
        <f>IF(A29taxstdlife="n/a","n/a",IF(AE$3&gt;(A29taxstdlife+$E853),(('PTRM input'!$N$171+'PTRM input'!$N$137)*$N$7)-SUM($N853:AD853),(('PTRM input'!$N$171+'PTRM input'!$N$137)*$N$7)/A29taxstdlife))</f>
        <v>0</v>
      </c>
      <c r="AF853" s="592">
        <f>IF(A29taxstdlife="n/a","n/a",IF(AF$3&gt;(A29taxstdlife+$E853),(('PTRM input'!$N$171+'PTRM input'!$N$137)*$N$7)-SUM($N853:AE853),(('PTRM input'!$N$171+'PTRM input'!$N$137)*$N$7)/A29taxstdlife))</f>
        <v>0</v>
      </c>
      <c r="AG853" s="592">
        <f>IF(A29taxstdlife="n/a","n/a",IF(AG$3&gt;(A29taxstdlife+$E853),(('PTRM input'!$N$171+'PTRM input'!$N$137)*$N$7)-SUM($N853:AF853),(('PTRM input'!$N$171+'PTRM input'!$N$137)*$N$7)/A29taxstdlife))</f>
        <v>0</v>
      </c>
      <c r="AH853" s="592">
        <f>IF(A29taxstdlife="n/a","n/a",IF(AH$3&gt;(A29taxstdlife+$E853),(('PTRM input'!$N$171+'PTRM input'!$N$137)*$N$7)-SUM($N853:AG853),(('PTRM input'!$N$171+'PTRM input'!$N$137)*$N$7)/A29taxstdlife))</f>
        <v>0</v>
      </c>
      <c r="AI853" s="592">
        <f>IF(A29taxstdlife="n/a","n/a",IF(AI$3&gt;(A29taxstdlife+$E853),(('PTRM input'!$N$171+'PTRM input'!$N$137)*$N$7)-SUM($N853:AH853),(('PTRM input'!$N$171+'PTRM input'!$N$137)*$N$7)/A29taxstdlife))</f>
        <v>0</v>
      </c>
      <c r="AJ853" s="592">
        <f>IF(A29taxstdlife="n/a","n/a",IF(AJ$3&gt;(A29taxstdlife+$E853),(('PTRM input'!$N$171+'PTRM input'!$N$137)*$N$7)-SUM($N853:AI853),(('PTRM input'!$N$171+'PTRM input'!$N$137)*$N$7)/A29taxstdlife))</f>
        <v>0</v>
      </c>
      <c r="AK853" s="592">
        <f>IF(A29taxstdlife="n/a","n/a",IF(AK$3&gt;(A29taxstdlife+$E853),(('PTRM input'!$N$171+'PTRM input'!$N$137)*$N$7)-SUM($N853:AJ853),(('PTRM input'!$N$171+'PTRM input'!$N$137)*$N$7)/A29taxstdlife))</f>
        <v>0</v>
      </c>
      <c r="AL853" s="592">
        <f>IF(A29taxstdlife="n/a","n/a",IF(AL$3&gt;(A29taxstdlife+$E853),(('PTRM input'!$N$171+'PTRM input'!$N$137)*$N$7)-SUM($N853:AK853),(('PTRM input'!$N$171+'PTRM input'!$N$137)*$N$7)/A29taxstdlife))</f>
        <v>0</v>
      </c>
      <c r="AM853" s="592">
        <f>IF(A29taxstdlife="n/a","n/a",IF(AM$3&gt;(A29taxstdlife+$E853),(('PTRM input'!$N$171+'PTRM input'!$N$137)*$N$7)-SUM($N853:AL853),(('PTRM input'!$N$171+'PTRM input'!$N$137)*$N$7)/A29taxstdlife))</f>
        <v>0</v>
      </c>
      <c r="AN853" s="592">
        <f>IF(A29taxstdlife="n/a","n/a",IF(AN$3&gt;(A29taxstdlife+$E853),(('PTRM input'!$N$171+'PTRM input'!$N$137)*$N$7)-SUM($N853:AM853),(('PTRM input'!$N$171+'PTRM input'!$N$137)*$N$7)/A29taxstdlife))</f>
        <v>0</v>
      </c>
      <c r="AO853" s="592">
        <f>IF(A29taxstdlife="n/a","n/a",IF(AO$3&gt;(A29taxstdlife+$E853),(('PTRM input'!$N$171+'PTRM input'!$N$137)*$N$7)-SUM($N853:AN853),(('PTRM input'!$N$171+'PTRM input'!$N$137)*$N$7)/A29taxstdlife))</f>
        <v>0</v>
      </c>
      <c r="AP853" s="592">
        <f>IF(A29taxstdlife="n/a","n/a",IF(AP$3&gt;(A29taxstdlife+$E853),(('PTRM input'!$N$171+'PTRM input'!$N$137)*$N$7)-SUM($N853:AO853),(('PTRM input'!$N$171+'PTRM input'!$N$137)*$N$7)/A29taxstdlife))</f>
        <v>0</v>
      </c>
      <c r="AQ853" s="592">
        <f>IF(A29taxstdlife="n/a","n/a",IF(AQ$3&gt;(A29taxstdlife+$E853),(('PTRM input'!$N$171+'PTRM input'!$N$137)*$N$7)-SUM($N853:AP853),(('PTRM input'!$N$171+'PTRM input'!$N$137)*$N$7)/A29taxstdlife))</f>
        <v>0</v>
      </c>
      <c r="AR853" s="592">
        <f>IF(A29taxstdlife="n/a","n/a",IF(AR$3&gt;(A29taxstdlife+$E853),(('PTRM input'!$N$171+'PTRM input'!$N$137)*$N$7)-SUM($N853:AQ853),(('PTRM input'!$N$171+'PTRM input'!$N$137)*$N$7)/A29taxstdlife))</f>
        <v>0</v>
      </c>
      <c r="AS853" s="592">
        <f>IF(A29taxstdlife="n/a","n/a",IF(AS$3&gt;(A29taxstdlife+$E853),(('PTRM input'!$N$171+'PTRM input'!$N$137)*$N$7)-SUM($N853:AR853),(('PTRM input'!$N$171+'PTRM input'!$N$137)*$N$7)/A29taxstdlife))</f>
        <v>0</v>
      </c>
      <c r="AT853" s="592">
        <f>IF(A29taxstdlife="n/a","n/a",IF(AT$3&gt;(A29taxstdlife+$E853),(('PTRM input'!$N$171+'PTRM input'!$N$137)*$N$7)-SUM($N853:AS853),(('PTRM input'!$N$171+'PTRM input'!$N$137)*$N$7)/A29taxstdlife))</f>
        <v>0</v>
      </c>
      <c r="AU853" s="592">
        <f>IF(A29taxstdlife="n/a","n/a",IF(AU$3&gt;(A29taxstdlife+$E853),(('PTRM input'!$N$171+'PTRM input'!$N$137)*$N$7)-SUM($N853:AT853),(('PTRM input'!$N$171+'PTRM input'!$N$137)*$N$7)/A29taxstdlife))</f>
        <v>0</v>
      </c>
      <c r="AV853" s="592">
        <f>IF(A29taxstdlife="n/a","n/a",IF(AV$3&gt;(A29taxstdlife+$E853),(('PTRM input'!$N$171+'PTRM input'!$N$137)*$N$7)-SUM($N853:AU853),(('PTRM input'!$N$171+'PTRM input'!$N$137)*$N$7)/A29taxstdlife))</f>
        <v>0</v>
      </c>
      <c r="AW853" s="592">
        <f>IF(A29taxstdlife="n/a","n/a",IF(AW$3&gt;(A29taxstdlife+$E853),(('PTRM input'!$N$171+'PTRM input'!$N$137)*$N$7)-SUM($N853:AV853),(('PTRM input'!$N$171+'PTRM input'!$N$137)*$N$7)/A29taxstdlife))</f>
        <v>0</v>
      </c>
      <c r="AX853" s="592">
        <f>IF(A29taxstdlife="n/a","n/a",IF(AX$3&gt;(A29taxstdlife+$E853),(('PTRM input'!$N$171+'PTRM input'!$N$137)*$N$7)-SUM($N853:AW853),(('PTRM input'!$N$171+'PTRM input'!$N$137)*$N$7)/A29taxstdlife))</f>
        <v>0</v>
      </c>
      <c r="AY853" s="592">
        <f>IF(A29taxstdlife="n/a","n/a",IF(AY$3&gt;(A29taxstdlife+$E853),(('PTRM input'!$N$171+'PTRM input'!$N$137)*$N$7)-SUM($N853:AX853),(('PTRM input'!$N$171+'PTRM input'!$N$137)*$N$7)/A29taxstdlife))</f>
        <v>0</v>
      </c>
      <c r="AZ853" s="592">
        <f>IF(A29taxstdlife="n/a","n/a",IF(AZ$3&gt;(A29taxstdlife+$E853),(('PTRM input'!$N$171+'PTRM input'!$N$137)*$N$7)-SUM($N853:AY853),(('PTRM input'!$N$171+'PTRM input'!$N$137)*$N$7)/A29taxstdlife))</f>
        <v>0</v>
      </c>
      <c r="BA853" s="592">
        <f>IF(A29taxstdlife="n/a","n/a",IF(BA$3&gt;(A29taxstdlife+$E853),(('PTRM input'!$N$171+'PTRM input'!$N$137)*$N$7)-SUM($N853:AZ853),(('PTRM input'!$N$171+'PTRM input'!$N$137)*$N$7)/A29taxstdlife))</f>
        <v>0</v>
      </c>
      <c r="BB853" s="592">
        <f>IF(A29taxstdlife="n/a","n/a",IF(BB$3&gt;(A29taxstdlife+$E853),(('PTRM input'!$N$171+'PTRM input'!$N$137)*$N$7)-SUM($N853:BA853),(('PTRM input'!$N$171+'PTRM input'!$N$137)*$N$7)/A29taxstdlife))</f>
        <v>0</v>
      </c>
      <c r="BC853" s="592">
        <f>IF(A29taxstdlife="n/a","n/a",IF(BC$3&gt;(A29taxstdlife+$E853),(('PTRM input'!$N$171+'PTRM input'!$N$137)*$N$7)-SUM($N853:BB853),(('PTRM input'!$N$171+'PTRM input'!$N$137)*$N$7)/A29taxstdlife))</f>
        <v>0</v>
      </c>
      <c r="BD853" s="592">
        <f>IF(A29taxstdlife="n/a","n/a",IF(BD$3&gt;(A29taxstdlife+$E853),(('PTRM input'!$N$171+'PTRM input'!$N$137)*$N$7)-SUM($N853:BC853),(('PTRM input'!$N$171+'PTRM input'!$N$137)*$N$7)/A29taxstdlife))</f>
        <v>0</v>
      </c>
      <c r="BE853" s="592">
        <f>IF(A29taxstdlife="n/a","n/a",IF(BE$3&gt;(A29taxstdlife+$E853),(('PTRM input'!$N$171+'PTRM input'!$N$137)*$N$7)-SUM($N853:BD853),(('PTRM input'!$N$171+'PTRM input'!$N$137)*$N$7)/A29taxstdlife))</f>
        <v>0</v>
      </c>
      <c r="BF853" s="592">
        <f>IF(A29taxstdlife="n/a","n/a",IF(BF$3&gt;(A29taxstdlife+$E853),(('PTRM input'!$N$171+'PTRM input'!$N$137)*$N$7)-SUM($N853:BE853),(('PTRM input'!$N$171+'PTRM input'!$N$137)*$N$7)/A29taxstdlife))</f>
        <v>0</v>
      </c>
      <c r="BG853" s="592">
        <f>IF(A29taxstdlife="n/a","n/a",IF(BG$3&gt;(A29taxstdlife+$E853),(('PTRM input'!$N$171+'PTRM input'!$N$137)*$N$7)-SUM($N853:BF853),(('PTRM input'!$N$171+'PTRM input'!$N$137)*$N$7)/A29taxstdlife))</f>
        <v>0</v>
      </c>
      <c r="BH853" s="592">
        <f>IF(A29taxstdlife="n/a","n/a",IF(BH$3&gt;(A29taxstdlife+$E853),(('PTRM input'!$N$171+'PTRM input'!$N$137)*$N$7)-SUM($N853:BG853),(('PTRM input'!$N$171+'PTRM input'!$N$137)*$N$7)/A29taxstdlife))</f>
        <v>0</v>
      </c>
      <c r="BI853" s="592">
        <f>IF(A29taxstdlife="n/a","n/a",IF(BI$3&gt;(A29taxstdlife+$E853),(('PTRM input'!$N$171+'PTRM input'!$N$137)*$N$7)-SUM($N853:BH853),(('PTRM input'!$N$171+'PTRM input'!$N$137)*$N$7)/A29taxstdlife))</f>
        <v>0</v>
      </c>
      <c r="BJ853" s="237"/>
      <c r="BK853" s="237"/>
      <c r="BL853" s="237"/>
      <c r="BM853" s="237"/>
    </row>
    <row r="854" spans="1:65" s="4" customFormat="1" ht="12.75" customHeight="1" outlineLevel="2">
      <c r="A854" s="237"/>
      <c r="B854" s="237"/>
      <c r="C854" s="597"/>
      <c r="D854" s="930"/>
      <c r="E854" s="167">
        <v>9</v>
      </c>
      <c r="F854" s="34"/>
      <c r="G854" s="184"/>
      <c r="H854" s="186"/>
      <c r="I854" s="186"/>
      <c r="J854" s="186"/>
      <c r="K854" s="186"/>
      <c r="L854" s="186"/>
      <c r="M854" s="186"/>
      <c r="N854" s="186"/>
      <c r="O854" s="185"/>
      <c r="P854" s="105">
        <f>IF(A29taxstdlife="n/a","n/a",IF(P$3&gt;(A29taxstdlife+$E854),(('PTRM input'!$O$171+'PTRM input'!$O$137)*$O$7)-SUM($O854:O854),(('PTRM input'!$O$171+'PTRM input'!$O$137)*$O$7)/A29taxstdlife))</f>
        <v>0</v>
      </c>
      <c r="Q854" s="592">
        <f>IF(A29taxstdlife="n/a","n/a",IF(Q$3&gt;(A29taxstdlife+$E854),(('PTRM input'!$O$171+'PTRM input'!$O$137)*$O$7)-SUM($O854:P854),(('PTRM input'!$O$171+'PTRM input'!$O$137)*$O$7)/A29taxstdlife))</f>
        <v>0</v>
      </c>
      <c r="R854" s="592">
        <f>IF(A29taxstdlife="n/a","n/a",IF(R$3&gt;(A29taxstdlife+$E854),(('PTRM input'!$O$171+'PTRM input'!$O$137)*$O$7)-SUM($O854:Q854),(('PTRM input'!$O$171+'PTRM input'!$O$137)*$O$7)/A29taxstdlife))</f>
        <v>0</v>
      </c>
      <c r="S854" s="592">
        <f>IF(A29taxstdlife="n/a","n/a",IF(S$3&gt;(A29taxstdlife+$E854),(('PTRM input'!$O$171+'PTRM input'!$O$137)*$O$7)-SUM($O854:R854),(('PTRM input'!$O$171+'PTRM input'!$O$137)*$O$7)/A29taxstdlife))</f>
        <v>0</v>
      </c>
      <c r="T854" s="592">
        <f>IF(A29taxstdlife="n/a","n/a",IF(T$3&gt;(A29taxstdlife+$E854),(('PTRM input'!$O$171+'PTRM input'!$O$137)*$O$7)-SUM($O854:S854),(('PTRM input'!$O$171+'PTRM input'!$O$137)*$O$7)/A29taxstdlife))</f>
        <v>0</v>
      </c>
      <c r="U854" s="592">
        <f>IF(A29taxstdlife="n/a","n/a",IF(U$3&gt;(A29taxstdlife+$E854),(('PTRM input'!$O$171+'PTRM input'!$O$137)*$O$7)-SUM($O854:T854),(('PTRM input'!$O$171+'PTRM input'!$O$137)*$O$7)/A29taxstdlife))</f>
        <v>0</v>
      </c>
      <c r="V854" s="592">
        <f>IF(A29taxstdlife="n/a","n/a",IF(V$3&gt;(A29taxstdlife+$E854),(('PTRM input'!$O$171+'PTRM input'!$O$137)*$O$7)-SUM($O854:U854),(('PTRM input'!$O$171+'PTRM input'!$O$137)*$O$7)/A29taxstdlife))</f>
        <v>0</v>
      </c>
      <c r="W854" s="592">
        <f>IF(A29taxstdlife="n/a","n/a",IF(W$3&gt;(A29taxstdlife+$E854),(('PTRM input'!$O$171+'PTRM input'!$O$137)*$O$7)-SUM($O854:V854),(('PTRM input'!$O$171+'PTRM input'!$O$137)*$O$7)/A29taxstdlife))</f>
        <v>0</v>
      </c>
      <c r="X854" s="592">
        <f>IF(A29taxstdlife="n/a","n/a",IF(X$3&gt;(A29taxstdlife+$E854),(('PTRM input'!$O$171+'PTRM input'!$O$137)*$O$7)-SUM($O854:W854),(('PTRM input'!$O$171+'PTRM input'!$O$137)*$O$7)/A29taxstdlife))</f>
        <v>0</v>
      </c>
      <c r="Y854" s="592">
        <f>IF(A29taxstdlife="n/a","n/a",IF(Y$3&gt;(A29taxstdlife+$E854),(('PTRM input'!$O$171+'PTRM input'!$O$137)*$O$7)-SUM($O854:X854),(('PTRM input'!$O$171+'PTRM input'!$O$137)*$O$7)/A29taxstdlife))</f>
        <v>0</v>
      </c>
      <c r="Z854" s="592">
        <f>IF(A29taxstdlife="n/a","n/a",IF(Z$3&gt;(A29taxstdlife+$E854),(('PTRM input'!$O$171+'PTRM input'!$O$137)*$O$7)-SUM($O854:Y854),(('PTRM input'!$O$171+'PTRM input'!$O$137)*$O$7)/A29taxstdlife))</f>
        <v>0</v>
      </c>
      <c r="AA854" s="592">
        <f>IF(A29taxstdlife="n/a","n/a",IF(AA$3&gt;(A29taxstdlife+$E854),(('PTRM input'!$O$171+'PTRM input'!$O$137)*$O$7)-SUM($O854:Z854),(('PTRM input'!$O$171+'PTRM input'!$O$137)*$O$7)/A29taxstdlife))</f>
        <v>0</v>
      </c>
      <c r="AB854" s="592">
        <f>IF(A29taxstdlife="n/a","n/a",IF(AB$3&gt;(A29taxstdlife+$E854),(('PTRM input'!$O$171+'PTRM input'!$O$137)*$O$7)-SUM($O854:AA854),(('PTRM input'!$O$171+'PTRM input'!$O$137)*$O$7)/A29taxstdlife))</f>
        <v>0</v>
      </c>
      <c r="AC854" s="592">
        <f>IF(A29taxstdlife="n/a","n/a",IF(AC$3&gt;(A29taxstdlife+$E854),(('PTRM input'!$O$171+'PTRM input'!$O$137)*$O$7)-SUM($O854:AB854),(('PTRM input'!$O$171+'PTRM input'!$O$137)*$O$7)/A29taxstdlife))</f>
        <v>0</v>
      </c>
      <c r="AD854" s="592">
        <f>IF(A29taxstdlife="n/a","n/a",IF(AD$3&gt;(A29taxstdlife+$E854),(('PTRM input'!$O$171+'PTRM input'!$O$137)*$O$7)-SUM($O854:AC854),(('PTRM input'!$O$171+'PTRM input'!$O$137)*$O$7)/A29taxstdlife))</f>
        <v>0</v>
      </c>
      <c r="AE854" s="592">
        <f>IF(A29taxstdlife="n/a","n/a",IF(AE$3&gt;(A29taxstdlife+$E854),(('PTRM input'!$O$171+'PTRM input'!$O$137)*$O$7)-SUM($O854:AD854),(('PTRM input'!$O$171+'PTRM input'!$O$137)*$O$7)/A29taxstdlife))</f>
        <v>0</v>
      </c>
      <c r="AF854" s="592">
        <f>IF(A29taxstdlife="n/a","n/a",IF(AF$3&gt;(A29taxstdlife+$E854),(('PTRM input'!$O$171+'PTRM input'!$O$137)*$O$7)-SUM($O854:AE854),(('PTRM input'!$O$171+'PTRM input'!$O$137)*$O$7)/A29taxstdlife))</f>
        <v>0</v>
      </c>
      <c r="AG854" s="592">
        <f>IF(A29taxstdlife="n/a","n/a",IF(AG$3&gt;(A29taxstdlife+$E854),(('PTRM input'!$O$171+'PTRM input'!$O$137)*$O$7)-SUM($O854:AF854),(('PTRM input'!$O$171+'PTRM input'!$O$137)*$O$7)/A29taxstdlife))</f>
        <v>0</v>
      </c>
      <c r="AH854" s="592">
        <f>IF(A29taxstdlife="n/a","n/a",IF(AH$3&gt;(A29taxstdlife+$E854),(('PTRM input'!$O$171+'PTRM input'!$O$137)*$O$7)-SUM($O854:AG854),(('PTRM input'!$O$171+'PTRM input'!$O$137)*$O$7)/A29taxstdlife))</f>
        <v>0</v>
      </c>
      <c r="AI854" s="592">
        <f>IF(A29taxstdlife="n/a","n/a",IF(AI$3&gt;(A29taxstdlife+$E854),(('PTRM input'!$O$171+'PTRM input'!$O$137)*$O$7)-SUM($O854:AH854),(('PTRM input'!$O$171+'PTRM input'!$O$137)*$O$7)/A29taxstdlife))</f>
        <v>0</v>
      </c>
      <c r="AJ854" s="592">
        <f>IF(A29taxstdlife="n/a","n/a",IF(AJ$3&gt;(A29taxstdlife+$E854),(('PTRM input'!$O$171+'PTRM input'!$O$137)*$O$7)-SUM($O854:AI854),(('PTRM input'!$O$171+'PTRM input'!$O$137)*$O$7)/A29taxstdlife))</f>
        <v>0</v>
      </c>
      <c r="AK854" s="592">
        <f>IF(A29taxstdlife="n/a","n/a",IF(AK$3&gt;(A29taxstdlife+$E854),(('PTRM input'!$O$171+'PTRM input'!$O$137)*$O$7)-SUM($O854:AJ854),(('PTRM input'!$O$171+'PTRM input'!$O$137)*$O$7)/A29taxstdlife))</f>
        <v>0</v>
      </c>
      <c r="AL854" s="592">
        <f>IF(A29taxstdlife="n/a","n/a",IF(AL$3&gt;(A29taxstdlife+$E854),(('PTRM input'!$O$171+'PTRM input'!$O$137)*$O$7)-SUM($O854:AK854),(('PTRM input'!$O$171+'PTRM input'!$O$137)*$O$7)/A29taxstdlife))</f>
        <v>0</v>
      </c>
      <c r="AM854" s="592">
        <f>IF(A29taxstdlife="n/a","n/a",IF(AM$3&gt;(A29taxstdlife+$E854),(('PTRM input'!$O$171+'PTRM input'!$O$137)*$O$7)-SUM($O854:AL854),(('PTRM input'!$O$171+'PTRM input'!$O$137)*$O$7)/A29taxstdlife))</f>
        <v>0</v>
      </c>
      <c r="AN854" s="592">
        <f>IF(A29taxstdlife="n/a","n/a",IF(AN$3&gt;(A29taxstdlife+$E854),(('PTRM input'!$O$171+'PTRM input'!$O$137)*$O$7)-SUM($O854:AM854),(('PTRM input'!$O$171+'PTRM input'!$O$137)*$O$7)/A29taxstdlife))</f>
        <v>0</v>
      </c>
      <c r="AO854" s="592">
        <f>IF(A29taxstdlife="n/a","n/a",IF(AO$3&gt;(A29taxstdlife+$E854),(('PTRM input'!$O$171+'PTRM input'!$O$137)*$O$7)-SUM($O854:AN854),(('PTRM input'!$O$171+'PTRM input'!$O$137)*$O$7)/A29taxstdlife))</f>
        <v>0</v>
      </c>
      <c r="AP854" s="592">
        <f>IF(A29taxstdlife="n/a","n/a",IF(AP$3&gt;(A29taxstdlife+$E854),(('PTRM input'!$O$171+'PTRM input'!$O$137)*$O$7)-SUM($O854:AO854),(('PTRM input'!$O$171+'PTRM input'!$O$137)*$O$7)/A29taxstdlife))</f>
        <v>0</v>
      </c>
      <c r="AQ854" s="592">
        <f>IF(A29taxstdlife="n/a","n/a",IF(AQ$3&gt;(A29taxstdlife+$E854),(('PTRM input'!$O$171+'PTRM input'!$O$137)*$O$7)-SUM($O854:AP854),(('PTRM input'!$O$171+'PTRM input'!$O$137)*$O$7)/A29taxstdlife))</f>
        <v>0</v>
      </c>
      <c r="AR854" s="592">
        <f>IF(A29taxstdlife="n/a","n/a",IF(AR$3&gt;(A29taxstdlife+$E854),(('PTRM input'!$O$171+'PTRM input'!$O$137)*$O$7)-SUM($O854:AQ854),(('PTRM input'!$O$171+'PTRM input'!$O$137)*$O$7)/A29taxstdlife))</f>
        <v>0</v>
      </c>
      <c r="AS854" s="592">
        <f>IF(A29taxstdlife="n/a","n/a",IF(AS$3&gt;(A29taxstdlife+$E854),(('PTRM input'!$O$171+'PTRM input'!$O$137)*$O$7)-SUM($O854:AR854),(('PTRM input'!$O$171+'PTRM input'!$O$137)*$O$7)/A29taxstdlife))</f>
        <v>0</v>
      </c>
      <c r="AT854" s="592">
        <f>IF(A29taxstdlife="n/a","n/a",IF(AT$3&gt;(A29taxstdlife+$E854),(('PTRM input'!$O$171+'PTRM input'!$O$137)*$O$7)-SUM($O854:AS854),(('PTRM input'!$O$171+'PTRM input'!$O$137)*$O$7)/A29taxstdlife))</f>
        <v>0</v>
      </c>
      <c r="AU854" s="592">
        <f>IF(A29taxstdlife="n/a","n/a",IF(AU$3&gt;(A29taxstdlife+$E854),(('PTRM input'!$O$171+'PTRM input'!$O$137)*$O$7)-SUM($O854:AT854),(('PTRM input'!$O$171+'PTRM input'!$O$137)*$O$7)/A29taxstdlife))</f>
        <v>0</v>
      </c>
      <c r="AV854" s="592">
        <f>IF(A29taxstdlife="n/a","n/a",IF(AV$3&gt;(A29taxstdlife+$E854),(('PTRM input'!$O$171+'PTRM input'!$O$137)*$O$7)-SUM($O854:AU854),(('PTRM input'!$O$171+'PTRM input'!$O$137)*$O$7)/A29taxstdlife))</f>
        <v>0</v>
      </c>
      <c r="AW854" s="592">
        <f>IF(A29taxstdlife="n/a","n/a",IF(AW$3&gt;(A29taxstdlife+$E854),(('PTRM input'!$O$171+'PTRM input'!$O$137)*$O$7)-SUM($O854:AV854),(('PTRM input'!$O$171+'PTRM input'!$O$137)*$O$7)/A29taxstdlife))</f>
        <v>0</v>
      </c>
      <c r="AX854" s="592">
        <f>IF(A29taxstdlife="n/a","n/a",IF(AX$3&gt;(A29taxstdlife+$E854),(('PTRM input'!$O$171+'PTRM input'!$O$137)*$O$7)-SUM($O854:AW854),(('PTRM input'!$O$171+'PTRM input'!$O$137)*$O$7)/A29taxstdlife))</f>
        <v>0</v>
      </c>
      <c r="AY854" s="592">
        <f>IF(A29taxstdlife="n/a","n/a",IF(AY$3&gt;(A29taxstdlife+$E854),(('PTRM input'!$O$171+'PTRM input'!$O$137)*$O$7)-SUM($O854:AX854),(('PTRM input'!$O$171+'PTRM input'!$O$137)*$O$7)/A29taxstdlife))</f>
        <v>0</v>
      </c>
      <c r="AZ854" s="592">
        <f>IF(A29taxstdlife="n/a","n/a",IF(AZ$3&gt;(A29taxstdlife+$E854),(('PTRM input'!$O$171+'PTRM input'!$O$137)*$O$7)-SUM($O854:AY854),(('PTRM input'!$O$171+'PTRM input'!$O$137)*$O$7)/A29taxstdlife))</f>
        <v>0</v>
      </c>
      <c r="BA854" s="592">
        <f>IF(A29taxstdlife="n/a","n/a",IF(BA$3&gt;(A29taxstdlife+$E854),(('PTRM input'!$O$171+'PTRM input'!$O$137)*$O$7)-SUM($O854:AZ854),(('PTRM input'!$O$171+'PTRM input'!$O$137)*$O$7)/A29taxstdlife))</f>
        <v>0</v>
      </c>
      <c r="BB854" s="592">
        <f>IF(A29taxstdlife="n/a","n/a",IF(BB$3&gt;(A29taxstdlife+$E854),(('PTRM input'!$O$171+'PTRM input'!$O$137)*$O$7)-SUM($O854:BA854),(('PTRM input'!$O$171+'PTRM input'!$O$137)*$O$7)/A29taxstdlife))</f>
        <v>0</v>
      </c>
      <c r="BC854" s="592">
        <f>IF(A29taxstdlife="n/a","n/a",IF(BC$3&gt;(A29taxstdlife+$E854),(('PTRM input'!$O$171+'PTRM input'!$O$137)*$O$7)-SUM($O854:BB854),(('PTRM input'!$O$171+'PTRM input'!$O$137)*$O$7)/A29taxstdlife))</f>
        <v>0</v>
      </c>
      <c r="BD854" s="592">
        <f>IF(A29taxstdlife="n/a","n/a",IF(BD$3&gt;(A29taxstdlife+$E854),(('PTRM input'!$O$171+'PTRM input'!$O$137)*$O$7)-SUM($O854:BC854),(('PTRM input'!$O$171+'PTRM input'!$O$137)*$O$7)/A29taxstdlife))</f>
        <v>0</v>
      </c>
      <c r="BE854" s="592">
        <f>IF(A29taxstdlife="n/a","n/a",IF(BE$3&gt;(A29taxstdlife+$E854),(('PTRM input'!$O$171+'PTRM input'!$O$137)*$O$7)-SUM($O854:BD854),(('PTRM input'!$O$171+'PTRM input'!$O$137)*$O$7)/A29taxstdlife))</f>
        <v>0</v>
      </c>
      <c r="BF854" s="592">
        <f>IF(A29taxstdlife="n/a","n/a",IF(BF$3&gt;(A29taxstdlife+$E854),(('PTRM input'!$O$171+'PTRM input'!$O$137)*$O$7)-SUM($O854:BE854),(('PTRM input'!$O$171+'PTRM input'!$O$137)*$O$7)/A29taxstdlife))</f>
        <v>0</v>
      </c>
      <c r="BG854" s="592">
        <f>IF(A29taxstdlife="n/a","n/a",IF(BG$3&gt;(A29taxstdlife+$E854),(('PTRM input'!$O$171+'PTRM input'!$O$137)*$O$7)-SUM($O854:BF854),(('PTRM input'!$O$171+'PTRM input'!$O$137)*$O$7)/A29taxstdlife))</f>
        <v>0</v>
      </c>
      <c r="BH854" s="592">
        <f>IF(A29taxstdlife="n/a","n/a",IF(BH$3&gt;(A29taxstdlife+$E854),(('PTRM input'!$O$171+'PTRM input'!$O$137)*$O$7)-SUM($O854:BG854),(('PTRM input'!$O$171+'PTRM input'!$O$137)*$O$7)/A29taxstdlife))</f>
        <v>0</v>
      </c>
      <c r="BI854" s="592">
        <f>IF(A29taxstdlife="n/a","n/a",IF(BI$3&gt;(A29taxstdlife+$E854),(('PTRM input'!$O$171+'PTRM input'!$O$137)*$O$7)-SUM($O854:BH854),(('PTRM input'!$O$171+'PTRM input'!$O$137)*$O$7)/A29taxstdlife))</f>
        <v>0</v>
      </c>
      <c r="BJ854" s="237"/>
      <c r="BK854" s="237"/>
      <c r="BL854" s="237"/>
      <c r="BM854" s="237"/>
    </row>
    <row r="855" spans="1:65" s="4" customFormat="1" ht="12.75" customHeight="1" outlineLevel="2">
      <c r="A855" s="237"/>
      <c r="B855" s="237"/>
      <c r="C855" s="597"/>
      <c r="D855" s="930"/>
      <c r="E855" s="168">
        <v>10</v>
      </c>
      <c r="F855" s="34"/>
      <c r="G855" s="184"/>
      <c r="H855" s="186"/>
      <c r="I855" s="186"/>
      <c r="J855" s="186"/>
      <c r="K855" s="186"/>
      <c r="L855" s="186"/>
      <c r="M855" s="186"/>
      <c r="N855" s="186"/>
      <c r="O855" s="186"/>
      <c r="P855" s="185"/>
      <c r="Q855" s="592">
        <f>IF(A29taxstdlife="n/a","n/a",IF(Q$3&gt;(A29taxstdlife+$E855),(('PTRM input'!$P$171+'PTRM input'!$P$137)*$P$7)-SUM($P855:P855),(('PTRM input'!$P$171+'PTRM input'!$P$137)*$P$7)/A29taxstdlife))</f>
        <v>0</v>
      </c>
      <c r="R855" s="592">
        <f>IF(A29taxstdlife="n/a","n/a",IF(R$3&gt;(A29taxstdlife+$E855),(('PTRM input'!$P$171+'PTRM input'!$P$137)*$P$7)-SUM($P855:Q855),(('PTRM input'!$P$171+'PTRM input'!$P$137)*$P$7)/A29taxstdlife))</f>
        <v>0</v>
      </c>
      <c r="S855" s="592">
        <f>IF(A29taxstdlife="n/a","n/a",IF(S$3&gt;(A29taxstdlife+$E855),(('PTRM input'!$P$171+'PTRM input'!$P$137)*$P$7)-SUM($P855:R855),(('PTRM input'!$P$171+'PTRM input'!$P$137)*$P$7)/A29taxstdlife))</f>
        <v>0</v>
      </c>
      <c r="T855" s="592">
        <f>IF(A29taxstdlife="n/a","n/a",IF(T$3&gt;(A29taxstdlife+$E855),(('PTRM input'!$P$171+'PTRM input'!$P$137)*$P$7)-SUM($P855:S855),(('PTRM input'!$P$171+'PTRM input'!$P$137)*$P$7)/A29taxstdlife))</f>
        <v>0</v>
      </c>
      <c r="U855" s="592">
        <f>IF(A29taxstdlife="n/a","n/a",IF(U$3&gt;(A29taxstdlife+$E855),(('PTRM input'!$P$171+'PTRM input'!$P$137)*$P$7)-SUM($P855:T855),(('PTRM input'!$P$171+'PTRM input'!$P$137)*$P$7)/A29taxstdlife))</f>
        <v>0</v>
      </c>
      <c r="V855" s="592">
        <f>IF(A29taxstdlife="n/a","n/a",IF(V$3&gt;(A29taxstdlife+$E855),(('PTRM input'!$P$171+'PTRM input'!$P$137)*$P$7)-SUM($P855:U855),(('PTRM input'!$P$171+'PTRM input'!$P$137)*$P$7)/A29taxstdlife))</f>
        <v>0</v>
      </c>
      <c r="W855" s="592">
        <f>IF(A29taxstdlife="n/a","n/a",IF(W$3&gt;(A29taxstdlife+$E855),(('PTRM input'!$P$171+'PTRM input'!$P$137)*$P$7)-SUM($P855:V855),(('PTRM input'!$P$171+'PTRM input'!$P$137)*$P$7)/A29taxstdlife))</f>
        <v>0</v>
      </c>
      <c r="X855" s="592">
        <f>IF(A29taxstdlife="n/a","n/a",IF(X$3&gt;(A29taxstdlife+$E855),(('PTRM input'!$P$171+'PTRM input'!$P$137)*$P$7)-SUM($P855:W855),(('PTRM input'!$P$171+'PTRM input'!$P$137)*$P$7)/A29taxstdlife))</f>
        <v>0</v>
      </c>
      <c r="Y855" s="592">
        <f>IF(A29taxstdlife="n/a","n/a",IF(Y$3&gt;(A29taxstdlife+$E855),(('PTRM input'!$P$171+'PTRM input'!$P$137)*$P$7)-SUM($P855:X855),(('PTRM input'!$P$171+'PTRM input'!$P$137)*$P$7)/A29taxstdlife))</f>
        <v>0</v>
      </c>
      <c r="Z855" s="592">
        <f>IF(A29taxstdlife="n/a","n/a",IF(Z$3&gt;(A29taxstdlife+$E855),(('PTRM input'!$P$171+'PTRM input'!$P$137)*$P$7)-SUM($P855:Y855),(('PTRM input'!$P$171+'PTRM input'!$P$137)*$P$7)/A29taxstdlife))</f>
        <v>0</v>
      </c>
      <c r="AA855" s="592">
        <f>IF(A29taxstdlife="n/a","n/a",IF(AA$3&gt;(A29taxstdlife+$E855),(('PTRM input'!$P$171+'PTRM input'!$P$137)*$P$7)-SUM($P855:Z855),(('PTRM input'!$P$171+'PTRM input'!$P$137)*$P$7)/A29taxstdlife))</f>
        <v>0</v>
      </c>
      <c r="AB855" s="592">
        <f>IF(A29taxstdlife="n/a","n/a",IF(AB$3&gt;(A29taxstdlife+$E855),(('PTRM input'!$P$171+'PTRM input'!$P$137)*$P$7)-SUM($P855:AA855),(('PTRM input'!$P$171+'PTRM input'!$P$137)*$P$7)/A29taxstdlife))</f>
        <v>0</v>
      </c>
      <c r="AC855" s="592">
        <f>IF(A29taxstdlife="n/a","n/a",IF(AC$3&gt;(A29taxstdlife+$E855),(('PTRM input'!$P$171+'PTRM input'!$P$137)*$P$7)-SUM($P855:AB855),(('PTRM input'!$P$171+'PTRM input'!$P$137)*$P$7)/A29taxstdlife))</f>
        <v>0</v>
      </c>
      <c r="AD855" s="592">
        <f>IF(A29taxstdlife="n/a","n/a",IF(AD$3&gt;(A29taxstdlife+$E855),(('PTRM input'!$P$171+'PTRM input'!$P$137)*$P$7)-SUM($P855:AC855),(('PTRM input'!$P$171+'PTRM input'!$P$137)*$P$7)/A29taxstdlife))</f>
        <v>0</v>
      </c>
      <c r="AE855" s="592">
        <f>IF(A29taxstdlife="n/a","n/a",IF(AE$3&gt;(A29taxstdlife+$E855),(('PTRM input'!$P$171+'PTRM input'!$P$137)*$P$7)-SUM($P855:AD855),(('PTRM input'!$P$171+'PTRM input'!$P$137)*$P$7)/A29taxstdlife))</f>
        <v>0</v>
      </c>
      <c r="AF855" s="592">
        <f>IF(A29taxstdlife="n/a","n/a",IF(AF$3&gt;(A29taxstdlife+$E855),(('PTRM input'!$P$171+'PTRM input'!$P$137)*$P$7)-SUM($P855:AE855),(('PTRM input'!$P$171+'PTRM input'!$P$137)*$P$7)/A29taxstdlife))</f>
        <v>0</v>
      </c>
      <c r="AG855" s="592">
        <f>IF(A29taxstdlife="n/a","n/a",IF(AG$3&gt;(A29taxstdlife+$E855),(('PTRM input'!$P$171+'PTRM input'!$P$137)*$P$7)-SUM($P855:AF855),(('PTRM input'!$P$171+'PTRM input'!$P$137)*$P$7)/A29taxstdlife))</f>
        <v>0</v>
      </c>
      <c r="AH855" s="592">
        <f>IF(A29taxstdlife="n/a","n/a",IF(AH$3&gt;(A29taxstdlife+$E855),(('PTRM input'!$P$171+'PTRM input'!$P$137)*$P$7)-SUM($P855:AG855),(('PTRM input'!$P$171+'PTRM input'!$P$137)*$P$7)/A29taxstdlife))</f>
        <v>0</v>
      </c>
      <c r="AI855" s="592">
        <f>IF(A29taxstdlife="n/a","n/a",IF(AI$3&gt;(A29taxstdlife+$E855),(('PTRM input'!$P$171+'PTRM input'!$P$137)*$P$7)-SUM($P855:AH855),(('PTRM input'!$P$171+'PTRM input'!$P$137)*$P$7)/A29taxstdlife))</f>
        <v>0</v>
      </c>
      <c r="AJ855" s="592">
        <f>IF(A29taxstdlife="n/a","n/a",IF(AJ$3&gt;(A29taxstdlife+$E855),(('PTRM input'!$P$171+'PTRM input'!$P$137)*$P$7)-SUM($P855:AI855),(('PTRM input'!$P$171+'PTRM input'!$P$137)*$P$7)/A29taxstdlife))</f>
        <v>0</v>
      </c>
      <c r="AK855" s="592">
        <f>IF(A29taxstdlife="n/a","n/a",IF(AK$3&gt;(A29taxstdlife+$E855),(('PTRM input'!$P$171+'PTRM input'!$P$137)*$P$7)-SUM($P855:AJ855),(('PTRM input'!$P$171+'PTRM input'!$P$137)*$P$7)/A29taxstdlife))</f>
        <v>0</v>
      </c>
      <c r="AL855" s="592">
        <f>IF(A29taxstdlife="n/a","n/a",IF(AL$3&gt;(A29taxstdlife+$E855),(('PTRM input'!$P$171+'PTRM input'!$P$137)*$P$7)-SUM($P855:AK855),(('PTRM input'!$P$171+'PTRM input'!$P$137)*$P$7)/A29taxstdlife))</f>
        <v>0</v>
      </c>
      <c r="AM855" s="592">
        <f>IF(A29taxstdlife="n/a","n/a",IF(AM$3&gt;(A29taxstdlife+$E855),(('PTRM input'!$P$171+'PTRM input'!$P$137)*$P$7)-SUM($P855:AL855),(('PTRM input'!$P$171+'PTRM input'!$P$137)*$P$7)/A29taxstdlife))</f>
        <v>0</v>
      </c>
      <c r="AN855" s="592">
        <f>IF(A29taxstdlife="n/a","n/a",IF(AN$3&gt;(A29taxstdlife+$E855),(('PTRM input'!$P$171+'PTRM input'!$P$137)*$P$7)-SUM($P855:AM855),(('PTRM input'!$P$171+'PTRM input'!$P$137)*$P$7)/A29taxstdlife))</f>
        <v>0</v>
      </c>
      <c r="AO855" s="592">
        <f>IF(A29taxstdlife="n/a","n/a",IF(AO$3&gt;(A29taxstdlife+$E855),(('PTRM input'!$P$171+'PTRM input'!$P$137)*$P$7)-SUM($P855:AN855),(('PTRM input'!$P$171+'PTRM input'!$P$137)*$P$7)/A29taxstdlife))</f>
        <v>0</v>
      </c>
      <c r="AP855" s="592">
        <f>IF(A29taxstdlife="n/a","n/a",IF(AP$3&gt;(A29taxstdlife+$E855),(('PTRM input'!$P$171+'PTRM input'!$P$137)*$P$7)-SUM($P855:AO855),(('PTRM input'!$P$171+'PTRM input'!$P$137)*$P$7)/A29taxstdlife))</f>
        <v>0</v>
      </c>
      <c r="AQ855" s="592">
        <f>IF(A29taxstdlife="n/a","n/a",IF(AQ$3&gt;(A29taxstdlife+$E855),(('PTRM input'!$P$171+'PTRM input'!$P$137)*$P$7)-SUM($P855:AP855),(('PTRM input'!$P$171+'PTRM input'!$P$137)*$P$7)/A29taxstdlife))</f>
        <v>0</v>
      </c>
      <c r="AR855" s="592">
        <f>IF(A29taxstdlife="n/a","n/a",IF(AR$3&gt;(A29taxstdlife+$E855),(('PTRM input'!$P$171+'PTRM input'!$P$137)*$P$7)-SUM($P855:AQ855),(('PTRM input'!$P$171+'PTRM input'!$P$137)*$P$7)/A29taxstdlife))</f>
        <v>0</v>
      </c>
      <c r="AS855" s="592">
        <f>IF(A29taxstdlife="n/a","n/a",IF(AS$3&gt;(A29taxstdlife+$E855),(('PTRM input'!$P$171+'PTRM input'!$P$137)*$P$7)-SUM($P855:AR855),(('PTRM input'!$P$171+'PTRM input'!$P$137)*$P$7)/A29taxstdlife))</f>
        <v>0</v>
      </c>
      <c r="AT855" s="592">
        <f>IF(A29taxstdlife="n/a","n/a",IF(AT$3&gt;(A29taxstdlife+$E855),(('PTRM input'!$P$171+'PTRM input'!$P$137)*$P$7)-SUM($P855:AS855),(('PTRM input'!$P$171+'PTRM input'!$P$137)*$P$7)/A29taxstdlife))</f>
        <v>0</v>
      </c>
      <c r="AU855" s="592">
        <f>IF(A29taxstdlife="n/a","n/a",IF(AU$3&gt;(A29taxstdlife+$E855),(('PTRM input'!$P$171+'PTRM input'!$P$137)*$P$7)-SUM($P855:AT855),(('PTRM input'!$P$171+'PTRM input'!$P$137)*$P$7)/A29taxstdlife))</f>
        <v>0</v>
      </c>
      <c r="AV855" s="592">
        <f>IF(A29taxstdlife="n/a","n/a",IF(AV$3&gt;(A29taxstdlife+$E855),(('PTRM input'!$P$171+'PTRM input'!$P$137)*$P$7)-SUM($P855:AU855),(('PTRM input'!$P$171+'PTRM input'!$P$137)*$P$7)/A29taxstdlife))</f>
        <v>0</v>
      </c>
      <c r="AW855" s="592">
        <f>IF(A29taxstdlife="n/a","n/a",IF(AW$3&gt;(A29taxstdlife+$E855),(('PTRM input'!$P$171+'PTRM input'!$P$137)*$P$7)-SUM($P855:AV855),(('PTRM input'!$P$171+'PTRM input'!$P$137)*$P$7)/A29taxstdlife))</f>
        <v>0</v>
      </c>
      <c r="AX855" s="592">
        <f>IF(A29taxstdlife="n/a","n/a",IF(AX$3&gt;(A29taxstdlife+$E855),(('PTRM input'!$P$171+'PTRM input'!$P$137)*$P$7)-SUM($P855:AW855),(('PTRM input'!$P$171+'PTRM input'!$P$137)*$P$7)/A29taxstdlife))</f>
        <v>0</v>
      </c>
      <c r="AY855" s="592">
        <f>IF(A29taxstdlife="n/a","n/a",IF(AY$3&gt;(A29taxstdlife+$E855),(('PTRM input'!$P$171+'PTRM input'!$P$137)*$P$7)-SUM($P855:AX855),(('PTRM input'!$P$171+'PTRM input'!$P$137)*$P$7)/A29taxstdlife))</f>
        <v>0</v>
      </c>
      <c r="AZ855" s="592">
        <f>IF(A29taxstdlife="n/a","n/a",IF(AZ$3&gt;(A29taxstdlife+$E855),(('PTRM input'!$P$171+'PTRM input'!$P$137)*$P$7)-SUM($P855:AY855),(('PTRM input'!$P$171+'PTRM input'!$P$137)*$P$7)/A29taxstdlife))</f>
        <v>0</v>
      </c>
      <c r="BA855" s="592">
        <f>IF(A29taxstdlife="n/a","n/a",IF(BA$3&gt;(A29taxstdlife+$E855),(('PTRM input'!$P$171+'PTRM input'!$P$137)*$P$7)-SUM($P855:AZ855),(('PTRM input'!$P$171+'PTRM input'!$P$137)*$P$7)/A29taxstdlife))</f>
        <v>0</v>
      </c>
      <c r="BB855" s="592">
        <f>IF(A29taxstdlife="n/a","n/a",IF(BB$3&gt;(A29taxstdlife+$E855),(('PTRM input'!$P$171+'PTRM input'!$P$137)*$P$7)-SUM($P855:BA855),(('PTRM input'!$P$171+'PTRM input'!$P$137)*$P$7)/A29taxstdlife))</f>
        <v>0</v>
      </c>
      <c r="BC855" s="592">
        <f>IF(A29taxstdlife="n/a","n/a",IF(BC$3&gt;(A29taxstdlife+$E855),(('PTRM input'!$P$171+'PTRM input'!$P$137)*$P$7)-SUM($P855:BB855),(('PTRM input'!$P$171+'PTRM input'!$P$137)*$P$7)/A29taxstdlife))</f>
        <v>0</v>
      </c>
      <c r="BD855" s="592">
        <f>IF(A29taxstdlife="n/a","n/a",IF(BD$3&gt;(A29taxstdlife+$E855),(('PTRM input'!$P$171+'PTRM input'!$P$137)*$P$7)-SUM($P855:BC855),(('PTRM input'!$P$171+'PTRM input'!$P$137)*$P$7)/A29taxstdlife))</f>
        <v>0</v>
      </c>
      <c r="BE855" s="592">
        <f>IF(A29taxstdlife="n/a","n/a",IF(BE$3&gt;(A29taxstdlife+$E855),(('PTRM input'!$P$171+'PTRM input'!$P$137)*$P$7)-SUM($P855:BD855),(('PTRM input'!$P$171+'PTRM input'!$P$137)*$P$7)/A29taxstdlife))</f>
        <v>0</v>
      </c>
      <c r="BF855" s="592">
        <f>IF(A29taxstdlife="n/a","n/a",IF(BF$3&gt;(A29taxstdlife+$E855),(('PTRM input'!$P$171+'PTRM input'!$P$137)*$P$7)-SUM($P855:BE855),(('PTRM input'!$P$171+'PTRM input'!$P$137)*$P$7)/A29taxstdlife))</f>
        <v>0</v>
      </c>
      <c r="BG855" s="592">
        <f>IF(A29taxstdlife="n/a","n/a",IF(BG$3&gt;(A29taxstdlife+$E855),(('PTRM input'!$P$171+'PTRM input'!$P$137)*$P$7)-SUM($P855:BF855),(('PTRM input'!$P$171+'PTRM input'!$P$137)*$P$7)/A29taxstdlife))</f>
        <v>0</v>
      </c>
      <c r="BH855" s="592">
        <f>IF(A29taxstdlife="n/a","n/a",IF(BH$3&gt;(A29taxstdlife+$E855),(('PTRM input'!$P$171+'PTRM input'!$P$137)*$P$7)-SUM($P855:BG855),(('PTRM input'!$P$171+'PTRM input'!$P$137)*$P$7)/A29taxstdlife))</f>
        <v>0</v>
      </c>
      <c r="BI855" s="592">
        <f>IF(A29taxstdlife="n/a","n/a",IF(BI$3&gt;(A29taxstdlife+$E855),(('PTRM input'!$P$171+'PTRM input'!$P$137)*$P$7)-SUM($P855:BH855),(('PTRM input'!$P$171+'PTRM input'!$P$137)*$P$7)/A29taxstdlife))</f>
        <v>0</v>
      </c>
      <c r="BJ855" s="237"/>
      <c r="BK855" s="237"/>
      <c r="BL855" s="237"/>
      <c r="BM855" s="237"/>
    </row>
    <row r="856" spans="1:65" s="4" customFormat="1" ht="12.75" customHeight="1" outlineLevel="1">
      <c r="A856" s="237"/>
      <c r="B856" s="237"/>
      <c r="C856" s="597">
        <f>Asset29</f>
        <v>0</v>
      </c>
      <c r="D856" s="237"/>
      <c r="E856" s="237"/>
      <c r="F856" s="598"/>
      <c r="G856" s="593">
        <f t="shared" ref="G856:AL856" si="162">SUM(G844:G855)</f>
        <v>0</v>
      </c>
      <c r="H856" s="593">
        <f t="shared" si="162"/>
        <v>0</v>
      </c>
      <c r="I856" s="593">
        <f t="shared" si="162"/>
        <v>0</v>
      </c>
      <c r="J856" s="593">
        <f t="shared" si="162"/>
        <v>0</v>
      </c>
      <c r="K856" s="593">
        <f t="shared" si="162"/>
        <v>0</v>
      </c>
      <c r="L856" s="593">
        <f t="shared" si="162"/>
        <v>0</v>
      </c>
      <c r="M856" s="593">
        <f t="shared" si="162"/>
        <v>0</v>
      </c>
      <c r="N856" s="593">
        <f t="shared" si="162"/>
        <v>0</v>
      </c>
      <c r="O856" s="593">
        <f t="shared" si="162"/>
        <v>0</v>
      </c>
      <c r="P856" s="593">
        <f t="shared" si="162"/>
        <v>0</v>
      </c>
      <c r="Q856" s="593">
        <f t="shared" si="162"/>
        <v>0</v>
      </c>
      <c r="R856" s="593">
        <f t="shared" si="162"/>
        <v>0</v>
      </c>
      <c r="S856" s="593">
        <f t="shared" si="162"/>
        <v>0</v>
      </c>
      <c r="T856" s="593">
        <f t="shared" si="162"/>
        <v>0</v>
      </c>
      <c r="U856" s="593">
        <f t="shared" si="162"/>
        <v>0</v>
      </c>
      <c r="V856" s="593">
        <f t="shared" si="162"/>
        <v>0</v>
      </c>
      <c r="W856" s="593">
        <f t="shared" si="162"/>
        <v>0</v>
      </c>
      <c r="X856" s="593">
        <f t="shared" si="162"/>
        <v>0</v>
      </c>
      <c r="Y856" s="593">
        <f t="shared" si="162"/>
        <v>0</v>
      </c>
      <c r="Z856" s="593">
        <f t="shared" si="162"/>
        <v>0</v>
      </c>
      <c r="AA856" s="593">
        <f t="shared" si="162"/>
        <v>0</v>
      </c>
      <c r="AB856" s="593">
        <f t="shared" si="162"/>
        <v>0</v>
      </c>
      <c r="AC856" s="593">
        <f t="shared" si="162"/>
        <v>0</v>
      </c>
      <c r="AD856" s="593">
        <f t="shared" si="162"/>
        <v>0</v>
      </c>
      <c r="AE856" s="593">
        <f t="shared" si="162"/>
        <v>0</v>
      </c>
      <c r="AF856" s="593">
        <f t="shared" si="162"/>
        <v>0</v>
      </c>
      <c r="AG856" s="593">
        <f t="shared" si="162"/>
        <v>0</v>
      </c>
      <c r="AH856" s="593">
        <f t="shared" si="162"/>
        <v>0</v>
      </c>
      <c r="AI856" s="593">
        <f t="shared" si="162"/>
        <v>0</v>
      </c>
      <c r="AJ856" s="593">
        <f t="shared" si="162"/>
        <v>0</v>
      </c>
      <c r="AK856" s="593">
        <f t="shared" si="162"/>
        <v>0</v>
      </c>
      <c r="AL856" s="593">
        <f t="shared" si="162"/>
        <v>0</v>
      </c>
      <c r="AM856" s="593">
        <f t="shared" ref="AM856:BI856" si="163">SUM(AM844:AM855)</f>
        <v>0</v>
      </c>
      <c r="AN856" s="593">
        <f t="shared" si="163"/>
        <v>0</v>
      </c>
      <c r="AO856" s="593">
        <f t="shared" si="163"/>
        <v>0</v>
      </c>
      <c r="AP856" s="593">
        <f t="shared" si="163"/>
        <v>0</v>
      </c>
      <c r="AQ856" s="593">
        <f t="shared" si="163"/>
        <v>0</v>
      </c>
      <c r="AR856" s="593">
        <f t="shared" si="163"/>
        <v>0</v>
      </c>
      <c r="AS856" s="593">
        <f t="shared" si="163"/>
        <v>0</v>
      </c>
      <c r="AT856" s="593">
        <f t="shared" si="163"/>
        <v>0</v>
      </c>
      <c r="AU856" s="593">
        <f t="shared" si="163"/>
        <v>0</v>
      </c>
      <c r="AV856" s="593">
        <f t="shared" si="163"/>
        <v>0</v>
      </c>
      <c r="AW856" s="593">
        <f t="shared" si="163"/>
        <v>0</v>
      </c>
      <c r="AX856" s="593">
        <f t="shared" si="163"/>
        <v>0</v>
      </c>
      <c r="AY856" s="593">
        <f t="shared" si="163"/>
        <v>0</v>
      </c>
      <c r="AZ856" s="593">
        <f t="shared" si="163"/>
        <v>0</v>
      </c>
      <c r="BA856" s="593">
        <f t="shared" si="163"/>
        <v>0</v>
      </c>
      <c r="BB856" s="593">
        <f t="shared" si="163"/>
        <v>0</v>
      </c>
      <c r="BC856" s="593">
        <f t="shared" si="163"/>
        <v>0</v>
      </c>
      <c r="BD856" s="593">
        <f t="shared" si="163"/>
        <v>0</v>
      </c>
      <c r="BE856" s="593">
        <f t="shared" si="163"/>
        <v>0</v>
      </c>
      <c r="BF856" s="593">
        <f t="shared" si="163"/>
        <v>0</v>
      </c>
      <c r="BG856" s="593">
        <f t="shared" si="163"/>
        <v>0</v>
      </c>
      <c r="BH856" s="593">
        <f t="shared" si="163"/>
        <v>0</v>
      </c>
      <c r="BI856" s="593">
        <f t="shared" si="163"/>
        <v>0</v>
      </c>
      <c r="BJ856" s="237"/>
      <c r="BK856" s="237"/>
      <c r="BL856" s="237"/>
      <c r="BM856" s="237"/>
    </row>
    <row r="857" spans="1:65" s="4" customFormat="1" ht="12.75" customHeight="1" outlineLevel="2">
      <c r="A857" s="237"/>
      <c r="B857" s="599" t="str">
        <f>C869</f>
        <v>Equity raising costs</v>
      </c>
      <c r="C857" s="487"/>
      <c r="D857" s="600" t="s">
        <v>58</v>
      </c>
      <c r="E857" s="487"/>
      <c r="F857" s="601"/>
      <c r="G857" s="594" t="str">
        <f>IF(G$3&gt;A30taxremlife,A30taxvalue-SUM($F857:F857),IF(A30taxremlife="N/A","n/a",A30taxvalue/A30taxremlife))</f>
        <v>n/a</v>
      </c>
      <c r="H857" s="594" t="str">
        <f>IF(H$3&gt;A30taxremlife,A30taxvalue-SUM($F857:G857),IF(A30taxremlife="N/A","n/a",A30taxvalue/A30taxremlife))</f>
        <v>n/a</v>
      </c>
      <c r="I857" s="594" t="str">
        <f>IF(I$3&gt;A30taxremlife,A30taxvalue-SUM($F857:H857),IF(A30taxremlife="N/A","n/a",A30taxvalue/A30taxremlife))</f>
        <v>n/a</v>
      </c>
      <c r="J857" s="594" t="str">
        <f>IF(J$3&gt;A30taxremlife,A30taxvalue-SUM($F857:I857),IF(A30taxremlife="N/A","n/a",A30taxvalue/A30taxremlife))</f>
        <v>n/a</v>
      </c>
      <c r="K857" s="594" t="str">
        <f>IF(K$3&gt;A30taxremlife,A30taxvalue-SUM($F857:J857),IF(A30taxremlife="N/A","n/a",A30taxvalue/A30taxremlife))</f>
        <v>n/a</v>
      </c>
      <c r="L857" s="594" t="str">
        <f>IF(L$3&gt;A30taxremlife,A30taxvalue-SUM($F857:K857),IF(A30taxremlife="N/A","n/a",A30taxvalue/A30taxremlife))</f>
        <v>n/a</v>
      </c>
      <c r="M857" s="594" t="str">
        <f>IF(M$3&gt;A30taxremlife,A30taxvalue-SUM($F857:L857),IF(A30taxremlife="N/A","n/a",A30taxvalue/A30taxremlife))</f>
        <v>n/a</v>
      </c>
      <c r="N857" s="594" t="str">
        <f>IF(N$3&gt;A30taxremlife,A30taxvalue-SUM($F857:M857),IF(A30taxremlife="N/A","n/a",A30taxvalue/A30taxremlife))</f>
        <v>n/a</v>
      </c>
      <c r="O857" s="594" t="str">
        <f>IF(O$3&gt;A30taxremlife,A30taxvalue-SUM($F857:N857),IF(A30taxremlife="N/A","n/a",A30taxvalue/A30taxremlife))</f>
        <v>n/a</v>
      </c>
      <c r="P857" s="594" t="str">
        <f>IF(P$3&gt;A30taxremlife,A30taxvalue-SUM($F857:O857),IF(A30taxremlife="N/A","n/a",A30taxvalue/A30taxremlife))</f>
        <v>n/a</v>
      </c>
      <c r="Q857" s="594" t="str">
        <f>IF(Q$3&gt;A30taxremlife,A30taxvalue-SUM($F857:P857),IF(A30taxremlife="N/A","n/a",A30taxvalue/A30taxremlife))</f>
        <v>n/a</v>
      </c>
      <c r="R857" s="594" t="str">
        <f>IF(R$3&gt;A30taxremlife,A30taxvalue-SUM($F857:Q857),IF(A30taxremlife="N/A","n/a",A30taxvalue/A30taxremlife))</f>
        <v>n/a</v>
      </c>
      <c r="S857" s="594" t="str">
        <f>IF(S$3&gt;A30taxremlife,A30taxvalue-SUM($F857:R857),IF(A30taxremlife="N/A","n/a",A30taxvalue/A30taxremlife))</f>
        <v>n/a</v>
      </c>
      <c r="T857" s="594" t="str">
        <f>IF(T$3&gt;A30taxremlife,A30taxvalue-SUM($F857:S857),IF(A30taxremlife="N/A","n/a",A30taxvalue/A30taxremlife))</f>
        <v>n/a</v>
      </c>
      <c r="U857" s="594" t="str">
        <f>IF(U$3&gt;A30taxremlife,A30taxvalue-SUM($F857:T857),IF(A30taxremlife="N/A","n/a",A30taxvalue/A30taxremlife))</f>
        <v>n/a</v>
      </c>
      <c r="V857" s="594" t="str">
        <f>IF(V$3&gt;A30taxremlife,A30taxvalue-SUM($F857:U857),IF(A30taxremlife="N/A","n/a",A30taxvalue/A30taxremlife))</f>
        <v>n/a</v>
      </c>
      <c r="W857" s="594" t="str">
        <f>IF(W$3&gt;A30taxremlife,A30taxvalue-SUM($F857:V857),IF(A30taxremlife="N/A","n/a",A30taxvalue/A30taxremlife))</f>
        <v>n/a</v>
      </c>
      <c r="X857" s="594" t="str">
        <f>IF(X$3&gt;A30taxremlife,A30taxvalue-SUM($F857:W857),IF(A30taxremlife="N/A","n/a",A30taxvalue/A30taxremlife))</f>
        <v>n/a</v>
      </c>
      <c r="Y857" s="594" t="str">
        <f>IF(Y$3&gt;A30taxremlife,A30taxvalue-SUM($F857:X857),IF(A30taxremlife="N/A","n/a",A30taxvalue/A30taxremlife))</f>
        <v>n/a</v>
      </c>
      <c r="Z857" s="594" t="str">
        <f>IF(Z$3&gt;A30taxremlife,A30taxvalue-SUM($F857:Y857),IF(A30taxremlife="N/A","n/a",A30taxvalue/A30taxremlife))</f>
        <v>n/a</v>
      </c>
      <c r="AA857" s="594" t="str">
        <f>IF(AA$3&gt;A30taxremlife,A30taxvalue-SUM($F857:Z857),IF(A30taxremlife="N/A","n/a",A30taxvalue/A30taxremlife))</f>
        <v>n/a</v>
      </c>
      <c r="AB857" s="594" t="str">
        <f>IF(AB$3&gt;A30taxremlife,A30taxvalue-SUM($F857:AA857),IF(A30taxremlife="N/A","n/a",A30taxvalue/A30taxremlife))</f>
        <v>n/a</v>
      </c>
      <c r="AC857" s="594" t="str">
        <f>IF(AC$3&gt;A30taxremlife,A30taxvalue-SUM($F857:AB857),IF(A30taxremlife="N/A","n/a",A30taxvalue/A30taxremlife))</f>
        <v>n/a</v>
      </c>
      <c r="AD857" s="594" t="str">
        <f>IF(AD$3&gt;A30taxremlife,A30taxvalue-SUM($F857:AC857),IF(A30taxremlife="N/A","n/a",A30taxvalue/A30taxremlife))</f>
        <v>n/a</v>
      </c>
      <c r="AE857" s="594" t="str">
        <f>IF(AE$3&gt;A30taxremlife,A30taxvalue-SUM($F857:AD857),IF(A30taxremlife="N/A","n/a",A30taxvalue/A30taxremlife))</f>
        <v>n/a</v>
      </c>
      <c r="AF857" s="594" t="str">
        <f>IF(AF$3&gt;A30taxremlife,A30taxvalue-SUM($F857:AE857),IF(A30taxremlife="N/A","n/a",A30taxvalue/A30taxremlife))</f>
        <v>n/a</v>
      </c>
      <c r="AG857" s="594" t="str">
        <f>IF(AG$3&gt;A30taxremlife,A30taxvalue-SUM($F857:AF857),IF(A30taxremlife="N/A","n/a",A30taxvalue/A30taxremlife))</f>
        <v>n/a</v>
      </c>
      <c r="AH857" s="594" t="str">
        <f>IF(AH$3&gt;A30taxremlife,A30taxvalue-SUM($F857:AG857),IF(A30taxremlife="N/A","n/a",A30taxvalue/A30taxremlife))</f>
        <v>n/a</v>
      </c>
      <c r="AI857" s="594" t="str">
        <f>IF(AI$3&gt;A30taxremlife,A30taxvalue-SUM($F857:AH857),IF(A30taxremlife="N/A","n/a",A30taxvalue/A30taxremlife))</f>
        <v>n/a</v>
      </c>
      <c r="AJ857" s="594" t="str">
        <f>IF(AJ$3&gt;A30taxremlife,A30taxvalue-SUM($F857:AI857),IF(A30taxremlife="N/A","n/a",A30taxvalue/A30taxremlife))</f>
        <v>n/a</v>
      </c>
      <c r="AK857" s="594" t="str">
        <f>IF(AK$3&gt;A30taxremlife,A30taxvalue-SUM($F857:AJ857),IF(A30taxremlife="N/A","n/a",A30taxvalue/A30taxremlife))</f>
        <v>n/a</v>
      </c>
      <c r="AL857" s="594" t="str">
        <f>IF(AL$3&gt;A30taxremlife,A30taxvalue-SUM($F857:AK857),IF(A30taxremlife="N/A","n/a",A30taxvalue/A30taxremlife))</f>
        <v>n/a</v>
      </c>
      <c r="AM857" s="594" t="str">
        <f>IF(AM$3&gt;A30taxremlife,A30taxvalue-SUM($F857:AL857),IF(A30taxremlife="N/A","n/a",A30taxvalue/A30taxremlife))</f>
        <v>n/a</v>
      </c>
      <c r="AN857" s="594" t="str">
        <f>IF(AN$3&gt;A30taxremlife,A30taxvalue-SUM($F857:AM857),IF(A30taxremlife="N/A","n/a",A30taxvalue/A30taxremlife))</f>
        <v>n/a</v>
      </c>
      <c r="AO857" s="594" t="str">
        <f>IF(AO$3&gt;A30taxremlife,A30taxvalue-SUM($F857:AN857),IF(A30taxremlife="N/A","n/a",A30taxvalue/A30taxremlife))</f>
        <v>n/a</v>
      </c>
      <c r="AP857" s="594" t="str">
        <f>IF(AP$3&gt;A30taxremlife,A30taxvalue-SUM($F857:AO857),IF(A30taxremlife="N/A","n/a",A30taxvalue/A30taxremlife))</f>
        <v>n/a</v>
      </c>
      <c r="AQ857" s="594" t="str">
        <f>IF(AQ$3&gt;A30taxremlife,A30taxvalue-SUM($F857:AP857),IF(A30taxremlife="N/A","n/a",A30taxvalue/A30taxremlife))</f>
        <v>n/a</v>
      </c>
      <c r="AR857" s="594" t="str">
        <f>IF(AR$3&gt;A30taxremlife,A30taxvalue-SUM($F857:AQ857),IF(A30taxremlife="N/A","n/a",A30taxvalue/A30taxremlife))</f>
        <v>n/a</v>
      </c>
      <c r="AS857" s="594" t="str">
        <f>IF(AS$3&gt;A30taxremlife,A30taxvalue-SUM($F857:AR857),IF(A30taxremlife="N/A","n/a",A30taxvalue/A30taxremlife))</f>
        <v>n/a</v>
      </c>
      <c r="AT857" s="594" t="str">
        <f>IF(AT$3&gt;A30taxremlife,A30taxvalue-SUM($F857:AS857),IF(A30taxremlife="N/A","n/a",A30taxvalue/A30taxremlife))</f>
        <v>n/a</v>
      </c>
      <c r="AU857" s="594" t="str">
        <f>IF(AU$3&gt;A30taxremlife,A30taxvalue-SUM($F857:AT857),IF(A30taxremlife="N/A","n/a",A30taxvalue/A30taxremlife))</f>
        <v>n/a</v>
      </c>
      <c r="AV857" s="594" t="str">
        <f>IF(AV$3&gt;A30taxremlife,A30taxvalue-SUM($F857:AU857),IF(A30taxremlife="N/A","n/a",A30taxvalue/A30taxremlife))</f>
        <v>n/a</v>
      </c>
      <c r="AW857" s="594" t="str">
        <f>IF(AW$3&gt;A30taxremlife,A30taxvalue-SUM($F857:AV857),IF(A30taxremlife="N/A","n/a",A30taxvalue/A30taxremlife))</f>
        <v>n/a</v>
      </c>
      <c r="AX857" s="594" t="str">
        <f>IF(AX$3&gt;A30taxremlife,A30taxvalue-SUM($F857:AW857),IF(A30taxremlife="N/A","n/a",A30taxvalue/A30taxremlife))</f>
        <v>n/a</v>
      </c>
      <c r="AY857" s="594" t="str">
        <f>IF(AY$3&gt;A30taxremlife,A30taxvalue-SUM($F857:AX857),IF(A30taxremlife="N/A","n/a",A30taxvalue/A30taxremlife))</f>
        <v>n/a</v>
      </c>
      <c r="AZ857" s="594" t="str">
        <f>IF(AZ$3&gt;A30taxremlife,A30taxvalue-SUM($F857:AY857),IF(A30taxremlife="N/A","n/a",A30taxvalue/A30taxremlife))</f>
        <v>n/a</v>
      </c>
      <c r="BA857" s="594" t="str">
        <f>IF(BA$3&gt;A30taxremlife,A30taxvalue-SUM($F857:AZ857),IF(A30taxremlife="N/A","n/a",A30taxvalue/A30taxremlife))</f>
        <v>n/a</v>
      </c>
      <c r="BB857" s="594" t="str">
        <f>IF(BB$3&gt;A30taxremlife,A30taxvalue-SUM($F857:BA857),IF(A30taxremlife="N/A","n/a",A30taxvalue/A30taxremlife))</f>
        <v>n/a</v>
      </c>
      <c r="BC857" s="594" t="str">
        <f>IF(BC$3&gt;A30taxremlife,A30taxvalue-SUM($F857:BB857),IF(A30taxremlife="N/A","n/a",A30taxvalue/A30taxremlife))</f>
        <v>n/a</v>
      </c>
      <c r="BD857" s="594" t="str">
        <f>IF(BD$3&gt;A30taxremlife,A30taxvalue-SUM($F857:BC857),IF(A30taxremlife="N/A","n/a",A30taxvalue/A30taxremlife))</f>
        <v>n/a</v>
      </c>
      <c r="BE857" s="594" t="str">
        <f>IF(BE$3&gt;A30taxremlife,A30taxvalue-SUM($F857:BD857),IF(A30taxremlife="N/A","n/a",A30taxvalue/A30taxremlife))</f>
        <v>n/a</v>
      </c>
      <c r="BF857" s="594" t="str">
        <f>IF(BF$3&gt;A30taxremlife,A30taxvalue-SUM($F857:BE857),IF(A30taxremlife="N/A","n/a",A30taxvalue/A30taxremlife))</f>
        <v>n/a</v>
      </c>
      <c r="BG857" s="594" t="str">
        <f>IF(BG$3&gt;A30taxremlife,A30taxvalue-SUM($F857:BF857),IF(A30taxremlife="N/A","n/a",A30taxvalue/A30taxremlife))</f>
        <v>n/a</v>
      </c>
      <c r="BH857" s="594" t="str">
        <f>IF(BH$3&gt;A30taxremlife,A30taxvalue-SUM($F857:BG857),IF(A30taxremlife="N/A","n/a",A30taxvalue/A30taxremlife))</f>
        <v>n/a</v>
      </c>
      <c r="BI857" s="594" t="str">
        <f>IF(BI$3&gt;A30taxremlife,A30taxvalue-SUM($F857:BH857),IF(A30taxremlife="N/A","n/a",A30taxvalue/A30taxremlife))</f>
        <v>n/a</v>
      </c>
      <c r="BJ857" s="237"/>
      <c r="BK857" s="237"/>
      <c r="BL857" s="237"/>
      <c r="BM857" s="237"/>
    </row>
    <row r="858" spans="1:65" s="4" customFormat="1" ht="12.75" customHeight="1" outlineLevel="2">
      <c r="A858" s="237"/>
      <c r="B858" s="237"/>
      <c r="C858" s="597"/>
      <c r="D858" s="930" t="s">
        <v>326</v>
      </c>
      <c r="E858" s="167">
        <v>0</v>
      </c>
      <c r="F858" s="34"/>
      <c r="G858" s="105"/>
      <c r="H858" s="105"/>
      <c r="I858" s="105"/>
      <c r="J858" s="105"/>
      <c r="K858" s="105"/>
      <c r="L858" s="105"/>
      <c r="M858" s="105"/>
      <c r="N858" s="105"/>
      <c r="O858" s="105"/>
      <c r="P858" s="105"/>
      <c r="Q858" s="592"/>
      <c r="R858" s="592"/>
      <c r="S858" s="592"/>
      <c r="T858" s="592"/>
      <c r="U858" s="592"/>
      <c r="V858" s="592"/>
      <c r="W858" s="592"/>
      <c r="X858" s="592"/>
      <c r="Y858" s="592"/>
      <c r="Z858" s="592"/>
      <c r="AA858" s="592"/>
      <c r="AB858" s="592"/>
      <c r="AC858" s="592"/>
      <c r="AD858" s="592"/>
      <c r="AE858" s="592"/>
      <c r="AF858" s="592"/>
      <c r="AG858" s="592"/>
      <c r="AH858" s="592"/>
      <c r="AI858" s="592"/>
      <c r="AJ858" s="592"/>
      <c r="AK858" s="592"/>
      <c r="AL858" s="592"/>
      <c r="AM858" s="592"/>
      <c r="AN858" s="592"/>
      <c r="AO858" s="592"/>
      <c r="AP858" s="592"/>
      <c r="AQ858" s="592"/>
      <c r="AR858" s="592"/>
      <c r="AS858" s="592"/>
      <c r="AT858" s="592"/>
      <c r="AU858" s="592"/>
      <c r="AV858" s="592"/>
      <c r="AW858" s="592"/>
      <c r="AX858" s="592"/>
      <c r="AY858" s="592"/>
      <c r="AZ858" s="592"/>
      <c r="BA858" s="592"/>
      <c r="BB858" s="592"/>
      <c r="BC858" s="592"/>
      <c r="BD858" s="592"/>
      <c r="BE858" s="592"/>
      <c r="BF858" s="592"/>
      <c r="BG858" s="592"/>
      <c r="BH858" s="592"/>
      <c r="BI858" s="592"/>
      <c r="BJ858" s="237"/>
      <c r="BK858" s="237"/>
      <c r="BL858" s="237"/>
      <c r="BM858" s="237"/>
    </row>
    <row r="859" spans="1:65" s="4" customFormat="1" ht="12.75" customHeight="1" outlineLevel="2">
      <c r="A859" s="237"/>
      <c r="B859" s="237"/>
      <c r="C859" s="597"/>
      <c r="D859" s="930"/>
      <c r="E859" s="167">
        <v>1</v>
      </c>
      <c r="F859" s="34"/>
      <c r="G859" s="183"/>
      <c r="H859" s="105">
        <f>IF(A30taxstdlife="n/a","n/a",IF(H$3&gt;(A30taxstdlife+$E859),(('PTRM input'!$G$172+'PTRM input'!$G$138)*$G$7)-SUM($G859:G859),(('PTRM input'!$G$172+'PTRM input'!$G$138)*$G$7)/A30taxstdlife))</f>
        <v>2.6502090952217445</v>
      </c>
      <c r="I859" s="105">
        <f>IF(A30taxstdlife="n/a","n/a",IF(I$3&gt;(A30taxstdlife+$E859),(('PTRM input'!$G$172+'PTRM input'!$G$138)*$G$7)-SUM($G859:H859),(('PTRM input'!$G$172+'PTRM input'!$G$138)*$G$7)/A30taxstdlife))</f>
        <v>2.6502090952217445</v>
      </c>
      <c r="J859" s="105">
        <f>IF(A30taxstdlife="n/a","n/a",IF(J$3&gt;(A30taxstdlife+$E859),(('PTRM input'!$G$172+'PTRM input'!$G$138)*$G$7)-SUM($G859:I859),(('PTRM input'!$G$172+'PTRM input'!$G$138)*$G$7)/A30taxstdlife))</f>
        <v>2.6502090952217445</v>
      </c>
      <c r="K859" s="105">
        <f>IF(A30taxstdlife="n/a","n/a",IF(K$3&gt;(A30taxstdlife+$E859),(('PTRM input'!$G$172+'PTRM input'!$G$138)*$G$7)-SUM($G859:J859),(('PTRM input'!$G$172+'PTRM input'!$G$138)*$G$7)/A30taxstdlife))</f>
        <v>2.6502090952217445</v>
      </c>
      <c r="L859" s="105">
        <f>IF(A30taxstdlife="n/a","n/a",IF(L$3&gt;(A30taxstdlife+$E859),(('PTRM input'!$G$172+'PTRM input'!$G$138)*$G$7)-SUM($G859:K859),(('PTRM input'!$G$172+'PTRM input'!$G$138)*$G$7)/A30taxstdlife))</f>
        <v>2.6502090952217445</v>
      </c>
      <c r="M859" s="105">
        <f>IF(A30taxstdlife="n/a","n/a",IF(M$3&gt;(A30taxstdlife+$E859),(('PTRM input'!$G$172+'PTRM input'!$G$138)*$G$7)-SUM($G859:L859),(('PTRM input'!$G$172+'PTRM input'!$G$138)*$G$7)/A30taxstdlife))</f>
        <v>1.7763568394002505E-15</v>
      </c>
      <c r="N859" s="105">
        <f>IF(A30taxstdlife="n/a","n/a",IF(N$3&gt;(A30taxstdlife+$E859),(('PTRM input'!$G$172+'PTRM input'!$G$138)*$G$7)-SUM($G859:M859),(('PTRM input'!$G$172+'PTRM input'!$G$138)*$G$7)/A30taxstdlife))</f>
        <v>0</v>
      </c>
      <c r="O859" s="105">
        <f>IF(A30taxstdlife="n/a","n/a",IF(O$3&gt;(A30taxstdlife+$E859),(('PTRM input'!$G$172+'PTRM input'!$G$138)*$G$7)-SUM($G859:N859),(('PTRM input'!$G$172+'PTRM input'!$G$138)*$G$7)/A30taxstdlife))</f>
        <v>0</v>
      </c>
      <c r="P859" s="105">
        <f>IF(A30taxstdlife="n/a","n/a",IF(P$3&gt;(A30taxstdlife+$E859),(('PTRM input'!$G$172+'PTRM input'!$G$138)*$G$7)-SUM($G859:O859),(('PTRM input'!$G$172+'PTRM input'!$G$138)*$G$7)/A30taxstdlife))</f>
        <v>0</v>
      </c>
      <c r="Q859" s="592">
        <f>IF(A30taxstdlife="n/a","n/a",IF(Q$3&gt;(A30taxstdlife+$E859),(('PTRM input'!$G$172+'PTRM input'!$G$138)*$G$7)-SUM($G859:P859),(('PTRM input'!$G$172+'PTRM input'!$G$138)*$G$7)/A30taxstdlife))</f>
        <v>0</v>
      </c>
      <c r="R859" s="592">
        <f>IF(A30taxstdlife="n/a","n/a",IF(R$3&gt;(A30taxstdlife+$E859),(('PTRM input'!$G$172+'PTRM input'!$G$138)*$G$7)-SUM($G859:Q859),(('PTRM input'!$G$172+'PTRM input'!$G$138)*$G$7)/A30taxstdlife))</f>
        <v>0</v>
      </c>
      <c r="S859" s="592">
        <f>IF(A30taxstdlife="n/a","n/a",IF(S$3&gt;(A30taxstdlife+$E859),(('PTRM input'!$G$172+'PTRM input'!$G$138)*$G$7)-SUM($G859:R859),(('PTRM input'!$G$172+'PTRM input'!$G$138)*$G$7)/A30taxstdlife))</f>
        <v>0</v>
      </c>
      <c r="T859" s="592">
        <f>IF(A30taxstdlife="n/a","n/a",IF(T$3&gt;(A30taxstdlife+$E859),(('PTRM input'!$G$172+'PTRM input'!$G$138)*$G$7)-SUM($G859:S859),(('PTRM input'!$G$172+'PTRM input'!$G$138)*$G$7)/A30taxstdlife))</f>
        <v>0</v>
      </c>
      <c r="U859" s="592">
        <f>IF(A30taxstdlife="n/a","n/a",IF(U$3&gt;(A30taxstdlife+$E859),(('PTRM input'!$G$172+'PTRM input'!$G$138)*$G$7)-SUM($G859:T859),(('PTRM input'!$G$172+'PTRM input'!$G$138)*$G$7)/A30taxstdlife))</f>
        <v>0</v>
      </c>
      <c r="V859" s="592">
        <f>IF(A30taxstdlife="n/a","n/a",IF(V$3&gt;(A30taxstdlife+$E859),(('PTRM input'!$G$172+'PTRM input'!$G$138)*$G$7)-SUM($G859:U859),(('PTRM input'!$G$172+'PTRM input'!$G$138)*$G$7)/A30taxstdlife))</f>
        <v>0</v>
      </c>
      <c r="W859" s="592">
        <f>IF(A30taxstdlife="n/a","n/a",IF(W$3&gt;(A30taxstdlife+$E859),(('PTRM input'!$G$172+'PTRM input'!$G$138)*$G$7)-SUM($G859:V859),(('PTRM input'!$G$172+'PTRM input'!$G$138)*$G$7)/A30taxstdlife))</f>
        <v>0</v>
      </c>
      <c r="X859" s="592">
        <f>IF(A30taxstdlife="n/a","n/a",IF(X$3&gt;(A30taxstdlife+$E859),(('PTRM input'!$G$172+'PTRM input'!$G$138)*$G$7)-SUM($G859:W859),(('PTRM input'!$G$172+'PTRM input'!$G$138)*$G$7)/A30taxstdlife))</f>
        <v>0</v>
      </c>
      <c r="Y859" s="592">
        <f>IF(A30taxstdlife="n/a","n/a",IF(Y$3&gt;(A30taxstdlife+$E859),(('PTRM input'!$G$172+'PTRM input'!$G$138)*$G$7)-SUM($G859:X859),(('PTRM input'!$G$172+'PTRM input'!$G$138)*$G$7)/A30taxstdlife))</f>
        <v>0</v>
      </c>
      <c r="Z859" s="592">
        <f>IF(A30taxstdlife="n/a","n/a",IF(Z$3&gt;(A30taxstdlife+$E859),(('PTRM input'!$G$172+'PTRM input'!$G$138)*$G$7)-SUM($G859:Y859),(('PTRM input'!$G$172+'PTRM input'!$G$138)*$G$7)/A30taxstdlife))</f>
        <v>0</v>
      </c>
      <c r="AA859" s="592">
        <f>IF(A30taxstdlife="n/a","n/a",IF(AA$3&gt;(A30taxstdlife+$E859),(('PTRM input'!$G$172+'PTRM input'!$G$138)*$G$7)-SUM($G859:Z859),(('PTRM input'!$G$172+'PTRM input'!$G$138)*$G$7)/A30taxstdlife))</f>
        <v>0</v>
      </c>
      <c r="AB859" s="592">
        <f>IF(A30taxstdlife="n/a","n/a",IF(AB$3&gt;(A30taxstdlife+$E859),(('PTRM input'!$G$172+'PTRM input'!$G$138)*$G$7)-SUM($G859:AA859),(('PTRM input'!$G$172+'PTRM input'!$G$138)*$G$7)/A30taxstdlife))</f>
        <v>0</v>
      </c>
      <c r="AC859" s="592">
        <f>IF(A30taxstdlife="n/a","n/a",IF(AC$3&gt;(A30taxstdlife+$E859),(('PTRM input'!$G$172+'PTRM input'!$G$138)*$G$7)-SUM($G859:AB859),(('PTRM input'!$G$172+'PTRM input'!$G$138)*$G$7)/A30taxstdlife))</f>
        <v>0</v>
      </c>
      <c r="AD859" s="592">
        <f>IF(A30taxstdlife="n/a","n/a",IF(AD$3&gt;(A30taxstdlife+$E859),(('PTRM input'!$G$172+'PTRM input'!$G$138)*$G$7)-SUM($G859:AC859),(('PTRM input'!$G$172+'PTRM input'!$G$138)*$G$7)/A30taxstdlife))</f>
        <v>0</v>
      </c>
      <c r="AE859" s="592">
        <f>IF(A30taxstdlife="n/a","n/a",IF(AE$3&gt;(A30taxstdlife+$E859),(('PTRM input'!$G$172+'PTRM input'!$G$138)*$G$7)-SUM($G859:AD859),(('PTRM input'!$G$172+'PTRM input'!$G$138)*$G$7)/A30taxstdlife))</f>
        <v>0</v>
      </c>
      <c r="AF859" s="592">
        <f>IF(A30taxstdlife="n/a","n/a",IF(AF$3&gt;(A30taxstdlife+$E859),(('PTRM input'!$G$172+'PTRM input'!$G$138)*$G$7)-SUM($G859:AE859),(('PTRM input'!$G$172+'PTRM input'!$G$138)*$G$7)/A30taxstdlife))</f>
        <v>0</v>
      </c>
      <c r="AG859" s="592">
        <f>IF(A30taxstdlife="n/a","n/a",IF(AG$3&gt;(A30taxstdlife+$E859),(('PTRM input'!$G$172+'PTRM input'!$G$138)*$G$7)-SUM($G859:AF859),(('PTRM input'!$G$172+'PTRM input'!$G$138)*$G$7)/A30taxstdlife))</f>
        <v>0</v>
      </c>
      <c r="AH859" s="592">
        <f>IF(A30taxstdlife="n/a","n/a",IF(AH$3&gt;(A30taxstdlife+$E859),(('PTRM input'!$G$172+'PTRM input'!$G$138)*$G$7)-SUM($G859:AG859),(('PTRM input'!$G$172+'PTRM input'!$G$138)*$G$7)/A30taxstdlife))</f>
        <v>0</v>
      </c>
      <c r="AI859" s="592">
        <f>IF(A30taxstdlife="n/a","n/a",IF(AI$3&gt;(A30taxstdlife+$E859),(('PTRM input'!$G$172+'PTRM input'!$G$138)*$G$7)-SUM($G859:AH859),(('PTRM input'!$G$172+'PTRM input'!$G$138)*$G$7)/A30taxstdlife))</f>
        <v>0</v>
      </c>
      <c r="AJ859" s="592">
        <f>IF(A30taxstdlife="n/a","n/a",IF(AJ$3&gt;(A30taxstdlife+$E859),(('PTRM input'!$G$172+'PTRM input'!$G$138)*$G$7)-SUM($G859:AI859),(('PTRM input'!$G$172+'PTRM input'!$G$138)*$G$7)/A30taxstdlife))</f>
        <v>0</v>
      </c>
      <c r="AK859" s="592">
        <f>IF(A30taxstdlife="n/a","n/a",IF(AK$3&gt;(A30taxstdlife+$E859),(('PTRM input'!$G$172+'PTRM input'!$G$138)*$G$7)-SUM($G859:AJ859),(('PTRM input'!$G$172+'PTRM input'!$G$138)*$G$7)/A30taxstdlife))</f>
        <v>0</v>
      </c>
      <c r="AL859" s="592">
        <f>IF(A30taxstdlife="n/a","n/a",IF(AL$3&gt;(A30taxstdlife+$E859),(('PTRM input'!$G$172+'PTRM input'!$G$138)*$G$7)-SUM($G859:AK859),(('PTRM input'!$G$172+'PTRM input'!$G$138)*$G$7)/A30taxstdlife))</f>
        <v>0</v>
      </c>
      <c r="AM859" s="592">
        <f>IF(A30taxstdlife="n/a","n/a",IF(AM$3&gt;(A30taxstdlife+$E859),(('PTRM input'!$G$172+'PTRM input'!$G$138)*$G$7)-SUM($G859:AL859),(('PTRM input'!$G$172+'PTRM input'!$G$138)*$G$7)/A30taxstdlife))</f>
        <v>0</v>
      </c>
      <c r="AN859" s="592">
        <f>IF(A30taxstdlife="n/a","n/a",IF(AN$3&gt;(A30taxstdlife+$E859),(('PTRM input'!$G$172+'PTRM input'!$G$138)*$G$7)-SUM($G859:AM859),(('PTRM input'!$G$172+'PTRM input'!$G$138)*$G$7)/A30taxstdlife))</f>
        <v>0</v>
      </c>
      <c r="AO859" s="592">
        <f>IF(A30taxstdlife="n/a","n/a",IF(AO$3&gt;(A30taxstdlife+$E859),(('PTRM input'!$G$172+'PTRM input'!$G$138)*$G$7)-SUM($G859:AN859),(('PTRM input'!$G$172+'PTRM input'!$G$138)*$G$7)/A30taxstdlife))</f>
        <v>0</v>
      </c>
      <c r="AP859" s="592">
        <f>IF(A30taxstdlife="n/a","n/a",IF(AP$3&gt;(A30taxstdlife+$E859),(('PTRM input'!$G$172+'PTRM input'!$G$138)*$G$7)-SUM($G859:AO859),(('PTRM input'!$G$172+'PTRM input'!$G$138)*$G$7)/A30taxstdlife))</f>
        <v>0</v>
      </c>
      <c r="AQ859" s="592">
        <f>IF(A30taxstdlife="n/a","n/a",IF(AQ$3&gt;(A30taxstdlife+$E859),(('PTRM input'!$G$172+'PTRM input'!$G$138)*$G$7)-SUM($G859:AP859),(('PTRM input'!$G$172+'PTRM input'!$G$138)*$G$7)/A30taxstdlife))</f>
        <v>0</v>
      </c>
      <c r="AR859" s="592">
        <f>IF(A30taxstdlife="n/a","n/a",IF(AR$3&gt;(A30taxstdlife+$E859),(('PTRM input'!$G$172+'PTRM input'!$G$138)*$G$7)-SUM($G859:AQ859),(('PTRM input'!$G$172+'PTRM input'!$G$138)*$G$7)/A30taxstdlife))</f>
        <v>0</v>
      </c>
      <c r="AS859" s="592">
        <f>IF(A30taxstdlife="n/a","n/a",IF(AS$3&gt;(A30taxstdlife+$E859),(('PTRM input'!$G$172+'PTRM input'!$G$138)*$G$7)-SUM($G859:AR859),(('PTRM input'!$G$172+'PTRM input'!$G$138)*$G$7)/A30taxstdlife))</f>
        <v>0</v>
      </c>
      <c r="AT859" s="592">
        <f>IF(A30taxstdlife="n/a","n/a",IF(AT$3&gt;(A30taxstdlife+$E859),(('PTRM input'!$G$172+'PTRM input'!$G$138)*$G$7)-SUM($G859:AS859),(('PTRM input'!$G$172+'PTRM input'!$G$138)*$G$7)/A30taxstdlife))</f>
        <v>0</v>
      </c>
      <c r="AU859" s="592">
        <f>IF(A30taxstdlife="n/a","n/a",IF(AU$3&gt;(A30taxstdlife+$E859),(('PTRM input'!$G$172+'PTRM input'!$G$138)*$G$7)-SUM($G859:AT859),(('PTRM input'!$G$172+'PTRM input'!$G$138)*$G$7)/A30taxstdlife))</f>
        <v>0</v>
      </c>
      <c r="AV859" s="592">
        <f>IF(A30taxstdlife="n/a","n/a",IF(AV$3&gt;(A30taxstdlife+$E859),(('PTRM input'!$G$172+'PTRM input'!$G$138)*$G$7)-SUM($G859:AU859),(('PTRM input'!$G$172+'PTRM input'!$G$138)*$G$7)/A30taxstdlife))</f>
        <v>0</v>
      </c>
      <c r="AW859" s="592">
        <f>IF(A30taxstdlife="n/a","n/a",IF(AW$3&gt;(A30taxstdlife+$E859),(('PTRM input'!$G$172+'PTRM input'!$G$138)*$G$7)-SUM($G859:AV859),(('PTRM input'!$G$172+'PTRM input'!$G$138)*$G$7)/A30taxstdlife))</f>
        <v>0</v>
      </c>
      <c r="AX859" s="592">
        <f>IF(A30taxstdlife="n/a","n/a",IF(AX$3&gt;(A30taxstdlife+$E859),(('PTRM input'!$G$172+'PTRM input'!$G$138)*$G$7)-SUM($G859:AW859),(('PTRM input'!$G$172+'PTRM input'!$G$138)*$G$7)/A30taxstdlife))</f>
        <v>0</v>
      </c>
      <c r="AY859" s="592">
        <f>IF(A30taxstdlife="n/a","n/a",IF(AY$3&gt;(A30taxstdlife+$E859),(('PTRM input'!$G$172+'PTRM input'!$G$138)*$G$7)-SUM($G859:AX859),(('PTRM input'!$G$172+'PTRM input'!$G$138)*$G$7)/A30taxstdlife))</f>
        <v>0</v>
      </c>
      <c r="AZ859" s="592">
        <f>IF(A30taxstdlife="n/a","n/a",IF(AZ$3&gt;(A30taxstdlife+$E859),(('PTRM input'!$G$172+'PTRM input'!$G$138)*$G$7)-SUM($G859:AY859),(('PTRM input'!$G$172+'PTRM input'!$G$138)*$G$7)/A30taxstdlife))</f>
        <v>0</v>
      </c>
      <c r="BA859" s="592">
        <f>IF(A30taxstdlife="n/a","n/a",IF(BA$3&gt;(A30taxstdlife+$E859),(('PTRM input'!$G$172+'PTRM input'!$G$138)*$G$7)-SUM($G859:AZ859),(('PTRM input'!$G$172+'PTRM input'!$G$138)*$G$7)/A30taxstdlife))</f>
        <v>0</v>
      </c>
      <c r="BB859" s="592">
        <f>IF(A30taxstdlife="n/a","n/a",IF(BB$3&gt;(A30taxstdlife+$E859),(('PTRM input'!$G$172+'PTRM input'!$G$138)*$G$7)-SUM($G859:BA859),(('PTRM input'!$G$172+'PTRM input'!$G$138)*$G$7)/A30taxstdlife))</f>
        <v>0</v>
      </c>
      <c r="BC859" s="592">
        <f>IF(A30taxstdlife="n/a","n/a",IF(BC$3&gt;(A30taxstdlife+$E859),(('PTRM input'!$G$172+'PTRM input'!$G$138)*$G$7)-SUM($G859:BB859),(('PTRM input'!$G$172+'PTRM input'!$G$138)*$G$7)/A30taxstdlife))</f>
        <v>0</v>
      </c>
      <c r="BD859" s="592">
        <f>IF(A30taxstdlife="n/a","n/a",IF(BD$3&gt;(A30taxstdlife+$E859),(('PTRM input'!$G$172+'PTRM input'!$G$138)*$G$7)-SUM($G859:BC859),(('PTRM input'!$G$172+'PTRM input'!$G$138)*$G$7)/A30taxstdlife))</f>
        <v>0</v>
      </c>
      <c r="BE859" s="592">
        <f>IF(A30taxstdlife="n/a","n/a",IF(BE$3&gt;(A30taxstdlife+$E859),(('PTRM input'!$G$172+'PTRM input'!$G$138)*$G$7)-SUM($G859:BD859),(('PTRM input'!$G$172+'PTRM input'!$G$138)*$G$7)/A30taxstdlife))</f>
        <v>0</v>
      </c>
      <c r="BF859" s="592">
        <f>IF(A30taxstdlife="n/a","n/a",IF(BF$3&gt;(A30taxstdlife+$E859),(('PTRM input'!$G$172+'PTRM input'!$G$138)*$G$7)-SUM($G859:BE859),(('PTRM input'!$G$172+'PTRM input'!$G$138)*$G$7)/A30taxstdlife))</f>
        <v>0</v>
      </c>
      <c r="BG859" s="592">
        <f>IF(A30taxstdlife="n/a","n/a",IF(BG$3&gt;(A30taxstdlife+$E859),(('PTRM input'!$G$172+'PTRM input'!$G$138)*$G$7)-SUM($G859:BF859),(('PTRM input'!$G$172+'PTRM input'!$G$138)*$G$7)/A30taxstdlife))</f>
        <v>0</v>
      </c>
      <c r="BH859" s="592">
        <f>IF(A30taxstdlife="n/a","n/a",IF(BH$3&gt;(A30taxstdlife+$E859),(('PTRM input'!$G$172+'PTRM input'!$G$138)*$G$7)-SUM($G859:BG859),(('PTRM input'!$G$172+'PTRM input'!$G$138)*$G$7)/A30taxstdlife))</f>
        <v>0</v>
      </c>
      <c r="BI859" s="592">
        <f>IF(A30taxstdlife="n/a","n/a",IF(BI$3&gt;(A30taxstdlife+$E859),(('PTRM input'!$G$172+'PTRM input'!$G$138)*$G$7)-SUM($G859:BH859),(('PTRM input'!$G$172+'PTRM input'!$G$138)*$G$7)/A30taxstdlife))</f>
        <v>0</v>
      </c>
      <c r="BJ859" s="237"/>
      <c r="BK859" s="237"/>
      <c r="BL859" s="237"/>
      <c r="BM859" s="237"/>
    </row>
    <row r="860" spans="1:65" s="4" customFormat="1" ht="12.75" customHeight="1" outlineLevel="2">
      <c r="A860" s="237"/>
      <c r="B860" s="237"/>
      <c r="C860" s="597"/>
      <c r="D860" s="930"/>
      <c r="E860" s="167">
        <v>2</v>
      </c>
      <c r="F860" s="34"/>
      <c r="G860" s="184"/>
      <c r="H860" s="185"/>
      <c r="I860" s="105">
        <f>IF(A30taxstdlife="n/a","n/a",IF(I$3&gt;(A30taxstdlife+$E860),(('PTRM input'!$H$172+'PTRM input'!$H$138)*$H$7)-SUM($H860:H860),(('PTRM input'!$H$172+'PTRM input'!$H$138)*$H$7)/A30taxstdlife))</f>
        <v>0</v>
      </c>
      <c r="J860" s="105">
        <f>IF(A30taxstdlife="n/a","n/a",IF(J$3&gt;(A30taxstdlife+$E860),(('PTRM input'!$H$172+'PTRM input'!$H$138)*$H$7)-SUM($H860:I860),(('PTRM input'!$H$172+'PTRM input'!$H$138)*$H$7)/A30taxstdlife))</f>
        <v>0</v>
      </c>
      <c r="K860" s="105">
        <f>IF(A30taxstdlife="n/a","n/a",IF(K$3&gt;(A30taxstdlife+$E860),(('PTRM input'!$H$172+'PTRM input'!$H$138)*$H$7)-SUM($H860:J860),(('PTRM input'!$H$172+'PTRM input'!$H$138)*$H$7)/A30taxstdlife))</f>
        <v>0</v>
      </c>
      <c r="L860" s="105">
        <f>IF(A30taxstdlife="n/a","n/a",IF(L$3&gt;(A30taxstdlife+$E860),(('PTRM input'!$H$172+'PTRM input'!$H$138)*$H$7)-SUM($H860:K860),(('PTRM input'!$H$172+'PTRM input'!$H$138)*$H$7)/A30taxstdlife))</f>
        <v>0</v>
      </c>
      <c r="M860" s="105">
        <f>IF(A30taxstdlife="n/a","n/a",IF(M$3&gt;(A30taxstdlife+$E860),(('PTRM input'!$H$172+'PTRM input'!$H$138)*$H$7)-SUM($H860:L860),(('PTRM input'!$H$172+'PTRM input'!$H$138)*$H$7)/A30taxstdlife))</f>
        <v>0</v>
      </c>
      <c r="N860" s="105">
        <f>IF(A30taxstdlife="n/a","n/a",IF(N$3&gt;(A30taxstdlife+$E860),(('PTRM input'!$H$172+'PTRM input'!$H$138)*$H$7)-SUM($H860:M860),(('PTRM input'!$H$172+'PTRM input'!$H$138)*$H$7)/A30taxstdlife))</f>
        <v>0</v>
      </c>
      <c r="O860" s="105">
        <f>IF(A30taxstdlife="n/a","n/a",IF(O$3&gt;(A30taxstdlife+$E860),(('PTRM input'!$H$172+'PTRM input'!$H$138)*$H$7)-SUM($H860:N860),(('PTRM input'!$H$172+'PTRM input'!$H$138)*$H$7)/A30taxstdlife))</f>
        <v>0</v>
      </c>
      <c r="P860" s="105">
        <f>IF(A30taxstdlife="n/a","n/a",IF(P$3&gt;(A30taxstdlife+$E860),(('PTRM input'!$H$172+'PTRM input'!$H$138)*$H$7)-SUM($H860:O860),(('PTRM input'!$H$172+'PTRM input'!$H$138)*$H$7)/A30taxstdlife))</f>
        <v>0</v>
      </c>
      <c r="Q860" s="592">
        <f>IF(A30taxstdlife="n/a","n/a",IF(Q$3&gt;(A30taxstdlife+$E860),(('PTRM input'!$H$172+'PTRM input'!$H$138)*$H$7)-SUM($H860:P860),(('PTRM input'!$H$172+'PTRM input'!$H$138)*$H$7)/A30taxstdlife))</f>
        <v>0</v>
      </c>
      <c r="R860" s="592">
        <f>IF(A30taxstdlife="n/a","n/a",IF(R$3&gt;(A30taxstdlife+$E860),(('PTRM input'!$H$172+'PTRM input'!$H$138)*$H$7)-SUM($H860:Q860),(('PTRM input'!$H$172+'PTRM input'!$H$138)*$H$7)/A30taxstdlife))</f>
        <v>0</v>
      </c>
      <c r="S860" s="592">
        <f>IF(A30taxstdlife="n/a","n/a",IF(S$3&gt;(A30taxstdlife+$E860),(('PTRM input'!$H$172+'PTRM input'!$H$138)*$H$7)-SUM($H860:R860),(('PTRM input'!$H$172+'PTRM input'!$H$138)*$H$7)/A30taxstdlife))</f>
        <v>0</v>
      </c>
      <c r="T860" s="592">
        <f>IF(A30taxstdlife="n/a","n/a",IF(T$3&gt;(A30taxstdlife+$E860),(('PTRM input'!$H$172+'PTRM input'!$H$138)*$H$7)-SUM($H860:S860),(('PTRM input'!$H$172+'PTRM input'!$H$138)*$H$7)/A30taxstdlife))</f>
        <v>0</v>
      </c>
      <c r="U860" s="592">
        <f>IF(A30taxstdlife="n/a","n/a",IF(U$3&gt;(A30taxstdlife+$E860),(('PTRM input'!$H$172+'PTRM input'!$H$138)*$H$7)-SUM($H860:T860),(('PTRM input'!$H$172+'PTRM input'!$H$138)*$H$7)/A30taxstdlife))</f>
        <v>0</v>
      </c>
      <c r="V860" s="592">
        <f>IF(A30taxstdlife="n/a","n/a",IF(V$3&gt;(A30taxstdlife+$E860),(('PTRM input'!$H$172+'PTRM input'!$H$138)*$H$7)-SUM($H860:U860),(('PTRM input'!$H$172+'PTRM input'!$H$138)*$H$7)/A30taxstdlife))</f>
        <v>0</v>
      </c>
      <c r="W860" s="592">
        <f>IF(A30taxstdlife="n/a","n/a",IF(W$3&gt;(A30taxstdlife+$E860),(('PTRM input'!$H$172+'PTRM input'!$H$138)*$H$7)-SUM($H860:V860),(('PTRM input'!$H$172+'PTRM input'!$H$138)*$H$7)/A30taxstdlife))</f>
        <v>0</v>
      </c>
      <c r="X860" s="592">
        <f>IF(A30taxstdlife="n/a","n/a",IF(X$3&gt;(A30taxstdlife+$E860),(('PTRM input'!$H$172+'PTRM input'!$H$138)*$H$7)-SUM($H860:W860),(('PTRM input'!$H$172+'PTRM input'!$H$138)*$H$7)/A30taxstdlife))</f>
        <v>0</v>
      </c>
      <c r="Y860" s="592">
        <f>IF(A30taxstdlife="n/a","n/a",IF(Y$3&gt;(A30taxstdlife+$E860),(('PTRM input'!$H$172+'PTRM input'!$H$138)*$H$7)-SUM($H860:X860),(('PTRM input'!$H$172+'PTRM input'!$H$138)*$H$7)/A30taxstdlife))</f>
        <v>0</v>
      </c>
      <c r="Z860" s="592">
        <f>IF(A30taxstdlife="n/a","n/a",IF(Z$3&gt;(A30taxstdlife+$E860),(('PTRM input'!$H$172+'PTRM input'!$H$138)*$H$7)-SUM($H860:Y860),(('PTRM input'!$H$172+'PTRM input'!$H$138)*$H$7)/A30taxstdlife))</f>
        <v>0</v>
      </c>
      <c r="AA860" s="592">
        <f>IF(A30taxstdlife="n/a","n/a",IF(AA$3&gt;(A30taxstdlife+$E860),(('PTRM input'!$H$172+'PTRM input'!$H$138)*$H$7)-SUM($H860:Z860),(('PTRM input'!$H$172+'PTRM input'!$H$138)*$H$7)/A30taxstdlife))</f>
        <v>0</v>
      </c>
      <c r="AB860" s="592">
        <f>IF(A30taxstdlife="n/a","n/a",IF(AB$3&gt;(A30taxstdlife+$E860),(('PTRM input'!$H$172+'PTRM input'!$H$138)*$H$7)-SUM($H860:AA860),(('PTRM input'!$H$172+'PTRM input'!$H$138)*$H$7)/A30taxstdlife))</f>
        <v>0</v>
      </c>
      <c r="AC860" s="592">
        <f>IF(A30taxstdlife="n/a","n/a",IF(AC$3&gt;(A30taxstdlife+$E860),(('PTRM input'!$H$172+'PTRM input'!$H$138)*$H$7)-SUM($H860:AB860),(('PTRM input'!$H$172+'PTRM input'!$H$138)*$H$7)/A30taxstdlife))</f>
        <v>0</v>
      </c>
      <c r="AD860" s="592">
        <f>IF(A30taxstdlife="n/a","n/a",IF(AD$3&gt;(A30taxstdlife+$E860),(('PTRM input'!$H$172+'PTRM input'!$H$138)*$H$7)-SUM($H860:AC860),(('PTRM input'!$H$172+'PTRM input'!$H$138)*$H$7)/A30taxstdlife))</f>
        <v>0</v>
      </c>
      <c r="AE860" s="592">
        <f>IF(A30taxstdlife="n/a","n/a",IF(AE$3&gt;(A30taxstdlife+$E860),(('PTRM input'!$H$172+'PTRM input'!$H$138)*$H$7)-SUM($H860:AD860),(('PTRM input'!$H$172+'PTRM input'!$H$138)*$H$7)/A30taxstdlife))</f>
        <v>0</v>
      </c>
      <c r="AF860" s="592">
        <f>IF(A30taxstdlife="n/a","n/a",IF(AF$3&gt;(A30taxstdlife+$E860),(('PTRM input'!$H$172+'PTRM input'!$H$138)*$H$7)-SUM($H860:AE860),(('PTRM input'!$H$172+'PTRM input'!$H$138)*$H$7)/A30taxstdlife))</f>
        <v>0</v>
      </c>
      <c r="AG860" s="592">
        <f>IF(A30taxstdlife="n/a","n/a",IF(AG$3&gt;(A30taxstdlife+$E860),(('PTRM input'!$H$172+'PTRM input'!$H$138)*$H$7)-SUM($H860:AF860),(('PTRM input'!$H$172+'PTRM input'!$H$138)*$H$7)/A30taxstdlife))</f>
        <v>0</v>
      </c>
      <c r="AH860" s="592">
        <f>IF(A30taxstdlife="n/a","n/a",IF(AH$3&gt;(A30taxstdlife+$E860),(('PTRM input'!$H$172+'PTRM input'!$H$138)*$H$7)-SUM($H860:AG860),(('PTRM input'!$H$172+'PTRM input'!$H$138)*$H$7)/A30taxstdlife))</f>
        <v>0</v>
      </c>
      <c r="AI860" s="592">
        <f>IF(A30taxstdlife="n/a","n/a",IF(AI$3&gt;(A30taxstdlife+$E860),(('PTRM input'!$H$172+'PTRM input'!$H$138)*$H$7)-SUM($H860:AH860),(('PTRM input'!$H$172+'PTRM input'!$H$138)*$H$7)/A30taxstdlife))</f>
        <v>0</v>
      </c>
      <c r="AJ860" s="592">
        <f>IF(A30taxstdlife="n/a","n/a",IF(AJ$3&gt;(A30taxstdlife+$E860),(('PTRM input'!$H$172+'PTRM input'!$H$138)*$H$7)-SUM($H860:AI860),(('PTRM input'!$H$172+'PTRM input'!$H$138)*$H$7)/A30taxstdlife))</f>
        <v>0</v>
      </c>
      <c r="AK860" s="592">
        <f>IF(A30taxstdlife="n/a","n/a",IF(AK$3&gt;(A30taxstdlife+$E860),(('PTRM input'!$H$172+'PTRM input'!$H$138)*$H$7)-SUM($H860:AJ860),(('PTRM input'!$H$172+'PTRM input'!$H$138)*$H$7)/A30taxstdlife))</f>
        <v>0</v>
      </c>
      <c r="AL860" s="592">
        <f>IF(A30taxstdlife="n/a","n/a",IF(AL$3&gt;(A30taxstdlife+$E860),(('PTRM input'!$H$172+'PTRM input'!$H$138)*$H$7)-SUM($H860:AK860),(('PTRM input'!$H$172+'PTRM input'!$H$138)*$H$7)/A30taxstdlife))</f>
        <v>0</v>
      </c>
      <c r="AM860" s="592">
        <f>IF(A30taxstdlife="n/a","n/a",IF(AM$3&gt;(A30taxstdlife+$E860),(('PTRM input'!$H$172+'PTRM input'!$H$138)*$H$7)-SUM($H860:AL860),(('PTRM input'!$H$172+'PTRM input'!$H$138)*$H$7)/A30taxstdlife))</f>
        <v>0</v>
      </c>
      <c r="AN860" s="592">
        <f>IF(A30taxstdlife="n/a","n/a",IF(AN$3&gt;(A30taxstdlife+$E860),(('PTRM input'!$H$172+'PTRM input'!$H$138)*$H$7)-SUM($H860:AM860),(('PTRM input'!$H$172+'PTRM input'!$H$138)*$H$7)/A30taxstdlife))</f>
        <v>0</v>
      </c>
      <c r="AO860" s="592">
        <f>IF(A30taxstdlife="n/a","n/a",IF(AO$3&gt;(A30taxstdlife+$E860),(('PTRM input'!$H$172+'PTRM input'!$H$138)*$H$7)-SUM($H860:AN860),(('PTRM input'!$H$172+'PTRM input'!$H$138)*$H$7)/A30taxstdlife))</f>
        <v>0</v>
      </c>
      <c r="AP860" s="592">
        <f>IF(A30taxstdlife="n/a","n/a",IF(AP$3&gt;(A30taxstdlife+$E860),(('PTRM input'!$H$172+'PTRM input'!$H$138)*$H$7)-SUM($H860:AO860),(('PTRM input'!$H$172+'PTRM input'!$H$138)*$H$7)/A30taxstdlife))</f>
        <v>0</v>
      </c>
      <c r="AQ860" s="592">
        <f>IF(A30taxstdlife="n/a","n/a",IF(AQ$3&gt;(A30taxstdlife+$E860),(('PTRM input'!$H$172+'PTRM input'!$H$138)*$H$7)-SUM($H860:AP860),(('PTRM input'!$H$172+'PTRM input'!$H$138)*$H$7)/A30taxstdlife))</f>
        <v>0</v>
      </c>
      <c r="AR860" s="592">
        <f>IF(A30taxstdlife="n/a","n/a",IF(AR$3&gt;(A30taxstdlife+$E860),(('PTRM input'!$H$172+'PTRM input'!$H$138)*$H$7)-SUM($H860:AQ860),(('PTRM input'!$H$172+'PTRM input'!$H$138)*$H$7)/A30taxstdlife))</f>
        <v>0</v>
      </c>
      <c r="AS860" s="592">
        <f>IF(A30taxstdlife="n/a","n/a",IF(AS$3&gt;(A30taxstdlife+$E860),(('PTRM input'!$H$172+'PTRM input'!$H$138)*$H$7)-SUM($H860:AR860),(('PTRM input'!$H$172+'PTRM input'!$H$138)*$H$7)/A30taxstdlife))</f>
        <v>0</v>
      </c>
      <c r="AT860" s="592">
        <f>IF(A30taxstdlife="n/a","n/a",IF(AT$3&gt;(A30taxstdlife+$E860),(('PTRM input'!$H$172+'PTRM input'!$H$138)*$H$7)-SUM($H860:AS860),(('PTRM input'!$H$172+'PTRM input'!$H$138)*$H$7)/A30taxstdlife))</f>
        <v>0</v>
      </c>
      <c r="AU860" s="592">
        <f>IF(A30taxstdlife="n/a","n/a",IF(AU$3&gt;(A30taxstdlife+$E860),(('PTRM input'!$H$172+'PTRM input'!$H$138)*$H$7)-SUM($H860:AT860),(('PTRM input'!$H$172+'PTRM input'!$H$138)*$H$7)/A30taxstdlife))</f>
        <v>0</v>
      </c>
      <c r="AV860" s="592">
        <f>IF(A30taxstdlife="n/a","n/a",IF(AV$3&gt;(A30taxstdlife+$E860),(('PTRM input'!$H$172+'PTRM input'!$H$138)*$H$7)-SUM($H860:AU860),(('PTRM input'!$H$172+'PTRM input'!$H$138)*$H$7)/A30taxstdlife))</f>
        <v>0</v>
      </c>
      <c r="AW860" s="592">
        <f>IF(A30taxstdlife="n/a","n/a",IF(AW$3&gt;(A30taxstdlife+$E860),(('PTRM input'!$H$172+'PTRM input'!$H$138)*$H$7)-SUM($H860:AV860),(('PTRM input'!$H$172+'PTRM input'!$H$138)*$H$7)/A30taxstdlife))</f>
        <v>0</v>
      </c>
      <c r="AX860" s="592">
        <f>IF(A30taxstdlife="n/a","n/a",IF(AX$3&gt;(A30taxstdlife+$E860),(('PTRM input'!$H$172+'PTRM input'!$H$138)*$H$7)-SUM($H860:AW860),(('PTRM input'!$H$172+'PTRM input'!$H$138)*$H$7)/A30taxstdlife))</f>
        <v>0</v>
      </c>
      <c r="AY860" s="592">
        <f>IF(A30taxstdlife="n/a","n/a",IF(AY$3&gt;(A30taxstdlife+$E860),(('PTRM input'!$H$172+'PTRM input'!$H$138)*$H$7)-SUM($H860:AX860),(('PTRM input'!$H$172+'PTRM input'!$H$138)*$H$7)/A30taxstdlife))</f>
        <v>0</v>
      </c>
      <c r="AZ860" s="592">
        <f>IF(A30taxstdlife="n/a","n/a",IF(AZ$3&gt;(A30taxstdlife+$E860),(('PTRM input'!$H$172+'PTRM input'!$H$138)*$H$7)-SUM($H860:AY860),(('PTRM input'!$H$172+'PTRM input'!$H$138)*$H$7)/A30taxstdlife))</f>
        <v>0</v>
      </c>
      <c r="BA860" s="592">
        <f>IF(A30taxstdlife="n/a","n/a",IF(BA$3&gt;(A30taxstdlife+$E860),(('PTRM input'!$H$172+'PTRM input'!$H$138)*$H$7)-SUM($H860:AZ860),(('PTRM input'!$H$172+'PTRM input'!$H$138)*$H$7)/A30taxstdlife))</f>
        <v>0</v>
      </c>
      <c r="BB860" s="592">
        <f>IF(A30taxstdlife="n/a","n/a",IF(BB$3&gt;(A30taxstdlife+$E860),(('PTRM input'!$H$172+'PTRM input'!$H$138)*$H$7)-SUM($H860:BA860),(('PTRM input'!$H$172+'PTRM input'!$H$138)*$H$7)/A30taxstdlife))</f>
        <v>0</v>
      </c>
      <c r="BC860" s="592">
        <f>IF(A30taxstdlife="n/a","n/a",IF(BC$3&gt;(A30taxstdlife+$E860),(('PTRM input'!$H$172+'PTRM input'!$H$138)*$H$7)-SUM($H860:BB860),(('PTRM input'!$H$172+'PTRM input'!$H$138)*$H$7)/A30taxstdlife))</f>
        <v>0</v>
      </c>
      <c r="BD860" s="592">
        <f>IF(A30taxstdlife="n/a","n/a",IF(BD$3&gt;(A30taxstdlife+$E860),(('PTRM input'!$H$172+'PTRM input'!$H$138)*$H$7)-SUM($H860:BC860),(('PTRM input'!$H$172+'PTRM input'!$H$138)*$H$7)/A30taxstdlife))</f>
        <v>0</v>
      </c>
      <c r="BE860" s="592">
        <f>IF(A30taxstdlife="n/a","n/a",IF(BE$3&gt;(A30taxstdlife+$E860),(('PTRM input'!$H$172+'PTRM input'!$H$138)*$H$7)-SUM($H860:BD860),(('PTRM input'!$H$172+'PTRM input'!$H$138)*$H$7)/A30taxstdlife))</f>
        <v>0</v>
      </c>
      <c r="BF860" s="592">
        <f>IF(A30taxstdlife="n/a","n/a",IF(BF$3&gt;(A30taxstdlife+$E860),(('PTRM input'!$H$172+'PTRM input'!$H$138)*$H$7)-SUM($H860:BE860),(('PTRM input'!$H$172+'PTRM input'!$H$138)*$H$7)/A30taxstdlife))</f>
        <v>0</v>
      </c>
      <c r="BG860" s="592">
        <f>IF(A30taxstdlife="n/a","n/a",IF(BG$3&gt;(A30taxstdlife+$E860),(('PTRM input'!$H$172+'PTRM input'!$H$138)*$H$7)-SUM($H860:BF860),(('PTRM input'!$H$172+'PTRM input'!$H$138)*$H$7)/A30taxstdlife))</f>
        <v>0</v>
      </c>
      <c r="BH860" s="592">
        <f>IF(A30taxstdlife="n/a","n/a",IF(BH$3&gt;(A30taxstdlife+$E860),(('PTRM input'!$H$172+'PTRM input'!$H$138)*$H$7)-SUM($H860:BG860),(('PTRM input'!$H$172+'PTRM input'!$H$138)*$H$7)/A30taxstdlife))</f>
        <v>0</v>
      </c>
      <c r="BI860" s="592">
        <f>IF(A30taxstdlife="n/a","n/a",IF(BI$3&gt;(A30taxstdlife+$E860),(('PTRM input'!$H$172+'PTRM input'!$H$138)*$H$7)-SUM($H860:BH860),(('PTRM input'!$H$172+'PTRM input'!$H$138)*$H$7)/A30taxstdlife))</f>
        <v>0</v>
      </c>
      <c r="BJ860" s="237"/>
      <c r="BK860" s="237"/>
      <c r="BL860" s="237"/>
      <c r="BM860" s="237"/>
    </row>
    <row r="861" spans="1:65" s="4" customFormat="1" ht="12.75" customHeight="1" outlineLevel="2">
      <c r="A861" s="237"/>
      <c r="B861" s="237"/>
      <c r="C861" s="597"/>
      <c r="D861" s="930"/>
      <c r="E861" s="167">
        <v>3</v>
      </c>
      <c r="F861" s="34"/>
      <c r="G861" s="184"/>
      <c r="H861" s="186"/>
      <c r="I861" s="185"/>
      <c r="J861" s="105">
        <f>IF(A30taxstdlife="n/a","n/a",IF(J$3&gt;(A30taxstdlife+$E861),(('PTRM input'!$I$172+'PTRM input'!$I$138)*$I$7)-SUM($I861:I861),(('PTRM input'!$I$172+'PTRM input'!$I$138)*$I$7)/A30taxstdlife))</f>
        <v>0</v>
      </c>
      <c r="K861" s="105">
        <f>IF(A30taxstdlife="n/a","n/a",IF(K$3&gt;(A30taxstdlife+$E861),(('PTRM input'!$I$172+'PTRM input'!$I$138)*$I$7)-SUM($I861:J861),(('PTRM input'!$I$172+'PTRM input'!$I$138)*$I$7)/A30taxstdlife))</f>
        <v>0</v>
      </c>
      <c r="L861" s="105">
        <f>IF(A30taxstdlife="n/a","n/a",IF(L$3&gt;(A30taxstdlife+$E861),(('PTRM input'!$I$172+'PTRM input'!$I$138)*$I$7)-SUM($I861:K861),(('PTRM input'!$I$172+'PTRM input'!$I$138)*$I$7)/A30taxstdlife))</f>
        <v>0</v>
      </c>
      <c r="M861" s="105">
        <f>IF(A30taxstdlife="n/a","n/a",IF(M$3&gt;(A30taxstdlife+$E861),(('PTRM input'!$I$172+'PTRM input'!$I$138)*$I$7)-SUM($I861:L861),(('PTRM input'!$I$172+'PTRM input'!$I$138)*$I$7)/A30taxstdlife))</f>
        <v>0</v>
      </c>
      <c r="N861" s="105">
        <f>IF(A30taxstdlife="n/a","n/a",IF(N$3&gt;(A30taxstdlife+$E861),(('PTRM input'!$I$172+'PTRM input'!$I$138)*$I$7)-SUM($I861:M861),(('PTRM input'!$I$172+'PTRM input'!$I$138)*$I$7)/A30taxstdlife))</f>
        <v>0</v>
      </c>
      <c r="O861" s="105">
        <f>IF(A30taxstdlife="n/a","n/a",IF(O$3&gt;(A30taxstdlife+$E861),(('PTRM input'!$I$172+'PTRM input'!$I$138)*$I$7)-SUM($I861:N861),(('PTRM input'!$I$172+'PTRM input'!$I$138)*$I$7)/A30taxstdlife))</f>
        <v>0</v>
      </c>
      <c r="P861" s="105">
        <f>IF(A30taxstdlife="n/a","n/a",IF(P$3&gt;(A30taxstdlife+$E861),(('PTRM input'!$I$172+'PTRM input'!$I$138)*$I$7)-SUM($I861:O861),(('PTRM input'!$I$172+'PTRM input'!$I$138)*$I$7)/A30taxstdlife))</f>
        <v>0</v>
      </c>
      <c r="Q861" s="592">
        <f>IF(A30taxstdlife="n/a","n/a",IF(Q$3&gt;(A30taxstdlife+$E861),(('PTRM input'!$I$172+'PTRM input'!$I$138)*$I$7)-SUM($I861:P861),(('PTRM input'!$I$172+'PTRM input'!$I$138)*$I$7)/A30taxstdlife))</f>
        <v>0</v>
      </c>
      <c r="R861" s="592">
        <f>IF(A30taxstdlife="n/a","n/a",IF(R$3&gt;(A30taxstdlife+$E861),(('PTRM input'!$I$172+'PTRM input'!$I$138)*$I$7)-SUM($I861:Q861),(('PTRM input'!$I$172+'PTRM input'!$I$138)*$I$7)/A30taxstdlife))</f>
        <v>0</v>
      </c>
      <c r="S861" s="592">
        <f>IF(A30taxstdlife="n/a","n/a",IF(S$3&gt;(A30taxstdlife+$E861),(('PTRM input'!$I$172+'PTRM input'!$I$138)*$I$7)-SUM($I861:R861),(('PTRM input'!$I$172+'PTRM input'!$I$138)*$I$7)/A30taxstdlife))</f>
        <v>0</v>
      </c>
      <c r="T861" s="592">
        <f>IF(A30taxstdlife="n/a","n/a",IF(T$3&gt;(A30taxstdlife+$E861),(('PTRM input'!$I$172+'PTRM input'!$I$138)*$I$7)-SUM($I861:S861),(('PTRM input'!$I$172+'PTRM input'!$I$138)*$I$7)/A30taxstdlife))</f>
        <v>0</v>
      </c>
      <c r="U861" s="592">
        <f>IF(A30taxstdlife="n/a","n/a",IF(U$3&gt;(A30taxstdlife+$E861),(('PTRM input'!$I$172+'PTRM input'!$I$138)*$I$7)-SUM($I861:T861),(('PTRM input'!$I$172+'PTRM input'!$I$138)*$I$7)/A30taxstdlife))</f>
        <v>0</v>
      </c>
      <c r="V861" s="592">
        <f>IF(A30taxstdlife="n/a","n/a",IF(V$3&gt;(A30taxstdlife+$E861),(('PTRM input'!$I$172+'PTRM input'!$I$138)*$I$7)-SUM($I861:U861),(('PTRM input'!$I$172+'PTRM input'!$I$138)*$I$7)/A30taxstdlife))</f>
        <v>0</v>
      </c>
      <c r="W861" s="592">
        <f>IF(A30taxstdlife="n/a","n/a",IF(W$3&gt;(A30taxstdlife+$E861),(('PTRM input'!$I$172+'PTRM input'!$I$138)*$I$7)-SUM($I861:V861),(('PTRM input'!$I$172+'PTRM input'!$I$138)*$I$7)/A30taxstdlife))</f>
        <v>0</v>
      </c>
      <c r="X861" s="592">
        <f>IF(A30taxstdlife="n/a","n/a",IF(X$3&gt;(A30taxstdlife+$E861),(('PTRM input'!$I$172+'PTRM input'!$I$138)*$I$7)-SUM($I861:W861),(('PTRM input'!$I$172+'PTRM input'!$I$138)*$I$7)/A30taxstdlife))</f>
        <v>0</v>
      </c>
      <c r="Y861" s="592">
        <f>IF(A30taxstdlife="n/a","n/a",IF(Y$3&gt;(A30taxstdlife+$E861),(('PTRM input'!$I$172+'PTRM input'!$I$138)*$I$7)-SUM($I861:X861),(('PTRM input'!$I$172+'PTRM input'!$I$138)*$I$7)/A30taxstdlife))</f>
        <v>0</v>
      </c>
      <c r="Z861" s="592">
        <f>IF(A30taxstdlife="n/a","n/a",IF(Z$3&gt;(A30taxstdlife+$E861),(('PTRM input'!$I$172+'PTRM input'!$I$138)*$I$7)-SUM($I861:Y861),(('PTRM input'!$I$172+'PTRM input'!$I$138)*$I$7)/A30taxstdlife))</f>
        <v>0</v>
      </c>
      <c r="AA861" s="592">
        <f>IF(A30taxstdlife="n/a","n/a",IF(AA$3&gt;(A30taxstdlife+$E861),(('PTRM input'!$I$172+'PTRM input'!$I$138)*$I$7)-SUM($I861:Z861),(('PTRM input'!$I$172+'PTRM input'!$I$138)*$I$7)/A30taxstdlife))</f>
        <v>0</v>
      </c>
      <c r="AB861" s="592">
        <f>IF(A30taxstdlife="n/a","n/a",IF(AB$3&gt;(A30taxstdlife+$E861),(('PTRM input'!$I$172+'PTRM input'!$I$138)*$I$7)-SUM($I861:AA861),(('PTRM input'!$I$172+'PTRM input'!$I$138)*$I$7)/A30taxstdlife))</f>
        <v>0</v>
      </c>
      <c r="AC861" s="592">
        <f>IF(A30taxstdlife="n/a","n/a",IF(AC$3&gt;(A30taxstdlife+$E861),(('PTRM input'!$I$172+'PTRM input'!$I$138)*$I$7)-SUM($I861:AB861),(('PTRM input'!$I$172+'PTRM input'!$I$138)*$I$7)/A30taxstdlife))</f>
        <v>0</v>
      </c>
      <c r="AD861" s="592">
        <f>IF(A30taxstdlife="n/a","n/a",IF(AD$3&gt;(A30taxstdlife+$E861),(('PTRM input'!$I$172+'PTRM input'!$I$138)*$I$7)-SUM($I861:AC861),(('PTRM input'!$I$172+'PTRM input'!$I$138)*$I$7)/A30taxstdlife))</f>
        <v>0</v>
      </c>
      <c r="AE861" s="592">
        <f>IF(A30taxstdlife="n/a","n/a",IF(AE$3&gt;(A30taxstdlife+$E861),(('PTRM input'!$I$172+'PTRM input'!$I$138)*$I$7)-SUM($I861:AD861),(('PTRM input'!$I$172+'PTRM input'!$I$138)*$I$7)/A30taxstdlife))</f>
        <v>0</v>
      </c>
      <c r="AF861" s="592">
        <f>IF(A30taxstdlife="n/a","n/a",IF(AF$3&gt;(A30taxstdlife+$E861),(('PTRM input'!$I$172+'PTRM input'!$I$138)*$I$7)-SUM($I861:AE861),(('PTRM input'!$I$172+'PTRM input'!$I$138)*$I$7)/A30taxstdlife))</f>
        <v>0</v>
      </c>
      <c r="AG861" s="592">
        <f>IF(A30taxstdlife="n/a","n/a",IF(AG$3&gt;(A30taxstdlife+$E861),(('PTRM input'!$I$172+'PTRM input'!$I$138)*$I$7)-SUM($I861:AF861),(('PTRM input'!$I$172+'PTRM input'!$I$138)*$I$7)/A30taxstdlife))</f>
        <v>0</v>
      </c>
      <c r="AH861" s="592">
        <f>IF(A30taxstdlife="n/a","n/a",IF(AH$3&gt;(A30taxstdlife+$E861),(('PTRM input'!$I$172+'PTRM input'!$I$138)*$I$7)-SUM($I861:AG861),(('PTRM input'!$I$172+'PTRM input'!$I$138)*$I$7)/A30taxstdlife))</f>
        <v>0</v>
      </c>
      <c r="AI861" s="592">
        <f>IF(A30taxstdlife="n/a","n/a",IF(AI$3&gt;(A30taxstdlife+$E861),(('PTRM input'!$I$172+'PTRM input'!$I$138)*$I$7)-SUM($I861:AH861),(('PTRM input'!$I$172+'PTRM input'!$I$138)*$I$7)/A30taxstdlife))</f>
        <v>0</v>
      </c>
      <c r="AJ861" s="592">
        <f>IF(A30taxstdlife="n/a","n/a",IF(AJ$3&gt;(A30taxstdlife+$E861),(('PTRM input'!$I$172+'PTRM input'!$I$138)*$I$7)-SUM($I861:AI861),(('PTRM input'!$I$172+'PTRM input'!$I$138)*$I$7)/A30taxstdlife))</f>
        <v>0</v>
      </c>
      <c r="AK861" s="592">
        <f>IF(A30taxstdlife="n/a","n/a",IF(AK$3&gt;(A30taxstdlife+$E861),(('PTRM input'!$I$172+'PTRM input'!$I$138)*$I$7)-SUM($I861:AJ861),(('PTRM input'!$I$172+'PTRM input'!$I$138)*$I$7)/A30taxstdlife))</f>
        <v>0</v>
      </c>
      <c r="AL861" s="592">
        <f>IF(A30taxstdlife="n/a","n/a",IF(AL$3&gt;(A30taxstdlife+$E861),(('PTRM input'!$I$172+'PTRM input'!$I$138)*$I$7)-SUM($I861:AK861),(('PTRM input'!$I$172+'PTRM input'!$I$138)*$I$7)/A30taxstdlife))</f>
        <v>0</v>
      </c>
      <c r="AM861" s="592">
        <f>IF(A30taxstdlife="n/a","n/a",IF(AM$3&gt;(A30taxstdlife+$E861),(('PTRM input'!$I$172+'PTRM input'!$I$138)*$I$7)-SUM($I861:AL861),(('PTRM input'!$I$172+'PTRM input'!$I$138)*$I$7)/A30taxstdlife))</f>
        <v>0</v>
      </c>
      <c r="AN861" s="592">
        <f>IF(A30taxstdlife="n/a","n/a",IF(AN$3&gt;(A30taxstdlife+$E861),(('PTRM input'!$I$172+'PTRM input'!$I$138)*$I$7)-SUM($I861:AM861),(('PTRM input'!$I$172+'PTRM input'!$I$138)*$I$7)/A30taxstdlife))</f>
        <v>0</v>
      </c>
      <c r="AO861" s="592">
        <f>IF(A30taxstdlife="n/a","n/a",IF(AO$3&gt;(A30taxstdlife+$E861),(('PTRM input'!$I$172+'PTRM input'!$I$138)*$I$7)-SUM($I861:AN861),(('PTRM input'!$I$172+'PTRM input'!$I$138)*$I$7)/A30taxstdlife))</f>
        <v>0</v>
      </c>
      <c r="AP861" s="592">
        <f>IF(A30taxstdlife="n/a","n/a",IF(AP$3&gt;(A30taxstdlife+$E861),(('PTRM input'!$I$172+'PTRM input'!$I$138)*$I$7)-SUM($I861:AO861),(('PTRM input'!$I$172+'PTRM input'!$I$138)*$I$7)/A30taxstdlife))</f>
        <v>0</v>
      </c>
      <c r="AQ861" s="592">
        <f>IF(A30taxstdlife="n/a","n/a",IF(AQ$3&gt;(A30taxstdlife+$E861),(('PTRM input'!$I$172+'PTRM input'!$I$138)*$I$7)-SUM($I861:AP861),(('PTRM input'!$I$172+'PTRM input'!$I$138)*$I$7)/A30taxstdlife))</f>
        <v>0</v>
      </c>
      <c r="AR861" s="592">
        <f>IF(A30taxstdlife="n/a","n/a",IF(AR$3&gt;(A30taxstdlife+$E861),(('PTRM input'!$I$172+'PTRM input'!$I$138)*$I$7)-SUM($I861:AQ861),(('PTRM input'!$I$172+'PTRM input'!$I$138)*$I$7)/A30taxstdlife))</f>
        <v>0</v>
      </c>
      <c r="AS861" s="592">
        <f>IF(A30taxstdlife="n/a","n/a",IF(AS$3&gt;(A30taxstdlife+$E861),(('PTRM input'!$I$172+'PTRM input'!$I$138)*$I$7)-SUM($I861:AR861),(('PTRM input'!$I$172+'PTRM input'!$I$138)*$I$7)/A30taxstdlife))</f>
        <v>0</v>
      </c>
      <c r="AT861" s="592">
        <f>IF(A30taxstdlife="n/a","n/a",IF(AT$3&gt;(A30taxstdlife+$E861),(('PTRM input'!$I$172+'PTRM input'!$I$138)*$I$7)-SUM($I861:AS861),(('PTRM input'!$I$172+'PTRM input'!$I$138)*$I$7)/A30taxstdlife))</f>
        <v>0</v>
      </c>
      <c r="AU861" s="592">
        <f>IF(A30taxstdlife="n/a","n/a",IF(AU$3&gt;(A30taxstdlife+$E861),(('PTRM input'!$I$172+'PTRM input'!$I$138)*$I$7)-SUM($I861:AT861),(('PTRM input'!$I$172+'PTRM input'!$I$138)*$I$7)/A30taxstdlife))</f>
        <v>0</v>
      </c>
      <c r="AV861" s="592">
        <f>IF(A30taxstdlife="n/a","n/a",IF(AV$3&gt;(A30taxstdlife+$E861),(('PTRM input'!$I$172+'PTRM input'!$I$138)*$I$7)-SUM($I861:AU861),(('PTRM input'!$I$172+'PTRM input'!$I$138)*$I$7)/A30taxstdlife))</f>
        <v>0</v>
      </c>
      <c r="AW861" s="592">
        <f>IF(A30taxstdlife="n/a","n/a",IF(AW$3&gt;(A30taxstdlife+$E861),(('PTRM input'!$I$172+'PTRM input'!$I$138)*$I$7)-SUM($I861:AV861),(('PTRM input'!$I$172+'PTRM input'!$I$138)*$I$7)/A30taxstdlife))</f>
        <v>0</v>
      </c>
      <c r="AX861" s="592">
        <f>IF(A30taxstdlife="n/a","n/a",IF(AX$3&gt;(A30taxstdlife+$E861),(('PTRM input'!$I$172+'PTRM input'!$I$138)*$I$7)-SUM($I861:AW861),(('PTRM input'!$I$172+'PTRM input'!$I$138)*$I$7)/A30taxstdlife))</f>
        <v>0</v>
      </c>
      <c r="AY861" s="592">
        <f>IF(A30taxstdlife="n/a","n/a",IF(AY$3&gt;(A30taxstdlife+$E861),(('PTRM input'!$I$172+'PTRM input'!$I$138)*$I$7)-SUM($I861:AX861),(('PTRM input'!$I$172+'PTRM input'!$I$138)*$I$7)/A30taxstdlife))</f>
        <v>0</v>
      </c>
      <c r="AZ861" s="592">
        <f>IF(A30taxstdlife="n/a","n/a",IF(AZ$3&gt;(A30taxstdlife+$E861),(('PTRM input'!$I$172+'PTRM input'!$I$138)*$I$7)-SUM($I861:AY861),(('PTRM input'!$I$172+'PTRM input'!$I$138)*$I$7)/A30taxstdlife))</f>
        <v>0</v>
      </c>
      <c r="BA861" s="592">
        <f>IF(A30taxstdlife="n/a","n/a",IF(BA$3&gt;(A30taxstdlife+$E861),(('PTRM input'!$I$172+'PTRM input'!$I$138)*$I$7)-SUM($I861:AZ861),(('PTRM input'!$I$172+'PTRM input'!$I$138)*$I$7)/A30taxstdlife))</f>
        <v>0</v>
      </c>
      <c r="BB861" s="592">
        <f>IF(A30taxstdlife="n/a","n/a",IF(BB$3&gt;(A30taxstdlife+$E861),(('PTRM input'!$I$172+'PTRM input'!$I$138)*$I$7)-SUM($I861:BA861),(('PTRM input'!$I$172+'PTRM input'!$I$138)*$I$7)/A30taxstdlife))</f>
        <v>0</v>
      </c>
      <c r="BC861" s="592">
        <f>IF(A30taxstdlife="n/a","n/a",IF(BC$3&gt;(A30taxstdlife+$E861),(('PTRM input'!$I$172+'PTRM input'!$I$138)*$I$7)-SUM($I861:BB861),(('PTRM input'!$I$172+'PTRM input'!$I$138)*$I$7)/A30taxstdlife))</f>
        <v>0</v>
      </c>
      <c r="BD861" s="592">
        <f>IF(A30taxstdlife="n/a","n/a",IF(BD$3&gt;(A30taxstdlife+$E861),(('PTRM input'!$I$172+'PTRM input'!$I$138)*$I$7)-SUM($I861:BC861),(('PTRM input'!$I$172+'PTRM input'!$I$138)*$I$7)/A30taxstdlife))</f>
        <v>0</v>
      </c>
      <c r="BE861" s="592">
        <f>IF(A30taxstdlife="n/a","n/a",IF(BE$3&gt;(A30taxstdlife+$E861),(('PTRM input'!$I$172+'PTRM input'!$I$138)*$I$7)-SUM($I861:BD861),(('PTRM input'!$I$172+'PTRM input'!$I$138)*$I$7)/A30taxstdlife))</f>
        <v>0</v>
      </c>
      <c r="BF861" s="592">
        <f>IF(A30taxstdlife="n/a","n/a",IF(BF$3&gt;(A30taxstdlife+$E861),(('PTRM input'!$I$172+'PTRM input'!$I$138)*$I$7)-SUM($I861:BE861),(('PTRM input'!$I$172+'PTRM input'!$I$138)*$I$7)/A30taxstdlife))</f>
        <v>0</v>
      </c>
      <c r="BG861" s="592">
        <f>IF(A30taxstdlife="n/a","n/a",IF(BG$3&gt;(A30taxstdlife+$E861),(('PTRM input'!$I$172+'PTRM input'!$I$138)*$I$7)-SUM($I861:BF861),(('PTRM input'!$I$172+'PTRM input'!$I$138)*$I$7)/A30taxstdlife))</f>
        <v>0</v>
      </c>
      <c r="BH861" s="592">
        <f>IF(A30taxstdlife="n/a","n/a",IF(BH$3&gt;(A30taxstdlife+$E861),(('PTRM input'!$I$172+'PTRM input'!$I$138)*$I$7)-SUM($I861:BG861),(('PTRM input'!$I$172+'PTRM input'!$I$138)*$I$7)/A30taxstdlife))</f>
        <v>0</v>
      </c>
      <c r="BI861" s="592">
        <f>IF(A30taxstdlife="n/a","n/a",IF(BI$3&gt;(A30taxstdlife+$E861),(('PTRM input'!$I$172+'PTRM input'!$I$138)*$I$7)-SUM($I861:BH861),(('PTRM input'!$I$172+'PTRM input'!$I$138)*$I$7)/A30taxstdlife))</f>
        <v>0</v>
      </c>
      <c r="BJ861" s="592"/>
      <c r="BK861" s="237"/>
      <c r="BL861" s="237"/>
      <c r="BM861" s="237"/>
    </row>
    <row r="862" spans="1:65" s="4" customFormat="1" ht="12.75" customHeight="1" outlineLevel="2">
      <c r="A862" s="237"/>
      <c r="B862" s="237"/>
      <c r="C862" s="597"/>
      <c r="D862" s="930"/>
      <c r="E862" s="167">
        <v>4</v>
      </c>
      <c r="F862" s="34"/>
      <c r="G862" s="184"/>
      <c r="H862" s="186"/>
      <c r="I862" s="186"/>
      <c r="J862" s="185"/>
      <c r="K862" s="105">
        <f>IF(A30taxstdlife="n/a","n/a",IF(K$3&gt;(A30taxstdlife+$E862),(('PTRM input'!$J$172+'PTRM input'!$J$138)*$J$7)-SUM($J862:J862),(('PTRM input'!$J$172+'PTRM input'!$J$138)*$J$7)/A30taxstdlife))</f>
        <v>0</v>
      </c>
      <c r="L862" s="105">
        <f>IF(A30taxstdlife="n/a","n/a",IF(L$3&gt;(A30taxstdlife+$E862),(('PTRM input'!$J$172+'PTRM input'!$J$138)*$J$7)-SUM($J862:K862),(('PTRM input'!$J$172+'PTRM input'!$J$138)*$J$7)/A30taxstdlife))</f>
        <v>0</v>
      </c>
      <c r="M862" s="105">
        <f>IF(A30taxstdlife="n/a","n/a",IF(M$3&gt;(A30taxstdlife+$E862),(('PTRM input'!$J$172+'PTRM input'!$J$138)*$J$7)-SUM($J862:L862),(('PTRM input'!$J$172+'PTRM input'!$J$138)*$J$7)/A30taxstdlife))</f>
        <v>0</v>
      </c>
      <c r="N862" s="105">
        <f>IF(A30taxstdlife="n/a","n/a",IF(N$3&gt;(A30taxstdlife+$E862),(('PTRM input'!$J$172+'PTRM input'!$J$138)*$J$7)-SUM($J862:M862),(('PTRM input'!$J$172+'PTRM input'!$J$138)*$J$7)/A30taxstdlife))</f>
        <v>0</v>
      </c>
      <c r="O862" s="105">
        <f>IF(A30taxstdlife="n/a","n/a",IF(O$3&gt;(A30taxstdlife+$E862),(('PTRM input'!$J$172+'PTRM input'!$J$138)*$J$7)-SUM($J862:N862),(('PTRM input'!$J$172+'PTRM input'!$J$138)*$J$7)/A30taxstdlife))</f>
        <v>0</v>
      </c>
      <c r="P862" s="105">
        <f>IF(A30taxstdlife="n/a","n/a",IF(P$3&gt;(A30taxstdlife+$E862),(('PTRM input'!$J$172+'PTRM input'!$J$138)*$J$7)-SUM($J862:O862),(('PTRM input'!$J$172+'PTRM input'!$J$138)*$J$7)/A30taxstdlife))</f>
        <v>0</v>
      </c>
      <c r="Q862" s="592">
        <f>IF(A30taxstdlife="n/a","n/a",IF(Q$3&gt;(A30taxstdlife+$E862),(('PTRM input'!$J$172+'PTRM input'!$J$138)*$J$7)-SUM($J862:P862),(('PTRM input'!$J$172+'PTRM input'!$J$138)*$J$7)/A30taxstdlife))</f>
        <v>0</v>
      </c>
      <c r="R862" s="592">
        <f>IF(A30taxstdlife="n/a","n/a",IF(R$3&gt;(A30taxstdlife+$E862),(('PTRM input'!$J$172+'PTRM input'!$J$138)*$J$7)-SUM($J862:Q862),(('PTRM input'!$J$172+'PTRM input'!$J$138)*$J$7)/A30taxstdlife))</f>
        <v>0</v>
      </c>
      <c r="S862" s="592">
        <f>IF(A30taxstdlife="n/a","n/a",IF(S$3&gt;(A30taxstdlife+$E862),(('PTRM input'!$J$172+'PTRM input'!$J$138)*$J$7)-SUM($J862:R862),(('PTRM input'!$J$172+'PTRM input'!$J$138)*$J$7)/A30taxstdlife))</f>
        <v>0</v>
      </c>
      <c r="T862" s="592">
        <f>IF(A30taxstdlife="n/a","n/a",IF(T$3&gt;(A30taxstdlife+$E862),(('PTRM input'!$J$172+'PTRM input'!$J$138)*$J$7)-SUM($J862:S862),(('PTRM input'!$J$172+'PTRM input'!$J$138)*$J$7)/A30taxstdlife))</f>
        <v>0</v>
      </c>
      <c r="U862" s="592">
        <f>IF(A30taxstdlife="n/a","n/a",IF(U$3&gt;(A30taxstdlife+$E862),(('PTRM input'!$J$172+'PTRM input'!$J$138)*$J$7)-SUM($J862:T862),(('PTRM input'!$J$172+'PTRM input'!$J$138)*$J$7)/A30taxstdlife))</f>
        <v>0</v>
      </c>
      <c r="V862" s="592">
        <f>IF(A30taxstdlife="n/a","n/a",IF(V$3&gt;(A30taxstdlife+$E862),(('PTRM input'!$J$172+'PTRM input'!$J$138)*$J$7)-SUM($J862:U862),(('PTRM input'!$J$172+'PTRM input'!$J$138)*$J$7)/A30taxstdlife))</f>
        <v>0</v>
      </c>
      <c r="W862" s="592">
        <f>IF(A30taxstdlife="n/a","n/a",IF(W$3&gt;(A30taxstdlife+$E862),(('PTRM input'!$J$172+'PTRM input'!$J$138)*$J$7)-SUM($J862:V862),(('PTRM input'!$J$172+'PTRM input'!$J$138)*$J$7)/A30taxstdlife))</f>
        <v>0</v>
      </c>
      <c r="X862" s="592">
        <f>IF(A30taxstdlife="n/a","n/a",IF(X$3&gt;(A30taxstdlife+$E862),(('PTRM input'!$J$172+'PTRM input'!$J$138)*$J$7)-SUM($J862:W862),(('PTRM input'!$J$172+'PTRM input'!$J$138)*$J$7)/A30taxstdlife))</f>
        <v>0</v>
      </c>
      <c r="Y862" s="592">
        <f>IF(A30taxstdlife="n/a","n/a",IF(Y$3&gt;(A30taxstdlife+$E862),(('PTRM input'!$J$172+'PTRM input'!$J$138)*$J$7)-SUM($J862:X862),(('PTRM input'!$J$172+'PTRM input'!$J$138)*$J$7)/A30taxstdlife))</f>
        <v>0</v>
      </c>
      <c r="Z862" s="592">
        <f>IF(A30taxstdlife="n/a","n/a",IF(Z$3&gt;(A30taxstdlife+$E862),(('PTRM input'!$J$172+'PTRM input'!$J$138)*$J$7)-SUM($J862:Y862),(('PTRM input'!$J$172+'PTRM input'!$J$138)*$J$7)/A30taxstdlife))</f>
        <v>0</v>
      </c>
      <c r="AA862" s="592">
        <f>IF(A30taxstdlife="n/a","n/a",IF(AA$3&gt;(A30taxstdlife+$E862),(('PTRM input'!$J$172+'PTRM input'!$J$138)*$J$7)-SUM($J862:Z862),(('PTRM input'!$J$172+'PTRM input'!$J$138)*$J$7)/A30taxstdlife))</f>
        <v>0</v>
      </c>
      <c r="AB862" s="592">
        <f>IF(A30taxstdlife="n/a","n/a",IF(AB$3&gt;(A30taxstdlife+$E862),(('PTRM input'!$J$172+'PTRM input'!$J$138)*$J$7)-SUM($J862:AA862),(('PTRM input'!$J$172+'PTRM input'!$J$138)*$J$7)/A30taxstdlife))</f>
        <v>0</v>
      </c>
      <c r="AC862" s="592">
        <f>IF(A30taxstdlife="n/a","n/a",IF(AC$3&gt;(A30taxstdlife+$E862),(('PTRM input'!$J$172+'PTRM input'!$J$138)*$J$7)-SUM($J862:AB862),(('PTRM input'!$J$172+'PTRM input'!$J$138)*$J$7)/A30taxstdlife))</f>
        <v>0</v>
      </c>
      <c r="AD862" s="592">
        <f>IF(A30taxstdlife="n/a","n/a",IF(AD$3&gt;(A30taxstdlife+$E862),(('PTRM input'!$J$172+'PTRM input'!$J$138)*$J$7)-SUM($J862:AC862),(('PTRM input'!$J$172+'PTRM input'!$J$138)*$J$7)/A30taxstdlife))</f>
        <v>0</v>
      </c>
      <c r="AE862" s="592">
        <f>IF(A30taxstdlife="n/a","n/a",IF(AE$3&gt;(A30taxstdlife+$E862),(('PTRM input'!$J$172+'PTRM input'!$J$138)*$J$7)-SUM($J862:AD862),(('PTRM input'!$J$172+'PTRM input'!$J$138)*$J$7)/A30taxstdlife))</f>
        <v>0</v>
      </c>
      <c r="AF862" s="592">
        <f>IF(A30taxstdlife="n/a","n/a",IF(AF$3&gt;(A30taxstdlife+$E862),(('PTRM input'!$J$172+'PTRM input'!$J$138)*$J$7)-SUM($J862:AE862),(('PTRM input'!$J$172+'PTRM input'!$J$138)*$J$7)/A30taxstdlife))</f>
        <v>0</v>
      </c>
      <c r="AG862" s="592">
        <f>IF(A30taxstdlife="n/a","n/a",IF(AG$3&gt;(A30taxstdlife+$E862),(('PTRM input'!$J$172+'PTRM input'!$J$138)*$J$7)-SUM($J862:AF862),(('PTRM input'!$J$172+'PTRM input'!$J$138)*$J$7)/A30taxstdlife))</f>
        <v>0</v>
      </c>
      <c r="AH862" s="592">
        <f>IF(A30taxstdlife="n/a","n/a",IF(AH$3&gt;(A30taxstdlife+$E862),(('PTRM input'!$J$172+'PTRM input'!$J$138)*$J$7)-SUM($J862:AG862),(('PTRM input'!$J$172+'PTRM input'!$J$138)*$J$7)/A30taxstdlife))</f>
        <v>0</v>
      </c>
      <c r="AI862" s="592">
        <f>IF(A30taxstdlife="n/a","n/a",IF(AI$3&gt;(A30taxstdlife+$E862),(('PTRM input'!$J$172+'PTRM input'!$J$138)*$J$7)-SUM($J862:AH862),(('PTRM input'!$J$172+'PTRM input'!$J$138)*$J$7)/A30taxstdlife))</f>
        <v>0</v>
      </c>
      <c r="AJ862" s="592">
        <f>IF(A30taxstdlife="n/a","n/a",IF(AJ$3&gt;(A30taxstdlife+$E862),(('PTRM input'!$J$172+'PTRM input'!$J$138)*$J$7)-SUM($J862:AI862),(('PTRM input'!$J$172+'PTRM input'!$J$138)*$J$7)/A30taxstdlife))</f>
        <v>0</v>
      </c>
      <c r="AK862" s="592">
        <f>IF(A30taxstdlife="n/a","n/a",IF(AK$3&gt;(A30taxstdlife+$E862),(('PTRM input'!$J$172+'PTRM input'!$J$138)*$J$7)-SUM($J862:AJ862),(('PTRM input'!$J$172+'PTRM input'!$J$138)*$J$7)/A30taxstdlife))</f>
        <v>0</v>
      </c>
      <c r="AL862" s="592">
        <f>IF(A30taxstdlife="n/a","n/a",IF(AL$3&gt;(A30taxstdlife+$E862),(('PTRM input'!$J$172+'PTRM input'!$J$138)*$J$7)-SUM($J862:AK862),(('PTRM input'!$J$172+'PTRM input'!$J$138)*$J$7)/A30taxstdlife))</f>
        <v>0</v>
      </c>
      <c r="AM862" s="592">
        <f>IF(A30taxstdlife="n/a","n/a",IF(AM$3&gt;(A30taxstdlife+$E862),(('PTRM input'!$J$172+'PTRM input'!$J$138)*$J$7)-SUM($J862:AL862),(('PTRM input'!$J$172+'PTRM input'!$J$138)*$J$7)/A30taxstdlife))</f>
        <v>0</v>
      </c>
      <c r="AN862" s="592">
        <f>IF(A30taxstdlife="n/a","n/a",IF(AN$3&gt;(A30taxstdlife+$E862),(('PTRM input'!$J$172+'PTRM input'!$J$138)*$J$7)-SUM($J862:AM862),(('PTRM input'!$J$172+'PTRM input'!$J$138)*$J$7)/A30taxstdlife))</f>
        <v>0</v>
      </c>
      <c r="AO862" s="592">
        <f>IF(A30taxstdlife="n/a","n/a",IF(AO$3&gt;(A30taxstdlife+$E862),(('PTRM input'!$J$172+'PTRM input'!$J$138)*$J$7)-SUM($J862:AN862),(('PTRM input'!$J$172+'PTRM input'!$J$138)*$J$7)/A30taxstdlife))</f>
        <v>0</v>
      </c>
      <c r="AP862" s="592">
        <f>IF(A30taxstdlife="n/a","n/a",IF(AP$3&gt;(A30taxstdlife+$E862),(('PTRM input'!$J$172+'PTRM input'!$J$138)*$J$7)-SUM($J862:AO862),(('PTRM input'!$J$172+'PTRM input'!$J$138)*$J$7)/A30taxstdlife))</f>
        <v>0</v>
      </c>
      <c r="AQ862" s="592">
        <f>IF(A30taxstdlife="n/a","n/a",IF(AQ$3&gt;(A30taxstdlife+$E862),(('PTRM input'!$J$172+'PTRM input'!$J$138)*$J$7)-SUM($J862:AP862),(('PTRM input'!$J$172+'PTRM input'!$J$138)*$J$7)/A30taxstdlife))</f>
        <v>0</v>
      </c>
      <c r="AR862" s="592">
        <f>IF(A30taxstdlife="n/a","n/a",IF(AR$3&gt;(A30taxstdlife+$E862),(('PTRM input'!$J$172+'PTRM input'!$J$138)*$J$7)-SUM($J862:AQ862),(('PTRM input'!$J$172+'PTRM input'!$J$138)*$J$7)/A30taxstdlife))</f>
        <v>0</v>
      </c>
      <c r="AS862" s="592">
        <f>IF(A30taxstdlife="n/a","n/a",IF(AS$3&gt;(A30taxstdlife+$E862),(('PTRM input'!$J$172+'PTRM input'!$J$138)*$J$7)-SUM($J862:AR862),(('PTRM input'!$J$172+'PTRM input'!$J$138)*$J$7)/A30taxstdlife))</f>
        <v>0</v>
      </c>
      <c r="AT862" s="592">
        <f>IF(A30taxstdlife="n/a","n/a",IF(AT$3&gt;(A30taxstdlife+$E862),(('PTRM input'!$J$172+'PTRM input'!$J$138)*$J$7)-SUM($J862:AS862),(('PTRM input'!$J$172+'PTRM input'!$J$138)*$J$7)/A30taxstdlife))</f>
        <v>0</v>
      </c>
      <c r="AU862" s="592">
        <f>IF(A30taxstdlife="n/a","n/a",IF(AU$3&gt;(A30taxstdlife+$E862),(('PTRM input'!$J$172+'PTRM input'!$J$138)*$J$7)-SUM($J862:AT862),(('PTRM input'!$J$172+'PTRM input'!$J$138)*$J$7)/A30taxstdlife))</f>
        <v>0</v>
      </c>
      <c r="AV862" s="592">
        <f>IF(A30taxstdlife="n/a","n/a",IF(AV$3&gt;(A30taxstdlife+$E862),(('PTRM input'!$J$172+'PTRM input'!$J$138)*$J$7)-SUM($J862:AU862),(('PTRM input'!$J$172+'PTRM input'!$J$138)*$J$7)/A30taxstdlife))</f>
        <v>0</v>
      </c>
      <c r="AW862" s="592">
        <f>IF(A30taxstdlife="n/a","n/a",IF(AW$3&gt;(A30taxstdlife+$E862),(('PTRM input'!$J$172+'PTRM input'!$J$138)*$J$7)-SUM($J862:AV862),(('PTRM input'!$J$172+'PTRM input'!$J$138)*$J$7)/A30taxstdlife))</f>
        <v>0</v>
      </c>
      <c r="AX862" s="592">
        <f>IF(A30taxstdlife="n/a","n/a",IF(AX$3&gt;(A30taxstdlife+$E862),(('PTRM input'!$J$172+'PTRM input'!$J$138)*$J$7)-SUM($J862:AW862),(('PTRM input'!$J$172+'PTRM input'!$J$138)*$J$7)/A30taxstdlife))</f>
        <v>0</v>
      </c>
      <c r="AY862" s="592">
        <f>IF(A30taxstdlife="n/a","n/a",IF(AY$3&gt;(A30taxstdlife+$E862),(('PTRM input'!$J$172+'PTRM input'!$J$138)*$J$7)-SUM($J862:AX862),(('PTRM input'!$J$172+'PTRM input'!$J$138)*$J$7)/A30taxstdlife))</f>
        <v>0</v>
      </c>
      <c r="AZ862" s="592">
        <f>IF(A30taxstdlife="n/a","n/a",IF(AZ$3&gt;(A30taxstdlife+$E862),(('PTRM input'!$J$172+'PTRM input'!$J$138)*$J$7)-SUM($J862:AY862),(('PTRM input'!$J$172+'PTRM input'!$J$138)*$J$7)/A30taxstdlife))</f>
        <v>0</v>
      </c>
      <c r="BA862" s="592">
        <f>IF(A30taxstdlife="n/a","n/a",IF(BA$3&gt;(A30taxstdlife+$E862),(('PTRM input'!$J$172+'PTRM input'!$J$138)*$J$7)-SUM($J862:AZ862),(('PTRM input'!$J$172+'PTRM input'!$J$138)*$J$7)/A30taxstdlife))</f>
        <v>0</v>
      </c>
      <c r="BB862" s="592">
        <f>IF(A30taxstdlife="n/a","n/a",IF(BB$3&gt;(A30taxstdlife+$E862),(('PTRM input'!$J$172+'PTRM input'!$J$138)*$J$7)-SUM($J862:BA862),(('PTRM input'!$J$172+'PTRM input'!$J$138)*$J$7)/A30taxstdlife))</f>
        <v>0</v>
      </c>
      <c r="BC862" s="592">
        <f>IF(A30taxstdlife="n/a","n/a",IF(BC$3&gt;(A30taxstdlife+$E862),(('PTRM input'!$J$172+'PTRM input'!$J$138)*$J$7)-SUM($J862:BB862),(('PTRM input'!$J$172+'PTRM input'!$J$138)*$J$7)/A30taxstdlife))</f>
        <v>0</v>
      </c>
      <c r="BD862" s="592">
        <f>IF(A30taxstdlife="n/a","n/a",IF(BD$3&gt;(A30taxstdlife+$E862),(('PTRM input'!$J$172+'PTRM input'!$J$138)*$J$7)-SUM($J862:BC862),(('PTRM input'!$J$172+'PTRM input'!$J$138)*$J$7)/A30taxstdlife))</f>
        <v>0</v>
      </c>
      <c r="BE862" s="592">
        <f>IF(A30taxstdlife="n/a","n/a",IF(BE$3&gt;(A30taxstdlife+$E862),(('PTRM input'!$J$172+'PTRM input'!$J$138)*$J$7)-SUM($J862:BD862),(('PTRM input'!$J$172+'PTRM input'!$J$138)*$J$7)/A30taxstdlife))</f>
        <v>0</v>
      </c>
      <c r="BF862" s="592">
        <f>IF(A30taxstdlife="n/a","n/a",IF(BF$3&gt;(A30taxstdlife+$E862),(('PTRM input'!$J$172+'PTRM input'!$J$138)*$J$7)-SUM($J862:BE862),(('PTRM input'!$J$172+'PTRM input'!$J$138)*$J$7)/A30taxstdlife))</f>
        <v>0</v>
      </c>
      <c r="BG862" s="592">
        <f>IF(A30taxstdlife="n/a","n/a",IF(BG$3&gt;(A30taxstdlife+$E862),(('PTRM input'!$J$172+'PTRM input'!$J$138)*$J$7)-SUM($J862:BF862),(('PTRM input'!$J$172+'PTRM input'!$J$138)*$J$7)/A30taxstdlife))</f>
        <v>0</v>
      </c>
      <c r="BH862" s="592">
        <f>IF(A30taxstdlife="n/a","n/a",IF(BH$3&gt;(A30taxstdlife+$E862),(('PTRM input'!$J$172+'PTRM input'!$J$138)*$J$7)-SUM($J862:BG862),(('PTRM input'!$J$172+'PTRM input'!$J$138)*$J$7)/A30taxstdlife))</f>
        <v>0</v>
      </c>
      <c r="BI862" s="592">
        <f>IF(A30taxstdlife="n/a","n/a",IF(BI$3&gt;(A30taxstdlife+$E862),(('PTRM input'!$J$172+'PTRM input'!$J$138)*$J$7)-SUM($J862:BH862),(('PTRM input'!$J$172+'PTRM input'!$J$138)*$J$7)/A30taxstdlife))</f>
        <v>0</v>
      </c>
      <c r="BJ862" s="237"/>
      <c r="BK862" s="237"/>
      <c r="BL862" s="237"/>
      <c r="BM862" s="237"/>
    </row>
    <row r="863" spans="1:65" s="4" customFormat="1" ht="12.75" customHeight="1" outlineLevel="2">
      <c r="A863" s="237"/>
      <c r="B863" s="237"/>
      <c r="C863" s="597"/>
      <c r="D863" s="930"/>
      <c r="E863" s="167">
        <v>5</v>
      </c>
      <c r="F863" s="34"/>
      <c r="G863" s="184"/>
      <c r="H863" s="186"/>
      <c r="I863" s="186"/>
      <c r="J863" s="186"/>
      <c r="K863" s="185"/>
      <c r="L863" s="105">
        <f>IF(A30taxstdlife="n/a","n/a",IF(L$3&gt;(A30taxstdlife+$E863),(('PTRM input'!$K$172+'PTRM input'!$K$138)*$K$7)-SUM($K863:K863),(('PTRM input'!$K$172+'PTRM input'!$K$138)*$K$7)/A30taxstdlife))</f>
        <v>0</v>
      </c>
      <c r="M863" s="105">
        <f>IF(A30taxstdlife="n/a","n/a",IF(M$3&gt;(A30taxstdlife+$E863),(('PTRM input'!$K$172+'PTRM input'!$K$138)*$K$7)-SUM($K863:L863),(('PTRM input'!$K$172+'PTRM input'!$K$138)*$K$7)/A30taxstdlife))</f>
        <v>0</v>
      </c>
      <c r="N863" s="105">
        <f>IF(A30taxstdlife="n/a","n/a",IF(N$3&gt;(A30taxstdlife+$E863),(('PTRM input'!$K$172+'PTRM input'!$K$138)*$K$7)-SUM($K863:M863),(('PTRM input'!$K$172+'PTRM input'!$K$138)*$K$7)/A30taxstdlife))</f>
        <v>0</v>
      </c>
      <c r="O863" s="105">
        <f>IF(A30taxstdlife="n/a","n/a",IF(O$3&gt;(A30taxstdlife+$E863),(('PTRM input'!$K$172+'PTRM input'!$K$138)*$K$7)-SUM($K863:N863),(('PTRM input'!$K$172+'PTRM input'!$K$138)*$K$7)/A30taxstdlife))</f>
        <v>0</v>
      </c>
      <c r="P863" s="105">
        <f>IF(A30taxstdlife="n/a","n/a",IF(P$3&gt;(A30taxstdlife+$E863),(('PTRM input'!$K$172+'PTRM input'!$K$138)*$K$7)-SUM($K863:O863),(('PTRM input'!$K$172+'PTRM input'!$K$138)*$K$7)/A30taxstdlife))</f>
        <v>0</v>
      </c>
      <c r="Q863" s="592">
        <f>IF(A30taxstdlife="n/a","n/a",IF(Q$3&gt;(A30taxstdlife+$E863),(('PTRM input'!$K$172+'PTRM input'!$K$138)*$K$7)-SUM($K863:P863),(('PTRM input'!$K$172+'PTRM input'!$K$138)*$K$7)/A30taxstdlife))</f>
        <v>0</v>
      </c>
      <c r="R863" s="592">
        <f>IF(A30taxstdlife="n/a","n/a",IF(R$3&gt;(A30taxstdlife+$E863),(('PTRM input'!$K$172+'PTRM input'!$K$138)*$K$7)-SUM($K863:Q863),(('PTRM input'!$K$172+'PTRM input'!$K$138)*$K$7)/A30taxstdlife))</f>
        <v>0</v>
      </c>
      <c r="S863" s="592">
        <f>IF(A30taxstdlife="n/a","n/a",IF(S$3&gt;(A30taxstdlife+$E863),(('PTRM input'!$K$172+'PTRM input'!$K$138)*$K$7)-SUM($K863:R863),(('PTRM input'!$K$172+'PTRM input'!$K$138)*$K$7)/A30taxstdlife))</f>
        <v>0</v>
      </c>
      <c r="T863" s="592">
        <f>IF(A30taxstdlife="n/a","n/a",IF(T$3&gt;(A30taxstdlife+$E863),(('PTRM input'!$K$172+'PTRM input'!$K$138)*$K$7)-SUM($K863:S863),(('PTRM input'!$K$172+'PTRM input'!$K$138)*$K$7)/A30taxstdlife))</f>
        <v>0</v>
      </c>
      <c r="U863" s="592">
        <f>IF(A30taxstdlife="n/a","n/a",IF(U$3&gt;(A30taxstdlife+$E863),(('PTRM input'!$K$172+'PTRM input'!$K$138)*$K$7)-SUM($K863:T863),(('PTRM input'!$K$172+'PTRM input'!$K$138)*$K$7)/A30taxstdlife))</f>
        <v>0</v>
      </c>
      <c r="V863" s="592">
        <f>IF(A30taxstdlife="n/a","n/a",IF(V$3&gt;(A30taxstdlife+$E863),(('PTRM input'!$K$172+'PTRM input'!$K$138)*$K$7)-SUM($K863:U863),(('PTRM input'!$K$172+'PTRM input'!$K$138)*$K$7)/A30taxstdlife))</f>
        <v>0</v>
      </c>
      <c r="W863" s="592">
        <f>IF(A30taxstdlife="n/a","n/a",IF(W$3&gt;(A30taxstdlife+$E863),(('PTRM input'!$K$172+'PTRM input'!$K$138)*$K$7)-SUM($K863:V863),(('PTRM input'!$K$172+'PTRM input'!$K$138)*$K$7)/A30taxstdlife))</f>
        <v>0</v>
      </c>
      <c r="X863" s="592">
        <f>IF(A30taxstdlife="n/a","n/a",IF(X$3&gt;(A30taxstdlife+$E863),(('PTRM input'!$K$172+'PTRM input'!$K$138)*$K$7)-SUM($K863:W863),(('PTRM input'!$K$172+'PTRM input'!$K$138)*$K$7)/A30taxstdlife))</f>
        <v>0</v>
      </c>
      <c r="Y863" s="592">
        <f>IF(A30taxstdlife="n/a","n/a",IF(Y$3&gt;(A30taxstdlife+$E863),(('PTRM input'!$K$172+'PTRM input'!$K$138)*$K$7)-SUM($K863:X863),(('PTRM input'!$K$172+'PTRM input'!$K$138)*$K$7)/A30taxstdlife))</f>
        <v>0</v>
      </c>
      <c r="Z863" s="592">
        <f>IF(A30taxstdlife="n/a","n/a",IF(Z$3&gt;(A30taxstdlife+$E863),(('PTRM input'!$K$172+'PTRM input'!$K$138)*$K$7)-SUM($K863:Y863),(('PTRM input'!$K$172+'PTRM input'!$K$138)*$K$7)/A30taxstdlife))</f>
        <v>0</v>
      </c>
      <c r="AA863" s="592">
        <f>IF(A30taxstdlife="n/a","n/a",IF(AA$3&gt;(A30taxstdlife+$E863),(('PTRM input'!$K$172+'PTRM input'!$K$138)*$K$7)-SUM($K863:Z863),(('PTRM input'!$K$172+'PTRM input'!$K$138)*$K$7)/A30taxstdlife))</f>
        <v>0</v>
      </c>
      <c r="AB863" s="592">
        <f>IF(A30taxstdlife="n/a","n/a",IF(AB$3&gt;(A30taxstdlife+$E863),(('PTRM input'!$K$172+'PTRM input'!$K$138)*$K$7)-SUM($K863:AA863),(('PTRM input'!$K$172+'PTRM input'!$K$138)*$K$7)/A30taxstdlife))</f>
        <v>0</v>
      </c>
      <c r="AC863" s="592">
        <f>IF(A30taxstdlife="n/a","n/a",IF(AC$3&gt;(A30taxstdlife+$E863),(('PTRM input'!$K$172+'PTRM input'!$K$138)*$K$7)-SUM($K863:AB863),(('PTRM input'!$K$172+'PTRM input'!$K$138)*$K$7)/A30taxstdlife))</f>
        <v>0</v>
      </c>
      <c r="AD863" s="592">
        <f>IF(A30taxstdlife="n/a","n/a",IF(AD$3&gt;(A30taxstdlife+$E863),(('PTRM input'!$K$172+'PTRM input'!$K$138)*$K$7)-SUM($K863:AC863),(('PTRM input'!$K$172+'PTRM input'!$K$138)*$K$7)/A30taxstdlife))</f>
        <v>0</v>
      </c>
      <c r="AE863" s="592">
        <f>IF(A30taxstdlife="n/a","n/a",IF(AE$3&gt;(A30taxstdlife+$E863),(('PTRM input'!$K$172+'PTRM input'!$K$138)*$K$7)-SUM($K863:AD863),(('PTRM input'!$K$172+'PTRM input'!$K$138)*$K$7)/A30taxstdlife))</f>
        <v>0</v>
      </c>
      <c r="AF863" s="592">
        <f>IF(A30taxstdlife="n/a","n/a",IF(AF$3&gt;(A30taxstdlife+$E863),(('PTRM input'!$K$172+'PTRM input'!$K$138)*$K$7)-SUM($K863:AE863),(('PTRM input'!$K$172+'PTRM input'!$K$138)*$K$7)/A30taxstdlife))</f>
        <v>0</v>
      </c>
      <c r="AG863" s="592">
        <f>IF(A30taxstdlife="n/a","n/a",IF(AG$3&gt;(A30taxstdlife+$E863),(('PTRM input'!$K$172+'PTRM input'!$K$138)*$K$7)-SUM($K863:AF863),(('PTRM input'!$K$172+'PTRM input'!$K$138)*$K$7)/A30taxstdlife))</f>
        <v>0</v>
      </c>
      <c r="AH863" s="592">
        <f>IF(A30taxstdlife="n/a","n/a",IF(AH$3&gt;(A30taxstdlife+$E863),(('PTRM input'!$K$172+'PTRM input'!$K$138)*$K$7)-SUM($K863:AG863),(('PTRM input'!$K$172+'PTRM input'!$K$138)*$K$7)/A30taxstdlife))</f>
        <v>0</v>
      </c>
      <c r="AI863" s="592">
        <f>IF(A30taxstdlife="n/a","n/a",IF(AI$3&gt;(A30taxstdlife+$E863),(('PTRM input'!$K$172+'PTRM input'!$K$138)*$K$7)-SUM($K863:AH863),(('PTRM input'!$K$172+'PTRM input'!$K$138)*$K$7)/A30taxstdlife))</f>
        <v>0</v>
      </c>
      <c r="AJ863" s="592">
        <f>IF(A30taxstdlife="n/a","n/a",IF(AJ$3&gt;(A30taxstdlife+$E863),(('PTRM input'!$K$172+'PTRM input'!$K$138)*$K$7)-SUM($K863:AI863),(('PTRM input'!$K$172+'PTRM input'!$K$138)*$K$7)/A30taxstdlife))</f>
        <v>0</v>
      </c>
      <c r="AK863" s="592">
        <f>IF(A30taxstdlife="n/a","n/a",IF(AK$3&gt;(A30taxstdlife+$E863),(('PTRM input'!$K$172+'PTRM input'!$K$138)*$K$7)-SUM($K863:AJ863),(('PTRM input'!$K$172+'PTRM input'!$K$138)*$K$7)/A30taxstdlife))</f>
        <v>0</v>
      </c>
      <c r="AL863" s="592">
        <f>IF(A30taxstdlife="n/a","n/a",IF(AL$3&gt;(A30taxstdlife+$E863),(('PTRM input'!$K$172+'PTRM input'!$K$138)*$K$7)-SUM($K863:AK863),(('PTRM input'!$K$172+'PTRM input'!$K$138)*$K$7)/A30taxstdlife))</f>
        <v>0</v>
      </c>
      <c r="AM863" s="592">
        <f>IF(A30taxstdlife="n/a","n/a",IF(AM$3&gt;(A30taxstdlife+$E863),(('PTRM input'!$K$172+'PTRM input'!$K$138)*$K$7)-SUM($K863:AL863),(('PTRM input'!$K$172+'PTRM input'!$K$138)*$K$7)/A30taxstdlife))</f>
        <v>0</v>
      </c>
      <c r="AN863" s="592">
        <f>IF(A30taxstdlife="n/a","n/a",IF(AN$3&gt;(A30taxstdlife+$E863),(('PTRM input'!$K$172+'PTRM input'!$K$138)*$K$7)-SUM($K863:AM863),(('PTRM input'!$K$172+'PTRM input'!$K$138)*$K$7)/A30taxstdlife))</f>
        <v>0</v>
      </c>
      <c r="AO863" s="592">
        <f>IF(A30taxstdlife="n/a","n/a",IF(AO$3&gt;(A30taxstdlife+$E863),(('PTRM input'!$K$172+'PTRM input'!$K$138)*$K$7)-SUM($K863:AN863),(('PTRM input'!$K$172+'PTRM input'!$K$138)*$K$7)/A30taxstdlife))</f>
        <v>0</v>
      </c>
      <c r="AP863" s="592">
        <f>IF(A30taxstdlife="n/a","n/a",IF(AP$3&gt;(A30taxstdlife+$E863),(('PTRM input'!$K$172+'PTRM input'!$K$138)*$K$7)-SUM($K863:AO863),(('PTRM input'!$K$172+'PTRM input'!$K$138)*$K$7)/A30taxstdlife))</f>
        <v>0</v>
      </c>
      <c r="AQ863" s="592">
        <f>IF(A30taxstdlife="n/a","n/a",IF(AQ$3&gt;(A30taxstdlife+$E863),(('PTRM input'!$K$172+'PTRM input'!$K$138)*$K$7)-SUM($K863:AP863),(('PTRM input'!$K$172+'PTRM input'!$K$138)*$K$7)/A30taxstdlife))</f>
        <v>0</v>
      </c>
      <c r="AR863" s="592">
        <f>IF(A30taxstdlife="n/a","n/a",IF(AR$3&gt;(A30taxstdlife+$E863),(('PTRM input'!$K$172+'PTRM input'!$K$138)*$K$7)-SUM($K863:AQ863),(('PTRM input'!$K$172+'PTRM input'!$K$138)*$K$7)/A30taxstdlife))</f>
        <v>0</v>
      </c>
      <c r="AS863" s="592">
        <f>IF(A30taxstdlife="n/a","n/a",IF(AS$3&gt;(A30taxstdlife+$E863),(('PTRM input'!$K$172+'PTRM input'!$K$138)*$K$7)-SUM($K863:AR863),(('PTRM input'!$K$172+'PTRM input'!$K$138)*$K$7)/A30taxstdlife))</f>
        <v>0</v>
      </c>
      <c r="AT863" s="592">
        <f>IF(A30taxstdlife="n/a","n/a",IF(AT$3&gt;(A30taxstdlife+$E863),(('PTRM input'!$K$172+'PTRM input'!$K$138)*$K$7)-SUM($K863:AS863),(('PTRM input'!$K$172+'PTRM input'!$K$138)*$K$7)/A30taxstdlife))</f>
        <v>0</v>
      </c>
      <c r="AU863" s="592">
        <f>IF(A30taxstdlife="n/a","n/a",IF(AU$3&gt;(A30taxstdlife+$E863),(('PTRM input'!$K$172+'PTRM input'!$K$138)*$K$7)-SUM($K863:AT863),(('PTRM input'!$K$172+'PTRM input'!$K$138)*$K$7)/A30taxstdlife))</f>
        <v>0</v>
      </c>
      <c r="AV863" s="592">
        <f>IF(A30taxstdlife="n/a","n/a",IF(AV$3&gt;(A30taxstdlife+$E863),(('PTRM input'!$K$172+'PTRM input'!$K$138)*$K$7)-SUM($K863:AU863),(('PTRM input'!$K$172+'PTRM input'!$K$138)*$K$7)/A30taxstdlife))</f>
        <v>0</v>
      </c>
      <c r="AW863" s="592">
        <f>IF(A30taxstdlife="n/a","n/a",IF(AW$3&gt;(A30taxstdlife+$E863),(('PTRM input'!$K$172+'PTRM input'!$K$138)*$K$7)-SUM($K863:AV863),(('PTRM input'!$K$172+'PTRM input'!$K$138)*$K$7)/A30taxstdlife))</f>
        <v>0</v>
      </c>
      <c r="AX863" s="592">
        <f>IF(A30taxstdlife="n/a","n/a",IF(AX$3&gt;(A30taxstdlife+$E863),(('PTRM input'!$K$172+'PTRM input'!$K$138)*$K$7)-SUM($K863:AW863),(('PTRM input'!$K$172+'PTRM input'!$K$138)*$K$7)/A30taxstdlife))</f>
        <v>0</v>
      </c>
      <c r="AY863" s="592">
        <f>IF(A30taxstdlife="n/a","n/a",IF(AY$3&gt;(A30taxstdlife+$E863),(('PTRM input'!$K$172+'PTRM input'!$K$138)*$K$7)-SUM($K863:AX863),(('PTRM input'!$K$172+'PTRM input'!$K$138)*$K$7)/A30taxstdlife))</f>
        <v>0</v>
      </c>
      <c r="AZ863" s="592">
        <f>IF(A30taxstdlife="n/a","n/a",IF(AZ$3&gt;(A30taxstdlife+$E863),(('PTRM input'!$K$172+'PTRM input'!$K$138)*$K$7)-SUM($K863:AY863),(('PTRM input'!$K$172+'PTRM input'!$K$138)*$K$7)/A30taxstdlife))</f>
        <v>0</v>
      </c>
      <c r="BA863" s="592">
        <f>IF(A30taxstdlife="n/a","n/a",IF(BA$3&gt;(A30taxstdlife+$E863),(('PTRM input'!$K$172+'PTRM input'!$K$138)*$K$7)-SUM($K863:AZ863),(('PTRM input'!$K$172+'PTRM input'!$K$138)*$K$7)/A30taxstdlife))</f>
        <v>0</v>
      </c>
      <c r="BB863" s="592">
        <f>IF(A30taxstdlife="n/a","n/a",IF(BB$3&gt;(A30taxstdlife+$E863),(('PTRM input'!$K$172+'PTRM input'!$K$138)*$K$7)-SUM($K863:BA863),(('PTRM input'!$K$172+'PTRM input'!$K$138)*$K$7)/A30taxstdlife))</f>
        <v>0</v>
      </c>
      <c r="BC863" s="592">
        <f>IF(A30taxstdlife="n/a","n/a",IF(BC$3&gt;(A30taxstdlife+$E863),(('PTRM input'!$K$172+'PTRM input'!$K$138)*$K$7)-SUM($K863:BB863),(('PTRM input'!$K$172+'PTRM input'!$K$138)*$K$7)/A30taxstdlife))</f>
        <v>0</v>
      </c>
      <c r="BD863" s="592">
        <f>IF(A30taxstdlife="n/a","n/a",IF(BD$3&gt;(A30taxstdlife+$E863),(('PTRM input'!$K$172+'PTRM input'!$K$138)*$K$7)-SUM($K863:BC863),(('PTRM input'!$K$172+'PTRM input'!$K$138)*$K$7)/A30taxstdlife))</f>
        <v>0</v>
      </c>
      <c r="BE863" s="592">
        <f>IF(A30taxstdlife="n/a","n/a",IF(BE$3&gt;(A30taxstdlife+$E863),(('PTRM input'!$K$172+'PTRM input'!$K$138)*$K$7)-SUM($K863:BD863),(('PTRM input'!$K$172+'PTRM input'!$K$138)*$K$7)/A30taxstdlife))</f>
        <v>0</v>
      </c>
      <c r="BF863" s="592">
        <f>IF(A30taxstdlife="n/a","n/a",IF(BF$3&gt;(A30taxstdlife+$E863),(('PTRM input'!$K$172+'PTRM input'!$K$138)*$K$7)-SUM($K863:BE863),(('PTRM input'!$K$172+'PTRM input'!$K$138)*$K$7)/A30taxstdlife))</f>
        <v>0</v>
      </c>
      <c r="BG863" s="592">
        <f>IF(A30taxstdlife="n/a","n/a",IF(BG$3&gt;(A30taxstdlife+$E863),(('PTRM input'!$K$172+'PTRM input'!$K$138)*$K$7)-SUM($K863:BF863),(('PTRM input'!$K$172+'PTRM input'!$K$138)*$K$7)/A30taxstdlife))</f>
        <v>0</v>
      </c>
      <c r="BH863" s="592">
        <f>IF(A30taxstdlife="n/a","n/a",IF(BH$3&gt;(A30taxstdlife+$E863),(('PTRM input'!$K$172+'PTRM input'!$K$138)*$K$7)-SUM($K863:BG863),(('PTRM input'!$K$172+'PTRM input'!$K$138)*$K$7)/A30taxstdlife))</f>
        <v>0</v>
      </c>
      <c r="BI863" s="592">
        <f>IF(A30taxstdlife="n/a","n/a",IF(BI$3&gt;(A30taxstdlife+$E863),(('PTRM input'!$K$172+'PTRM input'!$K$138)*$K$7)-SUM($K863:BH863),(('PTRM input'!$K$172+'PTRM input'!$K$138)*$K$7)/A30taxstdlife))</f>
        <v>0</v>
      </c>
      <c r="BJ863" s="237"/>
      <c r="BK863" s="237"/>
      <c r="BL863" s="237"/>
      <c r="BM863" s="237"/>
    </row>
    <row r="864" spans="1:65" s="4" customFormat="1" ht="12.75" customHeight="1" outlineLevel="2">
      <c r="A864" s="237"/>
      <c r="B864" s="237"/>
      <c r="C864" s="597"/>
      <c r="D864" s="930"/>
      <c r="E864" s="167">
        <v>6</v>
      </c>
      <c r="F864" s="34"/>
      <c r="G864" s="184"/>
      <c r="H864" s="186"/>
      <c r="I864" s="186"/>
      <c r="J864" s="186"/>
      <c r="K864" s="186"/>
      <c r="L864" s="185"/>
      <c r="M864" s="105">
        <f>IF(A30taxstdlife="n/a","n/a",IF(M$3&gt;(A30taxstdlife+$E864),(('PTRM input'!$L$172+'PTRM input'!$L$138)*$L$7)-SUM($L864:L864),(('PTRM input'!$L$172+'PTRM input'!$L$138)*$L$7)/A30taxstdlife))</f>
        <v>0</v>
      </c>
      <c r="N864" s="105">
        <f>IF(A30taxstdlife="n/a","n/a",IF(N$3&gt;(A30taxstdlife+$E864),(('PTRM input'!$L$172+'PTRM input'!$L$138)*$L$7)-SUM($L864:M864),(('PTRM input'!$L$172+'PTRM input'!$L$138)*$L$7)/A30taxstdlife))</f>
        <v>0</v>
      </c>
      <c r="O864" s="105">
        <f>IF(A30taxstdlife="n/a","n/a",IF(O$3&gt;(A30taxstdlife+$E864),(('PTRM input'!$L$172+'PTRM input'!$L$138)*$L$7)-SUM($L864:N864),(('PTRM input'!$L$172+'PTRM input'!$L$138)*$L$7)/A30taxstdlife))</f>
        <v>0</v>
      </c>
      <c r="P864" s="105">
        <f>IF(A30taxstdlife="n/a","n/a",IF(P$3&gt;(A30taxstdlife+$E864),(('PTRM input'!$L$172+'PTRM input'!$L$138)*$L$7)-SUM($L864:O864),(('PTRM input'!$L$172+'PTRM input'!$L$138)*$L$7)/A30taxstdlife))</f>
        <v>0</v>
      </c>
      <c r="Q864" s="592">
        <f>IF(A30taxstdlife="n/a","n/a",IF(Q$3&gt;(A30taxstdlife+$E864),(('PTRM input'!$L$172+'PTRM input'!$L$138)*$L$7)-SUM($L864:P864),(('PTRM input'!$L$172+'PTRM input'!$L$138)*$L$7)/A30taxstdlife))</f>
        <v>0</v>
      </c>
      <c r="R864" s="592">
        <f>IF(A30taxstdlife="n/a","n/a",IF(R$3&gt;(A30taxstdlife+$E864),(('PTRM input'!$L$172+'PTRM input'!$L$138)*$L$7)-SUM($L864:Q864),(('PTRM input'!$L$172+'PTRM input'!$L$138)*$L$7)/A30taxstdlife))</f>
        <v>0</v>
      </c>
      <c r="S864" s="592">
        <f>IF(A30taxstdlife="n/a","n/a",IF(S$3&gt;(A30taxstdlife+$E864),(('PTRM input'!$L$172+'PTRM input'!$L$138)*$L$7)-SUM($L864:R864),(('PTRM input'!$L$172+'PTRM input'!$L$138)*$L$7)/A30taxstdlife))</f>
        <v>0</v>
      </c>
      <c r="T864" s="592">
        <f>IF(A30taxstdlife="n/a","n/a",IF(T$3&gt;(A30taxstdlife+$E864),(('PTRM input'!$L$172+'PTRM input'!$L$138)*$L$7)-SUM($L864:S864),(('PTRM input'!$L$172+'PTRM input'!$L$138)*$L$7)/A30taxstdlife))</f>
        <v>0</v>
      </c>
      <c r="U864" s="592">
        <f>IF(A30taxstdlife="n/a","n/a",IF(U$3&gt;(A30taxstdlife+$E864),(('PTRM input'!$L$172+'PTRM input'!$L$138)*$L$7)-SUM($L864:T864),(('PTRM input'!$L$172+'PTRM input'!$L$138)*$L$7)/A30taxstdlife))</f>
        <v>0</v>
      </c>
      <c r="V864" s="592">
        <f>IF(A30taxstdlife="n/a","n/a",IF(V$3&gt;(A30taxstdlife+$E864),(('PTRM input'!$L$172+'PTRM input'!$L$138)*$L$7)-SUM($L864:U864),(('PTRM input'!$L$172+'PTRM input'!$L$138)*$L$7)/A30taxstdlife))</f>
        <v>0</v>
      </c>
      <c r="W864" s="592">
        <f>IF(A30taxstdlife="n/a","n/a",IF(W$3&gt;(A30taxstdlife+$E864),(('PTRM input'!$L$172+'PTRM input'!$L$138)*$L$7)-SUM($L864:V864),(('PTRM input'!$L$172+'PTRM input'!$L$138)*$L$7)/A30taxstdlife))</f>
        <v>0</v>
      </c>
      <c r="X864" s="592">
        <f>IF(A30taxstdlife="n/a","n/a",IF(X$3&gt;(A30taxstdlife+$E864),(('PTRM input'!$L$172+'PTRM input'!$L$138)*$L$7)-SUM($L864:W864),(('PTRM input'!$L$172+'PTRM input'!$L$138)*$L$7)/A30taxstdlife))</f>
        <v>0</v>
      </c>
      <c r="Y864" s="592">
        <f>IF(A30taxstdlife="n/a","n/a",IF(Y$3&gt;(A30taxstdlife+$E864),(('PTRM input'!$L$172+'PTRM input'!$L$138)*$L$7)-SUM($L864:X864),(('PTRM input'!$L$172+'PTRM input'!$L$138)*$L$7)/A30taxstdlife))</f>
        <v>0</v>
      </c>
      <c r="Z864" s="592">
        <f>IF(A30taxstdlife="n/a","n/a",IF(Z$3&gt;(A30taxstdlife+$E864),(('PTRM input'!$L$172+'PTRM input'!$L$138)*$L$7)-SUM($L864:Y864),(('PTRM input'!$L$172+'PTRM input'!$L$138)*$L$7)/A30taxstdlife))</f>
        <v>0</v>
      </c>
      <c r="AA864" s="592">
        <f>IF(A30taxstdlife="n/a","n/a",IF(AA$3&gt;(A30taxstdlife+$E864),(('PTRM input'!$L$172+'PTRM input'!$L$138)*$L$7)-SUM($L864:Z864),(('PTRM input'!$L$172+'PTRM input'!$L$138)*$L$7)/A30taxstdlife))</f>
        <v>0</v>
      </c>
      <c r="AB864" s="592">
        <f>IF(A30taxstdlife="n/a","n/a",IF(AB$3&gt;(A30taxstdlife+$E864),(('PTRM input'!$L$172+'PTRM input'!$L$138)*$L$7)-SUM($L864:AA864),(('PTRM input'!$L$172+'PTRM input'!$L$138)*$L$7)/A30taxstdlife))</f>
        <v>0</v>
      </c>
      <c r="AC864" s="592">
        <f>IF(A30taxstdlife="n/a","n/a",IF(AC$3&gt;(A30taxstdlife+$E864),(('PTRM input'!$L$172+'PTRM input'!$L$138)*$L$7)-SUM($L864:AB864),(('PTRM input'!$L$172+'PTRM input'!$L$138)*$L$7)/A30taxstdlife))</f>
        <v>0</v>
      </c>
      <c r="AD864" s="592">
        <f>IF(A30taxstdlife="n/a","n/a",IF(AD$3&gt;(A30taxstdlife+$E864),(('PTRM input'!$L$172+'PTRM input'!$L$138)*$L$7)-SUM($L864:AC864),(('PTRM input'!$L$172+'PTRM input'!$L$138)*$L$7)/A30taxstdlife))</f>
        <v>0</v>
      </c>
      <c r="AE864" s="592">
        <f>IF(A30taxstdlife="n/a","n/a",IF(AE$3&gt;(A30taxstdlife+$E864),(('PTRM input'!$L$172+'PTRM input'!$L$138)*$L$7)-SUM($L864:AD864),(('PTRM input'!$L$172+'PTRM input'!$L$138)*$L$7)/A30taxstdlife))</f>
        <v>0</v>
      </c>
      <c r="AF864" s="592">
        <f>IF(A30taxstdlife="n/a","n/a",IF(AF$3&gt;(A30taxstdlife+$E864),(('PTRM input'!$L$172+'PTRM input'!$L$138)*$L$7)-SUM($L864:AE864),(('PTRM input'!$L$172+'PTRM input'!$L$138)*$L$7)/A30taxstdlife))</f>
        <v>0</v>
      </c>
      <c r="AG864" s="592">
        <f>IF(A30taxstdlife="n/a","n/a",IF(AG$3&gt;(A30taxstdlife+$E864),(('PTRM input'!$L$172+'PTRM input'!$L$138)*$L$7)-SUM($L864:AF864),(('PTRM input'!$L$172+'PTRM input'!$L$138)*$L$7)/A30taxstdlife))</f>
        <v>0</v>
      </c>
      <c r="AH864" s="592">
        <f>IF(A30taxstdlife="n/a","n/a",IF(AH$3&gt;(A30taxstdlife+$E864),(('PTRM input'!$L$172+'PTRM input'!$L$138)*$L$7)-SUM($L864:AG864),(('PTRM input'!$L$172+'PTRM input'!$L$138)*$L$7)/A30taxstdlife))</f>
        <v>0</v>
      </c>
      <c r="AI864" s="592">
        <f>IF(A30taxstdlife="n/a","n/a",IF(AI$3&gt;(A30taxstdlife+$E864),(('PTRM input'!$L$172+'PTRM input'!$L$138)*$L$7)-SUM($L864:AH864),(('PTRM input'!$L$172+'PTRM input'!$L$138)*$L$7)/A30taxstdlife))</f>
        <v>0</v>
      </c>
      <c r="AJ864" s="592">
        <f>IF(A30taxstdlife="n/a","n/a",IF(AJ$3&gt;(A30taxstdlife+$E864),(('PTRM input'!$L$172+'PTRM input'!$L$138)*$L$7)-SUM($L864:AI864),(('PTRM input'!$L$172+'PTRM input'!$L$138)*$L$7)/A30taxstdlife))</f>
        <v>0</v>
      </c>
      <c r="AK864" s="592">
        <f>IF(A30taxstdlife="n/a","n/a",IF(AK$3&gt;(A30taxstdlife+$E864),(('PTRM input'!$L$172+'PTRM input'!$L$138)*$L$7)-SUM($L864:AJ864),(('PTRM input'!$L$172+'PTRM input'!$L$138)*$L$7)/A30taxstdlife))</f>
        <v>0</v>
      </c>
      <c r="AL864" s="592">
        <f>IF(A30taxstdlife="n/a","n/a",IF(AL$3&gt;(A30taxstdlife+$E864),(('PTRM input'!$L$172+'PTRM input'!$L$138)*$L$7)-SUM($L864:AK864),(('PTRM input'!$L$172+'PTRM input'!$L$138)*$L$7)/A30taxstdlife))</f>
        <v>0</v>
      </c>
      <c r="AM864" s="592">
        <f>IF(A30taxstdlife="n/a","n/a",IF(AM$3&gt;(A30taxstdlife+$E864),(('PTRM input'!$L$172+'PTRM input'!$L$138)*$L$7)-SUM($L864:AL864),(('PTRM input'!$L$172+'PTRM input'!$L$138)*$L$7)/A30taxstdlife))</f>
        <v>0</v>
      </c>
      <c r="AN864" s="592">
        <f>IF(A30taxstdlife="n/a","n/a",IF(AN$3&gt;(A30taxstdlife+$E864),(('PTRM input'!$L$172+'PTRM input'!$L$138)*$L$7)-SUM($L864:AM864),(('PTRM input'!$L$172+'PTRM input'!$L$138)*$L$7)/A30taxstdlife))</f>
        <v>0</v>
      </c>
      <c r="AO864" s="592">
        <f>IF(A30taxstdlife="n/a","n/a",IF(AO$3&gt;(A30taxstdlife+$E864),(('PTRM input'!$L$172+'PTRM input'!$L$138)*$L$7)-SUM($L864:AN864),(('PTRM input'!$L$172+'PTRM input'!$L$138)*$L$7)/A30taxstdlife))</f>
        <v>0</v>
      </c>
      <c r="AP864" s="592">
        <f>IF(A30taxstdlife="n/a","n/a",IF(AP$3&gt;(A30taxstdlife+$E864),(('PTRM input'!$L$172+'PTRM input'!$L$138)*$L$7)-SUM($L864:AO864),(('PTRM input'!$L$172+'PTRM input'!$L$138)*$L$7)/A30taxstdlife))</f>
        <v>0</v>
      </c>
      <c r="AQ864" s="592">
        <f>IF(A30taxstdlife="n/a","n/a",IF(AQ$3&gt;(A30taxstdlife+$E864),(('PTRM input'!$L$172+'PTRM input'!$L$138)*$L$7)-SUM($L864:AP864),(('PTRM input'!$L$172+'PTRM input'!$L$138)*$L$7)/A30taxstdlife))</f>
        <v>0</v>
      </c>
      <c r="AR864" s="592">
        <f>IF(A30taxstdlife="n/a","n/a",IF(AR$3&gt;(A30taxstdlife+$E864),(('PTRM input'!$L$172+'PTRM input'!$L$138)*$L$7)-SUM($L864:AQ864),(('PTRM input'!$L$172+'PTRM input'!$L$138)*$L$7)/A30taxstdlife))</f>
        <v>0</v>
      </c>
      <c r="AS864" s="592">
        <f>IF(A30taxstdlife="n/a","n/a",IF(AS$3&gt;(A30taxstdlife+$E864),(('PTRM input'!$L$172+'PTRM input'!$L$138)*$L$7)-SUM($L864:AR864),(('PTRM input'!$L$172+'PTRM input'!$L$138)*$L$7)/A30taxstdlife))</f>
        <v>0</v>
      </c>
      <c r="AT864" s="592">
        <f>IF(A30taxstdlife="n/a","n/a",IF(AT$3&gt;(A30taxstdlife+$E864),(('PTRM input'!$L$172+'PTRM input'!$L$138)*$L$7)-SUM($L864:AS864),(('PTRM input'!$L$172+'PTRM input'!$L$138)*$L$7)/A30taxstdlife))</f>
        <v>0</v>
      </c>
      <c r="AU864" s="592">
        <f>IF(A30taxstdlife="n/a","n/a",IF(AU$3&gt;(A30taxstdlife+$E864),(('PTRM input'!$L$172+'PTRM input'!$L$138)*$L$7)-SUM($L864:AT864),(('PTRM input'!$L$172+'PTRM input'!$L$138)*$L$7)/A30taxstdlife))</f>
        <v>0</v>
      </c>
      <c r="AV864" s="592">
        <f>IF(A30taxstdlife="n/a","n/a",IF(AV$3&gt;(A30taxstdlife+$E864),(('PTRM input'!$L$172+'PTRM input'!$L$138)*$L$7)-SUM($L864:AU864),(('PTRM input'!$L$172+'PTRM input'!$L$138)*$L$7)/A30taxstdlife))</f>
        <v>0</v>
      </c>
      <c r="AW864" s="592">
        <f>IF(A30taxstdlife="n/a","n/a",IF(AW$3&gt;(A30taxstdlife+$E864),(('PTRM input'!$L$172+'PTRM input'!$L$138)*$L$7)-SUM($L864:AV864),(('PTRM input'!$L$172+'PTRM input'!$L$138)*$L$7)/A30taxstdlife))</f>
        <v>0</v>
      </c>
      <c r="AX864" s="592">
        <f>IF(A30taxstdlife="n/a","n/a",IF(AX$3&gt;(A30taxstdlife+$E864),(('PTRM input'!$L$172+'PTRM input'!$L$138)*$L$7)-SUM($L864:AW864),(('PTRM input'!$L$172+'PTRM input'!$L$138)*$L$7)/A30taxstdlife))</f>
        <v>0</v>
      </c>
      <c r="AY864" s="592">
        <f>IF(A30taxstdlife="n/a","n/a",IF(AY$3&gt;(A30taxstdlife+$E864),(('PTRM input'!$L$172+'PTRM input'!$L$138)*$L$7)-SUM($L864:AX864),(('PTRM input'!$L$172+'PTRM input'!$L$138)*$L$7)/A30taxstdlife))</f>
        <v>0</v>
      </c>
      <c r="AZ864" s="592">
        <f>IF(A30taxstdlife="n/a","n/a",IF(AZ$3&gt;(A30taxstdlife+$E864),(('PTRM input'!$L$172+'PTRM input'!$L$138)*$L$7)-SUM($L864:AY864),(('PTRM input'!$L$172+'PTRM input'!$L$138)*$L$7)/A30taxstdlife))</f>
        <v>0</v>
      </c>
      <c r="BA864" s="592">
        <f>IF(A30taxstdlife="n/a","n/a",IF(BA$3&gt;(A30taxstdlife+$E864),(('PTRM input'!$L$172+'PTRM input'!$L$138)*$L$7)-SUM($L864:AZ864),(('PTRM input'!$L$172+'PTRM input'!$L$138)*$L$7)/A30taxstdlife))</f>
        <v>0</v>
      </c>
      <c r="BB864" s="592">
        <f>IF(A30taxstdlife="n/a","n/a",IF(BB$3&gt;(A30taxstdlife+$E864),(('PTRM input'!$L$172+'PTRM input'!$L$138)*$L$7)-SUM($L864:BA864),(('PTRM input'!$L$172+'PTRM input'!$L$138)*$L$7)/A30taxstdlife))</f>
        <v>0</v>
      </c>
      <c r="BC864" s="592">
        <f>IF(A30taxstdlife="n/a","n/a",IF(BC$3&gt;(A30taxstdlife+$E864),(('PTRM input'!$L$172+'PTRM input'!$L$138)*$L$7)-SUM($L864:BB864),(('PTRM input'!$L$172+'PTRM input'!$L$138)*$L$7)/A30taxstdlife))</f>
        <v>0</v>
      </c>
      <c r="BD864" s="592">
        <f>IF(A30taxstdlife="n/a","n/a",IF(BD$3&gt;(A30taxstdlife+$E864),(('PTRM input'!$L$172+'PTRM input'!$L$138)*$L$7)-SUM($L864:BC864),(('PTRM input'!$L$172+'PTRM input'!$L$138)*$L$7)/A30taxstdlife))</f>
        <v>0</v>
      </c>
      <c r="BE864" s="592">
        <f>IF(A30taxstdlife="n/a","n/a",IF(BE$3&gt;(A30taxstdlife+$E864),(('PTRM input'!$L$172+'PTRM input'!$L$138)*$L$7)-SUM($L864:BD864),(('PTRM input'!$L$172+'PTRM input'!$L$138)*$L$7)/A30taxstdlife))</f>
        <v>0</v>
      </c>
      <c r="BF864" s="592">
        <f>IF(A30taxstdlife="n/a","n/a",IF(BF$3&gt;(A30taxstdlife+$E864),(('PTRM input'!$L$172+'PTRM input'!$L$138)*$L$7)-SUM($L864:BE864),(('PTRM input'!$L$172+'PTRM input'!$L$138)*$L$7)/A30taxstdlife))</f>
        <v>0</v>
      </c>
      <c r="BG864" s="592">
        <f>IF(A30taxstdlife="n/a","n/a",IF(BG$3&gt;(A30taxstdlife+$E864),(('PTRM input'!$L$172+'PTRM input'!$L$138)*$L$7)-SUM($L864:BF864),(('PTRM input'!$L$172+'PTRM input'!$L$138)*$L$7)/A30taxstdlife))</f>
        <v>0</v>
      </c>
      <c r="BH864" s="592">
        <f>IF(A30taxstdlife="n/a","n/a",IF(BH$3&gt;(A30taxstdlife+$E864),(('PTRM input'!$L$172+'PTRM input'!$L$138)*$L$7)-SUM($L864:BG864),(('PTRM input'!$L$172+'PTRM input'!$L$138)*$L$7)/A30taxstdlife))</f>
        <v>0</v>
      </c>
      <c r="BI864" s="592">
        <f>IF(A30taxstdlife="n/a","n/a",IF(BI$3&gt;(A30taxstdlife+$E864),(('PTRM input'!$L$172+'PTRM input'!$L$138)*$L$7)-SUM($L864:BH864),(('PTRM input'!$L$172+'PTRM input'!$L$138)*$L$7)/A30taxstdlife))</f>
        <v>0</v>
      </c>
      <c r="BJ864" s="237"/>
      <c r="BK864" s="237"/>
      <c r="BL864" s="237"/>
      <c r="BM864" s="237"/>
    </row>
    <row r="865" spans="1:65" s="4" customFormat="1" ht="12.75" customHeight="1" outlineLevel="2">
      <c r="A865" s="237"/>
      <c r="B865" s="237"/>
      <c r="C865" s="597"/>
      <c r="D865" s="930"/>
      <c r="E865" s="167">
        <v>7</v>
      </c>
      <c r="F865" s="34"/>
      <c r="G865" s="184"/>
      <c r="H865" s="186"/>
      <c r="I865" s="186"/>
      <c r="J865" s="186"/>
      <c r="K865" s="186"/>
      <c r="L865" s="186"/>
      <c r="M865" s="185"/>
      <c r="N865" s="105">
        <f>IF(A30taxstdlife="n/a","n/a",IF(N$3&gt;(A30taxstdlife+$E865),(('PTRM input'!$M$172+'PTRM input'!$M$138)*$M$7)-SUM($M865:M865),(('PTRM input'!$M$172+'PTRM input'!$M$138)*$M$7)/A30taxstdlife))</f>
        <v>0</v>
      </c>
      <c r="O865" s="105">
        <f>IF(A30taxstdlife="n/a","n/a",IF(O$3&gt;(A30taxstdlife+$E865),(('PTRM input'!$M$172+'PTRM input'!$M$138)*$M$7)-SUM($M865:N865),(('PTRM input'!$M$172+'PTRM input'!$M$138)*$M$7)/A30taxstdlife))</f>
        <v>0</v>
      </c>
      <c r="P865" s="105">
        <f>IF(A30taxstdlife="n/a","n/a",IF(P$3&gt;(A30taxstdlife+$E865),(('PTRM input'!$M$172+'PTRM input'!$M$138)*$M$7)-SUM($M865:O865),(('PTRM input'!$M$172+'PTRM input'!$M$138)*$M$7)/A30taxstdlife))</f>
        <v>0</v>
      </c>
      <c r="Q865" s="592">
        <f>IF(A30taxstdlife="n/a","n/a",IF(Q$3&gt;(A30taxstdlife+$E865),(('PTRM input'!$M$172+'PTRM input'!$M$138)*$M$7)-SUM($M865:P865),(('PTRM input'!$M$172+'PTRM input'!$M$138)*$M$7)/A30taxstdlife))</f>
        <v>0</v>
      </c>
      <c r="R865" s="592">
        <f>IF(A30taxstdlife="n/a","n/a",IF(R$3&gt;(A30taxstdlife+$E865),(('PTRM input'!$M$172+'PTRM input'!$M$138)*$M$7)-SUM($M865:Q865),(('PTRM input'!$M$172+'PTRM input'!$M$138)*$M$7)/A30taxstdlife))</f>
        <v>0</v>
      </c>
      <c r="S865" s="592">
        <f>IF(A30taxstdlife="n/a","n/a",IF(S$3&gt;(A30taxstdlife+$E865),(('PTRM input'!$M$172+'PTRM input'!$M$138)*$M$7)-SUM($M865:R865),(('PTRM input'!$M$172+'PTRM input'!$M$138)*$M$7)/A30taxstdlife))</f>
        <v>0</v>
      </c>
      <c r="T865" s="592">
        <f>IF(A30taxstdlife="n/a","n/a",IF(T$3&gt;(A30taxstdlife+$E865),(('PTRM input'!$M$172+'PTRM input'!$M$138)*$M$7)-SUM($M865:S865),(('PTRM input'!$M$172+'PTRM input'!$M$138)*$M$7)/A30taxstdlife))</f>
        <v>0</v>
      </c>
      <c r="U865" s="592">
        <f>IF(A30taxstdlife="n/a","n/a",IF(U$3&gt;(A30taxstdlife+$E865),(('PTRM input'!$M$172+'PTRM input'!$M$138)*$M$7)-SUM($M865:T865),(('PTRM input'!$M$172+'PTRM input'!$M$138)*$M$7)/A30taxstdlife))</f>
        <v>0</v>
      </c>
      <c r="V865" s="592">
        <f>IF(A30taxstdlife="n/a","n/a",IF(V$3&gt;(A30taxstdlife+$E865),(('PTRM input'!$M$172+'PTRM input'!$M$138)*$M$7)-SUM($M865:U865),(('PTRM input'!$M$172+'PTRM input'!$M$138)*$M$7)/A30taxstdlife))</f>
        <v>0</v>
      </c>
      <c r="W865" s="592">
        <f>IF(A30taxstdlife="n/a","n/a",IF(W$3&gt;(A30taxstdlife+$E865),(('PTRM input'!$M$172+'PTRM input'!$M$138)*$M$7)-SUM($M865:V865),(('PTRM input'!$M$172+'PTRM input'!$M$138)*$M$7)/A30taxstdlife))</f>
        <v>0</v>
      </c>
      <c r="X865" s="592">
        <f>IF(A30taxstdlife="n/a","n/a",IF(X$3&gt;(A30taxstdlife+$E865),(('PTRM input'!$M$172+'PTRM input'!$M$138)*$M$7)-SUM($M865:W865),(('PTRM input'!$M$172+'PTRM input'!$M$138)*$M$7)/A30taxstdlife))</f>
        <v>0</v>
      </c>
      <c r="Y865" s="592">
        <f>IF(A30taxstdlife="n/a","n/a",IF(Y$3&gt;(A30taxstdlife+$E865),(('PTRM input'!$M$172+'PTRM input'!$M$138)*$M$7)-SUM($M865:X865),(('PTRM input'!$M$172+'PTRM input'!$M$138)*$M$7)/A30taxstdlife))</f>
        <v>0</v>
      </c>
      <c r="Z865" s="592">
        <f>IF(A30taxstdlife="n/a","n/a",IF(Z$3&gt;(A30taxstdlife+$E865),(('PTRM input'!$M$172+'PTRM input'!$M$138)*$M$7)-SUM($M865:Y865),(('PTRM input'!$M$172+'PTRM input'!$M$138)*$M$7)/A30taxstdlife))</f>
        <v>0</v>
      </c>
      <c r="AA865" s="592">
        <f>IF(A30taxstdlife="n/a","n/a",IF(AA$3&gt;(A30taxstdlife+$E865),(('PTRM input'!$M$172+'PTRM input'!$M$138)*$M$7)-SUM($M865:Z865),(('PTRM input'!$M$172+'PTRM input'!$M$138)*$M$7)/A30taxstdlife))</f>
        <v>0</v>
      </c>
      <c r="AB865" s="592">
        <f>IF(A30taxstdlife="n/a","n/a",IF(AB$3&gt;(A30taxstdlife+$E865),(('PTRM input'!$M$172+'PTRM input'!$M$138)*$M$7)-SUM($M865:AA865),(('PTRM input'!$M$172+'PTRM input'!$M$138)*$M$7)/A30taxstdlife))</f>
        <v>0</v>
      </c>
      <c r="AC865" s="592">
        <f>IF(A30taxstdlife="n/a","n/a",IF(AC$3&gt;(A30taxstdlife+$E865),(('PTRM input'!$M$172+'PTRM input'!$M$138)*$M$7)-SUM($M865:AB865),(('PTRM input'!$M$172+'PTRM input'!$M$138)*$M$7)/A30taxstdlife))</f>
        <v>0</v>
      </c>
      <c r="AD865" s="592">
        <f>IF(A30taxstdlife="n/a","n/a",IF(AD$3&gt;(A30taxstdlife+$E865),(('PTRM input'!$M$172+'PTRM input'!$M$138)*$M$7)-SUM($M865:AC865),(('PTRM input'!$M$172+'PTRM input'!$M$138)*$M$7)/A30taxstdlife))</f>
        <v>0</v>
      </c>
      <c r="AE865" s="592">
        <f>IF(A30taxstdlife="n/a","n/a",IF(AE$3&gt;(A30taxstdlife+$E865),(('PTRM input'!$M$172+'PTRM input'!$M$138)*$M$7)-SUM($M865:AD865),(('PTRM input'!$M$172+'PTRM input'!$M$138)*$M$7)/A30taxstdlife))</f>
        <v>0</v>
      </c>
      <c r="AF865" s="592">
        <f>IF(A30taxstdlife="n/a","n/a",IF(AF$3&gt;(A30taxstdlife+$E865),(('PTRM input'!$M$172+'PTRM input'!$M$138)*$M$7)-SUM($M865:AE865),(('PTRM input'!$M$172+'PTRM input'!$M$138)*$M$7)/A30taxstdlife))</f>
        <v>0</v>
      </c>
      <c r="AG865" s="592">
        <f>IF(A30taxstdlife="n/a","n/a",IF(AG$3&gt;(A30taxstdlife+$E865),(('PTRM input'!$M$172+'PTRM input'!$M$138)*$M$7)-SUM($M865:AF865),(('PTRM input'!$M$172+'PTRM input'!$M$138)*$M$7)/A30taxstdlife))</f>
        <v>0</v>
      </c>
      <c r="AH865" s="592">
        <f>IF(A30taxstdlife="n/a","n/a",IF(AH$3&gt;(A30taxstdlife+$E865),(('PTRM input'!$M$172+'PTRM input'!$M$138)*$M$7)-SUM($M865:AG865),(('PTRM input'!$M$172+'PTRM input'!$M$138)*$M$7)/A30taxstdlife))</f>
        <v>0</v>
      </c>
      <c r="AI865" s="592">
        <f>IF(A30taxstdlife="n/a","n/a",IF(AI$3&gt;(A30taxstdlife+$E865),(('PTRM input'!$M$172+'PTRM input'!$M$138)*$M$7)-SUM($M865:AH865),(('PTRM input'!$M$172+'PTRM input'!$M$138)*$M$7)/A30taxstdlife))</f>
        <v>0</v>
      </c>
      <c r="AJ865" s="592">
        <f>IF(A30taxstdlife="n/a","n/a",IF(AJ$3&gt;(A30taxstdlife+$E865),(('PTRM input'!$M$172+'PTRM input'!$M$138)*$M$7)-SUM($M865:AI865),(('PTRM input'!$M$172+'PTRM input'!$M$138)*$M$7)/A30taxstdlife))</f>
        <v>0</v>
      </c>
      <c r="AK865" s="592">
        <f>IF(A30taxstdlife="n/a","n/a",IF(AK$3&gt;(A30taxstdlife+$E865),(('PTRM input'!$M$172+'PTRM input'!$M$138)*$M$7)-SUM($M865:AJ865),(('PTRM input'!$M$172+'PTRM input'!$M$138)*$M$7)/A30taxstdlife))</f>
        <v>0</v>
      </c>
      <c r="AL865" s="592">
        <f>IF(A30taxstdlife="n/a","n/a",IF(AL$3&gt;(A30taxstdlife+$E865),(('PTRM input'!$M$172+'PTRM input'!$M$138)*$M$7)-SUM($M865:AK865),(('PTRM input'!$M$172+'PTRM input'!$M$138)*$M$7)/A30taxstdlife))</f>
        <v>0</v>
      </c>
      <c r="AM865" s="592">
        <f>IF(A30taxstdlife="n/a","n/a",IF(AM$3&gt;(A30taxstdlife+$E865),(('PTRM input'!$M$172+'PTRM input'!$M$138)*$M$7)-SUM($M865:AL865),(('PTRM input'!$M$172+'PTRM input'!$M$138)*$M$7)/A30taxstdlife))</f>
        <v>0</v>
      </c>
      <c r="AN865" s="592">
        <f>IF(A30taxstdlife="n/a","n/a",IF(AN$3&gt;(A30taxstdlife+$E865),(('PTRM input'!$M$172+'PTRM input'!$M$138)*$M$7)-SUM($M865:AM865),(('PTRM input'!$M$172+'PTRM input'!$M$138)*$M$7)/A30taxstdlife))</f>
        <v>0</v>
      </c>
      <c r="AO865" s="592">
        <f>IF(A30taxstdlife="n/a","n/a",IF(AO$3&gt;(A30taxstdlife+$E865),(('PTRM input'!$M$172+'PTRM input'!$M$138)*$M$7)-SUM($M865:AN865),(('PTRM input'!$M$172+'PTRM input'!$M$138)*$M$7)/A30taxstdlife))</f>
        <v>0</v>
      </c>
      <c r="AP865" s="592">
        <f>IF(A30taxstdlife="n/a","n/a",IF(AP$3&gt;(A30taxstdlife+$E865),(('PTRM input'!$M$172+'PTRM input'!$M$138)*$M$7)-SUM($M865:AO865),(('PTRM input'!$M$172+'PTRM input'!$M$138)*$M$7)/A30taxstdlife))</f>
        <v>0</v>
      </c>
      <c r="AQ865" s="592">
        <f>IF(A30taxstdlife="n/a","n/a",IF(AQ$3&gt;(A30taxstdlife+$E865),(('PTRM input'!$M$172+'PTRM input'!$M$138)*$M$7)-SUM($M865:AP865),(('PTRM input'!$M$172+'PTRM input'!$M$138)*$M$7)/A30taxstdlife))</f>
        <v>0</v>
      </c>
      <c r="AR865" s="592">
        <f>IF(A30taxstdlife="n/a","n/a",IF(AR$3&gt;(A30taxstdlife+$E865),(('PTRM input'!$M$172+'PTRM input'!$M$138)*$M$7)-SUM($M865:AQ865),(('PTRM input'!$M$172+'PTRM input'!$M$138)*$M$7)/A30taxstdlife))</f>
        <v>0</v>
      </c>
      <c r="AS865" s="592">
        <f>IF(A30taxstdlife="n/a","n/a",IF(AS$3&gt;(A30taxstdlife+$E865),(('PTRM input'!$M$172+'PTRM input'!$M$138)*$M$7)-SUM($M865:AR865),(('PTRM input'!$M$172+'PTRM input'!$M$138)*$M$7)/A30taxstdlife))</f>
        <v>0</v>
      </c>
      <c r="AT865" s="592">
        <f>IF(A30taxstdlife="n/a","n/a",IF(AT$3&gt;(A30taxstdlife+$E865),(('PTRM input'!$M$172+'PTRM input'!$M$138)*$M$7)-SUM($M865:AS865),(('PTRM input'!$M$172+'PTRM input'!$M$138)*$M$7)/A30taxstdlife))</f>
        <v>0</v>
      </c>
      <c r="AU865" s="592">
        <f>IF(A30taxstdlife="n/a","n/a",IF(AU$3&gt;(A30taxstdlife+$E865),(('PTRM input'!$M$172+'PTRM input'!$M$138)*$M$7)-SUM($M865:AT865),(('PTRM input'!$M$172+'PTRM input'!$M$138)*$M$7)/A30taxstdlife))</f>
        <v>0</v>
      </c>
      <c r="AV865" s="592">
        <f>IF(A30taxstdlife="n/a","n/a",IF(AV$3&gt;(A30taxstdlife+$E865),(('PTRM input'!$M$172+'PTRM input'!$M$138)*$M$7)-SUM($M865:AU865),(('PTRM input'!$M$172+'PTRM input'!$M$138)*$M$7)/A30taxstdlife))</f>
        <v>0</v>
      </c>
      <c r="AW865" s="592">
        <f>IF(A30taxstdlife="n/a","n/a",IF(AW$3&gt;(A30taxstdlife+$E865),(('PTRM input'!$M$172+'PTRM input'!$M$138)*$M$7)-SUM($M865:AV865),(('PTRM input'!$M$172+'PTRM input'!$M$138)*$M$7)/A30taxstdlife))</f>
        <v>0</v>
      </c>
      <c r="AX865" s="592">
        <f>IF(A30taxstdlife="n/a","n/a",IF(AX$3&gt;(A30taxstdlife+$E865),(('PTRM input'!$M$172+'PTRM input'!$M$138)*$M$7)-SUM($M865:AW865),(('PTRM input'!$M$172+'PTRM input'!$M$138)*$M$7)/A30taxstdlife))</f>
        <v>0</v>
      </c>
      <c r="AY865" s="592">
        <f>IF(A30taxstdlife="n/a","n/a",IF(AY$3&gt;(A30taxstdlife+$E865),(('PTRM input'!$M$172+'PTRM input'!$M$138)*$M$7)-SUM($M865:AX865),(('PTRM input'!$M$172+'PTRM input'!$M$138)*$M$7)/A30taxstdlife))</f>
        <v>0</v>
      </c>
      <c r="AZ865" s="592">
        <f>IF(A30taxstdlife="n/a","n/a",IF(AZ$3&gt;(A30taxstdlife+$E865),(('PTRM input'!$M$172+'PTRM input'!$M$138)*$M$7)-SUM($M865:AY865),(('PTRM input'!$M$172+'PTRM input'!$M$138)*$M$7)/A30taxstdlife))</f>
        <v>0</v>
      </c>
      <c r="BA865" s="592">
        <f>IF(A30taxstdlife="n/a","n/a",IF(BA$3&gt;(A30taxstdlife+$E865),(('PTRM input'!$M$172+'PTRM input'!$M$138)*$M$7)-SUM($M865:AZ865),(('PTRM input'!$M$172+'PTRM input'!$M$138)*$M$7)/A30taxstdlife))</f>
        <v>0</v>
      </c>
      <c r="BB865" s="592">
        <f>IF(A30taxstdlife="n/a","n/a",IF(BB$3&gt;(A30taxstdlife+$E865),(('PTRM input'!$M$172+'PTRM input'!$M$138)*$M$7)-SUM($M865:BA865),(('PTRM input'!$M$172+'PTRM input'!$M$138)*$M$7)/A30taxstdlife))</f>
        <v>0</v>
      </c>
      <c r="BC865" s="592">
        <f>IF(A30taxstdlife="n/a","n/a",IF(BC$3&gt;(A30taxstdlife+$E865),(('PTRM input'!$M$172+'PTRM input'!$M$138)*$M$7)-SUM($M865:BB865),(('PTRM input'!$M$172+'PTRM input'!$M$138)*$M$7)/A30taxstdlife))</f>
        <v>0</v>
      </c>
      <c r="BD865" s="592">
        <f>IF(A30taxstdlife="n/a","n/a",IF(BD$3&gt;(A30taxstdlife+$E865),(('PTRM input'!$M$172+'PTRM input'!$M$138)*$M$7)-SUM($M865:BC865),(('PTRM input'!$M$172+'PTRM input'!$M$138)*$M$7)/A30taxstdlife))</f>
        <v>0</v>
      </c>
      <c r="BE865" s="592">
        <f>IF(A30taxstdlife="n/a","n/a",IF(BE$3&gt;(A30taxstdlife+$E865),(('PTRM input'!$M$172+'PTRM input'!$M$138)*$M$7)-SUM($M865:BD865),(('PTRM input'!$M$172+'PTRM input'!$M$138)*$M$7)/A30taxstdlife))</f>
        <v>0</v>
      </c>
      <c r="BF865" s="592">
        <f>IF(A30taxstdlife="n/a","n/a",IF(BF$3&gt;(A30taxstdlife+$E865),(('PTRM input'!$M$172+'PTRM input'!$M$138)*$M$7)-SUM($M865:BE865),(('PTRM input'!$M$172+'PTRM input'!$M$138)*$M$7)/A30taxstdlife))</f>
        <v>0</v>
      </c>
      <c r="BG865" s="592">
        <f>IF(A30taxstdlife="n/a","n/a",IF(BG$3&gt;(A30taxstdlife+$E865),(('PTRM input'!$M$172+'PTRM input'!$M$138)*$M$7)-SUM($M865:BF865),(('PTRM input'!$M$172+'PTRM input'!$M$138)*$M$7)/A30taxstdlife))</f>
        <v>0</v>
      </c>
      <c r="BH865" s="592">
        <f>IF(A30taxstdlife="n/a","n/a",IF(BH$3&gt;(A30taxstdlife+$E865),(('PTRM input'!$M$172+'PTRM input'!$M$138)*$M$7)-SUM($M865:BG865),(('PTRM input'!$M$172+'PTRM input'!$M$138)*$M$7)/A30taxstdlife))</f>
        <v>0</v>
      </c>
      <c r="BI865" s="592">
        <f>IF(A30taxstdlife="n/a","n/a",IF(BI$3&gt;(A30taxstdlife+$E865),(('PTRM input'!$M$172+'PTRM input'!$M$138)*$M$7)-SUM($M865:BH865),(('PTRM input'!$M$172+'PTRM input'!$M$138)*$M$7)/A30taxstdlife))</f>
        <v>0</v>
      </c>
      <c r="BJ865" s="237"/>
      <c r="BK865" s="237"/>
      <c r="BL865" s="237"/>
      <c r="BM865" s="237"/>
    </row>
    <row r="866" spans="1:65" s="4" customFormat="1" ht="12.75" customHeight="1" outlineLevel="2">
      <c r="A866" s="237"/>
      <c r="B866" s="237"/>
      <c r="C866" s="597"/>
      <c r="D866" s="930"/>
      <c r="E866" s="167">
        <v>8</v>
      </c>
      <c r="F866" s="34"/>
      <c r="G866" s="184"/>
      <c r="H866" s="186"/>
      <c r="I866" s="186"/>
      <c r="J866" s="186"/>
      <c r="K866" s="186"/>
      <c r="L866" s="186"/>
      <c r="M866" s="186"/>
      <c r="N866" s="185"/>
      <c r="O866" s="105">
        <f>IF(A30taxstdlife="n/a","n/a",IF(O$3&gt;(A30taxstdlife+$E866),(('PTRM input'!$N$172+'PTRM input'!$N$138)*$N$7)-SUM($N866:N866),(('PTRM input'!$N$172+'PTRM input'!$N$138)*$N$7)/A30taxstdlife))</f>
        <v>0</v>
      </c>
      <c r="P866" s="105">
        <f>IF(A30taxstdlife="n/a","n/a",IF(P$3&gt;(A30taxstdlife+$E866),(('PTRM input'!$N$172+'PTRM input'!$N$138)*$N$7)-SUM($N866:O866),(('PTRM input'!$N$172+'PTRM input'!$N$138)*$N$7)/A30taxstdlife))</f>
        <v>0</v>
      </c>
      <c r="Q866" s="592">
        <f>IF(A30taxstdlife="n/a","n/a",IF(Q$3&gt;(A30taxstdlife+$E866),(('PTRM input'!$N$172+'PTRM input'!$N$138)*$N$7)-SUM($N866:P866),(('PTRM input'!$N$172+'PTRM input'!$N$138)*$N$7)/A30taxstdlife))</f>
        <v>0</v>
      </c>
      <c r="R866" s="592">
        <f>IF(A30taxstdlife="n/a","n/a",IF(R$3&gt;(A30taxstdlife+$E866),(('PTRM input'!$N$172+'PTRM input'!$N$138)*$N$7)-SUM($N866:Q866),(('PTRM input'!$N$172+'PTRM input'!$N$138)*$N$7)/A30taxstdlife))</f>
        <v>0</v>
      </c>
      <c r="S866" s="592">
        <f>IF(A30taxstdlife="n/a","n/a",IF(S$3&gt;(A30taxstdlife+$E866),(('PTRM input'!$N$172+'PTRM input'!$N$138)*$N$7)-SUM($N866:R866),(('PTRM input'!$N$172+'PTRM input'!$N$138)*$N$7)/A30taxstdlife))</f>
        <v>0</v>
      </c>
      <c r="T866" s="592">
        <f>IF(A30taxstdlife="n/a","n/a",IF(T$3&gt;(A30taxstdlife+$E866),(('PTRM input'!$N$172+'PTRM input'!$N$138)*$N$7)-SUM($N866:S866),(('PTRM input'!$N$172+'PTRM input'!$N$138)*$N$7)/A30taxstdlife))</f>
        <v>0</v>
      </c>
      <c r="U866" s="592">
        <f>IF(A30taxstdlife="n/a","n/a",IF(U$3&gt;(A30taxstdlife+$E866),(('PTRM input'!$N$172+'PTRM input'!$N$138)*$N$7)-SUM($N866:T866),(('PTRM input'!$N$172+'PTRM input'!$N$138)*$N$7)/A30taxstdlife))</f>
        <v>0</v>
      </c>
      <c r="V866" s="592">
        <f>IF(A30taxstdlife="n/a","n/a",IF(V$3&gt;(A30taxstdlife+$E866),(('PTRM input'!$N$172+'PTRM input'!$N$138)*$N$7)-SUM($N866:U866),(('PTRM input'!$N$172+'PTRM input'!$N$138)*$N$7)/A30taxstdlife))</f>
        <v>0</v>
      </c>
      <c r="W866" s="592">
        <f>IF(A30taxstdlife="n/a","n/a",IF(W$3&gt;(A30taxstdlife+$E866),(('PTRM input'!$N$172+'PTRM input'!$N$138)*$N$7)-SUM($N866:V866),(('PTRM input'!$N$172+'PTRM input'!$N$138)*$N$7)/A30taxstdlife))</f>
        <v>0</v>
      </c>
      <c r="X866" s="592">
        <f>IF(A30taxstdlife="n/a","n/a",IF(X$3&gt;(A30taxstdlife+$E866),(('PTRM input'!$N$172+'PTRM input'!$N$138)*$N$7)-SUM($N866:W866),(('PTRM input'!$N$172+'PTRM input'!$N$138)*$N$7)/A30taxstdlife))</f>
        <v>0</v>
      </c>
      <c r="Y866" s="592">
        <f>IF(A30taxstdlife="n/a","n/a",IF(Y$3&gt;(A30taxstdlife+$E866),(('PTRM input'!$N$172+'PTRM input'!$N$138)*$N$7)-SUM($N866:X866),(('PTRM input'!$N$172+'PTRM input'!$N$138)*$N$7)/A30taxstdlife))</f>
        <v>0</v>
      </c>
      <c r="Z866" s="592">
        <f>IF(A30taxstdlife="n/a","n/a",IF(Z$3&gt;(A30taxstdlife+$E866),(('PTRM input'!$N$172+'PTRM input'!$N$138)*$N$7)-SUM($N866:Y866),(('PTRM input'!$N$172+'PTRM input'!$N$138)*$N$7)/A30taxstdlife))</f>
        <v>0</v>
      </c>
      <c r="AA866" s="592">
        <f>IF(A30taxstdlife="n/a","n/a",IF(AA$3&gt;(A30taxstdlife+$E866),(('PTRM input'!$N$172+'PTRM input'!$N$138)*$N$7)-SUM($N866:Z866),(('PTRM input'!$N$172+'PTRM input'!$N$138)*$N$7)/A30taxstdlife))</f>
        <v>0</v>
      </c>
      <c r="AB866" s="592">
        <f>IF(A30taxstdlife="n/a","n/a",IF(AB$3&gt;(A30taxstdlife+$E866),(('PTRM input'!$N$172+'PTRM input'!$N$138)*$N$7)-SUM($N866:AA866),(('PTRM input'!$N$172+'PTRM input'!$N$138)*$N$7)/A30taxstdlife))</f>
        <v>0</v>
      </c>
      <c r="AC866" s="592">
        <f>IF(A30taxstdlife="n/a","n/a",IF(AC$3&gt;(A30taxstdlife+$E866),(('PTRM input'!$N$172+'PTRM input'!$N$138)*$N$7)-SUM($N866:AB866),(('PTRM input'!$N$172+'PTRM input'!$N$138)*$N$7)/A30taxstdlife))</f>
        <v>0</v>
      </c>
      <c r="AD866" s="592">
        <f>IF(A30taxstdlife="n/a","n/a",IF(AD$3&gt;(A30taxstdlife+$E866),(('PTRM input'!$N$172+'PTRM input'!$N$138)*$N$7)-SUM($N866:AC866),(('PTRM input'!$N$172+'PTRM input'!$N$138)*$N$7)/A30taxstdlife))</f>
        <v>0</v>
      </c>
      <c r="AE866" s="592">
        <f>IF(A30taxstdlife="n/a","n/a",IF(AE$3&gt;(A30taxstdlife+$E866),(('PTRM input'!$N$172+'PTRM input'!$N$138)*$N$7)-SUM($N866:AD866),(('PTRM input'!$N$172+'PTRM input'!$N$138)*$N$7)/A30taxstdlife))</f>
        <v>0</v>
      </c>
      <c r="AF866" s="592">
        <f>IF(A30taxstdlife="n/a","n/a",IF(AF$3&gt;(A30taxstdlife+$E866),(('PTRM input'!$N$172+'PTRM input'!$N$138)*$N$7)-SUM($N866:AE866),(('PTRM input'!$N$172+'PTRM input'!$N$138)*$N$7)/A30taxstdlife))</f>
        <v>0</v>
      </c>
      <c r="AG866" s="592">
        <f>IF(A30taxstdlife="n/a","n/a",IF(AG$3&gt;(A30taxstdlife+$E866),(('PTRM input'!$N$172+'PTRM input'!$N$138)*$N$7)-SUM($N866:AF866),(('PTRM input'!$N$172+'PTRM input'!$N$138)*$N$7)/A30taxstdlife))</f>
        <v>0</v>
      </c>
      <c r="AH866" s="592">
        <f>IF(A30taxstdlife="n/a","n/a",IF(AH$3&gt;(A30taxstdlife+$E866),(('PTRM input'!$N$172+'PTRM input'!$N$138)*$N$7)-SUM($N866:AG866),(('PTRM input'!$N$172+'PTRM input'!$N$138)*$N$7)/A30taxstdlife))</f>
        <v>0</v>
      </c>
      <c r="AI866" s="592">
        <f>IF(A30taxstdlife="n/a","n/a",IF(AI$3&gt;(A30taxstdlife+$E866),(('PTRM input'!$N$172+'PTRM input'!$N$138)*$N$7)-SUM($N866:AH866),(('PTRM input'!$N$172+'PTRM input'!$N$138)*$N$7)/A30taxstdlife))</f>
        <v>0</v>
      </c>
      <c r="AJ866" s="592">
        <f>IF(A30taxstdlife="n/a","n/a",IF(AJ$3&gt;(A30taxstdlife+$E866),(('PTRM input'!$N$172+'PTRM input'!$N$138)*$N$7)-SUM($N866:AI866),(('PTRM input'!$N$172+'PTRM input'!$N$138)*$N$7)/A30taxstdlife))</f>
        <v>0</v>
      </c>
      <c r="AK866" s="592">
        <f>IF(A30taxstdlife="n/a","n/a",IF(AK$3&gt;(A30taxstdlife+$E866),(('PTRM input'!$N$172+'PTRM input'!$N$138)*$N$7)-SUM($N866:AJ866),(('PTRM input'!$N$172+'PTRM input'!$N$138)*$N$7)/A30taxstdlife))</f>
        <v>0</v>
      </c>
      <c r="AL866" s="592">
        <f>IF(A30taxstdlife="n/a","n/a",IF(AL$3&gt;(A30taxstdlife+$E866),(('PTRM input'!$N$172+'PTRM input'!$N$138)*$N$7)-SUM($N866:AK866),(('PTRM input'!$N$172+'PTRM input'!$N$138)*$N$7)/A30taxstdlife))</f>
        <v>0</v>
      </c>
      <c r="AM866" s="592">
        <f>IF(A30taxstdlife="n/a","n/a",IF(AM$3&gt;(A30taxstdlife+$E866),(('PTRM input'!$N$172+'PTRM input'!$N$138)*$N$7)-SUM($N866:AL866),(('PTRM input'!$N$172+'PTRM input'!$N$138)*$N$7)/A30taxstdlife))</f>
        <v>0</v>
      </c>
      <c r="AN866" s="592">
        <f>IF(A30taxstdlife="n/a","n/a",IF(AN$3&gt;(A30taxstdlife+$E866),(('PTRM input'!$N$172+'PTRM input'!$N$138)*$N$7)-SUM($N866:AM866),(('PTRM input'!$N$172+'PTRM input'!$N$138)*$N$7)/A30taxstdlife))</f>
        <v>0</v>
      </c>
      <c r="AO866" s="592">
        <f>IF(A30taxstdlife="n/a","n/a",IF(AO$3&gt;(A30taxstdlife+$E866),(('PTRM input'!$N$172+'PTRM input'!$N$138)*$N$7)-SUM($N866:AN866),(('PTRM input'!$N$172+'PTRM input'!$N$138)*$N$7)/A30taxstdlife))</f>
        <v>0</v>
      </c>
      <c r="AP866" s="592">
        <f>IF(A30taxstdlife="n/a","n/a",IF(AP$3&gt;(A30taxstdlife+$E866),(('PTRM input'!$N$172+'PTRM input'!$N$138)*$N$7)-SUM($N866:AO866),(('PTRM input'!$N$172+'PTRM input'!$N$138)*$N$7)/A30taxstdlife))</f>
        <v>0</v>
      </c>
      <c r="AQ866" s="592">
        <f>IF(A30taxstdlife="n/a","n/a",IF(AQ$3&gt;(A30taxstdlife+$E866),(('PTRM input'!$N$172+'PTRM input'!$N$138)*$N$7)-SUM($N866:AP866),(('PTRM input'!$N$172+'PTRM input'!$N$138)*$N$7)/A30taxstdlife))</f>
        <v>0</v>
      </c>
      <c r="AR866" s="592">
        <f>IF(A30taxstdlife="n/a","n/a",IF(AR$3&gt;(A30taxstdlife+$E866),(('PTRM input'!$N$172+'PTRM input'!$N$138)*$N$7)-SUM($N866:AQ866),(('PTRM input'!$N$172+'PTRM input'!$N$138)*$N$7)/A30taxstdlife))</f>
        <v>0</v>
      </c>
      <c r="AS866" s="592">
        <f>IF(A30taxstdlife="n/a","n/a",IF(AS$3&gt;(A30taxstdlife+$E866),(('PTRM input'!$N$172+'PTRM input'!$N$138)*$N$7)-SUM($N866:AR866),(('PTRM input'!$N$172+'PTRM input'!$N$138)*$N$7)/A30taxstdlife))</f>
        <v>0</v>
      </c>
      <c r="AT866" s="592">
        <f>IF(A30taxstdlife="n/a","n/a",IF(AT$3&gt;(A30taxstdlife+$E866),(('PTRM input'!$N$172+'PTRM input'!$N$138)*$N$7)-SUM($N866:AS866),(('PTRM input'!$N$172+'PTRM input'!$N$138)*$N$7)/A30taxstdlife))</f>
        <v>0</v>
      </c>
      <c r="AU866" s="592">
        <f>IF(A30taxstdlife="n/a","n/a",IF(AU$3&gt;(A30taxstdlife+$E866),(('PTRM input'!$N$172+'PTRM input'!$N$138)*$N$7)-SUM($N866:AT866),(('PTRM input'!$N$172+'PTRM input'!$N$138)*$N$7)/A30taxstdlife))</f>
        <v>0</v>
      </c>
      <c r="AV866" s="592">
        <f>IF(A30taxstdlife="n/a","n/a",IF(AV$3&gt;(A30taxstdlife+$E866),(('PTRM input'!$N$172+'PTRM input'!$N$138)*$N$7)-SUM($N866:AU866),(('PTRM input'!$N$172+'PTRM input'!$N$138)*$N$7)/A30taxstdlife))</f>
        <v>0</v>
      </c>
      <c r="AW866" s="592">
        <f>IF(A30taxstdlife="n/a","n/a",IF(AW$3&gt;(A30taxstdlife+$E866),(('PTRM input'!$N$172+'PTRM input'!$N$138)*$N$7)-SUM($N866:AV866),(('PTRM input'!$N$172+'PTRM input'!$N$138)*$N$7)/A30taxstdlife))</f>
        <v>0</v>
      </c>
      <c r="AX866" s="592">
        <f>IF(A30taxstdlife="n/a","n/a",IF(AX$3&gt;(A30taxstdlife+$E866),(('PTRM input'!$N$172+'PTRM input'!$N$138)*$N$7)-SUM($N866:AW866),(('PTRM input'!$N$172+'PTRM input'!$N$138)*$N$7)/A30taxstdlife))</f>
        <v>0</v>
      </c>
      <c r="AY866" s="592">
        <f>IF(A30taxstdlife="n/a","n/a",IF(AY$3&gt;(A30taxstdlife+$E866),(('PTRM input'!$N$172+'PTRM input'!$N$138)*$N$7)-SUM($N866:AX866),(('PTRM input'!$N$172+'PTRM input'!$N$138)*$N$7)/A30taxstdlife))</f>
        <v>0</v>
      </c>
      <c r="AZ866" s="592">
        <f>IF(A30taxstdlife="n/a","n/a",IF(AZ$3&gt;(A30taxstdlife+$E866),(('PTRM input'!$N$172+'PTRM input'!$N$138)*$N$7)-SUM($N866:AY866),(('PTRM input'!$N$172+'PTRM input'!$N$138)*$N$7)/A30taxstdlife))</f>
        <v>0</v>
      </c>
      <c r="BA866" s="592">
        <f>IF(A30taxstdlife="n/a","n/a",IF(BA$3&gt;(A30taxstdlife+$E866),(('PTRM input'!$N$172+'PTRM input'!$N$138)*$N$7)-SUM($N866:AZ866),(('PTRM input'!$N$172+'PTRM input'!$N$138)*$N$7)/A30taxstdlife))</f>
        <v>0</v>
      </c>
      <c r="BB866" s="592">
        <f>IF(A30taxstdlife="n/a","n/a",IF(BB$3&gt;(A30taxstdlife+$E866),(('PTRM input'!$N$172+'PTRM input'!$N$138)*$N$7)-SUM($N866:BA866),(('PTRM input'!$N$172+'PTRM input'!$N$138)*$N$7)/A30taxstdlife))</f>
        <v>0</v>
      </c>
      <c r="BC866" s="592">
        <f>IF(A30taxstdlife="n/a","n/a",IF(BC$3&gt;(A30taxstdlife+$E866),(('PTRM input'!$N$172+'PTRM input'!$N$138)*$N$7)-SUM($N866:BB866),(('PTRM input'!$N$172+'PTRM input'!$N$138)*$N$7)/A30taxstdlife))</f>
        <v>0</v>
      </c>
      <c r="BD866" s="592">
        <f>IF(A30taxstdlife="n/a","n/a",IF(BD$3&gt;(A30taxstdlife+$E866),(('PTRM input'!$N$172+'PTRM input'!$N$138)*$N$7)-SUM($N866:BC866),(('PTRM input'!$N$172+'PTRM input'!$N$138)*$N$7)/A30taxstdlife))</f>
        <v>0</v>
      </c>
      <c r="BE866" s="592">
        <f>IF(A30taxstdlife="n/a","n/a",IF(BE$3&gt;(A30taxstdlife+$E866),(('PTRM input'!$N$172+'PTRM input'!$N$138)*$N$7)-SUM($N866:BD866),(('PTRM input'!$N$172+'PTRM input'!$N$138)*$N$7)/A30taxstdlife))</f>
        <v>0</v>
      </c>
      <c r="BF866" s="592">
        <f>IF(A30taxstdlife="n/a","n/a",IF(BF$3&gt;(A30taxstdlife+$E866),(('PTRM input'!$N$172+'PTRM input'!$N$138)*$N$7)-SUM($N866:BE866),(('PTRM input'!$N$172+'PTRM input'!$N$138)*$N$7)/A30taxstdlife))</f>
        <v>0</v>
      </c>
      <c r="BG866" s="592">
        <f>IF(A30taxstdlife="n/a","n/a",IF(BG$3&gt;(A30taxstdlife+$E866),(('PTRM input'!$N$172+'PTRM input'!$N$138)*$N$7)-SUM($N866:BF866),(('PTRM input'!$N$172+'PTRM input'!$N$138)*$N$7)/A30taxstdlife))</f>
        <v>0</v>
      </c>
      <c r="BH866" s="592">
        <f>IF(A30taxstdlife="n/a","n/a",IF(BH$3&gt;(A30taxstdlife+$E866),(('PTRM input'!$N$172+'PTRM input'!$N$138)*$N$7)-SUM($N866:BG866),(('PTRM input'!$N$172+'PTRM input'!$N$138)*$N$7)/A30taxstdlife))</f>
        <v>0</v>
      </c>
      <c r="BI866" s="592">
        <f>IF(A30taxstdlife="n/a","n/a",IF(BI$3&gt;(A30taxstdlife+$E866),(('PTRM input'!$N$172+'PTRM input'!$N$138)*$N$7)-SUM($N866:BH866),(('PTRM input'!$N$172+'PTRM input'!$N$138)*$N$7)/A30taxstdlife))</f>
        <v>0</v>
      </c>
      <c r="BJ866" s="237"/>
      <c r="BK866" s="237"/>
      <c r="BL866" s="237"/>
      <c r="BM866" s="237"/>
    </row>
    <row r="867" spans="1:65" s="4" customFormat="1" ht="12.75" customHeight="1" outlineLevel="2">
      <c r="A867" s="237"/>
      <c r="B867" s="237"/>
      <c r="C867" s="597"/>
      <c r="D867" s="930"/>
      <c r="E867" s="167">
        <v>9</v>
      </c>
      <c r="F867" s="34"/>
      <c r="G867" s="184"/>
      <c r="H867" s="186"/>
      <c r="I867" s="186"/>
      <c r="J867" s="186"/>
      <c r="K867" s="186"/>
      <c r="L867" s="186"/>
      <c r="M867" s="186"/>
      <c r="N867" s="186"/>
      <c r="O867" s="185"/>
      <c r="P867" s="105">
        <f>IF(A30taxstdlife="n/a","n/a",IF(P$3&gt;(A30taxstdlife+$E867),(('PTRM input'!$O$172+'PTRM input'!$O$138)*$O$7)-SUM($O867:O867),(('PTRM input'!$O$172+'PTRM input'!$O$138)*$O$7)/A30taxstdlife))</f>
        <v>0</v>
      </c>
      <c r="Q867" s="592">
        <f>IF(A30taxstdlife="n/a","n/a",IF(Q$3&gt;(A30taxstdlife+$E867),(('PTRM input'!$O$172+'PTRM input'!$O$138)*$O$7)-SUM($O867:P867),(('PTRM input'!$O$172+'PTRM input'!$O$138)*$O$7)/A30taxstdlife))</f>
        <v>0</v>
      </c>
      <c r="R867" s="592">
        <f>IF(A30taxstdlife="n/a","n/a",IF(R$3&gt;(A30taxstdlife+$E867),(('PTRM input'!$O$172+'PTRM input'!$O$138)*$O$7)-SUM($O867:Q867),(('PTRM input'!$O$172+'PTRM input'!$O$138)*$O$7)/A30taxstdlife))</f>
        <v>0</v>
      </c>
      <c r="S867" s="592">
        <f>IF(A30taxstdlife="n/a","n/a",IF(S$3&gt;(A30taxstdlife+$E867),(('PTRM input'!$O$172+'PTRM input'!$O$138)*$O$7)-SUM($O867:R867),(('PTRM input'!$O$172+'PTRM input'!$O$138)*$O$7)/A30taxstdlife))</f>
        <v>0</v>
      </c>
      <c r="T867" s="592">
        <f>IF(A30taxstdlife="n/a","n/a",IF(T$3&gt;(A30taxstdlife+$E867),(('PTRM input'!$O$172+'PTRM input'!$O$138)*$O$7)-SUM($O867:S867),(('PTRM input'!$O$172+'PTRM input'!$O$138)*$O$7)/A30taxstdlife))</f>
        <v>0</v>
      </c>
      <c r="U867" s="592">
        <f>IF(A30taxstdlife="n/a","n/a",IF(U$3&gt;(A30taxstdlife+$E867),(('PTRM input'!$O$172+'PTRM input'!$O$138)*$O$7)-SUM($O867:T867),(('PTRM input'!$O$172+'PTRM input'!$O$138)*$O$7)/A30taxstdlife))</f>
        <v>0</v>
      </c>
      <c r="V867" s="592">
        <f>IF(A30taxstdlife="n/a","n/a",IF(V$3&gt;(A30taxstdlife+$E867),(('PTRM input'!$O$172+'PTRM input'!$O$138)*$O$7)-SUM($O867:U867),(('PTRM input'!$O$172+'PTRM input'!$O$138)*$O$7)/A30taxstdlife))</f>
        <v>0</v>
      </c>
      <c r="W867" s="592">
        <f>IF(A30taxstdlife="n/a","n/a",IF(W$3&gt;(A30taxstdlife+$E867),(('PTRM input'!$O$172+'PTRM input'!$O$138)*$O$7)-SUM($O867:V867),(('PTRM input'!$O$172+'PTRM input'!$O$138)*$O$7)/A30taxstdlife))</f>
        <v>0</v>
      </c>
      <c r="X867" s="592">
        <f>IF(A30taxstdlife="n/a","n/a",IF(X$3&gt;(A30taxstdlife+$E867),(('PTRM input'!$O$172+'PTRM input'!$O$138)*$O$7)-SUM($O867:W867),(('PTRM input'!$O$172+'PTRM input'!$O$138)*$O$7)/A30taxstdlife))</f>
        <v>0</v>
      </c>
      <c r="Y867" s="592">
        <f>IF(A30taxstdlife="n/a","n/a",IF(Y$3&gt;(A30taxstdlife+$E867),(('PTRM input'!$O$172+'PTRM input'!$O$138)*$O$7)-SUM($O867:X867),(('PTRM input'!$O$172+'PTRM input'!$O$138)*$O$7)/A30taxstdlife))</f>
        <v>0</v>
      </c>
      <c r="Z867" s="592">
        <f>IF(A30taxstdlife="n/a","n/a",IF(Z$3&gt;(A30taxstdlife+$E867),(('PTRM input'!$O$172+'PTRM input'!$O$138)*$O$7)-SUM($O867:Y867),(('PTRM input'!$O$172+'PTRM input'!$O$138)*$O$7)/A30taxstdlife))</f>
        <v>0</v>
      </c>
      <c r="AA867" s="592">
        <f>IF(A30taxstdlife="n/a","n/a",IF(AA$3&gt;(A30taxstdlife+$E867),(('PTRM input'!$O$172+'PTRM input'!$O$138)*$O$7)-SUM($O867:Z867),(('PTRM input'!$O$172+'PTRM input'!$O$138)*$O$7)/A30taxstdlife))</f>
        <v>0</v>
      </c>
      <c r="AB867" s="592">
        <f>IF(A30taxstdlife="n/a","n/a",IF(AB$3&gt;(A30taxstdlife+$E867),(('PTRM input'!$O$172+'PTRM input'!$O$138)*$O$7)-SUM($O867:AA867),(('PTRM input'!$O$172+'PTRM input'!$O$138)*$O$7)/A30taxstdlife))</f>
        <v>0</v>
      </c>
      <c r="AC867" s="592">
        <f>IF(A30taxstdlife="n/a","n/a",IF(AC$3&gt;(A30taxstdlife+$E867),(('PTRM input'!$O$172+'PTRM input'!$O$138)*$O$7)-SUM($O867:AB867),(('PTRM input'!$O$172+'PTRM input'!$O$138)*$O$7)/A30taxstdlife))</f>
        <v>0</v>
      </c>
      <c r="AD867" s="592">
        <f>IF(A30taxstdlife="n/a","n/a",IF(AD$3&gt;(A30taxstdlife+$E867),(('PTRM input'!$O$172+'PTRM input'!$O$138)*$O$7)-SUM($O867:AC867),(('PTRM input'!$O$172+'PTRM input'!$O$138)*$O$7)/A30taxstdlife))</f>
        <v>0</v>
      </c>
      <c r="AE867" s="592">
        <f>IF(A30taxstdlife="n/a","n/a",IF(AE$3&gt;(A30taxstdlife+$E867),(('PTRM input'!$O$172+'PTRM input'!$O$138)*$O$7)-SUM($O867:AD867),(('PTRM input'!$O$172+'PTRM input'!$O$138)*$O$7)/A30taxstdlife))</f>
        <v>0</v>
      </c>
      <c r="AF867" s="592">
        <f>IF(A30taxstdlife="n/a","n/a",IF(AF$3&gt;(A30taxstdlife+$E867),(('PTRM input'!$O$172+'PTRM input'!$O$138)*$O$7)-SUM($O867:AE867),(('PTRM input'!$O$172+'PTRM input'!$O$138)*$O$7)/A30taxstdlife))</f>
        <v>0</v>
      </c>
      <c r="AG867" s="592">
        <f>IF(A30taxstdlife="n/a","n/a",IF(AG$3&gt;(A30taxstdlife+$E867),(('PTRM input'!$O$172+'PTRM input'!$O$138)*$O$7)-SUM($O867:AF867),(('PTRM input'!$O$172+'PTRM input'!$O$138)*$O$7)/A30taxstdlife))</f>
        <v>0</v>
      </c>
      <c r="AH867" s="592">
        <f>IF(A30taxstdlife="n/a","n/a",IF(AH$3&gt;(A30taxstdlife+$E867),(('PTRM input'!$O$172+'PTRM input'!$O$138)*$O$7)-SUM($O867:AG867),(('PTRM input'!$O$172+'PTRM input'!$O$138)*$O$7)/A30taxstdlife))</f>
        <v>0</v>
      </c>
      <c r="AI867" s="592">
        <f>IF(A30taxstdlife="n/a","n/a",IF(AI$3&gt;(A30taxstdlife+$E867),(('PTRM input'!$O$172+'PTRM input'!$O$138)*$O$7)-SUM($O867:AH867),(('PTRM input'!$O$172+'PTRM input'!$O$138)*$O$7)/A30taxstdlife))</f>
        <v>0</v>
      </c>
      <c r="AJ867" s="592">
        <f>IF(A30taxstdlife="n/a","n/a",IF(AJ$3&gt;(A30taxstdlife+$E867),(('PTRM input'!$O$172+'PTRM input'!$O$138)*$O$7)-SUM($O867:AI867),(('PTRM input'!$O$172+'PTRM input'!$O$138)*$O$7)/A30taxstdlife))</f>
        <v>0</v>
      </c>
      <c r="AK867" s="592">
        <f>IF(A30taxstdlife="n/a","n/a",IF(AK$3&gt;(A30taxstdlife+$E867),(('PTRM input'!$O$172+'PTRM input'!$O$138)*$O$7)-SUM($O867:AJ867),(('PTRM input'!$O$172+'PTRM input'!$O$138)*$O$7)/A30taxstdlife))</f>
        <v>0</v>
      </c>
      <c r="AL867" s="592">
        <f>IF(A30taxstdlife="n/a","n/a",IF(AL$3&gt;(A30taxstdlife+$E867),(('PTRM input'!$O$172+'PTRM input'!$O$138)*$O$7)-SUM($O867:AK867),(('PTRM input'!$O$172+'PTRM input'!$O$138)*$O$7)/A30taxstdlife))</f>
        <v>0</v>
      </c>
      <c r="AM867" s="592">
        <f>IF(A30taxstdlife="n/a","n/a",IF(AM$3&gt;(A30taxstdlife+$E867),(('PTRM input'!$O$172+'PTRM input'!$O$138)*$O$7)-SUM($O867:AL867),(('PTRM input'!$O$172+'PTRM input'!$O$138)*$O$7)/A30taxstdlife))</f>
        <v>0</v>
      </c>
      <c r="AN867" s="592">
        <f>IF(A30taxstdlife="n/a","n/a",IF(AN$3&gt;(A30taxstdlife+$E867),(('PTRM input'!$O$172+'PTRM input'!$O$138)*$O$7)-SUM($O867:AM867),(('PTRM input'!$O$172+'PTRM input'!$O$138)*$O$7)/A30taxstdlife))</f>
        <v>0</v>
      </c>
      <c r="AO867" s="592">
        <f>IF(A30taxstdlife="n/a","n/a",IF(AO$3&gt;(A30taxstdlife+$E867),(('PTRM input'!$O$172+'PTRM input'!$O$138)*$O$7)-SUM($O867:AN867),(('PTRM input'!$O$172+'PTRM input'!$O$138)*$O$7)/A30taxstdlife))</f>
        <v>0</v>
      </c>
      <c r="AP867" s="592">
        <f>IF(A30taxstdlife="n/a","n/a",IF(AP$3&gt;(A30taxstdlife+$E867),(('PTRM input'!$O$172+'PTRM input'!$O$138)*$O$7)-SUM($O867:AO867),(('PTRM input'!$O$172+'PTRM input'!$O$138)*$O$7)/A30taxstdlife))</f>
        <v>0</v>
      </c>
      <c r="AQ867" s="592">
        <f>IF(A30taxstdlife="n/a","n/a",IF(AQ$3&gt;(A30taxstdlife+$E867),(('PTRM input'!$O$172+'PTRM input'!$O$138)*$O$7)-SUM($O867:AP867),(('PTRM input'!$O$172+'PTRM input'!$O$138)*$O$7)/A30taxstdlife))</f>
        <v>0</v>
      </c>
      <c r="AR867" s="592">
        <f>IF(A30taxstdlife="n/a","n/a",IF(AR$3&gt;(A30taxstdlife+$E867),(('PTRM input'!$O$172+'PTRM input'!$O$138)*$O$7)-SUM($O867:AQ867),(('PTRM input'!$O$172+'PTRM input'!$O$138)*$O$7)/A30taxstdlife))</f>
        <v>0</v>
      </c>
      <c r="AS867" s="592">
        <f>IF(A30taxstdlife="n/a","n/a",IF(AS$3&gt;(A30taxstdlife+$E867),(('PTRM input'!$O$172+'PTRM input'!$O$138)*$O$7)-SUM($O867:AR867),(('PTRM input'!$O$172+'PTRM input'!$O$138)*$O$7)/A30taxstdlife))</f>
        <v>0</v>
      </c>
      <c r="AT867" s="592">
        <f>IF(A30taxstdlife="n/a","n/a",IF(AT$3&gt;(A30taxstdlife+$E867),(('PTRM input'!$O$172+'PTRM input'!$O$138)*$O$7)-SUM($O867:AS867),(('PTRM input'!$O$172+'PTRM input'!$O$138)*$O$7)/A30taxstdlife))</f>
        <v>0</v>
      </c>
      <c r="AU867" s="592">
        <f>IF(A30taxstdlife="n/a","n/a",IF(AU$3&gt;(A30taxstdlife+$E867),(('PTRM input'!$O$172+'PTRM input'!$O$138)*$O$7)-SUM($O867:AT867),(('PTRM input'!$O$172+'PTRM input'!$O$138)*$O$7)/A30taxstdlife))</f>
        <v>0</v>
      </c>
      <c r="AV867" s="592">
        <f>IF(A30taxstdlife="n/a","n/a",IF(AV$3&gt;(A30taxstdlife+$E867),(('PTRM input'!$O$172+'PTRM input'!$O$138)*$O$7)-SUM($O867:AU867),(('PTRM input'!$O$172+'PTRM input'!$O$138)*$O$7)/A30taxstdlife))</f>
        <v>0</v>
      </c>
      <c r="AW867" s="592">
        <f>IF(A30taxstdlife="n/a","n/a",IF(AW$3&gt;(A30taxstdlife+$E867),(('PTRM input'!$O$172+'PTRM input'!$O$138)*$O$7)-SUM($O867:AV867),(('PTRM input'!$O$172+'PTRM input'!$O$138)*$O$7)/A30taxstdlife))</f>
        <v>0</v>
      </c>
      <c r="AX867" s="592">
        <f>IF(A30taxstdlife="n/a","n/a",IF(AX$3&gt;(A30taxstdlife+$E867),(('PTRM input'!$O$172+'PTRM input'!$O$138)*$O$7)-SUM($O867:AW867),(('PTRM input'!$O$172+'PTRM input'!$O$138)*$O$7)/A30taxstdlife))</f>
        <v>0</v>
      </c>
      <c r="AY867" s="592">
        <f>IF(A30taxstdlife="n/a","n/a",IF(AY$3&gt;(A30taxstdlife+$E867),(('PTRM input'!$O$172+'PTRM input'!$O$138)*$O$7)-SUM($O867:AX867),(('PTRM input'!$O$172+'PTRM input'!$O$138)*$O$7)/A30taxstdlife))</f>
        <v>0</v>
      </c>
      <c r="AZ867" s="592">
        <f>IF(A30taxstdlife="n/a","n/a",IF(AZ$3&gt;(A30taxstdlife+$E867),(('PTRM input'!$O$172+'PTRM input'!$O$138)*$O$7)-SUM($O867:AY867),(('PTRM input'!$O$172+'PTRM input'!$O$138)*$O$7)/A30taxstdlife))</f>
        <v>0</v>
      </c>
      <c r="BA867" s="592">
        <f>IF(A30taxstdlife="n/a","n/a",IF(BA$3&gt;(A30taxstdlife+$E867),(('PTRM input'!$O$172+'PTRM input'!$O$138)*$O$7)-SUM($O867:AZ867),(('PTRM input'!$O$172+'PTRM input'!$O$138)*$O$7)/A30taxstdlife))</f>
        <v>0</v>
      </c>
      <c r="BB867" s="592">
        <f>IF(A30taxstdlife="n/a","n/a",IF(BB$3&gt;(A30taxstdlife+$E867),(('PTRM input'!$O$172+'PTRM input'!$O$138)*$O$7)-SUM($O867:BA867),(('PTRM input'!$O$172+'PTRM input'!$O$138)*$O$7)/A30taxstdlife))</f>
        <v>0</v>
      </c>
      <c r="BC867" s="592">
        <f>IF(A30taxstdlife="n/a","n/a",IF(BC$3&gt;(A30taxstdlife+$E867),(('PTRM input'!$O$172+'PTRM input'!$O$138)*$O$7)-SUM($O867:BB867),(('PTRM input'!$O$172+'PTRM input'!$O$138)*$O$7)/A30taxstdlife))</f>
        <v>0</v>
      </c>
      <c r="BD867" s="592">
        <f>IF(A30taxstdlife="n/a","n/a",IF(BD$3&gt;(A30taxstdlife+$E867),(('PTRM input'!$O$172+'PTRM input'!$O$138)*$O$7)-SUM($O867:BC867),(('PTRM input'!$O$172+'PTRM input'!$O$138)*$O$7)/A30taxstdlife))</f>
        <v>0</v>
      </c>
      <c r="BE867" s="592">
        <f>IF(A30taxstdlife="n/a","n/a",IF(BE$3&gt;(A30taxstdlife+$E867),(('PTRM input'!$O$172+'PTRM input'!$O$138)*$O$7)-SUM($O867:BD867),(('PTRM input'!$O$172+'PTRM input'!$O$138)*$O$7)/A30taxstdlife))</f>
        <v>0</v>
      </c>
      <c r="BF867" s="592">
        <f>IF(A30taxstdlife="n/a","n/a",IF(BF$3&gt;(A30taxstdlife+$E867),(('PTRM input'!$O$172+'PTRM input'!$O$138)*$O$7)-SUM($O867:BE867),(('PTRM input'!$O$172+'PTRM input'!$O$138)*$O$7)/A30taxstdlife))</f>
        <v>0</v>
      </c>
      <c r="BG867" s="592">
        <f>IF(A30taxstdlife="n/a","n/a",IF(BG$3&gt;(A30taxstdlife+$E867),(('PTRM input'!$O$172+'PTRM input'!$O$138)*$O$7)-SUM($O867:BF867),(('PTRM input'!$O$172+'PTRM input'!$O$138)*$O$7)/A30taxstdlife))</f>
        <v>0</v>
      </c>
      <c r="BH867" s="592">
        <f>IF(A30taxstdlife="n/a","n/a",IF(BH$3&gt;(A30taxstdlife+$E867),(('PTRM input'!$O$172+'PTRM input'!$O$138)*$O$7)-SUM($O867:BG867),(('PTRM input'!$O$172+'PTRM input'!$O$138)*$O$7)/A30taxstdlife))</f>
        <v>0</v>
      </c>
      <c r="BI867" s="592">
        <f>IF(A30taxstdlife="n/a","n/a",IF(BI$3&gt;(A30taxstdlife+$E867),(('PTRM input'!$O$172+'PTRM input'!$O$138)*$O$7)-SUM($O867:BH867),(('PTRM input'!$O$172+'PTRM input'!$O$138)*$O$7)/A30taxstdlife))</f>
        <v>0</v>
      </c>
      <c r="BJ867" s="237"/>
      <c r="BK867" s="237"/>
      <c r="BL867" s="237"/>
      <c r="BM867" s="237"/>
    </row>
    <row r="868" spans="1:65" s="4" customFormat="1" ht="12.75" customHeight="1" outlineLevel="2">
      <c r="A868" s="237"/>
      <c r="B868" s="237"/>
      <c r="C868" s="597"/>
      <c r="D868" s="930"/>
      <c r="E868" s="168">
        <v>10</v>
      </c>
      <c r="F868" s="34"/>
      <c r="G868" s="184"/>
      <c r="H868" s="186"/>
      <c r="I868" s="186"/>
      <c r="J868" s="186"/>
      <c r="K868" s="186"/>
      <c r="L868" s="186"/>
      <c r="M868" s="186"/>
      <c r="N868" s="186"/>
      <c r="O868" s="186"/>
      <c r="P868" s="185"/>
      <c r="Q868" s="592">
        <f>IF(A30taxstdlife="n/a","n/a",IF(Q$3&gt;(A30taxstdlife+$E868),(('PTRM input'!$P$172+'PTRM input'!$P$138)*$P$7)-SUM($P868:P868),(('PTRM input'!$P$172+'PTRM input'!$P$138)*$P$7)/A30taxstdlife))</f>
        <v>0</v>
      </c>
      <c r="R868" s="592">
        <f>IF(A30taxstdlife="n/a","n/a",IF(R$3&gt;(A30taxstdlife+$E868),(('PTRM input'!$P$172+'PTRM input'!$P$138)*$P$7)-SUM($P868:Q868),(('PTRM input'!$P$172+'PTRM input'!$P$138)*$P$7)/A30taxstdlife))</f>
        <v>0</v>
      </c>
      <c r="S868" s="592">
        <f>IF(A30taxstdlife="n/a","n/a",IF(S$3&gt;(A30taxstdlife+$E868),(('PTRM input'!$P$172+'PTRM input'!$P$138)*$P$7)-SUM($P868:R868),(('PTRM input'!$P$172+'PTRM input'!$P$138)*$P$7)/A30taxstdlife))</f>
        <v>0</v>
      </c>
      <c r="T868" s="592">
        <f>IF(A30taxstdlife="n/a","n/a",IF(T$3&gt;(A30taxstdlife+$E868),(('PTRM input'!$P$172+'PTRM input'!$P$138)*$P$7)-SUM($P868:S868),(('PTRM input'!$P$172+'PTRM input'!$P$138)*$P$7)/A30taxstdlife))</f>
        <v>0</v>
      </c>
      <c r="U868" s="592">
        <f>IF(A30taxstdlife="n/a","n/a",IF(U$3&gt;(A30taxstdlife+$E868),(('PTRM input'!$P$172+'PTRM input'!$P$138)*$P$7)-SUM($P868:T868),(('PTRM input'!$P$172+'PTRM input'!$P$138)*$P$7)/A30taxstdlife))</f>
        <v>0</v>
      </c>
      <c r="V868" s="592">
        <f>IF(A30taxstdlife="n/a","n/a",IF(V$3&gt;(A30taxstdlife+$E868),(('PTRM input'!$P$172+'PTRM input'!$P$138)*$P$7)-SUM($P868:U868),(('PTRM input'!$P$172+'PTRM input'!$P$138)*$P$7)/A30taxstdlife))</f>
        <v>0</v>
      </c>
      <c r="W868" s="592">
        <f>IF(A30taxstdlife="n/a","n/a",IF(W$3&gt;(A30taxstdlife+$E868),(('PTRM input'!$P$172+'PTRM input'!$P$138)*$P$7)-SUM($P868:V868),(('PTRM input'!$P$172+'PTRM input'!$P$138)*$P$7)/A30taxstdlife))</f>
        <v>0</v>
      </c>
      <c r="X868" s="592">
        <f>IF(A30taxstdlife="n/a","n/a",IF(X$3&gt;(A30taxstdlife+$E868),(('PTRM input'!$P$172+'PTRM input'!$P$138)*$P$7)-SUM($P868:W868),(('PTRM input'!$P$172+'PTRM input'!$P$138)*$P$7)/A30taxstdlife))</f>
        <v>0</v>
      </c>
      <c r="Y868" s="592">
        <f>IF(A30taxstdlife="n/a","n/a",IF(Y$3&gt;(A30taxstdlife+$E868),(('PTRM input'!$P$172+'PTRM input'!$P$138)*$P$7)-SUM($P868:X868),(('PTRM input'!$P$172+'PTRM input'!$P$138)*$P$7)/A30taxstdlife))</f>
        <v>0</v>
      </c>
      <c r="Z868" s="592">
        <f>IF(A30taxstdlife="n/a","n/a",IF(Z$3&gt;(A30taxstdlife+$E868),(('PTRM input'!$P$172+'PTRM input'!$P$138)*$P$7)-SUM($P868:Y868),(('PTRM input'!$P$172+'PTRM input'!$P$138)*$P$7)/A30taxstdlife))</f>
        <v>0</v>
      </c>
      <c r="AA868" s="592">
        <f>IF(A30taxstdlife="n/a","n/a",IF(AA$3&gt;(A30taxstdlife+$E868),(('PTRM input'!$P$172+'PTRM input'!$P$138)*$P$7)-SUM($P868:Z868),(('PTRM input'!$P$172+'PTRM input'!$P$138)*$P$7)/A30taxstdlife))</f>
        <v>0</v>
      </c>
      <c r="AB868" s="592">
        <f>IF(A30taxstdlife="n/a","n/a",IF(AB$3&gt;(A30taxstdlife+$E868),(('PTRM input'!$P$172+'PTRM input'!$P$138)*$P$7)-SUM($P868:AA868),(('PTRM input'!$P$172+'PTRM input'!$P$138)*$P$7)/A30taxstdlife))</f>
        <v>0</v>
      </c>
      <c r="AC868" s="592">
        <f>IF(A30taxstdlife="n/a","n/a",IF(AC$3&gt;(A30taxstdlife+$E868),(('PTRM input'!$P$172+'PTRM input'!$P$138)*$P$7)-SUM($P868:AB868),(('PTRM input'!$P$172+'PTRM input'!$P$138)*$P$7)/A30taxstdlife))</f>
        <v>0</v>
      </c>
      <c r="AD868" s="592">
        <f>IF(A30taxstdlife="n/a","n/a",IF(AD$3&gt;(A30taxstdlife+$E868),(('PTRM input'!$P$172+'PTRM input'!$P$138)*$P$7)-SUM($P868:AC868),(('PTRM input'!$P$172+'PTRM input'!$P$138)*$P$7)/A30taxstdlife))</f>
        <v>0</v>
      </c>
      <c r="AE868" s="592">
        <f>IF(A30taxstdlife="n/a","n/a",IF(AE$3&gt;(A30taxstdlife+$E868),(('PTRM input'!$P$172+'PTRM input'!$P$138)*$P$7)-SUM($P868:AD868),(('PTRM input'!$P$172+'PTRM input'!$P$138)*$P$7)/A30taxstdlife))</f>
        <v>0</v>
      </c>
      <c r="AF868" s="592">
        <f>IF(A30taxstdlife="n/a","n/a",IF(AF$3&gt;(A30taxstdlife+$E868),(('PTRM input'!$P$172+'PTRM input'!$P$138)*$P$7)-SUM($P868:AE868),(('PTRM input'!$P$172+'PTRM input'!$P$138)*$P$7)/A30taxstdlife))</f>
        <v>0</v>
      </c>
      <c r="AG868" s="592">
        <f>IF(A30taxstdlife="n/a","n/a",IF(AG$3&gt;(A30taxstdlife+$E868),(('PTRM input'!$P$172+'PTRM input'!$P$138)*$P$7)-SUM($P868:AF868),(('PTRM input'!$P$172+'PTRM input'!$P$138)*$P$7)/A30taxstdlife))</f>
        <v>0</v>
      </c>
      <c r="AH868" s="592">
        <f>IF(A30taxstdlife="n/a","n/a",IF(AH$3&gt;(A30taxstdlife+$E868),(('PTRM input'!$P$172+'PTRM input'!$P$138)*$P$7)-SUM($P868:AG868),(('PTRM input'!$P$172+'PTRM input'!$P$138)*$P$7)/A30taxstdlife))</f>
        <v>0</v>
      </c>
      <c r="AI868" s="592">
        <f>IF(A30taxstdlife="n/a","n/a",IF(AI$3&gt;(A30taxstdlife+$E868),(('PTRM input'!$P$172+'PTRM input'!$P$138)*$P$7)-SUM($P868:AH868),(('PTRM input'!$P$172+'PTRM input'!$P$138)*$P$7)/A30taxstdlife))</f>
        <v>0</v>
      </c>
      <c r="AJ868" s="592">
        <f>IF(A30taxstdlife="n/a","n/a",IF(AJ$3&gt;(A30taxstdlife+$E868),(('PTRM input'!$P$172+'PTRM input'!$P$138)*$P$7)-SUM($P868:AI868),(('PTRM input'!$P$172+'PTRM input'!$P$138)*$P$7)/A30taxstdlife))</f>
        <v>0</v>
      </c>
      <c r="AK868" s="592">
        <f>IF(A30taxstdlife="n/a","n/a",IF(AK$3&gt;(A30taxstdlife+$E868),(('PTRM input'!$P$172+'PTRM input'!$P$138)*$P$7)-SUM($P868:AJ868),(('PTRM input'!$P$172+'PTRM input'!$P$138)*$P$7)/A30taxstdlife))</f>
        <v>0</v>
      </c>
      <c r="AL868" s="592">
        <f>IF(A30taxstdlife="n/a","n/a",IF(AL$3&gt;(A30taxstdlife+$E868),(('PTRM input'!$P$172+'PTRM input'!$P$138)*$P$7)-SUM($P868:AK868),(('PTRM input'!$P$172+'PTRM input'!$P$138)*$P$7)/A30taxstdlife))</f>
        <v>0</v>
      </c>
      <c r="AM868" s="592">
        <f>IF(A30taxstdlife="n/a","n/a",IF(AM$3&gt;(A30taxstdlife+$E868),(('PTRM input'!$P$172+'PTRM input'!$P$138)*$P$7)-SUM($P868:AL868),(('PTRM input'!$P$172+'PTRM input'!$P$138)*$P$7)/A30taxstdlife))</f>
        <v>0</v>
      </c>
      <c r="AN868" s="592">
        <f>IF(A30taxstdlife="n/a","n/a",IF(AN$3&gt;(A30taxstdlife+$E868),(('PTRM input'!$P$172+'PTRM input'!$P$138)*$P$7)-SUM($P868:AM868),(('PTRM input'!$P$172+'PTRM input'!$P$138)*$P$7)/A30taxstdlife))</f>
        <v>0</v>
      </c>
      <c r="AO868" s="592">
        <f>IF(A30taxstdlife="n/a","n/a",IF(AO$3&gt;(A30taxstdlife+$E868),(('PTRM input'!$P$172+'PTRM input'!$P$138)*$P$7)-SUM($P868:AN868),(('PTRM input'!$P$172+'PTRM input'!$P$138)*$P$7)/A30taxstdlife))</f>
        <v>0</v>
      </c>
      <c r="AP868" s="592">
        <f>IF(A30taxstdlife="n/a","n/a",IF(AP$3&gt;(A30taxstdlife+$E868),(('PTRM input'!$P$172+'PTRM input'!$P$138)*$P$7)-SUM($P868:AO868),(('PTRM input'!$P$172+'PTRM input'!$P$138)*$P$7)/A30taxstdlife))</f>
        <v>0</v>
      </c>
      <c r="AQ868" s="592">
        <f>IF(A30taxstdlife="n/a","n/a",IF(AQ$3&gt;(A30taxstdlife+$E868),(('PTRM input'!$P$172+'PTRM input'!$P$138)*$P$7)-SUM($P868:AP868),(('PTRM input'!$P$172+'PTRM input'!$P$138)*$P$7)/A30taxstdlife))</f>
        <v>0</v>
      </c>
      <c r="AR868" s="592">
        <f>IF(A30taxstdlife="n/a","n/a",IF(AR$3&gt;(A30taxstdlife+$E868),(('PTRM input'!$P$172+'PTRM input'!$P$138)*$P$7)-SUM($P868:AQ868),(('PTRM input'!$P$172+'PTRM input'!$P$138)*$P$7)/A30taxstdlife))</f>
        <v>0</v>
      </c>
      <c r="AS868" s="592">
        <f>IF(A30taxstdlife="n/a","n/a",IF(AS$3&gt;(A30taxstdlife+$E868),(('PTRM input'!$P$172+'PTRM input'!$P$138)*$P$7)-SUM($P868:AR868),(('PTRM input'!$P$172+'PTRM input'!$P$138)*$P$7)/A30taxstdlife))</f>
        <v>0</v>
      </c>
      <c r="AT868" s="592">
        <f>IF(A30taxstdlife="n/a","n/a",IF(AT$3&gt;(A30taxstdlife+$E868),(('PTRM input'!$P$172+'PTRM input'!$P$138)*$P$7)-SUM($P868:AS868),(('PTRM input'!$P$172+'PTRM input'!$P$138)*$P$7)/A30taxstdlife))</f>
        <v>0</v>
      </c>
      <c r="AU868" s="592">
        <f>IF(A30taxstdlife="n/a","n/a",IF(AU$3&gt;(A30taxstdlife+$E868),(('PTRM input'!$P$172+'PTRM input'!$P$138)*$P$7)-SUM($P868:AT868),(('PTRM input'!$P$172+'PTRM input'!$P$138)*$P$7)/A30taxstdlife))</f>
        <v>0</v>
      </c>
      <c r="AV868" s="592">
        <f>IF(A30taxstdlife="n/a","n/a",IF(AV$3&gt;(A30taxstdlife+$E868),(('PTRM input'!$P$172+'PTRM input'!$P$138)*$P$7)-SUM($P868:AU868),(('PTRM input'!$P$172+'PTRM input'!$P$138)*$P$7)/A30taxstdlife))</f>
        <v>0</v>
      </c>
      <c r="AW868" s="592">
        <f>IF(A30taxstdlife="n/a","n/a",IF(AW$3&gt;(A30taxstdlife+$E868),(('PTRM input'!$P$172+'PTRM input'!$P$138)*$P$7)-SUM($P868:AV868),(('PTRM input'!$P$172+'PTRM input'!$P$138)*$P$7)/A30taxstdlife))</f>
        <v>0</v>
      </c>
      <c r="AX868" s="592">
        <f>IF(A30taxstdlife="n/a","n/a",IF(AX$3&gt;(A30taxstdlife+$E868),(('PTRM input'!$P$172+'PTRM input'!$P$138)*$P$7)-SUM($P868:AW868),(('PTRM input'!$P$172+'PTRM input'!$P$138)*$P$7)/A30taxstdlife))</f>
        <v>0</v>
      </c>
      <c r="AY868" s="592">
        <f>IF(A30taxstdlife="n/a","n/a",IF(AY$3&gt;(A30taxstdlife+$E868),(('PTRM input'!$P$172+'PTRM input'!$P$138)*$P$7)-SUM($P868:AX868),(('PTRM input'!$P$172+'PTRM input'!$P$138)*$P$7)/A30taxstdlife))</f>
        <v>0</v>
      </c>
      <c r="AZ868" s="592">
        <f>IF(A30taxstdlife="n/a","n/a",IF(AZ$3&gt;(A30taxstdlife+$E868),(('PTRM input'!$P$172+'PTRM input'!$P$138)*$P$7)-SUM($P868:AY868),(('PTRM input'!$P$172+'PTRM input'!$P$138)*$P$7)/A30taxstdlife))</f>
        <v>0</v>
      </c>
      <c r="BA868" s="592">
        <f>IF(A30taxstdlife="n/a","n/a",IF(BA$3&gt;(A30taxstdlife+$E868),(('PTRM input'!$P$172+'PTRM input'!$P$138)*$P$7)-SUM($P868:AZ868),(('PTRM input'!$P$172+'PTRM input'!$P$138)*$P$7)/A30taxstdlife))</f>
        <v>0</v>
      </c>
      <c r="BB868" s="592">
        <f>IF(A30taxstdlife="n/a","n/a",IF(BB$3&gt;(A30taxstdlife+$E868),(('PTRM input'!$P$172+'PTRM input'!$P$138)*$P$7)-SUM($P868:BA868),(('PTRM input'!$P$172+'PTRM input'!$P$138)*$P$7)/A30taxstdlife))</f>
        <v>0</v>
      </c>
      <c r="BC868" s="592">
        <f>IF(A30taxstdlife="n/a","n/a",IF(BC$3&gt;(A30taxstdlife+$E868),(('PTRM input'!$P$172+'PTRM input'!$P$138)*$P$7)-SUM($P868:BB868),(('PTRM input'!$P$172+'PTRM input'!$P$138)*$P$7)/A30taxstdlife))</f>
        <v>0</v>
      </c>
      <c r="BD868" s="592">
        <f>IF(A30taxstdlife="n/a","n/a",IF(BD$3&gt;(A30taxstdlife+$E868),(('PTRM input'!$P$172+'PTRM input'!$P$138)*$P$7)-SUM($P868:BC868),(('PTRM input'!$P$172+'PTRM input'!$P$138)*$P$7)/A30taxstdlife))</f>
        <v>0</v>
      </c>
      <c r="BE868" s="592">
        <f>IF(A30taxstdlife="n/a","n/a",IF(BE$3&gt;(A30taxstdlife+$E868),(('PTRM input'!$P$172+'PTRM input'!$P$138)*$P$7)-SUM($P868:BD868),(('PTRM input'!$P$172+'PTRM input'!$P$138)*$P$7)/A30taxstdlife))</f>
        <v>0</v>
      </c>
      <c r="BF868" s="592">
        <f>IF(A30taxstdlife="n/a","n/a",IF(BF$3&gt;(A30taxstdlife+$E868),(('PTRM input'!$P$172+'PTRM input'!$P$138)*$P$7)-SUM($P868:BE868),(('PTRM input'!$P$172+'PTRM input'!$P$138)*$P$7)/A30taxstdlife))</f>
        <v>0</v>
      </c>
      <c r="BG868" s="592">
        <f>IF(A30taxstdlife="n/a","n/a",IF(BG$3&gt;(A30taxstdlife+$E868),(('PTRM input'!$P$172+'PTRM input'!$P$138)*$P$7)-SUM($P868:BF868),(('PTRM input'!$P$172+'PTRM input'!$P$138)*$P$7)/A30taxstdlife))</f>
        <v>0</v>
      </c>
      <c r="BH868" s="592">
        <f>IF(A30taxstdlife="n/a","n/a",IF(BH$3&gt;(A30taxstdlife+$E868),(('PTRM input'!$P$172+'PTRM input'!$P$138)*$P$7)-SUM($P868:BG868),(('PTRM input'!$P$172+'PTRM input'!$P$138)*$P$7)/A30taxstdlife))</f>
        <v>0</v>
      </c>
      <c r="BI868" s="592">
        <f>IF(A30taxstdlife="n/a","n/a",IF(BI$3&gt;(A30taxstdlife+$E868),(('PTRM input'!$P$172+'PTRM input'!$P$138)*$P$7)-SUM($P868:BH868),(('PTRM input'!$P$172+'PTRM input'!$P$138)*$P$7)/A30taxstdlife))</f>
        <v>0</v>
      </c>
      <c r="BJ868" s="237"/>
      <c r="BK868" s="237"/>
      <c r="BL868" s="237"/>
      <c r="BM868" s="237"/>
    </row>
    <row r="869" spans="1:65" s="4" customFormat="1" ht="12.75" customHeight="1" outlineLevel="1">
      <c r="A869" s="237"/>
      <c r="B869" s="237"/>
      <c r="C869" s="597" t="str">
        <f>Asset30</f>
        <v>Equity raising costs</v>
      </c>
      <c r="D869" s="237"/>
      <c r="E869" s="237"/>
      <c r="F869" s="598"/>
      <c r="G869" s="593">
        <f t="shared" ref="G869:AL869" si="164">SUM(G857:G868)</f>
        <v>0</v>
      </c>
      <c r="H869" s="593">
        <f t="shared" si="164"/>
        <v>2.6502090952217445</v>
      </c>
      <c r="I869" s="593">
        <f t="shared" si="164"/>
        <v>2.6502090952217445</v>
      </c>
      <c r="J869" s="593">
        <f t="shared" si="164"/>
        <v>2.6502090952217445</v>
      </c>
      <c r="K869" s="593">
        <f t="shared" si="164"/>
        <v>2.6502090952217445</v>
      </c>
      <c r="L869" s="593">
        <f t="shared" si="164"/>
        <v>2.6502090952217445</v>
      </c>
      <c r="M869" s="593">
        <f t="shared" si="164"/>
        <v>1.7763568394002505E-15</v>
      </c>
      <c r="N869" s="593">
        <f t="shared" si="164"/>
        <v>0</v>
      </c>
      <c r="O869" s="593">
        <f t="shared" si="164"/>
        <v>0</v>
      </c>
      <c r="P869" s="593">
        <f t="shared" si="164"/>
        <v>0</v>
      </c>
      <c r="Q869" s="593">
        <f t="shared" si="164"/>
        <v>0</v>
      </c>
      <c r="R869" s="593">
        <f t="shared" si="164"/>
        <v>0</v>
      </c>
      <c r="S869" s="593">
        <f t="shared" si="164"/>
        <v>0</v>
      </c>
      <c r="T869" s="593">
        <f t="shared" si="164"/>
        <v>0</v>
      </c>
      <c r="U869" s="593">
        <f t="shared" si="164"/>
        <v>0</v>
      </c>
      <c r="V869" s="593">
        <f t="shared" si="164"/>
        <v>0</v>
      </c>
      <c r="W869" s="593">
        <f t="shared" si="164"/>
        <v>0</v>
      </c>
      <c r="X869" s="593">
        <f t="shared" si="164"/>
        <v>0</v>
      </c>
      <c r="Y869" s="593">
        <f t="shared" si="164"/>
        <v>0</v>
      </c>
      <c r="Z869" s="593">
        <f t="shared" si="164"/>
        <v>0</v>
      </c>
      <c r="AA869" s="593">
        <f t="shared" si="164"/>
        <v>0</v>
      </c>
      <c r="AB869" s="593">
        <f t="shared" si="164"/>
        <v>0</v>
      </c>
      <c r="AC869" s="593">
        <f t="shared" si="164"/>
        <v>0</v>
      </c>
      <c r="AD869" s="593">
        <f t="shared" si="164"/>
        <v>0</v>
      </c>
      <c r="AE869" s="593">
        <f t="shared" si="164"/>
        <v>0</v>
      </c>
      <c r="AF869" s="593">
        <f t="shared" si="164"/>
        <v>0</v>
      </c>
      <c r="AG869" s="593">
        <f t="shared" si="164"/>
        <v>0</v>
      </c>
      <c r="AH869" s="593">
        <f t="shared" si="164"/>
        <v>0</v>
      </c>
      <c r="AI869" s="593">
        <f t="shared" si="164"/>
        <v>0</v>
      </c>
      <c r="AJ869" s="593">
        <f t="shared" si="164"/>
        <v>0</v>
      </c>
      <c r="AK869" s="593">
        <f t="shared" si="164"/>
        <v>0</v>
      </c>
      <c r="AL869" s="593">
        <f t="shared" si="164"/>
        <v>0</v>
      </c>
      <c r="AM869" s="593">
        <f t="shared" ref="AM869:BI869" si="165">SUM(AM857:AM868)</f>
        <v>0</v>
      </c>
      <c r="AN869" s="593">
        <f t="shared" si="165"/>
        <v>0</v>
      </c>
      <c r="AO869" s="593">
        <f t="shared" si="165"/>
        <v>0</v>
      </c>
      <c r="AP869" s="593">
        <f t="shared" si="165"/>
        <v>0</v>
      </c>
      <c r="AQ869" s="593">
        <f t="shared" si="165"/>
        <v>0</v>
      </c>
      <c r="AR869" s="593">
        <f t="shared" si="165"/>
        <v>0</v>
      </c>
      <c r="AS869" s="593">
        <f t="shared" si="165"/>
        <v>0</v>
      </c>
      <c r="AT869" s="593">
        <f t="shared" si="165"/>
        <v>0</v>
      </c>
      <c r="AU869" s="593">
        <f t="shared" si="165"/>
        <v>0</v>
      </c>
      <c r="AV869" s="593">
        <f t="shared" si="165"/>
        <v>0</v>
      </c>
      <c r="AW869" s="593">
        <f t="shared" si="165"/>
        <v>0</v>
      </c>
      <c r="AX869" s="593">
        <f t="shared" si="165"/>
        <v>0</v>
      </c>
      <c r="AY869" s="593">
        <f t="shared" si="165"/>
        <v>0</v>
      </c>
      <c r="AZ869" s="593">
        <f t="shared" si="165"/>
        <v>0</v>
      </c>
      <c r="BA869" s="593">
        <f t="shared" si="165"/>
        <v>0</v>
      </c>
      <c r="BB869" s="593">
        <f t="shared" si="165"/>
        <v>0</v>
      </c>
      <c r="BC869" s="593">
        <f t="shared" si="165"/>
        <v>0</v>
      </c>
      <c r="BD869" s="593">
        <f t="shared" si="165"/>
        <v>0</v>
      </c>
      <c r="BE869" s="593">
        <f t="shared" si="165"/>
        <v>0</v>
      </c>
      <c r="BF869" s="593">
        <f t="shared" si="165"/>
        <v>0</v>
      </c>
      <c r="BG869" s="593">
        <f t="shared" si="165"/>
        <v>0</v>
      </c>
      <c r="BH869" s="593">
        <f t="shared" si="165"/>
        <v>0</v>
      </c>
      <c r="BI869" s="593">
        <f t="shared" si="165"/>
        <v>0</v>
      </c>
      <c r="BJ869" s="237"/>
      <c r="BK869" s="237"/>
      <c r="BL869" s="237"/>
      <c r="BM869" s="237"/>
    </row>
    <row r="870" spans="1:65" s="4" customFormat="1">
      <c r="A870" s="237"/>
      <c r="B870" s="237" t="s">
        <v>12</v>
      </c>
      <c r="C870" s="237"/>
      <c r="D870" s="237"/>
      <c r="E870" s="237"/>
      <c r="F870" s="596">
        <f>'PTRM input'!N37</f>
        <v>2359.5385887671582</v>
      </c>
      <c r="G870" s="596">
        <f>F870-G479+('PTRM input'!G173+'PTRM input'!G139)*G7</f>
        <v>2687.736214941629</v>
      </c>
      <c r="H870" s="596">
        <f>G870-H479+('PTRM input'!H173+'PTRM input'!H139)*H7</f>
        <v>3043.50478960186</v>
      </c>
      <c r="I870" s="596">
        <f>H870-I479+('PTRM input'!I173+'PTRM input'!I139)*I7</f>
        <v>3408.2976258092976</v>
      </c>
      <c r="J870" s="596">
        <f>I870-J479+('PTRM input'!J173+'PTRM input'!J139)*J7</f>
        <v>3721.4573119339493</v>
      </c>
      <c r="K870" s="596">
        <f>J870-K479+('PTRM input'!K173+'PTRM input'!K139)*K7</f>
        <v>3974.3849115958187</v>
      </c>
      <c r="L870" s="596">
        <f>K870-L479+('PTRM input'!L173+'PTRM input'!L139)*L7</f>
        <v>3787.2355489970382</v>
      </c>
      <c r="M870" s="596">
        <f>L870-M479+('PTRM input'!M173+'PTRM input'!M139)*M7</f>
        <v>3613.1306697931177</v>
      </c>
      <c r="N870" s="596">
        <f>M870-N479+('PTRM input'!N173+'PTRM input'!N139)*N7</f>
        <v>3455.7671411508491</v>
      </c>
      <c r="O870" s="596">
        <f>N870-O479+('PTRM input'!O173+'PTRM input'!O139)*O7</f>
        <v>3313.5136458833667</v>
      </c>
      <c r="P870" s="596">
        <f>O870-P479+('PTRM input'!P173+'PTRM input'!P139)*P7</f>
        <v>3176.6198438654596</v>
      </c>
      <c r="Q870" s="596">
        <f>P870-Q479</f>
        <v>3039.7260418475526</v>
      </c>
      <c r="R870" s="596">
        <f t="shared" ref="R870:BI870" si="166">Q870-R479</f>
        <v>2903.4408301546114</v>
      </c>
      <c r="S870" s="596">
        <f t="shared" si="166"/>
        <v>2769.0624999294505</v>
      </c>
      <c r="T870" s="596">
        <f t="shared" si="166"/>
        <v>2640.8719306311605</v>
      </c>
      <c r="U870" s="596">
        <f t="shared" si="166"/>
        <v>2517.4619942598806</v>
      </c>
      <c r="V870" s="596">
        <f t="shared" si="166"/>
        <v>2396.3146412367892</v>
      </c>
      <c r="W870" s="596">
        <f t="shared" si="166"/>
        <v>2276.5491751053632</v>
      </c>
      <c r="X870" s="596">
        <f t="shared" si="166"/>
        <v>2158.2046865265106</v>
      </c>
      <c r="Y870" s="596">
        <f t="shared" si="166"/>
        <v>2039.860197947658</v>
      </c>
      <c r="Z870" s="596">
        <f t="shared" si="166"/>
        <v>1921.5157093688053</v>
      </c>
      <c r="AA870" s="596">
        <f t="shared" si="166"/>
        <v>1803.1712207899527</v>
      </c>
      <c r="AB870" s="596">
        <f t="shared" si="166"/>
        <v>1684.8267322111001</v>
      </c>
      <c r="AC870" s="596">
        <f t="shared" si="166"/>
        <v>1566.4822436322474</v>
      </c>
      <c r="AD870" s="596">
        <f t="shared" si="166"/>
        <v>1448.1377550533948</v>
      </c>
      <c r="AE870" s="596">
        <f t="shared" si="166"/>
        <v>1329.7932664745422</v>
      </c>
      <c r="AF870" s="596">
        <f t="shared" si="166"/>
        <v>1211.4487778956895</v>
      </c>
      <c r="AG870" s="596">
        <f t="shared" si="166"/>
        <v>1093.1042893168369</v>
      </c>
      <c r="AH870" s="596">
        <f t="shared" si="166"/>
        <v>974.75980073798416</v>
      </c>
      <c r="AI870" s="596">
        <f t="shared" si="166"/>
        <v>917.92301892937405</v>
      </c>
      <c r="AJ870" s="596">
        <f t="shared" si="166"/>
        <v>864.24680615424427</v>
      </c>
      <c r="AK870" s="596">
        <f t="shared" si="166"/>
        <v>810.57059337911448</v>
      </c>
      <c r="AL870" s="596">
        <f t="shared" si="166"/>
        <v>756.8943806039847</v>
      </c>
      <c r="AM870" s="596">
        <f t="shared" si="166"/>
        <v>706.16471568174723</v>
      </c>
      <c r="AN870" s="596">
        <f t="shared" si="166"/>
        <v>661.28759523859424</v>
      </c>
      <c r="AO870" s="596">
        <f t="shared" si="166"/>
        <v>616.41047479544125</v>
      </c>
      <c r="AP870" s="596">
        <f t="shared" si="166"/>
        <v>571.53335435228826</v>
      </c>
      <c r="AQ870" s="596">
        <f t="shared" si="166"/>
        <v>526.65623390913527</v>
      </c>
      <c r="AR870" s="596">
        <f t="shared" si="166"/>
        <v>481.77911346598228</v>
      </c>
      <c r="AS870" s="596">
        <f t="shared" si="166"/>
        <v>436.90199302282929</v>
      </c>
      <c r="AT870" s="596">
        <f t="shared" si="166"/>
        <v>392.0248725796763</v>
      </c>
      <c r="AU870" s="596">
        <f t="shared" si="166"/>
        <v>347.14775213652331</v>
      </c>
      <c r="AV870" s="596">
        <f t="shared" si="166"/>
        <v>302.27063169337032</v>
      </c>
      <c r="AW870" s="596">
        <f t="shared" si="166"/>
        <v>257.51638992700583</v>
      </c>
      <c r="AX870" s="596">
        <f t="shared" si="166"/>
        <v>214.35819279344864</v>
      </c>
      <c r="AY870" s="596">
        <f t="shared" si="166"/>
        <v>171.19999565989144</v>
      </c>
      <c r="AZ870" s="596">
        <f t="shared" si="166"/>
        <v>129.13698017647806</v>
      </c>
      <c r="BA870" s="596">
        <f t="shared" si="166"/>
        <v>88.538204807942208</v>
      </c>
      <c r="BB870" s="596">
        <f t="shared" si="166"/>
        <v>55.906101215411809</v>
      </c>
      <c r="BC870" s="596">
        <f t="shared" si="166"/>
        <v>32.168195749176363</v>
      </c>
      <c r="BD870" s="596">
        <f t="shared" si="166"/>
        <v>17.715545391470542</v>
      </c>
      <c r="BE870" s="596">
        <f t="shared" si="166"/>
        <v>10.818294664660343</v>
      </c>
      <c r="BF870" s="596">
        <f t="shared" si="166"/>
        <v>10.818294664660343</v>
      </c>
      <c r="BG870" s="596">
        <f t="shared" si="166"/>
        <v>10.818294664660343</v>
      </c>
      <c r="BH870" s="596">
        <f t="shared" si="166"/>
        <v>10.818294664660343</v>
      </c>
      <c r="BI870" s="596">
        <f t="shared" si="166"/>
        <v>10.818294664660343</v>
      </c>
      <c r="BJ870" s="237"/>
      <c r="BK870" s="237"/>
      <c r="BL870" s="237"/>
      <c r="BM870" s="237"/>
    </row>
    <row r="871" spans="1:65" ht="12" customHeight="1">
      <c r="A871" s="237"/>
      <c r="B871" s="237"/>
      <c r="C871" s="237"/>
      <c r="D871" s="237"/>
      <c r="E871" s="237"/>
      <c r="F871" s="237"/>
      <c r="G871" s="237"/>
      <c r="H871" s="237"/>
      <c r="I871" s="237"/>
      <c r="J871" s="237"/>
      <c r="K871" s="237"/>
      <c r="L871" s="237"/>
      <c r="M871" s="237"/>
      <c r="N871" s="237"/>
      <c r="O871" s="237"/>
      <c r="P871" s="237"/>
      <c r="Q871" s="17"/>
      <c r="R871" s="17"/>
      <c r="S871" s="17"/>
      <c r="T871" s="17"/>
      <c r="U871" s="17"/>
      <c r="V871" s="17"/>
      <c r="W871" s="17"/>
      <c r="X871" s="17"/>
      <c r="Y871" s="17"/>
      <c r="Z871" s="17"/>
      <c r="AA871" s="17"/>
      <c r="AB871" s="17"/>
      <c r="AC871" s="17"/>
      <c r="AD871" s="17"/>
      <c r="AE871" s="17"/>
      <c r="AF871" s="17"/>
      <c r="AG871" s="17"/>
      <c r="AH871" s="17"/>
      <c r="AI871" s="17"/>
      <c r="AJ871" s="17"/>
      <c r="AK871" s="17"/>
      <c r="AL871" s="17"/>
      <c r="AM871" s="17"/>
      <c r="AN871" s="17"/>
      <c r="AO871" s="17"/>
      <c r="AP871" s="17"/>
      <c r="AQ871" s="17"/>
      <c r="AR871" s="17"/>
      <c r="AS871" s="17"/>
      <c r="AT871" s="17"/>
      <c r="AU871" s="17"/>
      <c r="AV871" s="17"/>
      <c r="AW871" s="17"/>
      <c r="AX871" s="17"/>
      <c r="AY871" s="17"/>
      <c r="AZ871" s="17"/>
      <c r="BA871" s="17"/>
      <c r="BB871" s="17"/>
      <c r="BC871" s="17"/>
      <c r="BD871" s="17"/>
      <c r="BE871" s="17"/>
      <c r="BF871" s="17"/>
      <c r="BG871" s="17"/>
      <c r="BH871" s="17"/>
      <c r="BI871" s="17"/>
      <c r="BJ871" s="17"/>
      <c r="BK871" s="17"/>
      <c r="BL871" s="17"/>
      <c r="BM871" s="17"/>
    </row>
    <row r="872" spans="1:65" s="4" customFormat="1">
      <c r="A872" s="114"/>
      <c r="B872" s="128" t="s">
        <v>295</v>
      </c>
      <c r="C872" s="114"/>
      <c r="D872" s="114"/>
      <c r="E872" s="114"/>
      <c r="F872" s="132"/>
      <c r="G872" s="133"/>
      <c r="H872" s="133"/>
      <c r="I872" s="133"/>
      <c r="J872" s="133"/>
      <c r="K872" s="133"/>
      <c r="L872" s="133"/>
      <c r="M872" s="133"/>
      <c r="N872" s="133"/>
      <c r="O872" s="133"/>
      <c r="P872" s="133"/>
      <c r="Q872" s="133"/>
      <c r="R872" s="133"/>
      <c r="S872" s="133"/>
      <c r="T872" s="133"/>
      <c r="U872" s="133"/>
      <c r="V872" s="133"/>
      <c r="W872" s="133"/>
      <c r="X872" s="133"/>
      <c r="Y872" s="133"/>
      <c r="Z872" s="133"/>
      <c r="AA872" s="133"/>
      <c r="AB872" s="133"/>
      <c r="AC872" s="133"/>
      <c r="AD872" s="133"/>
      <c r="AE872" s="133"/>
      <c r="AF872" s="133"/>
      <c r="AG872" s="133"/>
      <c r="AH872" s="133"/>
      <c r="AI872" s="133"/>
      <c r="AJ872" s="133"/>
      <c r="AK872" s="133"/>
      <c r="AL872" s="133"/>
      <c r="AM872" s="133"/>
      <c r="AN872" s="133"/>
      <c r="AO872" s="133"/>
      <c r="AP872" s="133"/>
      <c r="AQ872" s="133"/>
      <c r="AR872" s="133"/>
      <c r="AS872" s="133"/>
      <c r="AT872" s="133"/>
      <c r="AU872" s="133"/>
      <c r="AV872" s="133"/>
      <c r="AW872" s="133"/>
      <c r="AX872" s="133"/>
      <c r="AY872" s="133"/>
      <c r="AZ872" s="133"/>
      <c r="BA872" s="133"/>
      <c r="BB872" s="133"/>
      <c r="BC872" s="133"/>
      <c r="BD872" s="133"/>
      <c r="BE872" s="133"/>
      <c r="BF872" s="133"/>
      <c r="BG872" s="133"/>
      <c r="BH872" s="133"/>
      <c r="BI872" s="133"/>
      <c r="BJ872" s="133"/>
      <c r="BK872" s="17"/>
      <c r="BL872" s="17"/>
      <c r="BM872" s="17"/>
    </row>
    <row r="873" spans="1:65" s="4" customFormat="1">
      <c r="A873" s="488"/>
      <c r="B873" s="26" t="s">
        <v>448</v>
      </c>
      <c r="C873" s="488"/>
      <c r="D873" s="488"/>
      <c r="E873" s="488"/>
      <c r="F873" s="176"/>
      <c r="G873" s="177"/>
      <c r="H873" s="177"/>
      <c r="I873" s="177"/>
      <c r="J873" s="177"/>
      <c r="K873" s="177"/>
      <c r="L873" s="177"/>
      <c r="M873" s="177"/>
      <c r="N873" s="177"/>
      <c r="O873" s="177"/>
      <c r="P873" s="177"/>
      <c r="Q873" s="177"/>
      <c r="R873" s="177"/>
      <c r="S873" s="177"/>
      <c r="T873" s="177"/>
      <c r="U873" s="177"/>
      <c r="V873" s="177"/>
      <c r="W873" s="177"/>
      <c r="X873" s="177"/>
      <c r="Y873" s="177"/>
      <c r="Z873" s="177"/>
      <c r="AA873" s="177"/>
      <c r="AB873" s="177"/>
      <c r="AC873" s="177"/>
      <c r="AD873" s="177"/>
      <c r="AE873" s="177"/>
      <c r="AF873" s="177"/>
      <c r="AG873" s="177"/>
      <c r="AH873" s="177"/>
      <c r="AI873" s="177"/>
      <c r="AJ873" s="177"/>
      <c r="AK873" s="177"/>
      <c r="AL873" s="177"/>
      <c r="AM873" s="177"/>
      <c r="AN873" s="177"/>
      <c r="AO873" s="177"/>
      <c r="AP873" s="177"/>
      <c r="AQ873" s="177"/>
      <c r="AR873" s="177"/>
      <c r="AS873" s="177"/>
      <c r="AT873" s="177"/>
      <c r="AU873" s="177"/>
      <c r="AV873" s="177"/>
      <c r="AW873" s="177"/>
      <c r="AX873" s="177"/>
      <c r="AY873" s="177"/>
      <c r="AZ873" s="177"/>
      <c r="BA873" s="177"/>
      <c r="BB873" s="177"/>
      <c r="BC873" s="177"/>
      <c r="BD873" s="177"/>
      <c r="BE873" s="177"/>
      <c r="BF873" s="177"/>
      <c r="BG873" s="177"/>
      <c r="BH873" s="177"/>
      <c r="BI873" s="177"/>
      <c r="BJ873" s="17"/>
      <c r="BK873" s="17"/>
      <c r="BL873" s="17"/>
      <c r="BM873" s="17"/>
    </row>
    <row r="874" spans="1:65" s="4" customFormat="1">
      <c r="A874" s="488"/>
      <c r="B874" s="17" t="s">
        <v>205</v>
      </c>
      <c r="C874" s="488"/>
      <c r="D874" s="488"/>
      <c r="E874" s="488"/>
      <c r="F874" s="176"/>
      <c r="G874" s="103">
        <f>F474</f>
        <v>3307.0035750175816</v>
      </c>
      <c r="H874" s="103">
        <f>IF(COUNT($G874:G874)&gt;='PTRM input'!$R$7,0,G474)</f>
        <v>3561.2672874060781</v>
      </c>
      <c r="I874" s="103">
        <f>IF(COUNT($G874:H874)&gt;='PTRM input'!$R$7,0,H474)</f>
        <v>3868.9070364612935</v>
      </c>
      <c r="J874" s="103">
        <f>IF(COUNT($G874:I874)&gt;='PTRM input'!$R$7,0,I474)</f>
        <v>4204.51923579502</v>
      </c>
      <c r="K874" s="103">
        <f>IF(COUNT($G874:J874)&gt;='PTRM input'!$R$7,0,J474)</f>
        <v>4483.3896160125269</v>
      </c>
      <c r="L874" s="103">
        <f>IF(COUNT($G874:K874)&gt;='PTRM input'!$R$7,0,K474)</f>
        <v>0</v>
      </c>
      <c r="M874" s="103">
        <f>IF(COUNT($G874:L874)&gt;='PTRM input'!$R$7,0,L474)</f>
        <v>0</v>
      </c>
      <c r="N874" s="103">
        <f>IF(COUNT($G874:M874)&gt;='PTRM input'!$R$7,0,M474)</f>
        <v>0</v>
      </c>
      <c r="O874" s="103">
        <f>IF(COUNT($G874:N874)&gt;='PTRM input'!$R$7,0,N474)</f>
        <v>0</v>
      </c>
      <c r="P874" s="103">
        <f>IF(COUNT($G874:O874)&gt;='PTRM input'!$R$7,0,O474)</f>
        <v>0</v>
      </c>
      <c r="Q874" s="103"/>
      <c r="R874" s="103"/>
      <c r="S874" s="103"/>
      <c r="T874" s="103"/>
      <c r="U874" s="103"/>
      <c r="V874" s="103"/>
      <c r="W874" s="103"/>
      <c r="X874" s="103"/>
      <c r="Y874" s="103"/>
      <c r="Z874" s="103"/>
      <c r="AA874" s="103"/>
      <c r="AB874" s="103"/>
      <c r="AC874" s="103"/>
      <c r="AD874" s="103"/>
      <c r="AE874" s="103"/>
      <c r="AF874" s="103"/>
      <c r="AG874" s="103"/>
      <c r="AH874" s="103"/>
      <c r="AI874" s="103"/>
      <c r="AJ874" s="103"/>
      <c r="AK874" s="103"/>
      <c r="AL874" s="103"/>
      <c r="AM874" s="103"/>
      <c r="AN874" s="103"/>
      <c r="AO874" s="103"/>
      <c r="AP874" s="103"/>
      <c r="AQ874" s="103"/>
      <c r="AR874" s="103"/>
      <c r="AS874" s="103"/>
      <c r="AT874" s="103"/>
      <c r="AU874" s="103"/>
      <c r="AV874" s="103"/>
      <c r="AW874" s="103"/>
      <c r="AX874" s="103"/>
      <c r="AY874" s="103"/>
      <c r="AZ874" s="103"/>
      <c r="BA874" s="103"/>
      <c r="BB874" s="103"/>
      <c r="BC874" s="103"/>
      <c r="BD874" s="103"/>
      <c r="BE874" s="103"/>
      <c r="BF874" s="103"/>
      <c r="BG874" s="103"/>
      <c r="BH874" s="103"/>
      <c r="BI874" s="103"/>
      <c r="BJ874" s="237"/>
      <c r="BK874" s="237"/>
      <c r="BL874" s="237"/>
      <c r="BM874" s="237"/>
    </row>
    <row r="875" spans="1:65" ht="12" customHeight="1">
      <c r="A875" s="17"/>
      <c r="B875" s="17" t="s">
        <v>296</v>
      </c>
      <c r="C875" s="17"/>
      <c r="D875" s="17"/>
      <c r="E875" s="17"/>
      <c r="F875" s="17"/>
      <c r="G875" s="813">
        <f>G41</f>
        <v>363.83868046756538</v>
      </c>
      <c r="H875" s="813">
        <f>IF(COUNT($G875:G875)&gt;='PTRM input'!$R$7,0,H41)</f>
        <v>406.03332748024678</v>
      </c>
      <c r="I875" s="813">
        <f>IF(COUNT($G875:H875)&gt;='PTRM input'!$R$7,0,I41)</f>
        <v>445.20315377525372</v>
      </c>
      <c r="J875" s="813">
        <f>IF(COUNT($G875:I875)&gt;='PTRM input'!$R$7,0,J41)</f>
        <v>404.82968459804033</v>
      </c>
      <c r="K875" s="813">
        <f>IF(COUNT($G875:J875)&gt;='PTRM input'!$R$7,0,K41)</f>
        <v>358.16973503827626</v>
      </c>
      <c r="L875" s="103">
        <f>IF(COUNT($G875:K875)&gt;='PTRM input'!$R$7,0,L41)</f>
        <v>0</v>
      </c>
      <c r="M875" s="103">
        <f>IF(COUNT($G875:L875)&gt;='PTRM input'!$R$7,0,M41)</f>
        <v>0</v>
      </c>
      <c r="N875" s="103">
        <f>IF(COUNT($G875:M875)&gt;='PTRM input'!$R$7,0,N41)</f>
        <v>0</v>
      </c>
      <c r="O875" s="103">
        <f>IF(COUNT($G875:N875)&gt;='PTRM input'!$R$7,0,O41)</f>
        <v>0</v>
      </c>
      <c r="P875" s="103">
        <f>IF(COUNT($G875:O875)&gt;='PTRM input'!$R$7,0,P41)</f>
        <v>0</v>
      </c>
      <c r="Q875" s="103"/>
      <c r="R875" s="103"/>
      <c r="S875" s="17"/>
      <c r="T875" s="17"/>
      <c r="U875" s="17"/>
      <c r="V875" s="17"/>
      <c r="W875" s="17"/>
      <c r="X875" s="17"/>
      <c r="Y875" s="17"/>
      <c r="Z875" s="17"/>
      <c r="AA875" s="17"/>
      <c r="AB875" s="17"/>
      <c r="AC875" s="17"/>
      <c r="AD875" s="17"/>
      <c r="AE875" s="17"/>
      <c r="AF875" s="17"/>
      <c r="AG875" s="17"/>
      <c r="AH875" s="17"/>
      <c r="AI875" s="17"/>
      <c r="AJ875" s="17"/>
      <c r="AK875" s="17"/>
      <c r="AL875" s="17"/>
      <c r="AM875" s="17"/>
      <c r="AN875" s="17"/>
      <c r="AO875" s="17"/>
      <c r="AP875" s="17"/>
      <c r="AQ875" s="17"/>
      <c r="AR875" s="17"/>
      <c r="AS875" s="17"/>
      <c r="AT875" s="17"/>
      <c r="AU875" s="17"/>
      <c r="AV875" s="17"/>
      <c r="AW875" s="17"/>
      <c r="AX875" s="17"/>
      <c r="AY875" s="17"/>
      <c r="AZ875" s="17"/>
      <c r="BA875" s="17"/>
      <c r="BB875" s="17"/>
      <c r="BC875" s="17"/>
      <c r="BD875" s="17"/>
      <c r="BE875" s="17"/>
      <c r="BF875" s="17"/>
      <c r="BG875" s="17"/>
      <c r="BH875" s="17"/>
      <c r="BI875" s="17"/>
      <c r="BJ875" s="17"/>
      <c r="BK875" s="17"/>
      <c r="BL875" s="17"/>
      <c r="BM875" s="17"/>
    </row>
    <row r="876" spans="1:65" ht="12" customHeight="1">
      <c r="A876" s="17"/>
      <c r="B876" s="17" t="s">
        <v>297</v>
      </c>
      <c r="C876" s="17"/>
      <c r="D876" s="17"/>
      <c r="E876" s="17"/>
      <c r="F876" s="17"/>
      <c r="G876" s="103">
        <f>-G472</f>
        <v>-187.27292616733897</v>
      </c>
      <c r="H876" s="103">
        <f>IF(COUNT($G876:G876)&gt;='PTRM input'!$R$7,0,-H472)</f>
        <v>-182.065455446372</v>
      </c>
      <c r="I876" s="103">
        <f>IF(COUNT($G876:H876)&gt;='PTRM input'!$R$7,0,-I472)</f>
        <v>-200.49081891016036</v>
      </c>
      <c r="J876" s="103">
        <f>IF(COUNT($G876:I876)&gt;='PTRM input'!$R$7,0,-J472)</f>
        <v>-224.74436824681246</v>
      </c>
      <c r="K876" s="103">
        <f>IF(COUNT($G876:J876)&gt;='PTRM input'!$R$7,0,-K472)</f>
        <v>-237.23255082699129</v>
      </c>
      <c r="L876" s="103">
        <f>IF(COUNT($G876:K876)&gt;='PTRM input'!$R$7,0,-L472)</f>
        <v>0</v>
      </c>
      <c r="M876" s="103">
        <f>IF(COUNT($G876:L876)&gt;='PTRM input'!$R$7,0,-M472)</f>
        <v>0</v>
      </c>
      <c r="N876" s="103">
        <f>IF(COUNT($G876:M876)&gt;='PTRM input'!$R$7,0,-N472)</f>
        <v>0</v>
      </c>
      <c r="O876" s="103">
        <f>IF(COUNT($G876:N876)&gt;='PTRM input'!$R$7,0,-O472)</f>
        <v>0</v>
      </c>
      <c r="P876" s="103">
        <f>IF(COUNT($G876:O876)&gt;='PTRM input'!$R$7,0,-P472)</f>
        <v>0</v>
      </c>
      <c r="Q876" s="103"/>
      <c r="R876" s="103"/>
      <c r="S876" s="17"/>
      <c r="T876" s="17"/>
      <c r="U876" s="17"/>
      <c r="V876" s="17"/>
      <c r="W876" s="17"/>
      <c r="X876" s="17"/>
      <c r="Y876" s="17"/>
      <c r="Z876" s="17"/>
      <c r="AA876" s="17"/>
      <c r="AB876" s="17"/>
      <c r="AC876" s="17"/>
      <c r="AD876" s="17"/>
      <c r="AE876" s="17"/>
      <c r="AF876" s="17"/>
      <c r="AG876" s="17"/>
      <c r="AH876" s="17"/>
      <c r="AI876" s="17"/>
      <c r="AJ876" s="17"/>
      <c r="AK876" s="17"/>
      <c r="AL876" s="17"/>
      <c r="AM876" s="17"/>
      <c r="AN876" s="17"/>
      <c r="AO876" s="17"/>
      <c r="AP876" s="17"/>
      <c r="AQ876" s="17"/>
      <c r="AR876" s="17"/>
      <c r="AS876" s="17"/>
      <c r="AT876" s="17"/>
      <c r="AU876" s="17"/>
      <c r="AV876" s="17"/>
      <c r="AW876" s="17"/>
      <c r="AX876" s="17"/>
      <c r="AY876" s="17"/>
      <c r="AZ876" s="17"/>
      <c r="BA876" s="17"/>
      <c r="BB876" s="17"/>
      <c r="BC876" s="17"/>
      <c r="BD876" s="17"/>
      <c r="BE876" s="17"/>
      <c r="BF876" s="17"/>
      <c r="BG876" s="17"/>
      <c r="BH876" s="17"/>
      <c r="BI876" s="17"/>
      <c r="BJ876" s="17"/>
      <c r="BK876" s="17"/>
      <c r="BL876" s="17"/>
      <c r="BM876" s="17"/>
    </row>
    <row r="877" spans="1:65" ht="12" customHeight="1">
      <c r="A877" s="17"/>
      <c r="B877" s="17" t="s">
        <v>102</v>
      </c>
      <c r="C877" s="17"/>
      <c r="D877" s="17"/>
      <c r="E877" s="17"/>
      <c r="F877" s="17"/>
      <c r="G877" s="103">
        <f>G471</f>
        <v>77.697958088270155</v>
      </c>
      <c r="H877" s="103">
        <f>IF(COUNT($G877:G877)&gt;='PTRM input'!$R$7,0,H471)</f>
        <v>83.671877021340663</v>
      </c>
      <c r="I877" s="103">
        <f>IF(COUNT($G877:H877)&gt;='PTRM input'!$R$7,0,I471)</f>
        <v>90.899864468633041</v>
      </c>
      <c r="J877" s="103">
        <f>IF(COUNT($G877:I877)&gt;='PTRM input'!$R$7,0,J471)</f>
        <v>98.785063866279714</v>
      </c>
      <c r="K877" s="103">
        <f>IF(COUNT($G877:J877)&gt;='PTRM input'!$R$7,0,K471)</f>
        <v>105.33711578357607</v>
      </c>
      <c r="L877" s="103">
        <f>IF(COUNT($G877:K877)&gt;='PTRM input'!$R$7,0,L471)</f>
        <v>0</v>
      </c>
      <c r="M877" s="103">
        <f>IF(COUNT($G877:L877)&gt;='PTRM input'!$R$7,0,M471)</f>
        <v>0</v>
      </c>
      <c r="N877" s="103">
        <f>IF(COUNT($G877:M877)&gt;='PTRM input'!$R$7,0,N471)</f>
        <v>0</v>
      </c>
      <c r="O877" s="103">
        <f>IF(COUNT($G877:N877)&gt;='PTRM input'!$R$7,0,O471)</f>
        <v>0</v>
      </c>
      <c r="P877" s="103">
        <f>IF(COUNT($G877:O877)&gt;='PTRM input'!$R$7,0,P471)</f>
        <v>0</v>
      </c>
      <c r="Q877" s="17"/>
      <c r="R877" s="17"/>
      <c r="S877" s="17"/>
      <c r="T877" s="17"/>
      <c r="U877" s="17"/>
      <c r="V877" s="17"/>
      <c r="W877" s="17"/>
      <c r="X877" s="17"/>
      <c r="Y877" s="17"/>
      <c r="Z877" s="17"/>
      <c r="AA877" s="17"/>
      <c r="AB877" s="17"/>
      <c r="AC877" s="17"/>
      <c r="AD877" s="17"/>
      <c r="AE877" s="17"/>
      <c r="AF877" s="17"/>
      <c r="AG877" s="17"/>
      <c r="AH877" s="17"/>
      <c r="AI877" s="17"/>
      <c r="AJ877" s="17"/>
      <c r="AK877" s="17"/>
      <c r="AL877" s="17"/>
      <c r="AM877" s="17"/>
      <c r="AN877" s="17"/>
      <c r="AO877" s="17"/>
      <c r="AP877" s="17"/>
      <c r="AQ877" s="17"/>
      <c r="AR877" s="17"/>
      <c r="AS877" s="17"/>
      <c r="AT877" s="17"/>
      <c r="AU877" s="17"/>
      <c r="AV877" s="17"/>
      <c r="AW877" s="17"/>
      <c r="AX877" s="17"/>
      <c r="AY877" s="17"/>
      <c r="AZ877" s="17"/>
      <c r="BA877" s="17"/>
      <c r="BB877" s="17"/>
      <c r="BC877" s="17"/>
      <c r="BD877" s="17"/>
      <c r="BE877" s="17"/>
      <c r="BF877" s="17"/>
      <c r="BG877" s="17"/>
      <c r="BH877" s="17"/>
      <c r="BI877" s="17"/>
      <c r="BJ877" s="17"/>
      <c r="BK877" s="17"/>
      <c r="BL877" s="17"/>
      <c r="BM877" s="17"/>
    </row>
    <row r="878" spans="1:65" ht="12" customHeight="1">
      <c r="A878" s="17"/>
      <c r="B878" s="17" t="s">
        <v>298</v>
      </c>
      <c r="C878" s="17"/>
      <c r="D878" s="17"/>
      <c r="E878" s="17"/>
      <c r="F878" s="17"/>
      <c r="G878" s="103">
        <f>SUM(G874:G877)</f>
        <v>3561.2672874060781</v>
      </c>
      <c r="H878" s="103">
        <f t="shared" ref="H878:K878" si="167">SUM(H874:H877)</f>
        <v>3868.9070364612935</v>
      </c>
      <c r="I878" s="103">
        <f t="shared" si="167"/>
        <v>4204.51923579502</v>
      </c>
      <c r="J878" s="103">
        <f t="shared" si="167"/>
        <v>4483.3896160125269</v>
      </c>
      <c r="K878" s="103">
        <f t="shared" si="167"/>
        <v>4709.6639160073883</v>
      </c>
      <c r="L878" s="103">
        <f t="shared" ref="L878:P878" si="168">SUM(L874:L877)</f>
        <v>0</v>
      </c>
      <c r="M878" s="103">
        <f t="shared" si="168"/>
        <v>0</v>
      </c>
      <c r="N878" s="103">
        <f t="shared" si="168"/>
        <v>0</v>
      </c>
      <c r="O878" s="103">
        <f t="shared" si="168"/>
        <v>0</v>
      </c>
      <c r="P878" s="103">
        <f t="shared" si="168"/>
        <v>0</v>
      </c>
      <c r="Q878" s="17"/>
      <c r="R878" s="17"/>
      <c r="S878" s="17"/>
      <c r="T878" s="17"/>
      <c r="U878" s="17"/>
      <c r="V878" s="17"/>
      <c r="W878" s="17"/>
      <c r="X878" s="17"/>
      <c r="Y878" s="17"/>
      <c r="Z878" s="17"/>
      <c r="AA878" s="17"/>
      <c r="AB878" s="17"/>
      <c r="AC878" s="17"/>
      <c r="AD878" s="17"/>
      <c r="AE878" s="17"/>
      <c r="AF878" s="17"/>
      <c r="AG878" s="17"/>
      <c r="AH878" s="17"/>
      <c r="AI878" s="17"/>
      <c r="AJ878" s="17"/>
      <c r="AK878" s="17"/>
      <c r="AL878" s="17"/>
      <c r="AM878" s="17"/>
      <c r="AN878" s="17"/>
      <c r="AO878" s="17"/>
      <c r="AP878" s="17"/>
      <c r="AQ878" s="17"/>
      <c r="AR878" s="17"/>
      <c r="AS878" s="17"/>
      <c r="AT878" s="17"/>
      <c r="AU878" s="17"/>
      <c r="AV878" s="17"/>
      <c r="AW878" s="17"/>
      <c r="AX878" s="17"/>
      <c r="AY878" s="17"/>
      <c r="AZ878" s="17"/>
      <c r="BA878" s="17"/>
      <c r="BB878" s="17"/>
      <c r="BC878" s="17"/>
      <c r="BD878" s="17"/>
      <c r="BE878" s="17"/>
      <c r="BF878" s="17"/>
      <c r="BG878" s="17"/>
      <c r="BH878" s="17"/>
      <c r="BI878" s="17"/>
      <c r="BJ878" s="17"/>
      <c r="BK878" s="17"/>
      <c r="BL878" s="17"/>
      <c r="BM878" s="17"/>
    </row>
    <row r="879" spans="1:65" ht="12"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17"/>
      <c r="AK879" s="17"/>
      <c r="AL879" s="17"/>
      <c r="AM879" s="17"/>
      <c r="AN879" s="17"/>
      <c r="AO879" s="17"/>
      <c r="AP879" s="17"/>
      <c r="AQ879" s="17"/>
      <c r="AR879" s="17"/>
      <c r="AS879" s="17"/>
      <c r="AT879" s="17"/>
      <c r="AU879" s="17"/>
      <c r="AV879" s="17"/>
      <c r="AW879" s="17"/>
      <c r="AX879" s="17"/>
      <c r="AY879" s="17"/>
      <c r="AZ879" s="17"/>
      <c r="BA879" s="17"/>
      <c r="BB879" s="17"/>
      <c r="BC879" s="17"/>
      <c r="BD879" s="17"/>
      <c r="BE879" s="17"/>
      <c r="BF879" s="17"/>
      <c r="BG879" s="17"/>
      <c r="BH879" s="17"/>
      <c r="BI879" s="17"/>
      <c r="BJ879" s="17"/>
      <c r="BK879" s="17"/>
      <c r="BL879" s="17"/>
      <c r="BM879" s="17"/>
    </row>
    <row r="880" spans="1:65" ht="12" customHeight="1">
      <c r="A880" s="17"/>
      <c r="B880" s="489" t="s">
        <v>302</v>
      </c>
      <c r="C880" s="489"/>
      <c r="D880" s="489"/>
      <c r="E880" s="489"/>
      <c r="F880" s="489"/>
      <c r="G880" s="490" t="str">
        <f>IF(ROUND(G878,8)=ROUND(G474,8),"ok","error")</f>
        <v>ok</v>
      </c>
      <c r="H880" s="490" t="str">
        <f>IF(COUNT($G878:G878)&gt;='PTRM input'!$R$7,"",IF(ROUND(H878,8)=ROUND(H474,8),"ok","error"))</f>
        <v>ok</v>
      </c>
      <c r="I880" s="490" t="str">
        <f>IF(COUNT($G878:H878)&gt;='PTRM input'!$R$7,"",IF(ROUND(I878,8)=ROUND(I474,8),"ok","error"))</f>
        <v>ok</v>
      </c>
      <c r="J880" s="490" t="str">
        <f>IF(COUNT($G878:I878)&gt;='PTRM input'!$R$7,"",IF(ROUND(J878,8)=ROUND(J474,8),"ok","error"))</f>
        <v>ok</v>
      </c>
      <c r="K880" s="490" t="str">
        <f>IF(COUNT($G878:J878)&gt;='PTRM input'!$R$7,"",IF(ROUND(K878,8)=ROUND(K474,8),"ok","error"))</f>
        <v>ok</v>
      </c>
      <c r="L880" s="490" t="str">
        <f>IF(COUNT($G878:K878)&gt;='PTRM input'!$R$7,"",IF(ROUND(L878,8)=ROUND(L474,8),"ok","error"))</f>
        <v/>
      </c>
      <c r="M880" s="490" t="str">
        <f>IF(COUNT($G878:L878)&gt;='PTRM input'!$R$7,"",IF(ROUND(M878,8)=ROUND(M474,8),"ok","error"))</f>
        <v/>
      </c>
      <c r="N880" s="490" t="str">
        <f>IF(COUNT($G878:M878)&gt;='PTRM input'!$R$7,"",IF(ROUND(N878,8)=ROUND(N474,8),"ok","error"))</f>
        <v/>
      </c>
      <c r="O880" s="490" t="str">
        <f>IF(COUNT($G878:N878)&gt;='PTRM input'!$R$7,"",IF(ROUND(O878,8)=ROUND(O474,8),"ok","error"))</f>
        <v/>
      </c>
      <c r="P880" s="490" t="str">
        <f>IF(COUNT($G878:O878)&gt;='PTRM input'!$R$7,"",IF(ROUND(P878,8)=ROUND(P474,8),"ok","error"))</f>
        <v/>
      </c>
      <c r="Q880" s="17"/>
      <c r="R880" s="17"/>
      <c r="S880" s="17"/>
      <c r="T880" s="17"/>
      <c r="U880" s="17"/>
      <c r="V880" s="17"/>
      <c r="W880" s="17"/>
      <c r="X880" s="17"/>
      <c r="Y880" s="17"/>
      <c r="Z880" s="17"/>
      <c r="AA880" s="17"/>
      <c r="AB880" s="17"/>
      <c r="AC880" s="17"/>
      <c r="AD880" s="17"/>
      <c r="AE880" s="17"/>
      <c r="AF880" s="17"/>
      <c r="AG880" s="17"/>
      <c r="AH880" s="17"/>
      <c r="AI880" s="17"/>
      <c r="AJ880" s="17"/>
      <c r="AK880" s="17"/>
      <c r="AL880" s="17"/>
      <c r="AM880" s="17"/>
      <c r="AN880" s="17"/>
      <c r="AO880" s="17"/>
      <c r="AP880" s="17"/>
      <c r="AQ880" s="17"/>
      <c r="AR880" s="17"/>
      <c r="AS880" s="17"/>
      <c r="AT880" s="17"/>
      <c r="AU880" s="17"/>
      <c r="AV880" s="17"/>
      <c r="AW880" s="17"/>
      <c r="AX880" s="17"/>
      <c r="AY880" s="17"/>
      <c r="AZ880" s="17"/>
      <c r="BA880" s="17"/>
      <c r="BB880" s="17"/>
      <c r="BC880" s="17"/>
      <c r="BD880" s="17"/>
      <c r="BE880" s="17"/>
      <c r="BF880" s="17"/>
      <c r="BG880" s="17"/>
      <c r="BH880" s="17"/>
      <c r="BI880" s="17"/>
      <c r="BJ880" s="17"/>
      <c r="BK880" s="17"/>
      <c r="BL880" s="17"/>
      <c r="BM880" s="17"/>
    </row>
    <row r="881" spans="1:65" ht="12" customHeight="1">
      <c r="A881" s="17"/>
      <c r="B881" s="17"/>
      <c r="C881" s="17"/>
      <c r="D881" s="17"/>
      <c r="E881" s="17"/>
      <c r="F881" s="17"/>
      <c r="G881" s="538"/>
      <c r="H881" s="538"/>
      <c r="I881" s="538"/>
      <c r="J881" s="538"/>
      <c r="K881" s="538"/>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17"/>
      <c r="AK881" s="17"/>
      <c r="AL881" s="17"/>
      <c r="AM881" s="17"/>
      <c r="AN881" s="17"/>
      <c r="AO881" s="17"/>
      <c r="AP881" s="17"/>
      <c r="AQ881" s="17"/>
      <c r="AR881" s="17"/>
      <c r="AS881" s="17"/>
      <c r="AT881" s="17"/>
      <c r="AU881" s="17"/>
      <c r="AV881" s="17"/>
      <c r="AW881" s="17"/>
      <c r="AX881" s="17"/>
      <c r="AY881" s="17"/>
      <c r="AZ881" s="17"/>
      <c r="BA881" s="17"/>
      <c r="BB881" s="17"/>
      <c r="BC881" s="17"/>
      <c r="BD881" s="17"/>
      <c r="BE881" s="17"/>
      <c r="BF881" s="17"/>
      <c r="BG881" s="17"/>
      <c r="BH881" s="17"/>
      <c r="BI881" s="17"/>
      <c r="BJ881" s="17"/>
      <c r="BK881" s="17"/>
      <c r="BL881" s="17"/>
      <c r="BM881" s="17"/>
    </row>
    <row r="882" spans="1:65" ht="12" customHeight="1">
      <c r="A882" s="17"/>
      <c r="B882" s="33" t="s">
        <v>449</v>
      </c>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17"/>
      <c r="AK882" s="17"/>
      <c r="AL882" s="17"/>
      <c r="AM882" s="17"/>
      <c r="AN882" s="17"/>
      <c r="AO882" s="17"/>
      <c r="AP882" s="17"/>
      <c r="AQ882" s="17"/>
      <c r="AR882" s="17"/>
      <c r="AS882" s="17"/>
      <c r="AT882" s="17"/>
      <c r="AU882" s="17"/>
      <c r="AV882" s="17"/>
      <c r="AW882" s="17"/>
      <c r="AX882" s="17"/>
      <c r="AY882" s="17"/>
      <c r="AZ882" s="17"/>
      <c r="BA882" s="17"/>
      <c r="BB882" s="17"/>
      <c r="BC882" s="17"/>
      <c r="BD882" s="17"/>
      <c r="BE882" s="17"/>
      <c r="BF882" s="17"/>
      <c r="BG882" s="17"/>
      <c r="BH882" s="17"/>
      <c r="BI882" s="17"/>
      <c r="BJ882" s="17"/>
      <c r="BK882" s="17"/>
      <c r="BL882" s="17"/>
      <c r="BM882" s="17"/>
    </row>
    <row r="883" spans="1:65" ht="12" customHeight="1">
      <c r="A883" s="17"/>
      <c r="B883" s="357" t="s">
        <v>391</v>
      </c>
      <c r="C883" s="234"/>
      <c r="D883" s="234"/>
      <c r="E883" s="234"/>
      <c r="F883" s="234"/>
      <c r="G883" s="556">
        <f>F870</f>
        <v>2359.5385887671582</v>
      </c>
      <c r="H883" s="660">
        <f>IF(COUNT($G883:G883)&gt;='PTRM input'!$R$7,0,G870)</f>
        <v>2687.736214941629</v>
      </c>
      <c r="I883" s="660">
        <f>IF(COUNT($G883:H883)&gt;='PTRM input'!$R$7,0,H870)</f>
        <v>3043.50478960186</v>
      </c>
      <c r="J883" s="660">
        <f>IF(COUNT($G883:I883)&gt;='PTRM input'!$R$7,0,I870)</f>
        <v>3408.2976258092976</v>
      </c>
      <c r="K883" s="660">
        <f>IF(COUNT($G883:J883)&gt;='PTRM input'!$R$7,0,J870)</f>
        <v>3721.4573119339493</v>
      </c>
      <c r="L883" s="660">
        <f>IF(COUNT($G883:K883)&gt;='PTRM input'!$R$7,0,K870)</f>
        <v>0</v>
      </c>
      <c r="M883" s="660">
        <f>IF(COUNT($G883:L883)&gt;='PTRM input'!$R$7,0,L870)</f>
        <v>0</v>
      </c>
      <c r="N883" s="660">
        <f>IF(COUNT($G883:M883)&gt;='PTRM input'!$R$7,0,M870)</f>
        <v>0</v>
      </c>
      <c r="O883" s="660">
        <f>IF(COUNT($G883:N883)&gt;='PTRM input'!$R$7,0,N870)</f>
        <v>0</v>
      </c>
      <c r="P883" s="660">
        <f>IF(COUNT($G883:O883)&gt;='PTRM input'!$R$7,0,O870)</f>
        <v>0</v>
      </c>
      <c r="Q883" s="17"/>
      <c r="R883" s="17"/>
      <c r="S883" s="17"/>
      <c r="T883" s="17"/>
      <c r="U883" s="17"/>
      <c r="V883" s="17"/>
      <c r="W883" s="17"/>
      <c r="X883" s="17"/>
      <c r="Y883" s="17"/>
      <c r="Z883" s="17"/>
      <c r="AA883" s="17"/>
      <c r="AB883" s="17"/>
      <c r="AC883" s="17"/>
      <c r="AD883" s="17"/>
      <c r="AE883" s="17"/>
      <c r="AF883" s="17"/>
      <c r="AG883" s="17"/>
      <c r="AH883" s="17"/>
      <c r="AI883" s="17"/>
      <c r="AJ883" s="17"/>
      <c r="AK883" s="17"/>
      <c r="AL883" s="17"/>
      <c r="AM883" s="17"/>
      <c r="AN883" s="17"/>
      <c r="AO883" s="17"/>
      <c r="AP883" s="17"/>
      <c r="AQ883" s="17"/>
      <c r="AR883" s="17"/>
      <c r="AS883" s="17"/>
      <c r="AT883" s="17"/>
      <c r="AU883" s="17"/>
      <c r="AV883" s="17"/>
      <c r="AW883" s="17"/>
      <c r="AX883" s="17"/>
      <c r="AY883" s="17"/>
      <c r="AZ883" s="17"/>
      <c r="BA883" s="17"/>
      <c r="BB883" s="17"/>
      <c r="BC883" s="17"/>
      <c r="BD883" s="17"/>
      <c r="BE883" s="17"/>
      <c r="BF883" s="17"/>
      <c r="BG883" s="17"/>
      <c r="BH883" s="17"/>
      <c r="BI883" s="17"/>
      <c r="BJ883" s="17"/>
      <c r="BK883" s="17"/>
      <c r="BL883" s="17"/>
      <c r="BM883" s="17"/>
    </row>
    <row r="884" spans="1:65" ht="12" customHeight="1">
      <c r="A884" s="17"/>
      <c r="B884" s="357" t="s">
        <v>392</v>
      </c>
      <c r="C884" s="234"/>
      <c r="D884" s="234"/>
      <c r="E884" s="234"/>
      <c r="F884" s="234"/>
      <c r="G884" s="556">
        <f>'PTRM input'!G173*G7</f>
        <v>357.3405599768472</v>
      </c>
      <c r="H884" s="660">
        <f>IF(COUNT($G884:G884)&gt;='PTRM input'!$R$7,0,'PTRM input'!H173*H7)</f>
        <v>398.89176225036096</v>
      </c>
      <c r="I884" s="660">
        <f>IF(COUNT($G884:H884)&gt;='PTRM input'!$R$7,0,'PTRM input'!I173*I7)</f>
        <v>437.47759958780529</v>
      </c>
      <c r="J884" s="660">
        <f>IF(COUNT($G884:I884)&gt;='PTRM input'!$R$7,0,'PTRM input'!J173*J7)</f>
        <v>397.80472613013927</v>
      </c>
      <c r="K884" s="660">
        <f>IF(COUNT($G884:J884)&gt;='PTRM input'!$R$7,0,'PTRM input'!K173*K7)</f>
        <v>351.95446079127692</v>
      </c>
      <c r="L884" s="660">
        <f>IF(COUNT($G884:K884)&gt;='PTRM input'!$R$7,0,'PTRM input'!L173*L7)</f>
        <v>0</v>
      </c>
      <c r="M884" s="660">
        <f>IF(COUNT($G884:L884)&gt;='PTRM input'!$R$7,0,'PTRM input'!M173*M7)</f>
        <v>0</v>
      </c>
      <c r="N884" s="660">
        <f>IF(COUNT($G884:M884)&gt;='PTRM input'!$R$7,0,'PTRM input'!N173*N7)</f>
        <v>0</v>
      </c>
      <c r="O884" s="660">
        <f>IF(COUNT($G884:N884)&gt;='PTRM input'!$R$7,0,'PTRM input'!O173*O7)</f>
        <v>0</v>
      </c>
      <c r="P884" s="660">
        <f>IF(COUNT($G884:O884)&gt;='PTRM input'!$R$7,0,'PTRM input'!P173*P7)</f>
        <v>0</v>
      </c>
      <c r="Q884" s="17"/>
      <c r="R884" s="17"/>
      <c r="S884" s="17"/>
      <c r="T884" s="17"/>
      <c r="U884" s="17"/>
      <c r="V884" s="17"/>
      <c r="W884" s="17"/>
      <c r="X884" s="17"/>
      <c r="Y884" s="17"/>
      <c r="Z884" s="17"/>
      <c r="AA884" s="17"/>
      <c r="AB884" s="17"/>
      <c r="AC884" s="17"/>
      <c r="AD884" s="17"/>
      <c r="AE884" s="17"/>
      <c r="AF884" s="17"/>
      <c r="AG884" s="17"/>
      <c r="AH884" s="17"/>
      <c r="AI884" s="17"/>
      <c r="AJ884" s="17"/>
      <c r="AK884" s="17"/>
      <c r="AL884" s="17"/>
      <c r="AM884" s="17"/>
      <c r="AN884" s="17"/>
      <c r="AO884" s="17"/>
      <c r="AP884" s="17"/>
      <c r="AQ884" s="17"/>
      <c r="AR884" s="17"/>
      <c r="AS884" s="17"/>
      <c r="AT884" s="17"/>
      <c r="AU884" s="17"/>
      <c r="AV884" s="17"/>
      <c r="AW884" s="17"/>
      <c r="AX884" s="17"/>
      <c r="AY884" s="17"/>
      <c r="AZ884" s="17"/>
      <c r="BA884" s="17"/>
      <c r="BB884" s="17"/>
      <c r="BC884" s="17"/>
      <c r="BD884" s="17"/>
      <c r="BE884" s="17"/>
      <c r="BF884" s="17"/>
      <c r="BG884" s="17"/>
      <c r="BH884" s="17"/>
      <c r="BI884" s="17"/>
      <c r="BJ884" s="17"/>
      <c r="BK884" s="17"/>
      <c r="BL884" s="17"/>
      <c r="BM884" s="17"/>
    </row>
    <row r="885" spans="1:65">
      <c r="A885" s="17"/>
      <c r="B885" s="357" t="s">
        <v>393</v>
      </c>
      <c r="C885" s="234"/>
      <c r="D885" s="234"/>
      <c r="E885" s="234"/>
      <c r="F885" s="234"/>
      <c r="G885" s="556">
        <f>'PTRM input'!G139*G7</f>
        <v>78.871638292217781</v>
      </c>
      <c r="H885" s="660">
        <f>IF(COUNT($G885:G885)&gt;='PTRM input'!$R$7,0,'PTRM input'!H139*H7)</f>
        <v>87.332962981765249</v>
      </c>
      <c r="I885" s="660">
        <f>IF(COUNT($G885:H885)&gt;='PTRM input'!$R$7,0,'PTRM input'!I139*I7)</f>
        <v>80.348639425905262</v>
      </c>
      <c r="J885" s="660">
        <f>IF(COUNT($G885:I885)&gt;='PTRM input'!$R$7,0,'PTRM input'!J139*J7)</f>
        <v>80.315615419947193</v>
      </c>
      <c r="K885" s="660">
        <f>IF(COUNT($G885:J885)&gt;='PTRM input'!$R$7,0,'PTRM input'!K139*K7)</f>
        <v>82.162980336228713</v>
      </c>
      <c r="L885" s="660">
        <f>IF(COUNT($G885:K885)&gt;='PTRM input'!$R$7,0,'PTRM input'!L139*L7)</f>
        <v>0</v>
      </c>
      <c r="M885" s="660">
        <f>IF(COUNT($G885:L885)&gt;='PTRM input'!$R$7,0,'PTRM input'!M139*M7)</f>
        <v>0</v>
      </c>
      <c r="N885" s="660">
        <f>IF(COUNT($G885:M885)&gt;='PTRM input'!$R$7,0,'PTRM input'!N139*N7)</f>
        <v>0</v>
      </c>
      <c r="O885" s="660">
        <f>IF(COUNT($G885:N885)&gt;='PTRM input'!$R$7,0,'PTRM input'!O139*O7)</f>
        <v>0</v>
      </c>
      <c r="P885" s="660">
        <f>IF(COUNT($G885:O885)&gt;='PTRM input'!$R$7,0,'PTRM input'!P139*P7)</f>
        <v>0</v>
      </c>
      <c r="Q885" s="17"/>
      <c r="R885" s="17"/>
      <c r="S885" s="17"/>
      <c r="T885" s="17"/>
      <c r="U885" s="17"/>
      <c r="V885" s="17"/>
      <c r="W885" s="17"/>
      <c r="X885" s="17"/>
      <c r="Y885" s="17"/>
      <c r="Z885" s="17"/>
      <c r="AA885" s="17"/>
      <c r="AB885" s="17"/>
      <c r="AC885" s="17"/>
      <c r="AD885" s="17"/>
      <c r="AE885" s="17"/>
      <c r="AF885" s="17"/>
      <c r="AG885" s="17"/>
      <c r="AH885" s="17"/>
      <c r="AI885" s="17"/>
      <c r="AJ885" s="17"/>
      <c r="AK885" s="17"/>
      <c r="AL885" s="17"/>
      <c r="AM885" s="17"/>
      <c r="AN885" s="17"/>
      <c r="AO885" s="17"/>
      <c r="AP885" s="17"/>
      <c r="AQ885" s="17"/>
      <c r="AR885" s="17"/>
      <c r="AS885" s="17"/>
      <c r="AT885" s="17"/>
      <c r="AU885" s="17"/>
      <c r="AV885" s="17"/>
      <c r="AW885" s="17"/>
      <c r="AX885" s="17"/>
      <c r="AY885" s="17"/>
      <c r="AZ885" s="17"/>
      <c r="BA885" s="17"/>
      <c r="BB885" s="17"/>
      <c r="BC885" s="17"/>
      <c r="BD885" s="17"/>
      <c r="BE885" s="17"/>
      <c r="BF885" s="17"/>
      <c r="BG885" s="17"/>
      <c r="BH885" s="17"/>
      <c r="BI885" s="17"/>
      <c r="BJ885" s="17"/>
      <c r="BK885" s="17"/>
      <c r="BL885" s="17"/>
      <c r="BM885" s="17"/>
    </row>
    <row r="886" spans="1:65">
      <c r="A886" s="17"/>
      <c r="B886" s="357" t="s">
        <v>11</v>
      </c>
      <c r="C886" s="234"/>
      <c r="D886" s="234"/>
      <c r="E886" s="234"/>
      <c r="F886" s="234"/>
      <c r="G886" s="556">
        <f>-G479</f>
        <v>-108.01457209459423</v>
      </c>
      <c r="H886" s="660">
        <f>IF(COUNT($G886:G886)&gt;='PTRM input'!$R$7,0,-H479)</f>
        <v>-130.45615057189508</v>
      </c>
      <c r="I886" s="660">
        <f>IF(COUNT($G886:H886)&gt;='PTRM input'!$R$7,0,-I479)</f>
        <v>-153.03340280627305</v>
      </c>
      <c r="J886" s="660">
        <f>IF(COUNT($G886:I886)&gt;='PTRM input'!$R$7,0,-J479)</f>
        <v>-164.96065542543482</v>
      </c>
      <c r="K886" s="660">
        <f>IF(COUNT($G886:J886)&gt;='PTRM input'!$R$7,0,-K479)</f>
        <v>-181.18984146563614</v>
      </c>
      <c r="L886" s="660">
        <f>IF(COUNT($G886:K886)&gt;='PTRM input'!$R$7,0,-L479)</f>
        <v>0</v>
      </c>
      <c r="M886" s="660">
        <f>IF(COUNT($G886:L886)&gt;='PTRM input'!$R$7,0,-M479)</f>
        <v>0</v>
      </c>
      <c r="N886" s="660">
        <f>IF(COUNT($G886:M886)&gt;='PTRM input'!$R$7,0,-N479)</f>
        <v>0</v>
      </c>
      <c r="O886" s="660">
        <f>IF(COUNT($G886:N886)&gt;='PTRM input'!$R$7,0,-O479)</f>
        <v>0</v>
      </c>
      <c r="P886" s="660">
        <f>IF(COUNT($G886:O886)&gt;='PTRM input'!$R$7,0,-P479)</f>
        <v>0</v>
      </c>
      <c r="Q886" s="17"/>
      <c r="R886" s="17"/>
      <c r="S886" s="17"/>
      <c r="T886" s="17"/>
      <c r="U886" s="17"/>
      <c r="V886" s="17"/>
      <c r="W886" s="17"/>
      <c r="X886" s="17"/>
      <c r="Y886" s="17"/>
      <c r="Z886" s="17"/>
      <c r="AA886" s="17"/>
      <c r="AB886" s="17"/>
      <c r="AC886" s="17"/>
      <c r="AD886" s="17"/>
      <c r="AE886" s="17"/>
      <c r="AF886" s="17"/>
      <c r="AG886" s="17"/>
      <c r="AH886" s="17"/>
      <c r="AI886" s="17"/>
      <c r="AJ886" s="17"/>
      <c r="AK886" s="17"/>
      <c r="AL886" s="17"/>
      <c r="AM886" s="17"/>
      <c r="AN886" s="17"/>
      <c r="AO886" s="17"/>
      <c r="AP886" s="17"/>
      <c r="AQ886" s="17"/>
      <c r="AR886" s="17"/>
      <c r="AS886" s="17"/>
      <c r="AT886" s="17"/>
      <c r="AU886" s="17"/>
      <c r="AV886" s="17"/>
      <c r="AW886" s="17"/>
      <c r="AX886" s="17"/>
      <c r="AY886" s="17"/>
      <c r="AZ886" s="17"/>
      <c r="BA886" s="17"/>
      <c r="BB886" s="17"/>
      <c r="BC886" s="17"/>
      <c r="BD886" s="17"/>
      <c r="BE886" s="17"/>
      <c r="BF886" s="17"/>
      <c r="BG886" s="17"/>
      <c r="BH886" s="17"/>
      <c r="BI886" s="17"/>
      <c r="BJ886" s="17"/>
      <c r="BK886" s="17"/>
      <c r="BL886" s="17"/>
      <c r="BM886" s="17"/>
    </row>
    <row r="887" spans="1:65">
      <c r="A887" s="17"/>
      <c r="B887" s="357" t="s">
        <v>394</v>
      </c>
      <c r="C887" s="234"/>
      <c r="D887" s="234"/>
      <c r="E887" s="234"/>
      <c r="F887" s="234"/>
      <c r="G887" s="556">
        <f>SUM(G883:G886)</f>
        <v>2687.736214941629</v>
      </c>
      <c r="H887" s="660">
        <f t="shared" ref="H887:P887" si="169">SUM(H883:H886)</f>
        <v>3043.50478960186</v>
      </c>
      <c r="I887" s="660">
        <f t="shared" si="169"/>
        <v>3408.2976258092976</v>
      </c>
      <c r="J887" s="660">
        <f t="shared" si="169"/>
        <v>3721.4573119339498</v>
      </c>
      <c r="K887" s="660">
        <f t="shared" si="169"/>
        <v>3974.3849115958183</v>
      </c>
      <c r="L887" s="660">
        <f t="shared" si="169"/>
        <v>0</v>
      </c>
      <c r="M887" s="660">
        <f t="shared" si="169"/>
        <v>0</v>
      </c>
      <c r="N887" s="660">
        <f t="shared" si="169"/>
        <v>0</v>
      </c>
      <c r="O887" s="660">
        <f t="shared" si="169"/>
        <v>0</v>
      </c>
      <c r="P887" s="660">
        <f t="shared" si="169"/>
        <v>0</v>
      </c>
      <c r="Q887" s="17"/>
      <c r="R887" s="17"/>
      <c r="S887" s="17"/>
      <c r="T887" s="17"/>
      <c r="U887" s="17"/>
      <c r="V887" s="17"/>
      <c r="W887" s="17"/>
      <c r="X887" s="17"/>
      <c r="Y887" s="17"/>
      <c r="Z887" s="17"/>
      <c r="AA887" s="17"/>
      <c r="AB887" s="17"/>
      <c r="AC887" s="17"/>
      <c r="AD887" s="17"/>
      <c r="AE887" s="17"/>
      <c r="AF887" s="17"/>
      <c r="AG887" s="17"/>
      <c r="AH887" s="17"/>
      <c r="AI887" s="17"/>
      <c r="AJ887" s="17"/>
      <c r="AK887" s="17"/>
      <c r="AL887" s="17"/>
      <c r="AM887" s="17"/>
      <c r="AN887" s="17"/>
      <c r="AO887" s="17"/>
      <c r="AP887" s="17"/>
      <c r="AQ887" s="17"/>
      <c r="AR887" s="17"/>
      <c r="AS887" s="17"/>
      <c r="AT887" s="17"/>
      <c r="AU887" s="17"/>
      <c r="AV887" s="17"/>
      <c r="AW887" s="17"/>
      <c r="AX887" s="17"/>
      <c r="AY887" s="17"/>
      <c r="AZ887" s="17"/>
      <c r="BA887" s="17"/>
      <c r="BB887" s="17"/>
      <c r="BC887" s="17"/>
      <c r="BD887" s="17"/>
      <c r="BE887" s="17"/>
      <c r="BF887" s="17"/>
      <c r="BG887" s="17"/>
      <c r="BH887" s="17"/>
      <c r="BI887" s="17"/>
      <c r="BJ887" s="17"/>
      <c r="BK887" s="17"/>
      <c r="BL887" s="17"/>
      <c r="BM887" s="17"/>
    </row>
    <row r="888" spans="1:65">
      <c r="A888" s="237"/>
      <c r="B888" s="237"/>
      <c r="C888" s="237"/>
      <c r="D888" s="237"/>
      <c r="E888" s="237"/>
      <c r="F888" s="237"/>
      <c r="G888" s="528"/>
      <c r="H888" s="528"/>
      <c r="I888" s="528"/>
      <c r="J888" s="528"/>
      <c r="K888" s="528"/>
      <c r="L888" s="237"/>
      <c r="M888" s="237"/>
      <c r="N888" s="237"/>
      <c r="O888" s="237"/>
      <c r="P888" s="237"/>
      <c r="Q888" s="237"/>
      <c r="R888" s="237"/>
      <c r="S888" s="237"/>
      <c r="T888" s="237"/>
      <c r="U888" s="237"/>
      <c r="V888" s="237"/>
      <c r="W888" s="237"/>
      <c r="X888" s="237"/>
      <c r="Y888" s="237"/>
      <c r="Z888" s="237"/>
      <c r="AA888" s="237"/>
      <c r="AB888" s="237"/>
      <c r="AC888" s="237"/>
      <c r="AD888" s="237"/>
      <c r="AE888" s="237"/>
      <c r="AF888" s="237"/>
      <c r="AG888" s="237"/>
      <c r="AH888" s="237"/>
      <c r="AI888" s="237"/>
      <c r="AJ888" s="237"/>
      <c r="AK888" s="237"/>
      <c r="AL888" s="237"/>
      <c r="AM888" s="237"/>
      <c r="AN888" s="237"/>
      <c r="AO888" s="237"/>
      <c r="AP888" s="237"/>
      <c r="AQ888" s="237"/>
      <c r="AR888" s="237"/>
      <c r="AS888" s="237"/>
      <c r="AT888" s="237"/>
      <c r="AU888" s="237"/>
      <c r="AV888" s="237"/>
      <c r="AW888" s="237"/>
      <c r="AX888" s="237"/>
      <c r="AY888" s="237"/>
      <c r="AZ888" s="237"/>
      <c r="BA888" s="237"/>
      <c r="BB888" s="237"/>
      <c r="BC888" s="237"/>
      <c r="BD888" s="237"/>
      <c r="BE888" s="237"/>
      <c r="BF888" s="237"/>
      <c r="BG888" s="237"/>
      <c r="BH888" s="237"/>
      <c r="BI888" s="237"/>
      <c r="BJ888" s="237"/>
      <c r="BK888" s="237"/>
      <c r="BL888" s="237"/>
      <c r="BM888" s="237"/>
    </row>
    <row r="889" spans="1:65">
      <c r="A889" s="17"/>
      <c r="B889" s="489" t="s">
        <v>302</v>
      </c>
      <c r="C889" s="489"/>
      <c r="D889" s="489"/>
      <c r="E889" s="489"/>
      <c r="F889" s="489"/>
      <c r="G889" s="490" t="str">
        <f>IF(ROUND(G887,8)=ROUND(G870,8),"ok","error")</f>
        <v>ok</v>
      </c>
      <c r="H889" s="490" t="str">
        <f>IF(COUNT($G887:G887)&gt;='PTRM input'!$R$7,"",IF(ROUND(H887,8)=ROUND(H870,8),"ok","error"))</f>
        <v>ok</v>
      </c>
      <c r="I889" s="490" t="str">
        <f>IF(COUNT($G887:H887)&gt;='PTRM input'!$R$7,"",IF(ROUND(I887,8)=ROUND(I870,8),"ok","error"))</f>
        <v>ok</v>
      </c>
      <c r="J889" s="490" t="str">
        <f>IF(COUNT($G887:I887)&gt;='PTRM input'!$R$7,"",IF(ROUND(J887,8)=ROUND(J870,8),"ok","error"))</f>
        <v>ok</v>
      </c>
      <c r="K889" s="490" t="str">
        <f>IF(COUNT($G887:J887)&gt;='PTRM input'!$R$7,"",IF(ROUND(K887,8)=ROUND(K870,8),"ok","error"))</f>
        <v>ok</v>
      </c>
      <c r="L889" s="490" t="str">
        <f>IF(COUNT($G887:K887)&gt;='PTRM input'!$R$7,"",IF(ROUND(L887,8)=ROUND(L870,8),"ok","error"))</f>
        <v/>
      </c>
      <c r="M889" s="490" t="str">
        <f>IF(COUNT($G887:L887)&gt;='PTRM input'!$R$7,"",IF(ROUND(M887,8)=ROUND(M870,8),"ok","error"))</f>
        <v/>
      </c>
      <c r="N889" s="490" t="str">
        <f>IF(COUNT($G887:M887)&gt;='PTRM input'!$R$7,"",IF(ROUND(N887,8)=ROUND(N870,8),"ok","error"))</f>
        <v/>
      </c>
      <c r="O889" s="490" t="str">
        <f>IF(COUNT($G887:N887)&gt;='PTRM input'!$R$7,"",IF(ROUND(O887,8)=ROUND(O870,8),"ok","error"))</f>
        <v/>
      </c>
      <c r="P889" s="490" t="str">
        <f>IF(COUNT($G887:O887)&gt;='PTRM input'!$R$7,"",IF(ROUND(P887,8)=ROUND(P870,8),"ok","error"))</f>
        <v/>
      </c>
      <c r="Q889" s="17"/>
      <c r="R889" s="17"/>
      <c r="S889" s="17"/>
      <c r="T889" s="17"/>
      <c r="U889" s="17"/>
      <c r="V889" s="17"/>
      <c r="W889" s="17"/>
      <c r="X889" s="17"/>
      <c r="Y889" s="17"/>
      <c r="Z889" s="17"/>
      <c r="AA889" s="17"/>
      <c r="AB889" s="17"/>
      <c r="AC889" s="17"/>
      <c r="AD889" s="17"/>
      <c r="AE889" s="17"/>
      <c r="AF889" s="17"/>
      <c r="AG889" s="17"/>
      <c r="AH889" s="17"/>
      <c r="AI889" s="17"/>
      <c r="AJ889" s="17"/>
      <c r="AK889" s="17"/>
      <c r="AL889" s="17"/>
      <c r="AM889" s="17"/>
      <c r="AN889" s="17"/>
      <c r="AO889" s="17"/>
      <c r="AP889" s="17"/>
      <c r="AQ889" s="17"/>
      <c r="AR889" s="17"/>
      <c r="AS889" s="17"/>
      <c r="AT889" s="17"/>
      <c r="AU889" s="17"/>
      <c r="AV889" s="17"/>
      <c r="AW889" s="17"/>
      <c r="AX889" s="17"/>
      <c r="AY889" s="17"/>
      <c r="AZ889" s="17"/>
      <c r="BA889" s="17"/>
      <c r="BB889" s="17"/>
      <c r="BC889" s="17"/>
      <c r="BD889" s="17"/>
      <c r="BE889" s="17"/>
      <c r="BF889" s="17"/>
      <c r="BG889" s="17"/>
      <c r="BH889" s="17"/>
      <c r="BI889" s="17"/>
      <c r="BJ889" s="17"/>
      <c r="BK889" s="17"/>
      <c r="BL889" s="17"/>
      <c r="BM889" s="17"/>
    </row>
    <row r="896" spans="1:65">
      <c r="K896" s="814"/>
    </row>
  </sheetData>
  <mergeCells count="60">
    <mergeCell ref="D754:D764"/>
    <mergeCell ref="D689:D699"/>
    <mergeCell ref="D845:D855"/>
    <mergeCell ref="D806:D816"/>
    <mergeCell ref="D858:D868"/>
    <mergeCell ref="D767:D777"/>
    <mergeCell ref="D780:D790"/>
    <mergeCell ref="D793:D803"/>
    <mergeCell ref="D819:D829"/>
    <mergeCell ref="D832:D842"/>
    <mergeCell ref="D585:D595"/>
    <mergeCell ref="D546:D556"/>
    <mergeCell ref="D559:D569"/>
    <mergeCell ref="D572:D582"/>
    <mergeCell ref="D533:D543"/>
    <mergeCell ref="D598:D608"/>
    <mergeCell ref="D741:D751"/>
    <mergeCell ref="D702:D712"/>
    <mergeCell ref="D715:D725"/>
    <mergeCell ref="D663:D673"/>
    <mergeCell ref="D676:D686"/>
    <mergeCell ref="D624:D634"/>
    <mergeCell ref="D637:D647"/>
    <mergeCell ref="D650:D660"/>
    <mergeCell ref="D611:D621"/>
    <mergeCell ref="D728:D738"/>
    <mergeCell ref="D285:D295"/>
    <mergeCell ref="D520:D530"/>
    <mergeCell ref="D363:D373"/>
    <mergeCell ref="D376:D386"/>
    <mergeCell ref="D389:D399"/>
    <mergeCell ref="D402:D412"/>
    <mergeCell ref="D415:D425"/>
    <mergeCell ref="D428:D438"/>
    <mergeCell ref="D441:D451"/>
    <mergeCell ref="D454:D464"/>
    <mergeCell ref="D350:D360"/>
    <mergeCell ref="D311:D321"/>
    <mergeCell ref="D324:D334"/>
    <mergeCell ref="D207:D217"/>
    <mergeCell ref="D220:D230"/>
    <mergeCell ref="D233:D243"/>
    <mergeCell ref="D246:D256"/>
    <mergeCell ref="D259:D269"/>
    <mergeCell ref="D77:D87"/>
    <mergeCell ref="D90:D100"/>
    <mergeCell ref="D507:D517"/>
    <mergeCell ref="D103:D113"/>
    <mergeCell ref="D481:D491"/>
    <mergeCell ref="D494:D504"/>
    <mergeCell ref="D116:D126"/>
    <mergeCell ref="D272:D282"/>
    <mergeCell ref="D298:D308"/>
    <mergeCell ref="D129:D139"/>
    <mergeCell ref="D142:D152"/>
    <mergeCell ref="D155:D165"/>
    <mergeCell ref="D168:D178"/>
    <mergeCell ref="D181:D191"/>
    <mergeCell ref="D194:D204"/>
    <mergeCell ref="D337:D347"/>
  </mergeCells>
  <phoneticPr fontId="0" type="noConversion"/>
  <printOptions headings="1"/>
  <pageMargins left="0.75" right="0.75" top="1" bottom="1" header="0.5" footer="0.5"/>
  <pageSetup paperSize="9" scale="53" orientation="portrait" horizontalDpi="4294967292" r:id="rId1"/>
  <headerFooter alignWithMargins="0"/>
  <colBreaks count="1" manualBreakCount="1">
    <brk id="16" max="879" man="1"/>
  </colBreaks>
  <cellWatches>
    <cellWatch r="G880"/>
    <cellWatch r="H880"/>
    <cellWatch r="I880"/>
    <cellWatch r="J880"/>
    <cellWatch r="K880"/>
  </cellWatches>
  <ignoredErrors>
    <ignoredError sqref="G877" formula="1"/>
    <ignoredError sqref="F4 G4:AD4 AE4:BI4" unlockedFormula="1"/>
  </ignoredError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BM175"/>
  <sheetViews>
    <sheetView zoomScale="80" zoomScaleNormal="80" workbookViewId="0">
      <selection activeCell="K49" sqref="K49"/>
    </sheetView>
  </sheetViews>
  <sheetFormatPr defaultColWidth="9.140625" defaultRowHeight="12.75"/>
  <cols>
    <col min="1" max="1" width="3.140625" style="7" customWidth="1"/>
    <col min="2" max="2" width="27.85546875" style="7" customWidth="1"/>
    <col min="3" max="3" width="7" style="7" customWidth="1"/>
    <col min="4" max="4" width="11.140625" style="7" customWidth="1"/>
    <col min="5" max="5" width="11.28515625" style="7" customWidth="1"/>
    <col min="6" max="6" width="11.7109375" style="7" customWidth="1"/>
    <col min="7" max="61" width="11.28515625" style="7" customWidth="1"/>
    <col min="62" max="62" width="11.140625" style="7" customWidth="1"/>
    <col min="63" max="217" width="7.7109375" style="7" customWidth="1"/>
    <col min="218" max="16384" width="9.140625" style="7"/>
  </cols>
  <sheetData>
    <row r="1" spans="1:65" ht="10.5" customHeight="1">
      <c r="A1" s="46"/>
      <c r="B1" s="46"/>
      <c r="C1" s="46"/>
      <c r="D1" s="46"/>
      <c r="E1" s="46"/>
      <c r="F1" s="46"/>
      <c r="G1" s="46"/>
      <c r="H1" s="46"/>
      <c r="I1" s="46"/>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c r="AN1" s="46"/>
      <c r="AO1" s="46"/>
      <c r="AP1" s="46"/>
      <c r="AQ1" s="46"/>
      <c r="AR1" s="46"/>
      <c r="AS1" s="46"/>
      <c r="AT1" s="46"/>
      <c r="AU1" s="46"/>
      <c r="AV1" s="46"/>
      <c r="AW1" s="46"/>
      <c r="AX1" s="46"/>
      <c r="AY1" s="46"/>
      <c r="AZ1" s="46"/>
      <c r="BA1" s="46"/>
      <c r="BB1" s="46"/>
      <c r="BC1" s="46"/>
      <c r="BD1" s="46"/>
      <c r="BE1" s="46"/>
      <c r="BF1" s="46"/>
      <c r="BG1" s="46"/>
      <c r="BH1" s="46"/>
      <c r="BI1" s="46"/>
      <c r="BJ1" s="46"/>
      <c r="BK1" s="46"/>
      <c r="BL1" s="46"/>
      <c r="BM1" s="46"/>
    </row>
    <row r="2" spans="1:65" ht="17.25" customHeight="1">
      <c r="A2" s="46"/>
      <c r="B2" s="65" t="str">
        <f>'DMS input'!$C$16&amp;" - Cash Flow Analysis"&amp;" - DNSP PTRM - version "&amp;Intro!$L$4</f>
        <v>Powercor - Cash Flow Analysis - DNSP PTRM - version 3</v>
      </c>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6"/>
      <c r="AT2" s="46"/>
      <c r="AU2" s="46"/>
      <c r="AV2" s="46"/>
      <c r="AW2" s="46"/>
      <c r="AX2" s="46"/>
      <c r="AY2" s="46"/>
      <c r="AZ2" s="46"/>
      <c r="BA2" s="46"/>
      <c r="BB2" s="46"/>
      <c r="BC2" s="46"/>
      <c r="BD2" s="46"/>
      <c r="BE2" s="46"/>
      <c r="BF2" s="46"/>
      <c r="BG2" s="46"/>
      <c r="BH2" s="46"/>
      <c r="BI2" s="46"/>
      <c r="BJ2" s="46"/>
      <c r="BK2" s="46"/>
      <c r="BL2" s="46"/>
      <c r="BM2" s="46"/>
    </row>
    <row r="3" spans="1:65" ht="17.25" customHeight="1">
      <c r="A3" s="46"/>
      <c r="B3" s="46"/>
      <c r="C3" s="46"/>
      <c r="D3" s="46"/>
      <c r="E3" s="46"/>
      <c r="F3" s="9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46"/>
      <c r="BK3" s="46"/>
      <c r="BL3" s="46"/>
      <c r="BM3" s="46"/>
    </row>
    <row r="4" spans="1:65" s="41" customFormat="1" ht="15.75">
      <c r="A4" s="134"/>
      <c r="B4" s="135" t="s">
        <v>54</v>
      </c>
      <c r="C4" s="134"/>
      <c r="D4" s="134"/>
      <c r="E4" s="134"/>
      <c r="F4" s="136" t="str">
        <f>Assets!F4</f>
        <v>2015</v>
      </c>
      <c r="G4" s="136">
        <f>Assets!G4</f>
        <v>2016</v>
      </c>
      <c r="H4" s="136" t="str">
        <f>Assets!H4</f>
        <v>2017</v>
      </c>
      <c r="I4" s="136" t="str">
        <f>Assets!I4</f>
        <v>2018</v>
      </c>
      <c r="J4" s="136" t="str">
        <f>Assets!J4</f>
        <v>2019</v>
      </c>
      <c r="K4" s="136" t="str">
        <f>Assets!K4</f>
        <v>2020</v>
      </c>
      <c r="L4" s="136" t="str">
        <f>Assets!L4</f>
        <v>2021</v>
      </c>
      <c r="M4" s="136" t="str">
        <f>Assets!M4</f>
        <v>2022</v>
      </c>
      <c r="N4" s="136" t="str">
        <f>Assets!N4</f>
        <v>2023</v>
      </c>
      <c r="O4" s="136" t="str">
        <f>Assets!O4</f>
        <v>2024</v>
      </c>
      <c r="P4" s="136" t="str">
        <f>Assets!P4</f>
        <v>2025</v>
      </c>
      <c r="Q4" s="136" t="str">
        <f>Assets!Q4</f>
        <v>2026</v>
      </c>
      <c r="R4" s="136" t="str">
        <f>Assets!R4</f>
        <v>2027</v>
      </c>
      <c r="S4" s="136" t="str">
        <f>Assets!S4</f>
        <v>2028</v>
      </c>
      <c r="T4" s="136" t="str">
        <f>Assets!T4</f>
        <v>2029</v>
      </c>
      <c r="U4" s="136" t="str">
        <f>Assets!U4</f>
        <v>2030</v>
      </c>
      <c r="V4" s="136" t="str">
        <f>Assets!V4</f>
        <v>2031</v>
      </c>
      <c r="W4" s="136" t="str">
        <f>Assets!W4</f>
        <v>2032</v>
      </c>
      <c r="X4" s="136" t="str">
        <f>Assets!X4</f>
        <v>2033</v>
      </c>
      <c r="Y4" s="136" t="str">
        <f>Assets!Y4</f>
        <v>2034</v>
      </c>
      <c r="Z4" s="136" t="str">
        <f>Assets!Z4</f>
        <v>2035</v>
      </c>
      <c r="AA4" s="136" t="str">
        <f>Assets!AA4</f>
        <v>2036</v>
      </c>
      <c r="AB4" s="136" t="str">
        <f>Assets!AB4</f>
        <v>2037</v>
      </c>
      <c r="AC4" s="136" t="str">
        <f>Assets!AC4</f>
        <v>2038</v>
      </c>
      <c r="AD4" s="136" t="str">
        <f>Assets!AD4</f>
        <v>2039</v>
      </c>
      <c r="AE4" s="136" t="str">
        <f>Assets!AE4</f>
        <v>2040</v>
      </c>
      <c r="AF4" s="136" t="str">
        <f>Assets!AF4</f>
        <v>2041</v>
      </c>
      <c r="AG4" s="136" t="str">
        <f>Assets!AG4</f>
        <v>2042</v>
      </c>
      <c r="AH4" s="136" t="str">
        <f>Assets!AH4</f>
        <v>2043</v>
      </c>
      <c r="AI4" s="136" t="str">
        <f>Assets!AI4</f>
        <v>2044</v>
      </c>
      <c r="AJ4" s="136" t="str">
        <f>Assets!AJ4</f>
        <v>2045</v>
      </c>
      <c r="AK4" s="136" t="str">
        <f>Assets!AK4</f>
        <v>2046</v>
      </c>
      <c r="AL4" s="136" t="str">
        <f>Assets!AL4</f>
        <v>2047</v>
      </c>
      <c r="AM4" s="136" t="str">
        <f>Assets!AM4</f>
        <v>2048</v>
      </c>
      <c r="AN4" s="136" t="str">
        <f>Assets!AN4</f>
        <v>2049</v>
      </c>
      <c r="AO4" s="136" t="str">
        <f>Assets!AO4</f>
        <v>2050</v>
      </c>
      <c r="AP4" s="136" t="str">
        <f>Assets!AP4</f>
        <v>2051</v>
      </c>
      <c r="AQ4" s="136" t="str">
        <f>Assets!AQ4</f>
        <v>2052</v>
      </c>
      <c r="AR4" s="136" t="str">
        <f>Assets!AR4</f>
        <v>2053</v>
      </c>
      <c r="AS4" s="136" t="str">
        <f>Assets!AS4</f>
        <v>2054</v>
      </c>
      <c r="AT4" s="136" t="str">
        <f>Assets!AT4</f>
        <v>2055</v>
      </c>
      <c r="AU4" s="136" t="str">
        <f>Assets!AU4</f>
        <v>2056</v>
      </c>
      <c r="AV4" s="136" t="str">
        <f>Assets!AV4</f>
        <v>2057</v>
      </c>
      <c r="AW4" s="136" t="str">
        <f>Assets!AW4</f>
        <v>2058</v>
      </c>
      <c r="AX4" s="136" t="str">
        <f>Assets!AX4</f>
        <v>2059</v>
      </c>
      <c r="AY4" s="136" t="str">
        <f>Assets!AY4</f>
        <v>2060</v>
      </c>
      <c r="AZ4" s="136" t="str">
        <f>Assets!AZ4</f>
        <v>2061</v>
      </c>
      <c r="BA4" s="136" t="str">
        <f>Assets!BA4</f>
        <v>2062</v>
      </c>
      <c r="BB4" s="136" t="str">
        <f>Assets!BB4</f>
        <v>2063</v>
      </c>
      <c r="BC4" s="136" t="str">
        <f>Assets!BC4</f>
        <v>2064</v>
      </c>
      <c r="BD4" s="136" t="str">
        <f>Assets!BD4</f>
        <v>2065</v>
      </c>
      <c r="BE4" s="136" t="str">
        <f>Assets!BE4</f>
        <v>2066</v>
      </c>
      <c r="BF4" s="136" t="str">
        <f>Assets!BF4</f>
        <v>2067</v>
      </c>
      <c r="BG4" s="136" t="str">
        <f>Assets!BG4</f>
        <v>2068</v>
      </c>
      <c r="BH4" s="136" t="str">
        <f>Assets!BH4</f>
        <v>2069</v>
      </c>
      <c r="BI4" s="136" t="str">
        <f>Assets!BI4</f>
        <v>2070</v>
      </c>
      <c r="BJ4" s="136"/>
      <c r="BK4" s="48"/>
      <c r="BL4" s="48"/>
      <c r="BM4" s="48"/>
    </row>
    <row r="5" spans="1:65" s="48" customFormat="1" ht="12.75" customHeight="1">
      <c r="B5" s="65"/>
      <c r="F5" s="175"/>
      <c r="G5" s="175"/>
      <c r="H5" s="175"/>
      <c r="I5" s="175"/>
      <c r="J5" s="175"/>
      <c r="K5" s="175"/>
      <c r="L5" s="175"/>
      <c r="M5" s="175"/>
      <c r="N5" s="175"/>
      <c r="O5" s="175"/>
      <c r="P5" s="175"/>
      <c r="Q5" s="175"/>
      <c r="R5" s="175"/>
      <c r="S5" s="175"/>
      <c r="T5" s="175"/>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c r="AT5" s="175"/>
      <c r="AU5" s="175"/>
      <c r="AV5" s="175"/>
      <c r="AW5" s="175"/>
      <c r="AX5" s="175"/>
      <c r="AY5" s="175"/>
      <c r="AZ5" s="175"/>
      <c r="BA5" s="175"/>
      <c r="BB5" s="175"/>
      <c r="BC5" s="175"/>
      <c r="BD5" s="175"/>
      <c r="BE5" s="175"/>
      <c r="BF5" s="175"/>
      <c r="BG5" s="175"/>
      <c r="BH5" s="175"/>
      <c r="BI5" s="175"/>
    </row>
    <row r="6" spans="1:65">
      <c r="A6" s="46"/>
      <c r="B6" s="46" t="s">
        <v>101</v>
      </c>
      <c r="C6" s="46"/>
      <c r="D6" s="46"/>
      <c r="E6" s="46"/>
      <c r="F6" s="46"/>
      <c r="G6" s="69">
        <f>WACC!G6</f>
        <v>2.34949725108347E-2</v>
      </c>
      <c r="H6" s="69">
        <f>G6</f>
        <v>2.34949725108347E-2</v>
      </c>
      <c r="I6" s="69">
        <f t="shared" ref="I6:P6" si="0">H6</f>
        <v>2.34949725108347E-2</v>
      </c>
      <c r="J6" s="69">
        <f t="shared" si="0"/>
        <v>2.34949725108347E-2</v>
      </c>
      <c r="K6" s="69">
        <f t="shared" si="0"/>
        <v>2.34949725108347E-2</v>
      </c>
      <c r="L6" s="69">
        <f t="shared" si="0"/>
        <v>2.34949725108347E-2</v>
      </c>
      <c r="M6" s="69">
        <f t="shared" si="0"/>
        <v>2.34949725108347E-2</v>
      </c>
      <c r="N6" s="69">
        <f t="shared" si="0"/>
        <v>2.34949725108347E-2</v>
      </c>
      <c r="O6" s="69">
        <f t="shared" si="0"/>
        <v>2.34949725108347E-2</v>
      </c>
      <c r="P6" s="69">
        <f t="shared" si="0"/>
        <v>2.34949725108347E-2</v>
      </c>
      <c r="Q6" s="69">
        <f>P6</f>
        <v>2.34949725108347E-2</v>
      </c>
      <c r="R6" s="69">
        <f>Q6</f>
        <v>2.34949725108347E-2</v>
      </c>
      <c r="S6" s="69">
        <f t="shared" ref="S6:AQ6" si="1">R6</f>
        <v>2.34949725108347E-2</v>
      </c>
      <c r="T6" s="69">
        <f t="shared" si="1"/>
        <v>2.34949725108347E-2</v>
      </c>
      <c r="U6" s="69">
        <f t="shared" si="1"/>
        <v>2.34949725108347E-2</v>
      </c>
      <c r="V6" s="69">
        <f t="shared" si="1"/>
        <v>2.34949725108347E-2</v>
      </c>
      <c r="W6" s="69">
        <f t="shared" si="1"/>
        <v>2.34949725108347E-2</v>
      </c>
      <c r="X6" s="69">
        <f t="shared" si="1"/>
        <v>2.34949725108347E-2</v>
      </c>
      <c r="Y6" s="69">
        <f t="shared" si="1"/>
        <v>2.34949725108347E-2</v>
      </c>
      <c r="Z6" s="69">
        <f t="shared" si="1"/>
        <v>2.34949725108347E-2</v>
      </c>
      <c r="AA6" s="69">
        <f t="shared" si="1"/>
        <v>2.34949725108347E-2</v>
      </c>
      <c r="AB6" s="69">
        <f t="shared" si="1"/>
        <v>2.34949725108347E-2</v>
      </c>
      <c r="AC6" s="69">
        <f t="shared" si="1"/>
        <v>2.34949725108347E-2</v>
      </c>
      <c r="AD6" s="69">
        <f t="shared" si="1"/>
        <v>2.34949725108347E-2</v>
      </c>
      <c r="AE6" s="69">
        <f t="shared" si="1"/>
        <v>2.34949725108347E-2</v>
      </c>
      <c r="AF6" s="69">
        <f t="shared" si="1"/>
        <v>2.34949725108347E-2</v>
      </c>
      <c r="AG6" s="69">
        <f t="shared" si="1"/>
        <v>2.34949725108347E-2</v>
      </c>
      <c r="AH6" s="69">
        <f t="shared" si="1"/>
        <v>2.34949725108347E-2</v>
      </c>
      <c r="AI6" s="69">
        <f t="shared" si="1"/>
        <v>2.34949725108347E-2</v>
      </c>
      <c r="AJ6" s="69">
        <f t="shared" si="1"/>
        <v>2.34949725108347E-2</v>
      </c>
      <c r="AK6" s="69">
        <f t="shared" si="1"/>
        <v>2.34949725108347E-2</v>
      </c>
      <c r="AL6" s="69">
        <f t="shared" si="1"/>
        <v>2.34949725108347E-2</v>
      </c>
      <c r="AM6" s="69">
        <f t="shared" si="1"/>
        <v>2.34949725108347E-2</v>
      </c>
      <c r="AN6" s="69">
        <f t="shared" si="1"/>
        <v>2.34949725108347E-2</v>
      </c>
      <c r="AO6" s="69">
        <f t="shared" si="1"/>
        <v>2.34949725108347E-2</v>
      </c>
      <c r="AP6" s="69">
        <f t="shared" si="1"/>
        <v>2.34949725108347E-2</v>
      </c>
      <c r="AQ6" s="69">
        <f t="shared" si="1"/>
        <v>2.34949725108347E-2</v>
      </c>
      <c r="AR6" s="69">
        <f t="shared" ref="AR6:BI6" si="2">AQ6</f>
        <v>2.34949725108347E-2</v>
      </c>
      <c r="AS6" s="69">
        <f t="shared" si="2"/>
        <v>2.34949725108347E-2</v>
      </c>
      <c r="AT6" s="69">
        <f t="shared" si="2"/>
        <v>2.34949725108347E-2</v>
      </c>
      <c r="AU6" s="69">
        <f t="shared" si="2"/>
        <v>2.34949725108347E-2</v>
      </c>
      <c r="AV6" s="69">
        <f t="shared" si="2"/>
        <v>2.34949725108347E-2</v>
      </c>
      <c r="AW6" s="69">
        <f t="shared" si="2"/>
        <v>2.34949725108347E-2</v>
      </c>
      <c r="AX6" s="69">
        <f t="shared" si="2"/>
        <v>2.34949725108347E-2</v>
      </c>
      <c r="AY6" s="69">
        <f t="shared" si="2"/>
        <v>2.34949725108347E-2</v>
      </c>
      <c r="AZ6" s="69">
        <f t="shared" si="2"/>
        <v>2.34949725108347E-2</v>
      </c>
      <c r="BA6" s="69">
        <f t="shared" si="2"/>
        <v>2.34949725108347E-2</v>
      </c>
      <c r="BB6" s="69">
        <f t="shared" si="2"/>
        <v>2.34949725108347E-2</v>
      </c>
      <c r="BC6" s="69">
        <f t="shared" si="2"/>
        <v>2.34949725108347E-2</v>
      </c>
      <c r="BD6" s="69">
        <f t="shared" si="2"/>
        <v>2.34949725108347E-2</v>
      </c>
      <c r="BE6" s="69">
        <f t="shared" si="2"/>
        <v>2.34949725108347E-2</v>
      </c>
      <c r="BF6" s="69">
        <f t="shared" si="2"/>
        <v>2.34949725108347E-2</v>
      </c>
      <c r="BG6" s="69">
        <f t="shared" si="2"/>
        <v>2.34949725108347E-2</v>
      </c>
      <c r="BH6" s="69">
        <f t="shared" si="2"/>
        <v>2.34949725108347E-2</v>
      </c>
      <c r="BI6" s="69">
        <f t="shared" si="2"/>
        <v>2.34949725108347E-2</v>
      </c>
      <c r="BJ6" s="46"/>
      <c r="BK6" s="46"/>
      <c r="BL6" s="46"/>
      <c r="BM6" s="46"/>
    </row>
    <row r="7" spans="1:65">
      <c r="A7" s="46"/>
      <c r="B7" s="17" t="s">
        <v>39</v>
      </c>
      <c r="C7" s="46"/>
      <c r="D7" s="46"/>
      <c r="E7" s="46"/>
      <c r="F7" s="70">
        <v>1</v>
      </c>
      <c r="G7" s="70">
        <f>F7*(1+G6)</f>
        <v>1.0234949725108347</v>
      </c>
      <c r="H7" s="70">
        <f t="shared" ref="H7:O7" si="3">G7*(1+H6)</f>
        <v>1.0475419587549542</v>
      </c>
      <c r="I7" s="70">
        <f t="shared" si="3"/>
        <v>1.0721539282798478</v>
      </c>
      <c r="J7" s="70">
        <f t="shared" si="3"/>
        <v>1.0973441553521661</v>
      </c>
      <c r="K7" s="70">
        <f t="shared" si="3"/>
        <v>1.1231262261170902</v>
      </c>
      <c r="L7" s="70">
        <f t="shared" si="3"/>
        <v>1.1495140459259088</v>
      </c>
      <c r="M7" s="70">
        <f t="shared" si="3"/>
        <v>1.1765218468357563</v>
      </c>
      <c r="N7" s="70">
        <f t="shared" si="3"/>
        <v>1.2041641952855588</v>
      </c>
      <c r="O7" s="70">
        <f t="shared" si="3"/>
        <v>1.2324559999523244</v>
      </c>
      <c r="P7" s="70">
        <f>O7*(1+P6)</f>
        <v>1.2614125197920174</v>
      </c>
      <c r="Q7" s="70">
        <f>P7*(1+Q6)</f>
        <v>1.2910493722693535</v>
      </c>
      <c r="R7" s="70">
        <f>Q7*(1+R6)</f>
        <v>1.3213825417809522</v>
      </c>
      <c r="S7" s="70">
        <f t="shared" ref="S7:AP7" si="4">R7*(1+S6)</f>
        <v>1.3524283882763926</v>
      </c>
      <c r="T7" s="70">
        <f t="shared" si="4"/>
        <v>1.3842036560818187</v>
      </c>
      <c r="U7" s="70">
        <f t="shared" si="4"/>
        <v>1.416725482930858</v>
      </c>
      <c r="V7" s="70">
        <f t="shared" si="4"/>
        <v>1.4500114092077174</v>
      </c>
      <c r="W7" s="70">
        <f t="shared" si="4"/>
        <v>1.4840793874074494</v>
      </c>
      <c r="X7" s="70">
        <f t="shared" si="4"/>
        <v>1.5189477918184837</v>
      </c>
      <c r="Y7" s="70">
        <f t="shared" si="4"/>
        <v>1.554635428432652</v>
      </c>
      <c r="Z7" s="70">
        <f t="shared" si="4"/>
        <v>1.5911615450880467</v>
      </c>
      <c r="AA7" s="70">
        <f t="shared" si="4"/>
        <v>1.6285458418501877</v>
      </c>
      <c r="AB7" s="70">
        <f t="shared" si="4"/>
        <v>1.6668084816370918</v>
      </c>
      <c r="AC7" s="70">
        <f t="shared" si="4"/>
        <v>1.7059701010939814</v>
      </c>
      <c r="AD7" s="70">
        <f t="shared" si="4"/>
        <v>1.7460518217234904</v>
      </c>
      <c r="AE7" s="70">
        <f t="shared" si="4"/>
        <v>1.7870752612773766</v>
      </c>
      <c r="AF7" s="70">
        <f t="shared" si="4"/>
        <v>1.8290625454158813</v>
      </c>
      <c r="AG7" s="70">
        <f t="shared" si="4"/>
        <v>1.8720363196410248</v>
      </c>
      <c r="AH7" s="70">
        <f t="shared" si="4"/>
        <v>1.9160197615102748</v>
      </c>
      <c r="AI7" s="70">
        <f t="shared" si="4"/>
        <v>1.9610365931371747</v>
      </c>
      <c r="AJ7" s="70">
        <f t="shared" si="4"/>
        <v>2.0071110939856736</v>
      </c>
      <c r="AK7" s="70">
        <f t="shared" si="4"/>
        <v>2.0542681139650583</v>
      </c>
      <c r="AL7" s="70">
        <f t="shared" si="4"/>
        <v>2.1025330868325516</v>
      </c>
      <c r="AM7" s="70">
        <f t="shared" si="4"/>
        <v>2.1519320439108025</v>
      </c>
      <c r="AN7" s="70">
        <f t="shared" si="4"/>
        <v>2.202491628127671</v>
      </c>
      <c r="AO7" s="70">
        <f t="shared" si="4"/>
        <v>2.2542391083858742</v>
      </c>
      <c r="AP7" s="70">
        <f t="shared" si="4"/>
        <v>2.3072023942702486</v>
      </c>
      <c r="AQ7" s="70">
        <f t="shared" ref="AQ7:BI7" si="5">AP7*(1+AQ6)</f>
        <v>2.36141005110056</v>
      </c>
      <c r="AR7" s="70">
        <f t="shared" si="5"/>
        <v>2.4168913153379763</v>
      </c>
      <c r="AS7" s="70">
        <f t="shared" si="5"/>
        <v>2.4736761103535172</v>
      </c>
      <c r="AT7" s="70">
        <f t="shared" si="5"/>
        <v>2.5317950625669816</v>
      </c>
      <c r="AU7" s="70">
        <f t="shared" si="5"/>
        <v>2.5912795179650598</v>
      </c>
      <c r="AV7" s="70">
        <f t="shared" si="5"/>
        <v>2.6521615590075376</v>
      </c>
      <c r="AW7" s="70">
        <f t="shared" si="5"/>
        <v>2.714474021930712</v>
      </c>
      <c r="AX7" s="70">
        <f t="shared" si="5"/>
        <v>2.7782505144573491</v>
      </c>
      <c r="AY7" s="70">
        <f t="shared" si="5"/>
        <v>2.8435254339227365</v>
      </c>
      <c r="AZ7" s="70">
        <f t="shared" si="5"/>
        <v>2.9103339858266102</v>
      </c>
      <c r="BA7" s="70">
        <f t="shared" si="5"/>
        <v>2.9787122028209541</v>
      </c>
      <c r="BB7" s="70">
        <f t="shared" si="5"/>
        <v>3.0486969641439203</v>
      </c>
      <c r="BC7" s="70">
        <f t="shared" si="5"/>
        <v>3.1203260155103467</v>
      </c>
      <c r="BD7" s="70">
        <f t="shared" si="5"/>
        <v>3.1936379894696048</v>
      </c>
      <c r="BE7" s="70">
        <f t="shared" si="5"/>
        <v>3.2686724262417504</v>
      </c>
      <c r="BF7" s="70">
        <f t="shared" si="5"/>
        <v>3.3454697950432233</v>
      </c>
      <c r="BG7" s="70">
        <f t="shared" si="5"/>
        <v>3.4240715159135915</v>
      </c>
      <c r="BH7" s="70">
        <f t="shared" si="5"/>
        <v>3.5045199820551134</v>
      </c>
      <c r="BI7" s="70">
        <f t="shared" si="5"/>
        <v>3.5868585826971691</v>
      </c>
      <c r="BJ7" s="46"/>
      <c r="BK7" s="46"/>
      <c r="BL7" s="46"/>
      <c r="BM7" s="46"/>
    </row>
    <row r="8" spans="1:65">
      <c r="A8" s="46"/>
      <c r="B8" s="17"/>
      <c r="C8" s="46"/>
      <c r="D8" s="46"/>
      <c r="E8" s="46"/>
      <c r="F8" s="70"/>
      <c r="G8" s="70"/>
      <c r="H8" s="70"/>
      <c r="I8" s="70"/>
      <c r="J8" s="70"/>
      <c r="K8" s="70"/>
      <c r="L8" s="70"/>
      <c r="M8" s="70"/>
      <c r="N8" s="70"/>
      <c r="O8" s="70"/>
      <c r="P8" s="70"/>
      <c r="Q8" s="70"/>
      <c r="R8" s="70"/>
      <c r="S8" s="70"/>
      <c r="T8" s="70"/>
      <c r="U8" s="70"/>
      <c r="V8" s="70"/>
      <c r="W8" s="70"/>
      <c r="X8" s="70"/>
      <c r="Y8" s="70"/>
      <c r="Z8" s="70"/>
      <c r="AA8" s="70"/>
      <c r="AB8" s="70"/>
      <c r="AC8" s="70"/>
      <c r="AD8" s="70"/>
      <c r="AE8" s="70"/>
      <c r="AF8" s="70"/>
      <c r="AG8" s="70"/>
      <c r="AH8" s="70"/>
      <c r="AI8" s="70"/>
      <c r="AJ8" s="70"/>
      <c r="AK8" s="70"/>
      <c r="AL8" s="70"/>
      <c r="AM8" s="70"/>
      <c r="AN8" s="70"/>
      <c r="AO8" s="70"/>
      <c r="AP8" s="70"/>
      <c r="AQ8" s="70"/>
      <c r="AR8" s="70"/>
      <c r="AS8" s="70"/>
      <c r="AT8" s="70"/>
      <c r="AU8" s="70"/>
      <c r="AV8" s="70"/>
      <c r="AW8" s="70"/>
      <c r="AX8" s="70"/>
      <c r="AY8" s="70"/>
      <c r="AZ8" s="70"/>
      <c r="BA8" s="70"/>
      <c r="BB8" s="70"/>
      <c r="BC8" s="70"/>
      <c r="BD8" s="70"/>
      <c r="BE8" s="70"/>
      <c r="BF8" s="70"/>
      <c r="BG8" s="70"/>
      <c r="BH8" s="70"/>
      <c r="BI8" s="70"/>
      <c r="BJ8" s="46"/>
      <c r="BK8" s="46"/>
      <c r="BL8" s="46"/>
      <c r="BM8" s="46"/>
    </row>
    <row r="9" spans="1:65">
      <c r="A9" s="46"/>
      <c r="B9" s="33" t="s">
        <v>183</v>
      </c>
      <c r="C9" s="46"/>
      <c r="D9" s="46"/>
      <c r="E9" s="46"/>
      <c r="F9" s="70"/>
      <c r="G9" s="70"/>
      <c r="H9" s="70"/>
      <c r="I9" s="70"/>
      <c r="J9" s="70"/>
      <c r="K9" s="70"/>
      <c r="L9" s="70"/>
      <c r="M9" s="70"/>
      <c r="N9" s="70"/>
      <c r="O9" s="70"/>
      <c r="P9" s="70"/>
      <c r="Q9" s="70"/>
      <c r="R9" s="70"/>
      <c r="S9" s="70"/>
      <c r="T9" s="70"/>
      <c r="U9" s="70"/>
      <c r="V9" s="70"/>
      <c r="W9" s="70"/>
      <c r="X9" s="70"/>
      <c r="Y9" s="70"/>
      <c r="Z9" s="70"/>
      <c r="AA9" s="70"/>
      <c r="AB9" s="70"/>
      <c r="AC9" s="70"/>
      <c r="AD9" s="70"/>
      <c r="AE9" s="70"/>
      <c r="AF9" s="70"/>
      <c r="AG9" s="70"/>
      <c r="AH9" s="70"/>
      <c r="AI9" s="70"/>
      <c r="AJ9" s="70"/>
      <c r="AK9" s="70"/>
      <c r="AL9" s="70"/>
      <c r="AM9" s="70"/>
      <c r="AN9" s="70"/>
      <c r="AO9" s="70"/>
      <c r="AP9" s="70"/>
      <c r="AQ9" s="70"/>
      <c r="AR9" s="70"/>
      <c r="AS9" s="70"/>
      <c r="AT9" s="70"/>
      <c r="AU9" s="70"/>
      <c r="AV9" s="70"/>
      <c r="AW9" s="70"/>
      <c r="AX9" s="70"/>
      <c r="AY9" s="70"/>
      <c r="AZ9" s="70"/>
      <c r="BA9" s="70"/>
      <c r="BB9" s="70"/>
      <c r="BC9" s="70"/>
      <c r="BD9" s="70"/>
      <c r="BE9" s="70"/>
      <c r="BF9" s="70"/>
      <c r="BG9" s="70"/>
      <c r="BH9" s="70"/>
      <c r="BI9" s="70"/>
      <c r="BJ9" s="46"/>
      <c r="BK9" s="46"/>
      <c r="BL9" s="46"/>
      <c r="BM9" s="46"/>
    </row>
    <row r="10" spans="1:65">
      <c r="A10" s="46"/>
      <c r="B10" s="42" t="s">
        <v>184</v>
      </c>
      <c r="C10" s="46"/>
      <c r="D10" s="46"/>
      <c r="E10" s="46"/>
      <c r="F10" s="263"/>
      <c r="G10" s="264">
        <f>WACC!G14</f>
        <v>5.5095437785709134E-2</v>
      </c>
      <c r="H10" s="264">
        <f>WACC!H14</f>
        <v>5.4118929269851665E-2</v>
      </c>
      <c r="I10" s="264">
        <f>WACC!I14</f>
        <v>5.3270980805936424E-2</v>
      </c>
      <c r="J10" s="264">
        <f>WACC!J14</f>
        <v>5.3270980805936424E-2</v>
      </c>
      <c r="K10" s="264">
        <f>WACC!K14</f>
        <v>5.3270980805936424E-2</v>
      </c>
      <c r="L10" s="264">
        <f>WACC!L14</f>
        <v>5.3270980805936424E-2</v>
      </c>
      <c r="M10" s="264">
        <f>WACC!M14</f>
        <v>5.3270980805936424E-2</v>
      </c>
      <c r="N10" s="264">
        <f>WACC!N14</f>
        <v>5.3270980805936424E-2</v>
      </c>
      <c r="O10" s="264">
        <f>WACC!O14</f>
        <v>5.3270980805936424E-2</v>
      </c>
      <c r="P10" s="264">
        <f>WACC!P14</f>
        <v>5.3270980805936424E-2</v>
      </c>
      <c r="Q10" s="264">
        <f>WACC!$P14</f>
        <v>5.3270980805936424E-2</v>
      </c>
      <c r="R10" s="264">
        <f>WACC!$P14</f>
        <v>5.3270980805936424E-2</v>
      </c>
      <c r="S10" s="264">
        <f>WACC!$P14</f>
        <v>5.3270980805936424E-2</v>
      </c>
      <c r="T10" s="264">
        <f>WACC!$P14</f>
        <v>5.3270980805936424E-2</v>
      </c>
      <c r="U10" s="264">
        <f>WACC!$P14</f>
        <v>5.3270980805936424E-2</v>
      </c>
      <c r="V10" s="264">
        <f>WACC!$P14</f>
        <v>5.3270980805936424E-2</v>
      </c>
      <c r="W10" s="264">
        <f>WACC!$P14</f>
        <v>5.3270980805936424E-2</v>
      </c>
      <c r="X10" s="264">
        <f>WACC!$P14</f>
        <v>5.3270980805936424E-2</v>
      </c>
      <c r="Y10" s="264">
        <f>WACC!$P14</f>
        <v>5.3270980805936424E-2</v>
      </c>
      <c r="Z10" s="264">
        <f>WACC!$P14</f>
        <v>5.3270980805936424E-2</v>
      </c>
      <c r="AA10" s="264">
        <f>WACC!$P14</f>
        <v>5.3270980805936424E-2</v>
      </c>
      <c r="AB10" s="264">
        <f>WACC!$P14</f>
        <v>5.3270980805936424E-2</v>
      </c>
      <c r="AC10" s="264">
        <f>WACC!$P14</f>
        <v>5.3270980805936424E-2</v>
      </c>
      <c r="AD10" s="264">
        <f>WACC!$P14</f>
        <v>5.3270980805936424E-2</v>
      </c>
      <c r="AE10" s="264">
        <f>WACC!$P14</f>
        <v>5.3270980805936424E-2</v>
      </c>
      <c r="AF10" s="264">
        <f>WACC!$P14</f>
        <v>5.3270980805936424E-2</v>
      </c>
      <c r="AG10" s="264">
        <f>WACC!$P14</f>
        <v>5.3270980805936424E-2</v>
      </c>
      <c r="AH10" s="264">
        <f>WACC!$P14</f>
        <v>5.3270980805936424E-2</v>
      </c>
      <c r="AI10" s="264">
        <f>WACC!$P14</f>
        <v>5.3270980805936424E-2</v>
      </c>
      <c r="AJ10" s="264">
        <f>WACC!$P14</f>
        <v>5.3270980805936424E-2</v>
      </c>
      <c r="AK10" s="264">
        <f>WACC!$P14</f>
        <v>5.3270980805936424E-2</v>
      </c>
      <c r="AL10" s="264">
        <f>WACC!$P14</f>
        <v>5.3270980805936424E-2</v>
      </c>
      <c r="AM10" s="264">
        <f>WACC!$P14</f>
        <v>5.3270980805936424E-2</v>
      </c>
      <c r="AN10" s="264">
        <f>WACC!$P14</f>
        <v>5.3270980805936424E-2</v>
      </c>
      <c r="AO10" s="264">
        <f>WACC!$P14</f>
        <v>5.3270980805936424E-2</v>
      </c>
      <c r="AP10" s="264">
        <f>WACC!$P14</f>
        <v>5.3270980805936424E-2</v>
      </c>
      <c r="AQ10" s="264">
        <f>WACC!$P14</f>
        <v>5.3270980805936424E-2</v>
      </c>
      <c r="AR10" s="264">
        <f>WACC!$P14</f>
        <v>5.3270980805936424E-2</v>
      </c>
      <c r="AS10" s="264">
        <f>WACC!$P14</f>
        <v>5.3270980805936424E-2</v>
      </c>
      <c r="AT10" s="264">
        <f>WACC!$P14</f>
        <v>5.3270980805936424E-2</v>
      </c>
      <c r="AU10" s="264">
        <f>WACC!$P14</f>
        <v>5.3270980805936424E-2</v>
      </c>
      <c r="AV10" s="264">
        <f>WACC!$P14</f>
        <v>5.3270980805936424E-2</v>
      </c>
      <c r="AW10" s="264">
        <f>WACC!$P14</f>
        <v>5.3270980805936424E-2</v>
      </c>
      <c r="AX10" s="264">
        <f>WACC!$P14</f>
        <v>5.3270980805936424E-2</v>
      </c>
      <c r="AY10" s="264">
        <f>WACC!$P14</f>
        <v>5.3270980805936424E-2</v>
      </c>
      <c r="AZ10" s="264">
        <f>WACC!$P14</f>
        <v>5.3270980805936424E-2</v>
      </c>
      <c r="BA10" s="264">
        <f>WACC!$P14</f>
        <v>5.3270980805936424E-2</v>
      </c>
      <c r="BB10" s="264">
        <f>WACC!$P14</f>
        <v>5.3270980805936424E-2</v>
      </c>
      <c r="BC10" s="264">
        <f>WACC!$P14</f>
        <v>5.3270980805936424E-2</v>
      </c>
      <c r="BD10" s="264">
        <f>WACC!$P14</f>
        <v>5.3270980805936424E-2</v>
      </c>
      <c r="BE10" s="264">
        <f>WACC!$P14</f>
        <v>5.3270980805936424E-2</v>
      </c>
      <c r="BF10" s="264">
        <f>WACC!$P14</f>
        <v>5.3270980805936424E-2</v>
      </c>
      <c r="BG10" s="264">
        <f>WACC!$P14</f>
        <v>5.3270980805936424E-2</v>
      </c>
      <c r="BH10" s="264">
        <f>WACC!$P14</f>
        <v>5.3270980805936424E-2</v>
      </c>
      <c r="BI10" s="264">
        <f>WACC!$P14</f>
        <v>5.3270980805936424E-2</v>
      </c>
      <c r="BJ10" s="46"/>
      <c r="BK10" s="46"/>
      <c r="BL10" s="46"/>
      <c r="BM10" s="46"/>
    </row>
    <row r="11" spans="1:65">
      <c r="A11" s="46"/>
      <c r="B11" s="42" t="s">
        <v>185</v>
      </c>
      <c r="C11" s="46"/>
      <c r="D11" s="46"/>
      <c r="E11" s="46"/>
      <c r="F11" s="265"/>
      <c r="G11" s="264">
        <f>WACC!G18</f>
        <v>6.1057262671425486E-2</v>
      </c>
      <c r="H11" s="264">
        <f>WACC!H18</f>
        <v>6.0471357561911E-2</v>
      </c>
      <c r="I11" s="264">
        <f>WACC!I18</f>
        <v>5.9962588483561854E-2</v>
      </c>
      <c r="J11" s="264">
        <f>WACC!J18</f>
        <v>5.9962588483561854E-2</v>
      </c>
      <c r="K11" s="264">
        <f>WACC!K18</f>
        <v>5.9962588483561854E-2</v>
      </c>
      <c r="L11" s="264">
        <f>WACC!L18</f>
        <v>5.9962588483561854E-2</v>
      </c>
      <c r="M11" s="264">
        <f>WACC!M18</f>
        <v>5.9962588483561854E-2</v>
      </c>
      <c r="N11" s="264">
        <f>WACC!N18</f>
        <v>5.9962588483561854E-2</v>
      </c>
      <c r="O11" s="264">
        <f>WACC!O18</f>
        <v>5.9962588483561854E-2</v>
      </c>
      <c r="P11" s="264">
        <f>WACC!P18</f>
        <v>5.9962588483561854E-2</v>
      </c>
      <c r="Q11" s="264">
        <f>WACC!$P18</f>
        <v>5.9962588483561854E-2</v>
      </c>
      <c r="R11" s="264">
        <f>WACC!$P18</f>
        <v>5.9962588483561854E-2</v>
      </c>
      <c r="S11" s="264">
        <f>WACC!$P18</f>
        <v>5.9962588483561854E-2</v>
      </c>
      <c r="T11" s="264">
        <f>WACC!$P18</f>
        <v>5.9962588483561854E-2</v>
      </c>
      <c r="U11" s="264">
        <f>WACC!$P18</f>
        <v>5.9962588483561854E-2</v>
      </c>
      <c r="V11" s="264">
        <f>WACC!$P18</f>
        <v>5.9962588483561854E-2</v>
      </c>
      <c r="W11" s="264">
        <f>WACC!$P18</f>
        <v>5.9962588483561854E-2</v>
      </c>
      <c r="X11" s="264">
        <f>WACC!$P18</f>
        <v>5.9962588483561854E-2</v>
      </c>
      <c r="Y11" s="264">
        <f>WACC!$P18</f>
        <v>5.9962588483561854E-2</v>
      </c>
      <c r="Z11" s="264">
        <f>WACC!$P18</f>
        <v>5.9962588483561854E-2</v>
      </c>
      <c r="AA11" s="264">
        <f>WACC!$P18</f>
        <v>5.9962588483561854E-2</v>
      </c>
      <c r="AB11" s="264">
        <f>WACC!$P18</f>
        <v>5.9962588483561854E-2</v>
      </c>
      <c r="AC11" s="264">
        <f>WACC!$P18</f>
        <v>5.9962588483561854E-2</v>
      </c>
      <c r="AD11" s="264">
        <f>WACC!$P18</f>
        <v>5.9962588483561854E-2</v>
      </c>
      <c r="AE11" s="264">
        <f>WACC!$P18</f>
        <v>5.9962588483561854E-2</v>
      </c>
      <c r="AF11" s="264">
        <f>WACC!$P18</f>
        <v>5.9962588483561854E-2</v>
      </c>
      <c r="AG11" s="264">
        <f>WACC!$P18</f>
        <v>5.9962588483561854E-2</v>
      </c>
      <c r="AH11" s="264">
        <f>WACC!$P18</f>
        <v>5.9962588483561854E-2</v>
      </c>
      <c r="AI11" s="264">
        <f>WACC!$P18</f>
        <v>5.9962588483561854E-2</v>
      </c>
      <c r="AJ11" s="264">
        <f>WACC!$P18</f>
        <v>5.9962588483561854E-2</v>
      </c>
      <c r="AK11" s="264">
        <f>WACC!$P18</f>
        <v>5.9962588483561854E-2</v>
      </c>
      <c r="AL11" s="264">
        <f>WACC!$P18</f>
        <v>5.9962588483561854E-2</v>
      </c>
      <c r="AM11" s="264">
        <f>WACC!$P18</f>
        <v>5.9962588483561854E-2</v>
      </c>
      <c r="AN11" s="264">
        <f>WACC!$P18</f>
        <v>5.9962588483561854E-2</v>
      </c>
      <c r="AO11" s="264">
        <f>WACC!$P18</f>
        <v>5.9962588483561854E-2</v>
      </c>
      <c r="AP11" s="264">
        <f>WACC!$P18</f>
        <v>5.9962588483561854E-2</v>
      </c>
      <c r="AQ11" s="264">
        <f>WACC!$P18</f>
        <v>5.9962588483561854E-2</v>
      </c>
      <c r="AR11" s="264">
        <f>WACC!$P18</f>
        <v>5.9962588483561854E-2</v>
      </c>
      <c r="AS11" s="264">
        <f>WACC!$P18</f>
        <v>5.9962588483561854E-2</v>
      </c>
      <c r="AT11" s="264">
        <f>WACC!$P18</f>
        <v>5.9962588483561854E-2</v>
      </c>
      <c r="AU11" s="264">
        <f>WACC!$P18</f>
        <v>5.9962588483561854E-2</v>
      </c>
      <c r="AV11" s="264">
        <f>WACC!$P18</f>
        <v>5.9962588483561854E-2</v>
      </c>
      <c r="AW11" s="264">
        <f>WACC!$P18</f>
        <v>5.9962588483561854E-2</v>
      </c>
      <c r="AX11" s="264">
        <f>WACC!$P18</f>
        <v>5.9962588483561854E-2</v>
      </c>
      <c r="AY11" s="264">
        <f>WACC!$P18</f>
        <v>5.9962588483561854E-2</v>
      </c>
      <c r="AZ11" s="264">
        <f>WACC!$P18</f>
        <v>5.9962588483561854E-2</v>
      </c>
      <c r="BA11" s="264">
        <f>WACC!$P18</f>
        <v>5.9962588483561854E-2</v>
      </c>
      <c r="BB11" s="264">
        <f>WACC!$P18</f>
        <v>5.9962588483561854E-2</v>
      </c>
      <c r="BC11" s="264">
        <f>WACC!$P18</f>
        <v>5.9962588483561854E-2</v>
      </c>
      <c r="BD11" s="264">
        <f>WACC!$P18</f>
        <v>5.9962588483561854E-2</v>
      </c>
      <c r="BE11" s="264">
        <f>WACC!$P18</f>
        <v>5.9962588483561854E-2</v>
      </c>
      <c r="BF11" s="264">
        <f>WACC!$P18</f>
        <v>5.9962588483561854E-2</v>
      </c>
      <c r="BG11" s="264">
        <f>WACC!$P18</f>
        <v>5.9962588483561854E-2</v>
      </c>
      <c r="BH11" s="264">
        <f>WACC!$P18</f>
        <v>5.9962588483561854E-2</v>
      </c>
      <c r="BI11" s="264">
        <f>WACC!$P18</f>
        <v>5.9962588483561854E-2</v>
      </c>
      <c r="BJ11" s="46"/>
      <c r="BK11" s="46"/>
      <c r="BL11" s="46"/>
      <c r="BM11" s="46"/>
    </row>
    <row r="12" spans="1:65">
      <c r="A12" s="46"/>
      <c r="B12" s="86" t="s">
        <v>186</v>
      </c>
      <c r="C12" s="46"/>
      <c r="D12" s="46"/>
      <c r="E12" s="46"/>
      <c r="F12" s="70">
        <v>1</v>
      </c>
      <c r="G12" s="70">
        <f>F12*(1+G11)</f>
        <v>1.0610572626714254</v>
      </c>
      <c r="H12" s="70">
        <f t="shared" ref="H12:Q12" si="6">G12*(1+H11)</f>
        <v>1.1252208357960916</v>
      </c>
      <c r="I12" s="70">
        <f t="shared" si="6"/>
        <v>1.1926919897260622</v>
      </c>
      <c r="J12" s="70">
        <f t="shared" si="6"/>
        <v>1.2642088886936467</v>
      </c>
      <c r="K12" s="70">
        <f t="shared" si="6"/>
        <v>1.3400141260436449</v>
      </c>
      <c r="L12" s="70">
        <f t="shared" si="6"/>
        <v>1.4203648416457599</v>
      </c>
      <c r="M12" s="70">
        <f t="shared" si="6"/>
        <v>1.5055335941418844</v>
      </c>
      <c r="N12" s="70">
        <f t="shared" si="6"/>
        <v>1.5958092854955921</v>
      </c>
      <c r="O12" s="70">
        <f t="shared" si="6"/>
        <v>1.6914981409800114</v>
      </c>
      <c r="P12" s="70">
        <f t="shared" si="6"/>
        <v>1.7929247479283059</v>
      </c>
      <c r="Q12" s="70">
        <f t="shared" si="6"/>
        <v>1.900433156770325</v>
      </c>
      <c r="R12" s="70">
        <f t="shared" ref="R12:BI12" si="7">Q12*(1+R11)</f>
        <v>2.0143880480902605</v>
      </c>
      <c r="S12" s="70">
        <f t="shared" si="7"/>
        <v>2.1351759696641026</v>
      </c>
      <c r="T12" s="70">
        <f t="shared" si="7"/>
        <v>2.2632066476730617</v>
      </c>
      <c r="U12" s="70">
        <f t="shared" si="7"/>
        <v>2.3989143765407435</v>
      </c>
      <c r="V12" s="70">
        <f t="shared" si="7"/>
        <v>2.5427594921085568</v>
      </c>
      <c r="W12" s="70">
        <f t="shared" si="7"/>
        <v>2.6952299331465333</v>
      </c>
      <c r="X12" s="70">
        <f t="shared" si="7"/>
        <v>2.856842896496377</v>
      </c>
      <c r="Y12" s="70">
        <f t="shared" si="7"/>
        <v>3.0281465914611765</v>
      </c>
      <c r="Z12" s="70">
        <f t="shared" si="7"/>
        <v>3.2097220993928639</v>
      </c>
      <c r="AA12" s="70">
        <f t="shared" si="7"/>
        <v>3.4021853447853529</v>
      </c>
      <c r="AB12" s="70">
        <f t="shared" si="7"/>
        <v>3.6061891845595224</v>
      </c>
      <c r="AC12" s="70">
        <f t="shared" si="7"/>
        <v>3.8224256226271369</v>
      </c>
      <c r="AD12" s="70">
        <f t="shared" si="7"/>
        <v>4.0516281572457506</v>
      </c>
      <c r="AE12" s="70">
        <f t="shared" si="7"/>
        <v>4.2945742691270903</v>
      </c>
      <c r="AF12" s="70">
        <f t="shared" si="7"/>
        <v>4.5520880587388515</v>
      </c>
      <c r="AG12" s="70">
        <f t="shared" si="7"/>
        <v>4.8250430417459453</v>
      </c>
      <c r="AH12" s="70">
        <f t="shared" si="7"/>
        <v>5.1143651120736315</v>
      </c>
      <c r="AI12" s="70">
        <f t="shared" si="7"/>
        <v>5.4210356826435886</v>
      </c>
      <c r="AJ12" s="70">
        <f t="shared" si="7"/>
        <v>5.7460950144366514</v>
      </c>
      <c r="AK12" s="70">
        <f t="shared" si="7"/>
        <v>6.0906457451747631</v>
      </c>
      <c r="AL12" s="70">
        <f t="shared" si="7"/>
        <v>6.4558566295918354</v>
      </c>
      <c r="AM12" s="70">
        <f t="shared" si="7"/>
        <v>6.842966503980926</v>
      </c>
      <c r="AN12" s="70">
        <f t="shared" si="7"/>
        <v>7.253288488465933</v>
      </c>
      <c r="AO12" s="70">
        <f t="shared" si="7"/>
        <v>7.6882144412523727</v>
      </c>
      <c r="AP12" s="70">
        <f t="shared" si="7"/>
        <v>8.149219679966567</v>
      </c>
      <c r="AQ12" s="70">
        <f t="shared" si="7"/>
        <v>8.6378679860985468</v>
      </c>
      <c r="AR12" s="70">
        <f t="shared" si="7"/>
        <v>9.155816909524308</v>
      </c>
      <c r="AS12" s="70">
        <f t="shared" si="7"/>
        <v>9.7048233911009518</v>
      </c>
      <c r="AT12" s="70">
        <f t="shared" si="7"/>
        <v>10.286749722407185</v>
      </c>
      <c r="AU12" s="70">
        <f t="shared" si="7"/>
        <v>10.903569862845282</v>
      </c>
      <c r="AV12" s="70">
        <f t="shared" si="7"/>
        <v>11.557376135532841</v>
      </c>
      <c r="AW12" s="70">
        <f t="shared" si="7"/>
        <v>12.250386324697537</v>
      </c>
      <c r="AX12" s="70">
        <f t="shared" si="7"/>
        <v>12.98495119865003</v>
      </c>
      <c r="AY12" s="70">
        <f t="shared" si="7"/>
        <v>13.763562483853816</v>
      </c>
      <c r="AZ12" s="70">
        <f t="shared" si="7"/>
        <v>14.588861317140934</v>
      </c>
      <c r="BA12" s="70">
        <f t="shared" si="7"/>
        <v>15.463647204744412</v>
      </c>
      <c r="BB12" s="70">
        <f t="shared" si="7"/>
        <v>16.390887518537482</v>
      </c>
      <c r="BC12" s="70">
        <f t="shared" si="7"/>
        <v>17.373727561691897</v>
      </c>
      <c r="BD12" s="70">
        <f t="shared" si="7"/>
        <v>18.415501237899147</v>
      </c>
      <c r="BE12" s="70">
        <f t="shared" si="7"/>
        <v>19.51974236034582</v>
      </c>
      <c r="BF12" s="70">
        <f t="shared" si="7"/>
        <v>20.690196638804387</v>
      </c>
      <c r="BG12" s="70">
        <f t="shared" si="7"/>
        <v>21.93083438550099</v>
      </c>
      <c r="BH12" s="70">
        <f t="shared" si="7"/>
        <v>23.245863982859937</v>
      </c>
      <c r="BI12" s="70">
        <f t="shared" si="7"/>
        <v>24.639746158809022</v>
      </c>
      <c r="BJ12" s="46"/>
      <c r="BK12" s="46"/>
      <c r="BL12" s="46"/>
      <c r="BM12" s="46"/>
    </row>
    <row r="13" spans="1:65">
      <c r="A13" s="46"/>
      <c r="B13" s="86" t="s">
        <v>187</v>
      </c>
      <c r="C13" s="46"/>
      <c r="D13" s="46"/>
      <c r="E13" s="46"/>
      <c r="F13" s="70">
        <f>1/F12</f>
        <v>1</v>
      </c>
      <c r="G13" s="70">
        <f t="shared" ref="G13:Q13" si="8">1/G12</f>
        <v>0.94245620399628438</v>
      </c>
      <c r="H13" s="70">
        <f t="shared" si="8"/>
        <v>0.8887144355912161</v>
      </c>
      <c r="I13" s="70">
        <f t="shared" si="8"/>
        <v>0.83843943668111687</v>
      </c>
      <c r="J13" s="70">
        <f t="shared" si="8"/>
        <v>0.79100851840500552</v>
      </c>
      <c r="K13" s="70">
        <f t="shared" si="8"/>
        <v>0.74626078976680099</v>
      </c>
      <c r="L13" s="70">
        <f t="shared" si="8"/>
        <v>0.70404446145070154</v>
      </c>
      <c r="M13" s="70">
        <f t="shared" si="8"/>
        <v>0.66421633093479682</v>
      </c>
      <c r="N13" s="70">
        <f t="shared" si="8"/>
        <v>0.62664129673204749</v>
      </c>
      <c r="O13" s="70">
        <f t="shared" si="8"/>
        <v>0.59119190011088352</v>
      </c>
      <c r="P13" s="70">
        <f t="shared" si="8"/>
        <v>0.55774789274088776</v>
      </c>
      <c r="Q13" s="70">
        <f t="shared" si="8"/>
        <v>0.52619582879696836</v>
      </c>
      <c r="R13" s="70">
        <f t="shared" ref="R13:BI13" si="9">1/R12</f>
        <v>0.49642868013839214</v>
      </c>
      <c r="S13" s="70">
        <f t="shared" si="9"/>
        <v>0.46834547325732406</v>
      </c>
      <c r="T13" s="70">
        <f t="shared" si="9"/>
        <v>0.44185094676536052</v>
      </c>
      <c r="U13" s="70">
        <f t="shared" si="9"/>
        <v>0.41685522825621196</v>
      </c>
      <c r="V13" s="70">
        <f t="shared" si="9"/>
        <v>0.39327352944841842</v>
      </c>
      <c r="W13" s="70">
        <f t="shared" si="9"/>
        <v>0.37102585857398623</v>
      </c>
      <c r="X13" s="70">
        <f t="shared" si="9"/>
        <v>0.35003674903733656</v>
      </c>
      <c r="Y13" s="70">
        <f t="shared" si="9"/>
        <v>0.3302350034241468</v>
      </c>
      <c r="Z13" s="70">
        <f t="shared" si="9"/>
        <v>0.31155345199173329</v>
      </c>
      <c r="AA13" s="70">
        <f t="shared" si="9"/>
        <v>0.29392872482174864</v>
      </c>
      <c r="AB13" s="70">
        <f t="shared" si="9"/>
        <v>0.27730103686230895</v>
      </c>
      <c r="AC13" s="70">
        <f t="shared" si="9"/>
        <v>0.26161398513039064</v>
      </c>
      <c r="AD13" s="70">
        <f t="shared" si="9"/>
        <v>0.24681435738658414</v>
      </c>
      <c r="AE13" s="70">
        <f t="shared" si="9"/>
        <v>0.23285195163320782</v>
      </c>
      <c r="AF13" s="70">
        <f t="shared" si="9"/>
        <v>0.2196794058234999</v>
      </c>
      <c r="AG13" s="70">
        <f t="shared" si="9"/>
        <v>0.20725203720424207</v>
      </c>
      <c r="AH13" s="70">
        <f t="shared" si="9"/>
        <v>0.19552769074684767</v>
      </c>
      <c r="AI13" s="70">
        <f t="shared" si="9"/>
        <v>0.18446659615277541</v>
      </c>
      <c r="AJ13" s="70">
        <f t="shared" si="9"/>
        <v>0.17403123294821471</v>
      </c>
      <c r="AK13" s="70">
        <f t="shared" si="9"/>
        <v>0.16418620321042926</v>
      </c>
      <c r="AL13" s="70">
        <f t="shared" si="9"/>
        <v>0.15489811149403174</v>
      </c>
      <c r="AM13" s="70">
        <f t="shared" si="9"/>
        <v>0.14613545154988639</v>
      </c>
      <c r="AN13" s="70">
        <f t="shared" si="9"/>
        <v>0.13786849945237728</v>
      </c>
      <c r="AO13" s="70">
        <f t="shared" si="9"/>
        <v>0.13006921277251793</v>
      </c>
      <c r="AP13" s="70">
        <f t="shared" si="9"/>
        <v>0.12271113545488598</v>
      </c>
      <c r="AQ13" s="70">
        <f t="shared" si="9"/>
        <v>0.11576930807571517</v>
      </c>
      <c r="AR13" s="70">
        <f t="shared" si="9"/>
        <v>0.1092201831777297</v>
      </c>
      <c r="AS13" s="70">
        <f t="shared" si="9"/>
        <v>0.1030415453945274</v>
      </c>
      <c r="AT13" s="70">
        <f t="shared" si="9"/>
        <v>9.7212436093564419E-2</v>
      </c>
      <c r="AU13" s="70">
        <f t="shared" si="9"/>
        <v>9.1713082282122452E-2</v>
      </c>
      <c r="AV13" s="70">
        <f t="shared" si="9"/>
        <v>8.6524829535098977E-2</v>
      </c>
      <c r="AW13" s="70">
        <f t="shared" si="9"/>
        <v>8.1630078717104468E-2</v>
      </c>
      <c r="AX13" s="70">
        <f t="shared" si="9"/>
        <v>7.7012226284220775E-2</v>
      </c>
      <c r="AY13" s="70">
        <f t="shared" si="9"/>
        <v>7.2655607962917368E-2</v>
      </c>
      <c r="AZ13" s="70">
        <f t="shared" si="9"/>
        <v>6.8545445615078068E-2</v>
      </c>
      <c r="BA13" s="70">
        <f t="shared" si="9"/>
        <v>6.4667797108898695E-2</v>
      </c>
      <c r="BB13" s="70">
        <f t="shared" si="9"/>
        <v>6.100950902561178E-2</v>
      </c>
      <c r="BC13" s="70">
        <f t="shared" si="9"/>
        <v>5.7558172041614397E-2</v>
      </c>
      <c r="BD13" s="70">
        <f t="shared" si="9"/>
        <v>5.4302078834650318E-2</v>
      </c>
      <c r="BE13" s="70">
        <f t="shared" si="9"/>
        <v>5.123018437125948E-2</v>
      </c>
      <c r="BF13" s="70">
        <f t="shared" si="9"/>
        <v>4.8332068440785317E-2</v>
      </c>
      <c r="BG13" s="70">
        <f t="shared" si="9"/>
        <v>4.5597900308851191E-2</v>
      </c>
      <c r="BH13" s="70">
        <f t="shared" si="9"/>
        <v>4.3018405370406458E-2</v>
      </c>
      <c r="BI13" s="70">
        <f t="shared" si="9"/>
        <v>4.0584833689225622E-2</v>
      </c>
      <c r="BJ13" s="46"/>
      <c r="BK13" s="46"/>
      <c r="BL13" s="46"/>
      <c r="BM13" s="46"/>
    </row>
    <row r="14" spans="1:65">
      <c r="A14" s="46"/>
      <c r="B14" s="46"/>
      <c r="C14" s="46"/>
      <c r="D14" s="46"/>
      <c r="E14" s="46"/>
      <c r="F14" s="70"/>
      <c r="G14" s="70"/>
      <c r="H14" s="70"/>
      <c r="I14" s="70"/>
      <c r="J14" s="70"/>
      <c r="K14" s="70"/>
      <c r="L14" s="70"/>
      <c r="M14" s="70"/>
      <c r="N14" s="70"/>
      <c r="O14" s="70"/>
      <c r="P14" s="70"/>
      <c r="Q14" s="70"/>
      <c r="R14" s="70"/>
      <c r="S14" s="70"/>
      <c r="T14" s="70"/>
      <c r="U14" s="70"/>
      <c r="V14" s="70"/>
      <c r="W14" s="70"/>
      <c r="X14" s="70"/>
      <c r="Y14" s="70"/>
      <c r="Z14" s="70"/>
      <c r="AA14" s="70"/>
      <c r="AB14" s="70"/>
      <c r="AC14" s="70"/>
      <c r="AD14" s="70"/>
      <c r="AE14" s="70"/>
      <c r="AF14" s="70"/>
      <c r="AG14" s="70"/>
      <c r="AH14" s="70"/>
      <c r="AI14" s="70"/>
      <c r="AJ14" s="70"/>
      <c r="AK14" s="70"/>
      <c r="AL14" s="70"/>
      <c r="AM14" s="70"/>
      <c r="AN14" s="70"/>
      <c r="AO14" s="70"/>
      <c r="AP14" s="70"/>
      <c r="AQ14" s="70"/>
      <c r="AR14" s="70"/>
      <c r="AS14" s="70"/>
      <c r="AT14" s="70"/>
      <c r="AU14" s="70"/>
      <c r="AV14" s="70"/>
      <c r="AW14" s="70"/>
      <c r="AX14" s="70"/>
      <c r="AY14" s="70"/>
      <c r="AZ14" s="70"/>
      <c r="BA14" s="70"/>
      <c r="BB14" s="70"/>
      <c r="BC14" s="70"/>
      <c r="BD14" s="70"/>
      <c r="BE14" s="70"/>
      <c r="BF14" s="70"/>
      <c r="BG14" s="70"/>
      <c r="BH14" s="70"/>
      <c r="BI14" s="70"/>
      <c r="BJ14" s="46"/>
      <c r="BK14" s="46"/>
      <c r="BL14" s="46"/>
      <c r="BM14" s="46"/>
    </row>
    <row r="15" spans="1:65">
      <c r="A15" s="138"/>
      <c r="B15" s="138" t="s">
        <v>188</v>
      </c>
      <c r="C15" s="138"/>
      <c r="D15" s="138"/>
      <c r="E15" s="138"/>
      <c r="F15" s="138"/>
      <c r="G15" s="138"/>
      <c r="H15" s="138"/>
      <c r="I15" s="138"/>
      <c r="J15" s="138"/>
      <c r="K15" s="138"/>
      <c r="L15" s="138"/>
      <c r="M15" s="138"/>
      <c r="N15" s="138"/>
      <c r="O15" s="138"/>
      <c r="P15" s="138"/>
      <c r="Q15" s="138"/>
      <c r="R15" s="138"/>
      <c r="S15" s="138"/>
      <c r="T15" s="138"/>
      <c r="U15" s="138"/>
      <c r="V15" s="138"/>
      <c r="W15" s="138"/>
      <c r="X15" s="138"/>
      <c r="Y15" s="138"/>
      <c r="Z15" s="138"/>
      <c r="AA15" s="138"/>
      <c r="AB15" s="138"/>
      <c r="AC15" s="138"/>
      <c r="AD15" s="138"/>
      <c r="AE15" s="138"/>
      <c r="AF15" s="138"/>
      <c r="AG15" s="138"/>
      <c r="AH15" s="138"/>
      <c r="AI15" s="138"/>
      <c r="AJ15" s="138"/>
      <c r="AK15" s="138"/>
      <c r="AL15" s="138"/>
      <c r="AM15" s="138"/>
      <c r="AN15" s="138"/>
      <c r="AO15" s="138"/>
      <c r="AP15" s="138"/>
      <c r="AQ15" s="138"/>
      <c r="AR15" s="138"/>
      <c r="AS15" s="138"/>
      <c r="AT15" s="138"/>
      <c r="AU15" s="138"/>
      <c r="AV15" s="138"/>
      <c r="AW15" s="138"/>
      <c r="AX15" s="138"/>
      <c r="AY15" s="138"/>
      <c r="AZ15" s="138"/>
      <c r="BA15" s="138"/>
      <c r="BB15" s="138"/>
      <c r="BC15" s="138"/>
      <c r="BD15" s="138"/>
      <c r="BE15" s="138"/>
      <c r="BF15" s="138"/>
      <c r="BG15" s="138"/>
      <c r="BH15" s="138"/>
      <c r="BI15" s="138"/>
      <c r="BJ15" s="138"/>
      <c r="BK15" s="46"/>
      <c r="BL15" s="46"/>
      <c r="BM15" s="46"/>
    </row>
    <row r="16" spans="1:65">
      <c r="A16" s="46"/>
      <c r="B16" s="46"/>
      <c r="C16" s="46"/>
      <c r="D16" s="46"/>
      <c r="E16" s="46"/>
      <c r="F16" s="46"/>
      <c r="G16" s="46"/>
      <c r="H16" s="46"/>
      <c r="I16" s="46"/>
      <c r="J16" s="46"/>
      <c r="K16" s="46"/>
      <c r="L16" s="46"/>
      <c r="M16" s="46"/>
      <c r="N16" s="46"/>
      <c r="O16" s="46"/>
      <c r="P16" s="46"/>
      <c r="Q16" s="46"/>
      <c r="R16" s="46"/>
      <c r="S16" s="46"/>
      <c r="T16" s="46"/>
      <c r="U16" s="46"/>
      <c r="V16" s="46"/>
      <c r="W16" s="46"/>
      <c r="X16" s="46"/>
      <c r="Y16" s="46"/>
      <c r="Z16" s="46"/>
      <c r="AA16" s="46"/>
      <c r="AB16" s="46"/>
      <c r="AC16" s="46"/>
      <c r="AD16" s="46"/>
      <c r="AE16" s="46"/>
      <c r="AF16" s="46"/>
      <c r="AG16" s="46"/>
      <c r="AH16" s="46"/>
      <c r="AI16" s="46"/>
      <c r="AJ16" s="46"/>
      <c r="AK16" s="46"/>
      <c r="AL16" s="46"/>
      <c r="AM16" s="46"/>
      <c r="AN16" s="46"/>
      <c r="AO16" s="46"/>
      <c r="AP16" s="46"/>
      <c r="AQ16" s="46"/>
      <c r="AR16" s="46"/>
      <c r="AS16" s="46"/>
      <c r="AT16" s="46"/>
      <c r="AU16" s="46"/>
      <c r="AV16" s="46"/>
      <c r="AW16" s="46"/>
      <c r="AX16" s="46"/>
      <c r="AY16" s="46"/>
      <c r="AZ16" s="46"/>
      <c r="BA16" s="46"/>
      <c r="BB16" s="46"/>
      <c r="BC16" s="46"/>
      <c r="BD16" s="46"/>
      <c r="BE16" s="46"/>
      <c r="BF16" s="46"/>
      <c r="BG16" s="46"/>
      <c r="BH16" s="46"/>
      <c r="BI16" s="46"/>
      <c r="BJ16" s="46"/>
      <c r="BK16" s="46"/>
      <c r="BL16" s="46"/>
      <c r="BM16" s="46"/>
    </row>
    <row r="17" spans="1:65">
      <c r="A17" s="46"/>
      <c r="B17" s="46" t="s">
        <v>35</v>
      </c>
      <c r="C17" s="46"/>
      <c r="D17" s="46" t="s">
        <v>121</v>
      </c>
      <c r="E17" s="46"/>
      <c r="F17" s="683"/>
      <c r="G17" s="683">
        <f>Assets!F474</f>
        <v>3307.0035750175816</v>
      </c>
      <c r="H17" s="683">
        <f>Assets!G474</f>
        <v>3561.2672874060781</v>
      </c>
      <c r="I17" s="683">
        <f>Assets!H474</f>
        <v>3868.9070364612935</v>
      </c>
      <c r="J17" s="683">
        <f>Assets!I474</f>
        <v>4204.51923579502</v>
      </c>
      <c r="K17" s="683">
        <f>Assets!J474</f>
        <v>4483.3896160125269</v>
      </c>
      <c r="L17" s="683">
        <f>Assets!K474</f>
        <v>4709.6639160073883</v>
      </c>
      <c r="M17" s="683">
        <f>Assets!L474</f>
        <v>4592.2454820667608</v>
      </c>
      <c r="N17" s="683">
        <f>Assets!M474</f>
        <v>4475.8536689605453</v>
      </c>
      <c r="O17" s="683">
        <f>Assets!N474</f>
        <v>4359.5979358684253</v>
      </c>
      <c r="P17" s="683">
        <f>Assets!O474</f>
        <v>4245.1360288349597</v>
      </c>
      <c r="Q17" s="683">
        <f>Assets!P474</f>
        <v>4130.7512079125227</v>
      </c>
      <c r="R17" s="683">
        <f>Assets!Q474</f>
        <v>4013.2999622831012</v>
      </c>
      <c r="S17" s="683">
        <f>Assets!R474</f>
        <v>3893.9794023598515</v>
      </c>
      <c r="T17" s="683">
        <f>Assets!S474</f>
        <v>3767.8816091786334</v>
      </c>
      <c r="U17" s="683">
        <f>Assets!T474</f>
        <v>3635.0295616739832</v>
      </c>
      <c r="V17" s="683">
        <f>Assets!U474</f>
        <v>3497.2762349414288</v>
      </c>
      <c r="W17" s="683">
        <f>Assets!V474</f>
        <v>3355.8627075344798</v>
      </c>
      <c r="X17" s="683">
        <f>Assets!W474</f>
        <v>3212.7036623539611</v>
      </c>
      <c r="Y17" s="683">
        <f>Assets!X474</f>
        <v>3066.2728305430996</v>
      </c>
      <c r="Z17" s="683">
        <f>Assets!Y474</f>
        <v>2913.7698110790898</v>
      </c>
      <c r="AA17" s="683">
        <f>Assets!Z474</f>
        <v>2754.0393677144739</v>
      </c>
      <c r="AB17" s="683">
        <f>Assets!AA474</f>
        <v>2635.6344997614056</v>
      </c>
      <c r="AC17" s="683">
        <f>Assets!AB474</f>
        <v>2594.2753856759673</v>
      </c>
      <c r="AD17" s="683">
        <f>Assets!AC474</f>
        <v>2555.7806301594965</v>
      </c>
      <c r="AE17" s="683">
        <f>Assets!AD474</f>
        <v>2515.1650170968173</v>
      </c>
      <c r="AF17" s="683">
        <f>Assets!AE474</f>
        <v>2473.5801190066168</v>
      </c>
      <c r="AG17" s="683">
        <f>Assets!AF474</f>
        <v>2431.3551190092458</v>
      </c>
      <c r="AH17" s="683">
        <f>Assets!AG474</f>
        <v>2387.189732388003</v>
      </c>
      <c r="AI17" s="683">
        <f>Assets!AH474</f>
        <v>2340.5425454607857</v>
      </c>
      <c r="AJ17" s="683">
        <f>Assets!AI474</f>
        <v>2291.3151107950539</v>
      </c>
      <c r="AK17" s="683">
        <f>Assets!AJ474</f>
        <v>2239.3891103283208</v>
      </c>
      <c r="AL17" s="683">
        <f>Assets!AK474</f>
        <v>2184.8367796256002</v>
      </c>
      <c r="AM17" s="683">
        <f>Assets!AL474</f>
        <v>2127.152540335363</v>
      </c>
      <c r="AN17" s="683">
        <f>Assets!AM474</f>
        <v>2065.5516619049208</v>
      </c>
      <c r="AO17" s="683">
        <f>Assets!AN474</f>
        <v>1999.8819441686892</v>
      </c>
      <c r="AP17" s="683">
        <f>Assets!AO474</f>
        <v>1929.9861971222626</v>
      </c>
      <c r="AQ17" s="683">
        <f>Assets!AP474</f>
        <v>1855.7020904667461</v>
      </c>
      <c r="AR17" s="683">
        <f>Assets!AQ474</f>
        <v>1776.8619988376415</v>
      </c>
      <c r="AS17" s="683">
        <f>Assets!AR474</f>
        <v>1693.2928425985588</v>
      </c>
      <c r="AT17" s="683">
        <f>Assets!AS474</f>
        <v>1604.8159240767839</v>
      </c>
      <c r="AU17" s="683">
        <f>Assets!AT474</f>
        <v>1511.2467591143968</v>
      </c>
      <c r="AV17" s="683">
        <f>Assets!AU474</f>
        <v>1412.3949038052187</v>
      </c>
      <c r="AW17" s="683">
        <f>Assets!AV474</f>
        <v>1308.3530127323588</v>
      </c>
      <c r="AX17" s="683">
        <f>Assets!AW474</f>
        <v>1198.7105552545281</v>
      </c>
      <c r="AY17" s="683">
        <f>Assets!AX474</f>
        <v>1083.8153600968947</v>
      </c>
      <c r="AZ17" s="683">
        <f>Assets!AY474</f>
        <v>963.10987341169289</v>
      </c>
      <c r="BA17" s="683">
        <f>Assets!AZ474</f>
        <v>835.03732112540217</v>
      </c>
      <c r="BB17" s="683">
        <f>Assets!BA474</f>
        <v>703.8878867629677</v>
      </c>
      <c r="BC17" s="683">
        <f>Assets!BB474</f>
        <v>577.81677811671227</v>
      </c>
      <c r="BD17" s="683">
        <f>Assets!BC474</f>
        <v>464.96578763091759</v>
      </c>
      <c r="BE17" s="683">
        <f>Assets!BD474</f>
        <v>357.96923938438073</v>
      </c>
      <c r="BF17" s="683">
        <f>Assets!BE474</f>
        <v>263.27063097063461</v>
      </c>
      <c r="BG17" s="683">
        <f>Assets!BF474</f>
        <v>178.39899511842179</v>
      </c>
      <c r="BH17" s="683">
        <f>Assets!BG474</f>
        <v>107.61132212528777</v>
      </c>
      <c r="BI17" s="683">
        <f>Assets!BH474</f>
        <v>53.876640106944969</v>
      </c>
      <c r="BJ17" s="46"/>
      <c r="BK17" s="46"/>
      <c r="BL17" s="46"/>
      <c r="BM17" s="46"/>
    </row>
    <row r="18" spans="1:65">
      <c r="A18" s="46"/>
      <c r="B18" s="46" t="s">
        <v>18</v>
      </c>
      <c r="C18" s="47"/>
      <c r="D18" s="141">
        <f>WACC!G8</f>
        <v>0.4</v>
      </c>
      <c r="E18" s="46"/>
      <c r="F18" s="684"/>
      <c r="G18" s="685">
        <f>$D18*G$17</f>
        <v>1322.8014300070326</v>
      </c>
      <c r="H18" s="685">
        <f t="shared" ref="H18:W19" si="10">$D18*H$17</f>
        <v>1424.5069149624314</v>
      </c>
      <c r="I18" s="685">
        <f>$D18*I$17</f>
        <v>1547.5628145845176</v>
      </c>
      <c r="J18" s="685">
        <f t="shared" si="10"/>
        <v>1681.8076943180081</v>
      </c>
      <c r="K18" s="685">
        <f t="shared" si="10"/>
        <v>1793.3558464050109</v>
      </c>
      <c r="L18" s="685">
        <f t="shared" si="10"/>
        <v>1883.8655664029554</v>
      </c>
      <c r="M18" s="685">
        <f t="shared" si="10"/>
        <v>1836.8981928267044</v>
      </c>
      <c r="N18" s="685">
        <f t="shared" si="10"/>
        <v>1790.3414675842182</v>
      </c>
      <c r="O18" s="685">
        <f t="shared" si="10"/>
        <v>1743.8391743473703</v>
      </c>
      <c r="P18" s="685">
        <f t="shared" si="10"/>
        <v>1698.054411533984</v>
      </c>
      <c r="Q18" s="685">
        <f t="shared" si="10"/>
        <v>1652.3004831650092</v>
      </c>
      <c r="R18" s="685">
        <f t="shared" si="10"/>
        <v>1605.3199849132407</v>
      </c>
      <c r="S18" s="685">
        <f t="shared" si="10"/>
        <v>1557.5917609439407</v>
      </c>
      <c r="T18" s="685">
        <f t="shared" si="10"/>
        <v>1507.1526436714535</v>
      </c>
      <c r="U18" s="685">
        <f t="shared" si="10"/>
        <v>1454.0118246695934</v>
      </c>
      <c r="V18" s="685">
        <f t="shared" si="10"/>
        <v>1398.9104939765716</v>
      </c>
      <c r="W18" s="685">
        <f t="shared" si="10"/>
        <v>1342.345083013792</v>
      </c>
      <c r="X18" s="685">
        <f t="shared" ref="S18:AP19" si="11">$D18*X$17</f>
        <v>1285.0814649415845</v>
      </c>
      <c r="Y18" s="685">
        <f t="shared" si="11"/>
        <v>1226.50913221724</v>
      </c>
      <c r="Z18" s="685">
        <f t="shared" si="11"/>
        <v>1165.507924431636</v>
      </c>
      <c r="AA18" s="685">
        <f t="shared" si="11"/>
        <v>1101.6157470857895</v>
      </c>
      <c r="AB18" s="685">
        <f t="shared" si="11"/>
        <v>1054.2537999045624</v>
      </c>
      <c r="AC18" s="685">
        <f t="shared" si="11"/>
        <v>1037.710154270387</v>
      </c>
      <c r="AD18" s="685">
        <f t="shared" si="11"/>
        <v>1022.3122520637986</v>
      </c>
      <c r="AE18" s="685">
        <f t="shared" si="11"/>
        <v>1006.0660068387269</v>
      </c>
      <c r="AF18" s="685">
        <f t="shared" si="11"/>
        <v>989.43204760264678</v>
      </c>
      <c r="AG18" s="685">
        <f t="shared" si="11"/>
        <v>972.54204760369839</v>
      </c>
      <c r="AH18" s="685">
        <f t="shared" si="11"/>
        <v>954.87589295520127</v>
      </c>
      <c r="AI18" s="685">
        <f t="shared" si="11"/>
        <v>936.21701818431438</v>
      </c>
      <c r="AJ18" s="685">
        <f t="shared" si="11"/>
        <v>916.5260443180216</v>
      </c>
      <c r="AK18" s="685">
        <f t="shared" si="11"/>
        <v>895.75564413132838</v>
      </c>
      <c r="AL18" s="685">
        <f t="shared" si="11"/>
        <v>873.93471185024009</v>
      </c>
      <c r="AM18" s="685">
        <f t="shared" si="11"/>
        <v>850.8610161341453</v>
      </c>
      <c r="AN18" s="685">
        <f t="shared" si="11"/>
        <v>826.22066476196835</v>
      </c>
      <c r="AO18" s="685">
        <f t="shared" si="11"/>
        <v>799.95277766747574</v>
      </c>
      <c r="AP18" s="685">
        <f t="shared" si="11"/>
        <v>771.99447884890515</v>
      </c>
      <c r="AQ18" s="685">
        <f t="shared" ref="AQ18:BF19" si="12">$D18*AQ$17</f>
        <v>742.28083618669848</v>
      </c>
      <c r="AR18" s="685">
        <f t="shared" si="12"/>
        <v>710.7447995350567</v>
      </c>
      <c r="AS18" s="685">
        <f t="shared" si="12"/>
        <v>677.31713703942353</v>
      </c>
      <c r="AT18" s="685">
        <f t="shared" si="12"/>
        <v>641.92636963071357</v>
      </c>
      <c r="AU18" s="685">
        <f t="shared" si="12"/>
        <v>604.49870364575872</v>
      </c>
      <c r="AV18" s="685">
        <f t="shared" si="12"/>
        <v>564.95796152208754</v>
      </c>
      <c r="AW18" s="685">
        <f t="shared" si="12"/>
        <v>523.3412050929436</v>
      </c>
      <c r="AX18" s="685">
        <f t="shared" si="12"/>
        <v>479.48422210181127</v>
      </c>
      <c r="AY18" s="685">
        <f t="shared" si="12"/>
        <v>433.52614403875788</v>
      </c>
      <c r="AZ18" s="685">
        <f t="shared" si="12"/>
        <v>385.24394936467718</v>
      </c>
      <c r="BA18" s="685">
        <f t="shared" si="12"/>
        <v>334.01492845016088</v>
      </c>
      <c r="BB18" s="685">
        <f t="shared" si="12"/>
        <v>281.55515470518708</v>
      </c>
      <c r="BC18" s="685">
        <f t="shared" si="12"/>
        <v>231.12671124668492</v>
      </c>
      <c r="BD18" s="685">
        <f t="shared" si="12"/>
        <v>185.98631505236705</v>
      </c>
      <c r="BE18" s="685">
        <f t="shared" si="12"/>
        <v>143.18769575375231</v>
      </c>
      <c r="BF18" s="685">
        <f t="shared" si="12"/>
        <v>105.30825238825385</v>
      </c>
      <c r="BG18" s="685">
        <f t="shared" ref="BG18:BI19" si="13">$D18*BG$17</f>
        <v>71.359598047368721</v>
      </c>
      <c r="BH18" s="685">
        <f t="shared" si="13"/>
        <v>43.044528850115114</v>
      </c>
      <c r="BI18" s="685">
        <f t="shared" si="13"/>
        <v>21.550656042777987</v>
      </c>
      <c r="BJ18" s="46"/>
      <c r="BK18" s="46"/>
      <c r="BL18" s="46"/>
      <c r="BM18" s="46"/>
    </row>
    <row r="19" spans="1:65">
      <c r="A19" s="46"/>
      <c r="B19" s="46" t="s">
        <v>19</v>
      </c>
      <c r="C19" s="47"/>
      <c r="D19" s="142">
        <f>WACC!G9</f>
        <v>0.6</v>
      </c>
      <c r="E19" s="46"/>
      <c r="F19" s="686"/>
      <c r="G19" s="687">
        <f>$D19*G$17</f>
        <v>1984.202145010549</v>
      </c>
      <c r="H19" s="687">
        <f t="shared" si="10"/>
        <v>2136.7603724436467</v>
      </c>
      <c r="I19" s="687">
        <f t="shared" si="10"/>
        <v>2321.3442218767759</v>
      </c>
      <c r="J19" s="687">
        <f t="shared" si="10"/>
        <v>2522.7115414770119</v>
      </c>
      <c r="K19" s="687">
        <f t="shared" si="10"/>
        <v>2690.0337696075162</v>
      </c>
      <c r="L19" s="687">
        <f t="shared" si="10"/>
        <v>2825.798349604433</v>
      </c>
      <c r="M19" s="687">
        <f t="shared" si="10"/>
        <v>2755.3472892400564</v>
      </c>
      <c r="N19" s="687">
        <f t="shared" si="10"/>
        <v>2685.5122013763271</v>
      </c>
      <c r="O19" s="687">
        <f t="shared" si="10"/>
        <v>2615.758761521055</v>
      </c>
      <c r="P19" s="687">
        <f t="shared" si="10"/>
        <v>2547.0816173009757</v>
      </c>
      <c r="Q19" s="687">
        <f t="shared" si="10"/>
        <v>2478.4507247475135</v>
      </c>
      <c r="R19" s="687">
        <f t="shared" si="10"/>
        <v>2407.9799773698605</v>
      </c>
      <c r="S19" s="687">
        <f t="shared" si="11"/>
        <v>2336.3876414159108</v>
      </c>
      <c r="T19" s="687">
        <f t="shared" si="11"/>
        <v>2260.72896550718</v>
      </c>
      <c r="U19" s="687">
        <f t="shared" si="11"/>
        <v>2181.0177370043898</v>
      </c>
      <c r="V19" s="687">
        <f t="shared" si="11"/>
        <v>2098.3657409648572</v>
      </c>
      <c r="W19" s="687">
        <f t="shared" si="11"/>
        <v>2013.5176245206878</v>
      </c>
      <c r="X19" s="687">
        <f t="shared" si="11"/>
        <v>1927.6221974123766</v>
      </c>
      <c r="Y19" s="687">
        <f t="shared" si="11"/>
        <v>1839.7636983258597</v>
      </c>
      <c r="Z19" s="687">
        <f t="shared" si="11"/>
        <v>1748.2618866474538</v>
      </c>
      <c r="AA19" s="687">
        <f t="shared" si="11"/>
        <v>1652.4236206286844</v>
      </c>
      <c r="AB19" s="687">
        <f t="shared" si="11"/>
        <v>1581.3806998568432</v>
      </c>
      <c r="AC19" s="687">
        <f t="shared" si="11"/>
        <v>1556.5652314055803</v>
      </c>
      <c r="AD19" s="687">
        <f t="shared" si="11"/>
        <v>1533.4683780956977</v>
      </c>
      <c r="AE19" s="687">
        <f t="shared" si="11"/>
        <v>1509.0990102580904</v>
      </c>
      <c r="AF19" s="687">
        <f t="shared" si="11"/>
        <v>1484.1480714039701</v>
      </c>
      <c r="AG19" s="687">
        <f t="shared" si="11"/>
        <v>1458.8130714055474</v>
      </c>
      <c r="AH19" s="687">
        <f t="shared" si="11"/>
        <v>1432.3138394328018</v>
      </c>
      <c r="AI19" s="687">
        <f t="shared" si="11"/>
        <v>1404.3255272764713</v>
      </c>
      <c r="AJ19" s="687">
        <f t="shared" si="11"/>
        <v>1374.7890664770323</v>
      </c>
      <c r="AK19" s="687">
        <f t="shared" si="11"/>
        <v>1343.6334661969925</v>
      </c>
      <c r="AL19" s="687">
        <f t="shared" si="11"/>
        <v>1310.9020677753601</v>
      </c>
      <c r="AM19" s="687">
        <f t="shared" si="11"/>
        <v>1276.2915242012177</v>
      </c>
      <c r="AN19" s="687">
        <f t="shared" si="11"/>
        <v>1239.3309971429524</v>
      </c>
      <c r="AO19" s="687">
        <f t="shared" si="11"/>
        <v>1199.9291665012136</v>
      </c>
      <c r="AP19" s="687">
        <f t="shared" si="11"/>
        <v>1157.9917182733575</v>
      </c>
      <c r="AQ19" s="687">
        <f t="shared" si="12"/>
        <v>1113.4212542800476</v>
      </c>
      <c r="AR19" s="687">
        <f t="shared" si="12"/>
        <v>1066.1171993025848</v>
      </c>
      <c r="AS19" s="687">
        <f t="shared" si="12"/>
        <v>1015.9757055591352</v>
      </c>
      <c r="AT19" s="687">
        <f t="shared" si="12"/>
        <v>962.88955444607029</v>
      </c>
      <c r="AU19" s="687">
        <f t="shared" si="12"/>
        <v>906.74805546863809</v>
      </c>
      <c r="AV19" s="687">
        <f t="shared" si="12"/>
        <v>847.4369422831312</v>
      </c>
      <c r="AW19" s="687">
        <f t="shared" si="12"/>
        <v>785.01180763941522</v>
      </c>
      <c r="AX19" s="687">
        <f t="shared" si="12"/>
        <v>719.22633315271685</v>
      </c>
      <c r="AY19" s="687">
        <f t="shared" si="12"/>
        <v>650.28921605813673</v>
      </c>
      <c r="AZ19" s="687">
        <f t="shared" si="12"/>
        <v>577.86592404701571</v>
      </c>
      <c r="BA19" s="687">
        <f t="shared" si="12"/>
        <v>501.02239267524129</v>
      </c>
      <c r="BB19" s="687">
        <f t="shared" si="12"/>
        <v>422.33273205778062</v>
      </c>
      <c r="BC19" s="687">
        <f t="shared" si="12"/>
        <v>346.69006687002735</v>
      </c>
      <c r="BD19" s="687">
        <f t="shared" si="12"/>
        <v>278.97947257855054</v>
      </c>
      <c r="BE19" s="687">
        <f t="shared" si="12"/>
        <v>214.78154363062842</v>
      </c>
      <c r="BF19" s="687">
        <f t="shared" si="12"/>
        <v>157.96237858238075</v>
      </c>
      <c r="BG19" s="687">
        <f t="shared" si="13"/>
        <v>107.03939707105307</v>
      </c>
      <c r="BH19" s="687">
        <f t="shared" si="13"/>
        <v>64.566793275172657</v>
      </c>
      <c r="BI19" s="687">
        <f t="shared" si="13"/>
        <v>32.325984064166981</v>
      </c>
      <c r="BJ19" s="46"/>
      <c r="BK19" s="46"/>
      <c r="BL19" s="46"/>
      <c r="BM19" s="46"/>
    </row>
    <row r="20" spans="1:65">
      <c r="A20" s="46"/>
      <c r="B20" s="46"/>
      <c r="C20" s="46"/>
      <c r="D20" s="46"/>
      <c r="E20" s="46"/>
      <c r="F20" s="688"/>
      <c r="G20" s="688"/>
      <c r="H20" s="688"/>
      <c r="I20" s="688"/>
      <c r="J20" s="688"/>
      <c r="K20" s="688"/>
      <c r="L20" s="688"/>
      <c r="M20" s="688"/>
      <c r="N20" s="688"/>
      <c r="O20" s="688"/>
      <c r="P20" s="688"/>
      <c r="Q20" s="688"/>
      <c r="R20" s="688"/>
      <c r="S20" s="688"/>
      <c r="T20" s="688"/>
      <c r="U20" s="688"/>
      <c r="V20" s="688"/>
      <c r="W20" s="688"/>
      <c r="X20" s="688"/>
      <c r="Y20" s="688"/>
      <c r="Z20" s="688"/>
      <c r="AA20" s="688"/>
      <c r="AB20" s="688"/>
      <c r="AC20" s="688"/>
      <c r="AD20" s="688"/>
      <c r="AE20" s="688"/>
      <c r="AF20" s="688"/>
      <c r="AG20" s="688"/>
      <c r="AH20" s="688"/>
      <c r="AI20" s="688"/>
      <c r="AJ20" s="688"/>
      <c r="AK20" s="688"/>
      <c r="AL20" s="688"/>
      <c r="AM20" s="688"/>
      <c r="AN20" s="688"/>
      <c r="AO20" s="688"/>
      <c r="AP20" s="688"/>
      <c r="AQ20" s="688"/>
      <c r="AR20" s="688"/>
      <c r="AS20" s="688"/>
      <c r="AT20" s="688"/>
      <c r="AU20" s="688"/>
      <c r="AV20" s="688"/>
      <c r="AW20" s="688"/>
      <c r="AX20" s="688"/>
      <c r="AY20" s="688"/>
      <c r="AZ20" s="688"/>
      <c r="BA20" s="688"/>
      <c r="BB20" s="688"/>
      <c r="BC20" s="688"/>
      <c r="BD20" s="688"/>
      <c r="BE20" s="688"/>
      <c r="BF20" s="688"/>
      <c r="BG20" s="688"/>
      <c r="BH20" s="688"/>
      <c r="BI20" s="688"/>
      <c r="BJ20" s="46"/>
      <c r="BK20" s="46"/>
      <c r="BL20" s="46"/>
      <c r="BM20" s="46"/>
    </row>
    <row r="21" spans="1:65">
      <c r="A21" s="46"/>
      <c r="B21" s="51" t="s">
        <v>13</v>
      </c>
      <c r="C21" s="46"/>
      <c r="D21" s="46"/>
      <c r="E21" s="46"/>
      <c r="F21" s="688"/>
      <c r="G21" s="688"/>
      <c r="H21" s="688"/>
      <c r="I21" s="688"/>
      <c r="J21" s="688"/>
      <c r="K21" s="688"/>
      <c r="L21" s="688"/>
      <c r="M21" s="688"/>
      <c r="N21" s="688"/>
      <c r="O21" s="688"/>
      <c r="P21" s="688"/>
      <c r="Q21" s="688"/>
      <c r="R21" s="688"/>
      <c r="S21" s="688"/>
      <c r="T21" s="688"/>
      <c r="U21" s="688"/>
      <c r="V21" s="688"/>
      <c r="W21" s="688"/>
      <c r="X21" s="688"/>
      <c r="Y21" s="688"/>
      <c r="Z21" s="688"/>
      <c r="AA21" s="688"/>
      <c r="AB21" s="688"/>
      <c r="AC21" s="688"/>
      <c r="AD21" s="688"/>
      <c r="AE21" s="688"/>
      <c r="AF21" s="688"/>
      <c r="AG21" s="688"/>
      <c r="AH21" s="688"/>
      <c r="AI21" s="688"/>
      <c r="AJ21" s="688"/>
      <c r="AK21" s="688"/>
      <c r="AL21" s="688"/>
      <c r="AM21" s="688"/>
      <c r="AN21" s="688"/>
      <c r="AO21" s="688"/>
      <c r="AP21" s="688"/>
      <c r="AQ21" s="688"/>
      <c r="AR21" s="688"/>
      <c r="AS21" s="688"/>
      <c r="AT21" s="688"/>
      <c r="AU21" s="688"/>
      <c r="AV21" s="688"/>
      <c r="AW21" s="688"/>
      <c r="AX21" s="688"/>
      <c r="AY21" s="688"/>
      <c r="AZ21" s="688"/>
      <c r="BA21" s="688"/>
      <c r="BB21" s="688"/>
      <c r="BC21" s="688"/>
      <c r="BD21" s="688"/>
      <c r="BE21" s="688"/>
      <c r="BF21" s="688"/>
      <c r="BG21" s="688"/>
      <c r="BH21" s="688"/>
      <c r="BI21" s="688"/>
      <c r="BJ21" s="46"/>
      <c r="BK21" s="46"/>
      <c r="BL21" s="46"/>
      <c r="BM21" s="46"/>
    </row>
    <row r="22" spans="1:65">
      <c r="A22" s="46"/>
      <c r="B22" s="51"/>
      <c r="C22" s="46"/>
      <c r="D22" s="46"/>
      <c r="E22" s="46"/>
      <c r="F22" s="688"/>
      <c r="G22" s="688"/>
      <c r="H22" s="688"/>
      <c r="I22" s="688"/>
      <c r="J22" s="688"/>
      <c r="K22" s="688"/>
      <c r="L22" s="688"/>
      <c r="M22" s="688"/>
      <c r="N22" s="688"/>
      <c r="O22" s="688"/>
      <c r="P22" s="688"/>
      <c r="Q22" s="688"/>
      <c r="R22" s="688"/>
      <c r="S22" s="688"/>
      <c r="T22" s="688"/>
      <c r="U22" s="688"/>
      <c r="V22" s="688"/>
      <c r="W22" s="688"/>
      <c r="X22" s="688"/>
      <c r="Y22" s="688"/>
      <c r="Z22" s="688"/>
      <c r="AA22" s="688"/>
      <c r="AB22" s="688"/>
      <c r="AC22" s="688"/>
      <c r="AD22" s="688"/>
      <c r="AE22" s="688"/>
      <c r="AF22" s="688"/>
      <c r="AG22" s="688"/>
      <c r="AH22" s="688"/>
      <c r="AI22" s="688"/>
      <c r="AJ22" s="688"/>
      <c r="AK22" s="688"/>
      <c r="AL22" s="688"/>
      <c r="AM22" s="688"/>
      <c r="AN22" s="688"/>
      <c r="AO22" s="688"/>
      <c r="AP22" s="688"/>
      <c r="AQ22" s="688"/>
      <c r="AR22" s="688"/>
      <c r="AS22" s="688"/>
      <c r="AT22" s="688"/>
      <c r="AU22" s="688"/>
      <c r="AV22" s="688"/>
      <c r="AW22" s="688"/>
      <c r="AX22" s="688"/>
      <c r="AY22" s="688"/>
      <c r="AZ22" s="688"/>
      <c r="BA22" s="688"/>
      <c r="BB22" s="688"/>
      <c r="BC22" s="688"/>
      <c r="BD22" s="688"/>
      <c r="BE22" s="688"/>
      <c r="BF22" s="688"/>
      <c r="BG22" s="688"/>
      <c r="BH22" s="688"/>
      <c r="BI22" s="688"/>
      <c r="BJ22" s="46"/>
      <c r="BK22" s="46"/>
      <c r="BL22" s="46"/>
      <c r="BM22" s="46"/>
    </row>
    <row r="23" spans="1:65">
      <c r="A23" s="46"/>
      <c r="B23" s="46" t="s">
        <v>8</v>
      </c>
      <c r="C23" s="46"/>
      <c r="D23" s="46"/>
      <c r="E23" s="46"/>
      <c r="F23" s="684"/>
      <c r="G23" s="689">
        <f>SUM(G25:G26)</f>
        <v>201.91658593519162</v>
      </c>
      <c r="H23" s="689">
        <f t="shared" ref="H23:BI23" si="14">SUM(H25:H26)</f>
        <v>215.35466751026985</v>
      </c>
      <c r="I23" s="689">
        <f>SUM(I25:I26)</f>
        <v>231.98968050848541</v>
      </c>
      <c r="J23" s="689">
        <f t="shared" si="14"/>
        <v>252.11385670719676</v>
      </c>
      <c r="K23" s="689">
        <f t="shared" si="14"/>
        <v>268.83564655643357</v>
      </c>
      <c r="L23" s="689">
        <f t="shared" si="14"/>
        <v>282.40363929143149</v>
      </c>
      <c r="M23" s="689">
        <f t="shared" si="14"/>
        <v>275.36292605666529</v>
      </c>
      <c r="N23" s="689">
        <f t="shared" si="14"/>
        <v>268.3837716645217</v>
      </c>
      <c r="O23" s="689">
        <f t="shared" si="14"/>
        <v>261.41277698226412</v>
      </c>
      <c r="P23" s="689">
        <f t="shared" si="14"/>
        <v>254.54934475377266</v>
      </c>
      <c r="Q23" s="689">
        <f t="shared" si="14"/>
        <v>247.69053480803467</v>
      </c>
      <c r="R23" s="689">
        <f t="shared" si="14"/>
        <v>240.64785409947592</v>
      </c>
      <c r="S23" s="689">
        <f t="shared" si="14"/>
        <v>233.49308446716992</v>
      </c>
      <c r="T23" s="689">
        <f t="shared" si="14"/>
        <v>225.93193438595924</v>
      </c>
      <c r="U23" s="689">
        <f t="shared" si="14"/>
        <v>217.96578173223929</v>
      </c>
      <c r="V23" s="689">
        <f t="shared" si="14"/>
        <v>209.70573568913349</v>
      </c>
      <c r="W23" s="689">
        <f t="shared" si="14"/>
        <v>201.2262145392217</v>
      </c>
      <c r="X23" s="689">
        <f t="shared" si="14"/>
        <v>192.64202762536263</v>
      </c>
      <c r="Y23" s="689">
        <f t="shared" si="14"/>
        <v>183.86165591618229</v>
      </c>
      <c r="Z23" s="689">
        <f t="shared" si="14"/>
        <v>174.71718011756124</v>
      </c>
      <c r="AA23" s="689">
        <f t="shared" si="14"/>
        <v>165.13932927379187</v>
      </c>
      <c r="AB23" s="689">
        <f t="shared" si="14"/>
        <v>158.03946690227156</v>
      </c>
      <c r="AC23" s="689">
        <f t="shared" si="14"/>
        <v>155.55946736432176</v>
      </c>
      <c r="AD23" s="689">
        <f t="shared" si="14"/>
        <v>153.25122218051229</v>
      </c>
      <c r="AE23" s="689">
        <f t="shared" si="14"/>
        <v>150.81580488842729</v>
      </c>
      <c r="AF23" s="689">
        <f t="shared" si="14"/>
        <v>148.32226675711374</v>
      </c>
      <c r="AG23" s="689">
        <f t="shared" si="14"/>
        <v>145.79034645855296</v>
      </c>
      <c r="AH23" s="689">
        <f t="shared" si="14"/>
        <v>143.14207555536598</v>
      </c>
      <c r="AI23" s="689">
        <f t="shared" si="14"/>
        <v>140.34498948173348</v>
      </c>
      <c r="AJ23" s="689">
        <f t="shared" si="14"/>
        <v>137.39318507477077</v>
      </c>
      <c r="AK23" s="689">
        <f t="shared" si="14"/>
        <v>134.2795676771868</v>
      </c>
      <c r="AL23" s="689">
        <f t="shared" si="14"/>
        <v>131.00846872044039</v>
      </c>
      <c r="AM23" s="689">
        <f t="shared" si="14"/>
        <v>127.54957241789259</v>
      </c>
      <c r="AN23" s="689">
        <f t="shared" si="14"/>
        <v>123.85582429434206</v>
      </c>
      <c r="AO23" s="689">
        <f t="shared" si="14"/>
        <v>119.91809803389275</v>
      </c>
      <c r="AP23" s="689">
        <f t="shared" si="14"/>
        <v>115.72696811699673</v>
      </c>
      <c r="AQ23" s="689">
        <f t="shared" si="14"/>
        <v>111.27270079874297</v>
      </c>
      <c r="AR23" s="689">
        <f t="shared" si="14"/>
        <v>106.54524482838067</v>
      </c>
      <c r="AS23" s="689">
        <f t="shared" si="14"/>
        <v>101.53422190289805</v>
      </c>
      <c r="AT23" s="689">
        <f t="shared" si="14"/>
        <v>96.228916847283244</v>
      </c>
      <c r="AU23" s="689">
        <f t="shared" si="14"/>
        <v>90.618267513893102</v>
      </c>
      <c r="AV23" s="689">
        <f t="shared" si="14"/>
        <v>84.690854393152264</v>
      </c>
      <c r="AW23" s="689">
        <f t="shared" si="14"/>
        <v>78.452233293698811</v>
      </c>
      <c r="AX23" s="689">
        <f t="shared" si="14"/>
        <v>71.877787735629198</v>
      </c>
      <c r="AY23" s="689">
        <f t="shared" si="14"/>
        <v>64.988374429653504</v>
      </c>
      <c r="AZ23" s="689">
        <f t="shared" si="14"/>
        <v>57.750561003840694</v>
      </c>
      <c r="BA23" s="689">
        <f t="shared" si="14"/>
        <v>50.070999255058382</v>
      </c>
      <c r="BB23" s="689">
        <f t="shared" si="14"/>
        <v>42.206939692531819</v>
      </c>
      <c r="BC23" s="689">
        <f t="shared" si="14"/>
        <v>34.647389685109985</v>
      </c>
      <c r="BD23" s="689">
        <f t="shared" si="14"/>
        <v>27.880552182647929</v>
      </c>
      <c r="BE23" s="689">
        <f t="shared" si="14"/>
        <v>21.464762190979265</v>
      </c>
      <c r="BF23" s="689">
        <f t="shared" si="14"/>
        <v>15.78638850469984</v>
      </c>
      <c r="BG23" s="689">
        <f t="shared" si="14"/>
        <v>10.697265530166888</v>
      </c>
      <c r="BH23" s="689">
        <f t="shared" si="14"/>
        <v>6.4526534247706451</v>
      </c>
      <c r="BI23" s="689">
        <f t="shared" si="14"/>
        <v>3.2305827996097056</v>
      </c>
      <c r="BJ23" s="46"/>
      <c r="BK23" s="46"/>
      <c r="BL23" s="46"/>
      <c r="BM23" s="46"/>
    </row>
    <row r="24" spans="1:65">
      <c r="A24" s="46"/>
      <c r="B24" s="46" t="s">
        <v>43</v>
      </c>
      <c r="C24" s="46"/>
      <c r="D24" s="46"/>
      <c r="E24" s="46"/>
      <c r="F24" s="688"/>
      <c r="G24" s="688"/>
      <c r="H24" s="688"/>
      <c r="I24" s="688"/>
      <c r="J24" s="688"/>
      <c r="K24" s="688"/>
      <c r="L24" s="688"/>
      <c r="M24" s="688"/>
      <c r="N24" s="688"/>
      <c r="O24" s="688"/>
      <c r="P24" s="688"/>
      <c r="Q24" s="688"/>
      <c r="R24" s="688"/>
      <c r="S24" s="688"/>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c r="AT24" s="688"/>
      <c r="AU24" s="688"/>
      <c r="AV24" s="688"/>
      <c r="AW24" s="688"/>
      <c r="AX24" s="688"/>
      <c r="AY24" s="688"/>
      <c r="AZ24" s="688"/>
      <c r="BA24" s="688"/>
      <c r="BB24" s="688"/>
      <c r="BC24" s="688"/>
      <c r="BD24" s="688"/>
      <c r="BE24" s="688"/>
      <c r="BF24" s="688"/>
      <c r="BG24" s="688"/>
      <c r="BH24" s="688"/>
      <c r="BI24" s="688"/>
      <c r="BJ24" s="46"/>
      <c r="BK24" s="46"/>
      <c r="BL24" s="46"/>
      <c r="BM24" s="46"/>
    </row>
    <row r="25" spans="1:65">
      <c r="A25" s="46"/>
      <c r="B25" s="46" t="s">
        <v>14</v>
      </c>
      <c r="C25" s="46"/>
      <c r="D25" s="141">
        <f>WACC!$G$10</f>
        <v>7.0000000000000007E-2</v>
      </c>
      <c r="E25" s="46"/>
      <c r="F25" s="684"/>
      <c r="G25" s="768">
        <f t="shared" ref="G25:R25" si="15">$D25*G18</f>
        <v>92.596100100492293</v>
      </c>
      <c r="H25" s="685">
        <f t="shared" si="15"/>
        <v>99.715484047370211</v>
      </c>
      <c r="I25" s="685">
        <f t="shared" si="15"/>
        <v>108.32939702091625</v>
      </c>
      <c r="J25" s="685">
        <f t="shared" si="15"/>
        <v>117.72653860226058</v>
      </c>
      <c r="K25" s="685">
        <f t="shared" si="15"/>
        <v>125.53490924835077</v>
      </c>
      <c r="L25" s="685">
        <f t="shared" si="15"/>
        <v>131.8705896482069</v>
      </c>
      <c r="M25" s="685">
        <f t="shared" si="15"/>
        <v>128.58287349786931</v>
      </c>
      <c r="N25" s="685">
        <f t="shared" si="15"/>
        <v>125.32390273089528</v>
      </c>
      <c r="O25" s="685">
        <f t="shared" si="15"/>
        <v>122.06874220431594</v>
      </c>
      <c r="P25" s="685">
        <f t="shared" si="15"/>
        <v>118.86380880737889</v>
      </c>
      <c r="Q25" s="685">
        <f t="shared" si="15"/>
        <v>115.66103382155065</v>
      </c>
      <c r="R25" s="685">
        <f t="shared" si="15"/>
        <v>112.37239894392685</v>
      </c>
      <c r="S25" s="685">
        <f t="shared" ref="S25:AQ25" si="16">$D25*S18</f>
        <v>109.03142326607586</v>
      </c>
      <c r="T25" s="685">
        <f t="shared" si="16"/>
        <v>105.50068505700175</v>
      </c>
      <c r="U25" s="685">
        <f t="shared" si="16"/>
        <v>101.78082772687155</v>
      </c>
      <c r="V25" s="685">
        <f t="shared" si="16"/>
        <v>97.923734578360026</v>
      </c>
      <c r="W25" s="685">
        <f t="shared" si="16"/>
        <v>93.964155810965451</v>
      </c>
      <c r="X25" s="685">
        <f t="shared" si="16"/>
        <v>89.955702545910924</v>
      </c>
      <c r="Y25" s="685">
        <f t="shared" si="16"/>
        <v>85.85563925520681</v>
      </c>
      <c r="Z25" s="685">
        <f t="shared" si="16"/>
        <v>81.585554710214524</v>
      </c>
      <c r="AA25" s="685">
        <f t="shared" si="16"/>
        <v>77.113102296005266</v>
      </c>
      <c r="AB25" s="685">
        <f t="shared" si="16"/>
        <v>73.797765993319373</v>
      </c>
      <c r="AC25" s="685">
        <f t="shared" si="16"/>
        <v>72.639710798927098</v>
      </c>
      <c r="AD25" s="685">
        <f t="shared" si="16"/>
        <v>71.561857644465903</v>
      </c>
      <c r="AE25" s="685">
        <f t="shared" si="16"/>
        <v>70.424620478710892</v>
      </c>
      <c r="AF25" s="685">
        <f t="shared" si="16"/>
        <v>69.260243332185283</v>
      </c>
      <c r="AG25" s="685">
        <f t="shared" si="16"/>
        <v>68.077943332258897</v>
      </c>
      <c r="AH25" s="685">
        <f t="shared" si="16"/>
        <v>66.841312506864099</v>
      </c>
      <c r="AI25" s="685">
        <f t="shared" si="16"/>
        <v>65.535191272902011</v>
      </c>
      <c r="AJ25" s="685">
        <f t="shared" si="16"/>
        <v>64.156823102261512</v>
      </c>
      <c r="AK25" s="685">
        <f t="shared" si="16"/>
        <v>62.702895089192992</v>
      </c>
      <c r="AL25" s="685">
        <f t="shared" si="16"/>
        <v>61.175429829516816</v>
      </c>
      <c r="AM25" s="685">
        <f t="shared" si="16"/>
        <v>59.560271129390173</v>
      </c>
      <c r="AN25" s="685">
        <f t="shared" si="16"/>
        <v>57.835446533337787</v>
      </c>
      <c r="AO25" s="685">
        <f t="shared" si="16"/>
        <v>55.99669443672331</v>
      </c>
      <c r="AP25" s="685">
        <f t="shared" si="16"/>
        <v>54.039613519423362</v>
      </c>
      <c r="AQ25" s="685">
        <f t="shared" si="16"/>
        <v>51.959658533068897</v>
      </c>
      <c r="AR25" s="685">
        <f t="shared" ref="AR25:BI25" si="17">$D25*AR18</f>
        <v>49.752135967453974</v>
      </c>
      <c r="AS25" s="685">
        <f t="shared" si="17"/>
        <v>47.412199592759649</v>
      </c>
      <c r="AT25" s="685">
        <f t="shared" si="17"/>
        <v>44.934845874149957</v>
      </c>
      <c r="AU25" s="685">
        <f t="shared" si="17"/>
        <v>42.314909255203112</v>
      </c>
      <c r="AV25" s="685">
        <f t="shared" si="17"/>
        <v>39.547057306546129</v>
      </c>
      <c r="AW25" s="685">
        <f t="shared" si="17"/>
        <v>36.633884356506059</v>
      </c>
      <c r="AX25" s="685">
        <f t="shared" si="17"/>
        <v>33.563895547126791</v>
      </c>
      <c r="AY25" s="685">
        <f t="shared" si="17"/>
        <v>30.346830082713055</v>
      </c>
      <c r="AZ25" s="685">
        <f t="shared" si="17"/>
        <v>26.967076455527405</v>
      </c>
      <c r="BA25" s="685">
        <f t="shared" si="17"/>
        <v>23.381044991511263</v>
      </c>
      <c r="BB25" s="685">
        <f t="shared" si="17"/>
        <v>19.708860829363097</v>
      </c>
      <c r="BC25" s="685">
        <f t="shared" si="17"/>
        <v>16.178869787267946</v>
      </c>
      <c r="BD25" s="685">
        <f t="shared" si="17"/>
        <v>13.019042053665695</v>
      </c>
      <c r="BE25" s="685">
        <f t="shared" si="17"/>
        <v>10.023138702762662</v>
      </c>
      <c r="BF25" s="685">
        <f t="shared" si="17"/>
        <v>7.3715776671777702</v>
      </c>
      <c r="BG25" s="685">
        <f t="shared" si="17"/>
        <v>4.9951718633158109</v>
      </c>
      <c r="BH25" s="685">
        <f t="shared" si="17"/>
        <v>3.0131170195080581</v>
      </c>
      <c r="BI25" s="685">
        <f t="shared" si="17"/>
        <v>1.5085459229944593</v>
      </c>
      <c r="BJ25" s="46"/>
      <c r="BK25" s="46"/>
      <c r="BL25" s="46"/>
      <c r="BM25" s="46"/>
    </row>
    <row r="26" spans="1:65">
      <c r="A26" s="46"/>
      <c r="B26" s="46" t="s">
        <v>15</v>
      </c>
      <c r="C26" s="46"/>
      <c r="D26" s="46"/>
      <c r="E26" s="46"/>
      <c r="F26" s="686"/>
      <c r="G26" s="769">
        <f>G10*G19</f>
        <v>109.32048583469931</v>
      </c>
      <c r="H26" s="687">
        <f>H10*H19</f>
        <v>115.63918346289962</v>
      </c>
      <c r="I26" s="687">
        <f t="shared" ref="I26:BI26" si="18">I10*I19</f>
        <v>123.66028348756916</v>
      </c>
      <c r="J26" s="687">
        <f t="shared" si="18"/>
        <v>134.38731810493618</v>
      </c>
      <c r="K26" s="687">
        <f t="shared" si="18"/>
        <v>143.3007373080828</v>
      </c>
      <c r="L26" s="687">
        <f t="shared" si="18"/>
        <v>150.53304964322459</v>
      </c>
      <c r="M26" s="687">
        <f t="shared" si="18"/>
        <v>146.780052558796</v>
      </c>
      <c r="N26" s="687">
        <f t="shared" si="18"/>
        <v>143.0598689336264</v>
      </c>
      <c r="O26" s="687">
        <f t="shared" si="18"/>
        <v>139.34403477794817</v>
      </c>
      <c r="P26" s="687">
        <f t="shared" si="18"/>
        <v>135.68553594639377</v>
      </c>
      <c r="Q26" s="687">
        <f t="shared" si="18"/>
        <v>132.02950098648401</v>
      </c>
      <c r="R26" s="687">
        <f t="shared" si="18"/>
        <v>128.27545515554905</v>
      </c>
      <c r="S26" s="687">
        <f t="shared" si="18"/>
        <v>124.46166120109406</v>
      </c>
      <c r="T26" s="687">
        <f t="shared" si="18"/>
        <v>120.43124932895749</v>
      </c>
      <c r="U26" s="687">
        <f t="shared" si="18"/>
        <v>116.18495400536774</v>
      </c>
      <c r="V26" s="687">
        <f t="shared" si="18"/>
        <v>111.78200111077346</v>
      </c>
      <c r="W26" s="687">
        <f t="shared" si="18"/>
        <v>107.26205872825626</v>
      </c>
      <c r="X26" s="687">
        <f t="shared" si="18"/>
        <v>102.68632507945171</v>
      </c>
      <c r="Y26" s="687">
        <f t="shared" si="18"/>
        <v>98.006016660975476</v>
      </c>
      <c r="Z26" s="687">
        <f t="shared" si="18"/>
        <v>93.131625407346718</v>
      </c>
      <c r="AA26" s="687">
        <f t="shared" si="18"/>
        <v>88.026226977786621</v>
      </c>
      <c r="AB26" s="687">
        <f t="shared" si="18"/>
        <v>84.241700908952197</v>
      </c>
      <c r="AC26" s="687">
        <f t="shared" si="18"/>
        <v>82.919756565394664</v>
      </c>
      <c r="AD26" s="687">
        <f t="shared" si="18"/>
        <v>81.689364536046369</v>
      </c>
      <c r="AE26" s="687">
        <f t="shared" si="18"/>
        <v>80.391184409716388</v>
      </c>
      <c r="AF26" s="687">
        <f t="shared" si="18"/>
        <v>79.062023424928455</v>
      </c>
      <c r="AG26" s="687">
        <f t="shared" si="18"/>
        <v>77.712403126294078</v>
      </c>
      <c r="AH26" s="687">
        <f t="shared" si="18"/>
        <v>76.300763048501892</v>
      </c>
      <c r="AI26" s="687">
        <f t="shared" si="18"/>
        <v>74.809798208831452</v>
      </c>
      <c r="AJ26" s="687">
        <f t="shared" si="18"/>
        <v>73.236361972509243</v>
      </c>
      <c r="AK26" s="687">
        <f t="shared" si="18"/>
        <v>71.576672587993812</v>
      </c>
      <c r="AL26" s="687">
        <f t="shared" si="18"/>
        <v>69.833038890923575</v>
      </c>
      <c r="AM26" s="687">
        <f t="shared" si="18"/>
        <v>67.989301288502418</v>
      </c>
      <c r="AN26" s="687">
        <f t="shared" si="18"/>
        <v>66.020377761004269</v>
      </c>
      <c r="AO26" s="687">
        <f t="shared" si="18"/>
        <v>63.921403597169437</v>
      </c>
      <c r="AP26" s="687">
        <f t="shared" si="18"/>
        <v>61.687354597573368</v>
      </c>
      <c r="AQ26" s="687">
        <f t="shared" si="18"/>
        <v>59.313042265674078</v>
      </c>
      <c r="AR26" s="687">
        <f t="shared" si="18"/>
        <v>56.793108860926694</v>
      </c>
      <c r="AS26" s="687">
        <f t="shared" si="18"/>
        <v>54.122022310138412</v>
      </c>
      <c r="AT26" s="687">
        <f t="shared" si="18"/>
        <v>51.294070973133287</v>
      </c>
      <c r="AU26" s="687">
        <f t="shared" si="18"/>
        <v>48.303358258689997</v>
      </c>
      <c r="AV26" s="687">
        <f t="shared" si="18"/>
        <v>45.143797086606135</v>
      </c>
      <c r="AW26" s="687">
        <f t="shared" si="18"/>
        <v>41.818348937192745</v>
      </c>
      <c r="AX26" s="687">
        <f t="shared" si="18"/>
        <v>38.313892188502415</v>
      </c>
      <c r="AY26" s="687">
        <f t="shared" si="18"/>
        <v>34.641544346940449</v>
      </c>
      <c r="AZ26" s="687">
        <f t="shared" si="18"/>
        <v>30.78348454831329</v>
      </c>
      <c r="BA26" s="687">
        <f t="shared" si="18"/>
        <v>26.689954263547122</v>
      </c>
      <c r="BB26" s="687">
        <f t="shared" si="18"/>
        <v>22.498078863168722</v>
      </c>
      <c r="BC26" s="687">
        <f t="shared" si="18"/>
        <v>18.468519897842043</v>
      </c>
      <c r="BD26" s="687">
        <f t="shared" si="18"/>
        <v>14.861510128982234</v>
      </c>
      <c r="BE26" s="687">
        <f t="shared" si="18"/>
        <v>11.441623488216603</v>
      </c>
      <c r="BF26" s="687">
        <f t="shared" si="18"/>
        <v>8.4148108375220687</v>
      </c>
      <c r="BG26" s="687">
        <f t="shared" si="18"/>
        <v>5.7020936668510762</v>
      </c>
      <c r="BH26" s="687">
        <f t="shared" si="18"/>
        <v>3.4395364052625874</v>
      </c>
      <c r="BI26" s="687">
        <f t="shared" si="18"/>
        <v>1.7220368766152461</v>
      </c>
      <c r="BJ26" s="46"/>
      <c r="BK26" s="46"/>
      <c r="BL26" s="46"/>
      <c r="BM26" s="46"/>
    </row>
    <row r="27" spans="1:65">
      <c r="A27" s="46"/>
      <c r="B27" s="46"/>
      <c r="C27" s="46"/>
      <c r="D27" s="46"/>
      <c r="E27" s="46"/>
      <c r="F27" s="688"/>
      <c r="G27" s="770"/>
      <c r="H27" s="690"/>
      <c r="I27" s="690"/>
      <c r="J27" s="690"/>
      <c r="K27" s="690"/>
      <c r="L27" s="690"/>
      <c r="M27" s="690"/>
      <c r="N27" s="690"/>
      <c r="O27" s="690"/>
      <c r="P27" s="690"/>
      <c r="Q27" s="690"/>
      <c r="R27" s="690"/>
      <c r="S27" s="690"/>
      <c r="T27" s="690"/>
      <c r="U27" s="690"/>
      <c r="V27" s="690"/>
      <c r="W27" s="690"/>
      <c r="X27" s="690"/>
      <c r="Y27" s="690"/>
      <c r="Z27" s="690"/>
      <c r="AA27" s="690"/>
      <c r="AB27" s="690"/>
      <c r="AC27" s="690"/>
      <c r="AD27" s="690"/>
      <c r="AE27" s="690"/>
      <c r="AF27" s="690"/>
      <c r="AG27" s="690"/>
      <c r="AH27" s="690"/>
      <c r="AI27" s="690"/>
      <c r="AJ27" s="690"/>
      <c r="AK27" s="690"/>
      <c r="AL27" s="690"/>
      <c r="AM27" s="690"/>
      <c r="AN27" s="690"/>
      <c r="AO27" s="690"/>
      <c r="AP27" s="690"/>
      <c r="AQ27" s="690"/>
      <c r="AR27" s="690"/>
      <c r="AS27" s="690"/>
      <c r="AT27" s="690"/>
      <c r="AU27" s="690"/>
      <c r="AV27" s="690"/>
      <c r="AW27" s="690"/>
      <c r="AX27" s="690"/>
      <c r="AY27" s="690"/>
      <c r="AZ27" s="690"/>
      <c r="BA27" s="690"/>
      <c r="BB27" s="690"/>
      <c r="BC27" s="690"/>
      <c r="BD27" s="690"/>
      <c r="BE27" s="690"/>
      <c r="BF27" s="690"/>
      <c r="BG27" s="690"/>
      <c r="BH27" s="690"/>
      <c r="BI27" s="690"/>
      <c r="BJ27" s="46"/>
      <c r="BK27" s="46"/>
      <c r="BL27" s="46"/>
      <c r="BM27" s="46"/>
    </row>
    <row r="28" spans="1:65">
      <c r="A28" s="46"/>
      <c r="B28" s="46" t="s">
        <v>312</v>
      </c>
      <c r="C28" s="46"/>
      <c r="D28" s="46"/>
      <c r="E28" s="46"/>
      <c r="F28" s="691"/>
      <c r="G28" s="771">
        <f>Assets!G$473</f>
        <v>109.57496807906881</v>
      </c>
      <c r="H28" s="692">
        <f>Assets!H$473</f>
        <v>98.393578425031336</v>
      </c>
      <c r="I28" s="692">
        <f>Assets!I$473</f>
        <v>109.59095444152732</v>
      </c>
      <c r="J28" s="692">
        <f>Assets!J$473</f>
        <v>125.95930438053274</v>
      </c>
      <c r="K28" s="692">
        <f>Assets!K$473</f>
        <v>131.8954350434152</v>
      </c>
      <c r="L28" s="692">
        <f>Assets!L$473</f>
        <v>117.41843394062676</v>
      </c>
      <c r="M28" s="692">
        <f>Assets!M$473</f>
        <v>116.39181310621613</v>
      </c>
      <c r="N28" s="692">
        <f>Assets!N$473</f>
        <v>116.2557330921194</v>
      </c>
      <c r="O28" s="692">
        <f>Assets!O$473</f>
        <v>114.46190703346595</v>
      </c>
      <c r="P28" s="692">
        <f>Assets!P$473</f>
        <v>114.38482092243629</v>
      </c>
      <c r="Q28" s="692">
        <f>Assets!Q$473</f>
        <v>117.45124562942091</v>
      </c>
      <c r="R28" s="692">
        <f>Assets!R$473</f>
        <v>119.32055992324889</v>
      </c>
      <c r="S28" s="692">
        <f>Assets!S$473</f>
        <v>126.09779318121821</v>
      </c>
      <c r="T28" s="692">
        <f>Assets!T$473</f>
        <v>132.85204750464987</v>
      </c>
      <c r="U28" s="692">
        <f>Assets!U$473</f>
        <v>137.75332673255457</v>
      </c>
      <c r="V28" s="692">
        <f>Assets!V$473</f>
        <v>141.41352740694856</v>
      </c>
      <c r="W28" s="692">
        <f>Assets!W$473</f>
        <v>143.15904518051858</v>
      </c>
      <c r="X28" s="692">
        <f>Assets!X$473</f>
        <v>146.43083181086115</v>
      </c>
      <c r="Y28" s="692">
        <f>Assets!Y$473</f>
        <v>152.50301946400995</v>
      </c>
      <c r="Z28" s="692">
        <f>Assets!Z$473</f>
        <v>159.73044336461572</v>
      </c>
      <c r="AA28" s="692">
        <f>Assets!AA$473</f>
        <v>118.40486795306832</v>
      </c>
      <c r="AB28" s="692">
        <f>Assets!AB$473</f>
        <v>41.359114085437859</v>
      </c>
      <c r="AC28" s="692">
        <f>Assets!AC$473</f>
        <v>38.494755516471002</v>
      </c>
      <c r="AD28" s="692">
        <f>Assets!AD$473</f>
        <v>40.615613062679181</v>
      </c>
      <c r="AE28" s="692">
        <f>Assets!AE$473</f>
        <v>41.584898090200539</v>
      </c>
      <c r="AF28" s="692">
        <f>Assets!AF$473</f>
        <v>42.2249999973711</v>
      </c>
      <c r="AG28" s="692">
        <f>Assets!AG$473</f>
        <v>44.165386621242604</v>
      </c>
      <c r="AH28" s="692">
        <f>Assets!AH$473</f>
        <v>46.647186927217504</v>
      </c>
      <c r="AI28" s="692">
        <f>Assets!AI$473</f>
        <v>49.227434665731785</v>
      </c>
      <c r="AJ28" s="692">
        <f>Assets!AJ$473</f>
        <v>51.926000466732674</v>
      </c>
      <c r="AK28" s="692">
        <f>Assets!AK$473</f>
        <v>54.552330702720703</v>
      </c>
      <c r="AL28" s="692">
        <f>Assets!AL$473</f>
        <v>57.684239290237294</v>
      </c>
      <c r="AM28" s="692">
        <f>Assets!AM$473</f>
        <v>61.600878430441597</v>
      </c>
      <c r="AN28" s="692">
        <f>Assets!AN$473</f>
        <v>65.669717736231519</v>
      </c>
      <c r="AO28" s="692">
        <f>Assets!AO$473</f>
        <v>69.895747046426521</v>
      </c>
      <c r="AP28" s="692">
        <f>Assets!AP$473</f>
        <v>74.284106655516183</v>
      </c>
      <c r="AQ28" s="692">
        <f>Assets!AQ$473</f>
        <v>78.84009162910445</v>
      </c>
      <c r="AR28" s="692">
        <f>Assets!AR$473</f>
        <v>83.56915623908256</v>
      </c>
      <c r="AS28" s="692">
        <f>Assets!AS$473</f>
        <v>88.476918521774763</v>
      </c>
      <c r="AT28" s="692">
        <f>Assets!AT$473</f>
        <v>93.569164962387077</v>
      </c>
      <c r="AU28" s="692">
        <f>Assets!AU$473</f>
        <v>98.851855309177793</v>
      </c>
      <c r="AV28" s="692">
        <f>Assets!AV$473</f>
        <v>104.04189107285994</v>
      </c>
      <c r="AW28" s="692">
        <f>Assets!AW$473</f>
        <v>109.6424574778307</v>
      </c>
      <c r="AX28" s="692">
        <f>Assets!AX$473</f>
        <v>114.89519515763338</v>
      </c>
      <c r="AY28" s="692">
        <f>Assets!AY$473</f>
        <v>120.70548668520158</v>
      </c>
      <c r="AZ28" s="692">
        <f>Assets!AZ$473</f>
        <v>128.07255228629057</v>
      </c>
      <c r="BA28" s="692">
        <f>Assets!BA$473</f>
        <v>131.14943436243431</v>
      </c>
      <c r="BB28" s="692">
        <f>Assets!BB$473</f>
        <v>126.0711086462555</v>
      </c>
      <c r="BC28" s="692">
        <f>Assets!BC$473</f>
        <v>112.8509904857947</v>
      </c>
      <c r="BD28" s="692">
        <f>Assets!BD$473</f>
        <v>106.99654824653682</v>
      </c>
      <c r="BE28" s="692">
        <f>Assets!BE$473</f>
        <v>94.698608413746115</v>
      </c>
      <c r="BF28" s="692">
        <f>Assets!BF$473</f>
        <v>84.87163585221279</v>
      </c>
      <c r="BG28" s="692">
        <f>Assets!BG$473</f>
        <v>70.787672993134009</v>
      </c>
      <c r="BH28" s="692">
        <f>Assets!BH$473</f>
        <v>53.734682018342809</v>
      </c>
      <c r="BI28" s="692">
        <f>Assets!BI$473</f>
        <v>34.447771244819492</v>
      </c>
      <c r="BJ28" s="46"/>
      <c r="BK28" s="46"/>
      <c r="BL28" s="46"/>
      <c r="BM28" s="46"/>
    </row>
    <row r="29" spans="1:65">
      <c r="A29" s="46"/>
      <c r="B29" s="46"/>
      <c r="C29" s="46"/>
      <c r="D29" s="46"/>
      <c r="E29" s="46"/>
      <c r="F29" s="688"/>
      <c r="G29" s="263"/>
      <c r="H29" s="688"/>
      <c r="I29" s="688"/>
      <c r="J29" s="688"/>
      <c r="K29" s="688"/>
      <c r="L29" s="688"/>
      <c r="M29" s="688"/>
      <c r="N29" s="688"/>
      <c r="O29" s="688"/>
      <c r="P29" s="688"/>
      <c r="Q29" s="688"/>
      <c r="R29" s="688"/>
      <c r="S29" s="688"/>
      <c r="T29" s="688"/>
      <c r="U29" s="688"/>
      <c r="V29" s="688"/>
      <c r="W29" s="688"/>
      <c r="X29" s="688"/>
      <c r="Y29" s="688"/>
      <c r="Z29" s="688"/>
      <c r="AA29" s="688"/>
      <c r="AB29" s="688"/>
      <c r="AC29" s="688"/>
      <c r="AD29" s="688"/>
      <c r="AE29" s="688"/>
      <c r="AF29" s="688"/>
      <c r="AG29" s="688"/>
      <c r="AH29" s="688"/>
      <c r="AI29" s="688"/>
      <c r="AJ29" s="688"/>
      <c r="AK29" s="688"/>
      <c r="AL29" s="688"/>
      <c r="AM29" s="688"/>
      <c r="AN29" s="688"/>
      <c r="AO29" s="688"/>
      <c r="AP29" s="688"/>
      <c r="AQ29" s="688"/>
      <c r="AR29" s="688"/>
      <c r="AS29" s="688"/>
      <c r="AT29" s="688"/>
      <c r="AU29" s="688"/>
      <c r="AV29" s="688"/>
      <c r="AW29" s="688"/>
      <c r="AX29" s="688"/>
      <c r="AY29" s="688"/>
      <c r="AZ29" s="688"/>
      <c r="BA29" s="688"/>
      <c r="BB29" s="688"/>
      <c r="BC29" s="688"/>
      <c r="BD29" s="688"/>
      <c r="BE29" s="688"/>
      <c r="BF29" s="688"/>
      <c r="BG29" s="688"/>
      <c r="BH29" s="688"/>
      <c r="BI29" s="688"/>
      <c r="BJ29" s="46"/>
      <c r="BK29" s="46"/>
      <c r="BL29" s="46"/>
      <c r="BM29" s="46"/>
    </row>
    <row r="30" spans="1:65">
      <c r="A30" s="46"/>
      <c r="B30" s="77" t="s">
        <v>212</v>
      </c>
      <c r="C30" s="46"/>
      <c r="D30" s="67"/>
      <c r="E30" s="46"/>
      <c r="F30" s="693"/>
      <c r="G30" s="772">
        <f>'PTRM input'!G187*G$7</f>
        <v>232.54683317540878</v>
      </c>
      <c r="H30" s="143">
        <f>'PTRM input'!H187*H$7</f>
        <v>244.24692944214277</v>
      </c>
      <c r="I30" s="143">
        <f>'PTRM input'!I187*I$7</f>
        <v>260.63919938134961</v>
      </c>
      <c r="J30" s="143">
        <f>'PTRM input'!J187*J$7</f>
        <v>269.6496239897952</v>
      </c>
      <c r="K30" s="143">
        <f>'PTRM input'!K187*K$7</f>
        <v>282.11936922245417</v>
      </c>
      <c r="L30" s="143">
        <f>'PTRM input'!L187*L$7</f>
        <v>0</v>
      </c>
      <c r="M30" s="143">
        <f>'PTRM input'!M187*M$7</f>
        <v>0</v>
      </c>
      <c r="N30" s="143">
        <f>'PTRM input'!N187*N$7</f>
        <v>0</v>
      </c>
      <c r="O30" s="143">
        <f>'PTRM input'!O187*O$7</f>
        <v>0</v>
      </c>
      <c r="P30" s="143">
        <f>'PTRM input'!P187*P$7</f>
        <v>0</v>
      </c>
      <c r="Q30" s="143"/>
      <c r="R30" s="143"/>
      <c r="S30" s="143"/>
      <c r="T30" s="143"/>
      <c r="U30" s="143"/>
      <c r="V30" s="143"/>
      <c r="W30" s="143"/>
      <c r="X30" s="143"/>
      <c r="Y30" s="143"/>
      <c r="Z30" s="143"/>
      <c r="AA30" s="143"/>
      <c r="AB30" s="143"/>
      <c r="AC30" s="143"/>
      <c r="AD30" s="143"/>
      <c r="AE30" s="143"/>
      <c r="AF30" s="143"/>
      <c r="AG30" s="143"/>
      <c r="AH30" s="143"/>
      <c r="AI30" s="143"/>
      <c r="AJ30" s="143"/>
      <c r="AK30" s="143"/>
      <c r="AL30" s="143"/>
      <c r="AM30" s="143"/>
      <c r="AN30" s="143"/>
      <c r="AO30" s="143"/>
      <c r="AP30" s="143"/>
      <c r="AQ30" s="143"/>
      <c r="AR30" s="143"/>
      <c r="AS30" s="143"/>
      <c r="AT30" s="143"/>
      <c r="AU30" s="143"/>
      <c r="AV30" s="143"/>
      <c r="AW30" s="143"/>
      <c r="AX30" s="143"/>
      <c r="AY30" s="143"/>
      <c r="AZ30" s="143"/>
      <c r="BA30" s="143"/>
      <c r="BB30" s="143"/>
      <c r="BC30" s="143"/>
      <c r="BD30" s="143"/>
      <c r="BE30" s="143"/>
      <c r="BF30" s="143"/>
      <c r="BG30" s="143"/>
      <c r="BH30" s="143"/>
      <c r="BI30" s="143"/>
      <c r="BJ30" s="46"/>
      <c r="BK30" s="46"/>
      <c r="BL30" s="46"/>
      <c r="BM30" s="46"/>
    </row>
    <row r="31" spans="1:65">
      <c r="A31" s="46"/>
      <c r="B31" s="46"/>
      <c r="C31" s="46"/>
      <c r="D31" s="46"/>
      <c r="E31" s="46"/>
      <c r="F31" s="688"/>
      <c r="G31" s="263"/>
      <c r="H31" s="688"/>
      <c r="I31" s="688"/>
      <c r="J31" s="688"/>
      <c r="K31" s="688"/>
      <c r="L31" s="688"/>
      <c r="M31" s="688"/>
      <c r="N31" s="688"/>
      <c r="O31" s="688"/>
      <c r="P31" s="688"/>
      <c r="Q31" s="688"/>
      <c r="R31" s="688"/>
      <c r="S31" s="688"/>
      <c r="T31" s="688"/>
      <c r="U31" s="688"/>
      <c r="V31" s="688"/>
      <c r="W31" s="688"/>
      <c r="X31" s="688"/>
      <c r="Y31" s="688"/>
      <c r="Z31" s="688"/>
      <c r="AA31" s="688"/>
      <c r="AB31" s="688"/>
      <c r="AC31" s="688"/>
      <c r="AD31" s="688"/>
      <c r="AE31" s="688"/>
      <c r="AF31" s="688"/>
      <c r="AG31" s="688"/>
      <c r="AH31" s="688"/>
      <c r="AI31" s="688"/>
      <c r="AJ31" s="688"/>
      <c r="AK31" s="688"/>
      <c r="AL31" s="688"/>
      <c r="AM31" s="688"/>
      <c r="AN31" s="688"/>
      <c r="AO31" s="688"/>
      <c r="AP31" s="688"/>
      <c r="AQ31" s="688"/>
      <c r="AR31" s="688"/>
      <c r="AS31" s="688"/>
      <c r="AT31" s="688"/>
      <c r="AU31" s="688"/>
      <c r="AV31" s="688"/>
      <c r="AW31" s="688"/>
      <c r="AX31" s="688"/>
      <c r="AY31" s="688"/>
      <c r="AZ31" s="688"/>
      <c r="BA31" s="688"/>
      <c r="BB31" s="688"/>
      <c r="BC31" s="688"/>
      <c r="BD31" s="688"/>
      <c r="BE31" s="688"/>
      <c r="BF31" s="688"/>
      <c r="BG31" s="688"/>
      <c r="BH31" s="688"/>
      <c r="BI31" s="688"/>
      <c r="BJ31" s="46"/>
      <c r="BK31" s="46"/>
      <c r="BL31" s="46"/>
      <c r="BM31" s="46"/>
    </row>
    <row r="32" spans="1:65">
      <c r="A32" s="46"/>
      <c r="B32" s="77" t="s">
        <v>266</v>
      </c>
      <c r="C32" s="46"/>
      <c r="D32" s="67"/>
      <c r="E32" s="46"/>
      <c r="F32" s="693"/>
      <c r="G32" s="772">
        <f>'PTRM input'!G205*Analysis!G$7</f>
        <v>4.2713127864035449</v>
      </c>
      <c r="H32" s="143">
        <f>'PTRM input'!H205*Analysis!H$7</f>
        <v>-2.7434647482806351</v>
      </c>
      <c r="I32" s="143">
        <f>'PTRM input'!I205*Analysis!I$7</f>
        <v>3.3554495391786583</v>
      </c>
      <c r="J32" s="143">
        <f>'PTRM input'!J205*Analysis!J$7</f>
        <v>11.483040461621076</v>
      </c>
      <c r="K32" s="143">
        <f>'PTRM input'!K205*Analysis!K$7</f>
        <v>0.67387573567025416</v>
      </c>
      <c r="L32" s="143">
        <f>'PTRM input'!L205*Analysis!L$7</f>
        <v>0</v>
      </c>
      <c r="M32" s="143">
        <f>'PTRM input'!M205*Analysis!M$7</f>
        <v>0</v>
      </c>
      <c r="N32" s="143">
        <f>'PTRM input'!N205*Analysis!N$7</f>
        <v>0</v>
      </c>
      <c r="O32" s="143">
        <f>'PTRM input'!O205*Analysis!O$7</f>
        <v>0</v>
      </c>
      <c r="P32" s="143">
        <f>'PTRM input'!P205*Analysis!P$7</f>
        <v>0</v>
      </c>
      <c r="Q32" s="143"/>
      <c r="R32" s="143"/>
      <c r="S32" s="143"/>
      <c r="T32" s="143"/>
      <c r="U32" s="143"/>
      <c r="V32" s="143"/>
      <c r="W32" s="143"/>
      <c r="X32" s="143"/>
      <c r="Y32" s="143"/>
      <c r="Z32" s="143"/>
      <c r="AA32" s="143"/>
      <c r="AB32" s="143"/>
      <c r="AC32" s="143"/>
      <c r="AD32" s="143"/>
      <c r="AE32" s="143"/>
      <c r="AF32" s="143"/>
      <c r="AG32" s="143"/>
      <c r="AH32" s="143"/>
      <c r="AI32" s="143"/>
      <c r="AJ32" s="143"/>
      <c r="AK32" s="143"/>
      <c r="AL32" s="143"/>
      <c r="AM32" s="143"/>
      <c r="AN32" s="143"/>
      <c r="AO32" s="143"/>
      <c r="AP32" s="143"/>
      <c r="AQ32" s="143"/>
      <c r="AR32" s="143"/>
      <c r="AS32" s="143"/>
      <c r="AT32" s="143"/>
      <c r="AU32" s="143"/>
      <c r="AV32" s="143"/>
      <c r="AW32" s="143"/>
      <c r="AX32" s="143"/>
      <c r="AY32" s="143"/>
      <c r="AZ32" s="143"/>
      <c r="BA32" s="143"/>
      <c r="BB32" s="143"/>
      <c r="BC32" s="143"/>
      <c r="BD32" s="143"/>
      <c r="BE32" s="143"/>
      <c r="BF32" s="143"/>
      <c r="BG32" s="143"/>
      <c r="BH32" s="143"/>
      <c r="BI32" s="143"/>
      <c r="BJ32" s="46"/>
      <c r="BK32" s="46"/>
      <c r="BL32" s="46"/>
      <c r="BM32" s="46"/>
    </row>
    <row r="33" spans="1:65">
      <c r="A33" s="46"/>
      <c r="B33" s="46"/>
      <c r="C33" s="46"/>
      <c r="D33" s="46"/>
      <c r="E33" s="46"/>
      <c r="F33" s="688"/>
      <c r="G33" s="263"/>
      <c r="H33" s="688"/>
      <c r="I33" s="688"/>
      <c r="J33" s="688"/>
      <c r="K33" s="688"/>
      <c r="L33" s="688"/>
      <c r="M33" s="688"/>
      <c r="N33" s="688"/>
      <c r="O33" s="688"/>
      <c r="P33" s="688"/>
      <c r="Q33" s="688"/>
      <c r="R33" s="688"/>
      <c r="S33" s="688"/>
      <c r="T33" s="688"/>
      <c r="U33" s="688"/>
      <c r="V33" s="688"/>
      <c r="W33" s="688"/>
      <c r="X33" s="688"/>
      <c r="Y33" s="688"/>
      <c r="Z33" s="688"/>
      <c r="AA33" s="688"/>
      <c r="AB33" s="688"/>
      <c r="AC33" s="688"/>
      <c r="AD33" s="688"/>
      <c r="AE33" s="688"/>
      <c r="AF33" s="688"/>
      <c r="AG33" s="688"/>
      <c r="AH33" s="688"/>
      <c r="AI33" s="688"/>
      <c r="AJ33" s="688"/>
      <c r="AK33" s="688"/>
      <c r="AL33" s="688"/>
      <c r="AM33" s="688"/>
      <c r="AN33" s="688"/>
      <c r="AO33" s="688"/>
      <c r="AP33" s="688"/>
      <c r="AQ33" s="688"/>
      <c r="AR33" s="688"/>
      <c r="AS33" s="688"/>
      <c r="AT33" s="688"/>
      <c r="AU33" s="688"/>
      <c r="AV33" s="688"/>
      <c r="AW33" s="688"/>
      <c r="AX33" s="688"/>
      <c r="AY33" s="688"/>
      <c r="AZ33" s="688"/>
      <c r="BA33" s="688"/>
      <c r="BB33" s="688"/>
      <c r="BC33" s="688"/>
      <c r="BD33" s="688"/>
      <c r="BE33" s="688"/>
      <c r="BF33" s="688"/>
      <c r="BG33" s="688"/>
      <c r="BH33" s="688"/>
      <c r="BI33" s="688"/>
      <c r="BJ33" s="46"/>
      <c r="BK33" s="46"/>
      <c r="BL33" s="46"/>
      <c r="BM33" s="46"/>
    </row>
    <row r="34" spans="1:65">
      <c r="A34" s="46"/>
      <c r="B34" s="46" t="s">
        <v>16</v>
      </c>
      <c r="C34" s="46"/>
      <c r="D34" s="46"/>
      <c r="E34" s="46"/>
      <c r="F34" s="684"/>
      <c r="G34" s="768">
        <f>G59</f>
        <v>63.30297599165295</v>
      </c>
      <c r="H34" s="685">
        <f>H59</f>
        <v>56.7021493471726</v>
      </c>
      <c r="I34" s="685">
        <f t="shared" ref="I34:P34" si="19">I59</f>
        <v>53.134971249539902</v>
      </c>
      <c r="J34" s="685">
        <f t="shared" si="19"/>
        <v>58.185659625843549</v>
      </c>
      <c r="K34" s="685">
        <f t="shared" si="19"/>
        <v>57.952493839887246</v>
      </c>
      <c r="L34" s="685">
        <f t="shared" si="19"/>
        <v>22.734022313434092</v>
      </c>
      <c r="M34" s="685">
        <f t="shared" si="19"/>
        <v>25.927978317133505</v>
      </c>
      <c r="N34" s="685">
        <f t="shared" si="19"/>
        <v>30.810770919785185</v>
      </c>
      <c r="O34" s="685">
        <f t="shared" si="19"/>
        <v>34.491641696451005</v>
      </c>
      <c r="P34" s="685">
        <f t="shared" si="19"/>
        <v>35.251766236063986</v>
      </c>
      <c r="Q34" s="685">
        <f>Q59</f>
        <v>35.201881987706543</v>
      </c>
      <c r="R34" s="685">
        <f>R59</f>
        <v>34.90527335642733</v>
      </c>
      <c r="S34" s="685">
        <f t="shared" ref="S34:AQ34" si="20">S59</f>
        <v>36.860080325170721</v>
      </c>
      <c r="T34" s="685">
        <f t="shared" si="20"/>
        <v>40.303230462205391</v>
      </c>
      <c r="U34" s="685">
        <f t="shared" si="20"/>
        <v>42.484470032248637</v>
      </c>
      <c r="V34" s="685">
        <f t="shared" si="20"/>
        <v>43.240210595933135</v>
      </c>
      <c r="W34" s="685">
        <f t="shared" si="20"/>
        <v>42.935756656118784</v>
      </c>
      <c r="X34" s="685">
        <f t="shared" si="20"/>
        <v>43.186114308994881</v>
      </c>
      <c r="Y34" s="685">
        <f t="shared" si="20"/>
        <v>43.90762322208441</v>
      </c>
      <c r="Z34" s="685">
        <f t="shared" si="20"/>
        <v>44.989576644869814</v>
      </c>
      <c r="AA34" s="685">
        <f t="shared" si="20"/>
        <v>28.234200611056412</v>
      </c>
      <c r="AB34" s="685">
        <f t="shared" si="20"/>
        <v>0</v>
      </c>
      <c r="AC34" s="685">
        <f t="shared" si="20"/>
        <v>0</v>
      </c>
      <c r="AD34" s="685">
        <f t="shared" si="20"/>
        <v>0</v>
      </c>
      <c r="AE34" s="685">
        <f t="shared" si="20"/>
        <v>0</v>
      </c>
      <c r="AF34" s="685">
        <f t="shared" si="20"/>
        <v>0</v>
      </c>
      <c r="AG34" s="685">
        <f t="shared" si="20"/>
        <v>0</v>
      </c>
      <c r="AH34" s="685">
        <f t="shared" si="20"/>
        <v>0</v>
      </c>
      <c r="AI34" s="685">
        <f t="shared" si="20"/>
        <v>6.2962801702704807</v>
      </c>
      <c r="AJ34" s="685">
        <f t="shared" si="20"/>
        <v>22.831686875804031</v>
      </c>
      <c r="AK34" s="685">
        <f t="shared" si="20"/>
        <v>23.260614518335551</v>
      </c>
      <c r="AL34" s="685">
        <f t="shared" si="20"/>
        <v>23.847605979740582</v>
      </c>
      <c r="AM34" s="685">
        <f t="shared" si="20"/>
        <v>25.767616330827174</v>
      </c>
      <c r="AN34" s="685">
        <f t="shared" si="20"/>
        <v>28.766357497469379</v>
      </c>
      <c r="AO34" s="685">
        <f t="shared" si="20"/>
        <v>29.639751599998835</v>
      </c>
      <c r="AP34" s="685">
        <f t="shared" si="20"/>
        <v>30.529243804312156</v>
      </c>
      <c r="AQ34" s="685">
        <f t="shared" si="20"/>
        <v>31.435108433787924</v>
      </c>
      <c r="AR34" s="685">
        <f t="shared" ref="AR34:BI34" si="21">AR59</f>
        <v>32.357623815872024</v>
      </c>
      <c r="AS34" s="685">
        <f t="shared" si="21"/>
        <v>33.297072318798072</v>
      </c>
      <c r="AT34" s="685">
        <f t="shared" si="21"/>
        <v>34.253740387823427</v>
      </c>
      <c r="AU34" s="685">
        <f t="shared" si="21"/>
        <v>35.227918580937029</v>
      </c>
      <c r="AV34" s="685">
        <f t="shared" si="21"/>
        <v>36.1140833913121</v>
      </c>
      <c r="AW34" s="685">
        <f t="shared" si="21"/>
        <v>37.142231732184975</v>
      </c>
      <c r="AX34" s="685">
        <f t="shared" si="21"/>
        <v>38.524717160196197</v>
      </c>
      <c r="AY34" s="685">
        <f t="shared" si="21"/>
        <v>39.473458402813698</v>
      </c>
      <c r="AZ34" s="685">
        <f t="shared" si="21"/>
        <v>41.332907289660199</v>
      </c>
      <c r="BA34" s="685">
        <f t="shared" si="21"/>
        <v>41.682330726369408</v>
      </c>
      <c r="BB34" s="685">
        <f t="shared" si="21"/>
        <v>41.395560688934694</v>
      </c>
      <c r="BC34" s="685">
        <f t="shared" si="21"/>
        <v>38.521446880546527</v>
      </c>
      <c r="BD34" s="685">
        <f t="shared" si="21"/>
        <v>38.620587783840243</v>
      </c>
      <c r="BE34" s="685">
        <f t="shared" si="21"/>
        <v>35.789449898670199</v>
      </c>
      <c r="BF34" s="685">
        <f t="shared" si="21"/>
        <v>33.747517141240444</v>
      </c>
      <c r="BG34" s="685">
        <f t="shared" si="21"/>
        <v>27.725431045042615</v>
      </c>
      <c r="BH34" s="685">
        <f t="shared" si="21"/>
        <v>20.761389891896659</v>
      </c>
      <c r="BI34" s="685">
        <f t="shared" si="21"/>
        <v>13.154750183346566</v>
      </c>
      <c r="BJ34" s="46"/>
      <c r="BK34" s="46"/>
      <c r="BL34" s="46"/>
      <c r="BM34" s="46"/>
    </row>
    <row r="35" spans="1:65">
      <c r="A35" s="46"/>
      <c r="B35" s="46" t="s">
        <v>17</v>
      </c>
      <c r="C35" s="46"/>
      <c r="D35" s="141">
        <f>WACC!$G$7</f>
        <v>0.4</v>
      </c>
      <c r="E35" s="84"/>
      <c r="F35" s="686"/>
      <c r="G35" s="773">
        <f t="shared" ref="G35:R35" si="22">-G34*$D$35</f>
        <v>-25.32119039666118</v>
      </c>
      <c r="H35" s="694">
        <f>-H34*$D$35</f>
        <v>-22.680859738869042</v>
      </c>
      <c r="I35" s="694">
        <f t="shared" si="22"/>
        <v>-21.253988499815961</v>
      </c>
      <c r="J35" s="694">
        <f t="shared" si="22"/>
        <v>-23.27426385033742</v>
      </c>
      <c r="K35" s="694">
        <f t="shared" si="22"/>
        <v>-23.180997535954901</v>
      </c>
      <c r="L35" s="694">
        <f t="shared" si="22"/>
        <v>-9.093608925373637</v>
      </c>
      <c r="M35" s="694">
        <f t="shared" si="22"/>
        <v>-10.371191326853403</v>
      </c>
      <c r="N35" s="694">
        <f t="shared" si="22"/>
        <v>-12.324308367914075</v>
      </c>
      <c r="O35" s="694">
        <f t="shared" si="22"/>
        <v>-13.796656678580403</v>
      </c>
      <c r="P35" s="694">
        <f t="shared" si="22"/>
        <v>-14.100706494425594</v>
      </c>
      <c r="Q35" s="694">
        <f t="shared" si="22"/>
        <v>-14.080752795082617</v>
      </c>
      <c r="R35" s="694">
        <f t="shared" si="22"/>
        <v>-13.962109342570933</v>
      </c>
      <c r="S35" s="694">
        <f t="shared" ref="S35:AP35" si="23">-S34*$D$35</f>
        <v>-14.744032130068289</v>
      </c>
      <c r="T35" s="694">
        <f t="shared" si="23"/>
        <v>-16.121292184882158</v>
      </c>
      <c r="U35" s="694">
        <f t="shared" si="23"/>
        <v>-16.993788012899454</v>
      </c>
      <c r="V35" s="694">
        <f t="shared" si="23"/>
        <v>-17.296084238373254</v>
      </c>
      <c r="W35" s="694">
        <f t="shared" si="23"/>
        <v>-17.174302662447513</v>
      </c>
      <c r="X35" s="694">
        <f t="shared" si="23"/>
        <v>-17.274445723597953</v>
      </c>
      <c r="Y35" s="694">
        <f t="shared" si="23"/>
        <v>-17.563049288833763</v>
      </c>
      <c r="Z35" s="694">
        <f t="shared" si="23"/>
        <v>-17.995830657947927</v>
      </c>
      <c r="AA35" s="694">
        <f t="shared" si="23"/>
        <v>-11.293680244422566</v>
      </c>
      <c r="AB35" s="694">
        <f t="shared" si="23"/>
        <v>0</v>
      </c>
      <c r="AC35" s="694">
        <f t="shared" si="23"/>
        <v>0</v>
      </c>
      <c r="AD35" s="694">
        <f t="shared" si="23"/>
        <v>0</v>
      </c>
      <c r="AE35" s="694">
        <f t="shared" si="23"/>
        <v>0</v>
      </c>
      <c r="AF35" s="694">
        <f t="shared" si="23"/>
        <v>0</v>
      </c>
      <c r="AG35" s="694">
        <f t="shared" si="23"/>
        <v>0</v>
      </c>
      <c r="AH35" s="694">
        <f t="shared" si="23"/>
        <v>0</v>
      </c>
      <c r="AI35" s="694">
        <f t="shared" si="23"/>
        <v>-2.5185120681081923</v>
      </c>
      <c r="AJ35" s="694">
        <f t="shared" si="23"/>
        <v>-9.1326747503216126</v>
      </c>
      <c r="AK35" s="694">
        <f t="shared" si="23"/>
        <v>-9.3042458073342207</v>
      </c>
      <c r="AL35" s="694">
        <f t="shared" si="23"/>
        <v>-9.539042391896233</v>
      </c>
      <c r="AM35" s="694">
        <f t="shared" si="23"/>
        <v>-10.307046532330871</v>
      </c>
      <c r="AN35" s="694">
        <f t="shared" si="23"/>
        <v>-11.506542998987753</v>
      </c>
      <c r="AO35" s="694">
        <f t="shared" si="23"/>
        <v>-11.855900639999534</v>
      </c>
      <c r="AP35" s="694">
        <f t="shared" si="23"/>
        <v>-12.211697521724863</v>
      </c>
      <c r="AQ35" s="694">
        <f t="shared" ref="AQ35:BI35" si="24">-AQ34*$D$35</f>
        <v>-12.57404337351517</v>
      </c>
      <c r="AR35" s="694">
        <f t="shared" si="24"/>
        <v>-12.94304952634881</v>
      </c>
      <c r="AS35" s="694">
        <f t="shared" si="24"/>
        <v>-13.318828927519229</v>
      </c>
      <c r="AT35" s="694">
        <f t="shared" si="24"/>
        <v>-13.701496155129371</v>
      </c>
      <c r="AU35" s="694">
        <f t="shared" si="24"/>
        <v>-14.091167432374812</v>
      </c>
      <c r="AV35" s="694">
        <f t="shared" si="24"/>
        <v>-14.445633356524841</v>
      </c>
      <c r="AW35" s="694">
        <f t="shared" si="24"/>
        <v>-14.856892692873991</v>
      </c>
      <c r="AX35" s="694">
        <f t="shared" si="24"/>
        <v>-15.40988686407848</v>
      </c>
      <c r="AY35" s="694">
        <f t="shared" si="24"/>
        <v>-15.789383361125481</v>
      </c>
      <c r="AZ35" s="694">
        <f t="shared" si="24"/>
        <v>-16.533162915864079</v>
      </c>
      <c r="BA35" s="694">
        <f t="shared" si="24"/>
        <v>-16.672932290547763</v>
      </c>
      <c r="BB35" s="694">
        <f t="shared" si="24"/>
        <v>-16.558224275573878</v>
      </c>
      <c r="BC35" s="694">
        <f t="shared" si="24"/>
        <v>-15.408578752218611</v>
      </c>
      <c r="BD35" s="694">
        <f t="shared" si="24"/>
        <v>-15.448235113536098</v>
      </c>
      <c r="BE35" s="694">
        <f t="shared" si="24"/>
        <v>-14.315779959468081</v>
      </c>
      <c r="BF35" s="694">
        <f t="shared" si="24"/>
        <v>-13.499006856496178</v>
      </c>
      <c r="BG35" s="694">
        <f t="shared" si="24"/>
        <v>-11.090172418017048</v>
      </c>
      <c r="BH35" s="694">
        <f t="shared" si="24"/>
        <v>-8.304555956758664</v>
      </c>
      <c r="BI35" s="694">
        <f t="shared" si="24"/>
        <v>-5.2619000733386265</v>
      </c>
      <c r="BJ35" s="46"/>
      <c r="BK35" s="46"/>
      <c r="BL35" s="46"/>
      <c r="BM35" s="46"/>
    </row>
    <row r="36" spans="1:65">
      <c r="A36" s="46"/>
      <c r="B36" s="46"/>
      <c r="C36" s="46"/>
      <c r="D36" s="46"/>
      <c r="E36" s="46"/>
      <c r="F36" s="688"/>
      <c r="G36" s="263"/>
      <c r="H36" s="688"/>
      <c r="I36" s="688"/>
      <c r="J36" s="688"/>
      <c r="K36" s="688"/>
      <c r="L36" s="688"/>
      <c r="M36" s="688"/>
      <c r="N36" s="688"/>
      <c r="O36" s="688"/>
      <c r="P36" s="688"/>
      <c r="Q36" s="688"/>
      <c r="R36" s="688"/>
      <c r="S36" s="688"/>
      <c r="T36" s="688"/>
      <c r="U36" s="688"/>
      <c r="V36" s="688"/>
      <c r="W36" s="688"/>
      <c r="X36" s="688"/>
      <c r="Y36" s="688"/>
      <c r="Z36" s="688"/>
      <c r="AA36" s="688"/>
      <c r="AB36" s="688"/>
      <c r="AC36" s="688"/>
      <c r="AD36" s="688"/>
      <c r="AE36" s="688"/>
      <c r="AF36" s="688"/>
      <c r="AG36" s="688"/>
      <c r="AH36" s="688"/>
      <c r="AI36" s="688"/>
      <c r="AJ36" s="688"/>
      <c r="AK36" s="688"/>
      <c r="AL36" s="688"/>
      <c r="AM36" s="688"/>
      <c r="AN36" s="688"/>
      <c r="AO36" s="688"/>
      <c r="AP36" s="688"/>
      <c r="AQ36" s="688"/>
      <c r="AR36" s="688"/>
      <c r="AS36" s="688"/>
      <c r="AT36" s="688"/>
      <c r="AU36" s="688"/>
      <c r="AV36" s="688"/>
      <c r="AW36" s="688"/>
      <c r="AX36" s="688"/>
      <c r="AY36" s="688"/>
      <c r="AZ36" s="688"/>
      <c r="BA36" s="688"/>
      <c r="BB36" s="688"/>
      <c r="BC36" s="688"/>
      <c r="BD36" s="688"/>
      <c r="BE36" s="688"/>
      <c r="BF36" s="688"/>
      <c r="BG36" s="688"/>
      <c r="BH36" s="688"/>
      <c r="BI36" s="688"/>
      <c r="BJ36" s="46"/>
      <c r="BK36" s="46"/>
      <c r="BL36" s="46"/>
      <c r="BM36" s="46"/>
    </row>
    <row r="37" spans="1:65">
      <c r="A37" s="46"/>
      <c r="B37" s="491" t="s">
        <v>367</v>
      </c>
      <c r="C37" s="441"/>
      <c r="D37" s="492"/>
      <c r="E37" s="441"/>
      <c r="F37" s="695"/>
      <c r="G37" s="774">
        <f>SUM(G25:G36)</f>
        <v>586.29148557106453</v>
      </c>
      <c r="H37" s="696">
        <f t="shared" ref="H37:AL37" si="25">SUM(H25:H36)</f>
        <v>589.27300023746693</v>
      </c>
      <c r="I37" s="696">
        <f t="shared" si="25"/>
        <v>637.45626662026496</v>
      </c>
      <c r="J37" s="696">
        <f t="shared" si="25"/>
        <v>694.11722131465183</v>
      </c>
      <c r="K37" s="696">
        <f t="shared" si="25"/>
        <v>718.29582286190544</v>
      </c>
      <c r="L37" s="696">
        <f t="shared" si="25"/>
        <v>413.46248662011868</v>
      </c>
      <c r="M37" s="696">
        <f t="shared" si="25"/>
        <v>407.31152615316154</v>
      </c>
      <c r="N37" s="696">
        <f t="shared" si="25"/>
        <v>403.1259673085122</v>
      </c>
      <c r="O37" s="696">
        <f t="shared" si="25"/>
        <v>396.56966903360063</v>
      </c>
      <c r="P37" s="696">
        <f t="shared" si="25"/>
        <v>390.08522541784737</v>
      </c>
      <c r="Q37" s="696">
        <f t="shared" si="25"/>
        <v>386.26290963007949</v>
      </c>
      <c r="R37" s="696">
        <f t="shared" si="25"/>
        <v>380.91157803658115</v>
      </c>
      <c r="S37" s="696">
        <f t="shared" si="25"/>
        <v>381.70692584349058</v>
      </c>
      <c r="T37" s="696">
        <f t="shared" si="25"/>
        <v>382.96592016793232</v>
      </c>
      <c r="U37" s="696">
        <f t="shared" si="25"/>
        <v>381.20979048414301</v>
      </c>
      <c r="V37" s="696">
        <f t="shared" si="25"/>
        <v>377.06338945364189</v>
      </c>
      <c r="W37" s="696">
        <f t="shared" si="25"/>
        <v>370.14671371341149</v>
      </c>
      <c r="X37" s="696">
        <f t="shared" si="25"/>
        <v>364.98452802162069</v>
      </c>
      <c r="Y37" s="696">
        <f t="shared" si="25"/>
        <v>362.70924931344285</v>
      </c>
      <c r="Z37" s="696">
        <f t="shared" si="25"/>
        <v>361.44136946909885</v>
      </c>
      <c r="AA37" s="696">
        <f t="shared" si="25"/>
        <v>300.48471759349405</v>
      </c>
      <c r="AB37" s="696">
        <f t="shared" si="25"/>
        <v>199.39858098770941</v>
      </c>
      <c r="AC37" s="696">
        <f t="shared" si="25"/>
        <v>194.05422288079276</v>
      </c>
      <c r="AD37" s="696">
        <f t="shared" si="25"/>
        <v>193.86683524319147</v>
      </c>
      <c r="AE37" s="696">
        <f t="shared" si="25"/>
        <v>192.40070297862783</v>
      </c>
      <c r="AF37" s="696">
        <f t="shared" si="25"/>
        <v>190.54726675448484</v>
      </c>
      <c r="AG37" s="696">
        <f t="shared" si="25"/>
        <v>189.95573307979555</v>
      </c>
      <c r="AH37" s="696">
        <f t="shared" si="25"/>
        <v>189.78926248258347</v>
      </c>
      <c r="AI37" s="696">
        <f t="shared" si="25"/>
        <v>193.35019224962755</v>
      </c>
      <c r="AJ37" s="696">
        <f t="shared" si="25"/>
        <v>203.01819766698583</v>
      </c>
      <c r="AK37" s="696">
        <f t="shared" si="25"/>
        <v>202.78826709090885</v>
      </c>
      <c r="AL37" s="696">
        <f t="shared" si="25"/>
        <v>203.00127159852204</v>
      </c>
      <c r="AM37" s="696">
        <f t="shared" ref="AM37:BI37" si="26">SUM(AM25:AM36)</f>
        <v>204.61102064683047</v>
      </c>
      <c r="AN37" s="696">
        <f t="shared" si="26"/>
        <v>206.78535652905521</v>
      </c>
      <c r="AO37" s="696">
        <f t="shared" si="26"/>
        <v>207.59769604031857</v>
      </c>
      <c r="AP37" s="696">
        <f t="shared" si="26"/>
        <v>208.32862105510023</v>
      </c>
      <c r="AQ37" s="696">
        <f t="shared" si="26"/>
        <v>208.97385748812016</v>
      </c>
      <c r="AR37" s="696">
        <f t="shared" si="26"/>
        <v>209.52897535698645</v>
      </c>
      <c r="AS37" s="696">
        <f t="shared" si="26"/>
        <v>209.98938381595167</v>
      </c>
      <c r="AT37" s="696">
        <f t="shared" si="26"/>
        <v>210.35032604236437</v>
      </c>
      <c r="AU37" s="696">
        <f t="shared" si="26"/>
        <v>210.60687397163309</v>
      </c>
      <c r="AV37" s="696">
        <f t="shared" si="26"/>
        <v>210.40119550079947</v>
      </c>
      <c r="AW37" s="696">
        <f t="shared" si="26"/>
        <v>210.38002981084048</v>
      </c>
      <c r="AX37" s="696">
        <f t="shared" si="26"/>
        <v>209.88781318938027</v>
      </c>
      <c r="AY37" s="696">
        <f t="shared" si="26"/>
        <v>209.37793615654329</v>
      </c>
      <c r="AZ37" s="696">
        <f t="shared" si="26"/>
        <v>210.62285766392739</v>
      </c>
      <c r="BA37" s="696">
        <f t="shared" si="26"/>
        <v>206.22983205331434</v>
      </c>
      <c r="BB37" s="696">
        <f t="shared" si="26"/>
        <v>193.11538475214812</v>
      </c>
      <c r="BC37" s="696">
        <f t="shared" si="26"/>
        <v>170.61124829923261</v>
      </c>
      <c r="BD37" s="696">
        <f t="shared" si="26"/>
        <v>158.04945309948889</v>
      </c>
      <c r="BE37" s="696">
        <f t="shared" si="26"/>
        <v>137.6370405439275</v>
      </c>
      <c r="BF37" s="696">
        <f t="shared" si="26"/>
        <v>120.90653464165689</v>
      </c>
      <c r="BG37" s="696">
        <f t="shared" si="26"/>
        <v>98.120197150326462</v>
      </c>
      <c r="BH37" s="696">
        <f t="shared" si="26"/>
        <v>72.644169378251448</v>
      </c>
      <c r="BI37" s="696">
        <f t="shared" si="26"/>
        <v>45.57120415443714</v>
      </c>
      <c r="BJ37" s="46"/>
      <c r="BK37" s="46"/>
      <c r="BL37" s="46"/>
      <c r="BM37" s="46"/>
    </row>
    <row r="38" spans="1:65">
      <c r="A38" s="46"/>
      <c r="B38" s="491"/>
      <c r="C38" s="441"/>
      <c r="D38" s="441"/>
      <c r="E38" s="441"/>
      <c r="F38" s="697"/>
      <c r="G38" s="775"/>
      <c r="H38" s="697"/>
      <c r="I38" s="697"/>
      <c r="J38" s="697"/>
      <c r="K38" s="697"/>
      <c r="L38" s="697"/>
      <c r="M38" s="697"/>
      <c r="N38" s="697"/>
      <c r="O38" s="697"/>
      <c r="P38" s="697"/>
      <c r="Q38" s="697"/>
      <c r="R38" s="697"/>
      <c r="S38" s="697"/>
      <c r="T38" s="697"/>
      <c r="U38" s="697"/>
      <c r="V38" s="697"/>
      <c r="W38" s="697"/>
      <c r="X38" s="697"/>
      <c r="Y38" s="697"/>
      <c r="Z38" s="697"/>
      <c r="AA38" s="697"/>
      <c r="AB38" s="697"/>
      <c r="AC38" s="697"/>
      <c r="AD38" s="697"/>
      <c r="AE38" s="697"/>
      <c r="AF38" s="697"/>
      <c r="AG38" s="697"/>
      <c r="AH38" s="697"/>
      <c r="AI38" s="697"/>
      <c r="AJ38" s="697"/>
      <c r="AK38" s="697"/>
      <c r="AL38" s="697"/>
      <c r="AM38" s="697"/>
      <c r="AN38" s="697"/>
      <c r="AO38" s="697"/>
      <c r="AP38" s="697"/>
      <c r="AQ38" s="697"/>
      <c r="AR38" s="697"/>
      <c r="AS38" s="697"/>
      <c r="AT38" s="697"/>
      <c r="AU38" s="697"/>
      <c r="AV38" s="697"/>
      <c r="AW38" s="697"/>
      <c r="AX38" s="697"/>
      <c r="AY38" s="697"/>
      <c r="AZ38" s="697"/>
      <c r="BA38" s="697"/>
      <c r="BB38" s="697"/>
      <c r="BC38" s="697"/>
      <c r="BD38" s="697"/>
      <c r="BE38" s="697"/>
      <c r="BF38" s="697"/>
      <c r="BG38" s="697"/>
      <c r="BH38" s="697"/>
      <c r="BI38" s="697"/>
      <c r="BJ38" s="46"/>
      <c r="BK38" s="46"/>
      <c r="BL38" s="46"/>
      <c r="BM38" s="46"/>
    </row>
    <row r="39" spans="1:65">
      <c r="A39" s="46"/>
      <c r="B39" s="324" t="s">
        <v>368</v>
      </c>
      <c r="C39" s="441"/>
      <c r="D39" s="441"/>
      <c r="E39" s="441"/>
      <c r="F39" s="441"/>
      <c r="G39" s="441"/>
      <c r="H39" s="441"/>
      <c r="I39" s="441"/>
      <c r="J39" s="441"/>
      <c r="K39" s="441"/>
      <c r="L39" s="697"/>
      <c r="M39" s="697"/>
      <c r="N39" s="697"/>
      <c r="O39" s="697"/>
      <c r="P39" s="697"/>
      <c r="Q39" s="697"/>
      <c r="R39" s="697"/>
      <c r="S39" s="697"/>
      <c r="T39" s="697"/>
      <c r="U39" s="697"/>
      <c r="V39" s="697"/>
      <c r="W39" s="697"/>
      <c r="X39" s="697"/>
      <c r="Y39" s="697"/>
      <c r="Z39" s="697"/>
      <c r="AA39" s="697"/>
      <c r="AB39" s="697"/>
      <c r="AC39" s="697"/>
      <c r="AD39" s="697"/>
      <c r="AE39" s="697"/>
      <c r="AF39" s="697"/>
      <c r="AG39" s="697"/>
      <c r="AH39" s="697"/>
      <c r="AI39" s="697"/>
      <c r="AJ39" s="697"/>
      <c r="AK39" s="697"/>
      <c r="AL39" s="697"/>
      <c r="AM39" s="697"/>
      <c r="AN39" s="697"/>
      <c r="AO39" s="697"/>
      <c r="AP39" s="697"/>
      <c r="AQ39" s="697"/>
      <c r="AR39" s="697"/>
      <c r="AS39" s="697"/>
      <c r="AT39" s="697"/>
      <c r="AU39" s="697"/>
      <c r="AV39" s="697"/>
      <c r="AW39" s="697"/>
      <c r="AX39" s="697"/>
      <c r="AY39" s="697"/>
      <c r="AZ39" s="697"/>
      <c r="BA39" s="697"/>
      <c r="BB39" s="697"/>
      <c r="BC39" s="697"/>
      <c r="BD39" s="697"/>
      <c r="BE39" s="697"/>
      <c r="BF39" s="697"/>
      <c r="BG39" s="697"/>
      <c r="BH39" s="697"/>
      <c r="BI39" s="697"/>
      <c r="BJ39" s="46"/>
      <c r="BK39" s="46"/>
      <c r="BL39" s="46"/>
      <c r="BM39" s="46"/>
    </row>
    <row r="40" spans="1:65">
      <c r="A40" s="46"/>
      <c r="B40" s="324" t="s">
        <v>370</v>
      </c>
      <c r="C40" s="441"/>
      <c r="D40" s="441"/>
      <c r="E40" s="441"/>
      <c r="F40" s="698"/>
      <c r="G40" s="786">
        <f>'PTRM input'!G139*Analysis!G$7</f>
        <v>78.871638292217781</v>
      </c>
      <c r="H40" s="786">
        <f>'PTRM input'!H139*Analysis!H$7</f>
        <v>87.332962981765249</v>
      </c>
      <c r="I40" s="786">
        <f>'PTRM input'!I139*Analysis!I$7</f>
        <v>80.348639425905262</v>
      </c>
      <c r="J40" s="786">
        <f>'PTRM input'!J139*Analysis!J$7</f>
        <v>80.315615419947193</v>
      </c>
      <c r="K40" s="786">
        <f>'PTRM input'!K139*Analysis!K$7</f>
        <v>82.162980336228713</v>
      </c>
      <c r="L40" s="786">
        <f>'PTRM input'!L139*Analysis!L$7</f>
        <v>0</v>
      </c>
      <c r="M40" s="786">
        <f>'PTRM input'!M139*Analysis!M$7</f>
        <v>0</v>
      </c>
      <c r="N40" s="786">
        <f>'PTRM input'!N139*Analysis!N$7</f>
        <v>0</v>
      </c>
      <c r="O40" s="786">
        <f>'PTRM input'!O139*Analysis!O$7</f>
        <v>0</v>
      </c>
      <c r="P40" s="786">
        <f>'PTRM input'!P139*Analysis!P$7</f>
        <v>0</v>
      </c>
      <c r="Q40" s="699"/>
      <c r="R40" s="700"/>
      <c r="S40" s="700"/>
      <c r="T40" s="700"/>
      <c r="U40" s="700"/>
      <c r="V40" s="700"/>
      <c r="W40" s="700"/>
      <c r="X40" s="700"/>
      <c r="Y40" s="700"/>
      <c r="Z40" s="700"/>
      <c r="AA40" s="700"/>
      <c r="AB40" s="700"/>
      <c r="AC40" s="700"/>
      <c r="AD40" s="700"/>
      <c r="AE40" s="700"/>
      <c r="AF40" s="700"/>
      <c r="AG40" s="700"/>
      <c r="AH40" s="700"/>
      <c r="AI40" s="700"/>
      <c r="AJ40" s="700"/>
      <c r="AK40" s="700"/>
      <c r="AL40" s="700"/>
      <c r="AM40" s="700"/>
      <c r="AN40" s="700"/>
      <c r="AO40" s="700"/>
      <c r="AP40" s="700"/>
      <c r="AQ40" s="700"/>
      <c r="AR40" s="700"/>
      <c r="AS40" s="700"/>
      <c r="AT40" s="700"/>
      <c r="AU40" s="700"/>
      <c r="AV40" s="700"/>
      <c r="AW40" s="700"/>
      <c r="AX40" s="700"/>
      <c r="AY40" s="700"/>
      <c r="AZ40" s="700"/>
      <c r="BA40" s="700"/>
      <c r="BB40" s="700"/>
      <c r="BC40" s="700"/>
      <c r="BD40" s="700"/>
      <c r="BE40" s="700"/>
      <c r="BF40" s="700"/>
      <c r="BG40" s="700"/>
      <c r="BH40" s="700"/>
      <c r="BI40" s="700"/>
      <c r="BJ40" s="46"/>
      <c r="BK40" s="46"/>
      <c r="BL40" s="46"/>
      <c r="BM40" s="46"/>
    </row>
    <row r="41" spans="1:65">
      <c r="A41" s="46"/>
      <c r="B41" s="324" t="s">
        <v>374</v>
      </c>
      <c r="C41" s="441"/>
      <c r="D41" s="441"/>
      <c r="E41" s="441"/>
      <c r="F41" s="701"/>
      <c r="G41" s="773">
        <f>-'PTRM input'!G202*Analysis!G$7</f>
        <v>0</v>
      </c>
      <c r="H41" s="694">
        <f>-'PTRM input'!H202*Analysis!H$7</f>
        <v>0</v>
      </c>
      <c r="I41" s="694">
        <f>-'PTRM input'!I202*Analysis!I$7</f>
        <v>0</v>
      </c>
      <c r="J41" s="694">
        <f>-'PTRM input'!J202*Analysis!J$7</f>
        <v>0</v>
      </c>
      <c r="K41" s="694">
        <f>-'PTRM input'!K202*Analysis!K$7</f>
        <v>0</v>
      </c>
      <c r="L41" s="694">
        <f>-'PTRM input'!L202*Analysis!L$7</f>
        <v>0</v>
      </c>
      <c r="M41" s="694">
        <f>-'PTRM input'!M202*Analysis!M$7</f>
        <v>0</v>
      </c>
      <c r="N41" s="694">
        <f>-'PTRM input'!N202*Analysis!N$7</f>
        <v>0</v>
      </c>
      <c r="O41" s="694">
        <f>-'PTRM input'!O202*Analysis!O$7</f>
        <v>0</v>
      </c>
      <c r="P41" s="694">
        <f>-'PTRM input'!P202*Analysis!P$7</f>
        <v>0</v>
      </c>
      <c r="Q41" s="702"/>
      <c r="R41" s="702"/>
      <c r="S41" s="702"/>
      <c r="T41" s="702"/>
      <c r="U41" s="702"/>
      <c r="V41" s="702"/>
      <c r="W41" s="702"/>
      <c r="X41" s="702"/>
      <c r="Y41" s="702"/>
      <c r="Z41" s="702"/>
      <c r="AA41" s="702"/>
      <c r="AB41" s="702"/>
      <c r="AC41" s="702"/>
      <c r="AD41" s="702"/>
      <c r="AE41" s="702"/>
      <c r="AF41" s="702"/>
      <c r="AG41" s="702"/>
      <c r="AH41" s="702"/>
      <c r="AI41" s="702"/>
      <c r="AJ41" s="702"/>
      <c r="AK41" s="702"/>
      <c r="AL41" s="702"/>
      <c r="AM41" s="702"/>
      <c r="AN41" s="702"/>
      <c r="AO41" s="702"/>
      <c r="AP41" s="702"/>
      <c r="AQ41" s="702"/>
      <c r="AR41" s="702"/>
      <c r="AS41" s="702"/>
      <c r="AT41" s="702"/>
      <c r="AU41" s="702"/>
      <c r="AV41" s="702"/>
      <c r="AW41" s="702"/>
      <c r="AX41" s="702"/>
      <c r="AY41" s="702"/>
      <c r="AZ41" s="702"/>
      <c r="BA41" s="702"/>
      <c r="BB41" s="702"/>
      <c r="BC41" s="702"/>
      <c r="BD41" s="702"/>
      <c r="BE41" s="702"/>
      <c r="BF41" s="702"/>
      <c r="BG41" s="702"/>
      <c r="BH41" s="702"/>
      <c r="BI41" s="702"/>
      <c r="BJ41" s="46"/>
      <c r="BK41" s="46"/>
      <c r="BL41" s="46"/>
      <c r="BM41" s="46"/>
    </row>
    <row r="42" spans="1:65">
      <c r="A42" s="46"/>
      <c r="B42" s="324"/>
      <c r="C42" s="441"/>
      <c r="D42" s="441"/>
      <c r="E42" s="441"/>
      <c r="F42" s="703"/>
      <c r="G42" s="776"/>
      <c r="H42" s="702"/>
      <c r="I42" s="702"/>
      <c r="J42" s="702"/>
      <c r="K42" s="702"/>
      <c r="L42" s="702"/>
      <c r="M42" s="702"/>
      <c r="N42" s="702"/>
      <c r="O42" s="702"/>
      <c r="P42" s="702"/>
      <c r="Q42" s="702"/>
      <c r="R42" s="702"/>
      <c r="S42" s="702"/>
      <c r="T42" s="702"/>
      <c r="U42" s="702"/>
      <c r="V42" s="702"/>
      <c r="W42" s="702"/>
      <c r="X42" s="702"/>
      <c r="Y42" s="702"/>
      <c r="Z42" s="702"/>
      <c r="AA42" s="702"/>
      <c r="AB42" s="702"/>
      <c r="AC42" s="702"/>
      <c r="AD42" s="702"/>
      <c r="AE42" s="702"/>
      <c r="AF42" s="702"/>
      <c r="AG42" s="702"/>
      <c r="AH42" s="702"/>
      <c r="AI42" s="702"/>
      <c r="AJ42" s="702"/>
      <c r="AK42" s="702"/>
      <c r="AL42" s="702"/>
      <c r="AM42" s="702"/>
      <c r="AN42" s="702"/>
      <c r="AO42" s="702"/>
      <c r="AP42" s="702"/>
      <c r="AQ42" s="702"/>
      <c r="AR42" s="702"/>
      <c r="AS42" s="702"/>
      <c r="AT42" s="702"/>
      <c r="AU42" s="702"/>
      <c r="AV42" s="702"/>
      <c r="AW42" s="702"/>
      <c r="AX42" s="702"/>
      <c r="AY42" s="702"/>
      <c r="AZ42" s="702"/>
      <c r="BA42" s="702"/>
      <c r="BB42" s="702"/>
      <c r="BC42" s="702"/>
      <c r="BD42" s="702"/>
      <c r="BE42" s="702"/>
      <c r="BF42" s="702"/>
      <c r="BG42" s="702"/>
      <c r="BH42" s="702"/>
      <c r="BI42" s="702"/>
      <c r="BJ42" s="46"/>
      <c r="BK42" s="46"/>
      <c r="BL42" s="46"/>
      <c r="BM42" s="46"/>
    </row>
    <row r="43" spans="1:65">
      <c r="A43" s="46"/>
      <c r="B43" s="491" t="s">
        <v>369</v>
      </c>
      <c r="C43" s="441"/>
      <c r="D43" s="441"/>
      <c r="E43" s="775"/>
      <c r="F43" s="695"/>
      <c r="G43" s="774">
        <f>G37+G40+G41</f>
        <v>665.16312386328229</v>
      </c>
      <c r="H43" s="696">
        <f t="shared" ref="H43:BI43" si="27">H37+H40+H41</f>
        <v>676.60596321923219</v>
      </c>
      <c r="I43" s="696">
        <f t="shared" si="27"/>
        <v>717.80490604617023</v>
      </c>
      <c r="J43" s="696">
        <f t="shared" si="27"/>
        <v>774.43283673459905</v>
      </c>
      <c r="K43" s="696">
        <f t="shared" si="27"/>
        <v>800.45880319813409</v>
      </c>
      <c r="L43" s="696">
        <f t="shared" si="27"/>
        <v>413.46248662011868</v>
      </c>
      <c r="M43" s="696">
        <f t="shared" si="27"/>
        <v>407.31152615316154</v>
      </c>
      <c r="N43" s="696">
        <f t="shared" si="27"/>
        <v>403.1259673085122</v>
      </c>
      <c r="O43" s="696">
        <f t="shared" si="27"/>
        <v>396.56966903360063</v>
      </c>
      <c r="P43" s="696">
        <f t="shared" si="27"/>
        <v>390.08522541784737</v>
      </c>
      <c r="Q43" s="696">
        <f t="shared" si="27"/>
        <v>386.26290963007949</v>
      </c>
      <c r="R43" s="696">
        <f t="shared" si="27"/>
        <v>380.91157803658115</v>
      </c>
      <c r="S43" s="696">
        <f t="shared" si="27"/>
        <v>381.70692584349058</v>
      </c>
      <c r="T43" s="696">
        <f t="shared" si="27"/>
        <v>382.96592016793232</v>
      </c>
      <c r="U43" s="696">
        <f t="shared" si="27"/>
        <v>381.20979048414301</v>
      </c>
      <c r="V43" s="696">
        <f t="shared" si="27"/>
        <v>377.06338945364189</v>
      </c>
      <c r="W43" s="696">
        <f t="shared" si="27"/>
        <v>370.14671371341149</v>
      </c>
      <c r="X43" s="696">
        <f t="shared" si="27"/>
        <v>364.98452802162069</v>
      </c>
      <c r="Y43" s="696">
        <f t="shared" si="27"/>
        <v>362.70924931344285</v>
      </c>
      <c r="Z43" s="696">
        <f t="shared" si="27"/>
        <v>361.44136946909885</v>
      </c>
      <c r="AA43" s="696">
        <f t="shared" si="27"/>
        <v>300.48471759349405</v>
      </c>
      <c r="AB43" s="696">
        <f t="shared" si="27"/>
        <v>199.39858098770941</v>
      </c>
      <c r="AC43" s="696">
        <f t="shared" si="27"/>
        <v>194.05422288079276</v>
      </c>
      <c r="AD43" s="696">
        <f t="shared" si="27"/>
        <v>193.86683524319147</v>
      </c>
      <c r="AE43" s="696">
        <f t="shared" si="27"/>
        <v>192.40070297862783</v>
      </c>
      <c r="AF43" s="696">
        <f t="shared" si="27"/>
        <v>190.54726675448484</v>
      </c>
      <c r="AG43" s="696">
        <f t="shared" si="27"/>
        <v>189.95573307979555</v>
      </c>
      <c r="AH43" s="696">
        <f t="shared" si="27"/>
        <v>189.78926248258347</v>
      </c>
      <c r="AI43" s="696">
        <f t="shared" si="27"/>
        <v>193.35019224962755</v>
      </c>
      <c r="AJ43" s="696">
        <f t="shared" si="27"/>
        <v>203.01819766698583</v>
      </c>
      <c r="AK43" s="696">
        <f t="shared" si="27"/>
        <v>202.78826709090885</v>
      </c>
      <c r="AL43" s="696">
        <f t="shared" si="27"/>
        <v>203.00127159852204</v>
      </c>
      <c r="AM43" s="696">
        <f t="shared" si="27"/>
        <v>204.61102064683047</v>
      </c>
      <c r="AN43" s="696">
        <f t="shared" si="27"/>
        <v>206.78535652905521</v>
      </c>
      <c r="AO43" s="696">
        <f t="shared" si="27"/>
        <v>207.59769604031857</v>
      </c>
      <c r="AP43" s="696">
        <f t="shared" si="27"/>
        <v>208.32862105510023</v>
      </c>
      <c r="AQ43" s="696">
        <f t="shared" si="27"/>
        <v>208.97385748812016</v>
      </c>
      <c r="AR43" s="696">
        <f t="shared" si="27"/>
        <v>209.52897535698645</v>
      </c>
      <c r="AS43" s="696">
        <f t="shared" si="27"/>
        <v>209.98938381595167</v>
      </c>
      <c r="AT43" s="696">
        <f t="shared" si="27"/>
        <v>210.35032604236437</v>
      </c>
      <c r="AU43" s="696">
        <f t="shared" si="27"/>
        <v>210.60687397163309</v>
      </c>
      <c r="AV43" s="696">
        <f t="shared" si="27"/>
        <v>210.40119550079947</v>
      </c>
      <c r="AW43" s="696">
        <f t="shared" si="27"/>
        <v>210.38002981084048</v>
      </c>
      <c r="AX43" s="696">
        <f t="shared" si="27"/>
        <v>209.88781318938027</v>
      </c>
      <c r="AY43" s="696">
        <f t="shared" si="27"/>
        <v>209.37793615654329</v>
      </c>
      <c r="AZ43" s="696">
        <f t="shared" si="27"/>
        <v>210.62285766392739</v>
      </c>
      <c r="BA43" s="696">
        <f t="shared" si="27"/>
        <v>206.22983205331434</v>
      </c>
      <c r="BB43" s="696">
        <f t="shared" si="27"/>
        <v>193.11538475214812</v>
      </c>
      <c r="BC43" s="696">
        <f t="shared" si="27"/>
        <v>170.61124829923261</v>
      </c>
      <c r="BD43" s="696">
        <f t="shared" si="27"/>
        <v>158.04945309948889</v>
      </c>
      <c r="BE43" s="696">
        <f t="shared" si="27"/>
        <v>137.6370405439275</v>
      </c>
      <c r="BF43" s="696">
        <f t="shared" si="27"/>
        <v>120.90653464165689</v>
      </c>
      <c r="BG43" s="696">
        <f t="shared" si="27"/>
        <v>98.120197150326462</v>
      </c>
      <c r="BH43" s="696">
        <f t="shared" si="27"/>
        <v>72.644169378251448</v>
      </c>
      <c r="BI43" s="696">
        <f t="shared" si="27"/>
        <v>45.57120415443714</v>
      </c>
      <c r="BJ43" s="46"/>
      <c r="BK43" s="46"/>
      <c r="BL43" s="46"/>
      <c r="BM43" s="46"/>
    </row>
    <row r="44" spans="1:65">
      <c r="A44" s="46"/>
      <c r="B44" s="51"/>
      <c r="C44" s="46"/>
      <c r="D44" s="46"/>
      <c r="E44" s="46"/>
      <c r="F44" s="704"/>
      <c r="G44" s="777"/>
      <c r="H44" s="704"/>
      <c r="I44" s="704"/>
      <c r="J44" s="704"/>
      <c r="K44" s="704"/>
      <c r="L44" s="704"/>
      <c r="M44" s="704"/>
      <c r="N44" s="704"/>
      <c r="O44" s="704"/>
      <c r="P44" s="704"/>
      <c r="Q44" s="704"/>
      <c r="R44" s="704"/>
      <c r="S44" s="704"/>
      <c r="T44" s="704"/>
      <c r="U44" s="704"/>
      <c r="V44" s="704"/>
      <c r="W44" s="704"/>
      <c r="X44" s="704"/>
      <c r="Y44" s="704"/>
      <c r="Z44" s="704"/>
      <c r="AA44" s="704"/>
      <c r="AB44" s="704"/>
      <c r="AC44" s="704"/>
      <c r="AD44" s="704"/>
      <c r="AE44" s="704"/>
      <c r="AF44" s="704"/>
      <c r="AG44" s="704"/>
      <c r="AH44" s="704"/>
      <c r="AI44" s="704"/>
      <c r="AJ44" s="704"/>
      <c r="AK44" s="704"/>
      <c r="AL44" s="704"/>
      <c r="AM44" s="704"/>
      <c r="AN44" s="704"/>
      <c r="AO44" s="704"/>
      <c r="AP44" s="704"/>
      <c r="AQ44" s="704"/>
      <c r="AR44" s="704"/>
      <c r="AS44" s="704"/>
      <c r="AT44" s="704"/>
      <c r="AU44" s="704"/>
      <c r="AV44" s="704"/>
      <c r="AW44" s="704"/>
      <c r="AX44" s="704"/>
      <c r="AY44" s="704"/>
      <c r="AZ44" s="704"/>
      <c r="BA44" s="704"/>
      <c r="BB44" s="704"/>
      <c r="BC44" s="704"/>
      <c r="BD44" s="704"/>
      <c r="BE44" s="704"/>
      <c r="BF44" s="704"/>
      <c r="BG44" s="704"/>
      <c r="BH44" s="704"/>
      <c r="BI44" s="704"/>
      <c r="BJ44" s="46"/>
      <c r="BK44" s="46"/>
      <c r="BL44" s="46"/>
      <c r="BM44" s="46"/>
    </row>
    <row r="45" spans="1:65">
      <c r="A45" s="46"/>
      <c r="B45" s="51" t="s">
        <v>25</v>
      </c>
      <c r="C45" s="46"/>
      <c r="D45" s="46"/>
      <c r="E45" s="46"/>
      <c r="F45" s="704"/>
      <c r="G45" s="777"/>
      <c r="H45" s="704"/>
      <c r="I45" s="704"/>
      <c r="J45" s="704"/>
      <c r="K45" s="704"/>
      <c r="L45" s="704"/>
      <c r="M45" s="704"/>
      <c r="N45" s="704"/>
      <c r="O45" s="704"/>
      <c r="P45" s="704"/>
      <c r="Q45" s="704"/>
      <c r="R45" s="704"/>
      <c r="S45" s="704"/>
      <c r="T45" s="704"/>
      <c r="U45" s="704"/>
      <c r="V45" s="704"/>
      <c r="W45" s="704"/>
      <c r="X45" s="704"/>
      <c r="Y45" s="704"/>
      <c r="Z45" s="704"/>
      <c r="AA45" s="704"/>
      <c r="AB45" s="704"/>
      <c r="AC45" s="704"/>
      <c r="AD45" s="704"/>
      <c r="AE45" s="704"/>
      <c r="AF45" s="704"/>
      <c r="AG45" s="704"/>
      <c r="AH45" s="704"/>
      <c r="AI45" s="704"/>
      <c r="AJ45" s="704"/>
      <c r="AK45" s="704"/>
      <c r="AL45" s="704"/>
      <c r="AM45" s="704"/>
      <c r="AN45" s="704"/>
      <c r="AO45" s="704"/>
      <c r="AP45" s="704"/>
      <c r="AQ45" s="704"/>
      <c r="AR45" s="704"/>
      <c r="AS45" s="704"/>
      <c r="AT45" s="704"/>
      <c r="AU45" s="704"/>
      <c r="AV45" s="704"/>
      <c r="AW45" s="704"/>
      <c r="AX45" s="704"/>
      <c r="AY45" s="704"/>
      <c r="AZ45" s="704"/>
      <c r="BA45" s="704"/>
      <c r="BB45" s="704"/>
      <c r="BC45" s="704"/>
      <c r="BD45" s="704"/>
      <c r="BE45" s="704"/>
      <c r="BF45" s="704"/>
      <c r="BG45" s="704"/>
      <c r="BH45" s="704"/>
      <c r="BI45" s="704"/>
      <c r="BJ45" s="46"/>
      <c r="BK45" s="46"/>
      <c r="BL45" s="46"/>
      <c r="BM45" s="46"/>
    </row>
    <row r="46" spans="1:65">
      <c r="A46" s="46"/>
      <c r="B46" s="77" t="s">
        <v>79</v>
      </c>
      <c r="C46" s="46"/>
      <c r="D46" s="777"/>
      <c r="E46" s="777"/>
      <c r="F46" s="684"/>
      <c r="G46" s="768">
        <f t="shared" ref="G46:AL46" si="28">G30</f>
        <v>232.54683317540878</v>
      </c>
      <c r="H46" s="685">
        <f t="shared" si="28"/>
        <v>244.24692944214277</v>
      </c>
      <c r="I46" s="685">
        <f t="shared" si="28"/>
        <v>260.63919938134961</v>
      </c>
      <c r="J46" s="685">
        <f t="shared" si="28"/>
        <v>269.6496239897952</v>
      </c>
      <c r="K46" s="685">
        <f t="shared" si="28"/>
        <v>282.11936922245417</v>
      </c>
      <c r="L46" s="685">
        <f t="shared" si="28"/>
        <v>0</v>
      </c>
      <c r="M46" s="685">
        <f t="shared" si="28"/>
        <v>0</v>
      </c>
      <c r="N46" s="685">
        <f t="shared" si="28"/>
        <v>0</v>
      </c>
      <c r="O46" s="685">
        <f t="shared" si="28"/>
        <v>0</v>
      </c>
      <c r="P46" s="685">
        <f t="shared" si="28"/>
        <v>0</v>
      </c>
      <c r="Q46" s="685">
        <f t="shared" si="28"/>
        <v>0</v>
      </c>
      <c r="R46" s="685">
        <f t="shared" si="28"/>
        <v>0</v>
      </c>
      <c r="S46" s="685">
        <f t="shared" si="28"/>
        <v>0</v>
      </c>
      <c r="T46" s="685">
        <f t="shared" si="28"/>
        <v>0</v>
      </c>
      <c r="U46" s="685">
        <f t="shared" si="28"/>
        <v>0</v>
      </c>
      <c r="V46" s="685">
        <f t="shared" si="28"/>
        <v>0</v>
      </c>
      <c r="W46" s="685">
        <f t="shared" si="28"/>
        <v>0</v>
      </c>
      <c r="X46" s="685">
        <f t="shared" si="28"/>
        <v>0</v>
      </c>
      <c r="Y46" s="685">
        <f t="shared" si="28"/>
        <v>0</v>
      </c>
      <c r="Z46" s="685">
        <f t="shared" si="28"/>
        <v>0</v>
      </c>
      <c r="AA46" s="685">
        <f t="shared" si="28"/>
        <v>0</v>
      </c>
      <c r="AB46" s="685">
        <f t="shared" si="28"/>
        <v>0</v>
      </c>
      <c r="AC46" s="685">
        <f t="shared" si="28"/>
        <v>0</v>
      </c>
      <c r="AD46" s="685">
        <f t="shared" si="28"/>
        <v>0</v>
      </c>
      <c r="AE46" s="685">
        <f t="shared" si="28"/>
        <v>0</v>
      </c>
      <c r="AF46" s="685">
        <f t="shared" si="28"/>
        <v>0</v>
      </c>
      <c r="AG46" s="685">
        <f t="shared" si="28"/>
        <v>0</v>
      </c>
      <c r="AH46" s="685">
        <f t="shared" si="28"/>
        <v>0</v>
      </c>
      <c r="AI46" s="685">
        <f t="shared" si="28"/>
        <v>0</v>
      </c>
      <c r="AJ46" s="685">
        <f t="shared" si="28"/>
        <v>0</v>
      </c>
      <c r="AK46" s="685">
        <f t="shared" si="28"/>
        <v>0</v>
      </c>
      <c r="AL46" s="685">
        <f t="shared" si="28"/>
        <v>0</v>
      </c>
      <c r="AM46" s="685">
        <f t="shared" ref="AM46:BI46" si="29">AM30</f>
        <v>0</v>
      </c>
      <c r="AN46" s="685">
        <f t="shared" si="29"/>
        <v>0</v>
      </c>
      <c r="AO46" s="685">
        <f t="shared" si="29"/>
        <v>0</v>
      </c>
      <c r="AP46" s="685">
        <f t="shared" si="29"/>
        <v>0</v>
      </c>
      <c r="AQ46" s="685">
        <f t="shared" si="29"/>
        <v>0</v>
      </c>
      <c r="AR46" s="685">
        <f t="shared" si="29"/>
        <v>0</v>
      </c>
      <c r="AS46" s="685">
        <f t="shared" si="29"/>
        <v>0</v>
      </c>
      <c r="AT46" s="685">
        <f t="shared" si="29"/>
        <v>0</v>
      </c>
      <c r="AU46" s="685">
        <f t="shared" si="29"/>
        <v>0</v>
      </c>
      <c r="AV46" s="685">
        <f t="shared" si="29"/>
        <v>0</v>
      </c>
      <c r="AW46" s="685">
        <f t="shared" si="29"/>
        <v>0</v>
      </c>
      <c r="AX46" s="685">
        <f t="shared" si="29"/>
        <v>0</v>
      </c>
      <c r="AY46" s="685">
        <f t="shared" si="29"/>
        <v>0</v>
      </c>
      <c r="AZ46" s="685">
        <f t="shared" si="29"/>
        <v>0</v>
      </c>
      <c r="BA46" s="685">
        <f t="shared" si="29"/>
        <v>0</v>
      </c>
      <c r="BB46" s="685">
        <f t="shared" si="29"/>
        <v>0</v>
      </c>
      <c r="BC46" s="685">
        <f t="shared" si="29"/>
        <v>0</v>
      </c>
      <c r="BD46" s="685">
        <f t="shared" si="29"/>
        <v>0</v>
      </c>
      <c r="BE46" s="685">
        <f t="shared" si="29"/>
        <v>0</v>
      </c>
      <c r="BF46" s="685">
        <f t="shared" si="29"/>
        <v>0</v>
      </c>
      <c r="BG46" s="685">
        <f t="shared" si="29"/>
        <v>0</v>
      </c>
      <c r="BH46" s="685">
        <f t="shared" si="29"/>
        <v>0</v>
      </c>
      <c r="BI46" s="685">
        <f t="shared" si="29"/>
        <v>0</v>
      </c>
      <c r="BJ46" s="46"/>
      <c r="BK46" s="46"/>
      <c r="BL46" s="46"/>
      <c r="BM46" s="46"/>
    </row>
    <row r="47" spans="1:65">
      <c r="A47" s="46"/>
      <c r="B47" s="42" t="s">
        <v>26</v>
      </c>
      <c r="C47" s="46"/>
      <c r="D47" s="777"/>
      <c r="E47" s="777"/>
      <c r="F47" s="686"/>
      <c r="G47" s="787">
        <f>Assets!G479</f>
        <v>108.01457209459423</v>
      </c>
      <c r="H47" s="787">
        <f>Assets!H479</f>
        <v>130.45615057189508</v>
      </c>
      <c r="I47" s="787">
        <f>Assets!I479</f>
        <v>153.03340280627305</v>
      </c>
      <c r="J47" s="787">
        <f>Assets!J479</f>
        <v>164.96065542543482</v>
      </c>
      <c r="K47" s="787">
        <f>Assets!K479</f>
        <v>181.18984146563614</v>
      </c>
      <c r="L47" s="787">
        <f>Assets!L479</f>
        <v>187.1493625987805</v>
      </c>
      <c r="M47" s="787">
        <f>Assets!M479</f>
        <v>174.10487920392055</v>
      </c>
      <c r="N47" s="787">
        <f>Assets!N479</f>
        <v>157.36352864226851</v>
      </c>
      <c r="O47" s="787">
        <f>Assets!O479</f>
        <v>142.25349526748246</v>
      </c>
      <c r="P47" s="787">
        <f>Assets!P479</f>
        <v>136.89380201790701</v>
      </c>
      <c r="Q47" s="787">
        <f>Assets!Q479</f>
        <v>136.89380201790701</v>
      </c>
      <c r="R47" s="787">
        <f>Assets!R479</f>
        <v>136.28521169294106</v>
      </c>
      <c r="S47" s="787">
        <f>Assets!S479</f>
        <v>134.37833022516077</v>
      </c>
      <c r="T47" s="787">
        <f>Assets!T479</f>
        <v>128.19056929829017</v>
      </c>
      <c r="U47" s="787">
        <f>Assets!U479</f>
        <v>123.40993637127984</v>
      </c>
      <c r="V47" s="787">
        <f>Assets!V479</f>
        <v>121.1473530230913</v>
      </c>
      <c r="W47" s="787">
        <f>Assets!W479</f>
        <v>119.76546613142594</v>
      </c>
      <c r="X47" s="787">
        <f>Assets!X479</f>
        <v>118.34448857885272</v>
      </c>
      <c r="Y47" s="787">
        <f>Assets!Y479</f>
        <v>118.34448857885272</v>
      </c>
      <c r="Z47" s="787">
        <f>Assets!Z479</f>
        <v>118.34448857885272</v>
      </c>
      <c r="AA47" s="787">
        <f>Assets!AA479</f>
        <v>118.34448857885272</v>
      </c>
      <c r="AB47" s="787">
        <f>Assets!AB479</f>
        <v>118.34448857885272</v>
      </c>
      <c r="AC47" s="787">
        <f>Assets!AC479</f>
        <v>118.34448857885272</v>
      </c>
      <c r="AD47" s="787">
        <f>Assets!AD479</f>
        <v>118.34448857885272</v>
      </c>
      <c r="AE47" s="787">
        <f>Assets!AE479</f>
        <v>118.34448857885272</v>
      </c>
      <c r="AF47" s="787">
        <f>Assets!AF479</f>
        <v>118.34448857885272</v>
      </c>
      <c r="AG47" s="787">
        <f>Assets!AG479</f>
        <v>118.34448857885272</v>
      </c>
      <c r="AH47" s="787">
        <f>Assets!AH479</f>
        <v>118.34448857885272</v>
      </c>
      <c r="AI47" s="787">
        <f>Assets!AI479</f>
        <v>56.836781808610063</v>
      </c>
      <c r="AJ47" s="787">
        <f>Assets!AJ479</f>
        <v>53.676212775129834</v>
      </c>
      <c r="AK47" s="787">
        <f>Assets!AK479</f>
        <v>53.676212775129834</v>
      </c>
      <c r="AL47" s="787">
        <f>Assets!AL479</f>
        <v>53.676212775129834</v>
      </c>
      <c r="AM47" s="787">
        <f>Assets!AM479</f>
        <v>50.729664922237475</v>
      </c>
      <c r="AN47" s="787">
        <f>Assets!AN479</f>
        <v>44.87712044315299</v>
      </c>
      <c r="AO47" s="787">
        <f>Assets!AO479</f>
        <v>44.87712044315299</v>
      </c>
      <c r="AP47" s="787">
        <f>Assets!AP479</f>
        <v>44.87712044315299</v>
      </c>
      <c r="AQ47" s="787">
        <f>Assets!AQ479</f>
        <v>44.87712044315299</v>
      </c>
      <c r="AR47" s="787">
        <f>Assets!AR479</f>
        <v>44.87712044315299</v>
      </c>
      <c r="AS47" s="787">
        <f>Assets!AS479</f>
        <v>44.87712044315299</v>
      </c>
      <c r="AT47" s="787">
        <f>Assets!AT479</f>
        <v>44.87712044315299</v>
      </c>
      <c r="AU47" s="787">
        <f>Assets!AU479</f>
        <v>44.87712044315299</v>
      </c>
      <c r="AV47" s="787">
        <f>Assets!AV479</f>
        <v>44.87712044315299</v>
      </c>
      <c r="AW47" s="787">
        <f>Assets!AW479</f>
        <v>44.754241766364501</v>
      </c>
      <c r="AX47" s="787">
        <f>Assets!AX479</f>
        <v>43.158197133557195</v>
      </c>
      <c r="AY47" s="787">
        <f>Assets!AY479</f>
        <v>43.158197133557195</v>
      </c>
      <c r="AZ47" s="787">
        <f>Assets!AZ479</f>
        <v>42.063015483413395</v>
      </c>
      <c r="BA47" s="787">
        <f>Assets!BA479</f>
        <v>40.598775368535861</v>
      </c>
      <c r="BB47" s="787">
        <f>Assets!BB479</f>
        <v>32.632103592530399</v>
      </c>
      <c r="BC47" s="787">
        <f>Assets!BC479</f>
        <v>23.737905466235446</v>
      </c>
      <c r="BD47" s="787">
        <f>Assets!BD479</f>
        <v>14.452650357705823</v>
      </c>
      <c r="BE47" s="787">
        <f>Assets!BE479</f>
        <v>6.8972507268101984</v>
      </c>
      <c r="BF47" s="787">
        <f>Assets!BF479</f>
        <v>0</v>
      </c>
      <c r="BG47" s="787">
        <f>Assets!BG479</f>
        <v>0</v>
      </c>
      <c r="BH47" s="787">
        <f>Assets!BH479</f>
        <v>0</v>
      </c>
      <c r="BI47" s="787">
        <f>Assets!BI479</f>
        <v>0</v>
      </c>
      <c r="BJ47" s="46"/>
      <c r="BK47" s="46"/>
      <c r="BL47" s="46"/>
      <c r="BM47" s="46"/>
    </row>
    <row r="48" spans="1:65">
      <c r="A48" s="46"/>
      <c r="B48" s="42" t="s">
        <v>27</v>
      </c>
      <c r="C48" s="46"/>
      <c r="D48" s="777"/>
      <c r="E48" s="777"/>
      <c r="F48" s="686"/>
      <c r="G48" s="769">
        <f>G26</f>
        <v>109.32048583469931</v>
      </c>
      <c r="H48" s="687">
        <f t="shared" ref="H48:AL48" si="30">H26</f>
        <v>115.63918346289962</v>
      </c>
      <c r="I48" s="687">
        <f t="shared" si="30"/>
        <v>123.66028348756916</v>
      </c>
      <c r="J48" s="687">
        <f t="shared" si="30"/>
        <v>134.38731810493618</v>
      </c>
      <c r="K48" s="687">
        <f t="shared" si="30"/>
        <v>143.3007373080828</v>
      </c>
      <c r="L48" s="687">
        <f t="shared" si="30"/>
        <v>150.53304964322459</v>
      </c>
      <c r="M48" s="687">
        <f t="shared" si="30"/>
        <v>146.780052558796</v>
      </c>
      <c r="N48" s="687">
        <f t="shared" si="30"/>
        <v>143.0598689336264</v>
      </c>
      <c r="O48" s="687">
        <f t="shared" si="30"/>
        <v>139.34403477794817</v>
      </c>
      <c r="P48" s="687">
        <f t="shared" si="30"/>
        <v>135.68553594639377</v>
      </c>
      <c r="Q48" s="687">
        <f t="shared" si="30"/>
        <v>132.02950098648401</v>
      </c>
      <c r="R48" s="687">
        <f t="shared" si="30"/>
        <v>128.27545515554905</v>
      </c>
      <c r="S48" s="687">
        <f t="shared" si="30"/>
        <v>124.46166120109406</v>
      </c>
      <c r="T48" s="687">
        <f t="shared" si="30"/>
        <v>120.43124932895749</v>
      </c>
      <c r="U48" s="687">
        <f t="shared" si="30"/>
        <v>116.18495400536774</v>
      </c>
      <c r="V48" s="687">
        <f t="shared" si="30"/>
        <v>111.78200111077346</v>
      </c>
      <c r="W48" s="687">
        <f t="shared" si="30"/>
        <v>107.26205872825626</v>
      </c>
      <c r="X48" s="687">
        <f t="shared" si="30"/>
        <v>102.68632507945171</v>
      </c>
      <c r="Y48" s="687">
        <f t="shared" si="30"/>
        <v>98.006016660975476</v>
      </c>
      <c r="Z48" s="687">
        <f t="shared" si="30"/>
        <v>93.131625407346718</v>
      </c>
      <c r="AA48" s="687">
        <f t="shared" si="30"/>
        <v>88.026226977786621</v>
      </c>
      <c r="AB48" s="687">
        <f t="shared" si="30"/>
        <v>84.241700908952197</v>
      </c>
      <c r="AC48" s="687">
        <f t="shared" si="30"/>
        <v>82.919756565394664</v>
      </c>
      <c r="AD48" s="687">
        <f t="shared" si="30"/>
        <v>81.689364536046369</v>
      </c>
      <c r="AE48" s="687">
        <f t="shared" si="30"/>
        <v>80.391184409716388</v>
      </c>
      <c r="AF48" s="687">
        <f t="shared" si="30"/>
        <v>79.062023424928455</v>
      </c>
      <c r="AG48" s="687">
        <f t="shared" si="30"/>
        <v>77.712403126294078</v>
      </c>
      <c r="AH48" s="687">
        <f t="shared" si="30"/>
        <v>76.300763048501892</v>
      </c>
      <c r="AI48" s="687">
        <f t="shared" si="30"/>
        <v>74.809798208831452</v>
      </c>
      <c r="AJ48" s="687">
        <f t="shared" si="30"/>
        <v>73.236361972509243</v>
      </c>
      <c r="AK48" s="687">
        <f t="shared" si="30"/>
        <v>71.576672587993812</v>
      </c>
      <c r="AL48" s="687">
        <f t="shared" si="30"/>
        <v>69.833038890923575</v>
      </c>
      <c r="AM48" s="687">
        <f t="shared" ref="AM48:BI48" si="31">AM26</f>
        <v>67.989301288502418</v>
      </c>
      <c r="AN48" s="687">
        <f t="shared" si="31"/>
        <v>66.020377761004269</v>
      </c>
      <c r="AO48" s="687">
        <f t="shared" si="31"/>
        <v>63.921403597169437</v>
      </c>
      <c r="AP48" s="687">
        <f t="shared" si="31"/>
        <v>61.687354597573368</v>
      </c>
      <c r="AQ48" s="687">
        <f t="shared" si="31"/>
        <v>59.313042265674078</v>
      </c>
      <c r="AR48" s="687">
        <f t="shared" si="31"/>
        <v>56.793108860926694</v>
      </c>
      <c r="AS48" s="687">
        <f t="shared" si="31"/>
        <v>54.122022310138412</v>
      </c>
      <c r="AT48" s="687">
        <f t="shared" si="31"/>
        <v>51.294070973133287</v>
      </c>
      <c r="AU48" s="687">
        <f t="shared" si="31"/>
        <v>48.303358258689997</v>
      </c>
      <c r="AV48" s="687">
        <f t="shared" si="31"/>
        <v>45.143797086606135</v>
      </c>
      <c r="AW48" s="687">
        <f t="shared" si="31"/>
        <v>41.818348937192745</v>
      </c>
      <c r="AX48" s="687">
        <f t="shared" si="31"/>
        <v>38.313892188502415</v>
      </c>
      <c r="AY48" s="687">
        <f t="shared" si="31"/>
        <v>34.641544346940449</v>
      </c>
      <c r="AZ48" s="687">
        <f t="shared" si="31"/>
        <v>30.78348454831329</v>
      </c>
      <c r="BA48" s="687">
        <f t="shared" si="31"/>
        <v>26.689954263547122</v>
      </c>
      <c r="BB48" s="687">
        <f t="shared" si="31"/>
        <v>22.498078863168722</v>
      </c>
      <c r="BC48" s="687">
        <f t="shared" si="31"/>
        <v>18.468519897842043</v>
      </c>
      <c r="BD48" s="687">
        <f t="shared" si="31"/>
        <v>14.861510128982234</v>
      </c>
      <c r="BE48" s="687">
        <f t="shared" si="31"/>
        <v>11.441623488216603</v>
      </c>
      <c r="BF48" s="687">
        <f t="shared" si="31"/>
        <v>8.4148108375220687</v>
      </c>
      <c r="BG48" s="687">
        <f t="shared" si="31"/>
        <v>5.7020936668510762</v>
      </c>
      <c r="BH48" s="687">
        <f t="shared" si="31"/>
        <v>3.4395364052625874</v>
      </c>
      <c r="BI48" s="687">
        <f t="shared" si="31"/>
        <v>1.7220368766152461</v>
      </c>
      <c r="BJ48" s="46"/>
      <c r="BK48" s="46"/>
      <c r="BL48" s="46"/>
      <c r="BM48" s="46"/>
    </row>
    <row r="49" spans="1:65">
      <c r="A49" s="46"/>
      <c r="B49" s="77" t="s">
        <v>371</v>
      </c>
      <c r="C49" s="46"/>
      <c r="D49" s="777"/>
      <c r="E49" s="777"/>
      <c r="F49" s="686"/>
      <c r="G49" s="769">
        <f>'PTRM input'!G203*Analysis!G$7</f>
        <v>4.2713127864035449</v>
      </c>
      <c r="H49" s="687">
        <f>'PTRM input'!H203*Analysis!H$7</f>
        <v>-2.7434647482806351</v>
      </c>
      <c r="I49" s="687">
        <f>'PTRM input'!I203*Analysis!I$7</f>
        <v>3.3554495391786583</v>
      </c>
      <c r="J49" s="687">
        <f>'PTRM input'!J203*Analysis!J$7</f>
        <v>11.483040461621076</v>
      </c>
      <c r="K49" s="687">
        <f>'PTRM input'!K203*Analysis!K$7</f>
        <v>0.67387573567025416</v>
      </c>
      <c r="L49" s="687">
        <f>'PTRM input'!L203*Analysis!L$7</f>
        <v>0</v>
      </c>
      <c r="M49" s="687">
        <f>'PTRM input'!M203*Analysis!M$7</f>
        <v>0</v>
      </c>
      <c r="N49" s="687">
        <f>'PTRM input'!N203*Analysis!N$7</f>
        <v>0</v>
      </c>
      <c r="O49" s="687">
        <f>'PTRM input'!O203*Analysis!O$7</f>
        <v>0</v>
      </c>
      <c r="P49" s="687">
        <f>'PTRM input'!P203*Analysis!P$7</f>
        <v>0</v>
      </c>
      <c r="Q49" s="687"/>
      <c r="R49" s="687"/>
      <c r="S49" s="687"/>
      <c r="T49" s="687"/>
      <c r="U49" s="687"/>
      <c r="V49" s="687"/>
      <c r="W49" s="687"/>
      <c r="X49" s="687"/>
      <c r="Y49" s="687"/>
      <c r="Z49" s="687"/>
      <c r="AA49" s="687"/>
      <c r="AB49" s="687"/>
      <c r="AC49" s="687"/>
      <c r="AD49" s="687"/>
      <c r="AE49" s="687"/>
      <c r="AF49" s="687"/>
      <c r="AG49" s="687"/>
      <c r="AH49" s="687"/>
      <c r="AI49" s="687"/>
      <c r="AJ49" s="687"/>
      <c r="AK49" s="687"/>
      <c r="AL49" s="687"/>
      <c r="AM49" s="687"/>
      <c r="AN49" s="687"/>
      <c r="AO49" s="687"/>
      <c r="AP49" s="687"/>
      <c r="AQ49" s="687"/>
      <c r="AR49" s="687"/>
      <c r="AS49" s="687"/>
      <c r="AT49" s="687"/>
      <c r="AU49" s="687"/>
      <c r="AV49" s="687"/>
      <c r="AW49" s="687"/>
      <c r="AX49" s="687"/>
      <c r="AY49" s="687"/>
      <c r="AZ49" s="687"/>
      <c r="BA49" s="687"/>
      <c r="BB49" s="687"/>
      <c r="BC49" s="687"/>
      <c r="BD49" s="687"/>
      <c r="BE49" s="687"/>
      <c r="BF49" s="687"/>
      <c r="BG49" s="687"/>
      <c r="BH49" s="687"/>
      <c r="BI49" s="687"/>
      <c r="BJ49" s="46"/>
      <c r="BK49" s="46"/>
      <c r="BL49" s="46"/>
      <c r="BM49" s="46"/>
    </row>
    <row r="50" spans="1:65">
      <c r="A50" s="46"/>
      <c r="B50" s="51" t="s">
        <v>28</v>
      </c>
      <c r="C50" s="46"/>
      <c r="D50" s="46"/>
      <c r="E50" s="777"/>
      <c r="F50" s="705"/>
      <c r="G50" s="778">
        <f>SUM(G46:G49)</f>
        <v>454.15320389110582</v>
      </c>
      <c r="H50" s="706">
        <f t="shared" ref="H50:BI50" si="32">SUM(H46:H49)</f>
        <v>487.59879872865679</v>
      </c>
      <c r="I50" s="706">
        <f t="shared" si="32"/>
        <v>540.68833521437045</v>
      </c>
      <c r="J50" s="706">
        <f t="shared" si="32"/>
        <v>580.48063798178725</v>
      </c>
      <c r="K50" s="706">
        <f t="shared" si="32"/>
        <v>607.28382373184331</v>
      </c>
      <c r="L50" s="706">
        <f t="shared" si="32"/>
        <v>337.68241224200506</v>
      </c>
      <c r="M50" s="706">
        <f t="shared" si="32"/>
        <v>320.88493176271652</v>
      </c>
      <c r="N50" s="706">
        <f t="shared" si="32"/>
        <v>300.42339757589491</v>
      </c>
      <c r="O50" s="706">
        <f t="shared" si="32"/>
        <v>281.59753004543063</v>
      </c>
      <c r="P50" s="706">
        <f t="shared" si="32"/>
        <v>272.57933796430075</v>
      </c>
      <c r="Q50" s="706">
        <f t="shared" si="32"/>
        <v>268.92330300439102</v>
      </c>
      <c r="R50" s="706">
        <f t="shared" si="32"/>
        <v>264.56066684849009</v>
      </c>
      <c r="S50" s="706">
        <f t="shared" si="32"/>
        <v>258.83999142625481</v>
      </c>
      <c r="T50" s="706">
        <f t="shared" si="32"/>
        <v>248.62181862724765</v>
      </c>
      <c r="U50" s="706">
        <f t="shared" si="32"/>
        <v>239.59489037664758</v>
      </c>
      <c r="V50" s="706">
        <f t="shared" si="32"/>
        <v>232.92935413386476</v>
      </c>
      <c r="W50" s="706">
        <f t="shared" si="32"/>
        <v>227.02752485968222</v>
      </c>
      <c r="X50" s="706">
        <f t="shared" si="32"/>
        <v>221.03081365830442</v>
      </c>
      <c r="Y50" s="706">
        <f t="shared" si="32"/>
        <v>216.35050523982818</v>
      </c>
      <c r="Z50" s="706">
        <f t="shared" si="32"/>
        <v>211.47611398619944</v>
      </c>
      <c r="AA50" s="706">
        <f t="shared" si="32"/>
        <v>206.37071555663934</v>
      </c>
      <c r="AB50" s="706">
        <f t="shared" si="32"/>
        <v>202.58618948780492</v>
      </c>
      <c r="AC50" s="706">
        <f t="shared" si="32"/>
        <v>201.26424514424738</v>
      </c>
      <c r="AD50" s="706">
        <f t="shared" si="32"/>
        <v>200.0338531148991</v>
      </c>
      <c r="AE50" s="706">
        <f t="shared" si="32"/>
        <v>198.73567298856909</v>
      </c>
      <c r="AF50" s="706">
        <f t="shared" si="32"/>
        <v>197.40651200378119</v>
      </c>
      <c r="AG50" s="706">
        <f t="shared" si="32"/>
        <v>196.0568917051468</v>
      </c>
      <c r="AH50" s="706">
        <f t="shared" si="32"/>
        <v>194.64525162735461</v>
      </c>
      <c r="AI50" s="706">
        <f t="shared" si="32"/>
        <v>131.64658001744152</v>
      </c>
      <c r="AJ50" s="706">
        <f t="shared" si="32"/>
        <v>126.91257474763907</v>
      </c>
      <c r="AK50" s="706">
        <f t="shared" si="32"/>
        <v>125.25288536312365</v>
      </c>
      <c r="AL50" s="706">
        <f t="shared" si="32"/>
        <v>123.50925166605342</v>
      </c>
      <c r="AM50" s="706">
        <f t="shared" si="32"/>
        <v>118.71896621073989</v>
      </c>
      <c r="AN50" s="706">
        <f t="shared" si="32"/>
        <v>110.89749820415726</v>
      </c>
      <c r="AO50" s="706">
        <f t="shared" si="32"/>
        <v>108.79852404032243</v>
      </c>
      <c r="AP50" s="706">
        <f t="shared" si="32"/>
        <v>106.56447504072636</v>
      </c>
      <c r="AQ50" s="706">
        <f t="shared" si="32"/>
        <v>104.19016270882707</v>
      </c>
      <c r="AR50" s="706">
        <f t="shared" si="32"/>
        <v>101.67022930407968</v>
      </c>
      <c r="AS50" s="706">
        <f t="shared" si="32"/>
        <v>98.999142753291409</v>
      </c>
      <c r="AT50" s="706">
        <f t="shared" si="32"/>
        <v>96.171191416286277</v>
      </c>
      <c r="AU50" s="706">
        <f t="shared" si="32"/>
        <v>93.180478701842986</v>
      </c>
      <c r="AV50" s="706">
        <f t="shared" si="32"/>
        <v>90.020917529759117</v>
      </c>
      <c r="AW50" s="706">
        <f t="shared" si="32"/>
        <v>86.572590703557239</v>
      </c>
      <c r="AX50" s="706">
        <f t="shared" si="32"/>
        <v>81.472089322059617</v>
      </c>
      <c r="AY50" s="706">
        <f t="shared" si="32"/>
        <v>77.799741480497644</v>
      </c>
      <c r="AZ50" s="706">
        <f t="shared" si="32"/>
        <v>72.846500031726691</v>
      </c>
      <c r="BA50" s="706">
        <f t="shared" si="32"/>
        <v>67.288729632082976</v>
      </c>
      <c r="BB50" s="706">
        <f t="shared" si="32"/>
        <v>55.130182455699121</v>
      </c>
      <c r="BC50" s="706">
        <f t="shared" si="32"/>
        <v>42.206425364077489</v>
      </c>
      <c r="BD50" s="706">
        <f t="shared" si="32"/>
        <v>29.314160486688056</v>
      </c>
      <c r="BE50" s="706">
        <f t="shared" si="32"/>
        <v>18.338874215026802</v>
      </c>
      <c r="BF50" s="706">
        <f t="shared" si="32"/>
        <v>8.4148108375220687</v>
      </c>
      <c r="BG50" s="706">
        <f t="shared" si="32"/>
        <v>5.7020936668510762</v>
      </c>
      <c r="BH50" s="706">
        <f t="shared" si="32"/>
        <v>3.4395364052625874</v>
      </c>
      <c r="BI50" s="706">
        <f t="shared" si="32"/>
        <v>1.7220368766152461</v>
      </c>
      <c r="BJ50" s="46"/>
      <c r="BK50" s="46"/>
      <c r="BL50" s="46"/>
      <c r="BM50" s="46"/>
    </row>
    <row r="51" spans="1:65">
      <c r="A51" s="46"/>
      <c r="B51" s="46"/>
      <c r="C51" s="46"/>
      <c r="D51" s="46"/>
      <c r="E51" s="46"/>
      <c r="F51" s="707"/>
      <c r="G51" s="779"/>
      <c r="H51" s="707"/>
      <c r="I51" s="707"/>
      <c r="J51" s="707"/>
      <c r="K51" s="707"/>
      <c r="L51" s="707"/>
      <c r="M51" s="707"/>
      <c r="N51" s="707"/>
      <c r="O51" s="707"/>
      <c r="P51" s="707"/>
      <c r="Q51" s="707"/>
      <c r="R51" s="707"/>
      <c r="S51" s="707"/>
      <c r="T51" s="707"/>
      <c r="U51" s="707"/>
      <c r="V51" s="707"/>
      <c r="W51" s="707"/>
      <c r="X51" s="707"/>
      <c r="Y51" s="707"/>
      <c r="Z51" s="707"/>
      <c r="AA51" s="707"/>
      <c r="AB51" s="707"/>
      <c r="AC51" s="707"/>
      <c r="AD51" s="707"/>
      <c r="AE51" s="707"/>
      <c r="AF51" s="707"/>
      <c r="AG51" s="707"/>
      <c r="AH51" s="707"/>
      <c r="AI51" s="707"/>
      <c r="AJ51" s="707"/>
      <c r="AK51" s="707"/>
      <c r="AL51" s="707"/>
      <c r="AM51" s="707"/>
      <c r="AN51" s="707"/>
      <c r="AO51" s="707"/>
      <c r="AP51" s="707"/>
      <c r="AQ51" s="707"/>
      <c r="AR51" s="707"/>
      <c r="AS51" s="707"/>
      <c r="AT51" s="707"/>
      <c r="AU51" s="707"/>
      <c r="AV51" s="707"/>
      <c r="AW51" s="707"/>
      <c r="AX51" s="707"/>
      <c r="AY51" s="707"/>
      <c r="AZ51" s="707"/>
      <c r="BA51" s="707"/>
      <c r="BB51" s="707"/>
      <c r="BC51" s="707"/>
      <c r="BD51" s="707"/>
      <c r="BE51" s="707"/>
      <c r="BF51" s="707"/>
      <c r="BG51" s="707"/>
      <c r="BH51" s="707"/>
      <c r="BI51" s="707"/>
      <c r="BJ51" s="46"/>
      <c r="BK51" s="46"/>
      <c r="BL51" s="46"/>
      <c r="BM51" s="46"/>
    </row>
    <row r="52" spans="1:65">
      <c r="A52" s="46"/>
      <c r="B52" s="51" t="s">
        <v>23</v>
      </c>
      <c r="C52" s="46"/>
      <c r="D52" s="46"/>
      <c r="E52" s="46"/>
      <c r="F52" s="707"/>
      <c r="G52" s="779"/>
      <c r="H52" s="707"/>
      <c r="I52" s="707"/>
      <c r="J52" s="707"/>
      <c r="K52" s="707"/>
      <c r="L52" s="707"/>
      <c r="M52" s="707"/>
      <c r="N52" s="707"/>
      <c r="O52" s="707"/>
      <c r="P52" s="707"/>
      <c r="Q52" s="707"/>
      <c r="R52" s="707"/>
      <c r="S52" s="707"/>
      <c r="T52" s="707"/>
      <c r="U52" s="707"/>
      <c r="V52" s="707"/>
      <c r="W52" s="707"/>
      <c r="X52" s="707"/>
      <c r="Y52" s="707"/>
      <c r="Z52" s="707"/>
      <c r="AA52" s="707"/>
      <c r="AB52" s="707"/>
      <c r="AC52" s="707"/>
      <c r="AD52" s="707"/>
      <c r="AE52" s="707"/>
      <c r="AF52" s="707"/>
      <c r="AG52" s="707"/>
      <c r="AH52" s="707"/>
      <c r="AI52" s="707"/>
      <c r="AJ52" s="707"/>
      <c r="AK52" s="707"/>
      <c r="AL52" s="707"/>
      <c r="AM52" s="707"/>
      <c r="AN52" s="707"/>
      <c r="AO52" s="707"/>
      <c r="AP52" s="707"/>
      <c r="AQ52" s="707"/>
      <c r="AR52" s="707"/>
      <c r="AS52" s="707"/>
      <c r="AT52" s="707"/>
      <c r="AU52" s="707"/>
      <c r="AV52" s="707"/>
      <c r="AW52" s="707"/>
      <c r="AX52" s="707"/>
      <c r="AY52" s="707"/>
      <c r="AZ52" s="707"/>
      <c r="BA52" s="707"/>
      <c r="BB52" s="707"/>
      <c r="BC52" s="707"/>
      <c r="BD52" s="707"/>
      <c r="BE52" s="707"/>
      <c r="BF52" s="707"/>
      <c r="BG52" s="707"/>
      <c r="BH52" s="707"/>
      <c r="BI52" s="707"/>
      <c r="BJ52" s="46"/>
      <c r="BK52" s="46"/>
      <c r="BL52" s="46"/>
      <c r="BM52" s="46"/>
    </row>
    <row r="53" spans="1:65">
      <c r="A53" s="46"/>
      <c r="B53" s="42" t="s">
        <v>182</v>
      </c>
      <c r="C53" s="46"/>
      <c r="D53" s="46"/>
      <c r="E53" s="46"/>
      <c r="F53" s="707"/>
      <c r="G53" s="788">
        <f>WACC!G13</f>
        <v>0.3</v>
      </c>
      <c r="H53" s="708">
        <f>WACC!H13</f>
        <v>0.3</v>
      </c>
      <c r="I53" s="708">
        <f>WACC!I13</f>
        <v>0.3</v>
      </c>
      <c r="J53" s="708">
        <f>WACC!J13</f>
        <v>0.3</v>
      </c>
      <c r="K53" s="708">
        <f>WACC!K13</f>
        <v>0.3</v>
      </c>
      <c r="L53" s="708">
        <f>WACC!L13</f>
        <v>0.3</v>
      </c>
      <c r="M53" s="708">
        <f>WACC!M13</f>
        <v>0.3</v>
      </c>
      <c r="N53" s="708">
        <f>WACC!N13</f>
        <v>0.3</v>
      </c>
      <c r="O53" s="708">
        <f>WACC!O13</f>
        <v>0.3</v>
      </c>
      <c r="P53" s="708">
        <f>WACC!P13</f>
        <v>0.3</v>
      </c>
      <c r="Q53" s="708">
        <f>WACC!$P13</f>
        <v>0.3</v>
      </c>
      <c r="R53" s="708">
        <f>WACC!$P13</f>
        <v>0.3</v>
      </c>
      <c r="S53" s="708">
        <f>WACC!$P13</f>
        <v>0.3</v>
      </c>
      <c r="T53" s="708">
        <f>WACC!$P13</f>
        <v>0.3</v>
      </c>
      <c r="U53" s="708">
        <f>WACC!$P13</f>
        <v>0.3</v>
      </c>
      <c r="V53" s="708">
        <f>WACC!$P13</f>
        <v>0.3</v>
      </c>
      <c r="W53" s="708">
        <f>WACC!$P13</f>
        <v>0.3</v>
      </c>
      <c r="X53" s="708">
        <f>WACC!$P13</f>
        <v>0.3</v>
      </c>
      <c r="Y53" s="708">
        <f>WACC!$P13</f>
        <v>0.3</v>
      </c>
      <c r="Z53" s="708">
        <f>WACC!$P13</f>
        <v>0.3</v>
      </c>
      <c r="AA53" s="708">
        <f>WACC!$P13</f>
        <v>0.3</v>
      </c>
      <c r="AB53" s="708">
        <f>WACC!$P13</f>
        <v>0.3</v>
      </c>
      <c r="AC53" s="708">
        <f>WACC!$P13</f>
        <v>0.3</v>
      </c>
      <c r="AD53" s="708">
        <f>WACC!$P13</f>
        <v>0.3</v>
      </c>
      <c r="AE53" s="708">
        <f>WACC!$P13</f>
        <v>0.3</v>
      </c>
      <c r="AF53" s="708">
        <f>WACC!$P13</f>
        <v>0.3</v>
      </c>
      <c r="AG53" s="708">
        <f>WACC!$P13</f>
        <v>0.3</v>
      </c>
      <c r="AH53" s="708">
        <f>WACC!$P13</f>
        <v>0.3</v>
      </c>
      <c r="AI53" s="708">
        <f>WACC!$P13</f>
        <v>0.3</v>
      </c>
      <c r="AJ53" s="708">
        <f>WACC!$P13</f>
        <v>0.3</v>
      </c>
      <c r="AK53" s="708">
        <f>WACC!$P13</f>
        <v>0.3</v>
      </c>
      <c r="AL53" s="708">
        <f>WACC!$P13</f>
        <v>0.3</v>
      </c>
      <c r="AM53" s="708">
        <f>WACC!$P13</f>
        <v>0.3</v>
      </c>
      <c r="AN53" s="708">
        <f>WACC!$P13</f>
        <v>0.3</v>
      </c>
      <c r="AO53" s="708">
        <f>WACC!$P13</f>
        <v>0.3</v>
      </c>
      <c r="AP53" s="708">
        <f>WACC!$P13</f>
        <v>0.3</v>
      </c>
      <c r="AQ53" s="708">
        <f>WACC!$P13</f>
        <v>0.3</v>
      </c>
      <c r="AR53" s="708">
        <f>WACC!$P13</f>
        <v>0.3</v>
      </c>
      <c r="AS53" s="708">
        <f>WACC!$P13</f>
        <v>0.3</v>
      </c>
      <c r="AT53" s="708">
        <f>WACC!$P13</f>
        <v>0.3</v>
      </c>
      <c r="AU53" s="708">
        <f>WACC!$P13</f>
        <v>0.3</v>
      </c>
      <c r="AV53" s="708">
        <f>WACC!$P13</f>
        <v>0.3</v>
      </c>
      <c r="AW53" s="708">
        <f>WACC!$P13</f>
        <v>0.3</v>
      </c>
      <c r="AX53" s="708">
        <f>WACC!$P13</f>
        <v>0.3</v>
      </c>
      <c r="AY53" s="708">
        <f>WACC!$P13</f>
        <v>0.3</v>
      </c>
      <c r="AZ53" s="708">
        <f>WACC!$P13</f>
        <v>0.3</v>
      </c>
      <c r="BA53" s="708">
        <f>WACC!$P13</f>
        <v>0.3</v>
      </c>
      <c r="BB53" s="708">
        <f>WACC!$P13</f>
        <v>0.3</v>
      </c>
      <c r="BC53" s="708">
        <f>WACC!$P13</f>
        <v>0.3</v>
      </c>
      <c r="BD53" s="708">
        <f>WACC!$P13</f>
        <v>0.3</v>
      </c>
      <c r="BE53" s="708">
        <f>WACC!$P13</f>
        <v>0.3</v>
      </c>
      <c r="BF53" s="708">
        <f>WACC!$P13</f>
        <v>0.3</v>
      </c>
      <c r="BG53" s="708">
        <f>WACC!$P13</f>
        <v>0.3</v>
      </c>
      <c r="BH53" s="708">
        <f>WACC!$P13</f>
        <v>0.3</v>
      </c>
      <c r="BI53" s="708">
        <f>WACC!$P13</f>
        <v>0.3</v>
      </c>
      <c r="BJ53" s="46"/>
      <c r="BK53" s="46"/>
      <c r="BL53" s="46"/>
      <c r="BM53" s="46"/>
    </row>
    <row r="54" spans="1:65">
      <c r="A54" s="46"/>
      <c r="B54" s="42" t="s">
        <v>24</v>
      </c>
      <c r="C54" s="46"/>
      <c r="D54" s="50"/>
      <c r="E54" s="82"/>
      <c r="F54" s="691"/>
      <c r="G54" s="780">
        <f>G55+F56</f>
        <v>211.00991997217648</v>
      </c>
      <c r="H54" s="709">
        <f>H55+G56</f>
        <v>189.00716449057541</v>
      </c>
      <c r="I54" s="709">
        <f t="shared" ref="I54:AL54" si="33">I55+H56</f>
        <v>177.11657083179978</v>
      </c>
      <c r="J54" s="709">
        <f t="shared" si="33"/>
        <v>193.9521987528118</v>
      </c>
      <c r="K54" s="709">
        <f t="shared" si="33"/>
        <v>193.17497946629078</v>
      </c>
      <c r="L54" s="709">
        <f t="shared" si="33"/>
        <v>75.780074378113625</v>
      </c>
      <c r="M54" s="709">
        <f t="shared" si="33"/>
        <v>86.426594390445018</v>
      </c>
      <c r="N54" s="709">
        <f t="shared" si="33"/>
        <v>102.70256973261729</v>
      </c>
      <c r="O54" s="709">
        <f t="shared" si="33"/>
        <v>114.97213898817</v>
      </c>
      <c r="P54" s="709">
        <f t="shared" si="33"/>
        <v>117.50588745354662</v>
      </c>
      <c r="Q54" s="709">
        <f t="shared" si="33"/>
        <v>117.33960662568848</v>
      </c>
      <c r="R54" s="709">
        <f t="shared" si="33"/>
        <v>116.35091118809106</v>
      </c>
      <c r="S54" s="709">
        <f t="shared" si="33"/>
        <v>122.86693441723577</v>
      </c>
      <c r="T54" s="709">
        <f t="shared" si="33"/>
        <v>134.34410154068468</v>
      </c>
      <c r="U54" s="709">
        <f t="shared" si="33"/>
        <v>141.61490010749543</v>
      </c>
      <c r="V54" s="709">
        <f t="shared" si="33"/>
        <v>144.13403531977713</v>
      </c>
      <c r="W54" s="709">
        <f t="shared" si="33"/>
        <v>143.11918885372927</v>
      </c>
      <c r="X54" s="709">
        <f t="shared" si="33"/>
        <v>143.95371436331627</v>
      </c>
      <c r="Y54" s="709">
        <f t="shared" si="33"/>
        <v>146.35874407361467</v>
      </c>
      <c r="Z54" s="709">
        <f t="shared" si="33"/>
        <v>149.96525548289941</v>
      </c>
      <c r="AA54" s="709">
        <f t="shared" si="33"/>
        <v>94.114002036854714</v>
      </c>
      <c r="AB54" s="709">
        <f t="shared" si="33"/>
        <v>-3.1876085000955072</v>
      </c>
      <c r="AC54" s="709">
        <f t="shared" si="33"/>
        <v>-10.397630763550126</v>
      </c>
      <c r="AD54" s="709">
        <f t="shared" si="33"/>
        <v>-16.564648635257754</v>
      </c>
      <c r="AE54" s="709">
        <f t="shared" si="33"/>
        <v>-22.899618645199013</v>
      </c>
      <c r="AF54" s="709">
        <f t="shared" si="33"/>
        <v>-29.758863894495363</v>
      </c>
      <c r="AG54" s="709">
        <f t="shared" si="33"/>
        <v>-35.860022519846609</v>
      </c>
      <c r="AH54" s="709">
        <f t="shared" si="33"/>
        <v>-40.716011664617753</v>
      </c>
      <c r="AI54" s="709">
        <f t="shared" si="33"/>
        <v>20.987600567568279</v>
      </c>
      <c r="AJ54" s="709">
        <f t="shared" si="33"/>
        <v>76.105622919346757</v>
      </c>
      <c r="AK54" s="709">
        <f t="shared" si="33"/>
        <v>77.535381727785193</v>
      </c>
      <c r="AL54" s="709">
        <f t="shared" si="33"/>
        <v>79.492019932468622</v>
      </c>
      <c r="AM54" s="709">
        <f t="shared" ref="AM54:BI54" si="34">AM55+AL56</f>
        <v>85.892054436090575</v>
      </c>
      <c r="AN54" s="709">
        <f t="shared" si="34"/>
        <v>95.887858324897948</v>
      </c>
      <c r="AO54" s="709">
        <f t="shared" si="34"/>
        <v>98.799171999996133</v>
      </c>
      <c r="AP54" s="709">
        <f t="shared" si="34"/>
        <v>101.76414601437386</v>
      </c>
      <c r="AQ54" s="709">
        <f t="shared" si="34"/>
        <v>104.78369477929309</v>
      </c>
      <c r="AR54" s="709">
        <f t="shared" si="34"/>
        <v>107.85874605290677</v>
      </c>
      <c r="AS54" s="709">
        <f t="shared" si="34"/>
        <v>110.99024106266026</v>
      </c>
      <c r="AT54" s="709">
        <f t="shared" si="34"/>
        <v>114.1791346260781</v>
      </c>
      <c r="AU54" s="709">
        <f t="shared" si="34"/>
        <v>117.42639526979011</v>
      </c>
      <c r="AV54" s="709">
        <f t="shared" si="34"/>
        <v>120.38027797104036</v>
      </c>
      <c r="AW54" s="709">
        <f t="shared" si="34"/>
        <v>123.80743910728324</v>
      </c>
      <c r="AX54" s="709">
        <f t="shared" si="34"/>
        <v>128.41572386732065</v>
      </c>
      <c r="AY54" s="709">
        <f t="shared" si="34"/>
        <v>131.57819467604565</v>
      </c>
      <c r="AZ54" s="709">
        <f t="shared" si="34"/>
        <v>137.7763576322007</v>
      </c>
      <c r="BA54" s="709">
        <f t="shared" si="34"/>
        <v>138.94110242123136</v>
      </c>
      <c r="BB54" s="709">
        <f t="shared" si="34"/>
        <v>137.98520229644899</v>
      </c>
      <c r="BC54" s="709">
        <f t="shared" si="34"/>
        <v>128.40482293515512</v>
      </c>
      <c r="BD54" s="709">
        <f t="shared" si="34"/>
        <v>128.73529261280083</v>
      </c>
      <c r="BE54" s="709">
        <f t="shared" si="34"/>
        <v>119.29816632890069</v>
      </c>
      <c r="BF54" s="709">
        <f t="shared" si="34"/>
        <v>112.49172380413482</v>
      </c>
      <c r="BG54" s="709">
        <f t="shared" si="34"/>
        <v>92.418103483475392</v>
      </c>
      <c r="BH54" s="709">
        <f t="shared" si="34"/>
        <v>69.204632972988861</v>
      </c>
      <c r="BI54" s="709">
        <f t="shared" si="34"/>
        <v>43.849167277821891</v>
      </c>
      <c r="BJ54" s="66"/>
      <c r="BK54" s="66"/>
      <c r="BL54" s="66"/>
      <c r="BM54" s="46"/>
    </row>
    <row r="55" spans="1:65">
      <c r="A55" s="46"/>
      <c r="B55" s="46" t="s">
        <v>174</v>
      </c>
      <c r="C55" s="46"/>
      <c r="D55" s="50"/>
      <c r="E55" s="79"/>
      <c r="F55" s="710"/>
      <c r="G55" s="781">
        <f>G43-G50</f>
        <v>211.00991997217648</v>
      </c>
      <c r="H55" s="711">
        <f t="shared" ref="H55:BI55" si="35">H43-H50</f>
        <v>189.00716449057541</v>
      </c>
      <c r="I55" s="711">
        <f t="shared" si="35"/>
        <v>177.11657083179978</v>
      </c>
      <c r="J55" s="711">
        <f t="shared" si="35"/>
        <v>193.9521987528118</v>
      </c>
      <c r="K55" s="711">
        <f t="shared" si="35"/>
        <v>193.17497946629078</v>
      </c>
      <c r="L55" s="711">
        <f t="shared" si="35"/>
        <v>75.780074378113625</v>
      </c>
      <c r="M55" s="711">
        <f t="shared" si="35"/>
        <v>86.426594390445018</v>
      </c>
      <c r="N55" s="711">
        <f t="shared" si="35"/>
        <v>102.70256973261729</v>
      </c>
      <c r="O55" s="711">
        <f t="shared" si="35"/>
        <v>114.97213898817</v>
      </c>
      <c r="P55" s="711">
        <f t="shared" si="35"/>
        <v>117.50588745354662</v>
      </c>
      <c r="Q55" s="711">
        <f t="shared" si="35"/>
        <v>117.33960662568848</v>
      </c>
      <c r="R55" s="711">
        <f t="shared" si="35"/>
        <v>116.35091118809106</v>
      </c>
      <c r="S55" s="711">
        <f t="shared" si="35"/>
        <v>122.86693441723577</v>
      </c>
      <c r="T55" s="711">
        <f t="shared" si="35"/>
        <v>134.34410154068468</v>
      </c>
      <c r="U55" s="711">
        <f t="shared" si="35"/>
        <v>141.61490010749543</v>
      </c>
      <c r="V55" s="711">
        <f t="shared" si="35"/>
        <v>144.13403531977713</v>
      </c>
      <c r="W55" s="711">
        <f t="shared" si="35"/>
        <v>143.11918885372927</v>
      </c>
      <c r="X55" s="711">
        <f t="shared" si="35"/>
        <v>143.95371436331627</v>
      </c>
      <c r="Y55" s="711">
        <f t="shared" si="35"/>
        <v>146.35874407361467</v>
      </c>
      <c r="Z55" s="711">
        <f t="shared" si="35"/>
        <v>149.96525548289941</v>
      </c>
      <c r="AA55" s="711">
        <f t="shared" si="35"/>
        <v>94.114002036854714</v>
      </c>
      <c r="AB55" s="711">
        <f t="shared" si="35"/>
        <v>-3.1876085000955072</v>
      </c>
      <c r="AC55" s="711">
        <f t="shared" si="35"/>
        <v>-7.2100222634546185</v>
      </c>
      <c r="AD55" s="711">
        <f t="shared" si="35"/>
        <v>-6.1670178717076283</v>
      </c>
      <c r="AE55" s="711">
        <f t="shared" si="35"/>
        <v>-6.3349700099412587</v>
      </c>
      <c r="AF55" s="711">
        <f t="shared" si="35"/>
        <v>-6.8592452492963503</v>
      </c>
      <c r="AG55" s="711">
        <f t="shared" si="35"/>
        <v>-6.1011586253512462</v>
      </c>
      <c r="AH55" s="711">
        <f t="shared" si="35"/>
        <v>-4.8559891447711436</v>
      </c>
      <c r="AI55" s="711">
        <f t="shared" si="35"/>
        <v>61.703612232186032</v>
      </c>
      <c r="AJ55" s="711">
        <f t="shared" si="35"/>
        <v>76.105622919346757</v>
      </c>
      <c r="AK55" s="711">
        <f t="shared" si="35"/>
        <v>77.535381727785193</v>
      </c>
      <c r="AL55" s="711">
        <f t="shared" si="35"/>
        <v>79.492019932468622</v>
      </c>
      <c r="AM55" s="711">
        <f t="shared" si="35"/>
        <v>85.892054436090575</v>
      </c>
      <c r="AN55" s="711">
        <f t="shared" si="35"/>
        <v>95.887858324897948</v>
      </c>
      <c r="AO55" s="711">
        <f t="shared" si="35"/>
        <v>98.799171999996133</v>
      </c>
      <c r="AP55" s="711">
        <f t="shared" si="35"/>
        <v>101.76414601437386</v>
      </c>
      <c r="AQ55" s="711">
        <f t="shared" si="35"/>
        <v>104.78369477929309</v>
      </c>
      <c r="AR55" s="711">
        <f t="shared" si="35"/>
        <v>107.85874605290677</v>
      </c>
      <c r="AS55" s="711">
        <f t="shared" si="35"/>
        <v>110.99024106266026</v>
      </c>
      <c r="AT55" s="711">
        <f t="shared" si="35"/>
        <v>114.1791346260781</v>
      </c>
      <c r="AU55" s="711">
        <f t="shared" si="35"/>
        <v>117.42639526979011</v>
      </c>
      <c r="AV55" s="711">
        <f t="shared" si="35"/>
        <v>120.38027797104036</v>
      </c>
      <c r="AW55" s="711">
        <f t="shared" si="35"/>
        <v>123.80743910728324</v>
      </c>
      <c r="AX55" s="711">
        <f t="shared" si="35"/>
        <v>128.41572386732065</v>
      </c>
      <c r="AY55" s="711">
        <f t="shared" si="35"/>
        <v>131.57819467604565</v>
      </c>
      <c r="AZ55" s="711">
        <f t="shared" si="35"/>
        <v>137.7763576322007</v>
      </c>
      <c r="BA55" s="711">
        <f t="shared" si="35"/>
        <v>138.94110242123136</v>
      </c>
      <c r="BB55" s="711">
        <f t="shared" si="35"/>
        <v>137.98520229644899</v>
      </c>
      <c r="BC55" s="711">
        <f t="shared" si="35"/>
        <v>128.40482293515512</v>
      </c>
      <c r="BD55" s="711">
        <f t="shared" si="35"/>
        <v>128.73529261280083</v>
      </c>
      <c r="BE55" s="711">
        <f t="shared" si="35"/>
        <v>119.29816632890069</v>
      </c>
      <c r="BF55" s="711">
        <f t="shared" si="35"/>
        <v>112.49172380413482</v>
      </c>
      <c r="BG55" s="711">
        <f t="shared" si="35"/>
        <v>92.418103483475392</v>
      </c>
      <c r="BH55" s="711">
        <f t="shared" si="35"/>
        <v>69.204632972988861</v>
      </c>
      <c r="BI55" s="711">
        <f t="shared" si="35"/>
        <v>43.849167277821891</v>
      </c>
      <c r="BJ55" s="66"/>
      <c r="BK55" s="66"/>
      <c r="BL55" s="66"/>
      <c r="BM55" s="46"/>
    </row>
    <row r="56" spans="1:65">
      <c r="A56" s="46"/>
      <c r="B56" s="46" t="s">
        <v>120</v>
      </c>
      <c r="C56" s="46"/>
      <c r="D56" s="46"/>
      <c r="E56" s="46"/>
      <c r="F56" s="712">
        <f>'PTRM input'!F212</f>
        <v>0</v>
      </c>
      <c r="G56" s="781">
        <f>IF(G54&lt;0,G54,0)</f>
        <v>0</v>
      </c>
      <c r="H56" s="711">
        <f>IF(H54&lt;0,H54,0)</f>
        <v>0</v>
      </c>
      <c r="I56" s="711">
        <f>IF(I54&lt;0,I54,0)</f>
        <v>0</v>
      </c>
      <c r="J56" s="711">
        <f t="shared" ref="J56:BI56" si="36">IF(J54&lt;0,J54,0)</f>
        <v>0</v>
      </c>
      <c r="K56" s="711">
        <f t="shared" si="36"/>
        <v>0</v>
      </c>
      <c r="L56" s="711">
        <f t="shared" si="36"/>
        <v>0</v>
      </c>
      <c r="M56" s="711">
        <f t="shared" si="36"/>
        <v>0</v>
      </c>
      <c r="N56" s="711">
        <f t="shared" si="36"/>
        <v>0</v>
      </c>
      <c r="O56" s="711">
        <f t="shared" si="36"/>
        <v>0</v>
      </c>
      <c r="P56" s="711">
        <f t="shared" si="36"/>
        <v>0</v>
      </c>
      <c r="Q56" s="711">
        <f t="shared" si="36"/>
        <v>0</v>
      </c>
      <c r="R56" s="711">
        <f t="shared" si="36"/>
        <v>0</v>
      </c>
      <c r="S56" s="711">
        <f t="shared" si="36"/>
        <v>0</v>
      </c>
      <c r="T56" s="711">
        <f t="shared" si="36"/>
        <v>0</v>
      </c>
      <c r="U56" s="711">
        <f t="shared" si="36"/>
        <v>0</v>
      </c>
      <c r="V56" s="711">
        <f t="shared" si="36"/>
        <v>0</v>
      </c>
      <c r="W56" s="711">
        <f t="shared" si="36"/>
        <v>0</v>
      </c>
      <c r="X56" s="711">
        <f t="shared" si="36"/>
        <v>0</v>
      </c>
      <c r="Y56" s="711">
        <f t="shared" si="36"/>
        <v>0</v>
      </c>
      <c r="Z56" s="711">
        <f t="shared" si="36"/>
        <v>0</v>
      </c>
      <c r="AA56" s="711">
        <f t="shared" si="36"/>
        <v>0</v>
      </c>
      <c r="AB56" s="711">
        <f t="shared" si="36"/>
        <v>-3.1876085000955072</v>
      </c>
      <c r="AC56" s="711">
        <f t="shared" si="36"/>
        <v>-10.397630763550126</v>
      </c>
      <c r="AD56" s="711">
        <f t="shared" si="36"/>
        <v>-16.564648635257754</v>
      </c>
      <c r="AE56" s="711">
        <f t="shared" si="36"/>
        <v>-22.899618645199013</v>
      </c>
      <c r="AF56" s="711">
        <f t="shared" si="36"/>
        <v>-29.758863894495363</v>
      </c>
      <c r="AG56" s="711">
        <f t="shared" si="36"/>
        <v>-35.860022519846609</v>
      </c>
      <c r="AH56" s="711">
        <f t="shared" si="36"/>
        <v>-40.716011664617753</v>
      </c>
      <c r="AI56" s="711">
        <f t="shared" si="36"/>
        <v>0</v>
      </c>
      <c r="AJ56" s="711">
        <f t="shared" si="36"/>
        <v>0</v>
      </c>
      <c r="AK56" s="711">
        <f t="shared" si="36"/>
        <v>0</v>
      </c>
      <c r="AL56" s="711">
        <f t="shared" si="36"/>
        <v>0</v>
      </c>
      <c r="AM56" s="711">
        <f t="shared" si="36"/>
        <v>0</v>
      </c>
      <c r="AN56" s="711">
        <f t="shared" si="36"/>
        <v>0</v>
      </c>
      <c r="AO56" s="711">
        <f t="shared" si="36"/>
        <v>0</v>
      </c>
      <c r="AP56" s="711">
        <f t="shared" si="36"/>
        <v>0</v>
      </c>
      <c r="AQ56" s="711">
        <f t="shared" si="36"/>
        <v>0</v>
      </c>
      <c r="AR56" s="711">
        <f t="shared" si="36"/>
        <v>0</v>
      </c>
      <c r="AS56" s="711">
        <f t="shared" si="36"/>
        <v>0</v>
      </c>
      <c r="AT56" s="711">
        <f t="shared" si="36"/>
        <v>0</v>
      </c>
      <c r="AU56" s="711">
        <f t="shared" si="36"/>
        <v>0</v>
      </c>
      <c r="AV56" s="711">
        <f t="shared" si="36"/>
        <v>0</v>
      </c>
      <c r="AW56" s="711">
        <f t="shared" si="36"/>
        <v>0</v>
      </c>
      <c r="AX56" s="711">
        <f t="shared" si="36"/>
        <v>0</v>
      </c>
      <c r="AY56" s="711">
        <f t="shared" si="36"/>
        <v>0</v>
      </c>
      <c r="AZ56" s="711">
        <f t="shared" si="36"/>
        <v>0</v>
      </c>
      <c r="BA56" s="711">
        <f t="shared" si="36"/>
        <v>0</v>
      </c>
      <c r="BB56" s="711">
        <f t="shared" si="36"/>
        <v>0</v>
      </c>
      <c r="BC56" s="711">
        <f t="shared" si="36"/>
        <v>0</v>
      </c>
      <c r="BD56" s="711">
        <f t="shared" si="36"/>
        <v>0</v>
      </c>
      <c r="BE56" s="711">
        <f t="shared" si="36"/>
        <v>0</v>
      </c>
      <c r="BF56" s="711">
        <f t="shared" si="36"/>
        <v>0</v>
      </c>
      <c r="BG56" s="711">
        <f t="shared" si="36"/>
        <v>0</v>
      </c>
      <c r="BH56" s="711">
        <f t="shared" si="36"/>
        <v>0</v>
      </c>
      <c r="BI56" s="711">
        <f t="shared" si="36"/>
        <v>0</v>
      </c>
      <c r="BJ56" s="66"/>
      <c r="BK56" s="66"/>
      <c r="BL56" s="66"/>
      <c r="BM56" s="46"/>
    </row>
    <row r="57" spans="1:65">
      <c r="A57" s="46"/>
      <c r="B57" s="51" t="s">
        <v>16</v>
      </c>
      <c r="C57" s="50"/>
      <c r="D57" s="46"/>
      <c r="E57" s="83"/>
      <c r="F57" s="713"/>
      <c r="G57" s="781">
        <f>IF(G54&gt;0,G53*G54,0)</f>
        <v>63.302975991652943</v>
      </c>
      <c r="H57" s="711">
        <f t="shared" ref="H57:BI57" si="37">IF(H54&gt;0,H53*H54,0)</f>
        <v>56.702149347172622</v>
      </c>
      <c r="I57" s="711">
        <f t="shared" si="37"/>
        <v>53.13497124953993</v>
      </c>
      <c r="J57" s="711">
        <f t="shared" si="37"/>
        <v>58.185659625843535</v>
      </c>
      <c r="K57" s="711">
        <f t="shared" si="37"/>
        <v>57.952493839887232</v>
      </c>
      <c r="L57" s="711">
        <f t="shared" si="37"/>
        <v>22.734022313434085</v>
      </c>
      <c r="M57" s="711">
        <f t="shared" si="37"/>
        <v>25.927978317133505</v>
      </c>
      <c r="N57" s="711">
        <f t="shared" si="37"/>
        <v>30.810770919785185</v>
      </c>
      <c r="O57" s="711">
        <f t="shared" si="37"/>
        <v>34.491641696450998</v>
      </c>
      <c r="P57" s="711">
        <f t="shared" si="37"/>
        <v>35.251766236063986</v>
      </c>
      <c r="Q57" s="711">
        <f t="shared" si="37"/>
        <v>35.201881987706543</v>
      </c>
      <c r="R57" s="711">
        <f t="shared" si="37"/>
        <v>34.905273356427315</v>
      </c>
      <c r="S57" s="711">
        <f t="shared" si="37"/>
        <v>36.860080325170728</v>
      </c>
      <c r="T57" s="711">
        <f t="shared" si="37"/>
        <v>40.303230462205399</v>
      </c>
      <c r="U57" s="711">
        <f t="shared" si="37"/>
        <v>42.48447003224863</v>
      </c>
      <c r="V57" s="711">
        <f t="shared" si="37"/>
        <v>43.240210595933135</v>
      </c>
      <c r="W57" s="711">
        <f t="shared" si="37"/>
        <v>42.935756656118777</v>
      </c>
      <c r="X57" s="711">
        <f t="shared" si="37"/>
        <v>43.186114308994881</v>
      </c>
      <c r="Y57" s="711">
        <f t="shared" si="37"/>
        <v>43.907623222084403</v>
      </c>
      <c r="Z57" s="711">
        <f t="shared" si="37"/>
        <v>44.989576644869821</v>
      </c>
      <c r="AA57" s="711">
        <f t="shared" si="37"/>
        <v>28.234200611056412</v>
      </c>
      <c r="AB57" s="711">
        <f t="shared" si="37"/>
        <v>0</v>
      </c>
      <c r="AC57" s="711">
        <f t="shared" si="37"/>
        <v>0</v>
      </c>
      <c r="AD57" s="711">
        <f t="shared" si="37"/>
        <v>0</v>
      </c>
      <c r="AE57" s="711">
        <f t="shared" si="37"/>
        <v>0</v>
      </c>
      <c r="AF57" s="711">
        <f t="shared" si="37"/>
        <v>0</v>
      </c>
      <c r="AG57" s="711">
        <f t="shared" si="37"/>
        <v>0</v>
      </c>
      <c r="AH57" s="711">
        <f t="shared" si="37"/>
        <v>0</v>
      </c>
      <c r="AI57" s="711">
        <f t="shared" si="37"/>
        <v>6.2962801702704834</v>
      </c>
      <c r="AJ57" s="711">
        <f t="shared" si="37"/>
        <v>22.831686875804028</v>
      </c>
      <c r="AK57" s="711">
        <f t="shared" si="37"/>
        <v>23.260614518335558</v>
      </c>
      <c r="AL57" s="711">
        <f t="shared" si="37"/>
        <v>23.847605979740585</v>
      </c>
      <c r="AM57" s="711">
        <f t="shared" si="37"/>
        <v>25.76761633082717</v>
      </c>
      <c r="AN57" s="711">
        <f t="shared" si="37"/>
        <v>28.766357497469382</v>
      </c>
      <c r="AO57" s="711">
        <f t="shared" si="37"/>
        <v>29.639751599998839</v>
      </c>
      <c r="AP57" s="711">
        <f t="shared" si="37"/>
        <v>30.529243804312159</v>
      </c>
      <c r="AQ57" s="711">
        <f t="shared" si="37"/>
        <v>31.435108433787924</v>
      </c>
      <c r="AR57" s="711">
        <f t="shared" si="37"/>
        <v>32.357623815872032</v>
      </c>
      <c r="AS57" s="711">
        <f t="shared" si="37"/>
        <v>33.297072318798079</v>
      </c>
      <c r="AT57" s="711">
        <f t="shared" si="37"/>
        <v>34.253740387823427</v>
      </c>
      <c r="AU57" s="711">
        <f t="shared" si="37"/>
        <v>35.227918580937029</v>
      </c>
      <c r="AV57" s="711">
        <f t="shared" si="37"/>
        <v>36.114083391312107</v>
      </c>
      <c r="AW57" s="711">
        <f t="shared" si="37"/>
        <v>37.142231732184975</v>
      </c>
      <c r="AX57" s="711">
        <f t="shared" si="37"/>
        <v>38.524717160196197</v>
      </c>
      <c r="AY57" s="711">
        <f t="shared" si="37"/>
        <v>39.473458402813698</v>
      </c>
      <c r="AZ57" s="711">
        <f t="shared" si="37"/>
        <v>41.332907289660206</v>
      </c>
      <c r="BA57" s="711">
        <f t="shared" si="37"/>
        <v>41.682330726369408</v>
      </c>
      <c r="BB57" s="711">
        <f t="shared" si="37"/>
        <v>41.395560688934694</v>
      </c>
      <c r="BC57" s="711">
        <f t="shared" si="37"/>
        <v>38.521446880546534</v>
      </c>
      <c r="BD57" s="711">
        <f t="shared" si="37"/>
        <v>38.62058778384025</v>
      </c>
      <c r="BE57" s="711">
        <f t="shared" si="37"/>
        <v>35.789449898670206</v>
      </c>
      <c r="BF57" s="711">
        <f t="shared" si="37"/>
        <v>33.747517141240444</v>
      </c>
      <c r="BG57" s="711">
        <f t="shared" si="37"/>
        <v>27.725431045042615</v>
      </c>
      <c r="BH57" s="711">
        <f t="shared" si="37"/>
        <v>20.761389891896659</v>
      </c>
      <c r="BI57" s="711">
        <f t="shared" si="37"/>
        <v>13.154750183346566</v>
      </c>
      <c r="BJ57" s="67"/>
      <c r="BK57" s="67"/>
      <c r="BL57" s="67"/>
      <c r="BM57" s="46"/>
    </row>
    <row r="58" spans="1:65">
      <c r="A58" s="46"/>
      <c r="B58" s="42" t="s">
        <v>34</v>
      </c>
      <c r="C58" s="46"/>
      <c r="D58" s="141">
        <f>WACC!$G$7</f>
        <v>0.4</v>
      </c>
      <c r="E58" s="46"/>
      <c r="F58" s="714"/>
      <c r="G58" s="782">
        <f t="shared" ref="G58:AL58" si="38">$D$58*G57</f>
        <v>25.32119039666118</v>
      </c>
      <c r="H58" s="715">
        <f t="shared" si="38"/>
        <v>22.680859738869049</v>
      </c>
      <c r="I58" s="715">
        <f t="shared" si="38"/>
        <v>21.253988499815975</v>
      </c>
      <c r="J58" s="715">
        <f t="shared" si="38"/>
        <v>23.274263850337416</v>
      </c>
      <c r="K58" s="715">
        <f t="shared" si="38"/>
        <v>23.180997535954894</v>
      </c>
      <c r="L58" s="715">
        <f t="shared" si="38"/>
        <v>9.0936089253736352</v>
      </c>
      <c r="M58" s="715">
        <f t="shared" si="38"/>
        <v>10.371191326853403</v>
      </c>
      <c r="N58" s="715">
        <f t="shared" si="38"/>
        <v>12.324308367914075</v>
      </c>
      <c r="O58" s="715">
        <f t="shared" si="38"/>
        <v>13.796656678580399</v>
      </c>
      <c r="P58" s="715">
        <f t="shared" si="38"/>
        <v>14.100706494425594</v>
      </c>
      <c r="Q58" s="715">
        <f t="shared" si="38"/>
        <v>14.080752795082617</v>
      </c>
      <c r="R58" s="715">
        <f t="shared" si="38"/>
        <v>13.962109342570926</v>
      </c>
      <c r="S58" s="715">
        <f t="shared" si="38"/>
        <v>14.744032130068291</v>
      </c>
      <c r="T58" s="715">
        <f t="shared" si="38"/>
        <v>16.121292184882162</v>
      </c>
      <c r="U58" s="715">
        <f t="shared" si="38"/>
        <v>16.993788012899454</v>
      </c>
      <c r="V58" s="715">
        <f t="shared" si="38"/>
        <v>17.296084238373254</v>
      </c>
      <c r="W58" s="715">
        <f t="shared" si="38"/>
        <v>17.174302662447513</v>
      </c>
      <c r="X58" s="715">
        <f t="shared" si="38"/>
        <v>17.274445723597953</v>
      </c>
      <c r="Y58" s="715">
        <f t="shared" si="38"/>
        <v>17.563049288833763</v>
      </c>
      <c r="Z58" s="715">
        <f t="shared" si="38"/>
        <v>17.995830657947931</v>
      </c>
      <c r="AA58" s="715">
        <f t="shared" si="38"/>
        <v>11.293680244422566</v>
      </c>
      <c r="AB58" s="715">
        <f t="shared" si="38"/>
        <v>0</v>
      </c>
      <c r="AC58" s="715">
        <f t="shared" si="38"/>
        <v>0</v>
      </c>
      <c r="AD58" s="715">
        <f t="shared" si="38"/>
        <v>0</v>
      </c>
      <c r="AE58" s="715">
        <f t="shared" si="38"/>
        <v>0</v>
      </c>
      <c r="AF58" s="715">
        <f t="shared" si="38"/>
        <v>0</v>
      </c>
      <c r="AG58" s="715">
        <f t="shared" si="38"/>
        <v>0</v>
      </c>
      <c r="AH58" s="715">
        <f t="shared" si="38"/>
        <v>0</v>
      </c>
      <c r="AI58" s="715">
        <f t="shared" si="38"/>
        <v>2.5185120681081936</v>
      </c>
      <c r="AJ58" s="715">
        <f t="shared" si="38"/>
        <v>9.1326747503216108</v>
      </c>
      <c r="AK58" s="715">
        <f t="shared" si="38"/>
        <v>9.3042458073342242</v>
      </c>
      <c r="AL58" s="715">
        <f t="shared" si="38"/>
        <v>9.5390423918962348</v>
      </c>
      <c r="AM58" s="715">
        <f t="shared" ref="AM58:BI58" si="39">$D$58*AM57</f>
        <v>10.307046532330869</v>
      </c>
      <c r="AN58" s="715">
        <f t="shared" si="39"/>
        <v>11.506542998987754</v>
      </c>
      <c r="AO58" s="715">
        <f t="shared" si="39"/>
        <v>11.855900639999536</v>
      </c>
      <c r="AP58" s="715">
        <f t="shared" si="39"/>
        <v>12.211697521724865</v>
      </c>
      <c r="AQ58" s="715">
        <f t="shared" si="39"/>
        <v>12.57404337351517</v>
      </c>
      <c r="AR58" s="715">
        <f t="shared" si="39"/>
        <v>12.943049526348814</v>
      </c>
      <c r="AS58" s="715">
        <f t="shared" si="39"/>
        <v>13.318828927519233</v>
      </c>
      <c r="AT58" s="715">
        <f t="shared" si="39"/>
        <v>13.701496155129371</v>
      </c>
      <c r="AU58" s="715">
        <f t="shared" si="39"/>
        <v>14.091167432374812</v>
      </c>
      <c r="AV58" s="715">
        <f t="shared" si="39"/>
        <v>14.445633356524844</v>
      </c>
      <c r="AW58" s="715">
        <f t="shared" si="39"/>
        <v>14.856892692873991</v>
      </c>
      <c r="AX58" s="715">
        <f t="shared" si="39"/>
        <v>15.40988686407848</v>
      </c>
      <c r="AY58" s="715">
        <f t="shared" si="39"/>
        <v>15.789383361125481</v>
      </c>
      <c r="AZ58" s="715">
        <f t="shared" si="39"/>
        <v>16.533162915864082</v>
      </c>
      <c r="BA58" s="715">
        <f t="shared" si="39"/>
        <v>16.672932290547763</v>
      </c>
      <c r="BB58" s="715">
        <f t="shared" si="39"/>
        <v>16.558224275573878</v>
      </c>
      <c r="BC58" s="715">
        <f t="shared" si="39"/>
        <v>15.408578752218615</v>
      </c>
      <c r="BD58" s="715">
        <f t="shared" si="39"/>
        <v>15.4482351135361</v>
      </c>
      <c r="BE58" s="715">
        <f t="shared" si="39"/>
        <v>14.315779959468083</v>
      </c>
      <c r="BF58" s="715">
        <f t="shared" si="39"/>
        <v>13.499006856496178</v>
      </c>
      <c r="BG58" s="715">
        <f t="shared" si="39"/>
        <v>11.090172418017048</v>
      </c>
      <c r="BH58" s="715">
        <f t="shared" si="39"/>
        <v>8.304555956758664</v>
      </c>
      <c r="BI58" s="715">
        <f t="shared" si="39"/>
        <v>5.2619000733386265</v>
      </c>
      <c r="BJ58" s="46"/>
      <c r="BK58" s="46"/>
      <c r="BL58" s="46"/>
      <c r="BM58" s="46"/>
    </row>
    <row r="59" spans="1:65" s="15" customFormat="1" ht="13.5" customHeight="1">
      <c r="A59" s="42"/>
      <c r="B59" s="42"/>
      <c r="C59" s="42"/>
      <c r="D59" s="42" t="s">
        <v>46</v>
      </c>
      <c r="E59" s="42"/>
      <c r="F59" s="80"/>
      <c r="G59" s="783">
        <f>MAX(0,(G25+G26+G28+G30+G32+G40+G41-G50+F56)*G53/(1-(1-$D$35)*G53))</f>
        <v>63.30297599165295</v>
      </c>
      <c r="H59" s="493">
        <f>MAX(0,(H25+H26+H28+H30+H32+H40+H41-H50+G56)*H53/(1-(1-$D$35)*H53))</f>
        <v>56.7021493471726</v>
      </c>
      <c r="I59" s="493">
        <f t="shared" ref="I59:BI59" si="40">MAX(0,(I25+I26+I28+I30+I32+I40+I41-I50+H56)*I53/(1-(1-$D$35)*I53))</f>
        <v>53.134971249539902</v>
      </c>
      <c r="J59" s="493">
        <f t="shared" si="40"/>
        <v>58.185659625843549</v>
      </c>
      <c r="K59" s="493">
        <f t="shared" si="40"/>
        <v>57.952493839887246</v>
      </c>
      <c r="L59" s="493">
        <f t="shared" si="40"/>
        <v>22.734022313434092</v>
      </c>
      <c r="M59" s="493">
        <f t="shared" si="40"/>
        <v>25.927978317133505</v>
      </c>
      <c r="N59" s="493">
        <f t="shared" si="40"/>
        <v>30.810770919785185</v>
      </c>
      <c r="O59" s="493">
        <f t="shared" si="40"/>
        <v>34.491641696451005</v>
      </c>
      <c r="P59" s="493">
        <f t="shared" si="40"/>
        <v>35.251766236063986</v>
      </c>
      <c r="Q59" s="493">
        <f t="shared" si="40"/>
        <v>35.201881987706543</v>
      </c>
      <c r="R59" s="493">
        <f t="shared" si="40"/>
        <v>34.90527335642733</v>
      </c>
      <c r="S59" s="493">
        <f t="shared" si="40"/>
        <v>36.860080325170721</v>
      </c>
      <c r="T59" s="493">
        <f t="shared" si="40"/>
        <v>40.303230462205391</v>
      </c>
      <c r="U59" s="493">
        <f t="shared" si="40"/>
        <v>42.484470032248637</v>
      </c>
      <c r="V59" s="493">
        <f t="shared" si="40"/>
        <v>43.240210595933135</v>
      </c>
      <c r="W59" s="493">
        <f t="shared" si="40"/>
        <v>42.935756656118784</v>
      </c>
      <c r="X59" s="493">
        <f t="shared" si="40"/>
        <v>43.186114308994881</v>
      </c>
      <c r="Y59" s="493">
        <f t="shared" si="40"/>
        <v>43.90762322208441</v>
      </c>
      <c r="Z59" s="493">
        <f t="shared" si="40"/>
        <v>44.989576644869814</v>
      </c>
      <c r="AA59" s="493">
        <f t="shared" si="40"/>
        <v>28.234200611056412</v>
      </c>
      <c r="AB59" s="493">
        <f t="shared" si="40"/>
        <v>0</v>
      </c>
      <c r="AC59" s="493">
        <f t="shared" si="40"/>
        <v>0</v>
      </c>
      <c r="AD59" s="493">
        <f t="shared" si="40"/>
        <v>0</v>
      </c>
      <c r="AE59" s="493">
        <f t="shared" si="40"/>
        <v>0</v>
      </c>
      <c r="AF59" s="493">
        <f t="shared" si="40"/>
        <v>0</v>
      </c>
      <c r="AG59" s="493">
        <f t="shared" si="40"/>
        <v>0</v>
      </c>
      <c r="AH59" s="493">
        <f t="shared" si="40"/>
        <v>0</v>
      </c>
      <c r="AI59" s="493">
        <f t="shared" si="40"/>
        <v>6.2962801702704807</v>
      </c>
      <c r="AJ59" s="493">
        <f t="shared" si="40"/>
        <v>22.831686875804031</v>
      </c>
      <c r="AK59" s="493">
        <f t="shared" si="40"/>
        <v>23.260614518335551</v>
      </c>
      <c r="AL59" s="493">
        <f t="shared" si="40"/>
        <v>23.847605979740582</v>
      </c>
      <c r="AM59" s="493">
        <f t="shared" si="40"/>
        <v>25.767616330827174</v>
      </c>
      <c r="AN59" s="493">
        <f t="shared" si="40"/>
        <v>28.766357497469379</v>
      </c>
      <c r="AO59" s="493">
        <f t="shared" si="40"/>
        <v>29.639751599998835</v>
      </c>
      <c r="AP59" s="493">
        <f t="shared" si="40"/>
        <v>30.529243804312156</v>
      </c>
      <c r="AQ59" s="493">
        <f t="shared" si="40"/>
        <v>31.435108433787924</v>
      </c>
      <c r="AR59" s="493">
        <f t="shared" si="40"/>
        <v>32.357623815872024</v>
      </c>
      <c r="AS59" s="493">
        <f t="shared" si="40"/>
        <v>33.297072318798072</v>
      </c>
      <c r="AT59" s="493">
        <f t="shared" si="40"/>
        <v>34.253740387823427</v>
      </c>
      <c r="AU59" s="493">
        <f t="shared" si="40"/>
        <v>35.227918580937029</v>
      </c>
      <c r="AV59" s="493">
        <f t="shared" si="40"/>
        <v>36.1140833913121</v>
      </c>
      <c r="AW59" s="493">
        <f t="shared" si="40"/>
        <v>37.142231732184975</v>
      </c>
      <c r="AX59" s="493">
        <f t="shared" si="40"/>
        <v>38.524717160196197</v>
      </c>
      <c r="AY59" s="493">
        <f t="shared" si="40"/>
        <v>39.473458402813698</v>
      </c>
      <c r="AZ59" s="493">
        <f t="shared" si="40"/>
        <v>41.332907289660199</v>
      </c>
      <c r="BA59" s="493">
        <f t="shared" si="40"/>
        <v>41.682330726369408</v>
      </c>
      <c r="BB59" s="493">
        <f t="shared" si="40"/>
        <v>41.395560688934694</v>
      </c>
      <c r="BC59" s="493">
        <f t="shared" si="40"/>
        <v>38.521446880546527</v>
      </c>
      <c r="BD59" s="493">
        <f t="shared" si="40"/>
        <v>38.620587783840243</v>
      </c>
      <c r="BE59" s="493">
        <f t="shared" si="40"/>
        <v>35.789449898670199</v>
      </c>
      <c r="BF59" s="493">
        <f t="shared" si="40"/>
        <v>33.747517141240444</v>
      </c>
      <c r="BG59" s="493">
        <f t="shared" si="40"/>
        <v>27.725431045042615</v>
      </c>
      <c r="BH59" s="493">
        <f t="shared" si="40"/>
        <v>20.761389891896659</v>
      </c>
      <c r="BI59" s="493">
        <f t="shared" si="40"/>
        <v>13.154750183346566</v>
      </c>
      <c r="BJ59" s="42"/>
      <c r="BK59" s="42"/>
      <c r="BL59" s="68"/>
      <c r="BM59" s="68"/>
    </row>
    <row r="60" spans="1:65" s="15" customFormat="1" ht="13.5" customHeight="1">
      <c r="A60" s="42"/>
      <c r="B60" s="42"/>
      <c r="C60" s="42"/>
      <c r="D60" s="42"/>
      <c r="E60" s="42"/>
      <c r="F60" s="80"/>
      <c r="G60" s="493"/>
      <c r="H60" s="493"/>
      <c r="I60" s="493"/>
      <c r="J60" s="493"/>
      <c r="K60" s="493"/>
      <c r="L60" s="493"/>
      <c r="M60" s="493"/>
      <c r="N60" s="493"/>
      <c r="O60" s="493"/>
      <c r="P60" s="493"/>
      <c r="Q60" s="493"/>
      <c r="R60" s="493"/>
      <c r="S60" s="493"/>
      <c r="T60" s="493"/>
      <c r="U60" s="493"/>
      <c r="V60" s="493"/>
      <c r="W60" s="493"/>
      <c r="X60" s="493"/>
      <c r="Y60" s="493"/>
      <c r="Z60" s="493"/>
      <c r="AA60" s="493"/>
      <c r="AB60" s="493"/>
      <c r="AC60" s="493"/>
      <c r="AD60" s="493"/>
      <c r="AE60" s="493"/>
      <c r="AF60" s="493"/>
      <c r="AG60" s="493"/>
      <c r="AH60" s="493"/>
      <c r="AI60" s="493"/>
      <c r="AJ60" s="493"/>
      <c r="AK60" s="493"/>
      <c r="AL60" s="493"/>
      <c r="AM60" s="493"/>
      <c r="AN60" s="493"/>
      <c r="AO60" s="493"/>
      <c r="AP60" s="493"/>
      <c r="AQ60" s="493"/>
      <c r="AR60" s="493"/>
      <c r="AS60" s="493"/>
      <c r="AT60" s="493"/>
      <c r="AU60" s="493"/>
      <c r="AV60" s="493"/>
      <c r="AW60" s="493"/>
      <c r="AX60" s="493"/>
      <c r="AY60" s="493"/>
      <c r="AZ60" s="493"/>
      <c r="BA60" s="493"/>
      <c r="BB60" s="493"/>
      <c r="BC60" s="493"/>
      <c r="BD60" s="493"/>
      <c r="BE60" s="493"/>
      <c r="BF60" s="493"/>
      <c r="BG60" s="493"/>
      <c r="BH60" s="493"/>
      <c r="BI60" s="493"/>
      <c r="BJ60" s="42"/>
      <c r="BK60" s="42"/>
      <c r="BL60" s="68"/>
      <c r="BM60" s="68"/>
    </row>
    <row r="61" spans="1:65" s="60" customFormat="1">
      <c r="A61" s="137"/>
      <c r="B61" s="138" t="s">
        <v>78</v>
      </c>
      <c r="C61" s="137"/>
      <c r="D61" s="139"/>
      <c r="E61" s="137"/>
      <c r="F61" s="716"/>
      <c r="G61" s="716"/>
      <c r="H61" s="716"/>
      <c r="I61" s="716"/>
      <c r="J61" s="716"/>
      <c r="K61" s="716"/>
      <c r="L61" s="716"/>
      <c r="M61" s="716"/>
      <c r="N61" s="716"/>
      <c r="O61" s="716"/>
      <c r="P61" s="716"/>
      <c r="Q61" s="716"/>
      <c r="R61" s="716"/>
      <c r="S61" s="716"/>
      <c r="T61" s="716"/>
      <c r="U61" s="716"/>
      <c r="V61" s="716"/>
      <c r="W61" s="716"/>
      <c r="X61" s="716"/>
      <c r="Y61" s="716"/>
      <c r="Z61" s="716"/>
      <c r="AA61" s="716"/>
      <c r="AB61" s="716"/>
      <c r="AC61" s="716"/>
      <c r="AD61" s="716"/>
      <c r="AE61" s="716"/>
      <c r="AF61" s="716"/>
      <c r="AG61" s="716"/>
      <c r="AH61" s="716"/>
      <c r="AI61" s="716"/>
      <c r="AJ61" s="716"/>
      <c r="AK61" s="716"/>
      <c r="AL61" s="716"/>
      <c r="AM61" s="716"/>
      <c r="AN61" s="716"/>
      <c r="AO61" s="716"/>
      <c r="AP61" s="716"/>
      <c r="AQ61" s="716"/>
      <c r="AR61" s="716"/>
      <c r="AS61" s="716"/>
      <c r="AT61" s="716"/>
      <c r="AU61" s="716"/>
      <c r="AV61" s="716"/>
      <c r="AW61" s="716"/>
      <c r="AX61" s="716"/>
      <c r="AY61" s="716"/>
      <c r="AZ61" s="716"/>
      <c r="BA61" s="716"/>
      <c r="BB61" s="716"/>
      <c r="BC61" s="716"/>
      <c r="BD61" s="716"/>
      <c r="BE61" s="716"/>
      <c r="BF61" s="716"/>
      <c r="BG61" s="716"/>
      <c r="BH61" s="716"/>
      <c r="BI61" s="716"/>
      <c r="BJ61" s="76"/>
      <c r="BK61" s="76"/>
      <c r="BL61" s="76"/>
      <c r="BM61" s="76"/>
    </row>
    <row r="62" spans="1:65" s="60" customFormat="1">
      <c r="A62" s="75"/>
      <c r="B62" s="53"/>
      <c r="C62" s="75"/>
      <c r="D62" s="81"/>
      <c r="E62" s="75"/>
      <c r="F62" s="717"/>
      <c r="G62" s="717"/>
      <c r="H62" s="717"/>
      <c r="I62" s="717"/>
      <c r="J62" s="717"/>
      <c r="K62" s="717"/>
      <c r="L62" s="717"/>
      <c r="M62" s="717"/>
      <c r="N62" s="717"/>
      <c r="O62" s="717"/>
      <c r="P62" s="717"/>
      <c r="Q62" s="717"/>
      <c r="R62" s="717"/>
      <c r="S62" s="717"/>
      <c r="T62" s="717"/>
      <c r="U62" s="717"/>
      <c r="V62" s="717"/>
      <c r="W62" s="717"/>
      <c r="X62" s="717"/>
      <c r="Y62" s="717"/>
      <c r="Z62" s="717"/>
      <c r="AA62" s="717"/>
      <c r="AB62" s="717"/>
      <c r="AC62" s="717"/>
      <c r="AD62" s="717"/>
      <c r="AE62" s="717"/>
      <c r="AF62" s="717"/>
      <c r="AG62" s="717"/>
      <c r="AH62" s="717"/>
      <c r="AI62" s="717"/>
      <c r="AJ62" s="717"/>
      <c r="AK62" s="717"/>
      <c r="AL62" s="717"/>
      <c r="AM62" s="717"/>
      <c r="AN62" s="717"/>
      <c r="AO62" s="717"/>
      <c r="AP62" s="717"/>
      <c r="AQ62" s="717"/>
      <c r="AR62" s="717"/>
      <c r="AS62" s="717"/>
      <c r="AT62" s="717"/>
      <c r="AU62" s="717"/>
      <c r="AV62" s="717"/>
      <c r="AW62" s="717"/>
      <c r="AX62" s="717"/>
      <c r="AY62" s="717"/>
      <c r="AZ62" s="717"/>
      <c r="BA62" s="717"/>
      <c r="BB62" s="717"/>
      <c r="BC62" s="717"/>
      <c r="BD62" s="717"/>
      <c r="BE62" s="717"/>
      <c r="BF62" s="717"/>
      <c r="BG62" s="717"/>
      <c r="BH62" s="717"/>
      <c r="BI62" s="717"/>
      <c r="BJ62" s="76"/>
      <c r="BK62" s="76"/>
      <c r="BL62" s="76"/>
      <c r="BM62" s="76"/>
    </row>
    <row r="63" spans="1:65" s="60" customFormat="1">
      <c r="A63" s="75"/>
      <c r="B63" s="51" t="s">
        <v>86</v>
      </c>
      <c r="C63" s="75"/>
      <c r="D63" s="81"/>
      <c r="E63" s="75"/>
      <c r="F63" s="717"/>
      <c r="G63" s="717"/>
      <c r="H63" s="717"/>
      <c r="I63" s="717"/>
      <c r="J63" s="717"/>
      <c r="K63" s="717"/>
      <c r="L63" s="717"/>
      <c r="M63" s="717"/>
      <c r="N63" s="717"/>
      <c r="O63" s="717"/>
      <c r="P63" s="717"/>
      <c r="Q63" s="717"/>
      <c r="R63" s="717"/>
      <c r="S63" s="717"/>
      <c r="T63" s="717"/>
      <c r="U63" s="717"/>
      <c r="V63" s="717"/>
      <c r="W63" s="717"/>
      <c r="X63" s="717"/>
      <c r="Y63" s="717"/>
      <c r="Z63" s="717"/>
      <c r="AA63" s="717"/>
      <c r="AB63" s="717"/>
      <c r="AC63" s="717"/>
      <c r="AD63" s="717"/>
      <c r="AE63" s="717"/>
      <c r="AF63" s="717"/>
      <c r="AG63" s="717"/>
      <c r="AH63" s="717"/>
      <c r="AI63" s="717"/>
      <c r="AJ63" s="717"/>
      <c r="AK63" s="717"/>
      <c r="AL63" s="717"/>
      <c r="AM63" s="717"/>
      <c r="AN63" s="717"/>
      <c r="AO63" s="717"/>
      <c r="AP63" s="717"/>
      <c r="AQ63" s="717"/>
      <c r="AR63" s="717"/>
      <c r="AS63" s="717"/>
      <c r="AT63" s="717"/>
      <c r="AU63" s="717"/>
      <c r="AV63" s="717"/>
      <c r="AW63" s="717"/>
      <c r="AX63" s="717"/>
      <c r="AY63" s="717"/>
      <c r="AZ63" s="717"/>
      <c r="BA63" s="717"/>
      <c r="BB63" s="717"/>
      <c r="BC63" s="717"/>
      <c r="BD63" s="717"/>
      <c r="BE63" s="717"/>
      <c r="BF63" s="717"/>
      <c r="BG63" s="717"/>
      <c r="BH63" s="717"/>
      <c r="BI63" s="717"/>
      <c r="BJ63" s="76"/>
      <c r="BK63" s="76"/>
      <c r="BL63" s="76"/>
      <c r="BM63" s="76"/>
    </row>
    <row r="64" spans="1:65" s="60" customFormat="1">
      <c r="A64" s="75"/>
      <c r="B64" s="42" t="s">
        <v>35</v>
      </c>
      <c r="C64" s="75"/>
      <c r="D64" s="144" t="s">
        <v>87</v>
      </c>
      <c r="E64" s="145"/>
      <c r="F64" s="718">
        <f ca="1">F65-F66-G64+F67</f>
        <v>-7.6267880899649754E-12</v>
      </c>
      <c r="G64" s="691">
        <f>Assets!F474</f>
        <v>3307.0035750175816</v>
      </c>
      <c r="H64" s="692">
        <f>Assets!G474</f>
        <v>3561.2672874060781</v>
      </c>
      <c r="I64" s="692">
        <f>Assets!H474</f>
        <v>3868.9070364612935</v>
      </c>
      <c r="J64" s="692">
        <f>Assets!I474</f>
        <v>4204.51923579502</v>
      </c>
      <c r="K64" s="692">
        <f>Assets!J474</f>
        <v>4483.3896160125269</v>
      </c>
      <c r="L64" s="692">
        <f>Assets!K474</f>
        <v>4709.6639160073883</v>
      </c>
      <c r="M64" s="692">
        <f>Assets!L474</f>
        <v>4592.2454820667608</v>
      </c>
      <c r="N64" s="692">
        <f>Assets!M474</f>
        <v>4475.8536689605453</v>
      </c>
      <c r="O64" s="692">
        <f>Assets!N474</f>
        <v>4359.5979358684253</v>
      </c>
      <c r="P64" s="692">
        <f>Assets!O474</f>
        <v>4245.1360288349597</v>
      </c>
      <c r="Q64" s="692">
        <f>Assets!P474</f>
        <v>4130.7512079125227</v>
      </c>
      <c r="R64" s="692">
        <f>Assets!Q474</f>
        <v>4013.2999622831012</v>
      </c>
      <c r="S64" s="692">
        <f>Assets!R474</f>
        <v>3893.9794023598515</v>
      </c>
      <c r="T64" s="692">
        <f>Assets!S474</f>
        <v>3767.8816091786334</v>
      </c>
      <c r="U64" s="692">
        <f>Assets!T474</f>
        <v>3635.0295616739832</v>
      </c>
      <c r="V64" s="692">
        <f>Assets!U474</f>
        <v>3497.2762349414288</v>
      </c>
      <c r="W64" s="692">
        <f>Assets!V474</f>
        <v>3355.8627075344798</v>
      </c>
      <c r="X64" s="692">
        <f>Assets!W474</f>
        <v>3212.7036623539611</v>
      </c>
      <c r="Y64" s="692">
        <f>Assets!X474</f>
        <v>3066.2728305430996</v>
      </c>
      <c r="Z64" s="692">
        <f>Assets!Y474</f>
        <v>2913.7698110790898</v>
      </c>
      <c r="AA64" s="692">
        <f>Assets!Z474</f>
        <v>2754.0393677144739</v>
      </c>
      <c r="AB64" s="692">
        <f>Assets!AA474</f>
        <v>2635.6344997614056</v>
      </c>
      <c r="AC64" s="692">
        <f>Assets!AB474</f>
        <v>2594.2753856759673</v>
      </c>
      <c r="AD64" s="692">
        <f>Assets!AC474</f>
        <v>2555.7806301594965</v>
      </c>
      <c r="AE64" s="692">
        <f>Assets!AD474</f>
        <v>2515.1650170968173</v>
      </c>
      <c r="AF64" s="692">
        <f>Assets!AE474</f>
        <v>2473.5801190066168</v>
      </c>
      <c r="AG64" s="692">
        <f>Assets!AF474</f>
        <v>2431.3551190092458</v>
      </c>
      <c r="AH64" s="692">
        <f>Assets!AG474</f>
        <v>2387.189732388003</v>
      </c>
      <c r="AI64" s="692">
        <f>Assets!AH474</f>
        <v>2340.5425454607857</v>
      </c>
      <c r="AJ64" s="692">
        <f>Assets!AI474</f>
        <v>2291.3151107950539</v>
      </c>
      <c r="AK64" s="692">
        <f>Assets!AJ474</f>
        <v>2239.3891103283208</v>
      </c>
      <c r="AL64" s="692">
        <f>Assets!AK474</f>
        <v>2184.8367796256002</v>
      </c>
      <c r="AM64" s="692">
        <f>Assets!AL474</f>
        <v>2127.152540335363</v>
      </c>
      <c r="AN64" s="692">
        <f>Assets!AM474</f>
        <v>2065.5516619049208</v>
      </c>
      <c r="AO64" s="692">
        <f>Assets!AN474</f>
        <v>1999.8819441686892</v>
      </c>
      <c r="AP64" s="692">
        <f>Assets!AO474</f>
        <v>1929.9861971222626</v>
      </c>
      <c r="AQ64" s="692">
        <f>Assets!AP474</f>
        <v>1855.7020904667461</v>
      </c>
      <c r="AR64" s="692">
        <f>Assets!AQ474</f>
        <v>1776.8619988376415</v>
      </c>
      <c r="AS64" s="692">
        <f>Assets!AR474</f>
        <v>1693.2928425985588</v>
      </c>
      <c r="AT64" s="692">
        <f>Assets!AS474</f>
        <v>1604.8159240767839</v>
      </c>
      <c r="AU64" s="692">
        <f>Assets!AT474</f>
        <v>1511.2467591143968</v>
      </c>
      <c r="AV64" s="692">
        <f>Assets!AU474</f>
        <v>1412.3949038052187</v>
      </c>
      <c r="AW64" s="692">
        <f>Assets!AV474</f>
        <v>1308.3530127323588</v>
      </c>
      <c r="AX64" s="692">
        <f>Assets!AW474</f>
        <v>1198.7105552545281</v>
      </c>
      <c r="AY64" s="692">
        <f>Assets!AX474</f>
        <v>1083.8153600968947</v>
      </c>
      <c r="AZ64" s="692">
        <f>Assets!AY474</f>
        <v>963.10987341169289</v>
      </c>
      <c r="BA64" s="692">
        <f>Assets!AZ474</f>
        <v>835.03732112540217</v>
      </c>
      <c r="BB64" s="692">
        <f>Assets!BA474</f>
        <v>703.8878867629677</v>
      </c>
      <c r="BC64" s="692">
        <f>Assets!BB474</f>
        <v>577.81677811671227</v>
      </c>
      <c r="BD64" s="692">
        <f>Assets!BC474</f>
        <v>464.96578763091759</v>
      </c>
      <c r="BE64" s="692">
        <f>Assets!BD474</f>
        <v>357.96923938438073</v>
      </c>
      <c r="BF64" s="692">
        <f>Assets!BE474</f>
        <v>263.27063097063461</v>
      </c>
      <c r="BG64" s="692">
        <f>Assets!BF474</f>
        <v>178.39899511842179</v>
      </c>
      <c r="BH64" s="692">
        <f>Assets!BG474</f>
        <v>107.61132212528777</v>
      </c>
      <c r="BI64" s="692">
        <f>Assets!BH474</f>
        <v>53.876640106944969</v>
      </c>
      <c r="BJ64" s="75"/>
      <c r="BK64" s="76"/>
      <c r="BL64" s="76"/>
      <c r="BM64" s="76"/>
    </row>
    <row r="65" spans="1:65" s="60" customFormat="1">
      <c r="A65" s="75"/>
      <c r="B65" s="49" t="s">
        <v>122</v>
      </c>
      <c r="C65" s="75"/>
      <c r="D65" s="81"/>
      <c r="E65" s="75"/>
      <c r="F65" s="719">
        <f ca="1">SUMPRODUCT(OFFSET(G65,0,0,1,55+1),OFFSET(G13,0,0,1,55+1))</f>
        <v>4970.7523985498165</v>
      </c>
      <c r="G65" s="713">
        <f t="shared" ref="G65:AL65" si="41">SUM(G25:G26,G28)</f>
        <v>311.49155401426043</v>
      </c>
      <c r="H65" s="720">
        <f t="shared" si="41"/>
        <v>313.74824593530116</v>
      </c>
      <c r="I65" s="720">
        <f t="shared" si="41"/>
        <v>341.58063495001272</v>
      </c>
      <c r="J65" s="720">
        <f t="shared" si="41"/>
        <v>378.07316108772949</v>
      </c>
      <c r="K65" s="720">
        <f t="shared" si="41"/>
        <v>400.73108159984878</v>
      </c>
      <c r="L65" s="720">
        <f t="shared" si="41"/>
        <v>399.82207323205824</v>
      </c>
      <c r="M65" s="720">
        <f t="shared" si="41"/>
        <v>391.75473916288144</v>
      </c>
      <c r="N65" s="720">
        <f t="shared" si="41"/>
        <v>384.63950475664109</v>
      </c>
      <c r="O65" s="720">
        <f t="shared" si="41"/>
        <v>375.87468401573005</v>
      </c>
      <c r="P65" s="720">
        <f t="shared" si="41"/>
        <v>368.93416567620898</v>
      </c>
      <c r="Q65" s="720">
        <f t="shared" si="41"/>
        <v>365.14178043745557</v>
      </c>
      <c r="R65" s="720">
        <f t="shared" si="41"/>
        <v>359.9684140227248</v>
      </c>
      <c r="S65" s="720">
        <f t="shared" si="41"/>
        <v>359.59087764838813</v>
      </c>
      <c r="T65" s="720">
        <f t="shared" si="41"/>
        <v>358.78398189060908</v>
      </c>
      <c r="U65" s="720">
        <f t="shared" si="41"/>
        <v>355.71910846479386</v>
      </c>
      <c r="V65" s="720">
        <f t="shared" si="41"/>
        <v>351.11926309608202</v>
      </c>
      <c r="W65" s="720">
        <f t="shared" si="41"/>
        <v>344.38525971974025</v>
      </c>
      <c r="X65" s="720">
        <f t="shared" si="41"/>
        <v>339.07285943622378</v>
      </c>
      <c r="Y65" s="720">
        <f t="shared" si="41"/>
        <v>336.36467538019224</v>
      </c>
      <c r="Z65" s="720">
        <f t="shared" si="41"/>
        <v>334.44762348217694</v>
      </c>
      <c r="AA65" s="720">
        <f t="shared" si="41"/>
        <v>283.54419722686021</v>
      </c>
      <c r="AB65" s="720">
        <f t="shared" si="41"/>
        <v>199.39858098770941</v>
      </c>
      <c r="AC65" s="720">
        <f t="shared" si="41"/>
        <v>194.05422288079276</v>
      </c>
      <c r="AD65" s="720">
        <f t="shared" si="41"/>
        <v>193.86683524319147</v>
      </c>
      <c r="AE65" s="720">
        <f t="shared" si="41"/>
        <v>192.40070297862783</v>
      </c>
      <c r="AF65" s="720">
        <f t="shared" si="41"/>
        <v>190.54726675448484</v>
      </c>
      <c r="AG65" s="720">
        <f t="shared" si="41"/>
        <v>189.95573307979555</v>
      </c>
      <c r="AH65" s="720">
        <f t="shared" si="41"/>
        <v>189.78926248258347</v>
      </c>
      <c r="AI65" s="720">
        <f t="shared" si="41"/>
        <v>189.57242414746526</v>
      </c>
      <c r="AJ65" s="720">
        <f t="shared" si="41"/>
        <v>189.31918554150343</v>
      </c>
      <c r="AK65" s="720">
        <f t="shared" si="41"/>
        <v>188.8318983799075</v>
      </c>
      <c r="AL65" s="720">
        <f t="shared" si="41"/>
        <v>188.69270801067768</v>
      </c>
      <c r="AM65" s="720">
        <f t="shared" ref="AM65:BI65" si="42">SUM(AM25:AM26,AM28)</f>
        <v>189.15045084833417</v>
      </c>
      <c r="AN65" s="720">
        <f t="shared" si="42"/>
        <v>189.52554203057358</v>
      </c>
      <c r="AO65" s="720">
        <f t="shared" si="42"/>
        <v>189.81384508031925</v>
      </c>
      <c r="AP65" s="720">
        <f t="shared" si="42"/>
        <v>190.01107477251293</v>
      </c>
      <c r="AQ65" s="720">
        <f t="shared" si="42"/>
        <v>190.11279242784741</v>
      </c>
      <c r="AR65" s="720">
        <f t="shared" si="42"/>
        <v>190.11440106746323</v>
      </c>
      <c r="AS65" s="720">
        <f t="shared" si="42"/>
        <v>190.01114042467282</v>
      </c>
      <c r="AT65" s="720">
        <f t="shared" si="42"/>
        <v>189.79808180967032</v>
      </c>
      <c r="AU65" s="720">
        <f t="shared" si="42"/>
        <v>189.47012282307088</v>
      </c>
      <c r="AV65" s="720">
        <f t="shared" si="42"/>
        <v>188.7327454660122</v>
      </c>
      <c r="AW65" s="720">
        <f t="shared" si="42"/>
        <v>188.09469077152951</v>
      </c>
      <c r="AX65" s="720">
        <f t="shared" si="42"/>
        <v>186.77298289326257</v>
      </c>
      <c r="AY65" s="720">
        <f t="shared" si="42"/>
        <v>185.69386111485508</v>
      </c>
      <c r="AZ65" s="720">
        <f t="shared" si="42"/>
        <v>185.82311329013126</v>
      </c>
      <c r="BA65" s="720">
        <f t="shared" si="42"/>
        <v>181.22043361749269</v>
      </c>
      <c r="BB65" s="720">
        <f t="shared" si="42"/>
        <v>168.2780483387873</v>
      </c>
      <c r="BC65" s="720">
        <f t="shared" si="42"/>
        <v>147.49838017090468</v>
      </c>
      <c r="BD65" s="720">
        <f t="shared" si="42"/>
        <v>134.87710042918474</v>
      </c>
      <c r="BE65" s="720">
        <f t="shared" si="42"/>
        <v>116.16337060472537</v>
      </c>
      <c r="BF65" s="720">
        <f t="shared" si="42"/>
        <v>100.65802435691263</v>
      </c>
      <c r="BG65" s="720">
        <f t="shared" si="42"/>
        <v>81.484938523300897</v>
      </c>
      <c r="BH65" s="720">
        <f t="shared" si="42"/>
        <v>60.187335443113454</v>
      </c>
      <c r="BI65" s="720">
        <f t="shared" si="42"/>
        <v>37.678354044429199</v>
      </c>
      <c r="BJ65" s="75"/>
      <c r="BK65" s="76"/>
      <c r="BL65" s="76"/>
      <c r="BM65" s="76"/>
    </row>
    <row r="66" spans="1:65" s="60" customFormat="1">
      <c r="A66" s="75"/>
      <c r="B66" s="49" t="s">
        <v>123</v>
      </c>
      <c r="C66" s="75"/>
      <c r="D66" s="81"/>
      <c r="E66" s="75"/>
      <c r="F66" s="719">
        <f ca="1">SUMPRODUCT(OFFSET(G66,0,0,1,55+1),OFFSET(G13,0,0,1,55+1))</f>
        <v>1664.5373409437816</v>
      </c>
      <c r="G66" s="713">
        <f>Assets!G41</f>
        <v>363.83868046756538</v>
      </c>
      <c r="H66" s="720">
        <f>Assets!H41</f>
        <v>406.03332748024678</v>
      </c>
      <c r="I66" s="720">
        <f>Assets!I41</f>
        <v>445.20315377525372</v>
      </c>
      <c r="J66" s="720">
        <f>Assets!J41</f>
        <v>404.82968459804033</v>
      </c>
      <c r="K66" s="720">
        <f>Assets!K41</f>
        <v>358.16973503827626</v>
      </c>
      <c r="L66" s="720">
        <f>Assets!L41</f>
        <v>0</v>
      </c>
      <c r="M66" s="720">
        <f>Assets!M41</f>
        <v>0</v>
      </c>
      <c r="N66" s="720">
        <f>Assets!N41</f>
        <v>0</v>
      </c>
      <c r="O66" s="720">
        <f>Assets!O41</f>
        <v>0</v>
      </c>
      <c r="P66" s="720">
        <f>Assets!P41</f>
        <v>0</v>
      </c>
      <c r="Q66" s="720">
        <f>Assets!Q41</f>
        <v>0</v>
      </c>
      <c r="R66" s="720">
        <f>Assets!R41</f>
        <v>0</v>
      </c>
      <c r="S66" s="720">
        <f>Assets!S41</f>
        <v>0</v>
      </c>
      <c r="T66" s="720">
        <f>Assets!T41</f>
        <v>0</v>
      </c>
      <c r="U66" s="720">
        <f>Assets!U41</f>
        <v>0</v>
      </c>
      <c r="V66" s="720">
        <f>Assets!V41</f>
        <v>0</v>
      </c>
      <c r="W66" s="720">
        <f>Assets!W41</f>
        <v>0</v>
      </c>
      <c r="X66" s="720">
        <f>Assets!X41</f>
        <v>0</v>
      </c>
      <c r="Y66" s="720">
        <f>Assets!Y41</f>
        <v>0</v>
      </c>
      <c r="Z66" s="720">
        <f>Assets!Z41</f>
        <v>0</v>
      </c>
      <c r="AA66" s="720">
        <f>Assets!AA41</f>
        <v>0</v>
      </c>
      <c r="AB66" s="720">
        <f>Assets!AB41</f>
        <v>0</v>
      </c>
      <c r="AC66" s="720">
        <f>Assets!AC41</f>
        <v>0</v>
      </c>
      <c r="AD66" s="720">
        <f>Assets!AD41</f>
        <v>0</v>
      </c>
      <c r="AE66" s="720">
        <f>Assets!AE41</f>
        <v>0</v>
      </c>
      <c r="AF66" s="720">
        <f>Assets!AF41</f>
        <v>0</v>
      </c>
      <c r="AG66" s="720">
        <f>Assets!AG41</f>
        <v>0</v>
      </c>
      <c r="AH66" s="720">
        <f>Assets!AH41</f>
        <v>0</v>
      </c>
      <c r="AI66" s="720">
        <f>Assets!AI41</f>
        <v>0</v>
      </c>
      <c r="AJ66" s="720">
        <f>Assets!AJ41</f>
        <v>0</v>
      </c>
      <c r="AK66" s="720">
        <f>Assets!AK41</f>
        <v>0</v>
      </c>
      <c r="AL66" s="720">
        <f>Assets!AL41</f>
        <v>0</v>
      </c>
      <c r="AM66" s="720">
        <f>Assets!AM41</f>
        <v>0</v>
      </c>
      <c r="AN66" s="720">
        <f>Assets!AN41</f>
        <v>0</v>
      </c>
      <c r="AO66" s="720">
        <f>Assets!AO41</f>
        <v>0</v>
      </c>
      <c r="AP66" s="720">
        <f>Assets!AP41</f>
        <v>0</v>
      </c>
      <c r="AQ66" s="720">
        <f>Assets!AQ41</f>
        <v>0</v>
      </c>
      <c r="AR66" s="720">
        <f>Assets!AR41</f>
        <v>0</v>
      </c>
      <c r="AS66" s="720">
        <f>Assets!AS41</f>
        <v>0</v>
      </c>
      <c r="AT66" s="720">
        <f>Assets!AT41</f>
        <v>0</v>
      </c>
      <c r="AU66" s="720">
        <f>Assets!AU41</f>
        <v>0</v>
      </c>
      <c r="AV66" s="720">
        <f>Assets!AV41</f>
        <v>0</v>
      </c>
      <c r="AW66" s="720">
        <f>Assets!AW41</f>
        <v>0</v>
      </c>
      <c r="AX66" s="720">
        <f>Assets!AX41</f>
        <v>0</v>
      </c>
      <c r="AY66" s="720">
        <f>Assets!AY41</f>
        <v>0</v>
      </c>
      <c r="AZ66" s="720">
        <f>Assets!AZ41</f>
        <v>0</v>
      </c>
      <c r="BA66" s="720">
        <f>Assets!BA41</f>
        <v>0</v>
      </c>
      <c r="BB66" s="720">
        <f>Assets!BB41</f>
        <v>0</v>
      </c>
      <c r="BC66" s="720">
        <f>Assets!BC41</f>
        <v>0</v>
      </c>
      <c r="BD66" s="720">
        <f>Assets!BD41</f>
        <v>0</v>
      </c>
      <c r="BE66" s="720">
        <f>Assets!BE41</f>
        <v>0</v>
      </c>
      <c r="BF66" s="720">
        <f>Assets!BF41</f>
        <v>0</v>
      </c>
      <c r="BG66" s="720">
        <f>Assets!BG41</f>
        <v>0</v>
      </c>
      <c r="BH66" s="720">
        <f>Assets!BH41</f>
        <v>0</v>
      </c>
      <c r="BI66" s="720">
        <f>Assets!BI41</f>
        <v>0</v>
      </c>
      <c r="BJ66" s="75"/>
      <c r="BK66" s="76"/>
      <c r="BL66" s="76"/>
      <c r="BM66" s="76"/>
    </row>
    <row r="67" spans="1:65" s="60" customFormat="1">
      <c r="A67" s="75"/>
      <c r="B67" s="440" t="s">
        <v>471</v>
      </c>
      <c r="C67" s="75"/>
      <c r="D67" s="81"/>
      <c r="E67" s="75"/>
      <c r="F67" s="719">
        <f ca="1">SUMPRODUCT(OFFSET(G67,0,0,1,55+1),OFFSET(G13,0,0,1,55+1))</f>
        <v>0.78851741153913668</v>
      </c>
      <c r="G67" s="720">
        <v>0</v>
      </c>
      <c r="H67" s="720">
        <v>0</v>
      </c>
      <c r="I67" s="720">
        <v>0</v>
      </c>
      <c r="J67" s="720">
        <v>0</v>
      </c>
      <c r="K67" s="720">
        <v>0</v>
      </c>
      <c r="L67" s="720">
        <v>0</v>
      </c>
      <c r="M67" s="720">
        <v>0</v>
      </c>
      <c r="N67" s="720">
        <v>0</v>
      </c>
      <c r="O67" s="720">
        <v>0</v>
      </c>
      <c r="P67" s="720">
        <v>0</v>
      </c>
      <c r="Q67" s="720">
        <v>0</v>
      </c>
      <c r="R67" s="720">
        <v>0</v>
      </c>
      <c r="S67" s="720">
        <v>0</v>
      </c>
      <c r="T67" s="720">
        <v>0</v>
      </c>
      <c r="U67" s="720">
        <v>0</v>
      </c>
      <c r="V67" s="720">
        <v>0</v>
      </c>
      <c r="W67" s="720">
        <v>0</v>
      </c>
      <c r="X67" s="720">
        <v>0</v>
      </c>
      <c r="Y67" s="720">
        <v>0</v>
      </c>
      <c r="Z67" s="720">
        <v>0</v>
      </c>
      <c r="AA67" s="720">
        <v>0</v>
      </c>
      <c r="AB67" s="720">
        <v>0</v>
      </c>
      <c r="AC67" s="720">
        <v>0</v>
      </c>
      <c r="AD67" s="720">
        <v>0</v>
      </c>
      <c r="AE67" s="720">
        <v>0</v>
      </c>
      <c r="AF67" s="720">
        <v>0</v>
      </c>
      <c r="AG67" s="720">
        <v>0</v>
      </c>
      <c r="AH67" s="720">
        <v>0</v>
      </c>
      <c r="AI67" s="720">
        <v>0</v>
      </c>
      <c r="AJ67" s="720">
        <v>0</v>
      </c>
      <c r="AK67" s="720">
        <v>0</v>
      </c>
      <c r="AL67" s="720">
        <v>0</v>
      </c>
      <c r="AM67" s="720">
        <v>0</v>
      </c>
      <c r="AN67" s="720">
        <v>0</v>
      </c>
      <c r="AO67" s="720">
        <v>0</v>
      </c>
      <c r="AP67" s="720">
        <v>0</v>
      </c>
      <c r="AQ67" s="720">
        <v>0</v>
      </c>
      <c r="AR67" s="720">
        <v>0</v>
      </c>
      <c r="AS67" s="720">
        <v>0</v>
      </c>
      <c r="AT67" s="720">
        <v>0</v>
      </c>
      <c r="AU67" s="720">
        <v>0</v>
      </c>
      <c r="AV67" s="720">
        <v>0</v>
      </c>
      <c r="AW67" s="720">
        <v>0</v>
      </c>
      <c r="AX67" s="720">
        <v>0</v>
      </c>
      <c r="AY67" s="720">
        <v>0</v>
      </c>
      <c r="AZ67" s="720">
        <v>0</v>
      </c>
      <c r="BA67" s="720">
        <v>0</v>
      </c>
      <c r="BB67" s="720">
        <v>0</v>
      </c>
      <c r="BC67" s="720">
        <v>0</v>
      </c>
      <c r="BD67" s="720">
        <v>0</v>
      </c>
      <c r="BE67" s="720">
        <v>0</v>
      </c>
      <c r="BF67" s="720">
        <v>0</v>
      </c>
      <c r="BG67" s="720">
        <v>0</v>
      </c>
      <c r="BH67" s="720">
        <v>0</v>
      </c>
      <c r="BI67" s="720">
        <f>Assets!BI474</f>
        <v>19.428868862125476</v>
      </c>
      <c r="BJ67" s="634"/>
      <c r="BK67" s="76"/>
      <c r="BL67" s="76"/>
      <c r="BM67" s="76"/>
    </row>
    <row r="68" spans="1:65" s="60" customFormat="1">
      <c r="A68" s="75"/>
      <c r="B68" s="49"/>
      <c r="C68" s="75"/>
      <c r="D68" s="81"/>
      <c r="E68" s="75"/>
      <c r="F68" s="721"/>
      <c r="G68" s="720"/>
      <c r="H68" s="720"/>
      <c r="I68" s="720"/>
      <c r="J68" s="720"/>
      <c r="K68" s="720"/>
      <c r="L68" s="720"/>
      <c r="M68" s="720"/>
      <c r="N68" s="720"/>
      <c r="O68" s="720"/>
      <c r="P68" s="720"/>
      <c r="Q68" s="720"/>
      <c r="R68" s="720"/>
      <c r="S68" s="720"/>
      <c r="T68" s="720"/>
      <c r="U68" s="720"/>
      <c r="V68" s="720"/>
      <c r="W68" s="720"/>
      <c r="X68" s="720"/>
      <c r="Y68" s="720"/>
      <c r="Z68" s="720"/>
      <c r="AA68" s="720"/>
      <c r="AB68" s="720"/>
      <c r="AC68" s="720"/>
      <c r="AD68" s="720"/>
      <c r="AE68" s="720"/>
      <c r="AF68" s="720"/>
      <c r="AG68" s="720"/>
      <c r="AH68" s="720"/>
      <c r="AI68" s="720"/>
      <c r="AJ68" s="720"/>
      <c r="AK68" s="720"/>
      <c r="AL68" s="720"/>
      <c r="AM68" s="720"/>
      <c r="AN68" s="720"/>
      <c r="AO68" s="720"/>
      <c r="AP68" s="720"/>
      <c r="AQ68" s="720"/>
      <c r="AR68" s="720"/>
      <c r="AS68" s="720"/>
      <c r="AT68" s="720"/>
      <c r="AU68" s="720"/>
      <c r="AV68" s="720"/>
      <c r="AW68" s="720"/>
      <c r="AX68" s="720"/>
      <c r="AY68" s="720"/>
      <c r="AZ68" s="720"/>
      <c r="BA68" s="720"/>
      <c r="BB68" s="720"/>
      <c r="BC68" s="720"/>
      <c r="BD68" s="720"/>
      <c r="BE68" s="720"/>
      <c r="BF68" s="720"/>
      <c r="BG68" s="720"/>
      <c r="BH68" s="720"/>
      <c r="BI68" s="720"/>
      <c r="BJ68" s="76"/>
      <c r="BK68" s="76"/>
      <c r="BL68" s="76"/>
      <c r="BM68" s="76"/>
    </row>
    <row r="69" spans="1:65">
      <c r="A69" s="46"/>
      <c r="B69" s="51" t="s">
        <v>22</v>
      </c>
      <c r="C69" s="46"/>
      <c r="D69" s="46"/>
      <c r="E69" s="46"/>
      <c r="F69" s="688"/>
      <c r="G69" s="688"/>
      <c r="H69" s="688"/>
      <c r="I69" s="688"/>
      <c r="J69" s="688"/>
      <c r="K69" s="688"/>
      <c r="L69" s="688"/>
      <c r="M69" s="688"/>
      <c r="N69" s="688"/>
      <c r="O69" s="688"/>
      <c r="P69" s="688"/>
      <c r="Q69" s="688"/>
      <c r="R69" s="688"/>
      <c r="S69" s="688"/>
      <c r="T69" s="688"/>
      <c r="U69" s="688"/>
      <c r="V69" s="688"/>
      <c r="W69" s="688"/>
      <c r="X69" s="688"/>
      <c r="Y69" s="688"/>
      <c r="Z69" s="688"/>
      <c r="AA69" s="688"/>
      <c r="AB69" s="688"/>
      <c r="AC69" s="688"/>
      <c r="AD69" s="688"/>
      <c r="AE69" s="688"/>
      <c r="AF69" s="688"/>
      <c r="AG69" s="688"/>
      <c r="AH69" s="688"/>
      <c r="AI69" s="688"/>
      <c r="AJ69" s="688"/>
      <c r="AK69" s="688"/>
      <c r="AL69" s="688"/>
      <c r="AM69" s="688"/>
      <c r="AN69" s="688"/>
      <c r="AO69" s="688"/>
      <c r="AP69" s="688"/>
      <c r="AQ69" s="688"/>
      <c r="AR69" s="688"/>
      <c r="AS69" s="688"/>
      <c r="AT69" s="688"/>
      <c r="AU69" s="688"/>
      <c r="AV69" s="688"/>
      <c r="AW69" s="688"/>
      <c r="AX69" s="688"/>
      <c r="AY69" s="688"/>
      <c r="AZ69" s="688"/>
      <c r="BA69" s="688"/>
      <c r="BB69" s="688"/>
      <c r="BC69" s="688"/>
      <c r="BD69" s="688"/>
      <c r="BE69" s="688"/>
      <c r="BF69" s="688"/>
      <c r="BG69" s="688"/>
      <c r="BH69" s="688"/>
      <c r="BI69" s="688"/>
      <c r="BJ69" s="46"/>
      <c r="BK69" s="46"/>
      <c r="BL69" s="46"/>
      <c r="BM69" s="46"/>
    </row>
    <row r="70" spans="1:65">
      <c r="A70" s="46"/>
      <c r="B70" s="46" t="s">
        <v>10</v>
      </c>
      <c r="C70" s="46"/>
      <c r="D70" s="46"/>
      <c r="E70" s="46"/>
      <c r="F70" s="722">
        <f>Assets!F9+Assets!F41</f>
        <v>3307.0035750175816</v>
      </c>
      <c r="G70" s="685">
        <f>Assets!G9+Assets!G41</f>
        <v>363.83868046756538</v>
      </c>
      <c r="H70" s="685">
        <f>Assets!H9+Assets!H41</f>
        <v>406.03332748024678</v>
      </c>
      <c r="I70" s="685">
        <f>Assets!I9+Assets!I41</f>
        <v>445.20315377525372</v>
      </c>
      <c r="J70" s="685">
        <f>Assets!J9+Assets!J41</f>
        <v>404.82968459804033</v>
      </c>
      <c r="K70" s="685">
        <f>Assets!K9+Assets!K41</f>
        <v>358.16973503827626</v>
      </c>
      <c r="L70" s="685">
        <f>Assets!L9+Assets!L41</f>
        <v>0</v>
      </c>
      <c r="M70" s="685">
        <f>Assets!M9+Assets!M41</f>
        <v>0</v>
      </c>
      <c r="N70" s="685">
        <f>Assets!N9+Assets!N41</f>
        <v>0</v>
      </c>
      <c r="O70" s="685">
        <f>Assets!O9+Assets!O41</f>
        <v>0</v>
      </c>
      <c r="P70" s="685">
        <f>Assets!P9+Assets!P41</f>
        <v>0</v>
      </c>
      <c r="Q70" s="685">
        <f>Assets!Q9+Assets!Q41</f>
        <v>0</v>
      </c>
      <c r="R70" s="685">
        <f>Assets!R9+Assets!R41</f>
        <v>0</v>
      </c>
      <c r="S70" s="685">
        <f>Assets!S9+Assets!S41</f>
        <v>0</v>
      </c>
      <c r="T70" s="685">
        <f>Assets!T9+Assets!T41</f>
        <v>0</v>
      </c>
      <c r="U70" s="685">
        <f>Assets!U9+Assets!U41</f>
        <v>0</v>
      </c>
      <c r="V70" s="685">
        <f>Assets!V9+Assets!V41</f>
        <v>0</v>
      </c>
      <c r="W70" s="685">
        <f>Assets!W9+Assets!W41</f>
        <v>0</v>
      </c>
      <c r="X70" s="685">
        <f>Assets!X9+Assets!X41</f>
        <v>0</v>
      </c>
      <c r="Y70" s="685">
        <f>Assets!Y9+Assets!Y41</f>
        <v>0</v>
      </c>
      <c r="Z70" s="685">
        <f>Assets!Z9+Assets!Z41</f>
        <v>0</v>
      </c>
      <c r="AA70" s="685">
        <f>Assets!AA9+Assets!AA41</f>
        <v>0</v>
      </c>
      <c r="AB70" s="685">
        <f>Assets!AB9+Assets!AB41</f>
        <v>0</v>
      </c>
      <c r="AC70" s="685">
        <f>Assets!AC9+Assets!AC41</f>
        <v>0</v>
      </c>
      <c r="AD70" s="685">
        <f>Assets!AD9+Assets!AD41</f>
        <v>0</v>
      </c>
      <c r="AE70" s="685">
        <f>Assets!AE9+Assets!AE41</f>
        <v>0</v>
      </c>
      <c r="AF70" s="685">
        <f>Assets!AF9+Assets!AF41</f>
        <v>0</v>
      </c>
      <c r="AG70" s="685">
        <f>Assets!AG9+Assets!AG41</f>
        <v>0</v>
      </c>
      <c r="AH70" s="685">
        <f>Assets!AH9+Assets!AH41</f>
        <v>0</v>
      </c>
      <c r="AI70" s="685">
        <f>Assets!AI9+Assets!AI41</f>
        <v>0</v>
      </c>
      <c r="AJ70" s="685">
        <f>Assets!AJ9+Assets!AJ41</f>
        <v>0</v>
      </c>
      <c r="AK70" s="685">
        <f>Assets!AK9+Assets!AK41</f>
        <v>0</v>
      </c>
      <c r="AL70" s="685">
        <f>Assets!AL9+Assets!AL41</f>
        <v>0</v>
      </c>
      <c r="AM70" s="685">
        <f>Assets!AM9+Assets!AM41</f>
        <v>0</v>
      </c>
      <c r="AN70" s="685">
        <f>Assets!AN9+Assets!AN41</f>
        <v>0</v>
      </c>
      <c r="AO70" s="685">
        <f>Assets!AO9+Assets!AO41</f>
        <v>0</v>
      </c>
      <c r="AP70" s="685">
        <f>Assets!AP9+Assets!AP41</f>
        <v>0</v>
      </c>
      <c r="AQ70" s="685">
        <f>Assets!AQ9+Assets!AQ41</f>
        <v>0</v>
      </c>
      <c r="AR70" s="685">
        <f>Assets!AR9+Assets!AR41</f>
        <v>0</v>
      </c>
      <c r="AS70" s="685">
        <f>Assets!AS9+Assets!AS41</f>
        <v>0</v>
      </c>
      <c r="AT70" s="685">
        <f>Assets!AT9+Assets!AT41</f>
        <v>0</v>
      </c>
      <c r="AU70" s="685">
        <f>Assets!AU9+Assets!AU41</f>
        <v>0</v>
      </c>
      <c r="AV70" s="685">
        <f>Assets!AV9+Assets!AV41</f>
        <v>0</v>
      </c>
      <c r="AW70" s="685">
        <f>Assets!AW9+Assets!AW41</f>
        <v>0</v>
      </c>
      <c r="AX70" s="685">
        <f>Assets!AX9+Assets!AX41</f>
        <v>0</v>
      </c>
      <c r="AY70" s="685">
        <f>Assets!AY9+Assets!AY41</f>
        <v>0</v>
      </c>
      <c r="AZ70" s="685">
        <f>Assets!AZ9+Assets!AZ41</f>
        <v>0</v>
      </c>
      <c r="BA70" s="685">
        <f>Assets!BA9+Assets!BA41</f>
        <v>0</v>
      </c>
      <c r="BB70" s="685">
        <f>Assets!BB9+Assets!BB41</f>
        <v>0</v>
      </c>
      <c r="BC70" s="685">
        <f>Assets!BC9+Assets!BC41</f>
        <v>0</v>
      </c>
      <c r="BD70" s="685">
        <f>Assets!BD9+Assets!BD41</f>
        <v>0</v>
      </c>
      <c r="BE70" s="685">
        <f>Assets!BE9+Assets!BE41</f>
        <v>0</v>
      </c>
      <c r="BF70" s="685">
        <f>Assets!BF9+Assets!BF41</f>
        <v>0</v>
      </c>
      <c r="BG70" s="685">
        <f>Assets!BG9+Assets!BG41</f>
        <v>0</v>
      </c>
      <c r="BH70" s="685">
        <f>Assets!BH9+Assets!BH41</f>
        <v>0</v>
      </c>
      <c r="BI70" s="685">
        <f>Assets!BI9+Assets!BI41</f>
        <v>0</v>
      </c>
      <c r="BJ70" s="46"/>
      <c r="BK70" s="46"/>
      <c r="BL70" s="46"/>
      <c r="BM70" s="46"/>
    </row>
    <row r="71" spans="1:65">
      <c r="A71" s="46"/>
      <c r="B71" s="46" t="s">
        <v>20</v>
      </c>
      <c r="C71" s="46"/>
      <c r="D71" s="46"/>
      <c r="E71" s="46"/>
      <c r="F71" s="723">
        <f t="shared" ref="F71:AK71" si="43">F26</f>
        <v>0</v>
      </c>
      <c r="G71" s="687">
        <f t="shared" si="43"/>
        <v>109.32048583469931</v>
      </c>
      <c r="H71" s="687">
        <f t="shared" si="43"/>
        <v>115.63918346289962</v>
      </c>
      <c r="I71" s="687">
        <f t="shared" si="43"/>
        <v>123.66028348756916</v>
      </c>
      <c r="J71" s="687">
        <f t="shared" si="43"/>
        <v>134.38731810493618</v>
      </c>
      <c r="K71" s="687">
        <f t="shared" si="43"/>
        <v>143.3007373080828</v>
      </c>
      <c r="L71" s="687">
        <f t="shared" si="43"/>
        <v>150.53304964322459</v>
      </c>
      <c r="M71" s="687">
        <f t="shared" si="43"/>
        <v>146.780052558796</v>
      </c>
      <c r="N71" s="687">
        <f t="shared" si="43"/>
        <v>143.0598689336264</v>
      </c>
      <c r="O71" s="687">
        <f t="shared" si="43"/>
        <v>139.34403477794817</v>
      </c>
      <c r="P71" s="687">
        <f t="shared" si="43"/>
        <v>135.68553594639377</v>
      </c>
      <c r="Q71" s="687">
        <f t="shared" si="43"/>
        <v>132.02950098648401</v>
      </c>
      <c r="R71" s="687">
        <f t="shared" si="43"/>
        <v>128.27545515554905</v>
      </c>
      <c r="S71" s="687">
        <f t="shared" si="43"/>
        <v>124.46166120109406</v>
      </c>
      <c r="T71" s="687">
        <f t="shared" si="43"/>
        <v>120.43124932895749</v>
      </c>
      <c r="U71" s="687">
        <f t="shared" si="43"/>
        <v>116.18495400536774</v>
      </c>
      <c r="V71" s="687">
        <f t="shared" si="43"/>
        <v>111.78200111077346</v>
      </c>
      <c r="W71" s="687">
        <f t="shared" si="43"/>
        <v>107.26205872825626</v>
      </c>
      <c r="X71" s="687">
        <f t="shared" si="43"/>
        <v>102.68632507945171</v>
      </c>
      <c r="Y71" s="687">
        <f t="shared" si="43"/>
        <v>98.006016660975476</v>
      </c>
      <c r="Z71" s="687">
        <f t="shared" si="43"/>
        <v>93.131625407346718</v>
      </c>
      <c r="AA71" s="687">
        <f t="shared" si="43"/>
        <v>88.026226977786621</v>
      </c>
      <c r="AB71" s="687">
        <f t="shared" si="43"/>
        <v>84.241700908952197</v>
      </c>
      <c r="AC71" s="687">
        <f t="shared" si="43"/>
        <v>82.919756565394664</v>
      </c>
      <c r="AD71" s="687">
        <f t="shared" si="43"/>
        <v>81.689364536046369</v>
      </c>
      <c r="AE71" s="687">
        <f t="shared" si="43"/>
        <v>80.391184409716388</v>
      </c>
      <c r="AF71" s="687">
        <f t="shared" si="43"/>
        <v>79.062023424928455</v>
      </c>
      <c r="AG71" s="687">
        <f t="shared" si="43"/>
        <v>77.712403126294078</v>
      </c>
      <c r="AH71" s="687">
        <f t="shared" si="43"/>
        <v>76.300763048501892</v>
      </c>
      <c r="AI71" s="687">
        <f t="shared" si="43"/>
        <v>74.809798208831452</v>
      </c>
      <c r="AJ71" s="687">
        <f t="shared" si="43"/>
        <v>73.236361972509243</v>
      </c>
      <c r="AK71" s="687">
        <f t="shared" si="43"/>
        <v>71.576672587993812</v>
      </c>
      <c r="AL71" s="687">
        <f t="shared" ref="AL71:BI71" si="44">AL26</f>
        <v>69.833038890923575</v>
      </c>
      <c r="AM71" s="687">
        <f t="shared" si="44"/>
        <v>67.989301288502418</v>
      </c>
      <c r="AN71" s="687">
        <f t="shared" si="44"/>
        <v>66.020377761004269</v>
      </c>
      <c r="AO71" s="687">
        <f t="shared" si="44"/>
        <v>63.921403597169437</v>
      </c>
      <c r="AP71" s="687">
        <f t="shared" si="44"/>
        <v>61.687354597573368</v>
      </c>
      <c r="AQ71" s="687">
        <f t="shared" si="44"/>
        <v>59.313042265674078</v>
      </c>
      <c r="AR71" s="687">
        <f t="shared" si="44"/>
        <v>56.793108860926694</v>
      </c>
      <c r="AS71" s="687">
        <f t="shared" si="44"/>
        <v>54.122022310138412</v>
      </c>
      <c r="AT71" s="687">
        <f t="shared" si="44"/>
        <v>51.294070973133287</v>
      </c>
      <c r="AU71" s="687">
        <f t="shared" si="44"/>
        <v>48.303358258689997</v>
      </c>
      <c r="AV71" s="687">
        <f t="shared" si="44"/>
        <v>45.143797086606135</v>
      </c>
      <c r="AW71" s="687">
        <f t="shared" si="44"/>
        <v>41.818348937192745</v>
      </c>
      <c r="AX71" s="687">
        <f t="shared" si="44"/>
        <v>38.313892188502415</v>
      </c>
      <c r="AY71" s="687">
        <f t="shared" si="44"/>
        <v>34.641544346940449</v>
      </c>
      <c r="AZ71" s="687">
        <f t="shared" si="44"/>
        <v>30.78348454831329</v>
      </c>
      <c r="BA71" s="687">
        <f t="shared" si="44"/>
        <v>26.689954263547122</v>
      </c>
      <c r="BB71" s="687">
        <f t="shared" si="44"/>
        <v>22.498078863168722</v>
      </c>
      <c r="BC71" s="687">
        <f t="shared" si="44"/>
        <v>18.468519897842043</v>
      </c>
      <c r="BD71" s="687">
        <f t="shared" si="44"/>
        <v>14.861510128982234</v>
      </c>
      <c r="BE71" s="687">
        <f t="shared" si="44"/>
        <v>11.441623488216603</v>
      </c>
      <c r="BF71" s="687">
        <f t="shared" si="44"/>
        <v>8.4148108375220687</v>
      </c>
      <c r="BG71" s="687">
        <f t="shared" si="44"/>
        <v>5.7020936668510762</v>
      </c>
      <c r="BH71" s="687">
        <f t="shared" si="44"/>
        <v>3.4395364052625874</v>
      </c>
      <c r="BI71" s="687">
        <f t="shared" si="44"/>
        <v>1.7220368766152461</v>
      </c>
      <c r="BJ71" s="46"/>
      <c r="BK71" s="46"/>
      <c r="BL71" s="46"/>
      <c r="BM71" s="46"/>
    </row>
    <row r="72" spans="1:65">
      <c r="A72" s="46"/>
      <c r="B72" s="46" t="s">
        <v>21</v>
      </c>
      <c r="C72" s="46"/>
      <c r="D72" s="46"/>
      <c r="E72" s="46"/>
      <c r="F72" s="723">
        <f t="shared" ref="F72:AK72" si="45">F19-G19</f>
        <v>-1984.202145010549</v>
      </c>
      <c r="G72" s="687">
        <f t="shared" si="45"/>
        <v>-152.55822743309773</v>
      </c>
      <c r="H72" s="687">
        <f t="shared" si="45"/>
        <v>-184.58384943312922</v>
      </c>
      <c r="I72" s="687">
        <f t="shared" si="45"/>
        <v>-201.36731960023599</v>
      </c>
      <c r="J72" s="687">
        <f t="shared" si="45"/>
        <v>-167.3222281305043</v>
      </c>
      <c r="K72" s="687">
        <f t="shared" si="45"/>
        <v>-135.76457999691684</v>
      </c>
      <c r="L72" s="687">
        <f t="shared" si="45"/>
        <v>70.451060364376644</v>
      </c>
      <c r="M72" s="687">
        <f t="shared" si="45"/>
        <v>69.835087863729314</v>
      </c>
      <c r="N72" s="687">
        <f t="shared" si="45"/>
        <v>69.753439855272063</v>
      </c>
      <c r="O72" s="687">
        <f t="shared" si="45"/>
        <v>68.677144220079299</v>
      </c>
      <c r="P72" s="687">
        <f t="shared" si="45"/>
        <v>68.630892553462218</v>
      </c>
      <c r="Q72" s="687">
        <f t="shared" si="45"/>
        <v>70.47074737765297</v>
      </c>
      <c r="R72" s="687">
        <f t="shared" si="45"/>
        <v>71.592335953949714</v>
      </c>
      <c r="S72" s="687">
        <f t="shared" si="45"/>
        <v>75.658675908730856</v>
      </c>
      <c r="T72" s="687">
        <f t="shared" si="45"/>
        <v>79.711228502790163</v>
      </c>
      <c r="U72" s="687">
        <f t="shared" si="45"/>
        <v>82.651996039532605</v>
      </c>
      <c r="V72" s="687">
        <f t="shared" si="45"/>
        <v>84.848116444169364</v>
      </c>
      <c r="W72" s="687">
        <f t="shared" si="45"/>
        <v>85.895427108311196</v>
      </c>
      <c r="X72" s="687">
        <f t="shared" si="45"/>
        <v>87.858499086516986</v>
      </c>
      <c r="Y72" s="687">
        <f t="shared" si="45"/>
        <v>91.501811678405829</v>
      </c>
      <c r="Z72" s="687">
        <f t="shared" si="45"/>
        <v>95.838266018769446</v>
      </c>
      <c r="AA72" s="687">
        <f t="shared" si="45"/>
        <v>71.042920771841182</v>
      </c>
      <c r="AB72" s="687">
        <f t="shared" si="45"/>
        <v>24.815468451262859</v>
      </c>
      <c r="AC72" s="687">
        <f t="shared" si="45"/>
        <v>23.09685330988259</v>
      </c>
      <c r="AD72" s="687">
        <f t="shared" si="45"/>
        <v>24.369367837607342</v>
      </c>
      <c r="AE72" s="687">
        <f t="shared" si="45"/>
        <v>24.950938854120295</v>
      </c>
      <c r="AF72" s="687">
        <f t="shared" si="45"/>
        <v>25.334999998422745</v>
      </c>
      <c r="AG72" s="687">
        <f t="shared" si="45"/>
        <v>26.49923197274552</v>
      </c>
      <c r="AH72" s="687">
        <f t="shared" si="45"/>
        <v>27.988312156330494</v>
      </c>
      <c r="AI72" s="687">
        <f t="shared" si="45"/>
        <v>29.536460799439055</v>
      </c>
      <c r="AJ72" s="687">
        <f t="shared" si="45"/>
        <v>31.155600280039835</v>
      </c>
      <c r="AK72" s="687">
        <f t="shared" si="45"/>
        <v>32.731398421632321</v>
      </c>
      <c r="AL72" s="687">
        <f t="shared" ref="AL72:BH72" si="46">AL19-AM19</f>
        <v>34.610543574142412</v>
      </c>
      <c r="AM72" s="687">
        <f t="shared" si="46"/>
        <v>36.96052705826537</v>
      </c>
      <c r="AN72" s="687">
        <f t="shared" si="46"/>
        <v>39.401830641738798</v>
      </c>
      <c r="AO72" s="687">
        <f t="shared" si="46"/>
        <v>41.937448227856066</v>
      </c>
      <c r="AP72" s="687">
        <f t="shared" si="46"/>
        <v>44.570463993309886</v>
      </c>
      <c r="AQ72" s="687">
        <f t="shared" si="46"/>
        <v>47.304054977462783</v>
      </c>
      <c r="AR72" s="687">
        <f t="shared" si="46"/>
        <v>50.141493743449587</v>
      </c>
      <c r="AS72" s="687">
        <f t="shared" si="46"/>
        <v>53.086151113064943</v>
      </c>
      <c r="AT72" s="687">
        <f t="shared" si="46"/>
        <v>56.141498977432207</v>
      </c>
      <c r="AU72" s="687">
        <f t="shared" si="46"/>
        <v>59.311113185506883</v>
      </c>
      <c r="AV72" s="687">
        <f t="shared" si="46"/>
        <v>62.425134643715978</v>
      </c>
      <c r="AW72" s="687">
        <f t="shared" si="46"/>
        <v>65.785474486698376</v>
      </c>
      <c r="AX72" s="687">
        <f t="shared" si="46"/>
        <v>68.937117094580117</v>
      </c>
      <c r="AY72" s="687">
        <f t="shared" si="46"/>
        <v>72.423292011121021</v>
      </c>
      <c r="AZ72" s="687">
        <f t="shared" si="46"/>
        <v>76.843531371774418</v>
      </c>
      <c r="BA72" s="687">
        <f t="shared" si="46"/>
        <v>78.689660617460675</v>
      </c>
      <c r="BB72" s="687">
        <f t="shared" si="46"/>
        <v>75.642665187753266</v>
      </c>
      <c r="BC72" s="687">
        <f t="shared" si="46"/>
        <v>67.710594291476809</v>
      </c>
      <c r="BD72" s="687">
        <f t="shared" si="46"/>
        <v>64.197928947922122</v>
      </c>
      <c r="BE72" s="687">
        <f t="shared" si="46"/>
        <v>56.819165048247669</v>
      </c>
      <c r="BF72" s="687">
        <f t="shared" si="46"/>
        <v>50.922981511327677</v>
      </c>
      <c r="BG72" s="687">
        <f t="shared" si="46"/>
        <v>42.472603795880417</v>
      </c>
      <c r="BH72" s="687">
        <f t="shared" si="46"/>
        <v>32.240809211005676</v>
      </c>
      <c r="BI72" s="687">
        <f>BI19-Assets!BI474*D19</f>
        <v>20.668662746891698</v>
      </c>
      <c r="BJ72" s="633"/>
      <c r="BK72" s="46"/>
      <c r="BL72" s="46"/>
      <c r="BM72" s="46"/>
    </row>
    <row r="73" spans="1:65">
      <c r="A73" s="46"/>
      <c r="B73" s="46"/>
      <c r="C73" s="46"/>
      <c r="D73" s="46"/>
      <c r="E73" s="46"/>
      <c r="F73" s="704"/>
      <c r="G73" s="704"/>
      <c r="H73" s="704"/>
      <c r="I73" s="704"/>
      <c r="J73" s="704"/>
      <c r="K73" s="704"/>
      <c r="L73" s="704"/>
      <c r="M73" s="704"/>
      <c r="N73" s="704"/>
      <c r="O73" s="704"/>
      <c r="P73" s="704"/>
      <c r="Q73" s="704"/>
      <c r="R73" s="704"/>
      <c r="S73" s="704"/>
      <c r="T73" s="704"/>
      <c r="U73" s="704"/>
      <c r="V73" s="704"/>
      <c r="W73" s="704"/>
      <c r="X73" s="704"/>
      <c r="Y73" s="704"/>
      <c r="Z73" s="704"/>
      <c r="AA73" s="704"/>
      <c r="AB73" s="704"/>
      <c r="AC73" s="704"/>
      <c r="AD73" s="704"/>
      <c r="AE73" s="704"/>
      <c r="AF73" s="704"/>
      <c r="AG73" s="704"/>
      <c r="AH73" s="704"/>
      <c r="AI73" s="704"/>
      <c r="AJ73" s="704"/>
      <c r="AK73" s="704"/>
      <c r="AL73" s="704"/>
      <c r="AM73" s="704"/>
      <c r="AN73" s="704"/>
      <c r="AO73" s="704"/>
      <c r="AP73" s="704"/>
      <c r="AQ73" s="704"/>
      <c r="AR73" s="704"/>
      <c r="AS73" s="704"/>
      <c r="AT73" s="704"/>
      <c r="AU73" s="704"/>
      <c r="AV73" s="704"/>
      <c r="AW73" s="704"/>
      <c r="AX73" s="704"/>
      <c r="AY73" s="704"/>
      <c r="AZ73" s="704"/>
      <c r="BA73" s="704"/>
      <c r="BB73" s="704"/>
      <c r="BC73" s="704"/>
      <c r="BD73" s="704"/>
      <c r="BE73" s="704"/>
      <c r="BF73" s="704"/>
      <c r="BG73" s="704"/>
      <c r="BH73" s="704"/>
      <c r="BI73" s="704"/>
      <c r="BJ73" s="46"/>
      <c r="BK73" s="46"/>
      <c r="BL73" s="46"/>
      <c r="BM73" s="46"/>
    </row>
    <row r="74" spans="1:65">
      <c r="A74" s="637"/>
      <c r="B74" s="638" t="s">
        <v>465</v>
      </c>
      <c r="C74" s="637"/>
      <c r="D74" s="637"/>
      <c r="E74" s="637"/>
      <c r="F74" s="724"/>
      <c r="G74" s="724"/>
      <c r="H74" s="724"/>
      <c r="I74" s="724"/>
      <c r="J74" s="724"/>
      <c r="K74" s="724"/>
      <c r="L74" s="724"/>
      <c r="M74" s="724"/>
      <c r="N74" s="724"/>
      <c r="O74" s="724"/>
      <c r="P74" s="724"/>
      <c r="Q74" s="724"/>
      <c r="R74" s="724"/>
      <c r="S74" s="724"/>
      <c r="T74" s="724"/>
      <c r="U74" s="724"/>
      <c r="V74" s="724"/>
      <c r="W74" s="724"/>
      <c r="X74" s="724"/>
      <c r="Y74" s="724"/>
      <c r="Z74" s="724"/>
      <c r="AA74" s="724"/>
      <c r="AB74" s="724"/>
      <c r="AC74" s="724"/>
      <c r="AD74" s="724"/>
      <c r="AE74" s="724"/>
      <c r="AF74" s="724"/>
      <c r="AG74" s="724"/>
      <c r="AH74" s="724"/>
      <c r="AI74" s="724"/>
      <c r="AJ74" s="724"/>
      <c r="AK74" s="724"/>
      <c r="AL74" s="724"/>
      <c r="AM74" s="724"/>
      <c r="AN74" s="724"/>
      <c r="AO74" s="724"/>
      <c r="AP74" s="724"/>
      <c r="AQ74" s="724"/>
      <c r="AR74" s="724"/>
      <c r="AS74" s="724"/>
      <c r="AT74" s="724"/>
      <c r="AU74" s="724"/>
      <c r="AV74" s="724"/>
      <c r="AW74" s="724"/>
      <c r="AX74" s="724"/>
      <c r="AY74" s="724"/>
      <c r="AZ74" s="724"/>
      <c r="BA74" s="724"/>
      <c r="BB74" s="724"/>
      <c r="BC74" s="724"/>
      <c r="BD74" s="724"/>
      <c r="BE74" s="724"/>
      <c r="BF74" s="724"/>
      <c r="BG74" s="724"/>
      <c r="BH74" s="724"/>
      <c r="BI74" s="724"/>
      <c r="BJ74" s="637"/>
      <c r="BK74" s="46"/>
      <c r="BL74" s="46"/>
      <c r="BM74" s="46"/>
    </row>
    <row r="75" spans="1:65">
      <c r="A75" s="46"/>
      <c r="B75" s="51"/>
      <c r="C75" s="46"/>
      <c r="D75" s="46"/>
      <c r="E75" s="46"/>
      <c r="F75" s="704"/>
      <c r="G75" s="704"/>
      <c r="H75" s="704"/>
      <c r="I75" s="704"/>
      <c r="J75" s="704"/>
      <c r="K75" s="704"/>
      <c r="L75" s="704"/>
      <c r="M75" s="704"/>
      <c r="N75" s="704"/>
      <c r="O75" s="704"/>
      <c r="P75" s="704"/>
      <c r="Q75" s="704"/>
      <c r="R75" s="704"/>
      <c r="S75" s="704"/>
      <c r="T75" s="704"/>
      <c r="U75" s="704"/>
      <c r="V75" s="704"/>
      <c r="W75" s="704"/>
      <c r="X75" s="704"/>
      <c r="Y75" s="704"/>
      <c r="Z75" s="704"/>
      <c r="AA75" s="704"/>
      <c r="AB75" s="704"/>
      <c r="AC75" s="704"/>
      <c r="AD75" s="704"/>
      <c r="AE75" s="704"/>
      <c r="AF75" s="704"/>
      <c r="AG75" s="704"/>
      <c r="AH75" s="704"/>
      <c r="AI75" s="704"/>
      <c r="AJ75" s="704"/>
      <c r="AK75" s="704"/>
      <c r="AL75" s="704"/>
      <c r="AM75" s="704"/>
      <c r="AN75" s="704"/>
      <c r="AO75" s="704"/>
      <c r="AP75" s="704"/>
      <c r="AQ75" s="704"/>
      <c r="AR75" s="704"/>
      <c r="AS75" s="704"/>
      <c r="AT75" s="704"/>
      <c r="AU75" s="704"/>
      <c r="AV75" s="704"/>
      <c r="AW75" s="704"/>
      <c r="AX75" s="704"/>
      <c r="AY75" s="704"/>
      <c r="AZ75" s="704"/>
      <c r="BA75" s="704"/>
      <c r="BB75" s="704"/>
      <c r="BC75" s="704"/>
      <c r="BD75" s="704"/>
      <c r="BE75" s="704"/>
      <c r="BF75" s="704"/>
      <c r="BG75" s="704"/>
      <c r="BH75" s="704"/>
      <c r="BI75" s="704"/>
      <c r="BJ75" s="46"/>
      <c r="BK75" s="46"/>
      <c r="BL75" s="46"/>
      <c r="BM75" s="46"/>
    </row>
    <row r="76" spans="1:65">
      <c r="A76" s="46"/>
      <c r="B76" s="51" t="s">
        <v>30</v>
      </c>
      <c r="C76" s="46"/>
      <c r="D76" s="46"/>
      <c r="E76" s="46"/>
      <c r="F76" s="688"/>
      <c r="G76" s="688"/>
      <c r="H76" s="688"/>
      <c r="I76" s="688"/>
      <c r="J76" s="688"/>
      <c r="K76" s="688"/>
      <c r="L76" s="688"/>
      <c r="M76" s="688"/>
      <c r="N76" s="688"/>
      <c r="O76" s="688"/>
      <c r="P76" s="688"/>
      <c r="Q76" s="688"/>
      <c r="R76" s="688"/>
      <c r="S76" s="688"/>
      <c r="T76" s="688"/>
      <c r="U76" s="688"/>
      <c r="V76" s="688"/>
      <c r="W76" s="688"/>
      <c r="X76" s="688"/>
      <c r="Y76" s="688"/>
      <c r="Z76" s="688"/>
      <c r="AA76" s="688"/>
      <c r="AB76" s="688"/>
      <c r="AC76" s="688"/>
      <c r="AD76" s="688"/>
      <c r="AE76" s="688"/>
      <c r="AF76" s="688"/>
      <c r="AG76" s="688"/>
      <c r="AH76" s="688"/>
      <c r="AI76" s="688"/>
      <c r="AJ76" s="688"/>
      <c r="AK76" s="688"/>
      <c r="AL76" s="688"/>
      <c r="AM76" s="688"/>
      <c r="AN76" s="688"/>
      <c r="AO76" s="688"/>
      <c r="AP76" s="688"/>
      <c r="AQ76" s="688"/>
      <c r="AR76" s="688"/>
      <c r="AS76" s="688"/>
      <c r="AT76" s="688"/>
      <c r="AU76" s="688"/>
      <c r="AV76" s="688"/>
      <c r="AW76" s="688"/>
      <c r="AX76" s="688"/>
      <c r="AY76" s="688"/>
      <c r="AZ76" s="688"/>
      <c r="BA76" s="688"/>
      <c r="BB76" s="688"/>
      <c r="BC76" s="688"/>
      <c r="BD76" s="688"/>
      <c r="BE76" s="688"/>
      <c r="BF76" s="688"/>
      <c r="BG76" s="688"/>
      <c r="BH76" s="688"/>
      <c r="BI76" s="688"/>
      <c r="BJ76" s="46"/>
      <c r="BK76" s="46"/>
      <c r="BL76" s="46"/>
      <c r="BM76" s="46"/>
    </row>
    <row r="77" spans="1:65">
      <c r="A77" s="46"/>
      <c r="B77" s="46" t="s">
        <v>81</v>
      </c>
      <c r="C77" s="146" t="s">
        <v>33</v>
      </c>
      <c r="D77" s="147">
        <f ca="1">1-E78/E77</f>
        <v>0.31256016225410121</v>
      </c>
      <c r="E77" s="148">
        <f ca="1">IRR(OFFSET(F77,0,0,1,55+1))</f>
        <v>8.7066585919897355E-2</v>
      </c>
      <c r="F77" s="722">
        <f>F37-F46-F70-F71-F72</f>
        <v>-1322.8014300070326</v>
      </c>
      <c r="G77" s="700">
        <f>SUM(G25:G32)+SUM(G34:G35)-G46-G70-G71-G72</f>
        <v>33.143713526488781</v>
      </c>
      <c r="H77" s="700">
        <f t="shared" ref="H77:AM77" si="47">H37-H46-H70-H71-H72</f>
        <v>7.9374092853069556</v>
      </c>
      <c r="I77" s="700">
        <f t="shared" si="47"/>
        <v>9.3209495763284451</v>
      </c>
      <c r="J77" s="700">
        <f t="shared" si="47"/>
        <v>52.572822752384411</v>
      </c>
      <c r="K77" s="700">
        <f t="shared" si="47"/>
        <v>70.470561290009044</v>
      </c>
      <c r="L77" s="700">
        <f t="shared" si="47"/>
        <v>192.47837661251742</v>
      </c>
      <c r="M77" s="700">
        <f t="shared" si="47"/>
        <v>190.69638573063622</v>
      </c>
      <c r="N77" s="700">
        <f t="shared" si="47"/>
        <v>190.31265851961371</v>
      </c>
      <c r="O77" s="700">
        <f t="shared" si="47"/>
        <v>188.5484900355732</v>
      </c>
      <c r="P77" s="700">
        <f t="shared" si="47"/>
        <v>185.76879691799138</v>
      </c>
      <c r="Q77" s="700">
        <f t="shared" si="47"/>
        <v>183.76266126594251</v>
      </c>
      <c r="R77" s="700">
        <f t="shared" si="47"/>
        <v>181.04378692708238</v>
      </c>
      <c r="S77" s="700">
        <f t="shared" si="47"/>
        <v>181.58658873366568</v>
      </c>
      <c r="T77" s="700">
        <f t="shared" si="47"/>
        <v>182.82344233618466</v>
      </c>
      <c r="U77" s="700">
        <f t="shared" si="47"/>
        <v>182.37284043924268</v>
      </c>
      <c r="V77" s="700">
        <f t="shared" si="47"/>
        <v>180.43327189869905</v>
      </c>
      <c r="W77" s="700">
        <f t="shared" si="47"/>
        <v>176.98922787684404</v>
      </c>
      <c r="X77" s="700">
        <f t="shared" si="47"/>
        <v>174.439703855652</v>
      </c>
      <c r="Y77" s="700">
        <f t="shared" si="47"/>
        <v>173.20142097406153</v>
      </c>
      <c r="Z77" s="700">
        <f t="shared" si="47"/>
        <v>172.47147804298265</v>
      </c>
      <c r="AA77" s="700">
        <f t="shared" si="47"/>
        <v>141.41556984386625</v>
      </c>
      <c r="AB77" s="700">
        <f t="shared" si="47"/>
        <v>90.341411627494352</v>
      </c>
      <c r="AC77" s="700">
        <f t="shared" si="47"/>
        <v>88.03761300551551</v>
      </c>
      <c r="AD77" s="700">
        <f t="shared" si="47"/>
        <v>87.808102869537763</v>
      </c>
      <c r="AE77" s="700">
        <f t="shared" si="47"/>
        <v>87.058579714791151</v>
      </c>
      <c r="AF77" s="700">
        <f t="shared" si="47"/>
        <v>86.150243331133638</v>
      </c>
      <c r="AG77" s="700">
        <f t="shared" si="47"/>
        <v>85.744097980755953</v>
      </c>
      <c r="AH77" s="700">
        <f t="shared" si="47"/>
        <v>85.500187277751081</v>
      </c>
      <c r="AI77" s="700">
        <f t="shared" si="47"/>
        <v>89.003933241357046</v>
      </c>
      <c r="AJ77" s="700">
        <f t="shared" si="47"/>
        <v>98.626235414436735</v>
      </c>
      <c r="AK77" s="700">
        <f t="shared" si="47"/>
        <v>98.480196081282713</v>
      </c>
      <c r="AL77" s="700">
        <f t="shared" si="47"/>
        <v>98.557689133456051</v>
      </c>
      <c r="AM77" s="700">
        <f t="shared" si="47"/>
        <v>99.66119230006268</v>
      </c>
      <c r="AN77" s="700">
        <f t="shared" ref="AN77:BH77" si="48">AN37-AN46-AN70-AN71-AN72</f>
        <v>101.36314812631213</v>
      </c>
      <c r="AO77" s="700">
        <f t="shared" si="48"/>
        <v>101.73884421529306</v>
      </c>
      <c r="AP77" s="700">
        <f t="shared" si="48"/>
        <v>102.07080246421697</v>
      </c>
      <c r="AQ77" s="700">
        <f t="shared" si="48"/>
        <v>102.35676024498329</v>
      </c>
      <c r="AR77" s="700">
        <f t="shared" si="48"/>
        <v>102.59437275261018</v>
      </c>
      <c r="AS77" s="700">
        <f t="shared" si="48"/>
        <v>102.78121039274831</v>
      </c>
      <c r="AT77" s="700">
        <f t="shared" si="48"/>
        <v>102.91475609179889</v>
      </c>
      <c r="AU77" s="700">
        <f t="shared" si="48"/>
        <v>102.99240252743621</v>
      </c>
      <c r="AV77" s="700">
        <f t="shared" si="48"/>
        <v>102.83226377047737</v>
      </c>
      <c r="AW77" s="700">
        <f t="shared" si="48"/>
        <v>102.77620638694935</v>
      </c>
      <c r="AX77" s="700">
        <f t="shared" si="48"/>
        <v>102.63680390629773</v>
      </c>
      <c r="AY77" s="700">
        <f t="shared" si="48"/>
        <v>102.3130997984818</v>
      </c>
      <c r="AZ77" s="700">
        <f t="shared" si="48"/>
        <v>102.99584174383969</v>
      </c>
      <c r="BA77" s="700">
        <f t="shared" si="48"/>
        <v>100.85021717230654</v>
      </c>
      <c r="BB77" s="700">
        <f t="shared" si="48"/>
        <v>94.974640701226122</v>
      </c>
      <c r="BC77" s="700">
        <f t="shared" si="48"/>
        <v>84.432134109913761</v>
      </c>
      <c r="BD77" s="700">
        <f t="shared" si="48"/>
        <v>78.990014022584518</v>
      </c>
      <c r="BE77" s="700">
        <f t="shared" si="48"/>
        <v>69.376252007463222</v>
      </c>
      <c r="BF77" s="700">
        <f t="shared" si="48"/>
        <v>61.568742292807144</v>
      </c>
      <c r="BG77" s="700">
        <f t="shared" si="48"/>
        <v>49.945499687594975</v>
      </c>
      <c r="BH77" s="700">
        <f t="shared" si="48"/>
        <v>36.963823761983186</v>
      </c>
      <c r="BI77" s="700">
        <f>BI37-BI46-BI70-BI71-BI72+Assets!BI474*$D$18</f>
        <v>30.952052075780383</v>
      </c>
      <c r="BJ77" s="633"/>
      <c r="BK77" s="46"/>
      <c r="BL77" s="46"/>
      <c r="BM77" s="46"/>
    </row>
    <row r="78" spans="1:65">
      <c r="A78" s="46"/>
      <c r="B78" s="46" t="s">
        <v>82</v>
      </c>
      <c r="C78" s="46"/>
      <c r="D78" s="659"/>
      <c r="E78" s="142">
        <f ca="1">IRR(OFFSET(F78,0,0,1,55+1))</f>
        <v>5.9853039697863597E-2</v>
      </c>
      <c r="F78" s="723">
        <f t="shared" ref="F78:AK78" si="49">F77-F57</f>
        <v>-1322.8014300070326</v>
      </c>
      <c r="G78" s="687">
        <f t="shared" si="49"/>
        <v>-30.159262465164161</v>
      </c>
      <c r="H78" s="687">
        <f t="shared" si="49"/>
        <v>-48.764740061865666</v>
      </c>
      <c r="I78" s="687">
        <f t="shared" si="49"/>
        <v>-43.814021673211485</v>
      </c>
      <c r="J78" s="687">
        <f t="shared" si="49"/>
        <v>-5.6128368734591234</v>
      </c>
      <c r="K78" s="687">
        <f t="shared" si="49"/>
        <v>12.518067450121812</v>
      </c>
      <c r="L78" s="687">
        <f t="shared" si="49"/>
        <v>169.74435429908334</v>
      </c>
      <c r="M78" s="687">
        <f t="shared" si="49"/>
        <v>164.76840741350273</v>
      </c>
      <c r="N78" s="687">
        <f t="shared" si="49"/>
        <v>159.50188759982854</v>
      </c>
      <c r="O78" s="687">
        <f t="shared" si="49"/>
        <v>154.05684833912221</v>
      </c>
      <c r="P78" s="687">
        <f t="shared" si="49"/>
        <v>150.51703068192739</v>
      </c>
      <c r="Q78" s="687">
        <f t="shared" si="49"/>
        <v>148.56077927823597</v>
      </c>
      <c r="R78" s="687">
        <f t="shared" si="49"/>
        <v>146.13851357065505</v>
      </c>
      <c r="S78" s="687">
        <f t="shared" si="49"/>
        <v>144.72650840849496</v>
      </c>
      <c r="T78" s="687">
        <f t="shared" si="49"/>
        <v>142.52021187397926</v>
      </c>
      <c r="U78" s="687">
        <f t="shared" si="49"/>
        <v>139.88837040699406</v>
      </c>
      <c r="V78" s="687">
        <f t="shared" si="49"/>
        <v>137.1930613027659</v>
      </c>
      <c r="W78" s="687">
        <f t="shared" si="49"/>
        <v>134.05347122072527</v>
      </c>
      <c r="X78" s="687">
        <f t="shared" si="49"/>
        <v>131.25358954665711</v>
      </c>
      <c r="Y78" s="687">
        <f t="shared" si="49"/>
        <v>129.29379775197714</v>
      </c>
      <c r="Z78" s="687">
        <f t="shared" si="49"/>
        <v>127.48190139811283</v>
      </c>
      <c r="AA78" s="687">
        <f t="shared" si="49"/>
        <v>113.18136923280984</v>
      </c>
      <c r="AB78" s="687">
        <f t="shared" si="49"/>
        <v>90.341411627494352</v>
      </c>
      <c r="AC78" s="687">
        <f t="shared" si="49"/>
        <v>88.03761300551551</v>
      </c>
      <c r="AD78" s="687">
        <f t="shared" si="49"/>
        <v>87.808102869537763</v>
      </c>
      <c r="AE78" s="687">
        <f t="shared" si="49"/>
        <v>87.058579714791151</v>
      </c>
      <c r="AF78" s="687">
        <f t="shared" si="49"/>
        <v>86.150243331133638</v>
      </c>
      <c r="AG78" s="687">
        <f t="shared" si="49"/>
        <v>85.744097980755953</v>
      </c>
      <c r="AH78" s="687">
        <f t="shared" si="49"/>
        <v>85.500187277751081</v>
      </c>
      <c r="AI78" s="687">
        <f t="shared" si="49"/>
        <v>82.707653071086568</v>
      </c>
      <c r="AJ78" s="687">
        <f t="shared" si="49"/>
        <v>75.794548538632711</v>
      </c>
      <c r="AK78" s="687">
        <f t="shared" si="49"/>
        <v>75.219581562947155</v>
      </c>
      <c r="AL78" s="687">
        <f t="shared" ref="AL78:BI78" si="50">AL77-AL57</f>
        <v>74.710083153715459</v>
      </c>
      <c r="AM78" s="687">
        <f t="shared" si="50"/>
        <v>73.893575969235513</v>
      </c>
      <c r="AN78" s="687">
        <f t="shared" si="50"/>
        <v>72.59679062884274</v>
      </c>
      <c r="AO78" s="687">
        <f t="shared" si="50"/>
        <v>72.099092615294211</v>
      </c>
      <c r="AP78" s="687">
        <f t="shared" si="50"/>
        <v>71.541558659904808</v>
      </c>
      <c r="AQ78" s="687">
        <f t="shared" si="50"/>
        <v>70.921651811195375</v>
      </c>
      <c r="AR78" s="687">
        <f t="shared" si="50"/>
        <v>70.236748936738152</v>
      </c>
      <c r="AS78" s="687">
        <f t="shared" si="50"/>
        <v>69.48413807395022</v>
      </c>
      <c r="AT78" s="687">
        <f t="shared" si="50"/>
        <v>68.661015703975465</v>
      </c>
      <c r="AU78" s="687">
        <f t="shared" si="50"/>
        <v>67.764483946499183</v>
      </c>
      <c r="AV78" s="687">
        <f t="shared" si="50"/>
        <v>66.718180379165261</v>
      </c>
      <c r="AW78" s="687">
        <f t="shared" si="50"/>
        <v>65.633974654764387</v>
      </c>
      <c r="AX78" s="687">
        <f t="shared" si="50"/>
        <v>64.112086746101539</v>
      </c>
      <c r="AY78" s="687">
        <f t="shared" si="50"/>
        <v>62.839641395668103</v>
      </c>
      <c r="AZ78" s="687">
        <f t="shared" si="50"/>
        <v>61.662934454179485</v>
      </c>
      <c r="BA78" s="687">
        <f t="shared" si="50"/>
        <v>59.167886445937135</v>
      </c>
      <c r="BB78" s="687">
        <f t="shared" si="50"/>
        <v>53.579080012291428</v>
      </c>
      <c r="BC78" s="687">
        <f t="shared" si="50"/>
        <v>45.910687229367227</v>
      </c>
      <c r="BD78" s="687">
        <f t="shared" si="50"/>
        <v>40.369426238744268</v>
      </c>
      <c r="BE78" s="687">
        <f t="shared" si="50"/>
        <v>33.586802108793016</v>
      </c>
      <c r="BF78" s="687">
        <f t="shared" si="50"/>
        <v>27.821225151566701</v>
      </c>
      <c r="BG78" s="687">
        <f t="shared" si="50"/>
        <v>22.220068642552359</v>
      </c>
      <c r="BH78" s="687">
        <f t="shared" si="50"/>
        <v>16.202433870086526</v>
      </c>
      <c r="BI78" s="687">
        <f t="shared" si="50"/>
        <v>17.797301892433815</v>
      </c>
      <c r="BJ78" s="46"/>
      <c r="BK78" s="46"/>
      <c r="BL78" s="46"/>
      <c r="BM78" s="46"/>
    </row>
    <row r="79" spans="1:65">
      <c r="A79" s="46"/>
      <c r="B79" s="46" t="s">
        <v>124</v>
      </c>
      <c r="C79" s="46"/>
      <c r="D79" s="46"/>
      <c r="E79" s="142">
        <f t="shared" ref="E79" ca="1" si="51">IRR(OFFSET(F79,0,0,1,55+1))</f>
        <v>7.0699315732408285E-2</v>
      </c>
      <c r="F79" s="723">
        <f t="shared" ref="F79:AK79" si="52">F78-F35</f>
        <v>-1322.8014300070326</v>
      </c>
      <c r="G79" s="687">
        <f t="shared" si="52"/>
        <v>-4.8380720685029814</v>
      </c>
      <c r="H79" s="687">
        <f t="shared" si="52"/>
        <v>-26.083880322996624</v>
      </c>
      <c r="I79" s="687">
        <f t="shared" si="52"/>
        <v>-22.560033173395524</v>
      </c>
      <c r="J79" s="687">
        <f t="shared" si="52"/>
        <v>17.661426976878296</v>
      </c>
      <c r="K79" s="687">
        <f t="shared" si="52"/>
        <v>35.699064986076714</v>
      </c>
      <c r="L79" s="687">
        <f t="shared" si="52"/>
        <v>178.83796322445698</v>
      </c>
      <c r="M79" s="687">
        <f t="shared" si="52"/>
        <v>175.13959874035612</v>
      </c>
      <c r="N79" s="687">
        <f t="shared" si="52"/>
        <v>171.82619596774262</v>
      </c>
      <c r="O79" s="687">
        <f t="shared" si="52"/>
        <v>167.85350501770262</v>
      </c>
      <c r="P79" s="687">
        <f t="shared" si="52"/>
        <v>164.61773717635299</v>
      </c>
      <c r="Q79" s="687">
        <f t="shared" si="52"/>
        <v>162.64153207331859</v>
      </c>
      <c r="R79" s="687">
        <f t="shared" si="52"/>
        <v>160.10062291322598</v>
      </c>
      <c r="S79" s="687">
        <f t="shared" si="52"/>
        <v>159.47054053856326</v>
      </c>
      <c r="T79" s="687">
        <f t="shared" si="52"/>
        <v>158.64150405886141</v>
      </c>
      <c r="U79" s="687">
        <f t="shared" si="52"/>
        <v>156.8821584198935</v>
      </c>
      <c r="V79" s="687">
        <f t="shared" si="52"/>
        <v>154.48914554113915</v>
      </c>
      <c r="W79" s="687">
        <f t="shared" si="52"/>
        <v>151.22777388317277</v>
      </c>
      <c r="X79" s="687">
        <f t="shared" si="52"/>
        <v>148.52803527025506</v>
      </c>
      <c r="Y79" s="687">
        <f t="shared" si="52"/>
        <v>146.85684704081089</v>
      </c>
      <c r="Z79" s="687">
        <f t="shared" si="52"/>
        <v>145.47773205606074</v>
      </c>
      <c r="AA79" s="687">
        <f t="shared" si="52"/>
        <v>124.4750494772324</v>
      </c>
      <c r="AB79" s="687">
        <f t="shared" si="52"/>
        <v>90.341411627494352</v>
      </c>
      <c r="AC79" s="687">
        <f t="shared" si="52"/>
        <v>88.03761300551551</v>
      </c>
      <c r="AD79" s="687">
        <f t="shared" si="52"/>
        <v>87.808102869537763</v>
      </c>
      <c r="AE79" s="687">
        <f t="shared" si="52"/>
        <v>87.058579714791151</v>
      </c>
      <c r="AF79" s="687">
        <f t="shared" si="52"/>
        <v>86.150243331133638</v>
      </c>
      <c r="AG79" s="687">
        <f t="shared" si="52"/>
        <v>85.744097980755953</v>
      </c>
      <c r="AH79" s="687">
        <f t="shared" si="52"/>
        <v>85.500187277751081</v>
      </c>
      <c r="AI79" s="687">
        <f t="shared" si="52"/>
        <v>85.226165139194762</v>
      </c>
      <c r="AJ79" s="687">
        <f t="shared" si="52"/>
        <v>84.927223288954323</v>
      </c>
      <c r="AK79" s="687">
        <f t="shared" si="52"/>
        <v>84.523827370281381</v>
      </c>
      <c r="AL79" s="687">
        <f t="shared" ref="AL79:BI79" si="53">AL78-AL35</f>
        <v>84.24912554561169</v>
      </c>
      <c r="AM79" s="687">
        <f t="shared" si="53"/>
        <v>84.200622501566386</v>
      </c>
      <c r="AN79" s="687">
        <f t="shared" si="53"/>
        <v>84.103333627830494</v>
      </c>
      <c r="AO79" s="687">
        <f t="shared" si="53"/>
        <v>83.954993255293743</v>
      </c>
      <c r="AP79" s="687">
        <f t="shared" si="53"/>
        <v>83.753256181629666</v>
      </c>
      <c r="AQ79" s="687">
        <f t="shared" si="53"/>
        <v>83.495695184710542</v>
      </c>
      <c r="AR79" s="687">
        <f t="shared" si="53"/>
        <v>83.179798463086968</v>
      </c>
      <c r="AS79" s="687">
        <f t="shared" si="53"/>
        <v>82.802967001469455</v>
      </c>
      <c r="AT79" s="687">
        <f t="shared" si="53"/>
        <v>82.362511859104842</v>
      </c>
      <c r="AU79" s="687">
        <f t="shared" si="53"/>
        <v>81.855651378874001</v>
      </c>
      <c r="AV79" s="687">
        <f t="shared" si="53"/>
        <v>81.163813735690098</v>
      </c>
      <c r="AW79" s="687">
        <f t="shared" si="53"/>
        <v>80.490867347638385</v>
      </c>
      <c r="AX79" s="687">
        <f t="shared" si="53"/>
        <v>79.521973610180027</v>
      </c>
      <c r="AY79" s="687">
        <f t="shared" si="53"/>
        <v>78.629024756793584</v>
      </c>
      <c r="AZ79" s="687">
        <f t="shared" si="53"/>
        <v>78.19609737004356</v>
      </c>
      <c r="BA79" s="687">
        <f t="shared" si="53"/>
        <v>75.840818736484891</v>
      </c>
      <c r="BB79" s="687">
        <f t="shared" si="53"/>
        <v>70.137304287865305</v>
      </c>
      <c r="BC79" s="687">
        <f t="shared" si="53"/>
        <v>61.319265981585836</v>
      </c>
      <c r="BD79" s="687">
        <f t="shared" si="53"/>
        <v>55.817661352280368</v>
      </c>
      <c r="BE79" s="687">
        <f t="shared" si="53"/>
        <v>47.902582068261097</v>
      </c>
      <c r="BF79" s="687">
        <f t="shared" si="53"/>
        <v>41.320232008062881</v>
      </c>
      <c r="BG79" s="687">
        <f t="shared" si="53"/>
        <v>33.31024106056941</v>
      </c>
      <c r="BH79" s="687">
        <f t="shared" si="53"/>
        <v>24.506989826845192</v>
      </c>
      <c r="BI79" s="687">
        <f t="shared" si="53"/>
        <v>23.059201965772441</v>
      </c>
      <c r="BJ79" s="46"/>
      <c r="BK79" s="46"/>
      <c r="BL79" s="46"/>
      <c r="BM79" s="46"/>
    </row>
    <row r="80" spans="1:65">
      <c r="A80" s="46"/>
      <c r="B80" s="51" t="s">
        <v>29</v>
      </c>
      <c r="C80" s="46"/>
      <c r="D80" s="46"/>
      <c r="E80" s="85"/>
      <c r="F80" s="688"/>
      <c r="G80" s="688"/>
      <c r="H80" s="688"/>
      <c r="I80" s="688"/>
      <c r="J80" s="688"/>
      <c r="K80" s="688"/>
      <c r="L80" s="688"/>
      <c r="M80" s="688"/>
      <c r="N80" s="688"/>
      <c r="O80" s="688"/>
      <c r="P80" s="688"/>
      <c r="Q80" s="688"/>
      <c r="R80" s="688"/>
      <c r="S80" s="688"/>
      <c r="T80" s="688"/>
      <c r="U80" s="688"/>
      <c r="V80" s="688"/>
      <c r="W80" s="688"/>
      <c r="X80" s="688"/>
      <c r="Y80" s="688"/>
      <c r="Z80" s="688"/>
      <c r="AA80" s="688"/>
      <c r="AB80" s="688"/>
      <c r="AC80" s="688"/>
      <c r="AD80" s="688"/>
      <c r="AE80" s="688"/>
      <c r="AF80" s="688"/>
      <c r="AG80" s="688"/>
      <c r="AH80" s="688"/>
      <c r="AI80" s="688"/>
      <c r="AJ80" s="688"/>
      <c r="AK80" s="688"/>
      <c r="AL80" s="688"/>
      <c r="AM80" s="688"/>
      <c r="AN80" s="688"/>
      <c r="AO80" s="688"/>
      <c r="AP80" s="688"/>
      <c r="AQ80" s="688"/>
      <c r="AR80" s="688"/>
      <c r="AS80" s="688"/>
      <c r="AT80" s="688"/>
      <c r="AU80" s="688"/>
      <c r="AV80" s="688"/>
      <c r="AW80" s="688"/>
      <c r="AX80" s="688"/>
      <c r="AY80" s="688"/>
      <c r="AZ80" s="688"/>
      <c r="BA80" s="688"/>
      <c r="BB80" s="688"/>
      <c r="BC80" s="688"/>
      <c r="BD80" s="688"/>
      <c r="BE80" s="688"/>
      <c r="BF80" s="688"/>
      <c r="BG80" s="688"/>
      <c r="BH80" s="688"/>
      <c r="BI80" s="688"/>
      <c r="BJ80" s="46"/>
      <c r="BK80" s="46"/>
      <c r="BL80" s="46"/>
      <c r="BM80" s="46"/>
    </row>
    <row r="81" spans="1:65">
      <c r="A81" s="46"/>
      <c r="B81" s="46" t="s">
        <v>81</v>
      </c>
      <c r="C81" s="46"/>
      <c r="D81" s="46"/>
      <c r="E81" s="141">
        <f t="shared" ref="E81:E83" ca="1" si="54">IRR(OFFSET(F81,0,0,1,55+1))</f>
        <v>6.2112286934876915E-2</v>
      </c>
      <c r="F81" s="722">
        <f t="shared" ref="F81:AK81" si="55">F77/F$7</f>
        <v>-1322.8014300070326</v>
      </c>
      <c r="G81" s="685">
        <f t="shared" si="55"/>
        <v>32.382878682032732</v>
      </c>
      <c r="H81" s="685">
        <f t="shared" si="55"/>
        <v>7.5771755192898302</v>
      </c>
      <c r="I81" s="685">
        <f t="shared" si="55"/>
        <v>8.6936673274917489</v>
      </c>
      <c r="J81" s="685">
        <f t="shared" si="55"/>
        <v>47.909147277056789</v>
      </c>
      <c r="K81" s="685">
        <f t="shared" si="55"/>
        <v>62.745005549057687</v>
      </c>
      <c r="L81" s="685">
        <f t="shared" si="55"/>
        <v>167.44325769197562</v>
      </c>
      <c r="M81" s="685">
        <f t="shared" si="55"/>
        <v>162.08486586416754</v>
      </c>
      <c r="N81" s="685">
        <f t="shared" si="55"/>
        <v>158.04543870737032</v>
      </c>
      <c r="O81" s="685">
        <f t="shared" si="55"/>
        <v>152.98598087304285</v>
      </c>
      <c r="P81" s="685">
        <f t="shared" si="55"/>
        <v>147.27045593983883</v>
      </c>
      <c r="Q81" s="685">
        <f t="shared" si="55"/>
        <v>142.3358898683573</v>
      </c>
      <c r="R81" s="685">
        <f t="shared" si="55"/>
        <v>137.01088155975827</v>
      </c>
      <c r="S81" s="685">
        <f t="shared" si="55"/>
        <v>134.26706382959722</v>
      </c>
      <c r="T81" s="685">
        <f t="shared" si="55"/>
        <v>132.0784275730725</v>
      </c>
      <c r="U81" s="685">
        <f t="shared" si="55"/>
        <v>128.72842525706389</v>
      </c>
      <c r="V81" s="685">
        <f t="shared" si="55"/>
        <v>124.43576012776846</v>
      </c>
      <c r="W81" s="685">
        <f t="shared" si="55"/>
        <v>119.25859854844288</v>
      </c>
      <c r="X81" s="685">
        <f t="shared" si="55"/>
        <v>114.84246186421777</v>
      </c>
      <c r="Y81" s="685">
        <f t="shared" si="55"/>
        <v>111.40967059311086</v>
      </c>
      <c r="Z81" s="685">
        <f t="shared" si="55"/>
        <v>108.39344287536748</v>
      </c>
      <c r="AA81" s="685">
        <f t="shared" si="55"/>
        <v>86.835486118833657</v>
      </c>
      <c r="AB81" s="685">
        <f t="shared" si="55"/>
        <v>54.200235133651105</v>
      </c>
      <c r="AC81" s="685">
        <f t="shared" si="55"/>
        <v>51.605601381325464</v>
      </c>
      <c r="AD81" s="685">
        <f t="shared" si="55"/>
        <v>50.289517056180074</v>
      </c>
      <c r="AE81" s="685">
        <f t="shared" si="55"/>
        <v>48.715676167193365</v>
      </c>
      <c r="AF81" s="685">
        <f t="shared" si="55"/>
        <v>47.100764020918326</v>
      </c>
      <c r="AG81" s="685">
        <f t="shared" si="55"/>
        <v>45.802582503953737</v>
      </c>
      <c r="AH81" s="685">
        <f t="shared" si="55"/>
        <v>44.623854615339042</v>
      </c>
      <c r="AI81" s="685">
        <f t="shared" si="55"/>
        <v>45.386166455452376</v>
      </c>
      <c r="AJ81" s="685">
        <f t="shared" si="55"/>
        <v>49.138403803342591</v>
      </c>
      <c r="AK81" s="685">
        <f t="shared" si="55"/>
        <v>47.939310069512082</v>
      </c>
      <c r="AL81" s="685">
        <f t="shared" ref="AL81:BI81" si="56">AL77/AL$7</f>
        <v>46.875689971629591</v>
      </c>
      <c r="AM81" s="685">
        <f t="shared" si="56"/>
        <v>46.312425423501722</v>
      </c>
      <c r="AN81" s="685">
        <f t="shared" si="56"/>
        <v>46.022035603595242</v>
      </c>
      <c r="AO81" s="685">
        <f t="shared" si="56"/>
        <v>45.132232795012662</v>
      </c>
      <c r="AP81" s="685">
        <f t="shared" si="56"/>
        <v>44.240073050245435</v>
      </c>
      <c r="AQ81" s="685">
        <f t="shared" si="56"/>
        <v>43.345610474249845</v>
      </c>
      <c r="AR81" s="685">
        <f t="shared" si="56"/>
        <v>42.448897929968965</v>
      </c>
      <c r="AS81" s="685">
        <f t="shared" si="56"/>
        <v>41.549987066843471</v>
      </c>
      <c r="AT81" s="685">
        <f t="shared" si="56"/>
        <v>40.648928348668882</v>
      </c>
      <c r="AU81" s="685">
        <f t="shared" si="56"/>
        <v>39.745771080812027</v>
      </c>
      <c r="AV81" s="685">
        <f t="shared" si="56"/>
        <v>38.773001373626016</v>
      </c>
      <c r="AW81" s="685">
        <f t="shared" si="56"/>
        <v>37.86229138927186</v>
      </c>
      <c r="AX81" s="685">
        <f t="shared" si="56"/>
        <v>36.942962260674634</v>
      </c>
      <c r="AY81" s="685">
        <f t="shared" si="56"/>
        <v>35.981074260108699</v>
      </c>
      <c r="AZ81" s="685">
        <f t="shared" si="56"/>
        <v>35.38969831140745</v>
      </c>
      <c r="BA81" s="685">
        <f t="shared" si="56"/>
        <v>33.856985940702003</v>
      </c>
      <c r="BB81" s="685">
        <f t="shared" si="56"/>
        <v>31.152535597415525</v>
      </c>
      <c r="BC81" s="685">
        <f t="shared" si="56"/>
        <v>27.058754018081157</v>
      </c>
      <c r="BD81" s="685">
        <f t="shared" si="56"/>
        <v>24.733552858225824</v>
      </c>
      <c r="BE81" s="685">
        <f t="shared" si="56"/>
        <v>21.224596093047644</v>
      </c>
      <c r="BF81" s="685">
        <f t="shared" si="56"/>
        <v>18.403616252650004</v>
      </c>
      <c r="BG81" s="685">
        <f t="shared" si="56"/>
        <v>14.586581926069613</v>
      </c>
      <c r="BH81" s="685">
        <f t="shared" si="56"/>
        <v>10.547471251770959</v>
      </c>
      <c r="BI81" s="685">
        <f t="shared" si="56"/>
        <v>8.6292925584218949</v>
      </c>
      <c r="BJ81" s="46"/>
      <c r="BK81" s="46"/>
      <c r="BL81" s="46"/>
      <c r="BM81" s="46"/>
    </row>
    <row r="82" spans="1:65">
      <c r="A82" s="46"/>
      <c r="B82" s="46" t="s">
        <v>82</v>
      </c>
      <c r="C82" s="46"/>
      <c r="D82" s="46"/>
      <c r="E82" s="142">
        <f t="shared" ca="1" si="54"/>
        <v>3.5523444827329831E-2</v>
      </c>
      <c r="F82" s="723">
        <f t="shared" ref="F82:AK82" si="57">F78/F$7</f>
        <v>-1322.8014300070326</v>
      </c>
      <c r="G82" s="687">
        <f t="shared" si="57"/>
        <v>-29.466937576818335</v>
      </c>
      <c r="H82" s="687">
        <f t="shared" si="57"/>
        <v>-46.55158645847898</v>
      </c>
      <c r="I82" s="687">
        <f t="shared" si="57"/>
        <v>-40.865421016090693</v>
      </c>
      <c r="J82" s="687">
        <f t="shared" si="57"/>
        <v>-5.1149284808081186</v>
      </c>
      <c r="K82" s="687">
        <f t="shared" si="57"/>
        <v>11.145735144481218</v>
      </c>
      <c r="L82" s="687">
        <f t="shared" si="57"/>
        <v>147.66618546392613</v>
      </c>
      <c r="M82" s="687">
        <f t="shared" si="57"/>
        <v>140.04704447830332</v>
      </c>
      <c r="N82" s="687">
        <f t="shared" si="57"/>
        <v>132.45858681423741</v>
      </c>
      <c r="O82" s="687">
        <f t="shared" si="57"/>
        <v>124.99987694902022</v>
      </c>
      <c r="P82" s="687">
        <f t="shared" si="57"/>
        <v>119.32419277616235</v>
      </c>
      <c r="Q82" s="687">
        <f t="shared" si="57"/>
        <v>115.06978932734536</v>
      </c>
      <c r="R82" s="687">
        <f t="shared" si="57"/>
        <v>110.59515995548901</v>
      </c>
      <c r="S82" s="687">
        <f t="shared" si="57"/>
        <v>107.01232661415973</v>
      </c>
      <c r="T82" s="687">
        <f t="shared" si="57"/>
        <v>102.96188082424416</v>
      </c>
      <c r="U82" s="687">
        <f t="shared" si="57"/>
        <v>98.740632601313337</v>
      </c>
      <c r="V82" s="687">
        <f t="shared" si="57"/>
        <v>94.615159875002533</v>
      </c>
      <c r="W82" s="687">
        <f t="shared" si="57"/>
        <v>90.327695646325495</v>
      </c>
      <c r="X82" s="687">
        <f t="shared" si="57"/>
        <v>86.410863002421152</v>
      </c>
      <c r="Y82" s="687">
        <f t="shared" si="57"/>
        <v>83.166635332843398</v>
      </c>
      <c r="Z82" s="687">
        <f t="shared" si="57"/>
        <v>80.118767193471001</v>
      </c>
      <c r="AA82" s="687">
        <f t="shared" si="57"/>
        <v>69.498423884847298</v>
      </c>
      <c r="AB82" s="687">
        <f t="shared" si="57"/>
        <v>54.200235133651105</v>
      </c>
      <c r="AC82" s="687">
        <f t="shared" si="57"/>
        <v>51.605601381325464</v>
      </c>
      <c r="AD82" s="687">
        <f t="shared" si="57"/>
        <v>50.289517056180074</v>
      </c>
      <c r="AE82" s="687">
        <f t="shared" si="57"/>
        <v>48.715676167193365</v>
      </c>
      <c r="AF82" s="687">
        <f t="shared" si="57"/>
        <v>47.100764020918326</v>
      </c>
      <c r="AG82" s="687">
        <f t="shared" si="57"/>
        <v>45.802582503953737</v>
      </c>
      <c r="AH82" s="687">
        <f t="shared" si="57"/>
        <v>44.623854615339042</v>
      </c>
      <c r="AI82" s="687">
        <f t="shared" si="57"/>
        <v>42.175476663989592</v>
      </c>
      <c r="AJ82" s="687">
        <f t="shared" si="57"/>
        <v>37.763006126443003</v>
      </c>
      <c r="AK82" s="687">
        <f t="shared" si="57"/>
        <v>36.616243542699799</v>
      </c>
      <c r="AL82" s="687">
        <f t="shared" ref="AL82:BI82" si="58">AL78/AL$7</f>
        <v>35.533368593150449</v>
      </c>
      <c r="AM82" s="687">
        <f t="shared" si="58"/>
        <v>34.338247891390381</v>
      </c>
      <c r="AN82" s="687">
        <f t="shared" si="58"/>
        <v>32.961210704150083</v>
      </c>
      <c r="AO82" s="687">
        <f t="shared" si="58"/>
        <v>31.983782176026597</v>
      </c>
      <c r="AP82" s="687">
        <f t="shared" si="58"/>
        <v>31.007924938693073</v>
      </c>
      <c r="AQ82" s="687">
        <f t="shared" si="58"/>
        <v>30.033602922178464</v>
      </c>
      <c r="AR82" s="687">
        <f t="shared" si="58"/>
        <v>29.060780884520781</v>
      </c>
      <c r="AS82" s="687">
        <f t="shared" si="58"/>
        <v>28.089424392759376</v>
      </c>
      <c r="AT82" s="687">
        <f t="shared" si="58"/>
        <v>27.119499804364185</v>
      </c>
      <c r="AU82" s="687">
        <f t="shared" si="58"/>
        <v>26.150974249090215</v>
      </c>
      <c r="AV82" s="687">
        <f t="shared" si="58"/>
        <v>25.156152404279549</v>
      </c>
      <c r="AW82" s="687">
        <f t="shared" si="58"/>
        <v>24.179260558213485</v>
      </c>
      <c r="AX82" s="687">
        <f t="shared" si="58"/>
        <v>23.076423962661977</v>
      </c>
      <c r="AY82" s="687">
        <f t="shared" si="58"/>
        <v>22.099201451129193</v>
      </c>
      <c r="AZ82" s="687">
        <f t="shared" si="58"/>
        <v>21.187580104029063</v>
      </c>
      <c r="BA82" s="687">
        <f t="shared" si="58"/>
        <v>19.863579432045462</v>
      </c>
      <c r="BB82" s="687">
        <f t="shared" si="58"/>
        <v>17.574419708630021</v>
      </c>
      <c r="BC82" s="687">
        <f t="shared" si="58"/>
        <v>14.71342641799507</v>
      </c>
      <c r="BD82" s="687">
        <f t="shared" si="58"/>
        <v>12.640576787931048</v>
      </c>
      <c r="BE82" s="687">
        <f t="shared" si="58"/>
        <v>10.275364958308289</v>
      </c>
      <c r="BF82" s="687">
        <f t="shared" si="58"/>
        <v>8.3160891761114382</v>
      </c>
      <c r="BG82" s="687">
        <f t="shared" si="58"/>
        <v>6.4893704875272515</v>
      </c>
      <c r="BH82" s="687">
        <f t="shared" si="58"/>
        <v>4.623296186938882</v>
      </c>
      <c r="BI82" s="687">
        <f t="shared" si="58"/>
        <v>4.9618075210121555</v>
      </c>
      <c r="BJ82" s="46"/>
      <c r="BK82" s="46"/>
      <c r="BL82" s="46"/>
      <c r="BM82" s="46"/>
    </row>
    <row r="83" spans="1:65">
      <c r="A83" s="46"/>
      <c r="B83" s="46" t="s">
        <v>124</v>
      </c>
      <c r="C83" s="46"/>
      <c r="D83" s="46"/>
      <c r="E83" s="142">
        <f t="shared" ca="1" si="54"/>
        <v>4.6120737755513286E-2</v>
      </c>
      <c r="F83" s="723">
        <f t="shared" ref="F83:AK83" si="59">F79/F$7</f>
        <v>-1322.8014300070326</v>
      </c>
      <c r="G83" s="687">
        <f t="shared" si="59"/>
        <v>-4.7270110732779056</v>
      </c>
      <c r="H83" s="687">
        <f t="shared" si="59"/>
        <v>-24.90008166737146</v>
      </c>
      <c r="I83" s="687">
        <f t="shared" si="59"/>
        <v>-21.041785678657728</v>
      </c>
      <c r="J83" s="687">
        <f t="shared" si="59"/>
        <v>16.09470182233785</v>
      </c>
      <c r="K83" s="687">
        <f t="shared" si="59"/>
        <v>31.785443306311812</v>
      </c>
      <c r="L83" s="687">
        <f t="shared" si="59"/>
        <v>155.57701435514593</v>
      </c>
      <c r="M83" s="687">
        <f t="shared" si="59"/>
        <v>148.862173032649</v>
      </c>
      <c r="N83" s="687">
        <f t="shared" si="59"/>
        <v>142.69332757149058</v>
      </c>
      <c r="O83" s="687">
        <f t="shared" si="59"/>
        <v>136.19431851862927</v>
      </c>
      <c r="P83" s="687">
        <f t="shared" si="59"/>
        <v>130.50269804163295</v>
      </c>
      <c r="Q83" s="687">
        <f t="shared" si="59"/>
        <v>125.97622954375014</v>
      </c>
      <c r="R83" s="687">
        <f t="shared" si="59"/>
        <v>121.16144859719671</v>
      </c>
      <c r="S83" s="687">
        <f t="shared" si="59"/>
        <v>117.91422150033473</v>
      </c>
      <c r="T83" s="687">
        <f t="shared" si="59"/>
        <v>114.60849952377549</v>
      </c>
      <c r="U83" s="687">
        <f t="shared" si="59"/>
        <v>110.73574966361355</v>
      </c>
      <c r="V83" s="687">
        <f t="shared" si="59"/>
        <v>106.5433999761089</v>
      </c>
      <c r="W83" s="687">
        <f t="shared" si="59"/>
        <v>101.90005680717245</v>
      </c>
      <c r="X83" s="687">
        <f t="shared" si="59"/>
        <v>97.78350254713979</v>
      </c>
      <c r="Y83" s="687">
        <f t="shared" si="59"/>
        <v>94.463849436950383</v>
      </c>
      <c r="Z83" s="687">
        <f t="shared" si="59"/>
        <v>91.428637466229588</v>
      </c>
      <c r="AA83" s="687">
        <f t="shared" si="59"/>
        <v>76.43324877844185</v>
      </c>
      <c r="AB83" s="687">
        <f t="shared" si="59"/>
        <v>54.200235133651105</v>
      </c>
      <c r="AC83" s="687">
        <f t="shared" si="59"/>
        <v>51.605601381325464</v>
      </c>
      <c r="AD83" s="687">
        <f t="shared" si="59"/>
        <v>50.289517056180074</v>
      </c>
      <c r="AE83" s="687">
        <f t="shared" si="59"/>
        <v>48.715676167193365</v>
      </c>
      <c r="AF83" s="687">
        <f t="shared" si="59"/>
        <v>47.100764020918326</v>
      </c>
      <c r="AG83" s="687">
        <f t="shared" si="59"/>
        <v>45.802582503953737</v>
      </c>
      <c r="AH83" s="687">
        <f t="shared" si="59"/>
        <v>44.623854615339042</v>
      </c>
      <c r="AI83" s="687">
        <f t="shared" si="59"/>
        <v>43.459752580574708</v>
      </c>
      <c r="AJ83" s="687">
        <f t="shared" si="59"/>
        <v>42.313165197202842</v>
      </c>
      <c r="AK83" s="687">
        <f t="shared" si="59"/>
        <v>41.145470153424711</v>
      </c>
      <c r="AL83" s="687">
        <f t="shared" ref="AL83:BI83" si="60">AL79/AL$7</f>
        <v>40.070297144542103</v>
      </c>
      <c r="AM83" s="687">
        <f t="shared" si="60"/>
        <v>39.127918904234924</v>
      </c>
      <c r="AN83" s="687">
        <f t="shared" si="60"/>
        <v>38.185540663928151</v>
      </c>
      <c r="AO83" s="687">
        <f t="shared" si="60"/>
        <v>37.243162423621023</v>
      </c>
      <c r="AP83" s="687">
        <f t="shared" si="60"/>
        <v>36.300784183314015</v>
      </c>
      <c r="AQ83" s="687">
        <f t="shared" si="60"/>
        <v>35.358405943007014</v>
      </c>
      <c r="AR83" s="687">
        <f t="shared" si="60"/>
        <v>34.416027702700056</v>
      </c>
      <c r="AS83" s="687">
        <f t="shared" si="60"/>
        <v>33.473649462393013</v>
      </c>
      <c r="AT83" s="687">
        <f t="shared" si="60"/>
        <v>32.531271222086069</v>
      </c>
      <c r="AU83" s="687">
        <f t="shared" si="60"/>
        <v>31.588892981778944</v>
      </c>
      <c r="AV83" s="687">
        <f t="shared" si="60"/>
        <v>30.602891992018133</v>
      </c>
      <c r="AW83" s="687">
        <f t="shared" si="60"/>
        <v>29.65247289063684</v>
      </c>
      <c r="AX83" s="687">
        <f t="shared" si="60"/>
        <v>28.623039281867044</v>
      </c>
      <c r="AY83" s="687">
        <f t="shared" si="60"/>
        <v>27.651950574720995</v>
      </c>
      <c r="AZ83" s="687">
        <f t="shared" si="60"/>
        <v>26.868427386980414</v>
      </c>
      <c r="BA83" s="687">
        <f t="shared" si="60"/>
        <v>25.460942035508076</v>
      </c>
      <c r="BB83" s="687">
        <f t="shared" si="60"/>
        <v>23.005666064144222</v>
      </c>
      <c r="BC83" s="687">
        <f t="shared" si="60"/>
        <v>19.651557458029504</v>
      </c>
      <c r="BD83" s="687">
        <f t="shared" si="60"/>
        <v>17.47776721604896</v>
      </c>
      <c r="BE83" s="687">
        <f t="shared" si="60"/>
        <v>14.65505741220403</v>
      </c>
      <c r="BF83" s="687">
        <f t="shared" si="60"/>
        <v>12.351100006726865</v>
      </c>
      <c r="BG83" s="687">
        <f t="shared" si="60"/>
        <v>9.7282550629441982</v>
      </c>
      <c r="BH83" s="687">
        <f t="shared" si="60"/>
        <v>6.992966212871714</v>
      </c>
      <c r="BI83" s="687">
        <f t="shared" si="60"/>
        <v>6.4288015359760511</v>
      </c>
      <c r="BJ83" s="46"/>
      <c r="BK83" s="46"/>
      <c r="BL83" s="46"/>
      <c r="BM83" s="46"/>
    </row>
    <row r="84" spans="1:65">
      <c r="A84" s="46"/>
      <c r="B84" s="51" t="s">
        <v>45</v>
      </c>
      <c r="C84" s="46"/>
      <c r="D84" s="46"/>
      <c r="E84" s="85"/>
      <c r="F84" s="688"/>
      <c r="G84" s="688"/>
      <c r="H84" s="688"/>
      <c r="I84" s="688"/>
      <c r="J84" s="688"/>
      <c r="K84" s="688"/>
      <c r="L84" s="688"/>
      <c r="M84" s="688"/>
      <c r="N84" s="688"/>
      <c r="O84" s="688"/>
      <c r="P84" s="688"/>
      <c r="Q84" s="688"/>
      <c r="R84" s="688"/>
      <c r="S84" s="688"/>
      <c r="T84" s="688"/>
      <c r="U84" s="688"/>
      <c r="V84" s="688"/>
      <c r="W84" s="688"/>
      <c r="X84" s="688"/>
      <c r="Y84" s="688"/>
      <c r="Z84" s="688"/>
      <c r="AA84" s="688"/>
      <c r="AB84" s="688"/>
      <c r="AC84" s="688"/>
      <c r="AD84" s="688"/>
      <c r="AE84" s="688"/>
      <c r="AF84" s="688"/>
      <c r="AG84" s="688"/>
      <c r="AH84" s="688"/>
      <c r="AI84" s="688"/>
      <c r="AJ84" s="688"/>
      <c r="AK84" s="688"/>
      <c r="AL84" s="688"/>
      <c r="AM84" s="688"/>
      <c r="AN84" s="688"/>
      <c r="AO84" s="688"/>
      <c r="AP84" s="688"/>
      <c r="AQ84" s="688"/>
      <c r="AR84" s="688"/>
      <c r="AS84" s="688"/>
      <c r="AT84" s="688"/>
      <c r="AU84" s="688"/>
      <c r="AV84" s="688"/>
      <c r="AW84" s="688"/>
      <c r="AX84" s="688"/>
      <c r="AY84" s="688"/>
      <c r="AZ84" s="688"/>
      <c r="BA84" s="688"/>
      <c r="BB84" s="688"/>
      <c r="BC84" s="688"/>
      <c r="BD84" s="688"/>
      <c r="BE84" s="688"/>
      <c r="BF84" s="688"/>
      <c r="BG84" s="688"/>
      <c r="BH84" s="688"/>
      <c r="BI84" s="688"/>
      <c r="BJ84" s="46"/>
      <c r="BK84" s="46"/>
      <c r="BL84" s="46"/>
      <c r="BM84" s="46"/>
    </row>
    <row r="85" spans="1:65">
      <c r="A85" s="46"/>
      <c r="B85" s="42" t="s">
        <v>191</v>
      </c>
      <c r="C85" s="46"/>
      <c r="D85" s="46"/>
      <c r="E85" s="148">
        <f t="shared" ref="E85:E95" ca="1" si="61">IRR(OFFSET(F85,0,0,1,55+1))</f>
        <v>5.341510861237686E-2</v>
      </c>
      <c r="F85" s="684">
        <f>F72</f>
        <v>-1984.202145010549</v>
      </c>
      <c r="G85" s="689">
        <f t="shared" ref="G85:AL85" si="62">G48+G72</f>
        <v>-43.237741598398415</v>
      </c>
      <c r="H85" s="689">
        <f t="shared" si="62"/>
        <v>-68.944665970229593</v>
      </c>
      <c r="I85" s="689">
        <f t="shared" si="62"/>
        <v>-77.707036112666827</v>
      </c>
      <c r="J85" s="689">
        <f t="shared" si="62"/>
        <v>-32.934910025568115</v>
      </c>
      <c r="K85" s="689">
        <f t="shared" si="62"/>
        <v>7.5361573111659652</v>
      </c>
      <c r="L85" s="689">
        <f t="shared" si="62"/>
        <v>220.98411000760123</v>
      </c>
      <c r="M85" s="689">
        <f t="shared" si="62"/>
        <v>216.61514042252531</v>
      </c>
      <c r="N85" s="689">
        <f t="shared" si="62"/>
        <v>212.81330878889847</v>
      </c>
      <c r="O85" s="689">
        <f t="shared" si="62"/>
        <v>208.02117899802747</v>
      </c>
      <c r="P85" s="689">
        <f t="shared" si="62"/>
        <v>204.31642849985599</v>
      </c>
      <c r="Q85" s="689">
        <f t="shared" si="62"/>
        <v>202.50024836413698</v>
      </c>
      <c r="R85" s="689">
        <f t="shared" si="62"/>
        <v>199.86779110949877</v>
      </c>
      <c r="S85" s="689">
        <f t="shared" si="62"/>
        <v>200.1203371098249</v>
      </c>
      <c r="T85" s="689">
        <f t="shared" si="62"/>
        <v>200.14247783174767</v>
      </c>
      <c r="U85" s="689">
        <f t="shared" si="62"/>
        <v>198.83695004490033</v>
      </c>
      <c r="V85" s="689">
        <f t="shared" si="62"/>
        <v>196.63011755494284</v>
      </c>
      <c r="W85" s="689">
        <f t="shared" si="62"/>
        <v>193.15748583656745</v>
      </c>
      <c r="X85" s="689">
        <f t="shared" si="62"/>
        <v>190.54482416596869</v>
      </c>
      <c r="Y85" s="689">
        <f t="shared" si="62"/>
        <v>189.50782833938132</v>
      </c>
      <c r="Z85" s="689">
        <f t="shared" si="62"/>
        <v>188.96989142611616</v>
      </c>
      <c r="AA85" s="689">
        <f t="shared" si="62"/>
        <v>159.0691477496278</v>
      </c>
      <c r="AB85" s="689">
        <f t="shared" si="62"/>
        <v>109.05716936021506</v>
      </c>
      <c r="AC85" s="689">
        <f t="shared" si="62"/>
        <v>106.01660987527725</v>
      </c>
      <c r="AD85" s="689">
        <f t="shared" si="62"/>
        <v>106.05873237365371</v>
      </c>
      <c r="AE85" s="689">
        <f t="shared" si="62"/>
        <v>105.34212326383668</v>
      </c>
      <c r="AF85" s="689">
        <f t="shared" si="62"/>
        <v>104.3970234233512</v>
      </c>
      <c r="AG85" s="689">
        <f t="shared" si="62"/>
        <v>104.2116350990396</v>
      </c>
      <c r="AH85" s="689">
        <f t="shared" si="62"/>
        <v>104.28907520483239</v>
      </c>
      <c r="AI85" s="689">
        <f t="shared" si="62"/>
        <v>104.34625900827051</v>
      </c>
      <c r="AJ85" s="689">
        <f t="shared" si="62"/>
        <v>104.39196225254908</v>
      </c>
      <c r="AK85" s="689">
        <f t="shared" si="62"/>
        <v>104.30807100962613</v>
      </c>
      <c r="AL85" s="689">
        <f t="shared" si="62"/>
        <v>104.44358246506599</v>
      </c>
      <c r="AM85" s="689">
        <f t="shared" ref="AM85:BH85" si="63">AM48+AM72</f>
        <v>104.94982834676779</v>
      </c>
      <c r="AN85" s="689">
        <f t="shared" si="63"/>
        <v>105.42220840274307</v>
      </c>
      <c r="AO85" s="689">
        <f t="shared" si="63"/>
        <v>105.85885182502551</v>
      </c>
      <c r="AP85" s="689">
        <f t="shared" si="63"/>
        <v>106.25781859088326</v>
      </c>
      <c r="AQ85" s="689">
        <f t="shared" si="63"/>
        <v>106.61709724313687</v>
      </c>
      <c r="AR85" s="689">
        <f t="shared" si="63"/>
        <v>106.93460260437628</v>
      </c>
      <c r="AS85" s="689">
        <f t="shared" si="63"/>
        <v>107.20817342320336</v>
      </c>
      <c r="AT85" s="689">
        <f t="shared" si="63"/>
        <v>107.43556995056549</v>
      </c>
      <c r="AU85" s="689">
        <f t="shared" si="63"/>
        <v>107.61447144419688</v>
      </c>
      <c r="AV85" s="689">
        <f t="shared" si="63"/>
        <v>107.56893173032211</v>
      </c>
      <c r="AW85" s="689">
        <f t="shared" si="63"/>
        <v>107.60382342389113</v>
      </c>
      <c r="AX85" s="689">
        <f t="shared" si="63"/>
        <v>107.25100928308254</v>
      </c>
      <c r="AY85" s="689">
        <f t="shared" si="63"/>
        <v>107.06483635806147</v>
      </c>
      <c r="AZ85" s="689">
        <f t="shared" si="63"/>
        <v>107.6270159200877</v>
      </c>
      <c r="BA85" s="689">
        <f t="shared" si="63"/>
        <v>105.3796148810078</v>
      </c>
      <c r="BB85" s="689">
        <f t="shared" si="63"/>
        <v>98.140744050921995</v>
      </c>
      <c r="BC85" s="689">
        <f t="shared" si="63"/>
        <v>86.179114189318852</v>
      </c>
      <c r="BD85" s="689">
        <f t="shared" si="63"/>
        <v>79.059439076904354</v>
      </c>
      <c r="BE85" s="689">
        <f t="shared" si="63"/>
        <v>68.260788536464275</v>
      </c>
      <c r="BF85" s="689">
        <f t="shared" si="63"/>
        <v>59.337792348849746</v>
      </c>
      <c r="BG85" s="689">
        <f t="shared" si="63"/>
        <v>48.174697462731494</v>
      </c>
      <c r="BH85" s="689">
        <f t="shared" si="63"/>
        <v>35.680345616268262</v>
      </c>
      <c r="BI85" s="689">
        <f>BI48+BI72+Assets!$BI$474*$D$19</f>
        <v>34.04802094078223</v>
      </c>
      <c r="BJ85" s="633"/>
      <c r="BK85" s="46"/>
      <c r="BL85" s="46"/>
      <c r="BM85" s="46"/>
    </row>
    <row r="86" spans="1:65" s="13" customFormat="1">
      <c r="A86" s="77"/>
      <c r="B86" s="77" t="s">
        <v>88</v>
      </c>
      <c r="C86" s="77"/>
      <c r="D86" s="46"/>
      <c r="E86" s="85"/>
      <c r="F86" s="164"/>
      <c r="G86" s="725">
        <f>MAX(0,MIN(G48+G55,F87+G48))</f>
        <v>109.32048583469931</v>
      </c>
      <c r="H86" s="725">
        <f t="shared" ref="H86:AL86" si="64">MAX(0,MIN(H48+H55,G87+H48))</f>
        <v>115.63918346289962</v>
      </c>
      <c r="I86" s="725">
        <f t="shared" si="64"/>
        <v>123.66028348756916</v>
      </c>
      <c r="J86" s="725">
        <f t="shared" si="64"/>
        <v>134.38731810493618</v>
      </c>
      <c r="K86" s="725">
        <f t="shared" si="64"/>
        <v>143.3007373080828</v>
      </c>
      <c r="L86" s="725">
        <f t="shared" si="64"/>
        <v>150.53304964322459</v>
      </c>
      <c r="M86" s="725">
        <f t="shared" si="64"/>
        <v>146.780052558796</v>
      </c>
      <c r="N86" s="725">
        <f t="shared" si="64"/>
        <v>143.0598689336264</v>
      </c>
      <c r="O86" s="725">
        <f t="shared" si="64"/>
        <v>139.34403477794817</v>
      </c>
      <c r="P86" s="725">
        <f t="shared" si="64"/>
        <v>135.68553594639377</v>
      </c>
      <c r="Q86" s="725">
        <f t="shared" si="64"/>
        <v>132.02950098648401</v>
      </c>
      <c r="R86" s="725">
        <f t="shared" si="64"/>
        <v>128.27545515554905</v>
      </c>
      <c r="S86" s="725">
        <f t="shared" si="64"/>
        <v>124.46166120109406</v>
      </c>
      <c r="T86" s="725">
        <f t="shared" si="64"/>
        <v>120.43124932895749</v>
      </c>
      <c r="U86" s="725">
        <f t="shared" si="64"/>
        <v>116.18495400536774</v>
      </c>
      <c r="V86" s="725">
        <f t="shared" si="64"/>
        <v>111.78200111077346</v>
      </c>
      <c r="W86" s="725">
        <f t="shared" si="64"/>
        <v>107.26205872825626</v>
      </c>
      <c r="X86" s="725">
        <f t="shared" si="64"/>
        <v>102.68632507945171</v>
      </c>
      <c r="Y86" s="725">
        <f t="shared" si="64"/>
        <v>98.006016660975476</v>
      </c>
      <c r="Z86" s="725">
        <f t="shared" si="64"/>
        <v>93.131625407346718</v>
      </c>
      <c r="AA86" s="725">
        <f t="shared" si="64"/>
        <v>88.026226977786621</v>
      </c>
      <c r="AB86" s="725">
        <f t="shared" si="64"/>
        <v>81.05409240885669</v>
      </c>
      <c r="AC86" s="725">
        <f t="shared" si="64"/>
        <v>75.709734301940045</v>
      </c>
      <c r="AD86" s="725">
        <f t="shared" si="64"/>
        <v>75.522346664338741</v>
      </c>
      <c r="AE86" s="725">
        <f t="shared" si="64"/>
        <v>74.056214399775129</v>
      </c>
      <c r="AF86" s="725">
        <f t="shared" si="64"/>
        <v>72.202778175632105</v>
      </c>
      <c r="AG86" s="725">
        <f t="shared" si="64"/>
        <v>71.611244500942831</v>
      </c>
      <c r="AH86" s="725">
        <f t="shared" si="64"/>
        <v>71.444773903730749</v>
      </c>
      <c r="AI86" s="725">
        <f t="shared" si="64"/>
        <v>115.52580987344921</v>
      </c>
      <c r="AJ86" s="725">
        <f t="shared" si="64"/>
        <v>73.236361972509243</v>
      </c>
      <c r="AK86" s="725">
        <f t="shared" si="64"/>
        <v>71.576672587993812</v>
      </c>
      <c r="AL86" s="725">
        <f t="shared" si="64"/>
        <v>69.833038890923575</v>
      </c>
      <c r="AM86" s="725">
        <f t="shared" ref="AM86:BI86" si="65">MAX(0,MIN(AM48+AM55,AL87+AM48))</f>
        <v>67.989301288502418</v>
      </c>
      <c r="AN86" s="725">
        <f t="shared" si="65"/>
        <v>66.020377761004269</v>
      </c>
      <c r="AO86" s="725">
        <f t="shared" si="65"/>
        <v>63.921403597169437</v>
      </c>
      <c r="AP86" s="725">
        <f t="shared" si="65"/>
        <v>61.687354597573368</v>
      </c>
      <c r="AQ86" s="725">
        <f t="shared" si="65"/>
        <v>59.313042265674078</v>
      </c>
      <c r="AR86" s="725">
        <f t="shared" si="65"/>
        <v>56.793108860926694</v>
      </c>
      <c r="AS86" s="725">
        <f t="shared" si="65"/>
        <v>54.122022310138412</v>
      </c>
      <c r="AT86" s="725">
        <f t="shared" si="65"/>
        <v>51.294070973133287</v>
      </c>
      <c r="AU86" s="725">
        <f t="shared" si="65"/>
        <v>48.303358258689997</v>
      </c>
      <c r="AV86" s="725">
        <f t="shared" si="65"/>
        <v>45.143797086606135</v>
      </c>
      <c r="AW86" s="725">
        <f t="shared" si="65"/>
        <v>41.818348937192745</v>
      </c>
      <c r="AX86" s="725">
        <f t="shared" si="65"/>
        <v>38.313892188502415</v>
      </c>
      <c r="AY86" s="725">
        <f t="shared" si="65"/>
        <v>34.641544346940449</v>
      </c>
      <c r="AZ86" s="725">
        <f t="shared" si="65"/>
        <v>30.78348454831329</v>
      </c>
      <c r="BA86" s="725">
        <f t="shared" si="65"/>
        <v>26.689954263547122</v>
      </c>
      <c r="BB86" s="725">
        <f t="shared" si="65"/>
        <v>22.498078863168722</v>
      </c>
      <c r="BC86" s="725">
        <f t="shared" si="65"/>
        <v>18.468519897842043</v>
      </c>
      <c r="BD86" s="725">
        <f t="shared" si="65"/>
        <v>14.861510128982234</v>
      </c>
      <c r="BE86" s="725">
        <f t="shared" si="65"/>
        <v>11.441623488216603</v>
      </c>
      <c r="BF86" s="725">
        <f t="shared" si="65"/>
        <v>8.4148108375220687</v>
      </c>
      <c r="BG86" s="725">
        <f t="shared" si="65"/>
        <v>5.7020936668510762</v>
      </c>
      <c r="BH86" s="725">
        <f t="shared" si="65"/>
        <v>3.4395364052625874</v>
      </c>
      <c r="BI86" s="725">
        <f t="shared" si="65"/>
        <v>1.7220368766152461</v>
      </c>
      <c r="BJ86" s="77"/>
      <c r="BK86" s="77"/>
      <c r="BL86" s="77"/>
      <c r="BM86" s="77"/>
    </row>
    <row r="87" spans="1:65" s="11" customFormat="1">
      <c r="A87" s="46"/>
      <c r="B87" s="46" t="s">
        <v>89</v>
      </c>
      <c r="C87" s="46"/>
      <c r="D87" s="50"/>
      <c r="E87" s="85"/>
      <c r="F87" s="150"/>
      <c r="G87" s="150">
        <f t="shared" ref="G87:AL87" si="66">MAX(0,F87+G48-G86)</f>
        <v>0</v>
      </c>
      <c r="H87" s="150">
        <f t="shared" si="66"/>
        <v>0</v>
      </c>
      <c r="I87" s="150">
        <f t="shared" si="66"/>
        <v>0</v>
      </c>
      <c r="J87" s="150">
        <f t="shared" si="66"/>
        <v>0</v>
      </c>
      <c r="K87" s="150">
        <f t="shared" si="66"/>
        <v>0</v>
      </c>
      <c r="L87" s="150">
        <f t="shared" si="66"/>
        <v>0</v>
      </c>
      <c r="M87" s="150">
        <f t="shared" si="66"/>
        <v>0</v>
      </c>
      <c r="N87" s="150">
        <f t="shared" si="66"/>
        <v>0</v>
      </c>
      <c r="O87" s="150">
        <f t="shared" si="66"/>
        <v>0</v>
      </c>
      <c r="P87" s="150">
        <f t="shared" si="66"/>
        <v>0</v>
      </c>
      <c r="Q87" s="150">
        <f t="shared" si="66"/>
        <v>0</v>
      </c>
      <c r="R87" s="150">
        <f t="shared" si="66"/>
        <v>0</v>
      </c>
      <c r="S87" s="150">
        <f t="shared" si="66"/>
        <v>0</v>
      </c>
      <c r="T87" s="150">
        <f t="shared" si="66"/>
        <v>0</v>
      </c>
      <c r="U87" s="150">
        <f t="shared" si="66"/>
        <v>0</v>
      </c>
      <c r="V87" s="150">
        <f t="shared" si="66"/>
        <v>0</v>
      </c>
      <c r="W87" s="150">
        <f t="shared" si="66"/>
        <v>0</v>
      </c>
      <c r="X87" s="150">
        <f t="shared" si="66"/>
        <v>0</v>
      </c>
      <c r="Y87" s="150">
        <f t="shared" si="66"/>
        <v>0</v>
      </c>
      <c r="Z87" s="150">
        <f t="shared" si="66"/>
        <v>0</v>
      </c>
      <c r="AA87" s="150">
        <f t="shared" si="66"/>
        <v>0</v>
      </c>
      <c r="AB87" s="150">
        <f t="shared" si="66"/>
        <v>3.1876085000955072</v>
      </c>
      <c r="AC87" s="150">
        <f t="shared" si="66"/>
        <v>10.397630763550126</v>
      </c>
      <c r="AD87" s="150">
        <f t="shared" si="66"/>
        <v>16.564648635257754</v>
      </c>
      <c r="AE87" s="150">
        <f t="shared" si="66"/>
        <v>22.899618645199013</v>
      </c>
      <c r="AF87" s="150">
        <f t="shared" si="66"/>
        <v>29.758863894495363</v>
      </c>
      <c r="AG87" s="150">
        <f t="shared" si="66"/>
        <v>35.860022519846609</v>
      </c>
      <c r="AH87" s="150">
        <f t="shared" si="66"/>
        <v>40.716011664617753</v>
      </c>
      <c r="AI87" s="150">
        <f t="shared" si="66"/>
        <v>0</v>
      </c>
      <c r="AJ87" s="150">
        <f t="shared" si="66"/>
        <v>0</v>
      </c>
      <c r="AK87" s="150">
        <f t="shared" si="66"/>
        <v>0</v>
      </c>
      <c r="AL87" s="150">
        <f t="shared" si="66"/>
        <v>0</v>
      </c>
      <c r="AM87" s="150">
        <f t="shared" ref="AM87:BI87" si="67">MAX(0,AL87+AM48-AM86)</f>
        <v>0</v>
      </c>
      <c r="AN87" s="150">
        <f t="shared" si="67"/>
        <v>0</v>
      </c>
      <c r="AO87" s="150">
        <f t="shared" si="67"/>
        <v>0</v>
      </c>
      <c r="AP87" s="150">
        <f t="shared" si="67"/>
        <v>0</v>
      </c>
      <c r="AQ87" s="150">
        <f t="shared" si="67"/>
        <v>0</v>
      </c>
      <c r="AR87" s="150">
        <f t="shared" si="67"/>
        <v>0</v>
      </c>
      <c r="AS87" s="150">
        <f t="shared" si="67"/>
        <v>0</v>
      </c>
      <c r="AT87" s="150">
        <f t="shared" si="67"/>
        <v>0</v>
      </c>
      <c r="AU87" s="150">
        <f t="shared" si="67"/>
        <v>0</v>
      </c>
      <c r="AV87" s="150">
        <f t="shared" si="67"/>
        <v>0</v>
      </c>
      <c r="AW87" s="150">
        <f t="shared" si="67"/>
        <v>0</v>
      </c>
      <c r="AX87" s="150">
        <f t="shared" si="67"/>
        <v>0</v>
      </c>
      <c r="AY87" s="150">
        <f t="shared" si="67"/>
        <v>0</v>
      </c>
      <c r="AZ87" s="150">
        <f t="shared" si="67"/>
        <v>0</v>
      </c>
      <c r="BA87" s="150">
        <f t="shared" si="67"/>
        <v>0</v>
      </c>
      <c r="BB87" s="150">
        <f t="shared" si="67"/>
        <v>0</v>
      </c>
      <c r="BC87" s="150">
        <f t="shared" si="67"/>
        <v>0</v>
      </c>
      <c r="BD87" s="150">
        <f t="shared" si="67"/>
        <v>0</v>
      </c>
      <c r="BE87" s="150">
        <f t="shared" si="67"/>
        <v>0</v>
      </c>
      <c r="BF87" s="150">
        <f t="shared" si="67"/>
        <v>0</v>
      </c>
      <c r="BG87" s="150">
        <f t="shared" si="67"/>
        <v>0</v>
      </c>
      <c r="BH87" s="150">
        <f t="shared" si="67"/>
        <v>0</v>
      </c>
      <c r="BI87" s="150">
        <f t="shared" si="67"/>
        <v>0</v>
      </c>
      <c r="BJ87" s="46"/>
      <c r="BK87" s="46"/>
      <c r="BL87" s="46"/>
      <c r="BM87" s="46"/>
    </row>
    <row r="88" spans="1:65">
      <c r="A88" s="46"/>
      <c r="B88" s="46" t="s">
        <v>45</v>
      </c>
      <c r="C88" s="144" t="s">
        <v>42</v>
      </c>
      <c r="D88" s="149">
        <f ca="1">1-$E$88/$E$85</f>
        <v>0.30002988326668589</v>
      </c>
      <c r="E88" s="148">
        <f t="shared" ca="1" si="61"/>
        <v>3.7388979810728085E-2</v>
      </c>
      <c r="F88" s="723">
        <f>F72</f>
        <v>-1984.202145010549</v>
      </c>
      <c r="G88" s="687">
        <f t="shared" ref="G88:AL88" si="68">G48-G86*G53+G72</f>
        <v>-76.033887348808207</v>
      </c>
      <c r="H88" s="687">
        <f t="shared" si="68"/>
        <v>-103.63642100909948</v>
      </c>
      <c r="I88" s="687">
        <f t="shared" si="68"/>
        <v>-114.80512115893757</v>
      </c>
      <c r="J88" s="687">
        <f t="shared" si="68"/>
        <v>-73.251105457048965</v>
      </c>
      <c r="K88" s="687">
        <f t="shared" si="68"/>
        <v>-35.454063881258875</v>
      </c>
      <c r="L88" s="687">
        <f t="shared" si="68"/>
        <v>175.82419511463385</v>
      </c>
      <c r="M88" s="687">
        <f t="shared" si="68"/>
        <v>172.58112465488651</v>
      </c>
      <c r="N88" s="687">
        <f t="shared" si="68"/>
        <v>169.89534810881054</v>
      </c>
      <c r="O88" s="687">
        <f t="shared" si="68"/>
        <v>166.217968564643</v>
      </c>
      <c r="P88" s="687">
        <f t="shared" si="68"/>
        <v>163.61076771593787</v>
      </c>
      <c r="Q88" s="687">
        <f t="shared" si="68"/>
        <v>162.89139806819179</v>
      </c>
      <c r="R88" s="687">
        <f t="shared" si="68"/>
        <v>161.38515456283406</v>
      </c>
      <c r="S88" s="687">
        <f t="shared" si="68"/>
        <v>162.7818387494967</v>
      </c>
      <c r="T88" s="687">
        <f t="shared" si="68"/>
        <v>164.01310303306042</v>
      </c>
      <c r="U88" s="687">
        <f t="shared" si="68"/>
        <v>163.98146384329004</v>
      </c>
      <c r="V88" s="687">
        <f t="shared" si="68"/>
        <v>163.09551722171079</v>
      </c>
      <c r="W88" s="687">
        <f t="shared" si="68"/>
        <v>160.97886821809058</v>
      </c>
      <c r="X88" s="687">
        <f t="shared" si="68"/>
        <v>159.73892664213318</v>
      </c>
      <c r="Y88" s="687">
        <f t="shared" si="68"/>
        <v>160.10602334108867</v>
      </c>
      <c r="Z88" s="687">
        <f t="shared" si="68"/>
        <v>161.03040380391215</v>
      </c>
      <c r="AA88" s="687">
        <f t="shared" si="68"/>
        <v>132.66127965629181</v>
      </c>
      <c r="AB88" s="687">
        <f t="shared" si="68"/>
        <v>84.740941637558052</v>
      </c>
      <c r="AC88" s="687">
        <f t="shared" si="68"/>
        <v>83.303689584695235</v>
      </c>
      <c r="AD88" s="687">
        <f t="shared" si="68"/>
        <v>83.402028374352085</v>
      </c>
      <c r="AE88" s="687">
        <f t="shared" si="68"/>
        <v>83.125258943904143</v>
      </c>
      <c r="AF88" s="687">
        <f t="shared" si="68"/>
        <v>82.73618997066157</v>
      </c>
      <c r="AG88" s="687">
        <f t="shared" si="68"/>
        <v>82.728261748756751</v>
      </c>
      <c r="AH88" s="687">
        <f t="shared" si="68"/>
        <v>82.855643033713164</v>
      </c>
      <c r="AI88" s="687">
        <f t="shared" si="68"/>
        <v>69.688516046235748</v>
      </c>
      <c r="AJ88" s="687">
        <f t="shared" si="68"/>
        <v>82.421053660796304</v>
      </c>
      <c r="AK88" s="687">
        <f t="shared" si="68"/>
        <v>82.835069233227983</v>
      </c>
      <c r="AL88" s="687">
        <f t="shared" si="68"/>
        <v>83.493670797788923</v>
      </c>
      <c r="AM88" s="687">
        <f t="shared" ref="AM88:BH88" si="69">AM48-AM86*AM53+AM72</f>
        <v>84.553037960217068</v>
      </c>
      <c r="AN88" s="687">
        <f t="shared" si="69"/>
        <v>85.616095074441787</v>
      </c>
      <c r="AO88" s="687">
        <f t="shared" si="69"/>
        <v>86.682430745874669</v>
      </c>
      <c r="AP88" s="687">
        <f t="shared" si="69"/>
        <v>87.751612211611246</v>
      </c>
      <c r="AQ88" s="687">
        <f t="shared" si="69"/>
        <v>88.823184563434637</v>
      </c>
      <c r="AR88" s="687">
        <f t="shared" si="69"/>
        <v>89.896669946098271</v>
      </c>
      <c r="AS88" s="687">
        <f t="shared" si="69"/>
        <v>90.97156673016184</v>
      </c>
      <c r="AT88" s="687">
        <f t="shared" si="69"/>
        <v>92.047348658625509</v>
      </c>
      <c r="AU88" s="687">
        <f t="shared" si="69"/>
        <v>93.123463966589881</v>
      </c>
      <c r="AV88" s="687">
        <f t="shared" si="69"/>
        <v>94.025792604340268</v>
      </c>
      <c r="AW88" s="687">
        <f t="shared" si="69"/>
        <v>95.058318742733292</v>
      </c>
      <c r="AX88" s="687">
        <f t="shared" si="69"/>
        <v>95.756841626531809</v>
      </c>
      <c r="AY88" s="687">
        <f t="shared" si="69"/>
        <v>96.672373053979328</v>
      </c>
      <c r="AZ88" s="687">
        <f t="shared" si="69"/>
        <v>98.39197055559373</v>
      </c>
      <c r="BA88" s="687">
        <f t="shared" si="69"/>
        <v>97.37262860194366</v>
      </c>
      <c r="BB88" s="687">
        <f t="shared" si="69"/>
        <v>91.391320391971377</v>
      </c>
      <c r="BC88" s="687">
        <f t="shared" si="69"/>
        <v>80.638558219966242</v>
      </c>
      <c r="BD88" s="687">
        <f t="shared" si="69"/>
        <v>74.600986038209683</v>
      </c>
      <c r="BE88" s="687">
        <f t="shared" si="69"/>
        <v>64.828301489999291</v>
      </c>
      <c r="BF88" s="687">
        <f t="shared" si="69"/>
        <v>56.813349097593125</v>
      </c>
      <c r="BG88" s="687">
        <f t="shared" si="69"/>
        <v>46.46406936267617</v>
      </c>
      <c r="BH88" s="687">
        <f t="shared" si="69"/>
        <v>34.648484694689486</v>
      </c>
      <c r="BI88" s="687">
        <f>BI48-BI86*BI53+BI72+Assets!BI474*$D$19</f>
        <v>33.531409877797657</v>
      </c>
      <c r="BJ88" s="633"/>
      <c r="BK88" s="46"/>
      <c r="BL88" s="46"/>
      <c r="BM88" s="46"/>
    </row>
    <row r="89" spans="1:65">
      <c r="A89" s="46"/>
      <c r="B89" s="51" t="s">
        <v>32</v>
      </c>
      <c r="C89" s="77"/>
      <c r="D89" s="77"/>
      <c r="E89" s="85"/>
      <c r="F89" s="688"/>
      <c r="G89" s="688"/>
      <c r="H89" s="688"/>
      <c r="I89" s="688"/>
      <c r="J89" s="688"/>
      <c r="K89" s="688"/>
      <c r="L89" s="688"/>
      <c r="M89" s="688"/>
      <c r="N89" s="688"/>
      <c r="O89" s="688"/>
      <c r="P89" s="688"/>
      <c r="Q89" s="688"/>
      <c r="R89" s="688"/>
      <c r="S89" s="688"/>
      <c r="T89" s="688"/>
      <c r="U89" s="688"/>
      <c r="V89" s="688"/>
      <c r="W89" s="688"/>
      <c r="X89" s="688"/>
      <c r="Y89" s="688"/>
      <c r="Z89" s="688"/>
      <c r="AA89" s="688"/>
      <c r="AB89" s="688"/>
      <c r="AC89" s="688"/>
      <c r="AD89" s="688"/>
      <c r="AE89" s="688"/>
      <c r="AF89" s="688"/>
      <c r="AG89" s="688"/>
      <c r="AH89" s="688"/>
      <c r="AI89" s="688"/>
      <c r="AJ89" s="688"/>
      <c r="AK89" s="688"/>
      <c r="AL89" s="688"/>
      <c r="AM89" s="688"/>
      <c r="AN89" s="688"/>
      <c r="AO89" s="688"/>
      <c r="AP89" s="688"/>
      <c r="AQ89" s="688"/>
      <c r="AR89" s="688"/>
      <c r="AS89" s="688"/>
      <c r="AT89" s="688"/>
      <c r="AU89" s="688"/>
      <c r="AV89" s="688"/>
      <c r="AW89" s="688"/>
      <c r="AX89" s="688"/>
      <c r="AY89" s="688"/>
      <c r="AZ89" s="688"/>
      <c r="BA89" s="688"/>
      <c r="BB89" s="688"/>
      <c r="BC89" s="688"/>
      <c r="BD89" s="688"/>
      <c r="BE89" s="688"/>
      <c r="BF89" s="688"/>
      <c r="BG89" s="688"/>
      <c r="BH89" s="688"/>
      <c r="BI89" s="688"/>
      <c r="BJ89" s="46"/>
      <c r="BK89" s="46"/>
      <c r="BL89" s="46"/>
      <c r="BM89" s="46"/>
    </row>
    <row r="90" spans="1:65">
      <c r="A90" s="46"/>
      <c r="B90" s="46" t="s">
        <v>156</v>
      </c>
      <c r="C90" s="77"/>
      <c r="D90" s="77"/>
      <c r="E90" s="141">
        <f t="shared" ca="1" si="61"/>
        <v>6.6801002575101576E-2</v>
      </c>
      <c r="F90" s="726">
        <f t="shared" ref="F90:AK90" si="70">F37-F70-F30</f>
        <v>-3307.0035750175816</v>
      </c>
      <c r="G90" s="496">
        <f t="shared" si="70"/>
        <v>-10.094028071909634</v>
      </c>
      <c r="H90" s="496">
        <f t="shared" si="70"/>
        <v>-61.007256684922623</v>
      </c>
      <c r="I90" s="496">
        <f t="shared" si="70"/>
        <v>-68.386086536338382</v>
      </c>
      <c r="J90" s="496">
        <f t="shared" si="70"/>
        <v>19.637912726816296</v>
      </c>
      <c r="K90" s="496">
        <f t="shared" si="70"/>
        <v>78.00671860117501</v>
      </c>
      <c r="L90" s="496">
        <f t="shared" si="70"/>
        <v>413.46248662011868</v>
      </c>
      <c r="M90" s="496">
        <f t="shared" si="70"/>
        <v>407.31152615316154</v>
      </c>
      <c r="N90" s="496">
        <f t="shared" si="70"/>
        <v>403.1259673085122</v>
      </c>
      <c r="O90" s="496">
        <f t="shared" si="70"/>
        <v>396.56966903360063</v>
      </c>
      <c r="P90" s="496">
        <f t="shared" si="70"/>
        <v>390.08522541784737</v>
      </c>
      <c r="Q90" s="496">
        <f t="shared" si="70"/>
        <v>386.26290963007949</v>
      </c>
      <c r="R90" s="496">
        <f t="shared" si="70"/>
        <v>380.91157803658115</v>
      </c>
      <c r="S90" s="496">
        <f t="shared" si="70"/>
        <v>381.70692584349058</v>
      </c>
      <c r="T90" s="496">
        <f t="shared" si="70"/>
        <v>382.96592016793232</v>
      </c>
      <c r="U90" s="496">
        <f t="shared" si="70"/>
        <v>381.20979048414301</v>
      </c>
      <c r="V90" s="496">
        <f t="shared" si="70"/>
        <v>377.06338945364189</v>
      </c>
      <c r="W90" s="496">
        <f t="shared" si="70"/>
        <v>370.14671371341149</v>
      </c>
      <c r="X90" s="496">
        <f t="shared" si="70"/>
        <v>364.98452802162069</v>
      </c>
      <c r="Y90" s="496">
        <f t="shared" si="70"/>
        <v>362.70924931344285</v>
      </c>
      <c r="Z90" s="496">
        <f t="shared" si="70"/>
        <v>361.44136946909885</v>
      </c>
      <c r="AA90" s="496">
        <f t="shared" si="70"/>
        <v>300.48471759349405</v>
      </c>
      <c r="AB90" s="496">
        <f t="shared" si="70"/>
        <v>199.39858098770941</v>
      </c>
      <c r="AC90" s="496">
        <f t="shared" si="70"/>
        <v>194.05422288079276</v>
      </c>
      <c r="AD90" s="496">
        <f t="shared" si="70"/>
        <v>193.86683524319147</v>
      </c>
      <c r="AE90" s="496">
        <f t="shared" si="70"/>
        <v>192.40070297862783</v>
      </c>
      <c r="AF90" s="496">
        <f t="shared" si="70"/>
        <v>190.54726675448484</v>
      </c>
      <c r="AG90" s="496">
        <f t="shared" si="70"/>
        <v>189.95573307979555</v>
      </c>
      <c r="AH90" s="496">
        <f t="shared" si="70"/>
        <v>189.78926248258347</v>
      </c>
      <c r="AI90" s="496">
        <f t="shared" si="70"/>
        <v>193.35019224962755</v>
      </c>
      <c r="AJ90" s="496">
        <f t="shared" si="70"/>
        <v>203.01819766698583</v>
      </c>
      <c r="AK90" s="496">
        <f t="shared" si="70"/>
        <v>202.78826709090885</v>
      </c>
      <c r="AL90" s="496">
        <f t="shared" ref="AL90:BH90" si="71">AL37-AL70-AL30</f>
        <v>203.00127159852204</v>
      </c>
      <c r="AM90" s="496">
        <f t="shared" si="71"/>
        <v>204.61102064683047</v>
      </c>
      <c r="AN90" s="496">
        <f t="shared" si="71"/>
        <v>206.78535652905521</v>
      </c>
      <c r="AO90" s="496">
        <f t="shared" si="71"/>
        <v>207.59769604031857</v>
      </c>
      <c r="AP90" s="496">
        <f t="shared" si="71"/>
        <v>208.32862105510023</v>
      </c>
      <c r="AQ90" s="496">
        <f t="shared" si="71"/>
        <v>208.97385748812016</v>
      </c>
      <c r="AR90" s="496">
        <f t="shared" si="71"/>
        <v>209.52897535698645</v>
      </c>
      <c r="AS90" s="496">
        <f t="shared" si="71"/>
        <v>209.98938381595167</v>
      </c>
      <c r="AT90" s="496">
        <f t="shared" si="71"/>
        <v>210.35032604236437</v>
      </c>
      <c r="AU90" s="496">
        <f t="shared" si="71"/>
        <v>210.60687397163309</v>
      </c>
      <c r="AV90" s="496">
        <f t="shared" si="71"/>
        <v>210.40119550079947</v>
      </c>
      <c r="AW90" s="496">
        <f t="shared" si="71"/>
        <v>210.38002981084048</v>
      </c>
      <c r="AX90" s="496">
        <f t="shared" si="71"/>
        <v>209.88781318938027</v>
      </c>
      <c r="AY90" s="496">
        <f t="shared" si="71"/>
        <v>209.37793615654329</v>
      </c>
      <c r="AZ90" s="496">
        <f t="shared" si="71"/>
        <v>210.62285766392739</v>
      </c>
      <c r="BA90" s="496">
        <f t="shared" si="71"/>
        <v>206.22983205331434</v>
      </c>
      <c r="BB90" s="496">
        <f t="shared" si="71"/>
        <v>193.11538475214812</v>
      </c>
      <c r="BC90" s="496">
        <f t="shared" si="71"/>
        <v>170.61124829923261</v>
      </c>
      <c r="BD90" s="496">
        <f t="shared" si="71"/>
        <v>158.04945309948889</v>
      </c>
      <c r="BE90" s="496">
        <f t="shared" si="71"/>
        <v>137.6370405439275</v>
      </c>
      <c r="BF90" s="496">
        <f t="shared" si="71"/>
        <v>120.90653464165689</v>
      </c>
      <c r="BG90" s="496">
        <f t="shared" si="71"/>
        <v>98.120197150326462</v>
      </c>
      <c r="BH90" s="496">
        <f t="shared" si="71"/>
        <v>72.644169378251448</v>
      </c>
      <c r="BI90" s="496">
        <f>BI37-BI70-BI30+Assets!BI474</f>
        <v>65.000073016562624</v>
      </c>
      <c r="BJ90" s="633"/>
      <c r="BK90" s="46"/>
      <c r="BL90" s="46"/>
      <c r="BM90" s="46"/>
    </row>
    <row r="91" spans="1:65">
      <c r="A91" s="46"/>
      <c r="B91" s="46" t="s">
        <v>157</v>
      </c>
      <c r="C91" s="77"/>
      <c r="D91" s="77"/>
      <c r="E91" s="142">
        <f t="shared" ca="1" si="61"/>
        <v>5.5977384294644494E-2</v>
      </c>
      <c r="F91" s="727">
        <f t="shared" ref="F91:AK91" si="72">F90-F57</f>
        <v>-3307.0035750175816</v>
      </c>
      <c r="G91" s="150">
        <f t="shared" si="72"/>
        <v>-73.397004063562576</v>
      </c>
      <c r="H91" s="150">
        <f t="shared" si="72"/>
        <v>-117.70940603209525</v>
      </c>
      <c r="I91" s="150">
        <f t="shared" si="72"/>
        <v>-121.52105778587831</v>
      </c>
      <c r="J91" s="150">
        <f t="shared" si="72"/>
        <v>-38.547746899027238</v>
      </c>
      <c r="K91" s="150">
        <f t="shared" si="72"/>
        <v>20.054224761287777</v>
      </c>
      <c r="L91" s="150">
        <f t="shared" si="72"/>
        <v>390.7284643066846</v>
      </c>
      <c r="M91" s="150">
        <f t="shared" si="72"/>
        <v>381.38354783602801</v>
      </c>
      <c r="N91" s="150">
        <f t="shared" si="72"/>
        <v>372.31519638872703</v>
      </c>
      <c r="O91" s="150">
        <f t="shared" si="72"/>
        <v>362.07802733714965</v>
      </c>
      <c r="P91" s="150">
        <f t="shared" si="72"/>
        <v>354.83345918178338</v>
      </c>
      <c r="Q91" s="150">
        <f t="shared" si="72"/>
        <v>351.06102764237295</v>
      </c>
      <c r="R91" s="150">
        <f t="shared" si="72"/>
        <v>346.00630468015385</v>
      </c>
      <c r="S91" s="150">
        <f t="shared" si="72"/>
        <v>344.84684551831987</v>
      </c>
      <c r="T91" s="150">
        <f t="shared" si="72"/>
        <v>342.6626897057269</v>
      </c>
      <c r="U91" s="150">
        <f t="shared" si="72"/>
        <v>338.72532045189439</v>
      </c>
      <c r="V91" s="150">
        <f t="shared" si="72"/>
        <v>333.82317885770874</v>
      </c>
      <c r="W91" s="150">
        <f t="shared" si="72"/>
        <v>327.21095705729272</v>
      </c>
      <c r="X91" s="150">
        <f t="shared" si="72"/>
        <v>321.7984137126258</v>
      </c>
      <c r="Y91" s="150">
        <f t="shared" si="72"/>
        <v>318.80162609135846</v>
      </c>
      <c r="Z91" s="150">
        <f t="shared" si="72"/>
        <v>316.45179282422902</v>
      </c>
      <c r="AA91" s="150">
        <f t="shared" si="72"/>
        <v>272.25051698243766</v>
      </c>
      <c r="AB91" s="150">
        <f t="shared" si="72"/>
        <v>199.39858098770941</v>
      </c>
      <c r="AC91" s="150">
        <f t="shared" si="72"/>
        <v>194.05422288079276</v>
      </c>
      <c r="AD91" s="150">
        <f t="shared" si="72"/>
        <v>193.86683524319147</v>
      </c>
      <c r="AE91" s="150">
        <f t="shared" si="72"/>
        <v>192.40070297862783</v>
      </c>
      <c r="AF91" s="150">
        <f t="shared" si="72"/>
        <v>190.54726675448484</v>
      </c>
      <c r="AG91" s="150">
        <f t="shared" si="72"/>
        <v>189.95573307979555</v>
      </c>
      <c r="AH91" s="150">
        <f t="shared" si="72"/>
        <v>189.78926248258347</v>
      </c>
      <c r="AI91" s="150">
        <f t="shared" si="72"/>
        <v>187.05391207935708</v>
      </c>
      <c r="AJ91" s="150">
        <f t="shared" si="72"/>
        <v>180.1865107911818</v>
      </c>
      <c r="AK91" s="150">
        <f t="shared" si="72"/>
        <v>179.52765257257329</v>
      </c>
      <c r="AL91" s="150">
        <f t="shared" ref="AL91:BI91" si="73">AL90-AL57</f>
        <v>179.15366561878145</v>
      </c>
      <c r="AM91" s="150">
        <f t="shared" si="73"/>
        <v>178.8434043160033</v>
      </c>
      <c r="AN91" s="150">
        <f t="shared" si="73"/>
        <v>178.01899903158582</v>
      </c>
      <c r="AO91" s="150">
        <f t="shared" si="73"/>
        <v>177.95794444031972</v>
      </c>
      <c r="AP91" s="150">
        <f t="shared" si="73"/>
        <v>177.79937725078807</v>
      </c>
      <c r="AQ91" s="150">
        <f t="shared" si="73"/>
        <v>177.53874905433224</v>
      </c>
      <c r="AR91" s="150">
        <f t="shared" si="73"/>
        <v>177.1713515411144</v>
      </c>
      <c r="AS91" s="150">
        <f t="shared" si="73"/>
        <v>176.69231149715358</v>
      </c>
      <c r="AT91" s="150">
        <f t="shared" si="73"/>
        <v>176.09658565454095</v>
      </c>
      <c r="AU91" s="150">
        <f t="shared" si="73"/>
        <v>175.37895539069606</v>
      </c>
      <c r="AV91" s="150">
        <f t="shared" si="73"/>
        <v>174.28711210948737</v>
      </c>
      <c r="AW91" s="150">
        <f t="shared" si="73"/>
        <v>173.23779807865552</v>
      </c>
      <c r="AX91" s="150">
        <f t="shared" si="73"/>
        <v>171.36309602918408</v>
      </c>
      <c r="AY91" s="150">
        <f t="shared" si="73"/>
        <v>169.90447775372959</v>
      </c>
      <c r="AZ91" s="150">
        <f t="shared" si="73"/>
        <v>169.28995037426719</v>
      </c>
      <c r="BA91" s="150">
        <f t="shared" si="73"/>
        <v>164.54750132694494</v>
      </c>
      <c r="BB91" s="150">
        <f t="shared" si="73"/>
        <v>151.71982406321342</v>
      </c>
      <c r="BC91" s="150">
        <f t="shared" si="73"/>
        <v>132.08980141868608</v>
      </c>
      <c r="BD91" s="150">
        <f t="shared" si="73"/>
        <v>119.42886531564864</v>
      </c>
      <c r="BE91" s="150">
        <f t="shared" si="73"/>
        <v>101.8475906452573</v>
      </c>
      <c r="BF91" s="150">
        <f t="shared" si="73"/>
        <v>87.159017500416439</v>
      </c>
      <c r="BG91" s="150">
        <f t="shared" si="73"/>
        <v>70.39476610528385</v>
      </c>
      <c r="BH91" s="150">
        <f t="shared" si="73"/>
        <v>51.882779486354792</v>
      </c>
      <c r="BI91" s="150">
        <f t="shared" si="73"/>
        <v>51.845322833216059</v>
      </c>
      <c r="BJ91" s="46"/>
      <c r="BK91" s="46"/>
      <c r="BL91" s="46"/>
      <c r="BM91" s="46"/>
    </row>
    <row r="92" spans="1:65">
      <c r="A92" s="46"/>
      <c r="B92" s="46" t="s">
        <v>158</v>
      </c>
      <c r="C92" s="46"/>
      <c r="D92" s="46"/>
      <c r="E92" s="142">
        <f t="shared" ca="1" si="61"/>
        <v>4.2311912835336196E-2</v>
      </c>
      <c r="F92" s="727">
        <f t="shared" ref="F92:AK92" si="74">F90/F$7</f>
        <v>-3307.0035750175816</v>
      </c>
      <c r="G92" s="150">
        <f t="shared" si="74"/>
        <v>-9.8623132922157843</v>
      </c>
      <c r="H92" s="150">
        <f t="shared" si="74"/>
        <v>-58.238485031599318</v>
      </c>
      <c r="I92" s="150">
        <f t="shared" si="74"/>
        <v>-63.783832463363055</v>
      </c>
      <c r="J92" s="150">
        <f t="shared" si="74"/>
        <v>17.895855763239549</v>
      </c>
      <c r="K92" s="150">
        <f t="shared" si="74"/>
        <v>69.454988038933493</v>
      </c>
      <c r="L92" s="150">
        <f t="shared" si="74"/>
        <v>359.68458853156818</v>
      </c>
      <c r="M92" s="150">
        <f t="shared" si="74"/>
        <v>346.19971337431753</v>
      </c>
      <c r="N92" s="150">
        <f t="shared" si="74"/>
        <v>334.77657688776719</v>
      </c>
      <c r="O92" s="150">
        <f t="shared" si="74"/>
        <v>321.77186775750317</v>
      </c>
      <c r="P92" s="150">
        <f t="shared" si="74"/>
        <v>309.24477068149355</v>
      </c>
      <c r="Q92" s="150">
        <f t="shared" si="74"/>
        <v>299.1852348381708</v>
      </c>
      <c r="R92" s="150">
        <f t="shared" si="74"/>
        <v>288.26745169736432</v>
      </c>
      <c r="S92" s="150">
        <f t="shared" si="74"/>
        <v>282.23817922807609</v>
      </c>
      <c r="T92" s="150">
        <f t="shared" si="74"/>
        <v>276.66876798459754</v>
      </c>
      <c r="U92" s="150">
        <f t="shared" si="74"/>
        <v>269.07809245833096</v>
      </c>
      <c r="V92" s="150">
        <f t="shared" si="74"/>
        <v>260.04167074772766</v>
      </c>
      <c r="W92" s="150">
        <f t="shared" si="74"/>
        <v>249.41166682465948</v>
      </c>
      <c r="X92" s="150">
        <f t="shared" si="74"/>
        <v>240.28773733207865</v>
      </c>
      <c r="Y92" s="150">
        <f t="shared" si="74"/>
        <v>233.30823592455889</v>
      </c>
      <c r="Z92" s="150">
        <f t="shared" si="74"/>
        <v>227.15567164432605</v>
      </c>
      <c r="AA92" s="150">
        <f t="shared" si="74"/>
        <v>184.51105880575886</v>
      </c>
      <c r="AB92" s="150">
        <f t="shared" si="74"/>
        <v>119.62896948536391</v>
      </c>
      <c r="AC92" s="150">
        <f t="shared" si="74"/>
        <v>113.75007261636783</v>
      </c>
      <c r="AD92" s="150">
        <f t="shared" si="74"/>
        <v>111.03154719189816</v>
      </c>
      <c r="AE92" s="150">
        <f t="shared" si="74"/>
        <v>107.66233921290058</v>
      </c>
      <c r="AF92" s="150">
        <f t="shared" si="74"/>
        <v>104.1775565477775</v>
      </c>
      <c r="AG92" s="150">
        <f t="shared" si="74"/>
        <v>101.470110962495</v>
      </c>
      <c r="AH92" s="150">
        <f t="shared" si="74"/>
        <v>99.05391702901062</v>
      </c>
      <c r="AI92" s="150">
        <f t="shared" si="74"/>
        <v>98.595912450728392</v>
      </c>
      <c r="AJ92" s="150">
        <f t="shared" si="74"/>
        <v>101.1494571851711</v>
      </c>
      <c r="AK92" s="150">
        <f t="shared" si="74"/>
        <v>98.715579389243317</v>
      </c>
      <c r="AL92" s="150">
        <f t="shared" ref="AL92:BI92" si="75">AL90/AL$7</f>
        <v>96.550809530584729</v>
      </c>
      <c r="AM92" s="150">
        <f t="shared" si="75"/>
        <v>95.08247308543335</v>
      </c>
      <c r="AN92" s="150">
        <f t="shared" si="75"/>
        <v>93.887011368502939</v>
      </c>
      <c r="AO92" s="150">
        <f t="shared" si="75"/>
        <v>92.092136662896806</v>
      </c>
      <c r="AP92" s="150">
        <f t="shared" si="75"/>
        <v>90.294905021105905</v>
      </c>
      <c r="AQ92" s="150">
        <f t="shared" si="75"/>
        <v>88.495370548086598</v>
      </c>
      <c r="AR92" s="150">
        <f t="shared" si="75"/>
        <v>86.693586106781993</v>
      </c>
      <c r="AS92" s="150">
        <f t="shared" si="75"/>
        <v>84.889603346632853</v>
      </c>
      <c r="AT92" s="150">
        <f t="shared" si="75"/>
        <v>83.083472731434526</v>
      </c>
      <c r="AU92" s="150">
        <f t="shared" si="75"/>
        <v>81.275243566554082</v>
      </c>
      <c r="AV92" s="150">
        <f t="shared" si="75"/>
        <v>79.331967838163479</v>
      </c>
      <c r="AW92" s="150">
        <f t="shared" si="75"/>
        <v>77.503055144806439</v>
      </c>
      <c r="AX92" s="150">
        <f t="shared" si="75"/>
        <v>75.546755808079382</v>
      </c>
      <c r="AY92" s="150">
        <f t="shared" si="75"/>
        <v>73.633220810583552</v>
      </c>
      <c r="AZ92" s="150">
        <f t="shared" si="75"/>
        <v>72.370682777188222</v>
      </c>
      <c r="BA92" s="150">
        <f t="shared" si="75"/>
        <v>69.234561116044318</v>
      </c>
      <c r="BB92" s="150">
        <f t="shared" si="75"/>
        <v>63.343581544312414</v>
      </c>
      <c r="BC92" s="150">
        <f t="shared" si="75"/>
        <v>54.677379046666118</v>
      </c>
      <c r="BD92" s="150">
        <f t="shared" si="75"/>
        <v>49.488844264949869</v>
      </c>
      <c r="BE92" s="150">
        <f t="shared" si="75"/>
        <v>42.107933312295728</v>
      </c>
      <c r="BF92" s="150">
        <f t="shared" si="75"/>
        <v>36.140375507438947</v>
      </c>
      <c r="BG92" s="150">
        <f t="shared" si="75"/>
        <v>28.656001106958943</v>
      </c>
      <c r="BH92" s="150">
        <f t="shared" si="75"/>
        <v>20.72870742647374</v>
      </c>
      <c r="BI92" s="150">
        <f t="shared" si="75"/>
        <v>18.121727276932468</v>
      </c>
      <c r="BJ92" s="46"/>
      <c r="BK92" s="46"/>
      <c r="BL92" s="46"/>
      <c r="BM92" s="46"/>
    </row>
    <row r="93" spans="1:65">
      <c r="A93" s="46"/>
      <c r="B93" s="46" t="s">
        <v>159</v>
      </c>
      <c r="C93" s="46"/>
      <c r="D93" s="46"/>
      <c r="E93" s="142">
        <f t="shared" ca="1" si="61"/>
        <v>3.1736757539129856E-2</v>
      </c>
      <c r="F93" s="730">
        <f t="shared" ref="F93:AK93" si="76">F91/F$7</f>
        <v>-3307.0035750175816</v>
      </c>
      <c r="G93" s="150">
        <f t="shared" si="76"/>
        <v>-71.712129551066852</v>
      </c>
      <c r="H93" s="150">
        <f t="shared" si="76"/>
        <v>-112.36724700936811</v>
      </c>
      <c r="I93" s="150">
        <f t="shared" si="76"/>
        <v>-113.3429208069455</v>
      </c>
      <c r="J93" s="150">
        <f t="shared" si="76"/>
        <v>-35.128219994625361</v>
      </c>
      <c r="K93" s="150">
        <f t="shared" si="76"/>
        <v>17.855717634357021</v>
      </c>
      <c r="L93" s="150">
        <f t="shared" si="76"/>
        <v>339.90751630351872</v>
      </c>
      <c r="M93" s="150">
        <f t="shared" si="76"/>
        <v>324.16189198845325</v>
      </c>
      <c r="N93" s="150">
        <f t="shared" si="76"/>
        <v>309.18972499463428</v>
      </c>
      <c r="O93" s="150">
        <f t="shared" si="76"/>
        <v>293.78576383348053</v>
      </c>
      <c r="P93" s="150">
        <f t="shared" si="76"/>
        <v>281.29850751781709</v>
      </c>
      <c r="Q93" s="150">
        <f t="shared" si="76"/>
        <v>271.91913429715885</v>
      </c>
      <c r="R93" s="150">
        <f t="shared" si="76"/>
        <v>261.85173009309511</v>
      </c>
      <c r="S93" s="150">
        <f t="shared" si="76"/>
        <v>254.98344201263862</v>
      </c>
      <c r="T93" s="150">
        <f t="shared" si="76"/>
        <v>247.55222123576914</v>
      </c>
      <c r="U93" s="150">
        <f t="shared" si="76"/>
        <v>239.09029980258043</v>
      </c>
      <c r="V93" s="150">
        <f t="shared" si="76"/>
        <v>230.22107049496174</v>
      </c>
      <c r="W93" s="150">
        <f t="shared" si="76"/>
        <v>220.48076392254208</v>
      </c>
      <c r="X93" s="150">
        <f t="shared" si="76"/>
        <v>211.85613847028202</v>
      </c>
      <c r="Y93" s="150">
        <f t="shared" si="76"/>
        <v>205.06520066429144</v>
      </c>
      <c r="Z93" s="150">
        <f t="shared" si="76"/>
        <v>198.88099596242958</v>
      </c>
      <c r="AA93" s="150">
        <f t="shared" si="76"/>
        <v>167.17399657177251</v>
      </c>
      <c r="AB93" s="150">
        <f t="shared" si="76"/>
        <v>119.62896948536391</v>
      </c>
      <c r="AC93" s="150">
        <f t="shared" si="76"/>
        <v>113.75007261636783</v>
      </c>
      <c r="AD93" s="150">
        <f t="shared" si="76"/>
        <v>111.03154719189816</v>
      </c>
      <c r="AE93" s="150">
        <f t="shared" si="76"/>
        <v>107.66233921290058</v>
      </c>
      <c r="AF93" s="150">
        <f t="shared" si="76"/>
        <v>104.1775565477775</v>
      </c>
      <c r="AG93" s="150">
        <f t="shared" si="76"/>
        <v>101.470110962495</v>
      </c>
      <c r="AH93" s="150">
        <f t="shared" si="76"/>
        <v>99.05391702901062</v>
      </c>
      <c r="AI93" s="150">
        <f t="shared" si="76"/>
        <v>95.385222659265608</v>
      </c>
      <c r="AJ93" s="150">
        <f t="shared" si="76"/>
        <v>89.77405950827152</v>
      </c>
      <c r="AK93" s="150">
        <f t="shared" si="76"/>
        <v>87.392512862431033</v>
      </c>
      <c r="AL93" s="150">
        <f t="shared" ref="AL93:BI93" si="77">AL91/AL$7</f>
        <v>85.208488152105588</v>
      </c>
      <c r="AM93" s="150">
        <f t="shared" si="77"/>
        <v>83.108295553322009</v>
      </c>
      <c r="AN93" s="150">
        <f t="shared" si="77"/>
        <v>80.826186469057788</v>
      </c>
      <c r="AO93" s="150">
        <f t="shared" si="77"/>
        <v>78.943686043910745</v>
      </c>
      <c r="AP93" s="150">
        <f t="shared" si="77"/>
        <v>77.062756909553542</v>
      </c>
      <c r="AQ93" s="150">
        <f t="shared" si="77"/>
        <v>75.183362996015219</v>
      </c>
      <c r="AR93" s="150">
        <f t="shared" si="77"/>
        <v>73.30546906133381</v>
      </c>
      <c r="AS93" s="150">
        <f t="shared" si="77"/>
        <v>71.429040672548751</v>
      </c>
      <c r="AT93" s="150">
        <f t="shared" si="77"/>
        <v>69.554044187129819</v>
      </c>
      <c r="AU93" s="150">
        <f t="shared" si="77"/>
        <v>67.680446734832273</v>
      </c>
      <c r="AV93" s="150">
        <f t="shared" si="77"/>
        <v>65.715118868817015</v>
      </c>
      <c r="AW93" s="150">
        <f t="shared" si="77"/>
        <v>63.820024313748057</v>
      </c>
      <c r="AX93" s="150">
        <f t="shared" si="77"/>
        <v>61.680217510066726</v>
      </c>
      <c r="AY93" s="150">
        <f t="shared" si="77"/>
        <v>59.75134800160405</v>
      </c>
      <c r="AZ93" s="150">
        <f t="shared" si="77"/>
        <v>58.168564569809831</v>
      </c>
      <c r="BA93" s="150">
        <f t="shared" si="77"/>
        <v>55.241154607387777</v>
      </c>
      <c r="BB93" s="150">
        <f t="shared" si="77"/>
        <v>49.76546565552691</v>
      </c>
      <c r="BC93" s="150">
        <f t="shared" si="77"/>
        <v>42.332051446580031</v>
      </c>
      <c r="BD93" s="150">
        <f t="shared" si="77"/>
        <v>37.395868194655094</v>
      </c>
      <c r="BE93" s="150">
        <f t="shared" si="77"/>
        <v>31.158702177556371</v>
      </c>
      <c r="BF93" s="150">
        <f t="shared" si="77"/>
        <v>26.052848430900376</v>
      </c>
      <c r="BG93" s="150">
        <f t="shared" si="77"/>
        <v>20.558789668416583</v>
      </c>
      <c r="BH93" s="150">
        <f t="shared" si="77"/>
        <v>14.804532361641664</v>
      </c>
      <c r="BI93" s="150">
        <f t="shared" si="77"/>
        <v>14.454242239522731</v>
      </c>
      <c r="BJ93" s="46"/>
      <c r="BK93" s="46"/>
      <c r="BL93" s="46"/>
      <c r="BM93" s="46"/>
    </row>
    <row r="94" spans="1:65">
      <c r="A94" s="46"/>
      <c r="B94" s="46" t="s">
        <v>125</v>
      </c>
      <c r="C94" s="77"/>
      <c r="D94" s="77"/>
      <c r="E94" s="142">
        <f t="shared" ca="1" si="61"/>
        <v>6.0313836527576381E-2</v>
      </c>
      <c r="F94" s="731">
        <f t="shared" ref="F94:AL94" si="78">(F90-F57+F58)</f>
        <v>-3307.0035750175816</v>
      </c>
      <c r="G94" s="151">
        <f t="shared" si="78"/>
        <v>-48.075813666901396</v>
      </c>
      <c r="H94" s="151">
        <f t="shared" si="78"/>
        <v>-95.028546293226199</v>
      </c>
      <c r="I94" s="151">
        <f t="shared" si="78"/>
        <v>-100.26706928606234</v>
      </c>
      <c r="J94" s="151">
        <f t="shared" si="78"/>
        <v>-15.273483048689823</v>
      </c>
      <c r="K94" s="151">
        <f t="shared" si="78"/>
        <v>43.235222297242672</v>
      </c>
      <c r="L94" s="151">
        <f t="shared" si="78"/>
        <v>399.82207323205824</v>
      </c>
      <c r="M94" s="151">
        <f t="shared" si="78"/>
        <v>391.75473916288144</v>
      </c>
      <c r="N94" s="151">
        <f t="shared" si="78"/>
        <v>384.63950475664109</v>
      </c>
      <c r="O94" s="151">
        <f t="shared" si="78"/>
        <v>375.87468401573005</v>
      </c>
      <c r="P94" s="151">
        <f t="shared" si="78"/>
        <v>368.93416567620898</v>
      </c>
      <c r="Q94" s="151">
        <f t="shared" si="78"/>
        <v>365.14178043745557</v>
      </c>
      <c r="R94" s="151">
        <f t="shared" si="78"/>
        <v>359.9684140227248</v>
      </c>
      <c r="S94" s="151">
        <f t="shared" si="78"/>
        <v>359.59087764838819</v>
      </c>
      <c r="T94" s="151">
        <f t="shared" si="78"/>
        <v>358.78398189060908</v>
      </c>
      <c r="U94" s="151">
        <f t="shared" si="78"/>
        <v>355.71910846479386</v>
      </c>
      <c r="V94" s="151">
        <f t="shared" si="78"/>
        <v>351.11926309608202</v>
      </c>
      <c r="W94" s="151">
        <f t="shared" si="78"/>
        <v>344.38525971974025</v>
      </c>
      <c r="X94" s="151">
        <f t="shared" si="78"/>
        <v>339.07285943622378</v>
      </c>
      <c r="Y94" s="151">
        <f t="shared" si="78"/>
        <v>336.36467538019224</v>
      </c>
      <c r="Z94" s="151">
        <f t="shared" si="78"/>
        <v>334.44762348217694</v>
      </c>
      <c r="AA94" s="151">
        <f t="shared" si="78"/>
        <v>283.54419722686021</v>
      </c>
      <c r="AB94" s="151">
        <f t="shared" si="78"/>
        <v>199.39858098770941</v>
      </c>
      <c r="AC94" s="151">
        <f t="shared" si="78"/>
        <v>194.05422288079276</v>
      </c>
      <c r="AD94" s="151">
        <f t="shared" si="78"/>
        <v>193.86683524319147</v>
      </c>
      <c r="AE94" s="151">
        <f t="shared" si="78"/>
        <v>192.40070297862783</v>
      </c>
      <c r="AF94" s="151">
        <f t="shared" si="78"/>
        <v>190.54726675448484</v>
      </c>
      <c r="AG94" s="151">
        <f t="shared" si="78"/>
        <v>189.95573307979555</v>
      </c>
      <c r="AH94" s="151">
        <f t="shared" si="78"/>
        <v>189.78926248258347</v>
      </c>
      <c r="AI94" s="151">
        <f t="shared" si="78"/>
        <v>189.57242414746526</v>
      </c>
      <c r="AJ94" s="151">
        <f t="shared" si="78"/>
        <v>189.3191855415034</v>
      </c>
      <c r="AK94" s="151">
        <f t="shared" si="78"/>
        <v>188.8318983799075</v>
      </c>
      <c r="AL94" s="151">
        <f t="shared" si="78"/>
        <v>188.69270801067768</v>
      </c>
      <c r="AM94" s="151">
        <f t="shared" ref="AM94:BI94" si="79">(AM90-AM57+AM58)</f>
        <v>189.15045084833417</v>
      </c>
      <c r="AN94" s="151">
        <f t="shared" si="79"/>
        <v>189.52554203057358</v>
      </c>
      <c r="AO94" s="151">
        <f t="shared" si="79"/>
        <v>189.81384508031925</v>
      </c>
      <c r="AP94" s="151">
        <f t="shared" si="79"/>
        <v>190.01107477251293</v>
      </c>
      <c r="AQ94" s="151">
        <f t="shared" si="79"/>
        <v>190.11279242784741</v>
      </c>
      <c r="AR94" s="151">
        <f t="shared" si="79"/>
        <v>190.11440106746321</v>
      </c>
      <c r="AS94" s="151">
        <f t="shared" si="79"/>
        <v>190.01114042467282</v>
      </c>
      <c r="AT94" s="151">
        <f t="shared" si="79"/>
        <v>189.79808180967032</v>
      </c>
      <c r="AU94" s="151">
        <f t="shared" si="79"/>
        <v>189.47012282307088</v>
      </c>
      <c r="AV94" s="151">
        <f t="shared" si="79"/>
        <v>188.7327454660122</v>
      </c>
      <c r="AW94" s="151">
        <f t="shared" si="79"/>
        <v>188.09469077152951</v>
      </c>
      <c r="AX94" s="151">
        <f t="shared" si="79"/>
        <v>186.77298289326257</v>
      </c>
      <c r="AY94" s="151">
        <f t="shared" si="79"/>
        <v>185.69386111485508</v>
      </c>
      <c r="AZ94" s="151">
        <f t="shared" si="79"/>
        <v>185.82311329013129</v>
      </c>
      <c r="BA94" s="151">
        <f t="shared" si="79"/>
        <v>181.22043361749269</v>
      </c>
      <c r="BB94" s="151">
        <f t="shared" si="79"/>
        <v>168.2780483387873</v>
      </c>
      <c r="BC94" s="151">
        <f t="shared" si="79"/>
        <v>147.49838017090468</v>
      </c>
      <c r="BD94" s="151">
        <f t="shared" si="79"/>
        <v>134.87710042918474</v>
      </c>
      <c r="BE94" s="151">
        <f t="shared" si="79"/>
        <v>116.16337060472539</v>
      </c>
      <c r="BF94" s="151">
        <f t="shared" si="79"/>
        <v>100.65802435691262</v>
      </c>
      <c r="BG94" s="151">
        <f t="shared" si="79"/>
        <v>81.484938523300897</v>
      </c>
      <c r="BH94" s="151">
        <f t="shared" si="79"/>
        <v>60.187335443113454</v>
      </c>
      <c r="BI94" s="151">
        <f t="shared" si="79"/>
        <v>57.107222906554682</v>
      </c>
      <c r="BJ94" s="46"/>
      <c r="BK94" s="46"/>
      <c r="BL94" s="46"/>
      <c r="BM94" s="46"/>
    </row>
    <row r="95" spans="1:65">
      <c r="A95" s="46"/>
      <c r="B95" s="46" t="s">
        <v>126</v>
      </c>
      <c r="C95" s="46"/>
      <c r="D95" s="46"/>
      <c r="E95" s="142">
        <f t="shared" ca="1" si="61"/>
        <v>3.5973663775241693E-2</v>
      </c>
      <c r="F95" s="727">
        <f>F94/F$7</f>
        <v>-3307.0035750175816</v>
      </c>
      <c r="G95" s="150">
        <f t="shared" ref="G95:AK95" si="80">G94/G$7</f>
        <v>-46.972203047526421</v>
      </c>
      <c r="H95" s="150">
        <f t="shared" si="80"/>
        <v>-90.715742218260601</v>
      </c>
      <c r="I95" s="150">
        <f t="shared" si="80"/>
        <v>-93.519285469512525</v>
      </c>
      <c r="J95" s="150">
        <f t="shared" si="80"/>
        <v>-13.918589691479394</v>
      </c>
      <c r="K95" s="150">
        <f t="shared" si="80"/>
        <v>38.495425796187611</v>
      </c>
      <c r="L95" s="150">
        <f t="shared" si="80"/>
        <v>347.81834519473853</v>
      </c>
      <c r="M95" s="150">
        <f t="shared" si="80"/>
        <v>332.97702054279898</v>
      </c>
      <c r="N95" s="150">
        <f t="shared" si="80"/>
        <v>319.42446575188745</v>
      </c>
      <c r="O95" s="150">
        <f t="shared" si="80"/>
        <v>304.9802054030896</v>
      </c>
      <c r="P95" s="150">
        <f t="shared" si="80"/>
        <v>292.47701278328765</v>
      </c>
      <c r="Q95" s="150">
        <f t="shared" si="80"/>
        <v>282.82557451356359</v>
      </c>
      <c r="R95" s="150">
        <f t="shared" si="80"/>
        <v>272.41801873480284</v>
      </c>
      <c r="S95" s="150">
        <f t="shared" si="80"/>
        <v>265.88533689881365</v>
      </c>
      <c r="T95" s="150">
        <f t="shared" si="80"/>
        <v>259.1988399353005</v>
      </c>
      <c r="U95" s="150">
        <f t="shared" si="80"/>
        <v>251.08541686488067</v>
      </c>
      <c r="V95" s="150">
        <f t="shared" si="80"/>
        <v>242.14931059606815</v>
      </c>
      <c r="W95" s="150">
        <f t="shared" si="80"/>
        <v>232.05312508338906</v>
      </c>
      <c r="X95" s="150">
        <f t="shared" si="80"/>
        <v>223.2287780150007</v>
      </c>
      <c r="Y95" s="150">
        <f t="shared" si="80"/>
        <v>216.36241476839842</v>
      </c>
      <c r="Z95" s="150">
        <f t="shared" si="80"/>
        <v>210.19086623518814</v>
      </c>
      <c r="AA95" s="150">
        <f t="shared" si="80"/>
        <v>174.10882146536704</v>
      </c>
      <c r="AB95" s="150">
        <f t="shared" si="80"/>
        <v>119.62896948536391</v>
      </c>
      <c r="AC95" s="150">
        <f t="shared" si="80"/>
        <v>113.75007261636783</v>
      </c>
      <c r="AD95" s="150">
        <f t="shared" si="80"/>
        <v>111.03154719189816</v>
      </c>
      <c r="AE95" s="150">
        <f t="shared" si="80"/>
        <v>107.66233921290058</v>
      </c>
      <c r="AF95" s="150">
        <f t="shared" si="80"/>
        <v>104.1775565477775</v>
      </c>
      <c r="AG95" s="150">
        <f t="shared" si="80"/>
        <v>101.470110962495</v>
      </c>
      <c r="AH95" s="150">
        <f t="shared" si="80"/>
        <v>99.05391702901062</v>
      </c>
      <c r="AI95" s="150">
        <f t="shared" si="80"/>
        <v>96.669498575850724</v>
      </c>
      <c r="AJ95" s="150">
        <f t="shared" si="80"/>
        <v>94.324218579031353</v>
      </c>
      <c r="AK95" s="150">
        <f t="shared" si="80"/>
        <v>91.921739473155938</v>
      </c>
      <c r="AL95" s="150">
        <f t="shared" ref="AL95:BI95" si="81">AL94/AL$7</f>
        <v>89.745416703497241</v>
      </c>
      <c r="AM95" s="150">
        <f t="shared" si="81"/>
        <v>87.897966566166559</v>
      </c>
      <c r="AN95" s="150">
        <f t="shared" si="81"/>
        <v>86.050516428835849</v>
      </c>
      <c r="AO95" s="150">
        <f t="shared" si="81"/>
        <v>84.203066291505166</v>
      </c>
      <c r="AP95" s="150">
        <f t="shared" si="81"/>
        <v>82.355616154174484</v>
      </c>
      <c r="AQ95" s="150">
        <f t="shared" si="81"/>
        <v>80.508166016843774</v>
      </c>
      <c r="AR95" s="150">
        <f t="shared" si="81"/>
        <v>78.660715879513077</v>
      </c>
      <c r="AS95" s="150">
        <f t="shared" si="81"/>
        <v>76.813265742182395</v>
      </c>
      <c r="AT95" s="150">
        <f t="shared" si="81"/>
        <v>74.965815604851699</v>
      </c>
      <c r="AU95" s="150">
        <f t="shared" si="81"/>
        <v>73.118365467520988</v>
      </c>
      <c r="AV95" s="150">
        <f t="shared" si="81"/>
        <v>71.161858456555592</v>
      </c>
      <c r="AW95" s="150">
        <f t="shared" si="81"/>
        <v>69.293236646171408</v>
      </c>
      <c r="AX95" s="150">
        <f t="shared" si="81"/>
        <v>67.2268328292718</v>
      </c>
      <c r="AY95" s="150">
        <f t="shared" si="81"/>
        <v>65.304097125195852</v>
      </c>
      <c r="AZ95" s="150">
        <f t="shared" si="81"/>
        <v>63.849411852761193</v>
      </c>
      <c r="BA95" s="150">
        <f t="shared" si="81"/>
        <v>60.838517210850391</v>
      </c>
      <c r="BB95" s="150">
        <f t="shared" si="81"/>
        <v>55.196712011041114</v>
      </c>
      <c r="BC95" s="150">
        <f t="shared" si="81"/>
        <v>47.270182486614466</v>
      </c>
      <c r="BD95" s="150">
        <f t="shared" si="81"/>
        <v>42.233058622773008</v>
      </c>
      <c r="BE95" s="150">
        <f t="shared" si="81"/>
        <v>35.538394631452114</v>
      </c>
      <c r="BF95" s="150">
        <f t="shared" si="81"/>
        <v>30.087859261515803</v>
      </c>
      <c r="BG95" s="150">
        <f t="shared" si="81"/>
        <v>23.797674243833526</v>
      </c>
      <c r="BH95" s="150">
        <f t="shared" si="81"/>
        <v>17.174202387574496</v>
      </c>
      <c r="BI95" s="150">
        <f t="shared" si="81"/>
        <v>15.921236254486626</v>
      </c>
      <c r="BJ95" s="46"/>
      <c r="BK95" s="46"/>
      <c r="BL95" s="46"/>
      <c r="BM95" s="46"/>
    </row>
    <row r="96" spans="1:65">
      <c r="A96" s="46"/>
      <c r="B96" s="46"/>
      <c r="C96" s="46"/>
      <c r="D96" s="46"/>
      <c r="E96" s="46"/>
      <c r="F96" s="704"/>
      <c r="G96" s="704"/>
      <c r="H96" s="704"/>
      <c r="I96" s="704"/>
      <c r="J96" s="704"/>
      <c r="K96" s="704"/>
      <c r="L96" s="704"/>
      <c r="M96" s="704"/>
      <c r="N96" s="704"/>
      <c r="O96" s="704"/>
      <c r="P96" s="704"/>
      <c r="Q96" s="704"/>
      <c r="R96" s="704"/>
      <c r="S96" s="704"/>
      <c r="T96" s="704"/>
      <c r="U96" s="704"/>
      <c r="V96" s="704"/>
      <c r="W96" s="704"/>
      <c r="X96" s="704"/>
      <c r="Y96" s="704"/>
      <c r="Z96" s="704"/>
      <c r="AA96" s="704"/>
      <c r="AB96" s="704"/>
      <c r="AC96" s="704"/>
      <c r="AD96" s="704"/>
      <c r="AE96" s="704"/>
      <c r="AF96" s="704"/>
      <c r="AG96" s="704"/>
      <c r="AH96" s="704"/>
      <c r="AI96" s="704"/>
      <c r="AJ96" s="704"/>
      <c r="AK96" s="704"/>
      <c r="AL96" s="704"/>
      <c r="AM96" s="704"/>
      <c r="AN96" s="704"/>
      <c r="AO96" s="704"/>
      <c r="AP96" s="704"/>
      <c r="AQ96" s="704"/>
      <c r="AR96" s="704"/>
      <c r="AS96" s="704"/>
      <c r="AT96" s="704"/>
      <c r="AU96" s="704"/>
      <c r="AV96" s="704"/>
      <c r="AW96" s="704"/>
      <c r="AX96" s="704"/>
      <c r="AY96" s="704"/>
      <c r="AZ96" s="704"/>
      <c r="BA96" s="704"/>
      <c r="BB96" s="704"/>
      <c r="BC96" s="704"/>
      <c r="BD96" s="704"/>
      <c r="BE96" s="704"/>
      <c r="BF96" s="704"/>
      <c r="BG96" s="704"/>
      <c r="BH96" s="704"/>
      <c r="BI96" s="704"/>
      <c r="BJ96" s="46"/>
      <c r="BK96" s="46"/>
      <c r="BL96" s="46"/>
      <c r="BM96" s="46"/>
    </row>
    <row r="97" spans="1:65">
      <c r="A97" s="637"/>
      <c r="B97" s="638" t="s">
        <v>466</v>
      </c>
      <c r="C97" s="637"/>
      <c r="D97" s="637"/>
      <c r="E97" s="637"/>
      <c r="F97" s="724"/>
      <c r="G97" s="724"/>
      <c r="H97" s="724"/>
      <c r="I97" s="724"/>
      <c r="J97" s="724"/>
      <c r="K97" s="724"/>
      <c r="L97" s="724"/>
      <c r="M97" s="724"/>
      <c r="N97" s="724"/>
      <c r="O97" s="724"/>
      <c r="P97" s="724"/>
      <c r="Q97" s="724"/>
      <c r="R97" s="724"/>
      <c r="S97" s="724"/>
      <c r="T97" s="724"/>
      <c r="U97" s="724"/>
      <c r="V97" s="724"/>
      <c r="W97" s="724"/>
      <c r="X97" s="724"/>
      <c r="Y97" s="724"/>
      <c r="Z97" s="724"/>
      <c r="AA97" s="724"/>
      <c r="AB97" s="724"/>
      <c r="AC97" s="724"/>
      <c r="AD97" s="724"/>
      <c r="AE97" s="724"/>
      <c r="AF97" s="724"/>
      <c r="AG97" s="724"/>
      <c r="AH97" s="724"/>
      <c r="AI97" s="724"/>
      <c r="AJ97" s="724"/>
      <c r="AK97" s="724"/>
      <c r="AL97" s="724"/>
      <c r="AM97" s="724"/>
      <c r="AN97" s="724"/>
      <c r="AO97" s="724"/>
      <c r="AP97" s="724"/>
      <c r="AQ97" s="724"/>
      <c r="AR97" s="724"/>
      <c r="AS97" s="724"/>
      <c r="AT97" s="724"/>
      <c r="AU97" s="724"/>
      <c r="AV97" s="724"/>
      <c r="AW97" s="724"/>
      <c r="AX97" s="724"/>
      <c r="AY97" s="724"/>
      <c r="AZ97" s="724"/>
      <c r="BA97" s="724"/>
      <c r="BB97" s="724"/>
      <c r="BC97" s="724"/>
      <c r="BD97" s="724"/>
      <c r="BE97" s="724"/>
      <c r="BF97" s="724"/>
      <c r="BG97" s="724"/>
      <c r="BH97" s="724"/>
      <c r="BI97" s="724"/>
      <c r="BJ97" s="637"/>
      <c r="BK97" s="46"/>
      <c r="BL97" s="46"/>
      <c r="BM97" s="46"/>
    </row>
    <row r="98" spans="1:65">
      <c r="A98" s="46"/>
      <c r="B98" s="51"/>
      <c r="C98" s="46"/>
      <c r="D98" s="46"/>
      <c r="E98" s="46"/>
      <c r="F98" s="704"/>
      <c r="G98" s="704"/>
      <c r="H98" s="704"/>
      <c r="I98" s="704"/>
      <c r="J98" s="704"/>
      <c r="K98" s="704"/>
      <c r="L98" s="704"/>
      <c r="M98" s="704"/>
      <c r="N98" s="704"/>
      <c r="O98" s="704"/>
      <c r="P98" s="704"/>
      <c r="Q98" s="704"/>
      <c r="R98" s="704"/>
      <c r="S98" s="704"/>
      <c r="T98" s="704"/>
      <c r="U98" s="704"/>
      <c r="V98" s="704"/>
      <c r="W98" s="704"/>
      <c r="X98" s="704"/>
      <c r="Y98" s="704"/>
      <c r="Z98" s="704"/>
      <c r="AA98" s="704"/>
      <c r="AB98" s="704"/>
      <c r="AC98" s="704"/>
      <c r="AD98" s="704"/>
      <c r="AE98" s="704"/>
      <c r="AF98" s="704"/>
      <c r="AG98" s="704"/>
      <c r="AH98" s="704"/>
      <c r="AI98" s="704"/>
      <c r="AJ98" s="704"/>
      <c r="AK98" s="704"/>
      <c r="AL98" s="704"/>
      <c r="AM98" s="704"/>
      <c r="AN98" s="704"/>
      <c r="AO98" s="704"/>
      <c r="AP98" s="704"/>
      <c r="AQ98" s="704"/>
      <c r="AR98" s="704"/>
      <c r="AS98" s="704"/>
      <c r="AT98" s="704"/>
      <c r="AU98" s="704"/>
      <c r="AV98" s="704"/>
      <c r="AW98" s="704"/>
      <c r="AX98" s="704"/>
      <c r="AY98" s="704"/>
      <c r="AZ98" s="704"/>
      <c r="BA98" s="704"/>
      <c r="BB98" s="704"/>
      <c r="BC98" s="704"/>
      <c r="BD98" s="704"/>
      <c r="BE98" s="704"/>
      <c r="BF98" s="704"/>
      <c r="BG98" s="704"/>
      <c r="BH98" s="704"/>
      <c r="BI98" s="704"/>
      <c r="BJ98" s="46"/>
      <c r="BK98" s="46"/>
      <c r="BL98" s="46"/>
      <c r="BM98" s="46"/>
    </row>
    <row r="99" spans="1:65">
      <c r="A99" s="46"/>
      <c r="B99" s="51" t="s">
        <v>382</v>
      </c>
      <c r="C99" s="46"/>
      <c r="D99" s="46"/>
      <c r="E99" s="46"/>
      <c r="F99" s="704"/>
      <c r="G99" s="704"/>
      <c r="H99" s="704"/>
      <c r="I99" s="704"/>
      <c r="J99" s="704"/>
      <c r="K99" s="704"/>
      <c r="L99" s="704"/>
      <c r="M99" s="704"/>
      <c r="N99" s="704"/>
      <c r="O99" s="704"/>
      <c r="P99" s="704"/>
      <c r="Q99" s="704"/>
      <c r="R99" s="704"/>
      <c r="S99" s="704"/>
      <c r="T99" s="704"/>
      <c r="U99" s="704"/>
      <c r="V99" s="704"/>
      <c r="W99" s="704"/>
      <c r="X99" s="704"/>
      <c r="Y99" s="704"/>
      <c r="Z99" s="704"/>
      <c r="AA99" s="704"/>
      <c r="AB99" s="704"/>
      <c r="AC99" s="704"/>
      <c r="AD99" s="704"/>
      <c r="AE99" s="704"/>
      <c r="AF99" s="704"/>
      <c r="AG99" s="704"/>
      <c r="AH99" s="704"/>
      <c r="AI99" s="704"/>
      <c r="AJ99" s="704"/>
      <c r="AK99" s="704"/>
      <c r="AL99" s="704"/>
      <c r="AM99" s="704"/>
      <c r="AN99" s="704"/>
      <c r="AO99" s="704"/>
      <c r="AP99" s="704"/>
      <c r="AQ99" s="704"/>
      <c r="AR99" s="704"/>
      <c r="AS99" s="704"/>
      <c r="AT99" s="704"/>
      <c r="AU99" s="704"/>
      <c r="AV99" s="704"/>
      <c r="AW99" s="704"/>
      <c r="AX99" s="704"/>
      <c r="AY99" s="704"/>
      <c r="AZ99" s="704"/>
      <c r="BA99" s="704"/>
      <c r="BB99" s="704"/>
      <c r="BC99" s="704"/>
      <c r="BD99" s="704"/>
      <c r="BE99" s="704"/>
      <c r="BF99" s="704"/>
      <c r="BG99" s="704"/>
      <c r="BH99" s="704"/>
      <c r="BI99" s="704"/>
      <c r="BJ99" s="46"/>
      <c r="BK99" s="46"/>
      <c r="BL99" s="46"/>
      <c r="BM99" s="46"/>
    </row>
    <row r="100" spans="1:65" s="60" customFormat="1">
      <c r="A100" s="51"/>
      <c r="B100" s="640" t="s">
        <v>376</v>
      </c>
      <c r="C100" s="51"/>
      <c r="D100" s="51"/>
      <c r="E100" s="636"/>
      <c r="F100" s="728"/>
      <c r="G100" s="639">
        <f t="shared" ref="G100:AL100" si="82">MAX(0,(G25+G26+G28+G30+G40-G46-G47-G48+F56)*G53/(1-(1-$D$35)*G53))</f>
        <v>63.30297599165295</v>
      </c>
      <c r="H100" s="639">
        <f t="shared" si="82"/>
        <v>56.702149347172579</v>
      </c>
      <c r="I100" s="639">
        <f t="shared" si="82"/>
        <v>53.134971249539923</v>
      </c>
      <c r="J100" s="639">
        <f t="shared" si="82"/>
        <v>58.185659625843549</v>
      </c>
      <c r="K100" s="639">
        <f t="shared" si="82"/>
        <v>57.952493839887261</v>
      </c>
      <c r="L100" s="639">
        <f t="shared" si="82"/>
        <v>22.734022313434078</v>
      </c>
      <c r="M100" s="639">
        <f t="shared" si="82"/>
        <v>25.927978317133491</v>
      </c>
      <c r="N100" s="639">
        <f t="shared" si="82"/>
        <v>30.810770919785185</v>
      </c>
      <c r="O100" s="639">
        <f t="shared" si="82"/>
        <v>34.491641696451005</v>
      </c>
      <c r="P100" s="639">
        <f t="shared" si="82"/>
        <v>35.251766236063972</v>
      </c>
      <c r="Q100" s="639">
        <f t="shared" si="82"/>
        <v>35.201881987706543</v>
      </c>
      <c r="R100" s="639">
        <f t="shared" si="82"/>
        <v>34.905273356427323</v>
      </c>
      <c r="S100" s="639">
        <f t="shared" si="82"/>
        <v>36.860080325170721</v>
      </c>
      <c r="T100" s="639">
        <f t="shared" si="82"/>
        <v>40.303230462205391</v>
      </c>
      <c r="U100" s="639">
        <f t="shared" si="82"/>
        <v>42.48447003224863</v>
      </c>
      <c r="V100" s="639">
        <f t="shared" si="82"/>
        <v>43.240210595933142</v>
      </c>
      <c r="W100" s="639">
        <f t="shared" si="82"/>
        <v>42.935756656118791</v>
      </c>
      <c r="X100" s="639">
        <f t="shared" si="82"/>
        <v>43.186114308994881</v>
      </c>
      <c r="Y100" s="639">
        <f t="shared" si="82"/>
        <v>43.907623222084396</v>
      </c>
      <c r="Z100" s="639">
        <f t="shared" si="82"/>
        <v>44.989576644869814</v>
      </c>
      <c r="AA100" s="639">
        <f t="shared" si="82"/>
        <v>28.234200611056412</v>
      </c>
      <c r="AB100" s="639">
        <f t="shared" si="82"/>
        <v>0</v>
      </c>
      <c r="AC100" s="639">
        <f t="shared" si="82"/>
        <v>0</v>
      </c>
      <c r="AD100" s="639">
        <f t="shared" si="82"/>
        <v>0</v>
      </c>
      <c r="AE100" s="639">
        <f t="shared" si="82"/>
        <v>0</v>
      </c>
      <c r="AF100" s="639">
        <f t="shared" si="82"/>
        <v>0</v>
      </c>
      <c r="AG100" s="639">
        <f t="shared" si="82"/>
        <v>0</v>
      </c>
      <c r="AH100" s="639">
        <f t="shared" si="82"/>
        <v>0</v>
      </c>
      <c r="AI100" s="639">
        <f t="shared" si="82"/>
        <v>6.296280170270486</v>
      </c>
      <c r="AJ100" s="639">
        <f t="shared" si="82"/>
        <v>22.831686875804028</v>
      </c>
      <c r="AK100" s="639">
        <f t="shared" si="82"/>
        <v>23.260614518335551</v>
      </c>
      <c r="AL100" s="639">
        <f t="shared" si="82"/>
        <v>23.847605979740582</v>
      </c>
      <c r="AM100" s="639">
        <f t="shared" ref="AM100:BI100" si="83">MAX(0,(AM25+AM26+AM28+AM30+AM40-AM46-AM47-AM48+AL56)*AM53/(1-(1-$D$35)*AM53))</f>
        <v>25.767616330827174</v>
      </c>
      <c r="AN100" s="639">
        <f t="shared" si="83"/>
        <v>28.766357497469379</v>
      </c>
      <c r="AO100" s="639">
        <f t="shared" si="83"/>
        <v>29.639751599998835</v>
      </c>
      <c r="AP100" s="639">
        <f t="shared" si="83"/>
        <v>30.529243804312156</v>
      </c>
      <c r="AQ100" s="639">
        <f t="shared" si="83"/>
        <v>31.435108433787924</v>
      </c>
      <c r="AR100" s="639">
        <f t="shared" si="83"/>
        <v>32.357623815872024</v>
      </c>
      <c r="AS100" s="639">
        <f t="shared" si="83"/>
        <v>33.297072318798072</v>
      </c>
      <c r="AT100" s="639">
        <f t="shared" si="83"/>
        <v>34.253740387823427</v>
      </c>
      <c r="AU100" s="639">
        <f t="shared" si="83"/>
        <v>35.227918580937029</v>
      </c>
      <c r="AV100" s="639">
        <f t="shared" si="83"/>
        <v>36.1140833913121</v>
      </c>
      <c r="AW100" s="639">
        <f t="shared" si="83"/>
        <v>37.14223173218496</v>
      </c>
      <c r="AX100" s="639">
        <f t="shared" si="83"/>
        <v>38.524717160196197</v>
      </c>
      <c r="AY100" s="639">
        <f t="shared" si="83"/>
        <v>39.473458402813698</v>
      </c>
      <c r="AZ100" s="639">
        <f t="shared" si="83"/>
        <v>41.332907289660199</v>
      </c>
      <c r="BA100" s="639">
        <f t="shared" si="83"/>
        <v>41.682330726369408</v>
      </c>
      <c r="BB100" s="639">
        <f t="shared" si="83"/>
        <v>41.395560688934694</v>
      </c>
      <c r="BC100" s="639">
        <f t="shared" si="83"/>
        <v>38.521446880546527</v>
      </c>
      <c r="BD100" s="639">
        <f t="shared" si="83"/>
        <v>38.620587783840243</v>
      </c>
      <c r="BE100" s="639">
        <f t="shared" si="83"/>
        <v>35.789449898670199</v>
      </c>
      <c r="BF100" s="639">
        <f t="shared" si="83"/>
        <v>33.747517141240444</v>
      </c>
      <c r="BG100" s="639">
        <f t="shared" si="83"/>
        <v>27.725431045042615</v>
      </c>
      <c r="BH100" s="639">
        <f t="shared" si="83"/>
        <v>20.761389891896659</v>
      </c>
      <c r="BI100" s="639">
        <f t="shared" si="83"/>
        <v>13.154750183346566</v>
      </c>
      <c r="BJ100" s="51"/>
      <c r="BK100" s="51"/>
      <c r="BL100" s="76"/>
      <c r="BM100" s="76"/>
    </row>
    <row r="101" spans="1:65" s="15" customFormat="1" ht="13.5" customHeight="1">
      <c r="A101" s="42"/>
      <c r="B101" s="640" t="s">
        <v>377</v>
      </c>
      <c r="C101" s="42"/>
      <c r="D101" s="42"/>
      <c r="E101" s="635"/>
      <c r="F101" s="80"/>
      <c r="G101" s="493">
        <f>-$D$35*G100</f>
        <v>-25.32119039666118</v>
      </c>
      <c r="H101" s="493">
        <f t="shared" ref="H101:BI101" si="84">-$D$35*H100</f>
        <v>-22.680859738869032</v>
      </c>
      <c r="I101" s="493">
        <f t="shared" si="84"/>
        <v>-21.253988499815971</v>
      </c>
      <c r="J101" s="493">
        <f t="shared" si="84"/>
        <v>-23.27426385033742</v>
      </c>
      <c r="K101" s="493">
        <f t="shared" si="84"/>
        <v>-23.180997535954905</v>
      </c>
      <c r="L101" s="493">
        <f t="shared" si="84"/>
        <v>-9.0936089253736316</v>
      </c>
      <c r="M101" s="493">
        <f t="shared" si="84"/>
        <v>-10.371191326853397</v>
      </c>
      <c r="N101" s="493">
        <f t="shared" si="84"/>
        <v>-12.324308367914075</v>
      </c>
      <c r="O101" s="493">
        <f t="shared" si="84"/>
        <v>-13.796656678580403</v>
      </c>
      <c r="P101" s="493">
        <f t="shared" si="84"/>
        <v>-14.100706494425589</v>
      </c>
      <c r="Q101" s="493">
        <f t="shared" si="84"/>
        <v>-14.080752795082617</v>
      </c>
      <c r="R101" s="493">
        <f t="shared" si="84"/>
        <v>-13.96210934257093</v>
      </c>
      <c r="S101" s="493">
        <f t="shared" si="84"/>
        <v>-14.744032130068289</v>
      </c>
      <c r="T101" s="493">
        <f t="shared" si="84"/>
        <v>-16.121292184882158</v>
      </c>
      <c r="U101" s="493">
        <f t="shared" si="84"/>
        <v>-16.993788012899454</v>
      </c>
      <c r="V101" s="493">
        <f t="shared" si="84"/>
        <v>-17.296084238373258</v>
      </c>
      <c r="W101" s="493">
        <f t="shared" si="84"/>
        <v>-17.174302662447516</v>
      </c>
      <c r="X101" s="493">
        <f t="shared" si="84"/>
        <v>-17.274445723597953</v>
      </c>
      <c r="Y101" s="493">
        <f t="shared" si="84"/>
        <v>-17.56304928883376</v>
      </c>
      <c r="Z101" s="493">
        <f t="shared" si="84"/>
        <v>-17.995830657947927</v>
      </c>
      <c r="AA101" s="493">
        <f t="shared" si="84"/>
        <v>-11.293680244422566</v>
      </c>
      <c r="AB101" s="493">
        <f t="shared" si="84"/>
        <v>0</v>
      </c>
      <c r="AC101" s="493">
        <f t="shared" si="84"/>
        <v>0</v>
      </c>
      <c r="AD101" s="493">
        <f t="shared" si="84"/>
        <v>0</v>
      </c>
      <c r="AE101" s="493">
        <f t="shared" si="84"/>
        <v>0</v>
      </c>
      <c r="AF101" s="493">
        <f t="shared" si="84"/>
        <v>0</v>
      </c>
      <c r="AG101" s="493">
        <f t="shared" si="84"/>
        <v>0</v>
      </c>
      <c r="AH101" s="493">
        <f t="shared" si="84"/>
        <v>0</v>
      </c>
      <c r="AI101" s="493">
        <f t="shared" si="84"/>
        <v>-2.5185120681081945</v>
      </c>
      <c r="AJ101" s="493">
        <f t="shared" si="84"/>
        <v>-9.1326747503216108</v>
      </c>
      <c r="AK101" s="493">
        <f t="shared" si="84"/>
        <v>-9.3042458073342207</v>
      </c>
      <c r="AL101" s="493">
        <f t="shared" si="84"/>
        <v>-9.539042391896233</v>
      </c>
      <c r="AM101" s="493">
        <f t="shared" si="84"/>
        <v>-10.307046532330871</v>
      </c>
      <c r="AN101" s="493">
        <f t="shared" si="84"/>
        <v>-11.506542998987753</v>
      </c>
      <c r="AO101" s="493">
        <f t="shared" si="84"/>
        <v>-11.855900639999534</v>
      </c>
      <c r="AP101" s="493">
        <f t="shared" si="84"/>
        <v>-12.211697521724863</v>
      </c>
      <c r="AQ101" s="493">
        <f t="shared" si="84"/>
        <v>-12.57404337351517</v>
      </c>
      <c r="AR101" s="493">
        <f t="shared" si="84"/>
        <v>-12.94304952634881</v>
      </c>
      <c r="AS101" s="493">
        <f t="shared" si="84"/>
        <v>-13.318828927519229</v>
      </c>
      <c r="AT101" s="493">
        <f t="shared" si="84"/>
        <v>-13.701496155129371</v>
      </c>
      <c r="AU101" s="493">
        <f t="shared" si="84"/>
        <v>-14.091167432374812</v>
      </c>
      <c r="AV101" s="493">
        <f t="shared" si="84"/>
        <v>-14.445633356524841</v>
      </c>
      <c r="AW101" s="493">
        <f t="shared" si="84"/>
        <v>-14.856892692873984</v>
      </c>
      <c r="AX101" s="493">
        <f t="shared" si="84"/>
        <v>-15.40988686407848</v>
      </c>
      <c r="AY101" s="493">
        <f t="shared" si="84"/>
        <v>-15.789383361125481</v>
      </c>
      <c r="AZ101" s="493">
        <f t="shared" si="84"/>
        <v>-16.533162915864079</v>
      </c>
      <c r="BA101" s="493">
        <f t="shared" si="84"/>
        <v>-16.672932290547763</v>
      </c>
      <c r="BB101" s="493">
        <f t="shared" si="84"/>
        <v>-16.558224275573878</v>
      </c>
      <c r="BC101" s="493">
        <f t="shared" si="84"/>
        <v>-15.408578752218611</v>
      </c>
      <c r="BD101" s="493">
        <f t="shared" si="84"/>
        <v>-15.448235113536098</v>
      </c>
      <c r="BE101" s="493">
        <f t="shared" si="84"/>
        <v>-14.315779959468081</v>
      </c>
      <c r="BF101" s="493">
        <f t="shared" si="84"/>
        <v>-13.499006856496178</v>
      </c>
      <c r="BG101" s="493">
        <f t="shared" si="84"/>
        <v>-11.090172418017048</v>
      </c>
      <c r="BH101" s="493">
        <f t="shared" si="84"/>
        <v>-8.304555956758664</v>
      </c>
      <c r="BI101" s="493">
        <f t="shared" si="84"/>
        <v>-5.2619000733386265</v>
      </c>
      <c r="BJ101" s="42"/>
      <c r="BK101" s="42"/>
      <c r="BL101" s="68"/>
      <c r="BM101" s="68"/>
    </row>
    <row r="102" spans="1:65" s="15" customFormat="1" ht="13.5" customHeight="1">
      <c r="A102" s="42"/>
      <c r="B102" s="641" t="s">
        <v>375</v>
      </c>
      <c r="C102" s="42"/>
      <c r="D102" s="42"/>
      <c r="E102" s="635"/>
      <c r="F102" s="80"/>
      <c r="G102" s="493">
        <f>SUM(G25:G30)+SUM(G100:G101)</f>
        <v>582.02017278466099</v>
      </c>
      <c r="H102" s="493">
        <f t="shared" ref="H102:BI102" si="85">SUM(H25:H30)+SUM(H100:H101)</f>
        <v>592.01646498574746</v>
      </c>
      <c r="I102" s="493">
        <f t="shared" si="85"/>
        <v>634.10081708108623</v>
      </c>
      <c r="J102" s="493">
        <f t="shared" si="85"/>
        <v>682.63418085303078</v>
      </c>
      <c r="K102" s="493">
        <f t="shared" si="85"/>
        <v>717.62194712623534</v>
      </c>
      <c r="L102" s="493">
        <f t="shared" si="85"/>
        <v>413.46248662011868</v>
      </c>
      <c r="M102" s="493">
        <f t="shared" si="85"/>
        <v>407.31152615316154</v>
      </c>
      <c r="N102" s="493">
        <f t="shared" si="85"/>
        <v>403.1259673085122</v>
      </c>
      <c r="O102" s="493">
        <f t="shared" si="85"/>
        <v>396.56966903360063</v>
      </c>
      <c r="P102" s="493">
        <f t="shared" si="85"/>
        <v>390.08522541784737</v>
      </c>
      <c r="Q102" s="493">
        <f t="shared" si="85"/>
        <v>386.26290963007949</v>
      </c>
      <c r="R102" s="493">
        <f t="shared" si="85"/>
        <v>380.9115780365812</v>
      </c>
      <c r="S102" s="493">
        <f t="shared" si="85"/>
        <v>381.70692584349058</v>
      </c>
      <c r="T102" s="493">
        <f t="shared" si="85"/>
        <v>382.96592016793232</v>
      </c>
      <c r="U102" s="493">
        <f t="shared" si="85"/>
        <v>381.20979048414301</v>
      </c>
      <c r="V102" s="493">
        <f t="shared" si="85"/>
        <v>377.06338945364189</v>
      </c>
      <c r="W102" s="493">
        <f t="shared" si="85"/>
        <v>370.14671371341154</v>
      </c>
      <c r="X102" s="493">
        <f t="shared" si="85"/>
        <v>364.98452802162069</v>
      </c>
      <c r="Y102" s="493">
        <f t="shared" si="85"/>
        <v>362.70924931344285</v>
      </c>
      <c r="Z102" s="493">
        <f t="shared" si="85"/>
        <v>361.44136946909885</v>
      </c>
      <c r="AA102" s="493">
        <f t="shared" si="85"/>
        <v>300.48471759349405</v>
      </c>
      <c r="AB102" s="493">
        <f t="shared" si="85"/>
        <v>199.39858098770941</v>
      </c>
      <c r="AC102" s="493">
        <f t="shared" si="85"/>
        <v>194.05422288079276</v>
      </c>
      <c r="AD102" s="493">
        <f t="shared" si="85"/>
        <v>193.86683524319147</v>
      </c>
      <c r="AE102" s="493">
        <f t="shared" si="85"/>
        <v>192.40070297862783</v>
      </c>
      <c r="AF102" s="493">
        <f t="shared" si="85"/>
        <v>190.54726675448484</v>
      </c>
      <c r="AG102" s="493">
        <f t="shared" si="85"/>
        <v>189.95573307979555</v>
      </c>
      <c r="AH102" s="493">
        <f t="shared" si="85"/>
        <v>189.78926248258347</v>
      </c>
      <c r="AI102" s="493">
        <f t="shared" si="85"/>
        <v>193.35019224962755</v>
      </c>
      <c r="AJ102" s="493">
        <f t="shared" si="85"/>
        <v>203.01819766698586</v>
      </c>
      <c r="AK102" s="493">
        <f t="shared" si="85"/>
        <v>202.78826709090882</v>
      </c>
      <c r="AL102" s="493">
        <f t="shared" si="85"/>
        <v>203.00127159852204</v>
      </c>
      <c r="AM102" s="493">
        <f t="shared" si="85"/>
        <v>204.61102064683047</v>
      </c>
      <c r="AN102" s="493">
        <f t="shared" si="85"/>
        <v>206.78535652905521</v>
      </c>
      <c r="AO102" s="493">
        <f t="shared" si="85"/>
        <v>207.59769604031857</v>
      </c>
      <c r="AP102" s="493">
        <f t="shared" si="85"/>
        <v>208.32862105510023</v>
      </c>
      <c r="AQ102" s="493">
        <f t="shared" si="85"/>
        <v>208.97385748812016</v>
      </c>
      <c r="AR102" s="493">
        <f t="shared" si="85"/>
        <v>209.52897535698645</v>
      </c>
      <c r="AS102" s="493">
        <f t="shared" si="85"/>
        <v>209.98938381595167</v>
      </c>
      <c r="AT102" s="493">
        <f t="shared" si="85"/>
        <v>210.35032604236437</v>
      </c>
      <c r="AU102" s="493">
        <f t="shared" si="85"/>
        <v>210.60687397163309</v>
      </c>
      <c r="AV102" s="493">
        <f t="shared" si="85"/>
        <v>210.40119550079947</v>
      </c>
      <c r="AW102" s="493">
        <f t="shared" si="85"/>
        <v>210.38002981084048</v>
      </c>
      <c r="AX102" s="493">
        <f t="shared" si="85"/>
        <v>209.88781318938027</v>
      </c>
      <c r="AY102" s="493">
        <f t="shared" si="85"/>
        <v>209.37793615654329</v>
      </c>
      <c r="AZ102" s="493">
        <f t="shared" si="85"/>
        <v>210.62285766392739</v>
      </c>
      <c r="BA102" s="493">
        <f t="shared" si="85"/>
        <v>206.22983205331434</v>
      </c>
      <c r="BB102" s="493">
        <f t="shared" si="85"/>
        <v>193.11538475214812</v>
      </c>
      <c r="BC102" s="493">
        <f t="shared" si="85"/>
        <v>170.61124829923261</v>
      </c>
      <c r="BD102" s="493">
        <f t="shared" si="85"/>
        <v>158.04945309948889</v>
      </c>
      <c r="BE102" s="493">
        <f t="shared" si="85"/>
        <v>137.6370405439275</v>
      </c>
      <c r="BF102" s="493">
        <f t="shared" si="85"/>
        <v>120.90653464165689</v>
      </c>
      <c r="BG102" s="493">
        <f t="shared" si="85"/>
        <v>98.120197150326462</v>
      </c>
      <c r="BH102" s="493">
        <f t="shared" si="85"/>
        <v>72.644169378251448</v>
      </c>
      <c r="BI102" s="493">
        <f t="shared" si="85"/>
        <v>45.57120415443714</v>
      </c>
      <c r="BJ102" s="42"/>
      <c r="BK102" s="42"/>
      <c r="BL102" s="68"/>
      <c r="BM102" s="68"/>
    </row>
    <row r="103" spans="1:65" s="15" customFormat="1" ht="13.5" customHeight="1">
      <c r="A103" s="42"/>
      <c r="B103" s="640" t="s">
        <v>381</v>
      </c>
      <c r="C103" s="42"/>
      <c r="D103" s="42"/>
      <c r="E103" s="635"/>
      <c r="F103" s="80"/>
      <c r="G103" s="493">
        <f>G102+G40-G46-G47-G48</f>
        <v>211.00991997217648</v>
      </c>
      <c r="H103" s="493">
        <f t="shared" ref="H103:BI103" si="86">H102+H40-H46-H47-H48</f>
        <v>189.00716449057524</v>
      </c>
      <c r="I103" s="493">
        <f t="shared" si="86"/>
        <v>177.11657083179969</v>
      </c>
      <c r="J103" s="493">
        <f t="shared" si="86"/>
        <v>193.9521987528118</v>
      </c>
      <c r="K103" s="493">
        <f t="shared" si="86"/>
        <v>193.17497946629092</v>
      </c>
      <c r="L103" s="493">
        <f t="shared" si="86"/>
        <v>75.780074378113596</v>
      </c>
      <c r="M103" s="493">
        <f t="shared" si="86"/>
        <v>86.42659439044499</v>
      </c>
      <c r="N103" s="493">
        <f t="shared" si="86"/>
        <v>102.70256973261729</v>
      </c>
      <c r="O103" s="493">
        <f t="shared" si="86"/>
        <v>114.97213898817</v>
      </c>
      <c r="P103" s="493">
        <f t="shared" si="86"/>
        <v>117.50588745354659</v>
      </c>
      <c r="Q103" s="493">
        <f t="shared" si="86"/>
        <v>117.33960662568848</v>
      </c>
      <c r="R103" s="493">
        <f t="shared" si="86"/>
        <v>116.35091118809109</v>
      </c>
      <c r="S103" s="493">
        <f t="shared" si="86"/>
        <v>122.86693441723575</v>
      </c>
      <c r="T103" s="493">
        <f t="shared" si="86"/>
        <v>134.34410154068468</v>
      </c>
      <c r="U103" s="493">
        <f t="shared" si="86"/>
        <v>141.61490010749543</v>
      </c>
      <c r="V103" s="493">
        <f t="shared" si="86"/>
        <v>144.13403531977713</v>
      </c>
      <c r="W103" s="493">
        <f t="shared" si="86"/>
        <v>143.11918885372933</v>
      </c>
      <c r="X103" s="493">
        <f t="shared" si="86"/>
        <v>143.95371436331627</v>
      </c>
      <c r="Y103" s="493">
        <f t="shared" si="86"/>
        <v>146.35874407361467</v>
      </c>
      <c r="Z103" s="493">
        <f t="shared" si="86"/>
        <v>149.96525548289941</v>
      </c>
      <c r="AA103" s="493">
        <f t="shared" si="86"/>
        <v>94.114002036854714</v>
      </c>
      <c r="AB103" s="493">
        <f t="shared" si="86"/>
        <v>-3.1876085000955072</v>
      </c>
      <c r="AC103" s="493">
        <f t="shared" si="86"/>
        <v>-7.2100222634546185</v>
      </c>
      <c r="AD103" s="493">
        <f t="shared" si="86"/>
        <v>-6.1670178717076141</v>
      </c>
      <c r="AE103" s="493">
        <f t="shared" si="86"/>
        <v>-6.3349700099412729</v>
      </c>
      <c r="AF103" s="493">
        <f t="shared" si="86"/>
        <v>-6.8592452492963361</v>
      </c>
      <c r="AG103" s="493">
        <f t="shared" si="86"/>
        <v>-6.1011586253512462</v>
      </c>
      <c r="AH103" s="493">
        <f t="shared" si="86"/>
        <v>-4.8559891447711436</v>
      </c>
      <c r="AI103" s="493">
        <f t="shared" si="86"/>
        <v>61.703612232186046</v>
      </c>
      <c r="AJ103" s="493">
        <f t="shared" si="86"/>
        <v>76.105622919346771</v>
      </c>
      <c r="AK103" s="493">
        <f t="shared" si="86"/>
        <v>77.535381727785165</v>
      </c>
      <c r="AL103" s="493">
        <f t="shared" si="86"/>
        <v>79.492019932468622</v>
      </c>
      <c r="AM103" s="493">
        <f t="shared" si="86"/>
        <v>85.892054436090575</v>
      </c>
      <c r="AN103" s="493">
        <f t="shared" si="86"/>
        <v>95.887858324897948</v>
      </c>
      <c r="AO103" s="493">
        <f t="shared" si="86"/>
        <v>98.799171999996133</v>
      </c>
      <c r="AP103" s="493">
        <f t="shared" si="86"/>
        <v>101.76414601437386</v>
      </c>
      <c r="AQ103" s="493">
        <f t="shared" si="86"/>
        <v>104.78369477929309</v>
      </c>
      <c r="AR103" s="493">
        <f t="shared" si="86"/>
        <v>107.85874605290677</v>
      </c>
      <c r="AS103" s="493">
        <f t="shared" si="86"/>
        <v>110.99024106266026</v>
      </c>
      <c r="AT103" s="493">
        <f t="shared" si="86"/>
        <v>114.1791346260781</v>
      </c>
      <c r="AU103" s="493">
        <f t="shared" si="86"/>
        <v>117.42639526979011</v>
      </c>
      <c r="AV103" s="493">
        <f t="shared" si="86"/>
        <v>120.38027797104036</v>
      </c>
      <c r="AW103" s="493">
        <f t="shared" si="86"/>
        <v>123.80743910728324</v>
      </c>
      <c r="AX103" s="493">
        <f t="shared" si="86"/>
        <v>128.41572386732065</v>
      </c>
      <c r="AY103" s="493">
        <f t="shared" si="86"/>
        <v>131.57819467604565</v>
      </c>
      <c r="AZ103" s="493">
        <f t="shared" si="86"/>
        <v>137.77635763220073</v>
      </c>
      <c r="BA103" s="493">
        <f t="shared" si="86"/>
        <v>138.94110242123136</v>
      </c>
      <c r="BB103" s="493">
        <f t="shared" si="86"/>
        <v>137.98520229644899</v>
      </c>
      <c r="BC103" s="493">
        <f t="shared" si="86"/>
        <v>128.40482293515512</v>
      </c>
      <c r="BD103" s="493">
        <f t="shared" si="86"/>
        <v>128.73529261280081</v>
      </c>
      <c r="BE103" s="493">
        <f t="shared" si="86"/>
        <v>119.29816632890069</v>
      </c>
      <c r="BF103" s="493">
        <f t="shared" si="86"/>
        <v>112.49172380413482</v>
      </c>
      <c r="BG103" s="493">
        <f t="shared" si="86"/>
        <v>92.418103483475392</v>
      </c>
      <c r="BH103" s="493">
        <f t="shared" si="86"/>
        <v>69.204632972988861</v>
      </c>
      <c r="BI103" s="493">
        <f t="shared" si="86"/>
        <v>43.849167277821891</v>
      </c>
      <c r="BJ103" s="42"/>
      <c r="BK103" s="42"/>
      <c r="BL103" s="68"/>
      <c r="BM103" s="68"/>
    </row>
    <row r="104" spans="1:65" s="15" customFormat="1" ht="13.5" customHeight="1">
      <c r="A104" s="42"/>
      <c r="B104" s="640" t="s">
        <v>378</v>
      </c>
      <c r="C104" s="42"/>
      <c r="D104" s="42"/>
      <c r="E104" s="635"/>
      <c r="F104" s="80"/>
      <c r="G104" s="643">
        <f>F106+G103</f>
        <v>211.00991997217648</v>
      </c>
      <c r="H104" s="643">
        <f t="shared" ref="H104:BI104" si="87">G106+H103</f>
        <v>189.00716449057524</v>
      </c>
      <c r="I104" s="643">
        <f t="shared" si="87"/>
        <v>177.11657083179969</v>
      </c>
      <c r="J104" s="643">
        <f t="shared" si="87"/>
        <v>193.9521987528118</v>
      </c>
      <c r="K104" s="643">
        <f t="shared" si="87"/>
        <v>193.17497946629092</v>
      </c>
      <c r="L104" s="643">
        <f t="shared" si="87"/>
        <v>75.780074378113596</v>
      </c>
      <c r="M104" s="643">
        <f t="shared" si="87"/>
        <v>86.42659439044499</v>
      </c>
      <c r="N104" s="643">
        <f t="shared" si="87"/>
        <v>102.70256973261729</v>
      </c>
      <c r="O104" s="643">
        <f t="shared" si="87"/>
        <v>114.97213898817</v>
      </c>
      <c r="P104" s="643">
        <f t="shared" si="87"/>
        <v>117.50588745354659</v>
      </c>
      <c r="Q104" s="643">
        <f t="shared" si="87"/>
        <v>117.33960662568848</v>
      </c>
      <c r="R104" s="643">
        <f t="shared" si="87"/>
        <v>116.35091118809109</v>
      </c>
      <c r="S104" s="643">
        <f t="shared" si="87"/>
        <v>122.86693441723575</v>
      </c>
      <c r="T104" s="643">
        <f t="shared" si="87"/>
        <v>134.34410154068468</v>
      </c>
      <c r="U104" s="643">
        <f t="shared" si="87"/>
        <v>141.61490010749543</v>
      </c>
      <c r="V104" s="643">
        <f t="shared" si="87"/>
        <v>144.13403531977713</v>
      </c>
      <c r="W104" s="643">
        <f t="shared" si="87"/>
        <v>143.11918885372933</v>
      </c>
      <c r="X104" s="643">
        <f t="shared" si="87"/>
        <v>143.95371436331627</v>
      </c>
      <c r="Y104" s="643">
        <f t="shared" si="87"/>
        <v>146.35874407361467</v>
      </c>
      <c r="Z104" s="643">
        <f t="shared" si="87"/>
        <v>149.96525548289941</v>
      </c>
      <c r="AA104" s="643">
        <f t="shared" si="87"/>
        <v>94.114002036854714</v>
      </c>
      <c r="AB104" s="643">
        <f t="shared" si="87"/>
        <v>-3.1876085000955072</v>
      </c>
      <c r="AC104" s="643">
        <f t="shared" si="87"/>
        <v>-10.397630763550126</v>
      </c>
      <c r="AD104" s="643">
        <f t="shared" si="87"/>
        <v>-16.56464863525774</v>
      </c>
      <c r="AE104" s="643">
        <f t="shared" si="87"/>
        <v>-22.899618645199013</v>
      </c>
      <c r="AF104" s="643">
        <f t="shared" si="87"/>
        <v>-29.758863894495349</v>
      </c>
      <c r="AG104" s="643">
        <f t="shared" si="87"/>
        <v>-35.860022519846595</v>
      </c>
      <c r="AH104" s="643">
        <f t="shared" si="87"/>
        <v>-40.716011664617739</v>
      </c>
      <c r="AI104" s="643">
        <f t="shared" si="87"/>
        <v>20.987600567568307</v>
      </c>
      <c r="AJ104" s="643">
        <f t="shared" si="87"/>
        <v>76.105622919346771</v>
      </c>
      <c r="AK104" s="643">
        <f t="shared" si="87"/>
        <v>77.535381727785165</v>
      </c>
      <c r="AL104" s="643">
        <f t="shared" si="87"/>
        <v>79.492019932468622</v>
      </c>
      <c r="AM104" s="643">
        <f t="shared" si="87"/>
        <v>85.892054436090575</v>
      </c>
      <c r="AN104" s="643">
        <f t="shared" si="87"/>
        <v>95.887858324897948</v>
      </c>
      <c r="AO104" s="643">
        <f t="shared" si="87"/>
        <v>98.799171999996133</v>
      </c>
      <c r="AP104" s="643">
        <f t="shared" si="87"/>
        <v>101.76414601437386</v>
      </c>
      <c r="AQ104" s="643">
        <f t="shared" si="87"/>
        <v>104.78369477929309</v>
      </c>
      <c r="AR104" s="643">
        <f t="shared" si="87"/>
        <v>107.85874605290677</v>
      </c>
      <c r="AS104" s="643">
        <f t="shared" si="87"/>
        <v>110.99024106266026</v>
      </c>
      <c r="AT104" s="643">
        <f t="shared" si="87"/>
        <v>114.1791346260781</v>
      </c>
      <c r="AU104" s="643">
        <f t="shared" si="87"/>
        <v>117.42639526979011</v>
      </c>
      <c r="AV104" s="643">
        <f t="shared" si="87"/>
        <v>120.38027797104036</v>
      </c>
      <c r="AW104" s="643">
        <f t="shared" si="87"/>
        <v>123.80743910728324</v>
      </c>
      <c r="AX104" s="643">
        <f t="shared" si="87"/>
        <v>128.41572386732065</v>
      </c>
      <c r="AY104" s="643">
        <f t="shared" si="87"/>
        <v>131.57819467604565</v>
      </c>
      <c r="AZ104" s="643">
        <f t="shared" si="87"/>
        <v>137.77635763220073</v>
      </c>
      <c r="BA104" s="643">
        <f t="shared" si="87"/>
        <v>138.94110242123136</v>
      </c>
      <c r="BB104" s="643">
        <f t="shared" si="87"/>
        <v>137.98520229644899</v>
      </c>
      <c r="BC104" s="643">
        <f t="shared" si="87"/>
        <v>128.40482293515512</v>
      </c>
      <c r="BD104" s="643">
        <f t="shared" si="87"/>
        <v>128.73529261280081</v>
      </c>
      <c r="BE104" s="643">
        <f t="shared" si="87"/>
        <v>119.29816632890069</v>
      </c>
      <c r="BF104" s="643">
        <f t="shared" si="87"/>
        <v>112.49172380413482</v>
      </c>
      <c r="BG104" s="643">
        <f t="shared" si="87"/>
        <v>92.418103483475392</v>
      </c>
      <c r="BH104" s="643">
        <f t="shared" si="87"/>
        <v>69.204632972988861</v>
      </c>
      <c r="BI104" s="643">
        <f t="shared" si="87"/>
        <v>43.849167277821891</v>
      </c>
      <c r="BJ104" s="644"/>
      <c r="BK104" s="644"/>
      <c r="BL104" s="68"/>
      <c r="BM104" s="68"/>
    </row>
    <row r="105" spans="1:65" s="15" customFormat="1" ht="13.5" customHeight="1">
      <c r="A105" s="42"/>
      <c r="B105" s="640" t="s">
        <v>379</v>
      </c>
      <c r="C105" s="42"/>
      <c r="D105" s="42"/>
      <c r="E105" s="635"/>
      <c r="F105" s="80"/>
      <c r="G105" s="493">
        <f>IF(G104&gt;0,G53*G104,0)</f>
        <v>63.302975991652943</v>
      </c>
      <c r="H105" s="493">
        <f t="shared" ref="H105:BI105" si="88">IF(H104&gt;0,H53*H104,0)</f>
        <v>56.702149347172572</v>
      </c>
      <c r="I105" s="493">
        <f t="shared" si="88"/>
        <v>53.134971249539909</v>
      </c>
      <c r="J105" s="493">
        <f t="shared" si="88"/>
        <v>58.185659625843535</v>
      </c>
      <c r="K105" s="493">
        <f t="shared" si="88"/>
        <v>57.952493839887275</v>
      </c>
      <c r="L105" s="493">
        <f t="shared" si="88"/>
        <v>22.734022313434078</v>
      </c>
      <c r="M105" s="493">
        <f t="shared" si="88"/>
        <v>25.927978317133498</v>
      </c>
      <c r="N105" s="493">
        <f t="shared" si="88"/>
        <v>30.810770919785185</v>
      </c>
      <c r="O105" s="493">
        <f t="shared" si="88"/>
        <v>34.491641696450998</v>
      </c>
      <c r="P105" s="493">
        <f t="shared" si="88"/>
        <v>35.251766236063979</v>
      </c>
      <c r="Q105" s="493">
        <f t="shared" si="88"/>
        <v>35.201881987706543</v>
      </c>
      <c r="R105" s="493">
        <f t="shared" si="88"/>
        <v>34.905273356427323</v>
      </c>
      <c r="S105" s="493">
        <f t="shared" si="88"/>
        <v>36.860080325170728</v>
      </c>
      <c r="T105" s="493">
        <f t="shared" si="88"/>
        <v>40.303230462205399</v>
      </c>
      <c r="U105" s="493">
        <f t="shared" si="88"/>
        <v>42.48447003224863</v>
      </c>
      <c r="V105" s="493">
        <f t="shared" si="88"/>
        <v>43.240210595933135</v>
      </c>
      <c r="W105" s="493">
        <f t="shared" si="88"/>
        <v>42.935756656118798</v>
      </c>
      <c r="X105" s="493">
        <f t="shared" si="88"/>
        <v>43.186114308994881</v>
      </c>
      <c r="Y105" s="493">
        <f t="shared" si="88"/>
        <v>43.907623222084403</v>
      </c>
      <c r="Z105" s="493">
        <f t="shared" si="88"/>
        <v>44.989576644869821</v>
      </c>
      <c r="AA105" s="493">
        <f t="shared" si="88"/>
        <v>28.234200611056412</v>
      </c>
      <c r="AB105" s="493">
        <f t="shared" si="88"/>
        <v>0</v>
      </c>
      <c r="AC105" s="493">
        <f t="shared" si="88"/>
        <v>0</v>
      </c>
      <c r="AD105" s="493">
        <f t="shared" si="88"/>
        <v>0</v>
      </c>
      <c r="AE105" s="493">
        <f t="shared" si="88"/>
        <v>0</v>
      </c>
      <c r="AF105" s="493">
        <f t="shared" si="88"/>
        <v>0</v>
      </c>
      <c r="AG105" s="493">
        <f t="shared" si="88"/>
        <v>0</v>
      </c>
      <c r="AH105" s="493">
        <f t="shared" si="88"/>
        <v>0</v>
      </c>
      <c r="AI105" s="493">
        <f t="shared" si="88"/>
        <v>6.2962801702704922</v>
      </c>
      <c r="AJ105" s="493">
        <f t="shared" si="88"/>
        <v>22.831686875804031</v>
      </c>
      <c r="AK105" s="493">
        <f t="shared" si="88"/>
        <v>23.260614518335547</v>
      </c>
      <c r="AL105" s="493">
        <f t="shared" si="88"/>
        <v>23.847605979740585</v>
      </c>
      <c r="AM105" s="493">
        <f t="shared" si="88"/>
        <v>25.76761633082717</v>
      </c>
      <c r="AN105" s="493">
        <f t="shared" si="88"/>
        <v>28.766357497469382</v>
      </c>
      <c r="AO105" s="493">
        <f t="shared" si="88"/>
        <v>29.639751599998839</v>
      </c>
      <c r="AP105" s="493">
        <f t="shared" si="88"/>
        <v>30.529243804312159</v>
      </c>
      <c r="AQ105" s="493">
        <f t="shared" si="88"/>
        <v>31.435108433787924</v>
      </c>
      <c r="AR105" s="493">
        <f t="shared" si="88"/>
        <v>32.357623815872032</v>
      </c>
      <c r="AS105" s="493">
        <f t="shared" si="88"/>
        <v>33.297072318798079</v>
      </c>
      <c r="AT105" s="493">
        <f t="shared" si="88"/>
        <v>34.253740387823427</v>
      </c>
      <c r="AU105" s="493">
        <f t="shared" si="88"/>
        <v>35.227918580937029</v>
      </c>
      <c r="AV105" s="493">
        <f t="shared" si="88"/>
        <v>36.114083391312107</v>
      </c>
      <c r="AW105" s="493">
        <f t="shared" si="88"/>
        <v>37.142231732184975</v>
      </c>
      <c r="AX105" s="493">
        <f t="shared" si="88"/>
        <v>38.524717160196197</v>
      </c>
      <c r="AY105" s="493">
        <f t="shared" si="88"/>
        <v>39.473458402813698</v>
      </c>
      <c r="AZ105" s="493">
        <f t="shared" si="88"/>
        <v>41.33290728966022</v>
      </c>
      <c r="BA105" s="493">
        <f t="shared" si="88"/>
        <v>41.682330726369408</v>
      </c>
      <c r="BB105" s="493">
        <f t="shared" si="88"/>
        <v>41.395560688934694</v>
      </c>
      <c r="BC105" s="493">
        <f t="shared" si="88"/>
        <v>38.521446880546534</v>
      </c>
      <c r="BD105" s="493">
        <f t="shared" si="88"/>
        <v>38.620587783840243</v>
      </c>
      <c r="BE105" s="493">
        <f t="shared" si="88"/>
        <v>35.789449898670206</v>
      </c>
      <c r="BF105" s="493">
        <f t="shared" si="88"/>
        <v>33.747517141240444</v>
      </c>
      <c r="BG105" s="493">
        <f t="shared" si="88"/>
        <v>27.725431045042615</v>
      </c>
      <c r="BH105" s="493">
        <f t="shared" si="88"/>
        <v>20.761389891896659</v>
      </c>
      <c r="BI105" s="493">
        <f t="shared" si="88"/>
        <v>13.154750183346566</v>
      </c>
      <c r="BJ105" s="42"/>
      <c r="BK105" s="42"/>
      <c r="BL105" s="68"/>
      <c r="BM105" s="68"/>
    </row>
    <row r="106" spans="1:65" s="15" customFormat="1" ht="13.5" customHeight="1">
      <c r="A106" s="42"/>
      <c r="B106" s="640" t="s">
        <v>380</v>
      </c>
      <c r="C106" s="42"/>
      <c r="D106" s="42"/>
      <c r="E106" s="635"/>
      <c r="F106" s="80">
        <f>F56</f>
        <v>0</v>
      </c>
      <c r="G106" s="493">
        <f>IF(G104&lt;0,G104,0)</f>
        <v>0</v>
      </c>
      <c r="H106" s="493">
        <f t="shared" ref="H106:BI106" si="89">IF(H104&lt;0,H104,0)</f>
        <v>0</v>
      </c>
      <c r="I106" s="493">
        <f t="shared" si="89"/>
        <v>0</v>
      </c>
      <c r="J106" s="493">
        <f t="shared" si="89"/>
        <v>0</v>
      </c>
      <c r="K106" s="493">
        <f t="shared" si="89"/>
        <v>0</v>
      </c>
      <c r="L106" s="493">
        <f t="shared" si="89"/>
        <v>0</v>
      </c>
      <c r="M106" s="493">
        <f t="shared" si="89"/>
        <v>0</v>
      </c>
      <c r="N106" s="493">
        <f t="shared" si="89"/>
        <v>0</v>
      </c>
      <c r="O106" s="493">
        <f t="shared" si="89"/>
        <v>0</v>
      </c>
      <c r="P106" s="493">
        <f t="shared" si="89"/>
        <v>0</v>
      </c>
      <c r="Q106" s="493">
        <f t="shared" si="89"/>
        <v>0</v>
      </c>
      <c r="R106" s="493">
        <f t="shared" si="89"/>
        <v>0</v>
      </c>
      <c r="S106" s="493">
        <f t="shared" si="89"/>
        <v>0</v>
      </c>
      <c r="T106" s="493">
        <f t="shared" si="89"/>
        <v>0</v>
      </c>
      <c r="U106" s="493">
        <f t="shared" si="89"/>
        <v>0</v>
      </c>
      <c r="V106" s="493">
        <f t="shared" si="89"/>
        <v>0</v>
      </c>
      <c r="W106" s="493">
        <f t="shared" si="89"/>
        <v>0</v>
      </c>
      <c r="X106" s="493">
        <f t="shared" si="89"/>
        <v>0</v>
      </c>
      <c r="Y106" s="493">
        <f t="shared" si="89"/>
        <v>0</v>
      </c>
      <c r="Z106" s="493">
        <f t="shared" si="89"/>
        <v>0</v>
      </c>
      <c r="AA106" s="493">
        <f t="shared" si="89"/>
        <v>0</v>
      </c>
      <c r="AB106" s="493">
        <f t="shared" si="89"/>
        <v>-3.1876085000955072</v>
      </c>
      <c r="AC106" s="493">
        <f t="shared" si="89"/>
        <v>-10.397630763550126</v>
      </c>
      <c r="AD106" s="493">
        <f t="shared" si="89"/>
        <v>-16.56464863525774</v>
      </c>
      <c r="AE106" s="493">
        <f t="shared" si="89"/>
        <v>-22.899618645199013</v>
      </c>
      <c r="AF106" s="493">
        <f t="shared" si="89"/>
        <v>-29.758863894495349</v>
      </c>
      <c r="AG106" s="493">
        <f t="shared" si="89"/>
        <v>-35.860022519846595</v>
      </c>
      <c r="AH106" s="493">
        <f t="shared" si="89"/>
        <v>-40.716011664617739</v>
      </c>
      <c r="AI106" s="493">
        <f t="shared" si="89"/>
        <v>0</v>
      </c>
      <c r="AJ106" s="493">
        <f t="shared" si="89"/>
        <v>0</v>
      </c>
      <c r="AK106" s="493">
        <f t="shared" si="89"/>
        <v>0</v>
      </c>
      <c r="AL106" s="493">
        <f t="shared" si="89"/>
        <v>0</v>
      </c>
      <c r="AM106" s="493">
        <f t="shared" si="89"/>
        <v>0</v>
      </c>
      <c r="AN106" s="493">
        <f t="shared" si="89"/>
        <v>0</v>
      </c>
      <c r="AO106" s="493">
        <f t="shared" si="89"/>
        <v>0</v>
      </c>
      <c r="AP106" s="493">
        <f t="shared" si="89"/>
        <v>0</v>
      </c>
      <c r="AQ106" s="493">
        <f t="shared" si="89"/>
        <v>0</v>
      </c>
      <c r="AR106" s="493">
        <f t="shared" si="89"/>
        <v>0</v>
      </c>
      <c r="AS106" s="493">
        <f t="shared" si="89"/>
        <v>0</v>
      </c>
      <c r="AT106" s="493">
        <f t="shared" si="89"/>
        <v>0</v>
      </c>
      <c r="AU106" s="493">
        <f t="shared" si="89"/>
        <v>0</v>
      </c>
      <c r="AV106" s="493">
        <f t="shared" si="89"/>
        <v>0</v>
      </c>
      <c r="AW106" s="493">
        <f t="shared" si="89"/>
        <v>0</v>
      </c>
      <c r="AX106" s="493">
        <f t="shared" si="89"/>
        <v>0</v>
      </c>
      <c r="AY106" s="493">
        <f t="shared" si="89"/>
        <v>0</v>
      </c>
      <c r="AZ106" s="493">
        <f t="shared" si="89"/>
        <v>0</v>
      </c>
      <c r="BA106" s="493">
        <f t="shared" si="89"/>
        <v>0</v>
      </c>
      <c r="BB106" s="493">
        <f t="shared" si="89"/>
        <v>0</v>
      </c>
      <c r="BC106" s="493">
        <f t="shared" si="89"/>
        <v>0</v>
      </c>
      <c r="BD106" s="493">
        <f t="shared" si="89"/>
        <v>0</v>
      </c>
      <c r="BE106" s="493">
        <f t="shared" si="89"/>
        <v>0</v>
      </c>
      <c r="BF106" s="493">
        <f t="shared" si="89"/>
        <v>0</v>
      </c>
      <c r="BG106" s="493">
        <f t="shared" si="89"/>
        <v>0</v>
      </c>
      <c r="BH106" s="493">
        <f t="shared" si="89"/>
        <v>0</v>
      </c>
      <c r="BI106" s="493">
        <f t="shared" si="89"/>
        <v>0</v>
      </c>
      <c r="BJ106" s="42"/>
      <c r="BK106" s="42"/>
      <c r="BL106" s="68"/>
      <c r="BM106" s="68"/>
    </row>
    <row r="107" spans="1:65">
      <c r="A107" s="46"/>
      <c r="B107" s="46"/>
      <c r="C107" s="46"/>
      <c r="D107" s="46"/>
      <c r="E107" s="46"/>
      <c r="F107" s="704"/>
      <c r="G107" s="704"/>
      <c r="H107" s="704"/>
      <c r="I107" s="704"/>
      <c r="J107" s="704"/>
      <c r="K107" s="704"/>
      <c r="L107" s="704"/>
      <c r="M107" s="704"/>
      <c r="N107" s="704"/>
      <c r="O107" s="704"/>
      <c r="P107" s="704"/>
      <c r="Q107" s="704"/>
      <c r="R107" s="704"/>
      <c r="S107" s="704"/>
      <c r="T107" s="704"/>
      <c r="U107" s="704"/>
      <c r="V107" s="704"/>
      <c r="W107" s="704"/>
      <c r="X107" s="704"/>
      <c r="Y107" s="704"/>
      <c r="Z107" s="704"/>
      <c r="AA107" s="704"/>
      <c r="AB107" s="704"/>
      <c r="AC107" s="704"/>
      <c r="AD107" s="704"/>
      <c r="AE107" s="704"/>
      <c r="AF107" s="704"/>
      <c r="AG107" s="704"/>
      <c r="AH107" s="704"/>
      <c r="AI107" s="704"/>
      <c r="AJ107" s="704"/>
      <c r="AK107" s="704"/>
      <c r="AL107" s="704"/>
      <c r="AM107" s="704"/>
      <c r="AN107" s="704"/>
      <c r="AO107" s="704"/>
      <c r="AP107" s="704"/>
      <c r="AQ107" s="704"/>
      <c r="AR107" s="704"/>
      <c r="AS107" s="704"/>
      <c r="AT107" s="704"/>
      <c r="AU107" s="704"/>
      <c r="AV107" s="704"/>
      <c r="AW107" s="704"/>
      <c r="AX107" s="704"/>
      <c r="AY107" s="704"/>
      <c r="AZ107" s="704"/>
      <c r="BA107" s="704"/>
      <c r="BB107" s="704"/>
      <c r="BC107" s="704"/>
      <c r="BD107" s="704"/>
      <c r="BE107" s="704"/>
      <c r="BF107" s="704"/>
      <c r="BG107" s="704"/>
      <c r="BH107" s="704"/>
      <c r="BI107" s="704"/>
      <c r="BJ107" s="46"/>
      <c r="BK107" s="46"/>
      <c r="BL107" s="46"/>
      <c r="BM107" s="46"/>
    </row>
    <row r="108" spans="1:65">
      <c r="A108" s="46"/>
      <c r="B108" s="51" t="s">
        <v>373</v>
      </c>
      <c r="C108" s="46"/>
      <c r="D108" s="46"/>
      <c r="E108" s="46"/>
      <c r="F108" s="688"/>
      <c r="G108" s="688"/>
      <c r="H108" s="688"/>
      <c r="I108" s="688"/>
      <c r="J108" s="688"/>
      <c r="K108" s="688"/>
      <c r="L108" s="688"/>
      <c r="M108" s="688"/>
      <c r="N108" s="688"/>
      <c r="O108" s="688"/>
      <c r="P108" s="688"/>
      <c r="Q108" s="688"/>
      <c r="R108" s="688"/>
      <c r="S108" s="688"/>
      <c r="T108" s="688"/>
      <c r="U108" s="688"/>
      <c r="V108" s="688"/>
      <c r="W108" s="688"/>
      <c r="X108" s="688"/>
      <c r="Y108" s="688"/>
      <c r="Z108" s="688"/>
      <c r="AA108" s="688"/>
      <c r="AB108" s="688"/>
      <c r="AC108" s="688"/>
      <c r="AD108" s="688"/>
      <c r="AE108" s="688"/>
      <c r="AF108" s="688"/>
      <c r="AG108" s="688"/>
      <c r="AH108" s="688"/>
      <c r="AI108" s="688"/>
      <c r="AJ108" s="688"/>
      <c r="AK108" s="688"/>
      <c r="AL108" s="688"/>
      <c r="AM108" s="688"/>
      <c r="AN108" s="688"/>
      <c r="AO108" s="688"/>
      <c r="AP108" s="688"/>
      <c r="AQ108" s="688"/>
      <c r="AR108" s="688"/>
      <c r="AS108" s="688"/>
      <c r="AT108" s="688"/>
      <c r="AU108" s="688"/>
      <c r="AV108" s="688"/>
      <c r="AW108" s="688"/>
      <c r="AX108" s="688"/>
      <c r="AY108" s="688"/>
      <c r="AZ108" s="688"/>
      <c r="BA108" s="688"/>
      <c r="BB108" s="688"/>
      <c r="BC108" s="688"/>
      <c r="BD108" s="688"/>
      <c r="BE108" s="688"/>
      <c r="BF108" s="688"/>
      <c r="BG108" s="688"/>
      <c r="BH108" s="688"/>
      <c r="BI108" s="688"/>
      <c r="BJ108" s="46"/>
      <c r="BK108" s="46"/>
      <c r="BL108" s="46"/>
      <c r="BM108" s="46"/>
    </row>
    <row r="109" spans="1:65">
      <c r="A109" s="46"/>
      <c r="B109" s="46" t="s">
        <v>81</v>
      </c>
      <c r="C109" s="146" t="s">
        <v>33</v>
      </c>
      <c r="D109" s="147">
        <f ca="1">1-E110/E109</f>
        <v>0.31377330401462</v>
      </c>
      <c r="E109" s="148">
        <f ca="1">IRR(OFFSET(F109,0,0,1,55+1))</f>
        <v>8.6279153906044792E-2</v>
      </c>
      <c r="F109" s="722">
        <f>SUM(F25:F30)+SUM(F100:F101)-F46-F70-F71-F72</f>
        <v>-1322.8014300070326</v>
      </c>
      <c r="G109" s="700">
        <f>SUM(G25:G30)+SUM(G100:G101)-G46-G70-G71-G72</f>
        <v>28.87240074008524</v>
      </c>
      <c r="H109" s="700">
        <f t="shared" ref="H109:AM109" si="90">H25+H26+H28+H30+H100+H101-H46-H70-H71-H72</f>
        <v>10.6808740335876</v>
      </c>
      <c r="I109" s="700">
        <f t="shared" si="90"/>
        <v>5.9655000371498375</v>
      </c>
      <c r="J109" s="700">
        <f t="shared" si="90"/>
        <v>41.089782290763367</v>
      </c>
      <c r="K109" s="700">
        <f t="shared" si="90"/>
        <v>69.796685554338836</v>
      </c>
      <c r="L109" s="700">
        <f t="shared" si="90"/>
        <v>192.47837661251742</v>
      </c>
      <c r="M109" s="700">
        <f t="shared" si="90"/>
        <v>190.69638573063617</v>
      </c>
      <c r="N109" s="700">
        <f t="shared" si="90"/>
        <v>190.31265851961371</v>
      </c>
      <c r="O109" s="700">
        <f t="shared" si="90"/>
        <v>188.5484900355732</v>
      </c>
      <c r="P109" s="700">
        <f t="shared" si="90"/>
        <v>185.76879691799138</v>
      </c>
      <c r="Q109" s="700">
        <f t="shared" si="90"/>
        <v>183.76266126594251</v>
      </c>
      <c r="R109" s="700">
        <f t="shared" si="90"/>
        <v>181.04378692708238</v>
      </c>
      <c r="S109" s="700">
        <f t="shared" si="90"/>
        <v>181.58658873366568</v>
      </c>
      <c r="T109" s="700">
        <f t="shared" si="90"/>
        <v>182.82344233618466</v>
      </c>
      <c r="U109" s="700">
        <f t="shared" si="90"/>
        <v>182.37284043924268</v>
      </c>
      <c r="V109" s="700">
        <f t="shared" si="90"/>
        <v>180.43327189869905</v>
      </c>
      <c r="W109" s="700">
        <f t="shared" si="90"/>
        <v>176.98922787684404</v>
      </c>
      <c r="X109" s="700">
        <f t="shared" si="90"/>
        <v>174.439703855652</v>
      </c>
      <c r="Y109" s="700">
        <f t="shared" si="90"/>
        <v>173.20142097406153</v>
      </c>
      <c r="Z109" s="700">
        <f t="shared" si="90"/>
        <v>172.47147804298265</v>
      </c>
      <c r="AA109" s="700">
        <f t="shared" si="90"/>
        <v>141.41556984386625</v>
      </c>
      <c r="AB109" s="700">
        <f t="shared" si="90"/>
        <v>90.341411627494352</v>
      </c>
      <c r="AC109" s="700">
        <f t="shared" si="90"/>
        <v>88.03761300551551</v>
      </c>
      <c r="AD109" s="700">
        <f t="shared" si="90"/>
        <v>87.808102869537763</v>
      </c>
      <c r="AE109" s="700">
        <f t="shared" si="90"/>
        <v>87.058579714791151</v>
      </c>
      <c r="AF109" s="700">
        <f t="shared" si="90"/>
        <v>86.150243331133638</v>
      </c>
      <c r="AG109" s="700">
        <f t="shared" si="90"/>
        <v>85.744097980755953</v>
      </c>
      <c r="AH109" s="700">
        <f t="shared" si="90"/>
        <v>85.500187277751081</v>
      </c>
      <c r="AI109" s="700">
        <f t="shared" si="90"/>
        <v>89.003933241357018</v>
      </c>
      <c r="AJ109" s="700">
        <f t="shared" si="90"/>
        <v>98.626235414436792</v>
      </c>
      <c r="AK109" s="700">
        <f t="shared" si="90"/>
        <v>98.480196081282713</v>
      </c>
      <c r="AL109" s="700">
        <f t="shared" si="90"/>
        <v>98.557689133456051</v>
      </c>
      <c r="AM109" s="700">
        <f t="shared" si="90"/>
        <v>99.66119230006268</v>
      </c>
      <c r="AN109" s="700">
        <f t="shared" ref="AN109:BH109" si="91">AN25+AN26+AN28+AN30+AN100+AN101-AN46-AN70-AN71-AN72</f>
        <v>101.36314812631213</v>
      </c>
      <c r="AO109" s="700">
        <f t="shared" si="91"/>
        <v>101.73884421529306</v>
      </c>
      <c r="AP109" s="700">
        <f t="shared" si="91"/>
        <v>102.07080246421697</v>
      </c>
      <c r="AQ109" s="700">
        <f t="shared" si="91"/>
        <v>102.35676024498329</v>
      </c>
      <c r="AR109" s="700">
        <f t="shared" si="91"/>
        <v>102.59437275261018</v>
      </c>
      <c r="AS109" s="700">
        <f t="shared" si="91"/>
        <v>102.78121039274831</v>
      </c>
      <c r="AT109" s="700">
        <f t="shared" si="91"/>
        <v>102.91475609179889</v>
      </c>
      <c r="AU109" s="700">
        <f t="shared" si="91"/>
        <v>102.99240252743621</v>
      </c>
      <c r="AV109" s="700">
        <f t="shared" si="91"/>
        <v>102.83226377047737</v>
      </c>
      <c r="AW109" s="700">
        <f t="shared" si="91"/>
        <v>102.77620638694935</v>
      </c>
      <c r="AX109" s="700">
        <f t="shared" si="91"/>
        <v>102.63680390629773</v>
      </c>
      <c r="AY109" s="700">
        <f t="shared" si="91"/>
        <v>102.3130997984818</v>
      </c>
      <c r="AZ109" s="700">
        <f t="shared" si="91"/>
        <v>102.99584174383969</v>
      </c>
      <c r="BA109" s="700">
        <f t="shared" si="91"/>
        <v>100.85021717230654</v>
      </c>
      <c r="BB109" s="700">
        <f t="shared" si="91"/>
        <v>94.974640701226122</v>
      </c>
      <c r="BC109" s="700">
        <f t="shared" si="91"/>
        <v>84.432134109913761</v>
      </c>
      <c r="BD109" s="700">
        <f t="shared" si="91"/>
        <v>78.990014022584518</v>
      </c>
      <c r="BE109" s="700">
        <f t="shared" si="91"/>
        <v>69.376252007463222</v>
      </c>
      <c r="BF109" s="700">
        <f t="shared" si="91"/>
        <v>61.568742292807144</v>
      </c>
      <c r="BG109" s="700">
        <f t="shared" si="91"/>
        <v>49.945499687594975</v>
      </c>
      <c r="BH109" s="700">
        <f t="shared" si="91"/>
        <v>36.963823761983186</v>
      </c>
      <c r="BI109" s="700">
        <f>BI25+BI26+BI28+BI30+BI100+BI101-BI46-BI70-BI71-BI72+Assets!BI474*$D$18</f>
        <v>30.952052075780383</v>
      </c>
      <c r="BJ109" s="633"/>
      <c r="BK109" s="46"/>
      <c r="BL109" s="46"/>
      <c r="BM109" s="46"/>
    </row>
    <row r="110" spans="1:65">
      <c r="A110" s="46"/>
      <c r="B110" s="46" t="s">
        <v>82</v>
      </c>
      <c r="C110" s="46"/>
      <c r="D110" s="46"/>
      <c r="E110" s="142">
        <f ca="1">IRR(OFFSET(F110,0,0,1,55+1))</f>
        <v>5.9207058717359207E-2</v>
      </c>
      <c r="F110" s="723">
        <f t="shared" ref="F110:AK110" si="92">F109-F100</f>
        <v>-1322.8014300070326</v>
      </c>
      <c r="G110" s="687">
        <f t="shared" si="92"/>
        <v>-34.43057525156771</v>
      </c>
      <c r="H110" s="687">
        <f t="shared" si="92"/>
        <v>-46.021275313584979</v>
      </c>
      <c r="I110" s="687">
        <f t="shared" si="92"/>
        <v>-47.169471212390086</v>
      </c>
      <c r="J110" s="687">
        <f t="shared" si="92"/>
        <v>-17.095877335080182</v>
      </c>
      <c r="K110" s="687">
        <f t="shared" si="92"/>
        <v>11.844191714451576</v>
      </c>
      <c r="L110" s="687">
        <f t="shared" si="92"/>
        <v>169.74435429908334</v>
      </c>
      <c r="M110" s="687">
        <f t="shared" si="92"/>
        <v>164.76840741350267</v>
      </c>
      <c r="N110" s="687">
        <f t="shared" si="92"/>
        <v>159.50188759982854</v>
      </c>
      <c r="O110" s="687">
        <f t="shared" si="92"/>
        <v>154.05684833912218</v>
      </c>
      <c r="P110" s="687">
        <f t="shared" si="92"/>
        <v>150.51703068192739</v>
      </c>
      <c r="Q110" s="687">
        <f t="shared" si="92"/>
        <v>148.56077927823597</v>
      </c>
      <c r="R110" s="687">
        <f t="shared" si="92"/>
        <v>146.13851357065505</v>
      </c>
      <c r="S110" s="687">
        <f t="shared" si="92"/>
        <v>144.72650840849496</v>
      </c>
      <c r="T110" s="687">
        <f t="shared" si="92"/>
        <v>142.52021187397926</v>
      </c>
      <c r="U110" s="687">
        <f t="shared" si="92"/>
        <v>139.88837040699406</v>
      </c>
      <c r="V110" s="687">
        <f t="shared" si="92"/>
        <v>137.1930613027659</v>
      </c>
      <c r="W110" s="687">
        <f t="shared" si="92"/>
        <v>134.05347122072524</v>
      </c>
      <c r="X110" s="687">
        <f t="shared" si="92"/>
        <v>131.25358954665711</v>
      </c>
      <c r="Y110" s="687">
        <f t="shared" si="92"/>
        <v>129.29379775197714</v>
      </c>
      <c r="Z110" s="687">
        <f t="shared" si="92"/>
        <v>127.48190139811284</v>
      </c>
      <c r="AA110" s="687">
        <f t="shared" si="92"/>
        <v>113.18136923280984</v>
      </c>
      <c r="AB110" s="687">
        <f t="shared" si="92"/>
        <v>90.341411627494352</v>
      </c>
      <c r="AC110" s="687">
        <f t="shared" si="92"/>
        <v>88.03761300551551</v>
      </c>
      <c r="AD110" s="687">
        <f t="shared" si="92"/>
        <v>87.808102869537763</v>
      </c>
      <c r="AE110" s="687">
        <f t="shared" si="92"/>
        <v>87.058579714791151</v>
      </c>
      <c r="AF110" s="687">
        <f t="shared" si="92"/>
        <v>86.150243331133638</v>
      </c>
      <c r="AG110" s="687">
        <f t="shared" si="92"/>
        <v>85.744097980755953</v>
      </c>
      <c r="AH110" s="687">
        <f t="shared" si="92"/>
        <v>85.500187277751081</v>
      </c>
      <c r="AI110" s="687">
        <f t="shared" si="92"/>
        <v>82.707653071086526</v>
      </c>
      <c r="AJ110" s="687">
        <f t="shared" si="92"/>
        <v>75.794548538632768</v>
      </c>
      <c r="AK110" s="687">
        <f t="shared" si="92"/>
        <v>75.219581562947155</v>
      </c>
      <c r="AL110" s="687">
        <f t="shared" ref="AL110:BI110" si="93">AL109-AL100</f>
        <v>74.710083153715473</v>
      </c>
      <c r="AM110" s="687">
        <f t="shared" si="93"/>
        <v>73.893575969235513</v>
      </c>
      <c r="AN110" s="687">
        <f t="shared" si="93"/>
        <v>72.59679062884274</v>
      </c>
      <c r="AO110" s="687">
        <f t="shared" si="93"/>
        <v>72.099092615294225</v>
      </c>
      <c r="AP110" s="687">
        <f t="shared" si="93"/>
        <v>71.541558659904808</v>
      </c>
      <c r="AQ110" s="687">
        <f t="shared" si="93"/>
        <v>70.921651811195375</v>
      </c>
      <c r="AR110" s="687">
        <f t="shared" si="93"/>
        <v>70.236748936738167</v>
      </c>
      <c r="AS110" s="687">
        <f t="shared" si="93"/>
        <v>69.484138073950234</v>
      </c>
      <c r="AT110" s="687">
        <f t="shared" si="93"/>
        <v>68.661015703975465</v>
      </c>
      <c r="AU110" s="687">
        <f t="shared" si="93"/>
        <v>67.764483946499183</v>
      </c>
      <c r="AV110" s="687">
        <f t="shared" si="93"/>
        <v>66.718180379165261</v>
      </c>
      <c r="AW110" s="687">
        <f t="shared" si="93"/>
        <v>65.633974654764387</v>
      </c>
      <c r="AX110" s="687">
        <f t="shared" si="93"/>
        <v>64.112086746101539</v>
      </c>
      <c r="AY110" s="687">
        <f t="shared" si="93"/>
        <v>62.839641395668103</v>
      </c>
      <c r="AZ110" s="687">
        <f t="shared" si="93"/>
        <v>61.662934454179492</v>
      </c>
      <c r="BA110" s="687">
        <f t="shared" si="93"/>
        <v>59.167886445937135</v>
      </c>
      <c r="BB110" s="687">
        <f t="shared" si="93"/>
        <v>53.579080012291428</v>
      </c>
      <c r="BC110" s="687">
        <f t="shared" si="93"/>
        <v>45.910687229367234</v>
      </c>
      <c r="BD110" s="687">
        <f t="shared" si="93"/>
        <v>40.369426238744275</v>
      </c>
      <c r="BE110" s="687">
        <f t="shared" si="93"/>
        <v>33.586802108793023</v>
      </c>
      <c r="BF110" s="687">
        <f t="shared" si="93"/>
        <v>27.821225151566701</v>
      </c>
      <c r="BG110" s="687">
        <f t="shared" si="93"/>
        <v>22.220068642552359</v>
      </c>
      <c r="BH110" s="687">
        <f t="shared" si="93"/>
        <v>16.202433870086526</v>
      </c>
      <c r="BI110" s="687">
        <f t="shared" si="93"/>
        <v>17.797301892433815</v>
      </c>
      <c r="BJ110" s="46"/>
      <c r="BK110" s="46"/>
      <c r="BL110" s="46"/>
      <c r="BM110" s="46"/>
    </row>
    <row r="111" spans="1:65">
      <c r="A111" s="46"/>
      <c r="B111" s="46" t="s">
        <v>124</v>
      </c>
      <c r="C111" s="46"/>
      <c r="D111" s="46"/>
      <c r="E111" s="142">
        <f ca="1">IRR(OFFSET(F111,0,0,1,55+1))</f>
        <v>7.0000000000593143E-2</v>
      </c>
      <c r="F111" s="723">
        <f>F110-($D$35*F100)</f>
        <v>-1322.8014300070326</v>
      </c>
      <c r="G111" s="687">
        <f t="shared" ref="G111:AL111" si="94">G110-G101</f>
        <v>-9.1093848549065299</v>
      </c>
      <c r="H111" s="687">
        <f t="shared" si="94"/>
        <v>-23.340415574715948</v>
      </c>
      <c r="I111" s="687">
        <f t="shared" si="94"/>
        <v>-25.915482712574114</v>
      </c>
      <c r="J111" s="687">
        <f t="shared" si="94"/>
        <v>6.1783865152572375</v>
      </c>
      <c r="K111" s="687">
        <f t="shared" si="94"/>
        <v>35.025189250406484</v>
      </c>
      <c r="L111" s="687">
        <f t="shared" si="94"/>
        <v>178.83796322445698</v>
      </c>
      <c r="M111" s="687">
        <f t="shared" si="94"/>
        <v>175.13959874035606</v>
      </c>
      <c r="N111" s="687">
        <f t="shared" si="94"/>
        <v>171.82619596774262</v>
      </c>
      <c r="O111" s="687">
        <f t="shared" si="94"/>
        <v>167.85350501770259</v>
      </c>
      <c r="P111" s="687">
        <f t="shared" si="94"/>
        <v>164.61773717635299</v>
      </c>
      <c r="Q111" s="687">
        <f t="shared" si="94"/>
        <v>162.64153207331859</v>
      </c>
      <c r="R111" s="687">
        <f t="shared" si="94"/>
        <v>160.10062291322598</v>
      </c>
      <c r="S111" s="687">
        <f t="shared" si="94"/>
        <v>159.47054053856326</v>
      </c>
      <c r="T111" s="687">
        <f t="shared" si="94"/>
        <v>158.64150405886141</v>
      </c>
      <c r="U111" s="687">
        <f t="shared" si="94"/>
        <v>156.8821584198935</v>
      </c>
      <c r="V111" s="687">
        <f t="shared" si="94"/>
        <v>154.48914554113915</v>
      </c>
      <c r="W111" s="687">
        <f t="shared" si="94"/>
        <v>151.22777388317274</v>
      </c>
      <c r="X111" s="687">
        <f t="shared" si="94"/>
        <v>148.52803527025506</v>
      </c>
      <c r="Y111" s="687">
        <f t="shared" si="94"/>
        <v>146.85684704081089</v>
      </c>
      <c r="Z111" s="687">
        <f t="shared" si="94"/>
        <v>145.47773205606077</v>
      </c>
      <c r="AA111" s="687">
        <f t="shared" si="94"/>
        <v>124.4750494772324</v>
      </c>
      <c r="AB111" s="687">
        <f t="shared" si="94"/>
        <v>90.341411627494352</v>
      </c>
      <c r="AC111" s="687">
        <f t="shared" si="94"/>
        <v>88.03761300551551</v>
      </c>
      <c r="AD111" s="687">
        <f t="shared" si="94"/>
        <v>87.808102869537763</v>
      </c>
      <c r="AE111" s="687">
        <f t="shared" si="94"/>
        <v>87.058579714791151</v>
      </c>
      <c r="AF111" s="687">
        <f t="shared" si="94"/>
        <v>86.150243331133638</v>
      </c>
      <c r="AG111" s="687">
        <f t="shared" si="94"/>
        <v>85.744097980755953</v>
      </c>
      <c r="AH111" s="687">
        <f t="shared" si="94"/>
        <v>85.500187277751081</v>
      </c>
      <c r="AI111" s="687">
        <f t="shared" si="94"/>
        <v>85.22616513919472</v>
      </c>
      <c r="AJ111" s="687">
        <f t="shared" si="94"/>
        <v>84.92722328895438</v>
      </c>
      <c r="AK111" s="687">
        <f t="shared" si="94"/>
        <v>84.523827370281381</v>
      </c>
      <c r="AL111" s="687">
        <f t="shared" si="94"/>
        <v>84.249125545611705</v>
      </c>
      <c r="AM111" s="687">
        <f t="shared" ref="AM111:BI111" si="95">AM110-AM101</f>
        <v>84.200622501566386</v>
      </c>
      <c r="AN111" s="687">
        <f t="shared" si="95"/>
        <v>84.103333627830494</v>
      </c>
      <c r="AO111" s="687">
        <f t="shared" si="95"/>
        <v>83.954993255293758</v>
      </c>
      <c r="AP111" s="687">
        <f t="shared" si="95"/>
        <v>83.753256181629666</v>
      </c>
      <c r="AQ111" s="687">
        <f t="shared" si="95"/>
        <v>83.495695184710542</v>
      </c>
      <c r="AR111" s="687">
        <f t="shared" si="95"/>
        <v>83.179798463086982</v>
      </c>
      <c r="AS111" s="687">
        <f t="shared" si="95"/>
        <v>82.802967001469469</v>
      </c>
      <c r="AT111" s="687">
        <f t="shared" si="95"/>
        <v>82.362511859104842</v>
      </c>
      <c r="AU111" s="687">
        <f t="shared" si="95"/>
        <v>81.855651378874001</v>
      </c>
      <c r="AV111" s="687">
        <f t="shared" si="95"/>
        <v>81.163813735690098</v>
      </c>
      <c r="AW111" s="687">
        <f t="shared" si="95"/>
        <v>80.490867347638371</v>
      </c>
      <c r="AX111" s="687">
        <f t="shared" si="95"/>
        <v>79.521973610180027</v>
      </c>
      <c r="AY111" s="687">
        <f t="shared" si="95"/>
        <v>78.629024756793584</v>
      </c>
      <c r="AZ111" s="687">
        <f t="shared" si="95"/>
        <v>78.196097370043574</v>
      </c>
      <c r="BA111" s="687">
        <f t="shared" si="95"/>
        <v>75.840818736484891</v>
      </c>
      <c r="BB111" s="687">
        <f t="shared" si="95"/>
        <v>70.137304287865305</v>
      </c>
      <c r="BC111" s="687">
        <f t="shared" si="95"/>
        <v>61.319265981585843</v>
      </c>
      <c r="BD111" s="687">
        <f t="shared" si="95"/>
        <v>55.817661352280375</v>
      </c>
      <c r="BE111" s="687">
        <f t="shared" si="95"/>
        <v>47.902582068261104</v>
      </c>
      <c r="BF111" s="687">
        <f t="shared" si="95"/>
        <v>41.320232008062881</v>
      </c>
      <c r="BG111" s="687">
        <f t="shared" si="95"/>
        <v>33.31024106056941</v>
      </c>
      <c r="BH111" s="687">
        <f t="shared" si="95"/>
        <v>24.506989826845192</v>
      </c>
      <c r="BI111" s="687">
        <f t="shared" si="95"/>
        <v>23.059201965772441</v>
      </c>
      <c r="BJ111" s="46"/>
      <c r="BK111" s="46"/>
      <c r="BL111" s="46"/>
      <c r="BM111" s="46"/>
    </row>
    <row r="112" spans="1:65">
      <c r="A112" s="46"/>
      <c r="B112" s="642" t="s">
        <v>384</v>
      </c>
      <c r="C112" s="46"/>
      <c r="D112" s="46"/>
      <c r="E112" s="85"/>
      <c r="F112" s="688"/>
      <c r="G112" s="688"/>
      <c r="H112" s="688"/>
      <c r="I112" s="688"/>
      <c r="J112" s="688"/>
      <c r="K112" s="688"/>
      <c r="L112" s="688"/>
      <c r="M112" s="688"/>
      <c r="N112" s="688"/>
      <c r="O112" s="688"/>
      <c r="P112" s="688"/>
      <c r="Q112" s="688"/>
      <c r="R112" s="688"/>
      <c r="S112" s="688"/>
      <c r="T112" s="688"/>
      <c r="U112" s="688"/>
      <c r="V112" s="688"/>
      <c r="W112" s="688"/>
      <c r="X112" s="688"/>
      <c r="Y112" s="688"/>
      <c r="Z112" s="688"/>
      <c r="AA112" s="688"/>
      <c r="AB112" s="688"/>
      <c r="AC112" s="688"/>
      <c r="AD112" s="688"/>
      <c r="AE112" s="688"/>
      <c r="AF112" s="688"/>
      <c r="AG112" s="688"/>
      <c r="AH112" s="688"/>
      <c r="AI112" s="688"/>
      <c r="AJ112" s="688"/>
      <c r="AK112" s="688"/>
      <c r="AL112" s="688"/>
      <c r="AM112" s="688"/>
      <c r="AN112" s="688"/>
      <c r="AO112" s="688"/>
      <c r="AP112" s="688"/>
      <c r="AQ112" s="688"/>
      <c r="AR112" s="688"/>
      <c r="AS112" s="688"/>
      <c r="AT112" s="688"/>
      <c r="AU112" s="688"/>
      <c r="AV112" s="688"/>
      <c r="AW112" s="688"/>
      <c r="AX112" s="688"/>
      <c r="AY112" s="688"/>
      <c r="AZ112" s="688"/>
      <c r="BA112" s="688"/>
      <c r="BB112" s="688"/>
      <c r="BC112" s="688"/>
      <c r="BD112" s="688"/>
      <c r="BE112" s="688"/>
      <c r="BF112" s="688"/>
      <c r="BG112" s="688"/>
      <c r="BH112" s="688"/>
      <c r="BI112" s="688"/>
      <c r="BJ112" s="46"/>
      <c r="BK112" s="46"/>
      <c r="BL112" s="46"/>
      <c r="BM112" s="46"/>
    </row>
    <row r="113" spans="1:65">
      <c r="A113" s="46"/>
      <c r="B113" s="46" t="s">
        <v>81</v>
      </c>
      <c r="C113" s="46"/>
      <c r="D113" s="46"/>
      <c r="E113" s="141">
        <f ca="1">IRR(OFFSET(F113,0,0,1,55+1))</f>
        <v>6.1342930919375149E-2</v>
      </c>
      <c r="F113" s="722">
        <f t="shared" ref="F113:AK113" si="96">F109/F$7</f>
        <v>-1322.8014300070326</v>
      </c>
      <c r="G113" s="685">
        <f t="shared" si="96"/>
        <v>28.20961657413476</v>
      </c>
      <c r="H113" s="685">
        <f t="shared" si="96"/>
        <v>10.196130039776401</v>
      </c>
      <c r="I113" s="685">
        <f t="shared" si="96"/>
        <v>5.564033185720656</v>
      </c>
      <c r="J113" s="685">
        <f t="shared" si="96"/>
        <v>37.444754310079311</v>
      </c>
      <c r="K113" s="685">
        <f t="shared" si="96"/>
        <v>62.145005549057728</v>
      </c>
      <c r="L113" s="685">
        <f t="shared" si="96"/>
        <v>167.44325769197562</v>
      </c>
      <c r="M113" s="685">
        <f t="shared" si="96"/>
        <v>162.08486586416748</v>
      </c>
      <c r="N113" s="685">
        <f t="shared" si="96"/>
        <v>158.04543870737032</v>
      </c>
      <c r="O113" s="685">
        <f t="shared" si="96"/>
        <v>152.98598087304285</v>
      </c>
      <c r="P113" s="685">
        <f t="shared" si="96"/>
        <v>147.27045593983883</v>
      </c>
      <c r="Q113" s="685">
        <f t="shared" si="96"/>
        <v>142.3358898683573</v>
      </c>
      <c r="R113" s="685">
        <f t="shared" si="96"/>
        <v>137.01088155975827</v>
      </c>
      <c r="S113" s="685">
        <f t="shared" si="96"/>
        <v>134.26706382959722</v>
      </c>
      <c r="T113" s="685">
        <f t="shared" si="96"/>
        <v>132.0784275730725</v>
      </c>
      <c r="U113" s="685">
        <f t="shared" si="96"/>
        <v>128.72842525706389</v>
      </c>
      <c r="V113" s="685">
        <f t="shared" si="96"/>
        <v>124.43576012776846</v>
      </c>
      <c r="W113" s="685">
        <f t="shared" si="96"/>
        <v>119.25859854844288</v>
      </c>
      <c r="X113" s="685">
        <f t="shared" si="96"/>
        <v>114.84246186421777</v>
      </c>
      <c r="Y113" s="685">
        <f t="shared" si="96"/>
        <v>111.40967059311086</v>
      </c>
      <c r="Z113" s="685">
        <f t="shared" si="96"/>
        <v>108.39344287536748</v>
      </c>
      <c r="AA113" s="685">
        <f t="shared" si="96"/>
        <v>86.835486118833657</v>
      </c>
      <c r="AB113" s="685">
        <f t="shared" si="96"/>
        <v>54.200235133651105</v>
      </c>
      <c r="AC113" s="685">
        <f t="shared" si="96"/>
        <v>51.605601381325464</v>
      </c>
      <c r="AD113" s="685">
        <f t="shared" si="96"/>
        <v>50.289517056180074</v>
      </c>
      <c r="AE113" s="685">
        <f t="shared" si="96"/>
        <v>48.715676167193365</v>
      </c>
      <c r="AF113" s="685">
        <f t="shared" si="96"/>
        <v>47.100764020918326</v>
      </c>
      <c r="AG113" s="685">
        <f t="shared" si="96"/>
        <v>45.802582503953737</v>
      </c>
      <c r="AH113" s="685">
        <f t="shared" si="96"/>
        <v>44.623854615339042</v>
      </c>
      <c r="AI113" s="685">
        <f t="shared" si="96"/>
        <v>45.386166455452361</v>
      </c>
      <c r="AJ113" s="685">
        <f t="shared" si="96"/>
        <v>49.138403803342619</v>
      </c>
      <c r="AK113" s="685">
        <f t="shared" si="96"/>
        <v>47.939310069512082</v>
      </c>
      <c r="AL113" s="685">
        <f t="shared" ref="AL113:BI113" si="97">AL109/AL$7</f>
        <v>46.875689971629591</v>
      </c>
      <c r="AM113" s="685">
        <f t="shared" si="97"/>
        <v>46.312425423501722</v>
      </c>
      <c r="AN113" s="685">
        <f t="shared" si="97"/>
        <v>46.022035603595242</v>
      </c>
      <c r="AO113" s="685">
        <f t="shared" si="97"/>
        <v>45.132232795012662</v>
      </c>
      <c r="AP113" s="685">
        <f t="shared" si="97"/>
        <v>44.240073050245435</v>
      </c>
      <c r="AQ113" s="685">
        <f t="shared" si="97"/>
        <v>43.345610474249845</v>
      </c>
      <c r="AR113" s="685">
        <f t="shared" si="97"/>
        <v>42.448897929968965</v>
      </c>
      <c r="AS113" s="685">
        <f t="shared" si="97"/>
        <v>41.549987066843471</v>
      </c>
      <c r="AT113" s="685">
        <f t="shared" si="97"/>
        <v>40.648928348668882</v>
      </c>
      <c r="AU113" s="685">
        <f t="shared" si="97"/>
        <v>39.745771080812027</v>
      </c>
      <c r="AV113" s="685">
        <f t="shared" si="97"/>
        <v>38.773001373626016</v>
      </c>
      <c r="AW113" s="685">
        <f t="shared" si="97"/>
        <v>37.86229138927186</v>
      </c>
      <c r="AX113" s="685">
        <f t="shared" si="97"/>
        <v>36.942962260674634</v>
      </c>
      <c r="AY113" s="685">
        <f t="shared" si="97"/>
        <v>35.981074260108699</v>
      </c>
      <c r="AZ113" s="685">
        <f t="shared" si="97"/>
        <v>35.38969831140745</v>
      </c>
      <c r="BA113" s="685">
        <f t="shared" si="97"/>
        <v>33.856985940702003</v>
      </c>
      <c r="BB113" s="685">
        <f t="shared" si="97"/>
        <v>31.152535597415525</v>
      </c>
      <c r="BC113" s="685">
        <f t="shared" si="97"/>
        <v>27.058754018081157</v>
      </c>
      <c r="BD113" s="685">
        <f t="shared" si="97"/>
        <v>24.733552858225824</v>
      </c>
      <c r="BE113" s="685">
        <f t="shared" si="97"/>
        <v>21.224596093047644</v>
      </c>
      <c r="BF113" s="685">
        <f t="shared" si="97"/>
        <v>18.403616252650004</v>
      </c>
      <c r="BG113" s="685">
        <f t="shared" si="97"/>
        <v>14.586581926069613</v>
      </c>
      <c r="BH113" s="685">
        <f t="shared" si="97"/>
        <v>10.547471251770959</v>
      </c>
      <c r="BI113" s="685">
        <f t="shared" si="97"/>
        <v>8.6292925584218949</v>
      </c>
      <c r="BJ113" s="46"/>
      <c r="BK113" s="46"/>
      <c r="BL113" s="46"/>
      <c r="BM113" s="46"/>
    </row>
    <row r="114" spans="1:65">
      <c r="A114" s="46"/>
      <c r="B114" s="46" t="s">
        <v>82</v>
      </c>
      <c r="C114" s="46"/>
      <c r="D114" s="46"/>
      <c r="E114" s="142">
        <f ca="1">IRR(OFFSET(F114,0,0,1,55+1))</f>
        <v>3.489229274759964E-2</v>
      </c>
      <c r="F114" s="723">
        <f t="shared" ref="F114:AK114" si="98">F110/F$7</f>
        <v>-1322.8014300070326</v>
      </c>
      <c r="G114" s="687">
        <f t="shared" si="98"/>
        <v>-33.640199684716315</v>
      </c>
      <c r="H114" s="687">
        <f t="shared" si="98"/>
        <v>-43.932631937992362</v>
      </c>
      <c r="I114" s="687">
        <f t="shared" si="98"/>
        <v>-43.995055157861778</v>
      </c>
      <c r="J114" s="687">
        <f t="shared" si="98"/>
        <v>-15.579321447785606</v>
      </c>
      <c r="K114" s="687">
        <f t="shared" si="98"/>
        <v>10.545735144481235</v>
      </c>
      <c r="L114" s="687">
        <f t="shared" si="98"/>
        <v>147.66618546392613</v>
      </c>
      <c r="M114" s="687">
        <f t="shared" si="98"/>
        <v>140.04704447830326</v>
      </c>
      <c r="N114" s="687">
        <f t="shared" si="98"/>
        <v>132.45858681423741</v>
      </c>
      <c r="O114" s="687">
        <f t="shared" si="98"/>
        <v>124.99987694902019</v>
      </c>
      <c r="P114" s="687">
        <f t="shared" si="98"/>
        <v>119.32419277616235</v>
      </c>
      <c r="Q114" s="687">
        <f t="shared" si="98"/>
        <v>115.06978932734536</v>
      </c>
      <c r="R114" s="687">
        <f t="shared" si="98"/>
        <v>110.59515995548901</v>
      </c>
      <c r="S114" s="687">
        <f t="shared" si="98"/>
        <v>107.01232661415973</v>
      </c>
      <c r="T114" s="687">
        <f t="shared" si="98"/>
        <v>102.96188082424416</v>
      </c>
      <c r="U114" s="687">
        <f t="shared" si="98"/>
        <v>98.740632601313337</v>
      </c>
      <c r="V114" s="687">
        <f t="shared" si="98"/>
        <v>94.615159875002533</v>
      </c>
      <c r="W114" s="687">
        <f t="shared" si="98"/>
        <v>90.327695646325481</v>
      </c>
      <c r="X114" s="687">
        <f t="shared" si="98"/>
        <v>86.410863002421152</v>
      </c>
      <c r="Y114" s="687">
        <f t="shared" si="98"/>
        <v>83.166635332843398</v>
      </c>
      <c r="Z114" s="687">
        <f t="shared" si="98"/>
        <v>80.118767193471001</v>
      </c>
      <c r="AA114" s="687">
        <f t="shared" si="98"/>
        <v>69.498423884847298</v>
      </c>
      <c r="AB114" s="687">
        <f t="shared" si="98"/>
        <v>54.200235133651105</v>
      </c>
      <c r="AC114" s="687">
        <f t="shared" si="98"/>
        <v>51.605601381325464</v>
      </c>
      <c r="AD114" s="687">
        <f t="shared" si="98"/>
        <v>50.289517056180074</v>
      </c>
      <c r="AE114" s="687">
        <f t="shared" si="98"/>
        <v>48.715676167193365</v>
      </c>
      <c r="AF114" s="687">
        <f t="shared" si="98"/>
        <v>47.100764020918326</v>
      </c>
      <c r="AG114" s="687">
        <f t="shared" si="98"/>
        <v>45.802582503953737</v>
      </c>
      <c r="AH114" s="687">
        <f t="shared" si="98"/>
        <v>44.623854615339042</v>
      </c>
      <c r="AI114" s="687">
        <f t="shared" si="98"/>
        <v>42.175476663989571</v>
      </c>
      <c r="AJ114" s="687">
        <f t="shared" si="98"/>
        <v>37.763006126443031</v>
      </c>
      <c r="AK114" s="687">
        <f t="shared" si="98"/>
        <v>36.616243542699799</v>
      </c>
      <c r="AL114" s="687">
        <f t="shared" ref="AL114:BI114" si="99">AL110/AL$7</f>
        <v>35.533368593150456</v>
      </c>
      <c r="AM114" s="687">
        <f t="shared" si="99"/>
        <v>34.338247891390381</v>
      </c>
      <c r="AN114" s="687">
        <f t="shared" si="99"/>
        <v>32.961210704150083</v>
      </c>
      <c r="AO114" s="687">
        <f t="shared" si="99"/>
        <v>31.983782176026605</v>
      </c>
      <c r="AP114" s="687">
        <f t="shared" si="99"/>
        <v>31.007924938693073</v>
      </c>
      <c r="AQ114" s="687">
        <f t="shared" si="99"/>
        <v>30.033602922178464</v>
      </c>
      <c r="AR114" s="687">
        <f t="shared" si="99"/>
        <v>29.060780884520788</v>
      </c>
      <c r="AS114" s="687">
        <f t="shared" si="99"/>
        <v>28.089424392759383</v>
      </c>
      <c r="AT114" s="687">
        <f t="shared" si="99"/>
        <v>27.119499804364185</v>
      </c>
      <c r="AU114" s="687">
        <f t="shared" si="99"/>
        <v>26.150974249090215</v>
      </c>
      <c r="AV114" s="687">
        <f t="shared" si="99"/>
        <v>25.156152404279549</v>
      </c>
      <c r="AW114" s="687">
        <f t="shared" si="99"/>
        <v>24.179260558213485</v>
      </c>
      <c r="AX114" s="687">
        <f t="shared" si="99"/>
        <v>23.076423962661977</v>
      </c>
      <c r="AY114" s="687">
        <f t="shared" si="99"/>
        <v>22.099201451129193</v>
      </c>
      <c r="AZ114" s="687">
        <f t="shared" si="99"/>
        <v>21.187580104029063</v>
      </c>
      <c r="BA114" s="687">
        <f t="shared" si="99"/>
        <v>19.863579432045462</v>
      </c>
      <c r="BB114" s="687">
        <f t="shared" si="99"/>
        <v>17.574419708630021</v>
      </c>
      <c r="BC114" s="687">
        <f t="shared" si="99"/>
        <v>14.713426417995072</v>
      </c>
      <c r="BD114" s="687">
        <f t="shared" si="99"/>
        <v>12.640576787931051</v>
      </c>
      <c r="BE114" s="687">
        <f t="shared" si="99"/>
        <v>10.275364958308291</v>
      </c>
      <c r="BF114" s="687">
        <f t="shared" si="99"/>
        <v>8.3160891761114382</v>
      </c>
      <c r="BG114" s="687">
        <f t="shared" si="99"/>
        <v>6.4893704875272515</v>
      </c>
      <c r="BH114" s="687">
        <f t="shared" si="99"/>
        <v>4.623296186938882</v>
      </c>
      <c r="BI114" s="687">
        <f t="shared" si="99"/>
        <v>4.9618075210121555</v>
      </c>
      <c r="BJ114" s="46"/>
      <c r="BK114" s="46"/>
      <c r="BL114" s="46"/>
      <c r="BM114" s="46"/>
    </row>
    <row r="115" spans="1:65">
      <c r="A115" s="46"/>
      <c r="B115" s="46" t="s">
        <v>124</v>
      </c>
      <c r="C115" s="46"/>
      <c r="D115" s="46"/>
      <c r="E115" s="142">
        <f ca="1">IRR(OFFSET(F115,0,0,1,55+1))</f>
        <v>4.5437475257039672E-2</v>
      </c>
      <c r="F115" s="723">
        <f t="shared" ref="F115:AK115" si="100">F111/F$7</f>
        <v>-1322.8014300070326</v>
      </c>
      <c r="G115" s="687">
        <f t="shared" si="100"/>
        <v>-8.9002731811758835</v>
      </c>
      <c r="H115" s="687">
        <f t="shared" si="100"/>
        <v>-22.28112714688486</v>
      </c>
      <c r="I115" s="687">
        <f t="shared" si="100"/>
        <v>-24.171419820428802</v>
      </c>
      <c r="J115" s="687">
        <f t="shared" si="100"/>
        <v>5.6303088553603615</v>
      </c>
      <c r="K115" s="687">
        <f t="shared" si="100"/>
        <v>31.185443306311836</v>
      </c>
      <c r="L115" s="687">
        <f t="shared" si="100"/>
        <v>155.57701435514593</v>
      </c>
      <c r="M115" s="687">
        <f t="shared" si="100"/>
        <v>148.86217303264894</v>
      </c>
      <c r="N115" s="687">
        <f t="shared" si="100"/>
        <v>142.69332757149058</v>
      </c>
      <c r="O115" s="687">
        <f t="shared" si="100"/>
        <v>136.19431851862925</v>
      </c>
      <c r="P115" s="687">
        <f t="shared" si="100"/>
        <v>130.50269804163295</v>
      </c>
      <c r="Q115" s="687">
        <f t="shared" si="100"/>
        <v>125.97622954375014</v>
      </c>
      <c r="R115" s="687">
        <f t="shared" si="100"/>
        <v>121.16144859719671</v>
      </c>
      <c r="S115" s="687">
        <f t="shared" si="100"/>
        <v>117.91422150033473</v>
      </c>
      <c r="T115" s="687">
        <f t="shared" si="100"/>
        <v>114.60849952377549</v>
      </c>
      <c r="U115" s="687">
        <f t="shared" si="100"/>
        <v>110.73574966361355</v>
      </c>
      <c r="V115" s="687">
        <f t="shared" si="100"/>
        <v>106.5433999761089</v>
      </c>
      <c r="W115" s="687">
        <f t="shared" si="100"/>
        <v>101.90005680717242</v>
      </c>
      <c r="X115" s="687">
        <f t="shared" si="100"/>
        <v>97.78350254713979</v>
      </c>
      <c r="Y115" s="687">
        <f t="shared" si="100"/>
        <v>94.463849436950383</v>
      </c>
      <c r="Z115" s="687">
        <f t="shared" si="100"/>
        <v>91.428637466229603</v>
      </c>
      <c r="AA115" s="687">
        <f t="shared" si="100"/>
        <v>76.43324877844185</v>
      </c>
      <c r="AB115" s="687">
        <f t="shared" si="100"/>
        <v>54.200235133651105</v>
      </c>
      <c r="AC115" s="687">
        <f t="shared" si="100"/>
        <v>51.605601381325464</v>
      </c>
      <c r="AD115" s="687">
        <f t="shared" si="100"/>
        <v>50.289517056180074</v>
      </c>
      <c r="AE115" s="687">
        <f t="shared" si="100"/>
        <v>48.715676167193365</v>
      </c>
      <c r="AF115" s="687">
        <f t="shared" si="100"/>
        <v>47.100764020918326</v>
      </c>
      <c r="AG115" s="687">
        <f t="shared" si="100"/>
        <v>45.802582503953737</v>
      </c>
      <c r="AH115" s="687">
        <f t="shared" si="100"/>
        <v>44.623854615339042</v>
      </c>
      <c r="AI115" s="687">
        <f t="shared" si="100"/>
        <v>43.459752580574687</v>
      </c>
      <c r="AJ115" s="687">
        <f t="shared" si="100"/>
        <v>42.313165197202871</v>
      </c>
      <c r="AK115" s="687">
        <f t="shared" si="100"/>
        <v>41.145470153424711</v>
      </c>
      <c r="AL115" s="687">
        <f t="shared" ref="AL115:BI115" si="101">AL111/AL$7</f>
        <v>40.07029714454211</v>
      </c>
      <c r="AM115" s="687">
        <f t="shared" si="101"/>
        <v>39.127918904234924</v>
      </c>
      <c r="AN115" s="687">
        <f t="shared" si="101"/>
        <v>38.185540663928151</v>
      </c>
      <c r="AO115" s="687">
        <f t="shared" si="101"/>
        <v>37.24316242362103</v>
      </c>
      <c r="AP115" s="687">
        <f t="shared" si="101"/>
        <v>36.300784183314015</v>
      </c>
      <c r="AQ115" s="687">
        <f t="shared" si="101"/>
        <v>35.358405943007014</v>
      </c>
      <c r="AR115" s="687">
        <f t="shared" si="101"/>
        <v>34.416027702700063</v>
      </c>
      <c r="AS115" s="687">
        <f t="shared" si="101"/>
        <v>33.47364946239302</v>
      </c>
      <c r="AT115" s="687">
        <f t="shared" si="101"/>
        <v>32.531271222086069</v>
      </c>
      <c r="AU115" s="687">
        <f t="shared" si="101"/>
        <v>31.588892981778944</v>
      </c>
      <c r="AV115" s="687">
        <f t="shared" si="101"/>
        <v>30.602891992018133</v>
      </c>
      <c r="AW115" s="687">
        <f t="shared" si="101"/>
        <v>29.652472890636833</v>
      </c>
      <c r="AX115" s="687">
        <f t="shared" si="101"/>
        <v>28.623039281867044</v>
      </c>
      <c r="AY115" s="687">
        <f t="shared" si="101"/>
        <v>27.651950574720995</v>
      </c>
      <c r="AZ115" s="687">
        <f t="shared" si="101"/>
        <v>26.868427386980418</v>
      </c>
      <c r="BA115" s="687">
        <f t="shared" si="101"/>
        <v>25.460942035508076</v>
      </c>
      <c r="BB115" s="687">
        <f t="shared" si="101"/>
        <v>23.005666064144222</v>
      </c>
      <c r="BC115" s="687">
        <f t="shared" si="101"/>
        <v>19.651557458029504</v>
      </c>
      <c r="BD115" s="687">
        <f t="shared" si="101"/>
        <v>17.47776721604896</v>
      </c>
      <c r="BE115" s="687">
        <f t="shared" si="101"/>
        <v>14.655057412204034</v>
      </c>
      <c r="BF115" s="687">
        <f t="shared" si="101"/>
        <v>12.351100006726865</v>
      </c>
      <c r="BG115" s="687">
        <f t="shared" si="101"/>
        <v>9.7282550629441982</v>
      </c>
      <c r="BH115" s="687">
        <f t="shared" si="101"/>
        <v>6.992966212871714</v>
      </c>
      <c r="BI115" s="687">
        <f t="shared" si="101"/>
        <v>6.4288015359760511</v>
      </c>
      <c r="BJ115" s="46"/>
      <c r="BK115" s="46"/>
      <c r="BL115" s="46"/>
      <c r="BM115" s="46"/>
    </row>
    <row r="116" spans="1:65">
      <c r="A116" s="46"/>
      <c r="B116" s="51" t="s">
        <v>383</v>
      </c>
      <c r="C116" s="46"/>
      <c r="D116" s="46"/>
      <c r="E116" s="85"/>
      <c r="F116" s="688"/>
      <c r="G116" s="688"/>
      <c r="H116" s="688"/>
      <c r="I116" s="688"/>
      <c r="J116" s="688"/>
      <c r="K116" s="688"/>
      <c r="L116" s="688"/>
      <c r="M116" s="688"/>
      <c r="N116" s="688"/>
      <c r="O116" s="688"/>
      <c r="P116" s="688"/>
      <c r="Q116" s="688"/>
      <c r="R116" s="688"/>
      <c r="S116" s="688"/>
      <c r="T116" s="688"/>
      <c r="U116" s="688"/>
      <c r="V116" s="688"/>
      <c r="W116" s="688"/>
      <c r="X116" s="688"/>
      <c r="Y116" s="688"/>
      <c r="Z116" s="688"/>
      <c r="AA116" s="688"/>
      <c r="AB116" s="688"/>
      <c r="AC116" s="688"/>
      <c r="AD116" s="688"/>
      <c r="AE116" s="688"/>
      <c r="AF116" s="688"/>
      <c r="AG116" s="688"/>
      <c r="AH116" s="688"/>
      <c r="AI116" s="688"/>
      <c r="AJ116" s="688"/>
      <c r="AK116" s="688"/>
      <c r="AL116" s="688"/>
      <c r="AM116" s="688"/>
      <c r="AN116" s="688"/>
      <c r="AO116" s="688"/>
      <c r="AP116" s="688"/>
      <c r="AQ116" s="688"/>
      <c r="AR116" s="688"/>
      <c r="AS116" s="688"/>
      <c r="AT116" s="688"/>
      <c r="AU116" s="688"/>
      <c r="AV116" s="688"/>
      <c r="AW116" s="688"/>
      <c r="AX116" s="688"/>
      <c r="AY116" s="688"/>
      <c r="AZ116" s="688"/>
      <c r="BA116" s="688"/>
      <c r="BB116" s="688"/>
      <c r="BC116" s="688"/>
      <c r="BD116" s="688"/>
      <c r="BE116" s="688"/>
      <c r="BF116" s="688"/>
      <c r="BG116" s="688"/>
      <c r="BH116" s="688"/>
      <c r="BI116" s="688"/>
      <c r="BJ116" s="46"/>
      <c r="BK116" s="46"/>
      <c r="BL116" s="46"/>
      <c r="BM116" s="46"/>
    </row>
    <row r="117" spans="1:65">
      <c r="A117" s="46"/>
      <c r="B117" s="42" t="s">
        <v>191</v>
      </c>
      <c r="C117" s="46"/>
      <c r="D117" s="46"/>
      <c r="E117" s="148">
        <f t="shared" ref="E117" ca="1" si="102">IRR(OFFSET(F117,0,0,1,55+1))</f>
        <v>5.341510861237686E-2</v>
      </c>
      <c r="F117" s="684">
        <f>F72</f>
        <v>-1984.202145010549</v>
      </c>
      <c r="G117" s="689">
        <f>G48+G72</f>
        <v>-43.237741598398415</v>
      </c>
      <c r="H117" s="689">
        <f t="shared" ref="H117:BH117" si="103">H48+H72</f>
        <v>-68.944665970229593</v>
      </c>
      <c r="I117" s="689">
        <f t="shared" si="103"/>
        <v>-77.707036112666827</v>
      </c>
      <c r="J117" s="689">
        <f t="shared" si="103"/>
        <v>-32.934910025568115</v>
      </c>
      <c r="K117" s="689">
        <f t="shared" si="103"/>
        <v>7.5361573111659652</v>
      </c>
      <c r="L117" s="689">
        <f t="shared" si="103"/>
        <v>220.98411000760123</v>
      </c>
      <c r="M117" s="689">
        <f t="shared" si="103"/>
        <v>216.61514042252531</v>
      </c>
      <c r="N117" s="689">
        <f t="shared" si="103"/>
        <v>212.81330878889847</v>
      </c>
      <c r="O117" s="689">
        <f t="shared" si="103"/>
        <v>208.02117899802747</v>
      </c>
      <c r="P117" s="689">
        <f t="shared" si="103"/>
        <v>204.31642849985599</v>
      </c>
      <c r="Q117" s="689">
        <f t="shared" si="103"/>
        <v>202.50024836413698</v>
      </c>
      <c r="R117" s="689">
        <f t="shared" si="103"/>
        <v>199.86779110949877</v>
      </c>
      <c r="S117" s="689">
        <f t="shared" si="103"/>
        <v>200.1203371098249</v>
      </c>
      <c r="T117" s="689">
        <f t="shared" si="103"/>
        <v>200.14247783174767</v>
      </c>
      <c r="U117" s="689">
        <f t="shared" si="103"/>
        <v>198.83695004490033</v>
      </c>
      <c r="V117" s="689">
        <f t="shared" si="103"/>
        <v>196.63011755494284</v>
      </c>
      <c r="W117" s="689">
        <f t="shared" si="103"/>
        <v>193.15748583656745</v>
      </c>
      <c r="X117" s="689">
        <f t="shared" si="103"/>
        <v>190.54482416596869</v>
      </c>
      <c r="Y117" s="689">
        <f t="shared" si="103"/>
        <v>189.50782833938132</v>
      </c>
      <c r="Z117" s="689">
        <f t="shared" si="103"/>
        <v>188.96989142611616</v>
      </c>
      <c r="AA117" s="689">
        <f t="shared" si="103"/>
        <v>159.0691477496278</v>
      </c>
      <c r="AB117" s="689">
        <f t="shared" si="103"/>
        <v>109.05716936021506</v>
      </c>
      <c r="AC117" s="689">
        <f t="shared" si="103"/>
        <v>106.01660987527725</v>
      </c>
      <c r="AD117" s="689">
        <f t="shared" si="103"/>
        <v>106.05873237365371</v>
      </c>
      <c r="AE117" s="689">
        <f t="shared" si="103"/>
        <v>105.34212326383668</v>
      </c>
      <c r="AF117" s="689">
        <f t="shared" si="103"/>
        <v>104.3970234233512</v>
      </c>
      <c r="AG117" s="689">
        <f t="shared" si="103"/>
        <v>104.2116350990396</v>
      </c>
      <c r="AH117" s="689">
        <f t="shared" si="103"/>
        <v>104.28907520483239</v>
      </c>
      <c r="AI117" s="689">
        <f t="shared" si="103"/>
        <v>104.34625900827051</v>
      </c>
      <c r="AJ117" s="689">
        <f t="shared" si="103"/>
        <v>104.39196225254908</v>
      </c>
      <c r="AK117" s="689">
        <f t="shared" si="103"/>
        <v>104.30807100962613</v>
      </c>
      <c r="AL117" s="689">
        <f t="shared" si="103"/>
        <v>104.44358246506599</v>
      </c>
      <c r="AM117" s="689">
        <f t="shared" si="103"/>
        <v>104.94982834676779</v>
      </c>
      <c r="AN117" s="689">
        <f t="shared" si="103"/>
        <v>105.42220840274307</v>
      </c>
      <c r="AO117" s="689">
        <f t="shared" si="103"/>
        <v>105.85885182502551</v>
      </c>
      <c r="AP117" s="689">
        <f t="shared" si="103"/>
        <v>106.25781859088326</v>
      </c>
      <c r="AQ117" s="689">
        <f t="shared" si="103"/>
        <v>106.61709724313687</v>
      </c>
      <c r="AR117" s="689">
        <f t="shared" si="103"/>
        <v>106.93460260437628</v>
      </c>
      <c r="AS117" s="689">
        <f t="shared" si="103"/>
        <v>107.20817342320336</v>
      </c>
      <c r="AT117" s="689">
        <f t="shared" si="103"/>
        <v>107.43556995056549</v>
      </c>
      <c r="AU117" s="689">
        <f t="shared" si="103"/>
        <v>107.61447144419688</v>
      </c>
      <c r="AV117" s="689">
        <f t="shared" si="103"/>
        <v>107.56893173032211</v>
      </c>
      <c r="AW117" s="689">
        <f t="shared" si="103"/>
        <v>107.60382342389113</v>
      </c>
      <c r="AX117" s="689">
        <f t="shared" si="103"/>
        <v>107.25100928308254</v>
      </c>
      <c r="AY117" s="689">
        <f t="shared" si="103"/>
        <v>107.06483635806147</v>
      </c>
      <c r="AZ117" s="689">
        <f t="shared" si="103"/>
        <v>107.6270159200877</v>
      </c>
      <c r="BA117" s="689">
        <f t="shared" si="103"/>
        <v>105.3796148810078</v>
      </c>
      <c r="BB117" s="689">
        <f t="shared" si="103"/>
        <v>98.140744050921995</v>
      </c>
      <c r="BC117" s="689">
        <f t="shared" si="103"/>
        <v>86.179114189318852</v>
      </c>
      <c r="BD117" s="689">
        <f t="shared" si="103"/>
        <v>79.059439076904354</v>
      </c>
      <c r="BE117" s="689">
        <f t="shared" si="103"/>
        <v>68.260788536464275</v>
      </c>
      <c r="BF117" s="689">
        <f t="shared" si="103"/>
        <v>59.337792348849746</v>
      </c>
      <c r="BG117" s="689">
        <f t="shared" si="103"/>
        <v>48.174697462731494</v>
      </c>
      <c r="BH117" s="689">
        <f t="shared" si="103"/>
        <v>35.680345616268262</v>
      </c>
      <c r="BI117" s="689">
        <f>BI48+BI72+Assets!$BI$474*$D$19</f>
        <v>34.04802094078223</v>
      </c>
      <c r="BJ117" s="633"/>
      <c r="BK117" s="46"/>
      <c r="BL117" s="46"/>
      <c r="BM117" s="46"/>
    </row>
    <row r="118" spans="1:65" s="13" customFormat="1">
      <c r="A118" s="77"/>
      <c r="B118" s="77" t="s">
        <v>88</v>
      </c>
      <c r="C118" s="77"/>
      <c r="D118" s="46"/>
      <c r="E118" s="85"/>
      <c r="F118" s="164"/>
      <c r="G118" s="725">
        <f>MAX(0,MIN(G48+G103,F119+G48))</f>
        <v>109.32048583469931</v>
      </c>
      <c r="H118" s="725">
        <f t="shared" ref="H118:BI118" si="104">MAX(0,MIN(H48+H103,G119+H48))</f>
        <v>115.63918346289962</v>
      </c>
      <c r="I118" s="725">
        <f t="shared" si="104"/>
        <v>123.66028348756916</v>
      </c>
      <c r="J118" s="725">
        <f t="shared" si="104"/>
        <v>134.38731810493618</v>
      </c>
      <c r="K118" s="725">
        <f t="shared" si="104"/>
        <v>143.3007373080828</v>
      </c>
      <c r="L118" s="725">
        <f t="shared" si="104"/>
        <v>150.53304964322459</v>
      </c>
      <c r="M118" s="725">
        <f t="shared" si="104"/>
        <v>146.780052558796</v>
      </c>
      <c r="N118" s="725">
        <f t="shared" si="104"/>
        <v>143.0598689336264</v>
      </c>
      <c r="O118" s="725">
        <f t="shared" si="104"/>
        <v>139.34403477794817</v>
      </c>
      <c r="P118" s="725">
        <f t="shared" si="104"/>
        <v>135.68553594639377</v>
      </c>
      <c r="Q118" s="725">
        <f t="shared" si="104"/>
        <v>132.02950098648401</v>
      </c>
      <c r="R118" s="725">
        <f t="shared" si="104"/>
        <v>128.27545515554905</v>
      </c>
      <c r="S118" s="725">
        <f t="shared" si="104"/>
        <v>124.46166120109406</v>
      </c>
      <c r="T118" s="725">
        <f t="shared" si="104"/>
        <v>120.43124932895749</v>
      </c>
      <c r="U118" s="725">
        <f t="shared" si="104"/>
        <v>116.18495400536774</v>
      </c>
      <c r="V118" s="725">
        <f t="shared" si="104"/>
        <v>111.78200111077346</v>
      </c>
      <c r="W118" s="725">
        <f t="shared" si="104"/>
        <v>107.26205872825626</v>
      </c>
      <c r="X118" s="725">
        <f t="shared" si="104"/>
        <v>102.68632507945171</v>
      </c>
      <c r="Y118" s="725">
        <f t="shared" si="104"/>
        <v>98.006016660975476</v>
      </c>
      <c r="Z118" s="725">
        <f t="shared" si="104"/>
        <v>93.131625407346718</v>
      </c>
      <c r="AA118" s="725">
        <f t="shared" si="104"/>
        <v>88.026226977786621</v>
      </c>
      <c r="AB118" s="725">
        <f t="shared" si="104"/>
        <v>81.05409240885669</v>
      </c>
      <c r="AC118" s="725">
        <f t="shared" si="104"/>
        <v>75.709734301940045</v>
      </c>
      <c r="AD118" s="725">
        <f t="shared" si="104"/>
        <v>75.522346664338755</v>
      </c>
      <c r="AE118" s="725">
        <f t="shared" si="104"/>
        <v>74.056214399775115</v>
      </c>
      <c r="AF118" s="725">
        <f t="shared" si="104"/>
        <v>72.202778175632119</v>
      </c>
      <c r="AG118" s="725">
        <f t="shared" si="104"/>
        <v>71.611244500942831</v>
      </c>
      <c r="AH118" s="725">
        <f t="shared" si="104"/>
        <v>71.444773903730749</v>
      </c>
      <c r="AI118" s="725">
        <f t="shared" si="104"/>
        <v>115.52580987344919</v>
      </c>
      <c r="AJ118" s="725">
        <f t="shared" si="104"/>
        <v>73.236361972509243</v>
      </c>
      <c r="AK118" s="725">
        <f t="shared" si="104"/>
        <v>71.576672587993812</v>
      </c>
      <c r="AL118" s="725">
        <f t="shared" si="104"/>
        <v>69.833038890923575</v>
      </c>
      <c r="AM118" s="725">
        <f t="shared" si="104"/>
        <v>67.989301288502418</v>
      </c>
      <c r="AN118" s="725">
        <f t="shared" si="104"/>
        <v>66.020377761004269</v>
      </c>
      <c r="AO118" s="725">
        <f t="shared" si="104"/>
        <v>63.921403597169437</v>
      </c>
      <c r="AP118" s="725">
        <f t="shared" si="104"/>
        <v>61.687354597573368</v>
      </c>
      <c r="AQ118" s="725">
        <f t="shared" si="104"/>
        <v>59.313042265674078</v>
      </c>
      <c r="AR118" s="725">
        <f t="shared" si="104"/>
        <v>56.793108860926694</v>
      </c>
      <c r="AS118" s="725">
        <f t="shared" si="104"/>
        <v>54.122022310138412</v>
      </c>
      <c r="AT118" s="725">
        <f t="shared" si="104"/>
        <v>51.294070973133287</v>
      </c>
      <c r="AU118" s="725">
        <f t="shared" si="104"/>
        <v>48.303358258689997</v>
      </c>
      <c r="AV118" s="725">
        <f t="shared" si="104"/>
        <v>45.143797086606135</v>
      </c>
      <c r="AW118" s="725">
        <f t="shared" si="104"/>
        <v>41.818348937192745</v>
      </c>
      <c r="AX118" s="725">
        <f t="shared" si="104"/>
        <v>38.313892188502415</v>
      </c>
      <c r="AY118" s="725">
        <f t="shared" si="104"/>
        <v>34.641544346940449</v>
      </c>
      <c r="AZ118" s="725">
        <f t="shared" si="104"/>
        <v>30.78348454831329</v>
      </c>
      <c r="BA118" s="725">
        <f t="shared" si="104"/>
        <v>26.689954263547122</v>
      </c>
      <c r="BB118" s="725">
        <f t="shared" si="104"/>
        <v>22.498078863168722</v>
      </c>
      <c r="BC118" s="725">
        <f t="shared" si="104"/>
        <v>18.468519897842043</v>
      </c>
      <c r="BD118" s="725">
        <f t="shared" si="104"/>
        <v>14.861510128982234</v>
      </c>
      <c r="BE118" s="725">
        <f t="shared" si="104"/>
        <v>11.441623488216603</v>
      </c>
      <c r="BF118" s="725">
        <f t="shared" si="104"/>
        <v>8.4148108375220687</v>
      </c>
      <c r="BG118" s="725">
        <f t="shared" si="104"/>
        <v>5.7020936668510762</v>
      </c>
      <c r="BH118" s="725">
        <f t="shared" si="104"/>
        <v>3.4395364052625874</v>
      </c>
      <c r="BI118" s="725">
        <f t="shared" si="104"/>
        <v>1.7220368766152461</v>
      </c>
      <c r="BJ118" s="77"/>
      <c r="BK118" s="77"/>
      <c r="BL118" s="77"/>
      <c r="BM118" s="77"/>
    </row>
    <row r="119" spans="1:65" s="11" customFormat="1">
      <c r="A119" s="46"/>
      <c r="B119" s="46" t="s">
        <v>89</v>
      </c>
      <c r="C119" s="46"/>
      <c r="D119" s="50"/>
      <c r="E119" s="85"/>
      <c r="F119" s="729"/>
      <c r="G119" s="150">
        <f>MAX(0,F119+G48-G118)</f>
        <v>0</v>
      </c>
      <c r="H119" s="150">
        <f t="shared" ref="H119:BI119" si="105">MAX(0,G119+H48-H118)</f>
        <v>0</v>
      </c>
      <c r="I119" s="150">
        <f t="shared" si="105"/>
        <v>0</v>
      </c>
      <c r="J119" s="150">
        <f t="shared" si="105"/>
        <v>0</v>
      </c>
      <c r="K119" s="150">
        <f t="shared" si="105"/>
        <v>0</v>
      </c>
      <c r="L119" s="150">
        <f t="shared" si="105"/>
        <v>0</v>
      </c>
      <c r="M119" s="150">
        <f t="shared" si="105"/>
        <v>0</v>
      </c>
      <c r="N119" s="150">
        <f t="shared" si="105"/>
        <v>0</v>
      </c>
      <c r="O119" s="150">
        <f t="shared" si="105"/>
        <v>0</v>
      </c>
      <c r="P119" s="150">
        <f t="shared" si="105"/>
        <v>0</v>
      </c>
      <c r="Q119" s="150">
        <f t="shared" si="105"/>
        <v>0</v>
      </c>
      <c r="R119" s="150">
        <f t="shared" si="105"/>
        <v>0</v>
      </c>
      <c r="S119" s="150">
        <f t="shared" si="105"/>
        <v>0</v>
      </c>
      <c r="T119" s="150">
        <f t="shared" si="105"/>
        <v>0</v>
      </c>
      <c r="U119" s="150">
        <f t="shared" si="105"/>
        <v>0</v>
      </c>
      <c r="V119" s="150">
        <f t="shared" si="105"/>
        <v>0</v>
      </c>
      <c r="W119" s="150">
        <f t="shared" si="105"/>
        <v>0</v>
      </c>
      <c r="X119" s="150">
        <f t="shared" si="105"/>
        <v>0</v>
      </c>
      <c r="Y119" s="150">
        <f t="shared" si="105"/>
        <v>0</v>
      </c>
      <c r="Z119" s="150">
        <f t="shared" si="105"/>
        <v>0</v>
      </c>
      <c r="AA119" s="150">
        <f t="shared" si="105"/>
        <v>0</v>
      </c>
      <c r="AB119" s="150">
        <f t="shared" si="105"/>
        <v>3.1876085000955072</v>
      </c>
      <c r="AC119" s="150">
        <f t="shared" si="105"/>
        <v>10.397630763550126</v>
      </c>
      <c r="AD119" s="150">
        <f t="shared" si="105"/>
        <v>16.56464863525774</v>
      </c>
      <c r="AE119" s="150">
        <f t="shared" si="105"/>
        <v>22.899618645199013</v>
      </c>
      <c r="AF119" s="150">
        <f t="shared" si="105"/>
        <v>29.758863894495349</v>
      </c>
      <c r="AG119" s="150">
        <f t="shared" si="105"/>
        <v>35.860022519846595</v>
      </c>
      <c r="AH119" s="150">
        <f t="shared" si="105"/>
        <v>40.716011664617739</v>
      </c>
      <c r="AI119" s="150">
        <f t="shared" si="105"/>
        <v>0</v>
      </c>
      <c r="AJ119" s="150">
        <f t="shared" si="105"/>
        <v>0</v>
      </c>
      <c r="AK119" s="150">
        <f t="shared" si="105"/>
        <v>0</v>
      </c>
      <c r="AL119" s="150">
        <f t="shared" si="105"/>
        <v>0</v>
      </c>
      <c r="AM119" s="150">
        <f t="shared" si="105"/>
        <v>0</v>
      </c>
      <c r="AN119" s="150">
        <f t="shared" si="105"/>
        <v>0</v>
      </c>
      <c r="AO119" s="150">
        <f t="shared" si="105"/>
        <v>0</v>
      </c>
      <c r="AP119" s="150">
        <f t="shared" si="105"/>
        <v>0</v>
      </c>
      <c r="AQ119" s="150">
        <f t="shared" si="105"/>
        <v>0</v>
      </c>
      <c r="AR119" s="150">
        <f t="shared" si="105"/>
        <v>0</v>
      </c>
      <c r="AS119" s="150">
        <f t="shared" si="105"/>
        <v>0</v>
      </c>
      <c r="AT119" s="150">
        <f t="shared" si="105"/>
        <v>0</v>
      </c>
      <c r="AU119" s="150">
        <f t="shared" si="105"/>
        <v>0</v>
      </c>
      <c r="AV119" s="150">
        <f t="shared" si="105"/>
        <v>0</v>
      </c>
      <c r="AW119" s="150">
        <f t="shared" si="105"/>
        <v>0</v>
      </c>
      <c r="AX119" s="150">
        <f t="shared" si="105"/>
        <v>0</v>
      </c>
      <c r="AY119" s="150">
        <f t="shared" si="105"/>
        <v>0</v>
      </c>
      <c r="AZ119" s="150">
        <f t="shared" si="105"/>
        <v>0</v>
      </c>
      <c r="BA119" s="150">
        <f t="shared" si="105"/>
        <v>0</v>
      </c>
      <c r="BB119" s="150">
        <f t="shared" si="105"/>
        <v>0</v>
      </c>
      <c r="BC119" s="150">
        <f t="shared" si="105"/>
        <v>0</v>
      </c>
      <c r="BD119" s="150">
        <f t="shared" si="105"/>
        <v>0</v>
      </c>
      <c r="BE119" s="150">
        <f t="shared" si="105"/>
        <v>0</v>
      </c>
      <c r="BF119" s="150">
        <f t="shared" si="105"/>
        <v>0</v>
      </c>
      <c r="BG119" s="150">
        <f t="shared" si="105"/>
        <v>0</v>
      </c>
      <c r="BH119" s="150">
        <f t="shared" si="105"/>
        <v>0</v>
      </c>
      <c r="BI119" s="150">
        <f t="shared" si="105"/>
        <v>0</v>
      </c>
      <c r="BJ119" s="46"/>
      <c r="BK119" s="46"/>
      <c r="BL119" s="46"/>
      <c r="BM119" s="46"/>
    </row>
    <row r="120" spans="1:65">
      <c r="A120" s="46"/>
      <c r="B120" s="46" t="s">
        <v>45</v>
      </c>
      <c r="C120" s="144" t="s">
        <v>42</v>
      </c>
      <c r="D120" s="149">
        <f ca="1">1-$E$120/$E$117</f>
        <v>0.30002988326668589</v>
      </c>
      <c r="E120" s="148">
        <f t="shared" ref="E120" ca="1" si="106">IRR(OFFSET(F120,0,0,1,55+1))</f>
        <v>3.7388979810728085E-2</v>
      </c>
      <c r="F120" s="723">
        <f>F72</f>
        <v>-1984.202145010549</v>
      </c>
      <c r="G120" s="687">
        <f>G48-G118*G53+G72</f>
        <v>-76.033887348808207</v>
      </c>
      <c r="H120" s="687">
        <f t="shared" ref="H120:BH120" si="107">H48-H118*H53+H72</f>
        <v>-103.63642100909948</v>
      </c>
      <c r="I120" s="687">
        <f t="shared" si="107"/>
        <v>-114.80512115893757</v>
      </c>
      <c r="J120" s="687">
        <f t="shared" si="107"/>
        <v>-73.251105457048965</v>
      </c>
      <c r="K120" s="687">
        <f t="shared" si="107"/>
        <v>-35.454063881258875</v>
      </c>
      <c r="L120" s="687">
        <f t="shared" si="107"/>
        <v>175.82419511463385</v>
      </c>
      <c r="M120" s="687">
        <f t="shared" si="107"/>
        <v>172.58112465488651</v>
      </c>
      <c r="N120" s="687">
        <f t="shared" si="107"/>
        <v>169.89534810881054</v>
      </c>
      <c r="O120" s="687">
        <f t="shared" si="107"/>
        <v>166.217968564643</v>
      </c>
      <c r="P120" s="687">
        <f t="shared" si="107"/>
        <v>163.61076771593787</v>
      </c>
      <c r="Q120" s="687">
        <f t="shared" si="107"/>
        <v>162.89139806819179</v>
      </c>
      <c r="R120" s="687">
        <f t="shared" si="107"/>
        <v>161.38515456283406</v>
      </c>
      <c r="S120" s="687">
        <f t="shared" si="107"/>
        <v>162.7818387494967</v>
      </c>
      <c r="T120" s="687">
        <f t="shared" si="107"/>
        <v>164.01310303306042</v>
      </c>
      <c r="U120" s="687">
        <f t="shared" si="107"/>
        <v>163.98146384329004</v>
      </c>
      <c r="V120" s="687">
        <f t="shared" si="107"/>
        <v>163.09551722171079</v>
      </c>
      <c r="W120" s="687">
        <f t="shared" si="107"/>
        <v>160.97886821809058</v>
      </c>
      <c r="X120" s="687">
        <f t="shared" si="107"/>
        <v>159.73892664213318</v>
      </c>
      <c r="Y120" s="687">
        <f t="shared" si="107"/>
        <v>160.10602334108867</v>
      </c>
      <c r="Z120" s="687">
        <f t="shared" si="107"/>
        <v>161.03040380391215</v>
      </c>
      <c r="AA120" s="687">
        <f t="shared" si="107"/>
        <v>132.66127965629181</v>
      </c>
      <c r="AB120" s="687">
        <f t="shared" si="107"/>
        <v>84.740941637558052</v>
      </c>
      <c r="AC120" s="687">
        <f t="shared" si="107"/>
        <v>83.303689584695235</v>
      </c>
      <c r="AD120" s="687">
        <f t="shared" si="107"/>
        <v>83.402028374352085</v>
      </c>
      <c r="AE120" s="687">
        <f t="shared" si="107"/>
        <v>83.125258943904157</v>
      </c>
      <c r="AF120" s="687">
        <f t="shared" si="107"/>
        <v>82.73618997066157</v>
      </c>
      <c r="AG120" s="687">
        <f t="shared" si="107"/>
        <v>82.728261748756751</v>
      </c>
      <c r="AH120" s="687">
        <f t="shared" si="107"/>
        <v>82.855643033713164</v>
      </c>
      <c r="AI120" s="687">
        <f t="shared" si="107"/>
        <v>69.688516046235748</v>
      </c>
      <c r="AJ120" s="687">
        <f t="shared" si="107"/>
        <v>82.421053660796304</v>
      </c>
      <c r="AK120" s="687">
        <f t="shared" si="107"/>
        <v>82.835069233227983</v>
      </c>
      <c r="AL120" s="687">
        <f t="shared" si="107"/>
        <v>83.493670797788923</v>
      </c>
      <c r="AM120" s="687">
        <f t="shared" si="107"/>
        <v>84.553037960217068</v>
      </c>
      <c r="AN120" s="687">
        <f t="shared" si="107"/>
        <v>85.616095074441787</v>
      </c>
      <c r="AO120" s="687">
        <f t="shared" si="107"/>
        <v>86.682430745874669</v>
      </c>
      <c r="AP120" s="687">
        <f t="shared" si="107"/>
        <v>87.751612211611246</v>
      </c>
      <c r="AQ120" s="687">
        <f t="shared" si="107"/>
        <v>88.823184563434637</v>
      </c>
      <c r="AR120" s="687">
        <f t="shared" si="107"/>
        <v>89.896669946098271</v>
      </c>
      <c r="AS120" s="687">
        <f t="shared" si="107"/>
        <v>90.97156673016184</v>
      </c>
      <c r="AT120" s="687">
        <f t="shared" si="107"/>
        <v>92.047348658625509</v>
      </c>
      <c r="AU120" s="687">
        <f t="shared" si="107"/>
        <v>93.123463966589881</v>
      </c>
      <c r="AV120" s="687">
        <f t="shared" si="107"/>
        <v>94.025792604340268</v>
      </c>
      <c r="AW120" s="687">
        <f t="shared" si="107"/>
        <v>95.058318742733292</v>
      </c>
      <c r="AX120" s="687">
        <f t="shared" si="107"/>
        <v>95.756841626531809</v>
      </c>
      <c r="AY120" s="687">
        <f t="shared" si="107"/>
        <v>96.672373053979328</v>
      </c>
      <c r="AZ120" s="687">
        <f t="shared" si="107"/>
        <v>98.39197055559373</v>
      </c>
      <c r="BA120" s="687">
        <f t="shared" si="107"/>
        <v>97.37262860194366</v>
      </c>
      <c r="BB120" s="687">
        <f t="shared" si="107"/>
        <v>91.391320391971377</v>
      </c>
      <c r="BC120" s="687">
        <f t="shared" si="107"/>
        <v>80.638558219966242</v>
      </c>
      <c r="BD120" s="687">
        <f t="shared" si="107"/>
        <v>74.600986038209683</v>
      </c>
      <c r="BE120" s="687">
        <f t="shared" si="107"/>
        <v>64.828301489999291</v>
      </c>
      <c r="BF120" s="687">
        <f t="shared" si="107"/>
        <v>56.813349097593125</v>
      </c>
      <c r="BG120" s="687">
        <f t="shared" si="107"/>
        <v>46.46406936267617</v>
      </c>
      <c r="BH120" s="687">
        <f t="shared" si="107"/>
        <v>34.648484694689486</v>
      </c>
      <c r="BI120" s="687">
        <f>BI48-BI118*BI53+BI72+Assets!BI474*$D$19</f>
        <v>33.531409877797657</v>
      </c>
      <c r="BJ120" s="633"/>
      <c r="BK120" s="46"/>
      <c r="BL120" s="46"/>
      <c r="BM120" s="46"/>
    </row>
    <row r="121" spans="1:65">
      <c r="A121" s="46"/>
      <c r="B121" s="51" t="s">
        <v>32</v>
      </c>
      <c r="C121" s="46"/>
      <c r="D121" s="46"/>
      <c r="E121" s="85"/>
      <c r="F121" s="688"/>
      <c r="G121" s="688"/>
      <c r="H121" s="688"/>
      <c r="I121" s="688"/>
      <c r="J121" s="688"/>
      <c r="K121" s="688"/>
      <c r="L121" s="688"/>
      <c r="M121" s="688"/>
      <c r="N121" s="688"/>
      <c r="O121" s="688"/>
      <c r="P121" s="688"/>
      <c r="Q121" s="688"/>
      <c r="R121" s="688"/>
      <c r="S121" s="688"/>
      <c r="T121" s="688"/>
      <c r="U121" s="688"/>
      <c r="V121" s="688"/>
      <c r="W121" s="688"/>
      <c r="X121" s="688"/>
      <c r="Y121" s="688"/>
      <c r="Z121" s="688"/>
      <c r="AA121" s="688"/>
      <c r="AB121" s="688"/>
      <c r="AC121" s="688"/>
      <c r="AD121" s="688"/>
      <c r="AE121" s="688"/>
      <c r="AF121" s="688"/>
      <c r="AG121" s="688"/>
      <c r="AH121" s="688"/>
      <c r="AI121" s="688"/>
      <c r="AJ121" s="688"/>
      <c r="AK121" s="688"/>
      <c r="AL121" s="688"/>
      <c r="AM121" s="688"/>
      <c r="AN121" s="688"/>
      <c r="AO121" s="688"/>
      <c r="AP121" s="688"/>
      <c r="AQ121" s="688"/>
      <c r="AR121" s="688"/>
      <c r="AS121" s="688"/>
      <c r="AT121" s="688"/>
      <c r="AU121" s="688"/>
      <c r="AV121" s="688"/>
      <c r="AW121" s="688"/>
      <c r="AX121" s="688"/>
      <c r="AY121" s="688"/>
      <c r="AZ121" s="688"/>
      <c r="BA121" s="688"/>
      <c r="BB121" s="688"/>
      <c r="BC121" s="688"/>
      <c r="BD121" s="688"/>
      <c r="BE121" s="688"/>
      <c r="BF121" s="688"/>
      <c r="BG121" s="688"/>
      <c r="BH121" s="688"/>
      <c r="BI121" s="688"/>
      <c r="BJ121" s="46"/>
      <c r="BK121" s="46"/>
      <c r="BL121" s="46"/>
      <c r="BM121" s="46"/>
    </row>
    <row r="122" spans="1:65">
      <c r="A122" s="46"/>
      <c r="B122" s="46" t="s">
        <v>156</v>
      </c>
      <c r="C122" s="46"/>
      <c r="D122" s="46"/>
      <c r="E122" s="141">
        <f t="shared" ref="E122:E127" ca="1" si="108">IRR(OFFSET(F122,0,0,1,55+1))</f>
        <v>6.6528927984244479E-2</v>
      </c>
      <c r="F122" s="726">
        <f>F102-F70-F30</f>
        <v>-3307.0035750175816</v>
      </c>
      <c r="G122" s="496">
        <f t="shared" ref="G122:BH122" si="109">G102-G70-G30</f>
        <v>-14.365340858313175</v>
      </c>
      <c r="H122" s="496">
        <f t="shared" si="109"/>
        <v>-58.263791936642093</v>
      </c>
      <c r="I122" s="496">
        <f t="shared" si="109"/>
        <v>-71.741536075517104</v>
      </c>
      <c r="J122" s="496">
        <f t="shared" si="109"/>
        <v>8.1548722651952517</v>
      </c>
      <c r="K122" s="496">
        <f t="shared" si="109"/>
        <v>77.332842865504915</v>
      </c>
      <c r="L122" s="496">
        <f t="shared" si="109"/>
        <v>413.46248662011868</v>
      </c>
      <c r="M122" s="496">
        <f t="shared" si="109"/>
        <v>407.31152615316154</v>
      </c>
      <c r="N122" s="496">
        <f t="shared" si="109"/>
        <v>403.1259673085122</v>
      </c>
      <c r="O122" s="496">
        <f t="shared" si="109"/>
        <v>396.56966903360063</v>
      </c>
      <c r="P122" s="496">
        <f t="shared" si="109"/>
        <v>390.08522541784737</v>
      </c>
      <c r="Q122" s="496">
        <f t="shared" si="109"/>
        <v>386.26290963007949</v>
      </c>
      <c r="R122" s="496">
        <f t="shared" si="109"/>
        <v>380.9115780365812</v>
      </c>
      <c r="S122" s="496">
        <f t="shared" si="109"/>
        <v>381.70692584349058</v>
      </c>
      <c r="T122" s="496">
        <f t="shared" si="109"/>
        <v>382.96592016793232</v>
      </c>
      <c r="U122" s="496">
        <f t="shared" si="109"/>
        <v>381.20979048414301</v>
      </c>
      <c r="V122" s="496">
        <f t="shared" si="109"/>
        <v>377.06338945364189</v>
      </c>
      <c r="W122" s="496">
        <f t="shared" si="109"/>
        <v>370.14671371341154</v>
      </c>
      <c r="X122" s="496">
        <f t="shared" si="109"/>
        <v>364.98452802162069</v>
      </c>
      <c r="Y122" s="496">
        <f t="shared" si="109"/>
        <v>362.70924931344285</v>
      </c>
      <c r="Z122" s="496">
        <f t="shared" si="109"/>
        <v>361.44136946909885</v>
      </c>
      <c r="AA122" s="496">
        <f t="shared" si="109"/>
        <v>300.48471759349405</v>
      </c>
      <c r="AB122" s="496">
        <f t="shared" si="109"/>
        <v>199.39858098770941</v>
      </c>
      <c r="AC122" s="496">
        <f t="shared" si="109"/>
        <v>194.05422288079276</v>
      </c>
      <c r="AD122" s="496">
        <f t="shared" si="109"/>
        <v>193.86683524319147</v>
      </c>
      <c r="AE122" s="496">
        <f t="shared" si="109"/>
        <v>192.40070297862783</v>
      </c>
      <c r="AF122" s="496">
        <f t="shared" si="109"/>
        <v>190.54726675448484</v>
      </c>
      <c r="AG122" s="496">
        <f t="shared" si="109"/>
        <v>189.95573307979555</v>
      </c>
      <c r="AH122" s="496">
        <f t="shared" si="109"/>
        <v>189.78926248258347</v>
      </c>
      <c r="AI122" s="496">
        <f t="shared" si="109"/>
        <v>193.35019224962755</v>
      </c>
      <c r="AJ122" s="496">
        <f t="shared" si="109"/>
        <v>203.01819766698586</v>
      </c>
      <c r="AK122" s="496">
        <f t="shared" si="109"/>
        <v>202.78826709090882</v>
      </c>
      <c r="AL122" s="496">
        <f t="shared" si="109"/>
        <v>203.00127159852204</v>
      </c>
      <c r="AM122" s="496">
        <f t="shared" si="109"/>
        <v>204.61102064683047</v>
      </c>
      <c r="AN122" s="496">
        <f t="shared" si="109"/>
        <v>206.78535652905521</v>
      </c>
      <c r="AO122" s="496">
        <f t="shared" si="109"/>
        <v>207.59769604031857</v>
      </c>
      <c r="AP122" s="496">
        <f t="shared" si="109"/>
        <v>208.32862105510023</v>
      </c>
      <c r="AQ122" s="496">
        <f t="shared" si="109"/>
        <v>208.97385748812016</v>
      </c>
      <c r="AR122" s="496">
        <f t="shared" si="109"/>
        <v>209.52897535698645</v>
      </c>
      <c r="AS122" s="496">
        <f t="shared" si="109"/>
        <v>209.98938381595167</v>
      </c>
      <c r="AT122" s="496">
        <f t="shared" si="109"/>
        <v>210.35032604236437</v>
      </c>
      <c r="AU122" s="496">
        <f t="shared" si="109"/>
        <v>210.60687397163309</v>
      </c>
      <c r="AV122" s="496">
        <f t="shared" si="109"/>
        <v>210.40119550079947</v>
      </c>
      <c r="AW122" s="496">
        <f t="shared" si="109"/>
        <v>210.38002981084048</v>
      </c>
      <c r="AX122" s="496">
        <f t="shared" si="109"/>
        <v>209.88781318938027</v>
      </c>
      <c r="AY122" s="496">
        <f t="shared" si="109"/>
        <v>209.37793615654329</v>
      </c>
      <c r="AZ122" s="496">
        <f t="shared" si="109"/>
        <v>210.62285766392739</v>
      </c>
      <c r="BA122" s="496">
        <f t="shared" si="109"/>
        <v>206.22983205331434</v>
      </c>
      <c r="BB122" s="496">
        <f t="shared" si="109"/>
        <v>193.11538475214812</v>
      </c>
      <c r="BC122" s="496">
        <f t="shared" si="109"/>
        <v>170.61124829923261</v>
      </c>
      <c r="BD122" s="496">
        <f t="shared" si="109"/>
        <v>158.04945309948889</v>
      </c>
      <c r="BE122" s="496">
        <f t="shared" si="109"/>
        <v>137.6370405439275</v>
      </c>
      <c r="BF122" s="496">
        <f t="shared" si="109"/>
        <v>120.90653464165689</v>
      </c>
      <c r="BG122" s="496">
        <f t="shared" si="109"/>
        <v>98.120197150326462</v>
      </c>
      <c r="BH122" s="496">
        <f t="shared" si="109"/>
        <v>72.644169378251448</v>
      </c>
      <c r="BI122" s="496">
        <f>BI102-BI70-BI30+Assets!BI474</f>
        <v>65.000073016562624</v>
      </c>
      <c r="BJ122" s="633"/>
      <c r="BK122" s="46"/>
      <c r="BL122" s="46"/>
      <c r="BM122" s="46"/>
    </row>
    <row r="123" spans="1:65">
      <c r="A123" s="46"/>
      <c r="B123" s="46" t="s">
        <v>157</v>
      </c>
      <c r="C123" s="46"/>
      <c r="D123" s="46"/>
      <c r="E123" s="142">
        <f t="shared" ca="1" si="108"/>
        <v>5.5727242043417169E-2</v>
      </c>
      <c r="F123" s="730">
        <f>F122-F105</f>
        <v>-3307.0035750175816</v>
      </c>
      <c r="G123" s="150">
        <f t="shared" ref="G123:BI123" si="110">G122-G105</f>
        <v>-77.668316849966118</v>
      </c>
      <c r="H123" s="150">
        <f t="shared" si="110"/>
        <v>-114.96594128381466</v>
      </c>
      <c r="I123" s="150">
        <f t="shared" si="110"/>
        <v>-124.87650732505702</v>
      </c>
      <c r="J123" s="150">
        <f t="shared" si="110"/>
        <v>-50.030787360648283</v>
      </c>
      <c r="K123" s="150">
        <f t="shared" si="110"/>
        <v>19.38034902561764</v>
      </c>
      <c r="L123" s="150">
        <f t="shared" si="110"/>
        <v>390.7284643066846</v>
      </c>
      <c r="M123" s="150">
        <f t="shared" si="110"/>
        <v>381.38354783602801</v>
      </c>
      <c r="N123" s="150">
        <f t="shared" si="110"/>
        <v>372.31519638872703</v>
      </c>
      <c r="O123" s="150">
        <f t="shared" si="110"/>
        <v>362.07802733714965</v>
      </c>
      <c r="P123" s="150">
        <f t="shared" si="110"/>
        <v>354.83345918178338</v>
      </c>
      <c r="Q123" s="150">
        <f t="shared" si="110"/>
        <v>351.06102764237295</v>
      </c>
      <c r="R123" s="150">
        <f t="shared" si="110"/>
        <v>346.0063046801539</v>
      </c>
      <c r="S123" s="150">
        <f t="shared" si="110"/>
        <v>344.84684551831987</v>
      </c>
      <c r="T123" s="150">
        <f t="shared" si="110"/>
        <v>342.6626897057269</v>
      </c>
      <c r="U123" s="150">
        <f t="shared" si="110"/>
        <v>338.72532045189439</v>
      </c>
      <c r="V123" s="150">
        <f t="shared" si="110"/>
        <v>333.82317885770874</v>
      </c>
      <c r="W123" s="150">
        <f t="shared" si="110"/>
        <v>327.21095705729272</v>
      </c>
      <c r="X123" s="150">
        <f t="shared" si="110"/>
        <v>321.7984137126258</v>
      </c>
      <c r="Y123" s="150">
        <f t="shared" si="110"/>
        <v>318.80162609135846</v>
      </c>
      <c r="Z123" s="150">
        <f t="shared" si="110"/>
        <v>316.45179282422902</v>
      </c>
      <c r="AA123" s="150">
        <f t="shared" si="110"/>
        <v>272.25051698243766</v>
      </c>
      <c r="AB123" s="150">
        <f t="shared" si="110"/>
        <v>199.39858098770941</v>
      </c>
      <c r="AC123" s="150">
        <f t="shared" si="110"/>
        <v>194.05422288079276</v>
      </c>
      <c r="AD123" s="150">
        <f t="shared" si="110"/>
        <v>193.86683524319147</v>
      </c>
      <c r="AE123" s="150">
        <f t="shared" si="110"/>
        <v>192.40070297862783</v>
      </c>
      <c r="AF123" s="150">
        <f t="shared" si="110"/>
        <v>190.54726675448484</v>
      </c>
      <c r="AG123" s="150">
        <f t="shared" si="110"/>
        <v>189.95573307979555</v>
      </c>
      <c r="AH123" s="150">
        <f t="shared" si="110"/>
        <v>189.78926248258347</v>
      </c>
      <c r="AI123" s="150">
        <f t="shared" si="110"/>
        <v>187.05391207935708</v>
      </c>
      <c r="AJ123" s="150">
        <f t="shared" si="110"/>
        <v>180.18651079118183</v>
      </c>
      <c r="AK123" s="150">
        <f t="shared" si="110"/>
        <v>179.52765257257326</v>
      </c>
      <c r="AL123" s="150">
        <f t="shared" si="110"/>
        <v>179.15366561878145</v>
      </c>
      <c r="AM123" s="150">
        <f t="shared" si="110"/>
        <v>178.8434043160033</v>
      </c>
      <c r="AN123" s="150">
        <f t="shared" si="110"/>
        <v>178.01899903158582</v>
      </c>
      <c r="AO123" s="150">
        <f t="shared" si="110"/>
        <v>177.95794444031972</v>
      </c>
      <c r="AP123" s="150">
        <f t="shared" si="110"/>
        <v>177.79937725078807</v>
      </c>
      <c r="AQ123" s="150">
        <f t="shared" si="110"/>
        <v>177.53874905433224</v>
      </c>
      <c r="AR123" s="150">
        <f t="shared" si="110"/>
        <v>177.1713515411144</v>
      </c>
      <c r="AS123" s="150">
        <f t="shared" si="110"/>
        <v>176.69231149715358</v>
      </c>
      <c r="AT123" s="150">
        <f t="shared" si="110"/>
        <v>176.09658565454095</v>
      </c>
      <c r="AU123" s="150">
        <f t="shared" si="110"/>
        <v>175.37895539069606</v>
      </c>
      <c r="AV123" s="150">
        <f t="shared" si="110"/>
        <v>174.28711210948737</v>
      </c>
      <c r="AW123" s="150">
        <f t="shared" si="110"/>
        <v>173.23779807865552</v>
      </c>
      <c r="AX123" s="150">
        <f t="shared" si="110"/>
        <v>171.36309602918408</v>
      </c>
      <c r="AY123" s="150">
        <f t="shared" si="110"/>
        <v>169.90447775372959</v>
      </c>
      <c r="AZ123" s="150">
        <f t="shared" si="110"/>
        <v>169.28995037426716</v>
      </c>
      <c r="BA123" s="150">
        <f t="shared" si="110"/>
        <v>164.54750132694494</v>
      </c>
      <c r="BB123" s="150">
        <f t="shared" si="110"/>
        <v>151.71982406321342</v>
      </c>
      <c r="BC123" s="150">
        <f t="shared" si="110"/>
        <v>132.08980141868608</v>
      </c>
      <c r="BD123" s="150">
        <f t="shared" si="110"/>
        <v>119.42886531564864</v>
      </c>
      <c r="BE123" s="150">
        <f t="shared" si="110"/>
        <v>101.8475906452573</v>
      </c>
      <c r="BF123" s="150">
        <f t="shared" si="110"/>
        <v>87.159017500416439</v>
      </c>
      <c r="BG123" s="150">
        <f t="shared" si="110"/>
        <v>70.39476610528385</v>
      </c>
      <c r="BH123" s="150">
        <f t="shared" si="110"/>
        <v>51.882779486354792</v>
      </c>
      <c r="BI123" s="150">
        <f t="shared" si="110"/>
        <v>51.845322833216059</v>
      </c>
      <c r="BJ123" s="46"/>
      <c r="BK123" s="46"/>
      <c r="BL123" s="46"/>
      <c r="BM123" s="46"/>
    </row>
    <row r="124" spans="1:65">
      <c r="A124" s="46"/>
      <c r="B124" s="46" t="s">
        <v>158</v>
      </c>
      <c r="C124" s="46"/>
      <c r="D124" s="46"/>
      <c r="E124" s="142">
        <f t="shared" ca="1" si="108"/>
        <v>4.2046083888289898E-2</v>
      </c>
      <c r="F124" s="730">
        <f t="shared" ref="F124:BI124" si="111">F122/F$7</f>
        <v>-3307.0035750175816</v>
      </c>
      <c r="G124" s="150">
        <f t="shared" si="111"/>
        <v>-14.035575400113755</v>
      </c>
      <c r="H124" s="150">
        <f t="shared" si="111"/>
        <v>-55.619530511112849</v>
      </c>
      <c r="I124" s="150">
        <f t="shared" si="111"/>
        <v>-66.913466605134261</v>
      </c>
      <c r="J124" s="150">
        <f t="shared" si="111"/>
        <v>7.4314627962620738</v>
      </c>
      <c r="K124" s="150">
        <f t="shared" si="111"/>
        <v>68.854988038933627</v>
      </c>
      <c r="L124" s="150">
        <f t="shared" si="111"/>
        <v>359.68458853156818</v>
      </c>
      <c r="M124" s="150">
        <f t="shared" si="111"/>
        <v>346.19971337431753</v>
      </c>
      <c r="N124" s="150">
        <f t="shared" si="111"/>
        <v>334.77657688776719</v>
      </c>
      <c r="O124" s="150">
        <f t="shared" si="111"/>
        <v>321.77186775750317</v>
      </c>
      <c r="P124" s="150">
        <f t="shared" si="111"/>
        <v>309.24477068149355</v>
      </c>
      <c r="Q124" s="150">
        <f t="shared" si="111"/>
        <v>299.1852348381708</v>
      </c>
      <c r="R124" s="150">
        <f t="shared" si="111"/>
        <v>288.26745169736438</v>
      </c>
      <c r="S124" s="150">
        <f t="shared" si="111"/>
        <v>282.23817922807609</v>
      </c>
      <c r="T124" s="150">
        <f t="shared" si="111"/>
        <v>276.66876798459754</v>
      </c>
      <c r="U124" s="150">
        <f t="shared" si="111"/>
        <v>269.07809245833096</v>
      </c>
      <c r="V124" s="150">
        <f t="shared" si="111"/>
        <v>260.04167074772766</v>
      </c>
      <c r="W124" s="150">
        <f t="shared" si="111"/>
        <v>249.41166682465951</v>
      </c>
      <c r="X124" s="150">
        <f t="shared" si="111"/>
        <v>240.28773733207865</v>
      </c>
      <c r="Y124" s="150">
        <f t="shared" si="111"/>
        <v>233.30823592455889</v>
      </c>
      <c r="Z124" s="150">
        <f t="shared" si="111"/>
        <v>227.15567164432605</v>
      </c>
      <c r="AA124" s="150">
        <f t="shared" si="111"/>
        <v>184.51105880575886</v>
      </c>
      <c r="AB124" s="150">
        <f t="shared" si="111"/>
        <v>119.62896948536391</v>
      </c>
      <c r="AC124" s="150">
        <f t="shared" si="111"/>
        <v>113.75007261636783</v>
      </c>
      <c r="AD124" s="150">
        <f t="shared" si="111"/>
        <v>111.03154719189816</v>
      </c>
      <c r="AE124" s="150">
        <f t="shared" si="111"/>
        <v>107.66233921290058</v>
      </c>
      <c r="AF124" s="150">
        <f t="shared" si="111"/>
        <v>104.1775565477775</v>
      </c>
      <c r="AG124" s="150">
        <f t="shared" si="111"/>
        <v>101.470110962495</v>
      </c>
      <c r="AH124" s="150">
        <f t="shared" si="111"/>
        <v>99.05391702901062</v>
      </c>
      <c r="AI124" s="150">
        <f t="shared" si="111"/>
        <v>98.595912450728392</v>
      </c>
      <c r="AJ124" s="150">
        <f t="shared" si="111"/>
        <v>101.14945718517112</v>
      </c>
      <c r="AK124" s="150">
        <f t="shared" si="111"/>
        <v>98.715579389243302</v>
      </c>
      <c r="AL124" s="150">
        <f t="shared" si="111"/>
        <v>96.550809530584729</v>
      </c>
      <c r="AM124" s="150">
        <f t="shared" si="111"/>
        <v>95.08247308543335</v>
      </c>
      <c r="AN124" s="150">
        <f t="shared" si="111"/>
        <v>93.887011368502939</v>
      </c>
      <c r="AO124" s="150">
        <f t="shared" si="111"/>
        <v>92.092136662896806</v>
      </c>
      <c r="AP124" s="150">
        <f t="shared" si="111"/>
        <v>90.294905021105905</v>
      </c>
      <c r="AQ124" s="150">
        <f t="shared" si="111"/>
        <v>88.495370548086598</v>
      </c>
      <c r="AR124" s="150">
        <f t="shared" si="111"/>
        <v>86.693586106781993</v>
      </c>
      <c r="AS124" s="150">
        <f t="shared" si="111"/>
        <v>84.889603346632853</v>
      </c>
      <c r="AT124" s="150">
        <f t="shared" si="111"/>
        <v>83.083472731434526</v>
      </c>
      <c r="AU124" s="150">
        <f t="shared" si="111"/>
        <v>81.275243566554082</v>
      </c>
      <c r="AV124" s="150">
        <f t="shared" si="111"/>
        <v>79.331967838163479</v>
      </c>
      <c r="AW124" s="150">
        <f t="shared" si="111"/>
        <v>77.503055144806439</v>
      </c>
      <c r="AX124" s="150">
        <f t="shared" si="111"/>
        <v>75.546755808079382</v>
      </c>
      <c r="AY124" s="150">
        <f t="shared" si="111"/>
        <v>73.633220810583552</v>
      </c>
      <c r="AZ124" s="150">
        <f t="shared" si="111"/>
        <v>72.370682777188222</v>
      </c>
      <c r="BA124" s="150">
        <f t="shared" si="111"/>
        <v>69.234561116044318</v>
      </c>
      <c r="BB124" s="150">
        <f t="shared" si="111"/>
        <v>63.343581544312414</v>
      </c>
      <c r="BC124" s="150">
        <f t="shared" si="111"/>
        <v>54.677379046666118</v>
      </c>
      <c r="BD124" s="150">
        <f t="shared" si="111"/>
        <v>49.488844264949869</v>
      </c>
      <c r="BE124" s="150">
        <f t="shared" si="111"/>
        <v>42.107933312295728</v>
      </c>
      <c r="BF124" s="150">
        <f t="shared" si="111"/>
        <v>36.140375507438947</v>
      </c>
      <c r="BG124" s="150">
        <f t="shared" si="111"/>
        <v>28.656001106958943</v>
      </c>
      <c r="BH124" s="150">
        <f t="shared" si="111"/>
        <v>20.72870742647374</v>
      </c>
      <c r="BI124" s="150">
        <f t="shared" si="111"/>
        <v>18.121727276932468</v>
      </c>
      <c r="BJ124" s="46"/>
      <c r="BK124" s="46"/>
      <c r="BL124" s="46"/>
      <c r="BM124" s="46"/>
    </row>
    <row r="125" spans="1:65">
      <c r="A125" s="46"/>
      <c r="B125" s="46" t="s">
        <v>159</v>
      </c>
      <c r="C125" s="46"/>
      <c r="D125" s="46"/>
      <c r="E125" s="142">
        <f t="shared" ca="1" si="108"/>
        <v>3.1492357461487819E-2</v>
      </c>
      <c r="F125" s="730">
        <f t="shared" ref="F125:BI125" si="112">F123/F$7</f>
        <v>-3307.0035750175816</v>
      </c>
      <c r="G125" s="150">
        <f t="shared" si="112"/>
        <v>-75.885391658964821</v>
      </c>
      <c r="H125" s="150">
        <f t="shared" si="112"/>
        <v>-109.7482924888816</v>
      </c>
      <c r="I125" s="150">
        <f t="shared" si="112"/>
        <v>-116.47255494871669</v>
      </c>
      <c r="J125" s="150">
        <f t="shared" si="112"/>
        <v>-45.592612961602832</v>
      </c>
      <c r="K125" s="150">
        <f t="shared" si="112"/>
        <v>17.255717634357122</v>
      </c>
      <c r="L125" s="150">
        <f t="shared" si="112"/>
        <v>339.90751630351872</v>
      </c>
      <c r="M125" s="150">
        <f t="shared" si="112"/>
        <v>324.16189198845325</v>
      </c>
      <c r="N125" s="150">
        <f t="shared" si="112"/>
        <v>309.18972499463428</v>
      </c>
      <c r="O125" s="150">
        <f t="shared" si="112"/>
        <v>293.78576383348053</v>
      </c>
      <c r="P125" s="150">
        <f t="shared" si="112"/>
        <v>281.29850751781709</v>
      </c>
      <c r="Q125" s="150">
        <f t="shared" si="112"/>
        <v>271.91913429715885</v>
      </c>
      <c r="R125" s="150">
        <f t="shared" si="112"/>
        <v>261.85173009309517</v>
      </c>
      <c r="S125" s="150">
        <f t="shared" si="112"/>
        <v>254.98344201263862</v>
      </c>
      <c r="T125" s="150">
        <f t="shared" si="112"/>
        <v>247.55222123576914</v>
      </c>
      <c r="U125" s="150">
        <f t="shared" si="112"/>
        <v>239.09029980258043</v>
      </c>
      <c r="V125" s="150">
        <f t="shared" si="112"/>
        <v>230.22107049496174</v>
      </c>
      <c r="W125" s="150">
        <f t="shared" si="112"/>
        <v>220.48076392254208</v>
      </c>
      <c r="X125" s="150">
        <f t="shared" si="112"/>
        <v>211.85613847028202</v>
      </c>
      <c r="Y125" s="150">
        <f t="shared" si="112"/>
        <v>205.06520066429144</v>
      </c>
      <c r="Z125" s="150">
        <f t="shared" si="112"/>
        <v>198.88099596242958</v>
      </c>
      <c r="AA125" s="150">
        <f t="shared" si="112"/>
        <v>167.17399657177251</v>
      </c>
      <c r="AB125" s="150">
        <f t="shared" si="112"/>
        <v>119.62896948536391</v>
      </c>
      <c r="AC125" s="150">
        <f t="shared" si="112"/>
        <v>113.75007261636783</v>
      </c>
      <c r="AD125" s="150">
        <f t="shared" si="112"/>
        <v>111.03154719189816</v>
      </c>
      <c r="AE125" s="150">
        <f t="shared" si="112"/>
        <v>107.66233921290058</v>
      </c>
      <c r="AF125" s="150">
        <f t="shared" si="112"/>
        <v>104.1775565477775</v>
      </c>
      <c r="AG125" s="150">
        <f t="shared" si="112"/>
        <v>101.470110962495</v>
      </c>
      <c r="AH125" s="150">
        <f t="shared" si="112"/>
        <v>99.05391702901062</v>
      </c>
      <c r="AI125" s="150">
        <f t="shared" si="112"/>
        <v>95.385222659265608</v>
      </c>
      <c r="AJ125" s="150">
        <f t="shared" si="112"/>
        <v>89.774059508271534</v>
      </c>
      <c r="AK125" s="150">
        <f t="shared" si="112"/>
        <v>87.392512862431019</v>
      </c>
      <c r="AL125" s="150">
        <f t="shared" si="112"/>
        <v>85.208488152105588</v>
      </c>
      <c r="AM125" s="150">
        <f t="shared" si="112"/>
        <v>83.108295553322009</v>
      </c>
      <c r="AN125" s="150">
        <f t="shared" si="112"/>
        <v>80.826186469057788</v>
      </c>
      <c r="AO125" s="150">
        <f t="shared" si="112"/>
        <v>78.943686043910745</v>
      </c>
      <c r="AP125" s="150">
        <f t="shared" si="112"/>
        <v>77.062756909553542</v>
      </c>
      <c r="AQ125" s="150">
        <f t="shared" si="112"/>
        <v>75.183362996015219</v>
      </c>
      <c r="AR125" s="150">
        <f t="shared" si="112"/>
        <v>73.30546906133381</v>
      </c>
      <c r="AS125" s="150">
        <f t="shared" si="112"/>
        <v>71.429040672548751</v>
      </c>
      <c r="AT125" s="150">
        <f t="shared" si="112"/>
        <v>69.554044187129819</v>
      </c>
      <c r="AU125" s="150">
        <f t="shared" si="112"/>
        <v>67.680446734832273</v>
      </c>
      <c r="AV125" s="150">
        <f t="shared" si="112"/>
        <v>65.715118868817015</v>
      </c>
      <c r="AW125" s="150">
        <f t="shared" si="112"/>
        <v>63.820024313748057</v>
      </c>
      <c r="AX125" s="150">
        <f t="shared" si="112"/>
        <v>61.680217510066726</v>
      </c>
      <c r="AY125" s="150">
        <f t="shared" si="112"/>
        <v>59.75134800160405</v>
      </c>
      <c r="AZ125" s="150">
        <f t="shared" si="112"/>
        <v>58.168564569809824</v>
      </c>
      <c r="BA125" s="150">
        <f t="shared" si="112"/>
        <v>55.241154607387777</v>
      </c>
      <c r="BB125" s="150">
        <f t="shared" si="112"/>
        <v>49.76546565552691</v>
      </c>
      <c r="BC125" s="150">
        <f t="shared" si="112"/>
        <v>42.332051446580031</v>
      </c>
      <c r="BD125" s="150">
        <f t="shared" si="112"/>
        <v>37.395868194655094</v>
      </c>
      <c r="BE125" s="150">
        <f t="shared" si="112"/>
        <v>31.158702177556371</v>
      </c>
      <c r="BF125" s="150">
        <f t="shared" si="112"/>
        <v>26.052848430900376</v>
      </c>
      <c r="BG125" s="150">
        <f t="shared" si="112"/>
        <v>20.558789668416583</v>
      </c>
      <c r="BH125" s="150">
        <f t="shared" si="112"/>
        <v>14.804532361641664</v>
      </c>
      <c r="BI125" s="150">
        <f t="shared" si="112"/>
        <v>14.454242239522731</v>
      </c>
      <c r="BJ125" s="46"/>
      <c r="BK125" s="46"/>
      <c r="BL125" s="46"/>
      <c r="BM125" s="46"/>
    </row>
    <row r="126" spans="1:65">
      <c r="A126" s="46"/>
      <c r="B126" s="46" t="s">
        <v>125</v>
      </c>
      <c r="C126" s="46"/>
      <c r="D126" s="46"/>
      <c r="E126" s="142">
        <f t="shared" ca="1" si="108"/>
        <v>6.0055179568849981E-2</v>
      </c>
      <c r="F126" s="731">
        <f>(F122-F105-F101)</f>
        <v>-3307.0035750175816</v>
      </c>
      <c r="G126" s="151">
        <f>(G122-G105-G101)</f>
        <v>-52.347126453304938</v>
      </c>
      <c r="H126" s="151">
        <f t="shared" ref="H126:BI126" si="113">(H122-H105-H101)</f>
        <v>-92.285081544945626</v>
      </c>
      <c r="I126" s="151">
        <f t="shared" si="113"/>
        <v>-103.62251882524104</v>
      </c>
      <c r="J126" s="151">
        <f t="shared" si="113"/>
        <v>-26.756523510310863</v>
      </c>
      <c r="K126" s="151">
        <f t="shared" si="113"/>
        <v>42.561346561572549</v>
      </c>
      <c r="L126" s="151">
        <f t="shared" si="113"/>
        <v>399.82207323205824</v>
      </c>
      <c r="M126" s="151">
        <f t="shared" si="113"/>
        <v>391.75473916288144</v>
      </c>
      <c r="N126" s="151">
        <f t="shared" si="113"/>
        <v>384.63950475664109</v>
      </c>
      <c r="O126" s="151">
        <f t="shared" si="113"/>
        <v>375.87468401573005</v>
      </c>
      <c r="P126" s="151">
        <f t="shared" si="113"/>
        <v>368.93416567620898</v>
      </c>
      <c r="Q126" s="151">
        <f t="shared" si="113"/>
        <v>365.14178043745557</v>
      </c>
      <c r="R126" s="151">
        <f t="shared" si="113"/>
        <v>359.96841402272486</v>
      </c>
      <c r="S126" s="151">
        <f t="shared" si="113"/>
        <v>359.59087764838813</v>
      </c>
      <c r="T126" s="151">
        <f t="shared" si="113"/>
        <v>358.78398189060908</v>
      </c>
      <c r="U126" s="151">
        <f t="shared" si="113"/>
        <v>355.71910846479386</v>
      </c>
      <c r="V126" s="151">
        <f t="shared" si="113"/>
        <v>351.11926309608202</v>
      </c>
      <c r="W126" s="151">
        <f t="shared" si="113"/>
        <v>344.38525971974025</v>
      </c>
      <c r="X126" s="151">
        <f t="shared" si="113"/>
        <v>339.07285943622378</v>
      </c>
      <c r="Y126" s="151">
        <f t="shared" si="113"/>
        <v>336.36467538019224</v>
      </c>
      <c r="Z126" s="151">
        <f t="shared" si="113"/>
        <v>334.44762348217694</v>
      </c>
      <c r="AA126" s="151">
        <f t="shared" si="113"/>
        <v>283.54419722686021</v>
      </c>
      <c r="AB126" s="151">
        <f t="shared" si="113"/>
        <v>199.39858098770941</v>
      </c>
      <c r="AC126" s="151">
        <f t="shared" si="113"/>
        <v>194.05422288079276</v>
      </c>
      <c r="AD126" s="151">
        <f t="shared" si="113"/>
        <v>193.86683524319147</v>
      </c>
      <c r="AE126" s="151">
        <f t="shared" si="113"/>
        <v>192.40070297862783</v>
      </c>
      <c r="AF126" s="151">
        <f t="shared" si="113"/>
        <v>190.54726675448484</v>
      </c>
      <c r="AG126" s="151">
        <f t="shared" si="113"/>
        <v>189.95573307979555</v>
      </c>
      <c r="AH126" s="151">
        <f t="shared" si="113"/>
        <v>189.78926248258347</v>
      </c>
      <c r="AI126" s="151">
        <f t="shared" si="113"/>
        <v>189.57242414746528</v>
      </c>
      <c r="AJ126" s="151">
        <f t="shared" si="113"/>
        <v>189.31918554150343</v>
      </c>
      <c r="AK126" s="151">
        <f t="shared" si="113"/>
        <v>188.83189837990747</v>
      </c>
      <c r="AL126" s="151">
        <f t="shared" si="113"/>
        <v>188.69270801067768</v>
      </c>
      <c r="AM126" s="151">
        <f t="shared" si="113"/>
        <v>189.15045084833417</v>
      </c>
      <c r="AN126" s="151">
        <f t="shared" si="113"/>
        <v>189.52554203057358</v>
      </c>
      <c r="AO126" s="151">
        <f t="shared" si="113"/>
        <v>189.81384508031925</v>
      </c>
      <c r="AP126" s="151">
        <f t="shared" si="113"/>
        <v>190.01107477251293</v>
      </c>
      <c r="AQ126" s="151">
        <f t="shared" si="113"/>
        <v>190.11279242784741</v>
      </c>
      <c r="AR126" s="151">
        <f t="shared" si="113"/>
        <v>190.11440106746321</v>
      </c>
      <c r="AS126" s="151">
        <f t="shared" si="113"/>
        <v>190.01114042467282</v>
      </c>
      <c r="AT126" s="151">
        <f t="shared" si="113"/>
        <v>189.79808180967032</v>
      </c>
      <c r="AU126" s="151">
        <f t="shared" si="113"/>
        <v>189.47012282307088</v>
      </c>
      <c r="AV126" s="151">
        <f t="shared" si="113"/>
        <v>188.7327454660122</v>
      </c>
      <c r="AW126" s="151">
        <f t="shared" si="113"/>
        <v>188.09469077152949</v>
      </c>
      <c r="AX126" s="151">
        <f t="shared" si="113"/>
        <v>186.77298289326257</v>
      </c>
      <c r="AY126" s="151">
        <f t="shared" si="113"/>
        <v>185.69386111485508</v>
      </c>
      <c r="AZ126" s="151">
        <f t="shared" si="113"/>
        <v>185.82311329013123</v>
      </c>
      <c r="BA126" s="151">
        <f t="shared" si="113"/>
        <v>181.22043361749269</v>
      </c>
      <c r="BB126" s="151">
        <f t="shared" si="113"/>
        <v>168.2780483387873</v>
      </c>
      <c r="BC126" s="151">
        <f t="shared" si="113"/>
        <v>147.49838017090468</v>
      </c>
      <c r="BD126" s="151">
        <f t="shared" si="113"/>
        <v>134.87710042918474</v>
      </c>
      <c r="BE126" s="151">
        <f t="shared" si="113"/>
        <v>116.16337060472537</v>
      </c>
      <c r="BF126" s="151">
        <f t="shared" si="113"/>
        <v>100.65802435691262</v>
      </c>
      <c r="BG126" s="151">
        <f t="shared" si="113"/>
        <v>81.484938523300897</v>
      </c>
      <c r="BH126" s="151">
        <f t="shared" si="113"/>
        <v>60.187335443113454</v>
      </c>
      <c r="BI126" s="151">
        <f t="shared" si="113"/>
        <v>57.107222906554682</v>
      </c>
      <c r="BJ126" s="46"/>
      <c r="BK126" s="46"/>
      <c r="BL126" s="46"/>
      <c r="BM126" s="46"/>
    </row>
    <row r="127" spans="1:65">
      <c r="A127" s="46"/>
      <c r="B127" s="46" t="s">
        <v>126</v>
      </c>
      <c r="C127" s="46"/>
      <c r="D127" s="46"/>
      <c r="E127" s="142">
        <f t="shared" ca="1" si="108"/>
        <v>3.5720944450116754E-2</v>
      </c>
      <c r="F127" s="727">
        <f>F126/F$7</f>
        <v>-3307.0035750175816</v>
      </c>
      <c r="G127" s="150">
        <f t="shared" ref="G127:BI127" si="114">G126/G$7</f>
        <v>-51.14546515542439</v>
      </c>
      <c r="H127" s="150">
        <f t="shared" si="114"/>
        <v>-88.096787697774104</v>
      </c>
      <c r="I127" s="150">
        <f t="shared" si="114"/>
        <v>-96.648919611283702</v>
      </c>
      <c r="J127" s="150">
        <f t="shared" si="114"/>
        <v>-24.382982658456864</v>
      </c>
      <c r="K127" s="150">
        <f t="shared" si="114"/>
        <v>37.895425796187723</v>
      </c>
      <c r="L127" s="150">
        <f t="shared" si="114"/>
        <v>347.81834519473853</v>
      </c>
      <c r="M127" s="150">
        <f t="shared" si="114"/>
        <v>332.97702054279898</v>
      </c>
      <c r="N127" s="150">
        <f t="shared" si="114"/>
        <v>319.42446575188745</v>
      </c>
      <c r="O127" s="150">
        <f t="shared" si="114"/>
        <v>304.9802054030896</v>
      </c>
      <c r="P127" s="150">
        <f t="shared" si="114"/>
        <v>292.47701278328765</v>
      </c>
      <c r="Q127" s="150">
        <f t="shared" si="114"/>
        <v>282.82557451356359</v>
      </c>
      <c r="R127" s="150">
        <f t="shared" si="114"/>
        <v>272.41801873480284</v>
      </c>
      <c r="S127" s="150">
        <f t="shared" si="114"/>
        <v>265.88533689881359</v>
      </c>
      <c r="T127" s="150">
        <f t="shared" si="114"/>
        <v>259.1988399353005</v>
      </c>
      <c r="U127" s="150">
        <f t="shared" si="114"/>
        <v>251.08541686488067</v>
      </c>
      <c r="V127" s="150">
        <f t="shared" si="114"/>
        <v>242.14931059606815</v>
      </c>
      <c r="W127" s="150">
        <f t="shared" si="114"/>
        <v>232.05312508338906</v>
      </c>
      <c r="X127" s="150">
        <f t="shared" si="114"/>
        <v>223.2287780150007</v>
      </c>
      <c r="Y127" s="150">
        <f t="shared" si="114"/>
        <v>216.36241476839842</v>
      </c>
      <c r="Z127" s="150">
        <f t="shared" si="114"/>
        <v>210.19086623518814</v>
      </c>
      <c r="AA127" s="150">
        <f t="shared" si="114"/>
        <v>174.10882146536704</v>
      </c>
      <c r="AB127" s="150">
        <f t="shared" si="114"/>
        <v>119.62896948536391</v>
      </c>
      <c r="AC127" s="150">
        <f t="shared" si="114"/>
        <v>113.75007261636783</v>
      </c>
      <c r="AD127" s="150">
        <f t="shared" si="114"/>
        <v>111.03154719189816</v>
      </c>
      <c r="AE127" s="150">
        <f t="shared" si="114"/>
        <v>107.66233921290058</v>
      </c>
      <c r="AF127" s="150">
        <f t="shared" si="114"/>
        <v>104.1775565477775</v>
      </c>
      <c r="AG127" s="150">
        <f t="shared" si="114"/>
        <v>101.470110962495</v>
      </c>
      <c r="AH127" s="150">
        <f t="shared" si="114"/>
        <v>99.05391702901062</v>
      </c>
      <c r="AI127" s="150">
        <f t="shared" si="114"/>
        <v>96.669498575850739</v>
      </c>
      <c r="AJ127" s="150">
        <f t="shared" si="114"/>
        <v>94.324218579031367</v>
      </c>
      <c r="AK127" s="150">
        <f t="shared" si="114"/>
        <v>91.921739473155924</v>
      </c>
      <c r="AL127" s="150">
        <f t="shared" si="114"/>
        <v>89.745416703497241</v>
      </c>
      <c r="AM127" s="150">
        <f t="shared" si="114"/>
        <v>87.897966566166559</v>
      </c>
      <c r="AN127" s="150">
        <f t="shared" si="114"/>
        <v>86.050516428835849</v>
      </c>
      <c r="AO127" s="150">
        <f t="shared" si="114"/>
        <v>84.203066291505166</v>
      </c>
      <c r="AP127" s="150">
        <f t="shared" si="114"/>
        <v>82.355616154174484</v>
      </c>
      <c r="AQ127" s="150">
        <f t="shared" si="114"/>
        <v>80.508166016843774</v>
      </c>
      <c r="AR127" s="150">
        <f t="shared" si="114"/>
        <v>78.660715879513077</v>
      </c>
      <c r="AS127" s="150">
        <f t="shared" si="114"/>
        <v>76.813265742182395</v>
      </c>
      <c r="AT127" s="150">
        <f t="shared" si="114"/>
        <v>74.965815604851699</v>
      </c>
      <c r="AU127" s="150">
        <f t="shared" si="114"/>
        <v>73.118365467520988</v>
      </c>
      <c r="AV127" s="150">
        <f t="shared" si="114"/>
        <v>71.161858456555592</v>
      </c>
      <c r="AW127" s="150">
        <f t="shared" si="114"/>
        <v>69.293236646171408</v>
      </c>
      <c r="AX127" s="150">
        <f t="shared" si="114"/>
        <v>67.2268328292718</v>
      </c>
      <c r="AY127" s="150">
        <f t="shared" si="114"/>
        <v>65.304097125195852</v>
      </c>
      <c r="AZ127" s="150">
        <f t="shared" si="114"/>
        <v>63.849411852761172</v>
      </c>
      <c r="BA127" s="150">
        <f t="shared" si="114"/>
        <v>60.838517210850391</v>
      </c>
      <c r="BB127" s="150">
        <f t="shared" si="114"/>
        <v>55.196712011041114</v>
      </c>
      <c r="BC127" s="150">
        <f t="shared" si="114"/>
        <v>47.270182486614466</v>
      </c>
      <c r="BD127" s="150">
        <f t="shared" si="114"/>
        <v>42.233058622773008</v>
      </c>
      <c r="BE127" s="150">
        <f t="shared" si="114"/>
        <v>35.538394631452114</v>
      </c>
      <c r="BF127" s="150">
        <f t="shared" si="114"/>
        <v>30.087859261515803</v>
      </c>
      <c r="BG127" s="150">
        <f t="shared" si="114"/>
        <v>23.797674243833526</v>
      </c>
      <c r="BH127" s="150">
        <f t="shared" si="114"/>
        <v>17.174202387574496</v>
      </c>
      <c r="BI127" s="150">
        <f t="shared" si="114"/>
        <v>15.921236254486626</v>
      </c>
      <c r="BJ127" s="46"/>
      <c r="BK127" s="46"/>
      <c r="BL127" s="46"/>
      <c r="BM127" s="46"/>
    </row>
    <row r="128" spans="1:65">
      <c r="A128" s="46"/>
      <c r="B128" s="51"/>
      <c r="C128" s="46"/>
      <c r="D128" s="46"/>
      <c r="E128" s="46"/>
      <c r="F128" s="704"/>
      <c r="G128" s="704"/>
      <c r="H128" s="704"/>
      <c r="I128" s="704"/>
      <c r="J128" s="704"/>
      <c r="K128" s="704"/>
      <c r="L128" s="704"/>
      <c r="M128" s="704"/>
      <c r="N128" s="704"/>
      <c r="O128" s="704"/>
      <c r="P128" s="704"/>
      <c r="Q128" s="704"/>
      <c r="R128" s="704"/>
      <c r="S128" s="704"/>
      <c r="T128" s="704"/>
      <c r="U128" s="704"/>
      <c r="V128" s="704"/>
      <c r="W128" s="704"/>
      <c r="X128" s="704"/>
      <c r="Y128" s="704"/>
      <c r="Z128" s="704"/>
      <c r="AA128" s="704"/>
      <c r="AB128" s="704"/>
      <c r="AC128" s="704"/>
      <c r="AD128" s="704"/>
      <c r="AE128" s="704"/>
      <c r="AF128" s="704"/>
      <c r="AG128" s="704"/>
      <c r="AH128" s="704"/>
      <c r="AI128" s="704"/>
      <c r="AJ128" s="704"/>
      <c r="AK128" s="704"/>
      <c r="AL128" s="704"/>
      <c r="AM128" s="704"/>
      <c r="AN128" s="704"/>
      <c r="AO128" s="704"/>
      <c r="AP128" s="704"/>
      <c r="AQ128" s="704"/>
      <c r="AR128" s="704"/>
      <c r="AS128" s="704"/>
      <c r="AT128" s="704"/>
      <c r="AU128" s="704"/>
      <c r="AV128" s="704"/>
      <c r="AW128" s="704"/>
      <c r="AX128" s="704"/>
      <c r="AY128" s="704"/>
      <c r="AZ128" s="704"/>
      <c r="BA128" s="704"/>
      <c r="BB128" s="704"/>
      <c r="BC128" s="704"/>
      <c r="BD128" s="704"/>
      <c r="BE128" s="704"/>
      <c r="BF128" s="704"/>
      <c r="BG128" s="704"/>
      <c r="BH128" s="704"/>
      <c r="BI128" s="704"/>
      <c r="BJ128" s="46"/>
      <c r="BK128" s="46"/>
      <c r="BL128" s="46"/>
      <c r="BM128" s="46"/>
    </row>
    <row r="129" spans="1:65">
      <c r="A129" s="637"/>
      <c r="B129" s="638" t="s">
        <v>467</v>
      </c>
      <c r="C129" s="637"/>
      <c r="D129" s="637"/>
      <c r="E129" s="637"/>
      <c r="F129" s="724"/>
      <c r="G129" s="724"/>
      <c r="H129" s="724"/>
      <c r="I129" s="724"/>
      <c r="J129" s="724"/>
      <c r="K129" s="724"/>
      <c r="L129" s="724"/>
      <c r="M129" s="724"/>
      <c r="N129" s="724"/>
      <c r="O129" s="724"/>
      <c r="P129" s="724"/>
      <c r="Q129" s="724"/>
      <c r="R129" s="724"/>
      <c r="S129" s="724"/>
      <c r="T129" s="724"/>
      <c r="U129" s="724"/>
      <c r="V129" s="724"/>
      <c r="W129" s="724"/>
      <c r="X129" s="724"/>
      <c r="Y129" s="724"/>
      <c r="Z129" s="724"/>
      <c r="AA129" s="724"/>
      <c r="AB129" s="724"/>
      <c r="AC129" s="724"/>
      <c r="AD129" s="724"/>
      <c r="AE129" s="724"/>
      <c r="AF129" s="724"/>
      <c r="AG129" s="724"/>
      <c r="AH129" s="724"/>
      <c r="AI129" s="724"/>
      <c r="AJ129" s="724"/>
      <c r="AK129" s="724"/>
      <c r="AL129" s="724"/>
      <c r="AM129" s="724"/>
      <c r="AN129" s="724"/>
      <c r="AO129" s="724"/>
      <c r="AP129" s="724"/>
      <c r="AQ129" s="724"/>
      <c r="AR129" s="724"/>
      <c r="AS129" s="724"/>
      <c r="AT129" s="724"/>
      <c r="AU129" s="724"/>
      <c r="AV129" s="724"/>
      <c r="AW129" s="724"/>
      <c r="AX129" s="724"/>
      <c r="AY129" s="724"/>
      <c r="AZ129" s="724"/>
      <c r="BA129" s="724"/>
      <c r="BB129" s="724"/>
      <c r="BC129" s="724"/>
      <c r="BD129" s="724"/>
      <c r="BE129" s="724"/>
      <c r="BF129" s="724"/>
      <c r="BG129" s="724"/>
      <c r="BH129" s="724"/>
      <c r="BI129" s="724"/>
      <c r="BJ129" s="637"/>
      <c r="BK129" s="46"/>
      <c r="BL129" s="46"/>
      <c r="BM129" s="46"/>
    </row>
    <row r="130" spans="1:65">
      <c r="A130" s="46"/>
      <c r="C130" s="46"/>
      <c r="D130" s="46"/>
      <c r="E130" s="46"/>
      <c r="F130" s="688"/>
      <c r="G130" s="688"/>
      <c r="H130" s="688"/>
      <c r="I130" s="688"/>
      <c r="J130" s="688"/>
      <c r="K130" s="688"/>
      <c r="L130" s="688"/>
      <c r="M130" s="688"/>
      <c r="N130" s="688"/>
      <c r="O130" s="688"/>
      <c r="P130" s="688"/>
      <c r="Q130" s="688"/>
      <c r="R130" s="688"/>
      <c r="S130" s="688"/>
      <c r="T130" s="688"/>
      <c r="U130" s="688"/>
      <c r="V130" s="688"/>
      <c r="W130" s="688"/>
      <c r="X130" s="688"/>
      <c r="Y130" s="688"/>
      <c r="Z130" s="688"/>
      <c r="AA130" s="688"/>
      <c r="AB130" s="688"/>
      <c r="AC130" s="688"/>
      <c r="AD130" s="688"/>
      <c r="AE130" s="688"/>
      <c r="AF130" s="688"/>
      <c r="AG130" s="688"/>
      <c r="AH130" s="688"/>
      <c r="AI130" s="688"/>
      <c r="AJ130" s="688"/>
      <c r="AK130" s="688"/>
      <c r="AL130" s="688"/>
      <c r="AM130" s="688"/>
      <c r="AN130" s="688"/>
      <c r="AO130" s="688"/>
      <c r="AP130" s="688"/>
      <c r="AQ130" s="688"/>
      <c r="AR130" s="688"/>
      <c r="AS130" s="688"/>
      <c r="AT130" s="688"/>
      <c r="AU130" s="688"/>
      <c r="AV130" s="688"/>
      <c r="AW130" s="688"/>
      <c r="AX130" s="688"/>
      <c r="AY130" s="688"/>
      <c r="AZ130" s="688"/>
      <c r="BA130" s="688"/>
      <c r="BB130" s="688"/>
      <c r="BC130" s="688"/>
      <c r="BD130" s="688"/>
      <c r="BE130" s="688"/>
      <c r="BF130" s="688"/>
      <c r="BG130" s="688"/>
      <c r="BH130" s="688"/>
      <c r="BI130" s="688"/>
      <c r="BJ130" s="46"/>
      <c r="BK130" s="46"/>
      <c r="BL130" s="46"/>
      <c r="BM130" s="46"/>
    </row>
    <row r="131" spans="1:65">
      <c r="A131" s="46"/>
      <c r="B131" s="51" t="s">
        <v>31</v>
      </c>
      <c r="C131" s="46"/>
      <c r="D131" s="46"/>
      <c r="E131" s="46"/>
      <c r="F131" s="704"/>
      <c r="G131" s="704"/>
      <c r="H131" s="704"/>
      <c r="I131" s="704"/>
      <c r="J131" s="97"/>
      <c r="K131" s="97"/>
      <c r="L131" s="97"/>
      <c r="M131" s="704"/>
      <c r="N131" s="704"/>
      <c r="O131" s="704"/>
      <c r="P131" s="704"/>
      <c r="Q131" s="704"/>
      <c r="R131" s="704"/>
      <c r="S131" s="704"/>
      <c r="T131" s="704"/>
      <c r="U131" s="704"/>
      <c r="V131" s="704"/>
      <c r="W131" s="704"/>
      <c r="X131" s="704"/>
      <c r="Y131" s="704"/>
      <c r="Z131" s="704"/>
      <c r="AA131" s="704"/>
      <c r="AB131" s="704"/>
      <c r="AC131" s="704"/>
      <c r="AD131" s="704"/>
      <c r="AE131" s="704"/>
      <c r="AF131" s="704"/>
      <c r="AG131" s="704"/>
      <c r="AH131" s="704"/>
      <c r="AI131" s="704"/>
      <c r="AJ131" s="704"/>
      <c r="AK131" s="704"/>
      <c r="AL131" s="704"/>
      <c r="AM131" s="704"/>
      <c r="AN131" s="704"/>
      <c r="AO131" s="704"/>
      <c r="AP131" s="704"/>
      <c r="AQ131" s="704"/>
      <c r="AR131" s="704"/>
      <c r="AS131" s="704"/>
      <c r="AT131" s="704"/>
      <c r="AU131" s="704"/>
      <c r="AV131" s="704"/>
      <c r="AW131" s="704"/>
      <c r="AX131" s="704"/>
      <c r="AY131" s="704"/>
      <c r="AZ131" s="704"/>
      <c r="BA131" s="704"/>
      <c r="BB131" s="704"/>
      <c r="BC131" s="704"/>
      <c r="BD131" s="704"/>
      <c r="BE131" s="704"/>
      <c r="BF131" s="704"/>
      <c r="BG131" s="704"/>
      <c r="BH131" s="704"/>
      <c r="BI131" s="704"/>
      <c r="BJ131" s="46"/>
      <c r="BK131" s="46"/>
      <c r="BL131" s="46"/>
      <c r="BM131" s="46"/>
    </row>
    <row r="132" spans="1:65">
      <c r="A132" s="46"/>
      <c r="B132" s="46" t="s">
        <v>160</v>
      </c>
      <c r="C132" s="46"/>
      <c r="D132" s="46"/>
      <c r="E132" s="46"/>
      <c r="F132" s="704"/>
      <c r="G132" s="152">
        <f t="shared" ref="G132:AL132" si="115">G111</f>
        <v>-9.1093848549065299</v>
      </c>
      <c r="H132" s="153">
        <f t="shared" si="115"/>
        <v>-23.340415574715948</v>
      </c>
      <c r="I132" s="153">
        <f t="shared" si="115"/>
        <v>-25.915482712574114</v>
      </c>
      <c r="J132" s="153">
        <f t="shared" si="115"/>
        <v>6.1783865152572375</v>
      </c>
      <c r="K132" s="153">
        <f t="shared" si="115"/>
        <v>35.025189250406484</v>
      </c>
      <c r="L132" s="153">
        <f t="shared" si="115"/>
        <v>178.83796322445698</v>
      </c>
      <c r="M132" s="153">
        <f t="shared" si="115"/>
        <v>175.13959874035606</v>
      </c>
      <c r="N132" s="153">
        <f t="shared" si="115"/>
        <v>171.82619596774262</v>
      </c>
      <c r="O132" s="153">
        <f t="shared" si="115"/>
        <v>167.85350501770259</v>
      </c>
      <c r="P132" s="153">
        <f t="shared" si="115"/>
        <v>164.61773717635299</v>
      </c>
      <c r="Q132" s="153">
        <f t="shared" si="115"/>
        <v>162.64153207331859</v>
      </c>
      <c r="R132" s="153">
        <f t="shared" si="115"/>
        <v>160.10062291322598</v>
      </c>
      <c r="S132" s="153">
        <f t="shared" si="115"/>
        <v>159.47054053856326</v>
      </c>
      <c r="T132" s="153">
        <f t="shared" si="115"/>
        <v>158.64150405886141</v>
      </c>
      <c r="U132" s="153">
        <f t="shared" si="115"/>
        <v>156.8821584198935</v>
      </c>
      <c r="V132" s="153">
        <f t="shared" si="115"/>
        <v>154.48914554113915</v>
      </c>
      <c r="W132" s="153">
        <f t="shared" si="115"/>
        <v>151.22777388317274</v>
      </c>
      <c r="X132" s="153">
        <f t="shared" si="115"/>
        <v>148.52803527025506</v>
      </c>
      <c r="Y132" s="153">
        <f t="shared" si="115"/>
        <v>146.85684704081089</v>
      </c>
      <c r="Z132" s="153">
        <f t="shared" si="115"/>
        <v>145.47773205606077</v>
      </c>
      <c r="AA132" s="153">
        <f t="shared" si="115"/>
        <v>124.4750494772324</v>
      </c>
      <c r="AB132" s="153">
        <f t="shared" si="115"/>
        <v>90.341411627494352</v>
      </c>
      <c r="AC132" s="153">
        <f t="shared" si="115"/>
        <v>88.03761300551551</v>
      </c>
      <c r="AD132" s="153">
        <f t="shared" si="115"/>
        <v>87.808102869537763</v>
      </c>
      <c r="AE132" s="153">
        <f t="shared" si="115"/>
        <v>87.058579714791151</v>
      </c>
      <c r="AF132" s="153">
        <f t="shared" si="115"/>
        <v>86.150243331133638</v>
      </c>
      <c r="AG132" s="153">
        <f t="shared" si="115"/>
        <v>85.744097980755953</v>
      </c>
      <c r="AH132" s="153">
        <f t="shared" si="115"/>
        <v>85.500187277751081</v>
      </c>
      <c r="AI132" s="153">
        <f t="shared" si="115"/>
        <v>85.22616513919472</v>
      </c>
      <c r="AJ132" s="153">
        <f t="shared" si="115"/>
        <v>84.92722328895438</v>
      </c>
      <c r="AK132" s="153">
        <f t="shared" si="115"/>
        <v>84.523827370281381</v>
      </c>
      <c r="AL132" s="153">
        <f t="shared" si="115"/>
        <v>84.249125545611705</v>
      </c>
      <c r="AM132" s="153">
        <f t="shared" ref="AM132:BH132" si="116">AM111</f>
        <v>84.200622501566386</v>
      </c>
      <c r="AN132" s="153">
        <f t="shared" si="116"/>
        <v>84.103333627830494</v>
      </c>
      <c r="AO132" s="153">
        <f t="shared" si="116"/>
        <v>83.954993255293758</v>
      </c>
      <c r="AP132" s="153">
        <f t="shared" si="116"/>
        <v>83.753256181629666</v>
      </c>
      <c r="AQ132" s="153">
        <f t="shared" si="116"/>
        <v>83.495695184710542</v>
      </c>
      <c r="AR132" s="153">
        <f t="shared" si="116"/>
        <v>83.179798463086982</v>
      </c>
      <c r="AS132" s="153">
        <f t="shared" si="116"/>
        <v>82.802967001469469</v>
      </c>
      <c r="AT132" s="153">
        <f t="shared" si="116"/>
        <v>82.362511859104842</v>
      </c>
      <c r="AU132" s="153">
        <f t="shared" si="116"/>
        <v>81.855651378874001</v>
      </c>
      <c r="AV132" s="153">
        <f t="shared" si="116"/>
        <v>81.163813735690098</v>
      </c>
      <c r="AW132" s="153">
        <f t="shared" si="116"/>
        <v>80.490867347638371</v>
      </c>
      <c r="AX132" s="153">
        <f t="shared" si="116"/>
        <v>79.521973610180027</v>
      </c>
      <c r="AY132" s="153">
        <f t="shared" si="116"/>
        <v>78.629024756793584</v>
      </c>
      <c r="AZ132" s="153">
        <f t="shared" si="116"/>
        <v>78.196097370043574</v>
      </c>
      <c r="BA132" s="153">
        <f t="shared" si="116"/>
        <v>75.840818736484891</v>
      </c>
      <c r="BB132" s="153">
        <f t="shared" si="116"/>
        <v>70.137304287865305</v>
      </c>
      <c r="BC132" s="153">
        <f t="shared" si="116"/>
        <v>61.319265981585843</v>
      </c>
      <c r="BD132" s="153">
        <f t="shared" si="116"/>
        <v>55.817661352280375</v>
      </c>
      <c r="BE132" s="153">
        <f t="shared" si="116"/>
        <v>47.902582068261104</v>
      </c>
      <c r="BF132" s="153">
        <f t="shared" si="116"/>
        <v>41.320232008062881</v>
      </c>
      <c r="BG132" s="153">
        <f t="shared" si="116"/>
        <v>33.31024106056941</v>
      </c>
      <c r="BH132" s="153">
        <f t="shared" si="116"/>
        <v>24.506989826845192</v>
      </c>
      <c r="BI132" s="153">
        <f>BI111-Assets!BI474*D18</f>
        <v>15.287654420922252</v>
      </c>
      <c r="BJ132" s="633"/>
      <c r="BK132" s="46"/>
      <c r="BL132" s="46"/>
      <c r="BM132" s="46"/>
    </row>
    <row r="133" spans="1:65">
      <c r="A133" s="46"/>
      <c r="B133" s="46" t="s">
        <v>127</v>
      </c>
      <c r="C133" s="46"/>
      <c r="D133" s="46"/>
      <c r="E133" s="46"/>
      <c r="F133" s="704"/>
      <c r="G133" s="154">
        <f t="shared" ref="G133:AL133" si="117">G70</f>
        <v>363.83868046756538</v>
      </c>
      <c r="H133" s="155">
        <f t="shared" si="117"/>
        <v>406.03332748024678</v>
      </c>
      <c r="I133" s="155">
        <f t="shared" si="117"/>
        <v>445.20315377525372</v>
      </c>
      <c r="J133" s="155">
        <f t="shared" si="117"/>
        <v>404.82968459804033</v>
      </c>
      <c r="K133" s="155">
        <f t="shared" si="117"/>
        <v>358.16973503827626</v>
      </c>
      <c r="L133" s="155">
        <f t="shared" si="117"/>
        <v>0</v>
      </c>
      <c r="M133" s="155">
        <f t="shared" si="117"/>
        <v>0</v>
      </c>
      <c r="N133" s="155">
        <f t="shared" si="117"/>
        <v>0</v>
      </c>
      <c r="O133" s="155">
        <f t="shared" si="117"/>
        <v>0</v>
      </c>
      <c r="P133" s="155">
        <f t="shared" si="117"/>
        <v>0</v>
      </c>
      <c r="Q133" s="155">
        <f t="shared" si="117"/>
        <v>0</v>
      </c>
      <c r="R133" s="155">
        <f t="shared" si="117"/>
        <v>0</v>
      </c>
      <c r="S133" s="155">
        <f t="shared" si="117"/>
        <v>0</v>
      </c>
      <c r="T133" s="155">
        <f t="shared" si="117"/>
        <v>0</v>
      </c>
      <c r="U133" s="155">
        <f t="shared" si="117"/>
        <v>0</v>
      </c>
      <c r="V133" s="155">
        <f t="shared" si="117"/>
        <v>0</v>
      </c>
      <c r="W133" s="155">
        <f t="shared" si="117"/>
        <v>0</v>
      </c>
      <c r="X133" s="155">
        <f t="shared" si="117"/>
        <v>0</v>
      </c>
      <c r="Y133" s="155">
        <f t="shared" si="117"/>
        <v>0</v>
      </c>
      <c r="Z133" s="155">
        <f t="shared" si="117"/>
        <v>0</v>
      </c>
      <c r="AA133" s="155">
        <f t="shared" si="117"/>
        <v>0</v>
      </c>
      <c r="AB133" s="155">
        <f t="shared" si="117"/>
        <v>0</v>
      </c>
      <c r="AC133" s="155">
        <f t="shared" si="117"/>
        <v>0</v>
      </c>
      <c r="AD133" s="155">
        <f t="shared" si="117"/>
        <v>0</v>
      </c>
      <c r="AE133" s="155">
        <f t="shared" si="117"/>
        <v>0</v>
      </c>
      <c r="AF133" s="155">
        <f t="shared" si="117"/>
        <v>0</v>
      </c>
      <c r="AG133" s="155">
        <f t="shared" si="117"/>
        <v>0</v>
      </c>
      <c r="AH133" s="155">
        <f t="shared" si="117"/>
        <v>0</v>
      </c>
      <c r="AI133" s="155">
        <f t="shared" si="117"/>
        <v>0</v>
      </c>
      <c r="AJ133" s="155">
        <f t="shared" si="117"/>
        <v>0</v>
      </c>
      <c r="AK133" s="155">
        <f t="shared" si="117"/>
        <v>0</v>
      </c>
      <c r="AL133" s="155">
        <f t="shared" si="117"/>
        <v>0</v>
      </c>
      <c r="AM133" s="155">
        <f t="shared" ref="AM133:BI133" si="118">AM70</f>
        <v>0</v>
      </c>
      <c r="AN133" s="155">
        <f t="shared" si="118"/>
        <v>0</v>
      </c>
      <c r="AO133" s="155">
        <f t="shared" si="118"/>
        <v>0</v>
      </c>
      <c r="AP133" s="155">
        <f t="shared" si="118"/>
        <v>0</v>
      </c>
      <c r="AQ133" s="155">
        <f t="shared" si="118"/>
        <v>0</v>
      </c>
      <c r="AR133" s="155">
        <f t="shared" si="118"/>
        <v>0</v>
      </c>
      <c r="AS133" s="155">
        <f t="shared" si="118"/>
        <v>0</v>
      </c>
      <c r="AT133" s="155">
        <f t="shared" si="118"/>
        <v>0</v>
      </c>
      <c r="AU133" s="155">
        <f t="shared" si="118"/>
        <v>0</v>
      </c>
      <c r="AV133" s="155">
        <f t="shared" si="118"/>
        <v>0</v>
      </c>
      <c r="AW133" s="155">
        <f t="shared" si="118"/>
        <v>0</v>
      </c>
      <c r="AX133" s="155">
        <f t="shared" si="118"/>
        <v>0</v>
      </c>
      <c r="AY133" s="155">
        <f t="shared" si="118"/>
        <v>0</v>
      </c>
      <c r="AZ133" s="155">
        <f t="shared" si="118"/>
        <v>0</v>
      </c>
      <c r="BA133" s="155">
        <f t="shared" si="118"/>
        <v>0</v>
      </c>
      <c r="BB133" s="155">
        <f t="shared" si="118"/>
        <v>0</v>
      </c>
      <c r="BC133" s="155">
        <f t="shared" si="118"/>
        <v>0</v>
      </c>
      <c r="BD133" s="155">
        <f t="shared" si="118"/>
        <v>0</v>
      </c>
      <c r="BE133" s="155">
        <f t="shared" si="118"/>
        <v>0</v>
      </c>
      <c r="BF133" s="155">
        <f t="shared" si="118"/>
        <v>0</v>
      </c>
      <c r="BG133" s="155">
        <f t="shared" si="118"/>
        <v>0</v>
      </c>
      <c r="BH133" s="155">
        <f t="shared" si="118"/>
        <v>0</v>
      </c>
      <c r="BI133" s="155">
        <f t="shared" si="118"/>
        <v>0</v>
      </c>
      <c r="BJ133" s="46"/>
      <c r="BK133" s="46"/>
      <c r="BL133" s="46"/>
      <c r="BM133" s="46"/>
    </row>
    <row r="134" spans="1:65">
      <c r="A134" s="46"/>
      <c r="B134" s="46" t="s">
        <v>128</v>
      </c>
      <c r="C134" s="46"/>
      <c r="D134" s="46"/>
      <c r="E134" s="46"/>
      <c r="F134" s="704"/>
      <c r="G134" s="154">
        <f>-Assets!G473</f>
        <v>-109.57496807906881</v>
      </c>
      <c r="H134" s="155">
        <f>-Assets!H473</f>
        <v>-98.393578425031336</v>
      </c>
      <c r="I134" s="155">
        <f>-Assets!I473</f>
        <v>-109.59095444152732</v>
      </c>
      <c r="J134" s="155">
        <f>-Assets!J473</f>
        <v>-125.95930438053274</v>
      </c>
      <c r="K134" s="155">
        <f>-Assets!K473</f>
        <v>-131.8954350434152</v>
      </c>
      <c r="L134" s="155">
        <f>-Assets!L473</f>
        <v>-117.41843394062676</v>
      </c>
      <c r="M134" s="155">
        <f>-Assets!M473</f>
        <v>-116.39181310621613</v>
      </c>
      <c r="N134" s="155">
        <f>-Assets!N473</f>
        <v>-116.2557330921194</v>
      </c>
      <c r="O134" s="155">
        <f>-Assets!O473</f>
        <v>-114.46190703346595</v>
      </c>
      <c r="P134" s="155">
        <f>-Assets!P473</f>
        <v>-114.38482092243629</v>
      </c>
      <c r="Q134" s="155">
        <f>-Assets!Q473</f>
        <v>-117.45124562942091</v>
      </c>
      <c r="R134" s="155">
        <f>-Assets!R473</f>
        <v>-119.32055992324889</v>
      </c>
      <c r="S134" s="155">
        <f>-Assets!S473</f>
        <v>-126.09779318121821</v>
      </c>
      <c r="T134" s="155">
        <f>-Assets!T473</f>
        <v>-132.85204750464987</v>
      </c>
      <c r="U134" s="155">
        <f>-Assets!U473</f>
        <v>-137.75332673255457</v>
      </c>
      <c r="V134" s="155">
        <f>-Assets!V473</f>
        <v>-141.41352740694856</v>
      </c>
      <c r="W134" s="155">
        <f>-Assets!W473</f>
        <v>-143.15904518051858</v>
      </c>
      <c r="X134" s="155">
        <f>-Assets!X473</f>
        <v>-146.43083181086115</v>
      </c>
      <c r="Y134" s="155">
        <f>-Assets!Y473</f>
        <v>-152.50301946400995</v>
      </c>
      <c r="Z134" s="155">
        <f>-Assets!Z473</f>
        <v>-159.73044336461572</v>
      </c>
      <c r="AA134" s="155">
        <f>-Assets!AA473</f>
        <v>-118.40486795306832</v>
      </c>
      <c r="AB134" s="155">
        <f>-Assets!AB473</f>
        <v>-41.359114085437859</v>
      </c>
      <c r="AC134" s="155">
        <f>-Assets!AC473</f>
        <v>-38.494755516471002</v>
      </c>
      <c r="AD134" s="155">
        <f>-Assets!AD473</f>
        <v>-40.615613062679181</v>
      </c>
      <c r="AE134" s="155">
        <f>-Assets!AE473</f>
        <v>-41.584898090200539</v>
      </c>
      <c r="AF134" s="155">
        <f>-Assets!AF473</f>
        <v>-42.2249999973711</v>
      </c>
      <c r="AG134" s="155">
        <f>-Assets!AG473</f>
        <v>-44.165386621242604</v>
      </c>
      <c r="AH134" s="155">
        <f>-Assets!AH473</f>
        <v>-46.647186927217504</v>
      </c>
      <c r="AI134" s="155">
        <f>-Assets!AI473</f>
        <v>-49.227434665731785</v>
      </c>
      <c r="AJ134" s="155">
        <f>-Assets!AJ473</f>
        <v>-51.926000466732674</v>
      </c>
      <c r="AK134" s="155">
        <f>-Assets!AK473</f>
        <v>-54.552330702720703</v>
      </c>
      <c r="AL134" s="155">
        <f>-Assets!AL473</f>
        <v>-57.684239290237294</v>
      </c>
      <c r="AM134" s="155">
        <f>-Assets!AM473</f>
        <v>-61.600878430441597</v>
      </c>
      <c r="AN134" s="155">
        <f>-Assets!AN473</f>
        <v>-65.669717736231519</v>
      </c>
      <c r="AO134" s="155">
        <f>-Assets!AO473</f>
        <v>-69.895747046426521</v>
      </c>
      <c r="AP134" s="155">
        <f>-Assets!AP473</f>
        <v>-74.284106655516183</v>
      </c>
      <c r="AQ134" s="155">
        <f>-Assets!AQ473</f>
        <v>-78.84009162910445</v>
      </c>
      <c r="AR134" s="155">
        <f>-Assets!AR473</f>
        <v>-83.56915623908256</v>
      </c>
      <c r="AS134" s="155">
        <f>-Assets!AS473</f>
        <v>-88.476918521774763</v>
      </c>
      <c r="AT134" s="155">
        <f>-Assets!AT473</f>
        <v>-93.569164962387077</v>
      </c>
      <c r="AU134" s="155">
        <f>-Assets!AU473</f>
        <v>-98.851855309177793</v>
      </c>
      <c r="AV134" s="155">
        <f>-Assets!AV473</f>
        <v>-104.04189107285994</v>
      </c>
      <c r="AW134" s="155">
        <f>-Assets!AW473</f>
        <v>-109.6424574778307</v>
      </c>
      <c r="AX134" s="155">
        <f>-Assets!AX473</f>
        <v>-114.89519515763338</v>
      </c>
      <c r="AY134" s="155">
        <f>-Assets!AY473</f>
        <v>-120.70548668520158</v>
      </c>
      <c r="AZ134" s="155">
        <f>-Assets!AZ473</f>
        <v>-128.07255228629057</v>
      </c>
      <c r="BA134" s="155">
        <f>-Assets!BA473</f>
        <v>-131.14943436243431</v>
      </c>
      <c r="BB134" s="155">
        <f>-Assets!BB473</f>
        <v>-126.0711086462555</v>
      </c>
      <c r="BC134" s="155">
        <f>-Assets!BC473</f>
        <v>-112.8509904857947</v>
      </c>
      <c r="BD134" s="155">
        <f>-Assets!BD473</f>
        <v>-106.99654824653682</v>
      </c>
      <c r="BE134" s="155">
        <f>-Assets!BE473</f>
        <v>-94.698608413746115</v>
      </c>
      <c r="BF134" s="155">
        <f>-Assets!BF473</f>
        <v>-84.87163585221279</v>
      </c>
      <c r="BG134" s="155">
        <f>-Assets!BG473</f>
        <v>-70.787672993134009</v>
      </c>
      <c r="BH134" s="155">
        <f>-Assets!BH473</f>
        <v>-53.734682018342809</v>
      </c>
      <c r="BI134" s="155">
        <f>-Assets!BI473</f>
        <v>-34.447771244819492</v>
      </c>
      <c r="BJ134" s="46"/>
      <c r="BK134" s="46"/>
      <c r="BL134" s="46"/>
      <c r="BM134" s="46"/>
    </row>
    <row r="135" spans="1:65">
      <c r="A135" s="46"/>
      <c r="B135" s="46" t="s">
        <v>132</v>
      </c>
      <c r="C135" s="46"/>
      <c r="D135" s="46"/>
      <c r="E135" s="46"/>
      <c r="F135" s="704"/>
      <c r="G135" s="154">
        <f t="shared" ref="G135:AL135" si="119">G72</f>
        <v>-152.55822743309773</v>
      </c>
      <c r="H135" s="155">
        <f t="shared" si="119"/>
        <v>-184.58384943312922</v>
      </c>
      <c r="I135" s="155">
        <f t="shared" si="119"/>
        <v>-201.36731960023599</v>
      </c>
      <c r="J135" s="155">
        <f t="shared" si="119"/>
        <v>-167.3222281305043</v>
      </c>
      <c r="K135" s="155">
        <f t="shared" si="119"/>
        <v>-135.76457999691684</v>
      </c>
      <c r="L135" s="155">
        <f t="shared" si="119"/>
        <v>70.451060364376644</v>
      </c>
      <c r="M135" s="155">
        <f t="shared" si="119"/>
        <v>69.835087863729314</v>
      </c>
      <c r="N135" s="155">
        <f t="shared" si="119"/>
        <v>69.753439855272063</v>
      </c>
      <c r="O135" s="155">
        <f t="shared" si="119"/>
        <v>68.677144220079299</v>
      </c>
      <c r="P135" s="155">
        <f t="shared" si="119"/>
        <v>68.630892553462218</v>
      </c>
      <c r="Q135" s="155">
        <f t="shared" si="119"/>
        <v>70.47074737765297</v>
      </c>
      <c r="R135" s="155">
        <f t="shared" si="119"/>
        <v>71.592335953949714</v>
      </c>
      <c r="S135" s="155">
        <f t="shared" si="119"/>
        <v>75.658675908730856</v>
      </c>
      <c r="T135" s="155">
        <f t="shared" si="119"/>
        <v>79.711228502790163</v>
      </c>
      <c r="U135" s="155">
        <f t="shared" si="119"/>
        <v>82.651996039532605</v>
      </c>
      <c r="V135" s="155">
        <f t="shared" si="119"/>
        <v>84.848116444169364</v>
      </c>
      <c r="W135" s="155">
        <f t="shared" si="119"/>
        <v>85.895427108311196</v>
      </c>
      <c r="X135" s="155">
        <f t="shared" si="119"/>
        <v>87.858499086516986</v>
      </c>
      <c r="Y135" s="155">
        <f t="shared" si="119"/>
        <v>91.501811678405829</v>
      </c>
      <c r="Z135" s="155">
        <f t="shared" si="119"/>
        <v>95.838266018769446</v>
      </c>
      <c r="AA135" s="155">
        <f t="shared" si="119"/>
        <v>71.042920771841182</v>
      </c>
      <c r="AB135" s="155">
        <f t="shared" si="119"/>
        <v>24.815468451262859</v>
      </c>
      <c r="AC135" s="155">
        <f t="shared" si="119"/>
        <v>23.09685330988259</v>
      </c>
      <c r="AD135" s="155">
        <f t="shared" si="119"/>
        <v>24.369367837607342</v>
      </c>
      <c r="AE135" s="155">
        <f t="shared" si="119"/>
        <v>24.950938854120295</v>
      </c>
      <c r="AF135" s="155">
        <f t="shared" si="119"/>
        <v>25.334999998422745</v>
      </c>
      <c r="AG135" s="155">
        <f t="shared" si="119"/>
        <v>26.49923197274552</v>
      </c>
      <c r="AH135" s="155">
        <f t="shared" si="119"/>
        <v>27.988312156330494</v>
      </c>
      <c r="AI135" s="155">
        <f t="shared" si="119"/>
        <v>29.536460799439055</v>
      </c>
      <c r="AJ135" s="155">
        <f t="shared" si="119"/>
        <v>31.155600280039835</v>
      </c>
      <c r="AK135" s="155">
        <f t="shared" si="119"/>
        <v>32.731398421632321</v>
      </c>
      <c r="AL135" s="155">
        <f t="shared" si="119"/>
        <v>34.610543574142412</v>
      </c>
      <c r="AM135" s="155">
        <f t="shared" ref="AM135:BI135" si="120">AM72</f>
        <v>36.96052705826537</v>
      </c>
      <c r="AN135" s="155">
        <f t="shared" si="120"/>
        <v>39.401830641738798</v>
      </c>
      <c r="AO135" s="155">
        <f t="shared" si="120"/>
        <v>41.937448227856066</v>
      </c>
      <c r="AP135" s="155">
        <f t="shared" si="120"/>
        <v>44.570463993309886</v>
      </c>
      <c r="AQ135" s="155">
        <f t="shared" si="120"/>
        <v>47.304054977462783</v>
      </c>
      <c r="AR135" s="155">
        <f t="shared" si="120"/>
        <v>50.141493743449587</v>
      </c>
      <c r="AS135" s="155">
        <f t="shared" si="120"/>
        <v>53.086151113064943</v>
      </c>
      <c r="AT135" s="155">
        <f t="shared" si="120"/>
        <v>56.141498977432207</v>
      </c>
      <c r="AU135" s="155">
        <f t="shared" si="120"/>
        <v>59.311113185506883</v>
      </c>
      <c r="AV135" s="155">
        <f t="shared" si="120"/>
        <v>62.425134643715978</v>
      </c>
      <c r="AW135" s="155">
        <f t="shared" si="120"/>
        <v>65.785474486698376</v>
      </c>
      <c r="AX135" s="155">
        <f t="shared" si="120"/>
        <v>68.937117094580117</v>
      </c>
      <c r="AY135" s="155">
        <f t="shared" si="120"/>
        <v>72.423292011121021</v>
      </c>
      <c r="AZ135" s="155">
        <f t="shared" si="120"/>
        <v>76.843531371774418</v>
      </c>
      <c r="BA135" s="155">
        <f t="shared" si="120"/>
        <v>78.689660617460675</v>
      </c>
      <c r="BB135" s="155">
        <f t="shared" si="120"/>
        <v>75.642665187753266</v>
      </c>
      <c r="BC135" s="155">
        <f t="shared" si="120"/>
        <v>67.710594291476809</v>
      </c>
      <c r="BD135" s="155">
        <f t="shared" si="120"/>
        <v>64.197928947922122</v>
      </c>
      <c r="BE135" s="155">
        <f t="shared" si="120"/>
        <v>56.819165048247669</v>
      </c>
      <c r="BF135" s="155">
        <f t="shared" si="120"/>
        <v>50.922981511327677</v>
      </c>
      <c r="BG135" s="155">
        <f t="shared" si="120"/>
        <v>42.472603795880417</v>
      </c>
      <c r="BH135" s="155">
        <f t="shared" si="120"/>
        <v>32.240809211005676</v>
      </c>
      <c r="BI135" s="155">
        <f t="shared" si="120"/>
        <v>20.668662746891698</v>
      </c>
      <c r="BJ135" s="46"/>
      <c r="BK135" s="46"/>
      <c r="BL135" s="46"/>
      <c r="BM135" s="46"/>
    </row>
    <row r="136" spans="1:65">
      <c r="A136" s="46"/>
      <c r="B136" s="51" t="s">
        <v>129</v>
      </c>
      <c r="C136" s="50"/>
      <c r="D136" s="50"/>
      <c r="E136" s="50"/>
      <c r="F136" s="732"/>
      <c r="G136" s="156">
        <f t="shared" ref="G136:AL136" si="121">SUM(G132:G135)</f>
        <v>92.596100100492322</v>
      </c>
      <c r="H136" s="157">
        <f t="shared" si="121"/>
        <v>99.715484047370296</v>
      </c>
      <c r="I136" s="157">
        <f t="shared" si="121"/>
        <v>108.3293970209163</v>
      </c>
      <c r="J136" s="157">
        <f t="shared" si="121"/>
        <v>117.72653860226052</v>
      </c>
      <c r="K136" s="157">
        <f t="shared" si="121"/>
        <v>125.53490924835069</v>
      </c>
      <c r="L136" s="157">
        <f t="shared" si="121"/>
        <v>131.87058964820687</v>
      </c>
      <c r="M136" s="157">
        <f t="shared" si="121"/>
        <v>128.58287349786923</v>
      </c>
      <c r="N136" s="157">
        <f t="shared" si="121"/>
        <v>125.32390273089528</v>
      </c>
      <c r="O136" s="157">
        <f t="shared" si="121"/>
        <v>122.06874220431594</v>
      </c>
      <c r="P136" s="157">
        <f t="shared" si="121"/>
        <v>118.86380880737892</v>
      </c>
      <c r="Q136" s="157">
        <f t="shared" si="121"/>
        <v>115.66103382155065</v>
      </c>
      <c r="R136" s="157">
        <f t="shared" si="121"/>
        <v>112.3723989439268</v>
      </c>
      <c r="S136" s="157">
        <f t="shared" si="121"/>
        <v>109.0314232660759</v>
      </c>
      <c r="T136" s="157">
        <f t="shared" si="121"/>
        <v>105.5006850570017</v>
      </c>
      <c r="U136" s="157">
        <f t="shared" si="121"/>
        <v>101.78082772687154</v>
      </c>
      <c r="V136" s="157">
        <f t="shared" si="121"/>
        <v>97.923734578359955</v>
      </c>
      <c r="W136" s="157">
        <f t="shared" si="121"/>
        <v>93.964155810965366</v>
      </c>
      <c r="X136" s="157">
        <f t="shared" si="121"/>
        <v>89.955702545910896</v>
      </c>
      <c r="Y136" s="157">
        <f t="shared" si="121"/>
        <v>85.855639255206768</v>
      </c>
      <c r="Z136" s="157">
        <f t="shared" si="121"/>
        <v>81.585554710214495</v>
      </c>
      <c r="AA136" s="157">
        <f t="shared" si="121"/>
        <v>77.113102296005266</v>
      </c>
      <c r="AB136" s="157">
        <f t="shared" si="121"/>
        <v>73.797765993319359</v>
      </c>
      <c r="AC136" s="157">
        <f t="shared" si="121"/>
        <v>72.639710798927098</v>
      </c>
      <c r="AD136" s="157">
        <f t="shared" si="121"/>
        <v>71.561857644465931</v>
      </c>
      <c r="AE136" s="157">
        <f t="shared" si="121"/>
        <v>70.424620478710906</v>
      </c>
      <c r="AF136" s="157">
        <f t="shared" si="121"/>
        <v>69.260243332185283</v>
      </c>
      <c r="AG136" s="157">
        <f t="shared" si="121"/>
        <v>68.077943332258869</v>
      </c>
      <c r="AH136" s="157">
        <f t="shared" si="121"/>
        <v>66.841312506864071</v>
      </c>
      <c r="AI136" s="157">
        <f t="shared" si="121"/>
        <v>65.535191272901983</v>
      </c>
      <c r="AJ136" s="157">
        <f t="shared" si="121"/>
        <v>64.156823102261541</v>
      </c>
      <c r="AK136" s="157">
        <f t="shared" si="121"/>
        <v>62.702895089192999</v>
      </c>
      <c r="AL136" s="157">
        <f t="shared" si="121"/>
        <v>61.175429829516823</v>
      </c>
      <c r="AM136" s="157">
        <f t="shared" ref="AM136:BI136" si="122">SUM(AM132:AM135)</f>
        <v>59.560271129390159</v>
      </c>
      <c r="AN136" s="157">
        <f t="shared" si="122"/>
        <v>57.835446533337773</v>
      </c>
      <c r="AO136" s="157">
        <f t="shared" si="122"/>
        <v>55.996694436723303</v>
      </c>
      <c r="AP136" s="157">
        <f t="shared" si="122"/>
        <v>54.039613519423369</v>
      </c>
      <c r="AQ136" s="157">
        <f t="shared" si="122"/>
        <v>51.959658533068875</v>
      </c>
      <c r="AR136" s="157">
        <f t="shared" si="122"/>
        <v>49.752135967454009</v>
      </c>
      <c r="AS136" s="157">
        <f t="shared" si="122"/>
        <v>47.412199592759649</v>
      </c>
      <c r="AT136" s="157">
        <f t="shared" si="122"/>
        <v>44.934845874149971</v>
      </c>
      <c r="AU136" s="157">
        <f t="shared" si="122"/>
        <v>42.314909255203091</v>
      </c>
      <c r="AV136" s="157">
        <f t="shared" si="122"/>
        <v>39.547057306546137</v>
      </c>
      <c r="AW136" s="157">
        <f t="shared" si="122"/>
        <v>36.633884356506044</v>
      </c>
      <c r="AX136" s="157">
        <f t="shared" si="122"/>
        <v>33.563895547126762</v>
      </c>
      <c r="AY136" s="157">
        <f t="shared" si="122"/>
        <v>30.346830082713026</v>
      </c>
      <c r="AZ136" s="157">
        <f t="shared" si="122"/>
        <v>26.967076455527419</v>
      </c>
      <c r="BA136" s="157">
        <f t="shared" si="122"/>
        <v>23.38104499151126</v>
      </c>
      <c r="BB136" s="157">
        <f t="shared" si="122"/>
        <v>19.708860829363076</v>
      </c>
      <c r="BC136" s="157">
        <f t="shared" si="122"/>
        <v>16.178869787267956</v>
      </c>
      <c r="BD136" s="157">
        <f t="shared" si="122"/>
        <v>13.019042053665679</v>
      </c>
      <c r="BE136" s="157">
        <f t="shared" si="122"/>
        <v>10.023138702762658</v>
      </c>
      <c r="BF136" s="157">
        <f t="shared" si="122"/>
        <v>7.3715776671777675</v>
      </c>
      <c r="BG136" s="157">
        <f t="shared" si="122"/>
        <v>4.995171863315818</v>
      </c>
      <c r="BH136" s="157">
        <f t="shared" si="122"/>
        <v>3.0131170195080585</v>
      </c>
      <c r="BI136" s="157">
        <f t="shared" si="122"/>
        <v>1.5085459229944576</v>
      </c>
      <c r="BJ136" s="46"/>
      <c r="BK136" s="46"/>
      <c r="BL136" s="46"/>
      <c r="BM136" s="46"/>
    </row>
    <row r="137" spans="1:65">
      <c r="A137" s="46"/>
      <c r="B137" s="42" t="s">
        <v>130</v>
      </c>
      <c r="C137" s="46"/>
      <c r="D137" s="46"/>
      <c r="E137" s="46"/>
      <c r="F137" s="704"/>
      <c r="G137" s="154">
        <f>-$D$18*(Assets!G475-Assets!F474)</f>
        <v>-31.079183235307937</v>
      </c>
      <c r="H137" s="155">
        <f>-$D$18*(Assets!H475-Assets!G474)</f>
        <v>-33.468750808536065</v>
      </c>
      <c r="I137" s="155">
        <f>-$D$18*(Assets!I475-Assets!H474)</f>
        <v>-36.359945787453221</v>
      </c>
      <c r="J137" s="155">
        <f>-$D$18*(Assets!J475-Assets!I474)</f>
        <v>-39.514025546511768</v>
      </c>
      <c r="K137" s="155">
        <f>-$D$18*(Assets!K475-Assets!J474)</f>
        <v>-42.134846313430174</v>
      </c>
      <c r="L137" s="155">
        <f>-$D$18*(Assets!L475-Assets!K474)</f>
        <v>-44.261369696745533</v>
      </c>
      <c r="M137" s="155">
        <f>-$D$18*(Assets!M475-Assets!L474)</f>
        <v>-43.157872545665306</v>
      </c>
      <c r="N137" s="155">
        <f>-$D$18*(Assets!N475-Assets!M474)</f>
        <v>-42.064023565898609</v>
      </c>
      <c r="O137" s="155">
        <f>-$D$18*(Assets!O475-Assets!N474)</f>
        <v>-40.971453464608203</v>
      </c>
      <c r="P137" s="155">
        <f>-$D$18*(Assets!P475-Assets!O474)</f>
        <v>-39.895741720892332</v>
      </c>
      <c r="Q137" s="155">
        <f>-$D$18*(Assets!Q475-Assets!P474)</f>
        <v>-38.820754431600655</v>
      </c>
      <c r="R137" s="155">
        <f>-$D$18*(Assets!R475-Assets!Q474)</f>
        <v>-37.716948916629917</v>
      </c>
      <c r="S137" s="155">
        <f>-$D$18*(Assets!S475-Assets!R474)</f>
        <v>-36.595575606480637</v>
      </c>
      <c r="T137" s="155">
        <f>-$D$18*(Assets!T475-Assets!S474)</f>
        <v>-35.410509932692548</v>
      </c>
      <c r="U137" s="155">
        <f>-$D$18*(Assets!U475-Assets!T474)</f>
        <v>-34.161967851040757</v>
      </c>
      <c r="V137" s="155">
        <f>-$D$18*(Assets!V475-Assets!U474)</f>
        <v>-32.867363601097715</v>
      </c>
      <c r="W137" s="155">
        <f>-$D$18*(Assets!W475-Assets!V474)</f>
        <v>-31.538360825463133</v>
      </c>
      <c r="X137" s="155">
        <f>-$D$18*(Assets!X475-Assets!W474)</f>
        <v>-30.192953692985611</v>
      </c>
      <c r="Y137" s="155">
        <f>-$D$18*(Assets!Y475-Assets!X474)</f>
        <v>-28.816798345731698</v>
      </c>
      <c r="Z137" s="155">
        <f>-$D$18*(Assets!Z475-Assets!Y474)</f>
        <v>-27.383576645681206</v>
      </c>
      <c r="AA137" s="155">
        <f>-$D$18*(Assets!AA475-Assets!Z474)</f>
        <v>-25.882431695283231</v>
      </c>
      <c r="AB137" s="155">
        <f>-$D$18*(Assets!AB475-Assets!AA474)</f>
        <v>-24.769664048200685</v>
      </c>
      <c r="AC137" s="155">
        <f>-$D$18*(Assets!AC475-Assets!AB474)</f>
        <v>-24.380971548796879</v>
      </c>
      <c r="AD137" s="155">
        <f>-$D$18*(Assets!AD475-Assets!AC474)</f>
        <v>-24.019198259728547</v>
      </c>
      <c r="AE137" s="155">
        <f>-$D$18*(Assets!AE475-Assets!AD474)</f>
        <v>-23.63749317476104</v>
      </c>
      <c r="AF137" s="155">
        <f>-$D$18*(Assets!AF475-Assets!AE474)</f>
        <v>-23.246678759763018</v>
      </c>
      <c r="AG137" s="155">
        <f>-$D$18*(Assets!AG475-Assets!AF474)</f>
        <v>-22.849848674079841</v>
      </c>
      <c r="AH137" s="155">
        <f>-$D$18*(Assets!AH475-Assets!AG474)</f>
        <v>-22.434782856241146</v>
      </c>
      <c r="AI137" s="155">
        <f>-$D$18*(Assets!AI475-Assets!AH474)</f>
        <v>-21.996393106415965</v>
      </c>
      <c r="AJ137" s="155">
        <f>-$D$18*(Assets!AJ475-Assets!AI474)</f>
        <v>-21.533754216715899</v>
      </c>
      <c r="AK137" s="155">
        <f>-$D$18*(Assets!AK475-Assets!AJ474)</f>
        <v>-21.045754235290588</v>
      </c>
      <c r="AL137" s="155">
        <f>-$D$18*(Assets!AL475-Assets!AK474)</f>
        <v>-20.533072031185657</v>
      </c>
      <c r="AM137" s="155">
        <f>-$D$18*(Assets!AM475-Assets!AL474)</f>
        <v>-19.990956184612514</v>
      </c>
      <c r="AN137" s="155">
        <f>-$D$18*(Assets!AN475-Assets!AM474)</f>
        <v>-19.412031806466075</v>
      </c>
      <c r="AO137" s="155">
        <f>-$D$18*(Assets!AO475-Assets!AN474)</f>
        <v>-18.794868521263197</v>
      </c>
      <c r="AP137" s="155">
        <f>-$D$18*(Assets!AP475-Assets!AO474)</f>
        <v>-18.137989059071153</v>
      </c>
      <c r="AQ137" s="155">
        <f>-$D$18*(Assets!AQ475-Assets!AP474)</f>
        <v>-17.439867841525849</v>
      </c>
      <c r="AR137" s="155">
        <f>-$D$18*(Assets!AR475-Assets!AQ474)</f>
        <v>-16.698929527294787</v>
      </c>
      <c r="AS137" s="155">
        <f>-$D$18*(Assets!AS475-Assets!AR474)</f>
        <v>-15.9135475158585</v>
      </c>
      <c r="AT137" s="155">
        <f>-$D$18*(Assets!AT475-Assets!AS474)</f>
        <v>-15.082042408453527</v>
      </c>
      <c r="AU137" s="155">
        <f>-$D$18*(Assets!AU475-Assets!AT474)</f>
        <v>-14.202680424992288</v>
      </c>
      <c r="AV137" s="155">
        <f>-$D$18*(Assets!AV475-Assets!AU474)</f>
        <v>-13.273671775738604</v>
      </c>
      <c r="AW137" s="155">
        <f>-$D$18*(Assets!AW475-Assets!AV474)</f>
        <v>-12.295887227445746</v>
      </c>
      <c r="AX137" s="155">
        <f>-$D$18*(Assets!AX475-Assets!AW474)</f>
        <v>-11.265468617661009</v>
      </c>
      <c r="AY137" s="155">
        <f>-$D$18*(Assets!AY475-Assets!AX474)</f>
        <v>-10.1856848369187</v>
      </c>
      <c r="AZ137" s="155">
        <f>-$D$18*(Assets!AZ475-Assets!AY474)</f>
        <v>-9.0512960002884491</v>
      </c>
      <c r="BA137" s="155">
        <f>-$D$18*(Assets!BA475-Assets!AZ474)</f>
        <v>-7.847671562144888</v>
      </c>
      <c r="BB137" s="155">
        <f>-$D$18*(Assets!BB475-Assets!BA474)</f>
        <v>-6.6151306200822093</v>
      </c>
      <c r="BC137" s="155">
        <f>-$D$18*(Assets!BC475-Assets!BB474)</f>
        <v>-5.4303157272604956</v>
      </c>
      <c r="BD137" s="155">
        <f>-$D$18*(Assets!BD475-Assets!BC474)</f>
        <v>-4.3697433595468054</v>
      </c>
      <c r="BE137" s="155">
        <f>-$D$18*(Assets!BE475-Assets!BD474)</f>
        <v>-3.364190975624183</v>
      </c>
      <c r="BF137" s="155">
        <f>-$D$18*(Assets!BF475-Assets!BE474)</f>
        <v>-2.4742144950260583</v>
      </c>
      <c r="BG137" s="155">
        <f>-$D$18*(Assets!BG475-Assets!BF474)</f>
        <v>-1.6765917945071351</v>
      </c>
      <c r="BH137" s="155">
        <f>-$D$18*(Assets!BH475-Assets!BG474)</f>
        <v>-1.0113300220752877</v>
      </c>
      <c r="BI137" s="155">
        <f>-$D$18*(Assets!BI475-Assets!BH474)</f>
        <v>-0.50633207131552072</v>
      </c>
      <c r="BJ137" s="46"/>
      <c r="BK137" s="46"/>
      <c r="BL137" s="46"/>
      <c r="BM137" s="46"/>
    </row>
    <row r="138" spans="1:65" s="12" customFormat="1">
      <c r="A138" s="50"/>
      <c r="B138" s="51" t="s">
        <v>131</v>
      </c>
      <c r="C138" s="50"/>
      <c r="D138" s="50"/>
      <c r="E138" s="50"/>
      <c r="F138" s="732"/>
      <c r="G138" s="156">
        <f>G136+G137</f>
        <v>61.516916865184385</v>
      </c>
      <c r="H138" s="157">
        <f t="shared" ref="H138:O138" si="123">H136+H137</f>
        <v>66.246733238834224</v>
      </c>
      <c r="I138" s="157">
        <f t="shared" si="123"/>
        <v>71.969451233463076</v>
      </c>
      <c r="J138" s="157">
        <f t="shared" si="123"/>
        <v>78.212513055748758</v>
      </c>
      <c r="K138" s="157">
        <f t="shared" si="123"/>
        <v>83.400062934920513</v>
      </c>
      <c r="L138" s="157">
        <f t="shared" si="123"/>
        <v>87.609219951461341</v>
      </c>
      <c r="M138" s="157">
        <f t="shared" si="123"/>
        <v>85.425000952203931</v>
      </c>
      <c r="N138" s="157">
        <f t="shared" si="123"/>
        <v>83.259879164996676</v>
      </c>
      <c r="O138" s="157">
        <f t="shared" si="123"/>
        <v>81.097288739707736</v>
      </c>
      <c r="P138" s="157">
        <f>P136+P137</f>
        <v>78.968067086486585</v>
      </c>
      <c r="Q138" s="157">
        <f>Q136+Q137</f>
        <v>76.840279389949984</v>
      </c>
      <c r="R138" s="157">
        <f>R136+R137</f>
        <v>74.65545002729688</v>
      </c>
      <c r="S138" s="157">
        <f t="shared" ref="S138:AP138" si="124">S136+S137</f>
        <v>72.435847659595268</v>
      </c>
      <c r="T138" s="157">
        <f t="shared" si="124"/>
        <v>70.090175124309155</v>
      </c>
      <c r="U138" s="157">
        <f t="shared" si="124"/>
        <v>67.618859875830779</v>
      </c>
      <c r="V138" s="157">
        <f t="shared" si="124"/>
        <v>65.056370977262247</v>
      </c>
      <c r="W138" s="157">
        <f t="shared" si="124"/>
        <v>62.425794985502236</v>
      </c>
      <c r="X138" s="157">
        <f t="shared" si="124"/>
        <v>59.762748852925284</v>
      </c>
      <c r="Y138" s="157">
        <f t="shared" si="124"/>
        <v>57.03884090947507</v>
      </c>
      <c r="Z138" s="157">
        <f t="shared" si="124"/>
        <v>54.201978064533293</v>
      </c>
      <c r="AA138" s="157">
        <f t="shared" si="124"/>
        <v>51.230670600722036</v>
      </c>
      <c r="AB138" s="157">
        <f t="shared" si="124"/>
        <v>49.028101945118678</v>
      </c>
      <c r="AC138" s="157">
        <f t="shared" si="124"/>
        <v>48.258739250130219</v>
      </c>
      <c r="AD138" s="157">
        <f t="shared" si="124"/>
        <v>47.542659384737384</v>
      </c>
      <c r="AE138" s="157">
        <f t="shared" si="124"/>
        <v>46.787127303949866</v>
      </c>
      <c r="AF138" s="157">
        <f t="shared" si="124"/>
        <v>46.013564572422268</v>
      </c>
      <c r="AG138" s="157">
        <f t="shared" si="124"/>
        <v>45.228094658179032</v>
      </c>
      <c r="AH138" s="157">
        <f t="shared" si="124"/>
        <v>44.406529650622929</v>
      </c>
      <c r="AI138" s="157">
        <f t="shared" si="124"/>
        <v>43.538798166486018</v>
      </c>
      <c r="AJ138" s="157">
        <f t="shared" si="124"/>
        <v>42.623068885545642</v>
      </c>
      <c r="AK138" s="157">
        <f t="shared" si="124"/>
        <v>41.657140853902412</v>
      </c>
      <c r="AL138" s="157">
        <f t="shared" si="124"/>
        <v>40.642357798331162</v>
      </c>
      <c r="AM138" s="157">
        <f t="shared" si="124"/>
        <v>39.569314944777645</v>
      </c>
      <c r="AN138" s="157">
        <f t="shared" si="124"/>
        <v>38.423414726871698</v>
      </c>
      <c r="AO138" s="157">
        <f t="shared" si="124"/>
        <v>37.201825915460105</v>
      </c>
      <c r="AP138" s="157">
        <f t="shared" si="124"/>
        <v>35.901624460352217</v>
      </c>
      <c r="AQ138" s="157">
        <f t="shared" ref="AQ138:BI138" si="125">AQ136+AQ137</f>
        <v>34.519790691543022</v>
      </c>
      <c r="AR138" s="157">
        <f t="shared" si="125"/>
        <v>33.053206440159222</v>
      </c>
      <c r="AS138" s="157">
        <f t="shared" si="125"/>
        <v>31.498652076901148</v>
      </c>
      <c r="AT138" s="157">
        <f t="shared" si="125"/>
        <v>29.852803465696446</v>
      </c>
      <c r="AU138" s="157">
        <f t="shared" si="125"/>
        <v>28.112228830210803</v>
      </c>
      <c r="AV138" s="157">
        <f t="shared" si="125"/>
        <v>26.273385530807531</v>
      </c>
      <c r="AW138" s="157">
        <f t="shared" si="125"/>
        <v>24.337997129060298</v>
      </c>
      <c r="AX138" s="157">
        <f t="shared" si="125"/>
        <v>22.298426929465755</v>
      </c>
      <c r="AY138" s="157">
        <f t="shared" si="125"/>
        <v>20.161145245794327</v>
      </c>
      <c r="AZ138" s="157">
        <f t="shared" si="125"/>
        <v>17.91578045523897</v>
      </c>
      <c r="BA138" s="157">
        <f t="shared" si="125"/>
        <v>15.533373429366371</v>
      </c>
      <c r="BB138" s="157">
        <f t="shared" si="125"/>
        <v>13.093730209280867</v>
      </c>
      <c r="BC138" s="157">
        <f t="shared" si="125"/>
        <v>10.748554060007461</v>
      </c>
      <c r="BD138" s="157">
        <f t="shared" si="125"/>
        <v>8.6492986941188725</v>
      </c>
      <c r="BE138" s="157">
        <f t="shared" si="125"/>
        <v>6.6589477271384752</v>
      </c>
      <c r="BF138" s="157">
        <f t="shared" si="125"/>
        <v>4.8973631721517092</v>
      </c>
      <c r="BG138" s="157">
        <f t="shared" si="125"/>
        <v>3.3185800688086831</v>
      </c>
      <c r="BH138" s="157">
        <f t="shared" si="125"/>
        <v>2.0017869974327711</v>
      </c>
      <c r="BI138" s="157">
        <f t="shared" si="125"/>
        <v>1.002213851678937</v>
      </c>
      <c r="BJ138" s="50"/>
      <c r="BK138" s="50"/>
      <c r="BL138" s="50"/>
      <c r="BM138" s="50"/>
    </row>
    <row r="139" spans="1:65" s="14" customFormat="1">
      <c r="A139" s="78"/>
      <c r="B139" s="42" t="s">
        <v>47</v>
      </c>
      <c r="C139" s="78"/>
      <c r="D139" s="78"/>
      <c r="E139" s="78"/>
      <c r="F139" s="733"/>
      <c r="G139" s="158">
        <f t="shared" ref="G139:P139" si="126">G136/G142</f>
        <v>7.0000000000000034E-2</v>
      </c>
      <c r="H139" s="159">
        <f t="shared" si="126"/>
        <v>7.0000000000000062E-2</v>
      </c>
      <c r="I139" s="159">
        <f t="shared" si="126"/>
        <v>7.0000000000000048E-2</v>
      </c>
      <c r="J139" s="159">
        <f t="shared" si="126"/>
        <v>6.9999999999999965E-2</v>
      </c>
      <c r="K139" s="159">
        <f t="shared" si="126"/>
        <v>6.9999999999999965E-2</v>
      </c>
      <c r="L139" s="159">
        <f t="shared" si="126"/>
        <v>6.9999999999999993E-2</v>
      </c>
      <c r="M139" s="159">
        <f t="shared" si="126"/>
        <v>6.9999999999999951E-2</v>
      </c>
      <c r="N139" s="159">
        <f t="shared" si="126"/>
        <v>7.0000000000000007E-2</v>
      </c>
      <c r="O139" s="159">
        <f t="shared" si="126"/>
        <v>7.0000000000000007E-2</v>
      </c>
      <c r="P139" s="159">
        <f t="shared" si="126"/>
        <v>7.0000000000000021E-2</v>
      </c>
      <c r="Q139" s="159">
        <f>Q136/Q142</f>
        <v>7.0000000000000007E-2</v>
      </c>
      <c r="R139" s="159">
        <f>R136/R142</f>
        <v>6.9999999999999965E-2</v>
      </c>
      <c r="S139" s="159">
        <f t="shared" ref="S139:AQ139" si="127">S136/S142</f>
        <v>7.0000000000000034E-2</v>
      </c>
      <c r="T139" s="159">
        <f t="shared" si="127"/>
        <v>6.9999999999999979E-2</v>
      </c>
      <c r="U139" s="159">
        <f t="shared" si="127"/>
        <v>7.0000000000000007E-2</v>
      </c>
      <c r="V139" s="159">
        <f t="shared" si="127"/>
        <v>6.9999999999999965E-2</v>
      </c>
      <c r="W139" s="159">
        <f t="shared" si="127"/>
        <v>6.9999999999999951E-2</v>
      </c>
      <c r="X139" s="159">
        <f t="shared" si="127"/>
        <v>6.9999999999999979E-2</v>
      </c>
      <c r="Y139" s="159">
        <f t="shared" si="127"/>
        <v>6.9999999999999979E-2</v>
      </c>
      <c r="Z139" s="159">
        <f t="shared" si="127"/>
        <v>6.9999999999999979E-2</v>
      </c>
      <c r="AA139" s="159">
        <f t="shared" si="127"/>
        <v>7.0000000000000007E-2</v>
      </c>
      <c r="AB139" s="159">
        <f t="shared" si="127"/>
        <v>6.9999999999999993E-2</v>
      </c>
      <c r="AC139" s="159">
        <f t="shared" si="127"/>
        <v>7.0000000000000007E-2</v>
      </c>
      <c r="AD139" s="159">
        <f t="shared" si="127"/>
        <v>7.0000000000000034E-2</v>
      </c>
      <c r="AE139" s="159">
        <f t="shared" si="127"/>
        <v>7.0000000000000021E-2</v>
      </c>
      <c r="AF139" s="159">
        <f t="shared" si="127"/>
        <v>7.0000000000000007E-2</v>
      </c>
      <c r="AG139" s="159">
        <f t="shared" si="127"/>
        <v>6.9999999999999979E-2</v>
      </c>
      <c r="AH139" s="159">
        <f t="shared" si="127"/>
        <v>6.9999999999999979E-2</v>
      </c>
      <c r="AI139" s="159">
        <f t="shared" si="127"/>
        <v>6.9999999999999979E-2</v>
      </c>
      <c r="AJ139" s="159">
        <f t="shared" si="127"/>
        <v>7.0000000000000034E-2</v>
      </c>
      <c r="AK139" s="159">
        <f t="shared" si="127"/>
        <v>7.0000000000000021E-2</v>
      </c>
      <c r="AL139" s="159">
        <f t="shared" si="127"/>
        <v>7.0000000000000021E-2</v>
      </c>
      <c r="AM139" s="159">
        <f t="shared" si="127"/>
        <v>6.9999999999999993E-2</v>
      </c>
      <c r="AN139" s="159">
        <f t="shared" si="127"/>
        <v>6.9999999999999993E-2</v>
      </c>
      <c r="AO139" s="159">
        <f t="shared" si="127"/>
        <v>7.0000000000000007E-2</v>
      </c>
      <c r="AP139" s="159">
        <f t="shared" si="127"/>
        <v>7.0000000000000007E-2</v>
      </c>
      <c r="AQ139" s="159">
        <f t="shared" si="127"/>
        <v>6.9999999999999979E-2</v>
      </c>
      <c r="AR139" s="159">
        <f t="shared" ref="AR139:BI139" si="128">AR136/AR142</f>
        <v>7.0000000000000062E-2</v>
      </c>
      <c r="AS139" s="159">
        <f t="shared" si="128"/>
        <v>7.0000000000000007E-2</v>
      </c>
      <c r="AT139" s="159">
        <f t="shared" si="128"/>
        <v>7.0000000000000034E-2</v>
      </c>
      <c r="AU139" s="159">
        <f t="shared" si="128"/>
        <v>6.9999999999999965E-2</v>
      </c>
      <c r="AV139" s="159">
        <f t="shared" si="128"/>
        <v>7.0000000000000021E-2</v>
      </c>
      <c r="AW139" s="159">
        <f t="shared" si="128"/>
        <v>6.9999999999999993E-2</v>
      </c>
      <c r="AX139" s="159">
        <f t="shared" si="128"/>
        <v>6.9999999999999951E-2</v>
      </c>
      <c r="AY139" s="159">
        <f t="shared" si="128"/>
        <v>6.9999999999999937E-2</v>
      </c>
      <c r="AZ139" s="159">
        <f t="shared" si="128"/>
        <v>7.0000000000000048E-2</v>
      </c>
      <c r="BA139" s="159">
        <f t="shared" si="128"/>
        <v>6.9999999999999993E-2</v>
      </c>
      <c r="BB139" s="159">
        <f t="shared" si="128"/>
        <v>6.9999999999999923E-2</v>
      </c>
      <c r="BC139" s="159">
        <f t="shared" si="128"/>
        <v>7.0000000000000048E-2</v>
      </c>
      <c r="BD139" s="159">
        <f t="shared" si="128"/>
        <v>6.9999999999999923E-2</v>
      </c>
      <c r="BE139" s="159">
        <f t="shared" si="128"/>
        <v>6.9999999999999979E-2</v>
      </c>
      <c r="BF139" s="159">
        <f t="shared" si="128"/>
        <v>6.9999999999999979E-2</v>
      </c>
      <c r="BG139" s="159">
        <f t="shared" si="128"/>
        <v>7.0000000000000104E-2</v>
      </c>
      <c r="BH139" s="159">
        <f t="shared" si="128"/>
        <v>7.0000000000000007E-2</v>
      </c>
      <c r="BI139" s="159">
        <f t="shared" si="128"/>
        <v>6.9999999999999923E-2</v>
      </c>
      <c r="BJ139" s="78"/>
      <c r="BK139" s="78"/>
      <c r="BL139" s="78"/>
      <c r="BM139" s="78"/>
    </row>
    <row r="140" spans="1:65" s="14" customFormat="1">
      <c r="A140" s="78"/>
      <c r="B140" s="42" t="s">
        <v>48</v>
      </c>
      <c r="C140" s="78"/>
      <c r="D140" s="78"/>
      <c r="E140" s="78"/>
      <c r="F140" s="733"/>
      <c r="G140" s="158">
        <f>G138/G142/(1+G$6)</f>
        <v>4.5437475257039547E-2</v>
      </c>
      <c r="H140" s="159">
        <f t="shared" ref="H140:P140" si="129">H138/H142/(1+H$6)</f>
        <v>4.5437475257039631E-2</v>
      </c>
      <c r="I140" s="159">
        <f t="shared" si="129"/>
        <v>4.5437475257039464E-2</v>
      </c>
      <c r="J140" s="159">
        <f t="shared" si="129"/>
        <v>4.5437475257039471E-2</v>
      </c>
      <c r="K140" s="159">
        <f t="shared" si="129"/>
        <v>4.5437475257039527E-2</v>
      </c>
      <c r="L140" s="159">
        <f t="shared" si="129"/>
        <v>4.5437475257039395E-2</v>
      </c>
      <c r="M140" s="159">
        <f t="shared" si="129"/>
        <v>4.5437475257039416E-2</v>
      </c>
      <c r="N140" s="159">
        <f t="shared" si="129"/>
        <v>4.5437475257039464E-2</v>
      </c>
      <c r="O140" s="159">
        <f t="shared" si="129"/>
        <v>4.5437475257039402E-2</v>
      </c>
      <c r="P140" s="159">
        <f t="shared" si="129"/>
        <v>4.5437475257039575E-2</v>
      </c>
      <c r="Q140" s="159">
        <f>Q138/Q142/(1+Q$6)</f>
        <v>4.5437475257039506E-2</v>
      </c>
      <c r="R140" s="159">
        <f>R138/R142/(1+R$6)</f>
        <v>4.5437475257039547E-2</v>
      </c>
      <c r="S140" s="159">
        <f t="shared" ref="S140:AQ140" si="130">S138/S142/(1+S$6)</f>
        <v>4.5437475257039381E-2</v>
      </c>
      <c r="T140" s="159">
        <f t="shared" si="130"/>
        <v>4.5437475257039464E-2</v>
      </c>
      <c r="U140" s="159">
        <f t="shared" si="130"/>
        <v>4.5437475257039388E-2</v>
      </c>
      <c r="V140" s="159">
        <f t="shared" si="130"/>
        <v>4.5437475257039409E-2</v>
      </c>
      <c r="W140" s="159">
        <f t="shared" si="130"/>
        <v>4.5437475257039402E-2</v>
      </c>
      <c r="X140" s="159">
        <f t="shared" si="130"/>
        <v>4.5437475257039492E-2</v>
      </c>
      <c r="Y140" s="159">
        <f t="shared" si="130"/>
        <v>4.5437475257039464E-2</v>
      </c>
      <c r="Z140" s="159">
        <f t="shared" si="130"/>
        <v>4.5437475257039485E-2</v>
      </c>
      <c r="AA140" s="159">
        <f t="shared" si="130"/>
        <v>4.543747525703945E-2</v>
      </c>
      <c r="AB140" s="159">
        <f t="shared" si="130"/>
        <v>4.5437475257039457E-2</v>
      </c>
      <c r="AC140" s="159">
        <f t="shared" si="130"/>
        <v>4.5437475257039346E-2</v>
      </c>
      <c r="AD140" s="159">
        <f t="shared" si="130"/>
        <v>4.5437475257039381E-2</v>
      </c>
      <c r="AE140" s="159">
        <f t="shared" si="130"/>
        <v>4.5437475257039533E-2</v>
      </c>
      <c r="AF140" s="159">
        <f t="shared" si="130"/>
        <v>4.5437475257039499E-2</v>
      </c>
      <c r="AG140" s="159">
        <f t="shared" si="130"/>
        <v>4.543747525703936E-2</v>
      </c>
      <c r="AH140" s="159">
        <f t="shared" si="130"/>
        <v>4.5437475257039457E-2</v>
      </c>
      <c r="AI140" s="159">
        <f t="shared" si="130"/>
        <v>4.543747525703954E-2</v>
      </c>
      <c r="AJ140" s="159">
        <f t="shared" si="130"/>
        <v>4.5437475257039547E-2</v>
      </c>
      <c r="AK140" s="159">
        <f t="shared" si="130"/>
        <v>4.5437475257039443E-2</v>
      </c>
      <c r="AL140" s="159">
        <f t="shared" si="130"/>
        <v>4.5437475257039416E-2</v>
      </c>
      <c r="AM140" s="159">
        <f t="shared" si="130"/>
        <v>4.543747525703954E-2</v>
      </c>
      <c r="AN140" s="159">
        <f t="shared" si="130"/>
        <v>4.5437475257039353E-2</v>
      </c>
      <c r="AO140" s="159">
        <f t="shared" si="130"/>
        <v>4.5437475257039436E-2</v>
      </c>
      <c r="AP140" s="159">
        <f t="shared" si="130"/>
        <v>4.5437475257039485E-2</v>
      </c>
      <c r="AQ140" s="159">
        <f t="shared" si="130"/>
        <v>4.5437475257039429E-2</v>
      </c>
      <c r="AR140" s="159">
        <f t="shared" ref="AR140:BI140" si="131">AR138/AR142/(1+AR$6)</f>
        <v>4.543747525703961E-2</v>
      </c>
      <c r="AS140" s="159">
        <f t="shared" si="131"/>
        <v>4.543747525703945E-2</v>
      </c>
      <c r="AT140" s="159">
        <f t="shared" si="131"/>
        <v>4.5437475257039471E-2</v>
      </c>
      <c r="AU140" s="159">
        <f t="shared" si="131"/>
        <v>4.5437475257039436E-2</v>
      </c>
      <c r="AV140" s="159">
        <f t="shared" si="131"/>
        <v>4.5437475257039527E-2</v>
      </c>
      <c r="AW140" s="159">
        <f t="shared" si="131"/>
        <v>4.543747525703954E-2</v>
      </c>
      <c r="AX140" s="159">
        <f t="shared" si="131"/>
        <v>4.5437475257039388E-2</v>
      </c>
      <c r="AY140" s="159">
        <f t="shared" si="131"/>
        <v>4.5437475257039554E-2</v>
      </c>
      <c r="AZ140" s="159">
        <f t="shared" si="131"/>
        <v>4.5437475257039561E-2</v>
      </c>
      <c r="BA140" s="159">
        <f t="shared" si="131"/>
        <v>4.5437475257039603E-2</v>
      </c>
      <c r="BB140" s="159">
        <f t="shared" si="131"/>
        <v>4.543747525703927E-2</v>
      </c>
      <c r="BC140" s="159">
        <f t="shared" si="131"/>
        <v>4.5437475257039457E-2</v>
      </c>
      <c r="BD140" s="159">
        <f t="shared" si="131"/>
        <v>4.5437475257039353E-2</v>
      </c>
      <c r="BE140" s="159">
        <f t="shared" si="131"/>
        <v>4.5437475257039339E-2</v>
      </c>
      <c r="BF140" s="159">
        <f t="shared" si="131"/>
        <v>4.5437475257039492E-2</v>
      </c>
      <c r="BG140" s="159">
        <f t="shared" si="131"/>
        <v>4.5437475257039624E-2</v>
      </c>
      <c r="BH140" s="159">
        <f t="shared" si="131"/>
        <v>4.5437475257039402E-2</v>
      </c>
      <c r="BI140" s="159">
        <f t="shared" si="131"/>
        <v>4.5437475257039443E-2</v>
      </c>
      <c r="BJ140" s="78"/>
      <c r="BK140" s="78"/>
      <c r="BL140" s="78"/>
      <c r="BM140" s="78"/>
    </row>
    <row r="141" spans="1:65">
      <c r="A141" s="46"/>
      <c r="B141" s="46"/>
      <c r="C141" s="46"/>
      <c r="D141" s="46"/>
      <c r="E141" s="46"/>
      <c r="F141" s="704"/>
      <c r="G141" s="154"/>
      <c r="H141" s="155"/>
      <c r="I141" s="155"/>
      <c r="J141" s="155"/>
      <c r="K141" s="155"/>
      <c r="L141" s="155"/>
      <c r="M141" s="155"/>
      <c r="N141" s="155"/>
      <c r="O141" s="155"/>
      <c r="P141" s="155"/>
      <c r="Q141" s="155"/>
      <c r="R141" s="155"/>
      <c r="S141" s="155"/>
      <c r="T141" s="155"/>
      <c r="U141" s="155"/>
      <c r="V141" s="155"/>
      <c r="W141" s="155"/>
      <c r="X141" s="155"/>
      <c r="Y141" s="155"/>
      <c r="Z141" s="155"/>
      <c r="AA141" s="155"/>
      <c r="AB141" s="155"/>
      <c r="AC141" s="155"/>
      <c r="AD141" s="155"/>
      <c r="AE141" s="155"/>
      <c r="AF141" s="155"/>
      <c r="AG141" s="155"/>
      <c r="AH141" s="155"/>
      <c r="AI141" s="155"/>
      <c r="AJ141" s="155"/>
      <c r="AK141" s="155"/>
      <c r="AL141" s="155"/>
      <c r="AM141" s="155"/>
      <c r="AN141" s="155"/>
      <c r="AO141" s="155"/>
      <c r="AP141" s="155"/>
      <c r="AQ141" s="155"/>
      <c r="AR141" s="155"/>
      <c r="AS141" s="155"/>
      <c r="AT141" s="155"/>
      <c r="AU141" s="155"/>
      <c r="AV141" s="155"/>
      <c r="AW141" s="155"/>
      <c r="AX141" s="155"/>
      <c r="AY141" s="155"/>
      <c r="AZ141" s="155"/>
      <c r="BA141" s="155"/>
      <c r="BB141" s="155"/>
      <c r="BC141" s="155"/>
      <c r="BD141" s="155"/>
      <c r="BE141" s="155"/>
      <c r="BF141" s="155"/>
      <c r="BG141" s="155"/>
      <c r="BH141" s="155"/>
      <c r="BI141" s="155"/>
      <c r="BJ141" s="46"/>
      <c r="BK141" s="46"/>
      <c r="BL141" s="46"/>
      <c r="BM141" s="46"/>
    </row>
    <row r="142" spans="1:65">
      <c r="A142" s="46"/>
      <c r="B142" s="46" t="s">
        <v>90</v>
      </c>
      <c r="C142" s="46"/>
      <c r="D142" s="46"/>
      <c r="E142" s="46"/>
      <c r="F142" s="704"/>
      <c r="G142" s="154">
        <f t="shared" ref="G142:AL142" si="132">G18</f>
        <v>1322.8014300070326</v>
      </c>
      <c r="H142" s="155">
        <f t="shared" si="132"/>
        <v>1424.5069149624314</v>
      </c>
      <c r="I142" s="155">
        <f t="shared" si="132"/>
        <v>1547.5628145845176</v>
      </c>
      <c r="J142" s="155">
        <f t="shared" si="132"/>
        <v>1681.8076943180081</v>
      </c>
      <c r="K142" s="155">
        <f t="shared" si="132"/>
        <v>1793.3558464050109</v>
      </c>
      <c r="L142" s="155">
        <f t="shared" si="132"/>
        <v>1883.8655664029554</v>
      </c>
      <c r="M142" s="155">
        <f t="shared" si="132"/>
        <v>1836.8981928267044</v>
      </c>
      <c r="N142" s="155">
        <f t="shared" si="132"/>
        <v>1790.3414675842182</v>
      </c>
      <c r="O142" s="155">
        <f t="shared" si="132"/>
        <v>1743.8391743473703</v>
      </c>
      <c r="P142" s="155">
        <f t="shared" si="132"/>
        <v>1698.054411533984</v>
      </c>
      <c r="Q142" s="155">
        <f t="shared" si="132"/>
        <v>1652.3004831650092</v>
      </c>
      <c r="R142" s="155">
        <f t="shared" si="132"/>
        <v>1605.3199849132407</v>
      </c>
      <c r="S142" s="155">
        <f t="shared" si="132"/>
        <v>1557.5917609439407</v>
      </c>
      <c r="T142" s="155">
        <f t="shared" si="132"/>
        <v>1507.1526436714535</v>
      </c>
      <c r="U142" s="155">
        <f t="shared" si="132"/>
        <v>1454.0118246695934</v>
      </c>
      <c r="V142" s="155">
        <f t="shared" si="132"/>
        <v>1398.9104939765716</v>
      </c>
      <c r="W142" s="155">
        <f t="shared" si="132"/>
        <v>1342.345083013792</v>
      </c>
      <c r="X142" s="155">
        <f t="shared" si="132"/>
        <v>1285.0814649415845</v>
      </c>
      <c r="Y142" s="155">
        <f t="shared" si="132"/>
        <v>1226.50913221724</v>
      </c>
      <c r="Z142" s="155">
        <f t="shared" si="132"/>
        <v>1165.507924431636</v>
      </c>
      <c r="AA142" s="155">
        <f t="shared" si="132"/>
        <v>1101.6157470857895</v>
      </c>
      <c r="AB142" s="155">
        <f t="shared" si="132"/>
        <v>1054.2537999045624</v>
      </c>
      <c r="AC142" s="155">
        <f t="shared" si="132"/>
        <v>1037.710154270387</v>
      </c>
      <c r="AD142" s="155">
        <f t="shared" si="132"/>
        <v>1022.3122520637986</v>
      </c>
      <c r="AE142" s="155">
        <f t="shared" si="132"/>
        <v>1006.0660068387269</v>
      </c>
      <c r="AF142" s="155">
        <f t="shared" si="132"/>
        <v>989.43204760264678</v>
      </c>
      <c r="AG142" s="155">
        <f t="shared" si="132"/>
        <v>972.54204760369839</v>
      </c>
      <c r="AH142" s="155">
        <f t="shared" si="132"/>
        <v>954.87589295520127</v>
      </c>
      <c r="AI142" s="155">
        <f t="shared" si="132"/>
        <v>936.21701818431438</v>
      </c>
      <c r="AJ142" s="155">
        <f t="shared" si="132"/>
        <v>916.5260443180216</v>
      </c>
      <c r="AK142" s="155">
        <f t="shared" si="132"/>
        <v>895.75564413132838</v>
      </c>
      <c r="AL142" s="155">
        <f t="shared" si="132"/>
        <v>873.93471185024009</v>
      </c>
      <c r="AM142" s="155">
        <f t="shared" ref="AM142:BI142" si="133">AM18</f>
        <v>850.8610161341453</v>
      </c>
      <c r="AN142" s="155">
        <f t="shared" si="133"/>
        <v>826.22066476196835</v>
      </c>
      <c r="AO142" s="155">
        <f t="shared" si="133"/>
        <v>799.95277766747574</v>
      </c>
      <c r="AP142" s="155">
        <f t="shared" si="133"/>
        <v>771.99447884890515</v>
      </c>
      <c r="AQ142" s="155">
        <f t="shared" si="133"/>
        <v>742.28083618669848</v>
      </c>
      <c r="AR142" s="155">
        <f t="shared" si="133"/>
        <v>710.7447995350567</v>
      </c>
      <c r="AS142" s="155">
        <f t="shared" si="133"/>
        <v>677.31713703942353</v>
      </c>
      <c r="AT142" s="155">
        <f t="shared" si="133"/>
        <v>641.92636963071357</v>
      </c>
      <c r="AU142" s="155">
        <f t="shared" si="133"/>
        <v>604.49870364575872</v>
      </c>
      <c r="AV142" s="155">
        <f t="shared" si="133"/>
        <v>564.95796152208754</v>
      </c>
      <c r="AW142" s="155">
        <f t="shared" si="133"/>
        <v>523.3412050929436</v>
      </c>
      <c r="AX142" s="155">
        <f t="shared" si="133"/>
        <v>479.48422210181127</v>
      </c>
      <c r="AY142" s="155">
        <f t="shared" si="133"/>
        <v>433.52614403875788</v>
      </c>
      <c r="AZ142" s="155">
        <f t="shared" si="133"/>
        <v>385.24394936467718</v>
      </c>
      <c r="BA142" s="155">
        <f t="shared" si="133"/>
        <v>334.01492845016088</v>
      </c>
      <c r="BB142" s="155">
        <f t="shared" si="133"/>
        <v>281.55515470518708</v>
      </c>
      <c r="BC142" s="155">
        <f t="shared" si="133"/>
        <v>231.12671124668492</v>
      </c>
      <c r="BD142" s="155">
        <f t="shared" si="133"/>
        <v>185.98631505236705</v>
      </c>
      <c r="BE142" s="155">
        <f t="shared" si="133"/>
        <v>143.18769575375231</v>
      </c>
      <c r="BF142" s="155">
        <f t="shared" si="133"/>
        <v>105.30825238825385</v>
      </c>
      <c r="BG142" s="155">
        <f t="shared" si="133"/>
        <v>71.359598047368721</v>
      </c>
      <c r="BH142" s="155">
        <f t="shared" si="133"/>
        <v>43.044528850115114</v>
      </c>
      <c r="BI142" s="155">
        <f t="shared" si="133"/>
        <v>21.550656042777987</v>
      </c>
      <c r="BJ142" s="46"/>
      <c r="BK142" s="46"/>
      <c r="BL142" s="46"/>
      <c r="BM142" s="46"/>
    </row>
    <row r="143" spans="1:65">
      <c r="A143" s="46"/>
      <c r="B143" s="46"/>
      <c r="C143" s="46"/>
      <c r="D143" s="46"/>
      <c r="E143" s="46"/>
      <c r="F143" s="704"/>
      <c r="G143" s="704"/>
      <c r="H143" s="704"/>
      <c r="I143" s="704"/>
      <c r="J143" s="704"/>
      <c r="K143" s="704"/>
      <c r="L143" s="704"/>
      <c r="M143" s="704"/>
      <c r="N143" s="704"/>
      <c r="O143" s="704"/>
      <c r="P143" s="704"/>
      <c r="Q143" s="704"/>
      <c r="R143" s="704"/>
      <c r="S143" s="704"/>
      <c r="T143" s="704"/>
      <c r="U143" s="704"/>
      <c r="V143" s="704"/>
      <c r="W143" s="704"/>
      <c r="X143" s="704"/>
      <c r="Y143" s="704"/>
      <c r="Z143" s="704"/>
      <c r="AA143" s="704"/>
      <c r="AB143" s="704"/>
      <c r="AC143" s="704"/>
      <c r="AD143" s="704"/>
      <c r="AE143" s="704"/>
      <c r="AF143" s="704"/>
      <c r="AG143" s="704"/>
      <c r="AH143" s="704"/>
      <c r="AI143" s="704"/>
      <c r="AJ143" s="704"/>
      <c r="AK143" s="704"/>
      <c r="AL143" s="704"/>
      <c r="AM143" s="704"/>
      <c r="AN143" s="704"/>
      <c r="AO143" s="704"/>
      <c r="AP143" s="704"/>
      <c r="AQ143" s="704"/>
      <c r="AR143" s="704"/>
      <c r="AS143" s="704"/>
      <c r="AT143" s="704"/>
      <c r="AU143" s="704"/>
      <c r="AV143" s="704"/>
      <c r="AW143" s="704"/>
      <c r="AX143" s="704"/>
      <c r="AY143" s="704"/>
      <c r="AZ143" s="704"/>
      <c r="BA143" s="704"/>
      <c r="BB143" s="704"/>
      <c r="BC143" s="704"/>
      <c r="BD143" s="704"/>
      <c r="BE143" s="704"/>
      <c r="BF143" s="704"/>
      <c r="BG143" s="704"/>
      <c r="BH143" s="704"/>
      <c r="BI143" s="704"/>
      <c r="BJ143" s="46"/>
      <c r="BK143" s="46"/>
      <c r="BL143" s="46"/>
      <c r="BM143" s="46"/>
    </row>
    <row r="144" spans="1:65" s="9" customFormat="1">
      <c r="A144" s="637"/>
      <c r="B144" s="638" t="s">
        <v>468</v>
      </c>
      <c r="C144" s="637"/>
      <c r="D144" s="637"/>
      <c r="E144" s="637"/>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c r="AJ144" s="724"/>
      <c r="AK144" s="724"/>
      <c r="AL144" s="724"/>
      <c r="AM144" s="724"/>
      <c r="AN144" s="724"/>
      <c r="AO144" s="724"/>
      <c r="AP144" s="724"/>
      <c r="AQ144" s="724"/>
      <c r="AR144" s="724"/>
      <c r="AS144" s="724"/>
      <c r="AT144" s="724"/>
      <c r="AU144" s="724"/>
      <c r="AV144" s="724"/>
      <c r="AW144" s="724"/>
      <c r="AX144" s="724"/>
      <c r="AY144" s="724"/>
      <c r="AZ144" s="724"/>
      <c r="BA144" s="724"/>
      <c r="BB144" s="724"/>
      <c r="BC144" s="724"/>
      <c r="BD144" s="724"/>
      <c r="BE144" s="724"/>
      <c r="BF144" s="724"/>
      <c r="BG144" s="724"/>
      <c r="BH144" s="724"/>
      <c r="BI144" s="724"/>
      <c r="BJ144" s="637"/>
      <c r="BK144" s="55"/>
      <c r="BL144" s="55"/>
      <c r="BM144" s="55"/>
    </row>
    <row r="145" spans="1:65">
      <c r="A145" s="46"/>
      <c r="B145" s="46"/>
      <c r="C145" s="46"/>
      <c r="D145" s="46"/>
      <c r="E145" s="46"/>
      <c r="F145" s="704"/>
      <c r="G145" s="704"/>
      <c r="H145" s="704"/>
      <c r="I145" s="704"/>
      <c r="J145" s="704"/>
      <c r="K145" s="704"/>
      <c r="L145" s="704"/>
      <c r="M145" s="704"/>
      <c r="N145" s="704"/>
      <c r="O145" s="704"/>
      <c r="P145" s="704"/>
      <c r="Q145" s="704"/>
      <c r="R145" s="704"/>
      <c r="S145" s="704"/>
      <c r="T145" s="704"/>
      <c r="U145" s="704"/>
      <c r="V145" s="704"/>
      <c r="W145" s="704"/>
      <c r="X145" s="704"/>
      <c r="Y145" s="704"/>
      <c r="Z145" s="704"/>
      <c r="AA145" s="704"/>
      <c r="AB145" s="704"/>
      <c r="AC145" s="704"/>
      <c r="AD145" s="704"/>
      <c r="AE145" s="704"/>
      <c r="AF145" s="704"/>
      <c r="AG145" s="704"/>
      <c r="AH145" s="704"/>
      <c r="AI145" s="704"/>
      <c r="AJ145" s="704"/>
      <c r="AK145" s="704"/>
      <c r="AL145" s="704"/>
      <c r="AM145" s="704"/>
      <c r="AN145" s="704"/>
      <c r="AO145" s="704"/>
      <c r="AP145" s="704"/>
      <c r="AQ145" s="704"/>
      <c r="AR145" s="704"/>
      <c r="AS145" s="704"/>
      <c r="AT145" s="704"/>
      <c r="AU145" s="704"/>
      <c r="AV145" s="704"/>
      <c r="AW145" s="704"/>
      <c r="AX145" s="704"/>
      <c r="AY145" s="704"/>
      <c r="AZ145" s="704"/>
      <c r="BA145" s="704"/>
      <c r="BB145" s="704"/>
      <c r="BC145" s="704"/>
      <c r="BD145" s="704"/>
      <c r="BE145" s="704"/>
      <c r="BF145" s="704"/>
      <c r="BG145" s="704"/>
      <c r="BH145" s="704"/>
      <c r="BI145" s="704"/>
      <c r="BJ145" s="46"/>
      <c r="BK145" s="46"/>
      <c r="BL145" s="46"/>
      <c r="BM145" s="46"/>
    </row>
    <row r="146" spans="1:65">
      <c r="A146" s="46"/>
      <c r="B146" s="46" t="s">
        <v>36</v>
      </c>
      <c r="C146" s="46"/>
      <c r="D146" s="46"/>
      <c r="E146" s="46"/>
      <c r="F146" s="162">
        <f>F102</f>
        <v>0</v>
      </c>
      <c r="G146" s="163">
        <f>G102</f>
        <v>582.02017278466099</v>
      </c>
      <c r="H146" s="163">
        <f>IF(COUNT($G146:G146)&gt;='PTRM input'!$R$7,0,H102)</f>
        <v>592.01646498574746</v>
      </c>
      <c r="I146" s="163">
        <f>IF(COUNT($G146:H146)&gt;='PTRM input'!$R$7,0,I102)</f>
        <v>634.10081708108623</v>
      </c>
      <c r="J146" s="163">
        <f>IF(COUNT($G146:I146)&gt;='PTRM input'!$R$7,0,J102)</f>
        <v>682.63418085303078</v>
      </c>
      <c r="K146" s="163">
        <f>IF(COUNT($G146:J146)&gt;='PTRM input'!$R$7,0,K102)</f>
        <v>717.62194712623534</v>
      </c>
      <c r="L146" s="163">
        <f>IF(COUNT($G146:K146)&gt;='PTRM input'!$R$7,0,L102)</f>
        <v>0</v>
      </c>
      <c r="M146" s="163">
        <f>IF(COUNT($G146:L146)&gt;='PTRM input'!$R$7,0,M102)</f>
        <v>0</v>
      </c>
      <c r="N146" s="163">
        <f>IF(COUNT($G146:M146)&gt;='PTRM input'!$R$7,0,N102)</f>
        <v>0</v>
      </c>
      <c r="O146" s="163">
        <f>IF(COUNT($G146:N146)&gt;='PTRM input'!$R$7,0,O102)</f>
        <v>0</v>
      </c>
      <c r="P146" s="163">
        <f>IF(COUNT($G146:O146)&gt;='PTRM input'!$R$7,0,P102)</f>
        <v>0</v>
      </c>
      <c r="Q146" s="163"/>
      <c r="R146" s="163"/>
      <c r="S146" s="163"/>
      <c r="T146" s="163"/>
      <c r="U146" s="163"/>
      <c r="V146" s="734"/>
      <c r="W146" s="734"/>
      <c r="X146" s="734"/>
      <c r="Y146" s="734"/>
      <c r="Z146" s="734"/>
      <c r="AA146" s="734"/>
      <c r="AB146" s="734"/>
      <c r="AC146" s="734"/>
      <c r="AD146" s="734"/>
      <c r="AE146" s="734"/>
      <c r="AF146" s="734"/>
      <c r="AG146" s="734"/>
      <c r="AH146" s="734"/>
      <c r="AI146" s="734"/>
      <c r="AJ146" s="734"/>
      <c r="AK146" s="734"/>
      <c r="AL146" s="734"/>
      <c r="AM146" s="734"/>
      <c r="AN146" s="734"/>
      <c r="AO146" s="734"/>
      <c r="AP146" s="734"/>
      <c r="AQ146" s="734"/>
      <c r="AR146" s="734"/>
      <c r="AS146" s="734"/>
      <c r="AT146" s="734"/>
      <c r="AU146" s="734"/>
      <c r="AV146" s="734"/>
      <c r="AW146" s="734"/>
      <c r="AX146" s="734"/>
      <c r="AY146" s="734"/>
      <c r="AZ146" s="734"/>
      <c r="BA146" s="734"/>
      <c r="BB146" s="734"/>
      <c r="BC146" s="734"/>
      <c r="BD146" s="734"/>
      <c r="BE146" s="734"/>
      <c r="BF146" s="734"/>
      <c r="BG146" s="734"/>
      <c r="BH146" s="734"/>
      <c r="BI146" s="734"/>
      <c r="BJ146" s="46"/>
      <c r="BK146" s="46"/>
      <c r="BL146" s="46"/>
      <c r="BM146" s="46"/>
    </row>
    <row r="147" spans="1:65">
      <c r="A147" s="46"/>
      <c r="B147" s="46" t="s">
        <v>133</v>
      </c>
      <c r="C147" s="46"/>
      <c r="D147" s="46"/>
      <c r="E147" s="46"/>
      <c r="F147" s="164">
        <f t="shared" ref="F147" si="134">-F30</f>
        <v>0</v>
      </c>
      <c r="G147" s="151">
        <f t="shared" ref="G147" si="135">-G30</f>
        <v>-232.54683317540878</v>
      </c>
      <c r="H147" s="151">
        <f>IF(COUNT($G147:G147)&gt;='PTRM input'!$R$7,0,-H30)</f>
        <v>-244.24692944214277</v>
      </c>
      <c r="I147" s="151">
        <f>IF(COUNT($G147:H147)&gt;='PTRM input'!$R$7,0,-I30)</f>
        <v>-260.63919938134961</v>
      </c>
      <c r="J147" s="151">
        <f>IF(COUNT($G147:I147)&gt;='PTRM input'!$R$7,0,-J30)</f>
        <v>-269.6496239897952</v>
      </c>
      <c r="K147" s="151">
        <f>IF(COUNT($G147:J147)&gt;='PTRM input'!$R$7,0,-K30)</f>
        <v>-282.11936922245417</v>
      </c>
      <c r="L147" s="151">
        <f>IF(COUNT($G147:K147)&gt;='PTRM input'!$R$7,0,-L30)</f>
        <v>0</v>
      </c>
      <c r="M147" s="151">
        <f>IF(COUNT($G147:L147)&gt;='PTRM input'!$R$7,0,-M30)</f>
        <v>0</v>
      </c>
      <c r="N147" s="151">
        <f>IF(COUNT($G147:M147)&gt;='PTRM input'!$R$7,0,-N30)</f>
        <v>0</v>
      </c>
      <c r="O147" s="151">
        <f>IF(COUNT($G147:N147)&gt;='PTRM input'!$R$7,0,-O30)</f>
        <v>0</v>
      </c>
      <c r="P147" s="151">
        <f>IF(COUNT($G147:O147)&gt;='PTRM input'!$R$7,0,-P30)</f>
        <v>0</v>
      </c>
      <c r="Q147" s="151"/>
      <c r="R147" s="151"/>
      <c r="S147" s="151"/>
      <c r="T147" s="151"/>
      <c r="U147" s="151"/>
      <c r="V147" s="97"/>
      <c r="W147" s="97"/>
      <c r="X147" s="97"/>
      <c r="Y147" s="97"/>
      <c r="Z147" s="97"/>
      <c r="AA147" s="97"/>
      <c r="AB147" s="97"/>
      <c r="AC147" s="97"/>
      <c r="AD147" s="97"/>
      <c r="AE147" s="97"/>
      <c r="AF147" s="97"/>
      <c r="AG147" s="97"/>
      <c r="AH147" s="97"/>
      <c r="AI147" s="97"/>
      <c r="AJ147" s="97"/>
      <c r="AK147" s="97"/>
      <c r="AL147" s="97"/>
      <c r="AM147" s="97"/>
      <c r="AN147" s="97"/>
      <c r="AO147" s="97"/>
      <c r="AP147" s="97"/>
      <c r="AQ147" s="97"/>
      <c r="AR147" s="97"/>
      <c r="AS147" s="97"/>
      <c r="AT147" s="97"/>
      <c r="AU147" s="97"/>
      <c r="AV147" s="97"/>
      <c r="AW147" s="97"/>
      <c r="AX147" s="97"/>
      <c r="AY147" s="97"/>
      <c r="AZ147" s="97"/>
      <c r="BA147" s="97"/>
      <c r="BB147" s="97"/>
      <c r="BC147" s="97"/>
      <c r="BD147" s="97"/>
      <c r="BE147" s="97"/>
      <c r="BF147" s="97"/>
      <c r="BG147" s="97"/>
      <c r="BH147" s="97"/>
      <c r="BI147" s="97"/>
      <c r="BJ147" s="46"/>
      <c r="BK147" s="46"/>
      <c r="BL147" s="46"/>
      <c r="BM147" s="46"/>
    </row>
    <row r="148" spans="1:65">
      <c r="A148" s="46"/>
      <c r="B148" s="46" t="s">
        <v>134</v>
      </c>
      <c r="C148" s="46"/>
      <c r="D148" s="46"/>
      <c r="E148" s="46"/>
      <c r="F148" s="164">
        <f>-F48</f>
        <v>0</v>
      </c>
      <c r="G148" s="151">
        <f>-G48</f>
        <v>-109.32048583469931</v>
      </c>
      <c r="H148" s="151">
        <f>IF(COUNT($G148:G148)&gt;='PTRM input'!$R$7,0,-H48)</f>
        <v>-115.63918346289962</v>
      </c>
      <c r="I148" s="151">
        <f>IF(COUNT($G148:H148)&gt;='PTRM input'!$R$7,0,-I48)</f>
        <v>-123.66028348756916</v>
      </c>
      <c r="J148" s="151">
        <f>IF(COUNT($G148:I148)&gt;='PTRM input'!$R$7,0,-J48)</f>
        <v>-134.38731810493618</v>
      </c>
      <c r="K148" s="151">
        <f>IF(COUNT($G148:J148)&gt;='PTRM input'!$R$7,0,-K48)</f>
        <v>-143.3007373080828</v>
      </c>
      <c r="L148" s="151">
        <f>IF(COUNT($G148:K148)&gt;='PTRM input'!$R$7,0,-L48)</f>
        <v>0</v>
      </c>
      <c r="M148" s="151">
        <f>IF(COUNT($G148:L148)&gt;='PTRM input'!$R$7,0,-M48)</f>
        <v>0</v>
      </c>
      <c r="N148" s="151">
        <f>IF(COUNT($G148:M148)&gt;='PTRM input'!$R$7,0,-N48)</f>
        <v>0</v>
      </c>
      <c r="O148" s="151">
        <f>IF(COUNT($G148:N148)&gt;='PTRM input'!$R$7,0,-O48)</f>
        <v>0</v>
      </c>
      <c r="P148" s="151">
        <f>IF(COUNT($G148:O148)&gt;='PTRM input'!$R$7,0,-P48)</f>
        <v>0</v>
      </c>
      <c r="Q148" s="151"/>
      <c r="R148" s="151"/>
      <c r="S148" s="151"/>
      <c r="T148" s="151"/>
      <c r="U148" s="151"/>
      <c r="V148" s="97"/>
      <c r="W148" s="97"/>
      <c r="X148" s="97"/>
      <c r="Y148" s="97"/>
      <c r="Z148" s="97"/>
      <c r="AA148" s="97"/>
      <c r="AB148" s="97"/>
      <c r="AC148" s="97"/>
      <c r="AD148" s="97"/>
      <c r="AE148" s="97"/>
      <c r="AF148" s="97"/>
      <c r="AG148" s="97"/>
      <c r="AH148" s="97"/>
      <c r="AI148" s="97"/>
      <c r="AJ148" s="97"/>
      <c r="AK148" s="97"/>
      <c r="AL148" s="97"/>
      <c r="AM148" s="97"/>
      <c r="AN148" s="97"/>
      <c r="AO148" s="97"/>
      <c r="AP148" s="97"/>
      <c r="AQ148" s="97"/>
      <c r="AR148" s="97"/>
      <c r="AS148" s="97"/>
      <c r="AT148" s="97"/>
      <c r="AU148" s="97"/>
      <c r="AV148" s="97"/>
      <c r="AW148" s="97"/>
      <c r="AX148" s="97"/>
      <c r="AY148" s="97"/>
      <c r="AZ148" s="97"/>
      <c r="BA148" s="97"/>
      <c r="BB148" s="97"/>
      <c r="BC148" s="97"/>
      <c r="BD148" s="97"/>
      <c r="BE148" s="97"/>
      <c r="BF148" s="97"/>
      <c r="BG148" s="97"/>
      <c r="BH148" s="97"/>
      <c r="BI148" s="97"/>
      <c r="BJ148" s="46"/>
      <c r="BK148" s="46"/>
      <c r="BL148" s="46"/>
      <c r="BM148" s="46"/>
    </row>
    <row r="149" spans="1:65">
      <c r="A149" s="46"/>
      <c r="B149" s="46" t="s">
        <v>135</v>
      </c>
      <c r="C149" s="46"/>
      <c r="D149" s="46"/>
      <c r="E149" s="46"/>
      <c r="F149" s="164">
        <f>-F105</f>
        <v>0</v>
      </c>
      <c r="G149" s="151">
        <f>-G105</f>
        <v>-63.302975991652943</v>
      </c>
      <c r="H149" s="151">
        <f>IF(COUNT($G149:G149)&gt;='PTRM input'!$R$7,0,-H105)</f>
        <v>-56.702149347172572</v>
      </c>
      <c r="I149" s="151">
        <f>IF(COUNT($G149:H149)&gt;='PTRM input'!$R$7,0,-I105)</f>
        <v>-53.134971249539909</v>
      </c>
      <c r="J149" s="151">
        <f>IF(COUNT($G149:I149)&gt;='PTRM input'!$R$7,0,-J105)</f>
        <v>-58.185659625843535</v>
      </c>
      <c r="K149" s="151">
        <f>IF(COUNT($G149:J149)&gt;='PTRM input'!$R$7,0,-K105)</f>
        <v>-57.952493839887275</v>
      </c>
      <c r="L149" s="151">
        <f>IF(COUNT($G149:K149)&gt;='PTRM input'!$R$7,0,-L105)</f>
        <v>0</v>
      </c>
      <c r="M149" s="151">
        <f>IF(COUNT($G149:L149)&gt;='PTRM input'!$R$7,0,-M105)</f>
        <v>0</v>
      </c>
      <c r="N149" s="151">
        <f>IF(COUNT($G149:M149)&gt;='PTRM input'!$R$7,0,-N105)</f>
        <v>0</v>
      </c>
      <c r="O149" s="151">
        <f>IF(COUNT($G149:N149)&gt;='PTRM input'!$R$7,0,-O105)</f>
        <v>0</v>
      </c>
      <c r="P149" s="151">
        <f>IF(COUNT($G149:O149)&gt;='PTRM input'!$R$7,0,-P105)</f>
        <v>0</v>
      </c>
      <c r="Q149" s="151"/>
      <c r="R149" s="151"/>
      <c r="S149" s="151"/>
      <c r="T149" s="151"/>
      <c r="U149" s="151"/>
      <c r="V149" s="97"/>
      <c r="W149" s="97"/>
      <c r="X149" s="97"/>
      <c r="Y149" s="97"/>
      <c r="Z149" s="97"/>
      <c r="AA149" s="97"/>
      <c r="AB149" s="97"/>
      <c r="AC149" s="97"/>
      <c r="AD149" s="97"/>
      <c r="AE149" s="97"/>
      <c r="AF149" s="97"/>
      <c r="AG149" s="97"/>
      <c r="AH149" s="97"/>
      <c r="AI149" s="97"/>
      <c r="AJ149" s="97"/>
      <c r="AK149" s="97"/>
      <c r="AL149" s="97"/>
      <c r="AM149" s="97"/>
      <c r="AN149" s="97"/>
      <c r="AO149" s="97"/>
      <c r="AP149" s="97"/>
      <c r="AQ149" s="97"/>
      <c r="AR149" s="97"/>
      <c r="AS149" s="97"/>
      <c r="AT149" s="97"/>
      <c r="AU149" s="97"/>
      <c r="AV149" s="97"/>
      <c r="AW149" s="97"/>
      <c r="AX149" s="97"/>
      <c r="AY149" s="97"/>
      <c r="AZ149" s="97"/>
      <c r="BA149" s="97"/>
      <c r="BB149" s="97"/>
      <c r="BC149" s="97"/>
      <c r="BD149" s="97"/>
      <c r="BE149" s="97"/>
      <c r="BF149" s="97"/>
      <c r="BG149" s="97"/>
      <c r="BH149" s="97"/>
      <c r="BI149" s="97"/>
      <c r="BJ149" s="46"/>
      <c r="BK149" s="46"/>
      <c r="BL149" s="46"/>
      <c r="BM149" s="46"/>
    </row>
    <row r="150" spans="1:65">
      <c r="A150" s="46"/>
      <c r="B150" s="46" t="s">
        <v>136</v>
      </c>
      <c r="C150" s="46"/>
      <c r="D150" s="46"/>
      <c r="E150" s="46"/>
      <c r="F150" s="164">
        <f>-F101</f>
        <v>0</v>
      </c>
      <c r="G150" s="151">
        <f>-G101</f>
        <v>25.32119039666118</v>
      </c>
      <c r="H150" s="151">
        <f>IF(COUNT($G150:G150)&gt;='PTRM input'!$R$7,0,-H101)</f>
        <v>22.680859738869032</v>
      </c>
      <c r="I150" s="151">
        <f>IF(COUNT($G150:H150)&gt;='PTRM input'!$R$7,0,-I101)</f>
        <v>21.253988499815971</v>
      </c>
      <c r="J150" s="151">
        <f>IF(COUNT($G150:I150)&gt;='PTRM input'!$R$7,0,-J101)</f>
        <v>23.27426385033742</v>
      </c>
      <c r="K150" s="151">
        <f>IF(COUNT($G150:J150)&gt;='PTRM input'!$R$7,0,-K101)</f>
        <v>23.180997535954905</v>
      </c>
      <c r="L150" s="151">
        <f>IF(COUNT($G150:K150)&gt;='PTRM input'!$R$7,0,-L101)</f>
        <v>0</v>
      </c>
      <c r="M150" s="151">
        <f>IF(COUNT($G150:L150)&gt;='PTRM input'!$R$7,0,-M101)</f>
        <v>0</v>
      </c>
      <c r="N150" s="151">
        <f>IF(COUNT($G150:M150)&gt;='PTRM input'!$R$7,0,-N101)</f>
        <v>0</v>
      </c>
      <c r="O150" s="151">
        <f>IF(COUNT($G150:N150)&gt;='PTRM input'!$R$7,0,-O101)</f>
        <v>0</v>
      </c>
      <c r="P150" s="151">
        <f>IF(COUNT($G150:O150)&gt;='PTRM input'!$R$7,0,-P101)</f>
        <v>0</v>
      </c>
      <c r="Q150" s="151"/>
      <c r="R150" s="151"/>
      <c r="S150" s="151"/>
      <c r="T150" s="151"/>
      <c r="U150" s="151"/>
      <c r="V150" s="97"/>
      <c r="W150" s="97"/>
      <c r="X150" s="97"/>
      <c r="Y150" s="97"/>
      <c r="Z150" s="97"/>
      <c r="AA150" s="97"/>
      <c r="AB150" s="97"/>
      <c r="AC150" s="97"/>
      <c r="AD150" s="97"/>
      <c r="AE150" s="97"/>
      <c r="AF150" s="97"/>
      <c r="AG150" s="97"/>
      <c r="AH150" s="97"/>
      <c r="AI150" s="97"/>
      <c r="AJ150" s="97"/>
      <c r="AK150" s="97"/>
      <c r="AL150" s="97"/>
      <c r="AM150" s="97"/>
      <c r="AN150" s="97"/>
      <c r="AO150" s="97"/>
      <c r="AP150" s="97"/>
      <c r="AQ150" s="97"/>
      <c r="AR150" s="97"/>
      <c r="AS150" s="97"/>
      <c r="AT150" s="97"/>
      <c r="AU150" s="97"/>
      <c r="AV150" s="97"/>
      <c r="AW150" s="97"/>
      <c r="AX150" s="97"/>
      <c r="AY150" s="97"/>
      <c r="AZ150" s="97"/>
      <c r="BA150" s="97"/>
      <c r="BB150" s="97"/>
      <c r="BC150" s="97"/>
      <c r="BD150" s="97"/>
      <c r="BE150" s="97"/>
      <c r="BF150" s="97"/>
      <c r="BG150" s="97"/>
      <c r="BH150" s="97"/>
      <c r="BI150" s="97"/>
      <c r="BJ150" s="46"/>
      <c r="BK150" s="46"/>
      <c r="BL150" s="46"/>
      <c r="BM150" s="46"/>
    </row>
    <row r="151" spans="1:65">
      <c r="A151" s="46"/>
      <c r="B151" s="46" t="s">
        <v>137</v>
      </c>
      <c r="C151" s="46"/>
      <c r="D151" s="46"/>
      <c r="E151" s="46"/>
      <c r="F151" s="164">
        <f t="shared" ref="F151" si="136">-F70</f>
        <v>-3307.0035750175816</v>
      </c>
      <c r="G151" s="151">
        <f t="shared" ref="G151" si="137">-G70</f>
        <v>-363.83868046756538</v>
      </c>
      <c r="H151" s="151">
        <f>IF(COUNT($G151:G151)&gt;='PTRM input'!$R$7,0,-H70)</f>
        <v>-406.03332748024678</v>
      </c>
      <c r="I151" s="151">
        <f>IF(COUNT($G151:H151)&gt;='PTRM input'!$R$7,0,-I70)</f>
        <v>-445.20315377525372</v>
      </c>
      <c r="J151" s="151">
        <f>IF(COUNT($G151:I151)&gt;='PTRM input'!$R$7,0,-J70)</f>
        <v>-404.82968459804033</v>
      </c>
      <c r="K151" s="151">
        <f>IF(COUNT($G151:J151)&gt;='PTRM input'!$R$7,0,-K70)</f>
        <v>-358.16973503827626</v>
      </c>
      <c r="L151" s="151">
        <f>IF(COUNT($G151:K151)&gt;='PTRM input'!$R$7,0,-L70)</f>
        <v>0</v>
      </c>
      <c r="M151" s="151">
        <f>IF(COUNT($G151:L151)&gt;='PTRM input'!$R$7,0,-M70)</f>
        <v>0</v>
      </c>
      <c r="N151" s="151">
        <f>IF(COUNT($G151:M151)&gt;='PTRM input'!$R$7,0,-N70)</f>
        <v>0</v>
      </c>
      <c r="O151" s="151">
        <f>IF(COUNT($G151:N151)&gt;='PTRM input'!$R$7,0,-O70)</f>
        <v>0</v>
      </c>
      <c r="P151" s="151">
        <f>IF(COUNT($G151:O151)&gt;='PTRM input'!$R$7,0,-P70)</f>
        <v>0</v>
      </c>
      <c r="Q151" s="151"/>
      <c r="R151" s="151"/>
      <c r="S151" s="151"/>
      <c r="T151" s="151"/>
      <c r="U151" s="151"/>
      <c r="V151" s="97"/>
      <c r="W151" s="97"/>
      <c r="X151" s="97"/>
      <c r="Y151" s="97"/>
      <c r="Z151" s="97"/>
      <c r="AA151" s="97"/>
      <c r="AB151" s="97"/>
      <c r="AC151" s="97"/>
      <c r="AD151" s="97"/>
      <c r="AE151" s="97"/>
      <c r="AF151" s="97"/>
      <c r="AG151" s="97"/>
      <c r="AH151" s="97"/>
      <c r="AI151" s="97"/>
      <c r="AJ151" s="97"/>
      <c r="AK151" s="97"/>
      <c r="AL151" s="97"/>
      <c r="AM151" s="97"/>
      <c r="AN151" s="97"/>
      <c r="AO151" s="97"/>
      <c r="AP151" s="97"/>
      <c r="AQ151" s="97"/>
      <c r="AR151" s="97"/>
      <c r="AS151" s="97"/>
      <c r="AT151" s="97"/>
      <c r="AU151" s="97"/>
      <c r="AV151" s="97"/>
      <c r="AW151" s="97"/>
      <c r="AX151" s="97"/>
      <c r="AY151" s="97"/>
      <c r="AZ151" s="97"/>
      <c r="BA151" s="97"/>
      <c r="BB151" s="97"/>
      <c r="BC151" s="97"/>
      <c r="BD151" s="97"/>
      <c r="BE151" s="97"/>
      <c r="BF151" s="97"/>
      <c r="BG151" s="97"/>
      <c r="BH151" s="97"/>
      <c r="BI151" s="97"/>
      <c r="BJ151" s="46"/>
      <c r="BK151" s="46"/>
      <c r="BL151" s="46"/>
      <c r="BM151" s="46"/>
    </row>
    <row r="152" spans="1:65">
      <c r="A152" s="46"/>
      <c r="B152" s="46" t="s">
        <v>138</v>
      </c>
      <c r="C152" s="46"/>
      <c r="D152" s="46"/>
      <c r="E152" s="46"/>
      <c r="F152" s="164">
        <f t="shared" ref="F152" si="138">-F72</f>
        <v>1984.202145010549</v>
      </c>
      <c r="G152" s="151">
        <f t="shared" ref="G152" si="139">-G72</f>
        <v>152.55822743309773</v>
      </c>
      <c r="H152" s="151">
        <f>IF(COUNT($G152:G152)&gt;='PTRM input'!$R$7,0,-H72)</f>
        <v>184.58384943312922</v>
      </c>
      <c r="I152" s="151">
        <f>IF(COUNT($G152:H152)&gt;='PTRM input'!$R$7,0,-I72)</f>
        <v>201.36731960023599</v>
      </c>
      <c r="J152" s="151">
        <f>IF(COUNT($G152:I152)&gt;='PTRM input'!$R$7,0,-J72)</f>
        <v>167.3222281305043</v>
      </c>
      <c r="K152" s="151">
        <f>IF(COUNT($G152:J152)&gt;='PTRM input'!$R$7,0,-K72)</f>
        <v>135.76457999691684</v>
      </c>
      <c r="L152" s="151">
        <f>IF(COUNT($G152:K152)&gt;='PTRM input'!$R$7,0,-L72)</f>
        <v>0</v>
      </c>
      <c r="M152" s="151">
        <f>IF(COUNT($G152:L152)&gt;='PTRM input'!$R$7,0,-M72)</f>
        <v>0</v>
      </c>
      <c r="N152" s="151">
        <f>IF(COUNT($G152:M152)&gt;='PTRM input'!$R$7,0,-N72)</f>
        <v>0</v>
      </c>
      <c r="O152" s="151">
        <f>IF(COUNT($G152:N152)&gt;='PTRM input'!$R$7,0,-O72)</f>
        <v>0</v>
      </c>
      <c r="P152" s="151">
        <f>IF(COUNT($G152:O152)&gt;='PTRM input'!$R$7,0,-P72)</f>
        <v>0</v>
      </c>
      <c r="Q152" s="151"/>
      <c r="R152" s="151"/>
      <c r="S152" s="151"/>
      <c r="T152" s="151"/>
      <c r="U152" s="151"/>
      <c r="V152" s="97"/>
      <c r="W152" s="97"/>
      <c r="X152" s="97"/>
      <c r="Y152" s="97"/>
      <c r="Z152" s="97"/>
      <c r="AA152" s="97"/>
      <c r="AB152" s="97"/>
      <c r="AC152" s="97"/>
      <c r="AD152" s="97"/>
      <c r="AE152" s="97"/>
      <c r="AF152" s="97"/>
      <c r="AG152" s="97"/>
      <c r="AH152" s="97"/>
      <c r="AI152" s="97"/>
      <c r="AJ152" s="97"/>
      <c r="AK152" s="97"/>
      <c r="AL152" s="97"/>
      <c r="AM152" s="97"/>
      <c r="AN152" s="97"/>
      <c r="AO152" s="97"/>
      <c r="AP152" s="97"/>
      <c r="AQ152" s="97"/>
      <c r="AR152" s="97"/>
      <c r="AS152" s="97"/>
      <c r="AT152" s="97"/>
      <c r="AU152" s="97"/>
      <c r="AV152" s="97"/>
      <c r="AW152" s="97"/>
      <c r="AX152" s="97"/>
      <c r="AY152" s="97"/>
      <c r="AZ152" s="97"/>
      <c r="BA152" s="97"/>
      <c r="BB152" s="97"/>
      <c r="BC152" s="97"/>
      <c r="BD152" s="97"/>
      <c r="BE152" s="97"/>
      <c r="BF152" s="97"/>
      <c r="BG152" s="97"/>
      <c r="BH152" s="97"/>
      <c r="BI152" s="97"/>
      <c r="BJ152" s="46"/>
      <c r="BK152" s="46"/>
      <c r="BL152" s="46"/>
      <c r="BM152" s="46"/>
    </row>
    <row r="153" spans="1:65">
      <c r="A153" s="46"/>
      <c r="B153" s="46" t="s">
        <v>91</v>
      </c>
      <c r="C153" s="46"/>
      <c r="D153" s="46"/>
      <c r="E153" s="46"/>
      <c r="F153" s="165"/>
      <c r="G153" s="97">
        <v>0</v>
      </c>
      <c r="H153" s="97">
        <f>IF((COUNT($G153:G153)+1)='PTRM input'!$R$7,I18,0)</f>
        <v>0</v>
      </c>
      <c r="I153" s="97">
        <f>IF((COUNT($G153:H153)+1)='PTRM input'!$R$7,J18,0)</f>
        <v>0</v>
      </c>
      <c r="J153" s="97">
        <f>IF((COUNT($G153:I153)+1)='PTRM input'!$R$7,K18,0)</f>
        <v>0</v>
      </c>
      <c r="K153" s="97">
        <f>IF((COUNT($G153:J153)+1)='PTRM input'!$R$7,L18,0)</f>
        <v>1883.8655664029554</v>
      </c>
      <c r="L153" s="97">
        <f>IF((COUNT($G153:K153)+1)='PTRM input'!$R$7,M18,0)</f>
        <v>0</v>
      </c>
      <c r="M153" s="97">
        <f>IF((COUNT($G153:L153)+1)='PTRM input'!$R$7,N18,0)</f>
        <v>0</v>
      </c>
      <c r="N153" s="97">
        <f>IF((COUNT($G153:M153)+1)='PTRM input'!$R$7,O18,0)</f>
        <v>0</v>
      </c>
      <c r="O153" s="97">
        <f>IF((COUNT($G153:N153)+1)='PTRM input'!$R$7,P18,0)</f>
        <v>0</v>
      </c>
      <c r="P153" s="97">
        <f>IF((COUNT($G153:O153)+1)='PTRM input'!$R$7,Q18,0)</f>
        <v>0</v>
      </c>
      <c r="Q153" s="97"/>
      <c r="R153" s="97"/>
      <c r="S153" s="97"/>
      <c r="T153" s="97"/>
      <c r="U153" s="97"/>
      <c r="V153" s="97"/>
      <c r="W153" s="97"/>
      <c r="X153" s="97"/>
      <c r="Y153" s="97"/>
      <c r="Z153" s="97"/>
      <c r="AA153" s="97"/>
      <c r="AB153" s="97"/>
      <c r="AC153" s="97"/>
      <c r="AD153" s="97"/>
      <c r="AE153" s="97"/>
      <c r="AF153" s="97"/>
      <c r="AG153" s="97"/>
      <c r="AH153" s="97"/>
      <c r="AI153" s="97"/>
      <c r="AJ153" s="97"/>
      <c r="AK153" s="97"/>
      <c r="AL153" s="97"/>
      <c r="AM153" s="97"/>
      <c r="AN153" s="97"/>
      <c r="AO153" s="97"/>
      <c r="AP153" s="97"/>
      <c r="AQ153" s="97"/>
      <c r="AR153" s="97"/>
      <c r="AS153" s="97"/>
      <c r="AT153" s="97"/>
      <c r="AU153" s="97"/>
      <c r="AV153" s="97"/>
      <c r="AW153" s="97"/>
      <c r="AX153" s="97"/>
      <c r="AY153" s="97"/>
      <c r="AZ153" s="97"/>
      <c r="BA153" s="97"/>
      <c r="BB153" s="97"/>
      <c r="BC153" s="97"/>
      <c r="BD153" s="97"/>
      <c r="BE153" s="97"/>
      <c r="BF153" s="97"/>
      <c r="BG153" s="97"/>
      <c r="BH153" s="97"/>
      <c r="BI153" s="97"/>
      <c r="BJ153" s="46"/>
      <c r="BK153" s="46"/>
      <c r="BL153" s="46"/>
      <c r="BM153" s="46"/>
    </row>
    <row r="154" spans="1:65">
      <c r="A154" s="46"/>
      <c r="B154" s="46" t="s">
        <v>92</v>
      </c>
      <c r="C154" s="46"/>
      <c r="D154" s="46"/>
      <c r="E154" s="46"/>
      <c r="F154" s="165">
        <f t="shared" ref="F154:P154" si="140">SUM(F146:F153)</f>
        <v>-1322.8014300070326</v>
      </c>
      <c r="G154" s="97">
        <f t="shared" si="140"/>
        <v>-9.1093848549065228</v>
      </c>
      <c r="H154" s="97">
        <f t="shared" si="140"/>
        <v>-23.340415574716047</v>
      </c>
      <c r="I154" s="97">
        <f t="shared" si="140"/>
        <v>-25.915482712574232</v>
      </c>
      <c r="J154" s="97">
        <f t="shared" si="140"/>
        <v>6.178386515257273</v>
      </c>
      <c r="K154" s="97">
        <f t="shared" si="140"/>
        <v>1918.890755653362</v>
      </c>
      <c r="L154" s="97">
        <f t="shared" si="140"/>
        <v>0</v>
      </c>
      <c r="M154" s="97">
        <f t="shared" si="140"/>
        <v>0</v>
      </c>
      <c r="N154" s="97">
        <f t="shared" si="140"/>
        <v>0</v>
      </c>
      <c r="O154" s="97">
        <f t="shared" si="140"/>
        <v>0</v>
      </c>
      <c r="P154" s="97">
        <f t="shared" si="140"/>
        <v>0</v>
      </c>
      <c r="Q154" s="97"/>
      <c r="R154" s="97"/>
      <c r="S154" s="97"/>
      <c r="T154" s="97"/>
      <c r="U154" s="97"/>
      <c r="V154" s="97"/>
      <c r="W154" s="97"/>
      <c r="X154" s="97"/>
      <c r="Y154" s="97"/>
      <c r="Z154" s="97"/>
      <c r="AA154" s="97"/>
      <c r="AB154" s="97"/>
      <c r="AC154" s="97"/>
      <c r="AD154" s="97"/>
      <c r="AE154" s="97"/>
      <c r="AF154" s="97"/>
      <c r="AG154" s="97"/>
      <c r="AH154" s="97"/>
      <c r="AI154" s="97"/>
      <c r="AJ154" s="97"/>
      <c r="AK154" s="97"/>
      <c r="AL154" s="97"/>
      <c r="AM154" s="97"/>
      <c r="AN154" s="97"/>
      <c r="AO154" s="97"/>
      <c r="AP154" s="97"/>
      <c r="AQ154" s="97"/>
      <c r="AR154" s="97"/>
      <c r="AS154" s="97"/>
      <c r="AT154" s="97"/>
      <c r="AU154" s="97"/>
      <c r="AV154" s="97"/>
      <c r="AW154" s="97"/>
      <c r="AX154" s="97"/>
      <c r="AY154" s="97"/>
      <c r="AZ154" s="97"/>
      <c r="BA154" s="97"/>
      <c r="BB154" s="97"/>
      <c r="BC154" s="97"/>
      <c r="BD154" s="97"/>
      <c r="BE154" s="97"/>
      <c r="BF154" s="97"/>
      <c r="BG154" s="97"/>
      <c r="BH154" s="97"/>
      <c r="BI154" s="97"/>
      <c r="BJ154" s="46"/>
      <c r="BK154" s="46"/>
      <c r="BL154" s="46"/>
      <c r="BM154" s="46"/>
    </row>
    <row r="155" spans="1:65">
      <c r="A155" s="46"/>
      <c r="B155" s="46"/>
      <c r="C155" s="46"/>
      <c r="D155" s="46"/>
      <c r="E155" s="46"/>
      <c r="F155" s="97"/>
      <c r="G155" s="97"/>
      <c r="H155" s="97"/>
      <c r="I155" s="97"/>
      <c r="J155" s="97"/>
      <c r="K155" s="97"/>
      <c r="L155" s="97"/>
      <c r="M155" s="97"/>
      <c r="N155" s="97"/>
      <c r="O155" s="97"/>
      <c r="P155" s="97"/>
      <c r="Q155" s="97"/>
      <c r="R155" s="97"/>
      <c r="S155" s="97"/>
      <c r="T155" s="97"/>
      <c r="U155" s="97"/>
      <c r="V155" s="97"/>
      <c r="W155" s="97"/>
      <c r="X155" s="97"/>
      <c r="Y155" s="97"/>
      <c r="Z155" s="97"/>
      <c r="AA155" s="97"/>
      <c r="AB155" s="97"/>
      <c r="AC155" s="97"/>
      <c r="AD155" s="97"/>
      <c r="AE155" s="97"/>
      <c r="AF155" s="97"/>
      <c r="AG155" s="97"/>
      <c r="AH155" s="97"/>
      <c r="AI155" s="97"/>
      <c r="AJ155" s="97"/>
      <c r="AK155" s="97"/>
      <c r="AL155" s="97"/>
      <c r="AM155" s="97"/>
      <c r="AN155" s="97"/>
      <c r="AO155" s="97"/>
      <c r="AP155" s="97"/>
      <c r="AQ155" s="97"/>
      <c r="AR155" s="97"/>
      <c r="AS155" s="97"/>
      <c r="AT155" s="97"/>
      <c r="AU155" s="97"/>
      <c r="AV155" s="97"/>
      <c r="AW155" s="97"/>
      <c r="AX155" s="97"/>
      <c r="AY155" s="97"/>
      <c r="AZ155" s="97"/>
      <c r="BA155" s="97"/>
      <c r="BB155" s="97"/>
      <c r="BC155" s="97"/>
      <c r="BD155" s="97"/>
      <c r="BE155" s="97"/>
      <c r="BF155" s="97"/>
      <c r="BG155" s="97"/>
      <c r="BH155" s="97"/>
      <c r="BI155" s="97"/>
      <c r="BJ155" s="46"/>
      <c r="BK155" s="46"/>
      <c r="BL155" s="46"/>
      <c r="BM155" s="46"/>
    </row>
    <row r="156" spans="1:65">
      <c r="A156" s="46"/>
      <c r="B156" s="127" t="s">
        <v>117</v>
      </c>
      <c r="C156" s="127"/>
      <c r="D156" s="127"/>
      <c r="E156" s="160">
        <f>IRR(F154:P154)</f>
        <v>7.0000000000000062E-2</v>
      </c>
      <c r="F156" s="704"/>
      <c r="G156" s="704"/>
      <c r="H156" s="704"/>
      <c r="I156" s="704"/>
      <c r="J156" s="704"/>
      <c r="K156" s="704"/>
      <c r="L156" s="704"/>
      <c r="M156" s="704"/>
      <c r="N156" s="704"/>
      <c r="O156" s="704"/>
      <c r="P156" s="704"/>
      <c r="Q156" s="704"/>
      <c r="R156" s="704"/>
      <c r="S156" s="704"/>
      <c r="T156" s="704"/>
      <c r="U156" s="704"/>
      <c r="V156" s="704"/>
      <c r="W156" s="704"/>
      <c r="X156" s="704"/>
      <c r="Y156" s="704"/>
      <c r="Z156" s="704"/>
      <c r="AA156" s="704"/>
      <c r="AB156" s="704"/>
      <c r="AC156" s="704"/>
      <c r="AD156" s="704"/>
      <c r="AE156" s="704"/>
      <c r="AF156" s="704"/>
      <c r="AG156" s="704"/>
      <c r="AH156" s="704"/>
      <c r="AI156" s="704"/>
      <c r="AJ156" s="704"/>
      <c r="AK156" s="704"/>
      <c r="AL156" s="704"/>
      <c r="AM156" s="704"/>
      <c r="AN156" s="704"/>
      <c r="AO156" s="704"/>
      <c r="AP156" s="704"/>
      <c r="AQ156" s="704"/>
      <c r="AR156" s="704"/>
      <c r="AS156" s="704"/>
      <c r="AT156" s="704"/>
      <c r="AU156" s="704"/>
      <c r="AV156" s="704"/>
      <c r="AW156" s="704"/>
      <c r="AX156" s="704"/>
      <c r="AY156" s="704"/>
      <c r="AZ156" s="704"/>
      <c r="BA156" s="704"/>
      <c r="BB156" s="704"/>
      <c r="BC156" s="704"/>
      <c r="BD156" s="704"/>
      <c r="BE156" s="704"/>
      <c r="BF156" s="704"/>
      <c r="BG156" s="704"/>
      <c r="BH156" s="704"/>
      <c r="BI156" s="704"/>
      <c r="BJ156" s="46"/>
      <c r="BK156" s="46"/>
      <c r="BL156" s="46"/>
      <c r="BM156" s="46"/>
    </row>
    <row r="157" spans="1:65">
      <c r="A157" s="46"/>
      <c r="B157" s="129" t="s">
        <v>118</v>
      </c>
      <c r="C157" s="129"/>
      <c r="D157" s="129"/>
      <c r="E157" s="161">
        <f>WACC!G10</f>
        <v>7.0000000000000007E-2</v>
      </c>
      <c r="F157" s="704"/>
      <c r="G157" s="704"/>
      <c r="H157" s="704"/>
      <c r="I157" s="704"/>
      <c r="J157" s="704"/>
      <c r="K157" s="704"/>
      <c r="L157" s="704"/>
      <c r="M157" s="704"/>
      <c r="N157" s="704"/>
      <c r="O157" s="704"/>
      <c r="P157" s="704"/>
      <c r="Q157" s="704"/>
      <c r="R157" s="704"/>
      <c r="S157" s="704"/>
      <c r="T157" s="704"/>
      <c r="U157" s="704"/>
      <c r="V157" s="704"/>
      <c r="W157" s="704"/>
      <c r="X157" s="704"/>
      <c r="Y157" s="704"/>
      <c r="Z157" s="704"/>
      <c r="AA157" s="704"/>
      <c r="AB157" s="704"/>
      <c r="AC157" s="704"/>
      <c r="AD157" s="704"/>
      <c r="AE157" s="704"/>
      <c r="AF157" s="704"/>
      <c r="AG157" s="704"/>
      <c r="AH157" s="704"/>
      <c r="AI157" s="704"/>
      <c r="AJ157" s="704"/>
      <c r="AK157" s="704"/>
      <c r="AL157" s="704"/>
      <c r="AM157" s="704"/>
      <c r="AN157" s="704"/>
      <c r="AO157" s="704"/>
      <c r="AP157" s="704"/>
      <c r="AQ157" s="704"/>
      <c r="AR157" s="704"/>
      <c r="AS157" s="704"/>
      <c r="AT157" s="704"/>
      <c r="AU157" s="704"/>
      <c r="AV157" s="704"/>
      <c r="AW157" s="704"/>
      <c r="AX157" s="704"/>
      <c r="AY157" s="704"/>
      <c r="AZ157" s="704"/>
      <c r="BA157" s="704"/>
      <c r="BB157" s="704"/>
      <c r="BC157" s="704"/>
      <c r="BD157" s="704"/>
      <c r="BE157" s="704"/>
      <c r="BF157" s="704"/>
      <c r="BG157" s="704"/>
      <c r="BH157" s="704"/>
      <c r="BI157" s="704"/>
      <c r="BJ157" s="46"/>
      <c r="BK157" s="46"/>
      <c r="BL157" s="46"/>
      <c r="BM157" s="46"/>
    </row>
    <row r="158" spans="1:65">
      <c r="A158" s="46"/>
      <c r="B158" s="46"/>
      <c r="C158" s="46"/>
      <c r="D158" s="46"/>
      <c r="E158" s="46"/>
      <c r="F158" s="704"/>
      <c r="G158" s="704"/>
      <c r="H158" s="704"/>
      <c r="I158" s="704"/>
      <c r="J158" s="704"/>
      <c r="K158" s="704"/>
      <c r="L158" s="704"/>
      <c r="M158" s="704"/>
      <c r="N158" s="704"/>
      <c r="O158" s="704"/>
      <c r="P158" s="704"/>
      <c r="Q158" s="704"/>
      <c r="R158" s="704"/>
      <c r="S158" s="704"/>
      <c r="T158" s="704"/>
      <c r="U158" s="704"/>
      <c r="V158" s="704"/>
      <c r="W158" s="704"/>
      <c r="X158" s="704"/>
      <c r="Y158" s="704"/>
      <c r="Z158" s="704"/>
      <c r="AA158" s="704"/>
      <c r="AB158" s="704"/>
      <c r="AC158" s="704"/>
      <c r="AD158" s="704"/>
      <c r="AE158" s="704"/>
      <c r="AF158" s="704"/>
      <c r="AG158" s="704"/>
      <c r="AH158" s="704"/>
      <c r="AI158" s="704"/>
      <c r="AJ158" s="704"/>
      <c r="AK158" s="704"/>
      <c r="AL158" s="704"/>
      <c r="AM158" s="704"/>
      <c r="AN158" s="704"/>
      <c r="AO158" s="704"/>
      <c r="AP158" s="704"/>
      <c r="AQ158" s="704"/>
      <c r="AR158" s="704"/>
      <c r="AS158" s="704"/>
      <c r="AT158" s="704"/>
      <c r="AU158" s="704"/>
      <c r="AV158" s="704"/>
      <c r="AW158" s="704"/>
      <c r="AX158" s="704"/>
      <c r="AY158" s="704"/>
      <c r="AZ158" s="704"/>
      <c r="BA158" s="704"/>
      <c r="BB158" s="704"/>
      <c r="BC158" s="704"/>
      <c r="BD158" s="704"/>
      <c r="BE158" s="704"/>
      <c r="BF158" s="704"/>
      <c r="BG158" s="704"/>
      <c r="BH158" s="704"/>
      <c r="BI158" s="704"/>
      <c r="BJ158" s="46"/>
      <c r="BK158" s="46"/>
      <c r="BL158" s="46"/>
      <c r="BM158" s="46"/>
    </row>
    <row r="159" spans="1:65">
      <c r="A159" s="46"/>
      <c r="B159" s="46"/>
      <c r="C159" s="46"/>
      <c r="D159" s="46"/>
      <c r="E159" s="46"/>
      <c r="F159" s="704"/>
      <c r="G159" s="704"/>
      <c r="H159" s="704"/>
      <c r="I159" s="704"/>
      <c r="J159" s="704"/>
      <c r="K159" s="704"/>
      <c r="L159" s="704"/>
      <c r="M159" s="704"/>
      <c r="N159" s="704"/>
      <c r="O159" s="704"/>
      <c r="P159" s="704"/>
      <c r="Q159" s="704"/>
      <c r="R159" s="704"/>
      <c r="S159" s="704"/>
      <c r="T159" s="704"/>
      <c r="U159" s="704"/>
      <c r="V159" s="704"/>
      <c r="W159" s="704"/>
      <c r="X159" s="704"/>
      <c r="Y159" s="704"/>
      <c r="Z159" s="704"/>
      <c r="AA159" s="704"/>
      <c r="AB159" s="704"/>
      <c r="AC159" s="704"/>
      <c r="AD159" s="704"/>
      <c r="AE159" s="704"/>
      <c r="AF159" s="704"/>
      <c r="AG159" s="704"/>
      <c r="AH159" s="704"/>
      <c r="AI159" s="704"/>
      <c r="AJ159" s="704"/>
      <c r="AK159" s="704"/>
      <c r="AL159" s="704"/>
      <c r="AM159" s="704"/>
      <c r="AN159" s="704"/>
      <c r="AO159" s="704"/>
      <c r="AP159" s="704"/>
      <c r="AQ159" s="704"/>
      <c r="AR159" s="704"/>
      <c r="AS159" s="704"/>
      <c r="AT159" s="704"/>
      <c r="AU159" s="704"/>
      <c r="AV159" s="704"/>
      <c r="AW159" s="704"/>
      <c r="AX159" s="704"/>
      <c r="AY159" s="704"/>
      <c r="AZ159" s="704"/>
      <c r="BA159" s="704"/>
      <c r="BB159" s="704"/>
      <c r="BC159" s="704"/>
      <c r="BD159" s="704"/>
      <c r="BE159" s="704"/>
      <c r="BF159" s="704"/>
      <c r="BG159" s="704"/>
      <c r="BH159" s="704"/>
      <c r="BI159" s="704"/>
      <c r="BJ159" s="46"/>
      <c r="BK159" s="46"/>
      <c r="BL159" s="46"/>
      <c r="BM159" s="46"/>
    </row>
    <row r="160" spans="1:65" s="9" customFormat="1">
      <c r="A160" s="138"/>
      <c r="B160" s="138" t="s">
        <v>470</v>
      </c>
      <c r="C160" s="140"/>
      <c r="D160" s="140"/>
      <c r="E160" s="140"/>
      <c r="F160" s="735"/>
      <c r="G160" s="735"/>
      <c r="H160" s="735"/>
      <c r="I160" s="735"/>
      <c r="J160" s="735"/>
      <c r="K160" s="735"/>
      <c r="L160" s="735"/>
      <c r="M160" s="735"/>
      <c r="N160" s="735"/>
      <c r="O160" s="735"/>
      <c r="P160" s="735"/>
      <c r="Q160" s="735"/>
      <c r="R160" s="735"/>
      <c r="S160" s="735"/>
      <c r="T160" s="735"/>
      <c r="U160" s="735"/>
      <c r="V160" s="735"/>
      <c r="W160" s="735"/>
      <c r="X160" s="735"/>
      <c r="Y160" s="735"/>
      <c r="Z160" s="735"/>
      <c r="AA160" s="735"/>
      <c r="AB160" s="735"/>
      <c r="AC160" s="735"/>
      <c r="AD160" s="735"/>
      <c r="AE160" s="735"/>
      <c r="AF160" s="735"/>
      <c r="AG160" s="735"/>
      <c r="AH160" s="735"/>
      <c r="AI160" s="735"/>
      <c r="AJ160" s="735"/>
      <c r="AK160" s="735"/>
      <c r="AL160" s="735"/>
      <c r="AM160" s="735"/>
      <c r="AN160" s="735"/>
      <c r="AO160" s="735"/>
      <c r="AP160" s="735"/>
      <c r="AQ160" s="735"/>
      <c r="AR160" s="735"/>
      <c r="AS160" s="735"/>
      <c r="AT160" s="735"/>
      <c r="AU160" s="735"/>
      <c r="AV160" s="735"/>
      <c r="AW160" s="735"/>
      <c r="AX160" s="735"/>
      <c r="AY160" s="735"/>
      <c r="AZ160" s="735"/>
      <c r="BA160" s="735"/>
      <c r="BB160" s="735"/>
      <c r="BC160" s="735"/>
      <c r="BD160" s="735"/>
      <c r="BE160" s="735"/>
      <c r="BF160" s="735"/>
      <c r="BG160" s="735"/>
      <c r="BH160" s="735"/>
      <c r="BI160" s="735"/>
      <c r="BJ160" s="55"/>
      <c r="BK160" s="55"/>
      <c r="BL160" s="55"/>
      <c r="BM160" s="55"/>
    </row>
    <row r="161" spans="1:65">
      <c r="A161" s="166"/>
      <c r="B161" s="442" t="s">
        <v>43</v>
      </c>
      <c r="C161" s="439"/>
      <c r="D161" s="439"/>
      <c r="E161" s="439"/>
      <c r="F161" s="697"/>
      <c r="G161" s="736">
        <f t="shared" ref="G161:P161" si="141">G25+G26</f>
        <v>201.91658593519162</v>
      </c>
      <c r="H161" s="736">
        <f t="shared" si="141"/>
        <v>215.35466751026985</v>
      </c>
      <c r="I161" s="736">
        <f t="shared" si="141"/>
        <v>231.98968050848541</v>
      </c>
      <c r="J161" s="736">
        <f t="shared" si="141"/>
        <v>252.11385670719676</v>
      </c>
      <c r="K161" s="736">
        <f t="shared" si="141"/>
        <v>268.83564655643357</v>
      </c>
      <c r="L161" s="736">
        <f t="shared" si="141"/>
        <v>282.40363929143149</v>
      </c>
      <c r="M161" s="736">
        <f t="shared" si="141"/>
        <v>275.36292605666529</v>
      </c>
      <c r="N161" s="736">
        <f t="shared" si="141"/>
        <v>268.3837716645217</v>
      </c>
      <c r="O161" s="736">
        <f t="shared" si="141"/>
        <v>261.41277698226412</v>
      </c>
      <c r="P161" s="736">
        <f t="shared" si="141"/>
        <v>254.54934475377266</v>
      </c>
      <c r="Q161" s="736"/>
      <c r="R161" s="736"/>
      <c r="S161" s="736"/>
      <c r="T161" s="737"/>
      <c r="U161" s="737"/>
      <c r="V161" s="737"/>
      <c r="W161" s="737"/>
      <c r="X161" s="737"/>
      <c r="Y161" s="737"/>
      <c r="Z161" s="737"/>
      <c r="AA161" s="737"/>
      <c r="AB161" s="737"/>
      <c r="AC161" s="737"/>
      <c r="AD161" s="737"/>
      <c r="AE161" s="737"/>
      <c r="AF161" s="737"/>
      <c r="AG161" s="737"/>
      <c r="AH161" s="737"/>
      <c r="AI161" s="737"/>
      <c r="AJ161" s="737"/>
      <c r="AK161" s="737"/>
      <c r="AL161" s="737"/>
      <c r="AM161" s="737"/>
      <c r="AN161" s="737"/>
      <c r="AO161" s="737"/>
      <c r="AP161" s="737"/>
      <c r="AQ161" s="737"/>
      <c r="AR161" s="737"/>
      <c r="AS161" s="737"/>
      <c r="AT161" s="737"/>
      <c r="AU161" s="737"/>
      <c r="AV161" s="737"/>
      <c r="AW161" s="737"/>
      <c r="AX161" s="737"/>
      <c r="AY161" s="737"/>
      <c r="AZ161" s="737"/>
      <c r="BA161" s="737"/>
      <c r="BB161" s="737"/>
      <c r="BC161" s="737"/>
      <c r="BD161" s="737"/>
      <c r="BE161" s="737"/>
      <c r="BF161" s="737"/>
      <c r="BG161" s="737"/>
      <c r="BH161" s="737"/>
      <c r="BI161" s="737"/>
      <c r="BJ161" s="46"/>
      <c r="BK161" s="46"/>
      <c r="BL161" s="46"/>
      <c r="BM161" s="46"/>
    </row>
    <row r="162" spans="1:65">
      <c r="A162" s="55"/>
      <c r="B162" s="494" t="s">
        <v>212</v>
      </c>
      <c r="C162" s="495"/>
      <c r="D162" s="495"/>
      <c r="E162" s="495"/>
      <c r="F162" s="697"/>
      <c r="G162" s="738">
        <f t="shared" ref="G162:P162" si="142">G30</f>
        <v>232.54683317540878</v>
      </c>
      <c r="H162" s="738">
        <f t="shared" si="142"/>
        <v>244.24692944214277</v>
      </c>
      <c r="I162" s="738">
        <f t="shared" si="142"/>
        <v>260.63919938134961</v>
      </c>
      <c r="J162" s="738">
        <f t="shared" si="142"/>
        <v>269.6496239897952</v>
      </c>
      <c r="K162" s="738">
        <f t="shared" si="142"/>
        <v>282.11936922245417</v>
      </c>
      <c r="L162" s="738">
        <f t="shared" si="142"/>
        <v>0</v>
      </c>
      <c r="M162" s="738">
        <f t="shared" si="142"/>
        <v>0</v>
      </c>
      <c r="N162" s="738">
        <f t="shared" si="142"/>
        <v>0</v>
      </c>
      <c r="O162" s="738">
        <f t="shared" si="142"/>
        <v>0</v>
      </c>
      <c r="P162" s="738">
        <f t="shared" si="142"/>
        <v>0</v>
      </c>
      <c r="Q162" s="739"/>
      <c r="R162" s="739"/>
      <c r="S162" s="739"/>
      <c r="T162" s="740"/>
      <c r="U162" s="740"/>
      <c r="V162" s="740"/>
      <c r="W162" s="740"/>
      <c r="X162" s="740"/>
      <c r="Y162" s="740"/>
      <c r="Z162" s="740"/>
      <c r="AA162" s="740"/>
      <c r="AB162" s="740"/>
      <c r="AC162" s="740"/>
      <c r="AD162" s="740"/>
      <c r="AE162" s="740"/>
      <c r="AF162" s="740"/>
      <c r="AG162" s="740"/>
      <c r="AH162" s="740"/>
      <c r="AI162" s="740"/>
      <c r="AJ162" s="740"/>
      <c r="AK162" s="740"/>
      <c r="AL162" s="740"/>
      <c r="AM162" s="740"/>
      <c r="AN162" s="740"/>
      <c r="AO162" s="740"/>
      <c r="AP162" s="740"/>
      <c r="AQ162" s="740"/>
      <c r="AR162" s="740"/>
      <c r="AS162" s="740"/>
      <c r="AT162" s="740"/>
      <c r="AU162" s="740"/>
      <c r="AV162" s="740"/>
      <c r="AW162" s="740"/>
      <c r="AX162" s="740"/>
      <c r="AY162" s="740"/>
      <c r="AZ162" s="740"/>
      <c r="BA162" s="740"/>
      <c r="BB162" s="740"/>
      <c r="BC162" s="740"/>
      <c r="BD162" s="740"/>
      <c r="BE162" s="740"/>
      <c r="BF162" s="740"/>
      <c r="BG162" s="740"/>
      <c r="BH162" s="740"/>
      <c r="BI162" s="740"/>
      <c r="BJ162" s="46"/>
      <c r="BK162" s="46"/>
      <c r="BL162" s="46"/>
      <c r="BM162" s="46"/>
    </row>
    <row r="163" spans="1:65">
      <c r="A163" s="55"/>
      <c r="B163" s="494" t="s">
        <v>372</v>
      </c>
      <c r="C163" s="495"/>
      <c r="D163" s="495"/>
      <c r="E163" s="495"/>
      <c r="F163" s="697"/>
      <c r="G163" s="738">
        <f t="shared" ref="G163:P163" si="143">G32</f>
        <v>4.2713127864035449</v>
      </c>
      <c r="H163" s="738">
        <f t="shared" si="143"/>
        <v>-2.7434647482806351</v>
      </c>
      <c r="I163" s="738">
        <f t="shared" si="143"/>
        <v>3.3554495391786583</v>
      </c>
      <c r="J163" s="738">
        <f t="shared" si="143"/>
        <v>11.483040461621076</v>
      </c>
      <c r="K163" s="738">
        <f t="shared" si="143"/>
        <v>0.67387573567025416</v>
      </c>
      <c r="L163" s="738">
        <f t="shared" si="143"/>
        <v>0</v>
      </c>
      <c r="M163" s="738">
        <f t="shared" si="143"/>
        <v>0</v>
      </c>
      <c r="N163" s="738">
        <f t="shared" si="143"/>
        <v>0</v>
      </c>
      <c r="O163" s="738">
        <f t="shared" si="143"/>
        <v>0</v>
      </c>
      <c r="P163" s="738">
        <f t="shared" si="143"/>
        <v>0</v>
      </c>
      <c r="Q163" s="739"/>
      <c r="R163" s="739"/>
      <c r="S163" s="739"/>
      <c r="T163" s="740"/>
      <c r="U163" s="740"/>
      <c r="V163" s="740"/>
      <c r="W163" s="740"/>
      <c r="X163" s="740"/>
      <c r="Y163" s="740"/>
      <c r="Z163" s="740"/>
      <c r="AA163" s="740"/>
      <c r="AB163" s="740"/>
      <c r="AC163" s="740"/>
      <c r="AD163" s="740"/>
      <c r="AE163" s="740"/>
      <c r="AF163" s="740"/>
      <c r="AG163" s="740"/>
      <c r="AH163" s="740"/>
      <c r="AI163" s="740"/>
      <c r="AJ163" s="740"/>
      <c r="AK163" s="740"/>
      <c r="AL163" s="740"/>
      <c r="AM163" s="740"/>
      <c r="AN163" s="740"/>
      <c r="AO163" s="740"/>
      <c r="AP163" s="740"/>
      <c r="AQ163" s="740"/>
      <c r="AR163" s="740"/>
      <c r="AS163" s="740"/>
      <c r="AT163" s="740"/>
      <c r="AU163" s="740"/>
      <c r="AV163" s="740"/>
      <c r="AW163" s="740"/>
      <c r="AX163" s="740"/>
      <c r="AY163" s="740"/>
      <c r="AZ163" s="740"/>
      <c r="BA163" s="740"/>
      <c r="BB163" s="740"/>
      <c r="BC163" s="740"/>
      <c r="BD163" s="740"/>
      <c r="BE163" s="740"/>
      <c r="BF163" s="740"/>
      <c r="BG163" s="740"/>
      <c r="BH163" s="740"/>
      <c r="BI163" s="740"/>
      <c r="BJ163" s="46"/>
      <c r="BK163" s="46"/>
      <c r="BL163" s="46"/>
      <c r="BM163" s="46"/>
    </row>
    <row r="164" spans="1:65">
      <c r="A164" s="55"/>
      <c r="B164" s="322" t="s">
        <v>108</v>
      </c>
      <c r="C164" s="440"/>
      <c r="D164" s="440"/>
      <c r="E164" s="440"/>
      <c r="F164" s="697"/>
      <c r="G164" s="739">
        <f t="shared" ref="G164:P164" si="144">G28</f>
        <v>109.57496807906881</v>
      </c>
      <c r="H164" s="739">
        <f t="shared" si="144"/>
        <v>98.393578425031336</v>
      </c>
      <c r="I164" s="739">
        <f t="shared" si="144"/>
        <v>109.59095444152732</v>
      </c>
      <c r="J164" s="739">
        <f t="shared" si="144"/>
        <v>125.95930438053274</v>
      </c>
      <c r="K164" s="739">
        <f t="shared" si="144"/>
        <v>131.8954350434152</v>
      </c>
      <c r="L164" s="739">
        <f t="shared" si="144"/>
        <v>117.41843394062676</v>
      </c>
      <c r="M164" s="739">
        <f t="shared" si="144"/>
        <v>116.39181310621613</v>
      </c>
      <c r="N164" s="739">
        <f t="shared" si="144"/>
        <v>116.2557330921194</v>
      </c>
      <c r="O164" s="739">
        <f t="shared" si="144"/>
        <v>114.46190703346595</v>
      </c>
      <c r="P164" s="739">
        <f t="shared" si="144"/>
        <v>114.38482092243629</v>
      </c>
      <c r="Q164" s="739"/>
      <c r="R164" s="739"/>
      <c r="S164" s="739"/>
      <c r="T164" s="740"/>
      <c r="U164" s="740"/>
      <c r="V164" s="740"/>
      <c r="W164" s="740"/>
      <c r="X164" s="740"/>
      <c r="Y164" s="740"/>
      <c r="Z164" s="740"/>
      <c r="AA164" s="740"/>
      <c r="AB164" s="740"/>
      <c r="AC164" s="740"/>
      <c r="AD164" s="740"/>
      <c r="AE164" s="740"/>
      <c r="AF164" s="740"/>
      <c r="AG164" s="740"/>
      <c r="AH164" s="740"/>
      <c r="AI164" s="740"/>
      <c r="AJ164" s="740"/>
      <c r="AK164" s="740"/>
      <c r="AL164" s="740"/>
      <c r="AM164" s="740"/>
      <c r="AN164" s="740"/>
      <c r="AO164" s="740"/>
      <c r="AP164" s="740"/>
      <c r="AQ164" s="740"/>
      <c r="AR164" s="740"/>
      <c r="AS164" s="740"/>
      <c r="AT164" s="740"/>
      <c r="AU164" s="740"/>
      <c r="AV164" s="740"/>
      <c r="AW164" s="740"/>
      <c r="AX164" s="740"/>
      <c r="AY164" s="740"/>
      <c r="AZ164" s="740"/>
      <c r="BA164" s="740"/>
      <c r="BB164" s="740"/>
      <c r="BC164" s="740"/>
      <c r="BD164" s="740"/>
      <c r="BE164" s="740"/>
      <c r="BF164" s="740"/>
      <c r="BG164" s="740"/>
      <c r="BH164" s="740"/>
      <c r="BI164" s="740"/>
      <c r="BJ164" s="46"/>
      <c r="BK164" s="46"/>
      <c r="BL164" s="46"/>
      <c r="BM164" s="46"/>
    </row>
    <row r="165" spans="1:65">
      <c r="A165" s="55"/>
      <c r="B165" s="322" t="s">
        <v>44</v>
      </c>
      <c r="C165" s="440"/>
      <c r="D165" s="440"/>
      <c r="E165" s="440"/>
      <c r="F165" s="697"/>
      <c r="G165" s="739">
        <f t="shared" ref="G165:P165" si="145">G34+G35</f>
        <v>37.98178559499177</v>
      </c>
      <c r="H165" s="739">
        <f t="shared" si="145"/>
        <v>34.021289608303562</v>
      </c>
      <c r="I165" s="739">
        <f t="shared" si="145"/>
        <v>31.880982749723941</v>
      </c>
      <c r="J165" s="739">
        <f t="shared" si="145"/>
        <v>34.911395775506129</v>
      </c>
      <c r="K165" s="739">
        <f t="shared" si="145"/>
        <v>34.771496303932345</v>
      </c>
      <c r="L165" s="739">
        <f t="shared" si="145"/>
        <v>13.640413388060455</v>
      </c>
      <c r="M165" s="739">
        <f t="shared" si="145"/>
        <v>15.556786990280102</v>
      </c>
      <c r="N165" s="739">
        <f t="shared" si="145"/>
        <v>18.48646255187111</v>
      </c>
      <c r="O165" s="739">
        <f t="shared" si="145"/>
        <v>20.6949850178706</v>
      </c>
      <c r="P165" s="739">
        <f t="shared" si="145"/>
        <v>21.151059741638392</v>
      </c>
      <c r="Q165" s="739"/>
      <c r="R165" s="739"/>
      <c r="S165" s="739"/>
      <c r="T165" s="740"/>
      <c r="U165" s="740"/>
      <c r="V165" s="740"/>
      <c r="W165" s="740"/>
      <c r="X165" s="740"/>
      <c r="Y165" s="740"/>
      <c r="Z165" s="740"/>
      <c r="AA165" s="740"/>
      <c r="AB165" s="740"/>
      <c r="AC165" s="740"/>
      <c r="AD165" s="740"/>
      <c r="AE165" s="740"/>
      <c r="AF165" s="740"/>
      <c r="AG165" s="740"/>
      <c r="AH165" s="740"/>
      <c r="AI165" s="740"/>
      <c r="AJ165" s="740"/>
      <c r="AK165" s="740"/>
      <c r="AL165" s="740"/>
      <c r="AM165" s="740"/>
      <c r="AN165" s="740"/>
      <c r="AO165" s="740"/>
      <c r="AP165" s="740"/>
      <c r="AQ165" s="740"/>
      <c r="AR165" s="740"/>
      <c r="AS165" s="740"/>
      <c r="AT165" s="740"/>
      <c r="AU165" s="740"/>
      <c r="AV165" s="740"/>
      <c r="AW165" s="740"/>
      <c r="AX165" s="740"/>
      <c r="AY165" s="740"/>
      <c r="AZ165" s="740"/>
      <c r="BA165" s="740"/>
      <c r="BB165" s="740"/>
      <c r="BC165" s="740"/>
      <c r="BD165" s="740"/>
      <c r="BE165" s="740"/>
      <c r="BF165" s="740"/>
      <c r="BG165" s="740"/>
      <c r="BH165" s="740"/>
      <c r="BI165" s="740"/>
      <c r="BJ165" s="46"/>
      <c r="BK165" s="46"/>
      <c r="BL165" s="46"/>
      <c r="BM165" s="46"/>
    </row>
    <row r="166" spans="1:65">
      <c r="A166" s="55"/>
      <c r="B166" s="443" t="s">
        <v>469</v>
      </c>
      <c r="C166" s="53"/>
      <c r="D166" s="53"/>
      <c r="E166" s="53"/>
      <c r="F166" s="741"/>
      <c r="G166" s="742">
        <f t="shared" ref="G166:P166" si="146">SUM(G161,G162,G163,G164,G165)</f>
        <v>586.29148557106453</v>
      </c>
      <c r="H166" s="742">
        <f t="shared" si="146"/>
        <v>589.27300023746693</v>
      </c>
      <c r="I166" s="742">
        <f t="shared" si="146"/>
        <v>637.45626662026496</v>
      </c>
      <c r="J166" s="742">
        <f t="shared" si="146"/>
        <v>694.11722131465194</v>
      </c>
      <c r="K166" s="742">
        <f t="shared" si="146"/>
        <v>718.29582286190555</v>
      </c>
      <c r="L166" s="742">
        <f t="shared" si="146"/>
        <v>413.46248662011868</v>
      </c>
      <c r="M166" s="742">
        <f t="shared" si="146"/>
        <v>407.31152615316154</v>
      </c>
      <c r="N166" s="742">
        <f t="shared" si="146"/>
        <v>403.1259673085122</v>
      </c>
      <c r="O166" s="742">
        <f t="shared" si="146"/>
        <v>396.56966903360063</v>
      </c>
      <c r="P166" s="742">
        <f t="shared" si="146"/>
        <v>390.08522541784737</v>
      </c>
      <c r="Q166" s="739"/>
      <c r="R166" s="739"/>
      <c r="S166" s="739"/>
      <c r="T166" s="740"/>
      <c r="U166" s="740"/>
      <c r="V166" s="740"/>
      <c r="W166" s="740"/>
      <c r="X166" s="740"/>
      <c r="Y166" s="740"/>
      <c r="Z166" s="740"/>
      <c r="AA166" s="740"/>
      <c r="AB166" s="740"/>
      <c r="AC166" s="740"/>
      <c r="AD166" s="740"/>
      <c r="AE166" s="740"/>
      <c r="AF166" s="740"/>
      <c r="AG166" s="740"/>
      <c r="AH166" s="740"/>
      <c r="AI166" s="740"/>
      <c r="AJ166" s="740"/>
      <c r="AK166" s="740"/>
      <c r="AL166" s="740"/>
      <c r="AM166" s="740"/>
      <c r="AN166" s="740"/>
      <c r="AO166" s="740"/>
      <c r="AP166" s="740"/>
      <c r="AQ166" s="740"/>
      <c r="AR166" s="740"/>
      <c r="AS166" s="740"/>
      <c r="AT166" s="740"/>
      <c r="AU166" s="740"/>
      <c r="AV166" s="740"/>
      <c r="AW166" s="740"/>
      <c r="AX166" s="740"/>
      <c r="AY166" s="740"/>
      <c r="AZ166" s="740"/>
      <c r="BA166" s="740"/>
      <c r="BB166" s="740"/>
      <c r="BC166" s="740"/>
      <c r="BD166" s="740"/>
      <c r="BE166" s="740"/>
      <c r="BF166" s="740"/>
      <c r="BG166" s="740"/>
      <c r="BH166" s="740"/>
      <c r="BI166" s="740"/>
      <c r="BJ166" s="46"/>
      <c r="BK166" s="46"/>
      <c r="BL166" s="46"/>
      <c r="BM166" s="46"/>
    </row>
    <row r="167" spans="1:65">
      <c r="A167" s="55"/>
      <c r="B167" s="440"/>
      <c r="C167" s="440"/>
      <c r="D167" s="440"/>
      <c r="E167" s="440"/>
      <c r="F167" s="739"/>
      <c r="G167" s="739"/>
      <c r="H167" s="739"/>
      <c r="I167" s="739"/>
      <c r="J167" s="739"/>
      <c r="K167" s="739"/>
      <c r="L167" s="739"/>
      <c r="M167" s="739"/>
      <c r="N167" s="739"/>
      <c r="O167" s="739"/>
      <c r="P167" s="739"/>
      <c r="Q167" s="739"/>
      <c r="R167" s="739"/>
      <c r="S167" s="739"/>
      <c r="T167" s="740"/>
      <c r="U167" s="740"/>
      <c r="V167" s="740"/>
      <c r="W167" s="740"/>
      <c r="X167" s="740"/>
      <c r="Y167" s="740"/>
      <c r="Z167" s="740"/>
      <c r="AA167" s="740"/>
      <c r="AB167" s="740"/>
      <c r="AC167" s="740"/>
      <c r="AD167" s="740"/>
      <c r="AE167" s="740"/>
      <c r="AF167" s="740"/>
      <c r="AG167" s="740"/>
      <c r="AH167" s="740"/>
      <c r="AI167" s="740"/>
      <c r="AJ167" s="740"/>
      <c r="AK167" s="740"/>
      <c r="AL167" s="740"/>
      <c r="AM167" s="740"/>
      <c r="AN167" s="740"/>
      <c r="AO167" s="740"/>
      <c r="AP167" s="740"/>
      <c r="AQ167" s="740"/>
      <c r="AR167" s="740"/>
      <c r="AS167" s="740"/>
      <c r="AT167" s="740"/>
      <c r="AU167" s="740"/>
      <c r="AV167" s="740"/>
      <c r="AW167" s="740"/>
      <c r="AX167" s="740"/>
      <c r="AY167" s="740"/>
      <c r="AZ167" s="740"/>
      <c r="BA167" s="740"/>
      <c r="BB167" s="740"/>
      <c r="BC167" s="740"/>
      <c r="BD167" s="740"/>
      <c r="BE167" s="740"/>
      <c r="BF167" s="740"/>
      <c r="BG167" s="740"/>
      <c r="BH167" s="740"/>
      <c r="BI167" s="740"/>
      <c r="BJ167" s="46"/>
      <c r="BK167" s="46"/>
      <c r="BL167" s="46"/>
      <c r="BM167" s="46"/>
    </row>
    <row r="168" spans="1:65">
      <c r="A168" s="55"/>
      <c r="B168" s="440"/>
      <c r="C168" s="440"/>
      <c r="D168" s="440"/>
      <c r="E168" s="440"/>
      <c r="F168" s="743" t="s">
        <v>109</v>
      </c>
      <c r="G168" s="739">
        <f t="shared" ref="G168:P168" si="147">G161+G162+G163+G164</f>
        <v>548.30969997607281</v>
      </c>
      <c r="H168" s="739">
        <f t="shared" si="147"/>
        <v>555.25171062916331</v>
      </c>
      <c r="I168" s="739">
        <f t="shared" si="147"/>
        <v>605.57528387054106</v>
      </c>
      <c r="J168" s="739">
        <f t="shared" si="147"/>
        <v>659.20582553914585</v>
      </c>
      <c r="K168" s="739">
        <f t="shared" si="147"/>
        <v>683.52432655797315</v>
      </c>
      <c r="L168" s="739">
        <f t="shared" si="147"/>
        <v>399.82207323205824</v>
      </c>
      <c r="M168" s="739">
        <f t="shared" si="147"/>
        <v>391.75473916288144</v>
      </c>
      <c r="N168" s="739">
        <f t="shared" si="147"/>
        <v>384.63950475664109</v>
      </c>
      <c r="O168" s="739">
        <f t="shared" si="147"/>
        <v>375.87468401573005</v>
      </c>
      <c r="P168" s="739">
        <f t="shared" si="147"/>
        <v>368.93416567620898</v>
      </c>
      <c r="Q168" s="739"/>
      <c r="R168" s="739"/>
      <c r="S168" s="739"/>
      <c r="T168" s="740"/>
      <c r="U168" s="740"/>
      <c r="V168" s="740"/>
      <c r="W168" s="740"/>
      <c r="X168" s="740"/>
      <c r="Y168" s="740"/>
      <c r="Z168" s="740"/>
      <c r="AA168" s="740"/>
      <c r="AB168" s="740"/>
      <c r="AC168" s="740"/>
      <c r="AD168" s="740"/>
      <c r="AE168" s="740"/>
      <c r="AF168" s="740"/>
      <c r="AG168" s="740"/>
      <c r="AH168" s="740"/>
      <c r="AI168" s="740"/>
      <c r="AJ168" s="740"/>
      <c r="AK168" s="740"/>
      <c r="AL168" s="740"/>
      <c r="AM168" s="740"/>
      <c r="AN168" s="740"/>
      <c r="AO168" s="740"/>
      <c r="AP168" s="740"/>
      <c r="AQ168" s="740"/>
      <c r="AR168" s="740"/>
      <c r="AS168" s="740"/>
      <c r="AT168" s="740"/>
      <c r="AU168" s="740"/>
      <c r="AV168" s="740"/>
      <c r="AW168" s="740"/>
      <c r="AX168" s="740"/>
      <c r="AY168" s="740"/>
      <c r="AZ168" s="740"/>
      <c r="BA168" s="740"/>
      <c r="BB168" s="740"/>
      <c r="BC168" s="740"/>
      <c r="BD168" s="740"/>
      <c r="BE168" s="740"/>
      <c r="BF168" s="740"/>
      <c r="BG168" s="740"/>
      <c r="BH168" s="740"/>
      <c r="BI168" s="740"/>
      <c r="BJ168" s="46"/>
      <c r="BK168" s="46"/>
      <c r="BL168" s="46"/>
      <c r="BM168" s="46"/>
    </row>
    <row r="169" spans="1:65">
      <c r="A169" s="46"/>
      <c r="B169" s="77"/>
      <c r="C169" s="77"/>
      <c r="D169" s="77"/>
      <c r="E169" s="77"/>
      <c r="F169" s="639"/>
      <c r="G169" s="639"/>
      <c r="H169" s="639"/>
      <c r="I169" s="639"/>
      <c r="J169" s="639"/>
      <c r="K169" s="639"/>
      <c r="L169" s="639"/>
      <c r="M169" s="639"/>
      <c r="N169" s="639"/>
      <c r="O169" s="639"/>
      <c r="P169" s="639"/>
      <c r="Q169" s="639"/>
      <c r="R169" s="639"/>
      <c r="S169" s="639"/>
      <c r="T169" s="704"/>
      <c r="U169" s="704"/>
      <c r="V169" s="704"/>
      <c r="W169" s="704"/>
      <c r="X169" s="704"/>
      <c r="Y169" s="704"/>
      <c r="Z169" s="704"/>
      <c r="AA169" s="704"/>
      <c r="AB169" s="704"/>
      <c r="AC169" s="704"/>
      <c r="AD169" s="704"/>
      <c r="AE169" s="704"/>
      <c r="AF169" s="704"/>
      <c r="AG169" s="704"/>
      <c r="AH169" s="704"/>
      <c r="AI169" s="704"/>
      <c r="AJ169" s="704"/>
      <c r="AK169" s="704"/>
      <c r="AL169" s="704"/>
      <c r="AM169" s="704"/>
      <c r="AN169" s="704"/>
      <c r="AO169" s="704"/>
      <c r="AP169" s="704"/>
      <c r="AQ169" s="704"/>
      <c r="AR169" s="704"/>
      <c r="AS169" s="704"/>
      <c r="AT169" s="704"/>
      <c r="AU169" s="704"/>
      <c r="AV169" s="704"/>
      <c r="AW169" s="704"/>
      <c r="AX169" s="704"/>
      <c r="AY169" s="704"/>
      <c r="AZ169" s="704"/>
      <c r="BA169" s="704"/>
      <c r="BB169" s="704"/>
      <c r="BC169" s="704"/>
      <c r="BD169" s="704"/>
      <c r="BE169" s="704"/>
      <c r="BF169" s="704"/>
      <c r="BG169" s="704"/>
      <c r="BH169" s="704"/>
      <c r="BI169" s="704"/>
      <c r="BJ169" s="46"/>
      <c r="BK169" s="46"/>
      <c r="BL169" s="46"/>
      <c r="BM169" s="46"/>
    </row>
    <row r="170" spans="1:65">
      <c r="A170" s="46"/>
      <c r="B170" s="77"/>
      <c r="C170" s="77"/>
      <c r="D170" s="77"/>
      <c r="E170" s="77"/>
      <c r="F170" s="77"/>
      <c r="G170" s="77"/>
      <c r="H170" s="77"/>
      <c r="I170" s="77"/>
      <c r="J170" s="77"/>
      <c r="K170" s="77"/>
      <c r="L170" s="77"/>
      <c r="M170" s="77"/>
      <c r="N170" s="77"/>
      <c r="O170" s="77"/>
      <c r="P170" s="77"/>
      <c r="Q170" s="77"/>
      <c r="R170" s="77"/>
      <c r="S170" s="77"/>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c r="AQ170" s="46"/>
      <c r="AR170" s="46"/>
      <c r="AS170" s="46"/>
      <c r="AT170" s="46"/>
      <c r="AU170" s="46"/>
      <c r="AV170" s="46"/>
      <c r="AW170" s="46"/>
      <c r="AX170" s="46"/>
      <c r="AY170" s="46"/>
      <c r="AZ170" s="46"/>
      <c r="BA170" s="46"/>
      <c r="BB170" s="46"/>
      <c r="BC170" s="46"/>
      <c r="BD170" s="46"/>
      <c r="BE170" s="46"/>
      <c r="BF170" s="46"/>
      <c r="BG170" s="46"/>
      <c r="BH170" s="46"/>
      <c r="BI170" s="46"/>
      <c r="BJ170" s="46"/>
      <c r="BK170" s="46"/>
      <c r="BL170" s="46"/>
      <c r="BM170" s="46"/>
    </row>
    <row r="171" spans="1:65">
      <c r="A171" s="46"/>
      <c r="B171" s="77"/>
      <c r="C171" s="77"/>
      <c r="D171" s="77"/>
      <c r="E171" s="77"/>
      <c r="F171" s="77"/>
      <c r="G171" s="77"/>
      <c r="H171" s="77"/>
      <c r="I171" s="77"/>
      <c r="J171" s="77"/>
      <c r="K171" s="77"/>
      <c r="L171" s="77"/>
      <c r="M171" s="77"/>
      <c r="N171" s="77"/>
      <c r="O171" s="77"/>
      <c r="P171" s="77"/>
      <c r="Q171" s="77"/>
      <c r="R171" s="77"/>
      <c r="S171" s="77"/>
      <c r="T171" s="46"/>
      <c r="U171" s="46"/>
      <c r="V171" s="46"/>
      <c r="W171" s="46"/>
      <c r="X171" s="46"/>
      <c r="Y171" s="46"/>
      <c r="Z171" s="46"/>
      <c r="AA171" s="46"/>
      <c r="AB171" s="46"/>
      <c r="AC171" s="46"/>
      <c r="AD171" s="46"/>
      <c r="AE171" s="46"/>
      <c r="AF171" s="46"/>
      <c r="AG171" s="46"/>
      <c r="AH171" s="46"/>
      <c r="AI171" s="46"/>
      <c r="AJ171" s="46"/>
      <c r="AK171" s="46"/>
      <c r="AL171" s="46"/>
      <c r="AM171" s="46"/>
      <c r="AN171" s="46"/>
      <c r="AO171" s="46"/>
      <c r="AP171" s="46"/>
      <c r="AQ171" s="46"/>
      <c r="AR171" s="46"/>
      <c r="AS171" s="46"/>
      <c r="AT171" s="46"/>
      <c r="AU171" s="46"/>
      <c r="AV171" s="46"/>
      <c r="AW171" s="46"/>
      <c r="AX171" s="46"/>
      <c r="AY171" s="46"/>
      <c r="AZ171" s="46"/>
      <c r="BA171" s="46"/>
      <c r="BB171" s="46"/>
      <c r="BC171" s="46"/>
      <c r="BD171" s="46"/>
      <c r="BE171" s="46"/>
      <c r="BF171" s="46"/>
      <c r="BG171" s="46"/>
      <c r="BH171" s="46"/>
      <c r="BI171" s="46"/>
      <c r="BJ171" s="46"/>
      <c r="BK171" s="46"/>
      <c r="BL171" s="46"/>
      <c r="BM171" s="46"/>
    </row>
    <row r="172" spans="1:65">
      <c r="A172" s="46"/>
      <c r="B172" s="46"/>
      <c r="C172" s="46"/>
      <c r="D172" s="46"/>
      <c r="E172" s="46"/>
      <c r="F172" s="46"/>
      <c r="G172" s="46"/>
      <c r="H172" s="46"/>
      <c r="I172" s="46"/>
      <c r="J172" s="46"/>
      <c r="K172" s="46"/>
      <c r="L172" s="46"/>
      <c r="M172" s="46"/>
      <c r="N172" s="46"/>
      <c r="O172" s="46"/>
      <c r="P172" s="46"/>
      <c r="Q172" s="46"/>
      <c r="R172" s="46"/>
      <c r="S172" s="46"/>
      <c r="T172" s="46"/>
      <c r="U172" s="46"/>
      <c r="V172" s="46"/>
      <c r="W172" s="46"/>
      <c r="X172" s="46"/>
      <c r="Y172" s="46"/>
      <c r="Z172" s="46"/>
      <c r="AA172" s="46"/>
      <c r="AB172" s="46"/>
      <c r="AC172" s="46"/>
      <c r="AD172" s="46"/>
      <c r="AE172" s="46"/>
      <c r="AF172" s="46"/>
      <c r="AG172" s="46"/>
      <c r="AH172" s="46"/>
      <c r="AI172" s="46"/>
      <c r="AJ172" s="46"/>
      <c r="AK172" s="46"/>
      <c r="AL172" s="46"/>
      <c r="AM172" s="46"/>
      <c r="AN172" s="46"/>
      <c r="AO172" s="46"/>
      <c r="AP172" s="46"/>
      <c r="AQ172" s="46"/>
      <c r="AR172" s="46"/>
      <c r="AS172" s="46"/>
      <c r="AT172" s="46"/>
      <c r="AU172" s="46"/>
      <c r="AV172" s="46"/>
      <c r="AW172" s="46"/>
      <c r="AX172" s="46"/>
      <c r="AY172" s="46"/>
      <c r="AZ172" s="46"/>
      <c r="BA172" s="46"/>
      <c r="BB172" s="46"/>
      <c r="BC172" s="46"/>
      <c r="BD172" s="46"/>
      <c r="BE172" s="46"/>
      <c r="BF172" s="46"/>
      <c r="BG172" s="46"/>
      <c r="BH172" s="46"/>
      <c r="BI172" s="46"/>
      <c r="BJ172" s="46"/>
      <c r="BK172" s="46"/>
      <c r="BL172" s="46"/>
      <c r="BM172" s="46"/>
    </row>
    <row r="173" spans="1:65">
      <c r="A173" s="46"/>
      <c r="B173" s="46"/>
      <c r="C173" s="46"/>
      <c r="D173" s="46"/>
      <c r="E173" s="46"/>
      <c r="F173" s="46"/>
      <c r="G173" s="46"/>
      <c r="H173" s="46"/>
      <c r="I173" s="46"/>
      <c r="J173" s="46"/>
      <c r="K173" s="46"/>
      <c r="L173" s="46"/>
      <c r="M173" s="46"/>
      <c r="N173" s="46"/>
      <c r="O173" s="46"/>
      <c r="P173" s="46"/>
      <c r="Q173" s="46"/>
      <c r="R173" s="46"/>
      <c r="S173" s="46"/>
      <c r="T173" s="46"/>
      <c r="U173" s="46"/>
      <c r="V173" s="46"/>
      <c r="W173" s="46"/>
      <c r="X173" s="46"/>
      <c r="Y173" s="46"/>
      <c r="Z173" s="46"/>
      <c r="AA173" s="46"/>
      <c r="AB173" s="46"/>
      <c r="AC173" s="46"/>
      <c r="AD173" s="46"/>
      <c r="AE173" s="46"/>
      <c r="AF173" s="46"/>
      <c r="AG173" s="46"/>
      <c r="AH173" s="46"/>
      <c r="AI173" s="46"/>
      <c r="AJ173" s="46"/>
      <c r="AK173" s="46"/>
      <c r="AL173" s="46"/>
      <c r="AM173" s="46"/>
      <c r="AN173" s="46"/>
      <c r="AO173" s="46"/>
      <c r="AP173" s="46"/>
      <c r="AQ173" s="46"/>
      <c r="AR173" s="46"/>
      <c r="AS173" s="46"/>
      <c r="AT173" s="46"/>
      <c r="AU173" s="46"/>
      <c r="AV173" s="46"/>
      <c r="AW173" s="46"/>
      <c r="AX173" s="46"/>
      <c r="AY173" s="46"/>
      <c r="AZ173" s="46"/>
      <c r="BA173" s="46"/>
      <c r="BB173" s="46"/>
      <c r="BC173" s="46"/>
      <c r="BD173" s="46"/>
      <c r="BE173" s="46"/>
      <c r="BF173" s="46"/>
      <c r="BG173" s="46"/>
      <c r="BH173" s="46"/>
      <c r="BI173" s="46"/>
      <c r="BJ173" s="46"/>
      <c r="BK173" s="46"/>
      <c r="BL173" s="46"/>
      <c r="BM173" s="46"/>
    </row>
    <row r="174" spans="1:65">
      <c r="A174" s="46"/>
      <c r="B174" s="46"/>
      <c r="C174" s="46"/>
      <c r="D174" s="46"/>
      <c r="E174" s="46"/>
      <c r="F174" s="46"/>
      <c r="G174" s="46"/>
      <c r="H174" s="46"/>
      <c r="I174" s="46"/>
      <c r="J174" s="46"/>
      <c r="K174" s="46"/>
      <c r="L174" s="46"/>
      <c r="M174" s="46"/>
      <c r="N174" s="46"/>
      <c r="O174" s="46"/>
      <c r="P174" s="46"/>
      <c r="Q174" s="46"/>
      <c r="R174" s="46"/>
      <c r="S174" s="46"/>
      <c r="T174" s="46"/>
      <c r="U174" s="46"/>
      <c r="V174" s="46"/>
      <c r="W174" s="46"/>
      <c r="X174" s="46"/>
      <c r="Y174" s="46"/>
      <c r="Z174" s="46"/>
      <c r="AA174" s="46"/>
      <c r="AB174" s="46"/>
      <c r="AC174" s="46"/>
      <c r="AD174" s="46"/>
      <c r="AE174" s="46"/>
      <c r="AF174" s="46"/>
      <c r="AG174" s="46"/>
      <c r="AH174" s="46"/>
      <c r="AI174" s="46"/>
      <c r="AJ174" s="46"/>
      <c r="AK174" s="46"/>
      <c r="AL174" s="46"/>
      <c r="AM174" s="46"/>
      <c r="AN174" s="46"/>
      <c r="AO174" s="46"/>
      <c r="AP174" s="46"/>
      <c r="AQ174" s="46"/>
      <c r="AR174" s="46"/>
      <c r="AS174" s="46"/>
      <c r="AT174" s="46"/>
      <c r="AU174" s="46"/>
      <c r="AV174" s="46"/>
      <c r="AW174" s="46"/>
      <c r="AX174" s="46"/>
      <c r="AY174" s="46"/>
      <c r="AZ174" s="46"/>
      <c r="BA174" s="46"/>
      <c r="BB174" s="46"/>
      <c r="BC174" s="46"/>
      <c r="BD174" s="46"/>
      <c r="BE174" s="46"/>
      <c r="BF174" s="46"/>
      <c r="BG174" s="46"/>
      <c r="BH174" s="46"/>
      <c r="BI174" s="46"/>
      <c r="BJ174" s="46"/>
      <c r="BK174" s="46"/>
      <c r="BL174" s="46"/>
      <c r="BM174" s="46"/>
    </row>
    <row r="175" spans="1:65">
      <c r="A175" s="46"/>
      <c r="B175" s="46"/>
      <c r="C175" s="46"/>
      <c r="D175" s="46"/>
      <c r="E175" s="46"/>
      <c r="F175" s="46"/>
      <c r="G175" s="46"/>
      <c r="H175" s="46"/>
      <c r="I175" s="46"/>
      <c r="J175" s="46"/>
      <c r="K175" s="46"/>
      <c r="L175" s="46"/>
      <c r="M175" s="46"/>
      <c r="N175" s="46"/>
      <c r="O175" s="46"/>
      <c r="P175" s="46"/>
      <c r="Q175" s="46"/>
      <c r="R175" s="46"/>
      <c r="S175" s="46"/>
      <c r="T175" s="46"/>
      <c r="U175" s="46"/>
      <c r="V175" s="46"/>
      <c r="W175" s="46"/>
      <c r="X175" s="46"/>
      <c r="Y175" s="46"/>
      <c r="Z175" s="46"/>
      <c r="AA175" s="46"/>
      <c r="AB175" s="46"/>
      <c r="AC175" s="46"/>
      <c r="AD175" s="46"/>
      <c r="AE175" s="46"/>
      <c r="AF175" s="46"/>
      <c r="AG175" s="46"/>
      <c r="AH175" s="46"/>
      <c r="AI175" s="46"/>
      <c r="AJ175" s="46"/>
      <c r="AK175" s="46"/>
      <c r="AL175" s="46"/>
      <c r="AM175" s="46"/>
      <c r="AN175" s="46"/>
      <c r="AO175" s="46"/>
      <c r="AP175" s="46"/>
      <c r="AQ175" s="46"/>
      <c r="AR175" s="46"/>
      <c r="AS175" s="46"/>
      <c r="AT175" s="46"/>
      <c r="AU175" s="46"/>
      <c r="AV175" s="46"/>
      <c r="AW175" s="46"/>
      <c r="AX175" s="46"/>
      <c r="AY175" s="46"/>
      <c r="AZ175" s="46"/>
      <c r="BA175" s="46"/>
      <c r="BB175" s="46"/>
      <c r="BC175" s="46"/>
      <c r="BD175" s="46"/>
      <c r="BE175" s="46"/>
      <c r="BF175" s="46"/>
      <c r="BG175" s="46"/>
      <c r="BH175" s="46"/>
      <c r="BI175" s="46"/>
      <c r="BJ175" s="46"/>
      <c r="BK175" s="46"/>
      <c r="BL175" s="46"/>
      <c r="BM175" s="46"/>
    </row>
  </sheetData>
  <phoneticPr fontId="0" type="noConversion"/>
  <printOptions headings="1"/>
  <pageMargins left="0.74803149606299213" right="0.74803149606299213" top="0.98425196850393704" bottom="0.98425196850393704" header="0.51181102362204722" footer="0.51181102362204722"/>
  <pageSetup paperSize="9" scale="52" fitToHeight="0" orientation="landscape" horizontalDpi="4294967292" r:id="rId1"/>
  <headerFooter alignWithMargins="0"/>
  <rowBreaks count="2" manualBreakCount="2">
    <brk id="60" max="15" man="1"/>
    <brk id="128" max="15" man="1"/>
  </rowBreaks>
  <colBreaks count="1" manualBreakCount="1">
    <brk id="16" max="119" man="1"/>
  </colBreaks>
  <ignoredErrors>
    <ignoredError sqref="G28 G37:BI37 D58 E156:E157 K17:BI17 I23:BI23 H28:BI29 G23:H23 H35:BI35 D18:D21 D24:D25 F154 H30:P30 D34:D35 G64:BI66 G17:J17 G30 G35 D27:D29 D31 G167 H167:P167 G168:P169 G166:P166 F4:P4 G6:BI7 F5:BI5 F8:BI13 F6:F7 G53:BI54 Q40:BI40 G56:BI58 F66:F67 G32:P32 G41:P41 G43:BI43 G59:BI59 F64:F65 Q4:AF4 AG4:BI4 B2 D77:E95 F85 H85:BI85 G100:BI106 F106 D109:E117 F117:BI117 D120:E127 G153:P153 G154:I154 J154:P154 G164 G165 G161 G162:P163 H161:P161 H165:P165 H164:P164" unlockedFormula="1"/>
    <ignoredError sqref="G134:BI134 G77:G84" formula="1"/>
    <ignoredError sqref="G85" formula="1" unlockedFormula="1"/>
  </ignoredError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GJ432"/>
  <sheetViews>
    <sheetView topLeftCell="FJ263" zoomScale="85" zoomScaleNormal="85" workbookViewId="0">
      <selection activeCell="GF291" sqref="GF291:GJ291"/>
    </sheetView>
  </sheetViews>
  <sheetFormatPr defaultColWidth="10.140625" defaultRowHeight="12.75" outlineLevelRow="1" outlineLevelCol="1"/>
  <cols>
    <col min="1" max="4" width="0.7109375" customWidth="1"/>
    <col min="5" max="5" width="42.28515625" customWidth="1"/>
    <col min="6" max="11" width="15.7109375" customWidth="1"/>
    <col min="12" max="16" width="13.42578125" customWidth="1" outlineLevel="1"/>
    <col min="17" max="17" width="14.5703125" customWidth="1"/>
    <col min="18" max="22" width="13.42578125" bestFit="1" customWidth="1"/>
    <col min="23" max="27" width="13.42578125" customWidth="1" outlineLevel="1"/>
    <col min="28" max="33" width="12.7109375" customWidth="1"/>
    <col min="34" max="38" width="12.7109375" customWidth="1" outlineLevel="1"/>
    <col min="39" max="44" width="13.42578125" bestFit="1" customWidth="1"/>
    <col min="45" max="49" width="12.7109375" customWidth="1" outlineLevel="1"/>
    <col min="50" max="55" width="12.7109375" customWidth="1"/>
    <col min="56" max="60" width="12.7109375" customWidth="1" outlineLevel="1"/>
    <col min="61" max="66" width="12.7109375" customWidth="1"/>
    <col min="67" max="71" width="12.7109375" customWidth="1" outlineLevel="1"/>
    <col min="72" max="77" width="12.7109375" customWidth="1"/>
    <col min="78" max="82" width="12.7109375" customWidth="1" outlineLevel="1"/>
    <col min="83" max="88" width="12.7109375" customWidth="1"/>
    <col min="89" max="93" width="12.7109375" customWidth="1" outlineLevel="1"/>
    <col min="94" max="99" width="12.7109375" customWidth="1"/>
    <col min="100" max="104" width="12.7109375" customWidth="1" outlineLevel="1"/>
    <col min="105" max="110" width="12.7109375" customWidth="1"/>
    <col min="111" max="115" width="10.28515625" customWidth="1" outlineLevel="1"/>
    <col min="116" max="132" width="10.7109375" bestFit="1" customWidth="1"/>
    <col min="133" max="133" width="7.85546875" bestFit="1" customWidth="1"/>
    <col min="134" max="151" width="9.7109375" bestFit="1" customWidth="1"/>
    <col min="152" max="157" width="9.5703125" customWidth="1"/>
  </cols>
  <sheetData>
    <row r="1" spans="1:192" s="7" customFormat="1">
      <c r="A1" s="46"/>
      <c r="B1" s="46"/>
      <c r="C1" s="46"/>
      <c r="D1" s="46"/>
      <c r="E1" s="46"/>
      <c r="F1" s="46"/>
      <c r="G1" s="46"/>
      <c r="H1" s="46"/>
      <c r="I1" s="47"/>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c r="AN1" s="46"/>
      <c r="AO1" s="46"/>
      <c r="AP1" s="46"/>
      <c r="AQ1" s="46"/>
      <c r="AR1" s="46"/>
      <c r="AS1" s="46"/>
      <c r="AT1" s="46"/>
      <c r="AU1" s="46"/>
      <c r="AV1" s="46"/>
      <c r="AW1" s="46"/>
      <c r="AX1" s="46"/>
      <c r="AY1" s="46"/>
      <c r="AZ1" s="46"/>
      <c r="BA1" s="46"/>
      <c r="BB1" s="46"/>
      <c r="BC1" s="46"/>
      <c r="BD1" s="46"/>
      <c r="BE1" s="46"/>
      <c r="BF1" s="46"/>
      <c r="BG1" s="46"/>
      <c r="BH1" s="46"/>
      <c r="BI1" s="46"/>
      <c r="BJ1" s="46"/>
      <c r="BK1" s="46"/>
      <c r="BL1" s="46"/>
      <c r="BM1" s="46"/>
      <c r="BN1" s="46"/>
      <c r="BO1" s="46"/>
      <c r="BP1" s="46"/>
      <c r="BQ1" s="46"/>
      <c r="BR1" s="46"/>
      <c r="BS1" s="46"/>
      <c r="BT1" s="46"/>
      <c r="BU1" s="46"/>
      <c r="BV1" s="46"/>
      <c r="BW1" s="46"/>
      <c r="BX1" s="46"/>
      <c r="BY1" s="46"/>
      <c r="BZ1" s="46"/>
      <c r="CA1" s="46"/>
      <c r="CB1" s="46"/>
      <c r="CC1" s="46"/>
      <c r="CD1" s="46"/>
      <c r="CE1" s="46"/>
      <c r="CF1" s="46"/>
      <c r="CG1" s="46"/>
      <c r="CH1" s="46"/>
      <c r="CI1" s="46"/>
      <c r="CJ1" s="46"/>
      <c r="CK1" s="46"/>
      <c r="CL1" s="46"/>
      <c r="CM1" s="46"/>
      <c r="CN1" s="46"/>
      <c r="CO1" s="46"/>
      <c r="CP1" s="46"/>
      <c r="CQ1" s="46"/>
      <c r="CR1" s="46"/>
      <c r="CS1" s="46"/>
      <c r="CT1" s="46"/>
      <c r="CU1" s="46"/>
      <c r="CV1" s="46"/>
      <c r="CW1" s="46"/>
      <c r="CX1" s="46"/>
      <c r="CY1" s="46"/>
      <c r="CZ1" s="46"/>
      <c r="DA1" s="46"/>
      <c r="DB1" s="46"/>
      <c r="DC1" s="46"/>
      <c r="DD1" s="46"/>
      <c r="DE1" s="46"/>
      <c r="DF1" s="46"/>
      <c r="DG1" s="46"/>
      <c r="DH1" s="46"/>
      <c r="DI1" s="46"/>
      <c r="DJ1" s="46"/>
      <c r="DK1" s="46"/>
      <c r="DL1" s="46"/>
      <c r="DM1" s="441"/>
      <c r="DN1" s="441"/>
      <c r="DO1" s="441"/>
    </row>
    <row r="2" spans="1:192" s="7" customFormat="1" ht="15.75">
      <c r="A2" s="46"/>
      <c r="B2" s="46"/>
      <c r="C2" s="46"/>
      <c r="D2" s="46"/>
      <c r="E2" s="915" t="str">
        <f>'DMS input'!$C$16&amp;" - Forecast Revenues"&amp;" - DNSP PTRM - version "&amp;Intro!$L$4</f>
        <v>Powercor - Forecast Revenues - DNSP PTRM - version 3</v>
      </c>
      <c r="F2" s="915"/>
      <c r="G2" s="915"/>
      <c r="H2" s="46"/>
      <c r="I2" s="47"/>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6"/>
      <c r="AT2" s="46"/>
      <c r="AU2" s="46"/>
      <c r="AV2" s="46"/>
      <c r="AW2" s="46"/>
      <c r="AX2" s="46"/>
      <c r="AY2" s="46"/>
      <c r="AZ2" s="46"/>
      <c r="BA2" s="46"/>
      <c r="BB2" s="46"/>
      <c r="BC2" s="46"/>
      <c r="BD2" s="46"/>
      <c r="BE2" s="46"/>
      <c r="BF2" s="46"/>
      <c r="BG2" s="46"/>
      <c r="BH2" s="46"/>
      <c r="BI2" s="46"/>
      <c r="BJ2" s="46"/>
      <c r="BK2" s="46"/>
      <c r="BL2" s="46"/>
      <c r="BM2" s="46"/>
      <c r="BN2" s="46"/>
      <c r="BO2" s="46"/>
      <c r="BP2" s="46"/>
      <c r="BQ2" s="46"/>
      <c r="BR2" s="46"/>
      <c r="BS2" s="46"/>
      <c r="BT2" s="46"/>
      <c r="BU2" s="46"/>
      <c r="BV2" s="46"/>
      <c r="BW2" s="46"/>
      <c r="BX2" s="46"/>
      <c r="BY2" s="46"/>
      <c r="BZ2" s="46"/>
      <c r="CA2" s="46"/>
      <c r="CB2" s="46"/>
      <c r="CC2" s="46"/>
      <c r="CD2" s="46"/>
      <c r="CE2" s="46"/>
      <c r="CF2" s="46"/>
      <c r="CG2" s="46"/>
      <c r="CH2" s="46"/>
      <c r="CI2" s="46"/>
      <c r="CJ2" s="46"/>
      <c r="CK2" s="46"/>
      <c r="CL2" s="46"/>
      <c r="CM2" s="46"/>
      <c r="CN2" s="46"/>
      <c r="CO2" s="46"/>
      <c r="CP2" s="46"/>
      <c r="CQ2" s="46"/>
      <c r="CR2" s="46"/>
      <c r="CS2" s="46"/>
      <c r="CT2" s="46"/>
      <c r="CU2" s="46"/>
      <c r="CV2" s="46"/>
      <c r="CW2" s="46"/>
      <c r="CX2" s="46"/>
      <c r="CY2" s="46"/>
      <c r="CZ2" s="46"/>
      <c r="DA2" s="46"/>
      <c r="DB2" s="46"/>
      <c r="DC2" s="46"/>
      <c r="DD2" s="46"/>
      <c r="DE2" s="46"/>
      <c r="DF2" s="46"/>
      <c r="DG2" s="46"/>
      <c r="DH2" s="46"/>
      <c r="DI2" s="46"/>
      <c r="DJ2" s="46"/>
      <c r="DK2" s="46"/>
      <c r="DL2" s="46"/>
      <c r="DM2" s="441"/>
      <c r="DN2" s="441"/>
      <c r="DO2" s="441"/>
    </row>
    <row r="3" spans="1:192" s="7" customFormat="1">
      <c r="A3" s="46"/>
      <c r="B3" s="46"/>
      <c r="C3" s="46"/>
      <c r="D3" s="46"/>
      <c r="E3" s="42"/>
      <c r="F3" s="46"/>
      <c r="G3" s="46"/>
      <c r="H3" s="46"/>
      <c r="I3" s="47"/>
      <c r="J3" s="46"/>
      <c r="K3" s="46"/>
      <c r="L3" s="46"/>
      <c r="M3" s="46"/>
      <c r="N3" s="46"/>
      <c r="O3" s="46"/>
      <c r="P3" s="46"/>
      <c r="Q3" s="46"/>
      <c r="R3" s="46"/>
      <c r="S3" s="46"/>
      <c r="T3" s="46"/>
      <c r="U3" s="46"/>
      <c r="V3" s="46"/>
      <c r="W3" s="46"/>
      <c r="X3" s="46"/>
      <c r="Y3" s="46"/>
      <c r="Z3" s="46"/>
      <c r="AA3" s="46"/>
      <c r="AB3" s="46"/>
      <c r="AC3" s="46"/>
      <c r="AD3" s="46"/>
      <c r="AE3" s="46"/>
      <c r="AF3" s="46"/>
      <c r="AG3" s="46"/>
      <c r="AH3" s="46"/>
      <c r="AI3" s="46"/>
      <c r="AJ3" s="46"/>
      <c r="AK3" s="46"/>
      <c r="AL3" s="46"/>
      <c r="AM3" s="46"/>
      <c r="AN3" s="46"/>
      <c r="AO3" s="46"/>
      <c r="AP3" s="46"/>
      <c r="AQ3" s="46"/>
      <c r="AR3" s="46"/>
      <c r="AS3" s="46"/>
      <c r="AT3" s="46"/>
      <c r="AU3" s="46"/>
      <c r="AV3" s="46"/>
      <c r="AW3" s="46"/>
      <c r="AX3" s="46"/>
      <c r="AY3" s="46"/>
      <c r="AZ3" s="46"/>
      <c r="BA3" s="46"/>
      <c r="BB3" s="46"/>
      <c r="BC3" s="46"/>
      <c r="BD3" s="46"/>
      <c r="BE3" s="46"/>
      <c r="BF3" s="46"/>
      <c r="BG3" s="46"/>
      <c r="BH3" s="46"/>
      <c r="BI3" s="46"/>
      <c r="BJ3" s="46"/>
      <c r="BK3" s="46"/>
      <c r="BL3" s="46"/>
      <c r="BM3" s="46"/>
      <c r="BN3" s="46"/>
      <c r="BO3" s="46"/>
      <c r="BP3" s="46"/>
      <c r="BQ3" s="46"/>
      <c r="BR3" s="46"/>
      <c r="BS3" s="46"/>
      <c r="BT3" s="46"/>
      <c r="BU3" s="46"/>
      <c r="BV3" s="46"/>
      <c r="BW3" s="46"/>
      <c r="BX3" s="46"/>
      <c r="BY3" s="46"/>
      <c r="BZ3" s="46"/>
      <c r="CA3" s="46"/>
      <c r="CB3" s="46"/>
      <c r="CC3" s="46"/>
      <c r="CD3" s="46"/>
      <c r="CE3" s="46"/>
      <c r="CF3" s="46"/>
      <c r="CG3" s="46"/>
      <c r="CH3" s="46"/>
      <c r="CI3" s="46"/>
      <c r="CJ3" s="46"/>
      <c r="CK3" s="46"/>
      <c r="CL3" s="46"/>
      <c r="CM3" s="46"/>
      <c r="CN3" s="46"/>
      <c r="CO3" s="46"/>
      <c r="CP3" s="46"/>
      <c r="CQ3" s="46"/>
      <c r="CR3" s="46"/>
      <c r="CS3" s="46"/>
      <c r="CT3" s="46"/>
      <c r="CU3" s="46"/>
      <c r="CV3" s="46"/>
      <c r="CW3" s="46"/>
      <c r="CX3" s="46"/>
      <c r="CY3" s="46"/>
      <c r="CZ3" s="46"/>
      <c r="DA3" s="46"/>
      <c r="DB3" s="46"/>
      <c r="DC3" s="46"/>
      <c r="DD3" s="46"/>
      <c r="DE3" s="46"/>
      <c r="DF3" s="46"/>
      <c r="DG3" s="46"/>
      <c r="DH3" s="46"/>
      <c r="DI3" s="46"/>
      <c r="DJ3" s="46"/>
      <c r="DK3" s="46"/>
      <c r="DL3" s="46"/>
      <c r="DM3" s="441"/>
      <c r="DN3" s="441"/>
      <c r="DO3" s="441"/>
    </row>
    <row r="4" spans="1:192" s="7" customFormat="1">
      <c r="A4" s="470"/>
      <c r="B4" s="470"/>
      <c r="C4" s="470"/>
      <c r="D4" s="470"/>
      <c r="E4" s="747" t="s">
        <v>54</v>
      </c>
      <c r="F4" s="471" t="str">
        <f>'PTRM input'!F241</f>
        <v>2015</v>
      </c>
      <c r="G4" s="471">
        <f>'PTRM input'!G241</f>
        <v>2016</v>
      </c>
      <c r="H4" s="471" t="str">
        <f>'PTRM input'!H241</f>
        <v>2017</v>
      </c>
      <c r="I4" s="471" t="str">
        <f>'PTRM input'!I241</f>
        <v>2018</v>
      </c>
      <c r="J4" s="471" t="str">
        <f>'PTRM input'!J241</f>
        <v>2019</v>
      </c>
      <c r="K4" s="471" t="str">
        <f>'PTRM input'!K241</f>
        <v>2020</v>
      </c>
      <c r="L4" s="471" t="str">
        <f>'PTRM input'!L241</f>
        <v>2021</v>
      </c>
      <c r="M4" s="471" t="str">
        <f>'PTRM input'!M241</f>
        <v>2022</v>
      </c>
      <c r="N4" s="471" t="str">
        <f>'PTRM input'!N241</f>
        <v>2023</v>
      </c>
      <c r="O4" s="471" t="str">
        <f>'PTRM input'!O241</f>
        <v>2024</v>
      </c>
      <c r="P4" s="471" t="str">
        <f>'PTRM input'!P241</f>
        <v>2025</v>
      </c>
      <c r="Q4" s="470"/>
      <c r="R4" s="470"/>
      <c r="S4" s="470"/>
      <c r="T4" s="470"/>
      <c r="U4" s="470"/>
      <c r="V4" s="470"/>
      <c r="W4" s="470"/>
      <c r="X4" s="470"/>
      <c r="Y4" s="470"/>
      <c r="Z4" s="470"/>
      <c r="AA4" s="470"/>
      <c r="AB4" s="470"/>
      <c r="AC4" s="470"/>
      <c r="AD4" s="470"/>
      <c r="AE4" s="470"/>
      <c r="AF4" s="470"/>
      <c r="AG4" s="470"/>
      <c r="AH4" s="470"/>
      <c r="AI4" s="470"/>
      <c r="AJ4" s="470"/>
      <c r="AK4" s="470"/>
      <c r="AL4" s="470"/>
      <c r="AM4" s="470"/>
      <c r="AN4" s="470"/>
      <c r="AO4" s="470"/>
      <c r="AP4" s="470"/>
      <c r="AQ4" s="470"/>
      <c r="AR4" s="470"/>
      <c r="AS4" s="470"/>
      <c r="AT4" s="470"/>
      <c r="AU4" s="470"/>
      <c r="AV4" s="470"/>
      <c r="AW4" s="470"/>
      <c r="AX4" s="470"/>
      <c r="AY4" s="470"/>
      <c r="AZ4" s="470"/>
      <c r="BA4" s="470"/>
      <c r="BB4" s="470"/>
      <c r="BC4" s="470"/>
      <c r="BD4" s="470"/>
      <c r="BE4" s="470"/>
      <c r="BF4" s="470"/>
      <c r="BG4" s="470"/>
      <c r="BH4" s="470"/>
      <c r="BI4" s="470"/>
      <c r="BJ4" s="470"/>
      <c r="BK4" s="470"/>
      <c r="BL4" s="470"/>
      <c r="BM4" s="470"/>
      <c r="BN4" s="470"/>
      <c r="BO4" s="470"/>
      <c r="BP4" s="470"/>
      <c r="BQ4" s="470"/>
      <c r="BR4" s="470"/>
      <c r="BS4" s="470"/>
      <c r="BT4" s="470"/>
      <c r="BU4" s="470"/>
      <c r="BV4" s="470"/>
      <c r="BW4" s="470"/>
      <c r="BX4" s="470"/>
      <c r="BY4" s="470"/>
      <c r="BZ4" s="470"/>
      <c r="CA4" s="470"/>
      <c r="CB4" s="470"/>
      <c r="CC4" s="470"/>
      <c r="CD4" s="470"/>
      <c r="CE4" s="470"/>
      <c r="CF4" s="470"/>
      <c r="CG4" s="470"/>
      <c r="CH4" s="470"/>
      <c r="CI4" s="470"/>
      <c r="CJ4" s="470"/>
      <c r="CK4" s="470"/>
      <c r="CL4" s="470"/>
      <c r="CM4" s="470"/>
      <c r="CN4" s="470"/>
      <c r="CO4" s="470"/>
      <c r="CP4" s="470"/>
      <c r="CQ4" s="470"/>
      <c r="CR4" s="470"/>
      <c r="CS4" s="470"/>
      <c r="CT4" s="470"/>
      <c r="CU4" s="470"/>
      <c r="CV4" s="470"/>
      <c r="CW4" s="470"/>
      <c r="CX4" s="470"/>
      <c r="CY4" s="470"/>
      <c r="CZ4" s="470"/>
      <c r="DA4" s="470"/>
      <c r="DB4" s="470"/>
      <c r="DC4" s="470"/>
      <c r="DD4" s="470"/>
      <c r="DE4" s="470"/>
      <c r="DF4" s="470"/>
      <c r="DG4" s="470"/>
      <c r="DH4" s="470"/>
      <c r="DI4" s="470"/>
      <c r="DJ4" s="470"/>
      <c r="DK4" s="470"/>
      <c r="DL4" s="470"/>
      <c r="DM4" s="441"/>
      <c r="DN4" s="441"/>
      <c r="DO4" s="441"/>
    </row>
    <row r="5" spans="1:192" s="7" customFormat="1" ht="15" customHeight="1">
      <c r="A5" s="114"/>
      <c r="B5" s="479"/>
      <c r="C5" s="479"/>
      <c r="D5" s="479"/>
      <c r="E5" s="931" t="s">
        <v>292</v>
      </c>
      <c r="F5" s="931"/>
      <c r="G5" s="931"/>
      <c r="H5" s="115"/>
      <c r="I5" s="115"/>
      <c r="J5" s="115"/>
      <c r="K5" s="115"/>
      <c r="L5" s="115"/>
      <c r="M5" s="115"/>
      <c r="N5" s="115"/>
      <c r="O5" s="115"/>
      <c r="P5" s="115"/>
      <c r="Q5" s="115"/>
      <c r="R5" s="115"/>
      <c r="S5" s="115"/>
      <c r="T5" s="114"/>
      <c r="U5" s="114"/>
      <c r="V5" s="114"/>
      <c r="W5" s="114"/>
      <c r="X5" s="114"/>
      <c r="Y5" s="114"/>
      <c r="Z5" s="114"/>
      <c r="AA5" s="114"/>
      <c r="AB5" s="114"/>
      <c r="AC5" s="114"/>
      <c r="AD5" s="114"/>
      <c r="AE5" s="114"/>
      <c r="AF5" s="114"/>
      <c r="AG5" s="114"/>
      <c r="AH5" s="114"/>
      <c r="AI5" s="114"/>
      <c r="AJ5" s="114"/>
      <c r="AK5" s="114"/>
      <c r="AL5" s="114"/>
      <c r="AM5" s="114"/>
      <c r="AN5" s="114"/>
      <c r="AO5" s="114"/>
      <c r="AP5" s="114"/>
      <c r="AQ5" s="114"/>
      <c r="AR5" s="114"/>
      <c r="AS5" s="114"/>
      <c r="AT5" s="114"/>
      <c r="AU5" s="114"/>
      <c r="AV5" s="114"/>
      <c r="AW5" s="114"/>
      <c r="AX5" s="114"/>
      <c r="AY5" s="114"/>
      <c r="AZ5" s="114"/>
      <c r="BA5" s="114"/>
      <c r="BB5" s="114"/>
      <c r="BC5" s="114"/>
      <c r="BD5" s="114"/>
      <c r="BE5" s="114"/>
      <c r="BF5" s="114"/>
      <c r="BG5" s="114"/>
      <c r="BH5" s="114"/>
      <c r="BI5" s="114"/>
      <c r="BJ5" s="114"/>
      <c r="BK5" s="114"/>
      <c r="BL5" s="114"/>
      <c r="BM5" s="114"/>
      <c r="BN5" s="114"/>
      <c r="BO5" s="114"/>
      <c r="BP5" s="114"/>
      <c r="BQ5" s="114"/>
      <c r="BR5" s="114"/>
      <c r="BS5" s="114"/>
      <c r="BT5" s="114"/>
      <c r="BU5" s="114"/>
      <c r="BV5" s="114"/>
      <c r="BW5" s="114"/>
      <c r="BX5" s="114"/>
      <c r="BY5" s="114"/>
      <c r="BZ5" s="114"/>
      <c r="CA5" s="114"/>
      <c r="CB5" s="114"/>
      <c r="CC5" s="114"/>
      <c r="CD5" s="114"/>
      <c r="CE5" s="114"/>
      <c r="CF5" s="114"/>
      <c r="CG5" s="114"/>
      <c r="CH5" s="114"/>
      <c r="CI5" s="114"/>
      <c r="CJ5" s="114"/>
      <c r="CK5" s="114"/>
      <c r="CL5" s="114"/>
      <c r="CM5" s="114"/>
      <c r="CN5" s="114"/>
      <c r="CO5" s="114"/>
      <c r="CP5" s="114"/>
      <c r="CQ5" s="114"/>
      <c r="CR5" s="114"/>
      <c r="CS5" s="114"/>
      <c r="CT5" s="114"/>
      <c r="CU5" s="114"/>
      <c r="CV5" s="114"/>
      <c r="CW5" s="114"/>
      <c r="CX5" s="114"/>
      <c r="CY5" s="114"/>
      <c r="CZ5" s="114"/>
      <c r="DA5" s="114"/>
      <c r="DB5" s="114"/>
      <c r="DC5" s="114"/>
      <c r="DD5" s="114"/>
      <c r="DE5" s="114"/>
      <c r="DF5" s="114"/>
      <c r="DG5" s="114"/>
      <c r="DH5" s="114"/>
      <c r="DI5" s="114"/>
      <c r="DJ5" s="114"/>
      <c r="DK5" s="114"/>
      <c r="DL5" s="114"/>
      <c r="DM5" s="441"/>
      <c r="DN5" s="441"/>
      <c r="DO5" s="441"/>
    </row>
    <row r="6" spans="1:192" s="7" customFormat="1">
      <c r="A6" s="472"/>
      <c r="B6" s="472"/>
      <c r="C6" s="472"/>
      <c r="D6" s="472"/>
      <c r="E6" s="472"/>
      <c r="F6" s="473"/>
      <c r="G6" s="473"/>
      <c r="H6" s="473"/>
      <c r="I6" s="473"/>
      <c r="J6" s="473"/>
      <c r="K6" s="473"/>
      <c r="L6" s="473"/>
      <c r="M6" s="473"/>
      <c r="N6" s="473"/>
      <c r="O6" s="473"/>
      <c r="P6" s="473"/>
      <c r="Q6" s="472"/>
      <c r="R6" s="472"/>
      <c r="S6" s="472"/>
      <c r="T6" s="472"/>
      <c r="U6" s="472"/>
      <c r="V6" s="472"/>
      <c r="W6" s="472"/>
      <c r="X6" s="472"/>
      <c r="Y6" s="472"/>
      <c r="Z6" s="472"/>
      <c r="AA6" s="472"/>
      <c r="AB6" s="472"/>
      <c r="AC6" s="472"/>
      <c r="AD6" s="472"/>
      <c r="AE6" s="472"/>
      <c r="AF6" s="472"/>
      <c r="AG6" s="472"/>
      <c r="AH6" s="472"/>
      <c r="AI6" s="472"/>
      <c r="AJ6" s="472"/>
      <c r="AK6" s="472"/>
      <c r="AL6" s="472"/>
      <c r="AM6" s="472"/>
      <c r="AN6" s="472"/>
      <c r="AO6" s="472"/>
      <c r="AP6" s="472"/>
      <c r="AQ6" s="472"/>
      <c r="AR6" s="472"/>
      <c r="AS6" s="472"/>
      <c r="AT6" s="472"/>
      <c r="AU6" s="472"/>
      <c r="AV6" s="472"/>
      <c r="AW6" s="472"/>
      <c r="AX6" s="472"/>
      <c r="AY6" s="472"/>
      <c r="AZ6" s="472"/>
      <c r="BA6" s="472"/>
      <c r="BB6" s="472"/>
      <c r="BC6" s="472"/>
      <c r="BD6" s="472"/>
      <c r="BE6" s="472"/>
      <c r="BF6" s="472"/>
      <c r="BG6" s="472"/>
      <c r="BH6" s="472"/>
      <c r="BI6" s="472"/>
      <c r="BJ6" s="472"/>
      <c r="BK6" s="472"/>
      <c r="BL6" s="472"/>
      <c r="BM6" s="472"/>
      <c r="BN6" s="472"/>
      <c r="BO6" s="472"/>
      <c r="BP6" s="472"/>
      <c r="BQ6" s="472"/>
      <c r="BR6" s="472"/>
      <c r="BS6" s="472"/>
      <c r="BT6" s="472"/>
      <c r="BU6" s="472"/>
      <c r="BV6" s="472"/>
      <c r="BW6" s="472"/>
      <c r="BX6" s="472"/>
      <c r="BY6" s="472"/>
      <c r="BZ6" s="472"/>
      <c r="CA6" s="472"/>
      <c r="CB6" s="472"/>
      <c r="CC6" s="472"/>
      <c r="CD6" s="472"/>
      <c r="CE6" s="472"/>
      <c r="CF6" s="472"/>
      <c r="CG6" s="472"/>
      <c r="CH6" s="472"/>
      <c r="CI6" s="472"/>
      <c r="CJ6" s="472"/>
      <c r="CK6" s="472"/>
      <c r="CL6" s="472"/>
      <c r="CM6" s="472"/>
      <c r="CN6" s="472"/>
      <c r="CO6" s="472"/>
      <c r="CP6" s="472"/>
      <c r="CQ6" s="472"/>
      <c r="CR6" s="472"/>
      <c r="CS6" s="472"/>
      <c r="CT6" s="472"/>
      <c r="CU6" s="472"/>
      <c r="CV6" s="472"/>
      <c r="CW6" s="472"/>
      <c r="CX6" s="472"/>
      <c r="CY6" s="472"/>
      <c r="CZ6" s="472"/>
      <c r="DA6" s="472"/>
      <c r="DB6" s="472"/>
      <c r="DC6" s="472"/>
      <c r="DD6" s="472"/>
      <c r="DE6" s="472"/>
      <c r="DF6" s="472"/>
      <c r="DG6" s="472"/>
      <c r="DH6" s="472"/>
      <c r="DI6" s="472"/>
      <c r="DJ6" s="472"/>
      <c r="DK6" s="472"/>
      <c r="DL6" s="472"/>
      <c r="DM6" s="441"/>
      <c r="DN6" s="441"/>
      <c r="DO6" s="441"/>
    </row>
    <row r="7" spans="1:192" s="7" customFormat="1">
      <c r="A7" s="46"/>
      <c r="B7" s="46"/>
      <c r="C7" s="46"/>
      <c r="D7" s="46"/>
      <c r="E7" s="221" t="s">
        <v>287</v>
      </c>
      <c r="F7" s="474">
        <f>SUM(F425,Q425,AB425,AM425,AX425,BI425,BT425,CE425,CP425,DA425,DL425,DW425,EH425,ES425,FD425,FO425,FZ425)</f>
        <v>659038939.13046181</v>
      </c>
      <c r="G7" s="475">
        <f t="shared" ref="G7:P7" si="0">SUM(G425,R425,AC425,AN425,AY425,BJ425,BU425,CF425,CQ425,DB425,DM425,DX425,EI425,ET425,FE425,FP425,GA425)</f>
        <v>0</v>
      </c>
      <c r="H7" s="475">
        <f t="shared" si="0"/>
        <v>0</v>
      </c>
      <c r="I7" s="475">
        <f t="shared" si="0"/>
        <v>0</v>
      </c>
      <c r="J7" s="475">
        <f t="shared" si="0"/>
        <v>0</v>
      </c>
      <c r="K7" s="475">
        <f t="shared" si="0"/>
        <v>0</v>
      </c>
      <c r="L7" s="475">
        <f t="shared" si="0"/>
        <v>0</v>
      </c>
      <c r="M7" s="475">
        <f t="shared" si="0"/>
        <v>0</v>
      </c>
      <c r="N7" s="475">
        <f t="shared" si="0"/>
        <v>0</v>
      </c>
      <c r="O7" s="475">
        <f t="shared" si="0"/>
        <v>0</v>
      </c>
      <c r="P7" s="475">
        <f t="shared" si="0"/>
        <v>0</v>
      </c>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6"/>
      <c r="AZ7" s="46"/>
      <c r="BA7" s="46"/>
      <c r="BB7" s="46"/>
      <c r="BC7" s="46"/>
      <c r="BD7" s="46"/>
      <c r="BE7" s="46"/>
      <c r="BF7" s="46"/>
      <c r="BG7" s="46"/>
      <c r="BH7" s="46"/>
      <c r="BI7" s="46"/>
      <c r="BJ7" s="46"/>
      <c r="BK7" s="46"/>
      <c r="BL7" s="46"/>
      <c r="BM7" s="46"/>
      <c r="BN7" s="46"/>
      <c r="BO7" s="46"/>
      <c r="BP7" s="46"/>
      <c r="BQ7" s="46"/>
      <c r="BR7" s="46"/>
      <c r="BS7" s="46"/>
      <c r="BT7" s="46"/>
      <c r="BU7" s="46"/>
      <c r="BV7" s="46"/>
      <c r="BW7" s="46"/>
      <c r="BX7" s="46"/>
      <c r="BY7" s="46"/>
      <c r="BZ7" s="46"/>
      <c r="CA7" s="46"/>
      <c r="CB7" s="46"/>
      <c r="CC7" s="46"/>
      <c r="CD7" s="46"/>
      <c r="CE7" s="46"/>
      <c r="CF7" s="46"/>
      <c r="CG7" s="46"/>
      <c r="CH7" s="46"/>
      <c r="CI7" s="46"/>
      <c r="CJ7" s="46"/>
      <c r="CK7" s="46"/>
      <c r="CL7" s="46"/>
      <c r="CM7" s="46"/>
      <c r="CN7" s="46"/>
      <c r="CO7" s="46"/>
      <c r="CP7" s="46"/>
      <c r="CQ7" s="46"/>
      <c r="CR7" s="46"/>
      <c r="CS7" s="46"/>
      <c r="CT7" s="46"/>
      <c r="CU7" s="46"/>
      <c r="CV7" s="46"/>
      <c r="CW7" s="46"/>
      <c r="CX7" s="46"/>
      <c r="CY7" s="46"/>
      <c r="CZ7" s="46"/>
      <c r="DA7" s="46"/>
      <c r="DB7" s="46"/>
      <c r="DC7" s="46"/>
      <c r="DD7" s="46"/>
      <c r="DE7" s="46"/>
      <c r="DF7" s="46"/>
      <c r="DG7" s="46"/>
      <c r="DH7" s="46"/>
      <c r="DI7" s="46"/>
      <c r="DJ7" s="46"/>
      <c r="DK7" s="46"/>
      <c r="DL7" s="46"/>
      <c r="DM7" s="441"/>
      <c r="DN7" s="441"/>
      <c r="DO7" s="441"/>
    </row>
    <row r="8" spans="1:192" ht="17.25" customHeight="1">
      <c r="A8" s="46"/>
      <c r="B8" s="46"/>
      <c r="C8" s="46"/>
      <c r="D8" s="46"/>
      <c r="E8" s="46"/>
      <c r="F8" s="46"/>
      <c r="G8" s="46"/>
      <c r="H8" s="46"/>
      <c r="I8" s="46"/>
      <c r="J8" s="46"/>
      <c r="K8" s="46"/>
      <c r="L8" s="46"/>
      <c r="M8" s="46"/>
      <c r="N8" s="46"/>
      <c r="O8" s="46"/>
      <c r="P8" s="46"/>
      <c r="Q8" s="46"/>
      <c r="R8" s="46"/>
      <c r="S8" s="46"/>
      <c r="T8" s="46"/>
      <c r="U8" s="46"/>
      <c r="V8" s="46"/>
      <c r="W8" s="46"/>
      <c r="X8" s="46"/>
      <c r="Y8" s="46"/>
      <c r="Z8" s="46"/>
      <c r="AA8" s="46"/>
      <c r="AB8" s="46"/>
      <c r="AC8" s="46"/>
      <c r="AD8" s="46"/>
      <c r="AE8" s="46"/>
      <c r="AF8" s="46"/>
      <c r="AG8" s="46"/>
      <c r="AH8" s="46"/>
      <c r="AI8" s="46"/>
      <c r="AJ8" s="46"/>
      <c r="AK8" s="46"/>
      <c r="AL8" s="46"/>
      <c r="AM8" s="46"/>
      <c r="AN8" s="46"/>
      <c r="AO8" s="46"/>
      <c r="AP8" s="46"/>
      <c r="AQ8" s="46"/>
      <c r="AR8" s="46"/>
      <c r="AS8" s="46"/>
      <c r="AT8" s="46"/>
      <c r="AU8" s="46"/>
      <c r="AV8" s="46"/>
      <c r="AW8" s="46"/>
      <c r="AX8" s="46"/>
      <c r="AY8" s="46"/>
      <c r="AZ8" s="46"/>
      <c r="BA8" s="46"/>
      <c r="BB8" s="46"/>
      <c r="BC8" s="46"/>
      <c r="BD8" s="46"/>
      <c r="BE8" s="46"/>
      <c r="BF8" s="46"/>
      <c r="BG8" s="46"/>
      <c r="BH8" s="46"/>
      <c r="BI8" s="46"/>
      <c r="BJ8" s="46"/>
      <c r="BK8" s="46"/>
      <c r="BL8" s="46"/>
      <c r="BM8" s="46"/>
      <c r="BN8" s="46"/>
      <c r="BO8" s="46"/>
      <c r="BP8" s="46"/>
      <c r="BQ8" s="46"/>
      <c r="BR8" s="46"/>
      <c r="BS8" s="46"/>
      <c r="BT8" s="46"/>
      <c r="BU8" s="46"/>
      <c r="BV8" s="46"/>
      <c r="BW8" s="46"/>
      <c r="BX8" s="46"/>
      <c r="BY8" s="46"/>
      <c r="BZ8" s="46"/>
      <c r="CA8" s="46"/>
      <c r="CB8" s="46"/>
      <c r="CC8" s="46"/>
      <c r="CD8" s="46"/>
      <c r="CE8" s="46"/>
      <c r="CF8" s="46"/>
      <c r="CG8" s="46"/>
      <c r="CH8" s="46"/>
      <c r="CI8" s="46"/>
      <c r="CJ8" s="46"/>
      <c r="CK8" s="46"/>
      <c r="CL8" s="46"/>
      <c r="CM8" s="46"/>
      <c r="CN8" s="46"/>
      <c r="CO8" s="46"/>
      <c r="CP8" s="46"/>
      <c r="CQ8" s="46"/>
      <c r="CR8" s="46"/>
      <c r="CS8" s="46"/>
      <c r="CT8" s="46"/>
      <c r="CU8" s="46"/>
      <c r="CV8" s="46"/>
      <c r="CW8" s="46"/>
      <c r="CX8" s="46"/>
      <c r="CY8" s="46"/>
      <c r="CZ8" s="46"/>
      <c r="DA8" s="46"/>
      <c r="DB8" s="46"/>
      <c r="DC8" s="46"/>
      <c r="DD8" s="46"/>
      <c r="DE8" s="46"/>
      <c r="DF8" s="46"/>
      <c r="DG8" s="46"/>
      <c r="DH8" s="46"/>
      <c r="DI8" s="46"/>
      <c r="DJ8" s="46"/>
      <c r="DK8" s="46"/>
      <c r="DL8" s="46"/>
      <c r="DM8" s="237"/>
      <c r="DN8" s="237"/>
      <c r="DO8" s="237"/>
    </row>
    <row r="9" spans="1:192">
      <c r="A9" s="46"/>
      <c r="B9" s="46"/>
      <c r="C9" s="46"/>
      <c r="D9" s="46"/>
      <c r="E9" s="46"/>
      <c r="F9" s="46"/>
      <c r="G9" s="46"/>
      <c r="H9" s="46"/>
      <c r="I9" s="46"/>
      <c r="J9" s="46"/>
      <c r="K9" s="46"/>
      <c r="L9" s="46"/>
      <c r="M9" s="46"/>
      <c r="N9" s="46"/>
      <c r="O9" s="46"/>
      <c r="P9" s="46"/>
      <c r="Q9" s="46"/>
      <c r="R9" s="46"/>
      <c r="S9" s="46"/>
      <c r="T9" s="46"/>
      <c r="U9" s="46"/>
      <c r="V9" s="46"/>
      <c r="W9" s="46"/>
      <c r="X9" s="46"/>
      <c r="Y9" s="46"/>
      <c r="Z9" s="46"/>
      <c r="AA9" s="46"/>
      <c r="AB9" s="46"/>
      <c r="AC9" s="46"/>
      <c r="AD9" s="46"/>
      <c r="AE9" s="46"/>
      <c r="AF9" s="46"/>
      <c r="AG9" s="46"/>
      <c r="AH9" s="46"/>
      <c r="AI9" s="46"/>
      <c r="AJ9" s="46"/>
      <c r="AK9" s="46"/>
      <c r="AL9" s="46"/>
      <c r="AM9" s="46"/>
      <c r="AN9" s="46"/>
      <c r="AO9" s="46"/>
      <c r="AP9" s="46"/>
      <c r="AQ9" s="46"/>
      <c r="AR9" s="46"/>
      <c r="AS9" s="46"/>
      <c r="AT9" s="46"/>
      <c r="AU9" s="46"/>
      <c r="AV9" s="46"/>
      <c r="AW9" s="46"/>
      <c r="AX9" s="46"/>
      <c r="AY9" s="46"/>
      <c r="AZ9" s="46"/>
      <c r="BA9" s="46"/>
      <c r="BB9" s="46"/>
      <c r="BC9" s="46"/>
      <c r="BD9" s="46"/>
      <c r="BE9" s="46"/>
      <c r="BF9" s="46"/>
      <c r="BG9" s="46"/>
      <c r="BH9" s="46"/>
      <c r="BI9" s="46"/>
      <c r="BJ9" s="46"/>
      <c r="BK9" s="46"/>
      <c r="BL9" s="46"/>
      <c r="BM9" s="46"/>
      <c r="BN9" s="46"/>
      <c r="BO9" s="46"/>
      <c r="BP9" s="46"/>
      <c r="BQ9" s="46"/>
      <c r="BR9" s="46"/>
      <c r="BS9" s="46"/>
      <c r="BT9" s="46"/>
      <c r="BU9" s="46"/>
      <c r="BV9" s="46"/>
      <c r="BW9" s="46"/>
      <c r="BX9" s="46"/>
      <c r="BY9" s="46"/>
      <c r="BZ9" s="46"/>
      <c r="CA9" s="46"/>
      <c r="CB9" s="46"/>
      <c r="CC9" s="46"/>
      <c r="CD9" s="46"/>
      <c r="CE9" s="46"/>
      <c r="CF9" s="46"/>
      <c r="CG9" s="46"/>
      <c r="CH9" s="46"/>
      <c r="CI9" s="46"/>
      <c r="CJ9" s="46"/>
      <c r="CK9" s="46"/>
      <c r="CL9" s="46"/>
      <c r="CM9" s="46"/>
      <c r="CN9" s="46"/>
      <c r="CO9" s="46"/>
      <c r="CP9" s="46"/>
      <c r="CQ9" s="46"/>
      <c r="CR9" s="46"/>
      <c r="CS9" s="46"/>
      <c r="CT9" s="46"/>
      <c r="CU9" s="46"/>
      <c r="CV9" s="46"/>
      <c r="CW9" s="46"/>
      <c r="CX9" s="46"/>
      <c r="CY9" s="46"/>
      <c r="CZ9" s="46"/>
      <c r="DA9" s="46"/>
      <c r="DB9" s="46"/>
      <c r="DC9" s="46"/>
      <c r="DE9" s="46"/>
      <c r="DF9" s="46"/>
      <c r="DG9" s="46"/>
      <c r="DH9" s="46"/>
      <c r="DI9" s="46"/>
      <c r="DK9" s="46"/>
      <c r="DL9" s="46"/>
      <c r="DM9" s="237"/>
      <c r="DN9" s="237"/>
      <c r="DO9" s="237"/>
    </row>
    <row r="10" spans="1:192">
      <c r="A10" s="114"/>
      <c r="B10" s="479"/>
      <c r="C10" s="479"/>
      <c r="D10" s="479"/>
      <c r="E10" s="931" t="s">
        <v>288</v>
      </c>
      <c r="F10" s="931"/>
      <c r="G10" s="931"/>
      <c r="H10" s="115"/>
      <c r="I10" s="115"/>
      <c r="J10" s="115"/>
      <c r="K10" s="115"/>
      <c r="L10" s="115"/>
      <c r="M10" s="115"/>
      <c r="N10" s="115"/>
      <c r="O10" s="115"/>
      <c r="P10" s="115"/>
      <c r="Q10" s="115"/>
      <c r="R10" s="115"/>
      <c r="S10" s="115"/>
      <c r="T10" s="114"/>
      <c r="U10" s="114"/>
      <c r="V10" s="114"/>
      <c r="W10" s="114"/>
      <c r="X10" s="114"/>
      <c r="Y10" s="114"/>
      <c r="Z10" s="114"/>
      <c r="AA10" s="114"/>
      <c r="AB10" s="114"/>
      <c r="AC10" s="114"/>
      <c r="AD10" s="114"/>
      <c r="AE10" s="114"/>
      <c r="AF10" s="114"/>
      <c r="AG10" s="114"/>
      <c r="AH10" s="114"/>
      <c r="AI10" s="114"/>
      <c r="AJ10" s="114"/>
      <c r="AK10" s="114"/>
      <c r="AL10" s="114"/>
      <c r="AM10" s="114"/>
      <c r="AN10" s="114"/>
      <c r="AO10" s="114"/>
      <c r="AP10" s="114"/>
      <c r="AQ10" s="114"/>
      <c r="AR10" s="114"/>
      <c r="AS10" s="114"/>
      <c r="AT10" s="114"/>
      <c r="AU10" s="114"/>
      <c r="AV10" s="114"/>
      <c r="AW10" s="114"/>
      <c r="AX10" s="114"/>
      <c r="AY10" s="114"/>
      <c r="AZ10" s="114"/>
      <c r="BA10" s="114"/>
      <c r="BB10" s="114"/>
      <c r="BC10" s="114"/>
      <c r="BD10" s="114"/>
      <c r="BE10" s="114"/>
      <c r="BF10" s="114"/>
      <c r="BG10" s="114"/>
      <c r="BH10" s="114"/>
      <c r="BI10" s="114"/>
      <c r="BJ10" s="114"/>
      <c r="BK10" s="114"/>
      <c r="BL10" s="114"/>
      <c r="BM10" s="114"/>
      <c r="BN10" s="114"/>
      <c r="BO10" s="114"/>
      <c r="BP10" s="114"/>
      <c r="BQ10" s="114"/>
      <c r="BR10" s="114"/>
      <c r="BS10" s="114"/>
      <c r="BT10" s="114"/>
      <c r="BU10" s="114"/>
      <c r="BV10" s="114"/>
      <c r="BW10" s="114"/>
      <c r="BX10" s="114"/>
      <c r="BY10" s="114"/>
      <c r="BZ10" s="114"/>
      <c r="CA10" s="114"/>
      <c r="CB10" s="114"/>
      <c r="CC10" s="114"/>
      <c r="CD10" s="114"/>
      <c r="CE10" s="114"/>
      <c r="CF10" s="114"/>
      <c r="CG10" s="114"/>
      <c r="CH10" s="114"/>
      <c r="CI10" s="114"/>
      <c r="CJ10" s="114"/>
      <c r="CK10" s="114"/>
      <c r="CL10" s="114"/>
      <c r="CM10" s="114"/>
      <c r="CN10" s="114"/>
      <c r="CO10" s="114"/>
      <c r="CP10" s="114"/>
      <c r="CQ10" s="114"/>
      <c r="CR10" s="114"/>
      <c r="CS10" s="114"/>
      <c r="CT10" s="114"/>
      <c r="CU10" s="114"/>
      <c r="CV10" s="114"/>
      <c r="CW10" s="114"/>
      <c r="CX10" s="114"/>
      <c r="CY10" s="114"/>
      <c r="CZ10" s="114"/>
      <c r="DA10" s="114"/>
      <c r="DB10" s="114"/>
      <c r="DC10" s="114"/>
      <c r="DD10" s="114"/>
      <c r="DE10" s="114"/>
      <c r="DF10" s="114"/>
      <c r="DG10" s="114"/>
      <c r="DH10" s="114"/>
      <c r="DI10" s="114"/>
      <c r="DJ10" s="114"/>
      <c r="DK10" s="114"/>
      <c r="DL10" s="114"/>
      <c r="DM10" s="237"/>
      <c r="DN10" s="237"/>
      <c r="DO10" s="237"/>
    </row>
    <row r="11" spans="1:192">
      <c r="A11" s="237"/>
      <c r="B11" s="237"/>
      <c r="C11" s="237"/>
      <c r="D11" s="237"/>
      <c r="E11" s="237"/>
      <c r="F11" s="237"/>
      <c r="G11" s="237"/>
      <c r="H11" s="237"/>
      <c r="I11" s="237"/>
      <c r="J11" s="237"/>
      <c r="K11" s="237"/>
      <c r="L11" s="237"/>
      <c r="M11" s="237"/>
      <c r="N11" s="237"/>
      <c r="O11" s="237"/>
      <c r="P11" s="237"/>
      <c r="Q11" s="237"/>
      <c r="R11" s="237"/>
      <c r="S11" s="237"/>
      <c r="T11" s="237"/>
      <c r="U11" s="237"/>
      <c r="V11" s="237"/>
      <c r="W11" s="237"/>
      <c r="X11" s="237"/>
      <c r="Y11" s="237"/>
      <c r="Z11" s="237"/>
      <c r="AA11" s="237"/>
      <c r="AB11" s="237"/>
      <c r="AC11" s="237"/>
      <c r="AD11" s="237"/>
      <c r="AE11" s="237"/>
      <c r="AF11" s="237"/>
      <c r="AG11" s="237"/>
      <c r="AH11" s="237"/>
      <c r="AI11" s="237"/>
      <c r="AJ11" s="237"/>
      <c r="AK11" s="237"/>
      <c r="AL11" s="237"/>
      <c r="AM11" s="237"/>
      <c r="AN11" s="237"/>
      <c r="AO11" s="237"/>
      <c r="AP11" s="237"/>
      <c r="AQ11" s="237"/>
      <c r="AR11" s="237"/>
      <c r="AS11" s="237"/>
      <c r="AT11" s="237"/>
      <c r="AU11" s="237"/>
      <c r="AV11" s="237"/>
      <c r="AW11" s="237"/>
      <c r="AX11" s="237"/>
      <c r="AY11" s="237"/>
      <c r="AZ11" s="237"/>
      <c r="BA11" s="237"/>
      <c r="BB11" s="237"/>
      <c r="BC11" s="237"/>
      <c r="BD11" s="237"/>
      <c r="BE11" s="237"/>
      <c r="BF11" s="237"/>
      <c r="BG11" s="237"/>
      <c r="BH11" s="237"/>
      <c r="BI11" s="237"/>
      <c r="BJ11" s="237"/>
      <c r="BK11" s="237"/>
      <c r="BL11" s="237"/>
      <c r="BM11" s="237"/>
      <c r="BN11" s="237"/>
      <c r="BO11" s="237"/>
      <c r="BP11" s="237"/>
      <c r="BQ11" s="237"/>
      <c r="BR11" s="237"/>
      <c r="BS11" s="237"/>
      <c r="BT11" s="237"/>
      <c r="BU11" s="237"/>
      <c r="BV11" s="237"/>
      <c r="BW11" s="237"/>
      <c r="BX11" s="237"/>
      <c r="BY11" s="237"/>
      <c r="BZ11" s="237"/>
      <c r="CA11" s="237"/>
      <c r="CB11" s="237"/>
      <c r="CC11" s="237"/>
      <c r="CD11" s="237"/>
      <c r="CE11" s="237"/>
      <c r="CF11" s="237"/>
      <c r="CG11" s="237"/>
      <c r="CH11" s="237"/>
      <c r="CI11" s="237"/>
      <c r="CJ11" s="237"/>
      <c r="CK11" s="237"/>
      <c r="CL11" s="237"/>
      <c r="CM11" s="237"/>
      <c r="CN11" s="237"/>
      <c r="CO11" s="237"/>
      <c r="CP11" s="237"/>
      <c r="CQ11" s="237"/>
      <c r="CR11" s="237"/>
      <c r="CS11" s="237"/>
      <c r="CT11" s="237"/>
      <c r="CU11" s="237"/>
      <c r="CV11" s="237"/>
      <c r="CW11" s="237"/>
      <c r="CX11" s="237"/>
      <c r="CY11" s="237"/>
      <c r="CZ11" s="237"/>
      <c r="DA11" s="237"/>
      <c r="DB11" s="237"/>
      <c r="DC11" s="237"/>
      <c r="DD11" s="237"/>
      <c r="DE11" s="237"/>
      <c r="DF11" s="237"/>
      <c r="DG11" s="237"/>
      <c r="DH11" s="237"/>
      <c r="DI11" s="237"/>
      <c r="DJ11" s="237"/>
      <c r="DK11" s="237"/>
      <c r="DL11" s="237"/>
      <c r="DM11" s="237"/>
      <c r="DN11" s="237"/>
      <c r="DO11" s="237"/>
    </row>
    <row r="12" spans="1:192">
      <c r="A12" s="172"/>
      <c r="B12" s="172"/>
      <c r="C12" s="172"/>
      <c r="D12" s="172"/>
      <c r="E12" s="421" t="s">
        <v>149</v>
      </c>
      <c r="F12" s="890" t="str">
        <f>'PTRM input'!F383</f>
        <v>Customer Numbers</v>
      </c>
      <c r="G12" s="891"/>
      <c r="H12" s="891"/>
      <c r="I12" s="891"/>
      <c r="J12" s="891"/>
      <c r="K12" s="892"/>
      <c r="L12" s="932" t="str">
        <f>'PTRM input'!F523</f>
        <v>Customer Numbers [years 6-10]</v>
      </c>
      <c r="M12" s="933"/>
      <c r="N12" s="933"/>
      <c r="O12" s="933"/>
      <c r="P12" s="934"/>
      <c r="Q12" s="932" t="str">
        <f>'PTRM input'!L383</f>
        <v>Billed Demand (kW)</v>
      </c>
      <c r="R12" s="933"/>
      <c r="S12" s="933"/>
      <c r="T12" s="933"/>
      <c r="U12" s="933"/>
      <c r="V12" s="934"/>
      <c r="W12" s="890" t="str">
        <f>'PTRM input'!L523</f>
        <v>Billed Demand (kW) [years 6-10]</v>
      </c>
      <c r="X12" s="891"/>
      <c r="Y12" s="891"/>
      <c r="Z12" s="891"/>
      <c r="AA12" s="892"/>
      <c r="AB12" s="890" t="str">
        <f>'PTRM input'!R383</f>
        <v>Billed Demand (kVA)</v>
      </c>
      <c r="AC12" s="891"/>
      <c r="AD12" s="891"/>
      <c r="AE12" s="891"/>
      <c r="AF12" s="891"/>
      <c r="AG12" s="891"/>
      <c r="AH12" s="890" t="str">
        <f>'PTRM input'!R523</f>
        <v>Billed Demand (kVA) [years 6-10]</v>
      </c>
      <c r="AI12" s="891"/>
      <c r="AJ12" s="891"/>
      <c r="AK12" s="891"/>
      <c r="AL12" s="892"/>
      <c r="AM12" s="890" t="str">
        <f>'PTRM input'!X383</f>
        <v>Peak Energy (KWh) BLK 1</v>
      </c>
      <c r="AN12" s="891"/>
      <c r="AO12" s="891"/>
      <c r="AP12" s="891"/>
      <c r="AQ12" s="891"/>
      <c r="AR12" s="892"/>
      <c r="AS12" s="890" t="str">
        <f>'PTRM input'!X523</f>
        <v>Peak Energy (KWh) BLK 1 [years 6-10]</v>
      </c>
      <c r="AT12" s="891"/>
      <c r="AU12" s="891"/>
      <c r="AV12" s="891"/>
      <c r="AW12" s="891"/>
      <c r="AX12" s="890" t="str">
        <f>'PTRM input'!AD383</f>
        <v>Peak Energy (KWh) BLK 2</v>
      </c>
      <c r="AY12" s="891"/>
      <c r="AZ12" s="891"/>
      <c r="BA12" s="891"/>
      <c r="BB12" s="891"/>
      <c r="BC12" s="892"/>
      <c r="BD12" s="890" t="str">
        <f>'PTRM input'!AD523</f>
        <v>Peak Energy (KWh) BLK 2 [years 6-10]</v>
      </c>
      <c r="BE12" s="891"/>
      <c r="BF12" s="891"/>
      <c r="BG12" s="891"/>
      <c r="BH12" s="892"/>
      <c r="BI12" s="890" t="str">
        <f>'PTRM input'!AJ383</f>
        <v>Peak Energy (KWh) BLK 3</v>
      </c>
      <c r="BJ12" s="891"/>
      <c r="BK12" s="891"/>
      <c r="BL12" s="891"/>
      <c r="BM12" s="891"/>
      <c r="BN12" s="892"/>
      <c r="BO12" s="890" t="str">
        <f>'PTRM input'!AJ523</f>
        <v>Peak Energy (KWh) BLK 3 [years 6-10]</v>
      </c>
      <c r="BP12" s="891"/>
      <c r="BQ12" s="891"/>
      <c r="BR12" s="891"/>
      <c r="BS12" s="892"/>
      <c r="BT12" s="890" t="str">
        <f>'PTRM input'!AP383</f>
        <v>Peak Energy (KWh) BLK 4</v>
      </c>
      <c r="BU12" s="891"/>
      <c r="BV12" s="891"/>
      <c r="BW12" s="891"/>
      <c r="BX12" s="891"/>
      <c r="BY12" s="892"/>
      <c r="BZ12" s="890" t="str">
        <f>'PTRM input'!AP523</f>
        <v>Peak Energy (KWh) BLK 4 [years 6-10]</v>
      </c>
      <c r="CA12" s="891"/>
      <c r="CB12" s="891"/>
      <c r="CC12" s="891"/>
      <c r="CD12" s="892"/>
      <c r="CE12" s="890" t="str">
        <f>'PTRM input'!AV383</f>
        <v>Off Peak Energy Bk 1(KWh)</v>
      </c>
      <c r="CF12" s="891"/>
      <c r="CG12" s="891"/>
      <c r="CH12" s="891"/>
      <c r="CI12" s="891"/>
      <c r="CJ12" s="892"/>
      <c r="CK12" s="890" t="str">
        <f>'PTRM input'!AV523</f>
        <v>Off Peak Energy Bk 1(KWh) [years 6-10]</v>
      </c>
      <c r="CL12" s="891"/>
      <c r="CM12" s="891"/>
      <c r="CN12" s="891"/>
      <c r="CO12" s="892"/>
      <c r="CP12" s="890" t="str">
        <f>'PTRM input'!BB383</f>
        <v>Off Peak Energy Bk 2(KWh)</v>
      </c>
      <c r="CQ12" s="891"/>
      <c r="CR12" s="891"/>
      <c r="CS12" s="891"/>
      <c r="CT12" s="891"/>
      <c r="CU12" s="892"/>
      <c r="CV12" s="890" t="str">
        <f>'PTRM input'!BB523</f>
        <v>Off Peak Energy Bk 2(KWh) [years 6-10]</v>
      </c>
      <c r="CW12" s="891"/>
      <c r="CX12" s="891"/>
      <c r="CY12" s="891"/>
      <c r="CZ12" s="892"/>
      <c r="DA12" s="890" t="str">
        <f>'PTRM input'!BH383</f>
        <v>Summer Time of Use Tariffs  Pk(KWh)</v>
      </c>
      <c r="DB12" s="891"/>
      <c r="DC12" s="891"/>
      <c r="DD12" s="891"/>
      <c r="DE12" s="891"/>
      <c r="DF12" s="892"/>
      <c r="DG12" s="890" t="str">
        <f>'PTRM input'!BH523</f>
        <v>Summer Time of Use Tariffs  Pk(KWh) [years 6-10]</v>
      </c>
      <c r="DH12" s="891"/>
      <c r="DI12" s="891"/>
      <c r="DJ12" s="891"/>
      <c r="DK12" s="892"/>
      <c r="DL12" s="890" t="str">
        <f>'PTRM input'!BN383</f>
        <v>Summer Time of Use Tariffs  Sh  kWh(KWh)</v>
      </c>
      <c r="DM12" s="891">
        <f>'PTRM input'!BO383</f>
        <v>0</v>
      </c>
      <c r="DN12" s="891">
        <f>'PTRM input'!BP383</f>
        <v>0</v>
      </c>
      <c r="DO12" s="891">
        <f>'PTRM input'!BQ383</f>
        <v>0</v>
      </c>
      <c r="DP12" s="891">
        <f>'PTRM input'!BR383</f>
        <v>0</v>
      </c>
      <c r="DQ12" s="892">
        <f>'PTRM input'!BS383</f>
        <v>0</v>
      </c>
      <c r="DR12" s="890" t="str">
        <f>'PTRM input'!BN523</f>
        <v>Summer Time of Use Tariffs  Sh  kWh(KWh) [years 6-10]</v>
      </c>
      <c r="DS12" s="891"/>
      <c r="DT12" s="891"/>
      <c r="DU12" s="891"/>
      <c r="DV12" s="892"/>
      <c r="DW12" s="890" t="str">
        <f>'PTRM input'!BT383</f>
        <v>Summer Time of Use Tariffs  Opk  kWh(KWh)</v>
      </c>
      <c r="DX12" s="891">
        <f>'PTRM input'!BU383</f>
        <v>0</v>
      </c>
      <c r="DY12" s="891">
        <f>'PTRM input'!BV383</f>
        <v>0</v>
      </c>
      <c r="DZ12" s="891">
        <f>'PTRM input'!BW383</f>
        <v>0</v>
      </c>
      <c r="EA12" s="891">
        <f>'PTRM input'!BX383</f>
        <v>0</v>
      </c>
      <c r="EB12" s="892">
        <f>'PTRM input'!BY383</f>
        <v>0</v>
      </c>
      <c r="EC12" s="890" t="str">
        <f>'PTRM input'!BT523</f>
        <v>Summer Time of Use Tariffs  Opk  kWh(KWh) [years 6-10]</v>
      </c>
      <c r="ED12" s="891">
        <f>'PTRM input'!BV523</f>
        <v>0</v>
      </c>
      <c r="EE12" s="891">
        <f>'PTRM input'!BW523</f>
        <v>0</v>
      </c>
      <c r="EF12" s="891">
        <f>'PTRM input'!BX523</f>
        <v>0</v>
      </c>
      <c r="EG12" s="892">
        <f>'PTRM input'!BY523</f>
        <v>0</v>
      </c>
      <c r="EH12" s="890" t="str">
        <f>'PTRM input'!BZ383</f>
        <v>Summer Time of Use Tariffs  Block 4  kWh(KWh)</v>
      </c>
      <c r="EI12" s="891">
        <f>'PTRM input'!CA383</f>
        <v>0</v>
      </c>
      <c r="EJ12" s="891">
        <f>'PTRM input'!CB383</f>
        <v>0</v>
      </c>
      <c r="EK12" s="891">
        <f>'PTRM input'!CC383</f>
        <v>0</v>
      </c>
      <c r="EL12" s="891">
        <f>'PTRM input'!CD383</f>
        <v>0</v>
      </c>
      <c r="EM12" s="892">
        <f>'PTRM input'!CE383</f>
        <v>0</v>
      </c>
      <c r="EN12" s="890" t="str">
        <f>'PTRM input'!BZ523</f>
        <v>Summer Time of Use Tariffs  Block 4  kWh(KWh) [years 6-10]</v>
      </c>
      <c r="EO12" s="891">
        <f>'PTRM input'!CB523</f>
        <v>0</v>
      </c>
      <c r="EP12" s="891">
        <f>'PTRM input'!CC523</f>
        <v>0</v>
      </c>
      <c r="EQ12" s="891">
        <f>'PTRM input'!CD523</f>
        <v>0</v>
      </c>
      <c r="ER12" s="892">
        <f>'PTRM input'!CE523</f>
        <v>0</v>
      </c>
      <c r="ES12" s="890" t="str">
        <f>'PTRM input'!CF383</f>
        <v>Non-Summer Time of Use Tariffs  Pk  kWh(KWh)</v>
      </c>
      <c r="ET12" s="891">
        <f>'PTRM input'!CG383</f>
        <v>0</v>
      </c>
      <c r="EU12" s="891">
        <f>'PTRM input'!CH383</f>
        <v>0</v>
      </c>
      <c r="EV12" s="891">
        <f>'PTRM input'!CI383</f>
        <v>0</v>
      </c>
      <c r="EW12" s="891">
        <f>'PTRM input'!CJ383</f>
        <v>0</v>
      </c>
      <c r="EX12" s="892">
        <f>'PTRM input'!CK383</f>
        <v>0</v>
      </c>
      <c r="EY12" s="890" t="str">
        <f>'PTRM input'!CF523</f>
        <v>Non-Summer Time of Use Tariffs  Pk  kWh(KWh) [years 6-10]</v>
      </c>
      <c r="EZ12" s="891">
        <f>'PTRM input'!CH523</f>
        <v>0</v>
      </c>
      <c r="FA12" s="891">
        <f>'PTRM input'!CI523</f>
        <v>0</v>
      </c>
      <c r="FB12" s="891">
        <f>'PTRM input'!CJ523</f>
        <v>0</v>
      </c>
      <c r="FC12" s="892">
        <f>'PTRM input'!CK523</f>
        <v>0</v>
      </c>
      <c r="FD12" s="890" t="str">
        <f>'PTRM input'!CL383</f>
        <v>Non-Summer Time of Use Tariffs  Sh  kWh(KWh)</v>
      </c>
      <c r="FE12" s="891">
        <f>'PTRM input'!CM383</f>
        <v>0</v>
      </c>
      <c r="FF12" s="891">
        <f>'PTRM input'!CN383</f>
        <v>0</v>
      </c>
      <c r="FG12" s="891">
        <f>'PTRM input'!CO383</f>
        <v>0</v>
      </c>
      <c r="FH12" s="891">
        <f>'PTRM input'!CP383</f>
        <v>0</v>
      </c>
      <c r="FI12" s="892">
        <f>'PTRM input'!CQ383</f>
        <v>0</v>
      </c>
      <c r="FJ12" s="890" t="str">
        <f>'PTRM input'!CL523</f>
        <v>Non-Summer Time of Use Tariffs  Sh  kWh(KWh) [years 6-10]</v>
      </c>
      <c r="FK12" s="891">
        <f>'PTRM input'!CN523</f>
        <v>0</v>
      </c>
      <c r="FL12" s="891">
        <f>'PTRM input'!CO523</f>
        <v>0</v>
      </c>
      <c r="FM12" s="891">
        <f>'PTRM input'!CP523</f>
        <v>0</v>
      </c>
      <c r="FN12" s="892">
        <f>'PTRM input'!CQ523</f>
        <v>0</v>
      </c>
      <c r="FO12" s="890" t="str">
        <f>'PTRM input'!CR383</f>
        <v>Non-Summer Time of Use Tariffs  Opk  kWh(KWh)</v>
      </c>
      <c r="FP12" s="891">
        <f>'PTRM input'!CS383</f>
        <v>0</v>
      </c>
      <c r="FQ12" s="891">
        <f>'PTRM input'!CT383</f>
        <v>0</v>
      </c>
      <c r="FR12" s="891">
        <f>'PTRM input'!CU383</f>
        <v>0</v>
      </c>
      <c r="FS12" s="891">
        <f>'PTRM input'!CV383</f>
        <v>0</v>
      </c>
      <c r="FT12" s="892">
        <f>'PTRM input'!CW383</f>
        <v>0</v>
      </c>
      <c r="FU12" s="890" t="str">
        <f>'PTRM input'!CR523</f>
        <v>Non-Summer Time of Use Tariffs  Opk  kWh(KWh) [years 6-10]</v>
      </c>
      <c r="FV12" s="891">
        <f>'PTRM input'!CT523</f>
        <v>0</v>
      </c>
      <c r="FW12" s="891">
        <f>'PTRM input'!CU523</f>
        <v>0</v>
      </c>
      <c r="FX12" s="891">
        <f>'PTRM input'!CV523</f>
        <v>0</v>
      </c>
      <c r="FY12" s="892">
        <f>'PTRM input'!CW523</f>
        <v>0</v>
      </c>
      <c r="FZ12" s="890" t="str">
        <f>'PTRM input'!CX383</f>
        <v>Non-Summer Time of Use Tariffs  Block 4  kWh(KWh)</v>
      </c>
      <c r="GA12" s="891">
        <f>'PTRM input'!CY383</f>
        <v>0</v>
      </c>
      <c r="GB12" s="891">
        <f>'PTRM input'!CZ383</f>
        <v>0</v>
      </c>
      <c r="GC12" s="891">
        <f>'PTRM input'!DA383</f>
        <v>0</v>
      </c>
      <c r="GD12" s="891">
        <f>'PTRM input'!DB383</f>
        <v>0</v>
      </c>
      <c r="GE12" s="892">
        <f>'PTRM input'!DC383</f>
        <v>0</v>
      </c>
      <c r="GF12" s="890" t="str">
        <f>'PTRM input'!CX523</f>
        <v>Non-Summer Time of Use Tariffs  Block 4  kWh(KWh) [years 6-10]</v>
      </c>
      <c r="GG12" s="891">
        <f>'PTRM input'!CZ523</f>
        <v>0</v>
      </c>
      <c r="GH12" s="891">
        <f>'PTRM input'!DA523</f>
        <v>0</v>
      </c>
      <c r="GI12" s="891">
        <f>'PTRM input'!DB523</f>
        <v>0</v>
      </c>
      <c r="GJ12" s="892">
        <f>'PTRM input'!DC523</f>
        <v>0</v>
      </c>
    </row>
    <row r="13" spans="1:192">
      <c r="A13" s="29"/>
      <c r="B13" s="29"/>
      <c r="C13" s="29"/>
      <c r="D13" s="29"/>
      <c r="E13" s="59" t="s">
        <v>54</v>
      </c>
      <c r="F13" s="422" t="str">
        <f>$F$4</f>
        <v>2015</v>
      </c>
      <c r="G13" s="423">
        <f>$G$4</f>
        <v>2016</v>
      </c>
      <c r="H13" s="423" t="str">
        <f>$H$4</f>
        <v>2017</v>
      </c>
      <c r="I13" s="423" t="str">
        <f>$I$4</f>
        <v>2018</v>
      </c>
      <c r="J13" s="423" t="str">
        <f>$J$4</f>
        <v>2019</v>
      </c>
      <c r="K13" s="424" t="str">
        <f>$K$4</f>
        <v>2020</v>
      </c>
      <c r="L13" s="422" t="str">
        <f>$L$4</f>
        <v>2021</v>
      </c>
      <c r="M13" s="423" t="str">
        <f>$M$4</f>
        <v>2022</v>
      </c>
      <c r="N13" s="423" t="str">
        <f>$N$4</f>
        <v>2023</v>
      </c>
      <c r="O13" s="423" t="str">
        <f>$O$4</f>
        <v>2024</v>
      </c>
      <c r="P13" s="424" t="str">
        <f>$P$4</f>
        <v>2025</v>
      </c>
      <c r="Q13" s="422" t="str">
        <f>$F$4</f>
        <v>2015</v>
      </c>
      <c r="R13" s="423">
        <f>$G$4</f>
        <v>2016</v>
      </c>
      <c r="S13" s="423" t="str">
        <f>$H$4</f>
        <v>2017</v>
      </c>
      <c r="T13" s="423" t="str">
        <f>$I$4</f>
        <v>2018</v>
      </c>
      <c r="U13" s="423" t="str">
        <f>$J$4</f>
        <v>2019</v>
      </c>
      <c r="V13" s="424" t="str">
        <f>$K$4</f>
        <v>2020</v>
      </c>
      <c r="W13" s="422" t="str">
        <f>$L$4</f>
        <v>2021</v>
      </c>
      <c r="X13" s="423" t="str">
        <f>$M$4</f>
        <v>2022</v>
      </c>
      <c r="Y13" s="423" t="str">
        <f>$N$4</f>
        <v>2023</v>
      </c>
      <c r="Z13" s="423" t="str">
        <f>$O$4</f>
        <v>2024</v>
      </c>
      <c r="AA13" s="424" t="str">
        <f>$P$4</f>
        <v>2025</v>
      </c>
      <c r="AB13" s="422" t="str">
        <f>$F$4</f>
        <v>2015</v>
      </c>
      <c r="AC13" s="423">
        <f>$G$4</f>
        <v>2016</v>
      </c>
      <c r="AD13" s="423" t="str">
        <f>$H$4</f>
        <v>2017</v>
      </c>
      <c r="AE13" s="423" t="str">
        <f>$I$4</f>
        <v>2018</v>
      </c>
      <c r="AF13" s="423" t="str">
        <f>$J$4</f>
        <v>2019</v>
      </c>
      <c r="AG13" s="423" t="str">
        <f>$K$4</f>
        <v>2020</v>
      </c>
      <c r="AH13" s="422" t="str">
        <f>$L$4</f>
        <v>2021</v>
      </c>
      <c r="AI13" s="423" t="str">
        <f>$M$4</f>
        <v>2022</v>
      </c>
      <c r="AJ13" s="423" t="str">
        <f>$N$4</f>
        <v>2023</v>
      </c>
      <c r="AK13" s="423" t="str">
        <f>$O$4</f>
        <v>2024</v>
      </c>
      <c r="AL13" s="424" t="str">
        <f>$P$4</f>
        <v>2025</v>
      </c>
      <c r="AM13" s="422" t="str">
        <f>$F$4</f>
        <v>2015</v>
      </c>
      <c r="AN13" s="423">
        <f>$G$4</f>
        <v>2016</v>
      </c>
      <c r="AO13" s="423" t="str">
        <f>$H$4</f>
        <v>2017</v>
      </c>
      <c r="AP13" s="423" t="str">
        <f>$I$4</f>
        <v>2018</v>
      </c>
      <c r="AQ13" s="423" t="str">
        <f>$J$4</f>
        <v>2019</v>
      </c>
      <c r="AR13" s="424" t="str">
        <f>$K$4</f>
        <v>2020</v>
      </c>
      <c r="AS13" s="422" t="str">
        <f>$L$4</f>
        <v>2021</v>
      </c>
      <c r="AT13" s="423" t="str">
        <f>$M$4</f>
        <v>2022</v>
      </c>
      <c r="AU13" s="423" t="str">
        <f>$N$4</f>
        <v>2023</v>
      </c>
      <c r="AV13" s="423" t="str">
        <f>$O$4</f>
        <v>2024</v>
      </c>
      <c r="AW13" s="423" t="str">
        <f>$P$4</f>
        <v>2025</v>
      </c>
      <c r="AX13" s="422" t="str">
        <f>$F$4</f>
        <v>2015</v>
      </c>
      <c r="AY13" s="423">
        <f>$G$4</f>
        <v>2016</v>
      </c>
      <c r="AZ13" s="423" t="str">
        <f>$H$4</f>
        <v>2017</v>
      </c>
      <c r="BA13" s="423" t="str">
        <f>$I$4</f>
        <v>2018</v>
      </c>
      <c r="BB13" s="423" t="str">
        <f>$J$4</f>
        <v>2019</v>
      </c>
      <c r="BC13" s="424" t="str">
        <f>$K$4</f>
        <v>2020</v>
      </c>
      <c r="BD13" s="422" t="str">
        <f>$L$4</f>
        <v>2021</v>
      </c>
      <c r="BE13" s="423" t="str">
        <f>$M$4</f>
        <v>2022</v>
      </c>
      <c r="BF13" s="423" t="str">
        <f>$N$4</f>
        <v>2023</v>
      </c>
      <c r="BG13" s="423" t="str">
        <f>$O$4</f>
        <v>2024</v>
      </c>
      <c r="BH13" s="424" t="str">
        <f>$P$4</f>
        <v>2025</v>
      </c>
      <c r="BI13" s="422" t="str">
        <f>$F$4</f>
        <v>2015</v>
      </c>
      <c r="BJ13" s="423">
        <f>$G$4</f>
        <v>2016</v>
      </c>
      <c r="BK13" s="423" t="str">
        <f>$H$4</f>
        <v>2017</v>
      </c>
      <c r="BL13" s="423" t="str">
        <f>$I$4</f>
        <v>2018</v>
      </c>
      <c r="BM13" s="423" t="str">
        <f>$J$4</f>
        <v>2019</v>
      </c>
      <c r="BN13" s="424" t="str">
        <f>$K$4</f>
        <v>2020</v>
      </c>
      <c r="BO13" s="422" t="str">
        <f>$L$4</f>
        <v>2021</v>
      </c>
      <c r="BP13" s="423" t="str">
        <f>$M$4</f>
        <v>2022</v>
      </c>
      <c r="BQ13" s="423" t="str">
        <f>$N$4</f>
        <v>2023</v>
      </c>
      <c r="BR13" s="423" t="str">
        <f>$O$4</f>
        <v>2024</v>
      </c>
      <c r="BS13" s="424" t="str">
        <f>$P$4</f>
        <v>2025</v>
      </c>
      <c r="BT13" s="422" t="str">
        <f>$F$4</f>
        <v>2015</v>
      </c>
      <c r="BU13" s="423">
        <f>$G$4</f>
        <v>2016</v>
      </c>
      <c r="BV13" s="423" t="str">
        <f>$H$4</f>
        <v>2017</v>
      </c>
      <c r="BW13" s="423" t="str">
        <f>$I$4</f>
        <v>2018</v>
      </c>
      <c r="BX13" s="423" t="str">
        <f>$J$4</f>
        <v>2019</v>
      </c>
      <c r="BY13" s="424" t="str">
        <f>$K$4</f>
        <v>2020</v>
      </c>
      <c r="BZ13" s="422" t="str">
        <f>$L$4</f>
        <v>2021</v>
      </c>
      <c r="CA13" s="423" t="str">
        <f>$M$4</f>
        <v>2022</v>
      </c>
      <c r="CB13" s="423" t="str">
        <f>$N$4</f>
        <v>2023</v>
      </c>
      <c r="CC13" s="423" t="str">
        <f>$O$4</f>
        <v>2024</v>
      </c>
      <c r="CD13" s="424" t="str">
        <f>$P$4</f>
        <v>2025</v>
      </c>
      <c r="CE13" s="422" t="str">
        <f>$F$4</f>
        <v>2015</v>
      </c>
      <c r="CF13" s="423">
        <f>$G$4</f>
        <v>2016</v>
      </c>
      <c r="CG13" s="423" t="str">
        <f>$H$4</f>
        <v>2017</v>
      </c>
      <c r="CH13" s="423" t="str">
        <f>$I$4</f>
        <v>2018</v>
      </c>
      <c r="CI13" s="423" t="str">
        <f>$J$4</f>
        <v>2019</v>
      </c>
      <c r="CJ13" s="424" t="str">
        <f>$K$4</f>
        <v>2020</v>
      </c>
      <c r="CK13" s="422" t="str">
        <f>$L$4</f>
        <v>2021</v>
      </c>
      <c r="CL13" s="423" t="str">
        <f>$M$4</f>
        <v>2022</v>
      </c>
      <c r="CM13" s="423" t="str">
        <f>$N$4</f>
        <v>2023</v>
      </c>
      <c r="CN13" s="423" t="str">
        <f>$O$4</f>
        <v>2024</v>
      </c>
      <c r="CO13" s="424" t="str">
        <f>$P$4</f>
        <v>2025</v>
      </c>
      <c r="CP13" s="422" t="str">
        <f>$F$4</f>
        <v>2015</v>
      </c>
      <c r="CQ13" s="423">
        <f>$G$4</f>
        <v>2016</v>
      </c>
      <c r="CR13" s="423" t="str">
        <f>$H$4</f>
        <v>2017</v>
      </c>
      <c r="CS13" s="423" t="str">
        <f>$I$4</f>
        <v>2018</v>
      </c>
      <c r="CT13" s="423" t="str">
        <f>$J$4</f>
        <v>2019</v>
      </c>
      <c r="CU13" s="424" t="str">
        <f>$K$4</f>
        <v>2020</v>
      </c>
      <c r="CV13" s="422" t="str">
        <f>$L$4</f>
        <v>2021</v>
      </c>
      <c r="CW13" s="423" t="str">
        <f>$M$4</f>
        <v>2022</v>
      </c>
      <c r="CX13" s="423" t="str">
        <f>$N$4</f>
        <v>2023</v>
      </c>
      <c r="CY13" s="423" t="str">
        <f>$O$4</f>
        <v>2024</v>
      </c>
      <c r="CZ13" s="424" t="str">
        <f>$P$4</f>
        <v>2025</v>
      </c>
      <c r="DA13" s="422" t="str">
        <f>$F$4</f>
        <v>2015</v>
      </c>
      <c r="DB13" s="423">
        <f>$G$4</f>
        <v>2016</v>
      </c>
      <c r="DC13" s="423" t="str">
        <f>$H$4</f>
        <v>2017</v>
      </c>
      <c r="DD13" s="423" t="str">
        <f>$I$4</f>
        <v>2018</v>
      </c>
      <c r="DE13" s="423" t="str">
        <f>$J$4</f>
        <v>2019</v>
      </c>
      <c r="DF13" s="424" t="str">
        <f>$K$4</f>
        <v>2020</v>
      </c>
      <c r="DG13" s="422" t="str">
        <f>$L$4</f>
        <v>2021</v>
      </c>
      <c r="DH13" s="423" t="str">
        <f>$M$4</f>
        <v>2022</v>
      </c>
      <c r="DI13" s="423" t="str">
        <f>$N$4</f>
        <v>2023</v>
      </c>
      <c r="DJ13" s="423" t="str">
        <f>$O$4</f>
        <v>2024</v>
      </c>
      <c r="DK13" s="424" t="str">
        <f>$P$4</f>
        <v>2025</v>
      </c>
      <c r="DL13" s="422" t="str">
        <f>$F$4</f>
        <v>2015</v>
      </c>
      <c r="DM13" s="423">
        <f>$G$4</f>
        <v>2016</v>
      </c>
      <c r="DN13" s="423" t="str">
        <f>$H$4</f>
        <v>2017</v>
      </c>
      <c r="DO13" s="423" t="str">
        <f>$I$4</f>
        <v>2018</v>
      </c>
      <c r="DP13" s="423" t="str">
        <f>$J$4</f>
        <v>2019</v>
      </c>
      <c r="DQ13" s="424" t="str">
        <f>$K$4</f>
        <v>2020</v>
      </c>
      <c r="DR13" s="422" t="str">
        <f>$L$4</f>
        <v>2021</v>
      </c>
      <c r="DS13" s="423" t="str">
        <f>$M$4</f>
        <v>2022</v>
      </c>
      <c r="DT13" s="423" t="str">
        <f>$N$4</f>
        <v>2023</v>
      </c>
      <c r="DU13" s="423" t="str">
        <f>$O$4</f>
        <v>2024</v>
      </c>
      <c r="DV13" s="424" t="str">
        <f>$P$4</f>
        <v>2025</v>
      </c>
      <c r="DW13" s="422" t="str">
        <f>$F$4</f>
        <v>2015</v>
      </c>
      <c r="DX13" s="423">
        <f>$G$4</f>
        <v>2016</v>
      </c>
      <c r="DY13" s="423" t="str">
        <f>$H$4</f>
        <v>2017</v>
      </c>
      <c r="DZ13" s="423" t="str">
        <f>$I$4</f>
        <v>2018</v>
      </c>
      <c r="EA13" s="423" t="str">
        <f>$J$4</f>
        <v>2019</v>
      </c>
      <c r="EB13" s="424" t="str">
        <f>$K$4</f>
        <v>2020</v>
      </c>
      <c r="EC13" s="422" t="str">
        <f>'PTRM input'!BU524</f>
        <v>2021</v>
      </c>
      <c r="ED13" s="423" t="str">
        <f>'PTRM input'!BV524</f>
        <v>2022</v>
      </c>
      <c r="EE13" s="423" t="str">
        <f>'PTRM input'!BW524</f>
        <v>2023</v>
      </c>
      <c r="EF13" s="423" t="str">
        <f>'PTRM input'!BX524</f>
        <v>2024</v>
      </c>
      <c r="EG13" s="424" t="str">
        <f>'PTRM input'!BY524</f>
        <v>2025</v>
      </c>
      <c r="EH13" s="422" t="str">
        <f>$F$4</f>
        <v>2015</v>
      </c>
      <c r="EI13" s="423">
        <f>$G$4</f>
        <v>2016</v>
      </c>
      <c r="EJ13" s="423" t="str">
        <f>$H$4</f>
        <v>2017</v>
      </c>
      <c r="EK13" s="423" t="str">
        <f>$I$4</f>
        <v>2018</v>
      </c>
      <c r="EL13" s="423" t="str">
        <f>$J$4</f>
        <v>2019</v>
      </c>
      <c r="EM13" s="424" t="str">
        <f>$K$4</f>
        <v>2020</v>
      </c>
      <c r="EN13" s="422" t="str">
        <f>'PTRM input'!CA524</f>
        <v>2021</v>
      </c>
      <c r="EO13" s="423" t="str">
        <f>'PTRM input'!CB524</f>
        <v>2022</v>
      </c>
      <c r="EP13" s="423" t="str">
        <f>'PTRM input'!CC524</f>
        <v>2023</v>
      </c>
      <c r="EQ13" s="423" t="str">
        <f>'PTRM input'!CD524</f>
        <v>2024</v>
      </c>
      <c r="ER13" s="424" t="str">
        <f>'PTRM input'!CE524</f>
        <v>2025</v>
      </c>
      <c r="ES13" s="422" t="str">
        <f>$F$4</f>
        <v>2015</v>
      </c>
      <c r="ET13" s="423">
        <f>$G$4</f>
        <v>2016</v>
      </c>
      <c r="EU13" s="423" t="str">
        <f>$H$4</f>
        <v>2017</v>
      </c>
      <c r="EV13" s="423" t="str">
        <f>$I$4</f>
        <v>2018</v>
      </c>
      <c r="EW13" s="423" t="str">
        <f>$J$4</f>
        <v>2019</v>
      </c>
      <c r="EX13" s="424" t="str">
        <f>$K$4</f>
        <v>2020</v>
      </c>
      <c r="EY13" s="422" t="str">
        <f>'PTRM input'!CG524</f>
        <v>2021</v>
      </c>
      <c r="EZ13" s="423" t="str">
        <f>'PTRM input'!CH524</f>
        <v>2022</v>
      </c>
      <c r="FA13" s="423" t="str">
        <f>'PTRM input'!CI524</f>
        <v>2023</v>
      </c>
      <c r="FB13" s="423" t="str">
        <f>'PTRM input'!CJ524</f>
        <v>2024</v>
      </c>
      <c r="FC13" s="424" t="str">
        <f>'PTRM input'!CK524</f>
        <v>2025</v>
      </c>
      <c r="FD13" s="422" t="str">
        <f>$F$4</f>
        <v>2015</v>
      </c>
      <c r="FE13" s="423">
        <f>$G$4</f>
        <v>2016</v>
      </c>
      <c r="FF13" s="423" t="str">
        <f>$H$4</f>
        <v>2017</v>
      </c>
      <c r="FG13" s="423" t="str">
        <f>$I$4</f>
        <v>2018</v>
      </c>
      <c r="FH13" s="423" t="str">
        <f>$J$4</f>
        <v>2019</v>
      </c>
      <c r="FI13" s="424" t="str">
        <f>$K$4</f>
        <v>2020</v>
      </c>
      <c r="FJ13" s="422" t="str">
        <f>'PTRM input'!CM524</f>
        <v>2021</v>
      </c>
      <c r="FK13" s="423" t="str">
        <f>'PTRM input'!CN524</f>
        <v>2022</v>
      </c>
      <c r="FL13" s="423" t="str">
        <f>'PTRM input'!CO524</f>
        <v>2023</v>
      </c>
      <c r="FM13" s="423" t="str">
        <f>'PTRM input'!CP524</f>
        <v>2024</v>
      </c>
      <c r="FN13" s="424" t="str">
        <f>'PTRM input'!CQ524</f>
        <v>2025</v>
      </c>
      <c r="FO13" s="422" t="str">
        <f>$F$4</f>
        <v>2015</v>
      </c>
      <c r="FP13" s="423">
        <f>$G$4</f>
        <v>2016</v>
      </c>
      <c r="FQ13" s="423" t="str">
        <f>$H$4</f>
        <v>2017</v>
      </c>
      <c r="FR13" s="423" t="str">
        <f>$I$4</f>
        <v>2018</v>
      </c>
      <c r="FS13" s="423" t="str">
        <f>$J$4</f>
        <v>2019</v>
      </c>
      <c r="FT13" s="424" t="str">
        <f>$K$4</f>
        <v>2020</v>
      </c>
      <c r="FU13" s="422" t="str">
        <f>'PTRM input'!CS524</f>
        <v>2021</v>
      </c>
      <c r="FV13" s="423" t="str">
        <f>'PTRM input'!CT524</f>
        <v>2022</v>
      </c>
      <c r="FW13" s="423" t="str">
        <f>'PTRM input'!CU524</f>
        <v>2023</v>
      </c>
      <c r="FX13" s="423" t="str">
        <f>'PTRM input'!CV524</f>
        <v>2024</v>
      </c>
      <c r="FY13" s="424" t="str">
        <f>'PTRM input'!CW524</f>
        <v>2025</v>
      </c>
      <c r="FZ13" s="422" t="str">
        <f>$F$4</f>
        <v>2015</v>
      </c>
      <c r="GA13" s="423">
        <f>$G$4</f>
        <v>2016</v>
      </c>
      <c r="GB13" s="423" t="str">
        <f>$H$4</f>
        <v>2017</v>
      </c>
      <c r="GC13" s="423" t="str">
        <f>$I$4</f>
        <v>2018</v>
      </c>
      <c r="GD13" s="423" t="str">
        <f>$J$4</f>
        <v>2019</v>
      </c>
      <c r="GE13" s="424" t="str">
        <f>$K$4</f>
        <v>2020</v>
      </c>
      <c r="GF13" s="422" t="str">
        <f>'PTRM input'!CY524</f>
        <v>2021</v>
      </c>
      <c r="GG13" s="423" t="str">
        <f>'PTRM input'!CZ524</f>
        <v>2022</v>
      </c>
      <c r="GH13" s="423" t="str">
        <f>'PTRM input'!DA524</f>
        <v>2023</v>
      </c>
      <c r="GI13" s="423" t="str">
        <f>'PTRM input'!DB524</f>
        <v>2024</v>
      </c>
      <c r="GJ13" s="424" t="str">
        <f>'PTRM input'!DC524</f>
        <v>2025</v>
      </c>
    </row>
    <row r="14" spans="1:192" s="89" customFormat="1">
      <c r="A14" s="29"/>
      <c r="B14" s="29"/>
      <c r="C14" s="29"/>
      <c r="D14" s="29"/>
      <c r="E14" s="432" t="str">
        <f>'PTRM input'!E385</f>
        <v>Residential Single Rate</v>
      </c>
      <c r="F14" s="459">
        <f>'PTRM input'!F385</f>
        <v>508478.59707531543</v>
      </c>
      <c r="G14" s="460">
        <f>'PTRM input'!G385</f>
        <v>0</v>
      </c>
      <c r="H14" s="460">
        <f>'PTRM input'!H385</f>
        <v>0</v>
      </c>
      <c r="I14" s="460">
        <f>'PTRM input'!I385</f>
        <v>0</v>
      </c>
      <c r="J14" s="460">
        <f>'PTRM input'!J385</f>
        <v>0</v>
      </c>
      <c r="K14" s="461">
        <f>'PTRM input'!K385</f>
        <v>0</v>
      </c>
      <c r="L14" s="432">
        <f>'PTRM input'!G525</f>
        <v>0</v>
      </c>
      <c r="M14" s="432">
        <f>'PTRM input'!H525</f>
        <v>0</v>
      </c>
      <c r="N14" s="432">
        <f>'PTRM input'!I525</f>
        <v>0</v>
      </c>
      <c r="O14" s="432">
        <f>'PTRM input'!J525</f>
        <v>0</v>
      </c>
      <c r="P14" s="461">
        <f>'PTRM input'!K525</f>
        <v>0</v>
      </c>
      <c r="Q14" s="462">
        <f>'PTRM input'!L385</f>
        <v>0</v>
      </c>
      <c r="R14" s="432">
        <f>'PTRM input'!M385</f>
        <v>0</v>
      </c>
      <c r="S14" s="432">
        <f>'PTRM input'!N385</f>
        <v>0</v>
      </c>
      <c r="T14" s="432">
        <f>'PTRM input'!O385</f>
        <v>0</v>
      </c>
      <c r="U14" s="432">
        <f>'PTRM input'!P385</f>
        <v>0</v>
      </c>
      <c r="V14" s="463">
        <f>'PTRM input'!Q385</f>
        <v>0</v>
      </c>
      <c r="W14" s="432">
        <f>'PTRM input'!M525</f>
        <v>0</v>
      </c>
      <c r="X14" s="432">
        <f>'PTRM input'!N525</f>
        <v>0</v>
      </c>
      <c r="Y14" s="432">
        <f>'PTRM input'!O525</f>
        <v>0</v>
      </c>
      <c r="Z14" s="432">
        <f>'PTRM input'!P525</f>
        <v>0</v>
      </c>
      <c r="AA14" s="461">
        <f>'PTRM input'!Q525</f>
        <v>0</v>
      </c>
      <c r="AB14" s="432">
        <f>'PTRM input'!R385</f>
        <v>0</v>
      </c>
      <c r="AC14" s="432">
        <f>'PTRM input'!S385</f>
        <v>0</v>
      </c>
      <c r="AD14" s="432">
        <f>'PTRM input'!T385</f>
        <v>0</v>
      </c>
      <c r="AE14" s="432">
        <f>'PTRM input'!U385</f>
        <v>0</v>
      </c>
      <c r="AF14" s="432">
        <f>'PTRM input'!V385</f>
        <v>0</v>
      </c>
      <c r="AG14" s="460">
        <f>'PTRM input'!W385</f>
        <v>0</v>
      </c>
      <c r="AH14" s="459">
        <f>'PTRM input'!S525</f>
        <v>0</v>
      </c>
      <c r="AI14" s="460">
        <f>'PTRM input'!T525</f>
        <v>0</v>
      </c>
      <c r="AJ14" s="460">
        <f>'PTRM input'!U525</f>
        <v>0</v>
      </c>
      <c r="AK14" s="460">
        <f>'PTRM input'!V525</f>
        <v>0</v>
      </c>
      <c r="AL14" s="461">
        <f>'PTRM input'!W525</f>
        <v>0</v>
      </c>
      <c r="AM14" s="459">
        <f>'PTRM input'!X385</f>
        <v>1558573508.4760158</v>
      </c>
      <c r="AN14" s="460">
        <f>'PTRM input'!Y385</f>
        <v>0</v>
      </c>
      <c r="AO14" s="460">
        <f>'PTRM input'!Z385</f>
        <v>0</v>
      </c>
      <c r="AP14" s="460">
        <f>'PTRM input'!AA385</f>
        <v>0</v>
      </c>
      <c r="AQ14" s="460">
        <f>'PTRM input'!AB385</f>
        <v>0</v>
      </c>
      <c r="AR14" s="461">
        <f>'PTRM input'!AC385</f>
        <v>0</v>
      </c>
      <c r="AS14" s="459">
        <f>'PTRM input'!Y525</f>
        <v>0</v>
      </c>
      <c r="AT14" s="460">
        <f>'PTRM input'!Z525</f>
        <v>0</v>
      </c>
      <c r="AU14" s="460">
        <f>'PTRM input'!AA525</f>
        <v>0</v>
      </c>
      <c r="AV14" s="460">
        <f>'PTRM input'!AB525</f>
        <v>0</v>
      </c>
      <c r="AW14" s="461">
        <f>'PTRM input'!AC525</f>
        <v>0</v>
      </c>
      <c r="AX14" s="459">
        <f>'PTRM input'!AD385</f>
        <v>579909109.40051794</v>
      </c>
      <c r="AY14" s="460">
        <f>'PTRM input'!AE385</f>
        <v>0</v>
      </c>
      <c r="AZ14" s="460">
        <f>'PTRM input'!AF385</f>
        <v>0</v>
      </c>
      <c r="BA14" s="460">
        <f>'PTRM input'!AG385</f>
        <v>0</v>
      </c>
      <c r="BB14" s="460">
        <f>'PTRM input'!AH385</f>
        <v>0</v>
      </c>
      <c r="BC14" s="461">
        <f>'PTRM input'!AI385</f>
        <v>0</v>
      </c>
      <c r="BD14" s="459">
        <f>'PTRM input'!AE525</f>
        <v>0</v>
      </c>
      <c r="BE14" s="460">
        <f>'PTRM input'!AF525</f>
        <v>0</v>
      </c>
      <c r="BF14" s="460">
        <f>'PTRM input'!AG525</f>
        <v>0</v>
      </c>
      <c r="BG14" s="460">
        <f>'PTRM input'!AH525</f>
        <v>0</v>
      </c>
      <c r="BH14" s="461">
        <f>'PTRM input'!AI525</f>
        <v>0</v>
      </c>
      <c r="BI14" s="459">
        <f>'PTRM input'!AJ385</f>
        <v>15129184.499127092</v>
      </c>
      <c r="BJ14" s="460">
        <f>'PTRM input'!AK385</f>
        <v>0</v>
      </c>
      <c r="BK14" s="460">
        <f>'PTRM input'!AL385</f>
        <v>0</v>
      </c>
      <c r="BL14" s="460">
        <f>'PTRM input'!AM385</f>
        <v>0</v>
      </c>
      <c r="BM14" s="460">
        <f>'PTRM input'!AN385</f>
        <v>0</v>
      </c>
      <c r="BN14" s="461">
        <f>'PTRM input'!AO385</f>
        <v>0</v>
      </c>
      <c r="BO14" s="459">
        <f>'PTRM input'!AK525</f>
        <v>0</v>
      </c>
      <c r="BP14" s="460">
        <f>'PTRM input'!AL525</f>
        <v>0</v>
      </c>
      <c r="BQ14" s="460">
        <f>'PTRM input'!AM525</f>
        <v>0</v>
      </c>
      <c r="BR14" s="460">
        <f>'PTRM input'!AN525</f>
        <v>0</v>
      </c>
      <c r="BS14" s="461">
        <f>'PTRM input'!AO525</f>
        <v>0</v>
      </c>
      <c r="BT14" s="459">
        <f>'PTRM input'!AP385</f>
        <v>2278947.7477871506</v>
      </c>
      <c r="BU14" s="460">
        <f>'PTRM input'!AQ385</f>
        <v>0</v>
      </c>
      <c r="BV14" s="460">
        <f>'PTRM input'!AR385</f>
        <v>0</v>
      </c>
      <c r="BW14" s="460">
        <f>'PTRM input'!AS385</f>
        <v>0</v>
      </c>
      <c r="BX14" s="460">
        <f>'PTRM input'!AT385</f>
        <v>0</v>
      </c>
      <c r="BY14" s="461">
        <f>'PTRM input'!AU385</f>
        <v>0</v>
      </c>
      <c r="BZ14" s="459">
        <f>'PTRM input'!AQ525</f>
        <v>0</v>
      </c>
      <c r="CA14" s="460">
        <f>'PTRM input'!AR525</f>
        <v>0</v>
      </c>
      <c r="CB14" s="460">
        <f>'PTRM input'!AS525</f>
        <v>0</v>
      </c>
      <c r="CC14" s="460">
        <f>'PTRM input'!AT525</f>
        <v>0</v>
      </c>
      <c r="CD14" s="461">
        <f>'PTRM input'!AU525</f>
        <v>0</v>
      </c>
      <c r="CE14" s="459">
        <f>'PTRM input'!AV385</f>
        <v>0</v>
      </c>
      <c r="CF14" s="460">
        <f>'PTRM input'!AW385</f>
        <v>0</v>
      </c>
      <c r="CG14" s="460">
        <f>'PTRM input'!AX385</f>
        <v>0</v>
      </c>
      <c r="CH14" s="460">
        <f>'PTRM input'!AY385</f>
        <v>0</v>
      </c>
      <c r="CI14" s="460">
        <f>'PTRM input'!AZ385</f>
        <v>0</v>
      </c>
      <c r="CJ14" s="461">
        <f>'PTRM input'!BA385</f>
        <v>0</v>
      </c>
      <c r="CK14" s="459">
        <f>'PTRM input'!AW525</f>
        <v>0</v>
      </c>
      <c r="CL14" s="460">
        <f>'PTRM input'!AX525</f>
        <v>0</v>
      </c>
      <c r="CM14" s="460">
        <f>'PTRM input'!AY525</f>
        <v>0</v>
      </c>
      <c r="CN14" s="460">
        <f>'PTRM input'!AZ525</f>
        <v>0</v>
      </c>
      <c r="CO14" s="461">
        <f>'PTRM input'!BA525</f>
        <v>0</v>
      </c>
      <c r="CP14" s="459">
        <f>'PTRM input'!BB385</f>
        <v>0</v>
      </c>
      <c r="CQ14" s="460">
        <f>'PTRM input'!BC385</f>
        <v>0</v>
      </c>
      <c r="CR14" s="460">
        <f>'PTRM input'!BD385</f>
        <v>0</v>
      </c>
      <c r="CS14" s="460">
        <f>'PTRM input'!BE385</f>
        <v>0</v>
      </c>
      <c r="CT14" s="460">
        <f>'PTRM input'!BF385</f>
        <v>0</v>
      </c>
      <c r="CU14" s="461">
        <f>'PTRM input'!BG385</f>
        <v>0</v>
      </c>
      <c r="CV14" s="459">
        <f>'PTRM input'!BC525</f>
        <v>0</v>
      </c>
      <c r="CW14" s="460">
        <f>'PTRM input'!BD525</f>
        <v>0</v>
      </c>
      <c r="CX14" s="460">
        <f>'PTRM input'!BE525</f>
        <v>0</v>
      </c>
      <c r="CY14" s="460">
        <f>'PTRM input'!BF525</f>
        <v>0</v>
      </c>
      <c r="CZ14" s="461">
        <f>'PTRM input'!BG525</f>
        <v>0</v>
      </c>
      <c r="DA14" s="459">
        <f>'PTRM input'!BH385</f>
        <v>0</v>
      </c>
      <c r="DB14" s="460">
        <f>'PTRM input'!BI385</f>
        <v>0</v>
      </c>
      <c r="DC14" s="460">
        <f>'PTRM input'!BJ385</f>
        <v>0</v>
      </c>
      <c r="DD14" s="460">
        <f>'PTRM input'!BK385</f>
        <v>0</v>
      </c>
      <c r="DE14" s="460">
        <f>'PTRM input'!BL385</f>
        <v>0</v>
      </c>
      <c r="DF14" s="461">
        <f>'PTRM input'!BM385</f>
        <v>0</v>
      </c>
      <c r="DG14" s="459">
        <f>'PTRM input'!BI525</f>
        <v>0</v>
      </c>
      <c r="DH14" s="460">
        <f>'PTRM input'!BJ525</f>
        <v>0</v>
      </c>
      <c r="DI14" s="460">
        <f>'PTRM input'!BK525</f>
        <v>0</v>
      </c>
      <c r="DJ14" s="460">
        <f>'PTRM input'!BL525</f>
        <v>0</v>
      </c>
      <c r="DK14" s="461">
        <f>'PTRM input'!BM525</f>
        <v>0</v>
      </c>
      <c r="DL14" s="459">
        <f>'PTRM input'!BN385</f>
        <v>0</v>
      </c>
      <c r="DM14" s="460">
        <f>'PTRM input'!BO385</f>
        <v>0</v>
      </c>
      <c r="DN14" s="460">
        <f>'PTRM input'!BP385</f>
        <v>0</v>
      </c>
      <c r="DO14" s="460">
        <f>'PTRM input'!BQ385</f>
        <v>0</v>
      </c>
      <c r="DP14" s="460">
        <f>'PTRM input'!BR385</f>
        <v>0</v>
      </c>
      <c r="DQ14" s="461">
        <f>'PTRM input'!BS385</f>
        <v>0</v>
      </c>
      <c r="DR14" s="459">
        <f>'PTRM input'!BO525</f>
        <v>0</v>
      </c>
      <c r="DS14" s="460">
        <f>'PTRM input'!BP525</f>
        <v>0</v>
      </c>
      <c r="DT14" s="460">
        <f>'PTRM input'!BQ525</f>
        <v>0</v>
      </c>
      <c r="DU14" s="460">
        <f>'PTRM input'!BR525</f>
        <v>0</v>
      </c>
      <c r="DV14" s="461">
        <f>'PTRM input'!BS525</f>
        <v>0</v>
      </c>
      <c r="DW14" s="459">
        <f>'PTRM input'!BT385</f>
        <v>0</v>
      </c>
      <c r="DX14" s="460">
        <f>'PTRM input'!BU385</f>
        <v>0</v>
      </c>
      <c r="DY14" s="460">
        <f>'PTRM input'!BV385</f>
        <v>0</v>
      </c>
      <c r="DZ14" s="460">
        <f>'PTRM input'!BW385</f>
        <v>0</v>
      </c>
      <c r="EA14" s="460">
        <f>'PTRM input'!BX385</f>
        <v>0</v>
      </c>
      <c r="EB14" s="461">
        <f>'PTRM input'!BY385</f>
        <v>0</v>
      </c>
      <c r="EC14" s="459">
        <f>'PTRM input'!BU525</f>
        <v>0</v>
      </c>
      <c r="ED14" s="460">
        <f>'PTRM input'!BV525</f>
        <v>0</v>
      </c>
      <c r="EE14" s="460">
        <f>'PTRM input'!BW525</f>
        <v>0</v>
      </c>
      <c r="EF14" s="460">
        <f>'PTRM input'!BX525</f>
        <v>0</v>
      </c>
      <c r="EG14" s="461">
        <f>'PTRM input'!BY525</f>
        <v>0</v>
      </c>
      <c r="EH14" s="459">
        <f>'PTRM input'!BZ385</f>
        <v>0</v>
      </c>
      <c r="EI14" s="460">
        <f>'PTRM input'!CA385</f>
        <v>0</v>
      </c>
      <c r="EJ14" s="460">
        <f>'PTRM input'!CB385</f>
        <v>0</v>
      </c>
      <c r="EK14" s="460">
        <f>'PTRM input'!CC385</f>
        <v>0</v>
      </c>
      <c r="EL14" s="460">
        <f>'PTRM input'!CD385</f>
        <v>0</v>
      </c>
      <c r="EM14" s="461">
        <f>'PTRM input'!CE385</f>
        <v>0</v>
      </c>
      <c r="EN14" s="459">
        <f>'PTRM input'!CA525</f>
        <v>0</v>
      </c>
      <c r="EO14" s="460">
        <f>'PTRM input'!CB525</f>
        <v>0</v>
      </c>
      <c r="EP14" s="460">
        <f>'PTRM input'!CC525</f>
        <v>0</v>
      </c>
      <c r="EQ14" s="460">
        <f>'PTRM input'!CD525</f>
        <v>0</v>
      </c>
      <c r="ER14" s="461">
        <f>'PTRM input'!CE525</f>
        <v>0</v>
      </c>
      <c r="ES14" s="459">
        <f>'PTRM input'!CF385</f>
        <v>0</v>
      </c>
      <c r="ET14" s="460">
        <f>'PTRM input'!CG385</f>
        <v>0</v>
      </c>
      <c r="EU14" s="460">
        <f>'PTRM input'!CH385</f>
        <v>0</v>
      </c>
      <c r="EV14" s="460">
        <f>'PTRM input'!CI385</f>
        <v>0</v>
      </c>
      <c r="EW14" s="460">
        <f>'PTRM input'!CJ385</f>
        <v>0</v>
      </c>
      <c r="EX14" s="461">
        <f>'PTRM input'!CK385</f>
        <v>0</v>
      </c>
      <c r="EY14" s="459">
        <f>'PTRM input'!CG525</f>
        <v>0</v>
      </c>
      <c r="EZ14" s="460">
        <f>'PTRM input'!CH525</f>
        <v>0</v>
      </c>
      <c r="FA14" s="460">
        <f>'PTRM input'!CI525</f>
        <v>0</v>
      </c>
      <c r="FB14" s="460">
        <f>'PTRM input'!CJ525</f>
        <v>0</v>
      </c>
      <c r="FC14" s="461">
        <f>'PTRM input'!CK525</f>
        <v>0</v>
      </c>
      <c r="FD14" s="459">
        <f>'PTRM input'!CL385</f>
        <v>0</v>
      </c>
      <c r="FE14" s="460">
        <f>'PTRM input'!CM385</f>
        <v>0</v>
      </c>
      <c r="FF14" s="460">
        <f>'PTRM input'!CN385</f>
        <v>0</v>
      </c>
      <c r="FG14" s="460">
        <f>'PTRM input'!CO385</f>
        <v>0</v>
      </c>
      <c r="FH14" s="460">
        <f>'PTRM input'!CP385</f>
        <v>0</v>
      </c>
      <c r="FI14" s="461">
        <f>'PTRM input'!CQ385</f>
        <v>0</v>
      </c>
      <c r="FJ14" s="459">
        <f>'PTRM input'!CM525</f>
        <v>0</v>
      </c>
      <c r="FK14" s="460">
        <f>'PTRM input'!CN525</f>
        <v>0</v>
      </c>
      <c r="FL14" s="460">
        <f>'PTRM input'!CO525</f>
        <v>0</v>
      </c>
      <c r="FM14" s="460">
        <f>'PTRM input'!CP525</f>
        <v>0</v>
      </c>
      <c r="FN14" s="461">
        <f>'PTRM input'!CQ525</f>
        <v>0</v>
      </c>
      <c r="FO14" s="459">
        <f>'PTRM input'!CR385</f>
        <v>0</v>
      </c>
      <c r="FP14" s="460">
        <f>'PTRM input'!CS385</f>
        <v>0</v>
      </c>
      <c r="FQ14" s="460">
        <f>'PTRM input'!CT385</f>
        <v>0</v>
      </c>
      <c r="FR14" s="460">
        <f>'PTRM input'!CU385</f>
        <v>0</v>
      </c>
      <c r="FS14" s="460">
        <f>'PTRM input'!CV385</f>
        <v>0</v>
      </c>
      <c r="FT14" s="461">
        <f>'PTRM input'!CW385</f>
        <v>0</v>
      </c>
      <c r="FU14" s="459">
        <f>'PTRM input'!CS525</f>
        <v>0</v>
      </c>
      <c r="FV14" s="460">
        <f>'PTRM input'!CT525</f>
        <v>0</v>
      </c>
      <c r="FW14" s="460">
        <f>'PTRM input'!CU525</f>
        <v>0</v>
      </c>
      <c r="FX14" s="460">
        <f>'PTRM input'!CV525</f>
        <v>0</v>
      </c>
      <c r="FY14" s="461">
        <f>'PTRM input'!CW525</f>
        <v>0</v>
      </c>
      <c r="FZ14" s="459">
        <f>'PTRM input'!CX385</f>
        <v>0</v>
      </c>
      <c r="GA14" s="460">
        <f>'PTRM input'!CY385</f>
        <v>0</v>
      </c>
      <c r="GB14" s="460">
        <f>'PTRM input'!CZ385</f>
        <v>0</v>
      </c>
      <c r="GC14" s="460">
        <f>'PTRM input'!DA385</f>
        <v>0</v>
      </c>
      <c r="GD14" s="460">
        <f>'PTRM input'!DB385</f>
        <v>0</v>
      </c>
      <c r="GE14" s="461">
        <f>'PTRM input'!DC385</f>
        <v>0</v>
      </c>
      <c r="GF14" s="459">
        <f>'PTRM input'!CY525</f>
        <v>0</v>
      </c>
      <c r="GG14" s="460">
        <f>'PTRM input'!CZ525</f>
        <v>0</v>
      </c>
      <c r="GH14" s="460">
        <f>'PTRM input'!DA525</f>
        <v>0</v>
      </c>
      <c r="GI14" s="460">
        <f>'PTRM input'!DB525</f>
        <v>0</v>
      </c>
      <c r="GJ14" s="461">
        <f>'PTRM input'!DC525</f>
        <v>0</v>
      </c>
    </row>
    <row r="15" spans="1:192" s="89" customFormat="1">
      <c r="A15" s="29"/>
      <c r="B15" s="29"/>
      <c r="C15" s="29"/>
      <c r="D15" s="29"/>
      <c r="E15" s="432" t="str">
        <f>'PTRM input'!E386</f>
        <v>Climate Saver</v>
      </c>
      <c r="F15" s="462">
        <f>'PTRM input'!F386</f>
        <v>17957.25618041202</v>
      </c>
      <c r="G15" s="432">
        <f>'PTRM input'!G386</f>
        <v>0</v>
      </c>
      <c r="H15" s="432">
        <f>'PTRM input'!H386</f>
        <v>0</v>
      </c>
      <c r="I15" s="432">
        <f>'PTRM input'!I386</f>
        <v>0</v>
      </c>
      <c r="J15" s="432">
        <f>'PTRM input'!J386</f>
        <v>0</v>
      </c>
      <c r="K15" s="463">
        <f>'PTRM input'!K386</f>
        <v>0</v>
      </c>
      <c r="L15" s="432">
        <f>'PTRM input'!G526</f>
        <v>0</v>
      </c>
      <c r="M15" s="432">
        <f>'PTRM input'!H526</f>
        <v>0</v>
      </c>
      <c r="N15" s="432">
        <f>'PTRM input'!I526</f>
        <v>0</v>
      </c>
      <c r="O15" s="432">
        <f>'PTRM input'!J526</f>
        <v>0</v>
      </c>
      <c r="P15" s="463">
        <f>'PTRM input'!K526</f>
        <v>0</v>
      </c>
      <c r="Q15" s="462">
        <f>'PTRM input'!L386</f>
        <v>0</v>
      </c>
      <c r="R15" s="432">
        <f>'PTRM input'!M386</f>
        <v>0</v>
      </c>
      <c r="S15" s="432">
        <f>'PTRM input'!N386</f>
        <v>0</v>
      </c>
      <c r="T15" s="432">
        <f>'PTRM input'!O386</f>
        <v>0</v>
      </c>
      <c r="U15" s="432">
        <f>'PTRM input'!P386</f>
        <v>0</v>
      </c>
      <c r="V15" s="463">
        <f>'PTRM input'!Q386</f>
        <v>0</v>
      </c>
      <c r="W15" s="432">
        <f>'PTRM input'!M526</f>
        <v>0</v>
      </c>
      <c r="X15" s="432">
        <f>'PTRM input'!N526</f>
        <v>0</v>
      </c>
      <c r="Y15" s="432">
        <f>'PTRM input'!O526</f>
        <v>0</v>
      </c>
      <c r="Z15" s="432">
        <f>'PTRM input'!P526</f>
        <v>0</v>
      </c>
      <c r="AA15" s="463">
        <f>'PTRM input'!Q526</f>
        <v>0</v>
      </c>
      <c r="AB15" s="432">
        <f>'PTRM input'!R386</f>
        <v>0</v>
      </c>
      <c r="AC15" s="432">
        <f>'PTRM input'!S386</f>
        <v>0</v>
      </c>
      <c r="AD15" s="432">
        <f>'PTRM input'!T386</f>
        <v>0</v>
      </c>
      <c r="AE15" s="432">
        <f>'PTRM input'!U386</f>
        <v>0</v>
      </c>
      <c r="AF15" s="432">
        <f>'PTRM input'!V386</f>
        <v>0</v>
      </c>
      <c r="AG15" s="432">
        <f>'PTRM input'!W386</f>
        <v>0</v>
      </c>
      <c r="AH15" s="462">
        <f>'PTRM input'!S526</f>
        <v>0</v>
      </c>
      <c r="AI15" s="432">
        <f>'PTRM input'!T526</f>
        <v>0</v>
      </c>
      <c r="AJ15" s="432">
        <f>'PTRM input'!U526</f>
        <v>0</v>
      </c>
      <c r="AK15" s="432">
        <f>'PTRM input'!V526</f>
        <v>0</v>
      </c>
      <c r="AL15" s="463">
        <f>'PTRM input'!W526</f>
        <v>0</v>
      </c>
      <c r="AM15" s="462">
        <f>'PTRM input'!X386</f>
        <v>9119898.9787126221</v>
      </c>
      <c r="AN15" s="432">
        <f>'PTRM input'!Y386</f>
        <v>0</v>
      </c>
      <c r="AO15" s="432">
        <f>'PTRM input'!Z386</f>
        <v>0</v>
      </c>
      <c r="AP15" s="432">
        <f>'PTRM input'!AA386</f>
        <v>0</v>
      </c>
      <c r="AQ15" s="432">
        <f>'PTRM input'!AB386</f>
        <v>0</v>
      </c>
      <c r="AR15" s="463">
        <f>'PTRM input'!AC386</f>
        <v>0</v>
      </c>
      <c r="AS15" s="462">
        <f>'PTRM input'!Y526</f>
        <v>0</v>
      </c>
      <c r="AT15" s="432">
        <f>'PTRM input'!Z526</f>
        <v>0</v>
      </c>
      <c r="AU15" s="432">
        <f>'PTRM input'!AA526</f>
        <v>0</v>
      </c>
      <c r="AV15" s="432">
        <f>'PTRM input'!AB526</f>
        <v>0</v>
      </c>
      <c r="AW15" s="463">
        <f>'PTRM input'!AC526</f>
        <v>0</v>
      </c>
      <c r="AX15" s="462">
        <f>'PTRM input'!AD386</f>
        <v>1974461.0891094813</v>
      </c>
      <c r="AY15" s="432">
        <f>'PTRM input'!AE386</f>
        <v>0</v>
      </c>
      <c r="AZ15" s="432">
        <f>'PTRM input'!AF386</f>
        <v>0</v>
      </c>
      <c r="BA15" s="432">
        <f>'PTRM input'!AG386</f>
        <v>0</v>
      </c>
      <c r="BB15" s="432">
        <f>'PTRM input'!AH386</f>
        <v>0</v>
      </c>
      <c r="BC15" s="463">
        <f>'PTRM input'!AI386</f>
        <v>0</v>
      </c>
      <c r="BD15" s="462">
        <f>'PTRM input'!AE526</f>
        <v>0</v>
      </c>
      <c r="BE15" s="432">
        <f>'PTRM input'!AF526</f>
        <v>0</v>
      </c>
      <c r="BF15" s="432">
        <f>'PTRM input'!AG526</f>
        <v>0</v>
      </c>
      <c r="BG15" s="432">
        <f>'PTRM input'!AH526</f>
        <v>0</v>
      </c>
      <c r="BH15" s="463">
        <f>'PTRM input'!AI526</f>
        <v>0</v>
      </c>
      <c r="BI15" s="462">
        <f>'PTRM input'!AJ386</f>
        <v>35685.882871563204</v>
      </c>
      <c r="BJ15" s="432">
        <f>'PTRM input'!AK386</f>
        <v>0</v>
      </c>
      <c r="BK15" s="432">
        <f>'PTRM input'!AL386</f>
        <v>0</v>
      </c>
      <c r="BL15" s="432">
        <f>'PTRM input'!AM386</f>
        <v>0</v>
      </c>
      <c r="BM15" s="432">
        <f>'PTRM input'!AN386</f>
        <v>0</v>
      </c>
      <c r="BN15" s="463">
        <f>'PTRM input'!AO386</f>
        <v>0</v>
      </c>
      <c r="BO15" s="462">
        <f>'PTRM input'!AK526</f>
        <v>0</v>
      </c>
      <c r="BP15" s="432">
        <f>'PTRM input'!AL526</f>
        <v>0</v>
      </c>
      <c r="BQ15" s="432">
        <f>'PTRM input'!AM526</f>
        <v>0</v>
      </c>
      <c r="BR15" s="432">
        <f>'PTRM input'!AN526</f>
        <v>0</v>
      </c>
      <c r="BS15" s="463">
        <f>'PTRM input'!AO526</f>
        <v>0</v>
      </c>
      <c r="BT15" s="462">
        <f>'PTRM input'!AP386</f>
        <v>356.31301245312864</v>
      </c>
      <c r="BU15" s="432">
        <f>'PTRM input'!AQ386</f>
        <v>0</v>
      </c>
      <c r="BV15" s="432">
        <f>'PTRM input'!AR386</f>
        <v>0</v>
      </c>
      <c r="BW15" s="432">
        <f>'PTRM input'!AS386</f>
        <v>0</v>
      </c>
      <c r="BX15" s="432">
        <f>'PTRM input'!AT386</f>
        <v>0</v>
      </c>
      <c r="BY15" s="463">
        <f>'PTRM input'!AU386</f>
        <v>0</v>
      </c>
      <c r="BZ15" s="462">
        <f>'PTRM input'!AQ526</f>
        <v>0</v>
      </c>
      <c r="CA15" s="432">
        <f>'PTRM input'!AR526</f>
        <v>0</v>
      </c>
      <c r="CB15" s="432">
        <f>'PTRM input'!AS526</f>
        <v>0</v>
      </c>
      <c r="CC15" s="432">
        <f>'PTRM input'!AT526</f>
        <v>0</v>
      </c>
      <c r="CD15" s="463">
        <f>'PTRM input'!AU526</f>
        <v>0</v>
      </c>
      <c r="CE15" s="462">
        <f>'PTRM input'!AV386</f>
        <v>13024869.561581554</v>
      </c>
      <c r="CF15" s="432">
        <f>'PTRM input'!AW386</f>
        <v>0</v>
      </c>
      <c r="CG15" s="432">
        <f>'PTRM input'!AX386</f>
        <v>0</v>
      </c>
      <c r="CH15" s="432">
        <f>'PTRM input'!AY386</f>
        <v>0</v>
      </c>
      <c r="CI15" s="432">
        <f>'PTRM input'!AZ386</f>
        <v>0</v>
      </c>
      <c r="CJ15" s="463">
        <f>'PTRM input'!BA386</f>
        <v>0</v>
      </c>
      <c r="CK15" s="462">
        <f>'PTRM input'!AW526</f>
        <v>0</v>
      </c>
      <c r="CL15" s="432">
        <f>'PTRM input'!AX526</f>
        <v>0</v>
      </c>
      <c r="CM15" s="432">
        <f>'PTRM input'!AY526</f>
        <v>0</v>
      </c>
      <c r="CN15" s="432">
        <f>'PTRM input'!AZ526</f>
        <v>0</v>
      </c>
      <c r="CO15" s="463">
        <f>'PTRM input'!BA526</f>
        <v>0</v>
      </c>
      <c r="CP15" s="462">
        <f>'PTRM input'!BB386</f>
        <v>0</v>
      </c>
      <c r="CQ15" s="432">
        <f>'PTRM input'!BC386</f>
        <v>0</v>
      </c>
      <c r="CR15" s="432">
        <f>'PTRM input'!BD386</f>
        <v>0</v>
      </c>
      <c r="CS15" s="432">
        <f>'PTRM input'!BE386</f>
        <v>0</v>
      </c>
      <c r="CT15" s="432">
        <f>'PTRM input'!BF386</f>
        <v>0</v>
      </c>
      <c r="CU15" s="463">
        <f>'PTRM input'!BG386</f>
        <v>0</v>
      </c>
      <c r="CV15" s="462">
        <f>'PTRM input'!BC526</f>
        <v>0</v>
      </c>
      <c r="CW15" s="432">
        <f>'PTRM input'!BD526</f>
        <v>0</v>
      </c>
      <c r="CX15" s="432">
        <f>'PTRM input'!BE526</f>
        <v>0</v>
      </c>
      <c r="CY15" s="432">
        <f>'PTRM input'!BF526</f>
        <v>0</v>
      </c>
      <c r="CZ15" s="463">
        <f>'PTRM input'!BG526</f>
        <v>0</v>
      </c>
      <c r="DA15" s="462">
        <f>'PTRM input'!BH386</f>
        <v>0</v>
      </c>
      <c r="DB15" s="432">
        <f>'PTRM input'!BI386</f>
        <v>0</v>
      </c>
      <c r="DC15" s="432">
        <f>'PTRM input'!BJ386</f>
        <v>0</v>
      </c>
      <c r="DD15" s="432">
        <f>'PTRM input'!BK386</f>
        <v>0</v>
      </c>
      <c r="DE15" s="432">
        <f>'PTRM input'!BL386</f>
        <v>0</v>
      </c>
      <c r="DF15" s="463">
        <f>'PTRM input'!BM386</f>
        <v>0</v>
      </c>
      <c r="DG15" s="462">
        <f>'PTRM input'!BI526</f>
        <v>0</v>
      </c>
      <c r="DH15" s="432">
        <f>'PTRM input'!BJ526</f>
        <v>0</v>
      </c>
      <c r="DI15" s="432">
        <f>'PTRM input'!BK526</f>
        <v>0</v>
      </c>
      <c r="DJ15" s="432">
        <f>'PTRM input'!BL526</f>
        <v>0</v>
      </c>
      <c r="DK15" s="463">
        <f>'PTRM input'!BM526</f>
        <v>0</v>
      </c>
      <c r="DL15" s="462">
        <f>'PTRM input'!BN386</f>
        <v>0</v>
      </c>
      <c r="DM15" s="432">
        <f>'PTRM input'!BO386</f>
        <v>0</v>
      </c>
      <c r="DN15" s="432">
        <f>'PTRM input'!BP386</f>
        <v>0</v>
      </c>
      <c r="DO15" s="432">
        <f>'PTRM input'!BQ386</f>
        <v>0</v>
      </c>
      <c r="DP15" s="432">
        <f>'PTRM input'!BR386</f>
        <v>0</v>
      </c>
      <c r="DQ15" s="463">
        <f>'PTRM input'!BS386</f>
        <v>0</v>
      </c>
      <c r="DR15" s="462">
        <f>'PTRM input'!BO526</f>
        <v>0</v>
      </c>
      <c r="DS15" s="432">
        <f>'PTRM input'!BP526</f>
        <v>0</v>
      </c>
      <c r="DT15" s="432">
        <f>'PTRM input'!BQ526</f>
        <v>0</v>
      </c>
      <c r="DU15" s="432">
        <f>'PTRM input'!BR526</f>
        <v>0</v>
      </c>
      <c r="DV15" s="463">
        <f>'PTRM input'!BS526</f>
        <v>0</v>
      </c>
      <c r="DW15" s="462">
        <f>'PTRM input'!BT386</f>
        <v>0</v>
      </c>
      <c r="DX15" s="432">
        <f>'PTRM input'!BU386</f>
        <v>0</v>
      </c>
      <c r="DY15" s="432">
        <f>'PTRM input'!BV386</f>
        <v>0</v>
      </c>
      <c r="DZ15" s="432">
        <f>'PTRM input'!BW386</f>
        <v>0</v>
      </c>
      <c r="EA15" s="432">
        <f>'PTRM input'!BX386</f>
        <v>0</v>
      </c>
      <c r="EB15" s="463">
        <f>'PTRM input'!BY386</f>
        <v>0</v>
      </c>
      <c r="EC15" s="462">
        <f>'PTRM input'!BU526</f>
        <v>0</v>
      </c>
      <c r="ED15" s="432">
        <f>'PTRM input'!BV526</f>
        <v>0</v>
      </c>
      <c r="EE15" s="432">
        <f>'PTRM input'!BW526</f>
        <v>0</v>
      </c>
      <c r="EF15" s="432">
        <f>'PTRM input'!BX526</f>
        <v>0</v>
      </c>
      <c r="EG15" s="463">
        <f>'PTRM input'!BY526</f>
        <v>0</v>
      </c>
      <c r="EH15" s="462">
        <f>'PTRM input'!BZ386</f>
        <v>0</v>
      </c>
      <c r="EI15" s="432">
        <f>'PTRM input'!CA386</f>
        <v>0</v>
      </c>
      <c r="EJ15" s="432">
        <f>'PTRM input'!CB386</f>
        <v>0</v>
      </c>
      <c r="EK15" s="432">
        <f>'PTRM input'!CC386</f>
        <v>0</v>
      </c>
      <c r="EL15" s="432">
        <f>'PTRM input'!CD386</f>
        <v>0</v>
      </c>
      <c r="EM15" s="463">
        <f>'PTRM input'!CE386</f>
        <v>0</v>
      </c>
      <c r="EN15" s="462">
        <f>'PTRM input'!CA526</f>
        <v>0</v>
      </c>
      <c r="EO15" s="432">
        <f>'PTRM input'!CB526</f>
        <v>0</v>
      </c>
      <c r="EP15" s="432">
        <f>'PTRM input'!CC526</f>
        <v>0</v>
      </c>
      <c r="EQ15" s="432">
        <f>'PTRM input'!CD526</f>
        <v>0</v>
      </c>
      <c r="ER15" s="463">
        <f>'PTRM input'!CE526</f>
        <v>0</v>
      </c>
      <c r="ES15" s="462">
        <f>'PTRM input'!CF386</f>
        <v>0</v>
      </c>
      <c r="ET15" s="432">
        <f>'PTRM input'!CG386</f>
        <v>0</v>
      </c>
      <c r="EU15" s="432">
        <f>'PTRM input'!CH386</f>
        <v>0</v>
      </c>
      <c r="EV15" s="432">
        <f>'PTRM input'!CI386</f>
        <v>0</v>
      </c>
      <c r="EW15" s="432">
        <f>'PTRM input'!CJ386</f>
        <v>0</v>
      </c>
      <c r="EX15" s="463">
        <f>'PTRM input'!CK386</f>
        <v>0</v>
      </c>
      <c r="EY15" s="462">
        <f>'PTRM input'!CG526</f>
        <v>0</v>
      </c>
      <c r="EZ15" s="432">
        <f>'PTRM input'!CH526</f>
        <v>0</v>
      </c>
      <c r="FA15" s="432">
        <f>'PTRM input'!CI526</f>
        <v>0</v>
      </c>
      <c r="FB15" s="432">
        <f>'PTRM input'!CJ526</f>
        <v>0</v>
      </c>
      <c r="FC15" s="463">
        <f>'PTRM input'!CK526</f>
        <v>0</v>
      </c>
      <c r="FD15" s="462">
        <f>'PTRM input'!CL386</f>
        <v>0</v>
      </c>
      <c r="FE15" s="432">
        <f>'PTRM input'!CM386</f>
        <v>0</v>
      </c>
      <c r="FF15" s="432">
        <f>'PTRM input'!CN386</f>
        <v>0</v>
      </c>
      <c r="FG15" s="432">
        <f>'PTRM input'!CO386</f>
        <v>0</v>
      </c>
      <c r="FH15" s="432">
        <f>'PTRM input'!CP386</f>
        <v>0</v>
      </c>
      <c r="FI15" s="463">
        <f>'PTRM input'!CQ386</f>
        <v>0</v>
      </c>
      <c r="FJ15" s="462">
        <f>'PTRM input'!CM526</f>
        <v>0</v>
      </c>
      <c r="FK15" s="432">
        <f>'PTRM input'!CN526</f>
        <v>0</v>
      </c>
      <c r="FL15" s="432">
        <f>'PTRM input'!CO526</f>
        <v>0</v>
      </c>
      <c r="FM15" s="432">
        <f>'PTRM input'!CP526</f>
        <v>0</v>
      </c>
      <c r="FN15" s="463">
        <f>'PTRM input'!CQ526</f>
        <v>0</v>
      </c>
      <c r="FO15" s="462">
        <f>'PTRM input'!CR386</f>
        <v>0</v>
      </c>
      <c r="FP15" s="432">
        <f>'PTRM input'!CS386</f>
        <v>0</v>
      </c>
      <c r="FQ15" s="432">
        <f>'PTRM input'!CT386</f>
        <v>0</v>
      </c>
      <c r="FR15" s="432">
        <f>'PTRM input'!CU386</f>
        <v>0</v>
      </c>
      <c r="FS15" s="432">
        <f>'PTRM input'!CV386</f>
        <v>0</v>
      </c>
      <c r="FT15" s="463">
        <f>'PTRM input'!CW386</f>
        <v>0</v>
      </c>
      <c r="FU15" s="462">
        <f>'PTRM input'!CS526</f>
        <v>0</v>
      </c>
      <c r="FV15" s="432">
        <f>'PTRM input'!CT526</f>
        <v>0</v>
      </c>
      <c r="FW15" s="432">
        <f>'PTRM input'!CU526</f>
        <v>0</v>
      </c>
      <c r="FX15" s="432">
        <f>'PTRM input'!CV526</f>
        <v>0</v>
      </c>
      <c r="FY15" s="463">
        <f>'PTRM input'!CW526</f>
        <v>0</v>
      </c>
      <c r="FZ15" s="462">
        <f>'PTRM input'!CX386</f>
        <v>0</v>
      </c>
      <c r="GA15" s="432">
        <f>'PTRM input'!CY386</f>
        <v>0</v>
      </c>
      <c r="GB15" s="432">
        <f>'PTRM input'!CZ386</f>
        <v>0</v>
      </c>
      <c r="GC15" s="432">
        <f>'PTRM input'!DA386</f>
        <v>0</v>
      </c>
      <c r="GD15" s="432">
        <f>'PTRM input'!DB386</f>
        <v>0</v>
      </c>
      <c r="GE15" s="463">
        <f>'PTRM input'!DC386</f>
        <v>0</v>
      </c>
      <c r="GF15" s="462">
        <f>'PTRM input'!CY526</f>
        <v>0</v>
      </c>
      <c r="GG15" s="432">
        <f>'PTRM input'!CZ526</f>
        <v>0</v>
      </c>
      <c r="GH15" s="432">
        <f>'PTRM input'!DA526</f>
        <v>0</v>
      </c>
      <c r="GI15" s="432">
        <f>'PTRM input'!DB526</f>
        <v>0</v>
      </c>
      <c r="GJ15" s="463">
        <f>'PTRM input'!DC526</f>
        <v>0</v>
      </c>
    </row>
    <row r="16" spans="1:192" s="210" customFormat="1">
      <c r="A16" s="29"/>
      <c r="B16" s="29"/>
      <c r="C16" s="29"/>
      <c r="D16" s="29"/>
      <c r="E16" s="432" t="str">
        <f>'PTRM input'!E387</f>
        <v>Climate Saver Interval</v>
      </c>
      <c r="F16" s="462">
        <f>'PTRM input'!F387</f>
        <v>4866.2833157423011</v>
      </c>
      <c r="G16" s="432">
        <f>'PTRM input'!G387</f>
        <v>0</v>
      </c>
      <c r="H16" s="432">
        <f>'PTRM input'!H387</f>
        <v>0</v>
      </c>
      <c r="I16" s="432">
        <f>'PTRM input'!I387</f>
        <v>0</v>
      </c>
      <c r="J16" s="432">
        <f>'PTRM input'!J387</f>
        <v>0</v>
      </c>
      <c r="K16" s="463">
        <f>'PTRM input'!K387</f>
        <v>0</v>
      </c>
      <c r="L16" s="432">
        <f>'PTRM input'!G527</f>
        <v>0</v>
      </c>
      <c r="M16" s="432">
        <f>'PTRM input'!H527</f>
        <v>0</v>
      </c>
      <c r="N16" s="432">
        <f>'PTRM input'!I527</f>
        <v>0</v>
      </c>
      <c r="O16" s="432">
        <f>'PTRM input'!J527</f>
        <v>0</v>
      </c>
      <c r="P16" s="463">
        <f>'PTRM input'!K527</f>
        <v>0</v>
      </c>
      <c r="Q16" s="462">
        <f>'PTRM input'!L387</f>
        <v>0</v>
      </c>
      <c r="R16" s="432">
        <f>'PTRM input'!M387</f>
        <v>0</v>
      </c>
      <c r="S16" s="432">
        <f>'PTRM input'!N387</f>
        <v>0</v>
      </c>
      <c r="T16" s="432">
        <f>'PTRM input'!O387</f>
        <v>0</v>
      </c>
      <c r="U16" s="432">
        <f>'PTRM input'!P387</f>
        <v>0</v>
      </c>
      <c r="V16" s="463">
        <f>'PTRM input'!Q387</f>
        <v>0</v>
      </c>
      <c r="W16" s="432">
        <f>'PTRM input'!M527</f>
        <v>0</v>
      </c>
      <c r="X16" s="432">
        <f>'PTRM input'!N527</f>
        <v>0</v>
      </c>
      <c r="Y16" s="432">
        <f>'PTRM input'!O527</f>
        <v>0</v>
      </c>
      <c r="Z16" s="432">
        <f>'PTRM input'!P527</f>
        <v>0</v>
      </c>
      <c r="AA16" s="463">
        <f>'PTRM input'!Q527</f>
        <v>0</v>
      </c>
      <c r="AB16" s="432">
        <f>'PTRM input'!R387</f>
        <v>0</v>
      </c>
      <c r="AC16" s="432">
        <f>'PTRM input'!S387</f>
        <v>0</v>
      </c>
      <c r="AD16" s="432">
        <f>'PTRM input'!T387</f>
        <v>0</v>
      </c>
      <c r="AE16" s="432">
        <f>'PTRM input'!U387</f>
        <v>0</v>
      </c>
      <c r="AF16" s="432">
        <f>'PTRM input'!V387</f>
        <v>0</v>
      </c>
      <c r="AG16" s="432">
        <f>'PTRM input'!W387</f>
        <v>0</v>
      </c>
      <c r="AH16" s="462">
        <f>'PTRM input'!S527</f>
        <v>0</v>
      </c>
      <c r="AI16" s="432">
        <f>'PTRM input'!T527</f>
        <v>0</v>
      </c>
      <c r="AJ16" s="432">
        <f>'PTRM input'!U527</f>
        <v>0</v>
      </c>
      <c r="AK16" s="432">
        <f>'PTRM input'!V527</f>
        <v>0</v>
      </c>
      <c r="AL16" s="463">
        <f>'PTRM input'!W527</f>
        <v>0</v>
      </c>
      <c r="AM16" s="462">
        <f>'PTRM input'!X387</f>
        <v>2562984.3550285753</v>
      </c>
      <c r="AN16" s="432">
        <f>'PTRM input'!Y387</f>
        <v>0</v>
      </c>
      <c r="AO16" s="432">
        <f>'PTRM input'!Z387</f>
        <v>0</v>
      </c>
      <c r="AP16" s="432">
        <f>'PTRM input'!AA387</f>
        <v>0</v>
      </c>
      <c r="AQ16" s="432">
        <f>'PTRM input'!AB387</f>
        <v>0</v>
      </c>
      <c r="AR16" s="463">
        <f>'PTRM input'!AC387</f>
        <v>0</v>
      </c>
      <c r="AS16" s="462">
        <f>'PTRM input'!Y527</f>
        <v>0</v>
      </c>
      <c r="AT16" s="432">
        <f>'PTRM input'!Z527</f>
        <v>0</v>
      </c>
      <c r="AU16" s="432">
        <f>'PTRM input'!AA527</f>
        <v>0</v>
      </c>
      <c r="AV16" s="432">
        <f>'PTRM input'!AB527</f>
        <v>0</v>
      </c>
      <c r="AW16" s="463">
        <f>'PTRM input'!AC527</f>
        <v>0</v>
      </c>
      <c r="AX16" s="462">
        <f>'PTRM input'!AD387</f>
        <v>702604.00056081056</v>
      </c>
      <c r="AY16" s="432">
        <f>'PTRM input'!AE387</f>
        <v>0</v>
      </c>
      <c r="AZ16" s="432">
        <f>'PTRM input'!AF387</f>
        <v>0</v>
      </c>
      <c r="BA16" s="432">
        <f>'PTRM input'!AG387</f>
        <v>0</v>
      </c>
      <c r="BB16" s="432">
        <f>'PTRM input'!AH387</f>
        <v>0</v>
      </c>
      <c r="BC16" s="463">
        <f>'PTRM input'!AI387</f>
        <v>0</v>
      </c>
      <c r="BD16" s="462">
        <f>'PTRM input'!AE527</f>
        <v>0</v>
      </c>
      <c r="BE16" s="432">
        <f>'PTRM input'!AF527</f>
        <v>0</v>
      </c>
      <c r="BF16" s="432">
        <f>'PTRM input'!AG527</f>
        <v>0</v>
      </c>
      <c r="BG16" s="432">
        <f>'PTRM input'!AH527</f>
        <v>0</v>
      </c>
      <c r="BH16" s="463">
        <f>'PTRM input'!AI527</f>
        <v>0</v>
      </c>
      <c r="BI16" s="462">
        <f>'PTRM input'!AJ387</f>
        <v>15832.767395617804</v>
      </c>
      <c r="BJ16" s="432">
        <f>'PTRM input'!AK387</f>
        <v>0</v>
      </c>
      <c r="BK16" s="432">
        <f>'PTRM input'!AL387</f>
        <v>0</v>
      </c>
      <c r="BL16" s="432">
        <f>'PTRM input'!AM387</f>
        <v>0</v>
      </c>
      <c r="BM16" s="432">
        <f>'PTRM input'!AN387</f>
        <v>0</v>
      </c>
      <c r="BN16" s="463">
        <f>'PTRM input'!AO387</f>
        <v>0</v>
      </c>
      <c r="BO16" s="462">
        <f>'PTRM input'!AK527</f>
        <v>0</v>
      </c>
      <c r="BP16" s="432">
        <f>'PTRM input'!AL527</f>
        <v>0</v>
      </c>
      <c r="BQ16" s="432">
        <f>'PTRM input'!AM527</f>
        <v>0</v>
      </c>
      <c r="BR16" s="432">
        <f>'PTRM input'!AN527</f>
        <v>0</v>
      </c>
      <c r="BS16" s="463">
        <f>'PTRM input'!AO527</f>
        <v>0</v>
      </c>
      <c r="BT16" s="462">
        <f>'PTRM input'!AP387</f>
        <v>0</v>
      </c>
      <c r="BU16" s="432">
        <f>'PTRM input'!AQ387</f>
        <v>0</v>
      </c>
      <c r="BV16" s="432">
        <f>'PTRM input'!AR387</f>
        <v>0</v>
      </c>
      <c r="BW16" s="432">
        <f>'PTRM input'!AS387</f>
        <v>0</v>
      </c>
      <c r="BX16" s="432">
        <f>'PTRM input'!AT387</f>
        <v>0</v>
      </c>
      <c r="BY16" s="463">
        <f>'PTRM input'!AU387</f>
        <v>0</v>
      </c>
      <c r="BZ16" s="462">
        <f>'PTRM input'!AQ527</f>
        <v>0</v>
      </c>
      <c r="CA16" s="432">
        <f>'PTRM input'!AR527</f>
        <v>0</v>
      </c>
      <c r="CB16" s="432">
        <f>'PTRM input'!AS527</f>
        <v>0</v>
      </c>
      <c r="CC16" s="432">
        <f>'PTRM input'!AT527</f>
        <v>0</v>
      </c>
      <c r="CD16" s="463">
        <f>'PTRM input'!AU527</f>
        <v>0</v>
      </c>
      <c r="CE16" s="462">
        <f>'PTRM input'!AV387</f>
        <v>6350783.7294169273</v>
      </c>
      <c r="CF16" s="432">
        <f>'PTRM input'!AW387</f>
        <v>0</v>
      </c>
      <c r="CG16" s="432">
        <f>'PTRM input'!AX387</f>
        <v>0</v>
      </c>
      <c r="CH16" s="432">
        <f>'PTRM input'!AY387</f>
        <v>0</v>
      </c>
      <c r="CI16" s="432">
        <f>'PTRM input'!AZ387</f>
        <v>0</v>
      </c>
      <c r="CJ16" s="463">
        <f>'PTRM input'!BA387</f>
        <v>0</v>
      </c>
      <c r="CK16" s="462">
        <f>'PTRM input'!AW527</f>
        <v>0</v>
      </c>
      <c r="CL16" s="432">
        <f>'PTRM input'!AX527</f>
        <v>0</v>
      </c>
      <c r="CM16" s="432">
        <f>'PTRM input'!AY527</f>
        <v>0</v>
      </c>
      <c r="CN16" s="432">
        <f>'PTRM input'!AZ527</f>
        <v>0</v>
      </c>
      <c r="CO16" s="463">
        <f>'PTRM input'!BA527</f>
        <v>0</v>
      </c>
      <c r="CP16" s="462">
        <f>'PTRM input'!BB387</f>
        <v>0</v>
      </c>
      <c r="CQ16" s="432">
        <f>'PTRM input'!BC387</f>
        <v>0</v>
      </c>
      <c r="CR16" s="432">
        <f>'PTRM input'!BD387</f>
        <v>0</v>
      </c>
      <c r="CS16" s="432">
        <f>'PTRM input'!BE387</f>
        <v>0</v>
      </c>
      <c r="CT16" s="432">
        <f>'PTRM input'!BF387</f>
        <v>0</v>
      </c>
      <c r="CU16" s="463">
        <f>'PTRM input'!BG387</f>
        <v>0</v>
      </c>
      <c r="CV16" s="462">
        <f>'PTRM input'!BC527</f>
        <v>0</v>
      </c>
      <c r="CW16" s="432">
        <f>'PTRM input'!BD527</f>
        <v>0</v>
      </c>
      <c r="CX16" s="432">
        <f>'PTRM input'!BE527</f>
        <v>0</v>
      </c>
      <c r="CY16" s="432">
        <f>'PTRM input'!BF527</f>
        <v>0</v>
      </c>
      <c r="CZ16" s="463">
        <f>'PTRM input'!BG527</f>
        <v>0</v>
      </c>
      <c r="DA16" s="462">
        <f>'PTRM input'!BH387</f>
        <v>0</v>
      </c>
      <c r="DB16" s="432">
        <f>'PTRM input'!BI387</f>
        <v>0</v>
      </c>
      <c r="DC16" s="432">
        <f>'PTRM input'!BJ387</f>
        <v>0</v>
      </c>
      <c r="DD16" s="432">
        <f>'PTRM input'!BK387</f>
        <v>0</v>
      </c>
      <c r="DE16" s="432">
        <f>'PTRM input'!BL387</f>
        <v>0</v>
      </c>
      <c r="DF16" s="463">
        <f>'PTRM input'!BM387</f>
        <v>0</v>
      </c>
      <c r="DG16" s="462">
        <f>'PTRM input'!BI527</f>
        <v>0</v>
      </c>
      <c r="DH16" s="432">
        <f>'PTRM input'!BJ527</f>
        <v>0</v>
      </c>
      <c r="DI16" s="432">
        <f>'PTRM input'!BK527</f>
        <v>0</v>
      </c>
      <c r="DJ16" s="432">
        <f>'PTRM input'!BL527</f>
        <v>0</v>
      </c>
      <c r="DK16" s="463">
        <f>'PTRM input'!BM527</f>
        <v>0</v>
      </c>
      <c r="DL16" s="462">
        <f>'PTRM input'!BN387</f>
        <v>0</v>
      </c>
      <c r="DM16" s="432">
        <f>'PTRM input'!BO387</f>
        <v>0</v>
      </c>
      <c r="DN16" s="432">
        <f>'PTRM input'!BP387</f>
        <v>0</v>
      </c>
      <c r="DO16" s="432">
        <f>'PTRM input'!BQ387</f>
        <v>0</v>
      </c>
      <c r="DP16" s="432">
        <f>'PTRM input'!BR387</f>
        <v>0</v>
      </c>
      <c r="DQ16" s="463">
        <f>'PTRM input'!BS387</f>
        <v>0</v>
      </c>
      <c r="DR16" s="462">
        <f>'PTRM input'!BO527</f>
        <v>0</v>
      </c>
      <c r="DS16" s="432">
        <f>'PTRM input'!BP527</f>
        <v>0</v>
      </c>
      <c r="DT16" s="432">
        <f>'PTRM input'!BQ527</f>
        <v>0</v>
      </c>
      <c r="DU16" s="432">
        <f>'PTRM input'!BR527</f>
        <v>0</v>
      </c>
      <c r="DV16" s="463">
        <f>'PTRM input'!BS527</f>
        <v>0</v>
      </c>
      <c r="DW16" s="462">
        <f>'PTRM input'!BT387</f>
        <v>0</v>
      </c>
      <c r="DX16" s="432">
        <f>'PTRM input'!BU387</f>
        <v>0</v>
      </c>
      <c r="DY16" s="432">
        <f>'PTRM input'!BV387</f>
        <v>0</v>
      </c>
      <c r="DZ16" s="432">
        <f>'PTRM input'!BW387</f>
        <v>0</v>
      </c>
      <c r="EA16" s="432">
        <f>'PTRM input'!BX387</f>
        <v>0</v>
      </c>
      <c r="EB16" s="463">
        <f>'PTRM input'!BY387</f>
        <v>0</v>
      </c>
      <c r="EC16" s="462">
        <f>'PTRM input'!BU527</f>
        <v>0</v>
      </c>
      <c r="ED16" s="432">
        <f>'PTRM input'!BV527</f>
        <v>0</v>
      </c>
      <c r="EE16" s="432">
        <f>'PTRM input'!BW527</f>
        <v>0</v>
      </c>
      <c r="EF16" s="432">
        <f>'PTRM input'!BX527</f>
        <v>0</v>
      </c>
      <c r="EG16" s="463">
        <f>'PTRM input'!BY527</f>
        <v>0</v>
      </c>
      <c r="EH16" s="462">
        <f>'PTRM input'!BZ387</f>
        <v>0</v>
      </c>
      <c r="EI16" s="432">
        <f>'PTRM input'!CA387</f>
        <v>0</v>
      </c>
      <c r="EJ16" s="432">
        <f>'PTRM input'!CB387</f>
        <v>0</v>
      </c>
      <c r="EK16" s="432">
        <f>'PTRM input'!CC387</f>
        <v>0</v>
      </c>
      <c r="EL16" s="432">
        <f>'PTRM input'!CD387</f>
        <v>0</v>
      </c>
      <c r="EM16" s="463">
        <f>'PTRM input'!CE387</f>
        <v>0</v>
      </c>
      <c r="EN16" s="462">
        <f>'PTRM input'!CA527</f>
        <v>0</v>
      </c>
      <c r="EO16" s="432">
        <f>'PTRM input'!CB527</f>
        <v>0</v>
      </c>
      <c r="EP16" s="432">
        <f>'PTRM input'!CC527</f>
        <v>0</v>
      </c>
      <c r="EQ16" s="432">
        <f>'PTRM input'!CD527</f>
        <v>0</v>
      </c>
      <c r="ER16" s="463">
        <f>'PTRM input'!CE527</f>
        <v>0</v>
      </c>
      <c r="ES16" s="462">
        <f>'PTRM input'!CF387</f>
        <v>0</v>
      </c>
      <c r="ET16" s="432">
        <f>'PTRM input'!CG387</f>
        <v>0</v>
      </c>
      <c r="EU16" s="432">
        <f>'PTRM input'!CH387</f>
        <v>0</v>
      </c>
      <c r="EV16" s="432">
        <f>'PTRM input'!CI387</f>
        <v>0</v>
      </c>
      <c r="EW16" s="432">
        <f>'PTRM input'!CJ387</f>
        <v>0</v>
      </c>
      <c r="EX16" s="463">
        <f>'PTRM input'!CK387</f>
        <v>0</v>
      </c>
      <c r="EY16" s="462">
        <f>'PTRM input'!CG527</f>
        <v>0</v>
      </c>
      <c r="EZ16" s="432">
        <f>'PTRM input'!CH527</f>
        <v>0</v>
      </c>
      <c r="FA16" s="432">
        <f>'PTRM input'!CI527</f>
        <v>0</v>
      </c>
      <c r="FB16" s="432">
        <f>'PTRM input'!CJ527</f>
        <v>0</v>
      </c>
      <c r="FC16" s="463">
        <f>'PTRM input'!CK527</f>
        <v>0</v>
      </c>
      <c r="FD16" s="462">
        <f>'PTRM input'!CL387</f>
        <v>0</v>
      </c>
      <c r="FE16" s="432">
        <f>'PTRM input'!CM387</f>
        <v>0</v>
      </c>
      <c r="FF16" s="432">
        <f>'PTRM input'!CN387</f>
        <v>0</v>
      </c>
      <c r="FG16" s="432">
        <f>'PTRM input'!CO387</f>
        <v>0</v>
      </c>
      <c r="FH16" s="432">
        <f>'PTRM input'!CP387</f>
        <v>0</v>
      </c>
      <c r="FI16" s="463">
        <f>'PTRM input'!CQ387</f>
        <v>0</v>
      </c>
      <c r="FJ16" s="462">
        <f>'PTRM input'!CM527</f>
        <v>0</v>
      </c>
      <c r="FK16" s="432">
        <f>'PTRM input'!CN527</f>
        <v>0</v>
      </c>
      <c r="FL16" s="432">
        <f>'PTRM input'!CO527</f>
        <v>0</v>
      </c>
      <c r="FM16" s="432">
        <f>'PTRM input'!CP527</f>
        <v>0</v>
      </c>
      <c r="FN16" s="463">
        <f>'PTRM input'!CQ527</f>
        <v>0</v>
      </c>
      <c r="FO16" s="462">
        <f>'PTRM input'!CR387</f>
        <v>0</v>
      </c>
      <c r="FP16" s="432">
        <f>'PTRM input'!CS387</f>
        <v>0</v>
      </c>
      <c r="FQ16" s="432">
        <f>'PTRM input'!CT387</f>
        <v>0</v>
      </c>
      <c r="FR16" s="432">
        <f>'PTRM input'!CU387</f>
        <v>0</v>
      </c>
      <c r="FS16" s="432">
        <f>'PTRM input'!CV387</f>
        <v>0</v>
      </c>
      <c r="FT16" s="463">
        <f>'PTRM input'!CW387</f>
        <v>0</v>
      </c>
      <c r="FU16" s="462">
        <f>'PTRM input'!CS527</f>
        <v>0</v>
      </c>
      <c r="FV16" s="432">
        <f>'PTRM input'!CT527</f>
        <v>0</v>
      </c>
      <c r="FW16" s="432">
        <f>'PTRM input'!CU527</f>
        <v>0</v>
      </c>
      <c r="FX16" s="432">
        <f>'PTRM input'!CV527</f>
        <v>0</v>
      </c>
      <c r="FY16" s="463">
        <f>'PTRM input'!CW527</f>
        <v>0</v>
      </c>
      <c r="FZ16" s="462">
        <f>'PTRM input'!CX387</f>
        <v>0</v>
      </c>
      <c r="GA16" s="432">
        <f>'PTRM input'!CY387</f>
        <v>0</v>
      </c>
      <c r="GB16" s="432">
        <f>'PTRM input'!CZ387</f>
        <v>0</v>
      </c>
      <c r="GC16" s="432">
        <f>'PTRM input'!DA387</f>
        <v>0</v>
      </c>
      <c r="GD16" s="432">
        <f>'PTRM input'!DB387</f>
        <v>0</v>
      </c>
      <c r="GE16" s="463">
        <f>'PTRM input'!DC387</f>
        <v>0</v>
      </c>
      <c r="GF16" s="462">
        <f>'PTRM input'!CY527</f>
        <v>0</v>
      </c>
      <c r="GG16" s="432">
        <f>'PTRM input'!CZ527</f>
        <v>0</v>
      </c>
      <c r="GH16" s="432">
        <f>'PTRM input'!DA527</f>
        <v>0</v>
      </c>
      <c r="GI16" s="432">
        <f>'PTRM input'!DB527</f>
        <v>0</v>
      </c>
      <c r="GJ16" s="463">
        <f>'PTRM input'!DC527</f>
        <v>0</v>
      </c>
    </row>
    <row r="17" spans="1:192" s="211" customFormat="1">
      <c r="A17" s="29"/>
      <c r="B17" s="29"/>
      <c r="C17" s="29"/>
      <c r="D17" s="29"/>
      <c r="E17" s="432" t="str">
        <f>'PTRM input'!E388</f>
        <v>Residential - Flexible Pricing</v>
      </c>
      <c r="F17" s="462">
        <f>'PTRM input'!F388</f>
        <v>75.740492537642382</v>
      </c>
      <c r="G17" s="432">
        <f>'PTRM input'!G388</f>
        <v>0</v>
      </c>
      <c r="H17" s="432">
        <f>'PTRM input'!H388</f>
        <v>0</v>
      </c>
      <c r="I17" s="432">
        <f>'PTRM input'!I388</f>
        <v>0</v>
      </c>
      <c r="J17" s="432">
        <f>'PTRM input'!J388</f>
        <v>0</v>
      </c>
      <c r="K17" s="463">
        <f>'PTRM input'!K388</f>
        <v>0</v>
      </c>
      <c r="L17" s="432">
        <f>'PTRM input'!G528</f>
        <v>0</v>
      </c>
      <c r="M17" s="432">
        <f>'PTRM input'!H528</f>
        <v>0</v>
      </c>
      <c r="N17" s="432">
        <f>'PTRM input'!I528</f>
        <v>0</v>
      </c>
      <c r="O17" s="432">
        <f>'PTRM input'!J528</f>
        <v>0</v>
      </c>
      <c r="P17" s="463">
        <f>'PTRM input'!K528</f>
        <v>0</v>
      </c>
      <c r="Q17" s="462">
        <f>'PTRM input'!L388</f>
        <v>0</v>
      </c>
      <c r="R17" s="432">
        <f>'PTRM input'!M388</f>
        <v>0</v>
      </c>
      <c r="S17" s="432">
        <f>'PTRM input'!N388</f>
        <v>0</v>
      </c>
      <c r="T17" s="432">
        <f>'PTRM input'!O388</f>
        <v>0</v>
      </c>
      <c r="U17" s="432">
        <f>'PTRM input'!P388</f>
        <v>0</v>
      </c>
      <c r="V17" s="463">
        <f>'PTRM input'!Q388</f>
        <v>0</v>
      </c>
      <c r="W17" s="432">
        <f>'PTRM input'!M528</f>
        <v>0</v>
      </c>
      <c r="X17" s="432">
        <f>'PTRM input'!N528</f>
        <v>0</v>
      </c>
      <c r="Y17" s="432">
        <f>'PTRM input'!O528</f>
        <v>0</v>
      </c>
      <c r="Z17" s="432">
        <f>'PTRM input'!P528</f>
        <v>0</v>
      </c>
      <c r="AA17" s="463">
        <f>'PTRM input'!Q528</f>
        <v>0</v>
      </c>
      <c r="AB17" s="432">
        <f>'PTRM input'!R388</f>
        <v>0</v>
      </c>
      <c r="AC17" s="432">
        <f>'PTRM input'!S388</f>
        <v>0</v>
      </c>
      <c r="AD17" s="432">
        <f>'PTRM input'!T388</f>
        <v>0</v>
      </c>
      <c r="AE17" s="432">
        <f>'PTRM input'!U388</f>
        <v>0</v>
      </c>
      <c r="AF17" s="432">
        <f>'PTRM input'!V388</f>
        <v>0</v>
      </c>
      <c r="AG17" s="432">
        <f>'PTRM input'!W388</f>
        <v>0</v>
      </c>
      <c r="AH17" s="462">
        <f>'PTRM input'!S528</f>
        <v>0</v>
      </c>
      <c r="AI17" s="432">
        <f>'PTRM input'!T528</f>
        <v>0</v>
      </c>
      <c r="AJ17" s="432">
        <f>'PTRM input'!U528</f>
        <v>0</v>
      </c>
      <c r="AK17" s="432">
        <f>'PTRM input'!V528</f>
        <v>0</v>
      </c>
      <c r="AL17" s="463">
        <f>'PTRM input'!W528</f>
        <v>0</v>
      </c>
      <c r="AM17" s="462">
        <f>'PTRM input'!X388</f>
        <v>0</v>
      </c>
      <c r="AN17" s="432">
        <f>'PTRM input'!Y388</f>
        <v>0</v>
      </c>
      <c r="AO17" s="432">
        <f>'PTRM input'!Z388</f>
        <v>0</v>
      </c>
      <c r="AP17" s="432">
        <f>'PTRM input'!AA388</f>
        <v>0</v>
      </c>
      <c r="AQ17" s="432">
        <f>'PTRM input'!AB388</f>
        <v>0</v>
      </c>
      <c r="AR17" s="463">
        <f>'PTRM input'!AC388</f>
        <v>0</v>
      </c>
      <c r="AS17" s="462">
        <f>'PTRM input'!Y528</f>
        <v>0</v>
      </c>
      <c r="AT17" s="432">
        <f>'PTRM input'!Z528</f>
        <v>0</v>
      </c>
      <c r="AU17" s="432">
        <f>'PTRM input'!AA528</f>
        <v>0</v>
      </c>
      <c r="AV17" s="432">
        <f>'PTRM input'!AB528</f>
        <v>0</v>
      </c>
      <c r="AW17" s="463">
        <f>'PTRM input'!AC528</f>
        <v>0</v>
      </c>
      <c r="AX17" s="462">
        <f>'PTRM input'!AD388</f>
        <v>0</v>
      </c>
      <c r="AY17" s="432">
        <f>'PTRM input'!AE388</f>
        <v>0</v>
      </c>
      <c r="AZ17" s="432">
        <f>'PTRM input'!AF388</f>
        <v>0</v>
      </c>
      <c r="BA17" s="432">
        <f>'PTRM input'!AG388</f>
        <v>0</v>
      </c>
      <c r="BB17" s="432">
        <f>'PTRM input'!AH388</f>
        <v>0</v>
      </c>
      <c r="BC17" s="463">
        <f>'PTRM input'!AI388</f>
        <v>0</v>
      </c>
      <c r="BD17" s="462">
        <f>'PTRM input'!AE528</f>
        <v>0</v>
      </c>
      <c r="BE17" s="432">
        <f>'PTRM input'!AF528</f>
        <v>0</v>
      </c>
      <c r="BF17" s="432">
        <f>'PTRM input'!AG528</f>
        <v>0</v>
      </c>
      <c r="BG17" s="432">
        <f>'PTRM input'!AH528</f>
        <v>0</v>
      </c>
      <c r="BH17" s="463">
        <f>'PTRM input'!AI528</f>
        <v>0</v>
      </c>
      <c r="BI17" s="462">
        <f>'PTRM input'!AJ388</f>
        <v>0</v>
      </c>
      <c r="BJ17" s="432">
        <f>'PTRM input'!AK388</f>
        <v>0</v>
      </c>
      <c r="BK17" s="432">
        <f>'PTRM input'!AL388</f>
        <v>0</v>
      </c>
      <c r="BL17" s="432">
        <f>'PTRM input'!AM388</f>
        <v>0</v>
      </c>
      <c r="BM17" s="432">
        <f>'PTRM input'!AN388</f>
        <v>0</v>
      </c>
      <c r="BN17" s="463">
        <f>'PTRM input'!AO388</f>
        <v>0</v>
      </c>
      <c r="BO17" s="462">
        <f>'PTRM input'!AK528</f>
        <v>0</v>
      </c>
      <c r="BP17" s="432">
        <f>'PTRM input'!AL528</f>
        <v>0</v>
      </c>
      <c r="BQ17" s="432">
        <f>'PTRM input'!AM528</f>
        <v>0</v>
      </c>
      <c r="BR17" s="432">
        <f>'PTRM input'!AN528</f>
        <v>0</v>
      </c>
      <c r="BS17" s="463">
        <f>'PTRM input'!AO528</f>
        <v>0</v>
      </c>
      <c r="BT17" s="462">
        <f>'PTRM input'!AP388</f>
        <v>0</v>
      </c>
      <c r="BU17" s="432">
        <f>'PTRM input'!AQ388</f>
        <v>0</v>
      </c>
      <c r="BV17" s="432">
        <f>'PTRM input'!AR388</f>
        <v>0</v>
      </c>
      <c r="BW17" s="432">
        <f>'PTRM input'!AS388</f>
        <v>0</v>
      </c>
      <c r="BX17" s="432">
        <f>'PTRM input'!AT388</f>
        <v>0</v>
      </c>
      <c r="BY17" s="463">
        <f>'PTRM input'!AU388</f>
        <v>0</v>
      </c>
      <c r="BZ17" s="462">
        <f>'PTRM input'!AQ528</f>
        <v>0</v>
      </c>
      <c r="CA17" s="432">
        <f>'PTRM input'!AR528</f>
        <v>0</v>
      </c>
      <c r="CB17" s="432">
        <f>'PTRM input'!AS528</f>
        <v>0</v>
      </c>
      <c r="CC17" s="432">
        <f>'PTRM input'!AT528</f>
        <v>0</v>
      </c>
      <c r="CD17" s="463">
        <f>'PTRM input'!AU528</f>
        <v>0</v>
      </c>
      <c r="CE17" s="462">
        <f>'PTRM input'!AV388</f>
        <v>0</v>
      </c>
      <c r="CF17" s="432">
        <f>'PTRM input'!AW388</f>
        <v>0</v>
      </c>
      <c r="CG17" s="432">
        <f>'PTRM input'!AX388</f>
        <v>0</v>
      </c>
      <c r="CH17" s="432">
        <f>'PTRM input'!AY388</f>
        <v>0</v>
      </c>
      <c r="CI17" s="432">
        <f>'PTRM input'!AZ388</f>
        <v>0</v>
      </c>
      <c r="CJ17" s="463">
        <f>'PTRM input'!BA388</f>
        <v>0</v>
      </c>
      <c r="CK17" s="462">
        <f>'PTRM input'!AW528</f>
        <v>0</v>
      </c>
      <c r="CL17" s="432">
        <f>'PTRM input'!AX528</f>
        <v>0</v>
      </c>
      <c r="CM17" s="432">
        <f>'PTRM input'!AY528</f>
        <v>0</v>
      </c>
      <c r="CN17" s="432">
        <f>'PTRM input'!AZ528</f>
        <v>0</v>
      </c>
      <c r="CO17" s="463">
        <f>'PTRM input'!BA528</f>
        <v>0</v>
      </c>
      <c r="CP17" s="462">
        <f>'PTRM input'!BB388</f>
        <v>0</v>
      </c>
      <c r="CQ17" s="432">
        <f>'PTRM input'!BC388</f>
        <v>0</v>
      </c>
      <c r="CR17" s="432">
        <f>'PTRM input'!BD388</f>
        <v>0</v>
      </c>
      <c r="CS17" s="432">
        <f>'PTRM input'!BE388</f>
        <v>0</v>
      </c>
      <c r="CT17" s="432">
        <f>'PTRM input'!BF388</f>
        <v>0</v>
      </c>
      <c r="CU17" s="463">
        <f>'PTRM input'!BG388</f>
        <v>0</v>
      </c>
      <c r="CV17" s="462">
        <f>'PTRM input'!BC528</f>
        <v>0</v>
      </c>
      <c r="CW17" s="432">
        <f>'PTRM input'!BD528</f>
        <v>0</v>
      </c>
      <c r="CX17" s="432">
        <f>'PTRM input'!BE528</f>
        <v>0</v>
      </c>
      <c r="CY17" s="432">
        <f>'PTRM input'!BF528</f>
        <v>0</v>
      </c>
      <c r="CZ17" s="463">
        <f>'PTRM input'!BG528</f>
        <v>0</v>
      </c>
      <c r="DA17" s="462">
        <f>'PTRM input'!BH388</f>
        <v>23128.403867576711</v>
      </c>
      <c r="DB17" s="432">
        <f>'PTRM input'!BI388</f>
        <v>0</v>
      </c>
      <c r="DC17" s="432">
        <f>'PTRM input'!BJ388</f>
        <v>0</v>
      </c>
      <c r="DD17" s="432">
        <f>'PTRM input'!BK388</f>
        <v>0</v>
      </c>
      <c r="DE17" s="432">
        <f>'PTRM input'!BL388</f>
        <v>0</v>
      </c>
      <c r="DF17" s="463">
        <f>'PTRM input'!BM388</f>
        <v>0</v>
      </c>
      <c r="DG17" s="462">
        <f>'PTRM input'!BI528</f>
        <v>0</v>
      </c>
      <c r="DH17" s="432">
        <f>'PTRM input'!BJ528</f>
        <v>0</v>
      </c>
      <c r="DI17" s="432">
        <f>'PTRM input'!BK528</f>
        <v>0</v>
      </c>
      <c r="DJ17" s="432">
        <f>'PTRM input'!BL528</f>
        <v>0</v>
      </c>
      <c r="DK17" s="463">
        <f>'PTRM input'!BM528</f>
        <v>0</v>
      </c>
      <c r="DL17" s="462">
        <f>'PTRM input'!BN388</f>
        <v>51771.45808179045</v>
      </c>
      <c r="DM17" s="432">
        <f>'PTRM input'!BO388</f>
        <v>0</v>
      </c>
      <c r="DN17" s="432">
        <f>'PTRM input'!BP388</f>
        <v>0</v>
      </c>
      <c r="DO17" s="432">
        <f>'PTRM input'!BQ388</f>
        <v>0</v>
      </c>
      <c r="DP17" s="432">
        <f>'PTRM input'!BR388</f>
        <v>0</v>
      </c>
      <c r="DQ17" s="463">
        <f>'PTRM input'!BS388</f>
        <v>0</v>
      </c>
      <c r="DR17" s="462">
        <f>'PTRM input'!BO528</f>
        <v>0</v>
      </c>
      <c r="DS17" s="432">
        <f>'PTRM input'!BP528</f>
        <v>0</v>
      </c>
      <c r="DT17" s="432">
        <f>'PTRM input'!BQ528</f>
        <v>0</v>
      </c>
      <c r="DU17" s="432">
        <f>'PTRM input'!BR528</f>
        <v>0</v>
      </c>
      <c r="DV17" s="463">
        <f>'PTRM input'!BS528</f>
        <v>0</v>
      </c>
      <c r="DW17" s="462">
        <f>'PTRM input'!BT388</f>
        <v>35692.429908992694</v>
      </c>
      <c r="DX17" s="432">
        <f>'PTRM input'!BU388</f>
        <v>0</v>
      </c>
      <c r="DY17" s="432">
        <f>'PTRM input'!BV388</f>
        <v>0</v>
      </c>
      <c r="DZ17" s="432">
        <f>'PTRM input'!BW388</f>
        <v>0</v>
      </c>
      <c r="EA17" s="432">
        <f>'PTRM input'!BX388</f>
        <v>0</v>
      </c>
      <c r="EB17" s="463">
        <f>'PTRM input'!BY388</f>
        <v>0</v>
      </c>
      <c r="EC17" s="462">
        <f>'PTRM input'!BU528</f>
        <v>0</v>
      </c>
      <c r="ED17" s="432">
        <f>'PTRM input'!BV528</f>
        <v>0</v>
      </c>
      <c r="EE17" s="432">
        <f>'PTRM input'!BW528</f>
        <v>0</v>
      </c>
      <c r="EF17" s="432">
        <f>'PTRM input'!BX528</f>
        <v>0</v>
      </c>
      <c r="EG17" s="463">
        <f>'PTRM input'!BY528</f>
        <v>0</v>
      </c>
      <c r="EH17" s="462">
        <f>'PTRM input'!BZ388</f>
        <v>0</v>
      </c>
      <c r="EI17" s="432">
        <f>'PTRM input'!CA388</f>
        <v>0</v>
      </c>
      <c r="EJ17" s="432">
        <f>'PTRM input'!CB388</f>
        <v>0</v>
      </c>
      <c r="EK17" s="432">
        <f>'PTRM input'!CC388</f>
        <v>0</v>
      </c>
      <c r="EL17" s="432">
        <f>'PTRM input'!CD388</f>
        <v>0</v>
      </c>
      <c r="EM17" s="463">
        <f>'PTRM input'!CE388</f>
        <v>0</v>
      </c>
      <c r="EN17" s="462">
        <f>'PTRM input'!CA528</f>
        <v>0</v>
      </c>
      <c r="EO17" s="432">
        <f>'PTRM input'!CB528</f>
        <v>0</v>
      </c>
      <c r="EP17" s="432">
        <f>'PTRM input'!CC528</f>
        <v>0</v>
      </c>
      <c r="EQ17" s="432">
        <f>'PTRM input'!CD528</f>
        <v>0</v>
      </c>
      <c r="ER17" s="463">
        <f>'PTRM input'!CE528</f>
        <v>0</v>
      </c>
      <c r="ES17" s="462">
        <f>'PTRM input'!CF388</f>
        <v>7625.2172120597143</v>
      </c>
      <c r="ET17" s="432">
        <f>'PTRM input'!CG388</f>
        <v>0</v>
      </c>
      <c r="EU17" s="432">
        <f>'PTRM input'!CH388</f>
        <v>0</v>
      </c>
      <c r="EV17" s="432">
        <f>'PTRM input'!CI388</f>
        <v>0</v>
      </c>
      <c r="EW17" s="432">
        <f>'PTRM input'!CJ388</f>
        <v>0</v>
      </c>
      <c r="EX17" s="463">
        <f>'PTRM input'!CK388</f>
        <v>0</v>
      </c>
      <c r="EY17" s="462">
        <f>'PTRM input'!CG528</f>
        <v>0</v>
      </c>
      <c r="EZ17" s="432">
        <f>'PTRM input'!CH528</f>
        <v>0</v>
      </c>
      <c r="FA17" s="432">
        <f>'PTRM input'!CI528</f>
        <v>0</v>
      </c>
      <c r="FB17" s="432">
        <f>'PTRM input'!CJ528</f>
        <v>0</v>
      </c>
      <c r="FC17" s="463">
        <f>'PTRM input'!CK528</f>
        <v>0</v>
      </c>
      <c r="FD17" s="462">
        <f>'PTRM input'!CL388</f>
        <v>17031.739902502122</v>
      </c>
      <c r="FE17" s="432">
        <f>'PTRM input'!CM388</f>
        <v>0</v>
      </c>
      <c r="FF17" s="432">
        <f>'PTRM input'!CN388</f>
        <v>0</v>
      </c>
      <c r="FG17" s="432">
        <f>'PTRM input'!CO388</f>
        <v>0</v>
      </c>
      <c r="FH17" s="432">
        <f>'PTRM input'!CP388</f>
        <v>0</v>
      </c>
      <c r="FI17" s="463">
        <f>'PTRM input'!CQ388</f>
        <v>0</v>
      </c>
      <c r="FJ17" s="462">
        <f>'PTRM input'!CM528</f>
        <v>0</v>
      </c>
      <c r="FK17" s="432">
        <f>'PTRM input'!CN528</f>
        <v>0</v>
      </c>
      <c r="FL17" s="432">
        <f>'PTRM input'!CO528</f>
        <v>0</v>
      </c>
      <c r="FM17" s="432">
        <f>'PTRM input'!CP528</f>
        <v>0</v>
      </c>
      <c r="FN17" s="463">
        <f>'PTRM input'!CQ528</f>
        <v>0</v>
      </c>
      <c r="FO17" s="462">
        <f>'PTRM input'!CR388</f>
        <v>13247.109925077166</v>
      </c>
      <c r="FP17" s="432">
        <f>'PTRM input'!CS388</f>
        <v>0</v>
      </c>
      <c r="FQ17" s="432">
        <f>'PTRM input'!CT388</f>
        <v>0</v>
      </c>
      <c r="FR17" s="432">
        <f>'PTRM input'!CU388</f>
        <v>0</v>
      </c>
      <c r="FS17" s="432">
        <f>'PTRM input'!CV388</f>
        <v>0</v>
      </c>
      <c r="FT17" s="463">
        <f>'PTRM input'!CW388</f>
        <v>0</v>
      </c>
      <c r="FU17" s="462">
        <f>'PTRM input'!CS528</f>
        <v>0</v>
      </c>
      <c r="FV17" s="432">
        <f>'PTRM input'!CT528</f>
        <v>0</v>
      </c>
      <c r="FW17" s="432">
        <f>'PTRM input'!CU528</f>
        <v>0</v>
      </c>
      <c r="FX17" s="432">
        <f>'PTRM input'!CV528</f>
        <v>0</v>
      </c>
      <c r="FY17" s="463">
        <f>'PTRM input'!CW528</f>
        <v>0</v>
      </c>
      <c r="FZ17" s="462">
        <f>'PTRM input'!CX388</f>
        <v>0</v>
      </c>
      <c r="GA17" s="432">
        <f>'PTRM input'!CY388</f>
        <v>0</v>
      </c>
      <c r="GB17" s="432">
        <f>'PTRM input'!CZ388</f>
        <v>0</v>
      </c>
      <c r="GC17" s="432">
        <f>'PTRM input'!DA388</f>
        <v>0</v>
      </c>
      <c r="GD17" s="432">
        <f>'PTRM input'!DB388</f>
        <v>0</v>
      </c>
      <c r="GE17" s="463">
        <f>'PTRM input'!DC388</f>
        <v>0</v>
      </c>
      <c r="GF17" s="462">
        <f>'PTRM input'!CY528</f>
        <v>0</v>
      </c>
      <c r="GG17" s="432">
        <f>'PTRM input'!CZ528</f>
        <v>0</v>
      </c>
      <c r="GH17" s="432">
        <f>'PTRM input'!DA528</f>
        <v>0</v>
      </c>
      <c r="GI17" s="432">
        <f>'PTRM input'!DB528</f>
        <v>0</v>
      </c>
      <c r="GJ17" s="463">
        <f>'PTRM input'!DC528</f>
        <v>0</v>
      </c>
    </row>
    <row r="18" spans="1:192" s="212" customFormat="1">
      <c r="A18" s="29"/>
      <c r="B18" s="29"/>
      <c r="C18" s="29"/>
      <c r="D18" s="29"/>
      <c r="E18" s="432" t="str">
        <f>'PTRM input'!E389</f>
        <v>Residential Docklands  - Flexible Pricing</v>
      </c>
      <c r="F18" s="462">
        <f>'PTRM input'!F389</f>
        <v>0</v>
      </c>
      <c r="G18" s="432">
        <f>'PTRM input'!G389</f>
        <v>0</v>
      </c>
      <c r="H18" s="432">
        <f>'PTRM input'!H389</f>
        <v>0</v>
      </c>
      <c r="I18" s="432">
        <f>'PTRM input'!I389</f>
        <v>0</v>
      </c>
      <c r="J18" s="432">
        <f>'PTRM input'!J389</f>
        <v>0</v>
      </c>
      <c r="K18" s="463">
        <f>'PTRM input'!K389</f>
        <v>0</v>
      </c>
      <c r="L18" s="432">
        <f>'PTRM input'!G529</f>
        <v>0</v>
      </c>
      <c r="M18" s="432">
        <f>'PTRM input'!H529</f>
        <v>0</v>
      </c>
      <c r="N18" s="432">
        <f>'PTRM input'!I529</f>
        <v>0</v>
      </c>
      <c r="O18" s="432">
        <f>'PTRM input'!J529</f>
        <v>0</v>
      </c>
      <c r="P18" s="463">
        <f>'PTRM input'!K529</f>
        <v>0</v>
      </c>
      <c r="Q18" s="462">
        <f>'PTRM input'!L389</f>
        <v>0</v>
      </c>
      <c r="R18" s="432">
        <f>'PTRM input'!M389</f>
        <v>0</v>
      </c>
      <c r="S18" s="432">
        <f>'PTRM input'!N389</f>
        <v>0</v>
      </c>
      <c r="T18" s="432">
        <f>'PTRM input'!O389</f>
        <v>0</v>
      </c>
      <c r="U18" s="432">
        <f>'PTRM input'!P389</f>
        <v>0</v>
      </c>
      <c r="V18" s="463">
        <f>'PTRM input'!Q389</f>
        <v>0</v>
      </c>
      <c r="W18" s="432">
        <f>'PTRM input'!M529</f>
        <v>0</v>
      </c>
      <c r="X18" s="432">
        <f>'PTRM input'!N529</f>
        <v>0</v>
      </c>
      <c r="Y18" s="432">
        <f>'PTRM input'!O529</f>
        <v>0</v>
      </c>
      <c r="Z18" s="432">
        <f>'PTRM input'!P529</f>
        <v>0</v>
      </c>
      <c r="AA18" s="463">
        <f>'PTRM input'!Q529</f>
        <v>0</v>
      </c>
      <c r="AB18" s="432">
        <f>'PTRM input'!R389</f>
        <v>0</v>
      </c>
      <c r="AC18" s="432">
        <f>'PTRM input'!S389</f>
        <v>0</v>
      </c>
      <c r="AD18" s="432">
        <f>'PTRM input'!T389</f>
        <v>0</v>
      </c>
      <c r="AE18" s="432">
        <f>'PTRM input'!U389</f>
        <v>0</v>
      </c>
      <c r="AF18" s="432">
        <f>'PTRM input'!V389</f>
        <v>0</v>
      </c>
      <c r="AG18" s="432">
        <f>'PTRM input'!W389</f>
        <v>0</v>
      </c>
      <c r="AH18" s="462">
        <f>'PTRM input'!S529</f>
        <v>0</v>
      </c>
      <c r="AI18" s="432">
        <f>'PTRM input'!T529</f>
        <v>0</v>
      </c>
      <c r="AJ18" s="432">
        <f>'PTRM input'!U529</f>
        <v>0</v>
      </c>
      <c r="AK18" s="432">
        <f>'PTRM input'!V529</f>
        <v>0</v>
      </c>
      <c r="AL18" s="463">
        <f>'PTRM input'!W529</f>
        <v>0</v>
      </c>
      <c r="AM18" s="462">
        <f>'PTRM input'!X389</f>
        <v>0</v>
      </c>
      <c r="AN18" s="432">
        <f>'PTRM input'!Y389</f>
        <v>0</v>
      </c>
      <c r="AO18" s="432">
        <f>'PTRM input'!Z389</f>
        <v>0</v>
      </c>
      <c r="AP18" s="432">
        <f>'PTRM input'!AA389</f>
        <v>0</v>
      </c>
      <c r="AQ18" s="432">
        <f>'PTRM input'!AB389</f>
        <v>0</v>
      </c>
      <c r="AR18" s="463">
        <f>'PTRM input'!AC389</f>
        <v>0</v>
      </c>
      <c r="AS18" s="462">
        <f>'PTRM input'!Y529</f>
        <v>0</v>
      </c>
      <c r="AT18" s="432">
        <f>'PTRM input'!Z529</f>
        <v>0</v>
      </c>
      <c r="AU18" s="432">
        <f>'PTRM input'!AA529</f>
        <v>0</v>
      </c>
      <c r="AV18" s="432">
        <f>'PTRM input'!AB529</f>
        <v>0</v>
      </c>
      <c r="AW18" s="463">
        <f>'PTRM input'!AC529</f>
        <v>0</v>
      </c>
      <c r="AX18" s="462">
        <f>'PTRM input'!AD389</f>
        <v>0</v>
      </c>
      <c r="AY18" s="432">
        <f>'PTRM input'!AE389</f>
        <v>0</v>
      </c>
      <c r="AZ18" s="432">
        <f>'PTRM input'!AF389</f>
        <v>0</v>
      </c>
      <c r="BA18" s="432">
        <f>'PTRM input'!AG389</f>
        <v>0</v>
      </c>
      <c r="BB18" s="432">
        <f>'PTRM input'!AH389</f>
        <v>0</v>
      </c>
      <c r="BC18" s="463">
        <f>'PTRM input'!AI389</f>
        <v>0</v>
      </c>
      <c r="BD18" s="462">
        <f>'PTRM input'!AE529</f>
        <v>0</v>
      </c>
      <c r="BE18" s="432">
        <f>'PTRM input'!AF529</f>
        <v>0</v>
      </c>
      <c r="BF18" s="432">
        <f>'PTRM input'!AG529</f>
        <v>0</v>
      </c>
      <c r="BG18" s="432">
        <f>'PTRM input'!AH529</f>
        <v>0</v>
      </c>
      <c r="BH18" s="463">
        <f>'PTRM input'!AI529</f>
        <v>0</v>
      </c>
      <c r="BI18" s="462">
        <f>'PTRM input'!AJ389</f>
        <v>0</v>
      </c>
      <c r="BJ18" s="432">
        <f>'PTRM input'!AK389</f>
        <v>0</v>
      </c>
      <c r="BK18" s="432">
        <f>'PTRM input'!AL389</f>
        <v>0</v>
      </c>
      <c r="BL18" s="432">
        <f>'PTRM input'!AM389</f>
        <v>0</v>
      </c>
      <c r="BM18" s="432">
        <f>'PTRM input'!AN389</f>
        <v>0</v>
      </c>
      <c r="BN18" s="463">
        <f>'PTRM input'!AO389</f>
        <v>0</v>
      </c>
      <c r="BO18" s="462">
        <f>'PTRM input'!AK529</f>
        <v>0</v>
      </c>
      <c r="BP18" s="432">
        <f>'PTRM input'!AL529</f>
        <v>0</v>
      </c>
      <c r="BQ18" s="432">
        <f>'PTRM input'!AM529</f>
        <v>0</v>
      </c>
      <c r="BR18" s="432">
        <f>'PTRM input'!AN529</f>
        <v>0</v>
      </c>
      <c r="BS18" s="463">
        <f>'PTRM input'!AO529</f>
        <v>0</v>
      </c>
      <c r="BT18" s="462">
        <f>'PTRM input'!AP389</f>
        <v>0</v>
      </c>
      <c r="BU18" s="432">
        <f>'PTRM input'!AQ389</f>
        <v>0</v>
      </c>
      <c r="BV18" s="432">
        <f>'PTRM input'!AR389</f>
        <v>0</v>
      </c>
      <c r="BW18" s="432">
        <f>'PTRM input'!AS389</f>
        <v>0</v>
      </c>
      <c r="BX18" s="432">
        <f>'PTRM input'!AT389</f>
        <v>0</v>
      </c>
      <c r="BY18" s="463">
        <f>'PTRM input'!AU389</f>
        <v>0</v>
      </c>
      <c r="BZ18" s="462">
        <f>'PTRM input'!AQ529</f>
        <v>0</v>
      </c>
      <c r="CA18" s="432">
        <f>'PTRM input'!AR529</f>
        <v>0</v>
      </c>
      <c r="CB18" s="432">
        <f>'PTRM input'!AS529</f>
        <v>0</v>
      </c>
      <c r="CC18" s="432">
        <f>'PTRM input'!AT529</f>
        <v>0</v>
      </c>
      <c r="CD18" s="463">
        <f>'PTRM input'!AU529</f>
        <v>0</v>
      </c>
      <c r="CE18" s="462">
        <f>'PTRM input'!AV389</f>
        <v>0</v>
      </c>
      <c r="CF18" s="432">
        <f>'PTRM input'!AW389</f>
        <v>0</v>
      </c>
      <c r="CG18" s="432">
        <f>'PTRM input'!AX389</f>
        <v>0</v>
      </c>
      <c r="CH18" s="432">
        <f>'PTRM input'!AY389</f>
        <v>0</v>
      </c>
      <c r="CI18" s="432">
        <f>'PTRM input'!AZ389</f>
        <v>0</v>
      </c>
      <c r="CJ18" s="463">
        <f>'PTRM input'!BA389</f>
        <v>0</v>
      </c>
      <c r="CK18" s="462">
        <f>'PTRM input'!AW529</f>
        <v>0</v>
      </c>
      <c r="CL18" s="432">
        <f>'PTRM input'!AX529</f>
        <v>0</v>
      </c>
      <c r="CM18" s="432">
        <f>'PTRM input'!AY529</f>
        <v>0</v>
      </c>
      <c r="CN18" s="432">
        <f>'PTRM input'!AZ529</f>
        <v>0</v>
      </c>
      <c r="CO18" s="463">
        <f>'PTRM input'!BA529</f>
        <v>0</v>
      </c>
      <c r="CP18" s="462">
        <f>'PTRM input'!BB389</f>
        <v>0</v>
      </c>
      <c r="CQ18" s="432">
        <f>'PTRM input'!BC389</f>
        <v>0</v>
      </c>
      <c r="CR18" s="432">
        <f>'PTRM input'!BD389</f>
        <v>0</v>
      </c>
      <c r="CS18" s="432">
        <f>'PTRM input'!BE389</f>
        <v>0</v>
      </c>
      <c r="CT18" s="432">
        <f>'PTRM input'!BF389</f>
        <v>0</v>
      </c>
      <c r="CU18" s="463">
        <f>'PTRM input'!BG389</f>
        <v>0</v>
      </c>
      <c r="CV18" s="462">
        <f>'PTRM input'!BC529</f>
        <v>0</v>
      </c>
      <c r="CW18" s="432">
        <f>'PTRM input'!BD529</f>
        <v>0</v>
      </c>
      <c r="CX18" s="432">
        <f>'PTRM input'!BE529</f>
        <v>0</v>
      </c>
      <c r="CY18" s="432">
        <f>'PTRM input'!BF529</f>
        <v>0</v>
      </c>
      <c r="CZ18" s="463">
        <f>'PTRM input'!BG529</f>
        <v>0</v>
      </c>
      <c r="DA18" s="462">
        <f>'PTRM input'!BH389</f>
        <v>0</v>
      </c>
      <c r="DB18" s="432">
        <f>'PTRM input'!BI389</f>
        <v>0</v>
      </c>
      <c r="DC18" s="432">
        <f>'PTRM input'!BJ389</f>
        <v>0</v>
      </c>
      <c r="DD18" s="432">
        <f>'PTRM input'!BK389</f>
        <v>0</v>
      </c>
      <c r="DE18" s="432">
        <f>'PTRM input'!BL389</f>
        <v>0</v>
      </c>
      <c r="DF18" s="463">
        <f>'PTRM input'!BM389</f>
        <v>0</v>
      </c>
      <c r="DG18" s="462">
        <f>'PTRM input'!BI529</f>
        <v>0</v>
      </c>
      <c r="DH18" s="432">
        <f>'PTRM input'!BJ529</f>
        <v>0</v>
      </c>
      <c r="DI18" s="432">
        <f>'PTRM input'!BK529</f>
        <v>0</v>
      </c>
      <c r="DJ18" s="432">
        <f>'PTRM input'!BL529</f>
        <v>0</v>
      </c>
      <c r="DK18" s="463">
        <f>'PTRM input'!BM529</f>
        <v>0</v>
      </c>
      <c r="DL18" s="462">
        <f>'PTRM input'!BN389</f>
        <v>0</v>
      </c>
      <c r="DM18" s="432">
        <f>'PTRM input'!BO389</f>
        <v>0</v>
      </c>
      <c r="DN18" s="432">
        <f>'PTRM input'!BP389</f>
        <v>0</v>
      </c>
      <c r="DO18" s="432">
        <f>'PTRM input'!BQ389</f>
        <v>0</v>
      </c>
      <c r="DP18" s="432">
        <f>'PTRM input'!BR389</f>
        <v>0</v>
      </c>
      <c r="DQ18" s="463">
        <f>'PTRM input'!BS389</f>
        <v>0</v>
      </c>
      <c r="DR18" s="462">
        <f>'PTRM input'!BO529</f>
        <v>0</v>
      </c>
      <c r="DS18" s="432">
        <f>'PTRM input'!BP529</f>
        <v>0</v>
      </c>
      <c r="DT18" s="432">
        <f>'PTRM input'!BQ529</f>
        <v>0</v>
      </c>
      <c r="DU18" s="432">
        <f>'PTRM input'!BR529</f>
        <v>0</v>
      </c>
      <c r="DV18" s="463">
        <f>'PTRM input'!BS529</f>
        <v>0</v>
      </c>
      <c r="DW18" s="462">
        <f>'PTRM input'!BT389</f>
        <v>0</v>
      </c>
      <c r="DX18" s="432">
        <f>'PTRM input'!BU389</f>
        <v>0</v>
      </c>
      <c r="DY18" s="432">
        <f>'PTRM input'!BV389</f>
        <v>0</v>
      </c>
      <c r="DZ18" s="432">
        <f>'PTRM input'!BW389</f>
        <v>0</v>
      </c>
      <c r="EA18" s="432">
        <f>'PTRM input'!BX389</f>
        <v>0</v>
      </c>
      <c r="EB18" s="463">
        <f>'PTRM input'!BY389</f>
        <v>0</v>
      </c>
      <c r="EC18" s="462">
        <f>'PTRM input'!BU529</f>
        <v>0</v>
      </c>
      <c r="ED18" s="432">
        <f>'PTRM input'!BV529</f>
        <v>0</v>
      </c>
      <c r="EE18" s="432">
        <f>'PTRM input'!BW529</f>
        <v>0</v>
      </c>
      <c r="EF18" s="432">
        <f>'PTRM input'!BX529</f>
        <v>0</v>
      </c>
      <c r="EG18" s="463">
        <f>'PTRM input'!BY529</f>
        <v>0</v>
      </c>
      <c r="EH18" s="462">
        <f>'PTRM input'!BZ389</f>
        <v>0</v>
      </c>
      <c r="EI18" s="432">
        <f>'PTRM input'!CA389</f>
        <v>0</v>
      </c>
      <c r="EJ18" s="432">
        <f>'PTRM input'!CB389</f>
        <v>0</v>
      </c>
      <c r="EK18" s="432">
        <f>'PTRM input'!CC389</f>
        <v>0</v>
      </c>
      <c r="EL18" s="432">
        <f>'PTRM input'!CD389</f>
        <v>0</v>
      </c>
      <c r="EM18" s="463">
        <f>'PTRM input'!CE389</f>
        <v>0</v>
      </c>
      <c r="EN18" s="462">
        <f>'PTRM input'!CA529</f>
        <v>0</v>
      </c>
      <c r="EO18" s="432">
        <f>'PTRM input'!CB529</f>
        <v>0</v>
      </c>
      <c r="EP18" s="432">
        <f>'PTRM input'!CC529</f>
        <v>0</v>
      </c>
      <c r="EQ18" s="432">
        <f>'PTRM input'!CD529</f>
        <v>0</v>
      </c>
      <c r="ER18" s="463">
        <f>'PTRM input'!CE529</f>
        <v>0</v>
      </c>
      <c r="ES18" s="462">
        <f>'PTRM input'!CF389</f>
        <v>0</v>
      </c>
      <c r="ET18" s="432">
        <f>'PTRM input'!CG389</f>
        <v>0</v>
      </c>
      <c r="EU18" s="432">
        <f>'PTRM input'!CH389</f>
        <v>0</v>
      </c>
      <c r="EV18" s="432">
        <f>'PTRM input'!CI389</f>
        <v>0</v>
      </c>
      <c r="EW18" s="432">
        <f>'PTRM input'!CJ389</f>
        <v>0</v>
      </c>
      <c r="EX18" s="463">
        <f>'PTRM input'!CK389</f>
        <v>0</v>
      </c>
      <c r="EY18" s="462">
        <f>'PTRM input'!CG529</f>
        <v>0</v>
      </c>
      <c r="EZ18" s="432">
        <f>'PTRM input'!CH529</f>
        <v>0</v>
      </c>
      <c r="FA18" s="432">
        <f>'PTRM input'!CI529</f>
        <v>0</v>
      </c>
      <c r="FB18" s="432">
        <f>'PTRM input'!CJ529</f>
        <v>0</v>
      </c>
      <c r="FC18" s="463">
        <f>'PTRM input'!CK529</f>
        <v>0</v>
      </c>
      <c r="FD18" s="462">
        <f>'PTRM input'!CL389</f>
        <v>0</v>
      </c>
      <c r="FE18" s="432">
        <f>'PTRM input'!CM389</f>
        <v>0</v>
      </c>
      <c r="FF18" s="432">
        <f>'PTRM input'!CN389</f>
        <v>0</v>
      </c>
      <c r="FG18" s="432">
        <f>'PTRM input'!CO389</f>
        <v>0</v>
      </c>
      <c r="FH18" s="432">
        <f>'PTRM input'!CP389</f>
        <v>0</v>
      </c>
      <c r="FI18" s="463">
        <f>'PTRM input'!CQ389</f>
        <v>0</v>
      </c>
      <c r="FJ18" s="462">
        <f>'PTRM input'!CM529</f>
        <v>0</v>
      </c>
      <c r="FK18" s="432">
        <f>'PTRM input'!CN529</f>
        <v>0</v>
      </c>
      <c r="FL18" s="432">
        <f>'PTRM input'!CO529</f>
        <v>0</v>
      </c>
      <c r="FM18" s="432">
        <f>'PTRM input'!CP529</f>
        <v>0</v>
      </c>
      <c r="FN18" s="463">
        <f>'PTRM input'!CQ529</f>
        <v>0</v>
      </c>
      <c r="FO18" s="462">
        <f>'PTRM input'!CR389</f>
        <v>0</v>
      </c>
      <c r="FP18" s="432">
        <f>'PTRM input'!CS389</f>
        <v>0</v>
      </c>
      <c r="FQ18" s="432">
        <f>'PTRM input'!CT389</f>
        <v>0</v>
      </c>
      <c r="FR18" s="432">
        <f>'PTRM input'!CU389</f>
        <v>0</v>
      </c>
      <c r="FS18" s="432">
        <f>'PTRM input'!CV389</f>
        <v>0</v>
      </c>
      <c r="FT18" s="463">
        <f>'PTRM input'!CW389</f>
        <v>0</v>
      </c>
      <c r="FU18" s="462">
        <f>'PTRM input'!CS529</f>
        <v>0</v>
      </c>
      <c r="FV18" s="432">
        <f>'PTRM input'!CT529</f>
        <v>0</v>
      </c>
      <c r="FW18" s="432">
        <f>'PTRM input'!CU529</f>
        <v>0</v>
      </c>
      <c r="FX18" s="432">
        <f>'PTRM input'!CV529</f>
        <v>0</v>
      </c>
      <c r="FY18" s="463">
        <f>'PTRM input'!CW529</f>
        <v>0</v>
      </c>
      <c r="FZ18" s="462">
        <f>'PTRM input'!CX389</f>
        <v>0</v>
      </c>
      <c r="GA18" s="432">
        <f>'PTRM input'!CY389</f>
        <v>0</v>
      </c>
      <c r="GB18" s="432">
        <f>'PTRM input'!CZ389</f>
        <v>0</v>
      </c>
      <c r="GC18" s="432">
        <f>'PTRM input'!DA389</f>
        <v>0</v>
      </c>
      <c r="GD18" s="432">
        <f>'PTRM input'!DB389</f>
        <v>0</v>
      </c>
      <c r="GE18" s="463">
        <f>'PTRM input'!DC389</f>
        <v>0</v>
      </c>
      <c r="GF18" s="462">
        <f>'PTRM input'!CY529</f>
        <v>0</v>
      </c>
      <c r="GG18" s="432">
        <f>'PTRM input'!CZ529</f>
        <v>0</v>
      </c>
      <c r="GH18" s="432">
        <f>'PTRM input'!DA529</f>
        <v>0</v>
      </c>
      <c r="GI18" s="432">
        <f>'PTRM input'!DB529</f>
        <v>0</v>
      </c>
      <c r="GJ18" s="463">
        <f>'PTRM input'!DC529</f>
        <v>0</v>
      </c>
    </row>
    <row r="19" spans="1:192" s="212" customFormat="1">
      <c r="A19" s="29"/>
      <c r="B19" s="29"/>
      <c r="C19" s="29"/>
      <c r="D19" s="29"/>
      <c r="E19" s="432" t="str">
        <f>'PTRM input'!E390</f>
        <v>Climate Saver - Flexible Pricing</v>
      </c>
      <c r="F19" s="462">
        <f>'PTRM input'!F390</f>
        <v>0</v>
      </c>
      <c r="G19" s="432">
        <f>'PTRM input'!G390</f>
        <v>0</v>
      </c>
      <c r="H19" s="432">
        <f>'PTRM input'!H390</f>
        <v>0</v>
      </c>
      <c r="I19" s="432">
        <f>'PTRM input'!I390</f>
        <v>0</v>
      </c>
      <c r="J19" s="432">
        <f>'PTRM input'!J390</f>
        <v>0</v>
      </c>
      <c r="K19" s="463">
        <f>'PTRM input'!K390</f>
        <v>0</v>
      </c>
      <c r="L19" s="432">
        <f>'PTRM input'!G530</f>
        <v>0</v>
      </c>
      <c r="M19" s="432">
        <f>'PTRM input'!H530</f>
        <v>0</v>
      </c>
      <c r="N19" s="432">
        <f>'PTRM input'!I530</f>
        <v>0</v>
      </c>
      <c r="O19" s="432">
        <f>'PTRM input'!J530</f>
        <v>0</v>
      </c>
      <c r="P19" s="463">
        <f>'PTRM input'!K530</f>
        <v>0</v>
      </c>
      <c r="Q19" s="462">
        <f>'PTRM input'!L390</f>
        <v>0</v>
      </c>
      <c r="R19" s="432">
        <f>'PTRM input'!M390</f>
        <v>0</v>
      </c>
      <c r="S19" s="432">
        <f>'PTRM input'!N390</f>
        <v>0</v>
      </c>
      <c r="T19" s="432">
        <f>'PTRM input'!O390</f>
        <v>0</v>
      </c>
      <c r="U19" s="432">
        <f>'PTRM input'!P390</f>
        <v>0</v>
      </c>
      <c r="V19" s="463">
        <f>'PTRM input'!Q390</f>
        <v>0</v>
      </c>
      <c r="W19" s="432">
        <f>'PTRM input'!M530</f>
        <v>0</v>
      </c>
      <c r="X19" s="432">
        <f>'PTRM input'!N530</f>
        <v>0</v>
      </c>
      <c r="Y19" s="432">
        <f>'PTRM input'!O530</f>
        <v>0</v>
      </c>
      <c r="Z19" s="432">
        <f>'PTRM input'!P530</f>
        <v>0</v>
      </c>
      <c r="AA19" s="463">
        <f>'PTRM input'!Q530</f>
        <v>0</v>
      </c>
      <c r="AB19" s="432">
        <f>'PTRM input'!R390</f>
        <v>0</v>
      </c>
      <c r="AC19" s="432">
        <f>'PTRM input'!S390</f>
        <v>0</v>
      </c>
      <c r="AD19" s="432">
        <f>'PTRM input'!T390</f>
        <v>0</v>
      </c>
      <c r="AE19" s="432">
        <f>'PTRM input'!U390</f>
        <v>0</v>
      </c>
      <c r="AF19" s="432">
        <f>'PTRM input'!V390</f>
        <v>0</v>
      </c>
      <c r="AG19" s="432">
        <f>'PTRM input'!W390</f>
        <v>0</v>
      </c>
      <c r="AH19" s="462">
        <f>'PTRM input'!S530</f>
        <v>0</v>
      </c>
      <c r="AI19" s="432">
        <f>'PTRM input'!T530</f>
        <v>0</v>
      </c>
      <c r="AJ19" s="432">
        <f>'PTRM input'!U530</f>
        <v>0</v>
      </c>
      <c r="AK19" s="432">
        <f>'PTRM input'!V530</f>
        <v>0</v>
      </c>
      <c r="AL19" s="463">
        <f>'PTRM input'!W530</f>
        <v>0</v>
      </c>
      <c r="AM19" s="462">
        <f>'PTRM input'!X390</f>
        <v>0</v>
      </c>
      <c r="AN19" s="432">
        <f>'PTRM input'!Y390</f>
        <v>0</v>
      </c>
      <c r="AO19" s="432">
        <f>'PTRM input'!Z390</f>
        <v>0</v>
      </c>
      <c r="AP19" s="432">
        <f>'PTRM input'!AA390</f>
        <v>0</v>
      </c>
      <c r="AQ19" s="432">
        <f>'PTRM input'!AB390</f>
        <v>0</v>
      </c>
      <c r="AR19" s="463">
        <f>'PTRM input'!AC390</f>
        <v>0</v>
      </c>
      <c r="AS19" s="462">
        <f>'PTRM input'!Y530</f>
        <v>0</v>
      </c>
      <c r="AT19" s="432">
        <f>'PTRM input'!Z530</f>
        <v>0</v>
      </c>
      <c r="AU19" s="432">
        <f>'PTRM input'!AA530</f>
        <v>0</v>
      </c>
      <c r="AV19" s="432">
        <f>'PTRM input'!AB530</f>
        <v>0</v>
      </c>
      <c r="AW19" s="463">
        <f>'PTRM input'!AC530</f>
        <v>0</v>
      </c>
      <c r="AX19" s="462">
        <f>'PTRM input'!AD390</f>
        <v>0</v>
      </c>
      <c r="AY19" s="432">
        <f>'PTRM input'!AE390</f>
        <v>0</v>
      </c>
      <c r="AZ19" s="432">
        <f>'PTRM input'!AF390</f>
        <v>0</v>
      </c>
      <c r="BA19" s="432">
        <f>'PTRM input'!AG390</f>
        <v>0</v>
      </c>
      <c r="BB19" s="432">
        <f>'PTRM input'!AH390</f>
        <v>0</v>
      </c>
      <c r="BC19" s="463">
        <f>'PTRM input'!AI390</f>
        <v>0</v>
      </c>
      <c r="BD19" s="462">
        <f>'PTRM input'!AE530</f>
        <v>0</v>
      </c>
      <c r="BE19" s="432">
        <f>'PTRM input'!AF530</f>
        <v>0</v>
      </c>
      <c r="BF19" s="432">
        <f>'PTRM input'!AG530</f>
        <v>0</v>
      </c>
      <c r="BG19" s="432">
        <f>'PTRM input'!AH530</f>
        <v>0</v>
      </c>
      <c r="BH19" s="463">
        <f>'PTRM input'!AI530</f>
        <v>0</v>
      </c>
      <c r="BI19" s="462">
        <f>'PTRM input'!AJ390</f>
        <v>0</v>
      </c>
      <c r="BJ19" s="432">
        <f>'PTRM input'!AK390</f>
        <v>0</v>
      </c>
      <c r="BK19" s="432">
        <f>'PTRM input'!AL390</f>
        <v>0</v>
      </c>
      <c r="BL19" s="432">
        <f>'PTRM input'!AM390</f>
        <v>0</v>
      </c>
      <c r="BM19" s="432">
        <f>'PTRM input'!AN390</f>
        <v>0</v>
      </c>
      <c r="BN19" s="463">
        <f>'PTRM input'!AO390</f>
        <v>0</v>
      </c>
      <c r="BO19" s="462">
        <f>'PTRM input'!AK530</f>
        <v>0</v>
      </c>
      <c r="BP19" s="432">
        <f>'PTRM input'!AL530</f>
        <v>0</v>
      </c>
      <c r="BQ19" s="432">
        <f>'PTRM input'!AM530</f>
        <v>0</v>
      </c>
      <c r="BR19" s="432">
        <f>'PTRM input'!AN530</f>
        <v>0</v>
      </c>
      <c r="BS19" s="463">
        <f>'PTRM input'!AO530</f>
        <v>0</v>
      </c>
      <c r="BT19" s="462">
        <f>'PTRM input'!AP390</f>
        <v>0</v>
      </c>
      <c r="BU19" s="432">
        <f>'PTRM input'!AQ390</f>
        <v>0</v>
      </c>
      <c r="BV19" s="432">
        <f>'PTRM input'!AR390</f>
        <v>0</v>
      </c>
      <c r="BW19" s="432">
        <f>'PTRM input'!AS390</f>
        <v>0</v>
      </c>
      <c r="BX19" s="432">
        <f>'PTRM input'!AT390</f>
        <v>0</v>
      </c>
      <c r="BY19" s="463">
        <f>'PTRM input'!AU390</f>
        <v>0</v>
      </c>
      <c r="BZ19" s="462">
        <f>'PTRM input'!AQ530</f>
        <v>0</v>
      </c>
      <c r="CA19" s="432">
        <f>'PTRM input'!AR530</f>
        <v>0</v>
      </c>
      <c r="CB19" s="432">
        <f>'PTRM input'!AS530</f>
        <v>0</v>
      </c>
      <c r="CC19" s="432">
        <f>'PTRM input'!AT530</f>
        <v>0</v>
      </c>
      <c r="CD19" s="463">
        <f>'PTRM input'!AU530</f>
        <v>0</v>
      </c>
      <c r="CE19" s="462">
        <f>'PTRM input'!AV390</f>
        <v>0</v>
      </c>
      <c r="CF19" s="432">
        <f>'PTRM input'!AW390</f>
        <v>0</v>
      </c>
      <c r="CG19" s="432">
        <f>'PTRM input'!AX390</f>
        <v>0</v>
      </c>
      <c r="CH19" s="432">
        <f>'PTRM input'!AY390</f>
        <v>0</v>
      </c>
      <c r="CI19" s="432">
        <f>'PTRM input'!AZ390</f>
        <v>0</v>
      </c>
      <c r="CJ19" s="463">
        <f>'PTRM input'!BA390</f>
        <v>0</v>
      </c>
      <c r="CK19" s="462">
        <f>'PTRM input'!AW530</f>
        <v>0</v>
      </c>
      <c r="CL19" s="432">
        <f>'PTRM input'!AX530</f>
        <v>0</v>
      </c>
      <c r="CM19" s="432">
        <f>'PTRM input'!AY530</f>
        <v>0</v>
      </c>
      <c r="CN19" s="432">
        <f>'PTRM input'!AZ530</f>
        <v>0</v>
      </c>
      <c r="CO19" s="463">
        <f>'PTRM input'!BA530</f>
        <v>0</v>
      </c>
      <c r="CP19" s="462">
        <f>'PTRM input'!BB390</f>
        <v>0</v>
      </c>
      <c r="CQ19" s="432">
        <f>'PTRM input'!BC390</f>
        <v>0</v>
      </c>
      <c r="CR19" s="432">
        <f>'PTRM input'!BD390</f>
        <v>0</v>
      </c>
      <c r="CS19" s="432">
        <f>'PTRM input'!BE390</f>
        <v>0</v>
      </c>
      <c r="CT19" s="432">
        <f>'PTRM input'!BF390</f>
        <v>0</v>
      </c>
      <c r="CU19" s="463">
        <f>'PTRM input'!BG390</f>
        <v>0</v>
      </c>
      <c r="CV19" s="462">
        <f>'PTRM input'!BC530</f>
        <v>0</v>
      </c>
      <c r="CW19" s="432">
        <f>'PTRM input'!BD530</f>
        <v>0</v>
      </c>
      <c r="CX19" s="432">
        <f>'PTRM input'!BE530</f>
        <v>0</v>
      </c>
      <c r="CY19" s="432">
        <f>'PTRM input'!BF530</f>
        <v>0</v>
      </c>
      <c r="CZ19" s="463">
        <f>'PTRM input'!BG530</f>
        <v>0</v>
      </c>
      <c r="DA19" s="462">
        <f>'PTRM input'!BH390</f>
        <v>0</v>
      </c>
      <c r="DB19" s="432">
        <f>'PTRM input'!BI390</f>
        <v>0</v>
      </c>
      <c r="DC19" s="432">
        <f>'PTRM input'!BJ390</f>
        <v>0</v>
      </c>
      <c r="DD19" s="432">
        <f>'PTRM input'!BK390</f>
        <v>0</v>
      </c>
      <c r="DE19" s="432">
        <f>'PTRM input'!BL390</f>
        <v>0</v>
      </c>
      <c r="DF19" s="463">
        <f>'PTRM input'!BM390</f>
        <v>0</v>
      </c>
      <c r="DG19" s="462">
        <f>'PTRM input'!BI530</f>
        <v>0</v>
      </c>
      <c r="DH19" s="432">
        <f>'PTRM input'!BJ530</f>
        <v>0</v>
      </c>
      <c r="DI19" s="432">
        <f>'PTRM input'!BK530</f>
        <v>0</v>
      </c>
      <c r="DJ19" s="432">
        <f>'PTRM input'!BL530</f>
        <v>0</v>
      </c>
      <c r="DK19" s="463">
        <f>'PTRM input'!BM530</f>
        <v>0</v>
      </c>
      <c r="DL19" s="462">
        <f>'PTRM input'!BN390</f>
        <v>0</v>
      </c>
      <c r="DM19" s="432">
        <f>'PTRM input'!BO390</f>
        <v>0</v>
      </c>
      <c r="DN19" s="432">
        <f>'PTRM input'!BP390</f>
        <v>0</v>
      </c>
      <c r="DO19" s="432">
        <f>'PTRM input'!BQ390</f>
        <v>0</v>
      </c>
      <c r="DP19" s="432">
        <f>'PTRM input'!BR390</f>
        <v>0</v>
      </c>
      <c r="DQ19" s="463">
        <f>'PTRM input'!BS390</f>
        <v>0</v>
      </c>
      <c r="DR19" s="462">
        <f>'PTRM input'!BO530</f>
        <v>0</v>
      </c>
      <c r="DS19" s="432">
        <f>'PTRM input'!BP530</f>
        <v>0</v>
      </c>
      <c r="DT19" s="432">
        <f>'PTRM input'!BQ530</f>
        <v>0</v>
      </c>
      <c r="DU19" s="432">
        <f>'PTRM input'!BR530</f>
        <v>0</v>
      </c>
      <c r="DV19" s="463">
        <f>'PTRM input'!BS530</f>
        <v>0</v>
      </c>
      <c r="DW19" s="462">
        <f>'PTRM input'!BT390</f>
        <v>0</v>
      </c>
      <c r="DX19" s="432">
        <f>'PTRM input'!BU390</f>
        <v>0</v>
      </c>
      <c r="DY19" s="432">
        <f>'PTRM input'!BV390</f>
        <v>0</v>
      </c>
      <c r="DZ19" s="432">
        <f>'PTRM input'!BW390</f>
        <v>0</v>
      </c>
      <c r="EA19" s="432">
        <f>'PTRM input'!BX390</f>
        <v>0</v>
      </c>
      <c r="EB19" s="463">
        <f>'PTRM input'!BY390</f>
        <v>0</v>
      </c>
      <c r="EC19" s="462">
        <f>'PTRM input'!BU530</f>
        <v>0</v>
      </c>
      <c r="ED19" s="432">
        <f>'PTRM input'!BV530</f>
        <v>0</v>
      </c>
      <c r="EE19" s="432">
        <f>'PTRM input'!BW530</f>
        <v>0</v>
      </c>
      <c r="EF19" s="432">
        <f>'PTRM input'!BX530</f>
        <v>0</v>
      </c>
      <c r="EG19" s="463">
        <f>'PTRM input'!BY530</f>
        <v>0</v>
      </c>
      <c r="EH19" s="462">
        <f>'PTRM input'!BZ390</f>
        <v>0</v>
      </c>
      <c r="EI19" s="432">
        <f>'PTRM input'!CA390</f>
        <v>0</v>
      </c>
      <c r="EJ19" s="432">
        <f>'PTRM input'!CB390</f>
        <v>0</v>
      </c>
      <c r="EK19" s="432">
        <f>'PTRM input'!CC390</f>
        <v>0</v>
      </c>
      <c r="EL19" s="432">
        <f>'PTRM input'!CD390</f>
        <v>0</v>
      </c>
      <c r="EM19" s="463">
        <f>'PTRM input'!CE390</f>
        <v>0</v>
      </c>
      <c r="EN19" s="462">
        <f>'PTRM input'!CA530</f>
        <v>0</v>
      </c>
      <c r="EO19" s="432">
        <f>'PTRM input'!CB530</f>
        <v>0</v>
      </c>
      <c r="EP19" s="432">
        <f>'PTRM input'!CC530</f>
        <v>0</v>
      </c>
      <c r="EQ19" s="432">
        <f>'PTRM input'!CD530</f>
        <v>0</v>
      </c>
      <c r="ER19" s="463">
        <f>'PTRM input'!CE530</f>
        <v>0</v>
      </c>
      <c r="ES19" s="462">
        <f>'PTRM input'!CF390</f>
        <v>0</v>
      </c>
      <c r="ET19" s="432">
        <f>'PTRM input'!CG390</f>
        <v>0</v>
      </c>
      <c r="EU19" s="432">
        <f>'PTRM input'!CH390</f>
        <v>0</v>
      </c>
      <c r="EV19" s="432">
        <f>'PTRM input'!CI390</f>
        <v>0</v>
      </c>
      <c r="EW19" s="432">
        <f>'PTRM input'!CJ390</f>
        <v>0</v>
      </c>
      <c r="EX19" s="463">
        <f>'PTRM input'!CK390</f>
        <v>0</v>
      </c>
      <c r="EY19" s="462">
        <f>'PTRM input'!CG530</f>
        <v>0</v>
      </c>
      <c r="EZ19" s="432">
        <f>'PTRM input'!CH530</f>
        <v>0</v>
      </c>
      <c r="FA19" s="432">
        <f>'PTRM input'!CI530</f>
        <v>0</v>
      </c>
      <c r="FB19" s="432">
        <f>'PTRM input'!CJ530</f>
        <v>0</v>
      </c>
      <c r="FC19" s="463">
        <f>'PTRM input'!CK530</f>
        <v>0</v>
      </c>
      <c r="FD19" s="462">
        <f>'PTRM input'!CL390</f>
        <v>0</v>
      </c>
      <c r="FE19" s="432">
        <f>'PTRM input'!CM390</f>
        <v>0</v>
      </c>
      <c r="FF19" s="432">
        <f>'PTRM input'!CN390</f>
        <v>0</v>
      </c>
      <c r="FG19" s="432">
        <f>'PTRM input'!CO390</f>
        <v>0</v>
      </c>
      <c r="FH19" s="432">
        <f>'PTRM input'!CP390</f>
        <v>0</v>
      </c>
      <c r="FI19" s="463">
        <f>'PTRM input'!CQ390</f>
        <v>0</v>
      </c>
      <c r="FJ19" s="462">
        <f>'PTRM input'!CM530</f>
        <v>0</v>
      </c>
      <c r="FK19" s="432">
        <f>'PTRM input'!CN530</f>
        <v>0</v>
      </c>
      <c r="FL19" s="432">
        <f>'PTRM input'!CO530</f>
        <v>0</v>
      </c>
      <c r="FM19" s="432">
        <f>'PTRM input'!CP530</f>
        <v>0</v>
      </c>
      <c r="FN19" s="463">
        <f>'PTRM input'!CQ530</f>
        <v>0</v>
      </c>
      <c r="FO19" s="462">
        <f>'PTRM input'!CR390</f>
        <v>0</v>
      </c>
      <c r="FP19" s="432">
        <f>'PTRM input'!CS390</f>
        <v>0</v>
      </c>
      <c r="FQ19" s="432">
        <f>'PTRM input'!CT390</f>
        <v>0</v>
      </c>
      <c r="FR19" s="432">
        <f>'PTRM input'!CU390</f>
        <v>0</v>
      </c>
      <c r="FS19" s="432">
        <f>'PTRM input'!CV390</f>
        <v>0</v>
      </c>
      <c r="FT19" s="463">
        <f>'PTRM input'!CW390</f>
        <v>0</v>
      </c>
      <c r="FU19" s="462">
        <f>'PTRM input'!CS530</f>
        <v>0</v>
      </c>
      <c r="FV19" s="432">
        <f>'PTRM input'!CT530</f>
        <v>0</v>
      </c>
      <c r="FW19" s="432">
        <f>'PTRM input'!CU530</f>
        <v>0</v>
      </c>
      <c r="FX19" s="432">
        <f>'PTRM input'!CV530</f>
        <v>0</v>
      </c>
      <c r="FY19" s="463">
        <f>'PTRM input'!CW530</f>
        <v>0</v>
      </c>
      <c r="FZ19" s="462">
        <f>'PTRM input'!CX390</f>
        <v>0</v>
      </c>
      <c r="GA19" s="432">
        <f>'PTRM input'!CY390</f>
        <v>0</v>
      </c>
      <c r="GB19" s="432">
        <f>'PTRM input'!CZ390</f>
        <v>0</v>
      </c>
      <c r="GC19" s="432">
        <f>'PTRM input'!DA390</f>
        <v>0</v>
      </c>
      <c r="GD19" s="432">
        <f>'PTRM input'!DB390</f>
        <v>0</v>
      </c>
      <c r="GE19" s="463">
        <f>'PTRM input'!DC390</f>
        <v>0</v>
      </c>
      <c r="GF19" s="462">
        <f>'PTRM input'!CY530</f>
        <v>0</v>
      </c>
      <c r="GG19" s="432">
        <f>'PTRM input'!CZ530</f>
        <v>0</v>
      </c>
      <c r="GH19" s="432">
        <f>'PTRM input'!DA530</f>
        <v>0</v>
      </c>
      <c r="GI19" s="432">
        <f>'PTRM input'!DB530</f>
        <v>0</v>
      </c>
      <c r="GJ19" s="463">
        <f>'PTRM input'!DC530</f>
        <v>0</v>
      </c>
    </row>
    <row r="20" spans="1:192" s="212" customFormat="1">
      <c r="A20" s="29"/>
      <c r="B20" s="29"/>
      <c r="C20" s="29"/>
      <c r="D20" s="29"/>
      <c r="E20" s="432" t="str">
        <f>'PTRM input'!E391</f>
        <v>Docklands single rate</v>
      </c>
      <c r="F20" s="462">
        <f>'PTRM input'!F391</f>
        <v>0</v>
      </c>
      <c r="G20" s="432">
        <f>'PTRM input'!G391</f>
        <v>0</v>
      </c>
      <c r="H20" s="432">
        <f>'PTRM input'!H391</f>
        <v>0</v>
      </c>
      <c r="I20" s="432">
        <f>'PTRM input'!I391</f>
        <v>0</v>
      </c>
      <c r="J20" s="432">
        <f>'PTRM input'!J391</f>
        <v>0</v>
      </c>
      <c r="K20" s="463">
        <f>'PTRM input'!K391</f>
        <v>0</v>
      </c>
      <c r="L20" s="432">
        <f>'PTRM input'!G531</f>
        <v>0</v>
      </c>
      <c r="M20" s="432">
        <f>'PTRM input'!H531</f>
        <v>0</v>
      </c>
      <c r="N20" s="432">
        <f>'PTRM input'!I531</f>
        <v>0</v>
      </c>
      <c r="O20" s="432">
        <f>'PTRM input'!J531</f>
        <v>0</v>
      </c>
      <c r="P20" s="463">
        <f>'PTRM input'!K531</f>
        <v>0</v>
      </c>
      <c r="Q20" s="462">
        <f>'PTRM input'!L391</f>
        <v>0</v>
      </c>
      <c r="R20" s="432">
        <f>'PTRM input'!M391</f>
        <v>0</v>
      </c>
      <c r="S20" s="432">
        <f>'PTRM input'!N391</f>
        <v>0</v>
      </c>
      <c r="T20" s="432">
        <f>'PTRM input'!O391</f>
        <v>0</v>
      </c>
      <c r="U20" s="432">
        <f>'PTRM input'!P391</f>
        <v>0</v>
      </c>
      <c r="V20" s="463">
        <f>'PTRM input'!Q391</f>
        <v>0</v>
      </c>
      <c r="W20" s="432">
        <f>'PTRM input'!M531</f>
        <v>0</v>
      </c>
      <c r="X20" s="432">
        <f>'PTRM input'!N531</f>
        <v>0</v>
      </c>
      <c r="Y20" s="432">
        <f>'PTRM input'!O531</f>
        <v>0</v>
      </c>
      <c r="Z20" s="432">
        <f>'PTRM input'!P531</f>
        <v>0</v>
      </c>
      <c r="AA20" s="463">
        <f>'PTRM input'!Q531</f>
        <v>0</v>
      </c>
      <c r="AB20" s="432">
        <f>'PTRM input'!R391</f>
        <v>0</v>
      </c>
      <c r="AC20" s="432">
        <f>'PTRM input'!S391</f>
        <v>0</v>
      </c>
      <c r="AD20" s="432">
        <f>'PTRM input'!T391</f>
        <v>0</v>
      </c>
      <c r="AE20" s="432">
        <f>'PTRM input'!U391</f>
        <v>0</v>
      </c>
      <c r="AF20" s="432">
        <f>'PTRM input'!V391</f>
        <v>0</v>
      </c>
      <c r="AG20" s="432">
        <f>'PTRM input'!W391</f>
        <v>0</v>
      </c>
      <c r="AH20" s="462">
        <f>'PTRM input'!S531</f>
        <v>0</v>
      </c>
      <c r="AI20" s="432">
        <f>'PTRM input'!T531</f>
        <v>0</v>
      </c>
      <c r="AJ20" s="432">
        <f>'PTRM input'!U531</f>
        <v>0</v>
      </c>
      <c r="AK20" s="432">
        <f>'PTRM input'!V531</f>
        <v>0</v>
      </c>
      <c r="AL20" s="463">
        <f>'PTRM input'!W531</f>
        <v>0</v>
      </c>
      <c r="AM20" s="462">
        <f>'PTRM input'!X391</f>
        <v>0</v>
      </c>
      <c r="AN20" s="432">
        <f>'PTRM input'!Y391</f>
        <v>0</v>
      </c>
      <c r="AO20" s="432">
        <f>'PTRM input'!Z391</f>
        <v>0</v>
      </c>
      <c r="AP20" s="432">
        <f>'PTRM input'!AA391</f>
        <v>0</v>
      </c>
      <c r="AQ20" s="432">
        <f>'PTRM input'!AB391</f>
        <v>0</v>
      </c>
      <c r="AR20" s="463">
        <f>'PTRM input'!AC391</f>
        <v>0</v>
      </c>
      <c r="AS20" s="462">
        <f>'PTRM input'!Y531</f>
        <v>0</v>
      </c>
      <c r="AT20" s="432">
        <f>'PTRM input'!Z531</f>
        <v>0</v>
      </c>
      <c r="AU20" s="432">
        <f>'PTRM input'!AA531</f>
        <v>0</v>
      </c>
      <c r="AV20" s="432">
        <f>'PTRM input'!AB531</f>
        <v>0</v>
      </c>
      <c r="AW20" s="463">
        <f>'PTRM input'!AC531</f>
        <v>0</v>
      </c>
      <c r="AX20" s="462">
        <f>'PTRM input'!AD391</f>
        <v>0</v>
      </c>
      <c r="AY20" s="432">
        <f>'PTRM input'!AE391</f>
        <v>0</v>
      </c>
      <c r="AZ20" s="432">
        <f>'PTRM input'!AF391</f>
        <v>0</v>
      </c>
      <c r="BA20" s="432">
        <f>'PTRM input'!AG391</f>
        <v>0</v>
      </c>
      <c r="BB20" s="432">
        <f>'PTRM input'!AH391</f>
        <v>0</v>
      </c>
      <c r="BC20" s="463">
        <f>'PTRM input'!AI391</f>
        <v>0</v>
      </c>
      <c r="BD20" s="462">
        <f>'PTRM input'!AE531</f>
        <v>0</v>
      </c>
      <c r="BE20" s="432">
        <f>'PTRM input'!AF531</f>
        <v>0</v>
      </c>
      <c r="BF20" s="432">
        <f>'PTRM input'!AG531</f>
        <v>0</v>
      </c>
      <c r="BG20" s="432">
        <f>'PTRM input'!AH531</f>
        <v>0</v>
      </c>
      <c r="BH20" s="463">
        <f>'PTRM input'!AI531</f>
        <v>0</v>
      </c>
      <c r="BI20" s="462">
        <f>'PTRM input'!AJ391</f>
        <v>0</v>
      </c>
      <c r="BJ20" s="432">
        <f>'PTRM input'!AK391</f>
        <v>0</v>
      </c>
      <c r="BK20" s="432">
        <f>'PTRM input'!AL391</f>
        <v>0</v>
      </c>
      <c r="BL20" s="432">
        <f>'PTRM input'!AM391</f>
        <v>0</v>
      </c>
      <c r="BM20" s="432">
        <f>'PTRM input'!AN391</f>
        <v>0</v>
      </c>
      <c r="BN20" s="463">
        <f>'PTRM input'!AO391</f>
        <v>0</v>
      </c>
      <c r="BO20" s="462">
        <f>'PTRM input'!AK531</f>
        <v>0</v>
      </c>
      <c r="BP20" s="432">
        <f>'PTRM input'!AL531</f>
        <v>0</v>
      </c>
      <c r="BQ20" s="432">
        <f>'PTRM input'!AM531</f>
        <v>0</v>
      </c>
      <c r="BR20" s="432">
        <f>'PTRM input'!AN531</f>
        <v>0</v>
      </c>
      <c r="BS20" s="463">
        <f>'PTRM input'!AO531</f>
        <v>0</v>
      </c>
      <c r="BT20" s="462">
        <f>'PTRM input'!AP391</f>
        <v>0</v>
      </c>
      <c r="BU20" s="432">
        <f>'PTRM input'!AQ391</f>
        <v>0</v>
      </c>
      <c r="BV20" s="432">
        <f>'PTRM input'!AR391</f>
        <v>0</v>
      </c>
      <c r="BW20" s="432">
        <f>'PTRM input'!AS391</f>
        <v>0</v>
      </c>
      <c r="BX20" s="432">
        <f>'PTRM input'!AT391</f>
        <v>0</v>
      </c>
      <c r="BY20" s="463">
        <f>'PTRM input'!AU391</f>
        <v>0</v>
      </c>
      <c r="BZ20" s="462">
        <f>'PTRM input'!AQ531</f>
        <v>0</v>
      </c>
      <c r="CA20" s="432">
        <f>'PTRM input'!AR531</f>
        <v>0</v>
      </c>
      <c r="CB20" s="432">
        <f>'PTRM input'!AS531</f>
        <v>0</v>
      </c>
      <c r="CC20" s="432">
        <f>'PTRM input'!AT531</f>
        <v>0</v>
      </c>
      <c r="CD20" s="463">
        <f>'PTRM input'!AU531</f>
        <v>0</v>
      </c>
      <c r="CE20" s="462">
        <f>'PTRM input'!AV391</f>
        <v>0</v>
      </c>
      <c r="CF20" s="432">
        <f>'PTRM input'!AW391</f>
        <v>0</v>
      </c>
      <c r="CG20" s="432">
        <f>'PTRM input'!AX391</f>
        <v>0</v>
      </c>
      <c r="CH20" s="432">
        <f>'PTRM input'!AY391</f>
        <v>0</v>
      </c>
      <c r="CI20" s="432">
        <f>'PTRM input'!AZ391</f>
        <v>0</v>
      </c>
      <c r="CJ20" s="463">
        <f>'PTRM input'!BA391</f>
        <v>0</v>
      </c>
      <c r="CK20" s="462">
        <f>'PTRM input'!AW531</f>
        <v>0</v>
      </c>
      <c r="CL20" s="432">
        <f>'PTRM input'!AX531</f>
        <v>0</v>
      </c>
      <c r="CM20" s="432">
        <f>'PTRM input'!AY531</f>
        <v>0</v>
      </c>
      <c r="CN20" s="432">
        <f>'PTRM input'!AZ531</f>
        <v>0</v>
      </c>
      <c r="CO20" s="463">
        <f>'PTRM input'!BA531</f>
        <v>0</v>
      </c>
      <c r="CP20" s="462">
        <f>'PTRM input'!BB391</f>
        <v>0</v>
      </c>
      <c r="CQ20" s="432">
        <f>'PTRM input'!BC391</f>
        <v>0</v>
      </c>
      <c r="CR20" s="432">
        <f>'PTRM input'!BD391</f>
        <v>0</v>
      </c>
      <c r="CS20" s="432">
        <f>'PTRM input'!BE391</f>
        <v>0</v>
      </c>
      <c r="CT20" s="432">
        <f>'PTRM input'!BF391</f>
        <v>0</v>
      </c>
      <c r="CU20" s="463">
        <f>'PTRM input'!BG391</f>
        <v>0</v>
      </c>
      <c r="CV20" s="462">
        <f>'PTRM input'!BC531</f>
        <v>0</v>
      </c>
      <c r="CW20" s="432">
        <f>'PTRM input'!BD531</f>
        <v>0</v>
      </c>
      <c r="CX20" s="432">
        <f>'PTRM input'!BE531</f>
        <v>0</v>
      </c>
      <c r="CY20" s="432">
        <f>'PTRM input'!BF531</f>
        <v>0</v>
      </c>
      <c r="CZ20" s="463">
        <f>'PTRM input'!BG531</f>
        <v>0</v>
      </c>
      <c r="DA20" s="462">
        <f>'PTRM input'!BH391</f>
        <v>0</v>
      </c>
      <c r="DB20" s="432">
        <f>'PTRM input'!BI391</f>
        <v>0</v>
      </c>
      <c r="DC20" s="432">
        <f>'PTRM input'!BJ391</f>
        <v>0</v>
      </c>
      <c r="DD20" s="432">
        <f>'PTRM input'!BK391</f>
        <v>0</v>
      </c>
      <c r="DE20" s="432">
        <f>'PTRM input'!BL391</f>
        <v>0</v>
      </c>
      <c r="DF20" s="463">
        <f>'PTRM input'!BM391</f>
        <v>0</v>
      </c>
      <c r="DG20" s="462">
        <f>'PTRM input'!BI531</f>
        <v>0</v>
      </c>
      <c r="DH20" s="432">
        <f>'PTRM input'!BJ531</f>
        <v>0</v>
      </c>
      <c r="DI20" s="432">
        <f>'PTRM input'!BK531</f>
        <v>0</v>
      </c>
      <c r="DJ20" s="432">
        <f>'PTRM input'!BL531</f>
        <v>0</v>
      </c>
      <c r="DK20" s="463">
        <f>'PTRM input'!BM531</f>
        <v>0</v>
      </c>
      <c r="DL20" s="462">
        <f>'PTRM input'!BN391</f>
        <v>0</v>
      </c>
      <c r="DM20" s="432">
        <f>'PTRM input'!BO391</f>
        <v>0</v>
      </c>
      <c r="DN20" s="432">
        <f>'PTRM input'!BP391</f>
        <v>0</v>
      </c>
      <c r="DO20" s="432">
        <f>'PTRM input'!BQ391</f>
        <v>0</v>
      </c>
      <c r="DP20" s="432">
        <f>'PTRM input'!BR391</f>
        <v>0</v>
      </c>
      <c r="DQ20" s="463">
        <f>'PTRM input'!BS391</f>
        <v>0</v>
      </c>
      <c r="DR20" s="462">
        <f>'PTRM input'!BO531</f>
        <v>0</v>
      </c>
      <c r="DS20" s="432">
        <f>'PTRM input'!BP531</f>
        <v>0</v>
      </c>
      <c r="DT20" s="432">
        <f>'PTRM input'!BQ531</f>
        <v>0</v>
      </c>
      <c r="DU20" s="432">
        <f>'PTRM input'!BR531</f>
        <v>0</v>
      </c>
      <c r="DV20" s="463">
        <f>'PTRM input'!BS531</f>
        <v>0</v>
      </c>
      <c r="DW20" s="462">
        <f>'PTRM input'!BT391</f>
        <v>0</v>
      </c>
      <c r="DX20" s="432">
        <f>'PTRM input'!BU391</f>
        <v>0</v>
      </c>
      <c r="DY20" s="432">
        <f>'PTRM input'!BV391</f>
        <v>0</v>
      </c>
      <c r="DZ20" s="432">
        <f>'PTRM input'!BW391</f>
        <v>0</v>
      </c>
      <c r="EA20" s="432">
        <f>'PTRM input'!BX391</f>
        <v>0</v>
      </c>
      <c r="EB20" s="463">
        <f>'PTRM input'!BY391</f>
        <v>0</v>
      </c>
      <c r="EC20" s="462">
        <f>'PTRM input'!BU531</f>
        <v>0</v>
      </c>
      <c r="ED20" s="432">
        <f>'PTRM input'!BV531</f>
        <v>0</v>
      </c>
      <c r="EE20" s="432">
        <f>'PTRM input'!BW531</f>
        <v>0</v>
      </c>
      <c r="EF20" s="432">
        <f>'PTRM input'!BX531</f>
        <v>0</v>
      </c>
      <c r="EG20" s="463">
        <f>'PTRM input'!BY531</f>
        <v>0</v>
      </c>
      <c r="EH20" s="462">
        <f>'PTRM input'!BZ391</f>
        <v>0</v>
      </c>
      <c r="EI20" s="432">
        <f>'PTRM input'!CA391</f>
        <v>0</v>
      </c>
      <c r="EJ20" s="432">
        <f>'PTRM input'!CB391</f>
        <v>0</v>
      </c>
      <c r="EK20" s="432">
        <f>'PTRM input'!CC391</f>
        <v>0</v>
      </c>
      <c r="EL20" s="432">
        <f>'PTRM input'!CD391</f>
        <v>0</v>
      </c>
      <c r="EM20" s="463">
        <f>'PTRM input'!CE391</f>
        <v>0</v>
      </c>
      <c r="EN20" s="462">
        <f>'PTRM input'!CA531</f>
        <v>0</v>
      </c>
      <c r="EO20" s="432">
        <f>'PTRM input'!CB531</f>
        <v>0</v>
      </c>
      <c r="EP20" s="432">
        <f>'PTRM input'!CC531</f>
        <v>0</v>
      </c>
      <c r="EQ20" s="432">
        <f>'PTRM input'!CD531</f>
        <v>0</v>
      </c>
      <c r="ER20" s="463">
        <f>'PTRM input'!CE531</f>
        <v>0</v>
      </c>
      <c r="ES20" s="462">
        <f>'PTRM input'!CF391</f>
        <v>0</v>
      </c>
      <c r="ET20" s="432">
        <f>'PTRM input'!CG391</f>
        <v>0</v>
      </c>
      <c r="EU20" s="432">
        <f>'PTRM input'!CH391</f>
        <v>0</v>
      </c>
      <c r="EV20" s="432">
        <f>'PTRM input'!CI391</f>
        <v>0</v>
      </c>
      <c r="EW20" s="432">
        <f>'PTRM input'!CJ391</f>
        <v>0</v>
      </c>
      <c r="EX20" s="463">
        <f>'PTRM input'!CK391</f>
        <v>0</v>
      </c>
      <c r="EY20" s="462">
        <f>'PTRM input'!CG531</f>
        <v>0</v>
      </c>
      <c r="EZ20" s="432">
        <f>'PTRM input'!CH531</f>
        <v>0</v>
      </c>
      <c r="FA20" s="432">
        <f>'PTRM input'!CI531</f>
        <v>0</v>
      </c>
      <c r="FB20" s="432">
        <f>'PTRM input'!CJ531</f>
        <v>0</v>
      </c>
      <c r="FC20" s="463">
        <f>'PTRM input'!CK531</f>
        <v>0</v>
      </c>
      <c r="FD20" s="462">
        <f>'PTRM input'!CL391</f>
        <v>0</v>
      </c>
      <c r="FE20" s="432">
        <f>'PTRM input'!CM391</f>
        <v>0</v>
      </c>
      <c r="FF20" s="432">
        <f>'PTRM input'!CN391</f>
        <v>0</v>
      </c>
      <c r="FG20" s="432">
        <f>'PTRM input'!CO391</f>
        <v>0</v>
      </c>
      <c r="FH20" s="432">
        <f>'PTRM input'!CP391</f>
        <v>0</v>
      </c>
      <c r="FI20" s="463">
        <f>'PTRM input'!CQ391</f>
        <v>0</v>
      </c>
      <c r="FJ20" s="462">
        <f>'PTRM input'!CM531</f>
        <v>0</v>
      </c>
      <c r="FK20" s="432">
        <f>'PTRM input'!CN531</f>
        <v>0</v>
      </c>
      <c r="FL20" s="432">
        <f>'PTRM input'!CO531</f>
        <v>0</v>
      </c>
      <c r="FM20" s="432">
        <f>'PTRM input'!CP531</f>
        <v>0</v>
      </c>
      <c r="FN20" s="463">
        <f>'PTRM input'!CQ531</f>
        <v>0</v>
      </c>
      <c r="FO20" s="462">
        <f>'PTRM input'!CR391</f>
        <v>0</v>
      </c>
      <c r="FP20" s="432">
        <f>'PTRM input'!CS391</f>
        <v>0</v>
      </c>
      <c r="FQ20" s="432">
        <f>'PTRM input'!CT391</f>
        <v>0</v>
      </c>
      <c r="FR20" s="432">
        <f>'PTRM input'!CU391</f>
        <v>0</v>
      </c>
      <c r="FS20" s="432">
        <f>'PTRM input'!CV391</f>
        <v>0</v>
      </c>
      <c r="FT20" s="463">
        <f>'PTRM input'!CW391</f>
        <v>0</v>
      </c>
      <c r="FU20" s="462">
        <f>'PTRM input'!CS531</f>
        <v>0</v>
      </c>
      <c r="FV20" s="432">
        <f>'PTRM input'!CT531</f>
        <v>0</v>
      </c>
      <c r="FW20" s="432">
        <f>'PTRM input'!CU531</f>
        <v>0</v>
      </c>
      <c r="FX20" s="432">
        <f>'PTRM input'!CV531</f>
        <v>0</v>
      </c>
      <c r="FY20" s="463">
        <f>'PTRM input'!CW531</f>
        <v>0</v>
      </c>
      <c r="FZ20" s="462">
        <f>'PTRM input'!CX391</f>
        <v>0</v>
      </c>
      <c r="GA20" s="432">
        <f>'PTRM input'!CY391</f>
        <v>0</v>
      </c>
      <c r="GB20" s="432">
        <f>'PTRM input'!CZ391</f>
        <v>0</v>
      </c>
      <c r="GC20" s="432">
        <f>'PTRM input'!DA391</f>
        <v>0</v>
      </c>
      <c r="GD20" s="432">
        <f>'PTRM input'!DB391</f>
        <v>0</v>
      </c>
      <c r="GE20" s="463">
        <f>'PTRM input'!DC391</f>
        <v>0</v>
      </c>
      <c r="GF20" s="462">
        <f>'PTRM input'!CY531</f>
        <v>0</v>
      </c>
      <c r="GG20" s="432">
        <f>'PTRM input'!CZ531</f>
        <v>0</v>
      </c>
      <c r="GH20" s="432">
        <f>'PTRM input'!DA531</f>
        <v>0</v>
      </c>
      <c r="GI20" s="432">
        <f>'PTRM input'!DB531</f>
        <v>0</v>
      </c>
      <c r="GJ20" s="463">
        <f>'PTRM input'!DC531</f>
        <v>0</v>
      </c>
    </row>
    <row r="21" spans="1:192" s="212" customFormat="1">
      <c r="A21" s="29"/>
      <c r="B21" s="29"/>
      <c r="C21" s="29"/>
      <c r="D21" s="29"/>
      <c r="E21" s="432" t="str">
        <f>'PTRM input'!E392</f>
        <v>New Tariff 7</v>
      </c>
      <c r="F21" s="462">
        <f>'PTRM input'!F392</f>
        <v>0</v>
      </c>
      <c r="G21" s="432">
        <f>'PTRM input'!G392</f>
        <v>0</v>
      </c>
      <c r="H21" s="432">
        <f>'PTRM input'!H392</f>
        <v>0</v>
      </c>
      <c r="I21" s="432">
        <f>'PTRM input'!I392</f>
        <v>0</v>
      </c>
      <c r="J21" s="432">
        <f>'PTRM input'!J392</f>
        <v>0</v>
      </c>
      <c r="K21" s="463">
        <f>'PTRM input'!K392</f>
        <v>0</v>
      </c>
      <c r="L21" s="432">
        <f>'PTRM input'!G532</f>
        <v>0</v>
      </c>
      <c r="M21" s="432">
        <f>'PTRM input'!H532</f>
        <v>0</v>
      </c>
      <c r="N21" s="432">
        <f>'PTRM input'!I532</f>
        <v>0</v>
      </c>
      <c r="O21" s="432">
        <f>'PTRM input'!J532</f>
        <v>0</v>
      </c>
      <c r="P21" s="463">
        <f>'PTRM input'!K532</f>
        <v>0</v>
      </c>
      <c r="Q21" s="462">
        <f>'PTRM input'!L392</f>
        <v>0</v>
      </c>
      <c r="R21" s="432">
        <f>'PTRM input'!M392</f>
        <v>0</v>
      </c>
      <c r="S21" s="432">
        <f>'PTRM input'!N392</f>
        <v>0</v>
      </c>
      <c r="T21" s="432">
        <f>'PTRM input'!O392</f>
        <v>0</v>
      </c>
      <c r="U21" s="432">
        <f>'PTRM input'!P392</f>
        <v>0</v>
      </c>
      <c r="V21" s="463">
        <f>'PTRM input'!Q392</f>
        <v>0</v>
      </c>
      <c r="W21" s="432">
        <f>'PTRM input'!M532</f>
        <v>0</v>
      </c>
      <c r="X21" s="432">
        <f>'PTRM input'!N532</f>
        <v>0</v>
      </c>
      <c r="Y21" s="432">
        <f>'PTRM input'!O532</f>
        <v>0</v>
      </c>
      <c r="Z21" s="432">
        <f>'PTRM input'!P532</f>
        <v>0</v>
      </c>
      <c r="AA21" s="463">
        <f>'PTRM input'!Q532</f>
        <v>0</v>
      </c>
      <c r="AB21" s="432">
        <f>'PTRM input'!R392</f>
        <v>0</v>
      </c>
      <c r="AC21" s="432">
        <f>'PTRM input'!S392</f>
        <v>0</v>
      </c>
      <c r="AD21" s="432">
        <f>'PTRM input'!T392</f>
        <v>0</v>
      </c>
      <c r="AE21" s="432">
        <f>'PTRM input'!U392</f>
        <v>0</v>
      </c>
      <c r="AF21" s="432">
        <f>'PTRM input'!V392</f>
        <v>0</v>
      </c>
      <c r="AG21" s="432">
        <f>'PTRM input'!W392</f>
        <v>0</v>
      </c>
      <c r="AH21" s="462">
        <f>'PTRM input'!S532</f>
        <v>0</v>
      </c>
      <c r="AI21" s="432">
        <f>'PTRM input'!T532</f>
        <v>0</v>
      </c>
      <c r="AJ21" s="432">
        <f>'PTRM input'!U532</f>
        <v>0</v>
      </c>
      <c r="AK21" s="432">
        <f>'PTRM input'!V532</f>
        <v>0</v>
      </c>
      <c r="AL21" s="463">
        <f>'PTRM input'!W532</f>
        <v>0</v>
      </c>
      <c r="AM21" s="462">
        <f>'PTRM input'!X392</f>
        <v>0</v>
      </c>
      <c r="AN21" s="432">
        <f>'PTRM input'!Y392</f>
        <v>0</v>
      </c>
      <c r="AO21" s="432">
        <f>'PTRM input'!Z392</f>
        <v>0</v>
      </c>
      <c r="AP21" s="432">
        <f>'PTRM input'!AA392</f>
        <v>0</v>
      </c>
      <c r="AQ21" s="432">
        <f>'PTRM input'!AB392</f>
        <v>0</v>
      </c>
      <c r="AR21" s="463">
        <f>'PTRM input'!AC392</f>
        <v>0</v>
      </c>
      <c r="AS21" s="462">
        <f>'PTRM input'!Y532</f>
        <v>0</v>
      </c>
      <c r="AT21" s="432">
        <f>'PTRM input'!Z532</f>
        <v>0</v>
      </c>
      <c r="AU21" s="432">
        <f>'PTRM input'!AA532</f>
        <v>0</v>
      </c>
      <c r="AV21" s="432">
        <f>'PTRM input'!AB532</f>
        <v>0</v>
      </c>
      <c r="AW21" s="463">
        <f>'PTRM input'!AC532</f>
        <v>0</v>
      </c>
      <c r="AX21" s="462">
        <f>'PTRM input'!AD392</f>
        <v>0</v>
      </c>
      <c r="AY21" s="432">
        <f>'PTRM input'!AE392</f>
        <v>0</v>
      </c>
      <c r="AZ21" s="432">
        <f>'PTRM input'!AF392</f>
        <v>0</v>
      </c>
      <c r="BA21" s="432">
        <f>'PTRM input'!AG392</f>
        <v>0</v>
      </c>
      <c r="BB21" s="432">
        <f>'PTRM input'!AH392</f>
        <v>0</v>
      </c>
      <c r="BC21" s="463">
        <f>'PTRM input'!AI392</f>
        <v>0</v>
      </c>
      <c r="BD21" s="462">
        <f>'PTRM input'!AE532</f>
        <v>0</v>
      </c>
      <c r="BE21" s="432">
        <f>'PTRM input'!AF532</f>
        <v>0</v>
      </c>
      <c r="BF21" s="432">
        <f>'PTRM input'!AG532</f>
        <v>0</v>
      </c>
      <c r="BG21" s="432">
        <f>'PTRM input'!AH532</f>
        <v>0</v>
      </c>
      <c r="BH21" s="463">
        <f>'PTRM input'!AI532</f>
        <v>0</v>
      </c>
      <c r="BI21" s="462">
        <f>'PTRM input'!AJ392</f>
        <v>0</v>
      </c>
      <c r="BJ21" s="432">
        <f>'PTRM input'!AK392</f>
        <v>0</v>
      </c>
      <c r="BK21" s="432">
        <f>'PTRM input'!AL392</f>
        <v>0</v>
      </c>
      <c r="BL21" s="432">
        <f>'PTRM input'!AM392</f>
        <v>0</v>
      </c>
      <c r="BM21" s="432">
        <f>'PTRM input'!AN392</f>
        <v>0</v>
      </c>
      <c r="BN21" s="463">
        <f>'PTRM input'!AO392</f>
        <v>0</v>
      </c>
      <c r="BO21" s="462">
        <f>'PTRM input'!AK532</f>
        <v>0</v>
      </c>
      <c r="BP21" s="432">
        <f>'PTRM input'!AL532</f>
        <v>0</v>
      </c>
      <c r="BQ21" s="432">
        <f>'PTRM input'!AM532</f>
        <v>0</v>
      </c>
      <c r="BR21" s="432">
        <f>'PTRM input'!AN532</f>
        <v>0</v>
      </c>
      <c r="BS21" s="463">
        <f>'PTRM input'!AO532</f>
        <v>0</v>
      </c>
      <c r="BT21" s="462">
        <f>'PTRM input'!AP392</f>
        <v>0</v>
      </c>
      <c r="BU21" s="432">
        <f>'PTRM input'!AQ392</f>
        <v>0</v>
      </c>
      <c r="BV21" s="432">
        <f>'PTRM input'!AR392</f>
        <v>0</v>
      </c>
      <c r="BW21" s="432">
        <f>'PTRM input'!AS392</f>
        <v>0</v>
      </c>
      <c r="BX21" s="432">
        <f>'PTRM input'!AT392</f>
        <v>0</v>
      </c>
      <c r="BY21" s="463">
        <f>'PTRM input'!AU392</f>
        <v>0</v>
      </c>
      <c r="BZ21" s="462">
        <f>'PTRM input'!AQ532</f>
        <v>0</v>
      </c>
      <c r="CA21" s="432">
        <f>'PTRM input'!AR532</f>
        <v>0</v>
      </c>
      <c r="CB21" s="432">
        <f>'PTRM input'!AS532</f>
        <v>0</v>
      </c>
      <c r="CC21" s="432">
        <f>'PTRM input'!AT532</f>
        <v>0</v>
      </c>
      <c r="CD21" s="463">
        <f>'PTRM input'!AU532</f>
        <v>0</v>
      </c>
      <c r="CE21" s="462">
        <f>'PTRM input'!AV392</f>
        <v>0</v>
      </c>
      <c r="CF21" s="432">
        <f>'PTRM input'!AW392</f>
        <v>0</v>
      </c>
      <c r="CG21" s="432">
        <f>'PTRM input'!AX392</f>
        <v>0</v>
      </c>
      <c r="CH21" s="432">
        <f>'PTRM input'!AY392</f>
        <v>0</v>
      </c>
      <c r="CI21" s="432">
        <f>'PTRM input'!AZ392</f>
        <v>0</v>
      </c>
      <c r="CJ21" s="463">
        <f>'PTRM input'!BA392</f>
        <v>0</v>
      </c>
      <c r="CK21" s="462">
        <f>'PTRM input'!AW532</f>
        <v>0</v>
      </c>
      <c r="CL21" s="432">
        <f>'PTRM input'!AX532</f>
        <v>0</v>
      </c>
      <c r="CM21" s="432">
        <f>'PTRM input'!AY532</f>
        <v>0</v>
      </c>
      <c r="CN21" s="432">
        <f>'PTRM input'!AZ532</f>
        <v>0</v>
      </c>
      <c r="CO21" s="463">
        <f>'PTRM input'!BA532</f>
        <v>0</v>
      </c>
      <c r="CP21" s="462">
        <f>'PTRM input'!BB392</f>
        <v>0</v>
      </c>
      <c r="CQ21" s="432">
        <f>'PTRM input'!BC392</f>
        <v>0</v>
      </c>
      <c r="CR21" s="432">
        <f>'PTRM input'!BD392</f>
        <v>0</v>
      </c>
      <c r="CS21" s="432">
        <f>'PTRM input'!BE392</f>
        <v>0</v>
      </c>
      <c r="CT21" s="432">
        <f>'PTRM input'!BF392</f>
        <v>0</v>
      </c>
      <c r="CU21" s="463">
        <f>'PTRM input'!BG392</f>
        <v>0</v>
      </c>
      <c r="CV21" s="462">
        <f>'PTRM input'!BC532</f>
        <v>0</v>
      </c>
      <c r="CW21" s="432">
        <f>'PTRM input'!BD532</f>
        <v>0</v>
      </c>
      <c r="CX21" s="432">
        <f>'PTRM input'!BE532</f>
        <v>0</v>
      </c>
      <c r="CY21" s="432">
        <f>'PTRM input'!BF532</f>
        <v>0</v>
      </c>
      <c r="CZ21" s="463">
        <f>'PTRM input'!BG532</f>
        <v>0</v>
      </c>
      <c r="DA21" s="462">
        <f>'PTRM input'!BH392</f>
        <v>0</v>
      </c>
      <c r="DB21" s="432">
        <f>'PTRM input'!BI392</f>
        <v>0</v>
      </c>
      <c r="DC21" s="432">
        <f>'PTRM input'!BJ392</f>
        <v>0</v>
      </c>
      <c r="DD21" s="432">
        <f>'PTRM input'!BK392</f>
        <v>0</v>
      </c>
      <c r="DE21" s="432">
        <f>'PTRM input'!BL392</f>
        <v>0</v>
      </c>
      <c r="DF21" s="463">
        <f>'PTRM input'!BM392</f>
        <v>0</v>
      </c>
      <c r="DG21" s="462">
        <f>'PTRM input'!BI532</f>
        <v>0</v>
      </c>
      <c r="DH21" s="432">
        <f>'PTRM input'!BJ532</f>
        <v>0</v>
      </c>
      <c r="DI21" s="432">
        <f>'PTRM input'!BK532</f>
        <v>0</v>
      </c>
      <c r="DJ21" s="432">
        <f>'PTRM input'!BL532</f>
        <v>0</v>
      </c>
      <c r="DK21" s="463">
        <f>'PTRM input'!BM532</f>
        <v>0</v>
      </c>
      <c r="DL21" s="462">
        <f>'PTRM input'!BN392</f>
        <v>0</v>
      </c>
      <c r="DM21" s="432">
        <f>'PTRM input'!BO392</f>
        <v>0</v>
      </c>
      <c r="DN21" s="432">
        <f>'PTRM input'!BP392</f>
        <v>0</v>
      </c>
      <c r="DO21" s="432">
        <f>'PTRM input'!BQ392</f>
        <v>0</v>
      </c>
      <c r="DP21" s="432">
        <f>'PTRM input'!BR392</f>
        <v>0</v>
      </c>
      <c r="DQ21" s="463">
        <f>'PTRM input'!BS392</f>
        <v>0</v>
      </c>
      <c r="DR21" s="462">
        <f>'PTRM input'!BO532</f>
        <v>0</v>
      </c>
      <c r="DS21" s="432">
        <f>'PTRM input'!BP532</f>
        <v>0</v>
      </c>
      <c r="DT21" s="432">
        <f>'PTRM input'!BQ532</f>
        <v>0</v>
      </c>
      <c r="DU21" s="432">
        <f>'PTRM input'!BR532</f>
        <v>0</v>
      </c>
      <c r="DV21" s="463">
        <f>'PTRM input'!BS532</f>
        <v>0</v>
      </c>
      <c r="DW21" s="462">
        <f>'PTRM input'!BT392</f>
        <v>0</v>
      </c>
      <c r="DX21" s="432">
        <f>'PTRM input'!BU392</f>
        <v>0</v>
      </c>
      <c r="DY21" s="432">
        <f>'PTRM input'!BV392</f>
        <v>0</v>
      </c>
      <c r="DZ21" s="432">
        <f>'PTRM input'!BW392</f>
        <v>0</v>
      </c>
      <c r="EA21" s="432">
        <f>'PTRM input'!BX392</f>
        <v>0</v>
      </c>
      <c r="EB21" s="463">
        <f>'PTRM input'!BY392</f>
        <v>0</v>
      </c>
      <c r="EC21" s="462">
        <f>'PTRM input'!BU532</f>
        <v>0</v>
      </c>
      <c r="ED21" s="432">
        <f>'PTRM input'!BV532</f>
        <v>0</v>
      </c>
      <c r="EE21" s="432">
        <f>'PTRM input'!BW532</f>
        <v>0</v>
      </c>
      <c r="EF21" s="432">
        <f>'PTRM input'!BX532</f>
        <v>0</v>
      </c>
      <c r="EG21" s="463">
        <f>'PTRM input'!BY532</f>
        <v>0</v>
      </c>
      <c r="EH21" s="462">
        <f>'PTRM input'!BZ392</f>
        <v>0</v>
      </c>
      <c r="EI21" s="432">
        <f>'PTRM input'!CA392</f>
        <v>0</v>
      </c>
      <c r="EJ21" s="432">
        <f>'PTRM input'!CB392</f>
        <v>0</v>
      </c>
      <c r="EK21" s="432">
        <f>'PTRM input'!CC392</f>
        <v>0</v>
      </c>
      <c r="EL21" s="432">
        <f>'PTRM input'!CD392</f>
        <v>0</v>
      </c>
      <c r="EM21" s="463">
        <f>'PTRM input'!CE392</f>
        <v>0</v>
      </c>
      <c r="EN21" s="462">
        <f>'PTRM input'!CA532</f>
        <v>0</v>
      </c>
      <c r="EO21" s="432">
        <f>'PTRM input'!CB532</f>
        <v>0</v>
      </c>
      <c r="EP21" s="432">
        <f>'PTRM input'!CC532</f>
        <v>0</v>
      </c>
      <c r="EQ21" s="432">
        <f>'PTRM input'!CD532</f>
        <v>0</v>
      </c>
      <c r="ER21" s="463">
        <f>'PTRM input'!CE532</f>
        <v>0</v>
      </c>
      <c r="ES21" s="462">
        <f>'PTRM input'!CF392</f>
        <v>0</v>
      </c>
      <c r="ET21" s="432">
        <f>'PTRM input'!CG392</f>
        <v>0</v>
      </c>
      <c r="EU21" s="432">
        <f>'PTRM input'!CH392</f>
        <v>0</v>
      </c>
      <c r="EV21" s="432">
        <f>'PTRM input'!CI392</f>
        <v>0</v>
      </c>
      <c r="EW21" s="432">
        <f>'PTRM input'!CJ392</f>
        <v>0</v>
      </c>
      <c r="EX21" s="463">
        <f>'PTRM input'!CK392</f>
        <v>0</v>
      </c>
      <c r="EY21" s="462">
        <f>'PTRM input'!CG532</f>
        <v>0</v>
      </c>
      <c r="EZ21" s="432">
        <f>'PTRM input'!CH532</f>
        <v>0</v>
      </c>
      <c r="FA21" s="432">
        <f>'PTRM input'!CI532</f>
        <v>0</v>
      </c>
      <c r="FB21" s="432">
        <f>'PTRM input'!CJ532</f>
        <v>0</v>
      </c>
      <c r="FC21" s="463">
        <f>'PTRM input'!CK532</f>
        <v>0</v>
      </c>
      <c r="FD21" s="462">
        <f>'PTRM input'!CL392</f>
        <v>0</v>
      </c>
      <c r="FE21" s="432">
        <f>'PTRM input'!CM392</f>
        <v>0</v>
      </c>
      <c r="FF21" s="432">
        <f>'PTRM input'!CN392</f>
        <v>0</v>
      </c>
      <c r="FG21" s="432">
        <f>'PTRM input'!CO392</f>
        <v>0</v>
      </c>
      <c r="FH21" s="432">
        <f>'PTRM input'!CP392</f>
        <v>0</v>
      </c>
      <c r="FI21" s="463">
        <f>'PTRM input'!CQ392</f>
        <v>0</v>
      </c>
      <c r="FJ21" s="462">
        <f>'PTRM input'!CM532</f>
        <v>0</v>
      </c>
      <c r="FK21" s="432">
        <f>'PTRM input'!CN532</f>
        <v>0</v>
      </c>
      <c r="FL21" s="432">
        <f>'PTRM input'!CO532</f>
        <v>0</v>
      </c>
      <c r="FM21" s="432">
        <f>'PTRM input'!CP532</f>
        <v>0</v>
      </c>
      <c r="FN21" s="463">
        <f>'PTRM input'!CQ532</f>
        <v>0</v>
      </c>
      <c r="FO21" s="462">
        <f>'PTRM input'!CR392</f>
        <v>0</v>
      </c>
      <c r="FP21" s="432">
        <f>'PTRM input'!CS392</f>
        <v>0</v>
      </c>
      <c r="FQ21" s="432">
        <f>'PTRM input'!CT392</f>
        <v>0</v>
      </c>
      <c r="FR21" s="432">
        <f>'PTRM input'!CU392</f>
        <v>0</v>
      </c>
      <c r="FS21" s="432">
        <f>'PTRM input'!CV392</f>
        <v>0</v>
      </c>
      <c r="FT21" s="463">
        <f>'PTRM input'!CW392</f>
        <v>0</v>
      </c>
      <c r="FU21" s="462">
        <f>'PTRM input'!CS532</f>
        <v>0</v>
      </c>
      <c r="FV21" s="432">
        <f>'PTRM input'!CT532</f>
        <v>0</v>
      </c>
      <c r="FW21" s="432">
        <f>'PTRM input'!CU532</f>
        <v>0</v>
      </c>
      <c r="FX21" s="432">
        <f>'PTRM input'!CV532</f>
        <v>0</v>
      </c>
      <c r="FY21" s="463">
        <f>'PTRM input'!CW532</f>
        <v>0</v>
      </c>
      <c r="FZ21" s="462">
        <f>'PTRM input'!CX392</f>
        <v>0</v>
      </c>
      <c r="GA21" s="432">
        <f>'PTRM input'!CY392</f>
        <v>0</v>
      </c>
      <c r="GB21" s="432">
        <f>'PTRM input'!CZ392</f>
        <v>0</v>
      </c>
      <c r="GC21" s="432">
        <f>'PTRM input'!DA392</f>
        <v>0</v>
      </c>
      <c r="GD21" s="432">
        <f>'PTRM input'!DB392</f>
        <v>0</v>
      </c>
      <c r="GE21" s="463">
        <f>'PTRM input'!DC392</f>
        <v>0</v>
      </c>
      <c r="GF21" s="462">
        <f>'PTRM input'!CY532</f>
        <v>0</v>
      </c>
      <c r="GG21" s="432">
        <f>'PTRM input'!CZ532</f>
        <v>0</v>
      </c>
      <c r="GH21" s="432">
        <f>'PTRM input'!DA532</f>
        <v>0</v>
      </c>
      <c r="GI21" s="432">
        <f>'PTRM input'!DB532</f>
        <v>0</v>
      </c>
      <c r="GJ21" s="463">
        <f>'PTRM input'!DC532</f>
        <v>0</v>
      </c>
    </row>
    <row r="22" spans="1:192" s="213" customFormat="1">
      <c r="A22" s="29"/>
      <c r="B22" s="29"/>
      <c r="C22" s="29"/>
      <c r="D22" s="29"/>
      <c r="E22" s="432" t="str">
        <f>'PTRM input'!E393</f>
        <v>New Tariff 8</v>
      </c>
      <c r="F22" s="462">
        <f>'PTRM input'!F393</f>
        <v>0</v>
      </c>
      <c r="G22" s="432">
        <f>'PTRM input'!G393</f>
        <v>0</v>
      </c>
      <c r="H22" s="432">
        <f>'PTRM input'!H393</f>
        <v>0</v>
      </c>
      <c r="I22" s="432">
        <f>'PTRM input'!I393</f>
        <v>0</v>
      </c>
      <c r="J22" s="432">
        <f>'PTRM input'!J393</f>
        <v>0</v>
      </c>
      <c r="K22" s="463">
        <f>'PTRM input'!K393</f>
        <v>0</v>
      </c>
      <c r="L22" s="432">
        <f>'PTRM input'!G533</f>
        <v>0</v>
      </c>
      <c r="M22" s="432">
        <f>'PTRM input'!H533</f>
        <v>0</v>
      </c>
      <c r="N22" s="432">
        <f>'PTRM input'!I533</f>
        <v>0</v>
      </c>
      <c r="O22" s="432">
        <f>'PTRM input'!J533</f>
        <v>0</v>
      </c>
      <c r="P22" s="463">
        <f>'PTRM input'!K533</f>
        <v>0</v>
      </c>
      <c r="Q22" s="462">
        <f>'PTRM input'!L393</f>
        <v>0</v>
      </c>
      <c r="R22" s="432">
        <f>'PTRM input'!M393</f>
        <v>0</v>
      </c>
      <c r="S22" s="432">
        <f>'PTRM input'!N393</f>
        <v>0</v>
      </c>
      <c r="T22" s="432">
        <f>'PTRM input'!O393</f>
        <v>0</v>
      </c>
      <c r="U22" s="432">
        <f>'PTRM input'!P393</f>
        <v>0</v>
      </c>
      <c r="V22" s="463">
        <f>'PTRM input'!Q393</f>
        <v>0</v>
      </c>
      <c r="W22" s="432">
        <f>'PTRM input'!M533</f>
        <v>0</v>
      </c>
      <c r="X22" s="432">
        <f>'PTRM input'!N533</f>
        <v>0</v>
      </c>
      <c r="Y22" s="432">
        <f>'PTRM input'!O533</f>
        <v>0</v>
      </c>
      <c r="Z22" s="432">
        <f>'PTRM input'!P533</f>
        <v>0</v>
      </c>
      <c r="AA22" s="463">
        <f>'PTRM input'!Q533</f>
        <v>0</v>
      </c>
      <c r="AB22" s="432">
        <f>'PTRM input'!R393</f>
        <v>0</v>
      </c>
      <c r="AC22" s="432">
        <f>'PTRM input'!S393</f>
        <v>0</v>
      </c>
      <c r="AD22" s="432">
        <f>'PTRM input'!T393</f>
        <v>0</v>
      </c>
      <c r="AE22" s="432">
        <f>'PTRM input'!U393</f>
        <v>0</v>
      </c>
      <c r="AF22" s="432">
        <f>'PTRM input'!V393</f>
        <v>0</v>
      </c>
      <c r="AG22" s="432">
        <f>'PTRM input'!W393</f>
        <v>0</v>
      </c>
      <c r="AH22" s="462">
        <f>'PTRM input'!S533</f>
        <v>0</v>
      </c>
      <c r="AI22" s="432">
        <f>'PTRM input'!T533</f>
        <v>0</v>
      </c>
      <c r="AJ22" s="432">
        <f>'PTRM input'!U533</f>
        <v>0</v>
      </c>
      <c r="AK22" s="432">
        <f>'PTRM input'!V533</f>
        <v>0</v>
      </c>
      <c r="AL22" s="463">
        <f>'PTRM input'!W533</f>
        <v>0</v>
      </c>
      <c r="AM22" s="462">
        <f>'PTRM input'!X393</f>
        <v>0</v>
      </c>
      <c r="AN22" s="432">
        <f>'PTRM input'!Y393</f>
        <v>0</v>
      </c>
      <c r="AO22" s="432">
        <f>'PTRM input'!Z393</f>
        <v>0</v>
      </c>
      <c r="AP22" s="432">
        <f>'PTRM input'!AA393</f>
        <v>0</v>
      </c>
      <c r="AQ22" s="432">
        <f>'PTRM input'!AB393</f>
        <v>0</v>
      </c>
      <c r="AR22" s="463">
        <f>'PTRM input'!AC393</f>
        <v>0</v>
      </c>
      <c r="AS22" s="462">
        <f>'PTRM input'!Y533</f>
        <v>0</v>
      </c>
      <c r="AT22" s="432">
        <f>'PTRM input'!Z533</f>
        <v>0</v>
      </c>
      <c r="AU22" s="432">
        <f>'PTRM input'!AA533</f>
        <v>0</v>
      </c>
      <c r="AV22" s="432">
        <f>'PTRM input'!AB533</f>
        <v>0</v>
      </c>
      <c r="AW22" s="463">
        <f>'PTRM input'!AC533</f>
        <v>0</v>
      </c>
      <c r="AX22" s="462">
        <f>'PTRM input'!AD393</f>
        <v>0</v>
      </c>
      <c r="AY22" s="432">
        <f>'PTRM input'!AE393</f>
        <v>0</v>
      </c>
      <c r="AZ22" s="432">
        <f>'PTRM input'!AF393</f>
        <v>0</v>
      </c>
      <c r="BA22" s="432">
        <f>'PTRM input'!AG393</f>
        <v>0</v>
      </c>
      <c r="BB22" s="432">
        <f>'PTRM input'!AH393</f>
        <v>0</v>
      </c>
      <c r="BC22" s="463">
        <f>'PTRM input'!AI393</f>
        <v>0</v>
      </c>
      <c r="BD22" s="462">
        <f>'PTRM input'!AE533</f>
        <v>0</v>
      </c>
      <c r="BE22" s="432">
        <f>'PTRM input'!AF533</f>
        <v>0</v>
      </c>
      <c r="BF22" s="432">
        <f>'PTRM input'!AG533</f>
        <v>0</v>
      </c>
      <c r="BG22" s="432">
        <f>'PTRM input'!AH533</f>
        <v>0</v>
      </c>
      <c r="BH22" s="463">
        <f>'PTRM input'!AI533</f>
        <v>0</v>
      </c>
      <c r="BI22" s="462">
        <f>'PTRM input'!AJ393</f>
        <v>0</v>
      </c>
      <c r="BJ22" s="432">
        <f>'PTRM input'!AK393</f>
        <v>0</v>
      </c>
      <c r="BK22" s="432">
        <f>'PTRM input'!AL393</f>
        <v>0</v>
      </c>
      <c r="BL22" s="432">
        <f>'PTRM input'!AM393</f>
        <v>0</v>
      </c>
      <c r="BM22" s="432">
        <f>'PTRM input'!AN393</f>
        <v>0</v>
      </c>
      <c r="BN22" s="463">
        <f>'PTRM input'!AO393</f>
        <v>0</v>
      </c>
      <c r="BO22" s="462">
        <f>'PTRM input'!AK533</f>
        <v>0</v>
      </c>
      <c r="BP22" s="432">
        <f>'PTRM input'!AL533</f>
        <v>0</v>
      </c>
      <c r="BQ22" s="432">
        <f>'PTRM input'!AM533</f>
        <v>0</v>
      </c>
      <c r="BR22" s="432">
        <f>'PTRM input'!AN533</f>
        <v>0</v>
      </c>
      <c r="BS22" s="463">
        <f>'PTRM input'!AO533</f>
        <v>0</v>
      </c>
      <c r="BT22" s="462">
        <f>'PTRM input'!AP393</f>
        <v>0</v>
      </c>
      <c r="BU22" s="432">
        <f>'PTRM input'!AQ393</f>
        <v>0</v>
      </c>
      <c r="BV22" s="432">
        <f>'PTRM input'!AR393</f>
        <v>0</v>
      </c>
      <c r="BW22" s="432">
        <f>'PTRM input'!AS393</f>
        <v>0</v>
      </c>
      <c r="BX22" s="432">
        <f>'PTRM input'!AT393</f>
        <v>0</v>
      </c>
      <c r="BY22" s="463">
        <f>'PTRM input'!AU393</f>
        <v>0</v>
      </c>
      <c r="BZ22" s="462">
        <f>'PTRM input'!AQ533</f>
        <v>0</v>
      </c>
      <c r="CA22" s="432">
        <f>'PTRM input'!AR533</f>
        <v>0</v>
      </c>
      <c r="CB22" s="432">
        <f>'PTRM input'!AS533</f>
        <v>0</v>
      </c>
      <c r="CC22" s="432">
        <f>'PTRM input'!AT533</f>
        <v>0</v>
      </c>
      <c r="CD22" s="463">
        <f>'PTRM input'!AU533</f>
        <v>0</v>
      </c>
      <c r="CE22" s="462">
        <f>'PTRM input'!AV393</f>
        <v>0</v>
      </c>
      <c r="CF22" s="432">
        <f>'PTRM input'!AW393</f>
        <v>0</v>
      </c>
      <c r="CG22" s="432">
        <f>'PTRM input'!AX393</f>
        <v>0</v>
      </c>
      <c r="CH22" s="432">
        <f>'PTRM input'!AY393</f>
        <v>0</v>
      </c>
      <c r="CI22" s="432">
        <f>'PTRM input'!AZ393</f>
        <v>0</v>
      </c>
      <c r="CJ22" s="463">
        <f>'PTRM input'!BA393</f>
        <v>0</v>
      </c>
      <c r="CK22" s="462">
        <f>'PTRM input'!AW533</f>
        <v>0</v>
      </c>
      <c r="CL22" s="432">
        <f>'PTRM input'!AX533</f>
        <v>0</v>
      </c>
      <c r="CM22" s="432">
        <f>'PTRM input'!AY533</f>
        <v>0</v>
      </c>
      <c r="CN22" s="432">
        <f>'PTRM input'!AZ533</f>
        <v>0</v>
      </c>
      <c r="CO22" s="463">
        <f>'PTRM input'!BA533</f>
        <v>0</v>
      </c>
      <c r="CP22" s="462">
        <f>'PTRM input'!BB393</f>
        <v>0</v>
      </c>
      <c r="CQ22" s="432">
        <f>'PTRM input'!BC393</f>
        <v>0</v>
      </c>
      <c r="CR22" s="432">
        <f>'PTRM input'!BD393</f>
        <v>0</v>
      </c>
      <c r="CS22" s="432">
        <f>'PTRM input'!BE393</f>
        <v>0</v>
      </c>
      <c r="CT22" s="432">
        <f>'PTRM input'!BF393</f>
        <v>0</v>
      </c>
      <c r="CU22" s="463">
        <f>'PTRM input'!BG393</f>
        <v>0</v>
      </c>
      <c r="CV22" s="462">
        <f>'PTRM input'!BC533</f>
        <v>0</v>
      </c>
      <c r="CW22" s="432">
        <f>'PTRM input'!BD533</f>
        <v>0</v>
      </c>
      <c r="CX22" s="432">
        <f>'PTRM input'!BE533</f>
        <v>0</v>
      </c>
      <c r="CY22" s="432">
        <f>'PTRM input'!BF533</f>
        <v>0</v>
      </c>
      <c r="CZ22" s="463">
        <f>'PTRM input'!BG533</f>
        <v>0</v>
      </c>
      <c r="DA22" s="462">
        <f>'PTRM input'!BH393</f>
        <v>0</v>
      </c>
      <c r="DB22" s="432">
        <f>'PTRM input'!BI393</f>
        <v>0</v>
      </c>
      <c r="DC22" s="432">
        <f>'PTRM input'!BJ393</f>
        <v>0</v>
      </c>
      <c r="DD22" s="432">
        <f>'PTRM input'!BK393</f>
        <v>0</v>
      </c>
      <c r="DE22" s="432">
        <f>'PTRM input'!BL393</f>
        <v>0</v>
      </c>
      <c r="DF22" s="463">
        <f>'PTRM input'!BM393</f>
        <v>0</v>
      </c>
      <c r="DG22" s="462">
        <f>'PTRM input'!BI533</f>
        <v>0</v>
      </c>
      <c r="DH22" s="432">
        <f>'PTRM input'!BJ533</f>
        <v>0</v>
      </c>
      <c r="DI22" s="432">
        <f>'PTRM input'!BK533</f>
        <v>0</v>
      </c>
      <c r="DJ22" s="432">
        <f>'PTRM input'!BL533</f>
        <v>0</v>
      </c>
      <c r="DK22" s="463">
        <f>'PTRM input'!BM533</f>
        <v>0</v>
      </c>
      <c r="DL22" s="462">
        <f>'PTRM input'!BN393</f>
        <v>0</v>
      </c>
      <c r="DM22" s="432">
        <f>'PTRM input'!BO393</f>
        <v>0</v>
      </c>
      <c r="DN22" s="432">
        <f>'PTRM input'!BP393</f>
        <v>0</v>
      </c>
      <c r="DO22" s="432">
        <f>'PTRM input'!BQ393</f>
        <v>0</v>
      </c>
      <c r="DP22" s="432">
        <f>'PTRM input'!BR393</f>
        <v>0</v>
      </c>
      <c r="DQ22" s="463">
        <f>'PTRM input'!BS393</f>
        <v>0</v>
      </c>
      <c r="DR22" s="462">
        <f>'PTRM input'!BO533</f>
        <v>0</v>
      </c>
      <c r="DS22" s="432">
        <f>'PTRM input'!BP533</f>
        <v>0</v>
      </c>
      <c r="DT22" s="432">
        <f>'PTRM input'!BQ533</f>
        <v>0</v>
      </c>
      <c r="DU22" s="432">
        <f>'PTRM input'!BR533</f>
        <v>0</v>
      </c>
      <c r="DV22" s="463">
        <f>'PTRM input'!BS533</f>
        <v>0</v>
      </c>
      <c r="DW22" s="462">
        <f>'PTRM input'!BT393</f>
        <v>0</v>
      </c>
      <c r="DX22" s="432">
        <f>'PTRM input'!BU393</f>
        <v>0</v>
      </c>
      <c r="DY22" s="432">
        <f>'PTRM input'!BV393</f>
        <v>0</v>
      </c>
      <c r="DZ22" s="432">
        <f>'PTRM input'!BW393</f>
        <v>0</v>
      </c>
      <c r="EA22" s="432">
        <f>'PTRM input'!BX393</f>
        <v>0</v>
      </c>
      <c r="EB22" s="463">
        <f>'PTRM input'!BY393</f>
        <v>0</v>
      </c>
      <c r="EC22" s="462">
        <f>'PTRM input'!BU533</f>
        <v>0</v>
      </c>
      <c r="ED22" s="432">
        <f>'PTRM input'!BV533</f>
        <v>0</v>
      </c>
      <c r="EE22" s="432">
        <f>'PTRM input'!BW533</f>
        <v>0</v>
      </c>
      <c r="EF22" s="432">
        <f>'PTRM input'!BX533</f>
        <v>0</v>
      </c>
      <c r="EG22" s="463">
        <f>'PTRM input'!BY533</f>
        <v>0</v>
      </c>
      <c r="EH22" s="462">
        <f>'PTRM input'!BZ393</f>
        <v>0</v>
      </c>
      <c r="EI22" s="432">
        <f>'PTRM input'!CA393</f>
        <v>0</v>
      </c>
      <c r="EJ22" s="432">
        <f>'PTRM input'!CB393</f>
        <v>0</v>
      </c>
      <c r="EK22" s="432">
        <f>'PTRM input'!CC393</f>
        <v>0</v>
      </c>
      <c r="EL22" s="432">
        <f>'PTRM input'!CD393</f>
        <v>0</v>
      </c>
      <c r="EM22" s="463">
        <f>'PTRM input'!CE393</f>
        <v>0</v>
      </c>
      <c r="EN22" s="462">
        <f>'PTRM input'!CA533</f>
        <v>0</v>
      </c>
      <c r="EO22" s="432">
        <f>'PTRM input'!CB533</f>
        <v>0</v>
      </c>
      <c r="EP22" s="432">
        <f>'PTRM input'!CC533</f>
        <v>0</v>
      </c>
      <c r="EQ22" s="432">
        <f>'PTRM input'!CD533</f>
        <v>0</v>
      </c>
      <c r="ER22" s="463">
        <f>'PTRM input'!CE533</f>
        <v>0</v>
      </c>
      <c r="ES22" s="462">
        <f>'PTRM input'!CF393</f>
        <v>0</v>
      </c>
      <c r="ET22" s="432">
        <f>'PTRM input'!CG393</f>
        <v>0</v>
      </c>
      <c r="EU22" s="432">
        <f>'PTRM input'!CH393</f>
        <v>0</v>
      </c>
      <c r="EV22" s="432">
        <f>'PTRM input'!CI393</f>
        <v>0</v>
      </c>
      <c r="EW22" s="432">
        <f>'PTRM input'!CJ393</f>
        <v>0</v>
      </c>
      <c r="EX22" s="463">
        <f>'PTRM input'!CK393</f>
        <v>0</v>
      </c>
      <c r="EY22" s="462">
        <f>'PTRM input'!CG533</f>
        <v>0</v>
      </c>
      <c r="EZ22" s="432">
        <f>'PTRM input'!CH533</f>
        <v>0</v>
      </c>
      <c r="FA22" s="432">
        <f>'PTRM input'!CI533</f>
        <v>0</v>
      </c>
      <c r="FB22" s="432">
        <f>'PTRM input'!CJ533</f>
        <v>0</v>
      </c>
      <c r="FC22" s="463">
        <f>'PTRM input'!CK533</f>
        <v>0</v>
      </c>
      <c r="FD22" s="462">
        <f>'PTRM input'!CL393</f>
        <v>0</v>
      </c>
      <c r="FE22" s="432">
        <f>'PTRM input'!CM393</f>
        <v>0</v>
      </c>
      <c r="FF22" s="432">
        <f>'PTRM input'!CN393</f>
        <v>0</v>
      </c>
      <c r="FG22" s="432">
        <f>'PTRM input'!CO393</f>
        <v>0</v>
      </c>
      <c r="FH22" s="432">
        <f>'PTRM input'!CP393</f>
        <v>0</v>
      </c>
      <c r="FI22" s="463">
        <f>'PTRM input'!CQ393</f>
        <v>0</v>
      </c>
      <c r="FJ22" s="462">
        <f>'PTRM input'!CM533</f>
        <v>0</v>
      </c>
      <c r="FK22" s="432">
        <f>'PTRM input'!CN533</f>
        <v>0</v>
      </c>
      <c r="FL22" s="432">
        <f>'PTRM input'!CO533</f>
        <v>0</v>
      </c>
      <c r="FM22" s="432">
        <f>'PTRM input'!CP533</f>
        <v>0</v>
      </c>
      <c r="FN22" s="463">
        <f>'PTRM input'!CQ533</f>
        <v>0</v>
      </c>
      <c r="FO22" s="462">
        <f>'PTRM input'!CR393</f>
        <v>0</v>
      </c>
      <c r="FP22" s="432">
        <f>'PTRM input'!CS393</f>
        <v>0</v>
      </c>
      <c r="FQ22" s="432">
        <f>'PTRM input'!CT393</f>
        <v>0</v>
      </c>
      <c r="FR22" s="432">
        <f>'PTRM input'!CU393</f>
        <v>0</v>
      </c>
      <c r="FS22" s="432">
        <f>'PTRM input'!CV393</f>
        <v>0</v>
      </c>
      <c r="FT22" s="463">
        <f>'PTRM input'!CW393</f>
        <v>0</v>
      </c>
      <c r="FU22" s="462">
        <f>'PTRM input'!CS533</f>
        <v>0</v>
      </c>
      <c r="FV22" s="432">
        <f>'PTRM input'!CT533</f>
        <v>0</v>
      </c>
      <c r="FW22" s="432">
        <f>'PTRM input'!CU533</f>
        <v>0</v>
      </c>
      <c r="FX22" s="432">
        <f>'PTRM input'!CV533</f>
        <v>0</v>
      </c>
      <c r="FY22" s="463">
        <f>'PTRM input'!CW533</f>
        <v>0</v>
      </c>
      <c r="FZ22" s="462">
        <f>'PTRM input'!CX393</f>
        <v>0</v>
      </c>
      <c r="GA22" s="432">
        <f>'PTRM input'!CY393</f>
        <v>0</v>
      </c>
      <c r="GB22" s="432">
        <f>'PTRM input'!CZ393</f>
        <v>0</v>
      </c>
      <c r="GC22" s="432">
        <f>'PTRM input'!DA393</f>
        <v>0</v>
      </c>
      <c r="GD22" s="432">
        <f>'PTRM input'!DB393</f>
        <v>0</v>
      </c>
      <c r="GE22" s="463">
        <f>'PTRM input'!DC393</f>
        <v>0</v>
      </c>
      <c r="GF22" s="462">
        <f>'PTRM input'!CY533</f>
        <v>0</v>
      </c>
      <c r="GG22" s="432">
        <f>'PTRM input'!CZ533</f>
        <v>0</v>
      </c>
      <c r="GH22" s="432">
        <f>'PTRM input'!DA533</f>
        <v>0</v>
      </c>
      <c r="GI22" s="432">
        <f>'PTRM input'!DB533</f>
        <v>0</v>
      </c>
      <c r="GJ22" s="463">
        <f>'PTRM input'!DC533</f>
        <v>0</v>
      </c>
    </row>
    <row r="23" spans="1:192" s="213" customFormat="1">
      <c r="A23" s="29"/>
      <c r="B23" s="29"/>
      <c r="C23" s="29"/>
      <c r="D23" s="29"/>
      <c r="E23" s="432" t="str">
        <f>'PTRM input'!E394</f>
        <v>New Tariff 9</v>
      </c>
      <c r="F23" s="462">
        <f>'PTRM input'!F394</f>
        <v>0</v>
      </c>
      <c r="G23" s="432">
        <f>'PTRM input'!G394</f>
        <v>0</v>
      </c>
      <c r="H23" s="432">
        <f>'PTRM input'!H394</f>
        <v>0</v>
      </c>
      <c r="I23" s="432">
        <f>'PTRM input'!I394</f>
        <v>0</v>
      </c>
      <c r="J23" s="432">
        <f>'PTRM input'!J394</f>
        <v>0</v>
      </c>
      <c r="K23" s="463">
        <f>'PTRM input'!K394</f>
        <v>0</v>
      </c>
      <c r="L23" s="432">
        <f>'PTRM input'!G534</f>
        <v>0</v>
      </c>
      <c r="M23" s="432">
        <f>'PTRM input'!H534</f>
        <v>0</v>
      </c>
      <c r="N23" s="432">
        <f>'PTRM input'!I534</f>
        <v>0</v>
      </c>
      <c r="O23" s="432">
        <f>'PTRM input'!J534</f>
        <v>0</v>
      </c>
      <c r="P23" s="463">
        <f>'PTRM input'!K534</f>
        <v>0</v>
      </c>
      <c r="Q23" s="462">
        <f>'PTRM input'!L394</f>
        <v>0</v>
      </c>
      <c r="R23" s="432">
        <f>'PTRM input'!M394</f>
        <v>0</v>
      </c>
      <c r="S23" s="432">
        <f>'PTRM input'!N394</f>
        <v>0</v>
      </c>
      <c r="T23" s="432">
        <f>'PTRM input'!O394</f>
        <v>0</v>
      </c>
      <c r="U23" s="432">
        <f>'PTRM input'!P394</f>
        <v>0</v>
      </c>
      <c r="V23" s="463">
        <f>'PTRM input'!Q394</f>
        <v>0</v>
      </c>
      <c r="W23" s="432">
        <f>'PTRM input'!M534</f>
        <v>0</v>
      </c>
      <c r="X23" s="432">
        <f>'PTRM input'!N534</f>
        <v>0</v>
      </c>
      <c r="Y23" s="432">
        <f>'PTRM input'!O534</f>
        <v>0</v>
      </c>
      <c r="Z23" s="432">
        <f>'PTRM input'!P534</f>
        <v>0</v>
      </c>
      <c r="AA23" s="463">
        <f>'PTRM input'!Q534</f>
        <v>0</v>
      </c>
      <c r="AB23" s="432">
        <f>'PTRM input'!R394</f>
        <v>0</v>
      </c>
      <c r="AC23" s="432">
        <f>'PTRM input'!S394</f>
        <v>0</v>
      </c>
      <c r="AD23" s="432">
        <f>'PTRM input'!T394</f>
        <v>0</v>
      </c>
      <c r="AE23" s="432">
        <f>'PTRM input'!U394</f>
        <v>0</v>
      </c>
      <c r="AF23" s="432">
        <f>'PTRM input'!V394</f>
        <v>0</v>
      </c>
      <c r="AG23" s="432">
        <f>'PTRM input'!W394</f>
        <v>0</v>
      </c>
      <c r="AH23" s="462">
        <f>'PTRM input'!S534</f>
        <v>0</v>
      </c>
      <c r="AI23" s="432">
        <f>'PTRM input'!T534</f>
        <v>0</v>
      </c>
      <c r="AJ23" s="432">
        <f>'PTRM input'!U534</f>
        <v>0</v>
      </c>
      <c r="AK23" s="432">
        <f>'PTRM input'!V534</f>
        <v>0</v>
      </c>
      <c r="AL23" s="463">
        <f>'PTRM input'!W534</f>
        <v>0</v>
      </c>
      <c r="AM23" s="462">
        <f>'PTRM input'!X394</f>
        <v>0</v>
      </c>
      <c r="AN23" s="432">
        <f>'PTRM input'!Y394</f>
        <v>0</v>
      </c>
      <c r="AO23" s="432">
        <f>'PTRM input'!Z394</f>
        <v>0</v>
      </c>
      <c r="AP23" s="432">
        <f>'PTRM input'!AA394</f>
        <v>0</v>
      </c>
      <c r="AQ23" s="432">
        <f>'PTRM input'!AB394</f>
        <v>0</v>
      </c>
      <c r="AR23" s="463">
        <f>'PTRM input'!AC394</f>
        <v>0</v>
      </c>
      <c r="AS23" s="462">
        <f>'PTRM input'!Y534</f>
        <v>0</v>
      </c>
      <c r="AT23" s="432">
        <f>'PTRM input'!Z534</f>
        <v>0</v>
      </c>
      <c r="AU23" s="432">
        <f>'PTRM input'!AA534</f>
        <v>0</v>
      </c>
      <c r="AV23" s="432">
        <f>'PTRM input'!AB534</f>
        <v>0</v>
      </c>
      <c r="AW23" s="463">
        <f>'PTRM input'!AC534</f>
        <v>0</v>
      </c>
      <c r="AX23" s="462">
        <f>'PTRM input'!AD394</f>
        <v>0</v>
      </c>
      <c r="AY23" s="432">
        <f>'PTRM input'!AE394</f>
        <v>0</v>
      </c>
      <c r="AZ23" s="432">
        <f>'PTRM input'!AF394</f>
        <v>0</v>
      </c>
      <c r="BA23" s="432">
        <f>'PTRM input'!AG394</f>
        <v>0</v>
      </c>
      <c r="BB23" s="432">
        <f>'PTRM input'!AH394</f>
        <v>0</v>
      </c>
      <c r="BC23" s="463">
        <f>'PTRM input'!AI394</f>
        <v>0</v>
      </c>
      <c r="BD23" s="462">
        <f>'PTRM input'!AE534</f>
        <v>0</v>
      </c>
      <c r="BE23" s="432">
        <f>'PTRM input'!AF534</f>
        <v>0</v>
      </c>
      <c r="BF23" s="432">
        <f>'PTRM input'!AG534</f>
        <v>0</v>
      </c>
      <c r="BG23" s="432">
        <f>'PTRM input'!AH534</f>
        <v>0</v>
      </c>
      <c r="BH23" s="463">
        <f>'PTRM input'!AI534</f>
        <v>0</v>
      </c>
      <c r="BI23" s="462">
        <f>'PTRM input'!AJ394</f>
        <v>0</v>
      </c>
      <c r="BJ23" s="432">
        <f>'PTRM input'!AK394</f>
        <v>0</v>
      </c>
      <c r="BK23" s="432">
        <f>'PTRM input'!AL394</f>
        <v>0</v>
      </c>
      <c r="BL23" s="432">
        <f>'PTRM input'!AM394</f>
        <v>0</v>
      </c>
      <c r="BM23" s="432">
        <f>'PTRM input'!AN394</f>
        <v>0</v>
      </c>
      <c r="BN23" s="463">
        <f>'PTRM input'!AO394</f>
        <v>0</v>
      </c>
      <c r="BO23" s="462">
        <f>'PTRM input'!AK534</f>
        <v>0</v>
      </c>
      <c r="BP23" s="432">
        <f>'PTRM input'!AL534</f>
        <v>0</v>
      </c>
      <c r="BQ23" s="432">
        <f>'PTRM input'!AM534</f>
        <v>0</v>
      </c>
      <c r="BR23" s="432">
        <f>'PTRM input'!AN534</f>
        <v>0</v>
      </c>
      <c r="BS23" s="463">
        <f>'PTRM input'!AO534</f>
        <v>0</v>
      </c>
      <c r="BT23" s="462">
        <f>'PTRM input'!AP394</f>
        <v>0</v>
      </c>
      <c r="BU23" s="432">
        <f>'PTRM input'!AQ394</f>
        <v>0</v>
      </c>
      <c r="BV23" s="432">
        <f>'PTRM input'!AR394</f>
        <v>0</v>
      </c>
      <c r="BW23" s="432">
        <f>'PTRM input'!AS394</f>
        <v>0</v>
      </c>
      <c r="BX23" s="432">
        <f>'PTRM input'!AT394</f>
        <v>0</v>
      </c>
      <c r="BY23" s="463">
        <f>'PTRM input'!AU394</f>
        <v>0</v>
      </c>
      <c r="BZ23" s="462">
        <f>'PTRM input'!AQ534</f>
        <v>0</v>
      </c>
      <c r="CA23" s="432">
        <f>'PTRM input'!AR534</f>
        <v>0</v>
      </c>
      <c r="CB23" s="432">
        <f>'PTRM input'!AS534</f>
        <v>0</v>
      </c>
      <c r="CC23" s="432">
        <f>'PTRM input'!AT534</f>
        <v>0</v>
      </c>
      <c r="CD23" s="463">
        <f>'PTRM input'!AU534</f>
        <v>0</v>
      </c>
      <c r="CE23" s="462">
        <f>'PTRM input'!AV394</f>
        <v>0</v>
      </c>
      <c r="CF23" s="432">
        <f>'PTRM input'!AW394</f>
        <v>0</v>
      </c>
      <c r="CG23" s="432">
        <f>'PTRM input'!AX394</f>
        <v>0</v>
      </c>
      <c r="CH23" s="432">
        <f>'PTRM input'!AY394</f>
        <v>0</v>
      </c>
      <c r="CI23" s="432">
        <f>'PTRM input'!AZ394</f>
        <v>0</v>
      </c>
      <c r="CJ23" s="463">
        <f>'PTRM input'!BA394</f>
        <v>0</v>
      </c>
      <c r="CK23" s="462">
        <f>'PTRM input'!AW534</f>
        <v>0</v>
      </c>
      <c r="CL23" s="432">
        <f>'PTRM input'!AX534</f>
        <v>0</v>
      </c>
      <c r="CM23" s="432">
        <f>'PTRM input'!AY534</f>
        <v>0</v>
      </c>
      <c r="CN23" s="432">
        <f>'PTRM input'!AZ534</f>
        <v>0</v>
      </c>
      <c r="CO23" s="463">
        <f>'PTRM input'!BA534</f>
        <v>0</v>
      </c>
      <c r="CP23" s="462">
        <f>'PTRM input'!BB394</f>
        <v>0</v>
      </c>
      <c r="CQ23" s="432">
        <f>'PTRM input'!BC394</f>
        <v>0</v>
      </c>
      <c r="CR23" s="432">
        <f>'PTRM input'!BD394</f>
        <v>0</v>
      </c>
      <c r="CS23" s="432">
        <f>'PTRM input'!BE394</f>
        <v>0</v>
      </c>
      <c r="CT23" s="432">
        <f>'PTRM input'!BF394</f>
        <v>0</v>
      </c>
      <c r="CU23" s="463">
        <f>'PTRM input'!BG394</f>
        <v>0</v>
      </c>
      <c r="CV23" s="462">
        <f>'PTRM input'!BC534</f>
        <v>0</v>
      </c>
      <c r="CW23" s="432">
        <f>'PTRM input'!BD534</f>
        <v>0</v>
      </c>
      <c r="CX23" s="432">
        <f>'PTRM input'!BE534</f>
        <v>0</v>
      </c>
      <c r="CY23" s="432">
        <f>'PTRM input'!BF534</f>
        <v>0</v>
      </c>
      <c r="CZ23" s="463">
        <f>'PTRM input'!BG534</f>
        <v>0</v>
      </c>
      <c r="DA23" s="462">
        <f>'PTRM input'!BH394</f>
        <v>0</v>
      </c>
      <c r="DB23" s="432">
        <f>'PTRM input'!BI394</f>
        <v>0</v>
      </c>
      <c r="DC23" s="432">
        <f>'PTRM input'!BJ394</f>
        <v>0</v>
      </c>
      <c r="DD23" s="432">
        <f>'PTRM input'!BK394</f>
        <v>0</v>
      </c>
      <c r="DE23" s="432">
        <f>'PTRM input'!BL394</f>
        <v>0</v>
      </c>
      <c r="DF23" s="463">
        <f>'PTRM input'!BM394</f>
        <v>0</v>
      </c>
      <c r="DG23" s="462">
        <f>'PTRM input'!BI534</f>
        <v>0</v>
      </c>
      <c r="DH23" s="432">
        <f>'PTRM input'!BJ534</f>
        <v>0</v>
      </c>
      <c r="DI23" s="432">
        <f>'PTRM input'!BK534</f>
        <v>0</v>
      </c>
      <c r="DJ23" s="432">
        <f>'PTRM input'!BL534</f>
        <v>0</v>
      </c>
      <c r="DK23" s="463">
        <f>'PTRM input'!BM534</f>
        <v>0</v>
      </c>
      <c r="DL23" s="462">
        <f>'PTRM input'!BN394</f>
        <v>0</v>
      </c>
      <c r="DM23" s="432">
        <f>'PTRM input'!BO394</f>
        <v>0</v>
      </c>
      <c r="DN23" s="432">
        <f>'PTRM input'!BP394</f>
        <v>0</v>
      </c>
      <c r="DO23" s="432">
        <f>'PTRM input'!BQ394</f>
        <v>0</v>
      </c>
      <c r="DP23" s="432">
        <f>'PTRM input'!BR394</f>
        <v>0</v>
      </c>
      <c r="DQ23" s="463">
        <f>'PTRM input'!BS394</f>
        <v>0</v>
      </c>
      <c r="DR23" s="462">
        <f>'PTRM input'!BO534</f>
        <v>0</v>
      </c>
      <c r="DS23" s="432">
        <f>'PTRM input'!BP534</f>
        <v>0</v>
      </c>
      <c r="DT23" s="432">
        <f>'PTRM input'!BQ534</f>
        <v>0</v>
      </c>
      <c r="DU23" s="432">
        <f>'PTRM input'!BR534</f>
        <v>0</v>
      </c>
      <c r="DV23" s="463">
        <f>'PTRM input'!BS534</f>
        <v>0</v>
      </c>
      <c r="DW23" s="462">
        <f>'PTRM input'!BT394</f>
        <v>0</v>
      </c>
      <c r="DX23" s="432">
        <f>'PTRM input'!BU394</f>
        <v>0</v>
      </c>
      <c r="DY23" s="432">
        <f>'PTRM input'!BV394</f>
        <v>0</v>
      </c>
      <c r="DZ23" s="432">
        <f>'PTRM input'!BW394</f>
        <v>0</v>
      </c>
      <c r="EA23" s="432">
        <f>'PTRM input'!BX394</f>
        <v>0</v>
      </c>
      <c r="EB23" s="463">
        <f>'PTRM input'!BY394</f>
        <v>0</v>
      </c>
      <c r="EC23" s="462">
        <f>'PTRM input'!BU534</f>
        <v>0</v>
      </c>
      <c r="ED23" s="432">
        <f>'PTRM input'!BV534</f>
        <v>0</v>
      </c>
      <c r="EE23" s="432">
        <f>'PTRM input'!BW534</f>
        <v>0</v>
      </c>
      <c r="EF23" s="432">
        <f>'PTRM input'!BX534</f>
        <v>0</v>
      </c>
      <c r="EG23" s="463">
        <f>'PTRM input'!BY534</f>
        <v>0</v>
      </c>
      <c r="EH23" s="462">
        <f>'PTRM input'!BZ394</f>
        <v>0</v>
      </c>
      <c r="EI23" s="432">
        <f>'PTRM input'!CA394</f>
        <v>0</v>
      </c>
      <c r="EJ23" s="432">
        <f>'PTRM input'!CB394</f>
        <v>0</v>
      </c>
      <c r="EK23" s="432">
        <f>'PTRM input'!CC394</f>
        <v>0</v>
      </c>
      <c r="EL23" s="432">
        <f>'PTRM input'!CD394</f>
        <v>0</v>
      </c>
      <c r="EM23" s="463">
        <f>'PTRM input'!CE394</f>
        <v>0</v>
      </c>
      <c r="EN23" s="462">
        <f>'PTRM input'!CA534</f>
        <v>0</v>
      </c>
      <c r="EO23" s="432">
        <f>'PTRM input'!CB534</f>
        <v>0</v>
      </c>
      <c r="EP23" s="432">
        <f>'PTRM input'!CC534</f>
        <v>0</v>
      </c>
      <c r="EQ23" s="432">
        <f>'PTRM input'!CD534</f>
        <v>0</v>
      </c>
      <c r="ER23" s="463">
        <f>'PTRM input'!CE534</f>
        <v>0</v>
      </c>
      <c r="ES23" s="462">
        <f>'PTRM input'!CF394</f>
        <v>0</v>
      </c>
      <c r="ET23" s="432">
        <f>'PTRM input'!CG394</f>
        <v>0</v>
      </c>
      <c r="EU23" s="432">
        <f>'PTRM input'!CH394</f>
        <v>0</v>
      </c>
      <c r="EV23" s="432">
        <f>'PTRM input'!CI394</f>
        <v>0</v>
      </c>
      <c r="EW23" s="432">
        <f>'PTRM input'!CJ394</f>
        <v>0</v>
      </c>
      <c r="EX23" s="463">
        <f>'PTRM input'!CK394</f>
        <v>0</v>
      </c>
      <c r="EY23" s="462">
        <f>'PTRM input'!CG534</f>
        <v>0</v>
      </c>
      <c r="EZ23" s="432">
        <f>'PTRM input'!CH534</f>
        <v>0</v>
      </c>
      <c r="FA23" s="432">
        <f>'PTRM input'!CI534</f>
        <v>0</v>
      </c>
      <c r="FB23" s="432">
        <f>'PTRM input'!CJ534</f>
        <v>0</v>
      </c>
      <c r="FC23" s="463">
        <f>'PTRM input'!CK534</f>
        <v>0</v>
      </c>
      <c r="FD23" s="462">
        <f>'PTRM input'!CL394</f>
        <v>0</v>
      </c>
      <c r="FE23" s="432">
        <f>'PTRM input'!CM394</f>
        <v>0</v>
      </c>
      <c r="FF23" s="432">
        <f>'PTRM input'!CN394</f>
        <v>0</v>
      </c>
      <c r="FG23" s="432">
        <f>'PTRM input'!CO394</f>
        <v>0</v>
      </c>
      <c r="FH23" s="432">
        <f>'PTRM input'!CP394</f>
        <v>0</v>
      </c>
      <c r="FI23" s="463">
        <f>'PTRM input'!CQ394</f>
        <v>0</v>
      </c>
      <c r="FJ23" s="462">
        <f>'PTRM input'!CM534</f>
        <v>0</v>
      </c>
      <c r="FK23" s="432">
        <f>'PTRM input'!CN534</f>
        <v>0</v>
      </c>
      <c r="FL23" s="432">
        <f>'PTRM input'!CO534</f>
        <v>0</v>
      </c>
      <c r="FM23" s="432">
        <f>'PTRM input'!CP534</f>
        <v>0</v>
      </c>
      <c r="FN23" s="463">
        <f>'PTRM input'!CQ534</f>
        <v>0</v>
      </c>
      <c r="FO23" s="462">
        <f>'PTRM input'!CR394</f>
        <v>0</v>
      </c>
      <c r="FP23" s="432">
        <f>'PTRM input'!CS394</f>
        <v>0</v>
      </c>
      <c r="FQ23" s="432">
        <f>'PTRM input'!CT394</f>
        <v>0</v>
      </c>
      <c r="FR23" s="432">
        <f>'PTRM input'!CU394</f>
        <v>0</v>
      </c>
      <c r="FS23" s="432">
        <f>'PTRM input'!CV394</f>
        <v>0</v>
      </c>
      <c r="FT23" s="463">
        <f>'PTRM input'!CW394</f>
        <v>0</v>
      </c>
      <c r="FU23" s="462">
        <f>'PTRM input'!CS534</f>
        <v>0</v>
      </c>
      <c r="FV23" s="432">
        <f>'PTRM input'!CT534</f>
        <v>0</v>
      </c>
      <c r="FW23" s="432">
        <f>'PTRM input'!CU534</f>
        <v>0</v>
      </c>
      <c r="FX23" s="432">
        <f>'PTRM input'!CV534</f>
        <v>0</v>
      </c>
      <c r="FY23" s="463">
        <f>'PTRM input'!CW534</f>
        <v>0</v>
      </c>
      <c r="FZ23" s="462">
        <f>'PTRM input'!CX394</f>
        <v>0</v>
      </c>
      <c r="GA23" s="432">
        <f>'PTRM input'!CY394</f>
        <v>0</v>
      </c>
      <c r="GB23" s="432">
        <f>'PTRM input'!CZ394</f>
        <v>0</v>
      </c>
      <c r="GC23" s="432">
        <f>'PTRM input'!DA394</f>
        <v>0</v>
      </c>
      <c r="GD23" s="432">
        <f>'PTRM input'!DB394</f>
        <v>0</v>
      </c>
      <c r="GE23" s="463">
        <f>'PTRM input'!DC394</f>
        <v>0</v>
      </c>
      <c r="GF23" s="462">
        <f>'PTRM input'!CY534</f>
        <v>0</v>
      </c>
      <c r="GG23" s="432">
        <f>'PTRM input'!CZ534</f>
        <v>0</v>
      </c>
      <c r="GH23" s="432">
        <f>'PTRM input'!DA534</f>
        <v>0</v>
      </c>
      <c r="GI23" s="432">
        <f>'PTRM input'!DB534</f>
        <v>0</v>
      </c>
      <c r="GJ23" s="463">
        <f>'PTRM input'!DC534</f>
        <v>0</v>
      </c>
    </row>
    <row r="24" spans="1:192" s="213" customFormat="1">
      <c r="A24" s="29"/>
      <c r="B24" s="29"/>
      <c r="C24" s="29"/>
      <c r="D24" s="29"/>
      <c r="E24" s="432" t="str">
        <f>'PTRM input'!E395</f>
        <v>New Tariff 10</v>
      </c>
      <c r="F24" s="462">
        <f>'PTRM input'!F395</f>
        <v>0</v>
      </c>
      <c r="G24" s="432">
        <f>'PTRM input'!G395</f>
        <v>0</v>
      </c>
      <c r="H24" s="432">
        <f>'PTRM input'!H395</f>
        <v>0</v>
      </c>
      <c r="I24" s="432">
        <f>'PTRM input'!I395</f>
        <v>0</v>
      </c>
      <c r="J24" s="432">
        <f>'PTRM input'!J395</f>
        <v>0</v>
      </c>
      <c r="K24" s="463">
        <f>'PTRM input'!K395</f>
        <v>0</v>
      </c>
      <c r="L24" s="432">
        <f>'PTRM input'!G535</f>
        <v>0</v>
      </c>
      <c r="M24" s="432">
        <f>'PTRM input'!H535</f>
        <v>0</v>
      </c>
      <c r="N24" s="432">
        <f>'PTRM input'!I535</f>
        <v>0</v>
      </c>
      <c r="O24" s="432">
        <f>'PTRM input'!J535</f>
        <v>0</v>
      </c>
      <c r="P24" s="463">
        <f>'PTRM input'!K535</f>
        <v>0</v>
      </c>
      <c r="Q24" s="462">
        <f>'PTRM input'!L395</f>
        <v>0</v>
      </c>
      <c r="R24" s="432">
        <f>'PTRM input'!M395</f>
        <v>0</v>
      </c>
      <c r="S24" s="432">
        <f>'PTRM input'!N395</f>
        <v>0</v>
      </c>
      <c r="T24" s="432">
        <f>'PTRM input'!O395</f>
        <v>0</v>
      </c>
      <c r="U24" s="432">
        <f>'PTRM input'!P395</f>
        <v>0</v>
      </c>
      <c r="V24" s="463">
        <f>'PTRM input'!Q395</f>
        <v>0</v>
      </c>
      <c r="W24" s="432">
        <f>'PTRM input'!M535</f>
        <v>0</v>
      </c>
      <c r="X24" s="432">
        <f>'PTRM input'!N535</f>
        <v>0</v>
      </c>
      <c r="Y24" s="432">
        <f>'PTRM input'!O535</f>
        <v>0</v>
      </c>
      <c r="Z24" s="432">
        <f>'PTRM input'!P535</f>
        <v>0</v>
      </c>
      <c r="AA24" s="463">
        <f>'PTRM input'!Q535</f>
        <v>0</v>
      </c>
      <c r="AB24" s="432">
        <f>'PTRM input'!R395</f>
        <v>0</v>
      </c>
      <c r="AC24" s="432">
        <f>'PTRM input'!S395</f>
        <v>0</v>
      </c>
      <c r="AD24" s="432">
        <f>'PTRM input'!T395</f>
        <v>0</v>
      </c>
      <c r="AE24" s="432">
        <f>'PTRM input'!U395</f>
        <v>0</v>
      </c>
      <c r="AF24" s="432">
        <f>'PTRM input'!V395</f>
        <v>0</v>
      </c>
      <c r="AG24" s="432">
        <f>'PTRM input'!W395</f>
        <v>0</v>
      </c>
      <c r="AH24" s="462">
        <f>'PTRM input'!S535</f>
        <v>0</v>
      </c>
      <c r="AI24" s="432">
        <f>'PTRM input'!T535</f>
        <v>0</v>
      </c>
      <c r="AJ24" s="432">
        <f>'PTRM input'!U535</f>
        <v>0</v>
      </c>
      <c r="AK24" s="432">
        <f>'PTRM input'!V535</f>
        <v>0</v>
      </c>
      <c r="AL24" s="463">
        <f>'PTRM input'!W535</f>
        <v>0</v>
      </c>
      <c r="AM24" s="462">
        <f>'PTRM input'!X395</f>
        <v>0</v>
      </c>
      <c r="AN24" s="432">
        <f>'PTRM input'!Y395</f>
        <v>0</v>
      </c>
      <c r="AO24" s="432">
        <f>'PTRM input'!Z395</f>
        <v>0</v>
      </c>
      <c r="AP24" s="432">
        <f>'PTRM input'!AA395</f>
        <v>0</v>
      </c>
      <c r="AQ24" s="432">
        <f>'PTRM input'!AB395</f>
        <v>0</v>
      </c>
      <c r="AR24" s="463">
        <f>'PTRM input'!AC395</f>
        <v>0</v>
      </c>
      <c r="AS24" s="462">
        <f>'PTRM input'!Y535</f>
        <v>0</v>
      </c>
      <c r="AT24" s="432">
        <f>'PTRM input'!Z535</f>
        <v>0</v>
      </c>
      <c r="AU24" s="432">
        <f>'PTRM input'!AA535</f>
        <v>0</v>
      </c>
      <c r="AV24" s="432">
        <f>'PTRM input'!AB535</f>
        <v>0</v>
      </c>
      <c r="AW24" s="463">
        <f>'PTRM input'!AC535</f>
        <v>0</v>
      </c>
      <c r="AX24" s="462">
        <f>'PTRM input'!AD395</f>
        <v>0</v>
      </c>
      <c r="AY24" s="432">
        <f>'PTRM input'!AE395</f>
        <v>0</v>
      </c>
      <c r="AZ24" s="432">
        <f>'PTRM input'!AF395</f>
        <v>0</v>
      </c>
      <c r="BA24" s="432">
        <f>'PTRM input'!AG395</f>
        <v>0</v>
      </c>
      <c r="BB24" s="432">
        <f>'PTRM input'!AH395</f>
        <v>0</v>
      </c>
      <c r="BC24" s="463">
        <f>'PTRM input'!AI395</f>
        <v>0</v>
      </c>
      <c r="BD24" s="462">
        <f>'PTRM input'!AE535</f>
        <v>0</v>
      </c>
      <c r="BE24" s="432">
        <f>'PTRM input'!AF535</f>
        <v>0</v>
      </c>
      <c r="BF24" s="432">
        <f>'PTRM input'!AG535</f>
        <v>0</v>
      </c>
      <c r="BG24" s="432">
        <f>'PTRM input'!AH535</f>
        <v>0</v>
      </c>
      <c r="BH24" s="463">
        <f>'PTRM input'!AI535</f>
        <v>0</v>
      </c>
      <c r="BI24" s="462">
        <f>'PTRM input'!AJ395</f>
        <v>0</v>
      </c>
      <c r="BJ24" s="432">
        <f>'PTRM input'!AK395</f>
        <v>0</v>
      </c>
      <c r="BK24" s="432">
        <f>'PTRM input'!AL395</f>
        <v>0</v>
      </c>
      <c r="BL24" s="432">
        <f>'PTRM input'!AM395</f>
        <v>0</v>
      </c>
      <c r="BM24" s="432">
        <f>'PTRM input'!AN395</f>
        <v>0</v>
      </c>
      <c r="BN24" s="463">
        <f>'PTRM input'!AO395</f>
        <v>0</v>
      </c>
      <c r="BO24" s="462">
        <f>'PTRM input'!AK535</f>
        <v>0</v>
      </c>
      <c r="BP24" s="432">
        <f>'PTRM input'!AL535</f>
        <v>0</v>
      </c>
      <c r="BQ24" s="432">
        <f>'PTRM input'!AM535</f>
        <v>0</v>
      </c>
      <c r="BR24" s="432">
        <f>'PTRM input'!AN535</f>
        <v>0</v>
      </c>
      <c r="BS24" s="463">
        <f>'PTRM input'!AO535</f>
        <v>0</v>
      </c>
      <c r="BT24" s="462">
        <f>'PTRM input'!AP395</f>
        <v>0</v>
      </c>
      <c r="BU24" s="432">
        <f>'PTRM input'!AQ395</f>
        <v>0</v>
      </c>
      <c r="BV24" s="432">
        <f>'PTRM input'!AR395</f>
        <v>0</v>
      </c>
      <c r="BW24" s="432">
        <f>'PTRM input'!AS395</f>
        <v>0</v>
      </c>
      <c r="BX24" s="432">
        <f>'PTRM input'!AT395</f>
        <v>0</v>
      </c>
      <c r="BY24" s="463">
        <f>'PTRM input'!AU395</f>
        <v>0</v>
      </c>
      <c r="BZ24" s="462">
        <f>'PTRM input'!AQ535</f>
        <v>0</v>
      </c>
      <c r="CA24" s="432">
        <f>'PTRM input'!AR535</f>
        <v>0</v>
      </c>
      <c r="CB24" s="432">
        <f>'PTRM input'!AS535</f>
        <v>0</v>
      </c>
      <c r="CC24" s="432">
        <f>'PTRM input'!AT535</f>
        <v>0</v>
      </c>
      <c r="CD24" s="463">
        <f>'PTRM input'!AU535</f>
        <v>0</v>
      </c>
      <c r="CE24" s="462">
        <f>'PTRM input'!AV395</f>
        <v>0</v>
      </c>
      <c r="CF24" s="432">
        <f>'PTRM input'!AW395</f>
        <v>0</v>
      </c>
      <c r="CG24" s="432">
        <f>'PTRM input'!AX395</f>
        <v>0</v>
      </c>
      <c r="CH24" s="432">
        <f>'PTRM input'!AY395</f>
        <v>0</v>
      </c>
      <c r="CI24" s="432">
        <f>'PTRM input'!AZ395</f>
        <v>0</v>
      </c>
      <c r="CJ24" s="463">
        <f>'PTRM input'!BA395</f>
        <v>0</v>
      </c>
      <c r="CK24" s="462">
        <f>'PTRM input'!AW535</f>
        <v>0</v>
      </c>
      <c r="CL24" s="432">
        <f>'PTRM input'!AX535</f>
        <v>0</v>
      </c>
      <c r="CM24" s="432">
        <f>'PTRM input'!AY535</f>
        <v>0</v>
      </c>
      <c r="CN24" s="432">
        <f>'PTRM input'!AZ535</f>
        <v>0</v>
      </c>
      <c r="CO24" s="463">
        <f>'PTRM input'!BA535</f>
        <v>0</v>
      </c>
      <c r="CP24" s="462">
        <f>'PTRM input'!BB395</f>
        <v>0</v>
      </c>
      <c r="CQ24" s="432">
        <f>'PTRM input'!BC395</f>
        <v>0</v>
      </c>
      <c r="CR24" s="432">
        <f>'PTRM input'!BD395</f>
        <v>0</v>
      </c>
      <c r="CS24" s="432">
        <f>'PTRM input'!BE395</f>
        <v>0</v>
      </c>
      <c r="CT24" s="432">
        <f>'PTRM input'!BF395</f>
        <v>0</v>
      </c>
      <c r="CU24" s="463">
        <f>'PTRM input'!BG395</f>
        <v>0</v>
      </c>
      <c r="CV24" s="462">
        <f>'PTRM input'!BC535</f>
        <v>0</v>
      </c>
      <c r="CW24" s="432">
        <f>'PTRM input'!BD535</f>
        <v>0</v>
      </c>
      <c r="CX24" s="432">
        <f>'PTRM input'!BE535</f>
        <v>0</v>
      </c>
      <c r="CY24" s="432">
        <f>'PTRM input'!BF535</f>
        <v>0</v>
      </c>
      <c r="CZ24" s="463">
        <f>'PTRM input'!BG535</f>
        <v>0</v>
      </c>
      <c r="DA24" s="462">
        <f>'PTRM input'!BH395</f>
        <v>0</v>
      </c>
      <c r="DB24" s="432">
        <f>'PTRM input'!BI395</f>
        <v>0</v>
      </c>
      <c r="DC24" s="432">
        <f>'PTRM input'!BJ395</f>
        <v>0</v>
      </c>
      <c r="DD24" s="432">
        <f>'PTRM input'!BK395</f>
        <v>0</v>
      </c>
      <c r="DE24" s="432">
        <f>'PTRM input'!BL395</f>
        <v>0</v>
      </c>
      <c r="DF24" s="463">
        <f>'PTRM input'!BM395</f>
        <v>0</v>
      </c>
      <c r="DG24" s="462">
        <f>'PTRM input'!BI535</f>
        <v>0</v>
      </c>
      <c r="DH24" s="432">
        <f>'PTRM input'!BJ535</f>
        <v>0</v>
      </c>
      <c r="DI24" s="432">
        <f>'PTRM input'!BK535</f>
        <v>0</v>
      </c>
      <c r="DJ24" s="432">
        <f>'PTRM input'!BL535</f>
        <v>0</v>
      </c>
      <c r="DK24" s="463">
        <f>'PTRM input'!BM535</f>
        <v>0</v>
      </c>
      <c r="DL24" s="462">
        <f>'PTRM input'!BN395</f>
        <v>0</v>
      </c>
      <c r="DM24" s="432">
        <f>'PTRM input'!BO395</f>
        <v>0</v>
      </c>
      <c r="DN24" s="432">
        <f>'PTRM input'!BP395</f>
        <v>0</v>
      </c>
      <c r="DO24" s="432">
        <f>'PTRM input'!BQ395</f>
        <v>0</v>
      </c>
      <c r="DP24" s="432">
        <f>'PTRM input'!BR395</f>
        <v>0</v>
      </c>
      <c r="DQ24" s="463">
        <f>'PTRM input'!BS395</f>
        <v>0</v>
      </c>
      <c r="DR24" s="462">
        <f>'PTRM input'!BO535</f>
        <v>0</v>
      </c>
      <c r="DS24" s="432">
        <f>'PTRM input'!BP535</f>
        <v>0</v>
      </c>
      <c r="DT24" s="432">
        <f>'PTRM input'!BQ535</f>
        <v>0</v>
      </c>
      <c r="DU24" s="432">
        <f>'PTRM input'!BR535</f>
        <v>0</v>
      </c>
      <c r="DV24" s="463">
        <f>'PTRM input'!BS535</f>
        <v>0</v>
      </c>
      <c r="DW24" s="462">
        <f>'PTRM input'!BT395</f>
        <v>0</v>
      </c>
      <c r="DX24" s="432">
        <f>'PTRM input'!BU395</f>
        <v>0</v>
      </c>
      <c r="DY24" s="432">
        <f>'PTRM input'!BV395</f>
        <v>0</v>
      </c>
      <c r="DZ24" s="432">
        <f>'PTRM input'!BW395</f>
        <v>0</v>
      </c>
      <c r="EA24" s="432">
        <f>'PTRM input'!BX395</f>
        <v>0</v>
      </c>
      <c r="EB24" s="463">
        <f>'PTRM input'!BY395</f>
        <v>0</v>
      </c>
      <c r="EC24" s="462">
        <f>'PTRM input'!BU535</f>
        <v>0</v>
      </c>
      <c r="ED24" s="432">
        <f>'PTRM input'!BV535</f>
        <v>0</v>
      </c>
      <c r="EE24" s="432">
        <f>'PTRM input'!BW535</f>
        <v>0</v>
      </c>
      <c r="EF24" s="432">
        <f>'PTRM input'!BX535</f>
        <v>0</v>
      </c>
      <c r="EG24" s="463">
        <f>'PTRM input'!BY535</f>
        <v>0</v>
      </c>
      <c r="EH24" s="462">
        <f>'PTRM input'!BZ395</f>
        <v>0</v>
      </c>
      <c r="EI24" s="432">
        <f>'PTRM input'!CA395</f>
        <v>0</v>
      </c>
      <c r="EJ24" s="432">
        <f>'PTRM input'!CB395</f>
        <v>0</v>
      </c>
      <c r="EK24" s="432">
        <f>'PTRM input'!CC395</f>
        <v>0</v>
      </c>
      <c r="EL24" s="432">
        <f>'PTRM input'!CD395</f>
        <v>0</v>
      </c>
      <c r="EM24" s="463">
        <f>'PTRM input'!CE395</f>
        <v>0</v>
      </c>
      <c r="EN24" s="462">
        <f>'PTRM input'!CA535</f>
        <v>0</v>
      </c>
      <c r="EO24" s="432">
        <f>'PTRM input'!CB535</f>
        <v>0</v>
      </c>
      <c r="EP24" s="432">
        <f>'PTRM input'!CC535</f>
        <v>0</v>
      </c>
      <c r="EQ24" s="432">
        <f>'PTRM input'!CD535</f>
        <v>0</v>
      </c>
      <c r="ER24" s="463">
        <f>'PTRM input'!CE535</f>
        <v>0</v>
      </c>
      <c r="ES24" s="462">
        <f>'PTRM input'!CF395</f>
        <v>0</v>
      </c>
      <c r="ET24" s="432">
        <f>'PTRM input'!CG395</f>
        <v>0</v>
      </c>
      <c r="EU24" s="432">
        <f>'PTRM input'!CH395</f>
        <v>0</v>
      </c>
      <c r="EV24" s="432">
        <f>'PTRM input'!CI395</f>
        <v>0</v>
      </c>
      <c r="EW24" s="432">
        <f>'PTRM input'!CJ395</f>
        <v>0</v>
      </c>
      <c r="EX24" s="463">
        <f>'PTRM input'!CK395</f>
        <v>0</v>
      </c>
      <c r="EY24" s="462">
        <f>'PTRM input'!CG535</f>
        <v>0</v>
      </c>
      <c r="EZ24" s="432">
        <f>'PTRM input'!CH535</f>
        <v>0</v>
      </c>
      <c r="FA24" s="432">
        <f>'PTRM input'!CI535</f>
        <v>0</v>
      </c>
      <c r="FB24" s="432">
        <f>'PTRM input'!CJ535</f>
        <v>0</v>
      </c>
      <c r="FC24" s="463">
        <f>'PTRM input'!CK535</f>
        <v>0</v>
      </c>
      <c r="FD24" s="462">
        <f>'PTRM input'!CL395</f>
        <v>0</v>
      </c>
      <c r="FE24" s="432">
        <f>'PTRM input'!CM395</f>
        <v>0</v>
      </c>
      <c r="FF24" s="432">
        <f>'PTRM input'!CN395</f>
        <v>0</v>
      </c>
      <c r="FG24" s="432">
        <f>'PTRM input'!CO395</f>
        <v>0</v>
      </c>
      <c r="FH24" s="432">
        <f>'PTRM input'!CP395</f>
        <v>0</v>
      </c>
      <c r="FI24" s="463">
        <f>'PTRM input'!CQ395</f>
        <v>0</v>
      </c>
      <c r="FJ24" s="462">
        <f>'PTRM input'!CM535</f>
        <v>0</v>
      </c>
      <c r="FK24" s="432">
        <f>'PTRM input'!CN535</f>
        <v>0</v>
      </c>
      <c r="FL24" s="432">
        <f>'PTRM input'!CO535</f>
        <v>0</v>
      </c>
      <c r="FM24" s="432">
        <f>'PTRM input'!CP535</f>
        <v>0</v>
      </c>
      <c r="FN24" s="463">
        <f>'PTRM input'!CQ535</f>
        <v>0</v>
      </c>
      <c r="FO24" s="462">
        <f>'PTRM input'!CR395</f>
        <v>0</v>
      </c>
      <c r="FP24" s="432">
        <f>'PTRM input'!CS395</f>
        <v>0</v>
      </c>
      <c r="FQ24" s="432">
        <f>'PTRM input'!CT395</f>
        <v>0</v>
      </c>
      <c r="FR24" s="432">
        <f>'PTRM input'!CU395</f>
        <v>0</v>
      </c>
      <c r="FS24" s="432">
        <f>'PTRM input'!CV395</f>
        <v>0</v>
      </c>
      <c r="FT24" s="463">
        <f>'PTRM input'!CW395</f>
        <v>0</v>
      </c>
      <c r="FU24" s="462">
        <f>'PTRM input'!CS535</f>
        <v>0</v>
      </c>
      <c r="FV24" s="432">
        <f>'PTRM input'!CT535</f>
        <v>0</v>
      </c>
      <c r="FW24" s="432">
        <f>'PTRM input'!CU535</f>
        <v>0</v>
      </c>
      <c r="FX24" s="432">
        <f>'PTRM input'!CV535</f>
        <v>0</v>
      </c>
      <c r="FY24" s="463">
        <f>'PTRM input'!CW535</f>
        <v>0</v>
      </c>
      <c r="FZ24" s="462">
        <f>'PTRM input'!CX395</f>
        <v>0</v>
      </c>
      <c r="GA24" s="432">
        <f>'PTRM input'!CY395</f>
        <v>0</v>
      </c>
      <c r="GB24" s="432">
        <f>'PTRM input'!CZ395</f>
        <v>0</v>
      </c>
      <c r="GC24" s="432">
        <f>'PTRM input'!DA395</f>
        <v>0</v>
      </c>
      <c r="GD24" s="432">
        <f>'PTRM input'!DB395</f>
        <v>0</v>
      </c>
      <c r="GE24" s="463">
        <f>'PTRM input'!DC395</f>
        <v>0</v>
      </c>
      <c r="GF24" s="462">
        <f>'PTRM input'!CY535</f>
        <v>0</v>
      </c>
      <c r="GG24" s="432">
        <f>'PTRM input'!CZ535</f>
        <v>0</v>
      </c>
      <c r="GH24" s="432">
        <f>'PTRM input'!DA535</f>
        <v>0</v>
      </c>
      <c r="GI24" s="432">
        <f>'PTRM input'!DB535</f>
        <v>0</v>
      </c>
      <c r="GJ24" s="463">
        <f>'PTRM input'!DC535</f>
        <v>0</v>
      </c>
    </row>
    <row r="25" spans="1:192" s="213" customFormat="1">
      <c r="A25" s="29"/>
      <c r="B25" s="29"/>
      <c r="C25" s="29"/>
      <c r="D25" s="29"/>
      <c r="E25" s="432" t="str">
        <f>'PTRM input'!E396</f>
        <v>New Tariff 11</v>
      </c>
      <c r="F25" s="462">
        <f>'PTRM input'!F396</f>
        <v>0</v>
      </c>
      <c r="G25" s="432">
        <f>'PTRM input'!G396</f>
        <v>0</v>
      </c>
      <c r="H25" s="432">
        <f>'PTRM input'!H396</f>
        <v>0</v>
      </c>
      <c r="I25" s="432">
        <f>'PTRM input'!I396</f>
        <v>0</v>
      </c>
      <c r="J25" s="432">
        <f>'PTRM input'!J396</f>
        <v>0</v>
      </c>
      <c r="K25" s="463">
        <f>'PTRM input'!K396</f>
        <v>0</v>
      </c>
      <c r="L25" s="432">
        <f>'PTRM input'!G536</f>
        <v>0</v>
      </c>
      <c r="M25" s="432">
        <f>'PTRM input'!H536</f>
        <v>0</v>
      </c>
      <c r="N25" s="432">
        <f>'PTRM input'!I536</f>
        <v>0</v>
      </c>
      <c r="O25" s="432">
        <f>'PTRM input'!J536</f>
        <v>0</v>
      </c>
      <c r="P25" s="463">
        <f>'PTRM input'!K536</f>
        <v>0</v>
      </c>
      <c r="Q25" s="462">
        <f>'PTRM input'!L396</f>
        <v>0</v>
      </c>
      <c r="R25" s="432">
        <f>'PTRM input'!M396</f>
        <v>0</v>
      </c>
      <c r="S25" s="432">
        <f>'PTRM input'!N396</f>
        <v>0</v>
      </c>
      <c r="T25" s="432">
        <f>'PTRM input'!O396</f>
        <v>0</v>
      </c>
      <c r="U25" s="432">
        <f>'PTRM input'!P396</f>
        <v>0</v>
      </c>
      <c r="V25" s="463">
        <f>'PTRM input'!Q396</f>
        <v>0</v>
      </c>
      <c r="W25" s="432">
        <f>'PTRM input'!M536</f>
        <v>0</v>
      </c>
      <c r="X25" s="432">
        <f>'PTRM input'!N536</f>
        <v>0</v>
      </c>
      <c r="Y25" s="432">
        <f>'PTRM input'!O536</f>
        <v>0</v>
      </c>
      <c r="Z25" s="432">
        <f>'PTRM input'!P536</f>
        <v>0</v>
      </c>
      <c r="AA25" s="463">
        <f>'PTRM input'!Q536</f>
        <v>0</v>
      </c>
      <c r="AB25" s="432">
        <f>'PTRM input'!R396</f>
        <v>0</v>
      </c>
      <c r="AC25" s="432">
        <f>'PTRM input'!S396</f>
        <v>0</v>
      </c>
      <c r="AD25" s="432">
        <f>'PTRM input'!T396</f>
        <v>0</v>
      </c>
      <c r="AE25" s="432">
        <f>'PTRM input'!U396</f>
        <v>0</v>
      </c>
      <c r="AF25" s="432">
        <f>'PTRM input'!V396</f>
        <v>0</v>
      </c>
      <c r="AG25" s="432">
        <f>'PTRM input'!W396</f>
        <v>0</v>
      </c>
      <c r="AH25" s="462">
        <f>'PTRM input'!S536</f>
        <v>0</v>
      </c>
      <c r="AI25" s="432">
        <f>'PTRM input'!T536</f>
        <v>0</v>
      </c>
      <c r="AJ25" s="432">
        <f>'PTRM input'!U536</f>
        <v>0</v>
      </c>
      <c r="AK25" s="432">
        <f>'PTRM input'!V536</f>
        <v>0</v>
      </c>
      <c r="AL25" s="463">
        <f>'PTRM input'!W536</f>
        <v>0</v>
      </c>
      <c r="AM25" s="462">
        <f>'PTRM input'!X396</f>
        <v>0</v>
      </c>
      <c r="AN25" s="432">
        <f>'PTRM input'!Y396</f>
        <v>0</v>
      </c>
      <c r="AO25" s="432">
        <f>'PTRM input'!Z396</f>
        <v>0</v>
      </c>
      <c r="AP25" s="432">
        <f>'PTRM input'!AA396</f>
        <v>0</v>
      </c>
      <c r="AQ25" s="432">
        <f>'PTRM input'!AB396</f>
        <v>0</v>
      </c>
      <c r="AR25" s="463">
        <f>'PTRM input'!AC396</f>
        <v>0</v>
      </c>
      <c r="AS25" s="462">
        <f>'PTRM input'!Y536</f>
        <v>0</v>
      </c>
      <c r="AT25" s="432">
        <f>'PTRM input'!Z536</f>
        <v>0</v>
      </c>
      <c r="AU25" s="432">
        <f>'PTRM input'!AA536</f>
        <v>0</v>
      </c>
      <c r="AV25" s="432">
        <f>'PTRM input'!AB536</f>
        <v>0</v>
      </c>
      <c r="AW25" s="463">
        <f>'PTRM input'!AC536</f>
        <v>0</v>
      </c>
      <c r="AX25" s="462">
        <f>'PTRM input'!AD396</f>
        <v>0</v>
      </c>
      <c r="AY25" s="432">
        <f>'PTRM input'!AE396</f>
        <v>0</v>
      </c>
      <c r="AZ25" s="432">
        <f>'PTRM input'!AF396</f>
        <v>0</v>
      </c>
      <c r="BA25" s="432">
        <f>'PTRM input'!AG396</f>
        <v>0</v>
      </c>
      <c r="BB25" s="432">
        <f>'PTRM input'!AH396</f>
        <v>0</v>
      </c>
      <c r="BC25" s="463">
        <f>'PTRM input'!AI396</f>
        <v>0</v>
      </c>
      <c r="BD25" s="462">
        <f>'PTRM input'!AE536</f>
        <v>0</v>
      </c>
      <c r="BE25" s="432">
        <f>'PTRM input'!AF536</f>
        <v>0</v>
      </c>
      <c r="BF25" s="432">
        <f>'PTRM input'!AG536</f>
        <v>0</v>
      </c>
      <c r="BG25" s="432">
        <f>'PTRM input'!AH536</f>
        <v>0</v>
      </c>
      <c r="BH25" s="463">
        <f>'PTRM input'!AI536</f>
        <v>0</v>
      </c>
      <c r="BI25" s="462">
        <f>'PTRM input'!AJ396</f>
        <v>0</v>
      </c>
      <c r="BJ25" s="432">
        <f>'PTRM input'!AK396</f>
        <v>0</v>
      </c>
      <c r="BK25" s="432">
        <f>'PTRM input'!AL396</f>
        <v>0</v>
      </c>
      <c r="BL25" s="432">
        <f>'PTRM input'!AM396</f>
        <v>0</v>
      </c>
      <c r="BM25" s="432">
        <f>'PTRM input'!AN396</f>
        <v>0</v>
      </c>
      <c r="BN25" s="463">
        <f>'PTRM input'!AO396</f>
        <v>0</v>
      </c>
      <c r="BO25" s="462">
        <f>'PTRM input'!AK536</f>
        <v>0</v>
      </c>
      <c r="BP25" s="432">
        <f>'PTRM input'!AL536</f>
        <v>0</v>
      </c>
      <c r="BQ25" s="432">
        <f>'PTRM input'!AM536</f>
        <v>0</v>
      </c>
      <c r="BR25" s="432">
        <f>'PTRM input'!AN536</f>
        <v>0</v>
      </c>
      <c r="BS25" s="463">
        <f>'PTRM input'!AO536</f>
        <v>0</v>
      </c>
      <c r="BT25" s="462">
        <f>'PTRM input'!AP396</f>
        <v>0</v>
      </c>
      <c r="BU25" s="432">
        <f>'PTRM input'!AQ396</f>
        <v>0</v>
      </c>
      <c r="BV25" s="432">
        <f>'PTRM input'!AR396</f>
        <v>0</v>
      </c>
      <c r="BW25" s="432">
        <f>'PTRM input'!AS396</f>
        <v>0</v>
      </c>
      <c r="BX25" s="432">
        <f>'PTRM input'!AT396</f>
        <v>0</v>
      </c>
      <c r="BY25" s="463">
        <f>'PTRM input'!AU396</f>
        <v>0</v>
      </c>
      <c r="BZ25" s="462">
        <f>'PTRM input'!AQ536</f>
        <v>0</v>
      </c>
      <c r="CA25" s="432">
        <f>'PTRM input'!AR536</f>
        <v>0</v>
      </c>
      <c r="CB25" s="432">
        <f>'PTRM input'!AS536</f>
        <v>0</v>
      </c>
      <c r="CC25" s="432">
        <f>'PTRM input'!AT536</f>
        <v>0</v>
      </c>
      <c r="CD25" s="463">
        <f>'PTRM input'!AU536</f>
        <v>0</v>
      </c>
      <c r="CE25" s="462">
        <f>'PTRM input'!AV396</f>
        <v>0</v>
      </c>
      <c r="CF25" s="432">
        <f>'PTRM input'!AW396</f>
        <v>0</v>
      </c>
      <c r="CG25" s="432">
        <f>'PTRM input'!AX396</f>
        <v>0</v>
      </c>
      <c r="CH25" s="432">
        <f>'PTRM input'!AY396</f>
        <v>0</v>
      </c>
      <c r="CI25" s="432">
        <f>'PTRM input'!AZ396</f>
        <v>0</v>
      </c>
      <c r="CJ25" s="463">
        <f>'PTRM input'!BA396</f>
        <v>0</v>
      </c>
      <c r="CK25" s="462">
        <f>'PTRM input'!AW536</f>
        <v>0</v>
      </c>
      <c r="CL25" s="432">
        <f>'PTRM input'!AX536</f>
        <v>0</v>
      </c>
      <c r="CM25" s="432">
        <f>'PTRM input'!AY536</f>
        <v>0</v>
      </c>
      <c r="CN25" s="432">
        <f>'PTRM input'!AZ536</f>
        <v>0</v>
      </c>
      <c r="CO25" s="463">
        <f>'PTRM input'!BA536</f>
        <v>0</v>
      </c>
      <c r="CP25" s="462">
        <f>'PTRM input'!BB396</f>
        <v>0</v>
      </c>
      <c r="CQ25" s="432">
        <f>'PTRM input'!BC396</f>
        <v>0</v>
      </c>
      <c r="CR25" s="432">
        <f>'PTRM input'!BD396</f>
        <v>0</v>
      </c>
      <c r="CS25" s="432">
        <f>'PTRM input'!BE396</f>
        <v>0</v>
      </c>
      <c r="CT25" s="432">
        <f>'PTRM input'!BF396</f>
        <v>0</v>
      </c>
      <c r="CU25" s="463">
        <f>'PTRM input'!BG396</f>
        <v>0</v>
      </c>
      <c r="CV25" s="462">
        <f>'PTRM input'!BC536</f>
        <v>0</v>
      </c>
      <c r="CW25" s="432">
        <f>'PTRM input'!BD536</f>
        <v>0</v>
      </c>
      <c r="CX25" s="432">
        <f>'PTRM input'!BE536</f>
        <v>0</v>
      </c>
      <c r="CY25" s="432">
        <f>'PTRM input'!BF536</f>
        <v>0</v>
      </c>
      <c r="CZ25" s="463">
        <f>'PTRM input'!BG536</f>
        <v>0</v>
      </c>
      <c r="DA25" s="462">
        <f>'PTRM input'!BH396</f>
        <v>0</v>
      </c>
      <c r="DB25" s="432">
        <f>'PTRM input'!BI396</f>
        <v>0</v>
      </c>
      <c r="DC25" s="432">
        <f>'PTRM input'!BJ396</f>
        <v>0</v>
      </c>
      <c r="DD25" s="432">
        <f>'PTRM input'!BK396</f>
        <v>0</v>
      </c>
      <c r="DE25" s="432">
        <f>'PTRM input'!BL396</f>
        <v>0</v>
      </c>
      <c r="DF25" s="463">
        <f>'PTRM input'!BM396</f>
        <v>0</v>
      </c>
      <c r="DG25" s="462">
        <f>'PTRM input'!BI536</f>
        <v>0</v>
      </c>
      <c r="DH25" s="432">
        <f>'PTRM input'!BJ536</f>
        <v>0</v>
      </c>
      <c r="DI25" s="432">
        <f>'PTRM input'!BK536</f>
        <v>0</v>
      </c>
      <c r="DJ25" s="432">
        <f>'PTRM input'!BL536</f>
        <v>0</v>
      </c>
      <c r="DK25" s="463">
        <f>'PTRM input'!BM536</f>
        <v>0</v>
      </c>
      <c r="DL25" s="462">
        <f>'PTRM input'!BN396</f>
        <v>0</v>
      </c>
      <c r="DM25" s="432">
        <f>'PTRM input'!BO396</f>
        <v>0</v>
      </c>
      <c r="DN25" s="432">
        <f>'PTRM input'!BP396</f>
        <v>0</v>
      </c>
      <c r="DO25" s="432">
        <f>'PTRM input'!BQ396</f>
        <v>0</v>
      </c>
      <c r="DP25" s="432">
        <f>'PTRM input'!BR396</f>
        <v>0</v>
      </c>
      <c r="DQ25" s="463">
        <f>'PTRM input'!BS396</f>
        <v>0</v>
      </c>
      <c r="DR25" s="462">
        <f>'PTRM input'!BO536</f>
        <v>0</v>
      </c>
      <c r="DS25" s="432">
        <f>'PTRM input'!BP536</f>
        <v>0</v>
      </c>
      <c r="DT25" s="432">
        <f>'PTRM input'!BQ536</f>
        <v>0</v>
      </c>
      <c r="DU25" s="432">
        <f>'PTRM input'!BR536</f>
        <v>0</v>
      </c>
      <c r="DV25" s="463">
        <f>'PTRM input'!BS536</f>
        <v>0</v>
      </c>
      <c r="DW25" s="462">
        <f>'PTRM input'!BT396</f>
        <v>0</v>
      </c>
      <c r="DX25" s="432">
        <f>'PTRM input'!BU396</f>
        <v>0</v>
      </c>
      <c r="DY25" s="432">
        <f>'PTRM input'!BV396</f>
        <v>0</v>
      </c>
      <c r="DZ25" s="432">
        <f>'PTRM input'!BW396</f>
        <v>0</v>
      </c>
      <c r="EA25" s="432">
        <f>'PTRM input'!BX396</f>
        <v>0</v>
      </c>
      <c r="EB25" s="463">
        <f>'PTRM input'!BY396</f>
        <v>0</v>
      </c>
      <c r="EC25" s="462">
        <f>'PTRM input'!BU536</f>
        <v>0</v>
      </c>
      <c r="ED25" s="432">
        <f>'PTRM input'!BV536</f>
        <v>0</v>
      </c>
      <c r="EE25" s="432">
        <f>'PTRM input'!BW536</f>
        <v>0</v>
      </c>
      <c r="EF25" s="432">
        <f>'PTRM input'!BX536</f>
        <v>0</v>
      </c>
      <c r="EG25" s="463">
        <f>'PTRM input'!BY536</f>
        <v>0</v>
      </c>
      <c r="EH25" s="462">
        <f>'PTRM input'!BZ396</f>
        <v>0</v>
      </c>
      <c r="EI25" s="432">
        <f>'PTRM input'!CA396</f>
        <v>0</v>
      </c>
      <c r="EJ25" s="432">
        <f>'PTRM input'!CB396</f>
        <v>0</v>
      </c>
      <c r="EK25" s="432">
        <f>'PTRM input'!CC396</f>
        <v>0</v>
      </c>
      <c r="EL25" s="432">
        <f>'PTRM input'!CD396</f>
        <v>0</v>
      </c>
      <c r="EM25" s="463">
        <f>'PTRM input'!CE396</f>
        <v>0</v>
      </c>
      <c r="EN25" s="462">
        <f>'PTRM input'!CA536</f>
        <v>0</v>
      </c>
      <c r="EO25" s="432">
        <f>'PTRM input'!CB536</f>
        <v>0</v>
      </c>
      <c r="EP25" s="432">
        <f>'PTRM input'!CC536</f>
        <v>0</v>
      </c>
      <c r="EQ25" s="432">
        <f>'PTRM input'!CD536</f>
        <v>0</v>
      </c>
      <c r="ER25" s="463">
        <f>'PTRM input'!CE536</f>
        <v>0</v>
      </c>
      <c r="ES25" s="462">
        <f>'PTRM input'!CF396</f>
        <v>0</v>
      </c>
      <c r="ET25" s="432">
        <f>'PTRM input'!CG396</f>
        <v>0</v>
      </c>
      <c r="EU25" s="432">
        <f>'PTRM input'!CH396</f>
        <v>0</v>
      </c>
      <c r="EV25" s="432">
        <f>'PTRM input'!CI396</f>
        <v>0</v>
      </c>
      <c r="EW25" s="432">
        <f>'PTRM input'!CJ396</f>
        <v>0</v>
      </c>
      <c r="EX25" s="463">
        <f>'PTRM input'!CK396</f>
        <v>0</v>
      </c>
      <c r="EY25" s="462">
        <f>'PTRM input'!CG536</f>
        <v>0</v>
      </c>
      <c r="EZ25" s="432">
        <f>'PTRM input'!CH536</f>
        <v>0</v>
      </c>
      <c r="FA25" s="432">
        <f>'PTRM input'!CI536</f>
        <v>0</v>
      </c>
      <c r="FB25" s="432">
        <f>'PTRM input'!CJ536</f>
        <v>0</v>
      </c>
      <c r="FC25" s="463">
        <f>'PTRM input'!CK536</f>
        <v>0</v>
      </c>
      <c r="FD25" s="462">
        <f>'PTRM input'!CL396</f>
        <v>0</v>
      </c>
      <c r="FE25" s="432">
        <f>'PTRM input'!CM396</f>
        <v>0</v>
      </c>
      <c r="FF25" s="432">
        <f>'PTRM input'!CN396</f>
        <v>0</v>
      </c>
      <c r="FG25" s="432">
        <f>'PTRM input'!CO396</f>
        <v>0</v>
      </c>
      <c r="FH25" s="432">
        <f>'PTRM input'!CP396</f>
        <v>0</v>
      </c>
      <c r="FI25" s="463">
        <f>'PTRM input'!CQ396</f>
        <v>0</v>
      </c>
      <c r="FJ25" s="462">
        <f>'PTRM input'!CM536</f>
        <v>0</v>
      </c>
      <c r="FK25" s="432">
        <f>'PTRM input'!CN536</f>
        <v>0</v>
      </c>
      <c r="FL25" s="432">
        <f>'PTRM input'!CO536</f>
        <v>0</v>
      </c>
      <c r="FM25" s="432">
        <f>'PTRM input'!CP536</f>
        <v>0</v>
      </c>
      <c r="FN25" s="463">
        <f>'PTRM input'!CQ536</f>
        <v>0</v>
      </c>
      <c r="FO25" s="462">
        <f>'PTRM input'!CR396</f>
        <v>0</v>
      </c>
      <c r="FP25" s="432">
        <f>'PTRM input'!CS396</f>
        <v>0</v>
      </c>
      <c r="FQ25" s="432">
        <f>'PTRM input'!CT396</f>
        <v>0</v>
      </c>
      <c r="FR25" s="432">
        <f>'PTRM input'!CU396</f>
        <v>0</v>
      </c>
      <c r="FS25" s="432">
        <f>'PTRM input'!CV396</f>
        <v>0</v>
      </c>
      <c r="FT25" s="463">
        <f>'PTRM input'!CW396</f>
        <v>0</v>
      </c>
      <c r="FU25" s="462">
        <f>'PTRM input'!CS536</f>
        <v>0</v>
      </c>
      <c r="FV25" s="432">
        <f>'PTRM input'!CT536</f>
        <v>0</v>
      </c>
      <c r="FW25" s="432">
        <f>'PTRM input'!CU536</f>
        <v>0</v>
      </c>
      <c r="FX25" s="432">
        <f>'PTRM input'!CV536</f>
        <v>0</v>
      </c>
      <c r="FY25" s="463">
        <f>'PTRM input'!CW536</f>
        <v>0</v>
      </c>
      <c r="FZ25" s="462">
        <f>'PTRM input'!CX396</f>
        <v>0</v>
      </c>
      <c r="GA25" s="432">
        <f>'PTRM input'!CY396</f>
        <v>0</v>
      </c>
      <c r="GB25" s="432">
        <f>'PTRM input'!CZ396</f>
        <v>0</v>
      </c>
      <c r="GC25" s="432">
        <f>'PTRM input'!DA396</f>
        <v>0</v>
      </c>
      <c r="GD25" s="432">
        <f>'PTRM input'!DB396</f>
        <v>0</v>
      </c>
      <c r="GE25" s="463">
        <f>'PTRM input'!DC396</f>
        <v>0</v>
      </c>
      <c r="GF25" s="462">
        <f>'PTRM input'!CY536</f>
        <v>0</v>
      </c>
      <c r="GG25" s="432">
        <f>'PTRM input'!CZ536</f>
        <v>0</v>
      </c>
      <c r="GH25" s="432">
        <f>'PTRM input'!DA536</f>
        <v>0</v>
      </c>
      <c r="GI25" s="432">
        <f>'PTRM input'!DB536</f>
        <v>0</v>
      </c>
      <c r="GJ25" s="463">
        <f>'PTRM input'!DC536</f>
        <v>0</v>
      </c>
    </row>
    <row r="26" spans="1:192" s="213" customFormat="1">
      <c r="A26" s="29"/>
      <c r="B26" s="29"/>
      <c r="C26" s="29"/>
      <c r="D26" s="29"/>
      <c r="E26" s="432" t="str">
        <f>'PTRM input'!E397</f>
        <v>Residential Two Rate 5d</v>
      </c>
      <c r="F26" s="462">
        <f>'PTRM input'!F397</f>
        <v>47921.460258499064</v>
      </c>
      <c r="G26" s="432">
        <f>'PTRM input'!G397</f>
        <v>0</v>
      </c>
      <c r="H26" s="432">
        <f>'PTRM input'!H397</f>
        <v>0</v>
      </c>
      <c r="I26" s="432">
        <f>'PTRM input'!I397</f>
        <v>0</v>
      </c>
      <c r="J26" s="432">
        <f>'PTRM input'!J397</f>
        <v>0</v>
      </c>
      <c r="K26" s="463">
        <f>'PTRM input'!K397</f>
        <v>0</v>
      </c>
      <c r="L26" s="432">
        <f>'PTRM input'!G537</f>
        <v>0</v>
      </c>
      <c r="M26" s="432">
        <f>'PTRM input'!H537</f>
        <v>0</v>
      </c>
      <c r="N26" s="432">
        <f>'PTRM input'!I537</f>
        <v>0</v>
      </c>
      <c r="O26" s="432">
        <f>'PTRM input'!J537</f>
        <v>0</v>
      </c>
      <c r="P26" s="463">
        <f>'PTRM input'!K537</f>
        <v>0</v>
      </c>
      <c r="Q26" s="462">
        <f>'PTRM input'!L397</f>
        <v>0</v>
      </c>
      <c r="R26" s="432">
        <f>'PTRM input'!M397</f>
        <v>0</v>
      </c>
      <c r="S26" s="432">
        <f>'PTRM input'!N397</f>
        <v>0</v>
      </c>
      <c r="T26" s="432">
        <f>'PTRM input'!O397</f>
        <v>0</v>
      </c>
      <c r="U26" s="432">
        <f>'PTRM input'!P397</f>
        <v>0</v>
      </c>
      <c r="V26" s="463">
        <f>'PTRM input'!Q397</f>
        <v>0</v>
      </c>
      <c r="W26" s="432">
        <f>'PTRM input'!M537</f>
        <v>0</v>
      </c>
      <c r="X26" s="432">
        <f>'PTRM input'!N537</f>
        <v>0</v>
      </c>
      <c r="Y26" s="432">
        <f>'PTRM input'!O537</f>
        <v>0</v>
      </c>
      <c r="Z26" s="432">
        <f>'PTRM input'!P537</f>
        <v>0</v>
      </c>
      <c r="AA26" s="463">
        <f>'PTRM input'!Q537</f>
        <v>0</v>
      </c>
      <c r="AB26" s="432">
        <f>'PTRM input'!R397</f>
        <v>0</v>
      </c>
      <c r="AC26" s="432">
        <f>'PTRM input'!S397</f>
        <v>0</v>
      </c>
      <c r="AD26" s="432">
        <f>'PTRM input'!T397</f>
        <v>0</v>
      </c>
      <c r="AE26" s="432">
        <f>'PTRM input'!U397</f>
        <v>0</v>
      </c>
      <c r="AF26" s="432">
        <f>'PTRM input'!V397</f>
        <v>0</v>
      </c>
      <c r="AG26" s="432">
        <f>'PTRM input'!W397</f>
        <v>0</v>
      </c>
      <c r="AH26" s="462">
        <f>'PTRM input'!S537</f>
        <v>0</v>
      </c>
      <c r="AI26" s="432">
        <f>'PTRM input'!T537</f>
        <v>0</v>
      </c>
      <c r="AJ26" s="432">
        <f>'PTRM input'!U537</f>
        <v>0</v>
      </c>
      <c r="AK26" s="432">
        <f>'PTRM input'!V537</f>
        <v>0</v>
      </c>
      <c r="AL26" s="463">
        <f>'PTRM input'!W537</f>
        <v>0</v>
      </c>
      <c r="AM26" s="462">
        <f>'PTRM input'!X397</f>
        <v>113492603.62184803</v>
      </c>
      <c r="AN26" s="432">
        <f>'PTRM input'!Y397</f>
        <v>0</v>
      </c>
      <c r="AO26" s="432">
        <f>'PTRM input'!Z397</f>
        <v>0</v>
      </c>
      <c r="AP26" s="432">
        <f>'PTRM input'!AA397</f>
        <v>0</v>
      </c>
      <c r="AQ26" s="432">
        <f>'PTRM input'!AB397</f>
        <v>0</v>
      </c>
      <c r="AR26" s="463">
        <f>'PTRM input'!AC397</f>
        <v>0</v>
      </c>
      <c r="AS26" s="462">
        <f>'PTRM input'!Y537</f>
        <v>0</v>
      </c>
      <c r="AT26" s="432">
        <f>'PTRM input'!Z537</f>
        <v>0</v>
      </c>
      <c r="AU26" s="432">
        <f>'PTRM input'!AA537</f>
        <v>0</v>
      </c>
      <c r="AV26" s="432">
        <f>'PTRM input'!AB537</f>
        <v>0</v>
      </c>
      <c r="AW26" s="463">
        <f>'PTRM input'!AC537</f>
        <v>0</v>
      </c>
      <c r="AX26" s="462">
        <f>'PTRM input'!AD397</f>
        <v>19846449.695565768</v>
      </c>
      <c r="AY26" s="432">
        <f>'PTRM input'!AE397</f>
        <v>0</v>
      </c>
      <c r="AZ26" s="432">
        <f>'PTRM input'!AF397</f>
        <v>0</v>
      </c>
      <c r="BA26" s="432">
        <f>'PTRM input'!AG397</f>
        <v>0</v>
      </c>
      <c r="BB26" s="432">
        <f>'PTRM input'!AH397</f>
        <v>0</v>
      </c>
      <c r="BC26" s="463">
        <f>'PTRM input'!AI397</f>
        <v>0</v>
      </c>
      <c r="BD26" s="462">
        <f>'PTRM input'!AE537</f>
        <v>0</v>
      </c>
      <c r="BE26" s="432">
        <f>'PTRM input'!AF537</f>
        <v>0</v>
      </c>
      <c r="BF26" s="432">
        <f>'PTRM input'!AG537</f>
        <v>0</v>
      </c>
      <c r="BG26" s="432">
        <f>'PTRM input'!AH537</f>
        <v>0</v>
      </c>
      <c r="BH26" s="463">
        <f>'PTRM input'!AI537</f>
        <v>0</v>
      </c>
      <c r="BI26" s="462">
        <f>'PTRM input'!AJ397</f>
        <v>737527.972844932</v>
      </c>
      <c r="BJ26" s="432">
        <f>'PTRM input'!AK397</f>
        <v>0</v>
      </c>
      <c r="BK26" s="432">
        <f>'PTRM input'!AL397</f>
        <v>0</v>
      </c>
      <c r="BL26" s="432">
        <f>'PTRM input'!AM397</f>
        <v>0</v>
      </c>
      <c r="BM26" s="432">
        <f>'PTRM input'!AN397</f>
        <v>0</v>
      </c>
      <c r="BN26" s="463">
        <f>'PTRM input'!AO397</f>
        <v>0</v>
      </c>
      <c r="BO26" s="462">
        <f>'PTRM input'!AK537</f>
        <v>0</v>
      </c>
      <c r="BP26" s="432">
        <f>'PTRM input'!AL537</f>
        <v>0</v>
      </c>
      <c r="BQ26" s="432">
        <f>'PTRM input'!AM537</f>
        <v>0</v>
      </c>
      <c r="BR26" s="432">
        <f>'PTRM input'!AN537</f>
        <v>0</v>
      </c>
      <c r="BS26" s="463">
        <f>'PTRM input'!AO537</f>
        <v>0</v>
      </c>
      <c r="BT26" s="462">
        <f>'PTRM input'!AP397</f>
        <v>154028.15370797168</v>
      </c>
      <c r="BU26" s="432">
        <f>'PTRM input'!AQ397</f>
        <v>0</v>
      </c>
      <c r="BV26" s="432">
        <f>'PTRM input'!AR397</f>
        <v>0</v>
      </c>
      <c r="BW26" s="432">
        <f>'PTRM input'!AS397</f>
        <v>0</v>
      </c>
      <c r="BX26" s="432">
        <f>'PTRM input'!AT397</f>
        <v>0</v>
      </c>
      <c r="BY26" s="463">
        <f>'PTRM input'!AU397</f>
        <v>0</v>
      </c>
      <c r="BZ26" s="462">
        <f>'PTRM input'!AQ537</f>
        <v>0</v>
      </c>
      <c r="CA26" s="432">
        <f>'PTRM input'!AR537</f>
        <v>0</v>
      </c>
      <c r="CB26" s="432">
        <f>'PTRM input'!AS537</f>
        <v>0</v>
      </c>
      <c r="CC26" s="432">
        <f>'PTRM input'!AT537</f>
        <v>0</v>
      </c>
      <c r="CD26" s="463">
        <f>'PTRM input'!AU537</f>
        <v>0</v>
      </c>
      <c r="CE26" s="462">
        <f>'PTRM input'!AV397</f>
        <v>198783790.61927906</v>
      </c>
      <c r="CF26" s="432">
        <f>'PTRM input'!AW397</f>
        <v>0</v>
      </c>
      <c r="CG26" s="432">
        <f>'PTRM input'!AX397</f>
        <v>0</v>
      </c>
      <c r="CH26" s="432">
        <f>'PTRM input'!AY397</f>
        <v>0</v>
      </c>
      <c r="CI26" s="432">
        <f>'PTRM input'!AZ397</f>
        <v>0</v>
      </c>
      <c r="CJ26" s="463">
        <f>'PTRM input'!BA397</f>
        <v>0</v>
      </c>
      <c r="CK26" s="462">
        <f>'PTRM input'!AW537</f>
        <v>0</v>
      </c>
      <c r="CL26" s="432">
        <f>'PTRM input'!AX537</f>
        <v>0</v>
      </c>
      <c r="CM26" s="432">
        <f>'PTRM input'!AY537</f>
        <v>0</v>
      </c>
      <c r="CN26" s="432">
        <f>'PTRM input'!AZ537</f>
        <v>0</v>
      </c>
      <c r="CO26" s="463">
        <f>'PTRM input'!BA537</f>
        <v>0</v>
      </c>
      <c r="CP26" s="462">
        <f>'PTRM input'!BB397</f>
        <v>0</v>
      </c>
      <c r="CQ26" s="432">
        <f>'PTRM input'!BC397</f>
        <v>0</v>
      </c>
      <c r="CR26" s="432">
        <f>'PTRM input'!BD397</f>
        <v>0</v>
      </c>
      <c r="CS26" s="432">
        <f>'PTRM input'!BE397</f>
        <v>0</v>
      </c>
      <c r="CT26" s="432">
        <f>'PTRM input'!BF397</f>
        <v>0</v>
      </c>
      <c r="CU26" s="463">
        <f>'PTRM input'!BG397</f>
        <v>0</v>
      </c>
      <c r="CV26" s="462">
        <f>'PTRM input'!BC537</f>
        <v>0</v>
      </c>
      <c r="CW26" s="432">
        <f>'PTRM input'!BD537</f>
        <v>0</v>
      </c>
      <c r="CX26" s="432">
        <f>'PTRM input'!BE537</f>
        <v>0</v>
      </c>
      <c r="CY26" s="432">
        <f>'PTRM input'!BF537</f>
        <v>0</v>
      </c>
      <c r="CZ26" s="463">
        <f>'PTRM input'!BG537</f>
        <v>0</v>
      </c>
      <c r="DA26" s="462">
        <f>'PTRM input'!BH397</f>
        <v>0</v>
      </c>
      <c r="DB26" s="432">
        <f>'PTRM input'!BI397</f>
        <v>0</v>
      </c>
      <c r="DC26" s="432">
        <f>'PTRM input'!BJ397</f>
        <v>0</v>
      </c>
      <c r="DD26" s="432">
        <f>'PTRM input'!BK397</f>
        <v>0</v>
      </c>
      <c r="DE26" s="432">
        <f>'PTRM input'!BL397</f>
        <v>0</v>
      </c>
      <c r="DF26" s="463">
        <f>'PTRM input'!BM397</f>
        <v>0</v>
      </c>
      <c r="DG26" s="462">
        <f>'PTRM input'!BI537</f>
        <v>0</v>
      </c>
      <c r="DH26" s="432">
        <f>'PTRM input'!BJ537</f>
        <v>0</v>
      </c>
      <c r="DI26" s="432">
        <f>'PTRM input'!BK537</f>
        <v>0</v>
      </c>
      <c r="DJ26" s="432">
        <f>'PTRM input'!BL537</f>
        <v>0</v>
      </c>
      <c r="DK26" s="463">
        <f>'PTRM input'!BM537</f>
        <v>0</v>
      </c>
      <c r="DL26" s="462">
        <f>'PTRM input'!BN397</f>
        <v>0</v>
      </c>
      <c r="DM26" s="432">
        <f>'PTRM input'!BO397</f>
        <v>0</v>
      </c>
      <c r="DN26" s="432">
        <f>'PTRM input'!BP397</f>
        <v>0</v>
      </c>
      <c r="DO26" s="432">
        <f>'PTRM input'!BQ397</f>
        <v>0</v>
      </c>
      <c r="DP26" s="432">
        <f>'PTRM input'!BR397</f>
        <v>0</v>
      </c>
      <c r="DQ26" s="463">
        <f>'PTRM input'!BS397</f>
        <v>0</v>
      </c>
      <c r="DR26" s="462">
        <f>'PTRM input'!BO537</f>
        <v>0</v>
      </c>
      <c r="DS26" s="432">
        <f>'PTRM input'!BP537</f>
        <v>0</v>
      </c>
      <c r="DT26" s="432">
        <f>'PTRM input'!BQ537</f>
        <v>0</v>
      </c>
      <c r="DU26" s="432">
        <f>'PTRM input'!BR537</f>
        <v>0</v>
      </c>
      <c r="DV26" s="463">
        <f>'PTRM input'!BS537</f>
        <v>0</v>
      </c>
      <c r="DW26" s="462">
        <f>'PTRM input'!BT397</f>
        <v>0</v>
      </c>
      <c r="DX26" s="432">
        <f>'PTRM input'!BU397</f>
        <v>0</v>
      </c>
      <c r="DY26" s="432">
        <f>'PTRM input'!BV397</f>
        <v>0</v>
      </c>
      <c r="DZ26" s="432">
        <f>'PTRM input'!BW397</f>
        <v>0</v>
      </c>
      <c r="EA26" s="432">
        <f>'PTRM input'!BX397</f>
        <v>0</v>
      </c>
      <c r="EB26" s="463">
        <f>'PTRM input'!BY397</f>
        <v>0</v>
      </c>
      <c r="EC26" s="462">
        <f>'PTRM input'!BU537</f>
        <v>0</v>
      </c>
      <c r="ED26" s="432">
        <f>'PTRM input'!BV537</f>
        <v>0</v>
      </c>
      <c r="EE26" s="432">
        <f>'PTRM input'!BW537</f>
        <v>0</v>
      </c>
      <c r="EF26" s="432">
        <f>'PTRM input'!BX537</f>
        <v>0</v>
      </c>
      <c r="EG26" s="463">
        <f>'PTRM input'!BY537</f>
        <v>0</v>
      </c>
      <c r="EH26" s="462">
        <f>'PTRM input'!BZ397</f>
        <v>0</v>
      </c>
      <c r="EI26" s="432">
        <f>'PTRM input'!CA397</f>
        <v>0</v>
      </c>
      <c r="EJ26" s="432">
        <f>'PTRM input'!CB397</f>
        <v>0</v>
      </c>
      <c r="EK26" s="432">
        <f>'PTRM input'!CC397</f>
        <v>0</v>
      </c>
      <c r="EL26" s="432">
        <f>'PTRM input'!CD397</f>
        <v>0</v>
      </c>
      <c r="EM26" s="463">
        <f>'PTRM input'!CE397</f>
        <v>0</v>
      </c>
      <c r="EN26" s="462">
        <f>'PTRM input'!CA537</f>
        <v>0</v>
      </c>
      <c r="EO26" s="432">
        <f>'PTRM input'!CB537</f>
        <v>0</v>
      </c>
      <c r="EP26" s="432">
        <f>'PTRM input'!CC537</f>
        <v>0</v>
      </c>
      <c r="EQ26" s="432">
        <f>'PTRM input'!CD537</f>
        <v>0</v>
      </c>
      <c r="ER26" s="463">
        <f>'PTRM input'!CE537</f>
        <v>0</v>
      </c>
      <c r="ES26" s="462">
        <f>'PTRM input'!CF397</f>
        <v>0</v>
      </c>
      <c r="ET26" s="432">
        <f>'PTRM input'!CG397</f>
        <v>0</v>
      </c>
      <c r="EU26" s="432">
        <f>'PTRM input'!CH397</f>
        <v>0</v>
      </c>
      <c r="EV26" s="432">
        <f>'PTRM input'!CI397</f>
        <v>0</v>
      </c>
      <c r="EW26" s="432">
        <f>'PTRM input'!CJ397</f>
        <v>0</v>
      </c>
      <c r="EX26" s="463">
        <f>'PTRM input'!CK397</f>
        <v>0</v>
      </c>
      <c r="EY26" s="462">
        <f>'PTRM input'!CG537</f>
        <v>0</v>
      </c>
      <c r="EZ26" s="432">
        <f>'PTRM input'!CH537</f>
        <v>0</v>
      </c>
      <c r="FA26" s="432">
        <f>'PTRM input'!CI537</f>
        <v>0</v>
      </c>
      <c r="FB26" s="432">
        <f>'PTRM input'!CJ537</f>
        <v>0</v>
      </c>
      <c r="FC26" s="463">
        <f>'PTRM input'!CK537</f>
        <v>0</v>
      </c>
      <c r="FD26" s="462">
        <f>'PTRM input'!CL397</f>
        <v>0</v>
      </c>
      <c r="FE26" s="432">
        <f>'PTRM input'!CM397</f>
        <v>0</v>
      </c>
      <c r="FF26" s="432">
        <f>'PTRM input'!CN397</f>
        <v>0</v>
      </c>
      <c r="FG26" s="432">
        <f>'PTRM input'!CO397</f>
        <v>0</v>
      </c>
      <c r="FH26" s="432">
        <f>'PTRM input'!CP397</f>
        <v>0</v>
      </c>
      <c r="FI26" s="463">
        <f>'PTRM input'!CQ397</f>
        <v>0</v>
      </c>
      <c r="FJ26" s="462">
        <f>'PTRM input'!CM537</f>
        <v>0</v>
      </c>
      <c r="FK26" s="432">
        <f>'PTRM input'!CN537</f>
        <v>0</v>
      </c>
      <c r="FL26" s="432">
        <f>'PTRM input'!CO537</f>
        <v>0</v>
      </c>
      <c r="FM26" s="432">
        <f>'PTRM input'!CP537</f>
        <v>0</v>
      </c>
      <c r="FN26" s="463">
        <f>'PTRM input'!CQ537</f>
        <v>0</v>
      </c>
      <c r="FO26" s="462">
        <f>'PTRM input'!CR397</f>
        <v>0</v>
      </c>
      <c r="FP26" s="432">
        <f>'PTRM input'!CS397</f>
        <v>0</v>
      </c>
      <c r="FQ26" s="432">
        <f>'PTRM input'!CT397</f>
        <v>0</v>
      </c>
      <c r="FR26" s="432">
        <f>'PTRM input'!CU397</f>
        <v>0</v>
      </c>
      <c r="FS26" s="432">
        <f>'PTRM input'!CV397</f>
        <v>0</v>
      </c>
      <c r="FT26" s="463">
        <f>'PTRM input'!CW397</f>
        <v>0</v>
      </c>
      <c r="FU26" s="462">
        <f>'PTRM input'!CS537</f>
        <v>0</v>
      </c>
      <c r="FV26" s="432">
        <f>'PTRM input'!CT537</f>
        <v>0</v>
      </c>
      <c r="FW26" s="432">
        <f>'PTRM input'!CU537</f>
        <v>0</v>
      </c>
      <c r="FX26" s="432">
        <f>'PTRM input'!CV537</f>
        <v>0</v>
      </c>
      <c r="FY26" s="463">
        <f>'PTRM input'!CW537</f>
        <v>0</v>
      </c>
      <c r="FZ26" s="462">
        <f>'PTRM input'!CX397</f>
        <v>0</v>
      </c>
      <c r="GA26" s="432">
        <f>'PTRM input'!CY397</f>
        <v>0</v>
      </c>
      <c r="GB26" s="432">
        <f>'PTRM input'!CZ397</f>
        <v>0</v>
      </c>
      <c r="GC26" s="432">
        <f>'PTRM input'!DA397</f>
        <v>0</v>
      </c>
      <c r="GD26" s="432">
        <f>'PTRM input'!DB397</f>
        <v>0</v>
      </c>
      <c r="GE26" s="463">
        <f>'PTRM input'!DC397</f>
        <v>0</v>
      </c>
      <c r="GF26" s="462">
        <f>'PTRM input'!CY537</f>
        <v>0</v>
      </c>
      <c r="GG26" s="432">
        <f>'PTRM input'!CZ537</f>
        <v>0</v>
      </c>
      <c r="GH26" s="432">
        <f>'PTRM input'!DA537</f>
        <v>0</v>
      </c>
      <c r="GI26" s="432">
        <f>'PTRM input'!DB537</f>
        <v>0</v>
      </c>
      <c r="GJ26" s="463">
        <f>'PTRM input'!DC537</f>
        <v>0</v>
      </c>
    </row>
    <row r="27" spans="1:192" s="4" customFormat="1">
      <c r="A27" s="22"/>
      <c r="B27" s="22"/>
      <c r="C27" s="22"/>
      <c r="D27" s="22"/>
      <c r="E27" s="432" t="str">
        <f>'PTRM input'!E398</f>
        <v>Docklands Two Rate 5d</v>
      </c>
      <c r="F27" s="462">
        <f>'PTRM input'!F398</f>
        <v>607.8304515549471</v>
      </c>
      <c r="G27" s="432">
        <f>'PTRM input'!G398</f>
        <v>0</v>
      </c>
      <c r="H27" s="432">
        <f>'PTRM input'!H398</f>
        <v>0</v>
      </c>
      <c r="I27" s="432">
        <f>'PTRM input'!I398</f>
        <v>0</v>
      </c>
      <c r="J27" s="432">
        <f>'PTRM input'!J398</f>
        <v>0</v>
      </c>
      <c r="K27" s="463">
        <f>'PTRM input'!K398</f>
        <v>0</v>
      </c>
      <c r="L27" s="432">
        <f>'PTRM input'!G538</f>
        <v>0</v>
      </c>
      <c r="M27" s="432">
        <f>'PTRM input'!H538</f>
        <v>0</v>
      </c>
      <c r="N27" s="432">
        <f>'PTRM input'!I538</f>
        <v>0</v>
      </c>
      <c r="O27" s="432">
        <f>'PTRM input'!J538</f>
        <v>0</v>
      </c>
      <c r="P27" s="463">
        <f>'PTRM input'!K538</f>
        <v>0</v>
      </c>
      <c r="Q27" s="462">
        <f>'PTRM input'!L398</f>
        <v>0</v>
      </c>
      <c r="R27" s="432">
        <f>'PTRM input'!M398</f>
        <v>0</v>
      </c>
      <c r="S27" s="432">
        <f>'PTRM input'!N398</f>
        <v>0</v>
      </c>
      <c r="T27" s="432">
        <f>'PTRM input'!O398</f>
        <v>0</v>
      </c>
      <c r="U27" s="432">
        <f>'PTRM input'!P398</f>
        <v>0</v>
      </c>
      <c r="V27" s="463">
        <f>'PTRM input'!Q398</f>
        <v>0</v>
      </c>
      <c r="W27" s="432">
        <f>'PTRM input'!M538</f>
        <v>0</v>
      </c>
      <c r="X27" s="432">
        <f>'PTRM input'!N538</f>
        <v>0</v>
      </c>
      <c r="Y27" s="432">
        <f>'PTRM input'!O538</f>
        <v>0</v>
      </c>
      <c r="Z27" s="432">
        <f>'PTRM input'!P538</f>
        <v>0</v>
      </c>
      <c r="AA27" s="463">
        <f>'PTRM input'!Q538</f>
        <v>0</v>
      </c>
      <c r="AB27" s="432">
        <f>'PTRM input'!R398</f>
        <v>0</v>
      </c>
      <c r="AC27" s="432">
        <f>'PTRM input'!S398</f>
        <v>0</v>
      </c>
      <c r="AD27" s="432">
        <f>'PTRM input'!T398</f>
        <v>0</v>
      </c>
      <c r="AE27" s="432">
        <f>'PTRM input'!U398</f>
        <v>0</v>
      </c>
      <c r="AF27" s="432">
        <f>'PTRM input'!V398</f>
        <v>0</v>
      </c>
      <c r="AG27" s="432">
        <f>'PTRM input'!W398</f>
        <v>0</v>
      </c>
      <c r="AH27" s="462">
        <f>'PTRM input'!S538</f>
        <v>0</v>
      </c>
      <c r="AI27" s="432">
        <f>'PTRM input'!T538</f>
        <v>0</v>
      </c>
      <c r="AJ27" s="432">
        <f>'PTRM input'!U538</f>
        <v>0</v>
      </c>
      <c r="AK27" s="432">
        <f>'PTRM input'!V538</f>
        <v>0</v>
      </c>
      <c r="AL27" s="463">
        <f>'PTRM input'!W538</f>
        <v>0</v>
      </c>
      <c r="AM27" s="462">
        <f>'PTRM input'!X398</f>
        <v>1741373.4528115683</v>
      </c>
      <c r="AN27" s="432">
        <f>'PTRM input'!Y398</f>
        <v>0</v>
      </c>
      <c r="AO27" s="432">
        <f>'PTRM input'!Z398</f>
        <v>0</v>
      </c>
      <c r="AP27" s="432">
        <f>'PTRM input'!AA398</f>
        <v>0</v>
      </c>
      <c r="AQ27" s="432">
        <f>'PTRM input'!AB398</f>
        <v>0</v>
      </c>
      <c r="AR27" s="463">
        <f>'PTRM input'!AC398</f>
        <v>0</v>
      </c>
      <c r="AS27" s="462">
        <f>'PTRM input'!Y538</f>
        <v>0</v>
      </c>
      <c r="AT27" s="432">
        <f>'PTRM input'!Z538</f>
        <v>0</v>
      </c>
      <c r="AU27" s="432">
        <f>'PTRM input'!AA538</f>
        <v>0</v>
      </c>
      <c r="AV27" s="432">
        <f>'PTRM input'!AB538</f>
        <v>0</v>
      </c>
      <c r="AW27" s="463">
        <f>'PTRM input'!AC538</f>
        <v>0</v>
      </c>
      <c r="AX27" s="462">
        <f>'PTRM input'!AD398</f>
        <v>255851.3552243835</v>
      </c>
      <c r="AY27" s="432">
        <f>'PTRM input'!AE398</f>
        <v>0</v>
      </c>
      <c r="AZ27" s="432">
        <f>'PTRM input'!AF398</f>
        <v>0</v>
      </c>
      <c r="BA27" s="432">
        <f>'PTRM input'!AG398</f>
        <v>0</v>
      </c>
      <c r="BB27" s="432">
        <f>'PTRM input'!AH398</f>
        <v>0</v>
      </c>
      <c r="BC27" s="463">
        <f>'PTRM input'!AI398</f>
        <v>0</v>
      </c>
      <c r="BD27" s="462">
        <f>'PTRM input'!AE538</f>
        <v>0</v>
      </c>
      <c r="BE27" s="432">
        <f>'PTRM input'!AF538</f>
        <v>0</v>
      </c>
      <c r="BF27" s="432">
        <f>'PTRM input'!AG538</f>
        <v>0</v>
      </c>
      <c r="BG27" s="432">
        <f>'PTRM input'!AH538</f>
        <v>0</v>
      </c>
      <c r="BH27" s="463">
        <f>'PTRM input'!AI538</f>
        <v>0</v>
      </c>
      <c r="BI27" s="462">
        <f>'PTRM input'!AJ398</f>
        <v>66964.934645966205</v>
      </c>
      <c r="BJ27" s="432">
        <f>'PTRM input'!AK398</f>
        <v>0</v>
      </c>
      <c r="BK27" s="432">
        <f>'PTRM input'!AL398</f>
        <v>0</v>
      </c>
      <c r="BL27" s="432">
        <f>'PTRM input'!AM398</f>
        <v>0</v>
      </c>
      <c r="BM27" s="432">
        <f>'PTRM input'!AN398</f>
        <v>0</v>
      </c>
      <c r="BN27" s="463">
        <f>'PTRM input'!AO398</f>
        <v>0</v>
      </c>
      <c r="BO27" s="462">
        <f>'PTRM input'!AK538</f>
        <v>0</v>
      </c>
      <c r="BP27" s="432">
        <f>'PTRM input'!AL538</f>
        <v>0</v>
      </c>
      <c r="BQ27" s="432">
        <f>'PTRM input'!AM538</f>
        <v>0</v>
      </c>
      <c r="BR27" s="432">
        <f>'PTRM input'!AN538</f>
        <v>0</v>
      </c>
      <c r="BS27" s="463">
        <f>'PTRM input'!AO538</f>
        <v>0</v>
      </c>
      <c r="BT27" s="462">
        <f>'PTRM input'!AP398</f>
        <v>0</v>
      </c>
      <c r="BU27" s="432">
        <f>'PTRM input'!AQ398</f>
        <v>0</v>
      </c>
      <c r="BV27" s="432">
        <f>'PTRM input'!AR398</f>
        <v>0</v>
      </c>
      <c r="BW27" s="432">
        <f>'PTRM input'!AS398</f>
        <v>0</v>
      </c>
      <c r="BX27" s="432">
        <f>'PTRM input'!AT398</f>
        <v>0</v>
      </c>
      <c r="BY27" s="463">
        <f>'PTRM input'!AU398</f>
        <v>0</v>
      </c>
      <c r="BZ27" s="462">
        <f>'PTRM input'!AQ538</f>
        <v>0</v>
      </c>
      <c r="CA27" s="432">
        <f>'PTRM input'!AR538</f>
        <v>0</v>
      </c>
      <c r="CB27" s="432">
        <f>'PTRM input'!AS538</f>
        <v>0</v>
      </c>
      <c r="CC27" s="432">
        <f>'PTRM input'!AT538</f>
        <v>0</v>
      </c>
      <c r="CD27" s="463">
        <f>'PTRM input'!AU538</f>
        <v>0</v>
      </c>
      <c r="CE27" s="462">
        <f>'PTRM input'!AV398</f>
        <v>1951523.1719576332</v>
      </c>
      <c r="CF27" s="432">
        <f>'PTRM input'!AW398</f>
        <v>0</v>
      </c>
      <c r="CG27" s="432">
        <f>'PTRM input'!AX398</f>
        <v>0</v>
      </c>
      <c r="CH27" s="432">
        <f>'PTRM input'!AY398</f>
        <v>0</v>
      </c>
      <c r="CI27" s="432">
        <f>'PTRM input'!AZ398</f>
        <v>0</v>
      </c>
      <c r="CJ27" s="463">
        <f>'PTRM input'!BA398</f>
        <v>0</v>
      </c>
      <c r="CK27" s="462">
        <f>'PTRM input'!AW538</f>
        <v>0</v>
      </c>
      <c r="CL27" s="432">
        <f>'PTRM input'!AX538</f>
        <v>0</v>
      </c>
      <c r="CM27" s="432">
        <f>'PTRM input'!AY538</f>
        <v>0</v>
      </c>
      <c r="CN27" s="432">
        <f>'PTRM input'!AZ538</f>
        <v>0</v>
      </c>
      <c r="CO27" s="463">
        <f>'PTRM input'!BA538</f>
        <v>0</v>
      </c>
      <c r="CP27" s="462">
        <f>'PTRM input'!BB398</f>
        <v>0</v>
      </c>
      <c r="CQ27" s="432">
        <f>'PTRM input'!BC398</f>
        <v>0</v>
      </c>
      <c r="CR27" s="432">
        <f>'PTRM input'!BD398</f>
        <v>0</v>
      </c>
      <c r="CS27" s="432">
        <f>'PTRM input'!BE398</f>
        <v>0</v>
      </c>
      <c r="CT27" s="432">
        <f>'PTRM input'!BF398</f>
        <v>0</v>
      </c>
      <c r="CU27" s="463">
        <f>'PTRM input'!BG398</f>
        <v>0</v>
      </c>
      <c r="CV27" s="462">
        <f>'PTRM input'!BC538</f>
        <v>0</v>
      </c>
      <c r="CW27" s="432">
        <f>'PTRM input'!BD538</f>
        <v>0</v>
      </c>
      <c r="CX27" s="432">
        <f>'PTRM input'!BE538</f>
        <v>0</v>
      </c>
      <c r="CY27" s="432">
        <f>'PTRM input'!BF538</f>
        <v>0</v>
      </c>
      <c r="CZ27" s="463">
        <f>'PTRM input'!BG538</f>
        <v>0</v>
      </c>
      <c r="DA27" s="462">
        <f>'PTRM input'!BH398</f>
        <v>0</v>
      </c>
      <c r="DB27" s="432">
        <f>'PTRM input'!BI398</f>
        <v>0</v>
      </c>
      <c r="DC27" s="432">
        <f>'PTRM input'!BJ398</f>
        <v>0</v>
      </c>
      <c r="DD27" s="432">
        <f>'PTRM input'!BK398</f>
        <v>0</v>
      </c>
      <c r="DE27" s="432">
        <f>'PTRM input'!BL398</f>
        <v>0</v>
      </c>
      <c r="DF27" s="463">
        <f>'PTRM input'!BM398</f>
        <v>0</v>
      </c>
      <c r="DG27" s="462">
        <f>'PTRM input'!BI538</f>
        <v>0</v>
      </c>
      <c r="DH27" s="432">
        <f>'PTRM input'!BJ538</f>
        <v>0</v>
      </c>
      <c r="DI27" s="432">
        <f>'PTRM input'!BK538</f>
        <v>0</v>
      </c>
      <c r="DJ27" s="432">
        <f>'PTRM input'!BL538</f>
        <v>0</v>
      </c>
      <c r="DK27" s="463">
        <f>'PTRM input'!BM538</f>
        <v>0</v>
      </c>
      <c r="DL27" s="462">
        <f>'PTRM input'!BN398</f>
        <v>0</v>
      </c>
      <c r="DM27" s="432">
        <f>'PTRM input'!BO398</f>
        <v>0</v>
      </c>
      <c r="DN27" s="432">
        <f>'PTRM input'!BP398</f>
        <v>0</v>
      </c>
      <c r="DO27" s="432">
        <f>'PTRM input'!BQ398</f>
        <v>0</v>
      </c>
      <c r="DP27" s="432">
        <f>'PTRM input'!BR398</f>
        <v>0</v>
      </c>
      <c r="DQ27" s="463">
        <f>'PTRM input'!BS398</f>
        <v>0</v>
      </c>
      <c r="DR27" s="462">
        <f>'PTRM input'!BO538</f>
        <v>0</v>
      </c>
      <c r="DS27" s="432">
        <f>'PTRM input'!BP538</f>
        <v>0</v>
      </c>
      <c r="DT27" s="432">
        <f>'PTRM input'!BQ538</f>
        <v>0</v>
      </c>
      <c r="DU27" s="432">
        <f>'PTRM input'!BR538</f>
        <v>0</v>
      </c>
      <c r="DV27" s="463">
        <f>'PTRM input'!BS538</f>
        <v>0</v>
      </c>
      <c r="DW27" s="462">
        <f>'PTRM input'!BT398</f>
        <v>0</v>
      </c>
      <c r="DX27" s="432">
        <f>'PTRM input'!BU398</f>
        <v>0</v>
      </c>
      <c r="DY27" s="432">
        <f>'PTRM input'!BV398</f>
        <v>0</v>
      </c>
      <c r="DZ27" s="432">
        <f>'PTRM input'!BW398</f>
        <v>0</v>
      </c>
      <c r="EA27" s="432">
        <f>'PTRM input'!BX398</f>
        <v>0</v>
      </c>
      <c r="EB27" s="463">
        <f>'PTRM input'!BY398</f>
        <v>0</v>
      </c>
      <c r="EC27" s="462">
        <f>'PTRM input'!BU538</f>
        <v>0</v>
      </c>
      <c r="ED27" s="432">
        <f>'PTRM input'!BV538</f>
        <v>0</v>
      </c>
      <c r="EE27" s="432">
        <f>'PTRM input'!BW538</f>
        <v>0</v>
      </c>
      <c r="EF27" s="432">
        <f>'PTRM input'!BX538</f>
        <v>0</v>
      </c>
      <c r="EG27" s="463">
        <f>'PTRM input'!BY538</f>
        <v>0</v>
      </c>
      <c r="EH27" s="462">
        <f>'PTRM input'!BZ398</f>
        <v>0</v>
      </c>
      <c r="EI27" s="432">
        <f>'PTRM input'!CA398</f>
        <v>0</v>
      </c>
      <c r="EJ27" s="432">
        <f>'PTRM input'!CB398</f>
        <v>0</v>
      </c>
      <c r="EK27" s="432">
        <f>'PTRM input'!CC398</f>
        <v>0</v>
      </c>
      <c r="EL27" s="432">
        <f>'PTRM input'!CD398</f>
        <v>0</v>
      </c>
      <c r="EM27" s="463">
        <f>'PTRM input'!CE398</f>
        <v>0</v>
      </c>
      <c r="EN27" s="462">
        <f>'PTRM input'!CA538</f>
        <v>0</v>
      </c>
      <c r="EO27" s="432">
        <f>'PTRM input'!CB538</f>
        <v>0</v>
      </c>
      <c r="EP27" s="432">
        <f>'PTRM input'!CC538</f>
        <v>0</v>
      </c>
      <c r="EQ27" s="432">
        <f>'PTRM input'!CD538</f>
        <v>0</v>
      </c>
      <c r="ER27" s="463">
        <f>'PTRM input'!CE538</f>
        <v>0</v>
      </c>
      <c r="ES27" s="462">
        <f>'PTRM input'!CF398</f>
        <v>0</v>
      </c>
      <c r="ET27" s="432">
        <f>'PTRM input'!CG398</f>
        <v>0</v>
      </c>
      <c r="EU27" s="432">
        <f>'PTRM input'!CH398</f>
        <v>0</v>
      </c>
      <c r="EV27" s="432">
        <f>'PTRM input'!CI398</f>
        <v>0</v>
      </c>
      <c r="EW27" s="432">
        <f>'PTRM input'!CJ398</f>
        <v>0</v>
      </c>
      <c r="EX27" s="463">
        <f>'PTRM input'!CK398</f>
        <v>0</v>
      </c>
      <c r="EY27" s="462">
        <f>'PTRM input'!CG538</f>
        <v>0</v>
      </c>
      <c r="EZ27" s="432">
        <f>'PTRM input'!CH538</f>
        <v>0</v>
      </c>
      <c r="FA27" s="432">
        <f>'PTRM input'!CI538</f>
        <v>0</v>
      </c>
      <c r="FB27" s="432">
        <f>'PTRM input'!CJ538</f>
        <v>0</v>
      </c>
      <c r="FC27" s="463">
        <f>'PTRM input'!CK538</f>
        <v>0</v>
      </c>
      <c r="FD27" s="462">
        <f>'PTRM input'!CL398</f>
        <v>0</v>
      </c>
      <c r="FE27" s="432">
        <f>'PTRM input'!CM398</f>
        <v>0</v>
      </c>
      <c r="FF27" s="432">
        <f>'PTRM input'!CN398</f>
        <v>0</v>
      </c>
      <c r="FG27" s="432">
        <f>'PTRM input'!CO398</f>
        <v>0</v>
      </c>
      <c r="FH27" s="432">
        <f>'PTRM input'!CP398</f>
        <v>0</v>
      </c>
      <c r="FI27" s="463">
        <f>'PTRM input'!CQ398</f>
        <v>0</v>
      </c>
      <c r="FJ27" s="462">
        <f>'PTRM input'!CM538</f>
        <v>0</v>
      </c>
      <c r="FK27" s="432">
        <f>'PTRM input'!CN538</f>
        <v>0</v>
      </c>
      <c r="FL27" s="432">
        <f>'PTRM input'!CO538</f>
        <v>0</v>
      </c>
      <c r="FM27" s="432">
        <f>'PTRM input'!CP538</f>
        <v>0</v>
      </c>
      <c r="FN27" s="463">
        <f>'PTRM input'!CQ538</f>
        <v>0</v>
      </c>
      <c r="FO27" s="462">
        <f>'PTRM input'!CR398</f>
        <v>0</v>
      </c>
      <c r="FP27" s="432">
        <f>'PTRM input'!CS398</f>
        <v>0</v>
      </c>
      <c r="FQ27" s="432">
        <f>'PTRM input'!CT398</f>
        <v>0</v>
      </c>
      <c r="FR27" s="432">
        <f>'PTRM input'!CU398</f>
        <v>0</v>
      </c>
      <c r="FS27" s="432">
        <f>'PTRM input'!CV398</f>
        <v>0</v>
      </c>
      <c r="FT27" s="463">
        <f>'PTRM input'!CW398</f>
        <v>0</v>
      </c>
      <c r="FU27" s="462">
        <f>'PTRM input'!CS538</f>
        <v>0</v>
      </c>
      <c r="FV27" s="432">
        <f>'PTRM input'!CT538</f>
        <v>0</v>
      </c>
      <c r="FW27" s="432">
        <f>'PTRM input'!CU538</f>
        <v>0</v>
      </c>
      <c r="FX27" s="432">
        <f>'PTRM input'!CV538</f>
        <v>0</v>
      </c>
      <c r="FY27" s="463">
        <f>'PTRM input'!CW538</f>
        <v>0</v>
      </c>
      <c r="FZ27" s="462">
        <f>'PTRM input'!CX398</f>
        <v>0</v>
      </c>
      <c r="GA27" s="432">
        <f>'PTRM input'!CY398</f>
        <v>0</v>
      </c>
      <c r="GB27" s="432">
        <f>'PTRM input'!CZ398</f>
        <v>0</v>
      </c>
      <c r="GC27" s="432">
        <f>'PTRM input'!DA398</f>
        <v>0</v>
      </c>
      <c r="GD27" s="432">
        <f>'PTRM input'!DB398</f>
        <v>0</v>
      </c>
      <c r="GE27" s="463">
        <f>'PTRM input'!DC398</f>
        <v>0</v>
      </c>
      <c r="GF27" s="462">
        <f>'PTRM input'!CY538</f>
        <v>0</v>
      </c>
      <c r="GG27" s="432">
        <f>'PTRM input'!CZ538</f>
        <v>0</v>
      </c>
      <c r="GH27" s="432">
        <f>'PTRM input'!DA538</f>
        <v>0</v>
      </c>
      <c r="GI27" s="432">
        <f>'PTRM input'!DB538</f>
        <v>0</v>
      </c>
      <c r="GJ27" s="463">
        <f>'PTRM input'!DC538</f>
        <v>0</v>
      </c>
    </row>
    <row r="28" spans="1:192" s="4" customFormat="1">
      <c r="A28" s="22"/>
      <c r="B28" s="22"/>
      <c r="C28" s="22"/>
      <c r="D28" s="22"/>
      <c r="E28" s="432" t="str">
        <f>'PTRM input'!E399</f>
        <v>Residential Interval</v>
      </c>
      <c r="F28" s="462">
        <f>'PTRM input'!F399</f>
        <v>108503.36847671703</v>
      </c>
      <c r="G28" s="432">
        <f>'PTRM input'!G399</f>
        <v>0</v>
      </c>
      <c r="H28" s="432">
        <f>'PTRM input'!H399</f>
        <v>0</v>
      </c>
      <c r="I28" s="432">
        <f>'PTRM input'!I399</f>
        <v>0</v>
      </c>
      <c r="J28" s="432">
        <f>'PTRM input'!J399</f>
        <v>0</v>
      </c>
      <c r="K28" s="463">
        <f>'PTRM input'!K399</f>
        <v>0</v>
      </c>
      <c r="L28" s="432">
        <f>'PTRM input'!G539</f>
        <v>0</v>
      </c>
      <c r="M28" s="432">
        <f>'PTRM input'!H539</f>
        <v>0</v>
      </c>
      <c r="N28" s="432">
        <f>'PTRM input'!I539</f>
        <v>0</v>
      </c>
      <c r="O28" s="432">
        <f>'PTRM input'!J539</f>
        <v>0</v>
      </c>
      <c r="P28" s="463">
        <f>'PTRM input'!K539</f>
        <v>0</v>
      </c>
      <c r="Q28" s="462">
        <f>'PTRM input'!L399</f>
        <v>0</v>
      </c>
      <c r="R28" s="432">
        <f>'PTRM input'!M399</f>
        <v>0</v>
      </c>
      <c r="S28" s="432">
        <f>'PTRM input'!N399</f>
        <v>0</v>
      </c>
      <c r="T28" s="432">
        <f>'PTRM input'!O399</f>
        <v>0</v>
      </c>
      <c r="U28" s="432">
        <f>'PTRM input'!P399</f>
        <v>0</v>
      </c>
      <c r="V28" s="463">
        <f>'PTRM input'!Q399</f>
        <v>0</v>
      </c>
      <c r="W28" s="432">
        <f>'PTRM input'!M539</f>
        <v>0</v>
      </c>
      <c r="X28" s="432">
        <f>'PTRM input'!N539</f>
        <v>0</v>
      </c>
      <c r="Y28" s="432">
        <f>'PTRM input'!O539</f>
        <v>0</v>
      </c>
      <c r="Z28" s="432">
        <f>'PTRM input'!P539</f>
        <v>0</v>
      </c>
      <c r="AA28" s="463">
        <f>'PTRM input'!Q539</f>
        <v>0</v>
      </c>
      <c r="AB28" s="432">
        <f>'PTRM input'!R399</f>
        <v>0</v>
      </c>
      <c r="AC28" s="432">
        <f>'PTRM input'!S399</f>
        <v>0</v>
      </c>
      <c r="AD28" s="432">
        <f>'PTRM input'!T399</f>
        <v>0</v>
      </c>
      <c r="AE28" s="432">
        <f>'PTRM input'!U399</f>
        <v>0</v>
      </c>
      <c r="AF28" s="432">
        <f>'PTRM input'!V399</f>
        <v>0</v>
      </c>
      <c r="AG28" s="432">
        <f>'PTRM input'!W399</f>
        <v>0</v>
      </c>
      <c r="AH28" s="462">
        <f>'PTRM input'!S539</f>
        <v>0</v>
      </c>
      <c r="AI28" s="432">
        <f>'PTRM input'!T539</f>
        <v>0</v>
      </c>
      <c r="AJ28" s="432">
        <f>'PTRM input'!U539</f>
        <v>0</v>
      </c>
      <c r="AK28" s="432">
        <f>'PTRM input'!V539</f>
        <v>0</v>
      </c>
      <c r="AL28" s="463">
        <f>'PTRM input'!W539</f>
        <v>0</v>
      </c>
      <c r="AM28" s="462">
        <f>'PTRM input'!X399</f>
        <v>222821870.67293888</v>
      </c>
      <c r="AN28" s="432">
        <f>'PTRM input'!Y399</f>
        <v>0</v>
      </c>
      <c r="AO28" s="432">
        <f>'PTRM input'!Z399</f>
        <v>0</v>
      </c>
      <c r="AP28" s="432">
        <f>'PTRM input'!AA399</f>
        <v>0</v>
      </c>
      <c r="AQ28" s="432">
        <f>'PTRM input'!AB399</f>
        <v>0</v>
      </c>
      <c r="AR28" s="463">
        <f>'PTRM input'!AC399</f>
        <v>0</v>
      </c>
      <c r="AS28" s="462">
        <f>'PTRM input'!Y539</f>
        <v>0</v>
      </c>
      <c r="AT28" s="432">
        <f>'PTRM input'!Z539</f>
        <v>0</v>
      </c>
      <c r="AU28" s="432">
        <f>'PTRM input'!AA539</f>
        <v>0</v>
      </c>
      <c r="AV28" s="432">
        <f>'PTRM input'!AB539</f>
        <v>0</v>
      </c>
      <c r="AW28" s="463">
        <f>'PTRM input'!AC539</f>
        <v>0</v>
      </c>
      <c r="AX28" s="462">
        <f>'PTRM input'!AD399</f>
        <v>46091762.43967697</v>
      </c>
      <c r="AY28" s="432">
        <f>'PTRM input'!AE399</f>
        <v>0</v>
      </c>
      <c r="AZ28" s="432">
        <f>'PTRM input'!AF399</f>
        <v>0</v>
      </c>
      <c r="BA28" s="432">
        <f>'PTRM input'!AG399</f>
        <v>0</v>
      </c>
      <c r="BB28" s="432">
        <f>'PTRM input'!AH399</f>
        <v>0</v>
      </c>
      <c r="BC28" s="463">
        <f>'PTRM input'!AI399</f>
        <v>0</v>
      </c>
      <c r="BD28" s="462">
        <f>'PTRM input'!AE539</f>
        <v>0</v>
      </c>
      <c r="BE28" s="432">
        <f>'PTRM input'!AF539</f>
        <v>0</v>
      </c>
      <c r="BF28" s="432">
        <f>'PTRM input'!AG539</f>
        <v>0</v>
      </c>
      <c r="BG28" s="432">
        <f>'PTRM input'!AH539</f>
        <v>0</v>
      </c>
      <c r="BH28" s="463">
        <f>'PTRM input'!AI539</f>
        <v>0</v>
      </c>
      <c r="BI28" s="462">
        <f>'PTRM input'!AJ399</f>
        <v>1869201.0665433751</v>
      </c>
      <c r="BJ28" s="432">
        <f>'PTRM input'!AK399</f>
        <v>0</v>
      </c>
      <c r="BK28" s="432">
        <f>'PTRM input'!AL399</f>
        <v>0</v>
      </c>
      <c r="BL28" s="432">
        <f>'PTRM input'!AM399</f>
        <v>0</v>
      </c>
      <c r="BM28" s="432">
        <f>'PTRM input'!AN399</f>
        <v>0</v>
      </c>
      <c r="BN28" s="463">
        <f>'PTRM input'!AO399</f>
        <v>0</v>
      </c>
      <c r="BO28" s="462">
        <f>'PTRM input'!AK539</f>
        <v>0</v>
      </c>
      <c r="BP28" s="432">
        <f>'PTRM input'!AL539</f>
        <v>0</v>
      </c>
      <c r="BQ28" s="432">
        <f>'PTRM input'!AM539</f>
        <v>0</v>
      </c>
      <c r="BR28" s="432">
        <f>'PTRM input'!AN539</f>
        <v>0</v>
      </c>
      <c r="BS28" s="463">
        <f>'PTRM input'!AO539</f>
        <v>0</v>
      </c>
      <c r="BT28" s="462">
        <f>'PTRM input'!AP399</f>
        <v>0</v>
      </c>
      <c r="BU28" s="432">
        <f>'PTRM input'!AQ399</f>
        <v>0</v>
      </c>
      <c r="BV28" s="432">
        <f>'PTRM input'!AR399</f>
        <v>0</v>
      </c>
      <c r="BW28" s="432">
        <f>'PTRM input'!AS399</f>
        <v>0</v>
      </c>
      <c r="BX28" s="432">
        <f>'PTRM input'!AT399</f>
        <v>0</v>
      </c>
      <c r="BY28" s="463">
        <f>'PTRM input'!AU399</f>
        <v>0</v>
      </c>
      <c r="BZ28" s="462">
        <f>'PTRM input'!AQ539</f>
        <v>0</v>
      </c>
      <c r="CA28" s="432">
        <f>'PTRM input'!AR539</f>
        <v>0</v>
      </c>
      <c r="CB28" s="432">
        <f>'PTRM input'!AS539</f>
        <v>0</v>
      </c>
      <c r="CC28" s="432">
        <f>'PTRM input'!AT539</f>
        <v>0</v>
      </c>
      <c r="CD28" s="463">
        <f>'PTRM input'!AU539</f>
        <v>0</v>
      </c>
      <c r="CE28" s="462">
        <f>'PTRM input'!AV399</f>
        <v>348503002.93305629</v>
      </c>
      <c r="CF28" s="432">
        <f>'PTRM input'!AW399</f>
        <v>0</v>
      </c>
      <c r="CG28" s="432">
        <f>'PTRM input'!AX399</f>
        <v>0</v>
      </c>
      <c r="CH28" s="432">
        <f>'PTRM input'!AY399</f>
        <v>0</v>
      </c>
      <c r="CI28" s="432">
        <f>'PTRM input'!AZ399</f>
        <v>0</v>
      </c>
      <c r="CJ28" s="463">
        <f>'PTRM input'!BA399</f>
        <v>0</v>
      </c>
      <c r="CK28" s="462">
        <f>'PTRM input'!AW539</f>
        <v>0</v>
      </c>
      <c r="CL28" s="432">
        <f>'PTRM input'!AX539</f>
        <v>0</v>
      </c>
      <c r="CM28" s="432">
        <f>'PTRM input'!AY539</f>
        <v>0</v>
      </c>
      <c r="CN28" s="432">
        <f>'PTRM input'!AZ539</f>
        <v>0</v>
      </c>
      <c r="CO28" s="463">
        <f>'PTRM input'!BA539</f>
        <v>0</v>
      </c>
      <c r="CP28" s="462">
        <f>'PTRM input'!BB399</f>
        <v>0</v>
      </c>
      <c r="CQ28" s="432">
        <f>'PTRM input'!BC399</f>
        <v>0</v>
      </c>
      <c r="CR28" s="432">
        <f>'PTRM input'!BD399</f>
        <v>0</v>
      </c>
      <c r="CS28" s="432">
        <f>'PTRM input'!BE399</f>
        <v>0</v>
      </c>
      <c r="CT28" s="432">
        <f>'PTRM input'!BF399</f>
        <v>0</v>
      </c>
      <c r="CU28" s="463">
        <f>'PTRM input'!BG399</f>
        <v>0</v>
      </c>
      <c r="CV28" s="462">
        <f>'PTRM input'!BC539</f>
        <v>0</v>
      </c>
      <c r="CW28" s="432">
        <f>'PTRM input'!BD539</f>
        <v>0</v>
      </c>
      <c r="CX28" s="432">
        <f>'PTRM input'!BE539</f>
        <v>0</v>
      </c>
      <c r="CY28" s="432">
        <f>'PTRM input'!BF539</f>
        <v>0</v>
      </c>
      <c r="CZ28" s="463">
        <f>'PTRM input'!BG539</f>
        <v>0</v>
      </c>
      <c r="DA28" s="462">
        <f>'PTRM input'!BH399</f>
        <v>0</v>
      </c>
      <c r="DB28" s="432">
        <f>'PTRM input'!BI399</f>
        <v>0</v>
      </c>
      <c r="DC28" s="432">
        <f>'PTRM input'!BJ399</f>
        <v>0</v>
      </c>
      <c r="DD28" s="432">
        <f>'PTRM input'!BK399</f>
        <v>0</v>
      </c>
      <c r="DE28" s="432">
        <f>'PTRM input'!BL399</f>
        <v>0</v>
      </c>
      <c r="DF28" s="463">
        <f>'PTRM input'!BM399</f>
        <v>0</v>
      </c>
      <c r="DG28" s="462">
        <f>'PTRM input'!BI539</f>
        <v>0</v>
      </c>
      <c r="DH28" s="432">
        <f>'PTRM input'!BJ539</f>
        <v>0</v>
      </c>
      <c r="DI28" s="432">
        <f>'PTRM input'!BK539</f>
        <v>0</v>
      </c>
      <c r="DJ28" s="432">
        <f>'PTRM input'!BL539</f>
        <v>0</v>
      </c>
      <c r="DK28" s="463">
        <f>'PTRM input'!BM539</f>
        <v>0</v>
      </c>
      <c r="DL28" s="462">
        <f>'PTRM input'!BN399</f>
        <v>0</v>
      </c>
      <c r="DM28" s="432">
        <f>'PTRM input'!BO399</f>
        <v>0</v>
      </c>
      <c r="DN28" s="432">
        <f>'PTRM input'!BP399</f>
        <v>0</v>
      </c>
      <c r="DO28" s="432">
        <f>'PTRM input'!BQ399</f>
        <v>0</v>
      </c>
      <c r="DP28" s="432">
        <f>'PTRM input'!BR399</f>
        <v>0</v>
      </c>
      <c r="DQ28" s="463">
        <f>'PTRM input'!BS399</f>
        <v>0</v>
      </c>
      <c r="DR28" s="462">
        <f>'PTRM input'!BO539</f>
        <v>0</v>
      </c>
      <c r="DS28" s="432">
        <f>'PTRM input'!BP539</f>
        <v>0</v>
      </c>
      <c r="DT28" s="432">
        <f>'PTRM input'!BQ539</f>
        <v>0</v>
      </c>
      <c r="DU28" s="432">
        <f>'PTRM input'!BR539</f>
        <v>0</v>
      </c>
      <c r="DV28" s="463">
        <f>'PTRM input'!BS539</f>
        <v>0</v>
      </c>
      <c r="DW28" s="462">
        <f>'PTRM input'!BT399</f>
        <v>0</v>
      </c>
      <c r="DX28" s="432">
        <f>'PTRM input'!BU399</f>
        <v>0</v>
      </c>
      <c r="DY28" s="432">
        <f>'PTRM input'!BV399</f>
        <v>0</v>
      </c>
      <c r="DZ28" s="432">
        <f>'PTRM input'!BW399</f>
        <v>0</v>
      </c>
      <c r="EA28" s="432">
        <f>'PTRM input'!BX399</f>
        <v>0</v>
      </c>
      <c r="EB28" s="463">
        <f>'PTRM input'!BY399</f>
        <v>0</v>
      </c>
      <c r="EC28" s="462">
        <f>'PTRM input'!BU539</f>
        <v>0</v>
      </c>
      <c r="ED28" s="432">
        <f>'PTRM input'!BV539</f>
        <v>0</v>
      </c>
      <c r="EE28" s="432">
        <f>'PTRM input'!BW539</f>
        <v>0</v>
      </c>
      <c r="EF28" s="432">
        <f>'PTRM input'!BX539</f>
        <v>0</v>
      </c>
      <c r="EG28" s="463">
        <f>'PTRM input'!BY539</f>
        <v>0</v>
      </c>
      <c r="EH28" s="462">
        <f>'PTRM input'!BZ399</f>
        <v>0</v>
      </c>
      <c r="EI28" s="432">
        <f>'PTRM input'!CA399</f>
        <v>0</v>
      </c>
      <c r="EJ28" s="432">
        <f>'PTRM input'!CB399</f>
        <v>0</v>
      </c>
      <c r="EK28" s="432">
        <f>'PTRM input'!CC399</f>
        <v>0</v>
      </c>
      <c r="EL28" s="432">
        <f>'PTRM input'!CD399</f>
        <v>0</v>
      </c>
      <c r="EM28" s="463">
        <f>'PTRM input'!CE399</f>
        <v>0</v>
      </c>
      <c r="EN28" s="462">
        <f>'PTRM input'!CA539</f>
        <v>0</v>
      </c>
      <c r="EO28" s="432">
        <f>'PTRM input'!CB539</f>
        <v>0</v>
      </c>
      <c r="EP28" s="432">
        <f>'PTRM input'!CC539</f>
        <v>0</v>
      </c>
      <c r="EQ28" s="432">
        <f>'PTRM input'!CD539</f>
        <v>0</v>
      </c>
      <c r="ER28" s="463">
        <f>'PTRM input'!CE539</f>
        <v>0</v>
      </c>
      <c r="ES28" s="462">
        <f>'PTRM input'!CF399</f>
        <v>0</v>
      </c>
      <c r="ET28" s="432">
        <f>'PTRM input'!CG399</f>
        <v>0</v>
      </c>
      <c r="EU28" s="432">
        <f>'PTRM input'!CH399</f>
        <v>0</v>
      </c>
      <c r="EV28" s="432">
        <f>'PTRM input'!CI399</f>
        <v>0</v>
      </c>
      <c r="EW28" s="432">
        <f>'PTRM input'!CJ399</f>
        <v>0</v>
      </c>
      <c r="EX28" s="463">
        <f>'PTRM input'!CK399</f>
        <v>0</v>
      </c>
      <c r="EY28" s="462">
        <f>'PTRM input'!CG539</f>
        <v>0</v>
      </c>
      <c r="EZ28" s="432">
        <f>'PTRM input'!CH539</f>
        <v>0</v>
      </c>
      <c r="FA28" s="432">
        <f>'PTRM input'!CI539</f>
        <v>0</v>
      </c>
      <c r="FB28" s="432">
        <f>'PTRM input'!CJ539</f>
        <v>0</v>
      </c>
      <c r="FC28" s="463">
        <f>'PTRM input'!CK539</f>
        <v>0</v>
      </c>
      <c r="FD28" s="462">
        <f>'PTRM input'!CL399</f>
        <v>0</v>
      </c>
      <c r="FE28" s="432">
        <f>'PTRM input'!CM399</f>
        <v>0</v>
      </c>
      <c r="FF28" s="432">
        <f>'PTRM input'!CN399</f>
        <v>0</v>
      </c>
      <c r="FG28" s="432">
        <f>'PTRM input'!CO399</f>
        <v>0</v>
      </c>
      <c r="FH28" s="432">
        <f>'PTRM input'!CP399</f>
        <v>0</v>
      </c>
      <c r="FI28" s="463">
        <f>'PTRM input'!CQ399</f>
        <v>0</v>
      </c>
      <c r="FJ28" s="462">
        <f>'PTRM input'!CM539</f>
        <v>0</v>
      </c>
      <c r="FK28" s="432">
        <f>'PTRM input'!CN539</f>
        <v>0</v>
      </c>
      <c r="FL28" s="432">
        <f>'PTRM input'!CO539</f>
        <v>0</v>
      </c>
      <c r="FM28" s="432">
        <f>'PTRM input'!CP539</f>
        <v>0</v>
      </c>
      <c r="FN28" s="463">
        <f>'PTRM input'!CQ539</f>
        <v>0</v>
      </c>
      <c r="FO28" s="462">
        <f>'PTRM input'!CR399</f>
        <v>0</v>
      </c>
      <c r="FP28" s="432">
        <f>'PTRM input'!CS399</f>
        <v>0</v>
      </c>
      <c r="FQ28" s="432">
        <f>'PTRM input'!CT399</f>
        <v>0</v>
      </c>
      <c r="FR28" s="432">
        <f>'PTRM input'!CU399</f>
        <v>0</v>
      </c>
      <c r="FS28" s="432">
        <f>'PTRM input'!CV399</f>
        <v>0</v>
      </c>
      <c r="FT28" s="463">
        <f>'PTRM input'!CW399</f>
        <v>0</v>
      </c>
      <c r="FU28" s="462">
        <f>'PTRM input'!CS539</f>
        <v>0</v>
      </c>
      <c r="FV28" s="432">
        <f>'PTRM input'!CT539</f>
        <v>0</v>
      </c>
      <c r="FW28" s="432">
        <f>'PTRM input'!CU539</f>
        <v>0</v>
      </c>
      <c r="FX28" s="432">
        <f>'PTRM input'!CV539</f>
        <v>0</v>
      </c>
      <c r="FY28" s="463">
        <f>'PTRM input'!CW539</f>
        <v>0</v>
      </c>
      <c r="FZ28" s="462">
        <f>'PTRM input'!CX399</f>
        <v>0</v>
      </c>
      <c r="GA28" s="432">
        <f>'PTRM input'!CY399</f>
        <v>0</v>
      </c>
      <c r="GB28" s="432">
        <f>'PTRM input'!CZ399</f>
        <v>0</v>
      </c>
      <c r="GC28" s="432">
        <f>'PTRM input'!DA399</f>
        <v>0</v>
      </c>
      <c r="GD28" s="432">
        <f>'PTRM input'!DB399</f>
        <v>0</v>
      </c>
      <c r="GE28" s="463">
        <f>'PTRM input'!DC399</f>
        <v>0</v>
      </c>
      <c r="GF28" s="462">
        <f>'PTRM input'!CY539</f>
        <v>0</v>
      </c>
      <c r="GG28" s="432">
        <f>'PTRM input'!CZ539</f>
        <v>0</v>
      </c>
      <c r="GH28" s="432">
        <f>'PTRM input'!DA539</f>
        <v>0</v>
      </c>
      <c r="GI28" s="432">
        <f>'PTRM input'!DB539</f>
        <v>0</v>
      </c>
      <c r="GJ28" s="463">
        <f>'PTRM input'!DC539</f>
        <v>0</v>
      </c>
    </row>
    <row r="29" spans="1:192" s="4" customFormat="1">
      <c r="A29" s="22"/>
      <c r="B29" s="22"/>
      <c r="C29" s="22"/>
      <c r="D29" s="22"/>
      <c r="E29" s="432" t="str">
        <f>'PTRM input'!E400</f>
        <v>Residential Two Rate 5d - controlled load</v>
      </c>
      <c r="F29" s="462">
        <f>'PTRM input'!F400</f>
        <v>0</v>
      </c>
      <c r="G29" s="432">
        <f>'PTRM input'!G400</f>
        <v>0</v>
      </c>
      <c r="H29" s="432">
        <f>'PTRM input'!H400</f>
        <v>0</v>
      </c>
      <c r="I29" s="432">
        <f>'PTRM input'!I400</f>
        <v>0</v>
      </c>
      <c r="J29" s="432">
        <f>'PTRM input'!J400</f>
        <v>0</v>
      </c>
      <c r="K29" s="463">
        <f>'PTRM input'!K400</f>
        <v>0</v>
      </c>
      <c r="L29" s="432">
        <f>'PTRM input'!G540</f>
        <v>0</v>
      </c>
      <c r="M29" s="432">
        <f>'PTRM input'!H540</f>
        <v>0</v>
      </c>
      <c r="N29" s="432">
        <f>'PTRM input'!I540</f>
        <v>0</v>
      </c>
      <c r="O29" s="432">
        <f>'PTRM input'!J540</f>
        <v>0</v>
      </c>
      <c r="P29" s="463">
        <f>'PTRM input'!K540</f>
        <v>0</v>
      </c>
      <c r="Q29" s="462">
        <f>'PTRM input'!L400</f>
        <v>0</v>
      </c>
      <c r="R29" s="432">
        <f>'PTRM input'!M400</f>
        <v>0</v>
      </c>
      <c r="S29" s="432">
        <f>'PTRM input'!N400</f>
        <v>0</v>
      </c>
      <c r="T29" s="432">
        <f>'PTRM input'!O400</f>
        <v>0</v>
      </c>
      <c r="U29" s="432">
        <f>'PTRM input'!P400</f>
        <v>0</v>
      </c>
      <c r="V29" s="463">
        <f>'PTRM input'!Q400</f>
        <v>0</v>
      </c>
      <c r="W29" s="432">
        <f>'PTRM input'!M540</f>
        <v>0</v>
      </c>
      <c r="X29" s="432">
        <f>'PTRM input'!N540</f>
        <v>0</v>
      </c>
      <c r="Y29" s="432">
        <f>'PTRM input'!O540</f>
        <v>0</v>
      </c>
      <c r="Z29" s="432">
        <f>'PTRM input'!P540</f>
        <v>0</v>
      </c>
      <c r="AA29" s="463">
        <f>'PTRM input'!Q540</f>
        <v>0</v>
      </c>
      <c r="AB29" s="432">
        <f>'PTRM input'!R400</f>
        <v>0</v>
      </c>
      <c r="AC29" s="432">
        <f>'PTRM input'!S400</f>
        <v>0</v>
      </c>
      <c r="AD29" s="432">
        <f>'PTRM input'!T400</f>
        <v>0</v>
      </c>
      <c r="AE29" s="432">
        <f>'PTRM input'!U400</f>
        <v>0</v>
      </c>
      <c r="AF29" s="432">
        <f>'PTRM input'!V400</f>
        <v>0</v>
      </c>
      <c r="AG29" s="432">
        <f>'PTRM input'!W400</f>
        <v>0</v>
      </c>
      <c r="AH29" s="462">
        <f>'PTRM input'!S540</f>
        <v>0</v>
      </c>
      <c r="AI29" s="432">
        <f>'PTRM input'!T540</f>
        <v>0</v>
      </c>
      <c r="AJ29" s="432">
        <f>'PTRM input'!U540</f>
        <v>0</v>
      </c>
      <c r="AK29" s="432">
        <f>'PTRM input'!V540</f>
        <v>0</v>
      </c>
      <c r="AL29" s="463">
        <f>'PTRM input'!W540</f>
        <v>0</v>
      </c>
      <c r="AM29" s="462">
        <f>'PTRM input'!X400</f>
        <v>0</v>
      </c>
      <c r="AN29" s="432">
        <f>'PTRM input'!Y400</f>
        <v>0</v>
      </c>
      <c r="AO29" s="432">
        <f>'PTRM input'!Z400</f>
        <v>0</v>
      </c>
      <c r="AP29" s="432">
        <f>'PTRM input'!AA400</f>
        <v>0</v>
      </c>
      <c r="AQ29" s="432">
        <f>'PTRM input'!AB400</f>
        <v>0</v>
      </c>
      <c r="AR29" s="463">
        <f>'PTRM input'!AC400</f>
        <v>0</v>
      </c>
      <c r="AS29" s="462">
        <f>'PTRM input'!Y540</f>
        <v>0</v>
      </c>
      <c r="AT29" s="432">
        <f>'PTRM input'!Z540</f>
        <v>0</v>
      </c>
      <c r="AU29" s="432">
        <f>'PTRM input'!AA540</f>
        <v>0</v>
      </c>
      <c r="AV29" s="432">
        <f>'PTRM input'!AB540</f>
        <v>0</v>
      </c>
      <c r="AW29" s="463">
        <f>'PTRM input'!AC540</f>
        <v>0</v>
      </c>
      <c r="AX29" s="462">
        <f>'PTRM input'!AD400</f>
        <v>0</v>
      </c>
      <c r="AY29" s="432">
        <f>'PTRM input'!AE400</f>
        <v>0</v>
      </c>
      <c r="AZ29" s="432">
        <f>'PTRM input'!AF400</f>
        <v>0</v>
      </c>
      <c r="BA29" s="432">
        <f>'PTRM input'!AG400</f>
        <v>0</v>
      </c>
      <c r="BB29" s="432">
        <f>'PTRM input'!AH400</f>
        <v>0</v>
      </c>
      <c r="BC29" s="463">
        <f>'PTRM input'!AI400</f>
        <v>0</v>
      </c>
      <c r="BD29" s="462">
        <f>'PTRM input'!AE540</f>
        <v>0</v>
      </c>
      <c r="BE29" s="432">
        <f>'PTRM input'!AF540</f>
        <v>0</v>
      </c>
      <c r="BF29" s="432">
        <f>'PTRM input'!AG540</f>
        <v>0</v>
      </c>
      <c r="BG29" s="432">
        <f>'PTRM input'!AH540</f>
        <v>0</v>
      </c>
      <c r="BH29" s="463">
        <f>'PTRM input'!AI540</f>
        <v>0</v>
      </c>
      <c r="BI29" s="462">
        <f>'PTRM input'!AJ400</f>
        <v>0</v>
      </c>
      <c r="BJ29" s="432">
        <f>'PTRM input'!AK400</f>
        <v>0</v>
      </c>
      <c r="BK29" s="432">
        <f>'PTRM input'!AL400</f>
        <v>0</v>
      </c>
      <c r="BL29" s="432">
        <f>'PTRM input'!AM400</f>
        <v>0</v>
      </c>
      <c r="BM29" s="432">
        <f>'PTRM input'!AN400</f>
        <v>0</v>
      </c>
      <c r="BN29" s="463">
        <f>'PTRM input'!AO400</f>
        <v>0</v>
      </c>
      <c r="BO29" s="462">
        <f>'PTRM input'!AK540</f>
        <v>0</v>
      </c>
      <c r="BP29" s="432">
        <f>'PTRM input'!AL540</f>
        <v>0</v>
      </c>
      <c r="BQ29" s="432">
        <f>'PTRM input'!AM540</f>
        <v>0</v>
      </c>
      <c r="BR29" s="432">
        <f>'PTRM input'!AN540</f>
        <v>0</v>
      </c>
      <c r="BS29" s="463">
        <f>'PTRM input'!AO540</f>
        <v>0</v>
      </c>
      <c r="BT29" s="462">
        <f>'PTRM input'!AP400</f>
        <v>0</v>
      </c>
      <c r="BU29" s="432">
        <f>'PTRM input'!AQ400</f>
        <v>0</v>
      </c>
      <c r="BV29" s="432">
        <f>'PTRM input'!AR400</f>
        <v>0</v>
      </c>
      <c r="BW29" s="432">
        <f>'PTRM input'!AS400</f>
        <v>0</v>
      </c>
      <c r="BX29" s="432">
        <f>'PTRM input'!AT400</f>
        <v>0</v>
      </c>
      <c r="BY29" s="463">
        <f>'PTRM input'!AU400</f>
        <v>0</v>
      </c>
      <c r="BZ29" s="462">
        <f>'PTRM input'!AQ540</f>
        <v>0</v>
      </c>
      <c r="CA29" s="432">
        <f>'PTRM input'!AR540</f>
        <v>0</v>
      </c>
      <c r="CB29" s="432">
        <f>'PTRM input'!AS540</f>
        <v>0</v>
      </c>
      <c r="CC29" s="432">
        <f>'PTRM input'!AT540</f>
        <v>0</v>
      </c>
      <c r="CD29" s="463">
        <f>'PTRM input'!AU540</f>
        <v>0</v>
      </c>
      <c r="CE29" s="462">
        <f>'PTRM input'!AV400</f>
        <v>0</v>
      </c>
      <c r="CF29" s="432">
        <f>'PTRM input'!AW400</f>
        <v>0</v>
      </c>
      <c r="CG29" s="432">
        <f>'PTRM input'!AX400</f>
        <v>0</v>
      </c>
      <c r="CH29" s="432">
        <f>'PTRM input'!AY400</f>
        <v>0</v>
      </c>
      <c r="CI29" s="432">
        <f>'PTRM input'!AZ400</f>
        <v>0</v>
      </c>
      <c r="CJ29" s="463">
        <f>'PTRM input'!BA400</f>
        <v>0</v>
      </c>
      <c r="CK29" s="462">
        <f>'PTRM input'!AW540</f>
        <v>0</v>
      </c>
      <c r="CL29" s="432">
        <f>'PTRM input'!AX540</f>
        <v>0</v>
      </c>
      <c r="CM29" s="432">
        <f>'PTRM input'!AY540</f>
        <v>0</v>
      </c>
      <c r="CN29" s="432">
        <f>'PTRM input'!AZ540</f>
        <v>0</v>
      </c>
      <c r="CO29" s="463">
        <f>'PTRM input'!BA540</f>
        <v>0</v>
      </c>
      <c r="CP29" s="462">
        <f>'PTRM input'!BB400</f>
        <v>0</v>
      </c>
      <c r="CQ29" s="432">
        <f>'PTRM input'!BC400</f>
        <v>0</v>
      </c>
      <c r="CR29" s="432">
        <f>'PTRM input'!BD400</f>
        <v>0</v>
      </c>
      <c r="CS29" s="432">
        <f>'PTRM input'!BE400</f>
        <v>0</v>
      </c>
      <c r="CT29" s="432">
        <f>'PTRM input'!BF400</f>
        <v>0</v>
      </c>
      <c r="CU29" s="463">
        <f>'PTRM input'!BG400</f>
        <v>0</v>
      </c>
      <c r="CV29" s="462">
        <f>'PTRM input'!BC540</f>
        <v>0</v>
      </c>
      <c r="CW29" s="432">
        <f>'PTRM input'!BD540</f>
        <v>0</v>
      </c>
      <c r="CX29" s="432">
        <f>'PTRM input'!BE540</f>
        <v>0</v>
      </c>
      <c r="CY29" s="432">
        <f>'PTRM input'!BF540</f>
        <v>0</v>
      </c>
      <c r="CZ29" s="463">
        <f>'PTRM input'!BG540</f>
        <v>0</v>
      </c>
      <c r="DA29" s="462">
        <f>'PTRM input'!BH400</f>
        <v>0</v>
      </c>
      <c r="DB29" s="432">
        <f>'PTRM input'!BI400</f>
        <v>0</v>
      </c>
      <c r="DC29" s="432">
        <f>'PTRM input'!BJ400</f>
        <v>0</v>
      </c>
      <c r="DD29" s="432">
        <f>'PTRM input'!BK400</f>
        <v>0</v>
      </c>
      <c r="DE29" s="432">
        <f>'PTRM input'!BL400</f>
        <v>0</v>
      </c>
      <c r="DF29" s="463">
        <f>'PTRM input'!BM400</f>
        <v>0</v>
      </c>
      <c r="DG29" s="462">
        <f>'PTRM input'!BI540</f>
        <v>0</v>
      </c>
      <c r="DH29" s="432">
        <f>'PTRM input'!BJ540</f>
        <v>0</v>
      </c>
      <c r="DI29" s="432">
        <f>'PTRM input'!BK540</f>
        <v>0</v>
      </c>
      <c r="DJ29" s="432">
        <f>'PTRM input'!BL540</f>
        <v>0</v>
      </c>
      <c r="DK29" s="463">
        <f>'PTRM input'!BM540</f>
        <v>0</v>
      </c>
      <c r="DL29" s="462">
        <f>'PTRM input'!BN400</f>
        <v>0</v>
      </c>
      <c r="DM29" s="432">
        <f>'PTRM input'!BO400</f>
        <v>0</v>
      </c>
      <c r="DN29" s="432">
        <f>'PTRM input'!BP400</f>
        <v>0</v>
      </c>
      <c r="DO29" s="432">
        <f>'PTRM input'!BQ400</f>
        <v>0</v>
      </c>
      <c r="DP29" s="432">
        <f>'PTRM input'!BR400</f>
        <v>0</v>
      </c>
      <c r="DQ29" s="463">
        <f>'PTRM input'!BS400</f>
        <v>0</v>
      </c>
      <c r="DR29" s="462">
        <f>'PTRM input'!BO540</f>
        <v>0</v>
      </c>
      <c r="DS29" s="432">
        <f>'PTRM input'!BP540</f>
        <v>0</v>
      </c>
      <c r="DT29" s="432">
        <f>'PTRM input'!BQ540</f>
        <v>0</v>
      </c>
      <c r="DU29" s="432">
        <f>'PTRM input'!BR540</f>
        <v>0</v>
      </c>
      <c r="DV29" s="463">
        <f>'PTRM input'!BS540</f>
        <v>0</v>
      </c>
      <c r="DW29" s="462">
        <f>'PTRM input'!BT400</f>
        <v>0</v>
      </c>
      <c r="DX29" s="432">
        <f>'PTRM input'!BU400</f>
        <v>0</v>
      </c>
      <c r="DY29" s="432">
        <f>'PTRM input'!BV400</f>
        <v>0</v>
      </c>
      <c r="DZ29" s="432">
        <f>'PTRM input'!BW400</f>
        <v>0</v>
      </c>
      <c r="EA29" s="432">
        <f>'PTRM input'!BX400</f>
        <v>0</v>
      </c>
      <c r="EB29" s="463">
        <f>'PTRM input'!BY400</f>
        <v>0</v>
      </c>
      <c r="EC29" s="462">
        <f>'PTRM input'!BU540</f>
        <v>0</v>
      </c>
      <c r="ED29" s="432">
        <f>'PTRM input'!BV540</f>
        <v>0</v>
      </c>
      <c r="EE29" s="432">
        <f>'PTRM input'!BW540</f>
        <v>0</v>
      </c>
      <c r="EF29" s="432">
        <f>'PTRM input'!BX540</f>
        <v>0</v>
      </c>
      <c r="EG29" s="463">
        <f>'PTRM input'!BY540</f>
        <v>0</v>
      </c>
      <c r="EH29" s="462">
        <f>'PTRM input'!BZ400</f>
        <v>0</v>
      </c>
      <c r="EI29" s="432">
        <f>'PTRM input'!CA400</f>
        <v>0</v>
      </c>
      <c r="EJ29" s="432">
        <f>'PTRM input'!CB400</f>
        <v>0</v>
      </c>
      <c r="EK29" s="432">
        <f>'PTRM input'!CC400</f>
        <v>0</v>
      </c>
      <c r="EL29" s="432">
        <f>'PTRM input'!CD400</f>
        <v>0</v>
      </c>
      <c r="EM29" s="463">
        <f>'PTRM input'!CE400</f>
        <v>0</v>
      </c>
      <c r="EN29" s="462">
        <f>'PTRM input'!CA540</f>
        <v>0</v>
      </c>
      <c r="EO29" s="432">
        <f>'PTRM input'!CB540</f>
        <v>0</v>
      </c>
      <c r="EP29" s="432">
        <f>'PTRM input'!CC540</f>
        <v>0</v>
      </c>
      <c r="EQ29" s="432">
        <f>'PTRM input'!CD540</f>
        <v>0</v>
      </c>
      <c r="ER29" s="463">
        <f>'PTRM input'!CE540</f>
        <v>0</v>
      </c>
      <c r="ES29" s="462">
        <f>'PTRM input'!CF400</f>
        <v>0</v>
      </c>
      <c r="ET29" s="432">
        <f>'PTRM input'!CG400</f>
        <v>0</v>
      </c>
      <c r="EU29" s="432">
        <f>'PTRM input'!CH400</f>
        <v>0</v>
      </c>
      <c r="EV29" s="432">
        <f>'PTRM input'!CI400</f>
        <v>0</v>
      </c>
      <c r="EW29" s="432">
        <f>'PTRM input'!CJ400</f>
        <v>0</v>
      </c>
      <c r="EX29" s="463">
        <f>'PTRM input'!CK400</f>
        <v>0</v>
      </c>
      <c r="EY29" s="462">
        <f>'PTRM input'!CG540</f>
        <v>0</v>
      </c>
      <c r="EZ29" s="432">
        <f>'PTRM input'!CH540</f>
        <v>0</v>
      </c>
      <c r="FA29" s="432">
        <f>'PTRM input'!CI540</f>
        <v>0</v>
      </c>
      <c r="FB29" s="432">
        <f>'PTRM input'!CJ540</f>
        <v>0</v>
      </c>
      <c r="FC29" s="463">
        <f>'PTRM input'!CK540</f>
        <v>0</v>
      </c>
      <c r="FD29" s="462">
        <f>'PTRM input'!CL400</f>
        <v>0</v>
      </c>
      <c r="FE29" s="432">
        <f>'PTRM input'!CM400</f>
        <v>0</v>
      </c>
      <c r="FF29" s="432">
        <f>'PTRM input'!CN400</f>
        <v>0</v>
      </c>
      <c r="FG29" s="432">
        <f>'PTRM input'!CO400</f>
        <v>0</v>
      </c>
      <c r="FH29" s="432">
        <f>'PTRM input'!CP400</f>
        <v>0</v>
      </c>
      <c r="FI29" s="463">
        <f>'PTRM input'!CQ400</f>
        <v>0</v>
      </c>
      <c r="FJ29" s="462">
        <f>'PTRM input'!CM540</f>
        <v>0</v>
      </c>
      <c r="FK29" s="432">
        <f>'PTRM input'!CN540</f>
        <v>0</v>
      </c>
      <c r="FL29" s="432">
        <f>'PTRM input'!CO540</f>
        <v>0</v>
      </c>
      <c r="FM29" s="432">
        <f>'PTRM input'!CP540</f>
        <v>0</v>
      </c>
      <c r="FN29" s="463">
        <f>'PTRM input'!CQ540</f>
        <v>0</v>
      </c>
      <c r="FO29" s="462">
        <f>'PTRM input'!CR400</f>
        <v>0</v>
      </c>
      <c r="FP29" s="432">
        <f>'PTRM input'!CS400</f>
        <v>0</v>
      </c>
      <c r="FQ29" s="432">
        <f>'PTRM input'!CT400</f>
        <v>0</v>
      </c>
      <c r="FR29" s="432">
        <f>'PTRM input'!CU400</f>
        <v>0</v>
      </c>
      <c r="FS29" s="432">
        <f>'PTRM input'!CV400</f>
        <v>0</v>
      </c>
      <c r="FT29" s="463">
        <f>'PTRM input'!CW400</f>
        <v>0</v>
      </c>
      <c r="FU29" s="462">
        <f>'PTRM input'!CS540</f>
        <v>0</v>
      </c>
      <c r="FV29" s="432">
        <f>'PTRM input'!CT540</f>
        <v>0</v>
      </c>
      <c r="FW29" s="432">
        <f>'PTRM input'!CU540</f>
        <v>0</v>
      </c>
      <c r="FX29" s="432">
        <f>'PTRM input'!CV540</f>
        <v>0</v>
      </c>
      <c r="FY29" s="463">
        <f>'PTRM input'!CW540</f>
        <v>0</v>
      </c>
      <c r="FZ29" s="462">
        <f>'PTRM input'!CX400</f>
        <v>0</v>
      </c>
      <c r="GA29" s="432">
        <f>'PTRM input'!CY400</f>
        <v>0</v>
      </c>
      <c r="GB29" s="432">
        <f>'PTRM input'!CZ400</f>
        <v>0</v>
      </c>
      <c r="GC29" s="432">
        <f>'PTRM input'!DA400</f>
        <v>0</v>
      </c>
      <c r="GD29" s="432">
        <f>'PTRM input'!DB400</f>
        <v>0</v>
      </c>
      <c r="GE29" s="463">
        <f>'PTRM input'!DC400</f>
        <v>0</v>
      </c>
      <c r="GF29" s="462">
        <f>'PTRM input'!CY540</f>
        <v>0</v>
      </c>
      <c r="GG29" s="432">
        <f>'PTRM input'!CZ540</f>
        <v>0</v>
      </c>
      <c r="GH29" s="432">
        <f>'PTRM input'!DA540</f>
        <v>0</v>
      </c>
      <c r="GI29" s="432">
        <f>'PTRM input'!DB540</f>
        <v>0</v>
      </c>
      <c r="GJ29" s="463">
        <f>'PTRM input'!DC540</f>
        <v>0</v>
      </c>
    </row>
    <row r="30" spans="1:192" s="4" customFormat="1">
      <c r="A30" s="22"/>
      <c r="B30" s="22"/>
      <c r="C30" s="22"/>
      <c r="D30" s="22"/>
      <c r="E30" s="432" t="str">
        <f>'PTRM input'!E401</f>
        <v>Docklands Two Rate 5d - controlled load</v>
      </c>
      <c r="F30" s="462">
        <f>'PTRM input'!F401</f>
        <v>0</v>
      </c>
      <c r="G30" s="432">
        <f>'PTRM input'!G401</f>
        <v>0</v>
      </c>
      <c r="H30" s="432">
        <f>'PTRM input'!H401</f>
        <v>0</v>
      </c>
      <c r="I30" s="432">
        <f>'PTRM input'!I401</f>
        <v>0</v>
      </c>
      <c r="J30" s="432">
        <f>'PTRM input'!J401</f>
        <v>0</v>
      </c>
      <c r="K30" s="463">
        <f>'PTRM input'!K401</f>
        <v>0</v>
      </c>
      <c r="L30" s="432">
        <f>'PTRM input'!G541</f>
        <v>0</v>
      </c>
      <c r="M30" s="432">
        <f>'PTRM input'!H541</f>
        <v>0</v>
      </c>
      <c r="N30" s="432">
        <f>'PTRM input'!I541</f>
        <v>0</v>
      </c>
      <c r="O30" s="432">
        <f>'PTRM input'!J541</f>
        <v>0</v>
      </c>
      <c r="P30" s="463">
        <f>'PTRM input'!K541</f>
        <v>0</v>
      </c>
      <c r="Q30" s="462">
        <f>'PTRM input'!L401</f>
        <v>0</v>
      </c>
      <c r="R30" s="432">
        <f>'PTRM input'!M401</f>
        <v>0</v>
      </c>
      <c r="S30" s="432">
        <f>'PTRM input'!N401</f>
        <v>0</v>
      </c>
      <c r="T30" s="432">
        <f>'PTRM input'!O401</f>
        <v>0</v>
      </c>
      <c r="U30" s="432">
        <f>'PTRM input'!P401</f>
        <v>0</v>
      </c>
      <c r="V30" s="463">
        <f>'PTRM input'!Q401</f>
        <v>0</v>
      </c>
      <c r="W30" s="432">
        <f>'PTRM input'!M541</f>
        <v>0</v>
      </c>
      <c r="X30" s="432">
        <f>'PTRM input'!N541</f>
        <v>0</v>
      </c>
      <c r="Y30" s="432">
        <f>'PTRM input'!O541</f>
        <v>0</v>
      </c>
      <c r="Z30" s="432">
        <f>'PTRM input'!P541</f>
        <v>0</v>
      </c>
      <c r="AA30" s="463">
        <f>'PTRM input'!Q541</f>
        <v>0</v>
      </c>
      <c r="AB30" s="432">
        <f>'PTRM input'!R401</f>
        <v>0</v>
      </c>
      <c r="AC30" s="432">
        <f>'PTRM input'!S401</f>
        <v>0</v>
      </c>
      <c r="AD30" s="432">
        <f>'PTRM input'!T401</f>
        <v>0</v>
      </c>
      <c r="AE30" s="432">
        <f>'PTRM input'!U401</f>
        <v>0</v>
      </c>
      <c r="AF30" s="432">
        <f>'PTRM input'!V401</f>
        <v>0</v>
      </c>
      <c r="AG30" s="432">
        <f>'PTRM input'!W401</f>
        <v>0</v>
      </c>
      <c r="AH30" s="462">
        <f>'PTRM input'!S541</f>
        <v>0</v>
      </c>
      <c r="AI30" s="432">
        <f>'PTRM input'!T541</f>
        <v>0</v>
      </c>
      <c r="AJ30" s="432">
        <f>'PTRM input'!U541</f>
        <v>0</v>
      </c>
      <c r="AK30" s="432">
        <f>'PTRM input'!V541</f>
        <v>0</v>
      </c>
      <c r="AL30" s="463">
        <f>'PTRM input'!W541</f>
        <v>0</v>
      </c>
      <c r="AM30" s="462">
        <f>'PTRM input'!X401</f>
        <v>0</v>
      </c>
      <c r="AN30" s="432">
        <f>'PTRM input'!Y401</f>
        <v>0</v>
      </c>
      <c r="AO30" s="432">
        <f>'PTRM input'!Z401</f>
        <v>0</v>
      </c>
      <c r="AP30" s="432">
        <f>'PTRM input'!AA401</f>
        <v>0</v>
      </c>
      <c r="AQ30" s="432">
        <f>'PTRM input'!AB401</f>
        <v>0</v>
      </c>
      <c r="AR30" s="463">
        <f>'PTRM input'!AC401</f>
        <v>0</v>
      </c>
      <c r="AS30" s="462">
        <f>'PTRM input'!Y541</f>
        <v>0</v>
      </c>
      <c r="AT30" s="432">
        <f>'PTRM input'!Z541</f>
        <v>0</v>
      </c>
      <c r="AU30" s="432">
        <f>'PTRM input'!AA541</f>
        <v>0</v>
      </c>
      <c r="AV30" s="432">
        <f>'PTRM input'!AB541</f>
        <v>0</v>
      </c>
      <c r="AW30" s="463">
        <f>'PTRM input'!AC541</f>
        <v>0</v>
      </c>
      <c r="AX30" s="462">
        <f>'PTRM input'!AD401</f>
        <v>0</v>
      </c>
      <c r="AY30" s="432">
        <f>'PTRM input'!AE401</f>
        <v>0</v>
      </c>
      <c r="AZ30" s="432">
        <f>'PTRM input'!AF401</f>
        <v>0</v>
      </c>
      <c r="BA30" s="432">
        <f>'PTRM input'!AG401</f>
        <v>0</v>
      </c>
      <c r="BB30" s="432">
        <f>'PTRM input'!AH401</f>
        <v>0</v>
      </c>
      <c r="BC30" s="463">
        <f>'PTRM input'!AI401</f>
        <v>0</v>
      </c>
      <c r="BD30" s="462">
        <f>'PTRM input'!AE541</f>
        <v>0</v>
      </c>
      <c r="BE30" s="432">
        <f>'PTRM input'!AF541</f>
        <v>0</v>
      </c>
      <c r="BF30" s="432">
        <f>'PTRM input'!AG541</f>
        <v>0</v>
      </c>
      <c r="BG30" s="432">
        <f>'PTRM input'!AH541</f>
        <v>0</v>
      </c>
      <c r="BH30" s="463">
        <f>'PTRM input'!AI541</f>
        <v>0</v>
      </c>
      <c r="BI30" s="462">
        <f>'PTRM input'!AJ401</f>
        <v>0</v>
      </c>
      <c r="BJ30" s="432">
        <f>'PTRM input'!AK401</f>
        <v>0</v>
      </c>
      <c r="BK30" s="432">
        <f>'PTRM input'!AL401</f>
        <v>0</v>
      </c>
      <c r="BL30" s="432">
        <f>'PTRM input'!AM401</f>
        <v>0</v>
      </c>
      <c r="BM30" s="432">
        <f>'PTRM input'!AN401</f>
        <v>0</v>
      </c>
      <c r="BN30" s="463">
        <f>'PTRM input'!AO401</f>
        <v>0</v>
      </c>
      <c r="BO30" s="462">
        <f>'PTRM input'!AK541</f>
        <v>0</v>
      </c>
      <c r="BP30" s="432">
        <f>'PTRM input'!AL541</f>
        <v>0</v>
      </c>
      <c r="BQ30" s="432">
        <f>'PTRM input'!AM541</f>
        <v>0</v>
      </c>
      <c r="BR30" s="432">
        <f>'PTRM input'!AN541</f>
        <v>0</v>
      </c>
      <c r="BS30" s="463">
        <f>'PTRM input'!AO541</f>
        <v>0</v>
      </c>
      <c r="BT30" s="462">
        <f>'PTRM input'!AP401</f>
        <v>0</v>
      </c>
      <c r="BU30" s="432">
        <f>'PTRM input'!AQ401</f>
        <v>0</v>
      </c>
      <c r="BV30" s="432">
        <f>'PTRM input'!AR401</f>
        <v>0</v>
      </c>
      <c r="BW30" s="432">
        <f>'PTRM input'!AS401</f>
        <v>0</v>
      </c>
      <c r="BX30" s="432">
        <f>'PTRM input'!AT401</f>
        <v>0</v>
      </c>
      <c r="BY30" s="463">
        <f>'PTRM input'!AU401</f>
        <v>0</v>
      </c>
      <c r="BZ30" s="462">
        <f>'PTRM input'!AQ541</f>
        <v>0</v>
      </c>
      <c r="CA30" s="432">
        <f>'PTRM input'!AR541</f>
        <v>0</v>
      </c>
      <c r="CB30" s="432">
        <f>'PTRM input'!AS541</f>
        <v>0</v>
      </c>
      <c r="CC30" s="432">
        <f>'PTRM input'!AT541</f>
        <v>0</v>
      </c>
      <c r="CD30" s="463">
        <f>'PTRM input'!AU541</f>
        <v>0</v>
      </c>
      <c r="CE30" s="462">
        <f>'PTRM input'!AV401</f>
        <v>0</v>
      </c>
      <c r="CF30" s="432">
        <f>'PTRM input'!AW401</f>
        <v>0</v>
      </c>
      <c r="CG30" s="432">
        <f>'PTRM input'!AX401</f>
        <v>0</v>
      </c>
      <c r="CH30" s="432">
        <f>'PTRM input'!AY401</f>
        <v>0</v>
      </c>
      <c r="CI30" s="432">
        <f>'PTRM input'!AZ401</f>
        <v>0</v>
      </c>
      <c r="CJ30" s="463">
        <f>'PTRM input'!BA401</f>
        <v>0</v>
      </c>
      <c r="CK30" s="462">
        <f>'PTRM input'!AW541</f>
        <v>0</v>
      </c>
      <c r="CL30" s="432">
        <f>'PTRM input'!AX541</f>
        <v>0</v>
      </c>
      <c r="CM30" s="432">
        <f>'PTRM input'!AY541</f>
        <v>0</v>
      </c>
      <c r="CN30" s="432">
        <f>'PTRM input'!AZ541</f>
        <v>0</v>
      </c>
      <c r="CO30" s="463">
        <f>'PTRM input'!BA541</f>
        <v>0</v>
      </c>
      <c r="CP30" s="462">
        <f>'PTRM input'!BB401</f>
        <v>0</v>
      </c>
      <c r="CQ30" s="432">
        <f>'PTRM input'!BC401</f>
        <v>0</v>
      </c>
      <c r="CR30" s="432">
        <f>'PTRM input'!BD401</f>
        <v>0</v>
      </c>
      <c r="CS30" s="432">
        <f>'PTRM input'!BE401</f>
        <v>0</v>
      </c>
      <c r="CT30" s="432">
        <f>'PTRM input'!BF401</f>
        <v>0</v>
      </c>
      <c r="CU30" s="463">
        <f>'PTRM input'!BG401</f>
        <v>0</v>
      </c>
      <c r="CV30" s="462">
        <f>'PTRM input'!BC541</f>
        <v>0</v>
      </c>
      <c r="CW30" s="432">
        <f>'PTRM input'!BD541</f>
        <v>0</v>
      </c>
      <c r="CX30" s="432">
        <f>'PTRM input'!BE541</f>
        <v>0</v>
      </c>
      <c r="CY30" s="432">
        <f>'PTRM input'!BF541</f>
        <v>0</v>
      </c>
      <c r="CZ30" s="463">
        <f>'PTRM input'!BG541</f>
        <v>0</v>
      </c>
      <c r="DA30" s="462">
        <f>'PTRM input'!BH401</f>
        <v>0</v>
      </c>
      <c r="DB30" s="432">
        <f>'PTRM input'!BI401</f>
        <v>0</v>
      </c>
      <c r="DC30" s="432">
        <f>'PTRM input'!BJ401</f>
        <v>0</v>
      </c>
      <c r="DD30" s="432">
        <f>'PTRM input'!BK401</f>
        <v>0</v>
      </c>
      <c r="DE30" s="432">
        <f>'PTRM input'!BL401</f>
        <v>0</v>
      </c>
      <c r="DF30" s="463">
        <f>'PTRM input'!BM401</f>
        <v>0</v>
      </c>
      <c r="DG30" s="462">
        <f>'PTRM input'!BI541</f>
        <v>0</v>
      </c>
      <c r="DH30" s="432">
        <f>'PTRM input'!BJ541</f>
        <v>0</v>
      </c>
      <c r="DI30" s="432">
        <f>'PTRM input'!BK541</f>
        <v>0</v>
      </c>
      <c r="DJ30" s="432">
        <f>'PTRM input'!BL541</f>
        <v>0</v>
      </c>
      <c r="DK30" s="463">
        <f>'PTRM input'!BM541</f>
        <v>0</v>
      </c>
      <c r="DL30" s="462">
        <f>'PTRM input'!BN401</f>
        <v>0</v>
      </c>
      <c r="DM30" s="432">
        <f>'PTRM input'!BO401</f>
        <v>0</v>
      </c>
      <c r="DN30" s="432">
        <f>'PTRM input'!BP401</f>
        <v>0</v>
      </c>
      <c r="DO30" s="432">
        <f>'PTRM input'!BQ401</f>
        <v>0</v>
      </c>
      <c r="DP30" s="432">
        <f>'PTRM input'!BR401</f>
        <v>0</v>
      </c>
      <c r="DQ30" s="463">
        <f>'PTRM input'!BS401</f>
        <v>0</v>
      </c>
      <c r="DR30" s="462">
        <f>'PTRM input'!BO541</f>
        <v>0</v>
      </c>
      <c r="DS30" s="432">
        <f>'PTRM input'!BP541</f>
        <v>0</v>
      </c>
      <c r="DT30" s="432">
        <f>'PTRM input'!BQ541</f>
        <v>0</v>
      </c>
      <c r="DU30" s="432">
        <f>'PTRM input'!BR541</f>
        <v>0</v>
      </c>
      <c r="DV30" s="463">
        <f>'PTRM input'!BS541</f>
        <v>0</v>
      </c>
      <c r="DW30" s="462">
        <f>'PTRM input'!BT401</f>
        <v>0</v>
      </c>
      <c r="DX30" s="432">
        <f>'PTRM input'!BU401</f>
        <v>0</v>
      </c>
      <c r="DY30" s="432">
        <f>'PTRM input'!BV401</f>
        <v>0</v>
      </c>
      <c r="DZ30" s="432">
        <f>'PTRM input'!BW401</f>
        <v>0</v>
      </c>
      <c r="EA30" s="432">
        <f>'PTRM input'!BX401</f>
        <v>0</v>
      </c>
      <c r="EB30" s="463">
        <f>'PTRM input'!BY401</f>
        <v>0</v>
      </c>
      <c r="EC30" s="462">
        <f>'PTRM input'!BU541</f>
        <v>0</v>
      </c>
      <c r="ED30" s="432">
        <f>'PTRM input'!BV541</f>
        <v>0</v>
      </c>
      <c r="EE30" s="432">
        <f>'PTRM input'!BW541</f>
        <v>0</v>
      </c>
      <c r="EF30" s="432">
        <f>'PTRM input'!BX541</f>
        <v>0</v>
      </c>
      <c r="EG30" s="463">
        <f>'PTRM input'!BY541</f>
        <v>0</v>
      </c>
      <c r="EH30" s="462">
        <f>'PTRM input'!BZ401</f>
        <v>0</v>
      </c>
      <c r="EI30" s="432">
        <f>'PTRM input'!CA401</f>
        <v>0</v>
      </c>
      <c r="EJ30" s="432">
        <f>'PTRM input'!CB401</f>
        <v>0</v>
      </c>
      <c r="EK30" s="432">
        <f>'PTRM input'!CC401</f>
        <v>0</v>
      </c>
      <c r="EL30" s="432">
        <f>'PTRM input'!CD401</f>
        <v>0</v>
      </c>
      <c r="EM30" s="463">
        <f>'PTRM input'!CE401</f>
        <v>0</v>
      </c>
      <c r="EN30" s="462">
        <f>'PTRM input'!CA541</f>
        <v>0</v>
      </c>
      <c r="EO30" s="432">
        <f>'PTRM input'!CB541</f>
        <v>0</v>
      </c>
      <c r="EP30" s="432">
        <f>'PTRM input'!CC541</f>
        <v>0</v>
      </c>
      <c r="EQ30" s="432">
        <f>'PTRM input'!CD541</f>
        <v>0</v>
      </c>
      <c r="ER30" s="463">
        <f>'PTRM input'!CE541</f>
        <v>0</v>
      </c>
      <c r="ES30" s="462">
        <f>'PTRM input'!CF401</f>
        <v>0</v>
      </c>
      <c r="ET30" s="432">
        <f>'PTRM input'!CG401</f>
        <v>0</v>
      </c>
      <c r="EU30" s="432">
        <f>'PTRM input'!CH401</f>
        <v>0</v>
      </c>
      <c r="EV30" s="432">
        <f>'PTRM input'!CI401</f>
        <v>0</v>
      </c>
      <c r="EW30" s="432">
        <f>'PTRM input'!CJ401</f>
        <v>0</v>
      </c>
      <c r="EX30" s="463">
        <f>'PTRM input'!CK401</f>
        <v>0</v>
      </c>
      <c r="EY30" s="462">
        <f>'PTRM input'!CG541</f>
        <v>0</v>
      </c>
      <c r="EZ30" s="432">
        <f>'PTRM input'!CH541</f>
        <v>0</v>
      </c>
      <c r="FA30" s="432">
        <f>'PTRM input'!CI541</f>
        <v>0</v>
      </c>
      <c r="FB30" s="432">
        <f>'PTRM input'!CJ541</f>
        <v>0</v>
      </c>
      <c r="FC30" s="463">
        <f>'PTRM input'!CK541</f>
        <v>0</v>
      </c>
      <c r="FD30" s="462">
        <f>'PTRM input'!CL401</f>
        <v>0</v>
      </c>
      <c r="FE30" s="432">
        <f>'PTRM input'!CM401</f>
        <v>0</v>
      </c>
      <c r="FF30" s="432">
        <f>'PTRM input'!CN401</f>
        <v>0</v>
      </c>
      <c r="FG30" s="432">
        <f>'PTRM input'!CO401</f>
        <v>0</v>
      </c>
      <c r="FH30" s="432">
        <f>'PTRM input'!CP401</f>
        <v>0</v>
      </c>
      <c r="FI30" s="463">
        <f>'PTRM input'!CQ401</f>
        <v>0</v>
      </c>
      <c r="FJ30" s="462">
        <f>'PTRM input'!CM541</f>
        <v>0</v>
      </c>
      <c r="FK30" s="432">
        <f>'PTRM input'!CN541</f>
        <v>0</v>
      </c>
      <c r="FL30" s="432">
        <f>'PTRM input'!CO541</f>
        <v>0</v>
      </c>
      <c r="FM30" s="432">
        <f>'PTRM input'!CP541</f>
        <v>0</v>
      </c>
      <c r="FN30" s="463">
        <f>'PTRM input'!CQ541</f>
        <v>0</v>
      </c>
      <c r="FO30" s="462">
        <f>'PTRM input'!CR401</f>
        <v>0</v>
      </c>
      <c r="FP30" s="432">
        <f>'PTRM input'!CS401</f>
        <v>0</v>
      </c>
      <c r="FQ30" s="432">
        <f>'PTRM input'!CT401</f>
        <v>0</v>
      </c>
      <c r="FR30" s="432">
        <f>'PTRM input'!CU401</f>
        <v>0</v>
      </c>
      <c r="FS30" s="432">
        <f>'PTRM input'!CV401</f>
        <v>0</v>
      </c>
      <c r="FT30" s="463">
        <f>'PTRM input'!CW401</f>
        <v>0</v>
      </c>
      <c r="FU30" s="462">
        <f>'PTRM input'!CS541</f>
        <v>0</v>
      </c>
      <c r="FV30" s="432">
        <f>'PTRM input'!CT541</f>
        <v>0</v>
      </c>
      <c r="FW30" s="432">
        <f>'PTRM input'!CU541</f>
        <v>0</v>
      </c>
      <c r="FX30" s="432">
        <f>'PTRM input'!CV541</f>
        <v>0</v>
      </c>
      <c r="FY30" s="463">
        <f>'PTRM input'!CW541</f>
        <v>0</v>
      </c>
      <c r="FZ30" s="462">
        <f>'PTRM input'!CX401</f>
        <v>0</v>
      </c>
      <c r="GA30" s="432">
        <f>'PTRM input'!CY401</f>
        <v>0</v>
      </c>
      <c r="GB30" s="432">
        <f>'PTRM input'!CZ401</f>
        <v>0</v>
      </c>
      <c r="GC30" s="432">
        <f>'PTRM input'!DA401</f>
        <v>0</v>
      </c>
      <c r="GD30" s="432">
        <f>'PTRM input'!DB401</f>
        <v>0</v>
      </c>
      <c r="GE30" s="463">
        <f>'PTRM input'!DC401</f>
        <v>0</v>
      </c>
      <c r="GF30" s="462">
        <f>'PTRM input'!CY541</f>
        <v>0</v>
      </c>
      <c r="GG30" s="432">
        <f>'PTRM input'!CZ541</f>
        <v>0</v>
      </c>
      <c r="GH30" s="432">
        <f>'PTRM input'!DA541</f>
        <v>0</v>
      </c>
      <c r="GI30" s="432">
        <f>'PTRM input'!DB541</f>
        <v>0</v>
      </c>
      <c r="GJ30" s="463">
        <f>'PTRM input'!DC541</f>
        <v>0</v>
      </c>
    </row>
    <row r="31" spans="1:192" s="4" customFormat="1">
      <c r="A31" s="22"/>
      <c r="B31" s="22"/>
      <c r="C31" s="22"/>
      <c r="D31" s="22"/>
      <c r="E31" s="432" t="str">
        <f>'PTRM input'!E402</f>
        <v>New Tariff 5</v>
      </c>
      <c r="F31" s="462">
        <f>'PTRM input'!F402</f>
        <v>0</v>
      </c>
      <c r="G31" s="432">
        <f>'PTRM input'!G402</f>
        <v>0</v>
      </c>
      <c r="H31" s="432">
        <f>'PTRM input'!H402</f>
        <v>0</v>
      </c>
      <c r="I31" s="432">
        <f>'PTRM input'!I402</f>
        <v>0</v>
      </c>
      <c r="J31" s="432">
        <f>'PTRM input'!J402</f>
        <v>0</v>
      </c>
      <c r="K31" s="463">
        <f>'PTRM input'!K402</f>
        <v>0</v>
      </c>
      <c r="L31" s="432">
        <f>'PTRM input'!G542</f>
        <v>0</v>
      </c>
      <c r="M31" s="432">
        <f>'PTRM input'!H542</f>
        <v>0</v>
      </c>
      <c r="N31" s="432">
        <f>'PTRM input'!I542</f>
        <v>0</v>
      </c>
      <c r="O31" s="432">
        <f>'PTRM input'!J542</f>
        <v>0</v>
      </c>
      <c r="P31" s="463">
        <f>'PTRM input'!K542</f>
        <v>0</v>
      </c>
      <c r="Q31" s="462">
        <f>'PTRM input'!L402</f>
        <v>0</v>
      </c>
      <c r="R31" s="432">
        <f>'PTRM input'!M402</f>
        <v>0</v>
      </c>
      <c r="S31" s="432">
        <f>'PTRM input'!N402</f>
        <v>0</v>
      </c>
      <c r="T31" s="432">
        <f>'PTRM input'!O402</f>
        <v>0</v>
      </c>
      <c r="U31" s="432">
        <f>'PTRM input'!P402</f>
        <v>0</v>
      </c>
      <c r="V31" s="463">
        <f>'PTRM input'!Q402</f>
        <v>0</v>
      </c>
      <c r="W31" s="432">
        <f>'PTRM input'!M542</f>
        <v>0</v>
      </c>
      <c r="X31" s="432">
        <f>'PTRM input'!N542</f>
        <v>0</v>
      </c>
      <c r="Y31" s="432">
        <f>'PTRM input'!O542</f>
        <v>0</v>
      </c>
      <c r="Z31" s="432">
        <f>'PTRM input'!P542</f>
        <v>0</v>
      </c>
      <c r="AA31" s="463">
        <f>'PTRM input'!Q542</f>
        <v>0</v>
      </c>
      <c r="AB31" s="432">
        <f>'PTRM input'!R402</f>
        <v>0</v>
      </c>
      <c r="AC31" s="432">
        <f>'PTRM input'!S402</f>
        <v>0</v>
      </c>
      <c r="AD31" s="432">
        <f>'PTRM input'!T402</f>
        <v>0</v>
      </c>
      <c r="AE31" s="432">
        <f>'PTRM input'!U402</f>
        <v>0</v>
      </c>
      <c r="AF31" s="432">
        <f>'PTRM input'!V402</f>
        <v>0</v>
      </c>
      <c r="AG31" s="432">
        <f>'PTRM input'!W402</f>
        <v>0</v>
      </c>
      <c r="AH31" s="462">
        <f>'PTRM input'!S542</f>
        <v>0</v>
      </c>
      <c r="AI31" s="432">
        <f>'PTRM input'!T542</f>
        <v>0</v>
      </c>
      <c r="AJ31" s="432">
        <f>'PTRM input'!U542</f>
        <v>0</v>
      </c>
      <c r="AK31" s="432">
        <f>'PTRM input'!V542</f>
        <v>0</v>
      </c>
      <c r="AL31" s="463">
        <f>'PTRM input'!W542</f>
        <v>0</v>
      </c>
      <c r="AM31" s="462">
        <f>'PTRM input'!X402</f>
        <v>0</v>
      </c>
      <c r="AN31" s="432">
        <f>'PTRM input'!Y402</f>
        <v>0</v>
      </c>
      <c r="AO31" s="432">
        <f>'PTRM input'!Z402</f>
        <v>0</v>
      </c>
      <c r="AP31" s="432">
        <f>'PTRM input'!AA402</f>
        <v>0</v>
      </c>
      <c r="AQ31" s="432">
        <f>'PTRM input'!AB402</f>
        <v>0</v>
      </c>
      <c r="AR31" s="463">
        <f>'PTRM input'!AC402</f>
        <v>0</v>
      </c>
      <c r="AS31" s="462">
        <f>'PTRM input'!Y542</f>
        <v>0</v>
      </c>
      <c r="AT31" s="432">
        <f>'PTRM input'!Z542</f>
        <v>0</v>
      </c>
      <c r="AU31" s="432">
        <f>'PTRM input'!AA542</f>
        <v>0</v>
      </c>
      <c r="AV31" s="432">
        <f>'PTRM input'!AB542</f>
        <v>0</v>
      </c>
      <c r="AW31" s="463">
        <f>'PTRM input'!AC542</f>
        <v>0</v>
      </c>
      <c r="AX31" s="462">
        <f>'PTRM input'!AD402</f>
        <v>0</v>
      </c>
      <c r="AY31" s="432">
        <f>'PTRM input'!AE402</f>
        <v>0</v>
      </c>
      <c r="AZ31" s="432">
        <f>'PTRM input'!AF402</f>
        <v>0</v>
      </c>
      <c r="BA31" s="432">
        <f>'PTRM input'!AG402</f>
        <v>0</v>
      </c>
      <c r="BB31" s="432">
        <f>'PTRM input'!AH402</f>
        <v>0</v>
      </c>
      <c r="BC31" s="463">
        <f>'PTRM input'!AI402</f>
        <v>0</v>
      </c>
      <c r="BD31" s="462">
        <f>'PTRM input'!AE542</f>
        <v>0</v>
      </c>
      <c r="BE31" s="432">
        <f>'PTRM input'!AF542</f>
        <v>0</v>
      </c>
      <c r="BF31" s="432">
        <f>'PTRM input'!AG542</f>
        <v>0</v>
      </c>
      <c r="BG31" s="432">
        <f>'PTRM input'!AH542</f>
        <v>0</v>
      </c>
      <c r="BH31" s="463">
        <f>'PTRM input'!AI542</f>
        <v>0</v>
      </c>
      <c r="BI31" s="462">
        <f>'PTRM input'!AJ402</f>
        <v>0</v>
      </c>
      <c r="BJ31" s="432">
        <f>'PTRM input'!AK402</f>
        <v>0</v>
      </c>
      <c r="BK31" s="432">
        <f>'PTRM input'!AL402</f>
        <v>0</v>
      </c>
      <c r="BL31" s="432">
        <f>'PTRM input'!AM402</f>
        <v>0</v>
      </c>
      <c r="BM31" s="432">
        <f>'PTRM input'!AN402</f>
        <v>0</v>
      </c>
      <c r="BN31" s="463">
        <f>'PTRM input'!AO402</f>
        <v>0</v>
      </c>
      <c r="BO31" s="462">
        <f>'PTRM input'!AK542</f>
        <v>0</v>
      </c>
      <c r="BP31" s="432">
        <f>'PTRM input'!AL542</f>
        <v>0</v>
      </c>
      <c r="BQ31" s="432">
        <f>'PTRM input'!AM542</f>
        <v>0</v>
      </c>
      <c r="BR31" s="432">
        <f>'PTRM input'!AN542</f>
        <v>0</v>
      </c>
      <c r="BS31" s="463">
        <f>'PTRM input'!AO542</f>
        <v>0</v>
      </c>
      <c r="BT31" s="462">
        <f>'PTRM input'!AP402</f>
        <v>0</v>
      </c>
      <c r="BU31" s="432">
        <f>'PTRM input'!AQ402</f>
        <v>0</v>
      </c>
      <c r="BV31" s="432">
        <f>'PTRM input'!AR402</f>
        <v>0</v>
      </c>
      <c r="BW31" s="432">
        <f>'PTRM input'!AS402</f>
        <v>0</v>
      </c>
      <c r="BX31" s="432">
        <f>'PTRM input'!AT402</f>
        <v>0</v>
      </c>
      <c r="BY31" s="463">
        <f>'PTRM input'!AU402</f>
        <v>0</v>
      </c>
      <c r="BZ31" s="462">
        <f>'PTRM input'!AQ542</f>
        <v>0</v>
      </c>
      <c r="CA31" s="432">
        <f>'PTRM input'!AR542</f>
        <v>0</v>
      </c>
      <c r="CB31" s="432">
        <f>'PTRM input'!AS542</f>
        <v>0</v>
      </c>
      <c r="CC31" s="432">
        <f>'PTRM input'!AT542</f>
        <v>0</v>
      </c>
      <c r="CD31" s="463">
        <f>'PTRM input'!AU542</f>
        <v>0</v>
      </c>
      <c r="CE31" s="462">
        <f>'PTRM input'!AV402</f>
        <v>0</v>
      </c>
      <c r="CF31" s="432">
        <f>'PTRM input'!AW402</f>
        <v>0</v>
      </c>
      <c r="CG31" s="432">
        <f>'PTRM input'!AX402</f>
        <v>0</v>
      </c>
      <c r="CH31" s="432">
        <f>'PTRM input'!AY402</f>
        <v>0</v>
      </c>
      <c r="CI31" s="432">
        <f>'PTRM input'!AZ402</f>
        <v>0</v>
      </c>
      <c r="CJ31" s="463">
        <f>'PTRM input'!BA402</f>
        <v>0</v>
      </c>
      <c r="CK31" s="462">
        <f>'PTRM input'!AW542</f>
        <v>0</v>
      </c>
      <c r="CL31" s="432">
        <f>'PTRM input'!AX542</f>
        <v>0</v>
      </c>
      <c r="CM31" s="432">
        <f>'PTRM input'!AY542</f>
        <v>0</v>
      </c>
      <c r="CN31" s="432">
        <f>'PTRM input'!AZ542</f>
        <v>0</v>
      </c>
      <c r="CO31" s="463">
        <f>'PTRM input'!BA542</f>
        <v>0</v>
      </c>
      <c r="CP31" s="462">
        <f>'PTRM input'!BB402</f>
        <v>0</v>
      </c>
      <c r="CQ31" s="432">
        <f>'PTRM input'!BC402</f>
        <v>0</v>
      </c>
      <c r="CR31" s="432">
        <f>'PTRM input'!BD402</f>
        <v>0</v>
      </c>
      <c r="CS31" s="432">
        <f>'PTRM input'!BE402</f>
        <v>0</v>
      </c>
      <c r="CT31" s="432">
        <f>'PTRM input'!BF402</f>
        <v>0</v>
      </c>
      <c r="CU31" s="463">
        <f>'PTRM input'!BG402</f>
        <v>0</v>
      </c>
      <c r="CV31" s="462">
        <f>'PTRM input'!BC542</f>
        <v>0</v>
      </c>
      <c r="CW31" s="432">
        <f>'PTRM input'!BD542</f>
        <v>0</v>
      </c>
      <c r="CX31" s="432">
        <f>'PTRM input'!BE542</f>
        <v>0</v>
      </c>
      <c r="CY31" s="432">
        <f>'PTRM input'!BF542</f>
        <v>0</v>
      </c>
      <c r="CZ31" s="463">
        <f>'PTRM input'!BG542</f>
        <v>0</v>
      </c>
      <c r="DA31" s="462">
        <f>'PTRM input'!BH402</f>
        <v>0</v>
      </c>
      <c r="DB31" s="432">
        <f>'PTRM input'!BI402</f>
        <v>0</v>
      </c>
      <c r="DC31" s="432">
        <f>'PTRM input'!BJ402</f>
        <v>0</v>
      </c>
      <c r="DD31" s="432">
        <f>'PTRM input'!BK402</f>
        <v>0</v>
      </c>
      <c r="DE31" s="432">
        <f>'PTRM input'!BL402</f>
        <v>0</v>
      </c>
      <c r="DF31" s="463">
        <f>'PTRM input'!BM402</f>
        <v>0</v>
      </c>
      <c r="DG31" s="462">
        <f>'PTRM input'!BI542</f>
        <v>0</v>
      </c>
      <c r="DH31" s="432">
        <f>'PTRM input'!BJ542</f>
        <v>0</v>
      </c>
      <c r="DI31" s="432">
        <f>'PTRM input'!BK542</f>
        <v>0</v>
      </c>
      <c r="DJ31" s="432">
        <f>'PTRM input'!BL542</f>
        <v>0</v>
      </c>
      <c r="DK31" s="463">
        <f>'PTRM input'!BM542</f>
        <v>0</v>
      </c>
      <c r="DL31" s="462">
        <f>'PTRM input'!BN402</f>
        <v>0</v>
      </c>
      <c r="DM31" s="432">
        <f>'PTRM input'!BO402</f>
        <v>0</v>
      </c>
      <c r="DN31" s="432">
        <f>'PTRM input'!BP402</f>
        <v>0</v>
      </c>
      <c r="DO31" s="432">
        <f>'PTRM input'!BQ402</f>
        <v>0</v>
      </c>
      <c r="DP31" s="432">
        <f>'PTRM input'!BR402</f>
        <v>0</v>
      </c>
      <c r="DQ31" s="463">
        <f>'PTRM input'!BS402</f>
        <v>0</v>
      </c>
      <c r="DR31" s="462">
        <f>'PTRM input'!BO542</f>
        <v>0</v>
      </c>
      <c r="DS31" s="432">
        <f>'PTRM input'!BP542</f>
        <v>0</v>
      </c>
      <c r="DT31" s="432">
        <f>'PTRM input'!BQ542</f>
        <v>0</v>
      </c>
      <c r="DU31" s="432">
        <f>'PTRM input'!BR542</f>
        <v>0</v>
      </c>
      <c r="DV31" s="463">
        <f>'PTRM input'!BS542</f>
        <v>0</v>
      </c>
      <c r="DW31" s="462">
        <f>'PTRM input'!BT402</f>
        <v>0</v>
      </c>
      <c r="DX31" s="432">
        <f>'PTRM input'!BU402</f>
        <v>0</v>
      </c>
      <c r="DY31" s="432">
        <f>'PTRM input'!BV402</f>
        <v>0</v>
      </c>
      <c r="DZ31" s="432">
        <f>'PTRM input'!BW402</f>
        <v>0</v>
      </c>
      <c r="EA31" s="432">
        <f>'PTRM input'!BX402</f>
        <v>0</v>
      </c>
      <c r="EB31" s="463">
        <f>'PTRM input'!BY402</f>
        <v>0</v>
      </c>
      <c r="EC31" s="462">
        <f>'PTRM input'!BU542</f>
        <v>0</v>
      </c>
      <c r="ED31" s="432">
        <f>'PTRM input'!BV542</f>
        <v>0</v>
      </c>
      <c r="EE31" s="432">
        <f>'PTRM input'!BW542</f>
        <v>0</v>
      </c>
      <c r="EF31" s="432">
        <f>'PTRM input'!BX542</f>
        <v>0</v>
      </c>
      <c r="EG31" s="463">
        <f>'PTRM input'!BY542</f>
        <v>0</v>
      </c>
      <c r="EH31" s="462">
        <f>'PTRM input'!BZ402</f>
        <v>0</v>
      </c>
      <c r="EI31" s="432">
        <f>'PTRM input'!CA402</f>
        <v>0</v>
      </c>
      <c r="EJ31" s="432">
        <f>'PTRM input'!CB402</f>
        <v>0</v>
      </c>
      <c r="EK31" s="432">
        <f>'PTRM input'!CC402</f>
        <v>0</v>
      </c>
      <c r="EL31" s="432">
        <f>'PTRM input'!CD402</f>
        <v>0</v>
      </c>
      <c r="EM31" s="463">
        <f>'PTRM input'!CE402</f>
        <v>0</v>
      </c>
      <c r="EN31" s="462">
        <f>'PTRM input'!CA542</f>
        <v>0</v>
      </c>
      <c r="EO31" s="432">
        <f>'PTRM input'!CB542</f>
        <v>0</v>
      </c>
      <c r="EP31" s="432">
        <f>'PTRM input'!CC542</f>
        <v>0</v>
      </c>
      <c r="EQ31" s="432">
        <f>'PTRM input'!CD542</f>
        <v>0</v>
      </c>
      <c r="ER31" s="463">
        <f>'PTRM input'!CE542</f>
        <v>0</v>
      </c>
      <c r="ES31" s="462">
        <f>'PTRM input'!CF402</f>
        <v>0</v>
      </c>
      <c r="ET31" s="432">
        <f>'PTRM input'!CG402</f>
        <v>0</v>
      </c>
      <c r="EU31" s="432">
        <f>'PTRM input'!CH402</f>
        <v>0</v>
      </c>
      <c r="EV31" s="432">
        <f>'PTRM input'!CI402</f>
        <v>0</v>
      </c>
      <c r="EW31" s="432">
        <f>'PTRM input'!CJ402</f>
        <v>0</v>
      </c>
      <c r="EX31" s="463">
        <f>'PTRM input'!CK402</f>
        <v>0</v>
      </c>
      <c r="EY31" s="462">
        <f>'PTRM input'!CG542</f>
        <v>0</v>
      </c>
      <c r="EZ31" s="432">
        <f>'PTRM input'!CH542</f>
        <v>0</v>
      </c>
      <c r="FA31" s="432">
        <f>'PTRM input'!CI542</f>
        <v>0</v>
      </c>
      <c r="FB31" s="432">
        <f>'PTRM input'!CJ542</f>
        <v>0</v>
      </c>
      <c r="FC31" s="463">
        <f>'PTRM input'!CK542</f>
        <v>0</v>
      </c>
      <c r="FD31" s="462">
        <f>'PTRM input'!CL402</f>
        <v>0</v>
      </c>
      <c r="FE31" s="432">
        <f>'PTRM input'!CM402</f>
        <v>0</v>
      </c>
      <c r="FF31" s="432">
        <f>'PTRM input'!CN402</f>
        <v>0</v>
      </c>
      <c r="FG31" s="432">
        <f>'PTRM input'!CO402</f>
        <v>0</v>
      </c>
      <c r="FH31" s="432">
        <f>'PTRM input'!CP402</f>
        <v>0</v>
      </c>
      <c r="FI31" s="463">
        <f>'PTRM input'!CQ402</f>
        <v>0</v>
      </c>
      <c r="FJ31" s="462">
        <f>'PTRM input'!CM542</f>
        <v>0</v>
      </c>
      <c r="FK31" s="432">
        <f>'PTRM input'!CN542</f>
        <v>0</v>
      </c>
      <c r="FL31" s="432">
        <f>'PTRM input'!CO542</f>
        <v>0</v>
      </c>
      <c r="FM31" s="432">
        <f>'PTRM input'!CP542</f>
        <v>0</v>
      </c>
      <c r="FN31" s="463">
        <f>'PTRM input'!CQ542</f>
        <v>0</v>
      </c>
      <c r="FO31" s="462">
        <f>'PTRM input'!CR402</f>
        <v>0</v>
      </c>
      <c r="FP31" s="432">
        <f>'PTRM input'!CS402</f>
        <v>0</v>
      </c>
      <c r="FQ31" s="432">
        <f>'PTRM input'!CT402</f>
        <v>0</v>
      </c>
      <c r="FR31" s="432">
        <f>'PTRM input'!CU402</f>
        <v>0</v>
      </c>
      <c r="FS31" s="432">
        <f>'PTRM input'!CV402</f>
        <v>0</v>
      </c>
      <c r="FT31" s="463">
        <f>'PTRM input'!CW402</f>
        <v>0</v>
      </c>
      <c r="FU31" s="462">
        <f>'PTRM input'!CS542</f>
        <v>0</v>
      </c>
      <c r="FV31" s="432">
        <f>'PTRM input'!CT542</f>
        <v>0</v>
      </c>
      <c r="FW31" s="432">
        <f>'PTRM input'!CU542</f>
        <v>0</v>
      </c>
      <c r="FX31" s="432">
        <f>'PTRM input'!CV542</f>
        <v>0</v>
      </c>
      <c r="FY31" s="463">
        <f>'PTRM input'!CW542</f>
        <v>0</v>
      </c>
      <c r="FZ31" s="462">
        <f>'PTRM input'!CX402</f>
        <v>0</v>
      </c>
      <c r="GA31" s="432">
        <f>'PTRM input'!CY402</f>
        <v>0</v>
      </c>
      <c r="GB31" s="432">
        <f>'PTRM input'!CZ402</f>
        <v>0</v>
      </c>
      <c r="GC31" s="432">
        <f>'PTRM input'!DA402</f>
        <v>0</v>
      </c>
      <c r="GD31" s="432">
        <f>'PTRM input'!DB402</f>
        <v>0</v>
      </c>
      <c r="GE31" s="463">
        <f>'PTRM input'!DC402</f>
        <v>0</v>
      </c>
      <c r="GF31" s="462">
        <f>'PTRM input'!CY542</f>
        <v>0</v>
      </c>
      <c r="GG31" s="432">
        <f>'PTRM input'!CZ542</f>
        <v>0</v>
      </c>
      <c r="GH31" s="432">
        <f>'PTRM input'!DA542</f>
        <v>0</v>
      </c>
      <c r="GI31" s="432">
        <f>'PTRM input'!DB542</f>
        <v>0</v>
      </c>
      <c r="GJ31" s="463">
        <f>'PTRM input'!DC542</f>
        <v>0</v>
      </c>
    </row>
    <row r="32" spans="1:192" s="4" customFormat="1">
      <c r="A32" s="22"/>
      <c r="B32" s="22"/>
      <c r="C32" s="22"/>
      <c r="D32" s="22"/>
      <c r="E32" s="432" t="str">
        <f>'PTRM input'!E403</f>
        <v>New Tariff 6</v>
      </c>
      <c r="F32" s="462">
        <f>'PTRM input'!F403</f>
        <v>0</v>
      </c>
      <c r="G32" s="432">
        <f>'PTRM input'!G403</f>
        <v>0</v>
      </c>
      <c r="H32" s="432">
        <f>'PTRM input'!H403</f>
        <v>0</v>
      </c>
      <c r="I32" s="432">
        <f>'PTRM input'!I403</f>
        <v>0</v>
      </c>
      <c r="J32" s="432">
        <f>'PTRM input'!J403</f>
        <v>0</v>
      </c>
      <c r="K32" s="463">
        <f>'PTRM input'!K403</f>
        <v>0</v>
      </c>
      <c r="L32" s="432">
        <f>'PTRM input'!G543</f>
        <v>0</v>
      </c>
      <c r="M32" s="432">
        <f>'PTRM input'!H543</f>
        <v>0</v>
      </c>
      <c r="N32" s="432">
        <f>'PTRM input'!I543</f>
        <v>0</v>
      </c>
      <c r="O32" s="432">
        <f>'PTRM input'!J543</f>
        <v>0</v>
      </c>
      <c r="P32" s="463">
        <f>'PTRM input'!K543</f>
        <v>0</v>
      </c>
      <c r="Q32" s="462">
        <f>'PTRM input'!L403</f>
        <v>0</v>
      </c>
      <c r="R32" s="432">
        <f>'PTRM input'!M403</f>
        <v>0</v>
      </c>
      <c r="S32" s="432">
        <f>'PTRM input'!N403</f>
        <v>0</v>
      </c>
      <c r="T32" s="432">
        <f>'PTRM input'!O403</f>
        <v>0</v>
      </c>
      <c r="U32" s="432">
        <f>'PTRM input'!P403</f>
        <v>0</v>
      </c>
      <c r="V32" s="463">
        <f>'PTRM input'!Q403</f>
        <v>0</v>
      </c>
      <c r="W32" s="432">
        <f>'PTRM input'!M543</f>
        <v>0</v>
      </c>
      <c r="X32" s="432">
        <f>'PTRM input'!N543</f>
        <v>0</v>
      </c>
      <c r="Y32" s="432">
        <f>'PTRM input'!O543</f>
        <v>0</v>
      </c>
      <c r="Z32" s="432">
        <f>'PTRM input'!P543</f>
        <v>0</v>
      </c>
      <c r="AA32" s="463">
        <f>'PTRM input'!Q543</f>
        <v>0</v>
      </c>
      <c r="AB32" s="432">
        <f>'PTRM input'!R403</f>
        <v>0</v>
      </c>
      <c r="AC32" s="432">
        <f>'PTRM input'!S403</f>
        <v>0</v>
      </c>
      <c r="AD32" s="432">
        <f>'PTRM input'!T403</f>
        <v>0</v>
      </c>
      <c r="AE32" s="432">
        <f>'PTRM input'!U403</f>
        <v>0</v>
      </c>
      <c r="AF32" s="432">
        <f>'PTRM input'!V403</f>
        <v>0</v>
      </c>
      <c r="AG32" s="432">
        <f>'PTRM input'!W403</f>
        <v>0</v>
      </c>
      <c r="AH32" s="462">
        <f>'PTRM input'!S543</f>
        <v>0</v>
      </c>
      <c r="AI32" s="432">
        <f>'PTRM input'!T543</f>
        <v>0</v>
      </c>
      <c r="AJ32" s="432">
        <f>'PTRM input'!U543</f>
        <v>0</v>
      </c>
      <c r="AK32" s="432">
        <f>'PTRM input'!V543</f>
        <v>0</v>
      </c>
      <c r="AL32" s="463">
        <f>'PTRM input'!W543</f>
        <v>0</v>
      </c>
      <c r="AM32" s="462">
        <f>'PTRM input'!X403</f>
        <v>0</v>
      </c>
      <c r="AN32" s="432">
        <f>'PTRM input'!Y403</f>
        <v>0</v>
      </c>
      <c r="AO32" s="432">
        <f>'PTRM input'!Z403</f>
        <v>0</v>
      </c>
      <c r="AP32" s="432">
        <f>'PTRM input'!AA403</f>
        <v>0</v>
      </c>
      <c r="AQ32" s="432">
        <f>'PTRM input'!AB403</f>
        <v>0</v>
      </c>
      <c r="AR32" s="463">
        <f>'PTRM input'!AC403</f>
        <v>0</v>
      </c>
      <c r="AS32" s="462">
        <f>'PTRM input'!Y543</f>
        <v>0</v>
      </c>
      <c r="AT32" s="432">
        <f>'PTRM input'!Z543</f>
        <v>0</v>
      </c>
      <c r="AU32" s="432">
        <f>'PTRM input'!AA543</f>
        <v>0</v>
      </c>
      <c r="AV32" s="432">
        <f>'PTRM input'!AB543</f>
        <v>0</v>
      </c>
      <c r="AW32" s="463">
        <f>'PTRM input'!AC543</f>
        <v>0</v>
      </c>
      <c r="AX32" s="462">
        <f>'PTRM input'!AD403</f>
        <v>0</v>
      </c>
      <c r="AY32" s="432">
        <f>'PTRM input'!AE403</f>
        <v>0</v>
      </c>
      <c r="AZ32" s="432">
        <f>'PTRM input'!AF403</f>
        <v>0</v>
      </c>
      <c r="BA32" s="432">
        <f>'PTRM input'!AG403</f>
        <v>0</v>
      </c>
      <c r="BB32" s="432">
        <f>'PTRM input'!AH403</f>
        <v>0</v>
      </c>
      <c r="BC32" s="463">
        <f>'PTRM input'!AI403</f>
        <v>0</v>
      </c>
      <c r="BD32" s="462">
        <f>'PTRM input'!AE543</f>
        <v>0</v>
      </c>
      <c r="BE32" s="432">
        <f>'PTRM input'!AF543</f>
        <v>0</v>
      </c>
      <c r="BF32" s="432">
        <f>'PTRM input'!AG543</f>
        <v>0</v>
      </c>
      <c r="BG32" s="432">
        <f>'PTRM input'!AH543</f>
        <v>0</v>
      </c>
      <c r="BH32" s="463">
        <f>'PTRM input'!AI543</f>
        <v>0</v>
      </c>
      <c r="BI32" s="462">
        <f>'PTRM input'!AJ403</f>
        <v>0</v>
      </c>
      <c r="BJ32" s="432">
        <f>'PTRM input'!AK403</f>
        <v>0</v>
      </c>
      <c r="BK32" s="432">
        <f>'PTRM input'!AL403</f>
        <v>0</v>
      </c>
      <c r="BL32" s="432">
        <f>'PTRM input'!AM403</f>
        <v>0</v>
      </c>
      <c r="BM32" s="432">
        <f>'PTRM input'!AN403</f>
        <v>0</v>
      </c>
      <c r="BN32" s="463">
        <f>'PTRM input'!AO403</f>
        <v>0</v>
      </c>
      <c r="BO32" s="462">
        <f>'PTRM input'!AK543</f>
        <v>0</v>
      </c>
      <c r="BP32" s="432">
        <f>'PTRM input'!AL543</f>
        <v>0</v>
      </c>
      <c r="BQ32" s="432">
        <f>'PTRM input'!AM543</f>
        <v>0</v>
      </c>
      <c r="BR32" s="432">
        <f>'PTRM input'!AN543</f>
        <v>0</v>
      </c>
      <c r="BS32" s="463">
        <f>'PTRM input'!AO543</f>
        <v>0</v>
      </c>
      <c r="BT32" s="462">
        <f>'PTRM input'!AP403</f>
        <v>0</v>
      </c>
      <c r="BU32" s="432">
        <f>'PTRM input'!AQ403</f>
        <v>0</v>
      </c>
      <c r="BV32" s="432">
        <f>'PTRM input'!AR403</f>
        <v>0</v>
      </c>
      <c r="BW32" s="432">
        <f>'PTRM input'!AS403</f>
        <v>0</v>
      </c>
      <c r="BX32" s="432">
        <f>'PTRM input'!AT403</f>
        <v>0</v>
      </c>
      <c r="BY32" s="463">
        <f>'PTRM input'!AU403</f>
        <v>0</v>
      </c>
      <c r="BZ32" s="462">
        <f>'PTRM input'!AQ543</f>
        <v>0</v>
      </c>
      <c r="CA32" s="432">
        <f>'PTRM input'!AR543</f>
        <v>0</v>
      </c>
      <c r="CB32" s="432">
        <f>'PTRM input'!AS543</f>
        <v>0</v>
      </c>
      <c r="CC32" s="432">
        <f>'PTRM input'!AT543</f>
        <v>0</v>
      </c>
      <c r="CD32" s="463">
        <f>'PTRM input'!AU543</f>
        <v>0</v>
      </c>
      <c r="CE32" s="462">
        <f>'PTRM input'!AV403</f>
        <v>0</v>
      </c>
      <c r="CF32" s="432">
        <f>'PTRM input'!AW403</f>
        <v>0</v>
      </c>
      <c r="CG32" s="432">
        <f>'PTRM input'!AX403</f>
        <v>0</v>
      </c>
      <c r="CH32" s="432">
        <f>'PTRM input'!AY403</f>
        <v>0</v>
      </c>
      <c r="CI32" s="432">
        <f>'PTRM input'!AZ403</f>
        <v>0</v>
      </c>
      <c r="CJ32" s="463">
        <f>'PTRM input'!BA403</f>
        <v>0</v>
      </c>
      <c r="CK32" s="462">
        <f>'PTRM input'!AW543</f>
        <v>0</v>
      </c>
      <c r="CL32" s="432">
        <f>'PTRM input'!AX543</f>
        <v>0</v>
      </c>
      <c r="CM32" s="432">
        <f>'PTRM input'!AY543</f>
        <v>0</v>
      </c>
      <c r="CN32" s="432">
        <f>'PTRM input'!AZ543</f>
        <v>0</v>
      </c>
      <c r="CO32" s="463">
        <f>'PTRM input'!BA543</f>
        <v>0</v>
      </c>
      <c r="CP32" s="462">
        <f>'PTRM input'!BB403</f>
        <v>0</v>
      </c>
      <c r="CQ32" s="432">
        <f>'PTRM input'!BC403</f>
        <v>0</v>
      </c>
      <c r="CR32" s="432">
        <f>'PTRM input'!BD403</f>
        <v>0</v>
      </c>
      <c r="CS32" s="432">
        <f>'PTRM input'!BE403</f>
        <v>0</v>
      </c>
      <c r="CT32" s="432">
        <f>'PTRM input'!BF403</f>
        <v>0</v>
      </c>
      <c r="CU32" s="463">
        <f>'PTRM input'!BG403</f>
        <v>0</v>
      </c>
      <c r="CV32" s="462">
        <f>'PTRM input'!BC543</f>
        <v>0</v>
      </c>
      <c r="CW32" s="432">
        <f>'PTRM input'!BD543</f>
        <v>0</v>
      </c>
      <c r="CX32" s="432">
        <f>'PTRM input'!BE543</f>
        <v>0</v>
      </c>
      <c r="CY32" s="432">
        <f>'PTRM input'!BF543</f>
        <v>0</v>
      </c>
      <c r="CZ32" s="463">
        <f>'PTRM input'!BG543</f>
        <v>0</v>
      </c>
      <c r="DA32" s="462">
        <f>'PTRM input'!BH403</f>
        <v>0</v>
      </c>
      <c r="DB32" s="432">
        <f>'PTRM input'!BI403</f>
        <v>0</v>
      </c>
      <c r="DC32" s="432">
        <f>'PTRM input'!BJ403</f>
        <v>0</v>
      </c>
      <c r="DD32" s="432">
        <f>'PTRM input'!BK403</f>
        <v>0</v>
      </c>
      <c r="DE32" s="432">
        <f>'PTRM input'!BL403</f>
        <v>0</v>
      </c>
      <c r="DF32" s="463">
        <f>'PTRM input'!BM403</f>
        <v>0</v>
      </c>
      <c r="DG32" s="462">
        <f>'PTRM input'!BI543</f>
        <v>0</v>
      </c>
      <c r="DH32" s="432">
        <f>'PTRM input'!BJ543</f>
        <v>0</v>
      </c>
      <c r="DI32" s="432">
        <f>'PTRM input'!BK543</f>
        <v>0</v>
      </c>
      <c r="DJ32" s="432">
        <f>'PTRM input'!BL543</f>
        <v>0</v>
      </c>
      <c r="DK32" s="463">
        <f>'PTRM input'!BM543</f>
        <v>0</v>
      </c>
      <c r="DL32" s="462">
        <f>'PTRM input'!BN403</f>
        <v>0</v>
      </c>
      <c r="DM32" s="432">
        <f>'PTRM input'!BO403</f>
        <v>0</v>
      </c>
      <c r="DN32" s="432">
        <f>'PTRM input'!BP403</f>
        <v>0</v>
      </c>
      <c r="DO32" s="432">
        <f>'PTRM input'!BQ403</f>
        <v>0</v>
      </c>
      <c r="DP32" s="432">
        <f>'PTRM input'!BR403</f>
        <v>0</v>
      </c>
      <c r="DQ32" s="463">
        <f>'PTRM input'!BS403</f>
        <v>0</v>
      </c>
      <c r="DR32" s="462">
        <f>'PTRM input'!BO543</f>
        <v>0</v>
      </c>
      <c r="DS32" s="432">
        <f>'PTRM input'!BP543</f>
        <v>0</v>
      </c>
      <c r="DT32" s="432">
        <f>'PTRM input'!BQ543</f>
        <v>0</v>
      </c>
      <c r="DU32" s="432">
        <f>'PTRM input'!BR543</f>
        <v>0</v>
      </c>
      <c r="DV32" s="463">
        <f>'PTRM input'!BS543</f>
        <v>0</v>
      </c>
      <c r="DW32" s="462">
        <f>'PTRM input'!BT403</f>
        <v>0</v>
      </c>
      <c r="DX32" s="432">
        <f>'PTRM input'!BU403</f>
        <v>0</v>
      </c>
      <c r="DY32" s="432">
        <f>'PTRM input'!BV403</f>
        <v>0</v>
      </c>
      <c r="DZ32" s="432">
        <f>'PTRM input'!BW403</f>
        <v>0</v>
      </c>
      <c r="EA32" s="432">
        <f>'PTRM input'!BX403</f>
        <v>0</v>
      </c>
      <c r="EB32" s="463">
        <f>'PTRM input'!BY403</f>
        <v>0</v>
      </c>
      <c r="EC32" s="462">
        <f>'PTRM input'!BU543</f>
        <v>0</v>
      </c>
      <c r="ED32" s="432">
        <f>'PTRM input'!BV543</f>
        <v>0</v>
      </c>
      <c r="EE32" s="432">
        <f>'PTRM input'!BW543</f>
        <v>0</v>
      </c>
      <c r="EF32" s="432">
        <f>'PTRM input'!BX543</f>
        <v>0</v>
      </c>
      <c r="EG32" s="463">
        <f>'PTRM input'!BY543</f>
        <v>0</v>
      </c>
      <c r="EH32" s="462">
        <f>'PTRM input'!BZ403</f>
        <v>0</v>
      </c>
      <c r="EI32" s="432">
        <f>'PTRM input'!CA403</f>
        <v>0</v>
      </c>
      <c r="EJ32" s="432">
        <f>'PTRM input'!CB403</f>
        <v>0</v>
      </c>
      <c r="EK32" s="432">
        <f>'PTRM input'!CC403</f>
        <v>0</v>
      </c>
      <c r="EL32" s="432">
        <f>'PTRM input'!CD403</f>
        <v>0</v>
      </c>
      <c r="EM32" s="463">
        <f>'PTRM input'!CE403</f>
        <v>0</v>
      </c>
      <c r="EN32" s="462">
        <f>'PTRM input'!CA543</f>
        <v>0</v>
      </c>
      <c r="EO32" s="432">
        <f>'PTRM input'!CB543</f>
        <v>0</v>
      </c>
      <c r="EP32" s="432">
        <f>'PTRM input'!CC543</f>
        <v>0</v>
      </c>
      <c r="EQ32" s="432">
        <f>'PTRM input'!CD543</f>
        <v>0</v>
      </c>
      <c r="ER32" s="463">
        <f>'PTRM input'!CE543</f>
        <v>0</v>
      </c>
      <c r="ES32" s="462">
        <f>'PTRM input'!CF403</f>
        <v>0</v>
      </c>
      <c r="ET32" s="432">
        <f>'PTRM input'!CG403</f>
        <v>0</v>
      </c>
      <c r="EU32" s="432">
        <f>'PTRM input'!CH403</f>
        <v>0</v>
      </c>
      <c r="EV32" s="432">
        <f>'PTRM input'!CI403</f>
        <v>0</v>
      </c>
      <c r="EW32" s="432">
        <f>'PTRM input'!CJ403</f>
        <v>0</v>
      </c>
      <c r="EX32" s="463">
        <f>'PTRM input'!CK403</f>
        <v>0</v>
      </c>
      <c r="EY32" s="462">
        <f>'PTRM input'!CG543</f>
        <v>0</v>
      </c>
      <c r="EZ32" s="432">
        <f>'PTRM input'!CH543</f>
        <v>0</v>
      </c>
      <c r="FA32" s="432">
        <f>'PTRM input'!CI543</f>
        <v>0</v>
      </c>
      <c r="FB32" s="432">
        <f>'PTRM input'!CJ543</f>
        <v>0</v>
      </c>
      <c r="FC32" s="463">
        <f>'PTRM input'!CK543</f>
        <v>0</v>
      </c>
      <c r="FD32" s="462">
        <f>'PTRM input'!CL403</f>
        <v>0</v>
      </c>
      <c r="FE32" s="432">
        <f>'PTRM input'!CM403</f>
        <v>0</v>
      </c>
      <c r="FF32" s="432">
        <f>'PTRM input'!CN403</f>
        <v>0</v>
      </c>
      <c r="FG32" s="432">
        <f>'PTRM input'!CO403</f>
        <v>0</v>
      </c>
      <c r="FH32" s="432">
        <f>'PTRM input'!CP403</f>
        <v>0</v>
      </c>
      <c r="FI32" s="463">
        <f>'PTRM input'!CQ403</f>
        <v>0</v>
      </c>
      <c r="FJ32" s="462">
        <f>'PTRM input'!CM543</f>
        <v>0</v>
      </c>
      <c r="FK32" s="432">
        <f>'PTRM input'!CN543</f>
        <v>0</v>
      </c>
      <c r="FL32" s="432">
        <f>'PTRM input'!CO543</f>
        <v>0</v>
      </c>
      <c r="FM32" s="432">
        <f>'PTRM input'!CP543</f>
        <v>0</v>
      </c>
      <c r="FN32" s="463">
        <f>'PTRM input'!CQ543</f>
        <v>0</v>
      </c>
      <c r="FO32" s="462">
        <f>'PTRM input'!CR403</f>
        <v>0</v>
      </c>
      <c r="FP32" s="432">
        <f>'PTRM input'!CS403</f>
        <v>0</v>
      </c>
      <c r="FQ32" s="432">
        <f>'PTRM input'!CT403</f>
        <v>0</v>
      </c>
      <c r="FR32" s="432">
        <f>'PTRM input'!CU403</f>
        <v>0</v>
      </c>
      <c r="FS32" s="432">
        <f>'PTRM input'!CV403</f>
        <v>0</v>
      </c>
      <c r="FT32" s="463">
        <f>'PTRM input'!CW403</f>
        <v>0</v>
      </c>
      <c r="FU32" s="462">
        <f>'PTRM input'!CS543</f>
        <v>0</v>
      </c>
      <c r="FV32" s="432">
        <f>'PTRM input'!CT543</f>
        <v>0</v>
      </c>
      <c r="FW32" s="432">
        <f>'PTRM input'!CU543</f>
        <v>0</v>
      </c>
      <c r="FX32" s="432">
        <f>'PTRM input'!CV543</f>
        <v>0</v>
      </c>
      <c r="FY32" s="463">
        <f>'PTRM input'!CW543</f>
        <v>0</v>
      </c>
      <c r="FZ32" s="462">
        <f>'PTRM input'!CX403</f>
        <v>0</v>
      </c>
      <c r="GA32" s="432">
        <f>'PTRM input'!CY403</f>
        <v>0</v>
      </c>
      <c r="GB32" s="432">
        <f>'PTRM input'!CZ403</f>
        <v>0</v>
      </c>
      <c r="GC32" s="432">
        <f>'PTRM input'!DA403</f>
        <v>0</v>
      </c>
      <c r="GD32" s="432">
        <f>'PTRM input'!DB403</f>
        <v>0</v>
      </c>
      <c r="GE32" s="463">
        <f>'PTRM input'!DC403</f>
        <v>0</v>
      </c>
      <c r="GF32" s="462">
        <f>'PTRM input'!CY543</f>
        <v>0</v>
      </c>
      <c r="GG32" s="432">
        <f>'PTRM input'!CZ543</f>
        <v>0</v>
      </c>
      <c r="GH32" s="432">
        <f>'PTRM input'!DA543</f>
        <v>0</v>
      </c>
      <c r="GI32" s="432">
        <f>'PTRM input'!DB543</f>
        <v>0</v>
      </c>
      <c r="GJ32" s="463">
        <f>'PTRM input'!DC543</f>
        <v>0</v>
      </c>
    </row>
    <row r="33" spans="1:192" s="4" customFormat="1">
      <c r="A33" s="22"/>
      <c r="B33" s="22"/>
      <c r="C33" s="22"/>
      <c r="D33" s="22"/>
      <c r="E33" s="432" t="str">
        <f>'PTRM input'!E404</f>
        <v>New Tariff 7</v>
      </c>
      <c r="F33" s="462">
        <f>'PTRM input'!F404</f>
        <v>0</v>
      </c>
      <c r="G33" s="432">
        <f>'PTRM input'!G404</f>
        <v>0</v>
      </c>
      <c r="H33" s="432">
        <f>'PTRM input'!H404</f>
        <v>0</v>
      </c>
      <c r="I33" s="432">
        <f>'PTRM input'!I404</f>
        <v>0</v>
      </c>
      <c r="J33" s="432">
        <f>'PTRM input'!J404</f>
        <v>0</v>
      </c>
      <c r="K33" s="463">
        <f>'PTRM input'!K404</f>
        <v>0</v>
      </c>
      <c r="L33" s="432">
        <f>'PTRM input'!G544</f>
        <v>0</v>
      </c>
      <c r="M33" s="432">
        <f>'PTRM input'!H544</f>
        <v>0</v>
      </c>
      <c r="N33" s="432">
        <f>'PTRM input'!I544</f>
        <v>0</v>
      </c>
      <c r="O33" s="432">
        <f>'PTRM input'!J544</f>
        <v>0</v>
      </c>
      <c r="P33" s="463">
        <f>'PTRM input'!K544</f>
        <v>0</v>
      </c>
      <c r="Q33" s="462">
        <f>'PTRM input'!L404</f>
        <v>0</v>
      </c>
      <c r="R33" s="432">
        <f>'PTRM input'!M404</f>
        <v>0</v>
      </c>
      <c r="S33" s="432">
        <f>'PTRM input'!N404</f>
        <v>0</v>
      </c>
      <c r="T33" s="432">
        <f>'PTRM input'!O404</f>
        <v>0</v>
      </c>
      <c r="U33" s="432">
        <f>'PTRM input'!P404</f>
        <v>0</v>
      </c>
      <c r="V33" s="463">
        <f>'PTRM input'!Q404</f>
        <v>0</v>
      </c>
      <c r="W33" s="432">
        <f>'PTRM input'!M544</f>
        <v>0</v>
      </c>
      <c r="X33" s="432">
        <f>'PTRM input'!N544</f>
        <v>0</v>
      </c>
      <c r="Y33" s="432">
        <f>'PTRM input'!O544</f>
        <v>0</v>
      </c>
      <c r="Z33" s="432">
        <f>'PTRM input'!P544</f>
        <v>0</v>
      </c>
      <c r="AA33" s="463">
        <f>'PTRM input'!Q544</f>
        <v>0</v>
      </c>
      <c r="AB33" s="432">
        <f>'PTRM input'!R404</f>
        <v>0</v>
      </c>
      <c r="AC33" s="432">
        <f>'PTRM input'!S404</f>
        <v>0</v>
      </c>
      <c r="AD33" s="432">
        <f>'PTRM input'!T404</f>
        <v>0</v>
      </c>
      <c r="AE33" s="432">
        <f>'PTRM input'!U404</f>
        <v>0</v>
      </c>
      <c r="AF33" s="432">
        <f>'PTRM input'!V404</f>
        <v>0</v>
      </c>
      <c r="AG33" s="432">
        <f>'PTRM input'!W404</f>
        <v>0</v>
      </c>
      <c r="AH33" s="462">
        <f>'PTRM input'!S544</f>
        <v>0</v>
      </c>
      <c r="AI33" s="432">
        <f>'PTRM input'!T544</f>
        <v>0</v>
      </c>
      <c r="AJ33" s="432">
        <f>'PTRM input'!U544</f>
        <v>0</v>
      </c>
      <c r="AK33" s="432">
        <f>'PTRM input'!V544</f>
        <v>0</v>
      </c>
      <c r="AL33" s="463">
        <f>'PTRM input'!W544</f>
        <v>0</v>
      </c>
      <c r="AM33" s="462">
        <f>'PTRM input'!X404</f>
        <v>0</v>
      </c>
      <c r="AN33" s="432">
        <f>'PTRM input'!Y404</f>
        <v>0</v>
      </c>
      <c r="AO33" s="432">
        <f>'PTRM input'!Z404</f>
        <v>0</v>
      </c>
      <c r="AP33" s="432">
        <f>'PTRM input'!AA404</f>
        <v>0</v>
      </c>
      <c r="AQ33" s="432">
        <f>'PTRM input'!AB404</f>
        <v>0</v>
      </c>
      <c r="AR33" s="463">
        <f>'PTRM input'!AC404</f>
        <v>0</v>
      </c>
      <c r="AS33" s="462">
        <f>'PTRM input'!Y544</f>
        <v>0</v>
      </c>
      <c r="AT33" s="432">
        <f>'PTRM input'!Z544</f>
        <v>0</v>
      </c>
      <c r="AU33" s="432">
        <f>'PTRM input'!AA544</f>
        <v>0</v>
      </c>
      <c r="AV33" s="432">
        <f>'PTRM input'!AB544</f>
        <v>0</v>
      </c>
      <c r="AW33" s="463">
        <f>'PTRM input'!AC544</f>
        <v>0</v>
      </c>
      <c r="AX33" s="462">
        <f>'PTRM input'!AD404</f>
        <v>0</v>
      </c>
      <c r="AY33" s="432">
        <f>'PTRM input'!AE404</f>
        <v>0</v>
      </c>
      <c r="AZ33" s="432">
        <f>'PTRM input'!AF404</f>
        <v>0</v>
      </c>
      <c r="BA33" s="432">
        <f>'PTRM input'!AG404</f>
        <v>0</v>
      </c>
      <c r="BB33" s="432">
        <f>'PTRM input'!AH404</f>
        <v>0</v>
      </c>
      <c r="BC33" s="463">
        <f>'PTRM input'!AI404</f>
        <v>0</v>
      </c>
      <c r="BD33" s="462">
        <f>'PTRM input'!AE544</f>
        <v>0</v>
      </c>
      <c r="BE33" s="432">
        <f>'PTRM input'!AF544</f>
        <v>0</v>
      </c>
      <c r="BF33" s="432">
        <f>'PTRM input'!AG544</f>
        <v>0</v>
      </c>
      <c r="BG33" s="432">
        <f>'PTRM input'!AH544</f>
        <v>0</v>
      </c>
      <c r="BH33" s="463">
        <f>'PTRM input'!AI544</f>
        <v>0</v>
      </c>
      <c r="BI33" s="462">
        <f>'PTRM input'!AJ404</f>
        <v>0</v>
      </c>
      <c r="BJ33" s="432">
        <f>'PTRM input'!AK404</f>
        <v>0</v>
      </c>
      <c r="BK33" s="432">
        <f>'PTRM input'!AL404</f>
        <v>0</v>
      </c>
      <c r="BL33" s="432">
        <f>'PTRM input'!AM404</f>
        <v>0</v>
      </c>
      <c r="BM33" s="432">
        <f>'PTRM input'!AN404</f>
        <v>0</v>
      </c>
      <c r="BN33" s="463">
        <f>'PTRM input'!AO404</f>
        <v>0</v>
      </c>
      <c r="BO33" s="462">
        <f>'PTRM input'!AK544</f>
        <v>0</v>
      </c>
      <c r="BP33" s="432">
        <f>'PTRM input'!AL544</f>
        <v>0</v>
      </c>
      <c r="BQ33" s="432">
        <f>'PTRM input'!AM544</f>
        <v>0</v>
      </c>
      <c r="BR33" s="432">
        <f>'PTRM input'!AN544</f>
        <v>0</v>
      </c>
      <c r="BS33" s="463">
        <f>'PTRM input'!AO544</f>
        <v>0</v>
      </c>
      <c r="BT33" s="462">
        <f>'PTRM input'!AP404</f>
        <v>0</v>
      </c>
      <c r="BU33" s="432">
        <f>'PTRM input'!AQ404</f>
        <v>0</v>
      </c>
      <c r="BV33" s="432">
        <f>'PTRM input'!AR404</f>
        <v>0</v>
      </c>
      <c r="BW33" s="432">
        <f>'PTRM input'!AS404</f>
        <v>0</v>
      </c>
      <c r="BX33" s="432">
        <f>'PTRM input'!AT404</f>
        <v>0</v>
      </c>
      <c r="BY33" s="463">
        <f>'PTRM input'!AU404</f>
        <v>0</v>
      </c>
      <c r="BZ33" s="462">
        <f>'PTRM input'!AQ544</f>
        <v>0</v>
      </c>
      <c r="CA33" s="432">
        <f>'PTRM input'!AR544</f>
        <v>0</v>
      </c>
      <c r="CB33" s="432">
        <f>'PTRM input'!AS544</f>
        <v>0</v>
      </c>
      <c r="CC33" s="432">
        <f>'PTRM input'!AT544</f>
        <v>0</v>
      </c>
      <c r="CD33" s="463">
        <f>'PTRM input'!AU544</f>
        <v>0</v>
      </c>
      <c r="CE33" s="462">
        <f>'PTRM input'!AV404</f>
        <v>0</v>
      </c>
      <c r="CF33" s="432">
        <f>'PTRM input'!AW404</f>
        <v>0</v>
      </c>
      <c r="CG33" s="432">
        <f>'PTRM input'!AX404</f>
        <v>0</v>
      </c>
      <c r="CH33" s="432">
        <f>'PTRM input'!AY404</f>
        <v>0</v>
      </c>
      <c r="CI33" s="432">
        <f>'PTRM input'!AZ404</f>
        <v>0</v>
      </c>
      <c r="CJ33" s="463">
        <f>'PTRM input'!BA404</f>
        <v>0</v>
      </c>
      <c r="CK33" s="462">
        <f>'PTRM input'!AW544</f>
        <v>0</v>
      </c>
      <c r="CL33" s="432">
        <f>'PTRM input'!AX544</f>
        <v>0</v>
      </c>
      <c r="CM33" s="432">
        <f>'PTRM input'!AY544</f>
        <v>0</v>
      </c>
      <c r="CN33" s="432">
        <f>'PTRM input'!AZ544</f>
        <v>0</v>
      </c>
      <c r="CO33" s="463">
        <f>'PTRM input'!BA544</f>
        <v>0</v>
      </c>
      <c r="CP33" s="462">
        <f>'PTRM input'!BB404</f>
        <v>0</v>
      </c>
      <c r="CQ33" s="432">
        <f>'PTRM input'!BC404</f>
        <v>0</v>
      </c>
      <c r="CR33" s="432">
        <f>'PTRM input'!BD404</f>
        <v>0</v>
      </c>
      <c r="CS33" s="432">
        <f>'PTRM input'!BE404</f>
        <v>0</v>
      </c>
      <c r="CT33" s="432">
        <f>'PTRM input'!BF404</f>
        <v>0</v>
      </c>
      <c r="CU33" s="463">
        <f>'PTRM input'!BG404</f>
        <v>0</v>
      </c>
      <c r="CV33" s="462">
        <f>'PTRM input'!BC544</f>
        <v>0</v>
      </c>
      <c r="CW33" s="432">
        <f>'PTRM input'!BD544</f>
        <v>0</v>
      </c>
      <c r="CX33" s="432">
        <f>'PTRM input'!BE544</f>
        <v>0</v>
      </c>
      <c r="CY33" s="432">
        <f>'PTRM input'!BF544</f>
        <v>0</v>
      </c>
      <c r="CZ33" s="463">
        <f>'PTRM input'!BG544</f>
        <v>0</v>
      </c>
      <c r="DA33" s="462">
        <f>'PTRM input'!BH404</f>
        <v>0</v>
      </c>
      <c r="DB33" s="432">
        <f>'PTRM input'!BI404</f>
        <v>0</v>
      </c>
      <c r="DC33" s="432">
        <f>'PTRM input'!BJ404</f>
        <v>0</v>
      </c>
      <c r="DD33" s="432">
        <f>'PTRM input'!BK404</f>
        <v>0</v>
      </c>
      <c r="DE33" s="432">
        <f>'PTRM input'!BL404</f>
        <v>0</v>
      </c>
      <c r="DF33" s="463">
        <f>'PTRM input'!BM404</f>
        <v>0</v>
      </c>
      <c r="DG33" s="462">
        <f>'PTRM input'!BI544</f>
        <v>0</v>
      </c>
      <c r="DH33" s="432">
        <f>'PTRM input'!BJ544</f>
        <v>0</v>
      </c>
      <c r="DI33" s="432">
        <f>'PTRM input'!BK544</f>
        <v>0</v>
      </c>
      <c r="DJ33" s="432">
        <f>'PTRM input'!BL544</f>
        <v>0</v>
      </c>
      <c r="DK33" s="463">
        <f>'PTRM input'!BM544</f>
        <v>0</v>
      </c>
      <c r="DL33" s="462">
        <f>'PTRM input'!BN404</f>
        <v>0</v>
      </c>
      <c r="DM33" s="432">
        <f>'PTRM input'!BO404</f>
        <v>0</v>
      </c>
      <c r="DN33" s="432">
        <f>'PTRM input'!BP404</f>
        <v>0</v>
      </c>
      <c r="DO33" s="432">
        <f>'PTRM input'!BQ404</f>
        <v>0</v>
      </c>
      <c r="DP33" s="432">
        <f>'PTRM input'!BR404</f>
        <v>0</v>
      </c>
      <c r="DQ33" s="463">
        <f>'PTRM input'!BS404</f>
        <v>0</v>
      </c>
      <c r="DR33" s="462">
        <f>'PTRM input'!BO544</f>
        <v>0</v>
      </c>
      <c r="DS33" s="432">
        <f>'PTRM input'!BP544</f>
        <v>0</v>
      </c>
      <c r="DT33" s="432">
        <f>'PTRM input'!BQ544</f>
        <v>0</v>
      </c>
      <c r="DU33" s="432">
        <f>'PTRM input'!BR544</f>
        <v>0</v>
      </c>
      <c r="DV33" s="463">
        <f>'PTRM input'!BS544</f>
        <v>0</v>
      </c>
      <c r="DW33" s="462">
        <f>'PTRM input'!BT404</f>
        <v>0</v>
      </c>
      <c r="DX33" s="432">
        <f>'PTRM input'!BU404</f>
        <v>0</v>
      </c>
      <c r="DY33" s="432">
        <f>'PTRM input'!BV404</f>
        <v>0</v>
      </c>
      <c r="DZ33" s="432">
        <f>'PTRM input'!BW404</f>
        <v>0</v>
      </c>
      <c r="EA33" s="432">
        <f>'PTRM input'!BX404</f>
        <v>0</v>
      </c>
      <c r="EB33" s="463">
        <f>'PTRM input'!BY404</f>
        <v>0</v>
      </c>
      <c r="EC33" s="462">
        <f>'PTRM input'!BU544</f>
        <v>0</v>
      </c>
      <c r="ED33" s="432">
        <f>'PTRM input'!BV544</f>
        <v>0</v>
      </c>
      <c r="EE33" s="432">
        <f>'PTRM input'!BW544</f>
        <v>0</v>
      </c>
      <c r="EF33" s="432">
        <f>'PTRM input'!BX544</f>
        <v>0</v>
      </c>
      <c r="EG33" s="463">
        <f>'PTRM input'!BY544</f>
        <v>0</v>
      </c>
      <c r="EH33" s="462">
        <f>'PTRM input'!BZ404</f>
        <v>0</v>
      </c>
      <c r="EI33" s="432">
        <f>'PTRM input'!CA404</f>
        <v>0</v>
      </c>
      <c r="EJ33" s="432">
        <f>'PTRM input'!CB404</f>
        <v>0</v>
      </c>
      <c r="EK33" s="432">
        <f>'PTRM input'!CC404</f>
        <v>0</v>
      </c>
      <c r="EL33" s="432">
        <f>'PTRM input'!CD404</f>
        <v>0</v>
      </c>
      <c r="EM33" s="463">
        <f>'PTRM input'!CE404</f>
        <v>0</v>
      </c>
      <c r="EN33" s="462">
        <f>'PTRM input'!CA544</f>
        <v>0</v>
      </c>
      <c r="EO33" s="432">
        <f>'PTRM input'!CB544</f>
        <v>0</v>
      </c>
      <c r="EP33" s="432">
        <f>'PTRM input'!CC544</f>
        <v>0</v>
      </c>
      <c r="EQ33" s="432">
        <f>'PTRM input'!CD544</f>
        <v>0</v>
      </c>
      <c r="ER33" s="463">
        <f>'PTRM input'!CE544</f>
        <v>0</v>
      </c>
      <c r="ES33" s="462">
        <f>'PTRM input'!CF404</f>
        <v>0</v>
      </c>
      <c r="ET33" s="432">
        <f>'PTRM input'!CG404</f>
        <v>0</v>
      </c>
      <c r="EU33" s="432">
        <f>'PTRM input'!CH404</f>
        <v>0</v>
      </c>
      <c r="EV33" s="432">
        <f>'PTRM input'!CI404</f>
        <v>0</v>
      </c>
      <c r="EW33" s="432">
        <f>'PTRM input'!CJ404</f>
        <v>0</v>
      </c>
      <c r="EX33" s="463">
        <f>'PTRM input'!CK404</f>
        <v>0</v>
      </c>
      <c r="EY33" s="462">
        <f>'PTRM input'!CG544</f>
        <v>0</v>
      </c>
      <c r="EZ33" s="432">
        <f>'PTRM input'!CH544</f>
        <v>0</v>
      </c>
      <c r="FA33" s="432">
        <f>'PTRM input'!CI544</f>
        <v>0</v>
      </c>
      <c r="FB33" s="432">
        <f>'PTRM input'!CJ544</f>
        <v>0</v>
      </c>
      <c r="FC33" s="463">
        <f>'PTRM input'!CK544</f>
        <v>0</v>
      </c>
      <c r="FD33" s="462">
        <f>'PTRM input'!CL404</f>
        <v>0</v>
      </c>
      <c r="FE33" s="432">
        <f>'PTRM input'!CM404</f>
        <v>0</v>
      </c>
      <c r="FF33" s="432">
        <f>'PTRM input'!CN404</f>
        <v>0</v>
      </c>
      <c r="FG33" s="432">
        <f>'PTRM input'!CO404</f>
        <v>0</v>
      </c>
      <c r="FH33" s="432">
        <f>'PTRM input'!CP404</f>
        <v>0</v>
      </c>
      <c r="FI33" s="463">
        <f>'PTRM input'!CQ404</f>
        <v>0</v>
      </c>
      <c r="FJ33" s="462">
        <f>'PTRM input'!CM544</f>
        <v>0</v>
      </c>
      <c r="FK33" s="432">
        <f>'PTRM input'!CN544</f>
        <v>0</v>
      </c>
      <c r="FL33" s="432">
        <f>'PTRM input'!CO544</f>
        <v>0</v>
      </c>
      <c r="FM33" s="432">
        <f>'PTRM input'!CP544</f>
        <v>0</v>
      </c>
      <c r="FN33" s="463">
        <f>'PTRM input'!CQ544</f>
        <v>0</v>
      </c>
      <c r="FO33" s="462">
        <f>'PTRM input'!CR404</f>
        <v>0</v>
      </c>
      <c r="FP33" s="432">
        <f>'PTRM input'!CS404</f>
        <v>0</v>
      </c>
      <c r="FQ33" s="432">
        <f>'PTRM input'!CT404</f>
        <v>0</v>
      </c>
      <c r="FR33" s="432">
        <f>'PTRM input'!CU404</f>
        <v>0</v>
      </c>
      <c r="FS33" s="432">
        <f>'PTRM input'!CV404</f>
        <v>0</v>
      </c>
      <c r="FT33" s="463">
        <f>'PTRM input'!CW404</f>
        <v>0</v>
      </c>
      <c r="FU33" s="462">
        <f>'PTRM input'!CS544</f>
        <v>0</v>
      </c>
      <c r="FV33" s="432">
        <f>'PTRM input'!CT544</f>
        <v>0</v>
      </c>
      <c r="FW33" s="432">
        <f>'PTRM input'!CU544</f>
        <v>0</v>
      </c>
      <c r="FX33" s="432">
        <f>'PTRM input'!CV544</f>
        <v>0</v>
      </c>
      <c r="FY33" s="463">
        <f>'PTRM input'!CW544</f>
        <v>0</v>
      </c>
      <c r="FZ33" s="462">
        <f>'PTRM input'!CX404</f>
        <v>0</v>
      </c>
      <c r="GA33" s="432">
        <f>'PTRM input'!CY404</f>
        <v>0</v>
      </c>
      <c r="GB33" s="432">
        <f>'PTRM input'!CZ404</f>
        <v>0</v>
      </c>
      <c r="GC33" s="432">
        <f>'PTRM input'!DA404</f>
        <v>0</v>
      </c>
      <c r="GD33" s="432">
        <f>'PTRM input'!DB404</f>
        <v>0</v>
      </c>
      <c r="GE33" s="463">
        <f>'PTRM input'!DC404</f>
        <v>0</v>
      </c>
      <c r="GF33" s="462">
        <f>'PTRM input'!CY544</f>
        <v>0</v>
      </c>
      <c r="GG33" s="432">
        <f>'PTRM input'!CZ544</f>
        <v>0</v>
      </c>
      <c r="GH33" s="432">
        <f>'PTRM input'!DA544</f>
        <v>0</v>
      </c>
      <c r="GI33" s="432">
        <f>'PTRM input'!DB544</f>
        <v>0</v>
      </c>
      <c r="GJ33" s="463">
        <f>'PTRM input'!DC544</f>
        <v>0</v>
      </c>
    </row>
    <row r="34" spans="1:192" s="4" customFormat="1">
      <c r="A34" s="22"/>
      <c r="B34" s="22"/>
      <c r="C34" s="22"/>
      <c r="D34" s="22"/>
      <c r="E34" s="432" t="str">
        <f>'PTRM input'!E405</f>
        <v>New Tariff 8</v>
      </c>
      <c r="F34" s="462">
        <f>'PTRM input'!F405</f>
        <v>0</v>
      </c>
      <c r="G34" s="432">
        <f>'PTRM input'!G405</f>
        <v>0</v>
      </c>
      <c r="H34" s="432">
        <f>'PTRM input'!H405</f>
        <v>0</v>
      </c>
      <c r="I34" s="432">
        <f>'PTRM input'!I405</f>
        <v>0</v>
      </c>
      <c r="J34" s="432">
        <f>'PTRM input'!J405</f>
        <v>0</v>
      </c>
      <c r="K34" s="463">
        <f>'PTRM input'!K405</f>
        <v>0</v>
      </c>
      <c r="L34" s="432">
        <f>'PTRM input'!G545</f>
        <v>0</v>
      </c>
      <c r="M34" s="432">
        <f>'PTRM input'!H545</f>
        <v>0</v>
      </c>
      <c r="N34" s="432">
        <f>'PTRM input'!I545</f>
        <v>0</v>
      </c>
      <c r="O34" s="432">
        <f>'PTRM input'!J545</f>
        <v>0</v>
      </c>
      <c r="P34" s="463">
        <f>'PTRM input'!K545</f>
        <v>0</v>
      </c>
      <c r="Q34" s="462">
        <f>'PTRM input'!L405</f>
        <v>0</v>
      </c>
      <c r="R34" s="432">
        <f>'PTRM input'!M405</f>
        <v>0</v>
      </c>
      <c r="S34" s="432">
        <f>'PTRM input'!N405</f>
        <v>0</v>
      </c>
      <c r="T34" s="432">
        <f>'PTRM input'!O405</f>
        <v>0</v>
      </c>
      <c r="U34" s="432">
        <f>'PTRM input'!P405</f>
        <v>0</v>
      </c>
      <c r="V34" s="463">
        <f>'PTRM input'!Q405</f>
        <v>0</v>
      </c>
      <c r="W34" s="432">
        <f>'PTRM input'!M545</f>
        <v>0</v>
      </c>
      <c r="X34" s="432">
        <f>'PTRM input'!N545</f>
        <v>0</v>
      </c>
      <c r="Y34" s="432">
        <f>'PTRM input'!O545</f>
        <v>0</v>
      </c>
      <c r="Z34" s="432">
        <f>'PTRM input'!P545</f>
        <v>0</v>
      </c>
      <c r="AA34" s="463">
        <f>'PTRM input'!Q545</f>
        <v>0</v>
      </c>
      <c r="AB34" s="432">
        <f>'PTRM input'!R405</f>
        <v>0</v>
      </c>
      <c r="AC34" s="432">
        <f>'PTRM input'!S405</f>
        <v>0</v>
      </c>
      <c r="AD34" s="432">
        <f>'PTRM input'!T405</f>
        <v>0</v>
      </c>
      <c r="AE34" s="432">
        <f>'PTRM input'!U405</f>
        <v>0</v>
      </c>
      <c r="AF34" s="432">
        <f>'PTRM input'!V405</f>
        <v>0</v>
      </c>
      <c r="AG34" s="432">
        <f>'PTRM input'!W405</f>
        <v>0</v>
      </c>
      <c r="AH34" s="462">
        <f>'PTRM input'!S545</f>
        <v>0</v>
      </c>
      <c r="AI34" s="432">
        <f>'PTRM input'!T545</f>
        <v>0</v>
      </c>
      <c r="AJ34" s="432">
        <f>'PTRM input'!U545</f>
        <v>0</v>
      </c>
      <c r="AK34" s="432">
        <f>'PTRM input'!V545</f>
        <v>0</v>
      </c>
      <c r="AL34" s="463">
        <f>'PTRM input'!W545</f>
        <v>0</v>
      </c>
      <c r="AM34" s="462">
        <f>'PTRM input'!X405</f>
        <v>0</v>
      </c>
      <c r="AN34" s="432">
        <f>'PTRM input'!Y405</f>
        <v>0</v>
      </c>
      <c r="AO34" s="432">
        <f>'PTRM input'!Z405</f>
        <v>0</v>
      </c>
      <c r="AP34" s="432">
        <f>'PTRM input'!AA405</f>
        <v>0</v>
      </c>
      <c r="AQ34" s="432">
        <f>'PTRM input'!AB405</f>
        <v>0</v>
      </c>
      <c r="AR34" s="463">
        <f>'PTRM input'!AC405</f>
        <v>0</v>
      </c>
      <c r="AS34" s="462">
        <f>'PTRM input'!Y545</f>
        <v>0</v>
      </c>
      <c r="AT34" s="432">
        <f>'PTRM input'!Z545</f>
        <v>0</v>
      </c>
      <c r="AU34" s="432">
        <f>'PTRM input'!AA545</f>
        <v>0</v>
      </c>
      <c r="AV34" s="432">
        <f>'PTRM input'!AB545</f>
        <v>0</v>
      </c>
      <c r="AW34" s="463">
        <f>'PTRM input'!AC545</f>
        <v>0</v>
      </c>
      <c r="AX34" s="462">
        <f>'PTRM input'!AD405</f>
        <v>0</v>
      </c>
      <c r="AY34" s="432">
        <f>'PTRM input'!AE405</f>
        <v>0</v>
      </c>
      <c r="AZ34" s="432">
        <f>'PTRM input'!AF405</f>
        <v>0</v>
      </c>
      <c r="BA34" s="432">
        <f>'PTRM input'!AG405</f>
        <v>0</v>
      </c>
      <c r="BB34" s="432">
        <f>'PTRM input'!AH405</f>
        <v>0</v>
      </c>
      <c r="BC34" s="463">
        <f>'PTRM input'!AI405</f>
        <v>0</v>
      </c>
      <c r="BD34" s="462">
        <f>'PTRM input'!AE545</f>
        <v>0</v>
      </c>
      <c r="BE34" s="432">
        <f>'PTRM input'!AF545</f>
        <v>0</v>
      </c>
      <c r="BF34" s="432">
        <f>'PTRM input'!AG545</f>
        <v>0</v>
      </c>
      <c r="BG34" s="432">
        <f>'PTRM input'!AH545</f>
        <v>0</v>
      </c>
      <c r="BH34" s="463">
        <f>'PTRM input'!AI545</f>
        <v>0</v>
      </c>
      <c r="BI34" s="462">
        <f>'PTRM input'!AJ405</f>
        <v>0</v>
      </c>
      <c r="BJ34" s="432">
        <f>'PTRM input'!AK405</f>
        <v>0</v>
      </c>
      <c r="BK34" s="432">
        <f>'PTRM input'!AL405</f>
        <v>0</v>
      </c>
      <c r="BL34" s="432">
        <f>'PTRM input'!AM405</f>
        <v>0</v>
      </c>
      <c r="BM34" s="432">
        <f>'PTRM input'!AN405</f>
        <v>0</v>
      </c>
      <c r="BN34" s="463">
        <f>'PTRM input'!AO405</f>
        <v>0</v>
      </c>
      <c r="BO34" s="462">
        <f>'PTRM input'!AK545</f>
        <v>0</v>
      </c>
      <c r="BP34" s="432">
        <f>'PTRM input'!AL545</f>
        <v>0</v>
      </c>
      <c r="BQ34" s="432">
        <f>'PTRM input'!AM545</f>
        <v>0</v>
      </c>
      <c r="BR34" s="432">
        <f>'PTRM input'!AN545</f>
        <v>0</v>
      </c>
      <c r="BS34" s="463">
        <f>'PTRM input'!AO545</f>
        <v>0</v>
      </c>
      <c r="BT34" s="462">
        <f>'PTRM input'!AP405</f>
        <v>0</v>
      </c>
      <c r="BU34" s="432">
        <f>'PTRM input'!AQ405</f>
        <v>0</v>
      </c>
      <c r="BV34" s="432">
        <f>'PTRM input'!AR405</f>
        <v>0</v>
      </c>
      <c r="BW34" s="432">
        <f>'PTRM input'!AS405</f>
        <v>0</v>
      </c>
      <c r="BX34" s="432">
        <f>'PTRM input'!AT405</f>
        <v>0</v>
      </c>
      <c r="BY34" s="463">
        <f>'PTRM input'!AU405</f>
        <v>0</v>
      </c>
      <c r="BZ34" s="462">
        <f>'PTRM input'!AQ545</f>
        <v>0</v>
      </c>
      <c r="CA34" s="432">
        <f>'PTRM input'!AR545</f>
        <v>0</v>
      </c>
      <c r="CB34" s="432">
        <f>'PTRM input'!AS545</f>
        <v>0</v>
      </c>
      <c r="CC34" s="432">
        <f>'PTRM input'!AT545</f>
        <v>0</v>
      </c>
      <c r="CD34" s="463">
        <f>'PTRM input'!AU545</f>
        <v>0</v>
      </c>
      <c r="CE34" s="462">
        <f>'PTRM input'!AV405</f>
        <v>0</v>
      </c>
      <c r="CF34" s="432">
        <f>'PTRM input'!AW405</f>
        <v>0</v>
      </c>
      <c r="CG34" s="432">
        <f>'PTRM input'!AX405</f>
        <v>0</v>
      </c>
      <c r="CH34" s="432">
        <f>'PTRM input'!AY405</f>
        <v>0</v>
      </c>
      <c r="CI34" s="432">
        <f>'PTRM input'!AZ405</f>
        <v>0</v>
      </c>
      <c r="CJ34" s="463">
        <f>'PTRM input'!BA405</f>
        <v>0</v>
      </c>
      <c r="CK34" s="462">
        <f>'PTRM input'!AW545</f>
        <v>0</v>
      </c>
      <c r="CL34" s="432">
        <f>'PTRM input'!AX545</f>
        <v>0</v>
      </c>
      <c r="CM34" s="432">
        <f>'PTRM input'!AY545</f>
        <v>0</v>
      </c>
      <c r="CN34" s="432">
        <f>'PTRM input'!AZ545</f>
        <v>0</v>
      </c>
      <c r="CO34" s="463">
        <f>'PTRM input'!BA545</f>
        <v>0</v>
      </c>
      <c r="CP34" s="462">
        <f>'PTRM input'!BB405</f>
        <v>0</v>
      </c>
      <c r="CQ34" s="432">
        <f>'PTRM input'!BC405</f>
        <v>0</v>
      </c>
      <c r="CR34" s="432">
        <f>'PTRM input'!BD405</f>
        <v>0</v>
      </c>
      <c r="CS34" s="432">
        <f>'PTRM input'!BE405</f>
        <v>0</v>
      </c>
      <c r="CT34" s="432">
        <f>'PTRM input'!BF405</f>
        <v>0</v>
      </c>
      <c r="CU34" s="463">
        <f>'PTRM input'!BG405</f>
        <v>0</v>
      </c>
      <c r="CV34" s="462">
        <f>'PTRM input'!BC545</f>
        <v>0</v>
      </c>
      <c r="CW34" s="432">
        <f>'PTRM input'!BD545</f>
        <v>0</v>
      </c>
      <c r="CX34" s="432">
        <f>'PTRM input'!BE545</f>
        <v>0</v>
      </c>
      <c r="CY34" s="432">
        <f>'PTRM input'!BF545</f>
        <v>0</v>
      </c>
      <c r="CZ34" s="463">
        <f>'PTRM input'!BG545</f>
        <v>0</v>
      </c>
      <c r="DA34" s="462">
        <f>'PTRM input'!BH405</f>
        <v>0</v>
      </c>
      <c r="DB34" s="432">
        <f>'PTRM input'!BI405</f>
        <v>0</v>
      </c>
      <c r="DC34" s="432">
        <f>'PTRM input'!BJ405</f>
        <v>0</v>
      </c>
      <c r="DD34" s="432">
        <f>'PTRM input'!BK405</f>
        <v>0</v>
      </c>
      <c r="DE34" s="432">
        <f>'PTRM input'!BL405</f>
        <v>0</v>
      </c>
      <c r="DF34" s="463">
        <f>'PTRM input'!BM405</f>
        <v>0</v>
      </c>
      <c r="DG34" s="462">
        <f>'PTRM input'!BI545</f>
        <v>0</v>
      </c>
      <c r="DH34" s="432">
        <f>'PTRM input'!BJ545</f>
        <v>0</v>
      </c>
      <c r="DI34" s="432">
        <f>'PTRM input'!BK545</f>
        <v>0</v>
      </c>
      <c r="DJ34" s="432">
        <f>'PTRM input'!BL545</f>
        <v>0</v>
      </c>
      <c r="DK34" s="463">
        <f>'PTRM input'!BM545</f>
        <v>0</v>
      </c>
      <c r="DL34" s="462">
        <f>'PTRM input'!BN405</f>
        <v>0</v>
      </c>
      <c r="DM34" s="432">
        <f>'PTRM input'!BO405</f>
        <v>0</v>
      </c>
      <c r="DN34" s="432">
        <f>'PTRM input'!BP405</f>
        <v>0</v>
      </c>
      <c r="DO34" s="432">
        <f>'PTRM input'!BQ405</f>
        <v>0</v>
      </c>
      <c r="DP34" s="432">
        <f>'PTRM input'!BR405</f>
        <v>0</v>
      </c>
      <c r="DQ34" s="463">
        <f>'PTRM input'!BS405</f>
        <v>0</v>
      </c>
      <c r="DR34" s="462">
        <f>'PTRM input'!BO545</f>
        <v>0</v>
      </c>
      <c r="DS34" s="432">
        <f>'PTRM input'!BP545</f>
        <v>0</v>
      </c>
      <c r="DT34" s="432">
        <f>'PTRM input'!BQ545</f>
        <v>0</v>
      </c>
      <c r="DU34" s="432">
        <f>'PTRM input'!BR545</f>
        <v>0</v>
      </c>
      <c r="DV34" s="463">
        <f>'PTRM input'!BS545</f>
        <v>0</v>
      </c>
      <c r="DW34" s="462">
        <f>'PTRM input'!BT405</f>
        <v>0</v>
      </c>
      <c r="DX34" s="432">
        <f>'PTRM input'!BU405</f>
        <v>0</v>
      </c>
      <c r="DY34" s="432">
        <f>'PTRM input'!BV405</f>
        <v>0</v>
      </c>
      <c r="DZ34" s="432">
        <f>'PTRM input'!BW405</f>
        <v>0</v>
      </c>
      <c r="EA34" s="432">
        <f>'PTRM input'!BX405</f>
        <v>0</v>
      </c>
      <c r="EB34" s="463">
        <f>'PTRM input'!BY405</f>
        <v>0</v>
      </c>
      <c r="EC34" s="462">
        <f>'PTRM input'!BU545</f>
        <v>0</v>
      </c>
      <c r="ED34" s="432">
        <f>'PTRM input'!BV545</f>
        <v>0</v>
      </c>
      <c r="EE34" s="432">
        <f>'PTRM input'!BW545</f>
        <v>0</v>
      </c>
      <c r="EF34" s="432">
        <f>'PTRM input'!BX545</f>
        <v>0</v>
      </c>
      <c r="EG34" s="463">
        <f>'PTRM input'!BY545</f>
        <v>0</v>
      </c>
      <c r="EH34" s="462">
        <f>'PTRM input'!BZ405</f>
        <v>0</v>
      </c>
      <c r="EI34" s="432">
        <f>'PTRM input'!CA405</f>
        <v>0</v>
      </c>
      <c r="EJ34" s="432">
        <f>'PTRM input'!CB405</f>
        <v>0</v>
      </c>
      <c r="EK34" s="432">
        <f>'PTRM input'!CC405</f>
        <v>0</v>
      </c>
      <c r="EL34" s="432">
        <f>'PTRM input'!CD405</f>
        <v>0</v>
      </c>
      <c r="EM34" s="463">
        <f>'PTRM input'!CE405</f>
        <v>0</v>
      </c>
      <c r="EN34" s="462">
        <f>'PTRM input'!CA545</f>
        <v>0</v>
      </c>
      <c r="EO34" s="432">
        <f>'PTRM input'!CB545</f>
        <v>0</v>
      </c>
      <c r="EP34" s="432">
        <f>'PTRM input'!CC545</f>
        <v>0</v>
      </c>
      <c r="EQ34" s="432">
        <f>'PTRM input'!CD545</f>
        <v>0</v>
      </c>
      <c r="ER34" s="463">
        <f>'PTRM input'!CE545</f>
        <v>0</v>
      </c>
      <c r="ES34" s="462">
        <f>'PTRM input'!CF405</f>
        <v>0</v>
      </c>
      <c r="ET34" s="432">
        <f>'PTRM input'!CG405</f>
        <v>0</v>
      </c>
      <c r="EU34" s="432">
        <f>'PTRM input'!CH405</f>
        <v>0</v>
      </c>
      <c r="EV34" s="432">
        <f>'PTRM input'!CI405</f>
        <v>0</v>
      </c>
      <c r="EW34" s="432">
        <f>'PTRM input'!CJ405</f>
        <v>0</v>
      </c>
      <c r="EX34" s="463">
        <f>'PTRM input'!CK405</f>
        <v>0</v>
      </c>
      <c r="EY34" s="462">
        <f>'PTRM input'!CG545</f>
        <v>0</v>
      </c>
      <c r="EZ34" s="432">
        <f>'PTRM input'!CH545</f>
        <v>0</v>
      </c>
      <c r="FA34" s="432">
        <f>'PTRM input'!CI545</f>
        <v>0</v>
      </c>
      <c r="FB34" s="432">
        <f>'PTRM input'!CJ545</f>
        <v>0</v>
      </c>
      <c r="FC34" s="463">
        <f>'PTRM input'!CK545</f>
        <v>0</v>
      </c>
      <c r="FD34" s="462">
        <f>'PTRM input'!CL405</f>
        <v>0</v>
      </c>
      <c r="FE34" s="432">
        <f>'PTRM input'!CM405</f>
        <v>0</v>
      </c>
      <c r="FF34" s="432">
        <f>'PTRM input'!CN405</f>
        <v>0</v>
      </c>
      <c r="FG34" s="432">
        <f>'PTRM input'!CO405</f>
        <v>0</v>
      </c>
      <c r="FH34" s="432">
        <f>'PTRM input'!CP405</f>
        <v>0</v>
      </c>
      <c r="FI34" s="463">
        <f>'PTRM input'!CQ405</f>
        <v>0</v>
      </c>
      <c r="FJ34" s="462">
        <f>'PTRM input'!CM545</f>
        <v>0</v>
      </c>
      <c r="FK34" s="432">
        <f>'PTRM input'!CN545</f>
        <v>0</v>
      </c>
      <c r="FL34" s="432">
        <f>'PTRM input'!CO545</f>
        <v>0</v>
      </c>
      <c r="FM34" s="432">
        <f>'PTRM input'!CP545</f>
        <v>0</v>
      </c>
      <c r="FN34" s="463">
        <f>'PTRM input'!CQ545</f>
        <v>0</v>
      </c>
      <c r="FO34" s="462">
        <f>'PTRM input'!CR405</f>
        <v>0</v>
      </c>
      <c r="FP34" s="432">
        <f>'PTRM input'!CS405</f>
        <v>0</v>
      </c>
      <c r="FQ34" s="432">
        <f>'PTRM input'!CT405</f>
        <v>0</v>
      </c>
      <c r="FR34" s="432">
        <f>'PTRM input'!CU405</f>
        <v>0</v>
      </c>
      <c r="FS34" s="432">
        <f>'PTRM input'!CV405</f>
        <v>0</v>
      </c>
      <c r="FT34" s="463">
        <f>'PTRM input'!CW405</f>
        <v>0</v>
      </c>
      <c r="FU34" s="462">
        <f>'PTRM input'!CS545</f>
        <v>0</v>
      </c>
      <c r="FV34" s="432">
        <f>'PTRM input'!CT545</f>
        <v>0</v>
      </c>
      <c r="FW34" s="432">
        <f>'PTRM input'!CU545</f>
        <v>0</v>
      </c>
      <c r="FX34" s="432">
        <f>'PTRM input'!CV545</f>
        <v>0</v>
      </c>
      <c r="FY34" s="463">
        <f>'PTRM input'!CW545</f>
        <v>0</v>
      </c>
      <c r="FZ34" s="462">
        <f>'PTRM input'!CX405</f>
        <v>0</v>
      </c>
      <c r="GA34" s="432">
        <f>'PTRM input'!CY405</f>
        <v>0</v>
      </c>
      <c r="GB34" s="432">
        <f>'PTRM input'!CZ405</f>
        <v>0</v>
      </c>
      <c r="GC34" s="432">
        <f>'PTRM input'!DA405</f>
        <v>0</v>
      </c>
      <c r="GD34" s="432">
        <f>'PTRM input'!DB405</f>
        <v>0</v>
      </c>
      <c r="GE34" s="463">
        <f>'PTRM input'!DC405</f>
        <v>0</v>
      </c>
      <c r="GF34" s="462">
        <f>'PTRM input'!CY545</f>
        <v>0</v>
      </c>
      <c r="GG34" s="432">
        <f>'PTRM input'!CZ545</f>
        <v>0</v>
      </c>
      <c r="GH34" s="432">
        <f>'PTRM input'!DA545</f>
        <v>0</v>
      </c>
      <c r="GI34" s="432">
        <f>'PTRM input'!DB545</f>
        <v>0</v>
      </c>
      <c r="GJ34" s="463">
        <f>'PTRM input'!DC545</f>
        <v>0</v>
      </c>
    </row>
    <row r="35" spans="1:192" s="4" customFormat="1">
      <c r="A35" s="22"/>
      <c r="B35" s="22"/>
      <c r="C35" s="22"/>
      <c r="D35" s="22"/>
      <c r="E35" s="432" t="str">
        <f>'PTRM input'!E406</f>
        <v>New Tariff 9</v>
      </c>
      <c r="F35" s="462">
        <f>'PTRM input'!F406</f>
        <v>0</v>
      </c>
      <c r="G35" s="432">
        <f>'PTRM input'!G406</f>
        <v>0</v>
      </c>
      <c r="H35" s="432">
        <f>'PTRM input'!H406</f>
        <v>0</v>
      </c>
      <c r="I35" s="432">
        <f>'PTRM input'!I406</f>
        <v>0</v>
      </c>
      <c r="J35" s="432">
        <f>'PTRM input'!J406</f>
        <v>0</v>
      </c>
      <c r="K35" s="463">
        <f>'PTRM input'!K406</f>
        <v>0</v>
      </c>
      <c r="L35" s="432">
        <f>'PTRM input'!G546</f>
        <v>0</v>
      </c>
      <c r="M35" s="432">
        <f>'PTRM input'!H546</f>
        <v>0</v>
      </c>
      <c r="N35" s="432">
        <f>'PTRM input'!I546</f>
        <v>0</v>
      </c>
      <c r="O35" s="432">
        <f>'PTRM input'!J546</f>
        <v>0</v>
      </c>
      <c r="P35" s="463">
        <f>'PTRM input'!K546</f>
        <v>0</v>
      </c>
      <c r="Q35" s="462">
        <f>'PTRM input'!L406</f>
        <v>0</v>
      </c>
      <c r="R35" s="432">
        <f>'PTRM input'!M406</f>
        <v>0</v>
      </c>
      <c r="S35" s="432">
        <f>'PTRM input'!N406</f>
        <v>0</v>
      </c>
      <c r="T35" s="432">
        <f>'PTRM input'!O406</f>
        <v>0</v>
      </c>
      <c r="U35" s="432">
        <f>'PTRM input'!P406</f>
        <v>0</v>
      </c>
      <c r="V35" s="463">
        <f>'PTRM input'!Q406</f>
        <v>0</v>
      </c>
      <c r="W35" s="432">
        <f>'PTRM input'!M546</f>
        <v>0</v>
      </c>
      <c r="X35" s="432">
        <f>'PTRM input'!N546</f>
        <v>0</v>
      </c>
      <c r="Y35" s="432">
        <f>'PTRM input'!O546</f>
        <v>0</v>
      </c>
      <c r="Z35" s="432">
        <f>'PTRM input'!P546</f>
        <v>0</v>
      </c>
      <c r="AA35" s="463">
        <f>'PTRM input'!Q546</f>
        <v>0</v>
      </c>
      <c r="AB35" s="432">
        <f>'PTRM input'!R406</f>
        <v>0</v>
      </c>
      <c r="AC35" s="432">
        <f>'PTRM input'!S406</f>
        <v>0</v>
      </c>
      <c r="AD35" s="432">
        <f>'PTRM input'!T406</f>
        <v>0</v>
      </c>
      <c r="AE35" s="432">
        <f>'PTRM input'!U406</f>
        <v>0</v>
      </c>
      <c r="AF35" s="432">
        <f>'PTRM input'!V406</f>
        <v>0</v>
      </c>
      <c r="AG35" s="432">
        <f>'PTRM input'!W406</f>
        <v>0</v>
      </c>
      <c r="AH35" s="462">
        <f>'PTRM input'!S546</f>
        <v>0</v>
      </c>
      <c r="AI35" s="432">
        <f>'PTRM input'!T546</f>
        <v>0</v>
      </c>
      <c r="AJ35" s="432">
        <f>'PTRM input'!U546</f>
        <v>0</v>
      </c>
      <c r="AK35" s="432">
        <f>'PTRM input'!V546</f>
        <v>0</v>
      </c>
      <c r="AL35" s="463">
        <f>'PTRM input'!W546</f>
        <v>0</v>
      </c>
      <c r="AM35" s="462">
        <f>'PTRM input'!X406</f>
        <v>0</v>
      </c>
      <c r="AN35" s="432">
        <f>'PTRM input'!Y406</f>
        <v>0</v>
      </c>
      <c r="AO35" s="432">
        <f>'PTRM input'!Z406</f>
        <v>0</v>
      </c>
      <c r="AP35" s="432">
        <f>'PTRM input'!AA406</f>
        <v>0</v>
      </c>
      <c r="AQ35" s="432">
        <f>'PTRM input'!AB406</f>
        <v>0</v>
      </c>
      <c r="AR35" s="463">
        <f>'PTRM input'!AC406</f>
        <v>0</v>
      </c>
      <c r="AS35" s="462">
        <f>'PTRM input'!Y546</f>
        <v>0</v>
      </c>
      <c r="AT35" s="432">
        <f>'PTRM input'!Z546</f>
        <v>0</v>
      </c>
      <c r="AU35" s="432">
        <f>'PTRM input'!AA546</f>
        <v>0</v>
      </c>
      <c r="AV35" s="432">
        <f>'PTRM input'!AB546</f>
        <v>0</v>
      </c>
      <c r="AW35" s="463">
        <f>'PTRM input'!AC546</f>
        <v>0</v>
      </c>
      <c r="AX35" s="462">
        <f>'PTRM input'!AD406</f>
        <v>0</v>
      </c>
      <c r="AY35" s="432">
        <f>'PTRM input'!AE406</f>
        <v>0</v>
      </c>
      <c r="AZ35" s="432">
        <f>'PTRM input'!AF406</f>
        <v>0</v>
      </c>
      <c r="BA35" s="432">
        <f>'PTRM input'!AG406</f>
        <v>0</v>
      </c>
      <c r="BB35" s="432">
        <f>'PTRM input'!AH406</f>
        <v>0</v>
      </c>
      <c r="BC35" s="463">
        <f>'PTRM input'!AI406</f>
        <v>0</v>
      </c>
      <c r="BD35" s="462">
        <f>'PTRM input'!AE546</f>
        <v>0</v>
      </c>
      <c r="BE35" s="432">
        <f>'PTRM input'!AF546</f>
        <v>0</v>
      </c>
      <c r="BF35" s="432">
        <f>'PTRM input'!AG546</f>
        <v>0</v>
      </c>
      <c r="BG35" s="432">
        <f>'PTRM input'!AH546</f>
        <v>0</v>
      </c>
      <c r="BH35" s="463">
        <f>'PTRM input'!AI546</f>
        <v>0</v>
      </c>
      <c r="BI35" s="462">
        <f>'PTRM input'!AJ406</f>
        <v>0</v>
      </c>
      <c r="BJ35" s="432">
        <f>'PTRM input'!AK406</f>
        <v>0</v>
      </c>
      <c r="BK35" s="432">
        <f>'PTRM input'!AL406</f>
        <v>0</v>
      </c>
      <c r="BL35" s="432">
        <f>'PTRM input'!AM406</f>
        <v>0</v>
      </c>
      <c r="BM35" s="432">
        <f>'PTRM input'!AN406</f>
        <v>0</v>
      </c>
      <c r="BN35" s="463">
        <f>'PTRM input'!AO406</f>
        <v>0</v>
      </c>
      <c r="BO35" s="462">
        <f>'PTRM input'!AK546</f>
        <v>0</v>
      </c>
      <c r="BP35" s="432">
        <f>'PTRM input'!AL546</f>
        <v>0</v>
      </c>
      <c r="BQ35" s="432">
        <f>'PTRM input'!AM546</f>
        <v>0</v>
      </c>
      <c r="BR35" s="432">
        <f>'PTRM input'!AN546</f>
        <v>0</v>
      </c>
      <c r="BS35" s="463">
        <f>'PTRM input'!AO546</f>
        <v>0</v>
      </c>
      <c r="BT35" s="462">
        <f>'PTRM input'!AP406</f>
        <v>0</v>
      </c>
      <c r="BU35" s="432">
        <f>'PTRM input'!AQ406</f>
        <v>0</v>
      </c>
      <c r="BV35" s="432">
        <f>'PTRM input'!AR406</f>
        <v>0</v>
      </c>
      <c r="BW35" s="432">
        <f>'PTRM input'!AS406</f>
        <v>0</v>
      </c>
      <c r="BX35" s="432">
        <f>'PTRM input'!AT406</f>
        <v>0</v>
      </c>
      <c r="BY35" s="463">
        <f>'PTRM input'!AU406</f>
        <v>0</v>
      </c>
      <c r="BZ35" s="462">
        <f>'PTRM input'!AQ546</f>
        <v>0</v>
      </c>
      <c r="CA35" s="432">
        <f>'PTRM input'!AR546</f>
        <v>0</v>
      </c>
      <c r="CB35" s="432">
        <f>'PTRM input'!AS546</f>
        <v>0</v>
      </c>
      <c r="CC35" s="432">
        <f>'PTRM input'!AT546</f>
        <v>0</v>
      </c>
      <c r="CD35" s="463">
        <f>'PTRM input'!AU546</f>
        <v>0</v>
      </c>
      <c r="CE35" s="462">
        <f>'PTRM input'!AV406</f>
        <v>0</v>
      </c>
      <c r="CF35" s="432">
        <f>'PTRM input'!AW406</f>
        <v>0</v>
      </c>
      <c r="CG35" s="432">
        <f>'PTRM input'!AX406</f>
        <v>0</v>
      </c>
      <c r="CH35" s="432">
        <f>'PTRM input'!AY406</f>
        <v>0</v>
      </c>
      <c r="CI35" s="432">
        <f>'PTRM input'!AZ406</f>
        <v>0</v>
      </c>
      <c r="CJ35" s="463">
        <f>'PTRM input'!BA406</f>
        <v>0</v>
      </c>
      <c r="CK35" s="462">
        <f>'PTRM input'!AW546</f>
        <v>0</v>
      </c>
      <c r="CL35" s="432">
        <f>'PTRM input'!AX546</f>
        <v>0</v>
      </c>
      <c r="CM35" s="432">
        <f>'PTRM input'!AY546</f>
        <v>0</v>
      </c>
      <c r="CN35" s="432">
        <f>'PTRM input'!AZ546</f>
        <v>0</v>
      </c>
      <c r="CO35" s="463">
        <f>'PTRM input'!BA546</f>
        <v>0</v>
      </c>
      <c r="CP35" s="462">
        <f>'PTRM input'!BB406</f>
        <v>0</v>
      </c>
      <c r="CQ35" s="432">
        <f>'PTRM input'!BC406</f>
        <v>0</v>
      </c>
      <c r="CR35" s="432">
        <f>'PTRM input'!BD406</f>
        <v>0</v>
      </c>
      <c r="CS35" s="432">
        <f>'PTRM input'!BE406</f>
        <v>0</v>
      </c>
      <c r="CT35" s="432">
        <f>'PTRM input'!BF406</f>
        <v>0</v>
      </c>
      <c r="CU35" s="463">
        <f>'PTRM input'!BG406</f>
        <v>0</v>
      </c>
      <c r="CV35" s="462">
        <f>'PTRM input'!BC546</f>
        <v>0</v>
      </c>
      <c r="CW35" s="432">
        <f>'PTRM input'!BD546</f>
        <v>0</v>
      </c>
      <c r="CX35" s="432">
        <f>'PTRM input'!BE546</f>
        <v>0</v>
      </c>
      <c r="CY35" s="432">
        <f>'PTRM input'!BF546</f>
        <v>0</v>
      </c>
      <c r="CZ35" s="463">
        <f>'PTRM input'!BG546</f>
        <v>0</v>
      </c>
      <c r="DA35" s="462">
        <f>'PTRM input'!BH406</f>
        <v>0</v>
      </c>
      <c r="DB35" s="432">
        <f>'PTRM input'!BI406</f>
        <v>0</v>
      </c>
      <c r="DC35" s="432">
        <f>'PTRM input'!BJ406</f>
        <v>0</v>
      </c>
      <c r="DD35" s="432">
        <f>'PTRM input'!BK406</f>
        <v>0</v>
      </c>
      <c r="DE35" s="432">
        <f>'PTRM input'!BL406</f>
        <v>0</v>
      </c>
      <c r="DF35" s="463">
        <f>'PTRM input'!BM406</f>
        <v>0</v>
      </c>
      <c r="DG35" s="462">
        <f>'PTRM input'!BI546</f>
        <v>0</v>
      </c>
      <c r="DH35" s="432">
        <f>'PTRM input'!BJ546</f>
        <v>0</v>
      </c>
      <c r="DI35" s="432">
        <f>'PTRM input'!BK546</f>
        <v>0</v>
      </c>
      <c r="DJ35" s="432">
        <f>'PTRM input'!BL546</f>
        <v>0</v>
      </c>
      <c r="DK35" s="463">
        <f>'PTRM input'!BM546</f>
        <v>0</v>
      </c>
      <c r="DL35" s="462">
        <f>'PTRM input'!BN406</f>
        <v>0</v>
      </c>
      <c r="DM35" s="432">
        <f>'PTRM input'!BO406</f>
        <v>0</v>
      </c>
      <c r="DN35" s="432">
        <f>'PTRM input'!BP406</f>
        <v>0</v>
      </c>
      <c r="DO35" s="432">
        <f>'PTRM input'!BQ406</f>
        <v>0</v>
      </c>
      <c r="DP35" s="432">
        <f>'PTRM input'!BR406</f>
        <v>0</v>
      </c>
      <c r="DQ35" s="463">
        <f>'PTRM input'!BS406</f>
        <v>0</v>
      </c>
      <c r="DR35" s="462">
        <f>'PTRM input'!BO546</f>
        <v>0</v>
      </c>
      <c r="DS35" s="432">
        <f>'PTRM input'!BP546</f>
        <v>0</v>
      </c>
      <c r="DT35" s="432">
        <f>'PTRM input'!BQ546</f>
        <v>0</v>
      </c>
      <c r="DU35" s="432">
        <f>'PTRM input'!BR546</f>
        <v>0</v>
      </c>
      <c r="DV35" s="463">
        <f>'PTRM input'!BS546</f>
        <v>0</v>
      </c>
      <c r="DW35" s="462">
        <f>'PTRM input'!BT406</f>
        <v>0</v>
      </c>
      <c r="DX35" s="432">
        <f>'PTRM input'!BU406</f>
        <v>0</v>
      </c>
      <c r="DY35" s="432">
        <f>'PTRM input'!BV406</f>
        <v>0</v>
      </c>
      <c r="DZ35" s="432">
        <f>'PTRM input'!BW406</f>
        <v>0</v>
      </c>
      <c r="EA35" s="432">
        <f>'PTRM input'!BX406</f>
        <v>0</v>
      </c>
      <c r="EB35" s="463">
        <f>'PTRM input'!BY406</f>
        <v>0</v>
      </c>
      <c r="EC35" s="462">
        <f>'PTRM input'!BU546</f>
        <v>0</v>
      </c>
      <c r="ED35" s="432">
        <f>'PTRM input'!BV546</f>
        <v>0</v>
      </c>
      <c r="EE35" s="432">
        <f>'PTRM input'!BW546</f>
        <v>0</v>
      </c>
      <c r="EF35" s="432">
        <f>'PTRM input'!BX546</f>
        <v>0</v>
      </c>
      <c r="EG35" s="463">
        <f>'PTRM input'!BY546</f>
        <v>0</v>
      </c>
      <c r="EH35" s="462">
        <f>'PTRM input'!BZ406</f>
        <v>0</v>
      </c>
      <c r="EI35" s="432">
        <f>'PTRM input'!CA406</f>
        <v>0</v>
      </c>
      <c r="EJ35" s="432">
        <f>'PTRM input'!CB406</f>
        <v>0</v>
      </c>
      <c r="EK35" s="432">
        <f>'PTRM input'!CC406</f>
        <v>0</v>
      </c>
      <c r="EL35" s="432">
        <f>'PTRM input'!CD406</f>
        <v>0</v>
      </c>
      <c r="EM35" s="463">
        <f>'PTRM input'!CE406</f>
        <v>0</v>
      </c>
      <c r="EN35" s="462">
        <f>'PTRM input'!CA546</f>
        <v>0</v>
      </c>
      <c r="EO35" s="432">
        <f>'PTRM input'!CB546</f>
        <v>0</v>
      </c>
      <c r="EP35" s="432">
        <f>'PTRM input'!CC546</f>
        <v>0</v>
      </c>
      <c r="EQ35" s="432">
        <f>'PTRM input'!CD546</f>
        <v>0</v>
      </c>
      <c r="ER35" s="463">
        <f>'PTRM input'!CE546</f>
        <v>0</v>
      </c>
      <c r="ES35" s="462">
        <f>'PTRM input'!CF406</f>
        <v>0</v>
      </c>
      <c r="ET35" s="432">
        <f>'PTRM input'!CG406</f>
        <v>0</v>
      </c>
      <c r="EU35" s="432">
        <f>'PTRM input'!CH406</f>
        <v>0</v>
      </c>
      <c r="EV35" s="432">
        <f>'PTRM input'!CI406</f>
        <v>0</v>
      </c>
      <c r="EW35" s="432">
        <f>'PTRM input'!CJ406</f>
        <v>0</v>
      </c>
      <c r="EX35" s="463">
        <f>'PTRM input'!CK406</f>
        <v>0</v>
      </c>
      <c r="EY35" s="462">
        <f>'PTRM input'!CG546</f>
        <v>0</v>
      </c>
      <c r="EZ35" s="432">
        <f>'PTRM input'!CH546</f>
        <v>0</v>
      </c>
      <c r="FA35" s="432">
        <f>'PTRM input'!CI546</f>
        <v>0</v>
      </c>
      <c r="FB35" s="432">
        <f>'PTRM input'!CJ546</f>
        <v>0</v>
      </c>
      <c r="FC35" s="463">
        <f>'PTRM input'!CK546</f>
        <v>0</v>
      </c>
      <c r="FD35" s="462">
        <f>'PTRM input'!CL406</f>
        <v>0</v>
      </c>
      <c r="FE35" s="432">
        <f>'PTRM input'!CM406</f>
        <v>0</v>
      </c>
      <c r="FF35" s="432">
        <f>'PTRM input'!CN406</f>
        <v>0</v>
      </c>
      <c r="FG35" s="432">
        <f>'PTRM input'!CO406</f>
        <v>0</v>
      </c>
      <c r="FH35" s="432">
        <f>'PTRM input'!CP406</f>
        <v>0</v>
      </c>
      <c r="FI35" s="463">
        <f>'PTRM input'!CQ406</f>
        <v>0</v>
      </c>
      <c r="FJ35" s="462">
        <f>'PTRM input'!CM546</f>
        <v>0</v>
      </c>
      <c r="FK35" s="432">
        <f>'PTRM input'!CN546</f>
        <v>0</v>
      </c>
      <c r="FL35" s="432">
        <f>'PTRM input'!CO546</f>
        <v>0</v>
      </c>
      <c r="FM35" s="432">
        <f>'PTRM input'!CP546</f>
        <v>0</v>
      </c>
      <c r="FN35" s="463">
        <f>'PTRM input'!CQ546</f>
        <v>0</v>
      </c>
      <c r="FO35" s="462">
        <f>'PTRM input'!CR406</f>
        <v>0</v>
      </c>
      <c r="FP35" s="432">
        <f>'PTRM input'!CS406</f>
        <v>0</v>
      </c>
      <c r="FQ35" s="432">
        <f>'PTRM input'!CT406</f>
        <v>0</v>
      </c>
      <c r="FR35" s="432">
        <f>'PTRM input'!CU406</f>
        <v>0</v>
      </c>
      <c r="FS35" s="432">
        <f>'PTRM input'!CV406</f>
        <v>0</v>
      </c>
      <c r="FT35" s="463">
        <f>'PTRM input'!CW406</f>
        <v>0</v>
      </c>
      <c r="FU35" s="462">
        <f>'PTRM input'!CS546</f>
        <v>0</v>
      </c>
      <c r="FV35" s="432">
        <f>'PTRM input'!CT546</f>
        <v>0</v>
      </c>
      <c r="FW35" s="432">
        <f>'PTRM input'!CU546</f>
        <v>0</v>
      </c>
      <c r="FX35" s="432">
        <f>'PTRM input'!CV546</f>
        <v>0</v>
      </c>
      <c r="FY35" s="463">
        <f>'PTRM input'!CW546</f>
        <v>0</v>
      </c>
      <c r="FZ35" s="462">
        <f>'PTRM input'!CX406</f>
        <v>0</v>
      </c>
      <c r="GA35" s="432">
        <f>'PTRM input'!CY406</f>
        <v>0</v>
      </c>
      <c r="GB35" s="432">
        <f>'PTRM input'!CZ406</f>
        <v>0</v>
      </c>
      <c r="GC35" s="432">
        <f>'PTRM input'!DA406</f>
        <v>0</v>
      </c>
      <c r="GD35" s="432">
        <f>'PTRM input'!DB406</f>
        <v>0</v>
      </c>
      <c r="GE35" s="463">
        <f>'PTRM input'!DC406</f>
        <v>0</v>
      </c>
      <c r="GF35" s="462">
        <f>'PTRM input'!CY546</f>
        <v>0</v>
      </c>
      <c r="GG35" s="432">
        <f>'PTRM input'!CZ546</f>
        <v>0</v>
      </c>
      <c r="GH35" s="432">
        <f>'PTRM input'!DA546</f>
        <v>0</v>
      </c>
      <c r="GI35" s="432">
        <f>'PTRM input'!DB546</f>
        <v>0</v>
      </c>
      <c r="GJ35" s="463">
        <f>'PTRM input'!DC546</f>
        <v>0</v>
      </c>
    </row>
    <row r="36" spans="1:192" s="4" customFormat="1">
      <c r="A36" s="22"/>
      <c r="B36" s="22"/>
      <c r="C36" s="22"/>
      <c r="D36" s="22"/>
      <c r="E36" s="432" t="str">
        <f>'PTRM input'!E407</f>
        <v>New Tariff 10</v>
      </c>
      <c r="F36" s="462">
        <f>'PTRM input'!F407</f>
        <v>0</v>
      </c>
      <c r="G36" s="432">
        <f>'PTRM input'!G407</f>
        <v>0</v>
      </c>
      <c r="H36" s="432">
        <f>'PTRM input'!H407</f>
        <v>0</v>
      </c>
      <c r="I36" s="432">
        <f>'PTRM input'!I407</f>
        <v>0</v>
      </c>
      <c r="J36" s="432">
        <f>'PTRM input'!J407</f>
        <v>0</v>
      </c>
      <c r="K36" s="463">
        <f>'PTRM input'!K407</f>
        <v>0</v>
      </c>
      <c r="L36" s="432">
        <f>'PTRM input'!G547</f>
        <v>0</v>
      </c>
      <c r="M36" s="432">
        <f>'PTRM input'!H547</f>
        <v>0</v>
      </c>
      <c r="N36" s="432">
        <f>'PTRM input'!I547</f>
        <v>0</v>
      </c>
      <c r="O36" s="432">
        <f>'PTRM input'!J547</f>
        <v>0</v>
      </c>
      <c r="P36" s="463">
        <f>'PTRM input'!K547</f>
        <v>0</v>
      </c>
      <c r="Q36" s="462">
        <f>'PTRM input'!L407</f>
        <v>0</v>
      </c>
      <c r="R36" s="432">
        <f>'PTRM input'!M407</f>
        <v>0</v>
      </c>
      <c r="S36" s="432">
        <f>'PTRM input'!N407</f>
        <v>0</v>
      </c>
      <c r="T36" s="432">
        <f>'PTRM input'!O407</f>
        <v>0</v>
      </c>
      <c r="U36" s="432">
        <f>'PTRM input'!P407</f>
        <v>0</v>
      </c>
      <c r="V36" s="463">
        <f>'PTRM input'!Q407</f>
        <v>0</v>
      </c>
      <c r="W36" s="432">
        <f>'PTRM input'!M547</f>
        <v>0</v>
      </c>
      <c r="X36" s="432">
        <f>'PTRM input'!N547</f>
        <v>0</v>
      </c>
      <c r="Y36" s="432">
        <f>'PTRM input'!O547</f>
        <v>0</v>
      </c>
      <c r="Z36" s="432">
        <f>'PTRM input'!P547</f>
        <v>0</v>
      </c>
      <c r="AA36" s="463">
        <f>'PTRM input'!Q547</f>
        <v>0</v>
      </c>
      <c r="AB36" s="432">
        <f>'PTRM input'!R407</f>
        <v>0</v>
      </c>
      <c r="AC36" s="432">
        <f>'PTRM input'!S407</f>
        <v>0</v>
      </c>
      <c r="AD36" s="432">
        <f>'PTRM input'!T407</f>
        <v>0</v>
      </c>
      <c r="AE36" s="432">
        <f>'PTRM input'!U407</f>
        <v>0</v>
      </c>
      <c r="AF36" s="432">
        <f>'PTRM input'!V407</f>
        <v>0</v>
      </c>
      <c r="AG36" s="432">
        <f>'PTRM input'!W407</f>
        <v>0</v>
      </c>
      <c r="AH36" s="462">
        <f>'PTRM input'!S547</f>
        <v>0</v>
      </c>
      <c r="AI36" s="432">
        <f>'PTRM input'!T547</f>
        <v>0</v>
      </c>
      <c r="AJ36" s="432">
        <f>'PTRM input'!U547</f>
        <v>0</v>
      </c>
      <c r="AK36" s="432">
        <f>'PTRM input'!V547</f>
        <v>0</v>
      </c>
      <c r="AL36" s="463">
        <f>'PTRM input'!W547</f>
        <v>0</v>
      </c>
      <c r="AM36" s="462">
        <f>'PTRM input'!X407</f>
        <v>0</v>
      </c>
      <c r="AN36" s="432">
        <f>'PTRM input'!Y407</f>
        <v>0</v>
      </c>
      <c r="AO36" s="432">
        <f>'PTRM input'!Z407</f>
        <v>0</v>
      </c>
      <c r="AP36" s="432">
        <f>'PTRM input'!AA407</f>
        <v>0</v>
      </c>
      <c r="AQ36" s="432">
        <f>'PTRM input'!AB407</f>
        <v>0</v>
      </c>
      <c r="AR36" s="463">
        <f>'PTRM input'!AC407</f>
        <v>0</v>
      </c>
      <c r="AS36" s="462">
        <f>'PTRM input'!Y547</f>
        <v>0</v>
      </c>
      <c r="AT36" s="432">
        <f>'PTRM input'!Z547</f>
        <v>0</v>
      </c>
      <c r="AU36" s="432">
        <f>'PTRM input'!AA547</f>
        <v>0</v>
      </c>
      <c r="AV36" s="432">
        <f>'PTRM input'!AB547</f>
        <v>0</v>
      </c>
      <c r="AW36" s="463">
        <f>'PTRM input'!AC547</f>
        <v>0</v>
      </c>
      <c r="AX36" s="462">
        <f>'PTRM input'!AD407</f>
        <v>0</v>
      </c>
      <c r="AY36" s="432">
        <f>'PTRM input'!AE407</f>
        <v>0</v>
      </c>
      <c r="AZ36" s="432">
        <f>'PTRM input'!AF407</f>
        <v>0</v>
      </c>
      <c r="BA36" s="432">
        <f>'PTRM input'!AG407</f>
        <v>0</v>
      </c>
      <c r="BB36" s="432">
        <f>'PTRM input'!AH407</f>
        <v>0</v>
      </c>
      <c r="BC36" s="463">
        <f>'PTRM input'!AI407</f>
        <v>0</v>
      </c>
      <c r="BD36" s="462">
        <f>'PTRM input'!AE547</f>
        <v>0</v>
      </c>
      <c r="BE36" s="432">
        <f>'PTRM input'!AF547</f>
        <v>0</v>
      </c>
      <c r="BF36" s="432">
        <f>'PTRM input'!AG547</f>
        <v>0</v>
      </c>
      <c r="BG36" s="432">
        <f>'PTRM input'!AH547</f>
        <v>0</v>
      </c>
      <c r="BH36" s="463">
        <f>'PTRM input'!AI547</f>
        <v>0</v>
      </c>
      <c r="BI36" s="462">
        <f>'PTRM input'!AJ407</f>
        <v>0</v>
      </c>
      <c r="BJ36" s="432">
        <f>'PTRM input'!AK407</f>
        <v>0</v>
      </c>
      <c r="BK36" s="432">
        <f>'PTRM input'!AL407</f>
        <v>0</v>
      </c>
      <c r="BL36" s="432">
        <f>'PTRM input'!AM407</f>
        <v>0</v>
      </c>
      <c r="BM36" s="432">
        <f>'PTRM input'!AN407</f>
        <v>0</v>
      </c>
      <c r="BN36" s="463">
        <f>'PTRM input'!AO407</f>
        <v>0</v>
      </c>
      <c r="BO36" s="462">
        <f>'PTRM input'!AK547</f>
        <v>0</v>
      </c>
      <c r="BP36" s="432">
        <f>'PTRM input'!AL547</f>
        <v>0</v>
      </c>
      <c r="BQ36" s="432">
        <f>'PTRM input'!AM547</f>
        <v>0</v>
      </c>
      <c r="BR36" s="432">
        <f>'PTRM input'!AN547</f>
        <v>0</v>
      </c>
      <c r="BS36" s="463">
        <f>'PTRM input'!AO547</f>
        <v>0</v>
      </c>
      <c r="BT36" s="462">
        <f>'PTRM input'!AP407</f>
        <v>0</v>
      </c>
      <c r="BU36" s="432">
        <f>'PTRM input'!AQ407</f>
        <v>0</v>
      </c>
      <c r="BV36" s="432">
        <f>'PTRM input'!AR407</f>
        <v>0</v>
      </c>
      <c r="BW36" s="432">
        <f>'PTRM input'!AS407</f>
        <v>0</v>
      </c>
      <c r="BX36" s="432">
        <f>'PTRM input'!AT407</f>
        <v>0</v>
      </c>
      <c r="BY36" s="463">
        <f>'PTRM input'!AU407</f>
        <v>0</v>
      </c>
      <c r="BZ36" s="462">
        <f>'PTRM input'!AQ547</f>
        <v>0</v>
      </c>
      <c r="CA36" s="432">
        <f>'PTRM input'!AR547</f>
        <v>0</v>
      </c>
      <c r="CB36" s="432">
        <f>'PTRM input'!AS547</f>
        <v>0</v>
      </c>
      <c r="CC36" s="432">
        <f>'PTRM input'!AT547</f>
        <v>0</v>
      </c>
      <c r="CD36" s="463">
        <f>'PTRM input'!AU547</f>
        <v>0</v>
      </c>
      <c r="CE36" s="462">
        <f>'PTRM input'!AV407</f>
        <v>0</v>
      </c>
      <c r="CF36" s="432">
        <f>'PTRM input'!AW407</f>
        <v>0</v>
      </c>
      <c r="CG36" s="432">
        <f>'PTRM input'!AX407</f>
        <v>0</v>
      </c>
      <c r="CH36" s="432">
        <f>'PTRM input'!AY407</f>
        <v>0</v>
      </c>
      <c r="CI36" s="432">
        <f>'PTRM input'!AZ407</f>
        <v>0</v>
      </c>
      <c r="CJ36" s="463">
        <f>'PTRM input'!BA407</f>
        <v>0</v>
      </c>
      <c r="CK36" s="462">
        <f>'PTRM input'!AW547</f>
        <v>0</v>
      </c>
      <c r="CL36" s="432">
        <f>'PTRM input'!AX547</f>
        <v>0</v>
      </c>
      <c r="CM36" s="432">
        <f>'PTRM input'!AY547</f>
        <v>0</v>
      </c>
      <c r="CN36" s="432">
        <f>'PTRM input'!AZ547</f>
        <v>0</v>
      </c>
      <c r="CO36" s="463">
        <f>'PTRM input'!BA547</f>
        <v>0</v>
      </c>
      <c r="CP36" s="462">
        <f>'PTRM input'!BB407</f>
        <v>0</v>
      </c>
      <c r="CQ36" s="432">
        <f>'PTRM input'!BC407</f>
        <v>0</v>
      </c>
      <c r="CR36" s="432">
        <f>'PTRM input'!BD407</f>
        <v>0</v>
      </c>
      <c r="CS36" s="432">
        <f>'PTRM input'!BE407</f>
        <v>0</v>
      </c>
      <c r="CT36" s="432">
        <f>'PTRM input'!BF407</f>
        <v>0</v>
      </c>
      <c r="CU36" s="463">
        <f>'PTRM input'!BG407</f>
        <v>0</v>
      </c>
      <c r="CV36" s="462">
        <f>'PTRM input'!BC547</f>
        <v>0</v>
      </c>
      <c r="CW36" s="432">
        <f>'PTRM input'!BD547</f>
        <v>0</v>
      </c>
      <c r="CX36" s="432">
        <f>'PTRM input'!BE547</f>
        <v>0</v>
      </c>
      <c r="CY36" s="432">
        <f>'PTRM input'!BF547</f>
        <v>0</v>
      </c>
      <c r="CZ36" s="463">
        <f>'PTRM input'!BG547</f>
        <v>0</v>
      </c>
      <c r="DA36" s="462">
        <f>'PTRM input'!BH407</f>
        <v>0</v>
      </c>
      <c r="DB36" s="432">
        <f>'PTRM input'!BI407</f>
        <v>0</v>
      </c>
      <c r="DC36" s="432">
        <f>'PTRM input'!BJ407</f>
        <v>0</v>
      </c>
      <c r="DD36" s="432">
        <f>'PTRM input'!BK407</f>
        <v>0</v>
      </c>
      <c r="DE36" s="432">
        <f>'PTRM input'!BL407</f>
        <v>0</v>
      </c>
      <c r="DF36" s="463">
        <f>'PTRM input'!BM407</f>
        <v>0</v>
      </c>
      <c r="DG36" s="462">
        <f>'PTRM input'!BI547</f>
        <v>0</v>
      </c>
      <c r="DH36" s="432">
        <f>'PTRM input'!BJ547</f>
        <v>0</v>
      </c>
      <c r="DI36" s="432">
        <f>'PTRM input'!BK547</f>
        <v>0</v>
      </c>
      <c r="DJ36" s="432">
        <f>'PTRM input'!BL547</f>
        <v>0</v>
      </c>
      <c r="DK36" s="463">
        <f>'PTRM input'!BM547</f>
        <v>0</v>
      </c>
      <c r="DL36" s="462">
        <f>'PTRM input'!BN407</f>
        <v>0</v>
      </c>
      <c r="DM36" s="432">
        <f>'PTRM input'!BO407</f>
        <v>0</v>
      </c>
      <c r="DN36" s="432">
        <f>'PTRM input'!BP407</f>
        <v>0</v>
      </c>
      <c r="DO36" s="432">
        <f>'PTRM input'!BQ407</f>
        <v>0</v>
      </c>
      <c r="DP36" s="432">
        <f>'PTRM input'!BR407</f>
        <v>0</v>
      </c>
      <c r="DQ36" s="463">
        <f>'PTRM input'!BS407</f>
        <v>0</v>
      </c>
      <c r="DR36" s="462">
        <f>'PTRM input'!BO547</f>
        <v>0</v>
      </c>
      <c r="DS36" s="432">
        <f>'PTRM input'!BP547</f>
        <v>0</v>
      </c>
      <c r="DT36" s="432">
        <f>'PTRM input'!BQ547</f>
        <v>0</v>
      </c>
      <c r="DU36" s="432">
        <f>'PTRM input'!BR547</f>
        <v>0</v>
      </c>
      <c r="DV36" s="463">
        <f>'PTRM input'!BS547</f>
        <v>0</v>
      </c>
      <c r="DW36" s="462">
        <f>'PTRM input'!BT407</f>
        <v>0</v>
      </c>
      <c r="DX36" s="432">
        <f>'PTRM input'!BU407</f>
        <v>0</v>
      </c>
      <c r="DY36" s="432">
        <f>'PTRM input'!BV407</f>
        <v>0</v>
      </c>
      <c r="DZ36" s="432">
        <f>'PTRM input'!BW407</f>
        <v>0</v>
      </c>
      <c r="EA36" s="432">
        <f>'PTRM input'!BX407</f>
        <v>0</v>
      </c>
      <c r="EB36" s="463">
        <f>'PTRM input'!BY407</f>
        <v>0</v>
      </c>
      <c r="EC36" s="462">
        <f>'PTRM input'!BU547</f>
        <v>0</v>
      </c>
      <c r="ED36" s="432">
        <f>'PTRM input'!BV547</f>
        <v>0</v>
      </c>
      <c r="EE36" s="432">
        <f>'PTRM input'!BW547</f>
        <v>0</v>
      </c>
      <c r="EF36" s="432">
        <f>'PTRM input'!BX547</f>
        <v>0</v>
      </c>
      <c r="EG36" s="463">
        <f>'PTRM input'!BY547</f>
        <v>0</v>
      </c>
      <c r="EH36" s="462">
        <f>'PTRM input'!BZ407</f>
        <v>0</v>
      </c>
      <c r="EI36" s="432">
        <f>'PTRM input'!CA407</f>
        <v>0</v>
      </c>
      <c r="EJ36" s="432">
        <f>'PTRM input'!CB407</f>
        <v>0</v>
      </c>
      <c r="EK36" s="432">
        <f>'PTRM input'!CC407</f>
        <v>0</v>
      </c>
      <c r="EL36" s="432">
        <f>'PTRM input'!CD407</f>
        <v>0</v>
      </c>
      <c r="EM36" s="463">
        <f>'PTRM input'!CE407</f>
        <v>0</v>
      </c>
      <c r="EN36" s="462">
        <f>'PTRM input'!CA547</f>
        <v>0</v>
      </c>
      <c r="EO36" s="432">
        <f>'PTRM input'!CB547</f>
        <v>0</v>
      </c>
      <c r="EP36" s="432">
        <f>'PTRM input'!CC547</f>
        <v>0</v>
      </c>
      <c r="EQ36" s="432">
        <f>'PTRM input'!CD547</f>
        <v>0</v>
      </c>
      <c r="ER36" s="463">
        <f>'PTRM input'!CE547</f>
        <v>0</v>
      </c>
      <c r="ES36" s="462">
        <f>'PTRM input'!CF407</f>
        <v>0</v>
      </c>
      <c r="ET36" s="432">
        <f>'PTRM input'!CG407</f>
        <v>0</v>
      </c>
      <c r="EU36" s="432">
        <f>'PTRM input'!CH407</f>
        <v>0</v>
      </c>
      <c r="EV36" s="432">
        <f>'PTRM input'!CI407</f>
        <v>0</v>
      </c>
      <c r="EW36" s="432">
        <f>'PTRM input'!CJ407</f>
        <v>0</v>
      </c>
      <c r="EX36" s="463">
        <f>'PTRM input'!CK407</f>
        <v>0</v>
      </c>
      <c r="EY36" s="462">
        <f>'PTRM input'!CG547</f>
        <v>0</v>
      </c>
      <c r="EZ36" s="432">
        <f>'PTRM input'!CH547</f>
        <v>0</v>
      </c>
      <c r="FA36" s="432">
        <f>'PTRM input'!CI547</f>
        <v>0</v>
      </c>
      <c r="FB36" s="432">
        <f>'PTRM input'!CJ547</f>
        <v>0</v>
      </c>
      <c r="FC36" s="463">
        <f>'PTRM input'!CK547</f>
        <v>0</v>
      </c>
      <c r="FD36" s="462">
        <f>'PTRM input'!CL407</f>
        <v>0</v>
      </c>
      <c r="FE36" s="432">
        <f>'PTRM input'!CM407</f>
        <v>0</v>
      </c>
      <c r="FF36" s="432">
        <f>'PTRM input'!CN407</f>
        <v>0</v>
      </c>
      <c r="FG36" s="432">
        <f>'PTRM input'!CO407</f>
        <v>0</v>
      </c>
      <c r="FH36" s="432">
        <f>'PTRM input'!CP407</f>
        <v>0</v>
      </c>
      <c r="FI36" s="463">
        <f>'PTRM input'!CQ407</f>
        <v>0</v>
      </c>
      <c r="FJ36" s="462">
        <f>'PTRM input'!CM547</f>
        <v>0</v>
      </c>
      <c r="FK36" s="432">
        <f>'PTRM input'!CN547</f>
        <v>0</v>
      </c>
      <c r="FL36" s="432">
        <f>'PTRM input'!CO547</f>
        <v>0</v>
      </c>
      <c r="FM36" s="432">
        <f>'PTRM input'!CP547</f>
        <v>0</v>
      </c>
      <c r="FN36" s="463">
        <f>'PTRM input'!CQ547</f>
        <v>0</v>
      </c>
      <c r="FO36" s="462">
        <f>'PTRM input'!CR407</f>
        <v>0</v>
      </c>
      <c r="FP36" s="432">
        <f>'PTRM input'!CS407</f>
        <v>0</v>
      </c>
      <c r="FQ36" s="432">
        <f>'PTRM input'!CT407</f>
        <v>0</v>
      </c>
      <c r="FR36" s="432">
        <f>'PTRM input'!CU407</f>
        <v>0</v>
      </c>
      <c r="FS36" s="432">
        <f>'PTRM input'!CV407</f>
        <v>0</v>
      </c>
      <c r="FT36" s="463">
        <f>'PTRM input'!CW407</f>
        <v>0</v>
      </c>
      <c r="FU36" s="462">
        <f>'PTRM input'!CS547</f>
        <v>0</v>
      </c>
      <c r="FV36" s="432">
        <f>'PTRM input'!CT547</f>
        <v>0</v>
      </c>
      <c r="FW36" s="432">
        <f>'PTRM input'!CU547</f>
        <v>0</v>
      </c>
      <c r="FX36" s="432">
        <f>'PTRM input'!CV547</f>
        <v>0</v>
      </c>
      <c r="FY36" s="463">
        <f>'PTRM input'!CW547</f>
        <v>0</v>
      </c>
      <c r="FZ36" s="462">
        <f>'PTRM input'!CX407</f>
        <v>0</v>
      </c>
      <c r="GA36" s="432">
        <f>'PTRM input'!CY407</f>
        <v>0</v>
      </c>
      <c r="GB36" s="432">
        <f>'PTRM input'!CZ407</f>
        <v>0</v>
      </c>
      <c r="GC36" s="432">
        <f>'PTRM input'!DA407</f>
        <v>0</v>
      </c>
      <c r="GD36" s="432">
        <f>'PTRM input'!DB407</f>
        <v>0</v>
      </c>
      <c r="GE36" s="463">
        <f>'PTRM input'!DC407</f>
        <v>0</v>
      </c>
      <c r="GF36" s="462">
        <f>'PTRM input'!CY547</f>
        <v>0</v>
      </c>
      <c r="GG36" s="432">
        <f>'PTRM input'!CZ547</f>
        <v>0</v>
      </c>
      <c r="GH36" s="432">
        <f>'PTRM input'!DA547</f>
        <v>0</v>
      </c>
      <c r="GI36" s="432">
        <f>'PTRM input'!DB547</f>
        <v>0</v>
      </c>
      <c r="GJ36" s="463">
        <f>'PTRM input'!DC547</f>
        <v>0</v>
      </c>
    </row>
    <row r="37" spans="1:192" s="4" customFormat="1">
      <c r="A37" s="22"/>
      <c r="B37" s="22"/>
      <c r="C37" s="22"/>
      <c r="D37" s="22"/>
      <c r="E37" s="432" t="str">
        <f>'PTRM input'!E408</f>
        <v>New Tariff 11</v>
      </c>
      <c r="F37" s="462">
        <f>'PTRM input'!F408</f>
        <v>0</v>
      </c>
      <c r="G37" s="432">
        <f>'PTRM input'!G408</f>
        <v>0</v>
      </c>
      <c r="H37" s="432">
        <f>'PTRM input'!H408</f>
        <v>0</v>
      </c>
      <c r="I37" s="432">
        <f>'PTRM input'!I408</f>
        <v>0</v>
      </c>
      <c r="J37" s="432">
        <f>'PTRM input'!J408</f>
        <v>0</v>
      </c>
      <c r="K37" s="463">
        <f>'PTRM input'!K408</f>
        <v>0</v>
      </c>
      <c r="L37" s="432">
        <f>'PTRM input'!G548</f>
        <v>0</v>
      </c>
      <c r="M37" s="432">
        <f>'PTRM input'!H548</f>
        <v>0</v>
      </c>
      <c r="N37" s="432">
        <f>'PTRM input'!I548</f>
        <v>0</v>
      </c>
      <c r="O37" s="432">
        <f>'PTRM input'!J548</f>
        <v>0</v>
      </c>
      <c r="P37" s="463">
        <f>'PTRM input'!K548</f>
        <v>0</v>
      </c>
      <c r="Q37" s="462">
        <f>'PTRM input'!L408</f>
        <v>0</v>
      </c>
      <c r="R37" s="432">
        <f>'PTRM input'!M408</f>
        <v>0</v>
      </c>
      <c r="S37" s="432">
        <f>'PTRM input'!N408</f>
        <v>0</v>
      </c>
      <c r="T37" s="432">
        <f>'PTRM input'!O408</f>
        <v>0</v>
      </c>
      <c r="U37" s="432">
        <f>'PTRM input'!P408</f>
        <v>0</v>
      </c>
      <c r="V37" s="463">
        <f>'PTRM input'!Q408</f>
        <v>0</v>
      </c>
      <c r="W37" s="432">
        <f>'PTRM input'!M548</f>
        <v>0</v>
      </c>
      <c r="X37" s="432">
        <f>'PTRM input'!N548</f>
        <v>0</v>
      </c>
      <c r="Y37" s="432">
        <f>'PTRM input'!O548</f>
        <v>0</v>
      </c>
      <c r="Z37" s="432">
        <f>'PTRM input'!P548</f>
        <v>0</v>
      </c>
      <c r="AA37" s="463">
        <f>'PTRM input'!Q548</f>
        <v>0</v>
      </c>
      <c r="AB37" s="432">
        <f>'PTRM input'!R408</f>
        <v>0</v>
      </c>
      <c r="AC37" s="432">
        <f>'PTRM input'!S408</f>
        <v>0</v>
      </c>
      <c r="AD37" s="432">
        <f>'PTRM input'!T408</f>
        <v>0</v>
      </c>
      <c r="AE37" s="432">
        <f>'PTRM input'!U408</f>
        <v>0</v>
      </c>
      <c r="AF37" s="432">
        <f>'PTRM input'!V408</f>
        <v>0</v>
      </c>
      <c r="AG37" s="432">
        <f>'PTRM input'!W408</f>
        <v>0</v>
      </c>
      <c r="AH37" s="462">
        <f>'PTRM input'!S548</f>
        <v>0</v>
      </c>
      <c r="AI37" s="432">
        <f>'PTRM input'!T548</f>
        <v>0</v>
      </c>
      <c r="AJ37" s="432">
        <f>'PTRM input'!U548</f>
        <v>0</v>
      </c>
      <c r="AK37" s="432">
        <f>'PTRM input'!V548</f>
        <v>0</v>
      </c>
      <c r="AL37" s="463">
        <f>'PTRM input'!W548</f>
        <v>0</v>
      </c>
      <c r="AM37" s="462">
        <f>'PTRM input'!X408</f>
        <v>0</v>
      </c>
      <c r="AN37" s="432">
        <f>'PTRM input'!Y408</f>
        <v>0</v>
      </c>
      <c r="AO37" s="432">
        <f>'PTRM input'!Z408</f>
        <v>0</v>
      </c>
      <c r="AP37" s="432">
        <f>'PTRM input'!AA408</f>
        <v>0</v>
      </c>
      <c r="AQ37" s="432">
        <f>'PTRM input'!AB408</f>
        <v>0</v>
      </c>
      <c r="AR37" s="463">
        <f>'PTRM input'!AC408</f>
        <v>0</v>
      </c>
      <c r="AS37" s="462">
        <f>'PTRM input'!Y548</f>
        <v>0</v>
      </c>
      <c r="AT37" s="432">
        <f>'PTRM input'!Z548</f>
        <v>0</v>
      </c>
      <c r="AU37" s="432">
        <f>'PTRM input'!AA548</f>
        <v>0</v>
      </c>
      <c r="AV37" s="432">
        <f>'PTRM input'!AB548</f>
        <v>0</v>
      </c>
      <c r="AW37" s="463">
        <f>'PTRM input'!AC548</f>
        <v>0</v>
      </c>
      <c r="AX37" s="462">
        <f>'PTRM input'!AD408</f>
        <v>0</v>
      </c>
      <c r="AY37" s="432">
        <f>'PTRM input'!AE408</f>
        <v>0</v>
      </c>
      <c r="AZ37" s="432">
        <f>'PTRM input'!AF408</f>
        <v>0</v>
      </c>
      <c r="BA37" s="432">
        <f>'PTRM input'!AG408</f>
        <v>0</v>
      </c>
      <c r="BB37" s="432">
        <f>'PTRM input'!AH408</f>
        <v>0</v>
      </c>
      <c r="BC37" s="463">
        <f>'PTRM input'!AI408</f>
        <v>0</v>
      </c>
      <c r="BD37" s="462">
        <f>'PTRM input'!AE548</f>
        <v>0</v>
      </c>
      <c r="BE37" s="432">
        <f>'PTRM input'!AF548</f>
        <v>0</v>
      </c>
      <c r="BF37" s="432">
        <f>'PTRM input'!AG548</f>
        <v>0</v>
      </c>
      <c r="BG37" s="432">
        <f>'PTRM input'!AH548</f>
        <v>0</v>
      </c>
      <c r="BH37" s="463">
        <f>'PTRM input'!AI548</f>
        <v>0</v>
      </c>
      <c r="BI37" s="462">
        <f>'PTRM input'!AJ408</f>
        <v>0</v>
      </c>
      <c r="BJ37" s="432">
        <f>'PTRM input'!AK408</f>
        <v>0</v>
      </c>
      <c r="BK37" s="432">
        <f>'PTRM input'!AL408</f>
        <v>0</v>
      </c>
      <c r="BL37" s="432">
        <f>'PTRM input'!AM408</f>
        <v>0</v>
      </c>
      <c r="BM37" s="432">
        <f>'PTRM input'!AN408</f>
        <v>0</v>
      </c>
      <c r="BN37" s="463">
        <f>'PTRM input'!AO408</f>
        <v>0</v>
      </c>
      <c r="BO37" s="462">
        <f>'PTRM input'!AK548</f>
        <v>0</v>
      </c>
      <c r="BP37" s="432">
        <f>'PTRM input'!AL548</f>
        <v>0</v>
      </c>
      <c r="BQ37" s="432">
        <f>'PTRM input'!AM548</f>
        <v>0</v>
      </c>
      <c r="BR37" s="432">
        <f>'PTRM input'!AN548</f>
        <v>0</v>
      </c>
      <c r="BS37" s="463">
        <f>'PTRM input'!AO548</f>
        <v>0</v>
      </c>
      <c r="BT37" s="462">
        <f>'PTRM input'!AP408</f>
        <v>0</v>
      </c>
      <c r="BU37" s="432">
        <f>'PTRM input'!AQ408</f>
        <v>0</v>
      </c>
      <c r="BV37" s="432">
        <f>'PTRM input'!AR408</f>
        <v>0</v>
      </c>
      <c r="BW37" s="432">
        <f>'PTRM input'!AS408</f>
        <v>0</v>
      </c>
      <c r="BX37" s="432">
        <f>'PTRM input'!AT408</f>
        <v>0</v>
      </c>
      <c r="BY37" s="463">
        <f>'PTRM input'!AU408</f>
        <v>0</v>
      </c>
      <c r="BZ37" s="462">
        <f>'PTRM input'!AQ548</f>
        <v>0</v>
      </c>
      <c r="CA37" s="432">
        <f>'PTRM input'!AR548</f>
        <v>0</v>
      </c>
      <c r="CB37" s="432">
        <f>'PTRM input'!AS548</f>
        <v>0</v>
      </c>
      <c r="CC37" s="432">
        <f>'PTRM input'!AT548</f>
        <v>0</v>
      </c>
      <c r="CD37" s="463">
        <f>'PTRM input'!AU548</f>
        <v>0</v>
      </c>
      <c r="CE37" s="462">
        <f>'PTRM input'!AV408</f>
        <v>0</v>
      </c>
      <c r="CF37" s="432">
        <f>'PTRM input'!AW408</f>
        <v>0</v>
      </c>
      <c r="CG37" s="432">
        <f>'PTRM input'!AX408</f>
        <v>0</v>
      </c>
      <c r="CH37" s="432">
        <f>'PTRM input'!AY408</f>
        <v>0</v>
      </c>
      <c r="CI37" s="432">
        <f>'PTRM input'!AZ408</f>
        <v>0</v>
      </c>
      <c r="CJ37" s="463">
        <f>'PTRM input'!BA408</f>
        <v>0</v>
      </c>
      <c r="CK37" s="462">
        <f>'PTRM input'!AW548</f>
        <v>0</v>
      </c>
      <c r="CL37" s="432">
        <f>'PTRM input'!AX548</f>
        <v>0</v>
      </c>
      <c r="CM37" s="432">
        <f>'PTRM input'!AY548</f>
        <v>0</v>
      </c>
      <c r="CN37" s="432">
        <f>'PTRM input'!AZ548</f>
        <v>0</v>
      </c>
      <c r="CO37" s="463">
        <f>'PTRM input'!BA548</f>
        <v>0</v>
      </c>
      <c r="CP37" s="462">
        <f>'PTRM input'!BB408</f>
        <v>0</v>
      </c>
      <c r="CQ37" s="432">
        <f>'PTRM input'!BC408</f>
        <v>0</v>
      </c>
      <c r="CR37" s="432">
        <f>'PTRM input'!BD408</f>
        <v>0</v>
      </c>
      <c r="CS37" s="432">
        <f>'PTRM input'!BE408</f>
        <v>0</v>
      </c>
      <c r="CT37" s="432">
        <f>'PTRM input'!BF408</f>
        <v>0</v>
      </c>
      <c r="CU37" s="463">
        <f>'PTRM input'!BG408</f>
        <v>0</v>
      </c>
      <c r="CV37" s="462">
        <f>'PTRM input'!BC548</f>
        <v>0</v>
      </c>
      <c r="CW37" s="432">
        <f>'PTRM input'!BD548</f>
        <v>0</v>
      </c>
      <c r="CX37" s="432">
        <f>'PTRM input'!BE548</f>
        <v>0</v>
      </c>
      <c r="CY37" s="432">
        <f>'PTRM input'!BF548</f>
        <v>0</v>
      </c>
      <c r="CZ37" s="463">
        <f>'PTRM input'!BG548</f>
        <v>0</v>
      </c>
      <c r="DA37" s="462">
        <f>'PTRM input'!BH408</f>
        <v>0</v>
      </c>
      <c r="DB37" s="432">
        <f>'PTRM input'!BI408</f>
        <v>0</v>
      </c>
      <c r="DC37" s="432">
        <f>'PTRM input'!BJ408</f>
        <v>0</v>
      </c>
      <c r="DD37" s="432">
        <f>'PTRM input'!BK408</f>
        <v>0</v>
      </c>
      <c r="DE37" s="432">
        <f>'PTRM input'!BL408</f>
        <v>0</v>
      </c>
      <c r="DF37" s="463">
        <f>'PTRM input'!BM408</f>
        <v>0</v>
      </c>
      <c r="DG37" s="462">
        <f>'PTRM input'!BI548</f>
        <v>0</v>
      </c>
      <c r="DH37" s="432">
        <f>'PTRM input'!BJ548</f>
        <v>0</v>
      </c>
      <c r="DI37" s="432">
        <f>'PTRM input'!BK548</f>
        <v>0</v>
      </c>
      <c r="DJ37" s="432">
        <f>'PTRM input'!BL548</f>
        <v>0</v>
      </c>
      <c r="DK37" s="463">
        <f>'PTRM input'!BM548</f>
        <v>0</v>
      </c>
      <c r="DL37" s="462">
        <f>'PTRM input'!BN408</f>
        <v>0</v>
      </c>
      <c r="DM37" s="432">
        <f>'PTRM input'!BO408</f>
        <v>0</v>
      </c>
      <c r="DN37" s="432">
        <f>'PTRM input'!BP408</f>
        <v>0</v>
      </c>
      <c r="DO37" s="432">
        <f>'PTRM input'!BQ408</f>
        <v>0</v>
      </c>
      <c r="DP37" s="432">
        <f>'PTRM input'!BR408</f>
        <v>0</v>
      </c>
      <c r="DQ37" s="463">
        <f>'PTRM input'!BS408</f>
        <v>0</v>
      </c>
      <c r="DR37" s="462">
        <f>'PTRM input'!BO548</f>
        <v>0</v>
      </c>
      <c r="DS37" s="432">
        <f>'PTRM input'!BP548</f>
        <v>0</v>
      </c>
      <c r="DT37" s="432">
        <f>'PTRM input'!BQ548</f>
        <v>0</v>
      </c>
      <c r="DU37" s="432">
        <f>'PTRM input'!BR548</f>
        <v>0</v>
      </c>
      <c r="DV37" s="463">
        <f>'PTRM input'!BS548</f>
        <v>0</v>
      </c>
      <c r="DW37" s="462">
        <f>'PTRM input'!BT408</f>
        <v>0</v>
      </c>
      <c r="DX37" s="432">
        <f>'PTRM input'!BU408</f>
        <v>0</v>
      </c>
      <c r="DY37" s="432">
        <f>'PTRM input'!BV408</f>
        <v>0</v>
      </c>
      <c r="DZ37" s="432">
        <f>'PTRM input'!BW408</f>
        <v>0</v>
      </c>
      <c r="EA37" s="432">
        <f>'PTRM input'!BX408</f>
        <v>0</v>
      </c>
      <c r="EB37" s="463">
        <f>'PTRM input'!BY408</f>
        <v>0</v>
      </c>
      <c r="EC37" s="462">
        <f>'PTRM input'!BU548</f>
        <v>0</v>
      </c>
      <c r="ED37" s="432">
        <f>'PTRM input'!BV548</f>
        <v>0</v>
      </c>
      <c r="EE37" s="432">
        <f>'PTRM input'!BW548</f>
        <v>0</v>
      </c>
      <c r="EF37" s="432">
        <f>'PTRM input'!BX548</f>
        <v>0</v>
      </c>
      <c r="EG37" s="463">
        <f>'PTRM input'!BY548</f>
        <v>0</v>
      </c>
      <c r="EH37" s="462">
        <f>'PTRM input'!BZ408</f>
        <v>0</v>
      </c>
      <c r="EI37" s="432">
        <f>'PTRM input'!CA408</f>
        <v>0</v>
      </c>
      <c r="EJ37" s="432">
        <f>'PTRM input'!CB408</f>
        <v>0</v>
      </c>
      <c r="EK37" s="432">
        <f>'PTRM input'!CC408</f>
        <v>0</v>
      </c>
      <c r="EL37" s="432">
        <f>'PTRM input'!CD408</f>
        <v>0</v>
      </c>
      <c r="EM37" s="463">
        <f>'PTRM input'!CE408</f>
        <v>0</v>
      </c>
      <c r="EN37" s="462">
        <f>'PTRM input'!CA548</f>
        <v>0</v>
      </c>
      <c r="EO37" s="432">
        <f>'PTRM input'!CB548</f>
        <v>0</v>
      </c>
      <c r="EP37" s="432">
        <f>'PTRM input'!CC548</f>
        <v>0</v>
      </c>
      <c r="EQ37" s="432">
        <f>'PTRM input'!CD548</f>
        <v>0</v>
      </c>
      <c r="ER37" s="463">
        <f>'PTRM input'!CE548</f>
        <v>0</v>
      </c>
      <c r="ES37" s="462">
        <f>'PTRM input'!CF408</f>
        <v>0</v>
      </c>
      <c r="ET37" s="432">
        <f>'PTRM input'!CG408</f>
        <v>0</v>
      </c>
      <c r="EU37" s="432">
        <f>'PTRM input'!CH408</f>
        <v>0</v>
      </c>
      <c r="EV37" s="432">
        <f>'PTRM input'!CI408</f>
        <v>0</v>
      </c>
      <c r="EW37" s="432">
        <f>'PTRM input'!CJ408</f>
        <v>0</v>
      </c>
      <c r="EX37" s="463">
        <f>'PTRM input'!CK408</f>
        <v>0</v>
      </c>
      <c r="EY37" s="462">
        <f>'PTRM input'!CG548</f>
        <v>0</v>
      </c>
      <c r="EZ37" s="432">
        <f>'PTRM input'!CH548</f>
        <v>0</v>
      </c>
      <c r="FA37" s="432">
        <f>'PTRM input'!CI548</f>
        <v>0</v>
      </c>
      <c r="FB37" s="432">
        <f>'PTRM input'!CJ548</f>
        <v>0</v>
      </c>
      <c r="FC37" s="463">
        <f>'PTRM input'!CK548</f>
        <v>0</v>
      </c>
      <c r="FD37" s="462">
        <f>'PTRM input'!CL408</f>
        <v>0</v>
      </c>
      <c r="FE37" s="432">
        <f>'PTRM input'!CM408</f>
        <v>0</v>
      </c>
      <c r="FF37" s="432">
        <f>'PTRM input'!CN408</f>
        <v>0</v>
      </c>
      <c r="FG37" s="432">
        <f>'PTRM input'!CO408</f>
        <v>0</v>
      </c>
      <c r="FH37" s="432">
        <f>'PTRM input'!CP408</f>
        <v>0</v>
      </c>
      <c r="FI37" s="463">
        <f>'PTRM input'!CQ408</f>
        <v>0</v>
      </c>
      <c r="FJ37" s="462">
        <f>'PTRM input'!CM548</f>
        <v>0</v>
      </c>
      <c r="FK37" s="432">
        <f>'PTRM input'!CN548</f>
        <v>0</v>
      </c>
      <c r="FL37" s="432">
        <f>'PTRM input'!CO548</f>
        <v>0</v>
      </c>
      <c r="FM37" s="432">
        <f>'PTRM input'!CP548</f>
        <v>0</v>
      </c>
      <c r="FN37" s="463">
        <f>'PTRM input'!CQ548</f>
        <v>0</v>
      </c>
      <c r="FO37" s="462">
        <f>'PTRM input'!CR408</f>
        <v>0</v>
      </c>
      <c r="FP37" s="432">
        <f>'PTRM input'!CS408</f>
        <v>0</v>
      </c>
      <c r="FQ37" s="432">
        <f>'PTRM input'!CT408</f>
        <v>0</v>
      </c>
      <c r="FR37" s="432">
        <f>'PTRM input'!CU408</f>
        <v>0</v>
      </c>
      <c r="FS37" s="432">
        <f>'PTRM input'!CV408</f>
        <v>0</v>
      </c>
      <c r="FT37" s="463">
        <f>'PTRM input'!CW408</f>
        <v>0</v>
      </c>
      <c r="FU37" s="462">
        <f>'PTRM input'!CS548</f>
        <v>0</v>
      </c>
      <c r="FV37" s="432">
        <f>'PTRM input'!CT548</f>
        <v>0</v>
      </c>
      <c r="FW37" s="432">
        <f>'PTRM input'!CU548</f>
        <v>0</v>
      </c>
      <c r="FX37" s="432">
        <f>'PTRM input'!CV548</f>
        <v>0</v>
      </c>
      <c r="FY37" s="463">
        <f>'PTRM input'!CW548</f>
        <v>0</v>
      </c>
      <c r="FZ37" s="462">
        <f>'PTRM input'!CX408</f>
        <v>0</v>
      </c>
      <c r="GA37" s="432">
        <f>'PTRM input'!CY408</f>
        <v>0</v>
      </c>
      <c r="GB37" s="432">
        <f>'PTRM input'!CZ408</f>
        <v>0</v>
      </c>
      <c r="GC37" s="432">
        <f>'PTRM input'!DA408</f>
        <v>0</v>
      </c>
      <c r="GD37" s="432">
        <f>'PTRM input'!DB408</f>
        <v>0</v>
      </c>
      <c r="GE37" s="463">
        <f>'PTRM input'!DC408</f>
        <v>0</v>
      </c>
      <c r="GF37" s="462">
        <f>'PTRM input'!CY548</f>
        <v>0</v>
      </c>
      <c r="GG37" s="432">
        <f>'PTRM input'!CZ548</f>
        <v>0</v>
      </c>
      <c r="GH37" s="432">
        <f>'PTRM input'!DA548</f>
        <v>0</v>
      </c>
      <c r="GI37" s="432">
        <f>'PTRM input'!DB548</f>
        <v>0</v>
      </c>
      <c r="GJ37" s="463">
        <f>'PTRM input'!DC548</f>
        <v>0</v>
      </c>
    </row>
    <row r="38" spans="1:192" s="4" customFormat="1">
      <c r="A38" s="22"/>
      <c r="B38" s="22"/>
      <c r="C38" s="22"/>
      <c r="D38" s="22"/>
      <c r="E38" s="432" t="str">
        <f>'PTRM input'!E409</f>
        <v>Dedicated circuit</v>
      </c>
      <c r="F38" s="462">
        <f>'PTRM input'!F409</f>
        <v>169325.58377251725</v>
      </c>
      <c r="G38" s="432">
        <f>'PTRM input'!G409</f>
        <v>0</v>
      </c>
      <c r="H38" s="432">
        <f>'PTRM input'!H409</f>
        <v>0</v>
      </c>
      <c r="I38" s="432">
        <f>'PTRM input'!I409</f>
        <v>0</v>
      </c>
      <c r="J38" s="432">
        <f>'PTRM input'!J409</f>
        <v>0</v>
      </c>
      <c r="K38" s="463">
        <f>'PTRM input'!K409</f>
        <v>0</v>
      </c>
      <c r="L38" s="432">
        <f>'PTRM input'!G549</f>
        <v>0</v>
      </c>
      <c r="M38" s="432">
        <f>'PTRM input'!H549</f>
        <v>0</v>
      </c>
      <c r="N38" s="432">
        <f>'PTRM input'!I549</f>
        <v>0</v>
      </c>
      <c r="O38" s="432">
        <f>'PTRM input'!J549</f>
        <v>0</v>
      </c>
      <c r="P38" s="463">
        <f>'PTRM input'!K549</f>
        <v>0</v>
      </c>
      <c r="Q38" s="462">
        <f>'PTRM input'!L409</f>
        <v>0</v>
      </c>
      <c r="R38" s="432">
        <f>'PTRM input'!M409</f>
        <v>0</v>
      </c>
      <c r="S38" s="432">
        <f>'PTRM input'!N409</f>
        <v>0</v>
      </c>
      <c r="T38" s="432">
        <f>'PTRM input'!O409</f>
        <v>0</v>
      </c>
      <c r="U38" s="432">
        <f>'PTRM input'!P409</f>
        <v>0</v>
      </c>
      <c r="V38" s="463">
        <f>'PTRM input'!Q409</f>
        <v>0</v>
      </c>
      <c r="W38" s="432">
        <f>'PTRM input'!M549</f>
        <v>0</v>
      </c>
      <c r="X38" s="432">
        <f>'PTRM input'!N549</f>
        <v>0</v>
      </c>
      <c r="Y38" s="432">
        <f>'PTRM input'!O549</f>
        <v>0</v>
      </c>
      <c r="Z38" s="432">
        <f>'PTRM input'!P549</f>
        <v>0</v>
      </c>
      <c r="AA38" s="463">
        <f>'PTRM input'!Q549</f>
        <v>0</v>
      </c>
      <c r="AB38" s="432">
        <f>'PTRM input'!R409</f>
        <v>0</v>
      </c>
      <c r="AC38" s="432">
        <f>'PTRM input'!S409</f>
        <v>0</v>
      </c>
      <c r="AD38" s="432">
        <f>'PTRM input'!T409</f>
        <v>0</v>
      </c>
      <c r="AE38" s="432">
        <f>'PTRM input'!U409</f>
        <v>0</v>
      </c>
      <c r="AF38" s="432">
        <f>'PTRM input'!V409</f>
        <v>0</v>
      </c>
      <c r="AG38" s="432">
        <f>'PTRM input'!W409</f>
        <v>0</v>
      </c>
      <c r="AH38" s="462">
        <f>'PTRM input'!S549</f>
        <v>0</v>
      </c>
      <c r="AI38" s="432">
        <f>'PTRM input'!T549</f>
        <v>0</v>
      </c>
      <c r="AJ38" s="432">
        <f>'PTRM input'!U549</f>
        <v>0</v>
      </c>
      <c r="AK38" s="432">
        <f>'PTRM input'!V549</f>
        <v>0</v>
      </c>
      <c r="AL38" s="463">
        <f>'PTRM input'!W549</f>
        <v>0</v>
      </c>
      <c r="AM38" s="462">
        <f>'PTRM input'!X409</f>
        <v>0</v>
      </c>
      <c r="AN38" s="432">
        <f>'PTRM input'!Y409</f>
        <v>0</v>
      </c>
      <c r="AO38" s="432">
        <f>'PTRM input'!Z409</f>
        <v>0</v>
      </c>
      <c r="AP38" s="432">
        <f>'PTRM input'!AA409</f>
        <v>0</v>
      </c>
      <c r="AQ38" s="432">
        <f>'PTRM input'!AB409</f>
        <v>0</v>
      </c>
      <c r="AR38" s="463">
        <f>'PTRM input'!AC409</f>
        <v>0</v>
      </c>
      <c r="AS38" s="462">
        <f>'PTRM input'!Y549</f>
        <v>0</v>
      </c>
      <c r="AT38" s="432">
        <f>'PTRM input'!Z549</f>
        <v>0</v>
      </c>
      <c r="AU38" s="432">
        <f>'PTRM input'!AA549</f>
        <v>0</v>
      </c>
      <c r="AV38" s="432">
        <f>'PTRM input'!AB549</f>
        <v>0</v>
      </c>
      <c r="AW38" s="463">
        <f>'PTRM input'!AC549</f>
        <v>0</v>
      </c>
      <c r="AX38" s="462">
        <f>'PTRM input'!AD409</f>
        <v>0</v>
      </c>
      <c r="AY38" s="432">
        <f>'PTRM input'!AE409</f>
        <v>0</v>
      </c>
      <c r="AZ38" s="432">
        <f>'PTRM input'!AF409</f>
        <v>0</v>
      </c>
      <c r="BA38" s="432">
        <f>'PTRM input'!AG409</f>
        <v>0</v>
      </c>
      <c r="BB38" s="432">
        <f>'PTRM input'!AH409</f>
        <v>0</v>
      </c>
      <c r="BC38" s="463">
        <f>'PTRM input'!AI409</f>
        <v>0</v>
      </c>
      <c r="BD38" s="462">
        <f>'PTRM input'!AE549</f>
        <v>0</v>
      </c>
      <c r="BE38" s="432">
        <f>'PTRM input'!AF549</f>
        <v>0</v>
      </c>
      <c r="BF38" s="432">
        <f>'PTRM input'!AG549</f>
        <v>0</v>
      </c>
      <c r="BG38" s="432">
        <f>'PTRM input'!AH549</f>
        <v>0</v>
      </c>
      <c r="BH38" s="463">
        <f>'PTRM input'!AI549</f>
        <v>0</v>
      </c>
      <c r="BI38" s="462">
        <f>'PTRM input'!AJ409</f>
        <v>0</v>
      </c>
      <c r="BJ38" s="432">
        <f>'PTRM input'!AK409</f>
        <v>0</v>
      </c>
      <c r="BK38" s="432">
        <f>'PTRM input'!AL409</f>
        <v>0</v>
      </c>
      <c r="BL38" s="432">
        <f>'PTRM input'!AM409</f>
        <v>0</v>
      </c>
      <c r="BM38" s="432">
        <f>'PTRM input'!AN409</f>
        <v>0</v>
      </c>
      <c r="BN38" s="463">
        <f>'PTRM input'!AO409</f>
        <v>0</v>
      </c>
      <c r="BO38" s="462">
        <f>'PTRM input'!AK549</f>
        <v>0</v>
      </c>
      <c r="BP38" s="432">
        <f>'PTRM input'!AL549</f>
        <v>0</v>
      </c>
      <c r="BQ38" s="432">
        <f>'PTRM input'!AM549</f>
        <v>0</v>
      </c>
      <c r="BR38" s="432">
        <f>'PTRM input'!AN549</f>
        <v>0</v>
      </c>
      <c r="BS38" s="463">
        <f>'PTRM input'!AO549</f>
        <v>0</v>
      </c>
      <c r="BT38" s="462">
        <f>'PTRM input'!AP409</f>
        <v>0</v>
      </c>
      <c r="BU38" s="432">
        <f>'PTRM input'!AQ409</f>
        <v>0</v>
      </c>
      <c r="BV38" s="432">
        <f>'PTRM input'!AR409</f>
        <v>0</v>
      </c>
      <c r="BW38" s="432">
        <f>'PTRM input'!AS409</f>
        <v>0</v>
      </c>
      <c r="BX38" s="432">
        <f>'PTRM input'!AT409</f>
        <v>0</v>
      </c>
      <c r="BY38" s="463">
        <f>'PTRM input'!AU409</f>
        <v>0</v>
      </c>
      <c r="BZ38" s="462">
        <f>'PTRM input'!AQ549</f>
        <v>0</v>
      </c>
      <c r="CA38" s="432">
        <f>'PTRM input'!AR549</f>
        <v>0</v>
      </c>
      <c r="CB38" s="432">
        <f>'PTRM input'!AS549</f>
        <v>0</v>
      </c>
      <c r="CC38" s="432">
        <f>'PTRM input'!AT549</f>
        <v>0</v>
      </c>
      <c r="CD38" s="463">
        <f>'PTRM input'!AU549</f>
        <v>0</v>
      </c>
      <c r="CE38" s="462">
        <f>'PTRM input'!AV409</f>
        <v>320416181.84702915</v>
      </c>
      <c r="CF38" s="432">
        <f>'PTRM input'!AW409</f>
        <v>0</v>
      </c>
      <c r="CG38" s="432">
        <f>'PTRM input'!AX409</f>
        <v>0</v>
      </c>
      <c r="CH38" s="432">
        <f>'PTRM input'!AY409</f>
        <v>0</v>
      </c>
      <c r="CI38" s="432">
        <f>'PTRM input'!AZ409</f>
        <v>0</v>
      </c>
      <c r="CJ38" s="463">
        <f>'PTRM input'!BA409</f>
        <v>0</v>
      </c>
      <c r="CK38" s="462">
        <f>'PTRM input'!AW549</f>
        <v>0</v>
      </c>
      <c r="CL38" s="432">
        <f>'PTRM input'!AX549</f>
        <v>0</v>
      </c>
      <c r="CM38" s="432">
        <f>'PTRM input'!AY549</f>
        <v>0</v>
      </c>
      <c r="CN38" s="432">
        <f>'PTRM input'!AZ549</f>
        <v>0</v>
      </c>
      <c r="CO38" s="463">
        <f>'PTRM input'!BA549</f>
        <v>0</v>
      </c>
      <c r="CP38" s="462">
        <f>'PTRM input'!BB409</f>
        <v>0</v>
      </c>
      <c r="CQ38" s="432">
        <f>'PTRM input'!BC409</f>
        <v>0</v>
      </c>
      <c r="CR38" s="432">
        <f>'PTRM input'!BD409</f>
        <v>0</v>
      </c>
      <c r="CS38" s="432">
        <f>'PTRM input'!BE409</f>
        <v>0</v>
      </c>
      <c r="CT38" s="432">
        <f>'PTRM input'!BF409</f>
        <v>0</v>
      </c>
      <c r="CU38" s="463">
        <f>'PTRM input'!BG409</f>
        <v>0</v>
      </c>
      <c r="CV38" s="462">
        <f>'PTRM input'!BC549</f>
        <v>0</v>
      </c>
      <c r="CW38" s="432">
        <f>'PTRM input'!BD549</f>
        <v>0</v>
      </c>
      <c r="CX38" s="432">
        <f>'PTRM input'!BE549</f>
        <v>0</v>
      </c>
      <c r="CY38" s="432">
        <f>'PTRM input'!BF549</f>
        <v>0</v>
      </c>
      <c r="CZ38" s="463">
        <f>'PTRM input'!BG549</f>
        <v>0</v>
      </c>
      <c r="DA38" s="462">
        <f>'PTRM input'!BH409</f>
        <v>0</v>
      </c>
      <c r="DB38" s="432">
        <f>'PTRM input'!BI409</f>
        <v>0</v>
      </c>
      <c r="DC38" s="432">
        <f>'PTRM input'!BJ409</f>
        <v>0</v>
      </c>
      <c r="DD38" s="432">
        <f>'PTRM input'!BK409</f>
        <v>0</v>
      </c>
      <c r="DE38" s="432">
        <f>'PTRM input'!BL409</f>
        <v>0</v>
      </c>
      <c r="DF38" s="463">
        <f>'PTRM input'!BM409</f>
        <v>0</v>
      </c>
      <c r="DG38" s="462">
        <f>'PTRM input'!BI549</f>
        <v>0</v>
      </c>
      <c r="DH38" s="432">
        <f>'PTRM input'!BJ549</f>
        <v>0</v>
      </c>
      <c r="DI38" s="432">
        <f>'PTRM input'!BK549</f>
        <v>0</v>
      </c>
      <c r="DJ38" s="432">
        <f>'PTRM input'!BL549</f>
        <v>0</v>
      </c>
      <c r="DK38" s="463">
        <f>'PTRM input'!BM549</f>
        <v>0</v>
      </c>
      <c r="DL38" s="462">
        <f>'PTRM input'!BN409</f>
        <v>0</v>
      </c>
      <c r="DM38" s="432">
        <f>'PTRM input'!BO409</f>
        <v>0</v>
      </c>
      <c r="DN38" s="432">
        <f>'PTRM input'!BP409</f>
        <v>0</v>
      </c>
      <c r="DO38" s="432">
        <f>'PTRM input'!BQ409</f>
        <v>0</v>
      </c>
      <c r="DP38" s="432">
        <f>'PTRM input'!BR409</f>
        <v>0</v>
      </c>
      <c r="DQ38" s="463">
        <f>'PTRM input'!BS409</f>
        <v>0</v>
      </c>
      <c r="DR38" s="462">
        <f>'PTRM input'!BO549</f>
        <v>0</v>
      </c>
      <c r="DS38" s="432">
        <f>'PTRM input'!BP549</f>
        <v>0</v>
      </c>
      <c r="DT38" s="432">
        <f>'PTRM input'!BQ549</f>
        <v>0</v>
      </c>
      <c r="DU38" s="432">
        <f>'PTRM input'!BR549</f>
        <v>0</v>
      </c>
      <c r="DV38" s="463">
        <f>'PTRM input'!BS549</f>
        <v>0</v>
      </c>
      <c r="DW38" s="462">
        <f>'PTRM input'!BT409</f>
        <v>0</v>
      </c>
      <c r="DX38" s="432">
        <f>'PTRM input'!BU409</f>
        <v>0</v>
      </c>
      <c r="DY38" s="432">
        <f>'PTRM input'!BV409</f>
        <v>0</v>
      </c>
      <c r="DZ38" s="432">
        <f>'PTRM input'!BW409</f>
        <v>0</v>
      </c>
      <c r="EA38" s="432">
        <f>'PTRM input'!BX409</f>
        <v>0</v>
      </c>
      <c r="EB38" s="463">
        <f>'PTRM input'!BY409</f>
        <v>0</v>
      </c>
      <c r="EC38" s="462">
        <f>'PTRM input'!BU549</f>
        <v>0</v>
      </c>
      <c r="ED38" s="432">
        <f>'PTRM input'!BV549</f>
        <v>0</v>
      </c>
      <c r="EE38" s="432">
        <f>'PTRM input'!BW549</f>
        <v>0</v>
      </c>
      <c r="EF38" s="432">
        <f>'PTRM input'!BX549</f>
        <v>0</v>
      </c>
      <c r="EG38" s="463">
        <f>'PTRM input'!BY549</f>
        <v>0</v>
      </c>
      <c r="EH38" s="462">
        <f>'PTRM input'!BZ409</f>
        <v>0</v>
      </c>
      <c r="EI38" s="432">
        <f>'PTRM input'!CA409</f>
        <v>0</v>
      </c>
      <c r="EJ38" s="432">
        <f>'PTRM input'!CB409</f>
        <v>0</v>
      </c>
      <c r="EK38" s="432">
        <f>'PTRM input'!CC409</f>
        <v>0</v>
      </c>
      <c r="EL38" s="432">
        <f>'PTRM input'!CD409</f>
        <v>0</v>
      </c>
      <c r="EM38" s="463">
        <f>'PTRM input'!CE409</f>
        <v>0</v>
      </c>
      <c r="EN38" s="462">
        <f>'PTRM input'!CA549</f>
        <v>0</v>
      </c>
      <c r="EO38" s="432">
        <f>'PTRM input'!CB549</f>
        <v>0</v>
      </c>
      <c r="EP38" s="432">
        <f>'PTRM input'!CC549</f>
        <v>0</v>
      </c>
      <c r="EQ38" s="432">
        <f>'PTRM input'!CD549</f>
        <v>0</v>
      </c>
      <c r="ER38" s="463">
        <f>'PTRM input'!CE549</f>
        <v>0</v>
      </c>
      <c r="ES38" s="462">
        <f>'PTRM input'!CF409</f>
        <v>0</v>
      </c>
      <c r="ET38" s="432">
        <f>'PTRM input'!CG409</f>
        <v>0</v>
      </c>
      <c r="EU38" s="432">
        <f>'PTRM input'!CH409</f>
        <v>0</v>
      </c>
      <c r="EV38" s="432">
        <f>'PTRM input'!CI409</f>
        <v>0</v>
      </c>
      <c r="EW38" s="432">
        <f>'PTRM input'!CJ409</f>
        <v>0</v>
      </c>
      <c r="EX38" s="463">
        <f>'PTRM input'!CK409</f>
        <v>0</v>
      </c>
      <c r="EY38" s="462">
        <f>'PTRM input'!CG549</f>
        <v>0</v>
      </c>
      <c r="EZ38" s="432">
        <f>'PTRM input'!CH549</f>
        <v>0</v>
      </c>
      <c r="FA38" s="432">
        <f>'PTRM input'!CI549</f>
        <v>0</v>
      </c>
      <c r="FB38" s="432">
        <f>'PTRM input'!CJ549</f>
        <v>0</v>
      </c>
      <c r="FC38" s="463">
        <f>'PTRM input'!CK549</f>
        <v>0</v>
      </c>
      <c r="FD38" s="462">
        <f>'PTRM input'!CL409</f>
        <v>0</v>
      </c>
      <c r="FE38" s="432">
        <f>'PTRM input'!CM409</f>
        <v>0</v>
      </c>
      <c r="FF38" s="432">
        <f>'PTRM input'!CN409</f>
        <v>0</v>
      </c>
      <c r="FG38" s="432">
        <f>'PTRM input'!CO409</f>
        <v>0</v>
      </c>
      <c r="FH38" s="432">
        <f>'PTRM input'!CP409</f>
        <v>0</v>
      </c>
      <c r="FI38" s="463">
        <f>'PTRM input'!CQ409</f>
        <v>0</v>
      </c>
      <c r="FJ38" s="462">
        <f>'PTRM input'!CM549</f>
        <v>0</v>
      </c>
      <c r="FK38" s="432">
        <f>'PTRM input'!CN549</f>
        <v>0</v>
      </c>
      <c r="FL38" s="432">
        <f>'PTRM input'!CO549</f>
        <v>0</v>
      </c>
      <c r="FM38" s="432">
        <f>'PTRM input'!CP549</f>
        <v>0</v>
      </c>
      <c r="FN38" s="463">
        <f>'PTRM input'!CQ549</f>
        <v>0</v>
      </c>
      <c r="FO38" s="462">
        <f>'PTRM input'!CR409</f>
        <v>0</v>
      </c>
      <c r="FP38" s="432">
        <f>'PTRM input'!CS409</f>
        <v>0</v>
      </c>
      <c r="FQ38" s="432">
        <f>'PTRM input'!CT409</f>
        <v>0</v>
      </c>
      <c r="FR38" s="432">
        <f>'PTRM input'!CU409</f>
        <v>0</v>
      </c>
      <c r="FS38" s="432">
        <f>'PTRM input'!CV409</f>
        <v>0</v>
      </c>
      <c r="FT38" s="463">
        <f>'PTRM input'!CW409</f>
        <v>0</v>
      </c>
      <c r="FU38" s="462">
        <f>'PTRM input'!CS549</f>
        <v>0</v>
      </c>
      <c r="FV38" s="432">
        <f>'PTRM input'!CT549</f>
        <v>0</v>
      </c>
      <c r="FW38" s="432">
        <f>'PTRM input'!CU549</f>
        <v>0</v>
      </c>
      <c r="FX38" s="432">
        <f>'PTRM input'!CV549</f>
        <v>0</v>
      </c>
      <c r="FY38" s="463">
        <f>'PTRM input'!CW549</f>
        <v>0</v>
      </c>
      <c r="FZ38" s="462">
        <f>'PTRM input'!CX409</f>
        <v>0</v>
      </c>
      <c r="GA38" s="432">
        <f>'PTRM input'!CY409</f>
        <v>0</v>
      </c>
      <c r="GB38" s="432">
        <f>'PTRM input'!CZ409</f>
        <v>0</v>
      </c>
      <c r="GC38" s="432">
        <f>'PTRM input'!DA409</f>
        <v>0</v>
      </c>
      <c r="GD38" s="432">
        <f>'PTRM input'!DB409</f>
        <v>0</v>
      </c>
      <c r="GE38" s="463">
        <f>'PTRM input'!DC409</f>
        <v>0</v>
      </c>
      <c r="GF38" s="462">
        <f>'PTRM input'!CY549</f>
        <v>0</v>
      </c>
      <c r="GG38" s="432">
        <f>'PTRM input'!CZ549</f>
        <v>0</v>
      </c>
      <c r="GH38" s="432">
        <f>'PTRM input'!DA549</f>
        <v>0</v>
      </c>
      <c r="GI38" s="432">
        <f>'PTRM input'!DB549</f>
        <v>0</v>
      </c>
      <c r="GJ38" s="463">
        <f>'PTRM input'!DC549</f>
        <v>0</v>
      </c>
    </row>
    <row r="39" spans="1:192" s="4" customFormat="1">
      <c r="A39" s="22"/>
      <c r="B39" s="22"/>
      <c r="C39" s="22"/>
      <c r="D39" s="22"/>
      <c r="E39" s="432" t="str">
        <f>'PTRM input'!E410</f>
        <v>Hot Water Interval</v>
      </c>
      <c r="F39" s="462">
        <f>'PTRM input'!F410</f>
        <v>5797.8740420348122</v>
      </c>
      <c r="G39" s="432">
        <f>'PTRM input'!G410</f>
        <v>0</v>
      </c>
      <c r="H39" s="432">
        <f>'PTRM input'!H410</f>
        <v>0</v>
      </c>
      <c r="I39" s="432">
        <f>'PTRM input'!I410</f>
        <v>0</v>
      </c>
      <c r="J39" s="432">
        <f>'PTRM input'!J410</f>
        <v>0</v>
      </c>
      <c r="K39" s="463">
        <f>'PTRM input'!K410</f>
        <v>0</v>
      </c>
      <c r="L39" s="432">
        <f>'PTRM input'!G550</f>
        <v>0</v>
      </c>
      <c r="M39" s="432">
        <f>'PTRM input'!H550</f>
        <v>0</v>
      </c>
      <c r="N39" s="432">
        <f>'PTRM input'!I550</f>
        <v>0</v>
      </c>
      <c r="O39" s="432">
        <f>'PTRM input'!J550</f>
        <v>0</v>
      </c>
      <c r="P39" s="463">
        <f>'PTRM input'!K550</f>
        <v>0</v>
      </c>
      <c r="Q39" s="462">
        <f>'PTRM input'!L410</f>
        <v>0</v>
      </c>
      <c r="R39" s="432">
        <f>'PTRM input'!M410</f>
        <v>0</v>
      </c>
      <c r="S39" s="432">
        <f>'PTRM input'!N410</f>
        <v>0</v>
      </c>
      <c r="T39" s="432">
        <f>'PTRM input'!O410</f>
        <v>0</v>
      </c>
      <c r="U39" s="432">
        <f>'PTRM input'!P410</f>
        <v>0</v>
      </c>
      <c r="V39" s="463">
        <f>'PTRM input'!Q410</f>
        <v>0</v>
      </c>
      <c r="W39" s="432">
        <f>'PTRM input'!M550</f>
        <v>0</v>
      </c>
      <c r="X39" s="432">
        <f>'PTRM input'!N550</f>
        <v>0</v>
      </c>
      <c r="Y39" s="432">
        <f>'PTRM input'!O550</f>
        <v>0</v>
      </c>
      <c r="Z39" s="432">
        <f>'PTRM input'!P550</f>
        <v>0</v>
      </c>
      <c r="AA39" s="463">
        <f>'PTRM input'!Q550</f>
        <v>0</v>
      </c>
      <c r="AB39" s="432">
        <f>'PTRM input'!R410</f>
        <v>0</v>
      </c>
      <c r="AC39" s="432">
        <f>'PTRM input'!S410</f>
        <v>0</v>
      </c>
      <c r="AD39" s="432">
        <f>'PTRM input'!T410</f>
        <v>0</v>
      </c>
      <c r="AE39" s="432">
        <f>'PTRM input'!U410</f>
        <v>0</v>
      </c>
      <c r="AF39" s="432">
        <f>'PTRM input'!V410</f>
        <v>0</v>
      </c>
      <c r="AG39" s="432">
        <f>'PTRM input'!W410</f>
        <v>0</v>
      </c>
      <c r="AH39" s="462">
        <f>'PTRM input'!S550</f>
        <v>0</v>
      </c>
      <c r="AI39" s="432">
        <f>'PTRM input'!T550</f>
        <v>0</v>
      </c>
      <c r="AJ39" s="432">
        <f>'PTRM input'!U550</f>
        <v>0</v>
      </c>
      <c r="AK39" s="432">
        <f>'PTRM input'!V550</f>
        <v>0</v>
      </c>
      <c r="AL39" s="463">
        <f>'PTRM input'!W550</f>
        <v>0</v>
      </c>
      <c r="AM39" s="462">
        <f>'PTRM input'!X410</f>
        <v>0</v>
      </c>
      <c r="AN39" s="432">
        <f>'PTRM input'!Y410</f>
        <v>0</v>
      </c>
      <c r="AO39" s="432">
        <f>'PTRM input'!Z410</f>
        <v>0</v>
      </c>
      <c r="AP39" s="432">
        <f>'PTRM input'!AA410</f>
        <v>0</v>
      </c>
      <c r="AQ39" s="432">
        <f>'PTRM input'!AB410</f>
        <v>0</v>
      </c>
      <c r="AR39" s="463">
        <f>'PTRM input'!AC410</f>
        <v>0</v>
      </c>
      <c r="AS39" s="462">
        <f>'PTRM input'!Y550</f>
        <v>0</v>
      </c>
      <c r="AT39" s="432">
        <f>'PTRM input'!Z550</f>
        <v>0</v>
      </c>
      <c r="AU39" s="432">
        <f>'PTRM input'!AA550</f>
        <v>0</v>
      </c>
      <c r="AV39" s="432">
        <f>'PTRM input'!AB550</f>
        <v>0</v>
      </c>
      <c r="AW39" s="463">
        <f>'PTRM input'!AC550</f>
        <v>0</v>
      </c>
      <c r="AX39" s="462">
        <f>'PTRM input'!AD410</f>
        <v>0</v>
      </c>
      <c r="AY39" s="432">
        <f>'PTRM input'!AE410</f>
        <v>0</v>
      </c>
      <c r="AZ39" s="432">
        <f>'PTRM input'!AF410</f>
        <v>0</v>
      </c>
      <c r="BA39" s="432">
        <f>'PTRM input'!AG410</f>
        <v>0</v>
      </c>
      <c r="BB39" s="432">
        <f>'PTRM input'!AH410</f>
        <v>0</v>
      </c>
      <c r="BC39" s="463">
        <f>'PTRM input'!AI410</f>
        <v>0</v>
      </c>
      <c r="BD39" s="462">
        <f>'PTRM input'!AE550</f>
        <v>0</v>
      </c>
      <c r="BE39" s="432">
        <f>'PTRM input'!AF550</f>
        <v>0</v>
      </c>
      <c r="BF39" s="432">
        <f>'PTRM input'!AG550</f>
        <v>0</v>
      </c>
      <c r="BG39" s="432">
        <f>'PTRM input'!AH550</f>
        <v>0</v>
      </c>
      <c r="BH39" s="463">
        <f>'PTRM input'!AI550</f>
        <v>0</v>
      </c>
      <c r="BI39" s="462">
        <f>'PTRM input'!AJ410</f>
        <v>0</v>
      </c>
      <c r="BJ39" s="432">
        <f>'PTRM input'!AK410</f>
        <v>0</v>
      </c>
      <c r="BK39" s="432">
        <f>'PTRM input'!AL410</f>
        <v>0</v>
      </c>
      <c r="BL39" s="432">
        <f>'PTRM input'!AM410</f>
        <v>0</v>
      </c>
      <c r="BM39" s="432">
        <f>'PTRM input'!AN410</f>
        <v>0</v>
      </c>
      <c r="BN39" s="463">
        <f>'PTRM input'!AO410</f>
        <v>0</v>
      </c>
      <c r="BO39" s="462">
        <f>'PTRM input'!AK550</f>
        <v>0</v>
      </c>
      <c r="BP39" s="432">
        <f>'PTRM input'!AL550</f>
        <v>0</v>
      </c>
      <c r="BQ39" s="432">
        <f>'PTRM input'!AM550</f>
        <v>0</v>
      </c>
      <c r="BR39" s="432">
        <f>'PTRM input'!AN550</f>
        <v>0</v>
      </c>
      <c r="BS39" s="463">
        <f>'PTRM input'!AO550</f>
        <v>0</v>
      </c>
      <c r="BT39" s="462">
        <f>'PTRM input'!AP410</f>
        <v>0</v>
      </c>
      <c r="BU39" s="432">
        <f>'PTRM input'!AQ410</f>
        <v>0</v>
      </c>
      <c r="BV39" s="432">
        <f>'PTRM input'!AR410</f>
        <v>0</v>
      </c>
      <c r="BW39" s="432">
        <f>'PTRM input'!AS410</f>
        <v>0</v>
      </c>
      <c r="BX39" s="432">
        <f>'PTRM input'!AT410</f>
        <v>0</v>
      </c>
      <c r="BY39" s="463">
        <f>'PTRM input'!AU410</f>
        <v>0</v>
      </c>
      <c r="BZ39" s="462">
        <f>'PTRM input'!AQ550</f>
        <v>0</v>
      </c>
      <c r="CA39" s="432">
        <f>'PTRM input'!AR550</f>
        <v>0</v>
      </c>
      <c r="CB39" s="432">
        <f>'PTRM input'!AS550</f>
        <v>0</v>
      </c>
      <c r="CC39" s="432">
        <f>'PTRM input'!AT550</f>
        <v>0</v>
      </c>
      <c r="CD39" s="463">
        <f>'PTRM input'!AU550</f>
        <v>0</v>
      </c>
      <c r="CE39" s="462">
        <f>'PTRM input'!AV410</f>
        <v>15521736.048493614</v>
      </c>
      <c r="CF39" s="432">
        <f>'PTRM input'!AW410</f>
        <v>0</v>
      </c>
      <c r="CG39" s="432">
        <f>'PTRM input'!AX410</f>
        <v>0</v>
      </c>
      <c r="CH39" s="432">
        <f>'PTRM input'!AY410</f>
        <v>0</v>
      </c>
      <c r="CI39" s="432">
        <f>'PTRM input'!AZ410</f>
        <v>0</v>
      </c>
      <c r="CJ39" s="463">
        <f>'PTRM input'!BA410</f>
        <v>0</v>
      </c>
      <c r="CK39" s="462">
        <f>'PTRM input'!AW550</f>
        <v>0</v>
      </c>
      <c r="CL39" s="432">
        <f>'PTRM input'!AX550</f>
        <v>0</v>
      </c>
      <c r="CM39" s="432">
        <f>'PTRM input'!AY550</f>
        <v>0</v>
      </c>
      <c r="CN39" s="432">
        <f>'PTRM input'!AZ550</f>
        <v>0</v>
      </c>
      <c r="CO39" s="463">
        <f>'PTRM input'!BA550</f>
        <v>0</v>
      </c>
      <c r="CP39" s="462">
        <f>'PTRM input'!BB410</f>
        <v>0</v>
      </c>
      <c r="CQ39" s="432">
        <f>'PTRM input'!BC410</f>
        <v>0</v>
      </c>
      <c r="CR39" s="432">
        <f>'PTRM input'!BD410</f>
        <v>0</v>
      </c>
      <c r="CS39" s="432">
        <f>'PTRM input'!BE410</f>
        <v>0</v>
      </c>
      <c r="CT39" s="432">
        <f>'PTRM input'!BF410</f>
        <v>0</v>
      </c>
      <c r="CU39" s="463">
        <f>'PTRM input'!BG410</f>
        <v>0</v>
      </c>
      <c r="CV39" s="462">
        <f>'PTRM input'!BC550</f>
        <v>0</v>
      </c>
      <c r="CW39" s="432">
        <f>'PTRM input'!BD550</f>
        <v>0</v>
      </c>
      <c r="CX39" s="432">
        <f>'PTRM input'!BE550</f>
        <v>0</v>
      </c>
      <c r="CY39" s="432">
        <f>'PTRM input'!BF550</f>
        <v>0</v>
      </c>
      <c r="CZ39" s="463">
        <f>'PTRM input'!BG550</f>
        <v>0</v>
      </c>
      <c r="DA39" s="462">
        <f>'PTRM input'!BH410</f>
        <v>0</v>
      </c>
      <c r="DB39" s="432">
        <f>'PTRM input'!BI410</f>
        <v>0</v>
      </c>
      <c r="DC39" s="432">
        <f>'PTRM input'!BJ410</f>
        <v>0</v>
      </c>
      <c r="DD39" s="432">
        <f>'PTRM input'!BK410</f>
        <v>0</v>
      </c>
      <c r="DE39" s="432">
        <f>'PTRM input'!BL410</f>
        <v>0</v>
      </c>
      <c r="DF39" s="463">
        <f>'PTRM input'!BM410</f>
        <v>0</v>
      </c>
      <c r="DG39" s="462">
        <f>'PTRM input'!BI550</f>
        <v>0</v>
      </c>
      <c r="DH39" s="432">
        <f>'PTRM input'!BJ550</f>
        <v>0</v>
      </c>
      <c r="DI39" s="432">
        <f>'PTRM input'!BK550</f>
        <v>0</v>
      </c>
      <c r="DJ39" s="432">
        <f>'PTRM input'!BL550</f>
        <v>0</v>
      </c>
      <c r="DK39" s="463">
        <f>'PTRM input'!BM550</f>
        <v>0</v>
      </c>
      <c r="DL39" s="462">
        <f>'PTRM input'!BN410</f>
        <v>0</v>
      </c>
      <c r="DM39" s="432">
        <f>'PTRM input'!BO410</f>
        <v>0</v>
      </c>
      <c r="DN39" s="432">
        <f>'PTRM input'!BP410</f>
        <v>0</v>
      </c>
      <c r="DO39" s="432">
        <f>'PTRM input'!BQ410</f>
        <v>0</v>
      </c>
      <c r="DP39" s="432">
        <f>'PTRM input'!BR410</f>
        <v>0</v>
      </c>
      <c r="DQ39" s="463">
        <f>'PTRM input'!BS410</f>
        <v>0</v>
      </c>
      <c r="DR39" s="462">
        <f>'PTRM input'!BO550</f>
        <v>0</v>
      </c>
      <c r="DS39" s="432">
        <f>'PTRM input'!BP550</f>
        <v>0</v>
      </c>
      <c r="DT39" s="432">
        <f>'PTRM input'!BQ550</f>
        <v>0</v>
      </c>
      <c r="DU39" s="432">
        <f>'PTRM input'!BR550</f>
        <v>0</v>
      </c>
      <c r="DV39" s="463">
        <f>'PTRM input'!BS550</f>
        <v>0</v>
      </c>
      <c r="DW39" s="462">
        <f>'PTRM input'!BT410</f>
        <v>0</v>
      </c>
      <c r="DX39" s="432">
        <f>'PTRM input'!BU410</f>
        <v>0</v>
      </c>
      <c r="DY39" s="432">
        <f>'PTRM input'!BV410</f>
        <v>0</v>
      </c>
      <c r="DZ39" s="432">
        <f>'PTRM input'!BW410</f>
        <v>0</v>
      </c>
      <c r="EA39" s="432">
        <f>'PTRM input'!BX410</f>
        <v>0</v>
      </c>
      <c r="EB39" s="463">
        <f>'PTRM input'!BY410</f>
        <v>0</v>
      </c>
      <c r="EC39" s="462">
        <f>'PTRM input'!BU550</f>
        <v>0</v>
      </c>
      <c r="ED39" s="432">
        <f>'PTRM input'!BV550</f>
        <v>0</v>
      </c>
      <c r="EE39" s="432">
        <f>'PTRM input'!BW550</f>
        <v>0</v>
      </c>
      <c r="EF39" s="432">
        <f>'PTRM input'!BX550</f>
        <v>0</v>
      </c>
      <c r="EG39" s="463">
        <f>'PTRM input'!BY550</f>
        <v>0</v>
      </c>
      <c r="EH39" s="462">
        <f>'PTRM input'!BZ410</f>
        <v>0</v>
      </c>
      <c r="EI39" s="432">
        <f>'PTRM input'!CA410</f>
        <v>0</v>
      </c>
      <c r="EJ39" s="432">
        <f>'PTRM input'!CB410</f>
        <v>0</v>
      </c>
      <c r="EK39" s="432">
        <f>'PTRM input'!CC410</f>
        <v>0</v>
      </c>
      <c r="EL39" s="432">
        <f>'PTRM input'!CD410</f>
        <v>0</v>
      </c>
      <c r="EM39" s="463">
        <f>'PTRM input'!CE410</f>
        <v>0</v>
      </c>
      <c r="EN39" s="462">
        <f>'PTRM input'!CA550</f>
        <v>0</v>
      </c>
      <c r="EO39" s="432">
        <f>'PTRM input'!CB550</f>
        <v>0</v>
      </c>
      <c r="EP39" s="432">
        <f>'PTRM input'!CC550</f>
        <v>0</v>
      </c>
      <c r="EQ39" s="432">
        <f>'PTRM input'!CD550</f>
        <v>0</v>
      </c>
      <c r="ER39" s="463">
        <f>'PTRM input'!CE550</f>
        <v>0</v>
      </c>
      <c r="ES39" s="462">
        <f>'PTRM input'!CF410</f>
        <v>0</v>
      </c>
      <c r="ET39" s="432">
        <f>'PTRM input'!CG410</f>
        <v>0</v>
      </c>
      <c r="EU39" s="432">
        <f>'PTRM input'!CH410</f>
        <v>0</v>
      </c>
      <c r="EV39" s="432">
        <f>'PTRM input'!CI410</f>
        <v>0</v>
      </c>
      <c r="EW39" s="432">
        <f>'PTRM input'!CJ410</f>
        <v>0</v>
      </c>
      <c r="EX39" s="463">
        <f>'PTRM input'!CK410</f>
        <v>0</v>
      </c>
      <c r="EY39" s="462">
        <f>'PTRM input'!CG550</f>
        <v>0</v>
      </c>
      <c r="EZ39" s="432">
        <f>'PTRM input'!CH550</f>
        <v>0</v>
      </c>
      <c r="FA39" s="432">
        <f>'PTRM input'!CI550</f>
        <v>0</v>
      </c>
      <c r="FB39" s="432">
        <f>'PTRM input'!CJ550</f>
        <v>0</v>
      </c>
      <c r="FC39" s="463">
        <f>'PTRM input'!CK550</f>
        <v>0</v>
      </c>
      <c r="FD39" s="462">
        <f>'PTRM input'!CL410</f>
        <v>0</v>
      </c>
      <c r="FE39" s="432">
        <f>'PTRM input'!CM410</f>
        <v>0</v>
      </c>
      <c r="FF39" s="432">
        <f>'PTRM input'!CN410</f>
        <v>0</v>
      </c>
      <c r="FG39" s="432">
        <f>'PTRM input'!CO410</f>
        <v>0</v>
      </c>
      <c r="FH39" s="432">
        <f>'PTRM input'!CP410</f>
        <v>0</v>
      </c>
      <c r="FI39" s="463">
        <f>'PTRM input'!CQ410</f>
        <v>0</v>
      </c>
      <c r="FJ39" s="462">
        <f>'PTRM input'!CM550</f>
        <v>0</v>
      </c>
      <c r="FK39" s="432">
        <f>'PTRM input'!CN550</f>
        <v>0</v>
      </c>
      <c r="FL39" s="432">
        <f>'PTRM input'!CO550</f>
        <v>0</v>
      </c>
      <c r="FM39" s="432">
        <f>'PTRM input'!CP550</f>
        <v>0</v>
      </c>
      <c r="FN39" s="463">
        <f>'PTRM input'!CQ550</f>
        <v>0</v>
      </c>
      <c r="FO39" s="462">
        <f>'PTRM input'!CR410</f>
        <v>0</v>
      </c>
      <c r="FP39" s="432">
        <f>'PTRM input'!CS410</f>
        <v>0</v>
      </c>
      <c r="FQ39" s="432">
        <f>'PTRM input'!CT410</f>
        <v>0</v>
      </c>
      <c r="FR39" s="432">
        <f>'PTRM input'!CU410</f>
        <v>0</v>
      </c>
      <c r="FS39" s="432">
        <f>'PTRM input'!CV410</f>
        <v>0</v>
      </c>
      <c r="FT39" s="463">
        <f>'PTRM input'!CW410</f>
        <v>0</v>
      </c>
      <c r="FU39" s="462">
        <f>'PTRM input'!CS550</f>
        <v>0</v>
      </c>
      <c r="FV39" s="432">
        <f>'PTRM input'!CT550</f>
        <v>0</v>
      </c>
      <c r="FW39" s="432">
        <f>'PTRM input'!CU550</f>
        <v>0</v>
      </c>
      <c r="FX39" s="432">
        <f>'PTRM input'!CV550</f>
        <v>0</v>
      </c>
      <c r="FY39" s="463">
        <f>'PTRM input'!CW550</f>
        <v>0</v>
      </c>
      <c r="FZ39" s="462">
        <f>'PTRM input'!CX410</f>
        <v>0</v>
      </c>
      <c r="GA39" s="432">
        <f>'PTRM input'!CY410</f>
        <v>0</v>
      </c>
      <c r="GB39" s="432">
        <f>'PTRM input'!CZ410</f>
        <v>0</v>
      </c>
      <c r="GC39" s="432">
        <f>'PTRM input'!DA410</f>
        <v>0</v>
      </c>
      <c r="GD39" s="432">
        <f>'PTRM input'!DB410</f>
        <v>0</v>
      </c>
      <c r="GE39" s="463">
        <f>'PTRM input'!DC410</f>
        <v>0</v>
      </c>
      <c r="GF39" s="462">
        <f>'PTRM input'!CY550</f>
        <v>0</v>
      </c>
      <c r="GG39" s="432">
        <f>'PTRM input'!CZ550</f>
        <v>0</v>
      </c>
      <c r="GH39" s="432">
        <f>'PTRM input'!DA550</f>
        <v>0</v>
      </c>
      <c r="GI39" s="432">
        <f>'PTRM input'!DB550</f>
        <v>0</v>
      </c>
      <c r="GJ39" s="463">
        <f>'PTRM input'!DC550</f>
        <v>0</v>
      </c>
    </row>
    <row r="40" spans="1:192" s="4" customFormat="1">
      <c r="A40" s="22"/>
      <c r="B40" s="22"/>
      <c r="C40" s="22"/>
      <c r="D40" s="22"/>
      <c r="E40" s="432" t="str">
        <f>'PTRM input'!E411</f>
        <v>New Tariff 2</v>
      </c>
      <c r="F40" s="462">
        <f>'PTRM input'!F411</f>
        <v>0</v>
      </c>
      <c r="G40" s="432">
        <f>'PTRM input'!G411</f>
        <v>0</v>
      </c>
      <c r="H40" s="432">
        <f>'PTRM input'!H411</f>
        <v>0</v>
      </c>
      <c r="I40" s="432">
        <f>'PTRM input'!I411</f>
        <v>0</v>
      </c>
      <c r="J40" s="432">
        <f>'PTRM input'!J411</f>
        <v>0</v>
      </c>
      <c r="K40" s="463">
        <f>'PTRM input'!K411</f>
        <v>0</v>
      </c>
      <c r="L40" s="432">
        <f>'PTRM input'!G551</f>
        <v>0</v>
      </c>
      <c r="M40" s="432">
        <f>'PTRM input'!H551</f>
        <v>0</v>
      </c>
      <c r="N40" s="432">
        <f>'PTRM input'!I551</f>
        <v>0</v>
      </c>
      <c r="O40" s="432">
        <f>'PTRM input'!J551</f>
        <v>0</v>
      </c>
      <c r="P40" s="463">
        <f>'PTRM input'!K551</f>
        <v>0</v>
      </c>
      <c r="Q40" s="462">
        <f>'PTRM input'!L411</f>
        <v>0</v>
      </c>
      <c r="R40" s="432">
        <f>'PTRM input'!M411</f>
        <v>0</v>
      </c>
      <c r="S40" s="432">
        <f>'PTRM input'!N411</f>
        <v>0</v>
      </c>
      <c r="T40" s="432">
        <f>'PTRM input'!O411</f>
        <v>0</v>
      </c>
      <c r="U40" s="432">
        <f>'PTRM input'!P411</f>
        <v>0</v>
      </c>
      <c r="V40" s="463">
        <f>'PTRM input'!Q411</f>
        <v>0</v>
      </c>
      <c r="W40" s="432">
        <f>'PTRM input'!M551</f>
        <v>0</v>
      </c>
      <c r="X40" s="432">
        <f>'PTRM input'!N551</f>
        <v>0</v>
      </c>
      <c r="Y40" s="432">
        <f>'PTRM input'!O551</f>
        <v>0</v>
      </c>
      <c r="Z40" s="432">
        <f>'PTRM input'!P551</f>
        <v>0</v>
      </c>
      <c r="AA40" s="463">
        <f>'PTRM input'!Q551</f>
        <v>0</v>
      </c>
      <c r="AB40" s="432">
        <f>'PTRM input'!R411</f>
        <v>0</v>
      </c>
      <c r="AC40" s="432">
        <f>'PTRM input'!S411</f>
        <v>0</v>
      </c>
      <c r="AD40" s="432">
        <f>'PTRM input'!T411</f>
        <v>0</v>
      </c>
      <c r="AE40" s="432">
        <f>'PTRM input'!U411</f>
        <v>0</v>
      </c>
      <c r="AF40" s="432">
        <f>'PTRM input'!V411</f>
        <v>0</v>
      </c>
      <c r="AG40" s="432">
        <f>'PTRM input'!W411</f>
        <v>0</v>
      </c>
      <c r="AH40" s="462">
        <f>'PTRM input'!S551</f>
        <v>0</v>
      </c>
      <c r="AI40" s="432">
        <f>'PTRM input'!T551</f>
        <v>0</v>
      </c>
      <c r="AJ40" s="432">
        <f>'PTRM input'!U551</f>
        <v>0</v>
      </c>
      <c r="AK40" s="432">
        <f>'PTRM input'!V551</f>
        <v>0</v>
      </c>
      <c r="AL40" s="463">
        <f>'PTRM input'!W551</f>
        <v>0</v>
      </c>
      <c r="AM40" s="462">
        <f>'PTRM input'!X411</f>
        <v>0</v>
      </c>
      <c r="AN40" s="432">
        <f>'PTRM input'!Y411</f>
        <v>0</v>
      </c>
      <c r="AO40" s="432">
        <f>'PTRM input'!Z411</f>
        <v>0</v>
      </c>
      <c r="AP40" s="432">
        <f>'PTRM input'!AA411</f>
        <v>0</v>
      </c>
      <c r="AQ40" s="432">
        <f>'PTRM input'!AB411</f>
        <v>0</v>
      </c>
      <c r="AR40" s="463">
        <f>'PTRM input'!AC411</f>
        <v>0</v>
      </c>
      <c r="AS40" s="462">
        <f>'PTRM input'!Y551</f>
        <v>0</v>
      </c>
      <c r="AT40" s="432">
        <f>'PTRM input'!Z551</f>
        <v>0</v>
      </c>
      <c r="AU40" s="432">
        <f>'PTRM input'!AA551</f>
        <v>0</v>
      </c>
      <c r="AV40" s="432">
        <f>'PTRM input'!AB551</f>
        <v>0</v>
      </c>
      <c r="AW40" s="463">
        <f>'PTRM input'!AC551</f>
        <v>0</v>
      </c>
      <c r="AX40" s="462">
        <f>'PTRM input'!AD411</f>
        <v>0</v>
      </c>
      <c r="AY40" s="432">
        <f>'PTRM input'!AE411</f>
        <v>0</v>
      </c>
      <c r="AZ40" s="432">
        <f>'PTRM input'!AF411</f>
        <v>0</v>
      </c>
      <c r="BA40" s="432">
        <f>'PTRM input'!AG411</f>
        <v>0</v>
      </c>
      <c r="BB40" s="432">
        <f>'PTRM input'!AH411</f>
        <v>0</v>
      </c>
      <c r="BC40" s="463">
        <f>'PTRM input'!AI411</f>
        <v>0</v>
      </c>
      <c r="BD40" s="462">
        <f>'PTRM input'!AE551</f>
        <v>0</v>
      </c>
      <c r="BE40" s="432">
        <f>'PTRM input'!AF551</f>
        <v>0</v>
      </c>
      <c r="BF40" s="432">
        <f>'PTRM input'!AG551</f>
        <v>0</v>
      </c>
      <c r="BG40" s="432">
        <f>'PTRM input'!AH551</f>
        <v>0</v>
      </c>
      <c r="BH40" s="463">
        <f>'PTRM input'!AI551</f>
        <v>0</v>
      </c>
      <c r="BI40" s="462">
        <f>'PTRM input'!AJ411</f>
        <v>0</v>
      </c>
      <c r="BJ40" s="432">
        <f>'PTRM input'!AK411</f>
        <v>0</v>
      </c>
      <c r="BK40" s="432">
        <f>'PTRM input'!AL411</f>
        <v>0</v>
      </c>
      <c r="BL40" s="432">
        <f>'PTRM input'!AM411</f>
        <v>0</v>
      </c>
      <c r="BM40" s="432">
        <f>'PTRM input'!AN411</f>
        <v>0</v>
      </c>
      <c r="BN40" s="463">
        <f>'PTRM input'!AO411</f>
        <v>0</v>
      </c>
      <c r="BO40" s="462">
        <f>'PTRM input'!AK551</f>
        <v>0</v>
      </c>
      <c r="BP40" s="432">
        <f>'PTRM input'!AL551</f>
        <v>0</v>
      </c>
      <c r="BQ40" s="432">
        <f>'PTRM input'!AM551</f>
        <v>0</v>
      </c>
      <c r="BR40" s="432">
        <f>'PTRM input'!AN551</f>
        <v>0</v>
      </c>
      <c r="BS40" s="463">
        <f>'PTRM input'!AO551</f>
        <v>0</v>
      </c>
      <c r="BT40" s="462">
        <f>'PTRM input'!AP411</f>
        <v>0</v>
      </c>
      <c r="BU40" s="432">
        <f>'PTRM input'!AQ411</f>
        <v>0</v>
      </c>
      <c r="BV40" s="432">
        <f>'PTRM input'!AR411</f>
        <v>0</v>
      </c>
      <c r="BW40" s="432">
        <f>'PTRM input'!AS411</f>
        <v>0</v>
      </c>
      <c r="BX40" s="432">
        <f>'PTRM input'!AT411</f>
        <v>0</v>
      </c>
      <c r="BY40" s="463">
        <f>'PTRM input'!AU411</f>
        <v>0</v>
      </c>
      <c r="BZ40" s="462">
        <f>'PTRM input'!AQ551</f>
        <v>0</v>
      </c>
      <c r="CA40" s="432">
        <f>'PTRM input'!AR551</f>
        <v>0</v>
      </c>
      <c r="CB40" s="432">
        <f>'PTRM input'!AS551</f>
        <v>0</v>
      </c>
      <c r="CC40" s="432">
        <f>'PTRM input'!AT551</f>
        <v>0</v>
      </c>
      <c r="CD40" s="463">
        <f>'PTRM input'!AU551</f>
        <v>0</v>
      </c>
      <c r="CE40" s="462">
        <f>'PTRM input'!AV411</f>
        <v>0</v>
      </c>
      <c r="CF40" s="432">
        <f>'PTRM input'!AW411</f>
        <v>0</v>
      </c>
      <c r="CG40" s="432">
        <f>'PTRM input'!AX411</f>
        <v>0</v>
      </c>
      <c r="CH40" s="432">
        <f>'PTRM input'!AY411</f>
        <v>0</v>
      </c>
      <c r="CI40" s="432">
        <f>'PTRM input'!AZ411</f>
        <v>0</v>
      </c>
      <c r="CJ40" s="463">
        <f>'PTRM input'!BA411</f>
        <v>0</v>
      </c>
      <c r="CK40" s="462">
        <f>'PTRM input'!AW551</f>
        <v>0</v>
      </c>
      <c r="CL40" s="432">
        <f>'PTRM input'!AX551</f>
        <v>0</v>
      </c>
      <c r="CM40" s="432">
        <f>'PTRM input'!AY551</f>
        <v>0</v>
      </c>
      <c r="CN40" s="432">
        <f>'PTRM input'!AZ551</f>
        <v>0</v>
      </c>
      <c r="CO40" s="463">
        <f>'PTRM input'!BA551</f>
        <v>0</v>
      </c>
      <c r="CP40" s="462">
        <f>'PTRM input'!BB411</f>
        <v>0</v>
      </c>
      <c r="CQ40" s="432">
        <f>'PTRM input'!BC411</f>
        <v>0</v>
      </c>
      <c r="CR40" s="432">
        <f>'PTRM input'!BD411</f>
        <v>0</v>
      </c>
      <c r="CS40" s="432">
        <f>'PTRM input'!BE411</f>
        <v>0</v>
      </c>
      <c r="CT40" s="432">
        <f>'PTRM input'!BF411</f>
        <v>0</v>
      </c>
      <c r="CU40" s="463">
        <f>'PTRM input'!BG411</f>
        <v>0</v>
      </c>
      <c r="CV40" s="462">
        <f>'PTRM input'!BC551</f>
        <v>0</v>
      </c>
      <c r="CW40" s="432">
        <f>'PTRM input'!BD551</f>
        <v>0</v>
      </c>
      <c r="CX40" s="432">
        <f>'PTRM input'!BE551</f>
        <v>0</v>
      </c>
      <c r="CY40" s="432">
        <f>'PTRM input'!BF551</f>
        <v>0</v>
      </c>
      <c r="CZ40" s="463">
        <f>'PTRM input'!BG551</f>
        <v>0</v>
      </c>
      <c r="DA40" s="462">
        <f>'PTRM input'!BH411</f>
        <v>0</v>
      </c>
      <c r="DB40" s="432">
        <f>'PTRM input'!BI411</f>
        <v>0</v>
      </c>
      <c r="DC40" s="432">
        <f>'PTRM input'!BJ411</f>
        <v>0</v>
      </c>
      <c r="DD40" s="432">
        <f>'PTRM input'!BK411</f>
        <v>0</v>
      </c>
      <c r="DE40" s="432">
        <f>'PTRM input'!BL411</f>
        <v>0</v>
      </c>
      <c r="DF40" s="463">
        <f>'PTRM input'!BM411</f>
        <v>0</v>
      </c>
      <c r="DG40" s="462">
        <f>'PTRM input'!BI551</f>
        <v>0</v>
      </c>
      <c r="DH40" s="432">
        <f>'PTRM input'!BJ551</f>
        <v>0</v>
      </c>
      <c r="DI40" s="432">
        <f>'PTRM input'!BK551</f>
        <v>0</v>
      </c>
      <c r="DJ40" s="432">
        <f>'PTRM input'!BL551</f>
        <v>0</v>
      </c>
      <c r="DK40" s="463">
        <f>'PTRM input'!BM551</f>
        <v>0</v>
      </c>
      <c r="DL40" s="462">
        <f>'PTRM input'!BN411</f>
        <v>0</v>
      </c>
      <c r="DM40" s="432">
        <f>'PTRM input'!BO411</f>
        <v>0</v>
      </c>
      <c r="DN40" s="432">
        <f>'PTRM input'!BP411</f>
        <v>0</v>
      </c>
      <c r="DO40" s="432">
        <f>'PTRM input'!BQ411</f>
        <v>0</v>
      </c>
      <c r="DP40" s="432">
        <f>'PTRM input'!BR411</f>
        <v>0</v>
      </c>
      <c r="DQ40" s="463">
        <f>'PTRM input'!BS411</f>
        <v>0</v>
      </c>
      <c r="DR40" s="462">
        <f>'PTRM input'!BO551</f>
        <v>0</v>
      </c>
      <c r="DS40" s="432">
        <f>'PTRM input'!BP551</f>
        <v>0</v>
      </c>
      <c r="DT40" s="432">
        <f>'PTRM input'!BQ551</f>
        <v>0</v>
      </c>
      <c r="DU40" s="432">
        <f>'PTRM input'!BR551</f>
        <v>0</v>
      </c>
      <c r="DV40" s="463">
        <f>'PTRM input'!BS551</f>
        <v>0</v>
      </c>
      <c r="DW40" s="462">
        <f>'PTRM input'!BT411</f>
        <v>0</v>
      </c>
      <c r="DX40" s="432">
        <f>'PTRM input'!BU411</f>
        <v>0</v>
      </c>
      <c r="DY40" s="432">
        <f>'PTRM input'!BV411</f>
        <v>0</v>
      </c>
      <c r="DZ40" s="432">
        <f>'PTRM input'!BW411</f>
        <v>0</v>
      </c>
      <c r="EA40" s="432">
        <f>'PTRM input'!BX411</f>
        <v>0</v>
      </c>
      <c r="EB40" s="463">
        <f>'PTRM input'!BY411</f>
        <v>0</v>
      </c>
      <c r="EC40" s="462">
        <f>'PTRM input'!BU551</f>
        <v>0</v>
      </c>
      <c r="ED40" s="432">
        <f>'PTRM input'!BV551</f>
        <v>0</v>
      </c>
      <c r="EE40" s="432">
        <f>'PTRM input'!BW551</f>
        <v>0</v>
      </c>
      <c r="EF40" s="432">
        <f>'PTRM input'!BX551</f>
        <v>0</v>
      </c>
      <c r="EG40" s="463">
        <f>'PTRM input'!BY551</f>
        <v>0</v>
      </c>
      <c r="EH40" s="462">
        <f>'PTRM input'!BZ411</f>
        <v>0</v>
      </c>
      <c r="EI40" s="432">
        <f>'PTRM input'!CA411</f>
        <v>0</v>
      </c>
      <c r="EJ40" s="432">
        <f>'PTRM input'!CB411</f>
        <v>0</v>
      </c>
      <c r="EK40" s="432">
        <f>'PTRM input'!CC411</f>
        <v>0</v>
      </c>
      <c r="EL40" s="432">
        <f>'PTRM input'!CD411</f>
        <v>0</v>
      </c>
      <c r="EM40" s="463">
        <f>'PTRM input'!CE411</f>
        <v>0</v>
      </c>
      <c r="EN40" s="462">
        <f>'PTRM input'!CA551</f>
        <v>0</v>
      </c>
      <c r="EO40" s="432">
        <f>'PTRM input'!CB551</f>
        <v>0</v>
      </c>
      <c r="EP40" s="432">
        <f>'PTRM input'!CC551</f>
        <v>0</v>
      </c>
      <c r="EQ40" s="432">
        <f>'PTRM input'!CD551</f>
        <v>0</v>
      </c>
      <c r="ER40" s="463">
        <f>'PTRM input'!CE551</f>
        <v>0</v>
      </c>
      <c r="ES40" s="462">
        <f>'PTRM input'!CF411</f>
        <v>0</v>
      </c>
      <c r="ET40" s="432">
        <f>'PTRM input'!CG411</f>
        <v>0</v>
      </c>
      <c r="EU40" s="432">
        <f>'PTRM input'!CH411</f>
        <v>0</v>
      </c>
      <c r="EV40" s="432">
        <f>'PTRM input'!CI411</f>
        <v>0</v>
      </c>
      <c r="EW40" s="432">
        <f>'PTRM input'!CJ411</f>
        <v>0</v>
      </c>
      <c r="EX40" s="463">
        <f>'PTRM input'!CK411</f>
        <v>0</v>
      </c>
      <c r="EY40" s="462">
        <f>'PTRM input'!CG551</f>
        <v>0</v>
      </c>
      <c r="EZ40" s="432">
        <f>'PTRM input'!CH551</f>
        <v>0</v>
      </c>
      <c r="FA40" s="432">
        <f>'PTRM input'!CI551</f>
        <v>0</v>
      </c>
      <c r="FB40" s="432">
        <f>'PTRM input'!CJ551</f>
        <v>0</v>
      </c>
      <c r="FC40" s="463">
        <f>'PTRM input'!CK551</f>
        <v>0</v>
      </c>
      <c r="FD40" s="462">
        <f>'PTRM input'!CL411</f>
        <v>0</v>
      </c>
      <c r="FE40" s="432">
        <f>'PTRM input'!CM411</f>
        <v>0</v>
      </c>
      <c r="FF40" s="432">
        <f>'PTRM input'!CN411</f>
        <v>0</v>
      </c>
      <c r="FG40" s="432">
        <f>'PTRM input'!CO411</f>
        <v>0</v>
      </c>
      <c r="FH40" s="432">
        <f>'PTRM input'!CP411</f>
        <v>0</v>
      </c>
      <c r="FI40" s="463">
        <f>'PTRM input'!CQ411</f>
        <v>0</v>
      </c>
      <c r="FJ40" s="462">
        <f>'PTRM input'!CM551</f>
        <v>0</v>
      </c>
      <c r="FK40" s="432">
        <f>'PTRM input'!CN551</f>
        <v>0</v>
      </c>
      <c r="FL40" s="432">
        <f>'PTRM input'!CO551</f>
        <v>0</v>
      </c>
      <c r="FM40" s="432">
        <f>'PTRM input'!CP551</f>
        <v>0</v>
      </c>
      <c r="FN40" s="463">
        <f>'PTRM input'!CQ551</f>
        <v>0</v>
      </c>
      <c r="FO40" s="462">
        <f>'PTRM input'!CR411</f>
        <v>0</v>
      </c>
      <c r="FP40" s="432">
        <f>'PTRM input'!CS411</f>
        <v>0</v>
      </c>
      <c r="FQ40" s="432">
        <f>'PTRM input'!CT411</f>
        <v>0</v>
      </c>
      <c r="FR40" s="432">
        <f>'PTRM input'!CU411</f>
        <v>0</v>
      </c>
      <c r="FS40" s="432">
        <f>'PTRM input'!CV411</f>
        <v>0</v>
      </c>
      <c r="FT40" s="463">
        <f>'PTRM input'!CW411</f>
        <v>0</v>
      </c>
      <c r="FU40" s="462">
        <f>'PTRM input'!CS551</f>
        <v>0</v>
      </c>
      <c r="FV40" s="432">
        <f>'PTRM input'!CT551</f>
        <v>0</v>
      </c>
      <c r="FW40" s="432">
        <f>'PTRM input'!CU551</f>
        <v>0</v>
      </c>
      <c r="FX40" s="432">
        <f>'PTRM input'!CV551</f>
        <v>0</v>
      </c>
      <c r="FY40" s="463">
        <f>'PTRM input'!CW551</f>
        <v>0</v>
      </c>
      <c r="FZ40" s="462">
        <f>'PTRM input'!CX411</f>
        <v>0</v>
      </c>
      <c r="GA40" s="432">
        <f>'PTRM input'!CY411</f>
        <v>0</v>
      </c>
      <c r="GB40" s="432">
        <f>'PTRM input'!CZ411</f>
        <v>0</v>
      </c>
      <c r="GC40" s="432">
        <f>'PTRM input'!DA411</f>
        <v>0</v>
      </c>
      <c r="GD40" s="432">
        <f>'PTRM input'!DB411</f>
        <v>0</v>
      </c>
      <c r="GE40" s="463">
        <f>'PTRM input'!DC411</f>
        <v>0</v>
      </c>
      <c r="GF40" s="462">
        <f>'PTRM input'!CY551</f>
        <v>0</v>
      </c>
      <c r="GG40" s="432">
        <f>'PTRM input'!CZ551</f>
        <v>0</v>
      </c>
      <c r="GH40" s="432">
        <f>'PTRM input'!DA551</f>
        <v>0</v>
      </c>
      <c r="GI40" s="432">
        <f>'PTRM input'!DB551</f>
        <v>0</v>
      </c>
      <c r="GJ40" s="463">
        <f>'PTRM input'!DC551</f>
        <v>0</v>
      </c>
    </row>
    <row r="41" spans="1:192" s="4" customFormat="1">
      <c r="A41" s="22"/>
      <c r="B41" s="22"/>
      <c r="C41" s="22"/>
      <c r="D41" s="22"/>
      <c r="E41" s="432" t="str">
        <f>'PTRM input'!E412</f>
        <v>New Tariff 3</v>
      </c>
      <c r="F41" s="462">
        <f>'PTRM input'!F412</f>
        <v>0</v>
      </c>
      <c r="G41" s="432">
        <f>'PTRM input'!G412</f>
        <v>0</v>
      </c>
      <c r="H41" s="432">
        <f>'PTRM input'!H412</f>
        <v>0</v>
      </c>
      <c r="I41" s="432">
        <f>'PTRM input'!I412</f>
        <v>0</v>
      </c>
      <c r="J41" s="432">
        <f>'PTRM input'!J412</f>
        <v>0</v>
      </c>
      <c r="K41" s="463">
        <f>'PTRM input'!K412</f>
        <v>0</v>
      </c>
      <c r="L41" s="432">
        <f>'PTRM input'!G552</f>
        <v>0</v>
      </c>
      <c r="M41" s="432">
        <f>'PTRM input'!H552</f>
        <v>0</v>
      </c>
      <c r="N41" s="432">
        <f>'PTRM input'!I552</f>
        <v>0</v>
      </c>
      <c r="O41" s="432">
        <f>'PTRM input'!J552</f>
        <v>0</v>
      </c>
      <c r="P41" s="463">
        <f>'PTRM input'!K552</f>
        <v>0</v>
      </c>
      <c r="Q41" s="462">
        <f>'PTRM input'!L412</f>
        <v>0</v>
      </c>
      <c r="R41" s="432">
        <f>'PTRM input'!M412</f>
        <v>0</v>
      </c>
      <c r="S41" s="432">
        <f>'PTRM input'!N412</f>
        <v>0</v>
      </c>
      <c r="T41" s="432">
        <f>'PTRM input'!O412</f>
        <v>0</v>
      </c>
      <c r="U41" s="432">
        <f>'PTRM input'!P412</f>
        <v>0</v>
      </c>
      <c r="V41" s="463">
        <f>'PTRM input'!Q412</f>
        <v>0</v>
      </c>
      <c r="W41" s="432">
        <f>'PTRM input'!M552</f>
        <v>0</v>
      </c>
      <c r="X41" s="432">
        <f>'PTRM input'!N552</f>
        <v>0</v>
      </c>
      <c r="Y41" s="432">
        <f>'PTRM input'!O552</f>
        <v>0</v>
      </c>
      <c r="Z41" s="432">
        <f>'PTRM input'!P552</f>
        <v>0</v>
      </c>
      <c r="AA41" s="463">
        <f>'PTRM input'!Q552</f>
        <v>0</v>
      </c>
      <c r="AB41" s="432">
        <f>'PTRM input'!R412</f>
        <v>0</v>
      </c>
      <c r="AC41" s="432">
        <f>'PTRM input'!S412</f>
        <v>0</v>
      </c>
      <c r="AD41" s="432">
        <f>'PTRM input'!T412</f>
        <v>0</v>
      </c>
      <c r="AE41" s="432">
        <f>'PTRM input'!U412</f>
        <v>0</v>
      </c>
      <c r="AF41" s="432">
        <f>'PTRM input'!V412</f>
        <v>0</v>
      </c>
      <c r="AG41" s="432">
        <f>'PTRM input'!W412</f>
        <v>0</v>
      </c>
      <c r="AH41" s="462">
        <f>'PTRM input'!S552</f>
        <v>0</v>
      </c>
      <c r="AI41" s="432">
        <f>'PTRM input'!T552</f>
        <v>0</v>
      </c>
      <c r="AJ41" s="432">
        <f>'PTRM input'!U552</f>
        <v>0</v>
      </c>
      <c r="AK41" s="432">
        <f>'PTRM input'!V552</f>
        <v>0</v>
      </c>
      <c r="AL41" s="463">
        <f>'PTRM input'!W552</f>
        <v>0</v>
      </c>
      <c r="AM41" s="462">
        <f>'PTRM input'!X412</f>
        <v>0</v>
      </c>
      <c r="AN41" s="432">
        <f>'PTRM input'!Y412</f>
        <v>0</v>
      </c>
      <c r="AO41" s="432">
        <f>'PTRM input'!Z412</f>
        <v>0</v>
      </c>
      <c r="AP41" s="432">
        <f>'PTRM input'!AA412</f>
        <v>0</v>
      </c>
      <c r="AQ41" s="432">
        <f>'PTRM input'!AB412</f>
        <v>0</v>
      </c>
      <c r="AR41" s="463">
        <f>'PTRM input'!AC412</f>
        <v>0</v>
      </c>
      <c r="AS41" s="462">
        <f>'PTRM input'!Y552</f>
        <v>0</v>
      </c>
      <c r="AT41" s="432">
        <f>'PTRM input'!Z552</f>
        <v>0</v>
      </c>
      <c r="AU41" s="432">
        <f>'PTRM input'!AA552</f>
        <v>0</v>
      </c>
      <c r="AV41" s="432">
        <f>'PTRM input'!AB552</f>
        <v>0</v>
      </c>
      <c r="AW41" s="463">
        <f>'PTRM input'!AC552</f>
        <v>0</v>
      </c>
      <c r="AX41" s="462">
        <f>'PTRM input'!AD412</f>
        <v>0</v>
      </c>
      <c r="AY41" s="432">
        <f>'PTRM input'!AE412</f>
        <v>0</v>
      </c>
      <c r="AZ41" s="432">
        <f>'PTRM input'!AF412</f>
        <v>0</v>
      </c>
      <c r="BA41" s="432">
        <f>'PTRM input'!AG412</f>
        <v>0</v>
      </c>
      <c r="BB41" s="432">
        <f>'PTRM input'!AH412</f>
        <v>0</v>
      </c>
      <c r="BC41" s="463">
        <f>'PTRM input'!AI412</f>
        <v>0</v>
      </c>
      <c r="BD41" s="462">
        <f>'PTRM input'!AE552</f>
        <v>0</v>
      </c>
      <c r="BE41" s="432">
        <f>'PTRM input'!AF552</f>
        <v>0</v>
      </c>
      <c r="BF41" s="432">
        <f>'PTRM input'!AG552</f>
        <v>0</v>
      </c>
      <c r="BG41" s="432">
        <f>'PTRM input'!AH552</f>
        <v>0</v>
      </c>
      <c r="BH41" s="463">
        <f>'PTRM input'!AI552</f>
        <v>0</v>
      </c>
      <c r="BI41" s="462">
        <f>'PTRM input'!AJ412</f>
        <v>0</v>
      </c>
      <c r="BJ41" s="432">
        <f>'PTRM input'!AK412</f>
        <v>0</v>
      </c>
      <c r="BK41" s="432">
        <f>'PTRM input'!AL412</f>
        <v>0</v>
      </c>
      <c r="BL41" s="432">
        <f>'PTRM input'!AM412</f>
        <v>0</v>
      </c>
      <c r="BM41" s="432">
        <f>'PTRM input'!AN412</f>
        <v>0</v>
      </c>
      <c r="BN41" s="463">
        <f>'PTRM input'!AO412</f>
        <v>0</v>
      </c>
      <c r="BO41" s="462">
        <f>'PTRM input'!AK552</f>
        <v>0</v>
      </c>
      <c r="BP41" s="432">
        <f>'PTRM input'!AL552</f>
        <v>0</v>
      </c>
      <c r="BQ41" s="432">
        <f>'PTRM input'!AM552</f>
        <v>0</v>
      </c>
      <c r="BR41" s="432">
        <f>'PTRM input'!AN552</f>
        <v>0</v>
      </c>
      <c r="BS41" s="463">
        <f>'PTRM input'!AO552</f>
        <v>0</v>
      </c>
      <c r="BT41" s="462">
        <f>'PTRM input'!AP412</f>
        <v>0</v>
      </c>
      <c r="BU41" s="432">
        <f>'PTRM input'!AQ412</f>
        <v>0</v>
      </c>
      <c r="BV41" s="432">
        <f>'PTRM input'!AR412</f>
        <v>0</v>
      </c>
      <c r="BW41" s="432">
        <f>'PTRM input'!AS412</f>
        <v>0</v>
      </c>
      <c r="BX41" s="432">
        <f>'PTRM input'!AT412</f>
        <v>0</v>
      </c>
      <c r="BY41" s="463">
        <f>'PTRM input'!AU412</f>
        <v>0</v>
      </c>
      <c r="BZ41" s="462">
        <f>'PTRM input'!AQ552</f>
        <v>0</v>
      </c>
      <c r="CA41" s="432">
        <f>'PTRM input'!AR552</f>
        <v>0</v>
      </c>
      <c r="CB41" s="432">
        <f>'PTRM input'!AS552</f>
        <v>0</v>
      </c>
      <c r="CC41" s="432">
        <f>'PTRM input'!AT552</f>
        <v>0</v>
      </c>
      <c r="CD41" s="463">
        <f>'PTRM input'!AU552</f>
        <v>0</v>
      </c>
      <c r="CE41" s="462">
        <f>'PTRM input'!AV412</f>
        <v>0</v>
      </c>
      <c r="CF41" s="432">
        <f>'PTRM input'!AW412</f>
        <v>0</v>
      </c>
      <c r="CG41" s="432">
        <f>'PTRM input'!AX412</f>
        <v>0</v>
      </c>
      <c r="CH41" s="432">
        <f>'PTRM input'!AY412</f>
        <v>0</v>
      </c>
      <c r="CI41" s="432">
        <f>'PTRM input'!AZ412</f>
        <v>0</v>
      </c>
      <c r="CJ41" s="463">
        <f>'PTRM input'!BA412</f>
        <v>0</v>
      </c>
      <c r="CK41" s="462">
        <f>'PTRM input'!AW552</f>
        <v>0</v>
      </c>
      <c r="CL41" s="432">
        <f>'PTRM input'!AX552</f>
        <v>0</v>
      </c>
      <c r="CM41" s="432">
        <f>'PTRM input'!AY552</f>
        <v>0</v>
      </c>
      <c r="CN41" s="432">
        <f>'PTRM input'!AZ552</f>
        <v>0</v>
      </c>
      <c r="CO41" s="463">
        <f>'PTRM input'!BA552</f>
        <v>0</v>
      </c>
      <c r="CP41" s="462">
        <f>'PTRM input'!BB412</f>
        <v>0</v>
      </c>
      <c r="CQ41" s="432">
        <f>'PTRM input'!BC412</f>
        <v>0</v>
      </c>
      <c r="CR41" s="432">
        <f>'PTRM input'!BD412</f>
        <v>0</v>
      </c>
      <c r="CS41" s="432">
        <f>'PTRM input'!BE412</f>
        <v>0</v>
      </c>
      <c r="CT41" s="432">
        <f>'PTRM input'!BF412</f>
        <v>0</v>
      </c>
      <c r="CU41" s="463">
        <f>'PTRM input'!BG412</f>
        <v>0</v>
      </c>
      <c r="CV41" s="462">
        <f>'PTRM input'!BC552</f>
        <v>0</v>
      </c>
      <c r="CW41" s="432">
        <f>'PTRM input'!BD552</f>
        <v>0</v>
      </c>
      <c r="CX41" s="432">
        <f>'PTRM input'!BE552</f>
        <v>0</v>
      </c>
      <c r="CY41" s="432">
        <f>'PTRM input'!BF552</f>
        <v>0</v>
      </c>
      <c r="CZ41" s="463">
        <f>'PTRM input'!BG552</f>
        <v>0</v>
      </c>
      <c r="DA41" s="462">
        <f>'PTRM input'!BH412</f>
        <v>0</v>
      </c>
      <c r="DB41" s="432">
        <f>'PTRM input'!BI412</f>
        <v>0</v>
      </c>
      <c r="DC41" s="432">
        <f>'PTRM input'!BJ412</f>
        <v>0</v>
      </c>
      <c r="DD41" s="432">
        <f>'PTRM input'!BK412</f>
        <v>0</v>
      </c>
      <c r="DE41" s="432">
        <f>'PTRM input'!BL412</f>
        <v>0</v>
      </c>
      <c r="DF41" s="463">
        <f>'PTRM input'!BM412</f>
        <v>0</v>
      </c>
      <c r="DG41" s="462">
        <f>'PTRM input'!BI552</f>
        <v>0</v>
      </c>
      <c r="DH41" s="432">
        <f>'PTRM input'!BJ552</f>
        <v>0</v>
      </c>
      <c r="DI41" s="432">
        <f>'PTRM input'!BK552</f>
        <v>0</v>
      </c>
      <c r="DJ41" s="432">
        <f>'PTRM input'!BL552</f>
        <v>0</v>
      </c>
      <c r="DK41" s="463">
        <f>'PTRM input'!BM552</f>
        <v>0</v>
      </c>
      <c r="DL41" s="462">
        <f>'PTRM input'!BN412</f>
        <v>0</v>
      </c>
      <c r="DM41" s="432">
        <f>'PTRM input'!BO412</f>
        <v>0</v>
      </c>
      <c r="DN41" s="432">
        <f>'PTRM input'!BP412</f>
        <v>0</v>
      </c>
      <c r="DO41" s="432">
        <f>'PTRM input'!BQ412</f>
        <v>0</v>
      </c>
      <c r="DP41" s="432">
        <f>'PTRM input'!BR412</f>
        <v>0</v>
      </c>
      <c r="DQ41" s="463">
        <f>'PTRM input'!BS412</f>
        <v>0</v>
      </c>
      <c r="DR41" s="462">
        <f>'PTRM input'!BO552</f>
        <v>0</v>
      </c>
      <c r="DS41" s="432">
        <f>'PTRM input'!BP552</f>
        <v>0</v>
      </c>
      <c r="DT41" s="432">
        <f>'PTRM input'!BQ552</f>
        <v>0</v>
      </c>
      <c r="DU41" s="432">
        <f>'PTRM input'!BR552</f>
        <v>0</v>
      </c>
      <c r="DV41" s="463">
        <f>'PTRM input'!BS552</f>
        <v>0</v>
      </c>
      <c r="DW41" s="462">
        <f>'PTRM input'!BT412</f>
        <v>0</v>
      </c>
      <c r="DX41" s="432">
        <f>'PTRM input'!BU412</f>
        <v>0</v>
      </c>
      <c r="DY41" s="432">
        <f>'PTRM input'!BV412</f>
        <v>0</v>
      </c>
      <c r="DZ41" s="432">
        <f>'PTRM input'!BW412</f>
        <v>0</v>
      </c>
      <c r="EA41" s="432">
        <f>'PTRM input'!BX412</f>
        <v>0</v>
      </c>
      <c r="EB41" s="463">
        <f>'PTRM input'!BY412</f>
        <v>0</v>
      </c>
      <c r="EC41" s="462">
        <f>'PTRM input'!BU552</f>
        <v>0</v>
      </c>
      <c r="ED41" s="432">
        <f>'PTRM input'!BV552</f>
        <v>0</v>
      </c>
      <c r="EE41" s="432">
        <f>'PTRM input'!BW552</f>
        <v>0</v>
      </c>
      <c r="EF41" s="432">
        <f>'PTRM input'!BX552</f>
        <v>0</v>
      </c>
      <c r="EG41" s="463">
        <f>'PTRM input'!BY552</f>
        <v>0</v>
      </c>
      <c r="EH41" s="462">
        <f>'PTRM input'!BZ412</f>
        <v>0</v>
      </c>
      <c r="EI41" s="432">
        <f>'PTRM input'!CA412</f>
        <v>0</v>
      </c>
      <c r="EJ41" s="432">
        <f>'PTRM input'!CB412</f>
        <v>0</v>
      </c>
      <c r="EK41" s="432">
        <f>'PTRM input'!CC412</f>
        <v>0</v>
      </c>
      <c r="EL41" s="432">
        <f>'PTRM input'!CD412</f>
        <v>0</v>
      </c>
      <c r="EM41" s="463">
        <f>'PTRM input'!CE412</f>
        <v>0</v>
      </c>
      <c r="EN41" s="462">
        <f>'PTRM input'!CA552</f>
        <v>0</v>
      </c>
      <c r="EO41" s="432">
        <f>'PTRM input'!CB552</f>
        <v>0</v>
      </c>
      <c r="EP41" s="432">
        <f>'PTRM input'!CC552</f>
        <v>0</v>
      </c>
      <c r="EQ41" s="432">
        <f>'PTRM input'!CD552</f>
        <v>0</v>
      </c>
      <c r="ER41" s="463">
        <f>'PTRM input'!CE552</f>
        <v>0</v>
      </c>
      <c r="ES41" s="462">
        <f>'PTRM input'!CF412</f>
        <v>0</v>
      </c>
      <c r="ET41" s="432">
        <f>'PTRM input'!CG412</f>
        <v>0</v>
      </c>
      <c r="EU41" s="432">
        <f>'PTRM input'!CH412</f>
        <v>0</v>
      </c>
      <c r="EV41" s="432">
        <f>'PTRM input'!CI412</f>
        <v>0</v>
      </c>
      <c r="EW41" s="432">
        <f>'PTRM input'!CJ412</f>
        <v>0</v>
      </c>
      <c r="EX41" s="463">
        <f>'PTRM input'!CK412</f>
        <v>0</v>
      </c>
      <c r="EY41" s="462">
        <f>'PTRM input'!CG552</f>
        <v>0</v>
      </c>
      <c r="EZ41" s="432">
        <f>'PTRM input'!CH552</f>
        <v>0</v>
      </c>
      <c r="FA41" s="432">
        <f>'PTRM input'!CI552</f>
        <v>0</v>
      </c>
      <c r="FB41" s="432">
        <f>'PTRM input'!CJ552</f>
        <v>0</v>
      </c>
      <c r="FC41" s="463">
        <f>'PTRM input'!CK552</f>
        <v>0</v>
      </c>
      <c r="FD41" s="462">
        <f>'PTRM input'!CL412</f>
        <v>0</v>
      </c>
      <c r="FE41" s="432">
        <f>'PTRM input'!CM412</f>
        <v>0</v>
      </c>
      <c r="FF41" s="432">
        <f>'PTRM input'!CN412</f>
        <v>0</v>
      </c>
      <c r="FG41" s="432">
        <f>'PTRM input'!CO412</f>
        <v>0</v>
      </c>
      <c r="FH41" s="432">
        <f>'PTRM input'!CP412</f>
        <v>0</v>
      </c>
      <c r="FI41" s="463">
        <f>'PTRM input'!CQ412</f>
        <v>0</v>
      </c>
      <c r="FJ41" s="462">
        <f>'PTRM input'!CM552</f>
        <v>0</v>
      </c>
      <c r="FK41" s="432">
        <f>'PTRM input'!CN552</f>
        <v>0</v>
      </c>
      <c r="FL41" s="432">
        <f>'PTRM input'!CO552</f>
        <v>0</v>
      </c>
      <c r="FM41" s="432">
        <f>'PTRM input'!CP552</f>
        <v>0</v>
      </c>
      <c r="FN41" s="463">
        <f>'PTRM input'!CQ552</f>
        <v>0</v>
      </c>
      <c r="FO41" s="462">
        <f>'PTRM input'!CR412</f>
        <v>0</v>
      </c>
      <c r="FP41" s="432">
        <f>'PTRM input'!CS412</f>
        <v>0</v>
      </c>
      <c r="FQ41" s="432">
        <f>'PTRM input'!CT412</f>
        <v>0</v>
      </c>
      <c r="FR41" s="432">
        <f>'PTRM input'!CU412</f>
        <v>0</v>
      </c>
      <c r="FS41" s="432">
        <f>'PTRM input'!CV412</f>
        <v>0</v>
      </c>
      <c r="FT41" s="463">
        <f>'PTRM input'!CW412</f>
        <v>0</v>
      </c>
      <c r="FU41" s="462">
        <f>'PTRM input'!CS552</f>
        <v>0</v>
      </c>
      <c r="FV41" s="432">
        <f>'PTRM input'!CT552</f>
        <v>0</v>
      </c>
      <c r="FW41" s="432">
        <f>'PTRM input'!CU552</f>
        <v>0</v>
      </c>
      <c r="FX41" s="432">
        <f>'PTRM input'!CV552</f>
        <v>0</v>
      </c>
      <c r="FY41" s="463">
        <f>'PTRM input'!CW552</f>
        <v>0</v>
      </c>
      <c r="FZ41" s="462">
        <f>'PTRM input'!CX412</f>
        <v>0</v>
      </c>
      <c r="GA41" s="432">
        <f>'PTRM input'!CY412</f>
        <v>0</v>
      </c>
      <c r="GB41" s="432">
        <f>'PTRM input'!CZ412</f>
        <v>0</v>
      </c>
      <c r="GC41" s="432">
        <f>'PTRM input'!DA412</f>
        <v>0</v>
      </c>
      <c r="GD41" s="432">
        <f>'PTRM input'!DB412</f>
        <v>0</v>
      </c>
      <c r="GE41" s="463">
        <f>'PTRM input'!DC412</f>
        <v>0</v>
      </c>
      <c r="GF41" s="462">
        <f>'PTRM input'!CY552</f>
        <v>0</v>
      </c>
      <c r="GG41" s="432">
        <f>'PTRM input'!CZ552</f>
        <v>0</v>
      </c>
      <c r="GH41" s="432">
        <f>'PTRM input'!DA552</f>
        <v>0</v>
      </c>
      <c r="GI41" s="432">
        <f>'PTRM input'!DB552</f>
        <v>0</v>
      </c>
      <c r="GJ41" s="463">
        <f>'PTRM input'!DC552</f>
        <v>0</v>
      </c>
    </row>
    <row r="42" spans="1:192" s="4" customFormat="1">
      <c r="A42" s="22"/>
      <c r="B42" s="22"/>
      <c r="C42" s="22"/>
      <c r="D42" s="22"/>
      <c r="E42" s="432" t="str">
        <f>'PTRM input'!E413</f>
        <v>New Tariff 4</v>
      </c>
      <c r="F42" s="462">
        <f>'PTRM input'!F413</f>
        <v>0</v>
      </c>
      <c r="G42" s="432">
        <f>'PTRM input'!G413</f>
        <v>0</v>
      </c>
      <c r="H42" s="432">
        <f>'PTRM input'!H413</f>
        <v>0</v>
      </c>
      <c r="I42" s="432">
        <f>'PTRM input'!I413</f>
        <v>0</v>
      </c>
      <c r="J42" s="432">
        <f>'PTRM input'!J413</f>
        <v>0</v>
      </c>
      <c r="K42" s="463">
        <f>'PTRM input'!K413</f>
        <v>0</v>
      </c>
      <c r="L42" s="432">
        <f>'PTRM input'!G553</f>
        <v>0</v>
      </c>
      <c r="M42" s="432">
        <f>'PTRM input'!H553</f>
        <v>0</v>
      </c>
      <c r="N42" s="432">
        <f>'PTRM input'!I553</f>
        <v>0</v>
      </c>
      <c r="O42" s="432">
        <f>'PTRM input'!J553</f>
        <v>0</v>
      </c>
      <c r="P42" s="463">
        <f>'PTRM input'!K553</f>
        <v>0</v>
      </c>
      <c r="Q42" s="462">
        <f>'PTRM input'!L413</f>
        <v>0</v>
      </c>
      <c r="R42" s="432">
        <f>'PTRM input'!M413</f>
        <v>0</v>
      </c>
      <c r="S42" s="432">
        <f>'PTRM input'!N413</f>
        <v>0</v>
      </c>
      <c r="T42" s="432">
        <f>'PTRM input'!O413</f>
        <v>0</v>
      </c>
      <c r="U42" s="432">
        <f>'PTRM input'!P413</f>
        <v>0</v>
      </c>
      <c r="V42" s="463">
        <f>'PTRM input'!Q413</f>
        <v>0</v>
      </c>
      <c r="W42" s="432">
        <f>'PTRM input'!M553</f>
        <v>0</v>
      </c>
      <c r="X42" s="432">
        <f>'PTRM input'!N553</f>
        <v>0</v>
      </c>
      <c r="Y42" s="432">
        <f>'PTRM input'!O553</f>
        <v>0</v>
      </c>
      <c r="Z42" s="432">
        <f>'PTRM input'!P553</f>
        <v>0</v>
      </c>
      <c r="AA42" s="463">
        <f>'PTRM input'!Q553</f>
        <v>0</v>
      </c>
      <c r="AB42" s="432">
        <f>'PTRM input'!R413</f>
        <v>0</v>
      </c>
      <c r="AC42" s="432">
        <f>'PTRM input'!S413</f>
        <v>0</v>
      </c>
      <c r="AD42" s="432">
        <f>'PTRM input'!T413</f>
        <v>0</v>
      </c>
      <c r="AE42" s="432">
        <f>'PTRM input'!U413</f>
        <v>0</v>
      </c>
      <c r="AF42" s="432">
        <f>'PTRM input'!V413</f>
        <v>0</v>
      </c>
      <c r="AG42" s="432">
        <f>'PTRM input'!W413</f>
        <v>0</v>
      </c>
      <c r="AH42" s="462">
        <f>'PTRM input'!S553</f>
        <v>0</v>
      </c>
      <c r="AI42" s="432">
        <f>'PTRM input'!T553</f>
        <v>0</v>
      </c>
      <c r="AJ42" s="432">
        <f>'PTRM input'!U553</f>
        <v>0</v>
      </c>
      <c r="AK42" s="432">
        <f>'PTRM input'!V553</f>
        <v>0</v>
      </c>
      <c r="AL42" s="463">
        <f>'PTRM input'!W553</f>
        <v>0</v>
      </c>
      <c r="AM42" s="462">
        <f>'PTRM input'!X413</f>
        <v>0</v>
      </c>
      <c r="AN42" s="432">
        <f>'PTRM input'!Y413</f>
        <v>0</v>
      </c>
      <c r="AO42" s="432">
        <f>'PTRM input'!Z413</f>
        <v>0</v>
      </c>
      <c r="AP42" s="432">
        <f>'PTRM input'!AA413</f>
        <v>0</v>
      </c>
      <c r="AQ42" s="432">
        <f>'PTRM input'!AB413</f>
        <v>0</v>
      </c>
      <c r="AR42" s="463">
        <f>'PTRM input'!AC413</f>
        <v>0</v>
      </c>
      <c r="AS42" s="462">
        <f>'PTRM input'!Y553</f>
        <v>0</v>
      </c>
      <c r="AT42" s="432">
        <f>'PTRM input'!Z553</f>
        <v>0</v>
      </c>
      <c r="AU42" s="432">
        <f>'PTRM input'!AA553</f>
        <v>0</v>
      </c>
      <c r="AV42" s="432">
        <f>'PTRM input'!AB553</f>
        <v>0</v>
      </c>
      <c r="AW42" s="463">
        <f>'PTRM input'!AC553</f>
        <v>0</v>
      </c>
      <c r="AX42" s="462">
        <f>'PTRM input'!AD413</f>
        <v>0</v>
      </c>
      <c r="AY42" s="432">
        <f>'PTRM input'!AE413</f>
        <v>0</v>
      </c>
      <c r="AZ42" s="432">
        <f>'PTRM input'!AF413</f>
        <v>0</v>
      </c>
      <c r="BA42" s="432">
        <f>'PTRM input'!AG413</f>
        <v>0</v>
      </c>
      <c r="BB42" s="432">
        <f>'PTRM input'!AH413</f>
        <v>0</v>
      </c>
      <c r="BC42" s="463">
        <f>'PTRM input'!AI413</f>
        <v>0</v>
      </c>
      <c r="BD42" s="462">
        <f>'PTRM input'!AE553</f>
        <v>0</v>
      </c>
      <c r="BE42" s="432">
        <f>'PTRM input'!AF553</f>
        <v>0</v>
      </c>
      <c r="BF42" s="432">
        <f>'PTRM input'!AG553</f>
        <v>0</v>
      </c>
      <c r="BG42" s="432">
        <f>'PTRM input'!AH553</f>
        <v>0</v>
      </c>
      <c r="BH42" s="463">
        <f>'PTRM input'!AI553</f>
        <v>0</v>
      </c>
      <c r="BI42" s="462">
        <f>'PTRM input'!AJ413</f>
        <v>0</v>
      </c>
      <c r="BJ42" s="432">
        <f>'PTRM input'!AK413</f>
        <v>0</v>
      </c>
      <c r="BK42" s="432">
        <f>'PTRM input'!AL413</f>
        <v>0</v>
      </c>
      <c r="BL42" s="432">
        <f>'PTRM input'!AM413</f>
        <v>0</v>
      </c>
      <c r="BM42" s="432">
        <f>'PTRM input'!AN413</f>
        <v>0</v>
      </c>
      <c r="BN42" s="463">
        <f>'PTRM input'!AO413</f>
        <v>0</v>
      </c>
      <c r="BO42" s="462">
        <f>'PTRM input'!AK553</f>
        <v>0</v>
      </c>
      <c r="BP42" s="432">
        <f>'PTRM input'!AL553</f>
        <v>0</v>
      </c>
      <c r="BQ42" s="432">
        <f>'PTRM input'!AM553</f>
        <v>0</v>
      </c>
      <c r="BR42" s="432">
        <f>'PTRM input'!AN553</f>
        <v>0</v>
      </c>
      <c r="BS42" s="463">
        <f>'PTRM input'!AO553</f>
        <v>0</v>
      </c>
      <c r="BT42" s="462">
        <f>'PTRM input'!AP413</f>
        <v>0</v>
      </c>
      <c r="BU42" s="432">
        <f>'PTRM input'!AQ413</f>
        <v>0</v>
      </c>
      <c r="BV42" s="432">
        <f>'PTRM input'!AR413</f>
        <v>0</v>
      </c>
      <c r="BW42" s="432">
        <f>'PTRM input'!AS413</f>
        <v>0</v>
      </c>
      <c r="BX42" s="432">
        <f>'PTRM input'!AT413</f>
        <v>0</v>
      </c>
      <c r="BY42" s="463">
        <f>'PTRM input'!AU413</f>
        <v>0</v>
      </c>
      <c r="BZ42" s="462">
        <f>'PTRM input'!AQ553</f>
        <v>0</v>
      </c>
      <c r="CA42" s="432">
        <f>'PTRM input'!AR553</f>
        <v>0</v>
      </c>
      <c r="CB42" s="432">
        <f>'PTRM input'!AS553</f>
        <v>0</v>
      </c>
      <c r="CC42" s="432">
        <f>'PTRM input'!AT553</f>
        <v>0</v>
      </c>
      <c r="CD42" s="463">
        <f>'PTRM input'!AU553</f>
        <v>0</v>
      </c>
      <c r="CE42" s="462">
        <f>'PTRM input'!AV413</f>
        <v>0</v>
      </c>
      <c r="CF42" s="432">
        <f>'PTRM input'!AW413</f>
        <v>0</v>
      </c>
      <c r="CG42" s="432">
        <f>'PTRM input'!AX413</f>
        <v>0</v>
      </c>
      <c r="CH42" s="432">
        <f>'PTRM input'!AY413</f>
        <v>0</v>
      </c>
      <c r="CI42" s="432">
        <f>'PTRM input'!AZ413</f>
        <v>0</v>
      </c>
      <c r="CJ42" s="463">
        <f>'PTRM input'!BA413</f>
        <v>0</v>
      </c>
      <c r="CK42" s="462">
        <f>'PTRM input'!AW553</f>
        <v>0</v>
      </c>
      <c r="CL42" s="432">
        <f>'PTRM input'!AX553</f>
        <v>0</v>
      </c>
      <c r="CM42" s="432">
        <f>'PTRM input'!AY553</f>
        <v>0</v>
      </c>
      <c r="CN42" s="432">
        <f>'PTRM input'!AZ553</f>
        <v>0</v>
      </c>
      <c r="CO42" s="463">
        <f>'PTRM input'!BA553</f>
        <v>0</v>
      </c>
      <c r="CP42" s="462">
        <f>'PTRM input'!BB413</f>
        <v>0</v>
      </c>
      <c r="CQ42" s="432">
        <f>'PTRM input'!BC413</f>
        <v>0</v>
      </c>
      <c r="CR42" s="432">
        <f>'PTRM input'!BD413</f>
        <v>0</v>
      </c>
      <c r="CS42" s="432">
        <f>'PTRM input'!BE413</f>
        <v>0</v>
      </c>
      <c r="CT42" s="432">
        <f>'PTRM input'!BF413</f>
        <v>0</v>
      </c>
      <c r="CU42" s="463">
        <f>'PTRM input'!BG413</f>
        <v>0</v>
      </c>
      <c r="CV42" s="462">
        <f>'PTRM input'!BC553</f>
        <v>0</v>
      </c>
      <c r="CW42" s="432">
        <f>'PTRM input'!BD553</f>
        <v>0</v>
      </c>
      <c r="CX42" s="432">
        <f>'PTRM input'!BE553</f>
        <v>0</v>
      </c>
      <c r="CY42" s="432">
        <f>'PTRM input'!BF553</f>
        <v>0</v>
      </c>
      <c r="CZ42" s="463">
        <f>'PTRM input'!BG553</f>
        <v>0</v>
      </c>
      <c r="DA42" s="462">
        <f>'PTRM input'!BH413</f>
        <v>0</v>
      </c>
      <c r="DB42" s="432">
        <f>'PTRM input'!BI413</f>
        <v>0</v>
      </c>
      <c r="DC42" s="432">
        <f>'PTRM input'!BJ413</f>
        <v>0</v>
      </c>
      <c r="DD42" s="432">
        <f>'PTRM input'!BK413</f>
        <v>0</v>
      </c>
      <c r="DE42" s="432">
        <f>'PTRM input'!BL413</f>
        <v>0</v>
      </c>
      <c r="DF42" s="463">
        <f>'PTRM input'!BM413</f>
        <v>0</v>
      </c>
      <c r="DG42" s="462">
        <f>'PTRM input'!BI553</f>
        <v>0</v>
      </c>
      <c r="DH42" s="432">
        <f>'PTRM input'!BJ553</f>
        <v>0</v>
      </c>
      <c r="DI42" s="432">
        <f>'PTRM input'!BK553</f>
        <v>0</v>
      </c>
      <c r="DJ42" s="432">
        <f>'PTRM input'!BL553</f>
        <v>0</v>
      </c>
      <c r="DK42" s="463">
        <f>'PTRM input'!BM553</f>
        <v>0</v>
      </c>
      <c r="DL42" s="462">
        <f>'PTRM input'!BN413</f>
        <v>0</v>
      </c>
      <c r="DM42" s="432">
        <f>'PTRM input'!BO413</f>
        <v>0</v>
      </c>
      <c r="DN42" s="432">
        <f>'PTRM input'!BP413</f>
        <v>0</v>
      </c>
      <c r="DO42" s="432">
        <f>'PTRM input'!BQ413</f>
        <v>0</v>
      </c>
      <c r="DP42" s="432">
        <f>'PTRM input'!BR413</f>
        <v>0</v>
      </c>
      <c r="DQ42" s="463">
        <f>'PTRM input'!BS413</f>
        <v>0</v>
      </c>
      <c r="DR42" s="462">
        <f>'PTRM input'!BO553</f>
        <v>0</v>
      </c>
      <c r="DS42" s="432">
        <f>'PTRM input'!BP553</f>
        <v>0</v>
      </c>
      <c r="DT42" s="432">
        <f>'PTRM input'!BQ553</f>
        <v>0</v>
      </c>
      <c r="DU42" s="432">
        <f>'PTRM input'!BR553</f>
        <v>0</v>
      </c>
      <c r="DV42" s="463">
        <f>'PTRM input'!BS553</f>
        <v>0</v>
      </c>
      <c r="DW42" s="462">
        <f>'PTRM input'!BT413</f>
        <v>0</v>
      </c>
      <c r="DX42" s="432">
        <f>'PTRM input'!BU413</f>
        <v>0</v>
      </c>
      <c r="DY42" s="432">
        <f>'PTRM input'!BV413</f>
        <v>0</v>
      </c>
      <c r="DZ42" s="432">
        <f>'PTRM input'!BW413</f>
        <v>0</v>
      </c>
      <c r="EA42" s="432">
        <f>'PTRM input'!BX413</f>
        <v>0</v>
      </c>
      <c r="EB42" s="463">
        <f>'PTRM input'!BY413</f>
        <v>0</v>
      </c>
      <c r="EC42" s="462">
        <f>'PTRM input'!BU553</f>
        <v>0</v>
      </c>
      <c r="ED42" s="432">
        <f>'PTRM input'!BV553</f>
        <v>0</v>
      </c>
      <c r="EE42" s="432">
        <f>'PTRM input'!BW553</f>
        <v>0</v>
      </c>
      <c r="EF42" s="432">
        <f>'PTRM input'!BX553</f>
        <v>0</v>
      </c>
      <c r="EG42" s="463">
        <f>'PTRM input'!BY553</f>
        <v>0</v>
      </c>
      <c r="EH42" s="462">
        <f>'PTRM input'!BZ413</f>
        <v>0</v>
      </c>
      <c r="EI42" s="432">
        <f>'PTRM input'!CA413</f>
        <v>0</v>
      </c>
      <c r="EJ42" s="432">
        <f>'PTRM input'!CB413</f>
        <v>0</v>
      </c>
      <c r="EK42" s="432">
        <f>'PTRM input'!CC413</f>
        <v>0</v>
      </c>
      <c r="EL42" s="432">
        <f>'PTRM input'!CD413</f>
        <v>0</v>
      </c>
      <c r="EM42" s="463">
        <f>'PTRM input'!CE413</f>
        <v>0</v>
      </c>
      <c r="EN42" s="462">
        <f>'PTRM input'!CA553</f>
        <v>0</v>
      </c>
      <c r="EO42" s="432">
        <f>'PTRM input'!CB553</f>
        <v>0</v>
      </c>
      <c r="EP42" s="432">
        <f>'PTRM input'!CC553</f>
        <v>0</v>
      </c>
      <c r="EQ42" s="432">
        <f>'PTRM input'!CD553</f>
        <v>0</v>
      </c>
      <c r="ER42" s="463">
        <f>'PTRM input'!CE553</f>
        <v>0</v>
      </c>
      <c r="ES42" s="462">
        <f>'PTRM input'!CF413</f>
        <v>0</v>
      </c>
      <c r="ET42" s="432">
        <f>'PTRM input'!CG413</f>
        <v>0</v>
      </c>
      <c r="EU42" s="432">
        <f>'PTRM input'!CH413</f>
        <v>0</v>
      </c>
      <c r="EV42" s="432">
        <f>'PTRM input'!CI413</f>
        <v>0</v>
      </c>
      <c r="EW42" s="432">
        <f>'PTRM input'!CJ413</f>
        <v>0</v>
      </c>
      <c r="EX42" s="463">
        <f>'PTRM input'!CK413</f>
        <v>0</v>
      </c>
      <c r="EY42" s="462">
        <f>'PTRM input'!CG553</f>
        <v>0</v>
      </c>
      <c r="EZ42" s="432">
        <f>'PTRM input'!CH553</f>
        <v>0</v>
      </c>
      <c r="FA42" s="432">
        <f>'PTRM input'!CI553</f>
        <v>0</v>
      </c>
      <c r="FB42" s="432">
        <f>'PTRM input'!CJ553</f>
        <v>0</v>
      </c>
      <c r="FC42" s="463">
        <f>'PTRM input'!CK553</f>
        <v>0</v>
      </c>
      <c r="FD42" s="462">
        <f>'PTRM input'!CL413</f>
        <v>0</v>
      </c>
      <c r="FE42" s="432">
        <f>'PTRM input'!CM413</f>
        <v>0</v>
      </c>
      <c r="FF42" s="432">
        <f>'PTRM input'!CN413</f>
        <v>0</v>
      </c>
      <c r="FG42" s="432">
        <f>'PTRM input'!CO413</f>
        <v>0</v>
      </c>
      <c r="FH42" s="432">
        <f>'PTRM input'!CP413</f>
        <v>0</v>
      </c>
      <c r="FI42" s="463">
        <f>'PTRM input'!CQ413</f>
        <v>0</v>
      </c>
      <c r="FJ42" s="462">
        <f>'PTRM input'!CM553</f>
        <v>0</v>
      </c>
      <c r="FK42" s="432">
        <f>'PTRM input'!CN553</f>
        <v>0</v>
      </c>
      <c r="FL42" s="432">
        <f>'PTRM input'!CO553</f>
        <v>0</v>
      </c>
      <c r="FM42" s="432">
        <f>'PTRM input'!CP553</f>
        <v>0</v>
      </c>
      <c r="FN42" s="463">
        <f>'PTRM input'!CQ553</f>
        <v>0</v>
      </c>
      <c r="FO42" s="462">
        <f>'PTRM input'!CR413</f>
        <v>0</v>
      </c>
      <c r="FP42" s="432">
        <f>'PTRM input'!CS413</f>
        <v>0</v>
      </c>
      <c r="FQ42" s="432">
        <f>'PTRM input'!CT413</f>
        <v>0</v>
      </c>
      <c r="FR42" s="432">
        <f>'PTRM input'!CU413</f>
        <v>0</v>
      </c>
      <c r="FS42" s="432">
        <f>'PTRM input'!CV413</f>
        <v>0</v>
      </c>
      <c r="FT42" s="463">
        <f>'PTRM input'!CW413</f>
        <v>0</v>
      </c>
      <c r="FU42" s="462">
        <f>'PTRM input'!CS553</f>
        <v>0</v>
      </c>
      <c r="FV42" s="432">
        <f>'PTRM input'!CT553</f>
        <v>0</v>
      </c>
      <c r="FW42" s="432">
        <f>'PTRM input'!CU553</f>
        <v>0</v>
      </c>
      <c r="FX42" s="432">
        <f>'PTRM input'!CV553</f>
        <v>0</v>
      </c>
      <c r="FY42" s="463">
        <f>'PTRM input'!CW553</f>
        <v>0</v>
      </c>
      <c r="FZ42" s="462">
        <f>'PTRM input'!CX413</f>
        <v>0</v>
      </c>
      <c r="GA42" s="432">
        <f>'PTRM input'!CY413</f>
        <v>0</v>
      </c>
      <c r="GB42" s="432">
        <f>'PTRM input'!CZ413</f>
        <v>0</v>
      </c>
      <c r="GC42" s="432">
        <f>'PTRM input'!DA413</f>
        <v>0</v>
      </c>
      <c r="GD42" s="432">
        <f>'PTRM input'!DB413</f>
        <v>0</v>
      </c>
      <c r="GE42" s="463">
        <f>'PTRM input'!DC413</f>
        <v>0</v>
      </c>
      <c r="GF42" s="462">
        <f>'PTRM input'!CY553</f>
        <v>0</v>
      </c>
      <c r="GG42" s="432">
        <f>'PTRM input'!CZ553</f>
        <v>0</v>
      </c>
      <c r="GH42" s="432">
        <f>'PTRM input'!DA553</f>
        <v>0</v>
      </c>
      <c r="GI42" s="432">
        <f>'PTRM input'!DB553</f>
        <v>0</v>
      </c>
      <c r="GJ42" s="463">
        <f>'PTRM input'!DC553</f>
        <v>0</v>
      </c>
    </row>
    <row r="43" spans="1:192" s="4" customFormat="1">
      <c r="A43" s="22"/>
      <c r="B43" s="22"/>
      <c r="C43" s="22"/>
      <c r="D43" s="22"/>
      <c r="E43" s="432" t="str">
        <f>'PTRM input'!E414</f>
        <v>New Tariff 5</v>
      </c>
      <c r="F43" s="462">
        <f>'PTRM input'!F414</f>
        <v>0</v>
      </c>
      <c r="G43" s="432">
        <f>'PTRM input'!G414</f>
        <v>0</v>
      </c>
      <c r="H43" s="432">
        <f>'PTRM input'!H414</f>
        <v>0</v>
      </c>
      <c r="I43" s="432">
        <f>'PTRM input'!I414</f>
        <v>0</v>
      </c>
      <c r="J43" s="432">
        <f>'PTRM input'!J414</f>
        <v>0</v>
      </c>
      <c r="K43" s="463">
        <f>'PTRM input'!K414</f>
        <v>0</v>
      </c>
      <c r="L43" s="432">
        <f>'PTRM input'!G554</f>
        <v>0</v>
      </c>
      <c r="M43" s="432">
        <f>'PTRM input'!H554</f>
        <v>0</v>
      </c>
      <c r="N43" s="432">
        <f>'PTRM input'!I554</f>
        <v>0</v>
      </c>
      <c r="O43" s="432">
        <f>'PTRM input'!J554</f>
        <v>0</v>
      </c>
      <c r="P43" s="463">
        <f>'PTRM input'!K554</f>
        <v>0</v>
      </c>
      <c r="Q43" s="462">
        <f>'PTRM input'!L414</f>
        <v>0</v>
      </c>
      <c r="R43" s="432">
        <f>'PTRM input'!M414</f>
        <v>0</v>
      </c>
      <c r="S43" s="432">
        <f>'PTRM input'!N414</f>
        <v>0</v>
      </c>
      <c r="T43" s="432">
        <f>'PTRM input'!O414</f>
        <v>0</v>
      </c>
      <c r="U43" s="432">
        <f>'PTRM input'!P414</f>
        <v>0</v>
      </c>
      <c r="V43" s="463">
        <f>'PTRM input'!Q414</f>
        <v>0</v>
      </c>
      <c r="W43" s="432">
        <f>'PTRM input'!M554</f>
        <v>0</v>
      </c>
      <c r="X43" s="432">
        <f>'PTRM input'!N554</f>
        <v>0</v>
      </c>
      <c r="Y43" s="432">
        <f>'PTRM input'!O554</f>
        <v>0</v>
      </c>
      <c r="Z43" s="432">
        <f>'PTRM input'!P554</f>
        <v>0</v>
      </c>
      <c r="AA43" s="463">
        <f>'PTRM input'!Q554</f>
        <v>0</v>
      </c>
      <c r="AB43" s="432">
        <f>'PTRM input'!R414</f>
        <v>0</v>
      </c>
      <c r="AC43" s="432">
        <f>'PTRM input'!S414</f>
        <v>0</v>
      </c>
      <c r="AD43" s="432">
        <f>'PTRM input'!T414</f>
        <v>0</v>
      </c>
      <c r="AE43" s="432">
        <f>'PTRM input'!U414</f>
        <v>0</v>
      </c>
      <c r="AF43" s="432">
        <f>'PTRM input'!V414</f>
        <v>0</v>
      </c>
      <c r="AG43" s="432">
        <f>'PTRM input'!W414</f>
        <v>0</v>
      </c>
      <c r="AH43" s="462">
        <f>'PTRM input'!S554</f>
        <v>0</v>
      </c>
      <c r="AI43" s="432">
        <f>'PTRM input'!T554</f>
        <v>0</v>
      </c>
      <c r="AJ43" s="432">
        <f>'PTRM input'!U554</f>
        <v>0</v>
      </c>
      <c r="AK43" s="432">
        <f>'PTRM input'!V554</f>
        <v>0</v>
      </c>
      <c r="AL43" s="463">
        <f>'PTRM input'!W554</f>
        <v>0</v>
      </c>
      <c r="AM43" s="462">
        <f>'PTRM input'!X414</f>
        <v>0</v>
      </c>
      <c r="AN43" s="432">
        <f>'PTRM input'!Y414</f>
        <v>0</v>
      </c>
      <c r="AO43" s="432">
        <f>'PTRM input'!Z414</f>
        <v>0</v>
      </c>
      <c r="AP43" s="432">
        <f>'PTRM input'!AA414</f>
        <v>0</v>
      </c>
      <c r="AQ43" s="432">
        <f>'PTRM input'!AB414</f>
        <v>0</v>
      </c>
      <c r="AR43" s="463">
        <f>'PTRM input'!AC414</f>
        <v>0</v>
      </c>
      <c r="AS43" s="462">
        <f>'PTRM input'!Y554</f>
        <v>0</v>
      </c>
      <c r="AT43" s="432">
        <f>'PTRM input'!Z554</f>
        <v>0</v>
      </c>
      <c r="AU43" s="432">
        <f>'PTRM input'!AA554</f>
        <v>0</v>
      </c>
      <c r="AV43" s="432">
        <f>'PTRM input'!AB554</f>
        <v>0</v>
      </c>
      <c r="AW43" s="463">
        <f>'PTRM input'!AC554</f>
        <v>0</v>
      </c>
      <c r="AX43" s="462">
        <f>'PTRM input'!AD414</f>
        <v>0</v>
      </c>
      <c r="AY43" s="432">
        <f>'PTRM input'!AE414</f>
        <v>0</v>
      </c>
      <c r="AZ43" s="432">
        <f>'PTRM input'!AF414</f>
        <v>0</v>
      </c>
      <c r="BA43" s="432">
        <f>'PTRM input'!AG414</f>
        <v>0</v>
      </c>
      <c r="BB43" s="432">
        <f>'PTRM input'!AH414</f>
        <v>0</v>
      </c>
      <c r="BC43" s="463">
        <f>'PTRM input'!AI414</f>
        <v>0</v>
      </c>
      <c r="BD43" s="462">
        <f>'PTRM input'!AE554</f>
        <v>0</v>
      </c>
      <c r="BE43" s="432">
        <f>'PTRM input'!AF554</f>
        <v>0</v>
      </c>
      <c r="BF43" s="432">
        <f>'PTRM input'!AG554</f>
        <v>0</v>
      </c>
      <c r="BG43" s="432">
        <f>'PTRM input'!AH554</f>
        <v>0</v>
      </c>
      <c r="BH43" s="463">
        <f>'PTRM input'!AI554</f>
        <v>0</v>
      </c>
      <c r="BI43" s="462">
        <f>'PTRM input'!AJ414</f>
        <v>0</v>
      </c>
      <c r="BJ43" s="432">
        <f>'PTRM input'!AK414</f>
        <v>0</v>
      </c>
      <c r="BK43" s="432">
        <f>'PTRM input'!AL414</f>
        <v>0</v>
      </c>
      <c r="BL43" s="432">
        <f>'PTRM input'!AM414</f>
        <v>0</v>
      </c>
      <c r="BM43" s="432">
        <f>'PTRM input'!AN414</f>
        <v>0</v>
      </c>
      <c r="BN43" s="463">
        <f>'PTRM input'!AO414</f>
        <v>0</v>
      </c>
      <c r="BO43" s="462">
        <f>'PTRM input'!AK554</f>
        <v>0</v>
      </c>
      <c r="BP43" s="432">
        <f>'PTRM input'!AL554</f>
        <v>0</v>
      </c>
      <c r="BQ43" s="432">
        <f>'PTRM input'!AM554</f>
        <v>0</v>
      </c>
      <c r="BR43" s="432">
        <f>'PTRM input'!AN554</f>
        <v>0</v>
      </c>
      <c r="BS43" s="463">
        <f>'PTRM input'!AO554</f>
        <v>0</v>
      </c>
      <c r="BT43" s="462">
        <f>'PTRM input'!AP414</f>
        <v>0</v>
      </c>
      <c r="BU43" s="432">
        <f>'PTRM input'!AQ414</f>
        <v>0</v>
      </c>
      <c r="BV43" s="432">
        <f>'PTRM input'!AR414</f>
        <v>0</v>
      </c>
      <c r="BW43" s="432">
        <f>'PTRM input'!AS414</f>
        <v>0</v>
      </c>
      <c r="BX43" s="432">
        <f>'PTRM input'!AT414</f>
        <v>0</v>
      </c>
      <c r="BY43" s="463">
        <f>'PTRM input'!AU414</f>
        <v>0</v>
      </c>
      <c r="BZ43" s="462">
        <f>'PTRM input'!AQ554</f>
        <v>0</v>
      </c>
      <c r="CA43" s="432">
        <f>'PTRM input'!AR554</f>
        <v>0</v>
      </c>
      <c r="CB43" s="432">
        <f>'PTRM input'!AS554</f>
        <v>0</v>
      </c>
      <c r="CC43" s="432">
        <f>'PTRM input'!AT554</f>
        <v>0</v>
      </c>
      <c r="CD43" s="463">
        <f>'PTRM input'!AU554</f>
        <v>0</v>
      </c>
      <c r="CE43" s="462">
        <f>'PTRM input'!AV414</f>
        <v>0</v>
      </c>
      <c r="CF43" s="432">
        <f>'PTRM input'!AW414</f>
        <v>0</v>
      </c>
      <c r="CG43" s="432">
        <f>'PTRM input'!AX414</f>
        <v>0</v>
      </c>
      <c r="CH43" s="432">
        <f>'PTRM input'!AY414</f>
        <v>0</v>
      </c>
      <c r="CI43" s="432">
        <f>'PTRM input'!AZ414</f>
        <v>0</v>
      </c>
      <c r="CJ43" s="463">
        <f>'PTRM input'!BA414</f>
        <v>0</v>
      </c>
      <c r="CK43" s="462">
        <f>'PTRM input'!AW554</f>
        <v>0</v>
      </c>
      <c r="CL43" s="432">
        <f>'PTRM input'!AX554</f>
        <v>0</v>
      </c>
      <c r="CM43" s="432">
        <f>'PTRM input'!AY554</f>
        <v>0</v>
      </c>
      <c r="CN43" s="432">
        <f>'PTRM input'!AZ554</f>
        <v>0</v>
      </c>
      <c r="CO43" s="463">
        <f>'PTRM input'!BA554</f>
        <v>0</v>
      </c>
      <c r="CP43" s="462">
        <f>'PTRM input'!BB414</f>
        <v>0</v>
      </c>
      <c r="CQ43" s="432">
        <f>'PTRM input'!BC414</f>
        <v>0</v>
      </c>
      <c r="CR43" s="432">
        <f>'PTRM input'!BD414</f>
        <v>0</v>
      </c>
      <c r="CS43" s="432">
        <f>'PTRM input'!BE414</f>
        <v>0</v>
      </c>
      <c r="CT43" s="432">
        <f>'PTRM input'!BF414</f>
        <v>0</v>
      </c>
      <c r="CU43" s="463">
        <f>'PTRM input'!BG414</f>
        <v>0</v>
      </c>
      <c r="CV43" s="462">
        <f>'PTRM input'!BC554</f>
        <v>0</v>
      </c>
      <c r="CW43" s="432">
        <f>'PTRM input'!BD554</f>
        <v>0</v>
      </c>
      <c r="CX43" s="432">
        <f>'PTRM input'!BE554</f>
        <v>0</v>
      </c>
      <c r="CY43" s="432">
        <f>'PTRM input'!BF554</f>
        <v>0</v>
      </c>
      <c r="CZ43" s="463">
        <f>'PTRM input'!BG554</f>
        <v>0</v>
      </c>
      <c r="DA43" s="462">
        <f>'PTRM input'!BH414</f>
        <v>0</v>
      </c>
      <c r="DB43" s="432">
        <f>'PTRM input'!BI414</f>
        <v>0</v>
      </c>
      <c r="DC43" s="432">
        <f>'PTRM input'!BJ414</f>
        <v>0</v>
      </c>
      <c r="DD43" s="432">
        <f>'PTRM input'!BK414</f>
        <v>0</v>
      </c>
      <c r="DE43" s="432">
        <f>'PTRM input'!BL414</f>
        <v>0</v>
      </c>
      <c r="DF43" s="463">
        <f>'PTRM input'!BM414</f>
        <v>0</v>
      </c>
      <c r="DG43" s="462">
        <f>'PTRM input'!BI554</f>
        <v>0</v>
      </c>
      <c r="DH43" s="432">
        <f>'PTRM input'!BJ554</f>
        <v>0</v>
      </c>
      <c r="DI43" s="432">
        <f>'PTRM input'!BK554</f>
        <v>0</v>
      </c>
      <c r="DJ43" s="432">
        <f>'PTRM input'!BL554</f>
        <v>0</v>
      </c>
      <c r="DK43" s="463">
        <f>'PTRM input'!BM554</f>
        <v>0</v>
      </c>
      <c r="DL43" s="462">
        <f>'PTRM input'!BN414</f>
        <v>0</v>
      </c>
      <c r="DM43" s="432">
        <f>'PTRM input'!BO414</f>
        <v>0</v>
      </c>
      <c r="DN43" s="432">
        <f>'PTRM input'!BP414</f>
        <v>0</v>
      </c>
      <c r="DO43" s="432">
        <f>'PTRM input'!BQ414</f>
        <v>0</v>
      </c>
      <c r="DP43" s="432">
        <f>'PTRM input'!BR414</f>
        <v>0</v>
      </c>
      <c r="DQ43" s="463">
        <f>'PTRM input'!BS414</f>
        <v>0</v>
      </c>
      <c r="DR43" s="462">
        <f>'PTRM input'!BO554</f>
        <v>0</v>
      </c>
      <c r="DS43" s="432">
        <f>'PTRM input'!BP554</f>
        <v>0</v>
      </c>
      <c r="DT43" s="432">
        <f>'PTRM input'!BQ554</f>
        <v>0</v>
      </c>
      <c r="DU43" s="432">
        <f>'PTRM input'!BR554</f>
        <v>0</v>
      </c>
      <c r="DV43" s="463">
        <f>'PTRM input'!BS554</f>
        <v>0</v>
      </c>
      <c r="DW43" s="462">
        <f>'PTRM input'!BT414</f>
        <v>0</v>
      </c>
      <c r="DX43" s="432">
        <f>'PTRM input'!BU414</f>
        <v>0</v>
      </c>
      <c r="DY43" s="432">
        <f>'PTRM input'!BV414</f>
        <v>0</v>
      </c>
      <c r="DZ43" s="432">
        <f>'PTRM input'!BW414</f>
        <v>0</v>
      </c>
      <c r="EA43" s="432">
        <f>'PTRM input'!BX414</f>
        <v>0</v>
      </c>
      <c r="EB43" s="463">
        <f>'PTRM input'!BY414</f>
        <v>0</v>
      </c>
      <c r="EC43" s="462">
        <f>'PTRM input'!BU554</f>
        <v>0</v>
      </c>
      <c r="ED43" s="432">
        <f>'PTRM input'!BV554</f>
        <v>0</v>
      </c>
      <c r="EE43" s="432">
        <f>'PTRM input'!BW554</f>
        <v>0</v>
      </c>
      <c r="EF43" s="432">
        <f>'PTRM input'!BX554</f>
        <v>0</v>
      </c>
      <c r="EG43" s="463">
        <f>'PTRM input'!BY554</f>
        <v>0</v>
      </c>
      <c r="EH43" s="462">
        <f>'PTRM input'!BZ414</f>
        <v>0</v>
      </c>
      <c r="EI43" s="432">
        <f>'PTRM input'!CA414</f>
        <v>0</v>
      </c>
      <c r="EJ43" s="432">
        <f>'PTRM input'!CB414</f>
        <v>0</v>
      </c>
      <c r="EK43" s="432">
        <f>'PTRM input'!CC414</f>
        <v>0</v>
      </c>
      <c r="EL43" s="432">
        <f>'PTRM input'!CD414</f>
        <v>0</v>
      </c>
      <c r="EM43" s="463">
        <f>'PTRM input'!CE414</f>
        <v>0</v>
      </c>
      <c r="EN43" s="462">
        <f>'PTRM input'!CA554</f>
        <v>0</v>
      </c>
      <c r="EO43" s="432">
        <f>'PTRM input'!CB554</f>
        <v>0</v>
      </c>
      <c r="EP43" s="432">
        <f>'PTRM input'!CC554</f>
        <v>0</v>
      </c>
      <c r="EQ43" s="432">
        <f>'PTRM input'!CD554</f>
        <v>0</v>
      </c>
      <c r="ER43" s="463">
        <f>'PTRM input'!CE554</f>
        <v>0</v>
      </c>
      <c r="ES43" s="462">
        <f>'PTRM input'!CF414</f>
        <v>0</v>
      </c>
      <c r="ET43" s="432">
        <f>'PTRM input'!CG414</f>
        <v>0</v>
      </c>
      <c r="EU43" s="432">
        <f>'PTRM input'!CH414</f>
        <v>0</v>
      </c>
      <c r="EV43" s="432">
        <f>'PTRM input'!CI414</f>
        <v>0</v>
      </c>
      <c r="EW43" s="432">
        <f>'PTRM input'!CJ414</f>
        <v>0</v>
      </c>
      <c r="EX43" s="463">
        <f>'PTRM input'!CK414</f>
        <v>0</v>
      </c>
      <c r="EY43" s="462">
        <f>'PTRM input'!CG554</f>
        <v>0</v>
      </c>
      <c r="EZ43" s="432">
        <f>'PTRM input'!CH554</f>
        <v>0</v>
      </c>
      <c r="FA43" s="432">
        <f>'PTRM input'!CI554</f>
        <v>0</v>
      </c>
      <c r="FB43" s="432">
        <f>'PTRM input'!CJ554</f>
        <v>0</v>
      </c>
      <c r="FC43" s="463">
        <f>'PTRM input'!CK554</f>
        <v>0</v>
      </c>
      <c r="FD43" s="462">
        <f>'PTRM input'!CL414</f>
        <v>0</v>
      </c>
      <c r="FE43" s="432">
        <f>'PTRM input'!CM414</f>
        <v>0</v>
      </c>
      <c r="FF43" s="432">
        <f>'PTRM input'!CN414</f>
        <v>0</v>
      </c>
      <c r="FG43" s="432">
        <f>'PTRM input'!CO414</f>
        <v>0</v>
      </c>
      <c r="FH43" s="432">
        <f>'PTRM input'!CP414</f>
        <v>0</v>
      </c>
      <c r="FI43" s="463">
        <f>'PTRM input'!CQ414</f>
        <v>0</v>
      </c>
      <c r="FJ43" s="462">
        <f>'PTRM input'!CM554</f>
        <v>0</v>
      </c>
      <c r="FK43" s="432">
        <f>'PTRM input'!CN554</f>
        <v>0</v>
      </c>
      <c r="FL43" s="432">
        <f>'PTRM input'!CO554</f>
        <v>0</v>
      </c>
      <c r="FM43" s="432">
        <f>'PTRM input'!CP554</f>
        <v>0</v>
      </c>
      <c r="FN43" s="463">
        <f>'PTRM input'!CQ554</f>
        <v>0</v>
      </c>
      <c r="FO43" s="462">
        <f>'PTRM input'!CR414</f>
        <v>0</v>
      </c>
      <c r="FP43" s="432">
        <f>'PTRM input'!CS414</f>
        <v>0</v>
      </c>
      <c r="FQ43" s="432">
        <f>'PTRM input'!CT414</f>
        <v>0</v>
      </c>
      <c r="FR43" s="432">
        <f>'PTRM input'!CU414</f>
        <v>0</v>
      </c>
      <c r="FS43" s="432">
        <f>'PTRM input'!CV414</f>
        <v>0</v>
      </c>
      <c r="FT43" s="463">
        <f>'PTRM input'!CW414</f>
        <v>0</v>
      </c>
      <c r="FU43" s="462">
        <f>'PTRM input'!CS554</f>
        <v>0</v>
      </c>
      <c r="FV43" s="432">
        <f>'PTRM input'!CT554</f>
        <v>0</v>
      </c>
      <c r="FW43" s="432">
        <f>'PTRM input'!CU554</f>
        <v>0</v>
      </c>
      <c r="FX43" s="432">
        <f>'PTRM input'!CV554</f>
        <v>0</v>
      </c>
      <c r="FY43" s="463">
        <f>'PTRM input'!CW554</f>
        <v>0</v>
      </c>
      <c r="FZ43" s="462">
        <f>'PTRM input'!CX414</f>
        <v>0</v>
      </c>
      <c r="GA43" s="432">
        <f>'PTRM input'!CY414</f>
        <v>0</v>
      </c>
      <c r="GB43" s="432">
        <f>'PTRM input'!CZ414</f>
        <v>0</v>
      </c>
      <c r="GC43" s="432">
        <f>'PTRM input'!DA414</f>
        <v>0</v>
      </c>
      <c r="GD43" s="432">
        <f>'PTRM input'!DB414</f>
        <v>0</v>
      </c>
      <c r="GE43" s="463">
        <f>'PTRM input'!DC414</f>
        <v>0</v>
      </c>
      <c r="GF43" s="462">
        <f>'PTRM input'!CY554</f>
        <v>0</v>
      </c>
      <c r="GG43" s="432">
        <f>'PTRM input'!CZ554</f>
        <v>0</v>
      </c>
      <c r="GH43" s="432">
        <f>'PTRM input'!DA554</f>
        <v>0</v>
      </c>
      <c r="GI43" s="432">
        <f>'PTRM input'!DB554</f>
        <v>0</v>
      </c>
      <c r="GJ43" s="463">
        <f>'PTRM input'!DC554</f>
        <v>0</v>
      </c>
    </row>
    <row r="44" spans="1:192" s="4" customFormat="1">
      <c r="A44" s="22"/>
      <c r="B44" s="22"/>
      <c r="C44" s="22"/>
      <c r="D44" s="22"/>
      <c r="E44" s="432" t="str">
        <f>'PTRM input'!E415</f>
        <v>New Tariff 6</v>
      </c>
      <c r="F44" s="462">
        <f>'PTRM input'!F415</f>
        <v>0</v>
      </c>
      <c r="G44" s="432">
        <f>'PTRM input'!G415</f>
        <v>0</v>
      </c>
      <c r="H44" s="432">
        <f>'PTRM input'!H415</f>
        <v>0</v>
      </c>
      <c r="I44" s="432">
        <f>'PTRM input'!I415</f>
        <v>0</v>
      </c>
      <c r="J44" s="432">
        <f>'PTRM input'!J415</f>
        <v>0</v>
      </c>
      <c r="K44" s="463">
        <f>'PTRM input'!K415</f>
        <v>0</v>
      </c>
      <c r="L44" s="432">
        <f>'PTRM input'!G555</f>
        <v>0</v>
      </c>
      <c r="M44" s="432">
        <f>'PTRM input'!H555</f>
        <v>0</v>
      </c>
      <c r="N44" s="432">
        <f>'PTRM input'!I555</f>
        <v>0</v>
      </c>
      <c r="O44" s="432">
        <f>'PTRM input'!J555</f>
        <v>0</v>
      </c>
      <c r="P44" s="463">
        <f>'PTRM input'!K555</f>
        <v>0</v>
      </c>
      <c r="Q44" s="462">
        <f>'PTRM input'!L415</f>
        <v>0</v>
      </c>
      <c r="R44" s="432">
        <f>'PTRM input'!M415</f>
        <v>0</v>
      </c>
      <c r="S44" s="432">
        <f>'PTRM input'!N415</f>
        <v>0</v>
      </c>
      <c r="T44" s="432">
        <f>'PTRM input'!O415</f>
        <v>0</v>
      </c>
      <c r="U44" s="432">
        <f>'PTRM input'!P415</f>
        <v>0</v>
      </c>
      <c r="V44" s="463">
        <f>'PTRM input'!Q415</f>
        <v>0</v>
      </c>
      <c r="W44" s="432">
        <f>'PTRM input'!M555</f>
        <v>0</v>
      </c>
      <c r="X44" s="432">
        <f>'PTRM input'!N555</f>
        <v>0</v>
      </c>
      <c r="Y44" s="432">
        <f>'PTRM input'!O555</f>
        <v>0</v>
      </c>
      <c r="Z44" s="432">
        <f>'PTRM input'!P555</f>
        <v>0</v>
      </c>
      <c r="AA44" s="463">
        <f>'PTRM input'!Q555</f>
        <v>0</v>
      </c>
      <c r="AB44" s="432">
        <f>'PTRM input'!R415</f>
        <v>0</v>
      </c>
      <c r="AC44" s="432">
        <f>'PTRM input'!S415</f>
        <v>0</v>
      </c>
      <c r="AD44" s="432">
        <f>'PTRM input'!T415</f>
        <v>0</v>
      </c>
      <c r="AE44" s="432">
        <f>'PTRM input'!U415</f>
        <v>0</v>
      </c>
      <c r="AF44" s="432">
        <f>'PTRM input'!V415</f>
        <v>0</v>
      </c>
      <c r="AG44" s="432">
        <f>'PTRM input'!W415</f>
        <v>0</v>
      </c>
      <c r="AH44" s="462">
        <f>'PTRM input'!S555</f>
        <v>0</v>
      </c>
      <c r="AI44" s="432">
        <f>'PTRM input'!T555</f>
        <v>0</v>
      </c>
      <c r="AJ44" s="432">
        <f>'PTRM input'!U555</f>
        <v>0</v>
      </c>
      <c r="AK44" s="432">
        <f>'PTRM input'!V555</f>
        <v>0</v>
      </c>
      <c r="AL44" s="463">
        <f>'PTRM input'!W555</f>
        <v>0</v>
      </c>
      <c r="AM44" s="462">
        <f>'PTRM input'!X415</f>
        <v>0</v>
      </c>
      <c r="AN44" s="432">
        <f>'PTRM input'!Y415</f>
        <v>0</v>
      </c>
      <c r="AO44" s="432">
        <f>'PTRM input'!Z415</f>
        <v>0</v>
      </c>
      <c r="AP44" s="432">
        <f>'PTRM input'!AA415</f>
        <v>0</v>
      </c>
      <c r="AQ44" s="432">
        <f>'PTRM input'!AB415</f>
        <v>0</v>
      </c>
      <c r="AR44" s="463">
        <f>'PTRM input'!AC415</f>
        <v>0</v>
      </c>
      <c r="AS44" s="462">
        <f>'PTRM input'!Y555</f>
        <v>0</v>
      </c>
      <c r="AT44" s="432">
        <f>'PTRM input'!Z555</f>
        <v>0</v>
      </c>
      <c r="AU44" s="432">
        <f>'PTRM input'!AA555</f>
        <v>0</v>
      </c>
      <c r="AV44" s="432">
        <f>'PTRM input'!AB555</f>
        <v>0</v>
      </c>
      <c r="AW44" s="463">
        <f>'PTRM input'!AC555</f>
        <v>0</v>
      </c>
      <c r="AX44" s="462">
        <f>'PTRM input'!AD415</f>
        <v>0</v>
      </c>
      <c r="AY44" s="432">
        <f>'PTRM input'!AE415</f>
        <v>0</v>
      </c>
      <c r="AZ44" s="432">
        <f>'PTRM input'!AF415</f>
        <v>0</v>
      </c>
      <c r="BA44" s="432">
        <f>'PTRM input'!AG415</f>
        <v>0</v>
      </c>
      <c r="BB44" s="432">
        <f>'PTRM input'!AH415</f>
        <v>0</v>
      </c>
      <c r="BC44" s="463">
        <f>'PTRM input'!AI415</f>
        <v>0</v>
      </c>
      <c r="BD44" s="462">
        <f>'PTRM input'!AE555</f>
        <v>0</v>
      </c>
      <c r="BE44" s="432">
        <f>'PTRM input'!AF555</f>
        <v>0</v>
      </c>
      <c r="BF44" s="432">
        <f>'PTRM input'!AG555</f>
        <v>0</v>
      </c>
      <c r="BG44" s="432">
        <f>'PTRM input'!AH555</f>
        <v>0</v>
      </c>
      <c r="BH44" s="463">
        <f>'PTRM input'!AI555</f>
        <v>0</v>
      </c>
      <c r="BI44" s="462">
        <f>'PTRM input'!AJ415</f>
        <v>0</v>
      </c>
      <c r="BJ44" s="432">
        <f>'PTRM input'!AK415</f>
        <v>0</v>
      </c>
      <c r="BK44" s="432">
        <f>'PTRM input'!AL415</f>
        <v>0</v>
      </c>
      <c r="BL44" s="432">
        <f>'PTRM input'!AM415</f>
        <v>0</v>
      </c>
      <c r="BM44" s="432">
        <f>'PTRM input'!AN415</f>
        <v>0</v>
      </c>
      <c r="BN44" s="463">
        <f>'PTRM input'!AO415</f>
        <v>0</v>
      </c>
      <c r="BO44" s="462">
        <f>'PTRM input'!AK555</f>
        <v>0</v>
      </c>
      <c r="BP44" s="432">
        <f>'PTRM input'!AL555</f>
        <v>0</v>
      </c>
      <c r="BQ44" s="432">
        <f>'PTRM input'!AM555</f>
        <v>0</v>
      </c>
      <c r="BR44" s="432">
        <f>'PTRM input'!AN555</f>
        <v>0</v>
      </c>
      <c r="BS44" s="463">
        <f>'PTRM input'!AO555</f>
        <v>0</v>
      </c>
      <c r="BT44" s="462">
        <f>'PTRM input'!AP415</f>
        <v>0</v>
      </c>
      <c r="BU44" s="432">
        <f>'PTRM input'!AQ415</f>
        <v>0</v>
      </c>
      <c r="BV44" s="432">
        <f>'PTRM input'!AR415</f>
        <v>0</v>
      </c>
      <c r="BW44" s="432">
        <f>'PTRM input'!AS415</f>
        <v>0</v>
      </c>
      <c r="BX44" s="432">
        <f>'PTRM input'!AT415</f>
        <v>0</v>
      </c>
      <c r="BY44" s="463">
        <f>'PTRM input'!AU415</f>
        <v>0</v>
      </c>
      <c r="BZ44" s="462">
        <f>'PTRM input'!AQ555</f>
        <v>0</v>
      </c>
      <c r="CA44" s="432">
        <f>'PTRM input'!AR555</f>
        <v>0</v>
      </c>
      <c r="CB44" s="432">
        <f>'PTRM input'!AS555</f>
        <v>0</v>
      </c>
      <c r="CC44" s="432">
        <f>'PTRM input'!AT555</f>
        <v>0</v>
      </c>
      <c r="CD44" s="463">
        <f>'PTRM input'!AU555</f>
        <v>0</v>
      </c>
      <c r="CE44" s="462">
        <f>'PTRM input'!AV415</f>
        <v>0</v>
      </c>
      <c r="CF44" s="432">
        <f>'PTRM input'!AW415</f>
        <v>0</v>
      </c>
      <c r="CG44" s="432">
        <f>'PTRM input'!AX415</f>
        <v>0</v>
      </c>
      <c r="CH44" s="432">
        <f>'PTRM input'!AY415</f>
        <v>0</v>
      </c>
      <c r="CI44" s="432">
        <f>'PTRM input'!AZ415</f>
        <v>0</v>
      </c>
      <c r="CJ44" s="463">
        <f>'PTRM input'!BA415</f>
        <v>0</v>
      </c>
      <c r="CK44" s="462">
        <f>'PTRM input'!AW555</f>
        <v>0</v>
      </c>
      <c r="CL44" s="432">
        <f>'PTRM input'!AX555</f>
        <v>0</v>
      </c>
      <c r="CM44" s="432">
        <f>'PTRM input'!AY555</f>
        <v>0</v>
      </c>
      <c r="CN44" s="432">
        <f>'PTRM input'!AZ555</f>
        <v>0</v>
      </c>
      <c r="CO44" s="463">
        <f>'PTRM input'!BA555</f>
        <v>0</v>
      </c>
      <c r="CP44" s="462">
        <f>'PTRM input'!BB415</f>
        <v>0</v>
      </c>
      <c r="CQ44" s="432">
        <f>'PTRM input'!BC415</f>
        <v>0</v>
      </c>
      <c r="CR44" s="432">
        <f>'PTRM input'!BD415</f>
        <v>0</v>
      </c>
      <c r="CS44" s="432">
        <f>'PTRM input'!BE415</f>
        <v>0</v>
      </c>
      <c r="CT44" s="432">
        <f>'PTRM input'!BF415</f>
        <v>0</v>
      </c>
      <c r="CU44" s="463">
        <f>'PTRM input'!BG415</f>
        <v>0</v>
      </c>
      <c r="CV44" s="462">
        <f>'PTRM input'!BC555</f>
        <v>0</v>
      </c>
      <c r="CW44" s="432">
        <f>'PTRM input'!BD555</f>
        <v>0</v>
      </c>
      <c r="CX44" s="432">
        <f>'PTRM input'!BE555</f>
        <v>0</v>
      </c>
      <c r="CY44" s="432">
        <f>'PTRM input'!BF555</f>
        <v>0</v>
      </c>
      <c r="CZ44" s="463">
        <f>'PTRM input'!BG555</f>
        <v>0</v>
      </c>
      <c r="DA44" s="462">
        <f>'PTRM input'!BH415</f>
        <v>0</v>
      </c>
      <c r="DB44" s="432">
        <f>'PTRM input'!BI415</f>
        <v>0</v>
      </c>
      <c r="DC44" s="432">
        <f>'PTRM input'!BJ415</f>
        <v>0</v>
      </c>
      <c r="DD44" s="432">
        <f>'PTRM input'!BK415</f>
        <v>0</v>
      </c>
      <c r="DE44" s="432">
        <f>'PTRM input'!BL415</f>
        <v>0</v>
      </c>
      <c r="DF44" s="463">
        <f>'PTRM input'!BM415</f>
        <v>0</v>
      </c>
      <c r="DG44" s="462">
        <f>'PTRM input'!BI555</f>
        <v>0</v>
      </c>
      <c r="DH44" s="432">
        <f>'PTRM input'!BJ555</f>
        <v>0</v>
      </c>
      <c r="DI44" s="432">
        <f>'PTRM input'!BK555</f>
        <v>0</v>
      </c>
      <c r="DJ44" s="432">
        <f>'PTRM input'!BL555</f>
        <v>0</v>
      </c>
      <c r="DK44" s="463">
        <f>'PTRM input'!BM555</f>
        <v>0</v>
      </c>
      <c r="DL44" s="462">
        <f>'PTRM input'!BN415</f>
        <v>0</v>
      </c>
      <c r="DM44" s="432">
        <f>'PTRM input'!BO415</f>
        <v>0</v>
      </c>
      <c r="DN44" s="432">
        <f>'PTRM input'!BP415</f>
        <v>0</v>
      </c>
      <c r="DO44" s="432">
        <f>'PTRM input'!BQ415</f>
        <v>0</v>
      </c>
      <c r="DP44" s="432">
        <f>'PTRM input'!BR415</f>
        <v>0</v>
      </c>
      <c r="DQ44" s="463">
        <f>'PTRM input'!BS415</f>
        <v>0</v>
      </c>
      <c r="DR44" s="462">
        <f>'PTRM input'!BO555</f>
        <v>0</v>
      </c>
      <c r="DS44" s="432">
        <f>'PTRM input'!BP555</f>
        <v>0</v>
      </c>
      <c r="DT44" s="432">
        <f>'PTRM input'!BQ555</f>
        <v>0</v>
      </c>
      <c r="DU44" s="432">
        <f>'PTRM input'!BR555</f>
        <v>0</v>
      </c>
      <c r="DV44" s="463">
        <f>'PTRM input'!BS555</f>
        <v>0</v>
      </c>
      <c r="DW44" s="462">
        <f>'PTRM input'!BT415</f>
        <v>0</v>
      </c>
      <c r="DX44" s="432">
        <f>'PTRM input'!BU415</f>
        <v>0</v>
      </c>
      <c r="DY44" s="432">
        <f>'PTRM input'!BV415</f>
        <v>0</v>
      </c>
      <c r="DZ44" s="432">
        <f>'PTRM input'!BW415</f>
        <v>0</v>
      </c>
      <c r="EA44" s="432">
        <f>'PTRM input'!BX415</f>
        <v>0</v>
      </c>
      <c r="EB44" s="463">
        <f>'PTRM input'!BY415</f>
        <v>0</v>
      </c>
      <c r="EC44" s="462">
        <f>'PTRM input'!BU555</f>
        <v>0</v>
      </c>
      <c r="ED44" s="432">
        <f>'PTRM input'!BV555</f>
        <v>0</v>
      </c>
      <c r="EE44" s="432">
        <f>'PTRM input'!BW555</f>
        <v>0</v>
      </c>
      <c r="EF44" s="432">
        <f>'PTRM input'!BX555</f>
        <v>0</v>
      </c>
      <c r="EG44" s="463">
        <f>'PTRM input'!BY555</f>
        <v>0</v>
      </c>
      <c r="EH44" s="462">
        <f>'PTRM input'!BZ415</f>
        <v>0</v>
      </c>
      <c r="EI44" s="432">
        <f>'PTRM input'!CA415</f>
        <v>0</v>
      </c>
      <c r="EJ44" s="432">
        <f>'PTRM input'!CB415</f>
        <v>0</v>
      </c>
      <c r="EK44" s="432">
        <f>'PTRM input'!CC415</f>
        <v>0</v>
      </c>
      <c r="EL44" s="432">
        <f>'PTRM input'!CD415</f>
        <v>0</v>
      </c>
      <c r="EM44" s="463">
        <f>'PTRM input'!CE415</f>
        <v>0</v>
      </c>
      <c r="EN44" s="462">
        <f>'PTRM input'!CA555</f>
        <v>0</v>
      </c>
      <c r="EO44" s="432">
        <f>'PTRM input'!CB555</f>
        <v>0</v>
      </c>
      <c r="EP44" s="432">
        <f>'PTRM input'!CC555</f>
        <v>0</v>
      </c>
      <c r="EQ44" s="432">
        <f>'PTRM input'!CD555</f>
        <v>0</v>
      </c>
      <c r="ER44" s="463">
        <f>'PTRM input'!CE555</f>
        <v>0</v>
      </c>
      <c r="ES44" s="462">
        <f>'PTRM input'!CF415</f>
        <v>0</v>
      </c>
      <c r="ET44" s="432">
        <f>'PTRM input'!CG415</f>
        <v>0</v>
      </c>
      <c r="EU44" s="432">
        <f>'PTRM input'!CH415</f>
        <v>0</v>
      </c>
      <c r="EV44" s="432">
        <f>'PTRM input'!CI415</f>
        <v>0</v>
      </c>
      <c r="EW44" s="432">
        <f>'PTRM input'!CJ415</f>
        <v>0</v>
      </c>
      <c r="EX44" s="463">
        <f>'PTRM input'!CK415</f>
        <v>0</v>
      </c>
      <c r="EY44" s="462">
        <f>'PTRM input'!CG555</f>
        <v>0</v>
      </c>
      <c r="EZ44" s="432">
        <f>'PTRM input'!CH555</f>
        <v>0</v>
      </c>
      <c r="FA44" s="432">
        <f>'PTRM input'!CI555</f>
        <v>0</v>
      </c>
      <c r="FB44" s="432">
        <f>'PTRM input'!CJ555</f>
        <v>0</v>
      </c>
      <c r="FC44" s="463">
        <f>'PTRM input'!CK555</f>
        <v>0</v>
      </c>
      <c r="FD44" s="462">
        <f>'PTRM input'!CL415</f>
        <v>0</v>
      </c>
      <c r="FE44" s="432">
        <f>'PTRM input'!CM415</f>
        <v>0</v>
      </c>
      <c r="FF44" s="432">
        <f>'PTRM input'!CN415</f>
        <v>0</v>
      </c>
      <c r="FG44" s="432">
        <f>'PTRM input'!CO415</f>
        <v>0</v>
      </c>
      <c r="FH44" s="432">
        <f>'PTRM input'!CP415</f>
        <v>0</v>
      </c>
      <c r="FI44" s="463">
        <f>'PTRM input'!CQ415</f>
        <v>0</v>
      </c>
      <c r="FJ44" s="462">
        <f>'PTRM input'!CM555</f>
        <v>0</v>
      </c>
      <c r="FK44" s="432">
        <f>'PTRM input'!CN555</f>
        <v>0</v>
      </c>
      <c r="FL44" s="432">
        <f>'PTRM input'!CO555</f>
        <v>0</v>
      </c>
      <c r="FM44" s="432">
        <f>'PTRM input'!CP555</f>
        <v>0</v>
      </c>
      <c r="FN44" s="463">
        <f>'PTRM input'!CQ555</f>
        <v>0</v>
      </c>
      <c r="FO44" s="462">
        <f>'PTRM input'!CR415</f>
        <v>0</v>
      </c>
      <c r="FP44" s="432">
        <f>'PTRM input'!CS415</f>
        <v>0</v>
      </c>
      <c r="FQ44" s="432">
        <f>'PTRM input'!CT415</f>
        <v>0</v>
      </c>
      <c r="FR44" s="432">
        <f>'PTRM input'!CU415</f>
        <v>0</v>
      </c>
      <c r="FS44" s="432">
        <f>'PTRM input'!CV415</f>
        <v>0</v>
      </c>
      <c r="FT44" s="463">
        <f>'PTRM input'!CW415</f>
        <v>0</v>
      </c>
      <c r="FU44" s="462">
        <f>'PTRM input'!CS555</f>
        <v>0</v>
      </c>
      <c r="FV44" s="432">
        <f>'PTRM input'!CT555</f>
        <v>0</v>
      </c>
      <c r="FW44" s="432">
        <f>'PTRM input'!CU555</f>
        <v>0</v>
      </c>
      <c r="FX44" s="432">
        <f>'PTRM input'!CV555</f>
        <v>0</v>
      </c>
      <c r="FY44" s="463">
        <f>'PTRM input'!CW555</f>
        <v>0</v>
      </c>
      <c r="FZ44" s="462">
        <f>'PTRM input'!CX415</f>
        <v>0</v>
      </c>
      <c r="GA44" s="432">
        <f>'PTRM input'!CY415</f>
        <v>0</v>
      </c>
      <c r="GB44" s="432">
        <f>'PTRM input'!CZ415</f>
        <v>0</v>
      </c>
      <c r="GC44" s="432">
        <f>'PTRM input'!DA415</f>
        <v>0</v>
      </c>
      <c r="GD44" s="432">
        <f>'PTRM input'!DB415</f>
        <v>0</v>
      </c>
      <c r="GE44" s="463">
        <f>'PTRM input'!DC415</f>
        <v>0</v>
      </c>
      <c r="GF44" s="462">
        <f>'PTRM input'!CY555</f>
        <v>0</v>
      </c>
      <c r="GG44" s="432">
        <f>'PTRM input'!CZ555</f>
        <v>0</v>
      </c>
      <c r="GH44" s="432">
        <f>'PTRM input'!DA555</f>
        <v>0</v>
      </c>
      <c r="GI44" s="432">
        <f>'PTRM input'!DB555</f>
        <v>0</v>
      </c>
      <c r="GJ44" s="463">
        <f>'PTRM input'!DC555</f>
        <v>0</v>
      </c>
    </row>
    <row r="45" spans="1:192" s="4" customFormat="1">
      <c r="A45" s="22"/>
      <c r="B45" s="22"/>
      <c r="C45" s="22"/>
      <c r="D45" s="22"/>
      <c r="E45" s="432" t="str">
        <f>'PTRM input'!E416</f>
        <v>New Tariff 7</v>
      </c>
      <c r="F45" s="462">
        <f>'PTRM input'!F416</f>
        <v>0</v>
      </c>
      <c r="G45" s="432">
        <f>'PTRM input'!G416</f>
        <v>0</v>
      </c>
      <c r="H45" s="432">
        <f>'PTRM input'!H416</f>
        <v>0</v>
      </c>
      <c r="I45" s="432">
        <f>'PTRM input'!I416</f>
        <v>0</v>
      </c>
      <c r="J45" s="432">
        <f>'PTRM input'!J416</f>
        <v>0</v>
      </c>
      <c r="K45" s="463">
        <f>'PTRM input'!K416</f>
        <v>0</v>
      </c>
      <c r="L45" s="432">
        <f>'PTRM input'!G556</f>
        <v>0</v>
      </c>
      <c r="M45" s="432">
        <f>'PTRM input'!H556</f>
        <v>0</v>
      </c>
      <c r="N45" s="432">
        <f>'PTRM input'!I556</f>
        <v>0</v>
      </c>
      <c r="O45" s="432">
        <f>'PTRM input'!J556</f>
        <v>0</v>
      </c>
      <c r="P45" s="463">
        <f>'PTRM input'!K556</f>
        <v>0</v>
      </c>
      <c r="Q45" s="462">
        <f>'PTRM input'!L416</f>
        <v>0</v>
      </c>
      <c r="R45" s="432">
        <f>'PTRM input'!M416</f>
        <v>0</v>
      </c>
      <c r="S45" s="432">
        <f>'PTRM input'!N416</f>
        <v>0</v>
      </c>
      <c r="T45" s="432">
        <f>'PTRM input'!O416</f>
        <v>0</v>
      </c>
      <c r="U45" s="432">
        <f>'PTRM input'!P416</f>
        <v>0</v>
      </c>
      <c r="V45" s="463">
        <f>'PTRM input'!Q416</f>
        <v>0</v>
      </c>
      <c r="W45" s="432">
        <f>'PTRM input'!M556</f>
        <v>0</v>
      </c>
      <c r="X45" s="432">
        <f>'PTRM input'!N556</f>
        <v>0</v>
      </c>
      <c r="Y45" s="432">
        <f>'PTRM input'!O556</f>
        <v>0</v>
      </c>
      <c r="Z45" s="432">
        <f>'PTRM input'!P556</f>
        <v>0</v>
      </c>
      <c r="AA45" s="463">
        <f>'PTRM input'!Q556</f>
        <v>0</v>
      </c>
      <c r="AB45" s="432">
        <f>'PTRM input'!R416</f>
        <v>0</v>
      </c>
      <c r="AC45" s="432">
        <f>'PTRM input'!S416</f>
        <v>0</v>
      </c>
      <c r="AD45" s="432">
        <f>'PTRM input'!T416</f>
        <v>0</v>
      </c>
      <c r="AE45" s="432">
        <f>'PTRM input'!U416</f>
        <v>0</v>
      </c>
      <c r="AF45" s="432">
        <f>'PTRM input'!V416</f>
        <v>0</v>
      </c>
      <c r="AG45" s="432">
        <f>'PTRM input'!W416</f>
        <v>0</v>
      </c>
      <c r="AH45" s="462">
        <f>'PTRM input'!S556</f>
        <v>0</v>
      </c>
      <c r="AI45" s="432">
        <f>'PTRM input'!T556</f>
        <v>0</v>
      </c>
      <c r="AJ45" s="432">
        <f>'PTRM input'!U556</f>
        <v>0</v>
      </c>
      <c r="AK45" s="432">
        <f>'PTRM input'!V556</f>
        <v>0</v>
      </c>
      <c r="AL45" s="463">
        <f>'PTRM input'!W556</f>
        <v>0</v>
      </c>
      <c r="AM45" s="462">
        <f>'PTRM input'!X416</f>
        <v>0</v>
      </c>
      <c r="AN45" s="432">
        <f>'PTRM input'!Y416</f>
        <v>0</v>
      </c>
      <c r="AO45" s="432">
        <f>'PTRM input'!Z416</f>
        <v>0</v>
      </c>
      <c r="AP45" s="432">
        <f>'PTRM input'!AA416</f>
        <v>0</v>
      </c>
      <c r="AQ45" s="432">
        <f>'PTRM input'!AB416</f>
        <v>0</v>
      </c>
      <c r="AR45" s="463">
        <f>'PTRM input'!AC416</f>
        <v>0</v>
      </c>
      <c r="AS45" s="462">
        <f>'PTRM input'!Y556</f>
        <v>0</v>
      </c>
      <c r="AT45" s="432">
        <f>'PTRM input'!Z556</f>
        <v>0</v>
      </c>
      <c r="AU45" s="432">
        <f>'PTRM input'!AA556</f>
        <v>0</v>
      </c>
      <c r="AV45" s="432">
        <f>'PTRM input'!AB556</f>
        <v>0</v>
      </c>
      <c r="AW45" s="463">
        <f>'PTRM input'!AC556</f>
        <v>0</v>
      </c>
      <c r="AX45" s="462">
        <f>'PTRM input'!AD416</f>
        <v>0</v>
      </c>
      <c r="AY45" s="432">
        <f>'PTRM input'!AE416</f>
        <v>0</v>
      </c>
      <c r="AZ45" s="432">
        <f>'PTRM input'!AF416</f>
        <v>0</v>
      </c>
      <c r="BA45" s="432">
        <f>'PTRM input'!AG416</f>
        <v>0</v>
      </c>
      <c r="BB45" s="432">
        <f>'PTRM input'!AH416</f>
        <v>0</v>
      </c>
      <c r="BC45" s="463">
        <f>'PTRM input'!AI416</f>
        <v>0</v>
      </c>
      <c r="BD45" s="462">
        <f>'PTRM input'!AE556</f>
        <v>0</v>
      </c>
      <c r="BE45" s="432">
        <f>'PTRM input'!AF556</f>
        <v>0</v>
      </c>
      <c r="BF45" s="432">
        <f>'PTRM input'!AG556</f>
        <v>0</v>
      </c>
      <c r="BG45" s="432">
        <f>'PTRM input'!AH556</f>
        <v>0</v>
      </c>
      <c r="BH45" s="463">
        <f>'PTRM input'!AI556</f>
        <v>0</v>
      </c>
      <c r="BI45" s="462">
        <f>'PTRM input'!AJ416</f>
        <v>0</v>
      </c>
      <c r="BJ45" s="432">
        <f>'PTRM input'!AK416</f>
        <v>0</v>
      </c>
      <c r="BK45" s="432">
        <f>'PTRM input'!AL416</f>
        <v>0</v>
      </c>
      <c r="BL45" s="432">
        <f>'PTRM input'!AM416</f>
        <v>0</v>
      </c>
      <c r="BM45" s="432">
        <f>'PTRM input'!AN416</f>
        <v>0</v>
      </c>
      <c r="BN45" s="463">
        <f>'PTRM input'!AO416</f>
        <v>0</v>
      </c>
      <c r="BO45" s="462">
        <f>'PTRM input'!AK556</f>
        <v>0</v>
      </c>
      <c r="BP45" s="432">
        <f>'PTRM input'!AL556</f>
        <v>0</v>
      </c>
      <c r="BQ45" s="432">
        <f>'PTRM input'!AM556</f>
        <v>0</v>
      </c>
      <c r="BR45" s="432">
        <f>'PTRM input'!AN556</f>
        <v>0</v>
      </c>
      <c r="BS45" s="463">
        <f>'PTRM input'!AO556</f>
        <v>0</v>
      </c>
      <c r="BT45" s="462">
        <f>'PTRM input'!AP416</f>
        <v>0</v>
      </c>
      <c r="BU45" s="432">
        <f>'PTRM input'!AQ416</f>
        <v>0</v>
      </c>
      <c r="BV45" s="432">
        <f>'PTRM input'!AR416</f>
        <v>0</v>
      </c>
      <c r="BW45" s="432">
        <f>'PTRM input'!AS416</f>
        <v>0</v>
      </c>
      <c r="BX45" s="432">
        <f>'PTRM input'!AT416</f>
        <v>0</v>
      </c>
      <c r="BY45" s="463">
        <f>'PTRM input'!AU416</f>
        <v>0</v>
      </c>
      <c r="BZ45" s="462">
        <f>'PTRM input'!AQ556</f>
        <v>0</v>
      </c>
      <c r="CA45" s="432">
        <f>'PTRM input'!AR556</f>
        <v>0</v>
      </c>
      <c r="CB45" s="432">
        <f>'PTRM input'!AS556</f>
        <v>0</v>
      </c>
      <c r="CC45" s="432">
        <f>'PTRM input'!AT556</f>
        <v>0</v>
      </c>
      <c r="CD45" s="463">
        <f>'PTRM input'!AU556</f>
        <v>0</v>
      </c>
      <c r="CE45" s="462">
        <f>'PTRM input'!AV416</f>
        <v>0</v>
      </c>
      <c r="CF45" s="432">
        <f>'PTRM input'!AW416</f>
        <v>0</v>
      </c>
      <c r="CG45" s="432">
        <f>'PTRM input'!AX416</f>
        <v>0</v>
      </c>
      <c r="CH45" s="432">
        <f>'PTRM input'!AY416</f>
        <v>0</v>
      </c>
      <c r="CI45" s="432">
        <f>'PTRM input'!AZ416</f>
        <v>0</v>
      </c>
      <c r="CJ45" s="463">
        <f>'PTRM input'!BA416</f>
        <v>0</v>
      </c>
      <c r="CK45" s="462">
        <f>'PTRM input'!AW556</f>
        <v>0</v>
      </c>
      <c r="CL45" s="432">
        <f>'PTRM input'!AX556</f>
        <v>0</v>
      </c>
      <c r="CM45" s="432">
        <f>'PTRM input'!AY556</f>
        <v>0</v>
      </c>
      <c r="CN45" s="432">
        <f>'PTRM input'!AZ556</f>
        <v>0</v>
      </c>
      <c r="CO45" s="463">
        <f>'PTRM input'!BA556</f>
        <v>0</v>
      </c>
      <c r="CP45" s="462">
        <f>'PTRM input'!BB416</f>
        <v>0</v>
      </c>
      <c r="CQ45" s="432">
        <f>'PTRM input'!BC416</f>
        <v>0</v>
      </c>
      <c r="CR45" s="432">
        <f>'PTRM input'!BD416</f>
        <v>0</v>
      </c>
      <c r="CS45" s="432">
        <f>'PTRM input'!BE416</f>
        <v>0</v>
      </c>
      <c r="CT45" s="432">
        <f>'PTRM input'!BF416</f>
        <v>0</v>
      </c>
      <c r="CU45" s="463">
        <f>'PTRM input'!BG416</f>
        <v>0</v>
      </c>
      <c r="CV45" s="462">
        <f>'PTRM input'!BC556</f>
        <v>0</v>
      </c>
      <c r="CW45" s="432">
        <f>'PTRM input'!BD556</f>
        <v>0</v>
      </c>
      <c r="CX45" s="432">
        <f>'PTRM input'!BE556</f>
        <v>0</v>
      </c>
      <c r="CY45" s="432">
        <f>'PTRM input'!BF556</f>
        <v>0</v>
      </c>
      <c r="CZ45" s="463">
        <f>'PTRM input'!BG556</f>
        <v>0</v>
      </c>
      <c r="DA45" s="462">
        <f>'PTRM input'!BH416</f>
        <v>0</v>
      </c>
      <c r="DB45" s="432">
        <f>'PTRM input'!BI416</f>
        <v>0</v>
      </c>
      <c r="DC45" s="432">
        <f>'PTRM input'!BJ416</f>
        <v>0</v>
      </c>
      <c r="DD45" s="432">
        <f>'PTRM input'!BK416</f>
        <v>0</v>
      </c>
      <c r="DE45" s="432">
        <f>'PTRM input'!BL416</f>
        <v>0</v>
      </c>
      <c r="DF45" s="463">
        <f>'PTRM input'!BM416</f>
        <v>0</v>
      </c>
      <c r="DG45" s="462">
        <f>'PTRM input'!BI556</f>
        <v>0</v>
      </c>
      <c r="DH45" s="432">
        <f>'PTRM input'!BJ556</f>
        <v>0</v>
      </c>
      <c r="DI45" s="432">
        <f>'PTRM input'!BK556</f>
        <v>0</v>
      </c>
      <c r="DJ45" s="432">
        <f>'PTRM input'!BL556</f>
        <v>0</v>
      </c>
      <c r="DK45" s="463">
        <f>'PTRM input'!BM556</f>
        <v>0</v>
      </c>
      <c r="DL45" s="462">
        <f>'PTRM input'!BN416</f>
        <v>0</v>
      </c>
      <c r="DM45" s="432">
        <f>'PTRM input'!BO416</f>
        <v>0</v>
      </c>
      <c r="DN45" s="432">
        <f>'PTRM input'!BP416</f>
        <v>0</v>
      </c>
      <c r="DO45" s="432">
        <f>'PTRM input'!BQ416</f>
        <v>0</v>
      </c>
      <c r="DP45" s="432">
        <f>'PTRM input'!BR416</f>
        <v>0</v>
      </c>
      <c r="DQ45" s="463">
        <f>'PTRM input'!BS416</f>
        <v>0</v>
      </c>
      <c r="DR45" s="462">
        <f>'PTRM input'!BO556</f>
        <v>0</v>
      </c>
      <c r="DS45" s="432">
        <f>'PTRM input'!BP556</f>
        <v>0</v>
      </c>
      <c r="DT45" s="432">
        <f>'PTRM input'!BQ556</f>
        <v>0</v>
      </c>
      <c r="DU45" s="432">
        <f>'PTRM input'!BR556</f>
        <v>0</v>
      </c>
      <c r="DV45" s="463">
        <f>'PTRM input'!BS556</f>
        <v>0</v>
      </c>
      <c r="DW45" s="462">
        <f>'PTRM input'!BT416</f>
        <v>0</v>
      </c>
      <c r="DX45" s="432">
        <f>'PTRM input'!BU416</f>
        <v>0</v>
      </c>
      <c r="DY45" s="432">
        <f>'PTRM input'!BV416</f>
        <v>0</v>
      </c>
      <c r="DZ45" s="432">
        <f>'PTRM input'!BW416</f>
        <v>0</v>
      </c>
      <c r="EA45" s="432">
        <f>'PTRM input'!BX416</f>
        <v>0</v>
      </c>
      <c r="EB45" s="463">
        <f>'PTRM input'!BY416</f>
        <v>0</v>
      </c>
      <c r="EC45" s="462">
        <f>'PTRM input'!BU556</f>
        <v>0</v>
      </c>
      <c r="ED45" s="432">
        <f>'PTRM input'!BV556</f>
        <v>0</v>
      </c>
      <c r="EE45" s="432">
        <f>'PTRM input'!BW556</f>
        <v>0</v>
      </c>
      <c r="EF45" s="432">
        <f>'PTRM input'!BX556</f>
        <v>0</v>
      </c>
      <c r="EG45" s="463">
        <f>'PTRM input'!BY556</f>
        <v>0</v>
      </c>
      <c r="EH45" s="462">
        <f>'PTRM input'!BZ416</f>
        <v>0</v>
      </c>
      <c r="EI45" s="432">
        <f>'PTRM input'!CA416</f>
        <v>0</v>
      </c>
      <c r="EJ45" s="432">
        <f>'PTRM input'!CB416</f>
        <v>0</v>
      </c>
      <c r="EK45" s="432">
        <f>'PTRM input'!CC416</f>
        <v>0</v>
      </c>
      <c r="EL45" s="432">
        <f>'PTRM input'!CD416</f>
        <v>0</v>
      </c>
      <c r="EM45" s="463">
        <f>'PTRM input'!CE416</f>
        <v>0</v>
      </c>
      <c r="EN45" s="462">
        <f>'PTRM input'!CA556</f>
        <v>0</v>
      </c>
      <c r="EO45" s="432">
        <f>'PTRM input'!CB556</f>
        <v>0</v>
      </c>
      <c r="EP45" s="432">
        <f>'PTRM input'!CC556</f>
        <v>0</v>
      </c>
      <c r="EQ45" s="432">
        <f>'PTRM input'!CD556</f>
        <v>0</v>
      </c>
      <c r="ER45" s="463">
        <f>'PTRM input'!CE556</f>
        <v>0</v>
      </c>
      <c r="ES45" s="462">
        <f>'PTRM input'!CF416</f>
        <v>0</v>
      </c>
      <c r="ET45" s="432">
        <f>'PTRM input'!CG416</f>
        <v>0</v>
      </c>
      <c r="EU45" s="432">
        <f>'PTRM input'!CH416</f>
        <v>0</v>
      </c>
      <c r="EV45" s="432">
        <f>'PTRM input'!CI416</f>
        <v>0</v>
      </c>
      <c r="EW45" s="432">
        <f>'PTRM input'!CJ416</f>
        <v>0</v>
      </c>
      <c r="EX45" s="463">
        <f>'PTRM input'!CK416</f>
        <v>0</v>
      </c>
      <c r="EY45" s="462">
        <f>'PTRM input'!CG556</f>
        <v>0</v>
      </c>
      <c r="EZ45" s="432">
        <f>'PTRM input'!CH556</f>
        <v>0</v>
      </c>
      <c r="FA45" s="432">
        <f>'PTRM input'!CI556</f>
        <v>0</v>
      </c>
      <c r="FB45" s="432">
        <f>'PTRM input'!CJ556</f>
        <v>0</v>
      </c>
      <c r="FC45" s="463">
        <f>'PTRM input'!CK556</f>
        <v>0</v>
      </c>
      <c r="FD45" s="462">
        <f>'PTRM input'!CL416</f>
        <v>0</v>
      </c>
      <c r="FE45" s="432">
        <f>'PTRM input'!CM416</f>
        <v>0</v>
      </c>
      <c r="FF45" s="432">
        <f>'PTRM input'!CN416</f>
        <v>0</v>
      </c>
      <c r="FG45" s="432">
        <f>'PTRM input'!CO416</f>
        <v>0</v>
      </c>
      <c r="FH45" s="432">
        <f>'PTRM input'!CP416</f>
        <v>0</v>
      </c>
      <c r="FI45" s="463">
        <f>'PTRM input'!CQ416</f>
        <v>0</v>
      </c>
      <c r="FJ45" s="462">
        <f>'PTRM input'!CM556</f>
        <v>0</v>
      </c>
      <c r="FK45" s="432">
        <f>'PTRM input'!CN556</f>
        <v>0</v>
      </c>
      <c r="FL45" s="432">
        <f>'PTRM input'!CO556</f>
        <v>0</v>
      </c>
      <c r="FM45" s="432">
        <f>'PTRM input'!CP556</f>
        <v>0</v>
      </c>
      <c r="FN45" s="463">
        <f>'PTRM input'!CQ556</f>
        <v>0</v>
      </c>
      <c r="FO45" s="462">
        <f>'PTRM input'!CR416</f>
        <v>0</v>
      </c>
      <c r="FP45" s="432">
        <f>'PTRM input'!CS416</f>
        <v>0</v>
      </c>
      <c r="FQ45" s="432">
        <f>'PTRM input'!CT416</f>
        <v>0</v>
      </c>
      <c r="FR45" s="432">
        <f>'PTRM input'!CU416</f>
        <v>0</v>
      </c>
      <c r="FS45" s="432">
        <f>'PTRM input'!CV416</f>
        <v>0</v>
      </c>
      <c r="FT45" s="463">
        <f>'PTRM input'!CW416</f>
        <v>0</v>
      </c>
      <c r="FU45" s="462">
        <f>'PTRM input'!CS556</f>
        <v>0</v>
      </c>
      <c r="FV45" s="432">
        <f>'PTRM input'!CT556</f>
        <v>0</v>
      </c>
      <c r="FW45" s="432">
        <f>'PTRM input'!CU556</f>
        <v>0</v>
      </c>
      <c r="FX45" s="432">
        <f>'PTRM input'!CV556</f>
        <v>0</v>
      </c>
      <c r="FY45" s="463">
        <f>'PTRM input'!CW556</f>
        <v>0</v>
      </c>
      <c r="FZ45" s="462">
        <f>'PTRM input'!CX416</f>
        <v>0</v>
      </c>
      <c r="GA45" s="432">
        <f>'PTRM input'!CY416</f>
        <v>0</v>
      </c>
      <c r="GB45" s="432">
        <f>'PTRM input'!CZ416</f>
        <v>0</v>
      </c>
      <c r="GC45" s="432">
        <f>'PTRM input'!DA416</f>
        <v>0</v>
      </c>
      <c r="GD45" s="432">
        <f>'PTRM input'!DB416</f>
        <v>0</v>
      </c>
      <c r="GE45" s="463">
        <f>'PTRM input'!DC416</f>
        <v>0</v>
      </c>
      <c r="GF45" s="462">
        <f>'PTRM input'!CY556</f>
        <v>0</v>
      </c>
      <c r="GG45" s="432">
        <f>'PTRM input'!CZ556</f>
        <v>0</v>
      </c>
      <c r="GH45" s="432">
        <f>'PTRM input'!DA556</f>
        <v>0</v>
      </c>
      <c r="GI45" s="432">
        <f>'PTRM input'!DB556</f>
        <v>0</v>
      </c>
      <c r="GJ45" s="463">
        <f>'PTRM input'!DC556</f>
        <v>0</v>
      </c>
    </row>
    <row r="46" spans="1:192" s="4" customFormat="1">
      <c r="A46" s="22"/>
      <c r="B46" s="22"/>
      <c r="C46" s="22"/>
      <c r="D46" s="22"/>
      <c r="E46" s="432" t="str">
        <f>'PTRM input'!E417</f>
        <v>New Tariff 8</v>
      </c>
      <c r="F46" s="462">
        <f>'PTRM input'!F417</f>
        <v>0</v>
      </c>
      <c r="G46" s="432">
        <f>'PTRM input'!G417</f>
        <v>0</v>
      </c>
      <c r="H46" s="432">
        <f>'PTRM input'!H417</f>
        <v>0</v>
      </c>
      <c r="I46" s="432">
        <f>'PTRM input'!I417</f>
        <v>0</v>
      </c>
      <c r="J46" s="432">
        <f>'PTRM input'!J417</f>
        <v>0</v>
      </c>
      <c r="K46" s="463">
        <f>'PTRM input'!K417</f>
        <v>0</v>
      </c>
      <c r="L46" s="432">
        <f>'PTRM input'!G557</f>
        <v>0</v>
      </c>
      <c r="M46" s="432">
        <f>'PTRM input'!H557</f>
        <v>0</v>
      </c>
      <c r="N46" s="432">
        <f>'PTRM input'!I557</f>
        <v>0</v>
      </c>
      <c r="O46" s="432">
        <f>'PTRM input'!J557</f>
        <v>0</v>
      </c>
      <c r="P46" s="463">
        <f>'PTRM input'!K557</f>
        <v>0</v>
      </c>
      <c r="Q46" s="462">
        <f>'PTRM input'!L417</f>
        <v>0</v>
      </c>
      <c r="R46" s="432">
        <f>'PTRM input'!M417</f>
        <v>0</v>
      </c>
      <c r="S46" s="432">
        <f>'PTRM input'!N417</f>
        <v>0</v>
      </c>
      <c r="T46" s="432">
        <f>'PTRM input'!O417</f>
        <v>0</v>
      </c>
      <c r="U46" s="432">
        <f>'PTRM input'!P417</f>
        <v>0</v>
      </c>
      <c r="V46" s="463">
        <f>'PTRM input'!Q417</f>
        <v>0</v>
      </c>
      <c r="W46" s="432">
        <f>'PTRM input'!M557</f>
        <v>0</v>
      </c>
      <c r="X46" s="432">
        <f>'PTRM input'!N557</f>
        <v>0</v>
      </c>
      <c r="Y46" s="432">
        <f>'PTRM input'!O557</f>
        <v>0</v>
      </c>
      <c r="Z46" s="432">
        <f>'PTRM input'!P557</f>
        <v>0</v>
      </c>
      <c r="AA46" s="463">
        <f>'PTRM input'!Q557</f>
        <v>0</v>
      </c>
      <c r="AB46" s="432">
        <f>'PTRM input'!R417</f>
        <v>0</v>
      </c>
      <c r="AC46" s="432">
        <f>'PTRM input'!S417</f>
        <v>0</v>
      </c>
      <c r="AD46" s="432">
        <f>'PTRM input'!T417</f>
        <v>0</v>
      </c>
      <c r="AE46" s="432">
        <f>'PTRM input'!U417</f>
        <v>0</v>
      </c>
      <c r="AF46" s="432">
        <f>'PTRM input'!V417</f>
        <v>0</v>
      </c>
      <c r="AG46" s="432">
        <f>'PTRM input'!W417</f>
        <v>0</v>
      </c>
      <c r="AH46" s="462">
        <f>'PTRM input'!S557</f>
        <v>0</v>
      </c>
      <c r="AI46" s="432">
        <f>'PTRM input'!T557</f>
        <v>0</v>
      </c>
      <c r="AJ46" s="432">
        <f>'PTRM input'!U557</f>
        <v>0</v>
      </c>
      <c r="AK46" s="432">
        <f>'PTRM input'!V557</f>
        <v>0</v>
      </c>
      <c r="AL46" s="463">
        <f>'PTRM input'!W557</f>
        <v>0</v>
      </c>
      <c r="AM46" s="462">
        <f>'PTRM input'!X417</f>
        <v>0</v>
      </c>
      <c r="AN46" s="432">
        <f>'PTRM input'!Y417</f>
        <v>0</v>
      </c>
      <c r="AO46" s="432">
        <f>'PTRM input'!Z417</f>
        <v>0</v>
      </c>
      <c r="AP46" s="432">
        <f>'PTRM input'!AA417</f>
        <v>0</v>
      </c>
      <c r="AQ46" s="432">
        <f>'PTRM input'!AB417</f>
        <v>0</v>
      </c>
      <c r="AR46" s="463">
        <f>'PTRM input'!AC417</f>
        <v>0</v>
      </c>
      <c r="AS46" s="462">
        <f>'PTRM input'!Y557</f>
        <v>0</v>
      </c>
      <c r="AT46" s="432">
        <f>'PTRM input'!Z557</f>
        <v>0</v>
      </c>
      <c r="AU46" s="432">
        <f>'PTRM input'!AA557</f>
        <v>0</v>
      </c>
      <c r="AV46" s="432">
        <f>'PTRM input'!AB557</f>
        <v>0</v>
      </c>
      <c r="AW46" s="463">
        <f>'PTRM input'!AC557</f>
        <v>0</v>
      </c>
      <c r="AX46" s="462">
        <f>'PTRM input'!AD417</f>
        <v>0</v>
      </c>
      <c r="AY46" s="432">
        <f>'PTRM input'!AE417</f>
        <v>0</v>
      </c>
      <c r="AZ46" s="432">
        <f>'PTRM input'!AF417</f>
        <v>0</v>
      </c>
      <c r="BA46" s="432">
        <f>'PTRM input'!AG417</f>
        <v>0</v>
      </c>
      <c r="BB46" s="432">
        <f>'PTRM input'!AH417</f>
        <v>0</v>
      </c>
      <c r="BC46" s="463">
        <f>'PTRM input'!AI417</f>
        <v>0</v>
      </c>
      <c r="BD46" s="462">
        <f>'PTRM input'!AE557</f>
        <v>0</v>
      </c>
      <c r="BE46" s="432">
        <f>'PTRM input'!AF557</f>
        <v>0</v>
      </c>
      <c r="BF46" s="432">
        <f>'PTRM input'!AG557</f>
        <v>0</v>
      </c>
      <c r="BG46" s="432">
        <f>'PTRM input'!AH557</f>
        <v>0</v>
      </c>
      <c r="BH46" s="463">
        <f>'PTRM input'!AI557</f>
        <v>0</v>
      </c>
      <c r="BI46" s="462">
        <f>'PTRM input'!AJ417</f>
        <v>0</v>
      </c>
      <c r="BJ46" s="432">
        <f>'PTRM input'!AK417</f>
        <v>0</v>
      </c>
      <c r="BK46" s="432">
        <f>'PTRM input'!AL417</f>
        <v>0</v>
      </c>
      <c r="BL46" s="432">
        <f>'PTRM input'!AM417</f>
        <v>0</v>
      </c>
      <c r="BM46" s="432">
        <f>'PTRM input'!AN417</f>
        <v>0</v>
      </c>
      <c r="BN46" s="463">
        <f>'PTRM input'!AO417</f>
        <v>0</v>
      </c>
      <c r="BO46" s="462">
        <f>'PTRM input'!AK557</f>
        <v>0</v>
      </c>
      <c r="BP46" s="432">
        <f>'PTRM input'!AL557</f>
        <v>0</v>
      </c>
      <c r="BQ46" s="432">
        <f>'PTRM input'!AM557</f>
        <v>0</v>
      </c>
      <c r="BR46" s="432">
        <f>'PTRM input'!AN557</f>
        <v>0</v>
      </c>
      <c r="BS46" s="463">
        <f>'PTRM input'!AO557</f>
        <v>0</v>
      </c>
      <c r="BT46" s="462">
        <f>'PTRM input'!AP417</f>
        <v>0</v>
      </c>
      <c r="BU46" s="432">
        <f>'PTRM input'!AQ417</f>
        <v>0</v>
      </c>
      <c r="BV46" s="432">
        <f>'PTRM input'!AR417</f>
        <v>0</v>
      </c>
      <c r="BW46" s="432">
        <f>'PTRM input'!AS417</f>
        <v>0</v>
      </c>
      <c r="BX46" s="432">
        <f>'PTRM input'!AT417</f>
        <v>0</v>
      </c>
      <c r="BY46" s="463">
        <f>'PTRM input'!AU417</f>
        <v>0</v>
      </c>
      <c r="BZ46" s="462">
        <f>'PTRM input'!AQ557</f>
        <v>0</v>
      </c>
      <c r="CA46" s="432">
        <f>'PTRM input'!AR557</f>
        <v>0</v>
      </c>
      <c r="CB46" s="432">
        <f>'PTRM input'!AS557</f>
        <v>0</v>
      </c>
      <c r="CC46" s="432">
        <f>'PTRM input'!AT557</f>
        <v>0</v>
      </c>
      <c r="CD46" s="463">
        <f>'PTRM input'!AU557</f>
        <v>0</v>
      </c>
      <c r="CE46" s="462">
        <f>'PTRM input'!AV417</f>
        <v>0</v>
      </c>
      <c r="CF46" s="432">
        <f>'PTRM input'!AW417</f>
        <v>0</v>
      </c>
      <c r="CG46" s="432">
        <f>'PTRM input'!AX417</f>
        <v>0</v>
      </c>
      <c r="CH46" s="432">
        <f>'PTRM input'!AY417</f>
        <v>0</v>
      </c>
      <c r="CI46" s="432">
        <f>'PTRM input'!AZ417</f>
        <v>0</v>
      </c>
      <c r="CJ46" s="463">
        <f>'PTRM input'!BA417</f>
        <v>0</v>
      </c>
      <c r="CK46" s="462">
        <f>'PTRM input'!AW557</f>
        <v>0</v>
      </c>
      <c r="CL46" s="432">
        <f>'PTRM input'!AX557</f>
        <v>0</v>
      </c>
      <c r="CM46" s="432">
        <f>'PTRM input'!AY557</f>
        <v>0</v>
      </c>
      <c r="CN46" s="432">
        <f>'PTRM input'!AZ557</f>
        <v>0</v>
      </c>
      <c r="CO46" s="463">
        <f>'PTRM input'!BA557</f>
        <v>0</v>
      </c>
      <c r="CP46" s="462">
        <f>'PTRM input'!BB417</f>
        <v>0</v>
      </c>
      <c r="CQ46" s="432">
        <f>'PTRM input'!BC417</f>
        <v>0</v>
      </c>
      <c r="CR46" s="432">
        <f>'PTRM input'!BD417</f>
        <v>0</v>
      </c>
      <c r="CS46" s="432">
        <f>'PTRM input'!BE417</f>
        <v>0</v>
      </c>
      <c r="CT46" s="432">
        <f>'PTRM input'!BF417</f>
        <v>0</v>
      </c>
      <c r="CU46" s="463">
        <f>'PTRM input'!BG417</f>
        <v>0</v>
      </c>
      <c r="CV46" s="462">
        <f>'PTRM input'!BC557</f>
        <v>0</v>
      </c>
      <c r="CW46" s="432">
        <f>'PTRM input'!BD557</f>
        <v>0</v>
      </c>
      <c r="CX46" s="432">
        <f>'PTRM input'!BE557</f>
        <v>0</v>
      </c>
      <c r="CY46" s="432">
        <f>'PTRM input'!BF557</f>
        <v>0</v>
      </c>
      <c r="CZ46" s="463">
        <f>'PTRM input'!BG557</f>
        <v>0</v>
      </c>
      <c r="DA46" s="462">
        <f>'PTRM input'!BH417</f>
        <v>0</v>
      </c>
      <c r="DB46" s="432">
        <f>'PTRM input'!BI417</f>
        <v>0</v>
      </c>
      <c r="DC46" s="432">
        <f>'PTRM input'!BJ417</f>
        <v>0</v>
      </c>
      <c r="DD46" s="432">
        <f>'PTRM input'!BK417</f>
        <v>0</v>
      </c>
      <c r="DE46" s="432">
        <f>'PTRM input'!BL417</f>
        <v>0</v>
      </c>
      <c r="DF46" s="463">
        <f>'PTRM input'!BM417</f>
        <v>0</v>
      </c>
      <c r="DG46" s="462">
        <f>'PTRM input'!BI557</f>
        <v>0</v>
      </c>
      <c r="DH46" s="432">
        <f>'PTRM input'!BJ557</f>
        <v>0</v>
      </c>
      <c r="DI46" s="432">
        <f>'PTRM input'!BK557</f>
        <v>0</v>
      </c>
      <c r="DJ46" s="432">
        <f>'PTRM input'!BL557</f>
        <v>0</v>
      </c>
      <c r="DK46" s="463">
        <f>'PTRM input'!BM557</f>
        <v>0</v>
      </c>
      <c r="DL46" s="462">
        <f>'PTRM input'!BN417</f>
        <v>0</v>
      </c>
      <c r="DM46" s="432">
        <f>'PTRM input'!BO417</f>
        <v>0</v>
      </c>
      <c r="DN46" s="432">
        <f>'PTRM input'!BP417</f>
        <v>0</v>
      </c>
      <c r="DO46" s="432">
        <f>'PTRM input'!BQ417</f>
        <v>0</v>
      </c>
      <c r="DP46" s="432">
        <f>'PTRM input'!BR417</f>
        <v>0</v>
      </c>
      <c r="DQ46" s="463">
        <f>'PTRM input'!BS417</f>
        <v>0</v>
      </c>
      <c r="DR46" s="462">
        <f>'PTRM input'!BO557</f>
        <v>0</v>
      </c>
      <c r="DS46" s="432">
        <f>'PTRM input'!BP557</f>
        <v>0</v>
      </c>
      <c r="DT46" s="432">
        <f>'PTRM input'!BQ557</f>
        <v>0</v>
      </c>
      <c r="DU46" s="432">
        <f>'PTRM input'!BR557</f>
        <v>0</v>
      </c>
      <c r="DV46" s="463">
        <f>'PTRM input'!BS557</f>
        <v>0</v>
      </c>
      <c r="DW46" s="462">
        <f>'PTRM input'!BT417</f>
        <v>0</v>
      </c>
      <c r="DX46" s="432">
        <f>'PTRM input'!BU417</f>
        <v>0</v>
      </c>
      <c r="DY46" s="432">
        <f>'PTRM input'!BV417</f>
        <v>0</v>
      </c>
      <c r="DZ46" s="432">
        <f>'PTRM input'!BW417</f>
        <v>0</v>
      </c>
      <c r="EA46" s="432">
        <f>'PTRM input'!BX417</f>
        <v>0</v>
      </c>
      <c r="EB46" s="463">
        <f>'PTRM input'!BY417</f>
        <v>0</v>
      </c>
      <c r="EC46" s="462">
        <f>'PTRM input'!BU557</f>
        <v>0</v>
      </c>
      <c r="ED46" s="432">
        <f>'PTRM input'!BV557</f>
        <v>0</v>
      </c>
      <c r="EE46" s="432">
        <f>'PTRM input'!BW557</f>
        <v>0</v>
      </c>
      <c r="EF46" s="432">
        <f>'PTRM input'!BX557</f>
        <v>0</v>
      </c>
      <c r="EG46" s="463">
        <f>'PTRM input'!BY557</f>
        <v>0</v>
      </c>
      <c r="EH46" s="462">
        <f>'PTRM input'!BZ417</f>
        <v>0</v>
      </c>
      <c r="EI46" s="432">
        <f>'PTRM input'!CA417</f>
        <v>0</v>
      </c>
      <c r="EJ46" s="432">
        <f>'PTRM input'!CB417</f>
        <v>0</v>
      </c>
      <c r="EK46" s="432">
        <f>'PTRM input'!CC417</f>
        <v>0</v>
      </c>
      <c r="EL46" s="432">
        <f>'PTRM input'!CD417</f>
        <v>0</v>
      </c>
      <c r="EM46" s="463">
        <f>'PTRM input'!CE417</f>
        <v>0</v>
      </c>
      <c r="EN46" s="462">
        <f>'PTRM input'!CA557</f>
        <v>0</v>
      </c>
      <c r="EO46" s="432">
        <f>'PTRM input'!CB557</f>
        <v>0</v>
      </c>
      <c r="EP46" s="432">
        <f>'PTRM input'!CC557</f>
        <v>0</v>
      </c>
      <c r="EQ46" s="432">
        <f>'PTRM input'!CD557</f>
        <v>0</v>
      </c>
      <c r="ER46" s="463">
        <f>'PTRM input'!CE557</f>
        <v>0</v>
      </c>
      <c r="ES46" s="462">
        <f>'PTRM input'!CF417</f>
        <v>0</v>
      </c>
      <c r="ET46" s="432">
        <f>'PTRM input'!CG417</f>
        <v>0</v>
      </c>
      <c r="EU46" s="432">
        <f>'PTRM input'!CH417</f>
        <v>0</v>
      </c>
      <c r="EV46" s="432">
        <f>'PTRM input'!CI417</f>
        <v>0</v>
      </c>
      <c r="EW46" s="432">
        <f>'PTRM input'!CJ417</f>
        <v>0</v>
      </c>
      <c r="EX46" s="463">
        <f>'PTRM input'!CK417</f>
        <v>0</v>
      </c>
      <c r="EY46" s="462">
        <f>'PTRM input'!CG557</f>
        <v>0</v>
      </c>
      <c r="EZ46" s="432">
        <f>'PTRM input'!CH557</f>
        <v>0</v>
      </c>
      <c r="FA46" s="432">
        <f>'PTRM input'!CI557</f>
        <v>0</v>
      </c>
      <c r="FB46" s="432">
        <f>'PTRM input'!CJ557</f>
        <v>0</v>
      </c>
      <c r="FC46" s="463">
        <f>'PTRM input'!CK557</f>
        <v>0</v>
      </c>
      <c r="FD46" s="462">
        <f>'PTRM input'!CL417</f>
        <v>0</v>
      </c>
      <c r="FE46" s="432">
        <f>'PTRM input'!CM417</f>
        <v>0</v>
      </c>
      <c r="FF46" s="432">
        <f>'PTRM input'!CN417</f>
        <v>0</v>
      </c>
      <c r="FG46" s="432">
        <f>'PTRM input'!CO417</f>
        <v>0</v>
      </c>
      <c r="FH46" s="432">
        <f>'PTRM input'!CP417</f>
        <v>0</v>
      </c>
      <c r="FI46" s="463">
        <f>'PTRM input'!CQ417</f>
        <v>0</v>
      </c>
      <c r="FJ46" s="462">
        <f>'PTRM input'!CM557</f>
        <v>0</v>
      </c>
      <c r="FK46" s="432">
        <f>'PTRM input'!CN557</f>
        <v>0</v>
      </c>
      <c r="FL46" s="432">
        <f>'PTRM input'!CO557</f>
        <v>0</v>
      </c>
      <c r="FM46" s="432">
        <f>'PTRM input'!CP557</f>
        <v>0</v>
      </c>
      <c r="FN46" s="463">
        <f>'PTRM input'!CQ557</f>
        <v>0</v>
      </c>
      <c r="FO46" s="462">
        <f>'PTRM input'!CR417</f>
        <v>0</v>
      </c>
      <c r="FP46" s="432">
        <f>'PTRM input'!CS417</f>
        <v>0</v>
      </c>
      <c r="FQ46" s="432">
        <f>'PTRM input'!CT417</f>
        <v>0</v>
      </c>
      <c r="FR46" s="432">
        <f>'PTRM input'!CU417</f>
        <v>0</v>
      </c>
      <c r="FS46" s="432">
        <f>'PTRM input'!CV417</f>
        <v>0</v>
      </c>
      <c r="FT46" s="463">
        <f>'PTRM input'!CW417</f>
        <v>0</v>
      </c>
      <c r="FU46" s="462">
        <f>'PTRM input'!CS557</f>
        <v>0</v>
      </c>
      <c r="FV46" s="432">
        <f>'PTRM input'!CT557</f>
        <v>0</v>
      </c>
      <c r="FW46" s="432">
        <f>'PTRM input'!CU557</f>
        <v>0</v>
      </c>
      <c r="FX46" s="432">
        <f>'PTRM input'!CV557</f>
        <v>0</v>
      </c>
      <c r="FY46" s="463">
        <f>'PTRM input'!CW557</f>
        <v>0</v>
      </c>
      <c r="FZ46" s="462">
        <f>'PTRM input'!CX417</f>
        <v>0</v>
      </c>
      <c r="GA46" s="432">
        <f>'PTRM input'!CY417</f>
        <v>0</v>
      </c>
      <c r="GB46" s="432">
        <f>'PTRM input'!CZ417</f>
        <v>0</v>
      </c>
      <c r="GC46" s="432">
        <f>'PTRM input'!DA417</f>
        <v>0</v>
      </c>
      <c r="GD46" s="432">
        <f>'PTRM input'!DB417</f>
        <v>0</v>
      </c>
      <c r="GE46" s="463">
        <f>'PTRM input'!DC417</f>
        <v>0</v>
      </c>
      <c r="GF46" s="462">
        <f>'PTRM input'!CY557</f>
        <v>0</v>
      </c>
      <c r="GG46" s="432">
        <f>'PTRM input'!CZ557</f>
        <v>0</v>
      </c>
      <c r="GH46" s="432">
        <f>'PTRM input'!DA557</f>
        <v>0</v>
      </c>
      <c r="GI46" s="432">
        <f>'PTRM input'!DB557</f>
        <v>0</v>
      </c>
      <c r="GJ46" s="463">
        <f>'PTRM input'!DC557</f>
        <v>0</v>
      </c>
    </row>
    <row r="47" spans="1:192" s="4" customFormat="1">
      <c r="A47" s="22"/>
      <c r="B47" s="22"/>
      <c r="C47" s="22"/>
      <c r="D47" s="22"/>
      <c r="E47" s="432" t="str">
        <f>'PTRM input'!E418</f>
        <v>New Tariff 9</v>
      </c>
      <c r="F47" s="462">
        <f>'PTRM input'!F418</f>
        <v>0</v>
      </c>
      <c r="G47" s="432">
        <f>'PTRM input'!G418</f>
        <v>0</v>
      </c>
      <c r="H47" s="432">
        <f>'PTRM input'!H418</f>
        <v>0</v>
      </c>
      <c r="I47" s="432">
        <f>'PTRM input'!I418</f>
        <v>0</v>
      </c>
      <c r="J47" s="432">
        <f>'PTRM input'!J418</f>
        <v>0</v>
      </c>
      <c r="K47" s="463">
        <f>'PTRM input'!K418</f>
        <v>0</v>
      </c>
      <c r="L47" s="432">
        <f>'PTRM input'!G558</f>
        <v>0</v>
      </c>
      <c r="M47" s="432">
        <f>'PTRM input'!H558</f>
        <v>0</v>
      </c>
      <c r="N47" s="432">
        <f>'PTRM input'!I558</f>
        <v>0</v>
      </c>
      <c r="O47" s="432">
        <f>'PTRM input'!J558</f>
        <v>0</v>
      </c>
      <c r="P47" s="463">
        <f>'PTRM input'!K558</f>
        <v>0</v>
      </c>
      <c r="Q47" s="462">
        <f>'PTRM input'!L418</f>
        <v>0</v>
      </c>
      <c r="R47" s="432">
        <f>'PTRM input'!M418</f>
        <v>0</v>
      </c>
      <c r="S47" s="432">
        <f>'PTRM input'!N418</f>
        <v>0</v>
      </c>
      <c r="T47" s="432">
        <f>'PTRM input'!O418</f>
        <v>0</v>
      </c>
      <c r="U47" s="432">
        <f>'PTRM input'!P418</f>
        <v>0</v>
      </c>
      <c r="V47" s="463">
        <f>'PTRM input'!Q418</f>
        <v>0</v>
      </c>
      <c r="W47" s="432">
        <f>'PTRM input'!M558</f>
        <v>0</v>
      </c>
      <c r="X47" s="432">
        <f>'PTRM input'!N558</f>
        <v>0</v>
      </c>
      <c r="Y47" s="432">
        <f>'PTRM input'!O558</f>
        <v>0</v>
      </c>
      <c r="Z47" s="432">
        <f>'PTRM input'!P558</f>
        <v>0</v>
      </c>
      <c r="AA47" s="463">
        <f>'PTRM input'!Q558</f>
        <v>0</v>
      </c>
      <c r="AB47" s="432">
        <f>'PTRM input'!R418</f>
        <v>0</v>
      </c>
      <c r="AC47" s="432">
        <f>'PTRM input'!S418</f>
        <v>0</v>
      </c>
      <c r="AD47" s="432">
        <f>'PTRM input'!T418</f>
        <v>0</v>
      </c>
      <c r="AE47" s="432">
        <f>'PTRM input'!U418</f>
        <v>0</v>
      </c>
      <c r="AF47" s="432">
        <f>'PTRM input'!V418</f>
        <v>0</v>
      </c>
      <c r="AG47" s="432">
        <f>'PTRM input'!W418</f>
        <v>0</v>
      </c>
      <c r="AH47" s="462">
        <f>'PTRM input'!S558</f>
        <v>0</v>
      </c>
      <c r="AI47" s="432">
        <f>'PTRM input'!T558</f>
        <v>0</v>
      </c>
      <c r="AJ47" s="432">
        <f>'PTRM input'!U558</f>
        <v>0</v>
      </c>
      <c r="AK47" s="432">
        <f>'PTRM input'!V558</f>
        <v>0</v>
      </c>
      <c r="AL47" s="463">
        <f>'PTRM input'!W558</f>
        <v>0</v>
      </c>
      <c r="AM47" s="462">
        <f>'PTRM input'!X418</f>
        <v>0</v>
      </c>
      <c r="AN47" s="432">
        <f>'PTRM input'!Y418</f>
        <v>0</v>
      </c>
      <c r="AO47" s="432">
        <f>'PTRM input'!Z418</f>
        <v>0</v>
      </c>
      <c r="AP47" s="432">
        <f>'PTRM input'!AA418</f>
        <v>0</v>
      </c>
      <c r="AQ47" s="432">
        <f>'PTRM input'!AB418</f>
        <v>0</v>
      </c>
      <c r="AR47" s="463">
        <f>'PTRM input'!AC418</f>
        <v>0</v>
      </c>
      <c r="AS47" s="462">
        <f>'PTRM input'!Y558</f>
        <v>0</v>
      </c>
      <c r="AT47" s="432">
        <f>'PTRM input'!Z558</f>
        <v>0</v>
      </c>
      <c r="AU47" s="432">
        <f>'PTRM input'!AA558</f>
        <v>0</v>
      </c>
      <c r="AV47" s="432">
        <f>'PTRM input'!AB558</f>
        <v>0</v>
      </c>
      <c r="AW47" s="463">
        <f>'PTRM input'!AC558</f>
        <v>0</v>
      </c>
      <c r="AX47" s="462">
        <f>'PTRM input'!AD418</f>
        <v>0</v>
      </c>
      <c r="AY47" s="432">
        <f>'PTRM input'!AE418</f>
        <v>0</v>
      </c>
      <c r="AZ47" s="432">
        <f>'PTRM input'!AF418</f>
        <v>0</v>
      </c>
      <c r="BA47" s="432">
        <f>'PTRM input'!AG418</f>
        <v>0</v>
      </c>
      <c r="BB47" s="432">
        <f>'PTRM input'!AH418</f>
        <v>0</v>
      </c>
      <c r="BC47" s="463">
        <f>'PTRM input'!AI418</f>
        <v>0</v>
      </c>
      <c r="BD47" s="462">
        <f>'PTRM input'!AE558</f>
        <v>0</v>
      </c>
      <c r="BE47" s="432">
        <f>'PTRM input'!AF558</f>
        <v>0</v>
      </c>
      <c r="BF47" s="432">
        <f>'PTRM input'!AG558</f>
        <v>0</v>
      </c>
      <c r="BG47" s="432">
        <f>'PTRM input'!AH558</f>
        <v>0</v>
      </c>
      <c r="BH47" s="463">
        <f>'PTRM input'!AI558</f>
        <v>0</v>
      </c>
      <c r="BI47" s="462">
        <f>'PTRM input'!AJ418</f>
        <v>0</v>
      </c>
      <c r="BJ47" s="432">
        <f>'PTRM input'!AK418</f>
        <v>0</v>
      </c>
      <c r="BK47" s="432">
        <f>'PTRM input'!AL418</f>
        <v>0</v>
      </c>
      <c r="BL47" s="432">
        <f>'PTRM input'!AM418</f>
        <v>0</v>
      </c>
      <c r="BM47" s="432">
        <f>'PTRM input'!AN418</f>
        <v>0</v>
      </c>
      <c r="BN47" s="463">
        <f>'PTRM input'!AO418</f>
        <v>0</v>
      </c>
      <c r="BO47" s="462">
        <f>'PTRM input'!AK558</f>
        <v>0</v>
      </c>
      <c r="BP47" s="432">
        <f>'PTRM input'!AL558</f>
        <v>0</v>
      </c>
      <c r="BQ47" s="432">
        <f>'PTRM input'!AM558</f>
        <v>0</v>
      </c>
      <c r="BR47" s="432">
        <f>'PTRM input'!AN558</f>
        <v>0</v>
      </c>
      <c r="BS47" s="463">
        <f>'PTRM input'!AO558</f>
        <v>0</v>
      </c>
      <c r="BT47" s="462">
        <f>'PTRM input'!AP418</f>
        <v>0</v>
      </c>
      <c r="BU47" s="432">
        <f>'PTRM input'!AQ418</f>
        <v>0</v>
      </c>
      <c r="BV47" s="432">
        <f>'PTRM input'!AR418</f>
        <v>0</v>
      </c>
      <c r="BW47" s="432">
        <f>'PTRM input'!AS418</f>
        <v>0</v>
      </c>
      <c r="BX47" s="432">
        <f>'PTRM input'!AT418</f>
        <v>0</v>
      </c>
      <c r="BY47" s="463">
        <f>'PTRM input'!AU418</f>
        <v>0</v>
      </c>
      <c r="BZ47" s="462">
        <f>'PTRM input'!AQ558</f>
        <v>0</v>
      </c>
      <c r="CA47" s="432">
        <f>'PTRM input'!AR558</f>
        <v>0</v>
      </c>
      <c r="CB47" s="432">
        <f>'PTRM input'!AS558</f>
        <v>0</v>
      </c>
      <c r="CC47" s="432">
        <f>'PTRM input'!AT558</f>
        <v>0</v>
      </c>
      <c r="CD47" s="463">
        <f>'PTRM input'!AU558</f>
        <v>0</v>
      </c>
      <c r="CE47" s="462">
        <f>'PTRM input'!AV418</f>
        <v>0</v>
      </c>
      <c r="CF47" s="432">
        <f>'PTRM input'!AW418</f>
        <v>0</v>
      </c>
      <c r="CG47" s="432">
        <f>'PTRM input'!AX418</f>
        <v>0</v>
      </c>
      <c r="CH47" s="432">
        <f>'PTRM input'!AY418</f>
        <v>0</v>
      </c>
      <c r="CI47" s="432">
        <f>'PTRM input'!AZ418</f>
        <v>0</v>
      </c>
      <c r="CJ47" s="463">
        <f>'PTRM input'!BA418</f>
        <v>0</v>
      </c>
      <c r="CK47" s="462">
        <f>'PTRM input'!AW558</f>
        <v>0</v>
      </c>
      <c r="CL47" s="432">
        <f>'PTRM input'!AX558</f>
        <v>0</v>
      </c>
      <c r="CM47" s="432">
        <f>'PTRM input'!AY558</f>
        <v>0</v>
      </c>
      <c r="CN47" s="432">
        <f>'PTRM input'!AZ558</f>
        <v>0</v>
      </c>
      <c r="CO47" s="463">
        <f>'PTRM input'!BA558</f>
        <v>0</v>
      </c>
      <c r="CP47" s="462">
        <f>'PTRM input'!BB418</f>
        <v>0</v>
      </c>
      <c r="CQ47" s="432">
        <f>'PTRM input'!BC418</f>
        <v>0</v>
      </c>
      <c r="CR47" s="432">
        <f>'PTRM input'!BD418</f>
        <v>0</v>
      </c>
      <c r="CS47" s="432">
        <f>'PTRM input'!BE418</f>
        <v>0</v>
      </c>
      <c r="CT47" s="432">
        <f>'PTRM input'!BF418</f>
        <v>0</v>
      </c>
      <c r="CU47" s="463">
        <f>'PTRM input'!BG418</f>
        <v>0</v>
      </c>
      <c r="CV47" s="462">
        <f>'PTRM input'!BC558</f>
        <v>0</v>
      </c>
      <c r="CW47" s="432">
        <f>'PTRM input'!BD558</f>
        <v>0</v>
      </c>
      <c r="CX47" s="432">
        <f>'PTRM input'!BE558</f>
        <v>0</v>
      </c>
      <c r="CY47" s="432">
        <f>'PTRM input'!BF558</f>
        <v>0</v>
      </c>
      <c r="CZ47" s="463">
        <f>'PTRM input'!BG558</f>
        <v>0</v>
      </c>
      <c r="DA47" s="462">
        <f>'PTRM input'!BH418</f>
        <v>0</v>
      </c>
      <c r="DB47" s="432">
        <f>'PTRM input'!BI418</f>
        <v>0</v>
      </c>
      <c r="DC47" s="432">
        <f>'PTRM input'!BJ418</f>
        <v>0</v>
      </c>
      <c r="DD47" s="432">
        <f>'PTRM input'!BK418</f>
        <v>0</v>
      </c>
      <c r="DE47" s="432">
        <f>'PTRM input'!BL418</f>
        <v>0</v>
      </c>
      <c r="DF47" s="463">
        <f>'PTRM input'!BM418</f>
        <v>0</v>
      </c>
      <c r="DG47" s="462">
        <f>'PTRM input'!BI558</f>
        <v>0</v>
      </c>
      <c r="DH47" s="432">
        <f>'PTRM input'!BJ558</f>
        <v>0</v>
      </c>
      <c r="DI47" s="432">
        <f>'PTRM input'!BK558</f>
        <v>0</v>
      </c>
      <c r="DJ47" s="432">
        <f>'PTRM input'!BL558</f>
        <v>0</v>
      </c>
      <c r="DK47" s="463">
        <f>'PTRM input'!BM558</f>
        <v>0</v>
      </c>
      <c r="DL47" s="462">
        <f>'PTRM input'!BN418</f>
        <v>0</v>
      </c>
      <c r="DM47" s="432">
        <f>'PTRM input'!BO418</f>
        <v>0</v>
      </c>
      <c r="DN47" s="432">
        <f>'PTRM input'!BP418</f>
        <v>0</v>
      </c>
      <c r="DO47" s="432">
        <f>'PTRM input'!BQ418</f>
        <v>0</v>
      </c>
      <c r="DP47" s="432">
        <f>'PTRM input'!BR418</f>
        <v>0</v>
      </c>
      <c r="DQ47" s="463">
        <f>'PTRM input'!BS418</f>
        <v>0</v>
      </c>
      <c r="DR47" s="462">
        <f>'PTRM input'!BO558</f>
        <v>0</v>
      </c>
      <c r="DS47" s="432">
        <f>'PTRM input'!BP558</f>
        <v>0</v>
      </c>
      <c r="DT47" s="432">
        <f>'PTRM input'!BQ558</f>
        <v>0</v>
      </c>
      <c r="DU47" s="432">
        <f>'PTRM input'!BR558</f>
        <v>0</v>
      </c>
      <c r="DV47" s="463">
        <f>'PTRM input'!BS558</f>
        <v>0</v>
      </c>
      <c r="DW47" s="462">
        <f>'PTRM input'!BT418</f>
        <v>0</v>
      </c>
      <c r="DX47" s="432">
        <f>'PTRM input'!BU418</f>
        <v>0</v>
      </c>
      <c r="DY47" s="432">
        <f>'PTRM input'!BV418</f>
        <v>0</v>
      </c>
      <c r="DZ47" s="432">
        <f>'PTRM input'!BW418</f>
        <v>0</v>
      </c>
      <c r="EA47" s="432">
        <f>'PTRM input'!BX418</f>
        <v>0</v>
      </c>
      <c r="EB47" s="463">
        <f>'PTRM input'!BY418</f>
        <v>0</v>
      </c>
      <c r="EC47" s="462">
        <f>'PTRM input'!BU558</f>
        <v>0</v>
      </c>
      <c r="ED47" s="432">
        <f>'PTRM input'!BV558</f>
        <v>0</v>
      </c>
      <c r="EE47" s="432">
        <f>'PTRM input'!BW558</f>
        <v>0</v>
      </c>
      <c r="EF47" s="432">
        <f>'PTRM input'!BX558</f>
        <v>0</v>
      </c>
      <c r="EG47" s="463">
        <f>'PTRM input'!BY558</f>
        <v>0</v>
      </c>
      <c r="EH47" s="462">
        <f>'PTRM input'!BZ418</f>
        <v>0</v>
      </c>
      <c r="EI47" s="432">
        <f>'PTRM input'!CA418</f>
        <v>0</v>
      </c>
      <c r="EJ47" s="432">
        <f>'PTRM input'!CB418</f>
        <v>0</v>
      </c>
      <c r="EK47" s="432">
        <f>'PTRM input'!CC418</f>
        <v>0</v>
      </c>
      <c r="EL47" s="432">
        <f>'PTRM input'!CD418</f>
        <v>0</v>
      </c>
      <c r="EM47" s="463">
        <f>'PTRM input'!CE418</f>
        <v>0</v>
      </c>
      <c r="EN47" s="462">
        <f>'PTRM input'!CA558</f>
        <v>0</v>
      </c>
      <c r="EO47" s="432">
        <f>'PTRM input'!CB558</f>
        <v>0</v>
      </c>
      <c r="EP47" s="432">
        <f>'PTRM input'!CC558</f>
        <v>0</v>
      </c>
      <c r="EQ47" s="432">
        <f>'PTRM input'!CD558</f>
        <v>0</v>
      </c>
      <c r="ER47" s="463">
        <f>'PTRM input'!CE558</f>
        <v>0</v>
      </c>
      <c r="ES47" s="462">
        <f>'PTRM input'!CF418</f>
        <v>0</v>
      </c>
      <c r="ET47" s="432">
        <f>'PTRM input'!CG418</f>
        <v>0</v>
      </c>
      <c r="EU47" s="432">
        <f>'PTRM input'!CH418</f>
        <v>0</v>
      </c>
      <c r="EV47" s="432">
        <f>'PTRM input'!CI418</f>
        <v>0</v>
      </c>
      <c r="EW47" s="432">
        <f>'PTRM input'!CJ418</f>
        <v>0</v>
      </c>
      <c r="EX47" s="463">
        <f>'PTRM input'!CK418</f>
        <v>0</v>
      </c>
      <c r="EY47" s="462">
        <f>'PTRM input'!CG558</f>
        <v>0</v>
      </c>
      <c r="EZ47" s="432">
        <f>'PTRM input'!CH558</f>
        <v>0</v>
      </c>
      <c r="FA47" s="432">
        <f>'PTRM input'!CI558</f>
        <v>0</v>
      </c>
      <c r="FB47" s="432">
        <f>'PTRM input'!CJ558</f>
        <v>0</v>
      </c>
      <c r="FC47" s="463">
        <f>'PTRM input'!CK558</f>
        <v>0</v>
      </c>
      <c r="FD47" s="462">
        <f>'PTRM input'!CL418</f>
        <v>0</v>
      </c>
      <c r="FE47" s="432">
        <f>'PTRM input'!CM418</f>
        <v>0</v>
      </c>
      <c r="FF47" s="432">
        <f>'PTRM input'!CN418</f>
        <v>0</v>
      </c>
      <c r="FG47" s="432">
        <f>'PTRM input'!CO418</f>
        <v>0</v>
      </c>
      <c r="FH47" s="432">
        <f>'PTRM input'!CP418</f>
        <v>0</v>
      </c>
      <c r="FI47" s="463">
        <f>'PTRM input'!CQ418</f>
        <v>0</v>
      </c>
      <c r="FJ47" s="462">
        <f>'PTRM input'!CM558</f>
        <v>0</v>
      </c>
      <c r="FK47" s="432">
        <f>'PTRM input'!CN558</f>
        <v>0</v>
      </c>
      <c r="FL47" s="432">
        <f>'PTRM input'!CO558</f>
        <v>0</v>
      </c>
      <c r="FM47" s="432">
        <f>'PTRM input'!CP558</f>
        <v>0</v>
      </c>
      <c r="FN47" s="463">
        <f>'PTRM input'!CQ558</f>
        <v>0</v>
      </c>
      <c r="FO47" s="462">
        <f>'PTRM input'!CR418</f>
        <v>0</v>
      </c>
      <c r="FP47" s="432">
        <f>'PTRM input'!CS418</f>
        <v>0</v>
      </c>
      <c r="FQ47" s="432">
        <f>'PTRM input'!CT418</f>
        <v>0</v>
      </c>
      <c r="FR47" s="432">
        <f>'PTRM input'!CU418</f>
        <v>0</v>
      </c>
      <c r="FS47" s="432">
        <f>'PTRM input'!CV418</f>
        <v>0</v>
      </c>
      <c r="FT47" s="463">
        <f>'PTRM input'!CW418</f>
        <v>0</v>
      </c>
      <c r="FU47" s="462">
        <f>'PTRM input'!CS558</f>
        <v>0</v>
      </c>
      <c r="FV47" s="432">
        <f>'PTRM input'!CT558</f>
        <v>0</v>
      </c>
      <c r="FW47" s="432">
        <f>'PTRM input'!CU558</f>
        <v>0</v>
      </c>
      <c r="FX47" s="432">
        <f>'PTRM input'!CV558</f>
        <v>0</v>
      </c>
      <c r="FY47" s="463">
        <f>'PTRM input'!CW558</f>
        <v>0</v>
      </c>
      <c r="FZ47" s="462">
        <f>'PTRM input'!CX418</f>
        <v>0</v>
      </c>
      <c r="GA47" s="432">
        <f>'PTRM input'!CY418</f>
        <v>0</v>
      </c>
      <c r="GB47" s="432">
        <f>'PTRM input'!CZ418</f>
        <v>0</v>
      </c>
      <c r="GC47" s="432">
        <f>'PTRM input'!DA418</f>
        <v>0</v>
      </c>
      <c r="GD47" s="432">
        <f>'PTRM input'!DB418</f>
        <v>0</v>
      </c>
      <c r="GE47" s="463">
        <f>'PTRM input'!DC418</f>
        <v>0</v>
      </c>
      <c r="GF47" s="462">
        <f>'PTRM input'!CY558</f>
        <v>0</v>
      </c>
      <c r="GG47" s="432">
        <f>'PTRM input'!CZ558</f>
        <v>0</v>
      </c>
      <c r="GH47" s="432">
        <f>'PTRM input'!DA558</f>
        <v>0</v>
      </c>
      <c r="GI47" s="432">
        <f>'PTRM input'!DB558</f>
        <v>0</v>
      </c>
      <c r="GJ47" s="463">
        <f>'PTRM input'!DC558</f>
        <v>0</v>
      </c>
    </row>
    <row r="48" spans="1:192" s="4" customFormat="1">
      <c r="A48" s="22"/>
      <c r="B48" s="22"/>
      <c r="C48" s="22"/>
      <c r="D48" s="22"/>
      <c r="E48" s="432" t="str">
        <f>'PTRM input'!E419</f>
        <v>New Tariff 10</v>
      </c>
      <c r="F48" s="462">
        <f>'PTRM input'!F419</f>
        <v>0</v>
      </c>
      <c r="G48" s="432">
        <f>'PTRM input'!G419</f>
        <v>0</v>
      </c>
      <c r="H48" s="432">
        <f>'PTRM input'!H419</f>
        <v>0</v>
      </c>
      <c r="I48" s="432">
        <f>'PTRM input'!I419</f>
        <v>0</v>
      </c>
      <c r="J48" s="432">
        <f>'PTRM input'!J419</f>
        <v>0</v>
      </c>
      <c r="K48" s="463">
        <f>'PTRM input'!K419</f>
        <v>0</v>
      </c>
      <c r="L48" s="432">
        <f>'PTRM input'!G559</f>
        <v>0</v>
      </c>
      <c r="M48" s="432">
        <f>'PTRM input'!H559</f>
        <v>0</v>
      </c>
      <c r="N48" s="432">
        <f>'PTRM input'!I559</f>
        <v>0</v>
      </c>
      <c r="O48" s="432">
        <f>'PTRM input'!J559</f>
        <v>0</v>
      </c>
      <c r="P48" s="463">
        <f>'PTRM input'!K559</f>
        <v>0</v>
      </c>
      <c r="Q48" s="462">
        <f>'PTRM input'!L419</f>
        <v>0</v>
      </c>
      <c r="R48" s="432">
        <f>'PTRM input'!M419</f>
        <v>0</v>
      </c>
      <c r="S48" s="432">
        <f>'PTRM input'!N419</f>
        <v>0</v>
      </c>
      <c r="T48" s="432">
        <f>'PTRM input'!O419</f>
        <v>0</v>
      </c>
      <c r="U48" s="432">
        <f>'PTRM input'!P419</f>
        <v>0</v>
      </c>
      <c r="V48" s="463">
        <f>'PTRM input'!Q419</f>
        <v>0</v>
      </c>
      <c r="W48" s="432">
        <f>'PTRM input'!M559</f>
        <v>0</v>
      </c>
      <c r="X48" s="432">
        <f>'PTRM input'!N559</f>
        <v>0</v>
      </c>
      <c r="Y48" s="432">
        <f>'PTRM input'!O559</f>
        <v>0</v>
      </c>
      <c r="Z48" s="432">
        <f>'PTRM input'!P559</f>
        <v>0</v>
      </c>
      <c r="AA48" s="463">
        <f>'PTRM input'!Q559</f>
        <v>0</v>
      </c>
      <c r="AB48" s="432">
        <f>'PTRM input'!R419</f>
        <v>0</v>
      </c>
      <c r="AC48" s="432">
        <f>'PTRM input'!S419</f>
        <v>0</v>
      </c>
      <c r="AD48" s="432">
        <f>'PTRM input'!T419</f>
        <v>0</v>
      </c>
      <c r="AE48" s="432">
        <f>'PTRM input'!U419</f>
        <v>0</v>
      </c>
      <c r="AF48" s="432">
        <f>'PTRM input'!V419</f>
        <v>0</v>
      </c>
      <c r="AG48" s="432">
        <f>'PTRM input'!W419</f>
        <v>0</v>
      </c>
      <c r="AH48" s="462">
        <f>'PTRM input'!S559</f>
        <v>0</v>
      </c>
      <c r="AI48" s="432">
        <f>'PTRM input'!T559</f>
        <v>0</v>
      </c>
      <c r="AJ48" s="432">
        <f>'PTRM input'!U559</f>
        <v>0</v>
      </c>
      <c r="AK48" s="432">
        <f>'PTRM input'!V559</f>
        <v>0</v>
      </c>
      <c r="AL48" s="463">
        <f>'PTRM input'!W559</f>
        <v>0</v>
      </c>
      <c r="AM48" s="462">
        <f>'PTRM input'!X419</f>
        <v>0</v>
      </c>
      <c r="AN48" s="432">
        <f>'PTRM input'!Y419</f>
        <v>0</v>
      </c>
      <c r="AO48" s="432">
        <f>'PTRM input'!Z419</f>
        <v>0</v>
      </c>
      <c r="AP48" s="432">
        <f>'PTRM input'!AA419</f>
        <v>0</v>
      </c>
      <c r="AQ48" s="432">
        <f>'PTRM input'!AB419</f>
        <v>0</v>
      </c>
      <c r="AR48" s="463">
        <f>'PTRM input'!AC419</f>
        <v>0</v>
      </c>
      <c r="AS48" s="462">
        <f>'PTRM input'!Y559</f>
        <v>0</v>
      </c>
      <c r="AT48" s="432">
        <f>'PTRM input'!Z559</f>
        <v>0</v>
      </c>
      <c r="AU48" s="432">
        <f>'PTRM input'!AA559</f>
        <v>0</v>
      </c>
      <c r="AV48" s="432">
        <f>'PTRM input'!AB559</f>
        <v>0</v>
      </c>
      <c r="AW48" s="463">
        <f>'PTRM input'!AC559</f>
        <v>0</v>
      </c>
      <c r="AX48" s="462">
        <f>'PTRM input'!AD419</f>
        <v>0</v>
      </c>
      <c r="AY48" s="432">
        <f>'PTRM input'!AE419</f>
        <v>0</v>
      </c>
      <c r="AZ48" s="432">
        <f>'PTRM input'!AF419</f>
        <v>0</v>
      </c>
      <c r="BA48" s="432">
        <f>'PTRM input'!AG419</f>
        <v>0</v>
      </c>
      <c r="BB48" s="432">
        <f>'PTRM input'!AH419</f>
        <v>0</v>
      </c>
      <c r="BC48" s="463">
        <f>'PTRM input'!AI419</f>
        <v>0</v>
      </c>
      <c r="BD48" s="462">
        <f>'PTRM input'!AE559</f>
        <v>0</v>
      </c>
      <c r="BE48" s="432">
        <f>'PTRM input'!AF559</f>
        <v>0</v>
      </c>
      <c r="BF48" s="432">
        <f>'PTRM input'!AG559</f>
        <v>0</v>
      </c>
      <c r="BG48" s="432">
        <f>'PTRM input'!AH559</f>
        <v>0</v>
      </c>
      <c r="BH48" s="463">
        <f>'PTRM input'!AI559</f>
        <v>0</v>
      </c>
      <c r="BI48" s="462">
        <f>'PTRM input'!AJ419</f>
        <v>0</v>
      </c>
      <c r="BJ48" s="432">
        <f>'PTRM input'!AK419</f>
        <v>0</v>
      </c>
      <c r="BK48" s="432">
        <f>'PTRM input'!AL419</f>
        <v>0</v>
      </c>
      <c r="BL48" s="432">
        <f>'PTRM input'!AM419</f>
        <v>0</v>
      </c>
      <c r="BM48" s="432">
        <f>'PTRM input'!AN419</f>
        <v>0</v>
      </c>
      <c r="BN48" s="463">
        <f>'PTRM input'!AO419</f>
        <v>0</v>
      </c>
      <c r="BO48" s="462">
        <f>'PTRM input'!AK559</f>
        <v>0</v>
      </c>
      <c r="BP48" s="432">
        <f>'PTRM input'!AL559</f>
        <v>0</v>
      </c>
      <c r="BQ48" s="432">
        <f>'PTRM input'!AM559</f>
        <v>0</v>
      </c>
      <c r="BR48" s="432">
        <f>'PTRM input'!AN559</f>
        <v>0</v>
      </c>
      <c r="BS48" s="463">
        <f>'PTRM input'!AO559</f>
        <v>0</v>
      </c>
      <c r="BT48" s="462">
        <f>'PTRM input'!AP419</f>
        <v>0</v>
      </c>
      <c r="BU48" s="432">
        <f>'PTRM input'!AQ419</f>
        <v>0</v>
      </c>
      <c r="BV48" s="432">
        <f>'PTRM input'!AR419</f>
        <v>0</v>
      </c>
      <c r="BW48" s="432">
        <f>'PTRM input'!AS419</f>
        <v>0</v>
      </c>
      <c r="BX48" s="432">
        <f>'PTRM input'!AT419</f>
        <v>0</v>
      </c>
      <c r="BY48" s="463">
        <f>'PTRM input'!AU419</f>
        <v>0</v>
      </c>
      <c r="BZ48" s="462">
        <f>'PTRM input'!AQ559</f>
        <v>0</v>
      </c>
      <c r="CA48" s="432">
        <f>'PTRM input'!AR559</f>
        <v>0</v>
      </c>
      <c r="CB48" s="432">
        <f>'PTRM input'!AS559</f>
        <v>0</v>
      </c>
      <c r="CC48" s="432">
        <f>'PTRM input'!AT559</f>
        <v>0</v>
      </c>
      <c r="CD48" s="463">
        <f>'PTRM input'!AU559</f>
        <v>0</v>
      </c>
      <c r="CE48" s="462">
        <f>'PTRM input'!AV419</f>
        <v>0</v>
      </c>
      <c r="CF48" s="432">
        <f>'PTRM input'!AW419</f>
        <v>0</v>
      </c>
      <c r="CG48" s="432">
        <f>'PTRM input'!AX419</f>
        <v>0</v>
      </c>
      <c r="CH48" s="432">
        <f>'PTRM input'!AY419</f>
        <v>0</v>
      </c>
      <c r="CI48" s="432">
        <f>'PTRM input'!AZ419</f>
        <v>0</v>
      </c>
      <c r="CJ48" s="463">
        <f>'PTRM input'!BA419</f>
        <v>0</v>
      </c>
      <c r="CK48" s="462">
        <f>'PTRM input'!AW559</f>
        <v>0</v>
      </c>
      <c r="CL48" s="432">
        <f>'PTRM input'!AX559</f>
        <v>0</v>
      </c>
      <c r="CM48" s="432">
        <f>'PTRM input'!AY559</f>
        <v>0</v>
      </c>
      <c r="CN48" s="432">
        <f>'PTRM input'!AZ559</f>
        <v>0</v>
      </c>
      <c r="CO48" s="463">
        <f>'PTRM input'!BA559</f>
        <v>0</v>
      </c>
      <c r="CP48" s="462">
        <f>'PTRM input'!BB419</f>
        <v>0</v>
      </c>
      <c r="CQ48" s="432">
        <f>'PTRM input'!BC419</f>
        <v>0</v>
      </c>
      <c r="CR48" s="432">
        <f>'PTRM input'!BD419</f>
        <v>0</v>
      </c>
      <c r="CS48" s="432">
        <f>'PTRM input'!BE419</f>
        <v>0</v>
      </c>
      <c r="CT48" s="432">
        <f>'PTRM input'!BF419</f>
        <v>0</v>
      </c>
      <c r="CU48" s="463">
        <f>'PTRM input'!BG419</f>
        <v>0</v>
      </c>
      <c r="CV48" s="462">
        <f>'PTRM input'!BC559</f>
        <v>0</v>
      </c>
      <c r="CW48" s="432">
        <f>'PTRM input'!BD559</f>
        <v>0</v>
      </c>
      <c r="CX48" s="432">
        <f>'PTRM input'!BE559</f>
        <v>0</v>
      </c>
      <c r="CY48" s="432">
        <f>'PTRM input'!BF559</f>
        <v>0</v>
      </c>
      <c r="CZ48" s="463">
        <f>'PTRM input'!BG559</f>
        <v>0</v>
      </c>
      <c r="DA48" s="462">
        <f>'PTRM input'!BH419</f>
        <v>0</v>
      </c>
      <c r="DB48" s="432">
        <f>'PTRM input'!BI419</f>
        <v>0</v>
      </c>
      <c r="DC48" s="432">
        <f>'PTRM input'!BJ419</f>
        <v>0</v>
      </c>
      <c r="DD48" s="432">
        <f>'PTRM input'!BK419</f>
        <v>0</v>
      </c>
      <c r="DE48" s="432">
        <f>'PTRM input'!BL419</f>
        <v>0</v>
      </c>
      <c r="DF48" s="463">
        <f>'PTRM input'!BM419</f>
        <v>0</v>
      </c>
      <c r="DG48" s="462">
        <f>'PTRM input'!BI559</f>
        <v>0</v>
      </c>
      <c r="DH48" s="432">
        <f>'PTRM input'!BJ559</f>
        <v>0</v>
      </c>
      <c r="DI48" s="432">
        <f>'PTRM input'!BK559</f>
        <v>0</v>
      </c>
      <c r="DJ48" s="432">
        <f>'PTRM input'!BL559</f>
        <v>0</v>
      </c>
      <c r="DK48" s="463">
        <f>'PTRM input'!BM559</f>
        <v>0</v>
      </c>
      <c r="DL48" s="462">
        <f>'PTRM input'!BN419</f>
        <v>0</v>
      </c>
      <c r="DM48" s="432">
        <f>'PTRM input'!BO419</f>
        <v>0</v>
      </c>
      <c r="DN48" s="432">
        <f>'PTRM input'!BP419</f>
        <v>0</v>
      </c>
      <c r="DO48" s="432">
        <f>'PTRM input'!BQ419</f>
        <v>0</v>
      </c>
      <c r="DP48" s="432">
        <f>'PTRM input'!BR419</f>
        <v>0</v>
      </c>
      <c r="DQ48" s="463">
        <f>'PTRM input'!BS419</f>
        <v>0</v>
      </c>
      <c r="DR48" s="462">
        <f>'PTRM input'!BO559</f>
        <v>0</v>
      </c>
      <c r="DS48" s="432">
        <f>'PTRM input'!BP559</f>
        <v>0</v>
      </c>
      <c r="DT48" s="432">
        <f>'PTRM input'!BQ559</f>
        <v>0</v>
      </c>
      <c r="DU48" s="432">
        <f>'PTRM input'!BR559</f>
        <v>0</v>
      </c>
      <c r="DV48" s="463">
        <f>'PTRM input'!BS559</f>
        <v>0</v>
      </c>
      <c r="DW48" s="462">
        <f>'PTRM input'!BT419</f>
        <v>0</v>
      </c>
      <c r="DX48" s="432">
        <f>'PTRM input'!BU419</f>
        <v>0</v>
      </c>
      <c r="DY48" s="432">
        <f>'PTRM input'!BV419</f>
        <v>0</v>
      </c>
      <c r="DZ48" s="432">
        <f>'PTRM input'!BW419</f>
        <v>0</v>
      </c>
      <c r="EA48" s="432">
        <f>'PTRM input'!BX419</f>
        <v>0</v>
      </c>
      <c r="EB48" s="463">
        <f>'PTRM input'!BY419</f>
        <v>0</v>
      </c>
      <c r="EC48" s="462">
        <f>'PTRM input'!BU559</f>
        <v>0</v>
      </c>
      <c r="ED48" s="432">
        <f>'PTRM input'!BV559</f>
        <v>0</v>
      </c>
      <c r="EE48" s="432">
        <f>'PTRM input'!BW559</f>
        <v>0</v>
      </c>
      <c r="EF48" s="432">
        <f>'PTRM input'!BX559</f>
        <v>0</v>
      </c>
      <c r="EG48" s="463">
        <f>'PTRM input'!BY559</f>
        <v>0</v>
      </c>
      <c r="EH48" s="462">
        <f>'PTRM input'!BZ419</f>
        <v>0</v>
      </c>
      <c r="EI48" s="432">
        <f>'PTRM input'!CA419</f>
        <v>0</v>
      </c>
      <c r="EJ48" s="432">
        <f>'PTRM input'!CB419</f>
        <v>0</v>
      </c>
      <c r="EK48" s="432">
        <f>'PTRM input'!CC419</f>
        <v>0</v>
      </c>
      <c r="EL48" s="432">
        <f>'PTRM input'!CD419</f>
        <v>0</v>
      </c>
      <c r="EM48" s="463">
        <f>'PTRM input'!CE419</f>
        <v>0</v>
      </c>
      <c r="EN48" s="462">
        <f>'PTRM input'!CA559</f>
        <v>0</v>
      </c>
      <c r="EO48" s="432">
        <f>'PTRM input'!CB559</f>
        <v>0</v>
      </c>
      <c r="EP48" s="432">
        <f>'PTRM input'!CC559</f>
        <v>0</v>
      </c>
      <c r="EQ48" s="432">
        <f>'PTRM input'!CD559</f>
        <v>0</v>
      </c>
      <c r="ER48" s="463">
        <f>'PTRM input'!CE559</f>
        <v>0</v>
      </c>
      <c r="ES48" s="462">
        <f>'PTRM input'!CF419</f>
        <v>0</v>
      </c>
      <c r="ET48" s="432">
        <f>'PTRM input'!CG419</f>
        <v>0</v>
      </c>
      <c r="EU48" s="432">
        <f>'PTRM input'!CH419</f>
        <v>0</v>
      </c>
      <c r="EV48" s="432">
        <f>'PTRM input'!CI419</f>
        <v>0</v>
      </c>
      <c r="EW48" s="432">
        <f>'PTRM input'!CJ419</f>
        <v>0</v>
      </c>
      <c r="EX48" s="463">
        <f>'PTRM input'!CK419</f>
        <v>0</v>
      </c>
      <c r="EY48" s="462">
        <f>'PTRM input'!CG559</f>
        <v>0</v>
      </c>
      <c r="EZ48" s="432">
        <f>'PTRM input'!CH559</f>
        <v>0</v>
      </c>
      <c r="FA48" s="432">
        <f>'PTRM input'!CI559</f>
        <v>0</v>
      </c>
      <c r="FB48" s="432">
        <f>'PTRM input'!CJ559</f>
        <v>0</v>
      </c>
      <c r="FC48" s="463">
        <f>'PTRM input'!CK559</f>
        <v>0</v>
      </c>
      <c r="FD48" s="462">
        <f>'PTRM input'!CL419</f>
        <v>0</v>
      </c>
      <c r="FE48" s="432">
        <f>'PTRM input'!CM419</f>
        <v>0</v>
      </c>
      <c r="FF48" s="432">
        <f>'PTRM input'!CN419</f>
        <v>0</v>
      </c>
      <c r="FG48" s="432">
        <f>'PTRM input'!CO419</f>
        <v>0</v>
      </c>
      <c r="FH48" s="432">
        <f>'PTRM input'!CP419</f>
        <v>0</v>
      </c>
      <c r="FI48" s="463">
        <f>'PTRM input'!CQ419</f>
        <v>0</v>
      </c>
      <c r="FJ48" s="462">
        <f>'PTRM input'!CM559</f>
        <v>0</v>
      </c>
      <c r="FK48" s="432">
        <f>'PTRM input'!CN559</f>
        <v>0</v>
      </c>
      <c r="FL48" s="432">
        <f>'PTRM input'!CO559</f>
        <v>0</v>
      </c>
      <c r="FM48" s="432">
        <f>'PTRM input'!CP559</f>
        <v>0</v>
      </c>
      <c r="FN48" s="463">
        <f>'PTRM input'!CQ559</f>
        <v>0</v>
      </c>
      <c r="FO48" s="462">
        <f>'PTRM input'!CR419</f>
        <v>0</v>
      </c>
      <c r="FP48" s="432">
        <f>'PTRM input'!CS419</f>
        <v>0</v>
      </c>
      <c r="FQ48" s="432">
        <f>'PTRM input'!CT419</f>
        <v>0</v>
      </c>
      <c r="FR48" s="432">
        <f>'PTRM input'!CU419</f>
        <v>0</v>
      </c>
      <c r="FS48" s="432">
        <f>'PTRM input'!CV419</f>
        <v>0</v>
      </c>
      <c r="FT48" s="463">
        <f>'PTRM input'!CW419</f>
        <v>0</v>
      </c>
      <c r="FU48" s="462">
        <f>'PTRM input'!CS559</f>
        <v>0</v>
      </c>
      <c r="FV48" s="432">
        <f>'PTRM input'!CT559</f>
        <v>0</v>
      </c>
      <c r="FW48" s="432">
        <f>'PTRM input'!CU559</f>
        <v>0</v>
      </c>
      <c r="FX48" s="432">
        <f>'PTRM input'!CV559</f>
        <v>0</v>
      </c>
      <c r="FY48" s="463">
        <f>'PTRM input'!CW559</f>
        <v>0</v>
      </c>
      <c r="FZ48" s="462">
        <f>'PTRM input'!CX419</f>
        <v>0</v>
      </c>
      <c r="GA48" s="432">
        <f>'PTRM input'!CY419</f>
        <v>0</v>
      </c>
      <c r="GB48" s="432">
        <f>'PTRM input'!CZ419</f>
        <v>0</v>
      </c>
      <c r="GC48" s="432">
        <f>'PTRM input'!DA419</f>
        <v>0</v>
      </c>
      <c r="GD48" s="432">
        <f>'PTRM input'!DB419</f>
        <v>0</v>
      </c>
      <c r="GE48" s="463">
        <f>'PTRM input'!DC419</f>
        <v>0</v>
      </c>
      <c r="GF48" s="462">
        <f>'PTRM input'!CY559</f>
        <v>0</v>
      </c>
      <c r="GG48" s="432">
        <f>'PTRM input'!CZ559</f>
        <v>0</v>
      </c>
      <c r="GH48" s="432">
        <f>'PTRM input'!DA559</f>
        <v>0</v>
      </c>
      <c r="GI48" s="432">
        <f>'PTRM input'!DB559</f>
        <v>0</v>
      </c>
      <c r="GJ48" s="463">
        <f>'PTRM input'!DC559</f>
        <v>0</v>
      </c>
    </row>
    <row r="49" spans="1:192" s="4" customFormat="1">
      <c r="A49" s="22"/>
      <c r="B49" s="22"/>
      <c r="C49" s="22"/>
      <c r="D49" s="22"/>
      <c r="E49" s="432" t="str">
        <f>'PTRM input'!E420</f>
        <v>New Tariff 11</v>
      </c>
      <c r="F49" s="462">
        <f>'PTRM input'!F420</f>
        <v>0</v>
      </c>
      <c r="G49" s="432">
        <f>'PTRM input'!G420</f>
        <v>0</v>
      </c>
      <c r="H49" s="432">
        <f>'PTRM input'!H420</f>
        <v>0</v>
      </c>
      <c r="I49" s="432">
        <f>'PTRM input'!I420</f>
        <v>0</v>
      </c>
      <c r="J49" s="432">
        <f>'PTRM input'!J420</f>
        <v>0</v>
      </c>
      <c r="K49" s="463">
        <f>'PTRM input'!K420</f>
        <v>0</v>
      </c>
      <c r="L49" s="432">
        <f>'PTRM input'!G560</f>
        <v>0</v>
      </c>
      <c r="M49" s="432">
        <f>'PTRM input'!H560</f>
        <v>0</v>
      </c>
      <c r="N49" s="432">
        <f>'PTRM input'!I560</f>
        <v>0</v>
      </c>
      <c r="O49" s="432">
        <f>'PTRM input'!J560</f>
        <v>0</v>
      </c>
      <c r="P49" s="463">
        <f>'PTRM input'!K560</f>
        <v>0</v>
      </c>
      <c r="Q49" s="462">
        <f>'PTRM input'!L420</f>
        <v>0</v>
      </c>
      <c r="R49" s="432">
        <f>'PTRM input'!M420</f>
        <v>0</v>
      </c>
      <c r="S49" s="432">
        <f>'PTRM input'!N420</f>
        <v>0</v>
      </c>
      <c r="T49" s="432">
        <f>'PTRM input'!O420</f>
        <v>0</v>
      </c>
      <c r="U49" s="432">
        <f>'PTRM input'!P420</f>
        <v>0</v>
      </c>
      <c r="V49" s="463">
        <f>'PTRM input'!Q420</f>
        <v>0</v>
      </c>
      <c r="W49" s="432">
        <f>'PTRM input'!M560</f>
        <v>0</v>
      </c>
      <c r="X49" s="432">
        <f>'PTRM input'!N560</f>
        <v>0</v>
      </c>
      <c r="Y49" s="432">
        <f>'PTRM input'!O560</f>
        <v>0</v>
      </c>
      <c r="Z49" s="432">
        <f>'PTRM input'!P560</f>
        <v>0</v>
      </c>
      <c r="AA49" s="463">
        <f>'PTRM input'!Q560</f>
        <v>0</v>
      </c>
      <c r="AB49" s="432">
        <f>'PTRM input'!R420</f>
        <v>0</v>
      </c>
      <c r="AC49" s="432">
        <f>'PTRM input'!S420</f>
        <v>0</v>
      </c>
      <c r="AD49" s="432">
        <f>'PTRM input'!T420</f>
        <v>0</v>
      </c>
      <c r="AE49" s="432">
        <f>'PTRM input'!U420</f>
        <v>0</v>
      </c>
      <c r="AF49" s="432">
        <f>'PTRM input'!V420</f>
        <v>0</v>
      </c>
      <c r="AG49" s="432">
        <f>'PTRM input'!W420</f>
        <v>0</v>
      </c>
      <c r="AH49" s="462">
        <f>'PTRM input'!S560</f>
        <v>0</v>
      </c>
      <c r="AI49" s="432">
        <f>'PTRM input'!T560</f>
        <v>0</v>
      </c>
      <c r="AJ49" s="432">
        <f>'PTRM input'!U560</f>
        <v>0</v>
      </c>
      <c r="AK49" s="432">
        <f>'PTRM input'!V560</f>
        <v>0</v>
      </c>
      <c r="AL49" s="463">
        <f>'PTRM input'!W560</f>
        <v>0</v>
      </c>
      <c r="AM49" s="462">
        <f>'PTRM input'!X420</f>
        <v>0</v>
      </c>
      <c r="AN49" s="432">
        <f>'PTRM input'!Y420</f>
        <v>0</v>
      </c>
      <c r="AO49" s="432">
        <f>'PTRM input'!Z420</f>
        <v>0</v>
      </c>
      <c r="AP49" s="432">
        <f>'PTRM input'!AA420</f>
        <v>0</v>
      </c>
      <c r="AQ49" s="432">
        <f>'PTRM input'!AB420</f>
        <v>0</v>
      </c>
      <c r="AR49" s="463">
        <f>'PTRM input'!AC420</f>
        <v>0</v>
      </c>
      <c r="AS49" s="462">
        <f>'PTRM input'!Y560</f>
        <v>0</v>
      </c>
      <c r="AT49" s="432">
        <f>'PTRM input'!Z560</f>
        <v>0</v>
      </c>
      <c r="AU49" s="432">
        <f>'PTRM input'!AA560</f>
        <v>0</v>
      </c>
      <c r="AV49" s="432">
        <f>'PTRM input'!AB560</f>
        <v>0</v>
      </c>
      <c r="AW49" s="463">
        <f>'PTRM input'!AC560</f>
        <v>0</v>
      </c>
      <c r="AX49" s="462">
        <f>'PTRM input'!AD420</f>
        <v>0</v>
      </c>
      <c r="AY49" s="432">
        <f>'PTRM input'!AE420</f>
        <v>0</v>
      </c>
      <c r="AZ49" s="432">
        <f>'PTRM input'!AF420</f>
        <v>0</v>
      </c>
      <c r="BA49" s="432">
        <f>'PTRM input'!AG420</f>
        <v>0</v>
      </c>
      <c r="BB49" s="432">
        <f>'PTRM input'!AH420</f>
        <v>0</v>
      </c>
      <c r="BC49" s="463">
        <f>'PTRM input'!AI420</f>
        <v>0</v>
      </c>
      <c r="BD49" s="462">
        <f>'PTRM input'!AE560</f>
        <v>0</v>
      </c>
      <c r="BE49" s="432">
        <f>'PTRM input'!AF560</f>
        <v>0</v>
      </c>
      <c r="BF49" s="432">
        <f>'PTRM input'!AG560</f>
        <v>0</v>
      </c>
      <c r="BG49" s="432">
        <f>'PTRM input'!AH560</f>
        <v>0</v>
      </c>
      <c r="BH49" s="463">
        <f>'PTRM input'!AI560</f>
        <v>0</v>
      </c>
      <c r="BI49" s="462">
        <f>'PTRM input'!AJ420</f>
        <v>0</v>
      </c>
      <c r="BJ49" s="432">
        <f>'PTRM input'!AK420</f>
        <v>0</v>
      </c>
      <c r="BK49" s="432">
        <f>'PTRM input'!AL420</f>
        <v>0</v>
      </c>
      <c r="BL49" s="432">
        <f>'PTRM input'!AM420</f>
        <v>0</v>
      </c>
      <c r="BM49" s="432">
        <f>'PTRM input'!AN420</f>
        <v>0</v>
      </c>
      <c r="BN49" s="463">
        <f>'PTRM input'!AO420</f>
        <v>0</v>
      </c>
      <c r="BO49" s="462">
        <f>'PTRM input'!AK560</f>
        <v>0</v>
      </c>
      <c r="BP49" s="432">
        <f>'PTRM input'!AL560</f>
        <v>0</v>
      </c>
      <c r="BQ49" s="432">
        <f>'PTRM input'!AM560</f>
        <v>0</v>
      </c>
      <c r="BR49" s="432">
        <f>'PTRM input'!AN560</f>
        <v>0</v>
      </c>
      <c r="BS49" s="463">
        <f>'PTRM input'!AO560</f>
        <v>0</v>
      </c>
      <c r="BT49" s="462">
        <f>'PTRM input'!AP420</f>
        <v>0</v>
      </c>
      <c r="BU49" s="432">
        <f>'PTRM input'!AQ420</f>
        <v>0</v>
      </c>
      <c r="BV49" s="432">
        <f>'PTRM input'!AR420</f>
        <v>0</v>
      </c>
      <c r="BW49" s="432">
        <f>'PTRM input'!AS420</f>
        <v>0</v>
      </c>
      <c r="BX49" s="432">
        <f>'PTRM input'!AT420</f>
        <v>0</v>
      </c>
      <c r="BY49" s="463">
        <f>'PTRM input'!AU420</f>
        <v>0</v>
      </c>
      <c r="BZ49" s="462">
        <f>'PTRM input'!AQ560</f>
        <v>0</v>
      </c>
      <c r="CA49" s="432">
        <f>'PTRM input'!AR560</f>
        <v>0</v>
      </c>
      <c r="CB49" s="432">
        <f>'PTRM input'!AS560</f>
        <v>0</v>
      </c>
      <c r="CC49" s="432">
        <f>'PTRM input'!AT560</f>
        <v>0</v>
      </c>
      <c r="CD49" s="463">
        <f>'PTRM input'!AU560</f>
        <v>0</v>
      </c>
      <c r="CE49" s="462">
        <f>'PTRM input'!AV420</f>
        <v>0</v>
      </c>
      <c r="CF49" s="432">
        <f>'PTRM input'!AW420</f>
        <v>0</v>
      </c>
      <c r="CG49" s="432">
        <f>'PTRM input'!AX420</f>
        <v>0</v>
      </c>
      <c r="CH49" s="432">
        <f>'PTRM input'!AY420</f>
        <v>0</v>
      </c>
      <c r="CI49" s="432">
        <f>'PTRM input'!AZ420</f>
        <v>0</v>
      </c>
      <c r="CJ49" s="463">
        <f>'PTRM input'!BA420</f>
        <v>0</v>
      </c>
      <c r="CK49" s="462">
        <f>'PTRM input'!AW560</f>
        <v>0</v>
      </c>
      <c r="CL49" s="432">
        <f>'PTRM input'!AX560</f>
        <v>0</v>
      </c>
      <c r="CM49" s="432">
        <f>'PTRM input'!AY560</f>
        <v>0</v>
      </c>
      <c r="CN49" s="432">
        <f>'PTRM input'!AZ560</f>
        <v>0</v>
      </c>
      <c r="CO49" s="463">
        <f>'PTRM input'!BA560</f>
        <v>0</v>
      </c>
      <c r="CP49" s="462">
        <f>'PTRM input'!BB420</f>
        <v>0</v>
      </c>
      <c r="CQ49" s="432">
        <f>'PTRM input'!BC420</f>
        <v>0</v>
      </c>
      <c r="CR49" s="432">
        <f>'PTRM input'!BD420</f>
        <v>0</v>
      </c>
      <c r="CS49" s="432">
        <f>'PTRM input'!BE420</f>
        <v>0</v>
      </c>
      <c r="CT49" s="432">
        <f>'PTRM input'!BF420</f>
        <v>0</v>
      </c>
      <c r="CU49" s="463">
        <f>'PTRM input'!BG420</f>
        <v>0</v>
      </c>
      <c r="CV49" s="462">
        <f>'PTRM input'!BC560</f>
        <v>0</v>
      </c>
      <c r="CW49" s="432">
        <f>'PTRM input'!BD560</f>
        <v>0</v>
      </c>
      <c r="CX49" s="432">
        <f>'PTRM input'!BE560</f>
        <v>0</v>
      </c>
      <c r="CY49" s="432">
        <f>'PTRM input'!BF560</f>
        <v>0</v>
      </c>
      <c r="CZ49" s="463">
        <f>'PTRM input'!BG560</f>
        <v>0</v>
      </c>
      <c r="DA49" s="462">
        <f>'PTRM input'!BH420</f>
        <v>0</v>
      </c>
      <c r="DB49" s="432">
        <f>'PTRM input'!BI420</f>
        <v>0</v>
      </c>
      <c r="DC49" s="432">
        <f>'PTRM input'!BJ420</f>
        <v>0</v>
      </c>
      <c r="DD49" s="432">
        <f>'PTRM input'!BK420</f>
        <v>0</v>
      </c>
      <c r="DE49" s="432">
        <f>'PTRM input'!BL420</f>
        <v>0</v>
      </c>
      <c r="DF49" s="463">
        <f>'PTRM input'!BM420</f>
        <v>0</v>
      </c>
      <c r="DG49" s="462">
        <f>'PTRM input'!BI560</f>
        <v>0</v>
      </c>
      <c r="DH49" s="432">
        <f>'PTRM input'!BJ560</f>
        <v>0</v>
      </c>
      <c r="DI49" s="432">
        <f>'PTRM input'!BK560</f>
        <v>0</v>
      </c>
      <c r="DJ49" s="432">
        <f>'PTRM input'!BL560</f>
        <v>0</v>
      </c>
      <c r="DK49" s="463">
        <f>'PTRM input'!BM560</f>
        <v>0</v>
      </c>
      <c r="DL49" s="462">
        <f>'PTRM input'!BN420</f>
        <v>0</v>
      </c>
      <c r="DM49" s="432">
        <f>'PTRM input'!BO420</f>
        <v>0</v>
      </c>
      <c r="DN49" s="432">
        <f>'PTRM input'!BP420</f>
        <v>0</v>
      </c>
      <c r="DO49" s="432">
        <f>'PTRM input'!BQ420</f>
        <v>0</v>
      </c>
      <c r="DP49" s="432">
        <f>'PTRM input'!BR420</f>
        <v>0</v>
      </c>
      <c r="DQ49" s="463">
        <f>'PTRM input'!BS420</f>
        <v>0</v>
      </c>
      <c r="DR49" s="462">
        <f>'PTRM input'!BO560</f>
        <v>0</v>
      </c>
      <c r="DS49" s="432">
        <f>'PTRM input'!BP560</f>
        <v>0</v>
      </c>
      <c r="DT49" s="432">
        <f>'PTRM input'!BQ560</f>
        <v>0</v>
      </c>
      <c r="DU49" s="432">
        <f>'PTRM input'!BR560</f>
        <v>0</v>
      </c>
      <c r="DV49" s="463">
        <f>'PTRM input'!BS560</f>
        <v>0</v>
      </c>
      <c r="DW49" s="462">
        <f>'PTRM input'!BT420</f>
        <v>0</v>
      </c>
      <c r="DX49" s="432">
        <f>'PTRM input'!BU420</f>
        <v>0</v>
      </c>
      <c r="DY49" s="432">
        <f>'PTRM input'!BV420</f>
        <v>0</v>
      </c>
      <c r="DZ49" s="432">
        <f>'PTRM input'!BW420</f>
        <v>0</v>
      </c>
      <c r="EA49" s="432">
        <f>'PTRM input'!BX420</f>
        <v>0</v>
      </c>
      <c r="EB49" s="463">
        <f>'PTRM input'!BY420</f>
        <v>0</v>
      </c>
      <c r="EC49" s="462">
        <f>'PTRM input'!BU560</f>
        <v>0</v>
      </c>
      <c r="ED49" s="432">
        <f>'PTRM input'!BV560</f>
        <v>0</v>
      </c>
      <c r="EE49" s="432">
        <f>'PTRM input'!BW560</f>
        <v>0</v>
      </c>
      <c r="EF49" s="432">
        <f>'PTRM input'!BX560</f>
        <v>0</v>
      </c>
      <c r="EG49" s="463">
        <f>'PTRM input'!BY560</f>
        <v>0</v>
      </c>
      <c r="EH49" s="462">
        <f>'PTRM input'!BZ420</f>
        <v>0</v>
      </c>
      <c r="EI49" s="432">
        <f>'PTRM input'!CA420</f>
        <v>0</v>
      </c>
      <c r="EJ49" s="432">
        <f>'PTRM input'!CB420</f>
        <v>0</v>
      </c>
      <c r="EK49" s="432">
        <f>'PTRM input'!CC420</f>
        <v>0</v>
      </c>
      <c r="EL49" s="432">
        <f>'PTRM input'!CD420</f>
        <v>0</v>
      </c>
      <c r="EM49" s="463">
        <f>'PTRM input'!CE420</f>
        <v>0</v>
      </c>
      <c r="EN49" s="462">
        <f>'PTRM input'!CA560</f>
        <v>0</v>
      </c>
      <c r="EO49" s="432">
        <f>'PTRM input'!CB560</f>
        <v>0</v>
      </c>
      <c r="EP49" s="432">
        <f>'PTRM input'!CC560</f>
        <v>0</v>
      </c>
      <c r="EQ49" s="432">
        <f>'PTRM input'!CD560</f>
        <v>0</v>
      </c>
      <c r="ER49" s="463">
        <f>'PTRM input'!CE560</f>
        <v>0</v>
      </c>
      <c r="ES49" s="462">
        <f>'PTRM input'!CF420</f>
        <v>0</v>
      </c>
      <c r="ET49" s="432">
        <f>'PTRM input'!CG420</f>
        <v>0</v>
      </c>
      <c r="EU49" s="432">
        <f>'PTRM input'!CH420</f>
        <v>0</v>
      </c>
      <c r="EV49" s="432">
        <f>'PTRM input'!CI420</f>
        <v>0</v>
      </c>
      <c r="EW49" s="432">
        <f>'PTRM input'!CJ420</f>
        <v>0</v>
      </c>
      <c r="EX49" s="463">
        <f>'PTRM input'!CK420</f>
        <v>0</v>
      </c>
      <c r="EY49" s="462">
        <f>'PTRM input'!CG560</f>
        <v>0</v>
      </c>
      <c r="EZ49" s="432">
        <f>'PTRM input'!CH560</f>
        <v>0</v>
      </c>
      <c r="FA49" s="432">
        <f>'PTRM input'!CI560</f>
        <v>0</v>
      </c>
      <c r="FB49" s="432">
        <f>'PTRM input'!CJ560</f>
        <v>0</v>
      </c>
      <c r="FC49" s="463">
        <f>'PTRM input'!CK560</f>
        <v>0</v>
      </c>
      <c r="FD49" s="462">
        <f>'PTRM input'!CL420</f>
        <v>0</v>
      </c>
      <c r="FE49" s="432">
        <f>'PTRM input'!CM420</f>
        <v>0</v>
      </c>
      <c r="FF49" s="432">
        <f>'PTRM input'!CN420</f>
        <v>0</v>
      </c>
      <c r="FG49" s="432">
        <f>'PTRM input'!CO420</f>
        <v>0</v>
      </c>
      <c r="FH49" s="432">
        <f>'PTRM input'!CP420</f>
        <v>0</v>
      </c>
      <c r="FI49" s="463">
        <f>'PTRM input'!CQ420</f>
        <v>0</v>
      </c>
      <c r="FJ49" s="462">
        <f>'PTRM input'!CM560</f>
        <v>0</v>
      </c>
      <c r="FK49" s="432">
        <f>'PTRM input'!CN560</f>
        <v>0</v>
      </c>
      <c r="FL49" s="432">
        <f>'PTRM input'!CO560</f>
        <v>0</v>
      </c>
      <c r="FM49" s="432">
        <f>'PTRM input'!CP560</f>
        <v>0</v>
      </c>
      <c r="FN49" s="463">
        <f>'PTRM input'!CQ560</f>
        <v>0</v>
      </c>
      <c r="FO49" s="462">
        <f>'PTRM input'!CR420</f>
        <v>0</v>
      </c>
      <c r="FP49" s="432">
        <f>'PTRM input'!CS420</f>
        <v>0</v>
      </c>
      <c r="FQ49" s="432">
        <f>'PTRM input'!CT420</f>
        <v>0</v>
      </c>
      <c r="FR49" s="432">
        <f>'PTRM input'!CU420</f>
        <v>0</v>
      </c>
      <c r="FS49" s="432">
        <f>'PTRM input'!CV420</f>
        <v>0</v>
      </c>
      <c r="FT49" s="463">
        <f>'PTRM input'!CW420</f>
        <v>0</v>
      </c>
      <c r="FU49" s="462">
        <f>'PTRM input'!CS560</f>
        <v>0</v>
      </c>
      <c r="FV49" s="432">
        <f>'PTRM input'!CT560</f>
        <v>0</v>
      </c>
      <c r="FW49" s="432">
        <f>'PTRM input'!CU560</f>
        <v>0</v>
      </c>
      <c r="FX49" s="432">
        <f>'PTRM input'!CV560</f>
        <v>0</v>
      </c>
      <c r="FY49" s="463">
        <f>'PTRM input'!CW560</f>
        <v>0</v>
      </c>
      <c r="FZ49" s="462">
        <f>'PTRM input'!CX420</f>
        <v>0</v>
      </c>
      <c r="GA49" s="432">
        <f>'PTRM input'!CY420</f>
        <v>0</v>
      </c>
      <c r="GB49" s="432">
        <f>'PTRM input'!CZ420</f>
        <v>0</v>
      </c>
      <c r="GC49" s="432">
        <f>'PTRM input'!DA420</f>
        <v>0</v>
      </c>
      <c r="GD49" s="432">
        <f>'PTRM input'!DB420</f>
        <v>0</v>
      </c>
      <c r="GE49" s="463">
        <f>'PTRM input'!DC420</f>
        <v>0</v>
      </c>
      <c r="GF49" s="462">
        <f>'PTRM input'!CY560</f>
        <v>0</v>
      </c>
      <c r="GG49" s="432">
        <f>'PTRM input'!CZ560</f>
        <v>0</v>
      </c>
      <c r="GH49" s="432">
        <f>'PTRM input'!DA560</f>
        <v>0</v>
      </c>
      <c r="GI49" s="432">
        <f>'PTRM input'!DB560</f>
        <v>0</v>
      </c>
      <c r="GJ49" s="463">
        <f>'PTRM input'!DC560</f>
        <v>0</v>
      </c>
    </row>
    <row r="50" spans="1:192" s="4" customFormat="1">
      <c r="A50" s="22"/>
      <c r="B50" s="22"/>
      <c r="C50" s="22"/>
      <c r="D50" s="22"/>
      <c r="E50" s="432" t="str">
        <f>'PTRM input'!E421</f>
        <v>Non-Residential Single Rate</v>
      </c>
      <c r="F50" s="462">
        <f>'PTRM input'!F421</f>
        <v>40080.80379430329</v>
      </c>
      <c r="G50" s="432">
        <f>'PTRM input'!G421</f>
        <v>0</v>
      </c>
      <c r="H50" s="432">
        <f>'PTRM input'!H421</f>
        <v>0</v>
      </c>
      <c r="I50" s="432">
        <f>'PTRM input'!I421</f>
        <v>0</v>
      </c>
      <c r="J50" s="432">
        <f>'PTRM input'!J421</f>
        <v>0</v>
      </c>
      <c r="K50" s="463">
        <f>'PTRM input'!K421</f>
        <v>0</v>
      </c>
      <c r="L50" s="432">
        <f>'PTRM input'!G561</f>
        <v>0</v>
      </c>
      <c r="M50" s="432">
        <f>'PTRM input'!H561</f>
        <v>0</v>
      </c>
      <c r="N50" s="432">
        <f>'PTRM input'!I561</f>
        <v>0</v>
      </c>
      <c r="O50" s="432">
        <f>'PTRM input'!J561</f>
        <v>0</v>
      </c>
      <c r="P50" s="463">
        <f>'PTRM input'!K561</f>
        <v>0</v>
      </c>
      <c r="Q50" s="462">
        <f>'PTRM input'!L421</f>
        <v>0</v>
      </c>
      <c r="R50" s="432">
        <f>'PTRM input'!M421</f>
        <v>0</v>
      </c>
      <c r="S50" s="432">
        <f>'PTRM input'!N421</f>
        <v>0</v>
      </c>
      <c r="T50" s="432">
        <f>'PTRM input'!O421</f>
        <v>0</v>
      </c>
      <c r="U50" s="432">
        <f>'PTRM input'!P421</f>
        <v>0</v>
      </c>
      <c r="V50" s="463">
        <f>'PTRM input'!Q421</f>
        <v>0</v>
      </c>
      <c r="W50" s="432">
        <f>'PTRM input'!M561</f>
        <v>0</v>
      </c>
      <c r="X50" s="432">
        <f>'PTRM input'!N561</f>
        <v>0</v>
      </c>
      <c r="Y50" s="432">
        <f>'PTRM input'!O561</f>
        <v>0</v>
      </c>
      <c r="Z50" s="432">
        <f>'PTRM input'!P561</f>
        <v>0</v>
      </c>
      <c r="AA50" s="463">
        <f>'PTRM input'!Q561</f>
        <v>0</v>
      </c>
      <c r="AB50" s="432">
        <f>'PTRM input'!R421</f>
        <v>0</v>
      </c>
      <c r="AC50" s="432">
        <f>'PTRM input'!S421</f>
        <v>0</v>
      </c>
      <c r="AD50" s="432">
        <f>'PTRM input'!T421</f>
        <v>0</v>
      </c>
      <c r="AE50" s="432">
        <f>'PTRM input'!U421</f>
        <v>0</v>
      </c>
      <c r="AF50" s="432">
        <f>'PTRM input'!V421</f>
        <v>0</v>
      </c>
      <c r="AG50" s="432">
        <f>'PTRM input'!W421</f>
        <v>0</v>
      </c>
      <c r="AH50" s="462">
        <f>'PTRM input'!S561</f>
        <v>0</v>
      </c>
      <c r="AI50" s="432">
        <f>'PTRM input'!T561</f>
        <v>0</v>
      </c>
      <c r="AJ50" s="432">
        <f>'PTRM input'!U561</f>
        <v>0</v>
      </c>
      <c r="AK50" s="432">
        <f>'PTRM input'!V561</f>
        <v>0</v>
      </c>
      <c r="AL50" s="463">
        <f>'PTRM input'!W561</f>
        <v>0</v>
      </c>
      <c r="AM50" s="462">
        <f>'PTRM input'!X421</f>
        <v>80630378.399098724</v>
      </c>
      <c r="AN50" s="432">
        <f>'PTRM input'!Y421</f>
        <v>0</v>
      </c>
      <c r="AO50" s="432">
        <f>'PTRM input'!Z421</f>
        <v>0</v>
      </c>
      <c r="AP50" s="432">
        <f>'PTRM input'!AA421</f>
        <v>0</v>
      </c>
      <c r="AQ50" s="432">
        <f>'PTRM input'!AB421</f>
        <v>0</v>
      </c>
      <c r="AR50" s="463">
        <f>'PTRM input'!AC421</f>
        <v>0</v>
      </c>
      <c r="AS50" s="462">
        <f>'PTRM input'!Y561</f>
        <v>0</v>
      </c>
      <c r="AT50" s="432">
        <f>'PTRM input'!Z561</f>
        <v>0</v>
      </c>
      <c r="AU50" s="432">
        <f>'PTRM input'!AA561</f>
        <v>0</v>
      </c>
      <c r="AV50" s="432">
        <f>'PTRM input'!AB561</f>
        <v>0</v>
      </c>
      <c r="AW50" s="463">
        <f>'PTRM input'!AC561</f>
        <v>0</v>
      </c>
      <c r="AX50" s="462">
        <f>'PTRM input'!AD421</f>
        <v>105931270.14020449</v>
      </c>
      <c r="AY50" s="432">
        <f>'PTRM input'!AE421</f>
        <v>0</v>
      </c>
      <c r="AZ50" s="432">
        <f>'PTRM input'!AF421</f>
        <v>0</v>
      </c>
      <c r="BA50" s="432">
        <f>'PTRM input'!AG421</f>
        <v>0</v>
      </c>
      <c r="BB50" s="432">
        <f>'PTRM input'!AH421</f>
        <v>0</v>
      </c>
      <c r="BC50" s="463">
        <f>'PTRM input'!AI421</f>
        <v>0</v>
      </c>
      <c r="BD50" s="462">
        <f>'PTRM input'!AE561</f>
        <v>0</v>
      </c>
      <c r="BE50" s="432">
        <f>'PTRM input'!AF561</f>
        <v>0</v>
      </c>
      <c r="BF50" s="432">
        <f>'PTRM input'!AG561</f>
        <v>0</v>
      </c>
      <c r="BG50" s="432">
        <f>'PTRM input'!AH561</f>
        <v>0</v>
      </c>
      <c r="BH50" s="463">
        <f>'PTRM input'!AI561</f>
        <v>0</v>
      </c>
      <c r="BI50" s="462">
        <f>'PTRM input'!AJ421</f>
        <v>58243816.196388341</v>
      </c>
      <c r="BJ50" s="432">
        <f>'PTRM input'!AK421</f>
        <v>0</v>
      </c>
      <c r="BK50" s="432">
        <f>'PTRM input'!AL421</f>
        <v>0</v>
      </c>
      <c r="BL50" s="432">
        <f>'PTRM input'!AM421</f>
        <v>0</v>
      </c>
      <c r="BM50" s="432">
        <f>'PTRM input'!AN421</f>
        <v>0</v>
      </c>
      <c r="BN50" s="463">
        <f>'PTRM input'!AO421</f>
        <v>0</v>
      </c>
      <c r="BO50" s="462">
        <f>'PTRM input'!AK561</f>
        <v>0</v>
      </c>
      <c r="BP50" s="432">
        <f>'PTRM input'!AL561</f>
        <v>0</v>
      </c>
      <c r="BQ50" s="432">
        <f>'PTRM input'!AM561</f>
        <v>0</v>
      </c>
      <c r="BR50" s="432">
        <f>'PTRM input'!AN561</f>
        <v>0</v>
      </c>
      <c r="BS50" s="463">
        <f>'PTRM input'!AO561</f>
        <v>0</v>
      </c>
      <c r="BT50" s="462">
        <f>'PTRM input'!AP421</f>
        <v>18580564.586217079</v>
      </c>
      <c r="BU50" s="432">
        <f>'PTRM input'!AQ421</f>
        <v>0</v>
      </c>
      <c r="BV50" s="432">
        <f>'PTRM input'!AR421</f>
        <v>0</v>
      </c>
      <c r="BW50" s="432">
        <f>'PTRM input'!AS421</f>
        <v>0</v>
      </c>
      <c r="BX50" s="432">
        <f>'PTRM input'!AT421</f>
        <v>0</v>
      </c>
      <c r="BY50" s="463">
        <f>'PTRM input'!AU421</f>
        <v>0</v>
      </c>
      <c r="BZ50" s="462">
        <f>'PTRM input'!AQ561</f>
        <v>0</v>
      </c>
      <c r="CA50" s="432">
        <f>'PTRM input'!AR561</f>
        <v>0</v>
      </c>
      <c r="CB50" s="432">
        <f>'PTRM input'!AS561</f>
        <v>0</v>
      </c>
      <c r="CC50" s="432">
        <f>'PTRM input'!AT561</f>
        <v>0</v>
      </c>
      <c r="CD50" s="463">
        <f>'PTRM input'!AU561</f>
        <v>0</v>
      </c>
      <c r="CE50" s="462">
        <f>'PTRM input'!AV421</f>
        <v>0</v>
      </c>
      <c r="CF50" s="432">
        <f>'PTRM input'!AW421</f>
        <v>0</v>
      </c>
      <c r="CG50" s="432">
        <f>'PTRM input'!AX421</f>
        <v>0</v>
      </c>
      <c r="CH50" s="432">
        <f>'PTRM input'!AY421</f>
        <v>0</v>
      </c>
      <c r="CI50" s="432">
        <f>'PTRM input'!AZ421</f>
        <v>0</v>
      </c>
      <c r="CJ50" s="463">
        <f>'PTRM input'!BA421</f>
        <v>0</v>
      </c>
      <c r="CK50" s="462">
        <f>'PTRM input'!AW561</f>
        <v>0</v>
      </c>
      <c r="CL50" s="432">
        <f>'PTRM input'!AX561</f>
        <v>0</v>
      </c>
      <c r="CM50" s="432">
        <f>'PTRM input'!AY561</f>
        <v>0</v>
      </c>
      <c r="CN50" s="432">
        <f>'PTRM input'!AZ561</f>
        <v>0</v>
      </c>
      <c r="CO50" s="463">
        <f>'PTRM input'!BA561</f>
        <v>0</v>
      </c>
      <c r="CP50" s="462">
        <f>'PTRM input'!BB421</f>
        <v>0</v>
      </c>
      <c r="CQ50" s="432">
        <f>'PTRM input'!BC421</f>
        <v>0</v>
      </c>
      <c r="CR50" s="432">
        <f>'PTRM input'!BD421</f>
        <v>0</v>
      </c>
      <c r="CS50" s="432">
        <f>'PTRM input'!BE421</f>
        <v>0</v>
      </c>
      <c r="CT50" s="432">
        <f>'PTRM input'!BF421</f>
        <v>0</v>
      </c>
      <c r="CU50" s="463">
        <f>'PTRM input'!BG421</f>
        <v>0</v>
      </c>
      <c r="CV50" s="462">
        <f>'PTRM input'!BC561</f>
        <v>0</v>
      </c>
      <c r="CW50" s="432">
        <f>'PTRM input'!BD561</f>
        <v>0</v>
      </c>
      <c r="CX50" s="432">
        <f>'PTRM input'!BE561</f>
        <v>0</v>
      </c>
      <c r="CY50" s="432">
        <f>'PTRM input'!BF561</f>
        <v>0</v>
      </c>
      <c r="CZ50" s="463">
        <f>'PTRM input'!BG561</f>
        <v>0</v>
      </c>
      <c r="DA50" s="462">
        <f>'PTRM input'!BH421</f>
        <v>0</v>
      </c>
      <c r="DB50" s="432">
        <f>'PTRM input'!BI421</f>
        <v>0</v>
      </c>
      <c r="DC50" s="432">
        <f>'PTRM input'!BJ421</f>
        <v>0</v>
      </c>
      <c r="DD50" s="432">
        <f>'PTRM input'!BK421</f>
        <v>0</v>
      </c>
      <c r="DE50" s="432">
        <f>'PTRM input'!BL421</f>
        <v>0</v>
      </c>
      <c r="DF50" s="463">
        <f>'PTRM input'!BM421</f>
        <v>0</v>
      </c>
      <c r="DG50" s="462">
        <f>'PTRM input'!BI561</f>
        <v>0</v>
      </c>
      <c r="DH50" s="432">
        <f>'PTRM input'!BJ561</f>
        <v>0</v>
      </c>
      <c r="DI50" s="432">
        <f>'PTRM input'!BK561</f>
        <v>0</v>
      </c>
      <c r="DJ50" s="432">
        <f>'PTRM input'!BL561</f>
        <v>0</v>
      </c>
      <c r="DK50" s="463">
        <f>'PTRM input'!BM561</f>
        <v>0</v>
      </c>
      <c r="DL50" s="462">
        <f>'PTRM input'!BN421</f>
        <v>0</v>
      </c>
      <c r="DM50" s="432">
        <f>'PTRM input'!BO421</f>
        <v>0</v>
      </c>
      <c r="DN50" s="432">
        <f>'PTRM input'!BP421</f>
        <v>0</v>
      </c>
      <c r="DO50" s="432">
        <f>'PTRM input'!BQ421</f>
        <v>0</v>
      </c>
      <c r="DP50" s="432">
        <f>'PTRM input'!BR421</f>
        <v>0</v>
      </c>
      <c r="DQ50" s="463">
        <f>'PTRM input'!BS421</f>
        <v>0</v>
      </c>
      <c r="DR50" s="462">
        <f>'PTRM input'!BO561</f>
        <v>0</v>
      </c>
      <c r="DS50" s="432">
        <f>'PTRM input'!BP561</f>
        <v>0</v>
      </c>
      <c r="DT50" s="432">
        <f>'PTRM input'!BQ561</f>
        <v>0</v>
      </c>
      <c r="DU50" s="432">
        <f>'PTRM input'!BR561</f>
        <v>0</v>
      </c>
      <c r="DV50" s="463">
        <f>'PTRM input'!BS561</f>
        <v>0</v>
      </c>
      <c r="DW50" s="462">
        <f>'PTRM input'!BT421</f>
        <v>0</v>
      </c>
      <c r="DX50" s="432">
        <f>'PTRM input'!BU421</f>
        <v>0</v>
      </c>
      <c r="DY50" s="432">
        <f>'PTRM input'!BV421</f>
        <v>0</v>
      </c>
      <c r="DZ50" s="432">
        <f>'PTRM input'!BW421</f>
        <v>0</v>
      </c>
      <c r="EA50" s="432">
        <f>'PTRM input'!BX421</f>
        <v>0</v>
      </c>
      <c r="EB50" s="463">
        <f>'PTRM input'!BY421</f>
        <v>0</v>
      </c>
      <c r="EC50" s="462">
        <f>'PTRM input'!BU561</f>
        <v>0</v>
      </c>
      <c r="ED50" s="432">
        <f>'PTRM input'!BV561</f>
        <v>0</v>
      </c>
      <c r="EE50" s="432">
        <f>'PTRM input'!BW561</f>
        <v>0</v>
      </c>
      <c r="EF50" s="432">
        <f>'PTRM input'!BX561</f>
        <v>0</v>
      </c>
      <c r="EG50" s="463">
        <f>'PTRM input'!BY561</f>
        <v>0</v>
      </c>
      <c r="EH50" s="462">
        <f>'PTRM input'!BZ421</f>
        <v>0</v>
      </c>
      <c r="EI50" s="432">
        <f>'PTRM input'!CA421</f>
        <v>0</v>
      </c>
      <c r="EJ50" s="432">
        <f>'PTRM input'!CB421</f>
        <v>0</v>
      </c>
      <c r="EK50" s="432">
        <f>'PTRM input'!CC421</f>
        <v>0</v>
      </c>
      <c r="EL50" s="432">
        <f>'PTRM input'!CD421</f>
        <v>0</v>
      </c>
      <c r="EM50" s="463">
        <f>'PTRM input'!CE421</f>
        <v>0</v>
      </c>
      <c r="EN50" s="462">
        <f>'PTRM input'!CA561</f>
        <v>0</v>
      </c>
      <c r="EO50" s="432">
        <f>'PTRM input'!CB561</f>
        <v>0</v>
      </c>
      <c r="EP50" s="432">
        <f>'PTRM input'!CC561</f>
        <v>0</v>
      </c>
      <c r="EQ50" s="432">
        <f>'PTRM input'!CD561</f>
        <v>0</v>
      </c>
      <c r="ER50" s="463">
        <f>'PTRM input'!CE561</f>
        <v>0</v>
      </c>
      <c r="ES50" s="462">
        <f>'PTRM input'!CF421</f>
        <v>0</v>
      </c>
      <c r="ET50" s="432">
        <f>'PTRM input'!CG421</f>
        <v>0</v>
      </c>
      <c r="EU50" s="432">
        <f>'PTRM input'!CH421</f>
        <v>0</v>
      </c>
      <c r="EV50" s="432">
        <f>'PTRM input'!CI421</f>
        <v>0</v>
      </c>
      <c r="EW50" s="432">
        <f>'PTRM input'!CJ421</f>
        <v>0</v>
      </c>
      <c r="EX50" s="463">
        <f>'PTRM input'!CK421</f>
        <v>0</v>
      </c>
      <c r="EY50" s="462">
        <f>'PTRM input'!CG561</f>
        <v>0</v>
      </c>
      <c r="EZ50" s="432">
        <f>'PTRM input'!CH561</f>
        <v>0</v>
      </c>
      <c r="FA50" s="432">
        <f>'PTRM input'!CI561</f>
        <v>0</v>
      </c>
      <c r="FB50" s="432">
        <f>'PTRM input'!CJ561</f>
        <v>0</v>
      </c>
      <c r="FC50" s="463">
        <f>'PTRM input'!CK561</f>
        <v>0</v>
      </c>
      <c r="FD50" s="462">
        <f>'PTRM input'!CL421</f>
        <v>0</v>
      </c>
      <c r="FE50" s="432">
        <f>'PTRM input'!CM421</f>
        <v>0</v>
      </c>
      <c r="FF50" s="432">
        <f>'PTRM input'!CN421</f>
        <v>0</v>
      </c>
      <c r="FG50" s="432">
        <f>'PTRM input'!CO421</f>
        <v>0</v>
      </c>
      <c r="FH50" s="432">
        <f>'PTRM input'!CP421</f>
        <v>0</v>
      </c>
      <c r="FI50" s="463">
        <f>'PTRM input'!CQ421</f>
        <v>0</v>
      </c>
      <c r="FJ50" s="462">
        <f>'PTRM input'!CM561</f>
        <v>0</v>
      </c>
      <c r="FK50" s="432">
        <f>'PTRM input'!CN561</f>
        <v>0</v>
      </c>
      <c r="FL50" s="432">
        <f>'PTRM input'!CO561</f>
        <v>0</v>
      </c>
      <c r="FM50" s="432">
        <f>'PTRM input'!CP561</f>
        <v>0</v>
      </c>
      <c r="FN50" s="463">
        <f>'PTRM input'!CQ561</f>
        <v>0</v>
      </c>
      <c r="FO50" s="462">
        <f>'PTRM input'!CR421</f>
        <v>0</v>
      </c>
      <c r="FP50" s="432">
        <f>'PTRM input'!CS421</f>
        <v>0</v>
      </c>
      <c r="FQ50" s="432">
        <f>'PTRM input'!CT421</f>
        <v>0</v>
      </c>
      <c r="FR50" s="432">
        <f>'PTRM input'!CU421</f>
        <v>0</v>
      </c>
      <c r="FS50" s="432">
        <f>'PTRM input'!CV421</f>
        <v>0</v>
      </c>
      <c r="FT50" s="463">
        <f>'PTRM input'!CW421</f>
        <v>0</v>
      </c>
      <c r="FU50" s="462">
        <f>'PTRM input'!CS561</f>
        <v>0</v>
      </c>
      <c r="FV50" s="432">
        <f>'PTRM input'!CT561</f>
        <v>0</v>
      </c>
      <c r="FW50" s="432">
        <f>'PTRM input'!CU561</f>
        <v>0</v>
      </c>
      <c r="FX50" s="432">
        <f>'PTRM input'!CV561</f>
        <v>0</v>
      </c>
      <c r="FY50" s="463">
        <f>'PTRM input'!CW561</f>
        <v>0</v>
      </c>
      <c r="FZ50" s="462">
        <f>'PTRM input'!CX421</f>
        <v>0</v>
      </c>
      <c r="GA50" s="432">
        <f>'PTRM input'!CY421</f>
        <v>0</v>
      </c>
      <c r="GB50" s="432">
        <f>'PTRM input'!CZ421</f>
        <v>0</v>
      </c>
      <c r="GC50" s="432">
        <f>'PTRM input'!DA421</f>
        <v>0</v>
      </c>
      <c r="GD50" s="432">
        <f>'PTRM input'!DB421</f>
        <v>0</v>
      </c>
      <c r="GE50" s="463">
        <f>'PTRM input'!DC421</f>
        <v>0</v>
      </c>
      <c r="GF50" s="462">
        <f>'PTRM input'!CY561</f>
        <v>0</v>
      </c>
      <c r="GG50" s="432">
        <f>'PTRM input'!CZ561</f>
        <v>0</v>
      </c>
      <c r="GH50" s="432">
        <f>'PTRM input'!DA561</f>
        <v>0</v>
      </c>
      <c r="GI50" s="432">
        <f>'PTRM input'!DB561</f>
        <v>0</v>
      </c>
      <c r="GJ50" s="463">
        <f>'PTRM input'!DC561</f>
        <v>0</v>
      </c>
    </row>
    <row r="51" spans="1:192" s="4" customFormat="1">
      <c r="A51" s="22"/>
      <c r="B51" s="22"/>
      <c r="C51" s="22"/>
      <c r="D51" s="22"/>
      <c r="E51" s="432" t="str">
        <f>'PTRM input'!E422</f>
        <v>Non-Residential</v>
      </c>
      <c r="F51" s="462">
        <f>'PTRM input'!F422</f>
        <v>0</v>
      </c>
      <c r="G51" s="432">
        <f>'PTRM input'!G422</f>
        <v>0</v>
      </c>
      <c r="H51" s="432">
        <f>'PTRM input'!H422</f>
        <v>0</v>
      </c>
      <c r="I51" s="432">
        <f>'PTRM input'!I422</f>
        <v>0</v>
      </c>
      <c r="J51" s="432">
        <f>'PTRM input'!J422</f>
        <v>0</v>
      </c>
      <c r="K51" s="463">
        <f>'PTRM input'!K422</f>
        <v>0</v>
      </c>
      <c r="L51" s="432">
        <f>'PTRM input'!G562</f>
        <v>0</v>
      </c>
      <c r="M51" s="432">
        <f>'PTRM input'!H562</f>
        <v>0</v>
      </c>
      <c r="N51" s="432">
        <f>'PTRM input'!I562</f>
        <v>0</v>
      </c>
      <c r="O51" s="432">
        <f>'PTRM input'!J562</f>
        <v>0</v>
      </c>
      <c r="P51" s="463">
        <f>'PTRM input'!K562</f>
        <v>0</v>
      </c>
      <c r="Q51" s="462">
        <f>'PTRM input'!L422</f>
        <v>0</v>
      </c>
      <c r="R51" s="432">
        <f>'PTRM input'!M422</f>
        <v>0</v>
      </c>
      <c r="S51" s="432">
        <f>'PTRM input'!N422</f>
        <v>0</v>
      </c>
      <c r="T51" s="432">
        <f>'PTRM input'!O422</f>
        <v>0</v>
      </c>
      <c r="U51" s="432">
        <f>'PTRM input'!P422</f>
        <v>0</v>
      </c>
      <c r="V51" s="463">
        <f>'PTRM input'!Q422</f>
        <v>0</v>
      </c>
      <c r="W51" s="432">
        <f>'PTRM input'!M562</f>
        <v>0</v>
      </c>
      <c r="X51" s="432">
        <f>'PTRM input'!N562</f>
        <v>0</v>
      </c>
      <c r="Y51" s="432">
        <f>'PTRM input'!O562</f>
        <v>0</v>
      </c>
      <c r="Z51" s="432">
        <f>'PTRM input'!P562</f>
        <v>0</v>
      </c>
      <c r="AA51" s="463">
        <f>'PTRM input'!Q562</f>
        <v>0</v>
      </c>
      <c r="AB51" s="432">
        <f>'PTRM input'!R422</f>
        <v>0</v>
      </c>
      <c r="AC51" s="432">
        <f>'PTRM input'!S422</f>
        <v>0</v>
      </c>
      <c r="AD51" s="432">
        <f>'PTRM input'!T422</f>
        <v>0</v>
      </c>
      <c r="AE51" s="432">
        <f>'PTRM input'!U422</f>
        <v>0</v>
      </c>
      <c r="AF51" s="432">
        <f>'PTRM input'!V422</f>
        <v>0</v>
      </c>
      <c r="AG51" s="432">
        <f>'PTRM input'!W422</f>
        <v>0</v>
      </c>
      <c r="AH51" s="462">
        <f>'PTRM input'!S562</f>
        <v>0</v>
      </c>
      <c r="AI51" s="432">
        <f>'PTRM input'!T562</f>
        <v>0</v>
      </c>
      <c r="AJ51" s="432">
        <f>'PTRM input'!U562</f>
        <v>0</v>
      </c>
      <c r="AK51" s="432">
        <f>'PTRM input'!V562</f>
        <v>0</v>
      </c>
      <c r="AL51" s="463">
        <f>'PTRM input'!W562</f>
        <v>0</v>
      </c>
      <c r="AM51" s="462">
        <f>'PTRM input'!X422</f>
        <v>0</v>
      </c>
      <c r="AN51" s="432">
        <f>'PTRM input'!Y422</f>
        <v>0</v>
      </c>
      <c r="AO51" s="432">
        <f>'PTRM input'!Z422</f>
        <v>0</v>
      </c>
      <c r="AP51" s="432">
        <f>'PTRM input'!AA422</f>
        <v>0</v>
      </c>
      <c r="AQ51" s="432">
        <f>'PTRM input'!AB422</f>
        <v>0</v>
      </c>
      <c r="AR51" s="463">
        <f>'PTRM input'!AC422</f>
        <v>0</v>
      </c>
      <c r="AS51" s="462">
        <f>'PTRM input'!Y562</f>
        <v>0</v>
      </c>
      <c r="AT51" s="432">
        <f>'PTRM input'!Z562</f>
        <v>0</v>
      </c>
      <c r="AU51" s="432">
        <f>'PTRM input'!AA562</f>
        <v>0</v>
      </c>
      <c r="AV51" s="432">
        <f>'PTRM input'!AB562</f>
        <v>0</v>
      </c>
      <c r="AW51" s="463">
        <f>'PTRM input'!AC562</f>
        <v>0</v>
      </c>
      <c r="AX51" s="462">
        <f>'PTRM input'!AD422</f>
        <v>0</v>
      </c>
      <c r="AY51" s="432">
        <f>'PTRM input'!AE422</f>
        <v>0</v>
      </c>
      <c r="AZ51" s="432">
        <f>'PTRM input'!AF422</f>
        <v>0</v>
      </c>
      <c r="BA51" s="432">
        <f>'PTRM input'!AG422</f>
        <v>0</v>
      </c>
      <c r="BB51" s="432">
        <f>'PTRM input'!AH422</f>
        <v>0</v>
      </c>
      <c r="BC51" s="463">
        <f>'PTRM input'!AI422</f>
        <v>0</v>
      </c>
      <c r="BD51" s="462">
        <f>'PTRM input'!AE562</f>
        <v>0</v>
      </c>
      <c r="BE51" s="432">
        <f>'PTRM input'!AF562</f>
        <v>0</v>
      </c>
      <c r="BF51" s="432">
        <f>'PTRM input'!AG562</f>
        <v>0</v>
      </c>
      <c r="BG51" s="432">
        <f>'PTRM input'!AH562</f>
        <v>0</v>
      </c>
      <c r="BH51" s="463">
        <f>'PTRM input'!AI562</f>
        <v>0</v>
      </c>
      <c r="BI51" s="462">
        <f>'PTRM input'!AJ422</f>
        <v>0</v>
      </c>
      <c r="BJ51" s="432">
        <f>'PTRM input'!AK422</f>
        <v>0</v>
      </c>
      <c r="BK51" s="432">
        <f>'PTRM input'!AL422</f>
        <v>0</v>
      </c>
      <c r="BL51" s="432">
        <f>'PTRM input'!AM422</f>
        <v>0</v>
      </c>
      <c r="BM51" s="432">
        <f>'PTRM input'!AN422</f>
        <v>0</v>
      </c>
      <c r="BN51" s="463">
        <f>'PTRM input'!AO422</f>
        <v>0</v>
      </c>
      <c r="BO51" s="462">
        <f>'PTRM input'!AK562</f>
        <v>0</v>
      </c>
      <c r="BP51" s="432">
        <f>'PTRM input'!AL562</f>
        <v>0</v>
      </c>
      <c r="BQ51" s="432">
        <f>'PTRM input'!AM562</f>
        <v>0</v>
      </c>
      <c r="BR51" s="432">
        <f>'PTRM input'!AN562</f>
        <v>0</v>
      </c>
      <c r="BS51" s="463">
        <f>'PTRM input'!AO562</f>
        <v>0</v>
      </c>
      <c r="BT51" s="462">
        <f>'PTRM input'!AP422</f>
        <v>0</v>
      </c>
      <c r="BU51" s="432">
        <f>'PTRM input'!AQ422</f>
        <v>0</v>
      </c>
      <c r="BV51" s="432">
        <f>'PTRM input'!AR422</f>
        <v>0</v>
      </c>
      <c r="BW51" s="432">
        <f>'PTRM input'!AS422</f>
        <v>0</v>
      </c>
      <c r="BX51" s="432">
        <f>'PTRM input'!AT422</f>
        <v>0</v>
      </c>
      <c r="BY51" s="463">
        <f>'PTRM input'!AU422</f>
        <v>0</v>
      </c>
      <c r="BZ51" s="462">
        <f>'PTRM input'!AQ562</f>
        <v>0</v>
      </c>
      <c r="CA51" s="432">
        <f>'PTRM input'!AR562</f>
        <v>0</v>
      </c>
      <c r="CB51" s="432">
        <f>'PTRM input'!AS562</f>
        <v>0</v>
      </c>
      <c r="CC51" s="432">
        <f>'PTRM input'!AT562</f>
        <v>0</v>
      </c>
      <c r="CD51" s="463">
        <f>'PTRM input'!AU562</f>
        <v>0</v>
      </c>
      <c r="CE51" s="462">
        <f>'PTRM input'!AV422</f>
        <v>0</v>
      </c>
      <c r="CF51" s="432">
        <f>'PTRM input'!AW422</f>
        <v>0</v>
      </c>
      <c r="CG51" s="432">
        <f>'PTRM input'!AX422</f>
        <v>0</v>
      </c>
      <c r="CH51" s="432">
        <f>'PTRM input'!AY422</f>
        <v>0</v>
      </c>
      <c r="CI51" s="432">
        <f>'PTRM input'!AZ422</f>
        <v>0</v>
      </c>
      <c r="CJ51" s="463">
        <f>'PTRM input'!BA422</f>
        <v>0</v>
      </c>
      <c r="CK51" s="462">
        <f>'PTRM input'!AW562</f>
        <v>0</v>
      </c>
      <c r="CL51" s="432">
        <f>'PTRM input'!AX562</f>
        <v>0</v>
      </c>
      <c r="CM51" s="432">
        <f>'PTRM input'!AY562</f>
        <v>0</v>
      </c>
      <c r="CN51" s="432">
        <f>'PTRM input'!AZ562</f>
        <v>0</v>
      </c>
      <c r="CO51" s="463">
        <f>'PTRM input'!BA562</f>
        <v>0</v>
      </c>
      <c r="CP51" s="462">
        <f>'PTRM input'!BB422</f>
        <v>0</v>
      </c>
      <c r="CQ51" s="432">
        <f>'PTRM input'!BC422</f>
        <v>0</v>
      </c>
      <c r="CR51" s="432">
        <f>'PTRM input'!BD422</f>
        <v>0</v>
      </c>
      <c r="CS51" s="432">
        <f>'PTRM input'!BE422</f>
        <v>0</v>
      </c>
      <c r="CT51" s="432">
        <f>'PTRM input'!BF422</f>
        <v>0</v>
      </c>
      <c r="CU51" s="463">
        <f>'PTRM input'!BG422</f>
        <v>0</v>
      </c>
      <c r="CV51" s="462">
        <f>'PTRM input'!BC562</f>
        <v>0</v>
      </c>
      <c r="CW51" s="432">
        <f>'PTRM input'!BD562</f>
        <v>0</v>
      </c>
      <c r="CX51" s="432">
        <f>'PTRM input'!BE562</f>
        <v>0</v>
      </c>
      <c r="CY51" s="432">
        <f>'PTRM input'!BF562</f>
        <v>0</v>
      </c>
      <c r="CZ51" s="463">
        <f>'PTRM input'!BG562</f>
        <v>0</v>
      </c>
      <c r="DA51" s="462">
        <f>'PTRM input'!BH422</f>
        <v>0</v>
      </c>
      <c r="DB51" s="432">
        <f>'PTRM input'!BI422</f>
        <v>0</v>
      </c>
      <c r="DC51" s="432">
        <f>'PTRM input'!BJ422</f>
        <v>0</v>
      </c>
      <c r="DD51" s="432">
        <f>'PTRM input'!BK422</f>
        <v>0</v>
      </c>
      <c r="DE51" s="432">
        <f>'PTRM input'!BL422</f>
        <v>0</v>
      </c>
      <c r="DF51" s="463">
        <f>'PTRM input'!BM422</f>
        <v>0</v>
      </c>
      <c r="DG51" s="462">
        <f>'PTRM input'!BI562</f>
        <v>0</v>
      </c>
      <c r="DH51" s="432">
        <f>'PTRM input'!BJ562</f>
        <v>0</v>
      </c>
      <c r="DI51" s="432">
        <f>'PTRM input'!BK562</f>
        <v>0</v>
      </c>
      <c r="DJ51" s="432">
        <f>'PTRM input'!BL562</f>
        <v>0</v>
      </c>
      <c r="DK51" s="463">
        <f>'PTRM input'!BM562</f>
        <v>0</v>
      </c>
      <c r="DL51" s="462">
        <f>'PTRM input'!BN422</f>
        <v>0</v>
      </c>
      <c r="DM51" s="432">
        <f>'PTRM input'!BO422</f>
        <v>0</v>
      </c>
      <c r="DN51" s="432">
        <f>'PTRM input'!BP422</f>
        <v>0</v>
      </c>
      <c r="DO51" s="432">
        <f>'PTRM input'!BQ422</f>
        <v>0</v>
      </c>
      <c r="DP51" s="432">
        <f>'PTRM input'!BR422</f>
        <v>0</v>
      </c>
      <c r="DQ51" s="463">
        <f>'PTRM input'!BS422</f>
        <v>0</v>
      </c>
      <c r="DR51" s="462">
        <f>'PTRM input'!BO562</f>
        <v>0</v>
      </c>
      <c r="DS51" s="432">
        <f>'PTRM input'!BP562</f>
        <v>0</v>
      </c>
      <c r="DT51" s="432">
        <f>'PTRM input'!BQ562</f>
        <v>0</v>
      </c>
      <c r="DU51" s="432">
        <f>'PTRM input'!BR562</f>
        <v>0</v>
      </c>
      <c r="DV51" s="463">
        <f>'PTRM input'!BS562</f>
        <v>0</v>
      </c>
      <c r="DW51" s="462">
        <f>'PTRM input'!BT422</f>
        <v>0</v>
      </c>
      <c r="DX51" s="432">
        <f>'PTRM input'!BU422</f>
        <v>0</v>
      </c>
      <c r="DY51" s="432">
        <f>'PTRM input'!BV422</f>
        <v>0</v>
      </c>
      <c r="DZ51" s="432">
        <f>'PTRM input'!BW422</f>
        <v>0</v>
      </c>
      <c r="EA51" s="432">
        <f>'PTRM input'!BX422</f>
        <v>0</v>
      </c>
      <c r="EB51" s="463">
        <f>'PTRM input'!BY422</f>
        <v>0</v>
      </c>
      <c r="EC51" s="462">
        <f>'PTRM input'!BU562</f>
        <v>0</v>
      </c>
      <c r="ED51" s="432">
        <f>'PTRM input'!BV562</f>
        <v>0</v>
      </c>
      <c r="EE51" s="432">
        <f>'PTRM input'!BW562</f>
        <v>0</v>
      </c>
      <c r="EF51" s="432">
        <f>'PTRM input'!BX562</f>
        <v>0</v>
      </c>
      <c r="EG51" s="463">
        <f>'PTRM input'!BY562</f>
        <v>0</v>
      </c>
      <c r="EH51" s="462">
        <f>'PTRM input'!BZ422</f>
        <v>0</v>
      </c>
      <c r="EI51" s="432">
        <f>'PTRM input'!CA422</f>
        <v>0</v>
      </c>
      <c r="EJ51" s="432">
        <f>'PTRM input'!CB422</f>
        <v>0</v>
      </c>
      <c r="EK51" s="432">
        <f>'PTRM input'!CC422</f>
        <v>0</v>
      </c>
      <c r="EL51" s="432">
        <f>'PTRM input'!CD422</f>
        <v>0</v>
      </c>
      <c r="EM51" s="463">
        <f>'PTRM input'!CE422</f>
        <v>0</v>
      </c>
      <c r="EN51" s="462">
        <f>'PTRM input'!CA562</f>
        <v>0</v>
      </c>
      <c r="EO51" s="432">
        <f>'PTRM input'!CB562</f>
        <v>0</v>
      </c>
      <c r="EP51" s="432">
        <f>'PTRM input'!CC562</f>
        <v>0</v>
      </c>
      <c r="EQ51" s="432">
        <f>'PTRM input'!CD562</f>
        <v>0</v>
      </c>
      <c r="ER51" s="463">
        <f>'PTRM input'!CE562</f>
        <v>0</v>
      </c>
      <c r="ES51" s="462">
        <f>'PTRM input'!CF422</f>
        <v>0</v>
      </c>
      <c r="ET51" s="432">
        <f>'PTRM input'!CG422</f>
        <v>0</v>
      </c>
      <c r="EU51" s="432">
        <f>'PTRM input'!CH422</f>
        <v>0</v>
      </c>
      <c r="EV51" s="432">
        <f>'PTRM input'!CI422</f>
        <v>0</v>
      </c>
      <c r="EW51" s="432">
        <f>'PTRM input'!CJ422</f>
        <v>0</v>
      </c>
      <c r="EX51" s="463">
        <f>'PTRM input'!CK422</f>
        <v>0</v>
      </c>
      <c r="EY51" s="462">
        <f>'PTRM input'!CG562</f>
        <v>0</v>
      </c>
      <c r="EZ51" s="432">
        <f>'PTRM input'!CH562</f>
        <v>0</v>
      </c>
      <c r="FA51" s="432">
        <f>'PTRM input'!CI562</f>
        <v>0</v>
      </c>
      <c r="FB51" s="432">
        <f>'PTRM input'!CJ562</f>
        <v>0</v>
      </c>
      <c r="FC51" s="463">
        <f>'PTRM input'!CK562</f>
        <v>0</v>
      </c>
      <c r="FD51" s="462">
        <f>'PTRM input'!CL422</f>
        <v>0</v>
      </c>
      <c r="FE51" s="432">
        <f>'PTRM input'!CM422</f>
        <v>0</v>
      </c>
      <c r="FF51" s="432">
        <f>'PTRM input'!CN422</f>
        <v>0</v>
      </c>
      <c r="FG51" s="432">
        <f>'PTRM input'!CO422</f>
        <v>0</v>
      </c>
      <c r="FH51" s="432">
        <f>'PTRM input'!CP422</f>
        <v>0</v>
      </c>
      <c r="FI51" s="463">
        <f>'PTRM input'!CQ422</f>
        <v>0</v>
      </c>
      <c r="FJ51" s="462">
        <f>'PTRM input'!CM562</f>
        <v>0</v>
      </c>
      <c r="FK51" s="432">
        <f>'PTRM input'!CN562</f>
        <v>0</v>
      </c>
      <c r="FL51" s="432">
        <f>'PTRM input'!CO562</f>
        <v>0</v>
      </c>
      <c r="FM51" s="432">
        <f>'PTRM input'!CP562</f>
        <v>0</v>
      </c>
      <c r="FN51" s="463">
        <f>'PTRM input'!CQ562</f>
        <v>0</v>
      </c>
      <c r="FO51" s="462">
        <f>'PTRM input'!CR422</f>
        <v>0</v>
      </c>
      <c r="FP51" s="432">
        <f>'PTRM input'!CS422</f>
        <v>0</v>
      </c>
      <c r="FQ51" s="432">
        <f>'PTRM input'!CT422</f>
        <v>0</v>
      </c>
      <c r="FR51" s="432">
        <f>'PTRM input'!CU422</f>
        <v>0</v>
      </c>
      <c r="FS51" s="432">
        <f>'PTRM input'!CV422</f>
        <v>0</v>
      </c>
      <c r="FT51" s="463">
        <f>'PTRM input'!CW422</f>
        <v>0</v>
      </c>
      <c r="FU51" s="462">
        <f>'PTRM input'!CS562</f>
        <v>0</v>
      </c>
      <c r="FV51" s="432">
        <f>'PTRM input'!CT562</f>
        <v>0</v>
      </c>
      <c r="FW51" s="432">
        <f>'PTRM input'!CU562</f>
        <v>0</v>
      </c>
      <c r="FX51" s="432">
        <f>'PTRM input'!CV562</f>
        <v>0</v>
      </c>
      <c r="FY51" s="463">
        <f>'PTRM input'!CW562</f>
        <v>0</v>
      </c>
      <c r="FZ51" s="462">
        <f>'PTRM input'!CX422</f>
        <v>0</v>
      </c>
      <c r="GA51" s="432">
        <f>'PTRM input'!CY422</f>
        <v>0</v>
      </c>
      <c r="GB51" s="432">
        <f>'PTRM input'!CZ422</f>
        <v>0</v>
      </c>
      <c r="GC51" s="432">
        <f>'PTRM input'!DA422</f>
        <v>0</v>
      </c>
      <c r="GD51" s="432">
        <f>'PTRM input'!DB422</f>
        <v>0</v>
      </c>
      <c r="GE51" s="463">
        <f>'PTRM input'!DC422</f>
        <v>0</v>
      </c>
      <c r="GF51" s="462">
        <f>'PTRM input'!CY562</f>
        <v>0</v>
      </c>
      <c r="GG51" s="432">
        <f>'PTRM input'!CZ562</f>
        <v>0</v>
      </c>
      <c r="GH51" s="432">
        <f>'PTRM input'!DA562</f>
        <v>0</v>
      </c>
      <c r="GI51" s="432">
        <f>'PTRM input'!DB562</f>
        <v>0</v>
      </c>
      <c r="GJ51" s="463">
        <f>'PTRM input'!DC562</f>
        <v>0</v>
      </c>
    </row>
    <row r="52" spans="1:192" s="4" customFormat="1">
      <c r="A52" s="22"/>
      <c r="B52" s="22"/>
      <c r="C52" s="22"/>
      <c r="D52" s="22"/>
      <c r="E52" s="432" t="str">
        <f>'PTRM input'!E423</f>
        <v>New Tariff 2</v>
      </c>
      <c r="F52" s="462">
        <f>'PTRM input'!F423</f>
        <v>0</v>
      </c>
      <c r="G52" s="432">
        <f>'PTRM input'!G423</f>
        <v>0</v>
      </c>
      <c r="H52" s="432">
        <f>'PTRM input'!H423</f>
        <v>0</v>
      </c>
      <c r="I52" s="432">
        <f>'PTRM input'!I423</f>
        <v>0</v>
      </c>
      <c r="J52" s="432">
        <f>'PTRM input'!J423</f>
        <v>0</v>
      </c>
      <c r="K52" s="463">
        <f>'PTRM input'!K423</f>
        <v>0</v>
      </c>
      <c r="L52" s="432">
        <f>'PTRM input'!G563</f>
        <v>0</v>
      </c>
      <c r="M52" s="432">
        <f>'PTRM input'!H563</f>
        <v>0</v>
      </c>
      <c r="N52" s="432">
        <f>'PTRM input'!I563</f>
        <v>0</v>
      </c>
      <c r="O52" s="432">
        <f>'PTRM input'!J563</f>
        <v>0</v>
      </c>
      <c r="P52" s="463">
        <f>'PTRM input'!K563</f>
        <v>0</v>
      </c>
      <c r="Q52" s="462">
        <f>'PTRM input'!L423</f>
        <v>0</v>
      </c>
      <c r="R52" s="432">
        <f>'PTRM input'!M423</f>
        <v>0</v>
      </c>
      <c r="S52" s="432">
        <f>'PTRM input'!N423</f>
        <v>0</v>
      </c>
      <c r="T52" s="432">
        <f>'PTRM input'!O423</f>
        <v>0</v>
      </c>
      <c r="U52" s="432">
        <f>'PTRM input'!P423</f>
        <v>0</v>
      </c>
      <c r="V52" s="463">
        <f>'PTRM input'!Q423</f>
        <v>0</v>
      </c>
      <c r="W52" s="432">
        <f>'PTRM input'!M563</f>
        <v>0</v>
      </c>
      <c r="X52" s="432">
        <f>'PTRM input'!N563</f>
        <v>0</v>
      </c>
      <c r="Y52" s="432">
        <f>'PTRM input'!O563</f>
        <v>0</v>
      </c>
      <c r="Z52" s="432">
        <f>'PTRM input'!P563</f>
        <v>0</v>
      </c>
      <c r="AA52" s="463">
        <f>'PTRM input'!Q563</f>
        <v>0</v>
      </c>
      <c r="AB52" s="432">
        <f>'PTRM input'!R423</f>
        <v>0</v>
      </c>
      <c r="AC52" s="432">
        <f>'PTRM input'!S423</f>
        <v>0</v>
      </c>
      <c r="AD52" s="432">
        <f>'PTRM input'!T423</f>
        <v>0</v>
      </c>
      <c r="AE52" s="432">
        <f>'PTRM input'!U423</f>
        <v>0</v>
      </c>
      <c r="AF52" s="432">
        <f>'PTRM input'!V423</f>
        <v>0</v>
      </c>
      <c r="AG52" s="432">
        <f>'PTRM input'!W423</f>
        <v>0</v>
      </c>
      <c r="AH52" s="462">
        <f>'PTRM input'!S563</f>
        <v>0</v>
      </c>
      <c r="AI52" s="432">
        <f>'PTRM input'!T563</f>
        <v>0</v>
      </c>
      <c r="AJ52" s="432">
        <f>'PTRM input'!U563</f>
        <v>0</v>
      </c>
      <c r="AK52" s="432">
        <f>'PTRM input'!V563</f>
        <v>0</v>
      </c>
      <c r="AL52" s="463">
        <f>'PTRM input'!W563</f>
        <v>0</v>
      </c>
      <c r="AM52" s="462">
        <f>'PTRM input'!X423</f>
        <v>0</v>
      </c>
      <c r="AN52" s="432">
        <f>'PTRM input'!Y423</f>
        <v>0</v>
      </c>
      <c r="AO52" s="432">
        <f>'PTRM input'!Z423</f>
        <v>0</v>
      </c>
      <c r="AP52" s="432">
        <f>'PTRM input'!AA423</f>
        <v>0</v>
      </c>
      <c r="AQ52" s="432">
        <f>'PTRM input'!AB423</f>
        <v>0</v>
      </c>
      <c r="AR52" s="463">
        <f>'PTRM input'!AC423</f>
        <v>0</v>
      </c>
      <c r="AS52" s="462">
        <f>'PTRM input'!Y563</f>
        <v>0</v>
      </c>
      <c r="AT52" s="432">
        <f>'PTRM input'!Z563</f>
        <v>0</v>
      </c>
      <c r="AU52" s="432">
        <f>'PTRM input'!AA563</f>
        <v>0</v>
      </c>
      <c r="AV52" s="432">
        <f>'PTRM input'!AB563</f>
        <v>0</v>
      </c>
      <c r="AW52" s="463">
        <f>'PTRM input'!AC563</f>
        <v>0</v>
      </c>
      <c r="AX52" s="462">
        <f>'PTRM input'!AD423</f>
        <v>0</v>
      </c>
      <c r="AY52" s="432">
        <f>'PTRM input'!AE423</f>
        <v>0</v>
      </c>
      <c r="AZ52" s="432">
        <f>'PTRM input'!AF423</f>
        <v>0</v>
      </c>
      <c r="BA52" s="432">
        <f>'PTRM input'!AG423</f>
        <v>0</v>
      </c>
      <c r="BB52" s="432">
        <f>'PTRM input'!AH423</f>
        <v>0</v>
      </c>
      <c r="BC52" s="463">
        <f>'PTRM input'!AI423</f>
        <v>0</v>
      </c>
      <c r="BD52" s="462">
        <f>'PTRM input'!AE563</f>
        <v>0</v>
      </c>
      <c r="BE52" s="432">
        <f>'PTRM input'!AF563</f>
        <v>0</v>
      </c>
      <c r="BF52" s="432">
        <f>'PTRM input'!AG563</f>
        <v>0</v>
      </c>
      <c r="BG52" s="432">
        <f>'PTRM input'!AH563</f>
        <v>0</v>
      </c>
      <c r="BH52" s="463">
        <f>'PTRM input'!AI563</f>
        <v>0</v>
      </c>
      <c r="BI52" s="462">
        <f>'PTRM input'!AJ423</f>
        <v>0</v>
      </c>
      <c r="BJ52" s="432">
        <f>'PTRM input'!AK423</f>
        <v>0</v>
      </c>
      <c r="BK52" s="432">
        <f>'PTRM input'!AL423</f>
        <v>0</v>
      </c>
      <c r="BL52" s="432">
        <f>'PTRM input'!AM423</f>
        <v>0</v>
      </c>
      <c r="BM52" s="432">
        <f>'PTRM input'!AN423</f>
        <v>0</v>
      </c>
      <c r="BN52" s="463">
        <f>'PTRM input'!AO423</f>
        <v>0</v>
      </c>
      <c r="BO52" s="462">
        <f>'PTRM input'!AK563</f>
        <v>0</v>
      </c>
      <c r="BP52" s="432">
        <f>'PTRM input'!AL563</f>
        <v>0</v>
      </c>
      <c r="BQ52" s="432">
        <f>'PTRM input'!AM563</f>
        <v>0</v>
      </c>
      <c r="BR52" s="432">
        <f>'PTRM input'!AN563</f>
        <v>0</v>
      </c>
      <c r="BS52" s="463">
        <f>'PTRM input'!AO563</f>
        <v>0</v>
      </c>
      <c r="BT52" s="462">
        <f>'PTRM input'!AP423</f>
        <v>0</v>
      </c>
      <c r="BU52" s="432">
        <f>'PTRM input'!AQ423</f>
        <v>0</v>
      </c>
      <c r="BV52" s="432">
        <f>'PTRM input'!AR423</f>
        <v>0</v>
      </c>
      <c r="BW52" s="432">
        <f>'PTRM input'!AS423</f>
        <v>0</v>
      </c>
      <c r="BX52" s="432">
        <f>'PTRM input'!AT423</f>
        <v>0</v>
      </c>
      <c r="BY52" s="463">
        <f>'PTRM input'!AU423</f>
        <v>0</v>
      </c>
      <c r="BZ52" s="462">
        <f>'PTRM input'!AQ563</f>
        <v>0</v>
      </c>
      <c r="CA52" s="432">
        <f>'PTRM input'!AR563</f>
        <v>0</v>
      </c>
      <c r="CB52" s="432">
        <f>'PTRM input'!AS563</f>
        <v>0</v>
      </c>
      <c r="CC52" s="432">
        <f>'PTRM input'!AT563</f>
        <v>0</v>
      </c>
      <c r="CD52" s="463">
        <f>'PTRM input'!AU563</f>
        <v>0</v>
      </c>
      <c r="CE52" s="462">
        <f>'PTRM input'!AV423</f>
        <v>0</v>
      </c>
      <c r="CF52" s="432">
        <f>'PTRM input'!AW423</f>
        <v>0</v>
      </c>
      <c r="CG52" s="432">
        <f>'PTRM input'!AX423</f>
        <v>0</v>
      </c>
      <c r="CH52" s="432">
        <f>'PTRM input'!AY423</f>
        <v>0</v>
      </c>
      <c r="CI52" s="432">
        <f>'PTRM input'!AZ423</f>
        <v>0</v>
      </c>
      <c r="CJ52" s="463">
        <f>'PTRM input'!BA423</f>
        <v>0</v>
      </c>
      <c r="CK52" s="462">
        <f>'PTRM input'!AW563</f>
        <v>0</v>
      </c>
      <c r="CL52" s="432">
        <f>'PTRM input'!AX563</f>
        <v>0</v>
      </c>
      <c r="CM52" s="432">
        <f>'PTRM input'!AY563</f>
        <v>0</v>
      </c>
      <c r="CN52" s="432">
        <f>'PTRM input'!AZ563</f>
        <v>0</v>
      </c>
      <c r="CO52" s="463">
        <f>'PTRM input'!BA563</f>
        <v>0</v>
      </c>
      <c r="CP52" s="462">
        <f>'PTRM input'!BB423</f>
        <v>0</v>
      </c>
      <c r="CQ52" s="432">
        <f>'PTRM input'!BC423</f>
        <v>0</v>
      </c>
      <c r="CR52" s="432">
        <f>'PTRM input'!BD423</f>
        <v>0</v>
      </c>
      <c r="CS52" s="432">
        <f>'PTRM input'!BE423</f>
        <v>0</v>
      </c>
      <c r="CT52" s="432">
        <f>'PTRM input'!BF423</f>
        <v>0</v>
      </c>
      <c r="CU52" s="463">
        <f>'PTRM input'!BG423</f>
        <v>0</v>
      </c>
      <c r="CV52" s="462">
        <f>'PTRM input'!BC563</f>
        <v>0</v>
      </c>
      <c r="CW52" s="432">
        <f>'PTRM input'!BD563</f>
        <v>0</v>
      </c>
      <c r="CX52" s="432">
        <f>'PTRM input'!BE563</f>
        <v>0</v>
      </c>
      <c r="CY52" s="432">
        <f>'PTRM input'!BF563</f>
        <v>0</v>
      </c>
      <c r="CZ52" s="463">
        <f>'PTRM input'!BG563</f>
        <v>0</v>
      </c>
      <c r="DA52" s="462">
        <f>'PTRM input'!BH423</f>
        <v>0</v>
      </c>
      <c r="DB52" s="432">
        <f>'PTRM input'!BI423</f>
        <v>0</v>
      </c>
      <c r="DC52" s="432">
        <f>'PTRM input'!BJ423</f>
        <v>0</v>
      </c>
      <c r="DD52" s="432">
        <f>'PTRM input'!BK423</f>
        <v>0</v>
      </c>
      <c r="DE52" s="432">
        <f>'PTRM input'!BL423</f>
        <v>0</v>
      </c>
      <c r="DF52" s="463">
        <f>'PTRM input'!BM423</f>
        <v>0</v>
      </c>
      <c r="DG52" s="462">
        <f>'PTRM input'!BI563</f>
        <v>0</v>
      </c>
      <c r="DH52" s="432">
        <f>'PTRM input'!BJ563</f>
        <v>0</v>
      </c>
      <c r="DI52" s="432">
        <f>'PTRM input'!BK563</f>
        <v>0</v>
      </c>
      <c r="DJ52" s="432">
        <f>'PTRM input'!BL563</f>
        <v>0</v>
      </c>
      <c r="DK52" s="463">
        <f>'PTRM input'!BM563</f>
        <v>0</v>
      </c>
      <c r="DL52" s="462">
        <f>'PTRM input'!BN423</f>
        <v>0</v>
      </c>
      <c r="DM52" s="432">
        <f>'PTRM input'!BO423</f>
        <v>0</v>
      </c>
      <c r="DN52" s="432">
        <f>'PTRM input'!BP423</f>
        <v>0</v>
      </c>
      <c r="DO52" s="432">
        <f>'PTRM input'!BQ423</f>
        <v>0</v>
      </c>
      <c r="DP52" s="432">
        <f>'PTRM input'!BR423</f>
        <v>0</v>
      </c>
      <c r="DQ52" s="463">
        <f>'PTRM input'!BS423</f>
        <v>0</v>
      </c>
      <c r="DR52" s="462">
        <f>'PTRM input'!BO563</f>
        <v>0</v>
      </c>
      <c r="DS52" s="432">
        <f>'PTRM input'!BP563</f>
        <v>0</v>
      </c>
      <c r="DT52" s="432">
        <f>'PTRM input'!BQ563</f>
        <v>0</v>
      </c>
      <c r="DU52" s="432">
        <f>'PTRM input'!BR563</f>
        <v>0</v>
      </c>
      <c r="DV52" s="463">
        <f>'PTRM input'!BS563</f>
        <v>0</v>
      </c>
      <c r="DW52" s="462">
        <f>'PTRM input'!BT423</f>
        <v>0</v>
      </c>
      <c r="DX52" s="432">
        <f>'PTRM input'!BU423</f>
        <v>0</v>
      </c>
      <c r="DY52" s="432">
        <f>'PTRM input'!BV423</f>
        <v>0</v>
      </c>
      <c r="DZ52" s="432">
        <f>'PTRM input'!BW423</f>
        <v>0</v>
      </c>
      <c r="EA52" s="432">
        <f>'PTRM input'!BX423</f>
        <v>0</v>
      </c>
      <c r="EB52" s="463">
        <f>'PTRM input'!BY423</f>
        <v>0</v>
      </c>
      <c r="EC52" s="462">
        <f>'PTRM input'!BU563</f>
        <v>0</v>
      </c>
      <c r="ED52" s="432">
        <f>'PTRM input'!BV563</f>
        <v>0</v>
      </c>
      <c r="EE52" s="432">
        <f>'PTRM input'!BW563</f>
        <v>0</v>
      </c>
      <c r="EF52" s="432">
        <f>'PTRM input'!BX563</f>
        <v>0</v>
      </c>
      <c r="EG52" s="463">
        <f>'PTRM input'!BY563</f>
        <v>0</v>
      </c>
      <c r="EH52" s="462">
        <f>'PTRM input'!BZ423</f>
        <v>0</v>
      </c>
      <c r="EI52" s="432">
        <f>'PTRM input'!CA423</f>
        <v>0</v>
      </c>
      <c r="EJ52" s="432">
        <f>'PTRM input'!CB423</f>
        <v>0</v>
      </c>
      <c r="EK52" s="432">
        <f>'PTRM input'!CC423</f>
        <v>0</v>
      </c>
      <c r="EL52" s="432">
        <f>'PTRM input'!CD423</f>
        <v>0</v>
      </c>
      <c r="EM52" s="463">
        <f>'PTRM input'!CE423</f>
        <v>0</v>
      </c>
      <c r="EN52" s="462">
        <f>'PTRM input'!CA563</f>
        <v>0</v>
      </c>
      <c r="EO52" s="432">
        <f>'PTRM input'!CB563</f>
        <v>0</v>
      </c>
      <c r="EP52" s="432">
        <f>'PTRM input'!CC563</f>
        <v>0</v>
      </c>
      <c r="EQ52" s="432">
        <f>'PTRM input'!CD563</f>
        <v>0</v>
      </c>
      <c r="ER52" s="463">
        <f>'PTRM input'!CE563</f>
        <v>0</v>
      </c>
      <c r="ES52" s="462">
        <f>'PTRM input'!CF423</f>
        <v>0</v>
      </c>
      <c r="ET52" s="432">
        <f>'PTRM input'!CG423</f>
        <v>0</v>
      </c>
      <c r="EU52" s="432">
        <f>'PTRM input'!CH423</f>
        <v>0</v>
      </c>
      <c r="EV52" s="432">
        <f>'PTRM input'!CI423</f>
        <v>0</v>
      </c>
      <c r="EW52" s="432">
        <f>'PTRM input'!CJ423</f>
        <v>0</v>
      </c>
      <c r="EX52" s="463">
        <f>'PTRM input'!CK423</f>
        <v>0</v>
      </c>
      <c r="EY52" s="462">
        <f>'PTRM input'!CG563</f>
        <v>0</v>
      </c>
      <c r="EZ52" s="432">
        <f>'PTRM input'!CH563</f>
        <v>0</v>
      </c>
      <c r="FA52" s="432">
        <f>'PTRM input'!CI563</f>
        <v>0</v>
      </c>
      <c r="FB52" s="432">
        <f>'PTRM input'!CJ563</f>
        <v>0</v>
      </c>
      <c r="FC52" s="463">
        <f>'PTRM input'!CK563</f>
        <v>0</v>
      </c>
      <c r="FD52" s="462">
        <f>'PTRM input'!CL423</f>
        <v>0</v>
      </c>
      <c r="FE52" s="432">
        <f>'PTRM input'!CM423</f>
        <v>0</v>
      </c>
      <c r="FF52" s="432">
        <f>'PTRM input'!CN423</f>
        <v>0</v>
      </c>
      <c r="FG52" s="432">
        <f>'PTRM input'!CO423</f>
        <v>0</v>
      </c>
      <c r="FH52" s="432">
        <f>'PTRM input'!CP423</f>
        <v>0</v>
      </c>
      <c r="FI52" s="463">
        <f>'PTRM input'!CQ423</f>
        <v>0</v>
      </c>
      <c r="FJ52" s="462">
        <f>'PTRM input'!CM563</f>
        <v>0</v>
      </c>
      <c r="FK52" s="432">
        <f>'PTRM input'!CN563</f>
        <v>0</v>
      </c>
      <c r="FL52" s="432">
        <f>'PTRM input'!CO563</f>
        <v>0</v>
      </c>
      <c r="FM52" s="432">
        <f>'PTRM input'!CP563</f>
        <v>0</v>
      </c>
      <c r="FN52" s="463">
        <f>'PTRM input'!CQ563</f>
        <v>0</v>
      </c>
      <c r="FO52" s="462">
        <f>'PTRM input'!CR423</f>
        <v>0</v>
      </c>
      <c r="FP52" s="432">
        <f>'PTRM input'!CS423</f>
        <v>0</v>
      </c>
      <c r="FQ52" s="432">
        <f>'PTRM input'!CT423</f>
        <v>0</v>
      </c>
      <c r="FR52" s="432">
        <f>'PTRM input'!CU423</f>
        <v>0</v>
      </c>
      <c r="FS52" s="432">
        <f>'PTRM input'!CV423</f>
        <v>0</v>
      </c>
      <c r="FT52" s="463">
        <f>'PTRM input'!CW423</f>
        <v>0</v>
      </c>
      <c r="FU52" s="462">
        <f>'PTRM input'!CS563</f>
        <v>0</v>
      </c>
      <c r="FV52" s="432">
        <f>'PTRM input'!CT563</f>
        <v>0</v>
      </c>
      <c r="FW52" s="432">
        <f>'PTRM input'!CU563</f>
        <v>0</v>
      </c>
      <c r="FX52" s="432">
        <f>'PTRM input'!CV563</f>
        <v>0</v>
      </c>
      <c r="FY52" s="463">
        <f>'PTRM input'!CW563</f>
        <v>0</v>
      </c>
      <c r="FZ52" s="462">
        <f>'PTRM input'!CX423</f>
        <v>0</v>
      </c>
      <c r="GA52" s="432">
        <f>'PTRM input'!CY423</f>
        <v>0</v>
      </c>
      <c r="GB52" s="432">
        <f>'PTRM input'!CZ423</f>
        <v>0</v>
      </c>
      <c r="GC52" s="432">
        <f>'PTRM input'!DA423</f>
        <v>0</v>
      </c>
      <c r="GD52" s="432">
        <f>'PTRM input'!DB423</f>
        <v>0</v>
      </c>
      <c r="GE52" s="463">
        <f>'PTRM input'!DC423</f>
        <v>0</v>
      </c>
      <c r="GF52" s="462">
        <f>'PTRM input'!CY563</f>
        <v>0</v>
      </c>
      <c r="GG52" s="432">
        <f>'PTRM input'!CZ563</f>
        <v>0</v>
      </c>
      <c r="GH52" s="432">
        <f>'PTRM input'!DA563</f>
        <v>0</v>
      </c>
      <c r="GI52" s="432">
        <f>'PTRM input'!DB563</f>
        <v>0</v>
      </c>
      <c r="GJ52" s="463">
        <f>'PTRM input'!DC563</f>
        <v>0</v>
      </c>
    </row>
    <row r="53" spans="1:192" s="4" customFormat="1">
      <c r="A53" s="22"/>
      <c r="B53" s="22"/>
      <c r="C53" s="22"/>
      <c r="D53" s="22"/>
      <c r="E53" s="432" t="str">
        <f>'PTRM input'!E424</f>
        <v>New Tariff 3</v>
      </c>
      <c r="F53" s="462">
        <f>'PTRM input'!F424</f>
        <v>0</v>
      </c>
      <c r="G53" s="432">
        <f>'PTRM input'!G424</f>
        <v>0</v>
      </c>
      <c r="H53" s="432">
        <f>'PTRM input'!H424</f>
        <v>0</v>
      </c>
      <c r="I53" s="432">
        <f>'PTRM input'!I424</f>
        <v>0</v>
      </c>
      <c r="J53" s="432">
        <f>'PTRM input'!J424</f>
        <v>0</v>
      </c>
      <c r="K53" s="463">
        <f>'PTRM input'!K424</f>
        <v>0</v>
      </c>
      <c r="L53" s="432">
        <f>'PTRM input'!G564</f>
        <v>0</v>
      </c>
      <c r="M53" s="432">
        <f>'PTRM input'!H564</f>
        <v>0</v>
      </c>
      <c r="N53" s="432">
        <f>'PTRM input'!I564</f>
        <v>0</v>
      </c>
      <c r="O53" s="432">
        <f>'PTRM input'!J564</f>
        <v>0</v>
      </c>
      <c r="P53" s="463">
        <f>'PTRM input'!K564</f>
        <v>0</v>
      </c>
      <c r="Q53" s="462">
        <f>'PTRM input'!L424</f>
        <v>0</v>
      </c>
      <c r="R53" s="432">
        <f>'PTRM input'!M424</f>
        <v>0</v>
      </c>
      <c r="S53" s="432">
        <f>'PTRM input'!N424</f>
        <v>0</v>
      </c>
      <c r="T53" s="432">
        <f>'PTRM input'!O424</f>
        <v>0</v>
      </c>
      <c r="U53" s="432">
        <f>'PTRM input'!P424</f>
        <v>0</v>
      </c>
      <c r="V53" s="463">
        <f>'PTRM input'!Q424</f>
        <v>0</v>
      </c>
      <c r="W53" s="432">
        <f>'PTRM input'!M564</f>
        <v>0</v>
      </c>
      <c r="X53" s="432">
        <f>'PTRM input'!N564</f>
        <v>0</v>
      </c>
      <c r="Y53" s="432">
        <f>'PTRM input'!O564</f>
        <v>0</v>
      </c>
      <c r="Z53" s="432">
        <f>'PTRM input'!P564</f>
        <v>0</v>
      </c>
      <c r="AA53" s="463">
        <f>'PTRM input'!Q564</f>
        <v>0</v>
      </c>
      <c r="AB53" s="432">
        <f>'PTRM input'!R424</f>
        <v>0</v>
      </c>
      <c r="AC53" s="432">
        <f>'PTRM input'!S424</f>
        <v>0</v>
      </c>
      <c r="AD53" s="432">
        <f>'PTRM input'!T424</f>
        <v>0</v>
      </c>
      <c r="AE53" s="432">
        <f>'PTRM input'!U424</f>
        <v>0</v>
      </c>
      <c r="AF53" s="432">
        <f>'PTRM input'!V424</f>
        <v>0</v>
      </c>
      <c r="AG53" s="432">
        <f>'PTRM input'!W424</f>
        <v>0</v>
      </c>
      <c r="AH53" s="462">
        <f>'PTRM input'!S564</f>
        <v>0</v>
      </c>
      <c r="AI53" s="432">
        <f>'PTRM input'!T564</f>
        <v>0</v>
      </c>
      <c r="AJ53" s="432">
        <f>'PTRM input'!U564</f>
        <v>0</v>
      </c>
      <c r="AK53" s="432">
        <f>'PTRM input'!V564</f>
        <v>0</v>
      </c>
      <c r="AL53" s="463">
        <f>'PTRM input'!W564</f>
        <v>0</v>
      </c>
      <c r="AM53" s="462">
        <f>'PTRM input'!X424</f>
        <v>0</v>
      </c>
      <c r="AN53" s="432">
        <f>'PTRM input'!Y424</f>
        <v>0</v>
      </c>
      <c r="AO53" s="432">
        <f>'PTRM input'!Z424</f>
        <v>0</v>
      </c>
      <c r="AP53" s="432">
        <f>'PTRM input'!AA424</f>
        <v>0</v>
      </c>
      <c r="AQ53" s="432">
        <f>'PTRM input'!AB424</f>
        <v>0</v>
      </c>
      <c r="AR53" s="463">
        <f>'PTRM input'!AC424</f>
        <v>0</v>
      </c>
      <c r="AS53" s="462">
        <f>'PTRM input'!Y564</f>
        <v>0</v>
      </c>
      <c r="AT53" s="432">
        <f>'PTRM input'!Z564</f>
        <v>0</v>
      </c>
      <c r="AU53" s="432">
        <f>'PTRM input'!AA564</f>
        <v>0</v>
      </c>
      <c r="AV53" s="432">
        <f>'PTRM input'!AB564</f>
        <v>0</v>
      </c>
      <c r="AW53" s="463">
        <f>'PTRM input'!AC564</f>
        <v>0</v>
      </c>
      <c r="AX53" s="462">
        <f>'PTRM input'!AD424</f>
        <v>0</v>
      </c>
      <c r="AY53" s="432">
        <f>'PTRM input'!AE424</f>
        <v>0</v>
      </c>
      <c r="AZ53" s="432">
        <f>'PTRM input'!AF424</f>
        <v>0</v>
      </c>
      <c r="BA53" s="432">
        <f>'PTRM input'!AG424</f>
        <v>0</v>
      </c>
      <c r="BB53" s="432">
        <f>'PTRM input'!AH424</f>
        <v>0</v>
      </c>
      <c r="BC53" s="463">
        <f>'PTRM input'!AI424</f>
        <v>0</v>
      </c>
      <c r="BD53" s="462">
        <f>'PTRM input'!AE564</f>
        <v>0</v>
      </c>
      <c r="BE53" s="432">
        <f>'PTRM input'!AF564</f>
        <v>0</v>
      </c>
      <c r="BF53" s="432">
        <f>'PTRM input'!AG564</f>
        <v>0</v>
      </c>
      <c r="BG53" s="432">
        <f>'PTRM input'!AH564</f>
        <v>0</v>
      </c>
      <c r="BH53" s="463">
        <f>'PTRM input'!AI564</f>
        <v>0</v>
      </c>
      <c r="BI53" s="462">
        <f>'PTRM input'!AJ424</f>
        <v>0</v>
      </c>
      <c r="BJ53" s="432">
        <f>'PTRM input'!AK424</f>
        <v>0</v>
      </c>
      <c r="BK53" s="432">
        <f>'PTRM input'!AL424</f>
        <v>0</v>
      </c>
      <c r="BL53" s="432">
        <f>'PTRM input'!AM424</f>
        <v>0</v>
      </c>
      <c r="BM53" s="432">
        <f>'PTRM input'!AN424</f>
        <v>0</v>
      </c>
      <c r="BN53" s="463">
        <f>'PTRM input'!AO424</f>
        <v>0</v>
      </c>
      <c r="BO53" s="462">
        <f>'PTRM input'!AK564</f>
        <v>0</v>
      </c>
      <c r="BP53" s="432">
        <f>'PTRM input'!AL564</f>
        <v>0</v>
      </c>
      <c r="BQ53" s="432">
        <f>'PTRM input'!AM564</f>
        <v>0</v>
      </c>
      <c r="BR53" s="432">
        <f>'PTRM input'!AN564</f>
        <v>0</v>
      </c>
      <c r="BS53" s="463">
        <f>'PTRM input'!AO564</f>
        <v>0</v>
      </c>
      <c r="BT53" s="462">
        <f>'PTRM input'!AP424</f>
        <v>0</v>
      </c>
      <c r="BU53" s="432">
        <f>'PTRM input'!AQ424</f>
        <v>0</v>
      </c>
      <c r="BV53" s="432">
        <f>'PTRM input'!AR424</f>
        <v>0</v>
      </c>
      <c r="BW53" s="432">
        <f>'PTRM input'!AS424</f>
        <v>0</v>
      </c>
      <c r="BX53" s="432">
        <f>'PTRM input'!AT424</f>
        <v>0</v>
      </c>
      <c r="BY53" s="463">
        <f>'PTRM input'!AU424</f>
        <v>0</v>
      </c>
      <c r="BZ53" s="462">
        <f>'PTRM input'!AQ564</f>
        <v>0</v>
      </c>
      <c r="CA53" s="432">
        <f>'PTRM input'!AR564</f>
        <v>0</v>
      </c>
      <c r="CB53" s="432">
        <f>'PTRM input'!AS564</f>
        <v>0</v>
      </c>
      <c r="CC53" s="432">
        <f>'PTRM input'!AT564</f>
        <v>0</v>
      </c>
      <c r="CD53" s="463">
        <f>'PTRM input'!AU564</f>
        <v>0</v>
      </c>
      <c r="CE53" s="462">
        <f>'PTRM input'!AV424</f>
        <v>0</v>
      </c>
      <c r="CF53" s="432">
        <f>'PTRM input'!AW424</f>
        <v>0</v>
      </c>
      <c r="CG53" s="432">
        <f>'PTRM input'!AX424</f>
        <v>0</v>
      </c>
      <c r="CH53" s="432">
        <f>'PTRM input'!AY424</f>
        <v>0</v>
      </c>
      <c r="CI53" s="432">
        <f>'PTRM input'!AZ424</f>
        <v>0</v>
      </c>
      <c r="CJ53" s="463">
        <f>'PTRM input'!BA424</f>
        <v>0</v>
      </c>
      <c r="CK53" s="462">
        <f>'PTRM input'!AW564</f>
        <v>0</v>
      </c>
      <c r="CL53" s="432">
        <f>'PTRM input'!AX564</f>
        <v>0</v>
      </c>
      <c r="CM53" s="432">
        <f>'PTRM input'!AY564</f>
        <v>0</v>
      </c>
      <c r="CN53" s="432">
        <f>'PTRM input'!AZ564</f>
        <v>0</v>
      </c>
      <c r="CO53" s="463">
        <f>'PTRM input'!BA564</f>
        <v>0</v>
      </c>
      <c r="CP53" s="462">
        <f>'PTRM input'!BB424</f>
        <v>0</v>
      </c>
      <c r="CQ53" s="432">
        <f>'PTRM input'!BC424</f>
        <v>0</v>
      </c>
      <c r="CR53" s="432">
        <f>'PTRM input'!BD424</f>
        <v>0</v>
      </c>
      <c r="CS53" s="432">
        <f>'PTRM input'!BE424</f>
        <v>0</v>
      </c>
      <c r="CT53" s="432">
        <f>'PTRM input'!BF424</f>
        <v>0</v>
      </c>
      <c r="CU53" s="463">
        <f>'PTRM input'!BG424</f>
        <v>0</v>
      </c>
      <c r="CV53" s="462">
        <f>'PTRM input'!BC564</f>
        <v>0</v>
      </c>
      <c r="CW53" s="432">
        <f>'PTRM input'!BD564</f>
        <v>0</v>
      </c>
      <c r="CX53" s="432">
        <f>'PTRM input'!BE564</f>
        <v>0</v>
      </c>
      <c r="CY53" s="432">
        <f>'PTRM input'!BF564</f>
        <v>0</v>
      </c>
      <c r="CZ53" s="463">
        <f>'PTRM input'!BG564</f>
        <v>0</v>
      </c>
      <c r="DA53" s="462">
        <f>'PTRM input'!BH424</f>
        <v>0</v>
      </c>
      <c r="DB53" s="432">
        <f>'PTRM input'!BI424</f>
        <v>0</v>
      </c>
      <c r="DC53" s="432">
        <f>'PTRM input'!BJ424</f>
        <v>0</v>
      </c>
      <c r="DD53" s="432">
        <f>'PTRM input'!BK424</f>
        <v>0</v>
      </c>
      <c r="DE53" s="432">
        <f>'PTRM input'!BL424</f>
        <v>0</v>
      </c>
      <c r="DF53" s="463">
        <f>'PTRM input'!BM424</f>
        <v>0</v>
      </c>
      <c r="DG53" s="462">
        <f>'PTRM input'!BI564</f>
        <v>0</v>
      </c>
      <c r="DH53" s="432">
        <f>'PTRM input'!BJ564</f>
        <v>0</v>
      </c>
      <c r="DI53" s="432">
        <f>'PTRM input'!BK564</f>
        <v>0</v>
      </c>
      <c r="DJ53" s="432">
        <f>'PTRM input'!BL564</f>
        <v>0</v>
      </c>
      <c r="DK53" s="463">
        <f>'PTRM input'!BM564</f>
        <v>0</v>
      </c>
      <c r="DL53" s="462">
        <f>'PTRM input'!BN424</f>
        <v>0</v>
      </c>
      <c r="DM53" s="432">
        <f>'PTRM input'!BO424</f>
        <v>0</v>
      </c>
      <c r="DN53" s="432">
        <f>'PTRM input'!BP424</f>
        <v>0</v>
      </c>
      <c r="DO53" s="432">
        <f>'PTRM input'!BQ424</f>
        <v>0</v>
      </c>
      <c r="DP53" s="432">
        <f>'PTRM input'!BR424</f>
        <v>0</v>
      </c>
      <c r="DQ53" s="463">
        <f>'PTRM input'!BS424</f>
        <v>0</v>
      </c>
      <c r="DR53" s="462">
        <f>'PTRM input'!BO564</f>
        <v>0</v>
      </c>
      <c r="DS53" s="432">
        <f>'PTRM input'!BP564</f>
        <v>0</v>
      </c>
      <c r="DT53" s="432">
        <f>'PTRM input'!BQ564</f>
        <v>0</v>
      </c>
      <c r="DU53" s="432">
        <f>'PTRM input'!BR564</f>
        <v>0</v>
      </c>
      <c r="DV53" s="463">
        <f>'PTRM input'!BS564</f>
        <v>0</v>
      </c>
      <c r="DW53" s="462">
        <f>'PTRM input'!BT424</f>
        <v>0</v>
      </c>
      <c r="DX53" s="432">
        <f>'PTRM input'!BU424</f>
        <v>0</v>
      </c>
      <c r="DY53" s="432">
        <f>'PTRM input'!BV424</f>
        <v>0</v>
      </c>
      <c r="DZ53" s="432">
        <f>'PTRM input'!BW424</f>
        <v>0</v>
      </c>
      <c r="EA53" s="432">
        <f>'PTRM input'!BX424</f>
        <v>0</v>
      </c>
      <c r="EB53" s="463">
        <f>'PTRM input'!BY424</f>
        <v>0</v>
      </c>
      <c r="EC53" s="462">
        <f>'PTRM input'!BU564</f>
        <v>0</v>
      </c>
      <c r="ED53" s="432">
        <f>'PTRM input'!BV564</f>
        <v>0</v>
      </c>
      <c r="EE53" s="432">
        <f>'PTRM input'!BW564</f>
        <v>0</v>
      </c>
      <c r="EF53" s="432">
        <f>'PTRM input'!BX564</f>
        <v>0</v>
      </c>
      <c r="EG53" s="463">
        <f>'PTRM input'!BY564</f>
        <v>0</v>
      </c>
      <c r="EH53" s="462">
        <f>'PTRM input'!BZ424</f>
        <v>0</v>
      </c>
      <c r="EI53" s="432">
        <f>'PTRM input'!CA424</f>
        <v>0</v>
      </c>
      <c r="EJ53" s="432">
        <f>'PTRM input'!CB424</f>
        <v>0</v>
      </c>
      <c r="EK53" s="432">
        <f>'PTRM input'!CC424</f>
        <v>0</v>
      </c>
      <c r="EL53" s="432">
        <f>'PTRM input'!CD424</f>
        <v>0</v>
      </c>
      <c r="EM53" s="463">
        <f>'PTRM input'!CE424</f>
        <v>0</v>
      </c>
      <c r="EN53" s="462">
        <f>'PTRM input'!CA564</f>
        <v>0</v>
      </c>
      <c r="EO53" s="432">
        <f>'PTRM input'!CB564</f>
        <v>0</v>
      </c>
      <c r="EP53" s="432">
        <f>'PTRM input'!CC564</f>
        <v>0</v>
      </c>
      <c r="EQ53" s="432">
        <f>'PTRM input'!CD564</f>
        <v>0</v>
      </c>
      <c r="ER53" s="463">
        <f>'PTRM input'!CE564</f>
        <v>0</v>
      </c>
      <c r="ES53" s="462">
        <f>'PTRM input'!CF424</f>
        <v>0</v>
      </c>
      <c r="ET53" s="432">
        <f>'PTRM input'!CG424</f>
        <v>0</v>
      </c>
      <c r="EU53" s="432">
        <f>'PTRM input'!CH424</f>
        <v>0</v>
      </c>
      <c r="EV53" s="432">
        <f>'PTRM input'!CI424</f>
        <v>0</v>
      </c>
      <c r="EW53" s="432">
        <f>'PTRM input'!CJ424</f>
        <v>0</v>
      </c>
      <c r="EX53" s="463">
        <f>'PTRM input'!CK424</f>
        <v>0</v>
      </c>
      <c r="EY53" s="462">
        <f>'PTRM input'!CG564</f>
        <v>0</v>
      </c>
      <c r="EZ53" s="432">
        <f>'PTRM input'!CH564</f>
        <v>0</v>
      </c>
      <c r="FA53" s="432">
        <f>'PTRM input'!CI564</f>
        <v>0</v>
      </c>
      <c r="FB53" s="432">
        <f>'PTRM input'!CJ564</f>
        <v>0</v>
      </c>
      <c r="FC53" s="463">
        <f>'PTRM input'!CK564</f>
        <v>0</v>
      </c>
      <c r="FD53" s="462">
        <f>'PTRM input'!CL424</f>
        <v>0</v>
      </c>
      <c r="FE53" s="432">
        <f>'PTRM input'!CM424</f>
        <v>0</v>
      </c>
      <c r="FF53" s="432">
        <f>'PTRM input'!CN424</f>
        <v>0</v>
      </c>
      <c r="FG53" s="432">
        <f>'PTRM input'!CO424</f>
        <v>0</v>
      </c>
      <c r="FH53" s="432">
        <f>'PTRM input'!CP424</f>
        <v>0</v>
      </c>
      <c r="FI53" s="463">
        <f>'PTRM input'!CQ424</f>
        <v>0</v>
      </c>
      <c r="FJ53" s="462">
        <f>'PTRM input'!CM564</f>
        <v>0</v>
      </c>
      <c r="FK53" s="432">
        <f>'PTRM input'!CN564</f>
        <v>0</v>
      </c>
      <c r="FL53" s="432">
        <f>'PTRM input'!CO564</f>
        <v>0</v>
      </c>
      <c r="FM53" s="432">
        <f>'PTRM input'!CP564</f>
        <v>0</v>
      </c>
      <c r="FN53" s="463">
        <f>'PTRM input'!CQ564</f>
        <v>0</v>
      </c>
      <c r="FO53" s="462">
        <f>'PTRM input'!CR424</f>
        <v>0</v>
      </c>
      <c r="FP53" s="432">
        <f>'PTRM input'!CS424</f>
        <v>0</v>
      </c>
      <c r="FQ53" s="432">
        <f>'PTRM input'!CT424</f>
        <v>0</v>
      </c>
      <c r="FR53" s="432">
        <f>'PTRM input'!CU424</f>
        <v>0</v>
      </c>
      <c r="FS53" s="432">
        <f>'PTRM input'!CV424</f>
        <v>0</v>
      </c>
      <c r="FT53" s="463">
        <f>'PTRM input'!CW424</f>
        <v>0</v>
      </c>
      <c r="FU53" s="462">
        <f>'PTRM input'!CS564</f>
        <v>0</v>
      </c>
      <c r="FV53" s="432">
        <f>'PTRM input'!CT564</f>
        <v>0</v>
      </c>
      <c r="FW53" s="432">
        <f>'PTRM input'!CU564</f>
        <v>0</v>
      </c>
      <c r="FX53" s="432">
        <f>'PTRM input'!CV564</f>
        <v>0</v>
      </c>
      <c r="FY53" s="463">
        <f>'PTRM input'!CW564</f>
        <v>0</v>
      </c>
      <c r="FZ53" s="462">
        <f>'PTRM input'!CX424</f>
        <v>0</v>
      </c>
      <c r="GA53" s="432">
        <f>'PTRM input'!CY424</f>
        <v>0</v>
      </c>
      <c r="GB53" s="432">
        <f>'PTRM input'!CZ424</f>
        <v>0</v>
      </c>
      <c r="GC53" s="432">
        <f>'PTRM input'!DA424</f>
        <v>0</v>
      </c>
      <c r="GD53" s="432">
        <f>'PTRM input'!DB424</f>
        <v>0</v>
      </c>
      <c r="GE53" s="463">
        <f>'PTRM input'!DC424</f>
        <v>0</v>
      </c>
      <c r="GF53" s="462">
        <f>'PTRM input'!CY564</f>
        <v>0</v>
      </c>
      <c r="GG53" s="432">
        <f>'PTRM input'!CZ564</f>
        <v>0</v>
      </c>
      <c r="GH53" s="432">
        <f>'PTRM input'!DA564</f>
        <v>0</v>
      </c>
      <c r="GI53" s="432">
        <f>'PTRM input'!DB564</f>
        <v>0</v>
      </c>
      <c r="GJ53" s="463">
        <f>'PTRM input'!DC564</f>
        <v>0</v>
      </c>
    </row>
    <row r="54" spans="1:192" s="4" customFormat="1">
      <c r="A54" s="22"/>
      <c r="B54" s="22"/>
      <c r="C54" s="22"/>
      <c r="D54" s="22"/>
      <c r="E54" s="432" t="str">
        <f>'PTRM input'!E425</f>
        <v>New Tariff 4</v>
      </c>
      <c r="F54" s="462">
        <f>'PTRM input'!F425</f>
        <v>0</v>
      </c>
      <c r="G54" s="432">
        <f>'PTRM input'!G425</f>
        <v>0</v>
      </c>
      <c r="H54" s="432">
        <f>'PTRM input'!H425</f>
        <v>0</v>
      </c>
      <c r="I54" s="432">
        <f>'PTRM input'!I425</f>
        <v>0</v>
      </c>
      <c r="J54" s="432">
        <f>'PTRM input'!J425</f>
        <v>0</v>
      </c>
      <c r="K54" s="463">
        <f>'PTRM input'!K425</f>
        <v>0</v>
      </c>
      <c r="L54" s="432">
        <f>'PTRM input'!G565</f>
        <v>0</v>
      </c>
      <c r="M54" s="432">
        <f>'PTRM input'!H565</f>
        <v>0</v>
      </c>
      <c r="N54" s="432">
        <f>'PTRM input'!I565</f>
        <v>0</v>
      </c>
      <c r="O54" s="432">
        <f>'PTRM input'!J565</f>
        <v>0</v>
      </c>
      <c r="P54" s="463">
        <f>'PTRM input'!K565</f>
        <v>0</v>
      </c>
      <c r="Q54" s="462">
        <f>'PTRM input'!L425</f>
        <v>0</v>
      </c>
      <c r="R54" s="432">
        <f>'PTRM input'!M425</f>
        <v>0</v>
      </c>
      <c r="S54" s="432">
        <f>'PTRM input'!N425</f>
        <v>0</v>
      </c>
      <c r="T54" s="432">
        <f>'PTRM input'!O425</f>
        <v>0</v>
      </c>
      <c r="U54" s="432">
        <f>'PTRM input'!P425</f>
        <v>0</v>
      </c>
      <c r="V54" s="463">
        <f>'PTRM input'!Q425</f>
        <v>0</v>
      </c>
      <c r="W54" s="432">
        <f>'PTRM input'!M565</f>
        <v>0</v>
      </c>
      <c r="X54" s="432">
        <f>'PTRM input'!N565</f>
        <v>0</v>
      </c>
      <c r="Y54" s="432">
        <f>'PTRM input'!O565</f>
        <v>0</v>
      </c>
      <c r="Z54" s="432">
        <f>'PTRM input'!P565</f>
        <v>0</v>
      </c>
      <c r="AA54" s="463">
        <f>'PTRM input'!Q565</f>
        <v>0</v>
      </c>
      <c r="AB54" s="432">
        <f>'PTRM input'!R425</f>
        <v>0</v>
      </c>
      <c r="AC54" s="432">
        <f>'PTRM input'!S425</f>
        <v>0</v>
      </c>
      <c r="AD54" s="432">
        <f>'PTRM input'!T425</f>
        <v>0</v>
      </c>
      <c r="AE54" s="432">
        <f>'PTRM input'!U425</f>
        <v>0</v>
      </c>
      <c r="AF54" s="432">
        <f>'PTRM input'!V425</f>
        <v>0</v>
      </c>
      <c r="AG54" s="432">
        <f>'PTRM input'!W425</f>
        <v>0</v>
      </c>
      <c r="AH54" s="462">
        <f>'PTRM input'!S565</f>
        <v>0</v>
      </c>
      <c r="AI54" s="432">
        <f>'PTRM input'!T565</f>
        <v>0</v>
      </c>
      <c r="AJ54" s="432">
        <f>'PTRM input'!U565</f>
        <v>0</v>
      </c>
      <c r="AK54" s="432">
        <f>'PTRM input'!V565</f>
        <v>0</v>
      </c>
      <c r="AL54" s="463">
        <f>'PTRM input'!W565</f>
        <v>0</v>
      </c>
      <c r="AM54" s="462">
        <f>'PTRM input'!X425</f>
        <v>0</v>
      </c>
      <c r="AN54" s="432">
        <f>'PTRM input'!Y425</f>
        <v>0</v>
      </c>
      <c r="AO54" s="432">
        <f>'PTRM input'!Z425</f>
        <v>0</v>
      </c>
      <c r="AP54" s="432">
        <f>'PTRM input'!AA425</f>
        <v>0</v>
      </c>
      <c r="AQ54" s="432">
        <f>'PTRM input'!AB425</f>
        <v>0</v>
      </c>
      <c r="AR54" s="463">
        <f>'PTRM input'!AC425</f>
        <v>0</v>
      </c>
      <c r="AS54" s="462">
        <f>'PTRM input'!Y565</f>
        <v>0</v>
      </c>
      <c r="AT54" s="432">
        <f>'PTRM input'!Z565</f>
        <v>0</v>
      </c>
      <c r="AU54" s="432">
        <f>'PTRM input'!AA565</f>
        <v>0</v>
      </c>
      <c r="AV54" s="432">
        <f>'PTRM input'!AB565</f>
        <v>0</v>
      </c>
      <c r="AW54" s="463">
        <f>'PTRM input'!AC565</f>
        <v>0</v>
      </c>
      <c r="AX54" s="462">
        <f>'PTRM input'!AD425</f>
        <v>0</v>
      </c>
      <c r="AY54" s="432">
        <f>'PTRM input'!AE425</f>
        <v>0</v>
      </c>
      <c r="AZ54" s="432">
        <f>'PTRM input'!AF425</f>
        <v>0</v>
      </c>
      <c r="BA54" s="432">
        <f>'PTRM input'!AG425</f>
        <v>0</v>
      </c>
      <c r="BB54" s="432">
        <f>'PTRM input'!AH425</f>
        <v>0</v>
      </c>
      <c r="BC54" s="463">
        <f>'PTRM input'!AI425</f>
        <v>0</v>
      </c>
      <c r="BD54" s="462">
        <f>'PTRM input'!AE565</f>
        <v>0</v>
      </c>
      <c r="BE54" s="432">
        <f>'PTRM input'!AF565</f>
        <v>0</v>
      </c>
      <c r="BF54" s="432">
        <f>'PTRM input'!AG565</f>
        <v>0</v>
      </c>
      <c r="BG54" s="432">
        <f>'PTRM input'!AH565</f>
        <v>0</v>
      </c>
      <c r="BH54" s="463">
        <f>'PTRM input'!AI565</f>
        <v>0</v>
      </c>
      <c r="BI54" s="462">
        <f>'PTRM input'!AJ425</f>
        <v>0</v>
      </c>
      <c r="BJ54" s="432">
        <f>'PTRM input'!AK425</f>
        <v>0</v>
      </c>
      <c r="BK54" s="432">
        <f>'PTRM input'!AL425</f>
        <v>0</v>
      </c>
      <c r="BL54" s="432">
        <f>'PTRM input'!AM425</f>
        <v>0</v>
      </c>
      <c r="BM54" s="432">
        <f>'PTRM input'!AN425</f>
        <v>0</v>
      </c>
      <c r="BN54" s="463">
        <f>'PTRM input'!AO425</f>
        <v>0</v>
      </c>
      <c r="BO54" s="462">
        <f>'PTRM input'!AK565</f>
        <v>0</v>
      </c>
      <c r="BP54" s="432">
        <f>'PTRM input'!AL565</f>
        <v>0</v>
      </c>
      <c r="BQ54" s="432">
        <f>'PTRM input'!AM565</f>
        <v>0</v>
      </c>
      <c r="BR54" s="432">
        <f>'PTRM input'!AN565</f>
        <v>0</v>
      </c>
      <c r="BS54" s="463">
        <f>'PTRM input'!AO565</f>
        <v>0</v>
      </c>
      <c r="BT54" s="462">
        <f>'PTRM input'!AP425</f>
        <v>0</v>
      </c>
      <c r="BU54" s="432">
        <f>'PTRM input'!AQ425</f>
        <v>0</v>
      </c>
      <c r="BV54" s="432">
        <f>'PTRM input'!AR425</f>
        <v>0</v>
      </c>
      <c r="BW54" s="432">
        <f>'PTRM input'!AS425</f>
        <v>0</v>
      </c>
      <c r="BX54" s="432">
        <f>'PTRM input'!AT425</f>
        <v>0</v>
      </c>
      <c r="BY54" s="463">
        <f>'PTRM input'!AU425</f>
        <v>0</v>
      </c>
      <c r="BZ54" s="462">
        <f>'PTRM input'!AQ565</f>
        <v>0</v>
      </c>
      <c r="CA54" s="432">
        <f>'PTRM input'!AR565</f>
        <v>0</v>
      </c>
      <c r="CB54" s="432">
        <f>'PTRM input'!AS565</f>
        <v>0</v>
      </c>
      <c r="CC54" s="432">
        <f>'PTRM input'!AT565</f>
        <v>0</v>
      </c>
      <c r="CD54" s="463">
        <f>'PTRM input'!AU565</f>
        <v>0</v>
      </c>
      <c r="CE54" s="462">
        <f>'PTRM input'!AV425</f>
        <v>0</v>
      </c>
      <c r="CF54" s="432">
        <f>'PTRM input'!AW425</f>
        <v>0</v>
      </c>
      <c r="CG54" s="432">
        <f>'PTRM input'!AX425</f>
        <v>0</v>
      </c>
      <c r="CH54" s="432">
        <f>'PTRM input'!AY425</f>
        <v>0</v>
      </c>
      <c r="CI54" s="432">
        <f>'PTRM input'!AZ425</f>
        <v>0</v>
      </c>
      <c r="CJ54" s="463">
        <f>'PTRM input'!BA425</f>
        <v>0</v>
      </c>
      <c r="CK54" s="462">
        <f>'PTRM input'!AW565</f>
        <v>0</v>
      </c>
      <c r="CL54" s="432">
        <f>'PTRM input'!AX565</f>
        <v>0</v>
      </c>
      <c r="CM54" s="432">
        <f>'PTRM input'!AY565</f>
        <v>0</v>
      </c>
      <c r="CN54" s="432">
        <f>'PTRM input'!AZ565</f>
        <v>0</v>
      </c>
      <c r="CO54" s="463">
        <f>'PTRM input'!BA565</f>
        <v>0</v>
      </c>
      <c r="CP54" s="462">
        <f>'PTRM input'!BB425</f>
        <v>0</v>
      </c>
      <c r="CQ54" s="432">
        <f>'PTRM input'!BC425</f>
        <v>0</v>
      </c>
      <c r="CR54" s="432">
        <f>'PTRM input'!BD425</f>
        <v>0</v>
      </c>
      <c r="CS54" s="432">
        <f>'PTRM input'!BE425</f>
        <v>0</v>
      </c>
      <c r="CT54" s="432">
        <f>'PTRM input'!BF425</f>
        <v>0</v>
      </c>
      <c r="CU54" s="463">
        <f>'PTRM input'!BG425</f>
        <v>0</v>
      </c>
      <c r="CV54" s="462">
        <f>'PTRM input'!BC565</f>
        <v>0</v>
      </c>
      <c r="CW54" s="432">
        <f>'PTRM input'!BD565</f>
        <v>0</v>
      </c>
      <c r="CX54" s="432">
        <f>'PTRM input'!BE565</f>
        <v>0</v>
      </c>
      <c r="CY54" s="432">
        <f>'PTRM input'!BF565</f>
        <v>0</v>
      </c>
      <c r="CZ54" s="463">
        <f>'PTRM input'!BG565</f>
        <v>0</v>
      </c>
      <c r="DA54" s="462">
        <f>'PTRM input'!BH425</f>
        <v>0</v>
      </c>
      <c r="DB54" s="432">
        <f>'PTRM input'!BI425</f>
        <v>0</v>
      </c>
      <c r="DC54" s="432">
        <f>'PTRM input'!BJ425</f>
        <v>0</v>
      </c>
      <c r="DD54" s="432">
        <f>'PTRM input'!BK425</f>
        <v>0</v>
      </c>
      <c r="DE54" s="432">
        <f>'PTRM input'!BL425</f>
        <v>0</v>
      </c>
      <c r="DF54" s="463">
        <f>'PTRM input'!BM425</f>
        <v>0</v>
      </c>
      <c r="DG54" s="462">
        <f>'PTRM input'!BI565</f>
        <v>0</v>
      </c>
      <c r="DH54" s="432">
        <f>'PTRM input'!BJ565</f>
        <v>0</v>
      </c>
      <c r="DI54" s="432">
        <f>'PTRM input'!BK565</f>
        <v>0</v>
      </c>
      <c r="DJ54" s="432">
        <f>'PTRM input'!BL565</f>
        <v>0</v>
      </c>
      <c r="DK54" s="463">
        <f>'PTRM input'!BM565</f>
        <v>0</v>
      </c>
      <c r="DL54" s="462">
        <f>'PTRM input'!BN425</f>
        <v>0</v>
      </c>
      <c r="DM54" s="432">
        <f>'PTRM input'!BO425</f>
        <v>0</v>
      </c>
      <c r="DN54" s="432">
        <f>'PTRM input'!BP425</f>
        <v>0</v>
      </c>
      <c r="DO54" s="432">
        <f>'PTRM input'!BQ425</f>
        <v>0</v>
      </c>
      <c r="DP54" s="432">
        <f>'PTRM input'!BR425</f>
        <v>0</v>
      </c>
      <c r="DQ54" s="463">
        <f>'PTRM input'!BS425</f>
        <v>0</v>
      </c>
      <c r="DR54" s="462">
        <f>'PTRM input'!BO565</f>
        <v>0</v>
      </c>
      <c r="DS54" s="432">
        <f>'PTRM input'!BP565</f>
        <v>0</v>
      </c>
      <c r="DT54" s="432">
        <f>'PTRM input'!BQ565</f>
        <v>0</v>
      </c>
      <c r="DU54" s="432">
        <f>'PTRM input'!BR565</f>
        <v>0</v>
      </c>
      <c r="DV54" s="463">
        <f>'PTRM input'!BS565</f>
        <v>0</v>
      </c>
      <c r="DW54" s="462">
        <f>'PTRM input'!BT425</f>
        <v>0</v>
      </c>
      <c r="DX54" s="432">
        <f>'PTRM input'!BU425</f>
        <v>0</v>
      </c>
      <c r="DY54" s="432">
        <f>'PTRM input'!BV425</f>
        <v>0</v>
      </c>
      <c r="DZ54" s="432">
        <f>'PTRM input'!BW425</f>
        <v>0</v>
      </c>
      <c r="EA54" s="432">
        <f>'PTRM input'!BX425</f>
        <v>0</v>
      </c>
      <c r="EB54" s="463">
        <f>'PTRM input'!BY425</f>
        <v>0</v>
      </c>
      <c r="EC54" s="462">
        <f>'PTRM input'!BU565</f>
        <v>0</v>
      </c>
      <c r="ED54" s="432">
        <f>'PTRM input'!BV565</f>
        <v>0</v>
      </c>
      <c r="EE54" s="432">
        <f>'PTRM input'!BW565</f>
        <v>0</v>
      </c>
      <c r="EF54" s="432">
        <f>'PTRM input'!BX565</f>
        <v>0</v>
      </c>
      <c r="EG54" s="463">
        <f>'PTRM input'!BY565</f>
        <v>0</v>
      </c>
      <c r="EH54" s="462">
        <f>'PTRM input'!BZ425</f>
        <v>0</v>
      </c>
      <c r="EI54" s="432">
        <f>'PTRM input'!CA425</f>
        <v>0</v>
      </c>
      <c r="EJ54" s="432">
        <f>'PTRM input'!CB425</f>
        <v>0</v>
      </c>
      <c r="EK54" s="432">
        <f>'PTRM input'!CC425</f>
        <v>0</v>
      </c>
      <c r="EL54" s="432">
        <f>'PTRM input'!CD425</f>
        <v>0</v>
      </c>
      <c r="EM54" s="463">
        <f>'PTRM input'!CE425</f>
        <v>0</v>
      </c>
      <c r="EN54" s="462">
        <f>'PTRM input'!CA565</f>
        <v>0</v>
      </c>
      <c r="EO54" s="432">
        <f>'PTRM input'!CB565</f>
        <v>0</v>
      </c>
      <c r="EP54" s="432">
        <f>'PTRM input'!CC565</f>
        <v>0</v>
      </c>
      <c r="EQ54" s="432">
        <f>'PTRM input'!CD565</f>
        <v>0</v>
      </c>
      <c r="ER54" s="463">
        <f>'PTRM input'!CE565</f>
        <v>0</v>
      </c>
      <c r="ES54" s="462">
        <f>'PTRM input'!CF425</f>
        <v>0</v>
      </c>
      <c r="ET54" s="432">
        <f>'PTRM input'!CG425</f>
        <v>0</v>
      </c>
      <c r="EU54" s="432">
        <f>'PTRM input'!CH425</f>
        <v>0</v>
      </c>
      <c r="EV54" s="432">
        <f>'PTRM input'!CI425</f>
        <v>0</v>
      </c>
      <c r="EW54" s="432">
        <f>'PTRM input'!CJ425</f>
        <v>0</v>
      </c>
      <c r="EX54" s="463">
        <f>'PTRM input'!CK425</f>
        <v>0</v>
      </c>
      <c r="EY54" s="462">
        <f>'PTRM input'!CG565</f>
        <v>0</v>
      </c>
      <c r="EZ54" s="432">
        <f>'PTRM input'!CH565</f>
        <v>0</v>
      </c>
      <c r="FA54" s="432">
        <f>'PTRM input'!CI565</f>
        <v>0</v>
      </c>
      <c r="FB54" s="432">
        <f>'PTRM input'!CJ565</f>
        <v>0</v>
      </c>
      <c r="FC54" s="463">
        <f>'PTRM input'!CK565</f>
        <v>0</v>
      </c>
      <c r="FD54" s="462">
        <f>'PTRM input'!CL425</f>
        <v>0</v>
      </c>
      <c r="FE54" s="432">
        <f>'PTRM input'!CM425</f>
        <v>0</v>
      </c>
      <c r="FF54" s="432">
        <f>'PTRM input'!CN425</f>
        <v>0</v>
      </c>
      <c r="FG54" s="432">
        <f>'PTRM input'!CO425</f>
        <v>0</v>
      </c>
      <c r="FH54" s="432">
        <f>'PTRM input'!CP425</f>
        <v>0</v>
      </c>
      <c r="FI54" s="463">
        <f>'PTRM input'!CQ425</f>
        <v>0</v>
      </c>
      <c r="FJ54" s="462">
        <f>'PTRM input'!CM565</f>
        <v>0</v>
      </c>
      <c r="FK54" s="432">
        <f>'PTRM input'!CN565</f>
        <v>0</v>
      </c>
      <c r="FL54" s="432">
        <f>'PTRM input'!CO565</f>
        <v>0</v>
      </c>
      <c r="FM54" s="432">
        <f>'PTRM input'!CP565</f>
        <v>0</v>
      </c>
      <c r="FN54" s="463">
        <f>'PTRM input'!CQ565</f>
        <v>0</v>
      </c>
      <c r="FO54" s="462">
        <f>'PTRM input'!CR425</f>
        <v>0</v>
      </c>
      <c r="FP54" s="432">
        <f>'PTRM input'!CS425</f>
        <v>0</v>
      </c>
      <c r="FQ54" s="432">
        <f>'PTRM input'!CT425</f>
        <v>0</v>
      </c>
      <c r="FR54" s="432">
        <f>'PTRM input'!CU425</f>
        <v>0</v>
      </c>
      <c r="FS54" s="432">
        <f>'PTRM input'!CV425</f>
        <v>0</v>
      </c>
      <c r="FT54" s="463">
        <f>'PTRM input'!CW425</f>
        <v>0</v>
      </c>
      <c r="FU54" s="462">
        <f>'PTRM input'!CS565</f>
        <v>0</v>
      </c>
      <c r="FV54" s="432">
        <f>'PTRM input'!CT565</f>
        <v>0</v>
      </c>
      <c r="FW54" s="432">
        <f>'PTRM input'!CU565</f>
        <v>0</v>
      </c>
      <c r="FX54" s="432">
        <f>'PTRM input'!CV565</f>
        <v>0</v>
      </c>
      <c r="FY54" s="463">
        <f>'PTRM input'!CW565</f>
        <v>0</v>
      </c>
      <c r="FZ54" s="462">
        <f>'PTRM input'!CX425</f>
        <v>0</v>
      </c>
      <c r="GA54" s="432">
        <f>'PTRM input'!CY425</f>
        <v>0</v>
      </c>
      <c r="GB54" s="432">
        <f>'PTRM input'!CZ425</f>
        <v>0</v>
      </c>
      <c r="GC54" s="432">
        <f>'PTRM input'!DA425</f>
        <v>0</v>
      </c>
      <c r="GD54" s="432">
        <f>'PTRM input'!DB425</f>
        <v>0</v>
      </c>
      <c r="GE54" s="463">
        <f>'PTRM input'!DC425</f>
        <v>0</v>
      </c>
      <c r="GF54" s="462">
        <f>'PTRM input'!CY565</f>
        <v>0</v>
      </c>
      <c r="GG54" s="432">
        <f>'PTRM input'!CZ565</f>
        <v>0</v>
      </c>
      <c r="GH54" s="432">
        <f>'PTRM input'!DA565</f>
        <v>0</v>
      </c>
      <c r="GI54" s="432">
        <f>'PTRM input'!DB565</f>
        <v>0</v>
      </c>
      <c r="GJ54" s="463">
        <f>'PTRM input'!DC565</f>
        <v>0</v>
      </c>
    </row>
    <row r="55" spans="1:192" s="4" customFormat="1">
      <c r="A55" s="22"/>
      <c r="B55" s="22"/>
      <c r="C55" s="22"/>
      <c r="D55" s="22"/>
      <c r="E55" s="432" t="str">
        <f>'PTRM input'!E426</f>
        <v>New Tariff 5</v>
      </c>
      <c r="F55" s="462">
        <f>'PTRM input'!F426</f>
        <v>0</v>
      </c>
      <c r="G55" s="432">
        <f>'PTRM input'!G426</f>
        <v>0</v>
      </c>
      <c r="H55" s="432">
        <f>'PTRM input'!H426</f>
        <v>0</v>
      </c>
      <c r="I55" s="432">
        <f>'PTRM input'!I426</f>
        <v>0</v>
      </c>
      <c r="J55" s="432">
        <f>'PTRM input'!J426</f>
        <v>0</v>
      </c>
      <c r="K55" s="463">
        <f>'PTRM input'!K426</f>
        <v>0</v>
      </c>
      <c r="L55" s="432">
        <f>'PTRM input'!G566</f>
        <v>0</v>
      </c>
      <c r="M55" s="432">
        <f>'PTRM input'!H566</f>
        <v>0</v>
      </c>
      <c r="N55" s="432">
        <f>'PTRM input'!I566</f>
        <v>0</v>
      </c>
      <c r="O55" s="432">
        <f>'PTRM input'!J566</f>
        <v>0</v>
      </c>
      <c r="P55" s="463">
        <f>'PTRM input'!K566</f>
        <v>0</v>
      </c>
      <c r="Q55" s="462">
        <f>'PTRM input'!L426</f>
        <v>0</v>
      </c>
      <c r="R55" s="432">
        <f>'PTRM input'!M426</f>
        <v>0</v>
      </c>
      <c r="S55" s="432">
        <f>'PTRM input'!N426</f>
        <v>0</v>
      </c>
      <c r="T55" s="432">
        <f>'PTRM input'!O426</f>
        <v>0</v>
      </c>
      <c r="U55" s="432">
        <f>'PTRM input'!P426</f>
        <v>0</v>
      </c>
      <c r="V55" s="463">
        <f>'PTRM input'!Q426</f>
        <v>0</v>
      </c>
      <c r="W55" s="432">
        <f>'PTRM input'!M566</f>
        <v>0</v>
      </c>
      <c r="X55" s="432">
        <f>'PTRM input'!N566</f>
        <v>0</v>
      </c>
      <c r="Y55" s="432">
        <f>'PTRM input'!O566</f>
        <v>0</v>
      </c>
      <c r="Z55" s="432">
        <f>'PTRM input'!P566</f>
        <v>0</v>
      </c>
      <c r="AA55" s="463">
        <f>'PTRM input'!Q566</f>
        <v>0</v>
      </c>
      <c r="AB55" s="432">
        <f>'PTRM input'!R426</f>
        <v>0</v>
      </c>
      <c r="AC55" s="432">
        <f>'PTRM input'!S426</f>
        <v>0</v>
      </c>
      <c r="AD55" s="432">
        <f>'PTRM input'!T426</f>
        <v>0</v>
      </c>
      <c r="AE55" s="432">
        <f>'PTRM input'!U426</f>
        <v>0</v>
      </c>
      <c r="AF55" s="432">
        <f>'PTRM input'!V426</f>
        <v>0</v>
      </c>
      <c r="AG55" s="432">
        <f>'PTRM input'!W426</f>
        <v>0</v>
      </c>
      <c r="AH55" s="462">
        <f>'PTRM input'!S566</f>
        <v>0</v>
      </c>
      <c r="AI55" s="432">
        <f>'PTRM input'!T566</f>
        <v>0</v>
      </c>
      <c r="AJ55" s="432">
        <f>'PTRM input'!U566</f>
        <v>0</v>
      </c>
      <c r="AK55" s="432">
        <f>'PTRM input'!V566</f>
        <v>0</v>
      </c>
      <c r="AL55" s="463">
        <f>'PTRM input'!W566</f>
        <v>0</v>
      </c>
      <c r="AM55" s="462">
        <f>'PTRM input'!X426</f>
        <v>0</v>
      </c>
      <c r="AN55" s="432">
        <f>'PTRM input'!Y426</f>
        <v>0</v>
      </c>
      <c r="AO55" s="432">
        <f>'PTRM input'!Z426</f>
        <v>0</v>
      </c>
      <c r="AP55" s="432">
        <f>'PTRM input'!AA426</f>
        <v>0</v>
      </c>
      <c r="AQ55" s="432">
        <f>'PTRM input'!AB426</f>
        <v>0</v>
      </c>
      <c r="AR55" s="463">
        <f>'PTRM input'!AC426</f>
        <v>0</v>
      </c>
      <c r="AS55" s="462">
        <f>'PTRM input'!Y566</f>
        <v>0</v>
      </c>
      <c r="AT55" s="432">
        <f>'PTRM input'!Z566</f>
        <v>0</v>
      </c>
      <c r="AU55" s="432">
        <f>'PTRM input'!AA566</f>
        <v>0</v>
      </c>
      <c r="AV55" s="432">
        <f>'PTRM input'!AB566</f>
        <v>0</v>
      </c>
      <c r="AW55" s="463">
        <f>'PTRM input'!AC566</f>
        <v>0</v>
      </c>
      <c r="AX55" s="462">
        <f>'PTRM input'!AD426</f>
        <v>0</v>
      </c>
      <c r="AY55" s="432">
        <f>'PTRM input'!AE426</f>
        <v>0</v>
      </c>
      <c r="AZ55" s="432">
        <f>'PTRM input'!AF426</f>
        <v>0</v>
      </c>
      <c r="BA55" s="432">
        <f>'PTRM input'!AG426</f>
        <v>0</v>
      </c>
      <c r="BB55" s="432">
        <f>'PTRM input'!AH426</f>
        <v>0</v>
      </c>
      <c r="BC55" s="463">
        <f>'PTRM input'!AI426</f>
        <v>0</v>
      </c>
      <c r="BD55" s="462">
        <f>'PTRM input'!AE566</f>
        <v>0</v>
      </c>
      <c r="BE55" s="432">
        <f>'PTRM input'!AF566</f>
        <v>0</v>
      </c>
      <c r="BF55" s="432">
        <f>'PTRM input'!AG566</f>
        <v>0</v>
      </c>
      <c r="BG55" s="432">
        <f>'PTRM input'!AH566</f>
        <v>0</v>
      </c>
      <c r="BH55" s="463">
        <f>'PTRM input'!AI566</f>
        <v>0</v>
      </c>
      <c r="BI55" s="462">
        <f>'PTRM input'!AJ426</f>
        <v>0</v>
      </c>
      <c r="BJ55" s="432">
        <f>'PTRM input'!AK426</f>
        <v>0</v>
      </c>
      <c r="BK55" s="432">
        <f>'PTRM input'!AL426</f>
        <v>0</v>
      </c>
      <c r="BL55" s="432">
        <f>'PTRM input'!AM426</f>
        <v>0</v>
      </c>
      <c r="BM55" s="432">
        <f>'PTRM input'!AN426</f>
        <v>0</v>
      </c>
      <c r="BN55" s="463">
        <f>'PTRM input'!AO426</f>
        <v>0</v>
      </c>
      <c r="BO55" s="462">
        <f>'PTRM input'!AK566</f>
        <v>0</v>
      </c>
      <c r="BP55" s="432">
        <f>'PTRM input'!AL566</f>
        <v>0</v>
      </c>
      <c r="BQ55" s="432">
        <f>'PTRM input'!AM566</f>
        <v>0</v>
      </c>
      <c r="BR55" s="432">
        <f>'PTRM input'!AN566</f>
        <v>0</v>
      </c>
      <c r="BS55" s="463">
        <f>'PTRM input'!AO566</f>
        <v>0</v>
      </c>
      <c r="BT55" s="462">
        <f>'PTRM input'!AP426</f>
        <v>0</v>
      </c>
      <c r="BU55" s="432">
        <f>'PTRM input'!AQ426</f>
        <v>0</v>
      </c>
      <c r="BV55" s="432">
        <f>'PTRM input'!AR426</f>
        <v>0</v>
      </c>
      <c r="BW55" s="432">
        <f>'PTRM input'!AS426</f>
        <v>0</v>
      </c>
      <c r="BX55" s="432">
        <f>'PTRM input'!AT426</f>
        <v>0</v>
      </c>
      <c r="BY55" s="463">
        <f>'PTRM input'!AU426</f>
        <v>0</v>
      </c>
      <c r="BZ55" s="462">
        <f>'PTRM input'!AQ566</f>
        <v>0</v>
      </c>
      <c r="CA55" s="432">
        <f>'PTRM input'!AR566</f>
        <v>0</v>
      </c>
      <c r="CB55" s="432">
        <f>'PTRM input'!AS566</f>
        <v>0</v>
      </c>
      <c r="CC55" s="432">
        <f>'PTRM input'!AT566</f>
        <v>0</v>
      </c>
      <c r="CD55" s="463">
        <f>'PTRM input'!AU566</f>
        <v>0</v>
      </c>
      <c r="CE55" s="462">
        <f>'PTRM input'!AV426</f>
        <v>0</v>
      </c>
      <c r="CF55" s="432">
        <f>'PTRM input'!AW426</f>
        <v>0</v>
      </c>
      <c r="CG55" s="432">
        <f>'PTRM input'!AX426</f>
        <v>0</v>
      </c>
      <c r="CH55" s="432">
        <f>'PTRM input'!AY426</f>
        <v>0</v>
      </c>
      <c r="CI55" s="432">
        <f>'PTRM input'!AZ426</f>
        <v>0</v>
      </c>
      <c r="CJ55" s="463">
        <f>'PTRM input'!BA426</f>
        <v>0</v>
      </c>
      <c r="CK55" s="462">
        <f>'PTRM input'!AW566</f>
        <v>0</v>
      </c>
      <c r="CL55" s="432">
        <f>'PTRM input'!AX566</f>
        <v>0</v>
      </c>
      <c r="CM55" s="432">
        <f>'PTRM input'!AY566</f>
        <v>0</v>
      </c>
      <c r="CN55" s="432">
        <f>'PTRM input'!AZ566</f>
        <v>0</v>
      </c>
      <c r="CO55" s="463">
        <f>'PTRM input'!BA566</f>
        <v>0</v>
      </c>
      <c r="CP55" s="462">
        <f>'PTRM input'!BB426</f>
        <v>0</v>
      </c>
      <c r="CQ55" s="432">
        <f>'PTRM input'!BC426</f>
        <v>0</v>
      </c>
      <c r="CR55" s="432">
        <f>'PTRM input'!BD426</f>
        <v>0</v>
      </c>
      <c r="CS55" s="432">
        <f>'PTRM input'!BE426</f>
        <v>0</v>
      </c>
      <c r="CT55" s="432">
        <f>'PTRM input'!BF426</f>
        <v>0</v>
      </c>
      <c r="CU55" s="463">
        <f>'PTRM input'!BG426</f>
        <v>0</v>
      </c>
      <c r="CV55" s="462">
        <f>'PTRM input'!BC566</f>
        <v>0</v>
      </c>
      <c r="CW55" s="432">
        <f>'PTRM input'!BD566</f>
        <v>0</v>
      </c>
      <c r="CX55" s="432">
        <f>'PTRM input'!BE566</f>
        <v>0</v>
      </c>
      <c r="CY55" s="432">
        <f>'PTRM input'!BF566</f>
        <v>0</v>
      </c>
      <c r="CZ55" s="463">
        <f>'PTRM input'!BG566</f>
        <v>0</v>
      </c>
      <c r="DA55" s="462">
        <f>'PTRM input'!BH426</f>
        <v>0</v>
      </c>
      <c r="DB55" s="432">
        <f>'PTRM input'!BI426</f>
        <v>0</v>
      </c>
      <c r="DC55" s="432">
        <f>'PTRM input'!BJ426</f>
        <v>0</v>
      </c>
      <c r="DD55" s="432">
        <f>'PTRM input'!BK426</f>
        <v>0</v>
      </c>
      <c r="DE55" s="432">
        <f>'PTRM input'!BL426</f>
        <v>0</v>
      </c>
      <c r="DF55" s="463">
        <f>'PTRM input'!BM426</f>
        <v>0</v>
      </c>
      <c r="DG55" s="462">
        <f>'PTRM input'!BI566</f>
        <v>0</v>
      </c>
      <c r="DH55" s="432">
        <f>'PTRM input'!BJ566</f>
        <v>0</v>
      </c>
      <c r="DI55" s="432">
        <f>'PTRM input'!BK566</f>
        <v>0</v>
      </c>
      <c r="DJ55" s="432">
        <f>'PTRM input'!BL566</f>
        <v>0</v>
      </c>
      <c r="DK55" s="463">
        <f>'PTRM input'!BM566</f>
        <v>0</v>
      </c>
      <c r="DL55" s="462">
        <f>'PTRM input'!BN426</f>
        <v>0</v>
      </c>
      <c r="DM55" s="432">
        <f>'PTRM input'!BO426</f>
        <v>0</v>
      </c>
      <c r="DN55" s="432">
        <f>'PTRM input'!BP426</f>
        <v>0</v>
      </c>
      <c r="DO55" s="432">
        <f>'PTRM input'!BQ426</f>
        <v>0</v>
      </c>
      <c r="DP55" s="432">
        <f>'PTRM input'!BR426</f>
        <v>0</v>
      </c>
      <c r="DQ55" s="463">
        <f>'PTRM input'!BS426</f>
        <v>0</v>
      </c>
      <c r="DR55" s="462">
        <f>'PTRM input'!BO566</f>
        <v>0</v>
      </c>
      <c r="DS55" s="432">
        <f>'PTRM input'!BP566</f>
        <v>0</v>
      </c>
      <c r="DT55" s="432">
        <f>'PTRM input'!BQ566</f>
        <v>0</v>
      </c>
      <c r="DU55" s="432">
        <f>'PTRM input'!BR566</f>
        <v>0</v>
      </c>
      <c r="DV55" s="463">
        <f>'PTRM input'!BS566</f>
        <v>0</v>
      </c>
      <c r="DW55" s="462">
        <f>'PTRM input'!BT426</f>
        <v>0</v>
      </c>
      <c r="DX55" s="432">
        <f>'PTRM input'!BU426</f>
        <v>0</v>
      </c>
      <c r="DY55" s="432">
        <f>'PTRM input'!BV426</f>
        <v>0</v>
      </c>
      <c r="DZ55" s="432">
        <f>'PTRM input'!BW426</f>
        <v>0</v>
      </c>
      <c r="EA55" s="432">
        <f>'PTRM input'!BX426</f>
        <v>0</v>
      </c>
      <c r="EB55" s="463">
        <f>'PTRM input'!BY426</f>
        <v>0</v>
      </c>
      <c r="EC55" s="462">
        <f>'PTRM input'!BU566</f>
        <v>0</v>
      </c>
      <c r="ED55" s="432">
        <f>'PTRM input'!BV566</f>
        <v>0</v>
      </c>
      <c r="EE55" s="432">
        <f>'PTRM input'!BW566</f>
        <v>0</v>
      </c>
      <c r="EF55" s="432">
        <f>'PTRM input'!BX566</f>
        <v>0</v>
      </c>
      <c r="EG55" s="463">
        <f>'PTRM input'!BY566</f>
        <v>0</v>
      </c>
      <c r="EH55" s="462">
        <f>'PTRM input'!BZ426</f>
        <v>0</v>
      </c>
      <c r="EI55" s="432">
        <f>'PTRM input'!CA426</f>
        <v>0</v>
      </c>
      <c r="EJ55" s="432">
        <f>'PTRM input'!CB426</f>
        <v>0</v>
      </c>
      <c r="EK55" s="432">
        <f>'PTRM input'!CC426</f>
        <v>0</v>
      </c>
      <c r="EL55" s="432">
        <f>'PTRM input'!CD426</f>
        <v>0</v>
      </c>
      <c r="EM55" s="463">
        <f>'PTRM input'!CE426</f>
        <v>0</v>
      </c>
      <c r="EN55" s="462">
        <f>'PTRM input'!CA566</f>
        <v>0</v>
      </c>
      <c r="EO55" s="432">
        <f>'PTRM input'!CB566</f>
        <v>0</v>
      </c>
      <c r="EP55" s="432">
        <f>'PTRM input'!CC566</f>
        <v>0</v>
      </c>
      <c r="EQ55" s="432">
        <f>'PTRM input'!CD566</f>
        <v>0</v>
      </c>
      <c r="ER55" s="463">
        <f>'PTRM input'!CE566</f>
        <v>0</v>
      </c>
      <c r="ES55" s="462">
        <f>'PTRM input'!CF426</f>
        <v>0</v>
      </c>
      <c r="ET55" s="432">
        <f>'PTRM input'!CG426</f>
        <v>0</v>
      </c>
      <c r="EU55" s="432">
        <f>'PTRM input'!CH426</f>
        <v>0</v>
      </c>
      <c r="EV55" s="432">
        <f>'PTRM input'!CI426</f>
        <v>0</v>
      </c>
      <c r="EW55" s="432">
        <f>'PTRM input'!CJ426</f>
        <v>0</v>
      </c>
      <c r="EX55" s="463">
        <f>'PTRM input'!CK426</f>
        <v>0</v>
      </c>
      <c r="EY55" s="462">
        <f>'PTRM input'!CG566</f>
        <v>0</v>
      </c>
      <c r="EZ55" s="432">
        <f>'PTRM input'!CH566</f>
        <v>0</v>
      </c>
      <c r="FA55" s="432">
        <f>'PTRM input'!CI566</f>
        <v>0</v>
      </c>
      <c r="FB55" s="432">
        <f>'PTRM input'!CJ566</f>
        <v>0</v>
      </c>
      <c r="FC55" s="463">
        <f>'PTRM input'!CK566</f>
        <v>0</v>
      </c>
      <c r="FD55" s="462">
        <f>'PTRM input'!CL426</f>
        <v>0</v>
      </c>
      <c r="FE55" s="432">
        <f>'PTRM input'!CM426</f>
        <v>0</v>
      </c>
      <c r="FF55" s="432">
        <f>'PTRM input'!CN426</f>
        <v>0</v>
      </c>
      <c r="FG55" s="432">
        <f>'PTRM input'!CO426</f>
        <v>0</v>
      </c>
      <c r="FH55" s="432">
        <f>'PTRM input'!CP426</f>
        <v>0</v>
      </c>
      <c r="FI55" s="463">
        <f>'PTRM input'!CQ426</f>
        <v>0</v>
      </c>
      <c r="FJ55" s="462">
        <f>'PTRM input'!CM566</f>
        <v>0</v>
      </c>
      <c r="FK55" s="432">
        <f>'PTRM input'!CN566</f>
        <v>0</v>
      </c>
      <c r="FL55" s="432">
        <f>'PTRM input'!CO566</f>
        <v>0</v>
      </c>
      <c r="FM55" s="432">
        <f>'PTRM input'!CP566</f>
        <v>0</v>
      </c>
      <c r="FN55" s="463">
        <f>'PTRM input'!CQ566</f>
        <v>0</v>
      </c>
      <c r="FO55" s="462">
        <f>'PTRM input'!CR426</f>
        <v>0</v>
      </c>
      <c r="FP55" s="432">
        <f>'PTRM input'!CS426</f>
        <v>0</v>
      </c>
      <c r="FQ55" s="432">
        <f>'PTRM input'!CT426</f>
        <v>0</v>
      </c>
      <c r="FR55" s="432">
        <f>'PTRM input'!CU426</f>
        <v>0</v>
      </c>
      <c r="FS55" s="432">
        <f>'PTRM input'!CV426</f>
        <v>0</v>
      </c>
      <c r="FT55" s="463">
        <f>'PTRM input'!CW426</f>
        <v>0</v>
      </c>
      <c r="FU55" s="462">
        <f>'PTRM input'!CS566</f>
        <v>0</v>
      </c>
      <c r="FV55" s="432">
        <f>'PTRM input'!CT566</f>
        <v>0</v>
      </c>
      <c r="FW55" s="432">
        <f>'PTRM input'!CU566</f>
        <v>0</v>
      </c>
      <c r="FX55" s="432">
        <f>'PTRM input'!CV566</f>
        <v>0</v>
      </c>
      <c r="FY55" s="463">
        <f>'PTRM input'!CW566</f>
        <v>0</v>
      </c>
      <c r="FZ55" s="462">
        <f>'PTRM input'!CX426</f>
        <v>0</v>
      </c>
      <c r="GA55" s="432">
        <f>'PTRM input'!CY426</f>
        <v>0</v>
      </c>
      <c r="GB55" s="432">
        <f>'PTRM input'!CZ426</f>
        <v>0</v>
      </c>
      <c r="GC55" s="432">
        <f>'PTRM input'!DA426</f>
        <v>0</v>
      </c>
      <c r="GD55" s="432">
        <f>'PTRM input'!DB426</f>
        <v>0</v>
      </c>
      <c r="GE55" s="463">
        <f>'PTRM input'!DC426</f>
        <v>0</v>
      </c>
      <c r="GF55" s="462">
        <f>'PTRM input'!CY566</f>
        <v>0</v>
      </c>
      <c r="GG55" s="432">
        <f>'PTRM input'!CZ566</f>
        <v>0</v>
      </c>
      <c r="GH55" s="432">
        <f>'PTRM input'!DA566</f>
        <v>0</v>
      </c>
      <c r="GI55" s="432">
        <f>'PTRM input'!DB566</f>
        <v>0</v>
      </c>
      <c r="GJ55" s="463">
        <f>'PTRM input'!DC566</f>
        <v>0</v>
      </c>
    </row>
    <row r="56" spans="1:192" s="4" customFormat="1">
      <c r="A56" s="22"/>
      <c r="B56" s="22"/>
      <c r="C56" s="22"/>
      <c r="D56" s="22"/>
      <c r="E56" s="432" t="str">
        <f>'PTRM input'!E427</f>
        <v>New Tariff 6</v>
      </c>
      <c r="F56" s="462">
        <f>'PTRM input'!F427</f>
        <v>0</v>
      </c>
      <c r="G56" s="432">
        <f>'PTRM input'!G427</f>
        <v>0</v>
      </c>
      <c r="H56" s="432">
        <f>'PTRM input'!H427</f>
        <v>0</v>
      </c>
      <c r="I56" s="432">
        <f>'PTRM input'!I427</f>
        <v>0</v>
      </c>
      <c r="J56" s="432">
        <f>'PTRM input'!J427</f>
        <v>0</v>
      </c>
      <c r="K56" s="463">
        <f>'PTRM input'!K427</f>
        <v>0</v>
      </c>
      <c r="L56" s="432">
        <f>'PTRM input'!G567</f>
        <v>0</v>
      </c>
      <c r="M56" s="432">
        <f>'PTRM input'!H567</f>
        <v>0</v>
      </c>
      <c r="N56" s="432">
        <f>'PTRM input'!I567</f>
        <v>0</v>
      </c>
      <c r="O56" s="432">
        <f>'PTRM input'!J567</f>
        <v>0</v>
      </c>
      <c r="P56" s="463">
        <f>'PTRM input'!K567</f>
        <v>0</v>
      </c>
      <c r="Q56" s="462">
        <f>'PTRM input'!L427</f>
        <v>0</v>
      </c>
      <c r="R56" s="432">
        <f>'PTRM input'!M427</f>
        <v>0</v>
      </c>
      <c r="S56" s="432">
        <f>'PTRM input'!N427</f>
        <v>0</v>
      </c>
      <c r="T56" s="432">
        <f>'PTRM input'!O427</f>
        <v>0</v>
      </c>
      <c r="U56" s="432">
        <f>'PTRM input'!P427</f>
        <v>0</v>
      </c>
      <c r="V56" s="463">
        <f>'PTRM input'!Q427</f>
        <v>0</v>
      </c>
      <c r="W56" s="432">
        <f>'PTRM input'!M567</f>
        <v>0</v>
      </c>
      <c r="X56" s="432">
        <f>'PTRM input'!N567</f>
        <v>0</v>
      </c>
      <c r="Y56" s="432">
        <f>'PTRM input'!O567</f>
        <v>0</v>
      </c>
      <c r="Z56" s="432">
        <f>'PTRM input'!P567</f>
        <v>0</v>
      </c>
      <c r="AA56" s="463">
        <f>'PTRM input'!Q567</f>
        <v>0</v>
      </c>
      <c r="AB56" s="432">
        <f>'PTRM input'!R427</f>
        <v>0</v>
      </c>
      <c r="AC56" s="432">
        <f>'PTRM input'!S427</f>
        <v>0</v>
      </c>
      <c r="AD56" s="432">
        <f>'PTRM input'!T427</f>
        <v>0</v>
      </c>
      <c r="AE56" s="432">
        <f>'PTRM input'!U427</f>
        <v>0</v>
      </c>
      <c r="AF56" s="432">
        <f>'PTRM input'!V427</f>
        <v>0</v>
      </c>
      <c r="AG56" s="432">
        <f>'PTRM input'!W427</f>
        <v>0</v>
      </c>
      <c r="AH56" s="462">
        <f>'PTRM input'!S567</f>
        <v>0</v>
      </c>
      <c r="AI56" s="432">
        <f>'PTRM input'!T567</f>
        <v>0</v>
      </c>
      <c r="AJ56" s="432">
        <f>'PTRM input'!U567</f>
        <v>0</v>
      </c>
      <c r="AK56" s="432">
        <f>'PTRM input'!V567</f>
        <v>0</v>
      </c>
      <c r="AL56" s="463">
        <f>'PTRM input'!W567</f>
        <v>0</v>
      </c>
      <c r="AM56" s="462">
        <f>'PTRM input'!X427</f>
        <v>0</v>
      </c>
      <c r="AN56" s="432">
        <f>'PTRM input'!Y427</f>
        <v>0</v>
      </c>
      <c r="AO56" s="432">
        <f>'PTRM input'!Z427</f>
        <v>0</v>
      </c>
      <c r="AP56" s="432">
        <f>'PTRM input'!AA427</f>
        <v>0</v>
      </c>
      <c r="AQ56" s="432">
        <f>'PTRM input'!AB427</f>
        <v>0</v>
      </c>
      <c r="AR56" s="463">
        <f>'PTRM input'!AC427</f>
        <v>0</v>
      </c>
      <c r="AS56" s="462">
        <f>'PTRM input'!Y567</f>
        <v>0</v>
      </c>
      <c r="AT56" s="432">
        <f>'PTRM input'!Z567</f>
        <v>0</v>
      </c>
      <c r="AU56" s="432">
        <f>'PTRM input'!AA567</f>
        <v>0</v>
      </c>
      <c r="AV56" s="432">
        <f>'PTRM input'!AB567</f>
        <v>0</v>
      </c>
      <c r="AW56" s="463">
        <f>'PTRM input'!AC567</f>
        <v>0</v>
      </c>
      <c r="AX56" s="462">
        <f>'PTRM input'!AD427</f>
        <v>0</v>
      </c>
      <c r="AY56" s="432">
        <f>'PTRM input'!AE427</f>
        <v>0</v>
      </c>
      <c r="AZ56" s="432">
        <f>'PTRM input'!AF427</f>
        <v>0</v>
      </c>
      <c r="BA56" s="432">
        <f>'PTRM input'!AG427</f>
        <v>0</v>
      </c>
      <c r="BB56" s="432">
        <f>'PTRM input'!AH427</f>
        <v>0</v>
      </c>
      <c r="BC56" s="463">
        <f>'PTRM input'!AI427</f>
        <v>0</v>
      </c>
      <c r="BD56" s="462">
        <f>'PTRM input'!AE567</f>
        <v>0</v>
      </c>
      <c r="BE56" s="432">
        <f>'PTRM input'!AF567</f>
        <v>0</v>
      </c>
      <c r="BF56" s="432">
        <f>'PTRM input'!AG567</f>
        <v>0</v>
      </c>
      <c r="BG56" s="432">
        <f>'PTRM input'!AH567</f>
        <v>0</v>
      </c>
      <c r="BH56" s="463">
        <f>'PTRM input'!AI567</f>
        <v>0</v>
      </c>
      <c r="BI56" s="462">
        <f>'PTRM input'!AJ427</f>
        <v>0</v>
      </c>
      <c r="BJ56" s="432">
        <f>'PTRM input'!AK427</f>
        <v>0</v>
      </c>
      <c r="BK56" s="432">
        <f>'PTRM input'!AL427</f>
        <v>0</v>
      </c>
      <c r="BL56" s="432">
        <f>'PTRM input'!AM427</f>
        <v>0</v>
      </c>
      <c r="BM56" s="432">
        <f>'PTRM input'!AN427</f>
        <v>0</v>
      </c>
      <c r="BN56" s="463">
        <f>'PTRM input'!AO427</f>
        <v>0</v>
      </c>
      <c r="BO56" s="462">
        <f>'PTRM input'!AK567</f>
        <v>0</v>
      </c>
      <c r="BP56" s="432">
        <f>'PTRM input'!AL567</f>
        <v>0</v>
      </c>
      <c r="BQ56" s="432">
        <f>'PTRM input'!AM567</f>
        <v>0</v>
      </c>
      <c r="BR56" s="432">
        <f>'PTRM input'!AN567</f>
        <v>0</v>
      </c>
      <c r="BS56" s="463">
        <f>'PTRM input'!AO567</f>
        <v>0</v>
      </c>
      <c r="BT56" s="462">
        <f>'PTRM input'!AP427</f>
        <v>0</v>
      </c>
      <c r="BU56" s="432">
        <f>'PTRM input'!AQ427</f>
        <v>0</v>
      </c>
      <c r="BV56" s="432">
        <f>'PTRM input'!AR427</f>
        <v>0</v>
      </c>
      <c r="BW56" s="432">
        <f>'PTRM input'!AS427</f>
        <v>0</v>
      </c>
      <c r="BX56" s="432">
        <f>'PTRM input'!AT427</f>
        <v>0</v>
      </c>
      <c r="BY56" s="463">
        <f>'PTRM input'!AU427</f>
        <v>0</v>
      </c>
      <c r="BZ56" s="462">
        <f>'PTRM input'!AQ567</f>
        <v>0</v>
      </c>
      <c r="CA56" s="432">
        <f>'PTRM input'!AR567</f>
        <v>0</v>
      </c>
      <c r="CB56" s="432">
        <f>'PTRM input'!AS567</f>
        <v>0</v>
      </c>
      <c r="CC56" s="432">
        <f>'PTRM input'!AT567</f>
        <v>0</v>
      </c>
      <c r="CD56" s="463">
        <f>'PTRM input'!AU567</f>
        <v>0</v>
      </c>
      <c r="CE56" s="462">
        <f>'PTRM input'!AV427</f>
        <v>0</v>
      </c>
      <c r="CF56" s="432">
        <f>'PTRM input'!AW427</f>
        <v>0</v>
      </c>
      <c r="CG56" s="432">
        <f>'PTRM input'!AX427</f>
        <v>0</v>
      </c>
      <c r="CH56" s="432">
        <f>'PTRM input'!AY427</f>
        <v>0</v>
      </c>
      <c r="CI56" s="432">
        <f>'PTRM input'!AZ427</f>
        <v>0</v>
      </c>
      <c r="CJ56" s="463">
        <f>'PTRM input'!BA427</f>
        <v>0</v>
      </c>
      <c r="CK56" s="462">
        <f>'PTRM input'!AW567</f>
        <v>0</v>
      </c>
      <c r="CL56" s="432">
        <f>'PTRM input'!AX567</f>
        <v>0</v>
      </c>
      <c r="CM56" s="432">
        <f>'PTRM input'!AY567</f>
        <v>0</v>
      </c>
      <c r="CN56" s="432">
        <f>'PTRM input'!AZ567</f>
        <v>0</v>
      </c>
      <c r="CO56" s="463">
        <f>'PTRM input'!BA567</f>
        <v>0</v>
      </c>
      <c r="CP56" s="462">
        <f>'PTRM input'!BB427</f>
        <v>0</v>
      </c>
      <c r="CQ56" s="432">
        <f>'PTRM input'!BC427</f>
        <v>0</v>
      </c>
      <c r="CR56" s="432">
        <f>'PTRM input'!BD427</f>
        <v>0</v>
      </c>
      <c r="CS56" s="432">
        <f>'PTRM input'!BE427</f>
        <v>0</v>
      </c>
      <c r="CT56" s="432">
        <f>'PTRM input'!BF427</f>
        <v>0</v>
      </c>
      <c r="CU56" s="463">
        <f>'PTRM input'!BG427</f>
        <v>0</v>
      </c>
      <c r="CV56" s="462">
        <f>'PTRM input'!BC567</f>
        <v>0</v>
      </c>
      <c r="CW56" s="432">
        <f>'PTRM input'!BD567</f>
        <v>0</v>
      </c>
      <c r="CX56" s="432">
        <f>'PTRM input'!BE567</f>
        <v>0</v>
      </c>
      <c r="CY56" s="432">
        <f>'PTRM input'!BF567</f>
        <v>0</v>
      </c>
      <c r="CZ56" s="463">
        <f>'PTRM input'!BG567</f>
        <v>0</v>
      </c>
      <c r="DA56" s="462">
        <f>'PTRM input'!BH427</f>
        <v>0</v>
      </c>
      <c r="DB56" s="432">
        <f>'PTRM input'!BI427</f>
        <v>0</v>
      </c>
      <c r="DC56" s="432">
        <f>'PTRM input'!BJ427</f>
        <v>0</v>
      </c>
      <c r="DD56" s="432">
        <f>'PTRM input'!BK427</f>
        <v>0</v>
      </c>
      <c r="DE56" s="432">
        <f>'PTRM input'!BL427</f>
        <v>0</v>
      </c>
      <c r="DF56" s="463">
        <f>'PTRM input'!BM427</f>
        <v>0</v>
      </c>
      <c r="DG56" s="462">
        <f>'PTRM input'!BI567</f>
        <v>0</v>
      </c>
      <c r="DH56" s="432">
        <f>'PTRM input'!BJ567</f>
        <v>0</v>
      </c>
      <c r="DI56" s="432">
        <f>'PTRM input'!BK567</f>
        <v>0</v>
      </c>
      <c r="DJ56" s="432">
        <f>'PTRM input'!BL567</f>
        <v>0</v>
      </c>
      <c r="DK56" s="463">
        <f>'PTRM input'!BM567</f>
        <v>0</v>
      </c>
      <c r="DL56" s="462">
        <f>'PTRM input'!BN427</f>
        <v>0</v>
      </c>
      <c r="DM56" s="432">
        <f>'PTRM input'!BO427</f>
        <v>0</v>
      </c>
      <c r="DN56" s="432">
        <f>'PTRM input'!BP427</f>
        <v>0</v>
      </c>
      <c r="DO56" s="432">
        <f>'PTRM input'!BQ427</f>
        <v>0</v>
      </c>
      <c r="DP56" s="432">
        <f>'PTRM input'!BR427</f>
        <v>0</v>
      </c>
      <c r="DQ56" s="463">
        <f>'PTRM input'!BS427</f>
        <v>0</v>
      </c>
      <c r="DR56" s="462">
        <f>'PTRM input'!BO567</f>
        <v>0</v>
      </c>
      <c r="DS56" s="432">
        <f>'PTRM input'!BP567</f>
        <v>0</v>
      </c>
      <c r="DT56" s="432">
        <f>'PTRM input'!BQ567</f>
        <v>0</v>
      </c>
      <c r="DU56" s="432">
        <f>'PTRM input'!BR567</f>
        <v>0</v>
      </c>
      <c r="DV56" s="463">
        <f>'PTRM input'!BS567</f>
        <v>0</v>
      </c>
      <c r="DW56" s="462">
        <f>'PTRM input'!BT427</f>
        <v>0</v>
      </c>
      <c r="DX56" s="432">
        <f>'PTRM input'!BU427</f>
        <v>0</v>
      </c>
      <c r="DY56" s="432">
        <f>'PTRM input'!BV427</f>
        <v>0</v>
      </c>
      <c r="DZ56" s="432">
        <f>'PTRM input'!BW427</f>
        <v>0</v>
      </c>
      <c r="EA56" s="432">
        <f>'PTRM input'!BX427</f>
        <v>0</v>
      </c>
      <c r="EB56" s="463">
        <f>'PTRM input'!BY427</f>
        <v>0</v>
      </c>
      <c r="EC56" s="462">
        <f>'PTRM input'!BU567</f>
        <v>0</v>
      </c>
      <c r="ED56" s="432">
        <f>'PTRM input'!BV567</f>
        <v>0</v>
      </c>
      <c r="EE56" s="432">
        <f>'PTRM input'!BW567</f>
        <v>0</v>
      </c>
      <c r="EF56" s="432">
        <f>'PTRM input'!BX567</f>
        <v>0</v>
      </c>
      <c r="EG56" s="463">
        <f>'PTRM input'!BY567</f>
        <v>0</v>
      </c>
      <c r="EH56" s="462">
        <f>'PTRM input'!BZ427</f>
        <v>0</v>
      </c>
      <c r="EI56" s="432">
        <f>'PTRM input'!CA427</f>
        <v>0</v>
      </c>
      <c r="EJ56" s="432">
        <f>'PTRM input'!CB427</f>
        <v>0</v>
      </c>
      <c r="EK56" s="432">
        <f>'PTRM input'!CC427</f>
        <v>0</v>
      </c>
      <c r="EL56" s="432">
        <f>'PTRM input'!CD427</f>
        <v>0</v>
      </c>
      <c r="EM56" s="463">
        <f>'PTRM input'!CE427</f>
        <v>0</v>
      </c>
      <c r="EN56" s="462">
        <f>'PTRM input'!CA567</f>
        <v>0</v>
      </c>
      <c r="EO56" s="432">
        <f>'PTRM input'!CB567</f>
        <v>0</v>
      </c>
      <c r="EP56" s="432">
        <f>'PTRM input'!CC567</f>
        <v>0</v>
      </c>
      <c r="EQ56" s="432">
        <f>'PTRM input'!CD567</f>
        <v>0</v>
      </c>
      <c r="ER56" s="463">
        <f>'PTRM input'!CE567</f>
        <v>0</v>
      </c>
      <c r="ES56" s="462">
        <f>'PTRM input'!CF427</f>
        <v>0</v>
      </c>
      <c r="ET56" s="432">
        <f>'PTRM input'!CG427</f>
        <v>0</v>
      </c>
      <c r="EU56" s="432">
        <f>'PTRM input'!CH427</f>
        <v>0</v>
      </c>
      <c r="EV56" s="432">
        <f>'PTRM input'!CI427</f>
        <v>0</v>
      </c>
      <c r="EW56" s="432">
        <f>'PTRM input'!CJ427</f>
        <v>0</v>
      </c>
      <c r="EX56" s="463">
        <f>'PTRM input'!CK427</f>
        <v>0</v>
      </c>
      <c r="EY56" s="462">
        <f>'PTRM input'!CG567</f>
        <v>0</v>
      </c>
      <c r="EZ56" s="432">
        <f>'PTRM input'!CH567</f>
        <v>0</v>
      </c>
      <c r="FA56" s="432">
        <f>'PTRM input'!CI567</f>
        <v>0</v>
      </c>
      <c r="FB56" s="432">
        <f>'PTRM input'!CJ567</f>
        <v>0</v>
      </c>
      <c r="FC56" s="463">
        <f>'PTRM input'!CK567</f>
        <v>0</v>
      </c>
      <c r="FD56" s="462">
        <f>'PTRM input'!CL427</f>
        <v>0</v>
      </c>
      <c r="FE56" s="432">
        <f>'PTRM input'!CM427</f>
        <v>0</v>
      </c>
      <c r="FF56" s="432">
        <f>'PTRM input'!CN427</f>
        <v>0</v>
      </c>
      <c r="FG56" s="432">
        <f>'PTRM input'!CO427</f>
        <v>0</v>
      </c>
      <c r="FH56" s="432">
        <f>'PTRM input'!CP427</f>
        <v>0</v>
      </c>
      <c r="FI56" s="463">
        <f>'PTRM input'!CQ427</f>
        <v>0</v>
      </c>
      <c r="FJ56" s="462">
        <f>'PTRM input'!CM567</f>
        <v>0</v>
      </c>
      <c r="FK56" s="432">
        <f>'PTRM input'!CN567</f>
        <v>0</v>
      </c>
      <c r="FL56" s="432">
        <f>'PTRM input'!CO567</f>
        <v>0</v>
      </c>
      <c r="FM56" s="432">
        <f>'PTRM input'!CP567</f>
        <v>0</v>
      </c>
      <c r="FN56" s="463">
        <f>'PTRM input'!CQ567</f>
        <v>0</v>
      </c>
      <c r="FO56" s="462">
        <f>'PTRM input'!CR427</f>
        <v>0</v>
      </c>
      <c r="FP56" s="432">
        <f>'PTRM input'!CS427</f>
        <v>0</v>
      </c>
      <c r="FQ56" s="432">
        <f>'PTRM input'!CT427</f>
        <v>0</v>
      </c>
      <c r="FR56" s="432">
        <f>'PTRM input'!CU427</f>
        <v>0</v>
      </c>
      <c r="FS56" s="432">
        <f>'PTRM input'!CV427</f>
        <v>0</v>
      </c>
      <c r="FT56" s="463">
        <f>'PTRM input'!CW427</f>
        <v>0</v>
      </c>
      <c r="FU56" s="462">
        <f>'PTRM input'!CS567</f>
        <v>0</v>
      </c>
      <c r="FV56" s="432">
        <f>'PTRM input'!CT567</f>
        <v>0</v>
      </c>
      <c r="FW56" s="432">
        <f>'PTRM input'!CU567</f>
        <v>0</v>
      </c>
      <c r="FX56" s="432">
        <f>'PTRM input'!CV567</f>
        <v>0</v>
      </c>
      <c r="FY56" s="463">
        <f>'PTRM input'!CW567</f>
        <v>0</v>
      </c>
      <c r="FZ56" s="462">
        <f>'PTRM input'!CX427</f>
        <v>0</v>
      </c>
      <c r="GA56" s="432">
        <f>'PTRM input'!CY427</f>
        <v>0</v>
      </c>
      <c r="GB56" s="432">
        <f>'PTRM input'!CZ427</f>
        <v>0</v>
      </c>
      <c r="GC56" s="432">
        <f>'PTRM input'!DA427</f>
        <v>0</v>
      </c>
      <c r="GD56" s="432">
        <f>'PTRM input'!DB427</f>
        <v>0</v>
      </c>
      <c r="GE56" s="463">
        <f>'PTRM input'!DC427</f>
        <v>0</v>
      </c>
      <c r="GF56" s="462">
        <f>'PTRM input'!CY567</f>
        <v>0</v>
      </c>
      <c r="GG56" s="432">
        <f>'PTRM input'!CZ567</f>
        <v>0</v>
      </c>
      <c r="GH56" s="432">
        <f>'PTRM input'!DA567</f>
        <v>0</v>
      </c>
      <c r="GI56" s="432">
        <f>'PTRM input'!DB567</f>
        <v>0</v>
      </c>
      <c r="GJ56" s="463">
        <f>'PTRM input'!DC567</f>
        <v>0</v>
      </c>
    </row>
    <row r="57" spans="1:192" s="4" customFormat="1">
      <c r="A57" s="22"/>
      <c r="B57" s="22"/>
      <c r="C57" s="22"/>
      <c r="D57" s="22"/>
      <c r="E57" s="432" t="str">
        <f>'PTRM input'!E428</f>
        <v>New Tariff 7</v>
      </c>
      <c r="F57" s="462">
        <f>'PTRM input'!F428</f>
        <v>0</v>
      </c>
      <c r="G57" s="432">
        <f>'PTRM input'!G428</f>
        <v>0</v>
      </c>
      <c r="H57" s="432">
        <f>'PTRM input'!H428</f>
        <v>0</v>
      </c>
      <c r="I57" s="432">
        <f>'PTRM input'!I428</f>
        <v>0</v>
      </c>
      <c r="J57" s="432">
        <f>'PTRM input'!J428</f>
        <v>0</v>
      </c>
      <c r="K57" s="463">
        <f>'PTRM input'!K428</f>
        <v>0</v>
      </c>
      <c r="L57" s="432">
        <f>'PTRM input'!G568</f>
        <v>0</v>
      </c>
      <c r="M57" s="432">
        <f>'PTRM input'!H568</f>
        <v>0</v>
      </c>
      <c r="N57" s="432">
        <f>'PTRM input'!I568</f>
        <v>0</v>
      </c>
      <c r="O57" s="432">
        <f>'PTRM input'!J568</f>
        <v>0</v>
      </c>
      <c r="P57" s="463">
        <f>'PTRM input'!K568</f>
        <v>0</v>
      </c>
      <c r="Q57" s="462">
        <f>'PTRM input'!L428</f>
        <v>0</v>
      </c>
      <c r="R57" s="432">
        <f>'PTRM input'!M428</f>
        <v>0</v>
      </c>
      <c r="S57" s="432">
        <f>'PTRM input'!N428</f>
        <v>0</v>
      </c>
      <c r="T57" s="432">
        <f>'PTRM input'!O428</f>
        <v>0</v>
      </c>
      <c r="U57" s="432">
        <f>'PTRM input'!P428</f>
        <v>0</v>
      </c>
      <c r="V57" s="463">
        <f>'PTRM input'!Q428</f>
        <v>0</v>
      </c>
      <c r="W57" s="432">
        <f>'PTRM input'!M568</f>
        <v>0</v>
      </c>
      <c r="X57" s="432">
        <f>'PTRM input'!N568</f>
        <v>0</v>
      </c>
      <c r="Y57" s="432">
        <f>'PTRM input'!O568</f>
        <v>0</v>
      </c>
      <c r="Z57" s="432">
        <f>'PTRM input'!P568</f>
        <v>0</v>
      </c>
      <c r="AA57" s="463">
        <f>'PTRM input'!Q568</f>
        <v>0</v>
      </c>
      <c r="AB57" s="432">
        <f>'PTRM input'!R428</f>
        <v>0</v>
      </c>
      <c r="AC57" s="432">
        <f>'PTRM input'!S428</f>
        <v>0</v>
      </c>
      <c r="AD57" s="432">
        <f>'PTRM input'!T428</f>
        <v>0</v>
      </c>
      <c r="AE57" s="432">
        <f>'PTRM input'!U428</f>
        <v>0</v>
      </c>
      <c r="AF57" s="432">
        <f>'PTRM input'!V428</f>
        <v>0</v>
      </c>
      <c r="AG57" s="432">
        <f>'PTRM input'!W428</f>
        <v>0</v>
      </c>
      <c r="AH57" s="462">
        <f>'PTRM input'!S568</f>
        <v>0</v>
      </c>
      <c r="AI57" s="432">
        <f>'PTRM input'!T568</f>
        <v>0</v>
      </c>
      <c r="AJ57" s="432">
        <f>'PTRM input'!U568</f>
        <v>0</v>
      </c>
      <c r="AK57" s="432">
        <f>'PTRM input'!V568</f>
        <v>0</v>
      </c>
      <c r="AL57" s="463">
        <f>'PTRM input'!W568</f>
        <v>0</v>
      </c>
      <c r="AM57" s="462">
        <f>'PTRM input'!X428</f>
        <v>0</v>
      </c>
      <c r="AN57" s="432">
        <f>'PTRM input'!Y428</f>
        <v>0</v>
      </c>
      <c r="AO57" s="432">
        <f>'PTRM input'!Z428</f>
        <v>0</v>
      </c>
      <c r="AP57" s="432">
        <f>'PTRM input'!AA428</f>
        <v>0</v>
      </c>
      <c r="AQ57" s="432">
        <f>'PTRM input'!AB428</f>
        <v>0</v>
      </c>
      <c r="AR57" s="463">
        <f>'PTRM input'!AC428</f>
        <v>0</v>
      </c>
      <c r="AS57" s="462">
        <f>'PTRM input'!Y568</f>
        <v>0</v>
      </c>
      <c r="AT57" s="432">
        <f>'PTRM input'!Z568</f>
        <v>0</v>
      </c>
      <c r="AU57" s="432">
        <f>'PTRM input'!AA568</f>
        <v>0</v>
      </c>
      <c r="AV57" s="432">
        <f>'PTRM input'!AB568</f>
        <v>0</v>
      </c>
      <c r="AW57" s="463">
        <f>'PTRM input'!AC568</f>
        <v>0</v>
      </c>
      <c r="AX57" s="462">
        <f>'PTRM input'!AD428</f>
        <v>0</v>
      </c>
      <c r="AY57" s="432">
        <f>'PTRM input'!AE428</f>
        <v>0</v>
      </c>
      <c r="AZ57" s="432">
        <f>'PTRM input'!AF428</f>
        <v>0</v>
      </c>
      <c r="BA57" s="432">
        <f>'PTRM input'!AG428</f>
        <v>0</v>
      </c>
      <c r="BB57" s="432">
        <f>'PTRM input'!AH428</f>
        <v>0</v>
      </c>
      <c r="BC57" s="463">
        <f>'PTRM input'!AI428</f>
        <v>0</v>
      </c>
      <c r="BD57" s="462">
        <f>'PTRM input'!AE568</f>
        <v>0</v>
      </c>
      <c r="BE57" s="432">
        <f>'PTRM input'!AF568</f>
        <v>0</v>
      </c>
      <c r="BF57" s="432">
        <f>'PTRM input'!AG568</f>
        <v>0</v>
      </c>
      <c r="BG57" s="432">
        <f>'PTRM input'!AH568</f>
        <v>0</v>
      </c>
      <c r="BH57" s="463">
        <f>'PTRM input'!AI568</f>
        <v>0</v>
      </c>
      <c r="BI57" s="462">
        <f>'PTRM input'!AJ428</f>
        <v>0</v>
      </c>
      <c r="BJ57" s="432">
        <f>'PTRM input'!AK428</f>
        <v>0</v>
      </c>
      <c r="BK57" s="432">
        <f>'PTRM input'!AL428</f>
        <v>0</v>
      </c>
      <c r="BL57" s="432">
        <f>'PTRM input'!AM428</f>
        <v>0</v>
      </c>
      <c r="BM57" s="432">
        <f>'PTRM input'!AN428</f>
        <v>0</v>
      </c>
      <c r="BN57" s="463">
        <f>'PTRM input'!AO428</f>
        <v>0</v>
      </c>
      <c r="BO57" s="462">
        <f>'PTRM input'!AK568</f>
        <v>0</v>
      </c>
      <c r="BP57" s="432">
        <f>'PTRM input'!AL568</f>
        <v>0</v>
      </c>
      <c r="BQ57" s="432">
        <f>'PTRM input'!AM568</f>
        <v>0</v>
      </c>
      <c r="BR57" s="432">
        <f>'PTRM input'!AN568</f>
        <v>0</v>
      </c>
      <c r="BS57" s="463">
        <f>'PTRM input'!AO568</f>
        <v>0</v>
      </c>
      <c r="BT57" s="462">
        <f>'PTRM input'!AP428</f>
        <v>0</v>
      </c>
      <c r="BU57" s="432">
        <f>'PTRM input'!AQ428</f>
        <v>0</v>
      </c>
      <c r="BV57" s="432">
        <f>'PTRM input'!AR428</f>
        <v>0</v>
      </c>
      <c r="BW57" s="432">
        <f>'PTRM input'!AS428</f>
        <v>0</v>
      </c>
      <c r="BX57" s="432">
        <f>'PTRM input'!AT428</f>
        <v>0</v>
      </c>
      <c r="BY57" s="463">
        <f>'PTRM input'!AU428</f>
        <v>0</v>
      </c>
      <c r="BZ57" s="462">
        <f>'PTRM input'!AQ568</f>
        <v>0</v>
      </c>
      <c r="CA57" s="432">
        <f>'PTRM input'!AR568</f>
        <v>0</v>
      </c>
      <c r="CB57" s="432">
        <f>'PTRM input'!AS568</f>
        <v>0</v>
      </c>
      <c r="CC57" s="432">
        <f>'PTRM input'!AT568</f>
        <v>0</v>
      </c>
      <c r="CD57" s="463">
        <f>'PTRM input'!AU568</f>
        <v>0</v>
      </c>
      <c r="CE57" s="462">
        <f>'PTRM input'!AV428</f>
        <v>0</v>
      </c>
      <c r="CF57" s="432">
        <f>'PTRM input'!AW428</f>
        <v>0</v>
      </c>
      <c r="CG57" s="432">
        <f>'PTRM input'!AX428</f>
        <v>0</v>
      </c>
      <c r="CH57" s="432">
        <f>'PTRM input'!AY428</f>
        <v>0</v>
      </c>
      <c r="CI57" s="432">
        <f>'PTRM input'!AZ428</f>
        <v>0</v>
      </c>
      <c r="CJ57" s="463">
        <f>'PTRM input'!BA428</f>
        <v>0</v>
      </c>
      <c r="CK57" s="462">
        <f>'PTRM input'!AW568</f>
        <v>0</v>
      </c>
      <c r="CL57" s="432">
        <f>'PTRM input'!AX568</f>
        <v>0</v>
      </c>
      <c r="CM57" s="432">
        <f>'PTRM input'!AY568</f>
        <v>0</v>
      </c>
      <c r="CN57" s="432">
        <f>'PTRM input'!AZ568</f>
        <v>0</v>
      </c>
      <c r="CO57" s="463">
        <f>'PTRM input'!BA568</f>
        <v>0</v>
      </c>
      <c r="CP57" s="462">
        <f>'PTRM input'!BB428</f>
        <v>0</v>
      </c>
      <c r="CQ57" s="432">
        <f>'PTRM input'!BC428</f>
        <v>0</v>
      </c>
      <c r="CR57" s="432">
        <f>'PTRM input'!BD428</f>
        <v>0</v>
      </c>
      <c r="CS57" s="432">
        <f>'PTRM input'!BE428</f>
        <v>0</v>
      </c>
      <c r="CT57" s="432">
        <f>'PTRM input'!BF428</f>
        <v>0</v>
      </c>
      <c r="CU57" s="463">
        <f>'PTRM input'!BG428</f>
        <v>0</v>
      </c>
      <c r="CV57" s="462">
        <f>'PTRM input'!BC568</f>
        <v>0</v>
      </c>
      <c r="CW57" s="432">
        <f>'PTRM input'!BD568</f>
        <v>0</v>
      </c>
      <c r="CX57" s="432">
        <f>'PTRM input'!BE568</f>
        <v>0</v>
      </c>
      <c r="CY57" s="432">
        <f>'PTRM input'!BF568</f>
        <v>0</v>
      </c>
      <c r="CZ57" s="463">
        <f>'PTRM input'!BG568</f>
        <v>0</v>
      </c>
      <c r="DA57" s="462">
        <f>'PTRM input'!BH428</f>
        <v>0</v>
      </c>
      <c r="DB57" s="432">
        <f>'PTRM input'!BI428</f>
        <v>0</v>
      </c>
      <c r="DC57" s="432">
        <f>'PTRM input'!BJ428</f>
        <v>0</v>
      </c>
      <c r="DD57" s="432">
        <f>'PTRM input'!BK428</f>
        <v>0</v>
      </c>
      <c r="DE57" s="432">
        <f>'PTRM input'!BL428</f>
        <v>0</v>
      </c>
      <c r="DF57" s="463">
        <f>'PTRM input'!BM428</f>
        <v>0</v>
      </c>
      <c r="DG57" s="462">
        <f>'PTRM input'!BI568</f>
        <v>0</v>
      </c>
      <c r="DH57" s="432">
        <f>'PTRM input'!BJ568</f>
        <v>0</v>
      </c>
      <c r="DI57" s="432">
        <f>'PTRM input'!BK568</f>
        <v>0</v>
      </c>
      <c r="DJ57" s="432">
        <f>'PTRM input'!BL568</f>
        <v>0</v>
      </c>
      <c r="DK57" s="463">
        <f>'PTRM input'!BM568</f>
        <v>0</v>
      </c>
      <c r="DL57" s="462">
        <f>'PTRM input'!BN428</f>
        <v>0</v>
      </c>
      <c r="DM57" s="432">
        <f>'PTRM input'!BO428</f>
        <v>0</v>
      </c>
      <c r="DN57" s="432">
        <f>'PTRM input'!BP428</f>
        <v>0</v>
      </c>
      <c r="DO57" s="432">
        <f>'PTRM input'!BQ428</f>
        <v>0</v>
      </c>
      <c r="DP57" s="432">
        <f>'PTRM input'!BR428</f>
        <v>0</v>
      </c>
      <c r="DQ57" s="463">
        <f>'PTRM input'!BS428</f>
        <v>0</v>
      </c>
      <c r="DR57" s="462">
        <f>'PTRM input'!BO568</f>
        <v>0</v>
      </c>
      <c r="DS57" s="432">
        <f>'PTRM input'!BP568</f>
        <v>0</v>
      </c>
      <c r="DT57" s="432">
        <f>'PTRM input'!BQ568</f>
        <v>0</v>
      </c>
      <c r="DU57" s="432">
        <f>'PTRM input'!BR568</f>
        <v>0</v>
      </c>
      <c r="DV57" s="463">
        <f>'PTRM input'!BS568</f>
        <v>0</v>
      </c>
      <c r="DW57" s="462">
        <f>'PTRM input'!BT428</f>
        <v>0</v>
      </c>
      <c r="DX57" s="432">
        <f>'PTRM input'!BU428</f>
        <v>0</v>
      </c>
      <c r="DY57" s="432">
        <f>'PTRM input'!BV428</f>
        <v>0</v>
      </c>
      <c r="DZ57" s="432">
        <f>'PTRM input'!BW428</f>
        <v>0</v>
      </c>
      <c r="EA57" s="432">
        <f>'PTRM input'!BX428</f>
        <v>0</v>
      </c>
      <c r="EB57" s="463">
        <f>'PTRM input'!BY428</f>
        <v>0</v>
      </c>
      <c r="EC57" s="462">
        <f>'PTRM input'!BU568</f>
        <v>0</v>
      </c>
      <c r="ED57" s="432">
        <f>'PTRM input'!BV568</f>
        <v>0</v>
      </c>
      <c r="EE57" s="432">
        <f>'PTRM input'!BW568</f>
        <v>0</v>
      </c>
      <c r="EF57" s="432">
        <f>'PTRM input'!BX568</f>
        <v>0</v>
      </c>
      <c r="EG57" s="463">
        <f>'PTRM input'!BY568</f>
        <v>0</v>
      </c>
      <c r="EH57" s="462">
        <f>'PTRM input'!BZ428</f>
        <v>0</v>
      </c>
      <c r="EI57" s="432">
        <f>'PTRM input'!CA428</f>
        <v>0</v>
      </c>
      <c r="EJ57" s="432">
        <f>'PTRM input'!CB428</f>
        <v>0</v>
      </c>
      <c r="EK57" s="432">
        <f>'PTRM input'!CC428</f>
        <v>0</v>
      </c>
      <c r="EL57" s="432">
        <f>'PTRM input'!CD428</f>
        <v>0</v>
      </c>
      <c r="EM57" s="463">
        <f>'PTRM input'!CE428</f>
        <v>0</v>
      </c>
      <c r="EN57" s="462">
        <f>'PTRM input'!CA568</f>
        <v>0</v>
      </c>
      <c r="EO57" s="432">
        <f>'PTRM input'!CB568</f>
        <v>0</v>
      </c>
      <c r="EP57" s="432">
        <f>'PTRM input'!CC568</f>
        <v>0</v>
      </c>
      <c r="EQ57" s="432">
        <f>'PTRM input'!CD568</f>
        <v>0</v>
      </c>
      <c r="ER57" s="463">
        <f>'PTRM input'!CE568</f>
        <v>0</v>
      </c>
      <c r="ES57" s="462">
        <f>'PTRM input'!CF428</f>
        <v>0</v>
      </c>
      <c r="ET57" s="432">
        <f>'PTRM input'!CG428</f>
        <v>0</v>
      </c>
      <c r="EU57" s="432">
        <f>'PTRM input'!CH428</f>
        <v>0</v>
      </c>
      <c r="EV57" s="432">
        <f>'PTRM input'!CI428</f>
        <v>0</v>
      </c>
      <c r="EW57" s="432">
        <f>'PTRM input'!CJ428</f>
        <v>0</v>
      </c>
      <c r="EX57" s="463">
        <f>'PTRM input'!CK428</f>
        <v>0</v>
      </c>
      <c r="EY57" s="462">
        <f>'PTRM input'!CG568</f>
        <v>0</v>
      </c>
      <c r="EZ57" s="432">
        <f>'PTRM input'!CH568</f>
        <v>0</v>
      </c>
      <c r="FA57" s="432">
        <f>'PTRM input'!CI568</f>
        <v>0</v>
      </c>
      <c r="FB57" s="432">
        <f>'PTRM input'!CJ568</f>
        <v>0</v>
      </c>
      <c r="FC57" s="463">
        <f>'PTRM input'!CK568</f>
        <v>0</v>
      </c>
      <c r="FD57" s="462">
        <f>'PTRM input'!CL428</f>
        <v>0</v>
      </c>
      <c r="FE57" s="432">
        <f>'PTRM input'!CM428</f>
        <v>0</v>
      </c>
      <c r="FF57" s="432">
        <f>'PTRM input'!CN428</f>
        <v>0</v>
      </c>
      <c r="FG57" s="432">
        <f>'PTRM input'!CO428</f>
        <v>0</v>
      </c>
      <c r="FH57" s="432">
        <f>'PTRM input'!CP428</f>
        <v>0</v>
      </c>
      <c r="FI57" s="463">
        <f>'PTRM input'!CQ428</f>
        <v>0</v>
      </c>
      <c r="FJ57" s="462">
        <f>'PTRM input'!CM568</f>
        <v>0</v>
      </c>
      <c r="FK57" s="432">
        <f>'PTRM input'!CN568</f>
        <v>0</v>
      </c>
      <c r="FL57" s="432">
        <f>'PTRM input'!CO568</f>
        <v>0</v>
      </c>
      <c r="FM57" s="432">
        <f>'PTRM input'!CP568</f>
        <v>0</v>
      </c>
      <c r="FN57" s="463">
        <f>'PTRM input'!CQ568</f>
        <v>0</v>
      </c>
      <c r="FO57" s="462">
        <f>'PTRM input'!CR428</f>
        <v>0</v>
      </c>
      <c r="FP57" s="432">
        <f>'PTRM input'!CS428</f>
        <v>0</v>
      </c>
      <c r="FQ57" s="432">
        <f>'PTRM input'!CT428</f>
        <v>0</v>
      </c>
      <c r="FR57" s="432">
        <f>'PTRM input'!CU428</f>
        <v>0</v>
      </c>
      <c r="FS57" s="432">
        <f>'PTRM input'!CV428</f>
        <v>0</v>
      </c>
      <c r="FT57" s="463">
        <f>'PTRM input'!CW428</f>
        <v>0</v>
      </c>
      <c r="FU57" s="462">
        <f>'PTRM input'!CS568</f>
        <v>0</v>
      </c>
      <c r="FV57" s="432">
        <f>'PTRM input'!CT568</f>
        <v>0</v>
      </c>
      <c r="FW57" s="432">
        <f>'PTRM input'!CU568</f>
        <v>0</v>
      </c>
      <c r="FX57" s="432">
        <f>'PTRM input'!CV568</f>
        <v>0</v>
      </c>
      <c r="FY57" s="463">
        <f>'PTRM input'!CW568</f>
        <v>0</v>
      </c>
      <c r="FZ57" s="462">
        <f>'PTRM input'!CX428</f>
        <v>0</v>
      </c>
      <c r="GA57" s="432">
        <f>'PTRM input'!CY428</f>
        <v>0</v>
      </c>
      <c r="GB57" s="432">
        <f>'PTRM input'!CZ428</f>
        <v>0</v>
      </c>
      <c r="GC57" s="432">
        <f>'PTRM input'!DA428</f>
        <v>0</v>
      </c>
      <c r="GD57" s="432">
        <f>'PTRM input'!DB428</f>
        <v>0</v>
      </c>
      <c r="GE57" s="463">
        <f>'PTRM input'!DC428</f>
        <v>0</v>
      </c>
      <c r="GF57" s="462">
        <f>'PTRM input'!CY568</f>
        <v>0</v>
      </c>
      <c r="GG57" s="432">
        <f>'PTRM input'!CZ568</f>
        <v>0</v>
      </c>
      <c r="GH57" s="432">
        <f>'PTRM input'!DA568</f>
        <v>0</v>
      </c>
      <c r="GI57" s="432">
        <f>'PTRM input'!DB568</f>
        <v>0</v>
      </c>
      <c r="GJ57" s="463">
        <f>'PTRM input'!DC568</f>
        <v>0</v>
      </c>
    </row>
    <row r="58" spans="1:192" s="4" customFormat="1">
      <c r="A58" s="22"/>
      <c r="B58" s="22"/>
      <c r="C58" s="22"/>
      <c r="D58" s="22"/>
      <c r="E58" s="432" t="str">
        <f>'PTRM input'!E429</f>
        <v>New Tariff 8</v>
      </c>
      <c r="F58" s="462">
        <f>'PTRM input'!F429</f>
        <v>0</v>
      </c>
      <c r="G58" s="432">
        <f>'PTRM input'!G429</f>
        <v>0</v>
      </c>
      <c r="H58" s="432">
        <f>'PTRM input'!H429</f>
        <v>0</v>
      </c>
      <c r="I58" s="432">
        <f>'PTRM input'!I429</f>
        <v>0</v>
      </c>
      <c r="J58" s="432">
        <f>'PTRM input'!J429</f>
        <v>0</v>
      </c>
      <c r="K58" s="463">
        <f>'PTRM input'!K429</f>
        <v>0</v>
      </c>
      <c r="L58" s="432">
        <f>'PTRM input'!G569</f>
        <v>0</v>
      </c>
      <c r="M58" s="432">
        <f>'PTRM input'!H569</f>
        <v>0</v>
      </c>
      <c r="N58" s="432">
        <f>'PTRM input'!I569</f>
        <v>0</v>
      </c>
      <c r="O58" s="432">
        <f>'PTRM input'!J569</f>
        <v>0</v>
      </c>
      <c r="P58" s="463">
        <f>'PTRM input'!K569</f>
        <v>0</v>
      </c>
      <c r="Q58" s="462">
        <f>'PTRM input'!L429</f>
        <v>0</v>
      </c>
      <c r="R58" s="432">
        <f>'PTRM input'!M429</f>
        <v>0</v>
      </c>
      <c r="S58" s="432">
        <f>'PTRM input'!N429</f>
        <v>0</v>
      </c>
      <c r="T58" s="432">
        <f>'PTRM input'!O429</f>
        <v>0</v>
      </c>
      <c r="U58" s="432">
        <f>'PTRM input'!P429</f>
        <v>0</v>
      </c>
      <c r="V58" s="463">
        <f>'PTRM input'!Q429</f>
        <v>0</v>
      </c>
      <c r="W58" s="432">
        <f>'PTRM input'!M569</f>
        <v>0</v>
      </c>
      <c r="X58" s="432">
        <f>'PTRM input'!N569</f>
        <v>0</v>
      </c>
      <c r="Y58" s="432">
        <f>'PTRM input'!O569</f>
        <v>0</v>
      </c>
      <c r="Z58" s="432">
        <f>'PTRM input'!P569</f>
        <v>0</v>
      </c>
      <c r="AA58" s="463">
        <f>'PTRM input'!Q569</f>
        <v>0</v>
      </c>
      <c r="AB58" s="432">
        <f>'PTRM input'!R429</f>
        <v>0</v>
      </c>
      <c r="AC58" s="432">
        <f>'PTRM input'!S429</f>
        <v>0</v>
      </c>
      <c r="AD58" s="432">
        <f>'PTRM input'!T429</f>
        <v>0</v>
      </c>
      <c r="AE58" s="432">
        <f>'PTRM input'!U429</f>
        <v>0</v>
      </c>
      <c r="AF58" s="432">
        <f>'PTRM input'!V429</f>
        <v>0</v>
      </c>
      <c r="AG58" s="432">
        <f>'PTRM input'!W429</f>
        <v>0</v>
      </c>
      <c r="AH58" s="462">
        <f>'PTRM input'!S569</f>
        <v>0</v>
      </c>
      <c r="AI58" s="432">
        <f>'PTRM input'!T569</f>
        <v>0</v>
      </c>
      <c r="AJ58" s="432">
        <f>'PTRM input'!U569</f>
        <v>0</v>
      </c>
      <c r="AK58" s="432">
        <f>'PTRM input'!V569</f>
        <v>0</v>
      </c>
      <c r="AL58" s="463">
        <f>'PTRM input'!W569</f>
        <v>0</v>
      </c>
      <c r="AM58" s="462">
        <f>'PTRM input'!X429</f>
        <v>0</v>
      </c>
      <c r="AN58" s="432">
        <f>'PTRM input'!Y429</f>
        <v>0</v>
      </c>
      <c r="AO58" s="432">
        <f>'PTRM input'!Z429</f>
        <v>0</v>
      </c>
      <c r="AP58" s="432">
        <f>'PTRM input'!AA429</f>
        <v>0</v>
      </c>
      <c r="AQ58" s="432">
        <f>'PTRM input'!AB429</f>
        <v>0</v>
      </c>
      <c r="AR58" s="463">
        <f>'PTRM input'!AC429</f>
        <v>0</v>
      </c>
      <c r="AS58" s="462">
        <f>'PTRM input'!Y569</f>
        <v>0</v>
      </c>
      <c r="AT58" s="432">
        <f>'PTRM input'!Z569</f>
        <v>0</v>
      </c>
      <c r="AU58" s="432">
        <f>'PTRM input'!AA569</f>
        <v>0</v>
      </c>
      <c r="AV58" s="432">
        <f>'PTRM input'!AB569</f>
        <v>0</v>
      </c>
      <c r="AW58" s="463">
        <f>'PTRM input'!AC569</f>
        <v>0</v>
      </c>
      <c r="AX58" s="462">
        <f>'PTRM input'!AD429</f>
        <v>0</v>
      </c>
      <c r="AY58" s="432">
        <f>'PTRM input'!AE429</f>
        <v>0</v>
      </c>
      <c r="AZ58" s="432">
        <f>'PTRM input'!AF429</f>
        <v>0</v>
      </c>
      <c r="BA58" s="432">
        <f>'PTRM input'!AG429</f>
        <v>0</v>
      </c>
      <c r="BB58" s="432">
        <f>'PTRM input'!AH429</f>
        <v>0</v>
      </c>
      <c r="BC58" s="463">
        <f>'PTRM input'!AI429</f>
        <v>0</v>
      </c>
      <c r="BD58" s="462">
        <f>'PTRM input'!AE569</f>
        <v>0</v>
      </c>
      <c r="BE58" s="432">
        <f>'PTRM input'!AF569</f>
        <v>0</v>
      </c>
      <c r="BF58" s="432">
        <f>'PTRM input'!AG569</f>
        <v>0</v>
      </c>
      <c r="BG58" s="432">
        <f>'PTRM input'!AH569</f>
        <v>0</v>
      </c>
      <c r="BH58" s="463">
        <f>'PTRM input'!AI569</f>
        <v>0</v>
      </c>
      <c r="BI58" s="462">
        <f>'PTRM input'!AJ429</f>
        <v>0</v>
      </c>
      <c r="BJ58" s="432">
        <f>'PTRM input'!AK429</f>
        <v>0</v>
      </c>
      <c r="BK58" s="432">
        <f>'PTRM input'!AL429</f>
        <v>0</v>
      </c>
      <c r="BL58" s="432">
        <f>'PTRM input'!AM429</f>
        <v>0</v>
      </c>
      <c r="BM58" s="432">
        <f>'PTRM input'!AN429</f>
        <v>0</v>
      </c>
      <c r="BN58" s="463">
        <f>'PTRM input'!AO429</f>
        <v>0</v>
      </c>
      <c r="BO58" s="462">
        <f>'PTRM input'!AK569</f>
        <v>0</v>
      </c>
      <c r="BP58" s="432">
        <f>'PTRM input'!AL569</f>
        <v>0</v>
      </c>
      <c r="BQ58" s="432">
        <f>'PTRM input'!AM569</f>
        <v>0</v>
      </c>
      <c r="BR58" s="432">
        <f>'PTRM input'!AN569</f>
        <v>0</v>
      </c>
      <c r="BS58" s="463">
        <f>'PTRM input'!AO569</f>
        <v>0</v>
      </c>
      <c r="BT58" s="462">
        <f>'PTRM input'!AP429</f>
        <v>0</v>
      </c>
      <c r="BU58" s="432">
        <f>'PTRM input'!AQ429</f>
        <v>0</v>
      </c>
      <c r="BV58" s="432">
        <f>'PTRM input'!AR429</f>
        <v>0</v>
      </c>
      <c r="BW58" s="432">
        <f>'PTRM input'!AS429</f>
        <v>0</v>
      </c>
      <c r="BX58" s="432">
        <f>'PTRM input'!AT429</f>
        <v>0</v>
      </c>
      <c r="BY58" s="463">
        <f>'PTRM input'!AU429</f>
        <v>0</v>
      </c>
      <c r="BZ58" s="462">
        <f>'PTRM input'!AQ569</f>
        <v>0</v>
      </c>
      <c r="CA58" s="432">
        <f>'PTRM input'!AR569</f>
        <v>0</v>
      </c>
      <c r="CB58" s="432">
        <f>'PTRM input'!AS569</f>
        <v>0</v>
      </c>
      <c r="CC58" s="432">
        <f>'PTRM input'!AT569</f>
        <v>0</v>
      </c>
      <c r="CD58" s="463">
        <f>'PTRM input'!AU569</f>
        <v>0</v>
      </c>
      <c r="CE58" s="462">
        <f>'PTRM input'!AV429</f>
        <v>0</v>
      </c>
      <c r="CF58" s="432">
        <f>'PTRM input'!AW429</f>
        <v>0</v>
      </c>
      <c r="CG58" s="432">
        <f>'PTRM input'!AX429</f>
        <v>0</v>
      </c>
      <c r="CH58" s="432">
        <f>'PTRM input'!AY429</f>
        <v>0</v>
      </c>
      <c r="CI58" s="432">
        <f>'PTRM input'!AZ429</f>
        <v>0</v>
      </c>
      <c r="CJ58" s="463">
        <f>'PTRM input'!BA429</f>
        <v>0</v>
      </c>
      <c r="CK58" s="462">
        <f>'PTRM input'!AW569</f>
        <v>0</v>
      </c>
      <c r="CL58" s="432">
        <f>'PTRM input'!AX569</f>
        <v>0</v>
      </c>
      <c r="CM58" s="432">
        <f>'PTRM input'!AY569</f>
        <v>0</v>
      </c>
      <c r="CN58" s="432">
        <f>'PTRM input'!AZ569</f>
        <v>0</v>
      </c>
      <c r="CO58" s="463">
        <f>'PTRM input'!BA569</f>
        <v>0</v>
      </c>
      <c r="CP58" s="462">
        <f>'PTRM input'!BB429</f>
        <v>0</v>
      </c>
      <c r="CQ58" s="432">
        <f>'PTRM input'!BC429</f>
        <v>0</v>
      </c>
      <c r="CR58" s="432">
        <f>'PTRM input'!BD429</f>
        <v>0</v>
      </c>
      <c r="CS58" s="432">
        <f>'PTRM input'!BE429</f>
        <v>0</v>
      </c>
      <c r="CT58" s="432">
        <f>'PTRM input'!BF429</f>
        <v>0</v>
      </c>
      <c r="CU58" s="463">
        <f>'PTRM input'!BG429</f>
        <v>0</v>
      </c>
      <c r="CV58" s="462">
        <f>'PTRM input'!BC569</f>
        <v>0</v>
      </c>
      <c r="CW58" s="432">
        <f>'PTRM input'!BD569</f>
        <v>0</v>
      </c>
      <c r="CX58" s="432">
        <f>'PTRM input'!BE569</f>
        <v>0</v>
      </c>
      <c r="CY58" s="432">
        <f>'PTRM input'!BF569</f>
        <v>0</v>
      </c>
      <c r="CZ58" s="463">
        <f>'PTRM input'!BG569</f>
        <v>0</v>
      </c>
      <c r="DA58" s="462">
        <f>'PTRM input'!BH429</f>
        <v>0</v>
      </c>
      <c r="DB58" s="432">
        <f>'PTRM input'!BI429</f>
        <v>0</v>
      </c>
      <c r="DC58" s="432">
        <f>'PTRM input'!BJ429</f>
        <v>0</v>
      </c>
      <c r="DD58" s="432">
        <f>'PTRM input'!BK429</f>
        <v>0</v>
      </c>
      <c r="DE58" s="432">
        <f>'PTRM input'!BL429</f>
        <v>0</v>
      </c>
      <c r="DF58" s="463">
        <f>'PTRM input'!BM429</f>
        <v>0</v>
      </c>
      <c r="DG58" s="462">
        <f>'PTRM input'!BI569</f>
        <v>0</v>
      </c>
      <c r="DH58" s="432">
        <f>'PTRM input'!BJ569</f>
        <v>0</v>
      </c>
      <c r="DI58" s="432">
        <f>'PTRM input'!BK569</f>
        <v>0</v>
      </c>
      <c r="DJ58" s="432">
        <f>'PTRM input'!BL569</f>
        <v>0</v>
      </c>
      <c r="DK58" s="463">
        <f>'PTRM input'!BM569</f>
        <v>0</v>
      </c>
      <c r="DL58" s="462">
        <f>'PTRM input'!BN429</f>
        <v>0</v>
      </c>
      <c r="DM58" s="432">
        <f>'PTRM input'!BO429</f>
        <v>0</v>
      </c>
      <c r="DN58" s="432">
        <f>'PTRM input'!BP429</f>
        <v>0</v>
      </c>
      <c r="DO58" s="432">
        <f>'PTRM input'!BQ429</f>
        <v>0</v>
      </c>
      <c r="DP58" s="432">
        <f>'PTRM input'!BR429</f>
        <v>0</v>
      </c>
      <c r="DQ58" s="463">
        <f>'PTRM input'!BS429</f>
        <v>0</v>
      </c>
      <c r="DR58" s="462">
        <f>'PTRM input'!BO569</f>
        <v>0</v>
      </c>
      <c r="DS58" s="432">
        <f>'PTRM input'!BP569</f>
        <v>0</v>
      </c>
      <c r="DT58" s="432">
        <f>'PTRM input'!BQ569</f>
        <v>0</v>
      </c>
      <c r="DU58" s="432">
        <f>'PTRM input'!BR569</f>
        <v>0</v>
      </c>
      <c r="DV58" s="463">
        <f>'PTRM input'!BS569</f>
        <v>0</v>
      </c>
      <c r="DW58" s="462">
        <f>'PTRM input'!BT429</f>
        <v>0</v>
      </c>
      <c r="DX58" s="432">
        <f>'PTRM input'!BU429</f>
        <v>0</v>
      </c>
      <c r="DY58" s="432">
        <f>'PTRM input'!BV429</f>
        <v>0</v>
      </c>
      <c r="DZ58" s="432">
        <f>'PTRM input'!BW429</f>
        <v>0</v>
      </c>
      <c r="EA58" s="432">
        <f>'PTRM input'!BX429</f>
        <v>0</v>
      </c>
      <c r="EB58" s="463">
        <f>'PTRM input'!BY429</f>
        <v>0</v>
      </c>
      <c r="EC58" s="462">
        <f>'PTRM input'!BU569</f>
        <v>0</v>
      </c>
      <c r="ED58" s="432">
        <f>'PTRM input'!BV569</f>
        <v>0</v>
      </c>
      <c r="EE58" s="432">
        <f>'PTRM input'!BW569</f>
        <v>0</v>
      </c>
      <c r="EF58" s="432">
        <f>'PTRM input'!BX569</f>
        <v>0</v>
      </c>
      <c r="EG58" s="463">
        <f>'PTRM input'!BY569</f>
        <v>0</v>
      </c>
      <c r="EH58" s="462">
        <f>'PTRM input'!BZ429</f>
        <v>0</v>
      </c>
      <c r="EI58" s="432">
        <f>'PTRM input'!CA429</f>
        <v>0</v>
      </c>
      <c r="EJ58" s="432">
        <f>'PTRM input'!CB429</f>
        <v>0</v>
      </c>
      <c r="EK58" s="432">
        <f>'PTRM input'!CC429</f>
        <v>0</v>
      </c>
      <c r="EL58" s="432">
        <f>'PTRM input'!CD429</f>
        <v>0</v>
      </c>
      <c r="EM58" s="463">
        <f>'PTRM input'!CE429</f>
        <v>0</v>
      </c>
      <c r="EN58" s="462">
        <f>'PTRM input'!CA569</f>
        <v>0</v>
      </c>
      <c r="EO58" s="432">
        <f>'PTRM input'!CB569</f>
        <v>0</v>
      </c>
      <c r="EP58" s="432">
        <f>'PTRM input'!CC569</f>
        <v>0</v>
      </c>
      <c r="EQ58" s="432">
        <f>'PTRM input'!CD569</f>
        <v>0</v>
      </c>
      <c r="ER58" s="463">
        <f>'PTRM input'!CE569</f>
        <v>0</v>
      </c>
      <c r="ES58" s="462">
        <f>'PTRM input'!CF429</f>
        <v>0</v>
      </c>
      <c r="ET58" s="432">
        <f>'PTRM input'!CG429</f>
        <v>0</v>
      </c>
      <c r="EU58" s="432">
        <f>'PTRM input'!CH429</f>
        <v>0</v>
      </c>
      <c r="EV58" s="432">
        <f>'PTRM input'!CI429</f>
        <v>0</v>
      </c>
      <c r="EW58" s="432">
        <f>'PTRM input'!CJ429</f>
        <v>0</v>
      </c>
      <c r="EX58" s="463">
        <f>'PTRM input'!CK429</f>
        <v>0</v>
      </c>
      <c r="EY58" s="462">
        <f>'PTRM input'!CG569</f>
        <v>0</v>
      </c>
      <c r="EZ58" s="432">
        <f>'PTRM input'!CH569</f>
        <v>0</v>
      </c>
      <c r="FA58" s="432">
        <f>'PTRM input'!CI569</f>
        <v>0</v>
      </c>
      <c r="FB58" s="432">
        <f>'PTRM input'!CJ569</f>
        <v>0</v>
      </c>
      <c r="FC58" s="463">
        <f>'PTRM input'!CK569</f>
        <v>0</v>
      </c>
      <c r="FD58" s="462">
        <f>'PTRM input'!CL429</f>
        <v>0</v>
      </c>
      <c r="FE58" s="432">
        <f>'PTRM input'!CM429</f>
        <v>0</v>
      </c>
      <c r="FF58" s="432">
        <f>'PTRM input'!CN429</f>
        <v>0</v>
      </c>
      <c r="FG58" s="432">
        <f>'PTRM input'!CO429</f>
        <v>0</v>
      </c>
      <c r="FH58" s="432">
        <f>'PTRM input'!CP429</f>
        <v>0</v>
      </c>
      <c r="FI58" s="463">
        <f>'PTRM input'!CQ429</f>
        <v>0</v>
      </c>
      <c r="FJ58" s="462">
        <f>'PTRM input'!CM569</f>
        <v>0</v>
      </c>
      <c r="FK58" s="432">
        <f>'PTRM input'!CN569</f>
        <v>0</v>
      </c>
      <c r="FL58" s="432">
        <f>'PTRM input'!CO569</f>
        <v>0</v>
      </c>
      <c r="FM58" s="432">
        <f>'PTRM input'!CP569</f>
        <v>0</v>
      </c>
      <c r="FN58" s="463">
        <f>'PTRM input'!CQ569</f>
        <v>0</v>
      </c>
      <c r="FO58" s="462">
        <f>'PTRM input'!CR429</f>
        <v>0</v>
      </c>
      <c r="FP58" s="432">
        <f>'PTRM input'!CS429</f>
        <v>0</v>
      </c>
      <c r="FQ58" s="432">
        <f>'PTRM input'!CT429</f>
        <v>0</v>
      </c>
      <c r="FR58" s="432">
        <f>'PTRM input'!CU429</f>
        <v>0</v>
      </c>
      <c r="FS58" s="432">
        <f>'PTRM input'!CV429</f>
        <v>0</v>
      </c>
      <c r="FT58" s="463">
        <f>'PTRM input'!CW429</f>
        <v>0</v>
      </c>
      <c r="FU58" s="462">
        <f>'PTRM input'!CS569</f>
        <v>0</v>
      </c>
      <c r="FV58" s="432">
        <f>'PTRM input'!CT569</f>
        <v>0</v>
      </c>
      <c r="FW58" s="432">
        <f>'PTRM input'!CU569</f>
        <v>0</v>
      </c>
      <c r="FX58" s="432">
        <f>'PTRM input'!CV569</f>
        <v>0</v>
      </c>
      <c r="FY58" s="463">
        <f>'PTRM input'!CW569</f>
        <v>0</v>
      </c>
      <c r="FZ58" s="462">
        <f>'PTRM input'!CX429</f>
        <v>0</v>
      </c>
      <c r="GA58" s="432">
        <f>'PTRM input'!CY429</f>
        <v>0</v>
      </c>
      <c r="GB58" s="432">
        <f>'PTRM input'!CZ429</f>
        <v>0</v>
      </c>
      <c r="GC58" s="432">
        <f>'PTRM input'!DA429</f>
        <v>0</v>
      </c>
      <c r="GD58" s="432">
        <f>'PTRM input'!DB429</f>
        <v>0</v>
      </c>
      <c r="GE58" s="463">
        <f>'PTRM input'!DC429</f>
        <v>0</v>
      </c>
      <c r="GF58" s="462">
        <f>'PTRM input'!CY569</f>
        <v>0</v>
      </c>
      <c r="GG58" s="432">
        <f>'PTRM input'!CZ569</f>
        <v>0</v>
      </c>
      <c r="GH58" s="432">
        <f>'PTRM input'!DA569</f>
        <v>0</v>
      </c>
      <c r="GI58" s="432">
        <f>'PTRM input'!DB569</f>
        <v>0</v>
      </c>
      <c r="GJ58" s="463">
        <f>'PTRM input'!DC569</f>
        <v>0</v>
      </c>
    </row>
    <row r="59" spans="1:192" s="4" customFormat="1">
      <c r="A59" s="22"/>
      <c r="B59" s="22"/>
      <c r="C59" s="22"/>
      <c r="D59" s="22"/>
      <c r="E59" s="432" t="str">
        <f>'PTRM input'!E430</f>
        <v>New Tariff 9</v>
      </c>
      <c r="F59" s="462">
        <f>'PTRM input'!F430</f>
        <v>0</v>
      </c>
      <c r="G59" s="432">
        <f>'PTRM input'!G430</f>
        <v>0</v>
      </c>
      <c r="H59" s="432">
        <f>'PTRM input'!H430</f>
        <v>0</v>
      </c>
      <c r="I59" s="432">
        <f>'PTRM input'!I430</f>
        <v>0</v>
      </c>
      <c r="J59" s="432">
        <f>'PTRM input'!J430</f>
        <v>0</v>
      </c>
      <c r="K59" s="463">
        <f>'PTRM input'!K430</f>
        <v>0</v>
      </c>
      <c r="L59" s="432">
        <f>'PTRM input'!G570</f>
        <v>0</v>
      </c>
      <c r="M59" s="432">
        <f>'PTRM input'!H570</f>
        <v>0</v>
      </c>
      <c r="N59" s="432">
        <f>'PTRM input'!I570</f>
        <v>0</v>
      </c>
      <c r="O59" s="432">
        <f>'PTRM input'!J570</f>
        <v>0</v>
      </c>
      <c r="P59" s="463">
        <f>'PTRM input'!K570</f>
        <v>0</v>
      </c>
      <c r="Q59" s="462">
        <f>'PTRM input'!L430</f>
        <v>0</v>
      </c>
      <c r="R59" s="432">
        <f>'PTRM input'!M430</f>
        <v>0</v>
      </c>
      <c r="S59" s="432">
        <f>'PTRM input'!N430</f>
        <v>0</v>
      </c>
      <c r="T59" s="432">
        <f>'PTRM input'!O430</f>
        <v>0</v>
      </c>
      <c r="U59" s="432">
        <f>'PTRM input'!P430</f>
        <v>0</v>
      </c>
      <c r="V59" s="463">
        <f>'PTRM input'!Q430</f>
        <v>0</v>
      </c>
      <c r="W59" s="432">
        <f>'PTRM input'!M570</f>
        <v>0</v>
      </c>
      <c r="X59" s="432">
        <f>'PTRM input'!N570</f>
        <v>0</v>
      </c>
      <c r="Y59" s="432">
        <f>'PTRM input'!O570</f>
        <v>0</v>
      </c>
      <c r="Z59" s="432">
        <f>'PTRM input'!P570</f>
        <v>0</v>
      </c>
      <c r="AA59" s="463">
        <f>'PTRM input'!Q570</f>
        <v>0</v>
      </c>
      <c r="AB59" s="432">
        <f>'PTRM input'!R430</f>
        <v>0</v>
      </c>
      <c r="AC59" s="432">
        <f>'PTRM input'!S430</f>
        <v>0</v>
      </c>
      <c r="AD59" s="432">
        <f>'PTRM input'!T430</f>
        <v>0</v>
      </c>
      <c r="AE59" s="432">
        <f>'PTRM input'!U430</f>
        <v>0</v>
      </c>
      <c r="AF59" s="432">
        <f>'PTRM input'!V430</f>
        <v>0</v>
      </c>
      <c r="AG59" s="432">
        <f>'PTRM input'!W430</f>
        <v>0</v>
      </c>
      <c r="AH59" s="462">
        <f>'PTRM input'!S570</f>
        <v>0</v>
      </c>
      <c r="AI59" s="432">
        <f>'PTRM input'!T570</f>
        <v>0</v>
      </c>
      <c r="AJ59" s="432">
        <f>'PTRM input'!U570</f>
        <v>0</v>
      </c>
      <c r="AK59" s="432">
        <f>'PTRM input'!V570</f>
        <v>0</v>
      </c>
      <c r="AL59" s="463">
        <f>'PTRM input'!W570</f>
        <v>0</v>
      </c>
      <c r="AM59" s="462">
        <f>'PTRM input'!X430</f>
        <v>0</v>
      </c>
      <c r="AN59" s="432">
        <f>'PTRM input'!Y430</f>
        <v>0</v>
      </c>
      <c r="AO59" s="432">
        <f>'PTRM input'!Z430</f>
        <v>0</v>
      </c>
      <c r="AP59" s="432">
        <f>'PTRM input'!AA430</f>
        <v>0</v>
      </c>
      <c r="AQ59" s="432">
        <f>'PTRM input'!AB430</f>
        <v>0</v>
      </c>
      <c r="AR59" s="463">
        <f>'PTRM input'!AC430</f>
        <v>0</v>
      </c>
      <c r="AS59" s="462">
        <f>'PTRM input'!Y570</f>
        <v>0</v>
      </c>
      <c r="AT59" s="432">
        <f>'PTRM input'!Z570</f>
        <v>0</v>
      </c>
      <c r="AU59" s="432">
        <f>'PTRM input'!AA570</f>
        <v>0</v>
      </c>
      <c r="AV59" s="432">
        <f>'PTRM input'!AB570</f>
        <v>0</v>
      </c>
      <c r="AW59" s="463">
        <f>'PTRM input'!AC570</f>
        <v>0</v>
      </c>
      <c r="AX59" s="462">
        <f>'PTRM input'!AD430</f>
        <v>0</v>
      </c>
      <c r="AY59" s="432">
        <f>'PTRM input'!AE430</f>
        <v>0</v>
      </c>
      <c r="AZ59" s="432">
        <f>'PTRM input'!AF430</f>
        <v>0</v>
      </c>
      <c r="BA59" s="432">
        <f>'PTRM input'!AG430</f>
        <v>0</v>
      </c>
      <c r="BB59" s="432">
        <f>'PTRM input'!AH430</f>
        <v>0</v>
      </c>
      <c r="BC59" s="463">
        <f>'PTRM input'!AI430</f>
        <v>0</v>
      </c>
      <c r="BD59" s="462">
        <f>'PTRM input'!AE570</f>
        <v>0</v>
      </c>
      <c r="BE59" s="432">
        <f>'PTRM input'!AF570</f>
        <v>0</v>
      </c>
      <c r="BF59" s="432">
        <f>'PTRM input'!AG570</f>
        <v>0</v>
      </c>
      <c r="BG59" s="432">
        <f>'PTRM input'!AH570</f>
        <v>0</v>
      </c>
      <c r="BH59" s="463">
        <f>'PTRM input'!AI570</f>
        <v>0</v>
      </c>
      <c r="BI59" s="462">
        <f>'PTRM input'!AJ430</f>
        <v>0</v>
      </c>
      <c r="BJ59" s="432">
        <f>'PTRM input'!AK430</f>
        <v>0</v>
      </c>
      <c r="BK59" s="432">
        <f>'PTRM input'!AL430</f>
        <v>0</v>
      </c>
      <c r="BL59" s="432">
        <f>'PTRM input'!AM430</f>
        <v>0</v>
      </c>
      <c r="BM59" s="432">
        <f>'PTRM input'!AN430</f>
        <v>0</v>
      </c>
      <c r="BN59" s="463">
        <f>'PTRM input'!AO430</f>
        <v>0</v>
      </c>
      <c r="BO59" s="462">
        <f>'PTRM input'!AK570</f>
        <v>0</v>
      </c>
      <c r="BP59" s="432">
        <f>'PTRM input'!AL570</f>
        <v>0</v>
      </c>
      <c r="BQ59" s="432">
        <f>'PTRM input'!AM570</f>
        <v>0</v>
      </c>
      <c r="BR59" s="432">
        <f>'PTRM input'!AN570</f>
        <v>0</v>
      </c>
      <c r="BS59" s="463">
        <f>'PTRM input'!AO570</f>
        <v>0</v>
      </c>
      <c r="BT59" s="462">
        <f>'PTRM input'!AP430</f>
        <v>0</v>
      </c>
      <c r="BU59" s="432">
        <f>'PTRM input'!AQ430</f>
        <v>0</v>
      </c>
      <c r="BV59" s="432">
        <f>'PTRM input'!AR430</f>
        <v>0</v>
      </c>
      <c r="BW59" s="432">
        <f>'PTRM input'!AS430</f>
        <v>0</v>
      </c>
      <c r="BX59" s="432">
        <f>'PTRM input'!AT430</f>
        <v>0</v>
      </c>
      <c r="BY59" s="463">
        <f>'PTRM input'!AU430</f>
        <v>0</v>
      </c>
      <c r="BZ59" s="462">
        <f>'PTRM input'!AQ570</f>
        <v>0</v>
      </c>
      <c r="CA59" s="432">
        <f>'PTRM input'!AR570</f>
        <v>0</v>
      </c>
      <c r="CB59" s="432">
        <f>'PTRM input'!AS570</f>
        <v>0</v>
      </c>
      <c r="CC59" s="432">
        <f>'PTRM input'!AT570</f>
        <v>0</v>
      </c>
      <c r="CD59" s="463">
        <f>'PTRM input'!AU570</f>
        <v>0</v>
      </c>
      <c r="CE59" s="462">
        <f>'PTRM input'!AV430</f>
        <v>0</v>
      </c>
      <c r="CF59" s="432">
        <f>'PTRM input'!AW430</f>
        <v>0</v>
      </c>
      <c r="CG59" s="432">
        <f>'PTRM input'!AX430</f>
        <v>0</v>
      </c>
      <c r="CH59" s="432">
        <f>'PTRM input'!AY430</f>
        <v>0</v>
      </c>
      <c r="CI59" s="432">
        <f>'PTRM input'!AZ430</f>
        <v>0</v>
      </c>
      <c r="CJ59" s="463">
        <f>'PTRM input'!BA430</f>
        <v>0</v>
      </c>
      <c r="CK59" s="462">
        <f>'PTRM input'!AW570</f>
        <v>0</v>
      </c>
      <c r="CL59" s="432">
        <f>'PTRM input'!AX570</f>
        <v>0</v>
      </c>
      <c r="CM59" s="432">
        <f>'PTRM input'!AY570</f>
        <v>0</v>
      </c>
      <c r="CN59" s="432">
        <f>'PTRM input'!AZ570</f>
        <v>0</v>
      </c>
      <c r="CO59" s="463">
        <f>'PTRM input'!BA570</f>
        <v>0</v>
      </c>
      <c r="CP59" s="462">
        <f>'PTRM input'!BB430</f>
        <v>0</v>
      </c>
      <c r="CQ59" s="432">
        <f>'PTRM input'!BC430</f>
        <v>0</v>
      </c>
      <c r="CR59" s="432">
        <f>'PTRM input'!BD430</f>
        <v>0</v>
      </c>
      <c r="CS59" s="432">
        <f>'PTRM input'!BE430</f>
        <v>0</v>
      </c>
      <c r="CT59" s="432">
        <f>'PTRM input'!BF430</f>
        <v>0</v>
      </c>
      <c r="CU59" s="463">
        <f>'PTRM input'!BG430</f>
        <v>0</v>
      </c>
      <c r="CV59" s="462">
        <f>'PTRM input'!BC570</f>
        <v>0</v>
      </c>
      <c r="CW59" s="432">
        <f>'PTRM input'!BD570</f>
        <v>0</v>
      </c>
      <c r="CX59" s="432">
        <f>'PTRM input'!BE570</f>
        <v>0</v>
      </c>
      <c r="CY59" s="432">
        <f>'PTRM input'!BF570</f>
        <v>0</v>
      </c>
      <c r="CZ59" s="463">
        <f>'PTRM input'!BG570</f>
        <v>0</v>
      </c>
      <c r="DA59" s="462">
        <f>'PTRM input'!BH430</f>
        <v>0</v>
      </c>
      <c r="DB59" s="432">
        <f>'PTRM input'!BI430</f>
        <v>0</v>
      </c>
      <c r="DC59" s="432">
        <f>'PTRM input'!BJ430</f>
        <v>0</v>
      </c>
      <c r="DD59" s="432">
        <f>'PTRM input'!BK430</f>
        <v>0</v>
      </c>
      <c r="DE59" s="432">
        <f>'PTRM input'!BL430</f>
        <v>0</v>
      </c>
      <c r="DF59" s="463">
        <f>'PTRM input'!BM430</f>
        <v>0</v>
      </c>
      <c r="DG59" s="462">
        <f>'PTRM input'!BI570</f>
        <v>0</v>
      </c>
      <c r="DH59" s="432">
        <f>'PTRM input'!BJ570</f>
        <v>0</v>
      </c>
      <c r="DI59" s="432">
        <f>'PTRM input'!BK570</f>
        <v>0</v>
      </c>
      <c r="DJ59" s="432">
        <f>'PTRM input'!BL570</f>
        <v>0</v>
      </c>
      <c r="DK59" s="463">
        <f>'PTRM input'!BM570</f>
        <v>0</v>
      </c>
      <c r="DL59" s="462">
        <f>'PTRM input'!BN430</f>
        <v>0</v>
      </c>
      <c r="DM59" s="432">
        <f>'PTRM input'!BO430</f>
        <v>0</v>
      </c>
      <c r="DN59" s="432">
        <f>'PTRM input'!BP430</f>
        <v>0</v>
      </c>
      <c r="DO59" s="432">
        <f>'PTRM input'!BQ430</f>
        <v>0</v>
      </c>
      <c r="DP59" s="432">
        <f>'PTRM input'!BR430</f>
        <v>0</v>
      </c>
      <c r="DQ59" s="463">
        <f>'PTRM input'!BS430</f>
        <v>0</v>
      </c>
      <c r="DR59" s="462">
        <f>'PTRM input'!BO570</f>
        <v>0</v>
      </c>
      <c r="DS59" s="432">
        <f>'PTRM input'!BP570</f>
        <v>0</v>
      </c>
      <c r="DT59" s="432">
        <f>'PTRM input'!BQ570</f>
        <v>0</v>
      </c>
      <c r="DU59" s="432">
        <f>'PTRM input'!BR570</f>
        <v>0</v>
      </c>
      <c r="DV59" s="463">
        <f>'PTRM input'!BS570</f>
        <v>0</v>
      </c>
      <c r="DW59" s="462">
        <f>'PTRM input'!BT430</f>
        <v>0</v>
      </c>
      <c r="DX59" s="432">
        <f>'PTRM input'!BU430</f>
        <v>0</v>
      </c>
      <c r="DY59" s="432">
        <f>'PTRM input'!BV430</f>
        <v>0</v>
      </c>
      <c r="DZ59" s="432">
        <f>'PTRM input'!BW430</f>
        <v>0</v>
      </c>
      <c r="EA59" s="432">
        <f>'PTRM input'!BX430</f>
        <v>0</v>
      </c>
      <c r="EB59" s="463">
        <f>'PTRM input'!BY430</f>
        <v>0</v>
      </c>
      <c r="EC59" s="462">
        <f>'PTRM input'!BU570</f>
        <v>0</v>
      </c>
      <c r="ED59" s="432">
        <f>'PTRM input'!BV570</f>
        <v>0</v>
      </c>
      <c r="EE59" s="432">
        <f>'PTRM input'!BW570</f>
        <v>0</v>
      </c>
      <c r="EF59" s="432">
        <f>'PTRM input'!BX570</f>
        <v>0</v>
      </c>
      <c r="EG59" s="463">
        <f>'PTRM input'!BY570</f>
        <v>0</v>
      </c>
      <c r="EH59" s="462">
        <f>'PTRM input'!BZ430</f>
        <v>0</v>
      </c>
      <c r="EI59" s="432">
        <f>'PTRM input'!CA430</f>
        <v>0</v>
      </c>
      <c r="EJ59" s="432">
        <f>'PTRM input'!CB430</f>
        <v>0</v>
      </c>
      <c r="EK59" s="432">
        <f>'PTRM input'!CC430</f>
        <v>0</v>
      </c>
      <c r="EL59" s="432">
        <f>'PTRM input'!CD430</f>
        <v>0</v>
      </c>
      <c r="EM59" s="463">
        <f>'PTRM input'!CE430</f>
        <v>0</v>
      </c>
      <c r="EN59" s="462">
        <f>'PTRM input'!CA570</f>
        <v>0</v>
      </c>
      <c r="EO59" s="432">
        <f>'PTRM input'!CB570</f>
        <v>0</v>
      </c>
      <c r="EP59" s="432">
        <f>'PTRM input'!CC570</f>
        <v>0</v>
      </c>
      <c r="EQ59" s="432">
        <f>'PTRM input'!CD570</f>
        <v>0</v>
      </c>
      <c r="ER59" s="463">
        <f>'PTRM input'!CE570</f>
        <v>0</v>
      </c>
      <c r="ES59" s="462">
        <f>'PTRM input'!CF430</f>
        <v>0</v>
      </c>
      <c r="ET59" s="432">
        <f>'PTRM input'!CG430</f>
        <v>0</v>
      </c>
      <c r="EU59" s="432">
        <f>'PTRM input'!CH430</f>
        <v>0</v>
      </c>
      <c r="EV59" s="432">
        <f>'PTRM input'!CI430</f>
        <v>0</v>
      </c>
      <c r="EW59" s="432">
        <f>'PTRM input'!CJ430</f>
        <v>0</v>
      </c>
      <c r="EX59" s="463">
        <f>'PTRM input'!CK430</f>
        <v>0</v>
      </c>
      <c r="EY59" s="462">
        <f>'PTRM input'!CG570</f>
        <v>0</v>
      </c>
      <c r="EZ59" s="432">
        <f>'PTRM input'!CH570</f>
        <v>0</v>
      </c>
      <c r="FA59" s="432">
        <f>'PTRM input'!CI570</f>
        <v>0</v>
      </c>
      <c r="FB59" s="432">
        <f>'PTRM input'!CJ570</f>
        <v>0</v>
      </c>
      <c r="FC59" s="463">
        <f>'PTRM input'!CK570</f>
        <v>0</v>
      </c>
      <c r="FD59" s="462">
        <f>'PTRM input'!CL430</f>
        <v>0</v>
      </c>
      <c r="FE59" s="432">
        <f>'PTRM input'!CM430</f>
        <v>0</v>
      </c>
      <c r="FF59" s="432">
        <f>'PTRM input'!CN430</f>
        <v>0</v>
      </c>
      <c r="FG59" s="432">
        <f>'PTRM input'!CO430</f>
        <v>0</v>
      </c>
      <c r="FH59" s="432">
        <f>'PTRM input'!CP430</f>
        <v>0</v>
      </c>
      <c r="FI59" s="463">
        <f>'PTRM input'!CQ430</f>
        <v>0</v>
      </c>
      <c r="FJ59" s="462">
        <f>'PTRM input'!CM570</f>
        <v>0</v>
      </c>
      <c r="FK59" s="432">
        <f>'PTRM input'!CN570</f>
        <v>0</v>
      </c>
      <c r="FL59" s="432">
        <f>'PTRM input'!CO570</f>
        <v>0</v>
      </c>
      <c r="FM59" s="432">
        <f>'PTRM input'!CP570</f>
        <v>0</v>
      </c>
      <c r="FN59" s="463">
        <f>'PTRM input'!CQ570</f>
        <v>0</v>
      </c>
      <c r="FO59" s="462">
        <f>'PTRM input'!CR430</f>
        <v>0</v>
      </c>
      <c r="FP59" s="432">
        <f>'PTRM input'!CS430</f>
        <v>0</v>
      </c>
      <c r="FQ59" s="432">
        <f>'PTRM input'!CT430</f>
        <v>0</v>
      </c>
      <c r="FR59" s="432">
        <f>'PTRM input'!CU430</f>
        <v>0</v>
      </c>
      <c r="FS59" s="432">
        <f>'PTRM input'!CV430</f>
        <v>0</v>
      </c>
      <c r="FT59" s="463">
        <f>'PTRM input'!CW430</f>
        <v>0</v>
      </c>
      <c r="FU59" s="462">
        <f>'PTRM input'!CS570</f>
        <v>0</v>
      </c>
      <c r="FV59" s="432">
        <f>'PTRM input'!CT570</f>
        <v>0</v>
      </c>
      <c r="FW59" s="432">
        <f>'PTRM input'!CU570</f>
        <v>0</v>
      </c>
      <c r="FX59" s="432">
        <f>'PTRM input'!CV570</f>
        <v>0</v>
      </c>
      <c r="FY59" s="463">
        <f>'PTRM input'!CW570</f>
        <v>0</v>
      </c>
      <c r="FZ59" s="462">
        <f>'PTRM input'!CX430</f>
        <v>0</v>
      </c>
      <c r="GA59" s="432">
        <f>'PTRM input'!CY430</f>
        <v>0</v>
      </c>
      <c r="GB59" s="432">
        <f>'PTRM input'!CZ430</f>
        <v>0</v>
      </c>
      <c r="GC59" s="432">
        <f>'PTRM input'!DA430</f>
        <v>0</v>
      </c>
      <c r="GD59" s="432">
        <f>'PTRM input'!DB430</f>
        <v>0</v>
      </c>
      <c r="GE59" s="463">
        <f>'PTRM input'!DC430</f>
        <v>0</v>
      </c>
      <c r="GF59" s="462">
        <f>'PTRM input'!CY570</f>
        <v>0</v>
      </c>
      <c r="GG59" s="432">
        <f>'PTRM input'!CZ570</f>
        <v>0</v>
      </c>
      <c r="GH59" s="432">
        <f>'PTRM input'!DA570</f>
        <v>0</v>
      </c>
      <c r="GI59" s="432">
        <f>'PTRM input'!DB570</f>
        <v>0</v>
      </c>
      <c r="GJ59" s="463">
        <f>'PTRM input'!DC570</f>
        <v>0</v>
      </c>
    </row>
    <row r="60" spans="1:192" s="4" customFormat="1">
      <c r="A60" s="22"/>
      <c r="B60" s="22"/>
      <c r="C60" s="22"/>
      <c r="D60" s="22"/>
      <c r="E60" s="432" t="str">
        <f>'PTRM input'!E431</f>
        <v>New Tariff 10</v>
      </c>
      <c r="F60" s="462">
        <f>'PTRM input'!F431</f>
        <v>0</v>
      </c>
      <c r="G60" s="432">
        <f>'PTRM input'!G431</f>
        <v>0</v>
      </c>
      <c r="H60" s="432">
        <f>'PTRM input'!H431</f>
        <v>0</v>
      </c>
      <c r="I60" s="432">
        <f>'PTRM input'!I431</f>
        <v>0</v>
      </c>
      <c r="J60" s="432">
        <f>'PTRM input'!J431</f>
        <v>0</v>
      </c>
      <c r="K60" s="463">
        <f>'PTRM input'!K431</f>
        <v>0</v>
      </c>
      <c r="L60" s="432">
        <f>'PTRM input'!G571</f>
        <v>0</v>
      </c>
      <c r="M60" s="432">
        <f>'PTRM input'!H571</f>
        <v>0</v>
      </c>
      <c r="N60" s="432">
        <f>'PTRM input'!I571</f>
        <v>0</v>
      </c>
      <c r="O60" s="432">
        <f>'PTRM input'!J571</f>
        <v>0</v>
      </c>
      <c r="P60" s="463">
        <f>'PTRM input'!K571</f>
        <v>0</v>
      </c>
      <c r="Q60" s="462">
        <f>'PTRM input'!L431</f>
        <v>0</v>
      </c>
      <c r="R60" s="432">
        <f>'PTRM input'!M431</f>
        <v>0</v>
      </c>
      <c r="S60" s="432">
        <f>'PTRM input'!N431</f>
        <v>0</v>
      </c>
      <c r="T60" s="432">
        <f>'PTRM input'!O431</f>
        <v>0</v>
      </c>
      <c r="U60" s="432">
        <f>'PTRM input'!P431</f>
        <v>0</v>
      </c>
      <c r="V60" s="463">
        <f>'PTRM input'!Q431</f>
        <v>0</v>
      </c>
      <c r="W60" s="432">
        <f>'PTRM input'!M571</f>
        <v>0</v>
      </c>
      <c r="X60" s="432">
        <f>'PTRM input'!N571</f>
        <v>0</v>
      </c>
      <c r="Y60" s="432">
        <f>'PTRM input'!O571</f>
        <v>0</v>
      </c>
      <c r="Z60" s="432">
        <f>'PTRM input'!P571</f>
        <v>0</v>
      </c>
      <c r="AA60" s="463">
        <f>'PTRM input'!Q571</f>
        <v>0</v>
      </c>
      <c r="AB60" s="432">
        <f>'PTRM input'!R431</f>
        <v>0</v>
      </c>
      <c r="AC60" s="432">
        <f>'PTRM input'!S431</f>
        <v>0</v>
      </c>
      <c r="AD60" s="432">
        <f>'PTRM input'!T431</f>
        <v>0</v>
      </c>
      <c r="AE60" s="432">
        <f>'PTRM input'!U431</f>
        <v>0</v>
      </c>
      <c r="AF60" s="432">
        <f>'PTRM input'!V431</f>
        <v>0</v>
      </c>
      <c r="AG60" s="432">
        <f>'PTRM input'!W431</f>
        <v>0</v>
      </c>
      <c r="AH60" s="462">
        <f>'PTRM input'!S571</f>
        <v>0</v>
      </c>
      <c r="AI60" s="432">
        <f>'PTRM input'!T571</f>
        <v>0</v>
      </c>
      <c r="AJ60" s="432">
        <f>'PTRM input'!U571</f>
        <v>0</v>
      </c>
      <c r="AK60" s="432">
        <f>'PTRM input'!V571</f>
        <v>0</v>
      </c>
      <c r="AL60" s="463">
        <f>'PTRM input'!W571</f>
        <v>0</v>
      </c>
      <c r="AM60" s="462">
        <f>'PTRM input'!X431</f>
        <v>0</v>
      </c>
      <c r="AN60" s="432">
        <f>'PTRM input'!Y431</f>
        <v>0</v>
      </c>
      <c r="AO60" s="432">
        <f>'PTRM input'!Z431</f>
        <v>0</v>
      </c>
      <c r="AP60" s="432">
        <f>'PTRM input'!AA431</f>
        <v>0</v>
      </c>
      <c r="AQ60" s="432">
        <f>'PTRM input'!AB431</f>
        <v>0</v>
      </c>
      <c r="AR60" s="463">
        <f>'PTRM input'!AC431</f>
        <v>0</v>
      </c>
      <c r="AS60" s="462">
        <f>'PTRM input'!Y571</f>
        <v>0</v>
      </c>
      <c r="AT60" s="432">
        <f>'PTRM input'!Z571</f>
        <v>0</v>
      </c>
      <c r="AU60" s="432">
        <f>'PTRM input'!AA571</f>
        <v>0</v>
      </c>
      <c r="AV60" s="432">
        <f>'PTRM input'!AB571</f>
        <v>0</v>
      </c>
      <c r="AW60" s="463">
        <f>'PTRM input'!AC571</f>
        <v>0</v>
      </c>
      <c r="AX60" s="462">
        <f>'PTRM input'!AD431</f>
        <v>0</v>
      </c>
      <c r="AY60" s="432">
        <f>'PTRM input'!AE431</f>
        <v>0</v>
      </c>
      <c r="AZ60" s="432">
        <f>'PTRM input'!AF431</f>
        <v>0</v>
      </c>
      <c r="BA60" s="432">
        <f>'PTRM input'!AG431</f>
        <v>0</v>
      </c>
      <c r="BB60" s="432">
        <f>'PTRM input'!AH431</f>
        <v>0</v>
      </c>
      <c r="BC60" s="463">
        <f>'PTRM input'!AI431</f>
        <v>0</v>
      </c>
      <c r="BD60" s="462">
        <f>'PTRM input'!AE571</f>
        <v>0</v>
      </c>
      <c r="BE60" s="432">
        <f>'PTRM input'!AF571</f>
        <v>0</v>
      </c>
      <c r="BF60" s="432">
        <f>'PTRM input'!AG571</f>
        <v>0</v>
      </c>
      <c r="BG60" s="432">
        <f>'PTRM input'!AH571</f>
        <v>0</v>
      </c>
      <c r="BH60" s="463">
        <f>'PTRM input'!AI571</f>
        <v>0</v>
      </c>
      <c r="BI60" s="462">
        <f>'PTRM input'!AJ431</f>
        <v>0</v>
      </c>
      <c r="BJ60" s="432">
        <f>'PTRM input'!AK431</f>
        <v>0</v>
      </c>
      <c r="BK60" s="432">
        <f>'PTRM input'!AL431</f>
        <v>0</v>
      </c>
      <c r="BL60" s="432">
        <f>'PTRM input'!AM431</f>
        <v>0</v>
      </c>
      <c r="BM60" s="432">
        <f>'PTRM input'!AN431</f>
        <v>0</v>
      </c>
      <c r="BN60" s="463">
        <f>'PTRM input'!AO431</f>
        <v>0</v>
      </c>
      <c r="BO60" s="462">
        <f>'PTRM input'!AK571</f>
        <v>0</v>
      </c>
      <c r="BP60" s="432">
        <f>'PTRM input'!AL571</f>
        <v>0</v>
      </c>
      <c r="BQ60" s="432">
        <f>'PTRM input'!AM571</f>
        <v>0</v>
      </c>
      <c r="BR60" s="432">
        <f>'PTRM input'!AN571</f>
        <v>0</v>
      </c>
      <c r="BS60" s="463">
        <f>'PTRM input'!AO571</f>
        <v>0</v>
      </c>
      <c r="BT60" s="462">
        <f>'PTRM input'!AP431</f>
        <v>0</v>
      </c>
      <c r="BU60" s="432">
        <f>'PTRM input'!AQ431</f>
        <v>0</v>
      </c>
      <c r="BV60" s="432">
        <f>'PTRM input'!AR431</f>
        <v>0</v>
      </c>
      <c r="BW60" s="432">
        <f>'PTRM input'!AS431</f>
        <v>0</v>
      </c>
      <c r="BX60" s="432">
        <f>'PTRM input'!AT431</f>
        <v>0</v>
      </c>
      <c r="BY60" s="463">
        <f>'PTRM input'!AU431</f>
        <v>0</v>
      </c>
      <c r="BZ60" s="462">
        <f>'PTRM input'!AQ571</f>
        <v>0</v>
      </c>
      <c r="CA60" s="432">
        <f>'PTRM input'!AR571</f>
        <v>0</v>
      </c>
      <c r="CB60" s="432">
        <f>'PTRM input'!AS571</f>
        <v>0</v>
      </c>
      <c r="CC60" s="432">
        <f>'PTRM input'!AT571</f>
        <v>0</v>
      </c>
      <c r="CD60" s="463">
        <f>'PTRM input'!AU571</f>
        <v>0</v>
      </c>
      <c r="CE60" s="462">
        <f>'PTRM input'!AV431</f>
        <v>0</v>
      </c>
      <c r="CF60" s="432">
        <f>'PTRM input'!AW431</f>
        <v>0</v>
      </c>
      <c r="CG60" s="432">
        <f>'PTRM input'!AX431</f>
        <v>0</v>
      </c>
      <c r="CH60" s="432">
        <f>'PTRM input'!AY431</f>
        <v>0</v>
      </c>
      <c r="CI60" s="432">
        <f>'PTRM input'!AZ431</f>
        <v>0</v>
      </c>
      <c r="CJ60" s="463">
        <f>'PTRM input'!BA431</f>
        <v>0</v>
      </c>
      <c r="CK60" s="462">
        <f>'PTRM input'!AW571</f>
        <v>0</v>
      </c>
      <c r="CL60" s="432">
        <f>'PTRM input'!AX571</f>
        <v>0</v>
      </c>
      <c r="CM60" s="432">
        <f>'PTRM input'!AY571</f>
        <v>0</v>
      </c>
      <c r="CN60" s="432">
        <f>'PTRM input'!AZ571</f>
        <v>0</v>
      </c>
      <c r="CO60" s="463">
        <f>'PTRM input'!BA571</f>
        <v>0</v>
      </c>
      <c r="CP60" s="462">
        <f>'PTRM input'!BB431</f>
        <v>0</v>
      </c>
      <c r="CQ60" s="432">
        <f>'PTRM input'!BC431</f>
        <v>0</v>
      </c>
      <c r="CR60" s="432">
        <f>'PTRM input'!BD431</f>
        <v>0</v>
      </c>
      <c r="CS60" s="432">
        <f>'PTRM input'!BE431</f>
        <v>0</v>
      </c>
      <c r="CT60" s="432">
        <f>'PTRM input'!BF431</f>
        <v>0</v>
      </c>
      <c r="CU60" s="463">
        <f>'PTRM input'!BG431</f>
        <v>0</v>
      </c>
      <c r="CV60" s="462">
        <f>'PTRM input'!BC571</f>
        <v>0</v>
      </c>
      <c r="CW60" s="432">
        <f>'PTRM input'!BD571</f>
        <v>0</v>
      </c>
      <c r="CX60" s="432">
        <f>'PTRM input'!BE571</f>
        <v>0</v>
      </c>
      <c r="CY60" s="432">
        <f>'PTRM input'!BF571</f>
        <v>0</v>
      </c>
      <c r="CZ60" s="463">
        <f>'PTRM input'!BG571</f>
        <v>0</v>
      </c>
      <c r="DA60" s="462">
        <f>'PTRM input'!BH431</f>
        <v>0</v>
      </c>
      <c r="DB60" s="432">
        <f>'PTRM input'!BI431</f>
        <v>0</v>
      </c>
      <c r="DC60" s="432">
        <f>'PTRM input'!BJ431</f>
        <v>0</v>
      </c>
      <c r="DD60" s="432">
        <f>'PTRM input'!BK431</f>
        <v>0</v>
      </c>
      <c r="DE60" s="432">
        <f>'PTRM input'!BL431</f>
        <v>0</v>
      </c>
      <c r="DF60" s="463">
        <f>'PTRM input'!BM431</f>
        <v>0</v>
      </c>
      <c r="DG60" s="462">
        <f>'PTRM input'!BI571</f>
        <v>0</v>
      </c>
      <c r="DH60" s="432">
        <f>'PTRM input'!BJ571</f>
        <v>0</v>
      </c>
      <c r="DI60" s="432">
        <f>'PTRM input'!BK571</f>
        <v>0</v>
      </c>
      <c r="DJ60" s="432">
        <f>'PTRM input'!BL571</f>
        <v>0</v>
      </c>
      <c r="DK60" s="463">
        <f>'PTRM input'!BM571</f>
        <v>0</v>
      </c>
      <c r="DL60" s="462">
        <f>'PTRM input'!BN431</f>
        <v>0</v>
      </c>
      <c r="DM60" s="432">
        <f>'PTRM input'!BO431</f>
        <v>0</v>
      </c>
      <c r="DN60" s="432">
        <f>'PTRM input'!BP431</f>
        <v>0</v>
      </c>
      <c r="DO60" s="432">
        <f>'PTRM input'!BQ431</f>
        <v>0</v>
      </c>
      <c r="DP60" s="432">
        <f>'PTRM input'!BR431</f>
        <v>0</v>
      </c>
      <c r="DQ60" s="463">
        <f>'PTRM input'!BS431</f>
        <v>0</v>
      </c>
      <c r="DR60" s="462">
        <f>'PTRM input'!BO571</f>
        <v>0</v>
      </c>
      <c r="DS60" s="432">
        <f>'PTRM input'!BP571</f>
        <v>0</v>
      </c>
      <c r="DT60" s="432">
        <f>'PTRM input'!BQ571</f>
        <v>0</v>
      </c>
      <c r="DU60" s="432">
        <f>'PTRM input'!BR571</f>
        <v>0</v>
      </c>
      <c r="DV60" s="463">
        <f>'PTRM input'!BS571</f>
        <v>0</v>
      </c>
      <c r="DW60" s="462">
        <f>'PTRM input'!BT431</f>
        <v>0</v>
      </c>
      <c r="DX60" s="432">
        <f>'PTRM input'!BU431</f>
        <v>0</v>
      </c>
      <c r="DY60" s="432">
        <f>'PTRM input'!BV431</f>
        <v>0</v>
      </c>
      <c r="DZ60" s="432">
        <f>'PTRM input'!BW431</f>
        <v>0</v>
      </c>
      <c r="EA60" s="432">
        <f>'PTRM input'!BX431</f>
        <v>0</v>
      </c>
      <c r="EB60" s="463">
        <f>'PTRM input'!BY431</f>
        <v>0</v>
      </c>
      <c r="EC60" s="462">
        <f>'PTRM input'!BU571</f>
        <v>0</v>
      </c>
      <c r="ED60" s="432">
        <f>'PTRM input'!BV571</f>
        <v>0</v>
      </c>
      <c r="EE60" s="432">
        <f>'PTRM input'!BW571</f>
        <v>0</v>
      </c>
      <c r="EF60" s="432">
        <f>'PTRM input'!BX571</f>
        <v>0</v>
      </c>
      <c r="EG60" s="463">
        <f>'PTRM input'!BY571</f>
        <v>0</v>
      </c>
      <c r="EH60" s="462">
        <f>'PTRM input'!BZ431</f>
        <v>0</v>
      </c>
      <c r="EI60" s="432">
        <f>'PTRM input'!CA431</f>
        <v>0</v>
      </c>
      <c r="EJ60" s="432">
        <f>'PTRM input'!CB431</f>
        <v>0</v>
      </c>
      <c r="EK60" s="432">
        <f>'PTRM input'!CC431</f>
        <v>0</v>
      </c>
      <c r="EL60" s="432">
        <f>'PTRM input'!CD431</f>
        <v>0</v>
      </c>
      <c r="EM60" s="463">
        <f>'PTRM input'!CE431</f>
        <v>0</v>
      </c>
      <c r="EN60" s="462">
        <f>'PTRM input'!CA571</f>
        <v>0</v>
      </c>
      <c r="EO60" s="432">
        <f>'PTRM input'!CB571</f>
        <v>0</v>
      </c>
      <c r="EP60" s="432">
        <f>'PTRM input'!CC571</f>
        <v>0</v>
      </c>
      <c r="EQ60" s="432">
        <f>'PTRM input'!CD571</f>
        <v>0</v>
      </c>
      <c r="ER60" s="463">
        <f>'PTRM input'!CE571</f>
        <v>0</v>
      </c>
      <c r="ES60" s="462">
        <f>'PTRM input'!CF431</f>
        <v>0</v>
      </c>
      <c r="ET60" s="432">
        <f>'PTRM input'!CG431</f>
        <v>0</v>
      </c>
      <c r="EU60" s="432">
        <f>'PTRM input'!CH431</f>
        <v>0</v>
      </c>
      <c r="EV60" s="432">
        <f>'PTRM input'!CI431</f>
        <v>0</v>
      </c>
      <c r="EW60" s="432">
        <f>'PTRM input'!CJ431</f>
        <v>0</v>
      </c>
      <c r="EX60" s="463">
        <f>'PTRM input'!CK431</f>
        <v>0</v>
      </c>
      <c r="EY60" s="462">
        <f>'PTRM input'!CG571</f>
        <v>0</v>
      </c>
      <c r="EZ60" s="432">
        <f>'PTRM input'!CH571</f>
        <v>0</v>
      </c>
      <c r="FA60" s="432">
        <f>'PTRM input'!CI571</f>
        <v>0</v>
      </c>
      <c r="FB60" s="432">
        <f>'PTRM input'!CJ571</f>
        <v>0</v>
      </c>
      <c r="FC60" s="463">
        <f>'PTRM input'!CK571</f>
        <v>0</v>
      </c>
      <c r="FD60" s="462">
        <f>'PTRM input'!CL431</f>
        <v>0</v>
      </c>
      <c r="FE60" s="432">
        <f>'PTRM input'!CM431</f>
        <v>0</v>
      </c>
      <c r="FF60" s="432">
        <f>'PTRM input'!CN431</f>
        <v>0</v>
      </c>
      <c r="FG60" s="432">
        <f>'PTRM input'!CO431</f>
        <v>0</v>
      </c>
      <c r="FH60" s="432">
        <f>'PTRM input'!CP431</f>
        <v>0</v>
      </c>
      <c r="FI60" s="463">
        <f>'PTRM input'!CQ431</f>
        <v>0</v>
      </c>
      <c r="FJ60" s="462">
        <f>'PTRM input'!CM571</f>
        <v>0</v>
      </c>
      <c r="FK60" s="432">
        <f>'PTRM input'!CN571</f>
        <v>0</v>
      </c>
      <c r="FL60" s="432">
        <f>'PTRM input'!CO571</f>
        <v>0</v>
      </c>
      <c r="FM60" s="432">
        <f>'PTRM input'!CP571</f>
        <v>0</v>
      </c>
      <c r="FN60" s="463">
        <f>'PTRM input'!CQ571</f>
        <v>0</v>
      </c>
      <c r="FO60" s="462">
        <f>'PTRM input'!CR431</f>
        <v>0</v>
      </c>
      <c r="FP60" s="432">
        <f>'PTRM input'!CS431</f>
        <v>0</v>
      </c>
      <c r="FQ60" s="432">
        <f>'PTRM input'!CT431</f>
        <v>0</v>
      </c>
      <c r="FR60" s="432">
        <f>'PTRM input'!CU431</f>
        <v>0</v>
      </c>
      <c r="FS60" s="432">
        <f>'PTRM input'!CV431</f>
        <v>0</v>
      </c>
      <c r="FT60" s="463">
        <f>'PTRM input'!CW431</f>
        <v>0</v>
      </c>
      <c r="FU60" s="462">
        <f>'PTRM input'!CS571</f>
        <v>0</v>
      </c>
      <c r="FV60" s="432">
        <f>'PTRM input'!CT571</f>
        <v>0</v>
      </c>
      <c r="FW60" s="432">
        <f>'PTRM input'!CU571</f>
        <v>0</v>
      </c>
      <c r="FX60" s="432">
        <f>'PTRM input'!CV571</f>
        <v>0</v>
      </c>
      <c r="FY60" s="463">
        <f>'PTRM input'!CW571</f>
        <v>0</v>
      </c>
      <c r="FZ60" s="462">
        <f>'PTRM input'!CX431</f>
        <v>0</v>
      </c>
      <c r="GA60" s="432">
        <f>'PTRM input'!CY431</f>
        <v>0</v>
      </c>
      <c r="GB60" s="432">
        <f>'PTRM input'!CZ431</f>
        <v>0</v>
      </c>
      <c r="GC60" s="432">
        <f>'PTRM input'!DA431</f>
        <v>0</v>
      </c>
      <c r="GD60" s="432">
        <f>'PTRM input'!DB431</f>
        <v>0</v>
      </c>
      <c r="GE60" s="463">
        <f>'PTRM input'!DC431</f>
        <v>0</v>
      </c>
      <c r="GF60" s="462">
        <f>'PTRM input'!CY571</f>
        <v>0</v>
      </c>
      <c r="GG60" s="432">
        <f>'PTRM input'!CZ571</f>
        <v>0</v>
      </c>
      <c r="GH60" s="432">
        <f>'PTRM input'!DA571</f>
        <v>0</v>
      </c>
      <c r="GI60" s="432">
        <f>'PTRM input'!DB571</f>
        <v>0</v>
      </c>
      <c r="GJ60" s="463">
        <f>'PTRM input'!DC571</f>
        <v>0</v>
      </c>
    </row>
    <row r="61" spans="1:192" s="4" customFormat="1">
      <c r="A61" s="22"/>
      <c r="B61" s="22"/>
      <c r="C61" s="22"/>
      <c r="D61" s="22"/>
      <c r="E61" s="432" t="str">
        <f>'PTRM input'!E432</f>
        <v>New Tariff 11</v>
      </c>
      <c r="F61" s="462">
        <f>'PTRM input'!F432</f>
        <v>0</v>
      </c>
      <c r="G61" s="432">
        <f>'PTRM input'!G432</f>
        <v>0</v>
      </c>
      <c r="H61" s="432">
        <f>'PTRM input'!H432</f>
        <v>0</v>
      </c>
      <c r="I61" s="432">
        <f>'PTRM input'!I432</f>
        <v>0</v>
      </c>
      <c r="J61" s="432">
        <f>'PTRM input'!J432</f>
        <v>0</v>
      </c>
      <c r="K61" s="463">
        <f>'PTRM input'!K432</f>
        <v>0</v>
      </c>
      <c r="L61" s="432">
        <f>'PTRM input'!G572</f>
        <v>0</v>
      </c>
      <c r="M61" s="432">
        <f>'PTRM input'!H572</f>
        <v>0</v>
      </c>
      <c r="N61" s="432">
        <f>'PTRM input'!I572</f>
        <v>0</v>
      </c>
      <c r="O61" s="432">
        <f>'PTRM input'!J572</f>
        <v>0</v>
      </c>
      <c r="P61" s="463">
        <f>'PTRM input'!K572</f>
        <v>0</v>
      </c>
      <c r="Q61" s="462">
        <f>'PTRM input'!L432</f>
        <v>0</v>
      </c>
      <c r="R61" s="432">
        <f>'PTRM input'!M432</f>
        <v>0</v>
      </c>
      <c r="S61" s="432">
        <f>'PTRM input'!N432</f>
        <v>0</v>
      </c>
      <c r="T61" s="432">
        <f>'PTRM input'!O432</f>
        <v>0</v>
      </c>
      <c r="U61" s="432">
        <f>'PTRM input'!P432</f>
        <v>0</v>
      </c>
      <c r="V61" s="463">
        <f>'PTRM input'!Q432</f>
        <v>0</v>
      </c>
      <c r="W61" s="432">
        <f>'PTRM input'!M572</f>
        <v>0</v>
      </c>
      <c r="X61" s="432">
        <f>'PTRM input'!N572</f>
        <v>0</v>
      </c>
      <c r="Y61" s="432">
        <f>'PTRM input'!O572</f>
        <v>0</v>
      </c>
      <c r="Z61" s="432">
        <f>'PTRM input'!P572</f>
        <v>0</v>
      </c>
      <c r="AA61" s="463">
        <f>'PTRM input'!Q572</f>
        <v>0</v>
      </c>
      <c r="AB61" s="432">
        <f>'PTRM input'!R432</f>
        <v>0</v>
      </c>
      <c r="AC61" s="432">
        <f>'PTRM input'!S432</f>
        <v>0</v>
      </c>
      <c r="AD61" s="432">
        <f>'PTRM input'!T432</f>
        <v>0</v>
      </c>
      <c r="AE61" s="432">
        <f>'PTRM input'!U432</f>
        <v>0</v>
      </c>
      <c r="AF61" s="432">
        <f>'PTRM input'!V432</f>
        <v>0</v>
      </c>
      <c r="AG61" s="432">
        <f>'PTRM input'!W432</f>
        <v>0</v>
      </c>
      <c r="AH61" s="462">
        <f>'PTRM input'!S572</f>
        <v>0</v>
      </c>
      <c r="AI61" s="432">
        <f>'PTRM input'!T572</f>
        <v>0</v>
      </c>
      <c r="AJ61" s="432">
        <f>'PTRM input'!U572</f>
        <v>0</v>
      </c>
      <c r="AK61" s="432">
        <f>'PTRM input'!V572</f>
        <v>0</v>
      </c>
      <c r="AL61" s="463">
        <f>'PTRM input'!W572</f>
        <v>0</v>
      </c>
      <c r="AM61" s="462">
        <f>'PTRM input'!X432</f>
        <v>0</v>
      </c>
      <c r="AN61" s="432">
        <f>'PTRM input'!Y432</f>
        <v>0</v>
      </c>
      <c r="AO61" s="432">
        <f>'PTRM input'!Z432</f>
        <v>0</v>
      </c>
      <c r="AP61" s="432">
        <f>'PTRM input'!AA432</f>
        <v>0</v>
      </c>
      <c r="AQ61" s="432">
        <f>'PTRM input'!AB432</f>
        <v>0</v>
      </c>
      <c r="AR61" s="463">
        <f>'PTRM input'!AC432</f>
        <v>0</v>
      </c>
      <c r="AS61" s="462">
        <f>'PTRM input'!Y572</f>
        <v>0</v>
      </c>
      <c r="AT61" s="432">
        <f>'PTRM input'!Z572</f>
        <v>0</v>
      </c>
      <c r="AU61" s="432">
        <f>'PTRM input'!AA572</f>
        <v>0</v>
      </c>
      <c r="AV61" s="432">
        <f>'PTRM input'!AB572</f>
        <v>0</v>
      </c>
      <c r="AW61" s="463">
        <f>'PTRM input'!AC572</f>
        <v>0</v>
      </c>
      <c r="AX61" s="462">
        <f>'PTRM input'!AD432</f>
        <v>0</v>
      </c>
      <c r="AY61" s="432">
        <f>'PTRM input'!AE432</f>
        <v>0</v>
      </c>
      <c r="AZ61" s="432">
        <f>'PTRM input'!AF432</f>
        <v>0</v>
      </c>
      <c r="BA61" s="432">
        <f>'PTRM input'!AG432</f>
        <v>0</v>
      </c>
      <c r="BB61" s="432">
        <f>'PTRM input'!AH432</f>
        <v>0</v>
      </c>
      <c r="BC61" s="463">
        <f>'PTRM input'!AI432</f>
        <v>0</v>
      </c>
      <c r="BD61" s="462">
        <f>'PTRM input'!AE572</f>
        <v>0</v>
      </c>
      <c r="BE61" s="432">
        <f>'PTRM input'!AF572</f>
        <v>0</v>
      </c>
      <c r="BF61" s="432">
        <f>'PTRM input'!AG572</f>
        <v>0</v>
      </c>
      <c r="BG61" s="432">
        <f>'PTRM input'!AH572</f>
        <v>0</v>
      </c>
      <c r="BH61" s="463">
        <f>'PTRM input'!AI572</f>
        <v>0</v>
      </c>
      <c r="BI61" s="462">
        <f>'PTRM input'!AJ432</f>
        <v>0</v>
      </c>
      <c r="BJ61" s="432">
        <f>'PTRM input'!AK432</f>
        <v>0</v>
      </c>
      <c r="BK61" s="432">
        <f>'PTRM input'!AL432</f>
        <v>0</v>
      </c>
      <c r="BL61" s="432">
        <f>'PTRM input'!AM432</f>
        <v>0</v>
      </c>
      <c r="BM61" s="432">
        <f>'PTRM input'!AN432</f>
        <v>0</v>
      </c>
      <c r="BN61" s="463">
        <f>'PTRM input'!AO432</f>
        <v>0</v>
      </c>
      <c r="BO61" s="462">
        <f>'PTRM input'!AK572</f>
        <v>0</v>
      </c>
      <c r="BP61" s="432">
        <f>'PTRM input'!AL572</f>
        <v>0</v>
      </c>
      <c r="BQ61" s="432">
        <f>'PTRM input'!AM572</f>
        <v>0</v>
      </c>
      <c r="BR61" s="432">
        <f>'PTRM input'!AN572</f>
        <v>0</v>
      </c>
      <c r="BS61" s="463">
        <f>'PTRM input'!AO572</f>
        <v>0</v>
      </c>
      <c r="BT61" s="462">
        <f>'PTRM input'!AP432</f>
        <v>0</v>
      </c>
      <c r="BU61" s="432">
        <f>'PTRM input'!AQ432</f>
        <v>0</v>
      </c>
      <c r="BV61" s="432">
        <f>'PTRM input'!AR432</f>
        <v>0</v>
      </c>
      <c r="BW61" s="432">
        <f>'PTRM input'!AS432</f>
        <v>0</v>
      </c>
      <c r="BX61" s="432">
        <f>'PTRM input'!AT432</f>
        <v>0</v>
      </c>
      <c r="BY61" s="463">
        <f>'PTRM input'!AU432</f>
        <v>0</v>
      </c>
      <c r="BZ61" s="462">
        <f>'PTRM input'!AQ572</f>
        <v>0</v>
      </c>
      <c r="CA61" s="432">
        <f>'PTRM input'!AR572</f>
        <v>0</v>
      </c>
      <c r="CB61" s="432">
        <f>'PTRM input'!AS572</f>
        <v>0</v>
      </c>
      <c r="CC61" s="432">
        <f>'PTRM input'!AT572</f>
        <v>0</v>
      </c>
      <c r="CD61" s="463">
        <f>'PTRM input'!AU572</f>
        <v>0</v>
      </c>
      <c r="CE61" s="462">
        <f>'PTRM input'!AV432</f>
        <v>0</v>
      </c>
      <c r="CF61" s="432">
        <f>'PTRM input'!AW432</f>
        <v>0</v>
      </c>
      <c r="CG61" s="432">
        <f>'PTRM input'!AX432</f>
        <v>0</v>
      </c>
      <c r="CH61" s="432">
        <f>'PTRM input'!AY432</f>
        <v>0</v>
      </c>
      <c r="CI61" s="432">
        <f>'PTRM input'!AZ432</f>
        <v>0</v>
      </c>
      <c r="CJ61" s="463">
        <f>'PTRM input'!BA432</f>
        <v>0</v>
      </c>
      <c r="CK61" s="462">
        <f>'PTRM input'!AW572</f>
        <v>0</v>
      </c>
      <c r="CL61" s="432">
        <f>'PTRM input'!AX572</f>
        <v>0</v>
      </c>
      <c r="CM61" s="432">
        <f>'PTRM input'!AY572</f>
        <v>0</v>
      </c>
      <c r="CN61" s="432">
        <f>'PTRM input'!AZ572</f>
        <v>0</v>
      </c>
      <c r="CO61" s="463">
        <f>'PTRM input'!BA572</f>
        <v>0</v>
      </c>
      <c r="CP61" s="462">
        <f>'PTRM input'!BB432</f>
        <v>0</v>
      </c>
      <c r="CQ61" s="432">
        <f>'PTRM input'!BC432</f>
        <v>0</v>
      </c>
      <c r="CR61" s="432">
        <f>'PTRM input'!BD432</f>
        <v>0</v>
      </c>
      <c r="CS61" s="432">
        <f>'PTRM input'!BE432</f>
        <v>0</v>
      </c>
      <c r="CT61" s="432">
        <f>'PTRM input'!BF432</f>
        <v>0</v>
      </c>
      <c r="CU61" s="463">
        <f>'PTRM input'!BG432</f>
        <v>0</v>
      </c>
      <c r="CV61" s="462">
        <f>'PTRM input'!BC572</f>
        <v>0</v>
      </c>
      <c r="CW61" s="432">
        <f>'PTRM input'!BD572</f>
        <v>0</v>
      </c>
      <c r="CX61" s="432">
        <f>'PTRM input'!BE572</f>
        <v>0</v>
      </c>
      <c r="CY61" s="432">
        <f>'PTRM input'!BF572</f>
        <v>0</v>
      </c>
      <c r="CZ61" s="463">
        <f>'PTRM input'!BG572</f>
        <v>0</v>
      </c>
      <c r="DA61" s="462">
        <f>'PTRM input'!BH432</f>
        <v>0</v>
      </c>
      <c r="DB61" s="432">
        <f>'PTRM input'!BI432</f>
        <v>0</v>
      </c>
      <c r="DC61" s="432">
        <f>'PTRM input'!BJ432</f>
        <v>0</v>
      </c>
      <c r="DD61" s="432">
        <f>'PTRM input'!BK432</f>
        <v>0</v>
      </c>
      <c r="DE61" s="432">
        <f>'PTRM input'!BL432</f>
        <v>0</v>
      </c>
      <c r="DF61" s="463">
        <f>'PTRM input'!BM432</f>
        <v>0</v>
      </c>
      <c r="DG61" s="462">
        <f>'PTRM input'!BI572</f>
        <v>0</v>
      </c>
      <c r="DH61" s="432">
        <f>'PTRM input'!BJ572</f>
        <v>0</v>
      </c>
      <c r="DI61" s="432">
        <f>'PTRM input'!BK572</f>
        <v>0</v>
      </c>
      <c r="DJ61" s="432">
        <f>'PTRM input'!BL572</f>
        <v>0</v>
      </c>
      <c r="DK61" s="463">
        <f>'PTRM input'!BM572</f>
        <v>0</v>
      </c>
      <c r="DL61" s="462">
        <f>'PTRM input'!BN432</f>
        <v>0</v>
      </c>
      <c r="DM61" s="432">
        <f>'PTRM input'!BO432</f>
        <v>0</v>
      </c>
      <c r="DN61" s="432">
        <f>'PTRM input'!BP432</f>
        <v>0</v>
      </c>
      <c r="DO61" s="432">
        <f>'PTRM input'!BQ432</f>
        <v>0</v>
      </c>
      <c r="DP61" s="432">
        <f>'PTRM input'!BR432</f>
        <v>0</v>
      </c>
      <c r="DQ61" s="463">
        <f>'PTRM input'!BS432</f>
        <v>0</v>
      </c>
      <c r="DR61" s="462">
        <f>'PTRM input'!BO572</f>
        <v>0</v>
      </c>
      <c r="DS61" s="432">
        <f>'PTRM input'!BP572</f>
        <v>0</v>
      </c>
      <c r="DT61" s="432">
        <f>'PTRM input'!BQ572</f>
        <v>0</v>
      </c>
      <c r="DU61" s="432">
        <f>'PTRM input'!BR572</f>
        <v>0</v>
      </c>
      <c r="DV61" s="463">
        <f>'PTRM input'!BS572</f>
        <v>0</v>
      </c>
      <c r="DW61" s="462">
        <f>'PTRM input'!BT432</f>
        <v>0</v>
      </c>
      <c r="DX61" s="432">
        <f>'PTRM input'!BU432</f>
        <v>0</v>
      </c>
      <c r="DY61" s="432">
        <f>'PTRM input'!BV432</f>
        <v>0</v>
      </c>
      <c r="DZ61" s="432">
        <f>'PTRM input'!BW432</f>
        <v>0</v>
      </c>
      <c r="EA61" s="432">
        <f>'PTRM input'!BX432</f>
        <v>0</v>
      </c>
      <c r="EB61" s="463">
        <f>'PTRM input'!BY432</f>
        <v>0</v>
      </c>
      <c r="EC61" s="462">
        <f>'PTRM input'!BU572</f>
        <v>0</v>
      </c>
      <c r="ED61" s="432">
        <f>'PTRM input'!BV572</f>
        <v>0</v>
      </c>
      <c r="EE61" s="432">
        <f>'PTRM input'!BW572</f>
        <v>0</v>
      </c>
      <c r="EF61" s="432">
        <f>'PTRM input'!BX572</f>
        <v>0</v>
      </c>
      <c r="EG61" s="463">
        <f>'PTRM input'!BY572</f>
        <v>0</v>
      </c>
      <c r="EH61" s="462">
        <f>'PTRM input'!BZ432</f>
        <v>0</v>
      </c>
      <c r="EI61" s="432">
        <f>'PTRM input'!CA432</f>
        <v>0</v>
      </c>
      <c r="EJ61" s="432">
        <f>'PTRM input'!CB432</f>
        <v>0</v>
      </c>
      <c r="EK61" s="432">
        <f>'PTRM input'!CC432</f>
        <v>0</v>
      </c>
      <c r="EL61" s="432">
        <f>'PTRM input'!CD432</f>
        <v>0</v>
      </c>
      <c r="EM61" s="463">
        <f>'PTRM input'!CE432</f>
        <v>0</v>
      </c>
      <c r="EN61" s="462">
        <f>'PTRM input'!CA572</f>
        <v>0</v>
      </c>
      <c r="EO61" s="432">
        <f>'PTRM input'!CB572</f>
        <v>0</v>
      </c>
      <c r="EP61" s="432">
        <f>'PTRM input'!CC572</f>
        <v>0</v>
      </c>
      <c r="EQ61" s="432">
        <f>'PTRM input'!CD572</f>
        <v>0</v>
      </c>
      <c r="ER61" s="463">
        <f>'PTRM input'!CE572</f>
        <v>0</v>
      </c>
      <c r="ES61" s="462">
        <f>'PTRM input'!CF432</f>
        <v>0</v>
      </c>
      <c r="ET61" s="432">
        <f>'PTRM input'!CG432</f>
        <v>0</v>
      </c>
      <c r="EU61" s="432">
        <f>'PTRM input'!CH432</f>
        <v>0</v>
      </c>
      <c r="EV61" s="432">
        <f>'PTRM input'!CI432</f>
        <v>0</v>
      </c>
      <c r="EW61" s="432">
        <f>'PTRM input'!CJ432</f>
        <v>0</v>
      </c>
      <c r="EX61" s="463">
        <f>'PTRM input'!CK432</f>
        <v>0</v>
      </c>
      <c r="EY61" s="462">
        <f>'PTRM input'!CG572</f>
        <v>0</v>
      </c>
      <c r="EZ61" s="432">
        <f>'PTRM input'!CH572</f>
        <v>0</v>
      </c>
      <c r="FA61" s="432">
        <f>'PTRM input'!CI572</f>
        <v>0</v>
      </c>
      <c r="FB61" s="432">
        <f>'PTRM input'!CJ572</f>
        <v>0</v>
      </c>
      <c r="FC61" s="463">
        <f>'PTRM input'!CK572</f>
        <v>0</v>
      </c>
      <c r="FD61" s="462">
        <f>'PTRM input'!CL432</f>
        <v>0</v>
      </c>
      <c r="FE61" s="432">
        <f>'PTRM input'!CM432</f>
        <v>0</v>
      </c>
      <c r="FF61" s="432">
        <f>'PTRM input'!CN432</f>
        <v>0</v>
      </c>
      <c r="FG61" s="432">
        <f>'PTRM input'!CO432</f>
        <v>0</v>
      </c>
      <c r="FH61" s="432">
        <f>'PTRM input'!CP432</f>
        <v>0</v>
      </c>
      <c r="FI61" s="463">
        <f>'PTRM input'!CQ432</f>
        <v>0</v>
      </c>
      <c r="FJ61" s="462">
        <f>'PTRM input'!CM572</f>
        <v>0</v>
      </c>
      <c r="FK61" s="432">
        <f>'PTRM input'!CN572</f>
        <v>0</v>
      </c>
      <c r="FL61" s="432">
        <f>'PTRM input'!CO572</f>
        <v>0</v>
      </c>
      <c r="FM61" s="432">
        <f>'PTRM input'!CP572</f>
        <v>0</v>
      </c>
      <c r="FN61" s="463">
        <f>'PTRM input'!CQ572</f>
        <v>0</v>
      </c>
      <c r="FO61" s="462">
        <f>'PTRM input'!CR432</f>
        <v>0</v>
      </c>
      <c r="FP61" s="432">
        <f>'PTRM input'!CS432</f>
        <v>0</v>
      </c>
      <c r="FQ61" s="432">
        <f>'PTRM input'!CT432</f>
        <v>0</v>
      </c>
      <c r="FR61" s="432">
        <f>'PTRM input'!CU432</f>
        <v>0</v>
      </c>
      <c r="FS61" s="432">
        <f>'PTRM input'!CV432</f>
        <v>0</v>
      </c>
      <c r="FT61" s="463">
        <f>'PTRM input'!CW432</f>
        <v>0</v>
      </c>
      <c r="FU61" s="462">
        <f>'PTRM input'!CS572</f>
        <v>0</v>
      </c>
      <c r="FV61" s="432">
        <f>'PTRM input'!CT572</f>
        <v>0</v>
      </c>
      <c r="FW61" s="432">
        <f>'PTRM input'!CU572</f>
        <v>0</v>
      </c>
      <c r="FX61" s="432">
        <f>'PTRM input'!CV572</f>
        <v>0</v>
      </c>
      <c r="FY61" s="463">
        <f>'PTRM input'!CW572</f>
        <v>0</v>
      </c>
      <c r="FZ61" s="462">
        <f>'PTRM input'!CX432</f>
        <v>0</v>
      </c>
      <c r="GA61" s="432">
        <f>'PTRM input'!CY432</f>
        <v>0</v>
      </c>
      <c r="GB61" s="432">
        <f>'PTRM input'!CZ432</f>
        <v>0</v>
      </c>
      <c r="GC61" s="432">
        <f>'PTRM input'!DA432</f>
        <v>0</v>
      </c>
      <c r="GD61" s="432">
        <f>'PTRM input'!DB432</f>
        <v>0</v>
      </c>
      <c r="GE61" s="463">
        <f>'PTRM input'!DC432</f>
        <v>0</v>
      </c>
      <c r="GF61" s="462">
        <f>'PTRM input'!CY572</f>
        <v>0</v>
      </c>
      <c r="GG61" s="432">
        <f>'PTRM input'!CZ572</f>
        <v>0</v>
      </c>
      <c r="GH61" s="432">
        <f>'PTRM input'!DA572</f>
        <v>0</v>
      </c>
      <c r="GI61" s="432">
        <f>'PTRM input'!DB572</f>
        <v>0</v>
      </c>
      <c r="GJ61" s="463">
        <f>'PTRM input'!DC572</f>
        <v>0</v>
      </c>
    </row>
    <row r="62" spans="1:192" s="4" customFormat="1">
      <c r="A62" s="22"/>
      <c r="B62" s="22"/>
      <c r="C62" s="22"/>
      <c r="D62" s="22"/>
      <c r="E62" s="432" t="str">
        <f>'PTRM input'!E433</f>
        <v>Non-Residential Two Rate 5d</v>
      </c>
      <c r="F62" s="462">
        <f>'PTRM input'!F433</f>
        <v>30591.469716242824</v>
      </c>
      <c r="G62" s="432">
        <f>'PTRM input'!G433</f>
        <v>0</v>
      </c>
      <c r="H62" s="432">
        <f>'PTRM input'!H433</f>
        <v>0</v>
      </c>
      <c r="I62" s="432">
        <f>'PTRM input'!I433</f>
        <v>0</v>
      </c>
      <c r="J62" s="432">
        <f>'PTRM input'!J433</f>
        <v>0</v>
      </c>
      <c r="K62" s="463">
        <f>'PTRM input'!K433</f>
        <v>0</v>
      </c>
      <c r="L62" s="432">
        <f>'PTRM input'!G573</f>
        <v>0</v>
      </c>
      <c r="M62" s="432">
        <f>'PTRM input'!H573</f>
        <v>0</v>
      </c>
      <c r="N62" s="432">
        <f>'PTRM input'!I573</f>
        <v>0</v>
      </c>
      <c r="O62" s="432">
        <f>'PTRM input'!J573</f>
        <v>0</v>
      </c>
      <c r="P62" s="463">
        <f>'PTRM input'!K573</f>
        <v>0</v>
      </c>
      <c r="Q62" s="462">
        <f>'PTRM input'!L433</f>
        <v>0</v>
      </c>
      <c r="R62" s="432">
        <f>'PTRM input'!M433</f>
        <v>0</v>
      </c>
      <c r="S62" s="432">
        <f>'PTRM input'!N433</f>
        <v>0</v>
      </c>
      <c r="T62" s="432">
        <f>'PTRM input'!O433</f>
        <v>0</v>
      </c>
      <c r="U62" s="432">
        <f>'PTRM input'!P433</f>
        <v>0</v>
      </c>
      <c r="V62" s="463">
        <f>'PTRM input'!Q433</f>
        <v>0</v>
      </c>
      <c r="W62" s="432">
        <f>'PTRM input'!M573</f>
        <v>0</v>
      </c>
      <c r="X62" s="432">
        <f>'PTRM input'!N573</f>
        <v>0</v>
      </c>
      <c r="Y62" s="432">
        <f>'PTRM input'!O573</f>
        <v>0</v>
      </c>
      <c r="Z62" s="432">
        <f>'PTRM input'!P573</f>
        <v>0</v>
      </c>
      <c r="AA62" s="463">
        <f>'PTRM input'!Q573</f>
        <v>0</v>
      </c>
      <c r="AB62" s="432">
        <f>'PTRM input'!R433</f>
        <v>0</v>
      </c>
      <c r="AC62" s="432">
        <f>'PTRM input'!S433</f>
        <v>0</v>
      </c>
      <c r="AD62" s="432">
        <f>'PTRM input'!T433</f>
        <v>0</v>
      </c>
      <c r="AE62" s="432">
        <f>'PTRM input'!U433</f>
        <v>0</v>
      </c>
      <c r="AF62" s="432">
        <f>'PTRM input'!V433</f>
        <v>0</v>
      </c>
      <c r="AG62" s="432">
        <f>'PTRM input'!W433</f>
        <v>0</v>
      </c>
      <c r="AH62" s="462">
        <f>'PTRM input'!S573</f>
        <v>0</v>
      </c>
      <c r="AI62" s="432">
        <f>'PTRM input'!T573</f>
        <v>0</v>
      </c>
      <c r="AJ62" s="432">
        <f>'PTRM input'!U573</f>
        <v>0</v>
      </c>
      <c r="AK62" s="432">
        <f>'PTRM input'!V573</f>
        <v>0</v>
      </c>
      <c r="AL62" s="463">
        <f>'PTRM input'!W573</f>
        <v>0</v>
      </c>
      <c r="AM62" s="462">
        <f>'PTRM input'!X433</f>
        <v>85616672.031939164</v>
      </c>
      <c r="AN62" s="432">
        <f>'PTRM input'!Y433</f>
        <v>0</v>
      </c>
      <c r="AO62" s="432">
        <f>'PTRM input'!Z433</f>
        <v>0</v>
      </c>
      <c r="AP62" s="432">
        <f>'PTRM input'!AA433</f>
        <v>0</v>
      </c>
      <c r="AQ62" s="432">
        <f>'PTRM input'!AB433</f>
        <v>0</v>
      </c>
      <c r="AR62" s="463">
        <f>'PTRM input'!AC433</f>
        <v>0</v>
      </c>
      <c r="AS62" s="462">
        <f>'PTRM input'!Y573</f>
        <v>0</v>
      </c>
      <c r="AT62" s="432">
        <f>'PTRM input'!Z573</f>
        <v>0</v>
      </c>
      <c r="AU62" s="432">
        <f>'PTRM input'!AA573</f>
        <v>0</v>
      </c>
      <c r="AV62" s="432">
        <f>'PTRM input'!AB573</f>
        <v>0</v>
      </c>
      <c r="AW62" s="463">
        <f>'PTRM input'!AC573</f>
        <v>0</v>
      </c>
      <c r="AX62" s="462">
        <f>'PTRM input'!AD433</f>
        <v>201418176.68538159</v>
      </c>
      <c r="AY62" s="432">
        <f>'PTRM input'!AE433</f>
        <v>0</v>
      </c>
      <c r="AZ62" s="432">
        <f>'PTRM input'!AF433</f>
        <v>0</v>
      </c>
      <c r="BA62" s="432">
        <f>'PTRM input'!AG433</f>
        <v>0</v>
      </c>
      <c r="BB62" s="432">
        <f>'PTRM input'!AH433</f>
        <v>0</v>
      </c>
      <c r="BC62" s="463">
        <f>'PTRM input'!AI433</f>
        <v>0</v>
      </c>
      <c r="BD62" s="462">
        <f>'PTRM input'!AE573</f>
        <v>0</v>
      </c>
      <c r="BE62" s="432">
        <f>'PTRM input'!AF573</f>
        <v>0</v>
      </c>
      <c r="BF62" s="432">
        <f>'PTRM input'!AG573</f>
        <v>0</v>
      </c>
      <c r="BG62" s="432">
        <f>'PTRM input'!AH573</f>
        <v>0</v>
      </c>
      <c r="BH62" s="463">
        <f>'PTRM input'!AI573</f>
        <v>0</v>
      </c>
      <c r="BI62" s="462">
        <f>'PTRM input'!AJ433</f>
        <v>209192606.84599903</v>
      </c>
      <c r="BJ62" s="432">
        <f>'PTRM input'!AK433</f>
        <v>0</v>
      </c>
      <c r="BK62" s="432">
        <f>'PTRM input'!AL433</f>
        <v>0</v>
      </c>
      <c r="BL62" s="432">
        <f>'PTRM input'!AM433</f>
        <v>0</v>
      </c>
      <c r="BM62" s="432">
        <f>'PTRM input'!AN433</f>
        <v>0</v>
      </c>
      <c r="BN62" s="463">
        <f>'PTRM input'!AO433</f>
        <v>0</v>
      </c>
      <c r="BO62" s="462">
        <f>'PTRM input'!AK573</f>
        <v>0</v>
      </c>
      <c r="BP62" s="432">
        <f>'PTRM input'!AL573</f>
        <v>0</v>
      </c>
      <c r="BQ62" s="432">
        <f>'PTRM input'!AM573</f>
        <v>0</v>
      </c>
      <c r="BR62" s="432">
        <f>'PTRM input'!AN573</f>
        <v>0</v>
      </c>
      <c r="BS62" s="463">
        <f>'PTRM input'!AO573</f>
        <v>0</v>
      </c>
      <c r="BT62" s="462">
        <f>'PTRM input'!AP433</f>
        <v>126892606.01764065</v>
      </c>
      <c r="BU62" s="432">
        <f>'PTRM input'!AQ433</f>
        <v>0</v>
      </c>
      <c r="BV62" s="432">
        <f>'PTRM input'!AR433</f>
        <v>0</v>
      </c>
      <c r="BW62" s="432">
        <f>'PTRM input'!AS433</f>
        <v>0</v>
      </c>
      <c r="BX62" s="432">
        <f>'PTRM input'!AT433</f>
        <v>0</v>
      </c>
      <c r="BY62" s="463">
        <f>'PTRM input'!AU433</f>
        <v>0</v>
      </c>
      <c r="BZ62" s="462">
        <f>'PTRM input'!AQ573</f>
        <v>0</v>
      </c>
      <c r="CA62" s="432">
        <f>'PTRM input'!AR573</f>
        <v>0</v>
      </c>
      <c r="CB62" s="432">
        <f>'PTRM input'!AS573</f>
        <v>0</v>
      </c>
      <c r="CC62" s="432">
        <f>'PTRM input'!AT573</f>
        <v>0</v>
      </c>
      <c r="CD62" s="463">
        <f>'PTRM input'!AU573</f>
        <v>0</v>
      </c>
      <c r="CE62" s="462">
        <f>'PTRM input'!AV433</f>
        <v>530996692.25789392</v>
      </c>
      <c r="CF62" s="432">
        <f>'PTRM input'!AW433</f>
        <v>0</v>
      </c>
      <c r="CG62" s="432">
        <f>'PTRM input'!AX433</f>
        <v>0</v>
      </c>
      <c r="CH62" s="432">
        <f>'PTRM input'!AY433</f>
        <v>0</v>
      </c>
      <c r="CI62" s="432">
        <f>'PTRM input'!AZ433</f>
        <v>0</v>
      </c>
      <c r="CJ62" s="463">
        <f>'PTRM input'!BA433</f>
        <v>0</v>
      </c>
      <c r="CK62" s="462">
        <f>'PTRM input'!AW573</f>
        <v>0</v>
      </c>
      <c r="CL62" s="432">
        <f>'PTRM input'!AX573</f>
        <v>0</v>
      </c>
      <c r="CM62" s="432">
        <f>'PTRM input'!AY573</f>
        <v>0</v>
      </c>
      <c r="CN62" s="432">
        <f>'PTRM input'!AZ573</f>
        <v>0</v>
      </c>
      <c r="CO62" s="463">
        <f>'PTRM input'!BA573</f>
        <v>0</v>
      </c>
      <c r="CP62" s="462">
        <f>'PTRM input'!BB433</f>
        <v>0</v>
      </c>
      <c r="CQ62" s="432">
        <f>'PTRM input'!BC433</f>
        <v>0</v>
      </c>
      <c r="CR62" s="432">
        <f>'PTRM input'!BD433</f>
        <v>0</v>
      </c>
      <c r="CS62" s="432">
        <f>'PTRM input'!BE433</f>
        <v>0</v>
      </c>
      <c r="CT62" s="432">
        <f>'PTRM input'!BF433</f>
        <v>0</v>
      </c>
      <c r="CU62" s="463">
        <f>'PTRM input'!BG433</f>
        <v>0</v>
      </c>
      <c r="CV62" s="462">
        <f>'PTRM input'!BC573</f>
        <v>0</v>
      </c>
      <c r="CW62" s="432">
        <f>'PTRM input'!BD573</f>
        <v>0</v>
      </c>
      <c r="CX62" s="432">
        <f>'PTRM input'!BE573</f>
        <v>0</v>
      </c>
      <c r="CY62" s="432">
        <f>'PTRM input'!BF573</f>
        <v>0</v>
      </c>
      <c r="CZ62" s="463">
        <f>'PTRM input'!BG573</f>
        <v>0</v>
      </c>
      <c r="DA62" s="462">
        <f>'PTRM input'!BH433</f>
        <v>0</v>
      </c>
      <c r="DB62" s="432">
        <f>'PTRM input'!BI433</f>
        <v>0</v>
      </c>
      <c r="DC62" s="432">
        <f>'PTRM input'!BJ433</f>
        <v>0</v>
      </c>
      <c r="DD62" s="432">
        <f>'PTRM input'!BK433</f>
        <v>0</v>
      </c>
      <c r="DE62" s="432">
        <f>'PTRM input'!BL433</f>
        <v>0</v>
      </c>
      <c r="DF62" s="463">
        <f>'PTRM input'!BM433</f>
        <v>0</v>
      </c>
      <c r="DG62" s="462">
        <f>'PTRM input'!BI573</f>
        <v>0</v>
      </c>
      <c r="DH62" s="432">
        <f>'PTRM input'!BJ573</f>
        <v>0</v>
      </c>
      <c r="DI62" s="432">
        <f>'PTRM input'!BK573</f>
        <v>0</v>
      </c>
      <c r="DJ62" s="432">
        <f>'PTRM input'!BL573</f>
        <v>0</v>
      </c>
      <c r="DK62" s="463">
        <f>'PTRM input'!BM573</f>
        <v>0</v>
      </c>
      <c r="DL62" s="462">
        <f>'PTRM input'!BN433</f>
        <v>0</v>
      </c>
      <c r="DM62" s="432">
        <f>'PTRM input'!BO433</f>
        <v>0</v>
      </c>
      <c r="DN62" s="432">
        <f>'PTRM input'!BP433</f>
        <v>0</v>
      </c>
      <c r="DO62" s="432">
        <f>'PTRM input'!BQ433</f>
        <v>0</v>
      </c>
      <c r="DP62" s="432">
        <f>'PTRM input'!BR433</f>
        <v>0</v>
      </c>
      <c r="DQ62" s="463">
        <f>'PTRM input'!BS433</f>
        <v>0</v>
      </c>
      <c r="DR62" s="462">
        <f>'PTRM input'!BO573</f>
        <v>0</v>
      </c>
      <c r="DS62" s="432">
        <f>'PTRM input'!BP573</f>
        <v>0</v>
      </c>
      <c r="DT62" s="432">
        <f>'PTRM input'!BQ573</f>
        <v>0</v>
      </c>
      <c r="DU62" s="432">
        <f>'PTRM input'!BR573</f>
        <v>0</v>
      </c>
      <c r="DV62" s="463">
        <f>'PTRM input'!BS573</f>
        <v>0</v>
      </c>
      <c r="DW62" s="462">
        <f>'PTRM input'!BT433</f>
        <v>0</v>
      </c>
      <c r="DX62" s="432">
        <f>'PTRM input'!BU433</f>
        <v>0</v>
      </c>
      <c r="DY62" s="432">
        <f>'PTRM input'!BV433</f>
        <v>0</v>
      </c>
      <c r="DZ62" s="432">
        <f>'PTRM input'!BW433</f>
        <v>0</v>
      </c>
      <c r="EA62" s="432">
        <f>'PTRM input'!BX433</f>
        <v>0</v>
      </c>
      <c r="EB62" s="463">
        <f>'PTRM input'!BY433</f>
        <v>0</v>
      </c>
      <c r="EC62" s="462">
        <f>'PTRM input'!BU573</f>
        <v>0</v>
      </c>
      <c r="ED62" s="432">
        <f>'PTRM input'!BV573</f>
        <v>0</v>
      </c>
      <c r="EE62" s="432">
        <f>'PTRM input'!BW573</f>
        <v>0</v>
      </c>
      <c r="EF62" s="432">
        <f>'PTRM input'!BX573</f>
        <v>0</v>
      </c>
      <c r="EG62" s="463">
        <f>'PTRM input'!BY573</f>
        <v>0</v>
      </c>
      <c r="EH62" s="462">
        <f>'PTRM input'!BZ433</f>
        <v>0</v>
      </c>
      <c r="EI62" s="432">
        <f>'PTRM input'!CA433</f>
        <v>0</v>
      </c>
      <c r="EJ62" s="432">
        <f>'PTRM input'!CB433</f>
        <v>0</v>
      </c>
      <c r="EK62" s="432">
        <f>'PTRM input'!CC433</f>
        <v>0</v>
      </c>
      <c r="EL62" s="432">
        <f>'PTRM input'!CD433</f>
        <v>0</v>
      </c>
      <c r="EM62" s="463">
        <f>'PTRM input'!CE433</f>
        <v>0</v>
      </c>
      <c r="EN62" s="462">
        <f>'PTRM input'!CA573</f>
        <v>0</v>
      </c>
      <c r="EO62" s="432">
        <f>'PTRM input'!CB573</f>
        <v>0</v>
      </c>
      <c r="EP62" s="432">
        <f>'PTRM input'!CC573</f>
        <v>0</v>
      </c>
      <c r="EQ62" s="432">
        <f>'PTRM input'!CD573</f>
        <v>0</v>
      </c>
      <c r="ER62" s="463">
        <f>'PTRM input'!CE573</f>
        <v>0</v>
      </c>
      <c r="ES62" s="462">
        <f>'PTRM input'!CF433</f>
        <v>0</v>
      </c>
      <c r="ET62" s="432">
        <f>'PTRM input'!CG433</f>
        <v>0</v>
      </c>
      <c r="EU62" s="432">
        <f>'PTRM input'!CH433</f>
        <v>0</v>
      </c>
      <c r="EV62" s="432">
        <f>'PTRM input'!CI433</f>
        <v>0</v>
      </c>
      <c r="EW62" s="432">
        <f>'PTRM input'!CJ433</f>
        <v>0</v>
      </c>
      <c r="EX62" s="463">
        <f>'PTRM input'!CK433</f>
        <v>0</v>
      </c>
      <c r="EY62" s="462">
        <f>'PTRM input'!CG573</f>
        <v>0</v>
      </c>
      <c r="EZ62" s="432">
        <f>'PTRM input'!CH573</f>
        <v>0</v>
      </c>
      <c r="FA62" s="432">
        <f>'PTRM input'!CI573</f>
        <v>0</v>
      </c>
      <c r="FB62" s="432">
        <f>'PTRM input'!CJ573</f>
        <v>0</v>
      </c>
      <c r="FC62" s="463">
        <f>'PTRM input'!CK573</f>
        <v>0</v>
      </c>
      <c r="FD62" s="462">
        <f>'PTRM input'!CL433</f>
        <v>0</v>
      </c>
      <c r="FE62" s="432">
        <f>'PTRM input'!CM433</f>
        <v>0</v>
      </c>
      <c r="FF62" s="432">
        <f>'PTRM input'!CN433</f>
        <v>0</v>
      </c>
      <c r="FG62" s="432">
        <f>'PTRM input'!CO433</f>
        <v>0</v>
      </c>
      <c r="FH62" s="432">
        <f>'PTRM input'!CP433</f>
        <v>0</v>
      </c>
      <c r="FI62" s="463">
        <f>'PTRM input'!CQ433</f>
        <v>0</v>
      </c>
      <c r="FJ62" s="462">
        <f>'PTRM input'!CM573</f>
        <v>0</v>
      </c>
      <c r="FK62" s="432">
        <f>'PTRM input'!CN573</f>
        <v>0</v>
      </c>
      <c r="FL62" s="432">
        <f>'PTRM input'!CO573</f>
        <v>0</v>
      </c>
      <c r="FM62" s="432">
        <f>'PTRM input'!CP573</f>
        <v>0</v>
      </c>
      <c r="FN62" s="463">
        <f>'PTRM input'!CQ573</f>
        <v>0</v>
      </c>
      <c r="FO62" s="462">
        <f>'PTRM input'!CR433</f>
        <v>0</v>
      </c>
      <c r="FP62" s="432">
        <f>'PTRM input'!CS433</f>
        <v>0</v>
      </c>
      <c r="FQ62" s="432">
        <f>'PTRM input'!CT433</f>
        <v>0</v>
      </c>
      <c r="FR62" s="432">
        <f>'PTRM input'!CU433</f>
        <v>0</v>
      </c>
      <c r="FS62" s="432">
        <f>'PTRM input'!CV433</f>
        <v>0</v>
      </c>
      <c r="FT62" s="463">
        <f>'PTRM input'!CW433</f>
        <v>0</v>
      </c>
      <c r="FU62" s="462">
        <f>'PTRM input'!CS573</f>
        <v>0</v>
      </c>
      <c r="FV62" s="432">
        <f>'PTRM input'!CT573</f>
        <v>0</v>
      </c>
      <c r="FW62" s="432">
        <f>'PTRM input'!CU573</f>
        <v>0</v>
      </c>
      <c r="FX62" s="432">
        <f>'PTRM input'!CV573</f>
        <v>0</v>
      </c>
      <c r="FY62" s="463">
        <f>'PTRM input'!CW573</f>
        <v>0</v>
      </c>
      <c r="FZ62" s="462">
        <f>'PTRM input'!CX433</f>
        <v>0</v>
      </c>
      <c r="GA62" s="432">
        <f>'PTRM input'!CY433</f>
        <v>0</v>
      </c>
      <c r="GB62" s="432">
        <f>'PTRM input'!CZ433</f>
        <v>0</v>
      </c>
      <c r="GC62" s="432">
        <f>'PTRM input'!DA433</f>
        <v>0</v>
      </c>
      <c r="GD62" s="432">
        <f>'PTRM input'!DB433</f>
        <v>0</v>
      </c>
      <c r="GE62" s="463">
        <f>'PTRM input'!DC433</f>
        <v>0</v>
      </c>
      <c r="GF62" s="462">
        <f>'PTRM input'!CY573</f>
        <v>0</v>
      </c>
      <c r="GG62" s="432">
        <f>'PTRM input'!CZ573</f>
        <v>0</v>
      </c>
      <c r="GH62" s="432">
        <f>'PTRM input'!DA573</f>
        <v>0</v>
      </c>
      <c r="GI62" s="432">
        <f>'PTRM input'!DB573</f>
        <v>0</v>
      </c>
      <c r="GJ62" s="463">
        <f>'PTRM input'!DC573</f>
        <v>0</v>
      </c>
    </row>
    <row r="63" spans="1:192" s="4" customFormat="1">
      <c r="A63" s="22"/>
      <c r="B63" s="22"/>
      <c r="C63" s="22"/>
      <c r="D63" s="22"/>
      <c r="E63" s="432" t="str">
        <f>'PTRM input'!E434</f>
        <v>New Tariff 1</v>
      </c>
      <c r="F63" s="462">
        <f>'PTRM input'!F434</f>
        <v>0</v>
      </c>
      <c r="G63" s="432">
        <f>'PTRM input'!G434</f>
        <v>0</v>
      </c>
      <c r="H63" s="432">
        <f>'PTRM input'!H434</f>
        <v>0</v>
      </c>
      <c r="I63" s="432">
        <f>'PTRM input'!I434</f>
        <v>0</v>
      </c>
      <c r="J63" s="432">
        <f>'PTRM input'!J434</f>
        <v>0</v>
      </c>
      <c r="K63" s="463">
        <f>'PTRM input'!K434</f>
        <v>0</v>
      </c>
      <c r="L63" s="432">
        <f>'PTRM input'!G574</f>
        <v>0</v>
      </c>
      <c r="M63" s="432">
        <f>'PTRM input'!H574</f>
        <v>0</v>
      </c>
      <c r="N63" s="432">
        <f>'PTRM input'!I574</f>
        <v>0</v>
      </c>
      <c r="O63" s="432">
        <f>'PTRM input'!J574</f>
        <v>0</v>
      </c>
      <c r="P63" s="463">
        <f>'PTRM input'!K574</f>
        <v>0</v>
      </c>
      <c r="Q63" s="462">
        <f>'PTRM input'!L434</f>
        <v>0</v>
      </c>
      <c r="R63" s="432">
        <f>'PTRM input'!M434</f>
        <v>0</v>
      </c>
      <c r="S63" s="432">
        <f>'PTRM input'!N434</f>
        <v>0</v>
      </c>
      <c r="T63" s="432">
        <f>'PTRM input'!O434</f>
        <v>0</v>
      </c>
      <c r="U63" s="432">
        <f>'PTRM input'!P434</f>
        <v>0</v>
      </c>
      <c r="V63" s="463">
        <f>'PTRM input'!Q434</f>
        <v>0</v>
      </c>
      <c r="W63" s="432">
        <f>'PTRM input'!M574</f>
        <v>0</v>
      </c>
      <c r="X63" s="432">
        <f>'PTRM input'!N574</f>
        <v>0</v>
      </c>
      <c r="Y63" s="432">
        <f>'PTRM input'!O574</f>
        <v>0</v>
      </c>
      <c r="Z63" s="432">
        <f>'PTRM input'!P574</f>
        <v>0</v>
      </c>
      <c r="AA63" s="463">
        <f>'PTRM input'!Q574</f>
        <v>0</v>
      </c>
      <c r="AB63" s="432">
        <f>'PTRM input'!R434</f>
        <v>0</v>
      </c>
      <c r="AC63" s="432">
        <f>'PTRM input'!S434</f>
        <v>0</v>
      </c>
      <c r="AD63" s="432">
        <f>'PTRM input'!T434</f>
        <v>0</v>
      </c>
      <c r="AE63" s="432">
        <f>'PTRM input'!U434</f>
        <v>0</v>
      </c>
      <c r="AF63" s="432">
        <f>'PTRM input'!V434</f>
        <v>0</v>
      </c>
      <c r="AG63" s="432">
        <f>'PTRM input'!W434</f>
        <v>0</v>
      </c>
      <c r="AH63" s="462">
        <f>'PTRM input'!S574</f>
        <v>0</v>
      </c>
      <c r="AI63" s="432">
        <f>'PTRM input'!T574</f>
        <v>0</v>
      </c>
      <c r="AJ63" s="432">
        <f>'PTRM input'!U574</f>
        <v>0</v>
      </c>
      <c r="AK63" s="432">
        <f>'PTRM input'!V574</f>
        <v>0</v>
      </c>
      <c r="AL63" s="463">
        <f>'PTRM input'!W574</f>
        <v>0</v>
      </c>
      <c r="AM63" s="462">
        <f>'PTRM input'!X434</f>
        <v>0</v>
      </c>
      <c r="AN63" s="432">
        <f>'PTRM input'!Y434</f>
        <v>0</v>
      </c>
      <c r="AO63" s="432">
        <f>'PTRM input'!Z434</f>
        <v>0</v>
      </c>
      <c r="AP63" s="432">
        <f>'PTRM input'!AA434</f>
        <v>0</v>
      </c>
      <c r="AQ63" s="432">
        <f>'PTRM input'!AB434</f>
        <v>0</v>
      </c>
      <c r="AR63" s="463">
        <f>'PTRM input'!AC434</f>
        <v>0</v>
      </c>
      <c r="AS63" s="462">
        <f>'PTRM input'!Y574</f>
        <v>0</v>
      </c>
      <c r="AT63" s="432">
        <f>'PTRM input'!Z574</f>
        <v>0</v>
      </c>
      <c r="AU63" s="432">
        <f>'PTRM input'!AA574</f>
        <v>0</v>
      </c>
      <c r="AV63" s="432">
        <f>'PTRM input'!AB574</f>
        <v>0</v>
      </c>
      <c r="AW63" s="463">
        <f>'PTRM input'!AC574</f>
        <v>0</v>
      </c>
      <c r="AX63" s="462">
        <f>'PTRM input'!AD434</f>
        <v>0</v>
      </c>
      <c r="AY63" s="432">
        <f>'PTRM input'!AE434</f>
        <v>0</v>
      </c>
      <c r="AZ63" s="432">
        <f>'PTRM input'!AF434</f>
        <v>0</v>
      </c>
      <c r="BA63" s="432">
        <f>'PTRM input'!AG434</f>
        <v>0</v>
      </c>
      <c r="BB63" s="432">
        <f>'PTRM input'!AH434</f>
        <v>0</v>
      </c>
      <c r="BC63" s="463">
        <f>'PTRM input'!AI434</f>
        <v>0</v>
      </c>
      <c r="BD63" s="462">
        <f>'PTRM input'!AE574</f>
        <v>0</v>
      </c>
      <c r="BE63" s="432">
        <f>'PTRM input'!AF574</f>
        <v>0</v>
      </c>
      <c r="BF63" s="432">
        <f>'PTRM input'!AG574</f>
        <v>0</v>
      </c>
      <c r="BG63" s="432">
        <f>'PTRM input'!AH574</f>
        <v>0</v>
      </c>
      <c r="BH63" s="463">
        <f>'PTRM input'!AI574</f>
        <v>0</v>
      </c>
      <c r="BI63" s="462">
        <f>'PTRM input'!AJ434</f>
        <v>0</v>
      </c>
      <c r="BJ63" s="432">
        <f>'PTRM input'!AK434</f>
        <v>0</v>
      </c>
      <c r="BK63" s="432">
        <f>'PTRM input'!AL434</f>
        <v>0</v>
      </c>
      <c r="BL63" s="432">
        <f>'PTRM input'!AM434</f>
        <v>0</v>
      </c>
      <c r="BM63" s="432">
        <f>'PTRM input'!AN434</f>
        <v>0</v>
      </c>
      <c r="BN63" s="463">
        <f>'PTRM input'!AO434</f>
        <v>0</v>
      </c>
      <c r="BO63" s="462">
        <f>'PTRM input'!AK574</f>
        <v>0</v>
      </c>
      <c r="BP63" s="432">
        <f>'PTRM input'!AL574</f>
        <v>0</v>
      </c>
      <c r="BQ63" s="432">
        <f>'PTRM input'!AM574</f>
        <v>0</v>
      </c>
      <c r="BR63" s="432">
        <f>'PTRM input'!AN574</f>
        <v>0</v>
      </c>
      <c r="BS63" s="463">
        <f>'PTRM input'!AO574</f>
        <v>0</v>
      </c>
      <c r="BT63" s="462">
        <f>'PTRM input'!AP434</f>
        <v>0</v>
      </c>
      <c r="BU63" s="432">
        <f>'PTRM input'!AQ434</f>
        <v>0</v>
      </c>
      <c r="BV63" s="432">
        <f>'PTRM input'!AR434</f>
        <v>0</v>
      </c>
      <c r="BW63" s="432">
        <f>'PTRM input'!AS434</f>
        <v>0</v>
      </c>
      <c r="BX63" s="432">
        <f>'PTRM input'!AT434</f>
        <v>0</v>
      </c>
      <c r="BY63" s="463">
        <f>'PTRM input'!AU434</f>
        <v>0</v>
      </c>
      <c r="BZ63" s="462">
        <f>'PTRM input'!AQ574</f>
        <v>0</v>
      </c>
      <c r="CA63" s="432">
        <f>'PTRM input'!AR574</f>
        <v>0</v>
      </c>
      <c r="CB63" s="432">
        <f>'PTRM input'!AS574</f>
        <v>0</v>
      </c>
      <c r="CC63" s="432">
        <f>'PTRM input'!AT574</f>
        <v>0</v>
      </c>
      <c r="CD63" s="463">
        <f>'PTRM input'!AU574</f>
        <v>0</v>
      </c>
      <c r="CE63" s="462">
        <f>'PTRM input'!AV434</f>
        <v>0</v>
      </c>
      <c r="CF63" s="432">
        <f>'PTRM input'!AW434</f>
        <v>0</v>
      </c>
      <c r="CG63" s="432">
        <f>'PTRM input'!AX434</f>
        <v>0</v>
      </c>
      <c r="CH63" s="432">
        <f>'PTRM input'!AY434</f>
        <v>0</v>
      </c>
      <c r="CI63" s="432">
        <f>'PTRM input'!AZ434</f>
        <v>0</v>
      </c>
      <c r="CJ63" s="463">
        <f>'PTRM input'!BA434</f>
        <v>0</v>
      </c>
      <c r="CK63" s="462">
        <f>'PTRM input'!AW574</f>
        <v>0</v>
      </c>
      <c r="CL63" s="432">
        <f>'PTRM input'!AX574</f>
        <v>0</v>
      </c>
      <c r="CM63" s="432">
        <f>'PTRM input'!AY574</f>
        <v>0</v>
      </c>
      <c r="CN63" s="432">
        <f>'PTRM input'!AZ574</f>
        <v>0</v>
      </c>
      <c r="CO63" s="463">
        <f>'PTRM input'!BA574</f>
        <v>0</v>
      </c>
      <c r="CP63" s="462">
        <f>'PTRM input'!BB434</f>
        <v>0</v>
      </c>
      <c r="CQ63" s="432">
        <f>'PTRM input'!BC434</f>
        <v>0</v>
      </c>
      <c r="CR63" s="432">
        <f>'PTRM input'!BD434</f>
        <v>0</v>
      </c>
      <c r="CS63" s="432">
        <f>'PTRM input'!BE434</f>
        <v>0</v>
      </c>
      <c r="CT63" s="432">
        <f>'PTRM input'!BF434</f>
        <v>0</v>
      </c>
      <c r="CU63" s="463">
        <f>'PTRM input'!BG434</f>
        <v>0</v>
      </c>
      <c r="CV63" s="462">
        <f>'PTRM input'!BC574</f>
        <v>0</v>
      </c>
      <c r="CW63" s="432">
        <f>'PTRM input'!BD574</f>
        <v>0</v>
      </c>
      <c r="CX63" s="432">
        <f>'PTRM input'!BE574</f>
        <v>0</v>
      </c>
      <c r="CY63" s="432">
        <f>'PTRM input'!BF574</f>
        <v>0</v>
      </c>
      <c r="CZ63" s="463">
        <f>'PTRM input'!BG574</f>
        <v>0</v>
      </c>
      <c r="DA63" s="462">
        <f>'PTRM input'!BH434</f>
        <v>0</v>
      </c>
      <c r="DB63" s="432">
        <f>'PTRM input'!BI434</f>
        <v>0</v>
      </c>
      <c r="DC63" s="432">
        <f>'PTRM input'!BJ434</f>
        <v>0</v>
      </c>
      <c r="DD63" s="432">
        <f>'PTRM input'!BK434</f>
        <v>0</v>
      </c>
      <c r="DE63" s="432">
        <f>'PTRM input'!BL434</f>
        <v>0</v>
      </c>
      <c r="DF63" s="463">
        <f>'PTRM input'!BM434</f>
        <v>0</v>
      </c>
      <c r="DG63" s="462">
        <f>'PTRM input'!BI574</f>
        <v>0</v>
      </c>
      <c r="DH63" s="432">
        <f>'PTRM input'!BJ574</f>
        <v>0</v>
      </c>
      <c r="DI63" s="432">
        <f>'PTRM input'!BK574</f>
        <v>0</v>
      </c>
      <c r="DJ63" s="432">
        <f>'PTRM input'!BL574</f>
        <v>0</v>
      </c>
      <c r="DK63" s="463">
        <f>'PTRM input'!BM574</f>
        <v>0</v>
      </c>
      <c r="DL63" s="462">
        <f>'PTRM input'!BN434</f>
        <v>0</v>
      </c>
      <c r="DM63" s="432">
        <f>'PTRM input'!BO434</f>
        <v>0</v>
      </c>
      <c r="DN63" s="432">
        <f>'PTRM input'!BP434</f>
        <v>0</v>
      </c>
      <c r="DO63" s="432">
        <f>'PTRM input'!BQ434</f>
        <v>0</v>
      </c>
      <c r="DP63" s="432">
        <f>'PTRM input'!BR434</f>
        <v>0</v>
      </c>
      <c r="DQ63" s="463">
        <f>'PTRM input'!BS434</f>
        <v>0</v>
      </c>
      <c r="DR63" s="462">
        <f>'PTRM input'!BO574</f>
        <v>0</v>
      </c>
      <c r="DS63" s="432">
        <f>'PTRM input'!BP574</f>
        <v>0</v>
      </c>
      <c r="DT63" s="432">
        <f>'PTRM input'!BQ574</f>
        <v>0</v>
      </c>
      <c r="DU63" s="432">
        <f>'PTRM input'!BR574</f>
        <v>0</v>
      </c>
      <c r="DV63" s="463">
        <f>'PTRM input'!BS574</f>
        <v>0</v>
      </c>
      <c r="DW63" s="462">
        <f>'PTRM input'!BT434</f>
        <v>0</v>
      </c>
      <c r="DX63" s="432">
        <f>'PTRM input'!BU434</f>
        <v>0</v>
      </c>
      <c r="DY63" s="432">
        <f>'PTRM input'!BV434</f>
        <v>0</v>
      </c>
      <c r="DZ63" s="432">
        <f>'PTRM input'!BW434</f>
        <v>0</v>
      </c>
      <c r="EA63" s="432">
        <f>'PTRM input'!BX434</f>
        <v>0</v>
      </c>
      <c r="EB63" s="463">
        <f>'PTRM input'!BY434</f>
        <v>0</v>
      </c>
      <c r="EC63" s="462">
        <f>'PTRM input'!BU574</f>
        <v>0</v>
      </c>
      <c r="ED63" s="432">
        <f>'PTRM input'!BV574</f>
        <v>0</v>
      </c>
      <c r="EE63" s="432">
        <f>'PTRM input'!BW574</f>
        <v>0</v>
      </c>
      <c r="EF63" s="432">
        <f>'PTRM input'!BX574</f>
        <v>0</v>
      </c>
      <c r="EG63" s="463">
        <f>'PTRM input'!BY574</f>
        <v>0</v>
      </c>
      <c r="EH63" s="462">
        <f>'PTRM input'!BZ434</f>
        <v>0</v>
      </c>
      <c r="EI63" s="432">
        <f>'PTRM input'!CA434</f>
        <v>0</v>
      </c>
      <c r="EJ63" s="432">
        <f>'PTRM input'!CB434</f>
        <v>0</v>
      </c>
      <c r="EK63" s="432">
        <f>'PTRM input'!CC434</f>
        <v>0</v>
      </c>
      <c r="EL63" s="432">
        <f>'PTRM input'!CD434</f>
        <v>0</v>
      </c>
      <c r="EM63" s="463">
        <f>'PTRM input'!CE434</f>
        <v>0</v>
      </c>
      <c r="EN63" s="462">
        <f>'PTRM input'!CA574</f>
        <v>0</v>
      </c>
      <c r="EO63" s="432">
        <f>'PTRM input'!CB574</f>
        <v>0</v>
      </c>
      <c r="EP63" s="432">
        <f>'PTRM input'!CC574</f>
        <v>0</v>
      </c>
      <c r="EQ63" s="432">
        <f>'PTRM input'!CD574</f>
        <v>0</v>
      </c>
      <c r="ER63" s="463">
        <f>'PTRM input'!CE574</f>
        <v>0</v>
      </c>
      <c r="ES63" s="462">
        <f>'PTRM input'!CF434</f>
        <v>0</v>
      </c>
      <c r="ET63" s="432">
        <f>'PTRM input'!CG434</f>
        <v>0</v>
      </c>
      <c r="EU63" s="432">
        <f>'PTRM input'!CH434</f>
        <v>0</v>
      </c>
      <c r="EV63" s="432">
        <f>'PTRM input'!CI434</f>
        <v>0</v>
      </c>
      <c r="EW63" s="432">
        <f>'PTRM input'!CJ434</f>
        <v>0</v>
      </c>
      <c r="EX63" s="463">
        <f>'PTRM input'!CK434</f>
        <v>0</v>
      </c>
      <c r="EY63" s="462">
        <f>'PTRM input'!CG574</f>
        <v>0</v>
      </c>
      <c r="EZ63" s="432">
        <f>'PTRM input'!CH574</f>
        <v>0</v>
      </c>
      <c r="FA63" s="432">
        <f>'PTRM input'!CI574</f>
        <v>0</v>
      </c>
      <c r="FB63" s="432">
        <f>'PTRM input'!CJ574</f>
        <v>0</v>
      </c>
      <c r="FC63" s="463">
        <f>'PTRM input'!CK574</f>
        <v>0</v>
      </c>
      <c r="FD63" s="462">
        <f>'PTRM input'!CL434</f>
        <v>0</v>
      </c>
      <c r="FE63" s="432">
        <f>'PTRM input'!CM434</f>
        <v>0</v>
      </c>
      <c r="FF63" s="432">
        <f>'PTRM input'!CN434</f>
        <v>0</v>
      </c>
      <c r="FG63" s="432">
        <f>'PTRM input'!CO434</f>
        <v>0</v>
      </c>
      <c r="FH63" s="432">
        <f>'PTRM input'!CP434</f>
        <v>0</v>
      </c>
      <c r="FI63" s="463">
        <f>'PTRM input'!CQ434</f>
        <v>0</v>
      </c>
      <c r="FJ63" s="462">
        <f>'PTRM input'!CM574</f>
        <v>0</v>
      </c>
      <c r="FK63" s="432">
        <f>'PTRM input'!CN574</f>
        <v>0</v>
      </c>
      <c r="FL63" s="432">
        <f>'PTRM input'!CO574</f>
        <v>0</v>
      </c>
      <c r="FM63" s="432">
        <f>'PTRM input'!CP574</f>
        <v>0</v>
      </c>
      <c r="FN63" s="463">
        <f>'PTRM input'!CQ574</f>
        <v>0</v>
      </c>
      <c r="FO63" s="462">
        <f>'PTRM input'!CR434</f>
        <v>0</v>
      </c>
      <c r="FP63" s="432">
        <f>'PTRM input'!CS434</f>
        <v>0</v>
      </c>
      <c r="FQ63" s="432">
        <f>'PTRM input'!CT434</f>
        <v>0</v>
      </c>
      <c r="FR63" s="432">
        <f>'PTRM input'!CU434</f>
        <v>0</v>
      </c>
      <c r="FS63" s="432">
        <f>'PTRM input'!CV434</f>
        <v>0</v>
      </c>
      <c r="FT63" s="463">
        <f>'PTRM input'!CW434</f>
        <v>0</v>
      </c>
      <c r="FU63" s="462">
        <f>'PTRM input'!CS574</f>
        <v>0</v>
      </c>
      <c r="FV63" s="432">
        <f>'PTRM input'!CT574</f>
        <v>0</v>
      </c>
      <c r="FW63" s="432">
        <f>'PTRM input'!CU574</f>
        <v>0</v>
      </c>
      <c r="FX63" s="432">
        <f>'PTRM input'!CV574</f>
        <v>0</v>
      </c>
      <c r="FY63" s="463">
        <f>'PTRM input'!CW574</f>
        <v>0</v>
      </c>
      <c r="FZ63" s="462">
        <f>'PTRM input'!CX434</f>
        <v>0</v>
      </c>
      <c r="GA63" s="432">
        <f>'PTRM input'!CY434</f>
        <v>0</v>
      </c>
      <c r="GB63" s="432">
        <f>'PTRM input'!CZ434</f>
        <v>0</v>
      </c>
      <c r="GC63" s="432">
        <f>'PTRM input'!DA434</f>
        <v>0</v>
      </c>
      <c r="GD63" s="432">
        <f>'PTRM input'!DB434</f>
        <v>0</v>
      </c>
      <c r="GE63" s="463">
        <f>'PTRM input'!DC434</f>
        <v>0</v>
      </c>
      <c r="GF63" s="462">
        <f>'PTRM input'!CY574</f>
        <v>0</v>
      </c>
      <c r="GG63" s="432">
        <f>'PTRM input'!CZ574</f>
        <v>0</v>
      </c>
      <c r="GH63" s="432">
        <f>'PTRM input'!DA574</f>
        <v>0</v>
      </c>
      <c r="GI63" s="432">
        <f>'PTRM input'!DB574</f>
        <v>0</v>
      </c>
      <c r="GJ63" s="463">
        <f>'PTRM input'!DC574</f>
        <v>0</v>
      </c>
    </row>
    <row r="64" spans="1:192" s="4" customFormat="1">
      <c r="A64" s="22"/>
      <c r="B64" s="22"/>
      <c r="C64" s="22"/>
      <c r="D64" s="22"/>
      <c r="E64" s="432" t="str">
        <f>'PTRM input'!E435</f>
        <v>Non-Residential Interval</v>
      </c>
      <c r="F64" s="462">
        <f>'PTRM input'!F435</f>
        <v>18243.29365622966</v>
      </c>
      <c r="G64" s="432">
        <f>'PTRM input'!G435</f>
        <v>0</v>
      </c>
      <c r="H64" s="432">
        <f>'PTRM input'!H435</f>
        <v>0</v>
      </c>
      <c r="I64" s="432">
        <f>'PTRM input'!I435</f>
        <v>0</v>
      </c>
      <c r="J64" s="432">
        <f>'PTRM input'!J435</f>
        <v>0</v>
      </c>
      <c r="K64" s="463">
        <f>'PTRM input'!K435</f>
        <v>0</v>
      </c>
      <c r="L64" s="432">
        <f>'PTRM input'!G575</f>
        <v>0</v>
      </c>
      <c r="M64" s="432">
        <f>'PTRM input'!H575</f>
        <v>0</v>
      </c>
      <c r="N64" s="432">
        <f>'PTRM input'!I575</f>
        <v>0</v>
      </c>
      <c r="O64" s="432">
        <f>'PTRM input'!J575</f>
        <v>0</v>
      </c>
      <c r="P64" s="463">
        <f>'PTRM input'!K575</f>
        <v>0</v>
      </c>
      <c r="Q64" s="462">
        <f>'PTRM input'!L435</f>
        <v>0</v>
      </c>
      <c r="R64" s="432">
        <f>'PTRM input'!M435</f>
        <v>0</v>
      </c>
      <c r="S64" s="432">
        <f>'PTRM input'!N435</f>
        <v>0</v>
      </c>
      <c r="T64" s="432">
        <f>'PTRM input'!O435</f>
        <v>0</v>
      </c>
      <c r="U64" s="432">
        <f>'PTRM input'!P435</f>
        <v>0</v>
      </c>
      <c r="V64" s="463">
        <f>'PTRM input'!Q435</f>
        <v>0</v>
      </c>
      <c r="W64" s="432">
        <f>'PTRM input'!M575</f>
        <v>0</v>
      </c>
      <c r="X64" s="432">
        <f>'PTRM input'!N575</f>
        <v>0</v>
      </c>
      <c r="Y64" s="432">
        <f>'PTRM input'!O575</f>
        <v>0</v>
      </c>
      <c r="Z64" s="432">
        <f>'PTRM input'!P575</f>
        <v>0</v>
      </c>
      <c r="AA64" s="463">
        <f>'PTRM input'!Q575</f>
        <v>0</v>
      </c>
      <c r="AB64" s="432">
        <f>'PTRM input'!R435</f>
        <v>0</v>
      </c>
      <c r="AC64" s="432">
        <f>'PTRM input'!S435</f>
        <v>0</v>
      </c>
      <c r="AD64" s="432">
        <f>'PTRM input'!T435</f>
        <v>0</v>
      </c>
      <c r="AE64" s="432">
        <f>'PTRM input'!U435</f>
        <v>0</v>
      </c>
      <c r="AF64" s="432">
        <f>'PTRM input'!V435</f>
        <v>0</v>
      </c>
      <c r="AG64" s="432">
        <f>'PTRM input'!W435</f>
        <v>0</v>
      </c>
      <c r="AH64" s="462">
        <f>'PTRM input'!S575</f>
        <v>0</v>
      </c>
      <c r="AI64" s="432">
        <f>'PTRM input'!T575</f>
        <v>0</v>
      </c>
      <c r="AJ64" s="432">
        <f>'PTRM input'!U575</f>
        <v>0</v>
      </c>
      <c r="AK64" s="432">
        <f>'PTRM input'!V575</f>
        <v>0</v>
      </c>
      <c r="AL64" s="463">
        <f>'PTRM input'!W575</f>
        <v>0</v>
      </c>
      <c r="AM64" s="462">
        <f>'PTRM input'!X435</f>
        <v>46732211.188784912</v>
      </c>
      <c r="AN64" s="432">
        <f>'PTRM input'!Y435</f>
        <v>0</v>
      </c>
      <c r="AO64" s="432">
        <f>'PTRM input'!Z435</f>
        <v>0</v>
      </c>
      <c r="AP64" s="432">
        <f>'PTRM input'!AA435</f>
        <v>0</v>
      </c>
      <c r="AQ64" s="432">
        <f>'PTRM input'!AB435</f>
        <v>0</v>
      </c>
      <c r="AR64" s="463">
        <f>'PTRM input'!AC435</f>
        <v>0</v>
      </c>
      <c r="AS64" s="462">
        <f>'PTRM input'!Y575</f>
        <v>0</v>
      </c>
      <c r="AT64" s="432">
        <f>'PTRM input'!Z575</f>
        <v>0</v>
      </c>
      <c r="AU64" s="432">
        <f>'PTRM input'!AA575</f>
        <v>0</v>
      </c>
      <c r="AV64" s="432">
        <f>'PTRM input'!AB575</f>
        <v>0</v>
      </c>
      <c r="AW64" s="463">
        <f>'PTRM input'!AC575</f>
        <v>0</v>
      </c>
      <c r="AX64" s="462">
        <f>'PTRM input'!AD435</f>
        <v>97813474.736381575</v>
      </c>
      <c r="AY64" s="432">
        <f>'PTRM input'!AE435</f>
        <v>0</v>
      </c>
      <c r="AZ64" s="432">
        <f>'PTRM input'!AF435</f>
        <v>0</v>
      </c>
      <c r="BA64" s="432">
        <f>'PTRM input'!AG435</f>
        <v>0</v>
      </c>
      <c r="BB64" s="432">
        <f>'PTRM input'!AH435</f>
        <v>0</v>
      </c>
      <c r="BC64" s="463">
        <f>'PTRM input'!AI435</f>
        <v>0</v>
      </c>
      <c r="BD64" s="462">
        <f>'PTRM input'!AE575</f>
        <v>0</v>
      </c>
      <c r="BE64" s="432">
        <f>'PTRM input'!AF575</f>
        <v>0</v>
      </c>
      <c r="BF64" s="432">
        <f>'PTRM input'!AG575</f>
        <v>0</v>
      </c>
      <c r="BG64" s="432">
        <f>'PTRM input'!AH575</f>
        <v>0</v>
      </c>
      <c r="BH64" s="463">
        <f>'PTRM input'!AI575</f>
        <v>0</v>
      </c>
      <c r="BI64" s="462">
        <f>'PTRM input'!AJ435</f>
        <v>96964698.619038671</v>
      </c>
      <c r="BJ64" s="432">
        <f>'PTRM input'!AK435</f>
        <v>0</v>
      </c>
      <c r="BK64" s="432">
        <f>'PTRM input'!AL435</f>
        <v>0</v>
      </c>
      <c r="BL64" s="432">
        <f>'PTRM input'!AM435</f>
        <v>0</v>
      </c>
      <c r="BM64" s="432">
        <f>'PTRM input'!AN435</f>
        <v>0</v>
      </c>
      <c r="BN64" s="463">
        <f>'PTRM input'!AO435</f>
        <v>0</v>
      </c>
      <c r="BO64" s="462">
        <f>'PTRM input'!AK575</f>
        <v>0</v>
      </c>
      <c r="BP64" s="432">
        <f>'PTRM input'!AL575</f>
        <v>0</v>
      </c>
      <c r="BQ64" s="432">
        <f>'PTRM input'!AM575</f>
        <v>0</v>
      </c>
      <c r="BR64" s="432">
        <f>'PTRM input'!AN575</f>
        <v>0</v>
      </c>
      <c r="BS64" s="463">
        <f>'PTRM input'!AO575</f>
        <v>0</v>
      </c>
      <c r="BT64" s="462">
        <f>'PTRM input'!AP435</f>
        <v>49413583.040007442</v>
      </c>
      <c r="BU64" s="432">
        <f>'PTRM input'!AQ435</f>
        <v>0</v>
      </c>
      <c r="BV64" s="432">
        <f>'PTRM input'!AR435</f>
        <v>0</v>
      </c>
      <c r="BW64" s="432">
        <f>'PTRM input'!AS435</f>
        <v>0</v>
      </c>
      <c r="BX64" s="432">
        <f>'PTRM input'!AT435</f>
        <v>0</v>
      </c>
      <c r="BY64" s="463">
        <f>'PTRM input'!AU435</f>
        <v>0</v>
      </c>
      <c r="BZ64" s="462">
        <f>'PTRM input'!AQ575</f>
        <v>0</v>
      </c>
      <c r="CA64" s="432">
        <f>'PTRM input'!AR575</f>
        <v>0</v>
      </c>
      <c r="CB64" s="432">
        <f>'PTRM input'!AS575</f>
        <v>0</v>
      </c>
      <c r="CC64" s="432">
        <f>'PTRM input'!AT575</f>
        <v>0</v>
      </c>
      <c r="CD64" s="463">
        <f>'PTRM input'!AU575</f>
        <v>0</v>
      </c>
      <c r="CE64" s="462">
        <f>'PTRM input'!AV435</f>
        <v>206322488.350196</v>
      </c>
      <c r="CF64" s="432">
        <f>'PTRM input'!AW435</f>
        <v>0</v>
      </c>
      <c r="CG64" s="432">
        <f>'PTRM input'!AX435</f>
        <v>0</v>
      </c>
      <c r="CH64" s="432">
        <f>'PTRM input'!AY435</f>
        <v>0</v>
      </c>
      <c r="CI64" s="432">
        <f>'PTRM input'!AZ435</f>
        <v>0</v>
      </c>
      <c r="CJ64" s="463">
        <f>'PTRM input'!BA435</f>
        <v>0</v>
      </c>
      <c r="CK64" s="462">
        <f>'PTRM input'!AW575</f>
        <v>0</v>
      </c>
      <c r="CL64" s="432">
        <f>'PTRM input'!AX575</f>
        <v>0</v>
      </c>
      <c r="CM64" s="432">
        <f>'PTRM input'!AY575</f>
        <v>0</v>
      </c>
      <c r="CN64" s="432">
        <f>'PTRM input'!AZ575</f>
        <v>0</v>
      </c>
      <c r="CO64" s="463">
        <f>'PTRM input'!BA575</f>
        <v>0</v>
      </c>
      <c r="CP64" s="462">
        <f>'PTRM input'!BB435</f>
        <v>0</v>
      </c>
      <c r="CQ64" s="432">
        <f>'PTRM input'!BC435</f>
        <v>0</v>
      </c>
      <c r="CR64" s="432">
        <f>'PTRM input'!BD435</f>
        <v>0</v>
      </c>
      <c r="CS64" s="432">
        <f>'PTRM input'!BE435</f>
        <v>0</v>
      </c>
      <c r="CT64" s="432">
        <f>'PTRM input'!BF435</f>
        <v>0</v>
      </c>
      <c r="CU64" s="463">
        <f>'PTRM input'!BG435</f>
        <v>0</v>
      </c>
      <c r="CV64" s="462">
        <f>'PTRM input'!BC575</f>
        <v>0</v>
      </c>
      <c r="CW64" s="432">
        <f>'PTRM input'!BD575</f>
        <v>0</v>
      </c>
      <c r="CX64" s="432">
        <f>'PTRM input'!BE575</f>
        <v>0</v>
      </c>
      <c r="CY64" s="432">
        <f>'PTRM input'!BF575</f>
        <v>0</v>
      </c>
      <c r="CZ64" s="463">
        <f>'PTRM input'!BG575</f>
        <v>0</v>
      </c>
      <c r="DA64" s="462">
        <f>'PTRM input'!BH435</f>
        <v>0</v>
      </c>
      <c r="DB64" s="432">
        <f>'PTRM input'!BI435</f>
        <v>0</v>
      </c>
      <c r="DC64" s="432">
        <f>'PTRM input'!BJ435</f>
        <v>0</v>
      </c>
      <c r="DD64" s="432">
        <f>'PTRM input'!BK435</f>
        <v>0</v>
      </c>
      <c r="DE64" s="432">
        <f>'PTRM input'!BL435</f>
        <v>0</v>
      </c>
      <c r="DF64" s="463">
        <f>'PTRM input'!BM435</f>
        <v>0</v>
      </c>
      <c r="DG64" s="462">
        <f>'PTRM input'!BI575</f>
        <v>0</v>
      </c>
      <c r="DH64" s="432">
        <f>'PTRM input'!BJ575</f>
        <v>0</v>
      </c>
      <c r="DI64" s="432">
        <f>'PTRM input'!BK575</f>
        <v>0</v>
      </c>
      <c r="DJ64" s="432">
        <f>'PTRM input'!BL575</f>
        <v>0</v>
      </c>
      <c r="DK64" s="463">
        <f>'PTRM input'!BM575</f>
        <v>0</v>
      </c>
      <c r="DL64" s="462">
        <f>'PTRM input'!BN435</f>
        <v>0</v>
      </c>
      <c r="DM64" s="432">
        <f>'PTRM input'!BO435</f>
        <v>0</v>
      </c>
      <c r="DN64" s="432">
        <f>'PTRM input'!BP435</f>
        <v>0</v>
      </c>
      <c r="DO64" s="432">
        <f>'PTRM input'!BQ435</f>
        <v>0</v>
      </c>
      <c r="DP64" s="432">
        <f>'PTRM input'!BR435</f>
        <v>0</v>
      </c>
      <c r="DQ64" s="463">
        <f>'PTRM input'!BS435</f>
        <v>0</v>
      </c>
      <c r="DR64" s="462">
        <f>'PTRM input'!BO575</f>
        <v>0</v>
      </c>
      <c r="DS64" s="432">
        <f>'PTRM input'!BP575</f>
        <v>0</v>
      </c>
      <c r="DT64" s="432">
        <f>'PTRM input'!BQ575</f>
        <v>0</v>
      </c>
      <c r="DU64" s="432">
        <f>'PTRM input'!BR575</f>
        <v>0</v>
      </c>
      <c r="DV64" s="463">
        <f>'PTRM input'!BS575</f>
        <v>0</v>
      </c>
      <c r="DW64" s="462">
        <f>'PTRM input'!BT435</f>
        <v>0</v>
      </c>
      <c r="DX64" s="432">
        <f>'PTRM input'!BU435</f>
        <v>0</v>
      </c>
      <c r="DY64" s="432">
        <f>'PTRM input'!BV435</f>
        <v>0</v>
      </c>
      <c r="DZ64" s="432">
        <f>'PTRM input'!BW435</f>
        <v>0</v>
      </c>
      <c r="EA64" s="432">
        <f>'PTRM input'!BX435</f>
        <v>0</v>
      </c>
      <c r="EB64" s="463">
        <f>'PTRM input'!BY435</f>
        <v>0</v>
      </c>
      <c r="EC64" s="462">
        <f>'PTRM input'!BU575</f>
        <v>0</v>
      </c>
      <c r="ED64" s="432">
        <f>'PTRM input'!BV575</f>
        <v>0</v>
      </c>
      <c r="EE64" s="432">
        <f>'PTRM input'!BW575</f>
        <v>0</v>
      </c>
      <c r="EF64" s="432">
        <f>'PTRM input'!BX575</f>
        <v>0</v>
      </c>
      <c r="EG64" s="463">
        <f>'PTRM input'!BY575</f>
        <v>0</v>
      </c>
      <c r="EH64" s="462">
        <f>'PTRM input'!BZ435</f>
        <v>0</v>
      </c>
      <c r="EI64" s="432">
        <f>'PTRM input'!CA435</f>
        <v>0</v>
      </c>
      <c r="EJ64" s="432">
        <f>'PTRM input'!CB435</f>
        <v>0</v>
      </c>
      <c r="EK64" s="432">
        <f>'PTRM input'!CC435</f>
        <v>0</v>
      </c>
      <c r="EL64" s="432">
        <f>'PTRM input'!CD435</f>
        <v>0</v>
      </c>
      <c r="EM64" s="463">
        <f>'PTRM input'!CE435</f>
        <v>0</v>
      </c>
      <c r="EN64" s="462">
        <f>'PTRM input'!CA575</f>
        <v>0</v>
      </c>
      <c r="EO64" s="432">
        <f>'PTRM input'!CB575</f>
        <v>0</v>
      </c>
      <c r="EP64" s="432">
        <f>'PTRM input'!CC575</f>
        <v>0</v>
      </c>
      <c r="EQ64" s="432">
        <f>'PTRM input'!CD575</f>
        <v>0</v>
      </c>
      <c r="ER64" s="463">
        <f>'PTRM input'!CE575</f>
        <v>0</v>
      </c>
      <c r="ES64" s="462">
        <f>'PTRM input'!CF435</f>
        <v>0</v>
      </c>
      <c r="ET64" s="432">
        <f>'PTRM input'!CG435</f>
        <v>0</v>
      </c>
      <c r="EU64" s="432">
        <f>'PTRM input'!CH435</f>
        <v>0</v>
      </c>
      <c r="EV64" s="432">
        <f>'PTRM input'!CI435</f>
        <v>0</v>
      </c>
      <c r="EW64" s="432">
        <f>'PTRM input'!CJ435</f>
        <v>0</v>
      </c>
      <c r="EX64" s="463">
        <f>'PTRM input'!CK435</f>
        <v>0</v>
      </c>
      <c r="EY64" s="462">
        <f>'PTRM input'!CG575</f>
        <v>0</v>
      </c>
      <c r="EZ64" s="432">
        <f>'PTRM input'!CH575</f>
        <v>0</v>
      </c>
      <c r="FA64" s="432">
        <f>'PTRM input'!CI575</f>
        <v>0</v>
      </c>
      <c r="FB64" s="432">
        <f>'PTRM input'!CJ575</f>
        <v>0</v>
      </c>
      <c r="FC64" s="463">
        <f>'PTRM input'!CK575</f>
        <v>0</v>
      </c>
      <c r="FD64" s="462">
        <f>'PTRM input'!CL435</f>
        <v>0</v>
      </c>
      <c r="FE64" s="432">
        <f>'PTRM input'!CM435</f>
        <v>0</v>
      </c>
      <c r="FF64" s="432">
        <f>'PTRM input'!CN435</f>
        <v>0</v>
      </c>
      <c r="FG64" s="432">
        <f>'PTRM input'!CO435</f>
        <v>0</v>
      </c>
      <c r="FH64" s="432">
        <f>'PTRM input'!CP435</f>
        <v>0</v>
      </c>
      <c r="FI64" s="463">
        <f>'PTRM input'!CQ435</f>
        <v>0</v>
      </c>
      <c r="FJ64" s="462">
        <f>'PTRM input'!CM575</f>
        <v>0</v>
      </c>
      <c r="FK64" s="432">
        <f>'PTRM input'!CN575</f>
        <v>0</v>
      </c>
      <c r="FL64" s="432">
        <f>'PTRM input'!CO575</f>
        <v>0</v>
      </c>
      <c r="FM64" s="432">
        <f>'PTRM input'!CP575</f>
        <v>0</v>
      </c>
      <c r="FN64" s="463">
        <f>'PTRM input'!CQ575</f>
        <v>0</v>
      </c>
      <c r="FO64" s="462">
        <f>'PTRM input'!CR435</f>
        <v>0</v>
      </c>
      <c r="FP64" s="432">
        <f>'PTRM input'!CS435</f>
        <v>0</v>
      </c>
      <c r="FQ64" s="432">
        <f>'PTRM input'!CT435</f>
        <v>0</v>
      </c>
      <c r="FR64" s="432">
        <f>'PTRM input'!CU435</f>
        <v>0</v>
      </c>
      <c r="FS64" s="432">
        <f>'PTRM input'!CV435</f>
        <v>0</v>
      </c>
      <c r="FT64" s="463">
        <f>'PTRM input'!CW435</f>
        <v>0</v>
      </c>
      <c r="FU64" s="462">
        <f>'PTRM input'!CS575</f>
        <v>0</v>
      </c>
      <c r="FV64" s="432">
        <f>'PTRM input'!CT575</f>
        <v>0</v>
      </c>
      <c r="FW64" s="432">
        <f>'PTRM input'!CU575</f>
        <v>0</v>
      </c>
      <c r="FX64" s="432">
        <f>'PTRM input'!CV575</f>
        <v>0</v>
      </c>
      <c r="FY64" s="463">
        <f>'PTRM input'!CW575</f>
        <v>0</v>
      </c>
      <c r="FZ64" s="462">
        <f>'PTRM input'!CX435</f>
        <v>0</v>
      </c>
      <c r="GA64" s="432">
        <f>'PTRM input'!CY435</f>
        <v>0</v>
      </c>
      <c r="GB64" s="432">
        <f>'PTRM input'!CZ435</f>
        <v>0</v>
      </c>
      <c r="GC64" s="432">
        <f>'PTRM input'!DA435</f>
        <v>0</v>
      </c>
      <c r="GD64" s="432">
        <f>'PTRM input'!DB435</f>
        <v>0</v>
      </c>
      <c r="GE64" s="463">
        <f>'PTRM input'!DC435</f>
        <v>0</v>
      </c>
      <c r="GF64" s="462">
        <f>'PTRM input'!CY575</f>
        <v>0</v>
      </c>
      <c r="GG64" s="432">
        <f>'PTRM input'!CZ575</f>
        <v>0</v>
      </c>
      <c r="GH64" s="432">
        <f>'PTRM input'!DA575</f>
        <v>0</v>
      </c>
      <c r="GI64" s="432">
        <f>'PTRM input'!DB575</f>
        <v>0</v>
      </c>
      <c r="GJ64" s="463">
        <f>'PTRM input'!DC575</f>
        <v>0</v>
      </c>
    </row>
    <row r="65" spans="1:192" s="4" customFormat="1">
      <c r="A65" s="22"/>
      <c r="B65" s="22"/>
      <c r="C65" s="22"/>
      <c r="D65" s="22"/>
      <c r="E65" s="432" t="str">
        <f>'PTRM input'!E436</f>
        <v>New Tariff 3</v>
      </c>
      <c r="F65" s="462">
        <f>'PTRM input'!F436</f>
        <v>0</v>
      </c>
      <c r="G65" s="432">
        <f>'PTRM input'!G436</f>
        <v>0</v>
      </c>
      <c r="H65" s="432">
        <f>'PTRM input'!H436</f>
        <v>0</v>
      </c>
      <c r="I65" s="432">
        <f>'PTRM input'!I436</f>
        <v>0</v>
      </c>
      <c r="J65" s="432">
        <f>'PTRM input'!J436</f>
        <v>0</v>
      </c>
      <c r="K65" s="463">
        <f>'PTRM input'!K436</f>
        <v>0</v>
      </c>
      <c r="L65" s="432">
        <f>'PTRM input'!G576</f>
        <v>0</v>
      </c>
      <c r="M65" s="432">
        <f>'PTRM input'!H576</f>
        <v>0</v>
      </c>
      <c r="N65" s="432">
        <f>'PTRM input'!I576</f>
        <v>0</v>
      </c>
      <c r="O65" s="432">
        <f>'PTRM input'!J576</f>
        <v>0</v>
      </c>
      <c r="P65" s="463">
        <f>'PTRM input'!K576</f>
        <v>0</v>
      </c>
      <c r="Q65" s="462">
        <f>'PTRM input'!L436</f>
        <v>0</v>
      </c>
      <c r="R65" s="432">
        <f>'PTRM input'!M436</f>
        <v>0</v>
      </c>
      <c r="S65" s="432">
        <f>'PTRM input'!N436</f>
        <v>0</v>
      </c>
      <c r="T65" s="432">
        <f>'PTRM input'!O436</f>
        <v>0</v>
      </c>
      <c r="U65" s="432">
        <f>'PTRM input'!P436</f>
        <v>0</v>
      </c>
      <c r="V65" s="463">
        <f>'PTRM input'!Q436</f>
        <v>0</v>
      </c>
      <c r="W65" s="432">
        <f>'PTRM input'!M576</f>
        <v>0</v>
      </c>
      <c r="X65" s="432">
        <f>'PTRM input'!N576</f>
        <v>0</v>
      </c>
      <c r="Y65" s="432">
        <f>'PTRM input'!O576</f>
        <v>0</v>
      </c>
      <c r="Z65" s="432">
        <f>'PTRM input'!P576</f>
        <v>0</v>
      </c>
      <c r="AA65" s="463">
        <f>'PTRM input'!Q576</f>
        <v>0</v>
      </c>
      <c r="AB65" s="432">
        <f>'PTRM input'!R436</f>
        <v>0</v>
      </c>
      <c r="AC65" s="432">
        <f>'PTRM input'!S436</f>
        <v>0</v>
      </c>
      <c r="AD65" s="432">
        <f>'PTRM input'!T436</f>
        <v>0</v>
      </c>
      <c r="AE65" s="432">
        <f>'PTRM input'!U436</f>
        <v>0</v>
      </c>
      <c r="AF65" s="432">
        <f>'PTRM input'!V436</f>
        <v>0</v>
      </c>
      <c r="AG65" s="432">
        <f>'PTRM input'!W436</f>
        <v>0</v>
      </c>
      <c r="AH65" s="462">
        <f>'PTRM input'!S576</f>
        <v>0</v>
      </c>
      <c r="AI65" s="432">
        <f>'PTRM input'!T576</f>
        <v>0</v>
      </c>
      <c r="AJ65" s="432">
        <f>'PTRM input'!U576</f>
        <v>0</v>
      </c>
      <c r="AK65" s="432">
        <f>'PTRM input'!V576</f>
        <v>0</v>
      </c>
      <c r="AL65" s="463">
        <f>'PTRM input'!W576</f>
        <v>0</v>
      </c>
      <c r="AM65" s="462">
        <f>'PTRM input'!X436</f>
        <v>0</v>
      </c>
      <c r="AN65" s="432">
        <f>'PTRM input'!Y436</f>
        <v>0</v>
      </c>
      <c r="AO65" s="432">
        <f>'PTRM input'!Z436</f>
        <v>0</v>
      </c>
      <c r="AP65" s="432">
        <f>'PTRM input'!AA436</f>
        <v>0</v>
      </c>
      <c r="AQ65" s="432">
        <f>'PTRM input'!AB436</f>
        <v>0</v>
      </c>
      <c r="AR65" s="463">
        <f>'PTRM input'!AC436</f>
        <v>0</v>
      </c>
      <c r="AS65" s="462">
        <f>'PTRM input'!Y576</f>
        <v>0</v>
      </c>
      <c r="AT65" s="432">
        <f>'PTRM input'!Z576</f>
        <v>0</v>
      </c>
      <c r="AU65" s="432">
        <f>'PTRM input'!AA576</f>
        <v>0</v>
      </c>
      <c r="AV65" s="432">
        <f>'PTRM input'!AB576</f>
        <v>0</v>
      </c>
      <c r="AW65" s="463">
        <f>'PTRM input'!AC576</f>
        <v>0</v>
      </c>
      <c r="AX65" s="462">
        <f>'PTRM input'!AD436</f>
        <v>0</v>
      </c>
      <c r="AY65" s="432">
        <f>'PTRM input'!AE436</f>
        <v>0</v>
      </c>
      <c r="AZ65" s="432">
        <f>'PTRM input'!AF436</f>
        <v>0</v>
      </c>
      <c r="BA65" s="432">
        <f>'PTRM input'!AG436</f>
        <v>0</v>
      </c>
      <c r="BB65" s="432">
        <f>'PTRM input'!AH436</f>
        <v>0</v>
      </c>
      <c r="BC65" s="463">
        <f>'PTRM input'!AI436</f>
        <v>0</v>
      </c>
      <c r="BD65" s="462">
        <f>'PTRM input'!AE576</f>
        <v>0</v>
      </c>
      <c r="BE65" s="432">
        <f>'PTRM input'!AF576</f>
        <v>0</v>
      </c>
      <c r="BF65" s="432">
        <f>'PTRM input'!AG576</f>
        <v>0</v>
      </c>
      <c r="BG65" s="432">
        <f>'PTRM input'!AH576</f>
        <v>0</v>
      </c>
      <c r="BH65" s="463">
        <f>'PTRM input'!AI576</f>
        <v>0</v>
      </c>
      <c r="BI65" s="462">
        <f>'PTRM input'!AJ436</f>
        <v>0</v>
      </c>
      <c r="BJ65" s="432">
        <f>'PTRM input'!AK436</f>
        <v>0</v>
      </c>
      <c r="BK65" s="432">
        <f>'PTRM input'!AL436</f>
        <v>0</v>
      </c>
      <c r="BL65" s="432">
        <f>'PTRM input'!AM436</f>
        <v>0</v>
      </c>
      <c r="BM65" s="432">
        <f>'PTRM input'!AN436</f>
        <v>0</v>
      </c>
      <c r="BN65" s="463">
        <f>'PTRM input'!AO436</f>
        <v>0</v>
      </c>
      <c r="BO65" s="462">
        <f>'PTRM input'!AK576</f>
        <v>0</v>
      </c>
      <c r="BP65" s="432">
        <f>'PTRM input'!AL576</f>
        <v>0</v>
      </c>
      <c r="BQ65" s="432">
        <f>'PTRM input'!AM576</f>
        <v>0</v>
      </c>
      <c r="BR65" s="432">
        <f>'PTRM input'!AN576</f>
        <v>0</v>
      </c>
      <c r="BS65" s="463">
        <f>'PTRM input'!AO576</f>
        <v>0</v>
      </c>
      <c r="BT65" s="462">
        <f>'PTRM input'!AP436</f>
        <v>0</v>
      </c>
      <c r="BU65" s="432">
        <f>'PTRM input'!AQ436</f>
        <v>0</v>
      </c>
      <c r="BV65" s="432">
        <f>'PTRM input'!AR436</f>
        <v>0</v>
      </c>
      <c r="BW65" s="432">
        <f>'PTRM input'!AS436</f>
        <v>0</v>
      </c>
      <c r="BX65" s="432">
        <f>'PTRM input'!AT436</f>
        <v>0</v>
      </c>
      <c r="BY65" s="463">
        <f>'PTRM input'!AU436</f>
        <v>0</v>
      </c>
      <c r="BZ65" s="462">
        <f>'PTRM input'!AQ576</f>
        <v>0</v>
      </c>
      <c r="CA65" s="432">
        <f>'PTRM input'!AR576</f>
        <v>0</v>
      </c>
      <c r="CB65" s="432">
        <f>'PTRM input'!AS576</f>
        <v>0</v>
      </c>
      <c r="CC65" s="432">
        <f>'PTRM input'!AT576</f>
        <v>0</v>
      </c>
      <c r="CD65" s="463">
        <f>'PTRM input'!AU576</f>
        <v>0</v>
      </c>
      <c r="CE65" s="462">
        <f>'PTRM input'!AV436</f>
        <v>0</v>
      </c>
      <c r="CF65" s="432">
        <f>'PTRM input'!AW436</f>
        <v>0</v>
      </c>
      <c r="CG65" s="432">
        <f>'PTRM input'!AX436</f>
        <v>0</v>
      </c>
      <c r="CH65" s="432">
        <f>'PTRM input'!AY436</f>
        <v>0</v>
      </c>
      <c r="CI65" s="432">
        <f>'PTRM input'!AZ436</f>
        <v>0</v>
      </c>
      <c r="CJ65" s="463">
        <f>'PTRM input'!BA436</f>
        <v>0</v>
      </c>
      <c r="CK65" s="462">
        <f>'PTRM input'!AW576</f>
        <v>0</v>
      </c>
      <c r="CL65" s="432">
        <f>'PTRM input'!AX576</f>
        <v>0</v>
      </c>
      <c r="CM65" s="432">
        <f>'PTRM input'!AY576</f>
        <v>0</v>
      </c>
      <c r="CN65" s="432">
        <f>'PTRM input'!AZ576</f>
        <v>0</v>
      </c>
      <c r="CO65" s="463">
        <f>'PTRM input'!BA576</f>
        <v>0</v>
      </c>
      <c r="CP65" s="462">
        <f>'PTRM input'!BB436</f>
        <v>0</v>
      </c>
      <c r="CQ65" s="432">
        <f>'PTRM input'!BC436</f>
        <v>0</v>
      </c>
      <c r="CR65" s="432">
        <f>'PTRM input'!BD436</f>
        <v>0</v>
      </c>
      <c r="CS65" s="432">
        <f>'PTRM input'!BE436</f>
        <v>0</v>
      </c>
      <c r="CT65" s="432">
        <f>'PTRM input'!BF436</f>
        <v>0</v>
      </c>
      <c r="CU65" s="463">
        <f>'PTRM input'!BG436</f>
        <v>0</v>
      </c>
      <c r="CV65" s="462">
        <f>'PTRM input'!BC576</f>
        <v>0</v>
      </c>
      <c r="CW65" s="432">
        <f>'PTRM input'!BD576</f>
        <v>0</v>
      </c>
      <c r="CX65" s="432">
        <f>'PTRM input'!BE576</f>
        <v>0</v>
      </c>
      <c r="CY65" s="432">
        <f>'PTRM input'!BF576</f>
        <v>0</v>
      </c>
      <c r="CZ65" s="463">
        <f>'PTRM input'!BG576</f>
        <v>0</v>
      </c>
      <c r="DA65" s="462">
        <f>'PTRM input'!BH436</f>
        <v>0</v>
      </c>
      <c r="DB65" s="432">
        <f>'PTRM input'!BI436</f>
        <v>0</v>
      </c>
      <c r="DC65" s="432">
        <f>'PTRM input'!BJ436</f>
        <v>0</v>
      </c>
      <c r="DD65" s="432">
        <f>'PTRM input'!BK436</f>
        <v>0</v>
      </c>
      <c r="DE65" s="432">
        <f>'PTRM input'!BL436</f>
        <v>0</v>
      </c>
      <c r="DF65" s="463">
        <f>'PTRM input'!BM436</f>
        <v>0</v>
      </c>
      <c r="DG65" s="462">
        <f>'PTRM input'!BI576</f>
        <v>0</v>
      </c>
      <c r="DH65" s="432">
        <f>'PTRM input'!BJ576</f>
        <v>0</v>
      </c>
      <c r="DI65" s="432">
        <f>'PTRM input'!BK576</f>
        <v>0</v>
      </c>
      <c r="DJ65" s="432">
        <f>'PTRM input'!BL576</f>
        <v>0</v>
      </c>
      <c r="DK65" s="463">
        <f>'PTRM input'!BM576</f>
        <v>0</v>
      </c>
      <c r="DL65" s="462">
        <f>'PTRM input'!BN436</f>
        <v>0</v>
      </c>
      <c r="DM65" s="432">
        <f>'PTRM input'!BO436</f>
        <v>0</v>
      </c>
      <c r="DN65" s="432">
        <f>'PTRM input'!BP436</f>
        <v>0</v>
      </c>
      <c r="DO65" s="432">
        <f>'PTRM input'!BQ436</f>
        <v>0</v>
      </c>
      <c r="DP65" s="432">
        <f>'PTRM input'!BR436</f>
        <v>0</v>
      </c>
      <c r="DQ65" s="463">
        <f>'PTRM input'!BS436</f>
        <v>0</v>
      </c>
      <c r="DR65" s="462">
        <f>'PTRM input'!BO576</f>
        <v>0</v>
      </c>
      <c r="DS65" s="432">
        <f>'PTRM input'!BP576</f>
        <v>0</v>
      </c>
      <c r="DT65" s="432">
        <f>'PTRM input'!BQ576</f>
        <v>0</v>
      </c>
      <c r="DU65" s="432">
        <f>'PTRM input'!BR576</f>
        <v>0</v>
      </c>
      <c r="DV65" s="463">
        <f>'PTRM input'!BS576</f>
        <v>0</v>
      </c>
      <c r="DW65" s="462">
        <f>'PTRM input'!BT436</f>
        <v>0</v>
      </c>
      <c r="DX65" s="432">
        <f>'PTRM input'!BU436</f>
        <v>0</v>
      </c>
      <c r="DY65" s="432">
        <f>'PTRM input'!BV436</f>
        <v>0</v>
      </c>
      <c r="DZ65" s="432">
        <f>'PTRM input'!BW436</f>
        <v>0</v>
      </c>
      <c r="EA65" s="432">
        <f>'PTRM input'!BX436</f>
        <v>0</v>
      </c>
      <c r="EB65" s="463">
        <f>'PTRM input'!BY436</f>
        <v>0</v>
      </c>
      <c r="EC65" s="462">
        <f>'PTRM input'!BU576</f>
        <v>0</v>
      </c>
      <c r="ED65" s="432">
        <f>'PTRM input'!BV576</f>
        <v>0</v>
      </c>
      <c r="EE65" s="432">
        <f>'PTRM input'!BW576</f>
        <v>0</v>
      </c>
      <c r="EF65" s="432">
        <f>'PTRM input'!BX576</f>
        <v>0</v>
      </c>
      <c r="EG65" s="463">
        <f>'PTRM input'!BY576</f>
        <v>0</v>
      </c>
      <c r="EH65" s="462">
        <f>'PTRM input'!BZ436</f>
        <v>0</v>
      </c>
      <c r="EI65" s="432">
        <f>'PTRM input'!CA436</f>
        <v>0</v>
      </c>
      <c r="EJ65" s="432">
        <f>'PTRM input'!CB436</f>
        <v>0</v>
      </c>
      <c r="EK65" s="432">
        <f>'PTRM input'!CC436</f>
        <v>0</v>
      </c>
      <c r="EL65" s="432">
        <f>'PTRM input'!CD436</f>
        <v>0</v>
      </c>
      <c r="EM65" s="463">
        <f>'PTRM input'!CE436</f>
        <v>0</v>
      </c>
      <c r="EN65" s="462">
        <f>'PTRM input'!CA576</f>
        <v>0</v>
      </c>
      <c r="EO65" s="432">
        <f>'PTRM input'!CB576</f>
        <v>0</v>
      </c>
      <c r="EP65" s="432">
        <f>'PTRM input'!CC576</f>
        <v>0</v>
      </c>
      <c r="EQ65" s="432">
        <f>'PTRM input'!CD576</f>
        <v>0</v>
      </c>
      <c r="ER65" s="463">
        <f>'PTRM input'!CE576</f>
        <v>0</v>
      </c>
      <c r="ES65" s="462">
        <f>'PTRM input'!CF436</f>
        <v>0</v>
      </c>
      <c r="ET65" s="432">
        <f>'PTRM input'!CG436</f>
        <v>0</v>
      </c>
      <c r="EU65" s="432">
        <f>'PTRM input'!CH436</f>
        <v>0</v>
      </c>
      <c r="EV65" s="432">
        <f>'PTRM input'!CI436</f>
        <v>0</v>
      </c>
      <c r="EW65" s="432">
        <f>'PTRM input'!CJ436</f>
        <v>0</v>
      </c>
      <c r="EX65" s="463">
        <f>'PTRM input'!CK436</f>
        <v>0</v>
      </c>
      <c r="EY65" s="462">
        <f>'PTRM input'!CG576</f>
        <v>0</v>
      </c>
      <c r="EZ65" s="432">
        <f>'PTRM input'!CH576</f>
        <v>0</v>
      </c>
      <c r="FA65" s="432">
        <f>'PTRM input'!CI576</f>
        <v>0</v>
      </c>
      <c r="FB65" s="432">
        <f>'PTRM input'!CJ576</f>
        <v>0</v>
      </c>
      <c r="FC65" s="463">
        <f>'PTRM input'!CK576</f>
        <v>0</v>
      </c>
      <c r="FD65" s="462">
        <f>'PTRM input'!CL436</f>
        <v>0</v>
      </c>
      <c r="FE65" s="432">
        <f>'PTRM input'!CM436</f>
        <v>0</v>
      </c>
      <c r="FF65" s="432">
        <f>'PTRM input'!CN436</f>
        <v>0</v>
      </c>
      <c r="FG65" s="432">
        <f>'PTRM input'!CO436</f>
        <v>0</v>
      </c>
      <c r="FH65" s="432">
        <f>'PTRM input'!CP436</f>
        <v>0</v>
      </c>
      <c r="FI65" s="463">
        <f>'PTRM input'!CQ436</f>
        <v>0</v>
      </c>
      <c r="FJ65" s="462">
        <f>'PTRM input'!CM576</f>
        <v>0</v>
      </c>
      <c r="FK65" s="432">
        <f>'PTRM input'!CN576</f>
        <v>0</v>
      </c>
      <c r="FL65" s="432">
        <f>'PTRM input'!CO576</f>
        <v>0</v>
      </c>
      <c r="FM65" s="432">
        <f>'PTRM input'!CP576</f>
        <v>0</v>
      </c>
      <c r="FN65" s="463">
        <f>'PTRM input'!CQ576</f>
        <v>0</v>
      </c>
      <c r="FO65" s="462">
        <f>'PTRM input'!CR436</f>
        <v>0</v>
      </c>
      <c r="FP65" s="432">
        <f>'PTRM input'!CS436</f>
        <v>0</v>
      </c>
      <c r="FQ65" s="432">
        <f>'PTRM input'!CT436</f>
        <v>0</v>
      </c>
      <c r="FR65" s="432">
        <f>'PTRM input'!CU436</f>
        <v>0</v>
      </c>
      <c r="FS65" s="432">
        <f>'PTRM input'!CV436</f>
        <v>0</v>
      </c>
      <c r="FT65" s="463">
        <f>'PTRM input'!CW436</f>
        <v>0</v>
      </c>
      <c r="FU65" s="462">
        <f>'PTRM input'!CS576</f>
        <v>0</v>
      </c>
      <c r="FV65" s="432">
        <f>'PTRM input'!CT576</f>
        <v>0</v>
      </c>
      <c r="FW65" s="432">
        <f>'PTRM input'!CU576</f>
        <v>0</v>
      </c>
      <c r="FX65" s="432">
        <f>'PTRM input'!CV576</f>
        <v>0</v>
      </c>
      <c r="FY65" s="463">
        <f>'PTRM input'!CW576</f>
        <v>0</v>
      </c>
      <c r="FZ65" s="462">
        <f>'PTRM input'!CX436</f>
        <v>0</v>
      </c>
      <c r="GA65" s="432">
        <f>'PTRM input'!CY436</f>
        <v>0</v>
      </c>
      <c r="GB65" s="432">
        <f>'PTRM input'!CZ436</f>
        <v>0</v>
      </c>
      <c r="GC65" s="432">
        <f>'PTRM input'!DA436</f>
        <v>0</v>
      </c>
      <c r="GD65" s="432">
        <f>'PTRM input'!DB436</f>
        <v>0</v>
      </c>
      <c r="GE65" s="463">
        <f>'PTRM input'!DC436</f>
        <v>0</v>
      </c>
      <c r="GF65" s="462">
        <f>'PTRM input'!CY576</f>
        <v>0</v>
      </c>
      <c r="GG65" s="432">
        <f>'PTRM input'!CZ576</f>
        <v>0</v>
      </c>
      <c r="GH65" s="432">
        <f>'PTRM input'!DA576</f>
        <v>0</v>
      </c>
      <c r="GI65" s="432">
        <f>'PTRM input'!DB576</f>
        <v>0</v>
      </c>
      <c r="GJ65" s="463">
        <f>'PTRM input'!DC576</f>
        <v>0</v>
      </c>
    </row>
    <row r="66" spans="1:192" s="4" customFormat="1">
      <c r="A66" s="22"/>
      <c r="B66" s="22"/>
      <c r="C66" s="22"/>
      <c r="D66" s="22"/>
      <c r="E66" s="432" t="str">
        <f>'PTRM input'!E437</f>
        <v>New Tariff 4</v>
      </c>
      <c r="F66" s="462">
        <f>'PTRM input'!F437</f>
        <v>0</v>
      </c>
      <c r="G66" s="432">
        <f>'PTRM input'!G437</f>
        <v>0</v>
      </c>
      <c r="H66" s="432">
        <f>'PTRM input'!H437</f>
        <v>0</v>
      </c>
      <c r="I66" s="432">
        <f>'PTRM input'!I437</f>
        <v>0</v>
      </c>
      <c r="J66" s="432">
        <f>'PTRM input'!J437</f>
        <v>0</v>
      </c>
      <c r="K66" s="463">
        <f>'PTRM input'!K437</f>
        <v>0</v>
      </c>
      <c r="L66" s="432">
        <f>'PTRM input'!G577</f>
        <v>0</v>
      </c>
      <c r="M66" s="432">
        <f>'PTRM input'!H577</f>
        <v>0</v>
      </c>
      <c r="N66" s="432">
        <f>'PTRM input'!I577</f>
        <v>0</v>
      </c>
      <c r="O66" s="432">
        <f>'PTRM input'!J577</f>
        <v>0</v>
      </c>
      <c r="P66" s="463">
        <f>'PTRM input'!K577</f>
        <v>0</v>
      </c>
      <c r="Q66" s="462">
        <f>'PTRM input'!L437</f>
        <v>0</v>
      </c>
      <c r="R66" s="432">
        <f>'PTRM input'!M437</f>
        <v>0</v>
      </c>
      <c r="S66" s="432">
        <f>'PTRM input'!N437</f>
        <v>0</v>
      </c>
      <c r="T66" s="432">
        <f>'PTRM input'!O437</f>
        <v>0</v>
      </c>
      <c r="U66" s="432">
        <f>'PTRM input'!P437</f>
        <v>0</v>
      </c>
      <c r="V66" s="463">
        <f>'PTRM input'!Q437</f>
        <v>0</v>
      </c>
      <c r="W66" s="432">
        <f>'PTRM input'!M577</f>
        <v>0</v>
      </c>
      <c r="X66" s="432">
        <f>'PTRM input'!N577</f>
        <v>0</v>
      </c>
      <c r="Y66" s="432">
        <f>'PTRM input'!O577</f>
        <v>0</v>
      </c>
      <c r="Z66" s="432">
        <f>'PTRM input'!P577</f>
        <v>0</v>
      </c>
      <c r="AA66" s="463">
        <f>'PTRM input'!Q577</f>
        <v>0</v>
      </c>
      <c r="AB66" s="432">
        <f>'PTRM input'!R437</f>
        <v>0</v>
      </c>
      <c r="AC66" s="432">
        <f>'PTRM input'!S437</f>
        <v>0</v>
      </c>
      <c r="AD66" s="432">
        <f>'PTRM input'!T437</f>
        <v>0</v>
      </c>
      <c r="AE66" s="432">
        <f>'PTRM input'!U437</f>
        <v>0</v>
      </c>
      <c r="AF66" s="432">
        <f>'PTRM input'!V437</f>
        <v>0</v>
      </c>
      <c r="AG66" s="432">
        <f>'PTRM input'!W437</f>
        <v>0</v>
      </c>
      <c r="AH66" s="462">
        <f>'PTRM input'!S577</f>
        <v>0</v>
      </c>
      <c r="AI66" s="432">
        <f>'PTRM input'!T577</f>
        <v>0</v>
      </c>
      <c r="AJ66" s="432">
        <f>'PTRM input'!U577</f>
        <v>0</v>
      </c>
      <c r="AK66" s="432">
        <f>'PTRM input'!V577</f>
        <v>0</v>
      </c>
      <c r="AL66" s="463">
        <f>'PTRM input'!W577</f>
        <v>0</v>
      </c>
      <c r="AM66" s="462">
        <f>'PTRM input'!X437</f>
        <v>0</v>
      </c>
      <c r="AN66" s="432">
        <f>'PTRM input'!Y437</f>
        <v>0</v>
      </c>
      <c r="AO66" s="432">
        <f>'PTRM input'!Z437</f>
        <v>0</v>
      </c>
      <c r="AP66" s="432">
        <f>'PTRM input'!AA437</f>
        <v>0</v>
      </c>
      <c r="AQ66" s="432">
        <f>'PTRM input'!AB437</f>
        <v>0</v>
      </c>
      <c r="AR66" s="463">
        <f>'PTRM input'!AC437</f>
        <v>0</v>
      </c>
      <c r="AS66" s="462">
        <f>'PTRM input'!Y577</f>
        <v>0</v>
      </c>
      <c r="AT66" s="432">
        <f>'PTRM input'!Z577</f>
        <v>0</v>
      </c>
      <c r="AU66" s="432">
        <f>'PTRM input'!AA577</f>
        <v>0</v>
      </c>
      <c r="AV66" s="432">
        <f>'PTRM input'!AB577</f>
        <v>0</v>
      </c>
      <c r="AW66" s="463">
        <f>'PTRM input'!AC577</f>
        <v>0</v>
      </c>
      <c r="AX66" s="462">
        <f>'PTRM input'!AD437</f>
        <v>0</v>
      </c>
      <c r="AY66" s="432">
        <f>'PTRM input'!AE437</f>
        <v>0</v>
      </c>
      <c r="AZ66" s="432">
        <f>'PTRM input'!AF437</f>
        <v>0</v>
      </c>
      <c r="BA66" s="432">
        <f>'PTRM input'!AG437</f>
        <v>0</v>
      </c>
      <c r="BB66" s="432">
        <f>'PTRM input'!AH437</f>
        <v>0</v>
      </c>
      <c r="BC66" s="463">
        <f>'PTRM input'!AI437</f>
        <v>0</v>
      </c>
      <c r="BD66" s="462">
        <f>'PTRM input'!AE577</f>
        <v>0</v>
      </c>
      <c r="BE66" s="432">
        <f>'PTRM input'!AF577</f>
        <v>0</v>
      </c>
      <c r="BF66" s="432">
        <f>'PTRM input'!AG577</f>
        <v>0</v>
      </c>
      <c r="BG66" s="432">
        <f>'PTRM input'!AH577</f>
        <v>0</v>
      </c>
      <c r="BH66" s="463">
        <f>'PTRM input'!AI577</f>
        <v>0</v>
      </c>
      <c r="BI66" s="462">
        <f>'PTRM input'!AJ437</f>
        <v>0</v>
      </c>
      <c r="BJ66" s="432">
        <f>'PTRM input'!AK437</f>
        <v>0</v>
      </c>
      <c r="BK66" s="432">
        <f>'PTRM input'!AL437</f>
        <v>0</v>
      </c>
      <c r="BL66" s="432">
        <f>'PTRM input'!AM437</f>
        <v>0</v>
      </c>
      <c r="BM66" s="432">
        <f>'PTRM input'!AN437</f>
        <v>0</v>
      </c>
      <c r="BN66" s="463">
        <f>'PTRM input'!AO437</f>
        <v>0</v>
      </c>
      <c r="BO66" s="462">
        <f>'PTRM input'!AK577</f>
        <v>0</v>
      </c>
      <c r="BP66" s="432">
        <f>'PTRM input'!AL577</f>
        <v>0</v>
      </c>
      <c r="BQ66" s="432">
        <f>'PTRM input'!AM577</f>
        <v>0</v>
      </c>
      <c r="BR66" s="432">
        <f>'PTRM input'!AN577</f>
        <v>0</v>
      </c>
      <c r="BS66" s="463">
        <f>'PTRM input'!AO577</f>
        <v>0</v>
      </c>
      <c r="BT66" s="462">
        <f>'PTRM input'!AP437</f>
        <v>0</v>
      </c>
      <c r="BU66" s="432">
        <f>'PTRM input'!AQ437</f>
        <v>0</v>
      </c>
      <c r="BV66" s="432">
        <f>'PTRM input'!AR437</f>
        <v>0</v>
      </c>
      <c r="BW66" s="432">
        <f>'PTRM input'!AS437</f>
        <v>0</v>
      </c>
      <c r="BX66" s="432">
        <f>'PTRM input'!AT437</f>
        <v>0</v>
      </c>
      <c r="BY66" s="463">
        <f>'PTRM input'!AU437</f>
        <v>0</v>
      </c>
      <c r="BZ66" s="462">
        <f>'PTRM input'!AQ577</f>
        <v>0</v>
      </c>
      <c r="CA66" s="432">
        <f>'PTRM input'!AR577</f>
        <v>0</v>
      </c>
      <c r="CB66" s="432">
        <f>'PTRM input'!AS577</f>
        <v>0</v>
      </c>
      <c r="CC66" s="432">
        <f>'PTRM input'!AT577</f>
        <v>0</v>
      </c>
      <c r="CD66" s="463">
        <f>'PTRM input'!AU577</f>
        <v>0</v>
      </c>
      <c r="CE66" s="462">
        <f>'PTRM input'!AV437</f>
        <v>0</v>
      </c>
      <c r="CF66" s="432">
        <f>'PTRM input'!AW437</f>
        <v>0</v>
      </c>
      <c r="CG66" s="432">
        <f>'PTRM input'!AX437</f>
        <v>0</v>
      </c>
      <c r="CH66" s="432">
        <f>'PTRM input'!AY437</f>
        <v>0</v>
      </c>
      <c r="CI66" s="432">
        <f>'PTRM input'!AZ437</f>
        <v>0</v>
      </c>
      <c r="CJ66" s="463">
        <f>'PTRM input'!BA437</f>
        <v>0</v>
      </c>
      <c r="CK66" s="462">
        <f>'PTRM input'!AW577</f>
        <v>0</v>
      </c>
      <c r="CL66" s="432">
        <f>'PTRM input'!AX577</f>
        <v>0</v>
      </c>
      <c r="CM66" s="432">
        <f>'PTRM input'!AY577</f>
        <v>0</v>
      </c>
      <c r="CN66" s="432">
        <f>'PTRM input'!AZ577</f>
        <v>0</v>
      </c>
      <c r="CO66" s="463">
        <f>'PTRM input'!BA577</f>
        <v>0</v>
      </c>
      <c r="CP66" s="462">
        <f>'PTRM input'!BB437</f>
        <v>0</v>
      </c>
      <c r="CQ66" s="432">
        <f>'PTRM input'!BC437</f>
        <v>0</v>
      </c>
      <c r="CR66" s="432">
        <f>'PTRM input'!BD437</f>
        <v>0</v>
      </c>
      <c r="CS66" s="432">
        <f>'PTRM input'!BE437</f>
        <v>0</v>
      </c>
      <c r="CT66" s="432">
        <f>'PTRM input'!BF437</f>
        <v>0</v>
      </c>
      <c r="CU66" s="463">
        <f>'PTRM input'!BG437</f>
        <v>0</v>
      </c>
      <c r="CV66" s="462">
        <f>'PTRM input'!BC577</f>
        <v>0</v>
      </c>
      <c r="CW66" s="432">
        <f>'PTRM input'!BD577</f>
        <v>0</v>
      </c>
      <c r="CX66" s="432">
        <f>'PTRM input'!BE577</f>
        <v>0</v>
      </c>
      <c r="CY66" s="432">
        <f>'PTRM input'!BF577</f>
        <v>0</v>
      </c>
      <c r="CZ66" s="463">
        <f>'PTRM input'!BG577</f>
        <v>0</v>
      </c>
      <c r="DA66" s="462">
        <f>'PTRM input'!BH437</f>
        <v>0</v>
      </c>
      <c r="DB66" s="432">
        <f>'PTRM input'!BI437</f>
        <v>0</v>
      </c>
      <c r="DC66" s="432">
        <f>'PTRM input'!BJ437</f>
        <v>0</v>
      </c>
      <c r="DD66" s="432">
        <f>'PTRM input'!BK437</f>
        <v>0</v>
      </c>
      <c r="DE66" s="432">
        <f>'PTRM input'!BL437</f>
        <v>0</v>
      </c>
      <c r="DF66" s="463">
        <f>'PTRM input'!BM437</f>
        <v>0</v>
      </c>
      <c r="DG66" s="462">
        <f>'PTRM input'!BI577</f>
        <v>0</v>
      </c>
      <c r="DH66" s="432">
        <f>'PTRM input'!BJ577</f>
        <v>0</v>
      </c>
      <c r="DI66" s="432">
        <f>'PTRM input'!BK577</f>
        <v>0</v>
      </c>
      <c r="DJ66" s="432">
        <f>'PTRM input'!BL577</f>
        <v>0</v>
      </c>
      <c r="DK66" s="463">
        <f>'PTRM input'!BM577</f>
        <v>0</v>
      </c>
      <c r="DL66" s="462">
        <f>'PTRM input'!BN437</f>
        <v>0</v>
      </c>
      <c r="DM66" s="432">
        <f>'PTRM input'!BO437</f>
        <v>0</v>
      </c>
      <c r="DN66" s="432">
        <f>'PTRM input'!BP437</f>
        <v>0</v>
      </c>
      <c r="DO66" s="432">
        <f>'PTRM input'!BQ437</f>
        <v>0</v>
      </c>
      <c r="DP66" s="432">
        <f>'PTRM input'!BR437</f>
        <v>0</v>
      </c>
      <c r="DQ66" s="463">
        <f>'PTRM input'!BS437</f>
        <v>0</v>
      </c>
      <c r="DR66" s="462">
        <f>'PTRM input'!BO577</f>
        <v>0</v>
      </c>
      <c r="DS66" s="432">
        <f>'PTRM input'!BP577</f>
        <v>0</v>
      </c>
      <c r="DT66" s="432">
        <f>'PTRM input'!BQ577</f>
        <v>0</v>
      </c>
      <c r="DU66" s="432">
        <f>'PTRM input'!BR577</f>
        <v>0</v>
      </c>
      <c r="DV66" s="463">
        <f>'PTRM input'!BS577</f>
        <v>0</v>
      </c>
      <c r="DW66" s="462">
        <f>'PTRM input'!BT437</f>
        <v>0</v>
      </c>
      <c r="DX66" s="432">
        <f>'PTRM input'!BU437</f>
        <v>0</v>
      </c>
      <c r="DY66" s="432">
        <f>'PTRM input'!BV437</f>
        <v>0</v>
      </c>
      <c r="DZ66" s="432">
        <f>'PTRM input'!BW437</f>
        <v>0</v>
      </c>
      <c r="EA66" s="432">
        <f>'PTRM input'!BX437</f>
        <v>0</v>
      </c>
      <c r="EB66" s="463">
        <f>'PTRM input'!BY437</f>
        <v>0</v>
      </c>
      <c r="EC66" s="462">
        <f>'PTRM input'!BU577</f>
        <v>0</v>
      </c>
      <c r="ED66" s="432">
        <f>'PTRM input'!BV577</f>
        <v>0</v>
      </c>
      <c r="EE66" s="432">
        <f>'PTRM input'!BW577</f>
        <v>0</v>
      </c>
      <c r="EF66" s="432">
        <f>'PTRM input'!BX577</f>
        <v>0</v>
      </c>
      <c r="EG66" s="463">
        <f>'PTRM input'!BY577</f>
        <v>0</v>
      </c>
      <c r="EH66" s="462">
        <f>'PTRM input'!BZ437</f>
        <v>0</v>
      </c>
      <c r="EI66" s="432">
        <f>'PTRM input'!CA437</f>
        <v>0</v>
      </c>
      <c r="EJ66" s="432">
        <f>'PTRM input'!CB437</f>
        <v>0</v>
      </c>
      <c r="EK66" s="432">
        <f>'PTRM input'!CC437</f>
        <v>0</v>
      </c>
      <c r="EL66" s="432">
        <f>'PTRM input'!CD437</f>
        <v>0</v>
      </c>
      <c r="EM66" s="463">
        <f>'PTRM input'!CE437</f>
        <v>0</v>
      </c>
      <c r="EN66" s="462">
        <f>'PTRM input'!CA577</f>
        <v>0</v>
      </c>
      <c r="EO66" s="432">
        <f>'PTRM input'!CB577</f>
        <v>0</v>
      </c>
      <c r="EP66" s="432">
        <f>'PTRM input'!CC577</f>
        <v>0</v>
      </c>
      <c r="EQ66" s="432">
        <f>'PTRM input'!CD577</f>
        <v>0</v>
      </c>
      <c r="ER66" s="463">
        <f>'PTRM input'!CE577</f>
        <v>0</v>
      </c>
      <c r="ES66" s="462">
        <f>'PTRM input'!CF437</f>
        <v>0</v>
      </c>
      <c r="ET66" s="432">
        <f>'PTRM input'!CG437</f>
        <v>0</v>
      </c>
      <c r="EU66" s="432">
        <f>'PTRM input'!CH437</f>
        <v>0</v>
      </c>
      <c r="EV66" s="432">
        <f>'PTRM input'!CI437</f>
        <v>0</v>
      </c>
      <c r="EW66" s="432">
        <f>'PTRM input'!CJ437</f>
        <v>0</v>
      </c>
      <c r="EX66" s="463">
        <f>'PTRM input'!CK437</f>
        <v>0</v>
      </c>
      <c r="EY66" s="462">
        <f>'PTRM input'!CG577</f>
        <v>0</v>
      </c>
      <c r="EZ66" s="432">
        <f>'PTRM input'!CH577</f>
        <v>0</v>
      </c>
      <c r="FA66" s="432">
        <f>'PTRM input'!CI577</f>
        <v>0</v>
      </c>
      <c r="FB66" s="432">
        <f>'PTRM input'!CJ577</f>
        <v>0</v>
      </c>
      <c r="FC66" s="463">
        <f>'PTRM input'!CK577</f>
        <v>0</v>
      </c>
      <c r="FD66" s="462">
        <f>'PTRM input'!CL437</f>
        <v>0</v>
      </c>
      <c r="FE66" s="432">
        <f>'PTRM input'!CM437</f>
        <v>0</v>
      </c>
      <c r="FF66" s="432">
        <f>'PTRM input'!CN437</f>
        <v>0</v>
      </c>
      <c r="FG66" s="432">
        <f>'PTRM input'!CO437</f>
        <v>0</v>
      </c>
      <c r="FH66" s="432">
        <f>'PTRM input'!CP437</f>
        <v>0</v>
      </c>
      <c r="FI66" s="463">
        <f>'PTRM input'!CQ437</f>
        <v>0</v>
      </c>
      <c r="FJ66" s="462">
        <f>'PTRM input'!CM577</f>
        <v>0</v>
      </c>
      <c r="FK66" s="432">
        <f>'PTRM input'!CN577</f>
        <v>0</v>
      </c>
      <c r="FL66" s="432">
        <f>'PTRM input'!CO577</f>
        <v>0</v>
      </c>
      <c r="FM66" s="432">
        <f>'PTRM input'!CP577</f>
        <v>0</v>
      </c>
      <c r="FN66" s="463">
        <f>'PTRM input'!CQ577</f>
        <v>0</v>
      </c>
      <c r="FO66" s="462">
        <f>'PTRM input'!CR437</f>
        <v>0</v>
      </c>
      <c r="FP66" s="432">
        <f>'PTRM input'!CS437</f>
        <v>0</v>
      </c>
      <c r="FQ66" s="432">
        <f>'PTRM input'!CT437</f>
        <v>0</v>
      </c>
      <c r="FR66" s="432">
        <f>'PTRM input'!CU437</f>
        <v>0</v>
      </c>
      <c r="FS66" s="432">
        <f>'PTRM input'!CV437</f>
        <v>0</v>
      </c>
      <c r="FT66" s="463">
        <f>'PTRM input'!CW437</f>
        <v>0</v>
      </c>
      <c r="FU66" s="462">
        <f>'PTRM input'!CS577</f>
        <v>0</v>
      </c>
      <c r="FV66" s="432">
        <f>'PTRM input'!CT577</f>
        <v>0</v>
      </c>
      <c r="FW66" s="432">
        <f>'PTRM input'!CU577</f>
        <v>0</v>
      </c>
      <c r="FX66" s="432">
        <f>'PTRM input'!CV577</f>
        <v>0</v>
      </c>
      <c r="FY66" s="463">
        <f>'PTRM input'!CW577</f>
        <v>0</v>
      </c>
      <c r="FZ66" s="462">
        <f>'PTRM input'!CX437</f>
        <v>0</v>
      </c>
      <c r="GA66" s="432">
        <f>'PTRM input'!CY437</f>
        <v>0</v>
      </c>
      <c r="GB66" s="432">
        <f>'PTRM input'!CZ437</f>
        <v>0</v>
      </c>
      <c r="GC66" s="432">
        <f>'PTRM input'!DA437</f>
        <v>0</v>
      </c>
      <c r="GD66" s="432">
        <f>'PTRM input'!DB437</f>
        <v>0</v>
      </c>
      <c r="GE66" s="463">
        <f>'PTRM input'!DC437</f>
        <v>0</v>
      </c>
      <c r="GF66" s="462">
        <f>'PTRM input'!CY577</f>
        <v>0</v>
      </c>
      <c r="GG66" s="432">
        <f>'PTRM input'!CZ577</f>
        <v>0</v>
      </c>
      <c r="GH66" s="432">
        <f>'PTRM input'!DA577</f>
        <v>0</v>
      </c>
      <c r="GI66" s="432">
        <f>'PTRM input'!DB577</f>
        <v>0</v>
      </c>
      <c r="GJ66" s="463">
        <f>'PTRM input'!DC577</f>
        <v>0</v>
      </c>
    </row>
    <row r="67" spans="1:192" s="4" customFormat="1">
      <c r="A67" s="22"/>
      <c r="B67" s="22"/>
      <c r="C67" s="22"/>
      <c r="D67" s="22"/>
      <c r="E67" s="432" t="str">
        <f>'PTRM input'!E438</f>
        <v>New Tariff 5</v>
      </c>
      <c r="F67" s="462">
        <f>'PTRM input'!F438</f>
        <v>0</v>
      </c>
      <c r="G67" s="432">
        <f>'PTRM input'!G438</f>
        <v>0</v>
      </c>
      <c r="H67" s="432">
        <f>'PTRM input'!H438</f>
        <v>0</v>
      </c>
      <c r="I67" s="432">
        <f>'PTRM input'!I438</f>
        <v>0</v>
      </c>
      <c r="J67" s="432">
        <f>'PTRM input'!J438</f>
        <v>0</v>
      </c>
      <c r="K67" s="463">
        <f>'PTRM input'!K438</f>
        <v>0</v>
      </c>
      <c r="L67" s="432">
        <f>'PTRM input'!G578</f>
        <v>0</v>
      </c>
      <c r="M67" s="432">
        <f>'PTRM input'!H578</f>
        <v>0</v>
      </c>
      <c r="N67" s="432">
        <f>'PTRM input'!I578</f>
        <v>0</v>
      </c>
      <c r="O67" s="432">
        <f>'PTRM input'!J578</f>
        <v>0</v>
      </c>
      <c r="P67" s="463">
        <f>'PTRM input'!K578</f>
        <v>0</v>
      </c>
      <c r="Q67" s="462">
        <f>'PTRM input'!L438</f>
        <v>0</v>
      </c>
      <c r="R67" s="432">
        <f>'PTRM input'!M438</f>
        <v>0</v>
      </c>
      <c r="S67" s="432">
        <f>'PTRM input'!N438</f>
        <v>0</v>
      </c>
      <c r="T67" s="432">
        <f>'PTRM input'!O438</f>
        <v>0</v>
      </c>
      <c r="U67" s="432">
        <f>'PTRM input'!P438</f>
        <v>0</v>
      </c>
      <c r="V67" s="463">
        <f>'PTRM input'!Q438</f>
        <v>0</v>
      </c>
      <c r="W67" s="432">
        <f>'PTRM input'!M578</f>
        <v>0</v>
      </c>
      <c r="X67" s="432">
        <f>'PTRM input'!N578</f>
        <v>0</v>
      </c>
      <c r="Y67" s="432">
        <f>'PTRM input'!O578</f>
        <v>0</v>
      </c>
      <c r="Z67" s="432">
        <f>'PTRM input'!P578</f>
        <v>0</v>
      </c>
      <c r="AA67" s="463">
        <f>'PTRM input'!Q578</f>
        <v>0</v>
      </c>
      <c r="AB67" s="432">
        <f>'PTRM input'!R438</f>
        <v>0</v>
      </c>
      <c r="AC67" s="432">
        <f>'PTRM input'!S438</f>
        <v>0</v>
      </c>
      <c r="AD67" s="432">
        <f>'PTRM input'!T438</f>
        <v>0</v>
      </c>
      <c r="AE67" s="432">
        <f>'PTRM input'!U438</f>
        <v>0</v>
      </c>
      <c r="AF67" s="432">
        <f>'PTRM input'!V438</f>
        <v>0</v>
      </c>
      <c r="AG67" s="432">
        <f>'PTRM input'!W438</f>
        <v>0</v>
      </c>
      <c r="AH67" s="462">
        <f>'PTRM input'!S578</f>
        <v>0</v>
      </c>
      <c r="AI67" s="432">
        <f>'PTRM input'!T578</f>
        <v>0</v>
      </c>
      <c r="AJ67" s="432">
        <f>'PTRM input'!U578</f>
        <v>0</v>
      </c>
      <c r="AK67" s="432">
        <f>'PTRM input'!V578</f>
        <v>0</v>
      </c>
      <c r="AL67" s="463">
        <f>'PTRM input'!W578</f>
        <v>0</v>
      </c>
      <c r="AM67" s="462">
        <f>'PTRM input'!X438</f>
        <v>0</v>
      </c>
      <c r="AN67" s="432">
        <f>'PTRM input'!Y438</f>
        <v>0</v>
      </c>
      <c r="AO67" s="432">
        <f>'PTRM input'!Z438</f>
        <v>0</v>
      </c>
      <c r="AP67" s="432">
        <f>'PTRM input'!AA438</f>
        <v>0</v>
      </c>
      <c r="AQ67" s="432">
        <f>'PTRM input'!AB438</f>
        <v>0</v>
      </c>
      <c r="AR67" s="463">
        <f>'PTRM input'!AC438</f>
        <v>0</v>
      </c>
      <c r="AS67" s="462">
        <f>'PTRM input'!Y578</f>
        <v>0</v>
      </c>
      <c r="AT67" s="432">
        <f>'PTRM input'!Z578</f>
        <v>0</v>
      </c>
      <c r="AU67" s="432">
        <f>'PTRM input'!AA578</f>
        <v>0</v>
      </c>
      <c r="AV67" s="432">
        <f>'PTRM input'!AB578</f>
        <v>0</v>
      </c>
      <c r="AW67" s="463">
        <f>'PTRM input'!AC578</f>
        <v>0</v>
      </c>
      <c r="AX67" s="462">
        <f>'PTRM input'!AD438</f>
        <v>0</v>
      </c>
      <c r="AY67" s="432">
        <f>'PTRM input'!AE438</f>
        <v>0</v>
      </c>
      <c r="AZ67" s="432">
        <f>'PTRM input'!AF438</f>
        <v>0</v>
      </c>
      <c r="BA67" s="432">
        <f>'PTRM input'!AG438</f>
        <v>0</v>
      </c>
      <c r="BB67" s="432">
        <f>'PTRM input'!AH438</f>
        <v>0</v>
      </c>
      <c r="BC67" s="463">
        <f>'PTRM input'!AI438</f>
        <v>0</v>
      </c>
      <c r="BD67" s="462">
        <f>'PTRM input'!AE578</f>
        <v>0</v>
      </c>
      <c r="BE67" s="432">
        <f>'PTRM input'!AF578</f>
        <v>0</v>
      </c>
      <c r="BF67" s="432">
        <f>'PTRM input'!AG578</f>
        <v>0</v>
      </c>
      <c r="BG67" s="432">
        <f>'PTRM input'!AH578</f>
        <v>0</v>
      </c>
      <c r="BH67" s="463">
        <f>'PTRM input'!AI578</f>
        <v>0</v>
      </c>
      <c r="BI67" s="462">
        <f>'PTRM input'!AJ438</f>
        <v>0</v>
      </c>
      <c r="BJ67" s="432">
        <f>'PTRM input'!AK438</f>
        <v>0</v>
      </c>
      <c r="BK67" s="432">
        <f>'PTRM input'!AL438</f>
        <v>0</v>
      </c>
      <c r="BL67" s="432">
        <f>'PTRM input'!AM438</f>
        <v>0</v>
      </c>
      <c r="BM67" s="432">
        <f>'PTRM input'!AN438</f>
        <v>0</v>
      </c>
      <c r="BN67" s="463">
        <f>'PTRM input'!AO438</f>
        <v>0</v>
      </c>
      <c r="BO67" s="462">
        <f>'PTRM input'!AK578</f>
        <v>0</v>
      </c>
      <c r="BP67" s="432">
        <f>'PTRM input'!AL578</f>
        <v>0</v>
      </c>
      <c r="BQ67" s="432">
        <f>'PTRM input'!AM578</f>
        <v>0</v>
      </c>
      <c r="BR67" s="432">
        <f>'PTRM input'!AN578</f>
        <v>0</v>
      </c>
      <c r="BS67" s="463">
        <f>'PTRM input'!AO578</f>
        <v>0</v>
      </c>
      <c r="BT67" s="462">
        <f>'PTRM input'!AP438</f>
        <v>0</v>
      </c>
      <c r="BU67" s="432">
        <f>'PTRM input'!AQ438</f>
        <v>0</v>
      </c>
      <c r="BV67" s="432">
        <f>'PTRM input'!AR438</f>
        <v>0</v>
      </c>
      <c r="BW67" s="432">
        <f>'PTRM input'!AS438</f>
        <v>0</v>
      </c>
      <c r="BX67" s="432">
        <f>'PTRM input'!AT438</f>
        <v>0</v>
      </c>
      <c r="BY67" s="463">
        <f>'PTRM input'!AU438</f>
        <v>0</v>
      </c>
      <c r="BZ67" s="462">
        <f>'PTRM input'!AQ578</f>
        <v>0</v>
      </c>
      <c r="CA67" s="432">
        <f>'PTRM input'!AR578</f>
        <v>0</v>
      </c>
      <c r="CB67" s="432">
        <f>'PTRM input'!AS578</f>
        <v>0</v>
      </c>
      <c r="CC67" s="432">
        <f>'PTRM input'!AT578</f>
        <v>0</v>
      </c>
      <c r="CD67" s="463">
        <f>'PTRM input'!AU578</f>
        <v>0</v>
      </c>
      <c r="CE67" s="462">
        <f>'PTRM input'!AV438</f>
        <v>0</v>
      </c>
      <c r="CF67" s="432">
        <f>'PTRM input'!AW438</f>
        <v>0</v>
      </c>
      <c r="CG67" s="432">
        <f>'PTRM input'!AX438</f>
        <v>0</v>
      </c>
      <c r="CH67" s="432">
        <f>'PTRM input'!AY438</f>
        <v>0</v>
      </c>
      <c r="CI67" s="432">
        <f>'PTRM input'!AZ438</f>
        <v>0</v>
      </c>
      <c r="CJ67" s="463">
        <f>'PTRM input'!BA438</f>
        <v>0</v>
      </c>
      <c r="CK67" s="462">
        <f>'PTRM input'!AW578</f>
        <v>0</v>
      </c>
      <c r="CL67" s="432">
        <f>'PTRM input'!AX578</f>
        <v>0</v>
      </c>
      <c r="CM67" s="432">
        <f>'PTRM input'!AY578</f>
        <v>0</v>
      </c>
      <c r="CN67" s="432">
        <f>'PTRM input'!AZ578</f>
        <v>0</v>
      </c>
      <c r="CO67" s="463">
        <f>'PTRM input'!BA578</f>
        <v>0</v>
      </c>
      <c r="CP67" s="462">
        <f>'PTRM input'!BB438</f>
        <v>0</v>
      </c>
      <c r="CQ67" s="432">
        <f>'PTRM input'!BC438</f>
        <v>0</v>
      </c>
      <c r="CR67" s="432">
        <f>'PTRM input'!BD438</f>
        <v>0</v>
      </c>
      <c r="CS67" s="432">
        <f>'PTRM input'!BE438</f>
        <v>0</v>
      </c>
      <c r="CT67" s="432">
        <f>'PTRM input'!BF438</f>
        <v>0</v>
      </c>
      <c r="CU67" s="463">
        <f>'PTRM input'!BG438</f>
        <v>0</v>
      </c>
      <c r="CV67" s="462">
        <f>'PTRM input'!BC578</f>
        <v>0</v>
      </c>
      <c r="CW67" s="432">
        <f>'PTRM input'!BD578</f>
        <v>0</v>
      </c>
      <c r="CX67" s="432">
        <f>'PTRM input'!BE578</f>
        <v>0</v>
      </c>
      <c r="CY67" s="432">
        <f>'PTRM input'!BF578</f>
        <v>0</v>
      </c>
      <c r="CZ67" s="463">
        <f>'PTRM input'!BG578</f>
        <v>0</v>
      </c>
      <c r="DA67" s="462">
        <f>'PTRM input'!BH438</f>
        <v>0</v>
      </c>
      <c r="DB67" s="432">
        <f>'PTRM input'!BI438</f>
        <v>0</v>
      </c>
      <c r="DC67" s="432">
        <f>'PTRM input'!BJ438</f>
        <v>0</v>
      </c>
      <c r="DD67" s="432">
        <f>'PTRM input'!BK438</f>
        <v>0</v>
      </c>
      <c r="DE67" s="432">
        <f>'PTRM input'!BL438</f>
        <v>0</v>
      </c>
      <c r="DF67" s="463">
        <f>'PTRM input'!BM438</f>
        <v>0</v>
      </c>
      <c r="DG67" s="462">
        <f>'PTRM input'!BI578</f>
        <v>0</v>
      </c>
      <c r="DH67" s="432">
        <f>'PTRM input'!BJ578</f>
        <v>0</v>
      </c>
      <c r="DI67" s="432">
        <f>'PTRM input'!BK578</f>
        <v>0</v>
      </c>
      <c r="DJ67" s="432">
        <f>'PTRM input'!BL578</f>
        <v>0</v>
      </c>
      <c r="DK67" s="463">
        <f>'PTRM input'!BM578</f>
        <v>0</v>
      </c>
      <c r="DL67" s="462">
        <f>'PTRM input'!BN438</f>
        <v>0</v>
      </c>
      <c r="DM67" s="432">
        <f>'PTRM input'!BO438</f>
        <v>0</v>
      </c>
      <c r="DN67" s="432">
        <f>'PTRM input'!BP438</f>
        <v>0</v>
      </c>
      <c r="DO67" s="432">
        <f>'PTRM input'!BQ438</f>
        <v>0</v>
      </c>
      <c r="DP67" s="432">
        <f>'PTRM input'!BR438</f>
        <v>0</v>
      </c>
      <c r="DQ67" s="463">
        <f>'PTRM input'!BS438</f>
        <v>0</v>
      </c>
      <c r="DR67" s="462">
        <f>'PTRM input'!BO578</f>
        <v>0</v>
      </c>
      <c r="DS67" s="432">
        <f>'PTRM input'!BP578</f>
        <v>0</v>
      </c>
      <c r="DT67" s="432">
        <f>'PTRM input'!BQ578</f>
        <v>0</v>
      </c>
      <c r="DU67" s="432">
        <f>'PTRM input'!BR578</f>
        <v>0</v>
      </c>
      <c r="DV67" s="463">
        <f>'PTRM input'!BS578</f>
        <v>0</v>
      </c>
      <c r="DW67" s="462">
        <f>'PTRM input'!BT438</f>
        <v>0</v>
      </c>
      <c r="DX67" s="432">
        <f>'PTRM input'!BU438</f>
        <v>0</v>
      </c>
      <c r="DY67" s="432">
        <f>'PTRM input'!BV438</f>
        <v>0</v>
      </c>
      <c r="DZ67" s="432">
        <f>'PTRM input'!BW438</f>
        <v>0</v>
      </c>
      <c r="EA67" s="432">
        <f>'PTRM input'!BX438</f>
        <v>0</v>
      </c>
      <c r="EB67" s="463">
        <f>'PTRM input'!BY438</f>
        <v>0</v>
      </c>
      <c r="EC67" s="462">
        <f>'PTRM input'!BU578</f>
        <v>0</v>
      </c>
      <c r="ED67" s="432">
        <f>'PTRM input'!BV578</f>
        <v>0</v>
      </c>
      <c r="EE67" s="432">
        <f>'PTRM input'!BW578</f>
        <v>0</v>
      </c>
      <c r="EF67" s="432">
        <f>'PTRM input'!BX578</f>
        <v>0</v>
      </c>
      <c r="EG67" s="463">
        <f>'PTRM input'!BY578</f>
        <v>0</v>
      </c>
      <c r="EH67" s="462">
        <f>'PTRM input'!BZ438</f>
        <v>0</v>
      </c>
      <c r="EI67" s="432">
        <f>'PTRM input'!CA438</f>
        <v>0</v>
      </c>
      <c r="EJ67" s="432">
        <f>'PTRM input'!CB438</f>
        <v>0</v>
      </c>
      <c r="EK67" s="432">
        <f>'PTRM input'!CC438</f>
        <v>0</v>
      </c>
      <c r="EL67" s="432">
        <f>'PTRM input'!CD438</f>
        <v>0</v>
      </c>
      <c r="EM67" s="463">
        <f>'PTRM input'!CE438</f>
        <v>0</v>
      </c>
      <c r="EN67" s="462">
        <f>'PTRM input'!CA578</f>
        <v>0</v>
      </c>
      <c r="EO67" s="432">
        <f>'PTRM input'!CB578</f>
        <v>0</v>
      </c>
      <c r="EP67" s="432">
        <f>'PTRM input'!CC578</f>
        <v>0</v>
      </c>
      <c r="EQ67" s="432">
        <f>'PTRM input'!CD578</f>
        <v>0</v>
      </c>
      <c r="ER67" s="463">
        <f>'PTRM input'!CE578</f>
        <v>0</v>
      </c>
      <c r="ES67" s="462">
        <f>'PTRM input'!CF438</f>
        <v>0</v>
      </c>
      <c r="ET67" s="432">
        <f>'PTRM input'!CG438</f>
        <v>0</v>
      </c>
      <c r="EU67" s="432">
        <f>'PTRM input'!CH438</f>
        <v>0</v>
      </c>
      <c r="EV67" s="432">
        <f>'PTRM input'!CI438</f>
        <v>0</v>
      </c>
      <c r="EW67" s="432">
        <f>'PTRM input'!CJ438</f>
        <v>0</v>
      </c>
      <c r="EX67" s="463">
        <f>'PTRM input'!CK438</f>
        <v>0</v>
      </c>
      <c r="EY67" s="462">
        <f>'PTRM input'!CG578</f>
        <v>0</v>
      </c>
      <c r="EZ67" s="432">
        <f>'PTRM input'!CH578</f>
        <v>0</v>
      </c>
      <c r="FA67" s="432">
        <f>'PTRM input'!CI578</f>
        <v>0</v>
      </c>
      <c r="FB67" s="432">
        <f>'PTRM input'!CJ578</f>
        <v>0</v>
      </c>
      <c r="FC67" s="463">
        <f>'PTRM input'!CK578</f>
        <v>0</v>
      </c>
      <c r="FD67" s="462">
        <f>'PTRM input'!CL438</f>
        <v>0</v>
      </c>
      <c r="FE67" s="432">
        <f>'PTRM input'!CM438</f>
        <v>0</v>
      </c>
      <c r="FF67" s="432">
        <f>'PTRM input'!CN438</f>
        <v>0</v>
      </c>
      <c r="FG67" s="432">
        <f>'PTRM input'!CO438</f>
        <v>0</v>
      </c>
      <c r="FH67" s="432">
        <f>'PTRM input'!CP438</f>
        <v>0</v>
      </c>
      <c r="FI67" s="463">
        <f>'PTRM input'!CQ438</f>
        <v>0</v>
      </c>
      <c r="FJ67" s="462">
        <f>'PTRM input'!CM578</f>
        <v>0</v>
      </c>
      <c r="FK67" s="432">
        <f>'PTRM input'!CN578</f>
        <v>0</v>
      </c>
      <c r="FL67" s="432">
        <f>'PTRM input'!CO578</f>
        <v>0</v>
      </c>
      <c r="FM67" s="432">
        <f>'PTRM input'!CP578</f>
        <v>0</v>
      </c>
      <c r="FN67" s="463">
        <f>'PTRM input'!CQ578</f>
        <v>0</v>
      </c>
      <c r="FO67" s="462">
        <f>'PTRM input'!CR438</f>
        <v>0</v>
      </c>
      <c r="FP67" s="432">
        <f>'PTRM input'!CS438</f>
        <v>0</v>
      </c>
      <c r="FQ67" s="432">
        <f>'PTRM input'!CT438</f>
        <v>0</v>
      </c>
      <c r="FR67" s="432">
        <f>'PTRM input'!CU438</f>
        <v>0</v>
      </c>
      <c r="FS67" s="432">
        <f>'PTRM input'!CV438</f>
        <v>0</v>
      </c>
      <c r="FT67" s="463">
        <f>'PTRM input'!CW438</f>
        <v>0</v>
      </c>
      <c r="FU67" s="462">
        <f>'PTRM input'!CS578</f>
        <v>0</v>
      </c>
      <c r="FV67" s="432">
        <f>'PTRM input'!CT578</f>
        <v>0</v>
      </c>
      <c r="FW67" s="432">
        <f>'PTRM input'!CU578</f>
        <v>0</v>
      </c>
      <c r="FX67" s="432">
        <f>'PTRM input'!CV578</f>
        <v>0</v>
      </c>
      <c r="FY67" s="463">
        <f>'PTRM input'!CW578</f>
        <v>0</v>
      </c>
      <c r="FZ67" s="462">
        <f>'PTRM input'!CX438</f>
        <v>0</v>
      </c>
      <c r="GA67" s="432">
        <f>'PTRM input'!CY438</f>
        <v>0</v>
      </c>
      <c r="GB67" s="432">
        <f>'PTRM input'!CZ438</f>
        <v>0</v>
      </c>
      <c r="GC67" s="432">
        <f>'PTRM input'!DA438</f>
        <v>0</v>
      </c>
      <c r="GD67" s="432">
        <f>'PTRM input'!DB438</f>
        <v>0</v>
      </c>
      <c r="GE67" s="463">
        <f>'PTRM input'!DC438</f>
        <v>0</v>
      </c>
      <c r="GF67" s="462">
        <f>'PTRM input'!CY578</f>
        <v>0</v>
      </c>
      <c r="GG67" s="432">
        <f>'PTRM input'!CZ578</f>
        <v>0</v>
      </c>
      <c r="GH67" s="432">
        <f>'PTRM input'!DA578</f>
        <v>0</v>
      </c>
      <c r="GI67" s="432">
        <f>'PTRM input'!DB578</f>
        <v>0</v>
      </c>
      <c r="GJ67" s="463">
        <f>'PTRM input'!DC578</f>
        <v>0</v>
      </c>
    </row>
    <row r="68" spans="1:192" s="4" customFormat="1">
      <c r="A68" s="22"/>
      <c r="B68" s="22"/>
      <c r="C68" s="22"/>
      <c r="D68" s="22"/>
      <c r="E68" s="432" t="str">
        <f>'PTRM input'!E439</f>
        <v>New Tariff 6</v>
      </c>
      <c r="F68" s="462">
        <f>'PTRM input'!F439</f>
        <v>0</v>
      </c>
      <c r="G68" s="432">
        <f>'PTRM input'!G439</f>
        <v>0</v>
      </c>
      <c r="H68" s="432">
        <f>'PTRM input'!H439</f>
        <v>0</v>
      </c>
      <c r="I68" s="432">
        <f>'PTRM input'!I439</f>
        <v>0</v>
      </c>
      <c r="J68" s="432">
        <f>'PTRM input'!J439</f>
        <v>0</v>
      </c>
      <c r="K68" s="463">
        <f>'PTRM input'!K439</f>
        <v>0</v>
      </c>
      <c r="L68" s="432">
        <f>'PTRM input'!G579</f>
        <v>0</v>
      </c>
      <c r="M68" s="432">
        <f>'PTRM input'!H579</f>
        <v>0</v>
      </c>
      <c r="N68" s="432">
        <f>'PTRM input'!I579</f>
        <v>0</v>
      </c>
      <c r="O68" s="432">
        <f>'PTRM input'!J579</f>
        <v>0</v>
      </c>
      <c r="P68" s="463">
        <f>'PTRM input'!K579</f>
        <v>0</v>
      </c>
      <c r="Q68" s="462">
        <f>'PTRM input'!L439</f>
        <v>0</v>
      </c>
      <c r="R68" s="432">
        <f>'PTRM input'!M439</f>
        <v>0</v>
      </c>
      <c r="S68" s="432">
        <f>'PTRM input'!N439</f>
        <v>0</v>
      </c>
      <c r="T68" s="432">
        <f>'PTRM input'!O439</f>
        <v>0</v>
      </c>
      <c r="U68" s="432">
        <f>'PTRM input'!P439</f>
        <v>0</v>
      </c>
      <c r="V68" s="463">
        <f>'PTRM input'!Q439</f>
        <v>0</v>
      </c>
      <c r="W68" s="432">
        <f>'PTRM input'!M579</f>
        <v>0</v>
      </c>
      <c r="X68" s="432">
        <f>'PTRM input'!N579</f>
        <v>0</v>
      </c>
      <c r="Y68" s="432">
        <f>'PTRM input'!O579</f>
        <v>0</v>
      </c>
      <c r="Z68" s="432">
        <f>'PTRM input'!P579</f>
        <v>0</v>
      </c>
      <c r="AA68" s="463">
        <f>'PTRM input'!Q579</f>
        <v>0</v>
      </c>
      <c r="AB68" s="432">
        <f>'PTRM input'!R439</f>
        <v>0</v>
      </c>
      <c r="AC68" s="432">
        <f>'PTRM input'!S439</f>
        <v>0</v>
      </c>
      <c r="AD68" s="432">
        <f>'PTRM input'!T439</f>
        <v>0</v>
      </c>
      <c r="AE68" s="432">
        <f>'PTRM input'!U439</f>
        <v>0</v>
      </c>
      <c r="AF68" s="432">
        <f>'PTRM input'!V439</f>
        <v>0</v>
      </c>
      <c r="AG68" s="432">
        <f>'PTRM input'!W439</f>
        <v>0</v>
      </c>
      <c r="AH68" s="462">
        <f>'PTRM input'!S579</f>
        <v>0</v>
      </c>
      <c r="AI68" s="432">
        <f>'PTRM input'!T579</f>
        <v>0</v>
      </c>
      <c r="AJ68" s="432">
        <f>'PTRM input'!U579</f>
        <v>0</v>
      </c>
      <c r="AK68" s="432">
        <f>'PTRM input'!V579</f>
        <v>0</v>
      </c>
      <c r="AL68" s="463">
        <f>'PTRM input'!W579</f>
        <v>0</v>
      </c>
      <c r="AM68" s="462">
        <f>'PTRM input'!X439</f>
        <v>0</v>
      </c>
      <c r="AN68" s="432">
        <f>'PTRM input'!Y439</f>
        <v>0</v>
      </c>
      <c r="AO68" s="432">
        <f>'PTRM input'!Z439</f>
        <v>0</v>
      </c>
      <c r="AP68" s="432">
        <f>'PTRM input'!AA439</f>
        <v>0</v>
      </c>
      <c r="AQ68" s="432">
        <f>'PTRM input'!AB439</f>
        <v>0</v>
      </c>
      <c r="AR68" s="463">
        <f>'PTRM input'!AC439</f>
        <v>0</v>
      </c>
      <c r="AS68" s="462">
        <f>'PTRM input'!Y579</f>
        <v>0</v>
      </c>
      <c r="AT68" s="432">
        <f>'PTRM input'!Z579</f>
        <v>0</v>
      </c>
      <c r="AU68" s="432">
        <f>'PTRM input'!AA579</f>
        <v>0</v>
      </c>
      <c r="AV68" s="432">
        <f>'PTRM input'!AB579</f>
        <v>0</v>
      </c>
      <c r="AW68" s="463">
        <f>'PTRM input'!AC579</f>
        <v>0</v>
      </c>
      <c r="AX68" s="462">
        <f>'PTRM input'!AD439</f>
        <v>0</v>
      </c>
      <c r="AY68" s="432">
        <f>'PTRM input'!AE439</f>
        <v>0</v>
      </c>
      <c r="AZ68" s="432">
        <f>'PTRM input'!AF439</f>
        <v>0</v>
      </c>
      <c r="BA68" s="432">
        <f>'PTRM input'!AG439</f>
        <v>0</v>
      </c>
      <c r="BB68" s="432">
        <f>'PTRM input'!AH439</f>
        <v>0</v>
      </c>
      <c r="BC68" s="463">
        <f>'PTRM input'!AI439</f>
        <v>0</v>
      </c>
      <c r="BD68" s="462">
        <f>'PTRM input'!AE579</f>
        <v>0</v>
      </c>
      <c r="BE68" s="432">
        <f>'PTRM input'!AF579</f>
        <v>0</v>
      </c>
      <c r="BF68" s="432">
        <f>'PTRM input'!AG579</f>
        <v>0</v>
      </c>
      <c r="BG68" s="432">
        <f>'PTRM input'!AH579</f>
        <v>0</v>
      </c>
      <c r="BH68" s="463">
        <f>'PTRM input'!AI579</f>
        <v>0</v>
      </c>
      <c r="BI68" s="462">
        <f>'PTRM input'!AJ439</f>
        <v>0</v>
      </c>
      <c r="BJ68" s="432">
        <f>'PTRM input'!AK439</f>
        <v>0</v>
      </c>
      <c r="BK68" s="432">
        <f>'PTRM input'!AL439</f>
        <v>0</v>
      </c>
      <c r="BL68" s="432">
        <f>'PTRM input'!AM439</f>
        <v>0</v>
      </c>
      <c r="BM68" s="432">
        <f>'PTRM input'!AN439</f>
        <v>0</v>
      </c>
      <c r="BN68" s="463">
        <f>'PTRM input'!AO439</f>
        <v>0</v>
      </c>
      <c r="BO68" s="462">
        <f>'PTRM input'!AK579</f>
        <v>0</v>
      </c>
      <c r="BP68" s="432">
        <f>'PTRM input'!AL579</f>
        <v>0</v>
      </c>
      <c r="BQ68" s="432">
        <f>'PTRM input'!AM579</f>
        <v>0</v>
      </c>
      <c r="BR68" s="432">
        <f>'PTRM input'!AN579</f>
        <v>0</v>
      </c>
      <c r="BS68" s="463">
        <f>'PTRM input'!AO579</f>
        <v>0</v>
      </c>
      <c r="BT68" s="462">
        <f>'PTRM input'!AP439</f>
        <v>0</v>
      </c>
      <c r="BU68" s="432">
        <f>'PTRM input'!AQ439</f>
        <v>0</v>
      </c>
      <c r="BV68" s="432">
        <f>'PTRM input'!AR439</f>
        <v>0</v>
      </c>
      <c r="BW68" s="432">
        <f>'PTRM input'!AS439</f>
        <v>0</v>
      </c>
      <c r="BX68" s="432">
        <f>'PTRM input'!AT439</f>
        <v>0</v>
      </c>
      <c r="BY68" s="463">
        <f>'PTRM input'!AU439</f>
        <v>0</v>
      </c>
      <c r="BZ68" s="462">
        <f>'PTRM input'!AQ579</f>
        <v>0</v>
      </c>
      <c r="CA68" s="432">
        <f>'PTRM input'!AR579</f>
        <v>0</v>
      </c>
      <c r="CB68" s="432">
        <f>'PTRM input'!AS579</f>
        <v>0</v>
      </c>
      <c r="CC68" s="432">
        <f>'PTRM input'!AT579</f>
        <v>0</v>
      </c>
      <c r="CD68" s="463">
        <f>'PTRM input'!AU579</f>
        <v>0</v>
      </c>
      <c r="CE68" s="462">
        <f>'PTRM input'!AV439</f>
        <v>0</v>
      </c>
      <c r="CF68" s="432">
        <f>'PTRM input'!AW439</f>
        <v>0</v>
      </c>
      <c r="CG68" s="432">
        <f>'PTRM input'!AX439</f>
        <v>0</v>
      </c>
      <c r="CH68" s="432">
        <f>'PTRM input'!AY439</f>
        <v>0</v>
      </c>
      <c r="CI68" s="432">
        <f>'PTRM input'!AZ439</f>
        <v>0</v>
      </c>
      <c r="CJ68" s="463">
        <f>'PTRM input'!BA439</f>
        <v>0</v>
      </c>
      <c r="CK68" s="462">
        <f>'PTRM input'!AW579</f>
        <v>0</v>
      </c>
      <c r="CL68" s="432">
        <f>'PTRM input'!AX579</f>
        <v>0</v>
      </c>
      <c r="CM68" s="432">
        <f>'PTRM input'!AY579</f>
        <v>0</v>
      </c>
      <c r="CN68" s="432">
        <f>'PTRM input'!AZ579</f>
        <v>0</v>
      </c>
      <c r="CO68" s="463">
        <f>'PTRM input'!BA579</f>
        <v>0</v>
      </c>
      <c r="CP68" s="462">
        <f>'PTRM input'!BB439</f>
        <v>0</v>
      </c>
      <c r="CQ68" s="432">
        <f>'PTRM input'!BC439</f>
        <v>0</v>
      </c>
      <c r="CR68" s="432">
        <f>'PTRM input'!BD439</f>
        <v>0</v>
      </c>
      <c r="CS68" s="432">
        <f>'PTRM input'!BE439</f>
        <v>0</v>
      </c>
      <c r="CT68" s="432">
        <f>'PTRM input'!BF439</f>
        <v>0</v>
      </c>
      <c r="CU68" s="463">
        <f>'PTRM input'!BG439</f>
        <v>0</v>
      </c>
      <c r="CV68" s="462">
        <f>'PTRM input'!BC579</f>
        <v>0</v>
      </c>
      <c r="CW68" s="432">
        <f>'PTRM input'!BD579</f>
        <v>0</v>
      </c>
      <c r="CX68" s="432">
        <f>'PTRM input'!BE579</f>
        <v>0</v>
      </c>
      <c r="CY68" s="432">
        <f>'PTRM input'!BF579</f>
        <v>0</v>
      </c>
      <c r="CZ68" s="463">
        <f>'PTRM input'!BG579</f>
        <v>0</v>
      </c>
      <c r="DA68" s="462">
        <f>'PTRM input'!BH439</f>
        <v>0</v>
      </c>
      <c r="DB68" s="432">
        <f>'PTRM input'!BI439</f>
        <v>0</v>
      </c>
      <c r="DC68" s="432">
        <f>'PTRM input'!BJ439</f>
        <v>0</v>
      </c>
      <c r="DD68" s="432">
        <f>'PTRM input'!BK439</f>
        <v>0</v>
      </c>
      <c r="DE68" s="432">
        <f>'PTRM input'!BL439</f>
        <v>0</v>
      </c>
      <c r="DF68" s="463">
        <f>'PTRM input'!BM439</f>
        <v>0</v>
      </c>
      <c r="DG68" s="462">
        <f>'PTRM input'!BI579</f>
        <v>0</v>
      </c>
      <c r="DH68" s="432">
        <f>'PTRM input'!BJ579</f>
        <v>0</v>
      </c>
      <c r="DI68" s="432">
        <f>'PTRM input'!BK579</f>
        <v>0</v>
      </c>
      <c r="DJ68" s="432">
        <f>'PTRM input'!BL579</f>
        <v>0</v>
      </c>
      <c r="DK68" s="463">
        <f>'PTRM input'!BM579</f>
        <v>0</v>
      </c>
      <c r="DL68" s="462">
        <f>'PTRM input'!BN439</f>
        <v>0</v>
      </c>
      <c r="DM68" s="432">
        <f>'PTRM input'!BO439</f>
        <v>0</v>
      </c>
      <c r="DN68" s="432">
        <f>'PTRM input'!BP439</f>
        <v>0</v>
      </c>
      <c r="DO68" s="432">
        <f>'PTRM input'!BQ439</f>
        <v>0</v>
      </c>
      <c r="DP68" s="432">
        <f>'PTRM input'!BR439</f>
        <v>0</v>
      </c>
      <c r="DQ68" s="463">
        <f>'PTRM input'!BS439</f>
        <v>0</v>
      </c>
      <c r="DR68" s="462">
        <f>'PTRM input'!BO579</f>
        <v>0</v>
      </c>
      <c r="DS68" s="432">
        <f>'PTRM input'!BP579</f>
        <v>0</v>
      </c>
      <c r="DT68" s="432">
        <f>'PTRM input'!BQ579</f>
        <v>0</v>
      </c>
      <c r="DU68" s="432">
        <f>'PTRM input'!BR579</f>
        <v>0</v>
      </c>
      <c r="DV68" s="463">
        <f>'PTRM input'!BS579</f>
        <v>0</v>
      </c>
      <c r="DW68" s="462">
        <f>'PTRM input'!BT439</f>
        <v>0</v>
      </c>
      <c r="DX68" s="432">
        <f>'PTRM input'!BU439</f>
        <v>0</v>
      </c>
      <c r="DY68" s="432">
        <f>'PTRM input'!BV439</f>
        <v>0</v>
      </c>
      <c r="DZ68" s="432">
        <f>'PTRM input'!BW439</f>
        <v>0</v>
      </c>
      <c r="EA68" s="432">
        <f>'PTRM input'!BX439</f>
        <v>0</v>
      </c>
      <c r="EB68" s="463">
        <f>'PTRM input'!BY439</f>
        <v>0</v>
      </c>
      <c r="EC68" s="462">
        <f>'PTRM input'!BU579</f>
        <v>0</v>
      </c>
      <c r="ED68" s="432">
        <f>'PTRM input'!BV579</f>
        <v>0</v>
      </c>
      <c r="EE68" s="432">
        <f>'PTRM input'!BW579</f>
        <v>0</v>
      </c>
      <c r="EF68" s="432">
        <f>'PTRM input'!BX579</f>
        <v>0</v>
      </c>
      <c r="EG68" s="463">
        <f>'PTRM input'!BY579</f>
        <v>0</v>
      </c>
      <c r="EH68" s="462">
        <f>'PTRM input'!BZ439</f>
        <v>0</v>
      </c>
      <c r="EI68" s="432">
        <f>'PTRM input'!CA439</f>
        <v>0</v>
      </c>
      <c r="EJ68" s="432">
        <f>'PTRM input'!CB439</f>
        <v>0</v>
      </c>
      <c r="EK68" s="432">
        <f>'PTRM input'!CC439</f>
        <v>0</v>
      </c>
      <c r="EL68" s="432">
        <f>'PTRM input'!CD439</f>
        <v>0</v>
      </c>
      <c r="EM68" s="463">
        <f>'PTRM input'!CE439</f>
        <v>0</v>
      </c>
      <c r="EN68" s="462">
        <f>'PTRM input'!CA579</f>
        <v>0</v>
      </c>
      <c r="EO68" s="432">
        <f>'PTRM input'!CB579</f>
        <v>0</v>
      </c>
      <c r="EP68" s="432">
        <f>'PTRM input'!CC579</f>
        <v>0</v>
      </c>
      <c r="EQ68" s="432">
        <f>'PTRM input'!CD579</f>
        <v>0</v>
      </c>
      <c r="ER68" s="463">
        <f>'PTRM input'!CE579</f>
        <v>0</v>
      </c>
      <c r="ES68" s="462">
        <f>'PTRM input'!CF439</f>
        <v>0</v>
      </c>
      <c r="ET68" s="432">
        <f>'PTRM input'!CG439</f>
        <v>0</v>
      </c>
      <c r="EU68" s="432">
        <f>'PTRM input'!CH439</f>
        <v>0</v>
      </c>
      <c r="EV68" s="432">
        <f>'PTRM input'!CI439</f>
        <v>0</v>
      </c>
      <c r="EW68" s="432">
        <f>'PTRM input'!CJ439</f>
        <v>0</v>
      </c>
      <c r="EX68" s="463">
        <f>'PTRM input'!CK439</f>
        <v>0</v>
      </c>
      <c r="EY68" s="462">
        <f>'PTRM input'!CG579</f>
        <v>0</v>
      </c>
      <c r="EZ68" s="432">
        <f>'PTRM input'!CH579</f>
        <v>0</v>
      </c>
      <c r="FA68" s="432">
        <f>'PTRM input'!CI579</f>
        <v>0</v>
      </c>
      <c r="FB68" s="432">
        <f>'PTRM input'!CJ579</f>
        <v>0</v>
      </c>
      <c r="FC68" s="463">
        <f>'PTRM input'!CK579</f>
        <v>0</v>
      </c>
      <c r="FD68" s="462">
        <f>'PTRM input'!CL439</f>
        <v>0</v>
      </c>
      <c r="FE68" s="432">
        <f>'PTRM input'!CM439</f>
        <v>0</v>
      </c>
      <c r="FF68" s="432">
        <f>'PTRM input'!CN439</f>
        <v>0</v>
      </c>
      <c r="FG68" s="432">
        <f>'PTRM input'!CO439</f>
        <v>0</v>
      </c>
      <c r="FH68" s="432">
        <f>'PTRM input'!CP439</f>
        <v>0</v>
      </c>
      <c r="FI68" s="463">
        <f>'PTRM input'!CQ439</f>
        <v>0</v>
      </c>
      <c r="FJ68" s="462">
        <f>'PTRM input'!CM579</f>
        <v>0</v>
      </c>
      <c r="FK68" s="432">
        <f>'PTRM input'!CN579</f>
        <v>0</v>
      </c>
      <c r="FL68" s="432">
        <f>'PTRM input'!CO579</f>
        <v>0</v>
      </c>
      <c r="FM68" s="432">
        <f>'PTRM input'!CP579</f>
        <v>0</v>
      </c>
      <c r="FN68" s="463">
        <f>'PTRM input'!CQ579</f>
        <v>0</v>
      </c>
      <c r="FO68" s="462">
        <f>'PTRM input'!CR439</f>
        <v>0</v>
      </c>
      <c r="FP68" s="432">
        <f>'PTRM input'!CS439</f>
        <v>0</v>
      </c>
      <c r="FQ68" s="432">
        <f>'PTRM input'!CT439</f>
        <v>0</v>
      </c>
      <c r="FR68" s="432">
        <f>'PTRM input'!CU439</f>
        <v>0</v>
      </c>
      <c r="FS68" s="432">
        <f>'PTRM input'!CV439</f>
        <v>0</v>
      </c>
      <c r="FT68" s="463">
        <f>'PTRM input'!CW439</f>
        <v>0</v>
      </c>
      <c r="FU68" s="462">
        <f>'PTRM input'!CS579</f>
        <v>0</v>
      </c>
      <c r="FV68" s="432">
        <f>'PTRM input'!CT579</f>
        <v>0</v>
      </c>
      <c r="FW68" s="432">
        <f>'PTRM input'!CU579</f>
        <v>0</v>
      </c>
      <c r="FX68" s="432">
        <f>'PTRM input'!CV579</f>
        <v>0</v>
      </c>
      <c r="FY68" s="463">
        <f>'PTRM input'!CW579</f>
        <v>0</v>
      </c>
      <c r="FZ68" s="462">
        <f>'PTRM input'!CX439</f>
        <v>0</v>
      </c>
      <c r="GA68" s="432">
        <f>'PTRM input'!CY439</f>
        <v>0</v>
      </c>
      <c r="GB68" s="432">
        <f>'PTRM input'!CZ439</f>
        <v>0</v>
      </c>
      <c r="GC68" s="432">
        <f>'PTRM input'!DA439</f>
        <v>0</v>
      </c>
      <c r="GD68" s="432">
        <f>'PTRM input'!DB439</f>
        <v>0</v>
      </c>
      <c r="GE68" s="463">
        <f>'PTRM input'!DC439</f>
        <v>0</v>
      </c>
      <c r="GF68" s="462">
        <f>'PTRM input'!CY579</f>
        <v>0</v>
      </c>
      <c r="GG68" s="432">
        <f>'PTRM input'!CZ579</f>
        <v>0</v>
      </c>
      <c r="GH68" s="432">
        <f>'PTRM input'!DA579</f>
        <v>0</v>
      </c>
      <c r="GI68" s="432">
        <f>'PTRM input'!DB579</f>
        <v>0</v>
      </c>
      <c r="GJ68" s="463">
        <f>'PTRM input'!DC579</f>
        <v>0</v>
      </c>
    </row>
    <row r="69" spans="1:192" s="4" customFormat="1">
      <c r="A69" s="22"/>
      <c r="B69" s="22"/>
      <c r="C69" s="22"/>
      <c r="D69" s="22"/>
      <c r="E69" s="432" t="str">
        <f>'PTRM input'!E440</f>
        <v>New Tariff 7</v>
      </c>
      <c r="F69" s="462">
        <f>'PTRM input'!F440</f>
        <v>0</v>
      </c>
      <c r="G69" s="432">
        <f>'PTRM input'!G440</f>
        <v>0</v>
      </c>
      <c r="H69" s="432">
        <f>'PTRM input'!H440</f>
        <v>0</v>
      </c>
      <c r="I69" s="432">
        <f>'PTRM input'!I440</f>
        <v>0</v>
      </c>
      <c r="J69" s="432">
        <f>'PTRM input'!J440</f>
        <v>0</v>
      </c>
      <c r="K69" s="463">
        <f>'PTRM input'!K440</f>
        <v>0</v>
      </c>
      <c r="L69" s="432">
        <f>'PTRM input'!G580</f>
        <v>0</v>
      </c>
      <c r="M69" s="432">
        <f>'PTRM input'!H580</f>
        <v>0</v>
      </c>
      <c r="N69" s="432">
        <f>'PTRM input'!I580</f>
        <v>0</v>
      </c>
      <c r="O69" s="432">
        <f>'PTRM input'!J580</f>
        <v>0</v>
      </c>
      <c r="P69" s="463">
        <f>'PTRM input'!K580</f>
        <v>0</v>
      </c>
      <c r="Q69" s="462">
        <f>'PTRM input'!L440</f>
        <v>0</v>
      </c>
      <c r="R69" s="432">
        <f>'PTRM input'!M440</f>
        <v>0</v>
      </c>
      <c r="S69" s="432">
        <f>'PTRM input'!N440</f>
        <v>0</v>
      </c>
      <c r="T69" s="432">
        <f>'PTRM input'!O440</f>
        <v>0</v>
      </c>
      <c r="U69" s="432">
        <f>'PTRM input'!P440</f>
        <v>0</v>
      </c>
      <c r="V69" s="463">
        <f>'PTRM input'!Q440</f>
        <v>0</v>
      </c>
      <c r="W69" s="432">
        <f>'PTRM input'!M580</f>
        <v>0</v>
      </c>
      <c r="X69" s="432">
        <f>'PTRM input'!N580</f>
        <v>0</v>
      </c>
      <c r="Y69" s="432">
        <f>'PTRM input'!O580</f>
        <v>0</v>
      </c>
      <c r="Z69" s="432">
        <f>'PTRM input'!P580</f>
        <v>0</v>
      </c>
      <c r="AA69" s="463">
        <f>'PTRM input'!Q580</f>
        <v>0</v>
      </c>
      <c r="AB69" s="432">
        <f>'PTRM input'!R440</f>
        <v>0</v>
      </c>
      <c r="AC69" s="432">
        <f>'PTRM input'!S440</f>
        <v>0</v>
      </c>
      <c r="AD69" s="432">
        <f>'PTRM input'!T440</f>
        <v>0</v>
      </c>
      <c r="AE69" s="432">
        <f>'PTRM input'!U440</f>
        <v>0</v>
      </c>
      <c r="AF69" s="432">
        <f>'PTRM input'!V440</f>
        <v>0</v>
      </c>
      <c r="AG69" s="432">
        <f>'PTRM input'!W440</f>
        <v>0</v>
      </c>
      <c r="AH69" s="462">
        <f>'PTRM input'!S580</f>
        <v>0</v>
      </c>
      <c r="AI69" s="432">
        <f>'PTRM input'!T580</f>
        <v>0</v>
      </c>
      <c r="AJ69" s="432">
        <f>'PTRM input'!U580</f>
        <v>0</v>
      </c>
      <c r="AK69" s="432">
        <f>'PTRM input'!V580</f>
        <v>0</v>
      </c>
      <c r="AL69" s="463">
        <f>'PTRM input'!W580</f>
        <v>0</v>
      </c>
      <c r="AM69" s="462">
        <f>'PTRM input'!X440</f>
        <v>0</v>
      </c>
      <c r="AN69" s="432">
        <f>'PTRM input'!Y440</f>
        <v>0</v>
      </c>
      <c r="AO69" s="432">
        <f>'PTRM input'!Z440</f>
        <v>0</v>
      </c>
      <c r="AP69" s="432">
        <f>'PTRM input'!AA440</f>
        <v>0</v>
      </c>
      <c r="AQ69" s="432">
        <f>'PTRM input'!AB440</f>
        <v>0</v>
      </c>
      <c r="AR69" s="463">
        <f>'PTRM input'!AC440</f>
        <v>0</v>
      </c>
      <c r="AS69" s="462">
        <f>'PTRM input'!Y580</f>
        <v>0</v>
      </c>
      <c r="AT69" s="432">
        <f>'PTRM input'!Z580</f>
        <v>0</v>
      </c>
      <c r="AU69" s="432">
        <f>'PTRM input'!AA580</f>
        <v>0</v>
      </c>
      <c r="AV69" s="432">
        <f>'PTRM input'!AB580</f>
        <v>0</v>
      </c>
      <c r="AW69" s="463">
        <f>'PTRM input'!AC580</f>
        <v>0</v>
      </c>
      <c r="AX69" s="462">
        <f>'PTRM input'!AD440</f>
        <v>0</v>
      </c>
      <c r="AY69" s="432">
        <f>'PTRM input'!AE440</f>
        <v>0</v>
      </c>
      <c r="AZ69" s="432">
        <f>'PTRM input'!AF440</f>
        <v>0</v>
      </c>
      <c r="BA69" s="432">
        <f>'PTRM input'!AG440</f>
        <v>0</v>
      </c>
      <c r="BB69" s="432">
        <f>'PTRM input'!AH440</f>
        <v>0</v>
      </c>
      <c r="BC69" s="463">
        <f>'PTRM input'!AI440</f>
        <v>0</v>
      </c>
      <c r="BD69" s="462">
        <f>'PTRM input'!AE580</f>
        <v>0</v>
      </c>
      <c r="BE69" s="432">
        <f>'PTRM input'!AF580</f>
        <v>0</v>
      </c>
      <c r="BF69" s="432">
        <f>'PTRM input'!AG580</f>
        <v>0</v>
      </c>
      <c r="BG69" s="432">
        <f>'PTRM input'!AH580</f>
        <v>0</v>
      </c>
      <c r="BH69" s="463">
        <f>'PTRM input'!AI580</f>
        <v>0</v>
      </c>
      <c r="BI69" s="462">
        <f>'PTRM input'!AJ440</f>
        <v>0</v>
      </c>
      <c r="BJ69" s="432">
        <f>'PTRM input'!AK440</f>
        <v>0</v>
      </c>
      <c r="BK69" s="432">
        <f>'PTRM input'!AL440</f>
        <v>0</v>
      </c>
      <c r="BL69" s="432">
        <f>'PTRM input'!AM440</f>
        <v>0</v>
      </c>
      <c r="BM69" s="432">
        <f>'PTRM input'!AN440</f>
        <v>0</v>
      </c>
      <c r="BN69" s="463">
        <f>'PTRM input'!AO440</f>
        <v>0</v>
      </c>
      <c r="BO69" s="462">
        <f>'PTRM input'!AK580</f>
        <v>0</v>
      </c>
      <c r="BP69" s="432">
        <f>'PTRM input'!AL580</f>
        <v>0</v>
      </c>
      <c r="BQ69" s="432">
        <f>'PTRM input'!AM580</f>
        <v>0</v>
      </c>
      <c r="BR69" s="432">
        <f>'PTRM input'!AN580</f>
        <v>0</v>
      </c>
      <c r="BS69" s="463">
        <f>'PTRM input'!AO580</f>
        <v>0</v>
      </c>
      <c r="BT69" s="462">
        <f>'PTRM input'!AP440</f>
        <v>0</v>
      </c>
      <c r="BU69" s="432">
        <f>'PTRM input'!AQ440</f>
        <v>0</v>
      </c>
      <c r="BV69" s="432">
        <f>'PTRM input'!AR440</f>
        <v>0</v>
      </c>
      <c r="BW69" s="432">
        <f>'PTRM input'!AS440</f>
        <v>0</v>
      </c>
      <c r="BX69" s="432">
        <f>'PTRM input'!AT440</f>
        <v>0</v>
      </c>
      <c r="BY69" s="463">
        <f>'PTRM input'!AU440</f>
        <v>0</v>
      </c>
      <c r="BZ69" s="462">
        <f>'PTRM input'!AQ580</f>
        <v>0</v>
      </c>
      <c r="CA69" s="432">
        <f>'PTRM input'!AR580</f>
        <v>0</v>
      </c>
      <c r="CB69" s="432">
        <f>'PTRM input'!AS580</f>
        <v>0</v>
      </c>
      <c r="CC69" s="432">
        <f>'PTRM input'!AT580</f>
        <v>0</v>
      </c>
      <c r="CD69" s="463">
        <f>'PTRM input'!AU580</f>
        <v>0</v>
      </c>
      <c r="CE69" s="462">
        <f>'PTRM input'!AV440</f>
        <v>0</v>
      </c>
      <c r="CF69" s="432">
        <f>'PTRM input'!AW440</f>
        <v>0</v>
      </c>
      <c r="CG69" s="432">
        <f>'PTRM input'!AX440</f>
        <v>0</v>
      </c>
      <c r="CH69" s="432">
        <f>'PTRM input'!AY440</f>
        <v>0</v>
      </c>
      <c r="CI69" s="432">
        <f>'PTRM input'!AZ440</f>
        <v>0</v>
      </c>
      <c r="CJ69" s="463">
        <f>'PTRM input'!BA440</f>
        <v>0</v>
      </c>
      <c r="CK69" s="462">
        <f>'PTRM input'!AW580</f>
        <v>0</v>
      </c>
      <c r="CL69" s="432">
        <f>'PTRM input'!AX580</f>
        <v>0</v>
      </c>
      <c r="CM69" s="432">
        <f>'PTRM input'!AY580</f>
        <v>0</v>
      </c>
      <c r="CN69" s="432">
        <f>'PTRM input'!AZ580</f>
        <v>0</v>
      </c>
      <c r="CO69" s="463">
        <f>'PTRM input'!BA580</f>
        <v>0</v>
      </c>
      <c r="CP69" s="462">
        <f>'PTRM input'!BB440</f>
        <v>0</v>
      </c>
      <c r="CQ69" s="432">
        <f>'PTRM input'!BC440</f>
        <v>0</v>
      </c>
      <c r="CR69" s="432">
        <f>'PTRM input'!BD440</f>
        <v>0</v>
      </c>
      <c r="CS69" s="432">
        <f>'PTRM input'!BE440</f>
        <v>0</v>
      </c>
      <c r="CT69" s="432">
        <f>'PTRM input'!BF440</f>
        <v>0</v>
      </c>
      <c r="CU69" s="463">
        <f>'PTRM input'!BG440</f>
        <v>0</v>
      </c>
      <c r="CV69" s="462">
        <f>'PTRM input'!BC580</f>
        <v>0</v>
      </c>
      <c r="CW69" s="432">
        <f>'PTRM input'!BD580</f>
        <v>0</v>
      </c>
      <c r="CX69" s="432">
        <f>'PTRM input'!BE580</f>
        <v>0</v>
      </c>
      <c r="CY69" s="432">
        <f>'PTRM input'!BF580</f>
        <v>0</v>
      </c>
      <c r="CZ69" s="463">
        <f>'PTRM input'!BG580</f>
        <v>0</v>
      </c>
      <c r="DA69" s="462">
        <f>'PTRM input'!BH440</f>
        <v>0</v>
      </c>
      <c r="DB69" s="432">
        <f>'PTRM input'!BI440</f>
        <v>0</v>
      </c>
      <c r="DC69" s="432">
        <f>'PTRM input'!BJ440</f>
        <v>0</v>
      </c>
      <c r="DD69" s="432">
        <f>'PTRM input'!BK440</f>
        <v>0</v>
      </c>
      <c r="DE69" s="432">
        <f>'PTRM input'!BL440</f>
        <v>0</v>
      </c>
      <c r="DF69" s="463">
        <f>'PTRM input'!BM440</f>
        <v>0</v>
      </c>
      <c r="DG69" s="462">
        <f>'PTRM input'!BI580</f>
        <v>0</v>
      </c>
      <c r="DH69" s="432">
        <f>'PTRM input'!BJ580</f>
        <v>0</v>
      </c>
      <c r="DI69" s="432">
        <f>'PTRM input'!BK580</f>
        <v>0</v>
      </c>
      <c r="DJ69" s="432">
        <f>'PTRM input'!BL580</f>
        <v>0</v>
      </c>
      <c r="DK69" s="463">
        <f>'PTRM input'!BM580</f>
        <v>0</v>
      </c>
      <c r="DL69" s="462">
        <f>'PTRM input'!BN440</f>
        <v>0</v>
      </c>
      <c r="DM69" s="432">
        <f>'PTRM input'!BO440</f>
        <v>0</v>
      </c>
      <c r="DN69" s="432">
        <f>'PTRM input'!BP440</f>
        <v>0</v>
      </c>
      <c r="DO69" s="432">
        <f>'PTRM input'!BQ440</f>
        <v>0</v>
      </c>
      <c r="DP69" s="432">
        <f>'PTRM input'!BR440</f>
        <v>0</v>
      </c>
      <c r="DQ69" s="463">
        <f>'PTRM input'!BS440</f>
        <v>0</v>
      </c>
      <c r="DR69" s="462">
        <f>'PTRM input'!BO580</f>
        <v>0</v>
      </c>
      <c r="DS69" s="432">
        <f>'PTRM input'!BP580</f>
        <v>0</v>
      </c>
      <c r="DT69" s="432">
        <f>'PTRM input'!BQ580</f>
        <v>0</v>
      </c>
      <c r="DU69" s="432">
        <f>'PTRM input'!BR580</f>
        <v>0</v>
      </c>
      <c r="DV69" s="463">
        <f>'PTRM input'!BS580</f>
        <v>0</v>
      </c>
      <c r="DW69" s="462">
        <f>'PTRM input'!BT440</f>
        <v>0</v>
      </c>
      <c r="DX69" s="432">
        <f>'PTRM input'!BU440</f>
        <v>0</v>
      </c>
      <c r="DY69" s="432">
        <f>'PTRM input'!BV440</f>
        <v>0</v>
      </c>
      <c r="DZ69" s="432">
        <f>'PTRM input'!BW440</f>
        <v>0</v>
      </c>
      <c r="EA69" s="432">
        <f>'PTRM input'!BX440</f>
        <v>0</v>
      </c>
      <c r="EB69" s="463">
        <f>'PTRM input'!BY440</f>
        <v>0</v>
      </c>
      <c r="EC69" s="462">
        <f>'PTRM input'!BU580</f>
        <v>0</v>
      </c>
      <c r="ED69" s="432">
        <f>'PTRM input'!BV580</f>
        <v>0</v>
      </c>
      <c r="EE69" s="432">
        <f>'PTRM input'!BW580</f>
        <v>0</v>
      </c>
      <c r="EF69" s="432">
        <f>'PTRM input'!BX580</f>
        <v>0</v>
      </c>
      <c r="EG69" s="463">
        <f>'PTRM input'!BY580</f>
        <v>0</v>
      </c>
      <c r="EH69" s="462">
        <f>'PTRM input'!BZ440</f>
        <v>0</v>
      </c>
      <c r="EI69" s="432">
        <f>'PTRM input'!CA440</f>
        <v>0</v>
      </c>
      <c r="EJ69" s="432">
        <f>'PTRM input'!CB440</f>
        <v>0</v>
      </c>
      <c r="EK69" s="432">
        <f>'PTRM input'!CC440</f>
        <v>0</v>
      </c>
      <c r="EL69" s="432">
        <f>'PTRM input'!CD440</f>
        <v>0</v>
      </c>
      <c r="EM69" s="463">
        <f>'PTRM input'!CE440</f>
        <v>0</v>
      </c>
      <c r="EN69" s="462">
        <f>'PTRM input'!CA580</f>
        <v>0</v>
      </c>
      <c r="EO69" s="432">
        <f>'PTRM input'!CB580</f>
        <v>0</v>
      </c>
      <c r="EP69" s="432">
        <f>'PTRM input'!CC580</f>
        <v>0</v>
      </c>
      <c r="EQ69" s="432">
        <f>'PTRM input'!CD580</f>
        <v>0</v>
      </c>
      <c r="ER69" s="463">
        <f>'PTRM input'!CE580</f>
        <v>0</v>
      </c>
      <c r="ES69" s="462">
        <f>'PTRM input'!CF440</f>
        <v>0</v>
      </c>
      <c r="ET69" s="432">
        <f>'PTRM input'!CG440</f>
        <v>0</v>
      </c>
      <c r="EU69" s="432">
        <f>'PTRM input'!CH440</f>
        <v>0</v>
      </c>
      <c r="EV69" s="432">
        <f>'PTRM input'!CI440</f>
        <v>0</v>
      </c>
      <c r="EW69" s="432">
        <f>'PTRM input'!CJ440</f>
        <v>0</v>
      </c>
      <c r="EX69" s="463">
        <f>'PTRM input'!CK440</f>
        <v>0</v>
      </c>
      <c r="EY69" s="462">
        <f>'PTRM input'!CG580</f>
        <v>0</v>
      </c>
      <c r="EZ69" s="432">
        <f>'PTRM input'!CH580</f>
        <v>0</v>
      </c>
      <c r="FA69" s="432">
        <f>'PTRM input'!CI580</f>
        <v>0</v>
      </c>
      <c r="FB69" s="432">
        <f>'PTRM input'!CJ580</f>
        <v>0</v>
      </c>
      <c r="FC69" s="463">
        <f>'PTRM input'!CK580</f>
        <v>0</v>
      </c>
      <c r="FD69" s="462">
        <f>'PTRM input'!CL440</f>
        <v>0</v>
      </c>
      <c r="FE69" s="432">
        <f>'PTRM input'!CM440</f>
        <v>0</v>
      </c>
      <c r="FF69" s="432">
        <f>'PTRM input'!CN440</f>
        <v>0</v>
      </c>
      <c r="FG69" s="432">
        <f>'PTRM input'!CO440</f>
        <v>0</v>
      </c>
      <c r="FH69" s="432">
        <f>'PTRM input'!CP440</f>
        <v>0</v>
      </c>
      <c r="FI69" s="463">
        <f>'PTRM input'!CQ440</f>
        <v>0</v>
      </c>
      <c r="FJ69" s="462">
        <f>'PTRM input'!CM580</f>
        <v>0</v>
      </c>
      <c r="FK69" s="432">
        <f>'PTRM input'!CN580</f>
        <v>0</v>
      </c>
      <c r="FL69" s="432">
        <f>'PTRM input'!CO580</f>
        <v>0</v>
      </c>
      <c r="FM69" s="432">
        <f>'PTRM input'!CP580</f>
        <v>0</v>
      </c>
      <c r="FN69" s="463">
        <f>'PTRM input'!CQ580</f>
        <v>0</v>
      </c>
      <c r="FO69" s="462">
        <f>'PTRM input'!CR440</f>
        <v>0</v>
      </c>
      <c r="FP69" s="432">
        <f>'PTRM input'!CS440</f>
        <v>0</v>
      </c>
      <c r="FQ69" s="432">
        <f>'PTRM input'!CT440</f>
        <v>0</v>
      </c>
      <c r="FR69" s="432">
        <f>'PTRM input'!CU440</f>
        <v>0</v>
      </c>
      <c r="FS69" s="432">
        <f>'PTRM input'!CV440</f>
        <v>0</v>
      </c>
      <c r="FT69" s="463">
        <f>'PTRM input'!CW440</f>
        <v>0</v>
      </c>
      <c r="FU69" s="462">
        <f>'PTRM input'!CS580</f>
        <v>0</v>
      </c>
      <c r="FV69" s="432">
        <f>'PTRM input'!CT580</f>
        <v>0</v>
      </c>
      <c r="FW69" s="432">
        <f>'PTRM input'!CU580</f>
        <v>0</v>
      </c>
      <c r="FX69" s="432">
        <f>'PTRM input'!CV580</f>
        <v>0</v>
      </c>
      <c r="FY69" s="463">
        <f>'PTRM input'!CW580</f>
        <v>0</v>
      </c>
      <c r="FZ69" s="462">
        <f>'PTRM input'!CX440</f>
        <v>0</v>
      </c>
      <c r="GA69" s="432">
        <f>'PTRM input'!CY440</f>
        <v>0</v>
      </c>
      <c r="GB69" s="432">
        <f>'PTRM input'!CZ440</f>
        <v>0</v>
      </c>
      <c r="GC69" s="432">
        <f>'PTRM input'!DA440</f>
        <v>0</v>
      </c>
      <c r="GD69" s="432">
        <f>'PTRM input'!DB440</f>
        <v>0</v>
      </c>
      <c r="GE69" s="463">
        <f>'PTRM input'!DC440</f>
        <v>0</v>
      </c>
      <c r="GF69" s="462">
        <f>'PTRM input'!CY580</f>
        <v>0</v>
      </c>
      <c r="GG69" s="432">
        <f>'PTRM input'!CZ580</f>
        <v>0</v>
      </c>
      <c r="GH69" s="432">
        <f>'PTRM input'!DA580</f>
        <v>0</v>
      </c>
      <c r="GI69" s="432">
        <f>'PTRM input'!DB580</f>
        <v>0</v>
      </c>
      <c r="GJ69" s="463">
        <f>'PTRM input'!DC580</f>
        <v>0</v>
      </c>
    </row>
    <row r="70" spans="1:192" s="4" customFormat="1">
      <c r="A70" s="22"/>
      <c r="B70" s="22"/>
      <c r="C70" s="22"/>
      <c r="D70" s="22"/>
      <c r="E70" s="432" t="str">
        <f>'PTRM input'!E441</f>
        <v>New Tariff 8</v>
      </c>
      <c r="F70" s="462">
        <f>'PTRM input'!F441</f>
        <v>0</v>
      </c>
      <c r="G70" s="432">
        <f>'PTRM input'!G441</f>
        <v>0</v>
      </c>
      <c r="H70" s="432">
        <f>'PTRM input'!H441</f>
        <v>0</v>
      </c>
      <c r="I70" s="432">
        <f>'PTRM input'!I441</f>
        <v>0</v>
      </c>
      <c r="J70" s="432">
        <f>'PTRM input'!J441</f>
        <v>0</v>
      </c>
      <c r="K70" s="463">
        <f>'PTRM input'!K441</f>
        <v>0</v>
      </c>
      <c r="L70" s="432">
        <f>'PTRM input'!G581</f>
        <v>0</v>
      </c>
      <c r="M70" s="432">
        <f>'PTRM input'!H581</f>
        <v>0</v>
      </c>
      <c r="N70" s="432">
        <f>'PTRM input'!I581</f>
        <v>0</v>
      </c>
      <c r="O70" s="432">
        <f>'PTRM input'!J581</f>
        <v>0</v>
      </c>
      <c r="P70" s="463">
        <f>'PTRM input'!K581</f>
        <v>0</v>
      </c>
      <c r="Q70" s="462">
        <f>'PTRM input'!L441</f>
        <v>0</v>
      </c>
      <c r="R70" s="432">
        <f>'PTRM input'!M441</f>
        <v>0</v>
      </c>
      <c r="S70" s="432">
        <f>'PTRM input'!N441</f>
        <v>0</v>
      </c>
      <c r="T70" s="432">
        <f>'PTRM input'!O441</f>
        <v>0</v>
      </c>
      <c r="U70" s="432">
        <f>'PTRM input'!P441</f>
        <v>0</v>
      </c>
      <c r="V70" s="463">
        <f>'PTRM input'!Q441</f>
        <v>0</v>
      </c>
      <c r="W70" s="432">
        <f>'PTRM input'!M581</f>
        <v>0</v>
      </c>
      <c r="X70" s="432">
        <f>'PTRM input'!N581</f>
        <v>0</v>
      </c>
      <c r="Y70" s="432">
        <f>'PTRM input'!O581</f>
        <v>0</v>
      </c>
      <c r="Z70" s="432">
        <f>'PTRM input'!P581</f>
        <v>0</v>
      </c>
      <c r="AA70" s="463">
        <f>'PTRM input'!Q581</f>
        <v>0</v>
      </c>
      <c r="AB70" s="432">
        <f>'PTRM input'!R441</f>
        <v>0</v>
      </c>
      <c r="AC70" s="432">
        <f>'PTRM input'!S441</f>
        <v>0</v>
      </c>
      <c r="AD70" s="432">
        <f>'PTRM input'!T441</f>
        <v>0</v>
      </c>
      <c r="AE70" s="432">
        <f>'PTRM input'!U441</f>
        <v>0</v>
      </c>
      <c r="AF70" s="432">
        <f>'PTRM input'!V441</f>
        <v>0</v>
      </c>
      <c r="AG70" s="432">
        <f>'PTRM input'!W441</f>
        <v>0</v>
      </c>
      <c r="AH70" s="462">
        <f>'PTRM input'!S581</f>
        <v>0</v>
      </c>
      <c r="AI70" s="432">
        <f>'PTRM input'!T581</f>
        <v>0</v>
      </c>
      <c r="AJ70" s="432">
        <f>'PTRM input'!U581</f>
        <v>0</v>
      </c>
      <c r="AK70" s="432">
        <f>'PTRM input'!V581</f>
        <v>0</v>
      </c>
      <c r="AL70" s="463">
        <f>'PTRM input'!W581</f>
        <v>0</v>
      </c>
      <c r="AM70" s="462">
        <f>'PTRM input'!X441</f>
        <v>0</v>
      </c>
      <c r="AN70" s="432">
        <f>'PTRM input'!Y441</f>
        <v>0</v>
      </c>
      <c r="AO70" s="432">
        <f>'PTRM input'!Z441</f>
        <v>0</v>
      </c>
      <c r="AP70" s="432">
        <f>'PTRM input'!AA441</f>
        <v>0</v>
      </c>
      <c r="AQ70" s="432">
        <f>'PTRM input'!AB441</f>
        <v>0</v>
      </c>
      <c r="AR70" s="463">
        <f>'PTRM input'!AC441</f>
        <v>0</v>
      </c>
      <c r="AS70" s="462">
        <f>'PTRM input'!Y581</f>
        <v>0</v>
      </c>
      <c r="AT70" s="432">
        <f>'PTRM input'!Z581</f>
        <v>0</v>
      </c>
      <c r="AU70" s="432">
        <f>'PTRM input'!AA581</f>
        <v>0</v>
      </c>
      <c r="AV70" s="432">
        <f>'PTRM input'!AB581</f>
        <v>0</v>
      </c>
      <c r="AW70" s="463">
        <f>'PTRM input'!AC581</f>
        <v>0</v>
      </c>
      <c r="AX70" s="462">
        <f>'PTRM input'!AD441</f>
        <v>0</v>
      </c>
      <c r="AY70" s="432">
        <f>'PTRM input'!AE441</f>
        <v>0</v>
      </c>
      <c r="AZ70" s="432">
        <f>'PTRM input'!AF441</f>
        <v>0</v>
      </c>
      <c r="BA70" s="432">
        <f>'PTRM input'!AG441</f>
        <v>0</v>
      </c>
      <c r="BB70" s="432">
        <f>'PTRM input'!AH441</f>
        <v>0</v>
      </c>
      <c r="BC70" s="463">
        <f>'PTRM input'!AI441</f>
        <v>0</v>
      </c>
      <c r="BD70" s="462">
        <f>'PTRM input'!AE581</f>
        <v>0</v>
      </c>
      <c r="BE70" s="432">
        <f>'PTRM input'!AF581</f>
        <v>0</v>
      </c>
      <c r="BF70" s="432">
        <f>'PTRM input'!AG581</f>
        <v>0</v>
      </c>
      <c r="BG70" s="432">
        <f>'PTRM input'!AH581</f>
        <v>0</v>
      </c>
      <c r="BH70" s="463">
        <f>'PTRM input'!AI581</f>
        <v>0</v>
      </c>
      <c r="BI70" s="462">
        <f>'PTRM input'!AJ441</f>
        <v>0</v>
      </c>
      <c r="BJ70" s="432">
        <f>'PTRM input'!AK441</f>
        <v>0</v>
      </c>
      <c r="BK70" s="432">
        <f>'PTRM input'!AL441</f>
        <v>0</v>
      </c>
      <c r="BL70" s="432">
        <f>'PTRM input'!AM441</f>
        <v>0</v>
      </c>
      <c r="BM70" s="432">
        <f>'PTRM input'!AN441</f>
        <v>0</v>
      </c>
      <c r="BN70" s="463">
        <f>'PTRM input'!AO441</f>
        <v>0</v>
      </c>
      <c r="BO70" s="462">
        <f>'PTRM input'!AK581</f>
        <v>0</v>
      </c>
      <c r="BP70" s="432">
        <f>'PTRM input'!AL581</f>
        <v>0</v>
      </c>
      <c r="BQ70" s="432">
        <f>'PTRM input'!AM581</f>
        <v>0</v>
      </c>
      <c r="BR70" s="432">
        <f>'PTRM input'!AN581</f>
        <v>0</v>
      </c>
      <c r="BS70" s="463">
        <f>'PTRM input'!AO581</f>
        <v>0</v>
      </c>
      <c r="BT70" s="462">
        <f>'PTRM input'!AP441</f>
        <v>0</v>
      </c>
      <c r="BU70" s="432">
        <f>'PTRM input'!AQ441</f>
        <v>0</v>
      </c>
      <c r="BV70" s="432">
        <f>'PTRM input'!AR441</f>
        <v>0</v>
      </c>
      <c r="BW70" s="432">
        <f>'PTRM input'!AS441</f>
        <v>0</v>
      </c>
      <c r="BX70" s="432">
        <f>'PTRM input'!AT441</f>
        <v>0</v>
      </c>
      <c r="BY70" s="463">
        <f>'PTRM input'!AU441</f>
        <v>0</v>
      </c>
      <c r="BZ70" s="462">
        <f>'PTRM input'!AQ581</f>
        <v>0</v>
      </c>
      <c r="CA70" s="432">
        <f>'PTRM input'!AR581</f>
        <v>0</v>
      </c>
      <c r="CB70" s="432">
        <f>'PTRM input'!AS581</f>
        <v>0</v>
      </c>
      <c r="CC70" s="432">
        <f>'PTRM input'!AT581</f>
        <v>0</v>
      </c>
      <c r="CD70" s="463">
        <f>'PTRM input'!AU581</f>
        <v>0</v>
      </c>
      <c r="CE70" s="462">
        <f>'PTRM input'!AV441</f>
        <v>0</v>
      </c>
      <c r="CF70" s="432">
        <f>'PTRM input'!AW441</f>
        <v>0</v>
      </c>
      <c r="CG70" s="432">
        <f>'PTRM input'!AX441</f>
        <v>0</v>
      </c>
      <c r="CH70" s="432">
        <f>'PTRM input'!AY441</f>
        <v>0</v>
      </c>
      <c r="CI70" s="432">
        <f>'PTRM input'!AZ441</f>
        <v>0</v>
      </c>
      <c r="CJ70" s="463">
        <f>'PTRM input'!BA441</f>
        <v>0</v>
      </c>
      <c r="CK70" s="462">
        <f>'PTRM input'!AW581</f>
        <v>0</v>
      </c>
      <c r="CL70" s="432">
        <f>'PTRM input'!AX581</f>
        <v>0</v>
      </c>
      <c r="CM70" s="432">
        <f>'PTRM input'!AY581</f>
        <v>0</v>
      </c>
      <c r="CN70" s="432">
        <f>'PTRM input'!AZ581</f>
        <v>0</v>
      </c>
      <c r="CO70" s="463">
        <f>'PTRM input'!BA581</f>
        <v>0</v>
      </c>
      <c r="CP70" s="462">
        <f>'PTRM input'!BB441</f>
        <v>0</v>
      </c>
      <c r="CQ70" s="432">
        <f>'PTRM input'!BC441</f>
        <v>0</v>
      </c>
      <c r="CR70" s="432">
        <f>'PTRM input'!BD441</f>
        <v>0</v>
      </c>
      <c r="CS70" s="432">
        <f>'PTRM input'!BE441</f>
        <v>0</v>
      </c>
      <c r="CT70" s="432">
        <f>'PTRM input'!BF441</f>
        <v>0</v>
      </c>
      <c r="CU70" s="463">
        <f>'PTRM input'!BG441</f>
        <v>0</v>
      </c>
      <c r="CV70" s="462">
        <f>'PTRM input'!BC581</f>
        <v>0</v>
      </c>
      <c r="CW70" s="432">
        <f>'PTRM input'!BD581</f>
        <v>0</v>
      </c>
      <c r="CX70" s="432">
        <f>'PTRM input'!BE581</f>
        <v>0</v>
      </c>
      <c r="CY70" s="432">
        <f>'PTRM input'!BF581</f>
        <v>0</v>
      </c>
      <c r="CZ70" s="463">
        <f>'PTRM input'!BG581</f>
        <v>0</v>
      </c>
      <c r="DA70" s="462">
        <f>'PTRM input'!BH441</f>
        <v>0</v>
      </c>
      <c r="DB70" s="432">
        <f>'PTRM input'!BI441</f>
        <v>0</v>
      </c>
      <c r="DC70" s="432">
        <f>'PTRM input'!BJ441</f>
        <v>0</v>
      </c>
      <c r="DD70" s="432">
        <f>'PTRM input'!BK441</f>
        <v>0</v>
      </c>
      <c r="DE70" s="432">
        <f>'PTRM input'!BL441</f>
        <v>0</v>
      </c>
      <c r="DF70" s="463">
        <f>'PTRM input'!BM441</f>
        <v>0</v>
      </c>
      <c r="DG70" s="462">
        <f>'PTRM input'!BI581</f>
        <v>0</v>
      </c>
      <c r="DH70" s="432">
        <f>'PTRM input'!BJ581</f>
        <v>0</v>
      </c>
      <c r="DI70" s="432">
        <f>'PTRM input'!BK581</f>
        <v>0</v>
      </c>
      <c r="DJ70" s="432">
        <f>'PTRM input'!BL581</f>
        <v>0</v>
      </c>
      <c r="DK70" s="463">
        <f>'PTRM input'!BM581</f>
        <v>0</v>
      </c>
      <c r="DL70" s="462">
        <f>'PTRM input'!BN441</f>
        <v>0</v>
      </c>
      <c r="DM70" s="432">
        <f>'PTRM input'!BO441</f>
        <v>0</v>
      </c>
      <c r="DN70" s="432">
        <f>'PTRM input'!BP441</f>
        <v>0</v>
      </c>
      <c r="DO70" s="432">
        <f>'PTRM input'!BQ441</f>
        <v>0</v>
      </c>
      <c r="DP70" s="432">
        <f>'PTRM input'!BR441</f>
        <v>0</v>
      </c>
      <c r="DQ70" s="463">
        <f>'PTRM input'!BS441</f>
        <v>0</v>
      </c>
      <c r="DR70" s="462">
        <f>'PTRM input'!BO581</f>
        <v>0</v>
      </c>
      <c r="DS70" s="432">
        <f>'PTRM input'!BP581</f>
        <v>0</v>
      </c>
      <c r="DT70" s="432">
        <f>'PTRM input'!BQ581</f>
        <v>0</v>
      </c>
      <c r="DU70" s="432">
        <f>'PTRM input'!BR581</f>
        <v>0</v>
      </c>
      <c r="DV70" s="463">
        <f>'PTRM input'!BS581</f>
        <v>0</v>
      </c>
      <c r="DW70" s="462">
        <f>'PTRM input'!BT441</f>
        <v>0</v>
      </c>
      <c r="DX70" s="432">
        <f>'PTRM input'!BU441</f>
        <v>0</v>
      </c>
      <c r="DY70" s="432">
        <f>'PTRM input'!BV441</f>
        <v>0</v>
      </c>
      <c r="DZ70" s="432">
        <f>'PTRM input'!BW441</f>
        <v>0</v>
      </c>
      <c r="EA70" s="432">
        <f>'PTRM input'!BX441</f>
        <v>0</v>
      </c>
      <c r="EB70" s="463">
        <f>'PTRM input'!BY441</f>
        <v>0</v>
      </c>
      <c r="EC70" s="462">
        <f>'PTRM input'!BU581</f>
        <v>0</v>
      </c>
      <c r="ED70" s="432">
        <f>'PTRM input'!BV581</f>
        <v>0</v>
      </c>
      <c r="EE70" s="432">
        <f>'PTRM input'!BW581</f>
        <v>0</v>
      </c>
      <c r="EF70" s="432">
        <f>'PTRM input'!BX581</f>
        <v>0</v>
      </c>
      <c r="EG70" s="463">
        <f>'PTRM input'!BY581</f>
        <v>0</v>
      </c>
      <c r="EH70" s="462">
        <f>'PTRM input'!BZ441</f>
        <v>0</v>
      </c>
      <c r="EI70" s="432">
        <f>'PTRM input'!CA441</f>
        <v>0</v>
      </c>
      <c r="EJ70" s="432">
        <f>'PTRM input'!CB441</f>
        <v>0</v>
      </c>
      <c r="EK70" s="432">
        <f>'PTRM input'!CC441</f>
        <v>0</v>
      </c>
      <c r="EL70" s="432">
        <f>'PTRM input'!CD441</f>
        <v>0</v>
      </c>
      <c r="EM70" s="463">
        <f>'PTRM input'!CE441</f>
        <v>0</v>
      </c>
      <c r="EN70" s="462">
        <f>'PTRM input'!CA581</f>
        <v>0</v>
      </c>
      <c r="EO70" s="432">
        <f>'PTRM input'!CB581</f>
        <v>0</v>
      </c>
      <c r="EP70" s="432">
        <f>'PTRM input'!CC581</f>
        <v>0</v>
      </c>
      <c r="EQ70" s="432">
        <f>'PTRM input'!CD581</f>
        <v>0</v>
      </c>
      <c r="ER70" s="463">
        <f>'PTRM input'!CE581</f>
        <v>0</v>
      </c>
      <c r="ES70" s="462">
        <f>'PTRM input'!CF441</f>
        <v>0</v>
      </c>
      <c r="ET70" s="432">
        <f>'PTRM input'!CG441</f>
        <v>0</v>
      </c>
      <c r="EU70" s="432">
        <f>'PTRM input'!CH441</f>
        <v>0</v>
      </c>
      <c r="EV70" s="432">
        <f>'PTRM input'!CI441</f>
        <v>0</v>
      </c>
      <c r="EW70" s="432">
        <f>'PTRM input'!CJ441</f>
        <v>0</v>
      </c>
      <c r="EX70" s="463">
        <f>'PTRM input'!CK441</f>
        <v>0</v>
      </c>
      <c r="EY70" s="462">
        <f>'PTRM input'!CG581</f>
        <v>0</v>
      </c>
      <c r="EZ70" s="432">
        <f>'PTRM input'!CH581</f>
        <v>0</v>
      </c>
      <c r="FA70" s="432">
        <f>'PTRM input'!CI581</f>
        <v>0</v>
      </c>
      <c r="FB70" s="432">
        <f>'PTRM input'!CJ581</f>
        <v>0</v>
      </c>
      <c r="FC70" s="463">
        <f>'PTRM input'!CK581</f>
        <v>0</v>
      </c>
      <c r="FD70" s="462">
        <f>'PTRM input'!CL441</f>
        <v>0</v>
      </c>
      <c r="FE70" s="432">
        <f>'PTRM input'!CM441</f>
        <v>0</v>
      </c>
      <c r="FF70" s="432">
        <f>'PTRM input'!CN441</f>
        <v>0</v>
      </c>
      <c r="FG70" s="432">
        <f>'PTRM input'!CO441</f>
        <v>0</v>
      </c>
      <c r="FH70" s="432">
        <f>'PTRM input'!CP441</f>
        <v>0</v>
      </c>
      <c r="FI70" s="463">
        <f>'PTRM input'!CQ441</f>
        <v>0</v>
      </c>
      <c r="FJ70" s="462">
        <f>'PTRM input'!CM581</f>
        <v>0</v>
      </c>
      <c r="FK70" s="432">
        <f>'PTRM input'!CN581</f>
        <v>0</v>
      </c>
      <c r="FL70" s="432">
        <f>'PTRM input'!CO581</f>
        <v>0</v>
      </c>
      <c r="FM70" s="432">
        <f>'PTRM input'!CP581</f>
        <v>0</v>
      </c>
      <c r="FN70" s="463">
        <f>'PTRM input'!CQ581</f>
        <v>0</v>
      </c>
      <c r="FO70" s="462">
        <f>'PTRM input'!CR441</f>
        <v>0</v>
      </c>
      <c r="FP70" s="432">
        <f>'PTRM input'!CS441</f>
        <v>0</v>
      </c>
      <c r="FQ70" s="432">
        <f>'PTRM input'!CT441</f>
        <v>0</v>
      </c>
      <c r="FR70" s="432">
        <f>'PTRM input'!CU441</f>
        <v>0</v>
      </c>
      <c r="FS70" s="432">
        <f>'PTRM input'!CV441</f>
        <v>0</v>
      </c>
      <c r="FT70" s="463">
        <f>'PTRM input'!CW441</f>
        <v>0</v>
      </c>
      <c r="FU70" s="462">
        <f>'PTRM input'!CS581</f>
        <v>0</v>
      </c>
      <c r="FV70" s="432">
        <f>'PTRM input'!CT581</f>
        <v>0</v>
      </c>
      <c r="FW70" s="432">
        <f>'PTRM input'!CU581</f>
        <v>0</v>
      </c>
      <c r="FX70" s="432">
        <f>'PTRM input'!CV581</f>
        <v>0</v>
      </c>
      <c r="FY70" s="463">
        <f>'PTRM input'!CW581</f>
        <v>0</v>
      </c>
      <c r="FZ70" s="462">
        <f>'PTRM input'!CX441</f>
        <v>0</v>
      </c>
      <c r="GA70" s="432">
        <f>'PTRM input'!CY441</f>
        <v>0</v>
      </c>
      <c r="GB70" s="432">
        <f>'PTRM input'!CZ441</f>
        <v>0</v>
      </c>
      <c r="GC70" s="432">
        <f>'PTRM input'!DA441</f>
        <v>0</v>
      </c>
      <c r="GD70" s="432">
        <f>'PTRM input'!DB441</f>
        <v>0</v>
      </c>
      <c r="GE70" s="463">
        <f>'PTRM input'!DC441</f>
        <v>0</v>
      </c>
      <c r="GF70" s="462">
        <f>'PTRM input'!CY581</f>
        <v>0</v>
      </c>
      <c r="GG70" s="432">
        <f>'PTRM input'!CZ581</f>
        <v>0</v>
      </c>
      <c r="GH70" s="432">
        <f>'PTRM input'!DA581</f>
        <v>0</v>
      </c>
      <c r="GI70" s="432">
        <f>'PTRM input'!DB581</f>
        <v>0</v>
      </c>
      <c r="GJ70" s="463">
        <f>'PTRM input'!DC581</f>
        <v>0</v>
      </c>
    </row>
    <row r="71" spans="1:192" s="4" customFormat="1">
      <c r="A71" s="22"/>
      <c r="B71" s="22"/>
      <c r="C71" s="22"/>
      <c r="D71" s="22"/>
      <c r="E71" s="432" t="str">
        <f>'PTRM input'!E442</f>
        <v>New Tariff 9</v>
      </c>
      <c r="F71" s="462">
        <f>'PTRM input'!F442</f>
        <v>0</v>
      </c>
      <c r="G71" s="432">
        <f>'PTRM input'!G442</f>
        <v>0</v>
      </c>
      <c r="H71" s="432">
        <f>'PTRM input'!H442</f>
        <v>0</v>
      </c>
      <c r="I71" s="432">
        <f>'PTRM input'!I442</f>
        <v>0</v>
      </c>
      <c r="J71" s="432">
        <f>'PTRM input'!J442</f>
        <v>0</v>
      </c>
      <c r="K71" s="463">
        <f>'PTRM input'!K442</f>
        <v>0</v>
      </c>
      <c r="L71" s="432">
        <f>'PTRM input'!G582</f>
        <v>0</v>
      </c>
      <c r="M71" s="432">
        <f>'PTRM input'!H582</f>
        <v>0</v>
      </c>
      <c r="N71" s="432">
        <f>'PTRM input'!I582</f>
        <v>0</v>
      </c>
      <c r="O71" s="432">
        <f>'PTRM input'!J582</f>
        <v>0</v>
      </c>
      <c r="P71" s="463">
        <f>'PTRM input'!K582</f>
        <v>0</v>
      </c>
      <c r="Q71" s="462">
        <f>'PTRM input'!L442</f>
        <v>0</v>
      </c>
      <c r="R71" s="432">
        <f>'PTRM input'!M442</f>
        <v>0</v>
      </c>
      <c r="S71" s="432">
        <f>'PTRM input'!N442</f>
        <v>0</v>
      </c>
      <c r="T71" s="432">
        <f>'PTRM input'!O442</f>
        <v>0</v>
      </c>
      <c r="U71" s="432">
        <f>'PTRM input'!P442</f>
        <v>0</v>
      </c>
      <c r="V71" s="463">
        <f>'PTRM input'!Q442</f>
        <v>0</v>
      </c>
      <c r="W71" s="432">
        <f>'PTRM input'!M582</f>
        <v>0</v>
      </c>
      <c r="X71" s="432">
        <f>'PTRM input'!N582</f>
        <v>0</v>
      </c>
      <c r="Y71" s="432">
        <f>'PTRM input'!O582</f>
        <v>0</v>
      </c>
      <c r="Z71" s="432">
        <f>'PTRM input'!P582</f>
        <v>0</v>
      </c>
      <c r="AA71" s="463">
        <f>'PTRM input'!Q582</f>
        <v>0</v>
      </c>
      <c r="AB71" s="432">
        <f>'PTRM input'!R442</f>
        <v>0</v>
      </c>
      <c r="AC71" s="432">
        <f>'PTRM input'!S442</f>
        <v>0</v>
      </c>
      <c r="AD71" s="432">
        <f>'PTRM input'!T442</f>
        <v>0</v>
      </c>
      <c r="AE71" s="432">
        <f>'PTRM input'!U442</f>
        <v>0</v>
      </c>
      <c r="AF71" s="432">
        <f>'PTRM input'!V442</f>
        <v>0</v>
      </c>
      <c r="AG71" s="432">
        <f>'PTRM input'!W442</f>
        <v>0</v>
      </c>
      <c r="AH71" s="462">
        <f>'PTRM input'!S582</f>
        <v>0</v>
      </c>
      <c r="AI71" s="432">
        <f>'PTRM input'!T582</f>
        <v>0</v>
      </c>
      <c r="AJ71" s="432">
        <f>'PTRM input'!U582</f>
        <v>0</v>
      </c>
      <c r="AK71" s="432">
        <f>'PTRM input'!V582</f>
        <v>0</v>
      </c>
      <c r="AL71" s="463">
        <f>'PTRM input'!W582</f>
        <v>0</v>
      </c>
      <c r="AM71" s="462">
        <f>'PTRM input'!X442</f>
        <v>0</v>
      </c>
      <c r="AN71" s="432">
        <f>'PTRM input'!Y442</f>
        <v>0</v>
      </c>
      <c r="AO71" s="432">
        <f>'PTRM input'!Z442</f>
        <v>0</v>
      </c>
      <c r="AP71" s="432">
        <f>'PTRM input'!AA442</f>
        <v>0</v>
      </c>
      <c r="AQ71" s="432">
        <f>'PTRM input'!AB442</f>
        <v>0</v>
      </c>
      <c r="AR71" s="463">
        <f>'PTRM input'!AC442</f>
        <v>0</v>
      </c>
      <c r="AS71" s="462">
        <f>'PTRM input'!Y582</f>
        <v>0</v>
      </c>
      <c r="AT71" s="432">
        <f>'PTRM input'!Z582</f>
        <v>0</v>
      </c>
      <c r="AU71" s="432">
        <f>'PTRM input'!AA582</f>
        <v>0</v>
      </c>
      <c r="AV71" s="432">
        <f>'PTRM input'!AB582</f>
        <v>0</v>
      </c>
      <c r="AW71" s="463">
        <f>'PTRM input'!AC582</f>
        <v>0</v>
      </c>
      <c r="AX71" s="462">
        <f>'PTRM input'!AD442</f>
        <v>0</v>
      </c>
      <c r="AY71" s="432">
        <f>'PTRM input'!AE442</f>
        <v>0</v>
      </c>
      <c r="AZ71" s="432">
        <f>'PTRM input'!AF442</f>
        <v>0</v>
      </c>
      <c r="BA71" s="432">
        <f>'PTRM input'!AG442</f>
        <v>0</v>
      </c>
      <c r="BB71" s="432">
        <f>'PTRM input'!AH442</f>
        <v>0</v>
      </c>
      <c r="BC71" s="463">
        <f>'PTRM input'!AI442</f>
        <v>0</v>
      </c>
      <c r="BD71" s="462">
        <f>'PTRM input'!AE582</f>
        <v>0</v>
      </c>
      <c r="BE71" s="432">
        <f>'PTRM input'!AF582</f>
        <v>0</v>
      </c>
      <c r="BF71" s="432">
        <f>'PTRM input'!AG582</f>
        <v>0</v>
      </c>
      <c r="BG71" s="432">
        <f>'PTRM input'!AH582</f>
        <v>0</v>
      </c>
      <c r="BH71" s="463">
        <f>'PTRM input'!AI582</f>
        <v>0</v>
      </c>
      <c r="BI71" s="462">
        <f>'PTRM input'!AJ442</f>
        <v>0</v>
      </c>
      <c r="BJ71" s="432">
        <f>'PTRM input'!AK442</f>
        <v>0</v>
      </c>
      <c r="BK71" s="432">
        <f>'PTRM input'!AL442</f>
        <v>0</v>
      </c>
      <c r="BL71" s="432">
        <f>'PTRM input'!AM442</f>
        <v>0</v>
      </c>
      <c r="BM71" s="432">
        <f>'PTRM input'!AN442</f>
        <v>0</v>
      </c>
      <c r="BN71" s="463">
        <f>'PTRM input'!AO442</f>
        <v>0</v>
      </c>
      <c r="BO71" s="462">
        <f>'PTRM input'!AK582</f>
        <v>0</v>
      </c>
      <c r="BP71" s="432">
        <f>'PTRM input'!AL582</f>
        <v>0</v>
      </c>
      <c r="BQ71" s="432">
        <f>'PTRM input'!AM582</f>
        <v>0</v>
      </c>
      <c r="BR71" s="432">
        <f>'PTRM input'!AN582</f>
        <v>0</v>
      </c>
      <c r="BS71" s="463">
        <f>'PTRM input'!AO582</f>
        <v>0</v>
      </c>
      <c r="BT71" s="462">
        <f>'PTRM input'!AP442</f>
        <v>0</v>
      </c>
      <c r="BU71" s="432">
        <f>'PTRM input'!AQ442</f>
        <v>0</v>
      </c>
      <c r="BV71" s="432">
        <f>'PTRM input'!AR442</f>
        <v>0</v>
      </c>
      <c r="BW71" s="432">
        <f>'PTRM input'!AS442</f>
        <v>0</v>
      </c>
      <c r="BX71" s="432">
        <f>'PTRM input'!AT442</f>
        <v>0</v>
      </c>
      <c r="BY71" s="463">
        <f>'PTRM input'!AU442</f>
        <v>0</v>
      </c>
      <c r="BZ71" s="462">
        <f>'PTRM input'!AQ582</f>
        <v>0</v>
      </c>
      <c r="CA71" s="432">
        <f>'PTRM input'!AR582</f>
        <v>0</v>
      </c>
      <c r="CB71" s="432">
        <f>'PTRM input'!AS582</f>
        <v>0</v>
      </c>
      <c r="CC71" s="432">
        <f>'PTRM input'!AT582</f>
        <v>0</v>
      </c>
      <c r="CD71" s="463">
        <f>'PTRM input'!AU582</f>
        <v>0</v>
      </c>
      <c r="CE71" s="462">
        <f>'PTRM input'!AV442</f>
        <v>0</v>
      </c>
      <c r="CF71" s="432">
        <f>'PTRM input'!AW442</f>
        <v>0</v>
      </c>
      <c r="CG71" s="432">
        <f>'PTRM input'!AX442</f>
        <v>0</v>
      </c>
      <c r="CH71" s="432">
        <f>'PTRM input'!AY442</f>
        <v>0</v>
      </c>
      <c r="CI71" s="432">
        <f>'PTRM input'!AZ442</f>
        <v>0</v>
      </c>
      <c r="CJ71" s="463">
        <f>'PTRM input'!BA442</f>
        <v>0</v>
      </c>
      <c r="CK71" s="462">
        <f>'PTRM input'!AW582</f>
        <v>0</v>
      </c>
      <c r="CL71" s="432">
        <f>'PTRM input'!AX582</f>
        <v>0</v>
      </c>
      <c r="CM71" s="432">
        <f>'PTRM input'!AY582</f>
        <v>0</v>
      </c>
      <c r="CN71" s="432">
        <f>'PTRM input'!AZ582</f>
        <v>0</v>
      </c>
      <c r="CO71" s="463">
        <f>'PTRM input'!BA582</f>
        <v>0</v>
      </c>
      <c r="CP71" s="462">
        <f>'PTRM input'!BB442</f>
        <v>0</v>
      </c>
      <c r="CQ71" s="432">
        <f>'PTRM input'!BC442</f>
        <v>0</v>
      </c>
      <c r="CR71" s="432">
        <f>'PTRM input'!BD442</f>
        <v>0</v>
      </c>
      <c r="CS71" s="432">
        <f>'PTRM input'!BE442</f>
        <v>0</v>
      </c>
      <c r="CT71" s="432">
        <f>'PTRM input'!BF442</f>
        <v>0</v>
      </c>
      <c r="CU71" s="463">
        <f>'PTRM input'!BG442</f>
        <v>0</v>
      </c>
      <c r="CV71" s="462">
        <f>'PTRM input'!BC582</f>
        <v>0</v>
      </c>
      <c r="CW71" s="432">
        <f>'PTRM input'!BD582</f>
        <v>0</v>
      </c>
      <c r="CX71" s="432">
        <f>'PTRM input'!BE582</f>
        <v>0</v>
      </c>
      <c r="CY71" s="432">
        <f>'PTRM input'!BF582</f>
        <v>0</v>
      </c>
      <c r="CZ71" s="463">
        <f>'PTRM input'!BG582</f>
        <v>0</v>
      </c>
      <c r="DA71" s="462">
        <f>'PTRM input'!BH442</f>
        <v>0</v>
      </c>
      <c r="DB71" s="432">
        <f>'PTRM input'!BI442</f>
        <v>0</v>
      </c>
      <c r="DC71" s="432">
        <f>'PTRM input'!BJ442</f>
        <v>0</v>
      </c>
      <c r="DD71" s="432">
        <f>'PTRM input'!BK442</f>
        <v>0</v>
      </c>
      <c r="DE71" s="432">
        <f>'PTRM input'!BL442</f>
        <v>0</v>
      </c>
      <c r="DF71" s="463">
        <f>'PTRM input'!BM442</f>
        <v>0</v>
      </c>
      <c r="DG71" s="462">
        <f>'PTRM input'!BI582</f>
        <v>0</v>
      </c>
      <c r="DH71" s="432">
        <f>'PTRM input'!BJ582</f>
        <v>0</v>
      </c>
      <c r="DI71" s="432">
        <f>'PTRM input'!BK582</f>
        <v>0</v>
      </c>
      <c r="DJ71" s="432">
        <f>'PTRM input'!BL582</f>
        <v>0</v>
      </c>
      <c r="DK71" s="463">
        <f>'PTRM input'!BM582</f>
        <v>0</v>
      </c>
      <c r="DL71" s="462">
        <f>'PTRM input'!BN442</f>
        <v>0</v>
      </c>
      <c r="DM71" s="432">
        <f>'PTRM input'!BO442</f>
        <v>0</v>
      </c>
      <c r="DN71" s="432">
        <f>'PTRM input'!BP442</f>
        <v>0</v>
      </c>
      <c r="DO71" s="432">
        <f>'PTRM input'!BQ442</f>
        <v>0</v>
      </c>
      <c r="DP71" s="432">
        <f>'PTRM input'!BR442</f>
        <v>0</v>
      </c>
      <c r="DQ71" s="463">
        <f>'PTRM input'!BS442</f>
        <v>0</v>
      </c>
      <c r="DR71" s="462">
        <f>'PTRM input'!BO582</f>
        <v>0</v>
      </c>
      <c r="DS71" s="432">
        <f>'PTRM input'!BP582</f>
        <v>0</v>
      </c>
      <c r="DT71" s="432">
        <f>'PTRM input'!BQ582</f>
        <v>0</v>
      </c>
      <c r="DU71" s="432">
        <f>'PTRM input'!BR582</f>
        <v>0</v>
      </c>
      <c r="DV71" s="463">
        <f>'PTRM input'!BS582</f>
        <v>0</v>
      </c>
      <c r="DW71" s="462">
        <f>'PTRM input'!BT442</f>
        <v>0</v>
      </c>
      <c r="DX71" s="432">
        <f>'PTRM input'!BU442</f>
        <v>0</v>
      </c>
      <c r="DY71" s="432">
        <f>'PTRM input'!BV442</f>
        <v>0</v>
      </c>
      <c r="DZ71" s="432">
        <f>'PTRM input'!BW442</f>
        <v>0</v>
      </c>
      <c r="EA71" s="432">
        <f>'PTRM input'!BX442</f>
        <v>0</v>
      </c>
      <c r="EB71" s="463">
        <f>'PTRM input'!BY442</f>
        <v>0</v>
      </c>
      <c r="EC71" s="462">
        <f>'PTRM input'!BU582</f>
        <v>0</v>
      </c>
      <c r="ED71" s="432">
        <f>'PTRM input'!BV582</f>
        <v>0</v>
      </c>
      <c r="EE71" s="432">
        <f>'PTRM input'!BW582</f>
        <v>0</v>
      </c>
      <c r="EF71" s="432">
        <f>'PTRM input'!BX582</f>
        <v>0</v>
      </c>
      <c r="EG71" s="463">
        <f>'PTRM input'!BY582</f>
        <v>0</v>
      </c>
      <c r="EH71" s="462">
        <f>'PTRM input'!BZ442</f>
        <v>0</v>
      </c>
      <c r="EI71" s="432">
        <f>'PTRM input'!CA442</f>
        <v>0</v>
      </c>
      <c r="EJ71" s="432">
        <f>'PTRM input'!CB442</f>
        <v>0</v>
      </c>
      <c r="EK71" s="432">
        <f>'PTRM input'!CC442</f>
        <v>0</v>
      </c>
      <c r="EL71" s="432">
        <f>'PTRM input'!CD442</f>
        <v>0</v>
      </c>
      <c r="EM71" s="463">
        <f>'PTRM input'!CE442</f>
        <v>0</v>
      </c>
      <c r="EN71" s="462">
        <f>'PTRM input'!CA582</f>
        <v>0</v>
      </c>
      <c r="EO71" s="432">
        <f>'PTRM input'!CB582</f>
        <v>0</v>
      </c>
      <c r="EP71" s="432">
        <f>'PTRM input'!CC582</f>
        <v>0</v>
      </c>
      <c r="EQ71" s="432">
        <f>'PTRM input'!CD582</f>
        <v>0</v>
      </c>
      <c r="ER71" s="463">
        <f>'PTRM input'!CE582</f>
        <v>0</v>
      </c>
      <c r="ES71" s="462">
        <f>'PTRM input'!CF442</f>
        <v>0</v>
      </c>
      <c r="ET71" s="432">
        <f>'PTRM input'!CG442</f>
        <v>0</v>
      </c>
      <c r="EU71" s="432">
        <f>'PTRM input'!CH442</f>
        <v>0</v>
      </c>
      <c r="EV71" s="432">
        <f>'PTRM input'!CI442</f>
        <v>0</v>
      </c>
      <c r="EW71" s="432">
        <f>'PTRM input'!CJ442</f>
        <v>0</v>
      </c>
      <c r="EX71" s="463">
        <f>'PTRM input'!CK442</f>
        <v>0</v>
      </c>
      <c r="EY71" s="462">
        <f>'PTRM input'!CG582</f>
        <v>0</v>
      </c>
      <c r="EZ71" s="432">
        <f>'PTRM input'!CH582</f>
        <v>0</v>
      </c>
      <c r="FA71" s="432">
        <f>'PTRM input'!CI582</f>
        <v>0</v>
      </c>
      <c r="FB71" s="432">
        <f>'PTRM input'!CJ582</f>
        <v>0</v>
      </c>
      <c r="FC71" s="463">
        <f>'PTRM input'!CK582</f>
        <v>0</v>
      </c>
      <c r="FD71" s="462">
        <f>'PTRM input'!CL442</f>
        <v>0</v>
      </c>
      <c r="FE71" s="432">
        <f>'PTRM input'!CM442</f>
        <v>0</v>
      </c>
      <c r="FF71" s="432">
        <f>'PTRM input'!CN442</f>
        <v>0</v>
      </c>
      <c r="FG71" s="432">
        <f>'PTRM input'!CO442</f>
        <v>0</v>
      </c>
      <c r="FH71" s="432">
        <f>'PTRM input'!CP442</f>
        <v>0</v>
      </c>
      <c r="FI71" s="463">
        <f>'PTRM input'!CQ442</f>
        <v>0</v>
      </c>
      <c r="FJ71" s="462">
        <f>'PTRM input'!CM582</f>
        <v>0</v>
      </c>
      <c r="FK71" s="432">
        <f>'PTRM input'!CN582</f>
        <v>0</v>
      </c>
      <c r="FL71" s="432">
        <f>'PTRM input'!CO582</f>
        <v>0</v>
      </c>
      <c r="FM71" s="432">
        <f>'PTRM input'!CP582</f>
        <v>0</v>
      </c>
      <c r="FN71" s="463">
        <f>'PTRM input'!CQ582</f>
        <v>0</v>
      </c>
      <c r="FO71" s="462">
        <f>'PTRM input'!CR442</f>
        <v>0</v>
      </c>
      <c r="FP71" s="432">
        <f>'PTRM input'!CS442</f>
        <v>0</v>
      </c>
      <c r="FQ71" s="432">
        <f>'PTRM input'!CT442</f>
        <v>0</v>
      </c>
      <c r="FR71" s="432">
        <f>'PTRM input'!CU442</f>
        <v>0</v>
      </c>
      <c r="FS71" s="432">
        <f>'PTRM input'!CV442</f>
        <v>0</v>
      </c>
      <c r="FT71" s="463">
        <f>'PTRM input'!CW442</f>
        <v>0</v>
      </c>
      <c r="FU71" s="462">
        <f>'PTRM input'!CS582</f>
        <v>0</v>
      </c>
      <c r="FV71" s="432">
        <f>'PTRM input'!CT582</f>
        <v>0</v>
      </c>
      <c r="FW71" s="432">
        <f>'PTRM input'!CU582</f>
        <v>0</v>
      </c>
      <c r="FX71" s="432">
        <f>'PTRM input'!CV582</f>
        <v>0</v>
      </c>
      <c r="FY71" s="463">
        <f>'PTRM input'!CW582</f>
        <v>0</v>
      </c>
      <c r="FZ71" s="462">
        <f>'PTRM input'!CX442</f>
        <v>0</v>
      </c>
      <c r="GA71" s="432">
        <f>'PTRM input'!CY442</f>
        <v>0</v>
      </c>
      <c r="GB71" s="432">
        <f>'PTRM input'!CZ442</f>
        <v>0</v>
      </c>
      <c r="GC71" s="432">
        <f>'PTRM input'!DA442</f>
        <v>0</v>
      </c>
      <c r="GD71" s="432">
        <f>'PTRM input'!DB442</f>
        <v>0</v>
      </c>
      <c r="GE71" s="463">
        <f>'PTRM input'!DC442</f>
        <v>0</v>
      </c>
      <c r="GF71" s="462">
        <f>'PTRM input'!CY582</f>
        <v>0</v>
      </c>
      <c r="GG71" s="432">
        <f>'PTRM input'!CZ582</f>
        <v>0</v>
      </c>
      <c r="GH71" s="432">
        <f>'PTRM input'!DA582</f>
        <v>0</v>
      </c>
      <c r="GI71" s="432">
        <f>'PTRM input'!DB582</f>
        <v>0</v>
      </c>
      <c r="GJ71" s="463">
        <f>'PTRM input'!DC582</f>
        <v>0</v>
      </c>
    </row>
    <row r="72" spans="1:192" s="4" customFormat="1">
      <c r="A72" s="22"/>
      <c r="B72" s="22"/>
      <c r="C72" s="22"/>
      <c r="D72" s="22"/>
      <c r="E72" s="432" t="str">
        <f>'PTRM input'!E443</f>
        <v>New Tariff 10</v>
      </c>
      <c r="F72" s="462">
        <f>'PTRM input'!F443</f>
        <v>0</v>
      </c>
      <c r="G72" s="432">
        <f>'PTRM input'!G443</f>
        <v>0</v>
      </c>
      <c r="H72" s="432">
        <f>'PTRM input'!H443</f>
        <v>0</v>
      </c>
      <c r="I72" s="432">
        <f>'PTRM input'!I443</f>
        <v>0</v>
      </c>
      <c r="J72" s="432">
        <f>'PTRM input'!J443</f>
        <v>0</v>
      </c>
      <c r="K72" s="463">
        <f>'PTRM input'!K443</f>
        <v>0</v>
      </c>
      <c r="L72" s="432">
        <f>'PTRM input'!G583</f>
        <v>0</v>
      </c>
      <c r="M72" s="432">
        <f>'PTRM input'!H583</f>
        <v>0</v>
      </c>
      <c r="N72" s="432">
        <f>'PTRM input'!I583</f>
        <v>0</v>
      </c>
      <c r="O72" s="432">
        <f>'PTRM input'!J583</f>
        <v>0</v>
      </c>
      <c r="P72" s="463">
        <f>'PTRM input'!K583</f>
        <v>0</v>
      </c>
      <c r="Q72" s="462">
        <f>'PTRM input'!L443</f>
        <v>0</v>
      </c>
      <c r="R72" s="432">
        <f>'PTRM input'!M443</f>
        <v>0</v>
      </c>
      <c r="S72" s="432">
        <f>'PTRM input'!N443</f>
        <v>0</v>
      </c>
      <c r="T72" s="432">
        <f>'PTRM input'!O443</f>
        <v>0</v>
      </c>
      <c r="U72" s="432">
        <f>'PTRM input'!P443</f>
        <v>0</v>
      </c>
      <c r="V72" s="463">
        <f>'PTRM input'!Q443</f>
        <v>0</v>
      </c>
      <c r="W72" s="432">
        <f>'PTRM input'!M583</f>
        <v>0</v>
      </c>
      <c r="X72" s="432">
        <f>'PTRM input'!N583</f>
        <v>0</v>
      </c>
      <c r="Y72" s="432">
        <f>'PTRM input'!O583</f>
        <v>0</v>
      </c>
      <c r="Z72" s="432">
        <f>'PTRM input'!P583</f>
        <v>0</v>
      </c>
      <c r="AA72" s="463">
        <f>'PTRM input'!Q583</f>
        <v>0</v>
      </c>
      <c r="AB72" s="432">
        <f>'PTRM input'!R443</f>
        <v>0</v>
      </c>
      <c r="AC72" s="432">
        <f>'PTRM input'!S443</f>
        <v>0</v>
      </c>
      <c r="AD72" s="432">
        <f>'PTRM input'!T443</f>
        <v>0</v>
      </c>
      <c r="AE72" s="432">
        <f>'PTRM input'!U443</f>
        <v>0</v>
      </c>
      <c r="AF72" s="432">
        <f>'PTRM input'!V443</f>
        <v>0</v>
      </c>
      <c r="AG72" s="432">
        <f>'PTRM input'!W443</f>
        <v>0</v>
      </c>
      <c r="AH72" s="462">
        <f>'PTRM input'!S583</f>
        <v>0</v>
      </c>
      <c r="AI72" s="432">
        <f>'PTRM input'!T583</f>
        <v>0</v>
      </c>
      <c r="AJ72" s="432">
        <f>'PTRM input'!U583</f>
        <v>0</v>
      </c>
      <c r="AK72" s="432">
        <f>'PTRM input'!V583</f>
        <v>0</v>
      </c>
      <c r="AL72" s="463">
        <f>'PTRM input'!W583</f>
        <v>0</v>
      </c>
      <c r="AM72" s="462">
        <f>'PTRM input'!X443</f>
        <v>0</v>
      </c>
      <c r="AN72" s="432">
        <f>'PTRM input'!Y443</f>
        <v>0</v>
      </c>
      <c r="AO72" s="432">
        <f>'PTRM input'!Z443</f>
        <v>0</v>
      </c>
      <c r="AP72" s="432">
        <f>'PTRM input'!AA443</f>
        <v>0</v>
      </c>
      <c r="AQ72" s="432">
        <f>'PTRM input'!AB443</f>
        <v>0</v>
      </c>
      <c r="AR72" s="463">
        <f>'PTRM input'!AC443</f>
        <v>0</v>
      </c>
      <c r="AS72" s="462">
        <f>'PTRM input'!Y583</f>
        <v>0</v>
      </c>
      <c r="AT72" s="432">
        <f>'PTRM input'!Z583</f>
        <v>0</v>
      </c>
      <c r="AU72" s="432">
        <f>'PTRM input'!AA583</f>
        <v>0</v>
      </c>
      <c r="AV72" s="432">
        <f>'PTRM input'!AB583</f>
        <v>0</v>
      </c>
      <c r="AW72" s="463">
        <f>'PTRM input'!AC583</f>
        <v>0</v>
      </c>
      <c r="AX72" s="462">
        <f>'PTRM input'!AD443</f>
        <v>0</v>
      </c>
      <c r="AY72" s="432">
        <f>'PTRM input'!AE443</f>
        <v>0</v>
      </c>
      <c r="AZ72" s="432">
        <f>'PTRM input'!AF443</f>
        <v>0</v>
      </c>
      <c r="BA72" s="432">
        <f>'PTRM input'!AG443</f>
        <v>0</v>
      </c>
      <c r="BB72" s="432">
        <f>'PTRM input'!AH443</f>
        <v>0</v>
      </c>
      <c r="BC72" s="463">
        <f>'PTRM input'!AI443</f>
        <v>0</v>
      </c>
      <c r="BD72" s="462">
        <f>'PTRM input'!AE583</f>
        <v>0</v>
      </c>
      <c r="BE72" s="432">
        <f>'PTRM input'!AF583</f>
        <v>0</v>
      </c>
      <c r="BF72" s="432">
        <f>'PTRM input'!AG583</f>
        <v>0</v>
      </c>
      <c r="BG72" s="432">
        <f>'PTRM input'!AH583</f>
        <v>0</v>
      </c>
      <c r="BH72" s="463">
        <f>'PTRM input'!AI583</f>
        <v>0</v>
      </c>
      <c r="BI72" s="462">
        <f>'PTRM input'!AJ443</f>
        <v>0</v>
      </c>
      <c r="BJ72" s="432">
        <f>'PTRM input'!AK443</f>
        <v>0</v>
      </c>
      <c r="BK72" s="432">
        <f>'PTRM input'!AL443</f>
        <v>0</v>
      </c>
      <c r="BL72" s="432">
        <f>'PTRM input'!AM443</f>
        <v>0</v>
      </c>
      <c r="BM72" s="432">
        <f>'PTRM input'!AN443</f>
        <v>0</v>
      </c>
      <c r="BN72" s="463">
        <f>'PTRM input'!AO443</f>
        <v>0</v>
      </c>
      <c r="BO72" s="462">
        <f>'PTRM input'!AK583</f>
        <v>0</v>
      </c>
      <c r="BP72" s="432">
        <f>'PTRM input'!AL583</f>
        <v>0</v>
      </c>
      <c r="BQ72" s="432">
        <f>'PTRM input'!AM583</f>
        <v>0</v>
      </c>
      <c r="BR72" s="432">
        <f>'PTRM input'!AN583</f>
        <v>0</v>
      </c>
      <c r="BS72" s="463">
        <f>'PTRM input'!AO583</f>
        <v>0</v>
      </c>
      <c r="BT72" s="462">
        <f>'PTRM input'!AP443</f>
        <v>0</v>
      </c>
      <c r="BU72" s="432">
        <f>'PTRM input'!AQ443</f>
        <v>0</v>
      </c>
      <c r="BV72" s="432">
        <f>'PTRM input'!AR443</f>
        <v>0</v>
      </c>
      <c r="BW72" s="432">
        <f>'PTRM input'!AS443</f>
        <v>0</v>
      </c>
      <c r="BX72" s="432">
        <f>'PTRM input'!AT443</f>
        <v>0</v>
      </c>
      <c r="BY72" s="463">
        <f>'PTRM input'!AU443</f>
        <v>0</v>
      </c>
      <c r="BZ72" s="462">
        <f>'PTRM input'!AQ583</f>
        <v>0</v>
      </c>
      <c r="CA72" s="432">
        <f>'PTRM input'!AR583</f>
        <v>0</v>
      </c>
      <c r="CB72" s="432">
        <f>'PTRM input'!AS583</f>
        <v>0</v>
      </c>
      <c r="CC72" s="432">
        <f>'PTRM input'!AT583</f>
        <v>0</v>
      </c>
      <c r="CD72" s="463">
        <f>'PTRM input'!AU583</f>
        <v>0</v>
      </c>
      <c r="CE72" s="462">
        <f>'PTRM input'!AV443</f>
        <v>0</v>
      </c>
      <c r="CF72" s="432">
        <f>'PTRM input'!AW443</f>
        <v>0</v>
      </c>
      <c r="CG72" s="432">
        <f>'PTRM input'!AX443</f>
        <v>0</v>
      </c>
      <c r="CH72" s="432">
        <f>'PTRM input'!AY443</f>
        <v>0</v>
      </c>
      <c r="CI72" s="432">
        <f>'PTRM input'!AZ443</f>
        <v>0</v>
      </c>
      <c r="CJ72" s="463">
        <f>'PTRM input'!BA443</f>
        <v>0</v>
      </c>
      <c r="CK72" s="462">
        <f>'PTRM input'!AW583</f>
        <v>0</v>
      </c>
      <c r="CL72" s="432">
        <f>'PTRM input'!AX583</f>
        <v>0</v>
      </c>
      <c r="CM72" s="432">
        <f>'PTRM input'!AY583</f>
        <v>0</v>
      </c>
      <c r="CN72" s="432">
        <f>'PTRM input'!AZ583</f>
        <v>0</v>
      </c>
      <c r="CO72" s="463">
        <f>'PTRM input'!BA583</f>
        <v>0</v>
      </c>
      <c r="CP72" s="462">
        <f>'PTRM input'!BB443</f>
        <v>0</v>
      </c>
      <c r="CQ72" s="432">
        <f>'PTRM input'!BC443</f>
        <v>0</v>
      </c>
      <c r="CR72" s="432">
        <f>'PTRM input'!BD443</f>
        <v>0</v>
      </c>
      <c r="CS72" s="432">
        <f>'PTRM input'!BE443</f>
        <v>0</v>
      </c>
      <c r="CT72" s="432">
        <f>'PTRM input'!BF443</f>
        <v>0</v>
      </c>
      <c r="CU72" s="463">
        <f>'PTRM input'!BG443</f>
        <v>0</v>
      </c>
      <c r="CV72" s="462">
        <f>'PTRM input'!BC583</f>
        <v>0</v>
      </c>
      <c r="CW72" s="432">
        <f>'PTRM input'!BD583</f>
        <v>0</v>
      </c>
      <c r="CX72" s="432">
        <f>'PTRM input'!BE583</f>
        <v>0</v>
      </c>
      <c r="CY72" s="432">
        <f>'PTRM input'!BF583</f>
        <v>0</v>
      </c>
      <c r="CZ72" s="463">
        <f>'PTRM input'!BG583</f>
        <v>0</v>
      </c>
      <c r="DA72" s="462">
        <f>'PTRM input'!BH443</f>
        <v>0</v>
      </c>
      <c r="DB72" s="432">
        <f>'PTRM input'!BI443</f>
        <v>0</v>
      </c>
      <c r="DC72" s="432">
        <f>'PTRM input'!BJ443</f>
        <v>0</v>
      </c>
      <c r="DD72" s="432">
        <f>'PTRM input'!BK443</f>
        <v>0</v>
      </c>
      <c r="DE72" s="432">
        <f>'PTRM input'!BL443</f>
        <v>0</v>
      </c>
      <c r="DF72" s="463">
        <f>'PTRM input'!BM443</f>
        <v>0</v>
      </c>
      <c r="DG72" s="462">
        <f>'PTRM input'!BI583</f>
        <v>0</v>
      </c>
      <c r="DH72" s="432">
        <f>'PTRM input'!BJ583</f>
        <v>0</v>
      </c>
      <c r="DI72" s="432">
        <f>'PTRM input'!BK583</f>
        <v>0</v>
      </c>
      <c r="DJ72" s="432">
        <f>'PTRM input'!BL583</f>
        <v>0</v>
      </c>
      <c r="DK72" s="463">
        <f>'PTRM input'!BM583</f>
        <v>0</v>
      </c>
      <c r="DL72" s="462">
        <f>'PTRM input'!BN443</f>
        <v>0</v>
      </c>
      <c r="DM72" s="432">
        <f>'PTRM input'!BO443</f>
        <v>0</v>
      </c>
      <c r="DN72" s="432">
        <f>'PTRM input'!BP443</f>
        <v>0</v>
      </c>
      <c r="DO72" s="432">
        <f>'PTRM input'!BQ443</f>
        <v>0</v>
      </c>
      <c r="DP72" s="432">
        <f>'PTRM input'!BR443</f>
        <v>0</v>
      </c>
      <c r="DQ72" s="463">
        <f>'PTRM input'!BS443</f>
        <v>0</v>
      </c>
      <c r="DR72" s="462">
        <f>'PTRM input'!BO583</f>
        <v>0</v>
      </c>
      <c r="DS72" s="432">
        <f>'PTRM input'!BP583</f>
        <v>0</v>
      </c>
      <c r="DT72" s="432">
        <f>'PTRM input'!BQ583</f>
        <v>0</v>
      </c>
      <c r="DU72" s="432">
        <f>'PTRM input'!BR583</f>
        <v>0</v>
      </c>
      <c r="DV72" s="463">
        <f>'PTRM input'!BS583</f>
        <v>0</v>
      </c>
      <c r="DW72" s="462">
        <f>'PTRM input'!BT443</f>
        <v>0</v>
      </c>
      <c r="DX72" s="432">
        <f>'PTRM input'!BU443</f>
        <v>0</v>
      </c>
      <c r="DY72" s="432">
        <f>'PTRM input'!BV443</f>
        <v>0</v>
      </c>
      <c r="DZ72" s="432">
        <f>'PTRM input'!BW443</f>
        <v>0</v>
      </c>
      <c r="EA72" s="432">
        <f>'PTRM input'!BX443</f>
        <v>0</v>
      </c>
      <c r="EB72" s="463">
        <f>'PTRM input'!BY443</f>
        <v>0</v>
      </c>
      <c r="EC72" s="462">
        <f>'PTRM input'!BU583</f>
        <v>0</v>
      </c>
      <c r="ED72" s="432">
        <f>'PTRM input'!BV583</f>
        <v>0</v>
      </c>
      <c r="EE72" s="432">
        <f>'PTRM input'!BW583</f>
        <v>0</v>
      </c>
      <c r="EF72" s="432">
        <f>'PTRM input'!BX583</f>
        <v>0</v>
      </c>
      <c r="EG72" s="463">
        <f>'PTRM input'!BY583</f>
        <v>0</v>
      </c>
      <c r="EH72" s="462">
        <f>'PTRM input'!BZ443</f>
        <v>0</v>
      </c>
      <c r="EI72" s="432">
        <f>'PTRM input'!CA443</f>
        <v>0</v>
      </c>
      <c r="EJ72" s="432">
        <f>'PTRM input'!CB443</f>
        <v>0</v>
      </c>
      <c r="EK72" s="432">
        <f>'PTRM input'!CC443</f>
        <v>0</v>
      </c>
      <c r="EL72" s="432">
        <f>'PTRM input'!CD443</f>
        <v>0</v>
      </c>
      <c r="EM72" s="463">
        <f>'PTRM input'!CE443</f>
        <v>0</v>
      </c>
      <c r="EN72" s="462">
        <f>'PTRM input'!CA583</f>
        <v>0</v>
      </c>
      <c r="EO72" s="432">
        <f>'PTRM input'!CB583</f>
        <v>0</v>
      </c>
      <c r="EP72" s="432">
        <f>'PTRM input'!CC583</f>
        <v>0</v>
      </c>
      <c r="EQ72" s="432">
        <f>'PTRM input'!CD583</f>
        <v>0</v>
      </c>
      <c r="ER72" s="463">
        <f>'PTRM input'!CE583</f>
        <v>0</v>
      </c>
      <c r="ES72" s="462">
        <f>'PTRM input'!CF443</f>
        <v>0</v>
      </c>
      <c r="ET72" s="432">
        <f>'PTRM input'!CG443</f>
        <v>0</v>
      </c>
      <c r="EU72" s="432">
        <f>'PTRM input'!CH443</f>
        <v>0</v>
      </c>
      <c r="EV72" s="432">
        <f>'PTRM input'!CI443</f>
        <v>0</v>
      </c>
      <c r="EW72" s="432">
        <f>'PTRM input'!CJ443</f>
        <v>0</v>
      </c>
      <c r="EX72" s="463">
        <f>'PTRM input'!CK443</f>
        <v>0</v>
      </c>
      <c r="EY72" s="462">
        <f>'PTRM input'!CG583</f>
        <v>0</v>
      </c>
      <c r="EZ72" s="432">
        <f>'PTRM input'!CH583</f>
        <v>0</v>
      </c>
      <c r="FA72" s="432">
        <f>'PTRM input'!CI583</f>
        <v>0</v>
      </c>
      <c r="FB72" s="432">
        <f>'PTRM input'!CJ583</f>
        <v>0</v>
      </c>
      <c r="FC72" s="463">
        <f>'PTRM input'!CK583</f>
        <v>0</v>
      </c>
      <c r="FD72" s="462">
        <f>'PTRM input'!CL443</f>
        <v>0</v>
      </c>
      <c r="FE72" s="432">
        <f>'PTRM input'!CM443</f>
        <v>0</v>
      </c>
      <c r="FF72" s="432">
        <f>'PTRM input'!CN443</f>
        <v>0</v>
      </c>
      <c r="FG72" s="432">
        <f>'PTRM input'!CO443</f>
        <v>0</v>
      </c>
      <c r="FH72" s="432">
        <f>'PTRM input'!CP443</f>
        <v>0</v>
      </c>
      <c r="FI72" s="463">
        <f>'PTRM input'!CQ443</f>
        <v>0</v>
      </c>
      <c r="FJ72" s="462">
        <f>'PTRM input'!CM583</f>
        <v>0</v>
      </c>
      <c r="FK72" s="432">
        <f>'PTRM input'!CN583</f>
        <v>0</v>
      </c>
      <c r="FL72" s="432">
        <f>'PTRM input'!CO583</f>
        <v>0</v>
      </c>
      <c r="FM72" s="432">
        <f>'PTRM input'!CP583</f>
        <v>0</v>
      </c>
      <c r="FN72" s="463">
        <f>'PTRM input'!CQ583</f>
        <v>0</v>
      </c>
      <c r="FO72" s="462">
        <f>'PTRM input'!CR443</f>
        <v>0</v>
      </c>
      <c r="FP72" s="432">
        <f>'PTRM input'!CS443</f>
        <v>0</v>
      </c>
      <c r="FQ72" s="432">
        <f>'PTRM input'!CT443</f>
        <v>0</v>
      </c>
      <c r="FR72" s="432">
        <f>'PTRM input'!CU443</f>
        <v>0</v>
      </c>
      <c r="FS72" s="432">
        <f>'PTRM input'!CV443</f>
        <v>0</v>
      </c>
      <c r="FT72" s="463">
        <f>'PTRM input'!CW443</f>
        <v>0</v>
      </c>
      <c r="FU72" s="462">
        <f>'PTRM input'!CS583</f>
        <v>0</v>
      </c>
      <c r="FV72" s="432">
        <f>'PTRM input'!CT583</f>
        <v>0</v>
      </c>
      <c r="FW72" s="432">
        <f>'PTRM input'!CU583</f>
        <v>0</v>
      </c>
      <c r="FX72" s="432">
        <f>'PTRM input'!CV583</f>
        <v>0</v>
      </c>
      <c r="FY72" s="463">
        <f>'PTRM input'!CW583</f>
        <v>0</v>
      </c>
      <c r="FZ72" s="462">
        <f>'PTRM input'!CX443</f>
        <v>0</v>
      </c>
      <c r="GA72" s="432">
        <f>'PTRM input'!CY443</f>
        <v>0</v>
      </c>
      <c r="GB72" s="432">
        <f>'PTRM input'!CZ443</f>
        <v>0</v>
      </c>
      <c r="GC72" s="432">
        <f>'PTRM input'!DA443</f>
        <v>0</v>
      </c>
      <c r="GD72" s="432">
        <f>'PTRM input'!DB443</f>
        <v>0</v>
      </c>
      <c r="GE72" s="463">
        <f>'PTRM input'!DC443</f>
        <v>0</v>
      </c>
      <c r="GF72" s="462">
        <f>'PTRM input'!CY583</f>
        <v>0</v>
      </c>
      <c r="GG72" s="432">
        <f>'PTRM input'!CZ583</f>
        <v>0</v>
      </c>
      <c r="GH72" s="432">
        <f>'PTRM input'!DA583</f>
        <v>0</v>
      </c>
      <c r="GI72" s="432">
        <f>'PTRM input'!DB583</f>
        <v>0</v>
      </c>
      <c r="GJ72" s="463">
        <f>'PTRM input'!DC583</f>
        <v>0</v>
      </c>
    </row>
    <row r="73" spans="1:192" s="4" customFormat="1">
      <c r="A73" s="22"/>
      <c r="B73" s="22"/>
      <c r="C73" s="22"/>
      <c r="D73" s="22"/>
      <c r="E73" s="432" t="str">
        <f>'PTRM input'!E444</f>
        <v>New Tariff 11</v>
      </c>
      <c r="F73" s="462">
        <f>'PTRM input'!F444</f>
        <v>0</v>
      </c>
      <c r="G73" s="432">
        <f>'PTRM input'!G444</f>
        <v>0</v>
      </c>
      <c r="H73" s="432">
        <f>'PTRM input'!H444</f>
        <v>0</v>
      </c>
      <c r="I73" s="432">
        <f>'PTRM input'!I444</f>
        <v>0</v>
      </c>
      <c r="J73" s="432">
        <f>'PTRM input'!J444</f>
        <v>0</v>
      </c>
      <c r="K73" s="463">
        <f>'PTRM input'!K444</f>
        <v>0</v>
      </c>
      <c r="L73" s="432">
        <f>'PTRM input'!G584</f>
        <v>0</v>
      </c>
      <c r="M73" s="432">
        <f>'PTRM input'!H584</f>
        <v>0</v>
      </c>
      <c r="N73" s="432">
        <f>'PTRM input'!I584</f>
        <v>0</v>
      </c>
      <c r="O73" s="432">
        <f>'PTRM input'!J584</f>
        <v>0</v>
      </c>
      <c r="P73" s="463">
        <f>'PTRM input'!K584</f>
        <v>0</v>
      </c>
      <c r="Q73" s="462">
        <f>'PTRM input'!L444</f>
        <v>0</v>
      </c>
      <c r="R73" s="432">
        <f>'PTRM input'!M444</f>
        <v>0</v>
      </c>
      <c r="S73" s="432">
        <f>'PTRM input'!N444</f>
        <v>0</v>
      </c>
      <c r="T73" s="432">
        <f>'PTRM input'!O444</f>
        <v>0</v>
      </c>
      <c r="U73" s="432">
        <f>'PTRM input'!P444</f>
        <v>0</v>
      </c>
      <c r="V73" s="463">
        <f>'PTRM input'!Q444</f>
        <v>0</v>
      </c>
      <c r="W73" s="432">
        <f>'PTRM input'!M584</f>
        <v>0</v>
      </c>
      <c r="X73" s="432">
        <f>'PTRM input'!N584</f>
        <v>0</v>
      </c>
      <c r="Y73" s="432">
        <f>'PTRM input'!O584</f>
        <v>0</v>
      </c>
      <c r="Z73" s="432">
        <f>'PTRM input'!P584</f>
        <v>0</v>
      </c>
      <c r="AA73" s="463">
        <f>'PTRM input'!Q584</f>
        <v>0</v>
      </c>
      <c r="AB73" s="432">
        <f>'PTRM input'!R444</f>
        <v>0</v>
      </c>
      <c r="AC73" s="432">
        <f>'PTRM input'!S444</f>
        <v>0</v>
      </c>
      <c r="AD73" s="432">
        <f>'PTRM input'!T444</f>
        <v>0</v>
      </c>
      <c r="AE73" s="432">
        <f>'PTRM input'!U444</f>
        <v>0</v>
      </c>
      <c r="AF73" s="432">
        <f>'PTRM input'!V444</f>
        <v>0</v>
      </c>
      <c r="AG73" s="432">
        <f>'PTRM input'!W444</f>
        <v>0</v>
      </c>
      <c r="AH73" s="462">
        <f>'PTRM input'!S584</f>
        <v>0</v>
      </c>
      <c r="AI73" s="432">
        <f>'PTRM input'!T584</f>
        <v>0</v>
      </c>
      <c r="AJ73" s="432">
        <f>'PTRM input'!U584</f>
        <v>0</v>
      </c>
      <c r="AK73" s="432">
        <f>'PTRM input'!V584</f>
        <v>0</v>
      </c>
      <c r="AL73" s="463">
        <f>'PTRM input'!W584</f>
        <v>0</v>
      </c>
      <c r="AM73" s="462">
        <f>'PTRM input'!X444</f>
        <v>0</v>
      </c>
      <c r="AN73" s="432">
        <f>'PTRM input'!Y444</f>
        <v>0</v>
      </c>
      <c r="AO73" s="432">
        <f>'PTRM input'!Z444</f>
        <v>0</v>
      </c>
      <c r="AP73" s="432">
        <f>'PTRM input'!AA444</f>
        <v>0</v>
      </c>
      <c r="AQ73" s="432">
        <f>'PTRM input'!AB444</f>
        <v>0</v>
      </c>
      <c r="AR73" s="463">
        <f>'PTRM input'!AC444</f>
        <v>0</v>
      </c>
      <c r="AS73" s="462">
        <f>'PTRM input'!Y584</f>
        <v>0</v>
      </c>
      <c r="AT73" s="432">
        <f>'PTRM input'!Z584</f>
        <v>0</v>
      </c>
      <c r="AU73" s="432">
        <f>'PTRM input'!AA584</f>
        <v>0</v>
      </c>
      <c r="AV73" s="432">
        <f>'PTRM input'!AB584</f>
        <v>0</v>
      </c>
      <c r="AW73" s="463">
        <f>'PTRM input'!AC584</f>
        <v>0</v>
      </c>
      <c r="AX73" s="462">
        <f>'PTRM input'!AD444</f>
        <v>0</v>
      </c>
      <c r="AY73" s="432">
        <f>'PTRM input'!AE444</f>
        <v>0</v>
      </c>
      <c r="AZ73" s="432">
        <f>'PTRM input'!AF444</f>
        <v>0</v>
      </c>
      <c r="BA73" s="432">
        <f>'PTRM input'!AG444</f>
        <v>0</v>
      </c>
      <c r="BB73" s="432">
        <f>'PTRM input'!AH444</f>
        <v>0</v>
      </c>
      <c r="BC73" s="463">
        <f>'PTRM input'!AI444</f>
        <v>0</v>
      </c>
      <c r="BD73" s="462">
        <f>'PTRM input'!AE584</f>
        <v>0</v>
      </c>
      <c r="BE73" s="432">
        <f>'PTRM input'!AF584</f>
        <v>0</v>
      </c>
      <c r="BF73" s="432">
        <f>'PTRM input'!AG584</f>
        <v>0</v>
      </c>
      <c r="BG73" s="432">
        <f>'PTRM input'!AH584</f>
        <v>0</v>
      </c>
      <c r="BH73" s="463">
        <f>'PTRM input'!AI584</f>
        <v>0</v>
      </c>
      <c r="BI73" s="462">
        <f>'PTRM input'!AJ444</f>
        <v>0</v>
      </c>
      <c r="BJ73" s="432">
        <f>'PTRM input'!AK444</f>
        <v>0</v>
      </c>
      <c r="BK73" s="432">
        <f>'PTRM input'!AL444</f>
        <v>0</v>
      </c>
      <c r="BL73" s="432">
        <f>'PTRM input'!AM444</f>
        <v>0</v>
      </c>
      <c r="BM73" s="432">
        <f>'PTRM input'!AN444</f>
        <v>0</v>
      </c>
      <c r="BN73" s="463">
        <f>'PTRM input'!AO444</f>
        <v>0</v>
      </c>
      <c r="BO73" s="462">
        <f>'PTRM input'!AK584</f>
        <v>0</v>
      </c>
      <c r="BP73" s="432">
        <f>'PTRM input'!AL584</f>
        <v>0</v>
      </c>
      <c r="BQ73" s="432">
        <f>'PTRM input'!AM584</f>
        <v>0</v>
      </c>
      <c r="BR73" s="432">
        <f>'PTRM input'!AN584</f>
        <v>0</v>
      </c>
      <c r="BS73" s="463">
        <f>'PTRM input'!AO584</f>
        <v>0</v>
      </c>
      <c r="BT73" s="462">
        <f>'PTRM input'!AP444</f>
        <v>0</v>
      </c>
      <c r="BU73" s="432">
        <f>'PTRM input'!AQ444</f>
        <v>0</v>
      </c>
      <c r="BV73" s="432">
        <f>'PTRM input'!AR444</f>
        <v>0</v>
      </c>
      <c r="BW73" s="432">
        <f>'PTRM input'!AS444</f>
        <v>0</v>
      </c>
      <c r="BX73" s="432">
        <f>'PTRM input'!AT444</f>
        <v>0</v>
      </c>
      <c r="BY73" s="463">
        <f>'PTRM input'!AU444</f>
        <v>0</v>
      </c>
      <c r="BZ73" s="462">
        <f>'PTRM input'!AQ584</f>
        <v>0</v>
      </c>
      <c r="CA73" s="432">
        <f>'PTRM input'!AR584</f>
        <v>0</v>
      </c>
      <c r="CB73" s="432">
        <f>'PTRM input'!AS584</f>
        <v>0</v>
      </c>
      <c r="CC73" s="432">
        <f>'PTRM input'!AT584</f>
        <v>0</v>
      </c>
      <c r="CD73" s="463">
        <f>'PTRM input'!AU584</f>
        <v>0</v>
      </c>
      <c r="CE73" s="462">
        <f>'PTRM input'!AV444</f>
        <v>0</v>
      </c>
      <c r="CF73" s="432">
        <f>'PTRM input'!AW444</f>
        <v>0</v>
      </c>
      <c r="CG73" s="432">
        <f>'PTRM input'!AX444</f>
        <v>0</v>
      </c>
      <c r="CH73" s="432">
        <f>'PTRM input'!AY444</f>
        <v>0</v>
      </c>
      <c r="CI73" s="432">
        <f>'PTRM input'!AZ444</f>
        <v>0</v>
      </c>
      <c r="CJ73" s="463">
        <f>'PTRM input'!BA444</f>
        <v>0</v>
      </c>
      <c r="CK73" s="462">
        <f>'PTRM input'!AW584</f>
        <v>0</v>
      </c>
      <c r="CL73" s="432">
        <f>'PTRM input'!AX584</f>
        <v>0</v>
      </c>
      <c r="CM73" s="432">
        <f>'PTRM input'!AY584</f>
        <v>0</v>
      </c>
      <c r="CN73" s="432">
        <f>'PTRM input'!AZ584</f>
        <v>0</v>
      </c>
      <c r="CO73" s="463">
        <f>'PTRM input'!BA584</f>
        <v>0</v>
      </c>
      <c r="CP73" s="462">
        <f>'PTRM input'!BB444</f>
        <v>0</v>
      </c>
      <c r="CQ73" s="432">
        <f>'PTRM input'!BC444</f>
        <v>0</v>
      </c>
      <c r="CR73" s="432">
        <f>'PTRM input'!BD444</f>
        <v>0</v>
      </c>
      <c r="CS73" s="432">
        <f>'PTRM input'!BE444</f>
        <v>0</v>
      </c>
      <c r="CT73" s="432">
        <f>'PTRM input'!BF444</f>
        <v>0</v>
      </c>
      <c r="CU73" s="463">
        <f>'PTRM input'!BG444</f>
        <v>0</v>
      </c>
      <c r="CV73" s="462">
        <f>'PTRM input'!BC584</f>
        <v>0</v>
      </c>
      <c r="CW73" s="432">
        <f>'PTRM input'!BD584</f>
        <v>0</v>
      </c>
      <c r="CX73" s="432">
        <f>'PTRM input'!BE584</f>
        <v>0</v>
      </c>
      <c r="CY73" s="432">
        <f>'PTRM input'!BF584</f>
        <v>0</v>
      </c>
      <c r="CZ73" s="463">
        <f>'PTRM input'!BG584</f>
        <v>0</v>
      </c>
      <c r="DA73" s="462">
        <f>'PTRM input'!BH444</f>
        <v>0</v>
      </c>
      <c r="DB73" s="432">
        <f>'PTRM input'!BI444</f>
        <v>0</v>
      </c>
      <c r="DC73" s="432">
        <f>'PTRM input'!BJ444</f>
        <v>0</v>
      </c>
      <c r="DD73" s="432">
        <f>'PTRM input'!BK444</f>
        <v>0</v>
      </c>
      <c r="DE73" s="432">
        <f>'PTRM input'!BL444</f>
        <v>0</v>
      </c>
      <c r="DF73" s="463">
        <f>'PTRM input'!BM444</f>
        <v>0</v>
      </c>
      <c r="DG73" s="462">
        <f>'PTRM input'!BI584</f>
        <v>0</v>
      </c>
      <c r="DH73" s="432">
        <f>'PTRM input'!BJ584</f>
        <v>0</v>
      </c>
      <c r="DI73" s="432">
        <f>'PTRM input'!BK584</f>
        <v>0</v>
      </c>
      <c r="DJ73" s="432">
        <f>'PTRM input'!BL584</f>
        <v>0</v>
      </c>
      <c r="DK73" s="463">
        <f>'PTRM input'!BM584</f>
        <v>0</v>
      </c>
      <c r="DL73" s="462">
        <f>'PTRM input'!BN444</f>
        <v>0</v>
      </c>
      <c r="DM73" s="432">
        <f>'PTRM input'!BO444</f>
        <v>0</v>
      </c>
      <c r="DN73" s="432">
        <f>'PTRM input'!BP444</f>
        <v>0</v>
      </c>
      <c r="DO73" s="432">
        <f>'PTRM input'!BQ444</f>
        <v>0</v>
      </c>
      <c r="DP73" s="432">
        <f>'PTRM input'!BR444</f>
        <v>0</v>
      </c>
      <c r="DQ73" s="463">
        <f>'PTRM input'!BS444</f>
        <v>0</v>
      </c>
      <c r="DR73" s="462">
        <f>'PTRM input'!BO584</f>
        <v>0</v>
      </c>
      <c r="DS73" s="432">
        <f>'PTRM input'!BP584</f>
        <v>0</v>
      </c>
      <c r="DT73" s="432">
        <f>'PTRM input'!BQ584</f>
        <v>0</v>
      </c>
      <c r="DU73" s="432">
        <f>'PTRM input'!BR584</f>
        <v>0</v>
      </c>
      <c r="DV73" s="463">
        <f>'PTRM input'!BS584</f>
        <v>0</v>
      </c>
      <c r="DW73" s="462">
        <f>'PTRM input'!BT444</f>
        <v>0</v>
      </c>
      <c r="DX73" s="432">
        <f>'PTRM input'!BU444</f>
        <v>0</v>
      </c>
      <c r="DY73" s="432">
        <f>'PTRM input'!BV444</f>
        <v>0</v>
      </c>
      <c r="DZ73" s="432">
        <f>'PTRM input'!BW444</f>
        <v>0</v>
      </c>
      <c r="EA73" s="432">
        <f>'PTRM input'!BX444</f>
        <v>0</v>
      </c>
      <c r="EB73" s="463">
        <f>'PTRM input'!BY444</f>
        <v>0</v>
      </c>
      <c r="EC73" s="462">
        <f>'PTRM input'!BU584</f>
        <v>0</v>
      </c>
      <c r="ED73" s="432">
        <f>'PTRM input'!BV584</f>
        <v>0</v>
      </c>
      <c r="EE73" s="432">
        <f>'PTRM input'!BW584</f>
        <v>0</v>
      </c>
      <c r="EF73" s="432">
        <f>'PTRM input'!BX584</f>
        <v>0</v>
      </c>
      <c r="EG73" s="463">
        <f>'PTRM input'!BY584</f>
        <v>0</v>
      </c>
      <c r="EH73" s="462">
        <f>'PTRM input'!BZ444</f>
        <v>0</v>
      </c>
      <c r="EI73" s="432">
        <f>'PTRM input'!CA444</f>
        <v>0</v>
      </c>
      <c r="EJ73" s="432">
        <f>'PTRM input'!CB444</f>
        <v>0</v>
      </c>
      <c r="EK73" s="432">
        <f>'PTRM input'!CC444</f>
        <v>0</v>
      </c>
      <c r="EL73" s="432">
        <f>'PTRM input'!CD444</f>
        <v>0</v>
      </c>
      <c r="EM73" s="463">
        <f>'PTRM input'!CE444</f>
        <v>0</v>
      </c>
      <c r="EN73" s="462">
        <f>'PTRM input'!CA584</f>
        <v>0</v>
      </c>
      <c r="EO73" s="432">
        <f>'PTRM input'!CB584</f>
        <v>0</v>
      </c>
      <c r="EP73" s="432">
        <f>'PTRM input'!CC584</f>
        <v>0</v>
      </c>
      <c r="EQ73" s="432">
        <f>'PTRM input'!CD584</f>
        <v>0</v>
      </c>
      <c r="ER73" s="463">
        <f>'PTRM input'!CE584</f>
        <v>0</v>
      </c>
      <c r="ES73" s="462">
        <f>'PTRM input'!CF444</f>
        <v>0</v>
      </c>
      <c r="ET73" s="432">
        <f>'PTRM input'!CG444</f>
        <v>0</v>
      </c>
      <c r="EU73" s="432">
        <f>'PTRM input'!CH444</f>
        <v>0</v>
      </c>
      <c r="EV73" s="432">
        <f>'PTRM input'!CI444</f>
        <v>0</v>
      </c>
      <c r="EW73" s="432">
        <f>'PTRM input'!CJ444</f>
        <v>0</v>
      </c>
      <c r="EX73" s="463">
        <f>'PTRM input'!CK444</f>
        <v>0</v>
      </c>
      <c r="EY73" s="462">
        <f>'PTRM input'!CG584</f>
        <v>0</v>
      </c>
      <c r="EZ73" s="432">
        <f>'PTRM input'!CH584</f>
        <v>0</v>
      </c>
      <c r="FA73" s="432">
        <f>'PTRM input'!CI584</f>
        <v>0</v>
      </c>
      <c r="FB73" s="432">
        <f>'PTRM input'!CJ584</f>
        <v>0</v>
      </c>
      <c r="FC73" s="463">
        <f>'PTRM input'!CK584</f>
        <v>0</v>
      </c>
      <c r="FD73" s="462">
        <f>'PTRM input'!CL444</f>
        <v>0</v>
      </c>
      <c r="FE73" s="432">
        <f>'PTRM input'!CM444</f>
        <v>0</v>
      </c>
      <c r="FF73" s="432">
        <f>'PTRM input'!CN444</f>
        <v>0</v>
      </c>
      <c r="FG73" s="432">
        <f>'PTRM input'!CO444</f>
        <v>0</v>
      </c>
      <c r="FH73" s="432">
        <f>'PTRM input'!CP444</f>
        <v>0</v>
      </c>
      <c r="FI73" s="463">
        <f>'PTRM input'!CQ444</f>
        <v>0</v>
      </c>
      <c r="FJ73" s="462">
        <f>'PTRM input'!CM584</f>
        <v>0</v>
      </c>
      <c r="FK73" s="432">
        <f>'PTRM input'!CN584</f>
        <v>0</v>
      </c>
      <c r="FL73" s="432">
        <f>'PTRM input'!CO584</f>
        <v>0</v>
      </c>
      <c r="FM73" s="432">
        <f>'PTRM input'!CP584</f>
        <v>0</v>
      </c>
      <c r="FN73" s="463">
        <f>'PTRM input'!CQ584</f>
        <v>0</v>
      </c>
      <c r="FO73" s="462">
        <f>'PTRM input'!CR444</f>
        <v>0</v>
      </c>
      <c r="FP73" s="432">
        <f>'PTRM input'!CS444</f>
        <v>0</v>
      </c>
      <c r="FQ73" s="432">
        <f>'PTRM input'!CT444</f>
        <v>0</v>
      </c>
      <c r="FR73" s="432">
        <f>'PTRM input'!CU444</f>
        <v>0</v>
      </c>
      <c r="FS73" s="432">
        <f>'PTRM input'!CV444</f>
        <v>0</v>
      </c>
      <c r="FT73" s="463">
        <f>'PTRM input'!CW444</f>
        <v>0</v>
      </c>
      <c r="FU73" s="462">
        <f>'PTRM input'!CS584</f>
        <v>0</v>
      </c>
      <c r="FV73" s="432">
        <f>'PTRM input'!CT584</f>
        <v>0</v>
      </c>
      <c r="FW73" s="432">
        <f>'PTRM input'!CU584</f>
        <v>0</v>
      </c>
      <c r="FX73" s="432">
        <f>'PTRM input'!CV584</f>
        <v>0</v>
      </c>
      <c r="FY73" s="463">
        <f>'PTRM input'!CW584</f>
        <v>0</v>
      </c>
      <c r="FZ73" s="462">
        <f>'PTRM input'!CX444</f>
        <v>0</v>
      </c>
      <c r="GA73" s="432">
        <f>'PTRM input'!CY444</f>
        <v>0</v>
      </c>
      <c r="GB73" s="432">
        <f>'PTRM input'!CZ444</f>
        <v>0</v>
      </c>
      <c r="GC73" s="432">
        <f>'PTRM input'!DA444</f>
        <v>0</v>
      </c>
      <c r="GD73" s="432">
        <f>'PTRM input'!DB444</f>
        <v>0</v>
      </c>
      <c r="GE73" s="463">
        <f>'PTRM input'!DC444</f>
        <v>0</v>
      </c>
      <c r="GF73" s="462">
        <f>'PTRM input'!CY584</f>
        <v>0</v>
      </c>
      <c r="GG73" s="432">
        <f>'PTRM input'!CZ584</f>
        <v>0</v>
      </c>
      <c r="GH73" s="432">
        <f>'PTRM input'!DA584</f>
        <v>0</v>
      </c>
      <c r="GI73" s="432">
        <f>'PTRM input'!DB584</f>
        <v>0</v>
      </c>
      <c r="GJ73" s="463">
        <f>'PTRM input'!DC584</f>
        <v>0</v>
      </c>
    </row>
    <row r="74" spans="1:192" s="4" customFormat="1">
      <c r="A74" s="22"/>
      <c r="B74" s="22"/>
      <c r="C74" s="22"/>
      <c r="D74" s="22"/>
      <c r="E74" s="432" t="str">
        <f>'PTRM input'!E445</f>
        <v>Non-Residential Two Rate 7d</v>
      </c>
      <c r="F74" s="462">
        <f>'PTRM input'!F445</f>
        <v>8281.2270819743862</v>
      </c>
      <c r="G74" s="432">
        <f>'PTRM input'!G445</f>
        <v>0</v>
      </c>
      <c r="H74" s="432">
        <f>'PTRM input'!H445</f>
        <v>0</v>
      </c>
      <c r="I74" s="432">
        <f>'PTRM input'!I445</f>
        <v>0</v>
      </c>
      <c r="J74" s="432">
        <f>'PTRM input'!J445</f>
        <v>0</v>
      </c>
      <c r="K74" s="463">
        <f>'PTRM input'!K445</f>
        <v>0</v>
      </c>
      <c r="L74" s="432">
        <f>'PTRM input'!G585</f>
        <v>0</v>
      </c>
      <c r="M74" s="432">
        <f>'PTRM input'!H585</f>
        <v>0</v>
      </c>
      <c r="N74" s="432">
        <f>'PTRM input'!I585</f>
        <v>0</v>
      </c>
      <c r="O74" s="432">
        <f>'PTRM input'!J585</f>
        <v>0</v>
      </c>
      <c r="P74" s="463">
        <f>'PTRM input'!K585</f>
        <v>0</v>
      </c>
      <c r="Q74" s="462">
        <f>'PTRM input'!L445</f>
        <v>0</v>
      </c>
      <c r="R74" s="432">
        <f>'PTRM input'!M445</f>
        <v>0</v>
      </c>
      <c r="S74" s="432">
        <f>'PTRM input'!N445</f>
        <v>0</v>
      </c>
      <c r="T74" s="432">
        <f>'PTRM input'!O445</f>
        <v>0</v>
      </c>
      <c r="U74" s="432">
        <f>'PTRM input'!P445</f>
        <v>0</v>
      </c>
      <c r="V74" s="463">
        <f>'PTRM input'!Q445</f>
        <v>0</v>
      </c>
      <c r="W74" s="432">
        <f>'PTRM input'!M585</f>
        <v>0</v>
      </c>
      <c r="X74" s="432">
        <f>'PTRM input'!N585</f>
        <v>0</v>
      </c>
      <c r="Y74" s="432">
        <f>'PTRM input'!O585</f>
        <v>0</v>
      </c>
      <c r="Z74" s="432">
        <f>'PTRM input'!P585</f>
        <v>0</v>
      </c>
      <c r="AA74" s="463">
        <f>'PTRM input'!Q585</f>
        <v>0</v>
      </c>
      <c r="AB74" s="432">
        <f>'PTRM input'!R445</f>
        <v>0</v>
      </c>
      <c r="AC74" s="432">
        <f>'PTRM input'!S445</f>
        <v>0</v>
      </c>
      <c r="AD74" s="432">
        <f>'PTRM input'!T445</f>
        <v>0</v>
      </c>
      <c r="AE74" s="432">
        <f>'PTRM input'!U445</f>
        <v>0</v>
      </c>
      <c r="AF74" s="432">
        <f>'PTRM input'!V445</f>
        <v>0</v>
      </c>
      <c r="AG74" s="432">
        <f>'PTRM input'!W445</f>
        <v>0</v>
      </c>
      <c r="AH74" s="462">
        <f>'PTRM input'!S585</f>
        <v>0</v>
      </c>
      <c r="AI74" s="432">
        <f>'PTRM input'!T585</f>
        <v>0</v>
      </c>
      <c r="AJ74" s="432">
        <f>'PTRM input'!U585</f>
        <v>0</v>
      </c>
      <c r="AK74" s="432">
        <f>'PTRM input'!V585</f>
        <v>0</v>
      </c>
      <c r="AL74" s="463">
        <f>'PTRM input'!W585</f>
        <v>0</v>
      </c>
      <c r="AM74" s="462">
        <f>'PTRM input'!X445</f>
        <v>20278501.461665288</v>
      </c>
      <c r="AN74" s="432">
        <f>'PTRM input'!Y445</f>
        <v>0</v>
      </c>
      <c r="AO74" s="432">
        <f>'PTRM input'!Z445</f>
        <v>0</v>
      </c>
      <c r="AP74" s="432">
        <f>'PTRM input'!AA445</f>
        <v>0</v>
      </c>
      <c r="AQ74" s="432">
        <f>'PTRM input'!AB445</f>
        <v>0</v>
      </c>
      <c r="AR74" s="463">
        <f>'PTRM input'!AC445</f>
        <v>0</v>
      </c>
      <c r="AS74" s="462">
        <f>'PTRM input'!Y585</f>
        <v>0</v>
      </c>
      <c r="AT74" s="432">
        <f>'PTRM input'!Z585</f>
        <v>0</v>
      </c>
      <c r="AU74" s="432">
        <f>'PTRM input'!AA585</f>
        <v>0</v>
      </c>
      <c r="AV74" s="432">
        <f>'PTRM input'!AB585</f>
        <v>0</v>
      </c>
      <c r="AW74" s="463">
        <f>'PTRM input'!AC585</f>
        <v>0</v>
      </c>
      <c r="AX74" s="462">
        <f>'PTRM input'!AD445</f>
        <v>39426794.389946625</v>
      </c>
      <c r="AY74" s="432">
        <f>'PTRM input'!AE445</f>
        <v>0</v>
      </c>
      <c r="AZ74" s="432">
        <f>'PTRM input'!AF445</f>
        <v>0</v>
      </c>
      <c r="BA74" s="432">
        <f>'PTRM input'!AG445</f>
        <v>0</v>
      </c>
      <c r="BB74" s="432">
        <f>'PTRM input'!AH445</f>
        <v>0</v>
      </c>
      <c r="BC74" s="463">
        <f>'PTRM input'!AI445</f>
        <v>0</v>
      </c>
      <c r="BD74" s="462">
        <f>'PTRM input'!AE585</f>
        <v>0</v>
      </c>
      <c r="BE74" s="432">
        <f>'PTRM input'!AF585</f>
        <v>0</v>
      </c>
      <c r="BF74" s="432">
        <f>'PTRM input'!AG585</f>
        <v>0</v>
      </c>
      <c r="BG74" s="432">
        <f>'PTRM input'!AH585</f>
        <v>0</v>
      </c>
      <c r="BH74" s="463">
        <f>'PTRM input'!AI585</f>
        <v>0</v>
      </c>
      <c r="BI74" s="462">
        <f>'PTRM input'!AJ445</f>
        <v>33946183.254368618</v>
      </c>
      <c r="BJ74" s="432">
        <f>'PTRM input'!AK445</f>
        <v>0</v>
      </c>
      <c r="BK74" s="432">
        <f>'PTRM input'!AL445</f>
        <v>0</v>
      </c>
      <c r="BL74" s="432">
        <f>'PTRM input'!AM445</f>
        <v>0</v>
      </c>
      <c r="BM74" s="432">
        <f>'PTRM input'!AN445</f>
        <v>0</v>
      </c>
      <c r="BN74" s="463">
        <f>'PTRM input'!AO445</f>
        <v>0</v>
      </c>
      <c r="BO74" s="462">
        <f>'PTRM input'!AK585</f>
        <v>0</v>
      </c>
      <c r="BP74" s="432">
        <f>'PTRM input'!AL585</f>
        <v>0</v>
      </c>
      <c r="BQ74" s="432">
        <f>'PTRM input'!AM585</f>
        <v>0</v>
      </c>
      <c r="BR74" s="432">
        <f>'PTRM input'!AN585</f>
        <v>0</v>
      </c>
      <c r="BS74" s="463">
        <f>'PTRM input'!AO585</f>
        <v>0</v>
      </c>
      <c r="BT74" s="462">
        <f>'PTRM input'!AP445</f>
        <v>26186070.998754345</v>
      </c>
      <c r="BU74" s="432">
        <f>'PTRM input'!AQ445</f>
        <v>0</v>
      </c>
      <c r="BV74" s="432">
        <f>'PTRM input'!AR445</f>
        <v>0</v>
      </c>
      <c r="BW74" s="432">
        <f>'PTRM input'!AS445</f>
        <v>0</v>
      </c>
      <c r="BX74" s="432">
        <f>'PTRM input'!AT445</f>
        <v>0</v>
      </c>
      <c r="BY74" s="463">
        <f>'PTRM input'!AU445</f>
        <v>0</v>
      </c>
      <c r="BZ74" s="462">
        <f>'PTRM input'!AQ585</f>
        <v>0</v>
      </c>
      <c r="CA74" s="432">
        <f>'PTRM input'!AR585</f>
        <v>0</v>
      </c>
      <c r="CB74" s="432">
        <f>'PTRM input'!AS585</f>
        <v>0</v>
      </c>
      <c r="CC74" s="432">
        <f>'PTRM input'!AT585</f>
        <v>0</v>
      </c>
      <c r="CD74" s="463">
        <f>'PTRM input'!AU585</f>
        <v>0</v>
      </c>
      <c r="CE74" s="462">
        <f>'PTRM input'!AV445</f>
        <v>44864976.011033729</v>
      </c>
      <c r="CF74" s="432">
        <f>'PTRM input'!AW445</f>
        <v>0</v>
      </c>
      <c r="CG74" s="432">
        <f>'PTRM input'!AX445</f>
        <v>0</v>
      </c>
      <c r="CH74" s="432">
        <f>'PTRM input'!AY445</f>
        <v>0</v>
      </c>
      <c r="CI74" s="432">
        <f>'PTRM input'!AZ445</f>
        <v>0</v>
      </c>
      <c r="CJ74" s="463">
        <f>'PTRM input'!BA445</f>
        <v>0</v>
      </c>
      <c r="CK74" s="462">
        <f>'PTRM input'!AW585</f>
        <v>0</v>
      </c>
      <c r="CL74" s="432">
        <f>'PTRM input'!AX585</f>
        <v>0</v>
      </c>
      <c r="CM74" s="432">
        <f>'PTRM input'!AY585</f>
        <v>0</v>
      </c>
      <c r="CN74" s="432">
        <f>'PTRM input'!AZ585</f>
        <v>0</v>
      </c>
      <c r="CO74" s="463">
        <f>'PTRM input'!BA585</f>
        <v>0</v>
      </c>
      <c r="CP74" s="462">
        <f>'PTRM input'!BB445</f>
        <v>0</v>
      </c>
      <c r="CQ74" s="432">
        <f>'PTRM input'!BC445</f>
        <v>0</v>
      </c>
      <c r="CR74" s="432">
        <f>'PTRM input'!BD445</f>
        <v>0</v>
      </c>
      <c r="CS74" s="432">
        <f>'PTRM input'!BE445</f>
        <v>0</v>
      </c>
      <c r="CT74" s="432">
        <f>'PTRM input'!BF445</f>
        <v>0</v>
      </c>
      <c r="CU74" s="463">
        <f>'PTRM input'!BG445</f>
        <v>0</v>
      </c>
      <c r="CV74" s="462">
        <f>'PTRM input'!BC585</f>
        <v>0</v>
      </c>
      <c r="CW74" s="432">
        <f>'PTRM input'!BD585</f>
        <v>0</v>
      </c>
      <c r="CX74" s="432">
        <f>'PTRM input'!BE585</f>
        <v>0</v>
      </c>
      <c r="CY74" s="432">
        <f>'PTRM input'!BF585</f>
        <v>0</v>
      </c>
      <c r="CZ74" s="463">
        <f>'PTRM input'!BG585</f>
        <v>0</v>
      </c>
      <c r="DA74" s="462">
        <f>'PTRM input'!BH445</f>
        <v>0</v>
      </c>
      <c r="DB74" s="432">
        <f>'PTRM input'!BI445</f>
        <v>0</v>
      </c>
      <c r="DC74" s="432">
        <f>'PTRM input'!BJ445</f>
        <v>0</v>
      </c>
      <c r="DD74" s="432">
        <f>'PTRM input'!BK445</f>
        <v>0</v>
      </c>
      <c r="DE74" s="432">
        <f>'PTRM input'!BL445</f>
        <v>0</v>
      </c>
      <c r="DF74" s="463">
        <f>'PTRM input'!BM445</f>
        <v>0</v>
      </c>
      <c r="DG74" s="462">
        <f>'PTRM input'!BI585</f>
        <v>0</v>
      </c>
      <c r="DH74" s="432">
        <f>'PTRM input'!BJ585</f>
        <v>0</v>
      </c>
      <c r="DI74" s="432">
        <f>'PTRM input'!BK585</f>
        <v>0</v>
      </c>
      <c r="DJ74" s="432">
        <f>'PTRM input'!BL585</f>
        <v>0</v>
      </c>
      <c r="DK74" s="463">
        <f>'PTRM input'!BM585</f>
        <v>0</v>
      </c>
      <c r="DL74" s="462">
        <f>'PTRM input'!BN445</f>
        <v>0</v>
      </c>
      <c r="DM74" s="432">
        <f>'PTRM input'!BO445</f>
        <v>0</v>
      </c>
      <c r="DN74" s="432">
        <f>'PTRM input'!BP445</f>
        <v>0</v>
      </c>
      <c r="DO74" s="432">
        <f>'PTRM input'!BQ445</f>
        <v>0</v>
      </c>
      <c r="DP74" s="432">
        <f>'PTRM input'!BR445</f>
        <v>0</v>
      </c>
      <c r="DQ74" s="463">
        <f>'PTRM input'!BS445</f>
        <v>0</v>
      </c>
      <c r="DR74" s="462">
        <f>'PTRM input'!BO585</f>
        <v>0</v>
      </c>
      <c r="DS74" s="432">
        <f>'PTRM input'!BP585</f>
        <v>0</v>
      </c>
      <c r="DT74" s="432">
        <f>'PTRM input'!BQ585</f>
        <v>0</v>
      </c>
      <c r="DU74" s="432">
        <f>'PTRM input'!BR585</f>
        <v>0</v>
      </c>
      <c r="DV74" s="463">
        <f>'PTRM input'!BS585</f>
        <v>0</v>
      </c>
      <c r="DW74" s="462">
        <f>'PTRM input'!BT445</f>
        <v>0</v>
      </c>
      <c r="DX74" s="432">
        <f>'PTRM input'!BU445</f>
        <v>0</v>
      </c>
      <c r="DY74" s="432">
        <f>'PTRM input'!BV445</f>
        <v>0</v>
      </c>
      <c r="DZ74" s="432">
        <f>'PTRM input'!BW445</f>
        <v>0</v>
      </c>
      <c r="EA74" s="432">
        <f>'PTRM input'!BX445</f>
        <v>0</v>
      </c>
      <c r="EB74" s="463">
        <f>'PTRM input'!BY445</f>
        <v>0</v>
      </c>
      <c r="EC74" s="462">
        <f>'PTRM input'!BU585</f>
        <v>0</v>
      </c>
      <c r="ED74" s="432">
        <f>'PTRM input'!BV585</f>
        <v>0</v>
      </c>
      <c r="EE74" s="432">
        <f>'PTRM input'!BW585</f>
        <v>0</v>
      </c>
      <c r="EF74" s="432">
        <f>'PTRM input'!BX585</f>
        <v>0</v>
      </c>
      <c r="EG74" s="463">
        <f>'PTRM input'!BY585</f>
        <v>0</v>
      </c>
      <c r="EH74" s="462">
        <f>'PTRM input'!BZ445</f>
        <v>0</v>
      </c>
      <c r="EI74" s="432">
        <f>'PTRM input'!CA445</f>
        <v>0</v>
      </c>
      <c r="EJ74" s="432">
        <f>'PTRM input'!CB445</f>
        <v>0</v>
      </c>
      <c r="EK74" s="432">
        <f>'PTRM input'!CC445</f>
        <v>0</v>
      </c>
      <c r="EL74" s="432">
        <f>'PTRM input'!CD445</f>
        <v>0</v>
      </c>
      <c r="EM74" s="463">
        <f>'PTRM input'!CE445</f>
        <v>0</v>
      </c>
      <c r="EN74" s="462">
        <f>'PTRM input'!CA585</f>
        <v>0</v>
      </c>
      <c r="EO74" s="432">
        <f>'PTRM input'!CB585</f>
        <v>0</v>
      </c>
      <c r="EP74" s="432">
        <f>'PTRM input'!CC585</f>
        <v>0</v>
      </c>
      <c r="EQ74" s="432">
        <f>'PTRM input'!CD585</f>
        <v>0</v>
      </c>
      <c r="ER74" s="463">
        <f>'PTRM input'!CE585</f>
        <v>0</v>
      </c>
      <c r="ES74" s="462">
        <f>'PTRM input'!CF445</f>
        <v>0</v>
      </c>
      <c r="ET74" s="432">
        <f>'PTRM input'!CG445</f>
        <v>0</v>
      </c>
      <c r="EU74" s="432">
        <f>'PTRM input'!CH445</f>
        <v>0</v>
      </c>
      <c r="EV74" s="432">
        <f>'PTRM input'!CI445</f>
        <v>0</v>
      </c>
      <c r="EW74" s="432">
        <f>'PTRM input'!CJ445</f>
        <v>0</v>
      </c>
      <c r="EX74" s="463">
        <f>'PTRM input'!CK445</f>
        <v>0</v>
      </c>
      <c r="EY74" s="462">
        <f>'PTRM input'!CG585</f>
        <v>0</v>
      </c>
      <c r="EZ74" s="432">
        <f>'PTRM input'!CH585</f>
        <v>0</v>
      </c>
      <c r="FA74" s="432">
        <f>'PTRM input'!CI585</f>
        <v>0</v>
      </c>
      <c r="FB74" s="432">
        <f>'PTRM input'!CJ585</f>
        <v>0</v>
      </c>
      <c r="FC74" s="463">
        <f>'PTRM input'!CK585</f>
        <v>0</v>
      </c>
      <c r="FD74" s="462">
        <f>'PTRM input'!CL445</f>
        <v>0</v>
      </c>
      <c r="FE74" s="432">
        <f>'PTRM input'!CM445</f>
        <v>0</v>
      </c>
      <c r="FF74" s="432">
        <f>'PTRM input'!CN445</f>
        <v>0</v>
      </c>
      <c r="FG74" s="432">
        <f>'PTRM input'!CO445</f>
        <v>0</v>
      </c>
      <c r="FH74" s="432">
        <f>'PTRM input'!CP445</f>
        <v>0</v>
      </c>
      <c r="FI74" s="463">
        <f>'PTRM input'!CQ445</f>
        <v>0</v>
      </c>
      <c r="FJ74" s="462">
        <f>'PTRM input'!CM585</f>
        <v>0</v>
      </c>
      <c r="FK74" s="432">
        <f>'PTRM input'!CN585</f>
        <v>0</v>
      </c>
      <c r="FL74" s="432">
        <f>'PTRM input'!CO585</f>
        <v>0</v>
      </c>
      <c r="FM74" s="432">
        <f>'PTRM input'!CP585</f>
        <v>0</v>
      </c>
      <c r="FN74" s="463">
        <f>'PTRM input'!CQ585</f>
        <v>0</v>
      </c>
      <c r="FO74" s="462">
        <f>'PTRM input'!CR445</f>
        <v>0</v>
      </c>
      <c r="FP74" s="432">
        <f>'PTRM input'!CS445</f>
        <v>0</v>
      </c>
      <c r="FQ74" s="432">
        <f>'PTRM input'!CT445</f>
        <v>0</v>
      </c>
      <c r="FR74" s="432">
        <f>'PTRM input'!CU445</f>
        <v>0</v>
      </c>
      <c r="FS74" s="432">
        <f>'PTRM input'!CV445</f>
        <v>0</v>
      </c>
      <c r="FT74" s="463">
        <f>'PTRM input'!CW445</f>
        <v>0</v>
      </c>
      <c r="FU74" s="462">
        <f>'PTRM input'!CS585</f>
        <v>0</v>
      </c>
      <c r="FV74" s="432">
        <f>'PTRM input'!CT585</f>
        <v>0</v>
      </c>
      <c r="FW74" s="432">
        <f>'PTRM input'!CU585</f>
        <v>0</v>
      </c>
      <c r="FX74" s="432">
        <f>'PTRM input'!CV585</f>
        <v>0</v>
      </c>
      <c r="FY74" s="463">
        <f>'PTRM input'!CW585</f>
        <v>0</v>
      </c>
      <c r="FZ74" s="462">
        <f>'PTRM input'!CX445</f>
        <v>0</v>
      </c>
      <c r="GA74" s="432">
        <f>'PTRM input'!CY445</f>
        <v>0</v>
      </c>
      <c r="GB74" s="432">
        <f>'PTRM input'!CZ445</f>
        <v>0</v>
      </c>
      <c r="GC74" s="432">
        <f>'PTRM input'!DA445</f>
        <v>0</v>
      </c>
      <c r="GD74" s="432">
        <f>'PTRM input'!DB445</f>
        <v>0</v>
      </c>
      <c r="GE74" s="463">
        <f>'PTRM input'!DC445</f>
        <v>0</v>
      </c>
      <c r="GF74" s="462">
        <f>'PTRM input'!CY585</f>
        <v>0</v>
      </c>
      <c r="GG74" s="432">
        <f>'PTRM input'!CZ585</f>
        <v>0</v>
      </c>
      <c r="GH74" s="432">
        <f>'PTRM input'!DA585</f>
        <v>0</v>
      </c>
      <c r="GI74" s="432">
        <f>'PTRM input'!DB585</f>
        <v>0</v>
      </c>
      <c r="GJ74" s="463">
        <f>'PTRM input'!DC585</f>
        <v>0</v>
      </c>
    </row>
    <row r="75" spans="1:192" s="4" customFormat="1">
      <c r="A75" s="22"/>
      <c r="B75" s="22"/>
      <c r="C75" s="22"/>
      <c r="D75" s="22"/>
      <c r="E75" s="432" t="str">
        <f>'PTRM input'!E446</f>
        <v>New Tariff  1</v>
      </c>
      <c r="F75" s="462">
        <f>'PTRM input'!F446</f>
        <v>0</v>
      </c>
      <c r="G75" s="432">
        <f>'PTRM input'!G446</f>
        <v>0</v>
      </c>
      <c r="H75" s="432">
        <f>'PTRM input'!H446</f>
        <v>0</v>
      </c>
      <c r="I75" s="432">
        <f>'PTRM input'!I446</f>
        <v>0</v>
      </c>
      <c r="J75" s="432">
        <f>'PTRM input'!J446</f>
        <v>0</v>
      </c>
      <c r="K75" s="463">
        <f>'PTRM input'!K446</f>
        <v>0</v>
      </c>
      <c r="L75" s="432">
        <f>'PTRM input'!G586</f>
        <v>0</v>
      </c>
      <c r="M75" s="432">
        <f>'PTRM input'!H586</f>
        <v>0</v>
      </c>
      <c r="N75" s="432">
        <f>'PTRM input'!I586</f>
        <v>0</v>
      </c>
      <c r="O75" s="432">
        <f>'PTRM input'!J586</f>
        <v>0</v>
      </c>
      <c r="P75" s="463">
        <f>'PTRM input'!K586</f>
        <v>0</v>
      </c>
      <c r="Q75" s="462">
        <f>'PTRM input'!L446</f>
        <v>0</v>
      </c>
      <c r="R75" s="432">
        <f>'PTRM input'!M446</f>
        <v>0</v>
      </c>
      <c r="S75" s="432">
        <f>'PTRM input'!N446</f>
        <v>0</v>
      </c>
      <c r="T75" s="432">
        <f>'PTRM input'!O446</f>
        <v>0</v>
      </c>
      <c r="U75" s="432">
        <f>'PTRM input'!P446</f>
        <v>0</v>
      </c>
      <c r="V75" s="463">
        <f>'PTRM input'!Q446</f>
        <v>0</v>
      </c>
      <c r="W75" s="432">
        <f>'PTRM input'!M586</f>
        <v>0</v>
      </c>
      <c r="X75" s="432">
        <f>'PTRM input'!N586</f>
        <v>0</v>
      </c>
      <c r="Y75" s="432">
        <f>'PTRM input'!O586</f>
        <v>0</v>
      </c>
      <c r="Z75" s="432">
        <f>'PTRM input'!P586</f>
        <v>0</v>
      </c>
      <c r="AA75" s="463">
        <f>'PTRM input'!Q586</f>
        <v>0</v>
      </c>
      <c r="AB75" s="432">
        <f>'PTRM input'!R446</f>
        <v>0</v>
      </c>
      <c r="AC75" s="432">
        <f>'PTRM input'!S446</f>
        <v>0</v>
      </c>
      <c r="AD75" s="432">
        <f>'PTRM input'!T446</f>
        <v>0</v>
      </c>
      <c r="AE75" s="432">
        <f>'PTRM input'!U446</f>
        <v>0</v>
      </c>
      <c r="AF75" s="432">
        <f>'PTRM input'!V446</f>
        <v>0</v>
      </c>
      <c r="AG75" s="432">
        <f>'PTRM input'!W446</f>
        <v>0</v>
      </c>
      <c r="AH75" s="462">
        <f>'PTRM input'!S586</f>
        <v>0</v>
      </c>
      <c r="AI75" s="432">
        <f>'PTRM input'!T586</f>
        <v>0</v>
      </c>
      <c r="AJ75" s="432">
        <f>'PTRM input'!U586</f>
        <v>0</v>
      </c>
      <c r="AK75" s="432">
        <f>'PTRM input'!V586</f>
        <v>0</v>
      </c>
      <c r="AL75" s="463">
        <f>'PTRM input'!W586</f>
        <v>0</v>
      </c>
      <c r="AM75" s="462">
        <f>'PTRM input'!X446</f>
        <v>0</v>
      </c>
      <c r="AN75" s="432">
        <f>'PTRM input'!Y446</f>
        <v>0</v>
      </c>
      <c r="AO75" s="432">
        <f>'PTRM input'!Z446</f>
        <v>0</v>
      </c>
      <c r="AP75" s="432">
        <f>'PTRM input'!AA446</f>
        <v>0</v>
      </c>
      <c r="AQ75" s="432">
        <f>'PTRM input'!AB446</f>
        <v>0</v>
      </c>
      <c r="AR75" s="463">
        <f>'PTRM input'!AC446</f>
        <v>0</v>
      </c>
      <c r="AS75" s="462">
        <f>'PTRM input'!Y586</f>
        <v>0</v>
      </c>
      <c r="AT75" s="432">
        <f>'PTRM input'!Z586</f>
        <v>0</v>
      </c>
      <c r="AU75" s="432">
        <f>'PTRM input'!AA586</f>
        <v>0</v>
      </c>
      <c r="AV75" s="432">
        <f>'PTRM input'!AB586</f>
        <v>0</v>
      </c>
      <c r="AW75" s="463">
        <f>'PTRM input'!AC586</f>
        <v>0</v>
      </c>
      <c r="AX75" s="462">
        <f>'PTRM input'!AD446</f>
        <v>0</v>
      </c>
      <c r="AY75" s="432">
        <f>'PTRM input'!AE446</f>
        <v>0</v>
      </c>
      <c r="AZ75" s="432">
        <f>'PTRM input'!AF446</f>
        <v>0</v>
      </c>
      <c r="BA75" s="432">
        <f>'PTRM input'!AG446</f>
        <v>0</v>
      </c>
      <c r="BB75" s="432">
        <f>'PTRM input'!AH446</f>
        <v>0</v>
      </c>
      <c r="BC75" s="463">
        <f>'PTRM input'!AI446</f>
        <v>0</v>
      </c>
      <c r="BD75" s="462">
        <f>'PTRM input'!AE586</f>
        <v>0</v>
      </c>
      <c r="BE75" s="432">
        <f>'PTRM input'!AF586</f>
        <v>0</v>
      </c>
      <c r="BF75" s="432">
        <f>'PTRM input'!AG586</f>
        <v>0</v>
      </c>
      <c r="BG75" s="432">
        <f>'PTRM input'!AH586</f>
        <v>0</v>
      </c>
      <c r="BH75" s="463">
        <f>'PTRM input'!AI586</f>
        <v>0</v>
      </c>
      <c r="BI75" s="462">
        <f>'PTRM input'!AJ446</f>
        <v>0</v>
      </c>
      <c r="BJ75" s="432">
        <f>'PTRM input'!AK446</f>
        <v>0</v>
      </c>
      <c r="BK75" s="432">
        <f>'PTRM input'!AL446</f>
        <v>0</v>
      </c>
      <c r="BL75" s="432">
        <f>'PTRM input'!AM446</f>
        <v>0</v>
      </c>
      <c r="BM75" s="432">
        <f>'PTRM input'!AN446</f>
        <v>0</v>
      </c>
      <c r="BN75" s="463">
        <f>'PTRM input'!AO446</f>
        <v>0</v>
      </c>
      <c r="BO75" s="462">
        <f>'PTRM input'!AK586</f>
        <v>0</v>
      </c>
      <c r="BP75" s="432">
        <f>'PTRM input'!AL586</f>
        <v>0</v>
      </c>
      <c r="BQ75" s="432">
        <f>'PTRM input'!AM586</f>
        <v>0</v>
      </c>
      <c r="BR75" s="432">
        <f>'PTRM input'!AN586</f>
        <v>0</v>
      </c>
      <c r="BS75" s="463">
        <f>'PTRM input'!AO586</f>
        <v>0</v>
      </c>
      <c r="BT75" s="462">
        <f>'PTRM input'!AP446</f>
        <v>0</v>
      </c>
      <c r="BU75" s="432">
        <f>'PTRM input'!AQ446</f>
        <v>0</v>
      </c>
      <c r="BV75" s="432">
        <f>'PTRM input'!AR446</f>
        <v>0</v>
      </c>
      <c r="BW75" s="432">
        <f>'PTRM input'!AS446</f>
        <v>0</v>
      </c>
      <c r="BX75" s="432">
        <f>'PTRM input'!AT446</f>
        <v>0</v>
      </c>
      <c r="BY75" s="463">
        <f>'PTRM input'!AU446</f>
        <v>0</v>
      </c>
      <c r="BZ75" s="462">
        <f>'PTRM input'!AQ586</f>
        <v>0</v>
      </c>
      <c r="CA75" s="432">
        <f>'PTRM input'!AR586</f>
        <v>0</v>
      </c>
      <c r="CB75" s="432">
        <f>'PTRM input'!AS586</f>
        <v>0</v>
      </c>
      <c r="CC75" s="432">
        <f>'PTRM input'!AT586</f>
        <v>0</v>
      </c>
      <c r="CD75" s="463">
        <f>'PTRM input'!AU586</f>
        <v>0</v>
      </c>
      <c r="CE75" s="462">
        <f>'PTRM input'!AV446</f>
        <v>0</v>
      </c>
      <c r="CF75" s="432">
        <f>'PTRM input'!AW446</f>
        <v>0</v>
      </c>
      <c r="CG75" s="432">
        <f>'PTRM input'!AX446</f>
        <v>0</v>
      </c>
      <c r="CH75" s="432">
        <f>'PTRM input'!AY446</f>
        <v>0</v>
      </c>
      <c r="CI75" s="432">
        <f>'PTRM input'!AZ446</f>
        <v>0</v>
      </c>
      <c r="CJ75" s="463">
        <f>'PTRM input'!BA446</f>
        <v>0</v>
      </c>
      <c r="CK75" s="462">
        <f>'PTRM input'!AW586</f>
        <v>0</v>
      </c>
      <c r="CL75" s="432">
        <f>'PTRM input'!AX586</f>
        <v>0</v>
      </c>
      <c r="CM75" s="432">
        <f>'PTRM input'!AY586</f>
        <v>0</v>
      </c>
      <c r="CN75" s="432">
        <f>'PTRM input'!AZ586</f>
        <v>0</v>
      </c>
      <c r="CO75" s="463">
        <f>'PTRM input'!BA586</f>
        <v>0</v>
      </c>
      <c r="CP75" s="462">
        <f>'PTRM input'!BB446</f>
        <v>0</v>
      </c>
      <c r="CQ75" s="432">
        <f>'PTRM input'!BC446</f>
        <v>0</v>
      </c>
      <c r="CR75" s="432">
        <f>'PTRM input'!BD446</f>
        <v>0</v>
      </c>
      <c r="CS75" s="432">
        <f>'PTRM input'!BE446</f>
        <v>0</v>
      </c>
      <c r="CT75" s="432">
        <f>'PTRM input'!BF446</f>
        <v>0</v>
      </c>
      <c r="CU75" s="463">
        <f>'PTRM input'!BG446</f>
        <v>0</v>
      </c>
      <c r="CV75" s="462">
        <f>'PTRM input'!BC586</f>
        <v>0</v>
      </c>
      <c r="CW75" s="432">
        <f>'PTRM input'!BD586</f>
        <v>0</v>
      </c>
      <c r="CX75" s="432">
        <f>'PTRM input'!BE586</f>
        <v>0</v>
      </c>
      <c r="CY75" s="432">
        <f>'PTRM input'!BF586</f>
        <v>0</v>
      </c>
      <c r="CZ75" s="463">
        <f>'PTRM input'!BG586</f>
        <v>0</v>
      </c>
      <c r="DA75" s="462">
        <f>'PTRM input'!BH446</f>
        <v>0</v>
      </c>
      <c r="DB75" s="432">
        <f>'PTRM input'!BI446</f>
        <v>0</v>
      </c>
      <c r="DC75" s="432">
        <f>'PTRM input'!BJ446</f>
        <v>0</v>
      </c>
      <c r="DD75" s="432">
        <f>'PTRM input'!BK446</f>
        <v>0</v>
      </c>
      <c r="DE75" s="432">
        <f>'PTRM input'!BL446</f>
        <v>0</v>
      </c>
      <c r="DF75" s="463">
        <f>'PTRM input'!BM446</f>
        <v>0</v>
      </c>
      <c r="DG75" s="462">
        <f>'PTRM input'!BI586</f>
        <v>0</v>
      </c>
      <c r="DH75" s="432">
        <f>'PTRM input'!BJ586</f>
        <v>0</v>
      </c>
      <c r="DI75" s="432">
        <f>'PTRM input'!BK586</f>
        <v>0</v>
      </c>
      <c r="DJ75" s="432">
        <f>'PTRM input'!BL586</f>
        <v>0</v>
      </c>
      <c r="DK75" s="463">
        <f>'PTRM input'!BM586</f>
        <v>0</v>
      </c>
      <c r="DL75" s="462">
        <f>'PTRM input'!BN446</f>
        <v>0</v>
      </c>
      <c r="DM75" s="432">
        <f>'PTRM input'!BO446</f>
        <v>0</v>
      </c>
      <c r="DN75" s="432">
        <f>'PTRM input'!BP446</f>
        <v>0</v>
      </c>
      <c r="DO75" s="432">
        <f>'PTRM input'!BQ446</f>
        <v>0</v>
      </c>
      <c r="DP75" s="432">
        <f>'PTRM input'!BR446</f>
        <v>0</v>
      </c>
      <c r="DQ75" s="463">
        <f>'PTRM input'!BS446</f>
        <v>0</v>
      </c>
      <c r="DR75" s="462">
        <f>'PTRM input'!BO586</f>
        <v>0</v>
      </c>
      <c r="DS75" s="432">
        <f>'PTRM input'!BP586</f>
        <v>0</v>
      </c>
      <c r="DT75" s="432">
        <f>'PTRM input'!BQ586</f>
        <v>0</v>
      </c>
      <c r="DU75" s="432">
        <f>'PTRM input'!BR586</f>
        <v>0</v>
      </c>
      <c r="DV75" s="463">
        <f>'PTRM input'!BS586</f>
        <v>0</v>
      </c>
      <c r="DW75" s="462">
        <f>'PTRM input'!BT446</f>
        <v>0</v>
      </c>
      <c r="DX75" s="432">
        <f>'PTRM input'!BU446</f>
        <v>0</v>
      </c>
      <c r="DY75" s="432">
        <f>'PTRM input'!BV446</f>
        <v>0</v>
      </c>
      <c r="DZ75" s="432">
        <f>'PTRM input'!BW446</f>
        <v>0</v>
      </c>
      <c r="EA75" s="432">
        <f>'PTRM input'!BX446</f>
        <v>0</v>
      </c>
      <c r="EB75" s="463">
        <f>'PTRM input'!BY446</f>
        <v>0</v>
      </c>
      <c r="EC75" s="462">
        <f>'PTRM input'!BU586</f>
        <v>0</v>
      </c>
      <c r="ED75" s="432">
        <f>'PTRM input'!BV586</f>
        <v>0</v>
      </c>
      <c r="EE75" s="432">
        <f>'PTRM input'!BW586</f>
        <v>0</v>
      </c>
      <c r="EF75" s="432">
        <f>'PTRM input'!BX586</f>
        <v>0</v>
      </c>
      <c r="EG75" s="463">
        <f>'PTRM input'!BY586</f>
        <v>0</v>
      </c>
      <c r="EH75" s="462">
        <f>'PTRM input'!BZ446</f>
        <v>0</v>
      </c>
      <c r="EI75" s="432">
        <f>'PTRM input'!CA446</f>
        <v>0</v>
      </c>
      <c r="EJ75" s="432">
        <f>'PTRM input'!CB446</f>
        <v>0</v>
      </c>
      <c r="EK75" s="432">
        <f>'PTRM input'!CC446</f>
        <v>0</v>
      </c>
      <c r="EL75" s="432">
        <f>'PTRM input'!CD446</f>
        <v>0</v>
      </c>
      <c r="EM75" s="463">
        <f>'PTRM input'!CE446</f>
        <v>0</v>
      </c>
      <c r="EN75" s="462">
        <f>'PTRM input'!CA586</f>
        <v>0</v>
      </c>
      <c r="EO75" s="432">
        <f>'PTRM input'!CB586</f>
        <v>0</v>
      </c>
      <c r="EP75" s="432">
        <f>'PTRM input'!CC586</f>
        <v>0</v>
      </c>
      <c r="EQ75" s="432">
        <f>'PTRM input'!CD586</f>
        <v>0</v>
      </c>
      <c r="ER75" s="463">
        <f>'PTRM input'!CE586</f>
        <v>0</v>
      </c>
      <c r="ES75" s="462">
        <f>'PTRM input'!CF446</f>
        <v>0</v>
      </c>
      <c r="ET75" s="432">
        <f>'PTRM input'!CG446</f>
        <v>0</v>
      </c>
      <c r="EU75" s="432">
        <f>'PTRM input'!CH446</f>
        <v>0</v>
      </c>
      <c r="EV75" s="432">
        <f>'PTRM input'!CI446</f>
        <v>0</v>
      </c>
      <c r="EW75" s="432">
        <f>'PTRM input'!CJ446</f>
        <v>0</v>
      </c>
      <c r="EX75" s="463">
        <f>'PTRM input'!CK446</f>
        <v>0</v>
      </c>
      <c r="EY75" s="462">
        <f>'PTRM input'!CG586</f>
        <v>0</v>
      </c>
      <c r="EZ75" s="432">
        <f>'PTRM input'!CH586</f>
        <v>0</v>
      </c>
      <c r="FA75" s="432">
        <f>'PTRM input'!CI586</f>
        <v>0</v>
      </c>
      <c r="FB75" s="432">
        <f>'PTRM input'!CJ586</f>
        <v>0</v>
      </c>
      <c r="FC75" s="463">
        <f>'PTRM input'!CK586</f>
        <v>0</v>
      </c>
      <c r="FD75" s="462">
        <f>'PTRM input'!CL446</f>
        <v>0</v>
      </c>
      <c r="FE75" s="432">
        <f>'PTRM input'!CM446</f>
        <v>0</v>
      </c>
      <c r="FF75" s="432">
        <f>'PTRM input'!CN446</f>
        <v>0</v>
      </c>
      <c r="FG75" s="432">
        <f>'PTRM input'!CO446</f>
        <v>0</v>
      </c>
      <c r="FH75" s="432">
        <f>'PTRM input'!CP446</f>
        <v>0</v>
      </c>
      <c r="FI75" s="463">
        <f>'PTRM input'!CQ446</f>
        <v>0</v>
      </c>
      <c r="FJ75" s="462">
        <f>'PTRM input'!CM586</f>
        <v>0</v>
      </c>
      <c r="FK75" s="432">
        <f>'PTRM input'!CN586</f>
        <v>0</v>
      </c>
      <c r="FL75" s="432">
        <f>'PTRM input'!CO586</f>
        <v>0</v>
      </c>
      <c r="FM75" s="432">
        <f>'PTRM input'!CP586</f>
        <v>0</v>
      </c>
      <c r="FN75" s="463">
        <f>'PTRM input'!CQ586</f>
        <v>0</v>
      </c>
      <c r="FO75" s="462">
        <f>'PTRM input'!CR446</f>
        <v>0</v>
      </c>
      <c r="FP75" s="432">
        <f>'PTRM input'!CS446</f>
        <v>0</v>
      </c>
      <c r="FQ75" s="432">
        <f>'PTRM input'!CT446</f>
        <v>0</v>
      </c>
      <c r="FR75" s="432">
        <f>'PTRM input'!CU446</f>
        <v>0</v>
      </c>
      <c r="FS75" s="432">
        <f>'PTRM input'!CV446</f>
        <v>0</v>
      </c>
      <c r="FT75" s="463">
        <f>'PTRM input'!CW446</f>
        <v>0</v>
      </c>
      <c r="FU75" s="462">
        <f>'PTRM input'!CS586</f>
        <v>0</v>
      </c>
      <c r="FV75" s="432">
        <f>'PTRM input'!CT586</f>
        <v>0</v>
      </c>
      <c r="FW75" s="432">
        <f>'PTRM input'!CU586</f>
        <v>0</v>
      </c>
      <c r="FX75" s="432">
        <f>'PTRM input'!CV586</f>
        <v>0</v>
      </c>
      <c r="FY75" s="463">
        <f>'PTRM input'!CW586</f>
        <v>0</v>
      </c>
      <c r="FZ75" s="462">
        <f>'PTRM input'!CX446</f>
        <v>0</v>
      </c>
      <c r="GA75" s="432">
        <f>'PTRM input'!CY446</f>
        <v>0</v>
      </c>
      <c r="GB75" s="432">
        <f>'PTRM input'!CZ446</f>
        <v>0</v>
      </c>
      <c r="GC75" s="432">
        <f>'PTRM input'!DA446</f>
        <v>0</v>
      </c>
      <c r="GD75" s="432">
        <f>'PTRM input'!DB446</f>
        <v>0</v>
      </c>
      <c r="GE75" s="463">
        <f>'PTRM input'!DC446</f>
        <v>0</v>
      </c>
      <c r="GF75" s="462">
        <f>'PTRM input'!CY586</f>
        <v>0</v>
      </c>
      <c r="GG75" s="432">
        <f>'PTRM input'!CZ586</f>
        <v>0</v>
      </c>
      <c r="GH75" s="432">
        <f>'PTRM input'!DA586</f>
        <v>0</v>
      </c>
      <c r="GI75" s="432">
        <f>'PTRM input'!DB586</f>
        <v>0</v>
      </c>
      <c r="GJ75" s="463">
        <f>'PTRM input'!DC586</f>
        <v>0</v>
      </c>
    </row>
    <row r="76" spans="1:192" s="4" customFormat="1">
      <c r="A76" s="22"/>
      <c r="B76" s="22"/>
      <c r="C76" s="22"/>
      <c r="D76" s="22"/>
      <c r="E76" s="432" t="str">
        <f>'PTRM input'!E447</f>
        <v>New Tariff  2</v>
      </c>
      <c r="F76" s="462">
        <f>'PTRM input'!F447</f>
        <v>0</v>
      </c>
      <c r="G76" s="432">
        <f>'PTRM input'!G447</f>
        <v>0</v>
      </c>
      <c r="H76" s="432">
        <f>'PTRM input'!H447</f>
        <v>0</v>
      </c>
      <c r="I76" s="432">
        <f>'PTRM input'!I447</f>
        <v>0</v>
      </c>
      <c r="J76" s="432">
        <f>'PTRM input'!J447</f>
        <v>0</v>
      </c>
      <c r="K76" s="463">
        <f>'PTRM input'!K447</f>
        <v>0</v>
      </c>
      <c r="L76" s="432">
        <f>'PTRM input'!G587</f>
        <v>0</v>
      </c>
      <c r="M76" s="432">
        <f>'PTRM input'!H587</f>
        <v>0</v>
      </c>
      <c r="N76" s="432">
        <f>'PTRM input'!I587</f>
        <v>0</v>
      </c>
      <c r="O76" s="432">
        <f>'PTRM input'!J587</f>
        <v>0</v>
      </c>
      <c r="P76" s="463">
        <f>'PTRM input'!K587</f>
        <v>0</v>
      </c>
      <c r="Q76" s="462">
        <f>'PTRM input'!L447</f>
        <v>0</v>
      </c>
      <c r="R76" s="432">
        <f>'PTRM input'!M447</f>
        <v>0</v>
      </c>
      <c r="S76" s="432">
        <f>'PTRM input'!N447</f>
        <v>0</v>
      </c>
      <c r="T76" s="432">
        <f>'PTRM input'!O447</f>
        <v>0</v>
      </c>
      <c r="U76" s="432">
        <f>'PTRM input'!P447</f>
        <v>0</v>
      </c>
      <c r="V76" s="463">
        <f>'PTRM input'!Q447</f>
        <v>0</v>
      </c>
      <c r="W76" s="432">
        <f>'PTRM input'!M587</f>
        <v>0</v>
      </c>
      <c r="X76" s="432">
        <f>'PTRM input'!N587</f>
        <v>0</v>
      </c>
      <c r="Y76" s="432">
        <f>'PTRM input'!O587</f>
        <v>0</v>
      </c>
      <c r="Z76" s="432">
        <f>'PTRM input'!P587</f>
        <v>0</v>
      </c>
      <c r="AA76" s="463">
        <f>'PTRM input'!Q587</f>
        <v>0</v>
      </c>
      <c r="AB76" s="432">
        <f>'PTRM input'!R447</f>
        <v>0</v>
      </c>
      <c r="AC76" s="432">
        <f>'PTRM input'!S447</f>
        <v>0</v>
      </c>
      <c r="AD76" s="432">
        <f>'PTRM input'!T447</f>
        <v>0</v>
      </c>
      <c r="AE76" s="432">
        <f>'PTRM input'!U447</f>
        <v>0</v>
      </c>
      <c r="AF76" s="432">
        <f>'PTRM input'!V447</f>
        <v>0</v>
      </c>
      <c r="AG76" s="432">
        <f>'PTRM input'!W447</f>
        <v>0</v>
      </c>
      <c r="AH76" s="462">
        <f>'PTRM input'!S587</f>
        <v>0</v>
      </c>
      <c r="AI76" s="432">
        <f>'PTRM input'!T587</f>
        <v>0</v>
      </c>
      <c r="AJ76" s="432">
        <f>'PTRM input'!U587</f>
        <v>0</v>
      </c>
      <c r="AK76" s="432">
        <f>'PTRM input'!V587</f>
        <v>0</v>
      </c>
      <c r="AL76" s="463">
        <f>'PTRM input'!W587</f>
        <v>0</v>
      </c>
      <c r="AM76" s="462">
        <f>'PTRM input'!X447</f>
        <v>0</v>
      </c>
      <c r="AN76" s="432">
        <f>'PTRM input'!Y447</f>
        <v>0</v>
      </c>
      <c r="AO76" s="432">
        <f>'PTRM input'!Z447</f>
        <v>0</v>
      </c>
      <c r="AP76" s="432">
        <f>'PTRM input'!AA447</f>
        <v>0</v>
      </c>
      <c r="AQ76" s="432">
        <f>'PTRM input'!AB447</f>
        <v>0</v>
      </c>
      <c r="AR76" s="463">
        <f>'PTRM input'!AC447</f>
        <v>0</v>
      </c>
      <c r="AS76" s="462">
        <f>'PTRM input'!Y587</f>
        <v>0</v>
      </c>
      <c r="AT76" s="432">
        <f>'PTRM input'!Z587</f>
        <v>0</v>
      </c>
      <c r="AU76" s="432">
        <f>'PTRM input'!AA587</f>
        <v>0</v>
      </c>
      <c r="AV76" s="432">
        <f>'PTRM input'!AB587</f>
        <v>0</v>
      </c>
      <c r="AW76" s="463">
        <f>'PTRM input'!AC587</f>
        <v>0</v>
      </c>
      <c r="AX76" s="462">
        <f>'PTRM input'!AD447</f>
        <v>0</v>
      </c>
      <c r="AY76" s="432">
        <f>'PTRM input'!AE447</f>
        <v>0</v>
      </c>
      <c r="AZ76" s="432">
        <f>'PTRM input'!AF447</f>
        <v>0</v>
      </c>
      <c r="BA76" s="432">
        <f>'PTRM input'!AG447</f>
        <v>0</v>
      </c>
      <c r="BB76" s="432">
        <f>'PTRM input'!AH447</f>
        <v>0</v>
      </c>
      <c r="BC76" s="463">
        <f>'PTRM input'!AI447</f>
        <v>0</v>
      </c>
      <c r="BD76" s="462">
        <f>'PTRM input'!AE587</f>
        <v>0</v>
      </c>
      <c r="BE76" s="432">
        <f>'PTRM input'!AF587</f>
        <v>0</v>
      </c>
      <c r="BF76" s="432">
        <f>'PTRM input'!AG587</f>
        <v>0</v>
      </c>
      <c r="BG76" s="432">
        <f>'PTRM input'!AH587</f>
        <v>0</v>
      </c>
      <c r="BH76" s="463">
        <f>'PTRM input'!AI587</f>
        <v>0</v>
      </c>
      <c r="BI76" s="462">
        <f>'PTRM input'!AJ447</f>
        <v>0</v>
      </c>
      <c r="BJ76" s="432">
        <f>'PTRM input'!AK447</f>
        <v>0</v>
      </c>
      <c r="BK76" s="432">
        <f>'PTRM input'!AL447</f>
        <v>0</v>
      </c>
      <c r="BL76" s="432">
        <f>'PTRM input'!AM447</f>
        <v>0</v>
      </c>
      <c r="BM76" s="432">
        <f>'PTRM input'!AN447</f>
        <v>0</v>
      </c>
      <c r="BN76" s="463">
        <f>'PTRM input'!AO447</f>
        <v>0</v>
      </c>
      <c r="BO76" s="462">
        <f>'PTRM input'!AK587</f>
        <v>0</v>
      </c>
      <c r="BP76" s="432">
        <f>'PTRM input'!AL587</f>
        <v>0</v>
      </c>
      <c r="BQ76" s="432">
        <f>'PTRM input'!AM587</f>
        <v>0</v>
      </c>
      <c r="BR76" s="432">
        <f>'PTRM input'!AN587</f>
        <v>0</v>
      </c>
      <c r="BS76" s="463">
        <f>'PTRM input'!AO587</f>
        <v>0</v>
      </c>
      <c r="BT76" s="462">
        <f>'PTRM input'!AP447</f>
        <v>0</v>
      </c>
      <c r="BU76" s="432">
        <f>'PTRM input'!AQ447</f>
        <v>0</v>
      </c>
      <c r="BV76" s="432">
        <f>'PTRM input'!AR447</f>
        <v>0</v>
      </c>
      <c r="BW76" s="432">
        <f>'PTRM input'!AS447</f>
        <v>0</v>
      </c>
      <c r="BX76" s="432">
        <f>'PTRM input'!AT447</f>
        <v>0</v>
      </c>
      <c r="BY76" s="463">
        <f>'PTRM input'!AU447</f>
        <v>0</v>
      </c>
      <c r="BZ76" s="462">
        <f>'PTRM input'!AQ587</f>
        <v>0</v>
      </c>
      <c r="CA76" s="432">
        <f>'PTRM input'!AR587</f>
        <v>0</v>
      </c>
      <c r="CB76" s="432">
        <f>'PTRM input'!AS587</f>
        <v>0</v>
      </c>
      <c r="CC76" s="432">
        <f>'PTRM input'!AT587</f>
        <v>0</v>
      </c>
      <c r="CD76" s="463">
        <f>'PTRM input'!AU587</f>
        <v>0</v>
      </c>
      <c r="CE76" s="462">
        <f>'PTRM input'!AV447</f>
        <v>0</v>
      </c>
      <c r="CF76" s="432">
        <f>'PTRM input'!AW447</f>
        <v>0</v>
      </c>
      <c r="CG76" s="432">
        <f>'PTRM input'!AX447</f>
        <v>0</v>
      </c>
      <c r="CH76" s="432">
        <f>'PTRM input'!AY447</f>
        <v>0</v>
      </c>
      <c r="CI76" s="432">
        <f>'PTRM input'!AZ447</f>
        <v>0</v>
      </c>
      <c r="CJ76" s="463">
        <f>'PTRM input'!BA447</f>
        <v>0</v>
      </c>
      <c r="CK76" s="462">
        <f>'PTRM input'!AW587</f>
        <v>0</v>
      </c>
      <c r="CL76" s="432">
        <f>'PTRM input'!AX587</f>
        <v>0</v>
      </c>
      <c r="CM76" s="432">
        <f>'PTRM input'!AY587</f>
        <v>0</v>
      </c>
      <c r="CN76" s="432">
        <f>'PTRM input'!AZ587</f>
        <v>0</v>
      </c>
      <c r="CO76" s="463">
        <f>'PTRM input'!BA587</f>
        <v>0</v>
      </c>
      <c r="CP76" s="462">
        <f>'PTRM input'!BB447</f>
        <v>0</v>
      </c>
      <c r="CQ76" s="432">
        <f>'PTRM input'!BC447</f>
        <v>0</v>
      </c>
      <c r="CR76" s="432">
        <f>'PTRM input'!BD447</f>
        <v>0</v>
      </c>
      <c r="CS76" s="432">
        <f>'PTRM input'!BE447</f>
        <v>0</v>
      </c>
      <c r="CT76" s="432">
        <f>'PTRM input'!BF447</f>
        <v>0</v>
      </c>
      <c r="CU76" s="463">
        <f>'PTRM input'!BG447</f>
        <v>0</v>
      </c>
      <c r="CV76" s="462">
        <f>'PTRM input'!BC587</f>
        <v>0</v>
      </c>
      <c r="CW76" s="432">
        <f>'PTRM input'!BD587</f>
        <v>0</v>
      </c>
      <c r="CX76" s="432">
        <f>'PTRM input'!BE587</f>
        <v>0</v>
      </c>
      <c r="CY76" s="432">
        <f>'PTRM input'!BF587</f>
        <v>0</v>
      </c>
      <c r="CZ76" s="463">
        <f>'PTRM input'!BG587</f>
        <v>0</v>
      </c>
      <c r="DA76" s="462">
        <f>'PTRM input'!BH447</f>
        <v>0</v>
      </c>
      <c r="DB76" s="432">
        <f>'PTRM input'!BI447</f>
        <v>0</v>
      </c>
      <c r="DC76" s="432">
        <f>'PTRM input'!BJ447</f>
        <v>0</v>
      </c>
      <c r="DD76" s="432">
        <f>'PTRM input'!BK447</f>
        <v>0</v>
      </c>
      <c r="DE76" s="432">
        <f>'PTRM input'!BL447</f>
        <v>0</v>
      </c>
      <c r="DF76" s="463">
        <f>'PTRM input'!BM447</f>
        <v>0</v>
      </c>
      <c r="DG76" s="462">
        <f>'PTRM input'!BI587</f>
        <v>0</v>
      </c>
      <c r="DH76" s="432">
        <f>'PTRM input'!BJ587</f>
        <v>0</v>
      </c>
      <c r="DI76" s="432">
        <f>'PTRM input'!BK587</f>
        <v>0</v>
      </c>
      <c r="DJ76" s="432">
        <f>'PTRM input'!BL587</f>
        <v>0</v>
      </c>
      <c r="DK76" s="463">
        <f>'PTRM input'!BM587</f>
        <v>0</v>
      </c>
      <c r="DL76" s="462">
        <f>'PTRM input'!BN447</f>
        <v>0</v>
      </c>
      <c r="DM76" s="432">
        <f>'PTRM input'!BO447</f>
        <v>0</v>
      </c>
      <c r="DN76" s="432">
        <f>'PTRM input'!BP447</f>
        <v>0</v>
      </c>
      <c r="DO76" s="432">
        <f>'PTRM input'!BQ447</f>
        <v>0</v>
      </c>
      <c r="DP76" s="432">
        <f>'PTRM input'!BR447</f>
        <v>0</v>
      </c>
      <c r="DQ76" s="463">
        <f>'PTRM input'!BS447</f>
        <v>0</v>
      </c>
      <c r="DR76" s="462">
        <f>'PTRM input'!BO587</f>
        <v>0</v>
      </c>
      <c r="DS76" s="432">
        <f>'PTRM input'!BP587</f>
        <v>0</v>
      </c>
      <c r="DT76" s="432">
        <f>'PTRM input'!BQ587</f>
        <v>0</v>
      </c>
      <c r="DU76" s="432">
        <f>'PTRM input'!BR587</f>
        <v>0</v>
      </c>
      <c r="DV76" s="463">
        <f>'PTRM input'!BS587</f>
        <v>0</v>
      </c>
      <c r="DW76" s="462">
        <f>'PTRM input'!BT447</f>
        <v>0</v>
      </c>
      <c r="DX76" s="432">
        <f>'PTRM input'!BU447</f>
        <v>0</v>
      </c>
      <c r="DY76" s="432">
        <f>'PTRM input'!BV447</f>
        <v>0</v>
      </c>
      <c r="DZ76" s="432">
        <f>'PTRM input'!BW447</f>
        <v>0</v>
      </c>
      <c r="EA76" s="432">
        <f>'PTRM input'!BX447</f>
        <v>0</v>
      </c>
      <c r="EB76" s="463">
        <f>'PTRM input'!BY447</f>
        <v>0</v>
      </c>
      <c r="EC76" s="462">
        <f>'PTRM input'!BU587</f>
        <v>0</v>
      </c>
      <c r="ED76" s="432">
        <f>'PTRM input'!BV587</f>
        <v>0</v>
      </c>
      <c r="EE76" s="432">
        <f>'PTRM input'!BW587</f>
        <v>0</v>
      </c>
      <c r="EF76" s="432">
        <f>'PTRM input'!BX587</f>
        <v>0</v>
      </c>
      <c r="EG76" s="463">
        <f>'PTRM input'!BY587</f>
        <v>0</v>
      </c>
      <c r="EH76" s="462">
        <f>'PTRM input'!BZ447</f>
        <v>0</v>
      </c>
      <c r="EI76" s="432">
        <f>'PTRM input'!CA447</f>
        <v>0</v>
      </c>
      <c r="EJ76" s="432">
        <f>'PTRM input'!CB447</f>
        <v>0</v>
      </c>
      <c r="EK76" s="432">
        <f>'PTRM input'!CC447</f>
        <v>0</v>
      </c>
      <c r="EL76" s="432">
        <f>'PTRM input'!CD447</f>
        <v>0</v>
      </c>
      <c r="EM76" s="463">
        <f>'PTRM input'!CE447</f>
        <v>0</v>
      </c>
      <c r="EN76" s="462">
        <f>'PTRM input'!CA587</f>
        <v>0</v>
      </c>
      <c r="EO76" s="432">
        <f>'PTRM input'!CB587</f>
        <v>0</v>
      </c>
      <c r="EP76" s="432">
        <f>'PTRM input'!CC587</f>
        <v>0</v>
      </c>
      <c r="EQ76" s="432">
        <f>'PTRM input'!CD587</f>
        <v>0</v>
      </c>
      <c r="ER76" s="463">
        <f>'PTRM input'!CE587</f>
        <v>0</v>
      </c>
      <c r="ES76" s="462">
        <f>'PTRM input'!CF447</f>
        <v>0</v>
      </c>
      <c r="ET76" s="432">
        <f>'PTRM input'!CG447</f>
        <v>0</v>
      </c>
      <c r="EU76" s="432">
        <f>'PTRM input'!CH447</f>
        <v>0</v>
      </c>
      <c r="EV76" s="432">
        <f>'PTRM input'!CI447</f>
        <v>0</v>
      </c>
      <c r="EW76" s="432">
        <f>'PTRM input'!CJ447</f>
        <v>0</v>
      </c>
      <c r="EX76" s="463">
        <f>'PTRM input'!CK447</f>
        <v>0</v>
      </c>
      <c r="EY76" s="462">
        <f>'PTRM input'!CG587</f>
        <v>0</v>
      </c>
      <c r="EZ76" s="432">
        <f>'PTRM input'!CH587</f>
        <v>0</v>
      </c>
      <c r="FA76" s="432">
        <f>'PTRM input'!CI587</f>
        <v>0</v>
      </c>
      <c r="FB76" s="432">
        <f>'PTRM input'!CJ587</f>
        <v>0</v>
      </c>
      <c r="FC76" s="463">
        <f>'PTRM input'!CK587</f>
        <v>0</v>
      </c>
      <c r="FD76" s="462">
        <f>'PTRM input'!CL447</f>
        <v>0</v>
      </c>
      <c r="FE76" s="432">
        <f>'PTRM input'!CM447</f>
        <v>0</v>
      </c>
      <c r="FF76" s="432">
        <f>'PTRM input'!CN447</f>
        <v>0</v>
      </c>
      <c r="FG76" s="432">
        <f>'PTRM input'!CO447</f>
        <v>0</v>
      </c>
      <c r="FH76" s="432">
        <f>'PTRM input'!CP447</f>
        <v>0</v>
      </c>
      <c r="FI76" s="463">
        <f>'PTRM input'!CQ447</f>
        <v>0</v>
      </c>
      <c r="FJ76" s="462">
        <f>'PTRM input'!CM587</f>
        <v>0</v>
      </c>
      <c r="FK76" s="432">
        <f>'PTRM input'!CN587</f>
        <v>0</v>
      </c>
      <c r="FL76" s="432">
        <f>'PTRM input'!CO587</f>
        <v>0</v>
      </c>
      <c r="FM76" s="432">
        <f>'PTRM input'!CP587</f>
        <v>0</v>
      </c>
      <c r="FN76" s="463">
        <f>'PTRM input'!CQ587</f>
        <v>0</v>
      </c>
      <c r="FO76" s="462">
        <f>'PTRM input'!CR447</f>
        <v>0</v>
      </c>
      <c r="FP76" s="432">
        <f>'PTRM input'!CS447</f>
        <v>0</v>
      </c>
      <c r="FQ76" s="432">
        <f>'PTRM input'!CT447</f>
        <v>0</v>
      </c>
      <c r="FR76" s="432">
        <f>'PTRM input'!CU447</f>
        <v>0</v>
      </c>
      <c r="FS76" s="432">
        <f>'PTRM input'!CV447</f>
        <v>0</v>
      </c>
      <c r="FT76" s="463">
        <f>'PTRM input'!CW447</f>
        <v>0</v>
      </c>
      <c r="FU76" s="462">
        <f>'PTRM input'!CS587</f>
        <v>0</v>
      </c>
      <c r="FV76" s="432">
        <f>'PTRM input'!CT587</f>
        <v>0</v>
      </c>
      <c r="FW76" s="432">
        <f>'PTRM input'!CU587</f>
        <v>0</v>
      </c>
      <c r="FX76" s="432">
        <f>'PTRM input'!CV587</f>
        <v>0</v>
      </c>
      <c r="FY76" s="463">
        <f>'PTRM input'!CW587</f>
        <v>0</v>
      </c>
      <c r="FZ76" s="462">
        <f>'PTRM input'!CX447</f>
        <v>0</v>
      </c>
      <c r="GA76" s="432">
        <f>'PTRM input'!CY447</f>
        <v>0</v>
      </c>
      <c r="GB76" s="432">
        <f>'PTRM input'!CZ447</f>
        <v>0</v>
      </c>
      <c r="GC76" s="432">
        <f>'PTRM input'!DA447</f>
        <v>0</v>
      </c>
      <c r="GD76" s="432">
        <f>'PTRM input'!DB447</f>
        <v>0</v>
      </c>
      <c r="GE76" s="463">
        <f>'PTRM input'!DC447</f>
        <v>0</v>
      </c>
      <c r="GF76" s="462">
        <f>'PTRM input'!CY587</f>
        <v>0</v>
      </c>
      <c r="GG76" s="432">
        <f>'PTRM input'!CZ587</f>
        <v>0</v>
      </c>
      <c r="GH76" s="432">
        <f>'PTRM input'!DA587</f>
        <v>0</v>
      </c>
      <c r="GI76" s="432">
        <f>'PTRM input'!DB587</f>
        <v>0</v>
      </c>
      <c r="GJ76" s="463">
        <f>'PTRM input'!DC587</f>
        <v>0</v>
      </c>
    </row>
    <row r="77" spans="1:192" s="4" customFormat="1">
      <c r="A77" s="22"/>
      <c r="B77" s="22"/>
      <c r="C77" s="22"/>
      <c r="D77" s="22"/>
      <c r="E77" s="432" t="str">
        <f>'PTRM input'!E448</f>
        <v>New Tariff  3</v>
      </c>
      <c r="F77" s="462">
        <f>'PTRM input'!F448</f>
        <v>0</v>
      </c>
      <c r="G77" s="432">
        <f>'PTRM input'!G448</f>
        <v>0</v>
      </c>
      <c r="H77" s="432">
        <f>'PTRM input'!H448</f>
        <v>0</v>
      </c>
      <c r="I77" s="432">
        <f>'PTRM input'!I448</f>
        <v>0</v>
      </c>
      <c r="J77" s="432">
        <f>'PTRM input'!J448</f>
        <v>0</v>
      </c>
      <c r="K77" s="463">
        <f>'PTRM input'!K448</f>
        <v>0</v>
      </c>
      <c r="L77" s="432">
        <f>'PTRM input'!G588</f>
        <v>0</v>
      </c>
      <c r="M77" s="432">
        <f>'PTRM input'!H588</f>
        <v>0</v>
      </c>
      <c r="N77" s="432">
        <f>'PTRM input'!I588</f>
        <v>0</v>
      </c>
      <c r="O77" s="432">
        <f>'PTRM input'!J588</f>
        <v>0</v>
      </c>
      <c r="P77" s="463">
        <f>'PTRM input'!K588</f>
        <v>0</v>
      </c>
      <c r="Q77" s="462">
        <f>'PTRM input'!L448</f>
        <v>0</v>
      </c>
      <c r="R77" s="432">
        <f>'PTRM input'!M448</f>
        <v>0</v>
      </c>
      <c r="S77" s="432">
        <f>'PTRM input'!N448</f>
        <v>0</v>
      </c>
      <c r="T77" s="432">
        <f>'PTRM input'!O448</f>
        <v>0</v>
      </c>
      <c r="U77" s="432">
        <f>'PTRM input'!P448</f>
        <v>0</v>
      </c>
      <c r="V77" s="463">
        <f>'PTRM input'!Q448</f>
        <v>0</v>
      </c>
      <c r="W77" s="432">
        <f>'PTRM input'!M588</f>
        <v>0</v>
      </c>
      <c r="X77" s="432">
        <f>'PTRM input'!N588</f>
        <v>0</v>
      </c>
      <c r="Y77" s="432">
        <f>'PTRM input'!O588</f>
        <v>0</v>
      </c>
      <c r="Z77" s="432">
        <f>'PTRM input'!P588</f>
        <v>0</v>
      </c>
      <c r="AA77" s="463">
        <f>'PTRM input'!Q588</f>
        <v>0</v>
      </c>
      <c r="AB77" s="432">
        <f>'PTRM input'!R448</f>
        <v>0</v>
      </c>
      <c r="AC77" s="432">
        <f>'PTRM input'!S448</f>
        <v>0</v>
      </c>
      <c r="AD77" s="432">
        <f>'PTRM input'!T448</f>
        <v>0</v>
      </c>
      <c r="AE77" s="432">
        <f>'PTRM input'!U448</f>
        <v>0</v>
      </c>
      <c r="AF77" s="432">
        <f>'PTRM input'!V448</f>
        <v>0</v>
      </c>
      <c r="AG77" s="432">
        <f>'PTRM input'!W448</f>
        <v>0</v>
      </c>
      <c r="AH77" s="462">
        <f>'PTRM input'!S588</f>
        <v>0</v>
      </c>
      <c r="AI77" s="432">
        <f>'PTRM input'!T588</f>
        <v>0</v>
      </c>
      <c r="AJ77" s="432">
        <f>'PTRM input'!U588</f>
        <v>0</v>
      </c>
      <c r="AK77" s="432">
        <f>'PTRM input'!V588</f>
        <v>0</v>
      </c>
      <c r="AL77" s="463">
        <f>'PTRM input'!W588</f>
        <v>0</v>
      </c>
      <c r="AM77" s="462">
        <f>'PTRM input'!X448</f>
        <v>0</v>
      </c>
      <c r="AN77" s="432">
        <f>'PTRM input'!Y448</f>
        <v>0</v>
      </c>
      <c r="AO77" s="432">
        <f>'PTRM input'!Z448</f>
        <v>0</v>
      </c>
      <c r="AP77" s="432">
        <f>'PTRM input'!AA448</f>
        <v>0</v>
      </c>
      <c r="AQ77" s="432">
        <f>'PTRM input'!AB448</f>
        <v>0</v>
      </c>
      <c r="AR77" s="463">
        <f>'PTRM input'!AC448</f>
        <v>0</v>
      </c>
      <c r="AS77" s="462">
        <f>'PTRM input'!Y588</f>
        <v>0</v>
      </c>
      <c r="AT77" s="432">
        <f>'PTRM input'!Z588</f>
        <v>0</v>
      </c>
      <c r="AU77" s="432">
        <f>'PTRM input'!AA588</f>
        <v>0</v>
      </c>
      <c r="AV77" s="432">
        <f>'PTRM input'!AB588</f>
        <v>0</v>
      </c>
      <c r="AW77" s="463">
        <f>'PTRM input'!AC588</f>
        <v>0</v>
      </c>
      <c r="AX77" s="462">
        <f>'PTRM input'!AD448</f>
        <v>0</v>
      </c>
      <c r="AY77" s="432">
        <f>'PTRM input'!AE448</f>
        <v>0</v>
      </c>
      <c r="AZ77" s="432">
        <f>'PTRM input'!AF448</f>
        <v>0</v>
      </c>
      <c r="BA77" s="432">
        <f>'PTRM input'!AG448</f>
        <v>0</v>
      </c>
      <c r="BB77" s="432">
        <f>'PTRM input'!AH448</f>
        <v>0</v>
      </c>
      <c r="BC77" s="463">
        <f>'PTRM input'!AI448</f>
        <v>0</v>
      </c>
      <c r="BD77" s="462">
        <f>'PTRM input'!AE588</f>
        <v>0</v>
      </c>
      <c r="BE77" s="432">
        <f>'PTRM input'!AF588</f>
        <v>0</v>
      </c>
      <c r="BF77" s="432">
        <f>'PTRM input'!AG588</f>
        <v>0</v>
      </c>
      <c r="BG77" s="432">
        <f>'PTRM input'!AH588</f>
        <v>0</v>
      </c>
      <c r="BH77" s="463">
        <f>'PTRM input'!AI588</f>
        <v>0</v>
      </c>
      <c r="BI77" s="462">
        <f>'PTRM input'!AJ448</f>
        <v>0</v>
      </c>
      <c r="BJ77" s="432">
        <f>'PTRM input'!AK448</f>
        <v>0</v>
      </c>
      <c r="BK77" s="432">
        <f>'PTRM input'!AL448</f>
        <v>0</v>
      </c>
      <c r="BL77" s="432">
        <f>'PTRM input'!AM448</f>
        <v>0</v>
      </c>
      <c r="BM77" s="432">
        <f>'PTRM input'!AN448</f>
        <v>0</v>
      </c>
      <c r="BN77" s="463">
        <f>'PTRM input'!AO448</f>
        <v>0</v>
      </c>
      <c r="BO77" s="462">
        <f>'PTRM input'!AK588</f>
        <v>0</v>
      </c>
      <c r="BP77" s="432">
        <f>'PTRM input'!AL588</f>
        <v>0</v>
      </c>
      <c r="BQ77" s="432">
        <f>'PTRM input'!AM588</f>
        <v>0</v>
      </c>
      <c r="BR77" s="432">
        <f>'PTRM input'!AN588</f>
        <v>0</v>
      </c>
      <c r="BS77" s="463">
        <f>'PTRM input'!AO588</f>
        <v>0</v>
      </c>
      <c r="BT77" s="462">
        <f>'PTRM input'!AP448</f>
        <v>0</v>
      </c>
      <c r="BU77" s="432">
        <f>'PTRM input'!AQ448</f>
        <v>0</v>
      </c>
      <c r="BV77" s="432">
        <f>'PTRM input'!AR448</f>
        <v>0</v>
      </c>
      <c r="BW77" s="432">
        <f>'PTRM input'!AS448</f>
        <v>0</v>
      </c>
      <c r="BX77" s="432">
        <f>'PTRM input'!AT448</f>
        <v>0</v>
      </c>
      <c r="BY77" s="463">
        <f>'PTRM input'!AU448</f>
        <v>0</v>
      </c>
      <c r="BZ77" s="462">
        <f>'PTRM input'!AQ588</f>
        <v>0</v>
      </c>
      <c r="CA77" s="432">
        <f>'PTRM input'!AR588</f>
        <v>0</v>
      </c>
      <c r="CB77" s="432">
        <f>'PTRM input'!AS588</f>
        <v>0</v>
      </c>
      <c r="CC77" s="432">
        <f>'PTRM input'!AT588</f>
        <v>0</v>
      </c>
      <c r="CD77" s="463">
        <f>'PTRM input'!AU588</f>
        <v>0</v>
      </c>
      <c r="CE77" s="462">
        <f>'PTRM input'!AV448</f>
        <v>0</v>
      </c>
      <c r="CF77" s="432">
        <f>'PTRM input'!AW448</f>
        <v>0</v>
      </c>
      <c r="CG77" s="432">
        <f>'PTRM input'!AX448</f>
        <v>0</v>
      </c>
      <c r="CH77" s="432">
        <f>'PTRM input'!AY448</f>
        <v>0</v>
      </c>
      <c r="CI77" s="432">
        <f>'PTRM input'!AZ448</f>
        <v>0</v>
      </c>
      <c r="CJ77" s="463">
        <f>'PTRM input'!BA448</f>
        <v>0</v>
      </c>
      <c r="CK77" s="462">
        <f>'PTRM input'!AW588</f>
        <v>0</v>
      </c>
      <c r="CL77" s="432">
        <f>'PTRM input'!AX588</f>
        <v>0</v>
      </c>
      <c r="CM77" s="432">
        <f>'PTRM input'!AY588</f>
        <v>0</v>
      </c>
      <c r="CN77" s="432">
        <f>'PTRM input'!AZ588</f>
        <v>0</v>
      </c>
      <c r="CO77" s="463">
        <f>'PTRM input'!BA588</f>
        <v>0</v>
      </c>
      <c r="CP77" s="462">
        <f>'PTRM input'!BB448</f>
        <v>0</v>
      </c>
      <c r="CQ77" s="432">
        <f>'PTRM input'!BC448</f>
        <v>0</v>
      </c>
      <c r="CR77" s="432">
        <f>'PTRM input'!BD448</f>
        <v>0</v>
      </c>
      <c r="CS77" s="432">
        <f>'PTRM input'!BE448</f>
        <v>0</v>
      </c>
      <c r="CT77" s="432">
        <f>'PTRM input'!BF448</f>
        <v>0</v>
      </c>
      <c r="CU77" s="463">
        <f>'PTRM input'!BG448</f>
        <v>0</v>
      </c>
      <c r="CV77" s="462">
        <f>'PTRM input'!BC588</f>
        <v>0</v>
      </c>
      <c r="CW77" s="432">
        <f>'PTRM input'!BD588</f>
        <v>0</v>
      </c>
      <c r="CX77" s="432">
        <f>'PTRM input'!BE588</f>
        <v>0</v>
      </c>
      <c r="CY77" s="432">
        <f>'PTRM input'!BF588</f>
        <v>0</v>
      </c>
      <c r="CZ77" s="463">
        <f>'PTRM input'!BG588</f>
        <v>0</v>
      </c>
      <c r="DA77" s="462">
        <f>'PTRM input'!BH448</f>
        <v>0</v>
      </c>
      <c r="DB77" s="432">
        <f>'PTRM input'!BI448</f>
        <v>0</v>
      </c>
      <c r="DC77" s="432">
        <f>'PTRM input'!BJ448</f>
        <v>0</v>
      </c>
      <c r="DD77" s="432">
        <f>'PTRM input'!BK448</f>
        <v>0</v>
      </c>
      <c r="DE77" s="432">
        <f>'PTRM input'!BL448</f>
        <v>0</v>
      </c>
      <c r="DF77" s="463">
        <f>'PTRM input'!BM448</f>
        <v>0</v>
      </c>
      <c r="DG77" s="462">
        <f>'PTRM input'!BI588</f>
        <v>0</v>
      </c>
      <c r="DH77" s="432">
        <f>'PTRM input'!BJ588</f>
        <v>0</v>
      </c>
      <c r="DI77" s="432">
        <f>'PTRM input'!BK588</f>
        <v>0</v>
      </c>
      <c r="DJ77" s="432">
        <f>'PTRM input'!BL588</f>
        <v>0</v>
      </c>
      <c r="DK77" s="463">
        <f>'PTRM input'!BM588</f>
        <v>0</v>
      </c>
      <c r="DL77" s="462">
        <f>'PTRM input'!BN448</f>
        <v>0</v>
      </c>
      <c r="DM77" s="432">
        <f>'PTRM input'!BO448</f>
        <v>0</v>
      </c>
      <c r="DN77" s="432">
        <f>'PTRM input'!BP448</f>
        <v>0</v>
      </c>
      <c r="DO77" s="432">
        <f>'PTRM input'!BQ448</f>
        <v>0</v>
      </c>
      <c r="DP77" s="432">
        <f>'PTRM input'!BR448</f>
        <v>0</v>
      </c>
      <c r="DQ77" s="463">
        <f>'PTRM input'!BS448</f>
        <v>0</v>
      </c>
      <c r="DR77" s="462">
        <f>'PTRM input'!BO588</f>
        <v>0</v>
      </c>
      <c r="DS77" s="432">
        <f>'PTRM input'!BP588</f>
        <v>0</v>
      </c>
      <c r="DT77" s="432">
        <f>'PTRM input'!BQ588</f>
        <v>0</v>
      </c>
      <c r="DU77" s="432">
        <f>'PTRM input'!BR588</f>
        <v>0</v>
      </c>
      <c r="DV77" s="463">
        <f>'PTRM input'!BS588</f>
        <v>0</v>
      </c>
      <c r="DW77" s="462">
        <f>'PTRM input'!BT448</f>
        <v>0</v>
      </c>
      <c r="DX77" s="432">
        <f>'PTRM input'!BU448</f>
        <v>0</v>
      </c>
      <c r="DY77" s="432">
        <f>'PTRM input'!BV448</f>
        <v>0</v>
      </c>
      <c r="DZ77" s="432">
        <f>'PTRM input'!BW448</f>
        <v>0</v>
      </c>
      <c r="EA77" s="432">
        <f>'PTRM input'!BX448</f>
        <v>0</v>
      </c>
      <c r="EB77" s="463">
        <f>'PTRM input'!BY448</f>
        <v>0</v>
      </c>
      <c r="EC77" s="462">
        <f>'PTRM input'!BU588</f>
        <v>0</v>
      </c>
      <c r="ED77" s="432">
        <f>'PTRM input'!BV588</f>
        <v>0</v>
      </c>
      <c r="EE77" s="432">
        <f>'PTRM input'!BW588</f>
        <v>0</v>
      </c>
      <c r="EF77" s="432">
        <f>'PTRM input'!BX588</f>
        <v>0</v>
      </c>
      <c r="EG77" s="463">
        <f>'PTRM input'!BY588</f>
        <v>0</v>
      </c>
      <c r="EH77" s="462">
        <f>'PTRM input'!BZ448</f>
        <v>0</v>
      </c>
      <c r="EI77" s="432">
        <f>'PTRM input'!CA448</f>
        <v>0</v>
      </c>
      <c r="EJ77" s="432">
        <f>'PTRM input'!CB448</f>
        <v>0</v>
      </c>
      <c r="EK77" s="432">
        <f>'PTRM input'!CC448</f>
        <v>0</v>
      </c>
      <c r="EL77" s="432">
        <f>'PTRM input'!CD448</f>
        <v>0</v>
      </c>
      <c r="EM77" s="463">
        <f>'PTRM input'!CE448</f>
        <v>0</v>
      </c>
      <c r="EN77" s="462">
        <f>'PTRM input'!CA588</f>
        <v>0</v>
      </c>
      <c r="EO77" s="432">
        <f>'PTRM input'!CB588</f>
        <v>0</v>
      </c>
      <c r="EP77" s="432">
        <f>'PTRM input'!CC588</f>
        <v>0</v>
      </c>
      <c r="EQ77" s="432">
        <f>'PTRM input'!CD588</f>
        <v>0</v>
      </c>
      <c r="ER77" s="463">
        <f>'PTRM input'!CE588</f>
        <v>0</v>
      </c>
      <c r="ES77" s="462">
        <f>'PTRM input'!CF448</f>
        <v>0</v>
      </c>
      <c r="ET77" s="432">
        <f>'PTRM input'!CG448</f>
        <v>0</v>
      </c>
      <c r="EU77" s="432">
        <f>'PTRM input'!CH448</f>
        <v>0</v>
      </c>
      <c r="EV77" s="432">
        <f>'PTRM input'!CI448</f>
        <v>0</v>
      </c>
      <c r="EW77" s="432">
        <f>'PTRM input'!CJ448</f>
        <v>0</v>
      </c>
      <c r="EX77" s="463">
        <f>'PTRM input'!CK448</f>
        <v>0</v>
      </c>
      <c r="EY77" s="462">
        <f>'PTRM input'!CG588</f>
        <v>0</v>
      </c>
      <c r="EZ77" s="432">
        <f>'PTRM input'!CH588</f>
        <v>0</v>
      </c>
      <c r="FA77" s="432">
        <f>'PTRM input'!CI588</f>
        <v>0</v>
      </c>
      <c r="FB77" s="432">
        <f>'PTRM input'!CJ588</f>
        <v>0</v>
      </c>
      <c r="FC77" s="463">
        <f>'PTRM input'!CK588</f>
        <v>0</v>
      </c>
      <c r="FD77" s="462">
        <f>'PTRM input'!CL448</f>
        <v>0</v>
      </c>
      <c r="FE77" s="432">
        <f>'PTRM input'!CM448</f>
        <v>0</v>
      </c>
      <c r="FF77" s="432">
        <f>'PTRM input'!CN448</f>
        <v>0</v>
      </c>
      <c r="FG77" s="432">
        <f>'PTRM input'!CO448</f>
        <v>0</v>
      </c>
      <c r="FH77" s="432">
        <f>'PTRM input'!CP448</f>
        <v>0</v>
      </c>
      <c r="FI77" s="463">
        <f>'PTRM input'!CQ448</f>
        <v>0</v>
      </c>
      <c r="FJ77" s="462">
        <f>'PTRM input'!CM588</f>
        <v>0</v>
      </c>
      <c r="FK77" s="432">
        <f>'PTRM input'!CN588</f>
        <v>0</v>
      </c>
      <c r="FL77" s="432">
        <f>'PTRM input'!CO588</f>
        <v>0</v>
      </c>
      <c r="FM77" s="432">
        <f>'PTRM input'!CP588</f>
        <v>0</v>
      </c>
      <c r="FN77" s="463">
        <f>'PTRM input'!CQ588</f>
        <v>0</v>
      </c>
      <c r="FO77" s="462">
        <f>'PTRM input'!CR448</f>
        <v>0</v>
      </c>
      <c r="FP77" s="432">
        <f>'PTRM input'!CS448</f>
        <v>0</v>
      </c>
      <c r="FQ77" s="432">
        <f>'PTRM input'!CT448</f>
        <v>0</v>
      </c>
      <c r="FR77" s="432">
        <f>'PTRM input'!CU448</f>
        <v>0</v>
      </c>
      <c r="FS77" s="432">
        <f>'PTRM input'!CV448</f>
        <v>0</v>
      </c>
      <c r="FT77" s="463">
        <f>'PTRM input'!CW448</f>
        <v>0</v>
      </c>
      <c r="FU77" s="462">
        <f>'PTRM input'!CS588</f>
        <v>0</v>
      </c>
      <c r="FV77" s="432">
        <f>'PTRM input'!CT588</f>
        <v>0</v>
      </c>
      <c r="FW77" s="432">
        <f>'PTRM input'!CU588</f>
        <v>0</v>
      </c>
      <c r="FX77" s="432">
        <f>'PTRM input'!CV588</f>
        <v>0</v>
      </c>
      <c r="FY77" s="463">
        <f>'PTRM input'!CW588</f>
        <v>0</v>
      </c>
      <c r="FZ77" s="462">
        <f>'PTRM input'!CX448</f>
        <v>0</v>
      </c>
      <c r="GA77" s="432">
        <f>'PTRM input'!CY448</f>
        <v>0</v>
      </c>
      <c r="GB77" s="432">
        <f>'PTRM input'!CZ448</f>
        <v>0</v>
      </c>
      <c r="GC77" s="432">
        <f>'PTRM input'!DA448</f>
        <v>0</v>
      </c>
      <c r="GD77" s="432">
        <f>'PTRM input'!DB448</f>
        <v>0</v>
      </c>
      <c r="GE77" s="463">
        <f>'PTRM input'!DC448</f>
        <v>0</v>
      </c>
      <c r="GF77" s="462">
        <f>'PTRM input'!CY588</f>
        <v>0</v>
      </c>
      <c r="GG77" s="432">
        <f>'PTRM input'!CZ588</f>
        <v>0</v>
      </c>
      <c r="GH77" s="432">
        <f>'PTRM input'!DA588</f>
        <v>0</v>
      </c>
      <c r="GI77" s="432">
        <f>'PTRM input'!DB588</f>
        <v>0</v>
      </c>
      <c r="GJ77" s="463">
        <f>'PTRM input'!DC588</f>
        <v>0</v>
      </c>
    </row>
    <row r="78" spans="1:192" s="4" customFormat="1">
      <c r="A78" s="22"/>
      <c r="B78" s="22"/>
      <c r="C78" s="22"/>
      <c r="D78" s="22"/>
      <c r="E78" s="432" t="str">
        <f>'PTRM input'!E449</f>
        <v>New Tariff  4</v>
      </c>
      <c r="F78" s="462">
        <f>'PTRM input'!F449</f>
        <v>0</v>
      </c>
      <c r="G78" s="432">
        <f>'PTRM input'!G449</f>
        <v>0</v>
      </c>
      <c r="H78" s="432">
        <f>'PTRM input'!H449</f>
        <v>0</v>
      </c>
      <c r="I78" s="432">
        <f>'PTRM input'!I449</f>
        <v>0</v>
      </c>
      <c r="J78" s="432">
        <f>'PTRM input'!J449</f>
        <v>0</v>
      </c>
      <c r="K78" s="463">
        <f>'PTRM input'!K449</f>
        <v>0</v>
      </c>
      <c r="L78" s="432">
        <f>'PTRM input'!G589</f>
        <v>0</v>
      </c>
      <c r="M78" s="432">
        <f>'PTRM input'!H589</f>
        <v>0</v>
      </c>
      <c r="N78" s="432">
        <f>'PTRM input'!I589</f>
        <v>0</v>
      </c>
      <c r="O78" s="432">
        <f>'PTRM input'!J589</f>
        <v>0</v>
      </c>
      <c r="P78" s="463">
        <f>'PTRM input'!K589</f>
        <v>0</v>
      </c>
      <c r="Q78" s="462">
        <f>'PTRM input'!L449</f>
        <v>0</v>
      </c>
      <c r="R78" s="432">
        <f>'PTRM input'!M449</f>
        <v>0</v>
      </c>
      <c r="S78" s="432">
        <f>'PTRM input'!N449</f>
        <v>0</v>
      </c>
      <c r="T78" s="432">
        <f>'PTRM input'!O449</f>
        <v>0</v>
      </c>
      <c r="U78" s="432">
        <f>'PTRM input'!P449</f>
        <v>0</v>
      </c>
      <c r="V78" s="463">
        <f>'PTRM input'!Q449</f>
        <v>0</v>
      </c>
      <c r="W78" s="432">
        <f>'PTRM input'!M589</f>
        <v>0</v>
      </c>
      <c r="X78" s="432">
        <f>'PTRM input'!N589</f>
        <v>0</v>
      </c>
      <c r="Y78" s="432">
        <f>'PTRM input'!O589</f>
        <v>0</v>
      </c>
      <c r="Z78" s="432">
        <f>'PTRM input'!P589</f>
        <v>0</v>
      </c>
      <c r="AA78" s="463">
        <f>'PTRM input'!Q589</f>
        <v>0</v>
      </c>
      <c r="AB78" s="432">
        <f>'PTRM input'!R449</f>
        <v>0</v>
      </c>
      <c r="AC78" s="432">
        <f>'PTRM input'!S449</f>
        <v>0</v>
      </c>
      <c r="AD78" s="432">
        <f>'PTRM input'!T449</f>
        <v>0</v>
      </c>
      <c r="AE78" s="432">
        <f>'PTRM input'!U449</f>
        <v>0</v>
      </c>
      <c r="AF78" s="432">
        <f>'PTRM input'!V449</f>
        <v>0</v>
      </c>
      <c r="AG78" s="432">
        <f>'PTRM input'!W449</f>
        <v>0</v>
      </c>
      <c r="AH78" s="462">
        <f>'PTRM input'!S589</f>
        <v>0</v>
      </c>
      <c r="AI78" s="432">
        <f>'PTRM input'!T589</f>
        <v>0</v>
      </c>
      <c r="AJ78" s="432">
        <f>'PTRM input'!U589</f>
        <v>0</v>
      </c>
      <c r="AK78" s="432">
        <f>'PTRM input'!V589</f>
        <v>0</v>
      </c>
      <c r="AL78" s="463">
        <f>'PTRM input'!W589</f>
        <v>0</v>
      </c>
      <c r="AM78" s="462">
        <f>'PTRM input'!X449</f>
        <v>0</v>
      </c>
      <c r="AN78" s="432">
        <f>'PTRM input'!Y449</f>
        <v>0</v>
      </c>
      <c r="AO78" s="432">
        <f>'PTRM input'!Z449</f>
        <v>0</v>
      </c>
      <c r="AP78" s="432">
        <f>'PTRM input'!AA449</f>
        <v>0</v>
      </c>
      <c r="AQ78" s="432">
        <f>'PTRM input'!AB449</f>
        <v>0</v>
      </c>
      <c r="AR78" s="463">
        <f>'PTRM input'!AC449</f>
        <v>0</v>
      </c>
      <c r="AS78" s="462">
        <f>'PTRM input'!Y589</f>
        <v>0</v>
      </c>
      <c r="AT78" s="432">
        <f>'PTRM input'!Z589</f>
        <v>0</v>
      </c>
      <c r="AU78" s="432">
        <f>'PTRM input'!AA589</f>
        <v>0</v>
      </c>
      <c r="AV78" s="432">
        <f>'PTRM input'!AB589</f>
        <v>0</v>
      </c>
      <c r="AW78" s="463">
        <f>'PTRM input'!AC589</f>
        <v>0</v>
      </c>
      <c r="AX78" s="462">
        <f>'PTRM input'!AD449</f>
        <v>0</v>
      </c>
      <c r="AY78" s="432">
        <f>'PTRM input'!AE449</f>
        <v>0</v>
      </c>
      <c r="AZ78" s="432">
        <f>'PTRM input'!AF449</f>
        <v>0</v>
      </c>
      <c r="BA78" s="432">
        <f>'PTRM input'!AG449</f>
        <v>0</v>
      </c>
      <c r="BB78" s="432">
        <f>'PTRM input'!AH449</f>
        <v>0</v>
      </c>
      <c r="BC78" s="463">
        <f>'PTRM input'!AI449</f>
        <v>0</v>
      </c>
      <c r="BD78" s="462">
        <f>'PTRM input'!AE589</f>
        <v>0</v>
      </c>
      <c r="BE78" s="432">
        <f>'PTRM input'!AF589</f>
        <v>0</v>
      </c>
      <c r="BF78" s="432">
        <f>'PTRM input'!AG589</f>
        <v>0</v>
      </c>
      <c r="BG78" s="432">
        <f>'PTRM input'!AH589</f>
        <v>0</v>
      </c>
      <c r="BH78" s="463">
        <f>'PTRM input'!AI589</f>
        <v>0</v>
      </c>
      <c r="BI78" s="462">
        <f>'PTRM input'!AJ449</f>
        <v>0</v>
      </c>
      <c r="BJ78" s="432">
        <f>'PTRM input'!AK449</f>
        <v>0</v>
      </c>
      <c r="BK78" s="432">
        <f>'PTRM input'!AL449</f>
        <v>0</v>
      </c>
      <c r="BL78" s="432">
        <f>'PTRM input'!AM449</f>
        <v>0</v>
      </c>
      <c r="BM78" s="432">
        <f>'PTRM input'!AN449</f>
        <v>0</v>
      </c>
      <c r="BN78" s="463">
        <f>'PTRM input'!AO449</f>
        <v>0</v>
      </c>
      <c r="BO78" s="462">
        <f>'PTRM input'!AK589</f>
        <v>0</v>
      </c>
      <c r="BP78" s="432">
        <f>'PTRM input'!AL589</f>
        <v>0</v>
      </c>
      <c r="BQ78" s="432">
        <f>'PTRM input'!AM589</f>
        <v>0</v>
      </c>
      <c r="BR78" s="432">
        <f>'PTRM input'!AN589</f>
        <v>0</v>
      </c>
      <c r="BS78" s="463">
        <f>'PTRM input'!AO589</f>
        <v>0</v>
      </c>
      <c r="BT78" s="462">
        <f>'PTRM input'!AP449</f>
        <v>0</v>
      </c>
      <c r="BU78" s="432">
        <f>'PTRM input'!AQ449</f>
        <v>0</v>
      </c>
      <c r="BV78" s="432">
        <f>'PTRM input'!AR449</f>
        <v>0</v>
      </c>
      <c r="BW78" s="432">
        <f>'PTRM input'!AS449</f>
        <v>0</v>
      </c>
      <c r="BX78" s="432">
        <f>'PTRM input'!AT449</f>
        <v>0</v>
      </c>
      <c r="BY78" s="463">
        <f>'PTRM input'!AU449</f>
        <v>0</v>
      </c>
      <c r="BZ78" s="462">
        <f>'PTRM input'!AQ589</f>
        <v>0</v>
      </c>
      <c r="CA78" s="432">
        <f>'PTRM input'!AR589</f>
        <v>0</v>
      </c>
      <c r="CB78" s="432">
        <f>'PTRM input'!AS589</f>
        <v>0</v>
      </c>
      <c r="CC78" s="432">
        <f>'PTRM input'!AT589</f>
        <v>0</v>
      </c>
      <c r="CD78" s="463">
        <f>'PTRM input'!AU589</f>
        <v>0</v>
      </c>
      <c r="CE78" s="462">
        <f>'PTRM input'!AV449</f>
        <v>0</v>
      </c>
      <c r="CF78" s="432">
        <f>'PTRM input'!AW449</f>
        <v>0</v>
      </c>
      <c r="CG78" s="432">
        <f>'PTRM input'!AX449</f>
        <v>0</v>
      </c>
      <c r="CH78" s="432">
        <f>'PTRM input'!AY449</f>
        <v>0</v>
      </c>
      <c r="CI78" s="432">
        <f>'PTRM input'!AZ449</f>
        <v>0</v>
      </c>
      <c r="CJ78" s="463">
        <f>'PTRM input'!BA449</f>
        <v>0</v>
      </c>
      <c r="CK78" s="462">
        <f>'PTRM input'!AW589</f>
        <v>0</v>
      </c>
      <c r="CL78" s="432">
        <f>'PTRM input'!AX589</f>
        <v>0</v>
      </c>
      <c r="CM78" s="432">
        <f>'PTRM input'!AY589</f>
        <v>0</v>
      </c>
      <c r="CN78" s="432">
        <f>'PTRM input'!AZ589</f>
        <v>0</v>
      </c>
      <c r="CO78" s="463">
        <f>'PTRM input'!BA589</f>
        <v>0</v>
      </c>
      <c r="CP78" s="462">
        <f>'PTRM input'!BB449</f>
        <v>0</v>
      </c>
      <c r="CQ78" s="432">
        <f>'PTRM input'!BC449</f>
        <v>0</v>
      </c>
      <c r="CR78" s="432">
        <f>'PTRM input'!BD449</f>
        <v>0</v>
      </c>
      <c r="CS78" s="432">
        <f>'PTRM input'!BE449</f>
        <v>0</v>
      </c>
      <c r="CT78" s="432">
        <f>'PTRM input'!BF449</f>
        <v>0</v>
      </c>
      <c r="CU78" s="463">
        <f>'PTRM input'!BG449</f>
        <v>0</v>
      </c>
      <c r="CV78" s="462">
        <f>'PTRM input'!BC589</f>
        <v>0</v>
      </c>
      <c r="CW78" s="432">
        <f>'PTRM input'!BD589</f>
        <v>0</v>
      </c>
      <c r="CX78" s="432">
        <f>'PTRM input'!BE589</f>
        <v>0</v>
      </c>
      <c r="CY78" s="432">
        <f>'PTRM input'!BF589</f>
        <v>0</v>
      </c>
      <c r="CZ78" s="463">
        <f>'PTRM input'!BG589</f>
        <v>0</v>
      </c>
      <c r="DA78" s="462">
        <f>'PTRM input'!BH449</f>
        <v>0</v>
      </c>
      <c r="DB78" s="432">
        <f>'PTRM input'!BI449</f>
        <v>0</v>
      </c>
      <c r="DC78" s="432">
        <f>'PTRM input'!BJ449</f>
        <v>0</v>
      </c>
      <c r="DD78" s="432">
        <f>'PTRM input'!BK449</f>
        <v>0</v>
      </c>
      <c r="DE78" s="432">
        <f>'PTRM input'!BL449</f>
        <v>0</v>
      </c>
      <c r="DF78" s="463">
        <f>'PTRM input'!BM449</f>
        <v>0</v>
      </c>
      <c r="DG78" s="462">
        <f>'PTRM input'!BI589</f>
        <v>0</v>
      </c>
      <c r="DH78" s="432">
        <f>'PTRM input'!BJ589</f>
        <v>0</v>
      </c>
      <c r="DI78" s="432">
        <f>'PTRM input'!BK589</f>
        <v>0</v>
      </c>
      <c r="DJ78" s="432">
        <f>'PTRM input'!BL589</f>
        <v>0</v>
      </c>
      <c r="DK78" s="463">
        <f>'PTRM input'!BM589</f>
        <v>0</v>
      </c>
      <c r="DL78" s="462">
        <f>'PTRM input'!BN449</f>
        <v>0</v>
      </c>
      <c r="DM78" s="432">
        <f>'PTRM input'!BO449</f>
        <v>0</v>
      </c>
      <c r="DN78" s="432">
        <f>'PTRM input'!BP449</f>
        <v>0</v>
      </c>
      <c r="DO78" s="432">
        <f>'PTRM input'!BQ449</f>
        <v>0</v>
      </c>
      <c r="DP78" s="432">
        <f>'PTRM input'!BR449</f>
        <v>0</v>
      </c>
      <c r="DQ78" s="463">
        <f>'PTRM input'!BS449</f>
        <v>0</v>
      </c>
      <c r="DR78" s="462">
        <f>'PTRM input'!BO589</f>
        <v>0</v>
      </c>
      <c r="DS78" s="432">
        <f>'PTRM input'!BP589</f>
        <v>0</v>
      </c>
      <c r="DT78" s="432">
        <f>'PTRM input'!BQ589</f>
        <v>0</v>
      </c>
      <c r="DU78" s="432">
        <f>'PTRM input'!BR589</f>
        <v>0</v>
      </c>
      <c r="DV78" s="463">
        <f>'PTRM input'!BS589</f>
        <v>0</v>
      </c>
      <c r="DW78" s="462">
        <f>'PTRM input'!BT449</f>
        <v>0</v>
      </c>
      <c r="DX78" s="432">
        <f>'PTRM input'!BU449</f>
        <v>0</v>
      </c>
      <c r="DY78" s="432">
        <f>'PTRM input'!BV449</f>
        <v>0</v>
      </c>
      <c r="DZ78" s="432">
        <f>'PTRM input'!BW449</f>
        <v>0</v>
      </c>
      <c r="EA78" s="432">
        <f>'PTRM input'!BX449</f>
        <v>0</v>
      </c>
      <c r="EB78" s="463">
        <f>'PTRM input'!BY449</f>
        <v>0</v>
      </c>
      <c r="EC78" s="462">
        <f>'PTRM input'!BU589</f>
        <v>0</v>
      </c>
      <c r="ED78" s="432">
        <f>'PTRM input'!BV589</f>
        <v>0</v>
      </c>
      <c r="EE78" s="432">
        <f>'PTRM input'!BW589</f>
        <v>0</v>
      </c>
      <c r="EF78" s="432">
        <f>'PTRM input'!BX589</f>
        <v>0</v>
      </c>
      <c r="EG78" s="463">
        <f>'PTRM input'!BY589</f>
        <v>0</v>
      </c>
      <c r="EH78" s="462">
        <f>'PTRM input'!BZ449</f>
        <v>0</v>
      </c>
      <c r="EI78" s="432">
        <f>'PTRM input'!CA449</f>
        <v>0</v>
      </c>
      <c r="EJ78" s="432">
        <f>'PTRM input'!CB449</f>
        <v>0</v>
      </c>
      <c r="EK78" s="432">
        <f>'PTRM input'!CC449</f>
        <v>0</v>
      </c>
      <c r="EL78" s="432">
        <f>'PTRM input'!CD449</f>
        <v>0</v>
      </c>
      <c r="EM78" s="463">
        <f>'PTRM input'!CE449</f>
        <v>0</v>
      </c>
      <c r="EN78" s="462">
        <f>'PTRM input'!CA589</f>
        <v>0</v>
      </c>
      <c r="EO78" s="432">
        <f>'PTRM input'!CB589</f>
        <v>0</v>
      </c>
      <c r="EP78" s="432">
        <f>'PTRM input'!CC589</f>
        <v>0</v>
      </c>
      <c r="EQ78" s="432">
        <f>'PTRM input'!CD589</f>
        <v>0</v>
      </c>
      <c r="ER78" s="463">
        <f>'PTRM input'!CE589</f>
        <v>0</v>
      </c>
      <c r="ES78" s="462">
        <f>'PTRM input'!CF449</f>
        <v>0</v>
      </c>
      <c r="ET78" s="432">
        <f>'PTRM input'!CG449</f>
        <v>0</v>
      </c>
      <c r="EU78" s="432">
        <f>'PTRM input'!CH449</f>
        <v>0</v>
      </c>
      <c r="EV78" s="432">
        <f>'PTRM input'!CI449</f>
        <v>0</v>
      </c>
      <c r="EW78" s="432">
        <f>'PTRM input'!CJ449</f>
        <v>0</v>
      </c>
      <c r="EX78" s="463">
        <f>'PTRM input'!CK449</f>
        <v>0</v>
      </c>
      <c r="EY78" s="462">
        <f>'PTRM input'!CG589</f>
        <v>0</v>
      </c>
      <c r="EZ78" s="432">
        <f>'PTRM input'!CH589</f>
        <v>0</v>
      </c>
      <c r="FA78" s="432">
        <f>'PTRM input'!CI589</f>
        <v>0</v>
      </c>
      <c r="FB78" s="432">
        <f>'PTRM input'!CJ589</f>
        <v>0</v>
      </c>
      <c r="FC78" s="463">
        <f>'PTRM input'!CK589</f>
        <v>0</v>
      </c>
      <c r="FD78" s="462">
        <f>'PTRM input'!CL449</f>
        <v>0</v>
      </c>
      <c r="FE78" s="432">
        <f>'PTRM input'!CM449</f>
        <v>0</v>
      </c>
      <c r="FF78" s="432">
        <f>'PTRM input'!CN449</f>
        <v>0</v>
      </c>
      <c r="FG78" s="432">
        <f>'PTRM input'!CO449</f>
        <v>0</v>
      </c>
      <c r="FH78" s="432">
        <f>'PTRM input'!CP449</f>
        <v>0</v>
      </c>
      <c r="FI78" s="463">
        <f>'PTRM input'!CQ449</f>
        <v>0</v>
      </c>
      <c r="FJ78" s="462">
        <f>'PTRM input'!CM589</f>
        <v>0</v>
      </c>
      <c r="FK78" s="432">
        <f>'PTRM input'!CN589</f>
        <v>0</v>
      </c>
      <c r="FL78" s="432">
        <f>'PTRM input'!CO589</f>
        <v>0</v>
      </c>
      <c r="FM78" s="432">
        <f>'PTRM input'!CP589</f>
        <v>0</v>
      </c>
      <c r="FN78" s="463">
        <f>'PTRM input'!CQ589</f>
        <v>0</v>
      </c>
      <c r="FO78" s="462">
        <f>'PTRM input'!CR449</f>
        <v>0</v>
      </c>
      <c r="FP78" s="432">
        <f>'PTRM input'!CS449</f>
        <v>0</v>
      </c>
      <c r="FQ78" s="432">
        <f>'PTRM input'!CT449</f>
        <v>0</v>
      </c>
      <c r="FR78" s="432">
        <f>'PTRM input'!CU449</f>
        <v>0</v>
      </c>
      <c r="FS78" s="432">
        <f>'PTRM input'!CV449</f>
        <v>0</v>
      </c>
      <c r="FT78" s="463">
        <f>'PTRM input'!CW449</f>
        <v>0</v>
      </c>
      <c r="FU78" s="462">
        <f>'PTRM input'!CS589</f>
        <v>0</v>
      </c>
      <c r="FV78" s="432">
        <f>'PTRM input'!CT589</f>
        <v>0</v>
      </c>
      <c r="FW78" s="432">
        <f>'PTRM input'!CU589</f>
        <v>0</v>
      </c>
      <c r="FX78" s="432">
        <f>'PTRM input'!CV589</f>
        <v>0</v>
      </c>
      <c r="FY78" s="463">
        <f>'PTRM input'!CW589</f>
        <v>0</v>
      </c>
      <c r="FZ78" s="462">
        <f>'PTRM input'!CX449</f>
        <v>0</v>
      </c>
      <c r="GA78" s="432">
        <f>'PTRM input'!CY449</f>
        <v>0</v>
      </c>
      <c r="GB78" s="432">
        <f>'PTRM input'!CZ449</f>
        <v>0</v>
      </c>
      <c r="GC78" s="432">
        <f>'PTRM input'!DA449</f>
        <v>0</v>
      </c>
      <c r="GD78" s="432">
        <f>'PTRM input'!DB449</f>
        <v>0</v>
      </c>
      <c r="GE78" s="463">
        <f>'PTRM input'!DC449</f>
        <v>0</v>
      </c>
      <c r="GF78" s="462">
        <f>'PTRM input'!CY589</f>
        <v>0</v>
      </c>
      <c r="GG78" s="432">
        <f>'PTRM input'!CZ589</f>
        <v>0</v>
      </c>
      <c r="GH78" s="432">
        <f>'PTRM input'!DA589</f>
        <v>0</v>
      </c>
      <c r="GI78" s="432">
        <f>'PTRM input'!DB589</f>
        <v>0</v>
      </c>
      <c r="GJ78" s="463">
        <f>'PTRM input'!DC589</f>
        <v>0</v>
      </c>
    </row>
    <row r="79" spans="1:192" s="4" customFormat="1">
      <c r="A79" s="22"/>
      <c r="B79" s="22"/>
      <c r="C79" s="22"/>
      <c r="D79" s="22"/>
      <c r="E79" s="432" t="str">
        <f>'PTRM input'!E450</f>
        <v>New Tariff  5</v>
      </c>
      <c r="F79" s="462">
        <f>'PTRM input'!F450</f>
        <v>0</v>
      </c>
      <c r="G79" s="432">
        <f>'PTRM input'!G450</f>
        <v>0</v>
      </c>
      <c r="H79" s="432">
        <f>'PTRM input'!H450</f>
        <v>0</v>
      </c>
      <c r="I79" s="432">
        <f>'PTRM input'!I450</f>
        <v>0</v>
      </c>
      <c r="J79" s="432">
        <f>'PTRM input'!J450</f>
        <v>0</v>
      </c>
      <c r="K79" s="463">
        <f>'PTRM input'!K450</f>
        <v>0</v>
      </c>
      <c r="L79" s="432">
        <f>'PTRM input'!G590</f>
        <v>0</v>
      </c>
      <c r="M79" s="432">
        <f>'PTRM input'!H590</f>
        <v>0</v>
      </c>
      <c r="N79" s="432">
        <f>'PTRM input'!I590</f>
        <v>0</v>
      </c>
      <c r="O79" s="432">
        <f>'PTRM input'!J590</f>
        <v>0</v>
      </c>
      <c r="P79" s="463">
        <f>'PTRM input'!K590</f>
        <v>0</v>
      </c>
      <c r="Q79" s="462">
        <f>'PTRM input'!L450</f>
        <v>0</v>
      </c>
      <c r="R79" s="432">
        <f>'PTRM input'!M450</f>
        <v>0</v>
      </c>
      <c r="S79" s="432">
        <f>'PTRM input'!N450</f>
        <v>0</v>
      </c>
      <c r="T79" s="432">
        <f>'PTRM input'!O450</f>
        <v>0</v>
      </c>
      <c r="U79" s="432">
        <f>'PTRM input'!P450</f>
        <v>0</v>
      </c>
      <c r="V79" s="463">
        <f>'PTRM input'!Q450</f>
        <v>0</v>
      </c>
      <c r="W79" s="432">
        <f>'PTRM input'!M590</f>
        <v>0</v>
      </c>
      <c r="X79" s="432">
        <f>'PTRM input'!N590</f>
        <v>0</v>
      </c>
      <c r="Y79" s="432">
        <f>'PTRM input'!O590</f>
        <v>0</v>
      </c>
      <c r="Z79" s="432">
        <f>'PTRM input'!P590</f>
        <v>0</v>
      </c>
      <c r="AA79" s="463">
        <f>'PTRM input'!Q590</f>
        <v>0</v>
      </c>
      <c r="AB79" s="432">
        <f>'PTRM input'!R450</f>
        <v>0</v>
      </c>
      <c r="AC79" s="432">
        <f>'PTRM input'!S450</f>
        <v>0</v>
      </c>
      <c r="AD79" s="432">
        <f>'PTRM input'!T450</f>
        <v>0</v>
      </c>
      <c r="AE79" s="432">
        <f>'PTRM input'!U450</f>
        <v>0</v>
      </c>
      <c r="AF79" s="432">
        <f>'PTRM input'!V450</f>
        <v>0</v>
      </c>
      <c r="AG79" s="432">
        <f>'PTRM input'!W450</f>
        <v>0</v>
      </c>
      <c r="AH79" s="462">
        <f>'PTRM input'!S590</f>
        <v>0</v>
      </c>
      <c r="AI79" s="432">
        <f>'PTRM input'!T590</f>
        <v>0</v>
      </c>
      <c r="AJ79" s="432">
        <f>'PTRM input'!U590</f>
        <v>0</v>
      </c>
      <c r="AK79" s="432">
        <f>'PTRM input'!V590</f>
        <v>0</v>
      </c>
      <c r="AL79" s="463">
        <f>'PTRM input'!W590</f>
        <v>0</v>
      </c>
      <c r="AM79" s="462">
        <f>'PTRM input'!X450</f>
        <v>0</v>
      </c>
      <c r="AN79" s="432">
        <f>'PTRM input'!Y450</f>
        <v>0</v>
      </c>
      <c r="AO79" s="432">
        <f>'PTRM input'!Z450</f>
        <v>0</v>
      </c>
      <c r="AP79" s="432">
        <f>'PTRM input'!AA450</f>
        <v>0</v>
      </c>
      <c r="AQ79" s="432">
        <f>'PTRM input'!AB450</f>
        <v>0</v>
      </c>
      <c r="AR79" s="463">
        <f>'PTRM input'!AC450</f>
        <v>0</v>
      </c>
      <c r="AS79" s="462">
        <f>'PTRM input'!Y590</f>
        <v>0</v>
      </c>
      <c r="AT79" s="432">
        <f>'PTRM input'!Z590</f>
        <v>0</v>
      </c>
      <c r="AU79" s="432">
        <f>'PTRM input'!AA590</f>
        <v>0</v>
      </c>
      <c r="AV79" s="432">
        <f>'PTRM input'!AB590</f>
        <v>0</v>
      </c>
      <c r="AW79" s="463">
        <f>'PTRM input'!AC590</f>
        <v>0</v>
      </c>
      <c r="AX79" s="462">
        <f>'PTRM input'!AD450</f>
        <v>0</v>
      </c>
      <c r="AY79" s="432">
        <f>'PTRM input'!AE450</f>
        <v>0</v>
      </c>
      <c r="AZ79" s="432">
        <f>'PTRM input'!AF450</f>
        <v>0</v>
      </c>
      <c r="BA79" s="432">
        <f>'PTRM input'!AG450</f>
        <v>0</v>
      </c>
      <c r="BB79" s="432">
        <f>'PTRM input'!AH450</f>
        <v>0</v>
      </c>
      <c r="BC79" s="463">
        <f>'PTRM input'!AI450</f>
        <v>0</v>
      </c>
      <c r="BD79" s="462">
        <f>'PTRM input'!AE590</f>
        <v>0</v>
      </c>
      <c r="BE79" s="432">
        <f>'PTRM input'!AF590</f>
        <v>0</v>
      </c>
      <c r="BF79" s="432">
        <f>'PTRM input'!AG590</f>
        <v>0</v>
      </c>
      <c r="BG79" s="432">
        <f>'PTRM input'!AH590</f>
        <v>0</v>
      </c>
      <c r="BH79" s="463">
        <f>'PTRM input'!AI590</f>
        <v>0</v>
      </c>
      <c r="BI79" s="462">
        <f>'PTRM input'!AJ450</f>
        <v>0</v>
      </c>
      <c r="BJ79" s="432">
        <f>'PTRM input'!AK450</f>
        <v>0</v>
      </c>
      <c r="BK79" s="432">
        <f>'PTRM input'!AL450</f>
        <v>0</v>
      </c>
      <c r="BL79" s="432">
        <f>'PTRM input'!AM450</f>
        <v>0</v>
      </c>
      <c r="BM79" s="432">
        <f>'PTRM input'!AN450</f>
        <v>0</v>
      </c>
      <c r="BN79" s="463">
        <f>'PTRM input'!AO450</f>
        <v>0</v>
      </c>
      <c r="BO79" s="462">
        <f>'PTRM input'!AK590</f>
        <v>0</v>
      </c>
      <c r="BP79" s="432">
        <f>'PTRM input'!AL590</f>
        <v>0</v>
      </c>
      <c r="BQ79" s="432">
        <f>'PTRM input'!AM590</f>
        <v>0</v>
      </c>
      <c r="BR79" s="432">
        <f>'PTRM input'!AN590</f>
        <v>0</v>
      </c>
      <c r="BS79" s="463">
        <f>'PTRM input'!AO590</f>
        <v>0</v>
      </c>
      <c r="BT79" s="462">
        <f>'PTRM input'!AP450</f>
        <v>0</v>
      </c>
      <c r="BU79" s="432">
        <f>'PTRM input'!AQ450</f>
        <v>0</v>
      </c>
      <c r="BV79" s="432">
        <f>'PTRM input'!AR450</f>
        <v>0</v>
      </c>
      <c r="BW79" s="432">
        <f>'PTRM input'!AS450</f>
        <v>0</v>
      </c>
      <c r="BX79" s="432">
        <f>'PTRM input'!AT450</f>
        <v>0</v>
      </c>
      <c r="BY79" s="463">
        <f>'PTRM input'!AU450</f>
        <v>0</v>
      </c>
      <c r="BZ79" s="462">
        <f>'PTRM input'!AQ590</f>
        <v>0</v>
      </c>
      <c r="CA79" s="432">
        <f>'PTRM input'!AR590</f>
        <v>0</v>
      </c>
      <c r="CB79" s="432">
        <f>'PTRM input'!AS590</f>
        <v>0</v>
      </c>
      <c r="CC79" s="432">
        <f>'PTRM input'!AT590</f>
        <v>0</v>
      </c>
      <c r="CD79" s="463">
        <f>'PTRM input'!AU590</f>
        <v>0</v>
      </c>
      <c r="CE79" s="462">
        <f>'PTRM input'!AV450</f>
        <v>0</v>
      </c>
      <c r="CF79" s="432">
        <f>'PTRM input'!AW450</f>
        <v>0</v>
      </c>
      <c r="CG79" s="432">
        <f>'PTRM input'!AX450</f>
        <v>0</v>
      </c>
      <c r="CH79" s="432">
        <f>'PTRM input'!AY450</f>
        <v>0</v>
      </c>
      <c r="CI79" s="432">
        <f>'PTRM input'!AZ450</f>
        <v>0</v>
      </c>
      <c r="CJ79" s="463">
        <f>'PTRM input'!BA450</f>
        <v>0</v>
      </c>
      <c r="CK79" s="462">
        <f>'PTRM input'!AW590</f>
        <v>0</v>
      </c>
      <c r="CL79" s="432">
        <f>'PTRM input'!AX590</f>
        <v>0</v>
      </c>
      <c r="CM79" s="432">
        <f>'PTRM input'!AY590</f>
        <v>0</v>
      </c>
      <c r="CN79" s="432">
        <f>'PTRM input'!AZ590</f>
        <v>0</v>
      </c>
      <c r="CO79" s="463">
        <f>'PTRM input'!BA590</f>
        <v>0</v>
      </c>
      <c r="CP79" s="462">
        <f>'PTRM input'!BB450</f>
        <v>0</v>
      </c>
      <c r="CQ79" s="432">
        <f>'PTRM input'!BC450</f>
        <v>0</v>
      </c>
      <c r="CR79" s="432">
        <f>'PTRM input'!BD450</f>
        <v>0</v>
      </c>
      <c r="CS79" s="432">
        <f>'PTRM input'!BE450</f>
        <v>0</v>
      </c>
      <c r="CT79" s="432">
        <f>'PTRM input'!BF450</f>
        <v>0</v>
      </c>
      <c r="CU79" s="463">
        <f>'PTRM input'!BG450</f>
        <v>0</v>
      </c>
      <c r="CV79" s="462">
        <f>'PTRM input'!BC590</f>
        <v>0</v>
      </c>
      <c r="CW79" s="432">
        <f>'PTRM input'!BD590</f>
        <v>0</v>
      </c>
      <c r="CX79" s="432">
        <f>'PTRM input'!BE590</f>
        <v>0</v>
      </c>
      <c r="CY79" s="432">
        <f>'PTRM input'!BF590</f>
        <v>0</v>
      </c>
      <c r="CZ79" s="463">
        <f>'PTRM input'!BG590</f>
        <v>0</v>
      </c>
      <c r="DA79" s="462">
        <f>'PTRM input'!BH450</f>
        <v>0</v>
      </c>
      <c r="DB79" s="432">
        <f>'PTRM input'!BI450</f>
        <v>0</v>
      </c>
      <c r="DC79" s="432">
        <f>'PTRM input'!BJ450</f>
        <v>0</v>
      </c>
      <c r="DD79" s="432">
        <f>'PTRM input'!BK450</f>
        <v>0</v>
      </c>
      <c r="DE79" s="432">
        <f>'PTRM input'!BL450</f>
        <v>0</v>
      </c>
      <c r="DF79" s="463">
        <f>'PTRM input'!BM450</f>
        <v>0</v>
      </c>
      <c r="DG79" s="462">
        <f>'PTRM input'!BI590</f>
        <v>0</v>
      </c>
      <c r="DH79" s="432">
        <f>'PTRM input'!BJ590</f>
        <v>0</v>
      </c>
      <c r="DI79" s="432">
        <f>'PTRM input'!BK590</f>
        <v>0</v>
      </c>
      <c r="DJ79" s="432">
        <f>'PTRM input'!BL590</f>
        <v>0</v>
      </c>
      <c r="DK79" s="463">
        <f>'PTRM input'!BM590</f>
        <v>0</v>
      </c>
      <c r="DL79" s="462">
        <f>'PTRM input'!BN450</f>
        <v>0</v>
      </c>
      <c r="DM79" s="432">
        <f>'PTRM input'!BO450</f>
        <v>0</v>
      </c>
      <c r="DN79" s="432">
        <f>'PTRM input'!BP450</f>
        <v>0</v>
      </c>
      <c r="DO79" s="432">
        <f>'PTRM input'!BQ450</f>
        <v>0</v>
      </c>
      <c r="DP79" s="432">
        <f>'PTRM input'!BR450</f>
        <v>0</v>
      </c>
      <c r="DQ79" s="463">
        <f>'PTRM input'!BS450</f>
        <v>0</v>
      </c>
      <c r="DR79" s="462">
        <f>'PTRM input'!BO590</f>
        <v>0</v>
      </c>
      <c r="DS79" s="432">
        <f>'PTRM input'!BP590</f>
        <v>0</v>
      </c>
      <c r="DT79" s="432">
        <f>'PTRM input'!BQ590</f>
        <v>0</v>
      </c>
      <c r="DU79" s="432">
        <f>'PTRM input'!BR590</f>
        <v>0</v>
      </c>
      <c r="DV79" s="463">
        <f>'PTRM input'!BS590</f>
        <v>0</v>
      </c>
      <c r="DW79" s="462">
        <f>'PTRM input'!BT450</f>
        <v>0</v>
      </c>
      <c r="DX79" s="432">
        <f>'PTRM input'!BU450</f>
        <v>0</v>
      </c>
      <c r="DY79" s="432">
        <f>'PTRM input'!BV450</f>
        <v>0</v>
      </c>
      <c r="DZ79" s="432">
        <f>'PTRM input'!BW450</f>
        <v>0</v>
      </c>
      <c r="EA79" s="432">
        <f>'PTRM input'!BX450</f>
        <v>0</v>
      </c>
      <c r="EB79" s="463">
        <f>'PTRM input'!BY450</f>
        <v>0</v>
      </c>
      <c r="EC79" s="462">
        <f>'PTRM input'!BU590</f>
        <v>0</v>
      </c>
      <c r="ED79" s="432">
        <f>'PTRM input'!BV590</f>
        <v>0</v>
      </c>
      <c r="EE79" s="432">
        <f>'PTRM input'!BW590</f>
        <v>0</v>
      </c>
      <c r="EF79" s="432">
        <f>'PTRM input'!BX590</f>
        <v>0</v>
      </c>
      <c r="EG79" s="463">
        <f>'PTRM input'!BY590</f>
        <v>0</v>
      </c>
      <c r="EH79" s="462">
        <f>'PTRM input'!BZ450</f>
        <v>0</v>
      </c>
      <c r="EI79" s="432">
        <f>'PTRM input'!CA450</f>
        <v>0</v>
      </c>
      <c r="EJ79" s="432">
        <f>'PTRM input'!CB450</f>
        <v>0</v>
      </c>
      <c r="EK79" s="432">
        <f>'PTRM input'!CC450</f>
        <v>0</v>
      </c>
      <c r="EL79" s="432">
        <f>'PTRM input'!CD450</f>
        <v>0</v>
      </c>
      <c r="EM79" s="463">
        <f>'PTRM input'!CE450</f>
        <v>0</v>
      </c>
      <c r="EN79" s="462">
        <f>'PTRM input'!CA590</f>
        <v>0</v>
      </c>
      <c r="EO79" s="432">
        <f>'PTRM input'!CB590</f>
        <v>0</v>
      </c>
      <c r="EP79" s="432">
        <f>'PTRM input'!CC590</f>
        <v>0</v>
      </c>
      <c r="EQ79" s="432">
        <f>'PTRM input'!CD590</f>
        <v>0</v>
      </c>
      <c r="ER79" s="463">
        <f>'PTRM input'!CE590</f>
        <v>0</v>
      </c>
      <c r="ES79" s="462">
        <f>'PTRM input'!CF450</f>
        <v>0</v>
      </c>
      <c r="ET79" s="432">
        <f>'PTRM input'!CG450</f>
        <v>0</v>
      </c>
      <c r="EU79" s="432">
        <f>'PTRM input'!CH450</f>
        <v>0</v>
      </c>
      <c r="EV79" s="432">
        <f>'PTRM input'!CI450</f>
        <v>0</v>
      </c>
      <c r="EW79" s="432">
        <f>'PTRM input'!CJ450</f>
        <v>0</v>
      </c>
      <c r="EX79" s="463">
        <f>'PTRM input'!CK450</f>
        <v>0</v>
      </c>
      <c r="EY79" s="462">
        <f>'PTRM input'!CG590</f>
        <v>0</v>
      </c>
      <c r="EZ79" s="432">
        <f>'PTRM input'!CH590</f>
        <v>0</v>
      </c>
      <c r="FA79" s="432">
        <f>'PTRM input'!CI590</f>
        <v>0</v>
      </c>
      <c r="FB79" s="432">
        <f>'PTRM input'!CJ590</f>
        <v>0</v>
      </c>
      <c r="FC79" s="463">
        <f>'PTRM input'!CK590</f>
        <v>0</v>
      </c>
      <c r="FD79" s="462">
        <f>'PTRM input'!CL450</f>
        <v>0</v>
      </c>
      <c r="FE79" s="432">
        <f>'PTRM input'!CM450</f>
        <v>0</v>
      </c>
      <c r="FF79" s="432">
        <f>'PTRM input'!CN450</f>
        <v>0</v>
      </c>
      <c r="FG79" s="432">
        <f>'PTRM input'!CO450</f>
        <v>0</v>
      </c>
      <c r="FH79" s="432">
        <f>'PTRM input'!CP450</f>
        <v>0</v>
      </c>
      <c r="FI79" s="463">
        <f>'PTRM input'!CQ450</f>
        <v>0</v>
      </c>
      <c r="FJ79" s="462">
        <f>'PTRM input'!CM590</f>
        <v>0</v>
      </c>
      <c r="FK79" s="432">
        <f>'PTRM input'!CN590</f>
        <v>0</v>
      </c>
      <c r="FL79" s="432">
        <f>'PTRM input'!CO590</f>
        <v>0</v>
      </c>
      <c r="FM79" s="432">
        <f>'PTRM input'!CP590</f>
        <v>0</v>
      </c>
      <c r="FN79" s="463">
        <f>'PTRM input'!CQ590</f>
        <v>0</v>
      </c>
      <c r="FO79" s="462">
        <f>'PTRM input'!CR450</f>
        <v>0</v>
      </c>
      <c r="FP79" s="432">
        <f>'PTRM input'!CS450</f>
        <v>0</v>
      </c>
      <c r="FQ79" s="432">
        <f>'PTRM input'!CT450</f>
        <v>0</v>
      </c>
      <c r="FR79" s="432">
        <f>'PTRM input'!CU450</f>
        <v>0</v>
      </c>
      <c r="FS79" s="432">
        <f>'PTRM input'!CV450</f>
        <v>0</v>
      </c>
      <c r="FT79" s="463">
        <f>'PTRM input'!CW450</f>
        <v>0</v>
      </c>
      <c r="FU79" s="462">
        <f>'PTRM input'!CS590</f>
        <v>0</v>
      </c>
      <c r="FV79" s="432">
        <f>'PTRM input'!CT590</f>
        <v>0</v>
      </c>
      <c r="FW79" s="432">
        <f>'PTRM input'!CU590</f>
        <v>0</v>
      </c>
      <c r="FX79" s="432">
        <f>'PTRM input'!CV590</f>
        <v>0</v>
      </c>
      <c r="FY79" s="463">
        <f>'PTRM input'!CW590</f>
        <v>0</v>
      </c>
      <c r="FZ79" s="462">
        <f>'PTRM input'!CX450</f>
        <v>0</v>
      </c>
      <c r="GA79" s="432">
        <f>'PTRM input'!CY450</f>
        <v>0</v>
      </c>
      <c r="GB79" s="432">
        <f>'PTRM input'!CZ450</f>
        <v>0</v>
      </c>
      <c r="GC79" s="432">
        <f>'PTRM input'!DA450</f>
        <v>0</v>
      </c>
      <c r="GD79" s="432">
        <f>'PTRM input'!DB450</f>
        <v>0</v>
      </c>
      <c r="GE79" s="463">
        <f>'PTRM input'!DC450</f>
        <v>0</v>
      </c>
      <c r="GF79" s="462">
        <f>'PTRM input'!CY590</f>
        <v>0</v>
      </c>
      <c r="GG79" s="432">
        <f>'PTRM input'!CZ590</f>
        <v>0</v>
      </c>
      <c r="GH79" s="432">
        <f>'PTRM input'!DA590</f>
        <v>0</v>
      </c>
      <c r="GI79" s="432">
        <f>'PTRM input'!DB590</f>
        <v>0</v>
      </c>
      <c r="GJ79" s="463">
        <f>'PTRM input'!DC590</f>
        <v>0</v>
      </c>
    </row>
    <row r="80" spans="1:192" s="4" customFormat="1">
      <c r="A80" s="22"/>
      <c r="B80" s="22"/>
      <c r="C80" s="22"/>
      <c r="D80" s="22"/>
      <c r="E80" s="432" t="str">
        <f>'PTRM input'!E451</f>
        <v>New Tariff  6</v>
      </c>
      <c r="F80" s="462">
        <f>'PTRM input'!F451</f>
        <v>0</v>
      </c>
      <c r="G80" s="432">
        <f>'PTRM input'!G451</f>
        <v>0</v>
      </c>
      <c r="H80" s="432">
        <f>'PTRM input'!H451</f>
        <v>0</v>
      </c>
      <c r="I80" s="432">
        <f>'PTRM input'!I451</f>
        <v>0</v>
      </c>
      <c r="J80" s="432">
        <f>'PTRM input'!J451</f>
        <v>0</v>
      </c>
      <c r="K80" s="463">
        <f>'PTRM input'!K451</f>
        <v>0</v>
      </c>
      <c r="L80" s="432">
        <f>'PTRM input'!G591</f>
        <v>0</v>
      </c>
      <c r="M80" s="432">
        <f>'PTRM input'!H591</f>
        <v>0</v>
      </c>
      <c r="N80" s="432">
        <f>'PTRM input'!I591</f>
        <v>0</v>
      </c>
      <c r="O80" s="432">
        <f>'PTRM input'!J591</f>
        <v>0</v>
      </c>
      <c r="P80" s="463">
        <f>'PTRM input'!K591</f>
        <v>0</v>
      </c>
      <c r="Q80" s="462">
        <f>'PTRM input'!L451</f>
        <v>0</v>
      </c>
      <c r="R80" s="432">
        <f>'PTRM input'!M451</f>
        <v>0</v>
      </c>
      <c r="S80" s="432">
        <f>'PTRM input'!N451</f>
        <v>0</v>
      </c>
      <c r="T80" s="432">
        <f>'PTRM input'!O451</f>
        <v>0</v>
      </c>
      <c r="U80" s="432">
        <f>'PTRM input'!P451</f>
        <v>0</v>
      </c>
      <c r="V80" s="463">
        <f>'PTRM input'!Q451</f>
        <v>0</v>
      </c>
      <c r="W80" s="432">
        <f>'PTRM input'!M591</f>
        <v>0</v>
      </c>
      <c r="X80" s="432">
        <f>'PTRM input'!N591</f>
        <v>0</v>
      </c>
      <c r="Y80" s="432">
        <f>'PTRM input'!O591</f>
        <v>0</v>
      </c>
      <c r="Z80" s="432">
        <f>'PTRM input'!P591</f>
        <v>0</v>
      </c>
      <c r="AA80" s="463">
        <f>'PTRM input'!Q591</f>
        <v>0</v>
      </c>
      <c r="AB80" s="432">
        <f>'PTRM input'!R451</f>
        <v>0</v>
      </c>
      <c r="AC80" s="432">
        <f>'PTRM input'!S451</f>
        <v>0</v>
      </c>
      <c r="AD80" s="432">
        <f>'PTRM input'!T451</f>
        <v>0</v>
      </c>
      <c r="AE80" s="432">
        <f>'PTRM input'!U451</f>
        <v>0</v>
      </c>
      <c r="AF80" s="432">
        <f>'PTRM input'!V451</f>
        <v>0</v>
      </c>
      <c r="AG80" s="432">
        <f>'PTRM input'!W451</f>
        <v>0</v>
      </c>
      <c r="AH80" s="462">
        <f>'PTRM input'!S591</f>
        <v>0</v>
      </c>
      <c r="AI80" s="432">
        <f>'PTRM input'!T591</f>
        <v>0</v>
      </c>
      <c r="AJ80" s="432">
        <f>'PTRM input'!U591</f>
        <v>0</v>
      </c>
      <c r="AK80" s="432">
        <f>'PTRM input'!V591</f>
        <v>0</v>
      </c>
      <c r="AL80" s="463">
        <f>'PTRM input'!W591</f>
        <v>0</v>
      </c>
      <c r="AM80" s="462">
        <f>'PTRM input'!X451</f>
        <v>0</v>
      </c>
      <c r="AN80" s="432">
        <f>'PTRM input'!Y451</f>
        <v>0</v>
      </c>
      <c r="AO80" s="432">
        <f>'PTRM input'!Z451</f>
        <v>0</v>
      </c>
      <c r="AP80" s="432">
        <f>'PTRM input'!AA451</f>
        <v>0</v>
      </c>
      <c r="AQ80" s="432">
        <f>'PTRM input'!AB451</f>
        <v>0</v>
      </c>
      <c r="AR80" s="463">
        <f>'PTRM input'!AC451</f>
        <v>0</v>
      </c>
      <c r="AS80" s="462">
        <f>'PTRM input'!Y591</f>
        <v>0</v>
      </c>
      <c r="AT80" s="432">
        <f>'PTRM input'!Z591</f>
        <v>0</v>
      </c>
      <c r="AU80" s="432">
        <f>'PTRM input'!AA591</f>
        <v>0</v>
      </c>
      <c r="AV80" s="432">
        <f>'PTRM input'!AB591</f>
        <v>0</v>
      </c>
      <c r="AW80" s="463">
        <f>'PTRM input'!AC591</f>
        <v>0</v>
      </c>
      <c r="AX80" s="462">
        <f>'PTRM input'!AD451</f>
        <v>0</v>
      </c>
      <c r="AY80" s="432">
        <f>'PTRM input'!AE451</f>
        <v>0</v>
      </c>
      <c r="AZ80" s="432">
        <f>'PTRM input'!AF451</f>
        <v>0</v>
      </c>
      <c r="BA80" s="432">
        <f>'PTRM input'!AG451</f>
        <v>0</v>
      </c>
      <c r="BB80" s="432">
        <f>'PTRM input'!AH451</f>
        <v>0</v>
      </c>
      <c r="BC80" s="463">
        <f>'PTRM input'!AI451</f>
        <v>0</v>
      </c>
      <c r="BD80" s="462">
        <f>'PTRM input'!AE591</f>
        <v>0</v>
      </c>
      <c r="BE80" s="432">
        <f>'PTRM input'!AF591</f>
        <v>0</v>
      </c>
      <c r="BF80" s="432">
        <f>'PTRM input'!AG591</f>
        <v>0</v>
      </c>
      <c r="BG80" s="432">
        <f>'PTRM input'!AH591</f>
        <v>0</v>
      </c>
      <c r="BH80" s="463">
        <f>'PTRM input'!AI591</f>
        <v>0</v>
      </c>
      <c r="BI80" s="462">
        <f>'PTRM input'!AJ451</f>
        <v>0</v>
      </c>
      <c r="BJ80" s="432">
        <f>'PTRM input'!AK451</f>
        <v>0</v>
      </c>
      <c r="BK80" s="432">
        <f>'PTRM input'!AL451</f>
        <v>0</v>
      </c>
      <c r="BL80" s="432">
        <f>'PTRM input'!AM451</f>
        <v>0</v>
      </c>
      <c r="BM80" s="432">
        <f>'PTRM input'!AN451</f>
        <v>0</v>
      </c>
      <c r="BN80" s="463">
        <f>'PTRM input'!AO451</f>
        <v>0</v>
      </c>
      <c r="BO80" s="462">
        <f>'PTRM input'!AK591</f>
        <v>0</v>
      </c>
      <c r="BP80" s="432">
        <f>'PTRM input'!AL591</f>
        <v>0</v>
      </c>
      <c r="BQ80" s="432">
        <f>'PTRM input'!AM591</f>
        <v>0</v>
      </c>
      <c r="BR80" s="432">
        <f>'PTRM input'!AN591</f>
        <v>0</v>
      </c>
      <c r="BS80" s="463">
        <f>'PTRM input'!AO591</f>
        <v>0</v>
      </c>
      <c r="BT80" s="462">
        <f>'PTRM input'!AP451</f>
        <v>0</v>
      </c>
      <c r="BU80" s="432">
        <f>'PTRM input'!AQ451</f>
        <v>0</v>
      </c>
      <c r="BV80" s="432">
        <f>'PTRM input'!AR451</f>
        <v>0</v>
      </c>
      <c r="BW80" s="432">
        <f>'PTRM input'!AS451</f>
        <v>0</v>
      </c>
      <c r="BX80" s="432">
        <f>'PTRM input'!AT451</f>
        <v>0</v>
      </c>
      <c r="BY80" s="463">
        <f>'PTRM input'!AU451</f>
        <v>0</v>
      </c>
      <c r="BZ80" s="462">
        <f>'PTRM input'!AQ591</f>
        <v>0</v>
      </c>
      <c r="CA80" s="432">
        <f>'PTRM input'!AR591</f>
        <v>0</v>
      </c>
      <c r="CB80" s="432">
        <f>'PTRM input'!AS591</f>
        <v>0</v>
      </c>
      <c r="CC80" s="432">
        <f>'PTRM input'!AT591</f>
        <v>0</v>
      </c>
      <c r="CD80" s="463">
        <f>'PTRM input'!AU591</f>
        <v>0</v>
      </c>
      <c r="CE80" s="462">
        <f>'PTRM input'!AV451</f>
        <v>0</v>
      </c>
      <c r="CF80" s="432">
        <f>'PTRM input'!AW451</f>
        <v>0</v>
      </c>
      <c r="CG80" s="432">
        <f>'PTRM input'!AX451</f>
        <v>0</v>
      </c>
      <c r="CH80" s="432">
        <f>'PTRM input'!AY451</f>
        <v>0</v>
      </c>
      <c r="CI80" s="432">
        <f>'PTRM input'!AZ451</f>
        <v>0</v>
      </c>
      <c r="CJ80" s="463">
        <f>'PTRM input'!BA451</f>
        <v>0</v>
      </c>
      <c r="CK80" s="462">
        <f>'PTRM input'!AW591</f>
        <v>0</v>
      </c>
      <c r="CL80" s="432">
        <f>'PTRM input'!AX591</f>
        <v>0</v>
      </c>
      <c r="CM80" s="432">
        <f>'PTRM input'!AY591</f>
        <v>0</v>
      </c>
      <c r="CN80" s="432">
        <f>'PTRM input'!AZ591</f>
        <v>0</v>
      </c>
      <c r="CO80" s="463">
        <f>'PTRM input'!BA591</f>
        <v>0</v>
      </c>
      <c r="CP80" s="462">
        <f>'PTRM input'!BB451</f>
        <v>0</v>
      </c>
      <c r="CQ80" s="432">
        <f>'PTRM input'!BC451</f>
        <v>0</v>
      </c>
      <c r="CR80" s="432">
        <f>'PTRM input'!BD451</f>
        <v>0</v>
      </c>
      <c r="CS80" s="432">
        <f>'PTRM input'!BE451</f>
        <v>0</v>
      </c>
      <c r="CT80" s="432">
        <f>'PTRM input'!BF451</f>
        <v>0</v>
      </c>
      <c r="CU80" s="463">
        <f>'PTRM input'!BG451</f>
        <v>0</v>
      </c>
      <c r="CV80" s="462">
        <f>'PTRM input'!BC591</f>
        <v>0</v>
      </c>
      <c r="CW80" s="432">
        <f>'PTRM input'!BD591</f>
        <v>0</v>
      </c>
      <c r="CX80" s="432">
        <f>'PTRM input'!BE591</f>
        <v>0</v>
      </c>
      <c r="CY80" s="432">
        <f>'PTRM input'!BF591</f>
        <v>0</v>
      </c>
      <c r="CZ80" s="463">
        <f>'PTRM input'!BG591</f>
        <v>0</v>
      </c>
      <c r="DA80" s="462">
        <f>'PTRM input'!BH451</f>
        <v>0</v>
      </c>
      <c r="DB80" s="432">
        <f>'PTRM input'!BI451</f>
        <v>0</v>
      </c>
      <c r="DC80" s="432">
        <f>'PTRM input'!BJ451</f>
        <v>0</v>
      </c>
      <c r="DD80" s="432">
        <f>'PTRM input'!BK451</f>
        <v>0</v>
      </c>
      <c r="DE80" s="432">
        <f>'PTRM input'!BL451</f>
        <v>0</v>
      </c>
      <c r="DF80" s="463">
        <f>'PTRM input'!BM451</f>
        <v>0</v>
      </c>
      <c r="DG80" s="462">
        <f>'PTRM input'!BI591</f>
        <v>0</v>
      </c>
      <c r="DH80" s="432">
        <f>'PTRM input'!BJ591</f>
        <v>0</v>
      </c>
      <c r="DI80" s="432">
        <f>'PTRM input'!BK591</f>
        <v>0</v>
      </c>
      <c r="DJ80" s="432">
        <f>'PTRM input'!BL591</f>
        <v>0</v>
      </c>
      <c r="DK80" s="463">
        <f>'PTRM input'!BM591</f>
        <v>0</v>
      </c>
      <c r="DL80" s="462">
        <f>'PTRM input'!BN451</f>
        <v>0</v>
      </c>
      <c r="DM80" s="432">
        <f>'PTRM input'!BO451</f>
        <v>0</v>
      </c>
      <c r="DN80" s="432">
        <f>'PTRM input'!BP451</f>
        <v>0</v>
      </c>
      <c r="DO80" s="432">
        <f>'PTRM input'!BQ451</f>
        <v>0</v>
      </c>
      <c r="DP80" s="432">
        <f>'PTRM input'!BR451</f>
        <v>0</v>
      </c>
      <c r="DQ80" s="463">
        <f>'PTRM input'!BS451</f>
        <v>0</v>
      </c>
      <c r="DR80" s="462">
        <f>'PTRM input'!BO591</f>
        <v>0</v>
      </c>
      <c r="DS80" s="432">
        <f>'PTRM input'!BP591</f>
        <v>0</v>
      </c>
      <c r="DT80" s="432">
        <f>'PTRM input'!BQ591</f>
        <v>0</v>
      </c>
      <c r="DU80" s="432">
        <f>'PTRM input'!BR591</f>
        <v>0</v>
      </c>
      <c r="DV80" s="463">
        <f>'PTRM input'!BS591</f>
        <v>0</v>
      </c>
      <c r="DW80" s="462">
        <f>'PTRM input'!BT451</f>
        <v>0</v>
      </c>
      <c r="DX80" s="432">
        <f>'PTRM input'!BU451</f>
        <v>0</v>
      </c>
      <c r="DY80" s="432">
        <f>'PTRM input'!BV451</f>
        <v>0</v>
      </c>
      <c r="DZ80" s="432">
        <f>'PTRM input'!BW451</f>
        <v>0</v>
      </c>
      <c r="EA80" s="432">
        <f>'PTRM input'!BX451</f>
        <v>0</v>
      </c>
      <c r="EB80" s="463">
        <f>'PTRM input'!BY451</f>
        <v>0</v>
      </c>
      <c r="EC80" s="462">
        <f>'PTRM input'!BU591</f>
        <v>0</v>
      </c>
      <c r="ED80" s="432">
        <f>'PTRM input'!BV591</f>
        <v>0</v>
      </c>
      <c r="EE80" s="432">
        <f>'PTRM input'!BW591</f>
        <v>0</v>
      </c>
      <c r="EF80" s="432">
        <f>'PTRM input'!BX591</f>
        <v>0</v>
      </c>
      <c r="EG80" s="463">
        <f>'PTRM input'!BY591</f>
        <v>0</v>
      </c>
      <c r="EH80" s="462">
        <f>'PTRM input'!BZ451</f>
        <v>0</v>
      </c>
      <c r="EI80" s="432">
        <f>'PTRM input'!CA451</f>
        <v>0</v>
      </c>
      <c r="EJ80" s="432">
        <f>'PTRM input'!CB451</f>
        <v>0</v>
      </c>
      <c r="EK80" s="432">
        <f>'PTRM input'!CC451</f>
        <v>0</v>
      </c>
      <c r="EL80" s="432">
        <f>'PTRM input'!CD451</f>
        <v>0</v>
      </c>
      <c r="EM80" s="463">
        <f>'PTRM input'!CE451</f>
        <v>0</v>
      </c>
      <c r="EN80" s="462">
        <f>'PTRM input'!CA591</f>
        <v>0</v>
      </c>
      <c r="EO80" s="432">
        <f>'PTRM input'!CB591</f>
        <v>0</v>
      </c>
      <c r="EP80" s="432">
        <f>'PTRM input'!CC591</f>
        <v>0</v>
      </c>
      <c r="EQ80" s="432">
        <f>'PTRM input'!CD591</f>
        <v>0</v>
      </c>
      <c r="ER80" s="463">
        <f>'PTRM input'!CE591</f>
        <v>0</v>
      </c>
      <c r="ES80" s="462">
        <f>'PTRM input'!CF451</f>
        <v>0</v>
      </c>
      <c r="ET80" s="432">
        <f>'PTRM input'!CG451</f>
        <v>0</v>
      </c>
      <c r="EU80" s="432">
        <f>'PTRM input'!CH451</f>
        <v>0</v>
      </c>
      <c r="EV80" s="432">
        <f>'PTRM input'!CI451</f>
        <v>0</v>
      </c>
      <c r="EW80" s="432">
        <f>'PTRM input'!CJ451</f>
        <v>0</v>
      </c>
      <c r="EX80" s="463">
        <f>'PTRM input'!CK451</f>
        <v>0</v>
      </c>
      <c r="EY80" s="462">
        <f>'PTRM input'!CG591</f>
        <v>0</v>
      </c>
      <c r="EZ80" s="432">
        <f>'PTRM input'!CH591</f>
        <v>0</v>
      </c>
      <c r="FA80" s="432">
        <f>'PTRM input'!CI591</f>
        <v>0</v>
      </c>
      <c r="FB80" s="432">
        <f>'PTRM input'!CJ591</f>
        <v>0</v>
      </c>
      <c r="FC80" s="463">
        <f>'PTRM input'!CK591</f>
        <v>0</v>
      </c>
      <c r="FD80" s="462">
        <f>'PTRM input'!CL451</f>
        <v>0</v>
      </c>
      <c r="FE80" s="432">
        <f>'PTRM input'!CM451</f>
        <v>0</v>
      </c>
      <c r="FF80" s="432">
        <f>'PTRM input'!CN451</f>
        <v>0</v>
      </c>
      <c r="FG80" s="432">
        <f>'PTRM input'!CO451</f>
        <v>0</v>
      </c>
      <c r="FH80" s="432">
        <f>'PTRM input'!CP451</f>
        <v>0</v>
      </c>
      <c r="FI80" s="463">
        <f>'PTRM input'!CQ451</f>
        <v>0</v>
      </c>
      <c r="FJ80" s="462">
        <f>'PTRM input'!CM591</f>
        <v>0</v>
      </c>
      <c r="FK80" s="432">
        <f>'PTRM input'!CN591</f>
        <v>0</v>
      </c>
      <c r="FL80" s="432">
        <f>'PTRM input'!CO591</f>
        <v>0</v>
      </c>
      <c r="FM80" s="432">
        <f>'PTRM input'!CP591</f>
        <v>0</v>
      </c>
      <c r="FN80" s="463">
        <f>'PTRM input'!CQ591</f>
        <v>0</v>
      </c>
      <c r="FO80" s="462">
        <f>'PTRM input'!CR451</f>
        <v>0</v>
      </c>
      <c r="FP80" s="432">
        <f>'PTRM input'!CS451</f>
        <v>0</v>
      </c>
      <c r="FQ80" s="432">
        <f>'PTRM input'!CT451</f>
        <v>0</v>
      </c>
      <c r="FR80" s="432">
        <f>'PTRM input'!CU451</f>
        <v>0</v>
      </c>
      <c r="FS80" s="432">
        <f>'PTRM input'!CV451</f>
        <v>0</v>
      </c>
      <c r="FT80" s="463">
        <f>'PTRM input'!CW451</f>
        <v>0</v>
      </c>
      <c r="FU80" s="462">
        <f>'PTRM input'!CS591</f>
        <v>0</v>
      </c>
      <c r="FV80" s="432">
        <f>'PTRM input'!CT591</f>
        <v>0</v>
      </c>
      <c r="FW80" s="432">
        <f>'PTRM input'!CU591</f>
        <v>0</v>
      </c>
      <c r="FX80" s="432">
        <f>'PTRM input'!CV591</f>
        <v>0</v>
      </c>
      <c r="FY80" s="463">
        <f>'PTRM input'!CW591</f>
        <v>0</v>
      </c>
      <c r="FZ80" s="462">
        <f>'PTRM input'!CX451</f>
        <v>0</v>
      </c>
      <c r="GA80" s="432">
        <f>'PTRM input'!CY451</f>
        <v>0</v>
      </c>
      <c r="GB80" s="432">
        <f>'PTRM input'!CZ451</f>
        <v>0</v>
      </c>
      <c r="GC80" s="432">
        <f>'PTRM input'!DA451</f>
        <v>0</v>
      </c>
      <c r="GD80" s="432">
        <f>'PTRM input'!DB451</f>
        <v>0</v>
      </c>
      <c r="GE80" s="463">
        <f>'PTRM input'!DC451</f>
        <v>0</v>
      </c>
      <c r="GF80" s="462">
        <f>'PTRM input'!CY591</f>
        <v>0</v>
      </c>
      <c r="GG80" s="432">
        <f>'PTRM input'!CZ591</f>
        <v>0</v>
      </c>
      <c r="GH80" s="432">
        <f>'PTRM input'!DA591</f>
        <v>0</v>
      </c>
      <c r="GI80" s="432">
        <f>'PTRM input'!DB591</f>
        <v>0</v>
      </c>
      <c r="GJ80" s="463">
        <f>'PTRM input'!DC591</f>
        <v>0</v>
      </c>
    </row>
    <row r="81" spans="1:192" s="4" customFormat="1">
      <c r="A81" s="22"/>
      <c r="B81" s="22"/>
      <c r="C81" s="22"/>
      <c r="D81" s="22"/>
      <c r="E81" s="432" t="str">
        <f>'PTRM input'!E452</f>
        <v>New Tariff  7</v>
      </c>
      <c r="F81" s="462">
        <f>'PTRM input'!F452</f>
        <v>0</v>
      </c>
      <c r="G81" s="432">
        <f>'PTRM input'!G452</f>
        <v>0</v>
      </c>
      <c r="H81" s="432">
        <f>'PTRM input'!H452</f>
        <v>0</v>
      </c>
      <c r="I81" s="432">
        <f>'PTRM input'!I452</f>
        <v>0</v>
      </c>
      <c r="J81" s="432">
        <f>'PTRM input'!J452</f>
        <v>0</v>
      </c>
      <c r="K81" s="463">
        <f>'PTRM input'!K452</f>
        <v>0</v>
      </c>
      <c r="L81" s="432">
        <f>'PTRM input'!G592</f>
        <v>0</v>
      </c>
      <c r="M81" s="432">
        <f>'PTRM input'!H592</f>
        <v>0</v>
      </c>
      <c r="N81" s="432">
        <f>'PTRM input'!I592</f>
        <v>0</v>
      </c>
      <c r="O81" s="432">
        <f>'PTRM input'!J592</f>
        <v>0</v>
      </c>
      <c r="P81" s="463">
        <f>'PTRM input'!K592</f>
        <v>0</v>
      </c>
      <c r="Q81" s="462">
        <f>'PTRM input'!L452</f>
        <v>0</v>
      </c>
      <c r="R81" s="432">
        <f>'PTRM input'!M452</f>
        <v>0</v>
      </c>
      <c r="S81" s="432">
        <f>'PTRM input'!N452</f>
        <v>0</v>
      </c>
      <c r="T81" s="432">
        <f>'PTRM input'!O452</f>
        <v>0</v>
      </c>
      <c r="U81" s="432">
        <f>'PTRM input'!P452</f>
        <v>0</v>
      </c>
      <c r="V81" s="463">
        <f>'PTRM input'!Q452</f>
        <v>0</v>
      </c>
      <c r="W81" s="432">
        <f>'PTRM input'!M592</f>
        <v>0</v>
      </c>
      <c r="X81" s="432">
        <f>'PTRM input'!N592</f>
        <v>0</v>
      </c>
      <c r="Y81" s="432">
        <f>'PTRM input'!O592</f>
        <v>0</v>
      </c>
      <c r="Z81" s="432">
        <f>'PTRM input'!P592</f>
        <v>0</v>
      </c>
      <c r="AA81" s="463">
        <f>'PTRM input'!Q592</f>
        <v>0</v>
      </c>
      <c r="AB81" s="432">
        <f>'PTRM input'!R452</f>
        <v>0</v>
      </c>
      <c r="AC81" s="432">
        <f>'PTRM input'!S452</f>
        <v>0</v>
      </c>
      <c r="AD81" s="432">
        <f>'PTRM input'!T452</f>
        <v>0</v>
      </c>
      <c r="AE81" s="432">
        <f>'PTRM input'!U452</f>
        <v>0</v>
      </c>
      <c r="AF81" s="432">
        <f>'PTRM input'!V452</f>
        <v>0</v>
      </c>
      <c r="AG81" s="432">
        <f>'PTRM input'!W452</f>
        <v>0</v>
      </c>
      <c r="AH81" s="462">
        <f>'PTRM input'!S592</f>
        <v>0</v>
      </c>
      <c r="AI81" s="432">
        <f>'PTRM input'!T592</f>
        <v>0</v>
      </c>
      <c r="AJ81" s="432">
        <f>'PTRM input'!U592</f>
        <v>0</v>
      </c>
      <c r="AK81" s="432">
        <f>'PTRM input'!V592</f>
        <v>0</v>
      </c>
      <c r="AL81" s="463">
        <f>'PTRM input'!W592</f>
        <v>0</v>
      </c>
      <c r="AM81" s="462">
        <f>'PTRM input'!X452</f>
        <v>0</v>
      </c>
      <c r="AN81" s="432">
        <f>'PTRM input'!Y452</f>
        <v>0</v>
      </c>
      <c r="AO81" s="432">
        <f>'PTRM input'!Z452</f>
        <v>0</v>
      </c>
      <c r="AP81" s="432">
        <f>'PTRM input'!AA452</f>
        <v>0</v>
      </c>
      <c r="AQ81" s="432">
        <f>'PTRM input'!AB452</f>
        <v>0</v>
      </c>
      <c r="AR81" s="463">
        <f>'PTRM input'!AC452</f>
        <v>0</v>
      </c>
      <c r="AS81" s="462">
        <f>'PTRM input'!Y592</f>
        <v>0</v>
      </c>
      <c r="AT81" s="432">
        <f>'PTRM input'!Z592</f>
        <v>0</v>
      </c>
      <c r="AU81" s="432">
        <f>'PTRM input'!AA592</f>
        <v>0</v>
      </c>
      <c r="AV81" s="432">
        <f>'PTRM input'!AB592</f>
        <v>0</v>
      </c>
      <c r="AW81" s="463">
        <f>'PTRM input'!AC592</f>
        <v>0</v>
      </c>
      <c r="AX81" s="462">
        <f>'PTRM input'!AD452</f>
        <v>0</v>
      </c>
      <c r="AY81" s="432">
        <f>'PTRM input'!AE452</f>
        <v>0</v>
      </c>
      <c r="AZ81" s="432">
        <f>'PTRM input'!AF452</f>
        <v>0</v>
      </c>
      <c r="BA81" s="432">
        <f>'PTRM input'!AG452</f>
        <v>0</v>
      </c>
      <c r="BB81" s="432">
        <f>'PTRM input'!AH452</f>
        <v>0</v>
      </c>
      <c r="BC81" s="463">
        <f>'PTRM input'!AI452</f>
        <v>0</v>
      </c>
      <c r="BD81" s="462">
        <f>'PTRM input'!AE592</f>
        <v>0</v>
      </c>
      <c r="BE81" s="432">
        <f>'PTRM input'!AF592</f>
        <v>0</v>
      </c>
      <c r="BF81" s="432">
        <f>'PTRM input'!AG592</f>
        <v>0</v>
      </c>
      <c r="BG81" s="432">
        <f>'PTRM input'!AH592</f>
        <v>0</v>
      </c>
      <c r="BH81" s="463">
        <f>'PTRM input'!AI592</f>
        <v>0</v>
      </c>
      <c r="BI81" s="462">
        <f>'PTRM input'!AJ452</f>
        <v>0</v>
      </c>
      <c r="BJ81" s="432">
        <f>'PTRM input'!AK452</f>
        <v>0</v>
      </c>
      <c r="BK81" s="432">
        <f>'PTRM input'!AL452</f>
        <v>0</v>
      </c>
      <c r="BL81" s="432">
        <f>'PTRM input'!AM452</f>
        <v>0</v>
      </c>
      <c r="BM81" s="432">
        <f>'PTRM input'!AN452</f>
        <v>0</v>
      </c>
      <c r="BN81" s="463">
        <f>'PTRM input'!AO452</f>
        <v>0</v>
      </c>
      <c r="BO81" s="462">
        <f>'PTRM input'!AK592</f>
        <v>0</v>
      </c>
      <c r="BP81" s="432">
        <f>'PTRM input'!AL592</f>
        <v>0</v>
      </c>
      <c r="BQ81" s="432">
        <f>'PTRM input'!AM592</f>
        <v>0</v>
      </c>
      <c r="BR81" s="432">
        <f>'PTRM input'!AN592</f>
        <v>0</v>
      </c>
      <c r="BS81" s="463">
        <f>'PTRM input'!AO592</f>
        <v>0</v>
      </c>
      <c r="BT81" s="462">
        <f>'PTRM input'!AP452</f>
        <v>0</v>
      </c>
      <c r="BU81" s="432">
        <f>'PTRM input'!AQ452</f>
        <v>0</v>
      </c>
      <c r="BV81" s="432">
        <f>'PTRM input'!AR452</f>
        <v>0</v>
      </c>
      <c r="BW81" s="432">
        <f>'PTRM input'!AS452</f>
        <v>0</v>
      </c>
      <c r="BX81" s="432">
        <f>'PTRM input'!AT452</f>
        <v>0</v>
      </c>
      <c r="BY81" s="463">
        <f>'PTRM input'!AU452</f>
        <v>0</v>
      </c>
      <c r="BZ81" s="462">
        <f>'PTRM input'!AQ592</f>
        <v>0</v>
      </c>
      <c r="CA81" s="432">
        <f>'PTRM input'!AR592</f>
        <v>0</v>
      </c>
      <c r="CB81" s="432">
        <f>'PTRM input'!AS592</f>
        <v>0</v>
      </c>
      <c r="CC81" s="432">
        <f>'PTRM input'!AT592</f>
        <v>0</v>
      </c>
      <c r="CD81" s="463">
        <f>'PTRM input'!AU592</f>
        <v>0</v>
      </c>
      <c r="CE81" s="462">
        <f>'PTRM input'!AV452</f>
        <v>0</v>
      </c>
      <c r="CF81" s="432">
        <f>'PTRM input'!AW452</f>
        <v>0</v>
      </c>
      <c r="CG81" s="432">
        <f>'PTRM input'!AX452</f>
        <v>0</v>
      </c>
      <c r="CH81" s="432">
        <f>'PTRM input'!AY452</f>
        <v>0</v>
      </c>
      <c r="CI81" s="432">
        <f>'PTRM input'!AZ452</f>
        <v>0</v>
      </c>
      <c r="CJ81" s="463">
        <f>'PTRM input'!BA452</f>
        <v>0</v>
      </c>
      <c r="CK81" s="462">
        <f>'PTRM input'!AW592</f>
        <v>0</v>
      </c>
      <c r="CL81" s="432">
        <f>'PTRM input'!AX592</f>
        <v>0</v>
      </c>
      <c r="CM81" s="432">
        <f>'PTRM input'!AY592</f>
        <v>0</v>
      </c>
      <c r="CN81" s="432">
        <f>'PTRM input'!AZ592</f>
        <v>0</v>
      </c>
      <c r="CO81" s="463">
        <f>'PTRM input'!BA592</f>
        <v>0</v>
      </c>
      <c r="CP81" s="462">
        <f>'PTRM input'!BB452</f>
        <v>0</v>
      </c>
      <c r="CQ81" s="432">
        <f>'PTRM input'!BC452</f>
        <v>0</v>
      </c>
      <c r="CR81" s="432">
        <f>'PTRM input'!BD452</f>
        <v>0</v>
      </c>
      <c r="CS81" s="432">
        <f>'PTRM input'!BE452</f>
        <v>0</v>
      </c>
      <c r="CT81" s="432">
        <f>'PTRM input'!BF452</f>
        <v>0</v>
      </c>
      <c r="CU81" s="463">
        <f>'PTRM input'!BG452</f>
        <v>0</v>
      </c>
      <c r="CV81" s="462">
        <f>'PTRM input'!BC592</f>
        <v>0</v>
      </c>
      <c r="CW81" s="432">
        <f>'PTRM input'!BD592</f>
        <v>0</v>
      </c>
      <c r="CX81" s="432">
        <f>'PTRM input'!BE592</f>
        <v>0</v>
      </c>
      <c r="CY81" s="432">
        <f>'PTRM input'!BF592</f>
        <v>0</v>
      </c>
      <c r="CZ81" s="463">
        <f>'PTRM input'!BG592</f>
        <v>0</v>
      </c>
      <c r="DA81" s="462">
        <f>'PTRM input'!BH452</f>
        <v>0</v>
      </c>
      <c r="DB81" s="432">
        <f>'PTRM input'!BI452</f>
        <v>0</v>
      </c>
      <c r="DC81" s="432">
        <f>'PTRM input'!BJ452</f>
        <v>0</v>
      </c>
      <c r="DD81" s="432">
        <f>'PTRM input'!BK452</f>
        <v>0</v>
      </c>
      <c r="DE81" s="432">
        <f>'PTRM input'!BL452</f>
        <v>0</v>
      </c>
      <c r="DF81" s="463">
        <f>'PTRM input'!BM452</f>
        <v>0</v>
      </c>
      <c r="DG81" s="462">
        <f>'PTRM input'!BI592</f>
        <v>0</v>
      </c>
      <c r="DH81" s="432">
        <f>'PTRM input'!BJ592</f>
        <v>0</v>
      </c>
      <c r="DI81" s="432">
        <f>'PTRM input'!BK592</f>
        <v>0</v>
      </c>
      <c r="DJ81" s="432">
        <f>'PTRM input'!BL592</f>
        <v>0</v>
      </c>
      <c r="DK81" s="463">
        <f>'PTRM input'!BM592</f>
        <v>0</v>
      </c>
      <c r="DL81" s="462">
        <f>'PTRM input'!BN452</f>
        <v>0</v>
      </c>
      <c r="DM81" s="432">
        <f>'PTRM input'!BO452</f>
        <v>0</v>
      </c>
      <c r="DN81" s="432">
        <f>'PTRM input'!BP452</f>
        <v>0</v>
      </c>
      <c r="DO81" s="432">
        <f>'PTRM input'!BQ452</f>
        <v>0</v>
      </c>
      <c r="DP81" s="432">
        <f>'PTRM input'!BR452</f>
        <v>0</v>
      </c>
      <c r="DQ81" s="463">
        <f>'PTRM input'!BS452</f>
        <v>0</v>
      </c>
      <c r="DR81" s="462">
        <f>'PTRM input'!BO592</f>
        <v>0</v>
      </c>
      <c r="DS81" s="432">
        <f>'PTRM input'!BP592</f>
        <v>0</v>
      </c>
      <c r="DT81" s="432">
        <f>'PTRM input'!BQ592</f>
        <v>0</v>
      </c>
      <c r="DU81" s="432">
        <f>'PTRM input'!BR592</f>
        <v>0</v>
      </c>
      <c r="DV81" s="463">
        <f>'PTRM input'!BS592</f>
        <v>0</v>
      </c>
      <c r="DW81" s="462">
        <f>'PTRM input'!BT452</f>
        <v>0</v>
      </c>
      <c r="DX81" s="432">
        <f>'PTRM input'!BU452</f>
        <v>0</v>
      </c>
      <c r="DY81" s="432">
        <f>'PTRM input'!BV452</f>
        <v>0</v>
      </c>
      <c r="DZ81" s="432">
        <f>'PTRM input'!BW452</f>
        <v>0</v>
      </c>
      <c r="EA81" s="432">
        <f>'PTRM input'!BX452</f>
        <v>0</v>
      </c>
      <c r="EB81" s="463">
        <f>'PTRM input'!BY452</f>
        <v>0</v>
      </c>
      <c r="EC81" s="462">
        <f>'PTRM input'!BU592</f>
        <v>0</v>
      </c>
      <c r="ED81" s="432">
        <f>'PTRM input'!BV592</f>
        <v>0</v>
      </c>
      <c r="EE81" s="432">
        <f>'PTRM input'!BW592</f>
        <v>0</v>
      </c>
      <c r="EF81" s="432">
        <f>'PTRM input'!BX592</f>
        <v>0</v>
      </c>
      <c r="EG81" s="463">
        <f>'PTRM input'!BY592</f>
        <v>0</v>
      </c>
      <c r="EH81" s="462">
        <f>'PTRM input'!BZ452</f>
        <v>0</v>
      </c>
      <c r="EI81" s="432">
        <f>'PTRM input'!CA452</f>
        <v>0</v>
      </c>
      <c r="EJ81" s="432">
        <f>'PTRM input'!CB452</f>
        <v>0</v>
      </c>
      <c r="EK81" s="432">
        <f>'PTRM input'!CC452</f>
        <v>0</v>
      </c>
      <c r="EL81" s="432">
        <f>'PTRM input'!CD452</f>
        <v>0</v>
      </c>
      <c r="EM81" s="463">
        <f>'PTRM input'!CE452</f>
        <v>0</v>
      </c>
      <c r="EN81" s="462">
        <f>'PTRM input'!CA592</f>
        <v>0</v>
      </c>
      <c r="EO81" s="432">
        <f>'PTRM input'!CB592</f>
        <v>0</v>
      </c>
      <c r="EP81" s="432">
        <f>'PTRM input'!CC592</f>
        <v>0</v>
      </c>
      <c r="EQ81" s="432">
        <f>'PTRM input'!CD592</f>
        <v>0</v>
      </c>
      <c r="ER81" s="463">
        <f>'PTRM input'!CE592</f>
        <v>0</v>
      </c>
      <c r="ES81" s="462">
        <f>'PTRM input'!CF452</f>
        <v>0</v>
      </c>
      <c r="ET81" s="432">
        <f>'PTRM input'!CG452</f>
        <v>0</v>
      </c>
      <c r="EU81" s="432">
        <f>'PTRM input'!CH452</f>
        <v>0</v>
      </c>
      <c r="EV81" s="432">
        <f>'PTRM input'!CI452</f>
        <v>0</v>
      </c>
      <c r="EW81" s="432">
        <f>'PTRM input'!CJ452</f>
        <v>0</v>
      </c>
      <c r="EX81" s="463">
        <f>'PTRM input'!CK452</f>
        <v>0</v>
      </c>
      <c r="EY81" s="462">
        <f>'PTRM input'!CG592</f>
        <v>0</v>
      </c>
      <c r="EZ81" s="432">
        <f>'PTRM input'!CH592</f>
        <v>0</v>
      </c>
      <c r="FA81" s="432">
        <f>'PTRM input'!CI592</f>
        <v>0</v>
      </c>
      <c r="FB81" s="432">
        <f>'PTRM input'!CJ592</f>
        <v>0</v>
      </c>
      <c r="FC81" s="463">
        <f>'PTRM input'!CK592</f>
        <v>0</v>
      </c>
      <c r="FD81" s="462">
        <f>'PTRM input'!CL452</f>
        <v>0</v>
      </c>
      <c r="FE81" s="432">
        <f>'PTRM input'!CM452</f>
        <v>0</v>
      </c>
      <c r="FF81" s="432">
        <f>'PTRM input'!CN452</f>
        <v>0</v>
      </c>
      <c r="FG81" s="432">
        <f>'PTRM input'!CO452</f>
        <v>0</v>
      </c>
      <c r="FH81" s="432">
        <f>'PTRM input'!CP452</f>
        <v>0</v>
      </c>
      <c r="FI81" s="463">
        <f>'PTRM input'!CQ452</f>
        <v>0</v>
      </c>
      <c r="FJ81" s="462">
        <f>'PTRM input'!CM592</f>
        <v>0</v>
      </c>
      <c r="FK81" s="432">
        <f>'PTRM input'!CN592</f>
        <v>0</v>
      </c>
      <c r="FL81" s="432">
        <f>'PTRM input'!CO592</f>
        <v>0</v>
      </c>
      <c r="FM81" s="432">
        <f>'PTRM input'!CP592</f>
        <v>0</v>
      </c>
      <c r="FN81" s="463">
        <f>'PTRM input'!CQ592</f>
        <v>0</v>
      </c>
      <c r="FO81" s="462">
        <f>'PTRM input'!CR452</f>
        <v>0</v>
      </c>
      <c r="FP81" s="432">
        <f>'PTRM input'!CS452</f>
        <v>0</v>
      </c>
      <c r="FQ81" s="432">
        <f>'PTRM input'!CT452</f>
        <v>0</v>
      </c>
      <c r="FR81" s="432">
        <f>'PTRM input'!CU452</f>
        <v>0</v>
      </c>
      <c r="FS81" s="432">
        <f>'PTRM input'!CV452</f>
        <v>0</v>
      </c>
      <c r="FT81" s="463">
        <f>'PTRM input'!CW452</f>
        <v>0</v>
      </c>
      <c r="FU81" s="462">
        <f>'PTRM input'!CS592</f>
        <v>0</v>
      </c>
      <c r="FV81" s="432">
        <f>'PTRM input'!CT592</f>
        <v>0</v>
      </c>
      <c r="FW81" s="432">
        <f>'PTRM input'!CU592</f>
        <v>0</v>
      </c>
      <c r="FX81" s="432">
        <f>'PTRM input'!CV592</f>
        <v>0</v>
      </c>
      <c r="FY81" s="463">
        <f>'PTRM input'!CW592</f>
        <v>0</v>
      </c>
      <c r="FZ81" s="462">
        <f>'PTRM input'!CX452</f>
        <v>0</v>
      </c>
      <c r="GA81" s="432">
        <f>'PTRM input'!CY452</f>
        <v>0</v>
      </c>
      <c r="GB81" s="432">
        <f>'PTRM input'!CZ452</f>
        <v>0</v>
      </c>
      <c r="GC81" s="432">
        <f>'PTRM input'!DA452</f>
        <v>0</v>
      </c>
      <c r="GD81" s="432">
        <f>'PTRM input'!DB452</f>
        <v>0</v>
      </c>
      <c r="GE81" s="463">
        <f>'PTRM input'!DC452</f>
        <v>0</v>
      </c>
      <c r="GF81" s="462">
        <f>'PTRM input'!CY592</f>
        <v>0</v>
      </c>
      <c r="GG81" s="432">
        <f>'PTRM input'!CZ592</f>
        <v>0</v>
      </c>
      <c r="GH81" s="432">
        <f>'PTRM input'!DA592</f>
        <v>0</v>
      </c>
      <c r="GI81" s="432">
        <f>'PTRM input'!DB592</f>
        <v>0</v>
      </c>
      <c r="GJ81" s="463">
        <f>'PTRM input'!DC592</f>
        <v>0</v>
      </c>
    </row>
    <row r="82" spans="1:192" s="4" customFormat="1">
      <c r="A82" s="22"/>
      <c r="B82" s="22"/>
      <c r="C82" s="22"/>
      <c r="D82" s="22"/>
      <c r="E82" s="432" t="str">
        <f>'PTRM input'!E453</f>
        <v>New Tariff  8</v>
      </c>
      <c r="F82" s="462">
        <f>'PTRM input'!F453</f>
        <v>0</v>
      </c>
      <c r="G82" s="432">
        <f>'PTRM input'!G453</f>
        <v>0</v>
      </c>
      <c r="H82" s="432">
        <f>'PTRM input'!H453</f>
        <v>0</v>
      </c>
      <c r="I82" s="432">
        <f>'PTRM input'!I453</f>
        <v>0</v>
      </c>
      <c r="J82" s="432">
        <f>'PTRM input'!J453</f>
        <v>0</v>
      </c>
      <c r="K82" s="463">
        <f>'PTRM input'!K453</f>
        <v>0</v>
      </c>
      <c r="L82" s="432">
        <f>'PTRM input'!G593</f>
        <v>0</v>
      </c>
      <c r="M82" s="432">
        <f>'PTRM input'!H593</f>
        <v>0</v>
      </c>
      <c r="N82" s="432">
        <f>'PTRM input'!I593</f>
        <v>0</v>
      </c>
      <c r="O82" s="432">
        <f>'PTRM input'!J593</f>
        <v>0</v>
      </c>
      <c r="P82" s="463">
        <f>'PTRM input'!K593</f>
        <v>0</v>
      </c>
      <c r="Q82" s="462">
        <f>'PTRM input'!L453</f>
        <v>0</v>
      </c>
      <c r="R82" s="432">
        <f>'PTRM input'!M453</f>
        <v>0</v>
      </c>
      <c r="S82" s="432">
        <f>'PTRM input'!N453</f>
        <v>0</v>
      </c>
      <c r="T82" s="432">
        <f>'PTRM input'!O453</f>
        <v>0</v>
      </c>
      <c r="U82" s="432">
        <f>'PTRM input'!P453</f>
        <v>0</v>
      </c>
      <c r="V82" s="463">
        <f>'PTRM input'!Q453</f>
        <v>0</v>
      </c>
      <c r="W82" s="432">
        <f>'PTRM input'!M593</f>
        <v>0</v>
      </c>
      <c r="X82" s="432">
        <f>'PTRM input'!N593</f>
        <v>0</v>
      </c>
      <c r="Y82" s="432">
        <f>'PTRM input'!O593</f>
        <v>0</v>
      </c>
      <c r="Z82" s="432">
        <f>'PTRM input'!P593</f>
        <v>0</v>
      </c>
      <c r="AA82" s="463">
        <f>'PTRM input'!Q593</f>
        <v>0</v>
      </c>
      <c r="AB82" s="432">
        <f>'PTRM input'!R453</f>
        <v>0</v>
      </c>
      <c r="AC82" s="432">
        <f>'PTRM input'!S453</f>
        <v>0</v>
      </c>
      <c r="AD82" s="432">
        <f>'PTRM input'!T453</f>
        <v>0</v>
      </c>
      <c r="AE82" s="432">
        <f>'PTRM input'!U453</f>
        <v>0</v>
      </c>
      <c r="AF82" s="432">
        <f>'PTRM input'!V453</f>
        <v>0</v>
      </c>
      <c r="AG82" s="432">
        <f>'PTRM input'!W453</f>
        <v>0</v>
      </c>
      <c r="AH82" s="462">
        <f>'PTRM input'!S593</f>
        <v>0</v>
      </c>
      <c r="AI82" s="432">
        <f>'PTRM input'!T593</f>
        <v>0</v>
      </c>
      <c r="AJ82" s="432">
        <f>'PTRM input'!U593</f>
        <v>0</v>
      </c>
      <c r="AK82" s="432">
        <f>'PTRM input'!V593</f>
        <v>0</v>
      </c>
      <c r="AL82" s="463">
        <f>'PTRM input'!W593</f>
        <v>0</v>
      </c>
      <c r="AM82" s="462">
        <f>'PTRM input'!X453</f>
        <v>0</v>
      </c>
      <c r="AN82" s="432">
        <f>'PTRM input'!Y453</f>
        <v>0</v>
      </c>
      <c r="AO82" s="432">
        <f>'PTRM input'!Z453</f>
        <v>0</v>
      </c>
      <c r="AP82" s="432">
        <f>'PTRM input'!AA453</f>
        <v>0</v>
      </c>
      <c r="AQ82" s="432">
        <f>'PTRM input'!AB453</f>
        <v>0</v>
      </c>
      <c r="AR82" s="463">
        <f>'PTRM input'!AC453</f>
        <v>0</v>
      </c>
      <c r="AS82" s="462">
        <f>'PTRM input'!Y593</f>
        <v>0</v>
      </c>
      <c r="AT82" s="432">
        <f>'PTRM input'!Z593</f>
        <v>0</v>
      </c>
      <c r="AU82" s="432">
        <f>'PTRM input'!AA593</f>
        <v>0</v>
      </c>
      <c r="AV82" s="432">
        <f>'PTRM input'!AB593</f>
        <v>0</v>
      </c>
      <c r="AW82" s="463">
        <f>'PTRM input'!AC593</f>
        <v>0</v>
      </c>
      <c r="AX82" s="462">
        <f>'PTRM input'!AD453</f>
        <v>0</v>
      </c>
      <c r="AY82" s="432">
        <f>'PTRM input'!AE453</f>
        <v>0</v>
      </c>
      <c r="AZ82" s="432">
        <f>'PTRM input'!AF453</f>
        <v>0</v>
      </c>
      <c r="BA82" s="432">
        <f>'PTRM input'!AG453</f>
        <v>0</v>
      </c>
      <c r="BB82" s="432">
        <f>'PTRM input'!AH453</f>
        <v>0</v>
      </c>
      <c r="BC82" s="463">
        <f>'PTRM input'!AI453</f>
        <v>0</v>
      </c>
      <c r="BD82" s="462">
        <f>'PTRM input'!AE593</f>
        <v>0</v>
      </c>
      <c r="BE82" s="432">
        <f>'PTRM input'!AF593</f>
        <v>0</v>
      </c>
      <c r="BF82" s="432">
        <f>'PTRM input'!AG593</f>
        <v>0</v>
      </c>
      <c r="BG82" s="432">
        <f>'PTRM input'!AH593</f>
        <v>0</v>
      </c>
      <c r="BH82" s="463">
        <f>'PTRM input'!AI593</f>
        <v>0</v>
      </c>
      <c r="BI82" s="462">
        <f>'PTRM input'!AJ453</f>
        <v>0</v>
      </c>
      <c r="BJ82" s="432">
        <f>'PTRM input'!AK453</f>
        <v>0</v>
      </c>
      <c r="BK82" s="432">
        <f>'PTRM input'!AL453</f>
        <v>0</v>
      </c>
      <c r="BL82" s="432">
        <f>'PTRM input'!AM453</f>
        <v>0</v>
      </c>
      <c r="BM82" s="432">
        <f>'PTRM input'!AN453</f>
        <v>0</v>
      </c>
      <c r="BN82" s="463">
        <f>'PTRM input'!AO453</f>
        <v>0</v>
      </c>
      <c r="BO82" s="462">
        <f>'PTRM input'!AK593</f>
        <v>0</v>
      </c>
      <c r="BP82" s="432">
        <f>'PTRM input'!AL593</f>
        <v>0</v>
      </c>
      <c r="BQ82" s="432">
        <f>'PTRM input'!AM593</f>
        <v>0</v>
      </c>
      <c r="BR82" s="432">
        <f>'PTRM input'!AN593</f>
        <v>0</v>
      </c>
      <c r="BS82" s="463">
        <f>'PTRM input'!AO593</f>
        <v>0</v>
      </c>
      <c r="BT82" s="462">
        <f>'PTRM input'!AP453</f>
        <v>0</v>
      </c>
      <c r="BU82" s="432">
        <f>'PTRM input'!AQ453</f>
        <v>0</v>
      </c>
      <c r="BV82" s="432">
        <f>'PTRM input'!AR453</f>
        <v>0</v>
      </c>
      <c r="BW82" s="432">
        <f>'PTRM input'!AS453</f>
        <v>0</v>
      </c>
      <c r="BX82" s="432">
        <f>'PTRM input'!AT453</f>
        <v>0</v>
      </c>
      <c r="BY82" s="463">
        <f>'PTRM input'!AU453</f>
        <v>0</v>
      </c>
      <c r="BZ82" s="462">
        <f>'PTRM input'!AQ593</f>
        <v>0</v>
      </c>
      <c r="CA82" s="432">
        <f>'PTRM input'!AR593</f>
        <v>0</v>
      </c>
      <c r="CB82" s="432">
        <f>'PTRM input'!AS593</f>
        <v>0</v>
      </c>
      <c r="CC82" s="432">
        <f>'PTRM input'!AT593</f>
        <v>0</v>
      </c>
      <c r="CD82" s="463">
        <f>'PTRM input'!AU593</f>
        <v>0</v>
      </c>
      <c r="CE82" s="462">
        <f>'PTRM input'!AV453</f>
        <v>0</v>
      </c>
      <c r="CF82" s="432">
        <f>'PTRM input'!AW453</f>
        <v>0</v>
      </c>
      <c r="CG82" s="432">
        <f>'PTRM input'!AX453</f>
        <v>0</v>
      </c>
      <c r="CH82" s="432">
        <f>'PTRM input'!AY453</f>
        <v>0</v>
      </c>
      <c r="CI82" s="432">
        <f>'PTRM input'!AZ453</f>
        <v>0</v>
      </c>
      <c r="CJ82" s="463">
        <f>'PTRM input'!BA453</f>
        <v>0</v>
      </c>
      <c r="CK82" s="462">
        <f>'PTRM input'!AW593</f>
        <v>0</v>
      </c>
      <c r="CL82" s="432">
        <f>'PTRM input'!AX593</f>
        <v>0</v>
      </c>
      <c r="CM82" s="432">
        <f>'PTRM input'!AY593</f>
        <v>0</v>
      </c>
      <c r="CN82" s="432">
        <f>'PTRM input'!AZ593</f>
        <v>0</v>
      </c>
      <c r="CO82" s="463">
        <f>'PTRM input'!BA593</f>
        <v>0</v>
      </c>
      <c r="CP82" s="462">
        <f>'PTRM input'!BB453</f>
        <v>0</v>
      </c>
      <c r="CQ82" s="432">
        <f>'PTRM input'!BC453</f>
        <v>0</v>
      </c>
      <c r="CR82" s="432">
        <f>'PTRM input'!BD453</f>
        <v>0</v>
      </c>
      <c r="CS82" s="432">
        <f>'PTRM input'!BE453</f>
        <v>0</v>
      </c>
      <c r="CT82" s="432">
        <f>'PTRM input'!BF453</f>
        <v>0</v>
      </c>
      <c r="CU82" s="463">
        <f>'PTRM input'!BG453</f>
        <v>0</v>
      </c>
      <c r="CV82" s="462">
        <f>'PTRM input'!BC593</f>
        <v>0</v>
      </c>
      <c r="CW82" s="432">
        <f>'PTRM input'!BD593</f>
        <v>0</v>
      </c>
      <c r="CX82" s="432">
        <f>'PTRM input'!BE593</f>
        <v>0</v>
      </c>
      <c r="CY82" s="432">
        <f>'PTRM input'!BF593</f>
        <v>0</v>
      </c>
      <c r="CZ82" s="463">
        <f>'PTRM input'!BG593</f>
        <v>0</v>
      </c>
      <c r="DA82" s="462">
        <f>'PTRM input'!BH453</f>
        <v>0</v>
      </c>
      <c r="DB82" s="432">
        <f>'PTRM input'!BI453</f>
        <v>0</v>
      </c>
      <c r="DC82" s="432">
        <f>'PTRM input'!BJ453</f>
        <v>0</v>
      </c>
      <c r="DD82" s="432">
        <f>'PTRM input'!BK453</f>
        <v>0</v>
      </c>
      <c r="DE82" s="432">
        <f>'PTRM input'!BL453</f>
        <v>0</v>
      </c>
      <c r="DF82" s="463">
        <f>'PTRM input'!BM453</f>
        <v>0</v>
      </c>
      <c r="DG82" s="462">
        <f>'PTRM input'!BI593</f>
        <v>0</v>
      </c>
      <c r="DH82" s="432">
        <f>'PTRM input'!BJ593</f>
        <v>0</v>
      </c>
      <c r="DI82" s="432">
        <f>'PTRM input'!BK593</f>
        <v>0</v>
      </c>
      <c r="DJ82" s="432">
        <f>'PTRM input'!BL593</f>
        <v>0</v>
      </c>
      <c r="DK82" s="463">
        <f>'PTRM input'!BM593</f>
        <v>0</v>
      </c>
      <c r="DL82" s="462">
        <f>'PTRM input'!BN453</f>
        <v>0</v>
      </c>
      <c r="DM82" s="432">
        <f>'PTRM input'!BO453</f>
        <v>0</v>
      </c>
      <c r="DN82" s="432">
        <f>'PTRM input'!BP453</f>
        <v>0</v>
      </c>
      <c r="DO82" s="432">
        <f>'PTRM input'!BQ453</f>
        <v>0</v>
      </c>
      <c r="DP82" s="432">
        <f>'PTRM input'!BR453</f>
        <v>0</v>
      </c>
      <c r="DQ82" s="463">
        <f>'PTRM input'!BS453</f>
        <v>0</v>
      </c>
      <c r="DR82" s="462">
        <f>'PTRM input'!BO593</f>
        <v>0</v>
      </c>
      <c r="DS82" s="432">
        <f>'PTRM input'!BP593</f>
        <v>0</v>
      </c>
      <c r="DT82" s="432">
        <f>'PTRM input'!BQ593</f>
        <v>0</v>
      </c>
      <c r="DU82" s="432">
        <f>'PTRM input'!BR593</f>
        <v>0</v>
      </c>
      <c r="DV82" s="463">
        <f>'PTRM input'!BS593</f>
        <v>0</v>
      </c>
      <c r="DW82" s="462">
        <f>'PTRM input'!BT453</f>
        <v>0</v>
      </c>
      <c r="DX82" s="432">
        <f>'PTRM input'!BU453</f>
        <v>0</v>
      </c>
      <c r="DY82" s="432">
        <f>'PTRM input'!BV453</f>
        <v>0</v>
      </c>
      <c r="DZ82" s="432">
        <f>'PTRM input'!BW453</f>
        <v>0</v>
      </c>
      <c r="EA82" s="432">
        <f>'PTRM input'!BX453</f>
        <v>0</v>
      </c>
      <c r="EB82" s="463">
        <f>'PTRM input'!BY453</f>
        <v>0</v>
      </c>
      <c r="EC82" s="462">
        <f>'PTRM input'!BU593</f>
        <v>0</v>
      </c>
      <c r="ED82" s="432">
        <f>'PTRM input'!BV593</f>
        <v>0</v>
      </c>
      <c r="EE82" s="432">
        <f>'PTRM input'!BW593</f>
        <v>0</v>
      </c>
      <c r="EF82" s="432">
        <f>'PTRM input'!BX593</f>
        <v>0</v>
      </c>
      <c r="EG82" s="463">
        <f>'PTRM input'!BY593</f>
        <v>0</v>
      </c>
      <c r="EH82" s="462">
        <f>'PTRM input'!BZ453</f>
        <v>0</v>
      </c>
      <c r="EI82" s="432">
        <f>'PTRM input'!CA453</f>
        <v>0</v>
      </c>
      <c r="EJ82" s="432">
        <f>'PTRM input'!CB453</f>
        <v>0</v>
      </c>
      <c r="EK82" s="432">
        <f>'PTRM input'!CC453</f>
        <v>0</v>
      </c>
      <c r="EL82" s="432">
        <f>'PTRM input'!CD453</f>
        <v>0</v>
      </c>
      <c r="EM82" s="463">
        <f>'PTRM input'!CE453</f>
        <v>0</v>
      </c>
      <c r="EN82" s="462">
        <f>'PTRM input'!CA593</f>
        <v>0</v>
      </c>
      <c r="EO82" s="432">
        <f>'PTRM input'!CB593</f>
        <v>0</v>
      </c>
      <c r="EP82" s="432">
        <f>'PTRM input'!CC593</f>
        <v>0</v>
      </c>
      <c r="EQ82" s="432">
        <f>'PTRM input'!CD593</f>
        <v>0</v>
      </c>
      <c r="ER82" s="463">
        <f>'PTRM input'!CE593</f>
        <v>0</v>
      </c>
      <c r="ES82" s="462">
        <f>'PTRM input'!CF453</f>
        <v>0</v>
      </c>
      <c r="ET82" s="432">
        <f>'PTRM input'!CG453</f>
        <v>0</v>
      </c>
      <c r="EU82" s="432">
        <f>'PTRM input'!CH453</f>
        <v>0</v>
      </c>
      <c r="EV82" s="432">
        <f>'PTRM input'!CI453</f>
        <v>0</v>
      </c>
      <c r="EW82" s="432">
        <f>'PTRM input'!CJ453</f>
        <v>0</v>
      </c>
      <c r="EX82" s="463">
        <f>'PTRM input'!CK453</f>
        <v>0</v>
      </c>
      <c r="EY82" s="462">
        <f>'PTRM input'!CG593</f>
        <v>0</v>
      </c>
      <c r="EZ82" s="432">
        <f>'PTRM input'!CH593</f>
        <v>0</v>
      </c>
      <c r="FA82" s="432">
        <f>'PTRM input'!CI593</f>
        <v>0</v>
      </c>
      <c r="FB82" s="432">
        <f>'PTRM input'!CJ593</f>
        <v>0</v>
      </c>
      <c r="FC82" s="463">
        <f>'PTRM input'!CK593</f>
        <v>0</v>
      </c>
      <c r="FD82" s="462">
        <f>'PTRM input'!CL453</f>
        <v>0</v>
      </c>
      <c r="FE82" s="432">
        <f>'PTRM input'!CM453</f>
        <v>0</v>
      </c>
      <c r="FF82" s="432">
        <f>'PTRM input'!CN453</f>
        <v>0</v>
      </c>
      <c r="FG82" s="432">
        <f>'PTRM input'!CO453</f>
        <v>0</v>
      </c>
      <c r="FH82" s="432">
        <f>'PTRM input'!CP453</f>
        <v>0</v>
      </c>
      <c r="FI82" s="463">
        <f>'PTRM input'!CQ453</f>
        <v>0</v>
      </c>
      <c r="FJ82" s="462">
        <f>'PTRM input'!CM593</f>
        <v>0</v>
      </c>
      <c r="FK82" s="432">
        <f>'PTRM input'!CN593</f>
        <v>0</v>
      </c>
      <c r="FL82" s="432">
        <f>'PTRM input'!CO593</f>
        <v>0</v>
      </c>
      <c r="FM82" s="432">
        <f>'PTRM input'!CP593</f>
        <v>0</v>
      </c>
      <c r="FN82" s="463">
        <f>'PTRM input'!CQ593</f>
        <v>0</v>
      </c>
      <c r="FO82" s="462">
        <f>'PTRM input'!CR453</f>
        <v>0</v>
      </c>
      <c r="FP82" s="432">
        <f>'PTRM input'!CS453</f>
        <v>0</v>
      </c>
      <c r="FQ82" s="432">
        <f>'PTRM input'!CT453</f>
        <v>0</v>
      </c>
      <c r="FR82" s="432">
        <f>'PTRM input'!CU453</f>
        <v>0</v>
      </c>
      <c r="FS82" s="432">
        <f>'PTRM input'!CV453</f>
        <v>0</v>
      </c>
      <c r="FT82" s="463">
        <f>'PTRM input'!CW453</f>
        <v>0</v>
      </c>
      <c r="FU82" s="462">
        <f>'PTRM input'!CS593</f>
        <v>0</v>
      </c>
      <c r="FV82" s="432">
        <f>'PTRM input'!CT593</f>
        <v>0</v>
      </c>
      <c r="FW82" s="432">
        <f>'PTRM input'!CU593</f>
        <v>0</v>
      </c>
      <c r="FX82" s="432">
        <f>'PTRM input'!CV593</f>
        <v>0</v>
      </c>
      <c r="FY82" s="463">
        <f>'PTRM input'!CW593</f>
        <v>0</v>
      </c>
      <c r="FZ82" s="462">
        <f>'PTRM input'!CX453</f>
        <v>0</v>
      </c>
      <c r="GA82" s="432">
        <f>'PTRM input'!CY453</f>
        <v>0</v>
      </c>
      <c r="GB82" s="432">
        <f>'PTRM input'!CZ453</f>
        <v>0</v>
      </c>
      <c r="GC82" s="432">
        <f>'PTRM input'!DA453</f>
        <v>0</v>
      </c>
      <c r="GD82" s="432">
        <f>'PTRM input'!DB453</f>
        <v>0</v>
      </c>
      <c r="GE82" s="463">
        <f>'PTRM input'!DC453</f>
        <v>0</v>
      </c>
      <c r="GF82" s="462">
        <f>'PTRM input'!CY593</f>
        <v>0</v>
      </c>
      <c r="GG82" s="432">
        <f>'PTRM input'!CZ593</f>
        <v>0</v>
      </c>
      <c r="GH82" s="432">
        <f>'PTRM input'!DA593</f>
        <v>0</v>
      </c>
      <c r="GI82" s="432">
        <f>'PTRM input'!DB593</f>
        <v>0</v>
      </c>
      <c r="GJ82" s="463">
        <f>'PTRM input'!DC593</f>
        <v>0</v>
      </c>
    </row>
    <row r="83" spans="1:192" s="4" customFormat="1">
      <c r="A83" s="22"/>
      <c r="B83" s="22"/>
      <c r="C83" s="22"/>
      <c r="D83" s="22"/>
      <c r="E83" s="432" t="str">
        <f>'PTRM input'!E454</f>
        <v>New Tariff  9</v>
      </c>
      <c r="F83" s="462">
        <f>'PTRM input'!F454</f>
        <v>0</v>
      </c>
      <c r="G83" s="432">
        <f>'PTRM input'!G454</f>
        <v>0</v>
      </c>
      <c r="H83" s="432">
        <f>'PTRM input'!H454</f>
        <v>0</v>
      </c>
      <c r="I83" s="432">
        <f>'PTRM input'!I454</f>
        <v>0</v>
      </c>
      <c r="J83" s="432">
        <f>'PTRM input'!J454</f>
        <v>0</v>
      </c>
      <c r="K83" s="463">
        <f>'PTRM input'!K454</f>
        <v>0</v>
      </c>
      <c r="L83" s="432">
        <f>'PTRM input'!G594</f>
        <v>0</v>
      </c>
      <c r="M83" s="432">
        <f>'PTRM input'!H594</f>
        <v>0</v>
      </c>
      <c r="N83" s="432">
        <f>'PTRM input'!I594</f>
        <v>0</v>
      </c>
      <c r="O83" s="432">
        <f>'PTRM input'!J594</f>
        <v>0</v>
      </c>
      <c r="P83" s="463">
        <f>'PTRM input'!K594</f>
        <v>0</v>
      </c>
      <c r="Q83" s="462">
        <f>'PTRM input'!L454</f>
        <v>0</v>
      </c>
      <c r="R83" s="432">
        <f>'PTRM input'!M454</f>
        <v>0</v>
      </c>
      <c r="S83" s="432">
        <f>'PTRM input'!N454</f>
        <v>0</v>
      </c>
      <c r="T83" s="432">
        <f>'PTRM input'!O454</f>
        <v>0</v>
      </c>
      <c r="U83" s="432">
        <f>'PTRM input'!P454</f>
        <v>0</v>
      </c>
      <c r="V83" s="463">
        <f>'PTRM input'!Q454</f>
        <v>0</v>
      </c>
      <c r="W83" s="432">
        <f>'PTRM input'!M594</f>
        <v>0</v>
      </c>
      <c r="X83" s="432">
        <f>'PTRM input'!N594</f>
        <v>0</v>
      </c>
      <c r="Y83" s="432">
        <f>'PTRM input'!O594</f>
        <v>0</v>
      </c>
      <c r="Z83" s="432">
        <f>'PTRM input'!P594</f>
        <v>0</v>
      </c>
      <c r="AA83" s="463">
        <f>'PTRM input'!Q594</f>
        <v>0</v>
      </c>
      <c r="AB83" s="432">
        <f>'PTRM input'!R454</f>
        <v>0</v>
      </c>
      <c r="AC83" s="432">
        <f>'PTRM input'!S454</f>
        <v>0</v>
      </c>
      <c r="AD83" s="432">
        <f>'PTRM input'!T454</f>
        <v>0</v>
      </c>
      <c r="AE83" s="432">
        <f>'PTRM input'!U454</f>
        <v>0</v>
      </c>
      <c r="AF83" s="432">
        <f>'PTRM input'!V454</f>
        <v>0</v>
      </c>
      <c r="AG83" s="432">
        <f>'PTRM input'!W454</f>
        <v>0</v>
      </c>
      <c r="AH83" s="462">
        <f>'PTRM input'!S594</f>
        <v>0</v>
      </c>
      <c r="AI83" s="432">
        <f>'PTRM input'!T594</f>
        <v>0</v>
      </c>
      <c r="AJ83" s="432">
        <f>'PTRM input'!U594</f>
        <v>0</v>
      </c>
      <c r="AK83" s="432">
        <f>'PTRM input'!V594</f>
        <v>0</v>
      </c>
      <c r="AL83" s="463">
        <f>'PTRM input'!W594</f>
        <v>0</v>
      </c>
      <c r="AM83" s="462">
        <f>'PTRM input'!X454</f>
        <v>0</v>
      </c>
      <c r="AN83" s="432">
        <f>'PTRM input'!Y454</f>
        <v>0</v>
      </c>
      <c r="AO83" s="432">
        <f>'PTRM input'!Z454</f>
        <v>0</v>
      </c>
      <c r="AP83" s="432">
        <f>'PTRM input'!AA454</f>
        <v>0</v>
      </c>
      <c r="AQ83" s="432">
        <f>'PTRM input'!AB454</f>
        <v>0</v>
      </c>
      <c r="AR83" s="463">
        <f>'PTRM input'!AC454</f>
        <v>0</v>
      </c>
      <c r="AS83" s="462">
        <f>'PTRM input'!Y594</f>
        <v>0</v>
      </c>
      <c r="AT83" s="432">
        <f>'PTRM input'!Z594</f>
        <v>0</v>
      </c>
      <c r="AU83" s="432">
        <f>'PTRM input'!AA594</f>
        <v>0</v>
      </c>
      <c r="AV83" s="432">
        <f>'PTRM input'!AB594</f>
        <v>0</v>
      </c>
      <c r="AW83" s="463">
        <f>'PTRM input'!AC594</f>
        <v>0</v>
      </c>
      <c r="AX83" s="462">
        <f>'PTRM input'!AD454</f>
        <v>0</v>
      </c>
      <c r="AY83" s="432">
        <f>'PTRM input'!AE454</f>
        <v>0</v>
      </c>
      <c r="AZ83" s="432">
        <f>'PTRM input'!AF454</f>
        <v>0</v>
      </c>
      <c r="BA83" s="432">
        <f>'PTRM input'!AG454</f>
        <v>0</v>
      </c>
      <c r="BB83" s="432">
        <f>'PTRM input'!AH454</f>
        <v>0</v>
      </c>
      <c r="BC83" s="463">
        <f>'PTRM input'!AI454</f>
        <v>0</v>
      </c>
      <c r="BD83" s="462">
        <f>'PTRM input'!AE594</f>
        <v>0</v>
      </c>
      <c r="BE83" s="432">
        <f>'PTRM input'!AF594</f>
        <v>0</v>
      </c>
      <c r="BF83" s="432">
        <f>'PTRM input'!AG594</f>
        <v>0</v>
      </c>
      <c r="BG83" s="432">
        <f>'PTRM input'!AH594</f>
        <v>0</v>
      </c>
      <c r="BH83" s="463">
        <f>'PTRM input'!AI594</f>
        <v>0</v>
      </c>
      <c r="BI83" s="462">
        <f>'PTRM input'!AJ454</f>
        <v>0</v>
      </c>
      <c r="BJ83" s="432">
        <f>'PTRM input'!AK454</f>
        <v>0</v>
      </c>
      <c r="BK83" s="432">
        <f>'PTRM input'!AL454</f>
        <v>0</v>
      </c>
      <c r="BL83" s="432">
        <f>'PTRM input'!AM454</f>
        <v>0</v>
      </c>
      <c r="BM83" s="432">
        <f>'PTRM input'!AN454</f>
        <v>0</v>
      </c>
      <c r="BN83" s="463">
        <f>'PTRM input'!AO454</f>
        <v>0</v>
      </c>
      <c r="BO83" s="462">
        <f>'PTRM input'!AK594</f>
        <v>0</v>
      </c>
      <c r="BP83" s="432">
        <f>'PTRM input'!AL594</f>
        <v>0</v>
      </c>
      <c r="BQ83" s="432">
        <f>'PTRM input'!AM594</f>
        <v>0</v>
      </c>
      <c r="BR83" s="432">
        <f>'PTRM input'!AN594</f>
        <v>0</v>
      </c>
      <c r="BS83" s="463">
        <f>'PTRM input'!AO594</f>
        <v>0</v>
      </c>
      <c r="BT83" s="462">
        <f>'PTRM input'!AP454</f>
        <v>0</v>
      </c>
      <c r="BU83" s="432">
        <f>'PTRM input'!AQ454</f>
        <v>0</v>
      </c>
      <c r="BV83" s="432">
        <f>'PTRM input'!AR454</f>
        <v>0</v>
      </c>
      <c r="BW83" s="432">
        <f>'PTRM input'!AS454</f>
        <v>0</v>
      </c>
      <c r="BX83" s="432">
        <f>'PTRM input'!AT454</f>
        <v>0</v>
      </c>
      <c r="BY83" s="463">
        <f>'PTRM input'!AU454</f>
        <v>0</v>
      </c>
      <c r="BZ83" s="462">
        <f>'PTRM input'!AQ594</f>
        <v>0</v>
      </c>
      <c r="CA83" s="432">
        <f>'PTRM input'!AR594</f>
        <v>0</v>
      </c>
      <c r="CB83" s="432">
        <f>'PTRM input'!AS594</f>
        <v>0</v>
      </c>
      <c r="CC83" s="432">
        <f>'PTRM input'!AT594</f>
        <v>0</v>
      </c>
      <c r="CD83" s="463">
        <f>'PTRM input'!AU594</f>
        <v>0</v>
      </c>
      <c r="CE83" s="462">
        <f>'PTRM input'!AV454</f>
        <v>0</v>
      </c>
      <c r="CF83" s="432">
        <f>'PTRM input'!AW454</f>
        <v>0</v>
      </c>
      <c r="CG83" s="432">
        <f>'PTRM input'!AX454</f>
        <v>0</v>
      </c>
      <c r="CH83" s="432">
        <f>'PTRM input'!AY454</f>
        <v>0</v>
      </c>
      <c r="CI83" s="432">
        <f>'PTRM input'!AZ454</f>
        <v>0</v>
      </c>
      <c r="CJ83" s="463">
        <f>'PTRM input'!BA454</f>
        <v>0</v>
      </c>
      <c r="CK83" s="462">
        <f>'PTRM input'!AW594</f>
        <v>0</v>
      </c>
      <c r="CL83" s="432">
        <f>'PTRM input'!AX594</f>
        <v>0</v>
      </c>
      <c r="CM83" s="432">
        <f>'PTRM input'!AY594</f>
        <v>0</v>
      </c>
      <c r="CN83" s="432">
        <f>'PTRM input'!AZ594</f>
        <v>0</v>
      </c>
      <c r="CO83" s="463">
        <f>'PTRM input'!BA594</f>
        <v>0</v>
      </c>
      <c r="CP83" s="462">
        <f>'PTRM input'!BB454</f>
        <v>0</v>
      </c>
      <c r="CQ83" s="432">
        <f>'PTRM input'!BC454</f>
        <v>0</v>
      </c>
      <c r="CR83" s="432">
        <f>'PTRM input'!BD454</f>
        <v>0</v>
      </c>
      <c r="CS83" s="432">
        <f>'PTRM input'!BE454</f>
        <v>0</v>
      </c>
      <c r="CT83" s="432">
        <f>'PTRM input'!BF454</f>
        <v>0</v>
      </c>
      <c r="CU83" s="463">
        <f>'PTRM input'!BG454</f>
        <v>0</v>
      </c>
      <c r="CV83" s="462">
        <f>'PTRM input'!BC594</f>
        <v>0</v>
      </c>
      <c r="CW83" s="432">
        <f>'PTRM input'!BD594</f>
        <v>0</v>
      </c>
      <c r="CX83" s="432">
        <f>'PTRM input'!BE594</f>
        <v>0</v>
      </c>
      <c r="CY83" s="432">
        <f>'PTRM input'!BF594</f>
        <v>0</v>
      </c>
      <c r="CZ83" s="463">
        <f>'PTRM input'!BG594</f>
        <v>0</v>
      </c>
      <c r="DA83" s="462">
        <f>'PTRM input'!BH454</f>
        <v>0</v>
      </c>
      <c r="DB83" s="432">
        <f>'PTRM input'!BI454</f>
        <v>0</v>
      </c>
      <c r="DC83" s="432">
        <f>'PTRM input'!BJ454</f>
        <v>0</v>
      </c>
      <c r="DD83" s="432">
        <f>'PTRM input'!BK454</f>
        <v>0</v>
      </c>
      <c r="DE83" s="432">
        <f>'PTRM input'!BL454</f>
        <v>0</v>
      </c>
      <c r="DF83" s="463">
        <f>'PTRM input'!BM454</f>
        <v>0</v>
      </c>
      <c r="DG83" s="462">
        <f>'PTRM input'!BI594</f>
        <v>0</v>
      </c>
      <c r="DH83" s="432">
        <f>'PTRM input'!BJ594</f>
        <v>0</v>
      </c>
      <c r="DI83" s="432">
        <f>'PTRM input'!BK594</f>
        <v>0</v>
      </c>
      <c r="DJ83" s="432">
        <f>'PTRM input'!BL594</f>
        <v>0</v>
      </c>
      <c r="DK83" s="463">
        <f>'PTRM input'!BM594</f>
        <v>0</v>
      </c>
      <c r="DL83" s="462">
        <f>'PTRM input'!BN454</f>
        <v>0</v>
      </c>
      <c r="DM83" s="432">
        <f>'PTRM input'!BO454</f>
        <v>0</v>
      </c>
      <c r="DN83" s="432">
        <f>'PTRM input'!BP454</f>
        <v>0</v>
      </c>
      <c r="DO83" s="432">
        <f>'PTRM input'!BQ454</f>
        <v>0</v>
      </c>
      <c r="DP83" s="432">
        <f>'PTRM input'!BR454</f>
        <v>0</v>
      </c>
      <c r="DQ83" s="463">
        <f>'PTRM input'!BS454</f>
        <v>0</v>
      </c>
      <c r="DR83" s="462">
        <f>'PTRM input'!BO594</f>
        <v>0</v>
      </c>
      <c r="DS83" s="432">
        <f>'PTRM input'!BP594</f>
        <v>0</v>
      </c>
      <c r="DT83" s="432">
        <f>'PTRM input'!BQ594</f>
        <v>0</v>
      </c>
      <c r="DU83" s="432">
        <f>'PTRM input'!BR594</f>
        <v>0</v>
      </c>
      <c r="DV83" s="463">
        <f>'PTRM input'!BS594</f>
        <v>0</v>
      </c>
      <c r="DW83" s="462">
        <f>'PTRM input'!BT454</f>
        <v>0</v>
      </c>
      <c r="DX83" s="432">
        <f>'PTRM input'!BU454</f>
        <v>0</v>
      </c>
      <c r="DY83" s="432">
        <f>'PTRM input'!BV454</f>
        <v>0</v>
      </c>
      <c r="DZ83" s="432">
        <f>'PTRM input'!BW454</f>
        <v>0</v>
      </c>
      <c r="EA83" s="432">
        <f>'PTRM input'!BX454</f>
        <v>0</v>
      </c>
      <c r="EB83" s="463">
        <f>'PTRM input'!BY454</f>
        <v>0</v>
      </c>
      <c r="EC83" s="462">
        <f>'PTRM input'!BU594</f>
        <v>0</v>
      </c>
      <c r="ED83" s="432">
        <f>'PTRM input'!BV594</f>
        <v>0</v>
      </c>
      <c r="EE83" s="432">
        <f>'PTRM input'!BW594</f>
        <v>0</v>
      </c>
      <c r="EF83" s="432">
        <f>'PTRM input'!BX594</f>
        <v>0</v>
      </c>
      <c r="EG83" s="463">
        <f>'PTRM input'!BY594</f>
        <v>0</v>
      </c>
      <c r="EH83" s="462">
        <f>'PTRM input'!BZ454</f>
        <v>0</v>
      </c>
      <c r="EI83" s="432">
        <f>'PTRM input'!CA454</f>
        <v>0</v>
      </c>
      <c r="EJ83" s="432">
        <f>'PTRM input'!CB454</f>
        <v>0</v>
      </c>
      <c r="EK83" s="432">
        <f>'PTRM input'!CC454</f>
        <v>0</v>
      </c>
      <c r="EL83" s="432">
        <f>'PTRM input'!CD454</f>
        <v>0</v>
      </c>
      <c r="EM83" s="463">
        <f>'PTRM input'!CE454</f>
        <v>0</v>
      </c>
      <c r="EN83" s="462">
        <f>'PTRM input'!CA594</f>
        <v>0</v>
      </c>
      <c r="EO83" s="432">
        <f>'PTRM input'!CB594</f>
        <v>0</v>
      </c>
      <c r="EP83" s="432">
        <f>'PTRM input'!CC594</f>
        <v>0</v>
      </c>
      <c r="EQ83" s="432">
        <f>'PTRM input'!CD594</f>
        <v>0</v>
      </c>
      <c r="ER83" s="463">
        <f>'PTRM input'!CE594</f>
        <v>0</v>
      </c>
      <c r="ES83" s="462">
        <f>'PTRM input'!CF454</f>
        <v>0</v>
      </c>
      <c r="ET83" s="432">
        <f>'PTRM input'!CG454</f>
        <v>0</v>
      </c>
      <c r="EU83" s="432">
        <f>'PTRM input'!CH454</f>
        <v>0</v>
      </c>
      <c r="EV83" s="432">
        <f>'PTRM input'!CI454</f>
        <v>0</v>
      </c>
      <c r="EW83" s="432">
        <f>'PTRM input'!CJ454</f>
        <v>0</v>
      </c>
      <c r="EX83" s="463">
        <f>'PTRM input'!CK454</f>
        <v>0</v>
      </c>
      <c r="EY83" s="462">
        <f>'PTRM input'!CG594</f>
        <v>0</v>
      </c>
      <c r="EZ83" s="432">
        <f>'PTRM input'!CH594</f>
        <v>0</v>
      </c>
      <c r="FA83" s="432">
        <f>'PTRM input'!CI594</f>
        <v>0</v>
      </c>
      <c r="FB83" s="432">
        <f>'PTRM input'!CJ594</f>
        <v>0</v>
      </c>
      <c r="FC83" s="463">
        <f>'PTRM input'!CK594</f>
        <v>0</v>
      </c>
      <c r="FD83" s="462">
        <f>'PTRM input'!CL454</f>
        <v>0</v>
      </c>
      <c r="FE83" s="432">
        <f>'PTRM input'!CM454</f>
        <v>0</v>
      </c>
      <c r="FF83" s="432">
        <f>'PTRM input'!CN454</f>
        <v>0</v>
      </c>
      <c r="FG83" s="432">
        <f>'PTRM input'!CO454</f>
        <v>0</v>
      </c>
      <c r="FH83" s="432">
        <f>'PTRM input'!CP454</f>
        <v>0</v>
      </c>
      <c r="FI83" s="463">
        <f>'PTRM input'!CQ454</f>
        <v>0</v>
      </c>
      <c r="FJ83" s="462">
        <f>'PTRM input'!CM594</f>
        <v>0</v>
      </c>
      <c r="FK83" s="432">
        <f>'PTRM input'!CN594</f>
        <v>0</v>
      </c>
      <c r="FL83" s="432">
        <f>'PTRM input'!CO594</f>
        <v>0</v>
      </c>
      <c r="FM83" s="432">
        <f>'PTRM input'!CP594</f>
        <v>0</v>
      </c>
      <c r="FN83" s="463">
        <f>'PTRM input'!CQ594</f>
        <v>0</v>
      </c>
      <c r="FO83" s="462">
        <f>'PTRM input'!CR454</f>
        <v>0</v>
      </c>
      <c r="FP83" s="432">
        <f>'PTRM input'!CS454</f>
        <v>0</v>
      </c>
      <c r="FQ83" s="432">
        <f>'PTRM input'!CT454</f>
        <v>0</v>
      </c>
      <c r="FR83" s="432">
        <f>'PTRM input'!CU454</f>
        <v>0</v>
      </c>
      <c r="FS83" s="432">
        <f>'PTRM input'!CV454</f>
        <v>0</v>
      </c>
      <c r="FT83" s="463">
        <f>'PTRM input'!CW454</f>
        <v>0</v>
      </c>
      <c r="FU83" s="462">
        <f>'PTRM input'!CS594</f>
        <v>0</v>
      </c>
      <c r="FV83" s="432">
        <f>'PTRM input'!CT594</f>
        <v>0</v>
      </c>
      <c r="FW83" s="432">
        <f>'PTRM input'!CU594</f>
        <v>0</v>
      </c>
      <c r="FX83" s="432">
        <f>'PTRM input'!CV594</f>
        <v>0</v>
      </c>
      <c r="FY83" s="463">
        <f>'PTRM input'!CW594</f>
        <v>0</v>
      </c>
      <c r="FZ83" s="462">
        <f>'PTRM input'!CX454</f>
        <v>0</v>
      </c>
      <c r="GA83" s="432">
        <f>'PTRM input'!CY454</f>
        <v>0</v>
      </c>
      <c r="GB83" s="432">
        <f>'PTRM input'!CZ454</f>
        <v>0</v>
      </c>
      <c r="GC83" s="432">
        <f>'PTRM input'!DA454</f>
        <v>0</v>
      </c>
      <c r="GD83" s="432">
        <f>'PTRM input'!DB454</f>
        <v>0</v>
      </c>
      <c r="GE83" s="463">
        <f>'PTRM input'!DC454</f>
        <v>0</v>
      </c>
      <c r="GF83" s="462">
        <f>'PTRM input'!CY594</f>
        <v>0</v>
      </c>
      <c r="GG83" s="432">
        <f>'PTRM input'!CZ594</f>
        <v>0</v>
      </c>
      <c r="GH83" s="432">
        <f>'PTRM input'!DA594</f>
        <v>0</v>
      </c>
      <c r="GI83" s="432">
        <f>'PTRM input'!DB594</f>
        <v>0</v>
      </c>
      <c r="GJ83" s="463">
        <f>'PTRM input'!DC594</f>
        <v>0</v>
      </c>
    </row>
    <row r="84" spans="1:192" s="4" customFormat="1">
      <c r="A84" s="22"/>
      <c r="B84" s="22"/>
      <c r="C84" s="22"/>
      <c r="D84" s="22"/>
      <c r="E84" s="432" t="str">
        <f>'PTRM input'!E455</f>
        <v>New Tariff  10</v>
      </c>
      <c r="F84" s="462">
        <f>'PTRM input'!F455</f>
        <v>0</v>
      </c>
      <c r="G84" s="432">
        <f>'PTRM input'!G455</f>
        <v>0</v>
      </c>
      <c r="H84" s="432">
        <f>'PTRM input'!H455</f>
        <v>0</v>
      </c>
      <c r="I84" s="432">
        <f>'PTRM input'!I455</f>
        <v>0</v>
      </c>
      <c r="J84" s="432">
        <f>'PTRM input'!J455</f>
        <v>0</v>
      </c>
      <c r="K84" s="463">
        <f>'PTRM input'!K455</f>
        <v>0</v>
      </c>
      <c r="L84" s="432">
        <f>'PTRM input'!G595</f>
        <v>0</v>
      </c>
      <c r="M84" s="432">
        <f>'PTRM input'!H595</f>
        <v>0</v>
      </c>
      <c r="N84" s="432">
        <f>'PTRM input'!I595</f>
        <v>0</v>
      </c>
      <c r="O84" s="432">
        <f>'PTRM input'!J595</f>
        <v>0</v>
      </c>
      <c r="P84" s="463">
        <f>'PTRM input'!K595</f>
        <v>0</v>
      </c>
      <c r="Q84" s="462">
        <f>'PTRM input'!L455</f>
        <v>0</v>
      </c>
      <c r="R84" s="432">
        <f>'PTRM input'!M455</f>
        <v>0</v>
      </c>
      <c r="S84" s="432">
        <f>'PTRM input'!N455</f>
        <v>0</v>
      </c>
      <c r="T84" s="432">
        <f>'PTRM input'!O455</f>
        <v>0</v>
      </c>
      <c r="U84" s="432">
        <f>'PTRM input'!P455</f>
        <v>0</v>
      </c>
      <c r="V84" s="463">
        <f>'PTRM input'!Q455</f>
        <v>0</v>
      </c>
      <c r="W84" s="432">
        <f>'PTRM input'!M595</f>
        <v>0</v>
      </c>
      <c r="X84" s="432">
        <f>'PTRM input'!N595</f>
        <v>0</v>
      </c>
      <c r="Y84" s="432">
        <f>'PTRM input'!O595</f>
        <v>0</v>
      </c>
      <c r="Z84" s="432">
        <f>'PTRM input'!P595</f>
        <v>0</v>
      </c>
      <c r="AA84" s="463">
        <f>'PTRM input'!Q595</f>
        <v>0</v>
      </c>
      <c r="AB84" s="432">
        <f>'PTRM input'!R455</f>
        <v>0</v>
      </c>
      <c r="AC84" s="432">
        <f>'PTRM input'!S455</f>
        <v>0</v>
      </c>
      <c r="AD84" s="432">
        <f>'PTRM input'!T455</f>
        <v>0</v>
      </c>
      <c r="AE84" s="432">
        <f>'PTRM input'!U455</f>
        <v>0</v>
      </c>
      <c r="AF84" s="432">
        <f>'PTRM input'!V455</f>
        <v>0</v>
      </c>
      <c r="AG84" s="432">
        <f>'PTRM input'!W455</f>
        <v>0</v>
      </c>
      <c r="AH84" s="462">
        <f>'PTRM input'!S595</f>
        <v>0</v>
      </c>
      <c r="AI84" s="432">
        <f>'PTRM input'!T595</f>
        <v>0</v>
      </c>
      <c r="AJ84" s="432">
        <f>'PTRM input'!U595</f>
        <v>0</v>
      </c>
      <c r="AK84" s="432">
        <f>'PTRM input'!V595</f>
        <v>0</v>
      </c>
      <c r="AL84" s="463">
        <f>'PTRM input'!W595</f>
        <v>0</v>
      </c>
      <c r="AM84" s="462">
        <f>'PTRM input'!X455</f>
        <v>0</v>
      </c>
      <c r="AN84" s="432">
        <f>'PTRM input'!Y455</f>
        <v>0</v>
      </c>
      <c r="AO84" s="432">
        <f>'PTRM input'!Z455</f>
        <v>0</v>
      </c>
      <c r="AP84" s="432">
        <f>'PTRM input'!AA455</f>
        <v>0</v>
      </c>
      <c r="AQ84" s="432">
        <f>'PTRM input'!AB455</f>
        <v>0</v>
      </c>
      <c r="AR84" s="463">
        <f>'PTRM input'!AC455</f>
        <v>0</v>
      </c>
      <c r="AS84" s="462">
        <f>'PTRM input'!Y595</f>
        <v>0</v>
      </c>
      <c r="AT84" s="432">
        <f>'PTRM input'!Z595</f>
        <v>0</v>
      </c>
      <c r="AU84" s="432">
        <f>'PTRM input'!AA595</f>
        <v>0</v>
      </c>
      <c r="AV84" s="432">
        <f>'PTRM input'!AB595</f>
        <v>0</v>
      </c>
      <c r="AW84" s="463">
        <f>'PTRM input'!AC595</f>
        <v>0</v>
      </c>
      <c r="AX84" s="462">
        <f>'PTRM input'!AD455</f>
        <v>0</v>
      </c>
      <c r="AY84" s="432">
        <f>'PTRM input'!AE455</f>
        <v>0</v>
      </c>
      <c r="AZ84" s="432">
        <f>'PTRM input'!AF455</f>
        <v>0</v>
      </c>
      <c r="BA84" s="432">
        <f>'PTRM input'!AG455</f>
        <v>0</v>
      </c>
      <c r="BB84" s="432">
        <f>'PTRM input'!AH455</f>
        <v>0</v>
      </c>
      <c r="BC84" s="463">
        <f>'PTRM input'!AI455</f>
        <v>0</v>
      </c>
      <c r="BD84" s="462">
        <f>'PTRM input'!AE595</f>
        <v>0</v>
      </c>
      <c r="BE84" s="432">
        <f>'PTRM input'!AF595</f>
        <v>0</v>
      </c>
      <c r="BF84" s="432">
        <f>'PTRM input'!AG595</f>
        <v>0</v>
      </c>
      <c r="BG84" s="432">
        <f>'PTRM input'!AH595</f>
        <v>0</v>
      </c>
      <c r="BH84" s="463">
        <f>'PTRM input'!AI595</f>
        <v>0</v>
      </c>
      <c r="BI84" s="462">
        <f>'PTRM input'!AJ455</f>
        <v>0</v>
      </c>
      <c r="BJ84" s="432">
        <f>'PTRM input'!AK455</f>
        <v>0</v>
      </c>
      <c r="BK84" s="432">
        <f>'PTRM input'!AL455</f>
        <v>0</v>
      </c>
      <c r="BL84" s="432">
        <f>'PTRM input'!AM455</f>
        <v>0</v>
      </c>
      <c r="BM84" s="432">
        <f>'PTRM input'!AN455</f>
        <v>0</v>
      </c>
      <c r="BN84" s="463">
        <f>'PTRM input'!AO455</f>
        <v>0</v>
      </c>
      <c r="BO84" s="462">
        <f>'PTRM input'!AK595</f>
        <v>0</v>
      </c>
      <c r="BP84" s="432">
        <f>'PTRM input'!AL595</f>
        <v>0</v>
      </c>
      <c r="BQ84" s="432">
        <f>'PTRM input'!AM595</f>
        <v>0</v>
      </c>
      <c r="BR84" s="432">
        <f>'PTRM input'!AN595</f>
        <v>0</v>
      </c>
      <c r="BS84" s="463">
        <f>'PTRM input'!AO595</f>
        <v>0</v>
      </c>
      <c r="BT84" s="462">
        <f>'PTRM input'!AP455</f>
        <v>0</v>
      </c>
      <c r="BU84" s="432">
        <f>'PTRM input'!AQ455</f>
        <v>0</v>
      </c>
      <c r="BV84" s="432">
        <f>'PTRM input'!AR455</f>
        <v>0</v>
      </c>
      <c r="BW84" s="432">
        <f>'PTRM input'!AS455</f>
        <v>0</v>
      </c>
      <c r="BX84" s="432">
        <f>'PTRM input'!AT455</f>
        <v>0</v>
      </c>
      <c r="BY84" s="463">
        <f>'PTRM input'!AU455</f>
        <v>0</v>
      </c>
      <c r="BZ84" s="462">
        <f>'PTRM input'!AQ595</f>
        <v>0</v>
      </c>
      <c r="CA84" s="432">
        <f>'PTRM input'!AR595</f>
        <v>0</v>
      </c>
      <c r="CB84" s="432">
        <f>'PTRM input'!AS595</f>
        <v>0</v>
      </c>
      <c r="CC84" s="432">
        <f>'PTRM input'!AT595</f>
        <v>0</v>
      </c>
      <c r="CD84" s="463">
        <f>'PTRM input'!AU595</f>
        <v>0</v>
      </c>
      <c r="CE84" s="462">
        <f>'PTRM input'!AV455</f>
        <v>0</v>
      </c>
      <c r="CF84" s="432">
        <f>'PTRM input'!AW455</f>
        <v>0</v>
      </c>
      <c r="CG84" s="432">
        <f>'PTRM input'!AX455</f>
        <v>0</v>
      </c>
      <c r="CH84" s="432">
        <f>'PTRM input'!AY455</f>
        <v>0</v>
      </c>
      <c r="CI84" s="432">
        <f>'PTRM input'!AZ455</f>
        <v>0</v>
      </c>
      <c r="CJ84" s="463">
        <f>'PTRM input'!BA455</f>
        <v>0</v>
      </c>
      <c r="CK84" s="462">
        <f>'PTRM input'!AW595</f>
        <v>0</v>
      </c>
      <c r="CL84" s="432">
        <f>'PTRM input'!AX595</f>
        <v>0</v>
      </c>
      <c r="CM84" s="432">
        <f>'PTRM input'!AY595</f>
        <v>0</v>
      </c>
      <c r="CN84" s="432">
        <f>'PTRM input'!AZ595</f>
        <v>0</v>
      </c>
      <c r="CO84" s="463">
        <f>'PTRM input'!BA595</f>
        <v>0</v>
      </c>
      <c r="CP84" s="462">
        <f>'PTRM input'!BB455</f>
        <v>0</v>
      </c>
      <c r="CQ84" s="432">
        <f>'PTRM input'!BC455</f>
        <v>0</v>
      </c>
      <c r="CR84" s="432">
        <f>'PTRM input'!BD455</f>
        <v>0</v>
      </c>
      <c r="CS84" s="432">
        <f>'PTRM input'!BE455</f>
        <v>0</v>
      </c>
      <c r="CT84" s="432">
        <f>'PTRM input'!BF455</f>
        <v>0</v>
      </c>
      <c r="CU84" s="463">
        <f>'PTRM input'!BG455</f>
        <v>0</v>
      </c>
      <c r="CV84" s="462">
        <f>'PTRM input'!BC595</f>
        <v>0</v>
      </c>
      <c r="CW84" s="432">
        <f>'PTRM input'!BD595</f>
        <v>0</v>
      </c>
      <c r="CX84" s="432">
        <f>'PTRM input'!BE595</f>
        <v>0</v>
      </c>
      <c r="CY84" s="432">
        <f>'PTRM input'!BF595</f>
        <v>0</v>
      </c>
      <c r="CZ84" s="463">
        <f>'PTRM input'!BG595</f>
        <v>0</v>
      </c>
      <c r="DA84" s="462">
        <f>'PTRM input'!BH455</f>
        <v>0</v>
      </c>
      <c r="DB84" s="432">
        <f>'PTRM input'!BI455</f>
        <v>0</v>
      </c>
      <c r="DC84" s="432">
        <f>'PTRM input'!BJ455</f>
        <v>0</v>
      </c>
      <c r="DD84" s="432">
        <f>'PTRM input'!BK455</f>
        <v>0</v>
      </c>
      <c r="DE84" s="432">
        <f>'PTRM input'!BL455</f>
        <v>0</v>
      </c>
      <c r="DF84" s="463">
        <f>'PTRM input'!BM455</f>
        <v>0</v>
      </c>
      <c r="DG84" s="462">
        <f>'PTRM input'!BI595</f>
        <v>0</v>
      </c>
      <c r="DH84" s="432">
        <f>'PTRM input'!BJ595</f>
        <v>0</v>
      </c>
      <c r="DI84" s="432">
        <f>'PTRM input'!BK595</f>
        <v>0</v>
      </c>
      <c r="DJ84" s="432">
        <f>'PTRM input'!BL595</f>
        <v>0</v>
      </c>
      <c r="DK84" s="463">
        <f>'PTRM input'!BM595</f>
        <v>0</v>
      </c>
      <c r="DL84" s="462">
        <f>'PTRM input'!BN455</f>
        <v>0</v>
      </c>
      <c r="DM84" s="432">
        <f>'PTRM input'!BO455</f>
        <v>0</v>
      </c>
      <c r="DN84" s="432">
        <f>'PTRM input'!BP455</f>
        <v>0</v>
      </c>
      <c r="DO84" s="432">
        <f>'PTRM input'!BQ455</f>
        <v>0</v>
      </c>
      <c r="DP84" s="432">
        <f>'PTRM input'!BR455</f>
        <v>0</v>
      </c>
      <c r="DQ84" s="463">
        <f>'PTRM input'!BS455</f>
        <v>0</v>
      </c>
      <c r="DR84" s="462">
        <f>'PTRM input'!BO595</f>
        <v>0</v>
      </c>
      <c r="DS84" s="432">
        <f>'PTRM input'!BP595</f>
        <v>0</v>
      </c>
      <c r="DT84" s="432">
        <f>'PTRM input'!BQ595</f>
        <v>0</v>
      </c>
      <c r="DU84" s="432">
        <f>'PTRM input'!BR595</f>
        <v>0</v>
      </c>
      <c r="DV84" s="463">
        <f>'PTRM input'!BS595</f>
        <v>0</v>
      </c>
      <c r="DW84" s="462">
        <f>'PTRM input'!BT455</f>
        <v>0</v>
      </c>
      <c r="DX84" s="432">
        <f>'PTRM input'!BU455</f>
        <v>0</v>
      </c>
      <c r="DY84" s="432">
        <f>'PTRM input'!BV455</f>
        <v>0</v>
      </c>
      <c r="DZ84" s="432">
        <f>'PTRM input'!BW455</f>
        <v>0</v>
      </c>
      <c r="EA84" s="432">
        <f>'PTRM input'!BX455</f>
        <v>0</v>
      </c>
      <c r="EB84" s="463">
        <f>'PTRM input'!BY455</f>
        <v>0</v>
      </c>
      <c r="EC84" s="462">
        <f>'PTRM input'!BU595</f>
        <v>0</v>
      </c>
      <c r="ED84" s="432">
        <f>'PTRM input'!BV595</f>
        <v>0</v>
      </c>
      <c r="EE84" s="432">
        <f>'PTRM input'!BW595</f>
        <v>0</v>
      </c>
      <c r="EF84" s="432">
        <f>'PTRM input'!BX595</f>
        <v>0</v>
      </c>
      <c r="EG84" s="463">
        <f>'PTRM input'!BY595</f>
        <v>0</v>
      </c>
      <c r="EH84" s="462">
        <f>'PTRM input'!BZ455</f>
        <v>0</v>
      </c>
      <c r="EI84" s="432">
        <f>'PTRM input'!CA455</f>
        <v>0</v>
      </c>
      <c r="EJ84" s="432">
        <f>'PTRM input'!CB455</f>
        <v>0</v>
      </c>
      <c r="EK84" s="432">
        <f>'PTRM input'!CC455</f>
        <v>0</v>
      </c>
      <c r="EL84" s="432">
        <f>'PTRM input'!CD455</f>
        <v>0</v>
      </c>
      <c r="EM84" s="463">
        <f>'PTRM input'!CE455</f>
        <v>0</v>
      </c>
      <c r="EN84" s="462">
        <f>'PTRM input'!CA595</f>
        <v>0</v>
      </c>
      <c r="EO84" s="432">
        <f>'PTRM input'!CB595</f>
        <v>0</v>
      </c>
      <c r="EP84" s="432">
        <f>'PTRM input'!CC595</f>
        <v>0</v>
      </c>
      <c r="EQ84" s="432">
        <f>'PTRM input'!CD595</f>
        <v>0</v>
      </c>
      <c r="ER84" s="463">
        <f>'PTRM input'!CE595</f>
        <v>0</v>
      </c>
      <c r="ES84" s="462">
        <f>'PTRM input'!CF455</f>
        <v>0</v>
      </c>
      <c r="ET84" s="432">
        <f>'PTRM input'!CG455</f>
        <v>0</v>
      </c>
      <c r="EU84" s="432">
        <f>'PTRM input'!CH455</f>
        <v>0</v>
      </c>
      <c r="EV84" s="432">
        <f>'PTRM input'!CI455</f>
        <v>0</v>
      </c>
      <c r="EW84" s="432">
        <f>'PTRM input'!CJ455</f>
        <v>0</v>
      </c>
      <c r="EX84" s="463">
        <f>'PTRM input'!CK455</f>
        <v>0</v>
      </c>
      <c r="EY84" s="462">
        <f>'PTRM input'!CG595</f>
        <v>0</v>
      </c>
      <c r="EZ84" s="432">
        <f>'PTRM input'!CH595</f>
        <v>0</v>
      </c>
      <c r="FA84" s="432">
        <f>'PTRM input'!CI595</f>
        <v>0</v>
      </c>
      <c r="FB84" s="432">
        <f>'PTRM input'!CJ595</f>
        <v>0</v>
      </c>
      <c r="FC84" s="463">
        <f>'PTRM input'!CK595</f>
        <v>0</v>
      </c>
      <c r="FD84" s="462">
        <f>'PTRM input'!CL455</f>
        <v>0</v>
      </c>
      <c r="FE84" s="432">
        <f>'PTRM input'!CM455</f>
        <v>0</v>
      </c>
      <c r="FF84" s="432">
        <f>'PTRM input'!CN455</f>
        <v>0</v>
      </c>
      <c r="FG84" s="432">
        <f>'PTRM input'!CO455</f>
        <v>0</v>
      </c>
      <c r="FH84" s="432">
        <f>'PTRM input'!CP455</f>
        <v>0</v>
      </c>
      <c r="FI84" s="463">
        <f>'PTRM input'!CQ455</f>
        <v>0</v>
      </c>
      <c r="FJ84" s="462">
        <f>'PTRM input'!CM595</f>
        <v>0</v>
      </c>
      <c r="FK84" s="432">
        <f>'PTRM input'!CN595</f>
        <v>0</v>
      </c>
      <c r="FL84" s="432">
        <f>'PTRM input'!CO595</f>
        <v>0</v>
      </c>
      <c r="FM84" s="432">
        <f>'PTRM input'!CP595</f>
        <v>0</v>
      </c>
      <c r="FN84" s="463">
        <f>'PTRM input'!CQ595</f>
        <v>0</v>
      </c>
      <c r="FO84" s="462">
        <f>'PTRM input'!CR455</f>
        <v>0</v>
      </c>
      <c r="FP84" s="432">
        <f>'PTRM input'!CS455</f>
        <v>0</v>
      </c>
      <c r="FQ84" s="432">
        <f>'PTRM input'!CT455</f>
        <v>0</v>
      </c>
      <c r="FR84" s="432">
        <f>'PTRM input'!CU455</f>
        <v>0</v>
      </c>
      <c r="FS84" s="432">
        <f>'PTRM input'!CV455</f>
        <v>0</v>
      </c>
      <c r="FT84" s="463">
        <f>'PTRM input'!CW455</f>
        <v>0</v>
      </c>
      <c r="FU84" s="462">
        <f>'PTRM input'!CS595</f>
        <v>0</v>
      </c>
      <c r="FV84" s="432">
        <f>'PTRM input'!CT595</f>
        <v>0</v>
      </c>
      <c r="FW84" s="432">
        <f>'PTRM input'!CU595</f>
        <v>0</v>
      </c>
      <c r="FX84" s="432">
        <f>'PTRM input'!CV595</f>
        <v>0</v>
      </c>
      <c r="FY84" s="463">
        <f>'PTRM input'!CW595</f>
        <v>0</v>
      </c>
      <c r="FZ84" s="462">
        <f>'PTRM input'!CX455</f>
        <v>0</v>
      </c>
      <c r="GA84" s="432">
        <f>'PTRM input'!CY455</f>
        <v>0</v>
      </c>
      <c r="GB84" s="432">
        <f>'PTRM input'!CZ455</f>
        <v>0</v>
      </c>
      <c r="GC84" s="432">
        <f>'PTRM input'!DA455</f>
        <v>0</v>
      </c>
      <c r="GD84" s="432">
        <f>'PTRM input'!DB455</f>
        <v>0</v>
      </c>
      <c r="GE84" s="463">
        <f>'PTRM input'!DC455</f>
        <v>0</v>
      </c>
      <c r="GF84" s="462">
        <f>'PTRM input'!CY595</f>
        <v>0</v>
      </c>
      <c r="GG84" s="432">
        <f>'PTRM input'!CZ595</f>
        <v>0</v>
      </c>
      <c r="GH84" s="432">
        <f>'PTRM input'!DA595</f>
        <v>0</v>
      </c>
      <c r="GI84" s="432">
        <f>'PTRM input'!DB595</f>
        <v>0</v>
      </c>
      <c r="GJ84" s="463">
        <f>'PTRM input'!DC595</f>
        <v>0</v>
      </c>
    </row>
    <row r="85" spans="1:192" s="4" customFormat="1">
      <c r="A85" s="22"/>
      <c r="B85" s="22"/>
      <c r="C85" s="22"/>
      <c r="D85" s="22"/>
      <c r="E85" s="432" t="str">
        <f>'PTRM input'!E456</f>
        <v>New Tariff  11</v>
      </c>
      <c r="F85" s="462">
        <f>'PTRM input'!F456</f>
        <v>0</v>
      </c>
      <c r="G85" s="432">
        <f>'PTRM input'!G456</f>
        <v>0</v>
      </c>
      <c r="H85" s="432">
        <f>'PTRM input'!H456</f>
        <v>0</v>
      </c>
      <c r="I85" s="432">
        <f>'PTRM input'!I456</f>
        <v>0</v>
      </c>
      <c r="J85" s="432">
        <f>'PTRM input'!J456</f>
        <v>0</v>
      </c>
      <c r="K85" s="463">
        <f>'PTRM input'!K456</f>
        <v>0</v>
      </c>
      <c r="L85" s="432">
        <f>'PTRM input'!G596</f>
        <v>0</v>
      </c>
      <c r="M85" s="432">
        <f>'PTRM input'!H596</f>
        <v>0</v>
      </c>
      <c r="N85" s="432">
        <f>'PTRM input'!I596</f>
        <v>0</v>
      </c>
      <c r="O85" s="432">
        <f>'PTRM input'!J596</f>
        <v>0</v>
      </c>
      <c r="P85" s="463">
        <f>'PTRM input'!K596</f>
        <v>0</v>
      </c>
      <c r="Q85" s="462">
        <f>'PTRM input'!L456</f>
        <v>0</v>
      </c>
      <c r="R85" s="432">
        <f>'PTRM input'!M456</f>
        <v>0</v>
      </c>
      <c r="S85" s="432">
        <f>'PTRM input'!N456</f>
        <v>0</v>
      </c>
      <c r="T85" s="432">
        <f>'PTRM input'!O456</f>
        <v>0</v>
      </c>
      <c r="U85" s="432">
        <f>'PTRM input'!P456</f>
        <v>0</v>
      </c>
      <c r="V85" s="463">
        <f>'PTRM input'!Q456</f>
        <v>0</v>
      </c>
      <c r="W85" s="432">
        <f>'PTRM input'!M596</f>
        <v>0</v>
      </c>
      <c r="X85" s="432">
        <f>'PTRM input'!N596</f>
        <v>0</v>
      </c>
      <c r="Y85" s="432">
        <f>'PTRM input'!O596</f>
        <v>0</v>
      </c>
      <c r="Z85" s="432">
        <f>'PTRM input'!P596</f>
        <v>0</v>
      </c>
      <c r="AA85" s="463">
        <f>'PTRM input'!Q596</f>
        <v>0</v>
      </c>
      <c r="AB85" s="432">
        <f>'PTRM input'!R456</f>
        <v>0</v>
      </c>
      <c r="AC85" s="432">
        <f>'PTRM input'!S456</f>
        <v>0</v>
      </c>
      <c r="AD85" s="432">
        <f>'PTRM input'!T456</f>
        <v>0</v>
      </c>
      <c r="AE85" s="432">
        <f>'PTRM input'!U456</f>
        <v>0</v>
      </c>
      <c r="AF85" s="432">
        <f>'PTRM input'!V456</f>
        <v>0</v>
      </c>
      <c r="AG85" s="432">
        <f>'PTRM input'!W456</f>
        <v>0</v>
      </c>
      <c r="AH85" s="462">
        <f>'PTRM input'!S596</f>
        <v>0</v>
      </c>
      <c r="AI85" s="432">
        <f>'PTRM input'!T596</f>
        <v>0</v>
      </c>
      <c r="AJ85" s="432">
        <f>'PTRM input'!U596</f>
        <v>0</v>
      </c>
      <c r="AK85" s="432">
        <f>'PTRM input'!V596</f>
        <v>0</v>
      </c>
      <c r="AL85" s="463">
        <f>'PTRM input'!W596</f>
        <v>0</v>
      </c>
      <c r="AM85" s="462">
        <f>'PTRM input'!X456</f>
        <v>0</v>
      </c>
      <c r="AN85" s="432">
        <f>'PTRM input'!Y456</f>
        <v>0</v>
      </c>
      <c r="AO85" s="432">
        <f>'PTRM input'!Z456</f>
        <v>0</v>
      </c>
      <c r="AP85" s="432">
        <f>'PTRM input'!AA456</f>
        <v>0</v>
      </c>
      <c r="AQ85" s="432">
        <f>'PTRM input'!AB456</f>
        <v>0</v>
      </c>
      <c r="AR85" s="463">
        <f>'PTRM input'!AC456</f>
        <v>0</v>
      </c>
      <c r="AS85" s="462">
        <f>'PTRM input'!Y596</f>
        <v>0</v>
      </c>
      <c r="AT85" s="432">
        <f>'PTRM input'!Z596</f>
        <v>0</v>
      </c>
      <c r="AU85" s="432">
        <f>'PTRM input'!AA596</f>
        <v>0</v>
      </c>
      <c r="AV85" s="432">
        <f>'PTRM input'!AB596</f>
        <v>0</v>
      </c>
      <c r="AW85" s="463">
        <f>'PTRM input'!AC596</f>
        <v>0</v>
      </c>
      <c r="AX85" s="462">
        <f>'PTRM input'!AD456</f>
        <v>0</v>
      </c>
      <c r="AY85" s="432">
        <f>'PTRM input'!AE456</f>
        <v>0</v>
      </c>
      <c r="AZ85" s="432">
        <f>'PTRM input'!AF456</f>
        <v>0</v>
      </c>
      <c r="BA85" s="432">
        <f>'PTRM input'!AG456</f>
        <v>0</v>
      </c>
      <c r="BB85" s="432">
        <f>'PTRM input'!AH456</f>
        <v>0</v>
      </c>
      <c r="BC85" s="463">
        <f>'PTRM input'!AI456</f>
        <v>0</v>
      </c>
      <c r="BD85" s="462">
        <f>'PTRM input'!AE596</f>
        <v>0</v>
      </c>
      <c r="BE85" s="432">
        <f>'PTRM input'!AF596</f>
        <v>0</v>
      </c>
      <c r="BF85" s="432">
        <f>'PTRM input'!AG596</f>
        <v>0</v>
      </c>
      <c r="BG85" s="432">
        <f>'PTRM input'!AH596</f>
        <v>0</v>
      </c>
      <c r="BH85" s="463">
        <f>'PTRM input'!AI596</f>
        <v>0</v>
      </c>
      <c r="BI85" s="462">
        <f>'PTRM input'!AJ456</f>
        <v>0</v>
      </c>
      <c r="BJ85" s="432">
        <f>'PTRM input'!AK456</f>
        <v>0</v>
      </c>
      <c r="BK85" s="432">
        <f>'PTRM input'!AL456</f>
        <v>0</v>
      </c>
      <c r="BL85" s="432">
        <f>'PTRM input'!AM456</f>
        <v>0</v>
      </c>
      <c r="BM85" s="432">
        <f>'PTRM input'!AN456</f>
        <v>0</v>
      </c>
      <c r="BN85" s="463">
        <f>'PTRM input'!AO456</f>
        <v>0</v>
      </c>
      <c r="BO85" s="462">
        <f>'PTRM input'!AK596</f>
        <v>0</v>
      </c>
      <c r="BP85" s="432">
        <f>'PTRM input'!AL596</f>
        <v>0</v>
      </c>
      <c r="BQ85" s="432">
        <f>'PTRM input'!AM596</f>
        <v>0</v>
      </c>
      <c r="BR85" s="432">
        <f>'PTRM input'!AN596</f>
        <v>0</v>
      </c>
      <c r="BS85" s="463">
        <f>'PTRM input'!AO596</f>
        <v>0</v>
      </c>
      <c r="BT85" s="462">
        <f>'PTRM input'!AP456</f>
        <v>0</v>
      </c>
      <c r="BU85" s="432">
        <f>'PTRM input'!AQ456</f>
        <v>0</v>
      </c>
      <c r="BV85" s="432">
        <f>'PTRM input'!AR456</f>
        <v>0</v>
      </c>
      <c r="BW85" s="432">
        <f>'PTRM input'!AS456</f>
        <v>0</v>
      </c>
      <c r="BX85" s="432">
        <f>'PTRM input'!AT456</f>
        <v>0</v>
      </c>
      <c r="BY85" s="463">
        <f>'PTRM input'!AU456</f>
        <v>0</v>
      </c>
      <c r="BZ85" s="462">
        <f>'PTRM input'!AQ596</f>
        <v>0</v>
      </c>
      <c r="CA85" s="432">
        <f>'PTRM input'!AR596</f>
        <v>0</v>
      </c>
      <c r="CB85" s="432">
        <f>'PTRM input'!AS596</f>
        <v>0</v>
      </c>
      <c r="CC85" s="432">
        <f>'PTRM input'!AT596</f>
        <v>0</v>
      </c>
      <c r="CD85" s="463">
        <f>'PTRM input'!AU596</f>
        <v>0</v>
      </c>
      <c r="CE85" s="462">
        <f>'PTRM input'!AV456</f>
        <v>0</v>
      </c>
      <c r="CF85" s="432">
        <f>'PTRM input'!AW456</f>
        <v>0</v>
      </c>
      <c r="CG85" s="432">
        <f>'PTRM input'!AX456</f>
        <v>0</v>
      </c>
      <c r="CH85" s="432">
        <f>'PTRM input'!AY456</f>
        <v>0</v>
      </c>
      <c r="CI85" s="432">
        <f>'PTRM input'!AZ456</f>
        <v>0</v>
      </c>
      <c r="CJ85" s="463">
        <f>'PTRM input'!BA456</f>
        <v>0</v>
      </c>
      <c r="CK85" s="462">
        <f>'PTRM input'!AW596</f>
        <v>0</v>
      </c>
      <c r="CL85" s="432">
        <f>'PTRM input'!AX596</f>
        <v>0</v>
      </c>
      <c r="CM85" s="432">
        <f>'PTRM input'!AY596</f>
        <v>0</v>
      </c>
      <c r="CN85" s="432">
        <f>'PTRM input'!AZ596</f>
        <v>0</v>
      </c>
      <c r="CO85" s="463">
        <f>'PTRM input'!BA596</f>
        <v>0</v>
      </c>
      <c r="CP85" s="462">
        <f>'PTRM input'!BB456</f>
        <v>0</v>
      </c>
      <c r="CQ85" s="432">
        <f>'PTRM input'!BC456</f>
        <v>0</v>
      </c>
      <c r="CR85" s="432">
        <f>'PTRM input'!BD456</f>
        <v>0</v>
      </c>
      <c r="CS85" s="432">
        <f>'PTRM input'!BE456</f>
        <v>0</v>
      </c>
      <c r="CT85" s="432">
        <f>'PTRM input'!BF456</f>
        <v>0</v>
      </c>
      <c r="CU85" s="463">
        <f>'PTRM input'!BG456</f>
        <v>0</v>
      </c>
      <c r="CV85" s="462">
        <f>'PTRM input'!BC596</f>
        <v>0</v>
      </c>
      <c r="CW85" s="432">
        <f>'PTRM input'!BD596</f>
        <v>0</v>
      </c>
      <c r="CX85" s="432">
        <f>'PTRM input'!BE596</f>
        <v>0</v>
      </c>
      <c r="CY85" s="432">
        <f>'PTRM input'!BF596</f>
        <v>0</v>
      </c>
      <c r="CZ85" s="463">
        <f>'PTRM input'!BG596</f>
        <v>0</v>
      </c>
      <c r="DA85" s="462">
        <f>'PTRM input'!BH456</f>
        <v>0</v>
      </c>
      <c r="DB85" s="432">
        <f>'PTRM input'!BI456</f>
        <v>0</v>
      </c>
      <c r="DC85" s="432">
        <f>'PTRM input'!BJ456</f>
        <v>0</v>
      </c>
      <c r="DD85" s="432">
        <f>'PTRM input'!BK456</f>
        <v>0</v>
      </c>
      <c r="DE85" s="432">
        <f>'PTRM input'!BL456</f>
        <v>0</v>
      </c>
      <c r="DF85" s="463">
        <f>'PTRM input'!BM456</f>
        <v>0</v>
      </c>
      <c r="DG85" s="462">
        <f>'PTRM input'!BI596</f>
        <v>0</v>
      </c>
      <c r="DH85" s="432">
        <f>'PTRM input'!BJ596</f>
        <v>0</v>
      </c>
      <c r="DI85" s="432">
        <f>'PTRM input'!BK596</f>
        <v>0</v>
      </c>
      <c r="DJ85" s="432">
        <f>'PTRM input'!BL596</f>
        <v>0</v>
      </c>
      <c r="DK85" s="463">
        <f>'PTRM input'!BM596</f>
        <v>0</v>
      </c>
      <c r="DL85" s="462">
        <f>'PTRM input'!BN456</f>
        <v>0</v>
      </c>
      <c r="DM85" s="432">
        <f>'PTRM input'!BO456</f>
        <v>0</v>
      </c>
      <c r="DN85" s="432">
        <f>'PTRM input'!BP456</f>
        <v>0</v>
      </c>
      <c r="DO85" s="432">
        <f>'PTRM input'!BQ456</f>
        <v>0</v>
      </c>
      <c r="DP85" s="432">
        <f>'PTRM input'!BR456</f>
        <v>0</v>
      </c>
      <c r="DQ85" s="463">
        <f>'PTRM input'!BS456</f>
        <v>0</v>
      </c>
      <c r="DR85" s="462">
        <f>'PTRM input'!BO596</f>
        <v>0</v>
      </c>
      <c r="DS85" s="432">
        <f>'PTRM input'!BP596</f>
        <v>0</v>
      </c>
      <c r="DT85" s="432">
        <f>'PTRM input'!BQ596</f>
        <v>0</v>
      </c>
      <c r="DU85" s="432">
        <f>'PTRM input'!BR596</f>
        <v>0</v>
      </c>
      <c r="DV85" s="463">
        <f>'PTRM input'!BS596</f>
        <v>0</v>
      </c>
      <c r="DW85" s="462">
        <f>'PTRM input'!BT456</f>
        <v>0</v>
      </c>
      <c r="DX85" s="432">
        <f>'PTRM input'!BU456</f>
        <v>0</v>
      </c>
      <c r="DY85" s="432">
        <f>'PTRM input'!BV456</f>
        <v>0</v>
      </c>
      <c r="DZ85" s="432">
        <f>'PTRM input'!BW456</f>
        <v>0</v>
      </c>
      <c r="EA85" s="432">
        <f>'PTRM input'!BX456</f>
        <v>0</v>
      </c>
      <c r="EB85" s="463">
        <f>'PTRM input'!BY456</f>
        <v>0</v>
      </c>
      <c r="EC85" s="462">
        <f>'PTRM input'!BU596</f>
        <v>0</v>
      </c>
      <c r="ED85" s="432">
        <f>'PTRM input'!BV596</f>
        <v>0</v>
      </c>
      <c r="EE85" s="432">
        <f>'PTRM input'!BW596</f>
        <v>0</v>
      </c>
      <c r="EF85" s="432">
        <f>'PTRM input'!BX596</f>
        <v>0</v>
      </c>
      <c r="EG85" s="463">
        <f>'PTRM input'!BY596</f>
        <v>0</v>
      </c>
      <c r="EH85" s="462">
        <f>'PTRM input'!BZ456</f>
        <v>0</v>
      </c>
      <c r="EI85" s="432">
        <f>'PTRM input'!CA456</f>
        <v>0</v>
      </c>
      <c r="EJ85" s="432">
        <f>'PTRM input'!CB456</f>
        <v>0</v>
      </c>
      <c r="EK85" s="432">
        <f>'PTRM input'!CC456</f>
        <v>0</v>
      </c>
      <c r="EL85" s="432">
        <f>'PTRM input'!CD456</f>
        <v>0</v>
      </c>
      <c r="EM85" s="463">
        <f>'PTRM input'!CE456</f>
        <v>0</v>
      </c>
      <c r="EN85" s="462">
        <f>'PTRM input'!CA596</f>
        <v>0</v>
      </c>
      <c r="EO85" s="432">
        <f>'PTRM input'!CB596</f>
        <v>0</v>
      </c>
      <c r="EP85" s="432">
        <f>'PTRM input'!CC596</f>
        <v>0</v>
      </c>
      <c r="EQ85" s="432">
        <f>'PTRM input'!CD596</f>
        <v>0</v>
      </c>
      <c r="ER85" s="463">
        <f>'PTRM input'!CE596</f>
        <v>0</v>
      </c>
      <c r="ES85" s="462">
        <f>'PTRM input'!CF456</f>
        <v>0</v>
      </c>
      <c r="ET85" s="432">
        <f>'PTRM input'!CG456</f>
        <v>0</v>
      </c>
      <c r="EU85" s="432">
        <f>'PTRM input'!CH456</f>
        <v>0</v>
      </c>
      <c r="EV85" s="432">
        <f>'PTRM input'!CI456</f>
        <v>0</v>
      </c>
      <c r="EW85" s="432">
        <f>'PTRM input'!CJ456</f>
        <v>0</v>
      </c>
      <c r="EX85" s="463">
        <f>'PTRM input'!CK456</f>
        <v>0</v>
      </c>
      <c r="EY85" s="462">
        <f>'PTRM input'!CG596</f>
        <v>0</v>
      </c>
      <c r="EZ85" s="432">
        <f>'PTRM input'!CH596</f>
        <v>0</v>
      </c>
      <c r="FA85" s="432">
        <f>'PTRM input'!CI596</f>
        <v>0</v>
      </c>
      <c r="FB85" s="432">
        <f>'PTRM input'!CJ596</f>
        <v>0</v>
      </c>
      <c r="FC85" s="463">
        <f>'PTRM input'!CK596</f>
        <v>0</v>
      </c>
      <c r="FD85" s="462">
        <f>'PTRM input'!CL456</f>
        <v>0</v>
      </c>
      <c r="FE85" s="432">
        <f>'PTRM input'!CM456</f>
        <v>0</v>
      </c>
      <c r="FF85" s="432">
        <f>'PTRM input'!CN456</f>
        <v>0</v>
      </c>
      <c r="FG85" s="432">
        <f>'PTRM input'!CO456</f>
        <v>0</v>
      </c>
      <c r="FH85" s="432">
        <f>'PTRM input'!CP456</f>
        <v>0</v>
      </c>
      <c r="FI85" s="463">
        <f>'PTRM input'!CQ456</f>
        <v>0</v>
      </c>
      <c r="FJ85" s="462">
        <f>'PTRM input'!CM596</f>
        <v>0</v>
      </c>
      <c r="FK85" s="432">
        <f>'PTRM input'!CN596</f>
        <v>0</v>
      </c>
      <c r="FL85" s="432">
        <f>'PTRM input'!CO596</f>
        <v>0</v>
      </c>
      <c r="FM85" s="432">
        <f>'PTRM input'!CP596</f>
        <v>0</v>
      </c>
      <c r="FN85" s="463">
        <f>'PTRM input'!CQ596</f>
        <v>0</v>
      </c>
      <c r="FO85" s="462">
        <f>'PTRM input'!CR456</f>
        <v>0</v>
      </c>
      <c r="FP85" s="432">
        <f>'PTRM input'!CS456</f>
        <v>0</v>
      </c>
      <c r="FQ85" s="432">
        <f>'PTRM input'!CT456</f>
        <v>0</v>
      </c>
      <c r="FR85" s="432">
        <f>'PTRM input'!CU456</f>
        <v>0</v>
      </c>
      <c r="FS85" s="432">
        <f>'PTRM input'!CV456</f>
        <v>0</v>
      </c>
      <c r="FT85" s="463">
        <f>'PTRM input'!CW456</f>
        <v>0</v>
      </c>
      <c r="FU85" s="462">
        <f>'PTRM input'!CS596</f>
        <v>0</v>
      </c>
      <c r="FV85" s="432">
        <f>'PTRM input'!CT596</f>
        <v>0</v>
      </c>
      <c r="FW85" s="432">
        <f>'PTRM input'!CU596</f>
        <v>0</v>
      </c>
      <c r="FX85" s="432">
        <f>'PTRM input'!CV596</f>
        <v>0</v>
      </c>
      <c r="FY85" s="463">
        <f>'PTRM input'!CW596</f>
        <v>0</v>
      </c>
      <c r="FZ85" s="462">
        <f>'PTRM input'!CX456</f>
        <v>0</v>
      </c>
      <c r="GA85" s="432">
        <f>'PTRM input'!CY456</f>
        <v>0</v>
      </c>
      <c r="GB85" s="432">
        <f>'PTRM input'!CZ456</f>
        <v>0</v>
      </c>
      <c r="GC85" s="432">
        <f>'PTRM input'!DA456</f>
        <v>0</v>
      </c>
      <c r="GD85" s="432">
        <f>'PTRM input'!DB456</f>
        <v>0</v>
      </c>
      <c r="GE85" s="463">
        <f>'PTRM input'!DC456</f>
        <v>0</v>
      </c>
      <c r="GF85" s="462">
        <f>'PTRM input'!CY596</f>
        <v>0</v>
      </c>
      <c r="GG85" s="432">
        <f>'PTRM input'!CZ596</f>
        <v>0</v>
      </c>
      <c r="GH85" s="432">
        <f>'PTRM input'!DA596</f>
        <v>0</v>
      </c>
      <c r="GI85" s="432">
        <f>'PTRM input'!DB596</f>
        <v>0</v>
      </c>
      <c r="GJ85" s="463">
        <f>'PTRM input'!DC596</f>
        <v>0</v>
      </c>
    </row>
    <row r="86" spans="1:192" s="4" customFormat="1">
      <c r="A86" s="22"/>
      <c r="B86" s="22"/>
      <c r="C86" s="22"/>
      <c r="D86" s="22"/>
      <c r="E86" s="432" t="str">
        <f>'PTRM input'!E457</f>
        <v>Public Lighting</v>
      </c>
      <c r="F86" s="462">
        <f>'PTRM input'!F457</f>
        <v>6428.1328549684695</v>
      </c>
      <c r="G86" s="432">
        <f>'PTRM input'!G457</f>
        <v>0</v>
      </c>
      <c r="H86" s="432">
        <f>'PTRM input'!H457</f>
        <v>0</v>
      </c>
      <c r="I86" s="432">
        <f>'PTRM input'!I457</f>
        <v>0</v>
      </c>
      <c r="J86" s="432">
        <f>'PTRM input'!J457</f>
        <v>0</v>
      </c>
      <c r="K86" s="463">
        <f>'PTRM input'!K457</f>
        <v>0</v>
      </c>
      <c r="L86" s="432">
        <f>'PTRM input'!G597</f>
        <v>0</v>
      </c>
      <c r="M86" s="432">
        <f>'PTRM input'!H597</f>
        <v>0</v>
      </c>
      <c r="N86" s="432">
        <f>'PTRM input'!I597</f>
        <v>0</v>
      </c>
      <c r="O86" s="432">
        <f>'PTRM input'!J597</f>
        <v>0</v>
      </c>
      <c r="P86" s="463">
        <f>'PTRM input'!K597</f>
        <v>0</v>
      </c>
      <c r="Q86" s="462">
        <f>'PTRM input'!L457</f>
        <v>0</v>
      </c>
      <c r="R86" s="432">
        <f>'PTRM input'!M457</f>
        <v>0</v>
      </c>
      <c r="S86" s="432">
        <f>'PTRM input'!N457</f>
        <v>0</v>
      </c>
      <c r="T86" s="432">
        <f>'PTRM input'!O457</f>
        <v>0</v>
      </c>
      <c r="U86" s="432">
        <f>'PTRM input'!P457</f>
        <v>0</v>
      </c>
      <c r="V86" s="463">
        <f>'PTRM input'!Q457</f>
        <v>0</v>
      </c>
      <c r="W86" s="432">
        <f>'PTRM input'!M597</f>
        <v>0</v>
      </c>
      <c r="X86" s="432">
        <f>'PTRM input'!N597</f>
        <v>0</v>
      </c>
      <c r="Y86" s="432">
        <f>'PTRM input'!O597</f>
        <v>0</v>
      </c>
      <c r="Z86" s="432">
        <f>'PTRM input'!P597</f>
        <v>0</v>
      </c>
      <c r="AA86" s="463">
        <f>'PTRM input'!Q597</f>
        <v>0</v>
      </c>
      <c r="AB86" s="432">
        <f>'PTRM input'!R457</f>
        <v>0</v>
      </c>
      <c r="AC86" s="432">
        <f>'PTRM input'!S457</f>
        <v>0</v>
      </c>
      <c r="AD86" s="432">
        <f>'PTRM input'!T457</f>
        <v>0</v>
      </c>
      <c r="AE86" s="432">
        <f>'PTRM input'!U457</f>
        <v>0</v>
      </c>
      <c r="AF86" s="432">
        <f>'PTRM input'!V457</f>
        <v>0</v>
      </c>
      <c r="AG86" s="432">
        <f>'PTRM input'!W457</f>
        <v>0</v>
      </c>
      <c r="AH86" s="462">
        <f>'PTRM input'!S597</f>
        <v>0</v>
      </c>
      <c r="AI86" s="432">
        <f>'PTRM input'!T597</f>
        <v>0</v>
      </c>
      <c r="AJ86" s="432">
        <f>'PTRM input'!U597</f>
        <v>0</v>
      </c>
      <c r="AK86" s="432">
        <f>'PTRM input'!V597</f>
        <v>0</v>
      </c>
      <c r="AL86" s="463">
        <f>'PTRM input'!W597</f>
        <v>0</v>
      </c>
      <c r="AM86" s="462">
        <f>'PTRM input'!X457</f>
        <v>30103199.655604858</v>
      </c>
      <c r="AN86" s="432">
        <f>'PTRM input'!Y457</f>
        <v>0</v>
      </c>
      <c r="AO86" s="432">
        <f>'PTRM input'!Z457</f>
        <v>0</v>
      </c>
      <c r="AP86" s="432">
        <f>'PTRM input'!AA457</f>
        <v>0</v>
      </c>
      <c r="AQ86" s="432">
        <f>'PTRM input'!AB457</f>
        <v>0</v>
      </c>
      <c r="AR86" s="463">
        <f>'PTRM input'!AC457</f>
        <v>0</v>
      </c>
      <c r="AS86" s="462">
        <f>'PTRM input'!Y597</f>
        <v>0</v>
      </c>
      <c r="AT86" s="432">
        <f>'PTRM input'!Z597</f>
        <v>0</v>
      </c>
      <c r="AU86" s="432">
        <f>'PTRM input'!AA597</f>
        <v>0</v>
      </c>
      <c r="AV86" s="432">
        <f>'PTRM input'!AB597</f>
        <v>0</v>
      </c>
      <c r="AW86" s="463">
        <f>'PTRM input'!AC597</f>
        <v>0</v>
      </c>
      <c r="AX86" s="462">
        <f>'PTRM input'!AD457</f>
        <v>0</v>
      </c>
      <c r="AY86" s="432">
        <f>'PTRM input'!AE457</f>
        <v>0</v>
      </c>
      <c r="AZ86" s="432">
        <f>'PTRM input'!AF457</f>
        <v>0</v>
      </c>
      <c r="BA86" s="432">
        <f>'PTRM input'!AG457</f>
        <v>0</v>
      </c>
      <c r="BB86" s="432">
        <f>'PTRM input'!AH457</f>
        <v>0</v>
      </c>
      <c r="BC86" s="463">
        <f>'PTRM input'!AI457</f>
        <v>0</v>
      </c>
      <c r="BD86" s="462">
        <f>'PTRM input'!AE597</f>
        <v>0</v>
      </c>
      <c r="BE86" s="432">
        <f>'PTRM input'!AF597</f>
        <v>0</v>
      </c>
      <c r="BF86" s="432">
        <f>'PTRM input'!AG597</f>
        <v>0</v>
      </c>
      <c r="BG86" s="432">
        <f>'PTRM input'!AH597</f>
        <v>0</v>
      </c>
      <c r="BH86" s="463">
        <f>'PTRM input'!AI597</f>
        <v>0</v>
      </c>
      <c r="BI86" s="462">
        <f>'PTRM input'!AJ457</f>
        <v>0</v>
      </c>
      <c r="BJ86" s="432">
        <f>'PTRM input'!AK457</f>
        <v>0</v>
      </c>
      <c r="BK86" s="432">
        <f>'PTRM input'!AL457</f>
        <v>0</v>
      </c>
      <c r="BL86" s="432">
        <f>'PTRM input'!AM457</f>
        <v>0</v>
      </c>
      <c r="BM86" s="432">
        <f>'PTRM input'!AN457</f>
        <v>0</v>
      </c>
      <c r="BN86" s="463">
        <f>'PTRM input'!AO457</f>
        <v>0</v>
      </c>
      <c r="BO86" s="462">
        <f>'PTRM input'!AK597</f>
        <v>0</v>
      </c>
      <c r="BP86" s="432">
        <f>'PTRM input'!AL597</f>
        <v>0</v>
      </c>
      <c r="BQ86" s="432">
        <f>'PTRM input'!AM597</f>
        <v>0</v>
      </c>
      <c r="BR86" s="432">
        <f>'PTRM input'!AN597</f>
        <v>0</v>
      </c>
      <c r="BS86" s="463">
        <f>'PTRM input'!AO597</f>
        <v>0</v>
      </c>
      <c r="BT86" s="462">
        <f>'PTRM input'!AP457</f>
        <v>0</v>
      </c>
      <c r="BU86" s="432">
        <f>'PTRM input'!AQ457</f>
        <v>0</v>
      </c>
      <c r="BV86" s="432">
        <f>'PTRM input'!AR457</f>
        <v>0</v>
      </c>
      <c r="BW86" s="432">
        <f>'PTRM input'!AS457</f>
        <v>0</v>
      </c>
      <c r="BX86" s="432">
        <f>'PTRM input'!AT457</f>
        <v>0</v>
      </c>
      <c r="BY86" s="463">
        <f>'PTRM input'!AU457</f>
        <v>0</v>
      </c>
      <c r="BZ86" s="462">
        <f>'PTRM input'!AQ597</f>
        <v>0</v>
      </c>
      <c r="CA86" s="432">
        <f>'PTRM input'!AR597</f>
        <v>0</v>
      </c>
      <c r="CB86" s="432">
        <f>'PTRM input'!AS597</f>
        <v>0</v>
      </c>
      <c r="CC86" s="432">
        <f>'PTRM input'!AT597</f>
        <v>0</v>
      </c>
      <c r="CD86" s="463">
        <f>'PTRM input'!AU597</f>
        <v>0</v>
      </c>
      <c r="CE86" s="462">
        <f>'PTRM input'!AV457</f>
        <v>82085524.126143962</v>
      </c>
      <c r="CF86" s="432">
        <f>'PTRM input'!AW457</f>
        <v>0</v>
      </c>
      <c r="CG86" s="432">
        <f>'PTRM input'!AX457</f>
        <v>0</v>
      </c>
      <c r="CH86" s="432">
        <f>'PTRM input'!AY457</f>
        <v>0</v>
      </c>
      <c r="CI86" s="432">
        <f>'PTRM input'!AZ457</f>
        <v>0</v>
      </c>
      <c r="CJ86" s="463">
        <f>'PTRM input'!BA457</f>
        <v>0</v>
      </c>
      <c r="CK86" s="462">
        <f>'PTRM input'!AW597</f>
        <v>0</v>
      </c>
      <c r="CL86" s="432">
        <f>'PTRM input'!AX597</f>
        <v>0</v>
      </c>
      <c r="CM86" s="432">
        <f>'PTRM input'!AY597</f>
        <v>0</v>
      </c>
      <c r="CN86" s="432">
        <f>'PTRM input'!AZ597</f>
        <v>0</v>
      </c>
      <c r="CO86" s="463">
        <f>'PTRM input'!BA597</f>
        <v>0</v>
      </c>
      <c r="CP86" s="462">
        <f>'PTRM input'!BB457</f>
        <v>0</v>
      </c>
      <c r="CQ86" s="432">
        <f>'PTRM input'!BC457</f>
        <v>0</v>
      </c>
      <c r="CR86" s="432">
        <f>'PTRM input'!BD457</f>
        <v>0</v>
      </c>
      <c r="CS86" s="432">
        <f>'PTRM input'!BE457</f>
        <v>0</v>
      </c>
      <c r="CT86" s="432">
        <f>'PTRM input'!BF457</f>
        <v>0</v>
      </c>
      <c r="CU86" s="463">
        <f>'PTRM input'!BG457</f>
        <v>0</v>
      </c>
      <c r="CV86" s="462">
        <f>'PTRM input'!BC597</f>
        <v>0</v>
      </c>
      <c r="CW86" s="432">
        <f>'PTRM input'!BD597</f>
        <v>0</v>
      </c>
      <c r="CX86" s="432">
        <f>'PTRM input'!BE597</f>
        <v>0</v>
      </c>
      <c r="CY86" s="432">
        <f>'PTRM input'!BF597</f>
        <v>0</v>
      </c>
      <c r="CZ86" s="463">
        <f>'PTRM input'!BG597</f>
        <v>0</v>
      </c>
      <c r="DA86" s="462">
        <f>'PTRM input'!BH457</f>
        <v>0</v>
      </c>
      <c r="DB86" s="432">
        <f>'PTRM input'!BI457</f>
        <v>0</v>
      </c>
      <c r="DC86" s="432">
        <f>'PTRM input'!BJ457</f>
        <v>0</v>
      </c>
      <c r="DD86" s="432">
        <f>'PTRM input'!BK457</f>
        <v>0</v>
      </c>
      <c r="DE86" s="432">
        <f>'PTRM input'!BL457</f>
        <v>0</v>
      </c>
      <c r="DF86" s="463">
        <f>'PTRM input'!BM457</f>
        <v>0</v>
      </c>
      <c r="DG86" s="462">
        <f>'PTRM input'!BI597</f>
        <v>0</v>
      </c>
      <c r="DH86" s="432">
        <f>'PTRM input'!BJ597</f>
        <v>0</v>
      </c>
      <c r="DI86" s="432">
        <f>'PTRM input'!BK597</f>
        <v>0</v>
      </c>
      <c r="DJ86" s="432">
        <f>'PTRM input'!BL597</f>
        <v>0</v>
      </c>
      <c r="DK86" s="463">
        <f>'PTRM input'!BM597</f>
        <v>0</v>
      </c>
      <c r="DL86" s="462">
        <f>'PTRM input'!BN457</f>
        <v>0</v>
      </c>
      <c r="DM86" s="432">
        <f>'PTRM input'!BO457</f>
        <v>0</v>
      </c>
      <c r="DN86" s="432">
        <f>'PTRM input'!BP457</f>
        <v>0</v>
      </c>
      <c r="DO86" s="432">
        <f>'PTRM input'!BQ457</f>
        <v>0</v>
      </c>
      <c r="DP86" s="432">
        <f>'PTRM input'!BR457</f>
        <v>0</v>
      </c>
      <c r="DQ86" s="463">
        <f>'PTRM input'!BS457</f>
        <v>0</v>
      </c>
      <c r="DR86" s="462">
        <f>'PTRM input'!BO597</f>
        <v>0</v>
      </c>
      <c r="DS86" s="432">
        <f>'PTRM input'!BP597</f>
        <v>0</v>
      </c>
      <c r="DT86" s="432">
        <f>'PTRM input'!BQ597</f>
        <v>0</v>
      </c>
      <c r="DU86" s="432">
        <f>'PTRM input'!BR597</f>
        <v>0</v>
      </c>
      <c r="DV86" s="463">
        <f>'PTRM input'!BS597</f>
        <v>0</v>
      </c>
      <c r="DW86" s="462">
        <f>'PTRM input'!BT457</f>
        <v>0</v>
      </c>
      <c r="DX86" s="432">
        <f>'PTRM input'!BU457</f>
        <v>0</v>
      </c>
      <c r="DY86" s="432">
        <f>'PTRM input'!BV457</f>
        <v>0</v>
      </c>
      <c r="DZ86" s="432">
        <f>'PTRM input'!BW457</f>
        <v>0</v>
      </c>
      <c r="EA86" s="432">
        <f>'PTRM input'!BX457</f>
        <v>0</v>
      </c>
      <c r="EB86" s="463">
        <f>'PTRM input'!BY457</f>
        <v>0</v>
      </c>
      <c r="EC86" s="462">
        <f>'PTRM input'!BU597</f>
        <v>0</v>
      </c>
      <c r="ED86" s="432">
        <f>'PTRM input'!BV597</f>
        <v>0</v>
      </c>
      <c r="EE86" s="432">
        <f>'PTRM input'!BW597</f>
        <v>0</v>
      </c>
      <c r="EF86" s="432">
        <f>'PTRM input'!BX597</f>
        <v>0</v>
      </c>
      <c r="EG86" s="463">
        <f>'PTRM input'!BY597</f>
        <v>0</v>
      </c>
      <c r="EH86" s="462">
        <f>'PTRM input'!BZ457</f>
        <v>0</v>
      </c>
      <c r="EI86" s="432">
        <f>'PTRM input'!CA457</f>
        <v>0</v>
      </c>
      <c r="EJ86" s="432">
        <f>'PTRM input'!CB457</f>
        <v>0</v>
      </c>
      <c r="EK86" s="432">
        <f>'PTRM input'!CC457</f>
        <v>0</v>
      </c>
      <c r="EL86" s="432">
        <f>'PTRM input'!CD457</f>
        <v>0</v>
      </c>
      <c r="EM86" s="463">
        <f>'PTRM input'!CE457</f>
        <v>0</v>
      </c>
      <c r="EN86" s="462">
        <f>'PTRM input'!CA597</f>
        <v>0</v>
      </c>
      <c r="EO86" s="432">
        <f>'PTRM input'!CB597</f>
        <v>0</v>
      </c>
      <c r="EP86" s="432">
        <f>'PTRM input'!CC597</f>
        <v>0</v>
      </c>
      <c r="EQ86" s="432">
        <f>'PTRM input'!CD597</f>
        <v>0</v>
      </c>
      <c r="ER86" s="463">
        <f>'PTRM input'!CE597</f>
        <v>0</v>
      </c>
      <c r="ES86" s="462">
        <f>'PTRM input'!CF457</f>
        <v>0</v>
      </c>
      <c r="ET86" s="432">
        <f>'PTRM input'!CG457</f>
        <v>0</v>
      </c>
      <c r="EU86" s="432">
        <f>'PTRM input'!CH457</f>
        <v>0</v>
      </c>
      <c r="EV86" s="432">
        <f>'PTRM input'!CI457</f>
        <v>0</v>
      </c>
      <c r="EW86" s="432">
        <f>'PTRM input'!CJ457</f>
        <v>0</v>
      </c>
      <c r="EX86" s="463">
        <f>'PTRM input'!CK457</f>
        <v>0</v>
      </c>
      <c r="EY86" s="462">
        <f>'PTRM input'!CG597</f>
        <v>0</v>
      </c>
      <c r="EZ86" s="432">
        <f>'PTRM input'!CH597</f>
        <v>0</v>
      </c>
      <c r="FA86" s="432">
        <f>'PTRM input'!CI597</f>
        <v>0</v>
      </c>
      <c r="FB86" s="432">
        <f>'PTRM input'!CJ597</f>
        <v>0</v>
      </c>
      <c r="FC86" s="463">
        <f>'PTRM input'!CK597</f>
        <v>0</v>
      </c>
      <c r="FD86" s="462">
        <f>'PTRM input'!CL457</f>
        <v>0</v>
      </c>
      <c r="FE86" s="432">
        <f>'PTRM input'!CM457</f>
        <v>0</v>
      </c>
      <c r="FF86" s="432">
        <f>'PTRM input'!CN457</f>
        <v>0</v>
      </c>
      <c r="FG86" s="432">
        <f>'PTRM input'!CO457</f>
        <v>0</v>
      </c>
      <c r="FH86" s="432">
        <f>'PTRM input'!CP457</f>
        <v>0</v>
      </c>
      <c r="FI86" s="463">
        <f>'PTRM input'!CQ457</f>
        <v>0</v>
      </c>
      <c r="FJ86" s="462">
        <f>'PTRM input'!CM597</f>
        <v>0</v>
      </c>
      <c r="FK86" s="432">
        <f>'PTRM input'!CN597</f>
        <v>0</v>
      </c>
      <c r="FL86" s="432">
        <f>'PTRM input'!CO597</f>
        <v>0</v>
      </c>
      <c r="FM86" s="432">
        <f>'PTRM input'!CP597</f>
        <v>0</v>
      </c>
      <c r="FN86" s="463">
        <f>'PTRM input'!CQ597</f>
        <v>0</v>
      </c>
      <c r="FO86" s="462">
        <f>'PTRM input'!CR457</f>
        <v>0</v>
      </c>
      <c r="FP86" s="432">
        <f>'PTRM input'!CS457</f>
        <v>0</v>
      </c>
      <c r="FQ86" s="432">
        <f>'PTRM input'!CT457</f>
        <v>0</v>
      </c>
      <c r="FR86" s="432">
        <f>'PTRM input'!CU457</f>
        <v>0</v>
      </c>
      <c r="FS86" s="432">
        <f>'PTRM input'!CV457</f>
        <v>0</v>
      </c>
      <c r="FT86" s="463">
        <f>'PTRM input'!CW457</f>
        <v>0</v>
      </c>
      <c r="FU86" s="462">
        <f>'PTRM input'!CS597</f>
        <v>0</v>
      </c>
      <c r="FV86" s="432">
        <f>'PTRM input'!CT597</f>
        <v>0</v>
      </c>
      <c r="FW86" s="432">
        <f>'PTRM input'!CU597</f>
        <v>0</v>
      </c>
      <c r="FX86" s="432">
        <f>'PTRM input'!CV597</f>
        <v>0</v>
      </c>
      <c r="FY86" s="463">
        <f>'PTRM input'!CW597</f>
        <v>0</v>
      </c>
      <c r="FZ86" s="462">
        <f>'PTRM input'!CX457</f>
        <v>0</v>
      </c>
      <c r="GA86" s="432">
        <f>'PTRM input'!CY457</f>
        <v>0</v>
      </c>
      <c r="GB86" s="432">
        <f>'PTRM input'!CZ457</f>
        <v>0</v>
      </c>
      <c r="GC86" s="432">
        <f>'PTRM input'!DA457</f>
        <v>0</v>
      </c>
      <c r="GD86" s="432">
        <f>'PTRM input'!DB457</f>
        <v>0</v>
      </c>
      <c r="GE86" s="463">
        <f>'PTRM input'!DC457</f>
        <v>0</v>
      </c>
      <c r="GF86" s="462">
        <f>'PTRM input'!CY597</f>
        <v>0</v>
      </c>
      <c r="GG86" s="432">
        <f>'PTRM input'!CZ597</f>
        <v>0</v>
      </c>
      <c r="GH86" s="432">
        <f>'PTRM input'!DA597</f>
        <v>0</v>
      </c>
      <c r="GI86" s="432">
        <f>'PTRM input'!DB597</f>
        <v>0</v>
      </c>
      <c r="GJ86" s="463">
        <f>'PTRM input'!DC597</f>
        <v>0</v>
      </c>
    </row>
    <row r="87" spans="1:192" s="4" customFormat="1">
      <c r="A87" s="22"/>
      <c r="B87" s="22"/>
      <c r="C87" s="22"/>
      <c r="D87" s="22"/>
      <c r="E87" s="432" t="str">
        <f>'PTRM input'!E458</f>
        <v>New Tariff  1</v>
      </c>
      <c r="F87" s="462">
        <f>'PTRM input'!F458</f>
        <v>0</v>
      </c>
      <c r="G87" s="432">
        <f>'PTRM input'!G458</f>
        <v>0</v>
      </c>
      <c r="H87" s="432">
        <f>'PTRM input'!H458</f>
        <v>0</v>
      </c>
      <c r="I87" s="432">
        <f>'PTRM input'!I458</f>
        <v>0</v>
      </c>
      <c r="J87" s="432">
        <f>'PTRM input'!J458</f>
        <v>0</v>
      </c>
      <c r="K87" s="463">
        <f>'PTRM input'!K458</f>
        <v>0</v>
      </c>
      <c r="L87" s="432">
        <f>'PTRM input'!G598</f>
        <v>0</v>
      </c>
      <c r="M87" s="432">
        <f>'PTRM input'!H598</f>
        <v>0</v>
      </c>
      <c r="N87" s="432">
        <f>'PTRM input'!I598</f>
        <v>0</v>
      </c>
      <c r="O87" s="432">
        <f>'PTRM input'!J598</f>
        <v>0</v>
      </c>
      <c r="P87" s="463">
        <f>'PTRM input'!K598</f>
        <v>0</v>
      </c>
      <c r="Q87" s="462">
        <f>'PTRM input'!L458</f>
        <v>0</v>
      </c>
      <c r="R87" s="432">
        <f>'PTRM input'!M458</f>
        <v>0</v>
      </c>
      <c r="S87" s="432">
        <f>'PTRM input'!N458</f>
        <v>0</v>
      </c>
      <c r="T87" s="432">
        <f>'PTRM input'!O458</f>
        <v>0</v>
      </c>
      <c r="U87" s="432">
        <f>'PTRM input'!P458</f>
        <v>0</v>
      </c>
      <c r="V87" s="463">
        <f>'PTRM input'!Q458</f>
        <v>0</v>
      </c>
      <c r="W87" s="432">
        <f>'PTRM input'!M598</f>
        <v>0</v>
      </c>
      <c r="X87" s="432">
        <f>'PTRM input'!N598</f>
        <v>0</v>
      </c>
      <c r="Y87" s="432">
        <f>'PTRM input'!O598</f>
        <v>0</v>
      </c>
      <c r="Z87" s="432">
        <f>'PTRM input'!P598</f>
        <v>0</v>
      </c>
      <c r="AA87" s="463">
        <f>'PTRM input'!Q598</f>
        <v>0</v>
      </c>
      <c r="AB87" s="432">
        <f>'PTRM input'!R458</f>
        <v>0</v>
      </c>
      <c r="AC87" s="432">
        <f>'PTRM input'!S458</f>
        <v>0</v>
      </c>
      <c r="AD87" s="432">
        <f>'PTRM input'!T458</f>
        <v>0</v>
      </c>
      <c r="AE87" s="432">
        <f>'PTRM input'!U458</f>
        <v>0</v>
      </c>
      <c r="AF87" s="432">
        <f>'PTRM input'!V458</f>
        <v>0</v>
      </c>
      <c r="AG87" s="432">
        <f>'PTRM input'!W458</f>
        <v>0</v>
      </c>
      <c r="AH87" s="462">
        <f>'PTRM input'!S598</f>
        <v>0</v>
      </c>
      <c r="AI87" s="432">
        <f>'PTRM input'!T598</f>
        <v>0</v>
      </c>
      <c r="AJ87" s="432">
        <f>'PTRM input'!U598</f>
        <v>0</v>
      </c>
      <c r="AK87" s="432">
        <f>'PTRM input'!V598</f>
        <v>0</v>
      </c>
      <c r="AL87" s="463">
        <f>'PTRM input'!W598</f>
        <v>0</v>
      </c>
      <c r="AM87" s="462">
        <f>'PTRM input'!X458</f>
        <v>0</v>
      </c>
      <c r="AN87" s="432">
        <f>'PTRM input'!Y458</f>
        <v>0</v>
      </c>
      <c r="AO87" s="432">
        <f>'PTRM input'!Z458</f>
        <v>0</v>
      </c>
      <c r="AP87" s="432">
        <f>'PTRM input'!AA458</f>
        <v>0</v>
      </c>
      <c r="AQ87" s="432">
        <f>'PTRM input'!AB458</f>
        <v>0</v>
      </c>
      <c r="AR87" s="463">
        <f>'PTRM input'!AC458</f>
        <v>0</v>
      </c>
      <c r="AS87" s="462">
        <f>'PTRM input'!Y598</f>
        <v>0</v>
      </c>
      <c r="AT87" s="432">
        <f>'PTRM input'!Z598</f>
        <v>0</v>
      </c>
      <c r="AU87" s="432">
        <f>'PTRM input'!AA598</f>
        <v>0</v>
      </c>
      <c r="AV87" s="432">
        <f>'PTRM input'!AB598</f>
        <v>0</v>
      </c>
      <c r="AW87" s="463">
        <f>'PTRM input'!AC598</f>
        <v>0</v>
      </c>
      <c r="AX87" s="462">
        <f>'PTRM input'!AD458</f>
        <v>0</v>
      </c>
      <c r="AY87" s="432">
        <f>'PTRM input'!AE458</f>
        <v>0</v>
      </c>
      <c r="AZ87" s="432">
        <f>'PTRM input'!AF458</f>
        <v>0</v>
      </c>
      <c r="BA87" s="432">
        <f>'PTRM input'!AG458</f>
        <v>0</v>
      </c>
      <c r="BB87" s="432">
        <f>'PTRM input'!AH458</f>
        <v>0</v>
      </c>
      <c r="BC87" s="463">
        <f>'PTRM input'!AI458</f>
        <v>0</v>
      </c>
      <c r="BD87" s="462">
        <f>'PTRM input'!AE598</f>
        <v>0</v>
      </c>
      <c r="BE87" s="432">
        <f>'PTRM input'!AF598</f>
        <v>0</v>
      </c>
      <c r="BF87" s="432">
        <f>'PTRM input'!AG598</f>
        <v>0</v>
      </c>
      <c r="BG87" s="432">
        <f>'PTRM input'!AH598</f>
        <v>0</v>
      </c>
      <c r="BH87" s="463">
        <f>'PTRM input'!AI598</f>
        <v>0</v>
      </c>
      <c r="BI87" s="462">
        <f>'PTRM input'!AJ458</f>
        <v>0</v>
      </c>
      <c r="BJ87" s="432">
        <f>'PTRM input'!AK458</f>
        <v>0</v>
      </c>
      <c r="BK87" s="432">
        <f>'PTRM input'!AL458</f>
        <v>0</v>
      </c>
      <c r="BL87" s="432">
        <f>'PTRM input'!AM458</f>
        <v>0</v>
      </c>
      <c r="BM87" s="432">
        <f>'PTRM input'!AN458</f>
        <v>0</v>
      </c>
      <c r="BN87" s="463">
        <f>'PTRM input'!AO458</f>
        <v>0</v>
      </c>
      <c r="BO87" s="462">
        <f>'PTRM input'!AK598</f>
        <v>0</v>
      </c>
      <c r="BP87" s="432">
        <f>'PTRM input'!AL598</f>
        <v>0</v>
      </c>
      <c r="BQ87" s="432">
        <f>'PTRM input'!AM598</f>
        <v>0</v>
      </c>
      <c r="BR87" s="432">
        <f>'PTRM input'!AN598</f>
        <v>0</v>
      </c>
      <c r="BS87" s="463">
        <f>'PTRM input'!AO598</f>
        <v>0</v>
      </c>
      <c r="BT87" s="462">
        <f>'PTRM input'!AP458</f>
        <v>0</v>
      </c>
      <c r="BU87" s="432">
        <f>'PTRM input'!AQ458</f>
        <v>0</v>
      </c>
      <c r="BV87" s="432">
        <f>'PTRM input'!AR458</f>
        <v>0</v>
      </c>
      <c r="BW87" s="432">
        <f>'PTRM input'!AS458</f>
        <v>0</v>
      </c>
      <c r="BX87" s="432">
        <f>'PTRM input'!AT458</f>
        <v>0</v>
      </c>
      <c r="BY87" s="463">
        <f>'PTRM input'!AU458</f>
        <v>0</v>
      </c>
      <c r="BZ87" s="462">
        <f>'PTRM input'!AQ598</f>
        <v>0</v>
      </c>
      <c r="CA87" s="432">
        <f>'PTRM input'!AR598</f>
        <v>0</v>
      </c>
      <c r="CB87" s="432">
        <f>'PTRM input'!AS598</f>
        <v>0</v>
      </c>
      <c r="CC87" s="432">
        <f>'PTRM input'!AT598</f>
        <v>0</v>
      </c>
      <c r="CD87" s="463">
        <f>'PTRM input'!AU598</f>
        <v>0</v>
      </c>
      <c r="CE87" s="462">
        <f>'PTRM input'!AV458</f>
        <v>0</v>
      </c>
      <c r="CF87" s="432">
        <f>'PTRM input'!AW458</f>
        <v>0</v>
      </c>
      <c r="CG87" s="432">
        <f>'PTRM input'!AX458</f>
        <v>0</v>
      </c>
      <c r="CH87" s="432">
        <f>'PTRM input'!AY458</f>
        <v>0</v>
      </c>
      <c r="CI87" s="432">
        <f>'PTRM input'!AZ458</f>
        <v>0</v>
      </c>
      <c r="CJ87" s="463">
        <f>'PTRM input'!BA458</f>
        <v>0</v>
      </c>
      <c r="CK87" s="462">
        <f>'PTRM input'!AW598</f>
        <v>0</v>
      </c>
      <c r="CL87" s="432">
        <f>'PTRM input'!AX598</f>
        <v>0</v>
      </c>
      <c r="CM87" s="432">
        <f>'PTRM input'!AY598</f>
        <v>0</v>
      </c>
      <c r="CN87" s="432">
        <f>'PTRM input'!AZ598</f>
        <v>0</v>
      </c>
      <c r="CO87" s="463">
        <f>'PTRM input'!BA598</f>
        <v>0</v>
      </c>
      <c r="CP87" s="462">
        <f>'PTRM input'!BB458</f>
        <v>0</v>
      </c>
      <c r="CQ87" s="432">
        <f>'PTRM input'!BC458</f>
        <v>0</v>
      </c>
      <c r="CR87" s="432">
        <f>'PTRM input'!BD458</f>
        <v>0</v>
      </c>
      <c r="CS87" s="432">
        <f>'PTRM input'!BE458</f>
        <v>0</v>
      </c>
      <c r="CT87" s="432">
        <f>'PTRM input'!BF458</f>
        <v>0</v>
      </c>
      <c r="CU87" s="463">
        <f>'PTRM input'!BG458</f>
        <v>0</v>
      </c>
      <c r="CV87" s="462">
        <f>'PTRM input'!BC598</f>
        <v>0</v>
      </c>
      <c r="CW87" s="432">
        <f>'PTRM input'!BD598</f>
        <v>0</v>
      </c>
      <c r="CX87" s="432">
        <f>'PTRM input'!BE598</f>
        <v>0</v>
      </c>
      <c r="CY87" s="432">
        <f>'PTRM input'!BF598</f>
        <v>0</v>
      </c>
      <c r="CZ87" s="463">
        <f>'PTRM input'!BG598</f>
        <v>0</v>
      </c>
      <c r="DA87" s="462">
        <f>'PTRM input'!BH458</f>
        <v>0</v>
      </c>
      <c r="DB87" s="432">
        <f>'PTRM input'!BI458</f>
        <v>0</v>
      </c>
      <c r="DC87" s="432">
        <f>'PTRM input'!BJ458</f>
        <v>0</v>
      </c>
      <c r="DD87" s="432">
        <f>'PTRM input'!BK458</f>
        <v>0</v>
      </c>
      <c r="DE87" s="432">
        <f>'PTRM input'!BL458</f>
        <v>0</v>
      </c>
      <c r="DF87" s="463">
        <f>'PTRM input'!BM458</f>
        <v>0</v>
      </c>
      <c r="DG87" s="462">
        <f>'PTRM input'!BI598</f>
        <v>0</v>
      </c>
      <c r="DH87" s="432">
        <f>'PTRM input'!BJ598</f>
        <v>0</v>
      </c>
      <c r="DI87" s="432">
        <f>'PTRM input'!BK598</f>
        <v>0</v>
      </c>
      <c r="DJ87" s="432">
        <f>'PTRM input'!BL598</f>
        <v>0</v>
      </c>
      <c r="DK87" s="463">
        <f>'PTRM input'!BM598</f>
        <v>0</v>
      </c>
      <c r="DL87" s="462">
        <f>'PTRM input'!BN458</f>
        <v>0</v>
      </c>
      <c r="DM87" s="432">
        <f>'PTRM input'!BO458</f>
        <v>0</v>
      </c>
      <c r="DN87" s="432">
        <f>'PTRM input'!BP458</f>
        <v>0</v>
      </c>
      <c r="DO87" s="432">
        <f>'PTRM input'!BQ458</f>
        <v>0</v>
      </c>
      <c r="DP87" s="432">
        <f>'PTRM input'!BR458</f>
        <v>0</v>
      </c>
      <c r="DQ87" s="463">
        <f>'PTRM input'!BS458</f>
        <v>0</v>
      </c>
      <c r="DR87" s="462">
        <f>'PTRM input'!BO598</f>
        <v>0</v>
      </c>
      <c r="DS87" s="432">
        <f>'PTRM input'!BP598</f>
        <v>0</v>
      </c>
      <c r="DT87" s="432">
        <f>'PTRM input'!BQ598</f>
        <v>0</v>
      </c>
      <c r="DU87" s="432">
        <f>'PTRM input'!BR598</f>
        <v>0</v>
      </c>
      <c r="DV87" s="463">
        <f>'PTRM input'!BS598</f>
        <v>0</v>
      </c>
      <c r="DW87" s="462">
        <f>'PTRM input'!BT458</f>
        <v>0</v>
      </c>
      <c r="DX87" s="432">
        <f>'PTRM input'!BU458</f>
        <v>0</v>
      </c>
      <c r="DY87" s="432">
        <f>'PTRM input'!BV458</f>
        <v>0</v>
      </c>
      <c r="DZ87" s="432">
        <f>'PTRM input'!BW458</f>
        <v>0</v>
      </c>
      <c r="EA87" s="432">
        <f>'PTRM input'!BX458</f>
        <v>0</v>
      </c>
      <c r="EB87" s="463">
        <f>'PTRM input'!BY458</f>
        <v>0</v>
      </c>
      <c r="EC87" s="462">
        <f>'PTRM input'!BU598</f>
        <v>0</v>
      </c>
      <c r="ED87" s="432">
        <f>'PTRM input'!BV598</f>
        <v>0</v>
      </c>
      <c r="EE87" s="432">
        <f>'PTRM input'!BW598</f>
        <v>0</v>
      </c>
      <c r="EF87" s="432">
        <f>'PTRM input'!BX598</f>
        <v>0</v>
      </c>
      <c r="EG87" s="463">
        <f>'PTRM input'!BY598</f>
        <v>0</v>
      </c>
      <c r="EH87" s="462">
        <f>'PTRM input'!BZ458</f>
        <v>0</v>
      </c>
      <c r="EI87" s="432">
        <f>'PTRM input'!CA458</f>
        <v>0</v>
      </c>
      <c r="EJ87" s="432">
        <f>'PTRM input'!CB458</f>
        <v>0</v>
      </c>
      <c r="EK87" s="432">
        <f>'PTRM input'!CC458</f>
        <v>0</v>
      </c>
      <c r="EL87" s="432">
        <f>'PTRM input'!CD458</f>
        <v>0</v>
      </c>
      <c r="EM87" s="463">
        <f>'PTRM input'!CE458</f>
        <v>0</v>
      </c>
      <c r="EN87" s="462">
        <f>'PTRM input'!CA598</f>
        <v>0</v>
      </c>
      <c r="EO87" s="432">
        <f>'PTRM input'!CB598</f>
        <v>0</v>
      </c>
      <c r="EP87" s="432">
        <f>'PTRM input'!CC598</f>
        <v>0</v>
      </c>
      <c r="EQ87" s="432">
        <f>'PTRM input'!CD598</f>
        <v>0</v>
      </c>
      <c r="ER87" s="463">
        <f>'PTRM input'!CE598</f>
        <v>0</v>
      </c>
      <c r="ES87" s="462">
        <f>'PTRM input'!CF458</f>
        <v>0</v>
      </c>
      <c r="ET87" s="432">
        <f>'PTRM input'!CG458</f>
        <v>0</v>
      </c>
      <c r="EU87" s="432">
        <f>'PTRM input'!CH458</f>
        <v>0</v>
      </c>
      <c r="EV87" s="432">
        <f>'PTRM input'!CI458</f>
        <v>0</v>
      </c>
      <c r="EW87" s="432">
        <f>'PTRM input'!CJ458</f>
        <v>0</v>
      </c>
      <c r="EX87" s="463">
        <f>'PTRM input'!CK458</f>
        <v>0</v>
      </c>
      <c r="EY87" s="462">
        <f>'PTRM input'!CG598</f>
        <v>0</v>
      </c>
      <c r="EZ87" s="432">
        <f>'PTRM input'!CH598</f>
        <v>0</v>
      </c>
      <c r="FA87" s="432">
        <f>'PTRM input'!CI598</f>
        <v>0</v>
      </c>
      <c r="FB87" s="432">
        <f>'PTRM input'!CJ598</f>
        <v>0</v>
      </c>
      <c r="FC87" s="463">
        <f>'PTRM input'!CK598</f>
        <v>0</v>
      </c>
      <c r="FD87" s="462">
        <f>'PTRM input'!CL458</f>
        <v>0</v>
      </c>
      <c r="FE87" s="432">
        <f>'PTRM input'!CM458</f>
        <v>0</v>
      </c>
      <c r="FF87" s="432">
        <f>'PTRM input'!CN458</f>
        <v>0</v>
      </c>
      <c r="FG87" s="432">
        <f>'PTRM input'!CO458</f>
        <v>0</v>
      </c>
      <c r="FH87" s="432">
        <f>'PTRM input'!CP458</f>
        <v>0</v>
      </c>
      <c r="FI87" s="463">
        <f>'PTRM input'!CQ458</f>
        <v>0</v>
      </c>
      <c r="FJ87" s="462">
        <f>'PTRM input'!CM598</f>
        <v>0</v>
      </c>
      <c r="FK87" s="432">
        <f>'PTRM input'!CN598</f>
        <v>0</v>
      </c>
      <c r="FL87" s="432">
        <f>'PTRM input'!CO598</f>
        <v>0</v>
      </c>
      <c r="FM87" s="432">
        <f>'PTRM input'!CP598</f>
        <v>0</v>
      </c>
      <c r="FN87" s="463">
        <f>'PTRM input'!CQ598</f>
        <v>0</v>
      </c>
      <c r="FO87" s="462">
        <f>'PTRM input'!CR458</f>
        <v>0</v>
      </c>
      <c r="FP87" s="432">
        <f>'PTRM input'!CS458</f>
        <v>0</v>
      </c>
      <c r="FQ87" s="432">
        <f>'PTRM input'!CT458</f>
        <v>0</v>
      </c>
      <c r="FR87" s="432">
        <f>'PTRM input'!CU458</f>
        <v>0</v>
      </c>
      <c r="FS87" s="432">
        <f>'PTRM input'!CV458</f>
        <v>0</v>
      </c>
      <c r="FT87" s="463">
        <f>'PTRM input'!CW458</f>
        <v>0</v>
      </c>
      <c r="FU87" s="462">
        <f>'PTRM input'!CS598</f>
        <v>0</v>
      </c>
      <c r="FV87" s="432">
        <f>'PTRM input'!CT598</f>
        <v>0</v>
      </c>
      <c r="FW87" s="432">
        <f>'PTRM input'!CU598</f>
        <v>0</v>
      </c>
      <c r="FX87" s="432">
        <f>'PTRM input'!CV598</f>
        <v>0</v>
      </c>
      <c r="FY87" s="463">
        <f>'PTRM input'!CW598</f>
        <v>0</v>
      </c>
      <c r="FZ87" s="462">
        <f>'PTRM input'!CX458</f>
        <v>0</v>
      </c>
      <c r="GA87" s="432">
        <f>'PTRM input'!CY458</f>
        <v>0</v>
      </c>
      <c r="GB87" s="432">
        <f>'PTRM input'!CZ458</f>
        <v>0</v>
      </c>
      <c r="GC87" s="432">
        <f>'PTRM input'!DA458</f>
        <v>0</v>
      </c>
      <c r="GD87" s="432">
        <f>'PTRM input'!DB458</f>
        <v>0</v>
      </c>
      <c r="GE87" s="463">
        <f>'PTRM input'!DC458</f>
        <v>0</v>
      </c>
      <c r="GF87" s="462">
        <f>'PTRM input'!CY598</f>
        <v>0</v>
      </c>
      <c r="GG87" s="432">
        <f>'PTRM input'!CZ598</f>
        <v>0</v>
      </c>
      <c r="GH87" s="432">
        <f>'PTRM input'!DA598</f>
        <v>0</v>
      </c>
      <c r="GI87" s="432">
        <f>'PTRM input'!DB598</f>
        <v>0</v>
      </c>
      <c r="GJ87" s="463">
        <f>'PTRM input'!DC598</f>
        <v>0</v>
      </c>
    </row>
    <row r="88" spans="1:192" s="4" customFormat="1">
      <c r="A88" s="22"/>
      <c r="B88" s="22"/>
      <c r="C88" s="22"/>
      <c r="D88" s="22"/>
      <c r="E88" s="432" t="str">
        <f>'PTRM input'!E459</f>
        <v>New Tariff 2</v>
      </c>
      <c r="F88" s="462">
        <f>'PTRM input'!F459</f>
        <v>0</v>
      </c>
      <c r="G88" s="432">
        <f>'PTRM input'!G459</f>
        <v>0</v>
      </c>
      <c r="H88" s="432">
        <f>'PTRM input'!H459</f>
        <v>0</v>
      </c>
      <c r="I88" s="432">
        <f>'PTRM input'!I459</f>
        <v>0</v>
      </c>
      <c r="J88" s="432">
        <f>'PTRM input'!J459</f>
        <v>0</v>
      </c>
      <c r="K88" s="463">
        <f>'PTRM input'!K459</f>
        <v>0</v>
      </c>
      <c r="L88" s="432">
        <f>'PTRM input'!G599</f>
        <v>0</v>
      </c>
      <c r="M88" s="432">
        <f>'PTRM input'!H599</f>
        <v>0</v>
      </c>
      <c r="N88" s="432">
        <f>'PTRM input'!I599</f>
        <v>0</v>
      </c>
      <c r="O88" s="432">
        <f>'PTRM input'!J599</f>
        <v>0</v>
      </c>
      <c r="P88" s="463">
        <f>'PTRM input'!K599</f>
        <v>0</v>
      </c>
      <c r="Q88" s="462">
        <f>'PTRM input'!L459</f>
        <v>0</v>
      </c>
      <c r="R88" s="432">
        <f>'PTRM input'!M459</f>
        <v>0</v>
      </c>
      <c r="S88" s="432">
        <f>'PTRM input'!N459</f>
        <v>0</v>
      </c>
      <c r="T88" s="432">
        <f>'PTRM input'!O459</f>
        <v>0</v>
      </c>
      <c r="U88" s="432">
        <f>'PTRM input'!P459</f>
        <v>0</v>
      </c>
      <c r="V88" s="463">
        <f>'PTRM input'!Q459</f>
        <v>0</v>
      </c>
      <c r="W88" s="432">
        <f>'PTRM input'!M599</f>
        <v>0</v>
      </c>
      <c r="X88" s="432">
        <f>'PTRM input'!N599</f>
        <v>0</v>
      </c>
      <c r="Y88" s="432">
        <f>'PTRM input'!O599</f>
        <v>0</v>
      </c>
      <c r="Z88" s="432">
        <f>'PTRM input'!P599</f>
        <v>0</v>
      </c>
      <c r="AA88" s="463">
        <f>'PTRM input'!Q599</f>
        <v>0</v>
      </c>
      <c r="AB88" s="432">
        <f>'PTRM input'!R459</f>
        <v>0</v>
      </c>
      <c r="AC88" s="432">
        <f>'PTRM input'!S459</f>
        <v>0</v>
      </c>
      <c r="AD88" s="432">
        <f>'PTRM input'!T459</f>
        <v>0</v>
      </c>
      <c r="AE88" s="432">
        <f>'PTRM input'!U459</f>
        <v>0</v>
      </c>
      <c r="AF88" s="432">
        <f>'PTRM input'!V459</f>
        <v>0</v>
      </c>
      <c r="AG88" s="432">
        <f>'PTRM input'!W459</f>
        <v>0</v>
      </c>
      <c r="AH88" s="462">
        <f>'PTRM input'!S599</f>
        <v>0</v>
      </c>
      <c r="AI88" s="432">
        <f>'PTRM input'!T599</f>
        <v>0</v>
      </c>
      <c r="AJ88" s="432">
        <f>'PTRM input'!U599</f>
        <v>0</v>
      </c>
      <c r="AK88" s="432">
        <f>'PTRM input'!V599</f>
        <v>0</v>
      </c>
      <c r="AL88" s="463">
        <f>'PTRM input'!W599</f>
        <v>0</v>
      </c>
      <c r="AM88" s="462">
        <f>'PTRM input'!X459</f>
        <v>0</v>
      </c>
      <c r="AN88" s="432">
        <f>'PTRM input'!Y459</f>
        <v>0</v>
      </c>
      <c r="AO88" s="432">
        <f>'PTRM input'!Z459</f>
        <v>0</v>
      </c>
      <c r="AP88" s="432">
        <f>'PTRM input'!AA459</f>
        <v>0</v>
      </c>
      <c r="AQ88" s="432">
        <f>'PTRM input'!AB459</f>
        <v>0</v>
      </c>
      <c r="AR88" s="463">
        <f>'PTRM input'!AC459</f>
        <v>0</v>
      </c>
      <c r="AS88" s="462">
        <f>'PTRM input'!Y599</f>
        <v>0</v>
      </c>
      <c r="AT88" s="432">
        <f>'PTRM input'!Z599</f>
        <v>0</v>
      </c>
      <c r="AU88" s="432">
        <f>'PTRM input'!AA599</f>
        <v>0</v>
      </c>
      <c r="AV88" s="432">
        <f>'PTRM input'!AB599</f>
        <v>0</v>
      </c>
      <c r="AW88" s="463">
        <f>'PTRM input'!AC599</f>
        <v>0</v>
      </c>
      <c r="AX88" s="462">
        <f>'PTRM input'!AD459</f>
        <v>0</v>
      </c>
      <c r="AY88" s="432">
        <f>'PTRM input'!AE459</f>
        <v>0</v>
      </c>
      <c r="AZ88" s="432">
        <f>'PTRM input'!AF459</f>
        <v>0</v>
      </c>
      <c r="BA88" s="432">
        <f>'PTRM input'!AG459</f>
        <v>0</v>
      </c>
      <c r="BB88" s="432">
        <f>'PTRM input'!AH459</f>
        <v>0</v>
      </c>
      <c r="BC88" s="463">
        <f>'PTRM input'!AI459</f>
        <v>0</v>
      </c>
      <c r="BD88" s="462">
        <f>'PTRM input'!AE599</f>
        <v>0</v>
      </c>
      <c r="BE88" s="432">
        <f>'PTRM input'!AF599</f>
        <v>0</v>
      </c>
      <c r="BF88" s="432">
        <f>'PTRM input'!AG599</f>
        <v>0</v>
      </c>
      <c r="BG88" s="432">
        <f>'PTRM input'!AH599</f>
        <v>0</v>
      </c>
      <c r="BH88" s="463">
        <f>'PTRM input'!AI599</f>
        <v>0</v>
      </c>
      <c r="BI88" s="462">
        <f>'PTRM input'!AJ459</f>
        <v>0</v>
      </c>
      <c r="BJ88" s="432">
        <f>'PTRM input'!AK459</f>
        <v>0</v>
      </c>
      <c r="BK88" s="432">
        <f>'PTRM input'!AL459</f>
        <v>0</v>
      </c>
      <c r="BL88" s="432">
        <f>'PTRM input'!AM459</f>
        <v>0</v>
      </c>
      <c r="BM88" s="432">
        <f>'PTRM input'!AN459</f>
        <v>0</v>
      </c>
      <c r="BN88" s="463">
        <f>'PTRM input'!AO459</f>
        <v>0</v>
      </c>
      <c r="BO88" s="462">
        <f>'PTRM input'!AK599</f>
        <v>0</v>
      </c>
      <c r="BP88" s="432">
        <f>'PTRM input'!AL599</f>
        <v>0</v>
      </c>
      <c r="BQ88" s="432">
        <f>'PTRM input'!AM599</f>
        <v>0</v>
      </c>
      <c r="BR88" s="432">
        <f>'PTRM input'!AN599</f>
        <v>0</v>
      </c>
      <c r="BS88" s="463">
        <f>'PTRM input'!AO599</f>
        <v>0</v>
      </c>
      <c r="BT88" s="462">
        <f>'PTRM input'!AP459</f>
        <v>0</v>
      </c>
      <c r="BU88" s="432">
        <f>'PTRM input'!AQ459</f>
        <v>0</v>
      </c>
      <c r="BV88" s="432">
        <f>'PTRM input'!AR459</f>
        <v>0</v>
      </c>
      <c r="BW88" s="432">
        <f>'PTRM input'!AS459</f>
        <v>0</v>
      </c>
      <c r="BX88" s="432">
        <f>'PTRM input'!AT459</f>
        <v>0</v>
      </c>
      <c r="BY88" s="463">
        <f>'PTRM input'!AU459</f>
        <v>0</v>
      </c>
      <c r="BZ88" s="462">
        <f>'PTRM input'!AQ599</f>
        <v>0</v>
      </c>
      <c r="CA88" s="432">
        <f>'PTRM input'!AR599</f>
        <v>0</v>
      </c>
      <c r="CB88" s="432">
        <f>'PTRM input'!AS599</f>
        <v>0</v>
      </c>
      <c r="CC88" s="432">
        <f>'PTRM input'!AT599</f>
        <v>0</v>
      </c>
      <c r="CD88" s="463">
        <f>'PTRM input'!AU599</f>
        <v>0</v>
      </c>
      <c r="CE88" s="462">
        <f>'PTRM input'!AV459</f>
        <v>0</v>
      </c>
      <c r="CF88" s="432">
        <f>'PTRM input'!AW459</f>
        <v>0</v>
      </c>
      <c r="CG88" s="432">
        <f>'PTRM input'!AX459</f>
        <v>0</v>
      </c>
      <c r="CH88" s="432">
        <f>'PTRM input'!AY459</f>
        <v>0</v>
      </c>
      <c r="CI88" s="432">
        <f>'PTRM input'!AZ459</f>
        <v>0</v>
      </c>
      <c r="CJ88" s="463">
        <f>'PTRM input'!BA459</f>
        <v>0</v>
      </c>
      <c r="CK88" s="462">
        <f>'PTRM input'!AW599</f>
        <v>0</v>
      </c>
      <c r="CL88" s="432">
        <f>'PTRM input'!AX599</f>
        <v>0</v>
      </c>
      <c r="CM88" s="432">
        <f>'PTRM input'!AY599</f>
        <v>0</v>
      </c>
      <c r="CN88" s="432">
        <f>'PTRM input'!AZ599</f>
        <v>0</v>
      </c>
      <c r="CO88" s="463">
        <f>'PTRM input'!BA599</f>
        <v>0</v>
      </c>
      <c r="CP88" s="462">
        <f>'PTRM input'!BB459</f>
        <v>0</v>
      </c>
      <c r="CQ88" s="432">
        <f>'PTRM input'!BC459</f>
        <v>0</v>
      </c>
      <c r="CR88" s="432">
        <f>'PTRM input'!BD459</f>
        <v>0</v>
      </c>
      <c r="CS88" s="432">
        <f>'PTRM input'!BE459</f>
        <v>0</v>
      </c>
      <c r="CT88" s="432">
        <f>'PTRM input'!BF459</f>
        <v>0</v>
      </c>
      <c r="CU88" s="463">
        <f>'PTRM input'!BG459</f>
        <v>0</v>
      </c>
      <c r="CV88" s="462">
        <f>'PTRM input'!BC599</f>
        <v>0</v>
      </c>
      <c r="CW88" s="432">
        <f>'PTRM input'!BD599</f>
        <v>0</v>
      </c>
      <c r="CX88" s="432">
        <f>'PTRM input'!BE599</f>
        <v>0</v>
      </c>
      <c r="CY88" s="432">
        <f>'PTRM input'!BF599</f>
        <v>0</v>
      </c>
      <c r="CZ88" s="463">
        <f>'PTRM input'!BG599</f>
        <v>0</v>
      </c>
      <c r="DA88" s="462">
        <f>'PTRM input'!BH459</f>
        <v>0</v>
      </c>
      <c r="DB88" s="432">
        <f>'PTRM input'!BI459</f>
        <v>0</v>
      </c>
      <c r="DC88" s="432">
        <f>'PTRM input'!BJ459</f>
        <v>0</v>
      </c>
      <c r="DD88" s="432">
        <f>'PTRM input'!BK459</f>
        <v>0</v>
      </c>
      <c r="DE88" s="432">
        <f>'PTRM input'!BL459</f>
        <v>0</v>
      </c>
      <c r="DF88" s="463">
        <f>'PTRM input'!BM459</f>
        <v>0</v>
      </c>
      <c r="DG88" s="462">
        <f>'PTRM input'!BI599</f>
        <v>0</v>
      </c>
      <c r="DH88" s="432">
        <f>'PTRM input'!BJ599</f>
        <v>0</v>
      </c>
      <c r="DI88" s="432">
        <f>'PTRM input'!BK599</f>
        <v>0</v>
      </c>
      <c r="DJ88" s="432">
        <f>'PTRM input'!BL599</f>
        <v>0</v>
      </c>
      <c r="DK88" s="463">
        <f>'PTRM input'!BM599</f>
        <v>0</v>
      </c>
      <c r="DL88" s="462">
        <f>'PTRM input'!BN459</f>
        <v>0</v>
      </c>
      <c r="DM88" s="432">
        <f>'PTRM input'!BO459</f>
        <v>0</v>
      </c>
      <c r="DN88" s="432">
        <f>'PTRM input'!BP459</f>
        <v>0</v>
      </c>
      <c r="DO88" s="432">
        <f>'PTRM input'!BQ459</f>
        <v>0</v>
      </c>
      <c r="DP88" s="432">
        <f>'PTRM input'!BR459</f>
        <v>0</v>
      </c>
      <c r="DQ88" s="463">
        <f>'PTRM input'!BS459</f>
        <v>0</v>
      </c>
      <c r="DR88" s="462">
        <f>'PTRM input'!BO599</f>
        <v>0</v>
      </c>
      <c r="DS88" s="432">
        <f>'PTRM input'!BP599</f>
        <v>0</v>
      </c>
      <c r="DT88" s="432">
        <f>'PTRM input'!BQ599</f>
        <v>0</v>
      </c>
      <c r="DU88" s="432">
        <f>'PTRM input'!BR599</f>
        <v>0</v>
      </c>
      <c r="DV88" s="463">
        <f>'PTRM input'!BS599</f>
        <v>0</v>
      </c>
      <c r="DW88" s="462">
        <f>'PTRM input'!BT459</f>
        <v>0</v>
      </c>
      <c r="DX88" s="432">
        <f>'PTRM input'!BU459</f>
        <v>0</v>
      </c>
      <c r="DY88" s="432">
        <f>'PTRM input'!BV459</f>
        <v>0</v>
      </c>
      <c r="DZ88" s="432">
        <f>'PTRM input'!BW459</f>
        <v>0</v>
      </c>
      <c r="EA88" s="432">
        <f>'PTRM input'!BX459</f>
        <v>0</v>
      </c>
      <c r="EB88" s="463">
        <f>'PTRM input'!BY459</f>
        <v>0</v>
      </c>
      <c r="EC88" s="462">
        <f>'PTRM input'!BU599</f>
        <v>0</v>
      </c>
      <c r="ED88" s="432">
        <f>'PTRM input'!BV599</f>
        <v>0</v>
      </c>
      <c r="EE88" s="432">
        <f>'PTRM input'!BW599</f>
        <v>0</v>
      </c>
      <c r="EF88" s="432">
        <f>'PTRM input'!BX599</f>
        <v>0</v>
      </c>
      <c r="EG88" s="463">
        <f>'PTRM input'!BY599</f>
        <v>0</v>
      </c>
      <c r="EH88" s="462">
        <f>'PTRM input'!BZ459</f>
        <v>0</v>
      </c>
      <c r="EI88" s="432">
        <f>'PTRM input'!CA459</f>
        <v>0</v>
      </c>
      <c r="EJ88" s="432">
        <f>'PTRM input'!CB459</f>
        <v>0</v>
      </c>
      <c r="EK88" s="432">
        <f>'PTRM input'!CC459</f>
        <v>0</v>
      </c>
      <c r="EL88" s="432">
        <f>'PTRM input'!CD459</f>
        <v>0</v>
      </c>
      <c r="EM88" s="463">
        <f>'PTRM input'!CE459</f>
        <v>0</v>
      </c>
      <c r="EN88" s="462">
        <f>'PTRM input'!CA599</f>
        <v>0</v>
      </c>
      <c r="EO88" s="432">
        <f>'PTRM input'!CB599</f>
        <v>0</v>
      </c>
      <c r="EP88" s="432">
        <f>'PTRM input'!CC599</f>
        <v>0</v>
      </c>
      <c r="EQ88" s="432">
        <f>'PTRM input'!CD599</f>
        <v>0</v>
      </c>
      <c r="ER88" s="463">
        <f>'PTRM input'!CE599</f>
        <v>0</v>
      </c>
      <c r="ES88" s="462">
        <f>'PTRM input'!CF459</f>
        <v>0</v>
      </c>
      <c r="ET88" s="432">
        <f>'PTRM input'!CG459</f>
        <v>0</v>
      </c>
      <c r="EU88" s="432">
        <f>'PTRM input'!CH459</f>
        <v>0</v>
      </c>
      <c r="EV88" s="432">
        <f>'PTRM input'!CI459</f>
        <v>0</v>
      </c>
      <c r="EW88" s="432">
        <f>'PTRM input'!CJ459</f>
        <v>0</v>
      </c>
      <c r="EX88" s="463">
        <f>'PTRM input'!CK459</f>
        <v>0</v>
      </c>
      <c r="EY88" s="462">
        <f>'PTRM input'!CG599</f>
        <v>0</v>
      </c>
      <c r="EZ88" s="432">
        <f>'PTRM input'!CH599</f>
        <v>0</v>
      </c>
      <c r="FA88" s="432">
        <f>'PTRM input'!CI599</f>
        <v>0</v>
      </c>
      <c r="FB88" s="432">
        <f>'PTRM input'!CJ599</f>
        <v>0</v>
      </c>
      <c r="FC88" s="463">
        <f>'PTRM input'!CK599</f>
        <v>0</v>
      </c>
      <c r="FD88" s="462">
        <f>'PTRM input'!CL459</f>
        <v>0</v>
      </c>
      <c r="FE88" s="432">
        <f>'PTRM input'!CM459</f>
        <v>0</v>
      </c>
      <c r="FF88" s="432">
        <f>'PTRM input'!CN459</f>
        <v>0</v>
      </c>
      <c r="FG88" s="432">
        <f>'PTRM input'!CO459</f>
        <v>0</v>
      </c>
      <c r="FH88" s="432">
        <f>'PTRM input'!CP459</f>
        <v>0</v>
      </c>
      <c r="FI88" s="463">
        <f>'PTRM input'!CQ459</f>
        <v>0</v>
      </c>
      <c r="FJ88" s="462">
        <f>'PTRM input'!CM599</f>
        <v>0</v>
      </c>
      <c r="FK88" s="432">
        <f>'PTRM input'!CN599</f>
        <v>0</v>
      </c>
      <c r="FL88" s="432">
        <f>'PTRM input'!CO599</f>
        <v>0</v>
      </c>
      <c r="FM88" s="432">
        <f>'PTRM input'!CP599</f>
        <v>0</v>
      </c>
      <c r="FN88" s="463">
        <f>'PTRM input'!CQ599</f>
        <v>0</v>
      </c>
      <c r="FO88" s="462">
        <f>'PTRM input'!CR459</f>
        <v>0</v>
      </c>
      <c r="FP88" s="432">
        <f>'PTRM input'!CS459</f>
        <v>0</v>
      </c>
      <c r="FQ88" s="432">
        <f>'PTRM input'!CT459</f>
        <v>0</v>
      </c>
      <c r="FR88" s="432">
        <f>'PTRM input'!CU459</f>
        <v>0</v>
      </c>
      <c r="FS88" s="432">
        <f>'PTRM input'!CV459</f>
        <v>0</v>
      </c>
      <c r="FT88" s="463">
        <f>'PTRM input'!CW459</f>
        <v>0</v>
      </c>
      <c r="FU88" s="462">
        <f>'PTRM input'!CS599</f>
        <v>0</v>
      </c>
      <c r="FV88" s="432">
        <f>'PTRM input'!CT599</f>
        <v>0</v>
      </c>
      <c r="FW88" s="432">
        <f>'PTRM input'!CU599</f>
        <v>0</v>
      </c>
      <c r="FX88" s="432">
        <f>'PTRM input'!CV599</f>
        <v>0</v>
      </c>
      <c r="FY88" s="463">
        <f>'PTRM input'!CW599</f>
        <v>0</v>
      </c>
      <c r="FZ88" s="462">
        <f>'PTRM input'!CX459</f>
        <v>0</v>
      </c>
      <c r="GA88" s="432">
        <f>'PTRM input'!CY459</f>
        <v>0</v>
      </c>
      <c r="GB88" s="432">
        <f>'PTRM input'!CZ459</f>
        <v>0</v>
      </c>
      <c r="GC88" s="432">
        <f>'PTRM input'!DA459</f>
        <v>0</v>
      </c>
      <c r="GD88" s="432">
        <f>'PTRM input'!DB459</f>
        <v>0</v>
      </c>
      <c r="GE88" s="463">
        <f>'PTRM input'!DC459</f>
        <v>0</v>
      </c>
      <c r="GF88" s="462">
        <f>'PTRM input'!CY599</f>
        <v>0</v>
      </c>
      <c r="GG88" s="432">
        <f>'PTRM input'!CZ599</f>
        <v>0</v>
      </c>
      <c r="GH88" s="432">
        <f>'PTRM input'!DA599</f>
        <v>0</v>
      </c>
      <c r="GI88" s="432">
        <f>'PTRM input'!DB599</f>
        <v>0</v>
      </c>
      <c r="GJ88" s="463">
        <f>'PTRM input'!DC599</f>
        <v>0</v>
      </c>
    </row>
    <row r="89" spans="1:192" s="4" customFormat="1">
      <c r="A89" s="22"/>
      <c r="B89" s="22"/>
      <c r="C89" s="22"/>
      <c r="D89" s="22"/>
      <c r="E89" s="432" t="str">
        <f>'PTRM input'!E460</f>
        <v>New Tariff 3</v>
      </c>
      <c r="F89" s="462">
        <f>'PTRM input'!F460</f>
        <v>0</v>
      </c>
      <c r="G89" s="432">
        <f>'PTRM input'!G460</f>
        <v>0</v>
      </c>
      <c r="H89" s="432">
        <f>'PTRM input'!H460</f>
        <v>0</v>
      </c>
      <c r="I89" s="432">
        <f>'PTRM input'!I460</f>
        <v>0</v>
      </c>
      <c r="J89" s="432">
        <f>'PTRM input'!J460</f>
        <v>0</v>
      </c>
      <c r="K89" s="463">
        <f>'PTRM input'!K460</f>
        <v>0</v>
      </c>
      <c r="L89" s="432">
        <f>'PTRM input'!G600</f>
        <v>0</v>
      </c>
      <c r="M89" s="432">
        <f>'PTRM input'!H600</f>
        <v>0</v>
      </c>
      <c r="N89" s="432">
        <f>'PTRM input'!I600</f>
        <v>0</v>
      </c>
      <c r="O89" s="432">
        <f>'PTRM input'!J600</f>
        <v>0</v>
      </c>
      <c r="P89" s="463">
        <f>'PTRM input'!K600</f>
        <v>0</v>
      </c>
      <c r="Q89" s="462">
        <f>'PTRM input'!L460</f>
        <v>0</v>
      </c>
      <c r="R89" s="432">
        <f>'PTRM input'!M460</f>
        <v>0</v>
      </c>
      <c r="S89" s="432">
        <f>'PTRM input'!N460</f>
        <v>0</v>
      </c>
      <c r="T89" s="432">
        <f>'PTRM input'!O460</f>
        <v>0</v>
      </c>
      <c r="U89" s="432">
        <f>'PTRM input'!P460</f>
        <v>0</v>
      </c>
      <c r="V89" s="463">
        <f>'PTRM input'!Q460</f>
        <v>0</v>
      </c>
      <c r="W89" s="432">
        <f>'PTRM input'!M600</f>
        <v>0</v>
      </c>
      <c r="X89" s="432">
        <f>'PTRM input'!N600</f>
        <v>0</v>
      </c>
      <c r="Y89" s="432">
        <f>'PTRM input'!O600</f>
        <v>0</v>
      </c>
      <c r="Z89" s="432">
        <f>'PTRM input'!P600</f>
        <v>0</v>
      </c>
      <c r="AA89" s="463">
        <f>'PTRM input'!Q600</f>
        <v>0</v>
      </c>
      <c r="AB89" s="432">
        <f>'PTRM input'!R460</f>
        <v>0</v>
      </c>
      <c r="AC89" s="432">
        <f>'PTRM input'!S460</f>
        <v>0</v>
      </c>
      <c r="AD89" s="432">
        <f>'PTRM input'!T460</f>
        <v>0</v>
      </c>
      <c r="AE89" s="432">
        <f>'PTRM input'!U460</f>
        <v>0</v>
      </c>
      <c r="AF89" s="432">
        <f>'PTRM input'!V460</f>
        <v>0</v>
      </c>
      <c r="AG89" s="432">
        <f>'PTRM input'!W460</f>
        <v>0</v>
      </c>
      <c r="AH89" s="462">
        <f>'PTRM input'!S600</f>
        <v>0</v>
      </c>
      <c r="AI89" s="432">
        <f>'PTRM input'!T600</f>
        <v>0</v>
      </c>
      <c r="AJ89" s="432">
        <f>'PTRM input'!U600</f>
        <v>0</v>
      </c>
      <c r="AK89" s="432">
        <f>'PTRM input'!V600</f>
        <v>0</v>
      </c>
      <c r="AL89" s="463">
        <f>'PTRM input'!W600</f>
        <v>0</v>
      </c>
      <c r="AM89" s="462">
        <f>'PTRM input'!X460</f>
        <v>0</v>
      </c>
      <c r="AN89" s="432">
        <f>'PTRM input'!Y460</f>
        <v>0</v>
      </c>
      <c r="AO89" s="432">
        <f>'PTRM input'!Z460</f>
        <v>0</v>
      </c>
      <c r="AP89" s="432">
        <f>'PTRM input'!AA460</f>
        <v>0</v>
      </c>
      <c r="AQ89" s="432">
        <f>'PTRM input'!AB460</f>
        <v>0</v>
      </c>
      <c r="AR89" s="463">
        <f>'PTRM input'!AC460</f>
        <v>0</v>
      </c>
      <c r="AS89" s="462">
        <f>'PTRM input'!Y600</f>
        <v>0</v>
      </c>
      <c r="AT89" s="432">
        <f>'PTRM input'!Z600</f>
        <v>0</v>
      </c>
      <c r="AU89" s="432">
        <f>'PTRM input'!AA600</f>
        <v>0</v>
      </c>
      <c r="AV89" s="432">
        <f>'PTRM input'!AB600</f>
        <v>0</v>
      </c>
      <c r="AW89" s="463">
        <f>'PTRM input'!AC600</f>
        <v>0</v>
      </c>
      <c r="AX89" s="462">
        <f>'PTRM input'!AD460</f>
        <v>0</v>
      </c>
      <c r="AY89" s="432">
        <f>'PTRM input'!AE460</f>
        <v>0</v>
      </c>
      <c r="AZ89" s="432">
        <f>'PTRM input'!AF460</f>
        <v>0</v>
      </c>
      <c r="BA89" s="432">
        <f>'PTRM input'!AG460</f>
        <v>0</v>
      </c>
      <c r="BB89" s="432">
        <f>'PTRM input'!AH460</f>
        <v>0</v>
      </c>
      <c r="BC89" s="463">
        <f>'PTRM input'!AI460</f>
        <v>0</v>
      </c>
      <c r="BD89" s="462">
        <f>'PTRM input'!AE600</f>
        <v>0</v>
      </c>
      <c r="BE89" s="432">
        <f>'PTRM input'!AF600</f>
        <v>0</v>
      </c>
      <c r="BF89" s="432">
        <f>'PTRM input'!AG600</f>
        <v>0</v>
      </c>
      <c r="BG89" s="432">
        <f>'PTRM input'!AH600</f>
        <v>0</v>
      </c>
      <c r="BH89" s="463">
        <f>'PTRM input'!AI600</f>
        <v>0</v>
      </c>
      <c r="BI89" s="462">
        <f>'PTRM input'!AJ460</f>
        <v>0</v>
      </c>
      <c r="BJ89" s="432">
        <f>'PTRM input'!AK460</f>
        <v>0</v>
      </c>
      <c r="BK89" s="432">
        <f>'PTRM input'!AL460</f>
        <v>0</v>
      </c>
      <c r="BL89" s="432">
        <f>'PTRM input'!AM460</f>
        <v>0</v>
      </c>
      <c r="BM89" s="432">
        <f>'PTRM input'!AN460</f>
        <v>0</v>
      </c>
      <c r="BN89" s="463">
        <f>'PTRM input'!AO460</f>
        <v>0</v>
      </c>
      <c r="BO89" s="462">
        <f>'PTRM input'!AK600</f>
        <v>0</v>
      </c>
      <c r="BP89" s="432">
        <f>'PTRM input'!AL600</f>
        <v>0</v>
      </c>
      <c r="BQ89" s="432">
        <f>'PTRM input'!AM600</f>
        <v>0</v>
      </c>
      <c r="BR89" s="432">
        <f>'PTRM input'!AN600</f>
        <v>0</v>
      </c>
      <c r="BS89" s="463">
        <f>'PTRM input'!AO600</f>
        <v>0</v>
      </c>
      <c r="BT89" s="462">
        <f>'PTRM input'!AP460</f>
        <v>0</v>
      </c>
      <c r="BU89" s="432">
        <f>'PTRM input'!AQ460</f>
        <v>0</v>
      </c>
      <c r="BV89" s="432">
        <f>'PTRM input'!AR460</f>
        <v>0</v>
      </c>
      <c r="BW89" s="432">
        <f>'PTRM input'!AS460</f>
        <v>0</v>
      </c>
      <c r="BX89" s="432">
        <f>'PTRM input'!AT460</f>
        <v>0</v>
      </c>
      <c r="BY89" s="463">
        <f>'PTRM input'!AU460</f>
        <v>0</v>
      </c>
      <c r="BZ89" s="462">
        <f>'PTRM input'!AQ600</f>
        <v>0</v>
      </c>
      <c r="CA89" s="432">
        <f>'PTRM input'!AR600</f>
        <v>0</v>
      </c>
      <c r="CB89" s="432">
        <f>'PTRM input'!AS600</f>
        <v>0</v>
      </c>
      <c r="CC89" s="432">
        <f>'PTRM input'!AT600</f>
        <v>0</v>
      </c>
      <c r="CD89" s="463">
        <f>'PTRM input'!AU600</f>
        <v>0</v>
      </c>
      <c r="CE89" s="462">
        <f>'PTRM input'!AV460</f>
        <v>0</v>
      </c>
      <c r="CF89" s="432">
        <f>'PTRM input'!AW460</f>
        <v>0</v>
      </c>
      <c r="CG89" s="432">
        <f>'PTRM input'!AX460</f>
        <v>0</v>
      </c>
      <c r="CH89" s="432">
        <f>'PTRM input'!AY460</f>
        <v>0</v>
      </c>
      <c r="CI89" s="432">
        <f>'PTRM input'!AZ460</f>
        <v>0</v>
      </c>
      <c r="CJ89" s="463">
        <f>'PTRM input'!BA460</f>
        <v>0</v>
      </c>
      <c r="CK89" s="462">
        <f>'PTRM input'!AW600</f>
        <v>0</v>
      </c>
      <c r="CL89" s="432">
        <f>'PTRM input'!AX600</f>
        <v>0</v>
      </c>
      <c r="CM89" s="432">
        <f>'PTRM input'!AY600</f>
        <v>0</v>
      </c>
      <c r="CN89" s="432">
        <f>'PTRM input'!AZ600</f>
        <v>0</v>
      </c>
      <c r="CO89" s="463">
        <f>'PTRM input'!BA600</f>
        <v>0</v>
      </c>
      <c r="CP89" s="462">
        <f>'PTRM input'!BB460</f>
        <v>0</v>
      </c>
      <c r="CQ89" s="432">
        <f>'PTRM input'!BC460</f>
        <v>0</v>
      </c>
      <c r="CR89" s="432">
        <f>'PTRM input'!BD460</f>
        <v>0</v>
      </c>
      <c r="CS89" s="432">
        <f>'PTRM input'!BE460</f>
        <v>0</v>
      </c>
      <c r="CT89" s="432">
        <f>'PTRM input'!BF460</f>
        <v>0</v>
      </c>
      <c r="CU89" s="463">
        <f>'PTRM input'!BG460</f>
        <v>0</v>
      </c>
      <c r="CV89" s="462">
        <f>'PTRM input'!BC600</f>
        <v>0</v>
      </c>
      <c r="CW89" s="432">
        <f>'PTRM input'!BD600</f>
        <v>0</v>
      </c>
      <c r="CX89" s="432">
        <f>'PTRM input'!BE600</f>
        <v>0</v>
      </c>
      <c r="CY89" s="432">
        <f>'PTRM input'!BF600</f>
        <v>0</v>
      </c>
      <c r="CZ89" s="463">
        <f>'PTRM input'!BG600</f>
        <v>0</v>
      </c>
      <c r="DA89" s="462">
        <f>'PTRM input'!BH460</f>
        <v>0</v>
      </c>
      <c r="DB89" s="432">
        <f>'PTRM input'!BI460</f>
        <v>0</v>
      </c>
      <c r="DC89" s="432">
        <f>'PTRM input'!BJ460</f>
        <v>0</v>
      </c>
      <c r="DD89" s="432">
        <f>'PTRM input'!BK460</f>
        <v>0</v>
      </c>
      <c r="DE89" s="432">
        <f>'PTRM input'!BL460</f>
        <v>0</v>
      </c>
      <c r="DF89" s="463">
        <f>'PTRM input'!BM460</f>
        <v>0</v>
      </c>
      <c r="DG89" s="462">
        <f>'PTRM input'!BI600</f>
        <v>0</v>
      </c>
      <c r="DH89" s="432">
        <f>'PTRM input'!BJ600</f>
        <v>0</v>
      </c>
      <c r="DI89" s="432">
        <f>'PTRM input'!BK600</f>
        <v>0</v>
      </c>
      <c r="DJ89" s="432">
        <f>'PTRM input'!BL600</f>
        <v>0</v>
      </c>
      <c r="DK89" s="463">
        <f>'PTRM input'!BM600</f>
        <v>0</v>
      </c>
      <c r="DL89" s="462">
        <f>'PTRM input'!BN460</f>
        <v>0</v>
      </c>
      <c r="DM89" s="432">
        <f>'PTRM input'!BO460</f>
        <v>0</v>
      </c>
      <c r="DN89" s="432">
        <f>'PTRM input'!BP460</f>
        <v>0</v>
      </c>
      <c r="DO89" s="432">
        <f>'PTRM input'!BQ460</f>
        <v>0</v>
      </c>
      <c r="DP89" s="432">
        <f>'PTRM input'!BR460</f>
        <v>0</v>
      </c>
      <c r="DQ89" s="463">
        <f>'PTRM input'!BS460</f>
        <v>0</v>
      </c>
      <c r="DR89" s="462">
        <f>'PTRM input'!BO600</f>
        <v>0</v>
      </c>
      <c r="DS89" s="432">
        <f>'PTRM input'!BP600</f>
        <v>0</v>
      </c>
      <c r="DT89" s="432">
        <f>'PTRM input'!BQ600</f>
        <v>0</v>
      </c>
      <c r="DU89" s="432">
        <f>'PTRM input'!BR600</f>
        <v>0</v>
      </c>
      <c r="DV89" s="463">
        <f>'PTRM input'!BS600</f>
        <v>0</v>
      </c>
      <c r="DW89" s="462">
        <f>'PTRM input'!BT460</f>
        <v>0</v>
      </c>
      <c r="DX89" s="432">
        <f>'PTRM input'!BU460</f>
        <v>0</v>
      </c>
      <c r="DY89" s="432">
        <f>'PTRM input'!BV460</f>
        <v>0</v>
      </c>
      <c r="DZ89" s="432">
        <f>'PTRM input'!BW460</f>
        <v>0</v>
      </c>
      <c r="EA89" s="432">
        <f>'PTRM input'!BX460</f>
        <v>0</v>
      </c>
      <c r="EB89" s="463">
        <f>'PTRM input'!BY460</f>
        <v>0</v>
      </c>
      <c r="EC89" s="462">
        <f>'PTRM input'!BU600</f>
        <v>0</v>
      </c>
      <c r="ED89" s="432">
        <f>'PTRM input'!BV600</f>
        <v>0</v>
      </c>
      <c r="EE89" s="432">
        <f>'PTRM input'!BW600</f>
        <v>0</v>
      </c>
      <c r="EF89" s="432">
        <f>'PTRM input'!BX600</f>
        <v>0</v>
      </c>
      <c r="EG89" s="463">
        <f>'PTRM input'!BY600</f>
        <v>0</v>
      </c>
      <c r="EH89" s="462">
        <f>'PTRM input'!BZ460</f>
        <v>0</v>
      </c>
      <c r="EI89" s="432">
        <f>'PTRM input'!CA460</f>
        <v>0</v>
      </c>
      <c r="EJ89" s="432">
        <f>'PTRM input'!CB460</f>
        <v>0</v>
      </c>
      <c r="EK89" s="432">
        <f>'PTRM input'!CC460</f>
        <v>0</v>
      </c>
      <c r="EL89" s="432">
        <f>'PTRM input'!CD460</f>
        <v>0</v>
      </c>
      <c r="EM89" s="463">
        <f>'PTRM input'!CE460</f>
        <v>0</v>
      </c>
      <c r="EN89" s="462">
        <f>'PTRM input'!CA600</f>
        <v>0</v>
      </c>
      <c r="EO89" s="432">
        <f>'PTRM input'!CB600</f>
        <v>0</v>
      </c>
      <c r="EP89" s="432">
        <f>'PTRM input'!CC600</f>
        <v>0</v>
      </c>
      <c r="EQ89" s="432">
        <f>'PTRM input'!CD600</f>
        <v>0</v>
      </c>
      <c r="ER89" s="463">
        <f>'PTRM input'!CE600</f>
        <v>0</v>
      </c>
      <c r="ES89" s="462">
        <f>'PTRM input'!CF460</f>
        <v>0</v>
      </c>
      <c r="ET89" s="432">
        <f>'PTRM input'!CG460</f>
        <v>0</v>
      </c>
      <c r="EU89" s="432">
        <f>'PTRM input'!CH460</f>
        <v>0</v>
      </c>
      <c r="EV89" s="432">
        <f>'PTRM input'!CI460</f>
        <v>0</v>
      </c>
      <c r="EW89" s="432">
        <f>'PTRM input'!CJ460</f>
        <v>0</v>
      </c>
      <c r="EX89" s="463">
        <f>'PTRM input'!CK460</f>
        <v>0</v>
      </c>
      <c r="EY89" s="462">
        <f>'PTRM input'!CG600</f>
        <v>0</v>
      </c>
      <c r="EZ89" s="432">
        <f>'PTRM input'!CH600</f>
        <v>0</v>
      </c>
      <c r="FA89" s="432">
        <f>'PTRM input'!CI600</f>
        <v>0</v>
      </c>
      <c r="FB89" s="432">
        <f>'PTRM input'!CJ600</f>
        <v>0</v>
      </c>
      <c r="FC89" s="463">
        <f>'PTRM input'!CK600</f>
        <v>0</v>
      </c>
      <c r="FD89" s="462">
        <f>'PTRM input'!CL460</f>
        <v>0</v>
      </c>
      <c r="FE89" s="432">
        <f>'PTRM input'!CM460</f>
        <v>0</v>
      </c>
      <c r="FF89" s="432">
        <f>'PTRM input'!CN460</f>
        <v>0</v>
      </c>
      <c r="FG89" s="432">
        <f>'PTRM input'!CO460</f>
        <v>0</v>
      </c>
      <c r="FH89" s="432">
        <f>'PTRM input'!CP460</f>
        <v>0</v>
      </c>
      <c r="FI89" s="463">
        <f>'PTRM input'!CQ460</f>
        <v>0</v>
      </c>
      <c r="FJ89" s="462">
        <f>'PTRM input'!CM600</f>
        <v>0</v>
      </c>
      <c r="FK89" s="432">
        <f>'PTRM input'!CN600</f>
        <v>0</v>
      </c>
      <c r="FL89" s="432">
        <f>'PTRM input'!CO600</f>
        <v>0</v>
      </c>
      <c r="FM89" s="432">
        <f>'PTRM input'!CP600</f>
        <v>0</v>
      </c>
      <c r="FN89" s="463">
        <f>'PTRM input'!CQ600</f>
        <v>0</v>
      </c>
      <c r="FO89" s="462">
        <f>'PTRM input'!CR460</f>
        <v>0</v>
      </c>
      <c r="FP89" s="432">
        <f>'PTRM input'!CS460</f>
        <v>0</v>
      </c>
      <c r="FQ89" s="432">
        <f>'PTRM input'!CT460</f>
        <v>0</v>
      </c>
      <c r="FR89" s="432">
        <f>'PTRM input'!CU460</f>
        <v>0</v>
      </c>
      <c r="FS89" s="432">
        <f>'PTRM input'!CV460</f>
        <v>0</v>
      </c>
      <c r="FT89" s="463">
        <f>'PTRM input'!CW460</f>
        <v>0</v>
      </c>
      <c r="FU89" s="462">
        <f>'PTRM input'!CS600</f>
        <v>0</v>
      </c>
      <c r="FV89" s="432">
        <f>'PTRM input'!CT600</f>
        <v>0</v>
      </c>
      <c r="FW89" s="432">
        <f>'PTRM input'!CU600</f>
        <v>0</v>
      </c>
      <c r="FX89" s="432">
        <f>'PTRM input'!CV600</f>
        <v>0</v>
      </c>
      <c r="FY89" s="463">
        <f>'PTRM input'!CW600</f>
        <v>0</v>
      </c>
      <c r="FZ89" s="462">
        <f>'PTRM input'!CX460</f>
        <v>0</v>
      </c>
      <c r="GA89" s="432">
        <f>'PTRM input'!CY460</f>
        <v>0</v>
      </c>
      <c r="GB89" s="432">
        <f>'PTRM input'!CZ460</f>
        <v>0</v>
      </c>
      <c r="GC89" s="432">
        <f>'PTRM input'!DA460</f>
        <v>0</v>
      </c>
      <c r="GD89" s="432">
        <f>'PTRM input'!DB460</f>
        <v>0</v>
      </c>
      <c r="GE89" s="463">
        <f>'PTRM input'!DC460</f>
        <v>0</v>
      </c>
      <c r="GF89" s="462">
        <f>'PTRM input'!CY600</f>
        <v>0</v>
      </c>
      <c r="GG89" s="432">
        <f>'PTRM input'!CZ600</f>
        <v>0</v>
      </c>
      <c r="GH89" s="432">
        <f>'PTRM input'!DA600</f>
        <v>0</v>
      </c>
      <c r="GI89" s="432">
        <f>'PTRM input'!DB600</f>
        <v>0</v>
      </c>
      <c r="GJ89" s="463">
        <f>'PTRM input'!DC600</f>
        <v>0</v>
      </c>
    </row>
    <row r="90" spans="1:192" s="4" customFormat="1">
      <c r="A90" s="22"/>
      <c r="B90" s="22"/>
      <c r="C90" s="22"/>
      <c r="D90" s="22"/>
      <c r="E90" s="432" t="str">
        <f>'PTRM input'!E461</f>
        <v>New Tariff 4</v>
      </c>
      <c r="F90" s="462">
        <f>'PTRM input'!F461</f>
        <v>0</v>
      </c>
      <c r="G90" s="432">
        <f>'PTRM input'!G461</f>
        <v>0</v>
      </c>
      <c r="H90" s="432">
        <f>'PTRM input'!H461</f>
        <v>0</v>
      </c>
      <c r="I90" s="432">
        <f>'PTRM input'!I461</f>
        <v>0</v>
      </c>
      <c r="J90" s="432">
        <f>'PTRM input'!J461</f>
        <v>0</v>
      </c>
      <c r="K90" s="463">
        <f>'PTRM input'!K461</f>
        <v>0</v>
      </c>
      <c r="L90" s="432">
        <f>'PTRM input'!G601</f>
        <v>0</v>
      </c>
      <c r="M90" s="432">
        <f>'PTRM input'!H601</f>
        <v>0</v>
      </c>
      <c r="N90" s="432">
        <f>'PTRM input'!I601</f>
        <v>0</v>
      </c>
      <c r="O90" s="432">
        <f>'PTRM input'!J601</f>
        <v>0</v>
      </c>
      <c r="P90" s="463">
        <f>'PTRM input'!K601</f>
        <v>0</v>
      </c>
      <c r="Q90" s="462">
        <f>'PTRM input'!L461</f>
        <v>0</v>
      </c>
      <c r="R90" s="432">
        <f>'PTRM input'!M461</f>
        <v>0</v>
      </c>
      <c r="S90" s="432">
        <f>'PTRM input'!N461</f>
        <v>0</v>
      </c>
      <c r="T90" s="432">
        <f>'PTRM input'!O461</f>
        <v>0</v>
      </c>
      <c r="U90" s="432">
        <f>'PTRM input'!P461</f>
        <v>0</v>
      </c>
      <c r="V90" s="463">
        <f>'PTRM input'!Q461</f>
        <v>0</v>
      </c>
      <c r="W90" s="432">
        <f>'PTRM input'!M601</f>
        <v>0</v>
      </c>
      <c r="X90" s="432">
        <f>'PTRM input'!N601</f>
        <v>0</v>
      </c>
      <c r="Y90" s="432">
        <f>'PTRM input'!O601</f>
        <v>0</v>
      </c>
      <c r="Z90" s="432">
        <f>'PTRM input'!P601</f>
        <v>0</v>
      </c>
      <c r="AA90" s="463">
        <f>'PTRM input'!Q601</f>
        <v>0</v>
      </c>
      <c r="AB90" s="432">
        <f>'PTRM input'!R461</f>
        <v>0</v>
      </c>
      <c r="AC90" s="432">
        <f>'PTRM input'!S461</f>
        <v>0</v>
      </c>
      <c r="AD90" s="432">
        <f>'PTRM input'!T461</f>
        <v>0</v>
      </c>
      <c r="AE90" s="432">
        <f>'PTRM input'!U461</f>
        <v>0</v>
      </c>
      <c r="AF90" s="432">
        <f>'PTRM input'!V461</f>
        <v>0</v>
      </c>
      <c r="AG90" s="432">
        <f>'PTRM input'!W461</f>
        <v>0</v>
      </c>
      <c r="AH90" s="462">
        <f>'PTRM input'!S601</f>
        <v>0</v>
      </c>
      <c r="AI90" s="432">
        <f>'PTRM input'!T601</f>
        <v>0</v>
      </c>
      <c r="AJ90" s="432">
        <f>'PTRM input'!U601</f>
        <v>0</v>
      </c>
      <c r="AK90" s="432">
        <f>'PTRM input'!V601</f>
        <v>0</v>
      </c>
      <c r="AL90" s="463">
        <f>'PTRM input'!W601</f>
        <v>0</v>
      </c>
      <c r="AM90" s="462">
        <f>'PTRM input'!X461</f>
        <v>0</v>
      </c>
      <c r="AN90" s="432">
        <f>'PTRM input'!Y461</f>
        <v>0</v>
      </c>
      <c r="AO90" s="432">
        <f>'PTRM input'!Z461</f>
        <v>0</v>
      </c>
      <c r="AP90" s="432">
        <f>'PTRM input'!AA461</f>
        <v>0</v>
      </c>
      <c r="AQ90" s="432">
        <f>'PTRM input'!AB461</f>
        <v>0</v>
      </c>
      <c r="AR90" s="463">
        <f>'PTRM input'!AC461</f>
        <v>0</v>
      </c>
      <c r="AS90" s="462">
        <f>'PTRM input'!Y601</f>
        <v>0</v>
      </c>
      <c r="AT90" s="432">
        <f>'PTRM input'!Z601</f>
        <v>0</v>
      </c>
      <c r="AU90" s="432">
        <f>'PTRM input'!AA601</f>
        <v>0</v>
      </c>
      <c r="AV90" s="432">
        <f>'PTRM input'!AB601</f>
        <v>0</v>
      </c>
      <c r="AW90" s="463">
        <f>'PTRM input'!AC601</f>
        <v>0</v>
      </c>
      <c r="AX90" s="462">
        <f>'PTRM input'!AD461</f>
        <v>0</v>
      </c>
      <c r="AY90" s="432">
        <f>'PTRM input'!AE461</f>
        <v>0</v>
      </c>
      <c r="AZ90" s="432">
        <f>'PTRM input'!AF461</f>
        <v>0</v>
      </c>
      <c r="BA90" s="432">
        <f>'PTRM input'!AG461</f>
        <v>0</v>
      </c>
      <c r="BB90" s="432">
        <f>'PTRM input'!AH461</f>
        <v>0</v>
      </c>
      <c r="BC90" s="463">
        <f>'PTRM input'!AI461</f>
        <v>0</v>
      </c>
      <c r="BD90" s="462">
        <f>'PTRM input'!AE601</f>
        <v>0</v>
      </c>
      <c r="BE90" s="432">
        <f>'PTRM input'!AF601</f>
        <v>0</v>
      </c>
      <c r="BF90" s="432">
        <f>'PTRM input'!AG601</f>
        <v>0</v>
      </c>
      <c r="BG90" s="432">
        <f>'PTRM input'!AH601</f>
        <v>0</v>
      </c>
      <c r="BH90" s="463">
        <f>'PTRM input'!AI601</f>
        <v>0</v>
      </c>
      <c r="BI90" s="462">
        <f>'PTRM input'!AJ461</f>
        <v>0</v>
      </c>
      <c r="BJ90" s="432">
        <f>'PTRM input'!AK461</f>
        <v>0</v>
      </c>
      <c r="BK90" s="432">
        <f>'PTRM input'!AL461</f>
        <v>0</v>
      </c>
      <c r="BL90" s="432">
        <f>'PTRM input'!AM461</f>
        <v>0</v>
      </c>
      <c r="BM90" s="432">
        <f>'PTRM input'!AN461</f>
        <v>0</v>
      </c>
      <c r="BN90" s="463">
        <f>'PTRM input'!AO461</f>
        <v>0</v>
      </c>
      <c r="BO90" s="462">
        <f>'PTRM input'!AK601</f>
        <v>0</v>
      </c>
      <c r="BP90" s="432">
        <f>'PTRM input'!AL601</f>
        <v>0</v>
      </c>
      <c r="BQ90" s="432">
        <f>'PTRM input'!AM601</f>
        <v>0</v>
      </c>
      <c r="BR90" s="432">
        <f>'PTRM input'!AN601</f>
        <v>0</v>
      </c>
      <c r="BS90" s="463">
        <f>'PTRM input'!AO601</f>
        <v>0</v>
      </c>
      <c r="BT90" s="462">
        <f>'PTRM input'!AP461</f>
        <v>0</v>
      </c>
      <c r="BU90" s="432">
        <f>'PTRM input'!AQ461</f>
        <v>0</v>
      </c>
      <c r="BV90" s="432">
        <f>'PTRM input'!AR461</f>
        <v>0</v>
      </c>
      <c r="BW90" s="432">
        <f>'PTRM input'!AS461</f>
        <v>0</v>
      </c>
      <c r="BX90" s="432">
        <f>'PTRM input'!AT461</f>
        <v>0</v>
      </c>
      <c r="BY90" s="463">
        <f>'PTRM input'!AU461</f>
        <v>0</v>
      </c>
      <c r="BZ90" s="462">
        <f>'PTRM input'!AQ601</f>
        <v>0</v>
      </c>
      <c r="CA90" s="432">
        <f>'PTRM input'!AR601</f>
        <v>0</v>
      </c>
      <c r="CB90" s="432">
        <f>'PTRM input'!AS601</f>
        <v>0</v>
      </c>
      <c r="CC90" s="432">
        <f>'PTRM input'!AT601</f>
        <v>0</v>
      </c>
      <c r="CD90" s="463">
        <f>'PTRM input'!AU601</f>
        <v>0</v>
      </c>
      <c r="CE90" s="462">
        <f>'PTRM input'!AV461</f>
        <v>0</v>
      </c>
      <c r="CF90" s="432">
        <f>'PTRM input'!AW461</f>
        <v>0</v>
      </c>
      <c r="CG90" s="432">
        <f>'PTRM input'!AX461</f>
        <v>0</v>
      </c>
      <c r="CH90" s="432">
        <f>'PTRM input'!AY461</f>
        <v>0</v>
      </c>
      <c r="CI90" s="432">
        <f>'PTRM input'!AZ461</f>
        <v>0</v>
      </c>
      <c r="CJ90" s="463">
        <f>'PTRM input'!BA461</f>
        <v>0</v>
      </c>
      <c r="CK90" s="462">
        <f>'PTRM input'!AW601</f>
        <v>0</v>
      </c>
      <c r="CL90" s="432">
        <f>'PTRM input'!AX601</f>
        <v>0</v>
      </c>
      <c r="CM90" s="432">
        <f>'PTRM input'!AY601</f>
        <v>0</v>
      </c>
      <c r="CN90" s="432">
        <f>'PTRM input'!AZ601</f>
        <v>0</v>
      </c>
      <c r="CO90" s="463">
        <f>'PTRM input'!BA601</f>
        <v>0</v>
      </c>
      <c r="CP90" s="462">
        <f>'PTRM input'!BB461</f>
        <v>0</v>
      </c>
      <c r="CQ90" s="432">
        <f>'PTRM input'!BC461</f>
        <v>0</v>
      </c>
      <c r="CR90" s="432">
        <f>'PTRM input'!BD461</f>
        <v>0</v>
      </c>
      <c r="CS90" s="432">
        <f>'PTRM input'!BE461</f>
        <v>0</v>
      </c>
      <c r="CT90" s="432">
        <f>'PTRM input'!BF461</f>
        <v>0</v>
      </c>
      <c r="CU90" s="463">
        <f>'PTRM input'!BG461</f>
        <v>0</v>
      </c>
      <c r="CV90" s="462">
        <f>'PTRM input'!BC601</f>
        <v>0</v>
      </c>
      <c r="CW90" s="432">
        <f>'PTRM input'!BD601</f>
        <v>0</v>
      </c>
      <c r="CX90" s="432">
        <f>'PTRM input'!BE601</f>
        <v>0</v>
      </c>
      <c r="CY90" s="432">
        <f>'PTRM input'!BF601</f>
        <v>0</v>
      </c>
      <c r="CZ90" s="463">
        <f>'PTRM input'!BG601</f>
        <v>0</v>
      </c>
      <c r="DA90" s="462">
        <f>'PTRM input'!BH461</f>
        <v>0</v>
      </c>
      <c r="DB90" s="432">
        <f>'PTRM input'!BI461</f>
        <v>0</v>
      </c>
      <c r="DC90" s="432">
        <f>'PTRM input'!BJ461</f>
        <v>0</v>
      </c>
      <c r="DD90" s="432">
        <f>'PTRM input'!BK461</f>
        <v>0</v>
      </c>
      <c r="DE90" s="432">
        <f>'PTRM input'!BL461</f>
        <v>0</v>
      </c>
      <c r="DF90" s="463">
        <f>'PTRM input'!BM461</f>
        <v>0</v>
      </c>
      <c r="DG90" s="462">
        <f>'PTRM input'!BI601</f>
        <v>0</v>
      </c>
      <c r="DH90" s="432">
        <f>'PTRM input'!BJ601</f>
        <v>0</v>
      </c>
      <c r="DI90" s="432">
        <f>'PTRM input'!BK601</f>
        <v>0</v>
      </c>
      <c r="DJ90" s="432">
        <f>'PTRM input'!BL601</f>
        <v>0</v>
      </c>
      <c r="DK90" s="463">
        <f>'PTRM input'!BM601</f>
        <v>0</v>
      </c>
      <c r="DL90" s="462">
        <f>'PTRM input'!BN461</f>
        <v>0</v>
      </c>
      <c r="DM90" s="432">
        <f>'PTRM input'!BO461</f>
        <v>0</v>
      </c>
      <c r="DN90" s="432">
        <f>'PTRM input'!BP461</f>
        <v>0</v>
      </c>
      <c r="DO90" s="432">
        <f>'PTRM input'!BQ461</f>
        <v>0</v>
      </c>
      <c r="DP90" s="432">
        <f>'PTRM input'!BR461</f>
        <v>0</v>
      </c>
      <c r="DQ90" s="463">
        <f>'PTRM input'!BS461</f>
        <v>0</v>
      </c>
      <c r="DR90" s="462">
        <f>'PTRM input'!BO601</f>
        <v>0</v>
      </c>
      <c r="DS90" s="432">
        <f>'PTRM input'!BP601</f>
        <v>0</v>
      </c>
      <c r="DT90" s="432">
        <f>'PTRM input'!BQ601</f>
        <v>0</v>
      </c>
      <c r="DU90" s="432">
        <f>'PTRM input'!BR601</f>
        <v>0</v>
      </c>
      <c r="DV90" s="463">
        <f>'PTRM input'!BS601</f>
        <v>0</v>
      </c>
      <c r="DW90" s="462">
        <f>'PTRM input'!BT461</f>
        <v>0</v>
      </c>
      <c r="DX90" s="432">
        <f>'PTRM input'!BU461</f>
        <v>0</v>
      </c>
      <c r="DY90" s="432">
        <f>'PTRM input'!BV461</f>
        <v>0</v>
      </c>
      <c r="DZ90" s="432">
        <f>'PTRM input'!BW461</f>
        <v>0</v>
      </c>
      <c r="EA90" s="432">
        <f>'PTRM input'!BX461</f>
        <v>0</v>
      </c>
      <c r="EB90" s="463">
        <f>'PTRM input'!BY461</f>
        <v>0</v>
      </c>
      <c r="EC90" s="462">
        <f>'PTRM input'!BU601</f>
        <v>0</v>
      </c>
      <c r="ED90" s="432">
        <f>'PTRM input'!BV601</f>
        <v>0</v>
      </c>
      <c r="EE90" s="432">
        <f>'PTRM input'!BW601</f>
        <v>0</v>
      </c>
      <c r="EF90" s="432">
        <f>'PTRM input'!BX601</f>
        <v>0</v>
      </c>
      <c r="EG90" s="463">
        <f>'PTRM input'!BY601</f>
        <v>0</v>
      </c>
      <c r="EH90" s="462">
        <f>'PTRM input'!BZ461</f>
        <v>0</v>
      </c>
      <c r="EI90" s="432">
        <f>'PTRM input'!CA461</f>
        <v>0</v>
      </c>
      <c r="EJ90" s="432">
        <f>'PTRM input'!CB461</f>
        <v>0</v>
      </c>
      <c r="EK90" s="432">
        <f>'PTRM input'!CC461</f>
        <v>0</v>
      </c>
      <c r="EL90" s="432">
        <f>'PTRM input'!CD461</f>
        <v>0</v>
      </c>
      <c r="EM90" s="463">
        <f>'PTRM input'!CE461</f>
        <v>0</v>
      </c>
      <c r="EN90" s="462">
        <f>'PTRM input'!CA601</f>
        <v>0</v>
      </c>
      <c r="EO90" s="432">
        <f>'PTRM input'!CB601</f>
        <v>0</v>
      </c>
      <c r="EP90" s="432">
        <f>'PTRM input'!CC601</f>
        <v>0</v>
      </c>
      <c r="EQ90" s="432">
        <f>'PTRM input'!CD601</f>
        <v>0</v>
      </c>
      <c r="ER90" s="463">
        <f>'PTRM input'!CE601</f>
        <v>0</v>
      </c>
      <c r="ES90" s="462">
        <f>'PTRM input'!CF461</f>
        <v>0</v>
      </c>
      <c r="ET90" s="432">
        <f>'PTRM input'!CG461</f>
        <v>0</v>
      </c>
      <c r="EU90" s="432">
        <f>'PTRM input'!CH461</f>
        <v>0</v>
      </c>
      <c r="EV90" s="432">
        <f>'PTRM input'!CI461</f>
        <v>0</v>
      </c>
      <c r="EW90" s="432">
        <f>'PTRM input'!CJ461</f>
        <v>0</v>
      </c>
      <c r="EX90" s="463">
        <f>'PTRM input'!CK461</f>
        <v>0</v>
      </c>
      <c r="EY90" s="462">
        <f>'PTRM input'!CG601</f>
        <v>0</v>
      </c>
      <c r="EZ90" s="432">
        <f>'PTRM input'!CH601</f>
        <v>0</v>
      </c>
      <c r="FA90" s="432">
        <f>'PTRM input'!CI601</f>
        <v>0</v>
      </c>
      <c r="FB90" s="432">
        <f>'PTRM input'!CJ601</f>
        <v>0</v>
      </c>
      <c r="FC90" s="463">
        <f>'PTRM input'!CK601</f>
        <v>0</v>
      </c>
      <c r="FD90" s="462">
        <f>'PTRM input'!CL461</f>
        <v>0</v>
      </c>
      <c r="FE90" s="432">
        <f>'PTRM input'!CM461</f>
        <v>0</v>
      </c>
      <c r="FF90" s="432">
        <f>'PTRM input'!CN461</f>
        <v>0</v>
      </c>
      <c r="FG90" s="432">
        <f>'PTRM input'!CO461</f>
        <v>0</v>
      </c>
      <c r="FH90" s="432">
        <f>'PTRM input'!CP461</f>
        <v>0</v>
      </c>
      <c r="FI90" s="463">
        <f>'PTRM input'!CQ461</f>
        <v>0</v>
      </c>
      <c r="FJ90" s="462">
        <f>'PTRM input'!CM601</f>
        <v>0</v>
      </c>
      <c r="FK90" s="432">
        <f>'PTRM input'!CN601</f>
        <v>0</v>
      </c>
      <c r="FL90" s="432">
        <f>'PTRM input'!CO601</f>
        <v>0</v>
      </c>
      <c r="FM90" s="432">
        <f>'PTRM input'!CP601</f>
        <v>0</v>
      </c>
      <c r="FN90" s="463">
        <f>'PTRM input'!CQ601</f>
        <v>0</v>
      </c>
      <c r="FO90" s="462">
        <f>'PTRM input'!CR461</f>
        <v>0</v>
      </c>
      <c r="FP90" s="432">
        <f>'PTRM input'!CS461</f>
        <v>0</v>
      </c>
      <c r="FQ90" s="432">
        <f>'PTRM input'!CT461</f>
        <v>0</v>
      </c>
      <c r="FR90" s="432">
        <f>'PTRM input'!CU461</f>
        <v>0</v>
      </c>
      <c r="FS90" s="432">
        <f>'PTRM input'!CV461</f>
        <v>0</v>
      </c>
      <c r="FT90" s="463">
        <f>'PTRM input'!CW461</f>
        <v>0</v>
      </c>
      <c r="FU90" s="462">
        <f>'PTRM input'!CS601</f>
        <v>0</v>
      </c>
      <c r="FV90" s="432">
        <f>'PTRM input'!CT601</f>
        <v>0</v>
      </c>
      <c r="FW90" s="432">
        <f>'PTRM input'!CU601</f>
        <v>0</v>
      </c>
      <c r="FX90" s="432">
        <f>'PTRM input'!CV601</f>
        <v>0</v>
      </c>
      <c r="FY90" s="463">
        <f>'PTRM input'!CW601</f>
        <v>0</v>
      </c>
      <c r="FZ90" s="462">
        <f>'PTRM input'!CX461</f>
        <v>0</v>
      </c>
      <c r="GA90" s="432">
        <f>'PTRM input'!CY461</f>
        <v>0</v>
      </c>
      <c r="GB90" s="432">
        <f>'PTRM input'!CZ461</f>
        <v>0</v>
      </c>
      <c r="GC90" s="432">
        <f>'PTRM input'!DA461</f>
        <v>0</v>
      </c>
      <c r="GD90" s="432">
        <f>'PTRM input'!DB461</f>
        <v>0</v>
      </c>
      <c r="GE90" s="463">
        <f>'PTRM input'!DC461</f>
        <v>0</v>
      </c>
      <c r="GF90" s="462">
        <f>'PTRM input'!CY601</f>
        <v>0</v>
      </c>
      <c r="GG90" s="432">
        <f>'PTRM input'!CZ601</f>
        <v>0</v>
      </c>
      <c r="GH90" s="432">
        <f>'PTRM input'!DA601</f>
        <v>0</v>
      </c>
      <c r="GI90" s="432">
        <f>'PTRM input'!DB601</f>
        <v>0</v>
      </c>
      <c r="GJ90" s="463">
        <f>'PTRM input'!DC601</f>
        <v>0</v>
      </c>
    </row>
    <row r="91" spans="1:192" s="4" customFormat="1">
      <c r="A91" s="22"/>
      <c r="B91" s="22"/>
      <c r="C91" s="22"/>
      <c r="D91" s="22"/>
      <c r="E91" s="432" t="str">
        <f>'PTRM input'!E462</f>
        <v>New Tariff 5</v>
      </c>
      <c r="F91" s="462">
        <f>'PTRM input'!F462</f>
        <v>0</v>
      </c>
      <c r="G91" s="432">
        <f>'PTRM input'!G462</f>
        <v>0</v>
      </c>
      <c r="H91" s="432">
        <f>'PTRM input'!H462</f>
        <v>0</v>
      </c>
      <c r="I91" s="432">
        <f>'PTRM input'!I462</f>
        <v>0</v>
      </c>
      <c r="J91" s="432">
        <f>'PTRM input'!J462</f>
        <v>0</v>
      </c>
      <c r="K91" s="463">
        <f>'PTRM input'!K462</f>
        <v>0</v>
      </c>
      <c r="L91" s="432">
        <f>'PTRM input'!G602</f>
        <v>0</v>
      </c>
      <c r="M91" s="432">
        <f>'PTRM input'!H602</f>
        <v>0</v>
      </c>
      <c r="N91" s="432">
        <f>'PTRM input'!I602</f>
        <v>0</v>
      </c>
      <c r="O91" s="432">
        <f>'PTRM input'!J602</f>
        <v>0</v>
      </c>
      <c r="P91" s="463">
        <f>'PTRM input'!K602</f>
        <v>0</v>
      </c>
      <c r="Q91" s="462">
        <f>'PTRM input'!L462</f>
        <v>0</v>
      </c>
      <c r="R91" s="432">
        <f>'PTRM input'!M462</f>
        <v>0</v>
      </c>
      <c r="S91" s="432">
        <f>'PTRM input'!N462</f>
        <v>0</v>
      </c>
      <c r="T91" s="432">
        <f>'PTRM input'!O462</f>
        <v>0</v>
      </c>
      <c r="U91" s="432">
        <f>'PTRM input'!P462</f>
        <v>0</v>
      </c>
      <c r="V91" s="463">
        <f>'PTRM input'!Q462</f>
        <v>0</v>
      </c>
      <c r="W91" s="432">
        <f>'PTRM input'!M602</f>
        <v>0</v>
      </c>
      <c r="X91" s="432">
        <f>'PTRM input'!N602</f>
        <v>0</v>
      </c>
      <c r="Y91" s="432">
        <f>'PTRM input'!O602</f>
        <v>0</v>
      </c>
      <c r="Z91" s="432">
        <f>'PTRM input'!P602</f>
        <v>0</v>
      </c>
      <c r="AA91" s="463">
        <f>'PTRM input'!Q602</f>
        <v>0</v>
      </c>
      <c r="AB91" s="432">
        <f>'PTRM input'!R462</f>
        <v>0</v>
      </c>
      <c r="AC91" s="432">
        <f>'PTRM input'!S462</f>
        <v>0</v>
      </c>
      <c r="AD91" s="432">
        <f>'PTRM input'!T462</f>
        <v>0</v>
      </c>
      <c r="AE91" s="432">
        <f>'PTRM input'!U462</f>
        <v>0</v>
      </c>
      <c r="AF91" s="432">
        <f>'PTRM input'!V462</f>
        <v>0</v>
      </c>
      <c r="AG91" s="432">
        <f>'PTRM input'!W462</f>
        <v>0</v>
      </c>
      <c r="AH91" s="462">
        <f>'PTRM input'!S602</f>
        <v>0</v>
      </c>
      <c r="AI91" s="432">
        <f>'PTRM input'!T602</f>
        <v>0</v>
      </c>
      <c r="AJ91" s="432">
        <f>'PTRM input'!U602</f>
        <v>0</v>
      </c>
      <c r="AK91" s="432">
        <f>'PTRM input'!V602</f>
        <v>0</v>
      </c>
      <c r="AL91" s="463">
        <f>'PTRM input'!W602</f>
        <v>0</v>
      </c>
      <c r="AM91" s="462">
        <f>'PTRM input'!X462</f>
        <v>0</v>
      </c>
      <c r="AN91" s="432">
        <f>'PTRM input'!Y462</f>
        <v>0</v>
      </c>
      <c r="AO91" s="432">
        <f>'PTRM input'!Z462</f>
        <v>0</v>
      </c>
      <c r="AP91" s="432">
        <f>'PTRM input'!AA462</f>
        <v>0</v>
      </c>
      <c r="AQ91" s="432">
        <f>'PTRM input'!AB462</f>
        <v>0</v>
      </c>
      <c r="AR91" s="463">
        <f>'PTRM input'!AC462</f>
        <v>0</v>
      </c>
      <c r="AS91" s="462">
        <f>'PTRM input'!Y602</f>
        <v>0</v>
      </c>
      <c r="AT91" s="432">
        <f>'PTRM input'!Z602</f>
        <v>0</v>
      </c>
      <c r="AU91" s="432">
        <f>'PTRM input'!AA602</f>
        <v>0</v>
      </c>
      <c r="AV91" s="432">
        <f>'PTRM input'!AB602</f>
        <v>0</v>
      </c>
      <c r="AW91" s="463">
        <f>'PTRM input'!AC602</f>
        <v>0</v>
      </c>
      <c r="AX91" s="462">
        <f>'PTRM input'!AD462</f>
        <v>0</v>
      </c>
      <c r="AY91" s="432">
        <f>'PTRM input'!AE462</f>
        <v>0</v>
      </c>
      <c r="AZ91" s="432">
        <f>'PTRM input'!AF462</f>
        <v>0</v>
      </c>
      <c r="BA91" s="432">
        <f>'PTRM input'!AG462</f>
        <v>0</v>
      </c>
      <c r="BB91" s="432">
        <f>'PTRM input'!AH462</f>
        <v>0</v>
      </c>
      <c r="BC91" s="463">
        <f>'PTRM input'!AI462</f>
        <v>0</v>
      </c>
      <c r="BD91" s="462">
        <f>'PTRM input'!AE602</f>
        <v>0</v>
      </c>
      <c r="BE91" s="432">
        <f>'PTRM input'!AF602</f>
        <v>0</v>
      </c>
      <c r="BF91" s="432">
        <f>'PTRM input'!AG602</f>
        <v>0</v>
      </c>
      <c r="BG91" s="432">
        <f>'PTRM input'!AH602</f>
        <v>0</v>
      </c>
      <c r="BH91" s="463">
        <f>'PTRM input'!AI602</f>
        <v>0</v>
      </c>
      <c r="BI91" s="462">
        <f>'PTRM input'!AJ462</f>
        <v>0</v>
      </c>
      <c r="BJ91" s="432">
        <f>'PTRM input'!AK462</f>
        <v>0</v>
      </c>
      <c r="BK91" s="432">
        <f>'PTRM input'!AL462</f>
        <v>0</v>
      </c>
      <c r="BL91" s="432">
        <f>'PTRM input'!AM462</f>
        <v>0</v>
      </c>
      <c r="BM91" s="432">
        <f>'PTRM input'!AN462</f>
        <v>0</v>
      </c>
      <c r="BN91" s="463">
        <f>'PTRM input'!AO462</f>
        <v>0</v>
      </c>
      <c r="BO91" s="462">
        <f>'PTRM input'!AK602</f>
        <v>0</v>
      </c>
      <c r="BP91" s="432">
        <f>'PTRM input'!AL602</f>
        <v>0</v>
      </c>
      <c r="BQ91" s="432">
        <f>'PTRM input'!AM602</f>
        <v>0</v>
      </c>
      <c r="BR91" s="432">
        <f>'PTRM input'!AN602</f>
        <v>0</v>
      </c>
      <c r="BS91" s="463">
        <f>'PTRM input'!AO602</f>
        <v>0</v>
      </c>
      <c r="BT91" s="462">
        <f>'PTRM input'!AP462</f>
        <v>0</v>
      </c>
      <c r="BU91" s="432">
        <f>'PTRM input'!AQ462</f>
        <v>0</v>
      </c>
      <c r="BV91" s="432">
        <f>'PTRM input'!AR462</f>
        <v>0</v>
      </c>
      <c r="BW91" s="432">
        <f>'PTRM input'!AS462</f>
        <v>0</v>
      </c>
      <c r="BX91" s="432">
        <f>'PTRM input'!AT462</f>
        <v>0</v>
      </c>
      <c r="BY91" s="463">
        <f>'PTRM input'!AU462</f>
        <v>0</v>
      </c>
      <c r="BZ91" s="462">
        <f>'PTRM input'!AQ602</f>
        <v>0</v>
      </c>
      <c r="CA91" s="432">
        <f>'PTRM input'!AR602</f>
        <v>0</v>
      </c>
      <c r="CB91" s="432">
        <f>'PTRM input'!AS602</f>
        <v>0</v>
      </c>
      <c r="CC91" s="432">
        <f>'PTRM input'!AT602</f>
        <v>0</v>
      </c>
      <c r="CD91" s="463">
        <f>'PTRM input'!AU602</f>
        <v>0</v>
      </c>
      <c r="CE91" s="462">
        <f>'PTRM input'!AV462</f>
        <v>0</v>
      </c>
      <c r="CF91" s="432">
        <f>'PTRM input'!AW462</f>
        <v>0</v>
      </c>
      <c r="CG91" s="432">
        <f>'PTRM input'!AX462</f>
        <v>0</v>
      </c>
      <c r="CH91" s="432">
        <f>'PTRM input'!AY462</f>
        <v>0</v>
      </c>
      <c r="CI91" s="432">
        <f>'PTRM input'!AZ462</f>
        <v>0</v>
      </c>
      <c r="CJ91" s="463">
        <f>'PTRM input'!BA462</f>
        <v>0</v>
      </c>
      <c r="CK91" s="462">
        <f>'PTRM input'!AW602</f>
        <v>0</v>
      </c>
      <c r="CL91" s="432">
        <f>'PTRM input'!AX602</f>
        <v>0</v>
      </c>
      <c r="CM91" s="432">
        <f>'PTRM input'!AY602</f>
        <v>0</v>
      </c>
      <c r="CN91" s="432">
        <f>'PTRM input'!AZ602</f>
        <v>0</v>
      </c>
      <c r="CO91" s="463">
        <f>'PTRM input'!BA602</f>
        <v>0</v>
      </c>
      <c r="CP91" s="462">
        <f>'PTRM input'!BB462</f>
        <v>0</v>
      </c>
      <c r="CQ91" s="432">
        <f>'PTRM input'!BC462</f>
        <v>0</v>
      </c>
      <c r="CR91" s="432">
        <f>'PTRM input'!BD462</f>
        <v>0</v>
      </c>
      <c r="CS91" s="432">
        <f>'PTRM input'!BE462</f>
        <v>0</v>
      </c>
      <c r="CT91" s="432">
        <f>'PTRM input'!BF462</f>
        <v>0</v>
      </c>
      <c r="CU91" s="463">
        <f>'PTRM input'!BG462</f>
        <v>0</v>
      </c>
      <c r="CV91" s="462">
        <f>'PTRM input'!BC602</f>
        <v>0</v>
      </c>
      <c r="CW91" s="432">
        <f>'PTRM input'!BD602</f>
        <v>0</v>
      </c>
      <c r="CX91" s="432">
        <f>'PTRM input'!BE602</f>
        <v>0</v>
      </c>
      <c r="CY91" s="432">
        <f>'PTRM input'!BF602</f>
        <v>0</v>
      </c>
      <c r="CZ91" s="463">
        <f>'PTRM input'!BG602</f>
        <v>0</v>
      </c>
      <c r="DA91" s="462">
        <f>'PTRM input'!BH462</f>
        <v>0</v>
      </c>
      <c r="DB91" s="432">
        <f>'PTRM input'!BI462</f>
        <v>0</v>
      </c>
      <c r="DC91" s="432">
        <f>'PTRM input'!BJ462</f>
        <v>0</v>
      </c>
      <c r="DD91" s="432">
        <f>'PTRM input'!BK462</f>
        <v>0</v>
      </c>
      <c r="DE91" s="432">
        <f>'PTRM input'!BL462</f>
        <v>0</v>
      </c>
      <c r="DF91" s="463">
        <f>'PTRM input'!BM462</f>
        <v>0</v>
      </c>
      <c r="DG91" s="462">
        <f>'PTRM input'!BI602</f>
        <v>0</v>
      </c>
      <c r="DH91" s="432">
        <f>'PTRM input'!BJ602</f>
        <v>0</v>
      </c>
      <c r="DI91" s="432">
        <f>'PTRM input'!BK602</f>
        <v>0</v>
      </c>
      <c r="DJ91" s="432">
        <f>'PTRM input'!BL602</f>
        <v>0</v>
      </c>
      <c r="DK91" s="463">
        <f>'PTRM input'!BM602</f>
        <v>0</v>
      </c>
      <c r="DL91" s="462">
        <f>'PTRM input'!BN462</f>
        <v>0</v>
      </c>
      <c r="DM91" s="432">
        <f>'PTRM input'!BO462</f>
        <v>0</v>
      </c>
      <c r="DN91" s="432">
        <f>'PTRM input'!BP462</f>
        <v>0</v>
      </c>
      <c r="DO91" s="432">
        <f>'PTRM input'!BQ462</f>
        <v>0</v>
      </c>
      <c r="DP91" s="432">
        <f>'PTRM input'!BR462</f>
        <v>0</v>
      </c>
      <c r="DQ91" s="463">
        <f>'PTRM input'!BS462</f>
        <v>0</v>
      </c>
      <c r="DR91" s="462">
        <f>'PTRM input'!BO602</f>
        <v>0</v>
      </c>
      <c r="DS91" s="432">
        <f>'PTRM input'!BP602</f>
        <v>0</v>
      </c>
      <c r="DT91" s="432">
        <f>'PTRM input'!BQ602</f>
        <v>0</v>
      </c>
      <c r="DU91" s="432">
        <f>'PTRM input'!BR602</f>
        <v>0</v>
      </c>
      <c r="DV91" s="463">
        <f>'PTRM input'!BS602</f>
        <v>0</v>
      </c>
      <c r="DW91" s="462">
        <f>'PTRM input'!BT462</f>
        <v>0</v>
      </c>
      <c r="DX91" s="432">
        <f>'PTRM input'!BU462</f>
        <v>0</v>
      </c>
      <c r="DY91" s="432">
        <f>'PTRM input'!BV462</f>
        <v>0</v>
      </c>
      <c r="DZ91" s="432">
        <f>'PTRM input'!BW462</f>
        <v>0</v>
      </c>
      <c r="EA91" s="432">
        <f>'PTRM input'!BX462</f>
        <v>0</v>
      </c>
      <c r="EB91" s="463">
        <f>'PTRM input'!BY462</f>
        <v>0</v>
      </c>
      <c r="EC91" s="462">
        <f>'PTRM input'!BU602</f>
        <v>0</v>
      </c>
      <c r="ED91" s="432">
        <f>'PTRM input'!BV602</f>
        <v>0</v>
      </c>
      <c r="EE91" s="432">
        <f>'PTRM input'!BW602</f>
        <v>0</v>
      </c>
      <c r="EF91" s="432">
        <f>'PTRM input'!BX602</f>
        <v>0</v>
      </c>
      <c r="EG91" s="463">
        <f>'PTRM input'!BY602</f>
        <v>0</v>
      </c>
      <c r="EH91" s="462">
        <f>'PTRM input'!BZ462</f>
        <v>0</v>
      </c>
      <c r="EI91" s="432">
        <f>'PTRM input'!CA462</f>
        <v>0</v>
      </c>
      <c r="EJ91" s="432">
        <f>'PTRM input'!CB462</f>
        <v>0</v>
      </c>
      <c r="EK91" s="432">
        <f>'PTRM input'!CC462</f>
        <v>0</v>
      </c>
      <c r="EL91" s="432">
        <f>'PTRM input'!CD462</f>
        <v>0</v>
      </c>
      <c r="EM91" s="463">
        <f>'PTRM input'!CE462</f>
        <v>0</v>
      </c>
      <c r="EN91" s="462">
        <f>'PTRM input'!CA602</f>
        <v>0</v>
      </c>
      <c r="EO91" s="432">
        <f>'PTRM input'!CB602</f>
        <v>0</v>
      </c>
      <c r="EP91" s="432">
        <f>'PTRM input'!CC602</f>
        <v>0</v>
      </c>
      <c r="EQ91" s="432">
        <f>'PTRM input'!CD602</f>
        <v>0</v>
      </c>
      <c r="ER91" s="463">
        <f>'PTRM input'!CE602</f>
        <v>0</v>
      </c>
      <c r="ES91" s="462">
        <f>'PTRM input'!CF462</f>
        <v>0</v>
      </c>
      <c r="ET91" s="432">
        <f>'PTRM input'!CG462</f>
        <v>0</v>
      </c>
      <c r="EU91" s="432">
        <f>'PTRM input'!CH462</f>
        <v>0</v>
      </c>
      <c r="EV91" s="432">
        <f>'PTRM input'!CI462</f>
        <v>0</v>
      </c>
      <c r="EW91" s="432">
        <f>'PTRM input'!CJ462</f>
        <v>0</v>
      </c>
      <c r="EX91" s="463">
        <f>'PTRM input'!CK462</f>
        <v>0</v>
      </c>
      <c r="EY91" s="462">
        <f>'PTRM input'!CG602</f>
        <v>0</v>
      </c>
      <c r="EZ91" s="432">
        <f>'PTRM input'!CH602</f>
        <v>0</v>
      </c>
      <c r="FA91" s="432">
        <f>'PTRM input'!CI602</f>
        <v>0</v>
      </c>
      <c r="FB91" s="432">
        <f>'PTRM input'!CJ602</f>
        <v>0</v>
      </c>
      <c r="FC91" s="463">
        <f>'PTRM input'!CK602</f>
        <v>0</v>
      </c>
      <c r="FD91" s="462">
        <f>'PTRM input'!CL462</f>
        <v>0</v>
      </c>
      <c r="FE91" s="432">
        <f>'PTRM input'!CM462</f>
        <v>0</v>
      </c>
      <c r="FF91" s="432">
        <f>'PTRM input'!CN462</f>
        <v>0</v>
      </c>
      <c r="FG91" s="432">
        <f>'PTRM input'!CO462</f>
        <v>0</v>
      </c>
      <c r="FH91" s="432">
        <f>'PTRM input'!CP462</f>
        <v>0</v>
      </c>
      <c r="FI91" s="463">
        <f>'PTRM input'!CQ462</f>
        <v>0</v>
      </c>
      <c r="FJ91" s="462">
        <f>'PTRM input'!CM602</f>
        <v>0</v>
      </c>
      <c r="FK91" s="432">
        <f>'PTRM input'!CN602</f>
        <v>0</v>
      </c>
      <c r="FL91" s="432">
        <f>'PTRM input'!CO602</f>
        <v>0</v>
      </c>
      <c r="FM91" s="432">
        <f>'PTRM input'!CP602</f>
        <v>0</v>
      </c>
      <c r="FN91" s="463">
        <f>'PTRM input'!CQ602</f>
        <v>0</v>
      </c>
      <c r="FO91" s="462">
        <f>'PTRM input'!CR462</f>
        <v>0</v>
      </c>
      <c r="FP91" s="432">
        <f>'PTRM input'!CS462</f>
        <v>0</v>
      </c>
      <c r="FQ91" s="432">
        <f>'PTRM input'!CT462</f>
        <v>0</v>
      </c>
      <c r="FR91" s="432">
        <f>'PTRM input'!CU462</f>
        <v>0</v>
      </c>
      <c r="FS91" s="432">
        <f>'PTRM input'!CV462</f>
        <v>0</v>
      </c>
      <c r="FT91" s="463">
        <f>'PTRM input'!CW462</f>
        <v>0</v>
      </c>
      <c r="FU91" s="462">
        <f>'PTRM input'!CS602</f>
        <v>0</v>
      </c>
      <c r="FV91" s="432">
        <f>'PTRM input'!CT602</f>
        <v>0</v>
      </c>
      <c r="FW91" s="432">
        <f>'PTRM input'!CU602</f>
        <v>0</v>
      </c>
      <c r="FX91" s="432">
        <f>'PTRM input'!CV602</f>
        <v>0</v>
      </c>
      <c r="FY91" s="463">
        <f>'PTRM input'!CW602</f>
        <v>0</v>
      </c>
      <c r="FZ91" s="462">
        <f>'PTRM input'!CX462</f>
        <v>0</v>
      </c>
      <c r="GA91" s="432">
        <f>'PTRM input'!CY462</f>
        <v>0</v>
      </c>
      <c r="GB91" s="432">
        <f>'PTRM input'!CZ462</f>
        <v>0</v>
      </c>
      <c r="GC91" s="432">
        <f>'PTRM input'!DA462</f>
        <v>0</v>
      </c>
      <c r="GD91" s="432">
        <f>'PTRM input'!DB462</f>
        <v>0</v>
      </c>
      <c r="GE91" s="463">
        <f>'PTRM input'!DC462</f>
        <v>0</v>
      </c>
      <c r="GF91" s="462">
        <f>'PTRM input'!CY602</f>
        <v>0</v>
      </c>
      <c r="GG91" s="432">
        <f>'PTRM input'!CZ602</f>
        <v>0</v>
      </c>
      <c r="GH91" s="432">
        <f>'PTRM input'!DA602</f>
        <v>0</v>
      </c>
      <c r="GI91" s="432">
        <f>'PTRM input'!DB602</f>
        <v>0</v>
      </c>
      <c r="GJ91" s="463">
        <f>'PTRM input'!DC602</f>
        <v>0</v>
      </c>
    </row>
    <row r="92" spans="1:192" s="4" customFormat="1">
      <c r="A92" s="22"/>
      <c r="B92" s="22"/>
      <c r="C92" s="22"/>
      <c r="D92" s="22"/>
      <c r="E92" s="432" t="str">
        <f>'PTRM input'!E463</f>
        <v>New Tariff 6</v>
      </c>
      <c r="F92" s="462">
        <f>'PTRM input'!F463</f>
        <v>0</v>
      </c>
      <c r="G92" s="432">
        <f>'PTRM input'!G463</f>
        <v>0</v>
      </c>
      <c r="H92" s="432">
        <f>'PTRM input'!H463</f>
        <v>0</v>
      </c>
      <c r="I92" s="432">
        <f>'PTRM input'!I463</f>
        <v>0</v>
      </c>
      <c r="J92" s="432">
        <f>'PTRM input'!J463</f>
        <v>0</v>
      </c>
      <c r="K92" s="463">
        <f>'PTRM input'!K463</f>
        <v>0</v>
      </c>
      <c r="L92" s="432">
        <f>'PTRM input'!G603</f>
        <v>0</v>
      </c>
      <c r="M92" s="432">
        <f>'PTRM input'!H603</f>
        <v>0</v>
      </c>
      <c r="N92" s="432">
        <f>'PTRM input'!I603</f>
        <v>0</v>
      </c>
      <c r="O92" s="432">
        <f>'PTRM input'!J603</f>
        <v>0</v>
      </c>
      <c r="P92" s="463">
        <f>'PTRM input'!K603</f>
        <v>0</v>
      </c>
      <c r="Q92" s="462">
        <f>'PTRM input'!L463</f>
        <v>0</v>
      </c>
      <c r="R92" s="432">
        <f>'PTRM input'!M463</f>
        <v>0</v>
      </c>
      <c r="S92" s="432">
        <f>'PTRM input'!N463</f>
        <v>0</v>
      </c>
      <c r="T92" s="432">
        <f>'PTRM input'!O463</f>
        <v>0</v>
      </c>
      <c r="U92" s="432">
        <f>'PTRM input'!P463</f>
        <v>0</v>
      </c>
      <c r="V92" s="463">
        <f>'PTRM input'!Q463</f>
        <v>0</v>
      </c>
      <c r="W92" s="432">
        <f>'PTRM input'!M603</f>
        <v>0</v>
      </c>
      <c r="X92" s="432">
        <f>'PTRM input'!N603</f>
        <v>0</v>
      </c>
      <c r="Y92" s="432">
        <f>'PTRM input'!O603</f>
        <v>0</v>
      </c>
      <c r="Z92" s="432">
        <f>'PTRM input'!P603</f>
        <v>0</v>
      </c>
      <c r="AA92" s="463">
        <f>'PTRM input'!Q603</f>
        <v>0</v>
      </c>
      <c r="AB92" s="432">
        <f>'PTRM input'!R463</f>
        <v>0</v>
      </c>
      <c r="AC92" s="432">
        <f>'PTRM input'!S463</f>
        <v>0</v>
      </c>
      <c r="AD92" s="432">
        <f>'PTRM input'!T463</f>
        <v>0</v>
      </c>
      <c r="AE92" s="432">
        <f>'PTRM input'!U463</f>
        <v>0</v>
      </c>
      <c r="AF92" s="432">
        <f>'PTRM input'!V463</f>
        <v>0</v>
      </c>
      <c r="AG92" s="432">
        <f>'PTRM input'!W463</f>
        <v>0</v>
      </c>
      <c r="AH92" s="462">
        <f>'PTRM input'!S603</f>
        <v>0</v>
      </c>
      <c r="AI92" s="432">
        <f>'PTRM input'!T603</f>
        <v>0</v>
      </c>
      <c r="AJ92" s="432">
        <f>'PTRM input'!U603</f>
        <v>0</v>
      </c>
      <c r="AK92" s="432">
        <f>'PTRM input'!V603</f>
        <v>0</v>
      </c>
      <c r="AL92" s="463">
        <f>'PTRM input'!W603</f>
        <v>0</v>
      </c>
      <c r="AM92" s="462">
        <f>'PTRM input'!X463</f>
        <v>0</v>
      </c>
      <c r="AN92" s="432">
        <f>'PTRM input'!Y463</f>
        <v>0</v>
      </c>
      <c r="AO92" s="432">
        <f>'PTRM input'!Z463</f>
        <v>0</v>
      </c>
      <c r="AP92" s="432">
        <f>'PTRM input'!AA463</f>
        <v>0</v>
      </c>
      <c r="AQ92" s="432">
        <f>'PTRM input'!AB463</f>
        <v>0</v>
      </c>
      <c r="AR92" s="463">
        <f>'PTRM input'!AC463</f>
        <v>0</v>
      </c>
      <c r="AS92" s="462">
        <f>'PTRM input'!Y603</f>
        <v>0</v>
      </c>
      <c r="AT92" s="432">
        <f>'PTRM input'!Z603</f>
        <v>0</v>
      </c>
      <c r="AU92" s="432">
        <f>'PTRM input'!AA603</f>
        <v>0</v>
      </c>
      <c r="AV92" s="432">
        <f>'PTRM input'!AB603</f>
        <v>0</v>
      </c>
      <c r="AW92" s="463">
        <f>'PTRM input'!AC603</f>
        <v>0</v>
      </c>
      <c r="AX92" s="462">
        <f>'PTRM input'!AD463</f>
        <v>0</v>
      </c>
      <c r="AY92" s="432">
        <f>'PTRM input'!AE463</f>
        <v>0</v>
      </c>
      <c r="AZ92" s="432">
        <f>'PTRM input'!AF463</f>
        <v>0</v>
      </c>
      <c r="BA92" s="432">
        <f>'PTRM input'!AG463</f>
        <v>0</v>
      </c>
      <c r="BB92" s="432">
        <f>'PTRM input'!AH463</f>
        <v>0</v>
      </c>
      <c r="BC92" s="463">
        <f>'PTRM input'!AI463</f>
        <v>0</v>
      </c>
      <c r="BD92" s="462">
        <f>'PTRM input'!AE603</f>
        <v>0</v>
      </c>
      <c r="BE92" s="432">
        <f>'PTRM input'!AF603</f>
        <v>0</v>
      </c>
      <c r="BF92" s="432">
        <f>'PTRM input'!AG603</f>
        <v>0</v>
      </c>
      <c r="BG92" s="432">
        <f>'PTRM input'!AH603</f>
        <v>0</v>
      </c>
      <c r="BH92" s="463">
        <f>'PTRM input'!AI603</f>
        <v>0</v>
      </c>
      <c r="BI92" s="462">
        <f>'PTRM input'!AJ463</f>
        <v>0</v>
      </c>
      <c r="BJ92" s="432">
        <f>'PTRM input'!AK463</f>
        <v>0</v>
      </c>
      <c r="BK92" s="432">
        <f>'PTRM input'!AL463</f>
        <v>0</v>
      </c>
      <c r="BL92" s="432">
        <f>'PTRM input'!AM463</f>
        <v>0</v>
      </c>
      <c r="BM92" s="432">
        <f>'PTRM input'!AN463</f>
        <v>0</v>
      </c>
      <c r="BN92" s="463">
        <f>'PTRM input'!AO463</f>
        <v>0</v>
      </c>
      <c r="BO92" s="462">
        <f>'PTRM input'!AK603</f>
        <v>0</v>
      </c>
      <c r="BP92" s="432">
        <f>'PTRM input'!AL603</f>
        <v>0</v>
      </c>
      <c r="BQ92" s="432">
        <f>'PTRM input'!AM603</f>
        <v>0</v>
      </c>
      <c r="BR92" s="432">
        <f>'PTRM input'!AN603</f>
        <v>0</v>
      </c>
      <c r="BS92" s="463">
        <f>'PTRM input'!AO603</f>
        <v>0</v>
      </c>
      <c r="BT92" s="462">
        <f>'PTRM input'!AP463</f>
        <v>0</v>
      </c>
      <c r="BU92" s="432">
        <f>'PTRM input'!AQ463</f>
        <v>0</v>
      </c>
      <c r="BV92" s="432">
        <f>'PTRM input'!AR463</f>
        <v>0</v>
      </c>
      <c r="BW92" s="432">
        <f>'PTRM input'!AS463</f>
        <v>0</v>
      </c>
      <c r="BX92" s="432">
        <f>'PTRM input'!AT463</f>
        <v>0</v>
      </c>
      <c r="BY92" s="463">
        <f>'PTRM input'!AU463</f>
        <v>0</v>
      </c>
      <c r="BZ92" s="462">
        <f>'PTRM input'!AQ603</f>
        <v>0</v>
      </c>
      <c r="CA92" s="432">
        <f>'PTRM input'!AR603</f>
        <v>0</v>
      </c>
      <c r="CB92" s="432">
        <f>'PTRM input'!AS603</f>
        <v>0</v>
      </c>
      <c r="CC92" s="432">
        <f>'PTRM input'!AT603</f>
        <v>0</v>
      </c>
      <c r="CD92" s="463">
        <f>'PTRM input'!AU603</f>
        <v>0</v>
      </c>
      <c r="CE92" s="462">
        <f>'PTRM input'!AV463</f>
        <v>0</v>
      </c>
      <c r="CF92" s="432">
        <f>'PTRM input'!AW463</f>
        <v>0</v>
      </c>
      <c r="CG92" s="432">
        <f>'PTRM input'!AX463</f>
        <v>0</v>
      </c>
      <c r="CH92" s="432">
        <f>'PTRM input'!AY463</f>
        <v>0</v>
      </c>
      <c r="CI92" s="432">
        <f>'PTRM input'!AZ463</f>
        <v>0</v>
      </c>
      <c r="CJ92" s="463">
        <f>'PTRM input'!BA463</f>
        <v>0</v>
      </c>
      <c r="CK92" s="462">
        <f>'PTRM input'!AW603</f>
        <v>0</v>
      </c>
      <c r="CL92" s="432">
        <f>'PTRM input'!AX603</f>
        <v>0</v>
      </c>
      <c r="CM92" s="432">
        <f>'PTRM input'!AY603</f>
        <v>0</v>
      </c>
      <c r="CN92" s="432">
        <f>'PTRM input'!AZ603</f>
        <v>0</v>
      </c>
      <c r="CO92" s="463">
        <f>'PTRM input'!BA603</f>
        <v>0</v>
      </c>
      <c r="CP92" s="462">
        <f>'PTRM input'!BB463</f>
        <v>0</v>
      </c>
      <c r="CQ92" s="432">
        <f>'PTRM input'!BC463</f>
        <v>0</v>
      </c>
      <c r="CR92" s="432">
        <f>'PTRM input'!BD463</f>
        <v>0</v>
      </c>
      <c r="CS92" s="432">
        <f>'PTRM input'!BE463</f>
        <v>0</v>
      </c>
      <c r="CT92" s="432">
        <f>'PTRM input'!BF463</f>
        <v>0</v>
      </c>
      <c r="CU92" s="463">
        <f>'PTRM input'!BG463</f>
        <v>0</v>
      </c>
      <c r="CV92" s="462">
        <f>'PTRM input'!BC603</f>
        <v>0</v>
      </c>
      <c r="CW92" s="432">
        <f>'PTRM input'!BD603</f>
        <v>0</v>
      </c>
      <c r="CX92" s="432">
        <f>'PTRM input'!BE603</f>
        <v>0</v>
      </c>
      <c r="CY92" s="432">
        <f>'PTRM input'!BF603</f>
        <v>0</v>
      </c>
      <c r="CZ92" s="463">
        <f>'PTRM input'!BG603</f>
        <v>0</v>
      </c>
      <c r="DA92" s="462">
        <f>'PTRM input'!BH463</f>
        <v>0</v>
      </c>
      <c r="DB92" s="432">
        <f>'PTRM input'!BI463</f>
        <v>0</v>
      </c>
      <c r="DC92" s="432">
        <f>'PTRM input'!BJ463</f>
        <v>0</v>
      </c>
      <c r="DD92" s="432">
        <f>'PTRM input'!BK463</f>
        <v>0</v>
      </c>
      <c r="DE92" s="432">
        <f>'PTRM input'!BL463</f>
        <v>0</v>
      </c>
      <c r="DF92" s="463">
        <f>'PTRM input'!BM463</f>
        <v>0</v>
      </c>
      <c r="DG92" s="462">
        <f>'PTRM input'!BI603</f>
        <v>0</v>
      </c>
      <c r="DH92" s="432">
        <f>'PTRM input'!BJ603</f>
        <v>0</v>
      </c>
      <c r="DI92" s="432">
        <f>'PTRM input'!BK603</f>
        <v>0</v>
      </c>
      <c r="DJ92" s="432">
        <f>'PTRM input'!BL603</f>
        <v>0</v>
      </c>
      <c r="DK92" s="463">
        <f>'PTRM input'!BM603</f>
        <v>0</v>
      </c>
      <c r="DL92" s="462">
        <f>'PTRM input'!BN463</f>
        <v>0</v>
      </c>
      <c r="DM92" s="432">
        <f>'PTRM input'!BO463</f>
        <v>0</v>
      </c>
      <c r="DN92" s="432">
        <f>'PTRM input'!BP463</f>
        <v>0</v>
      </c>
      <c r="DO92" s="432">
        <f>'PTRM input'!BQ463</f>
        <v>0</v>
      </c>
      <c r="DP92" s="432">
        <f>'PTRM input'!BR463</f>
        <v>0</v>
      </c>
      <c r="DQ92" s="463">
        <f>'PTRM input'!BS463</f>
        <v>0</v>
      </c>
      <c r="DR92" s="462">
        <f>'PTRM input'!BO603</f>
        <v>0</v>
      </c>
      <c r="DS92" s="432">
        <f>'PTRM input'!BP603</f>
        <v>0</v>
      </c>
      <c r="DT92" s="432">
        <f>'PTRM input'!BQ603</f>
        <v>0</v>
      </c>
      <c r="DU92" s="432">
        <f>'PTRM input'!BR603</f>
        <v>0</v>
      </c>
      <c r="DV92" s="463">
        <f>'PTRM input'!BS603</f>
        <v>0</v>
      </c>
      <c r="DW92" s="462">
        <f>'PTRM input'!BT463</f>
        <v>0</v>
      </c>
      <c r="DX92" s="432">
        <f>'PTRM input'!BU463</f>
        <v>0</v>
      </c>
      <c r="DY92" s="432">
        <f>'PTRM input'!BV463</f>
        <v>0</v>
      </c>
      <c r="DZ92" s="432">
        <f>'PTRM input'!BW463</f>
        <v>0</v>
      </c>
      <c r="EA92" s="432">
        <f>'PTRM input'!BX463</f>
        <v>0</v>
      </c>
      <c r="EB92" s="463">
        <f>'PTRM input'!BY463</f>
        <v>0</v>
      </c>
      <c r="EC92" s="462">
        <f>'PTRM input'!BU603</f>
        <v>0</v>
      </c>
      <c r="ED92" s="432">
        <f>'PTRM input'!BV603</f>
        <v>0</v>
      </c>
      <c r="EE92" s="432">
        <f>'PTRM input'!BW603</f>
        <v>0</v>
      </c>
      <c r="EF92" s="432">
        <f>'PTRM input'!BX603</f>
        <v>0</v>
      </c>
      <c r="EG92" s="463">
        <f>'PTRM input'!BY603</f>
        <v>0</v>
      </c>
      <c r="EH92" s="462">
        <f>'PTRM input'!BZ463</f>
        <v>0</v>
      </c>
      <c r="EI92" s="432">
        <f>'PTRM input'!CA463</f>
        <v>0</v>
      </c>
      <c r="EJ92" s="432">
        <f>'PTRM input'!CB463</f>
        <v>0</v>
      </c>
      <c r="EK92" s="432">
        <f>'PTRM input'!CC463</f>
        <v>0</v>
      </c>
      <c r="EL92" s="432">
        <f>'PTRM input'!CD463</f>
        <v>0</v>
      </c>
      <c r="EM92" s="463">
        <f>'PTRM input'!CE463</f>
        <v>0</v>
      </c>
      <c r="EN92" s="462">
        <f>'PTRM input'!CA603</f>
        <v>0</v>
      </c>
      <c r="EO92" s="432">
        <f>'PTRM input'!CB603</f>
        <v>0</v>
      </c>
      <c r="EP92" s="432">
        <f>'PTRM input'!CC603</f>
        <v>0</v>
      </c>
      <c r="EQ92" s="432">
        <f>'PTRM input'!CD603</f>
        <v>0</v>
      </c>
      <c r="ER92" s="463">
        <f>'PTRM input'!CE603</f>
        <v>0</v>
      </c>
      <c r="ES92" s="462">
        <f>'PTRM input'!CF463</f>
        <v>0</v>
      </c>
      <c r="ET92" s="432">
        <f>'PTRM input'!CG463</f>
        <v>0</v>
      </c>
      <c r="EU92" s="432">
        <f>'PTRM input'!CH463</f>
        <v>0</v>
      </c>
      <c r="EV92" s="432">
        <f>'PTRM input'!CI463</f>
        <v>0</v>
      </c>
      <c r="EW92" s="432">
        <f>'PTRM input'!CJ463</f>
        <v>0</v>
      </c>
      <c r="EX92" s="463">
        <f>'PTRM input'!CK463</f>
        <v>0</v>
      </c>
      <c r="EY92" s="462">
        <f>'PTRM input'!CG603</f>
        <v>0</v>
      </c>
      <c r="EZ92" s="432">
        <f>'PTRM input'!CH603</f>
        <v>0</v>
      </c>
      <c r="FA92" s="432">
        <f>'PTRM input'!CI603</f>
        <v>0</v>
      </c>
      <c r="FB92" s="432">
        <f>'PTRM input'!CJ603</f>
        <v>0</v>
      </c>
      <c r="FC92" s="463">
        <f>'PTRM input'!CK603</f>
        <v>0</v>
      </c>
      <c r="FD92" s="462">
        <f>'PTRM input'!CL463</f>
        <v>0</v>
      </c>
      <c r="FE92" s="432">
        <f>'PTRM input'!CM463</f>
        <v>0</v>
      </c>
      <c r="FF92" s="432">
        <f>'PTRM input'!CN463</f>
        <v>0</v>
      </c>
      <c r="FG92" s="432">
        <f>'PTRM input'!CO463</f>
        <v>0</v>
      </c>
      <c r="FH92" s="432">
        <f>'PTRM input'!CP463</f>
        <v>0</v>
      </c>
      <c r="FI92" s="463">
        <f>'PTRM input'!CQ463</f>
        <v>0</v>
      </c>
      <c r="FJ92" s="462">
        <f>'PTRM input'!CM603</f>
        <v>0</v>
      </c>
      <c r="FK92" s="432">
        <f>'PTRM input'!CN603</f>
        <v>0</v>
      </c>
      <c r="FL92" s="432">
        <f>'PTRM input'!CO603</f>
        <v>0</v>
      </c>
      <c r="FM92" s="432">
        <f>'PTRM input'!CP603</f>
        <v>0</v>
      </c>
      <c r="FN92" s="463">
        <f>'PTRM input'!CQ603</f>
        <v>0</v>
      </c>
      <c r="FO92" s="462">
        <f>'PTRM input'!CR463</f>
        <v>0</v>
      </c>
      <c r="FP92" s="432">
        <f>'PTRM input'!CS463</f>
        <v>0</v>
      </c>
      <c r="FQ92" s="432">
        <f>'PTRM input'!CT463</f>
        <v>0</v>
      </c>
      <c r="FR92" s="432">
        <f>'PTRM input'!CU463</f>
        <v>0</v>
      </c>
      <c r="FS92" s="432">
        <f>'PTRM input'!CV463</f>
        <v>0</v>
      </c>
      <c r="FT92" s="463">
        <f>'PTRM input'!CW463</f>
        <v>0</v>
      </c>
      <c r="FU92" s="462">
        <f>'PTRM input'!CS603</f>
        <v>0</v>
      </c>
      <c r="FV92" s="432">
        <f>'PTRM input'!CT603</f>
        <v>0</v>
      </c>
      <c r="FW92" s="432">
        <f>'PTRM input'!CU603</f>
        <v>0</v>
      </c>
      <c r="FX92" s="432">
        <f>'PTRM input'!CV603</f>
        <v>0</v>
      </c>
      <c r="FY92" s="463">
        <f>'PTRM input'!CW603</f>
        <v>0</v>
      </c>
      <c r="FZ92" s="462">
        <f>'PTRM input'!CX463</f>
        <v>0</v>
      </c>
      <c r="GA92" s="432">
        <f>'PTRM input'!CY463</f>
        <v>0</v>
      </c>
      <c r="GB92" s="432">
        <f>'PTRM input'!CZ463</f>
        <v>0</v>
      </c>
      <c r="GC92" s="432">
        <f>'PTRM input'!DA463</f>
        <v>0</v>
      </c>
      <c r="GD92" s="432">
        <f>'PTRM input'!DB463</f>
        <v>0</v>
      </c>
      <c r="GE92" s="463">
        <f>'PTRM input'!DC463</f>
        <v>0</v>
      </c>
      <c r="GF92" s="462">
        <f>'PTRM input'!CY603</f>
        <v>0</v>
      </c>
      <c r="GG92" s="432">
        <f>'PTRM input'!CZ603</f>
        <v>0</v>
      </c>
      <c r="GH92" s="432">
        <f>'PTRM input'!DA603</f>
        <v>0</v>
      </c>
      <c r="GI92" s="432">
        <f>'PTRM input'!DB603</f>
        <v>0</v>
      </c>
      <c r="GJ92" s="463">
        <f>'PTRM input'!DC603</f>
        <v>0</v>
      </c>
    </row>
    <row r="93" spans="1:192" s="4" customFormat="1">
      <c r="A93" s="22"/>
      <c r="B93" s="22"/>
      <c r="C93" s="22"/>
      <c r="D93" s="22"/>
      <c r="E93" s="432" t="str">
        <f>'PTRM input'!E464</f>
        <v>New Tariff 7</v>
      </c>
      <c r="F93" s="462">
        <f>'PTRM input'!F464</f>
        <v>0</v>
      </c>
      <c r="G93" s="432">
        <f>'PTRM input'!G464</f>
        <v>0</v>
      </c>
      <c r="H93" s="432">
        <f>'PTRM input'!H464</f>
        <v>0</v>
      </c>
      <c r="I93" s="432">
        <f>'PTRM input'!I464</f>
        <v>0</v>
      </c>
      <c r="J93" s="432">
        <f>'PTRM input'!J464</f>
        <v>0</v>
      </c>
      <c r="K93" s="463">
        <f>'PTRM input'!K464</f>
        <v>0</v>
      </c>
      <c r="L93" s="432">
        <f>'PTRM input'!G604</f>
        <v>0</v>
      </c>
      <c r="M93" s="432">
        <f>'PTRM input'!H604</f>
        <v>0</v>
      </c>
      <c r="N93" s="432">
        <f>'PTRM input'!I604</f>
        <v>0</v>
      </c>
      <c r="O93" s="432">
        <f>'PTRM input'!J604</f>
        <v>0</v>
      </c>
      <c r="P93" s="463">
        <f>'PTRM input'!K604</f>
        <v>0</v>
      </c>
      <c r="Q93" s="462">
        <f>'PTRM input'!L464</f>
        <v>0</v>
      </c>
      <c r="R93" s="432">
        <f>'PTRM input'!M464</f>
        <v>0</v>
      </c>
      <c r="S93" s="432">
        <f>'PTRM input'!N464</f>
        <v>0</v>
      </c>
      <c r="T93" s="432">
        <f>'PTRM input'!O464</f>
        <v>0</v>
      </c>
      <c r="U93" s="432">
        <f>'PTRM input'!P464</f>
        <v>0</v>
      </c>
      <c r="V93" s="463">
        <f>'PTRM input'!Q464</f>
        <v>0</v>
      </c>
      <c r="W93" s="432">
        <f>'PTRM input'!M604</f>
        <v>0</v>
      </c>
      <c r="X93" s="432">
        <f>'PTRM input'!N604</f>
        <v>0</v>
      </c>
      <c r="Y93" s="432">
        <f>'PTRM input'!O604</f>
        <v>0</v>
      </c>
      <c r="Z93" s="432">
        <f>'PTRM input'!P604</f>
        <v>0</v>
      </c>
      <c r="AA93" s="463">
        <f>'PTRM input'!Q604</f>
        <v>0</v>
      </c>
      <c r="AB93" s="432">
        <f>'PTRM input'!R464</f>
        <v>0</v>
      </c>
      <c r="AC93" s="432">
        <f>'PTRM input'!S464</f>
        <v>0</v>
      </c>
      <c r="AD93" s="432">
        <f>'PTRM input'!T464</f>
        <v>0</v>
      </c>
      <c r="AE93" s="432">
        <f>'PTRM input'!U464</f>
        <v>0</v>
      </c>
      <c r="AF93" s="432">
        <f>'PTRM input'!V464</f>
        <v>0</v>
      </c>
      <c r="AG93" s="432">
        <f>'PTRM input'!W464</f>
        <v>0</v>
      </c>
      <c r="AH93" s="462">
        <f>'PTRM input'!S604</f>
        <v>0</v>
      </c>
      <c r="AI93" s="432">
        <f>'PTRM input'!T604</f>
        <v>0</v>
      </c>
      <c r="AJ93" s="432">
        <f>'PTRM input'!U604</f>
        <v>0</v>
      </c>
      <c r="AK93" s="432">
        <f>'PTRM input'!V604</f>
        <v>0</v>
      </c>
      <c r="AL93" s="463">
        <f>'PTRM input'!W604</f>
        <v>0</v>
      </c>
      <c r="AM93" s="462">
        <f>'PTRM input'!X464</f>
        <v>0</v>
      </c>
      <c r="AN93" s="432">
        <f>'PTRM input'!Y464</f>
        <v>0</v>
      </c>
      <c r="AO93" s="432">
        <f>'PTRM input'!Z464</f>
        <v>0</v>
      </c>
      <c r="AP93" s="432">
        <f>'PTRM input'!AA464</f>
        <v>0</v>
      </c>
      <c r="AQ93" s="432">
        <f>'PTRM input'!AB464</f>
        <v>0</v>
      </c>
      <c r="AR93" s="463">
        <f>'PTRM input'!AC464</f>
        <v>0</v>
      </c>
      <c r="AS93" s="462">
        <f>'PTRM input'!Y604</f>
        <v>0</v>
      </c>
      <c r="AT93" s="432">
        <f>'PTRM input'!Z604</f>
        <v>0</v>
      </c>
      <c r="AU93" s="432">
        <f>'PTRM input'!AA604</f>
        <v>0</v>
      </c>
      <c r="AV93" s="432">
        <f>'PTRM input'!AB604</f>
        <v>0</v>
      </c>
      <c r="AW93" s="463">
        <f>'PTRM input'!AC604</f>
        <v>0</v>
      </c>
      <c r="AX93" s="462">
        <f>'PTRM input'!AD464</f>
        <v>0</v>
      </c>
      <c r="AY93" s="432">
        <f>'PTRM input'!AE464</f>
        <v>0</v>
      </c>
      <c r="AZ93" s="432">
        <f>'PTRM input'!AF464</f>
        <v>0</v>
      </c>
      <c r="BA93" s="432">
        <f>'PTRM input'!AG464</f>
        <v>0</v>
      </c>
      <c r="BB93" s="432">
        <f>'PTRM input'!AH464</f>
        <v>0</v>
      </c>
      <c r="BC93" s="463">
        <f>'PTRM input'!AI464</f>
        <v>0</v>
      </c>
      <c r="BD93" s="462">
        <f>'PTRM input'!AE604</f>
        <v>0</v>
      </c>
      <c r="BE93" s="432">
        <f>'PTRM input'!AF604</f>
        <v>0</v>
      </c>
      <c r="BF93" s="432">
        <f>'PTRM input'!AG604</f>
        <v>0</v>
      </c>
      <c r="BG93" s="432">
        <f>'PTRM input'!AH604</f>
        <v>0</v>
      </c>
      <c r="BH93" s="463">
        <f>'PTRM input'!AI604</f>
        <v>0</v>
      </c>
      <c r="BI93" s="462">
        <f>'PTRM input'!AJ464</f>
        <v>0</v>
      </c>
      <c r="BJ93" s="432">
        <f>'PTRM input'!AK464</f>
        <v>0</v>
      </c>
      <c r="BK93" s="432">
        <f>'PTRM input'!AL464</f>
        <v>0</v>
      </c>
      <c r="BL93" s="432">
        <f>'PTRM input'!AM464</f>
        <v>0</v>
      </c>
      <c r="BM93" s="432">
        <f>'PTRM input'!AN464</f>
        <v>0</v>
      </c>
      <c r="BN93" s="463">
        <f>'PTRM input'!AO464</f>
        <v>0</v>
      </c>
      <c r="BO93" s="462">
        <f>'PTRM input'!AK604</f>
        <v>0</v>
      </c>
      <c r="BP93" s="432">
        <f>'PTRM input'!AL604</f>
        <v>0</v>
      </c>
      <c r="BQ93" s="432">
        <f>'PTRM input'!AM604</f>
        <v>0</v>
      </c>
      <c r="BR93" s="432">
        <f>'PTRM input'!AN604</f>
        <v>0</v>
      </c>
      <c r="BS93" s="463">
        <f>'PTRM input'!AO604</f>
        <v>0</v>
      </c>
      <c r="BT93" s="462">
        <f>'PTRM input'!AP464</f>
        <v>0</v>
      </c>
      <c r="BU93" s="432">
        <f>'PTRM input'!AQ464</f>
        <v>0</v>
      </c>
      <c r="BV93" s="432">
        <f>'PTRM input'!AR464</f>
        <v>0</v>
      </c>
      <c r="BW93" s="432">
        <f>'PTRM input'!AS464</f>
        <v>0</v>
      </c>
      <c r="BX93" s="432">
        <f>'PTRM input'!AT464</f>
        <v>0</v>
      </c>
      <c r="BY93" s="463">
        <f>'PTRM input'!AU464</f>
        <v>0</v>
      </c>
      <c r="BZ93" s="462">
        <f>'PTRM input'!AQ604</f>
        <v>0</v>
      </c>
      <c r="CA93" s="432">
        <f>'PTRM input'!AR604</f>
        <v>0</v>
      </c>
      <c r="CB93" s="432">
        <f>'PTRM input'!AS604</f>
        <v>0</v>
      </c>
      <c r="CC93" s="432">
        <f>'PTRM input'!AT604</f>
        <v>0</v>
      </c>
      <c r="CD93" s="463">
        <f>'PTRM input'!AU604</f>
        <v>0</v>
      </c>
      <c r="CE93" s="462">
        <f>'PTRM input'!AV464</f>
        <v>0</v>
      </c>
      <c r="CF93" s="432">
        <f>'PTRM input'!AW464</f>
        <v>0</v>
      </c>
      <c r="CG93" s="432">
        <f>'PTRM input'!AX464</f>
        <v>0</v>
      </c>
      <c r="CH93" s="432">
        <f>'PTRM input'!AY464</f>
        <v>0</v>
      </c>
      <c r="CI93" s="432">
        <f>'PTRM input'!AZ464</f>
        <v>0</v>
      </c>
      <c r="CJ93" s="463">
        <f>'PTRM input'!BA464</f>
        <v>0</v>
      </c>
      <c r="CK93" s="462">
        <f>'PTRM input'!AW604</f>
        <v>0</v>
      </c>
      <c r="CL93" s="432">
        <f>'PTRM input'!AX604</f>
        <v>0</v>
      </c>
      <c r="CM93" s="432">
        <f>'PTRM input'!AY604</f>
        <v>0</v>
      </c>
      <c r="CN93" s="432">
        <f>'PTRM input'!AZ604</f>
        <v>0</v>
      </c>
      <c r="CO93" s="463">
        <f>'PTRM input'!BA604</f>
        <v>0</v>
      </c>
      <c r="CP93" s="462">
        <f>'PTRM input'!BB464</f>
        <v>0</v>
      </c>
      <c r="CQ93" s="432">
        <f>'PTRM input'!BC464</f>
        <v>0</v>
      </c>
      <c r="CR93" s="432">
        <f>'PTRM input'!BD464</f>
        <v>0</v>
      </c>
      <c r="CS93" s="432">
        <f>'PTRM input'!BE464</f>
        <v>0</v>
      </c>
      <c r="CT93" s="432">
        <f>'PTRM input'!BF464</f>
        <v>0</v>
      </c>
      <c r="CU93" s="463">
        <f>'PTRM input'!BG464</f>
        <v>0</v>
      </c>
      <c r="CV93" s="462">
        <f>'PTRM input'!BC604</f>
        <v>0</v>
      </c>
      <c r="CW93" s="432">
        <f>'PTRM input'!BD604</f>
        <v>0</v>
      </c>
      <c r="CX93" s="432">
        <f>'PTRM input'!BE604</f>
        <v>0</v>
      </c>
      <c r="CY93" s="432">
        <f>'PTRM input'!BF604</f>
        <v>0</v>
      </c>
      <c r="CZ93" s="463">
        <f>'PTRM input'!BG604</f>
        <v>0</v>
      </c>
      <c r="DA93" s="462">
        <f>'PTRM input'!BH464</f>
        <v>0</v>
      </c>
      <c r="DB93" s="432">
        <f>'PTRM input'!BI464</f>
        <v>0</v>
      </c>
      <c r="DC93" s="432">
        <f>'PTRM input'!BJ464</f>
        <v>0</v>
      </c>
      <c r="DD93" s="432">
        <f>'PTRM input'!BK464</f>
        <v>0</v>
      </c>
      <c r="DE93" s="432">
        <f>'PTRM input'!BL464</f>
        <v>0</v>
      </c>
      <c r="DF93" s="463">
        <f>'PTRM input'!BM464</f>
        <v>0</v>
      </c>
      <c r="DG93" s="462">
        <f>'PTRM input'!BI604</f>
        <v>0</v>
      </c>
      <c r="DH93" s="432">
        <f>'PTRM input'!BJ604</f>
        <v>0</v>
      </c>
      <c r="DI93" s="432">
        <f>'PTRM input'!BK604</f>
        <v>0</v>
      </c>
      <c r="DJ93" s="432">
        <f>'PTRM input'!BL604</f>
        <v>0</v>
      </c>
      <c r="DK93" s="463">
        <f>'PTRM input'!BM604</f>
        <v>0</v>
      </c>
      <c r="DL93" s="462">
        <f>'PTRM input'!BN464</f>
        <v>0</v>
      </c>
      <c r="DM93" s="432">
        <f>'PTRM input'!BO464</f>
        <v>0</v>
      </c>
      <c r="DN93" s="432">
        <f>'PTRM input'!BP464</f>
        <v>0</v>
      </c>
      <c r="DO93" s="432">
        <f>'PTRM input'!BQ464</f>
        <v>0</v>
      </c>
      <c r="DP93" s="432">
        <f>'PTRM input'!BR464</f>
        <v>0</v>
      </c>
      <c r="DQ93" s="463">
        <f>'PTRM input'!BS464</f>
        <v>0</v>
      </c>
      <c r="DR93" s="462">
        <f>'PTRM input'!BO604</f>
        <v>0</v>
      </c>
      <c r="DS93" s="432">
        <f>'PTRM input'!BP604</f>
        <v>0</v>
      </c>
      <c r="DT93" s="432">
        <f>'PTRM input'!BQ604</f>
        <v>0</v>
      </c>
      <c r="DU93" s="432">
        <f>'PTRM input'!BR604</f>
        <v>0</v>
      </c>
      <c r="DV93" s="463">
        <f>'PTRM input'!BS604</f>
        <v>0</v>
      </c>
      <c r="DW93" s="462">
        <f>'PTRM input'!BT464</f>
        <v>0</v>
      </c>
      <c r="DX93" s="432">
        <f>'PTRM input'!BU464</f>
        <v>0</v>
      </c>
      <c r="DY93" s="432">
        <f>'PTRM input'!BV464</f>
        <v>0</v>
      </c>
      <c r="DZ93" s="432">
        <f>'PTRM input'!BW464</f>
        <v>0</v>
      </c>
      <c r="EA93" s="432">
        <f>'PTRM input'!BX464</f>
        <v>0</v>
      </c>
      <c r="EB93" s="463">
        <f>'PTRM input'!BY464</f>
        <v>0</v>
      </c>
      <c r="EC93" s="462">
        <f>'PTRM input'!BU604</f>
        <v>0</v>
      </c>
      <c r="ED93" s="432">
        <f>'PTRM input'!BV604</f>
        <v>0</v>
      </c>
      <c r="EE93" s="432">
        <f>'PTRM input'!BW604</f>
        <v>0</v>
      </c>
      <c r="EF93" s="432">
        <f>'PTRM input'!BX604</f>
        <v>0</v>
      </c>
      <c r="EG93" s="463">
        <f>'PTRM input'!BY604</f>
        <v>0</v>
      </c>
      <c r="EH93" s="462">
        <f>'PTRM input'!BZ464</f>
        <v>0</v>
      </c>
      <c r="EI93" s="432">
        <f>'PTRM input'!CA464</f>
        <v>0</v>
      </c>
      <c r="EJ93" s="432">
        <f>'PTRM input'!CB464</f>
        <v>0</v>
      </c>
      <c r="EK93" s="432">
        <f>'PTRM input'!CC464</f>
        <v>0</v>
      </c>
      <c r="EL93" s="432">
        <f>'PTRM input'!CD464</f>
        <v>0</v>
      </c>
      <c r="EM93" s="463">
        <f>'PTRM input'!CE464</f>
        <v>0</v>
      </c>
      <c r="EN93" s="462">
        <f>'PTRM input'!CA604</f>
        <v>0</v>
      </c>
      <c r="EO93" s="432">
        <f>'PTRM input'!CB604</f>
        <v>0</v>
      </c>
      <c r="EP93" s="432">
        <f>'PTRM input'!CC604</f>
        <v>0</v>
      </c>
      <c r="EQ93" s="432">
        <f>'PTRM input'!CD604</f>
        <v>0</v>
      </c>
      <c r="ER93" s="463">
        <f>'PTRM input'!CE604</f>
        <v>0</v>
      </c>
      <c r="ES93" s="462">
        <f>'PTRM input'!CF464</f>
        <v>0</v>
      </c>
      <c r="ET93" s="432">
        <f>'PTRM input'!CG464</f>
        <v>0</v>
      </c>
      <c r="EU93" s="432">
        <f>'PTRM input'!CH464</f>
        <v>0</v>
      </c>
      <c r="EV93" s="432">
        <f>'PTRM input'!CI464</f>
        <v>0</v>
      </c>
      <c r="EW93" s="432">
        <f>'PTRM input'!CJ464</f>
        <v>0</v>
      </c>
      <c r="EX93" s="463">
        <f>'PTRM input'!CK464</f>
        <v>0</v>
      </c>
      <c r="EY93" s="462">
        <f>'PTRM input'!CG604</f>
        <v>0</v>
      </c>
      <c r="EZ93" s="432">
        <f>'PTRM input'!CH604</f>
        <v>0</v>
      </c>
      <c r="FA93" s="432">
        <f>'PTRM input'!CI604</f>
        <v>0</v>
      </c>
      <c r="FB93" s="432">
        <f>'PTRM input'!CJ604</f>
        <v>0</v>
      </c>
      <c r="FC93" s="463">
        <f>'PTRM input'!CK604</f>
        <v>0</v>
      </c>
      <c r="FD93" s="462">
        <f>'PTRM input'!CL464</f>
        <v>0</v>
      </c>
      <c r="FE93" s="432">
        <f>'PTRM input'!CM464</f>
        <v>0</v>
      </c>
      <c r="FF93" s="432">
        <f>'PTRM input'!CN464</f>
        <v>0</v>
      </c>
      <c r="FG93" s="432">
        <f>'PTRM input'!CO464</f>
        <v>0</v>
      </c>
      <c r="FH93" s="432">
        <f>'PTRM input'!CP464</f>
        <v>0</v>
      </c>
      <c r="FI93" s="463">
        <f>'PTRM input'!CQ464</f>
        <v>0</v>
      </c>
      <c r="FJ93" s="462">
        <f>'PTRM input'!CM604</f>
        <v>0</v>
      </c>
      <c r="FK93" s="432">
        <f>'PTRM input'!CN604</f>
        <v>0</v>
      </c>
      <c r="FL93" s="432">
        <f>'PTRM input'!CO604</f>
        <v>0</v>
      </c>
      <c r="FM93" s="432">
        <f>'PTRM input'!CP604</f>
        <v>0</v>
      </c>
      <c r="FN93" s="463">
        <f>'PTRM input'!CQ604</f>
        <v>0</v>
      </c>
      <c r="FO93" s="462">
        <f>'PTRM input'!CR464</f>
        <v>0</v>
      </c>
      <c r="FP93" s="432">
        <f>'PTRM input'!CS464</f>
        <v>0</v>
      </c>
      <c r="FQ93" s="432">
        <f>'PTRM input'!CT464</f>
        <v>0</v>
      </c>
      <c r="FR93" s="432">
        <f>'PTRM input'!CU464</f>
        <v>0</v>
      </c>
      <c r="FS93" s="432">
        <f>'PTRM input'!CV464</f>
        <v>0</v>
      </c>
      <c r="FT93" s="463">
        <f>'PTRM input'!CW464</f>
        <v>0</v>
      </c>
      <c r="FU93" s="462">
        <f>'PTRM input'!CS604</f>
        <v>0</v>
      </c>
      <c r="FV93" s="432">
        <f>'PTRM input'!CT604</f>
        <v>0</v>
      </c>
      <c r="FW93" s="432">
        <f>'PTRM input'!CU604</f>
        <v>0</v>
      </c>
      <c r="FX93" s="432">
        <f>'PTRM input'!CV604</f>
        <v>0</v>
      </c>
      <c r="FY93" s="463">
        <f>'PTRM input'!CW604</f>
        <v>0</v>
      </c>
      <c r="FZ93" s="462">
        <f>'PTRM input'!CX464</f>
        <v>0</v>
      </c>
      <c r="GA93" s="432">
        <f>'PTRM input'!CY464</f>
        <v>0</v>
      </c>
      <c r="GB93" s="432">
        <f>'PTRM input'!CZ464</f>
        <v>0</v>
      </c>
      <c r="GC93" s="432">
        <f>'PTRM input'!DA464</f>
        <v>0</v>
      </c>
      <c r="GD93" s="432">
        <f>'PTRM input'!DB464</f>
        <v>0</v>
      </c>
      <c r="GE93" s="463">
        <f>'PTRM input'!DC464</f>
        <v>0</v>
      </c>
      <c r="GF93" s="462">
        <f>'PTRM input'!CY604</f>
        <v>0</v>
      </c>
      <c r="GG93" s="432">
        <f>'PTRM input'!CZ604</f>
        <v>0</v>
      </c>
      <c r="GH93" s="432">
        <f>'PTRM input'!DA604</f>
        <v>0</v>
      </c>
      <c r="GI93" s="432">
        <f>'PTRM input'!DB604</f>
        <v>0</v>
      </c>
      <c r="GJ93" s="463">
        <f>'PTRM input'!DC604</f>
        <v>0</v>
      </c>
    </row>
    <row r="94" spans="1:192" s="4" customFormat="1">
      <c r="A94" s="22"/>
      <c r="B94" s="22"/>
      <c r="C94" s="22"/>
      <c r="D94" s="22"/>
      <c r="E94" s="432" t="str">
        <f>'PTRM input'!E465</f>
        <v>New Tariff 8</v>
      </c>
      <c r="F94" s="462">
        <f>'PTRM input'!F465</f>
        <v>0</v>
      </c>
      <c r="G94" s="432">
        <f>'PTRM input'!G465</f>
        <v>0</v>
      </c>
      <c r="H94" s="432">
        <f>'PTRM input'!H465</f>
        <v>0</v>
      </c>
      <c r="I94" s="432">
        <f>'PTRM input'!I465</f>
        <v>0</v>
      </c>
      <c r="J94" s="432">
        <f>'PTRM input'!J465</f>
        <v>0</v>
      </c>
      <c r="K94" s="463">
        <f>'PTRM input'!K465</f>
        <v>0</v>
      </c>
      <c r="L94" s="432">
        <f>'PTRM input'!G605</f>
        <v>0</v>
      </c>
      <c r="M94" s="432">
        <f>'PTRM input'!H605</f>
        <v>0</v>
      </c>
      <c r="N94" s="432">
        <f>'PTRM input'!I605</f>
        <v>0</v>
      </c>
      <c r="O94" s="432">
        <f>'PTRM input'!J605</f>
        <v>0</v>
      </c>
      <c r="P94" s="463">
        <f>'PTRM input'!K605</f>
        <v>0</v>
      </c>
      <c r="Q94" s="462">
        <f>'PTRM input'!L465</f>
        <v>0</v>
      </c>
      <c r="R94" s="432">
        <f>'PTRM input'!M465</f>
        <v>0</v>
      </c>
      <c r="S94" s="432">
        <f>'PTRM input'!N465</f>
        <v>0</v>
      </c>
      <c r="T94" s="432">
        <f>'PTRM input'!O465</f>
        <v>0</v>
      </c>
      <c r="U94" s="432">
        <f>'PTRM input'!P465</f>
        <v>0</v>
      </c>
      <c r="V94" s="463">
        <f>'PTRM input'!Q465</f>
        <v>0</v>
      </c>
      <c r="W94" s="432">
        <f>'PTRM input'!M605</f>
        <v>0</v>
      </c>
      <c r="X94" s="432">
        <f>'PTRM input'!N605</f>
        <v>0</v>
      </c>
      <c r="Y94" s="432">
        <f>'PTRM input'!O605</f>
        <v>0</v>
      </c>
      <c r="Z94" s="432">
        <f>'PTRM input'!P605</f>
        <v>0</v>
      </c>
      <c r="AA94" s="463">
        <f>'PTRM input'!Q605</f>
        <v>0</v>
      </c>
      <c r="AB94" s="432">
        <f>'PTRM input'!R465</f>
        <v>0</v>
      </c>
      <c r="AC94" s="432">
        <f>'PTRM input'!S465</f>
        <v>0</v>
      </c>
      <c r="AD94" s="432">
        <f>'PTRM input'!T465</f>
        <v>0</v>
      </c>
      <c r="AE94" s="432">
        <f>'PTRM input'!U465</f>
        <v>0</v>
      </c>
      <c r="AF94" s="432">
        <f>'PTRM input'!V465</f>
        <v>0</v>
      </c>
      <c r="AG94" s="432">
        <f>'PTRM input'!W465</f>
        <v>0</v>
      </c>
      <c r="AH94" s="462">
        <f>'PTRM input'!S605</f>
        <v>0</v>
      </c>
      <c r="AI94" s="432">
        <f>'PTRM input'!T605</f>
        <v>0</v>
      </c>
      <c r="AJ94" s="432">
        <f>'PTRM input'!U605</f>
        <v>0</v>
      </c>
      <c r="AK94" s="432">
        <f>'PTRM input'!V605</f>
        <v>0</v>
      </c>
      <c r="AL94" s="463">
        <f>'PTRM input'!W605</f>
        <v>0</v>
      </c>
      <c r="AM94" s="462">
        <f>'PTRM input'!X465</f>
        <v>0</v>
      </c>
      <c r="AN94" s="432">
        <f>'PTRM input'!Y465</f>
        <v>0</v>
      </c>
      <c r="AO94" s="432">
        <f>'PTRM input'!Z465</f>
        <v>0</v>
      </c>
      <c r="AP94" s="432">
        <f>'PTRM input'!AA465</f>
        <v>0</v>
      </c>
      <c r="AQ94" s="432">
        <f>'PTRM input'!AB465</f>
        <v>0</v>
      </c>
      <c r="AR94" s="463">
        <f>'PTRM input'!AC465</f>
        <v>0</v>
      </c>
      <c r="AS94" s="462">
        <f>'PTRM input'!Y605</f>
        <v>0</v>
      </c>
      <c r="AT94" s="432">
        <f>'PTRM input'!Z605</f>
        <v>0</v>
      </c>
      <c r="AU94" s="432">
        <f>'PTRM input'!AA605</f>
        <v>0</v>
      </c>
      <c r="AV94" s="432">
        <f>'PTRM input'!AB605</f>
        <v>0</v>
      </c>
      <c r="AW94" s="463">
        <f>'PTRM input'!AC605</f>
        <v>0</v>
      </c>
      <c r="AX94" s="462">
        <f>'PTRM input'!AD465</f>
        <v>0</v>
      </c>
      <c r="AY94" s="432">
        <f>'PTRM input'!AE465</f>
        <v>0</v>
      </c>
      <c r="AZ94" s="432">
        <f>'PTRM input'!AF465</f>
        <v>0</v>
      </c>
      <c r="BA94" s="432">
        <f>'PTRM input'!AG465</f>
        <v>0</v>
      </c>
      <c r="BB94" s="432">
        <f>'PTRM input'!AH465</f>
        <v>0</v>
      </c>
      <c r="BC94" s="463">
        <f>'PTRM input'!AI465</f>
        <v>0</v>
      </c>
      <c r="BD94" s="462">
        <f>'PTRM input'!AE605</f>
        <v>0</v>
      </c>
      <c r="BE94" s="432">
        <f>'PTRM input'!AF605</f>
        <v>0</v>
      </c>
      <c r="BF94" s="432">
        <f>'PTRM input'!AG605</f>
        <v>0</v>
      </c>
      <c r="BG94" s="432">
        <f>'PTRM input'!AH605</f>
        <v>0</v>
      </c>
      <c r="BH94" s="463">
        <f>'PTRM input'!AI605</f>
        <v>0</v>
      </c>
      <c r="BI94" s="462">
        <f>'PTRM input'!AJ465</f>
        <v>0</v>
      </c>
      <c r="BJ94" s="432">
        <f>'PTRM input'!AK465</f>
        <v>0</v>
      </c>
      <c r="BK94" s="432">
        <f>'PTRM input'!AL465</f>
        <v>0</v>
      </c>
      <c r="BL94" s="432">
        <f>'PTRM input'!AM465</f>
        <v>0</v>
      </c>
      <c r="BM94" s="432">
        <f>'PTRM input'!AN465</f>
        <v>0</v>
      </c>
      <c r="BN94" s="463">
        <f>'PTRM input'!AO465</f>
        <v>0</v>
      </c>
      <c r="BO94" s="462">
        <f>'PTRM input'!AK605</f>
        <v>0</v>
      </c>
      <c r="BP94" s="432">
        <f>'PTRM input'!AL605</f>
        <v>0</v>
      </c>
      <c r="BQ94" s="432">
        <f>'PTRM input'!AM605</f>
        <v>0</v>
      </c>
      <c r="BR94" s="432">
        <f>'PTRM input'!AN605</f>
        <v>0</v>
      </c>
      <c r="BS94" s="463">
        <f>'PTRM input'!AO605</f>
        <v>0</v>
      </c>
      <c r="BT94" s="462">
        <f>'PTRM input'!AP465</f>
        <v>0</v>
      </c>
      <c r="BU94" s="432">
        <f>'PTRM input'!AQ465</f>
        <v>0</v>
      </c>
      <c r="BV94" s="432">
        <f>'PTRM input'!AR465</f>
        <v>0</v>
      </c>
      <c r="BW94" s="432">
        <f>'PTRM input'!AS465</f>
        <v>0</v>
      </c>
      <c r="BX94" s="432">
        <f>'PTRM input'!AT465</f>
        <v>0</v>
      </c>
      <c r="BY94" s="463">
        <f>'PTRM input'!AU465</f>
        <v>0</v>
      </c>
      <c r="BZ94" s="462">
        <f>'PTRM input'!AQ605</f>
        <v>0</v>
      </c>
      <c r="CA94" s="432">
        <f>'PTRM input'!AR605</f>
        <v>0</v>
      </c>
      <c r="CB94" s="432">
        <f>'PTRM input'!AS605</f>
        <v>0</v>
      </c>
      <c r="CC94" s="432">
        <f>'PTRM input'!AT605</f>
        <v>0</v>
      </c>
      <c r="CD94" s="463">
        <f>'PTRM input'!AU605</f>
        <v>0</v>
      </c>
      <c r="CE94" s="462">
        <f>'PTRM input'!AV465</f>
        <v>0</v>
      </c>
      <c r="CF94" s="432">
        <f>'PTRM input'!AW465</f>
        <v>0</v>
      </c>
      <c r="CG94" s="432">
        <f>'PTRM input'!AX465</f>
        <v>0</v>
      </c>
      <c r="CH94" s="432">
        <f>'PTRM input'!AY465</f>
        <v>0</v>
      </c>
      <c r="CI94" s="432">
        <f>'PTRM input'!AZ465</f>
        <v>0</v>
      </c>
      <c r="CJ94" s="463">
        <f>'PTRM input'!BA465</f>
        <v>0</v>
      </c>
      <c r="CK94" s="462">
        <f>'PTRM input'!AW605</f>
        <v>0</v>
      </c>
      <c r="CL94" s="432">
        <f>'PTRM input'!AX605</f>
        <v>0</v>
      </c>
      <c r="CM94" s="432">
        <f>'PTRM input'!AY605</f>
        <v>0</v>
      </c>
      <c r="CN94" s="432">
        <f>'PTRM input'!AZ605</f>
        <v>0</v>
      </c>
      <c r="CO94" s="463">
        <f>'PTRM input'!BA605</f>
        <v>0</v>
      </c>
      <c r="CP94" s="462">
        <f>'PTRM input'!BB465</f>
        <v>0</v>
      </c>
      <c r="CQ94" s="432">
        <f>'PTRM input'!BC465</f>
        <v>0</v>
      </c>
      <c r="CR94" s="432">
        <f>'PTRM input'!BD465</f>
        <v>0</v>
      </c>
      <c r="CS94" s="432">
        <f>'PTRM input'!BE465</f>
        <v>0</v>
      </c>
      <c r="CT94" s="432">
        <f>'PTRM input'!BF465</f>
        <v>0</v>
      </c>
      <c r="CU94" s="463">
        <f>'PTRM input'!BG465</f>
        <v>0</v>
      </c>
      <c r="CV94" s="462">
        <f>'PTRM input'!BC605</f>
        <v>0</v>
      </c>
      <c r="CW94" s="432">
        <f>'PTRM input'!BD605</f>
        <v>0</v>
      </c>
      <c r="CX94" s="432">
        <f>'PTRM input'!BE605</f>
        <v>0</v>
      </c>
      <c r="CY94" s="432">
        <f>'PTRM input'!BF605</f>
        <v>0</v>
      </c>
      <c r="CZ94" s="463">
        <f>'PTRM input'!BG605</f>
        <v>0</v>
      </c>
      <c r="DA94" s="462">
        <f>'PTRM input'!BH465</f>
        <v>0</v>
      </c>
      <c r="DB94" s="432">
        <f>'PTRM input'!BI465</f>
        <v>0</v>
      </c>
      <c r="DC94" s="432">
        <f>'PTRM input'!BJ465</f>
        <v>0</v>
      </c>
      <c r="DD94" s="432">
        <f>'PTRM input'!BK465</f>
        <v>0</v>
      </c>
      <c r="DE94" s="432">
        <f>'PTRM input'!BL465</f>
        <v>0</v>
      </c>
      <c r="DF94" s="463">
        <f>'PTRM input'!BM465</f>
        <v>0</v>
      </c>
      <c r="DG94" s="462">
        <f>'PTRM input'!BI605</f>
        <v>0</v>
      </c>
      <c r="DH94" s="432">
        <f>'PTRM input'!BJ605</f>
        <v>0</v>
      </c>
      <c r="DI94" s="432">
        <f>'PTRM input'!BK605</f>
        <v>0</v>
      </c>
      <c r="DJ94" s="432">
        <f>'PTRM input'!BL605</f>
        <v>0</v>
      </c>
      <c r="DK94" s="463">
        <f>'PTRM input'!BM605</f>
        <v>0</v>
      </c>
      <c r="DL94" s="462">
        <f>'PTRM input'!BN465</f>
        <v>0</v>
      </c>
      <c r="DM94" s="432">
        <f>'PTRM input'!BO465</f>
        <v>0</v>
      </c>
      <c r="DN94" s="432">
        <f>'PTRM input'!BP465</f>
        <v>0</v>
      </c>
      <c r="DO94" s="432">
        <f>'PTRM input'!BQ465</f>
        <v>0</v>
      </c>
      <c r="DP94" s="432">
        <f>'PTRM input'!BR465</f>
        <v>0</v>
      </c>
      <c r="DQ94" s="463">
        <f>'PTRM input'!BS465</f>
        <v>0</v>
      </c>
      <c r="DR94" s="462">
        <f>'PTRM input'!BO605</f>
        <v>0</v>
      </c>
      <c r="DS94" s="432">
        <f>'PTRM input'!BP605</f>
        <v>0</v>
      </c>
      <c r="DT94" s="432">
        <f>'PTRM input'!BQ605</f>
        <v>0</v>
      </c>
      <c r="DU94" s="432">
        <f>'PTRM input'!BR605</f>
        <v>0</v>
      </c>
      <c r="DV94" s="463">
        <f>'PTRM input'!BS605</f>
        <v>0</v>
      </c>
      <c r="DW94" s="462">
        <f>'PTRM input'!BT465</f>
        <v>0</v>
      </c>
      <c r="DX94" s="432">
        <f>'PTRM input'!BU465</f>
        <v>0</v>
      </c>
      <c r="DY94" s="432">
        <f>'PTRM input'!BV465</f>
        <v>0</v>
      </c>
      <c r="DZ94" s="432">
        <f>'PTRM input'!BW465</f>
        <v>0</v>
      </c>
      <c r="EA94" s="432">
        <f>'PTRM input'!BX465</f>
        <v>0</v>
      </c>
      <c r="EB94" s="463">
        <f>'PTRM input'!BY465</f>
        <v>0</v>
      </c>
      <c r="EC94" s="462">
        <f>'PTRM input'!BU605</f>
        <v>0</v>
      </c>
      <c r="ED94" s="432">
        <f>'PTRM input'!BV605</f>
        <v>0</v>
      </c>
      <c r="EE94" s="432">
        <f>'PTRM input'!BW605</f>
        <v>0</v>
      </c>
      <c r="EF94" s="432">
        <f>'PTRM input'!BX605</f>
        <v>0</v>
      </c>
      <c r="EG94" s="463">
        <f>'PTRM input'!BY605</f>
        <v>0</v>
      </c>
      <c r="EH94" s="462">
        <f>'PTRM input'!BZ465</f>
        <v>0</v>
      </c>
      <c r="EI94" s="432">
        <f>'PTRM input'!CA465</f>
        <v>0</v>
      </c>
      <c r="EJ94" s="432">
        <f>'PTRM input'!CB465</f>
        <v>0</v>
      </c>
      <c r="EK94" s="432">
        <f>'PTRM input'!CC465</f>
        <v>0</v>
      </c>
      <c r="EL94" s="432">
        <f>'PTRM input'!CD465</f>
        <v>0</v>
      </c>
      <c r="EM94" s="463">
        <f>'PTRM input'!CE465</f>
        <v>0</v>
      </c>
      <c r="EN94" s="462">
        <f>'PTRM input'!CA605</f>
        <v>0</v>
      </c>
      <c r="EO94" s="432">
        <f>'PTRM input'!CB605</f>
        <v>0</v>
      </c>
      <c r="EP94" s="432">
        <f>'PTRM input'!CC605</f>
        <v>0</v>
      </c>
      <c r="EQ94" s="432">
        <f>'PTRM input'!CD605</f>
        <v>0</v>
      </c>
      <c r="ER94" s="463">
        <f>'PTRM input'!CE605</f>
        <v>0</v>
      </c>
      <c r="ES94" s="462">
        <f>'PTRM input'!CF465</f>
        <v>0</v>
      </c>
      <c r="ET94" s="432">
        <f>'PTRM input'!CG465</f>
        <v>0</v>
      </c>
      <c r="EU94" s="432">
        <f>'PTRM input'!CH465</f>
        <v>0</v>
      </c>
      <c r="EV94" s="432">
        <f>'PTRM input'!CI465</f>
        <v>0</v>
      </c>
      <c r="EW94" s="432">
        <f>'PTRM input'!CJ465</f>
        <v>0</v>
      </c>
      <c r="EX94" s="463">
        <f>'PTRM input'!CK465</f>
        <v>0</v>
      </c>
      <c r="EY94" s="462">
        <f>'PTRM input'!CG605</f>
        <v>0</v>
      </c>
      <c r="EZ94" s="432">
        <f>'PTRM input'!CH605</f>
        <v>0</v>
      </c>
      <c r="FA94" s="432">
        <f>'PTRM input'!CI605</f>
        <v>0</v>
      </c>
      <c r="FB94" s="432">
        <f>'PTRM input'!CJ605</f>
        <v>0</v>
      </c>
      <c r="FC94" s="463">
        <f>'PTRM input'!CK605</f>
        <v>0</v>
      </c>
      <c r="FD94" s="462">
        <f>'PTRM input'!CL465</f>
        <v>0</v>
      </c>
      <c r="FE94" s="432">
        <f>'PTRM input'!CM465</f>
        <v>0</v>
      </c>
      <c r="FF94" s="432">
        <f>'PTRM input'!CN465</f>
        <v>0</v>
      </c>
      <c r="FG94" s="432">
        <f>'PTRM input'!CO465</f>
        <v>0</v>
      </c>
      <c r="FH94" s="432">
        <f>'PTRM input'!CP465</f>
        <v>0</v>
      </c>
      <c r="FI94" s="463">
        <f>'PTRM input'!CQ465</f>
        <v>0</v>
      </c>
      <c r="FJ94" s="462">
        <f>'PTRM input'!CM605</f>
        <v>0</v>
      </c>
      <c r="FK94" s="432">
        <f>'PTRM input'!CN605</f>
        <v>0</v>
      </c>
      <c r="FL94" s="432">
        <f>'PTRM input'!CO605</f>
        <v>0</v>
      </c>
      <c r="FM94" s="432">
        <f>'PTRM input'!CP605</f>
        <v>0</v>
      </c>
      <c r="FN94" s="463">
        <f>'PTRM input'!CQ605</f>
        <v>0</v>
      </c>
      <c r="FO94" s="462">
        <f>'PTRM input'!CR465</f>
        <v>0</v>
      </c>
      <c r="FP94" s="432">
        <f>'PTRM input'!CS465</f>
        <v>0</v>
      </c>
      <c r="FQ94" s="432">
        <f>'PTRM input'!CT465</f>
        <v>0</v>
      </c>
      <c r="FR94" s="432">
        <f>'PTRM input'!CU465</f>
        <v>0</v>
      </c>
      <c r="FS94" s="432">
        <f>'PTRM input'!CV465</f>
        <v>0</v>
      </c>
      <c r="FT94" s="463">
        <f>'PTRM input'!CW465</f>
        <v>0</v>
      </c>
      <c r="FU94" s="462">
        <f>'PTRM input'!CS605</f>
        <v>0</v>
      </c>
      <c r="FV94" s="432">
        <f>'PTRM input'!CT605</f>
        <v>0</v>
      </c>
      <c r="FW94" s="432">
        <f>'PTRM input'!CU605</f>
        <v>0</v>
      </c>
      <c r="FX94" s="432">
        <f>'PTRM input'!CV605</f>
        <v>0</v>
      </c>
      <c r="FY94" s="463">
        <f>'PTRM input'!CW605</f>
        <v>0</v>
      </c>
      <c r="FZ94" s="462">
        <f>'PTRM input'!CX465</f>
        <v>0</v>
      </c>
      <c r="GA94" s="432">
        <f>'PTRM input'!CY465</f>
        <v>0</v>
      </c>
      <c r="GB94" s="432">
        <f>'PTRM input'!CZ465</f>
        <v>0</v>
      </c>
      <c r="GC94" s="432">
        <f>'PTRM input'!DA465</f>
        <v>0</v>
      </c>
      <c r="GD94" s="432">
        <f>'PTRM input'!DB465</f>
        <v>0</v>
      </c>
      <c r="GE94" s="463">
        <f>'PTRM input'!DC465</f>
        <v>0</v>
      </c>
      <c r="GF94" s="462">
        <f>'PTRM input'!CY605</f>
        <v>0</v>
      </c>
      <c r="GG94" s="432">
        <f>'PTRM input'!CZ605</f>
        <v>0</v>
      </c>
      <c r="GH94" s="432">
        <f>'PTRM input'!DA605</f>
        <v>0</v>
      </c>
      <c r="GI94" s="432">
        <f>'PTRM input'!DB605</f>
        <v>0</v>
      </c>
      <c r="GJ94" s="463">
        <f>'PTRM input'!DC605</f>
        <v>0</v>
      </c>
    </row>
    <row r="95" spans="1:192" s="4" customFormat="1">
      <c r="A95" s="22"/>
      <c r="B95" s="22"/>
      <c r="C95" s="22"/>
      <c r="D95" s="22"/>
      <c r="E95" s="432" t="str">
        <f>'PTRM input'!E466</f>
        <v>New Tariff 9</v>
      </c>
      <c r="F95" s="462">
        <f>'PTRM input'!F466</f>
        <v>0</v>
      </c>
      <c r="G95" s="432">
        <f>'PTRM input'!G466</f>
        <v>0</v>
      </c>
      <c r="H95" s="432">
        <f>'PTRM input'!H466</f>
        <v>0</v>
      </c>
      <c r="I95" s="432">
        <f>'PTRM input'!I466</f>
        <v>0</v>
      </c>
      <c r="J95" s="432">
        <f>'PTRM input'!J466</f>
        <v>0</v>
      </c>
      <c r="K95" s="463">
        <f>'PTRM input'!K466</f>
        <v>0</v>
      </c>
      <c r="L95" s="432">
        <f>'PTRM input'!G606</f>
        <v>0</v>
      </c>
      <c r="M95" s="432">
        <f>'PTRM input'!H606</f>
        <v>0</v>
      </c>
      <c r="N95" s="432">
        <f>'PTRM input'!I606</f>
        <v>0</v>
      </c>
      <c r="O95" s="432">
        <f>'PTRM input'!J606</f>
        <v>0</v>
      </c>
      <c r="P95" s="463">
        <f>'PTRM input'!K606</f>
        <v>0</v>
      </c>
      <c r="Q95" s="462">
        <f>'PTRM input'!L466</f>
        <v>0</v>
      </c>
      <c r="R95" s="432">
        <f>'PTRM input'!M466</f>
        <v>0</v>
      </c>
      <c r="S95" s="432">
        <f>'PTRM input'!N466</f>
        <v>0</v>
      </c>
      <c r="T95" s="432">
        <f>'PTRM input'!O466</f>
        <v>0</v>
      </c>
      <c r="U95" s="432">
        <f>'PTRM input'!P466</f>
        <v>0</v>
      </c>
      <c r="V95" s="463">
        <f>'PTRM input'!Q466</f>
        <v>0</v>
      </c>
      <c r="W95" s="432">
        <f>'PTRM input'!M606</f>
        <v>0</v>
      </c>
      <c r="X95" s="432">
        <f>'PTRM input'!N606</f>
        <v>0</v>
      </c>
      <c r="Y95" s="432">
        <f>'PTRM input'!O606</f>
        <v>0</v>
      </c>
      <c r="Z95" s="432">
        <f>'PTRM input'!P606</f>
        <v>0</v>
      </c>
      <c r="AA95" s="463">
        <f>'PTRM input'!Q606</f>
        <v>0</v>
      </c>
      <c r="AB95" s="432">
        <f>'PTRM input'!R466</f>
        <v>0</v>
      </c>
      <c r="AC95" s="432">
        <f>'PTRM input'!S466</f>
        <v>0</v>
      </c>
      <c r="AD95" s="432">
        <f>'PTRM input'!T466</f>
        <v>0</v>
      </c>
      <c r="AE95" s="432">
        <f>'PTRM input'!U466</f>
        <v>0</v>
      </c>
      <c r="AF95" s="432">
        <f>'PTRM input'!V466</f>
        <v>0</v>
      </c>
      <c r="AG95" s="432">
        <f>'PTRM input'!W466</f>
        <v>0</v>
      </c>
      <c r="AH95" s="462">
        <f>'PTRM input'!S606</f>
        <v>0</v>
      </c>
      <c r="AI95" s="432">
        <f>'PTRM input'!T606</f>
        <v>0</v>
      </c>
      <c r="AJ95" s="432">
        <f>'PTRM input'!U606</f>
        <v>0</v>
      </c>
      <c r="AK95" s="432">
        <f>'PTRM input'!V606</f>
        <v>0</v>
      </c>
      <c r="AL95" s="463">
        <f>'PTRM input'!W606</f>
        <v>0</v>
      </c>
      <c r="AM95" s="462">
        <f>'PTRM input'!X466</f>
        <v>0</v>
      </c>
      <c r="AN95" s="432">
        <f>'PTRM input'!Y466</f>
        <v>0</v>
      </c>
      <c r="AO95" s="432">
        <f>'PTRM input'!Z466</f>
        <v>0</v>
      </c>
      <c r="AP95" s="432">
        <f>'PTRM input'!AA466</f>
        <v>0</v>
      </c>
      <c r="AQ95" s="432">
        <f>'PTRM input'!AB466</f>
        <v>0</v>
      </c>
      <c r="AR95" s="463">
        <f>'PTRM input'!AC466</f>
        <v>0</v>
      </c>
      <c r="AS95" s="462">
        <f>'PTRM input'!Y606</f>
        <v>0</v>
      </c>
      <c r="AT95" s="432">
        <f>'PTRM input'!Z606</f>
        <v>0</v>
      </c>
      <c r="AU95" s="432">
        <f>'PTRM input'!AA606</f>
        <v>0</v>
      </c>
      <c r="AV95" s="432">
        <f>'PTRM input'!AB606</f>
        <v>0</v>
      </c>
      <c r="AW95" s="463">
        <f>'PTRM input'!AC606</f>
        <v>0</v>
      </c>
      <c r="AX95" s="462">
        <f>'PTRM input'!AD466</f>
        <v>0</v>
      </c>
      <c r="AY95" s="432">
        <f>'PTRM input'!AE466</f>
        <v>0</v>
      </c>
      <c r="AZ95" s="432">
        <f>'PTRM input'!AF466</f>
        <v>0</v>
      </c>
      <c r="BA95" s="432">
        <f>'PTRM input'!AG466</f>
        <v>0</v>
      </c>
      <c r="BB95" s="432">
        <f>'PTRM input'!AH466</f>
        <v>0</v>
      </c>
      <c r="BC95" s="463">
        <f>'PTRM input'!AI466</f>
        <v>0</v>
      </c>
      <c r="BD95" s="462">
        <f>'PTRM input'!AE606</f>
        <v>0</v>
      </c>
      <c r="BE95" s="432">
        <f>'PTRM input'!AF606</f>
        <v>0</v>
      </c>
      <c r="BF95" s="432">
        <f>'PTRM input'!AG606</f>
        <v>0</v>
      </c>
      <c r="BG95" s="432">
        <f>'PTRM input'!AH606</f>
        <v>0</v>
      </c>
      <c r="BH95" s="463">
        <f>'PTRM input'!AI606</f>
        <v>0</v>
      </c>
      <c r="BI95" s="462">
        <f>'PTRM input'!AJ466</f>
        <v>0</v>
      </c>
      <c r="BJ95" s="432">
        <f>'PTRM input'!AK466</f>
        <v>0</v>
      </c>
      <c r="BK95" s="432">
        <f>'PTRM input'!AL466</f>
        <v>0</v>
      </c>
      <c r="BL95" s="432">
        <f>'PTRM input'!AM466</f>
        <v>0</v>
      </c>
      <c r="BM95" s="432">
        <f>'PTRM input'!AN466</f>
        <v>0</v>
      </c>
      <c r="BN95" s="463">
        <f>'PTRM input'!AO466</f>
        <v>0</v>
      </c>
      <c r="BO95" s="462">
        <f>'PTRM input'!AK606</f>
        <v>0</v>
      </c>
      <c r="BP95" s="432">
        <f>'PTRM input'!AL606</f>
        <v>0</v>
      </c>
      <c r="BQ95" s="432">
        <f>'PTRM input'!AM606</f>
        <v>0</v>
      </c>
      <c r="BR95" s="432">
        <f>'PTRM input'!AN606</f>
        <v>0</v>
      </c>
      <c r="BS95" s="463">
        <f>'PTRM input'!AO606</f>
        <v>0</v>
      </c>
      <c r="BT95" s="462">
        <f>'PTRM input'!AP466</f>
        <v>0</v>
      </c>
      <c r="BU95" s="432">
        <f>'PTRM input'!AQ466</f>
        <v>0</v>
      </c>
      <c r="BV95" s="432">
        <f>'PTRM input'!AR466</f>
        <v>0</v>
      </c>
      <c r="BW95" s="432">
        <f>'PTRM input'!AS466</f>
        <v>0</v>
      </c>
      <c r="BX95" s="432">
        <f>'PTRM input'!AT466</f>
        <v>0</v>
      </c>
      <c r="BY95" s="463">
        <f>'PTRM input'!AU466</f>
        <v>0</v>
      </c>
      <c r="BZ95" s="462">
        <f>'PTRM input'!AQ606</f>
        <v>0</v>
      </c>
      <c r="CA95" s="432">
        <f>'PTRM input'!AR606</f>
        <v>0</v>
      </c>
      <c r="CB95" s="432">
        <f>'PTRM input'!AS606</f>
        <v>0</v>
      </c>
      <c r="CC95" s="432">
        <f>'PTRM input'!AT606</f>
        <v>0</v>
      </c>
      <c r="CD95" s="463">
        <f>'PTRM input'!AU606</f>
        <v>0</v>
      </c>
      <c r="CE95" s="462">
        <f>'PTRM input'!AV466</f>
        <v>0</v>
      </c>
      <c r="CF95" s="432">
        <f>'PTRM input'!AW466</f>
        <v>0</v>
      </c>
      <c r="CG95" s="432">
        <f>'PTRM input'!AX466</f>
        <v>0</v>
      </c>
      <c r="CH95" s="432">
        <f>'PTRM input'!AY466</f>
        <v>0</v>
      </c>
      <c r="CI95" s="432">
        <f>'PTRM input'!AZ466</f>
        <v>0</v>
      </c>
      <c r="CJ95" s="463">
        <f>'PTRM input'!BA466</f>
        <v>0</v>
      </c>
      <c r="CK95" s="462">
        <f>'PTRM input'!AW606</f>
        <v>0</v>
      </c>
      <c r="CL95" s="432">
        <f>'PTRM input'!AX606</f>
        <v>0</v>
      </c>
      <c r="CM95" s="432">
        <f>'PTRM input'!AY606</f>
        <v>0</v>
      </c>
      <c r="CN95" s="432">
        <f>'PTRM input'!AZ606</f>
        <v>0</v>
      </c>
      <c r="CO95" s="463">
        <f>'PTRM input'!BA606</f>
        <v>0</v>
      </c>
      <c r="CP95" s="462">
        <f>'PTRM input'!BB466</f>
        <v>0</v>
      </c>
      <c r="CQ95" s="432">
        <f>'PTRM input'!BC466</f>
        <v>0</v>
      </c>
      <c r="CR95" s="432">
        <f>'PTRM input'!BD466</f>
        <v>0</v>
      </c>
      <c r="CS95" s="432">
        <f>'PTRM input'!BE466</f>
        <v>0</v>
      </c>
      <c r="CT95" s="432">
        <f>'PTRM input'!BF466</f>
        <v>0</v>
      </c>
      <c r="CU95" s="463">
        <f>'PTRM input'!BG466</f>
        <v>0</v>
      </c>
      <c r="CV95" s="462">
        <f>'PTRM input'!BC606</f>
        <v>0</v>
      </c>
      <c r="CW95" s="432">
        <f>'PTRM input'!BD606</f>
        <v>0</v>
      </c>
      <c r="CX95" s="432">
        <f>'PTRM input'!BE606</f>
        <v>0</v>
      </c>
      <c r="CY95" s="432">
        <f>'PTRM input'!BF606</f>
        <v>0</v>
      </c>
      <c r="CZ95" s="463">
        <f>'PTRM input'!BG606</f>
        <v>0</v>
      </c>
      <c r="DA95" s="462">
        <f>'PTRM input'!BH466</f>
        <v>0</v>
      </c>
      <c r="DB95" s="432">
        <f>'PTRM input'!BI466</f>
        <v>0</v>
      </c>
      <c r="DC95" s="432">
        <f>'PTRM input'!BJ466</f>
        <v>0</v>
      </c>
      <c r="DD95" s="432">
        <f>'PTRM input'!BK466</f>
        <v>0</v>
      </c>
      <c r="DE95" s="432">
        <f>'PTRM input'!BL466</f>
        <v>0</v>
      </c>
      <c r="DF95" s="463">
        <f>'PTRM input'!BM466</f>
        <v>0</v>
      </c>
      <c r="DG95" s="462">
        <f>'PTRM input'!BI606</f>
        <v>0</v>
      </c>
      <c r="DH95" s="432">
        <f>'PTRM input'!BJ606</f>
        <v>0</v>
      </c>
      <c r="DI95" s="432">
        <f>'PTRM input'!BK606</f>
        <v>0</v>
      </c>
      <c r="DJ95" s="432">
        <f>'PTRM input'!BL606</f>
        <v>0</v>
      </c>
      <c r="DK95" s="463">
        <f>'PTRM input'!BM606</f>
        <v>0</v>
      </c>
      <c r="DL95" s="462">
        <f>'PTRM input'!BN466</f>
        <v>0</v>
      </c>
      <c r="DM95" s="432">
        <f>'PTRM input'!BO466</f>
        <v>0</v>
      </c>
      <c r="DN95" s="432">
        <f>'PTRM input'!BP466</f>
        <v>0</v>
      </c>
      <c r="DO95" s="432">
        <f>'PTRM input'!BQ466</f>
        <v>0</v>
      </c>
      <c r="DP95" s="432">
        <f>'PTRM input'!BR466</f>
        <v>0</v>
      </c>
      <c r="DQ95" s="463">
        <f>'PTRM input'!BS466</f>
        <v>0</v>
      </c>
      <c r="DR95" s="462">
        <f>'PTRM input'!BO606</f>
        <v>0</v>
      </c>
      <c r="DS95" s="432">
        <f>'PTRM input'!BP606</f>
        <v>0</v>
      </c>
      <c r="DT95" s="432">
        <f>'PTRM input'!BQ606</f>
        <v>0</v>
      </c>
      <c r="DU95" s="432">
        <f>'PTRM input'!BR606</f>
        <v>0</v>
      </c>
      <c r="DV95" s="463">
        <f>'PTRM input'!BS606</f>
        <v>0</v>
      </c>
      <c r="DW95" s="462">
        <f>'PTRM input'!BT466</f>
        <v>0</v>
      </c>
      <c r="DX95" s="432">
        <f>'PTRM input'!BU466</f>
        <v>0</v>
      </c>
      <c r="DY95" s="432">
        <f>'PTRM input'!BV466</f>
        <v>0</v>
      </c>
      <c r="DZ95" s="432">
        <f>'PTRM input'!BW466</f>
        <v>0</v>
      </c>
      <c r="EA95" s="432">
        <f>'PTRM input'!BX466</f>
        <v>0</v>
      </c>
      <c r="EB95" s="463">
        <f>'PTRM input'!BY466</f>
        <v>0</v>
      </c>
      <c r="EC95" s="462">
        <f>'PTRM input'!BU606</f>
        <v>0</v>
      </c>
      <c r="ED95" s="432">
        <f>'PTRM input'!BV606</f>
        <v>0</v>
      </c>
      <c r="EE95" s="432">
        <f>'PTRM input'!BW606</f>
        <v>0</v>
      </c>
      <c r="EF95" s="432">
        <f>'PTRM input'!BX606</f>
        <v>0</v>
      </c>
      <c r="EG95" s="463">
        <f>'PTRM input'!BY606</f>
        <v>0</v>
      </c>
      <c r="EH95" s="462">
        <f>'PTRM input'!BZ466</f>
        <v>0</v>
      </c>
      <c r="EI95" s="432">
        <f>'PTRM input'!CA466</f>
        <v>0</v>
      </c>
      <c r="EJ95" s="432">
        <f>'PTRM input'!CB466</f>
        <v>0</v>
      </c>
      <c r="EK95" s="432">
        <f>'PTRM input'!CC466</f>
        <v>0</v>
      </c>
      <c r="EL95" s="432">
        <f>'PTRM input'!CD466</f>
        <v>0</v>
      </c>
      <c r="EM95" s="463">
        <f>'PTRM input'!CE466</f>
        <v>0</v>
      </c>
      <c r="EN95" s="462">
        <f>'PTRM input'!CA606</f>
        <v>0</v>
      </c>
      <c r="EO95" s="432">
        <f>'PTRM input'!CB606</f>
        <v>0</v>
      </c>
      <c r="EP95" s="432">
        <f>'PTRM input'!CC606</f>
        <v>0</v>
      </c>
      <c r="EQ95" s="432">
        <f>'PTRM input'!CD606</f>
        <v>0</v>
      </c>
      <c r="ER95" s="463">
        <f>'PTRM input'!CE606</f>
        <v>0</v>
      </c>
      <c r="ES95" s="462">
        <f>'PTRM input'!CF466</f>
        <v>0</v>
      </c>
      <c r="ET95" s="432">
        <f>'PTRM input'!CG466</f>
        <v>0</v>
      </c>
      <c r="EU95" s="432">
        <f>'PTRM input'!CH466</f>
        <v>0</v>
      </c>
      <c r="EV95" s="432">
        <f>'PTRM input'!CI466</f>
        <v>0</v>
      </c>
      <c r="EW95" s="432">
        <f>'PTRM input'!CJ466</f>
        <v>0</v>
      </c>
      <c r="EX95" s="463">
        <f>'PTRM input'!CK466</f>
        <v>0</v>
      </c>
      <c r="EY95" s="462">
        <f>'PTRM input'!CG606</f>
        <v>0</v>
      </c>
      <c r="EZ95" s="432">
        <f>'PTRM input'!CH606</f>
        <v>0</v>
      </c>
      <c r="FA95" s="432">
        <f>'PTRM input'!CI606</f>
        <v>0</v>
      </c>
      <c r="FB95" s="432">
        <f>'PTRM input'!CJ606</f>
        <v>0</v>
      </c>
      <c r="FC95" s="463">
        <f>'PTRM input'!CK606</f>
        <v>0</v>
      </c>
      <c r="FD95" s="462">
        <f>'PTRM input'!CL466</f>
        <v>0</v>
      </c>
      <c r="FE95" s="432">
        <f>'PTRM input'!CM466</f>
        <v>0</v>
      </c>
      <c r="FF95" s="432">
        <f>'PTRM input'!CN466</f>
        <v>0</v>
      </c>
      <c r="FG95" s="432">
        <f>'PTRM input'!CO466</f>
        <v>0</v>
      </c>
      <c r="FH95" s="432">
        <f>'PTRM input'!CP466</f>
        <v>0</v>
      </c>
      <c r="FI95" s="463">
        <f>'PTRM input'!CQ466</f>
        <v>0</v>
      </c>
      <c r="FJ95" s="462">
        <f>'PTRM input'!CM606</f>
        <v>0</v>
      </c>
      <c r="FK95" s="432">
        <f>'PTRM input'!CN606</f>
        <v>0</v>
      </c>
      <c r="FL95" s="432">
        <f>'PTRM input'!CO606</f>
        <v>0</v>
      </c>
      <c r="FM95" s="432">
        <f>'PTRM input'!CP606</f>
        <v>0</v>
      </c>
      <c r="FN95" s="463">
        <f>'PTRM input'!CQ606</f>
        <v>0</v>
      </c>
      <c r="FO95" s="462">
        <f>'PTRM input'!CR466</f>
        <v>0</v>
      </c>
      <c r="FP95" s="432">
        <f>'PTRM input'!CS466</f>
        <v>0</v>
      </c>
      <c r="FQ95" s="432">
        <f>'PTRM input'!CT466</f>
        <v>0</v>
      </c>
      <c r="FR95" s="432">
        <f>'PTRM input'!CU466</f>
        <v>0</v>
      </c>
      <c r="FS95" s="432">
        <f>'PTRM input'!CV466</f>
        <v>0</v>
      </c>
      <c r="FT95" s="463">
        <f>'PTRM input'!CW466</f>
        <v>0</v>
      </c>
      <c r="FU95" s="462">
        <f>'PTRM input'!CS606</f>
        <v>0</v>
      </c>
      <c r="FV95" s="432">
        <f>'PTRM input'!CT606</f>
        <v>0</v>
      </c>
      <c r="FW95" s="432">
        <f>'PTRM input'!CU606</f>
        <v>0</v>
      </c>
      <c r="FX95" s="432">
        <f>'PTRM input'!CV606</f>
        <v>0</v>
      </c>
      <c r="FY95" s="463">
        <f>'PTRM input'!CW606</f>
        <v>0</v>
      </c>
      <c r="FZ95" s="462">
        <f>'PTRM input'!CX466</f>
        <v>0</v>
      </c>
      <c r="GA95" s="432">
        <f>'PTRM input'!CY466</f>
        <v>0</v>
      </c>
      <c r="GB95" s="432">
        <f>'PTRM input'!CZ466</f>
        <v>0</v>
      </c>
      <c r="GC95" s="432">
        <f>'PTRM input'!DA466</f>
        <v>0</v>
      </c>
      <c r="GD95" s="432">
        <f>'PTRM input'!DB466</f>
        <v>0</v>
      </c>
      <c r="GE95" s="463">
        <f>'PTRM input'!DC466</f>
        <v>0</v>
      </c>
      <c r="GF95" s="462">
        <f>'PTRM input'!CY606</f>
        <v>0</v>
      </c>
      <c r="GG95" s="432">
        <f>'PTRM input'!CZ606</f>
        <v>0</v>
      </c>
      <c r="GH95" s="432">
        <f>'PTRM input'!DA606</f>
        <v>0</v>
      </c>
      <c r="GI95" s="432">
        <f>'PTRM input'!DB606</f>
        <v>0</v>
      </c>
      <c r="GJ95" s="463">
        <f>'PTRM input'!DC606</f>
        <v>0</v>
      </c>
    </row>
    <row r="96" spans="1:192" s="4" customFormat="1">
      <c r="A96" s="22"/>
      <c r="B96" s="22"/>
      <c r="C96" s="22"/>
      <c r="D96" s="22"/>
      <c r="E96" s="432" t="str">
        <f>'PTRM input'!E467</f>
        <v>New Tariff 10</v>
      </c>
      <c r="F96" s="462">
        <f>'PTRM input'!F467</f>
        <v>0</v>
      </c>
      <c r="G96" s="432">
        <f>'PTRM input'!G467</f>
        <v>0</v>
      </c>
      <c r="H96" s="432">
        <f>'PTRM input'!H467</f>
        <v>0</v>
      </c>
      <c r="I96" s="432">
        <f>'PTRM input'!I467</f>
        <v>0</v>
      </c>
      <c r="J96" s="432">
        <f>'PTRM input'!J467</f>
        <v>0</v>
      </c>
      <c r="K96" s="463">
        <f>'PTRM input'!K467</f>
        <v>0</v>
      </c>
      <c r="L96" s="432">
        <f>'PTRM input'!G607</f>
        <v>0</v>
      </c>
      <c r="M96" s="432">
        <f>'PTRM input'!H607</f>
        <v>0</v>
      </c>
      <c r="N96" s="432">
        <f>'PTRM input'!I607</f>
        <v>0</v>
      </c>
      <c r="O96" s="432">
        <f>'PTRM input'!J607</f>
        <v>0</v>
      </c>
      <c r="P96" s="463">
        <f>'PTRM input'!K607</f>
        <v>0</v>
      </c>
      <c r="Q96" s="462">
        <f>'PTRM input'!L467</f>
        <v>0</v>
      </c>
      <c r="R96" s="432">
        <f>'PTRM input'!M467</f>
        <v>0</v>
      </c>
      <c r="S96" s="432">
        <f>'PTRM input'!N467</f>
        <v>0</v>
      </c>
      <c r="T96" s="432">
        <f>'PTRM input'!O467</f>
        <v>0</v>
      </c>
      <c r="U96" s="432">
        <f>'PTRM input'!P467</f>
        <v>0</v>
      </c>
      <c r="V96" s="463">
        <f>'PTRM input'!Q467</f>
        <v>0</v>
      </c>
      <c r="W96" s="432">
        <f>'PTRM input'!M607</f>
        <v>0</v>
      </c>
      <c r="X96" s="432">
        <f>'PTRM input'!N607</f>
        <v>0</v>
      </c>
      <c r="Y96" s="432">
        <f>'PTRM input'!O607</f>
        <v>0</v>
      </c>
      <c r="Z96" s="432">
        <f>'PTRM input'!P607</f>
        <v>0</v>
      </c>
      <c r="AA96" s="463">
        <f>'PTRM input'!Q607</f>
        <v>0</v>
      </c>
      <c r="AB96" s="432">
        <f>'PTRM input'!R467</f>
        <v>0</v>
      </c>
      <c r="AC96" s="432">
        <f>'PTRM input'!S467</f>
        <v>0</v>
      </c>
      <c r="AD96" s="432">
        <f>'PTRM input'!T467</f>
        <v>0</v>
      </c>
      <c r="AE96" s="432">
        <f>'PTRM input'!U467</f>
        <v>0</v>
      </c>
      <c r="AF96" s="432">
        <f>'PTRM input'!V467</f>
        <v>0</v>
      </c>
      <c r="AG96" s="432">
        <f>'PTRM input'!W467</f>
        <v>0</v>
      </c>
      <c r="AH96" s="462">
        <f>'PTRM input'!S607</f>
        <v>0</v>
      </c>
      <c r="AI96" s="432">
        <f>'PTRM input'!T607</f>
        <v>0</v>
      </c>
      <c r="AJ96" s="432">
        <f>'PTRM input'!U607</f>
        <v>0</v>
      </c>
      <c r="AK96" s="432">
        <f>'PTRM input'!V607</f>
        <v>0</v>
      </c>
      <c r="AL96" s="463">
        <f>'PTRM input'!W607</f>
        <v>0</v>
      </c>
      <c r="AM96" s="462">
        <f>'PTRM input'!X467</f>
        <v>0</v>
      </c>
      <c r="AN96" s="432">
        <f>'PTRM input'!Y467</f>
        <v>0</v>
      </c>
      <c r="AO96" s="432">
        <f>'PTRM input'!Z467</f>
        <v>0</v>
      </c>
      <c r="AP96" s="432">
        <f>'PTRM input'!AA467</f>
        <v>0</v>
      </c>
      <c r="AQ96" s="432">
        <f>'PTRM input'!AB467</f>
        <v>0</v>
      </c>
      <c r="AR96" s="463">
        <f>'PTRM input'!AC467</f>
        <v>0</v>
      </c>
      <c r="AS96" s="462">
        <f>'PTRM input'!Y607</f>
        <v>0</v>
      </c>
      <c r="AT96" s="432">
        <f>'PTRM input'!Z607</f>
        <v>0</v>
      </c>
      <c r="AU96" s="432">
        <f>'PTRM input'!AA607</f>
        <v>0</v>
      </c>
      <c r="AV96" s="432">
        <f>'PTRM input'!AB607</f>
        <v>0</v>
      </c>
      <c r="AW96" s="463">
        <f>'PTRM input'!AC607</f>
        <v>0</v>
      </c>
      <c r="AX96" s="462">
        <f>'PTRM input'!AD467</f>
        <v>0</v>
      </c>
      <c r="AY96" s="432">
        <f>'PTRM input'!AE467</f>
        <v>0</v>
      </c>
      <c r="AZ96" s="432">
        <f>'PTRM input'!AF467</f>
        <v>0</v>
      </c>
      <c r="BA96" s="432">
        <f>'PTRM input'!AG467</f>
        <v>0</v>
      </c>
      <c r="BB96" s="432">
        <f>'PTRM input'!AH467</f>
        <v>0</v>
      </c>
      <c r="BC96" s="463">
        <f>'PTRM input'!AI467</f>
        <v>0</v>
      </c>
      <c r="BD96" s="462">
        <f>'PTRM input'!AE607</f>
        <v>0</v>
      </c>
      <c r="BE96" s="432">
        <f>'PTRM input'!AF607</f>
        <v>0</v>
      </c>
      <c r="BF96" s="432">
        <f>'PTRM input'!AG607</f>
        <v>0</v>
      </c>
      <c r="BG96" s="432">
        <f>'PTRM input'!AH607</f>
        <v>0</v>
      </c>
      <c r="BH96" s="463">
        <f>'PTRM input'!AI607</f>
        <v>0</v>
      </c>
      <c r="BI96" s="462">
        <f>'PTRM input'!AJ467</f>
        <v>0</v>
      </c>
      <c r="BJ96" s="432">
        <f>'PTRM input'!AK467</f>
        <v>0</v>
      </c>
      <c r="BK96" s="432">
        <f>'PTRM input'!AL467</f>
        <v>0</v>
      </c>
      <c r="BL96" s="432">
        <f>'PTRM input'!AM467</f>
        <v>0</v>
      </c>
      <c r="BM96" s="432">
        <f>'PTRM input'!AN467</f>
        <v>0</v>
      </c>
      <c r="BN96" s="463">
        <f>'PTRM input'!AO467</f>
        <v>0</v>
      </c>
      <c r="BO96" s="462">
        <f>'PTRM input'!AK607</f>
        <v>0</v>
      </c>
      <c r="BP96" s="432">
        <f>'PTRM input'!AL607</f>
        <v>0</v>
      </c>
      <c r="BQ96" s="432">
        <f>'PTRM input'!AM607</f>
        <v>0</v>
      </c>
      <c r="BR96" s="432">
        <f>'PTRM input'!AN607</f>
        <v>0</v>
      </c>
      <c r="BS96" s="463">
        <f>'PTRM input'!AO607</f>
        <v>0</v>
      </c>
      <c r="BT96" s="462">
        <f>'PTRM input'!AP467</f>
        <v>0</v>
      </c>
      <c r="BU96" s="432">
        <f>'PTRM input'!AQ467</f>
        <v>0</v>
      </c>
      <c r="BV96" s="432">
        <f>'PTRM input'!AR467</f>
        <v>0</v>
      </c>
      <c r="BW96" s="432">
        <f>'PTRM input'!AS467</f>
        <v>0</v>
      </c>
      <c r="BX96" s="432">
        <f>'PTRM input'!AT467</f>
        <v>0</v>
      </c>
      <c r="BY96" s="463">
        <f>'PTRM input'!AU467</f>
        <v>0</v>
      </c>
      <c r="BZ96" s="462">
        <f>'PTRM input'!AQ607</f>
        <v>0</v>
      </c>
      <c r="CA96" s="432">
        <f>'PTRM input'!AR607</f>
        <v>0</v>
      </c>
      <c r="CB96" s="432">
        <f>'PTRM input'!AS607</f>
        <v>0</v>
      </c>
      <c r="CC96" s="432">
        <f>'PTRM input'!AT607</f>
        <v>0</v>
      </c>
      <c r="CD96" s="463">
        <f>'PTRM input'!AU607</f>
        <v>0</v>
      </c>
      <c r="CE96" s="462">
        <f>'PTRM input'!AV467</f>
        <v>0</v>
      </c>
      <c r="CF96" s="432">
        <f>'PTRM input'!AW467</f>
        <v>0</v>
      </c>
      <c r="CG96" s="432">
        <f>'PTRM input'!AX467</f>
        <v>0</v>
      </c>
      <c r="CH96" s="432">
        <f>'PTRM input'!AY467</f>
        <v>0</v>
      </c>
      <c r="CI96" s="432">
        <f>'PTRM input'!AZ467</f>
        <v>0</v>
      </c>
      <c r="CJ96" s="463">
        <f>'PTRM input'!BA467</f>
        <v>0</v>
      </c>
      <c r="CK96" s="462">
        <f>'PTRM input'!AW607</f>
        <v>0</v>
      </c>
      <c r="CL96" s="432">
        <f>'PTRM input'!AX607</f>
        <v>0</v>
      </c>
      <c r="CM96" s="432">
        <f>'PTRM input'!AY607</f>
        <v>0</v>
      </c>
      <c r="CN96" s="432">
        <f>'PTRM input'!AZ607</f>
        <v>0</v>
      </c>
      <c r="CO96" s="463">
        <f>'PTRM input'!BA607</f>
        <v>0</v>
      </c>
      <c r="CP96" s="462">
        <f>'PTRM input'!BB467</f>
        <v>0</v>
      </c>
      <c r="CQ96" s="432">
        <f>'PTRM input'!BC467</f>
        <v>0</v>
      </c>
      <c r="CR96" s="432">
        <f>'PTRM input'!BD467</f>
        <v>0</v>
      </c>
      <c r="CS96" s="432">
        <f>'PTRM input'!BE467</f>
        <v>0</v>
      </c>
      <c r="CT96" s="432">
        <f>'PTRM input'!BF467</f>
        <v>0</v>
      </c>
      <c r="CU96" s="463">
        <f>'PTRM input'!BG467</f>
        <v>0</v>
      </c>
      <c r="CV96" s="462">
        <f>'PTRM input'!BC607</f>
        <v>0</v>
      </c>
      <c r="CW96" s="432">
        <f>'PTRM input'!BD607</f>
        <v>0</v>
      </c>
      <c r="CX96" s="432">
        <f>'PTRM input'!BE607</f>
        <v>0</v>
      </c>
      <c r="CY96" s="432">
        <f>'PTRM input'!BF607</f>
        <v>0</v>
      </c>
      <c r="CZ96" s="463">
        <f>'PTRM input'!BG607</f>
        <v>0</v>
      </c>
      <c r="DA96" s="462">
        <f>'PTRM input'!BH467</f>
        <v>0</v>
      </c>
      <c r="DB96" s="432">
        <f>'PTRM input'!BI467</f>
        <v>0</v>
      </c>
      <c r="DC96" s="432">
        <f>'PTRM input'!BJ467</f>
        <v>0</v>
      </c>
      <c r="DD96" s="432">
        <f>'PTRM input'!BK467</f>
        <v>0</v>
      </c>
      <c r="DE96" s="432">
        <f>'PTRM input'!BL467</f>
        <v>0</v>
      </c>
      <c r="DF96" s="463">
        <f>'PTRM input'!BM467</f>
        <v>0</v>
      </c>
      <c r="DG96" s="462">
        <f>'PTRM input'!BI607</f>
        <v>0</v>
      </c>
      <c r="DH96" s="432">
        <f>'PTRM input'!BJ607</f>
        <v>0</v>
      </c>
      <c r="DI96" s="432">
        <f>'PTRM input'!BK607</f>
        <v>0</v>
      </c>
      <c r="DJ96" s="432">
        <f>'PTRM input'!BL607</f>
        <v>0</v>
      </c>
      <c r="DK96" s="463">
        <f>'PTRM input'!BM607</f>
        <v>0</v>
      </c>
      <c r="DL96" s="462">
        <f>'PTRM input'!BN467</f>
        <v>0</v>
      </c>
      <c r="DM96" s="432">
        <f>'PTRM input'!BO467</f>
        <v>0</v>
      </c>
      <c r="DN96" s="432">
        <f>'PTRM input'!BP467</f>
        <v>0</v>
      </c>
      <c r="DO96" s="432">
        <f>'PTRM input'!BQ467</f>
        <v>0</v>
      </c>
      <c r="DP96" s="432">
        <f>'PTRM input'!BR467</f>
        <v>0</v>
      </c>
      <c r="DQ96" s="463">
        <f>'PTRM input'!BS467</f>
        <v>0</v>
      </c>
      <c r="DR96" s="462">
        <f>'PTRM input'!BO607</f>
        <v>0</v>
      </c>
      <c r="DS96" s="432">
        <f>'PTRM input'!BP607</f>
        <v>0</v>
      </c>
      <c r="DT96" s="432">
        <f>'PTRM input'!BQ607</f>
        <v>0</v>
      </c>
      <c r="DU96" s="432">
        <f>'PTRM input'!BR607</f>
        <v>0</v>
      </c>
      <c r="DV96" s="463">
        <f>'PTRM input'!BS607</f>
        <v>0</v>
      </c>
      <c r="DW96" s="462">
        <f>'PTRM input'!BT467</f>
        <v>0</v>
      </c>
      <c r="DX96" s="432">
        <f>'PTRM input'!BU467</f>
        <v>0</v>
      </c>
      <c r="DY96" s="432">
        <f>'PTRM input'!BV467</f>
        <v>0</v>
      </c>
      <c r="DZ96" s="432">
        <f>'PTRM input'!BW467</f>
        <v>0</v>
      </c>
      <c r="EA96" s="432">
        <f>'PTRM input'!BX467</f>
        <v>0</v>
      </c>
      <c r="EB96" s="463">
        <f>'PTRM input'!BY467</f>
        <v>0</v>
      </c>
      <c r="EC96" s="462">
        <f>'PTRM input'!BU607</f>
        <v>0</v>
      </c>
      <c r="ED96" s="432">
        <f>'PTRM input'!BV607</f>
        <v>0</v>
      </c>
      <c r="EE96" s="432">
        <f>'PTRM input'!BW607</f>
        <v>0</v>
      </c>
      <c r="EF96" s="432">
        <f>'PTRM input'!BX607</f>
        <v>0</v>
      </c>
      <c r="EG96" s="463">
        <f>'PTRM input'!BY607</f>
        <v>0</v>
      </c>
      <c r="EH96" s="462">
        <f>'PTRM input'!BZ467</f>
        <v>0</v>
      </c>
      <c r="EI96" s="432">
        <f>'PTRM input'!CA467</f>
        <v>0</v>
      </c>
      <c r="EJ96" s="432">
        <f>'PTRM input'!CB467</f>
        <v>0</v>
      </c>
      <c r="EK96" s="432">
        <f>'PTRM input'!CC467</f>
        <v>0</v>
      </c>
      <c r="EL96" s="432">
        <f>'PTRM input'!CD467</f>
        <v>0</v>
      </c>
      <c r="EM96" s="463">
        <f>'PTRM input'!CE467</f>
        <v>0</v>
      </c>
      <c r="EN96" s="462">
        <f>'PTRM input'!CA607</f>
        <v>0</v>
      </c>
      <c r="EO96" s="432">
        <f>'PTRM input'!CB607</f>
        <v>0</v>
      </c>
      <c r="EP96" s="432">
        <f>'PTRM input'!CC607</f>
        <v>0</v>
      </c>
      <c r="EQ96" s="432">
        <f>'PTRM input'!CD607</f>
        <v>0</v>
      </c>
      <c r="ER96" s="463">
        <f>'PTRM input'!CE607</f>
        <v>0</v>
      </c>
      <c r="ES96" s="462">
        <f>'PTRM input'!CF467</f>
        <v>0</v>
      </c>
      <c r="ET96" s="432">
        <f>'PTRM input'!CG467</f>
        <v>0</v>
      </c>
      <c r="EU96" s="432">
        <f>'PTRM input'!CH467</f>
        <v>0</v>
      </c>
      <c r="EV96" s="432">
        <f>'PTRM input'!CI467</f>
        <v>0</v>
      </c>
      <c r="EW96" s="432">
        <f>'PTRM input'!CJ467</f>
        <v>0</v>
      </c>
      <c r="EX96" s="463">
        <f>'PTRM input'!CK467</f>
        <v>0</v>
      </c>
      <c r="EY96" s="462">
        <f>'PTRM input'!CG607</f>
        <v>0</v>
      </c>
      <c r="EZ96" s="432">
        <f>'PTRM input'!CH607</f>
        <v>0</v>
      </c>
      <c r="FA96" s="432">
        <f>'PTRM input'!CI607</f>
        <v>0</v>
      </c>
      <c r="FB96" s="432">
        <f>'PTRM input'!CJ607</f>
        <v>0</v>
      </c>
      <c r="FC96" s="463">
        <f>'PTRM input'!CK607</f>
        <v>0</v>
      </c>
      <c r="FD96" s="462">
        <f>'PTRM input'!CL467</f>
        <v>0</v>
      </c>
      <c r="FE96" s="432">
        <f>'PTRM input'!CM467</f>
        <v>0</v>
      </c>
      <c r="FF96" s="432">
        <f>'PTRM input'!CN467</f>
        <v>0</v>
      </c>
      <c r="FG96" s="432">
        <f>'PTRM input'!CO467</f>
        <v>0</v>
      </c>
      <c r="FH96" s="432">
        <f>'PTRM input'!CP467</f>
        <v>0</v>
      </c>
      <c r="FI96" s="463">
        <f>'PTRM input'!CQ467</f>
        <v>0</v>
      </c>
      <c r="FJ96" s="462">
        <f>'PTRM input'!CM607</f>
        <v>0</v>
      </c>
      <c r="FK96" s="432">
        <f>'PTRM input'!CN607</f>
        <v>0</v>
      </c>
      <c r="FL96" s="432">
        <f>'PTRM input'!CO607</f>
        <v>0</v>
      </c>
      <c r="FM96" s="432">
        <f>'PTRM input'!CP607</f>
        <v>0</v>
      </c>
      <c r="FN96" s="463">
        <f>'PTRM input'!CQ607</f>
        <v>0</v>
      </c>
      <c r="FO96" s="462">
        <f>'PTRM input'!CR467</f>
        <v>0</v>
      </c>
      <c r="FP96" s="432">
        <f>'PTRM input'!CS467</f>
        <v>0</v>
      </c>
      <c r="FQ96" s="432">
        <f>'PTRM input'!CT467</f>
        <v>0</v>
      </c>
      <c r="FR96" s="432">
        <f>'PTRM input'!CU467</f>
        <v>0</v>
      </c>
      <c r="FS96" s="432">
        <f>'PTRM input'!CV467</f>
        <v>0</v>
      </c>
      <c r="FT96" s="463">
        <f>'PTRM input'!CW467</f>
        <v>0</v>
      </c>
      <c r="FU96" s="462">
        <f>'PTRM input'!CS607</f>
        <v>0</v>
      </c>
      <c r="FV96" s="432">
        <f>'PTRM input'!CT607</f>
        <v>0</v>
      </c>
      <c r="FW96" s="432">
        <f>'PTRM input'!CU607</f>
        <v>0</v>
      </c>
      <c r="FX96" s="432">
        <f>'PTRM input'!CV607</f>
        <v>0</v>
      </c>
      <c r="FY96" s="463">
        <f>'PTRM input'!CW607</f>
        <v>0</v>
      </c>
      <c r="FZ96" s="462">
        <f>'PTRM input'!CX467</f>
        <v>0</v>
      </c>
      <c r="GA96" s="432">
        <f>'PTRM input'!CY467</f>
        <v>0</v>
      </c>
      <c r="GB96" s="432">
        <f>'PTRM input'!CZ467</f>
        <v>0</v>
      </c>
      <c r="GC96" s="432">
        <f>'PTRM input'!DA467</f>
        <v>0</v>
      </c>
      <c r="GD96" s="432">
        <f>'PTRM input'!DB467</f>
        <v>0</v>
      </c>
      <c r="GE96" s="463">
        <f>'PTRM input'!DC467</f>
        <v>0</v>
      </c>
      <c r="GF96" s="462">
        <f>'PTRM input'!CY607</f>
        <v>0</v>
      </c>
      <c r="GG96" s="432">
        <f>'PTRM input'!CZ607</f>
        <v>0</v>
      </c>
      <c r="GH96" s="432">
        <f>'PTRM input'!DA607</f>
        <v>0</v>
      </c>
      <c r="GI96" s="432">
        <f>'PTRM input'!DB607</f>
        <v>0</v>
      </c>
      <c r="GJ96" s="463">
        <f>'PTRM input'!DC607</f>
        <v>0</v>
      </c>
    </row>
    <row r="97" spans="1:192" s="4" customFormat="1">
      <c r="A97" s="22"/>
      <c r="B97" s="22"/>
      <c r="C97" s="22"/>
      <c r="D97" s="22"/>
      <c r="E97" s="432" t="str">
        <f>'PTRM input'!E468</f>
        <v>New Tariff 11</v>
      </c>
      <c r="F97" s="462">
        <f>'PTRM input'!F468</f>
        <v>0</v>
      </c>
      <c r="G97" s="432">
        <f>'PTRM input'!G468</f>
        <v>0</v>
      </c>
      <c r="H97" s="432">
        <f>'PTRM input'!H468</f>
        <v>0</v>
      </c>
      <c r="I97" s="432">
        <f>'PTRM input'!I468</f>
        <v>0</v>
      </c>
      <c r="J97" s="432">
        <f>'PTRM input'!J468</f>
        <v>0</v>
      </c>
      <c r="K97" s="463">
        <f>'PTRM input'!K468</f>
        <v>0</v>
      </c>
      <c r="L97" s="432">
        <f>'PTRM input'!G608</f>
        <v>0</v>
      </c>
      <c r="M97" s="432">
        <f>'PTRM input'!H608</f>
        <v>0</v>
      </c>
      <c r="N97" s="432">
        <f>'PTRM input'!I608</f>
        <v>0</v>
      </c>
      <c r="O97" s="432">
        <f>'PTRM input'!J608</f>
        <v>0</v>
      </c>
      <c r="P97" s="463">
        <f>'PTRM input'!K608</f>
        <v>0</v>
      </c>
      <c r="Q97" s="462">
        <f>'PTRM input'!L468</f>
        <v>0</v>
      </c>
      <c r="R97" s="432">
        <f>'PTRM input'!M468</f>
        <v>0</v>
      </c>
      <c r="S97" s="432">
        <f>'PTRM input'!N468</f>
        <v>0</v>
      </c>
      <c r="T97" s="432">
        <f>'PTRM input'!O468</f>
        <v>0</v>
      </c>
      <c r="U97" s="432">
        <f>'PTRM input'!P468</f>
        <v>0</v>
      </c>
      <c r="V97" s="463">
        <f>'PTRM input'!Q468</f>
        <v>0</v>
      </c>
      <c r="W97" s="432">
        <f>'PTRM input'!M608</f>
        <v>0</v>
      </c>
      <c r="X97" s="432">
        <f>'PTRM input'!N608</f>
        <v>0</v>
      </c>
      <c r="Y97" s="432">
        <f>'PTRM input'!O608</f>
        <v>0</v>
      </c>
      <c r="Z97" s="432">
        <f>'PTRM input'!P608</f>
        <v>0</v>
      </c>
      <c r="AA97" s="463">
        <f>'PTRM input'!Q608</f>
        <v>0</v>
      </c>
      <c r="AB97" s="432">
        <f>'PTRM input'!R468</f>
        <v>0</v>
      </c>
      <c r="AC97" s="432">
        <f>'PTRM input'!S468</f>
        <v>0</v>
      </c>
      <c r="AD97" s="432">
        <f>'PTRM input'!T468</f>
        <v>0</v>
      </c>
      <c r="AE97" s="432">
        <f>'PTRM input'!U468</f>
        <v>0</v>
      </c>
      <c r="AF97" s="432">
        <f>'PTRM input'!V468</f>
        <v>0</v>
      </c>
      <c r="AG97" s="432">
        <f>'PTRM input'!W468</f>
        <v>0</v>
      </c>
      <c r="AH97" s="462">
        <f>'PTRM input'!S608</f>
        <v>0</v>
      </c>
      <c r="AI97" s="432">
        <f>'PTRM input'!T608</f>
        <v>0</v>
      </c>
      <c r="AJ97" s="432">
        <f>'PTRM input'!U608</f>
        <v>0</v>
      </c>
      <c r="AK97" s="432">
        <f>'PTRM input'!V608</f>
        <v>0</v>
      </c>
      <c r="AL97" s="463">
        <f>'PTRM input'!W608</f>
        <v>0</v>
      </c>
      <c r="AM97" s="462">
        <f>'PTRM input'!X468</f>
        <v>0</v>
      </c>
      <c r="AN97" s="432">
        <f>'PTRM input'!Y468</f>
        <v>0</v>
      </c>
      <c r="AO97" s="432">
        <f>'PTRM input'!Z468</f>
        <v>0</v>
      </c>
      <c r="AP97" s="432">
        <f>'PTRM input'!AA468</f>
        <v>0</v>
      </c>
      <c r="AQ97" s="432">
        <f>'PTRM input'!AB468</f>
        <v>0</v>
      </c>
      <c r="AR97" s="463">
        <f>'PTRM input'!AC468</f>
        <v>0</v>
      </c>
      <c r="AS97" s="462">
        <f>'PTRM input'!Y608</f>
        <v>0</v>
      </c>
      <c r="AT97" s="432">
        <f>'PTRM input'!Z608</f>
        <v>0</v>
      </c>
      <c r="AU97" s="432">
        <f>'PTRM input'!AA608</f>
        <v>0</v>
      </c>
      <c r="AV97" s="432">
        <f>'PTRM input'!AB608</f>
        <v>0</v>
      </c>
      <c r="AW97" s="463">
        <f>'PTRM input'!AC608</f>
        <v>0</v>
      </c>
      <c r="AX97" s="462">
        <f>'PTRM input'!AD468</f>
        <v>0</v>
      </c>
      <c r="AY97" s="432">
        <f>'PTRM input'!AE468</f>
        <v>0</v>
      </c>
      <c r="AZ97" s="432">
        <f>'PTRM input'!AF468</f>
        <v>0</v>
      </c>
      <c r="BA97" s="432">
        <f>'PTRM input'!AG468</f>
        <v>0</v>
      </c>
      <c r="BB97" s="432">
        <f>'PTRM input'!AH468</f>
        <v>0</v>
      </c>
      <c r="BC97" s="463">
        <f>'PTRM input'!AI468</f>
        <v>0</v>
      </c>
      <c r="BD97" s="462">
        <f>'PTRM input'!AE608</f>
        <v>0</v>
      </c>
      <c r="BE97" s="432">
        <f>'PTRM input'!AF608</f>
        <v>0</v>
      </c>
      <c r="BF97" s="432">
        <f>'PTRM input'!AG608</f>
        <v>0</v>
      </c>
      <c r="BG97" s="432">
        <f>'PTRM input'!AH608</f>
        <v>0</v>
      </c>
      <c r="BH97" s="463">
        <f>'PTRM input'!AI608</f>
        <v>0</v>
      </c>
      <c r="BI97" s="462">
        <f>'PTRM input'!AJ468</f>
        <v>0</v>
      </c>
      <c r="BJ97" s="432">
        <f>'PTRM input'!AK468</f>
        <v>0</v>
      </c>
      <c r="BK97" s="432">
        <f>'PTRM input'!AL468</f>
        <v>0</v>
      </c>
      <c r="BL97" s="432">
        <f>'PTRM input'!AM468</f>
        <v>0</v>
      </c>
      <c r="BM97" s="432">
        <f>'PTRM input'!AN468</f>
        <v>0</v>
      </c>
      <c r="BN97" s="463">
        <f>'PTRM input'!AO468</f>
        <v>0</v>
      </c>
      <c r="BO97" s="462">
        <f>'PTRM input'!AK608</f>
        <v>0</v>
      </c>
      <c r="BP97" s="432">
        <f>'PTRM input'!AL608</f>
        <v>0</v>
      </c>
      <c r="BQ97" s="432">
        <f>'PTRM input'!AM608</f>
        <v>0</v>
      </c>
      <c r="BR97" s="432">
        <f>'PTRM input'!AN608</f>
        <v>0</v>
      </c>
      <c r="BS97" s="463">
        <f>'PTRM input'!AO608</f>
        <v>0</v>
      </c>
      <c r="BT97" s="462">
        <f>'PTRM input'!AP468</f>
        <v>0</v>
      </c>
      <c r="BU97" s="432">
        <f>'PTRM input'!AQ468</f>
        <v>0</v>
      </c>
      <c r="BV97" s="432">
        <f>'PTRM input'!AR468</f>
        <v>0</v>
      </c>
      <c r="BW97" s="432">
        <f>'PTRM input'!AS468</f>
        <v>0</v>
      </c>
      <c r="BX97" s="432">
        <f>'PTRM input'!AT468</f>
        <v>0</v>
      </c>
      <c r="BY97" s="463">
        <f>'PTRM input'!AU468</f>
        <v>0</v>
      </c>
      <c r="BZ97" s="462">
        <f>'PTRM input'!AQ608</f>
        <v>0</v>
      </c>
      <c r="CA97" s="432">
        <f>'PTRM input'!AR608</f>
        <v>0</v>
      </c>
      <c r="CB97" s="432">
        <f>'PTRM input'!AS608</f>
        <v>0</v>
      </c>
      <c r="CC97" s="432">
        <f>'PTRM input'!AT608</f>
        <v>0</v>
      </c>
      <c r="CD97" s="463">
        <f>'PTRM input'!AU608</f>
        <v>0</v>
      </c>
      <c r="CE97" s="462">
        <f>'PTRM input'!AV468</f>
        <v>0</v>
      </c>
      <c r="CF97" s="432">
        <f>'PTRM input'!AW468</f>
        <v>0</v>
      </c>
      <c r="CG97" s="432">
        <f>'PTRM input'!AX468</f>
        <v>0</v>
      </c>
      <c r="CH97" s="432">
        <f>'PTRM input'!AY468</f>
        <v>0</v>
      </c>
      <c r="CI97" s="432">
        <f>'PTRM input'!AZ468</f>
        <v>0</v>
      </c>
      <c r="CJ97" s="463">
        <f>'PTRM input'!BA468</f>
        <v>0</v>
      </c>
      <c r="CK97" s="462">
        <f>'PTRM input'!AW608</f>
        <v>0</v>
      </c>
      <c r="CL97" s="432">
        <f>'PTRM input'!AX608</f>
        <v>0</v>
      </c>
      <c r="CM97" s="432">
        <f>'PTRM input'!AY608</f>
        <v>0</v>
      </c>
      <c r="CN97" s="432">
        <f>'PTRM input'!AZ608</f>
        <v>0</v>
      </c>
      <c r="CO97" s="463">
        <f>'PTRM input'!BA608</f>
        <v>0</v>
      </c>
      <c r="CP97" s="462">
        <f>'PTRM input'!BB468</f>
        <v>0</v>
      </c>
      <c r="CQ97" s="432">
        <f>'PTRM input'!BC468</f>
        <v>0</v>
      </c>
      <c r="CR97" s="432">
        <f>'PTRM input'!BD468</f>
        <v>0</v>
      </c>
      <c r="CS97" s="432">
        <f>'PTRM input'!BE468</f>
        <v>0</v>
      </c>
      <c r="CT97" s="432">
        <f>'PTRM input'!BF468</f>
        <v>0</v>
      </c>
      <c r="CU97" s="463">
        <f>'PTRM input'!BG468</f>
        <v>0</v>
      </c>
      <c r="CV97" s="462">
        <f>'PTRM input'!BC608</f>
        <v>0</v>
      </c>
      <c r="CW97" s="432">
        <f>'PTRM input'!BD608</f>
        <v>0</v>
      </c>
      <c r="CX97" s="432">
        <f>'PTRM input'!BE608</f>
        <v>0</v>
      </c>
      <c r="CY97" s="432">
        <f>'PTRM input'!BF608</f>
        <v>0</v>
      </c>
      <c r="CZ97" s="463">
        <f>'PTRM input'!BG608</f>
        <v>0</v>
      </c>
      <c r="DA97" s="462">
        <f>'PTRM input'!BH468</f>
        <v>0</v>
      </c>
      <c r="DB97" s="432">
        <f>'PTRM input'!BI468</f>
        <v>0</v>
      </c>
      <c r="DC97" s="432">
        <f>'PTRM input'!BJ468</f>
        <v>0</v>
      </c>
      <c r="DD97" s="432">
        <f>'PTRM input'!BK468</f>
        <v>0</v>
      </c>
      <c r="DE97" s="432">
        <f>'PTRM input'!BL468</f>
        <v>0</v>
      </c>
      <c r="DF97" s="463">
        <f>'PTRM input'!BM468</f>
        <v>0</v>
      </c>
      <c r="DG97" s="462">
        <f>'PTRM input'!BI608</f>
        <v>0</v>
      </c>
      <c r="DH97" s="432">
        <f>'PTRM input'!BJ608</f>
        <v>0</v>
      </c>
      <c r="DI97" s="432">
        <f>'PTRM input'!BK608</f>
        <v>0</v>
      </c>
      <c r="DJ97" s="432">
        <f>'PTRM input'!BL608</f>
        <v>0</v>
      </c>
      <c r="DK97" s="463">
        <f>'PTRM input'!BM608</f>
        <v>0</v>
      </c>
      <c r="DL97" s="462">
        <f>'PTRM input'!BN468</f>
        <v>0</v>
      </c>
      <c r="DM97" s="432">
        <f>'PTRM input'!BO468</f>
        <v>0</v>
      </c>
      <c r="DN97" s="432">
        <f>'PTRM input'!BP468</f>
        <v>0</v>
      </c>
      <c r="DO97" s="432">
        <f>'PTRM input'!BQ468</f>
        <v>0</v>
      </c>
      <c r="DP97" s="432">
        <f>'PTRM input'!BR468</f>
        <v>0</v>
      </c>
      <c r="DQ97" s="463">
        <f>'PTRM input'!BS468</f>
        <v>0</v>
      </c>
      <c r="DR97" s="462">
        <f>'PTRM input'!BO608</f>
        <v>0</v>
      </c>
      <c r="DS97" s="432">
        <f>'PTRM input'!BP608</f>
        <v>0</v>
      </c>
      <c r="DT97" s="432">
        <f>'PTRM input'!BQ608</f>
        <v>0</v>
      </c>
      <c r="DU97" s="432">
        <f>'PTRM input'!BR608</f>
        <v>0</v>
      </c>
      <c r="DV97" s="463">
        <f>'PTRM input'!BS608</f>
        <v>0</v>
      </c>
      <c r="DW97" s="462">
        <f>'PTRM input'!BT468</f>
        <v>0</v>
      </c>
      <c r="DX97" s="432">
        <f>'PTRM input'!BU468</f>
        <v>0</v>
      </c>
      <c r="DY97" s="432">
        <f>'PTRM input'!BV468</f>
        <v>0</v>
      </c>
      <c r="DZ97" s="432">
        <f>'PTRM input'!BW468</f>
        <v>0</v>
      </c>
      <c r="EA97" s="432">
        <f>'PTRM input'!BX468</f>
        <v>0</v>
      </c>
      <c r="EB97" s="463">
        <f>'PTRM input'!BY468</f>
        <v>0</v>
      </c>
      <c r="EC97" s="462">
        <f>'PTRM input'!BU608</f>
        <v>0</v>
      </c>
      <c r="ED97" s="432">
        <f>'PTRM input'!BV608</f>
        <v>0</v>
      </c>
      <c r="EE97" s="432">
        <f>'PTRM input'!BW608</f>
        <v>0</v>
      </c>
      <c r="EF97" s="432">
        <f>'PTRM input'!BX608</f>
        <v>0</v>
      </c>
      <c r="EG97" s="463">
        <f>'PTRM input'!BY608</f>
        <v>0</v>
      </c>
      <c r="EH97" s="462">
        <f>'PTRM input'!BZ468</f>
        <v>0</v>
      </c>
      <c r="EI97" s="432">
        <f>'PTRM input'!CA468</f>
        <v>0</v>
      </c>
      <c r="EJ97" s="432">
        <f>'PTRM input'!CB468</f>
        <v>0</v>
      </c>
      <c r="EK97" s="432">
        <f>'PTRM input'!CC468</f>
        <v>0</v>
      </c>
      <c r="EL97" s="432">
        <f>'PTRM input'!CD468</f>
        <v>0</v>
      </c>
      <c r="EM97" s="463">
        <f>'PTRM input'!CE468</f>
        <v>0</v>
      </c>
      <c r="EN97" s="462">
        <f>'PTRM input'!CA608</f>
        <v>0</v>
      </c>
      <c r="EO97" s="432">
        <f>'PTRM input'!CB608</f>
        <v>0</v>
      </c>
      <c r="EP97" s="432">
        <f>'PTRM input'!CC608</f>
        <v>0</v>
      </c>
      <c r="EQ97" s="432">
        <f>'PTRM input'!CD608</f>
        <v>0</v>
      </c>
      <c r="ER97" s="463">
        <f>'PTRM input'!CE608</f>
        <v>0</v>
      </c>
      <c r="ES97" s="462">
        <f>'PTRM input'!CF468</f>
        <v>0</v>
      </c>
      <c r="ET97" s="432">
        <f>'PTRM input'!CG468</f>
        <v>0</v>
      </c>
      <c r="EU97" s="432">
        <f>'PTRM input'!CH468</f>
        <v>0</v>
      </c>
      <c r="EV97" s="432">
        <f>'PTRM input'!CI468</f>
        <v>0</v>
      </c>
      <c r="EW97" s="432">
        <f>'PTRM input'!CJ468</f>
        <v>0</v>
      </c>
      <c r="EX97" s="463">
        <f>'PTRM input'!CK468</f>
        <v>0</v>
      </c>
      <c r="EY97" s="462">
        <f>'PTRM input'!CG608</f>
        <v>0</v>
      </c>
      <c r="EZ97" s="432">
        <f>'PTRM input'!CH608</f>
        <v>0</v>
      </c>
      <c r="FA97" s="432">
        <f>'PTRM input'!CI608</f>
        <v>0</v>
      </c>
      <c r="FB97" s="432">
        <f>'PTRM input'!CJ608</f>
        <v>0</v>
      </c>
      <c r="FC97" s="463">
        <f>'PTRM input'!CK608</f>
        <v>0</v>
      </c>
      <c r="FD97" s="462">
        <f>'PTRM input'!CL468</f>
        <v>0</v>
      </c>
      <c r="FE97" s="432">
        <f>'PTRM input'!CM468</f>
        <v>0</v>
      </c>
      <c r="FF97" s="432">
        <f>'PTRM input'!CN468</f>
        <v>0</v>
      </c>
      <c r="FG97" s="432">
        <f>'PTRM input'!CO468</f>
        <v>0</v>
      </c>
      <c r="FH97" s="432">
        <f>'PTRM input'!CP468</f>
        <v>0</v>
      </c>
      <c r="FI97" s="463">
        <f>'PTRM input'!CQ468</f>
        <v>0</v>
      </c>
      <c r="FJ97" s="462">
        <f>'PTRM input'!CM608</f>
        <v>0</v>
      </c>
      <c r="FK97" s="432">
        <f>'PTRM input'!CN608</f>
        <v>0</v>
      </c>
      <c r="FL97" s="432">
        <f>'PTRM input'!CO608</f>
        <v>0</v>
      </c>
      <c r="FM97" s="432">
        <f>'PTRM input'!CP608</f>
        <v>0</v>
      </c>
      <c r="FN97" s="463">
        <f>'PTRM input'!CQ608</f>
        <v>0</v>
      </c>
      <c r="FO97" s="462">
        <f>'PTRM input'!CR468</f>
        <v>0</v>
      </c>
      <c r="FP97" s="432">
        <f>'PTRM input'!CS468</f>
        <v>0</v>
      </c>
      <c r="FQ97" s="432">
        <f>'PTRM input'!CT468</f>
        <v>0</v>
      </c>
      <c r="FR97" s="432">
        <f>'PTRM input'!CU468</f>
        <v>0</v>
      </c>
      <c r="FS97" s="432">
        <f>'PTRM input'!CV468</f>
        <v>0</v>
      </c>
      <c r="FT97" s="463">
        <f>'PTRM input'!CW468</f>
        <v>0</v>
      </c>
      <c r="FU97" s="462">
        <f>'PTRM input'!CS608</f>
        <v>0</v>
      </c>
      <c r="FV97" s="432">
        <f>'PTRM input'!CT608</f>
        <v>0</v>
      </c>
      <c r="FW97" s="432">
        <f>'PTRM input'!CU608</f>
        <v>0</v>
      </c>
      <c r="FX97" s="432">
        <f>'PTRM input'!CV608</f>
        <v>0</v>
      </c>
      <c r="FY97" s="463">
        <f>'PTRM input'!CW608</f>
        <v>0</v>
      </c>
      <c r="FZ97" s="462">
        <f>'PTRM input'!CX468</f>
        <v>0</v>
      </c>
      <c r="GA97" s="432">
        <f>'PTRM input'!CY468</f>
        <v>0</v>
      </c>
      <c r="GB97" s="432">
        <f>'PTRM input'!CZ468</f>
        <v>0</v>
      </c>
      <c r="GC97" s="432">
        <f>'PTRM input'!DA468</f>
        <v>0</v>
      </c>
      <c r="GD97" s="432">
        <f>'PTRM input'!DB468</f>
        <v>0</v>
      </c>
      <c r="GE97" s="463">
        <f>'PTRM input'!DC468</f>
        <v>0</v>
      </c>
      <c r="GF97" s="462">
        <f>'PTRM input'!CY608</f>
        <v>0</v>
      </c>
      <c r="GG97" s="432">
        <f>'PTRM input'!CZ608</f>
        <v>0</v>
      </c>
      <c r="GH97" s="432">
        <f>'PTRM input'!DA608</f>
        <v>0</v>
      </c>
      <c r="GI97" s="432">
        <f>'PTRM input'!DB608</f>
        <v>0</v>
      </c>
      <c r="GJ97" s="463">
        <f>'PTRM input'!DC608</f>
        <v>0</v>
      </c>
    </row>
    <row r="98" spans="1:192" s="4" customFormat="1">
      <c r="A98" s="22"/>
      <c r="B98" s="22"/>
      <c r="C98" s="22"/>
      <c r="D98" s="22"/>
      <c r="E98" s="432" t="str">
        <f>'PTRM input'!E469</f>
        <v>Large Low Voltage Demand</v>
      </c>
      <c r="F98" s="462">
        <f>'PTRM input'!F469</f>
        <v>923.60832246140251</v>
      </c>
      <c r="G98" s="432">
        <f>'PTRM input'!G469</f>
        <v>0</v>
      </c>
      <c r="H98" s="432">
        <f>'PTRM input'!H469</f>
        <v>0</v>
      </c>
      <c r="I98" s="432">
        <f>'PTRM input'!I469</f>
        <v>0</v>
      </c>
      <c r="J98" s="432">
        <f>'PTRM input'!J469</f>
        <v>0</v>
      </c>
      <c r="K98" s="463">
        <f>'PTRM input'!K469</f>
        <v>0</v>
      </c>
      <c r="L98" s="432">
        <f>'PTRM input'!G609</f>
        <v>0</v>
      </c>
      <c r="M98" s="432">
        <f>'PTRM input'!H609</f>
        <v>0</v>
      </c>
      <c r="N98" s="432">
        <f>'PTRM input'!I609</f>
        <v>0</v>
      </c>
      <c r="O98" s="432">
        <f>'PTRM input'!J609</f>
        <v>0</v>
      </c>
      <c r="P98" s="463">
        <f>'PTRM input'!K609</f>
        <v>0</v>
      </c>
      <c r="Q98" s="462">
        <f>'PTRM input'!L469</f>
        <v>438196.43837595155</v>
      </c>
      <c r="R98" s="432">
        <f>'PTRM input'!M469</f>
        <v>0</v>
      </c>
      <c r="S98" s="432">
        <f>'PTRM input'!N469</f>
        <v>0</v>
      </c>
      <c r="T98" s="432">
        <f>'PTRM input'!O469</f>
        <v>0</v>
      </c>
      <c r="U98" s="432">
        <f>'PTRM input'!P469</f>
        <v>0</v>
      </c>
      <c r="V98" s="463">
        <f>'PTRM input'!Q469</f>
        <v>0</v>
      </c>
      <c r="W98" s="432">
        <f>'PTRM input'!M609</f>
        <v>0</v>
      </c>
      <c r="X98" s="432">
        <f>'PTRM input'!N609</f>
        <v>0</v>
      </c>
      <c r="Y98" s="432">
        <f>'PTRM input'!O609</f>
        <v>0</v>
      </c>
      <c r="Z98" s="432">
        <f>'PTRM input'!P609</f>
        <v>0</v>
      </c>
      <c r="AA98" s="463">
        <f>'PTRM input'!Q609</f>
        <v>0</v>
      </c>
      <c r="AB98" s="432">
        <f>'PTRM input'!R469</f>
        <v>0</v>
      </c>
      <c r="AC98" s="432">
        <f>'PTRM input'!S469</f>
        <v>0</v>
      </c>
      <c r="AD98" s="432">
        <f>'PTRM input'!T469</f>
        <v>0</v>
      </c>
      <c r="AE98" s="432">
        <f>'PTRM input'!U469</f>
        <v>0</v>
      </c>
      <c r="AF98" s="432">
        <f>'PTRM input'!V469</f>
        <v>0</v>
      </c>
      <c r="AG98" s="432">
        <f>'PTRM input'!W469</f>
        <v>0</v>
      </c>
      <c r="AH98" s="462">
        <f>'PTRM input'!S609</f>
        <v>0</v>
      </c>
      <c r="AI98" s="432">
        <f>'PTRM input'!T609</f>
        <v>0</v>
      </c>
      <c r="AJ98" s="432">
        <f>'PTRM input'!U609</f>
        <v>0</v>
      </c>
      <c r="AK98" s="432">
        <f>'PTRM input'!V609</f>
        <v>0</v>
      </c>
      <c r="AL98" s="463">
        <f>'PTRM input'!W609</f>
        <v>0</v>
      </c>
      <c r="AM98" s="462">
        <f>'PTRM input'!X469</f>
        <v>684612666.7431612</v>
      </c>
      <c r="AN98" s="432">
        <f>'PTRM input'!Y469</f>
        <v>0</v>
      </c>
      <c r="AO98" s="432">
        <f>'PTRM input'!Z469</f>
        <v>0</v>
      </c>
      <c r="AP98" s="432">
        <f>'PTRM input'!AA469</f>
        <v>0</v>
      </c>
      <c r="AQ98" s="432">
        <f>'PTRM input'!AB469</f>
        <v>0</v>
      </c>
      <c r="AR98" s="463">
        <f>'PTRM input'!AC469</f>
        <v>0</v>
      </c>
      <c r="AS98" s="462">
        <f>'PTRM input'!Y609</f>
        <v>0</v>
      </c>
      <c r="AT98" s="432">
        <f>'PTRM input'!Z609</f>
        <v>0</v>
      </c>
      <c r="AU98" s="432">
        <f>'PTRM input'!AA609</f>
        <v>0</v>
      </c>
      <c r="AV98" s="432">
        <f>'PTRM input'!AB609</f>
        <v>0</v>
      </c>
      <c r="AW98" s="463">
        <f>'PTRM input'!AC609</f>
        <v>0</v>
      </c>
      <c r="AX98" s="462">
        <f>'PTRM input'!AD469</f>
        <v>0</v>
      </c>
      <c r="AY98" s="432">
        <f>'PTRM input'!AE469</f>
        <v>0</v>
      </c>
      <c r="AZ98" s="432">
        <f>'PTRM input'!AF469</f>
        <v>0</v>
      </c>
      <c r="BA98" s="432">
        <f>'PTRM input'!AG469</f>
        <v>0</v>
      </c>
      <c r="BB98" s="432">
        <f>'PTRM input'!AH469</f>
        <v>0</v>
      </c>
      <c r="BC98" s="463">
        <f>'PTRM input'!AI469</f>
        <v>0</v>
      </c>
      <c r="BD98" s="462">
        <f>'PTRM input'!AE609</f>
        <v>0</v>
      </c>
      <c r="BE98" s="432">
        <f>'PTRM input'!AF609</f>
        <v>0</v>
      </c>
      <c r="BF98" s="432">
        <f>'PTRM input'!AG609</f>
        <v>0</v>
      </c>
      <c r="BG98" s="432">
        <f>'PTRM input'!AH609</f>
        <v>0</v>
      </c>
      <c r="BH98" s="463">
        <f>'PTRM input'!AI609</f>
        <v>0</v>
      </c>
      <c r="BI98" s="462">
        <f>'PTRM input'!AJ469</f>
        <v>0</v>
      </c>
      <c r="BJ98" s="432">
        <f>'PTRM input'!AK469</f>
        <v>0</v>
      </c>
      <c r="BK98" s="432">
        <f>'PTRM input'!AL469</f>
        <v>0</v>
      </c>
      <c r="BL98" s="432">
        <f>'PTRM input'!AM469</f>
        <v>0</v>
      </c>
      <c r="BM98" s="432">
        <f>'PTRM input'!AN469</f>
        <v>0</v>
      </c>
      <c r="BN98" s="463">
        <f>'PTRM input'!AO469</f>
        <v>0</v>
      </c>
      <c r="BO98" s="462">
        <f>'PTRM input'!AK609</f>
        <v>0</v>
      </c>
      <c r="BP98" s="432">
        <f>'PTRM input'!AL609</f>
        <v>0</v>
      </c>
      <c r="BQ98" s="432">
        <f>'PTRM input'!AM609</f>
        <v>0</v>
      </c>
      <c r="BR98" s="432">
        <f>'PTRM input'!AN609</f>
        <v>0</v>
      </c>
      <c r="BS98" s="463">
        <f>'PTRM input'!AO609</f>
        <v>0</v>
      </c>
      <c r="BT98" s="462">
        <f>'PTRM input'!AP469</f>
        <v>0</v>
      </c>
      <c r="BU98" s="432">
        <f>'PTRM input'!AQ469</f>
        <v>0</v>
      </c>
      <c r="BV98" s="432">
        <f>'PTRM input'!AR469</f>
        <v>0</v>
      </c>
      <c r="BW98" s="432">
        <f>'PTRM input'!AS469</f>
        <v>0</v>
      </c>
      <c r="BX98" s="432">
        <f>'PTRM input'!AT469</f>
        <v>0</v>
      </c>
      <c r="BY98" s="463">
        <f>'PTRM input'!AU469</f>
        <v>0</v>
      </c>
      <c r="BZ98" s="462">
        <f>'PTRM input'!AQ609</f>
        <v>0</v>
      </c>
      <c r="CA98" s="432">
        <f>'PTRM input'!AR609</f>
        <v>0</v>
      </c>
      <c r="CB98" s="432">
        <f>'PTRM input'!AS609</f>
        <v>0</v>
      </c>
      <c r="CC98" s="432">
        <f>'PTRM input'!AT609</f>
        <v>0</v>
      </c>
      <c r="CD98" s="463">
        <f>'PTRM input'!AU609</f>
        <v>0</v>
      </c>
      <c r="CE98" s="462">
        <f>'PTRM input'!AV469</f>
        <v>564185083.03556466</v>
      </c>
      <c r="CF98" s="432">
        <f>'PTRM input'!AW469</f>
        <v>0</v>
      </c>
      <c r="CG98" s="432">
        <f>'PTRM input'!AX469</f>
        <v>0</v>
      </c>
      <c r="CH98" s="432">
        <f>'PTRM input'!AY469</f>
        <v>0</v>
      </c>
      <c r="CI98" s="432">
        <f>'PTRM input'!AZ469</f>
        <v>0</v>
      </c>
      <c r="CJ98" s="463">
        <f>'PTRM input'!BA469</f>
        <v>0</v>
      </c>
      <c r="CK98" s="462">
        <f>'PTRM input'!AW609</f>
        <v>0</v>
      </c>
      <c r="CL98" s="432">
        <f>'PTRM input'!AX609</f>
        <v>0</v>
      </c>
      <c r="CM98" s="432">
        <f>'PTRM input'!AY609</f>
        <v>0</v>
      </c>
      <c r="CN98" s="432">
        <f>'PTRM input'!AZ609</f>
        <v>0</v>
      </c>
      <c r="CO98" s="463">
        <f>'PTRM input'!BA609</f>
        <v>0</v>
      </c>
      <c r="CP98" s="462">
        <f>'PTRM input'!BB469</f>
        <v>0</v>
      </c>
      <c r="CQ98" s="432">
        <f>'PTRM input'!BC469</f>
        <v>0</v>
      </c>
      <c r="CR98" s="432">
        <f>'PTRM input'!BD469</f>
        <v>0</v>
      </c>
      <c r="CS98" s="432">
        <f>'PTRM input'!BE469</f>
        <v>0</v>
      </c>
      <c r="CT98" s="432">
        <f>'PTRM input'!BF469</f>
        <v>0</v>
      </c>
      <c r="CU98" s="463">
        <f>'PTRM input'!BG469</f>
        <v>0</v>
      </c>
      <c r="CV98" s="462">
        <f>'PTRM input'!BC609</f>
        <v>0</v>
      </c>
      <c r="CW98" s="432">
        <f>'PTRM input'!BD609</f>
        <v>0</v>
      </c>
      <c r="CX98" s="432">
        <f>'PTRM input'!BE609</f>
        <v>0</v>
      </c>
      <c r="CY98" s="432">
        <f>'PTRM input'!BF609</f>
        <v>0</v>
      </c>
      <c r="CZ98" s="463">
        <f>'PTRM input'!BG609</f>
        <v>0</v>
      </c>
      <c r="DA98" s="462">
        <f>'PTRM input'!BH469</f>
        <v>0</v>
      </c>
      <c r="DB98" s="432">
        <f>'PTRM input'!BI469</f>
        <v>0</v>
      </c>
      <c r="DC98" s="432">
        <f>'PTRM input'!BJ469</f>
        <v>0</v>
      </c>
      <c r="DD98" s="432">
        <f>'PTRM input'!BK469</f>
        <v>0</v>
      </c>
      <c r="DE98" s="432">
        <f>'PTRM input'!BL469</f>
        <v>0</v>
      </c>
      <c r="DF98" s="463">
        <f>'PTRM input'!BM469</f>
        <v>0</v>
      </c>
      <c r="DG98" s="462">
        <f>'PTRM input'!BI609</f>
        <v>0</v>
      </c>
      <c r="DH98" s="432">
        <f>'PTRM input'!BJ609</f>
        <v>0</v>
      </c>
      <c r="DI98" s="432">
        <f>'PTRM input'!BK609</f>
        <v>0</v>
      </c>
      <c r="DJ98" s="432">
        <f>'PTRM input'!BL609</f>
        <v>0</v>
      </c>
      <c r="DK98" s="463">
        <f>'PTRM input'!BM609</f>
        <v>0</v>
      </c>
      <c r="DL98" s="462">
        <f>'PTRM input'!BN469</f>
        <v>0</v>
      </c>
      <c r="DM98" s="432">
        <f>'PTRM input'!BO469</f>
        <v>0</v>
      </c>
      <c r="DN98" s="432">
        <f>'PTRM input'!BP469</f>
        <v>0</v>
      </c>
      <c r="DO98" s="432">
        <f>'PTRM input'!BQ469</f>
        <v>0</v>
      </c>
      <c r="DP98" s="432">
        <f>'PTRM input'!BR469</f>
        <v>0</v>
      </c>
      <c r="DQ98" s="463">
        <f>'PTRM input'!BS469</f>
        <v>0</v>
      </c>
      <c r="DR98" s="462">
        <f>'PTRM input'!BO609</f>
        <v>0</v>
      </c>
      <c r="DS98" s="432">
        <f>'PTRM input'!BP609</f>
        <v>0</v>
      </c>
      <c r="DT98" s="432">
        <f>'PTRM input'!BQ609</f>
        <v>0</v>
      </c>
      <c r="DU98" s="432">
        <f>'PTRM input'!BR609</f>
        <v>0</v>
      </c>
      <c r="DV98" s="463">
        <f>'PTRM input'!BS609</f>
        <v>0</v>
      </c>
      <c r="DW98" s="462">
        <f>'PTRM input'!BT469</f>
        <v>0</v>
      </c>
      <c r="DX98" s="432">
        <f>'PTRM input'!BU469</f>
        <v>0</v>
      </c>
      <c r="DY98" s="432">
        <f>'PTRM input'!BV469</f>
        <v>0</v>
      </c>
      <c r="DZ98" s="432">
        <f>'PTRM input'!BW469</f>
        <v>0</v>
      </c>
      <c r="EA98" s="432">
        <f>'PTRM input'!BX469</f>
        <v>0</v>
      </c>
      <c r="EB98" s="463">
        <f>'PTRM input'!BY469</f>
        <v>0</v>
      </c>
      <c r="EC98" s="462">
        <f>'PTRM input'!BU609</f>
        <v>0</v>
      </c>
      <c r="ED98" s="432">
        <f>'PTRM input'!BV609</f>
        <v>0</v>
      </c>
      <c r="EE98" s="432">
        <f>'PTRM input'!BW609</f>
        <v>0</v>
      </c>
      <c r="EF98" s="432">
        <f>'PTRM input'!BX609</f>
        <v>0</v>
      </c>
      <c r="EG98" s="463">
        <f>'PTRM input'!BY609</f>
        <v>0</v>
      </c>
      <c r="EH98" s="462">
        <f>'PTRM input'!BZ469</f>
        <v>0</v>
      </c>
      <c r="EI98" s="432">
        <f>'PTRM input'!CA469</f>
        <v>0</v>
      </c>
      <c r="EJ98" s="432">
        <f>'PTRM input'!CB469</f>
        <v>0</v>
      </c>
      <c r="EK98" s="432">
        <f>'PTRM input'!CC469</f>
        <v>0</v>
      </c>
      <c r="EL98" s="432">
        <f>'PTRM input'!CD469</f>
        <v>0</v>
      </c>
      <c r="EM98" s="463">
        <f>'PTRM input'!CE469</f>
        <v>0</v>
      </c>
      <c r="EN98" s="462">
        <f>'PTRM input'!CA609</f>
        <v>0</v>
      </c>
      <c r="EO98" s="432">
        <f>'PTRM input'!CB609</f>
        <v>0</v>
      </c>
      <c r="EP98" s="432">
        <f>'PTRM input'!CC609</f>
        <v>0</v>
      </c>
      <c r="EQ98" s="432">
        <f>'PTRM input'!CD609</f>
        <v>0</v>
      </c>
      <c r="ER98" s="463">
        <f>'PTRM input'!CE609</f>
        <v>0</v>
      </c>
      <c r="ES98" s="462">
        <f>'PTRM input'!CF469</f>
        <v>0</v>
      </c>
      <c r="ET98" s="432">
        <f>'PTRM input'!CG469</f>
        <v>0</v>
      </c>
      <c r="EU98" s="432">
        <f>'PTRM input'!CH469</f>
        <v>0</v>
      </c>
      <c r="EV98" s="432">
        <f>'PTRM input'!CI469</f>
        <v>0</v>
      </c>
      <c r="EW98" s="432">
        <f>'PTRM input'!CJ469</f>
        <v>0</v>
      </c>
      <c r="EX98" s="463">
        <f>'PTRM input'!CK469</f>
        <v>0</v>
      </c>
      <c r="EY98" s="462">
        <f>'PTRM input'!CG609</f>
        <v>0</v>
      </c>
      <c r="EZ98" s="432">
        <f>'PTRM input'!CH609</f>
        <v>0</v>
      </c>
      <c r="FA98" s="432">
        <f>'PTRM input'!CI609</f>
        <v>0</v>
      </c>
      <c r="FB98" s="432">
        <f>'PTRM input'!CJ609</f>
        <v>0</v>
      </c>
      <c r="FC98" s="463">
        <f>'PTRM input'!CK609</f>
        <v>0</v>
      </c>
      <c r="FD98" s="462">
        <f>'PTRM input'!CL469</f>
        <v>0</v>
      </c>
      <c r="FE98" s="432">
        <f>'PTRM input'!CM469</f>
        <v>0</v>
      </c>
      <c r="FF98" s="432">
        <f>'PTRM input'!CN469</f>
        <v>0</v>
      </c>
      <c r="FG98" s="432">
        <f>'PTRM input'!CO469</f>
        <v>0</v>
      </c>
      <c r="FH98" s="432">
        <f>'PTRM input'!CP469</f>
        <v>0</v>
      </c>
      <c r="FI98" s="463">
        <f>'PTRM input'!CQ469</f>
        <v>0</v>
      </c>
      <c r="FJ98" s="462">
        <f>'PTRM input'!CM609</f>
        <v>0</v>
      </c>
      <c r="FK98" s="432">
        <f>'PTRM input'!CN609</f>
        <v>0</v>
      </c>
      <c r="FL98" s="432">
        <f>'PTRM input'!CO609</f>
        <v>0</v>
      </c>
      <c r="FM98" s="432">
        <f>'PTRM input'!CP609</f>
        <v>0</v>
      </c>
      <c r="FN98" s="463">
        <f>'PTRM input'!CQ609</f>
        <v>0</v>
      </c>
      <c r="FO98" s="462">
        <f>'PTRM input'!CR469</f>
        <v>0</v>
      </c>
      <c r="FP98" s="432">
        <f>'PTRM input'!CS469</f>
        <v>0</v>
      </c>
      <c r="FQ98" s="432">
        <f>'PTRM input'!CT469</f>
        <v>0</v>
      </c>
      <c r="FR98" s="432">
        <f>'PTRM input'!CU469</f>
        <v>0</v>
      </c>
      <c r="FS98" s="432">
        <f>'PTRM input'!CV469</f>
        <v>0</v>
      </c>
      <c r="FT98" s="463">
        <f>'PTRM input'!CW469</f>
        <v>0</v>
      </c>
      <c r="FU98" s="462">
        <f>'PTRM input'!CS609</f>
        <v>0</v>
      </c>
      <c r="FV98" s="432">
        <f>'PTRM input'!CT609</f>
        <v>0</v>
      </c>
      <c r="FW98" s="432">
        <f>'PTRM input'!CU609</f>
        <v>0</v>
      </c>
      <c r="FX98" s="432">
        <f>'PTRM input'!CV609</f>
        <v>0</v>
      </c>
      <c r="FY98" s="463">
        <f>'PTRM input'!CW609</f>
        <v>0</v>
      </c>
      <c r="FZ98" s="462">
        <f>'PTRM input'!CX469</f>
        <v>0</v>
      </c>
      <c r="GA98" s="432">
        <f>'PTRM input'!CY469</f>
        <v>0</v>
      </c>
      <c r="GB98" s="432">
        <f>'PTRM input'!CZ469</f>
        <v>0</v>
      </c>
      <c r="GC98" s="432">
        <f>'PTRM input'!DA469</f>
        <v>0</v>
      </c>
      <c r="GD98" s="432">
        <f>'PTRM input'!DB469</f>
        <v>0</v>
      </c>
      <c r="GE98" s="463">
        <f>'PTRM input'!DC469</f>
        <v>0</v>
      </c>
      <c r="GF98" s="462">
        <f>'PTRM input'!CY609</f>
        <v>0</v>
      </c>
      <c r="GG98" s="432">
        <f>'PTRM input'!CZ609</f>
        <v>0</v>
      </c>
      <c r="GH98" s="432">
        <f>'PTRM input'!DA609</f>
        <v>0</v>
      </c>
      <c r="GI98" s="432">
        <f>'PTRM input'!DB609</f>
        <v>0</v>
      </c>
      <c r="GJ98" s="463">
        <f>'PTRM input'!DC609</f>
        <v>0</v>
      </c>
    </row>
    <row r="99" spans="1:192" s="4" customFormat="1">
      <c r="A99" s="22"/>
      <c r="B99" s="22"/>
      <c r="C99" s="22"/>
      <c r="D99" s="22"/>
      <c r="E99" s="432" t="str">
        <f>'PTRM input'!E470</f>
        <v>Large Low Voltage Demand A</v>
      </c>
      <c r="F99" s="462">
        <f>'PTRM input'!F470</f>
        <v>0</v>
      </c>
      <c r="G99" s="432">
        <f>'PTRM input'!G470</f>
        <v>0</v>
      </c>
      <c r="H99" s="432">
        <f>'PTRM input'!H470</f>
        <v>0</v>
      </c>
      <c r="I99" s="432">
        <f>'PTRM input'!I470</f>
        <v>0</v>
      </c>
      <c r="J99" s="432">
        <f>'PTRM input'!J470</f>
        <v>0</v>
      </c>
      <c r="K99" s="463">
        <f>'PTRM input'!K470</f>
        <v>0</v>
      </c>
      <c r="L99" s="432">
        <f>'PTRM input'!G610</f>
        <v>0</v>
      </c>
      <c r="M99" s="432">
        <f>'PTRM input'!H610</f>
        <v>0</v>
      </c>
      <c r="N99" s="432">
        <f>'PTRM input'!I610</f>
        <v>0</v>
      </c>
      <c r="O99" s="432">
        <f>'PTRM input'!J610</f>
        <v>0</v>
      </c>
      <c r="P99" s="463">
        <f>'PTRM input'!K610</f>
        <v>0</v>
      </c>
      <c r="Q99" s="462">
        <f>'PTRM input'!L470</f>
        <v>0</v>
      </c>
      <c r="R99" s="432">
        <f>'PTRM input'!M470</f>
        <v>0</v>
      </c>
      <c r="S99" s="432">
        <f>'PTRM input'!N470</f>
        <v>0</v>
      </c>
      <c r="T99" s="432">
        <f>'PTRM input'!O470</f>
        <v>0</v>
      </c>
      <c r="U99" s="432">
        <f>'PTRM input'!P470</f>
        <v>0</v>
      </c>
      <c r="V99" s="463">
        <f>'PTRM input'!Q470</f>
        <v>0</v>
      </c>
      <c r="W99" s="432">
        <f>'PTRM input'!M610</f>
        <v>0</v>
      </c>
      <c r="X99" s="432">
        <f>'PTRM input'!N610</f>
        <v>0</v>
      </c>
      <c r="Y99" s="432">
        <f>'PTRM input'!O610</f>
        <v>0</v>
      </c>
      <c r="Z99" s="432">
        <f>'PTRM input'!P610</f>
        <v>0</v>
      </c>
      <c r="AA99" s="463">
        <f>'PTRM input'!Q610</f>
        <v>0</v>
      </c>
      <c r="AB99" s="432">
        <f>'PTRM input'!R470</f>
        <v>0</v>
      </c>
      <c r="AC99" s="432">
        <f>'PTRM input'!S470</f>
        <v>0</v>
      </c>
      <c r="AD99" s="432">
        <f>'PTRM input'!T470</f>
        <v>0</v>
      </c>
      <c r="AE99" s="432">
        <f>'PTRM input'!U470</f>
        <v>0</v>
      </c>
      <c r="AF99" s="432">
        <f>'PTRM input'!V470</f>
        <v>0</v>
      </c>
      <c r="AG99" s="432">
        <f>'PTRM input'!W470</f>
        <v>0</v>
      </c>
      <c r="AH99" s="462">
        <f>'PTRM input'!S610</f>
        <v>0</v>
      </c>
      <c r="AI99" s="432">
        <f>'PTRM input'!T610</f>
        <v>0</v>
      </c>
      <c r="AJ99" s="432">
        <f>'PTRM input'!U610</f>
        <v>0</v>
      </c>
      <c r="AK99" s="432">
        <f>'PTRM input'!V610</f>
        <v>0</v>
      </c>
      <c r="AL99" s="463">
        <f>'PTRM input'!W610</f>
        <v>0</v>
      </c>
      <c r="AM99" s="462">
        <f>'PTRM input'!X470</f>
        <v>0</v>
      </c>
      <c r="AN99" s="432">
        <f>'PTRM input'!Y470</f>
        <v>0</v>
      </c>
      <c r="AO99" s="432">
        <f>'PTRM input'!Z470</f>
        <v>0</v>
      </c>
      <c r="AP99" s="432">
        <f>'PTRM input'!AA470</f>
        <v>0</v>
      </c>
      <c r="AQ99" s="432">
        <f>'PTRM input'!AB470</f>
        <v>0</v>
      </c>
      <c r="AR99" s="463">
        <f>'PTRM input'!AC470</f>
        <v>0</v>
      </c>
      <c r="AS99" s="462">
        <f>'PTRM input'!Y610</f>
        <v>0</v>
      </c>
      <c r="AT99" s="432">
        <f>'PTRM input'!Z610</f>
        <v>0</v>
      </c>
      <c r="AU99" s="432">
        <f>'PTRM input'!AA610</f>
        <v>0</v>
      </c>
      <c r="AV99" s="432">
        <f>'PTRM input'!AB610</f>
        <v>0</v>
      </c>
      <c r="AW99" s="463">
        <f>'PTRM input'!AC610</f>
        <v>0</v>
      </c>
      <c r="AX99" s="462">
        <f>'PTRM input'!AD470</f>
        <v>0</v>
      </c>
      <c r="AY99" s="432">
        <f>'PTRM input'!AE470</f>
        <v>0</v>
      </c>
      <c r="AZ99" s="432">
        <f>'PTRM input'!AF470</f>
        <v>0</v>
      </c>
      <c r="BA99" s="432">
        <f>'PTRM input'!AG470</f>
        <v>0</v>
      </c>
      <c r="BB99" s="432">
        <f>'PTRM input'!AH470</f>
        <v>0</v>
      </c>
      <c r="BC99" s="463">
        <f>'PTRM input'!AI470</f>
        <v>0</v>
      </c>
      <c r="BD99" s="462">
        <f>'PTRM input'!AE610</f>
        <v>0</v>
      </c>
      <c r="BE99" s="432">
        <f>'PTRM input'!AF610</f>
        <v>0</v>
      </c>
      <c r="BF99" s="432">
        <f>'PTRM input'!AG610</f>
        <v>0</v>
      </c>
      <c r="BG99" s="432">
        <f>'PTRM input'!AH610</f>
        <v>0</v>
      </c>
      <c r="BH99" s="463">
        <f>'PTRM input'!AI610</f>
        <v>0</v>
      </c>
      <c r="BI99" s="462">
        <f>'PTRM input'!AJ470</f>
        <v>0</v>
      </c>
      <c r="BJ99" s="432">
        <f>'PTRM input'!AK470</f>
        <v>0</v>
      </c>
      <c r="BK99" s="432">
        <f>'PTRM input'!AL470</f>
        <v>0</v>
      </c>
      <c r="BL99" s="432">
        <f>'PTRM input'!AM470</f>
        <v>0</v>
      </c>
      <c r="BM99" s="432">
        <f>'PTRM input'!AN470</f>
        <v>0</v>
      </c>
      <c r="BN99" s="463">
        <f>'PTRM input'!AO470</f>
        <v>0</v>
      </c>
      <c r="BO99" s="462">
        <f>'PTRM input'!AK610</f>
        <v>0</v>
      </c>
      <c r="BP99" s="432">
        <f>'PTRM input'!AL610</f>
        <v>0</v>
      </c>
      <c r="BQ99" s="432">
        <f>'PTRM input'!AM610</f>
        <v>0</v>
      </c>
      <c r="BR99" s="432">
        <f>'PTRM input'!AN610</f>
        <v>0</v>
      </c>
      <c r="BS99" s="463">
        <f>'PTRM input'!AO610</f>
        <v>0</v>
      </c>
      <c r="BT99" s="462">
        <f>'PTRM input'!AP470</f>
        <v>0</v>
      </c>
      <c r="BU99" s="432">
        <f>'PTRM input'!AQ470</f>
        <v>0</v>
      </c>
      <c r="BV99" s="432">
        <f>'PTRM input'!AR470</f>
        <v>0</v>
      </c>
      <c r="BW99" s="432">
        <f>'PTRM input'!AS470</f>
        <v>0</v>
      </c>
      <c r="BX99" s="432">
        <f>'PTRM input'!AT470</f>
        <v>0</v>
      </c>
      <c r="BY99" s="463">
        <f>'PTRM input'!AU470</f>
        <v>0</v>
      </c>
      <c r="BZ99" s="462">
        <f>'PTRM input'!AQ610</f>
        <v>0</v>
      </c>
      <c r="CA99" s="432">
        <f>'PTRM input'!AR610</f>
        <v>0</v>
      </c>
      <c r="CB99" s="432">
        <f>'PTRM input'!AS610</f>
        <v>0</v>
      </c>
      <c r="CC99" s="432">
        <f>'PTRM input'!AT610</f>
        <v>0</v>
      </c>
      <c r="CD99" s="463">
        <f>'PTRM input'!AU610</f>
        <v>0</v>
      </c>
      <c r="CE99" s="462">
        <f>'PTRM input'!AV470</f>
        <v>0</v>
      </c>
      <c r="CF99" s="432">
        <f>'PTRM input'!AW470</f>
        <v>0</v>
      </c>
      <c r="CG99" s="432">
        <f>'PTRM input'!AX470</f>
        <v>0</v>
      </c>
      <c r="CH99" s="432">
        <f>'PTRM input'!AY470</f>
        <v>0</v>
      </c>
      <c r="CI99" s="432">
        <f>'PTRM input'!AZ470</f>
        <v>0</v>
      </c>
      <c r="CJ99" s="463">
        <f>'PTRM input'!BA470</f>
        <v>0</v>
      </c>
      <c r="CK99" s="462">
        <f>'PTRM input'!AW610</f>
        <v>0</v>
      </c>
      <c r="CL99" s="432">
        <f>'PTRM input'!AX610</f>
        <v>0</v>
      </c>
      <c r="CM99" s="432">
        <f>'PTRM input'!AY610</f>
        <v>0</v>
      </c>
      <c r="CN99" s="432">
        <f>'PTRM input'!AZ610</f>
        <v>0</v>
      </c>
      <c r="CO99" s="463">
        <f>'PTRM input'!BA610</f>
        <v>0</v>
      </c>
      <c r="CP99" s="462">
        <f>'PTRM input'!BB470</f>
        <v>0</v>
      </c>
      <c r="CQ99" s="432">
        <f>'PTRM input'!BC470</f>
        <v>0</v>
      </c>
      <c r="CR99" s="432">
        <f>'PTRM input'!BD470</f>
        <v>0</v>
      </c>
      <c r="CS99" s="432">
        <f>'PTRM input'!BE470</f>
        <v>0</v>
      </c>
      <c r="CT99" s="432">
        <f>'PTRM input'!BF470</f>
        <v>0</v>
      </c>
      <c r="CU99" s="463">
        <f>'PTRM input'!BG470</f>
        <v>0</v>
      </c>
      <c r="CV99" s="462">
        <f>'PTRM input'!BC610</f>
        <v>0</v>
      </c>
      <c r="CW99" s="432">
        <f>'PTRM input'!BD610</f>
        <v>0</v>
      </c>
      <c r="CX99" s="432">
        <f>'PTRM input'!BE610</f>
        <v>0</v>
      </c>
      <c r="CY99" s="432">
        <f>'PTRM input'!BF610</f>
        <v>0</v>
      </c>
      <c r="CZ99" s="463">
        <f>'PTRM input'!BG610</f>
        <v>0</v>
      </c>
      <c r="DA99" s="462">
        <f>'PTRM input'!BH470</f>
        <v>0</v>
      </c>
      <c r="DB99" s="432">
        <f>'PTRM input'!BI470</f>
        <v>0</v>
      </c>
      <c r="DC99" s="432">
        <f>'PTRM input'!BJ470</f>
        <v>0</v>
      </c>
      <c r="DD99" s="432">
        <f>'PTRM input'!BK470</f>
        <v>0</v>
      </c>
      <c r="DE99" s="432">
        <f>'PTRM input'!BL470</f>
        <v>0</v>
      </c>
      <c r="DF99" s="463">
        <f>'PTRM input'!BM470</f>
        <v>0</v>
      </c>
      <c r="DG99" s="462">
        <f>'PTRM input'!BI610</f>
        <v>0</v>
      </c>
      <c r="DH99" s="432">
        <f>'PTRM input'!BJ610</f>
        <v>0</v>
      </c>
      <c r="DI99" s="432">
        <f>'PTRM input'!BK610</f>
        <v>0</v>
      </c>
      <c r="DJ99" s="432">
        <f>'PTRM input'!BL610</f>
        <v>0</v>
      </c>
      <c r="DK99" s="463">
        <f>'PTRM input'!BM610</f>
        <v>0</v>
      </c>
      <c r="DL99" s="462">
        <f>'PTRM input'!BN470</f>
        <v>0</v>
      </c>
      <c r="DM99" s="432">
        <f>'PTRM input'!BO470</f>
        <v>0</v>
      </c>
      <c r="DN99" s="432">
        <f>'PTRM input'!BP470</f>
        <v>0</v>
      </c>
      <c r="DO99" s="432">
        <f>'PTRM input'!BQ470</f>
        <v>0</v>
      </c>
      <c r="DP99" s="432">
        <f>'PTRM input'!BR470</f>
        <v>0</v>
      </c>
      <c r="DQ99" s="463">
        <f>'PTRM input'!BS470</f>
        <v>0</v>
      </c>
      <c r="DR99" s="462">
        <f>'PTRM input'!BO610</f>
        <v>0</v>
      </c>
      <c r="DS99" s="432">
        <f>'PTRM input'!BP610</f>
        <v>0</v>
      </c>
      <c r="DT99" s="432">
        <f>'PTRM input'!BQ610</f>
        <v>0</v>
      </c>
      <c r="DU99" s="432">
        <f>'PTRM input'!BR610</f>
        <v>0</v>
      </c>
      <c r="DV99" s="463">
        <f>'PTRM input'!BS610</f>
        <v>0</v>
      </c>
      <c r="DW99" s="462">
        <f>'PTRM input'!BT470</f>
        <v>0</v>
      </c>
      <c r="DX99" s="432">
        <f>'PTRM input'!BU470</f>
        <v>0</v>
      </c>
      <c r="DY99" s="432">
        <f>'PTRM input'!BV470</f>
        <v>0</v>
      </c>
      <c r="DZ99" s="432">
        <f>'PTRM input'!BW470</f>
        <v>0</v>
      </c>
      <c r="EA99" s="432">
        <f>'PTRM input'!BX470</f>
        <v>0</v>
      </c>
      <c r="EB99" s="463">
        <f>'PTRM input'!BY470</f>
        <v>0</v>
      </c>
      <c r="EC99" s="462">
        <f>'PTRM input'!BU610</f>
        <v>0</v>
      </c>
      <c r="ED99" s="432">
        <f>'PTRM input'!BV610</f>
        <v>0</v>
      </c>
      <c r="EE99" s="432">
        <f>'PTRM input'!BW610</f>
        <v>0</v>
      </c>
      <c r="EF99" s="432">
        <f>'PTRM input'!BX610</f>
        <v>0</v>
      </c>
      <c r="EG99" s="463">
        <f>'PTRM input'!BY610</f>
        <v>0</v>
      </c>
      <c r="EH99" s="462">
        <f>'PTRM input'!BZ470</f>
        <v>0</v>
      </c>
      <c r="EI99" s="432">
        <f>'PTRM input'!CA470</f>
        <v>0</v>
      </c>
      <c r="EJ99" s="432">
        <f>'PTRM input'!CB470</f>
        <v>0</v>
      </c>
      <c r="EK99" s="432">
        <f>'PTRM input'!CC470</f>
        <v>0</v>
      </c>
      <c r="EL99" s="432">
        <f>'PTRM input'!CD470</f>
        <v>0</v>
      </c>
      <c r="EM99" s="463">
        <f>'PTRM input'!CE470</f>
        <v>0</v>
      </c>
      <c r="EN99" s="462">
        <f>'PTRM input'!CA610</f>
        <v>0</v>
      </c>
      <c r="EO99" s="432">
        <f>'PTRM input'!CB610</f>
        <v>0</v>
      </c>
      <c r="EP99" s="432">
        <f>'PTRM input'!CC610</f>
        <v>0</v>
      </c>
      <c r="EQ99" s="432">
        <f>'PTRM input'!CD610</f>
        <v>0</v>
      </c>
      <c r="ER99" s="463">
        <f>'PTRM input'!CE610</f>
        <v>0</v>
      </c>
      <c r="ES99" s="462">
        <f>'PTRM input'!CF470</f>
        <v>0</v>
      </c>
      <c r="ET99" s="432">
        <f>'PTRM input'!CG470</f>
        <v>0</v>
      </c>
      <c r="EU99" s="432">
        <f>'PTRM input'!CH470</f>
        <v>0</v>
      </c>
      <c r="EV99" s="432">
        <f>'PTRM input'!CI470</f>
        <v>0</v>
      </c>
      <c r="EW99" s="432">
        <f>'PTRM input'!CJ470</f>
        <v>0</v>
      </c>
      <c r="EX99" s="463">
        <f>'PTRM input'!CK470</f>
        <v>0</v>
      </c>
      <c r="EY99" s="462">
        <f>'PTRM input'!CG610</f>
        <v>0</v>
      </c>
      <c r="EZ99" s="432">
        <f>'PTRM input'!CH610</f>
        <v>0</v>
      </c>
      <c r="FA99" s="432">
        <f>'PTRM input'!CI610</f>
        <v>0</v>
      </c>
      <c r="FB99" s="432">
        <f>'PTRM input'!CJ610</f>
        <v>0</v>
      </c>
      <c r="FC99" s="463">
        <f>'PTRM input'!CK610</f>
        <v>0</v>
      </c>
      <c r="FD99" s="462">
        <f>'PTRM input'!CL470</f>
        <v>0</v>
      </c>
      <c r="FE99" s="432">
        <f>'PTRM input'!CM470</f>
        <v>0</v>
      </c>
      <c r="FF99" s="432">
        <f>'PTRM input'!CN470</f>
        <v>0</v>
      </c>
      <c r="FG99" s="432">
        <f>'PTRM input'!CO470</f>
        <v>0</v>
      </c>
      <c r="FH99" s="432">
        <f>'PTRM input'!CP470</f>
        <v>0</v>
      </c>
      <c r="FI99" s="463">
        <f>'PTRM input'!CQ470</f>
        <v>0</v>
      </c>
      <c r="FJ99" s="462">
        <f>'PTRM input'!CM610</f>
        <v>0</v>
      </c>
      <c r="FK99" s="432">
        <f>'PTRM input'!CN610</f>
        <v>0</v>
      </c>
      <c r="FL99" s="432">
        <f>'PTRM input'!CO610</f>
        <v>0</v>
      </c>
      <c r="FM99" s="432">
        <f>'PTRM input'!CP610</f>
        <v>0</v>
      </c>
      <c r="FN99" s="463">
        <f>'PTRM input'!CQ610</f>
        <v>0</v>
      </c>
      <c r="FO99" s="462">
        <f>'PTRM input'!CR470</f>
        <v>0</v>
      </c>
      <c r="FP99" s="432">
        <f>'PTRM input'!CS470</f>
        <v>0</v>
      </c>
      <c r="FQ99" s="432">
        <f>'PTRM input'!CT470</f>
        <v>0</v>
      </c>
      <c r="FR99" s="432">
        <f>'PTRM input'!CU470</f>
        <v>0</v>
      </c>
      <c r="FS99" s="432">
        <f>'PTRM input'!CV470</f>
        <v>0</v>
      </c>
      <c r="FT99" s="463">
        <f>'PTRM input'!CW470</f>
        <v>0</v>
      </c>
      <c r="FU99" s="462">
        <f>'PTRM input'!CS610</f>
        <v>0</v>
      </c>
      <c r="FV99" s="432">
        <f>'PTRM input'!CT610</f>
        <v>0</v>
      </c>
      <c r="FW99" s="432">
        <f>'PTRM input'!CU610</f>
        <v>0</v>
      </c>
      <c r="FX99" s="432">
        <f>'PTRM input'!CV610</f>
        <v>0</v>
      </c>
      <c r="FY99" s="463">
        <f>'PTRM input'!CW610</f>
        <v>0</v>
      </c>
      <c r="FZ99" s="462">
        <f>'PTRM input'!CX470</f>
        <v>0</v>
      </c>
      <c r="GA99" s="432">
        <f>'PTRM input'!CY470</f>
        <v>0</v>
      </c>
      <c r="GB99" s="432">
        <f>'PTRM input'!CZ470</f>
        <v>0</v>
      </c>
      <c r="GC99" s="432">
        <f>'PTRM input'!DA470</f>
        <v>0</v>
      </c>
      <c r="GD99" s="432">
        <f>'PTRM input'!DB470</f>
        <v>0</v>
      </c>
      <c r="GE99" s="463">
        <f>'PTRM input'!DC470</f>
        <v>0</v>
      </c>
      <c r="GF99" s="462">
        <f>'PTRM input'!CY610</f>
        <v>0</v>
      </c>
      <c r="GG99" s="432">
        <f>'PTRM input'!CZ610</f>
        <v>0</v>
      </c>
      <c r="GH99" s="432">
        <f>'PTRM input'!DA610</f>
        <v>0</v>
      </c>
      <c r="GI99" s="432">
        <f>'PTRM input'!DB610</f>
        <v>0</v>
      </c>
      <c r="GJ99" s="463">
        <f>'PTRM input'!DC610</f>
        <v>0</v>
      </c>
    </row>
    <row r="100" spans="1:192" s="4" customFormat="1">
      <c r="A100" s="22"/>
      <c r="B100" s="22"/>
      <c r="C100" s="22"/>
      <c r="D100" s="22"/>
      <c r="E100" s="432" t="str">
        <f>'PTRM input'!E471</f>
        <v>Large Low Voltage Demand C</v>
      </c>
      <c r="F100" s="462">
        <f>'PTRM input'!F471</f>
        <v>445.87999565122857</v>
      </c>
      <c r="G100" s="432">
        <f>'PTRM input'!G471</f>
        <v>0</v>
      </c>
      <c r="H100" s="432">
        <f>'PTRM input'!H471</f>
        <v>0</v>
      </c>
      <c r="I100" s="432">
        <f>'PTRM input'!I471</f>
        <v>0</v>
      </c>
      <c r="J100" s="432">
        <f>'PTRM input'!J471</f>
        <v>0</v>
      </c>
      <c r="K100" s="463">
        <f>'PTRM input'!K471</f>
        <v>0</v>
      </c>
      <c r="L100" s="432">
        <f>'PTRM input'!G611</f>
        <v>0</v>
      </c>
      <c r="M100" s="432">
        <f>'PTRM input'!H611</f>
        <v>0</v>
      </c>
      <c r="N100" s="432">
        <f>'PTRM input'!I611</f>
        <v>0</v>
      </c>
      <c r="O100" s="432">
        <f>'PTRM input'!J611</f>
        <v>0</v>
      </c>
      <c r="P100" s="463">
        <f>'PTRM input'!K611</f>
        <v>0</v>
      </c>
      <c r="Q100" s="462">
        <f>'PTRM input'!L471</f>
        <v>203573.94442329233</v>
      </c>
      <c r="R100" s="432">
        <f>'PTRM input'!M471</f>
        <v>0</v>
      </c>
      <c r="S100" s="432">
        <f>'PTRM input'!N471</f>
        <v>0</v>
      </c>
      <c r="T100" s="432">
        <f>'PTRM input'!O471</f>
        <v>0</v>
      </c>
      <c r="U100" s="432">
        <f>'PTRM input'!P471</f>
        <v>0</v>
      </c>
      <c r="V100" s="463">
        <f>'PTRM input'!Q471</f>
        <v>0</v>
      </c>
      <c r="W100" s="432">
        <f>'PTRM input'!M611</f>
        <v>0</v>
      </c>
      <c r="X100" s="432">
        <f>'PTRM input'!N611</f>
        <v>0</v>
      </c>
      <c r="Y100" s="432">
        <f>'PTRM input'!O611</f>
        <v>0</v>
      </c>
      <c r="Z100" s="432">
        <f>'PTRM input'!P611</f>
        <v>0</v>
      </c>
      <c r="AA100" s="463">
        <f>'PTRM input'!Q611</f>
        <v>0</v>
      </c>
      <c r="AB100" s="432">
        <f>'PTRM input'!R471</f>
        <v>0</v>
      </c>
      <c r="AC100" s="432">
        <f>'PTRM input'!S471</f>
        <v>0</v>
      </c>
      <c r="AD100" s="432">
        <f>'PTRM input'!T471</f>
        <v>0</v>
      </c>
      <c r="AE100" s="432">
        <f>'PTRM input'!U471</f>
        <v>0</v>
      </c>
      <c r="AF100" s="432">
        <f>'PTRM input'!V471</f>
        <v>0</v>
      </c>
      <c r="AG100" s="432">
        <f>'PTRM input'!W471</f>
        <v>0</v>
      </c>
      <c r="AH100" s="462">
        <f>'PTRM input'!S611</f>
        <v>0</v>
      </c>
      <c r="AI100" s="432">
        <f>'PTRM input'!T611</f>
        <v>0</v>
      </c>
      <c r="AJ100" s="432">
        <f>'PTRM input'!U611</f>
        <v>0</v>
      </c>
      <c r="AK100" s="432">
        <f>'PTRM input'!V611</f>
        <v>0</v>
      </c>
      <c r="AL100" s="463">
        <f>'PTRM input'!W611</f>
        <v>0</v>
      </c>
      <c r="AM100" s="462">
        <f>'PTRM input'!X471</f>
        <v>357177550.25524986</v>
      </c>
      <c r="AN100" s="432">
        <f>'PTRM input'!Y471</f>
        <v>0</v>
      </c>
      <c r="AO100" s="432">
        <f>'PTRM input'!Z471</f>
        <v>0</v>
      </c>
      <c r="AP100" s="432">
        <f>'PTRM input'!AA471</f>
        <v>0</v>
      </c>
      <c r="AQ100" s="432">
        <f>'PTRM input'!AB471</f>
        <v>0</v>
      </c>
      <c r="AR100" s="463">
        <f>'PTRM input'!AC471</f>
        <v>0</v>
      </c>
      <c r="AS100" s="462">
        <f>'PTRM input'!Y611</f>
        <v>0</v>
      </c>
      <c r="AT100" s="432">
        <f>'PTRM input'!Z611</f>
        <v>0</v>
      </c>
      <c r="AU100" s="432">
        <f>'PTRM input'!AA611</f>
        <v>0</v>
      </c>
      <c r="AV100" s="432">
        <f>'PTRM input'!AB611</f>
        <v>0</v>
      </c>
      <c r="AW100" s="463">
        <f>'PTRM input'!AC611</f>
        <v>0</v>
      </c>
      <c r="AX100" s="462">
        <f>'PTRM input'!AD471</f>
        <v>0</v>
      </c>
      <c r="AY100" s="432">
        <f>'PTRM input'!AE471</f>
        <v>0</v>
      </c>
      <c r="AZ100" s="432">
        <f>'PTRM input'!AF471</f>
        <v>0</v>
      </c>
      <c r="BA100" s="432">
        <f>'PTRM input'!AG471</f>
        <v>0</v>
      </c>
      <c r="BB100" s="432">
        <f>'PTRM input'!AH471</f>
        <v>0</v>
      </c>
      <c r="BC100" s="463">
        <f>'PTRM input'!AI471</f>
        <v>0</v>
      </c>
      <c r="BD100" s="462">
        <f>'PTRM input'!AE611</f>
        <v>0</v>
      </c>
      <c r="BE100" s="432">
        <f>'PTRM input'!AF611</f>
        <v>0</v>
      </c>
      <c r="BF100" s="432">
        <f>'PTRM input'!AG611</f>
        <v>0</v>
      </c>
      <c r="BG100" s="432">
        <f>'PTRM input'!AH611</f>
        <v>0</v>
      </c>
      <c r="BH100" s="463">
        <f>'PTRM input'!AI611</f>
        <v>0</v>
      </c>
      <c r="BI100" s="462">
        <f>'PTRM input'!AJ471</f>
        <v>0</v>
      </c>
      <c r="BJ100" s="432">
        <f>'PTRM input'!AK471</f>
        <v>0</v>
      </c>
      <c r="BK100" s="432">
        <f>'PTRM input'!AL471</f>
        <v>0</v>
      </c>
      <c r="BL100" s="432">
        <f>'PTRM input'!AM471</f>
        <v>0</v>
      </c>
      <c r="BM100" s="432">
        <f>'PTRM input'!AN471</f>
        <v>0</v>
      </c>
      <c r="BN100" s="463">
        <f>'PTRM input'!AO471</f>
        <v>0</v>
      </c>
      <c r="BO100" s="462">
        <f>'PTRM input'!AK611</f>
        <v>0</v>
      </c>
      <c r="BP100" s="432">
        <f>'PTRM input'!AL611</f>
        <v>0</v>
      </c>
      <c r="BQ100" s="432">
        <f>'PTRM input'!AM611</f>
        <v>0</v>
      </c>
      <c r="BR100" s="432">
        <f>'PTRM input'!AN611</f>
        <v>0</v>
      </c>
      <c r="BS100" s="463">
        <f>'PTRM input'!AO611</f>
        <v>0</v>
      </c>
      <c r="BT100" s="462">
        <f>'PTRM input'!AP471</f>
        <v>0</v>
      </c>
      <c r="BU100" s="432">
        <f>'PTRM input'!AQ471</f>
        <v>0</v>
      </c>
      <c r="BV100" s="432">
        <f>'PTRM input'!AR471</f>
        <v>0</v>
      </c>
      <c r="BW100" s="432">
        <f>'PTRM input'!AS471</f>
        <v>0</v>
      </c>
      <c r="BX100" s="432">
        <f>'PTRM input'!AT471</f>
        <v>0</v>
      </c>
      <c r="BY100" s="463">
        <f>'PTRM input'!AU471</f>
        <v>0</v>
      </c>
      <c r="BZ100" s="462">
        <f>'PTRM input'!AQ611</f>
        <v>0</v>
      </c>
      <c r="CA100" s="432">
        <f>'PTRM input'!AR611</f>
        <v>0</v>
      </c>
      <c r="CB100" s="432">
        <f>'PTRM input'!AS611</f>
        <v>0</v>
      </c>
      <c r="CC100" s="432">
        <f>'PTRM input'!AT611</f>
        <v>0</v>
      </c>
      <c r="CD100" s="463">
        <f>'PTRM input'!AU611</f>
        <v>0</v>
      </c>
      <c r="CE100" s="462">
        <f>'PTRM input'!AV471</f>
        <v>265668344.01598063</v>
      </c>
      <c r="CF100" s="432">
        <f>'PTRM input'!AW471</f>
        <v>0</v>
      </c>
      <c r="CG100" s="432">
        <f>'PTRM input'!AX471</f>
        <v>0</v>
      </c>
      <c r="CH100" s="432">
        <f>'PTRM input'!AY471</f>
        <v>0</v>
      </c>
      <c r="CI100" s="432">
        <f>'PTRM input'!AZ471</f>
        <v>0</v>
      </c>
      <c r="CJ100" s="463">
        <f>'PTRM input'!BA471</f>
        <v>0</v>
      </c>
      <c r="CK100" s="462">
        <f>'PTRM input'!AW611</f>
        <v>0</v>
      </c>
      <c r="CL100" s="432">
        <f>'PTRM input'!AX611</f>
        <v>0</v>
      </c>
      <c r="CM100" s="432">
        <f>'PTRM input'!AY611</f>
        <v>0</v>
      </c>
      <c r="CN100" s="432">
        <f>'PTRM input'!AZ611</f>
        <v>0</v>
      </c>
      <c r="CO100" s="463">
        <f>'PTRM input'!BA611</f>
        <v>0</v>
      </c>
      <c r="CP100" s="462">
        <f>'PTRM input'!BB471</f>
        <v>0</v>
      </c>
      <c r="CQ100" s="432">
        <f>'PTRM input'!BC471</f>
        <v>0</v>
      </c>
      <c r="CR100" s="432">
        <f>'PTRM input'!BD471</f>
        <v>0</v>
      </c>
      <c r="CS100" s="432">
        <f>'PTRM input'!BE471</f>
        <v>0</v>
      </c>
      <c r="CT100" s="432">
        <f>'PTRM input'!BF471</f>
        <v>0</v>
      </c>
      <c r="CU100" s="463">
        <f>'PTRM input'!BG471</f>
        <v>0</v>
      </c>
      <c r="CV100" s="462">
        <f>'PTRM input'!BC611</f>
        <v>0</v>
      </c>
      <c r="CW100" s="432">
        <f>'PTRM input'!BD611</f>
        <v>0</v>
      </c>
      <c r="CX100" s="432">
        <f>'PTRM input'!BE611</f>
        <v>0</v>
      </c>
      <c r="CY100" s="432">
        <f>'PTRM input'!BF611</f>
        <v>0</v>
      </c>
      <c r="CZ100" s="463">
        <f>'PTRM input'!BG611</f>
        <v>0</v>
      </c>
      <c r="DA100" s="462">
        <f>'PTRM input'!BH471</f>
        <v>0</v>
      </c>
      <c r="DB100" s="432">
        <f>'PTRM input'!BI471</f>
        <v>0</v>
      </c>
      <c r="DC100" s="432">
        <f>'PTRM input'!BJ471</f>
        <v>0</v>
      </c>
      <c r="DD100" s="432">
        <f>'PTRM input'!BK471</f>
        <v>0</v>
      </c>
      <c r="DE100" s="432">
        <f>'PTRM input'!BL471</f>
        <v>0</v>
      </c>
      <c r="DF100" s="463">
        <f>'PTRM input'!BM471</f>
        <v>0</v>
      </c>
      <c r="DG100" s="462">
        <f>'PTRM input'!BI611</f>
        <v>0</v>
      </c>
      <c r="DH100" s="432">
        <f>'PTRM input'!BJ611</f>
        <v>0</v>
      </c>
      <c r="DI100" s="432">
        <f>'PTRM input'!BK611</f>
        <v>0</v>
      </c>
      <c r="DJ100" s="432">
        <f>'PTRM input'!BL611</f>
        <v>0</v>
      </c>
      <c r="DK100" s="463">
        <f>'PTRM input'!BM611</f>
        <v>0</v>
      </c>
      <c r="DL100" s="462">
        <f>'PTRM input'!BN471</f>
        <v>0</v>
      </c>
      <c r="DM100" s="432">
        <f>'PTRM input'!BO471</f>
        <v>0</v>
      </c>
      <c r="DN100" s="432">
        <f>'PTRM input'!BP471</f>
        <v>0</v>
      </c>
      <c r="DO100" s="432">
        <f>'PTRM input'!BQ471</f>
        <v>0</v>
      </c>
      <c r="DP100" s="432">
        <f>'PTRM input'!BR471</f>
        <v>0</v>
      </c>
      <c r="DQ100" s="463">
        <f>'PTRM input'!BS471</f>
        <v>0</v>
      </c>
      <c r="DR100" s="462">
        <f>'PTRM input'!BO611</f>
        <v>0</v>
      </c>
      <c r="DS100" s="432">
        <f>'PTRM input'!BP611</f>
        <v>0</v>
      </c>
      <c r="DT100" s="432">
        <f>'PTRM input'!BQ611</f>
        <v>0</v>
      </c>
      <c r="DU100" s="432">
        <f>'PTRM input'!BR611</f>
        <v>0</v>
      </c>
      <c r="DV100" s="463">
        <f>'PTRM input'!BS611</f>
        <v>0</v>
      </c>
      <c r="DW100" s="462">
        <f>'PTRM input'!BT471</f>
        <v>0</v>
      </c>
      <c r="DX100" s="432">
        <f>'PTRM input'!BU471</f>
        <v>0</v>
      </c>
      <c r="DY100" s="432">
        <f>'PTRM input'!BV471</f>
        <v>0</v>
      </c>
      <c r="DZ100" s="432">
        <f>'PTRM input'!BW471</f>
        <v>0</v>
      </c>
      <c r="EA100" s="432">
        <f>'PTRM input'!BX471</f>
        <v>0</v>
      </c>
      <c r="EB100" s="463">
        <f>'PTRM input'!BY471</f>
        <v>0</v>
      </c>
      <c r="EC100" s="462">
        <f>'PTRM input'!BU611</f>
        <v>0</v>
      </c>
      <c r="ED100" s="432">
        <f>'PTRM input'!BV611</f>
        <v>0</v>
      </c>
      <c r="EE100" s="432">
        <f>'PTRM input'!BW611</f>
        <v>0</v>
      </c>
      <c r="EF100" s="432">
        <f>'PTRM input'!BX611</f>
        <v>0</v>
      </c>
      <c r="EG100" s="463">
        <f>'PTRM input'!BY611</f>
        <v>0</v>
      </c>
      <c r="EH100" s="462">
        <f>'PTRM input'!BZ471</f>
        <v>0</v>
      </c>
      <c r="EI100" s="432">
        <f>'PTRM input'!CA471</f>
        <v>0</v>
      </c>
      <c r="EJ100" s="432">
        <f>'PTRM input'!CB471</f>
        <v>0</v>
      </c>
      <c r="EK100" s="432">
        <f>'PTRM input'!CC471</f>
        <v>0</v>
      </c>
      <c r="EL100" s="432">
        <f>'PTRM input'!CD471</f>
        <v>0</v>
      </c>
      <c r="EM100" s="463">
        <f>'PTRM input'!CE471</f>
        <v>0</v>
      </c>
      <c r="EN100" s="462">
        <f>'PTRM input'!CA611</f>
        <v>0</v>
      </c>
      <c r="EO100" s="432">
        <f>'PTRM input'!CB611</f>
        <v>0</v>
      </c>
      <c r="EP100" s="432">
        <f>'PTRM input'!CC611</f>
        <v>0</v>
      </c>
      <c r="EQ100" s="432">
        <f>'PTRM input'!CD611</f>
        <v>0</v>
      </c>
      <c r="ER100" s="463">
        <f>'PTRM input'!CE611</f>
        <v>0</v>
      </c>
      <c r="ES100" s="462">
        <f>'PTRM input'!CF471</f>
        <v>0</v>
      </c>
      <c r="ET100" s="432">
        <f>'PTRM input'!CG471</f>
        <v>0</v>
      </c>
      <c r="EU100" s="432">
        <f>'PTRM input'!CH471</f>
        <v>0</v>
      </c>
      <c r="EV100" s="432">
        <f>'PTRM input'!CI471</f>
        <v>0</v>
      </c>
      <c r="EW100" s="432">
        <f>'PTRM input'!CJ471</f>
        <v>0</v>
      </c>
      <c r="EX100" s="463">
        <f>'PTRM input'!CK471</f>
        <v>0</v>
      </c>
      <c r="EY100" s="462">
        <f>'PTRM input'!CG611</f>
        <v>0</v>
      </c>
      <c r="EZ100" s="432">
        <f>'PTRM input'!CH611</f>
        <v>0</v>
      </c>
      <c r="FA100" s="432">
        <f>'PTRM input'!CI611</f>
        <v>0</v>
      </c>
      <c r="FB100" s="432">
        <f>'PTRM input'!CJ611</f>
        <v>0</v>
      </c>
      <c r="FC100" s="463">
        <f>'PTRM input'!CK611</f>
        <v>0</v>
      </c>
      <c r="FD100" s="462">
        <f>'PTRM input'!CL471</f>
        <v>0</v>
      </c>
      <c r="FE100" s="432">
        <f>'PTRM input'!CM471</f>
        <v>0</v>
      </c>
      <c r="FF100" s="432">
        <f>'PTRM input'!CN471</f>
        <v>0</v>
      </c>
      <c r="FG100" s="432">
        <f>'PTRM input'!CO471</f>
        <v>0</v>
      </c>
      <c r="FH100" s="432">
        <f>'PTRM input'!CP471</f>
        <v>0</v>
      </c>
      <c r="FI100" s="463">
        <f>'PTRM input'!CQ471</f>
        <v>0</v>
      </c>
      <c r="FJ100" s="462">
        <f>'PTRM input'!CM611</f>
        <v>0</v>
      </c>
      <c r="FK100" s="432">
        <f>'PTRM input'!CN611</f>
        <v>0</v>
      </c>
      <c r="FL100" s="432">
        <f>'PTRM input'!CO611</f>
        <v>0</v>
      </c>
      <c r="FM100" s="432">
        <f>'PTRM input'!CP611</f>
        <v>0</v>
      </c>
      <c r="FN100" s="463">
        <f>'PTRM input'!CQ611</f>
        <v>0</v>
      </c>
      <c r="FO100" s="462">
        <f>'PTRM input'!CR471</f>
        <v>0</v>
      </c>
      <c r="FP100" s="432">
        <f>'PTRM input'!CS471</f>
        <v>0</v>
      </c>
      <c r="FQ100" s="432">
        <f>'PTRM input'!CT471</f>
        <v>0</v>
      </c>
      <c r="FR100" s="432">
        <f>'PTRM input'!CU471</f>
        <v>0</v>
      </c>
      <c r="FS100" s="432">
        <f>'PTRM input'!CV471</f>
        <v>0</v>
      </c>
      <c r="FT100" s="463">
        <f>'PTRM input'!CW471</f>
        <v>0</v>
      </c>
      <c r="FU100" s="462">
        <f>'PTRM input'!CS611</f>
        <v>0</v>
      </c>
      <c r="FV100" s="432">
        <f>'PTRM input'!CT611</f>
        <v>0</v>
      </c>
      <c r="FW100" s="432">
        <f>'PTRM input'!CU611</f>
        <v>0</v>
      </c>
      <c r="FX100" s="432">
        <f>'PTRM input'!CV611</f>
        <v>0</v>
      </c>
      <c r="FY100" s="463">
        <f>'PTRM input'!CW611</f>
        <v>0</v>
      </c>
      <c r="FZ100" s="462">
        <f>'PTRM input'!CX471</f>
        <v>0</v>
      </c>
      <c r="GA100" s="432">
        <f>'PTRM input'!CY471</f>
        <v>0</v>
      </c>
      <c r="GB100" s="432">
        <f>'PTRM input'!CZ471</f>
        <v>0</v>
      </c>
      <c r="GC100" s="432">
        <f>'PTRM input'!DA471</f>
        <v>0</v>
      </c>
      <c r="GD100" s="432">
        <f>'PTRM input'!DB471</f>
        <v>0</v>
      </c>
      <c r="GE100" s="463">
        <f>'PTRM input'!DC471</f>
        <v>0</v>
      </c>
      <c r="GF100" s="462">
        <f>'PTRM input'!CY611</f>
        <v>0</v>
      </c>
      <c r="GG100" s="432">
        <f>'PTRM input'!CZ611</f>
        <v>0</v>
      </c>
      <c r="GH100" s="432">
        <f>'PTRM input'!DA611</f>
        <v>0</v>
      </c>
      <c r="GI100" s="432">
        <f>'PTRM input'!DB611</f>
        <v>0</v>
      </c>
      <c r="GJ100" s="463">
        <f>'PTRM input'!DC611</f>
        <v>0</v>
      </c>
    </row>
    <row r="101" spans="1:192" s="4" customFormat="1">
      <c r="A101" s="22"/>
      <c r="B101" s="22"/>
      <c r="C101" s="22"/>
      <c r="D101" s="22"/>
      <c r="E101" s="432" t="str">
        <f>'PTRM input'!E472</f>
        <v>Large Low Voltage Demand S</v>
      </c>
      <c r="F101" s="462">
        <f>'PTRM input'!F472</f>
        <v>52.962404870623992</v>
      </c>
      <c r="G101" s="432">
        <f>'PTRM input'!G472</f>
        <v>0</v>
      </c>
      <c r="H101" s="432">
        <f>'PTRM input'!H472</f>
        <v>0</v>
      </c>
      <c r="I101" s="432">
        <f>'PTRM input'!I472</f>
        <v>0</v>
      </c>
      <c r="J101" s="432">
        <f>'PTRM input'!J472</f>
        <v>0</v>
      </c>
      <c r="K101" s="463">
        <f>'PTRM input'!K472</f>
        <v>0</v>
      </c>
      <c r="L101" s="432">
        <f>'PTRM input'!G612</f>
        <v>0</v>
      </c>
      <c r="M101" s="432">
        <f>'PTRM input'!H612</f>
        <v>0</v>
      </c>
      <c r="N101" s="432">
        <f>'PTRM input'!I612</f>
        <v>0</v>
      </c>
      <c r="O101" s="432">
        <f>'PTRM input'!J612</f>
        <v>0</v>
      </c>
      <c r="P101" s="463">
        <f>'PTRM input'!K612</f>
        <v>0</v>
      </c>
      <c r="Q101" s="462">
        <f>'PTRM input'!L472</f>
        <v>10122.277603203291</v>
      </c>
      <c r="R101" s="432">
        <f>'PTRM input'!M472</f>
        <v>0</v>
      </c>
      <c r="S101" s="432">
        <f>'PTRM input'!N472</f>
        <v>0</v>
      </c>
      <c r="T101" s="432">
        <f>'PTRM input'!O472</f>
        <v>0</v>
      </c>
      <c r="U101" s="432">
        <f>'PTRM input'!P472</f>
        <v>0</v>
      </c>
      <c r="V101" s="463">
        <f>'PTRM input'!Q472</f>
        <v>0</v>
      </c>
      <c r="W101" s="432">
        <f>'PTRM input'!M612</f>
        <v>0</v>
      </c>
      <c r="X101" s="432">
        <f>'PTRM input'!N612</f>
        <v>0</v>
      </c>
      <c r="Y101" s="432">
        <f>'PTRM input'!O612</f>
        <v>0</v>
      </c>
      <c r="Z101" s="432">
        <f>'PTRM input'!P612</f>
        <v>0</v>
      </c>
      <c r="AA101" s="463">
        <f>'PTRM input'!Q612</f>
        <v>0</v>
      </c>
      <c r="AB101" s="432">
        <f>'PTRM input'!R472</f>
        <v>0</v>
      </c>
      <c r="AC101" s="432">
        <f>'PTRM input'!S472</f>
        <v>0</v>
      </c>
      <c r="AD101" s="432">
        <f>'PTRM input'!T472</f>
        <v>0</v>
      </c>
      <c r="AE101" s="432">
        <f>'PTRM input'!U472</f>
        <v>0</v>
      </c>
      <c r="AF101" s="432">
        <f>'PTRM input'!V472</f>
        <v>0</v>
      </c>
      <c r="AG101" s="432">
        <f>'PTRM input'!W472</f>
        <v>0</v>
      </c>
      <c r="AH101" s="462">
        <f>'PTRM input'!S612</f>
        <v>0</v>
      </c>
      <c r="AI101" s="432">
        <f>'PTRM input'!T612</f>
        <v>0</v>
      </c>
      <c r="AJ101" s="432">
        <f>'PTRM input'!U612</f>
        <v>0</v>
      </c>
      <c r="AK101" s="432">
        <f>'PTRM input'!V612</f>
        <v>0</v>
      </c>
      <c r="AL101" s="463">
        <f>'PTRM input'!W612</f>
        <v>0</v>
      </c>
      <c r="AM101" s="462">
        <f>'PTRM input'!X472</f>
        <v>16296979.251563339</v>
      </c>
      <c r="AN101" s="432">
        <f>'PTRM input'!Y472</f>
        <v>0</v>
      </c>
      <c r="AO101" s="432">
        <f>'PTRM input'!Z472</f>
        <v>0</v>
      </c>
      <c r="AP101" s="432">
        <f>'PTRM input'!AA472</f>
        <v>0</v>
      </c>
      <c r="AQ101" s="432">
        <f>'PTRM input'!AB472</f>
        <v>0</v>
      </c>
      <c r="AR101" s="463">
        <f>'PTRM input'!AC472</f>
        <v>0</v>
      </c>
      <c r="AS101" s="462">
        <f>'PTRM input'!Y612</f>
        <v>0</v>
      </c>
      <c r="AT101" s="432">
        <f>'PTRM input'!Z612</f>
        <v>0</v>
      </c>
      <c r="AU101" s="432">
        <f>'PTRM input'!AA612</f>
        <v>0</v>
      </c>
      <c r="AV101" s="432">
        <f>'PTRM input'!AB612</f>
        <v>0</v>
      </c>
      <c r="AW101" s="463">
        <f>'PTRM input'!AC612</f>
        <v>0</v>
      </c>
      <c r="AX101" s="462">
        <f>'PTRM input'!AD472</f>
        <v>0</v>
      </c>
      <c r="AY101" s="432">
        <f>'PTRM input'!AE472</f>
        <v>0</v>
      </c>
      <c r="AZ101" s="432">
        <f>'PTRM input'!AF472</f>
        <v>0</v>
      </c>
      <c r="BA101" s="432">
        <f>'PTRM input'!AG472</f>
        <v>0</v>
      </c>
      <c r="BB101" s="432">
        <f>'PTRM input'!AH472</f>
        <v>0</v>
      </c>
      <c r="BC101" s="463">
        <f>'PTRM input'!AI472</f>
        <v>0</v>
      </c>
      <c r="BD101" s="462">
        <f>'PTRM input'!AE612</f>
        <v>0</v>
      </c>
      <c r="BE101" s="432">
        <f>'PTRM input'!AF612</f>
        <v>0</v>
      </c>
      <c r="BF101" s="432">
        <f>'PTRM input'!AG612</f>
        <v>0</v>
      </c>
      <c r="BG101" s="432">
        <f>'PTRM input'!AH612</f>
        <v>0</v>
      </c>
      <c r="BH101" s="463">
        <f>'PTRM input'!AI612</f>
        <v>0</v>
      </c>
      <c r="BI101" s="462">
        <f>'PTRM input'!AJ472</f>
        <v>0</v>
      </c>
      <c r="BJ101" s="432">
        <f>'PTRM input'!AK472</f>
        <v>0</v>
      </c>
      <c r="BK101" s="432">
        <f>'PTRM input'!AL472</f>
        <v>0</v>
      </c>
      <c r="BL101" s="432">
        <f>'PTRM input'!AM472</f>
        <v>0</v>
      </c>
      <c r="BM101" s="432">
        <f>'PTRM input'!AN472</f>
        <v>0</v>
      </c>
      <c r="BN101" s="463">
        <f>'PTRM input'!AO472</f>
        <v>0</v>
      </c>
      <c r="BO101" s="462">
        <f>'PTRM input'!AK612</f>
        <v>0</v>
      </c>
      <c r="BP101" s="432">
        <f>'PTRM input'!AL612</f>
        <v>0</v>
      </c>
      <c r="BQ101" s="432">
        <f>'PTRM input'!AM612</f>
        <v>0</v>
      </c>
      <c r="BR101" s="432">
        <f>'PTRM input'!AN612</f>
        <v>0</v>
      </c>
      <c r="BS101" s="463">
        <f>'PTRM input'!AO612</f>
        <v>0</v>
      </c>
      <c r="BT101" s="462">
        <f>'PTRM input'!AP472</f>
        <v>0</v>
      </c>
      <c r="BU101" s="432">
        <f>'PTRM input'!AQ472</f>
        <v>0</v>
      </c>
      <c r="BV101" s="432">
        <f>'PTRM input'!AR472</f>
        <v>0</v>
      </c>
      <c r="BW101" s="432">
        <f>'PTRM input'!AS472</f>
        <v>0</v>
      </c>
      <c r="BX101" s="432">
        <f>'PTRM input'!AT472</f>
        <v>0</v>
      </c>
      <c r="BY101" s="463">
        <f>'PTRM input'!AU472</f>
        <v>0</v>
      </c>
      <c r="BZ101" s="462">
        <f>'PTRM input'!AQ612</f>
        <v>0</v>
      </c>
      <c r="CA101" s="432">
        <f>'PTRM input'!AR612</f>
        <v>0</v>
      </c>
      <c r="CB101" s="432">
        <f>'PTRM input'!AS612</f>
        <v>0</v>
      </c>
      <c r="CC101" s="432">
        <f>'PTRM input'!AT612</f>
        <v>0</v>
      </c>
      <c r="CD101" s="463">
        <f>'PTRM input'!AU612</f>
        <v>0</v>
      </c>
      <c r="CE101" s="462">
        <f>'PTRM input'!AV472</f>
        <v>10132590.684622357</v>
      </c>
      <c r="CF101" s="432">
        <f>'PTRM input'!AW472</f>
        <v>0</v>
      </c>
      <c r="CG101" s="432">
        <f>'PTRM input'!AX472</f>
        <v>0</v>
      </c>
      <c r="CH101" s="432">
        <f>'PTRM input'!AY472</f>
        <v>0</v>
      </c>
      <c r="CI101" s="432">
        <f>'PTRM input'!AZ472</f>
        <v>0</v>
      </c>
      <c r="CJ101" s="463">
        <f>'PTRM input'!BA472</f>
        <v>0</v>
      </c>
      <c r="CK101" s="462">
        <f>'PTRM input'!AW612</f>
        <v>0</v>
      </c>
      <c r="CL101" s="432">
        <f>'PTRM input'!AX612</f>
        <v>0</v>
      </c>
      <c r="CM101" s="432">
        <f>'PTRM input'!AY612</f>
        <v>0</v>
      </c>
      <c r="CN101" s="432">
        <f>'PTRM input'!AZ612</f>
        <v>0</v>
      </c>
      <c r="CO101" s="463">
        <f>'PTRM input'!BA612</f>
        <v>0</v>
      </c>
      <c r="CP101" s="462">
        <f>'PTRM input'!BB472</f>
        <v>0</v>
      </c>
      <c r="CQ101" s="432">
        <f>'PTRM input'!BC472</f>
        <v>0</v>
      </c>
      <c r="CR101" s="432">
        <f>'PTRM input'!BD472</f>
        <v>0</v>
      </c>
      <c r="CS101" s="432">
        <f>'PTRM input'!BE472</f>
        <v>0</v>
      </c>
      <c r="CT101" s="432">
        <f>'PTRM input'!BF472</f>
        <v>0</v>
      </c>
      <c r="CU101" s="463">
        <f>'PTRM input'!BG472</f>
        <v>0</v>
      </c>
      <c r="CV101" s="462">
        <f>'PTRM input'!BC612</f>
        <v>0</v>
      </c>
      <c r="CW101" s="432">
        <f>'PTRM input'!BD612</f>
        <v>0</v>
      </c>
      <c r="CX101" s="432">
        <f>'PTRM input'!BE612</f>
        <v>0</v>
      </c>
      <c r="CY101" s="432">
        <f>'PTRM input'!BF612</f>
        <v>0</v>
      </c>
      <c r="CZ101" s="463">
        <f>'PTRM input'!BG612</f>
        <v>0</v>
      </c>
      <c r="DA101" s="462">
        <f>'PTRM input'!BH472</f>
        <v>0</v>
      </c>
      <c r="DB101" s="432">
        <f>'PTRM input'!BI472</f>
        <v>0</v>
      </c>
      <c r="DC101" s="432">
        <f>'PTRM input'!BJ472</f>
        <v>0</v>
      </c>
      <c r="DD101" s="432">
        <f>'PTRM input'!BK472</f>
        <v>0</v>
      </c>
      <c r="DE101" s="432">
        <f>'PTRM input'!BL472</f>
        <v>0</v>
      </c>
      <c r="DF101" s="463">
        <f>'PTRM input'!BM472</f>
        <v>0</v>
      </c>
      <c r="DG101" s="462">
        <f>'PTRM input'!BI612</f>
        <v>0</v>
      </c>
      <c r="DH101" s="432">
        <f>'PTRM input'!BJ612</f>
        <v>0</v>
      </c>
      <c r="DI101" s="432">
        <f>'PTRM input'!BK612</f>
        <v>0</v>
      </c>
      <c r="DJ101" s="432">
        <f>'PTRM input'!BL612</f>
        <v>0</v>
      </c>
      <c r="DK101" s="463">
        <f>'PTRM input'!BM612</f>
        <v>0</v>
      </c>
      <c r="DL101" s="462">
        <f>'PTRM input'!BN472</f>
        <v>0</v>
      </c>
      <c r="DM101" s="432">
        <f>'PTRM input'!BO472</f>
        <v>0</v>
      </c>
      <c r="DN101" s="432">
        <f>'PTRM input'!BP472</f>
        <v>0</v>
      </c>
      <c r="DO101" s="432">
        <f>'PTRM input'!BQ472</f>
        <v>0</v>
      </c>
      <c r="DP101" s="432">
        <f>'PTRM input'!BR472</f>
        <v>0</v>
      </c>
      <c r="DQ101" s="463">
        <f>'PTRM input'!BS472</f>
        <v>0</v>
      </c>
      <c r="DR101" s="462">
        <f>'PTRM input'!BO612</f>
        <v>0</v>
      </c>
      <c r="DS101" s="432">
        <f>'PTRM input'!BP612</f>
        <v>0</v>
      </c>
      <c r="DT101" s="432">
        <f>'PTRM input'!BQ612</f>
        <v>0</v>
      </c>
      <c r="DU101" s="432">
        <f>'PTRM input'!BR612</f>
        <v>0</v>
      </c>
      <c r="DV101" s="463">
        <f>'PTRM input'!BS612</f>
        <v>0</v>
      </c>
      <c r="DW101" s="462">
        <f>'PTRM input'!BT472</f>
        <v>0</v>
      </c>
      <c r="DX101" s="432">
        <f>'PTRM input'!BU472</f>
        <v>0</v>
      </c>
      <c r="DY101" s="432">
        <f>'PTRM input'!BV472</f>
        <v>0</v>
      </c>
      <c r="DZ101" s="432">
        <f>'PTRM input'!BW472</f>
        <v>0</v>
      </c>
      <c r="EA101" s="432">
        <f>'PTRM input'!BX472</f>
        <v>0</v>
      </c>
      <c r="EB101" s="463">
        <f>'PTRM input'!BY472</f>
        <v>0</v>
      </c>
      <c r="EC101" s="462">
        <f>'PTRM input'!BU612</f>
        <v>0</v>
      </c>
      <c r="ED101" s="432">
        <f>'PTRM input'!BV612</f>
        <v>0</v>
      </c>
      <c r="EE101" s="432">
        <f>'PTRM input'!BW612</f>
        <v>0</v>
      </c>
      <c r="EF101" s="432">
        <f>'PTRM input'!BX612</f>
        <v>0</v>
      </c>
      <c r="EG101" s="463">
        <f>'PTRM input'!BY612</f>
        <v>0</v>
      </c>
      <c r="EH101" s="462">
        <f>'PTRM input'!BZ472</f>
        <v>0</v>
      </c>
      <c r="EI101" s="432">
        <f>'PTRM input'!CA472</f>
        <v>0</v>
      </c>
      <c r="EJ101" s="432">
        <f>'PTRM input'!CB472</f>
        <v>0</v>
      </c>
      <c r="EK101" s="432">
        <f>'PTRM input'!CC472</f>
        <v>0</v>
      </c>
      <c r="EL101" s="432">
        <f>'PTRM input'!CD472</f>
        <v>0</v>
      </c>
      <c r="EM101" s="463">
        <f>'PTRM input'!CE472</f>
        <v>0</v>
      </c>
      <c r="EN101" s="462">
        <f>'PTRM input'!CA612</f>
        <v>0</v>
      </c>
      <c r="EO101" s="432">
        <f>'PTRM input'!CB612</f>
        <v>0</v>
      </c>
      <c r="EP101" s="432">
        <f>'PTRM input'!CC612</f>
        <v>0</v>
      </c>
      <c r="EQ101" s="432">
        <f>'PTRM input'!CD612</f>
        <v>0</v>
      </c>
      <c r="ER101" s="463">
        <f>'PTRM input'!CE612</f>
        <v>0</v>
      </c>
      <c r="ES101" s="462">
        <f>'PTRM input'!CF472</f>
        <v>0</v>
      </c>
      <c r="ET101" s="432">
        <f>'PTRM input'!CG472</f>
        <v>0</v>
      </c>
      <c r="EU101" s="432">
        <f>'PTRM input'!CH472</f>
        <v>0</v>
      </c>
      <c r="EV101" s="432">
        <f>'PTRM input'!CI472</f>
        <v>0</v>
      </c>
      <c r="EW101" s="432">
        <f>'PTRM input'!CJ472</f>
        <v>0</v>
      </c>
      <c r="EX101" s="463">
        <f>'PTRM input'!CK472</f>
        <v>0</v>
      </c>
      <c r="EY101" s="462">
        <f>'PTRM input'!CG612</f>
        <v>0</v>
      </c>
      <c r="EZ101" s="432">
        <f>'PTRM input'!CH612</f>
        <v>0</v>
      </c>
      <c r="FA101" s="432">
        <f>'PTRM input'!CI612</f>
        <v>0</v>
      </c>
      <c r="FB101" s="432">
        <f>'PTRM input'!CJ612</f>
        <v>0</v>
      </c>
      <c r="FC101" s="463">
        <f>'PTRM input'!CK612</f>
        <v>0</v>
      </c>
      <c r="FD101" s="462">
        <f>'PTRM input'!CL472</f>
        <v>0</v>
      </c>
      <c r="FE101" s="432">
        <f>'PTRM input'!CM472</f>
        <v>0</v>
      </c>
      <c r="FF101" s="432">
        <f>'PTRM input'!CN472</f>
        <v>0</v>
      </c>
      <c r="FG101" s="432">
        <f>'PTRM input'!CO472</f>
        <v>0</v>
      </c>
      <c r="FH101" s="432">
        <f>'PTRM input'!CP472</f>
        <v>0</v>
      </c>
      <c r="FI101" s="463">
        <f>'PTRM input'!CQ472</f>
        <v>0</v>
      </c>
      <c r="FJ101" s="462">
        <f>'PTRM input'!CM612</f>
        <v>0</v>
      </c>
      <c r="FK101" s="432">
        <f>'PTRM input'!CN612</f>
        <v>0</v>
      </c>
      <c r="FL101" s="432">
        <f>'PTRM input'!CO612</f>
        <v>0</v>
      </c>
      <c r="FM101" s="432">
        <f>'PTRM input'!CP612</f>
        <v>0</v>
      </c>
      <c r="FN101" s="463">
        <f>'PTRM input'!CQ612</f>
        <v>0</v>
      </c>
      <c r="FO101" s="462">
        <f>'PTRM input'!CR472</f>
        <v>0</v>
      </c>
      <c r="FP101" s="432">
        <f>'PTRM input'!CS472</f>
        <v>0</v>
      </c>
      <c r="FQ101" s="432">
        <f>'PTRM input'!CT472</f>
        <v>0</v>
      </c>
      <c r="FR101" s="432">
        <f>'PTRM input'!CU472</f>
        <v>0</v>
      </c>
      <c r="FS101" s="432">
        <f>'PTRM input'!CV472</f>
        <v>0</v>
      </c>
      <c r="FT101" s="463">
        <f>'PTRM input'!CW472</f>
        <v>0</v>
      </c>
      <c r="FU101" s="462">
        <f>'PTRM input'!CS612</f>
        <v>0</v>
      </c>
      <c r="FV101" s="432">
        <f>'PTRM input'!CT612</f>
        <v>0</v>
      </c>
      <c r="FW101" s="432">
        <f>'PTRM input'!CU612</f>
        <v>0</v>
      </c>
      <c r="FX101" s="432">
        <f>'PTRM input'!CV612</f>
        <v>0</v>
      </c>
      <c r="FY101" s="463">
        <f>'PTRM input'!CW612</f>
        <v>0</v>
      </c>
      <c r="FZ101" s="462">
        <f>'PTRM input'!CX472</f>
        <v>0</v>
      </c>
      <c r="GA101" s="432">
        <f>'PTRM input'!CY472</f>
        <v>0</v>
      </c>
      <c r="GB101" s="432">
        <f>'PTRM input'!CZ472</f>
        <v>0</v>
      </c>
      <c r="GC101" s="432">
        <f>'PTRM input'!DA472</f>
        <v>0</v>
      </c>
      <c r="GD101" s="432">
        <f>'PTRM input'!DB472</f>
        <v>0</v>
      </c>
      <c r="GE101" s="463">
        <f>'PTRM input'!DC472</f>
        <v>0</v>
      </c>
      <c r="GF101" s="462">
        <f>'PTRM input'!CY612</f>
        <v>0</v>
      </c>
      <c r="GG101" s="432">
        <f>'PTRM input'!CZ612</f>
        <v>0</v>
      </c>
      <c r="GH101" s="432">
        <f>'PTRM input'!DA612</f>
        <v>0</v>
      </c>
      <c r="GI101" s="432">
        <f>'PTRM input'!DB612</f>
        <v>0</v>
      </c>
      <c r="GJ101" s="463">
        <f>'PTRM input'!DC612</f>
        <v>0</v>
      </c>
    </row>
    <row r="102" spans="1:192" s="4" customFormat="1">
      <c r="A102" s="22"/>
      <c r="B102" s="22"/>
      <c r="C102" s="22"/>
      <c r="D102" s="22"/>
      <c r="E102" s="432" t="str">
        <f>'PTRM input'!E473</f>
        <v>Large Low Voltage Demand Docklands</v>
      </c>
      <c r="F102" s="462">
        <f>'PTRM input'!F473</f>
        <v>0</v>
      </c>
      <c r="G102" s="432">
        <f>'PTRM input'!G473</f>
        <v>0</v>
      </c>
      <c r="H102" s="432">
        <f>'PTRM input'!H473</f>
        <v>0</v>
      </c>
      <c r="I102" s="432">
        <f>'PTRM input'!I473</f>
        <v>0</v>
      </c>
      <c r="J102" s="432">
        <f>'PTRM input'!J473</f>
        <v>0</v>
      </c>
      <c r="K102" s="463">
        <f>'PTRM input'!K473</f>
        <v>0</v>
      </c>
      <c r="L102" s="432">
        <f>'PTRM input'!G613</f>
        <v>0</v>
      </c>
      <c r="M102" s="432">
        <f>'PTRM input'!H613</f>
        <v>0</v>
      </c>
      <c r="N102" s="432">
        <f>'PTRM input'!I613</f>
        <v>0</v>
      </c>
      <c r="O102" s="432">
        <f>'PTRM input'!J613</f>
        <v>0</v>
      </c>
      <c r="P102" s="463">
        <f>'PTRM input'!K613</f>
        <v>0</v>
      </c>
      <c r="Q102" s="462">
        <f>'PTRM input'!L473</f>
        <v>1391.1194530228811</v>
      </c>
      <c r="R102" s="432">
        <f>'PTRM input'!M473</f>
        <v>0</v>
      </c>
      <c r="S102" s="432">
        <f>'PTRM input'!N473</f>
        <v>0</v>
      </c>
      <c r="T102" s="432">
        <f>'PTRM input'!O473</f>
        <v>0</v>
      </c>
      <c r="U102" s="432">
        <f>'PTRM input'!P473</f>
        <v>0</v>
      </c>
      <c r="V102" s="463">
        <f>'PTRM input'!Q473</f>
        <v>0</v>
      </c>
      <c r="W102" s="432">
        <f>'PTRM input'!M613</f>
        <v>0</v>
      </c>
      <c r="X102" s="432">
        <f>'PTRM input'!N613</f>
        <v>0</v>
      </c>
      <c r="Y102" s="432">
        <f>'PTRM input'!O613</f>
        <v>0</v>
      </c>
      <c r="Z102" s="432">
        <f>'PTRM input'!P613</f>
        <v>0</v>
      </c>
      <c r="AA102" s="463">
        <f>'PTRM input'!Q613</f>
        <v>0</v>
      </c>
      <c r="AB102" s="432">
        <f>'PTRM input'!R473</f>
        <v>0</v>
      </c>
      <c r="AC102" s="432">
        <f>'PTRM input'!S473</f>
        <v>0</v>
      </c>
      <c r="AD102" s="432">
        <f>'PTRM input'!T473</f>
        <v>0</v>
      </c>
      <c r="AE102" s="432">
        <f>'PTRM input'!U473</f>
        <v>0</v>
      </c>
      <c r="AF102" s="432">
        <f>'PTRM input'!V473</f>
        <v>0</v>
      </c>
      <c r="AG102" s="432">
        <f>'PTRM input'!W473</f>
        <v>0</v>
      </c>
      <c r="AH102" s="462">
        <f>'PTRM input'!S613</f>
        <v>0</v>
      </c>
      <c r="AI102" s="432">
        <f>'PTRM input'!T613</f>
        <v>0</v>
      </c>
      <c r="AJ102" s="432">
        <f>'PTRM input'!U613</f>
        <v>0</v>
      </c>
      <c r="AK102" s="432">
        <f>'PTRM input'!V613</f>
        <v>0</v>
      </c>
      <c r="AL102" s="463">
        <f>'PTRM input'!W613</f>
        <v>0</v>
      </c>
      <c r="AM102" s="462">
        <f>'PTRM input'!X473</f>
        <v>0</v>
      </c>
      <c r="AN102" s="432">
        <f>'PTRM input'!Y473</f>
        <v>0</v>
      </c>
      <c r="AO102" s="432">
        <f>'PTRM input'!Z473</f>
        <v>0</v>
      </c>
      <c r="AP102" s="432">
        <f>'PTRM input'!AA473</f>
        <v>0</v>
      </c>
      <c r="AQ102" s="432">
        <f>'PTRM input'!AB473</f>
        <v>0</v>
      </c>
      <c r="AR102" s="463">
        <f>'PTRM input'!AC473</f>
        <v>0</v>
      </c>
      <c r="AS102" s="462">
        <f>'PTRM input'!Y613</f>
        <v>0</v>
      </c>
      <c r="AT102" s="432">
        <f>'PTRM input'!Z613</f>
        <v>0</v>
      </c>
      <c r="AU102" s="432">
        <f>'PTRM input'!AA613</f>
        <v>0</v>
      </c>
      <c r="AV102" s="432">
        <f>'PTRM input'!AB613</f>
        <v>0</v>
      </c>
      <c r="AW102" s="463">
        <f>'PTRM input'!AC613</f>
        <v>0</v>
      </c>
      <c r="AX102" s="462">
        <f>'PTRM input'!AD473</f>
        <v>0</v>
      </c>
      <c r="AY102" s="432">
        <f>'PTRM input'!AE473</f>
        <v>0</v>
      </c>
      <c r="AZ102" s="432">
        <f>'PTRM input'!AF473</f>
        <v>0</v>
      </c>
      <c r="BA102" s="432">
        <f>'PTRM input'!AG473</f>
        <v>0</v>
      </c>
      <c r="BB102" s="432">
        <f>'PTRM input'!AH473</f>
        <v>0</v>
      </c>
      <c r="BC102" s="463">
        <f>'PTRM input'!AI473</f>
        <v>0</v>
      </c>
      <c r="BD102" s="462">
        <f>'PTRM input'!AE613</f>
        <v>0</v>
      </c>
      <c r="BE102" s="432">
        <f>'PTRM input'!AF613</f>
        <v>0</v>
      </c>
      <c r="BF102" s="432">
        <f>'PTRM input'!AG613</f>
        <v>0</v>
      </c>
      <c r="BG102" s="432">
        <f>'PTRM input'!AH613</f>
        <v>0</v>
      </c>
      <c r="BH102" s="463">
        <f>'PTRM input'!AI613</f>
        <v>0</v>
      </c>
      <c r="BI102" s="462">
        <f>'PTRM input'!AJ473</f>
        <v>0</v>
      </c>
      <c r="BJ102" s="432">
        <f>'PTRM input'!AK473</f>
        <v>0</v>
      </c>
      <c r="BK102" s="432">
        <f>'PTRM input'!AL473</f>
        <v>0</v>
      </c>
      <c r="BL102" s="432">
        <f>'PTRM input'!AM473</f>
        <v>0</v>
      </c>
      <c r="BM102" s="432">
        <f>'PTRM input'!AN473</f>
        <v>0</v>
      </c>
      <c r="BN102" s="463">
        <f>'PTRM input'!AO473</f>
        <v>0</v>
      </c>
      <c r="BO102" s="462">
        <f>'PTRM input'!AK613</f>
        <v>0</v>
      </c>
      <c r="BP102" s="432">
        <f>'PTRM input'!AL613</f>
        <v>0</v>
      </c>
      <c r="BQ102" s="432">
        <f>'PTRM input'!AM613</f>
        <v>0</v>
      </c>
      <c r="BR102" s="432">
        <f>'PTRM input'!AN613</f>
        <v>0</v>
      </c>
      <c r="BS102" s="463">
        <f>'PTRM input'!AO613</f>
        <v>0</v>
      </c>
      <c r="BT102" s="462">
        <f>'PTRM input'!AP473</f>
        <v>0</v>
      </c>
      <c r="BU102" s="432">
        <f>'PTRM input'!AQ473</f>
        <v>0</v>
      </c>
      <c r="BV102" s="432">
        <f>'PTRM input'!AR473</f>
        <v>0</v>
      </c>
      <c r="BW102" s="432">
        <f>'PTRM input'!AS473</f>
        <v>0</v>
      </c>
      <c r="BX102" s="432">
        <f>'PTRM input'!AT473</f>
        <v>0</v>
      </c>
      <c r="BY102" s="463">
        <f>'PTRM input'!AU473</f>
        <v>0</v>
      </c>
      <c r="BZ102" s="462">
        <f>'PTRM input'!AQ613</f>
        <v>0</v>
      </c>
      <c r="CA102" s="432">
        <f>'PTRM input'!AR613</f>
        <v>0</v>
      </c>
      <c r="CB102" s="432">
        <f>'PTRM input'!AS613</f>
        <v>0</v>
      </c>
      <c r="CC102" s="432">
        <f>'PTRM input'!AT613</f>
        <v>0</v>
      </c>
      <c r="CD102" s="463">
        <f>'PTRM input'!AU613</f>
        <v>0</v>
      </c>
      <c r="CE102" s="462">
        <f>'PTRM input'!AV473</f>
        <v>3276814.1232683645</v>
      </c>
      <c r="CF102" s="432">
        <f>'PTRM input'!AW473</f>
        <v>0</v>
      </c>
      <c r="CG102" s="432">
        <f>'PTRM input'!AX473</f>
        <v>0</v>
      </c>
      <c r="CH102" s="432">
        <f>'PTRM input'!AY473</f>
        <v>0</v>
      </c>
      <c r="CI102" s="432">
        <f>'PTRM input'!AZ473</f>
        <v>0</v>
      </c>
      <c r="CJ102" s="463">
        <f>'PTRM input'!BA473</f>
        <v>0</v>
      </c>
      <c r="CK102" s="462">
        <f>'PTRM input'!AW613</f>
        <v>0</v>
      </c>
      <c r="CL102" s="432">
        <f>'PTRM input'!AX613</f>
        <v>0</v>
      </c>
      <c r="CM102" s="432">
        <f>'PTRM input'!AY613</f>
        <v>0</v>
      </c>
      <c r="CN102" s="432">
        <f>'PTRM input'!AZ613</f>
        <v>0</v>
      </c>
      <c r="CO102" s="463">
        <f>'PTRM input'!BA613</f>
        <v>0</v>
      </c>
      <c r="CP102" s="462">
        <f>'PTRM input'!BB473</f>
        <v>0</v>
      </c>
      <c r="CQ102" s="432">
        <f>'PTRM input'!BC473</f>
        <v>0</v>
      </c>
      <c r="CR102" s="432">
        <f>'PTRM input'!BD473</f>
        <v>0</v>
      </c>
      <c r="CS102" s="432">
        <f>'PTRM input'!BE473</f>
        <v>0</v>
      </c>
      <c r="CT102" s="432">
        <f>'PTRM input'!BF473</f>
        <v>0</v>
      </c>
      <c r="CU102" s="463">
        <f>'PTRM input'!BG473</f>
        <v>0</v>
      </c>
      <c r="CV102" s="462">
        <f>'PTRM input'!BC613</f>
        <v>0</v>
      </c>
      <c r="CW102" s="432">
        <f>'PTRM input'!BD613</f>
        <v>0</v>
      </c>
      <c r="CX102" s="432">
        <f>'PTRM input'!BE613</f>
        <v>0</v>
      </c>
      <c r="CY102" s="432">
        <f>'PTRM input'!BF613</f>
        <v>0</v>
      </c>
      <c r="CZ102" s="463">
        <f>'PTRM input'!BG613</f>
        <v>0</v>
      </c>
      <c r="DA102" s="462">
        <f>'PTRM input'!BH473</f>
        <v>0</v>
      </c>
      <c r="DB102" s="432">
        <f>'PTRM input'!BI473</f>
        <v>0</v>
      </c>
      <c r="DC102" s="432">
        <f>'PTRM input'!BJ473</f>
        <v>0</v>
      </c>
      <c r="DD102" s="432">
        <f>'PTRM input'!BK473</f>
        <v>0</v>
      </c>
      <c r="DE102" s="432">
        <f>'PTRM input'!BL473</f>
        <v>0</v>
      </c>
      <c r="DF102" s="463">
        <f>'PTRM input'!BM473</f>
        <v>0</v>
      </c>
      <c r="DG102" s="462">
        <f>'PTRM input'!BI613</f>
        <v>0</v>
      </c>
      <c r="DH102" s="432">
        <f>'PTRM input'!BJ613</f>
        <v>0</v>
      </c>
      <c r="DI102" s="432">
        <f>'PTRM input'!BK613</f>
        <v>0</v>
      </c>
      <c r="DJ102" s="432">
        <f>'PTRM input'!BL613</f>
        <v>0</v>
      </c>
      <c r="DK102" s="463">
        <f>'PTRM input'!BM613</f>
        <v>0</v>
      </c>
      <c r="DL102" s="462">
        <f>'PTRM input'!BN473</f>
        <v>0</v>
      </c>
      <c r="DM102" s="432">
        <f>'PTRM input'!BO473</f>
        <v>0</v>
      </c>
      <c r="DN102" s="432">
        <f>'PTRM input'!BP473</f>
        <v>0</v>
      </c>
      <c r="DO102" s="432">
        <f>'PTRM input'!BQ473</f>
        <v>0</v>
      </c>
      <c r="DP102" s="432">
        <f>'PTRM input'!BR473</f>
        <v>0</v>
      </c>
      <c r="DQ102" s="463">
        <f>'PTRM input'!BS473</f>
        <v>0</v>
      </c>
      <c r="DR102" s="462">
        <f>'PTRM input'!BO613</f>
        <v>0</v>
      </c>
      <c r="DS102" s="432">
        <f>'PTRM input'!BP613</f>
        <v>0</v>
      </c>
      <c r="DT102" s="432">
        <f>'PTRM input'!BQ613</f>
        <v>0</v>
      </c>
      <c r="DU102" s="432">
        <f>'PTRM input'!BR613</f>
        <v>0</v>
      </c>
      <c r="DV102" s="463">
        <f>'PTRM input'!BS613</f>
        <v>0</v>
      </c>
      <c r="DW102" s="462">
        <f>'PTRM input'!BT473</f>
        <v>0</v>
      </c>
      <c r="DX102" s="432">
        <f>'PTRM input'!BU473</f>
        <v>0</v>
      </c>
      <c r="DY102" s="432">
        <f>'PTRM input'!BV473</f>
        <v>0</v>
      </c>
      <c r="DZ102" s="432">
        <f>'PTRM input'!BW473</f>
        <v>0</v>
      </c>
      <c r="EA102" s="432">
        <f>'PTRM input'!BX473</f>
        <v>0</v>
      </c>
      <c r="EB102" s="463">
        <f>'PTRM input'!BY473</f>
        <v>0</v>
      </c>
      <c r="EC102" s="462">
        <f>'PTRM input'!BU613</f>
        <v>0</v>
      </c>
      <c r="ED102" s="432">
        <f>'PTRM input'!BV613</f>
        <v>0</v>
      </c>
      <c r="EE102" s="432">
        <f>'PTRM input'!BW613</f>
        <v>0</v>
      </c>
      <c r="EF102" s="432">
        <f>'PTRM input'!BX613</f>
        <v>0</v>
      </c>
      <c r="EG102" s="463">
        <f>'PTRM input'!BY613</f>
        <v>0</v>
      </c>
      <c r="EH102" s="462">
        <f>'PTRM input'!BZ473</f>
        <v>0</v>
      </c>
      <c r="EI102" s="432">
        <f>'PTRM input'!CA473</f>
        <v>0</v>
      </c>
      <c r="EJ102" s="432">
        <f>'PTRM input'!CB473</f>
        <v>0</v>
      </c>
      <c r="EK102" s="432">
        <f>'PTRM input'!CC473</f>
        <v>0</v>
      </c>
      <c r="EL102" s="432">
        <f>'PTRM input'!CD473</f>
        <v>0</v>
      </c>
      <c r="EM102" s="463">
        <f>'PTRM input'!CE473</f>
        <v>0</v>
      </c>
      <c r="EN102" s="462">
        <f>'PTRM input'!CA613</f>
        <v>0</v>
      </c>
      <c r="EO102" s="432">
        <f>'PTRM input'!CB613</f>
        <v>0</v>
      </c>
      <c r="EP102" s="432">
        <f>'PTRM input'!CC613</f>
        <v>0</v>
      </c>
      <c r="EQ102" s="432">
        <f>'PTRM input'!CD613</f>
        <v>0</v>
      </c>
      <c r="ER102" s="463">
        <f>'PTRM input'!CE613</f>
        <v>0</v>
      </c>
      <c r="ES102" s="462">
        <f>'PTRM input'!CF473</f>
        <v>0</v>
      </c>
      <c r="ET102" s="432">
        <f>'PTRM input'!CG473</f>
        <v>0</v>
      </c>
      <c r="EU102" s="432">
        <f>'PTRM input'!CH473</f>
        <v>0</v>
      </c>
      <c r="EV102" s="432">
        <f>'PTRM input'!CI473</f>
        <v>0</v>
      </c>
      <c r="EW102" s="432">
        <f>'PTRM input'!CJ473</f>
        <v>0</v>
      </c>
      <c r="EX102" s="463">
        <f>'PTRM input'!CK473</f>
        <v>0</v>
      </c>
      <c r="EY102" s="462">
        <f>'PTRM input'!CG613</f>
        <v>0</v>
      </c>
      <c r="EZ102" s="432">
        <f>'PTRM input'!CH613</f>
        <v>0</v>
      </c>
      <c r="FA102" s="432">
        <f>'PTRM input'!CI613</f>
        <v>0</v>
      </c>
      <c r="FB102" s="432">
        <f>'PTRM input'!CJ613</f>
        <v>0</v>
      </c>
      <c r="FC102" s="463">
        <f>'PTRM input'!CK613</f>
        <v>0</v>
      </c>
      <c r="FD102" s="462">
        <f>'PTRM input'!CL473</f>
        <v>0</v>
      </c>
      <c r="FE102" s="432">
        <f>'PTRM input'!CM473</f>
        <v>0</v>
      </c>
      <c r="FF102" s="432">
        <f>'PTRM input'!CN473</f>
        <v>0</v>
      </c>
      <c r="FG102" s="432">
        <f>'PTRM input'!CO473</f>
        <v>0</v>
      </c>
      <c r="FH102" s="432">
        <f>'PTRM input'!CP473</f>
        <v>0</v>
      </c>
      <c r="FI102" s="463">
        <f>'PTRM input'!CQ473</f>
        <v>0</v>
      </c>
      <c r="FJ102" s="462">
        <f>'PTRM input'!CM613</f>
        <v>0</v>
      </c>
      <c r="FK102" s="432">
        <f>'PTRM input'!CN613</f>
        <v>0</v>
      </c>
      <c r="FL102" s="432">
        <f>'PTRM input'!CO613</f>
        <v>0</v>
      </c>
      <c r="FM102" s="432">
        <f>'PTRM input'!CP613</f>
        <v>0</v>
      </c>
      <c r="FN102" s="463">
        <f>'PTRM input'!CQ613</f>
        <v>0</v>
      </c>
      <c r="FO102" s="462">
        <f>'PTRM input'!CR473</f>
        <v>0</v>
      </c>
      <c r="FP102" s="432">
        <f>'PTRM input'!CS473</f>
        <v>0</v>
      </c>
      <c r="FQ102" s="432">
        <f>'PTRM input'!CT473</f>
        <v>0</v>
      </c>
      <c r="FR102" s="432">
        <f>'PTRM input'!CU473</f>
        <v>0</v>
      </c>
      <c r="FS102" s="432">
        <f>'PTRM input'!CV473</f>
        <v>0</v>
      </c>
      <c r="FT102" s="463">
        <f>'PTRM input'!CW473</f>
        <v>0</v>
      </c>
      <c r="FU102" s="462">
        <f>'PTRM input'!CS613</f>
        <v>0</v>
      </c>
      <c r="FV102" s="432">
        <f>'PTRM input'!CT613</f>
        <v>0</v>
      </c>
      <c r="FW102" s="432">
        <f>'PTRM input'!CU613</f>
        <v>0</v>
      </c>
      <c r="FX102" s="432">
        <f>'PTRM input'!CV613</f>
        <v>0</v>
      </c>
      <c r="FY102" s="463">
        <f>'PTRM input'!CW613</f>
        <v>0</v>
      </c>
      <c r="FZ102" s="462">
        <f>'PTRM input'!CX473</f>
        <v>0</v>
      </c>
      <c r="GA102" s="432">
        <f>'PTRM input'!CY473</f>
        <v>0</v>
      </c>
      <c r="GB102" s="432">
        <f>'PTRM input'!CZ473</f>
        <v>0</v>
      </c>
      <c r="GC102" s="432">
        <f>'PTRM input'!DA473</f>
        <v>0</v>
      </c>
      <c r="GD102" s="432">
        <f>'PTRM input'!DB473</f>
        <v>0</v>
      </c>
      <c r="GE102" s="463">
        <f>'PTRM input'!DC473</f>
        <v>0</v>
      </c>
      <c r="GF102" s="462">
        <f>'PTRM input'!CY613</f>
        <v>0</v>
      </c>
      <c r="GG102" s="432">
        <f>'PTRM input'!CZ613</f>
        <v>0</v>
      </c>
      <c r="GH102" s="432">
        <f>'PTRM input'!DA613</f>
        <v>0</v>
      </c>
      <c r="GI102" s="432">
        <f>'PTRM input'!DB613</f>
        <v>0</v>
      </c>
      <c r="GJ102" s="463">
        <f>'PTRM input'!DC613</f>
        <v>0</v>
      </c>
    </row>
    <row r="103" spans="1:192" s="4" customFormat="1">
      <c r="A103" s="22"/>
      <c r="B103" s="22"/>
      <c r="C103" s="22"/>
      <c r="D103" s="22"/>
      <c r="E103" s="432" t="str">
        <f>'PTRM input'!E474</f>
        <v>Large Low Voltage Demand CXX</v>
      </c>
      <c r="F103" s="462">
        <f>'PTRM input'!F474</f>
        <v>1188.3504403130987</v>
      </c>
      <c r="G103" s="432">
        <f>'PTRM input'!G474</f>
        <v>0</v>
      </c>
      <c r="H103" s="432">
        <f>'PTRM input'!H474</f>
        <v>0</v>
      </c>
      <c r="I103" s="432">
        <f>'PTRM input'!I474</f>
        <v>0</v>
      </c>
      <c r="J103" s="432">
        <f>'PTRM input'!J474</f>
        <v>0</v>
      </c>
      <c r="K103" s="463">
        <f>'PTRM input'!K474</f>
        <v>0</v>
      </c>
      <c r="L103" s="432">
        <f>'PTRM input'!G614</f>
        <v>0</v>
      </c>
      <c r="M103" s="432">
        <f>'PTRM input'!H614</f>
        <v>0</v>
      </c>
      <c r="N103" s="432">
        <f>'PTRM input'!I614</f>
        <v>0</v>
      </c>
      <c r="O103" s="432">
        <f>'PTRM input'!J614</f>
        <v>0</v>
      </c>
      <c r="P103" s="463">
        <f>'PTRM input'!K614</f>
        <v>0</v>
      </c>
      <c r="Q103" s="462">
        <f>'PTRM input'!L474</f>
        <v>183839.18541071101</v>
      </c>
      <c r="R103" s="432">
        <f>'PTRM input'!M474</f>
        <v>0</v>
      </c>
      <c r="S103" s="432">
        <f>'PTRM input'!N474</f>
        <v>0</v>
      </c>
      <c r="T103" s="432">
        <f>'PTRM input'!O474</f>
        <v>0</v>
      </c>
      <c r="U103" s="432">
        <f>'PTRM input'!P474</f>
        <v>0</v>
      </c>
      <c r="V103" s="463">
        <f>'PTRM input'!Q474</f>
        <v>0</v>
      </c>
      <c r="W103" s="432">
        <f>'PTRM input'!M614</f>
        <v>0</v>
      </c>
      <c r="X103" s="432">
        <f>'PTRM input'!N614</f>
        <v>0</v>
      </c>
      <c r="Y103" s="432">
        <f>'PTRM input'!O614</f>
        <v>0</v>
      </c>
      <c r="Z103" s="432">
        <f>'PTRM input'!P614</f>
        <v>0</v>
      </c>
      <c r="AA103" s="463">
        <f>'PTRM input'!Q614</f>
        <v>0</v>
      </c>
      <c r="AB103" s="432">
        <f>'PTRM input'!R474</f>
        <v>0</v>
      </c>
      <c r="AC103" s="432">
        <f>'PTRM input'!S474</f>
        <v>0</v>
      </c>
      <c r="AD103" s="432">
        <f>'PTRM input'!T474</f>
        <v>0</v>
      </c>
      <c r="AE103" s="432">
        <f>'PTRM input'!U474</f>
        <v>0</v>
      </c>
      <c r="AF103" s="432">
        <f>'PTRM input'!V474</f>
        <v>0</v>
      </c>
      <c r="AG103" s="432">
        <f>'PTRM input'!W474</f>
        <v>0</v>
      </c>
      <c r="AH103" s="462">
        <f>'PTRM input'!S614</f>
        <v>0</v>
      </c>
      <c r="AI103" s="432">
        <f>'PTRM input'!T614</f>
        <v>0</v>
      </c>
      <c r="AJ103" s="432">
        <f>'PTRM input'!U614</f>
        <v>0</v>
      </c>
      <c r="AK103" s="432">
        <f>'PTRM input'!V614</f>
        <v>0</v>
      </c>
      <c r="AL103" s="463">
        <f>'PTRM input'!W614</f>
        <v>0</v>
      </c>
      <c r="AM103" s="462">
        <f>'PTRM input'!X474</f>
        <v>278603012.6594882</v>
      </c>
      <c r="AN103" s="432">
        <f>'PTRM input'!Y474</f>
        <v>0</v>
      </c>
      <c r="AO103" s="432">
        <f>'PTRM input'!Z474</f>
        <v>0</v>
      </c>
      <c r="AP103" s="432">
        <f>'PTRM input'!AA474</f>
        <v>0</v>
      </c>
      <c r="AQ103" s="432">
        <f>'PTRM input'!AB474</f>
        <v>0</v>
      </c>
      <c r="AR103" s="463">
        <f>'PTRM input'!AC474</f>
        <v>0</v>
      </c>
      <c r="AS103" s="462">
        <f>'PTRM input'!Y614</f>
        <v>0</v>
      </c>
      <c r="AT103" s="432">
        <f>'PTRM input'!Z614</f>
        <v>0</v>
      </c>
      <c r="AU103" s="432">
        <f>'PTRM input'!AA614</f>
        <v>0</v>
      </c>
      <c r="AV103" s="432">
        <f>'PTRM input'!AB614</f>
        <v>0</v>
      </c>
      <c r="AW103" s="463">
        <f>'PTRM input'!AC614</f>
        <v>0</v>
      </c>
      <c r="AX103" s="462">
        <f>'PTRM input'!AD474</f>
        <v>0</v>
      </c>
      <c r="AY103" s="432">
        <f>'PTRM input'!AE474</f>
        <v>0</v>
      </c>
      <c r="AZ103" s="432">
        <f>'PTRM input'!AF474</f>
        <v>0</v>
      </c>
      <c r="BA103" s="432">
        <f>'PTRM input'!AG474</f>
        <v>0</v>
      </c>
      <c r="BB103" s="432">
        <f>'PTRM input'!AH474</f>
        <v>0</v>
      </c>
      <c r="BC103" s="463">
        <f>'PTRM input'!AI474</f>
        <v>0</v>
      </c>
      <c r="BD103" s="462">
        <f>'PTRM input'!AE614</f>
        <v>0</v>
      </c>
      <c r="BE103" s="432">
        <f>'PTRM input'!AF614</f>
        <v>0</v>
      </c>
      <c r="BF103" s="432">
        <f>'PTRM input'!AG614</f>
        <v>0</v>
      </c>
      <c r="BG103" s="432">
        <f>'PTRM input'!AH614</f>
        <v>0</v>
      </c>
      <c r="BH103" s="463">
        <f>'PTRM input'!AI614</f>
        <v>0</v>
      </c>
      <c r="BI103" s="462">
        <f>'PTRM input'!AJ474</f>
        <v>0</v>
      </c>
      <c r="BJ103" s="432">
        <f>'PTRM input'!AK474</f>
        <v>0</v>
      </c>
      <c r="BK103" s="432">
        <f>'PTRM input'!AL474</f>
        <v>0</v>
      </c>
      <c r="BL103" s="432">
        <f>'PTRM input'!AM474</f>
        <v>0</v>
      </c>
      <c r="BM103" s="432">
        <f>'PTRM input'!AN474</f>
        <v>0</v>
      </c>
      <c r="BN103" s="463">
        <f>'PTRM input'!AO474</f>
        <v>0</v>
      </c>
      <c r="BO103" s="462">
        <f>'PTRM input'!AK614</f>
        <v>0</v>
      </c>
      <c r="BP103" s="432">
        <f>'PTRM input'!AL614</f>
        <v>0</v>
      </c>
      <c r="BQ103" s="432">
        <f>'PTRM input'!AM614</f>
        <v>0</v>
      </c>
      <c r="BR103" s="432">
        <f>'PTRM input'!AN614</f>
        <v>0</v>
      </c>
      <c r="BS103" s="463">
        <f>'PTRM input'!AO614</f>
        <v>0</v>
      </c>
      <c r="BT103" s="462">
        <f>'PTRM input'!AP474</f>
        <v>0</v>
      </c>
      <c r="BU103" s="432">
        <f>'PTRM input'!AQ474</f>
        <v>0</v>
      </c>
      <c r="BV103" s="432">
        <f>'PTRM input'!AR474</f>
        <v>0</v>
      </c>
      <c r="BW103" s="432">
        <f>'PTRM input'!AS474</f>
        <v>0</v>
      </c>
      <c r="BX103" s="432">
        <f>'PTRM input'!AT474</f>
        <v>0</v>
      </c>
      <c r="BY103" s="463">
        <f>'PTRM input'!AU474</f>
        <v>0</v>
      </c>
      <c r="BZ103" s="462">
        <f>'PTRM input'!AQ614</f>
        <v>0</v>
      </c>
      <c r="CA103" s="432">
        <f>'PTRM input'!AR614</f>
        <v>0</v>
      </c>
      <c r="CB103" s="432">
        <f>'PTRM input'!AS614</f>
        <v>0</v>
      </c>
      <c r="CC103" s="432">
        <f>'PTRM input'!AT614</f>
        <v>0</v>
      </c>
      <c r="CD103" s="463">
        <f>'PTRM input'!AU614</f>
        <v>0</v>
      </c>
      <c r="CE103" s="462">
        <f>'PTRM input'!AV474</f>
        <v>214178879.08059901</v>
      </c>
      <c r="CF103" s="432">
        <f>'PTRM input'!AW474</f>
        <v>0</v>
      </c>
      <c r="CG103" s="432">
        <f>'PTRM input'!AX474</f>
        <v>0</v>
      </c>
      <c r="CH103" s="432">
        <f>'PTRM input'!AY474</f>
        <v>0</v>
      </c>
      <c r="CI103" s="432">
        <f>'PTRM input'!AZ474</f>
        <v>0</v>
      </c>
      <c r="CJ103" s="463">
        <f>'PTRM input'!BA474</f>
        <v>0</v>
      </c>
      <c r="CK103" s="462">
        <f>'PTRM input'!AW614</f>
        <v>0</v>
      </c>
      <c r="CL103" s="432">
        <f>'PTRM input'!AX614</f>
        <v>0</v>
      </c>
      <c r="CM103" s="432">
        <f>'PTRM input'!AY614</f>
        <v>0</v>
      </c>
      <c r="CN103" s="432">
        <f>'PTRM input'!AZ614</f>
        <v>0</v>
      </c>
      <c r="CO103" s="463">
        <f>'PTRM input'!BA614</f>
        <v>0</v>
      </c>
      <c r="CP103" s="462">
        <f>'PTRM input'!BB474</f>
        <v>0</v>
      </c>
      <c r="CQ103" s="432">
        <f>'PTRM input'!BC474</f>
        <v>0</v>
      </c>
      <c r="CR103" s="432">
        <f>'PTRM input'!BD474</f>
        <v>0</v>
      </c>
      <c r="CS103" s="432">
        <f>'PTRM input'!BE474</f>
        <v>0</v>
      </c>
      <c r="CT103" s="432">
        <f>'PTRM input'!BF474</f>
        <v>0</v>
      </c>
      <c r="CU103" s="463">
        <f>'PTRM input'!BG474</f>
        <v>0</v>
      </c>
      <c r="CV103" s="462">
        <f>'PTRM input'!BC614</f>
        <v>0</v>
      </c>
      <c r="CW103" s="432">
        <f>'PTRM input'!BD614</f>
        <v>0</v>
      </c>
      <c r="CX103" s="432">
        <f>'PTRM input'!BE614</f>
        <v>0</v>
      </c>
      <c r="CY103" s="432">
        <f>'PTRM input'!BF614</f>
        <v>0</v>
      </c>
      <c r="CZ103" s="463">
        <f>'PTRM input'!BG614</f>
        <v>0</v>
      </c>
      <c r="DA103" s="462">
        <f>'PTRM input'!BH474</f>
        <v>0</v>
      </c>
      <c r="DB103" s="432">
        <f>'PTRM input'!BI474</f>
        <v>0</v>
      </c>
      <c r="DC103" s="432">
        <f>'PTRM input'!BJ474</f>
        <v>0</v>
      </c>
      <c r="DD103" s="432">
        <f>'PTRM input'!BK474</f>
        <v>0</v>
      </c>
      <c r="DE103" s="432">
        <f>'PTRM input'!BL474</f>
        <v>0</v>
      </c>
      <c r="DF103" s="463">
        <f>'PTRM input'!BM474</f>
        <v>0</v>
      </c>
      <c r="DG103" s="462">
        <f>'PTRM input'!BI614</f>
        <v>0</v>
      </c>
      <c r="DH103" s="432">
        <f>'PTRM input'!BJ614</f>
        <v>0</v>
      </c>
      <c r="DI103" s="432">
        <f>'PTRM input'!BK614</f>
        <v>0</v>
      </c>
      <c r="DJ103" s="432">
        <f>'PTRM input'!BL614</f>
        <v>0</v>
      </c>
      <c r="DK103" s="463">
        <f>'PTRM input'!BM614</f>
        <v>0</v>
      </c>
      <c r="DL103" s="462">
        <f>'PTRM input'!BN474</f>
        <v>0</v>
      </c>
      <c r="DM103" s="432">
        <f>'PTRM input'!BO474</f>
        <v>0</v>
      </c>
      <c r="DN103" s="432">
        <f>'PTRM input'!BP474</f>
        <v>0</v>
      </c>
      <c r="DO103" s="432">
        <f>'PTRM input'!BQ474</f>
        <v>0</v>
      </c>
      <c r="DP103" s="432">
        <f>'PTRM input'!BR474</f>
        <v>0</v>
      </c>
      <c r="DQ103" s="463">
        <f>'PTRM input'!BS474</f>
        <v>0</v>
      </c>
      <c r="DR103" s="462">
        <f>'PTRM input'!BO614</f>
        <v>0</v>
      </c>
      <c r="DS103" s="432">
        <f>'PTRM input'!BP614</f>
        <v>0</v>
      </c>
      <c r="DT103" s="432">
        <f>'PTRM input'!BQ614</f>
        <v>0</v>
      </c>
      <c r="DU103" s="432">
        <f>'PTRM input'!BR614</f>
        <v>0</v>
      </c>
      <c r="DV103" s="463">
        <f>'PTRM input'!BS614</f>
        <v>0</v>
      </c>
      <c r="DW103" s="462">
        <f>'PTRM input'!BT474</f>
        <v>0</v>
      </c>
      <c r="DX103" s="432">
        <f>'PTRM input'!BU474</f>
        <v>0</v>
      </c>
      <c r="DY103" s="432">
        <f>'PTRM input'!BV474</f>
        <v>0</v>
      </c>
      <c r="DZ103" s="432">
        <f>'PTRM input'!BW474</f>
        <v>0</v>
      </c>
      <c r="EA103" s="432">
        <f>'PTRM input'!BX474</f>
        <v>0</v>
      </c>
      <c r="EB103" s="463">
        <f>'PTRM input'!BY474</f>
        <v>0</v>
      </c>
      <c r="EC103" s="462">
        <f>'PTRM input'!BU614</f>
        <v>0</v>
      </c>
      <c r="ED103" s="432">
        <f>'PTRM input'!BV614</f>
        <v>0</v>
      </c>
      <c r="EE103" s="432">
        <f>'PTRM input'!BW614</f>
        <v>0</v>
      </c>
      <c r="EF103" s="432">
        <f>'PTRM input'!BX614</f>
        <v>0</v>
      </c>
      <c r="EG103" s="463">
        <f>'PTRM input'!BY614</f>
        <v>0</v>
      </c>
      <c r="EH103" s="462">
        <f>'PTRM input'!BZ474</f>
        <v>0</v>
      </c>
      <c r="EI103" s="432">
        <f>'PTRM input'!CA474</f>
        <v>0</v>
      </c>
      <c r="EJ103" s="432">
        <f>'PTRM input'!CB474</f>
        <v>0</v>
      </c>
      <c r="EK103" s="432">
        <f>'PTRM input'!CC474</f>
        <v>0</v>
      </c>
      <c r="EL103" s="432">
        <f>'PTRM input'!CD474</f>
        <v>0</v>
      </c>
      <c r="EM103" s="463">
        <f>'PTRM input'!CE474</f>
        <v>0</v>
      </c>
      <c r="EN103" s="462">
        <f>'PTRM input'!CA614</f>
        <v>0</v>
      </c>
      <c r="EO103" s="432">
        <f>'PTRM input'!CB614</f>
        <v>0</v>
      </c>
      <c r="EP103" s="432">
        <f>'PTRM input'!CC614</f>
        <v>0</v>
      </c>
      <c r="EQ103" s="432">
        <f>'PTRM input'!CD614</f>
        <v>0</v>
      </c>
      <c r="ER103" s="463">
        <f>'PTRM input'!CE614</f>
        <v>0</v>
      </c>
      <c r="ES103" s="462">
        <f>'PTRM input'!CF474</f>
        <v>0</v>
      </c>
      <c r="ET103" s="432">
        <f>'PTRM input'!CG474</f>
        <v>0</v>
      </c>
      <c r="EU103" s="432">
        <f>'PTRM input'!CH474</f>
        <v>0</v>
      </c>
      <c r="EV103" s="432">
        <f>'PTRM input'!CI474</f>
        <v>0</v>
      </c>
      <c r="EW103" s="432">
        <f>'PTRM input'!CJ474</f>
        <v>0</v>
      </c>
      <c r="EX103" s="463">
        <f>'PTRM input'!CK474</f>
        <v>0</v>
      </c>
      <c r="EY103" s="462">
        <f>'PTRM input'!CG614</f>
        <v>0</v>
      </c>
      <c r="EZ103" s="432">
        <f>'PTRM input'!CH614</f>
        <v>0</v>
      </c>
      <c r="FA103" s="432">
        <f>'PTRM input'!CI614</f>
        <v>0</v>
      </c>
      <c r="FB103" s="432">
        <f>'PTRM input'!CJ614</f>
        <v>0</v>
      </c>
      <c r="FC103" s="463">
        <f>'PTRM input'!CK614</f>
        <v>0</v>
      </c>
      <c r="FD103" s="462">
        <f>'PTRM input'!CL474</f>
        <v>0</v>
      </c>
      <c r="FE103" s="432">
        <f>'PTRM input'!CM474</f>
        <v>0</v>
      </c>
      <c r="FF103" s="432">
        <f>'PTRM input'!CN474</f>
        <v>0</v>
      </c>
      <c r="FG103" s="432">
        <f>'PTRM input'!CO474</f>
        <v>0</v>
      </c>
      <c r="FH103" s="432">
        <f>'PTRM input'!CP474</f>
        <v>0</v>
      </c>
      <c r="FI103" s="463">
        <f>'PTRM input'!CQ474</f>
        <v>0</v>
      </c>
      <c r="FJ103" s="462">
        <f>'PTRM input'!CM614</f>
        <v>0</v>
      </c>
      <c r="FK103" s="432">
        <f>'PTRM input'!CN614</f>
        <v>0</v>
      </c>
      <c r="FL103" s="432">
        <f>'PTRM input'!CO614</f>
        <v>0</v>
      </c>
      <c r="FM103" s="432">
        <f>'PTRM input'!CP614</f>
        <v>0</v>
      </c>
      <c r="FN103" s="463">
        <f>'PTRM input'!CQ614</f>
        <v>0</v>
      </c>
      <c r="FO103" s="462">
        <f>'PTRM input'!CR474</f>
        <v>0</v>
      </c>
      <c r="FP103" s="432">
        <f>'PTRM input'!CS474</f>
        <v>0</v>
      </c>
      <c r="FQ103" s="432">
        <f>'PTRM input'!CT474</f>
        <v>0</v>
      </c>
      <c r="FR103" s="432">
        <f>'PTRM input'!CU474</f>
        <v>0</v>
      </c>
      <c r="FS103" s="432">
        <f>'PTRM input'!CV474</f>
        <v>0</v>
      </c>
      <c r="FT103" s="463">
        <f>'PTRM input'!CW474</f>
        <v>0</v>
      </c>
      <c r="FU103" s="462">
        <f>'PTRM input'!CS614</f>
        <v>0</v>
      </c>
      <c r="FV103" s="432">
        <f>'PTRM input'!CT614</f>
        <v>0</v>
      </c>
      <c r="FW103" s="432">
        <f>'PTRM input'!CU614</f>
        <v>0</v>
      </c>
      <c r="FX103" s="432">
        <f>'PTRM input'!CV614</f>
        <v>0</v>
      </c>
      <c r="FY103" s="463">
        <f>'PTRM input'!CW614</f>
        <v>0</v>
      </c>
      <c r="FZ103" s="462">
        <f>'PTRM input'!CX474</f>
        <v>0</v>
      </c>
      <c r="GA103" s="432">
        <f>'PTRM input'!CY474</f>
        <v>0</v>
      </c>
      <c r="GB103" s="432">
        <f>'PTRM input'!CZ474</f>
        <v>0</v>
      </c>
      <c r="GC103" s="432">
        <f>'PTRM input'!DA474</f>
        <v>0</v>
      </c>
      <c r="GD103" s="432">
        <f>'PTRM input'!DB474</f>
        <v>0</v>
      </c>
      <c r="GE103" s="463">
        <f>'PTRM input'!DC474</f>
        <v>0</v>
      </c>
      <c r="GF103" s="462">
        <f>'PTRM input'!CY614</f>
        <v>0</v>
      </c>
      <c r="GG103" s="432">
        <f>'PTRM input'!CZ614</f>
        <v>0</v>
      </c>
      <c r="GH103" s="432">
        <f>'PTRM input'!DA614</f>
        <v>0</v>
      </c>
      <c r="GI103" s="432">
        <f>'PTRM input'!DB614</f>
        <v>0</v>
      </c>
      <c r="GJ103" s="463">
        <f>'PTRM input'!DC614</f>
        <v>0</v>
      </c>
    </row>
    <row r="104" spans="1:192" s="4" customFormat="1">
      <c r="A104" s="22"/>
      <c r="B104" s="22"/>
      <c r="C104" s="22"/>
      <c r="D104" s="22"/>
      <c r="E104" s="432" t="str">
        <f>'PTRM input'!E475</f>
        <v>Large Low Voltage Demand EN.R</v>
      </c>
      <c r="F104" s="462">
        <f>'PTRM input'!F475</f>
        <v>0</v>
      </c>
      <c r="G104" s="432">
        <f>'PTRM input'!G475</f>
        <v>0</v>
      </c>
      <c r="H104" s="432">
        <f>'PTRM input'!H475</f>
        <v>0</v>
      </c>
      <c r="I104" s="432">
        <f>'PTRM input'!I475</f>
        <v>0</v>
      </c>
      <c r="J104" s="432">
        <f>'PTRM input'!J475</f>
        <v>0</v>
      </c>
      <c r="K104" s="463">
        <f>'PTRM input'!K475</f>
        <v>0</v>
      </c>
      <c r="L104" s="432">
        <f>'PTRM input'!G615</f>
        <v>0</v>
      </c>
      <c r="M104" s="432">
        <f>'PTRM input'!H615</f>
        <v>0</v>
      </c>
      <c r="N104" s="432">
        <f>'PTRM input'!I615</f>
        <v>0</v>
      </c>
      <c r="O104" s="432">
        <f>'PTRM input'!J615</f>
        <v>0</v>
      </c>
      <c r="P104" s="463">
        <f>'PTRM input'!K615</f>
        <v>0</v>
      </c>
      <c r="Q104" s="462">
        <f>'PTRM input'!L475</f>
        <v>0</v>
      </c>
      <c r="R104" s="432">
        <f>'PTRM input'!M475</f>
        <v>0</v>
      </c>
      <c r="S104" s="432">
        <f>'PTRM input'!N475</f>
        <v>0</v>
      </c>
      <c r="T104" s="432">
        <f>'PTRM input'!O475</f>
        <v>0</v>
      </c>
      <c r="U104" s="432">
        <f>'PTRM input'!P475</f>
        <v>0</v>
      </c>
      <c r="V104" s="463">
        <f>'PTRM input'!Q475</f>
        <v>0</v>
      </c>
      <c r="W104" s="432">
        <f>'PTRM input'!M615</f>
        <v>0</v>
      </c>
      <c r="X104" s="432">
        <f>'PTRM input'!N615</f>
        <v>0</v>
      </c>
      <c r="Y104" s="432">
        <f>'PTRM input'!O615</f>
        <v>0</v>
      </c>
      <c r="Z104" s="432">
        <f>'PTRM input'!P615</f>
        <v>0</v>
      </c>
      <c r="AA104" s="463">
        <f>'PTRM input'!Q615</f>
        <v>0</v>
      </c>
      <c r="AB104" s="432">
        <f>'PTRM input'!R475</f>
        <v>0</v>
      </c>
      <c r="AC104" s="432">
        <f>'PTRM input'!S475</f>
        <v>0</v>
      </c>
      <c r="AD104" s="432">
        <f>'PTRM input'!T475</f>
        <v>0</v>
      </c>
      <c r="AE104" s="432">
        <f>'PTRM input'!U475</f>
        <v>0</v>
      </c>
      <c r="AF104" s="432">
        <f>'PTRM input'!V475</f>
        <v>0</v>
      </c>
      <c r="AG104" s="432">
        <f>'PTRM input'!W475</f>
        <v>0</v>
      </c>
      <c r="AH104" s="462">
        <f>'PTRM input'!S615</f>
        <v>0</v>
      </c>
      <c r="AI104" s="432">
        <f>'PTRM input'!T615</f>
        <v>0</v>
      </c>
      <c r="AJ104" s="432">
        <f>'PTRM input'!U615</f>
        <v>0</v>
      </c>
      <c r="AK104" s="432">
        <f>'PTRM input'!V615</f>
        <v>0</v>
      </c>
      <c r="AL104" s="463">
        <f>'PTRM input'!W615</f>
        <v>0</v>
      </c>
      <c r="AM104" s="462">
        <f>'PTRM input'!X475</f>
        <v>0</v>
      </c>
      <c r="AN104" s="432">
        <f>'PTRM input'!Y475</f>
        <v>0</v>
      </c>
      <c r="AO104" s="432">
        <f>'PTRM input'!Z475</f>
        <v>0</v>
      </c>
      <c r="AP104" s="432">
        <f>'PTRM input'!AA475</f>
        <v>0</v>
      </c>
      <c r="AQ104" s="432">
        <f>'PTRM input'!AB475</f>
        <v>0</v>
      </c>
      <c r="AR104" s="463">
        <f>'PTRM input'!AC475</f>
        <v>0</v>
      </c>
      <c r="AS104" s="462">
        <f>'PTRM input'!Y615</f>
        <v>0</v>
      </c>
      <c r="AT104" s="432">
        <f>'PTRM input'!Z615</f>
        <v>0</v>
      </c>
      <c r="AU104" s="432">
        <f>'PTRM input'!AA615</f>
        <v>0</v>
      </c>
      <c r="AV104" s="432">
        <f>'PTRM input'!AB615</f>
        <v>0</v>
      </c>
      <c r="AW104" s="463">
        <f>'PTRM input'!AC615</f>
        <v>0</v>
      </c>
      <c r="AX104" s="462">
        <f>'PTRM input'!AD475</f>
        <v>0</v>
      </c>
      <c r="AY104" s="432">
        <f>'PTRM input'!AE475</f>
        <v>0</v>
      </c>
      <c r="AZ104" s="432">
        <f>'PTRM input'!AF475</f>
        <v>0</v>
      </c>
      <c r="BA104" s="432">
        <f>'PTRM input'!AG475</f>
        <v>0</v>
      </c>
      <c r="BB104" s="432">
        <f>'PTRM input'!AH475</f>
        <v>0</v>
      </c>
      <c r="BC104" s="463">
        <f>'PTRM input'!AI475</f>
        <v>0</v>
      </c>
      <c r="BD104" s="462">
        <f>'PTRM input'!AE615</f>
        <v>0</v>
      </c>
      <c r="BE104" s="432">
        <f>'PTRM input'!AF615</f>
        <v>0</v>
      </c>
      <c r="BF104" s="432">
        <f>'PTRM input'!AG615</f>
        <v>0</v>
      </c>
      <c r="BG104" s="432">
        <f>'PTRM input'!AH615</f>
        <v>0</v>
      </c>
      <c r="BH104" s="463">
        <f>'PTRM input'!AI615</f>
        <v>0</v>
      </c>
      <c r="BI104" s="462">
        <f>'PTRM input'!AJ475</f>
        <v>0</v>
      </c>
      <c r="BJ104" s="432">
        <f>'PTRM input'!AK475</f>
        <v>0</v>
      </c>
      <c r="BK104" s="432">
        <f>'PTRM input'!AL475</f>
        <v>0</v>
      </c>
      <c r="BL104" s="432">
        <f>'PTRM input'!AM475</f>
        <v>0</v>
      </c>
      <c r="BM104" s="432">
        <f>'PTRM input'!AN475</f>
        <v>0</v>
      </c>
      <c r="BN104" s="463">
        <f>'PTRM input'!AO475</f>
        <v>0</v>
      </c>
      <c r="BO104" s="462">
        <f>'PTRM input'!AK615</f>
        <v>0</v>
      </c>
      <c r="BP104" s="432">
        <f>'PTRM input'!AL615</f>
        <v>0</v>
      </c>
      <c r="BQ104" s="432">
        <f>'PTRM input'!AM615</f>
        <v>0</v>
      </c>
      <c r="BR104" s="432">
        <f>'PTRM input'!AN615</f>
        <v>0</v>
      </c>
      <c r="BS104" s="463">
        <f>'PTRM input'!AO615</f>
        <v>0</v>
      </c>
      <c r="BT104" s="462">
        <f>'PTRM input'!AP475</f>
        <v>0</v>
      </c>
      <c r="BU104" s="432">
        <f>'PTRM input'!AQ475</f>
        <v>0</v>
      </c>
      <c r="BV104" s="432">
        <f>'PTRM input'!AR475</f>
        <v>0</v>
      </c>
      <c r="BW104" s="432">
        <f>'PTRM input'!AS475</f>
        <v>0</v>
      </c>
      <c r="BX104" s="432">
        <f>'PTRM input'!AT475</f>
        <v>0</v>
      </c>
      <c r="BY104" s="463">
        <f>'PTRM input'!AU475</f>
        <v>0</v>
      </c>
      <c r="BZ104" s="462">
        <f>'PTRM input'!AQ615</f>
        <v>0</v>
      </c>
      <c r="CA104" s="432">
        <f>'PTRM input'!AR615</f>
        <v>0</v>
      </c>
      <c r="CB104" s="432">
        <f>'PTRM input'!AS615</f>
        <v>0</v>
      </c>
      <c r="CC104" s="432">
        <f>'PTRM input'!AT615</f>
        <v>0</v>
      </c>
      <c r="CD104" s="463">
        <f>'PTRM input'!AU615</f>
        <v>0</v>
      </c>
      <c r="CE104" s="462">
        <f>'PTRM input'!AV475</f>
        <v>0</v>
      </c>
      <c r="CF104" s="432">
        <f>'PTRM input'!AW475</f>
        <v>0</v>
      </c>
      <c r="CG104" s="432">
        <f>'PTRM input'!AX475</f>
        <v>0</v>
      </c>
      <c r="CH104" s="432">
        <f>'PTRM input'!AY475</f>
        <v>0</v>
      </c>
      <c r="CI104" s="432">
        <f>'PTRM input'!AZ475</f>
        <v>0</v>
      </c>
      <c r="CJ104" s="463">
        <f>'PTRM input'!BA475</f>
        <v>0</v>
      </c>
      <c r="CK104" s="462">
        <f>'PTRM input'!AW615</f>
        <v>0</v>
      </c>
      <c r="CL104" s="432">
        <f>'PTRM input'!AX615</f>
        <v>0</v>
      </c>
      <c r="CM104" s="432">
        <f>'PTRM input'!AY615</f>
        <v>0</v>
      </c>
      <c r="CN104" s="432">
        <f>'PTRM input'!AZ615</f>
        <v>0</v>
      </c>
      <c r="CO104" s="463">
        <f>'PTRM input'!BA615</f>
        <v>0</v>
      </c>
      <c r="CP104" s="462">
        <f>'PTRM input'!BB475</f>
        <v>0</v>
      </c>
      <c r="CQ104" s="432">
        <f>'PTRM input'!BC475</f>
        <v>0</v>
      </c>
      <c r="CR104" s="432">
        <f>'PTRM input'!BD475</f>
        <v>0</v>
      </c>
      <c r="CS104" s="432">
        <f>'PTRM input'!BE475</f>
        <v>0</v>
      </c>
      <c r="CT104" s="432">
        <f>'PTRM input'!BF475</f>
        <v>0</v>
      </c>
      <c r="CU104" s="463">
        <f>'PTRM input'!BG475</f>
        <v>0</v>
      </c>
      <c r="CV104" s="462">
        <f>'PTRM input'!BC615</f>
        <v>0</v>
      </c>
      <c r="CW104" s="432">
        <f>'PTRM input'!BD615</f>
        <v>0</v>
      </c>
      <c r="CX104" s="432">
        <f>'PTRM input'!BE615</f>
        <v>0</v>
      </c>
      <c r="CY104" s="432">
        <f>'PTRM input'!BF615</f>
        <v>0</v>
      </c>
      <c r="CZ104" s="463">
        <f>'PTRM input'!BG615</f>
        <v>0</v>
      </c>
      <c r="DA104" s="462">
        <f>'PTRM input'!BH475</f>
        <v>0</v>
      </c>
      <c r="DB104" s="432">
        <f>'PTRM input'!BI475</f>
        <v>0</v>
      </c>
      <c r="DC104" s="432">
        <f>'PTRM input'!BJ475</f>
        <v>0</v>
      </c>
      <c r="DD104" s="432">
        <f>'PTRM input'!BK475</f>
        <v>0</v>
      </c>
      <c r="DE104" s="432">
        <f>'PTRM input'!BL475</f>
        <v>0</v>
      </c>
      <c r="DF104" s="463">
        <f>'PTRM input'!BM475</f>
        <v>0</v>
      </c>
      <c r="DG104" s="462">
        <f>'PTRM input'!BI615</f>
        <v>0</v>
      </c>
      <c r="DH104" s="432">
        <f>'PTRM input'!BJ615</f>
        <v>0</v>
      </c>
      <c r="DI104" s="432">
        <f>'PTRM input'!BK615</f>
        <v>0</v>
      </c>
      <c r="DJ104" s="432">
        <f>'PTRM input'!BL615</f>
        <v>0</v>
      </c>
      <c r="DK104" s="463">
        <f>'PTRM input'!BM615</f>
        <v>0</v>
      </c>
      <c r="DL104" s="462">
        <f>'PTRM input'!BN475</f>
        <v>0</v>
      </c>
      <c r="DM104" s="432">
        <f>'PTRM input'!BO475</f>
        <v>0</v>
      </c>
      <c r="DN104" s="432">
        <f>'PTRM input'!BP475</f>
        <v>0</v>
      </c>
      <c r="DO104" s="432">
        <f>'PTRM input'!BQ475</f>
        <v>0</v>
      </c>
      <c r="DP104" s="432">
        <f>'PTRM input'!BR475</f>
        <v>0</v>
      </c>
      <c r="DQ104" s="463">
        <f>'PTRM input'!BS475</f>
        <v>0</v>
      </c>
      <c r="DR104" s="462">
        <f>'PTRM input'!BO615</f>
        <v>0</v>
      </c>
      <c r="DS104" s="432">
        <f>'PTRM input'!BP615</f>
        <v>0</v>
      </c>
      <c r="DT104" s="432">
        <f>'PTRM input'!BQ615</f>
        <v>0</v>
      </c>
      <c r="DU104" s="432">
        <f>'PTRM input'!BR615</f>
        <v>0</v>
      </c>
      <c r="DV104" s="463">
        <f>'PTRM input'!BS615</f>
        <v>0</v>
      </c>
      <c r="DW104" s="462">
        <f>'PTRM input'!BT475</f>
        <v>0</v>
      </c>
      <c r="DX104" s="432">
        <f>'PTRM input'!BU475</f>
        <v>0</v>
      </c>
      <c r="DY104" s="432">
        <f>'PTRM input'!BV475</f>
        <v>0</v>
      </c>
      <c r="DZ104" s="432">
        <f>'PTRM input'!BW475</f>
        <v>0</v>
      </c>
      <c r="EA104" s="432">
        <f>'PTRM input'!BX475</f>
        <v>0</v>
      </c>
      <c r="EB104" s="463">
        <f>'PTRM input'!BY475</f>
        <v>0</v>
      </c>
      <c r="EC104" s="462">
        <f>'PTRM input'!BU615</f>
        <v>0</v>
      </c>
      <c r="ED104" s="432">
        <f>'PTRM input'!BV615</f>
        <v>0</v>
      </c>
      <c r="EE104" s="432">
        <f>'PTRM input'!BW615</f>
        <v>0</v>
      </c>
      <c r="EF104" s="432">
        <f>'PTRM input'!BX615</f>
        <v>0</v>
      </c>
      <c r="EG104" s="463">
        <f>'PTRM input'!BY615</f>
        <v>0</v>
      </c>
      <c r="EH104" s="462">
        <f>'PTRM input'!BZ475</f>
        <v>0</v>
      </c>
      <c r="EI104" s="432">
        <f>'PTRM input'!CA475</f>
        <v>0</v>
      </c>
      <c r="EJ104" s="432">
        <f>'PTRM input'!CB475</f>
        <v>0</v>
      </c>
      <c r="EK104" s="432">
        <f>'PTRM input'!CC475</f>
        <v>0</v>
      </c>
      <c r="EL104" s="432">
        <f>'PTRM input'!CD475</f>
        <v>0</v>
      </c>
      <c r="EM104" s="463">
        <f>'PTRM input'!CE475</f>
        <v>0</v>
      </c>
      <c r="EN104" s="462">
        <f>'PTRM input'!CA615</f>
        <v>0</v>
      </c>
      <c r="EO104" s="432">
        <f>'PTRM input'!CB615</f>
        <v>0</v>
      </c>
      <c r="EP104" s="432">
        <f>'PTRM input'!CC615</f>
        <v>0</v>
      </c>
      <c r="EQ104" s="432">
        <f>'PTRM input'!CD615</f>
        <v>0</v>
      </c>
      <c r="ER104" s="463">
        <f>'PTRM input'!CE615</f>
        <v>0</v>
      </c>
      <c r="ES104" s="462">
        <f>'PTRM input'!CF475</f>
        <v>0</v>
      </c>
      <c r="ET104" s="432">
        <f>'PTRM input'!CG475</f>
        <v>0</v>
      </c>
      <c r="EU104" s="432">
        <f>'PTRM input'!CH475</f>
        <v>0</v>
      </c>
      <c r="EV104" s="432">
        <f>'PTRM input'!CI475</f>
        <v>0</v>
      </c>
      <c r="EW104" s="432">
        <f>'PTRM input'!CJ475</f>
        <v>0</v>
      </c>
      <c r="EX104" s="463">
        <f>'PTRM input'!CK475</f>
        <v>0</v>
      </c>
      <c r="EY104" s="462">
        <f>'PTRM input'!CG615</f>
        <v>0</v>
      </c>
      <c r="EZ104" s="432">
        <f>'PTRM input'!CH615</f>
        <v>0</v>
      </c>
      <c r="FA104" s="432">
        <f>'PTRM input'!CI615</f>
        <v>0</v>
      </c>
      <c r="FB104" s="432">
        <f>'PTRM input'!CJ615</f>
        <v>0</v>
      </c>
      <c r="FC104" s="463">
        <f>'PTRM input'!CK615</f>
        <v>0</v>
      </c>
      <c r="FD104" s="462">
        <f>'PTRM input'!CL475</f>
        <v>0</v>
      </c>
      <c r="FE104" s="432">
        <f>'PTRM input'!CM475</f>
        <v>0</v>
      </c>
      <c r="FF104" s="432">
        <f>'PTRM input'!CN475</f>
        <v>0</v>
      </c>
      <c r="FG104" s="432">
        <f>'PTRM input'!CO475</f>
        <v>0</v>
      </c>
      <c r="FH104" s="432">
        <f>'PTRM input'!CP475</f>
        <v>0</v>
      </c>
      <c r="FI104" s="463">
        <f>'PTRM input'!CQ475</f>
        <v>0</v>
      </c>
      <c r="FJ104" s="462">
        <f>'PTRM input'!CM615</f>
        <v>0</v>
      </c>
      <c r="FK104" s="432">
        <f>'PTRM input'!CN615</f>
        <v>0</v>
      </c>
      <c r="FL104" s="432">
        <f>'PTRM input'!CO615</f>
        <v>0</v>
      </c>
      <c r="FM104" s="432">
        <f>'PTRM input'!CP615</f>
        <v>0</v>
      </c>
      <c r="FN104" s="463">
        <f>'PTRM input'!CQ615</f>
        <v>0</v>
      </c>
      <c r="FO104" s="462">
        <f>'PTRM input'!CR475</f>
        <v>0</v>
      </c>
      <c r="FP104" s="432">
        <f>'PTRM input'!CS475</f>
        <v>0</v>
      </c>
      <c r="FQ104" s="432">
        <f>'PTRM input'!CT475</f>
        <v>0</v>
      </c>
      <c r="FR104" s="432">
        <f>'PTRM input'!CU475</f>
        <v>0</v>
      </c>
      <c r="FS104" s="432">
        <f>'PTRM input'!CV475</f>
        <v>0</v>
      </c>
      <c r="FT104" s="463">
        <f>'PTRM input'!CW475</f>
        <v>0</v>
      </c>
      <c r="FU104" s="462">
        <f>'PTRM input'!CS615</f>
        <v>0</v>
      </c>
      <c r="FV104" s="432">
        <f>'PTRM input'!CT615</f>
        <v>0</v>
      </c>
      <c r="FW104" s="432">
        <f>'PTRM input'!CU615</f>
        <v>0</v>
      </c>
      <c r="FX104" s="432">
        <f>'PTRM input'!CV615</f>
        <v>0</v>
      </c>
      <c r="FY104" s="463">
        <f>'PTRM input'!CW615</f>
        <v>0</v>
      </c>
      <c r="FZ104" s="462">
        <f>'PTRM input'!CX475</f>
        <v>0</v>
      </c>
      <c r="GA104" s="432">
        <f>'PTRM input'!CY475</f>
        <v>0</v>
      </c>
      <c r="GB104" s="432">
        <f>'PTRM input'!CZ475</f>
        <v>0</v>
      </c>
      <c r="GC104" s="432">
        <f>'PTRM input'!DA475</f>
        <v>0</v>
      </c>
      <c r="GD104" s="432">
        <f>'PTRM input'!DB475</f>
        <v>0</v>
      </c>
      <c r="GE104" s="463">
        <f>'PTRM input'!DC475</f>
        <v>0</v>
      </c>
      <c r="GF104" s="462">
        <f>'PTRM input'!CY615</f>
        <v>0</v>
      </c>
      <c r="GG104" s="432">
        <f>'PTRM input'!CZ615</f>
        <v>0</v>
      </c>
      <c r="GH104" s="432">
        <f>'PTRM input'!DA615</f>
        <v>0</v>
      </c>
      <c r="GI104" s="432">
        <f>'PTRM input'!DB615</f>
        <v>0</v>
      </c>
      <c r="GJ104" s="463">
        <f>'PTRM input'!DC615</f>
        <v>0</v>
      </c>
    </row>
    <row r="105" spans="1:192" s="4" customFormat="1">
      <c r="A105" s="22"/>
      <c r="B105" s="22"/>
      <c r="C105" s="22"/>
      <c r="D105" s="22"/>
      <c r="E105" s="432" t="str">
        <f>'PTRM input'!E476</f>
        <v>Large Low Voltage Demand EN.NR</v>
      </c>
      <c r="F105" s="462">
        <f>'PTRM input'!F476</f>
        <v>29.359279191128735</v>
      </c>
      <c r="G105" s="432">
        <f>'PTRM input'!G476</f>
        <v>0</v>
      </c>
      <c r="H105" s="432">
        <f>'PTRM input'!H476</f>
        <v>0</v>
      </c>
      <c r="I105" s="432">
        <f>'PTRM input'!I476</f>
        <v>0</v>
      </c>
      <c r="J105" s="432">
        <f>'PTRM input'!J476</f>
        <v>0</v>
      </c>
      <c r="K105" s="463">
        <f>'PTRM input'!K476</f>
        <v>0</v>
      </c>
      <c r="L105" s="432">
        <f>'PTRM input'!G616</f>
        <v>0</v>
      </c>
      <c r="M105" s="432">
        <f>'PTRM input'!H616</f>
        <v>0</v>
      </c>
      <c r="N105" s="432">
        <f>'PTRM input'!I616</f>
        <v>0</v>
      </c>
      <c r="O105" s="432">
        <f>'PTRM input'!J616</f>
        <v>0</v>
      </c>
      <c r="P105" s="463">
        <f>'PTRM input'!K616</f>
        <v>0</v>
      </c>
      <c r="Q105" s="462">
        <f>'PTRM input'!L476</f>
        <v>23264.997827525716</v>
      </c>
      <c r="R105" s="432">
        <f>'PTRM input'!M476</f>
        <v>0</v>
      </c>
      <c r="S105" s="432">
        <f>'PTRM input'!N476</f>
        <v>0</v>
      </c>
      <c r="T105" s="432">
        <f>'PTRM input'!O476</f>
        <v>0</v>
      </c>
      <c r="U105" s="432">
        <f>'PTRM input'!P476</f>
        <v>0</v>
      </c>
      <c r="V105" s="463">
        <f>'PTRM input'!Q476</f>
        <v>0</v>
      </c>
      <c r="W105" s="432">
        <f>'PTRM input'!M616</f>
        <v>0</v>
      </c>
      <c r="X105" s="432">
        <f>'PTRM input'!N616</f>
        <v>0</v>
      </c>
      <c r="Y105" s="432">
        <f>'PTRM input'!O616</f>
        <v>0</v>
      </c>
      <c r="Z105" s="432">
        <f>'PTRM input'!P616</f>
        <v>0</v>
      </c>
      <c r="AA105" s="463">
        <f>'PTRM input'!Q616</f>
        <v>0</v>
      </c>
      <c r="AB105" s="432">
        <f>'PTRM input'!R476</f>
        <v>0</v>
      </c>
      <c r="AC105" s="432">
        <f>'PTRM input'!S476</f>
        <v>0</v>
      </c>
      <c r="AD105" s="432">
        <f>'PTRM input'!T476</f>
        <v>0</v>
      </c>
      <c r="AE105" s="432">
        <f>'PTRM input'!U476</f>
        <v>0</v>
      </c>
      <c r="AF105" s="432">
        <f>'PTRM input'!V476</f>
        <v>0</v>
      </c>
      <c r="AG105" s="432">
        <f>'PTRM input'!W476</f>
        <v>0</v>
      </c>
      <c r="AH105" s="462">
        <f>'PTRM input'!S616</f>
        <v>0</v>
      </c>
      <c r="AI105" s="432">
        <f>'PTRM input'!T616</f>
        <v>0</v>
      </c>
      <c r="AJ105" s="432">
        <f>'PTRM input'!U616</f>
        <v>0</v>
      </c>
      <c r="AK105" s="432">
        <f>'PTRM input'!V616</f>
        <v>0</v>
      </c>
      <c r="AL105" s="463">
        <f>'PTRM input'!W616</f>
        <v>0</v>
      </c>
      <c r="AM105" s="462">
        <f>'PTRM input'!X476</f>
        <v>40749104.915272363</v>
      </c>
      <c r="AN105" s="432">
        <f>'PTRM input'!Y476</f>
        <v>0</v>
      </c>
      <c r="AO105" s="432">
        <f>'PTRM input'!Z476</f>
        <v>0</v>
      </c>
      <c r="AP105" s="432">
        <f>'PTRM input'!AA476</f>
        <v>0</v>
      </c>
      <c r="AQ105" s="432">
        <f>'PTRM input'!AB476</f>
        <v>0</v>
      </c>
      <c r="AR105" s="463">
        <f>'PTRM input'!AC476</f>
        <v>0</v>
      </c>
      <c r="AS105" s="462">
        <f>'PTRM input'!Y616</f>
        <v>0</v>
      </c>
      <c r="AT105" s="432">
        <f>'PTRM input'!Z616</f>
        <v>0</v>
      </c>
      <c r="AU105" s="432">
        <f>'PTRM input'!AA616</f>
        <v>0</v>
      </c>
      <c r="AV105" s="432">
        <f>'PTRM input'!AB616</f>
        <v>0</v>
      </c>
      <c r="AW105" s="463">
        <f>'PTRM input'!AC616</f>
        <v>0</v>
      </c>
      <c r="AX105" s="462">
        <f>'PTRM input'!AD476</f>
        <v>0</v>
      </c>
      <c r="AY105" s="432">
        <f>'PTRM input'!AE476</f>
        <v>0</v>
      </c>
      <c r="AZ105" s="432">
        <f>'PTRM input'!AF476</f>
        <v>0</v>
      </c>
      <c r="BA105" s="432">
        <f>'PTRM input'!AG476</f>
        <v>0</v>
      </c>
      <c r="BB105" s="432">
        <f>'PTRM input'!AH476</f>
        <v>0</v>
      </c>
      <c r="BC105" s="463">
        <f>'PTRM input'!AI476</f>
        <v>0</v>
      </c>
      <c r="BD105" s="462">
        <f>'PTRM input'!AE616</f>
        <v>0</v>
      </c>
      <c r="BE105" s="432">
        <f>'PTRM input'!AF616</f>
        <v>0</v>
      </c>
      <c r="BF105" s="432">
        <f>'PTRM input'!AG616</f>
        <v>0</v>
      </c>
      <c r="BG105" s="432">
        <f>'PTRM input'!AH616</f>
        <v>0</v>
      </c>
      <c r="BH105" s="463">
        <f>'PTRM input'!AI616</f>
        <v>0</v>
      </c>
      <c r="BI105" s="462">
        <f>'PTRM input'!AJ476</f>
        <v>0</v>
      </c>
      <c r="BJ105" s="432">
        <f>'PTRM input'!AK476</f>
        <v>0</v>
      </c>
      <c r="BK105" s="432">
        <f>'PTRM input'!AL476</f>
        <v>0</v>
      </c>
      <c r="BL105" s="432">
        <f>'PTRM input'!AM476</f>
        <v>0</v>
      </c>
      <c r="BM105" s="432">
        <f>'PTRM input'!AN476</f>
        <v>0</v>
      </c>
      <c r="BN105" s="463">
        <f>'PTRM input'!AO476</f>
        <v>0</v>
      </c>
      <c r="BO105" s="462">
        <f>'PTRM input'!AK616</f>
        <v>0</v>
      </c>
      <c r="BP105" s="432">
        <f>'PTRM input'!AL616</f>
        <v>0</v>
      </c>
      <c r="BQ105" s="432">
        <f>'PTRM input'!AM616</f>
        <v>0</v>
      </c>
      <c r="BR105" s="432">
        <f>'PTRM input'!AN616</f>
        <v>0</v>
      </c>
      <c r="BS105" s="463">
        <f>'PTRM input'!AO616</f>
        <v>0</v>
      </c>
      <c r="BT105" s="462">
        <f>'PTRM input'!AP476</f>
        <v>0</v>
      </c>
      <c r="BU105" s="432">
        <f>'PTRM input'!AQ476</f>
        <v>0</v>
      </c>
      <c r="BV105" s="432">
        <f>'PTRM input'!AR476</f>
        <v>0</v>
      </c>
      <c r="BW105" s="432">
        <f>'PTRM input'!AS476</f>
        <v>0</v>
      </c>
      <c r="BX105" s="432">
        <f>'PTRM input'!AT476</f>
        <v>0</v>
      </c>
      <c r="BY105" s="463">
        <f>'PTRM input'!AU476</f>
        <v>0</v>
      </c>
      <c r="BZ105" s="462">
        <f>'PTRM input'!AQ616</f>
        <v>0</v>
      </c>
      <c r="CA105" s="432">
        <f>'PTRM input'!AR616</f>
        <v>0</v>
      </c>
      <c r="CB105" s="432">
        <f>'PTRM input'!AS616</f>
        <v>0</v>
      </c>
      <c r="CC105" s="432">
        <f>'PTRM input'!AT616</f>
        <v>0</v>
      </c>
      <c r="CD105" s="463">
        <f>'PTRM input'!AU616</f>
        <v>0</v>
      </c>
      <c r="CE105" s="462">
        <f>'PTRM input'!AV476</f>
        <v>27966226.97213608</v>
      </c>
      <c r="CF105" s="432">
        <f>'PTRM input'!AW476</f>
        <v>0</v>
      </c>
      <c r="CG105" s="432">
        <f>'PTRM input'!AX476</f>
        <v>0</v>
      </c>
      <c r="CH105" s="432">
        <f>'PTRM input'!AY476</f>
        <v>0</v>
      </c>
      <c r="CI105" s="432">
        <f>'PTRM input'!AZ476</f>
        <v>0</v>
      </c>
      <c r="CJ105" s="463">
        <f>'PTRM input'!BA476</f>
        <v>0</v>
      </c>
      <c r="CK105" s="462">
        <f>'PTRM input'!AW616</f>
        <v>0</v>
      </c>
      <c r="CL105" s="432">
        <f>'PTRM input'!AX616</f>
        <v>0</v>
      </c>
      <c r="CM105" s="432">
        <f>'PTRM input'!AY616</f>
        <v>0</v>
      </c>
      <c r="CN105" s="432">
        <f>'PTRM input'!AZ616</f>
        <v>0</v>
      </c>
      <c r="CO105" s="463">
        <f>'PTRM input'!BA616</f>
        <v>0</v>
      </c>
      <c r="CP105" s="462">
        <f>'PTRM input'!BB476</f>
        <v>0</v>
      </c>
      <c r="CQ105" s="432">
        <f>'PTRM input'!BC476</f>
        <v>0</v>
      </c>
      <c r="CR105" s="432">
        <f>'PTRM input'!BD476</f>
        <v>0</v>
      </c>
      <c r="CS105" s="432">
        <f>'PTRM input'!BE476</f>
        <v>0</v>
      </c>
      <c r="CT105" s="432">
        <f>'PTRM input'!BF476</f>
        <v>0</v>
      </c>
      <c r="CU105" s="463">
        <f>'PTRM input'!BG476</f>
        <v>0</v>
      </c>
      <c r="CV105" s="462">
        <f>'PTRM input'!BC616</f>
        <v>0</v>
      </c>
      <c r="CW105" s="432">
        <f>'PTRM input'!BD616</f>
        <v>0</v>
      </c>
      <c r="CX105" s="432">
        <f>'PTRM input'!BE616</f>
        <v>0</v>
      </c>
      <c r="CY105" s="432">
        <f>'PTRM input'!BF616</f>
        <v>0</v>
      </c>
      <c r="CZ105" s="463">
        <f>'PTRM input'!BG616</f>
        <v>0</v>
      </c>
      <c r="DA105" s="462">
        <f>'PTRM input'!BH476</f>
        <v>0</v>
      </c>
      <c r="DB105" s="432">
        <f>'PTRM input'!BI476</f>
        <v>0</v>
      </c>
      <c r="DC105" s="432">
        <f>'PTRM input'!BJ476</f>
        <v>0</v>
      </c>
      <c r="DD105" s="432">
        <f>'PTRM input'!BK476</f>
        <v>0</v>
      </c>
      <c r="DE105" s="432">
        <f>'PTRM input'!BL476</f>
        <v>0</v>
      </c>
      <c r="DF105" s="463">
        <f>'PTRM input'!BM476</f>
        <v>0</v>
      </c>
      <c r="DG105" s="462">
        <f>'PTRM input'!BI616</f>
        <v>0</v>
      </c>
      <c r="DH105" s="432">
        <f>'PTRM input'!BJ616</f>
        <v>0</v>
      </c>
      <c r="DI105" s="432">
        <f>'PTRM input'!BK616</f>
        <v>0</v>
      </c>
      <c r="DJ105" s="432">
        <f>'PTRM input'!BL616</f>
        <v>0</v>
      </c>
      <c r="DK105" s="463">
        <f>'PTRM input'!BM616</f>
        <v>0</v>
      </c>
      <c r="DL105" s="462">
        <f>'PTRM input'!BN476</f>
        <v>0</v>
      </c>
      <c r="DM105" s="432">
        <f>'PTRM input'!BO476</f>
        <v>0</v>
      </c>
      <c r="DN105" s="432">
        <f>'PTRM input'!BP476</f>
        <v>0</v>
      </c>
      <c r="DO105" s="432">
        <f>'PTRM input'!BQ476</f>
        <v>0</v>
      </c>
      <c r="DP105" s="432">
        <f>'PTRM input'!BR476</f>
        <v>0</v>
      </c>
      <c r="DQ105" s="463">
        <f>'PTRM input'!BS476</f>
        <v>0</v>
      </c>
      <c r="DR105" s="462">
        <f>'PTRM input'!BO616</f>
        <v>0</v>
      </c>
      <c r="DS105" s="432">
        <f>'PTRM input'!BP616</f>
        <v>0</v>
      </c>
      <c r="DT105" s="432">
        <f>'PTRM input'!BQ616</f>
        <v>0</v>
      </c>
      <c r="DU105" s="432">
        <f>'PTRM input'!BR616</f>
        <v>0</v>
      </c>
      <c r="DV105" s="463">
        <f>'PTRM input'!BS616</f>
        <v>0</v>
      </c>
      <c r="DW105" s="462">
        <f>'PTRM input'!BT476</f>
        <v>0</v>
      </c>
      <c r="DX105" s="432">
        <f>'PTRM input'!BU476</f>
        <v>0</v>
      </c>
      <c r="DY105" s="432">
        <f>'PTRM input'!BV476</f>
        <v>0</v>
      </c>
      <c r="DZ105" s="432">
        <f>'PTRM input'!BW476</f>
        <v>0</v>
      </c>
      <c r="EA105" s="432">
        <f>'PTRM input'!BX476</f>
        <v>0</v>
      </c>
      <c r="EB105" s="463">
        <f>'PTRM input'!BY476</f>
        <v>0</v>
      </c>
      <c r="EC105" s="462">
        <f>'PTRM input'!BU616</f>
        <v>0</v>
      </c>
      <c r="ED105" s="432">
        <f>'PTRM input'!BV616</f>
        <v>0</v>
      </c>
      <c r="EE105" s="432">
        <f>'PTRM input'!BW616</f>
        <v>0</v>
      </c>
      <c r="EF105" s="432">
        <f>'PTRM input'!BX616</f>
        <v>0</v>
      </c>
      <c r="EG105" s="463">
        <f>'PTRM input'!BY616</f>
        <v>0</v>
      </c>
      <c r="EH105" s="462">
        <f>'PTRM input'!BZ476</f>
        <v>0</v>
      </c>
      <c r="EI105" s="432">
        <f>'PTRM input'!CA476</f>
        <v>0</v>
      </c>
      <c r="EJ105" s="432">
        <f>'PTRM input'!CB476</f>
        <v>0</v>
      </c>
      <c r="EK105" s="432">
        <f>'PTRM input'!CC476</f>
        <v>0</v>
      </c>
      <c r="EL105" s="432">
        <f>'PTRM input'!CD476</f>
        <v>0</v>
      </c>
      <c r="EM105" s="463">
        <f>'PTRM input'!CE476</f>
        <v>0</v>
      </c>
      <c r="EN105" s="462">
        <f>'PTRM input'!CA616</f>
        <v>0</v>
      </c>
      <c r="EO105" s="432">
        <f>'PTRM input'!CB616</f>
        <v>0</v>
      </c>
      <c r="EP105" s="432">
        <f>'PTRM input'!CC616</f>
        <v>0</v>
      </c>
      <c r="EQ105" s="432">
        <f>'PTRM input'!CD616</f>
        <v>0</v>
      </c>
      <c r="ER105" s="463">
        <f>'PTRM input'!CE616</f>
        <v>0</v>
      </c>
      <c r="ES105" s="462">
        <f>'PTRM input'!CF476</f>
        <v>0</v>
      </c>
      <c r="ET105" s="432">
        <f>'PTRM input'!CG476</f>
        <v>0</v>
      </c>
      <c r="EU105" s="432">
        <f>'PTRM input'!CH476</f>
        <v>0</v>
      </c>
      <c r="EV105" s="432">
        <f>'PTRM input'!CI476</f>
        <v>0</v>
      </c>
      <c r="EW105" s="432">
        <f>'PTRM input'!CJ476</f>
        <v>0</v>
      </c>
      <c r="EX105" s="463">
        <f>'PTRM input'!CK476</f>
        <v>0</v>
      </c>
      <c r="EY105" s="462">
        <f>'PTRM input'!CG616</f>
        <v>0</v>
      </c>
      <c r="EZ105" s="432">
        <f>'PTRM input'!CH616</f>
        <v>0</v>
      </c>
      <c r="FA105" s="432">
        <f>'PTRM input'!CI616</f>
        <v>0</v>
      </c>
      <c r="FB105" s="432">
        <f>'PTRM input'!CJ616</f>
        <v>0</v>
      </c>
      <c r="FC105" s="463">
        <f>'PTRM input'!CK616</f>
        <v>0</v>
      </c>
      <c r="FD105" s="462">
        <f>'PTRM input'!CL476</f>
        <v>0</v>
      </c>
      <c r="FE105" s="432">
        <f>'PTRM input'!CM476</f>
        <v>0</v>
      </c>
      <c r="FF105" s="432">
        <f>'PTRM input'!CN476</f>
        <v>0</v>
      </c>
      <c r="FG105" s="432">
        <f>'PTRM input'!CO476</f>
        <v>0</v>
      </c>
      <c r="FH105" s="432">
        <f>'PTRM input'!CP476</f>
        <v>0</v>
      </c>
      <c r="FI105" s="463">
        <f>'PTRM input'!CQ476</f>
        <v>0</v>
      </c>
      <c r="FJ105" s="462">
        <f>'PTRM input'!CM616</f>
        <v>0</v>
      </c>
      <c r="FK105" s="432">
        <f>'PTRM input'!CN616</f>
        <v>0</v>
      </c>
      <c r="FL105" s="432">
        <f>'PTRM input'!CO616</f>
        <v>0</v>
      </c>
      <c r="FM105" s="432">
        <f>'PTRM input'!CP616</f>
        <v>0</v>
      </c>
      <c r="FN105" s="463">
        <f>'PTRM input'!CQ616</f>
        <v>0</v>
      </c>
      <c r="FO105" s="462">
        <f>'PTRM input'!CR476</f>
        <v>0</v>
      </c>
      <c r="FP105" s="432">
        <f>'PTRM input'!CS476</f>
        <v>0</v>
      </c>
      <c r="FQ105" s="432">
        <f>'PTRM input'!CT476</f>
        <v>0</v>
      </c>
      <c r="FR105" s="432">
        <f>'PTRM input'!CU476</f>
        <v>0</v>
      </c>
      <c r="FS105" s="432">
        <f>'PTRM input'!CV476</f>
        <v>0</v>
      </c>
      <c r="FT105" s="463">
        <f>'PTRM input'!CW476</f>
        <v>0</v>
      </c>
      <c r="FU105" s="462">
        <f>'PTRM input'!CS616</f>
        <v>0</v>
      </c>
      <c r="FV105" s="432">
        <f>'PTRM input'!CT616</f>
        <v>0</v>
      </c>
      <c r="FW105" s="432">
        <f>'PTRM input'!CU616</f>
        <v>0</v>
      </c>
      <c r="FX105" s="432">
        <f>'PTRM input'!CV616</f>
        <v>0</v>
      </c>
      <c r="FY105" s="463">
        <f>'PTRM input'!CW616</f>
        <v>0</v>
      </c>
      <c r="FZ105" s="462">
        <f>'PTRM input'!CX476</f>
        <v>0</v>
      </c>
      <c r="GA105" s="432">
        <f>'PTRM input'!CY476</f>
        <v>0</v>
      </c>
      <c r="GB105" s="432">
        <f>'PTRM input'!CZ476</f>
        <v>0</v>
      </c>
      <c r="GC105" s="432">
        <f>'PTRM input'!DA476</f>
        <v>0</v>
      </c>
      <c r="GD105" s="432">
        <f>'PTRM input'!DB476</f>
        <v>0</v>
      </c>
      <c r="GE105" s="463">
        <f>'PTRM input'!DC476</f>
        <v>0</v>
      </c>
      <c r="GF105" s="462">
        <f>'PTRM input'!CY616</f>
        <v>0</v>
      </c>
      <c r="GG105" s="432">
        <f>'PTRM input'!CZ616</f>
        <v>0</v>
      </c>
      <c r="GH105" s="432">
        <f>'PTRM input'!DA616</f>
        <v>0</v>
      </c>
      <c r="GI105" s="432">
        <f>'PTRM input'!DB616</f>
        <v>0</v>
      </c>
      <c r="GJ105" s="463">
        <f>'PTRM input'!DC616</f>
        <v>0</v>
      </c>
    </row>
    <row r="106" spans="1:192" s="4" customFormat="1">
      <c r="A106" s="22"/>
      <c r="B106" s="22"/>
      <c r="C106" s="22"/>
      <c r="D106" s="22"/>
      <c r="E106" s="432" t="str">
        <f>'PTRM input'!E477</f>
        <v>Large Low Voltage Demand EN.R CXX</v>
      </c>
      <c r="F106" s="462">
        <f>'PTRM input'!F477</f>
        <v>4.1130843661667313</v>
      </c>
      <c r="G106" s="432">
        <f>'PTRM input'!G477</f>
        <v>0</v>
      </c>
      <c r="H106" s="432">
        <f>'PTRM input'!H477</f>
        <v>0</v>
      </c>
      <c r="I106" s="432">
        <f>'PTRM input'!I477</f>
        <v>0</v>
      </c>
      <c r="J106" s="432">
        <f>'PTRM input'!J477</f>
        <v>0</v>
      </c>
      <c r="K106" s="463">
        <f>'PTRM input'!K477</f>
        <v>0</v>
      </c>
      <c r="L106" s="432">
        <f>'PTRM input'!G617</f>
        <v>0</v>
      </c>
      <c r="M106" s="432">
        <f>'PTRM input'!H617</f>
        <v>0</v>
      </c>
      <c r="N106" s="432">
        <f>'PTRM input'!I617</f>
        <v>0</v>
      </c>
      <c r="O106" s="432">
        <f>'PTRM input'!J617</f>
        <v>0</v>
      </c>
      <c r="P106" s="463">
        <f>'PTRM input'!K617</f>
        <v>0</v>
      </c>
      <c r="Q106" s="462">
        <f>'PTRM input'!L477</f>
        <v>883.59837495965019</v>
      </c>
      <c r="R106" s="432">
        <f>'PTRM input'!M477</f>
        <v>0</v>
      </c>
      <c r="S106" s="432">
        <f>'PTRM input'!N477</f>
        <v>0</v>
      </c>
      <c r="T106" s="432">
        <f>'PTRM input'!O477</f>
        <v>0</v>
      </c>
      <c r="U106" s="432">
        <f>'PTRM input'!P477</f>
        <v>0</v>
      </c>
      <c r="V106" s="463">
        <f>'PTRM input'!Q477</f>
        <v>0</v>
      </c>
      <c r="W106" s="432">
        <f>'PTRM input'!M617</f>
        <v>0</v>
      </c>
      <c r="X106" s="432">
        <f>'PTRM input'!N617</f>
        <v>0</v>
      </c>
      <c r="Y106" s="432">
        <f>'PTRM input'!O617</f>
        <v>0</v>
      </c>
      <c r="Z106" s="432">
        <f>'PTRM input'!P617</f>
        <v>0</v>
      </c>
      <c r="AA106" s="463">
        <f>'PTRM input'!Q617</f>
        <v>0</v>
      </c>
      <c r="AB106" s="432">
        <f>'PTRM input'!R477</f>
        <v>0</v>
      </c>
      <c r="AC106" s="432">
        <f>'PTRM input'!S477</f>
        <v>0</v>
      </c>
      <c r="AD106" s="432">
        <f>'PTRM input'!T477</f>
        <v>0</v>
      </c>
      <c r="AE106" s="432">
        <f>'PTRM input'!U477</f>
        <v>0</v>
      </c>
      <c r="AF106" s="432">
        <f>'PTRM input'!V477</f>
        <v>0</v>
      </c>
      <c r="AG106" s="432">
        <f>'PTRM input'!W477</f>
        <v>0</v>
      </c>
      <c r="AH106" s="462">
        <f>'PTRM input'!S617</f>
        <v>0</v>
      </c>
      <c r="AI106" s="432">
        <f>'PTRM input'!T617</f>
        <v>0</v>
      </c>
      <c r="AJ106" s="432">
        <f>'PTRM input'!U617</f>
        <v>0</v>
      </c>
      <c r="AK106" s="432">
        <f>'PTRM input'!V617</f>
        <v>0</v>
      </c>
      <c r="AL106" s="463">
        <f>'PTRM input'!W617</f>
        <v>0</v>
      </c>
      <c r="AM106" s="462">
        <f>'PTRM input'!X477</f>
        <v>1530158.5451379188</v>
      </c>
      <c r="AN106" s="432">
        <f>'PTRM input'!Y477</f>
        <v>0</v>
      </c>
      <c r="AO106" s="432">
        <f>'PTRM input'!Z477</f>
        <v>0</v>
      </c>
      <c r="AP106" s="432">
        <f>'PTRM input'!AA477</f>
        <v>0</v>
      </c>
      <c r="AQ106" s="432">
        <f>'PTRM input'!AB477</f>
        <v>0</v>
      </c>
      <c r="AR106" s="463">
        <f>'PTRM input'!AC477</f>
        <v>0</v>
      </c>
      <c r="AS106" s="462">
        <f>'PTRM input'!Y617</f>
        <v>0</v>
      </c>
      <c r="AT106" s="432">
        <f>'PTRM input'!Z617</f>
        <v>0</v>
      </c>
      <c r="AU106" s="432">
        <f>'PTRM input'!AA617</f>
        <v>0</v>
      </c>
      <c r="AV106" s="432">
        <f>'PTRM input'!AB617</f>
        <v>0</v>
      </c>
      <c r="AW106" s="463">
        <f>'PTRM input'!AC617</f>
        <v>0</v>
      </c>
      <c r="AX106" s="462">
        <f>'PTRM input'!AD477</f>
        <v>0</v>
      </c>
      <c r="AY106" s="432">
        <f>'PTRM input'!AE477</f>
        <v>0</v>
      </c>
      <c r="AZ106" s="432">
        <f>'PTRM input'!AF477</f>
        <v>0</v>
      </c>
      <c r="BA106" s="432">
        <f>'PTRM input'!AG477</f>
        <v>0</v>
      </c>
      <c r="BB106" s="432">
        <f>'PTRM input'!AH477</f>
        <v>0</v>
      </c>
      <c r="BC106" s="463">
        <f>'PTRM input'!AI477</f>
        <v>0</v>
      </c>
      <c r="BD106" s="462">
        <f>'PTRM input'!AE617</f>
        <v>0</v>
      </c>
      <c r="BE106" s="432">
        <f>'PTRM input'!AF617</f>
        <v>0</v>
      </c>
      <c r="BF106" s="432">
        <f>'PTRM input'!AG617</f>
        <v>0</v>
      </c>
      <c r="BG106" s="432">
        <f>'PTRM input'!AH617</f>
        <v>0</v>
      </c>
      <c r="BH106" s="463">
        <f>'PTRM input'!AI617</f>
        <v>0</v>
      </c>
      <c r="BI106" s="462">
        <f>'PTRM input'!AJ477</f>
        <v>0</v>
      </c>
      <c r="BJ106" s="432">
        <f>'PTRM input'!AK477</f>
        <v>0</v>
      </c>
      <c r="BK106" s="432">
        <f>'PTRM input'!AL477</f>
        <v>0</v>
      </c>
      <c r="BL106" s="432">
        <f>'PTRM input'!AM477</f>
        <v>0</v>
      </c>
      <c r="BM106" s="432">
        <f>'PTRM input'!AN477</f>
        <v>0</v>
      </c>
      <c r="BN106" s="463">
        <f>'PTRM input'!AO477</f>
        <v>0</v>
      </c>
      <c r="BO106" s="462">
        <f>'PTRM input'!AK617</f>
        <v>0</v>
      </c>
      <c r="BP106" s="432">
        <f>'PTRM input'!AL617</f>
        <v>0</v>
      </c>
      <c r="BQ106" s="432">
        <f>'PTRM input'!AM617</f>
        <v>0</v>
      </c>
      <c r="BR106" s="432">
        <f>'PTRM input'!AN617</f>
        <v>0</v>
      </c>
      <c r="BS106" s="463">
        <f>'PTRM input'!AO617</f>
        <v>0</v>
      </c>
      <c r="BT106" s="462">
        <f>'PTRM input'!AP477</f>
        <v>0</v>
      </c>
      <c r="BU106" s="432">
        <f>'PTRM input'!AQ477</f>
        <v>0</v>
      </c>
      <c r="BV106" s="432">
        <f>'PTRM input'!AR477</f>
        <v>0</v>
      </c>
      <c r="BW106" s="432">
        <f>'PTRM input'!AS477</f>
        <v>0</v>
      </c>
      <c r="BX106" s="432">
        <f>'PTRM input'!AT477</f>
        <v>0</v>
      </c>
      <c r="BY106" s="463">
        <f>'PTRM input'!AU477</f>
        <v>0</v>
      </c>
      <c r="BZ106" s="462">
        <f>'PTRM input'!AQ617</f>
        <v>0</v>
      </c>
      <c r="CA106" s="432">
        <f>'PTRM input'!AR617</f>
        <v>0</v>
      </c>
      <c r="CB106" s="432">
        <f>'PTRM input'!AS617</f>
        <v>0</v>
      </c>
      <c r="CC106" s="432">
        <f>'PTRM input'!AT617</f>
        <v>0</v>
      </c>
      <c r="CD106" s="463">
        <f>'PTRM input'!AU617</f>
        <v>0</v>
      </c>
      <c r="CE106" s="462">
        <f>'PTRM input'!AV477</f>
        <v>644603.78892689478</v>
      </c>
      <c r="CF106" s="432">
        <f>'PTRM input'!AW477</f>
        <v>0</v>
      </c>
      <c r="CG106" s="432">
        <f>'PTRM input'!AX477</f>
        <v>0</v>
      </c>
      <c r="CH106" s="432">
        <f>'PTRM input'!AY477</f>
        <v>0</v>
      </c>
      <c r="CI106" s="432">
        <f>'PTRM input'!AZ477</f>
        <v>0</v>
      </c>
      <c r="CJ106" s="463">
        <f>'PTRM input'!BA477</f>
        <v>0</v>
      </c>
      <c r="CK106" s="462">
        <f>'PTRM input'!AW617</f>
        <v>0</v>
      </c>
      <c r="CL106" s="432">
        <f>'PTRM input'!AX617</f>
        <v>0</v>
      </c>
      <c r="CM106" s="432">
        <f>'PTRM input'!AY617</f>
        <v>0</v>
      </c>
      <c r="CN106" s="432">
        <f>'PTRM input'!AZ617</f>
        <v>0</v>
      </c>
      <c r="CO106" s="463">
        <f>'PTRM input'!BA617</f>
        <v>0</v>
      </c>
      <c r="CP106" s="462">
        <f>'PTRM input'!BB477</f>
        <v>0</v>
      </c>
      <c r="CQ106" s="432">
        <f>'PTRM input'!BC477</f>
        <v>0</v>
      </c>
      <c r="CR106" s="432">
        <f>'PTRM input'!BD477</f>
        <v>0</v>
      </c>
      <c r="CS106" s="432">
        <f>'PTRM input'!BE477</f>
        <v>0</v>
      </c>
      <c r="CT106" s="432">
        <f>'PTRM input'!BF477</f>
        <v>0</v>
      </c>
      <c r="CU106" s="463">
        <f>'PTRM input'!BG477</f>
        <v>0</v>
      </c>
      <c r="CV106" s="462">
        <f>'PTRM input'!BC617</f>
        <v>0</v>
      </c>
      <c r="CW106" s="432">
        <f>'PTRM input'!BD617</f>
        <v>0</v>
      </c>
      <c r="CX106" s="432">
        <f>'PTRM input'!BE617</f>
        <v>0</v>
      </c>
      <c r="CY106" s="432">
        <f>'PTRM input'!BF617</f>
        <v>0</v>
      </c>
      <c r="CZ106" s="463">
        <f>'PTRM input'!BG617</f>
        <v>0</v>
      </c>
      <c r="DA106" s="462">
        <f>'PTRM input'!BH477</f>
        <v>0</v>
      </c>
      <c r="DB106" s="432">
        <f>'PTRM input'!BI477</f>
        <v>0</v>
      </c>
      <c r="DC106" s="432">
        <f>'PTRM input'!BJ477</f>
        <v>0</v>
      </c>
      <c r="DD106" s="432">
        <f>'PTRM input'!BK477</f>
        <v>0</v>
      </c>
      <c r="DE106" s="432">
        <f>'PTRM input'!BL477</f>
        <v>0</v>
      </c>
      <c r="DF106" s="463">
        <f>'PTRM input'!BM477</f>
        <v>0</v>
      </c>
      <c r="DG106" s="462">
        <f>'PTRM input'!BI617</f>
        <v>0</v>
      </c>
      <c r="DH106" s="432">
        <f>'PTRM input'!BJ617</f>
        <v>0</v>
      </c>
      <c r="DI106" s="432">
        <f>'PTRM input'!BK617</f>
        <v>0</v>
      </c>
      <c r="DJ106" s="432">
        <f>'PTRM input'!BL617</f>
        <v>0</v>
      </c>
      <c r="DK106" s="463">
        <f>'PTRM input'!BM617</f>
        <v>0</v>
      </c>
      <c r="DL106" s="462">
        <f>'PTRM input'!BN477</f>
        <v>0</v>
      </c>
      <c r="DM106" s="432">
        <f>'PTRM input'!BO477</f>
        <v>0</v>
      </c>
      <c r="DN106" s="432">
        <f>'PTRM input'!BP477</f>
        <v>0</v>
      </c>
      <c r="DO106" s="432">
        <f>'PTRM input'!BQ477</f>
        <v>0</v>
      </c>
      <c r="DP106" s="432">
        <f>'PTRM input'!BR477</f>
        <v>0</v>
      </c>
      <c r="DQ106" s="463">
        <f>'PTRM input'!BS477</f>
        <v>0</v>
      </c>
      <c r="DR106" s="462">
        <f>'PTRM input'!BO617</f>
        <v>0</v>
      </c>
      <c r="DS106" s="432">
        <f>'PTRM input'!BP617</f>
        <v>0</v>
      </c>
      <c r="DT106" s="432">
        <f>'PTRM input'!BQ617</f>
        <v>0</v>
      </c>
      <c r="DU106" s="432">
        <f>'PTRM input'!BR617</f>
        <v>0</v>
      </c>
      <c r="DV106" s="463">
        <f>'PTRM input'!BS617</f>
        <v>0</v>
      </c>
      <c r="DW106" s="462">
        <f>'PTRM input'!BT477</f>
        <v>0</v>
      </c>
      <c r="DX106" s="432">
        <f>'PTRM input'!BU477</f>
        <v>0</v>
      </c>
      <c r="DY106" s="432">
        <f>'PTRM input'!BV477</f>
        <v>0</v>
      </c>
      <c r="DZ106" s="432">
        <f>'PTRM input'!BW477</f>
        <v>0</v>
      </c>
      <c r="EA106" s="432">
        <f>'PTRM input'!BX477</f>
        <v>0</v>
      </c>
      <c r="EB106" s="463">
        <f>'PTRM input'!BY477</f>
        <v>0</v>
      </c>
      <c r="EC106" s="462">
        <f>'PTRM input'!BU617</f>
        <v>0</v>
      </c>
      <c r="ED106" s="432">
        <f>'PTRM input'!BV617</f>
        <v>0</v>
      </c>
      <c r="EE106" s="432">
        <f>'PTRM input'!BW617</f>
        <v>0</v>
      </c>
      <c r="EF106" s="432">
        <f>'PTRM input'!BX617</f>
        <v>0</v>
      </c>
      <c r="EG106" s="463">
        <f>'PTRM input'!BY617</f>
        <v>0</v>
      </c>
      <c r="EH106" s="462">
        <f>'PTRM input'!BZ477</f>
        <v>0</v>
      </c>
      <c r="EI106" s="432">
        <f>'PTRM input'!CA477</f>
        <v>0</v>
      </c>
      <c r="EJ106" s="432">
        <f>'PTRM input'!CB477</f>
        <v>0</v>
      </c>
      <c r="EK106" s="432">
        <f>'PTRM input'!CC477</f>
        <v>0</v>
      </c>
      <c r="EL106" s="432">
        <f>'PTRM input'!CD477</f>
        <v>0</v>
      </c>
      <c r="EM106" s="463">
        <f>'PTRM input'!CE477</f>
        <v>0</v>
      </c>
      <c r="EN106" s="462">
        <f>'PTRM input'!CA617</f>
        <v>0</v>
      </c>
      <c r="EO106" s="432">
        <f>'PTRM input'!CB617</f>
        <v>0</v>
      </c>
      <c r="EP106" s="432">
        <f>'PTRM input'!CC617</f>
        <v>0</v>
      </c>
      <c r="EQ106" s="432">
        <f>'PTRM input'!CD617</f>
        <v>0</v>
      </c>
      <c r="ER106" s="463">
        <f>'PTRM input'!CE617</f>
        <v>0</v>
      </c>
      <c r="ES106" s="462">
        <f>'PTRM input'!CF477</f>
        <v>0</v>
      </c>
      <c r="ET106" s="432">
        <f>'PTRM input'!CG477</f>
        <v>0</v>
      </c>
      <c r="EU106" s="432">
        <f>'PTRM input'!CH477</f>
        <v>0</v>
      </c>
      <c r="EV106" s="432">
        <f>'PTRM input'!CI477</f>
        <v>0</v>
      </c>
      <c r="EW106" s="432">
        <f>'PTRM input'!CJ477</f>
        <v>0</v>
      </c>
      <c r="EX106" s="463">
        <f>'PTRM input'!CK477</f>
        <v>0</v>
      </c>
      <c r="EY106" s="462">
        <f>'PTRM input'!CG617</f>
        <v>0</v>
      </c>
      <c r="EZ106" s="432">
        <f>'PTRM input'!CH617</f>
        <v>0</v>
      </c>
      <c r="FA106" s="432">
        <f>'PTRM input'!CI617</f>
        <v>0</v>
      </c>
      <c r="FB106" s="432">
        <f>'PTRM input'!CJ617</f>
        <v>0</v>
      </c>
      <c r="FC106" s="463">
        <f>'PTRM input'!CK617</f>
        <v>0</v>
      </c>
      <c r="FD106" s="462">
        <f>'PTRM input'!CL477</f>
        <v>0</v>
      </c>
      <c r="FE106" s="432">
        <f>'PTRM input'!CM477</f>
        <v>0</v>
      </c>
      <c r="FF106" s="432">
        <f>'PTRM input'!CN477</f>
        <v>0</v>
      </c>
      <c r="FG106" s="432">
        <f>'PTRM input'!CO477</f>
        <v>0</v>
      </c>
      <c r="FH106" s="432">
        <f>'PTRM input'!CP477</f>
        <v>0</v>
      </c>
      <c r="FI106" s="463">
        <f>'PTRM input'!CQ477</f>
        <v>0</v>
      </c>
      <c r="FJ106" s="462">
        <f>'PTRM input'!CM617</f>
        <v>0</v>
      </c>
      <c r="FK106" s="432">
        <f>'PTRM input'!CN617</f>
        <v>0</v>
      </c>
      <c r="FL106" s="432">
        <f>'PTRM input'!CO617</f>
        <v>0</v>
      </c>
      <c r="FM106" s="432">
        <f>'PTRM input'!CP617</f>
        <v>0</v>
      </c>
      <c r="FN106" s="463">
        <f>'PTRM input'!CQ617</f>
        <v>0</v>
      </c>
      <c r="FO106" s="462">
        <f>'PTRM input'!CR477</f>
        <v>0</v>
      </c>
      <c r="FP106" s="432">
        <f>'PTRM input'!CS477</f>
        <v>0</v>
      </c>
      <c r="FQ106" s="432">
        <f>'PTRM input'!CT477</f>
        <v>0</v>
      </c>
      <c r="FR106" s="432">
        <f>'PTRM input'!CU477</f>
        <v>0</v>
      </c>
      <c r="FS106" s="432">
        <f>'PTRM input'!CV477</f>
        <v>0</v>
      </c>
      <c r="FT106" s="463">
        <f>'PTRM input'!CW477</f>
        <v>0</v>
      </c>
      <c r="FU106" s="462">
        <f>'PTRM input'!CS617</f>
        <v>0</v>
      </c>
      <c r="FV106" s="432">
        <f>'PTRM input'!CT617</f>
        <v>0</v>
      </c>
      <c r="FW106" s="432">
        <f>'PTRM input'!CU617</f>
        <v>0</v>
      </c>
      <c r="FX106" s="432">
        <f>'PTRM input'!CV617</f>
        <v>0</v>
      </c>
      <c r="FY106" s="463">
        <f>'PTRM input'!CW617</f>
        <v>0</v>
      </c>
      <c r="FZ106" s="462">
        <f>'PTRM input'!CX477</f>
        <v>0</v>
      </c>
      <c r="GA106" s="432">
        <f>'PTRM input'!CY477</f>
        <v>0</v>
      </c>
      <c r="GB106" s="432">
        <f>'PTRM input'!CZ477</f>
        <v>0</v>
      </c>
      <c r="GC106" s="432">
        <f>'PTRM input'!DA477</f>
        <v>0</v>
      </c>
      <c r="GD106" s="432">
        <f>'PTRM input'!DB477</f>
        <v>0</v>
      </c>
      <c r="GE106" s="463">
        <f>'PTRM input'!DC477</f>
        <v>0</v>
      </c>
      <c r="GF106" s="462">
        <f>'PTRM input'!CY617</f>
        <v>0</v>
      </c>
      <c r="GG106" s="432">
        <f>'PTRM input'!CZ617</f>
        <v>0</v>
      </c>
      <c r="GH106" s="432">
        <f>'PTRM input'!DA617</f>
        <v>0</v>
      </c>
      <c r="GI106" s="432">
        <f>'PTRM input'!DB617</f>
        <v>0</v>
      </c>
      <c r="GJ106" s="463">
        <f>'PTRM input'!DC617</f>
        <v>0</v>
      </c>
    </row>
    <row r="107" spans="1:192" s="4" customFormat="1">
      <c r="A107" s="22"/>
      <c r="B107" s="22"/>
      <c r="C107" s="22"/>
      <c r="D107" s="22"/>
      <c r="E107" s="432" t="str">
        <f>'PTRM input'!E478</f>
        <v>Large Low Voltage Demand EN.NRCXX</v>
      </c>
      <c r="F107" s="462">
        <f>'PTRM input'!F478</f>
        <v>5.4861111111110477</v>
      </c>
      <c r="G107" s="432">
        <f>'PTRM input'!G478</f>
        <v>0</v>
      </c>
      <c r="H107" s="432">
        <f>'PTRM input'!H478</f>
        <v>0</v>
      </c>
      <c r="I107" s="432">
        <f>'PTRM input'!I478</f>
        <v>0</v>
      </c>
      <c r="J107" s="432">
        <f>'PTRM input'!J478</f>
        <v>0</v>
      </c>
      <c r="K107" s="463">
        <f>'PTRM input'!K478</f>
        <v>0</v>
      </c>
      <c r="L107" s="432">
        <f>'PTRM input'!G618</f>
        <v>0</v>
      </c>
      <c r="M107" s="432">
        <f>'PTRM input'!H618</f>
        <v>0</v>
      </c>
      <c r="N107" s="432">
        <f>'PTRM input'!I618</f>
        <v>0</v>
      </c>
      <c r="O107" s="432">
        <f>'PTRM input'!J618</f>
        <v>0</v>
      </c>
      <c r="P107" s="463">
        <f>'PTRM input'!K618</f>
        <v>0</v>
      </c>
      <c r="Q107" s="462">
        <f>'PTRM input'!L478</f>
        <v>0</v>
      </c>
      <c r="R107" s="432">
        <f>'PTRM input'!M478</f>
        <v>0</v>
      </c>
      <c r="S107" s="432">
        <f>'PTRM input'!N478</f>
        <v>0</v>
      </c>
      <c r="T107" s="432">
        <f>'PTRM input'!O478</f>
        <v>0</v>
      </c>
      <c r="U107" s="432">
        <f>'PTRM input'!P478</f>
        <v>0</v>
      </c>
      <c r="V107" s="463">
        <f>'PTRM input'!Q478</f>
        <v>0</v>
      </c>
      <c r="W107" s="432">
        <f>'PTRM input'!M618</f>
        <v>0</v>
      </c>
      <c r="X107" s="432">
        <f>'PTRM input'!N618</f>
        <v>0</v>
      </c>
      <c r="Y107" s="432">
        <f>'PTRM input'!O618</f>
        <v>0</v>
      </c>
      <c r="Z107" s="432">
        <f>'PTRM input'!P618</f>
        <v>0</v>
      </c>
      <c r="AA107" s="463">
        <f>'PTRM input'!Q618</f>
        <v>0</v>
      </c>
      <c r="AB107" s="432">
        <f>'PTRM input'!R478</f>
        <v>0</v>
      </c>
      <c r="AC107" s="432">
        <f>'PTRM input'!S478</f>
        <v>0</v>
      </c>
      <c r="AD107" s="432">
        <f>'PTRM input'!T478</f>
        <v>0</v>
      </c>
      <c r="AE107" s="432">
        <f>'PTRM input'!U478</f>
        <v>0</v>
      </c>
      <c r="AF107" s="432">
        <f>'PTRM input'!V478</f>
        <v>0</v>
      </c>
      <c r="AG107" s="432">
        <f>'PTRM input'!W478</f>
        <v>0</v>
      </c>
      <c r="AH107" s="462">
        <f>'PTRM input'!S618</f>
        <v>0</v>
      </c>
      <c r="AI107" s="432">
        <f>'PTRM input'!T618</f>
        <v>0</v>
      </c>
      <c r="AJ107" s="432">
        <f>'PTRM input'!U618</f>
        <v>0</v>
      </c>
      <c r="AK107" s="432">
        <f>'PTRM input'!V618</f>
        <v>0</v>
      </c>
      <c r="AL107" s="463">
        <f>'PTRM input'!W618</f>
        <v>0</v>
      </c>
      <c r="AM107" s="462">
        <f>'PTRM input'!X478</f>
        <v>2535865.1018267442</v>
      </c>
      <c r="AN107" s="432">
        <f>'PTRM input'!Y478</f>
        <v>0</v>
      </c>
      <c r="AO107" s="432">
        <f>'PTRM input'!Z478</f>
        <v>0</v>
      </c>
      <c r="AP107" s="432">
        <f>'PTRM input'!AA478</f>
        <v>0</v>
      </c>
      <c r="AQ107" s="432">
        <f>'PTRM input'!AB478</f>
        <v>0</v>
      </c>
      <c r="AR107" s="463">
        <f>'PTRM input'!AC478</f>
        <v>0</v>
      </c>
      <c r="AS107" s="462">
        <f>'PTRM input'!Y618</f>
        <v>0</v>
      </c>
      <c r="AT107" s="432">
        <f>'PTRM input'!Z618</f>
        <v>0</v>
      </c>
      <c r="AU107" s="432">
        <f>'PTRM input'!AA618</f>
        <v>0</v>
      </c>
      <c r="AV107" s="432">
        <f>'PTRM input'!AB618</f>
        <v>0</v>
      </c>
      <c r="AW107" s="463">
        <f>'PTRM input'!AC618</f>
        <v>0</v>
      </c>
      <c r="AX107" s="462">
        <f>'PTRM input'!AD478</f>
        <v>0</v>
      </c>
      <c r="AY107" s="432">
        <f>'PTRM input'!AE478</f>
        <v>0</v>
      </c>
      <c r="AZ107" s="432">
        <f>'PTRM input'!AF478</f>
        <v>0</v>
      </c>
      <c r="BA107" s="432">
        <f>'PTRM input'!AG478</f>
        <v>0</v>
      </c>
      <c r="BB107" s="432">
        <f>'PTRM input'!AH478</f>
        <v>0</v>
      </c>
      <c r="BC107" s="463">
        <f>'PTRM input'!AI478</f>
        <v>0</v>
      </c>
      <c r="BD107" s="462">
        <f>'PTRM input'!AE618</f>
        <v>0</v>
      </c>
      <c r="BE107" s="432">
        <f>'PTRM input'!AF618</f>
        <v>0</v>
      </c>
      <c r="BF107" s="432">
        <f>'PTRM input'!AG618</f>
        <v>0</v>
      </c>
      <c r="BG107" s="432">
        <f>'PTRM input'!AH618</f>
        <v>0</v>
      </c>
      <c r="BH107" s="463">
        <f>'PTRM input'!AI618</f>
        <v>0</v>
      </c>
      <c r="BI107" s="462">
        <f>'PTRM input'!AJ478</f>
        <v>0</v>
      </c>
      <c r="BJ107" s="432">
        <f>'PTRM input'!AK478</f>
        <v>0</v>
      </c>
      <c r="BK107" s="432">
        <f>'PTRM input'!AL478</f>
        <v>0</v>
      </c>
      <c r="BL107" s="432">
        <f>'PTRM input'!AM478</f>
        <v>0</v>
      </c>
      <c r="BM107" s="432">
        <f>'PTRM input'!AN478</f>
        <v>0</v>
      </c>
      <c r="BN107" s="463">
        <f>'PTRM input'!AO478</f>
        <v>0</v>
      </c>
      <c r="BO107" s="462">
        <f>'PTRM input'!AK618</f>
        <v>0</v>
      </c>
      <c r="BP107" s="432">
        <f>'PTRM input'!AL618</f>
        <v>0</v>
      </c>
      <c r="BQ107" s="432">
        <f>'PTRM input'!AM618</f>
        <v>0</v>
      </c>
      <c r="BR107" s="432">
        <f>'PTRM input'!AN618</f>
        <v>0</v>
      </c>
      <c r="BS107" s="463">
        <f>'PTRM input'!AO618</f>
        <v>0</v>
      </c>
      <c r="BT107" s="462">
        <f>'PTRM input'!AP478</f>
        <v>0</v>
      </c>
      <c r="BU107" s="432">
        <f>'PTRM input'!AQ478</f>
        <v>0</v>
      </c>
      <c r="BV107" s="432">
        <f>'PTRM input'!AR478</f>
        <v>0</v>
      </c>
      <c r="BW107" s="432">
        <f>'PTRM input'!AS478</f>
        <v>0</v>
      </c>
      <c r="BX107" s="432">
        <f>'PTRM input'!AT478</f>
        <v>0</v>
      </c>
      <c r="BY107" s="463">
        <f>'PTRM input'!AU478</f>
        <v>0</v>
      </c>
      <c r="BZ107" s="462">
        <f>'PTRM input'!AQ618</f>
        <v>0</v>
      </c>
      <c r="CA107" s="432">
        <f>'PTRM input'!AR618</f>
        <v>0</v>
      </c>
      <c r="CB107" s="432">
        <f>'PTRM input'!AS618</f>
        <v>0</v>
      </c>
      <c r="CC107" s="432">
        <f>'PTRM input'!AT618</f>
        <v>0</v>
      </c>
      <c r="CD107" s="463">
        <f>'PTRM input'!AU618</f>
        <v>0</v>
      </c>
      <c r="CE107" s="462">
        <f>'PTRM input'!AV478</f>
        <v>0</v>
      </c>
      <c r="CF107" s="432">
        <f>'PTRM input'!AW478</f>
        <v>0</v>
      </c>
      <c r="CG107" s="432">
        <f>'PTRM input'!AX478</f>
        <v>0</v>
      </c>
      <c r="CH107" s="432">
        <f>'PTRM input'!AY478</f>
        <v>0</v>
      </c>
      <c r="CI107" s="432">
        <f>'PTRM input'!AZ478</f>
        <v>0</v>
      </c>
      <c r="CJ107" s="463">
        <f>'PTRM input'!BA478</f>
        <v>0</v>
      </c>
      <c r="CK107" s="462">
        <f>'PTRM input'!AW618</f>
        <v>0</v>
      </c>
      <c r="CL107" s="432">
        <f>'PTRM input'!AX618</f>
        <v>0</v>
      </c>
      <c r="CM107" s="432">
        <f>'PTRM input'!AY618</f>
        <v>0</v>
      </c>
      <c r="CN107" s="432">
        <f>'PTRM input'!AZ618</f>
        <v>0</v>
      </c>
      <c r="CO107" s="463">
        <f>'PTRM input'!BA618</f>
        <v>0</v>
      </c>
      <c r="CP107" s="462">
        <f>'PTRM input'!BB478</f>
        <v>0</v>
      </c>
      <c r="CQ107" s="432">
        <f>'PTRM input'!BC478</f>
        <v>0</v>
      </c>
      <c r="CR107" s="432">
        <f>'PTRM input'!BD478</f>
        <v>0</v>
      </c>
      <c r="CS107" s="432">
        <f>'PTRM input'!BE478</f>
        <v>0</v>
      </c>
      <c r="CT107" s="432">
        <f>'PTRM input'!BF478</f>
        <v>0</v>
      </c>
      <c r="CU107" s="463">
        <f>'PTRM input'!BG478</f>
        <v>0</v>
      </c>
      <c r="CV107" s="462">
        <f>'PTRM input'!BC618</f>
        <v>0</v>
      </c>
      <c r="CW107" s="432">
        <f>'PTRM input'!BD618</f>
        <v>0</v>
      </c>
      <c r="CX107" s="432">
        <f>'PTRM input'!BE618</f>
        <v>0</v>
      </c>
      <c r="CY107" s="432">
        <f>'PTRM input'!BF618</f>
        <v>0</v>
      </c>
      <c r="CZ107" s="463">
        <f>'PTRM input'!BG618</f>
        <v>0</v>
      </c>
      <c r="DA107" s="462">
        <f>'PTRM input'!BH478</f>
        <v>0</v>
      </c>
      <c r="DB107" s="432">
        <f>'PTRM input'!BI478</f>
        <v>0</v>
      </c>
      <c r="DC107" s="432">
        <f>'PTRM input'!BJ478</f>
        <v>0</v>
      </c>
      <c r="DD107" s="432">
        <f>'PTRM input'!BK478</f>
        <v>0</v>
      </c>
      <c r="DE107" s="432">
        <f>'PTRM input'!BL478</f>
        <v>0</v>
      </c>
      <c r="DF107" s="463">
        <f>'PTRM input'!BM478</f>
        <v>0</v>
      </c>
      <c r="DG107" s="462">
        <f>'PTRM input'!BI618</f>
        <v>0</v>
      </c>
      <c r="DH107" s="432">
        <f>'PTRM input'!BJ618</f>
        <v>0</v>
      </c>
      <c r="DI107" s="432">
        <f>'PTRM input'!BK618</f>
        <v>0</v>
      </c>
      <c r="DJ107" s="432">
        <f>'PTRM input'!BL618</f>
        <v>0</v>
      </c>
      <c r="DK107" s="463">
        <f>'PTRM input'!BM618</f>
        <v>0</v>
      </c>
      <c r="DL107" s="462">
        <f>'PTRM input'!BN478</f>
        <v>0</v>
      </c>
      <c r="DM107" s="432">
        <f>'PTRM input'!BO478</f>
        <v>0</v>
      </c>
      <c r="DN107" s="432">
        <f>'PTRM input'!BP478</f>
        <v>0</v>
      </c>
      <c r="DO107" s="432">
        <f>'PTRM input'!BQ478</f>
        <v>0</v>
      </c>
      <c r="DP107" s="432">
        <f>'PTRM input'!BR478</f>
        <v>0</v>
      </c>
      <c r="DQ107" s="463">
        <f>'PTRM input'!BS478</f>
        <v>0</v>
      </c>
      <c r="DR107" s="462">
        <f>'PTRM input'!BO618</f>
        <v>0</v>
      </c>
      <c r="DS107" s="432">
        <f>'PTRM input'!BP618</f>
        <v>0</v>
      </c>
      <c r="DT107" s="432">
        <f>'PTRM input'!BQ618</f>
        <v>0</v>
      </c>
      <c r="DU107" s="432">
        <f>'PTRM input'!BR618</f>
        <v>0</v>
      </c>
      <c r="DV107" s="463">
        <f>'PTRM input'!BS618</f>
        <v>0</v>
      </c>
      <c r="DW107" s="462">
        <f>'PTRM input'!BT478</f>
        <v>0</v>
      </c>
      <c r="DX107" s="432">
        <f>'PTRM input'!BU478</f>
        <v>0</v>
      </c>
      <c r="DY107" s="432">
        <f>'PTRM input'!BV478</f>
        <v>0</v>
      </c>
      <c r="DZ107" s="432">
        <f>'PTRM input'!BW478</f>
        <v>0</v>
      </c>
      <c r="EA107" s="432">
        <f>'PTRM input'!BX478</f>
        <v>0</v>
      </c>
      <c r="EB107" s="463">
        <f>'PTRM input'!BY478</f>
        <v>0</v>
      </c>
      <c r="EC107" s="462">
        <f>'PTRM input'!BU618</f>
        <v>0</v>
      </c>
      <c r="ED107" s="432">
        <f>'PTRM input'!BV618</f>
        <v>0</v>
      </c>
      <c r="EE107" s="432">
        <f>'PTRM input'!BW618</f>
        <v>0</v>
      </c>
      <c r="EF107" s="432">
        <f>'PTRM input'!BX618</f>
        <v>0</v>
      </c>
      <c r="EG107" s="463">
        <f>'PTRM input'!BY618</f>
        <v>0</v>
      </c>
      <c r="EH107" s="462">
        <f>'PTRM input'!BZ478</f>
        <v>0</v>
      </c>
      <c r="EI107" s="432">
        <f>'PTRM input'!CA478</f>
        <v>0</v>
      </c>
      <c r="EJ107" s="432">
        <f>'PTRM input'!CB478</f>
        <v>0</v>
      </c>
      <c r="EK107" s="432">
        <f>'PTRM input'!CC478</f>
        <v>0</v>
      </c>
      <c r="EL107" s="432">
        <f>'PTRM input'!CD478</f>
        <v>0</v>
      </c>
      <c r="EM107" s="463">
        <f>'PTRM input'!CE478</f>
        <v>0</v>
      </c>
      <c r="EN107" s="462">
        <f>'PTRM input'!CA618</f>
        <v>0</v>
      </c>
      <c r="EO107" s="432">
        <f>'PTRM input'!CB618</f>
        <v>0</v>
      </c>
      <c r="EP107" s="432">
        <f>'PTRM input'!CC618</f>
        <v>0</v>
      </c>
      <c r="EQ107" s="432">
        <f>'PTRM input'!CD618</f>
        <v>0</v>
      </c>
      <c r="ER107" s="463">
        <f>'PTRM input'!CE618</f>
        <v>0</v>
      </c>
      <c r="ES107" s="462">
        <f>'PTRM input'!CF478</f>
        <v>0</v>
      </c>
      <c r="ET107" s="432">
        <f>'PTRM input'!CG478</f>
        <v>0</v>
      </c>
      <c r="EU107" s="432">
        <f>'PTRM input'!CH478</f>
        <v>0</v>
      </c>
      <c r="EV107" s="432">
        <f>'PTRM input'!CI478</f>
        <v>0</v>
      </c>
      <c r="EW107" s="432">
        <f>'PTRM input'!CJ478</f>
        <v>0</v>
      </c>
      <c r="EX107" s="463">
        <f>'PTRM input'!CK478</f>
        <v>0</v>
      </c>
      <c r="EY107" s="462">
        <f>'PTRM input'!CG618</f>
        <v>0</v>
      </c>
      <c r="EZ107" s="432">
        <f>'PTRM input'!CH618</f>
        <v>0</v>
      </c>
      <c r="FA107" s="432">
        <f>'PTRM input'!CI618</f>
        <v>0</v>
      </c>
      <c r="FB107" s="432">
        <f>'PTRM input'!CJ618</f>
        <v>0</v>
      </c>
      <c r="FC107" s="463">
        <f>'PTRM input'!CK618</f>
        <v>0</v>
      </c>
      <c r="FD107" s="462">
        <f>'PTRM input'!CL478</f>
        <v>0</v>
      </c>
      <c r="FE107" s="432">
        <f>'PTRM input'!CM478</f>
        <v>0</v>
      </c>
      <c r="FF107" s="432">
        <f>'PTRM input'!CN478</f>
        <v>0</v>
      </c>
      <c r="FG107" s="432">
        <f>'PTRM input'!CO478</f>
        <v>0</v>
      </c>
      <c r="FH107" s="432">
        <f>'PTRM input'!CP478</f>
        <v>0</v>
      </c>
      <c r="FI107" s="463">
        <f>'PTRM input'!CQ478</f>
        <v>0</v>
      </c>
      <c r="FJ107" s="462">
        <f>'PTRM input'!CM618</f>
        <v>0</v>
      </c>
      <c r="FK107" s="432">
        <f>'PTRM input'!CN618</f>
        <v>0</v>
      </c>
      <c r="FL107" s="432">
        <f>'PTRM input'!CO618</f>
        <v>0</v>
      </c>
      <c r="FM107" s="432">
        <f>'PTRM input'!CP618</f>
        <v>0</v>
      </c>
      <c r="FN107" s="463">
        <f>'PTRM input'!CQ618</f>
        <v>0</v>
      </c>
      <c r="FO107" s="462">
        <f>'PTRM input'!CR478</f>
        <v>0</v>
      </c>
      <c r="FP107" s="432">
        <f>'PTRM input'!CS478</f>
        <v>0</v>
      </c>
      <c r="FQ107" s="432">
        <f>'PTRM input'!CT478</f>
        <v>0</v>
      </c>
      <c r="FR107" s="432">
        <f>'PTRM input'!CU478</f>
        <v>0</v>
      </c>
      <c r="FS107" s="432">
        <f>'PTRM input'!CV478</f>
        <v>0</v>
      </c>
      <c r="FT107" s="463">
        <f>'PTRM input'!CW478</f>
        <v>0</v>
      </c>
      <c r="FU107" s="462">
        <f>'PTRM input'!CS618</f>
        <v>0</v>
      </c>
      <c r="FV107" s="432">
        <f>'PTRM input'!CT618</f>
        <v>0</v>
      </c>
      <c r="FW107" s="432">
        <f>'PTRM input'!CU618</f>
        <v>0</v>
      </c>
      <c r="FX107" s="432">
        <f>'PTRM input'!CV618</f>
        <v>0</v>
      </c>
      <c r="FY107" s="463">
        <f>'PTRM input'!CW618</f>
        <v>0</v>
      </c>
      <c r="FZ107" s="462">
        <f>'PTRM input'!CX478</f>
        <v>0</v>
      </c>
      <c r="GA107" s="432">
        <f>'PTRM input'!CY478</f>
        <v>0</v>
      </c>
      <c r="GB107" s="432">
        <f>'PTRM input'!CZ478</f>
        <v>0</v>
      </c>
      <c r="GC107" s="432">
        <f>'PTRM input'!DA478</f>
        <v>0</v>
      </c>
      <c r="GD107" s="432">
        <f>'PTRM input'!DB478</f>
        <v>0</v>
      </c>
      <c r="GE107" s="463">
        <f>'PTRM input'!DC478</f>
        <v>0</v>
      </c>
      <c r="GF107" s="462">
        <f>'PTRM input'!CY618</f>
        <v>0</v>
      </c>
      <c r="GG107" s="432">
        <f>'PTRM input'!CZ618</f>
        <v>0</v>
      </c>
      <c r="GH107" s="432">
        <f>'PTRM input'!DA618</f>
        <v>0</v>
      </c>
      <c r="GI107" s="432">
        <f>'PTRM input'!DB618</f>
        <v>0</v>
      </c>
      <c r="GJ107" s="463">
        <f>'PTRM input'!DC618</f>
        <v>0</v>
      </c>
    </row>
    <row r="108" spans="1:192" s="4" customFormat="1">
      <c r="A108" s="22"/>
      <c r="B108" s="22"/>
      <c r="C108" s="22"/>
      <c r="D108" s="22"/>
      <c r="E108" s="432" t="str">
        <f>'PTRM input'!E479</f>
        <v>New Tariff 10</v>
      </c>
      <c r="F108" s="462">
        <f>'PTRM input'!F479</f>
        <v>0</v>
      </c>
      <c r="G108" s="432">
        <f>'PTRM input'!G479</f>
        <v>0</v>
      </c>
      <c r="H108" s="432">
        <f>'PTRM input'!H479</f>
        <v>0</v>
      </c>
      <c r="I108" s="432">
        <f>'PTRM input'!I479</f>
        <v>0</v>
      </c>
      <c r="J108" s="432">
        <f>'PTRM input'!J479</f>
        <v>0</v>
      </c>
      <c r="K108" s="463">
        <f>'PTRM input'!K479</f>
        <v>0</v>
      </c>
      <c r="L108" s="432">
        <f>'PTRM input'!G619</f>
        <v>0</v>
      </c>
      <c r="M108" s="432">
        <f>'PTRM input'!H619</f>
        <v>0</v>
      </c>
      <c r="N108" s="432">
        <f>'PTRM input'!I619</f>
        <v>0</v>
      </c>
      <c r="O108" s="432">
        <f>'PTRM input'!J619</f>
        <v>0</v>
      </c>
      <c r="P108" s="463">
        <f>'PTRM input'!K619</f>
        <v>0</v>
      </c>
      <c r="Q108" s="462">
        <f>'PTRM input'!L479</f>
        <v>0</v>
      </c>
      <c r="R108" s="432">
        <f>'PTRM input'!M479</f>
        <v>0</v>
      </c>
      <c r="S108" s="432">
        <f>'PTRM input'!N479</f>
        <v>0</v>
      </c>
      <c r="T108" s="432">
        <f>'PTRM input'!O479</f>
        <v>0</v>
      </c>
      <c r="U108" s="432">
        <f>'PTRM input'!P479</f>
        <v>0</v>
      </c>
      <c r="V108" s="463">
        <f>'PTRM input'!Q479</f>
        <v>0</v>
      </c>
      <c r="W108" s="432">
        <f>'PTRM input'!M619</f>
        <v>0</v>
      </c>
      <c r="X108" s="432">
        <f>'PTRM input'!N619</f>
        <v>0</v>
      </c>
      <c r="Y108" s="432">
        <f>'PTRM input'!O619</f>
        <v>0</v>
      </c>
      <c r="Z108" s="432">
        <f>'PTRM input'!P619</f>
        <v>0</v>
      </c>
      <c r="AA108" s="463">
        <f>'PTRM input'!Q619</f>
        <v>0</v>
      </c>
      <c r="AB108" s="432">
        <f>'PTRM input'!R479</f>
        <v>0</v>
      </c>
      <c r="AC108" s="432">
        <f>'PTRM input'!S479</f>
        <v>0</v>
      </c>
      <c r="AD108" s="432">
        <f>'PTRM input'!T479</f>
        <v>0</v>
      </c>
      <c r="AE108" s="432">
        <f>'PTRM input'!U479</f>
        <v>0</v>
      </c>
      <c r="AF108" s="432">
        <f>'PTRM input'!V479</f>
        <v>0</v>
      </c>
      <c r="AG108" s="432">
        <f>'PTRM input'!W479</f>
        <v>0</v>
      </c>
      <c r="AH108" s="462">
        <f>'PTRM input'!S619</f>
        <v>0</v>
      </c>
      <c r="AI108" s="432">
        <f>'PTRM input'!T619</f>
        <v>0</v>
      </c>
      <c r="AJ108" s="432">
        <f>'PTRM input'!U619</f>
        <v>0</v>
      </c>
      <c r="AK108" s="432">
        <f>'PTRM input'!V619</f>
        <v>0</v>
      </c>
      <c r="AL108" s="463">
        <f>'PTRM input'!W619</f>
        <v>0</v>
      </c>
      <c r="AM108" s="462">
        <f>'PTRM input'!X479</f>
        <v>0</v>
      </c>
      <c r="AN108" s="432">
        <f>'PTRM input'!Y479</f>
        <v>0</v>
      </c>
      <c r="AO108" s="432">
        <f>'PTRM input'!Z479</f>
        <v>0</v>
      </c>
      <c r="AP108" s="432">
        <f>'PTRM input'!AA479</f>
        <v>0</v>
      </c>
      <c r="AQ108" s="432">
        <f>'PTRM input'!AB479</f>
        <v>0</v>
      </c>
      <c r="AR108" s="463">
        <f>'PTRM input'!AC479</f>
        <v>0</v>
      </c>
      <c r="AS108" s="462">
        <f>'PTRM input'!Y619</f>
        <v>0</v>
      </c>
      <c r="AT108" s="432">
        <f>'PTRM input'!Z619</f>
        <v>0</v>
      </c>
      <c r="AU108" s="432">
        <f>'PTRM input'!AA619</f>
        <v>0</v>
      </c>
      <c r="AV108" s="432">
        <f>'PTRM input'!AB619</f>
        <v>0</v>
      </c>
      <c r="AW108" s="463">
        <f>'PTRM input'!AC619</f>
        <v>0</v>
      </c>
      <c r="AX108" s="462">
        <f>'PTRM input'!AD479</f>
        <v>0</v>
      </c>
      <c r="AY108" s="432">
        <f>'PTRM input'!AE479</f>
        <v>0</v>
      </c>
      <c r="AZ108" s="432">
        <f>'PTRM input'!AF479</f>
        <v>0</v>
      </c>
      <c r="BA108" s="432">
        <f>'PTRM input'!AG479</f>
        <v>0</v>
      </c>
      <c r="BB108" s="432">
        <f>'PTRM input'!AH479</f>
        <v>0</v>
      </c>
      <c r="BC108" s="463">
        <f>'PTRM input'!AI479</f>
        <v>0</v>
      </c>
      <c r="BD108" s="462">
        <f>'PTRM input'!AE619</f>
        <v>0</v>
      </c>
      <c r="BE108" s="432">
        <f>'PTRM input'!AF619</f>
        <v>0</v>
      </c>
      <c r="BF108" s="432">
        <f>'PTRM input'!AG619</f>
        <v>0</v>
      </c>
      <c r="BG108" s="432">
        <f>'PTRM input'!AH619</f>
        <v>0</v>
      </c>
      <c r="BH108" s="463">
        <f>'PTRM input'!AI619</f>
        <v>0</v>
      </c>
      <c r="BI108" s="462">
        <f>'PTRM input'!AJ479</f>
        <v>0</v>
      </c>
      <c r="BJ108" s="432">
        <f>'PTRM input'!AK479</f>
        <v>0</v>
      </c>
      <c r="BK108" s="432">
        <f>'PTRM input'!AL479</f>
        <v>0</v>
      </c>
      <c r="BL108" s="432">
        <f>'PTRM input'!AM479</f>
        <v>0</v>
      </c>
      <c r="BM108" s="432">
        <f>'PTRM input'!AN479</f>
        <v>0</v>
      </c>
      <c r="BN108" s="463">
        <f>'PTRM input'!AO479</f>
        <v>0</v>
      </c>
      <c r="BO108" s="462">
        <f>'PTRM input'!AK619</f>
        <v>0</v>
      </c>
      <c r="BP108" s="432">
        <f>'PTRM input'!AL619</f>
        <v>0</v>
      </c>
      <c r="BQ108" s="432">
        <f>'PTRM input'!AM619</f>
        <v>0</v>
      </c>
      <c r="BR108" s="432">
        <f>'PTRM input'!AN619</f>
        <v>0</v>
      </c>
      <c r="BS108" s="463">
        <f>'PTRM input'!AO619</f>
        <v>0</v>
      </c>
      <c r="BT108" s="462">
        <f>'PTRM input'!AP479</f>
        <v>0</v>
      </c>
      <c r="BU108" s="432">
        <f>'PTRM input'!AQ479</f>
        <v>0</v>
      </c>
      <c r="BV108" s="432">
        <f>'PTRM input'!AR479</f>
        <v>0</v>
      </c>
      <c r="BW108" s="432">
        <f>'PTRM input'!AS479</f>
        <v>0</v>
      </c>
      <c r="BX108" s="432">
        <f>'PTRM input'!AT479</f>
        <v>0</v>
      </c>
      <c r="BY108" s="463">
        <f>'PTRM input'!AU479</f>
        <v>0</v>
      </c>
      <c r="BZ108" s="462">
        <f>'PTRM input'!AQ619</f>
        <v>0</v>
      </c>
      <c r="CA108" s="432">
        <f>'PTRM input'!AR619</f>
        <v>0</v>
      </c>
      <c r="CB108" s="432">
        <f>'PTRM input'!AS619</f>
        <v>0</v>
      </c>
      <c r="CC108" s="432">
        <f>'PTRM input'!AT619</f>
        <v>0</v>
      </c>
      <c r="CD108" s="463">
        <f>'PTRM input'!AU619</f>
        <v>0</v>
      </c>
      <c r="CE108" s="462">
        <f>'PTRM input'!AV479</f>
        <v>0</v>
      </c>
      <c r="CF108" s="432">
        <f>'PTRM input'!AW479</f>
        <v>0</v>
      </c>
      <c r="CG108" s="432">
        <f>'PTRM input'!AX479</f>
        <v>0</v>
      </c>
      <c r="CH108" s="432">
        <f>'PTRM input'!AY479</f>
        <v>0</v>
      </c>
      <c r="CI108" s="432">
        <f>'PTRM input'!AZ479</f>
        <v>0</v>
      </c>
      <c r="CJ108" s="463">
        <f>'PTRM input'!BA479</f>
        <v>0</v>
      </c>
      <c r="CK108" s="462">
        <f>'PTRM input'!AW619</f>
        <v>0</v>
      </c>
      <c r="CL108" s="432">
        <f>'PTRM input'!AX619</f>
        <v>0</v>
      </c>
      <c r="CM108" s="432">
        <f>'PTRM input'!AY619</f>
        <v>0</v>
      </c>
      <c r="CN108" s="432">
        <f>'PTRM input'!AZ619</f>
        <v>0</v>
      </c>
      <c r="CO108" s="463">
        <f>'PTRM input'!BA619</f>
        <v>0</v>
      </c>
      <c r="CP108" s="462">
        <f>'PTRM input'!BB479</f>
        <v>0</v>
      </c>
      <c r="CQ108" s="432">
        <f>'PTRM input'!BC479</f>
        <v>0</v>
      </c>
      <c r="CR108" s="432">
        <f>'PTRM input'!BD479</f>
        <v>0</v>
      </c>
      <c r="CS108" s="432">
        <f>'PTRM input'!BE479</f>
        <v>0</v>
      </c>
      <c r="CT108" s="432">
        <f>'PTRM input'!BF479</f>
        <v>0</v>
      </c>
      <c r="CU108" s="463">
        <f>'PTRM input'!BG479</f>
        <v>0</v>
      </c>
      <c r="CV108" s="462">
        <f>'PTRM input'!BC619</f>
        <v>0</v>
      </c>
      <c r="CW108" s="432">
        <f>'PTRM input'!BD619</f>
        <v>0</v>
      </c>
      <c r="CX108" s="432">
        <f>'PTRM input'!BE619</f>
        <v>0</v>
      </c>
      <c r="CY108" s="432">
        <f>'PTRM input'!BF619</f>
        <v>0</v>
      </c>
      <c r="CZ108" s="463">
        <f>'PTRM input'!BG619</f>
        <v>0</v>
      </c>
      <c r="DA108" s="462">
        <f>'PTRM input'!BH479</f>
        <v>0</v>
      </c>
      <c r="DB108" s="432">
        <f>'PTRM input'!BI479</f>
        <v>0</v>
      </c>
      <c r="DC108" s="432">
        <f>'PTRM input'!BJ479</f>
        <v>0</v>
      </c>
      <c r="DD108" s="432">
        <f>'PTRM input'!BK479</f>
        <v>0</v>
      </c>
      <c r="DE108" s="432">
        <f>'PTRM input'!BL479</f>
        <v>0</v>
      </c>
      <c r="DF108" s="463">
        <f>'PTRM input'!BM479</f>
        <v>0</v>
      </c>
      <c r="DG108" s="462">
        <f>'PTRM input'!BI619</f>
        <v>0</v>
      </c>
      <c r="DH108" s="432">
        <f>'PTRM input'!BJ619</f>
        <v>0</v>
      </c>
      <c r="DI108" s="432">
        <f>'PTRM input'!BK619</f>
        <v>0</v>
      </c>
      <c r="DJ108" s="432">
        <f>'PTRM input'!BL619</f>
        <v>0</v>
      </c>
      <c r="DK108" s="463">
        <f>'PTRM input'!BM619</f>
        <v>0</v>
      </c>
      <c r="DL108" s="462">
        <f>'PTRM input'!BN479</f>
        <v>0</v>
      </c>
      <c r="DM108" s="432">
        <f>'PTRM input'!BO479</f>
        <v>0</v>
      </c>
      <c r="DN108" s="432">
        <f>'PTRM input'!BP479</f>
        <v>0</v>
      </c>
      <c r="DO108" s="432">
        <f>'PTRM input'!BQ479</f>
        <v>0</v>
      </c>
      <c r="DP108" s="432">
        <f>'PTRM input'!BR479</f>
        <v>0</v>
      </c>
      <c r="DQ108" s="463">
        <f>'PTRM input'!BS479</f>
        <v>0</v>
      </c>
      <c r="DR108" s="462">
        <f>'PTRM input'!BO619</f>
        <v>0</v>
      </c>
      <c r="DS108" s="432">
        <f>'PTRM input'!BP619</f>
        <v>0</v>
      </c>
      <c r="DT108" s="432">
        <f>'PTRM input'!BQ619</f>
        <v>0</v>
      </c>
      <c r="DU108" s="432">
        <f>'PTRM input'!BR619</f>
        <v>0</v>
      </c>
      <c r="DV108" s="463">
        <f>'PTRM input'!BS619</f>
        <v>0</v>
      </c>
      <c r="DW108" s="462">
        <f>'PTRM input'!BT479</f>
        <v>0</v>
      </c>
      <c r="DX108" s="432">
        <f>'PTRM input'!BU479</f>
        <v>0</v>
      </c>
      <c r="DY108" s="432">
        <f>'PTRM input'!BV479</f>
        <v>0</v>
      </c>
      <c r="DZ108" s="432">
        <f>'PTRM input'!BW479</f>
        <v>0</v>
      </c>
      <c r="EA108" s="432">
        <f>'PTRM input'!BX479</f>
        <v>0</v>
      </c>
      <c r="EB108" s="463">
        <f>'PTRM input'!BY479</f>
        <v>0</v>
      </c>
      <c r="EC108" s="462">
        <f>'PTRM input'!BU619</f>
        <v>0</v>
      </c>
      <c r="ED108" s="432">
        <f>'PTRM input'!BV619</f>
        <v>0</v>
      </c>
      <c r="EE108" s="432">
        <f>'PTRM input'!BW619</f>
        <v>0</v>
      </c>
      <c r="EF108" s="432">
        <f>'PTRM input'!BX619</f>
        <v>0</v>
      </c>
      <c r="EG108" s="463">
        <f>'PTRM input'!BY619</f>
        <v>0</v>
      </c>
      <c r="EH108" s="462">
        <f>'PTRM input'!BZ479</f>
        <v>0</v>
      </c>
      <c r="EI108" s="432">
        <f>'PTRM input'!CA479</f>
        <v>0</v>
      </c>
      <c r="EJ108" s="432">
        <f>'PTRM input'!CB479</f>
        <v>0</v>
      </c>
      <c r="EK108" s="432">
        <f>'PTRM input'!CC479</f>
        <v>0</v>
      </c>
      <c r="EL108" s="432">
        <f>'PTRM input'!CD479</f>
        <v>0</v>
      </c>
      <c r="EM108" s="463">
        <f>'PTRM input'!CE479</f>
        <v>0</v>
      </c>
      <c r="EN108" s="462">
        <f>'PTRM input'!CA619</f>
        <v>0</v>
      </c>
      <c r="EO108" s="432">
        <f>'PTRM input'!CB619</f>
        <v>0</v>
      </c>
      <c r="EP108" s="432">
        <f>'PTRM input'!CC619</f>
        <v>0</v>
      </c>
      <c r="EQ108" s="432">
        <f>'PTRM input'!CD619</f>
        <v>0</v>
      </c>
      <c r="ER108" s="463">
        <f>'PTRM input'!CE619</f>
        <v>0</v>
      </c>
      <c r="ES108" s="462">
        <f>'PTRM input'!CF479</f>
        <v>0</v>
      </c>
      <c r="ET108" s="432">
        <f>'PTRM input'!CG479</f>
        <v>0</v>
      </c>
      <c r="EU108" s="432">
        <f>'PTRM input'!CH479</f>
        <v>0</v>
      </c>
      <c r="EV108" s="432">
        <f>'PTRM input'!CI479</f>
        <v>0</v>
      </c>
      <c r="EW108" s="432">
        <f>'PTRM input'!CJ479</f>
        <v>0</v>
      </c>
      <c r="EX108" s="463">
        <f>'PTRM input'!CK479</f>
        <v>0</v>
      </c>
      <c r="EY108" s="462">
        <f>'PTRM input'!CG619</f>
        <v>0</v>
      </c>
      <c r="EZ108" s="432">
        <f>'PTRM input'!CH619</f>
        <v>0</v>
      </c>
      <c r="FA108" s="432">
        <f>'PTRM input'!CI619</f>
        <v>0</v>
      </c>
      <c r="FB108" s="432">
        <f>'PTRM input'!CJ619</f>
        <v>0</v>
      </c>
      <c r="FC108" s="463">
        <f>'PTRM input'!CK619</f>
        <v>0</v>
      </c>
      <c r="FD108" s="462">
        <f>'PTRM input'!CL479</f>
        <v>0</v>
      </c>
      <c r="FE108" s="432">
        <f>'PTRM input'!CM479</f>
        <v>0</v>
      </c>
      <c r="FF108" s="432">
        <f>'PTRM input'!CN479</f>
        <v>0</v>
      </c>
      <c r="FG108" s="432">
        <f>'PTRM input'!CO479</f>
        <v>0</v>
      </c>
      <c r="FH108" s="432">
        <f>'PTRM input'!CP479</f>
        <v>0</v>
      </c>
      <c r="FI108" s="463">
        <f>'PTRM input'!CQ479</f>
        <v>0</v>
      </c>
      <c r="FJ108" s="462">
        <f>'PTRM input'!CM619</f>
        <v>0</v>
      </c>
      <c r="FK108" s="432">
        <f>'PTRM input'!CN619</f>
        <v>0</v>
      </c>
      <c r="FL108" s="432">
        <f>'PTRM input'!CO619</f>
        <v>0</v>
      </c>
      <c r="FM108" s="432">
        <f>'PTRM input'!CP619</f>
        <v>0</v>
      </c>
      <c r="FN108" s="463">
        <f>'PTRM input'!CQ619</f>
        <v>0</v>
      </c>
      <c r="FO108" s="462">
        <f>'PTRM input'!CR479</f>
        <v>0</v>
      </c>
      <c r="FP108" s="432">
        <f>'PTRM input'!CS479</f>
        <v>0</v>
      </c>
      <c r="FQ108" s="432">
        <f>'PTRM input'!CT479</f>
        <v>0</v>
      </c>
      <c r="FR108" s="432">
        <f>'PTRM input'!CU479</f>
        <v>0</v>
      </c>
      <c r="FS108" s="432">
        <f>'PTRM input'!CV479</f>
        <v>0</v>
      </c>
      <c r="FT108" s="463">
        <f>'PTRM input'!CW479</f>
        <v>0</v>
      </c>
      <c r="FU108" s="462">
        <f>'PTRM input'!CS619</f>
        <v>0</v>
      </c>
      <c r="FV108" s="432">
        <f>'PTRM input'!CT619</f>
        <v>0</v>
      </c>
      <c r="FW108" s="432">
        <f>'PTRM input'!CU619</f>
        <v>0</v>
      </c>
      <c r="FX108" s="432">
        <f>'PTRM input'!CV619</f>
        <v>0</v>
      </c>
      <c r="FY108" s="463">
        <f>'PTRM input'!CW619</f>
        <v>0</v>
      </c>
      <c r="FZ108" s="462">
        <f>'PTRM input'!CX479</f>
        <v>0</v>
      </c>
      <c r="GA108" s="432">
        <f>'PTRM input'!CY479</f>
        <v>0</v>
      </c>
      <c r="GB108" s="432">
        <f>'PTRM input'!CZ479</f>
        <v>0</v>
      </c>
      <c r="GC108" s="432">
        <f>'PTRM input'!DA479</f>
        <v>0</v>
      </c>
      <c r="GD108" s="432">
        <f>'PTRM input'!DB479</f>
        <v>0</v>
      </c>
      <c r="GE108" s="463">
        <f>'PTRM input'!DC479</f>
        <v>0</v>
      </c>
      <c r="GF108" s="462">
        <f>'PTRM input'!CY619</f>
        <v>0</v>
      </c>
      <c r="GG108" s="432">
        <f>'PTRM input'!CZ619</f>
        <v>0</v>
      </c>
      <c r="GH108" s="432">
        <f>'PTRM input'!DA619</f>
        <v>0</v>
      </c>
      <c r="GI108" s="432">
        <f>'PTRM input'!DB619</f>
        <v>0</v>
      </c>
      <c r="GJ108" s="463">
        <f>'PTRM input'!DC619</f>
        <v>0</v>
      </c>
    </row>
    <row r="109" spans="1:192" s="4" customFormat="1">
      <c r="A109" s="22"/>
      <c r="B109" s="22"/>
      <c r="C109" s="22"/>
      <c r="D109" s="22"/>
      <c r="E109" s="432" t="str">
        <f>'PTRM input'!E480</f>
        <v>New Tariff 11</v>
      </c>
      <c r="F109" s="462">
        <f>'PTRM input'!F480</f>
        <v>0</v>
      </c>
      <c r="G109" s="432">
        <f>'PTRM input'!G480</f>
        <v>0</v>
      </c>
      <c r="H109" s="432">
        <f>'PTRM input'!H480</f>
        <v>0</v>
      </c>
      <c r="I109" s="432">
        <f>'PTRM input'!I480</f>
        <v>0</v>
      </c>
      <c r="J109" s="432">
        <f>'PTRM input'!J480</f>
        <v>0</v>
      </c>
      <c r="K109" s="463">
        <f>'PTRM input'!K480</f>
        <v>0</v>
      </c>
      <c r="L109" s="432">
        <f>'PTRM input'!G620</f>
        <v>0</v>
      </c>
      <c r="M109" s="432">
        <f>'PTRM input'!H620</f>
        <v>0</v>
      </c>
      <c r="N109" s="432">
        <f>'PTRM input'!I620</f>
        <v>0</v>
      </c>
      <c r="O109" s="432">
        <f>'PTRM input'!J620</f>
        <v>0</v>
      </c>
      <c r="P109" s="463">
        <f>'PTRM input'!K620</f>
        <v>0</v>
      </c>
      <c r="Q109" s="462">
        <f>'PTRM input'!L480</f>
        <v>0</v>
      </c>
      <c r="R109" s="432">
        <f>'PTRM input'!M480</f>
        <v>0</v>
      </c>
      <c r="S109" s="432">
        <f>'PTRM input'!N480</f>
        <v>0</v>
      </c>
      <c r="T109" s="432">
        <f>'PTRM input'!O480</f>
        <v>0</v>
      </c>
      <c r="U109" s="432">
        <f>'PTRM input'!P480</f>
        <v>0</v>
      </c>
      <c r="V109" s="463">
        <f>'PTRM input'!Q480</f>
        <v>0</v>
      </c>
      <c r="W109" s="432">
        <f>'PTRM input'!M620</f>
        <v>0</v>
      </c>
      <c r="X109" s="432">
        <f>'PTRM input'!N620</f>
        <v>0</v>
      </c>
      <c r="Y109" s="432">
        <f>'PTRM input'!O620</f>
        <v>0</v>
      </c>
      <c r="Z109" s="432">
        <f>'PTRM input'!P620</f>
        <v>0</v>
      </c>
      <c r="AA109" s="463">
        <f>'PTRM input'!Q620</f>
        <v>0</v>
      </c>
      <c r="AB109" s="432">
        <f>'PTRM input'!R480</f>
        <v>0</v>
      </c>
      <c r="AC109" s="432">
        <f>'PTRM input'!S480</f>
        <v>0</v>
      </c>
      <c r="AD109" s="432">
        <f>'PTRM input'!T480</f>
        <v>0</v>
      </c>
      <c r="AE109" s="432">
        <f>'PTRM input'!U480</f>
        <v>0</v>
      </c>
      <c r="AF109" s="432">
        <f>'PTRM input'!V480</f>
        <v>0</v>
      </c>
      <c r="AG109" s="432">
        <f>'PTRM input'!W480</f>
        <v>0</v>
      </c>
      <c r="AH109" s="462">
        <f>'PTRM input'!S620</f>
        <v>0</v>
      </c>
      <c r="AI109" s="432">
        <f>'PTRM input'!T620</f>
        <v>0</v>
      </c>
      <c r="AJ109" s="432">
        <f>'PTRM input'!U620</f>
        <v>0</v>
      </c>
      <c r="AK109" s="432">
        <f>'PTRM input'!V620</f>
        <v>0</v>
      </c>
      <c r="AL109" s="463">
        <f>'PTRM input'!W620</f>
        <v>0</v>
      </c>
      <c r="AM109" s="462">
        <f>'PTRM input'!X480</f>
        <v>0</v>
      </c>
      <c r="AN109" s="432">
        <f>'PTRM input'!Y480</f>
        <v>0</v>
      </c>
      <c r="AO109" s="432">
        <f>'PTRM input'!Z480</f>
        <v>0</v>
      </c>
      <c r="AP109" s="432">
        <f>'PTRM input'!AA480</f>
        <v>0</v>
      </c>
      <c r="AQ109" s="432">
        <f>'PTRM input'!AB480</f>
        <v>0</v>
      </c>
      <c r="AR109" s="463">
        <f>'PTRM input'!AC480</f>
        <v>0</v>
      </c>
      <c r="AS109" s="462">
        <f>'PTRM input'!Y620</f>
        <v>0</v>
      </c>
      <c r="AT109" s="432">
        <f>'PTRM input'!Z620</f>
        <v>0</v>
      </c>
      <c r="AU109" s="432">
        <f>'PTRM input'!AA620</f>
        <v>0</v>
      </c>
      <c r="AV109" s="432">
        <f>'PTRM input'!AB620</f>
        <v>0</v>
      </c>
      <c r="AW109" s="463">
        <f>'PTRM input'!AC620</f>
        <v>0</v>
      </c>
      <c r="AX109" s="462">
        <f>'PTRM input'!AD480</f>
        <v>0</v>
      </c>
      <c r="AY109" s="432">
        <f>'PTRM input'!AE480</f>
        <v>0</v>
      </c>
      <c r="AZ109" s="432">
        <f>'PTRM input'!AF480</f>
        <v>0</v>
      </c>
      <c r="BA109" s="432">
        <f>'PTRM input'!AG480</f>
        <v>0</v>
      </c>
      <c r="BB109" s="432">
        <f>'PTRM input'!AH480</f>
        <v>0</v>
      </c>
      <c r="BC109" s="463">
        <f>'PTRM input'!AI480</f>
        <v>0</v>
      </c>
      <c r="BD109" s="462">
        <f>'PTRM input'!AE620</f>
        <v>0</v>
      </c>
      <c r="BE109" s="432">
        <f>'PTRM input'!AF620</f>
        <v>0</v>
      </c>
      <c r="BF109" s="432">
        <f>'PTRM input'!AG620</f>
        <v>0</v>
      </c>
      <c r="BG109" s="432">
        <f>'PTRM input'!AH620</f>
        <v>0</v>
      </c>
      <c r="BH109" s="463">
        <f>'PTRM input'!AI620</f>
        <v>0</v>
      </c>
      <c r="BI109" s="462">
        <f>'PTRM input'!AJ480</f>
        <v>0</v>
      </c>
      <c r="BJ109" s="432">
        <f>'PTRM input'!AK480</f>
        <v>0</v>
      </c>
      <c r="BK109" s="432">
        <f>'PTRM input'!AL480</f>
        <v>0</v>
      </c>
      <c r="BL109" s="432">
        <f>'PTRM input'!AM480</f>
        <v>0</v>
      </c>
      <c r="BM109" s="432">
        <f>'PTRM input'!AN480</f>
        <v>0</v>
      </c>
      <c r="BN109" s="463">
        <f>'PTRM input'!AO480</f>
        <v>0</v>
      </c>
      <c r="BO109" s="462">
        <f>'PTRM input'!AK620</f>
        <v>0</v>
      </c>
      <c r="BP109" s="432">
        <f>'PTRM input'!AL620</f>
        <v>0</v>
      </c>
      <c r="BQ109" s="432">
        <f>'PTRM input'!AM620</f>
        <v>0</v>
      </c>
      <c r="BR109" s="432">
        <f>'PTRM input'!AN620</f>
        <v>0</v>
      </c>
      <c r="BS109" s="463">
        <f>'PTRM input'!AO620</f>
        <v>0</v>
      </c>
      <c r="BT109" s="462">
        <f>'PTRM input'!AP480</f>
        <v>0</v>
      </c>
      <c r="BU109" s="432">
        <f>'PTRM input'!AQ480</f>
        <v>0</v>
      </c>
      <c r="BV109" s="432">
        <f>'PTRM input'!AR480</f>
        <v>0</v>
      </c>
      <c r="BW109" s="432">
        <f>'PTRM input'!AS480</f>
        <v>0</v>
      </c>
      <c r="BX109" s="432">
        <f>'PTRM input'!AT480</f>
        <v>0</v>
      </c>
      <c r="BY109" s="463">
        <f>'PTRM input'!AU480</f>
        <v>0</v>
      </c>
      <c r="BZ109" s="462">
        <f>'PTRM input'!AQ620</f>
        <v>0</v>
      </c>
      <c r="CA109" s="432">
        <f>'PTRM input'!AR620</f>
        <v>0</v>
      </c>
      <c r="CB109" s="432">
        <f>'PTRM input'!AS620</f>
        <v>0</v>
      </c>
      <c r="CC109" s="432">
        <f>'PTRM input'!AT620</f>
        <v>0</v>
      </c>
      <c r="CD109" s="463">
        <f>'PTRM input'!AU620</f>
        <v>0</v>
      </c>
      <c r="CE109" s="462">
        <f>'PTRM input'!AV480</f>
        <v>0</v>
      </c>
      <c r="CF109" s="432">
        <f>'PTRM input'!AW480</f>
        <v>0</v>
      </c>
      <c r="CG109" s="432">
        <f>'PTRM input'!AX480</f>
        <v>0</v>
      </c>
      <c r="CH109" s="432">
        <f>'PTRM input'!AY480</f>
        <v>0</v>
      </c>
      <c r="CI109" s="432">
        <f>'PTRM input'!AZ480</f>
        <v>0</v>
      </c>
      <c r="CJ109" s="463">
        <f>'PTRM input'!BA480</f>
        <v>0</v>
      </c>
      <c r="CK109" s="462">
        <f>'PTRM input'!AW620</f>
        <v>0</v>
      </c>
      <c r="CL109" s="432">
        <f>'PTRM input'!AX620</f>
        <v>0</v>
      </c>
      <c r="CM109" s="432">
        <f>'PTRM input'!AY620</f>
        <v>0</v>
      </c>
      <c r="CN109" s="432">
        <f>'PTRM input'!AZ620</f>
        <v>0</v>
      </c>
      <c r="CO109" s="463">
        <f>'PTRM input'!BA620</f>
        <v>0</v>
      </c>
      <c r="CP109" s="462">
        <f>'PTRM input'!BB480</f>
        <v>0</v>
      </c>
      <c r="CQ109" s="432">
        <f>'PTRM input'!BC480</f>
        <v>0</v>
      </c>
      <c r="CR109" s="432">
        <f>'PTRM input'!BD480</f>
        <v>0</v>
      </c>
      <c r="CS109" s="432">
        <f>'PTRM input'!BE480</f>
        <v>0</v>
      </c>
      <c r="CT109" s="432">
        <f>'PTRM input'!BF480</f>
        <v>0</v>
      </c>
      <c r="CU109" s="463">
        <f>'PTRM input'!BG480</f>
        <v>0</v>
      </c>
      <c r="CV109" s="462">
        <f>'PTRM input'!BC620</f>
        <v>0</v>
      </c>
      <c r="CW109" s="432">
        <f>'PTRM input'!BD620</f>
        <v>0</v>
      </c>
      <c r="CX109" s="432">
        <f>'PTRM input'!BE620</f>
        <v>0</v>
      </c>
      <c r="CY109" s="432">
        <f>'PTRM input'!BF620</f>
        <v>0</v>
      </c>
      <c r="CZ109" s="463">
        <f>'PTRM input'!BG620</f>
        <v>0</v>
      </c>
      <c r="DA109" s="462">
        <f>'PTRM input'!BH480</f>
        <v>0</v>
      </c>
      <c r="DB109" s="432">
        <f>'PTRM input'!BI480</f>
        <v>0</v>
      </c>
      <c r="DC109" s="432">
        <f>'PTRM input'!BJ480</f>
        <v>0</v>
      </c>
      <c r="DD109" s="432">
        <f>'PTRM input'!BK480</f>
        <v>0</v>
      </c>
      <c r="DE109" s="432">
        <f>'PTRM input'!BL480</f>
        <v>0</v>
      </c>
      <c r="DF109" s="463">
        <f>'PTRM input'!BM480</f>
        <v>0</v>
      </c>
      <c r="DG109" s="462">
        <f>'PTRM input'!BI620</f>
        <v>0</v>
      </c>
      <c r="DH109" s="432">
        <f>'PTRM input'!BJ620</f>
        <v>0</v>
      </c>
      <c r="DI109" s="432">
        <f>'PTRM input'!BK620</f>
        <v>0</v>
      </c>
      <c r="DJ109" s="432">
        <f>'PTRM input'!BL620</f>
        <v>0</v>
      </c>
      <c r="DK109" s="463">
        <f>'PTRM input'!BM620</f>
        <v>0</v>
      </c>
      <c r="DL109" s="462">
        <f>'PTRM input'!BN480</f>
        <v>0</v>
      </c>
      <c r="DM109" s="432">
        <f>'PTRM input'!BO480</f>
        <v>0</v>
      </c>
      <c r="DN109" s="432">
        <f>'PTRM input'!BP480</f>
        <v>0</v>
      </c>
      <c r="DO109" s="432">
        <f>'PTRM input'!BQ480</f>
        <v>0</v>
      </c>
      <c r="DP109" s="432">
        <f>'PTRM input'!BR480</f>
        <v>0</v>
      </c>
      <c r="DQ109" s="463">
        <f>'PTRM input'!BS480</f>
        <v>0</v>
      </c>
      <c r="DR109" s="462">
        <f>'PTRM input'!BO620</f>
        <v>0</v>
      </c>
      <c r="DS109" s="432">
        <f>'PTRM input'!BP620</f>
        <v>0</v>
      </c>
      <c r="DT109" s="432">
        <f>'PTRM input'!BQ620</f>
        <v>0</v>
      </c>
      <c r="DU109" s="432">
        <f>'PTRM input'!BR620</f>
        <v>0</v>
      </c>
      <c r="DV109" s="463">
        <f>'PTRM input'!BS620</f>
        <v>0</v>
      </c>
      <c r="DW109" s="462">
        <f>'PTRM input'!BT480</f>
        <v>0</v>
      </c>
      <c r="DX109" s="432">
        <f>'PTRM input'!BU480</f>
        <v>0</v>
      </c>
      <c r="DY109" s="432">
        <f>'PTRM input'!BV480</f>
        <v>0</v>
      </c>
      <c r="DZ109" s="432">
        <f>'PTRM input'!BW480</f>
        <v>0</v>
      </c>
      <c r="EA109" s="432">
        <f>'PTRM input'!BX480</f>
        <v>0</v>
      </c>
      <c r="EB109" s="463">
        <f>'PTRM input'!BY480</f>
        <v>0</v>
      </c>
      <c r="EC109" s="462">
        <f>'PTRM input'!BU620</f>
        <v>0</v>
      </c>
      <c r="ED109" s="432">
        <f>'PTRM input'!BV620</f>
        <v>0</v>
      </c>
      <c r="EE109" s="432">
        <f>'PTRM input'!BW620</f>
        <v>0</v>
      </c>
      <c r="EF109" s="432">
        <f>'PTRM input'!BX620</f>
        <v>0</v>
      </c>
      <c r="EG109" s="463">
        <f>'PTRM input'!BY620</f>
        <v>0</v>
      </c>
      <c r="EH109" s="462">
        <f>'PTRM input'!BZ480</f>
        <v>0</v>
      </c>
      <c r="EI109" s="432">
        <f>'PTRM input'!CA480</f>
        <v>0</v>
      </c>
      <c r="EJ109" s="432">
        <f>'PTRM input'!CB480</f>
        <v>0</v>
      </c>
      <c r="EK109" s="432">
        <f>'PTRM input'!CC480</f>
        <v>0</v>
      </c>
      <c r="EL109" s="432">
        <f>'PTRM input'!CD480</f>
        <v>0</v>
      </c>
      <c r="EM109" s="463">
        <f>'PTRM input'!CE480</f>
        <v>0</v>
      </c>
      <c r="EN109" s="462">
        <f>'PTRM input'!CA620</f>
        <v>0</v>
      </c>
      <c r="EO109" s="432">
        <f>'PTRM input'!CB620</f>
        <v>0</v>
      </c>
      <c r="EP109" s="432">
        <f>'PTRM input'!CC620</f>
        <v>0</v>
      </c>
      <c r="EQ109" s="432">
        <f>'PTRM input'!CD620</f>
        <v>0</v>
      </c>
      <c r="ER109" s="463">
        <f>'PTRM input'!CE620</f>
        <v>0</v>
      </c>
      <c r="ES109" s="462">
        <f>'PTRM input'!CF480</f>
        <v>0</v>
      </c>
      <c r="ET109" s="432">
        <f>'PTRM input'!CG480</f>
        <v>0</v>
      </c>
      <c r="EU109" s="432">
        <f>'PTRM input'!CH480</f>
        <v>0</v>
      </c>
      <c r="EV109" s="432">
        <f>'PTRM input'!CI480</f>
        <v>0</v>
      </c>
      <c r="EW109" s="432">
        <f>'PTRM input'!CJ480</f>
        <v>0</v>
      </c>
      <c r="EX109" s="463">
        <f>'PTRM input'!CK480</f>
        <v>0</v>
      </c>
      <c r="EY109" s="462">
        <f>'PTRM input'!CG620</f>
        <v>0</v>
      </c>
      <c r="EZ109" s="432">
        <f>'PTRM input'!CH620</f>
        <v>0</v>
      </c>
      <c r="FA109" s="432">
        <f>'PTRM input'!CI620</f>
        <v>0</v>
      </c>
      <c r="FB109" s="432">
        <f>'PTRM input'!CJ620</f>
        <v>0</v>
      </c>
      <c r="FC109" s="463">
        <f>'PTRM input'!CK620</f>
        <v>0</v>
      </c>
      <c r="FD109" s="462">
        <f>'PTRM input'!CL480</f>
        <v>0</v>
      </c>
      <c r="FE109" s="432">
        <f>'PTRM input'!CM480</f>
        <v>0</v>
      </c>
      <c r="FF109" s="432">
        <f>'PTRM input'!CN480</f>
        <v>0</v>
      </c>
      <c r="FG109" s="432">
        <f>'PTRM input'!CO480</f>
        <v>0</v>
      </c>
      <c r="FH109" s="432">
        <f>'PTRM input'!CP480</f>
        <v>0</v>
      </c>
      <c r="FI109" s="463">
        <f>'PTRM input'!CQ480</f>
        <v>0</v>
      </c>
      <c r="FJ109" s="462">
        <f>'PTRM input'!CM620</f>
        <v>0</v>
      </c>
      <c r="FK109" s="432">
        <f>'PTRM input'!CN620</f>
        <v>0</v>
      </c>
      <c r="FL109" s="432">
        <f>'PTRM input'!CO620</f>
        <v>0</v>
      </c>
      <c r="FM109" s="432">
        <f>'PTRM input'!CP620</f>
        <v>0</v>
      </c>
      <c r="FN109" s="463">
        <f>'PTRM input'!CQ620</f>
        <v>0</v>
      </c>
      <c r="FO109" s="462">
        <f>'PTRM input'!CR480</f>
        <v>0</v>
      </c>
      <c r="FP109" s="432">
        <f>'PTRM input'!CS480</f>
        <v>0</v>
      </c>
      <c r="FQ109" s="432">
        <f>'PTRM input'!CT480</f>
        <v>0</v>
      </c>
      <c r="FR109" s="432">
        <f>'PTRM input'!CU480</f>
        <v>0</v>
      </c>
      <c r="FS109" s="432">
        <f>'PTRM input'!CV480</f>
        <v>0</v>
      </c>
      <c r="FT109" s="463">
        <f>'PTRM input'!CW480</f>
        <v>0</v>
      </c>
      <c r="FU109" s="462">
        <f>'PTRM input'!CS620</f>
        <v>0</v>
      </c>
      <c r="FV109" s="432">
        <f>'PTRM input'!CT620</f>
        <v>0</v>
      </c>
      <c r="FW109" s="432">
        <f>'PTRM input'!CU620</f>
        <v>0</v>
      </c>
      <c r="FX109" s="432">
        <f>'PTRM input'!CV620</f>
        <v>0</v>
      </c>
      <c r="FY109" s="463">
        <f>'PTRM input'!CW620</f>
        <v>0</v>
      </c>
      <c r="FZ109" s="462">
        <f>'PTRM input'!CX480</f>
        <v>0</v>
      </c>
      <c r="GA109" s="432">
        <f>'PTRM input'!CY480</f>
        <v>0</v>
      </c>
      <c r="GB109" s="432">
        <f>'PTRM input'!CZ480</f>
        <v>0</v>
      </c>
      <c r="GC109" s="432">
        <f>'PTRM input'!DA480</f>
        <v>0</v>
      </c>
      <c r="GD109" s="432">
        <f>'PTRM input'!DB480</f>
        <v>0</v>
      </c>
      <c r="GE109" s="463">
        <f>'PTRM input'!DC480</f>
        <v>0</v>
      </c>
      <c r="GF109" s="462">
        <f>'PTRM input'!CY620</f>
        <v>0</v>
      </c>
      <c r="GG109" s="432">
        <f>'PTRM input'!CZ620</f>
        <v>0</v>
      </c>
      <c r="GH109" s="432">
        <f>'PTRM input'!DA620</f>
        <v>0</v>
      </c>
      <c r="GI109" s="432">
        <f>'PTRM input'!DB620</f>
        <v>0</v>
      </c>
      <c r="GJ109" s="463">
        <f>'PTRM input'!DC620</f>
        <v>0</v>
      </c>
    </row>
    <row r="110" spans="1:192" s="4" customFormat="1">
      <c r="A110" s="22"/>
      <c r="B110" s="22"/>
      <c r="C110" s="22"/>
      <c r="D110" s="22"/>
      <c r="E110" s="432" t="str">
        <f>'PTRM input'!E481</f>
        <v>High Voltage Demand</v>
      </c>
      <c r="F110" s="462">
        <f>'PTRM input'!F481</f>
        <v>111.25</v>
      </c>
      <c r="G110" s="432">
        <f>'PTRM input'!G481</f>
        <v>0</v>
      </c>
      <c r="H110" s="432">
        <f>'PTRM input'!H481</f>
        <v>0</v>
      </c>
      <c r="I110" s="432">
        <f>'PTRM input'!I481</f>
        <v>0</v>
      </c>
      <c r="J110" s="432">
        <f>'PTRM input'!J481</f>
        <v>0</v>
      </c>
      <c r="K110" s="463">
        <f>'PTRM input'!K481</f>
        <v>0</v>
      </c>
      <c r="L110" s="432">
        <f>'PTRM input'!G621</f>
        <v>0</v>
      </c>
      <c r="M110" s="432">
        <f>'PTRM input'!H621</f>
        <v>0</v>
      </c>
      <c r="N110" s="432">
        <f>'PTRM input'!I621</f>
        <v>0</v>
      </c>
      <c r="O110" s="432">
        <f>'PTRM input'!J621</f>
        <v>0</v>
      </c>
      <c r="P110" s="463">
        <f>'PTRM input'!K621</f>
        <v>0</v>
      </c>
      <c r="Q110" s="462">
        <f>'PTRM input'!L481</f>
        <v>281605.88533333334</v>
      </c>
      <c r="R110" s="432">
        <f>'PTRM input'!M481</f>
        <v>0</v>
      </c>
      <c r="S110" s="432">
        <f>'PTRM input'!N481</f>
        <v>0</v>
      </c>
      <c r="T110" s="432">
        <f>'PTRM input'!O481</f>
        <v>0</v>
      </c>
      <c r="U110" s="432">
        <f>'PTRM input'!P481</f>
        <v>0</v>
      </c>
      <c r="V110" s="463">
        <f>'PTRM input'!Q481</f>
        <v>0</v>
      </c>
      <c r="W110" s="432">
        <f>'PTRM input'!M621</f>
        <v>0</v>
      </c>
      <c r="X110" s="432">
        <f>'PTRM input'!N621</f>
        <v>0</v>
      </c>
      <c r="Y110" s="432">
        <f>'PTRM input'!O621</f>
        <v>0</v>
      </c>
      <c r="Z110" s="432">
        <f>'PTRM input'!P621</f>
        <v>0</v>
      </c>
      <c r="AA110" s="463">
        <f>'PTRM input'!Q621</f>
        <v>0</v>
      </c>
      <c r="AB110" s="432">
        <f>'PTRM input'!R481</f>
        <v>0</v>
      </c>
      <c r="AC110" s="432">
        <f>'PTRM input'!S481</f>
        <v>0</v>
      </c>
      <c r="AD110" s="432">
        <f>'PTRM input'!T481</f>
        <v>0</v>
      </c>
      <c r="AE110" s="432">
        <f>'PTRM input'!U481</f>
        <v>0</v>
      </c>
      <c r="AF110" s="432">
        <f>'PTRM input'!V481</f>
        <v>0</v>
      </c>
      <c r="AG110" s="432">
        <f>'PTRM input'!W481</f>
        <v>0</v>
      </c>
      <c r="AH110" s="462">
        <f>'PTRM input'!S621</f>
        <v>0</v>
      </c>
      <c r="AI110" s="432">
        <f>'PTRM input'!T621</f>
        <v>0</v>
      </c>
      <c r="AJ110" s="432">
        <f>'PTRM input'!U621</f>
        <v>0</v>
      </c>
      <c r="AK110" s="432">
        <f>'PTRM input'!V621</f>
        <v>0</v>
      </c>
      <c r="AL110" s="463">
        <f>'PTRM input'!W621</f>
        <v>0</v>
      </c>
      <c r="AM110" s="462">
        <f>'PTRM input'!X481</f>
        <v>491638563.58667469</v>
      </c>
      <c r="AN110" s="432">
        <f>'PTRM input'!Y481</f>
        <v>0</v>
      </c>
      <c r="AO110" s="432">
        <f>'PTRM input'!Z481</f>
        <v>0</v>
      </c>
      <c r="AP110" s="432">
        <f>'PTRM input'!AA481</f>
        <v>0</v>
      </c>
      <c r="AQ110" s="432">
        <f>'PTRM input'!AB481</f>
        <v>0</v>
      </c>
      <c r="AR110" s="463">
        <f>'PTRM input'!AC481</f>
        <v>0</v>
      </c>
      <c r="AS110" s="462">
        <f>'PTRM input'!Y621</f>
        <v>0</v>
      </c>
      <c r="AT110" s="432">
        <f>'PTRM input'!Z621</f>
        <v>0</v>
      </c>
      <c r="AU110" s="432">
        <f>'PTRM input'!AA621</f>
        <v>0</v>
      </c>
      <c r="AV110" s="432">
        <f>'PTRM input'!AB621</f>
        <v>0</v>
      </c>
      <c r="AW110" s="463">
        <f>'PTRM input'!AC621</f>
        <v>0</v>
      </c>
      <c r="AX110" s="462">
        <f>'PTRM input'!AD481</f>
        <v>0</v>
      </c>
      <c r="AY110" s="432">
        <f>'PTRM input'!AE481</f>
        <v>0</v>
      </c>
      <c r="AZ110" s="432">
        <f>'PTRM input'!AF481</f>
        <v>0</v>
      </c>
      <c r="BA110" s="432">
        <f>'PTRM input'!AG481</f>
        <v>0</v>
      </c>
      <c r="BB110" s="432">
        <f>'PTRM input'!AH481</f>
        <v>0</v>
      </c>
      <c r="BC110" s="463">
        <f>'PTRM input'!AI481</f>
        <v>0</v>
      </c>
      <c r="BD110" s="462">
        <f>'PTRM input'!AE621</f>
        <v>0</v>
      </c>
      <c r="BE110" s="432">
        <f>'PTRM input'!AF621</f>
        <v>0</v>
      </c>
      <c r="BF110" s="432">
        <f>'PTRM input'!AG621</f>
        <v>0</v>
      </c>
      <c r="BG110" s="432">
        <f>'PTRM input'!AH621</f>
        <v>0</v>
      </c>
      <c r="BH110" s="463">
        <f>'PTRM input'!AI621</f>
        <v>0</v>
      </c>
      <c r="BI110" s="462">
        <f>'PTRM input'!AJ481</f>
        <v>0</v>
      </c>
      <c r="BJ110" s="432">
        <f>'PTRM input'!AK481</f>
        <v>0</v>
      </c>
      <c r="BK110" s="432">
        <f>'PTRM input'!AL481</f>
        <v>0</v>
      </c>
      <c r="BL110" s="432">
        <f>'PTRM input'!AM481</f>
        <v>0</v>
      </c>
      <c r="BM110" s="432">
        <f>'PTRM input'!AN481</f>
        <v>0</v>
      </c>
      <c r="BN110" s="463">
        <f>'PTRM input'!AO481</f>
        <v>0</v>
      </c>
      <c r="BO110" s="462">
        <f>'PTRM input'!AK621</f>
        <v>0</v>
      </c>
      <c r="BP110" s="432">
        <f>'PTRM input'!AL621</f>
        <v>0</v>
      </c>
      <c r="BQ110" s="432">
        <f>'PTRM input'!AM621</f>
        <v>0</v>
      </c>
      <c r="BR110" s="432">
        <f>'PTRM input'!AN621</f>
        <v>0</v>
      </c>
      <c r="BS110" s="463">
        <f>'PTRM input'!AO621</f>
        <v>0</v>
      </c>
      <c r="BT110" s="462">
        <f>'PTRM input'!AP481</f>
        <v>0</v>
      </c>
      <c r="BU110" s="432">
        <f>'PTRM input'!AQ481</f>
        <v>0</v>
      </c>
      <c r="BV110" s="432">
        <f>'PTRM input'!AR481</f>
        <v>0</v>
      </c>
      <c r="BW110" s="432">
        <f>'PTRM input'!AS481</f>
        <v>0</v>
      </c>
      <c r="BX110" s="432">
        <f>'PTRM input'!AT481</f>
        <v>0</v>
      </c>
      <c r="BY110" s="463">
        <f>'PTRM input'!AU481</f>
        <v>0</v>
      </c>
      <c r="BZ110" s="462">
        <f>'PTRM input'!AQ621</f>
        <v>0</v>
      </c>
      <c r="CA110" s="432">
        <f>'PTRM input'!AR621</f>
        <v>0</v>
      </c>
      <c r="CB110" s="432">
        <f>'PTRM input'!AS621</f>
        <v>0</v>
      </c>
      <c r="CC110" s="432">
        <f>'PTRM input'!AT621</f>
        <v>0</v>
      </c>
      <c r="CD110" s="463">
        <f>'PTRM input'!AU621</f>
        <v>0</v>
      </c>
      <c r="CE110" s="462">
        <f>'PTRM input'!AV481</f>
        <v>443929044.36598158</v>
      </c>
      <c r="CF110" s="432">
        <f>'PTRM input'!AW481</f>
        <v>0</v>
      </c>
      <c r="CG110" s="432">
        <f>'PTRM input'!AX481</f>
        <v>0</v>
      </c>
      <c r="CH110" s="432">
        <f>'PTRM input'!AY481</f>
        <v>0</v>
      </c>
      <c r="CI110" s="432">
        <f>'PTRM input'!AZ481</f>
        <v>0</v>
      </c>
      <c r="CJ110" s="463">
        <f>'PTRM input'!BA481</f>
        <v>0</v>
      </c>
      <c r="CK110" s="462">
        <f>'PTRM input'!AW621</f>
        <v>0</v>
      </c>
      <c r="CL110" s="432">
        <f>'PTRM input'!AX621</f>
        <v>0</v>
      </c>
      <c r="CM110" s="432">
        <f>'PTRM input'!AY621</f>
        <v>0</v>
      </c>
      <c r="CN110" s="432">
        <f>'PTRM input'!AZ621</f>
        <v>0</v>
      </c>
      <c r="CO110" s="463">
        <f>'PTRM input'!BA621</f>
        <v>0</v>
      </c>
      <c r="CP110" s="462">
        <f>'PTRM input'!BB481</f>
        <v>0</v>
      </c>
      <c r="CQ110" s="432">
        <f>'PTRM input'!BC481</f>
        <v>0</v>
      </c>
      <c r="CR110" s="432">
        <f>'PTRM input'!BD481</f>
        <v>0</v>
      </c>
      <c r="CS110" s="432">
        <f>'PTRM input'!BE481</f>
        <v>0</v>
      </c>
      <c r="CT110" s="432">
        <f>'PTRM input'!BF481</f>
        <v>0</v>
      </c>
      <c r="CU110" s="463">
        <f>'PTRM input'!BG481</f>
        <v>0</v>
      </c>
      <c r="CV110" s="462">
        <f>'PTRM input'!BC621</f>
        <v>0</v>
      </c>
      <c r="CW110" s="432">
        <f>'PTRM input'!BD621</f>
        <v>0</v>
      </c>
      <c r="CX110" s="432">
        <f>'PTRM input'!BE621</f>
        <v>0</v>
      </c>
      <c r="CY110" s="432">
        <f>'PTRM input'!BF621</f>
        <v>0</v>
      </c>
      <c r="CZ110" s="463">
        <f>'PTRM input'!BG621</f>
        <v>0</v>
      </c>
      <c r="DA110" s="462">
        <f>'PTRM input'!BH481</f>
        <v>0</v>
      </c>
      <c r="DB110" s="432">
        <f>'PTRM input'!BI481</f>
        <v>0</v>
      </c>
      <c r="DC110" s="432">
        <f>'PTRM input'!BJ481</f>
        <v>0</v>
      </c>
      <c r="DD110" s="432">
        <f>'PTRM input'!BK481</f>
        <v>0</v>
      </c>
      <c r="DE110" s="432">
        <f>'PTRM input'!BL481</f>
        <v>0</v>
      </c>
      <c r="DF110" s="463">
        <f>'PTRM input'!BM481</f>
        <v>0</v>
      </c>
      <c r="DG110" s="462">
        <f>'PTRM input'!BI621</f>
        <v>0</v>
      </c>
      <c r="DH110" s="432">
        <f>'PTRM input'!BJ621</f>
        <v>0</v>
      </c>
      <c r="DI110" s="432">
        <f>'PTRM input'!BK621</f>
        <v>0</v>
      </c>
      <c r="DJ110" s="432">
        <f>'PTRM input'!BL621</f>
        <v>0</v>
      </c>
      <c r="DK110" s="463">
        <f>'PTRM input'!BM621</f>
        <v>0</v>
      </c>
      <c r="DL110" s="462">
        <f>'PTRM input'!BN481</f>
        <v>0</v>
      </c>
      <c r="DM110" s="432">
        <f>'PTRM input'!BO481</f>
        <v>0</v>
      </c>
      <c r="DN110" s="432">
        <f>'PTRM input'!BP481</f>
        <v>0</v>
      </c>
      <c r="DO110" s="432">
        <f>'PTRM input'!BQ481</f>
        <v>0</v>
      </c>
      <c r="DP110" s="432">
        <f>'PTRM input'!BR481</f>
        <v>0</v>
      </c>
      <c r="DQ110" s="463">
        <f>'PTRM input'!BS481</f>
        <v>0</v>
      </c>
      <c r="DR110" s="462">
        <f>'PTRM input'!BO621</f>
        <v>0</v>
      </c>
      <c r="DS110" s="432">
        <f>'PTRM input'!BP621</f>
        <v>0</v>
      </c>
      <c r="DT110" s="432">
        <f>'PTRM input'!BQ621</f>
        <v>0</v>
      </c>
      <c r="DU110" s="432">
        <f>'PTRM input'!BR621</f>
        <v>0</v>
      </c>
      <c r="DV110" s="463">
        <f>'PTRM input'!BS621</f>
        <v>0</v>
      </c>
      <c r="DW110" s="462">
        <f>'PTRM input'!BT481</f>
        <v>0</v>
      </c>
      <c r="DX110" s="432">
        <f>'PTRM input'!BU481</f>
        <v>0</v>
      </c>
      <c r="DY110" s="432">
        <f>'PTRM input'!BV481</f>
        <v>0</v>
      </c>
      <c r="DZ110" s="432">
        <f>'PTRM input'!BW481</f>
        <v>0</v>
      </c>
      <c r="EA110" s="432">
        <f>'PTRM input'!BX481</f>
        <v>0</v>
      </c>
      <c r="EB110" s="463">
        <f>'PTRM input'!BY481</f>
        <v>0</v>
      </c>
      <c r="EC110" s="462">
        <f>'PTRM input'!BU621</f>
        <v>0</v>
      </c>
      <c r="ED110" s="432">
        <f>'PTRM input'!BV621</f>
        <v>0</v>
      </c>
      <c r="EE110" s="432">
        <f>'PTRM input'!BW621</f>
        <v>0</v>
      </c>
      <c r="EF110" s="432">
        <f>'PTRM input'!BX621</f>
        <v>0</v>
      </c>
      <c r="EG110" s="463">
        <f>'PTRM input'!BY621</f>
        <v>0</v>
      </c>
      <c r="EH110" s="462">
        <f>'PTRM input'!BZ481</f>
        <v>0</v>
      </c>
      <c r="EI110" s="432">
        <f>'PTRM input'!CA481</f>
        <v>0</v>
      </c>
      <c r="EJ110" s="432">
        <f>'PTRM input'!CB481</f>
        <v>0</v>
      </c>
      <c r="EK110" s="432">
        <f>'PTRM input'!CC481</f>
        <v>0</v>
      </c>
      <c r="EL110" s="432">
        <f>'PTRM input'!CD481</f>
        <v>0</v>
      </c>
      <c r="EM110" s="463">
        <f>'PTRM input'!CE481</f>
        <v>0</v>
      </c>
      <c r="EN110" s="462">
        <f>'PTRM input'!CA621</f>
        <v>0</v>
      </c>
      <c r="EO110" s="432">
        <f>'PTRM input'!CB621</f>
        <v>0</v>
      </c>
      <c r="EP110" s="432">
        <f>'PTRM input'!CC621</f>
        <v>0</v>
      </c>
      <c r="EQ110" s="432">
        <f>'PTRM input'!CD621</f>
        <v>0</v>
      </c>
      <c r="ER110" s="463">
        <f>'PTRM input'!CE621</f>
        <v>0</v>
      </c>
      <c r="ES110" s="462">
        <f>'PTRM input'!CF481</f>
        <v>0</v>
      </c>
      <c r="ET110" s="432">
        <f>'PTRM input'!CG481</f>
        <v>0</v>
      </c>
      <c r="EU110" s="432">
        <f>'PTRM input'!CH481</f>
        <v>0</v>
      </c>
      <c r="EV110" s="432">
        <f>'PTRM input'!CI481</f>
        <v>0</v>
      </c>
      <c r="EW110" s="432">
        <f>'PTRM input'!CJ481</f>
        <v>0</v>
      </c>
      <c r="EX110" s="463">
        <f>'PTRM input'!CK481</f>
        <v>0</v>
      </c>
      <c r="EY110" s="462">
        <f>'PTRM input'!CG621</f>
        <v>0</v>
      </c>
      <c r="EZ110" s="432">
        <f>'PTRM input'!CH621</f>
        <v>0</v>
      </c>
      <c r="FA110" s="432">
        <f>'PTRM input'!CI621</f>
        <v>0</v>
      </c>
      <c r="FB110" s="432">
        <f>'PTRM input'!CJ621</f>
        <v>0</v>
      </c>
      <c r="FC110" s="463">
        <f>'PTRM input'!CK621</f>
        <v>0</v>
      </c>
      <c r="FD110" s="462">
        <f>'PTRM input'!CL481</f>
        <v>0</v>
      </c>
      <c r="FE110" s="432">
        <f>'PTRM input'!CM481</f>
        <v>0</v>
      </c>
      <c r="FF110" s="432">
        <f>'PTRM input'!CN481</f>
        <v>0</v>
      </c>
      <c r="FG110" s="432">
        <f>'PTRM input'!CO481</f>
        <v>0</v>
      </c>
      <c r="FH110" s="432">
        <f>'PTRM input'!CP481</f>
        <v>0</v>
      </c>
      <c r="FI110" s="463">
        <f>'PTRM input'!CQ481</f>
        <v>0</v>
      </c>
      <c r="FJ110" s="462">
        <f>'PTRM input'!CM621</f>
        <v>0</v>
      </c>
      <c r="FK110" s="432">
        <f>'PTRM input'!CN621</f>
        <v>0</v>
      </c>
      <c r="FL110" s="432">
        <f>'PTRM input'!CO621</f>
        <v>0</v>
      </c>
      <c r="FM110" s="432">
        <f>'PTRM input'!CP621</f>
        <v>0</v>
      </c>
      <c r="FN110" s="463">
        <f>'PTRM input'!CQ621</f>
        <v>0</v>
      </c>
      <c r="FO110" s="462">
        <f>'PTRM input'!CR481</f>
        <v>0</v>
      </c>
      <c r="FP110" s="432">
        <f>'PTRM input'!CS481</f>
        <v>0</v>
      </c>
      <c r="FQ110" s="432">
        <f>'PTRM input'!CT481</f>
        <v>0</v>
      </c>
      <c r="FR110" s="432">
        <f>'PTRM input'!CU481</f>
        <v>0</v>
      </c>
      <c r="FS110" s="432">
        <f>'PTRM input'!CV481</f>
        <v>0</v>
      </c>
      <c r="FT110" s="463">
        <f>'PTRM input'!CW481</f>
        <v>0</v>
      </c>
      <c r="FU110" s="462">
        <f>'PTRM input'!CS621</f>
        <v>0</v>
      </c>
      <c r="FV110" s="432">
        <f>'PTRM input'!CT621</f>
        <v>0</v>
      </c>
      <c r="FW110" s="432">
        <f>'PTRM input'!CU621</f>
        <v>0</v>
      </c>
      <c r="FX110" s="432">
        <f>'PTRM input'!CV621</f>
        <v>0</v>
      </c>
      <c r="FY110" s="463">
        <f>'PTRM input'!CW621</f>
        <v>0</v>
      </c>
      <c r="FZ110" s="462">
        <f>'PTRM input'!CX481</f>
        <v>0</v>
      </c>
      <c r="GA110" s="432">
        <f>'PTRM input'!CY481</f>
        <v>0</v>
      </c>
      <c r="GB110" s="432">
        <f>'PTRM input'!CZ481</f>
        <v>0</v>
      </c>
      <c r="GC110" s="432">
        <f>'PTRM input'!DA481</f>
        <v>0</v>
      </c>
      <c r="GD110" s="432">
        <f>'PTRM input'!DB481</f>
        <v>0</v>
      </c>
      <c r="GE110" s="463">
        <f>'PTRM input'!DC481</f>
        <v>0</v>
      </c>
      <c r="GF110" s="462">
        <f>'PTRM input'!CY621</f>
        <v>0</v>
      </c>
      <c r="GG110" s="432">
        <f>'PTRM input'!CZ621</f>
        <v>0</v>
      </c>
      <c r="GH110" s="432">
        <f>'PTRM input'!DA621</f>
        <v>0</v>
      </c>
      <c r="GI110" s="432">
        <f>'PTRM input'!DB621</f>
        <v>0</v>
      </c>
      <c r="GJ110" s="463">
        <f>'PTRM input'!DC621</f>
        <v>0</v>
      </c>
    </row>
    <row r="111" spans="1:192" s="4" customFormat="1">
      <c r="A111" s="22"/>
      <c r="B111" s="22"/>
      <c r="C111" s="22"/>
      <c r="D111" s="22"/>
      <c r="E111" s="432" t="str">
        <f>'PTRM input'!E482</f>
        <v>High Voltage Demand A</v>
      </c>
      <c r="F111" s="462">
        <f>'PTRM input'!F482</f>
        <v>3</v>
      </c>
      <c r="G111" s="432">
        <f>'PTRM input'!G482</f>
        <v>0</v>
      </c>
      <c r="H111" s="432">
        <f>'PTRM input'!H482</f>
        <v>0</v>
      </c>
      <c r="I111" s="432">
        <f>'PTRM input'!I482</f>
        <v>0</v>
      </c>
      <c r="J111" s="432">
        <f>'PTRM input'!J482</f>
        <v>0</v>
      </c>
      <c r="K111" s="463">
        <f>'PTRM input'!K482</f>
        <v>0</v>
      </c>
      <c r="L111" s="432">
        <f>'PTRM input'!G622</f>
        <v>0</v>
      </c>
      <c r="M111" s="432">
        <f>'PTRM input'!H622</f>
        <v>0</v>
      </c>
      <c r="N111" s="432">
        <f>'PTRM input'!I622</f>
        <v>0</v>
      </c>
      <c r="O111" s="432">
        <f>'PTRM input'!J622</f>
        <v>0</v>
      </c>
      <c r="P111" s="463">
        <f>'PTRM input'!K622</f>
        <v>0</v>
      </c>
      <c r="Q111" s="462">
        <f>'PTRM input'!L482</f>
        <v>3962.6666666666665</v>
      </c>
      <c r="R111" s="432">
        <f>'PTRM input'!M482</f>
        <v>0</v>
      </c>
      <c r="S111" s="432">
        <f>'PTRM input'!N482</f>
        <v>0</v>
      </c>
      <c r="T111" s="432">
        <f>'PTRM input'!O482</f>
        <v>0</v>
      </c>
      <c r="U111" s="432">
        <f>'PTRM input'!P482</f>
        <v>0</v>
      </c>
      <c r="V111" s="463">
        <f>'PTRM input'!Q482</f>
        <v>0</v>
      </c>
      <c r="W111" s="432">
        <f>'PTRM input'!M622</f>
        <v>0</v>
      </c>
      <c r="X111" s="432">
        <f>'PTRM input'!N622</f>
        <v>0</v>
      </c>
      <c r="Y111" s="432">
        <f>'PTRM input'!O622</f>
        <v>0</v>
      </c>
      <c r="Z111" s="432">
        <f>'PTRM input'!P622</f>
        <v>0</v>
      </c>
      <c r="AA111" s="463">
        <f>'PTRM input'!Q622</f>
        <v>0</v>
      </c>
      <c r="AB111" s="432">
        <f>'PTRM input'!R482</f>
        <v>0</v>
      </c>
      <c r="AC111" s="432">
        <f>'PTRM input'!S482</f>
        <v>0</v>
      </c>
      <c r="AD111" s="432">
        <f>'PTRM input'!T482</f>
        <v>0</v>
      </c>
      <c r="AE111" s="432">
        <f>'PTRM input'!U482</f>
        <v>0</v>
      </c>
      <c r="AF111" s="432">
        <f>'PTRM input'!V482</f>
        <v>0</v>
      </c>
      <c r="AG111" s="432">
        <f>'PTRM input'!W482</f>
        <v>0</v>
      </c>
      <c r="AH111" s="462">
        <f>'PTRM input'!S622</f>
        <v>0</v>
      </c>
      <c r="AI111" s="432">
        <f>'PTRM input'!T622</f>
        <v>0</v>
      </c>
      <c r="AJ111" s="432">
        <f>'PTRM input'!U622</f>
        <v>0</v>
      </c>
      <c r="AK111" s="432">
        <f>'PTRM input'!V622</f>
        <v>0</v>
      </c>
      <c r="AL111" s="463">
        <f>'PTRM input'!W622</f>
        <v>0</v>
      </c>
      <c r="AM111" s="462">
        <f>'PTRM input'!X482</f>
        <v>6374933.4749410069</v>
      </c>
      <c r="AN111" s="432">
        <f>'PTRM input'!Y482</f>
        <v>0</v>
      </c>
      <c r="AO111" s="432">
        <f>'PTRM input'!Z482</f>
        <v>0</v>
      </c>
      <c r="AP111" s="432">
        <f>'PTRM input'!AA482</f>
        <v>0</v>
      </c>
      <c r="AQ111" s="432">
        <f>'PTRM input'!AB482</f>
        <v>0</v>
      </c>
      <c r="AR111" s="463">
        <f>'PTRM input'!AC482</f>
        <v>0</v>
      </c>
      <c r="AS111" s="462">
        <f>'PTRM input'!Y622</f>
        <v>0</v>
      </c>
      <c r="AT111" s="432">
        <f>'PTRM input'!Z622</f>
        <v>0</v>
      </c>
      <c r="AU111" s="432">
        <f>'PTRM input'!AA622</f>
        <v>0</v>
      </c>
      <c r="AV111" s="432">
        <f>'PTRM input'!AB622</f>
        <v>0</v>
      </c>
      <c r="AW111" s="463">
        <f>'PTRM input'!AC622</f>
        <v>0</v>
      </c>
      <c r="AX111" s="462">
        <f>'PTRM input'!AD482</f>
        <v>0</v>
      </c>
      <c r="AY111" s="432">
        <f>'PTRM input'!AE482</f>
        <v>0</v>
      </c>
      <c r="AZ111" s="432">
        <f>'PTRM input'!AF482</f>
        <v>0</v>
      </c>
      <c r="BA111" s="432">
        <f>'PTRM input'!AG482</f>
        <v>0</v>
      </c>
      <c r="BB111" s="432">
        <f>'PTRM input'!AH482</f>
        <v>0</v>
      </c>
      <c r="BC111" s="463">
        <f>'PTRM input'!AI482</f>
        <v>0</v>
      </c>
      <c r="BD111" s="462">
        <f>'PTRM input'!AE622</f>
        <v>0</v>
      </c>
      <c r="BE111" s="432">
        <f>'PTRM input'!AF622</f>
        <v>0</v>
      </c>
      <c r="BF111" s="432">
        <f>'PTRM input'!AG622</f>
        <v>0</v>
      </c>
      <c r="BG111" s="432">
        <f>'PTRM input'!AH622</f>
        <v>0</v>
      </c>
      <c r="BH111" s="463">
        <f>'PTRM input'!AI622</f>
        <v>0</v>
      </c>
      <c r="BI111" s="462">
        <f>'PTRM input'!AJ482</f>
        <v>0</v>
      </c>
      <c r="BJ111" s="432">
        <f>'PTRM input'!AK482</f>
        <v>0</v>
      </c>
      <c r="BK111" s="432">
        <f>'PTRM input'!AL482</f>
        <v>0</v>
      </c>
      <c r="BL111" s="432">
        <f>'PTRM input'!AM482</f>
        <v>0</v>
      </c>
      <c r="BM111" s="432">
        <f>'PTRM input'!AN482</f>
        <v>0</v>
      </c>
      <c r="BN111" s="463">
        <f>'PTRM input'!AO482</f>
        <v>0</v>
      </c>
      <c r="BO111" s="462">
        <f>'PTRM input'!AK622</f>
        <v>0</v>
      </c>
      <c r="BP111" s="432">
        <f>'PTRM input'!AL622</f>
        <v>0</v>
      </c>
      <c r="BQ111" s="432">
        <f>'PTRM input'!AM622</f>
        <v>0</v>
      </c>
      <c r="BR111" s="432">
        <f>'PTRM input'!AN622</f>
        <v>0</v>
      </c>
      <c r="BS111" s="463">
        <f>'PTRM input'!AO622</f>
        <v>0</v>
      </c>
      <c r="BT111" s="462">
        <f>'PTRM input'!AP482</f>
        <v>0</v>
      </c>
      <c r="BU111" s="432">
        <f>'PTRM input'!AQ482</f>
        <v>0</v>
      </c>
      <c r="BV111" s="432">
        <f>'PTRM input'!AR482</f>
        <v>0</v>
      </c>
      <c r="BW111" s="432">
        <f>'PTRM input'!AS482</f>
        <v>0</v>
      </c>
      <c r="BX111" s="432">
        <f>'PTRM input'!AT482</f>
        <v>0</v>
      </c>
      <c r="BY111" s="463">
        <f>'PTRM input'!AU482</f>
        <v>0</v>
      </c>
      <c r="BZ111" s="462">
        <f>'PTRM input'!AQ622</f>
        <v>0</v>
      </c>
      <c r="CA111" s="432">
        <f>'PTRM input'!AR622</f>
        <v>0</v>
      </c>
      <c r="CB111" s="432">
        <f>'PTRM input'!AS622</f>
        <v>0</v>
      </c>
      <c r="CC111" s="432">
        <f>'PTRM input'!AT622</f>
        <v>0</v>
      </c>
      <c r="CD111" s="463">
        <f>'PTRM input'!AU622</f>
        <v>0</v>
      </c>
      <c r="CE111" s="462">
        <f>'PTRM input'!AV482</f>
        <v>6365099.5909838574</v>
      </c>
      <c r="CF111" s="432">
        <f>'PTRM input'!AW482</f>
        <v>0</v>
      </c>
      <c r="CG111" s="432">
        <f>'PTRM input'!AX482</f>
        <v>0</v>
      </c>
      <c r="CH111" s="432">
        <f>'PTRM input'!AY482</f>
        <v>0</v>
      </c>
      <c r="CI111" s="432">
        <f>'PTRM input'!AZ482</f>
        <v>0</v>
      </c>
      <c r="CJ111" s="463">
        <f>'PTRM input'!BA482</f>
        <v>0</v>
      </c>
      <c r="CK111" s="462">
        <f>'PTRM input'!AW622</f>
        <v>0</v>
      </c>
      <c r="CL111" s="432">
        <f>'PTRM input'!AX622</f>
        <v>0</v>
      </c>
      <c r="CM111" s="432">
        <f>'PTRM input'!AY622</f>
        <v>0</v>
      </c>
      <c r="CN111" s="432">
        <f>'PTRM input'!AZ622</f>
        <v>0</v>
      </c>
      <c r="CO111" s="463">
        <f>'PTRM input'!BA622</f>
        <v>0</v>
      </c>
      <c r="CP111" s="462">
        <f>'PTRM input'!BB482</f>
        <v>0</v>
      </c>
      <c r="CQ111" s="432">
        <f>'PTRM input'!BC482</f>
        <v>0</v>
      </c>
      <c r="CR111" s="432">
        <f>'PTRM input'!BD482</f>
        <v>0</v>
      </c>
      <c r="CS111" s="432">
        <f>'PTRM input'!BE482</f>
        <v>0</v>
      </c>
      <c r="CT111" s="432">
        <f>'PTRM input'!BF482</f>
        <v>0</v>
      </c>
      <c r="CU111" s="463">
        <f>'PTRM input'!BG482</f>
        <v>0</v>
      </c>
      <c r="CV111" s="462">
        <f>'PTRM input'!BC622</f>
        <v>0</v>
      </c>
      <c r="CW111" s="432">
        <f>'PTRM input'!BD622</f>
        <v>0</v>
      </c>
      <c r="CX111" s="432">
        <f>'PTRM input'!BE622</f>
        <v>0</v>
      </c>
      <c r="CY111" s="432">
        <f>'PTRM input'!BF622</f>
        <v>0</v>
      </c>
      <c r="CZ111" s="463">
        <f>'PTRM input'!BG622</f>
        <v>0</v>
      </c>
      <c r="DA111" s="462">
        <f>'PTRM input'!BH482</f>
        <v>0</v>
      </c>
      <c r="DB111" s="432">
        <f>'PTRM input'!BI482</f>
        <v>0</v>
      </c>
      <c r="DC111" s="432">
        <f>'PTRM input'!BJ482</f>
        <v>0</v>
      </c>
      <c r="DD111" s="432">
        <f>'PTRM input'!BK482</f>
        <v>0</v>
      </c>
      <c r="DE111" s="432">
        <f>'PTRM input'!BL482</f>
        <v>0</v>
      </c>
      <c r="DF111" s="463">
        <f>'PTRM input'!BM482</f>
        <v>0</v>
      </c>
      <c r="DG111" s="462">
        <f>'PTRM input'!BI622</f>
        <v>0</v>
      </c>
      <c r="DH111" s="432">
        <f>'PTRM input'!BJ622</f>
        <v>0</v>
      </c>
      <c r="DI111" s="432">
        <f>'PTRM input'!BK622</f>
        <v>0</v>
      </c>
      <c r="DJ111" s="432">
        <f>'PTRM input'!BL622</f>
        <v>0</v>
      </c>
      <c r="DK111" s="463">
        <f>'PTRM input'!BM622</f>
        <v>0</v>
      </c>
      <c r="DL111" s="462">
        <f>'PTRM input'!BN482</f>
        <v>0</v>
      </c>
      <c r="DM111" s="432">
        <f>'PTRM input'!BO482</f>
        <v>0</v>
      </c>
      <c r="DN111" s="432">
        <f>'PTRM input'!BP482</f>
        <v>0</v>
      </c>
      <c r="DO111" s="432">
        <f>'PTRM input'!BQ482</f>
        <v>0</v>
      </c>
      <c r="DP111" s="432">
        <f>'PTRM input'!BR482</f>
        <v>0</v>
      </c>
      <c r="DQ111" s="463">
        <f>'PTRM input'!BS482</f>
        <v>0</v>
      </c>
      <c r="DR111" s="462">
        <f>'PTRM input'!BO622</f>
        <v>0</v>
      </c>
      <c r="DS111" s="432">
        <f>'PTRM input'!BP622</f>
        <v>0</v>
      </c>
      <c r="DT111" s="432">
        <f>'PTRM input'!BQ622</f>
        <v>0</v>
      </c>
      <c r="DU111" s="432">
        <f>'PTRM input'!BR622</f>
        <v>0</v>
      </c>
      <c r="DV111" s="463">
        <f>'PTRM input'!BS622</f>
        <v>0</v>
      </c>
      <c r="DW111" s="462">
        <f>'PTRM input'!BT482</f>
        <v>0</v>
      </c>
      <c r="DX111" s="432">
        <f>'PTRM input'!BU482</f>
        <v>0</v>
      </c>
      <c r="DY111" s="432">
        <f>'PTRM input'!BV482</f>
        <v>0</v>
      </c>
      <c r="DZ111" s="432">
        <f>'PTRM input'!BW482</f>
        <v>0</v>
      </c>
      <c r="EA111" s="432">
        <f>'PTRM input'!BX482</f>
        <v>0</v>
      </c>
      <c r="EB111" s="463">
        <f>'PTRM input'!BY482</f>
        <v>0</v>
      </c>
      <c r="EC111" s="462">
        <f>'PTRM input'!BU622</f>
        <v>0</v>
      </c>
      <c r="ED111" s="432">
        <f>'PTRM input'!BV622</f>
        <v>0</v>
      </c>
      <c r="EE111" s="432">
        <f>'PTRM input'!BW622</f>
        <v>0</v>
      </c>
      <c r="EF111" s="432">
        <f>'PTRM input'!BX622</f>
        <v>0</v>
      </c>
      <c r="EG111" s="463">
        <f>'PTRM input'!BY622</f>
        <v>0</v>
      </c>
      <c r="EH111" s="462">
        <f>'PTRM input'!BZ482</f>
        <v>0</v>
      </c>
      <c r="EI111" s="432">
        <f>'PTRM input'!CA482</f>
        <v>0</v>
      </c>
      <c r="EJ111" s="432">
        <f>'PTRM input'!CB482</f>
        <v>0</v>
      </c>
      <c r="EK111" s="432">
        <f>'PTRM input'!CC482</f>
        <v>0</v>
      </c>
      <c r="EL111" s="432">
        <f>'PTRM input'!CD482</f>
        <v>0</v>
      </c>
      <c r="EM111" s="463">
        <f>'PTRM input'!CE482</f>
        <v>0</v>
      </c>
      <c r="EN111" s="462">
        <f>'PTRM input'!CA622</f>
        <v>0</v>
      </c>
      <c r="EO111" s="432">
        <f>'PTRM input'!CB622</f>
        <v>0</v>
      </c>
      <c r="EP111" s="432">
        <f>'PTRM input'!CC622</f>
        <v>0</v>
      </c>
      <c r="EQ111" s="432">
        <f>'PTRM input'!CD622</f>
        <v>0</v>
      </c>
      <c r="ER111" s="463">
        <f>'PTRM input'!CE622</f>
        <v>0</v>
      </c>
      <c r="ES111" s="462">
        <f>'PTRM input'!CF482</f>
        <v>0</v>
      </c>
      <c r="ET111" s="432">
        <f>'PTRM input'!CG482</f>
        <v>0</v>
      </c>
      <c r="EU111" s="432">
        <f>'PTRM input'!CH482</f>
        <v>0</v>
      </c>
      <c r="EV111" s="432">
        <f>'PTRM input'!CI482</f>
        <v>0</v>
      </c>
      <c r="EW111" s="432">
        <f>'PTRM input'!CJ482</f>
        <v>0</v>
      </c>
      <c r="EX111" s="463">
        <f>'PTRM input'!CK482</f>
        <v>0</v>
      </c>
      <c r="EY111" s="462">
        <f>'PTRM input'!CG622</f>
        <v>0</v>
      </c>
      <c r="EZ111" s="432">
        <f>'PTRM input'!CH622</f>
        <v>0</v>
      </c>
      <c r="FA111" s="432">
        <f>'PTRM input'!CI622</f>
        <v>0</v>
      </c>
      <c r="FB111" s="432">
        <f>'PTRM input'!CJ622</f>
        <v>0</v>
      </c>
      <c r="FC111" s="463">
        <f>'PTRM input'!CK622</f>
        <v>0</v>
      </c>
      <c r="FD111" s="462">
        <f>'PTRM input'!CL482</f>
        <v>0</v>
      </c>
      <c r="FE111" s="432">
        <f>'PTRM input'!CM482</f>
        <v>0</v>
      </c>
      <c r="FF111" s="432">
        <f>'PTRM input'!CN482</f>
        <v>0</v>
      </c>
      <c r="FG111" s="432">
        <f>'PTRM input'!CO482</f>
        <v>0</v>
      </c>
      <c r="FH111" s="432">
        <f>'PTRM input'!CP482</f>
        <v>0</v>
      </c>
      <c r="FI111" s="463">
        <f>'PTRM input'!CQ482</f>
        <v>0</v>
      </c>
      <c r="FJ111" s="462">
        <f>'PTRM input'!CM622</f>
        <v>0</v>
      </c>
      <c r="FK111" s="432">
        <f>'PTRM input'!CN622</f>
        <v>0</v>
      </c>
      <c r="FL111" s="432">
        <f>'PTRM input'!CO622</f>
        <v>0</v>
      </c>
      <c r="FM111" s="432">
        <f>'PTRM input'!CP622</f>
        <v>0</v>
      </c>
      <c r="FN111" s="463">
        <f>'PTRM input'!CQ622</f>
        <v>0</v>
      </c>
      <c r="FO111" s="462">
        <f>'PTRM input'!CR482</f>
        <v>0</v>
      </c>
      <c r="FP111" s="432">
        <f>'PTRM input'!CS482</f>
        <v>0</v>
      </c>
      <c r="FQ111" s="432">
        <f>'PTRM input'!CT482</f>
        <v>0</v>
      </c>
      <c r="FR111" s="432">
        <f>'PTRM input'!CU482</f>
        <v>0</v>
      </c>
      <c r="FS111" s="432">
        <f>'PTRM input'!CV482</f>
        <v>0</v>
      </c>
      <c r="FT111" s="463">
        <f>'PTRM input'!CW482</f>
        <v>0</v>
      </c>
      <c r="FU111" s="462">
        <f>'PTRM input'!CS622</f>
        <v>0</v>
      </c>
      <c r="FV111" s="432">
        <f>'PTRM input'!CT622</f>
        <v>0</v>
      </c>
      <c r="FW111" s="432">
        <f>'PTRM input'!CU622</f>
        <v>0</v>
      </c>
      <c r="FX111" s="432">
        <f>'PTRM input'!CV622</f>
        <v>0</v>
      </c>
      <c r="FY111" s="463">
        <f>'PTRM input'!CW622</f>
        <v>0</v>
      </c>
      <c r="FZ111" s="462">
        <f>'PTRM input'!CX482</f>
        <v>0</v>
      </c>
      <c r="GA111" s="432">
        <f>'PTRM input'!CY482</f>
        <v>0</v>
      </c>
      <c r="GB111" s="432">
        <f>'PTRM input'!CZ482</f>
        <v>0</v>
      </c>
      <c r="GC111" s="432">
        <f>'PTRM input'!DA482</f>
        <v>0</v>
      </c>
      <c r="GD111" s="432">
        <f>'PTRM input'!DB482</f>
        <v>0</v>
      </c>
      <c r="GE111" s="463">
        <f>'PTRM input'!DC482</f>
        <v>0</v>
      </c>
      <c r="GF111" s="462">
        <f>'PTRM input'!CY622</f>
        <v>0</v>
      </c>
      <c r="GG111" s="432">
        <f>'PTRM input'!CZ622</f>
        <v>0</v>
      </c>
      <c r="GH111" s="432">
        <f>'PTRM input'!DA622</f>
        <v>0</v>
      </c>
      <c r="GI111" s="432">
        <f>'PTRM input'!DB622</f>
        <v>0</v>
      </c>
      <c r="GJ111" s="463">
        <f>'PTRM input'!DC622</f>
        <v>0</v>
      </c>
    </row>
    <row r="112" spans="1:192" s="4" customFormat="1">
      <c r="A112" s="22"/>
      <c r="B112" s="22"/>
      <c r="C112" s="22"/>
      <c r="D112" s="22"/>
      <c r="E112" s="432" t="str">
        <f>'PTRM input'!E483</f>
        <v>High Voltage Demand C</v>
      </c>
      <c r="F112" s="462">
        <f>'PTRM input'!F483</f>
        <v>41</v>
      </c>
      <c r="G112" s="432">
        <f>'PTRM input'!G483</f>
        <v>0</v>
      </c>
      <c r="H112" s="432">
        <f>'PTRM input'!H483</f>
        <v>0</v>
      </c>
      <c r="I112" s="432">
        <f>'PTRM input'!I483</f>
        <v>0</v>
      </c>
      <c r="J112" s="432">
        <f>'PTRM input'!J483</f>
        <v>0</v>
      </c>
      <c r="K112" s="463">
        <f>'PTRM input'!K483</f>
        <v>0</v>
      </c>
      <c r="L112" s="432">
        <f>'PTRM input'!G623</f>
        <v>0</v>
      </c>
      <c r="M112" s="432">
        <f>'PTRM input'!H623</f>
        <v>0</v>
      </c>
      <c r="N112" s="432">
        <f>'PTRM input'!I623</f>
        <v>0</v>
      </c>
      <c r="O112" s="432">
        <f>'PTRM input'!J623</f>
        <v>0</v>
      </c>
      <c r="P112" s="463">
        <f>'PTRM input'!K623</f>
        <v>0</v>
      </c>
      <c r="Q112" s="462">
        <f>'PTRM input'!L483</f>
        <v>118039.12633333333</v>
      </c>
      <c r="R112" s="432">
        <f>'PTRM input'!M483</f>
        <v>0</v>
      </c>
      <c r="S112" s="432">
        <f>'PTRM input'!N483</f>
        <v>0</v>
      </c>
      <c r="T112" s="432">
        <f>'PTRM input'!O483</f>
        <v>0</v>
      </c>
      <c r="U112" s="432">
        <f>'PTRM input'!P483</f>
        <v>0</v>
      </c>
      <c r="V112" s="463">
        <f>'PTRM input'!Q483</f>
        <v>0</v>
      </c>
      <c r="W112" s="432">
        <f>'PTRM input'!M623</f>
        <v>0</v>
      </c>
      <c r="X112" s="432">
        <f>'PTRM input'!N623</f>
        <v>0</v>
      </c>
      <c r="Y112" s="432">
        <f>'PTRM input'!O623</f>
        <v>0</v>
      </c>
      <c r="Z112" s="432">
        <f>'PTRM input'!P623</f>
        <v>0</v>
      </c>
      <c r="AA112" s="463">
        <f>'PTRM input'!Q623</f>
        <v>0</v>
      </c>
      <c r="AB112" s="432">
        <f>'PTRM input'!R483</f>
        <v>0</v>
      </c>
      <c r="AC112" s="432">
        <f>'PTRM input'!S483</f>
        <v>0</v>
      </c>
      <c r="AD112" s="432">
        <f>'PTRM input'!T483</f>
        <v>0</v>
      </c>
      <c r="AE112" s="432">
        <f>'PTRM input'!U483</f>
        <v>0</v>
      </c>
      <c r="AF112" s="432">
        <f>'PTRM input'!V483</f>
        <v>0</v>
      </c>
      <c r="AG112" s="432">
        <f>'PTRM input'!W483</f>
        <v>0</v>
      </c>
      <c r="AH112" s="462">
        <f>'PTRM input'!S623</f>
        <v>0</v>
      </c>
      <c r="AI112" s="432">
        <f>'PTRM input'!T623</f>
        <v>0</v>
      </c>
      <c r="AJ112" s="432">
        <f>'PTRM input'!U623</f>
        <v>0</v>
      </c>
      <c r="AK112" s="432">
        <f>'PTRM input'!V623</f>
        <v>0</v>
      </c>
      <c r="AL112" s="463">
        <f>'PTRM input'!W623</f>
        <v>0</v>
      </c>
      <c r="AM112" s="462">
        <f>'PTRM input'!X483</f>
        <v>241115145.22130281</v>
      </c>
      <c r="AN112" s="432">
        <f>'PTRM input'!Y483</f>
        <v>0</v>
      </c>
      <c r="AO112" s="432">
        <f>'PTRM input'!Z483</f>
        <v>0</v>
      </c>
      <c r="AP112" s="432">
        <f>'PTRM input'!AA483</f>
        <v>0</v>
      </c>
      <c r="AQ112" s="432">
        <f>'PTRM input'!AB483</f>
        <v>0</v>
      </c>
      <c r="AR112" s="463">
        <f>'PTRM input'!AC483</f>
        <v>0</v>
      </c>
      <c r="AS112" s="462">
        <f>'PTRM input'!Y623</f>
        <v>0</v>
      </c>
      <c r="AT112" s="432">
        <f>'PTRM input'!Z623</f>
        <v>0</v>
      </c>
      <c r="AU112" s="432">
        <f>'PTRM input'!AA623</f>
        <v>0</v>
      </c>
      <c r="AV112" s="432">
        <f>'PTRM input'!AB623</f>
        <v>0</v>
      </c>
      <c r="AW112" s="463">
        <f>'PTRM input'!AC623</f>
        <v>0</v>
      </c>
      <c r="AX112" s="462">
        <f>'PTRM input'!AD483</f>
        <v>0</v>
      </c>
      <c r="AY112" s="432">
        <f>'PTRM input'!AE483</f>
        <v>0</v>
      </c>
      <c r="AZ112" s="432">
        <f>'PTRM input'!AF483</f>
        <v>0</v>
      </c>
      <c r="BA112" s="432">
        <f>'PTRM input'!AG483</f>
        <v>0</v>
      </c>
      <c r="BB112" s="432">
        <f>'PTRM input'!AH483</f>
        <v>0</v>
      </c>
      <c r="BC112" s="463">
        <f>'PTRM input'!AI483</f>
        <v>0</v>
      </c>
      <c r="BD112" s="462">
        <f>'PTRM input'!AE623</f>
        <v>0</v>
      </c>
      <c r="BE112" s="432">
        <f>'PTRM input'!AF623</f>
        <v>0</v>
      </c>
      <c r="BF112" s="432">
        <f>'PTRM input'!AG623</f>
        <v>0</v>
      </c>
      <c r="BG112" s="432">
        <f>'PTRM input'!AH623</f>
        <v>0</v>
      </c>
      <c r="BH112" s="463">
        <f>'PTRM input'!AI623</f>
        <v>0</v>
      </c>
      <c r="BI112" s="462">
        <f>'PTRM input'!AJ483</f>
        <v>0</v>
      </c>
      <c r="BJ112" s="432">
        <f>'PTRM input'!AK483</f>
        <v>0</v>
      </c>
      <c r="BK112" s="432">
        <f>'PTRM input'!AL483</f>
        <v>0</v>
      </c>
      <c r="BL112" s="432">
        <f>'PTRM input'!AM483</f>
        <v>0</v>
      </c>
      <c r="BM112" s="432">
        <f>'PTRM input'!AN483</f>
        <v>0</v>
      </c>
      <c r="BN112" s="463">
        <f>'PTRM input'!AO483</f>
        <v>0</v>
      </c>
      <c r="BO112" s="462">
        <f>'PTRM input'!AK623</f>
        <v>0</v>
      </c>
      <c r="BP112" s="432">
        <f>'PTRM input'!AL623</f>
        <v>0</v>
      </c>
      <c r="BQ112" s="432">
        <f>'PTRM input'!AM623</f>
        <v>0</v>
      </c>
      <c r="BR112" s="432">
        <f>'PTRM input'!AN623</f>
        <v>0</v>
      </c>
      <c r="BS112" s="463">
        <f>'PTRM input'!AO623</f>
        <v>0</v>
      </c>
      <c r="BT112" s="462">
        <f>'PTRM input'!AP483</f>
        <v>0</v>
      </c>
      <c r="BU112" s="432">
        <f>'PTRM input'!AQ483</f>
        <v>0</v>
      </c>
      <c r="BV112" s="432">
        <f>'PTRM input'!AR483</f>
        <v>0</v>
      </c>
      <c r="BW112" s="432">
        <f>'PTRM input'!AS483</f>
        <v>0</v>
      </c>
      <c r="BX112" s="432">
        <f>'PTRM input'!AT483</f>
        <v>0</v>
      </c>
      <c r="BY112" s="463">
        <f>'PTRM input'!AU483</f>
        <v>0</v>
      </c>
      <c r="BZ112" s="462">
        <f>'PTRM input'!AQ623</f>
        <v>0</v>
      </c>
      <c r="CA112" s="432">
        <f>'PTRM input'!AR623</f>
        <v>0</v>
      </c>
      <c r="CB112" s="432">
        <f>'PTRM input'!AS623</f>
        <v>0</v>
      </c>
      <c r="CC112" s="432">
        <f>'PTRM input'!AT623</f>
        <v>0</v>
      </c>
      <c r="CD112" s="463">
        <f>'PTRM input'!AU623</f>
        <v>0</v>
      </c>
      <c r="CE112" s="462">
        <f>'PTRM input'!AV483</f>
        <v>206818117.35475788</v>
      </c>
      <c r="CF112" s="432">
        <f>'PTRM input'!AW483</f>
        <v>0</v>
      </c>
      <c r="CG112" s="432">
        <f>'PTRM input'!AX483</f>
        <v>0</v>
      </c>
      <c r="CH112" s="432">
        <f>'PTRM input'!AY483</f>
        <v>0</v>
      </c>
      <c r="CI112" s="432">
        <f>'PTRM input'!AZ483</f>
        <v>0</v>
      </c>
      <c r="CJ112" s="463">
        <f>'PTRM input'!BA483</f>
        <v>0</v>
      </c>
      <c r="CK112" s="462">
        <f>'PTRM input'!AW623</f>
        <v>0</v>
      </c>
      <c r="CL112" s="432">
        <f>'PTRM input'!AX623</f>
        <v>0</v>
      </c>
      <c r="CM112" s="432">
        <f>'PTRM input'!AY623</f>
        <v>0</v>
      </c>
      <c r="CN112" s="432">
        <f>'PTRM input'!AZ623</f>
        <v>0</v>
      </c>
      <c r="CO112" s="463">
        <f>'PTRM input'!BA623</f>
        <v>0</v>
      </c>
      <c r="CP112" s="462">
        <f>'PTRM input'!BB483</f>
        <v>0</v>
      </c>
      <c r="CQ112" s="432">
        <f>'PTRM input'!BC483</f>
        <v>0</v>
      </c>
      <c r="CR112" s="432">
        <f>'PTRM input'!BD483</f>
        <v>0</v>
      </c>
      <c r="CS112" s="432">
        <f>'PTRM input'!BE483</f>
        <v>0</v>
      </c>
      <c r="CT112" s="432">
        <f>'PTRM input'!BF483</f>
        <v>0</v>
      </c>
      <c r="CU112" s="463">
        <f>'PTRM input'!BG483</f>
        <v>0</v>
      </c>
      <c r="CV112" s="462">
        <f>'PTRM input'!BC623</f>
        <v>0</v>
      </c>
      <c r="CW112" s="432">
        <f>'PTRM input'!BD623</f>
        <v>0</v>
      </c>
      <c r="CX112" s="432">
        <f>'PTRM input'!BE623</f>
        <v>0</v>
      </c>
      <c r="CY112" s="432">
        <f>'PTRM input'!BF623</f>
        <v>0</v>
      </c>
      <c r="CZ112" s="463">
        <f>'PTRM input'!BG623</f>
        <v>0</v>
      </c>
      <c r="DA112" s="462">
        <f>'PTRM input'!BH483</f>
        <v>0</v>
      </c>
      <c r="DB112" s="432">
        <f>'PTRM input'!BI483</f>
        <v>0</v>
      </c>
      <c r="DC112" s="432">
        <f>'PTRM input'!BJ483</f>
        <v>0</v>
      </c>
      <c r="DD112" s="432">
        <f>'PTRM input'!BK483</f>
        <v>0</v>
      </c>
      <c r="DE112" s="432">
        <f>'PTRM input'!BL483</f>
        <v>0</v>
      </c>
      <c r="DF112" s="463">
        <f>'PTRM input'!BM483</f>
        <v>0</v>
      </c>
      <c r="DG112" s="462">
        <f>'PTRM input'!BI623</f>
        <v>0</v>
      </c>
      <c r="DH112" s="432">
        <f>'PTRM input'!BJ623</f>
        <v>0</v>
      </c>
      <c r="DI112" s="432">
        <f>'PTRM input'!BK623</f>
        <v>0</v>
      </c>
      <c r="DJ112" s="432">
        <f>'PTRM input'!BL623</f>
        <v>0</v>
      </c>
      <c r="DK112" s="463">
        <f>'PTRM input'!BM623</f>
        <v>0</v>
      </c>
      <c r="DL112" s="462">
        <f>'PTRM input'!BN483</f>
        <v>0</v>
      </c>
      <c r="DM112" s="432">
        <f>'PTRM input'!BO483</f>
        <v>0</v>
      </c>
      <c r="DN112" s="432">
        <f>'PTRM input'!BP483</f>
        <v>0</v>
      </c>
      <c r="DO112" s="432">
        <f>'PTRM input'!BQ483</f>
        <v>0</v>
      </c>
      <c r="DP112" s="432">
        <f>'PTRM input'!BR483</f>
        <v>0</v>
      </c>
      <c r="DQ112" s="463">
        <f>'PTRM input'!BS483</f>
        <v>0</v>
      </c>
      <c r="DR112" s="462">
        <f>'PTRM input'!BO623</f>
        <v>0</v>
      </c>
      <c r="DS112" s="432">
        <f>'PTRM input'!BP623</f>
        <v>0</v>
      </c>
      <c r="DT112" s="432">
        <f>'PTRM input'!BQ623</f>
        <v>0</v>
      </c>
      <c r="DU112" s="432">
        <f>'PTRM input'!BR623</f>
        <v>0</v>
      </c>
      <c r="DV112" s="463">
        <f>'PTRM input'!BS623</f>
        <v>0</v>
      </c>
      <c r="DW112" s="462">
        <f>'PTRM input'!BT483</f>
        <v>0</v>
      </c>
      <c r="DX112" s="432">
        <f>'PTRM input'!BU483</f>
        <v>0</v>
      </c>
      <c r="DY112" s="432">
        <f>'PTRM input'!BV483</f>
        <v>0</v>
      </c>
      <c r="DZ112" s="432">
        <f>'PTRM input'!BW483</f>
        <v>0</v>
      </c>
      <c r="EA112" s="432">
        <f>'PTRM input'!BX483</f>
        <v>0</v>
      </c>
      <c r="EB112" s="463">
        <f>'PTRM input'!BY483</f>
        <v>0</v>
      </c>
      <c r="EC112" s="462">
        <f>'PTRM input'!BU623</f>
        <v>0</v>
      </c>
      <c r="ED112" s="432">
        <f>'PTRM input'!BV623</f>
        <v>0</v>
      </c>
      <c r="EE112" s="432">
        <f>'PTRM input'!BW623</f>
        <v>0</v>
      </c>
      <c r="EF112" s="432">
        <f>'PTRM input'!BX623</f>
        <v>0</v>
      </c>
      <c r="EG112" s="463">
        <f>'PTRM input'!BY623</f>
        <v>0</v>
      </c>
      <c r="EH112" s="462">
        <f>'PTRM input'!BZ483</f>
        <v>0</v>
      </c>
      <c r="EI112" s="432">
        <f>'PTRM input'!CA483</f>
        <v>0</v>
      </c>
      <c r="EJ112" s="432">
        <f>'PTRM input'!CB483</f>
        <v>0</v>
      </c>
      <c r="EK112" s="432">
        <f>'PTRM input'!CC483</f>
        <v>0</v>
      </c>
      <c r="EL112" s="432">
        <f>'PTRM input'!CD483</f>
        <v>0</v>
      </c>
      <c r="EM112" s="463">
        <f>'PTRM input'!CE483</f>
        <v>0</v>
      </c>
      <c r="EN112" s="462">
        <f>'PTRM input'!CA623</f>
        <v>0</v>
      </c>
      <c r="EO112" s="432">
        <f>'PTRM input'!CB623</f>
        <v>0</v>
      </c>
      <c r="EP112" s="432">
        <f>'PTRM input'!CC623</f>
        <v>0</v>
      </c>
      <c r="EQ112" s="432">
        <f>'PTRM input'!CD623</f>
        <v>0</v>
      </c>
      <c r="ER112" s="463">
        <f>'PTRM input'!CE623</f>
        <v>0</v>
      </c>
      <c r="ES112" s="462">
        <f>'PTRM input'!CF483</f>
        <v>0</v>
      </c>
      <c r="ET112" s="432">
        <f>'PTRM input'!CG483</f>
        <v>0</v>
      </c>
      <c r="EU112" s="432">
        <f>'PTRM input'!CH483</f>
        <v>0</v>
      </c>
      <c r="EV112" s="432">
        <f>'PTRM input'!CI483</f>
        <v>0</v>
      </c>
      <c r="EW112" s="432">
        <f>'PTRM input'!CJ483</f>
        <v>0</v>
      </c>
      <c r="EX112" s="463">
        <f>'PTRM input'!CK483</f>
        <v>0</v>
      </c>
      <c r="EY112" s="462">
        <f>'PTRM input'!CG623</f>
        <v>0</v>
      </c>
      <c r="EZ112" s="432">
        <f>'PTRM input'!CH623</f>
        <v>0</v>
      </c>
      <c r="FA112" s="432">
        <f>'PTRM input'!CI623</f>
        <v>0</v>
      </c>
      <c r="FB112" s="432">
        <f>'PTRM input'!CJ623</f>
        <v>0</v>
      </c>
      <c r="FC112" s="463">
        <f>'PTRM input'!CK623</f>
        <v>0</v>
      </c>
      <c r="FD112" s="462">
        <f>'PTRM input'!CL483</f>
        <v>0</v>
      </c>
      <c r="FE112" s="432">
        <f>'PTRM input'!CM483</f>
        <v>0</v>
      </c>
      <c r="FF112" s="432">
        <f>'PTRM input'!CN483</f>
        <v>0</v>
      </c>
      <c r="FG112" s="432">
        <f>'PTRM input'!CO483</f>
        <v>0</v>
      </c>
      <c r="FH112" s="432">
        <f>'PTRM input'!CP483</f>
        <v>0</v>
      </c>
      <c r="FI112" s="463">
        <f>'PTRM input'!CQ483</f>
        <v>0</v>
      </c>
      <c r="FJ112" s="462">
        <f>'PTRM input'!CM623</f>
        <v>0</v>
      </c>
      <c r="FK112" s="432">
        <f>'PTRM input'!CN623</f>
        <v>0</v>
      </c>
      <c r="FL112" s="432">
        <f>'PTRM input'!CO623</f>
        <v>0</v>
      </c>
      <c r="FM112" s="432">
        <f>'PTRM input'!CP623</f>
        <v>0</v>
      </c>
      <c r="FN112" s="463">
        <f>'PTRM input'!CQ623</f>
        <v>0</v>
      </c>
      <c r="FO112" s="462">
        <f>'PTRM input'!CR483</f>
        <v>0</v>
      </c>
      <c r="FP112" s="432">
        <f>'PTRM input'!CS483</f>
        <v>0</v>
      </c>
      <c r="FQ112" s="432">
        <f>'PTRM input'!CT483</f>
        <v>0</v>
      </c>
      <c r="FR112" s="432">
        <f>'PTRM input'!CU483</f>
        <v>0</v>
      </c>
      <c r="FS112" s="432">
        <f>'PTRM input'!CV483</f>
        <v>0</v>
      </c>
      <c r="FT112" s="463">
        <f>'PTRM input'!CW483</f>
        <v>0</v>
      </c>
      <c r="FU112" s="462">
        <f>'PTRM input'!CS623</f>
        <v>0</v>
      </c>
      <c r="FV112" s="432">
        <f>'PTRM input'!CT623</f>
        <v>0</v>
      </c>
      <c r="FW112" s="432">
        <f>'PTRM input'!CU623</f>
        <v>0</v>
      </c>
      <c r="FX112" s="432">
        <f>'PTRM input'!CV623</f>
        <v>0</v>
      </c>
      <c r="FY112" s="463">
        <f>'PTRM input'!CW623</f>
        <v>0</v>
      </c>
      <c r="FZ112" s="462">
        <f>'PTRM input'!CX483</f>
        <v>0</v>
      </c>
      <c r="GA112" s="432">
        <f>'PTRM input'!CY483</f>
        <v>0</v>
      </c>
      <c r="GB112" s="432">
        <f>'PTRM input'!CZ483</f>
        <v>0</v>
      </c>
      <c r="GC112" s="432">
        <f>'PTRM input'!DA483</f>
        <v>0</v>
      </c>
      <c r="GD112" s="432">
        <f>'PTRM input'!DB483</f>
        <v>0</v>
      </c>
      <c r="GE112" s="463">
        <f>'PTRM input'!DC483</f>
        <v>0</v>
      </c>
      <c r="GF112" s="462">
        <f>'PTRM input'!CY623</f>
        <v>0</v>
      </c>
      <c r="GG112" s="432">
        <f>'PTRM input'!CZ623</f>
        <v>0</v>
      </c>
      <c r="GH112" s="432">
        <f>'PTRM input'!DA623</f>
        <v>0</v>
      </c>
      <c r="GI112" s="432">
        <f>'PTRM input'!DB623</f>
        <v>0</v>
      </c>
      <c r="GJ112" s="463">
        <f>'PTRM input'!DC623</f>
        <v>0</v>
      </c>
    </row>
    <row r="113" spans="1:192" s="4" customFormat="1">
      <c r="A113" s="22"/>
      <c r="B113" s="22"/>
      <c r="C113" s="22"/>
      <c r="D113" s="22"/>
      <c r="E113" s="432" t="str">
        <f>'PTRM input'!E484</f>
        <v>High Voltage Demand D1</v>
      </c>
      <c r="F113" s="462">
        <f>'PTRM input'!F484</f>
        <v>1</v>
      </c>
      <c r="G113" s="432">
        <f>'PTRM input'!G484</f>
        <v>0</v>
      </c>
      <c r="H113" s="432">
        <f>'PTRM input'!H484</f>
        <v>0</v>
      </c>
      <c r="I113" s="432">
        <f>'PTRM input'!I484</f>
        <v>0</v>
      </c>
      <c r="J113" s="432">
        <f>'PTRM input'!J484</f>
        <v>0</v>
      </c>
      <c r="K113" s="463">
        <f>'PTRM input'!K484</f>
        <v>0</v>
      </c>
      <c r="L113" s="432">
        <f>'PTRM input'!G624</f>
        <v>0</v>
      </c>
      <c r="M113" s="432">
        <f>'PTRM input'!H624</f>
        <v>0</v>
      </c>
      <c r="N113" s="432">
        <f>'PTRM input'!I624</f>
        <v>0</v>
      </c>
      <c r="O113" s="432">
        <f>'PTRM input'!J624</f>
        <v>0</v>
      </c>
      <c r="P113" s="463">
        <f>'PTRM input'!K624</f>
        <v>0</v>
      </c>
      <c r="Q113" s="462">
        <f>'PTRM input'!L484</f>
        <v>23472.002069530485</v>
      </c>
      <c r="R113" s="432">
        <f>'PTRM input'!M484</f>
        <v>0</v>
      </c>
      <c r="S113" s="432">
        <f>'PTRM input'!N484</f>
        <v>0</v>
      </c>
      <c r="T113" s="432">
        <f>'PTRM input'!O484</f>
        <v>0</v>
      </c>
      <c r="U113" s="432">
        <f>'PTRM input'!P484</f>
        <v>0</v>
      </c>
      <c r="V113" s="463">
        <f>'PTRM input'!Q484</f>
        <v>0</v>
      </c>
      <c r="W113" s="432">
        <f>'PTRM input'!M624</f>
        <v>0</v>
      </c>
      <c r="X113" s="432">
        <f>'PTRM input'!N624</f>
        <v>0</v>
      </c>
      <c r="Y113" s="432">
        <f>'PTRM input'!O624</f>
        <v>0</v>
      </c>
      <c r="Z113" s="432">
        <f>'PTRM input'!P624</f>
        <v>0</v>
      </c>
      <c r="AA113" s="463">
        <f>'PTRM input'!Q624</f>
        <v>0</v>
      </c>
      <c r="AB113" s="432">
        <f>'PTRM input'!R484</f>
        <v>0</v>
      </c>
      <c r="AC113" s="432">
        <f>'PTRM input'!S484</f>
        <v>0</v>
      </c>
      <c r="AD113" s="432">
        <f>'PTRM input'!T484</f>
        <v>0</v>
      </c>
      <c r="AE113" s="432">
        <f>'PTRM input'!U484</f>
        <v>0</v>
      </c>
      <c r="AF113" s="432">
        <f>'PTRM input'!V484</f>
        <v>0</v>
      </c>
      <c r="AG113" s="432">
        <f>'PTRM input'!W484</f>
        <v>0</v>
      </c>
      <c r="AH113" s="462">
        <f>'PTRM input'!S624</f>
        <v>0</v>
      </c>
      <c r="AI113" s="432">
        <f>'PTRM input'!T624</f>
        <v>0</v>
      </c>
      <c r="AJ113" s="432">
        <f>'PTRM input'!U624</f>
        <v>0</v>
      </c>
      <c r="AK113" s="432">
        <f>'PTRM input'!V624</f>
        <v>0</v>
      </c>
      <c r="AL113" s="463">
        <f>'PTRM input'!W624</f>
        <v>0</v>
      </c>
      <c r="AM113" s="462">
        <f>'PTRM input'!X484</f>
        <v>77353440.377569363</v>
      </c>
      <c r="AN113" s="432">
        <f>'PTRM input'!Y484</f>
        <v>0</v>
      </c>
      <c r="AO113" s="432">
        <f>'PTRM input'!Z484</f>
        <v>0</v>
      </c>
      <c r="AP113" s="432">
        <f>'PTRM input'!AA484</f>
        <v>0</v>
      </c>
      <c r="AQ113" s="432">
        <f>'PTRM input'!AB484</f>
        <v>0</v>
      </c>
      <c r="AR113" s="463">
        <f>'PTRM input'!AC484</f>
        <v>0</v>
      </c>
      <c r="AS113" s="462">
        <f>'PTRM input'!Y624</f>
        <v>0</v>
      </c>
      <c r="AT113" s="432">
        <f>'PTRM input'!Z624</f>
        <v>0</v>
      </c>
      <c r="AU113" s="432">
        <f>'PTRM input'!AA624</f>
        <v>0</v>
      </c>
      <c r="AV113" s="432">
        <f>'PTRM input'!AB624</f>
        <v>0</v>
      </c>
      <c r="AW113" s="463">
        <f>'PTRM input'!AC624</f>
        <v>0</v>
      </c>
      <c r="AX113" s="462">
        <f>'PTRM input'!AD484</f>
        <v>0</v>
      </c>
      <c r="AY113" s="432">
        <f>'PTRM input'!AE484</f>
        <v>0</v>
      </c>
      <c r="AZ113" s="432">
        <f>'PTRM input'!AF484</f>
        <v>0</v>
      </c>
      <c r="BA113" s="432">
        <f>'PTRM input'!AG484</f>
        <v>0</v>
      </c>
      <c r="BB113" s="432">
        <f>'PTRM input'!AH484</f>
        <v>0</v>
      </c>
      <c r="BC113" s="463">
        <f>'PTRM input'!AI484</f>
        <v>0</v>
      </c>
      <c r="BD113" s="462">
        <f>'PTRM input'!AE624</f>
        <v>0</v>
      </c>
      <c r="BE113" s="432">
        <f>'PTRM input'!AF624</f>
        <v>0</v>
      </c>
      <c r="BF113" s="432">
        <f>'PTRM input'!AG624</f>
        <v>0</v>
      </c>
      <c r="BG113" s="432">
        <f>'PTRM input'!AH624</f>
        <v>0</v>
      </c>
      <c r="BH113" s="463">
        <f>'PTRM input'!AI624</f>
        <v>0</v>
      </c>
      <c r="BI113" s="462">
        <f>'PTRM input'!AJ484</f>
        <v>0</v>
      </c>
      <c r="BJ113" s="432">
        <f>'PTRM input'!AK484</f>
        <v>0</v>
      </c>
      <c r="BK113" s="432">
        <f>'PTRM input'!AL484</f>
        <v>0</v>
      </c>
      <c r="BL113" s="432">
        <f>'PTRM input'!AM484</f>
        <v>0</v>
      </c>
      <c r="BM113" s="432">
        <f>'PTRM input'!AN484</f>
        <v>0</v>
      </c>
      <c r="BN113" s="463">
        <f>'PTRM input'!AO484</f>
        <v>0</v>
      </c>
      <c r="BO113" s="462">
        <f>'PTRM input'!AK624</f>
        <v>0</v>
      </c>
      <c r="BP113" s="432">
        <f>'PTRM input'!AL624</f>
        <v>0</v>
      </c>
      <c r="BQ113" s="432">
        <f>'PTRM input'!AM624</f>
        <v>0</v>
      </c>
      <c r="BR113" s="432">
        <f>'PTRM input'!AN624</f>
        <v>0</v>
      </c>
      <c r="BS113" s="463">
        <f>'PTRM input'!AO624</f>
        <v>0</v>
      </c>
      <c r="BT113" s="462">
        <f>'PTRM input'!AP484</f>
        <v>0</v>
      </c>
      <c r="BU113" s="432">
        <f>'PTRM input'!AQ484</f>
        <v>0</v>
      </c>
      <c r="BV113" s="432">
        <f>'PTRM input'!AR484</f>
        <v>0</v>
      </c>
      <c r="BW113" s="432">
        <f>'PTRM input'!AS484</f>
        <v>0</v>
      </c>
      <c r="BX113" s="432">
        <f>'PTRM input'!AT484</f>
        <v>0</v>
      </c>
      <c r="BY113" s="463">
        <f>'PTRM input'!AU484</f>
        <v>0</v>
      </c>
      <c r="BZ113" s="462">
        <f>'PTRM input'!AQ624</f>
        <v>0</v>
      </c>
      <c r="CA113" s="432">
        <f>'PTRM input'!AR624</f>
        <v>0</v>
      </c>
      <c r="CB113" s="432">
        <f>'PTRM input'!AS624</f>
        <v>0</v>
      </c>
      <c r="CC113" s="432">
        <f>'PTRM input'!AT624</f>
        <v>0</v>
      </c>
      <c r="CD113" s="463">
        <f>'PTRM input'!AU624</f>
        <v>0</v>
      </c>
      <c r="CE113" s="462">
        <f>'PTRM input'!AV484</f>
        <v>86446140.119856685</v>
      </c>
      <c r="CF113" s="432">
        <f>'PTRM input'!AW484</f>
        <v>0</v>
      </c>
      <c r="CG113" s="432">
        <f>'PTRM input'!AX484</f>
        <v>0</v>
      </c>
      <c r="CH113" s="432">
        <f>'PTRM input'!AY484</f>
        <v>0</v>
      </c>
      <c r="CI113" s="432">
        <f>'PTRM input'!AZ484</f>
        <v>0</v>
      </c>
      <c r="CJ113" s="463">
        <f>'PTRM input'!BA484</f>
        <v>0</v>
      </c>
      <c r="CK113" s="462">
        <f>'PTRM input'!AW624</f>
        <v>0</v>
      </c>
      <c r="CL113" s="432">
        <f>'PTRM input'!AX624</f>
        <v>0</v>
      </c>
      <c r="CM113" s="432">
        <f>'PTRM input'!AY624</f>
        <v>0</v>
      </c>
      <c r="CN113" s="432">
        <f>'PTRM input'!AZ624</f>
        <v>0</v>
      </c>
      <c r="CO113" s="463">
        <f>'PTRM input'!BA624</f>
        <v>0</v>
      </c>
      <c r="CP113" s="462">
        <f>'PTRM input'!BB484</f>
        <v>0</v>
      </c>
      <c r="CQ113" s="432">
        <f>'PTRM input'!BC484</f>
        <v>0</v>
      </c>
      <c r="CR113" s="432">
        <f>'PTRM input'!BD484</f>
        <v>0</v>
      </c>
      <c r="CS113" s="432">
        <f>'PTRM input'!BE484</f>
        <v>0</v>
      </c>
      <c r="CT113" s="432">
        <f>'PTRM input'!BF484</f>
        <v>0</v>
      </c>
      <c r="CU113" s="463">
        <f>'PTRM input'!BG484</f>
        <v>0</v>
      </c>
      <c r="CV113" s="462">
        <f>'PTRM input'!BC624</f>
        <v>0</v>
      </c>
      <c r="CW113" s="432">
        <f>'PTRM input'!BD624</f>
        <v>0</v>
      </c>
      <c r="CX113" s="432">
        <f>'PTRM input'!BE624</f>
        <v>0</v>
      </c>
      <c r="CY113" s="432">
        <f>'PTRM input'!BF624</f>
        <v>0</v>
      </c>
      <c r="CZ113" s="463">
        <f>'PTRM input'!BG624</f>
        <v>0</v>
      </c>
      <c r="DA113" s="462">
        <f>'PTRM input'!BH484</f>
        <v>0</v>
      </c>
      <c r="DB113" s="432">
        <f>'PTRM input'!BI484</f>
        <v>0</v>
      </c>
      <c r="DC113" s="432">
        <f>'PTRM input'!BJ484</f>
        <v>0</v>
      </c>
      <c r="DD113" s="432">
        <f>'PTRM input'!BK484</f>
        <v>0</v>
      </c>
      <c r="DE113" s="432">
        <f>'PTRM input'!BL484</f>
        <v>0</v>
      </c>
      <c r="DF113" s="463">
        <f>'PTRM input'!BM484</f>
        <v>0</v>
      </c>
      <c r="DG113" s="462">
        <f>'PTRM input'!BI624</f>
        <v>0</v>
      </c>
      <c r="DH113" s="432">
        <f>'PTRM input'!BJ624</f>
        <v>0</v>
      </c>
      <c r="DI113" s="432">
        <f>'PTRM input'!BK624</f>
        <v>0</v>
      </c>
      <c r="DJ113" s="432">
        <f>'PTRM input'!BL624</f>
        <v>0</v>
      </c>
      <c r="DK113" s="463">
        <f>'PTRM input'!BM624</f>
        <v>0</v>
      </c>
      <c r="DL113" s="462">
        <f>'PTRM input'!BN484</f>
        <v>0</v>
      </c>
      <c r="DM113" s="432">
        <f>'PTRM input'!BO484</f>
        <v>0</v>
      </c>
      <c r="DN113" s="432">
        <f>'PTRM input'!BP484</f>
        <v>0</v>
      </c>
      <c r="DO113" s="432">
        <f>'PTRM input'!BQ484</f>
        <v>0</v>
      </c>
      <c r="DP113" s="432">
        <f>'PTRM input'!BR484</f>
        <v>0</v>
      </c>
      <c r="DQ113" s="463">
        <f>'PTRM input'!BS484</f>
        <v>0</v>
      </c>
      <c r="DR113" s="462">
        <f>'PTRM input'!BO624</f>
        <v>0</v>
      </c>
      <c r="DS113" s="432">
        <f>'PTRM input'!BP624</f>
        <v>0</v>
      </c>
      <c r="DT113" s="432">
        <f>'PTRM input'!BQ624</f>
        <v>0</v>
      </c>
      <c r="DU113" s="432">
        <f>'PTRM input'!BR624</f>
        <v>0</v>
      </c>
      <c r="DV113" s="463">
        <f>'PTRM input'!BS624</f>
        <v>0</v>
      </c>
      <c r="DW113" s="462">
        <f>'PTRM input'!BT484</f>
        <v>0</v>
      </c>
      <c r="DX113" s="432">
        <f>'PTRM input'!BU484</f>
        <v>0</v>
      </c>
      <c r="DY113" s="432">
        <f>'PTRM input'!BV484</f>
        <v>0</v>
      </c>
      <c r="DZ113" s="432">
        <f>'PTRM input'!BW484</f>
        <v>0</v>
      </c>
      <c r="EA113" s="432">
        <f>'PTRM input'!BX484</f>
        <v>0</v>
      </c>
      <c r="EB113" s="463">
        <f>'PTRM input'!BY484</f>
        <v>0</v>
      </c>
      <c r="EC113" s="462">
        <f>'PTRM input'!BU624</f>
        <v>0</v>
      </c>
      <c r="ED113" s="432">
        <f>'PTRM input'!BV624</f>
        <v>0</v>
      </c>
      <c r="EE113" s="432">
        <f>'PTRM input'!BW624</f>
        <v>0</v>
      </c>
      <c r="EF113" s="432">
        <f>'PTRM input'!BX624</f>
        <v>0</v>
      </c>
      <c r="EG113" s="463">
        <f>'PTRM input'!BY624</f>
        <v>0</v>
      </c>
      <c r="EH113" s="462">
        <f>'PTRM input'!BZ484</f>
        <v>0</v>
      </c>
      <c r="EI113" s="432">
        <f>'PTRM input'!CA484</f>
        <v>0</v>
      </c>
      <c r="EJ113" s="432">
        <f>'PTRM input'!CB484</f>
        <v>0</v>
      </c>
      <c r="EK113" s="432">
        <f>'PTRM input'!CC484</f>
        <v>0</v>
      </c>
      <c r="EL113" s="432">
        <f>'PTRM input'!CD484</f>
        <v>0</v>
      </c>
      <c r="EM113" s="463">
        <f>'PTRM input'!CE484</f>
        <v>0</v>
      </c>
      <c r="EN113" s="462">
        <f>'PTRM input'!CA624</f>
        <v>0</v>
      </c>
      <c r="EO113" s="432">
        <f>'PTRM input'!CB624</f>
        <v>0</v>
      </c>
      <c r="EP113" s="432">
        <f>'PTRM input'!CC624</f>
        <v>0</v>
      </c>
      <c r="EQ113" s="432">
        <f>'PTRM input'!CD624</f>
        <v>0</v>
      </c>
      <c r="ER113" s="463">
        <f>'PTRM input'!CE624</f>
        <v>0</v>
      </c>
      <c r="ES113" s="462">
        <f>'PTRM input'!CF484</f>
        <v>0</v>
      </c>
      <c r="ET113" s="432">
        <f>'PTRM input'!CG484</f>
        <v>0</v>
      </c>
      <c r="EU113" s="432">
        <f>'PTRM input'!CH484</f>
        <v>0</v>
      </c>
      <c r="EV113" s="432">
        <f>'PTRM input'!CI484</f>
        <v>0</v>
      </c>
      <c r="EW113" s="432">
        <f>'PTRM input'!CJ484</f>
        <v>0</v>
      </c>
      <c r="EX113" s="463">
        <f>'PTRM input'!CK484</f>
        <v>0</v>
      </c>
      <c r="EY113" s="462">
        <f>'PTRM input'!CG624</f>
        <v>0</v>
      </c>
      <c r="EZ113" s="432">
        <f>'PTRM input'!CH624</f>
        <v>0</v>
      </c>
      <c r="FA113" s="432">
        <f>'PTRM input'!CI624</f>
        <v>0</v>
      </c>
      <c r="FB113" s="432">
        <f>'PTRM input'!CJ624</f>
        <v>0</v>
      </c>
      <c r="FC113" s="463">
        <f>'PTRM input'!CK624</f>
        <v>0</v>
      </c>
      <c r="FD113" s="462">
        <f>'PTRM input'!CL484</f>
        <v>0</v>
      </c>
      <c r="FE113" s="432">
        <f>'PTRM input'!CM484</f>
        <v>0</v>
      </c>
      <c r="FF113" s="432">
        <f>'PTRM input'!CN484</f>
        <v>0</v>
      </c>
      <c r="FG113" s="432">
        <f>'PTRM input'!CO484</f>
        <v>0</v>
      </c>
      <c r="FH113" s="432">
        <f>'PTRM input'!CP484</f>
        <v>0</v>
      </c>
      <c r="FI113" s="463">
        <f>'PTRM input'!CQ484</f>
        <v>0</v>
      </c>
      <c r="FJ113" s="462">
        <f>'PTRM input'!CM624</f>
        <v>0</v>
      </c>
      <c r="FK113" s="432">
        <f>'PTRM input'!CN624</f>
        <v>0</v>
      </c>
      <c r="FL113" s="432">
        <f>'PTRM input'!CO624</f>
        <v>0</v>
      </c>
      <c r="FM113" s="432">
        <f>'PTRM input'!CP624</f>
        <v>0</v>
      </c>
      <c r="FN113" s="463">
        <f>'PTRM input'!CQ624</f>
        <v>0</v>
      </c>
      <c r="FO113" s="462">
        <f>'PTRM input'!CR484</f>
        <v>0</v>
      </c>
      <c r="FP113" s="432">
        <f>'PTRM input'!CS484</f>
        <v>0</v>
      </c>
      <c r="FQ113" s="432">
        <f>'PTRM input'!CT484</f>
        <v>0</v>
      </c>
      <c r="FR113" s="432">
        <f>'PTRM input'!CU484</f>
        <v>0</v>
      </c>
      <c r="FS113" s="432">
        <f>'PTRM input'!CV484</f>
        <v>0</v>
      </c>
      <c r="FT113" s="463">
        <f>'PTRM input'!CW484</f>
        <v>0</v>
      </c>
      <c r="FU113" s="462">
        <f>'PTRM input'!CS624</f>
        <v>0</v>
      </c>
      <c r="FV113" s="432">
        <f>'PTRM input'!CT624</f>
        <v>0</v>
      </c>
      <c r="FW113" s="432">
        <f>'PTRM input'!CU624</f>
        <v>0</v>
      </c>
      <c r="FX113" s="432">
        <f>'PTRM input'!CV624</f>
        <v>0</v>
      </c>
      <c r="FY113" s="463">
        <f>'PTRM input'!CW624</f>
        <v>0</v>
      </c>
      <c r="FZ113" s="462">
        <f>'PTRM input'!CX484</f>
        <v>0</v>
      </c>
      <c r="GA113" s="432">
        <f>'PTRM input'!CY484</f>
        <v>0</v>
      </c>
      <c r="GB113" s="432">
        <f>'PTRM input'!CZ484</f>
        <v>0</v>
      </c>
      <c r="GC113" s="432">
        <f>'PTRM input'!DA484</f>
        <v>0</v>
      </c>
      <c r="GD113" s="432">
        <f>'PTRM input'!DB484</f>
        <v>0</v>
      </c>
      <c r="GE113" s="463">
        <f>'PTRM input'!DC484</f>
        <v>0</v>
      </c>
      <c r="GF113" s="462">
        <f>'PTRM input'!CY624</f>
        <v>0</v>
      </c>
      <c r="GG113" s="432">
        <f>'PTRM input'!CZ624</f>
        <v>0</v>
      </c>
      <c r="GH113" s="432">
        <f>'PTRM input'!DA624</f>
        <v>0</v>
      </c>
      <c r="GI113" s="432">
        <f>'PTRM input'!DB624</f>
        <v>0</v>
      </c>
      <c r="GJ113" s="463">
        <f>'PTRM input'!DC624</f>
        <v>0</v>
      </c>
    </row>
    <row r="114" spans="1:192" s="4" customFormat="1">
      <c r="A114" s="22"/>
      <c r="B114" s="22"/>
      <c r="C114" s="22"/>
      <c r="D114" s="22"/>
      <c r="E114" s="432" t="str">
        <f>'PTRM input'!E485</f>
        <v>High Voltage Demand D2</v>
      </c>
      <c r="F114" s="462">
        <f>'PTRM input'!F485</f>
        <v>1</v>
      </c>
      <c r="G114" s="432">
        <f>'PTRM input'!G485</f>
        <v>0</v>
      </c>
      <c r="H114" s="432">
        <f>'PTRM input'!H485</f>
        <v>0</v>
      </c>
      <c r="I114" s="432">
        <f>'PTRM input'!I485</f>
        <v>0</v>
      </c>
      <c r="J114" s="432">
        <f>'PTRM input'!J485</f>
        <v>0</v>
      </c>
      <c r="K114" s="463">
        <f>'PTRM input'!K485</f>
        <v>0</v>
      </c>
      <c r="L114" s="432">
        <f>'PTRM input'!G625</f>
        <v>0</v>
      </c>
      <c r="M114" s="432">
        <f>'PTRM input'!H625</f>
        <v>0</v>
      </c>
      <c r="N114" s="432">
        <f>'PTRM input'!I625</f>
        <v>0</v>
      </c>
      <c r="O114" s="432">
        <f>'PTRM input'!J625</f>
        <v>0</v>
      </c>
      <c r="P114" s="463">
        <f>'PTRM input'!K625</f>
        <v>0</v>
      </c>
      <c r="Q114" s="462">
        <f>'PTRM input'!L485</f>
        <v>12488.576999999999</v>
      </c>
      <c r="R114" s="432">
        <f>'PTRM input'!M485</f>
        <v>0</v>
      </c>
      <c r="S114" s="432">
        <f>'PTRM input'!N485</f>
        <v>0</v>
      </c>
      <c r="T114" s="432">
        <f>'PTRM input'!O485</f>
        <v>0</v>
      </c>
      <c r="U114" s="432">
        <f>'PTRM input'!P485</f>
        <v>0</v>
      </c>
      <c r="V114" s="463">
        <f>'PTRM input'!Q485</f>
        <v>0</v>
      </c>
      <c r="W114" s="432">
        <f>'PTRM input'!M625</f>
        <v>0</v>
      </c>
      <c r="X114" s="432">
        <f>'PTRM input'!N625</f>
        <v>0</v>
      </c>
      <c r="Y114" s="432">
        <f>'PTRM input'!O625</f>
        <v>0</v>
      </c>
      <c r="Z114" s="432">
        <f>'PTRM input'!P625</f>
        <v>0</v>
      </c>
      <c r="AA114" s="463">
        <f>'PTRM input'!Q625</f>
        <v>0</v>
      </c>
      <c r="AB114" s="432">
        <f>'PTRM input'!R485</f>
        <v>0</v>
      </c>
      <c r="AC114" s="432">
        <f>'PTRM input'!S485</f>
        <v>0</v>
      </c>
      <c r="AD114" s="432">
        <f>'PTRM input'!T485</f>
        <v>0</v>
      </c>
      <c r="AE114" s="432">
        <f>'PTRM input'!U485</f>
        <v>0</v>
      </c>
      <c r="AF114" s="432">
        <f>'PTRM input'!V485</f>
        <v>0</v>
      </c>
      <c r="AG114" s="432">
        <f>'PTRM input'!W485</f>
        <v>0</v>
      </c>
      <c r="AH114" s="462">
        <f>'PTRM input'!S625</f>
        <v>0</v>
      </c>
      <c r="AI114" s="432">
        <f>'PTRM input'!T625</f>
        <v>0</v>
      </c>
      <c r="AJ114" s="432">
        <f>'PTRM input'!U625</f>
        <v>0</v>
      </c>
      <c r="AK114" s="432">
        <f>'PTRM input'!V625</f>
        <v>0</v>
      </c>
      <c r="AL114" s="463">
        <f>'PTRM input'!W625</f>
        <v>0</v>
      </c>
      <c r="AM114" s="462">
        <f>'PTRM input'!X485</f>
        <v>36506880.517023303</v>
      </c>
      <c r="AN114" s="432">
        <f>'PTRM input'!Y485</f>
        <v>0</v>
      </c>
      <c r="AO114" s="432">
        <f>'PTRM input'!Z485</f>
        <v>0</v>
      </c>
      <c r="AP114" s="432">
        <f>'PTRM input'!AA485</f>
        <v>0</v>
      </c>
      <c r="AQ114" s="432">
        <f>'PTRM input'!AB485</f>
        <v>0</v>
      </c>
      <c r="AR114" s="463">
        <f>'PTRM input'!AC485</f>
        <v>0</v>
      </c>
      <c r="AS114" s="462">
        <f>'PTRM input'!Y625</f>
        <v>0</v>
      </c>
      <c r="AT114" s="432">
        <f>'PTRM input'!Z625</f>
        <v>0</v>
      </c>
      <c r="AU114" s="432">
        <f>'PTRM input'!AA625</f>
        <v>0</v>
      </c>
      <c r="AV114" s="432">
        <f>'PTRM input'!AB625</f>
        <v>0</v>
      </c>
      <c r="AW114" s="463">
        <f>'PTRM input'!AC625</f>
        <v>0</v>
      </c>
      <c r="AX114" s="462">
        <f>'PTRM input'!AD485</f>
        <v>0</v>
      </c>
      <c r="AY114" s="432">
        <f>'PTRM input'!AE485</f>
        <v>0</v>
      </c>
      <c r="AZ114" s="432">
        <f>'PTRM input'!AF485</f>
        <v>0</v>
      </c>
      <c r="BA114" s="432">
        <f>'PTRM input'!AG485</f>
        <v>0</v>
      </c>
      <c r="BB114" s="432">
        <f>'PTRM input'!AH485</f>
        <v>0</v>
      </c>
      <c r="BC114" s="463">
        <f>'PTRM input'!AI485</f>
        <v>0</v>
      </c>
      <c r="BD114" s="462">
        <f>'PTRM input'!AE625</f>
        <v>0</v>
      </c>
      <c r="BE114" s="432">
        <f>'PTRM input'!AF625</f>
        <v>0</v>
      </c>
      <c r="BF114" s="432">
        <f>'PTRM input'!AG625</f>
        <v>0</v>
      </c>
      <c r="BG114" s="432">
        <f>'PTRM input'!AH625</f>
        <v>0</v>
      </c>
      <c r="BH114" s="463">
        <f>'PTRM input'!AI625</f>
        <v>0</v>
      </c>
      <c r="BI114" s="462">
        <f>'PTRM input'!AJ485</f>
        <v>0</v>
      </c>
      <c r="BJ114" s="432">
        <f>'PTRM input'!AK485</f>
        <v>0</v>
      </c>
      <c r="BK114" s="432">
        <f>'PTRM input'!AL485</f>
        <v>0</v>
      </c>
      <c r="BL114" s="432">
        <f>'PTRM input'!AM485</f>
        <v>0</v>
      </c>
      <c r="BM114" s="432">
        <f>'PTRM input'!AN485</f>
        <v>0</v>
      </c>
      <c r="BN114" s="463">
        <f>'PTRM input'!AO485</f>
        <v>0</v>
      </c>
      <c r="BO114" s="462">
        <f>'PTRM input'!AK625</f>
        <v>0</v>
      </c>
      <c r="BP114" s="432">
        <f>'PTRM input'!AL625</f>
        <v>0</v>
      </c>
      <c r="BQ114" s="432">
        <f>'PTRM input'!AM625</f>
        <v>0</v>
      </c>
      <c r="BR114" s="432">
        <f>'PTRM input'!AN625</f>
        <v>0</v>
      </c>
      <c r="BS114" s="463">
        <f>'PTRM input'!AO625</f>
        <v>0</v>
      </c>
      <c r="BT114" s="462">
        <f>'PTRM input'!AP485</f>
        <v>0</v>
      </c>
      <c r="BU114" s="432">
        <f>'PTRM input'!AQ485</f>
        <v>0</v>
      </c>
      <c r="BV114" s="432">
        <f>'PTRM input'!AR485</f>
        <v>0</v>
      </c>
      <c r="BW114" s="432">
        <f>'PTRM input'!AS485</f>
        <v>0</v>
      </c>
      <c r="BX114" s="432">
        <f>'PTRM input'!AT485</f>
        <v>0</v>
      </c>
      <c r="BY114" s="463">
        <f>'PTRM input'!AU485</f>
        <v>0</v>
      </c>
      <c r="BZ114" s="462">
        <f>'PTRM input'!AQ625</f>
        <v>0</v>
      </c>
      <c r="CA114" s="432">
        <f>'PTRM input'!AR625</f>
        <v>0</v>
      </c>
      <c r="CB114" s="432">
        <f>'PTRM input'!AS625</f>
        <v>0</v>
      </c>
      <c r="CC114" s="432">
        <f>'PTRM input'!AT625</f>
        <v>0</v>
      </c>
      <c r="CD114" s="463">
        <f>'PTRM input'!AU625</f>
        <v>0</v>
      </c>
      <c r="CE114" s="462">
        <f>'PTRM input'!AV485</f>
        <v>39600200.461558543</v>
      </c>
      <c r="CF114" s="432">
        <f>'PTRM input'!AW485</f>
        <v>0</v>
      </c>
      <c r="CG114" s="432">
        <f>'PTRM input'!AX485</f>
        <v>0</v>
      </c>
      <c r="CH114" s="432">
        <f>'PTRM input'!AY485</f>
        <v>0</v>
      </c>
      <c r="CI114" s="432">
        <f>'PTRM input'!AZ485</f>
        <v>0</v>
      </c>
      <c r="CJ114" s="463">
        <f>'PTRM input'!BA485</f>
        <v>0</v>
      </c>
      <c r="CK114" s="462">
        <f>'PTRM input'!AW625</f>
        <v>0</v>
      </c>
      <c r="CL114" s="432">
        <f>'PTRM input'!AX625</f>
        <v>0</v>
      </c>
      <c r="CM114" s="432">
        <f>'PTRM input'!AY625</f>
        <v>0</v>
      </c>
      <c r="CN114" s="432">
        <f>'PTRM input'!AZ625</f>
        <v>0</v>
      </c>
      <c r="CO114" s="463">
        <f>'PTRM input'!BA625</f>
        <v>0</v>
      </c>
      <c r="CP114" s="462">
        <f>'PTRM input'!BB485</f>
        <v>0</v>
      </c>
      <c r="CQ114" s="432">
        <f>'PTRM input'!BC485</f>
        <v>0</v>
      </c>
      <c r="CR114" s="432">
        <f>'PTRM input'!BD485</f>
        <v>0</v>
      </c>
      <c r="CS114" s="432">
        <f>'PTRM input'!BE485</f>
        <v>0</v>
      </c>
      <c r="CT114" s="432">
        <f>'PTRM input'!BF485</f>
        <v>0</v>
      </c>
      <c r="CU114" s="463">
        <f>'PTRM input'!BG485</f>
        <v>0</v>
      </c>
      <c r="CV114" s="462">
        <f>'PTRM input'!BC625</f>
        <v>0</v>
      </c>
      <c r="CW114" s="432">
        <f>'PTRM input'!BD625</f>
        <v>0</v>
      </c>
      <c r="CX114" s="432">
        <f>'PTRM input'!BE625</f>
        <v>0</v>
      </c>
      <c r="CY114" s="432">
        <f>'PTRM input'!BF625</f>
        <v>0</v>
      </c>
      <c r="CZ114" s="463">
        <f>'PTRM input'!BG625</f>
        <v>0</v>
      </c>
      <c r="DA114" s="462">
        <f>'PTRM input'!BH485</f>
        <v>0</v>
      </c>
      <c r="DB114" s="432">
        <f>'PTRM input'!BI485</f>
        <v>0</v>
      </c>
      <c r="DC114" s="432">
        <f>'PTRM input'!BJ485</f>
        <v>0</v>
      </c>
      <c r="DD114" s="432">
        <f>'PTRM input'!BK485</f>
        <v>0</v>
      </c>
      <c r="DE114" s="432">
        <f>'PTRM input'!BL485</f>
        <v>0</v>
      </c>
      <c r="DF114" s="463">
        <f>'PTRM input'!BM485</f>
        <v>0</v>
      </c>
      <c r="DG114" s="462">
        <f>'PTRM input'!BI625</f>
        <v>0</v>
      </c>
      <c r="DH114" s="432">
        <f>'PTRM input'!BJ625</f>
        <v>0</v>
      </c>
      <c r="DI114" s="432">
        <f>'PTRM input'!BK625</f>
        <v>0</v>
      </c>
      <c r="DJ114" s="432">
        <f>'PTRM input'!BL625</f>
        <v>0</v>
      </c>
      <c r="DK114" s="463">
        <f>'PTRM input'!BM625</f>
        <v>0</v>
      </c>
      <c r="DL114" s="462">
        <f>'PTRM input'!BN485</f>
        <v>0</v>
      </c>
      <c r="DM114" s="432">
        <f>'PTRM input'!BO485</f>
        <v>0</v>
      </c>
      <c r="DN114" s="432">
        <f>'PTRM input'!BP485</f>
        <v>0</v>
      </c>
      <c r="DO114" s="432">
        <f>'PTRM input'!BQ485</f>
        <v>0</v>
      </c>
      <c r="DP114" s="432">
        <f>'PTRM input'!BR485</f>
        <v>0</v>
      </c>
      <c r="DQ114" s="463">
        <f>'PTRM input'!BS485</f>
        <v>0</v>
      </c>
      <c r="DR114" s="462">
        <f>'PTRM input'!BO625</f>
        <v>0</v>
      </c>
      <c r="DS114" s="432">
        <f>'PTRM input'!BP625</f>
        <v>0</v>
      </c>
      <c r="DT114" s="432">
        <f>'PTRM input'!BQ625</f>
        <v>0</v>
      </c>
      <c r="DU114" s="432">
        <f>'PTRM input'!BR625</f>
        <v>0</v>
      </c>
      <c r="DV114" s="463">
        <f>'PTRM input'!BS625</f>
        <v>0</v>
      </c>
      <c r="DW114" s="462">
        <f>'PTRM input'!BT485</f>
        <v>0</v>
      </c>
      <c r="DX114" s="432">
        <f>'PTRM input'!BU485</f>
        <v>0</v>
      </c>
      <c r="DY114" s="432">
        <f>'PTRM input'!BV485</f>
        <v>0</v>
      </c>
      <c r="DZ114" s="432">
        <f>'PTRM input'!BW485</f>
        <v>0</v>
      </c>
      <c r="EA114" s="432">
        <f>'PTRM input'!BX485</f>
        <v>0</v>
      </c>
      <c r="EB114" s="463">
        <f>'PTRM input'!BY485</f>
        <v>0</v>
      </c>
      <c r="EC114" s="462">
        <f>'PTRM input'!BU625</f>
        <v>0</v>
      </c>
      <c r="ED114" s="432">
        <f>'PTRM input'!BV625</f>
        <v>0</v>
      </c>
      <c r="EE114" s="432">
        <f>'PTRM input'!BW625</f>
        <v>0</v>
      </c>
      <c r="EF114" s="432">
        <f>'PTRM input'!BX625</f>
        <v>0</v>
      </c>
      <c r="EG114" s="463">
        <f>'PTRM input'!BY625</f>
        <v>0</v>
      </c>
      <c r="EH114" s="462">
        <f>'PTRM input'!BZ485</f>
        <v>0</v>
      </c>
      <c r="EI114" s="432">
        <f>'PTRM input'!CA485</f>
        <v>0</v>
      </c>
      <c r="EJ114" s="432">
        <f>'PTRM input'!CB485</f>
        <v>0</v>
      </c>
      <c r="EK114" s="432">
        <f>'PTRM input'!CC485</f>
        <v>0</v>
      </c>
      <c r="EL114" s="432">
        <f>'PTRM input'!CD485</f>
        <v>0</v>
      </c>
      <c r="EM114" s="463">
        <f>'PTRM input'!CE485</f>
        <v>0</v>
      </c>
      <c r="EN114" s="462">
        <f>'PTRM input'!CA625</f>
        <v>0</v>
      </c>
      <c r="EO114" s="432">
        <f>'PTRM input'!CB625</f>
        <v>0</v>
      </c>
      <c r="EP114" s="432">
        <f>'PTRM input'!CC625</f>
        <v>0</v>
      </c>
      <c r="EQ114" s="432">
        <f>'PTRM input'!CD625</f>
        <v>0</v>
      </c>
      <c r="ER114" s="463">
        <f>'PTRM input'!CE625</f>
        <v>0</v>
      </c>
      <c r="ES114" s="462">
        <f>'PTRM input'!CF485</f>
        <v>0</v>
      </c>
      <c r="ET114" s="432">
        <f>'PTRM input'!CG485</f>
        <v>0</v>
      </c>
      <c r="EU114" s="432">
        <f>'PTRM input'!CH485</f>
        <v>0</v>
      </c>
      <c r="EV114" s="432">
        <f>'PTRM input'!CI485</f>
        <v>0</v>
      </c>
      <c r="EW114" s="432">
        <f>'PTRM input'!CJ485</f>
        <v>0</v>
      </c>
      <c r="EX114" s="463">
        <f>'PTRM input'!CK485</f>
        <v>0</v>
      </c>
      <c r="EY114" s="462">
        <f>'PTRM input'!CG625</f>
        <v>0</v>
      </c>
      <c r="EZ114" s="432">
        <f>'PTRM input'!CH625</f>
        <v>0</v>
      </c>
      <c r="FA114" s="432">
        <f>'PTRM input'!CI625</f>
        <v>0</v>
      </c>
      <c r="FB114" s="432">
        <f>'PTRM input'!CJ625</f>
        <v>0</v>
      </c>
      <c r="FC114" s="463">
        <f>'PTRM input'!CK625</f>
        <v>0</v>
      </c>
      <c r="FD114" s="462">
        <f>'PTRM input'!CL485</f>
        <v>0</v>
      </c>
      <c r="FE114" s="432">
        <f>'PTRM input'!CM485</f>
        <v>0</v>
      </c>
      <c r="FF114" s="432">
        <f>'PTRM input'!CN485</f>
        <v>0</v>
      </c>
      <c r="FG114" s="432">
        <f>'PTRM input'!CO485</f>
        <v>0</v>
      </c>
      <c r="FH114" s="432">
        <f>'PTRM input'!CP485</f>
        <v>0</v>
      </c>
      <c r="FI114" s="463">
        <f>'PTRM input'!CQ485</f>
        <v>0</v>
      </c>
      <c r="FJ114" s="462">
        <f>'PTRM input'!CM625</f>
        <v>0</v>
      </c>
      <c r="FK114" s="432">
        <f>'PTRM input'!CN625</f>
        <v>0</v>
      </c>
      <c r="FL114" s="432">
        <f>'PTRM input'!CO625</f>
        <v>0</v>
      </c>
      <c r="FM114" s="432">
        <f>'PTRM input'!CP625</f>
        <v>0</v>
      </c>
      <c r="FN114" s="463">
        <f>'PTRM input'!CQ625</f>
        <v>0</v>
      </c>
      <c r="FO114" s="462">
        <f>'PTRM input'!CR485</f>
        <v>0</v>
      </c>
      <c r="FP114" s="432">
        <f>'PTRM input'!CS485</f>
        <v>0</v>
      </c>
      <c r="FQ114" s="432">
        <f>'PTRM input'!CT485</f>
        <v>0</v>
      </c>
      <c r="FR114" s="432">
        <f>'PTRM input'!CU485</f>
        <v>0</v>
      </c>
      <c r="FS114" s="432">
        <f>'PTRM input'!CV485</f>
        <v>0</v>
      </c>
      <c r="FT114" s="463">
        <f>'PTRM input'!CW485</f>
        <v>0</v>
      </c>
      <c r="FU114" s="462">
        <f>'PTRM input'!CS625</f>
        <v>0</v>
      </c>
      <c r="FV114" s="432">
        <f>'PTRM input'!CT625</f>
        <v>0</v>
      </c>
      <c r="FW114" s="432">
        <f>'PTRM input'!CU625</f>
        <v>0</v>
      </c>
      <c r="FX114" s="432">
        <f>'PTRM input'!CV625</f>
        <v>0</v>
      </c>
      <c r="FY114" s="463">
        <f>'PTRM input'!CW625</f>
        <v>0</v>
      </c>
      <c r="FZ114" s="462">
        <f>'PTRM input'!CX485</f>
        <v>0</v>
      </c>
      <c r="GA114" s="432">
        <f>'PTRM input'!CY485</f>
        <v>0</v>
      </c>
      <c r="GB114" s="432">
        <f>'PTRM input'!CZ485</f>
        <v>0</v>
      </c>
      <c r="GC114" s="432">
        <f>'PTRM input'!DA485</f>
        <v>0</v>
      </c>
      <c r="GD114" s="432">
        <f>'PTRM input'!DB485</f>
        <v>0</v>
      </c>
      <c r="GE114" s="463">
        <f>'PTRM input'!DC485</f>
        <v>0</v>
      </c>
      <c r="GF114" s="462">
        <f>'PTRM input'!CY625</f>
        <v>0</v>
      </c>
      <c r="GG114" s="432">
        <f>'PTRM input'!CZ625</f>
        <v>0</v>
      </c>
      <c r="GH114" s="432">
        <f>'PTRM input'!DA625</f>
        <v>0</v>
      </c>
      <c r="GI114" s="432">
        <f>'PTRM input'!DB625</f>
        <v>0</v>
      </c>
      <c r="GJ114" s="463">
        <f>'PTRM input'!DC625</f>
        <v>0</v>
      </c>
    </row>
    <row r="115" spans="1:192" s="4" customFormat="1">
      <c r="A115" s="22"/>
      <c r="B115" s="22"/>
      <c r="C115" s="22"/>
      <c r="D115" s="22"/>
      <c r="E115" s="432" t="str">
        <f>'PTRM input'!E486</f>
        <v>High Voltage Demand Docklands</v>
      </c>
      <c r="F115" s="462">
        <f>'PTRM input'!F486</f>
        <v>1</v>
      </c>
      <c r="G115" s="432">
        <f>'PTRM input'!G486</f>
        <v>0</v>
      </c>
      <c r="H115" s="432">
        <f>'PTRM input'!H486</f>
        <v>0</v>
      </c>
      <c r="I115" s="432">
        <f>'PTRM input'!I486</f>
        <v>0</v>
      </c>
      <c r="J115" s="432">
        <f>'PTRM input'!J486</f>
        <v>0</v>
      </c>
      <c r="K115" s="463">
        <f>'PTRM input'!K486</f>
        <v>0</v>
      </c>
      <c r="L115" s="432">
        <f>'PTRM input'!G626</f>
        <v>0</v>
      </c>
      <c r="M115" s="432">
        <f>'PTRM input'!H626</f>
        <v>0</v>
      </c>
      <c r="N115" s="432">
        <f>'PTRM input'!I626</f>
        <v>0</v>
      </c>
      <c r="O115" s="432">
        <f>'PTRM input'!J626</f>
        <v>0</v>
      </c>
      <c r="P115" s="463">
        <f>'PTRM input'!K626</f>
        <v>0</v>
      </c>
      <c r="Q115" s="462">
        <f>'PTRM input'!L486</f>
        <v>1000</v>
      </c>
      <c r="R115" s="432">
        <f>'PTRM input'!M486</f>
        <v>0</v>
      </c>
      <c r="S115" s="432">
        <f>'PTRM input'!N486</f>
        <v>0</v>
      </c>
      <c r="T115" s="432">
        <f>'PTRM input'!O486</f>
        <v>0</v>
      </c>
      <c r="U115" s="432">
        <f>'PTRM input'!P486</f>
        <v>0</v>
      </c>
      <c r="V115" s="463">
        <f>'PTRM input'!Q486</f>
        <v>0</v>
      </c>
      <c r="W115" s="432">
        <f>'PTRM input'!M626</f>
        <v>0</v>
      </c>
      <c r="X115" s="432">
        <f>'PTRM input'!N626</f>
        <v>0</v>
      </c>
      <c r="Y115" s="432">
        <f>'PTRM input'!O626</f>
        <v>0</v>
      </c>
      <c r="Z115" s="432">
        <f>'PTRM input'!P626</f>
        <v>0</v>
      </c>
      <c r="AA115" s="463">
        <f>'PTRM input'!Q626</f>
        <v>0</v>
      </c>
      <c r="AB115" s="432">
        <f>'PTRM input'!R486</f>
        <v>0</v>
      </c>
      <c r="AC115" s="432">
        <f>'PTRM input'!S486</f>
        <v>0</v>
      </c>
      <c r="AD115" s="432">
        <f>'PTRM input'!T486</f>
        <v>0</v>
      </c>
      <c r="AE115" s="432">
        <f>'PTRM input'!U486</f>
        <v>0</v>
      </c>
      <c r="AF115" s="432">
        <f>'PTRM input'!V486</f>
        <v>0</v>
      </c>
      <c r="AG115" s="432">
        <f>'PTRM input'!W486</f>
        <v>0</v>
      </c>
      <c r="AH115" s="462">
        <f>'PTRM input'!S626</f>
        <v>0</v>
      </c>
      <c r="AI115" s="432">
        <f>'PTRM input'!T626</f>
        <v>0</v>
      </c>
      <c r="AJ115" s="432">
        <f>'PTRM input'!U626</f>
        <v>0</v>
      </c>
      <c r="AK115" s="432">
        <f>'PTRM input'!V626</f>
        <v>0</v>
      </c>
      <c r="AL115" s="463">
        <f>'PTRM input'!W626</f>
        <v>0</v>
      </c>
      <c r="AM115" s="462">
        <f>'PTRM input'!X486</f>
        <v>1480164.2260221706</v>
      </c>
      <c r="AN115" s="432">
        <f>'PTRM input'!Y486</f>
        <v>0</v>
      </c>
      <c r="AO115" s="432">
        <f>'PTRM input'!Z486</f>
        <v>0</v>
      </c>
      <c r="AP115" s="432">
        <f>'PTRM input'!AA486</f>
        <v>0</v>
      </c>
      <c r="AQ115" s="432">
        <f>'PTRM input'!AB486</f>
        <v>0</v>
      </c>
      <c r="AR115" s="463">
        <f>'PTRM input'!AC486</f>
        <v>0</v>
      </c>
      <c r="AS115" s="462">
        <f>'PTRM input'!Y626</f>
        <v>0</v>
      </c>
      <c r="AT115" s="432">
        <f>'PTRM input'!Z626</f>
        <v>0</v>
      </c>
      <c r="AU115" s="432">
        <f>'PTRM input'!AA626</f>
        <v>0</v>
      </c>
      <c r="AV115" s="432">
        <f>'PTRM input'!AB626</f>
        <v>0</v>
      </c>
      <c r="AW115" s="463">
        <f>'PTRM input'!AC626</f>
        <v>0</v>
      </c>
      <c r="AX115" s="462">
        <f>'PTRM input'!AD486</f>
        <v>0</v>
      </c>
      <c r="AY115" s="432">
        <f>'PTRM input'!AE486</f>
        <v>0</v>
      </c>
      <c r="AZ115" s="432">
        <f>'PTRM input'!AF486</f>
        <v>0</v>
      </c>
      <c r="BA115" s="432">
        <f>'PTRM input'!AG486</f>
        <v>0</v>
      </c>
      <c r="BB115" s="432">
        <f>'PTRM input'!AH486</f>
        <v>0</v>
      </c>
      <c r="BC115" s="463">
        <f>'PTRM input'!AI486</f>
        <v>0</v>
      </c>
      <c r="BD115" s="462">
        <f>'PTRM input'!AE626</f>
        <v>0</v>
      </c>
      <c r="BE115" s="432">
        <f>'PTRM input'!AF626</f>
        <v>0</v>
      </c>
      <c r="BF115" s="432">
        <f>'PTRM input'!AG626</f>
        <v>0</v>
      </c>
      <c r="BG115" s="432">
        <f>'PTRM input'!AH626</f>
        <v>0</v>
      </c>
      <c r="BH115" s="463">
        <f>'PTRM input'!AI626</f>
        <v>0</v>
      </c>
      <c r="BI115" s="462">
        <f>'PTRM input'!AJ486</f>
        <v>0</v>
      </c>
      <c r="BJ115" s="432">
        <f>'PTRM input'!AK486</f>
        <v>0</v>
      </c>
      <c r="BK115" s="432">
        <f>'PTRM input'!AL486</f>
        <v>0</v>
      </c>
      <c r="BL115" s="432">
        <f>'PTRM input'!AM486</f>
        <v>0</v>
      </c>
      <c r="BM115" s="432">
        <f>'PTRM input'!AN486</f>
        <v>0</v>
      </c>
      <c r="BN115" s="463">
        <f>'PTRM input'!AO486</f>
        <v>0</v>
      </c>
      <c r="BO115" s="462">
        <f>'PTRM input'!AK626</f>
        <v>0</v>
      </c>
      <c r="BP115" s="432">
        <f>'PTRM input'!AL626</f>
        <v>0</v>
      </c>
      <c r="BQ115" s="432">
        <f>'PTRM input'!AM626</f>
        <v>0</v>
      </c>
      <c r="BR115" s="432">
        <f>'PTRM input'!AN626</f>
        <v>0</v>
      </c>
      <c r="BS115" s="463">
        <f>'PTRM input'!AO626</f>
        <v>0</v>
      </c>
      <c r="BT115" s="462">
        <f>'PTRM input'!AP486</f>
        <v>0</v>
      </c>
      <c r="BU115" s="432">
        <f>'PTRM input'!AQ486</f>
        <v>0</v>
      </c>
      <c r="BV115" s="432">
        <f>'PTRM input'!AR486</f>
        <v>0</v>
      </c>
      <c r="BW115" s="432">
        <f>'PTRM input'!AS486</f>
        <v>0</v>
      </c>
      <c r="BX115" s="432">
        <f>'PTRM input'!AT486</f>
        <v>0</v>
      </c>
      <c r="BY115" s="463">
        <f>'PTRM input'!AU486</f>
        <v>0</v>
      </c>
      <c r="BZ115" s="462">
        <f>'PTRM input'!AQ626</f>
        <v>0</v>
      </c>
      <c r="CA115" s="432">
        <f>'PTRM input'!AR626</f>
        <v>0</v>
      </c>
      <c r="CB115" s="432">
        <f>'PTRM input'!AS626</f>
        <v>0</v>
      </c>
      <c r="CC115" s="432">
        <f>'PTRM input'!AT626</f>
        <v>0</v>
      </c>
      <c r="CD115" s="463">
        <f>'PTRM input'!AU626</f>
        <v>0</v>
      </c>
      <c r="CE115" s="462">
        <f>'PTRM input'!AV486</f>
        <v>618308.9253678188</v>
      </c>
      <c r="CF115" s="432">
        <f>'PTRM input'!AW486</f>
        <v>0</v>
      </c>
      <c r="CG115" s="432">
        <f>'PTRM input'!AX486</f>
        <v>0</v>
      </c>
      <c r="CH115" s="432">
        <f>'PTRM input'!AY486</f>
        <v>0</v>
      </c>
      <c r="CI115" s="432">
        <f>'PTRM input'!AZ486</f>
        <v>0</v>
      </c>
      <c r="CJ115" s="463">
        <f>'PTRM input'!BA486</f>
        <v>0</v>
      </c>
      <c r="CK115" s="462">
        <f>'PTRM input'!AW626</f>
        <v>0</v>
      </c>
      <c r="CL115" s="432">
        <f>'PTRM input'!AX626</f>
        <v>0</v>
      </c>
      <c r="CM115" s="432">
        <f>'PTRM input'!AY626</f>
        <v>0</v>
      </c>
      <c r="CN115" s="432">
        <f>'PTRM input'!AZ626</f>
        <v>0</v>
      </c>
      <c r="CO115" s="463">
        <f>'PTRM input'!BA626</f>
        <v>0</v>
      </c>
      <c r="CP115" s="462">
        <f>'PTRM input'!BB486</f>
        <v>0</v>
      </c>
      <c r="CQ115" s="432">
        <f>'PTRM input'!BC486</f>
        <v>0</v>
      </c>
      <c r="CR115" s="432">
        <f>'PTRM input'!BD486</f>
        <v>0</v>
      </c>
      <c r="CS115" s="432">
        <f>'PTRM input'!BE486</f>
        <v>0</v>
      </c>
      <c r="CT115" s="432">
        <f>'PTRM input'!BF486</f>
        <v>0</v>
      </c>
      <c r="CU115" s="463">
        <f>'PTRM input'!BG486</f>
        <v>0</v>
      </c>
      <c r="CV115" s="462">
        <f>'PTRM input'!BC626</f>
        <v>0</v>
      </c>
      <c r="CW115" s="432">
        <f>'PTRM input'!BD626</f>
        <v>0</v>
      </c>
      <c r="CX115" s="432">
        <f>'PTRM input'!BE626</f>
        <v>0</v>
      </c>
      <c r="CY115" s="432">
        <f>'PTRM input'!BF626</f>
        <v>0</v>
      </c>
      <c r="CZ115" s="463">
        <f>'PTRM input'!BG626</f>
        <v>0</v>
      </c>
      <c r="DA115" s="462">
        <f>'PTRM input'!BH486</f>
        <v>0</v>
      </c>
      <c r="DB115" s="432">
        <f>'PTRM input'!BI486</f>
        <v>0</v>
      </c>
      <c r="DC115" s="432">
        <f>'PTRM input'!BJ486</f>
        <v>0</v>
      </c>
      <c r="DD115" s="432">
        <f>'PTRM input'!BK486</f>
        <v>0</v>
      </c>
      <c r="DE115" s="432">
        <f>'PTRM input'!BL486</f>
        <v>0</v>
      </c>
      <c r="DF115" s="463">
        <f>'PTRM input'!BM486</f>
        <v>0</v>
      </c>
      <c r="DG115" s="462">
        <f>'PTRM input'!BI626</f>
        <v>0</v>
      </c>
      <c r="DH115" s="432">
        <f>'PTRM input'!BJ626</f>
        <v>0</v>
      </c>
      <c r="DI115" s="432">
        <f>'PTRM input'!BK626</f>
        <v>0</v>
      </c>
      <c r="DJ115" s="432">
        <f>'PTRM input'!BL626</f>
        <v>0</v>
      </c>
      <c r="DK115" s="463">
        <f>'PTRM input'!BM626</f>
        <v>0</v>
      </c>
      <c r="DL115" s="462">
        <f>'PTRM input'!BN486</f>
        <v>0</v>
      </c>
      <c r="DM115" s="432">
        <f>'PTRM input'!BO486</f>
        <v>0</v>
      </c>
      <c r="DN115" s="432">
        <f>'PTRM input'!BP486</f>
        <v>0</v>
      </c>
      <c r="DO115" s="432">
        <f>'PTRM input'!BQ486</f>
        <v>0</v>
      </c>
      <c r="DP115" s="432">
        <f>'PTRM input'!BR486</f>
        <v>0</v>
      </c>
      <c r="DQ115" s="463">
        <f>'PTRM input'!BS486</f>
        <v>0</v>
      </c>
      <c r="DR115" s="462">
        <f>'PTRM input'!BO626</f>
        <v>0</v>
      </c>
      <c r="DS115" s="432">
        <f>'PTRM input'!BP626</f>
        <v>0</v>
      </c>
      <c r="DT115" s="432">
        <f>'PTRM input'!BQ626</f>
        <v>0</v>
      </c>
      <c r="DU115" s="432">
        <f>'PTRM input'!BR626</f>
        <v>0</v>
      </c>
      <c r="DV115" s="463">
        <f>'PTRM input'!BS626</f>
        <v>0</v>
      </c>
      <c r="DW115" s="462">
        <f>'PTRM input'!BT486</f>
        <v>0</v>
      </c>
      <c r="DX115" s="432">
        <f>'PTRM input'!BU486</f>
        <v>0</v>
      </c>
      <c r="DY115" s="432">
        <f>'PTRM input'!BV486</f>
        <v>0</v>
      </c>
      <c r="DZ115" s="432">
        <f>'PTRM input'!BW486</f>
        <v>0</v>
      </c>
      <c r="EA115" s="432">
        <f>'PTRM input'!BX486</f>
        <v>0</v>
      </c>
      <c r="EB115" s="463">
        <f>'PTRM input'!BY486</f>
        <v>0</v>
      </c>
      <c r="EC115" s="462">
        <f>'PTRM input'!BU626</f>
        <v>0</v>
      </c>
      <c r="ED115" s="432">
        <f>'PTRM input'!BV626</f>
        <v>0</v>
      </c>
      <c r="EE115" s="432">
        <f>'PTRM input'!BW626</f>
        <v>0</v>
      </c>
      <c r="EF115" s="432">
        <f>'PTRM input'!BX626</f>
        <v>0</v>
      </c>
      <c r="EG115" s="463">
        <f>'PTRM input'!BY626</f>
        <v>0</v>
      </c>
      <c r="EH115" s="462">
        <f>'PTRM input'!BZ486</f>
        <v>0</v>
      </c>
      <c r="EI115" s="432">
        <f>'PTRM input'!CA486</f>
        <v>0</v>
      </c>
      <c r="EJ115" s="432">
        <f>'PTRM input'!CB486</f>
        <v>0</v>
      </c>
      <c r="EK115" s="432">
        <f>'PTRM input'!CC486</f>
        <v>0</v>
      </c>
      <c r="EL115" s="432">
        <f>'PTRM input'!CD486</f>
        <v>0</v>
      </c>
      <c r="EM115" s="463">
        <f>'PTRM input'!CE486</f>
        <v>0</v>
      </c>
      <c r="EN115" s="462">
        <f>'PTRM input'!CA626</f>
        <v>0</v>
      </c>
      <c r="EO115" s="432">
        <f>'PTRM input'!CB626</f>
        <v>0</v>
      </c>
      <c r="EP115" s="432">
        <f>'PTRM input'!CC626</f>
        <v>0</v>
      </c>
      <c r="EQ115" s="432">
        <f>'PTRM input'!CD626</f>
        <v>0</v>
      </c>
      <c r="ER115" s="463">
        <f>'PTRM input'!CE626</f>
        <v>0</v>
      </c>
      <c r="ES115" s="462">
        <f>'PTRM input'!CF486</f>
        <v>0</v>
      </c>
      <c r="ET115" s="432">
        <f>'PTRM input'!CG486</f>
        <v>0</v>
      </c>
      <c r="EU115" s="432">
        <f>'PTRM input'!CH486</f>
        <v>0</v>
      </c>
      <c r="EV115" s="432">
        <f>'PTRM input'!CI486</f>
        <v>0</v>
      </c>
      <c r="EW115" s="432">
        <f>'PTRM input'!CJ486</f>
        <v>0</v>
      </c>
      <c r="EX115" s="463">
        <f>'PTRM input'!CK486</f>
        <v>0</v>
      </c>
      <c r="EY115" s="462">
        <f>'PTRM input'!CG626</f>
        <v>0</v>
      </c>
      <c r="EZ115" s="432">
        <f>'PTRM input'!CH626</f>
        <v>0</v>
      </c>
      <c r="FA115" s="432">
        <f>'PTRM input'!CI626</f>
        <v>0</v>
      </c>
      <c r="FB115" s="432">
        <f>'PTRM input'!CJ626</f>
        <v>0</v>
      </c>
      <c r="FC115" s="463">
        <f>'PTRM input'!CK626</f>
        <v>0</v>
      </c>
      <c r="FD115" s="462">
        <f>'PTRM input'!CL486</f>
        <v>0</v>
      </c>
      <c r="FE115" s="432">
        <f>'PTRM input'!CM486</f>
        <v>0</v>
      </c>
      <c r="FF115" s="432">
        <f>'PTRM input'!CN486</f>
        <v>0</v>
      </c>
      <c r="FG115" s="432">
        <f>'PTRM input'!CO486</f>
        <v>0</v>
      </c>
      <c r="FH115" s="432">
        <f>'PTRM input'!CP486</f>
        <v>0</v>
      </c>
      <c r="FI115" s="463">
        <f>'PTRM input'!CQ486</f>
        <v>0</v>
      </c>
      <c r="FJ115" s="462">
        <f>'PTRM input'!CM626</f>
        <v>0</v>
      </c>
      <c r="FK115" s="432">
        <f>'PTRM input'!CN626</f>
        <v>0</v>
      </c>
      <c r="FL115" s="432">
        <f>'PTRM input'!CO626</f>
        <v>0</v>
      </c>
      <c r="FM115" s="432">
        <f>'PTRM input'!CP626</f>
        <v>0</v>
      </c>
      <c r="FN115" s="463">
        <f>'PTRM input'!CQ626</f>
        <v>0</v>
      </c>
      <c r="FO115" s="462">
        <f>'PTRM input'!CR486</f>
        <v>0</v>
      </c>
      <c r="FP115" s="432">
        <f>'PTRM input'!CS486</f>
        <v>0</v>
      </c>
      <c r="FQ115" s="432">
        <f>'PTRM input'!CT486</f>
        <v>0</v>
      </c>
      <c r="FR115" s="432">
        <f>'PTRM input'!CU486</f>
        <v>0</v>
      </c>
      <c r="FS115" s="432">
        <f>'PTRM input'!CV486</f>
        <v>0</v>
      </c>
      <c r="FT115" s="463">
        <f>'PTRM input'!CW486</f>
        <v>0</v>
      </c>
      <c r="FU115" s="462">
        <f>'PTRM input'!CS626</f>
        <v>0</v>
      </c>
      <c r="FV115" s="432">
        <f>'PTRM input'!CT626</f>
        <v>0</v>
      </c>
      <c r="FW115" s="432">
        <f>'PTRM input'!CU626</f>
        <v>0</v>
      </c>
      <c r="FX115" s="432">
        <f>'PTRM input'!CV626</f>
        <v>0</v>
      </c>
      <c r="FY115" s="463">
        <f>'PTRM input'!CW626</f>
        <v>0</v>
      </c>
      <c r="FZ115" s="462">
        <f>'PTRM input'!CX486</f>
        <v>0</v>
      </c>
      <c r="GA115" s="432">
        <f>'PTRM input'!CY486</f>
        <v>0</v>
      </c>
      <c r="GB115" s="432">
        <f>'PTRM input'!CZ486</f>
        <v>0</v>
      </c>
      <c r="GC115" s="432">
        <f>'PTRM input'!DA486</f>
        <v>0</v>
      </c>
      <c r="GD115" s="432">
        <f>'PTRM input'!DB486</f>
        <v>0</v>
      </c>
      <c r="GE115" s="463">
        <f>'PTRM input'!DC486</f>
        <v>0</v>
      </c>
      <c r="GF115" s="462">
        <f>'PTRM input'!CY626</f>
        <v>0</v>
      </c>
      <c r="GG115" s="432">
        <f>'PTRM input'!CZ626</f>
        <v>0</v>
      </c>
      <c r="GH115" s="432">
        <f>'PTRM input'!DA626</f>
        <v>0</v>
      </c>
      <c r="GI115" s="432">
        <f>'PTRM input'!DB626</f>
        <v>0</v>
      </c>
      <c r="GJ115" s="463">
        <f>'PTRM input'!DC626</f>
        <v>0</v>
      </c>
    </row>
    <row r="116" spans="1:192" s="4" customFormat="1">
      <c r="A116" s="22"/>
      <c r="B116" s="22"/>
      <c r="C116" s="22"/>
      <c r="D116" s="22"/>
      <c r="E116" s="432" t="str">
        <f>'PTRM input'!E487</f>
        <v>High Voltage Demand D3</v>
      </c>
      <c r="F116" s="462">
        <f>'PTRM input'!F487</f>
        <v>1</v>
      </c>
      <c r="G116" s="432">
        <f>'PTRM input'!G487</f>
        <v>0</v>
      </c>
      <c r="H116" s="432">
        <f>'PTRM input'!H487</f>
        <v>0</v>
      </c>
      <c r="I116" s="432">
        <f>'PTRM input'!I487</f>
        <v>0</v>
      </c>
      <c r="J116" s="432">
        <f>'PTRM input'!J487</f>
        <v>0</v>
      </c>
      <c r="K116" s="463">
        <f>'PTRM input'!K487</f>
        <v>0</v>
      </c>
      <c r="L116" s="432">
        <f>'PTRM input'!G627</f>
        <v>0</v>
      </c>
      <c r="M116" s="432">
        <f>'PTRM input'!H627</f>
        <v>0</v>
      </c>
      <c r="N116" s="432">
        <f>'PTRM input'!I627</f>
        <v>0</v>
      </c>
      <c r="O116" s="432">
        <f>'PTRM input'!J627</f>
        <v>0</v>
      </c>
      <c r="P116" s="463">
        <f>'PTRM input'!K627</f>
        <v>0</v>
      </c>
      <c r="Q116" s="462">
        <f>'PTRM input'!L487</f>
        <v>13522</v>
      </c>
      <c r="R116" s="432">
        <f>'PTRM input'!M487</f>
        <v>0</v>
      </c>
      <c r="S116" s="432">
        <f>'PTRM input'!N487</f>
        <v>0</v>
      </c>
      <c r="T116" s="432">
        <f>'PTRM input'!O487</f>
        <v>0</v>
      </c>
      <c r="U116" s="432">
        <f>'PTRM input'!P487</f>
        <v>0</v>
      </c>
      <c r="V116" s="463">
        <f>'PTRM input'!Q487</f>
        <v>0</v>
      </c>
      <c r="W116" s="432">
        <f>'PTRM input'!M627</f>
        <v>0</v>
      </c>
      <c r="X116" s="432">
        <f>'PTRM input'!N627</f>
        <v>0</v>
      </c>
      <c r="Y116" s="432">
        <f>'PTRM input'!O627</f>
        <v>0</v>
      </c>
      <c r="Z116" s="432">
        <f>'PTRM input'!P627</f>
        <v>0</v>
      </c>
      <c r="AA116" s="463">
        <f>'PTRM input'!Q627</f>
        <v>0</v>
      </c>
      <c r="AB116" s="432">
        <f>'PTRM input'!R487</f>
        <v>0</v>
      </c>
      <c r="AC116" s="432">
        <f>'PTRM input'!S487</f>
        <v>0</v>
      </c>
      <c r="AD116" s="432">
        <f>'PTRM input'!T487</f>
        <v>0</v>
      </c>
      <c r="AE116" s="432">
        <f>'PTRM input'!U487</f>
        <v>0</v>
      </c>
      <c r="AF116" s="432">
        <f>'PTRM input'!V487</f>
        <v>0</v>
      </c>
      <c r="AG116" s="432">
        <f>'PTRM input'!W487</f>
        <v>0</v>
      </c>
      <c r="AH116" s="462">
        <f>'PTRM input'!S627</f>
        <v>0</v>
      </c>
      <c r="AI116" s="432">
        <f>'PTRM input'!T627</f>
        <v>0</v>
      </c>
      <c r="AJ116" s="432">
        <f>'PTRM input'!U627</f>
        <v>0</v>
      </c>
      <c r="AK116" s="432">
        <f>'PTRM input'!V627</f>
        <v>0</v>
      </c>
      <c r="AL116" s="463">
        <f>'PTRM input'!W627</f>
        <v>0</v>
      </c>
      <c r="AM116" s="462">
        <f>'PTRM input'!X487</f>
        <v>15667468.263018163</v>
      </c>
      <c r="AN116" s="432">
        <f>'PTRM input'!Y487</f>
        <v>0</v>
      </c>
      <c r="AO116" s="432">
        <f>'PTRM input'!Z487</f>
        <v>0</v>
      </c>
      <c r="AP116" s="432">
        <f>'PTRM input'!AA487</f>
        <v>0</v>
      </c>
      <c r="AQ116" s="432">
        <f>'PTRM input'!AB487</f>
        <v>0</v>
      </c>
      <c r="AR116" s="463">
        <f>'PTRM input'!AC487</f>
        <v>0</v>
      </c>
      <c r="AS116" s="462">
        <f>'PTRM input'!Y627</f>
        <v>0</v>
      </c>
      <c r="AT116" s="432">
        <f>'PTRM input'!Z627</f>
        <v>0</v>
      </c>
      <c r="AU116" s="432">
        <f>'PTRM input'!AA627</f>
        <v>0</v>
      </c>
      <c r="AV116" s="432">
        <f>'PTRM input'!AB627</f>
        <v>0</v>
      </c>
      <c r="AW116" s="463">
        <f>'PTRM input'!AC627</f>
        <v>0</v>
      </c>
      <c r="AX116" s="462">
        <f>'PTRM input'!AD487</f>
        <v>0</v>
      </c>
      <c r="AY116" s="432">
        <f>'PTRM input'!AE487</f>
        <v>0</v>
      </c>
      <c r="AZ116" s="432">
        <f>'PTRM input'!AF487</f>
        <v>0</v>
      </c>
      <c r="BA116" s="432">
        <f>'PTRM input'!AG487</f>
        <v>0</v>
      </c>
      <c r="BB116" s="432">
        <f>'PTRM input'!AH487</f>
        <v>0</v>
      </c>
      <c r="BC116" s="463">
        <f>'PTRM input'!AI487</f>
        <v>0</v>
      </c>
      <c r="BD116" s="462">
        <f>'PTRM input'!AE627</f>
        <v>0</v>
      </c>
      <c r="BE116" s="432">
        <f>'PTRM input'!AF627</f>
        <v>0</v>
      </c>
      <c r="BF116" s="432">
        <f>'PTRM input'!AG627</f>
        <v>0</v>
      </c>
      <c r="BG116" s="432">
        <f>'PTRM input'!AH627</f>
        <v>0</v>
      </c>
      <c r="BH116" s="463">
        <f>'PTRM input'!AI627</f>
        <v>0</v>
      </c>
      <c r="BI116" s="462">
        <f>'PTRM input'!AJ487</f>
        <v>0</v>
      </c>
      <c r="BJ116" s="432">
        <f>'PTRM input'!AK487</f>
        <v>0</v>
      </c>
      <c r="BK116" s="432">
        <f>'PTRM input'!AL487</f>
        <v>0</v>
      </c>
      <c r="BL116" s="432">
        <f>'PTRM input'!AM487</f>
        <v>0</v>
      </c>
      <c r="BM116" s="432">
        <f>'PTRM input'!AN487</f>
        <v>0</v>
      </c>
      <c r="BN116" s="463">
        <f>'PTRM input'!AO487</f>
        <v>0</v>
      </c>
      <c r="BO116" s="462">
        <f>'PTRM input'!AK627</f>
        <v>0</v>
      </c>
      <c r="BP116" s="432">
        <f>'PTRM input'!AL627</f>
        <v>0</v>
      </c>
      <c r="BQ116" s="432">
        <f>'PTRM input'!AM627</f>
        <v>0</v>
      </c>
      <c r="BR116" s="432">
        <f>'PTRM input'!AN627</f>
        <v>0</v>
      </c>
      <c r="BS116" s="463">
        <f>'PTRM input'!AO627</f>
        <v>0</v>
      </c>
      <c r="BT116" s="462">
        <f>'PTRM input'!AP487</f>
        <v>0</v>
      </c>
      <c r="BU116" s="432">
        <f>'PTRM input'!AQ487</f>
        <v>0</v>
      </c>
      <c r="BV116" s="432">
        <f>'PTRM input'!AR487</f>
        <v>0</v>
      </c>
      <c r="BW116" s="432">
        <f>'PTRM input'!AS487</f>
        <v>0</v>
      </c>
      <c r="BX116" s="432">
        <f>'PTRM input'!AT487</f>
        <v>0</v>
      </c>
      <c r="BY116" s="463">
        <f>'PTRM input'!AU487</f>
        <v>0</v>
      </c>
      <c r="BZ116" s="462">
        <f>'PTRM input'!AQ627</f>
        <v>0</v>
      </c>
      <c r="CA116" s="432">
        <f>'PTRM input'!AR627</f>
        <v>0</v>
      </c>
      <c r="CB116" s="432">
        <f>'PTRM input'!AS627</f>
        <v>0</v>
      </c>
      <c r="CC116" s="432">
        <f>'PTRM input'!AT627</f>
        <v>0</v>
      </c>
      <c r="CD116" s="463">
        <f>'PTRM input'!AU627</f>
        <v>0</v>
      </c>
      <c r="CE116" s="462">
        <f>'PTRM input'!AV487</f>
        <v>17542504.75553754</v>
      </c>
      <c r="CF116" s="432">
        <f>'PTRM input'!AW487</f>
        <v>0</v>
      </c>
      <c r="CG116" s="432">
        <f>'PTRM input'!AX487</f>
        <v>0</v>
      </c>
      <c r="CH116" s="432">
        <f>'PTRM input'!AY487</f>
        <v>0</v>
      </c>
      <c r="CI116" s="432">
        <f>'PTRM input'!AZ487</f>
        <v>0</v>
      </c>
      <c r="CJ116" s="463">
        <f>'PTRM input'!BA487</f>
        <v>0</v>
      </c>
      <c r="CK116" s="462">
        <f>'PTRM input'!AW627</f>
        <v>0</v>
      </c>
      <c r="CL116" s="432">
        <f>'PTRM input'!AX627</f>
        <v>0</v>
      </c>
      <c r="CM116" s="432">
        <f>'PTRM input'!AY627</f>
        <v>0</v>
      </c>
      <c r="CN116" s="432">
        <f>'PTRM input'!AZ627</f>
        <v>0</v>
      </c>
      <c r="CO116" s="463">
        <f>'PTRM input'!BA627</f>
        <v>0</v>
      </c>
      <c r="CP116" s="462">
        <f>'PTRM input'!BB487</f>
        <v>0</v>
      </c>
      <c r="CQ116" s="432">
        <f>'PTRM input'!BC487</f>
        <v>0</v>
      </c>
      <c r="CR116" s="432">
        <f>'PTRM input'!BD487</f>
        <v>0</v>
      </c>
      <c r="CS116" s="432">
        <f>'PTRM input'!BE487</f>
        <v>0</v>
      </c>
      <c r="CT116" s="432">
        <f>'PTRM input'!BF487</f>
        <v>0</v>
      </c>
      <c r="CU116" s="463">
        <f>'PTRM input'!BG487</f>
        <v>0</v>
      </c>
      <c r="CV116" s="462">
        <f>'PTRM input'!BC627</f>
        <v>0</v>
      </c>
      <c r="CW116" s="432">
        <f>'PTRM input'!BD627</f>
        <v>0</v>
      </c>
      <c r="CX116" s="432">
        <f>'PTRM input'!BE627</f>
        <v>0</v>
      </c>
      <c r="CY116" s="432">
        <f>'PTRM input'!BF627</f>
        <v>0</v>
      </c>
      <c r="CZ116" s="463">
        <f>'PTRM input'!BG627</f>
        <v>0</v>
      </c>
      <c r="DA116" s="462">
        <f>'PTRM input'!BH487</f>
        <v>0</v>
      </c>
      <c r="DB116" s="432">
        <f>'PTRM input'!BI487</f>
        <v>0</v>
      </c>
      <c r="DC116" s="432">
        <f>'PTRM input'!BJ487</f>
        <v>0</v>
      </c>
      <c r="DD116" s="432">
        <f>'PTRM input'!BK487</f>
        <v>0</v>
      </c>
      <c r="DE116" s="432">
        <f>'PTRM input'!BL487</f>
        <v>0</v>
      </c>
      <c r="DF116" s="463">
        <f>'PTRM input'!BM487</f>
        <v>0</v>
      </c>
      <c r="DG116" s="462">
        <f>'PTRM input'!BI627</f>
        <v>0</v>
      </c>
      <c r="DH116" s="432">
        <f>'PTRM input'!BJ627</f>
        <v>0</v>
      </c>
      <c r="DI116" s="432">
        <f>'PTRM input'!BK627</f>
        <v>0</v>
      </c>
      <c r="DJ116" s="432">
        <f>'PTRM input'!BL627</f>
        <v>0</v>
      </c>
      <c r="DK116" s="463">
        <f>'PTRM input'!BM627</f>
        <v>0</v>
      </c>
      <c r="DL116" s="462">
        <f>'PTRM input'!BN487</f>
        <v>0</v>
      </c>
      <c r="DM116" s="432">
        <f>'PTRM input'!BO487</f>
        <v>0</v>
      </c>
      <c r="DN116" s="432">
        <f>'PTRM input'!BP487</f>
        <v>0</v>
      </c>
      <c r="DO116" s="432">
        <f>'PTRM input'!BQ487</f>
        <v>0</v>
      </c>
      <c r="DP116" s="432">
        <f>'PTRM input'!BR487</f>
        <v>0</v>
      </c>
      <c r="DQ116" s="463">
        <f>'PTRM input'!BS487</f>
        <v>0</v>
      </c>
      <c r="DR116" s="462">
        <f>'PTRM input'!BO627</f>
        <v>0</v>
      </c>
      <c r="DS116" s="432">
        <f>'PTRM input'!BP627</f>
        <v>0</v>
      </c>
      <c r="DT116" s="432">
        <f>'PTRM input'!BQ627</f>
        <v>0</v>
      </c>
      <c r="DU116" s="432">
        <f>'PTRM input'!BR627</f>
        <v>0</v>
      </c>
      <c r="DV116" s="463">
        <f>'PTRM input'!BS627</f>
        <v>0</v>
      </c>
      <c r="DW116" s="462">
        <f>'PTRM input'!BT487</f>
        <v>0</v>
      </c>
      <c r="DX116" s="432">
        <f>'PTRM input'!BU487</f>
        <v>0</v>
      </c>
      <c r="DY116" s="432">
        <f>'PTRM input'!BV487</f>
        <v>0</v>
      </c>
      <c r="DZ116" s="432">
        <f>'PTRM input'!BW487</f>
        <v>0</v>
      </c>
      <c r="EA116" s="432">
        <f>'PTRM input'!BX487</f>
        <v>0</v>
      </c>
      <c r="EB116" s="463">
        <f>'PTRM input'!BY487</f>
        <v>0</v>
      </c>
      <c r="EC116" s="462">
        <f>'PTRM input'!BU627</f>
        <v>0</v>
      </c>
      <c r="ED116" s="432">
        <f>'PTRM input'!BV627</f>
        <v>0</v>
      </c>
      <c r="EE116" s="432">
        <f>'PTRM input'!BW627</f>
        <v>0</v>
      </c>
      <c r="EF116" s="432">
        <f>'PTRM input'!BX627</f>
        <v>0</v>
      </c>
      <c r="EG116" s="463">
        <f>'PTRM input'!BY627</f>
        <v>0</v>
      </c>
      <c r="EH116" s="462">
        <f>'PTRM input'!BZ487</f>
        <v>0</v>
      </c>
      <c r="EI116" s="432">
        <f>'PTRM input'!CA487</f>
        <v>0</v>
      </c>
      <c r="EJ116" s="432">
        <f>'PTRM input'!CB487</f>
        <v>0</v>
      </c>
      <c r="EK116" s="432">
        <f>'PTRM input'!CC487</f>
        <v>0</v>
      </c>
      <c r="EL116" s="432">
        <f>'PTRM input'!CD487</f>
        <v>0</v>
      </c>
      <c r="EM116" s="463">
        <f>'PTRM input'!CE487</f>
        <v>0</v>
      </c>
      <c r="EN116" s="462">
        <f>'PTRM input'!CA627</f>
        <v>0</v>
      </c>
      <c r="EO116" s="432">
        <f>'PTRM input'!CB627</f>
        <v>0</v>
      </c>
      <c r="EP116" s="432">
        <f>'PTRM input'!CC627</f>
        <v>0</v>
      </c>
      <c r="EQ116" s="432">
        <f>'PTRM input'!CD627</f>
        <v>0</v>
      </c>
      <c r="ER116" s="463">
        <f>'PTRM input'!CE627</f>
        <v>0</v>
      </c>
      <c r="ES116" s="462">
        <f>'PTRM input'!CF487</f>
        <v>0</v>
      </c>
      <c r="ET116" s="432">
        <f>'PTRM input'!CG487</f>
        <v>0</v>
      </c>
      <c r="EU116" s="432">
        <f>'PTRM input'!CH487</f>
        <v>0</v>
      </c>
      <c r="EV116" s="432">
        <f>'PTRM input'!CI487</f>
        <v>0</v>
      </c>
      <c r="EW116" s="432">
        <f>'PTRM input'!CJ487</f>
        <v>0</v>
      </c>
      <c r="EX116" s="463">
        <f>'PTRM input'!CK487</f>
        <v>0</v>
      </c>
      <c r="EY116" s="462">
        <f>'PTRM input'!CG627</f>
        <v>0</v>
      </c>
      <c r="EZ116" s="432">
        <f>'PTRM input'!CH627</f>
        <v>0</v>
      </c>
      <c r="FA116" s="432">
        <f>'PTRM input'!CI627</f>
        <v>0</v>
      </c>
      <c r="FB116" s="432">
        <f>'PTRM input'!CJ627</f>
        <v>0</v>
      </c>
      <c r="FC116" s="463">
        <f>'PTRM input'!CK627</f>
        <v>0</v>
      </c>
      <c r="FD116" s="462">
        <f>'PTRM input'!CL487</f>
        <v>0</v>
      </c>
      <c r="FE116" s="432">
        <f>'PTRM input'!CM487</f>
        <v>0</v>
      </c>
      <c r="FF116" s="432">
        <f>'PTRM input'!CN487</f>
        <v>0</v>
      </c>
      <c r="FG116" s="432">
        <f>'PTRM input'!CO487</f>
        <v>0</v>
      </c>
      <c r="FH116" s="432">
        <f>'PTRM input'!CP487</f>
        <v>0</v>
      </c>
      <c r="FI116" s="463">
        <f>'PTRM input'!CQ487</f>
        <v>0</v>
      </c>
      <c r="FJ116" s="462">
        <f>'PTRM input'!CM627</f>
        <v>0</v>
      </c>
      <c r="FK116" s="432">
        <f>'PTRM input'!CN627</f>
        <v>0</v>
      </c>
      <c r="FL116" s="432">
        <f>'PTRM input'!CO627</f>
        <v>0</v>
      </c>
      <c r="FM116" s="432">
        <f>'PTRM input'!CP627</f>
        <v>0</v>
      </c>
      <c r="FN116" s="463">
        <f>'PTRM input'!CQ627</f>
        <v>0</v>
      </c>
      <c r="FO116" s="462">
        <f>'PTRM input'!CR487</f>
        <v>0</v>
      </c>
      <c r="FP116" s="432">
        <f>'PTRM input'!CS487</f>
        <v>0</v>
      </c>
      <c r="FQ116" s="432">
        <f>'PTRM input'!CT487</f>
        <v>0</v>
      </c>
      <c r="FR116" s="432">
        <f>'PTRM input'!CU487</f>
        <v>0</v>
      </c>
      <c r="FS116" s="432">
        <f>'PTRM input'!CV487</f>
        <v>0</v>
      </c>
      <c r="FT116" s="463">
        <f>'PTRM input'!CW487</f>
        <v>0</v>
      </c>
      <c r="FU116" s="462">
        <f>'PTRM input'!CS627</f>
        <v>0</v>
      </c>
      <c r="FV116" s="432">
        <f>'PTRM input'!CT627</f>
        <v>0</v>
      </c>
      <c r="FW116" s="432">
        <f>'PTRM input'!CU627</f>
        <v>0</v>
      </c>
      <c r="FX116" s="432">
        <f>'PTRM input'!CV627</f>
        <v>0</v>
      </c>
      <c r="FY116" s="463">
        <f>'PTRM input'!CW627</f>
        <v>0</v>
      </c>
      <c r="FZ116" s="462">
        <f>'PTRM input'!CX487</f>
        <v>0</v>
      </c>
      <c r="GA116" s="432">
        <f>'PTRM input'!CY487</f>
        <v>0</v>
      </c>
      <c r="GB116" s="432">
        <f>'PTRM input'!CZ487</f>
        <v>0</v>
      </c>
      <c r="GC116" s="432">
        <f>'PTRM input'!DA487</f>
        <v>0</v>
      </c>
      <c r="GD116" s="432">
        <f>'PTRM input'!DB487</f>
        <v>0</v>
      </c>
      <c r="GE116" s="463">
        <f>'PTRM input'!DC487</f>
        <v>0</v>
      </c>
      <c r="GF116" s="462">
        <f>'PTRM input'!CY627</f>
        <v>0</v>
      </c>
      <c r="GG116" s="432">
        <f>'PTRM input'!CZ627</f>
        <v>0</v>
      </c>
      <c r="GH116" s="432">
        <f>'PTRM input'!DA627</f>
        <v>0</v>
      </c>
      <c r="GI116" s="432">
        <f>'PTRM input'!DB627</f>
        <v>0</v>
      </c>
      <c r="GJ116" s="463">
        <f>'PTRM input'!DC627</f>
        <v>0</v>
      </c>
    </row>
    <row r="117" spans="1:192" s="4" customFormat="1">
      <c r="A117" s="22"/>
      <c r="B117" s="22"/>
      <c r="C117" s="22"/>
      <c r="D117" s="22"/>
      <c r="E117" s="432" t="str">
        <f>'PTRM input'!E488</f>
        <v>High Voltage Demand D4</v>
      </c>
      <c r="F117" s="462">
        <f>'PTRM input'!F488</f>
        <v>0.16666666666666666</v>
      </c>
      <c r="G117" s="432">
        <f>'PTRM input'!G488</f>
        <v>0</v>
      </c>
      <c r="H117" s="432">
        <f>'PTRM input'!H488</f>
        <v>0</v>
      </c>
      <c r="I117" s="432">
        <f>'PTRM input'!I488</f>
        <v>0</v>
      </c>
      <c r="J117" s="432">
        <f>'PTRM input'!J488</f>
        <v>0</v>
      </c>
      <c r="K117" s="463">
        <f>'PTRM input'!K488</f>
        <v>0</v>
      </c>
      <c r="L117" s="432">
        <f>'PTRM input'!G628</f>
        <v>0</v>
      </c>
      <c r="M117" s="432">
        <f>'PTRM input'!H628</f>
        <v>0</v>
      </c>
      <c r="N117" s="432">
        <f>'PTRM input'!I628</f>
        <v>0</v>
      </c>
      <c r="O117" s="432">
        <f>'PTRM input'!J628</f>
        <v>0</v>
      </c>
      <c r="P117" s="463">
        <f>'PTRM input'!K628</f>
        <v>0</v>
      </c>
      <c r="Q117" s="462">
        <f>'PTRM input'!L488</f>
        <v>916.66666666666663</v>
      </c>
      <c r="R117" s="432">
        <f>'PTRM input'!M488</f>
        <v>0</v>
      </c>
      <c r="S117" s="432">
        <f>'PTRM input'!N488</f>
        <v>0</v>
      </c>
      <c r="T117" s="432">
        <f>'PTRM input'!O488</f>
        <v>0</v>
      </c>
      <c r="U117" s="432">
        <f>'PTRM input'!P488</f>
        <v>0</v>
      </c>
      <c r="V117" s="463">
        <f>'PTRM input'!Q488</f>
        <v>0</v>
      </c>
      <c r="W117" s="432">
        <f>'PTRM input'!M628</f>
        <v>0</v>
      </c>
      <c r="X117" s="432">
        <f>'PTRM input'!N628</f>
        <v>0</v>
      </c>
      <c r="Y117" s="432">
        <f>'PTRM input'!O628</f>
        <v>0</v>
      </c>
      <c r="Z117" s="432">
        <f>'PTRM input'!P628</f>
        <v>0</v>
      </c>
      <c r="AA117" s="463">
        <f>'PTRM input'!Q628</f>
        <v>0</v>
      </c>
      <c r="AB117" s="432">
        <f>'PTRM input'!R488</f>
        <v>0</v>
      </c>
      <c r="AC117" s="432">
        <f>'PTRM input'!S488</f>
        <v>0</v>
      </c>
      <c r="AD117" s="432">
        <f>'PTRM input'!T488</f>
        <v>0</v>
      </c>
      <c r="AE117" s="432">
        <f>'PTRM input'!U488</f>
        <v>0</v>
      </c>
      <c r="AF117" s="432">
        <f>'PTRM input'!V488</f>
        <v>0</v>
      </c>
      <c r="AG117" s="432">
        <f>'PTRM input'!W488</f>
        <v>0</v>
      </c>
      <c r="AH117" s="462">
        <f>'PTRM input'!S628</f>
        <v>0</v>
      </c>
      <c r="AI117" s="432">
        <f>'PTRM input'!T628</f>
        <v>0</v>
      </c>
      <c r="AJ117" s="432">
        <f>'PTRM input'!U628</f>
        <v>0</v>
      </c>
      <c r="AK117" s="432">
        <f>'PTRM input'!V628</f>
        <v>0</v>
      </c>
      <c r="AL117" s="463">
        <f>'PTRM input'!W628</f>
        <v>0</v>
      </c>
      <c r="AM117" s="462">
        <f>'PTRM input'!X488</f>
        <v>2117199.3593292213</v>
      </c>
      <c r="AN117" s="432">
        <f>'PTRM input'!Y488</f>
        <v>0</v>
      </c>
      <c r="AO117" s="432">
        <f>'PTRM input'!Z488</f>
        <v>0</v>
      </c>
      <c r="AP117" s="432">
        <f>'PTRM input'!AA488</f>
        <v>0</v>
      </c>
      <c r="AQ117" s="432">
        <f>'PTRM input'!AB488</f>
        <v>0</v>
      </c>
      <c r="AR117" s="463">
        <f>'PTRM input'!AC488</f>
        <v>0</v>
      </c>
      <c r="AS117" s="462">
        <f>'PTRM input'!Y628</f>
        <v>0</v>
      </c>
      <c r="AT117" s="432">
        <f>'PTRM input'!Z628</f>
        <v>0</v>
      </c>
      <c r="AU117" s="432">
        <f>'PTRM input'!AA628</f>
        <v>0</v>
      </c>
      <c r="AV117" s="432">
        <f>'PTRM input'!AB628</f>
        <v>0</v>
      </c>
      <c r="AW117" s="463">
        <f>'PTRM input'!AC628</f>
        <v>0</v>
      </c>
      <c r="AX117" s="462">
        <f>'PTRM input'!AD488</f>
        <v>0</v>
      </c>
      <c r="AY117" s="432">
        <f>'PTRM input'!AE488</f>
        <v>0</v>
      </c>
      <c r="AZ117" s="432">
        <f>'PTRM input'!AF488</f>
        <v>0</v>
      </c>
      <c r="BA117" s="432">
        <f>'PTRM input'!AG488</f>
        <v>0</v>
      </c>
      <c r="BB117" s="432">
        <f>'PTRM input'!AH488</f>
        <v>0</v>
      </c>
      <c r="BC117" s="463">
        <f>'PTRM input'!AI488</f>
        <v>0</v>
      </c>
      <c r="BD117" s="462">
        <f>'PTRM input'!AE628</f>
        <v>0</v>
      </c>
      <c r="BE117" s="432">
        <f>'PTRM input'!AF628</f>
        <v>0</v>
      </c>
      <c r="BF117" s="432">
        <f>'PTRM input'!AG628</f>
        <v>0</v>
      </c>
      <c r="BG117" s="432">
        <f>'PTRM input'!AH628</f>
        <v>0</v>
      </c>
      <c r="BH117" s="463">
        <f>'PTRM input'!AI628</f>
        <v>0</v>
      </c>
      <c r="BI117" s="462">
        <f>'PTRM input'!AJ488</f>
        <v>0</v>
      </c>
      <c r="BJ117" s="432">
        <f>'PTRM input'!AK488</f>
        <v>0</v>
      </c>
      <c r="BK117" s="432">
        <f>'PTRM input'!AL488</f>
        <v>0</v>
      </c>
      <c r="BL117" s="432">
        <f>'PTRM input'!AM488</f>
        <v>0</v>
      </c>
      <c r="BM117" s="432">
        <f>'PTRM input'!AN488</f>
        <v>0</v>
      </c>
      <c r="BN117" s="463">
        <f>'PTRM input'!AO488</f>
        <v>0</v>
      </c>
      <c r="BO117" s="462">
        <f>'PTRM input'!AK628</f>
        <v>0</v>
      </c>
      <c r="BP117" s="432">
        <f>'PTRM input'!AL628</f>
        <v>0</v>
      </c>
      <c r="BQ117" s="432">
        <f>'PTRM input'!AM628</f>
        <v>0</v>
      </c>
      <c r="BR117" s="432">
        <f>'PTRM input'!AN628</f>
        <v>0</v>
      </c>
      <c r="BS117" s="463">
        <f>'PTRM input'!AO628</f>
        <v>0</v>
      </c>
      <c r="BT117" s="462">
        <f>'PTRM input'!AP488</f>
        <v>0</v>
      </c>
      <c r="BU117" s="432">
        <f>'PTRM input'!AQ488</f>
        <v>0</v>
      </c>
      <c r="BV117" s="432">
        <f>'PTRM input'!AR488</f>
        <v>0</v>
      </c>
      <c r="BW117" s="432">
        <f>'PTRM input'!AS488</f>
        <v>0</v>
      </c>
      <c r="BX117" s="432">
        <f>'PTRM input'!AT488</f>
        <v>0</v>
      </c>
      <c r="BY117" s="463">
        <f>'PTRM input'!AU488</f>
        <v>0</v>
      </c>
      <c r="BZ117" s="462">
        <f>'PTRM input'!AQ628</f>
        <v>0</v>
      </c>
      <c r="CA117" s="432">
        <f>'PTRM input'!AR628</f>
        <v>0</v>
      </c>
      <c r="CB117" s="432">
        <f>'PTRM input'!AS628</f>
        <v>0</v>
      </c>
      <c r="CC117" s="432">
        <f>'PTRM input'!AT628</f>
        <v>0</v>
      </c>
      <c r="CD117" s="463">
        <f>'PTRM input'!AU628</f>
        <v>0</v>
      </c>
      <c r="CE117" s="462">
        <f>'PTRM input'!AV488</f>
        <v>2828164.6499351049</v>
      </c>
      <c r="CF117" s="432">
        <f>'PTRM input'!AW488</f>
        <v>0</v>
      </c>
      <c r="CG117" s="432">
        <f>'PTRM input'!AX488</f>
        <v>0</v>
      </c>
      <c r="CH117" s="432">
        <f>'PTRM input'!AY488</f>
        <v>0</v>
      </c>
      <c r="CI117" s="432">
        <f>'PTRM input'!AZ488</f>
        <v>0</v>
      </c>
      <c r="CJ117" s="463">
        <f>'PTRM input'!BA488</f>
        <v>0</v>
      </c>
      <c r="CK117" s="462">
        <f>'PTRM input'!AW628</f>
        <v>0</v>
      </c>
      <c r="CL117" s="432">
        <f>'PTRM input'!AX628</f>
        <v>0</v>
      </c>
      <c r="CM117" s="432">
        <f>'PTRM input'!AY628</f>
        <v>0</v>
      </c>
      <c r="CN117" s="432">
        <f>'PTRM input'!AZ628</f>
        <v>0</v>
      </c>
      <c r="CO117" s="463">
        <f>'PTRM input'!BA628</f>
        <v>0</v>
      </c>
      <c r="CP117" s="462">
        <f>'PTRM input'!BB488</f>
        <v>0</v>
      </c>
      <c r="CQ117" s="432">
        <f>'PTRM input'!BC488</f>
        <v>0</v>
      </c>
      <c r="CR117" s="432">
        <f>'PTRM input'!BD488</f>
        <v>0</v>
      </c>
      <c r="CS117" s="432">
        <f>'PTRM input'!BE488</f>
        <v>0</v>
      </c>
      <c r="CT117" s="432">
        <f>'PTRM input'!BF488</f>
        <v>0</v>
      </c>
      <c r="CU117" s="463">
        <f>'PTRM input'!BG488</f>
        <v>0</v>
      </c>
      <c r="CV117" s="462">
        <f>'PTRM input'!BC628</f>
        <v>0</v>
      </c>
      <c r="CW117" s="432">
        <f>'PTRM input'!BD628</f>
        <v>0</v>
      </c>
      <c r="CX117" s="432">
        <f>'PTRM input'!BE628</f>
        <v>0</v>
      </c>
      <c r="CY117" s="432">
        <f>'PTRM input'!BF628</f>
        <v>0</v>
      </c>
      <c r="CZ117" s="463">
        <f>'PTRM input'!BG628</f>
        <v>0</v>
      </c>
      <c r="DA117" s="462">
        <f>'PTRM input'!BH488</f>
        <v>0</v>
      </c>
      <c r="DB117" s="432">
        <f>'PTRM input'!BI488</f>
        <v>0</v>
      </c>
      <c r="DC117" s="432">
        <f>'PTRM input'!BJ488</f>
        <v>0</v>
      </c>
      <c r="DD117" s="432">
        <f>'PTRM input'!BK488</f>
        <v>0</v>
      </c>
      <c r="DE117" s="432">
        <f>'PTRM input'!BL488</f>
        <v>0</v>
      </c>
      <c r="DF117" s="463">
        <f>'PTRM input'!BM488</f>
        <v>0</v>
      </c>
      <c r="DG117" s="462">
        <f>'PTRM input'!BI628</f>
        <v>0</v>
      </c>
      <c r="DH117" s="432">
        <f>'PTRM input'!BJ628</f>
        <v>0</v>
      </c>
      <c r="DI117" s="432">
        <f>'PTRM input'!BK628</f>
        <v>0</v>
      </c>
      <c r="DJ117" s="432">
        <f>'PTRM input'!BL628</f>
        <v>0</v>
      </c>
      <c r="DK117" s="463">
        <f>'PTRM input'!BM628</f>
        <v>0</v>
      </c>
      <c r="DL117" s="462">
        <f>'PTRM input'!BN488</f>
        <v>0</v>
      </c>
      <c r="DM117" s="432">
        <f>'PTRM input'!BO488</f>
        <v>0</v>
      </c>
      <c r="DN117" s="432">
        <f>'PTRM input'!BP488</f>
        <v>0</v>
      </c>
      <c r="DO117" s="432">
        <f>'PTRM input'!BQ488</f>
        <v>0</v>
      </c>
      <c r="DP117" s="432">
        <f>'PTRM input'!BR488</f>
        <v>0</v>
      </c>
      <c r="DQ117" s="463">
        <f>'PTRM input'!BS488</f>
        <v>0</v>
      </c>
      <c r="DR117" s="462">
        <f>'PTRM input'!BO628</f>
        <v>0</v>
      </c>
      <c r="DS117" s="432">
        <f>'PTRM input'!BP628</f>
        <v>0</v>
      </c>
      <c r="DT117" s="432">
        <f>'PTRM input'!BQ628</f>
        <v>0</v>
      </c>
      <c r="DU117" s="432">
        <f>'PTRM input'!BR628</f>
        <v>0</v>
      </c>
      <c r="DV117" s="463">
        <f>'PTRM input'!BS628</f>
        <v>0</v>
      </c>
      <c r="DW117" s="462">
        <f>'PTRM input'!BT488</f>
        <v>0</v>
      </c>
      <c r="DX117" s="432">
        <f>'PTRM input'!BU488</f>
        <v>0</v>
      </c>
      <c r="DY117" s="432">
        <f>'PTRM input'!BV488</f>
        <v>0</v>
      </c>
      <c r="DZ117" s="432">
        <f>'PTRM input'!BW488</f>
        <v>0</v>
      </c>
      <c r="EA117" s="432">
        <f>'PTRM input'!BX488</f>
        <v>0</v>
      </c>
      <c r="EB117" s="463">
        <f>'PTRM input'!BY488</f>
        <v>0</v>
      </c>
      <c r="EC117" s="462">
        <f>'PTRM input'!BU628</f>
        <v>0</v>
      </c>
      <c r="ED117" s="432">
        <f>'PTRM input'!BV628</f>
        <v>0</v>
      </c>
      <c r="EE117" s="432">
        <f>'PTRM input'!BW628</f>
        <v>0</v>
      </c>
      <c r="EF117" s="432">
        <f>'PTRM input'!BX628</f>
        <v>0</v>
      </c>
      <c r="EG117" s="463">
        <f>'PTRM input'!BY628</f>
        <v>0</v>
      </c>
      <c r="EH117" s="462">
        <f>'PTRM input'!BZ488</f>
        <v>0</v>
      </c>
      <c r="EI117" s="432">
        <f>'PTRM input'!CA488</f>
        <v>0</v>
      </c>
      <c r="EJ117" s="432">
        <f>'PTRM input'!CB488</f>
        <v>0</v>
      </c>
      <c r="EK117" s="432">
        <f>'PTRM input'!CC488</f>
        <v>0</v>
      </c>
      <c r="EL117" s="432">
        <f>'PTRM input'!CD488</f>
        <v>0</v>
      </c>
      <c r="EM117" s="463">
        <f>'PTRM input'!CE488</f>
        <v>0</v>
      </c>
      <c r="EN117" s="462">
        <f>'PTRM input'!CA628</f>
        <v>0</v>
      </c>
      <c r="EO117" s="432">
        <f>'PTRM input'!CB628</f>
        <v>0</v>
      </c>
      <c r="EP117" s="432">
        <f>'PTRM input'!CC628</f>
        <v>0</v>
      </c>
      <c r="EQ117" s="432">
        <f>'PTRM input'!CD628</f>
        <v>0</v>
      </c>
      <c r="ER117" s="463">
        <f>'PTRM input'!CE628</f>
        <v>0</v>
      </c>
      <c r="ES117" s="462">
        <f>'PTRM input'!CF488</f>
        <v>0</v>
      </c>
      <c r="ET117" s="432">
        <f>'PTRM input'!CG488</f>
        <v>0</v>
      </c>
      <c r="EU117" s="432">
        <f>'PTRM input'!CH488</f>
        <v>0</v>
      </c>
      <c r="EV117" s="432">
        <f>'PTRM input'!CI488</f>
        <v>0</v>
      </c>
      <c r="EW117" s="432">
        <f>'PTRM input'!CJ488</f>
        <v>0</v>
      </c>
      <c r="EX117" s="463">
        <f>'PTRM input'!CK488</f>
        <v>0</v>
      </c>
      <c r="EY117" s="462">
        <f>'PTRM input'!CG628</f>
        <v>0</v>
      </c>
      <c r="EZ117" s="432">
        <f>'PTRM input'!CH628</f>
        <v>0</v>
      </c>
      <c r="FA117" s="432">
        <f>'PTRM input'!CI628</f>
        <v>0</v>
      </c>
      <c r="FB117" s="432">
        <f>'PTRM input'!CJ628</f>
        <v>0</v>
      </c>
      <c r="FC117" s="463">
        <f>'PTRM input'!CK628</f>
        <v>0</v>
      </c>
      <c r="FD117" s="462">
        <f>'PTRM input'!CL488</f>
        <v>0</v>
      </c>
      <c r="FE117" s="432">
        <f>'PTRM input'!CM488</f>
        <v>0</v>
      </c>
      <c r="FF117" s="432">
        <f>'PTRM input'!CN488</f>
        <v>0</v>
      </c>
      <c r="FG117" s="432">
        <f>'PTRM input'!CO488</f>
        <v>0</v>
      </c>
      <c r="FH117" s="432">
        <f>'PTRM input'!CP488</f>
        <v>0</v>
      </c>
      <c r="FI117" s="463">
        <f>'PTRM input'!CQ488</f>
        <v>0</v>
      </c>
      <c r="FJ117" s="462">
        <f>'PTRM input'!CM628</f>
        <v>0</v>
      </c>
      <c r="FK117" s="432">
        <f>'PTRM input'!CN628</f>
        <v>0</v>
      </c>
      <c r="FL117" s="432">
        <f>'PTRM input'!CO628</f>
        <v>0</v>
      </c>
      <c r="FM117" s="432">
        <f>'PTRM input'!CP628</f>
        <v>0</v>
      </c>
      <c r="FN117" s="463">
        <f>'PTRM input'!CQ628</f>
        <v>0</v>
      </c>
      <c r="FO117" s="462">
        <f>'PTRM input'!CR488</f>
        <v>0</v>
      </c>
      <c r="FP117" s="432">
        <f>'PTRM input'!CS488</f>
        <v>0</v>
      </c>
      <c r="FQ117" s="432">
        <f>'PTRM input'!CT488</f>
        <v>0</v>
      </c>
      <c r="FR117" s="432">
        <f>'PTRM input'!CU488</f>
        <v>0</v>
      </c>
      <c r="FS117" s="432">
        <f>'PTRM input'!CV488</f>
        <v>0</v>
      </c>
      <c r="FT117" s="463">
        <f>'PTRM input'!CW488</f>
        <v>0</v>
      </c>
      <c r="FU117" s="462">
        <f>'PTRM input'!CS628</f>
        <v>0</v>
      </c>
      <c r="FV117" s="432">
        <f>'PTRM input'!CT628</f>
        <v>0</v>
      </c>
      <c r="FW117" s="432">
        <f>'PTRM input'!CU628</f>
        <v>0</v>
      </c>
      <c r="FX117" s="432">
        <f>'PTRM input'!CV628</f>
        <v>0</v>
      </c>
      <c r="FY117" s="463">
        <f>'PTRM input'!CW628</f>
        <v>0</v>
      </c>
      <c r="FZ117" s="462">
        <f>'PTRM input'!CX488</f>
        <v>0</v>
      </c>
      <c r="GA117" s="432">
        <f>'PTRM input'!CY488</f>
        <v>0</v>
      </c>
      <c r="GB117" s="432">
        <f>'PTRM input'!CZ488</f>
        <v>0</v>
      </c>
      <c r="GC117" s="432">
        <f>'PTRM input'!DA488</f>
        <v>0</v>
      </c>
      <c r="GD117" s="432">
        <f>'PTRM input'!DB488</f>
        <v>0</v>
      </c>
      <c r="GE117" s="463">
        <f>'PTRM input'!DC488</f>
        <v>0</v>
      </c>
      <c r="GF117" s="462">
        <f>'PTRM input'!CY628</f>
        <v>0</v>
      </c>
      <c r="GG117" s="432">
        <f>'PTRM input'!CZ628</f>
        <v>0</v>
      </c>
      <c r="GH117" s="432">
        <f>'PTRM input'!DA628</f>
        <v>0</v>
      </c>
      <c r="GI117" s="432">
        <f>'PTRM input'!DB628</f>
        <v>0</v>
      </c>
      <c r="GJ117" s="463">
        <f>'PTRM input'!DC628</f>
        <v>0</v>
      </c>
    </row>
    <row r="118" spans="1:192" s="4" customFormat="1">
      <c r="A118" s="22"/>
      <c r="B118" s="22"/>
      <c r="C118" s="22"/>
      <c r="D118" s="22"/>
      <c r="E118" s="432" t="str">
        <f>'PTRM input'!E489</f>
        <v>High Voltage Demand D5</v>
      </c>
      <c r="F118" s="462">
        <f>'PTRM input'!F489</f>
        <v>0</v>
      </c>
      <c r="G118" s="432">
        <f>'PTRM input'!G489</f>
        <v>0</v>
      </c>
      <c r="H118" s="432">
        <f>'PTRM input'!H489</f>
        <v>0</v>
      </c>
      <c r="I118" s="432">
        <f>'PTRM input'!I489</f>
        <v>0</v>
      </c>
      <c r="J118" s="432">
        <f>'PTRM input'!J489</f>
        <v>0</v>
      </c>
      <c r="K118" s="463">
        <f>'PTRM input'!K489</f>
        <v>0</v>
      </c>
      <c r="L118" s="432">
        <f>'PTRM input'!G629</f>
        <v>0</v>
      </c>
      <c r="M118" s="432">
        <f>'PTRM input'!H629</f>
        <v>0</v>
      </c>
      <c r="N118" s="432">
        <f>'PTRM input'!I629</f>
        <v>0</v>
      </c>
      <c r="O118" s="432">
        <f>'PTRM input'!J629</f>
        <v>0</v>
      </c>
      <c r="P118" s="463">
        <f>'PTRM input'!K629</f>
        <v>0</v>
      </c>
      <c r="Q118" s="462">
        <f>'PTRM input'!L489</f>
        <v>0</v>
      </c>
      <c r="R118" s="432">
        <f>'PTRM input'!M489</f>
        <v>0</v>
      </c>
      <c r="S118" s="432">
        <f>'PTRM input'!N489</f>
        <v>0</v>
      </c>
      <c r="T118" s="432">
        <f>'PTRM input'!O489</f>
        <v>0</v>
      </c>
      <c r="U118" s="432">
        <f>'PTRM input'!P489</f>
        <v>0</v>
      </c>
      <c r="V118" s="463">
        <f>'PTRM input'!Q489</f>
        <v>0</v>
      </c>
      <c r="W118" s="432">
        <f>'PTRM input'!M629</f>
        <v>0</v>
      </c>
      <c r="X118" s="432">
        <f>'PTRM input'!N629</f>
        <v>0</v>
      </c>
      <c r="Y118" s="432">
        <f>'PTRM input'!O629</f>
        <v>0</v>
      </c>
      <c r="Z118" s="432">
        <f>'PTRM input'!P629</f>
        <v>0</v>
      </c>
      <c r="AA118" s="463">
        <f>'PTRM input'!Q629</f>
        <v>0</v>
      </c>
      <c r="AB118" s="432">
        <f>'PTRM input'!R489</f>
        <v>0</v>
      </c>
      <c r="AC118" s="432">
        <f>'PTRM input'!S489</f>
        <v>0</v>
      </c>
      <c r="AD118" s="432">
        <f>'PTRM input'!T489</f>
        <v>0</v>
      </c>
      <c r="AE118" s="432">
        <f>'PTRM input'!U489</f>
        <v>0</v>
      </c>
      <c r="AF118" s="432">
        <f>'PTRM input'!V489</f>
        <v>0</v>
      </c>
      <c r="AG118" s="432">
        <f>'PTRM input'!W489</f>
        <v>0</v>
      </c>
      <c r="AH118" s="462">
        <f>'PTRM input'!S629</f>
        <v>0</v>
      </c>
      <c r="AI118" s="432">
        <f>'PTRM input'!T629</f>
        <v>0</v>
      </c>
      <c r="AJ118" s="432">
        <f>'PTRM input'!U629</f>
        <v>0</v>
      </c>
      <c r="AK118" s="432">
        <f>'PTRM input'!V629</f>
        <v>0</v>
      </c>
      <c r="AL118" s="463">
        <f>'PTRM input'!W629</f>
        <v>0</v>
      </c>
      <c r="AM118" s="462">
        <f>'PTRM input'!X489</f>
        <v>0</v>
      </c>
      <c r="AN118" s="432">
        <f>'PTRM input'!Y489</f>
        <v>0</v>
      </c>
      <c r="AO118" s="432">
        <f>'PTRM input'!Z489</f>
        <v>0</v>
      </c>
      <c r="AP118" s="432">
        <f>'PTRM input'!AA489</f>
        <v>0</v>
      </c>
      <c r="AQ118" s="432">
        <f>'PTRM input'!AB489</f>
        <v>0</v>
      </c>
      <c r="AR118" s="463">
        <f>'PTRM input'!AC489</f>
        <v>0</v>
      </c>
      <c r="AS118" s="462">
        <f>'PTRM input'!Y629</f>
        <v>0</v>
      </c>
      <c r="AT118" s="432">
        <f>'PTRM input'!Z629</f>
        <v>0</v>
      </c>
      <c r="AU118" s="432">
        <f>'PTRM input'!AA629</f>
        <v>0</v>
      </c>
      <c r="AV118" s="432">
        <f>'PTRM input'!AB629</f>
        <v>0</v>
      </c>
      <c r="AW118" s="463">
        <f>'PTRM input'!AC629</f>
        <v>0</v>
      </c>
      <c r="AX118" s="462">
        <f>'PTRM input'!AD489</f>
        <v>0</v>
      </c>
      <c r="AY118" s="432">
        <f>'PTRM input'!AE489</f>
        <v>0</v>
      </c>
      <c r="AZ118" s="432">
        <f>'PTRM input'!AF489</f>
        <v>0</v>
      </c>
      <c r="BA118" s="432">
        <f>'PTRM input'!AG489</f>
        <v>0</v>
      </c>
      <c r="BB118" s="432">
        <f>'PTRM input'!AH489</f>
        <v>0</v>
      </c>
      <c r="BC118" s="463">
        <f>'PTRM input'!AI489</f>
        <v>0</v>
      </c>
      <c r="BD118" s="462">
        <f>'PTRM input'!AE629</f>
        <v>0</v>
      </c>
      <c r="BE118" s="432">
        <f>'PTRM input'!AF629</f>
        <v>0</v>
      </c>
      <c r="BF118" s="432">
        <f>'PTRM input'!AG629</f>
        <v>0</v>
      </c>
      <c r="BG118" s="432">
        <f>'PTRM input'!AH629</f>
        <v>0</v>
      </c>
      <c r="BH118" s="463">
        <f>'PTRM input'!AI629</f>
        <v>0</v>
      </c>
      <c r="BI118" s="462">
        <f>'PTRM input'!AJ489</f>
        <v>0</v>
      </c>
      <c r="BJ118" s="432">
        <f>'PTRM input'!AK489</f>
        <v>0</v>
      </c>
      <c r="BK118" s="432">
        <f>'PTRM input'!AL489</f>
        <v>0</v>
      </c>
      <c r="BL118" s="432">
        <f>'PTRM input'!AM489</f>
        <v>0</v>
      </c>
      <c r="BM118" s="432">
        <f>'PTRM input'!AN489</f>
        <v>0</v>
      </c>
      <c r="BN118" s="463">
        <f>'PTRM input'!AO489</f>
        <v>0</v>
      </c>
      <c r="BO118" s="462">
        <f>'PTRM input'!AK629</f>
        <v>0</v>
      </c>
      <c r="BP118" s="432">
        <f>'PTRM input'!AL629</f>
        <v>0</v>
      </c>
      <c r="BQ118" s="432">
        <f>'PTRM input'!AM629</f>
        <v>0</v>
      </c>
      <c r="BR118" s="432">
        <f>'PTRM input'!AN629</f>
        <v>0</v>
      </c>
      <c r="BS118" s="463">
        <f>'PTRM input'!AO629</f>
        <v>0</v>
      </c>
      <c r="BT118" s="462">
        <f>'PTRM input'!AP489</f>
        <v>0</v>
      </c>
      <c r="BU118" s="432">
        <f>'PTRM input'!AQ489</f>
        <v>0</v>
      </c>
      <c r="BV118" s="432">
        <f>'PTRM input'!AR489</f>
        <v>0</v>
      </c>
      <c r="BW118" s="432">
        <f>'PTRM input'!AS489</f>
        <v>0</v>
      </c>
      <c r="BX118" s="432">
        <f>'PTRM input'!AT489</f>
        <v>0</v>
      </c>
      <c r="BY118" s="463">
        <f>'PTRM input'!AU489</f>
        <v>0</v>
      </c>
      <c r="BZ118" s="462">
        <f>'PTRM input'!AQ629</f>
        <v>0</v>
      </c>
      <c r="CA118" s="432">
        <f>'PTRM input'!AR629</f>
        <v>0</v>
      </c>
      <c r="CB118" s="432">
        <f>'PTRM input'!AS629</f>
        <v>0</v>
      </c>
      <c r="CC118" s="432">
        <f>'PTRM input'!AT629</f>
        <v>0</v>
      </c>
      <c r="CD118" s="463">
        <f>'PTRM input'!AU629</f>
        <v>0</v>
      </c>
      <c r="CE118" s="462">
        <f>'PTRM input'!AV489</f>
        <v>0</v>
      </c>
      <c r="CF118" s="432">
        <f>'PTRM input'!AW489</f>
        <v>0</v>
      </c>
      <c r="CG118" s="432">
        <f>'PTRM input'!AX489</f>
        <v>0</v>
      </c>
      <c r="CH118" s="432">
        <f>'PTRM input'!AY489</f>
        <v>0</v>
      </c>
      <c r="CI118" s="432">
        <f>'PTRM input'!AZ489</f>
        <v>0</v>
      </c>
      <c r="CJ118" s="463">
        <f>'PTRM input'!BA489</f>
        <v>0</v>
      </c>
      <c r="CK118" s="462">
        <f>'PTRM input'!AW629</f>
        <v>0</v>
      </c>
      <c r="CL118" s="432">
        <f>'PTRM input'!AX629</f>
        <v>0</v>
      </c>
      <c r="CM118" s="432">
        <f>'PTRM input'!AY629</f>
        <v>0</v>
      </c>
      <c r="CN118" s="432">
        <f>'PTRM input'!AZ629</f>
        <v>0</v>
      </c>
      <c r="CO118" s="463">
        <f>'PTRM input'!BA629</f>
        <v>0</v>
      </c>
      <c r="CP118" s="462">
        <f>'PTRM input'!BB489</f>
        <v>0</v>
      </c>
      <c r="CQ118" s="432">
        <f>'PTRM input'!BC489</f>
        <v>0</v>
      </c>
      <c r="CR118" s="432">
        <f>'PTRM input'!BD489</f>
        <v>0</v>
      </c>
      <c r="CS118" s="432">
        <f>'PTRM input'!BE489</f>
        <v>0</v>
      </c>
      <c r="CT118" s="432">
        <f>'PTRM input'!BF489</f>
        <v>0</v>
      </c>
      <c r="CU118" s="463">
        <f>'PTRM input'!BG489</f>
        <v>0</v>
      </c>
      <c r="CV118" s="462">
        <f>'PTRM input'!BC629</f>
        <v>0</v>
      </c>
      <c r="CW118" s="432">
        <f>'PTRM input'!BD629</f>
        <v>0</v>
      </c>
      <c r="CX118" s="432">
        <f>'PTRM input'!BE629</f>
        <v>0</v>
      </c>
      <c r="CY118" s="432">
        <f>'PTRM input'!BF629</f>
        <v>0</v>
      </c>
      <c r="CZ118" s="463">
        <f>'PTRM input'!BG629</f>
        <v>0</v>
      </c>
      <c r="DA118" s="462">
        <f>'PTRM input'!BH489</f>
        <v>0</v>
      </c>
      <c r="DB118" s="432">
        <f>'PTRM input'!BI489</f>
        <v>0</v>
      </c>
      <c r="DC118" s="432">
        <f>'PTRM input'!BJ489</f>
        <v>0</v>
      </c>
      <c r="DD118" s="432">
        <f>'PTRM input'!BK489</f>
        <v>0</v>
      </c>
      <c r="DE118" s="432">
        <f>'PTRM input'!BL489</f>
        <v>0</v>
      </c>
      <c r="DF118" s="463">
        <f>'PTRM input'!BM489</f>
        <v>0</v>
      </c>
      <c r="DG118" s="462">
        <f>'PTRM input'!BI629</f>
        <v>0</v>
      </c>
      <c r="DH118" s="432">
        <f>'PTRM input'!BJ629</f>
        <v>0</v>
      </c>
      <c r="DI118" s="432">
        <f>'PTRM input'!BK629</f>
        <v>0</v>
      </c>
      <c r="DJ118" s="432">
        <f>'PTRM input'!BL629</f>
        <v>0</v>
      </c>
      <c r="DK118" s="463">
        <f>'PTRM input'!BM629</f>
        <v>0</v>
      </c>
      <c r="DL118" s="462">
        <f>'PTRM input'!BN489</f>
        <v>0</v>
      </c>
      <c r="DM118" s="432">
        <f>'PTRM input'!BO489</f>
        <v>0</v>
      </c>
      <c r="DN118" s="432">
        <f>'PTRM input'!BP489</f>
        <v>0</v>
      </c>
      <c r="DO118" s="432">
        <f>'PTRM input'!BQ489</f>
        <v>0</v>
      </c>
      <c r="DP118" s="432">
        <f>'PTRM input'!BR489</f>
        <v>0</v>
      </c>
      <c r="DQ118" s="463">
        <f>'PTRM input'!BS489</f>
        <v>0</v>
      </c>
      <c r="DR118" s="462">
        <f>'PTRM input'!BO629</f>
        <v>0</v>
      </c>
      <c r="DS118" s="432">
        <f>'PTRM input'!BP629</f>
        <v>0</v>
      </c>
      <c r="DT118" s="432">
        <f>'PTRM input'!BQ629</f>
        <v>0</v>
      </c>
      <c r="DU118" s="432">
        <f>'PTRM input'!BR629</f>
        <v>0</v>
      </c>
      <c r="DV118" s="463">
        <f>'PTRM input'!BS629</f>
        <v>0</v>
      </c>
      <c r="DW118" s="462">
        <f>'PTRM input'!BT489</f>
        <v>0</v>
      </c>
      <c r="DX118" s="432">
        <f>'PTRM input'!BU489</f>
        <v>0</v>
      </c>
      <c r="DY118" s="432">
        <f>'PTRM input'!BV489</f>
        <v>0</v>
      </c>
      <c r="DZ118" s="432">
        <f>'PTRM input'!BW489</f>
        <v>0</v>
      </c>
      <c r="EA118" s="432">
        <f>'PTRM input'!BX489</f>
        <v>0</v>
      </c>
      <c r="EB118" s="463">
        <f>'PTRM input'!BY489</f>
        <v>0</v>
      </c>
      <c r="EC118" s="462">
        <f>'PTRM input'!BU629</f>
        <v>0</v>
      </c>
      <c r="ED118" s="432">
        <f>'PTRM input'!BV629</f>
        <v>0</v>
      </c>
      <c r="EE118" s="432">
        <f>'PTRM input'!BW629</f>
        <v>0</v>
      </c>
      <c r="EF118" s="432">
        <f>'PTRM input'!BX629</f>
        <v>0</v>
      </c>
      <c r="EG118" s="463">
        <f>'PTRM input'!BY629</f>
        <v>0</v>
      </c>
      <c r="EH118" s="462">
        <f>'PTRM input'!BZ489</f>
        <v>0</v>
      </c>
      <c r="EI118" s="432">
        <f>'PTRM input'!CA489</f>
        <v>0</v>
      </c>
      <c r="EJ118" s="432">
        <f>'PTRM input'!CB489</f>
        <v>0</v>
      </c>
      <c r="EK118" s="432">
        <f>'PTRM input'!CC489</f>
        <v>0</v>
      </c>
      <c r="EL118" s="432">
        <f>'PTRM input'!CD489</f>
        <v>0</v>
      </c>
      <c r="EM118" s="463">
        <f>'PTRM input'!CE489</f>
        <v>0</v>
      </c>
      <c r="EN118" s="462">
        <f>'PTRM input'!CA629</f>
        <v>0</v>
      </c>
      <c r="EO118" s="432">
        <f>'PTRM input'!CB629</f>
        <v>0</v>
      </c>
      <c r="EP118" s="432">
        <f>'PTRM input'!CC629</f>
        <v>0</v>
      </c>
      <c r="EQ118" s="432">
        <f>'PTRM input'!CD629</f>
        <v>0</v>
      </c>
      <c r="ER118" s="463">
        <f>'PTRM input'!CE629</f>
        <v>0</v>
      </c>
      <c r="ES118" s="462">
        <f>'PTRM input'!CF489</f>
        <v>0</v>
      </c>
      <c r="ET118" s="432">
        <f>'PTRM input'!CG489</f>
        <v>0</v>
      </c>
      <c r="EU118" s="432">
        <f>'PTRM input'!CH489</f>
        <v>0</v>
      </c>
      <c r="EV118" s="432">
        <f>'PTRM input'!CI489</f>
        <v>0</v>
      </c>
      <c r="EW118" s="432">
        <f>'PTRM input'!CJ489</f>
        <v>0</v>
      </c>
      <c r="EX118" s="463">
        <f>'PTRM input'!CK489</f>
        <v>0</v>
      </c>
      <c r="EY118" s="462">
        <f>'PTRM input'!CG629</f>
        <v>0</v>
      </c>
      <c r="EZ118" s="432">
        <f>'PTRM input'!CH629</f>
        <v>0</v>
      </c>
      <c r="FA118" s="432">
        <f>'PTRM input'!CI629</f>
        <v>0</v>
      </c>
      <c r="FB118" s="432">
        <f>'PTRM input'!CJ629</f>
        <v>0</v>
      </c>
      <c r="FC118" s="463">
        <f>'PTRM input'!CK629</f>
        <v>0</v>
      </c>
      <c r="FD118" s="462">
        <f>'PTRM input'!CL489</f>
        <v>0</v>
      </c>
      <c r="FE118" s="432">
        <f>'PTRM input'!CM489</f>
        <v>0</v>
      </c>
      <c r="FF118" s="432">
        <f>'PTRM input'!CN489</f>
        <v>0</v>
      </c>
      <c r="FG118" s="432">
        <f>'PTRM input'!CO489</f>
        <v>0</v>
      </c>
      <c r="FH118" s="432">
        <f>'PTRM input'!CP489</f>
        <v>0</v>
      </c>
      <c r="FI118" s="463">
        <f>'PTRM input'!CQ489</f>
        <v>0</v>
      </c>
      <c r="FJ118" s="462">
        <f>'PTRM input'!CM629</f>
        <v>0</v>
      </c>
      <c r="FK118" s="432">
        <f>'PTRM input'!CN629</f>
        <v>0</v>
      </c>
      <c r="FL118" s="432">
        <f>'PTRM input'!CO629</f>
        <v>0</v>
      </c>
      <c r="FM118" s="432">
        <f>'PTRM input'!CP629</f>
        <v>0</v>
      </c>
      <c r="FN118" s="463">
        <f>'PTRM input'!CQ629</f>
        <v>0</v>
      </c>
      <c r="FO118" s="462">
        <f>'PTRM input'!CR489</f>
        <v>0</v>
      </c>
      <c r="FP118" s="432">
        <f>'PTRM input'!CS489</f>
        <v>0</v>
      </c>
      <c r="FQ118" s="432">
        <f>'PTRM input'!CT489</f>
        <v>0</v>
      </c>
      <c r="FR118" s="432">
        <f>'PTRM input'!CU489</f>
        <v>0</v>
      </c>
      <c r="FS118" s="432">
        <f>'PTRM input'!CV489</f>
        <v>0</v>
      </c>
      <c r="FT118" s="463">
        <f>'PTRM input'!CW489</f>
        <v>0</v>
      </c>
      <c r="FU118" s="462">
        <f>'PTRM input'!CS629</f>
        <v>0</v>
      </c>
      <c r="FV118" s="432">
        <f>'PTRM input'!CT629</f>
        <v>0</v>
      </c>
      <c r="FW118" s="432">
        <f>'PTRM input'!CU629</f>
        <v>0</v>
      </c>
      <c r="FX118" s="432">
        <f>'PTRM input'!CV629</f>
        <v>0</v>
      </c>
      <c r="FY118" s="463">
        <f>'PTRM input'!CW629</f>
        <v>0</v>
      </c>
      <c r="FZ118" s="462">
        <f>'PTRM input'!CX489</f>
        <v>0</v>
      </c>
      <c r="GA118" s="432">
        <f>'PTRM input'!CY489</f>
        <v>0</v>
      </c>
      <c r="GB118" s="432">
        <f>'PTRM input'!CZ489</f>
        <v>0</v>
      </c>
      <c r="GC118" s="432">
        <f>'PTRM input'!DA489</f>
        <v>0</v>
      </c>
      <c r="GD118" s="432">
        <f>'PTRM input'!DB489</f>
        <v>0</v>
      </c>
      <c r="GE118" s="463">
        <f>'PTRM input'!DC489</f>
        <v>0</v>
      </c>
      <c r="GF118" s="462">
        <f>'PTRM input'!CY629</f>
        <v>0</v>
      </c>
      <c r="GG118" s="432">
        <f>'PTRM input'!CZ629</f>
        <v>0</v>
      </c>
      <c r="GH118" s="432">
        <f>'PTRM input'!DA629</f>
        <v>0</v>
      </c>
      <c r="GI118" s="432">
        <f>'PTRM input'!DB629</f>
        <v>0</v>
      </c>
      <c r="GJ118" s="463">
        <f>'PTRM input'!DC629</f>
        <v>0</v>
      </c>
    </row>
    <row r="119" spans="1:192" s="4" customFormat="1">
      <c r="A119" s="22"/>
      <c r="B119" s="22"/>
      <c r="C119" s="22"/>
      <c r="D119" s="22"/>
      <c r="E119" s="432" t="str">
        <f>'PTRM input'!E490</f>
        <v>New Tariff 9</v>
      </c>
      <c r="F119" s="462">
        <f>'PTRM input'!F490</f>
        <v>0</v>
      </c>
      <c r="G119" s="432">
        <f>'PTRM input'!G490</f>
        <v>0</v>
      </c>
      <c r="H119" s="432">
        <f>'PTRM input'!H490</f>
        <v>0</v>
      </c>
      <c r="I119" s="432">
        <f>'PTRM input'!I490</f>
        <v>0</v>
      </c>
      <c r="J119" s="432">
        <f>'PTRM input'!J490</f>
        <v>0</v>
      </c>
      <c r="K119" s="463">
        <f>'PTRM input'!K490</f>
        <v>0</v>
      </c>
      <c r="L119" s="432">
        <f>'PTRM input'!G630</f>
        <v>0</v>
      </c>
      <c r="M119" s="432">
        <f>'PTRM input'!H630</f>
        <v>0</v>
      </c>
      <c r="N119" s="432">
        <f>'PTRM input'!I630</f>
        <v>0</v>
      </c>
      <c r="O119" s="432">
        <f>'PTRM input'!J630</f>
        <v>0</v>
      </c>
      <c r="P119" s="463">
        <f>'PTRM input'!K630</f>
        <v>0</v>
      </c>
      <c r="Q119" s="462">
        <f>'PTRM input'!L490</f>
        <v>0</v>
      </c>
      <c r="R119" s="432">
        <f>'PTRM input'!M490</f>
        <v>0</v>
      </c>
      <c r="S119" s="432">
        <f>'PTRM input'!N490</f>
        <v>0</v>
      </c>
      <c r="T119" s="432">
        <f>'PTRM input'!O490</f>
        <v>0</v>
      </c>
      <c r="U119" s="432">
        <f>'PTRM input'!P490</f>
        <v>0</v>
      </c>
      <c r="V119" s="463">
        <f>'PTRM input'!Q490</f>
        <v>0</v>
      </c>
      <c r="W119" s="432">
        <f>'PTRM input'!M630</f>
        <v>0</v>
      </c>
      <c r="X119" s="432">
        <f>'PTRM input'!N630</f>
        <v>0</v>
      </c>
      <c r="Y119" s="432">
        <f>'PTRM input'!O630</f>
        <v>0</v>
      </c>
      <c r="Z119" s="432">
        <f>'PTRM input'!P630</f>
        <v>0</v>
      </c>
      <c r="AA119" s="463">
        <f>'PTRM input'!Q630</f>
        <v>0</v>
      </c>
      <c r="AB119" s="432">
        <f>'PTRM input'!R490</f>
        <v>0</v>
      </c>
      <c r="AC119" s="432">
        <f>'PTRM input'!S490</f>
        <v>0</v>
      </c>
      <c r="AD119" s="432">
        <f>'PTRM input'!T490</f>
        <v>0</v>
      </c>
      <c r="AE119" s="432">
        <f>'PTRM input'!U490</f>
        <v>0</v>
      </c>
      <c r="AF119" s="432">
        <f>'PTRM input'!V490</f>
        <v>0</v>
      </c>
      <c r="AG119" s="432">
        <f>'PTRM input'!W490</f>
        <v>0</v>
      </c>
      <c r="AH119" s="462">
        <f>'PTRM input'!S630</f>
        <v>0</v>
      </c>
      <c r="AI119" s="432">
        <f>'PTRM input'!T630</f>
        <v>0</v>
      </c>
      <c r="AJ119" s="432">
        <f>'PTRM input'!U630</f>
        <v>0</v>
      </c>
      <c r="AK119" s="432">
        <f>'PTRM input'!V630</f>
        <v>0</v>
      </c>
      <c r="AL119" s="463">
        <f>'PTRM input'!W630</f>
        <v>0</v>
      </c>
      <c r="AM119" s="462">
        <f>'PTRM input'!X490</f>
        <v>0</v>
      </c>
      <c r="AN119" s="432">
        <f>'PTRM input'!Y490</f>
        <v>0</v>
      </c>
      <c r="AO119" s="432">
        <f>'PTRM input'!Z490</f>
        <v>0</v>
      </c>
      <c r="AP119" s="432">
        <f>'PTRM input'!AA490</f>
        <v>0</v>
      </c>
      <c r="AQ119" s="432">
        <f>'PTRM input'!AB490</f>
        <v>0</v>
      </c>
      <c r="AR119" s="463">
        <f>'PTRM input'!AC490</f>
        <v>0</v>
      </c>
      <c r="AS119" s="462">
        <f>'PTRM input'!Y630</f>
        <v>0</v>
      </c>
      <c r="AT119" s="432">
        <f>'PTRM input'!Z630</f>
        <v>0</v>
      </c>
      <c r="AU119" s="432">
        <f>'PTRM input'!AA630</f>
        <v>0</v>
      </c>
      <c r="AV119" s="432">
        <f>'PTRM input'!AB630</f>
        <v>0</v>
      </c>
      <c r="AW119" s="463">
        <f>'PTRM input'!AC630</f>
        <v>0</v>
      </c>
      <c r="AX119" s="462">
        <f>'PTRM input'!AD490</f>
        <v>0</v>
      </c>
      <c r="AY119" s="432">
        <f>'PTRM input'!AE490</f>
        <v>0</v>
      </c>
      <c r="AZ119" s="432">
        <f>'PTRM input'!AF490</f>
        <v>0</v>
      </c>
      <c r="BA119" s="432">
        <f>'PTRM input'!AG490</f>
        <v>0</v>
      </c>
      <c r="BB119" s="432">
        <f>'PTRM input'!AH490</f>
        <v>0</v>
      </c>
      <c r="BC119" s="463">
        <f>'PTRM input'!AI490</f>
        <v>0</v>
      </c>
      <c r="BD119" s="462">
        <f>'PTRM input'!AE630</f>
        <v>0</v>
      </c>
      <c r="BE119" s="432">
        <f>'PTRM input'!AF630</f>
        <v>0</v>
      </c>
      <c r="BF119" s="432">
        <f>'PTRM input'!AG630</f>
        <v>0</v>
      </c>
      <c r="BG119" s="432">
        <f>'PTRM input'!AH630</f>
        <v>0</v>
      </c>
      <c r="BH119" s="463">
        <f>'PTRM input'!AI630</f>
        <v>0</v>
      </c>
      <c r="BI119" s="462">
        <f>'PTRM input'!AJ490</f>
        <v>0</v>
      </c>
      <c r="BJ119" s="432">
        <f>'PTRM input'!AK490</f>
        <v>0</v>
      </c>
      <c r="BK119" s="432">
        <f>'PTRM input'!AL490</f>
        <v>0</v>
      </c>
      <c r="BL119" s="432">
        <f>'PTRM input'!AM490</f>
        <v>0</v>
      </c>
      <c r="BM119" s="432">
        <f>'PTRM input'!AN490</f>
        <v>0</v>
      </c>
      <c r="BN119" s="463">
        <f>'PTRM input'!AO490</f>
        <v>0</v>
      </c>
      <c r="BO119" s="462">
        <f>'PTRM input'!AK630</f>
        <v>0</v>
      </c>
      <c r="BP119" s="432">
        <f>'PTRM input'!AL630</f>
        <v>0</v>
      </c>
      <c r="BQ119" s="432">
        <f>'PTRM input'!AM630</f>
        <v>0</v>
      </c>
      <c r="BR119" s="432">
        <f>'PTRM input'!AN630</f>
        <v>0</v>
      </c>
      <c r="BS119" s="463">
        <f>'PTRM input'!AO630</f>
        <v>0</v>
      </c>
      <c r="BT119" s="462">
        <f>'PTRM input'!AP490</f>
        <v>0</v>
      </c>
      <c r="BU119" s="432">
        <f>'PTRM input'!AQ490</f>
        <v>0</v>
      </c>
      <c r="BV119" s="432">
        <f>'PTRM input'!AR490</f>
        <v>0</v>
      </c>
      <c r="BW119" s="432">
        <f>'PTRM input'!AS490</f>
        <v>0</v>
      </c>
      <c r="BX119" s="432">
        <f>'PTRM input'!AT490</f>
        <v>0</v>
      </c>
      <c r="BY119" s="463">
        <f>'PTRM input'!AU490</f>
        <v>0</v>
      </c>
      <c r="BZ119" s="462">
        <f>'PTRM input'!AQ630</f>
        <v>0</v>
      </c>
      <c r="CA119" s="432">
        <f>'PTRM input'!AR630</f>
        <v>0</v>
      </c>
      <c r="CB119" s="432">
        <f>'PTRM input'!AS630</f>
        <v>0</v>
      </c>
      <c r="CC119" s="432">
        <f>'PTRM input'!AT630</f>
        <v>0</v>
      </c>
      <c r="CD119" s="463">
        <f>'PTRM input'!AU630</f>
        <v>0</v>
      </c>
      <c r="CE119" s="462">
        <f>'PTRM input'!AV490</f>
        <v>0</v>
      </c>
      <c r="CF119" s="432">
        <f>'PTRM input'!AW490</f>
        <v>0</v>
      </c>
      <c r="CG119" s="432">
        <f>'PTRM input'!AX490</f>
        <v>0</v>
      </c>
      <c r="CH119" s="432">
        <f>'PTRM input'!AY490</f>
        <v>0</v>
      </c>
      <c r="CI119" s="432">
        <f>'PTRM input'!AZ490</f>
        <v>0</v>
      </c>
      <c r="CJ119" s="463">
        <f>'PTRM input'!BA490</f>
        <v>0</v>
      </c>
      <c r="CK119" s="462">
        <f>'PTRM input'!AW630</f>
        <v>0</v>
      </c>
      <c r="CL119" s="432">
        <f>'PTRM input'!AX630</f>
        <v>0</v>
      </c>
      <c r="CM119" s="432">
        <f>'PTRM input'!AY630</f>
        <v>0</v>
      </c>
      <c r="CN119" s="432">
        <f>'PTRM input'!AZ630</f>
        <v>0</v>
      </c>
      <c r="CO119" s="463">
        <f>'PTRM input'!BA630</f>
        <v>0</v>
      </c>
      <c r="CP119" s="462">
        <f>'PTRM input'!BB490</f>
        <v>0</v>
      </c>
      <c r="CQ119" s="432">
        <f>'PTRM input'!BC490</f>
        <v>0</v>
      </c>
      <c r="CR119" s="432">
        <f>'PTRM input'!BD490</f>
        <v>0</v>
      </c>
      <c r="CS119" s="432">
        <f>'PTRM input'!BE490</f>
        <v>0</v>
      </c>
      <c r="CT119" s="432">
        <f>'PTRM input'!BF490</f>
        <v>0</v>
      </c>
      <c r="CU119" s="463">
        <f>'PTRM input'!BG490</f>
        <v>0</v>
      </c>
      <c r="CV119" s="462">
        <f>'PTRM input'!BC630</f>
        <v>0</v>
      </c>
      <c r="CW119" s="432">
        <f>'PTRM input'!BD630</f>
        <v>0</v>
      </c>
      <c r="CX119" s="432">
        <f>'PTRM input'!BE630</f>
        <v>0</v>
      </c>
      <c r="CY119" s="432">
        <f>'PTRM input'!BF630</f>
        <v>0</v>
      </c>
      <c r="CZ119" s="463">
        <f>'PTRM input'!BG630</f>
        <v>0</v>
      </c>
      <c r="DA119" s="462">
        <f>'PTRM input'!BH490</f>
        <v>0</v>
      </c>
      <c r="DB119" s="432">
        <f>'PTRM input'!BI490</f>
        <v>0</v>
      </c>
      <c r="DC119" s="432">
        <f>'PTRM input'!BJ490</f>
        <v>0</v>
      </c>
      <c r="DD119" s="432">
        <f>'PTRM input'!BK490</f>
        <v>0</v>
      </c>
      <c r="DE119" s="432">
        <f>'PTRM input'!BL490</f>
        <v>0</v>
      </c>
      <c r="DF119" s="463">
        <f>'PTRM input'!BM490</f>
        <v>0</v>
      </c>
      <c r="DG119" s="462">
        <f>'PTRM input'!BI630</f>
        <v>0</v>
      </c>
      <c r="DH119" s="432">
        <f>'PTRM input'!BJ630</f>
        <v>0</v>
      </c>
      <c r="DI119" s="432">
        <f>'PTRM input'!BK630</f>
        <v>0</v>
      </c>
      <c r="DJ119" s="432">
        <f>'PTRM input'!BL630</f>
        <v>0</v>
      </c>
      <c r="DK119" s="463">
        <f>'PTRM input'!BM630</f>
        <v>0</v>
      </c>
      <c r="DL119" s="462">
        <f>'PTRM input'!BN490</f>
        <v>0</v>
      </c>
      <c r="DM119" s="432">
        <f>'PTRM input'!BO490</f>
        <v>0</v>
      </c>
      <c r="DN119" s="432">
        <f>'PTRM input'!BP490</f>
        <v>0</v>
      </c>
      <c r="DO119" s="432">
        <f>'PTRM input'!BQ490</f>
        <v>0</v>
      </c>
      <c r="DP119" s="432">
        <f>'PTRM input'!BR490</f>
        <v>0</v>
      </c>
      <c r="DQ119" s="463">
        <f>'PTRM input'!BS490</f>
        <v>0</v>
      </c>
      <c r="DR119" s="462">
        <f>'PTRM input'!BO630</f>
        <v>0</v>
      </c>
      <c r="DS119" s="432">
        <f>'PTRM input'!BP630</f>
        <v>0</v>
      </c>
      <c r="DT119" s="432">
        <f>'PTRM input'!BQ630</f>
        <v>0</v>
      </c>
      <c r="DU119" s="432">
        <f>'PTRM input'!BR630</f>
        <v>0</v>
      </c>
      <c r="DV119" s="463">
        <f>'PTRM input'!BS630</f>
        <v>0</v>
      </c>
      <c r="DW119" s="462">
        <f>'PTRM input'!BT490</f>
        <v>0</v>
      </c>
      <c r="DX119" s="432">
        <f>'PTRM input'!BU490</f>
        <v>0</v>
      </c>
      <c r="DY119" s="432">
        <f>'PTRM input'!BV490</f>
        <v>0</v>
      </c>
      <c r="DZ119" s="432">
        <f>'PTRM input'!BW490</f>
        <v>0</v>
      </c>
      <c r="EA119" s="432">
        <f>'PTRM input'!BX490</f>
        <v>0</v>
      </c>
      <c r="EB119" s="463">
        <f>'PTRM input'!BY490</f>
        <v>0</v>
      </c>
      <c r="EC119" s="462">
        <f>'PTRM input'!BU630</f>
        <v>0</v>
      </c>
      <c r="ED119" s="432">
        <f>'PTRM input'!BV630</f>
        <v>0</v>
      </c>
      <c r="EE119" s="432">
        <f>'PTRM input'!BW630</f>
        <v>0</v>
      </c>
      <c r="EF119" s="432">
        <f>'PTRM input'!BX630</f>
        <v>0</v>
      </c>
      <c r="EG119" s="463">
        <f>'PTRM input'!BY630</f>
        <v>0</v>
      </c>
      <c r="EH119" s="462">
        <f>'PTRM input'!BZ490</f>
        <v>0</v>
      </c>
      <c r="EI119" s="432">
        <f>'PTRM input'!CA490</f>
        <v>0</v>
      </c>
      <c r="EJ119" s="432">
        <f>'PTRM input'!CB490</f>
        <v>0</v>
      </c>
      <c r="EK119" s="432">
        <f>'PTRM input'!CC490</f>
        <v>0</v>
      </c>
      <c r="EL119" s="432">
        <f>'PTRM input'!CD490</f>
        <v>0</v>
      </c>
      <c r="EM119" s="463">
        <f>'PTRM input'!CE490</f>
        <v>0</v>
      </c>
      <c r="EN119" s="462">
        <f>'PTRM input'!CA630</f>
        <v>0</v>
      </c>
      <c r="EO119" s="432">
        <f>'PTRM input'!CB630</f>
        <v>0</v>
      </c>
      <c r="EP119" s="432">
        <f>'PTRM input'!CC630</f>
        <v>0</v>
      </c>
      <c r="EQ119" s="432">
        <f>'PTRM input'!CD630</f>
        <v>0</v>
      </c>
      <c r="ER119" s="463">
        <f>'PTRM input'!CE630</f>
        <v>0</v>
      </c>
      <c r="ES119" s="462">
        <f>'PTRM input'!CF490</f>
        <v>0</v>
      </c>
      <c r="ET119" s="432">
        <f>'PTRM input'!CG490</f>
        <v>0</v>
      </c>
      <c r="EU119" s="432">
        <f>'PTRM input'!CH490</f>
        <v>0</v>
      </c>
      <c r="EV119" s="432">
        <f>'PTRM input'!CI490</f>
        <v>0</v>
      </c>
      <c r="EW119" s="432">
        <f>'PTRM input'!CJ490</f>
        <v>0</v>
      </c>
      <c r="EX119" s="463">
        <f>'PTRM input'!CK490</f>
        <v>0</v>
      </c>
      <c r="EY119" s="462">
        <f>'PTRM input'!CG630</f>
        <v>0</v>
      </c>
      <c r="EZ119" s="432">
        <f>'PTRM input'!CH630</f>
        <v>0</v>
      </c>
      <c r="FA119" s="432">
        <f>'PTRM input'!CI630</f>
        <v>0</v>
      </c>
      <c r="FB119" s="432">
        <f>'PTRM input'!CJ630</f>
        <v>0</v>
      </c>
      <c r="FC119" s="463">
        <f>'PTRM input'!CK630</f>
        <v>0</v>
      </c>
      <c r="FD119" s="462">
        <f>'PTRM input'!CL490</f>
        <v>0</v>
      </c>
      <c r="FE119" s="432">
        <f>'PTRM input'!CM490</f>
        <v>0</v>
      </c>
      <c r="FF119" s="432">
        <f>'PTRM input'!CN490</f>
        <v>0</v>
      </c>
      <c r="FG119" s="432">
        <f>'PTRM input'!CO490</f>
        <v>0</v>
      </c>
      <c r="FH119" s="432">
        <f>'PTRM input'!CP490</f>
        <v>0</v>
      </c>
      <c r="FI119" s="463">
        <f>'PTRM input'!CQ490</f>
        <v>0</v>
      </c>
      <c r="FJ119" s="462">
        <f>'PTRM input'!CM630</f>
        <v>0</v>
      </c>
      <c r="FK119" s="432">
        <f>'PTRM input'!CN630</f>
        <v>0</v>
      </c>
      <c r="FL119" s="432">
        <f>'PTRM input'!CO630</f>
        <v>0</v>
      </c>
      <c r="FM119" s="432">
        <f>'PTRM input'!CP630</f>
        <v>0</v>
      </c>
      <c r="FN119" s="463">
        <f>'PTRM input'!CQ630</f>
        <v>0</v>
      </c>
      <c r="FO119" s="462">
        <f>'PTRM input'!CR490</f>
        <v>0</v>
      </c>
      <c r="FP119" s="432">
        <f>'PTRM input'!CS490</f>
        <v>0</v>
      </c>
      <c r="FQ119" s="432">
        <f>'PTRM input'!CT490</f>
        <v>0</v>
      </c>
      <c r="FR119" s="432">
        <f>'PTRM input'!CU490</f>
        <v>0</v>
      </c>
      <c r="FS119" s="432">
        <f>'PTRM input'!CV490</f>
        <v>0</v>
      </c>
      <c r="FT119" s="463">
        <f>'PTRM input'!CW490</f>
        <v>0</v>
      </c>
      <c r="FU119" s="462">
        <f>'PTRM input'!CS630</f>
        <v>0</v>
      </c>
      <c r="FV119" s="432">
        <f>'PTRM input'!CT630</f>
        <v>0</v>
      </c>
      <c r="FW119" s="432">
        <f>'PTRM input'!CU630</f>
        <v>0</v>
      </c>
      <c r="FX119" s="432">
        <f>'PTRM input'!CV630</f>
        <v>0</v>
      </c>
      <c r="FY119" s="463">
        <f>'PTRM input'!CW630</f>
        <v>0</v>
      </c>
      <c r="FZ119" s="462">
        <f>'PTRM input'!CX490</f>
        <v>0</v>
      </c>
      <c r="GA119" s="432">
        <f>'PTRM input'!CY490</f>
        <v>0</v>
      </c>
      <c r="GB119" s="432">
        <f>'PTRM input'!CZ490</f>
        <v>0</v>
      </c>
      <c r="GC119" s="432">
        <f>'PTRM input'!DA490</f>
        <v>0</v>
      </c>
      <c r="GD119" s="432">
        <f>'PTRM input'!DB490</f>
        <v>0</v>
      </c>
      <c r="GE119" s="463">
        <f>'PTRM input'!DC490</f>
        <v>0</v>
      </c>
      <c r="GF119" s="462">
        <f>'PTRM input'!CY630</f>
        <v>0</v>
      </c>
      <c r="GG119" s="432">
        <f>'PTRM input'!CZ630</f>
        <v>0</v>
      </c>
      <c r="GH119" s="432">
        <f>'PTRM input'!DA630</f>
        <v>0</v>
      </c>
      <c r="GI119" s="432">
        <f>'PTRM input'!DB630</f>
        <v>0</v>
      </c>
      <c r="GJ119" s="463">
        <f>'PTRM input'!DC630</f>
        <v>0</v>
      </c>
    </row>
    <row r="120" spans="1:192" s="4" customFormat="1">
      <c r="A120" s="22"/>
      <c r="B120" s="22"/>
      <c r="C120" s="22"/>
      <c r="D120" s="22"/>
      <c r="E120" s="432" t="str">
        <f>'PTRM input'!E491</f>
        <v>New Tariff 10</v>
      </c>
      <c r="F120" s="462">
        <f>'PTRM input'!F491</f>
        <v>0</v>
      </c>
      <c r="G120" s="432">
        <f>'PTRM input'!G491</f>
        <v>0</v>
      </c>
      <c r="H120" s="432">
        <f>'PTRM input'!H491</f>
        <v>0</v>
      </c>
      <c r="I120" s="432">
        <f>'PTRM input'!I491</f>
        <v>0</v>
      </c>
      <c r="J120" s="432">
        <f>'PTRM input'!J491</f>
        <v>0</v>
      </c>
      <c r="K120" s="463">
        <f>'PTRM input'!K491</f>
        <v>0</v>
      </c>
      <c r="L120" s="432">
        <f>'PTRM input'!G631</f>
        <v>0</v>
      </c>
      <c r="M120" s="432">
        <f>'PTRM input'!H631</f>
        <v>0</v>
      </c>
      <c r="N120" s="432">
        <f>'PTRM input'!I631</f>
        <v>0</v>
      </c>
      <c r="O120" s="432">
        <f>'PTRM input'!J631</f>
        <v>0</v>
      </c>
      <c r="P120" s="463">
        <f>'PTRM input'!K631</f>
        <v>0</v>
      </c>
      <c r="Q120" s="462">
        <f>'PTRM input'!L491</f>
        <v>0</v>
      </c>
      <c r="R120" s="432">
        <f>'PTRM input'!M491</f>
        <v>0</v>
      </c>
      <c r="S120" s="432">
        <f>'PTRM input'!N491</f>
        <v>0</v>
      </c>
      <c r="T120" s="432">
        <f>'PTRM input'!O491</f>
        <v>0</v>
      </c>
      <c r="U120" s="432">
        <f>'PTRM input'!P491</f>
        <v>0</v>
      </c>
      <c r="V120" s="463">
        <f>'PTRM input'!Q491</f>
        <v>0</v>
      </c>
      <c r="W120" s="432">
        <f>'PTRM input'!M631</f>
        <v>0</v>
      </c>
      <c r="X120" s="432">
        <f>'PTRM input'!N631</f>
        <v>0</v>
      </c>
      <c r="Y120" s="432">
        <f>'PTRM input'!O631</f>
        <v>0</v>
      </c>
      <c r="Z120" s="432">
        <f>'PTRM input'!P631</f>
        <v>0</v>
      </c>
      <c r="AA120" s="463">
        <f>'PTRM input'!Q631</f>
        <v>0</v>
      </c>
      <c r="AB120" s="432">
        <f>'PTRM input'!R491</f>
        <v>0</v>
      </c>
      <c r="AC120" s="432">
        <f>'PTRM input'!S491</f>
        <v>0</v>
      </c>
      <c r="AD120" s="432">
        <f>'PTRM input'!T491</f>
        <v>0</v>
      </c>
      <c r="AE120" s="432">
        <f>'PTRM input'!U491</f>
        <v>0</v>
      </c>
      <c r="AF120" s="432">
        <f>'PTRM input'!V491</f>
        <v>0</v>
      </c>
      <c r="AG120" s="432">
        <f>'PTRM input'!W491</f>
        <v>0</v>
      </c>
      <c r="AH120" s="462">
        <f>'PTRM input'!S631</f>
        <v>0</v>
      </c>
      <c r="AI120" s="432">
        <f>'PTRM input'!T631</f>
        <v>0</v>
      </c>
      <c r="AJ120" s="432">
        <f>'PTRM input'!U631</f>
        <v>0</v>
      </c>
      <c r="AK120" s="432">
        <f>'PTRM input'!V631</f>
        <v>0</v>
      </c>
      <c r="AL120" s="463">
        <f>'PTRM input'!W631</f>
        <v>0</v>
      </c>
      <c r="AM120" s="462">
        <f>'PTRM input'!X491</f>
        <v>0</v>
      </c>
      <c r="AN120" s="432">
        <f>'PTRM input'!Y491</f>
        <v>0</v>
      </c>
      <c r="AO120" s="432">
        <f>'PTRM input'!Z491</f>
        <v>0</v>
      </c>
      <c r="AP120" s="432">
        <f>'PTRM input'!AA491</f>
        <v>0</v>
      </c>
      <c r="AQ120" s="432">
        <f>'PTRM input'!AB491</f>
        <v>0</v>
      </c>
      <c r="AR120" s="463">
        <f>'PTRM input'!AC491</f>
        <v>0</v>
      </c>
      <c r="AS120" s="462">
        <f>'PTRM input'!Y631</f>
        <v>0</v>
      </c>
      <c r="AT120" s="432">
        <f>'PTRM input'!Z631</f>
        <v>0</v>
      </c>
      <c r="AU120" s="432">
        <f>'PTRM input'!AA631</f>
        <v>0</v>
      </c>
      <c r="AV120" s="432">
        <f>'PTRM input'!AB631</f>
        <v>0</v>
      </c>
      <c r="AW120" s="463">
        <f>'PTRM input'!AC631</f>
        <v>0</v>
      </c>
      <c r="AX120" s="462">
        <f>'PTRM input'!AD491</f>
        <v>0</v>
      </c>
      <c r="AY120" s="432">
        <f>'PTRM input'!AE491</f>
        <v>0</v>
      </c>
      <c r="AZ120" s="432">
        <f>'PTRM input'!AF491</f>
        <v>0</v>
      </c>
      <c r="BA120" s="432">
        <f>'PTRM input'!AG491</f>
        <v>0</v>
      </c>
      <c r="BB120" s="432">
        <f>'PTRM input'!AH491</f>
        <v>0</v>
      </c>
      <c r="BC120" s="463">
        <f>'PTRM input'!AI491</f>
        <v>0</v>
      </c>
      <c r="BD120" s="462">
        <f>'PTRM input'!AE631</f>
        <v>0</v>
      </c>
      <c r="BE120" s="432">
        <f>'PTRM input'!AF631</f>
        <v>0</v>
      </c>
      <c r="BF120" s="432">
        <f>'PTRM input'!AG631</f>
        <v>0</v>
      </c>
      <c r="BG120" s="432">
        <f>'PTRM input'!AH631</f>
        <v>0</v>
      </c>
      <c r="BH120" s="463">
        <f>'PTRM input'!AI631</f>
        <v>0</v>
      </c>
      <c r="BI120" s="462">
        <f>'PTRM input'!AJ491</f>
        <v>0</v>
      </c>
      <c r="BJ120" s="432">
        <f>'PTRM input'!AK491</f>
        <v>0</v>
      </c>
      <c r="BK120" s="432">
        <f>'PTRM input'!AL491</f>
        <v>0</v>
      </c>
      <c r="BL120" s="432">
        <f>'PTRM input'!AM491</f>
        <v>0</v>
      </c>
      <c r="BM120" s="432">
        <f>'PTRM input'!AN491</f>
        <v>0</v>
      </c>
      <c r="BN120" s="463">
        <f>'PTRM input'!AO491</f>
        <v>0</v>
      </c>
      <c r="BO120" s="462">
        <f>'PTRM input'!AK631</f>
        <v>0</v>
      </c>
      <c r="BP120" s="432">
        <f>'PTRM input'!AL631</f>
        <v>0</v>
      </c>
      <c r="BQ120" s="432">
        <f>'PTRM input'!AM631</f>
        <v>0</v>
      </c>
      <c r="BR120" s="432">
        <f>'PTRM input'!AN631</f>
        <v>0</v>
      </c>
      <c r="BS120" s="463">
        <f>'PTRM input'!AO631</f>
        <v>0</v>
      </c>
      <c r="BT120" s="462">
        <f>'PTRM input'!AP491</f>
        <v>0</v>
      </c>
      <c r="BU120" s="432">
        <f>'PTRM input'!AQ491</f>
        <v>0</v>
      </c>
      <c r="BV120" s="432">
        <f>'PTRM input'!AR491</f>
        <v>0</v>
      </c>
      <c r="BW120" s="432">
        <f>'PTRM input'!AS491</f>
        <v>0</v>
      </c>
      <c r="BX120" s="432">
        <f>'PTRM input'!AT491</f>
        <v>0</v>
      </c>
      <c r="BY120" s="463">
        <f>'PTRM input'!AU491</f>
        <v>0</v>
      </c>
      <c r="BZ120" s="462">
        <f>'PTRM input'!AQ631</f>
        <v>0</v>
      </c>
      <c r="CA120" s="432">
        <f>'PTRM input'!AR631</f>
        <v>0</v>
      </c>
      <c r="CB120" s="432">
        <f>'PTRM input'!AS631</f>
        <v>0</v>
      </c>
      <c r="CC120" s="432">
        <f>'PTRM input'!AT631</f>
        <v>0</v>
      </c>
      <c r="CD120" s="463">
        <f>'PTRM input'!AU631</f>
        <v>0</v>
      </c>
      <c r="CE120" s="462">
        <f>'PTRM input'!AV491</f>
        <v>0</v>
      </c>
      <c r="CF120" s="432">
        <f>'PTRM input'!AW491</f>
        <v>0</v>
      </c>
      <c r="CG120" s="432">
        <f>'PTRM input'!AX491</f>
        <v>0</v>
      </c>
      <c r="CH120" s="432">
        <f>'PTRM input'!AY491</f>
        <v>0</v>
      </c>
      <c r="CI120" s="432">
        <f>'PTRM input'!AZ491</f>
        <v>0</v>
      </c>
      <c r="CJ120" s="463">
        <f>'PTRM input'!BA491</f>
        <v>0</v>
      </c>
      <c r="CK120" s="462">
        <f>'PTRM input'!AW631</f>
        <v>0</v>
      </c>
      <c r="CL120" s="432">
        <f>'PTRM input'!AX631</f>
        <v>0</v>
      </c>
      <c r="CM120" s="432">
        <f>'PTRM input'!AY631</f>
        <v>0</v>
      </c>
      <c r="CN120" s="432">
        <f>'PTRM input'!AZ631</f>
        <v>0</v>
      </c>
      <c r="CO120" s="463">
        <f>'PTRM input'!BA631</f>
        <v>0</v>
      </c>
      <c r="CP120" s="462">
        <f>'PTRM input'!BB491</f>
        <v>0</v>
      </c>
      <c r="CQ120" s="432">
        <f>'PTRM input'!BC491</f>
        <v>0</v>
      </c>
      <c r="CR120" s="432">
        <f>'PTRM input'!BD491</f>
        <v>0</v>
      </c>
      <c r="CS120" s="432">
        <f>'PTRM input'!BE491</f>
        <v>0</v>
      </c>
      <c r="CT120" s="432">
        <f>'PTRM input'!BF491</f>
        <v>0</v>
      </c>
      <c r="CU120" s="463">
        <f>'PTRM input'!BG491</f>
        <v>0</v>
      </c>
      <c r="CV120" s="462">
        <f>'PTRM input'!BC631</f>
        <v>0</v>
      </c>
      <c r="CW120" s="432">
        <f>'PTRM input'!BD631</f>
        <v>0</v>
      </c>
      <c r="CX120" s="432">
        <f>'PTRM input'!BE631</f>
        <v>0</v>
      </c>
      <c r="CY120" s="432">
        <f>'PTRM input'!BF631</f>
        <v>0</v>
      </c>
      <c r="CZ120" s="463">
        <f>'PTRM input'!BG631</f>
        <v>0</v>
      </c>
      <c r="DA120" s="462">
        <f>'PTRM input'!BH491</f>
        <v>0</v>
      </c>
      <c r="DB120" s="432">
        <f>'PTRM input'!BI491</f>
        <v>0</v>
      </c>
      <c r="DC120" s="432">
        <f>'PTRM input'!BJ491</f>
        <v>0</v>
      </c>
      <c r="DD120" s="432">
        <f>'PTRM input'!BK491</f>
        <v>0</v>
      </c>
      <c r="DE120" s="432">
        <f>'PTRM input'!BL491</f>
        <v>0</v>
      </c>
      <c r="DF120" s="463">
        <f>'PTRM input'!BM491</f>
        <v>0</v>
      </c>
      <c r="DG120" s="462">
        <f>'PTRM input'!BI631</f>
        <v>0</v>
      </c>
      <c r="DH120" s="432">
        <f>'PTRM input'!BJ631</f>
        <v>0</v>
      </c>
      <c r="DI120" s="432">
        <f>'PTRM input'!BK631</f>
        <v>0</v>
      </c>
      <c r="DJ120" s="432">
        <f>'PTRM input'!BL631</f>
        <v>0</v>
      </c>
      <c r="DK120" s="463">
        <f>'PTRM input'!BM631</f>
        <v>0</v>
      </c>
      <c r="DL120" s="462">
        <f>'PTRM input'!BN491</f>
        <v>0</v>
      </c>
      <c r="DM120" s="432">
        <f>'PTRM input'!BO491</f>
        <v>0</v>
      </c>
      <c r="DN120" s="432">
        <f>'PTRM input'!BP491</f>
        <v>0</v>
      </c>
      <c r="DO120" s="432">
        <f>'PTRM input'!BQ491</f>
        <v>0</v>
      </c>
      <c r="DP120" s="432">
        <f>'PTRM input'!BR491</f>
        <v>0</v>
      </c>
      <c r="DQ120" s="463">
        <f>'PTRM input'!BS491</f>
        <v>0</v>
      </c>
      <c r="DR120" s="462">
        <f>'PTRM input'!BO631</f>
        <v>0</v>
      </c>
      <c r="DS120" s="432">
        <f>'PTRM input'!BP631</f>
        <v>0</v>
      </c>
      <c r="DT120" s="432">
        <f>'PTRM input'!BQ631</f>
        <v>0</v>
      </c>
      <c r="DU120" s="432">
        <f>'PTRM input'!BR631</f>
        <v>0</v>
      </c>
      <c r="DV120" s="463">
        <f>'PTRM input'!BS631</f>
        <v>0</v>
      </c>
      <c r="DW120" s="462">
        <f>'PTRM input'!BT491</f>
        <v>0</v>
      </c>
      <c r="DX120" s="432">
        <f>'PTRM input'!BU491</f>
        <v>0</v>
      </c>
      <c r="DY120" s="432">
        <f>'PTRM input'!BV491</f>
        <v>0</v>
      </c>
      <c r="DZ120" s="432">
        <f>'PTRM input'!BW491</f>
        <v>0</v>
      </c>
      <c r="EA120" s="432">
        <f>'PTRM input'!BX491</f>
        <v>0</v>
      </c>
      <c r="EB120" s="463">
        <f>'PTRM input'!BY491</f>
        <v>0</v>
      </c>
      <c r="EC120" s="462">
        <f>'PTRM input'!BU631</f>
        <v>0</v>
      </c>
      <c r="ED120" s="432">
        <f>'PTRM input'!BV631</f>
        <v>0</v>
      </c>
      <c r="EE120" s="432">
        <f>'PTRM input'!BW631</f>
        <v>0</v>
      </c>
      <c r="EF120" s="432">
        <f>'PTRM input'!BX631</f>
        <v>0</v>
      </c>
      <c r="EG120" s="463">
        <f>'PTRM input'!BY631</f>
        <v>0</v>
      </c>
      <c r="EH120" s="462">
        <f>'PTRM input'!BZ491</f>
        <v>0</v>
      </c>
      <c r="EI120" s="432">
        <f>'PTRM input'!CA491</f>
        <v>0</v>
      </c>
      <c r="EJ120" s="432">
        <f>'PTRM input'!CB491</f>
        <v>0</v>
      </c>
      <c r="EK120" s="432">
        <f>'PTRM input'!CC491</f>
        <v>0</v>
      </c>
      <c r="EL120" s="432">
        <f>'PTRM input'!CD491</f>
        <v>0</v>
      </c>
      <c r="EM120" s="463">
        <f>'PTRM input'!CE491</f>
        <v>0</v>
      </c>
      <c r="EN120" s="462">
        <f>'PTRM input'!CA631</f>
        <v>0</v>
      </c>
      <c r="EO120" s="432">
        <f>'PTRM input'!CB631</f>
        <v>0</v>
      </c>
      <c r="EP120" s="432">
        <f>'PTRM input'!CC631</f>
        <v>0</v>
      </c>
      <c r="EQ120" s="432">
        <f>'PTRM input'!CD631</f>
        <v>0</v>
      </c>
      <c r="ER120" s="463">
        <f>'PTRM input'!CE631</f>
        <v>0</v>
      </c>
      <c r="ES120" s="462">
        <f>'PTRM input'!CF491</f>
        <v>0</v>
      </c>
      <c r="ET120" s="432">
        <f>'PTRM input'!CG491</f>
        <v>0</v>
      </c>
      <c r="EU120" s="432">
        <f>'PTRM input'!CH491</f>
        <v>0</v>
      </c>
      <c r="EV120" s="432">
        <f>'PTRM input'!CI491</f>
        <v>0</v>
      </c>
      <c r="EW120" s="432">
        <f>'PTRM input'!CJ491</f>
        <v>0</v>
      </c>
      <c r="EX120" s="463">
        <f>'PTRM input'!CK491</f>
        <v>0</v>
      </c>
      <c r="EY120" s="462">
        <f>'PTRM input'!CG631</f>
        <v>0</v>
      </c>
      <c r="EZ120" s="432">
        <f>'PTRM input'!CH631</f>
        <v>0</v>
      </c>
      <c r="FA120" s="432">
        <f>'PTRM input'!CI631</f>
        <v>0</v>
      </c>
      <c r="FB120" s="432">
        <f>'PTRM input'!CJ631</f>
        <v>0</v>
      </c>
      <c r="FC120" s="463">
        <f>'PTRM input'!CK631</f>
        <v>0</v>
      </c>
      <c r="FD120" s="462">
        <f>'PTRM input'!CL491</f>
        <v>0</v>
      </c>
      <c r="FE120" s="432">
        <f>'PTRM input'!CM491</f>
        <v>0</v>
      </c>
      <c r="FF120" s="432">
        <f>'PTRM input'!CN491</f>
        <v>0</v>
      </c>
      <c r="FG120" s="432">
        <f>'PTRM input'!CO491</f>
        <v>0</v>
      </c>
      <c r="FH120" s="432">
        <f>'PTRM input'!CP491</f>
        <v>0</v>
      </c>
      <c r="FI120" s="463">
        <f>'PTRM input'!CQ491</f>
        <v>0</v>
      </c>
      <c r="FJ120" s="462">
        <f>'PTRM input'!CM631</f>
        <v>0</v>
      </c>
      <c r="FK120" s="432">
        <f>'PTRM input'!CN631</f>
        <v>0</v>
      </c>
      <c r="FL120" s="432">
        <f>'PTRM input'!CO631</f>
        <v>0</v>
      </c>
      <c r="FM120" s="432">
        <f>'PTRM input'!CP631</f>
        <v>0</v>
      </c>
      <c r="FN120" s="463">
        <f>'PTRM input'!CQ631</f>
        <v>0</v>
      </c>
      <c r="FO120" s="462">
        <f>'PTRM input'!CR491</f>
        <v>0</v>
      </c>
      <c r="FP120" s="432">
        <f>'PTRM input'!CS491</f>
        <v>0</v>
      </c>
      <c r="FQ120" s="432">
        <f>'PTRM input'!CT491</f>
        <v>0</v>
      </c>
      <c r="FR120" s="432">
        <f>'PTRM input'!CU491</f>
        <v>0</v>
      </c>
      <c r="FS120" s="432">
        <f>'PTRM input'!CV491</f>
        <v>0</v>
      </c>
      <c r="FT120" s="463">
        <f>'PTRM input'!CW491</f>
        <v>0</v>
      </c>
      <c r="FU120" s="462">
        <f>'PTRM input'!CS631</f>
        <v>0</v>
      </c>
      <c r="FV120" s="432">
        <f>'PTRM input'!CT631</f>
        <v>0</v>
      </c>
      <c r="FW120" s="432">
        <f>'PTRM input'!CU631</f>
        <v>0</v>
      </c>
      <c r="FX120" s="432">
        <f>'PTRM input'!CV631</f>
        <v>0</v>
      </c>
      <c r="FY120" s="463">
        <f>'PTRM input'!CW631</f>
        <v>0</v>
      </c>
      <c r="FZ120" s="462">
        <f>'PTRM input'!CX491</f>
        <v>0</v>
      </c>
      <c r="GA120" s="432">
        <f>'PTRM input'!CY491</f>
        <v>0</v>
      </c>
      <c r="GB120" s="432">
        <f>'PTRM input'!CZ491</f>
        <v>0</v>
      </c>
      <c r="GC120" s="432">
        <f>'PTRM input'!DA491</f>
        <v>0</v>
      </c>
      <c r="GD120" s="432">
        <f>'PTRM input'!DB491</f>
        <v>0</v>
      </c>
      <c r="GE120" s="463">
        <f>'PTRM input'!DC491</f>
        <v>0</v>
      </c>
      <c r="GF120" s="462">
        <f>'PTRM input'!CY631</f>
        <v>0</v>
      </c>
      <c r="GG120" s="432">
        <f>'PTRM input'!CZ631</f>
        <v>0</v>
      </c>
      <c r="GH120" s="432">
        <f>'PTRM input'!DA631</f>
        <v>0</v>
      </c>
      <c r="GI120" s="432">
        <f>'PTRM input'!DB631</f>
        <v>0</v>
      </c>
      <c r="GJ120" s="463">
        <f>'PTRM input'!DC631</f>
        <v>0</v>
      </c>
    </row>
    <row r="121" spans="1:192" s="4" customFormat="1">
      <c r="A121" s="22"/>
      <c r="B121" s="22"/>
      <c r="C121" s="22"/>
      <c r="D121" s="22"/>
      <c r="E121" s="432" t="str">
        <f>'PTRM input'!E492</f>
        <v>New Tariff 11</v>
      </c>
      <c r="F121" s="462">
        <f>'PTRM input'!F492</f>
        <v>0</v>
      </c>
      <c r="G121" s="432">
        <f>'PTRM input'!G492</f>
        <v>0</v>
      </c>
      <c r="H121" s="432">
        <f>'PTRM input'!H492</f>
        <v>0</v>
      </c>
      <c r="I121" s="432">
        <f>'PTRM input'!I492</f>
        <v>0</v>
      </c>
      <c r="J121" s="432">
        <f>'PTRM input'!J492</f>
        <v>0</v>
      </c>
      <c r="K121" s="463">
        <f>'PTRM input'!K492</f>
        <v>0</v>
      </c>
      <c r="L121" s="432">
        <f>'PTRM input'!G632</f>
        <v>0</v>
      </c>
      <c r="M121" s="432">
        <f>'PTRM input'!H632</f>
        <v>0</v>
      </c>
      <c r="N121" s="432">
        <f>'PTRM input'!I632</f>
        <v>0</v>
      </c>
      <c r="O121" s="432">
        <f>'PTRM input'!J632</f>
        <v>0</v>
      </c>
      <c r="P121" s="463">
        <f>'PTRM input'!K632</f>
        <v>0</v>
      </c>
      <c r="Q121" s="462">
        <f>'PTRM input'!L492</f>
        <v>0</v>
      </c>
      <c r="R121" s="432">
        <f>'PTRM input'!M492</f>
        <v>0</v>
      </c>
      <c r="S121" s="432">
        <f>'PTRM input'!N492</f>
        <v>0</v>
      </c>
      <c r="T121" s="432">
        <f>'PTRM input'!O492</f>
        <v>0</v>
      </c>
      <c r="U121" s="432">
        <f>'PTRM input'!P492</f>
        <v>0</v>
      </c>
      <c r="V121" s="463">
        <f>'PTRM input'!Q492</f>
        <v>0</v>
      </c>
      <c r="W121" s="432">
        <f>'PTRM input'!M632</f>
        <v>0</v>
      </c>
      <c r="X121" s="432">
        <f>'PTRM input'!N632</f>
        <v>0</v>
      </c>
      <c r="Y121" s="432">
        <f>'PTRM input'!O632</f>
        <v>0</v>
      </c>
      <c r="Z121" s="432">
        <f>'PTRM input'!P632</f>
        <v>0</v>
      </c>
      <c r="AA121" s="463">
        <f>'PTRM input'!Q632</f>
        <v>0</v>
      </c>
      <c r="AB121" s="432">
        <f>'PTRM input'!R492</f>
        <v>0</v>
      </c>
      <c r="AC121" s="432">
        <f>'PTRM input'!S492</f>
        <v>0</v>
      </c>
      <c r="AD121" s="432">
        <f>'PTRM input'!T492</f>
        <v>0</v>
      </c>
      <c r="AE121" s="432">
        <f>'PTRM input'!U492</f>
        <v>0</v>
      </c>
      <c r="AF121" s="432">
        <f>'PTRM input'!V492</f>
        <v>0</v>
      </c>
      <c r="AG121" s="432">
        <f>'PTRM input'!W492</f>
        <v>0</v>
      </c>
      <c r="AH121" s="462">
        <f>'PTRM input'!S632</f>
        <v>0</v>
      </c>
      <c r="AI121" s="432">
        <f>'PTRM input'!T632</f>
        <v>0</v>
      </c>
      <c r="AJ121" s="432">
        <f>'PTRM input'!U632</f>
        <v>0</v>
      </c>
      <c r="AK121" s="432">
        <f>'PTRM input'!V632</f>
        <v>0</v>
      </c>
      <c r="AL121" s="463">
        <f>'PTRM input'!W632</f>
        <v>0</v>
      </c>
      <c r="AM121" s="462">
        <f>'PTRM input'!X492</f>
        <v>0</v>
      </c>
      <c r="AN121" s="432">
        <f>'PTRM input'!Y492</f>
        <v>0</v>
      </c>
      <c r="AO121" s="432">
        <f>'PTRM input'!Z492</f>
        <v>0</v>
      </c>
      <c r="AP121" s="432">
        <f>'PTRM input'!AA492</f>
        <v>0</v>
      </c>
      <c r="AQ121" s="432">
        <f>'PTRM input'!AB492</f>
        <v>0</v>
      </c>
      <c r="AR121" s="463">
        <f>'PTRM input'!AC492</f>
        <v>0</v>
      </c>
      <c r="AS121" s="462">
        <f>'PTRM input'!Y632</f>
        <v>0</v>
      </c>
      <c r="AT121" s="432">
        <f>'PTRM input'!Z632</f>
        <v>0</v>
      </c>
      <c r="AU121" s="432">
        <f>'PTRM input'!AA632</f>
        <v>0</v>
      </c>
      <c r="AV121" s="432">
        <f>'PTRM input'!AB632</f>
        <v>0</v>
      </c>
      <c r="AW121" s="463">
        <f>'PTRM input'!AC632</f>
        <v>0</v>
      </c>
      <c r="AX121" s="462">
        <f>'PTRM input'!AD492</f>
        <v>0</v>
      </c>
      <c r="AY121" s="432">
        <f>'PTRM input'!AE492</f>
        <v>0</v>
      </c>
      <c r="AZ121" s="432">
        <f>'PTRM input'!AF492</f>
        <v>0</v>
      </c>
      <c r="BA121" s="432">
        <f>'PTRM input'!AG492</f>
        <v>0</v>
      </c>
      <c r="BB121" s="432">
        <f>'PTRM input'!AH492</f>
        <v>0</v>
      </c>
      <c r="BC121" s="463">
        <f>'PTRM input'!AI492</f>
        <v>0</v>
      </c>
      <c r="BD121" s="462">
        <f>'PTRM input'!AE632</f>
        <v>0</v>
      </c>
      <c r="BE121" s="432">
        <f>'PTRM input'!AF632</f>
        <v>0</v>
      </c>
      <c r="BF121" s="432">
        <f>'PTRM input'!AG632</f>
        <v>0</v>
      </c>
      <c r="BG121" s="432">
        <f>'PTRM input'!AH632</f>
        <v>0</v>
      </c>
      <c r="BH121" s="463">
        <f>'PTRM input'!AI632</f>
        <v>0</v>
      </c>
      <c r="BI121" s="462">
        <f>'PTRM input'!AJ492</f>
        <v>0</v>
      </c>
      <c r="BJ121" s="432">
        <f>'PTRM input'!AK492</f>
        <v>0</v>
      </c>
      <c r="BK121" s="432">
        <f>'PTRM input'!AL492</f>
        <v>0</v>
      </c>
      <c r="BL121" s="432">
        <f>'PTRM input'!AM492</f>
        <v>0</v>
      </c>
      <c r="BM121" s="432">
        <f>'PTRM input'!AN492</f>
        <v>0</v>
      </c>
      <c r="BN121" s="463">
        <f>'PTRM input'!AO492</f>
        <v>0</v>
      </c>
      <c r="BO121" s="462">
        <f>'PTRM input'!AK632</f>
        <v>0</v>
      </c>
      <c r="BP121" s="432">
        <f>'PTRM input'!AL632</f>
        <v>0</v>
      </c>
      <c r="BQ121" s="432">
        <f>'PTRM input'!AM632</f>
        <v>0</v>
      </c>
      <c r="BR121" s="432">
        <f>'PTRM input'!AN632</f>
        <v>0</v>
      </c>
      <c r="BS121" s="463">
        <f>'PTRM input'!AO632</f>
        <v>0</v>
      </c>
      <c r="BT121" s="462">
        <f>'PTRM input'!AP492</f>
        <v>0</v>
      </c>
      <c r="BU121" s="432">
        <f>'PTRM input'!AQ492</f>
        <v>0</v>
      </c>
      <c r="BV121" s="432">
        <f>'PTRM input'!AR492</f>
        <v>0</v>
      </c>
      <c r="BW121" s="432">
        <f>'PTRM input'!AS492</f>
        <v>0</v>
      </c>
      <c r="BX121" s="432">
        <f>'PTRM input'!AT492</f>
        <v>0</v>
      </c>
      <c r="BY121" s="463">
        <f>'PTRM input'!AU492</f>
        <v>0</v>
      </c>
      <c r="BZ121" s="462">
        <f>'PTRM input'!AQ632</f>
        <v>0</v>
      </c>
      <c r="CA121" s="432">
        <f>'PTRM input'!AR632</f>
        <v>0</v>
      </c>
      <c r="CB121" s="432">
        <f>'PTRM input'!AS632</f>
        <v>0</v>
      </c>
      <c r="CC121" s="432">
        <f>'PTRM input'!AT632</f>
        <v>0</v>
      </c>
      <c r="CD121" s="463">
        <f>'PTRM input'!AU632</f>
        <v>0</v>
      </c>
      <c r="CE121" s="462">
        <f>'PTRM input'!AV492</f>
        <v>0</v>
      </c>
      <c r="CF121" s="432">
        <f>'PTRM input'!AW492</f>
        <v>0</v>
      </c>
      <c r="CG121" s="432">
        <f>'PTRM input'!AX492</f>
        <v>0</v>
      </c>
      <c r="CH121" s="432">
        <f>'PTRM input'!AY492</f>
        <v>0</v>
      </c>
      <c r="CI121" s="432">
        <f>'PTRM input'!AZ492</f>
        <v>0</v>
      </c>
      <c r="CJ121" s="463">
        <f>'PTRM input'!BA492</f>
        <v>0</v>
      </c>
      <c r="CK121" s="462">
        <f>'PTRM input'!AW632</f>
        <v>0</v>
      </c>
      <c r="CL121" s="432">
        <f>'PTRM input'!AX632</f>
        <v>0</v>
      </c>
      <c r="CM121" s="432">
        <f>'PTRM input'!AY632</f>
        <v>0</v>
      </c>
      <c r="CN121" s="432">
        <f>'PTRM input'!AZ632</f>
        <v>0</v>
      </c>
      <c r="CO121" s="463">
        <f>'PTRM input'!BA632</f>
        <v>0</v>
      </c>
      <c r="CP121" s="462">
        <f>'PTRM input'!BB492</f>
        <v>0</v>
      </c>
      <c r="CQ121" s="432">
        <f>'PTRM input'!BC492</f>
        <v>0</v>
      </c>
      <c r="CR121" s="432">
        <f>'PTRM input'!BD492</f>
        <v>0</v>
      </c>
      <c r="CS121" s="432">
        <f>'PTRM input'!BE492</f>
        <v>0</v>
      </c>
      <c r="CT121" s="432">
        <f>'PTRM input'!BF492</f>
        <v>0</v>
      </c>
      <c r="CU121" s="463">
        <f>'PTRM input'!BG492</f>
        <v>0</v>
      </c>
      <c r="CV121" s="462">
        <f>'PTRM input'!BC632</f>
        <v>0</v>
      </c>
      <c r="CW121" s="432">
        <f>'PTRM input'!BD632</f>
        <v>0</v>
      </c>
      <c r="CX121" s="432">
        <f>'PTRM input'!BE632</f>
        <v>0</v>
      </c>
      <c r="CY121" s="432">
        <f>'PTRM input'!BF632</f>
        <v>0</v>
      </c>
      <c r="CZ121" s="463">
        <f>'PTRM input'!BG632</f>
        <v>0</v>
      </c>
      <c r="DA121" s="462">
        <f>'PTRM input'!BH492</f>
        <v>0</v>
      </c>
      <c r="DB121" s="432">
        <f>'PTRM input'!BI492</f>
        <v>0</v>
      </c>
      <c r="DC121" s="432">
        <f>'PTRM input'!BJ492</f>
        <v>0</v>
      </c>
      <c r="DD121" s="432">
        <f>'PTRM input'!BK492</f>
        <v>0</v>
      </c>
      <c r="DE121" s="432">
        <f>'PTRM input'!BL492</f>
        <v>0</v>
      </c>
      <c r="DF121" s="463">
        <f>'PTRM input'!BM492</f>
        <v>0</v>
      </c>
      <c r="DG121" s="462">
        <f>'PTRM input'!BI632</f>
        <v>0</v>
      </c>
      <c r="DH121" s="432">
        <f>'PTRM input'!BJ632</f>
        <v>0</v>
      </c>
      <c r="DI121" s="432">
        <f>'PTRM input'!BK632</f>
        <v>0</v>
      </c>
      <c r="DJ121" s="432">
        <f>'PTRM input'!BL632</f>
        <v>0</v>
      </c>
      <c r="DK121" s="463">
        <f>'PTRM input'!BM632</f>
        <v>0</v>
      </c>
      <c r="DL121" s="462">
        <f>'PTRM input'!BN492</f>
        <v>0</v>
      </c>
      <c r="DM121" s="432">
        <f>'PTRM input'!BO492</f>
        <v>0</v>
      </c>
      <c r="DN121" s="432">
        <f>'PTRM input'!BP492</f>
        <v>0</v>
      </c>
      <c r="DO121" s="432">
        <f>'PTRM input'!BQ492</f>
        <v>0</v>
      </c>
      <c r="DP121" s="432">
        <f>'PTRM input'!BR492</f>
        <v>0</v>
      </c>
      <c r="DQ121" s="463">
        <f>'PTRM input'!BS492</f>
        <v>0</v>
      </c>
      <c r="DR121" s="462">
        <f>'PTRM input'!BO632</f>
        <v>0</v>
      </c>
      <c r="DS121" s="432">
        <f>'PTRM input'!BP632</f>
        <v>0</v>
      </c>
      <c r="DT121" s="432">
        <f>'PTRM input'!BQ632</f>
        <v>0</v>
      </c>
      <c r="DU121" s="432">
        <f>'PTRM input'!BR632</f>
        <v>0</v>
      </c>
      <c r="DV121" s="463">
        <f>'PTRM input'!BS632</f>
        <v>0</v>
      </c>
      <c r="DW121" s="462">
        <f>'PTRM input'!BT492</f>
        <v>0</v>
      </c>
      <c r="DX121" s="432">
        <f>'PTRM input'!BU492</f>
        <v>0</v>
      </c>
      <c r="DY121" s="432">
        <f>'PTRM input'!BV492</f>
        <v>0</v>
      </c>
      <c r="DZ121" s="432">
        <f>'PTRM input'!BW492</f>
        <v>0</v>
      </c>
      <c r="EA121" s="432">
        <f>'PTRM input'!BX492</f>
        <v>0</v>
      </c>
      <c r="EB121" s="463">
        <f>'PTRM input'!BY492</f>
        <v>0</v>
      </c>
      <c r="EC121" s="462">
        <f>'PTRM input'!BU632</f>
        <v>0</v>
      </c>
      <c r="ED121" s="432">
        <f>'PTRM input'!BV632</f>
        <v>0</v>
      </c>
      <c r="EE121" s="432">
        <f>'PTRM input'!BW632</f>
        <v>0</v>
      </c>
      <c r="EF121" s="432">
        <f>'PTRM input'!BX632</f>
        <v>0</v>
      </c>
      <c r="EG121" s="463">
        <f>'PTRM input'!BY632</f>
        <v>0</v>
      </c>
      <c r="EH121" s="462">
        <f>'PTRM input'!BZ492</f>
        <v>0</v>
      </c>
      <c r="EI121" s="432">
        <f>'PTRM input'!CA492</f>
        <v>0</v>
      </c>
      <c r="EJ121" s="432">
        <f>'PTRM input'!CB492</f>
        <v>0</v>
      </c>
      <c r="EK121" s="432">
        <f>'PTRM input'!CC492</f>
        <v>0</v>
      </c>
      <c r="EL121" s="432">
        <f>'PTRM input'!CD492</f>
        <v>0</v>
      </c>
      <c r="EM121" s="463">
        <f>'PTRM input'!CE492</f>
        <v>0</v>
      </c>
      <c r="EN121" s="462">
        <f>'PTRM input'!CA632</f>
        <v>0</v>
      </c>
      <c r="EO121" s="432">
        <f>'PTRM input'!CB632</f>
        <v>0</v>
      </c>
      <c r="EP121" s="432">
        <f>'PTRM input'!CC632</f>
        <v>0</v>
      </c>
      <c r="EQ121" s="432">
        <f>'PTRM input'!CD632</f>
        <v>0</v>
      </c>
      <c r="ER121" s="463">
        <f>'PTRM input'!CE632</f>
        <v>0</v>
      </c>
      <c r="ES121" s="462">
        <f>'PTRM input'!CF492</f>
        <v>0</v>
      </c>
      <c r="ET121" s="432">
        <f>'PTRM input'!CG492</f>
        <v>0</v>
      </c>
      <c r="EU121" s="432">
        <f>'PTRM input'!CH492</f>
        <v>0</v>
      </c>
      <c r="EV121" s="432">
        <f>'PTRM input'!CI492</f>
        <v>0</v>
      </c>
      <c r="EW121" s="432">
        <f>'PTRM input'!CJ492</f>
        <v>0</v>
      </c>
      <c r="EX121" s="463">
        <f>'PTRM input'!CK492</f>
        <v>0</v>
      </c>
      <c r="EY121" s="462">
        <f>'PTRM input'!CG632</f>
        <v>0</v>
      </c>
      <c r="EZ121" s="432">
        <f>'PTRM input'!CH632</f>
        <v>0</v>
      </c>
      <c r="FA121" s="432">
        <f>'PTRM input'!CI632</f>
        <v>0</v>
      </c>
      <c r="FB121" s="432">
        <f>'PTRM input'!CJ632</f>
        <v>0</v>
      </c>
      <c r="FC121" s="463">
        <f>'PTRM input'!CK632</f>
        <v>0</v>
      </c>
      <c r="FD121" s="462">
        <f>'PTRM input'!CL492</f>
        <v>0</v>
      </c>
      <c r="FE121" s="432">
        <f>'PTRM input'!CM492</f>
        <v>0</v>
      </c>
      <c r="FF121" s="432">
        <f>'PTRM input'!CN492</f>
        <v>0</v>
      </c>
      <c r="FG121" s="432">
        <f>'PTRM input'!CO492</f>
        <v>0</v>
      </c>
      <c r="FH121" s="432">
        <f>'PTRM input'!CP492</f>
        <v>0</v>
      </c>
      <c r="FI121" s="463">
        <f>'PTRM input'!CQ492</f>
        <v>0</v>
      </c>
      <c r="FJ121" s="462">
        <f>'PTRM input'!CM632</f>
        <v>0</v>
      </c>
      <c r="FK121" s="432">
        <f>'PTRM input'!CN632</f>
        <v>0</v>
      </c>
      <c r="FL121" s="432">
        <f>'PTRM input'!CO632</f>
        <v>0</v>
      </c>
      <c r="FM121" s="432">
        <f>'PTRM input'!CP632</f>
        <v>0</v>
      </c>
      <c r="FN121" s="463">
        <f>'PTRM input'!CQ632</f>
        <v>0</v>
      </c>
      <c r="FO121" s="462">
        <f>'PTRM input'!CR492</f>
        <v>0</v>
      </c>
      <c r="FP121" s="432">
        <f>'PTRM input'!CS492</f>
        <v>0</v>
      </c>
      <c r="FQ121" s="432">
        <f>'PTRM input'!CT492</f>
        <v>0</v>
      </c>
      <c r="FR121" s="432">
        <f>'PTRM input'!CU492</f>
        <v>0</v>
      </c>
      <c r="FS121" s="432">
        <f>'PTRM input'!CV492</f>
        <v>0</v>
      </c>
      <c r="FT121" s="463">
        <f>'PTRM input'!CW492</f>
        <v>0</v>
      </c>
      <c r="FU121" s="462">
        <f>'PTRM input'!CS632</f>
        <v>0</v>
      </c>
      <c r="FV121" s="432">
        <f>'PTRM input'!CT632</f>
        <v>0</v>
      </c>
      <c r="FW121" s="432">
        <f>'PTRM input'!CU632</f>
        <v>0</v>
      </c>
      <c r="FX121" s="432">
        <f>'PTRM input'!CV632</f>
        <v>0</v>
      </c>
      <c r="FY121" s="463">
        <f>'PTRM input'!CW632</f>
        <v>0</v>
      </c>
      <c r="FZ121" s="462">
        <f>'PTRM input'!CX492</f>
        <v>0</v>
      </c>
      <c r="GA121" s="432">
        <f>'PTRM input'!CY492</f>
        <v>0</v>
      </c>
      <c r="GB121" s="432">
        <f>'PTRM input'!CZ492</f>
        <v>0</v>
      </c>
      <c r="GC121" s="432">
        <f>'PTRM input'!DA492</f>
        <v>0</v>
      </c>
      <c r="GD121" s="432">
        <f>'PTRM input'!DB492</f>
        <v>0</v>
      </c>
      <c r="GE121" s="463">
        <f>'PTRM input'!DC492</f>
        <v>0</v>
      </c>
      <c r="GF121" s="462">
        <f>'PTRM input'!CY632</f>
        <v>0</v>
      </c>
      <c r="GG121" s="432">
        <f>'PTRM input'!CZ632</f>
        <v>0</v>
      </c>
      <c r="GH121" s="432">
        <f>'PTRM input'!DA632</f>
        <v>0</v>
      </c>
      <c r="GI121" s="432">
        <f>'PTRM input'!DB632</f>
        <v>0</v>
      </c>
      <c r="GJ121" s="463">
        <f>'PTRM input'!DC632</f>
        <v>0</v>
      </c>
    </row>
    <row r="122" spans="1:192" s="4" customFormat="1">
      <c r="A122" s="22"/>
      <c r="B122" s="22"/>
      <c r="C122" s="22"/>
      <c r="D122" s="22"/>
      <c r="E122" s="432" t="str">
        <f>'PTRM input'!E493</f>
        <v>New Tariff 1</v>
      </c>
      <c r="F122" s="462">
        <f>'PTRM input'!F493</f>
        <v>0</v>
      </c>
      <c r="G122" s="432">
        <f>'PTRM input'!G493</f>
        <v>0</v>
      </c>
      <c r="H122" s="432">
        <f>'PTRM input'!H493</f>
        <v>0</v>
      </c>
      <c r="I122" s="432">
        <f>'PTRM input'!I493</f>
        <v>0</v>
      </c>
      <c r="J122" s="432">
        <f>'PTRM input'!J493</f>
        <v>0</v>
      </c>
      <c r="K122" s="463">
        <f>'PTRM input'!K493</f>
        <v>0</v>
      </c>
      <c r="L122" s="432">
        <f>'PTRM input'!G633</f>
        <v>0</v>
      </c>
      <c r="M122" s="432">
        <f>'PTRM input'!H633</f>
        <v>0</v>
      </c>
      <c r="N122" s="432">
        <f>'PTRM input'!I633</f>
        <v>0</v>
      </c>
      <c r="O122" s="432">
        <f>'PTRM input'!J633</f>
        <v>0</v>
      </c>
      <c r="P122" s="463">
        <f>'PTRM input'!K633</f>
        <v>0</v>
      </c>
      <c r="Q122" s="462">
        <f>'PTRM input'!L493</f>
        <v>0</v>
      </c>
      <c r="R122" s="432">
        <f>'PTRM input'!M493</f>
        <v>0</v>
      </c>
      <c r="S122" s="432">
        <f>'PTRM input'!N493</f>
        <v>0</v>
      </c>
      <c r="T122" s="432">
        <f>'PTRM input'!O493</f>
        <v>0</v>
      </c>
      <c r="U122" s="432">
        <f>'PTRM input'!P493</f>
        <v>0</v>
      </c>
      <c r="V122" s="463">
        <f>'PTRM input'!Q493</f>
        <v>0</v>
      </c>
      <c r="W122" s="432">
        <f>'PTRM input'!M633</f>
        <v>0</v>
      </c>
      <c r="X122" s="432">
        <f>'PTRM input'!N633</f>
        <v>0</v>
      </c>
      <c r="Y122" s="432">
        <f>'PTRM input'!O633</f>
        <v>0</v>
      </c>
      <c r="Z122" s="432">
        <f>'PTRM input'!P633</f>
        <v>0</v>
      </c>
      <c r="AA122" s="463">
        <f>'PTRM input'!Q633</f>
        <v>0</v>
      </c>
      <c r="AB122" s="432">
        <f>'PTRM input'!R493</f>
        <v>0</v>
      </c>
      <c r="AC122" s="432">
        <f>'PTRM input'!S493</f>
        <v>0</v>
      </c>
      <c r="AD122" s="432">
        <f>'PTRM input'!T493</f>
        <v>0</v>
      </c>
      <c r="AE122" s="432">
        <f>'PTRM input'!U493</f>
        <v>0</v>
      </c>
      <c r="AF122" s="432">
        <f>'PTRM input'!V493</f>
        <v>0</v>
      </c>
      <c r="AG122" s="432">
        <f>'PTRM input'!W493</f>
        <v>0</v>
      </c>
      <c r="AH122" s="462">
        <f>'PTRM input'!S633</f>
        <v>0</v>
      </c>
      <c r="AI122" s="432">
        <f>'PTRM input'!T633</f>
        <v>0</v>
      </c>
      <c r="AJ122" s="432">
        <f>'PTRM input'!U633</f>
        <v>0</v>
      </c>
      <c r="AK122" s="432">
        <f>'PTRM input'!V633</f>
        <v>0</v>
      </c>
      <c r="AL122" s="463">
        <f>'PTRM input'!W633</f>
        <v>0</v>
      </c>
      <c r="AM122" s="462">
        <f>'PTRM input'!X493</f>
        <v>0</v>
      </c>
      <c r="AN122" s="432">
        <f>'PTRM input'!Y493</f>
        <v>0</v>
      </c>
      <c r="AO122" s="432">
        <f>'PTRM input'!Z493</f>
        <v>0</v>
      </c>
      <c r="AP122" s="432">
        <f>'PTRM input'!AA493</f>
        <v>0</v>
      </c>
      <c r="AQ122" s="432">
        <f>'PTRM input'!AB493</f>
        <v>0</v>
      </c>
      <c r="AR122" s="463">
        <f>'PTRM input'!AC493</f>
        <v>0</v>
      </c>
      <c r="AS122" s="462">
        <f>'PTRM input'!Y633</f>
        <v>0</v>
      </c>
      <c r="AT122" s="432">
        <f>'PTRM input'!Z633</f>
        <v>0</v>
      </c>
      <c r="AU122" s="432">
        <f>'PTRM input'!AA633</f>
        <v>0</v>
      </c>
      <c r="AV122" s="432">
        <f>'PTRM input'!AB633</f>
        <v>0</v>
      </c>
      <c r="AW122" s="463">
        <f>'PTRM input'!AC633</f>
        <v>0</v>
      </c>
      <c r="AX122" s="462">
        <f>'PTRM input'!AD493</f>
        <v>0</v>
      </c>
      <c r="AY122" s="432">
        <f>'PTRM input'!AE493</f>
        <v>0</v>
      </c>
      <c r="AZ122" s="432">
        <f>'PTRM input'!AF493</f>
        <v>0</v>
      </c>
      <c r="BA122" s="432">
        <f>'PTRM input'!AG493</f>
        <v>0</v>
      </c>
      <c r="BB122" s="432">
        <f>'PTRM input'!AH493</f>
        <v>0</v>
      </c>
      <c r="BC122" s="463">
        <f>'PTRM input'!AI493</f>
        <v>0</v>
      </c>
      <c r="BD122" s="462">
        <f>'PTRM input'!AE633</f>
        <v>0</v>
      </c>
      <c r="BE122" s="432">
        <f>'PTRM input'!AF633</f>
        <v>0</v>
      </c>
      <c r="BF122" s="432">
        <f>'PTRM input'!AG633</f>
        <v>0</v>
      </c>
      <c r="BG122" s="432">
        <f>'PTRM input'!AH633</f>
        <v>0</v>
      </c>
      <c r="BH122" s="463">
        <f>'PTRM input'!AI633</f>
        <v>0</v>
      </c>
      <c r="BI122" s="462">
        <f>'PTRM input'!AJ493</f>
        <v>0</v>
      </c>
      <c r="BJ122" s="432">
        <f>'PTRM input'!AK493</f>
        <v>0</v>
      </c>
      <c r="BK122" s="432">
        <f>'PTRM input'!AL493</f>
        <v>0</v>
      </c>
      <c r="BL122" s="432">
        <f>'PTRM input'!AM493</f>
        <v>0</v>
      </c>
      <c r="BM122" s="432">
        <f>'PTRM input'!AN493</f>
        <v>0</v>
      </c>
      <c r="BN122" s="463">
        <f>'PTRM input'!AO493</f>
        <v>0</v>
      </c>
      <c r="BO122" s="462">
        <f>'PTRM input'!AK633</f>
        <v>0</v>
      </c>
      <c r="BP122" s="432">
        <f>'PTRM input'!AL633</f>
        <v>0</v>
      </c>
      <c r="BQ122" s="432">
        <f>'PTRM input'!AM633</f>
        <v>0</v>
      </c>
      <c r="BR122" s="432">
        <f>'PTRM input'!AN633</f>
        <v>0</v>
      </c>
      <c r="BS122" s="463">
        <f>'PTRM input'!AO633</f>
        <v>0</v>
      </c>
      <c r="BT122" s="462">
        <f>'PTRM input'!AP493</f>
        <v>0</v>
      </c>
      <c r="BU122" s="432">
        <f>'PTRM input'!AQ493</f>
        <v>0</v>
      </c>
      <c r="BV122" s="432">
        <f>'PTRM input'!AR493</f>
        <v>0</v>
      </c>
      <c r="BW122" s="432">
        <f>'PTRM input'!AS493</f>
        <v>0</v>
      </c>
      <c r="BX122" s="432">
        <f>'PTRM input'!AT493</f>
        <v>0</v>
      </c>
      <c r="BY122" s="463">
        <f>'PTRM input'!AU493</f>
        <v>0</v>
      </c>
      <c r="BZ122" s="462">
        <f>'PTRM input'!AQ633</f>
        <v>0</v>
      </c>
      <c r="CA122" s="432">
        <f>'PTRM input'!AR633</f>
        <v>0</v>
      </c>
      <c r="CB122" s="432">
        <f>'PTRM input'!AS633</f>
        <v>0</v>
      </c>
      <c r="CC122" s="432">
        <f>'PTRM input'!AT633</f>
        <v>0</v>
      </c>
      <c r="CD122" s="463">
        <f>'PTRM input'!AU633</f>
        <v>0</v>
      </c>
      <c r="CE122" s="462">
        <f>'PTRM input'!AV493</f>
        <v>0</v>
      </c>
      <c r="CF122" s="432">
        <f>'PTRM input'!AW493</f>
        <v>0</v>
      </c>
      <c r="CG122" s="432">
        <f>'PTRM input'!AX493</f>
        <v>0</v>
      </c>
      <c r="CH122" s="432">
        <f>'PTRM input'!AY493</f>
        <v>0</v>
      </c>
      <c r="CI122" s="432">
        <f>'PTRM input'!AZ493</f>
        <v>0</v>
      </c>
      <c r="CJ122" s="463">
        <f>'PTRM input'!BA493</f>
        <v>0</v>
      </c>
      <c r="CK122" s="462">
        <f>'PTRM input'!AW633</f>
        <v>0</v>
      </c>
      <c r="CL122" s="432">
        <f>'PTRM input'!AX633</f>
        <v>0</v>
      </c>
      <c r="CM122" s="432">
        <f>'PTRM input'!AY633</f>
        <v>0</v>
      </c>
      <c r="CN122" s="432">
        <f>'PTRM input'!AZ633</f>
        <v>0</v>
      </c>
      <c r="CO122" s="463">
        <f>'PTRM input'!BA633</f>
        <v>0</v>
      </c>
      <c r="CP122" s="462">
        <f>'PTRM input'!BB493</f>
        <v>0</v>
      </c>
      <c r="CQ122" s="432">
        <f>'PTRM input'!BC493</f>
        <v>0</v>
      </c>
      <c r="CR122" s="432">
        <f>'PTRM input'!BD493</f>
        <v>0</v>
      </c>
      <c r="CS122" s="432">
        <f>'PTRM input'!BE493</f>
        <v>0</v>
      </c>
      <c r="CT122" s="432">
        <f>'PTRM input'!BF493</f>
        <v>0</v>
      </c>
      <c r="CU122" s="463">
        <f>'PTRM input'!BG493</f>
        <v>0</v>
      </c>
      <c r="CV122" s="462">
        <f>'PTRM input'!BC633</f>
        <v>0</v>
      </c>
      <c r="CW122" s="432">
        <f>'PTRM input'!BD633</f>
        <v>0</v>
      </c>
      <c r="CX122" s="432">
        <f>'PTRM input'!BE633</f>
        <v>0</v>
      </c>
      <c r="CY122" s="432">
        <f>'PTRM input'!BF633</f>
        <v>0</v>
      </c>
      <c r="CZ122" s="463">
        <f>'PTRM input'!BG633</f>
        <v>0</v>
      </c>
      <c r="DA122" s="462">
        <f>'PTRM input'!BH493</f>
        <v>0</v>
      </c>
      <c r="DB122" s="432">
        <f>'PTRM input'!BI493</f>
        <v>0</v>
      </c>
      <c r="DC122" s="432">
        <f>'PTRM input'!BJ493</f>
        <v>0</v>
      </c>
      <c r="DD122" s="432">
        <f>'PTRM input'!BK493</f>
        <v>0</v>
      </c>
      <c r="DE122" s="432">
        <f>'PTRM input'!BL493</f>
        <v>0</v>
      </c>
      <c r="DF122" s="463">
        <f>'PTRM input'!BM493</f>
        <v>0</v>
      </c>
      <c r="DG122" s="462">
        <f>'PTRM input'!BI633</f>
        <v>0</v>
      </c>
      <c r="DH122" s="432">
        <f>'PTRM input'!BJ633</f>
        <v>0</v>
      </c>
      <c r="DI122" s="432">
        <f>'PTRM input'!BK633</f>
        <v>0</v>
      </c>
      <c r="DJ122" s="432">
        <f>'PTRM input'!BL633</f>
        <v>0</v>
      </c>
      <c r="DK122" s="463">
        <f>'PTRM input'!BM633</f>
        <v>0</v>
      </c>
      <c r="DL122" s="462">
        <f>'PTRM input'!BN493</f>
        <v>0</v>
      </c>
      <c r="DM122" s="432">
        <f>'PTRM input'!BO493</f>
        <v>0</v>
      </c>
      <c r="DN122" s="432">
        <f>'PTRM input'!BP493</f>
        <v>0</v>
      </c>
      <c r="DO122" s="432">
        <f>'PTRM input'!BQ493</f>
        <v>0</v>
      </c>
      <c r="DP122" s="432">
        <f>'PTRM input'!BR493</f>
        <v>0</v>
      </c>
      <c r="DQ122" s="463">
        <f>'PTRM input'!BS493</f>
        <v>0</v>
      </c>
      <c r="DR122" s="462">
        <f>'PTRM input'!BO633</f>
        <v>0</v>
      </c>
      <c r="DS122" s="432">
        <f>'PTRM input'!BP633</f>
        <v>0</v>
      </c>
      <c r="DT122" s="432">
        <f>'PTRM input'!BQ633</f>
        <v>0</v>
      </c>
      <c r="DU122" s="432">
        <f>'PTRM input'!BR633</f>
        <v>0</v>
      </c>
      <c r="DV122" s="463">
        <f>'PTRM input'!BS633</f>
        <v>0</v>
      </c>
      <c r="DW122" s="462">
        <f>'PTRM input'!BT493</f>
        <v>0</v>
      </c>
      <c r="DX122" s="432">
        <f>'PTRM input'!BU493</f>
        <v>0</v>
      </c>
      <c r="DY122" s="432">
        <f>'PTRM input'!BV493</f>
        <v>0</v>
      </c>
      <c r="DZ122" s="432">
        <f>'PTRM input'!BW493</f>
        <v>0</v>
      </c>
      <c r="EA122" s="432">
        <f>'PTRM input'!BX493</f>
        <v>0</v>
      </c>
      <c r="EB122" s="463">
        <f>'PTRM input'!BY493</f>
        <v>0</v>
      </c>
      <c r="EC122" s="462">
        <f>'PTRM input'!BU633</f>
        <v>0</v>
      </c>
      <c r="ED122" s="432">
        <f>'PTRM input'!BV633</f>
        <v>0</v>
      </c>
      <c r="EE122" s="432">
        <f>'PTRM input'!BW633</f>
        <v>0</v>
      </c>
      <c r="EF122" s="432">
        <f>'PTRM input'!BX633</f>
        <v>0</v>
      </c>
      <c r="EG122" s="463">
        <f>'PTRM input'!BY633</f>
        <v>0</v>
      </c>
      <c r="EH122" s="462">
        <f>'PTRM input'!BZ493</f>
        <v>0</v>
      </c>
      <c r="EI122" s="432">
        <f>'PTRM input'!CA493</f>
        <v>0</v>
      </c>
      <c r="EJ122" s="432">
        <f>'PTRM input'!CB493</f>
        <v>0</v>
      </c>
      <c r="EK122" s="432">
        <f>'PTRM input'!CC493</f>
        <v>0</v>
      </c>
      <c r="EL122" s="432">
        <f>'PTRM input'!CD493</f>
        <v>0</v>
      </c>
      <c r="EM122" s="463">
        <f>'PTRM input'!CE493</f>
        <v>0</v>
      </c>
      <c r="EN122" s="462">
        <f>'PTRM input'!CA633</f>
        <v>0</v>
      </c>
      <c r="EO122" s="432">
        <f>'PTRM input'!CB633</f>
        <v>0</v>
      </c>
      <c r="EP122" s="432">
        <f>'PTRM input'!CC633</f>
        <v>0</v>
      </c>
      <c r="EQ122" s="432">
        <f>'PTRM input'!CD633</f>
        <v>0</v>
      </c>
      <c r="ER122" s="463">
        <f>'PTRM input'!CE633</f>
        <v>0</v>
      </c>
      <c r="ES122" s="462">
        <f>'PTRM input'!CF493</f>
        <v>0</v>
      </c>
      <c r="ET122" s="432">
        <f>'PTRM input'!CG493</f>
        <v>0</v>
      </c>
      <c r="EU122" s="432">
        <f>'PTRM input'!CH493</f>
        <v>0</v>
      </c>
      <c r="EV122" s="432">
        <f>'PTRM input'!CI493</f>
        <v>0</v>
      </c>
      <c r="EW122" s="432">
        <f>'PTRM input'!CJ493</f>
        <v>0</v>
      </c>
      <c r="EX122" s="463">
        <f>'PTRM input'!CK493</f>
        <v>0</v>
      </c>
      <c r="EY122" s="462">
        <f>'PTRM input'!CG633</f>
        <v>0</v>
      </c>
      <c r="EZ122" s="432">
        <f>'PTRM input'!CH633</f>
        <v>0</v>
      </c>
      <c r="FA122" s="432">
        <f>'PTRM input'!CI633</f>
        <v>0</v>
      </c>
      <c r="FB122" s="432">
        <f>'PTRM input'!CJ633</f>
        <v>0</v>
      </c>
      <c r="FC122" s="463">
        <f>'PTRM input'!CK633</f>
        <v>0</v>
      </c>
      <c r="FD122" s="462">
        <f>'PTRM input'!CL493</f>
        <v>0</v>
      </c>
      <c r="FE122" s="432">
        <f>'PTRM input'!CM493</f>
        <v>0</v>
      </c>
      <c r="FF122" s="432">
        <f>'PTRM input'!CN493</f>
        <v>0</v>
      </c>
      <c r="FG122" s="432">
        <f>'PTRM input'!CO493</f>
        <v>0</v>
      </c>
      <c r="FH122" s="432">
        <f>'PTRM input'!CP493</f>
        <v>0</v>
      </c>
      <c r="FI122" s="463">
        <f>'PTRM input'!CQ493</f>
        <v>0</v>
      </c>
      <c r="FJ122" s="462">
        <f>'PTRM input'!CM633</f>
        <v>0</v>
      </c>
      <c r="FK122" s="432">
        <f>'PTRM input'!CN633</f>
        <v>0</v>
      </c>
      <c r="FL122" s="432">
        <f>'PTRM input'!CO633</f>
        <v>0</v>
      </c>
      <c r="FM122" s="432">
        <f>'PTRM input'!CP633</f>
        <v>0</v>
      </c>
      <c r="FN122" s="463">
        <f>'PTRM input'!CQ633</f>
        <v>0</v>
      </c>
      <c r="FO122" s="462">
        <f>'PTRM input'!CR493</f>
        <v>0</v>
      </c>
      <c r="FP122" s="432">
        <f>'PTRM input'!CS493</f>
        <v>0</v>
      </c>
      <c r="FQ122" s="432">
        <f>'PTRM input'!CT493</f>
        <v>0</v>
      </c>
      <c r="FR122" s="432">
        <f>'PTRM input'!CU493</f>
        <v>0</v>
      </c>
      <c r="FS122" s="432">
        <f>'PTRM input'!CV493</f>
        <v>0</v>
      </c>
      <c r="FT122" s="463">
        <f>'PTRM input'!CW493</f>
        <v>0</v>
      </c>
      <c r="FU122" s="462">
        <f>'PTRM input'!CS633</f>
        <v>0</v>
      </c>
      <c r="FV122" s="432">
        <f>'PTRM input'!CT633</f>
        <v>0</v>
      </c>
      <c r="FW122" s="432">
        <f>'PTRM input'!CU633</f>
        <v>0</v>
      </c>
      <c r="FX122" s="432">
        <f>'PTRM input'!CV633</f>
        <v>0</v>
      </c>
      <c r="FY122" s="463">
        <f>'PTRM input'!CW633</f>
        <v>0</v>
      </c>
      <c r="FZ122" s="462">
        <f>'PTRM input'!CX493</f>
        <v>0</v>
      </c>
      <c r="GA122" s="432">
        <f>'PTRM input'!CY493</f>
        <v>0</v>
      </c>
      <c r="GB122" s="432">
        <f>'PTRM input'!CZ493</f>
        <v>0</v>
      </c>
      <c r="GC122" s="432">
        <f>'PTRM input'!DA493</f>
        <v>0</v>
      </c>
      <c r="GD122" s="432">
        <f>'PTRM input'!DB493</f>
        <v>0</v>
      </c>
      <c r="GE122" s="463">
        <f>'PTRM input'!DC493</f>
        <v>0</v>
      </c>
      <c r="GF122" s="462">
        <f>'PTRM input'!CY633</f>
        <v>0</v>
      </c>
      <c r="GG122" s="432">
        <f>'PTRM input'!CZ633</f>
        <v>0</v>
      </c>
      <c r="GH122" s="432">
        <f>'PTRM input'!DA633</f>
        <v>0</v>
      </c>
      <c r="GI122" s="432">
        <f>'PTRM input'!DB633</f>
        <v>0</v>
      </c>
      <c r="GJ122" s="463">
        <f>'PTRM input'!DC633</f>
        <v>0</v>
      </c>
    </row>
    <row r="123" spans="1:192" s="4" customFormat="1">
      <c r="A123" s="22"/>
      <c r="B123" s="22"/>
      <c r="C123" s="22"/>
      <c r="D123" s="22"/>
      <c r="E123" s="432" t="str">
        <f>'PTRM input'!E494</f>
        <v>New Tariff 2</v>
      </c>
      <c r="F123" s="462">
        <f>'PTRM input'!F494</f>
        <v>0</v>
      </c>
      <c r="G123" s="432">
        <f>'PTRM input'!G494</f>
        <v>0</v>
      </c>
      <c r="H123" s="432">
        <f>'PTRM input'!H494</f>
        <v>0</v>
      </c>
      <c r="I123" s="432">
        <f>'PTRM input'!I494</f>
        <v>0</v>
      </c>
      <c r="J123" s="432">
        <f>'PTRM input'!J494</f>
        <v>0</v>
      </c>
      <c r="K123" s="463">
        <f>'PTRM input'!K494</f>
        <v>0</v>
      </c>
      <c r="L123" s="432">
        <f>'PTRM input'!G634</f>
        <v>0</v>
      </c>
      <c r="M123" s="432">
        <f>'PTRM input'!H634</f>
        <v>0</v>
      </c>
      <c r="N123" s="432">
        <f>'PTRM input'!I634</f>
        <v>0</v>
      </c>
      <c r="O123" s="432">
        <f>'PTRM input'!J634</f>
        <v>0</v>
      </c>
      <c r="P123" s="463">
        <f>'PTRM input'!K634</f>
        <v>0</v>
      </c>
      <c r="Q123" s="462">
        <f>'PTRM input'!L494</f>
        <v>0</v>
      </c>
      <c r="R123" s="432">
        <f>'PTRM input'!M494</f>
        <v>0</v>
      </c>
      <c r="S123" s="432">
        <f>'PTRM input'!N494</f>
        <v>0</v>
      </c>
      <c r="T123" s="432">
        <f>'PTRM input'!O494</f>
        <v>0</v>
      </c>
      <c r="U123" s="432">
        <f>'PTRM input'!P494</f>
        <v>0</v>
      </c>
      <c r="V123" s="463">
        <f>'PTRM input'!Q494</f>
        <v>0</v>
      </c>
      <c r="W123" s="432">
        <f>'PTRM input'!M634</f>
        <v>0</v>
      </c>
      <c r="X123" s="432">
        <f>'PTRM input'!N634</f>
        <v>0</v>
      </c>
      <c r="Y123" s="432">
        <f>'PTRM input'!O634</f>
        <v>0</v>
      </c>
      <c r="Z123" s="432">
        <f>'PTRM input'!P634</f>
        <v>0</v>
      </c>
      <c r="AA123" s="463">
        <f>'PTRM input'!Q634</f>
        <v>0</v>
      </c>
      <c r="AB123" s="432">
        <f>'PTRM input'!R494</f>
        <v>0</v>
      </c>
      <c r="AC123" s="432">
        <f>'PTRM input'!S494</f>
        <v>0</v>
      </c>
      <c r="AD123" s="432">
        <f>'PTRM input'!T494</f>
        <v>0</v>
      </c>
      <c r="AE123" s="432">
        <f>'PTRM input'!U494</f>
        <v>0</v>
      </c>
      <c r="AF123" s="432">
        <f>'PTRM input'!V494</f>
        <v>0</v>
      </c>
      <c r="AG123" s="432">
        <f>'PTRM input'!W494</f>
        <v>0</v>
      </c>
      <c r="AH123" s="462">
        <f>'PTRM input'!S634</f>
        <v>0</v>
      </c>
      <c r="AI123" s="432">
        <f>'PTRM input'!T634</f>
        <v>0</v>
      </c>
      <c r="AJ123" s="432">
        <f>'PTRM input'!U634</f>
        <v>0</v>
      </c>
      <c r="AK123" s="432">
        <f>'PTRM input'!V634</f>
        <v>0</v>
      </c>
      <c r="AL123" s="463">
        <f>'PTRM input'!W634</f>
        <v>0</v>
      </c>
      <c r="AM123" s="462">
        <f>'PTRM input'!X494</f>
        <v>0</v>
      </c>
      <c r="AN123" s="432">
        <f>'PTRM input'!Y494</f>
        <v>0</v>
      </c>
      <c r="AO123" s="432">
        <f>'PTRM input'!Z494</f>
        <v>0</v>
      </c>
      <c r="AP123" s="432">
        <f>'PTRM input'!AA494</f>
        <v>0</v>
      </c>
      <c r="AQ123" s="432">
        <f>'PTRM input'!AB494</f>
        <v>0</v>
      </c>
      <c r="AR123" s="463">
        <f>'PTRM input'!AC494</f>
        <v>0</v>
      </c>
      <c r="AS123" s="462">
        <f>'PTRM input'!Y634</f>
        <v>0</v>
      </c>
      <c r="AT123" s="432">
        <f>'PTRM input'!Z634</f>
        <v>0</v>
      </c>
      <c r="AU123" s="432">
        <f>'PTRM input'!AA634</f>
        <v>0</v>
      </c>
      <c r="AV123" s="432">
        <f>'PTRM input'!AB634</f>
        <v>0</v>
      </c>
      <c r="AW123" s="463">
        <f>'PTRM input'!AC634</f>
        <v>0</v>
      </c>
      <c r="AX123" s="462">
        <f>'PTRM input'!AD494</f>
        <v>0</v>
      </c>
      <c r="AY123" s="432">
        <f>'PTRM input'!AE494</f>
        <v>0</v>
      </c>
      <c r="AZ123" s="432">
        <f>'PTRM input'!AF494</f>
        <v>0</v>
      </c>
      <c r="BA123" s="432">
        <f>'PTRM input'!AG494</f>
        <v>0</v>
      </c>
      <c r="BB123" s="432">
        <f>'PTRM input'!AH494</f>
        <v>0</v>
      </c>
      <c r="BC123" s="463">
        <f>'PTRM input'!AI494</f>
        <v>0</v>
      </c>
      <c r="BD123" s="462">
        <f>'PTRM input'!AE634</f>
        <v>0</v>
      </c>
      <c r="BE123" s="432">
        <f>'PTRM input'!AF634</f>
        <v>0</v>
      </c>
      <c r="BF123" s="432">
        <f>'PTRM input'!AG634</f>
        <v>0</v>
      </c>
      <c r="BG123" s="432">
        <f>'PTRM input'!AH634</f>
        <v>0</v>
      </c>
      <c r="BH123" s="463">
        <f>'PTRM input'!AI634</f>
        <v>0</v>
      </c>
      <c r="BI123" s="462">
        <f>'PTRM input'!AJ494</f>
        <v>0</v>
      </c>
      <c r="BJ123" s="432">
        <f>'PTRM input'!AK494</f>
        <v>0</v>
      </c>
      <c r="BK123" s="432">
        <f>'PTRM input'!AL494</f>
        <v>0</v>
      </c>
      <c r="BL123" s="432">
        <f>'PTRM input'!AM494</f>
        <v>0</v>
      </c>
      <c r="BM123" s="432">
        <f>'PTRM input'!AN494</f>
        <v>0</v>
      </c>
      <c r="BN123" s="463">
        <f>'PTRM input'!AO494</f>
        <v>0</v>
      </c>
      <c r="BO123" s="462">
        <f>'PTRM input'!AK634</f>
        <v>0</v>
      </c>
      <c r="BP123" s="432">
        <f>'PTRM input'!AL634</f>
        <v>0</v>
      </c>
      <c r="BQ123" s="432">
        <f>'PTRM input'!AM634</f>
        <v>0</v>
      </c>
      <c r="BR123" s="432">
        <f>'PTRM input'!AN634</f>
        <v>0</v>
      </c>
      <c r="BS123" s="463">
        <f>'PTRM input'!AO634</f>
        <v>0</v>
      </c>
      <c r="BT123" s="462">
        <f>'PTRM input'!AP494</f>
        <v>0</v>
      </c>
      <c r="BU123" s="432">
        <f>'PTRM input'!AQ494</f>
        <v>0</v>
      </c>
      <c r="BV123" s="432">
        <f>'PTRM input'!AR494</f>
        <v>0</v>
      </c>
      <c r="BW123" s="432">
        <f>'PTRM input'!AS494</f>
        <v>0</v>
      </c>
      <c r="BX123" s="432">
        <f>'PTRM input'!AT494</f>
        <v>0</v>
      </c>
      <c r="BY123" s="463">
        <f>'PTRM input'!AU494</f>
        <v>0</v>
      </c>
      <c r="BZ123" s="462">
        <f>'PTRM input'!AQ634</f>
        <v>0</v>
      </c>
      <c r="CA123" s="432">
        <f>'PTRM input'!AR634</f>
        <v>0</v>
      </c>
      <c r="CB123" s="432">
        <f>'PTRM input'!AS634</f>
        <v>0</v>
      </c>
      <c r="CC123" s="432">
        <f>'PTRM input'!AT634</f>
        <v>0</v>
      </c>
      <c r="CD123" s="463">
        <f>'PTRM input'!AU634</f>
        <v>0</v>
      </c>
      <c r="CE123" s="462">
        <f>'PTRM input'!AV494</f>
        <v>0</v>
      </c>
      <c r="CF123" s="432">
        <f>'PTRM input'!AW494</f>
        <v>0</v>
      </c>
      <c r="CG123" s="432">
        <f>'PTRM input'!AX494</f>
        <v>0</v>
      </c>
      <c r="CH123" s="432">
        <f>'PTRM input'!AY494</f>
        <v>0</v>
      </c>
      <c r="CI123" s="432">
        <f>'PTRM input'!AZ494</f>
        <v>0</v>
      </c>
      <c r="CJ123" s="463">
        <f>'PTRM input'!BA494</f>
        <v>0</v>
      </c>
      <c r="CK123" s="462">
        <f>'PTRM input'!AW634</f>
        <v>0</v>
      </c>
      <c r="CL123" s="432">
        <f>'PTRM input'!AX634</f>
        <v>0</v>
      </c>
      <c r="CM123" s="432">
        <f>'PTRM input'!AY634</f>
        <v>0</v>
      </c>
      <c r="CN123" s="432">
        <f>'PTRM input'!AZ634</f>
        <v>0</v>
      </c>
      <c r="CO123" s="463">
        <f>'PTRM input'!BA634</f>
        <v>0</v>
      </c>
      <c r="CP123" s="462">
        <f>'PTRM input'!BB494</f>
        <v>0</v>
      </c>
      <c r="CQ123" s="432">
        <f>'PTRM input'!BC494</f>
        <v>0</v>
      </c>
      <c r="CR123" s="432">
        <f>'PTRM input'!BD494</f>
        <v>0</v>
      </c>
      <c r="CS123" s="432">
        <f>'PTRM input'!BE494</f>
        <v>0</v>
      </c>
      <c r="CT123" s="432">
        <f>'PTRM input'!BF494</f>
        <v>0</v>
      </c>
      <c r="CU123" s="463">
        <f>'PTRM input'!BG494</f>
        <v>0</v>
      </c>
      <c r="CV123" s="462">
        <f>'PTRM input'!BC634</f>
        <v>0</v>
      </c>
      <c r="CW123" s="432">
        <f>'PTRM input'!BD634</f>
        <v>0</v>
      </c>
      <c r="CX123" s="432">
        <f>'PTRM input'!BE634</f>
        <v>0</v>
      </c>
      <c r="CY123" s="432">
        <f>'PTRM input'!BF634</f>
        <v>0</v>
      </c>
      <c r="CZ123" s="463">
        <f>'PTRM input'!BG634</f>
        <v>0</v>
      </c>
      <c r="DA123" s="462">
        <f>'PTRM input'!BH494</f>
        <v>0</v>
      </c>
      <c r="DB123" s="432">
        <f>'PTRM input'!BI494</f>
        <v>0</v>
      </c>
      <c r="DC123" s="432">
        <f>'PTRM input'!BJ494</f>
        <v>0</v>
      </c>
      <c r="DD123" s="432">
        <f>'PTRM input'!BK494</f>
        <v>0</v>
      </c>
      <c r="DE123" s="432">
        <f>'PTRM input'!BL494</f>
        <v>0</v>
      </c>
      <c r="DF123" s="463">
        <f>'PTRM input'!BM494</f>
        <v>0</v>
      </c>
      <c r="DG123" s="462">
        <f>'PTRM input'!BI634</f>
        <v>0</v>
      </c>
      <c r="DH123" s="432">
        <f>'PTRM input'!BJ634</f>
        <v>0</v>
      </c>
      <c r="DI123" s="432">
        <f>'PTRM input'!BK634</f>
        <v>0</v>
      </c>
      <c r="DJ123" s="432">
        <f>'PTRM input'!BL634</f>
        <v>0</v>
      </c>
      <c r="DK123" s="463">
        <f>'PTRM input'!BM634</f>
        <v>0</v>
      </c>
      <c r="DL123" s="462">
        <f>'PTRM input'!BN494</f>
        <v>0</v>
      </c>
      <c r="DM123" s="432">
        <f>'PTRM input'!BO494</f>
        <v>0</v>
      </c>
      <c r="DN123" s="432">
        <f>'PTRM input'!BP494</f>
        <v>0</v>
      </c>
      <c r="DO123" s="432">
        <f>'PTRM input'!BQ494</f>
        <v>0</v>
      </c>
      <c r="DP123" s="432">
        <f>'PTRM input'!BR494</f>
        <v>0</v>
      </c>
      <c r="DQ123" s="463">
        <f>'PTRM input'!BS494</f>
        <v>0</v>
      </c>
      <c r="DR123" s="462">
        <f>'PTRM input'!BO634</f>
        <v>0</v>
      </c>
      <c r="DS123" s="432">
        <f>'PTRM input'!BP634</f>
        <v>0</v>
      </c>
      <c r="DT123" s="432">
        <f>'PTRM input'!BQ634</f>
        <v>0</v>
      </c>
      <c r="DU123" s="432">
        <f>'PTRM input'!BR634</f>
        <v>0</v>
      </c>
      <c r="DV123" s="463">
        <f>'PTRM input'!BS634</f>
        <v>0</v>
      </c>
      <c r="DW123" s="462">
        <f>'PTRM input'!BT494</f>
        <v>0</v>
      </c>
      <c r="DX123" s="432">
        <f>'PTRM input'!BU494</f>
        <v>0</v>
      </c>
      <c r="DY123" s="432">
        <f>'PTRM input'!BV494</f>
        <v>0</v>
      </c>
      <c r="DZ123" s="432">
        <f>'PTRM input'!BW494</f>
        <v>0</v>
      </c>
      <c r="EA123" s="432">
        <f>'PTRM input'!BX494</f>
        <v>0</v>
      </c>
      <c r="EB123" s="463">
        <f>'PTRM input'!BY494</f>
        <v>0</v>
      </c>
      <c r="EC123" s="462">
        <f>'PTRM input'!BU634</f>
        <v>0</v>
      </c>
      <c r="ED123" s="432">
        <f>'PTRM input'!BV634</f>
        <v>0</v>
      </c>
      <c r="EE123" s="432">
        <f>'PTRM input'!BW634</f>
        <v>0</v>
      </c>
      <c r="EF123" s="432">
        <f>'PTRM input'!BX634</f>
        <v>0</v>
      </c>
      <c r="EG123" s="463">
        <f>'PTRM input'!BY634</f>
        <v>0</v>
      </c>
      <c r="EH123" s="462">
        <f>'PTRM input'!BZ494</f>
        <v>0</v>
      </c>
      <c r="EI123" s="432">
        <f>'PTRM input'!CA494</f>
        <v>0</v>
      </c>
      <c r="EJ123" s="432">
        <f>'PTRM input'!CB494</f>
        <v>0</v>
      </c>
      <c r="EK123" s="432">
        <f>'PTRM input'!CC494</f>
        <v>0</v>
      </c>
      <c r="EL123" s="432">
        <f>'PTRM input'!CD494</f>
        <v>0</v>
      </c>
      <c r="EM123" s="463">
        <f>'PTRM input'!CE494</f>
        <v>0</v>
      </c>
      <c r="EN123" s="462">
        <f>'PTRM input'!CA634</f>
        <v>0</v>
      </c>
      <c r="EO123" s="432">
        <f>'PTRM input'!CB634</f>
        <v>0</v>
      </c>
      <c r="EP123" s="432">
        <f>'PTRM input'!CC634</f>
        <v>0</v>
      </c>
      <c r="EQ123" s="432">
        <f>'PTRM input'!CD634</f>
        <v>0</v>
      </c>
      <c r="ER123" s="463">
        <f>'PTRM input'!CE634</f>
        <v>0</v>
      </c>
      <c r="ES123" s="462">
        <f>'PTRM input'!CF494</f>
        <v>0</v>
      </c>
      <c r="ET123" s="432">
        <f>'PTRM input'!CG494</f>
        <v>0</v>
      </c>
      <c r="EU123" s="432">
        <f>'PTRM input'!CH494</f>
        <v>0</v>
      </c>
      <c r="EV123" s="432">
        <f>'PTRM input'!CI494</f>
        <v>0</v>
      </c>
      <c r="EW123" s="432">
        <f>'PTRM input'!CJ494</f>
        <v>0</v>
      </c>
      <c r="EX123" s="463">
        <f>'PTRM input'!CK494</f>
        <v>0</v>
      </c>
      <c r="EY123" s="462">
        <f>'PTRM input'!CG634</f>
        <v>0</v>
      </c>
      <c r="EZ123" s="432">
        <f>'PTRM input'!CH634</f>
        <v>0</v>
      </c>
      <c r="FA123" s="432">
        <f>'PTRM input'!CI634</f>
        <v>0</v>
      </c>
      <c r="FB123" s="432">
        <f>'PTRM input'!CJ634</f>
        <v>0</v>
      </c>
      <c r="FC123" s="463">
        <f>'PTRM input'!CK634</f>
        <v>0</v>
      </c>
      <c r="FD123" s="462">
        <f>'PTRM input'!CL494</f>
        <v>0</v>
      </c>
      <c r="FE123" s="432">
        <f>'PTRM input'!CM494</f>
        <v>0</v>
      </c>
      <c r="FF123" s="432">
        <f>'PTRM input'!CN494</f>
        <v>0</v>
      </c>
      <c r="FG123" s="432">
        <f>'PTRM input'!CO494</f>
        <v>0</v>
      </c>
      <c r="FH123" s="432">
        <f>'PTRM input'!CP494</f>
        <v>0</v>
      </c>
      <c r="FI123" s="463">
        <f>'PTRM input'!CQ494</f>
        <v>0</v>
      </c>
      <c r="FJ123" s="462">
        <f>'PTRM input'!CM634</f>
        <v>0</v>
      </c>
      <c r="FK123" s="432">
        <f>'PTRM input'!CN634</f>
        <v>0</v>
      </c>
      <c r="FL123" s="432">
        <f>'PTRM input'!CO634</f>
        <v>0</v>
      </c>
      <c r="FM123" s="432">
        <f>'PTRM input'!CP634</f>
        <v>0</v>
      </c>
      <c r="FN123" s="463">
        <f>'PTRM input'!CQ634</f>
        <v>0</v>
      </c>
      <c r="FO123" s="462">
        <f>'PTRM input'!CR494</f>
        <v>0</v>
      </c>
      <c r="FP123" s="432">
        <f>'PTRM input'!CS494</f>
        <v>0</v>
      </c>
      <c r="FQ123" s="432">
        <f>'PTRM input'!CT494</f>
        <v>0</v>
      </c>
      <c r="FR123" s="432">
        <f>'PTRM input'!CU494</f>
        <v>0</v>
      </c>
      <c r="FS123" s="432">
        <f>'PTRM input'!CV494</f>
        <v>0</v>
      </c>
      <c r="FT123" s="463">
        <f>'PTRM input'!CW494</f>
        <v>0</v>
      </c>
      <c r="FU123" s="462">
        <f>'PTRM input'!CS634</f>
        <v>0</v>
      </c>
      <c r="FV123" s="432">
        <f>'PTRM input'!CT634</f>
        <v>0</v>
      </c>
      <c r="FW123" s="432">
        <f>'PTRM input'!CU634</f>
        <v>0</v>
      </c>
      <c r="FX123" s="432">
        <f>'PTRM input'!CV634</f>
        <v>0</v>
      </c>
      <c r="FY123" s="463">
        <f>'PTRM input'!CW634</f>
        <v>0</v>
      </c>
      <c r="FZ123" s="462">
        <f>'PTRM input'!CX494</f>
        <v>0</v>
      </c>
      <c r="GA123" s="432">
        <f>'PTRM input'!CY494</f>
        <v>0</v>
      </c>
      <c r="GB123" s="432">
        <f>'PTRM input'!CZ494</f>
        <v>0</v>
      </c>
      <c r="GC123" s="432">
        <f>'PTRM input'!DA494</f>
        <v>0</v>
      </c>
      <c r="GD123" s="432">
        <f>'PTRM input'!DB494</f>
        <v>0</v>
      </c>
      <c r="GE123" s="463">
        <f>'PTRM input'!DC494</f>
        <v>0</v>
      </c>
      <c r="GF123" s="462">
        <f>'PTRM input'!CY634</f>
        <v>0</v>
      </c>
      <c r="GG123" s="432">
        <f>'PTRM input'!CZ634</f>
        <v>0</v>
      </c>
      <c r="GH123" s="432">
        <f>'PTRM input'!DA634</f>
        <v>0</v>
      </c>
      <c r="GI123" s="432">
        <f>'PTRM input'!DB634</f>
        <v>0</v>
      </c>
      <c r="GJ123" s="463">
        <f>'PTRM input'!DC634</f>
        <v>0</v>
      </c>
    </row>
    <row r="124" spans="1:192" s="4" customFormat="1">
      <c r="A124" s="22"/>
      <c r="B124" s="22"/>
      <c r="C124" s="22"/>
      <c r="D124" s="22"/>
      <c r="E124" s="432" t="str">
        <f>'PTRM input'!E495</f>
        <v>New Tariff 3</v>
      </c>
      <c r="F124" s="462">
        <f>'PTRM input'!F495</f>
        <v>0</v>
      </c>
      <c r="G124" s="432">
        <f>'PTRM input'!G495</f>
        <v>0</v>
      </c>
      <c r="H124" s="432">
        <f>'PTRM input'!H495</f>
        <v>0</v>
      </c>
      <c r="I124" s="432">
        <f>'PTRM input'!I495</f>
        <v>0</v>
      </c>
      <c r="J124" s="432">
        <f>'PTRM input'!J495</f>
        <v>0</v>
      </c>
      <c r="K124" s="463">
        <f>'PTRM input'!K495</f>
        <v>0</v>
      </c>
      <c r="L124" s="432">
        <f>'PTRM input'!G635</f>
        <v>0</v>
      </c>
      <c r="M124" s="432">
        <f>'PTRM input'!H635</f>
        <v>0</v>
      </c>
      <c r="N124" s="432">
        <f>'PTRM input'!I635</f>
        <v>0</v>
      </c>
      <c r="O124" s="432">
        <f>'PTRM input'!J635</f>
        <v>0</v>
      </c>
      <c r="P124" s="463">
        <f>'PTRM input'!K635</f>
        <v>0</v>
      </c>
      <c r="Q124" s="462">
        <f>'PTRM input'!L495</f>
        <v>0</v>
      </c>
      <c r="R124" s="432">
        <f>'PTRM input'!M495</f>
        <v>0</v>
      </c>
      <c r="S124" s="432">
        <f>'PTRM input'!N495</f>
        <v>0</v>
      </c>
      <c r="T124" s="432">
        <f>'PTRM input'!O495</f>
        <v>0</v>
      </c>
      <c r="U124" s="432">
        <f>'PTRM input'!P495</f>
        <v>0</v>
      </c>
      <c r="V124" s="463">
        <f>'PTRM input'!Q495</f>
        <v>0</v>
      </c>
      <c r="W124" s="432">
        <f>'PTRM input'!M635</f>
        <v>0</v>
      </c>
      <c r="X124" s="432">
        <f>'PTRM input'!N635</f>
        <v>0</v>
      </c>
      <c r="Y124" s="432">
        <f>'PTRM input'!O635</f>
        <v>0</v>
      </c>
      <c r="Z124" s="432">
        <f>'PTRM input'!P635</f>
        <v>0</v>
      </c>
      <c r="AA124" s="463">
        <f>'PTRM input'!Q635</f>
        <v>0</v>
      </c>
      <c r="AB124" s="432">
        <f>'PTRM input'!R495</f>
        <v>0</v>
      </c>
      <c r="AC124" s="432">
        <f>'PTRM input'!S495</f>
        <v>0</v>
      </c>
      <c r="AD124" s="432">
        <f>'PTRM input'!T495</f>
        <v>0</v>
      </c>
      <c r="AE124" s="432">
        <f>'PTRM input'!U495</f>
        <v>0</v>
      </c>
      <c r="AF124" s="432">
        <f>'PTRM input'!V495</f>
        <v>0</v>
      </c>
      <c r="AG124" s="432">
        <f>'PTRM input'!W495</f>
        <v>0</v>
      </c>
      <c r="AH124" s="462">
        <f>'PTRM input'!S635</f>
        <v>0</v>
      </c>
      <c r="AI124" s="432">
        <f>'PTRM input'!T635</f>
        <v>0</v>
      </c>
      <c r="AJ124" s="432">
        <f>'PTRM input'!U635</f>
        <v>0</v>
      </c>
      <c r="AK124" s="432">
        <f>'PTRM input'!V635</f>
        <v>0</v>
      </c>
      <c r="AL124" s="463">
        <f>'PTRM input'!W635</f>
        <v>0</v>
      </c>
      <c r="AM124" s="462">
        <f>'PTRM input'!X495</f>
        <v>0</v>
      </c>
      <c r="AN124" s="432">
        <f>'PTRM input'!Y495</f>
        <v>0</v>
      </c>
      <c r="AO124" s="432">
        <f>'PTRM input'!Z495</f>
        <v>0</v>
      </c>
      <c r="AP124" s="432">
        <f>'PTRM input'!AA495</f>
        <v>0</v>
      </c>
      <c r="AQ124" s="432">
        <f>'PTRM input'!AB495</f>
        <v>0</v>
      </c>
      <c r="AR124" s="463">
        <f>'PTRM input'!AC495</f>
        <v>0</v>
      </c>
      <c r="AS124" s="462">
        <f>'PTRM input'!Y635</f>
        <v>0</v>
      </c>
      <c r="AT124" s="432">
        <f>'PTRM input'!Z635</f>
        <v>0</v>
      </c>
      <c r="AU124" s="432">
        <f>'PTRM input'!AA635</f>
        <v>0</v>
      </c>
      <c r="AV124" s="432">
        <f>'PTRM input'!AB635</f>
        <v>0</v>
      </c>
      <c r="AW124" s="463">
        <f>'PTRM input'!AC635</f>
        <v>0</v>
      </c>
      <c r="AX124" s="462">
        <f>'PTRM input'!AD495</f>
        <v>0</v>
      </c>
      <c r="AY124" s="432">
        <f>'PTRM input'!AE495</f>
        <v>0</v>
      </c>
      <c r="AZ124" s="432">
        <f>'PTRM input'!AF495</f>
        <v>0</v>
      </c>
      <c r="BA124" s="432">
        <f>'PTRM input'!AG495</f>
        <v>0</v>
      </c>
      <c r="BB124" s="432">
        <f>'PTRM input'!AH495</f>
        <v>0</v>
      </c>
      <c r="BC124" s="463">
        <f>'PTRM input'!AI495</f>
        <v>0</v>
      </c>
      <c r="BD124" s="462">
        <f>'PTRM input'!AE635</f>
        <v>0</v>
      </c>
      <c r="BE124" s="432">
        <f>'PTRM input'!AF635</f>
        <v>0</v>
      </c>
      <c r="BF124" s="432">
        <f>'PTRM input'!AG635</f>
        <v>0</v>
      </c>
      <c r="BG124" s="432">
        <f>'PTRM input'!AH635</f>
        <v>0</v>
      </c>
      <c r="BH124" s="463">
        <f>'PTRM input'!AI635</f>
        <v>0</v>
      </c>
      <c r="BI124" s="462">
        <f>'PTRM input'!AJ495</f>
        <v>0</v>
      </c>
      <c r="BJ124" s="432">
        <f>'PTRM input'!AK495</f>
        <v>0</v>
      </c>
      <c r="BK124" s="432">
        <f>'PTRM input'!AL495</f>
        <v>0</v>
      </c>
      <c r="BL124" s="432">
        <f>'PTRM input'!AM495</f>
        <v>0</v>
      </c>
      <c r="BM124" s="432">
        <f>'PTRM input'!AN495</f>
        <v>0</v>
      </c>
      <c r="BN124" s="463">
        <f>'PTRM input'!AO495</f>
        <v>0</v>
      </c>
      <c r="BO124" s="462">
        <f>'PTRM input'!AK635</f>
        <v>0</v>
      </c>
      <c r="BP124" s="432">
        <f>'PTRM input'!AL635</f>
        <v>0</v>
      </c>
      <c r="BQ124" s="432">
        <f>'PTRM input'!AM635</f>
        <v>0</v>
      </c>
      <c r="BR124" s="432">
        <f>'PTRM input'!AN635</f>
        <v>0</v>
      </c>
      <c r="BS124" s="463">
        <f>'PTRM input'!AO635</f>
        <v>0</v>
      </c>
      <c r="BT124" s="462">
        <f>'PTRM input'!AP495</f>
        <v>0</v>
      </c>
      <c r="BU124" s="432">
        <f>'PTRM input'!AQ495</f>
        <v>0</v>
      </c>
      <c r="BV124" s="432">
        <f>'PTRM input'!AR495</f>
        <v>0</v>
      </c>
      <c r="BW124" s="432">
        <f>'PTRM input'!AS495</f>
        <v>0</v>
      </c>
      <c r="BX124" s="432">
        <f>'PTRM input'!AT495</f>
        <v>0</v>
      </c>
      <c r="BY124" s="463">
        <f>'PTRM input'!AU495</f>
        <v>0</v>
      </c>
      <c r="BZ124" s="462">
        <f>'PTRM input'!AQ635</f>
        <v>0</v>
      </c>
      <c r="CA124" s="432">
        <f>'PTRM input'!AR635</f>
        <v>0</v>
      </c>
      <c r="CB124" s="432">
        <f>'PTRM input'!AS635</f>
        <v>0</v>
      </c>
      <c r="CC124" s="432">
        <f>'PTRM input'!AT635</f>
        <v>0</v>
      </c>
      <c r="CD124" s="463">
        <f>'PTRM input'!AU635</f>
        <v>0</v>
      </c>
      <c r="CE124" s="462">
        <f>'PTRM input'!AV495</f>
        <v>0</v>
      </c>
      <c r="CF124" s="432">
        <f>'PTRM input'!AW495</f>
        <v>0</v>
      </c>
      <c r="CG124" s="432">
        <f>'PTRM input'!AX495</f>
        <v>0</v>
      </c>
      <c r="CH124" s="432">
        <f>'PTRM input'!AY495</f>
        <v>0</v>
      </c>
      <c r="CI124" s="432">
        <f>'PTRM input'!AZ495</f>
        <v>0</v>
      </c>
      <c r="CJ124" s="463">
        <f>'PTRM input'!BA495</f>
        <v>0</v>
      </c>
      <c r="CK124" s="462">
        <f>'PTRM input'!AW635</f>
        <v>0</v>
      </c>
      <c r="CL124" s="432">
        <f>'PTRM input'!AX635</f>
        <v>0</v>
      </c>
      <c r="CM124" s="432">
        <f>'PTRM input'!AY635</f>
        <v>0</v>
      </c>
      <c r="CN124" s="432">
        <f>'PTRM input'!AZ635</f>
        <v>0</v>
      </c>
      <c r="CO124" s="463">
        <f>'PTRM input'!BA635</f>
        <v>0</v>
      </c>
      <c r="CP124" s="462">
        <f>'PTRM input'!BB495</f>
        <v>0</v>
      </c>
      <c r="CQ124" s="432">
        <f>'PTRM input'!BC495</f>
        <v>0</v>
      </c>
      <c r="CR124" s="432">
        <f>'PTRM input'!BD495</f>
        <v>0</v>
      </c>
      <c r="CS124" s="432">
        <f>'PTRM input'!BE495</f>
        <v>0</v>
      </c>
      <c r="CT124" s="432">
        <f>'PTRM input'!BF495</f>
        <v>0</v>
      </c>
      <c r="CU124" s="463">
        <f>'PTRM input'!BG495</f>
        <v>0</v>
      </c>
      <c r="CV124" s="462">
        <f>'PTRM input'!BC635</f>
        <v>0</v>
      </c>
      <c r="CW124" s="432">
        <f>'PTRM input'!BD635</f>
        <v>0</v>
      </c>
      <c r="CX124" s="432">
        <f>'PTRM input'!BE635</f>
        <v>0</v>
      </c>
      <c r="CY124" s="432">
        <f>'PTRM input'!BF635</f>
        <v>0</v>
      </c>
      <c r="CZ124" s="463">
        <f>'PTRM input'!BG635</f>
        <v>0</v>
      </c>
      <c r="DA124" s="462">
        <f>'PTRM input'!BH495</f>
        <v>0</v>
      </c>
      <c r="DB124" s="432">
        <f>'PTRM input'!BI495</f>
        <v>0</v>
      </c>
      <c r="DC124" s="432">
        <f>'PTRM input'!BJ495</f>
        <v>0</v>
      </c>
      <c r="DD124" s="432">
        <f>'PTRM input'!BK495</f>
        <v>0</v>
      </c>
      <c r="DE124" s="432">
        <f>'PTRM input'!BL495</f>
        <v>0</v>
      </c>
      <c r="DF124" s="463">
        <f>'PTRM input'!BM495</f>
        <v>0</v>
      </c>
      <c r="DG124" s="462">
        <f>'PTRM input'!BI635</f>
        <v>0</v>
      </c>
      <c r="DH124" s="432">
        <f>'PTRM input'!BJ635</f>
        <v>0</v>
      </c>
      <c r="DI124" s="432">
        <f>'PTRM input'!BK635</f>
        <v>0</v>
      </c>
      <c r="DJ124" s="432">
        <f>'PTRM input'!BL635</f>
        <v>0</v>
      </c>
      <c r="DK124" s="463">
        <f>'PTRM input'!BM635</f>
        <v>0</v>
      </c>
      <c r="DL124" s="462">
        <f>'PTRM input'!BN495</f>
        <v>0</v>
      </c>
      <c r="DM124" s="432">
        <f>'PTRM input'!BO495</f>
        <v>0</v>
      </c>
      <c r="DN124" s="432">
        <f>'PTRM input'!BP495</f>
        <v>0</v>
      </c>
      <c r="DO124" s="432">
        <f>'PTRM input'!BQ495</f>
        <v>0</v>
      </c>
      <c r="DP124" s="432">
        <f>'PTRM input'!BR495</f>
        <v>0</v>
      </c>
      <c r="DQ124" s="463">
        <f>'PTRM input'!BS495</f>
        <v>0</v>
      </c>
      <c r="DR124" s="462">
        <f>'PTRM input'!BO635</f>
        <v>0</v>
      </c>
      <c r="DS124" s="432">
        <f>'PTRM input'!BP635</f>
        <v>0</v>
      </c>
      <c r="DT124" s="432">
        <f>'PTRM input'!BQ635</f>
        <v>0</v>
      </c>
      <c r="DU124" s="432">
        <f>'PTRM input'!BR635</f>
        <v>0</v>
      </c>
      <c r="DV124" s="463">
        <f>'PTRM input'!BS635</f>
        <v>0</v>
      </c>
      <c r="DW124" s="462">
        <f>'PTRM input'!BT495</f>
        <v>0</v>
      </c>
      <c r="DX124" s="432">
        <f>'PTRM input'!BU495</f>
        <v>0</v>
      </c>
      <c r="DY124" s="432">
        <f>'PTRM input'!BV495</f>
        <v>0</v>
      </c>
      <c r="DZ124" s="432">
        <f>'PTRM input'!BW495</f>
        <v>0</v>
      </c>
      <c r="EA124" s="432">
        <f>'PTRM input'!BX495</f>
        <v>0</v>
      </c>
      <c r="EB124" s="463">
        <f>'PTRM input'!BY495</f>
        <v>0</v>
      </c>
      <c r="EC124" s="462">
        <f>'PTRM input'!BU635</f>
        <v>0</v>
      </c>
      <c r="ED124" s="432">
        <f>'PTRM input'!BV635</f>
        <v>0</v>
      </c>
      <c r="EE124" s="432">
        <f>'PTRM input'!BW635</f>
        <v>0</v>
      </c>
      <c r="EF124" s="432">
        <f>'PTRM input'!BX635</f>
        <v>0</v>
      </c>
      <c r="EG124" s="463">
        <f>'PTRM input'!BY635</f>
        <v>0</v>
      </c>
      <c r="EH124" s="462">
        <f>'PTRM input'!BZ495</f>
        <v>0</v>
      </c>
      <c r="EI124" s="432">
        <f>'PTRM input'!CA495</f>
        <v>0</v>
      </c>
      <c r="EJ124" s="432">
        <f>'PTRM input'!CB495</f>
        <v>0</v>
      </c>
      <c r="EK124" s="432">
        <f>'PTRM input'!CC495</f>
        <v>0</v>
      </c>
      <c r="EL124" s="432">
        <f>'PTRM input'!CD495</f>
        <v>0</v>
      </c>
      <c r="EM124" s="463">
        <f>'PTRM input'!CE495</f>
        <v>0</v>
      </c>
      <c r="EN124" s="462">
        <f>'PTRM input'!CA635</f>
        <v>0</v>
      </c>
      <c r="EO124" s="432">
        <f>'PTRM input'!CB635</f>
        <v>0</v>
      </c>
      <c r="EP124" s="432">
        <f>'PTRM input'!CC635</f>
        <v>0</v>
      </c>
      <c r="EQ124" s="432">
        <f>'PTRM input'!CD635</f>
        <v>0</v>
      </c>
      <c r="ER124" s="463">
        <f>'PTRM input'!CE635</f>
        <v>0</v>
      </c>
      <c r="ES124" s="462">
        <f>'PTRM input'!CF495</f>
        <v>0</v>
      </c>
      <c r="ET124" s="432">
        <f>'PTRM input'!CG495</f>
        <v>0</v>
      </c>
      <c r="EU124" s="432">
        <f>'PTRM input'!CH495</f>
        <v>0</v>
      </c>
      <c r="EV124" s="432">
        <f>'PTRM input'!CI495</f>
        <v>0</v>
      </c>
      <c r="EW124" s="432">
        <f>'PTRM input'!CJ495</f>
        <v>0</v>
      </c>
      <c r="EX124" s="463">
        <f>'PTRM input'!CK495</f>
        <v>0</v>
      </c>
      <c r="EY124" s="462">
        <f>'PTRM input'!CG635</f>
        <v>0</v>
      </c>
      <c r="EZ124" s="432">
        <f>'PTRM input'!CH635</f>
        <v>0</v>
      </c>
      <c r="FA124" s="432">
        <f>'PTRM input'!CI635</f>
        <v>0</v>
      </c>
      <c r="FB124" s="432">
        <f>'PTRM input'!CJ635</f>
        <v>0</v>
      </c>
      <c r="FC124" s="463">
        <f>'PTRM input'!CK635</f>
        <v>0</v>
      </c>
      <c r="FD124" s="462">
        <f>'PTRM input'!CL495</f>
        <v>0</v>
      </c>
      <c r="FE124" s="432">
        <f>'PTRM input'!CM495</f>
        <v>0</v>
      </c>
      <c r="FF124" s="432">
        <f>'PTRM input'!CN495</f>
        <v>0</v>
      </c>
      <c r="FG124" s="432">
        <f>'PTRM input'!CO495</f>
        <v>0</v>
      </c>
      <c r="FH124" s="432">
        <f>'PTRM input'!CP495</f>
        <v>0</v>
      </c>
      <c r="FI124" s="463">
        <f>'PTRM input'!CQ495</f>
        <v>0</v>
      </c>
      <c r="FJ124" s="462">
        <f>'PTRM input'!CM635</f>
        <v>0</v>
      </c>
      <c r="FK124" s="432">
        <f>'PTRM input'!CN635</f>
        <v>0</v>
      </c>
      <c r="FL124" s="432">
        <f>'PTRM input'!CO635</f>
        <v>0</v>
      </c>
      <c r="FM124" s="432">
        <f>'PTRM input'!CP635</f>
        <v>0</v>
      </c>
      <c r="FN124" s="463">
        <f>'PTRM input'!CQ635</f>
        <v>0</v>
      </c>
      <c r="FO124" s="462">
        <f>'PTRM input'!CR495</f>
        <v>0</v>
      </c>
      <c r="FP124" s="432">
        <f>'PTRM input'!CS495</f>
        <v>0</v>
      </c>
      <c r="FQ124" s="432">
        <f>'PTRM input'!CT495</f>
        <v>0</v>
      </c>
      <c r="FR124" s="432">
        <f>'PTRM input'!CU495</f>
        <v>0</v>
      </c>
      <c r="FS124" s="432">
        <f>'PTRM input'!CV495</f>
        <v>0</v>
      </c>
      <c r="FT124" s="463">
        <f>'PTRM input'!CW495</f>
        <v>0</v>
      </c>
      <c r="FU124" s="462">
        <f>'PTRM input'!CS635</f>
        <v>0</v>
      </c>
      <c r="FV124" s="432">
        <f>'PTRM input'!CT635</f>
        <v>0</v>
      </c>
      <c r="FW124" s="432">
        <f>'PTRM input'!CU635</f>
        <v>0</v>
      </c>
      <c r="FX124" s="432">
        <f>'PTRM input'!CV635</f>
        <v>0</v>
      </c>
      <c r="FY124" s="463">
        <f>'PTRM input'!CW635</f>
        <v>0</v>
      </c>
      <c r="FZ124" s="462">
        <f>'PTRM input'!CX495</f>
        <v>0</v>
      </c>
      <c r="GA124" s="432">
        <f>'PTRM input'!CY495</f>
        <v>0</v>
      </c>
      <c r="GB124" s="432">
        <f>'PTRM input'!CZ495</f>
        <v>0</v>
      </c>
      <c r="GC124" s="432">
        <f>'PTRM input'!DA495</f>
        <v>0</v>
      </c>
      <c r="GD124" s="432">
        <f>'PTRM input'!DB495</f>
        <v>0</v>
      </c>
      <c r="GE124" s="463">
        <f>'PTRM input'!DC495</f>
        <v>0</v>
      </c>
      <c r="GF124" s="462">
        <f>'PTRM input'!CY635</f>
        <v>0</v>
      </c>
      <c r="GG124" s="432">
        <f>'PTRM input'!CZ635</f>
        <v>0</v>
      </c>
      <c r="GH124" s="432">
        <f>'PTRM input'!DA635</f>
        <v>0</v>
      </c>
      <c r="GI124" s="432">
        <f>'PTRM input'!DB635</f>
        <v>0</v>
      </c>
      <c r="GJ124" s="463">
        <f>'PTRM input'!DC635</f>
        <v>0</v>
      </c>
    </row>
    <row r="125" spans="1:192" s="4" customFormat="1">
      <c r="A125" s="22"/>
      <c r="B125" s="22"/>
      <c r="C125" s="22"/>
      <c r="D125" s="22"/>
      <c r="E125" s="432" t="str">
        <f>'PTRM input'!E496</f>
        <v>New Tariff 4</v>
      </c>
      <c r="F125" s="462">
        <f>'PTRM input'!F496</f>
        <v>0</v>
      </c>
      <c r="G125" s="432">
        <f>'PTRM input'!G496</f>
        <v>0</v>
      </c>
      <c r="H125" s="432">
        <f>'PTRM input'!H496</f>
        <v>0</v>
      </c>
      <c r="I125" s="432">
        <f>'PTRM input'!I496</f>
        <v>0</v>
      </c>
      <c r="J125" s="432">
        <f>'PTRM input'!J496</f>
        <v>0</v>
      </c>
      <c r="K125" s="463">
        <f>'PTRM input'!K496</f>
        <v>0</v>
      </c>
      <c r="L125" s="432">
        <f>'PTRM input'!G636</f>
        <v>0</v>
      </c>
      <c r="M125" s="432">
        <f>'PTRM input'!H636</f>
        <v>0</v>
      </c>
      <c r="N125" s="432">
        <f>'PTRM input'!I636</f>
        <v>0</v>
      </c>
      <c r="O125" s="432">
        <f>'PTRM input'!J636</f>
        <v>0</v>
      </c>
      <c r="P125" s="463">
        <f>'PTRM input'!K636</f>
        <v>0</v>
      </c>
      <c r="Q125" s="462">
        <f>'PTRM input'!L496</f>
        <v>0</v>
      </c>
      <c r="R125" s="432">
        <f>'PTRM input'!M496</f>
        <v>0</v>
      </c>
      <c r="S125" s="432">
        <f>'PTRM input'!N496</f>
        <v>0</v>
      </c>
      <c r="T125" s="432">
        <f>'PTRM input'!O496</f>
        <v>0</v>
      </c>
      <c r="U125" s="432">
        <f>'PTRM input'!P496</f>
        <v>0</v>
      </c>
      <c r="V125" s="463">
        <f>'PTRM input'!Q496</f>
        <v>0</v>
      </c>
      <c r="W125" s="432">
        <f>'PTRM input'!M636</f>
        <v>0</v>
      </c>
      <c r="X125" s="432">
        <f>'PTRM input'!N636</f>
        <v>0</v>
      </c>
      <c r="Y125" s="432">
        <f>'PTRM input'!O636</f>
        <v>0</v>
      </c>
      <c r="Z125" s="432">
        <f>'PTRM input'!P636</f>
        <v>0</v>
      </c>
      <c r="AA125" s="463">
        <f>'PTRM input'!Q636</f>
        <v>0</v>
      </c>
      <c r="AB125" s="432">
        <f>'PTRM input'!R496</f>
        <v>0</v>
      </c>
      <c r="AC125" s="432">
        <f>'PTRM input'!S496</f>
        <v>0</v>
      </c>
      <c r="AD125" s="432">
        <f>'PTRM input'!T496</f>
        <v>0</v>
      </c>
      <c r="AE125" s="432">
        <f>'PTRM input'!U496</f>
        <v>0</v>
      </c>
      <c r="AF125" s="432">
        <f>'PTRM input'!V496</f>
        <v>0</v>
      </c>
      <c r="AG125" s="432">
        <f>'PTRM input'!W496</f>
        <v>0</v>
      </c>
      <c r="AH125" s="462">
        <f>'PTRM input'!S636</f>
        <v>0</v>
      </c>
      <c r="AI125" s="432">
        <f>'PTRM input'!T636</f>
        <v>0</v>
      </c>
      <c r="AJ125" s="432">
        <f>'PTRM input'!U636</f>
        <v>0</v>
      </c>
      <c r="AK125" s="432">
        <f>'PTRM input'!V636</f>
        <v>0</v>
      </c>
      <c r="AL125" s="463">
        <f>'PTRM input'!W636</f>
        <v>0</v>
      </c>
      <c r="AM125" s="462">
        <f>'PTRM input'!X496</f>
        <v>0</v>
      </c>
      <c r="AN125" s="432">
        <f>'PTRM input'!Y496</f>
        <v>0</v>
      </c>
      <c r="AO125" s="432">
        <f>'PTRM input'!Z496</f>
        <v>0</v>
      </c>
      <c r="AP125" s="432">
        <f>'PTRM input'!AA496</f>
        <v>0</v>
      </c>
      <c r="AQ125" s="432">
        <f>'PTRM input'!AB496</f>
        <v>0</v>
      </c>
      <c r="AR125" s="463">
        <f>'PTRM input'!AC496</f>
        <v>0</v>
      </c>
      <c r="AS125" s="462">
        <f>'PTRM input'!Y636</f>
        <v>0</v>
      </c>
      <c r="AT125" s="432">
        <f>'PTRM input'!Z636</f>
        <v>0</v>
      </c>
      <c r="AU125" s="432">
        <f>'PTRM input'!AA636</f>
        <v>0</v>
      </c>
      <c r="AV125" s="432">
        <f>'PTRM input'!AB636</f>
        <v>0</v>
      </c>
      <c r="AW125" s="463">
        <f>'PTRM input'!AC636</f>
        <v>0</v>
      </c>
      <c r="AX125" s="462">
        <f>'PTRM input'!AD496</f>
        <v>0</v>
      </c>
      <c r="AY125" s="432">
        <f>'PTRM input'!AE496</f>
        <v>0</v>
      </c>
      <c r="AZ125" s="432">
        <f>'PTRM input'!AF496</f>
        <v>0</v>
      </c>
      <c r="BA125" s="432">
        <f>'PTRM input'!AG496</f>
        <v>0</v>
      </c>
      <c r="BB125" s="432">
        <f>'PTRM input'!AH496</f>
        <v>0</v>
      </c>
      <c r="BC125" s="463">
        <f>'PTRM input'!AI496</f>
        <v>0</v>
      </c>
      <c r="BD125" s="462">
        <f>'PTRM input'!AE636</f>
        <v>0</v>
      </c>
      <c r="BE125" s="432">
        <f>'PTRM input'!AF636</f>
        <v>0</v>
      </c>
      <c r="BF125" s="432">
        <f>'PTRM input'!AG636</f>
        <v>0</v>
      </c>
      <c r="BG125" s="432">
        <f>'PTRM input'!AH636</f>
        <v>0</v>
      </c>
      <c r="BH125" s="463">
        <f>'PTRM input'!AI636</f>
        <v>0</v>
      </c>
      <c r="BI125" s="462">
        <f>'PTRM input'!AJ496</f>
        <v>0</v>
      </c>
      <c r="BJ125" s="432">
        <f>'PTRM input'!AK496</f>
        <v>0</v>
      </c>
      <c r="BK125" s="432">
        <f>'PTRM input'!AL496</f>
        <v>0</v>
      </c>
      <c r="BL125" s="432">
        <f>'PTRM input'!AM496</f>
        <v>0</v>
      </c>
      <c r="BM125" s="432">
        <f>'PTRM input'!AN496</f>
        <v>0</v>
      </c>
      <c r="BN125" s="463">
        <f>'PTRM input'!AO496</f>
        <v>0</v>
      </c>
      <c r="BO125" s="462">
        <f>'PTRM input'!AK636</f>
        <v>0</v>
      </c>
      <c r="BP125" s="432">
        <f>'PTRM input'!AL636</f>
        <v>0</v>
      </c>
      <c r="BQ125" s="432">
        <f>'PTRM input'!AM636</f>
        <v>0</v>
      </c>
      <c r="BR125" s="432">
        <f>'PTRM input'!AN636</f>
        <v>0</v>
      </c>
      <c r="BS125" s="463">
        <f>'PTRM input'!AO636</f>
        <v>0</v>
      </c>
      <c r="BT125" s="462">
        <f>'PTRM input'!AP496</f>
        <v>0</v>
      </c>
      <c r="BU125" s="432">
        <f>'PTRM input'!AQ496</f>
        <v>0</v>
      </c>
      <c r="BV125" s="432">
        <f>'PTRM input'!AR496</f>
        <v>0</v>
      </c>
      <c r="BW125" s="432">
        <f>'PTRM input'!AS496</f>
        <v>0</v>
      </c>
      <c r="BX125" s="432">
        <f>'PTRM input'!AT496</f>
        <v>0</v>
      </c>
      <c r="BY125" s="463">
        <f>'PTRM input'!AU496</f>
        <v>0</v>
      </c>
      <c r="BZ125" s="462">
        <f>'PTRM input'!AQ636</f>
        <v>0</v>
      </c>
      <c r="CA125" s="432">
        <f>'PTRM input'!AR636</f>
        <v>0</v>
      </c>
      <c r="CB125" s="432">
        <f>'PTRM input'!AS636</f>
        <v>0</v>
      </c>
      <c r="CC125" s="432">
        <f>'PTRM input'!AT636</f>
        <v>0</v>
      </c>
      <c r="CD125" s="463">
        <f>'PTRM input'!AU636</f>
        <v>0</v>
      </c>
      <c r="CE125" s="462">
        <f>'PTRM input'!AV496</f>
        <v>0</v>
      </c>
      <c r="CF125" s="432">
        <f>'PTRM input'!AW496</f>
        <v>0</v>
      </c>
      <c r="CG125" s="432">
        <f>'PTRM input'!AX496</f>
        <v>0</v>
      </c>
      <c r="CH125" s="432">
        <f>'PTRM input'!AY496</f>
        <v>0</v>
      </c>
      <c r="CI125" s="432">
        <f>'PTRM input'!AZ496</f>
        <v>0</v>
      </c>
      <c r="CJ125" s="463">
        <f>'PTRM input'!BA496</f>
        <v>0</v>
      </c>
      <c r="CK125" s="462">
        <f>'PTRM input'!AW636</f>
        <v>0</v>
      </c>
      <c r="CL125" s="432">
        <f>'PTRM input'!AX636</f>
        <v>0</v>
      </c>
      <c r="CM125" s="432">
        <f>'PTRM input'!AY636</f>
        <v>0</v>
      </c>
      <c r="CN125" s="432">
        <f>'PTRM input'!AZ636</f>
        <v>0</v>
      </c>
      <c r="CO125" s="463">
        <f>'PTRM input'!BA636</f>
        <v>0</v>
      </c>
      <c r="CP125" s="462">
        <f>'PTRM input'!BB496</f>
        <v>0</v>
      </c>
      <c r="CQ125" s="432">
        <f>'PTRM input'!BC496</f>
        <v>0</v>
      </c>
      <c r="CR125" s="432">
        <f>'PTRM input'!BD496</f>
        <v>0</v>
      </c>
      <c r="CS125" s="432">
        <f>'PTRM input'!BE496</f>
        <v>0</v>
      </c>
      <c r="CT125" s="432">
        <f>'PTRM input'!BF496</f>
        <v>0</v>
      </c>
      <c r="CU125" s="463">
        <f>'PTRM input'!BG496</f>
        <v>0</v>
      </c>
      <c r="CV125" s="462">
        <f>'PTRM input'!BC636</f>
        <v>0</v>
      </c>
      <c r="CW125" s="432">
        <f>'PTRM input'!BD636</f>
        <v>0</v>
      </c>
      <c r="CX125" s="432">
        <f>'PTRM input'!BE636</f>
        <v>0</v>
      </c>
      <c r="CY125" s="432">
        <f>'PTRM input'!BF636</f>
        <v>0</v>
      </c>
      <c r="CZ125" s="463">
        <f>'PTRM input'!BG636</f>
        <v>0</v>
      </c>
      <c r="DA125" s="462">
        <f>'PTRM input'!BH496</f>
        <v>0</v>
      </c>
      <c r="DB125" s="432">
        <f>'PTRM input'!BI496</f>
        <v>0</v>
      </c>
      <c r="DC125" s="432">
        <f>'PTRM input'!BJ496</f>
        <v>0</v>
      </c>
      <c r="DD125" s="432">
        <f>'PTRM input'!BK496</f>
        <v>0</v>
      </c>
      <c r="DE125" s="432">
        <f>'PTRM input'!BL496</f>
        <v>0</v>
      </c>
      <c r="DF125" s="463">
        <f>'PTRM input'!BM496</f>
        <v>0</v>
      </c>
      <c r="DG125" s="462">
        <f>'PTRM input'!BI636</f>
        <v>0</v>
      </c>
      <c r="DH125" s="432">
        <f>'PTRM input'!BJ636</f>
        <v>0</v>
      </c>
      <c r="DI125" s="432">
        <f>'PTRM input'!BK636</f>
        <v>0</v>
      </c>
      <c r="DJ125" s="432">
        <f>'PTRM input'!BL636</f>
        <v>0</v>
      </c>
      <c r="DK125" s="463">
        <f>'PTRM input'!BM636</f>
        <v>0</v>
      </c>
      <c r="DL125" s="462">
        <f>'PTRM input'!BN496</f>
        <v>0</v>
      </c>
      <c r="DM125" s="432">
        <f>'PTRM input'!BO496</f>
        <v>0</v>
      </c>
      <c r="DN125" s="432">
        <f>'PTRM input'!BP496</f>
        <v>0</v>
      </c>
      <c r="DO125" s="432">
        <f>'PTRM input'!BQ496</f>
        <v>0</v>
      </c>
      <c r="DP125" s="432">
        <f>'PTRM input'!BR496</f>
        <v>0</v>
      </c>
      <c r="DQ125" s="463">
        <f>'PTRM input'!BS496</f>
        <v>0</v>
      </c>
      <c r="DR125" s="462">
        <f>'PTRM input'!BO636</f>
        <v>0</v>
      </c>
      <c r="DS125" s="432">
        <f>'PTRM input'!BP636</f>
        <v>0</v>
      </c>
      <c r="DT125" s="432">
        <f>'PTRM input'!BQ636</f>
        <v>0</v>
      </c>
      <c r="DU125" s="432">
        <f>'PTRM input'!BR636</f>
        <v>0</v>
      </c>
      <c r="DV125" s="463">
        <f>'PTRM input'!BS636</f>
        <v>0</v>
      </c>
      <c r="DW125" s="462">
        <f>'PTRM input'!BT496</f>
        <v>0</v>
      </c>
      <c r="DX125" s="432">
        <f>'PTRM input'!BU496</f>
        <v>0</v>
      </c>
      <c r="DY125" s="432">
        <f>'PTRM input'!BV496</f>
        <v>0</v>
      </c>
      <c r="DZ125" s="432">
        <f>'PTRM input'!BW496</f>
        <v>0</v>
      </c>
      <c r="EA125" s="432">
        <f>'PTRM input'!BX496</f>
        <v>0</v>
      </c>
      <c r="EB125" s="463">
        <f>'PTRM input'!BY496</f>
        <v>0</v>
      </c>
      <c r="EC125" s="462">
        <f>'PTRM input'!BU636</f>
        <v>0</v>
      </c>
      <c r="ED125" s="432">
        <f>'PTRM input'!BV636</f>
        <v>0</v>
      </c>
      <c r="EE125" s="432">
        <f>'PTRM input'!BW636</f>
        <v>0</v>
      </c>
      <c r="EF125" s="432">
        <f>'PTRM input'!BX636</f>
        <v>0</v>
      </c>
      <c r="EG125" s="463">
        <f>'PTRM input'!BY636</f>
        <v>0</v>
      </c>
      <c r="EH125" s="462">
        <f>'PTRM input'!BZ496</f>
        <v>0</v>
      </c>
      <c r="EI125" s="432">
        <f>'PTRM input'!CA496</f>
        <v>0</v>
      </c>
      <c r="EJ125" s="432">
        <f>'PTRM input'!CB496</f>
        <v>0</v>
      </c>
      <c r="EK125" s="432">
        <f>'PTRM input'!CC496</f>
        <v>0</v>
      </c>
      <c r="EL125" s="432">
        <f>'PTRM input'!CD496</f>
        <v>0</v>
      </c>
      <c r="EM125" s="463">
        <f>'PTRM input'!CE496</f>
        <v>0</v>
      </c>
      <c r="EN125" s="462">
        <f>'PTRM input'!CA636</f>
        <v>0</v>
      </c>
      <c r="EO125" s="432">
        <f>'PTRM input'!CB636</f>
        <v>0</v>
      </c>
      <c r="EP125" s="432">
        <f>'PTRM input'!CC636</f>
        <v>0</v>
      </c>
      <c r="EQ125" s="432">
        <f>'PTRM input'!CD636</f>
        <v>0</v>
      </c>
      <c r="ER125" s="463">
        <f>'PTRM input'!CE636</f>
        <v>0</v>
      </c>
      <c r="ES125" s="462">
        <f>'PTRM input'!CF496</f>
        <v>0</v>
      </c>
      <c r="ET125" s="432">
        <f>'PTRM input'!CG496</f>
        <v>0</v>
      </c>
      <c r="EU125" s="432">
        <f>'PTRM input'!CH496</f>
        <v>0</v>
      </c>
      <c r="EV125" s="432">
        <f>'PTRM input'!CI496</f>
        <v>0</v>
      </c>
      <c r="EW125" s="432">
        <f>'PTRM input'!CJ496</f>
        <v>0</v>
      </c>
      <c r="EX125" s="463">
        <f>'PTRM input'!CK496</f>
        <v>0</v>
      </c>
      <c r="EY125" s="462">
        <f>'PTRM input'!CG636</f>
        <v>0</v>
      </c>
      <c r="EZ125" s="432">
        <f>'PTRM input'!CH636</f>
        <v>0</v>
      </c>
      <c r="FA125" s="432">
        <f>'PTRM input'!CI636</f>
        <v>0</v>
      </c>
      <c r="FB125" s="432">
        <f>'PTRM input'!CJ636</f>
        <v>0</v>
      </c>
      <c r="FC125" s="463">
        <f>'PTRM input'!CK636</f>
        <v>0</v>
      </c>
      <c r="FD125" s="462">
        <f>'PTRM input'!CL496</f>
        <v>0</v>
      </c>
      <c r="FE125" s="432">
        <f>'PTRM input'!CM496</f>
        <v>0</v>
      </c>
      <c r="FF125" s="432">
        <f>'PTRM input'!CN496</f>
        <v>0</v>
      </c>
      <c r="FG125" s="432">
        <f>'PTRM input'!CO496</f>
        <v>0</v>
      </c>
      <c r="FH125" s="432">
        <f>'PTRM input'!CP496</f>
        <v>0</v>
      </c>
      <c r="FI125" s="463">
        <f>'PTRM input'!CQ496</f>
        <v>0</v>
      </c>
      <c r="FJ125" s="462">
        <f>'PTRM input'!CM636</f>
        <v>0</v>
      </c>
      <c r="FK125" s="432">
        <f>'PTRM input'!CN636</f>
        <v>0</v>
      </c>
      <c r="FL125" s="432">
        <f>'PTRM input'!CO636</f>
        <v>0</v>
      </c>
      <c r="FM125" s="432">
        <f>'PTRM input'!CP636</f>
        <v>0</v>
      </c>
      <c r="FN125" s="463">
        <f>'PTRM input'!CQ636</f>
        <v>0</v>
      </c>
      <c r="FO125" s="462">
        <f>'PTRM input'!CR496</f>
        <v>0</v>
      </c>
      <c r="FP125" s="432">
        <f>'PTRM input'!CS496</f>
        <v>0</v>
      </c>
      <c r="FQ125" s="432">
        <f>'PTRM input'!CT496</f>
        <v>0</v>
      </c>
      <c r="FR125" s="432">
        <f>'PTRM input'!CU496</f>
        <v>0</v>
      </c>
      <c r="FS125" s="432">
        <f>'PTRM input'!CV496</f>
        <v>0</v>
      </c>
      <c r="FT125" s="463">
        <f>'PTRM input'!CW496</f>
        <v>0</v>
      </c>
      <c r="FU125" s="462">
        <f>'PTRM input'!CS636</f>
        <v>0</v>
      </c>
      <c r="FV125" s="432">
        <f>'PTRM input'!CT636</f>
        <v>0</v>
      </c>
      <c r="FW125" s="432">
        <f>'PTRM input'!CU636</f>
        <v>0</v>
      </c>
      <c r="FX125" s="432">
        <f>'PTRM input'!CV636</f>
        <v>0</v>
      </c>
      <c r="FY125" s="463">
        <f>'PTRM input'!CW636</f>
        <v>0</v>
      </c>
      <c r="FZ125" s="462">
        <f>'PTRM input'!CX496</f>
        <v>0</v>
      </c>
      <c r="GA125" s="432">
        <f>'PTRM input'!CY496</f>
        <v>0</v>
      </c>
      <c r="GB125" s="432">
        <f>'PTRM input'!CZ496</f>
        <v>0</v>
      </c>
      <c r="GC125" s="432">
        <f>'PTRM input'!DA496</f>
        <v>0</v>
      </c>
      <c r="GD125" s="432">
        <f>'PTRM input'!DB496</f>
        <v>0</v>
      </c>
      <c r="GE125" s="463">
        <f>'PTRM input'!DC496</f>
        <v>0</v>
      </c>
      <c r="GF125" s="462">
        <f>'PTRM input'!CY636</f>
        <v>0</v>
      </c>
      <c r="GG125" s="432">
        <f>'PTRM input'!CZ636</f>
        <v>0</v>
      </c>
      <c r="GH125" s="432">
        <f>'PTRM input'!DA636</f>
        <v>0</v>
      </c>
      <c r="GI125" s="432">
        <f>'PTRM input'!DB636</f>
        <v>0</v>
      </c>
      <c r="GJ125" s="463">
        <f>'PTRM input'!DC636</f>
        <v>0</v>
      </c>
    </row>
    <row r="126" spans="1:192" s="4" customFormat="1">
      <c r="A126" s="22"/>
      <c r="B126" s="22"/>
      <c r="C126" s="22"/>
      <c r="D126" s="22"/>
      <c r="E126" s="432" t="str">
        <f>'PTRM input'!E497</f>
        <v>New Tariff 5</v>
      </c>
      <c r="F126" s="462">
        <f>'PTRM input'!F497</f>
        <v>0</v>
      </c>
      <c r="G126" s="432">
        <f>'PTRM input'!G497</f>
        <v>0</v>
      </c>
      <c r="H126" s="432">
        <f>'PTRM input'!H497</f>
        <v>0</v>
      </c>
      <c r="I126" s="432">
        <f>'PTRM input'!I497</f>
        <v>0</v>
      </c>
      <c r="J126" s="432">
        <f>'PTRM input'!J497</f>
        <v>0</v>
      </c>
      <c r="K126" s="463">
        <f>'PTRM input'!K497</f>
        <v>0</v>
      </c>
      <c r="L126" s="432">
        <f>'PTRM input'!G637</f>
        <v>0</v>
      </c>
      <c r="M126" s="432">
        <f>'PTRM input'!H637</f>
        <v>0</v>
      </c>
      <c r="N126" s="432">
        <f>'PTRM input'!I637</f>
        <v>0</v>
      </c>
      <c r="O126" s="432">
        <f>'PTRM input'!J637</f>
        <v>0</v>
      </c>
      <c r="P126" s="463">
        <f>'PTRM input'!K637</f>
        <v>0</v>
      </c>
      <c r="Q126" s="462">
        <f>'PTRM input'!L497</f>
        <v>0</v>
      </c>
      <c r="R126" s="432">
        <f>'PTRM input'!M497</f>
        <v>0</v>
      </c>
      <c r="S126" s="432">
        <f>'PTRM input'!N497</f>
        <v>0</v>
      </c>
      <c r="T126" s="432">
        <f>'PTRM input'!O497</f>
        <v>0</v>
      </c>
      <c r="U126" s="432">
        <f>'PTRM input'!P497</f>
        <v>0</v>
      </c>
      <c r="V126" s="463">
        <f>'PTRM input'!Q497</f>
        <v>0</v>
      </c>
      <c r="W126" s="432">
        <f>'PTRM input'!M637</f>
        <v>0</v>
      </c>
      <c r="X126" s="432">
        <f>'PTRM input'!N637</f>
        <v>0</v>
      </c>
      <c r="Y126" s="432">
        <f>'PTRM input'!O637</f>
        <v>0</v>
      </c>
      <c r="Z126" s="432">
        <f>'PTRM input'!P637</f>
        <v>0</v>
      </c>
      <c r="AA126" s="463">
        <f>'PTRM input'!Q637</f>
        <v>0</v>
      </c>
      <c r="AB126" s="432">
        <f>'PTRM input'!R497</f>
        <v>0</v>
      </c>
      <c r="AC126" s="432">
        <f>'PTRM input'!S497</f>
        <v>0</v>
      </c>
      <c r="AD126" s="432">
        <f>'PTRM input'!T497</f>
        <v>0</v>
      </c>
      <c r="AE126" s="432">
        <f>'PTRM input'!U497</f>
        <v>0</v>
      </c>
      <c r="AF126" s="432">
        <f>'PTRM input'!V497</f>
        <v>0</v>
      </c>
      <c r="AG126" s="432">
        <f>'PTRM input'!W497</f>
        <v>0</v>
      </c>
      <c r="AH126" s="462">
        <f>'PTRM input'!S637</f>
        <v>0</v>
      </c>
      <c r="AI126" s="432">
        <f>'PTRM input'!T637</f>
        <v>0</v>
      </c>
      <c r="AJ126" s="432">
        <f>'PTRM input'!U637</f>
        <v>0</v>
      </c>
      <c r="AK126" s="432">
        <f>'PTRM input'!V637</f>
        <v>0</v>
      </c>
      <c r="AL126" s="463">
        <f>'PTRM input'!W637</f>
        <v>0</v>
      </c>
      <c r="AM126" s="462">
        <f>'PTRM input'!X497</f>
        <v>0</v>
      </c>
      <c r="AN126" s="432">
        <f>'PTRM input'!Y497</f>
        <v>0</v>
      </c>
      <c r="AO126" s="432">
        <f>'PTRM input'!Z497</f>
        <v>0</v>
      </c>
      <c r="AP126" s="432">
        <f>'PTRM input'!AA497</f>
        <v>0</v>
      </c>
      <c r="AQ126" s="432">
        <f>'PTRM input'!AB497</f>
        <v>0</v>
      </c>
      <c r="AR126" s="463">
        <f>'PTRM input'!AC497</f>
        <v>0</v>
      </c>
      <c r="AS126" s="462">
        <f>'PTRM input'!Y637</f>
        <v>0</v>
      </c>
      <c r="AT126" s="432">
        <f>'PTRM input'!Z637</f>
        <v>0</v>
      </c>
      <c r="AU126" s="432">
        <f>'PTRM input'!AA637</f>
        <v>0</v>
      </c>
      <c r="AV126" s="432">
        <f>'PTRM input'!AB637</f>
        <v>0</v>
      </c>
      <c r="AW126" s="463">
        <f>'PTRM input'!AC637</f>
        <v>0</v>
      </c>
      <c r="AX126" s="462">
        <f>'PTRM input'!AD497</f>
        <v>0</v>
      </c>
      <c r="AY126" s="432">
        <f>'PTRM input'!AE497</f>
        <v>0</v>
      </c>
      <c r="AZ126" s="432">
        <f>'PTRM input'!AF497</f>
        <v>0</v>
      </c>
      <c r="BA126" s="432">
        <f>'PTRM input'!AG497</f>
        <v>0</v>
      </c>
      <c r="BB126" s="432">
        <f>'PTRM input'!AH497</f>
        <v>0</v>
      </c>
      <c r="BC126" s="463">
        <f>'PTRM input'!AI497</f>
        <v>0</v>
      </c>
      <c r="BD126" s="462">
        <f>'PTRM input'!AE637</f>
        <v>0</v>
      </c>
      <c r="BE126" s="432">
        <f>'PTRM input'!AF637</f>
        <v>0</v>
      </c>
      <c r="BF126" s="432">
        <f>'PTRM input'!AG637</f>
        <v>0</v>
      </c>
      <c r="BG126" s="432">
        <f>'PTRM input'!AH637</f>
        <v>0</v>
      </c>
      <c r="BH126" s="463">
        <f>'PTRM input'!AI637</f>
        <v>0</v>
      </c>
      <c r="BI126" s="462">
        <f>'PTRM input'!AJ497</f>
        <v>0</v>
      </c>
      <c r="BJ126" s="432">
        <f>'PTRM input'!AK497</f>
        <v>0</v>
      </c>
      <c r="BK126" s="432">
        <f>'PTRM input'!AL497</f>
        <v>0</v>
      </c>
      <c r="BL126" s="432">
        <f>'PTRM input'!AM497</f>
        <v>0</v>
      </c>
      <c r="BM126" s="432">
        <f>'PTRM input'!AN497</f>
        <v>0</v>
      </c>
      <c r="BN126" s="463">
        <f>'PTRM input'!AO497</f>
        <v>0</v>
      </c>
      <c r="BO126" s="462">
        <f>'PTRM input'!AK637</f>
        <v>0</v>
      </c>
      <c r="BP126" s="432">
        <f>'PTRM input'!AL637</f>
        <v>0</v>
      </c>
      <c r="BQ126" s="432">
        <f>'PTRM input'!AM637</f>
        <v>0</v>
      </c>
      <c r="BR126" s="432">
        <f>'PTRM input'!AN637</f>
        <v>0</v>
      </c>
      <c r="BS126" s="463">
        <f>'PTRM input'!AO637</f>
        <v>0</v>
      </c>
      <c r="BT126" s="462">
        <f>'PTRM input'!AP497</f>
        <v>0</v>
      </c>
      <c r="BU126" s="432">
        <f>'PTRM input'!AQ497</f>
        <v>0</v>
      </c>
      <c r="BV126" s="432">
        <f>'PTRM input'!AR497</f>
        <v>0</v>
      </c>
      <c r="BW126" s="432">
        <f>'PTRM input'!AS497</f>
        <v>0</v>
      </c>
      <c r="BX126" s="432">
        <f>'PTRM input'!AT497</f>
        <v>0</v>
      </c>
      <c r="BY126" s="463">
        <f>'PTRM input'!AU497</f>
        <v>0</v>
      </c>
      <c r="BZ126" s="462">
        <f>'PTRM input'!AQ637</f>
        <v>0</v>
      </c>
      <c r="CA126" s="432">
        <f>'PTRM input'!AR637</f>
        <v>0</v>
      </c>
      <c r="CB126" s="432">
        <f>'PTRM input'!AS637</f>
        <v>0</v>
      </c>
      <c r="CC126" s="432">
        <f>'PTRM input'!AT637</f>
        <v>0</v>
      </c>
      <c r="CD126" s="463">
        <f>'PTRM input'!AU637</f>
        <v>0</v>
      </c>
      <c r="CE126" s="462">
        <f>'PTRM input'!AV497</f>
        <v>0</v>
      </c>
      <c r="CF126" s="432">
        <f>'PTRM input'!AW497</f>
        <v>0</v>
      </c>
      <c r="CG126" s="432">
        <f>'PTRM input'!AX497</f>
        <v>0</v>
      </c>
      <c r="CH126" s="432">
        <f>'PTRM input'!AY497</f>
        <v>0</v>
      </c>
      <c r="CI126" s="432">
        <f>'PTRM input'!AZ497</f>
        <v>0</v>
      </c>
      <c r="CJ126" s="463">
        <f>'PTRM input'!BA497</f>
        <v>0</v>
      </c>
      <c r="CK126" s="462">
        <f>'PTRM input'!AW637</f>
        <v>0</v>
      </c>
      <c r="CL126" s="432">
        <f>'PTRM input'!AX637</f>
        <v>0</v>
      </c>
      <c r="CM126" s="432">
        <f>'PTRM input'!AY637</f>
        <v>0</v>
      </c>
      <c r="CN126" s="432">
        <f>'PTRM input'!AZ637</f>
        <v>0</v>
      </c>
      <c r="CO126" s="463">
        <f>'PTRM input'!BA637</f>
        <v>0</v>
      </c>
      <c r="CP126" s="462">
        <f>'PTRM input'!BB497</f>
        <v>0</v>
      </c>
      <c r="CQ126" s="432">
        <f>'PTRM input'!BC497</f>
        <v>0</v>
      </c>
      <c r="CR126" s="432">
        <f>'PTRM input'!BD497</f>
        <v>0</v>
      </c>
      <c r="CS126" s="432">
        <f>'PTRM input'!BE497</f>
        <v>0</v>
      </c>
      <c r="CT126" s="432">
        <f>'PTRM input'!BF497</f>
        <v>0</v>
      </c>
      <c r="CU126" s="463">
        <f>'PTRM input'!BG497</f>
        <v>0</v>
      </c>
      <c r="CV126" s="462">
        <f>'PTRM input'!BC637</f>
        <v>0</v>
      </c>
      <c r="CW126" s="432">
        <f>'PTRM input'!BD637</f>
        <v>0</v>
      </c>
      <c r="CX126" s="432">
        <f>'PTRM input'!BE637</f>
        <v>0</v>
      </c>
      <c r="CY126" s="432">
        <f>'PTRM input'!BF637</f>
        <v>0</v>
      </c>
      <c r="CZ126" s="463">
        <f>'PTRM input'!BG637</f>
        <v>0</v>
      </c>
      <c r="DA126" s="462">
        <f>'PTRM input'!BH497</f>
        <v>0</v>
      </c>
      <c r="DB126" s="432">
        <f>'PTRM input'!BI497</f>
        <v>0</v>
      </c>
      <c r="DC126" s="432">
        <f>'PTRM input'!BJ497</f>
        <v>0</v>
      </c>
      <c r="DD126" s="432">
        <f>'PTRM input'!BK497</f>
        <v>0</v>
      </c>
      <c r="DE126" s="432">
        <f>'PTRM input'!BL497</f>
        <v>0</v>
      </c>
      <c r="DF126" s="463">
        <f>'PTRM input'!BM497</f>
        <v>0</v>
      </c>
      <c r="DG126" s="462">
        <f>'PTRM input'!BI637</f>
        <v>0</v>
      </c>
      <c r="DH126" s="432">
        <f>'PTRM input'!BJ637</f>
        <v>0</v>
      </c>
      <c r="DI126" s="432">
        <f>'PTRM input'!BK637</f>
        <v>0</v>
      </c>
      <c r="DJ126" s="432">
        <f>'PTRM input'!BL637</f>
        <v>0</v>
      </c>
      <c r="DK126" s="463">
        <f>'PTRM input'!BM637</f>
        <v>0</v>
      </c>
      <c r="DL126" s="462">
        <f>'PTRM input'!BN497</f>
        <v>0</v>
      </c>
      <c r="DM126" s="432">
        <f>'PTRM input'!BO497</f>
        <v>0</v>
      </c>
      <c r="DN126" s="432">
        <f>'PTRM input'!BP497</f>
        <v>0</v>
      </c>
      <c r="DO126" s="432">
        <f>'PTRM input'!BQ497</f>
        <v>0</v>
      </c>
      <c r="DP126" s="432">
        <f>'PTRM input'!BR497</f>
        <v>0</v>
      </c>
      <c r="DQ126" s="463">
        <f>'PTRM input'!BS497</f>
        <v>0</v>
      </c>
      <c r="DR126" s="462">
        <f>'PTRM input'!BO637</f>
        <v>0</v>
      </c>
      <c r="DS126" s="432">
        <f>'PTRM input'!BP637</f>
        <v>0</v>
      </c>
      <c r="DT126" s="432">
        <f>'PTRM input'!BQ637</f>
        <v>0</v>
      </c>
      <c r="DU126" s="432">
        <f>'PTRM input'!BR637</f>
        <v>0</v>
      </c>
      <c r="DV126" s="463">
        <f>'PTRM input'!BS637</f>
        <v>0</v>
      </c>
      <c r="DW126" s="462">
        <f>'PTRM input'!BT497</f>
        <v>0</v>
      </c>
      <c r="DX126" s="432">
        <f>'PTRM input'!BU497</f>
        <v>0</v>
      </c>
      <c r="DY126" s="432">
        <f>'PTRM input'!BV497</f>
        <v>0</v>
      </c>
      <c r="DZ126" s="432">
        <f>'PTRM input'!BW497</f>
        <v>0</v>
      </c>
      <c r="EA126" s="432">
        <f>'PTRM input'!BX497</f>
        <v>0</v>
      </c>
      <c r="EB126" s="463">
        <f>'PTRM input'!BY497</f>
        <v>0</v>
      </c>
      <c r="EC126" s="462">
        <f>'PTRM input'!BU637</f>
        <v>0</v>
      </c>
      <c r="ED126" s="432">
        <f>'PTRM input'!BV637</f>
        <v>0</v>
      </c>
      <c r="EE126" s="432">
        <f>'PTRM input'!BW637</f>
        <v>0</v>
      </c>
      <c r="EF126" s="432">
        <f>'PTRM input'!BX637</f>
        <v>0</v>
      </c>
      <c r="EG126" s="463">
        <f>'PTRM input'!BY637</f>
        <v>0</v>
      </c>
      <c r="EH126" s="462">
        <f>'PTRM input'!BZ497</f>
        <v>0</v>
      </c>
      <c r="EI126" s="432">
        <f>'PTRM input'!CA497</f>
        <v>0</v>
      </c>
      <c r="EJ126" s="432">
        <f>'PTRM input'!CB497</f>
        <v>0</v>
      </c>
      <c r="EK126" s="432">
        <f>'PTRM input'!CC497</f>
        <v>0</v>
      </c>
      <c r="EL126" s="432">
        <f>'PTRM input'!CD497</f>
        <v>0</v>
      </c>
      <c r="EM126" s="463">
        <f>'PTRM input'!CE497</f>
        <v>0</v>
      </c>
      <c r="EN126" s="462">
        <f>'PTRM input'!CA637</f>
        <v>0</v>
      </c>
      <c r="EO126" s="432">
        <f>'PTRM input'!CB637</f>
        <v>0</v>
      </c>
      <c r="EP126" s="432">
        <f>'PTRM input'!CC637</f>
        <v>0</v>
      </c>
      <c r="EQ126" s="432">
        <f>'PTRM input'!CD637</f>
        <v>0</v>
      </c>
      <c r="ER126" s="463">
        <f>'PTRM input'!CE637</f>
        <v>0</v>
      </c>
      <c r="ES126" s="462">
        <f>'PTRM input'!CF497</f>
        <v>0</v>
      </c>
      <c r="ET126" s="432">
        <f>'PTRM input'!CG497</f>
        <v>0</v>
      </c>
      <c r="EU126" s="432">
        <f>'PTRM input'!CH497</f>
        <v>0</v>
      </c>
      <c r="EV126" s="432">
        <f>'PTRM input'!CI497</f>
        <v>0</v>
      </c>
      <c r="EW126" s="432">
        <f>'PTRM input'!CJ497</f>
        <v>0</v>
      </c>
      <c r="EX126" s="463">
        <f>'PTRM input'!CK497</f>
        <v>0</v>
      </c>
      <c r="EY126" s="462">
        <f>'PTRM input'!CG637</f>
        <v>0</v>
      </c>
      <c r="EZ126" s="432">
        <f>'PTRM input'!CH637</f>
        <v>0</v>
      </c>
      <c r="FA126" s="432">
        <f>'PTRM input'!CI637</f>
        <v>0</v>
      </c>
      <c r="FB126" s="432">
        <f>'PTRM input'!CJ637</f>
        <v>0</v>
      </c>
      <c r="FC126" s="463">
        <f>'PTRM input'!CK637</f>
        <v>0</v>
      </c>
      <c r="FD126" s="462">
        <f>'PTRM input'!CL497</f>
        <v>0</v>
      </c>
      <c r="FE126" s="432">
        <f>'PTRM input'!CM497</f>
        <v>0</v>
      </c>
      <c r="FF126" s="432">
        <f>'PTRM input'!CN497</f>
        <v>0</v>
      </c>
      <c r="FG126" s="432">
        <f>'PTRM input'!CO497</f>
        <v>0</v>
      </c>
      <c r="FH126" s="432">
        <f>'PTRM input'!CP497</f>
        <v>0</v>
      </c>
      <c r="FI126" s="463">
        <f>'PTRM input'!CQ497</f>
        <v>0</v>
      </c>
      <c r="FJ126" s="462">
        <f>'PTRM input'!CM637</f>
        <v>0</v>
      </c>
      <c r="FK126" s="432">
        <f>'PTRM input'!CN637</f>
        <v>0</v>
      </c>
      <c r="FL126" s="432">
        <f>'PTRM input'!CO637</f>
        <v>0</v>
      </c>
      <c r="FM126" s="432">
        <f>'PTRM input'!CP637</f>
        <v>0</v>
      </c>
      <c r="FN126" s="463">
        <f>'PTRM input'!CQ637</f>
        <v>0</v>
      </c>
      <c r="FO126" s="462">
        <f>'PTRM input'!CR497</f>
        <v>0</v>
      </c>
      <c r="FP126" s="432">
        <f>'PTRM input'!CS497</f>
        <v>0</v>
      </c>
      <c r="FQ126" s="432">
        <f>'PTRM input'!CT497</f>
        <v>0</v>
      </c>
      <c r="FR126" s="432">
        <f>'PTRM input'!CU497</f>
        <v>0</v>
      </c>
      <c r="FS126" s="432">
        <f>'PTRM input'!CV497</f>
        <v>0</v>
      </c>
      <c r="FT126" s="463">
        <f>'PTRM input'!CW497</f>
        <v>0</v>
      </c>
      <c r="FU126" s="462">
        <f>'PTRM input'!CS637</f>
        <v>0</v>
      </c>
      <c r="FV126" s="432">
        <f>'PTRM input'!CT637</f>
        <v>0</v>
      </c>
      <c r="FW126" s="432">
        <f>'PTRM input'!CU637</f>
        <v>0</v>
      </c>
      <c r="FX126" s="432">
        <f>'PTRM input'!CV637</f>
        <v>0</v>
      </c>
      <c r="FY126" s="463">
        <f>'PTRM input'!CW637</f>
        <v>0</v>
      </c>
      <c r="FZ126" s="462">
        <f>'PTRM input'!CX497</f>
        <v>0</v>
      </c>
      <c r="GA126" s="432">
        <f>'PTRM input'!CY497</f>
        <v>0</v>
      </c>
      <c r="GB126" s="432">
        <f>'PTRM input'!CZ497</f>
        <v>0</v>
      </c>
      <c r="GC126" s="432">
        <f>'PTRM input'!DA497</f>
        <v>0</v>
      </c>
      <c r="GD126" s="432">
        <f>'PTRM input'!DB497</f>
        <v>0</v>
      </c>
      <c r="GE126" s="463">
        <f>'PTRM input'!DC497</f>
        <v>0</v>
      </c>
      <c r="GF126" s="462">
        <f>'PTRM input'!CY637</f>
        <v>0</v>
      </c>
      <c r="GG126" s="432">
        <f>'PTRM input'!CZ637</f>
        <v>0</v>
      </c>
      <c r="GH126" s="432">
        <f>'PTRM input'!DA637</f>
        <v>0</v>
      </c>
      <c r="GI126" s="432">
        <f>'PTRM input'!DB637</f>
        <v>0</v>
      </c>
      <c r="GJ126" s="463">
        <f>'PTRM input'!DC637</f>
        <v>0</v>
      </c>
    </row>
    <row r="127" spans="1:192" s="4" customFormat="1">
      <c r="A127" s="22"/>
      <c r="B127" s="22"/>
      <c r="C127" s="22"/>
      <c r="D127" s="22"/>
      <c r="E127" s="432" t="str">
        <f>'PTRM input'!E498</f>
        <v>New Tariff 6</v>
      </c>
      <c r="F127" s="462">
        <f>'PTRM input'!F498</f>
        <v>0</v>
      </c>
      <c r="G127" s="432">
        <f>'PTRM input'!G498</f>
        <v>0</v>
      </c>
      <c r="H127" s="432">
        <f>'PTRM input'!H498</f>
        <v>0</v>
      </c>
      <c r="I127" s="432">
        <f>'PTRM input'!I498</f>
        <v>0</v>
      </c>
      <c r="J127" s="432">
        <f>'PTRM input'!J498</f>
        <v>0</v>
      </c>
      <c r="K127" s="463">
        <f>'PTRM input'!K498</f>
        <v>0</v>
      </c>
      <c r="L127" s="432">
        <f>'PTRM input'!G638</f>
        <v>0</v>
      </c>
      <c r="M127" s="432">
        <f>'PTRM input'!H638</f>
        <v>0</v>
      </c>
      <c r="N127" s="432">
        <f>'PTRM input'!I638</f>
        <v>0</v>
      </c>
      <c r="O127" s="432">
        <f>'PTRM input'!J638</f>
        <v>0</v>
      </c>
      <c r="P127" s="463">
        <f>'PTRM input'!K638</f>
        <v>0</v>
      </c>
      <c r="Q127" s="462">
        <f>'PTRM input'!L498</f>
        <v>0</v>
      </c>
      <c r="R127" s="432">
        <f>'PTRM input'!M498</f>
        <v>0</v>
      </c>
      <c r="S127" s="432">
        <f>'PTRM input'!N498</f>
        <v>0</v>
      </c>
      <c r="T127" s="432">
        <f>'PTRM input'!O498</f>
        <v>0</v>
      </c>
      <c r="U127" s="432">
        <f>'PTRM input'!P498</f>
        <v>0</v>
      </c>
      <c r="V127" s="463">
        <f>'PTRM input'!Q498</f>
        <v>0</v>
      </c>
      <c r="W127" s="432">
        <f>'PTRM input'!M638</f>
        <v>0</v>
      </c>
      <c r="X127" s="432">
        <f>'PTRM input'!N638</f>
        <v>0</v>
      </c>
      <c r="Y127" s="432">
        <f>'PTRM input'!O638</f>
        <v>0</v>
      </c>
      <c r="Z127" s="432">
        <f>'PTRM input'!P638</f>
        <v>0</v>
      </c>
      <c r="AA127" s="463">
        <f>'PTRM input'!Q638</f>
        <v>0</v>
      </c>
      <c r="AB127" s="432">
        <f>'PTRM input'!R498</f>
        <v>0</v>
      </c>
      <c r="AC127" s="432">
        <f>'PTRM input'!S498</f>
        <v>0</v>
      </c>
      <c r="AD127" s="432">
        <f>'PTRM input'!T498</f>
        <v>0</v>
      </c>
      <c r="AE127" s="432">
        <f>'PTRM input'!U498</f>
        <v>0</v>
      </c>
      <c r="AF127" s="432">
        <f>'PTRM input'!V498</f>
        <v>0</v>
      </c>
      <c r="AG127" s="432">
        <f>'PTRM input'!W498</f>
        <v>0</v>
      </c>
      <c r="AH127" s="462">
        <f>'PTRM input'!S638</f>
        <v>0</v>
      </c>
      <c r="AI127" s="432">
        <f>'PTRM input'!T638</f>
        <v>0</v>
      </c>
      <c r="AJ127" s="432">
        <f>'PTRM input'!U638</f>
        <v>0</v>
      </c>
      <c r="AK127" s="432">
        <f>'PTRM input'!V638</f>
        <v>0</v>
      </c>
      <c r="AL127" s="463">
        <f>'PTRM input'!W638</f>
        <v>0</v>
      </c>
      <c r="AM127" s="462">
        <f>'PTRM input'!X498</f>
        <v>0</v>
      </c>
      <c r="AN127" s="432">
        <f>'PTRM input'!Y498</f>
        <v>0</v>
      </c>
      <c r="AO127" s="432">
        <f>'PTRM input'!Z498</f>
        <v>0</v>
      </c>
      <c r="AP127" s="432">
        <f>'PTRM input'!AA498</f>
        <v>0</v>
      </c>
      <c r="AQ127" s="432">
        <f>'PTRM input'!AB498</f>
        <v>0</v>
      </c>
      <c r="AR127" s="463">
        <f>'PTRM input'!AC498</f>
        <v>0</v>
      </c>
      <c r="AS127" s="462">
        <f>'PTRM input'!Y638</f>
        <v>0</v>
      </c>
      <c r="AT127" s="432">
        <f>'PTRM input'!Z638</f>
        <v>0</v>
      </c>
      <c r="AU127" s="432">
        <f>'PTRM input'!AA638</f>
        <v>0</v>
      </c>
      <c r="AV127" s="432">
        <f>'PTRM input'!AB638</f>
        <v>0</v>
      </c>
      <c r="AW127" s="463">
        <f>'PTRM input'!AC638</f>
        <v>0</v>
      </c>
      <c r="AX127" s="462">
        <f>'PTRM input'!AD498</f>
        <v>0</v>
      </c>
      <c r="AY127" s="432">
        <f>'PTRM input'!AE498</f>
        <v>0</v>
      </c>
      <c r="AZ127" s="432">
        <f>'PTRM input'!AF498</f>
        <v>0</v>
      </c>
      <c r="BA127" s="432">
        <f>'PTRM input'!AG498</f>
        <v>0</v>
      </c>
      <c r="BB127" s="432">
        <f>'PTRM input'!AH498</f>
        <v>0</v>
      </c>
      <c r="BC127" s="463">
        <f>'PTRM input'!AI498</f>
        <v>0</v>
      </c>
      <c r="BD127" s="462">
        <f>'PTRM input'!AE638</f>
        <v>0</v>
      </c>
      <c r="BE127" s="432">
        <f>'PTRM input'!AF638</f>
        <v>0</v>
      </c>
      <c r="BF127" s="432">
        <f>'PTRM input'!AG638</f>
        <v>0</v>
      </c>
      <c r="BG127" s="432">
        <f>'PTRM input'!AH638</f>
        <v>0</v>
      </c>
      <c r="BH127" s="463">
        <f>'PTRM input'!AI638</f>
        <v>0</v>
      </c>
      <c r="BI127" s="462">
        <f>'PTRM input'!AJ498</f>
        <v>0</v>
      </c>
      <c r="BJ127" s="432">
        <f>'PTRM input'!AK498</f>
        <v>0</v>
      </c>
      <c r="BK127" s="432">
        <f>'PTRM input'!AL498</f>
        <v>0</v>
      </c>
      <c r="BL127" s="432">
        <f>'PTRM input'!AM498</f>
        <v>0</v>
      </c>
      <c r="BM127" s="432">
        <f>'PTRM input'!AN498</f>
        <v>0</v>
      </c>
      <c r="BN127" s="463">
        <f>'PTRM input'!AO498</f>
        <v>0</v>
      </c>
      <c r="BO127" s="462">
        <f>'PTRM input'!AK638</f>
        <v>0</v>
      </c>
      <c r="BP127" s="432">
        <f>'PTRM input'!AL638</f>
        <v>0</v>
      </c>
      <c r="BQ127" s="432">
        <f>'PTRM input'!AM638</f>
        <v>0</v>
      </c>
      <c r="BR127" s="432">
        <f>'PTRM input'!AN638</f>
        <v>0</v>
      </c>
      <c r="BS127" s="463">
        <f>'PTRM input'!AO638</f>
        <v>0</v>
      </c>
      <c r="BT127" s="462">
        <f>'PTRM input'!AP498</f>
        <v>0</v>
      </c>
      <c r="BU127" s="432">
        <f>'PTRM input'!AQ498</f>
        <v>0</v>
      </c>
      <c r="BV127" s="432">
        <f>'PTRM input'!AR498</f>
        <v>0</v>
      </c>
      <c r="BW127" s="432">
        <f>'PTRM input'!AS498</f>
        <v>0</v>
      </c>
      <c r="BX127" s="432">
        <f>'PTRM input'!AT498</f>
        <v>0</v>
      </c>
      <c r="BY127" s="463">
        <f>'PTRM input'!AU498</f>
        <v>0</v>
      </c>
      <c r="BZ127" s="462">
        <f>'PTRM input'!AQ638</f>
        <v>0</v>
      </c>
      <c r="CA127" s="432">
        <f>'PTRM input'!AR638</f>
        <v>0</v>
      </c>
      <c r="CB127" s="432">
        <f>'PTRM input'!AS638</f>
        <v>0</v>
      </c>
      <c r="CC127" s="432">
        <f>'PTRM input'!AT638</f>
        <v>0</v>
      </c>
      <c r="CD127" s="463">
        <f>'PTRM input'!AU638</f>
        <v>0</v>
      </c>
      <c r="CE127" s="462">
        <f>'PTRM input'!AV498</f>
        <v>0</v>
      </c>
      <c r="CF127" s="432">
        <f>'PTRM input'!AW498</f>
        <v>0</v>
      </c>
      <c r="CG127" s="432">
        <f>'PTRM input'!AX498</f>
        <v>0</v>
      </c>
      <c r="CH127" s="432">
        <f>'PTRM input'!AY498</f>
        <v>0</v>
      </c>
      <c r="CI127" s="432">
        <f>'PTRM input'!AZ498</f>
        <v>0</v>
      </c>
      <c r="CJ127" s="463">
        <f>'PTRM input'!BA498</f>
        <v>0</v>
      </c>
      <c r="CK127" s="462">
        <f>'PTRM input'!AW638</f>
        <v>0</v>
      </c>
      <c r="CL127" s="432">
        <f>'PTRM input'!AX638</f>
        <v>0</v>
      </c>
      <c r="CM127" s="432">
        <f>'PTRM input'!AY638</f>
        <v>0</v>
      </c>
      <c r="CN127" s="432">
        <f>'PTRM input'!AZ638</f>
        <v>0</v>
      </c>
      <c r="CO127" s="463">
        <f>'PTRM input'!BA638</f>
        <v>0</v>
      </c>
      <c r="CP127" s="462">
        <f>'PTRM input'!BB498</f>
        <v>0</v>
      </c>
      <c r="CQ127" s="432">
        <f>'PTRM input'!BC498</f>
        <v>0</v>
      </c>
      <c r="CR127" s="432">
        <f>'PTRM input'!BD498</f>
        <v>0</v>
      </c>
      <c r="CS127" s="432">
        <f>'PTRM input'!BE498</f>
        <v>0</v>
      </c>
      <c r="CT127" s="432">
        <f>'PTRM input'!BF498</f>
        <v>0</v>
      </c>
      <c r="CU127" s="463">
        <f>'PTRM input'!BG498</f>
        <v>0</v>
      </c>
      <c r="CV127" s="462">
        <f>'PTRM input'!BC638</f>
        <v>0</v>
      </c>
      <c r="CW127" s="432">
        <f>'PTRM input'!BD638</f>
        <v>0</v>
      </c>
      <c r="CX127" s="432">
        <f>'PTRM input'!BE638</f>
        <v>0</v>
      </c>
      <c r="CY127" s="432">
        <f>'PTRM input'!BF638</f>
        <v>0</v>
      </c>
      <c r="CZ127" s="463">
        <f>'PTRM input'!BG638</f>
        <v>0</v>
      </c>
      <c r="DA127" s="462">
        <f>'PTRM input'!BH498</f>
        <v>0</v>
      </c>
      <c r="DB127" s="432">
        <f>'PTRM input'!BI498</f>
        <v>0</v>
      </c>
      <c r="DC127" s="432">
        <f>'PTRM input'!BJ498</f>
        <v>0</v>
      </c>
      <c r="DD127" s="432">
        <f>'PTRM input'!BK498</f>
        <v>0</v>
      </c>
      <c r="DE127" s="432">
        <f>'PTRM input'!BL498</f>
        <v>0</v>
      </c>
      <c r="DF127" s="463">
        <f>'PTRM input'!BM498</f>
        <v>0</v>
      </c>
      <c r="DG127" s="462">
        <f>'PTRM input'!BI638</f>
        <v>0</v>
      </c>
      <c r="DH127" s="432">
        <f>'PTRM input'!BJ638</f>
        <v>0</v>
      </c>
      <c r="DI127" s="432">
        <f>'PTRM input'!BK638</f>
        <v>0</v>
      </c>
      <c r="DJ127" s="432">
        <f>'PTRM input'!BL638</f>
        <v>0</v>
      </c>
      <c r="DK127" s="463">
        <f>'PTRM input'!BM638</f>
        <v>0</v>
      </c>
      <c r="DL127" s="462">
        <f>'PTRM input'!BN498</f>
        <v>0</v>
      </c>
      <c r="DM127" s="432">
        <f>'PTRM input'!BO498</f>
        <v>0</v>
      </c>
      <c r="DN127" s="432">
        <f>'PTRM input'!BP498</f>
        <v>0</v>
      </c>
      <c r="DO127" s="432">
        <f>'PTRM input'!BQ498</f>
        <v>0</v>
      </c>
      <c r="DP127" s="432">
        <f>'PTRM input'!BR498</f>
        <v>0</v>
      </c>
      <c r="DQ127" s="463">
        <f>'PTRM input'!BS498</f>
        <v>0</v>
      </c>
      <c r="DR127" s="462">
        <f>'PTRM input'!BO638</f>
        <v>0</v>
      </c>
      <c r="DS127" s="432">
        <f>'PTRM input'!BP638</f>
        <v>0</v>
      </c>
      <c r="DT127" s="432">
        <f>'PTRM input'!BQ638</f>
        <v>0</v>
      </c>
      <c r="DU127" s="432">
        <f>'PTRM input'!BR638</f>
        <v>0</v>
      </c>
      <c r="DV127" s="463">
        <f>'PTRM input'!BS638</f>
        <v>0</v>
      </c>
      <c r="DW127" s="462">
        <f>'PTRM input'!BT498</f>
        <v>0</v>
      </c>
      <c r="DX127" s="432">
        <f>'PTRM input'!BU498</f>
        <v>0</v>
      </c>
      <c r="DY127" s="432">
        <f>'PTRM input'!BV498</f>
        <v>0</v>
      </c>
      <c r="DZ127" s="432">
        <f>'PTRM input'!BW498</f>
        <v>0</v>
      </c>
      <c r="EA127" s="432">
        <f>'PTRM input'!BX498</f>
        <v>0</v>
      </c>
      <c r="EB127" s="463">
        <f>'PTRM input'!BY498</f>
        <v>0</v>
      </c>
      <c r="EC127" s="462">
        <f>'PTRM input'!BU638</f>
        <v>0</v>
      </c>
      <c r="ED127" s="432">
        <f>'PTRM input'!BV638</f>
        <v>0</v>
      </c>
      <c r="EE127" s="432">
        <f>'PTRM input'!BW638</f>
        <v>0</v>
      </c>
      <c r="EF127" s="432">
        <f>'PTRM input'!BX638</f>
        <v>0</v>
      </c>
      <c r="EG127" s="463">
        <f>'PTRM input'!BY638</f>
        <v>0</v>
      </c>
      <c r="EH127" s="462">
        <f>'PTRM input'!BZ498</f>
        <v>0</v>
      </c>
      <c r="EI127" s="432">
        <f>'PTRM input'!CA498</f>
        <v>0</v>
      </c>
      <c r="EJ127" s="432">
        <f>'PTRM input'!CB498</f>
        <v>0</v>
      </c>
      <c r="EK127" s="432">
        <f>'PTRM input'!CC498</f>
        <v>0</v>
      </c>
      <c r="EL127" s="432">
        <f>'PTRM input'!CD498</f>
        <v>0</v>
      </c>
      <c r="EM127" s="463">
        <f>'PTRM input'!CE498</f>
        <v>0</v>
      </c>
      <c r="EN127" s="462">
        <f>'PTRM input'!CA638</f>
        <v>0</v>
      </c>
      <c r="EO127" s="432">
        <f>'PTRM input'!CB638</f>
        <v>0</v>
      </c>
      <c r="EP127" s="432">
        <f>'PTRM input'!CC638</f>
        <v>0</v>
      </c>
      <c r="EQ127" s="432">
        <f>'PTRM input'!CD638</f>
        <v>0</v>
      </c>
      <c r="ER127" s="463">
        <f>'PTRM input'!CE638</f>
        <v>0</v>
      </c>
      <c r="ES127" s="462">
        <f>'PTRM input'!CF498</f>
        <v>0</v>
      </c>
      <c r="ET127" s="432">
        <f>'PTRM input'!CG498</f>
        <v>0</v>
      </c>
      <c r="EU127" s="432">
        <f>'PTRM input'!CH498</f>
        <v>0</v>
      </c>
      <c r="EV127" s="432">
        <f>'PTRM input'!CI498</f>
        <v>0</v>
      </c>
      <c r="EW127" s="432">
        <f>'PTRM input'!CJ498</f>
        <v>0</v>
      </c>
      <c r="EX127" s="463">
        <f>'PTRM input'!CK498</f>
        <v>0</v>
      </c>
      <c r="EY127" s="462">
        <f>'PTRM input'!CG638</f>
        <v>0</v>
      </c>
      <c r="EZ127" s="432">
        <f>'PTRM input'!CH638</f>
        <v>0</v>
      </c>
      <c r="FA127" s="432">
        <f>'PTRM input'!CI638</f>
        <v>0</v>
      </c>
      <c r="FB127" s="432">
        <f>'PTRM input'!CJ638</f>
        <v>0</v>
      </c>
      <c r="FC127" s="463">
        <f>'PTRM input'!CK638</f>
        <v>0</v>
      </c>
      <c r="FD127" s="462">
        <f>'PTRM input'!CL498</f>
        <v>0</v>
      </c>
      <c r="FE127" s="432">
        <f>'PTRM input'!CM498</f>
        <v>0</v>
      </c>
      <c r="FF127" s="432">
        <f>'PTRM input'!CN498</f>
        <v>0</v>
      </c>
      <c r="FG127" s="432">
        <f>'PTRM input'!CO498</f>
        <v>0</v>
      </c>
      <c r="FH127" s="432">
        <f>'PTRM input'!CP498</f>
        <v>0</v>
      </c>
      <c r="FI127" s="463">
        <f>'PTRM input'!CQ498</f>
        <v>0</v>
      </c>
      <c r="FJ127" s="462">
        <f>'PTRM input'!CM638</f>
        <v>0</v>
      </c>
      <c r="FK127" s="432">
        <f>'PTRM input'!CN638</f>
        <v>0</v>
      </c>
      <c r="FL127" s="432">
        <f>'PTRM input'!CO638</f>
        <v>0</v>
      </c>
      <c r="FM127" s="432">
        <f>'PTRM input'!CP638</f>
        <v>0</v>
      </c>
      <c r="FN127" s="463">
        <f>'PTRM input'!CQ638</f>
        <v>0</v>
      </c>
      <c r="FO127" s="462">
        <f>'PTRM input'!CR498</f>
        <v>0</v>
      </c>
      <c r="FP127" s="432">
        <f>'PTRM input'!CS498</f>
        <v>0</v>
      </c>
      <c r="FQ127" s="432">
        <f>'PTRM input'!CT498</f>
        <v>0</v>
      </c>
      <c r="FR127" s="432">
        <f>'PTRM input'!CU498</f>
        <v>0</v>
      </c>
      <c r="FS127" s="432">
        <f>'PTRM input'!CV498</f>
        <v>0</v>
      </c>
      <c r="FT127" s="463">
        <f>'PTRM input'!CW498</f>
        <v>0</v>
      </c>
      <c r="FU127" s="462">
        <f>'PTRM input'!CS638</f>
        <v>0</v>
      </c>
      <c r="FV127" s="432">
        <f>'PTRM input'!CT638</f>
        <v>0</v>
      </c>
      <c r="FW127" s="432">
        <f>'PTRM input'!CU638</f>
        <v>0</v>
      </c>
      <c r="FX127" s="432">
        <f>'PTRM input'!CV638</f>
        <v>0</v>
      </c>
      <c r="FY127" s="463">
        <f>'PTRM input'!CW638</f>
        <v>0</v>
      </c>
      <c r="FZ127" s="462">
        <f>'PTRM input'!CX498</f>
        <v>0</v>
      </c>
      <c r="GA127" s="432">
        <f>'PTRM input'!CY498</f>
        <v>0</v>
      </c>
      <c r="GB127" s="432">
        <f>'PTRM input'!CZ498</f>
        <v>0</v>
      </c>
      <c r="GC127" s="432">
        <f>'PTRM input'!DA498</f>
        <v>0</v>
      </c>
      <c r="GD127" s="432">
        <f>'PTRM input'!DB498</f>
        <v>0</v>
      </c>
      <c r="GE127" s="463">
        <f>'PTRM input'!DC498</f>
        <v>0</v>
      </c>
      <c r="GF127" s="462">
        <f>'PTRM input'!CY638</f>
        <v>0</v>
      </c>
      <c r="GG127" s="432">
        <f>'PTRM input'!CZ638</f>
        <v>0</v>
      </c>
      <c r="GH127" s="432">
        <f>'PTRM input'!DA638</f>
        <v>0</v>
      </c>
      <c r="GI127" s="432">
        <f>'PTRM input'!DB638</f>
        <v>0</v>
      </c>
      <c r="GJ127" s="463">
        <f>'PTRM input'!DC638</f>
        <v>0</v>
      </c>
    </row>
    <row r="128" spans="1:192" s="4" customFormat="1">
      <c r="A128" s="22"/>
      <c r="B128" s="22"/>
      <c r="C128" s="22"/>
      <c r="D128" s="22"/>
      <c r="E128" s="432" t="str">
        <f>'PTRM input'!E499</f>
        <v>New Tariff 7</v>
      </c>
      <c r="F128" s="462">
        <f>'PTRM input'!F499</f>
        <v>0</v>
      </c>
      <c r="G128" s="432">
        <f>'PTRM input'!G499</f>
        <v>0</v>
      </c>
      <c r="H128" s="432">
        <f>'PTRM input'!H499</f>
        <v>0</v>
      </c>
      <c r="I128" s="432">
        <f>'PTRM input'!I499</f>
        <v>0</v>
      </c>
      <c r="J128" s="432">
        <f>'PTRM input'!J499</f>
        <v>0</v>
      </c>
      <c r="K128" s="463">
        <f>'PTRM input'!K499</f>
        <v>0</v>
      </c>
      <c r="L128" s="432">
        <f>'PTRM input'!G639</f>
        <v>0</v>
      </c>
      <c r="M128" s="432">
        <f>'PTRM input'!H639</f>
        <v>0</v>
      </c>
      <c r="N128" s="432">
        <f>'PTRM input'!I639</f>
        <v>0</v>
      </c>
      <c r="O128" s="432">
        <f>'PTRM input'!J639</f>
        <v>0</v>
      </c>
      <c r="P128" s="463">
        <f>'PTRM input'!K639</f>
        <v>0</v>
      </c>
      <c r="Q128" s="462">
        <f>'PTRM input'!L499</f>
        <v>0</v>
      </c>
      <c r="R128" s="432">
        <f>'PTRM input'!M499</f>
        <v>0</v>
      </c>
      <c r="S128" s="432">
        <f>'PTRM input'!N499</f>
        <v>0</v>
      </c>
      <c r="T128" s="432">
        <f>'PTRM input'!O499</f>
        <v>0</v>
      </c>
      <c r="U128" s="432">
        <f>'PTRM input'!P499</f>
        <v>0</v>
      </c>
      <c r="V128" s="463">
        <f>'PTRM input'!Q499</f>
        <v>0</v>
      </c>
      <c r="W128" s="432">
        <f>'PTRM input'!M639</f>
        <v>0</v>
      </c>
      <c r="X128" s="432">
        <f>'PTRM input'!N639</f>
        <v>0</v>
      </c>
      <c r="Y128" s="432">
        <f>'PTRM input'!O639</f>
        <v>0</v>
      </c>
      <c r="Z128" s="432">
        <f>'PTRM input'!P639</f>
        <v>0</v>
      </c>
      <c r="AA128" s="463">
        <f>'PTRM input'!Q639</f>
        <v>0</v>
      </c>
      <c r="AB128" s="432">
        <f>'PTRM input'!R499</f>
        <v>0</v>
      </c>
      <c r="AC128" s="432">
        <f>'PTRM input'!S499</f>
        <v>0</v>
      </c>
      <c r="AD128" s="432">
        <f>'PTRM input'!T499</f>
        <v>0</v>
      </c>
      <c r="AE128" s="432">
        <f>'PTRM input'!U499</f>
        <v>0</v>
      </c>
      <c r="AF128" s="432">
        <f>'PTRM input'!V499</f>
        <v>0</v>
      </c>
      <c r="AG128" s="432">
        <f>'PTRM input'!W499</f>
        <v>0</v>
      </c>
      <c r="AH128" s="462">
        <f>'PTRM input'!S639</f>
        <v>0</v>
      </c>
      <c r="AI128" s="432">
        <f>'PTRM input'!T639</f>
        <v>0</v>
      </c>
      <c r="AJ128" s="432">
        <f>'PTRM input'!U639</f>
        <v>0</v>
      </c>
      <c r="AK128" s="432">
        <f>'PTRM input'!V639</f>
        <v>0</v>
      </c>
      <c r="AL128" s="463">
        <f>'PTRM input'!W639</f>
        <v>0</v>
      </c>
      <c r="AM128" s="462">
        <f>'PTRM input'!X499</f>
        <v>0</v>
      </c>
      <c r="AN128" s="432">
        <f>'PTRM input'!Y499</f>
        <v>0</v>
      </c>
      <c r="AO128" s="432">
        <f>'PTRM input'!Z499</f>
        <v>0</v>
      </c>
      <c r="AP128" s="432">
        <f>'PTRM input'!AA499</f>
        <v>0</v>
      </c>
      <c r="AQ128" s="432">
        <f>'PTRM input'!AB499</f>
        <v>0</v>
      </c>
      <c r="AR128" s="463">
        <f>'PTRM input'!AC499</f>
        <v>0</v>
      </c>
      <c r="AS128" s="462">
        <f>'PTRM input'!Y639</f>
        <v>0</v>
      </c>
      <c r="AT128" s="432">
        <f>'PTRM input'!Z639</f>
        <v>0</v>
      </c>
      <c r="AU128" s="432">
        <f>'PTRM input'!AA639</f>
        <v>0</v>
      </c>
      <c r="AV128" s="432">
        <f>'PTRM input'!AB639</f>
        <v>0</v>
      </c>
      <c r="AW128" s="463">
        <f>'PTRM input'!AC639</f>
        <v>0</v>
      </c>
      <c r="AX128" s="462">
        <f>'PTRM input'!AD499</f>
        <v>0</v>
      </c>
      <c r="AY128" s="432">
        <f>'PTRM input'!AE499</f>
        <v>0</v>
      </c>
      <c r="AZ128" s="432">
        <f>'PTRM input'!AF499</f>
        <v>0</v>
      </c>
      <c r="BA128" s="432">
        <f>'PTRM input'!AG499</f>
        <v>0</v>
      </c>
      <c r="BB128" s="432">
        <f>'PTRM input'!AH499</f>
        <v>0</v>
      </c>
      <c r="BC128" s="463">
        <f>'PTRM input'!AI499</f>
        <v>0</v>
      </c>
      <c r="BD128" s="462">
        <f>'PTRM input'!AE639</f>
        <v>0</v>
      </c>
      <c r="BE128" s="432">
        <f>'PTRM input'!AF639</f>
        <v>0</v>
      </c>
      <c r="BF128" s="432">
        <f>'PTRM input'!AG639</f>
        <v>0</v>
      </c>
      <c r="BG128" s="432">
        <f>'PTRM input'!AH639</f>
        <v>0</v>
      </c>
      <c r="BH128" s="463">
        <f>'PTRM input'!AI639</f>
        <v>0</v>
      </c>
      <c r="BI128" s="462">
        <f>'PTRM input'!AJ499</f>
        <v>0</v>
      </c>
      <c r="BJ128" s="432">
        <f>'PTRM input'!AK499</f>
        <v>0</v>
      </c>
      <c r="BK128" s="432">
        <f>'PTRM input'!AL499</f>
        <v>0</v>
      </c>
      <c r="BL128" s="432">
        <f>'PTRM input'!AM499</f>
        <v>0</v>
      </c>
      <c r="BM128" s="432">
        <f>'PTRM input'!AN499</f>
        <v>0</v>
      </c>
      <c r="BN128" s="463">
        <f>'PTRM input'!AO499</f>
        <v>0</v>
      </c>
      <c r="BO128" s="462">
        <f>'PTRM input'!AK639</f>
        <v>0</v>
      </c>
      <c r="BP128" s="432">
        <f>'PTRM input'!AL639</f>
        <v>0</v>
      </c>
      <c r="BQ128" s="432">
        <f>'PTRM input'!AM639</f>
        <v>0</v>
      </c>
      <c r="BR128" s="432">
        <f>'PTRM input'!AN639</f>
        <v>0</v>
      </c>
      <c r="BS128" s="463">
        <f>'PTRM input'!AO639</f>
        <v>0</v>
      </c>
      <c r="BT128" s="462">
        <f>'PTRM input'!AP499</f>
        <v>0</v>
      </c>
      <c r="BU128" s="432">
        <f>'PTRM input'!AQ499</f>
        <v>0</v>
      </c>
      <c r="BV128" s="432">
        <f>'PTRM input'!AR499</f>
        <v>0</v>
      </c>
      <c r="BW128" s="432">
        <f>'PTRM input'!AS499</f>
        <v>0</v>
      </c>
      <c r="BX128" s="432">
        <f>'PTRM input'!AT499</f>
        <v>0</v>
      </c>
      <c r="BY128" s="463">
        <f>'PTRM input'!AU499</f>
        <v>0</v>
      </c>
      <c r="BZ128" s="462">
        <f>'PTRM input'!AQ639</f>
        <v>0</v>
      </c>
      <c r="CA128" s="432">
        <f>'PTRM input'!AR639</f>
        <v>0</v>
      </c>
      <c r="CB128" s="432">
        <f>'PTRM input'!AS639</f>
        <v>0</v>
      </c>
      <c r="CC128" s="432">
        <f>'PTRM input'!AT639</f>
        <v>0</v>
      </c>
      <c r="CD128" s="463">
        <f>'PTRM input'!AU639</f>
        <v>0</v>
      </c>
      <c r="CE128" s="462">
        <f>'PTRM input'!AV499</f>
        <v>0</v>
      </c>
      <c r="CF128" s="432">
        <f>'PTRM input'!AW499</f>
        <v>0</v>
      </c>
      <c r="CG128" s="432">
        <f>'PTRM input'!AX499</f>
        <v>0</v>
      </c>
      <c r="CH128" s="432">
        <f>'PTRM input'!AY499</f>
        <v>0</v>
      </c>
      <c r="CI128" s="432">
        <f>'PTRM input'!AZ499</f>
        <v>0</v>
      </c>
      <c r="CJ128" s="463">
        <f>'PTRM input'!BA499</f>
        <v>0</v>
      </c>
      <c r="CK128" s="462">
        <f>'PTRM input'!AW639</f>
        <v>0</v>
      </c>
      <c r="CL128" s="432">
        <f>'PTRM input'!AX639</f>
        <v>0</v>
      </c>
      <c r="CM128" s="432">
        <f>'PTRM input'!AY639</f>
        <v>0</v>
      </c>
      <c r="CN128" s="432">
        <f>'PTRM input'!AZ639</f>
        <v>0</v>
      </c>
      <c r="CO128" s="463">
        <f>'PTRM input'!BA639</f>
        <v>0</v>
      </c>
      <c r="CP128" s="462">
        <f>'PTRM input'!BB499</f>
        <v>0</v>
      </c>
      <c r="CQ128" s="432">
        <f>'PTRM input'!BC499</f>
        <v>0</v>
      </c>
      <c r="CR128" s="432">
        <f>'PTRM input'!BD499</f>
        <v>0</v>
      </c>
      <c r="CS128" s="432">
        <f>'PTRM input'!BE499</f>
        <v>0</v>
      </c>
      <c r="CT128" s="432">
        <f>'PTRM input'!BF499</f>
        <v>0</v>
      </c>
      <c r="CU128" s="463">
        <f>'PTRM input'!BG499</f>
        <v>0</v>
      </c>
      <c r="CV128" s="462">
        <f>'PTRM input'!BC639</f>
        <v>0</v>
      </c>
      <c r="CW128" s="432">
        <f>'PTRM input'!BD639</f>
        <v>0</v>
      </c>
      <c r="CX128" s="432">
        <f>'PTRM input'!BE639</f>
        <v>0</v>
      </c>
      <c r="CY128" s="432">
        <f>'PTRM input'!BF639</f>
        <v>0</v>
      </c>
      <c r="CZ128" s="463">
        <f>'PTRM input'!BG639</f>
        <v>0</v>
      </c>
      <c r="DA128" s="462">
        <f>'PTRM input'!BH499</f>
        <v>0</v>
      </c>
      <c r="DB128" s="432">
        <f>'PTRM input'!BI499</f>
        <v>0</v>
      </c>
      <c r="DC128" s="432">
        <f>'PTRM input'!BJ499</f>
        <v>0</v>
      </c>
      <c r="DD128" s="432">
        <f>'PTRM input'!BK499</f>
        <v>0</v>
      </c>
      <c r="DE128" s="432">
        <f>'PTRM input'!BL499</f>
        <v>0</v>
      </c>
      <c r="DF128" s="463">
        <f>'PTRM input'!BM499</f>
        <v>0</v>
      </c>
      <c r="DG128" s="462">
        <f>'PTRM input'!BI639</f>
        <v>0</v>
      </c>
      <c r="DH128" s="432">
        <f>'PTRM input'!BJ639</f>
        <v>0</v>
      </c>
      <c r="DI128" s="432">
        <f>'PTRM input'!BK639</f>
        <v>0</v>
      </c>
      <c r="DJ128" s="432">
        <f>'PTRM input'!BL639</f>
        <v>0</v>
      </c>
      <c r="DK128" s="463">
        <f>'PTRM input'!BM639</f>
        <v>0</v>
      </c>
      <c r="DL128" s="462">
        <f>'PTRM input'!BN499</f>
        <v>0</v>
      </c>
      <c r="DM128" s="432">
        <f>'PTRM input'!BO499</f>
        <v>0</v>
      </c>
      <c r="DN128" s="432">
        <f>'PTRM input'!BP499</f>
        <v>0</v>
      </c>
      <c r="DO128" s="432">
        <f>'PTRM input'!BQ499</f>
        <v>0</v>
      </c>
      <c r="DP128" s="432">
        <f>'PTRM input'!BR499</f>
        <v>0</v>
      </c>
      <c r="DQ128" s="463">
        <f>'PTRM input'!BS499</f>
        <v>0</v>
      </c>
      <c r="DR128" s="462">
        <f>'PTRM input'!BO639</f>
        <v>0</v>
      </c>
      <c r="DS128" s="432">
        <f>'PTRM input'!BP639</f>
        <v>0</v>
      </c>
      <c r="DT128" s="432">
        <f>'PTRM input'!BQ639</f>
        <v>0</v>
      </c>
      <c r="DU128" s="432">
        <f>'PTRM input'!BR639</f>
        <v>0</v>
      </c>
      <c r="DV128" s="463">
        <f>'PTRM input'!BS639</f>
        <v>0</v>
      </c>
      <c r="DW128" s="462">
        <f>'PTRM input'!BT499</f>
        <v>0</v>
      </c>
      <c r="DX128" s="432">
        <f>'PTRM input'!BU499</f>
        <v>0</v>
      </c>
      <c r="DY128" s="432">
        <f>'PTRM input'!BV499</f>
        <v>0</v>
      </c>
      <c r="DZ128" s="432">
        <f>'PTRM input'!BW499</f>
        <v>0</v>
      </c>
      <c r="EA128" s="432">
        <f>'PTRM input'!BX499</f>
        <v>0</v>
      </c>
      <c r="EB128" s="463">
        <f>'PTRM input'!BY499</f>
        <v>0</v>
      </c>
      <c r="EC128" s="462">
        <f>'PTRM input'!BU639</f>
        <v>0</v>
      </c>
      <c r="ED128" s="432">
        <f>'PTRM input'!BV639</f>
        <v>0</v>
      </c>
      <c r="EE128" s="432">
        <f>'PTRM input'!BW639</f>
        <v>0</v>
      </c>
      <c r="EF128" s="432">
        <f>'PTRM input'!BX639</f>
        <v>0</v>
      </c>
      <c r="EG128" s="463">
        <f>'PTRM input'!BY639</f>
        <v>0</v>
      </c>
      <c r="EH128" s="462">
        <f>'PTRM input'!BZ499</f>
        <v>0</v>
      </c>
      <c r="EI128" s="432">
        <f>'PTRM input'!CA499</f>
        <v>0</v>
      </c>
      <c r="EJ128" s="432">
        <f>'PTRM input'!CB499</f>
        <v>0</v>
      </c>
      <c r="EK128" s="432">
        <f>'PTRM input'!CC499</f>
        <v>0</v>
      </c>
      <c r="EL128" s="432">
        <f>'PTRM input'!CD499</f>
        <v>0</v>
      </c>
      <c r="EM128" s="463">
        <f>'PTRM input'!CE499</f>
        <v>0</v>
      </c>
      <c r="EN128" s="462">
        <f>'PTRM input'!CA639</f>
        <v>0</v>
      </c>
      <c r="EO128" s="432">
        <f>'PTRM input'!CB639</f>
        <v>0</v>
      </c>
      <c r="EP128" s="432">
        <f>'PTRM input'!CC639</f>
        <v>0</v>
      </c>
      <c r="EQ128" s="432">
        <f>'PTRM input'!CD639</f>
        <v>0</v>
      </c>
      <c r="ER128" s="463">
        <f>'PTRM input'!CE639</f>
        <v>0</v>
      </c>
      <c r="ES128" s="462">
        <f>'PTRM input'!CF499</f>
        <v>0</v>
      </c>
      <c r="ET128" s="432">
        <f>'PTRM input'!CG499</f>
        <v>0</v>
      </c>
      <c r="EU128" s="432">
        <f>'PTRM input'!CH499</f>
        <v>0</v>
      </c>
      <c r="EV128" s="432">
        <f>'PTRM input'!CI499</f>
        <v>0</v>
      </c>
      <c r="EW128" s="432">
        <f>'PTRM input'!CJ499</f>
        <v>0</v>
      </c>
      <c r="EX128" s="463">
        <f>'PTRM input'!CK499</f>
        <v>0</v>
      </c>
      <c r="EY128" s="462">
        <f>'PTRM input'!CG639</f>
        <v>0</v>
      </c>
      <c r="EZ128" s="432">
        <f>'PTRM input'!CH639</f>
        <v>0</v>
      </c>
      <c r="FA128" s="432">
        <f>'PTRM input'!CI639</f>
        <v>0</v>
      </c>
      <c r="FB128" s="432">
        <f>'PTRM input'!CJ639</f>
        <v>0</v>
      </c>
      <c r="FC128" s="463">
        <f>'PTRM input'!CK639</f>
        <v>0</v>
      </c>
      <c r="FD128" s="462">
        <f>'PTRM input'!CL499</f>
        <v>0</v>
      </c>
      <c r="FE128" s="432">
        <f>'PTRM input'!CM499</f>
        <v>0</v>
      </c>
      <c r="FF128" s="432">
        <f>'PTRM input'!CN499</f>
        <v>0</v>
      </c>
      <c r="FG128" s="432">
        <f>'PTRM input'!CO499</f>
        <v>0</v>
      </c>
      <c r="FH128" s="432">
        <f>'PTRM input'!CP499</f>
        <v>0</v>
      </c>
      <c r="FI128" s="463">
        <f>'PTRM input'!CQ499</f>
        <v>0</v>
      </c>
      <c r="FJ128" s="462">
        <f>'PTRM input'!CM639</f>
        <v>0</v>
      </c>
      <c r="FK128" s="432">
        <f>'PTRM input'!CN639</f>
        <v>0</v>
      </c>
      <c r="FL128" s="432">
        <f>'PTRM input'!CO639</f>
        <v>0</v>
      </c>
      <c r="FM128" s="432">
        <f>'PTRM input'!CP639</f>
        <v>0</v>
      </c>
      <c r="FN128" s="463">
        <f>'PTRM input'!CQ639</f>
        <v>0</v>
      </c>
      <c r="FO128" s="462">
        <f>'PTRM input'!CR499</f>
        <v>0</v>
      </c>
      <c r="FP128" s="432">
        <f>'PTRM input'!CS499</f>
        <v>0</v>
      </c>
      <c r="FQ128" s="432">
        <f>'PTRM input'!CT499</f>
        <v>0</v>
      </c>
      <c r="FR128" s="432">
        <f>'PTRM input'!CU499</f>
        <v>0</v>
      </c>
      <c r="FS128" s="432">
        <f>'PTRM input'!CV499</f>
        <v>0</v>
      </c>
      <c r="FT128" s="463">
        <f>'PTRM input'!CW499</f>
        <v>0</v>
      </c>
      <c r="FU128" s="462">
        <f>'PTRM input'!CS639</f>
        <v>0</v>
      </c>
      <c r="FV128" s="432">
        <f>'PTRM input'!CT639</f>
        <v>0</v>
      </c>
      <c r="FW128" s="432">
        <f>'PTRM input'!CU639</f>
        <v>0</v>
      </c>
      <c r="FX128" s="432">
        <f>'PTRM input'!CV639</f>
        <v>0</v>
      </c>
      <c r="FY128" s="463">
        <f>'PTRM input'!CW639</f>
        <v>0</v>
      </c>
      <c r="FZ128" s="462">
        <f>'PTRM input'!CX499</f>
        <v>0</v>
      </c>
      <c r="GA128" s="432">
        <f>'PTRM input'!CY499</f>
        <v>0</v>
      </c>
      <c r="GB128" s="432">
        <f>'PTRM input'!CZ499</f>
        <v>0</v>
      </c>
      <c r="GC128" s="432">
        <f>'PTRM input'!DA499</f>
        <v>0</v>
      </c>
      <c r="GD128" s="432">
        <f>'PTRM input'!DB499</f>
        <v>0</v>
      </c>
      <c r="GE128" s="463">
        <f>'PTRM input'!DC499</f>
        <v>0</v>
      </c>
      <c r="GF128" s="462">
        <f>'PTRM input'!CY639</f>
        <v>0</v>
      </c>
      <c r="GG128" s="432">
        <f>'PTRM input'!CZ639</f>
        <v>0</v>
      </c>
      <c r="GH128" s="432">
        <f>'PTRM input'!DA639</f>
        <v>0</v>
      </c>
      <c r="GI128" s="432">
        <f>'PTRM input'!DB639</f>
        <v>0</v>
      </c>
      <c r="GJ128" s="463">
        <f>'PTRM input'!DC639</f>
        <v>0</v>
      </c>
    </row>
    <row r="129" spans="1:192" s="4" customFormat="1">
      <c r="A129" s="22"/>
      <c r="B129" s="22"/>
      <c r="C129" s="22"/>
      <c r="D129" s="22"/>
      <c r="E129" s="432" t="str">
        <f>'PTRM input'!E500</f>
        <v>New Tariff 8</v>
      </c>
      <c r="F129" s="462">
        <f>'PTRM input'!F500</f>
        <v>0</v>
      </c>
      <c r="G129" s="432">
        <f>'PTRM input'!G500</f>
        <v>0</v>
      </c>
      <c r="H129" s="432">
        <f>'PTRM input'!H500</f>
        <v>0</v>
      </c>
      <c r="I129" s="432">
        <f>'PTRM input'!I500</f>
        <v>0</v>
      </c>
      <c r="J129" s="432">
        <f>'PTRM input'!J500</f>
        <v>0</v>
      </c>
      <c r="K129" s="463">
        <f>'PTRM input'!K500</f>
        <v>0</v>
      </c>
      <c r="L129" s="432">
        <f>'PTRM input'!G640</f>
        <v>0</v>
      </c>
      <c r="M129" s="432">
        <f>'PTRM input'!H640</f>
        <v>0</v>
      </c>
      <c r="N129" s="432">
        <f>'PTRM input'!I640</f>
        <v>0</v>
      </c>
      <c r="O129" s="432">
        <f>'PTRM input'!J640</f>
        <v>0</v>
      </c>
      <c r="P129" s="463">
        <f>'PTRM input'!K640</f>
        <v>0</v>
      </c>
      <c r="Q129" s="462">
        <f>'PTRM input'!L500</f>
        <v>0</v>
      </c>
      <c r="R129" s="432">
        <f>'PTRM input'!M500</f>
        <v>0</v>
      </c>
      <c r="S129" s="432">
        <f>'PTRM input'!N500</f>
        <v>0</v>
      </c>
      <c r="T129" s="432">
        <f>'PTRM input'!O500</f>
        <v>0</v>
      </c>
      <c r="U129" s="432">
        <f>'PTRM input'!P500</f>
        <v>0</v>
      </c>
      <c r="V129" s="463">
        <f>'PTRM input'!Q500</f>
        <v>0</v>
      </c>
      <c r="W129" s="432">
        <f>'PTRM input'!M640</f>
        <v>0</v>
      </c>
      <c r="X129" s="432">
        <f>'PTRM input'!N640</f>
        <v>0</v>
      </c>
      <c r="Y129" s="432">
        <f>'PTRM input'!O640</f>
        <v>0</v>
      </c>
      <c r="Z129" s="432">
        <f>'PTRM input'!P640</f>
        <v>0</v>
      </c>
      <c r="AA129" s="463">
        <f>'PTRM input'!Q640</f>
        <v>0</v>
      </c>
      <c r="AB129" s="432">
        <f>'PTRM input'!R500</f>
        <v>0</v>
      </c>
      <c r="AC129" s="432">
        <f>'PTRM input'!S500</f>
        <v>0</v>
      </c>
      <c r="AD129" s="432">
        <f>'PTRM input'!T500</f>
        <v>0</v>
      </c>
      <c r="AE129" s="432">
        <f>'PTRM input'!U500</f>
        <v>0</v>
      </c>
      <c r="AF129" s="432">
        <f>'PTRM input'!V500</f>
        <v>0</v>
      </c>
      <c r="AG129" s="432">
        <f>'PTRM input'!W500</f>
        <v>0</v>
      </c>
      <c r="AH129" s="462">
        <f>'PTRM input'!S640</f>
        <v>0</v>
      </c>
      <c r="AI129" s="432">
        <f>'PTRM input'!T640</f>
        <v>0</v>
      </c>
      <c r="AJ129" s="432">
        <f>'PTRM input'!U640</f>
        <v>0</v>
      </c>
      <c r="AK129" s="432">
        <f>'PTRM input'!V640</f>
        <v>0</v>
      </c>
      <c r="AL129" s="463">
        <f>'PTRM input'!W640</f>
        <v>0</v>
      </c>
      <c r="AM129" s="462">
        <f>'PTRM input'!X500</f>
        <v>0</v>
      </c>
      <c r="AN129" s="432">
        <f>'PTRM input'!Y500</f>
        <v>0</v>
      </c>
      <c r="AO129" s="432">
        <f>'PTRM input'!Z500</f>
        <v>0</v>
      </c>
      <c r="AP129" s="432">
        <f>'PTRM input'!AA500</f>
        <v>0</v>
      </c>
      <c r="AQ129" s="432">
        <f>'PTRM input'!AB500</f>
        <v>0</v>
      </c>
      <c r="AR129" s="463">
        <f>'PTRM input'!AC500</f>
        <v>0</v>
      </c>
      <c r="AS129" s="462">
        <f>'PTRM input'!Y640</f>
        <v>0</v>
      </c>
      <c r="AT129" s="432">
        <f>'PTRM input'!Z640</f>
        <v>0</v>
      </c>
      <c r="AU129" s="432">
        <f>'PTRM input'!AA640</f>
        <v>0</v>
      </c>
      <c r="AV129" s="432">
        <f>'PTRM input'!AB640</f>
        <v>0</v>
      </c>
      <c r="AW129" s="463">
        <f>'PTRM input'!AC640</f>
        <v>0</v>
      </c>
      <c r="AX129" s="462">
        <f>'PTRM input'!AD500</f>
        <v>0</v>
      </c>
      <c r="AY129" s="432">
        <f>'PTRM input'!AE500</f>
        <v>0</v>
      </c>
      <c r="AZ129" s="432">
        <f>'PTRM input'!AF500</f>
        <v>0</v>
      </c>
      <c r="BA129" s="432">
        <f>'PTRM input'!AG500</f>
        <v>0</v>
      </c>
      <c r="BB129" s="432">
        <f>'PTRM input'!AH500</f>
        <v>0</v>
      </c>
      <c r="BC129" s="463">
        <f>'PTRM input'!AI500</f>
        <v>0</v>
      </c>
      <c r="BD129" s="462">
        <f>'PTRM input'!AE640</f>
        <v>0</v>
      </c>
      <c r="BE129" s="432">
        <f>'PTRM input'!AF640</f>
        <v>0</v>
      </c>
      <c r="BF129" s="432">
        <f>'PTRM input'!AG640</f>
        <v>0</v>
      </c>
      <c r="BG129" s="432">
        <f>'PTRM input'!AH640</f>
        <v>0</v>
      </c>
      <c r="BH129" s="463">
        <f>'PTRM input'!AI640</f>
        <v>0</v>
      </c>
      <c r="BI129" s="462">
        <f>'PTRM input'!AJ500</f>
        <v>0</v>
      </c>
      <c r="BJ129" s="432">
        <f>'PTRM input'!AK500</f>
        <v>0</v>
      </c>
      <c r="BK129" s="432">
        <f>'PTRM input'!AL500</f>
        <v>0</v>
      </c>
      <c r="BL129" s="432">
        <f>'PTRM input'!AM500</f>
        <v>0</v>
      </c>
      <c r="BM129" s="432">
        <f>'PTRM input'!AN500</f>
        <v>0</v>
      </c>
      <c r="BN129" s="463">
        <f>'PTRM input'!AO500</f>
        <v>0</v>
      </c>
      <c r="BO129" s="462">
        <f>'PTRM input'!AK640</f>
        <v>0</v>
      </c>
      <c r="BP129" s="432">
        <f>'PTRM input'!AL640</f>
        <v>0</v>
      </c>
      <c r="BQ129" s="432">
        <f>'PTRM input'!AM640</f>
        <v>0</v>
      </c>
      <c r="BR129" s="432">
        <f>'PTRM input'!AN640</f>
        <v>0</v>
      </c>
      <c r="BS129" s="463">
        <f>'PTRM input'!AO640</f>
        <v>0</v>
      </c>
      <c r="BT129" s="462">
        <f>'PTRM input'!AP500</f>
        <v>0</v>
      </c>
      <c r="BU129" s="432">
        <f>'PTRM input'!AQ500</f>
        <v>0</v>
      </c>
      <c r="BV129" s="432">
        <f>'PTRM input'!AR500</f>
        <v>0</v>
      </c>
      <c r="BW129" s="432">
        <f>'PTRM input'!AS500</f>
        <v>0</v>
      </c>
      <c r="BX129" s="432">
        <f>'PTRM input'!AT500</f>
        <v>0</v>
      </c>
      <c r="BY129" s="463">
        <f>'PTRM input'!AU500</f>
        <v>0</v>
      </c>
      <c r="BZ129" s="462">
        <f>'PTRM input'!AQ640</f>
        <v>0</v>
      </c>
      <c r="CA129" s="432">
        <f>'PTRM input'!AR640</f>
        <v>0</v>
      </c>
      <c r="CB129" s="432">
        <f>'PTRM input'!AS640</f>
        <v>0</v>
      </c>
      <c r="CC129" s="432">
        <f>'PTRM input'!AT640</f>
        <v>0</v>
      </c>
      <c r="CD129" s="463">
        <f>'PTRM input'!AU640</f>
        <v>0</v>
      </c>
      <c r="CE129" s="462">
        <f>'PTRM input'!AV500</f>
        <v>0</v>
      </c>
      <c r="CF129" s="432">
        <f>'PTRM input'!AW500</f>
        <v>0</v>
      </c>
      <c r="CG129" s="432">
        <f>'PTRM input'!AX500</f>
        <v>0</v>
      </c>
      <c r="CH129" s="432">
        <f>'PTRM input'!AY500</f>
        <v>0</v>
      </c>
      <c r="CI129" s="432">
        <f>'PTRM input'!AZ500</f>
        <v>0</v>
      </c>
      <c r="CJ129" s="463">
        <f>'PTRM input'!BA500</f>
        <v>0</v>
      </c>
      <c r="CK129" s="462">
        <f>'PTRM input'!AW640</f>
        <v>0</v>
      </c>
      <c r="CL129" s="432">
        <f>'PTRM input'!AX640</f>
        <v>0</v>
      </c>
      <c r="CM129" s="432">
        <f>'PTRM input'!AY640</f>
        <v>0</v>
      </c>
      <c r="CN129" s="432">
        <f>'PTRM input'!AZ640</f>
        <v>0</v>
      </c>
      <c r="CO129" s="463">
        <f>'PTRM input'!BA640</f>
        <v>0</v>
      </c>
      <c r="CP129" s="462">
        <f>'PTRM input'!BB500</f>
        <v>0</v>
      </c>
      <c r="CQ129" s="432">
        <f>'PTRM input'!BC500</f>
        <v>0</v>
      </c>
      <c r="CR129" s="432">
        <f>'PTRM input'!BD500</f>
        <v>0</v>
      </c>
      <c r="CS129" s="432">
        <f>'PTRM input'!BE500</f>
        <v>0</v>
      </c>
      <c r="CT129" s="432">
        <f>'PTRM input'!BF500</f>
        <v>0</v>
      </c>
      <c r="CU129" s="463">
        <f>'PTRM input'!BG500</f>
        <v>0</v>
      </c>
      <c r="CV129" s="462">
        <f>'PTRM input'!BC640</f>
        <v>0</v>
      </c>
      <c r="CW129" s="432">
        <f>'PTRM input'!BD640</f>
        <v>0</v>
      </c>
      <c r="CX129" s="432">
        <f>'PTRM input'!BE640</f>
        <v>0</v>
      </c>
      <c r="CY129" s="432">
        <f>'PTRM input'!BF640</f>
        <v>0</v>
      </c>
      <c r="CZ129" s="463">
        <f>'PTRM input'!BG640</f>
        <v>0</v>
      </c>
      <c r="DA129" s="462">
        <f>'PTRM input'!BH500</f>
        <v>0</v>
      </c>
      <c r="DB129" s="432">
        <f>'PTRM input'!BI500</f>
        <v>0</v>
      </c>
      <c r="DC129" s="432">
        <f>'PTRM input'!BJ500</f>
        <v>0</v>
      </c>
      <c r="DD129" s="432">
        <f>'PTRM input'!BK500</f>
        <v>0</v>
      </c>
      <c r="DE129" s="432">
        <f>'PTRM input'!BL500</f>
        <v>0</v>
      </c>
      <c r="DF129" s="463">
        <f>'PTRM input'!BM500</f>
        <v>0</v>
      </c>
      <c r="DG129" s="462">
        <f>'PTRM input'!BI640</f>
        <v>0</v>
      </c>
      <c r="DH129" s="432">
        <f>'PTRM input'!BJ640</f>
        <v>0</v>
      </c>
      <c r="DI129" s="432">
        <f>'PTRM input'!BK640</f>
        <v>0</v>
      </c>
      <c r="DJ129" s="432">
        <f>'PTRM input'!BL640</f>
        <v>0</v>
      </c>
      <c r="DK129" s="463">
        <f>'PTRM input'!BM640</f>
        <v>0</v>
      </c>
      <c r="DL129" s="462">
        <f>'PTRM input'!BN500</f>
        <v>0</v>
      </c>
      <c r="DM129" s="432">
        <f>'PTRM input'!BO500</f>
        <v>0</v>
      </c>
      <c r="DN129" s="432">
        <f>'PTRM input'!BP500</f>
        <v>0</v>
      </c>
      <c r="DO129" s="432">
        <f>'PTRM input'!BQ500</f>
        <v>0</v>
      </c>
      <c r="DP129" s="432">
        <f>'PTRM input'!BR500</f>
        <v>0</v>
      </c>
      <c r="DQ129" s="463">
        <f>'PTRM input'!BS500</f>
        <v>0</v>
      </c>
      <c r="DR129" s="462">
        <f>'PTRM input'!BO640</f>
        <v>0</v>
      </c>
      <c r="DS129" s="432">
        <f>'PTRM input'!BP640</f>
        <v>0</v>
      </c>
      <c r="DT129" s="432">
        <f>'PTRM input'!BQ640</f>
        <v>0</v>
      </c>
      <c r="DU129" s="432">
        <f>'PTRM input'!BR640</f>
        <v>0</v>
      </c>
      <c r="DV129" s="463">
        <f>'PTRM input'!BS640</f>
        <v>0</v>
      </c>
      <c r="DW129" s="462">
        <f>'PTRM input'!BT500</f>
        <v>0</v>
      </c>
      <c r="DX129" s="432">
        <f>'PTRM input'!BU500</f>
        <v>0</v>
      </c>
      <c r="DY129" s="432">
        <f>'PTRM input'!BV500</f>
        <v>0</v>
      </c>
      <c r="DZ129" s="432">
        <f>'PTRM input'!BW500</f>
        <v>0</v>
      </c>
      <c r="EA129" s="432">
        <f>'PTRM input'!BX500</f>
        <v>0</v>
      </c>
      <c r="EB129" s="463">
        <f>'PTRM input'!BY500</f>
        <v>0</v>
      </c>
      <c r="EC129" s="462">
        <f>'PTRM input'!BU640</f>
        <v>0</v>
      </c>
      <c r="ED129" s="432">
        <f>'PTRM input'!BV640</f>
        <v>0</v>
      </c>
      <c r="EE129" s="432">
        <f>'PTRM input'!BW640</f>
        <v>0</v>
      </c>
      <c r="EF129" s="432">
        <f>'PTRM input'!BX640</f>
        <v>0</v>
      </c>
      <c r="EG129" s="463">
        <f>'PTRM input'!BY640</f>
        <v>0</v>
      </c>
      <c r="EH129" s="462">
        <f>'PTRM input'!BZ500</f>
        <v>0</v>
      </c>
      <c r="EI129" s="432">
        <f>'PTRM input'!CA500</f>
        <v>0</v>
      </c>
      <c r="EJ129" s="432">
        <f>'PTRM input'!CB500</f>
        <v>0</v>
      </c>
      <c r="EK129" s="432">
        <f>'PTRM input'!CC500</f>
        <v>0</v>
      </c>
      <c r="EL129" s="432">
        <f>'PTRM input'!CD500</f>
        <v>0</v>
      </c>
      <c r="EM129" s="463">
        <f>'PTRM input'!CE500</f>
        <v>0</v>
      </c>
      <c r="EN129" s="462">
        <f>'PTRM input'!CA640</f>
        <v>0</v>
      </c>
      <c r="EO129" s="432">
        <f>'PTRM input'!CB640</f>
        <v>0</v>
      </c>
      <c r="EP129" s="432">
        <f>'PTRM input'!CC640</f>
        <v>0</v>
      </c>
      <c r="EQ129" s="432">
        <f>'PTRM input'!CD640</f>
        <v>0</v>
      </c>
      <c r="ER129" s="463">
        <f>'PTRM input'!CE640</f>
        <v>0</v>
      </c>
      <c r="ES129" s="462">
        <f>'PTRM input'!CF500</f>
        <v>0</v>
      </c>
      <c r="ET129" s="432">
        <f>'PTRM input'!CG500</f>
        <v>0</v>
      </c>
      <c r="EU129" s="432">
        <f>'PTRM input'!CH500</f>
        <v>0</v>
      </c>
      <c r="EV129" s="432">
        <f>'PTRM input'!CI500</f>
        <v>0</v>
      </c>
      <c r="EW129" s="432">
        <f>'PTRM input'!CJ500</f>
        <v>0</v>
      </c>
      <c r="EX129" s="463">
        <f>'PTRM input'!CK500</f>
        <v>0</v>
      </c>
      <c r="EY129" s="462">
        <f>'PTRM input'!CG640</f>
        <v>0</v>
      </c>
      <c r="EZ129" s="432">
        <f>'PTRM input'!CH640</f>
        <v>0</v>
      </c>
      <c r="FA129" s="432">
        <f>'PTRM input'!CI640</f>
        <v>0</v>
      </c>
      <c r="FB129" s="432">
        <f>'PTRM input'!CJ640</f>
        <v>0</v>
      </c>
      <c r="FC129" s="463">
        <f>'PTRM input'!CK640</f>
        <v>0</v>
      </c>
      <c r="FD129" s="462">
        <f>'PTRM input'!CL500</f>
        <v>0</v>
      </c>
      <c r="FE129" s="432">
        <f>'PTRM input'!CM500</f>
        <v>0</v>
      </c>
      <c r="FF129" s="432">
        <f>'PTRM input'!CN500</f>
        <v>0</v>
      </c>
      <c r="FG129" s="432">
        <f>'PTRM input'!CO500</f>
        <v>0</v>
      </c>
      <c r="FH129" s="432">
        <f>'PTRM input'!CP500</f>
        <v>0</v>
      </c>
      <c r="FI129" s="463">
        <f>'PTRM input'!CQ500</f>
        <v>0</v>
      </c>
      <c r="FJ129" s="462">
        <f>'PTRM input'!CM640</f>
        <v>0</v>
      </c>
      <c r="FK129" s="432">
        <f>'PTRM input'!CN640</f>
        <v>0</v>
      </c>
      <c r="FL129" s="432">
        <f>'PTRM input'!CO640</f>
        <v>0</v>
      </c>
      <c r="FM129" s="432">
        <f>'PTRM input'!CP640</f>
        <v>0</v>
      </c>
      <c r="FN129" s="463">
        <f>'PTRM input'!CQ640</f>
        <v>0</v>
      </c>
      <c r="FO129" s="462">
        <f>'PTRM input'!CR500</f>
        <v>0</v>
      </c>
      <c r="FP129" s="432">
        <f>'PTRM input'!CS500</f>
        <v>0</v>
      </c>
      <c r="FQ129" s="432">
        <f>'PTRM input'!CT500</f>
        <v>0</v>
      </c>
      <c r="FR129" s="432">
        <f>'PTRM input'!CU500</f>
        <v>0</v>
      </c>
      <c r="FS129" s="432">
        <f>'PTRM input'!CV500</f>
        <v>0</v>
      </c>
      <c r="FT129" s="463">
        <f>'PTRM input'!CW500</f>
        <v>0</v>
      </c>
      <c r="FU129" s="462">
        <f>'PTRM input'!CS640</f>
        <v>0</v>
      </c>
      <c r="FV129" s="432">
        <f>'PTRM input'!CT640</f>
        <v>0</v>
      </c>
      <c r="FW129" s="432">
        <f>'PTRM input'!CU640</f>
        <v>0</v>
      </c>
      <c r="FX129" s="432">
        <f>'PTRM input'!CV640</f>
        <v>0</v>
      </c>
      <c r="FY129" s="463">
        <f>'PTRM input'!CW640</f>
        <v>0</v>
      </c>
      <c r="FZ129" s="462">
        <f>'PTRM input'!CX500</f>
        <v>0</v>
      </c>
      <c r="GA129" s="432">
        <f>'PTRM input'!CY500</f>
        <v>0</v>
      </c>
      <c r="GB129" s="432">
        <f>'PTRM input'!CZ500</f>
        <v>0</v>
      </c>
      <c r="GC129" s="432">
        <f>'PTRM input'!DA500</f>
        <v>0</v>
      </c>
      <c r="GD129" s="432">
        <f>'PTRM input'!DB500</f>
        <v>0</v>
      </c>
      <c r="GE129" s="463">
        <f>'PTRM input'!DC500</f>
        <v>0</v>
      </c>
      <c r="GF129" s="462">
        <f>'PTRM input'!CY640</f>
        <v>0</v>
      </c>
      <c r="GG129" s="432">
        <f>'PTRM input'!CZ640</f>
        <v>0</v>
      </c>
      <c r="GH129" s="432">
        <f>'PTRM input'!DA640</f>
        <v>0</v>
      </c>
      <c r="GI129" s="432">
        <f>'PTRM input'!DB640</f>
        <v>0</v>
      </c>
      <c r="GJ129" s="463">
        <f>'PTRM input'!DC640</f>
        <v>0</v>
      </c>
    </row>
    <row r="130" spans="1:192" s="4" customFormat="1">
      <c r="A130" s="22"/>
      <c r="B130" s="22"/>
      <c r="C130" s="22"/>
      <c r="D130" s="22"/>
      <c r="E130" s="432" t="str">
        <f>'PTRM input'!E501</f>
        <v>New Tariff 9</v>
      </c>
      <c r="F130" s="462">
        <f>'PTRM input'!F501</f>
        <v>0</v>
      </c>
      <c r="G130" s="432">
        <f>'PTRM input'!G501</f>
        <v>0</v>
      </c>
      <c r="H130" s="432">
        <f>'PTRM input'!H501</f>
        <v>0</v>
      </c>
      <c r="I130" s="432">
        <f>'PTRM input'!I501</f>
        <v>0</v>
      </c>
      <c r="J130" s="432">
        <f>'PTRM input'!J501</f>
        <v>0</v>
      </c>
      <c r="K130" s="463">
        <f>'PTRM input'!K501</f>
        <v>0</v>
      </c>
      <c r="L130" s="432">
        <f>'PTRM input'!G641</f>
        <v>0</v>
      </c>
      <c r="M130" s="432">
        <f>'PTRM input'!H641</f>
        <v>0</v>
      </c>
      <c r="N130" s="432">
        <f>'PTRM input'!I641</f>
        <v>0</v>
      </c>
      <c r="O130" s="432">
        <f>'PTRM input'!J641</f>
        <v>0</v>
      </c>
      <c r="P130" s="463">
        <f>'PTRM input'!K641</f>
        <v>0</v>
      </c>
      <c r="Q130" s="462">
        <f>'PTRM input'!L501</f>
        <v>0</v>
      </c>
      <c r="R130" s="432">
        <f>'PTRM input'!M501</f>
        <v>0</v>
      </c>
      <c r="S130" s="432">
        <f>'PTRM input'!N501</f>
        <v>0</v>
      </c>
      <c r="T130" s="432">
        <f>'PTRM input'!O501</f>
        <v>0</v>
      </c>
      <c r="U130" s="432">
        <f>'PTRM input'!P501</f>
        <v>0</v>
      </c>
      <c r="V130" s="463">
        <f>'PTRM input'!Q501</f>
        <v>0</v>
      </c>
      <c r="W130" s="432">
        <f>'PTRM input'!M641</f>
        <v>0</v>
      </c>
      <c r="X130" s="432">
        <f>'PTRM input'!N641</f>
        <v>0</v>
      </c>
      <c r="Y130" s="432">
        <f>'PTRM input'!O641</f>
        <v>0</v>
      </c>
      <c r="Z130" s="432">
        <f>'PTRM input'!P641</f>
        <v>0</v>
      </c>
      <c r="AA130" s="463">
        <f>'PTRM input'!Q641</f>
        <v>0</v>
      </c>
      <c r="AB130" s="432">
        <f>'PTRM input'!R501</f>
        <v>0</v>
      </c>
      <c r="AC130" s="432">
        <f>'PTRM input'!S501</f>
        <v>0</v>
      </c>
      <c r="AD130" s="432">
        <f>'PTRM input'!T501</f>
        <v>0</v>
      </c>
      <c r="AE130" s="432">
        <f>'PTRM input'!U501</f>
        <v>0</v>
      </c>
      <c r="AF130" s="432">
        <f>'PTRM input'!V501</f>
        <v>0</v>
      </c>
      <c r="AG130" s="432">
        <f>'PTRM input'!W501</f>
        <v>0</v>
      </c>
      <c r="AH130" s="462">
        <f>'PTRM input'!S641</f>
        <v>0</v>
      </c>
      <c r="AI130" s="432">
        <f>'PTRM input'!T641</f>
        <v>0</v>
      </c>
      <c r="AJ130" s="432">
        <f>'PTRM input'!U641</f>
        <v>0</v>
      </c>
      <c r="AK130" s="432">
        <f>'PTRM input'!V641</f>
        <v>0</v>
      </c>
      <c r="AL130" s="463">
        <f>'PTRM input'!W641</f>
        <v>0</v>
      </c>
      <c r="AM130" s="462">
        <f>'PTRM input'!X501</f>
        <v>0</v>
      </c>
      <c r="AN130" s="432">
        <f>'PTRM input'!Y501</f>
        <v>0</v>
      </c>
      <c r="AO130" s="432">
        <f>'PTRM input'!Z501</f>
        <v>0</v>
      </c>
      <c r="AP130" s="432">
        <f>'PTRM input'!AA501</f>
        <v>0</v>
      </c>
      <c r="AQ130" s="432">
        <f>'PTRM input'!AB501</f>
        <v>0</v>
      </c>
      <c r="AR130" s="463">
        <f>'PTRM input'!AC501</f>
        <v>0</v>
      </c>
      <c r="AS130" s="462">
        <f>'PTRM input'!Y641</f>
        <v>0</v>
      </c>
      <c r="AT130" s="432">
        <f>'PTRM input'!Z641</f>
        <v>0</v>
      </c>
      <c r="AU130" s="432">
        <f>'PTRM input'!AA641</f>
        <v>0</v>
      </c>
      <c r="AV130" s="432">
        <f>'PTRM input'!AB641</f>
        <v>0</v>
      </c>
      <c r="AW130" s="463">
        <f>'PTRM input'!AC641</f>
        <v>0</v>
      </c>
      <c r="AX130" s="462">
        <f>'PTRM input'!AD501</f>
        <v>0</v>
      </c>
      <c r="AY130" s="432">
        <f>'PTRM input'!AE501</f>
        <v>0</v>
      </c>
      <c r="AZ130" s="432">
        <f>'PTRM input'!AF501</f>
        <v>0</v>
      </c>
      <c r="BA130" s="432">
        <f>'PTRM input'!AG501</f>
        <v>0</v>
      </c>
      <c r="BB130" s="432">
        <f>'PTRM input'!AH501</f>
        <v>0</v>
      </c>
      <c r="BC130" s="463">
        <f>'PTRM input'!AI501</f>
        <v>0</v>
      </c>
      <c r="BD130" s="462">
        <f>'PTRM input'!AE641</f>
        <v>0</v>
      </c>
      <c r="BE130" s="432">
        <f>'PTRM input'!AF641</f>
        <v>0</v>
      </c>
      <c r="BF130" s="432">
        <f>'PTRM input'!AG641</f>
        <v>0</v>
      </c>
      <c r="BG130" s="432">
        <f>'PTRM input'!AH641</f>
        <v>0</v>
      </c>
      <c r="BH130" s="463">
        <f>'PTRM input'!AI641</f>
        <v>0</v>
      </c>
      <c r="BI130" s="462">
        <f>'PTRM input'!AJ501</f>
        <v>0</v>
      </c>
      <c r="BJ130" s="432">
        <f>'PTRM input'!AK501</f>
        <v>0</v>
      </c>
      <c r="BK130" s="432">
        <f>'PTRM input'!AL501</f>
        <v>0</v>
      </c>
      <c r="BL130" s="432">
        <f>'PTRM input'!AM501</f>
        <v>0</v>
      </c>
      <c r="BM130" s="432">
        <f>'PTRM input'!AN501</f>
        <v>0</v>
      </c>
      <c r="BN130" s="463">
        <f>'PTRM input'!AO501</f>
        <v>0</v>
      </c>
      <c r="BO130" s="462">
        <f>'PTRM input'!AK641</f>
        <v>0</v>
      </c>
      <c r="BP130" s="432">
        <f>'PTRM input'!AL641</f>
        <v>0</v>
      </c>
      <c r="BQ130" s="432">
        <f>'PTRM input'!AM641</f>
        <v>0</v>
      </c>
      <c r="BR130" s="432">
        <f>'PTRM input'!AN641</f>
        <v>0</v>
      </c>
      <c r="BS130" s="463">
        <f>'PTRM input'!AO641</f>
        <v>0</v>
      </c>
      <c r="BT130" s="462">
        <f>'PTRM input'!AP501</f>
        <v>0</v>
      </c>
      <c r="BU130" s="432">
        <f>'PTRM input'!AQ501</f>
        <v>0</v>
      </c>
      <c r="BV130" s="432">
        <f>'PTRM input'!AR501</f>
        <v>0</v>
      </c>
      <c r="BW130" s="432">
        <f>'PTRM input'!AS501</f>
        <v>0</v>
      </c>
      <c r="BX130" s="432">
        <f>'PTRM input'!AT501</f>
        <v>0</v>
      </c>
      <c r="BY130" s="463">
        <f>'PTRM input'!AU501</f>
        <v>0</v>
      </c>
      <c r="BZ130" s="462">
        <f>'PTRM input'!AQ641</f>
        <v>0</v>
      </c>
      <c r="CA130" s="432">
        <f>'PTRM input'!AR641</f>
        <v>0</v>
      </c>
      <c r="CB130" s="432">
        <f>'PTRM input'!AS641</f>
        <v>0</v>
      </c>
      <c r="CC130" s="432">
        <f>'PTRM input'!AT641</f>
        <v>0</v>
      </c>
      <c r="CD130" s="463">
        <f>'PTRM input'!AU641</f>
        <v>0</v>
      </c>
      <c r="CE130" s="462">
        <f>'PTRM input'!AV501</f>
        <v>0</v>
      </c>
      <c r="CF130" s="432">
        <f>'PTRM input'!AW501</f>
        <v>0</v>
      </c>
      <c r="CG130" s="432">
        <f>'PTRM input'!AX501</f>
        <v>0</v>
      </c>
      <c r="CH130" s="432">
        <f>'PTRM input'!AY501</f>
        <v>0</v>
      </c>
      <c r="CI130" s="432">
        <f>'PTRM input'!AZ501</f>
        <v>0</v>
      </c>
      <c r="CJ130" s="463">
        <f>'PTRM input'!BA501</f>
        <v>0</v>
      </c>
      <c r="CK130" s="462">
        <f>'PTRM input'!AW641</f>
        <v>0</v>
      </c>
      <c r="CL130" s="432">
        <f>'PTRM input'!AX641</f>
        <v>0</v>
      </c>
      <c r="CM130" s="432">
        <f>'PTRM input'!AY641</f>
        <v>0</v>
      </c>
      <c r="CN130" s="432">
        <f>'PTRM input'!AZ641</f>
        <v>0</v>
      </c>
      <c r="CO130" s="463">
        <f>'PTRM input'!BA641</f>
        <v>0</v>
      </c>
      <c r="CP130" s="462">
        <f>'PTRM input'!BB501</f>
        <v>0</v>
      </c>
      <c r="CQ130" s="432">
        <f>'PTRM input'!BC501</f>
        <v>0</v>
      </c>
      <c r="CR130" s="432">
        <f>'PTRM input'!BD501</f>
        <v>0</v>
      </c>
      <c r="CS130" s="432">
        <f>'PTRM input'!BE501</f>
        <v>0</v>
      </c>
      <c r="CT130" s="432">
        <f>'PTRM input'!BF501</f>
        <v>0</v>
      </c>
      <c r="CU130" s="463">
        <f>'PTRM input'!BG501</f>
        <v>0</v>
      </c>
      <c r="CV130" s="462">
        <f>'PTRM input'!BC641</f>
        <v>0</v>
      </c>
      <c r="CW130" s="432">
        <f>'PTRM input'!BD641</f>
        <v>0</v>
      </c>
      <c r="CX130" s="432">
        <f>'PTRM input'!BE641</f>
        <v>0</v>
      </c>
      <c r="CY130" s="432">
        <f>'PTRM input'!BF641</f>
        <v>0</v>
      </c>
      <c r="CZ130" s="463">
        <f>'PTRM input'!BG641</f>
        <v>0</v>
      </c>
      <c r="DA130" s="462">
        <f>'PTRM input'!BH501</f>
        <v>0</v>
      </c>
      <c r="DB130" s="432">
        <f>'PTRM input'!BI501</f>
        <v>0</v>
      </c>
      <c r="DC130" s="432">
        <f>'PTRM input'!BJ501</f>
        <v>0</v>
      </c>
      <c r="DD130" s="432">
        <f>'PTRM input'!BK501</f>
        <v>0</v>
      </c>
      <c r="DE130" s="432">
        <f>'PTRM input'!BL501</f>
        <v>0</v>
      </c>
      <c r="DF130" s="463">
        <f>'PTRM input'!BM501</f>
        <v>0</v>
      </c>
      <c r="DG130" s="462">
        <f>'PTRM input'!BI641</f>
        <v>0</v>
      </c>
      <c r="DH130" s="432">
        <f>'PTRM input'!BJ641</f>
        <v>0</v>
      </c>
      <c r="DI130" s="432">
        <f>'PTRM input'!BK641</f>
        <v>0</v>
      </c>
      <c r="DJ130" s="432">
        <f>'PTRM input'!BL641</f>
        <v>0</v>
      </c>
      <c r="DK130" s="463">
        <f>'PTRM input'!BM641</f>
        <v>0</v>
      </c>
      <c r="DL130" s="462">
        <f>'PTRM input'!BN501</f>
        <v>0</v>
      </c>
      <c r="DM130" s="432">
        <f>'PTRM input'!BO501</f>
        <v>0</v>
      </c>
      <c r="DN130" s="432">
        <f>'PTRM input'!BP501</f>
        <v>0</v>
      </c>
      <c r="DO130" s="432">
        <f>'PTRM input'!BQ501</f>
        <v>0</v>
      </c>
      <c r="DP130" s="432">
        <f>'PTRM input'!BR501</f>
        <v>0</v>
      </c>
      <c r="DQ130" s="463">
        <f>'PTRM input'!BS501</f>
        <v>0</v>
      </c>
      <c r="DR130" s="462">
        <f>'PTRM input'!BO641</f>
        <v>0</v>
      </c>
      <c r="DS130" s="432">
        <f>'PTRM input'!BP641</f>
        <v>0</v>
      </c>
      <c r="DT130" s="432">
        <f>'PTRM input'!BQ641</f>
        <v>0</v>
      </c>
      <c r="DU130" s="432">
        <f>'PTRM input'!BR641</f>
        <v>0</v>
      </c>
      <c r="DV130" s="463">
        <f>'PTRM input'!BS641</f>
        <v>0</v>
      </c>
      <c r="DW130" s="462">
        <f>'PTRM input'!BT501</f>
        <v>0</v>
      </c>
      <c r="DX130" s="432">
        <f>'PTRM input'!BU501</f>
        <v>0</v>
      </c>
      <c r="DY130" s="432">
        <f>'PTRM input'!BV501</f>
        <v>0</v>
      </c>
      <c r="DZ130" s="432">
        <f>'PTRM input'!BW501</f>
        <v>0</v>
      </c>
      <c r="EA130" s="432">
        <f>'PTRM input'!BX501</f>
        <v>0</v>
      </c>
      <c r="EB130" s="463">
        <f>'PTRM input'!BY501</f>
        <v>0</v>
      </c>
      <c r="EC130" s="462">
        <f>'PTRM input'!BU641</f>
        <v>0</v>
      </c>
      <c r="ED130" s="432">
        <f>'PTRM input'!BV641</f>
        <v>0</v>
      </c>
      <c r="EE130" s="432">
        <f>'PTRM input'!BW641</f>
        <v>0</v>
      </c>
      <c r="EF130" s="432">
        <f>'PTRM input'!BX641</f>
        <v>0</v>
      </c>
      <c r="EG130" s="463">
        <f>'PTRM input'!BY641</f>
        <v>0</v>
      </c>
      <c r="EH130" s="462">
        <f>'PTRM input'!BZ501</f>
        <v>0</v>
      </c>
      <c r="EI130" s="432">
        <f>'PTRM input'!CA501</f>
        <v>0</v>
      </c>
      <c r="EJ130" s="432">
        <f>'PTRM input'!CB501</f>
        <v>0</v>
      </c>
      <c r="EK130" s="432">
        <f>'PTRM input'!CC501</f>
        <v>0</v>
      </c>
      <c r="EL130" s="432">
        <f>'PTRM input'!CD501</f>
        <v>0</v>
      </c>
      <c r="EM130" s="463">
        <f>'PTRM input'!CE501</f>
        <v>0</v>
      </c>
      <c r="EN130" s="462">
        <f>'PTRM input'!CA641</f>
        <v>0</v>
      </c>
      <c r="EO130" s="432">
        <f>'PTRM input'!CB641</f>
        <v>0</v>
      </c>
      <c r="EP130" s="432">
        <f>'PTRM input'!CC641</f>
        <v>0</v>
      </c>
      <c r="EQ130" s="432">
        <f>'PTRM input'!CD641</f>
        <v>0</v>
      </c>
      <c r="ER130" s="463">
        <f>'PTRM input'!CE641</f>
        <v>0</v>
      </c>
      <c r="ES130" s="462">
        <f>'PTRM input'!CF501</f>
        <v>0</v>
      </c>
      <c r="ET130" s="432">
        <f>'PTRM input'!CG501</f>
        <v>0</v>
      </c>
      <c r="EU130" s="432">
        <f>'PTRM input'!CH501</f>
        <v>0</v>
      </c>
      <c r="EV130" s="432">
        <f>'PTRM input'!CI501</f>
        <v>0</v>
      </c>
      <c r="EW130" s="432">
        <f>'PTRM input'!CJ501</f>
        <v>0</v>
      </c>
      <c r="EX130" s="463">
        <f>'PTRM input'!CK501</f>
        <v>0</v>
      </c>
      <c r="EY130" s="462">
        <f>'PTRM input'!CG641</f>
        <v>0</v>
      </c>
      <c r="EZ130" s="432">
        <f>'PTRM input'!CH641</f>
        <v>0</v>
      </c>
      <c r="FA130" s="432">
        <f>'PTRM input'!CI641</f>
        <v>0</v>
      </c>
      <c r="FB130" s="432">
        <f>'PTRM input'!CJ641</f>
        <v>0</v>
      </c>
      <c r="FC130" s="463">
        <f>'PTRM input'!CK641</f>
        <v>0</v>
      </c>
      <c r="FD130" s="462">
        <f>'PTRM input'!CL501</f>
        <v>0</v>
      </c>
      <c r="FE130" s="432">
        <f>'PTRM input'!CM501</f>
        <v>0</v>
      </c>
      <c r="FF130" s="432">
        <f>'PTRM input'!CN501</f>
        <v>0</v>
      </c>
      <c r="FG130" s="432">
        <f>'PTRM input'!CO501</f>
        <v>0</v>
      </c>
      <c r="FH130" s="432">
        <f>'PTRM input'!CP501</f>
        <v>0</v>
      </c>
      <c r="FI130" s="463">
        <f>'PTRM input'!CQ501</f>
        <v>0</v>
      </c>
      <c r="FJ130" s="462">
        <f>'PTRM input'!CM641</f>
        <v>0</v>
      </c>
      <c r="FK130" s="432">
        <f>'PTRM input'!CN641</f>
        <v>0</v>
      </c>
      <c r="FL130" s="432">
        <f>'PTRM input'!CO641</f>
        <v>0</v>
      </c>
      <c r="FM130" s="432">
        <f>'PTRM input'!CP641</f>
        <v>0</v>
      </c>
      <c r="FN130" s="463">
        <f>'PTRM input'!CQ641</f>
        <v>0</v>
      </c>
      <c r="FO130" s="462">
        <f>'PTRM input'!CR501</f>
        <v>0</v>
      </c>
      <c r="FP130" s="432">
        <f>'PTRM input'!CS501</f>
        <v>0</v>
      </c>
      <c r="FQ130" s="432">
        <f>'PTRM input'!CT501</f>
        <v>0</v>
      </c>
      <c r="FR130" s="432">
        <f>'PTRM input'!CU501</f>
        <v>0</v>
      </c>
      <c r="FS130" s="432">
        <f>'PTRM input'!CV501</f>
        <v>0</v>
      </c>
      <c r="FT130" s="463">
        <f>'PTRM input'!CW501</f>
        <v>0</v>
      </c>
      <c r="FU130" s="462">
        <f>'PTRM input'!CS641</f>
        <v>0</v>
      </c>
      <c r="FV130" s="432">
        <f>'PTRM input'!CT641</f>
        <v>0</v>
      </c>
      <c r="FW130" s="432">
        <f>'PTRM input'!CU641</f>
        <v>0</v>
      </c>
      <c r="FX130" s="432">
        <f>'PTRM input'!CV641</f>
        <v>0</v>
      </c>
      <c r="FY130" s="463">
        <f>'PTRM input'!CW641</f>
        <v>0</v>
      </c>
      <c r="FZ130" s="462">
        <f>'PTRM input'!CX501</f>
        <v>0</v>
      </c>
      <c r="GA130" s="432">
        <f>'PTRM input'!CY501</f>
        <v>0</v>
      </c>
      <c r="GB130" s="432">
        <f>'PTRM input'!CZ501</f>
        <v>0</v>
      </c>
      <c r="GC130" s="432">
        <f>'PTRM input'!DA501</f>
        <v>0</v>
      </c>
      <c r="GD130" s="432">
        <f>'PTRM input'!DB501</f>
        <v>0</v>
      </c>
      <c r="GE130" s="463">
        <f>'PTRM input'!DC501</f>
        <v>0</v>
      </c>
      <c r="GF130" s="462">
        <f>'PTRM input'!CY641</f>
        <v>0</v>
      </c>
      <c r="GG130" s="432">
        <f>'PTRM input'!CZ641</f>
        <v>0</v>
      </c>
      <c r="GH130" s="432">
        <f>'PTRM input'!DA641</f>
        <v>0</v>
      </c>
      <c r="GI130" s="432">
        <f>'PTRM input'!DB641</f>
        <v>0</v>
      </c>
      <c r="GJ130" s="463">
        <f>'PTRM input'!DC641</f>
        <v>0</v>
      </c>
    </row>
    <row r="131" spans="1:192" s="4" customFormat="1">
      <c r="A131" s="22"/>
      <c r="B131" s="22"/>
      <c r="C131" s="22"/>
      <c r="D131" s="22"/>
      <c r="E131" s="432" t="str">
        <f>'PTRM input'!E502</f>
        <v>New Tariff 10</v>
      </c>
      <c r="F131" s="462">
        <f>'PTRM input'!F502</f>
        <v>0</v>
      </c>
      <c r="G131" s="432">
        <f>'PTRM input'!G502</f>
        <v>0</v>
      </c>
      <c r="H131" s="432">
        <f>'PTRM input'!H502</f>
        <v>0</v>
      </c>
      <c r="I131" s="432">
        <f>'PTRM input'!I502</f>
        <v>0</v>
      </c>
      <c r="J131" s="432">
        <f>'PTRM input'!J502</f>
        <v>0</v>
      </c>
      <c r="K131" s="463">
        <f>'PTRM input'!K502</f>
        <v>0</v>
      </c>
      <c r="L131" s="432">
        <f>'PTRM input'!G642</f>
        <v>0</v>
      </c>
      <c r="M131" s="432">
        <f>'PTRM input'!H642</f>
        <v>0</v>
      </c>
      <c r="N131" s="432">
        <f>'PTRM input'!I642</f>
        <v>0</v>
      </c>
      <c r="O131" s="432">
        <f>'PTRM input'!J642</f>
        <v>0</v>
      </c>
      <c r="P131" s="463">
        <f>'PTRM input'!K642</f>
        <v>0</v>
      </c>
      <c r="Q131" s="462">
        <f>'PTRM input'!L502</f>
        <v>0</v>
      </c>
      <c r="R131" s="432">
        <f>'PTRM input'!M502</f>
        <v>0</v>
      </c>
      <c r="S131" s="432">
        <f>'PTRM input'!N502</f>
        <v>0</v>
      </c>
      <c r="T131" s="432">
        <f>'PTRM input'!O502</f>
        <v>0</v>
      </c>
      <c r="U131" s="432">
        <f>'PTRM input'!P502</f>
        <v>0</v>
      </c>
      <c r="V131" s="463">
        <f>'PTRM input'!Q502</f>
        <v>0</v>
      </c>
      <c r="W131" s="432">
        <f>'PTRM input'!M642</f>
        <v>0</v>
      </c>
      <c r="X131" s="432">
        <f>'PTRM input'!N642</f>
        <v>0</v>
      </c>
      <c r="Y131" s="432">
        <f>'PTRM input'!O642</f>
        <v>0</v>
      </c>
      <c r="Z131" s="432">
        <f>'PTRM input'!P642</f>
        <v>0</v>
      </c>
      <c r="AA131" s="463">
        <f>'PTRM input'!Q642</f>
        <v>0</v>
      </c>
      <c r="AB131" s="432">
        <f>'PTRM input'!R502</f>
        <v>0</v>
      </c>
      <c r="AC131" s="432">
        <f>'PTRM input'!S502</f>
        <v>0</v>
      </c>
      <c r="AD131" s="432">
        <f>'PTRM input'!T502</f>
        <v>0</v>
      </c>
      <c r="AE131" s="432">
        <f>'PTRM input'!U502</f>
        <v>0</v>
      </c>
      <c r="AF131" s="432">
        <f>'PTRM input'!V502</f>
        <v>0</v>
      </c>
      <c r="AG131" s="432">
        <f>'PTRM input'!W502</f>
        <v>0</v>
      </c>
      <c r="AH131" s="462">
        <f>'PTRM input'!S642</f>
        <v>0</v>
      </c>
      <c r="AI131" s="432">
        <f>'PTRM input'!T642</f>
        <v>0</v>
      </c>
      <c r="AJ131" s="432">
        <f>'PTRM input'!U642</f>
        <v>0</v>
      </c>
      <c r="AK131" s="432">
        <f>'PTRM input'!V642</f>
        <v>0</v>
      </c>
      <c r="AL131" s="463">
        <f>'PTRM input'!W642</f>
        <v>0</v>
      </c>
      <c r="AM131" s="462">
        <f>'PTRM input'!X502</f>
        <v>0</v>
      </c>
      <c r="AN131" s="432">
        <f>'PTRM input'!Y502</f>
        <v>0</v>
      </c>
      <c r="AO131" s="432">
        <f>'PTRM input'!Z502</f>
        <v>0</v>
      </c>
      <c r="AP131" s="432">
        <f>'PTRM input'!AA502</f>
        <v>0</v>
      </c>
      <c r="AQ131" s="432">
        <f>'PTRM input'!AB502</f>
        <v>0</v>
      </c>
      <c r="AR131" s="463">
        <f>'PTRM input'!AC502</f>
        <v>0</v>
      </c>
      <c r="AS131" s="462">
        <f>'PTRM input'!Y642</f>
        <v>0</v>
      </c>
      <c r="AT131" s="432">
        <f>'PTRM input'!Z642</f>
        <v>0</v>
      </c>
      <c r="AU131" s="432">
        <f>'PTRM input'!AA642</f>
        <v>0</v>
      </c>
      <c r="AV131" s="432">
        <f>'PTRM input'!AB642</f>
        <v>0</v>
      </c>
      <c r="AW131" s="463">
        <f>'PTRM input'!AC642</f>
        <v>0</v>
      </c>
      <c r="AX131" s="462">
        <f>'PTRM input'!AD502</f>
        <v>0</v>
      </c>
      <c r="AY131" s="432">
        <f>'PTRM input'!AE502</f>
        <v>0</v>
      </c>
      <c r="AZ131" s="432">
        <f>'PTRM input'!AF502</f>
        <v>0</v>
      </c>
      <c r="BA131" s="432">
        <f>'PTRM input'!AG502</f>
        <v>0</v>
      </c>
      <c r="BB131" s="432">
        <f>'PTRM input'!AH502</f>
        <v>0</v>
      </c>
      <c r="BC131" s="463">
        <f>'PTRM input'!AI502</f>
        <v>0</v>
      </c>
      <c r="BD131" s="462">
        <f>'PTRM input'!AE642</f>
        <v>0</v>
      </c>
      <c r="BE131" s="432">
        <f>'PTRM input'!AF642</f>
        <v>0</v>
      </c>
      <c r="BF131" s="432">
        <f>'PTRM input'!AG642</f>
        <v>0</v>
      </c>
      <c r="BG131" s="432">
        <f>'PTRM input'!AH642</f>
        <v>0</v>
      </c>
      <c r="BH131" s="463">
        <f>'PTRM input'!AI642</f>
        <v>0</v>
      </c>
      <c r="BI131" s="462">
        <f>'PTRM input'!AJ502</f>
        <v>0</v>
      </c>
      <c r="BJ131" s="432">
        <f>'PTRM input'!AK502</f>
        <v>0</v>
      </c>
      <c r="BK131" s="432">
        <f>'PTRM input'!AL502</f>
        <v>0</v>
      </c>
      <c r="BL131" s="432">
        <f>'PTRM input'!AM502</f>
        <v>0</v>
      </c>
      <c r="BM131" s="432">
        <f>'PTRM input'!AN502</f>
        <v>0</v>
      </c>
      <c r="BN131" s="463">
        <f>'PTRM input'!AO502</f>
        <v>0</v>
      </c>
      <c r="BO131" s="462">
        <f>'PTRM input'!AK642</f>
        <v>0</v>
      </c>
      <c r="BP131" s="432">
        <f>'PTRM input'!AL642</f>
        <v>0</v>
      </c>
      <c r="BQ131" s="432">
        <f>'PTRM input'!AM642</f>
        <v>0</v>
      </c>
      <c r="BR131" s="432">
        <f>'PTRM input'!AN642</f>
        <v>0</v>
      </c>
      <c r="BS131" s="463">
        <f>'PTRM input'!AO642</f>
        <v>0</v>
      </c>
      <c r="BT131" s="462">
        <f>'PTRM input'!AP502</f>
        <v>0</v>
      </c>
      <c r="BU131" s="432">
        <f>'PTRM input'!AQ502</f>
        <v>0</v>
      </c>
      <c r="BV131" s="432">
        <f>'PTRM input'!AR502</f>
        <v>0</v>
      </c>
      <c r="BW131" s="432">
        <f>'PTRM input'!AS502</f>
        <v>0</v>
      </c>
      <c r="BX131" s="432">
        <f>'PTRM input'!AT502</f>
        <v>0</v>
      </c>
      <c r="BY131" s="463">
        <f>'PTRM input'!AU502</f>
        <v>0</v>
      </c>
      <c r="BZ131" s="462">
        <f>'PTRM input'!AQ642</f>
        <v>0</v>
      </c>
      <c r="CA131" s="432">
        <f>'PTRM input'!AR642</f>
        <v>0</v>
      </c>
      <c r="CB131" s="432">
        <f>'PTRM input'!AS642</f>
        <v>0</v>
      </c>
      <c r="CC131" s="432">
        <f>'PTRM input'!AT642</f>
        <v>0</v>
      </c>
      <c r="CD131" s="463">
        <f>'PTRM input'!AU642</f>
        <v>0</v>
      </c>
      <c r="CE131" s="462">
        <f>'PTRM input'!AV502</f>
        <v>0</v>
      </c>
      <c r="CF131" s="432">
        <f>'PTRM input'!AW502</f>
        <v>0</v>
      </c>
      <c r="CG131" s="432">
        <f>'PTRM input'!AX502</f>
        <v>0</v>
      </c>
      <c r="CH131" s="432">
        <f>'PTRM input'!AY502</f>
        <v>0</v>
      </c>
      <c r="CI131" s="432">
        <f>'PTRM input'!AZ502</f>
        <v>0</v>
      </c>
      <c r="CJ131" s="463">
        <f>'PTRM input'!BA502</f>
        <v>0</v>
      </c>
      <c r="CK131" s="462">
        <f>'PTRM input'!AW642</f>
        <v>0</v>
      </c>
      <c r="CL131" s="432">
        <f>'PTRM input'!AX642</f>
        <v>0</v>
      </c>
      <c r="CM131" s="432">
        <f>'PTRM input'!AY642</f>
        <v>0</v>
      </c>
      <c r="CN131" s="432">
        <f>'PTRM input'!AZ642</f>
        <v>0</v>
      </c>
      <c r="CO131" s="463">
        <f>'PTRM input'!BA642</f>
        <v>0</v>
      </c>
      <c r="CP131" s="462">
        <f>'PTRM input'!BB502</f>
        <v>0</v>
      </c>
      <c r="CQ131" s="432">
        <f>'PTRM input'!BC502</f>
        <v>0</v>
      </c>
      <c r="CR131" s="432">
        <f>'PTRM input'!BD502</f>
        <v>0</v>
      </c>
      <c r="CS131" s="432">
        <f>'PTRM input'!BE502</f>
        <v>0</v>
      </c>
      <c r="CT131" s="432">
        <f>'PTRM input'!BF502</f>
        <v>0</v>
      </c>
      <c r="CU131" s="463">
        <f>'PTRM input'!BG502</f>
        <v>0</v>
      </c>
      <c r="CV131" s="462">
        <f>'PTRM input'!BC642</f>
        <v>0</v>
      </c>
      <c r="CW131" s="432">
        <f>'PTRM input'!BD642</f>
        <v>0</v>
      </c>
      <c r="CX131" s="432">
        <f>'PTRM input'!BE642</f>
        <v>0</v>
      </c>
      <c r="CY131" s="432">
        <f>'PTRM input'!BF642</f>
        <v>0</v>
      </c>
      <c r="CZ131" s="463">
        <f>'PTRM input'!BG642</f>
        <v>0</v>
      </c>
      <c r="DA131" s="462">
        <f>'PTRM input'!BH502</f>
        <v>0</v>
      </c>
      <c r="DB131" s="432">
        <f>'PTRM input'!BI502</f>
        <v>0</v>
      </c>
      <c r="DC131" s="432">
        <f>'PTRM input'!BJ502</f>
        <v>0</v>
      </c>
      <c r="DD131" s="432">
        <f>'PTRM input'!BK502</f>
        <v>0</v>
      </c>
      <c r="DE131" s="432">
        <f>'PTRM input'!BL502</f>
        <v>0</v>
      </c>
      <c r="DF131" s="463">
        <f>'PTRM input'!BM502</f>
        <v>0</v>
      </c>
      <c r="DG131" s="462">
        <f>'PTRM input'!BI642</f>
        <v>0</v>
      </c>
      <c r="DH131" s="432">
        <f>'PTRM input'!BJ642</f>
        <v>0</v>
      </c>
      <c r="DI131" s="432">
        <f>'PTRM input'!BK642</f>
        <v>0</v>
      </c>
      <c r="DJ131" s="432">
        <f>'PTRM input'!BL642</f>
        <v>0</v>
      </c>
      <c r="DK131" s="463">
        <f>'PTRM input'!BM642</f>
        <v>0</v>
      </c>
      <c r="DL131" s="462">
        <f>'PTRM input'!BN502</f>
        <v>0</v>
      </c>
      <c r="DM131" s="432">
        <f>'PTRM input'!BO502</f>
        <v>0</v>
      </c>
      <c r="DN131" s="432">
        <f>'PTRM input'!BP502</f>
        <v>0</v>
      </c>
      <c r="DO131" s="432">
        <f>'PTRM input'!BQ502</f>
        <v>0</v>
      </c>
      <c r="DP131" s="432">
        <f>'PTRM input'!BR502</f>
        <v>0</v>
      </c>
      <c r="DQ131" s="463">
        <f>'PTRM input'!BS502</f>
        <v>0</v>
      </c>
      <c r="DR131" s="462">
        <f>'PTRM input'!BO642</f>
        <v>0</v>
      </c>
      <c r="DS131" s="432">
        <f>'PTRM input'!BP642</f>
        <v>0</v>
      </c>
      <c r="DT131" s="432">
        <f>'PTRM input'!BQ642</f>
        <v>0</v>
      </c>
      <c r="DU131" s="432">
        <f>'PTRM input'!BR642</f>
        <v>0</v>
      </c>
      <c r="DV131" s="463">
        <f>'PTRM input'!BS642</f>
        <v>0</v>
      </c>
      <c r="DW131" s="462">
        <f>'PTRM input'!BT502</f>
        <v>0</v>
      </c>
      <c r="DX131" s="432">
        <f>'PTRM input'!BU502</f>
        <v>0</v>
      </c>
      <c r="DY131" s="432">
        <f>'PTRM input'!BV502</f>
        <v>0</v>
      </c>
      <c r="DZ131" s="432">
        <f>'PTRM input'!BW502</f>
        <v>0</v>
      </c>
      <c r="EA131" s="432">
        <f>'PTRM input'!BX502</f>
        <v>0</v>
      </c>
      <c r="EB131" s="463">
        <f>'PTRM input'!BY502</f>
        <v>0</v>
      </c>
      <c r="EC131" s="462">
        <f>'PTRM input'!BU642</f>
        <v>0</v>
      </c>
      <c r="ED131" s="432">
        <f>'PTRM input'!BV642</f>
        <v>0</v>
      </c>
      <c r="EE131" s="432">
        <f>'PTRM input'!BW642</f>
        <v>0</v>
      </c>
      <c r="EF131" s="432">
        <f>'PTRM input'!BX642</f>
        <v>0</v>
      </c>
      <c r="EG131" s="463">
        <f>'PTRM input'!BY642</f>
        <v>0</v>
      </c>
      <c r="EH131" s="462">
        <f>'PTRM input'!BZ502</f>
        <v>0</v>
      </c>
      <c r="EI131" s="432">
        <f>'PTRM input'!CA502</f>
        <v>0</v>
      </c>
      <c r="EJ131" s="432">
        <f>'PTRM input'!CB502</f>
        <v>0</v>
      </c>
      <c r="EK131" s="432">
        <f>'PTRM input'!CC502</f>
        <v>0</v>
      </c>
      <c r="EL131" s="432">
        <f>'PTRM input'!CD502</f>
        <v>0</v>
      </c>
      <c r="EM131" s="463">
        <f>'PTRM input'!CE502</f>
        <v>0</v>
      </c>
      <c r="EN131" s="462">
        <f>'PTRM input'!CA642</f>
        <v>0</v>
      </c>
      <c r="EO131" s="432">
        <f>'PTRM input'!CB642</f>
        <v>0</v>
      </c>
      <c r="EP131" s="432">
        <f>'PTRM input'!CC642</f>
        <v>0</v>
      </c>
      <c r="EQ131" s="432">
        <f>'PTRM input'!CD642</f>
        <v>0</v>
      </c>
      <c r="ER131" s="463">
        <f>'PTRM input'!CE642</f>
        <v>0</v>
      </c>
      <c r="ES131" s="462">
        <f>'PTRM input'!CF502</f>
        <v>0</v>
      </c>
      <c r="ET131" s="432">
        <f>'PTRM input'!CG502</f>
        <v>0</v>
      </c>
      <c r="EU131" s="432">
        <f>'PTRM input'!CH502</f>
        <v>0</v>
      </c>
      <c r="EV131" s="432">
        <f>'PTRM input'!CI502</f>
        <v>0</v>
      </c>
      <c r="EW131" s="432">
        <f>'PTRM input'!CJ502</f>
        <v>0</v>
      </c>
      <c r="EX131" s="463">
        <f>'PTRM input'!CK502</f>
        <v>0</v>
      </c>
      <c r="EY131" s="462">
        <f>'PTRM input'!CG642</f>
        <v>0</v>
      </c>
      <c r="EZ131" s="432">
        <f>'PTRM input'!CH642</f>
        <v>0</v>
      </c>
      <c r="FA131" s="432">
        <f>'PTRM input'!CI642</f>
        <v>0</v>
      </c>
      <c r="FB131" s="432">
        <f>'PTRM input'!CJ642</f>
        <v>0</v>
      </c>
      <c r="FC131" s="463">
        <f>'PTRM input'!CK642</f>
        <v>0</v>
      </c>
      <c r="FD131" s="462">
        <f>'PTRM input'!CL502</f>
        <v>0</v>
      </c>
      <c r="FE131" s="432">
        <f>'PTRM input'!CM502</f>
        <v>0</v>
      </c>
      <c r="FF131" s="432">
        <f>'PTRM input'!CN502</f>
        <v>0</v>
      </c>
      <c r="FG131" s="432">
        <f>'PTRM input'!CO502</f>
        <v>0</v>
      </c>
      <c r="FH131" s="432">
        <f>'PTRM input'!CP502</f>
        <v>0</v>
      </c>
      <c r="FI131" s="463">
        <f>'PTRM input'!CQ502</f>
        <v>0</v>
      </c>
      <c r="FJ131" s="462">
        <f>'PTRM input'!CM642</f>
        <v>0</v>
      </c>
      <c r="FK131" s="432">
        <f>'PTRM input'!CN642</f>
        <v>0</v>
      </c>
      <c r="FL131" s="432">
        <f>'PTRM input'!CO642</f>
        <v>0</v>
      </c>
      <c r="FM131" s="432">
        <f>'PTRM input'!CP642</f>
        <v>0</v>
      </c>
      <c r="FN131" s="463">
        <f>'PTRM input'!CQ642</f>
        <v>0</v>
      </c>
      <c r="FO131" s="462">
        <f>'PTRM input'!CR502</f>
        <v>0</v>
      </c>
      <c r="FP131" s="432">
        <f>'PTRM input'!CS502</f>
        <v>0</v>
      </c>
      <c r="FQ131" s="432">
        <f>'PTRM input'!CT502</f>
        <v>0</v>
      </c>
      <c r="FR131" s="432">
        <f>'PTRM input'!CU502</f>
        <v>0</v>
      </c>
      <c r="FS131" s="432">
        <f>'PTRM input'!CV502</f>
        <v>0</v>
      </c>
      <c r="FT131" s="463">
        <f>'PTRM input'!CW502</f>
        <v>0</v>
      </c>
      <c r="FU131" s="462">
        <f>'PTRM input'!CS642</f>
        <v>0</v>
      </c>
      <c r="FV131" s="432">
        <f>'PTRM input'!CT642</f>
        <v>0</v>
      </c>
      <c r="FW131" s="432">
        <f>'PTRM input'!CU642</f>
        <v>0</v>
      </c>
      <c r="FX131" s="432">
        <f>'PTRM input'!CV642</f>
        <v>0</v>
      </c>
      <c r="FY131" s="463">
        <f>'PTRM input'!CW642</f>
        <v>0</v>
      </c>
      <c r="FZ131" s="462">
        <f>'PTRM input'!CX502</f>
        <v>0</v>
      </c>
      <c r="GA131" s="432">
        <f>'PTRM input'!CY502</f>
        <v>0</v>
      </c>
      <c r="GB131" s="432">
        <f>'PTRM input'!CZ502</f>
        <v>0</v>
      </c>
      <c r="GC131" s="432">
        <f>'PTRM input'!DA502</f>
        <v>0</v>
      </c>
      <c r="GD131" s="432">
        <f>'PTRM input'!DB502</f>
        <v>0</v>
      </c>
      <c r="GE131" s="463">
        <f>'PTRM input'!DC502</f>
        <v>0</v>
      </c>
      <c r="GF131" s="462">
        <f>'PTRM input'!CY642</f>
        <v>0</v>
      </c>
      <c r="GG131" s="432">
        <f>'PTRM input'!CZ642</f>
        <v>0</v>
      </c>
      <c r="GH131" s="432">
        <f>'PTRM input'!DA642</f>
        <v>0</v>
      </c>
      <c r="GI131" s="432">
        <f>'PTRM input'!DB642</f>
        <v>0</v>
      </c>
      <c r="GJ131" s="463">
        <f>'PTRM input'!DC642</f>
        <v>0</v>
      </c>
    </row>
    <row r="132" spans="1:192" s="4" customFormat="1">
      <c r="A132" s="22"/>
      <c r="B132" s="22"/>
      <c r="C132" s="22"/>
      <c r="D132" s="22"/>
      <c r="E132" s="432" t="str">
        <f>'PTRM input'!E503</f>
        <v>New Tariff 11</v>
      </c>
      <c r="F132" s="462">
        <f>'PTRM input'!F503</f>
        <v>0</v>
      </c>
      <c r="G132" s="432">
        <f>'PTRM input'!G503</f>
        <v>0</v>
      </c>
      <c r="H132" s="432">
        <f>'PTRM input'!H503</f>
        <v>0</v>
      </c>
      <c r="I132" s="432">
        <f>'PTRM input'!I503</f>
        <v>0</v>
      </c>
      <c r="J132" s="432">
        <f>'PTRM input'!J503</f>
        <v>0</v>
      </c>
      <c r="K132" s="463">
        <f>'PTRM input'!K503</f>
        <v>0</v>
      </c>
      <c r="L132" s="432">
        <f>'PTRM input'!G643</f>
        <v>0</v>
      </c>
      <c r="M132" s="432">
        <f>'PTRM input'!H643</f>
        <v>0</v>
      </c>
      <c r="N132" s="432">
        <f>'PTRM input'!I643</f>
        <v>0</v>
      </c>
      <c r="O132" s="432">
        <f>'PTRM input'!J643</f>
        <v>0</v>
      </c>
      <c r="P132" s="463">
        <f>'PTRM input'!K643</f>
        <v>0</v>
      </c>
      <c r="Q132" s="462">
        <f>'PTRM input'!L503</f>
        <v>0</v>
      </c>
      <c r="R132" s="432">
        <f>'PTRM input'!M503</f>
        <v>0</v>
      </c>
      <c r="S132" s="432">
        <f>'PTRM input'!N503</f>
        <v>0</v>
      </c>
      <c r="T132" s="432">
        <f>'PTRM input'!O503</f>
        <v>0</v>
      </c>
      <c r="U132" s="432">
        <f>'PTRM input'!P503</f>
        <v>0</v>
      </c>
      <c r="V132" s="463">
        <f>'PTRM input'!Q503</f>
        <v>0</v>
      </c>
      <c r="W132" s="432">
        <f>'PTRM input'!M643</f>
        <v>0</v>
      </c>
      <c r="X132" s="432">
        <f>'PTRM input'!N643</f>
        <v>0</v>
      </c>
      <c r="Y132" s="432">
        <f>'PTRM input'!O643</f>
        <v>0</v>
      </c>
      <c r="Z132" s="432">
        <f>'PTRM input'!P643</f>
        <v>0</v>
      </c>
      <c r="AA132" s="463">
        <f>'PTRM input'!Q643</f>
        <v>0</v>
      </c>
      <c r="AB132" s="432">
        <f>'PTRM input'!R503</f>
        <v>0</v>
      </c>
      <c r="AC132" s="432">
        <f>'PTRM input'!S503</f>
        <v>0</v>
      </c>
      <c r="AD132" s="432">
        <f>'PTRM input'!T503</f>
        <v>0</v>
      </c>
      <c r="AE132" s="432">
        <f>'PTRM input'!U503</f>
        <v>0</v>
      </c>
      <c r="AF132" s="432">
        <f>'PTRM input'!V503</f>
        <v>0</v>
      </c>
      <c r="AG132" s="432">
        <f>'PTRM input'!W503</f>
        <v>0</v>
      </c>
      <c r="AH132" s="462">
        <f>'PTRM input'!S643</f>
        <v>0</v>
      </c>
      <c r="AI132" s="432">
        <f>'PTRM input'!T643</f>
        <v>0</v>
      </c>
      <c r="AJ132" s="432">
        <f>'PTRM input'!U643</f>
        <v>0</v>
      </c>
      <c r="AK132" s="432">
        <f>'PTRM input'!V643</f>
        <v>0</v>
      </c>
      <c r="AL132" s="463">
        <f>'PTRM input'!W643</f>
        <v>0</v>
      </c>
      <c r="AM132" s="462">
        <f>'PTRM input'!X503</f>
        <v>0</v>
      </c>
      <c r="AN132" s="432">
        <f>'PTRM input'!Y503</f>
        <v>0</v>
      </c>
      <c r="AO132" s="432">
        <f>'PTRM input'!Z503</f>
        <v>0</v>
      </c>
      <c r="AP132" s="432">
        <f>'PTRM input'!AA503</f>
        <v>0</v>
      </c>
      <c r="AQ132" s="432">
        <f>'PTRM input'!AB503</f>
        <v>0</v>
      </c>
      <c r="AR132" s="463">
        <f>'PTRM input'!AC503</f>
        <v>0</v>
      </c>
      <c r="AS132" s="462">
        <f>'PTRM input'!Y643</f>
        <v>0</v>
      </c>
      <c r="AT132" s="432">
        <f>'PTRM input'!Z643</f>
        <v>0</v>
      </c>
      <c r="AU132" s="432">
        <f>'PTRM input'!AA643</f>
        <v>0</v>
      </c>
      <c r="AV132" s="432">
        <f>'PTRM input'!AB643</f>
        <v>0</v>
      </c>
      <c r="AW132" s="463">
        <f>'PTRM input'!AC643</f>
        <v>0</v>
      </c>
      <c r="AX132" s="462">
        <f>'PTRM input'!AD503</f>
        <v>0</v>
      </c>
      <c r="AY132" s="432">
        <f>'PTRM input'!AE503</f>
        <v>0</v>
      </c>
      <c r="AZ132" s="432">
        <f>'PTRM input'!AF503</f>
        <v>0</v>
      </c>
      <c r="BA132" s="432">
        <f>'PTRM input'!AG503</f>
        <v>0</v>
      </c>
      <c r="BB132" s="432">
        <f>'PTRM input'!AH503</f>
        <v>0</v>
      </c>
      <c r="BC132" s="463">
        <f>'PTRM input'!AI503</f>
        <v>0</v>
      </c>
      <c r="BD132" s="462">
        <f>'PTRM input'!AE643</f>
        <v>0</v>
      </c>
      <c r="BE132" s="432">
        <f>'PTRM input'!AF643</f>
        <v>0</v>
      </c>
      <c r="BF132" s="432">
        <f>'PTRM input'!AG643</f>
        <v>0</v>
      </c>
      <c r="BG132" s="432">
        <f>'PTRM input'!AH643</f>
        <v>0</v>
      </c>
      <c r="BH132" s="463">
        <f>'PTRM input'!AI643</f>
        <v>0</v>
      </c>
      <c r="BI132" s="462">
        <f>'PTRM input'!AJ503</f>
        <v>0</v>
      </c>
      <c r="BJ132" s="432">
        <f>'PTRM input'!AK503</f>
        <v>0</v>
      </c>
      <c r="BK132" s="432">
        <f>'PTRM input'!AL503</f>
        <v>0</v>
      </c>
      <c r="BL132" s="432">
        <f>'PTRM input'!AM503</f>
        <v>0</v>
      </c>
      <c r="BM132" s="432">
        <f>'PTRM input'!AN503</f>
        <v>0</v>
      </c>
      <c r="BN132" s="463">
        <f>'PTRM input'!AO503</f>
        <v>0</v>
      </c>
      <c r="BO132" s="462">
        <f>'PTRM input'!AK643</f>
        <v>0</v>
      </c>
      <c r="BP132" s="432">
        <f>'PTRM input'!AL643</f>
        <v>0</v>
      </c>
      <c r="BQ132" s="432">
        <f>'PTRM input'!AM643</f>
        <v>0</v>
      </c>
      <c r="BR132" s="432">
        <f>'PTRM input'!AN643</f>
        <v>0</v>
      </c>
      <c r="BS132" s="463">
        <f>'PTRM input'!AO643</f>
        <v>0</v>
      </c>
      <c r="BT132" s="462">
        <f>'PTRM input'!AP503</f>
        <v>0</v>
      </c>
      <c r="BU132" s="432">
        <f>'PTRM input'!AQ503</f>
        <v>0</v>
      </c>
      <c r="BV132" s="432">
        <f>'PTRM input'!AR503</f>
        <v>0</v>
      </c>
      <c r="BW132" s="432">
        <f>'PTRM input'!AS503</f>
        <v>0</v>
      </c>
      <c r="BX132" s="432">
        <f>'PTRM input'!AT503</f>
        <v>0</v>
      </c>
      <c r="BY132" s="463">
        <f>'PTRM input'!AU503</f>
        <v>0</v>
      </c>
      <c r="BZ132" s="462">
        <f>'PTRM input'!AQ643</f>
        <v>0</v>
      </c>
      <c r="CA132" s="432">
        <f>'PTRM input'!AR643</f>
        <v>0</v>
      </c>
      <c r="CB132" s="432">
        <f>'PTRM input'!AS643</f>
        <v>0</v>
      </c>
      <c r="CC132" s="432">
        <f>'PTRM input'!AT643</f>
        <v>0</v>
      </c>
      <c r="CD132" s="463">
        <f>'PTRM input'!AU643</f>
        <v>0</v>
      </c>
      <c r="CE132" s="462">
        <f>'PTRM input'!AV503</f>
        <v>0</v>
      </c>
      <c r="CF132" s="432">
        <f>'PTRM input'!AW503</f>
        <v>0</v>
      </c>
      <c r="CG132" s="432">
        <f>'PTRM input'!AX503</f>
        <v>0</v>
      </c>
      <c r="CH132" s="432">
        <f>'PTRM input'!AY503</f>
        <v>0</v>
      </c>
      <c r="CI132" s="432">
        <f>'PTRM input'!AZ503</f>
        <v>0</v>
      </c>
      <c r="CJ132" s="463">
        <f>'PTRM input'!BA503</f>
        <v>0</v>
      </c>
      <c r="CK132" s="462">
        <f>'PTRM input'!AW643</f>
        <v>0</v>
      </c>
      <c r="CL132" s="432">
        <f>'PTRM input'!AX643</f>
        <v>0</v>
      </c>
      <c r="CM132" s="432">
        <f>'PTRM input'!AY643</f>
        <v>0</v>
      </c>
      <c r="CN132" s="432">
        <f>'PTRM input'!AZ643</f>
        <v>0</v>
      </c>
      <c r="CO132" s="463">
        <f>'PTRM input'!BA643</f>
        <v>0</v>
      </c>
      <c r="CP132" s="462">
        <f>'PTRM input'!BB503</f>
        <v>0</v>
      </c>
      <c r="CQ132" s="432">
        <f>'PTRM input'!BC503</f>
        <v>0</v>
      </c>
      <c r="CR132" s="432">
        <f>'PTRM input'!BD503</f>
        <v>0</v>
      </c>
      <c r="CS132" s="432">
        <f>'PTRM input'!BE503</f>
        <v>0</v>
      </c>
      <c r="CT132" s="432">
        <f>'PTRM input'!BF503</f>
        <v>0</v>
      </c>
      <c r="CU132" s="463">
        <f>'PTRM input'!BG503</f>
        <v>0</v>
      </c>
      <c r="CV132" s="462">
        <f>'PTRM input'!BC643</f>
        <v>0</v>
      </c>
      <c r="CW132" s="432">
        <f>'PTRM input'!BD643</f>
        <v>0</v>
      </c>
      <c r="CX132" s="432">
        <f>'PTRM input'!BE643</f>
        <v>0</v>
      </c>
      <c r="CY132" s="432">
        <f>'PTRM input'!BF643</f>
        <v>0</v>
      </c>
      <c r="CZ132" s="463">
        <f>'PTRM input'!BG643</f>
        <v>0</v>
      </c>
      <c r="DA132" s="462">
        <f>'PTRM input'!BH503</f>
        <v>0</v>
      </c>
      <c r="DB132" s="432">
        <f>'PTRM input'!BI503</f>
        <v>0</v>
      </c>
      <c r="DC132" s="432">
        <f>'PTRM input'!BJ503</f>
        <v>0</v>
      </c>
      <c r="DD132" s="432">
        <f>'PTRM input'!BK503</f>
        <v>0</v>
      </c>
      <c r="DE132" s="432">
        <f>'PTRM input'!BL503</f>
        <v>0</v>
      </c>
      <c r="DF132" s="463">
        <f>'PTRM input'!BM503</f>
        <v>0</v>
      </c>
      <c r="DG132" s="462">
        <f>'PTRM input'!BI643</f>
        <v>0</v>
      </c>
      <c r="DH132" s="432">
        <f>'PTRM input'!BJ643</f>
        <v>0</v>
      </c>
      <c r="DI132" s="432">
        <f>'PTRM input'!BK643</f>
        <v>0</v>
      </c>
      <c r="DJ132" s="432">
        <f>'PTRM input'!BL643</f>
        <v>0</v>
      </c>
      <c r="DK132" s="463">
        <f>'PTRM input'!BM643</f>
        <v>0</v>
      </c>
      <c r="DL132" s="462">
        <f>'PTRM input'!BN503</f>
        <v>0</v>
      </c>
      <c r="DM132" s="432">
        <f>'PTRM input'!BO503</f>
        <v>0</v>
      </c>
      <c r="DN132" s="432">
        <f>'PTRM input'!BP503</f>
        <v>0</v>
      </c>
      <c r="DO132" s="432">
        <f>'PTRM input'!BQ503</f>
        <v>0</v>
      </c>
      <c r="DP132" s="432">
        <f>'PTRM input'!BR503</f>
        <v>0</v>
      </c>
      <c r="DQ132" s="463">
        <f>'PTRM input'!BS503</f>
        <v>0</v>
      </c>
      <c r="DR132" s="462">
        <f>'PTRM input'!BO643</f>
        <v>0</v>
      </c>
      <c r="DS132" s="432">
        <f>'PTRM input'!BP643</f>
        <v>0</v>
      </c>
      <c r="DT132" s="432">
        <f>'PTRM input'!BQ643</f>
        <v>0</v>
      </c>
      <c r="DU132" s="432">
        <f>'PTRM input'!BR643</f>
        <v>0</v>
      </c>
      <c r="DV132" s="463">
        <f>'PTRM input'!BS643</f>
        <v>0</v>
      </c>
      <c r="DW132" s="462">
        <f>'PTRM input'!BT503</f>
        <v>0</v>
      </c>
      <c r="DX132" s="432">
        <f>'PTRM input'!BU503</f>
        <v>0</v>
      </c>
      <c r="DY132" s="432">
        <f>'PTRM input'!BV503</f>
        <v>0</v>
      </c>
      <c r="DZ132" s="432">
        <f>'PTRM input'!BW503</f>
        <v>0</v>
      </c>
      <c r="EA132" s="432">
        <f>'PTRM input'!BX503</f>
        <v>0</v>
      </c>
      <c r="EB132" s="463">
        <f>'PTRM input'!BY503</f>
        <v>0</v>
      </c>
      <c r="EC132" s="462">
        <f>'PTRM input'!BU643</f>
        <v>0</v>
      </c>
      <c r="ED132" s="432">
        <f>'PTRM input'!BV643</f>
        <v>0</v>
      </c>
      <c r="EE132" s="432">
        <f>'PTRM input'!BW643</f>
        <v>0</v>
      </c>
      <c r="EF132" s="432">
        <f>'PTRM input'!BX643</f>
        <v>0</v>
      </c>
      <c r="EG132" s="463">
        <f>'PTRM input'!BY643</f>
        <v>0</v>
      </c>
      <c r="EH132" s="462">
        <f>'PTRM input'!BZ503</f>
        <v>0</v>
      </c>
      <c r="EI132" s="432">
        <f>'PTRM input'!CA503</f>
        <v>0</v>
      </c>
      <c r="EJ132" s="432">
        <f>'PTRM input'!CB503</f>
        <v>0</v>
      </c>
      <c r="EK132" s="432">
        <f>'PTRM input'!CC503</f>
        <v>0</v>
      </c>
      <c r="EL132" s="432">
        <f>'PTRM input'!CD503</f>
        <v>0</v>
      </c>
      <c r="EM132" s="463">
        <f>'PTRM input'!CE503</f>
        <v>0</v>
      </c>
      <c r="EN132" s="462">
        <f>'PTRM input'!CA643</f>
        <v>0</v>
      </c>
      <c r="EO132" s="432">
        <f>'PTRM input'!CB643</f>
        <v>0</v>
      </c>
      <c r="EP132" s="432">
        <f>'PTRM input'!CC643</f>
        <v>0</v>
      </c>
      <c r="EQ132" s="432">
        <f>'PTRM input'!CD643</f>
        <v>0</v>
      </c>
      <c r="ER132" s="463">
        <f>'PTRM input'!CE643</f>
        <v>0</v>
      </c>
      <c r="ES132" s="462">
        <f>'PTRM input'!CF503</f>
        <v>0</v>
      </c>
      <c r="ET132" s="432">
        <f>'PTRM input'!CG503</f>
        <v>0</v>
      </c>
      <c r="EU132" s="432">
        <f>'PTRM input'!CH503</f>
        <v>0</v>
      </c>
      <c r="EV132" s="432">
        <f>'PTRM input'!CI503</f>
        <v>0</v>
      </c>
      <c r="EW132" s="432">
        <f>'PTRM input'!CJ503</f>
        <v>0</v>
      </c>
      <c r="EX132" s="463">
        <f>'PTRM input'!CK503</f>
        <v>0</v>
      </c>
      <c r="EY132" s="462">
        <f>'PTRM input'!CG643</f>
        <v>0</v>
      </c>
      <c r="EZ132" s="432">
        <f>'PTRM input'!CH643</f>
        <v>0</v>
      </c>
      <c r="FA132" s="432">
        <f>'PTRM input'!CI643</f>
        <v>0</v>
      </c>
      <c r="FB132" s="432">
        <f>'PTRM input'!CJ643</f>
        <v>0</v>
      </c>
      <c r="FC132" s="463">
        <f>'PTRM input'!CK643</f>
        <v>0</v>
      </c>
      <c r="FD132" s="462">
        <f>'PTRM input'!CL503</f>
        <v>0</v>
      </c>
      <c r="FE132" s="432">
        <f>'PTRM input'!CM503</f>
        <v>0</v>
      </c>
      <c r="FF132" s="432">
        <f>'PTRM input'!CN503</f>
        <v>0</v>
      </c>
      <c r="FG132" s="432">
        <f>'PTRM input'!CO503</f>
        <v>0</v>
      </c>
      <c r="FH132" s="432">
        <f>'PTRM input'!CP503</f>
        <v>0</v>
      </c>
      <c r="FI132" s="463">
        <f>'PTRM input'!CQ503</f>
        <v>0</v>
      </c>
      <c r="FJ132" s="462">
        <f>'PTRM input'!CM643</f>
        <v>0</v>
      </c>
      <c r="FK132" s="432">
        <f>'PTRM input'!CN643</f>
        <v>0</v>
      </c>
      <c r="FL132" s="432">
        <f>'PTRM input'!CO643</f>
        <v>0</v>
      </c>
      <c r="FM132" s="432">
        <f>'PTRM input'!CP643</f>
        <v>0</v>
      </c>
      <c r="FN132" s="463">
        <f>'PTRM input'!CQ643</f>
        <v>0</v>
      </c>
      <c r="FO132" s="462">
        <f>'PTRM input'!CR503</f>
        <v>0</v>
      </c>
      <c r="FP132" s="432">
        <f>'PTRM input'!CS503</f>
        <v>0</v>
      </c>
      <c r="FQ132" s="432">
        <f>'PTRM input'!CT503</f>
        <v>0</v>
      </c>
      <c r="FR132" s="432">
        <f>'PTRM input'!CU503</f>
        <v>0</v>
      </c>
      <c r="FS132" s="432">
        <f>'PTRM input'!CV503</f>
        <v>0</v>
      </c>
      <c r="FT132" s="463">
        <f>'PTRM input'!CW503</f>
        <v>0</v>
      </c>
      <c r="FU132" s="462">
        <f>'PTRM input'!CS643</f>
        <v>0</v>
      </c>
      <c r="FV132" s="432">
        <f>'PTRM input'!CT643</f>
        <v>0</v>
      </c>
      <c r="FW132" s="432">
        <f>'PTRM input'!CU643</f>
        <v>0</v>
      </c>
      <c r="FX132" s="432">
        <f>'PTRM input'!CV643</f>
        <v>0</v>
      </c>
      <c r="FY132" s="463">
        <f>'PTRM input'!CW643</f>
        <v>0</v>
      </c>
      <c r="FZ132" s="462">
        <f>'PTRM input'!CX503</f>
        <v>0</v>
      </c>
      <c r="GA132" s="432">
        <f>'PTRM input'!CY503</f>
        <v>0</v>
      </c>
      <c r="GB132" s="432">
        <f>'PTRM input'!CZ503</f>
        <v>0</v>
      </c>
      <c r="GC132" s="432">
        <f>'PTRM input'!DA503</f>
        <v>0</v>
      </c>
      <c r="GD132" s="432">
        <f>'PTRM input'!DB503</f>
        <v>0</v>
      </c>
      <c r="GE132" s="463">
        <f>'PTRM input'!DC503</f>
        <v>0</v>
      </c>
      <c r="GF132" s="462">
        <f>'PTRM input'!CY643</f>
        <v>0</v>
      </c>
      <c r="GG132" s="432">
        <f>'PTRM input'!CZ643</f>
        <v>0</v>
      </c>
      <c r="GH132" s="432">
        <f>'PTRM input'!DA643</f>
        <v>0</v>
      </c>
      <c r="GI132" s="432">
        <f>'PTRM input'!DB643</f>
        <v>0</v>
      </c>
      <c r="GJ132" s="463">
        <f>'PTRM input'!DC643</f>
        <v>0</v>
      </c>
    </row>
    <row r="133" spans="1:192" s="4" customFormat="1">
      <c r="A133" s="22"/>
      <c r="B133" s="22"/>
      <c r="C133" s="22"/>
      <c r="D133" s="22"/>
      <c r="E133" s="432" t="str">
        <f>'PTRM input'!E504</f>
        <v>New Tariff 12</v>
      </c>
      <c r="F133" s="462">
        <f>'PTRM input'!F504</f>
        <v>0</v>
      </c>
      <c r="G133" s="432">
        <f>'PTRM input'!G504</f>
        <v>0</v>
      </c>
      <c r="H133" s="432">
        <f>'PTRM input'!H504</f>
        <v>0</v>
      </c>
      <c r="I133" s="432">
        <f>'PTRM input'!I504</f>
        <v>0</v>
      </c>
      <c r="J133" s="432">
        <f>'PTRM input'!J504</f>
        <v>0</v>
      </c>
      <c r="K133" s="463">
        <f>'PTRM input'!K504</f>
        <v>0</v>
      </c>
      <c r="L133" s="432">
        <f>'PTRM input'!G644</f>
        <v>0</v>
      </c>
      <c r="M133" s="432">
        <f>'PTRM input'!H644</f>
        <v>0</v>
      </c>
      <c r="N133" s="432">
        <f>'PTRM input'!I644</f>
        <v>0</v>
      </c>
      <c r="O133" s="432">
        <f>'PTRM input'!J644</f>
        <v>0</v>
      </c>
      <c r="P133" s="463">
        <f>'PTRM input'!K644</f>
        <v>0</v>
      </c>
      <c r="Q133" s="462">
        <f>'PTRM input'!L504</f>
        <v>0</v>
      </c>
      <c r="R133" s="432">
        <f>'PTRM input'!M504</f>
        <v>0</v>
      </c>
      <c r="S133" s="432">
        <f>'PTRM input'!N504</f>
        <v>0</v>
      </c>
      <c r="T133" s="432">
        <f>'PTRM input'!O504</f>
        <v>0</v>
      </c>
      <c r="U133" s="432">
        <f>'PTRM input'!P504</f>
        <v>0</v>
      </c>
      <c r="V133" s="463">
        <f>'PTRM input'!Q504</f>
        <v>0</v>
      </c>
      <c r="W133" s="432">
        <f>'PTRM input'!M644</f>
        <v>0</v>
      </c>
      <c r="X133" s="432">
        <f>'PTRM input'!N644</f>
        <v>0</v>
      </c>
      <c r="Y133" s="432">
        <f>'PTRM input'!O644</f>
        <v>0</v>
      </c>
      <c r="Z133" s="432">
        <f>'PTRM input'!P644</f>
        <v>0</v>
      </c>
      <c r="AA133" s="463">
        <f>'PTRM input'!Q644</f>
        <v>0</v>
      </c>
      <c r="AB133" s="432">
        <f>'PTRM input'!R504</f>
        <v>0</v>
      </c>
      <c r="AC133" s="432">
        <f>'PTRM input'!S504</f>
        <v>0</v>
      </c>
      <c r="AD133" s="432">
        <f>'PTRM input'!T504</f>
        <v>0</v>
      </c>
      <c r="AE133" s="432">
        <f>'PTRM input'!U504</f>
        <v>0</v>
      </c>
      <c r="AF133" s="432">
        <f>'PTRM input'!V504</f>
        <v>0</v>
      </c>
      <c r="AG133" s="432">
        <f>'PTRM input'!W504</f>
        <v>0</v>
      </c>
      <c r="AH133" s="462">
        <f>'PTRM input'!S644</f>
        <v>0</v>
      </c>
      <c r="AI133" s="432">
        <f>'PTRM input'!T644</f>
        <v>0</v>
      </c>
      <c r="AJ133" s="432">
        <f>'PTRM input'!U644</f>
        <v>0</v>
      </c>
      <c r="AK133" s="432">
        <f>'PTRM input'!V644</f>
        <v>0</v>
      </c>
      <c r="AL133" s="463">
        <f>'PTRM input'!W644</f>
        <v>0</v>
      </c>
      <c r="AM133" s="462">
        <f>'PTRM input'!X504</f>
        <v>0</v>
      </c>
      <c r="AN133" s="432">
        <f>'PTRM input'!Y504</f>
        <v>0</v>
      </c>
      <c r="AO133" s="432">
        <f>'PTRM input'!Z504</f>
        <v>0</v>
      </c>
      <c r="AP133" s="432">
        <f>'PTRM input'!AA504</f>
        <v>0</v>
      </c>
      <c r="AQ133" s="432">
        <f>'PTRM input'!AB504</f>
        <v>0</v>
      </c>
      <c r="AR133" s="463">
        <f>'PTRM input'!AC504</f>
        <v>0</v>
      </c>
      <c r="AS133" s="462">
        <f>'PTRM input'!Y644</f>
        <v>0</v>
      </c>
      <c r="AT133" s="432">
        <f>'PTRM input'!Z644</f>
        <v>0</v>
      </c>
      <c r="AU133" s="432">
        <f>'PTRM input'!AA644</f>
        <v>0</v>
      </c>
      <c r="AV133" s="432">
        <f>'PTRM input'!AB644</f>
        <v>0</v>
      </c>
      <c r="AW133" s="463">
        <f>'PTRM input'!AC644</f>
        <v>0</v>
      </c>
      <c r="AX133" s="462">
        <f>'PTRM input'!AD504</f>
        <v>0</v>
      </c>
      <c r="AY133" s="432">
        <f>'PTRM input'!AE504</f>
        <v>0</v>
      </c>
      <c r="AZ133" s="432">
        <f>'PTRM input'!AF504</f>
        <v>0</v>
      </c>
      <c r="BA133" s="432">
        <f>'PTRM input'!AG504</f>
        <v>0</v>
      </c>
      <c r="BB133" s="432">
        <f>'PTRM input'!AH504</f>
        <v>0</v>
      </c>
      <c r="BC133" s="463">
        <f>'PTRM input'!AI504</f>
        <v>0</v>
      </c>
      <c r="BD133" s="462">
        <f>'PTRM input'!AE644</f>
        <v>0</v>
      </c>
      <c r="BE133" s="432">
        <f>'PTRM input'!AF644</f>
        <v>0</v>
      </c>
      <c r="BF133" s="432">
        <f>'PTRM input'!AG644</f>
        <v>0</v>
      </c>
      <c r="BG133" s="432">
        <f>'PTRM input'!AH644</f>
        <v>0</v>
      </c>
      <c r="BH133" s="463">
        <f>'PTRM input'!AI644</f>
        <v>0</v>
      </c>
      <c r="BI133" s="462">
        <f>'PTRM input'!AJ504</f>
        <v>0</v>
      </c>
      <c r="BJ133" s="432">
        <f>'PTRM input'!AK504</f>
        <v>0</v>
      </c>
      <c r="BK133" s="432">
        <f>'PTRM input'!AL504</f>
        <v>0</v>
      </c>
      <c r="BL133" s="432">
        <f>'PTRM input'!AM504</f>
        <v>0</v>
      </c>
      <c r="BM133" s="432">
        <f>'PTRM input'!AN504</f>
        <v>0</v>
      </c>
      <c r="BN133" s="463">
        <f>'PTRM input'!AO504</f>
        <v>0</v>
      </c>
      <c r="BO133" s="462">
        <f>'PTRM input'!AK644</f>
        <v>0</v>
      </c>
      <c r="BP133" s="432">
        <f>'PTRM input'!AL644</f>
        <v>0</v>
      </c>
      <c r="BQ133" s="432">
        <f>'PTRM input'!AM644</f>
        <v>0</v>
      </c>
      <c r="BR133" s="432">
        <f>'PTRM input'!AN644</f>
        <v>0</v>
      </c>
      <c r="BS133" s="463">
        <f>'PTRM input'!AO644</f>
        <v>0</v>
      </c>
      <c r="BT133" s="462">
        <f>'PTRM input'!AP504</f>
        <v>0</v>
      </c>
      <c r="BU133" s="432">
        <f>'PTRM input'!AQ504</f>
        <v>0</v>
      </c>
      <c r="BV133" s="432">
        <f>'PTRM input'!AR504</f>
        <v>0</v>
      </c>
      <c r="BW133" s="432">
        <f>'PTRM input'!AS504</f>
        <v>0</v>
      </c>
      <c r="BX133" s="432">
        <f>'PTRM input'!AT504</f>
        <v>0</v>
      </c>
      <c r="BY133" s="463">
        <f>'PTRM input'!AU504</f>
        <v>0</v>
      </c>
      <c r="BZ133" s="462">
        <f>'PTRM input'!AQ644</f>
        <v>0</v>
      </c>
      <c r="CA133" s="432">
        <f>'PTRM input'!AR644</f>
        <v>0</v>
      </c>
      <c r="CB133" s="432">
        <f>'PTRM input'!AS644</f>
        <v>0</v>
      </c>
      <c r="CC133" s="432">
        <f>'PTRM input'!AT644</f>
        <v>0</v>
      </c>
      <c r="CD133" s="463">
        <f>'PTRM input'!AU644</f>
        <v>0</v>
      </c>
      <c r="CE133" s="462">
        <f>'PTRM input'!AV504</f>
        <v>0</v>
      </c>
      <c r="CF133" s="432">
        <f>'PTRM input'!AW504</f>
        <v>0</v>
      </c>
      <c r="CG133" s="432">
        <f>'PTRM input'!AX504</f>
        <v>0</v>
      </c>
      <c r="CH133" s="432">
        <f>'PTRM input'!AY504</f>
        <v>0</v>
      </c>
      <c r="CI133" s="432">
        <f>'PTRM input'!AZ504</f>
        <v>0</v>
      </c>
      <c r="CJ133" s="463">
        <f>'PTRM input'!BA504</f>
        <v>0</v>
      </c>
      <c r="CK133" s="462">
        <f>'PTRM input'!AW644</f>
        <v>0</v>
      </c>
      <c r="CL133" s="432">
        <f>'PTRM input'!AX644</f>
        <v>0</v>
      </c>
      <c r="CM133" s="432">
        <f>'PTRM input'!AY644</f>
        <v>0</v>
      </c>
      <c r="CN133" s="432">
        <f>'PTRM input'!AZ644</f>
        <v>0</v>
      </c>
      <c r="CO133" s="463">
        <f>'PTRM input'!BA644</f>
        <v>0</v>
      </c>
      <c r="CP133" s="462">
        <f>'PTRM input'!BB504</f>
        <v>0</v>
      </c>
      <c r="CQ133" s="432">
        <f>'PTRM input'!BC504</f>
        <v>0</v>
      </c>
      <c r="CR133" s="432">
        <f>'PTRM input'!BD504</f>
        <v>0</v>
      </c>
      <c r="CS133" s="432">
        <f>'PTRM input'!BE504</f>
        <v>0</v>
      </c>
      <c r="CT133" s="432">
        <f>'PTRM input'!BF504</f>
        <v>0</v>
      </c>
      <c r="CU133" s="463">
        <f>'PTRM input'!BG504</f>
        <v>0</v>
      </c>
      <c r="CV133" s="462">
        <f>'PTRM input'!BC644</f>
        <v>0</v>
      </c>
      <c r="CW133" s="432">
        <f>'PTRM input'!BD644</f>
        <v>0</v>
      </c>
      <c r="CX133" s="432">
        <f>'PTRM input'!BE644</f>
        <v>0</v>
      </c>
      <c r="CY133" s="432">
        <f>'PTRM input'!BF644</f>
        <v>0</v>
      </c>
      <c r="CZ133" s="463">
        <f>'PTRM input'!BG644</f>
        <v>0</v>
      </c>
      <c r="DA133" s="462">
        <f>'PTRM input'!BH504</f>
        <v>0</v>
      </c>
      <c r="DB133" s="432">
        <f>'PTRM input'!BI504</f>
        <v>0</v>
      </c>
      <c r="DC133" s="432">
        <f>'PTRM input'!BJ504</f>
        <v>0</v>
      </c>
      <c r="DD133" s="432">
        <f>'PTRM input'!BK504</f>
        <v>0</v>
      </c>
      <c r="DE133" s="432">
        <f>'PTRM input'!BL504</f>
        <v>0</v>
      </c>
      <c r="DF133" s="463">
        <f>'PTRM input'!BM504</f>
        <v>0</v>
      </c>
      <c r="DG133" s="462">
        <f>'PTRM input'!BI644</f>
        <v>0</v>
      </c>
      <c r="DH133" s="432">
        <f>'PTRM input'!BJ644</f>
        <v>0</v>
      </c>
      <c r="DI133" s="432">
        <f>'PTRM input'!BK644</f>
        <v>0</v>
      </c>
      <c r="DJ133" s="432">
        <f>'PTRM input'!BL644</f>
        <v>0</v>
      </c>
      <c r="DK133" s="463">
        <f>'PTRM input'!BM644</f>
        <v>0</v>
      </c>
      <c r="DL133" s="462">
        <f>'PTRM input'!BN504</f>
        <v>0</v>
      </c>
      <c r="DM133" s="432">
        <f>'PTRM input'!BO504</f>
        <v>0</v>
      </c>
      <c r="DN133" s="432">
        <f>'PTRM input'!BP504</f>
        <v>0</v>
      </c>
      <c r="DO133" s="432">
        <f>'PTRM input'!BQ504</f>
        <v>0</v>
      </c>
      <c r="DP133" s="432">
        <f>'PTRM input'!BR504</f>
        <v>0</v>
      </c>
      <c r="DQ133" s="463">
        <f>'PTRM input'!BS504</f>
        <v>0</v>
      </c>
      <c r="DR133" s="462">
        <f>'PTRM input'!BO644</f>
        <v>0</v>
      </c>
      <c r="DS133" s="432">
        <f>'PTRM input'!BP644</f>
        <v>0</v>
      </c>
      <c r="DT133" s="432">
        <f>'PTRM input'!BQ644</f>
        <v>0</v>
      </c>
      <c r="DU133" s="432">
        <f>'PTRM input'!BR644</f>
        <v>0</v>
      </c>
      <c r="DV133" s="463">
        <f>'PTRM input'!BS644</f>
        <v>0</v>
      </c>
      <c r="DW133" s="462">
        <f>'PTRM input'!BT504</f>
        <v>0</v>
      </c>
      <c r="DX133" s="432">
        <f>'PTRM input'!BU504</f>
        <v>0</v>
      </c>
      <c r="DY133" s="432">
        <f>'PTRM input'!BV504</f>
        <v>0</v>
      </c>
      <c r="DZ133" s="432">
        <f>'PTRM input'!BW504</f>
        <v>0</v>
      </c>
      <c r="EA133" s="432">
        <f>'PTRM input'!BX504</f>
        <v>0</v>
      </c>
      <c r="EB133" s="463">
        <f>'PTRM input'!BY504</f>
        <v>0</v>
      </c>
      <c r="EC133" s="462">
        <f>'PTRM input'!BU644</f>
        <v>0</v>
      </c>
      <c r="ED133" s="432">
        <f>'PTRM input'!BV644</f>
        <v>0</v>
      </c>
      <c r="EE133" s="432">
        <f>'PTRM input'!BW644</f>
        <v>0</v>
      </c>
      <c r="EF133" s="432">
        <f>'PTRM input'!BX644</f>
        <v>0</v>
      </c>
      <c r="EG133" s="463">
        <f>'PTRM input'!BY644</f>
        <v>0</v>
      </c>
      <c r="EH133" s="462">
        <f>'PTRM input'!BZ504</f>
        <v>0</v>
      </c>
      <c r="EI133" s="432">
        <f>'PTRM input'!CA504</f>
        <v>0</v>
      </c>
      <c r="EJ133" s="432">
        <f>'PTRM input'!CB504</f>
        <v>0</v>
      </c>
      <c r="EK133" s="432">
        <f>'PTRM input'!CC504</f>
        <v>0</v>
      </c>
      <c r="EL133" s="432">
        <f>'PTRM input'!CD504</f>
        <v>0</v>
      </c>
      <c r="EM133" s="463">
        <f>'PTRM input'!CE504</f>
        <v>0</v>
      </c>
      <c r="EN133" s="462">
        <f>'PTRM input'!CA644</f>
        <v>0</v>
      </c>
      <c r="EO133" s="432">
        <f>'PTRM input'!CB644</f>
        <v>0</v>
      </c>
      <c r="EP133" s="432">
        <f>'PTRM input'!CC644</f>
        <v>0</v>
      </c>
      <c r="EQ133" s="432">
        <f>'PTRM input'!CD644</f>
        <v>0</v>
      </c>
      <c r="ER133" s="463">
        <f>'PTRM input'!CE644</f>
        <v>0</v>
      </c>
      <c r="ES133" s="462">
        <f>'PTRM input'!CF504</f>
        <v>0</v>
      </c>
      <c r="ET133" s="432">
        <f>'PTRM input'!CG504</f>
        <v>0</v>
      </c>
      <c r="EU133" s="432">
        <f>'PTRM input'!CH504</f>
        <v>0</v>
      </c>
      <c r="EV133" s="432">
        <f>'PTRM input'!CI504</f>
        <v>0</v>
      </c>
      <c r="EW133" s="432">
        <f>'PTRM input'!CJ504</f>
        <v>0</v>
      </c>
      <c r="EX133" s="463">
        <f>'PTRM input'!CK504</f>
        <v>0</v>
      </c>
      <c r="EY133" s="462">
        <f>'PTRM input'!CG644</f>
        <v>0</v>
      </c>
      <c r="EZ133" s="432">
        <f>'PTRM input'!CH644</f>
        <v>0</v>
      </c>
      <c r="FA133" s="432">
        <f>'PTRM input'!CI644</f>
        <v>0</v>
      </c>
      <c r="FB133" s="432">
        <f>'PTRM input'!CJ644</f>
        <v>0</v>
      </c>
      <c r="FC133" s="463">
        <f>'PTRM input'!CK644</f>
        <v>0</v>
      </c>
      <c r="FD133" s="462">
        <f>'PTRM input'!CL504</f>
        <v>0</v>
      </c>
      <c r="FE133" s="432">
        <f>'PTRM input'!CM504</f>
        <v>0</v>
      </c>
      <c r="FF133" s="432">
        <f>'PTRM input'!CN504</f>
        <v>0</v>
      </c>
      <c r="FG133" s="432">
        <f>'PTRM input'!CO504</f>
        <v>0</v>
      </c>
      <c r="FH133" s="432">
        <f>'PTRM input'!CP504</f>
        <v>0</v>
      </c>
      <c r="FI133" s="463">
        <f>'PTRM input'!CQ504</f>
        <v>0</v>
      </c>
      <c r="FJ133" s="462">
        <f>'PTRM input'!CM644</f>
        <v>0</v>
      </c>
      <c r="FK133" s="432">
        <f>'PTRM input'!CN644</f>
        <v>0</v>
      </c>
      <c r="FL133" s="432">
        <f>'PTRM input'!CO644</f>
        <v>0</v>
      </c>
      <c r="FM133" s="432">
        <f>'PTRM input'!CP644</f>
        <v>0</v>
      </c>
      <c r="FN133" s="463">
        <f>'PTRM input'!CQ644</f>
        <v>0</v>
      </c>
      <c r="FO133" s="462">
        <f>'PTRM input'!CR504</f>
        <v>0</v>
      </c>
      <c r="FP133" s="432">
        <f>'PTRM input'!CS504</f>
        <v>0</v>
      </c>
      <c r="FQ133" s="432">
        <f>'PTRM input'!CT504</f>
        <v>0</v>
      </c>
      <c r="FR133" s="432">
        <f>'PTRM input'!CU504</f>
        <v>0</v>
      </c>
      <c r="FS133" s="432">
        <f>'PTRM input'!CV504</f>
        <v>0</v>
      </c>
      <c r="FT133" s="463">
        <f>'PTRM input'!CW504</f>
        <v>0</v>
      </c>
      <c r="FU133" s="462">
        <f>'PTRM input'!CS644</f>
        <v>0</v>
      </c>
      <c r="FV133" s="432">
        <f>'PTRM input'!CT644</f>
        <v>0</v>
      </c>
      <c r="FW133" s="432">
        <f>'PTRM input'!CU644</f>
        <v>0</v>
      </c>
      <c r="FX133" s="432">
        <f>'PTRM input'!CV644</f>
        <v>0</v>
      </c>
      <c r="FY133" s="463">
        <f>'PTRM input'!CW644</f>
        <v>0</v>
      </c>
      <c r="FZ133" s="462">
        <f>'PTRM input'!CX504</f>
        <v>0</v>
      </c>
      <c r="GA133" s="432">
        <f>'PTRM input'!CY504</f>
        <v>0</v>
      </c>
      <c r="GB133" s="432">
        <f>'PTRM input'!CZ504</f>
        <v>0</v>
      </c>
      <c r="GC133" s="432">
        <f>'PTRM input'!DA504</f>
        <v>0</v>
      </c>
      <c r="GD133" s="432">
        <f>'PTRM input'!DB504</f>
        <v>0</v>
      </c>
      <c r="GE133" s="463">
        <f>'PTRM input'!DC504</f>
        <v>0</v>
      </c>
      <c r="GF133" s="462">
        <f>'PTRM input'!CY644</f>
        <v>0</v>
      </c>
      <c r="GG133" s="432">
        <f>'PTRM input'!CZ644</f>
        <v>0</v>
      </c>
      <c r="GH133" s="432">
        <f>'PTRM input'!DA644</f>
        <v>0</v>
      </c>
      <c r="GI133" s="432">
        <f>'PTRM input'!DB644</f>
        <v>0</v>
      </c>
      <c r="GJ133" s="463">
        <f>'PTRM input'!DC644</f>
        <v>0</v>
      </c>
    </row>
    <row r="134" spans="1:192" s="4" customFormat="1">
      <c r="A134" s="22"/>
      <c r="B134" s="22"/>
      <c r="C134" s="22"/>
      <c r="D134" s="22"/>
      <c r="E134" s="432" t="str">
        <f>'PTRM input'!E505</f>
        <v>New Tariff 1</v>
      </c>
      <c r="F134" s="462">
        <f>'PTRM input'!F505</f>
        <v>0</v>
      </c>
      <c r="G134" s="432">
        <f>'PTRM input'!G505</f>
        <v>0</v>
      </c>
      <c r="H134" s="432">
        <f>'PTRM input'!H505</f>
        <v>0</v>
      </c>
      <c r="I134" s="432">
        <f>'PTRM input'!I505</f>
        <v>0</v>
      </c>
      <c r="J134" s="432">
        <f>'PTRM input'!J505</f>
        <v>0</v>
      </c>
      <c r="K134" s="463">
        <f>'PTRM input'!K505</f>
        <v>0</v>
      </c>
      <c r="L134" s="432">
        <f>'PTRM input'!G645</f>
        <v>0</v>
      </c>
      <c r="M134" s="432">
        <f>'PTRM input'!H645</f>
        <v>0</v>
      </c>
      <c r="N134" s="432">
        <f>'PTRM input'!I645</f>
        <v>0</v>
      </c>
      <c r="O134" s="432">
        <f>'PTRM input'!J645</f>
        <v>0</v>
      </c>
      <c r="P134" s="463">
        <f>'PTRM input'!K645</f>
        <v>0</v>
      </c>
      <c r="Q134" s="462">
        <f>'PTRM input'!L505</f>
        <v>0</v>
      </c>
      <c r="R134" s="432">
        <f>'PTRM input'!M505</f>
        <v>0</v>
      </c>
      <c r="S134" s="432">
        <f>'PTRM input'!N505</f>
        <v>0</v>
      </c>
      <c r="T134" s="432">
        <f>'PTRM input'!O505</f>
        <v>0</v>
      </c>
      <c r="U134" s="432">
        <f>'PTRM input'!P505</f>
        <v>0</v>
      </c>
      <c r="V134" s="463">
        <f>'PTRM input'!Q505</f>
        <v>0</v>
      </c>
      <c r="W134" s="432">
        <f>'PTRM input'!M645</f>
        <v>0</v>
      </c>
      <c r="X134" s="432">
        <f>'PTRM input'!N645</f>
        <v>0</v>
      </c>
      <c r="Y134" s="432">
        <f>'PTRM input'!O645</f>
        <v>0</v>
      </c>
      <c r="Z134" s="432">
        <f>'PTRM input'!P645</f>
        <v>0</v>
      </c>
      <c r="AA134" s="463">
        <f>'PTRM input'!Q645</f>
        <v>0</v>
      </c>
      <c r="AB134" s="432">
        <f>'PTRM input'!R505</f>
        <v>0</v>
      </c>
      <c r="AC134" s="432">
        <f>'PTRM input'!S505</f>
        <v>0</v>
      </c>
      <c r="AD134" s="432">
        <f>'PTRM input'!T505</f>
        <v>0</v>
      </c>
      <c r="AE134" s="432">
        <f>'PTRM input'!U505</f>
        <v>0</v>
      </c>
      <c r="AF134" s="432">
        <f>'PTRM input'!V505</f>
        <v>0</v>
      </c>
      <c r="AG134" s="432">
        <f>'PTRM input'!W505</f>
        <v>0</v>
      </c>
      <c r="AH134" s="462">
        <f>'PTRM input'!S645</f>
        <v>0</v>
      </c>
      <c r="AI134" s="432">
        <f>'PTRM input'!T645</f>
        <v>0</v>
      </c>
      <c r="AJ134" s="432">
        <f>'PTRM input'!U645</f>
        <v>0</v>
      </c>
      <c r="AK134" s="432">
        <f>'PTRM input'!V645</f>
        <v>0</v>
      </c>
      <c r="AL134" s="463">
        <f>'PTRM input'!W645</f>
        <v>0</v>
      </c>
      <c r="AM134" s="462">
        <f>'PTRM input'!X505</f>
        <v>0</v>
      </c>
      <c r="AN134" s="432">
        <f>'PTRM input'!Y505</f>
        <v>0</v>
      </c>
      <c r="AO134" s="432">
        <f>'PTRM input'!Z505</f>
        <v>0</v>
      </c>
      <c r="AP134" s="432">
        <f>'PTRM input'!AA505</f>
        <v>0</v>
      </c>
      <c r="AQ134" s="432">
        <f>'PTRM input'!AB505</f>
        <v>0</v>
      </c>
      <c r="AR134" s="463">
        <f>'PTRM input'!AC505</f>
        <v>0</v>
      </c>
      <c r="AS134" s="462">
        <f>'PTRM input'!Y645</f>
        <v>0</v>
      </c>
      <c r="AT134" s="432">
        <f>'PTRM input'!Z645</f>
        <v>0</v>
      </c>
      <c r="AU134" s="432">
        <f>'PTRM input'!AA645</f>
        <v>0</v>
      </c>
      <c r="AV134" s="432">
        <f>'PTRM input'!AB645</f>
        <v>0</v>
      </c>
      <c r="AW134" s="463">
        <f>'PTRM input'!AC645</f>
        <v>0</v>
      </c>
      <c r="AX134" s="462">
        <f>'PTRM input'!AD505</f>
        <v>0</v>
      </c>
      <c r="AY134" s="432">
        <f>'PTRM input'!AE505</f>
        <v>0</v>
      </c>
      <c r="AZ134" s="432">
        <f>'PTRM input'!AF505</f>
        <v>0</v>
      </c>
      <c r="BA134" s="432">
        <f>'PTRM input'!AG505</f>
        <v>0</v>
      </c>
      <c r="BB134" s="432">
        <f>'PTRM input'!AH505</f>
        <v>0</v>
      </c>
      <c r="BC134" s="463">
        <f>'PTRM input'!AI505</f>
        <v>0</v>
      </c>
      <c r="BD134" s="462">
        <f>'PTRM input'!AE645</f>
        <v>0</v>
      </c>
      <c r="BE134" s="432">
        <f>'PTRM input'!AF645</f>
        <v>0</v>
      </c>
      <c r="BF134" s="432">
        <f>'PTRM input'!AG645</f>
        <v>0</v>
      </c>
      <c r="BG134" s="432">
        <f>'PTRM input'!AH645</f>
        <v>0</v>
      </c>
      <c r="BH134" s="463">
        <f>'PTRM input'!AI645</f>
        <v>0</v>
      </c>
      <c r="BI134" s="462">
        <f>'PTRM input'!AJ505</f>
        <v>0</v>
      </c>
      <c r="BJ134" s="432">
        <f>'PTRM input'!AK505</f>
        <v>0</v>
      </c>
      <c r="BK134" s="432">
        <f>'PTRM input'!AL505</f>
        <v>0</v>
      </c>
      <c r="BL134" s="432">
        <f>'PTRM input'!AM505</f>
        <v>0</v>
      </c>
      <c r="BM134" s="432">
        <f>'PTRM input'!AN505</f>
        <v>0</v>
      </c>
      <c r="BN134" s="463">
        <f>'PTRM input'!AO505</f>
        <v>0</v>
      </c>
      <c r="BO134" s="462">
        <f>'PTRM input'!AK645</f>
        <v>0</v>
      </c>
      <c r="BP134" s="432">
        <f>'PTRM input'!AL645</f>
        <v>0</v>
      </c>
      <c r="BQ134" s="432">
        <f>'PTRM input'!AM645</f>
        <v>0</v>
      </c>
      <c r="BR134" s="432">
        <f>'PTRM input'!AN645</f>
        <v>0</v>
      </c>
      <c r="BS134" s="463">
        <f>'PTRM input'!AO645</f>
        <v>0</v>
      </c>
      <c r="BT134" s="462">
        <f>'PTRM input'!AP505</f>
        <v>0</v>
      </c>
      <c r="BU134" s="432">
        <f>'PTRM input'!AQ505</f>
        <v>0</v>
      </c>
      <c r="BV134" s="432">
        <f>'PTRM input'!AR505</f>
        <v>0</v>
      </c>
      <c r="BW134" s="432">
        <f>'PTRM input'!AS505</f>
        <v>0</v>
      </c>
      <c r="BX134" s="432">
        <f>'PTRM input'!AT505</f>
        <v>0</v>
      </c>
      <c r="BY134" s="463">
        <f>'PTRM input'!AU505</f>
        <v>0</v>
      </c>
      <c r="BZ134" s="462">
        <f>'PTRM input'!AQ645</f>
        <v>0</v>
      </c>
      <c r="CA134" s="432">
        <f>'PTRM input'!AR645</f>
        <v>0</v>
      </c>
      <c r="CB134" s="432">
        <f>'PTRM input'!AS645</f>
        <v>0</v>
      </c>
      <c r="CC134" s="432">
        <f>'PTRM input'!AT645</f>
        <v>0</v>
      </c>
      <c r="CD134" s="463">
        <f>'PTRM input'!AU645</f>
        <v>0</v>
      </c>
      <c r="CE134" s="462">
        <f>'PTRM input'!AV505</f>
        <v>0</v>
      </c>
      <c r="CF134" s="432">
        <f>'PTRM input'!AW505</f>
        <v>0</v>
      </c>
      <c r="CG134" s="432">
        <f>'PTRM input'!AX505</f>
        <v>0</v>
      </c>
      <c r="CH134" s="432">
        <f>'PTRM input'!AY505</f>
        <v>0</v>
      </c>
      <c r="CI134" s="432">
        <f>'PTRM input'!AZ505</f>
        <v>0</v>
      </c>
      <c r="CJ134" s="463">
        <f>'PTRM input'!BA505</f>
        <v>0</v>
      </c>
      <c r="CK134" s="462">
        <f>'PTRM input'!AW645</f>
        <v>0</v>
      </c>
      <c r="CL134" s="432">
        <f>'PTRM input'!AX645</f>
        <v>0</v>
      </c>
      <c r="CM134" s="432">
        <f>'PTRM input'!AY645</f>
        <v>0</v>
      </c>
      <c r="CN134" s="432">
        <f>'PTRM input'!AZ645</f>
        <v>0</v>
      </c>
      <c r="CO134" s="463">
        <f>'PTRM input'!BA645</f>
        <v>0</v>
      </c>
      <c r="CP134" s="462">
        <f>'PTRM input'!BB505</f>
        <v>0</v>
      </c>
      <c r="CQ134" s="432">
        <f>'PTRM input'!BC505</f>
        <v>0</v>
      </c>
      <c r="CR134" s="432">
        <f>'PTRM input'!BD505</f>
        <v>0</v>
      </c>
      <c r="CS134" s="432">
        <f>'PTRM input'!BE505</f>
        <v>0</v>
      </c>
      <c r="CT134" s="432">
        <f>'PTRM input'!BF505</f>
        <v>0</v>
      </c>
      <c r="CU134" s="463">
        <f>'PTRM input'!BG505</f>
        <v>0</v>
      </c>
      <c r="CV134" s="462">
        <f>'PTRM input'!BC645</f>
        <v>0</v>
      </c>
      <c r="CW134" s="432">
        <f>'PTRM input'!BD645</f>
        <v>0</v>
      </c>
      <c r="CX134" s="432">
        <f>'PTRM input'!BE645</f>
        <v>0</v>
      </c>
      <c r="CY134" s="432">
        <f>'PTRM input'!BF645</f>
        <v>0</v>
      </c>
      <c r="CZ134" s="463">
        <f>'PTRM input'!BG645</f>
        <v>0</v>
      </c>
      <c r="DA134" s="462">
        <f>'PTRM input'!BH505</f>
        <v>0</v>
      </c>
      <c r="DB134" s="432">
        <f>'PTRM input'!BI505</f>
        <v>0</v>
      </c>
      <c r="DC134" s="432">
        <f>'PTRM input'!BJ505</f>
        <v>0</v>
      </c>
      <c r="DD134" s="432">
        <f>'PTRM input'!BK505</f>
        <v>0</v>
      </c>
      <c r="DE134" s="432">
        <f>'PTRM input'!BL505</f>
        <v>0</v>
      </c>
      <c r="DF134" s="463">
        <f>'PTRM input'!BM505</f>
        <v>0</v>
      </c>
      <c r="DG134" s="462">
        <f>'PTRM input'!BI645</f>
        <v>0</v>
      </c>
      <c r="DH134" s="432">
        <f>'PTRM input'!BJ645</f>
        <v>0</v>
      </c>
      <c r="DI134" s="432">
        <f>'PTRM input'!BK645</f>
        <v>0</v>
      </c>
      <c r="DJ134" s="432">
        <f>'PTRM input'!BL645</f>
        <v>0</v>
      </c>
      <c r="DK134" s="463">
        <f>'PTRM input'!BM645</f>
        <v>0</v>
      </c>
      <c r="DL134" s="462">
        <f>'PTRM input'!BN505</f>
        <v>0</v>
      </c>
      <c r="DM134" s="432">
        <f>'PTRM input'!BO505</f>
        <v>0</v>
      </c>
      <c r="DN134" s="432">
        <f>'PTRM input'!BP505</f>
        <v>0</v>
      </c>
      <c r="DO134" s="432">
        <f>'PTRM input'!BQ505</f>
        <v>0</v>
      </c>
      <c r="DP134" s="432">
        <f>'PTRM input'!BR505</f>
        <v>0</v>
      </c>
      <c r="DQ134" s="463">
        <f>'PTRM input'!BS505</f>
        <v>0</v>
      </c>
      <c r="DR134" s="462">
        <f>'PTRM input'!BO645</f>
        <v>0</v>
      </c>
      <c r="DS134" s="432">
        <f>'PTRM input'!BP645</f>
        <v>0</v>
      </c>
      <c r="DT134" s="432">
        <f>'PTRM input'!BQ645</f>
        <v>0</v>
      </c>
      <c r="DU134" s="432">
        <f>'PTRM input'!BR645</f>
        <v>0</v>
      </c>
      <c r="DV134" s="463">
        <f>'PTRM input'!BS645</f>
        <v>0</v>
      </c>
      <c r="DW134" s="462">
        <f>'PTRM input'!BT505</f>
        <v>0</v>
      </c>
      <c r="DX134" s="432">
        <f>'PTRM input'!BU505</f>
        <v>0</v>
      </c>
      <c r="DY134" s="432">
        <f>'PTRM input'!BV505</f>
        <v>0</v>
      </c>
      <c r="DZ134" s="432">
        <f>'PTRM input'!BW505</f>
        <v>0</v>
      </c>
      <c r="EA134" s="432">
        <f>'PTRM input'!BX505</f>
        <v>0</v>
      </c>
      <c r="EB134" s="463">
        <f>'PTRM input'!BY505</f>
        <v>0</v>
      </c>
      <c r="EC134" s="462">
        <f>'PTRM input'!BU645</f>
        <v>0</v>
      </c>
      <c r="ED134" s="432">
        <f>'PTRM input'!BV645</f>
        <v>0</v>
      </c>
      <c r="EE134" s="432">
        <f>'PTRM input'!BW645</f>
        <v>0</v>
      </c>
      <c r="EF134" s="432">
        <f>'PTRM input'!BX645</f>
        <v>0</v>
      </c>
      <c r="EG134" s="463">
        <f>'PTRM input'!BY645</f>
        <v>0</v>
      </c>
      <c r="EH134" s="462">
        <f>'PTRM input'!BZ505</f>
        <v>0</v>
      </c>
      <c r="EI134" s="432">
        <f>'PTRM input'!CA505</f>
        <v>0</v>
      </c>
      <c r="EJ134" s="432">
        <f>'PTRM input'!CB505</f>
        <v>0</v>
      </c>
      <c r="EK134" s="432">
        <f>'PTRM input'!CC505</f>
        <v>0</v>
      </c>
      <c r="EL134" s="432">
        <f>'PTRM input'!CD505</f>
        <v>0</v>
      </c>
      <c r="EM134" s="463">
        <f>'PTRM input'!CE505</f>
        <v>0</v>
      </c>
      <c r="EN134" s="462">
        <f>'PTRM input'!CA645</f>
        <v>0</v>
      </c>
      <c r="EO134" s="432">
        <f>'PTRM input'!CB645</f>
        <v>0</v>
      </c>
      <c r="EP134" s="432">
        <f>'PTRM input'!CC645</f>
        <v>0</v>
      </c>
      <c r="EQ134" s="432">
        <f>'PTRM input'!CD645</f>
        <v>0</v>
      </c>
      <c r="ER134" s="463">
        <f>'PTRM input'!CE645</f>
        <v>0</v>
      </c>
      <c r="ES134" s="462">
        <f>'PTRM input'!CF505</f>
        <v>0</v>
      </c>
      <c r="ET134" s="432">
        <f>'PTRM input'!CG505</f>
        <v>0</v>
      </c>
      <c r="EU134" s="432">
        <f>'PTRM input'!CH505</f>
        <v>0</v>
      </c>
      <c r="EV134" s="432">
        <f>'PTRM input'!CI505</f>
        <v>0</v>
      </c>
      <c r="EW134" s="432">
        <f>'PTRM input'!CJ505</f>
        <v>0</v>
      </c>
      <c r="EX134" s="463">
        <f>'PTRM input'!CK505</f>
        <v>0</v>
      </c>
      <c r="EY134" s="462">
        <f>'PTRM input'!CG645</f>
        <v>0</v>
      </c>
      <c r="EZ134" s="432">
        <f>'PTRM input'!CH645</f>
        <v>0</v>
      </c>
      <c r="FA134" s="432">
        <f>'PTRM input'!CI645</f>
        <v>0</v>
      </c>
      <c r="FB134" s="432">
        <f>'PTRM input'!CJ645</f>
        <v>0</v>
      </c>
      <c r="FC134" s="463">
        <f>'PTRM input'!CK645</f>
        <v>0</v>
      </c>
      <c r="FD134" s="462">
        <f>'PTRM input'!CL505</f>
        <v>0</v>
      </c>
      <c r="FE134" s="432">
        <f>'PTRM input'!CM505</f>
        <v>0</v>
      </c>
      <c r="FF134" s="432">
        <f>'PTRM input'!CN505</f>
        <v>0</v>
      </c>
      <c r="FG134" s="432">
        <f>'PTRM input'!CO505</f>
        <v>0</v>
      </c>
      <c r="FH134" s="432">
        <f>'PTRM input'!CP505</f>
        <v>0</v>
      </c>
      <c r="FI134" s="463">
        <f>'PTRM input'!CQ505</f>
        <v>0</v>
      </c>
      <c r="FJ134" s="462">
        <f>'PTRM input'!CM645</f>
        <v>0</v>
      </c>
      <c r="FK134" s="432">
        <f>'PTRM input'!CN645</f>
        <v>0</v>
      </c>
      <c r="FL134" s="432">
        <f>'PTRM input'!CO645</f>
        <v>0</v>
      </c>
      <c r="FM134" s="432">
        <f>'PTRM input'!CP645</f>
        <v>0</v>
      </c>
      <c r="FN134" s="463">
        <f>'PTRM input'!CQ645</f>
        <v>0</v>
      </c>
      <c r="FO134" s="462">
        <f>'PTRM input'!CR505</f>
        <v>0</v>
      </c>
      <c r="FP134" s="432">
        <f>'PTRM input'!CS505</f>
        <v>0</v>
      </c>
      <c r="FQ134" s="432">
        <f>'PTRM input'!CT505</f>
        <v>0</v>
      </c>
      <c r="FR134" s="432">
        <f>'PTRM input'!CU505</f>
        <v>0</v>
      </c>
      <c r="FS134" s="432">
        <f>'PTRM input'!CV505</f>
        <v>0</v>
      </c>
      <c r="FT134" s="463">
        <f>'PTRM input'!CW505</f>
        <v>0</v>
      </c>
      <c r="FU134" s="462">
        <f>'PTRM input'!CS645</f>
        <v>0</v>
      </c>
      <c r="FV134" s="432">
        <f>'PTRM input'!CT645</f>
        <v>0</v>
      </c>
      <c r="FW134" s="432">
        <f>'PTRM input'!CU645</f>
        <v>0</v>
      </c>
      <c r="FX134" s="432">
        <f>'PTRM input'!CV645</f>
        <v>0</v>
      </c>
      <c r="FY134" s="463">
        <f>'PTRM input'!CW645</f>
        <v>0</v>
      </c>
      <c r="FZ134" s="462">
        <f>'PTRM input'!CX505</f>
        <v>0</v>
      </c>
      <c r="GA134" s="432">
        <f>'PTRM input'!CY505</f>
        <v>0</v>
      </c>
      <c r="GB134" s="432">
        <f>'PTRM input'!CZ505</f>
        <v>0</v>
      </c>
      <c r="GC134" s="432">
        <f>'PTRM input'!DA505</f>
        <v>0</v>
      </c>
      <c r="GD134" s="432">
        <f>'PTRM input'!DB505</f>
        <v>0</v>
      </c>
      <c r="GE134" s="463">
        <f>'PTRM input'!DC505</f>
        <v>0</v>
      </c>
      <c r="GF134" s="462">
        <f>'PTRM input'!CY645</f>
        <v>0</v>
      </c>
      <c r="GG134" s="432">
        <f>'PTRM input'!CZ645</f>
        <v>0</v>
      </c>
      <c r="GH134" s="432">
        <f>'PTRM input'!DA645</f>
        <v>0</v>
      </c>
      <c r="GI134" s="432">
        <f>'PTRM input'!DB645</f>
        <v>0</v>
      </c>
      <c r="GJ134" s="463">
        <f>'PTRM input'!DC645</f>
        <v>0</v>
      </c>
    </row>
    <row r="135" spans="1:192" s="4" customFormat="1">
      <c r="A135" s="22"/>
      <c r="B135" s="22"/>
      <c r="C135" s="22"/>
      <c r="D135" s="22"/>
      <c r="E135" s="432" t="str">
        <f>'PTRM input'!E506</f>
        <v>Subtransmission Demand A</v>
      </c>
      <c r="F135" s="462">
        <f>'PTRM input'!F506</f>
        <v>3</v>
      </c>
      <c r="G135" s="432">
        <f>'PTRM input'!G506</f>
        <v>0</v>
      </c>
      <c r="H135" s="432">
        <f>'PTRM input'!H506</f>
        <v>0</v>
      </c>
      <c r="I135" s="432">
        <f>'PTRM input'!I506</f>
        <v>0</v>
      </c>
      <c r="J135" s="432">
        <f>'PTRM input'!J506</f>
        <v>0</v>
      </c>
      <c r="K135" s="463">
        <f>'PTRM input'!K506</f>
        <v>0</v>
      </c>
      <c r="L135" s="432">
        <f>'PTRM input'!G646</f>
        <v>0</v>
      </c>
      <c r="M135" s="432">
        <f>'PTRM input'!H646</f>
        <v>0</v>
      </c>
      <c r="N135" s="432">
        <f>'PTRM input'!I646</f>
        <v>0</v>
      </c>
      <c r="O135" s="432">
        <f>'PTRM input'!J646</f>
        <v>0</v>
      </c>
      <c r="P135" s="463">
        <f>'PTRM input'!K646</f>
        <v>0</v>
      </c>
      <c r="Q135" s="462">
        <f>'PTRM input'!L506</f>
        <v>51622.65191263365</v>
      </c>
      <c r="R135" s="432">
        <f>'PTRM input'!M506</f>
        <v>0</v>
      </c>
      <c r="S135" s="432">
        <f>'PTRM input'!N506</f>
        <v>0</v>
      </c>
      <c r="T135" s="432">
        <f>'PTRM input'!O506</f>
        <v>0</v>
      </c>
      <c r="U135" s="432">
        <f>'PTRM input'!P506</f>
        <v>0</v>
      </c>
      <c r="V135" s="463">
        <f>'PTRM input'!Q506</f>
        <v>0</v>
      </c>
      <c r="W135" s="432">
        <f>'PTRM input'!M646</f>
        <v>0</v>
      </c>
      <c r="X135" s="432">
        <f>'PTRM input'!N646</f>
        <v>0</v>
      </c>
      <c r="Y135" s="432">
        <f>'PTRM input'!O646</f>
        <v>0</v>
      </c>
      <c r="Z135" s="432">
        <f>'PTRM input'!P646</f>
        <v>0</v>
      </c>
      <c r="AA135" s="463">
        <f>'PTRM input'!Q646</f>
        <v>0</v>
      </c>
      <c r="AB135" s="432">
        <f>'PTRM input'!R506</f>
        <v>0</v>
      </c>
      <c r="AC135" s="432">
        <f>'PTRM input'!S506</f>
        <v>0</v>
      </c>
      <c r="AD135" s="432">
        <f>'PTRM input'!T506</f>
        <v>0</v>
      </c>
      <c r="AE135" s="432">
        <f>'PTRM input'!U506</f>
        <v>0</v>
      </c>
      <c r="AF135" s="432">
        <f>'PTRM input'!V506</f>
        <v>0</v>
      </c>
      <c r="AG135" s="432">
        <f>'PTRM input'!W506</f>
        <v>0</v>
      </c>
      <c r="AH135" s="462">
        <f>'PTRM input'!S646</f>
        <v>0</v>
      </c>
      <c r="AI135" s="432">
        <f>'PTRM input'!T646</f>
        <v>0</v>
      </c>
      <c r="AJ135" s="432">
        <f>'PTRM input'!U646</f>
        <v>0</v>
      </c>
      <c r="AK135" s="432">
        <f>'PTRM input'!V646</f>
        <v>0</v>
      </c>
      <c r="AL135" s="463">
        <f>'PTRM input'!W646</f>
        <v>0</v>
      </c>
      <c r="AM135" s="462">
        <f>'PTRM input'!X506</f>
        <v>101590056.05735144</v>
      </c>
      <c r="AN135" s="432">
        <f>'PTRM input'!Y506</f>
        <v>0</v>
      </c>
      <c r="AO135" s="432">
        <f>'PTRM input'!Z506</f>
        <v>0</v>
      </c>
      <c r="AP135" s="432">
        <f>'PTRM input'!AA506</f>
        <v>0</v>
      </c>
      <c r="AQ135" s="432">
        <f>'PTRM input'!AB506</f>
        <v>0</v>
      </c>
      <c r="AR135" s="463">
        <f>'PTRM input'!AC506</f>
        <v>0</v>
      </c>
      <c r="AS135" s="462">
        <f>'PTRM input'!Y646</f>
        <v>0</v>
      </c>
      <c r="AT135" s="432">
        <f>'PTRM input'!Z646</f>
        <v>0</v>
      </c>
      <c r="AU135" s="432">
        <f>'PTRM input'!AA646</f>
        <v>0</v>
      </c>
      <c r="AV135" s="432">
        <f>'PTRM input'!AB646</f>
        <v>0</v>
      </c>
      <c r="AW135" s="463">
        <f>'PTRM input'!AC646</f>
        <v>0</v>
      </c>
      <c r="AX135" s="462">
        <f>'PTRM input'!AD506</f>
        <v>0</v>
      </c>
      <c r="AY135" s="432">
        <f>'PTRM input'!AE506</f>
        <v>0</v>
      </c>
      <c r="AZ135" s="432">
        <f>'PTRM input'!AF506</f>
        <v>0</v>
      </c>
      <c r="BA135" s="432">
        <f>'PTRM input'!AG506</f>
        <v>0</v>
      </c>
      <c r="BB135" s="432">
        <f>'PTRM input'!AH506</f>
        <v>0</v>
      </c>
      <c r="BC135" s="463">
        <f>'PTRM input'!AI506</f>
        <v>0</v>
      </c>
      <c r="BD135" s="462">
        <f>'PTRM input'!AE646</f>
        <v>0</v>
      </c>
      <c r="BE135" s="432">
        <f>'PTRM input'!AF646</f>
        <v>0</v>
      </c>
      <c r="BF135" s="432">
        <f>'PTRM input'!AG646</f>
        <v>0</v>
      </c>
      <c r="BG135" s="432">
        <f>'PTRM input'!AH646</f>
        <v>0</v>
      </c>
      <c r="BH135" s="463">
        <f>'PTRM input'!AI646</f>
        <v>0</v>
      </c>
      <c r="BI135" s="462">
        <f>'PTRM input'!AJ506</f>
        <v>0</v>
      </c>
      <c r="BJ135" s="432">
        <f>'PTRM input'!AK506</f>
        <v>0</v>
      </c>
      <c r="BK135" s="432">
        <f>'PTRM input'!AL506</f>
        <v>0</v>
      </c>
      <c r="BL135" s="432">
        <f>'PTRM input'!AM506</f>
        <v>0</v>
      </c>
      <c r="BM135" s="432">
        <f>'PTRM input'!AN506</f>
        <v>0</v>
      </c>
      <c r="BN135" s="463">
        <f>'PTRM input'!AO506</f>
        <v>0</v>
      </c>
      <c r="BO135" s="462">
        <f>'PTRM input'!AK646</f>
        <v>0</v>
      </c>
      <c r="BP135" s="432">
        <f>'PTRM input'!AL646</f>
        <v>0</v>
      </c>
      <c r="BQ135" s="432">
        <f>'PTRM input'!AM646</f>
        <v>0</v>
      </c>
      <c r="BR135" s="432">
        <f>'PTRM input'!AN646</f>
        <v>0</v>
      </c>
      <c r="BS135" s="463">
        <f>'PTRM input'!AO646</f>
        <v>0</v>
      </c>
      <c r="BT135" s="462">
        <f>'PTRM input'!AP506</f>
        <v>0</v>
      </c>
      <c r="BU135" s="432">
        <f>'PTRM input'!AQ506</f>
        <v>0</v>
      </c>
      <c r="BV135" s="432">
        <f>'PTRM input'!AR506</f>
        <v>0</v>
      </c>
      <c r="BW135" s="432">
        <f>'PTRM input'!AS506</f>
        <v>0</v>
      </c>
      <c r="BX135" s="432">
        <f>'PTRM input'!AT506</f>
        <v>0</v>
      </c>
      <c r="BY135" s="463">
        <f>'PTRM input'!AU506</f>
        <v>0</v>
      </c>
      <c r="BZ135" s="462">
        <f>'PTRM input'!AQ646</f>
        <v>0</v>
      </c>
      <c r="CA135" s="432">
        <f>'PTRM input'!AR646</f>
        <v>0</v>
      </c>
      <c r="CB135" s="432">
        <f>'PTRM input'!AS646</f>
        <v>0</v>
      </c>
      <c r="CC135" s="432">
        <f>'PTRM input'!AT646</f>
        <v>0</v>
      </c>
      <c r="CD135" s="463">
        <f>'PTRM input'!AU646</f>
        <v>0</v>
      </c>
      <c r="CE135" s="462">
        <f>'PTRM input'!AV506</f>
        <v>75990680.525801361</v>
      </c>
      <c r="CF135" s="432">
        <f>'PTRM input'!AW506</f>
        <v>0</v>
      </c>
      <c r="CG135" s="432">
        <f>'PTRM input'!AX506</f>
        <v>0</v>
      </c>
      <c r="CH135" s="432">
        <f>'PTRM input'!AY506</f>
        <v>0</v>
      </c>
      <c r="CI135" s="432">
        <f>'PTRM input'!AZ506</f>
        <v>0</v>
      </c>
      <c r="CJ135" s="463">
        <f>'PTRM input'!BA506</f>
        <v>0</v>
      </c>
      <c r="CK135" s="462">
        <f>'PTRM input'!AW646</f>
        <v>0</v>
      </c>
      <c r="CL135" s="432">
        <f>'PTRM input'!AX646</f>
        <v>0</v>
      </c>
      <c r="CM135" s="432">
        <f>'PTRM input'!AY646</f>
        <v>0</v>
      </c>
      <c r="CN135" s="432">
        <f>'PTRM input'!AZ646</f>
        <v>0</v>
      </c>
      <c r="CO135" s="463">
        <f>'PTRM input'!BA646</f>
        <v>0</v>
      </c>
      <c r="CP135" s="462">
        <f>'PTRM input'!BB506</f>
        <v>0</v>
      </c>
      <c r="CQ135" s="432">
        <f>'PTRM input'!BC506</f>
        <v>0</v>
      </c>
      <c r="CR135" s="432">
        <f>'PTRM input'!BD506</f>
        <v>0</v>
      </c>
      <c r="CS135" s="432">
        <f>'PTRM input'!BE506</f>
        <v>0</v>
      </c>
      <c r="CT135" s="432">
        <f>'PTRM input'!BF506</f>
        <v>0</v>
      </c>
      <c r="CU135" s="463">
        <f>'PTRM input'!BG506</f>
        <v>0</v>
      </c>
      <c r="CV135" s="462">
        <f>'PTRM input'!BC646</f>
        <v>0</v>
      </c>
      <c r="CW135" s="432">
        <f>'PTRM input'!BD646</f>
        <v>0</v>
      </c>
      <c r="CX135" s="432">
        <f>'PTRM input'!BE646</f>
        <v>0</v>
      </c>
      <c r="CY135" s="432">
        <f>'PTRM input'!BF646</f>
        <v>0</v>
      </c>
      <c r="CZ135" s="463">
        <f>'PTRM input'!BG646</f>
        <v>0</v>
      </c>
      <c r="DA135" s="462">
        <f>'PTRM input'!BH506</f>
        <v>0</v>
      </c>
      <c r="DB135" s="432">
        <f>'PTRM input'!BI506</f>
        <v>0</v>
      </c>
      <c r="DC135" s="432">
        <f>'PTRM input'!BJ506</f>
        <v>0</v>
      </c>
      <c r="DD135" s="432">
        <f>'PTRM input'!BK506</f>
        <v>0</v>
      </c>
      <c r="DE135" s="432">
        <f>'PTRM input'!BL506</f>
        <v>0</v>
      </c>
      <c r="DF135" s="463">
        <f>'PTRM input'!BM506</f>
        <v>0</v>
      </c>
      <c r="DG135" s="462">
        <f>'PTRM input'!BI646</f>
        <v>0</v>
      </c>
      <c r="DH135" s="432">
        <f>'PTRM input'!BJ646</f>
        <v>0</v>
      </c>
      <c r="DI135" s="432">
        <f>'PTRM input'!BK646</f>
        <v>0</v>
      </c>
      <c r="DJ135" s="432">
        <f>'PTRM input'!BL646</f>
        <v>0</v>
      </c>
      <c r="DK135" s="463">
        <f>'PTRM input'!BM646</f>
        <v>0</v>
      </c>
      <c r="DL135" s="462">
        <f>'PTRM input'!BN506</f>
        <v>0</v>
      </c>
      <c r="DM135" s="432">
        <f>'PTRM input'!BO506</f>
        <v>0</v>
      </c>
      <c r="DN135" s="432">
        <f>'PTRM input'!BP506</f>
        <v>0</v>
      </c>
      <c r="DO135" s="432">
        <f>'PTRM input'!BQ506</f>
        <v>0</v>
      </c>
      <c r="DP135" s="432">
        <f>'PTRM input'!BR506</f>
        <v>0</v>
      </c>
      <c r="DQ135" s="463">
        <f>'PTRM input'!BS506</f>
        <v>0</v>
      </c>
      <c r="DR135" s="462">
        <f>'PTRM input'!BO646</f>
        <v>0</v>
      </c>
      <c r="DS135" s="432">
        <f>'PTRM input'!BP646</f>
        <v>0</v>
      </c>
      <c r="DT135" s="432">
        <f>'PTRM input'!BQ646</f>
        <v>0</v>
      </c>
      <c r="DU135" s="432">
        <f>'PTRM input'!BR646</f>
        <v>0</v>
      </c>
      <c r="DV135" s="463">
        <f>'PTRM input'!BS646</f>
        <v>0</v>
      </c>
      <c r="DW135" s="462">
        <f>'PTRM input'!BT506</f>
        <v>0</v>
      </c>
      <c r="DX135" s="432">
        <f>'PTRM input'!BU506</f>
        <v>0</v>
      </c>
      <c r="DY135" s="432">
        <f>'PTRM input'!BV506</f>
        <v>0</v>
      </c>
      <c r="DZ135" s="432">
        <f>'PTRM input'!BW506</f>
        <v>0</v>
      </c>
      <c r="EA135" s="432">
        <f>'PTRM input'!BX506</f>
        <v>0</v>
      </c>
      <c r="EB135" s="463">
        <f>'PTRM input'!BY506</f>
        <v>0</v>
      </c>
      <c r="EC135" s="462">
        <f>'PTRM input'!BU646</f>
        <v>0</v>
      </c>
      <c r="ED135" s="432">
        <f>'PTRM input'!BV646</f>
        <v>0</v>
      </c>
      <c r="EE135" s="432">
        <f>'PTRM input'!BW646</f>
        <v>0</v>
      </c>
      <c r="EF135" s="432">
        <f>'PTRM input'!BX646</f>
        <v>0</v>
      </c>
      <c r="EG135" s="463">
        <f>'PTRM input'!BY646</f>
        <v>0</v>
      </c>
      <c r="EH135" s="462">
        <f>'PTRM input'!BZ506</f>
        <v>0</v>
      </c>
      <c r="EI135" s="432">
        <f>'PTRM input'!CA506</f>
        <v>0</v>
      </c>
      <c r="EJ135" s="432">
        <f>'PTRM input'!CB506</f>
        <v>0</v>
      </c>
      <c r="EK135" s="432">
        <f>'PTRM input'!CC506</f>
        <v>0</v>
      </c>
      <c r="EL135" s="432">
        <f>'PTRM input'!CD506</f>
        <v>0</v>
      </c>
      <c r="EM135" s="463">
        <f>'PTRM input'!CE506</f>
        <v>0</v>
      </c>
      <c r="EN135" s="462">
        <f>'PTRM input'!CA646</f>
        <v>0</v>
      </c>
      <c r="EO135" s="432">
        <f>'PTRM input'!CB646</f>
        <v>0</v>
      </c>
      <c r="EP135" s="432">
        <f>'PTRM input'!CC646</f>
        <v>0</v>
      </c>
      <c r="EQ135" s="432">
        <f>'PTRM input'!CD646</f>
        <v>0</v>
      </c>
      <c r="ER135" s="463">
        <f>'PTRM input'!CE646</f>
        <v>0</v>
      </c>
      <c r="ES135" s="462">
        <f>'PTRM input'!CF506</f>
        <v>0</v>
      </c>
      <c r="ET135" s="432">
        <f>'PTRM input'!CG506</f>
        <v>0</v>
      </c>
      <c r="EU135" s="432">
        <f>'PTRM input'!CH506</f>
        <v>0</v>
      </c>
      <c r="EV135" s="432">
        <f>'PTRM input'!CI506</f>
        <v>0</v>
      </c>
      <c r="EW135" s="432">
        <f>'PTRM input'!CJ506</f>
        <v>0</v>
      </c>
      <c r="EX135" s="463">
        <f>'PTRM input'!CK506</f>
        <v>0</v>
      </c>
      <c r="EY135" s="462">
        <f>'PTRM input'!CG646</f>
        <v>0</v>
      </c>
      <c r="EZ135" s="432">
        <f>'PTRM input'!CH646</f>
        <v>0</v>
      </c>
      <c r="FA135" s="432">
        <f>'PTRM input'!CI646</f>
        <v>0</v>
      </c>
      <c r="FB135" s="432">
        <f>'PTRM input'!CJ646</f>
        <v>0</v>
      </c>
      <c r="FC135" s="463">
        <f>'PTRM input'!CK646</f>
        <v>0</v>
      </c>
      <c r="FD135" s="462">
        <f>'PTRM input'!CL506</f>
        <v>0</v>
      </c>
      <c r="FE135" s="432">
        <f>'PTRM input'!CM506</f>
        <v>0</v>
      </c>
      <c r="FF135" s="432">
        <f>'PTRM input'!CN506</f>
        <v>0</v>
      </c>
      <c r="FG135" s="432">
        <f>'PTRM input'!CO506</f>
        <v>0</v>
      </c>
      <c r="FH135" s="432">
        <f>'PTRM input'!CP506</f>
        <v>0</v>
      </c>
      <c r="FI135" s="463">
        <f>'PTRM input'!CQ506</f>
        <v>0</v>
      </c>
      <c r="FJ135" s="462">
        <f>'PTRM input'!CM646</f>
        <v>0</v>
      </c>
      <c r="FK135" s="432">
        <f>'PTRM input'!CN646</f>
        <v>0</v>
      </c>
      <c r="FL135" s="432">
        <f>'PTRM input'!CO646</f>
        <v>0</v>
      </c>
      <c r="FM135" s="432">
        <f>'PTRM input'!CP646</f>
        <v>0</v>
      </c>
      <c r="FN135" s="463">
        <f>'PTRM input'!CQ646</f>
        <v>0</v>
      </c>
      <c r="FO135" s="462">
        <f>'PTRM input'!CR506</f>
        <v>0</v>
      </c>
      <c r="FP135" s="432">
        <f>'PTRM input'!CS506</f>
        <v>0</v>
      </c>
      <c r="FQ135" s="432">
        <f>'PTRM input'!CT506</f>
        <v>0</v>
      </c>
      <c r="FR135" s="432">
        <f>'PTRM input'!CU506</f>
        <v>0</v>
      </c>
      <c r="FS135" s="432">
        <f>'PTRM input'!CV506</f>
        <v>0</v>
      </c>
      <c r="FT135" s="463">
        <f>'PTRM input'!CW506</f>
        <v>0</v>
      </c>
      <c r="FU135" s="462">
        <f>'PTRM input'!CS646</f>
        <v>0</v>
      </c>
      <c r="FV135" s="432">
        <f>'PTRM input'!CT646</f>
        <v>0</v>
      </c>
      <c r="FW135" s="432">
        <f>'PTRM input'!CU646</f>
        <v>0</v>
      </c>
      <c r="FX135" s="432">
        <f>'PTRM input'!CV646</f>
        <v>0</v>
      </c>
      <c r="FY135" s="463">
        <f>'PTRM input'!CW646</f>
        <v>0</v>
      </c>
      <c r="FZ135" s="462">
        <f>'PTRM input'!CX506</f>
        <v>0</v>
      </c>
      <c r="GA135" s="432">
        <f>'PTRM input'!CY506</f>
        <v>0</v>
      </c>
      <c r="GB135" s="432">
        <f>'PTRM input'!CZ506</f>
        <v>0</v>
      </c>
      <c r="GC135" s="432">
        <f>'PTRM input'!DA506</f>
        <v>0</v>
      </c>
      <c r="GD135" s="432">
        <f>'PTRM input'!DB506</f>
        <v>0</v>
      </c>
      <c r="GE135" s="463">
        <f>'PTRM input'!DC506</f>
        <v>0</v>
      </c>
      <c r="GF135" s="462">
        <f>'PTRM input'!CY646</f>
        <v>0</v>
      </c>
      <c r="GG135" s="432">
        <f>'PTRM input'!CZ646</f>
        <v>0</v>
      </c>
      <c r="GH135" s="432">
        <f>'PTRM input'!DA646</f>
        <v>0</v>
      </c>
      <c r="GI135" s="432">
        <f>'PTRM input'!DB646</f>
        <v>0</v>
      </c>
      <c r="GJ135" s="463">
        <f>'PTRM input'!DC646</f>
        <v>0</v>
      </c>
    </row>
    <row r="136" spans="1:192" s="4" customFormat="1">
      <c r="A136" s="22"/>
      <c r="B136" s="22"/>
      <c r="C136" s="22"/>
      <c r="D136" s="22"/>
      <c r="E136" s="432" t="str">
        <f>'PTRM input'!E507</f>
        <v>Subtransmission Demand G</v>
      </c>
      <c r="F136" s="462">
        <f>'PTRM input'!F507</f>
        <v>9.6883507284192092</v>
      </c>
      <c r="G136" s="432">
        <f>'PTRM input'!G507</f>
        <v>0</v>
      </c>
      <c r="H136" s="432">
        <f>'PTRM input'!H507</f>
        <v>0</v>
      </c>
      <c r="I136" s="432">
        <f>'PTRM input'!I507</f>
        <v>0</v>
      </c>
      <c r="J136" s="432">
        <f>'PTRM input'!J507</f>
        <v>0</v>
      </c>
      <c r="K136" s="463">
        <f>'PTRM input'!K507</f>
        <v>0</v>
      </c>
      <c r="L136" s="432">
        <f>'PTRM input'!G647</f>
        <v>0</v>
      </c>
      <c r="M136" s="432">
        <f>'PTRM input'!H647</f>
        <v>0</v>
      </c>
      <c r="N136" s="432">
        <f>'PTRM input'!I647</f>
        <v>0</v>
      </c>
      <c r="O136" s="432">
        <f>'PTRM input'!J647</f>
        <v>0</v>
      </c>
      <c r="P136" s="463">
        <f>'PTRM input'!K647</f>
        <v>0</v>
      </c>
      <c r="Q136" s="462">
        <f>'PTRM input'!L507</f>
        <v>237420.74917948263</v>
      </c>
      <c r="R136" s="432">
        <f>'PTRM input'!M507</f>
        <v>0</v>
      </c>
      <c r="S136" s="432">
        <f>'PTRM input'!N507</f>
        <v>0</v>
      </c>
      <c r="T136" s="432">
        <f>'PTRM input'!O507</f>
        <v>0</v>
      </c>
      <c r="U136" s="432">
        <f>'PTRM input'!P507</f>
        <v>0</v>
      </c>
      <c r="V136" s="463">
        <f>'PTRM input'!Q507</f>
        <v>0</v>
      </c>
      <c r="W136" s="432">
        <f>'PTRM input'!M647</f>
        <v>0</v>
      </c>
      <c r="X136" s="432">
        <f>'PTRM input'!N647</f>
        <v>0</v>
      </c>
      <c r="Y136" s="432">
        <f>'PTRM input'!O647</f>
        <v>0</v>
      </c>
      <c r="Z136" s="432">
        <f>'PTRM input'!P647</f>
        <v>0</v>
      </c>
      <c r="AA136" s="463">
        <f>'PTRM input'!Q647</f>
        <v>0</v>
      </c>
      <c r="AB136" s="432">
        <f>'PTRM input'!R507</f>
        <v>0</v>
      </c>
      <c r="AC136" s="432">
        <f>'PTRM input'!S507</f>
        <v>0</v>
      </c>
      <c r="AD136" s="432">
        <f>'PTRM input'!T507</f>
        <v>0</v>
      </c>
      <c r="AE136" s="432">
        <f>'PTRM input'!U507</f>
        <v>0</v>
      </c>
      <c r="AF136" s="432">
        <f>'PTRM input'!V507</f>
        <v>0</v>
      </c>
      <c r="AG136" s="432">
        <f>'PTRM input'!W507</f>
        <v>0</v>
      </c>
      <c r="AH136" s="462">
        <f>'PTRM input'!S647</f>
        <v>0</v>
      </c>
      <c r="AI136" s="432">
        <f>'PTRM input'!T647</f>
        <v>0</v>
      </c>
      <c r="AJ136" s="432">
        <f>'PTRM input'!U647</f>
        <v>0</v>
      </c>
      <c r="AK136" s="432">
        <f>'PTRM input'!V647</f>
        <v>0</v>
      </c>
      <c r="AL136" s="463">
        <f>'PTRM input'!W647</f>
        <v>0</v>
      </c>
      <c r="AM136" s="462">
        <f>'PTRM input'!X507</f>
        <v>351155797.47666734</v>
      </c>
      <c r="AN136" s="432">
        <f>'PTRM input'!Y507</f>
        <v>0</v>
      </c>
      <c r="AO136" s="432">
        <f>'PTRM input'!Z507</f>
        <v>0</v>
      </c>
      <c r="AP136" s="432">
        <f>'PTRM input'!AA507</f>
        <v>0</v>
      </c>
      <c r="AQ136" s="432">
        <f>'PTRM input'!AB507</f>
        <v>0</v>
      </c>
      <c r="AR136" s="463">
        <f>'PTRM input'!AC507</f>
        <v>0</v>
      </c>
      <c r="AS136" s="462">
        <f>'PTRM input'!Y647</f>
        <v>0</v>
      </c>
      <c r="AT136" s="432">
        <f>'PTRM input'!Z647</f>
        <v>0</v>
      </c>
      <c r="AU136" s="432">
        <f>'PTRM input'!AA647</f>
        <v>0</v>
      </c>
      <c r="AV136" s="432">
        <f>'PTRM input'!AB647</f>
        <v>0</v>
      </c>
      <c r="AW136" s="463">
        <f>'PTRM input'!AC647</f>
        <v>0</v>
      </c>
      <c r="AX136" s="462">
        <f>'PTRM input'!AD507</f>
        <v>0</v>
      </c>
      <c r="AY136" s="432">
        <f>'PTRM input'!AE507</f>
        <v>0</v>
      </c>
      <c r="AZ136" s="432">
        <f>'PTRM input'!AF507</f>
        <v>0</v>
      </c>
      <c r="BA136" s="432">
        <f>'PTRM input'!AG507</f>
        <v>0</v>
      </c>
      <c r="BB136" s="432">
        <f>'PTRM input'!AH507</f>
        <v>0</v>
      </c>
      <c r="BC136" s="463">
        <f>'PTRM input'!AI507</f>
        <v>0</v>
      </c>
      <c r="BD136" s="462">
        <f>'PTRM input'!AE647</f>
        <v>0</v>
      </c>
      <c r="BE136" s="432">
        <f>'PTRM input'!AF647</f>
        <v>0</v>
      </c>
      <c r="BF136" s="432">
        <f>'PTRM input'!AG647</f>
        <v>0</v>
      </c>
      <c r="BG136" s="432">
        <f>'PTRM input'!AH647</f>
        <v>0</v>
      </c>
      <c r="BH136" s="463">
        <f>'PTRM input'!AI647</f>
        <v>0</v>
      </c>
      <c r="BI136" s="462">
        <f>'PTRM input'!AJ507</f>
        <v>0</v>
      </c>
      <c r="BJ136" s="432">
        <f>'PTRM input'!AK507</f>
        <v>0</v>
      </c>
      <c r="BK136" s="432">
        <f>'PTRM input'!AL507</f>
        <v>0</v>
      </c>
      <c r="BL136" s="432">
        <f>'PTRM input'!AM507</f>
        <v>0</v>
      </c>
      <c r="BM136" s="432">
        <f>'PTRM input'!AN507</f>
        <v>0</v>
      </c>
      <c r="BN136" s="463">
        <f>'PTRM input'!AO507</f>
        <v>0</v>
      </c>
      <c r="BO136" s="462">
        <f>'PTRM input'!AK647</f>
        <v>0</v>
      </c>
      <c r="BP136" s="432">
        <f>'PTRM input'!AL647</f>
        <v>0</v>
      </c>
      <c r="BQ136" s="432">
        <f>'PTRM input'!AM647</f>
        <v>0</v>
      </c>
      <c r="BR136" s="432">
        <f>'PTRM input'!AN647</f>
        <v>0</v>
      </c>
      <c r="BS136" s="463">
        <f>'PTRM input'!AO647</f>
        <v>0</v>
      </c>
      <c r="BT136" s="462">
        <f>'PTRM input'!AP507</f>
        <v>0</v>
      </c>
      <c r="BU136" s="432">
        <f>'PTRM input'!AQ507</f>
        <v>0</v>
      </c>
      <c r="BV136" s="432">
        <f>'PTRM input'!AR507</f>
        <v>0</v>
      </c>
      <c r="BW136" s="432">
        <f>'PTRM input'!AS507</f>
        <v>0</v>
      </c>
      <c r="BX136" s="432">
        <f>'PTRM input'!AT507</f>
        <v>0</v>
      </c>
      <c r="BY136" s="463">
        <f>'PTRM input'!AU507</f>
        <v>0</v>
      </c>
      <c r="BZ136" s="462">
        <f>'PTRM input'!AQ647</f>
        <v>0</v>
      </c>
      <c r="CA136" s="432">
        <f>'PTRM input'!AR647</f>
        <v>0</v>
      </c>
      <c r="CB136" s="432">
        <f>'PTRM input'!AS647</f>
        <v>0</v>
      </c>
      <c r="CC136" s="432">
        <f>'PTRM input'!AT647</f>
        <v>0</v>
      </c>
      <c r="CD136" s="463">
        <f>'PTRM input'!AU647</f>
        <v>0</v>
      </c>
      <c r="CE136" s="462">
        <f>'PTRM input'!AV507</f>
        <v>371869420.86237645</v>
      </c>
      <c r="CF136" s="432">
        <f>'PTRM input'!AW507</f>
        <v>0</v>
      </c>
      <c r="CG136" s="432">
        <f>'PTRM input'!AX507</f>
        <v>0</v>
      </c>
      <c r="CH136" s="432">
        <f>'PTRM input'!AY507</f>
        <v>0</v>
      </c>
      <c r="CI136" s="432">
        <f>'PTRM input'!AZ507</f>
        <v>0</v>
      </c>
      <c r="CJ136" s="463">
        <f>'PTRM input'!BA507</f>
        <v>0</v>
      </c>
      <c r="CK136" s="462">
        <f>'PTRM input'!AW647</f>
        <v>0</v>
      </c>
      <c r="CL136" s="432">
        <f>'PTRM input'!AX647</f>
        <v>0</v>
      </c>
      <c r="CM136" s="432">
        <f>'PTRM input'!AY647</f>
        <v>0</v>
      </c>
      <c r="CN136" s="432">
        <f>'PTRM input'!AZ647</f>
        <v>0</v>
      </c>
      <c r="CO136" s="463">
        <f>'PTRM input'!BA647</f>
        <v>0</v>
      </c>
      <c r="CP136" s="462">
        <f>'PTRM input'!BB507</f>
        <v>0</v>
      </c>
      <c r="CQ136" s="432">
        <f>'PTRM input'!BC507</f>
        <v>0</v>
      </c>
      <c r="CR136" s="432">
        <f>'PTRM input'!BD507</f>
        <v>0</v>
      </c>
      <c r="CS136" s="432">
        <f>'PTRM input'!BE507</f>
        <v>0</v>
      </c>
      <c r="CT136" s="432">
        <f>'PTRM input'!BF507</f>
        <v>0</v>
      </c>
      <c r="CU136" s="463">
        <f>'PTRM input'!BG507</f>
        <v>0</v>
      </c>
      <c r="CV136" s="462">
        <f>'PTRM input'!BC647</f>
        <v>0</v>
      </c>
      <c r="CW136" s="432">
        <f>'PTRM input'!BD647</f>
        <v>0</v>
      </c>
      <c r="CX136" s="432">
        <f>'PTRM input'!BE647</f>
        <v>0</v>
      </c>
      <c r="CY136" s="432">
        <f>'PTRM input'!BF647</f>
        <v>0</v>
      </c>
      <c r="CZ136" s="463">
        <f>'PTRM input'!BG647</f>
        <v>0</v>
      </c>
      <c r="DA136" s="462">
        <f>'PTRM input'!BH507</f>
        <v>0</v>
      </c>
      <c r="DB136" s="432">
        <f>'PTRM input'!BI507</f>
        <v>0</v>
      </c>
      <c r="DC136" s="432">
        <f>'PTRM input'!BJ507</f>
        <v>0</v>
      </c>
      <c r="DD136" s="432">
        <f>'PTRM input'!BK507</f>
        <v>0</v>
      </c>
      <c r="DE136" s="432">
        <f>'PTRM input'!BL507</f>
        <v>0</v>
      </c>
      <c r="DF136" s="463">
        <f>'PTRM input'!BM507</f>
        <v>0</v>
      </c>
      <c r="DG136" s="462">
        <f>'PTRM input'!BI647</f>
        <v>0</v>
      </c>
      <c r="DH136" s="432">
        <f>'PTRM input'!BJ647</f>
        <v>0</v>
      </c>
      <c r="DI136" s="432">
        <f>'PTRM input'!BK647</f>
        <v>0</v>
      </c>
      <c r="DJ136" s="432">
        <f>'PTRM input'!BL647</f>
        <v>0</v>
      </c>
      <c r="DK136" s="463">
        <f>'PTRM input'!BM647</f>
        <v>0</v>
      </c>
      <c r="DL136" s="462">
        <f>'PTRM input'!BN507</f>
        <v>0</v>
      </c>
      <c r="DM136" s="432">
        <f>'PTRM input'!BO507</f>
        <v>0</v>
      </c>
      <c r="DN136" s="432">
        <f>'PTRM input'!BP507</f>
        <v>0</v>
      </c>
      <c r="DO136" s="432">
        <f>'PTRM input'!BQ507</f>
        <v>0</v>
      </c>
      <c r="DP136" s="432">
        <f>'PTRM input'!BR507</f>
        <v>0</v>
      </c>
      <c r="DQ136" s="463">
        <f>'PTRM input'!BS507</f>
        <v>0</v>
      </c>
      <c r="DR136" s="462">
        <f>'PTRM input'!BO647</f>
        <v>0</v>
      </c>
      <c r="DS136" s="432">
        <f>'PTRM input'!BP647</f>
        <v>0</v>
      </c>
      <c r="DT136" s="432">
        <f>'PTRM input'!BQ647</f>
        <v>0</v>
      </c>
      <c r="DU136" s="432">
        <f>'PTRM input'!BR647</f>
        <v>0</v>
      </c>
      <c r="DV136" s="463">
        <f>'PTRM input'!BS647</f>
        <v>0</v>
      </c>
      <c r="DW136" s="462">
        <f>'PTRM input'!BT507</f>
        <v>0</v>
      </c>
      <c r="DX136" s="432">
        <f>'PTRM input'!BU507</f>
        <v>0</v>
      </c>
      <c r="DY136" s="432">
        <f>'PTRM input'!BV507</f>
        <v>0</v>
      </c>
      <c r="DZ136" s="432">
        <f>'PTRM input'!BW507</f>
        <v>0</v>
      </c>
      <c r="EA136" s="432">
        <f>'PTRM input'!BX507</f>
        <v>0</v>
      </c>
      <c r="EB136" s="463">
        <f>'PTRM input'!BY507</f>
        <v>0</v>
      </c>
      <c r="EC136" s="462">
        <f>'PTRM input'!BU647</f>
        <v>0</v>
      </c>
      <c r="ED136" s="432">
        <f>'PTRM input'!BV647</f>
        <v>0</v>
      </c>
      <c r="EE136" s="432">
        <f>'PTRM input'!BW647</f>
        <v>0</v>
      </c>
      <c r="EF136" s="432">
        <f>'PTRM input'!BX647</f>
        <v>0</v>
      </c>
      <c r="EG136" s="463">
        <f>'PTRM input'!BY647</f>
        <v>0</v>
      </c>
      <c r="EH136" s="462">
        <f>'PTRM input'!BZ507</f>
        <v>0</v>
      </c>
      <c r="EI136" s="432">
        <f>'PTRM input'!CA507</f>
        <v>0</v>
      </c>
      <c r="EJ136" s="432">
        <f>'PTRM input'!CB507</f>
        <v>0</v>
      </c>
      <c r="EK136" s="432">
        <f>'PTRM input'!CC507</f>
        <v>0</v>
      </c>
      <c r="EL136" s="432">
        <f>'PTRM input'!CD507</f>
        <v>0</v>
      </c>
      <c r="EM136" s="463">
        <f>'PTRM input'!CE507</f>
        <v>0</v>
      </c>
      <c r="EN136" s="462">
        <f>'PTRM input'!CA647</f>
        <v>0</v>
      </c>
      <c r="EO136" s="432">
        <f>'PTRM input'!CB647</f>
        <v>0</v>
      </c>
      <c r="EP136" s="432">
        <f>'PTRM input'!CC647</f>
        <v>0</v>
      </c>
      <c r="EQ136" s="432">
        <f>'PTRM input'!CD647</f>
        <v>0</v>
      </c>
      <c r="ER136" s="463">
        <f>'PTRM input'!CE647</f>
        <v>0</v>
      </c>
      <c r="ES136" s="462">
        <f>'PTRM input'!CF507</f>
        <v>0</v>
      </c>
      <c r="ET136" s="432">
        <f>'PTRM input'!CG507</f>
        <v>0</v>
      </c>
      <c r="EU136" s="432">
        <f>'PTRM input'!CH507</f>
        <v>0</v>
      </c>
      <c r="EV136" s="432">
        <f>'PTRM input'!CI507</f>
        <v>0</v>
      </c>
      <c r="EW136" s="432">
        <f>'PTRM input'!CJ507</f>
        <v>0</v>
      </c>
      <c r="EX136" s="463">
        <f>'PTRM input'!CK507</f>
        <v>0</v>
      </c>
      <c r="EY136" s="462">
        <f>'PTRM input'!CG647</f>
        <v>0</v>
      </c>
      <c r="EZ136" s="432">
        <f>'PTRM input'!CH647</f>
        <v>0</v>
      </c>
      <c r="FA136" s="432">
        <f>'PTRM input'!CI647</f>
        <v>0</v>
      </c>
      <c r="FB136" s="432">
        <f>'PTRM input'!CJ647</f>
        <v>0</v>
      </c>
      <c r="FC136" s="463">
        <f>'PTRM input'!CK647</f>
        <v>0</v>
      </c>
      <c r="FD136" s="462">
        <f>'PTRM input'!CL507</f>
        <v>0</v>
      </c>
      <c r="FE136" s="432">
        <f>'PTRM input'!CM507</f>
        <v>0</v>
      </c>
      <c r="FF136" s="432">
        <f>'PTRM input'!CN507</f>
        <v>0</v>
      </c>
      <c r="FG136" s="432">
        <f>'PTRM input'!CO507</f>
        <v>0</v>
      </c>
      <c r="FH136" s="432">
        <f>'PTRM input'!CP507</f>
        <v>0</v>
      </c>
      <c r="FI136" s="463">
        <f>'PTRM input'!CQ507</f>
        <v>0</v>
      </c>
      <c r="FJ136" s="462">
        <f>'PTRM input'!CM647</f>
        <v>0</v>
      </c>
      <c r="FK136" s="432">
        <f>'PTRM input'!CN647</f>
        <v>0</v>
      </c>
      <c r="FL136" s="432">
        <f>'PTRM input'!CO647</f>
        <v>0</v>
      </c>
      <c r="FM136" s="432">
        <f>'PTRM input'!CP647</f>
        <v>0</v>
      </c>
      <c r="FN136" s="463">
        <f>'PTRM input'!CQ647</f>
        <v>0</v>
      </c>
      <c r="FO136" s="462">
        <f>'PTRM input'!CR507</f>
        <v>0</v>
      </c>
      <c r="FP136" s="432">
        <f>'PTRM input'!CS507</f>
        <v>0</v>
      </c>
      <c r="FQ136" s="432">
        <f>'PTRM input'!CT507</f>
        <v>0</v>
      </c>
      <c r="FR136" s="432">
        <f>'PTRM input'!CU507</f>
        <v>0</v>
      </c>
      <c r="FS136" s="432">
        <f>'PTRM input'!CV507</f>
        <v>0</v>
      </c>
      <c r="FT136" s="463">
        <f>'PTRM input'!CW507</f>
        <v>0</v>
      </c>
      <c r="FU136" s="462">
        <f>'PTRM input'!CS647</f>
        <v>0</v>
      </c>
      <c r="FV136" s="432">
        <f>'PTRM input'!CT647</f>
        <v>0</v>
      </c>
      <c r="FW136" s="432">
        <f>'PTRM input'!CU647</f>
        <v>0</v>
      </c>
      <c r="FX136" s="432">
        <f>'PTRM input'!CV647</f>
        <v>0</v>
      </c>
      <c r="FY136" s="463">
        <f>'PTRM input'!CW647</f>
        <v>0</v>
      </c>
      <c r="FZ136" s="462">
        <f>'PTRM input'!CX507</f>
        <v>0</v>
      </c>
      <c r="GA136" s="432">
        <f>'PTRM input'!CY507</f>
        <v>0</v>
      </c>
      <c r="GB136" s="432">
        <f>'PTRM input'!CZ507</f>
        <v>0</v>
      </c>
      <c r="GC136" s="432">
        <f>'PTRM input'!DA507</f>
        <v>0</v>
      </c>
      <c r="GD136" s="432">
        <f>'PTRM input'!DB507</f>
        <v>0</v>
      </c>
      <c r="GE136" s="463">
        <f>'PTRM input'!DC507</f>
        <v>0</v>
      </c>
      <c r="GF136" s="462">
        <f>'PTRM input'!CY647</f>
        <v>0</v>
      </c>
      <c r="GG136" s="432">
        <f>'PTRM input'!CZ647</f>
        <v>0</v>
      </c>
      <c r="GH136" s="432">
        <f>'PTRM input'!DA647</f>
        <v>0</v>
      </c>
      <c r="GI136" s="432">
        <f>'PTRM input'!DB647</f>
        <v>0</v>
      </c>
      <c r="GJ136" s="463">
        <f>'PTRM input'!DC647</f>
        <v>0</v>
      </c>
    </row>
    <row r="137" spans="1:192" s="4" customFormat="1">
      <c r="A137" s="22"/>
      <c r="B137" s="22"/>
      <c r="C137" s="22"/>
      <c r="D137" s="22"/>
      <c r="E137" s="432" t="str">
        <f>'PTRM input'!E508</f>
        <v>Subtransmission Demand S</v>
      </c>
      <c r="F137" s="462">
        <f>'PTRM input'!F508</f>
        <v>2</v>
      </c>
      <c r="G137" s="432">
        <f>'PTRM input'!G508</f>
        <v>0</v>
      </c>
      <c r="H137" s="432">
        <f>'PTRM input'!H508</f>
        <v>0</v>
      </c>
      <c r="I137" s="432">
        <f>'PTRM input'!I508</f>
        <v>0</v>
      </c>
      <c r="J137" s="432">
        <f>'PTRM input'!J508</f>
        <v>0</v>
      </c>
      <c r="K137" s="463">
        <f>'PTRM input'!K508</f>
        <v>0</v>
      </c>
      <c r="L137" s="432">
        <f>'PTRM input'!G648</f>
        <v>0</v>
      </c>
      <c r="M137" s="432">
        <f>'PTRM input'!H648</f>
        <v>0</v>
      </c>
      <c r="N137" s="432">
        <f>'PTRM input'!I648</f>
        <v>0</v>
      </c>
      <c r="O137" s="432">
        <f>'PTRM input'!J648</f>
        <v>0</v>
      </c>
      <c r="P137" s="463">
        <f>'PTRM input'!K648</f>
        <v>0</v>
      </c>
      <c r="Q137" s="462">
        <f>'PTRM input'!L508</f>
        <v>109821.64101809994</v>
      </c>
      <c r="R137" s="432">
        <f>'PTRM input'!M508</f>
        <v>0</v>
      </c>
      <c r="S137" s="432">
        <f>'PTRM input'!N508</f>
        <v>0</v>
      </c>
      <c r="T137" s="432">
        <f>'PTRM input'!O508</f>
        <v>0</v>
      </c>
      <c r="U137" s="432">
        <f>'PTRM input'!P508</f>
        <v>0</v>
      </c>
      <c r="V137" s="463">
        <f>'PTRM input'!Q508</f>
        <v>0</v>
      </c>
      <c r="W137" s="432">
        <f>'PTRM input'!M648</f>
        <v>0</v>
      </c>
      <c r="X137" s="432">
        <f>'PTRM input'!N648</f>
        <v>0</v>
      </c>
      <c r="Y137" s="432">
        <f>'PTRM input'!O648</f>
        <v>0</v>
      </c>
      <c r="Z137" s="432">
        <f>'PTRM input'!P648</f>
        <v>0</v>
      </c>
      <c r="AA137" s="463">
        <f>'PTRM input'!Q648</f>
        <v>0</v>
      </c>
      <c r="AB137" s="432">
        <f>'PTRM input'!R508</f>
        <v>0</v>
      </c>
      <c r="AC137" s="432">
        <f>'PTRM input'!S508</f>
        <v>0</v>
      </c>
      <c r="AD137" s="432">
        <f>'PTRM input'!T508</f>
        <v>0</v>
      </c>
      <c r="AE137" s="432">
        <f>'PTRM input'!U508</f>
        <v>0</v>
      </c>
      <c r="AF137" s="432">
        <f>'PTRM input'!V508</f>
        <v>0</v>
      </c>
      <c r="AG137" s="432">
        <f>'PTRM input'!W508</f>
        <v>0</v>
      </c>
      <c r="AH137" s="462">
        <f>'PTRM input'!S648</f>
        <v>0</v>
      </c>
      <c r="AI137" s="432">
        <f>'PTRM input'!T648</f>
        <v>0</v>
      </c>
      <c r="AJ137" s="432">
        <f>'PTRM input'!U648</f>
        <v>0</v>
      </c>
      <c r="AK137" s="432">
        <f>'PTRM input'!V648</f>
        <v>0</v>
      </c>
      <c r="AL137" s="463">
        <f>'PTRM input'!W648</f>
        <v>0</v>
      </c>
      <c r="AM137" s="462">
        <f>'PTRM input'!X508</f>
        <v>151344015.13090643</v>
      </c>
      <c r="AN137" s="432">
        <f>'PTRM input'!Y508</f>
        <v>0</v>
      </c>
      <c r="AO137" s="432">
        <f>'PTRM input'!Z508</f>
        <v>0</v>
      </c>
      <c r="AP137" s="432">
        <f>'PTRM input'!AA508</f>
        <v>0</v>
      </c>
      <c r="AQ137" s="432">
        <f>'PTRM input'!AB508</f>
        <v>0</v>
      </c>
      <c r="AR137" s="463">
        <f>'PTRM input'!AC508</f>
        <v>0</v>
      </c>
      <c r="AS137" s="462">
        <f>'PTRM input'!Y648</f>
        <v>0</v>
      </c>
      <c r="AT137" s="432">
        <f>'PTRM input'!Z648</f>
        <v>0</v>
      </c>
      <c r="AU137" s="432">
        <f>'PTRM input'!AA648</f>
        <v>0</v>
      </c>
      <c r="AV137" s="432">
        <f>'PTRM input'!AB648</f>
        <v>0</v>
      </c>
      <c r="AW137" s="463">
        <f>'PTRM input'!AC648</f>
        <v>0</v>
      </c>
      <c r="AX137" s="462">
        <f>'PTRM input'!AD508</f>
        <v>0</v>
      </c>
      <c r="AY137" s="432">
        <f>'PTRM input'!AE508</f>
        <v>0</v>
      </c>
      <c r="AZ137" s="432">
        <f>'PTRM input'!AF508</f>
        <v>0</v>
      </c>
      <c r="BA137" s="432">
        <f>'PTRM input'!AG508</f>
        <v>0</v>
      </c>
      <c r="BB137" s="432">
        <f>'PTRM input'!AH508</f>
        <v>0</v>
      </c>
      <c r="BC137" s="463">
        <f>'PTRM input'!AI508</f>
        <v>0</v>
      </c>
      <c r="BD137" s="462">
        <f>'PTRM input'!AE648</f>
        <v>0</v>
      </c>
      <c r="BE137" s="432">
        <f>'PTRM input'!AF648</f>
        <v>0</v>
      </c>
      <c r="BF137" s="432">
        <f>'PTRM input'!AG648</f>
        <v>0</v>
      </c>
      <c r="BG137" s="432">
        <f>'PTRM input'!AH648</f>
        <v>0</v>
      </c>
      <c r="BH137" s="463">
        <f>'PTRM input'!AI648</f>
        <v>0</v>
      </c>
      <c r="BI137" s="462">
        <f>'PTRM input'!AJ508</f>
        <v>0</v>
      </c>
      <c r="BJ137" s="432">
        <f>'PTRM input'!AK508</f>
        <v>0</v>
      </c>
      <c r="BK137" s="432">
        <f>'PTRM input'!AL508</f>
        <v>0</v>
      </c>
      <c r="BL137" s="432">
        <f>'PTRM input'!AM508</f>
        <v>0</v>
      </c>
      <c r="BM137" s="432">
        <f>'PTRM input'!AN508</f>
        <v>0</v>
      </c>
      <c r="BN137" s="463">
        <f>'PTRM input'!AO508</f>
        <v>0</v>
      </c>
      <c r="BO137" s="462">
        <f>'PTRM input'!AK648</f>
        <v>0</v>
      </c>
      <c r="BP137" s="432">
        <f>'PTRM input'!AL648</f>
        <v>0</v>
      </c>
      <c r="BQ137" s="432">
        <f>'PTRM input'!AM648</f>
        <v>0</v>
      </c>
      <c r="BR137" s="432">
        <f>'PTRM input'!AN648</f>
        <v>0</v>
      </c>
      <c r="BS137" s="463">
        <f>'PTRM input'!AO648</f>
        <v>0</v>
      </c>
      <c r="BT137" s="462">
        <f>'PTRM input'!AP508</f>
        <v>0</v>
      </c>
      <c r="BU137" s="432">
        <f>'PTRM input'!AQ508</f>
        <v>0</v>
      </c>
      <c r="BV137" s="432">
        <f>'PTRM input'!AR508</f>
        <v>0</v>
      </c>
      <c r="BW137" s="432">
        <f>'PTRM input'!AS508</f>
        <v>0</v>
      </c>
      <c r="BX137" s="432">
        <f>'PTRM input'!AT508</f>
        <v>0</v>
      </c>
      <c r="BY137" s="463">
        <f>'PTRM input'!AU508</f>
        <v>0</v>
      </c>
      <c r="BZ137" s="462">
        <f>'PTRM input'!AQ648</f>
        <v>0</v>
      </c>
      <c r="CA137" s="432">
        <f>'PTRM input'!AR648</f>
        <v>0</v>
      </c>
      <c r="CB137" s="432">
        <f>'PTRM input'!AS648</f>
        <v>0</v>
      </c>
      <c r="CC137" s="432">
        <f>'PTRM input'!AT648</f>
        <v>0</v>
      </c>
      <c r="CD137" s="463">
        <f>'PTRM input'!AU648</f>
        <v>0</v>
      </c>
      <c r="CE137" s="462">
        <f>'PTRM input'!AV508</f>
        <v>216928657.41072792</v>
      </c>
      <c r="CF137" s="432">
        <f>'PTRM input'!AW508</f>
        <v>0</v>
      </c>
      <c r="CG137" s="432">
        <f>'PTRM input'!AX508</f>
        <v>0</v>
      </c>
      <c r="CH137" s="432">
        <f>'PTRM input'!AY508</f>
        <v>0</v>
      </c>
      <c r="CI137" s="432">
        <f>'PTRM input'!AZ508</f>
        <v>0</v>
      </c>
      <c r="CJ137" s="463">
        <f>'PTRM input'!BA508</f>
        <v>0</v>
      </c>
      <c r="CK137" s="462">
        <f>'PTRM input'!AW648</f>
        <v>0</v>
      </c>
      <c r="CL137" s="432">
        <f>'PTRM input'!AX648</f>
        <v>0</v>
      </c>
      <c r="CM137" s="432">
        <f>'PTRM input'!AY648</f>
        <v>0</v>
      </c>
      <c r="CN137" s="432">
        <f>'PTRM input'!AZ648</f>
        <v>0</v>
      </c>
      <c r="CO137" s="463">
        <f>'PTRM input'!BA648</f>
        <v>0</v>
      </c>
      <c r="CP137" s="462">
        <f>'PTRM input'!BB508</f>
        <v>0</v>
      </c>
      <c r="CQ137" s="432">
        <f>'PTRM input'!BC508</f>
        <v>0</v>
      </c>
      <c r="CR137" s="432">
        <f>'PTRM input'!BD508</f>
        <v>0</v>
      </c>
      <c r="CS137" s="432">
        <f>'PTRM input'!BE508</f>
        <v>0</v>
      </c>
      <c r="CT137" s="432">
        <f>'PTRM input'!BF508</f>
        <v>0</v>
      </c>
      <c r="CU137" s="463">
        <f>'PTRM input'!BG508</f>
        <v>0</v>
      </c>
      <c r="CV137" s="462">
        <f>'PTRM input'!BC648</f>
        <v>0</v>
      </c>
      <c r="CW137" s="432">
        <f>'PTRM input'!BD648</f>
        <v>0</v>
      </c>
      <c r="CX137" s="432">
        <f>'PTRM input'!BE648</f>
        <v>0</v>
      </c>
      <c r="CY137" s="432">
        <f>'PTRM input'!BF648</f>
        <v>0</v>
      </c>
      <c r="CZ137" s="463">
        <f>'PTRM input'!BG648</f>
        <v>0</v>
      </c>
      <c r="DA137" s="462">
        <f>'PTRM input'!BH508</f>
        <v>0</v>
      </c>
      <c r="DB137" s="432">
        <f>'PTRM input'!BI508</f>
        <v>0</v>
      </c>
      <c r="DC137" s="432">
        <f>'PTRM input'!BJ508</f>
        <v>0</v>
      </c>
      <c r="DD137" s="432">
        <f>'PTRM input'!BK508</f>
        <v>0</v>
      </c>
      <c r="DE137" s="432">
        <f>'PTRM input'!BL508</f>
        <v>0</v>
      </c>
      <c r="DF137" s="463">
        <f>'PTRM input'!BM508</f>
        <v>0</v>
      </c>
      <c r="DG137" s="462">
        <f>'PTRM input'!BI648</f>
        <v>0</v>
      </c>
      <c r="DH137" s="432">
        <f>'PTRM input'!BJ648</f>
        <v>0</v>
      </c>
      <c r="DI137" s="432">
        <f>'PTRM input'!BK648</f>
        <v>0</v>
      </c>
      <c r="DJ137" s="432">
        <f>'PTRM input'!BL648</f>
        <v>0</v>
      </c>
      <c r="DK137" s="463">
        <f>'PTRM input'!BM648</f>
        <v>0</v>
      </c>
      <c r="DL137" s="462">
        <f>'PTRM input'!BN508</f>
        <v>0</v>
      </c>
      <c r="DM137" s="432">
        <f>'PTRM input'!BO508</f>
        <v>0</v>
      </c>
      <c r="DN137" s="432">
        <f>'PTRM input'!BP508</f>
        <v>0</v>
      </c>
      <c r="DO137" s="432">
        <f>'PTRM input'!BQ508</f>
        <v>0</v>
      </c>
      <c r="DP137" s="432">
        <f>'PTRM input'!BR508</f>
        <v>0</v>
      </c>
      <c r="DQ137" s="463">
        <f>'PTRM input'!BS508</f>
        <v>0</v>
      </c>
      <c r="DR137" s="462">
        <f>'PTRM input'!BO648</f>
        <v>0</v>
      </c>
      <c r="DS137" s="432">
        <f>'PTRM input'!BP648</f>
        <v>0</v>
      </c>
      <c r="DT137" s="432">
        <f>'PTRM input'!BQ648</f>
        <v>0</v>
      </c>
      <c r="DU137" s="432">
        <f>'PTRM input'!BR648</f>
        <v>0</v>
      </c>
      <c r="DV137" s="463">
        <f>'PTRM input'!BS648</f>
        <v>0</v>
      </c>
      <c r="DW137" s="462">
        <f>'PTRM input'!BT508</f>
        <v>0</v>
      </c>
      <c r="DX137" s="432">
        <f>'PTRM input'!BU508</f>
        <v>0</v>
      </c>
      <c r="DY137" s="432">
        <f>'PTRM input'!BV508</f>
        <v>0</v>
      </c>
      <c r="DZ137" s="432">
        <f>'PTRM input'!BW508</f>
        <v>0</v>
      </c>
      <c r="EA137" s="432">
        <f>'PTRM input'!BX508</f>
        <v>0</v>
      </c>
      <c r="EB137" s="463">
        <f>'PTRM input'!BY508</f>
        <v>0</v>
      </c>
      <c r="EC137" s="462">
        <f>'PTRM input'!BU648</f>
        <v>0</v>
      </c>
      <c r="ED137" s="432">
        <f>'PTRM input'!BV648</f>
        <v>0</v>
      </c>
      <c r="EE137" s="432">
        <f>'PTRM input'!BW648</f>
        <v>0</v>
      </c>
      <c r="EF137" s="432">
        <f>'PTRM input'!BX648</f>
        <v>0</v>
      </c>
      <c r="EG137" s="463">
        <f>'PTRM input'!BY648</f>
        <v>0</v>
      </c>
      <c r="EH137" s="462">
        <f>'PTRM input'!BZ508</f>
        <v>0</v>
      </c>
      <c r="EI137" s="432">
        <f>'PTRM input'!CA508</f>
        <v>0</v>
      </c>
      <c r="EJ137" s="432">
        <f>'PTRM input'!CB508</f>
        <v>0</v>
      </c>
      <c r="EK137" s="432">
        <f>'PTRM input'!CC508</f>
        <v>0</v>
      </c>
      <c r="EL137" s="432">
        <f>'PTRM input'!CD508</f>
        <v>0</v>
      </c>
      <c r="EM137" s="463">
        <f>'PTRM input'!CE508</f>
        <v>0</v>
      </c>
      <c r="EN137" s="462">
        <f>'PTRM input'!CA648</f>
        <v>0</v>
      </c>
      <c r="EO137" s="432">
        <f>'PTRM input'!CB648</f>
        <v>0</v>
      </c>
      <c r="EP137" s="432">
        <f>'PTRM input'!CC648</f>
        <v>0</v>
      </c>
      <c r="EQ137" s="432">
        <f>'PTRM input'!CD648</f>
        <v>0</v>
      </c>
      <c r="ER137" s="463">
        <f>'PTRM input'!CE648</f>
        <v>0</v>
      </c>
      <c r="ES137" s="462">
        <f>'PTRM input'!CF508</f>
        <v>0</v>
      </c>
      <c r="ET137" s="432">
        <f>'PTRM input'!CG508</f>
        <v>0</v>
      </c>
      <c r="EU137" s="432">
        <f>'PTRM input'!CH508</f>
        <v>0</v>
      </c>
      <c r="EV137" s="432">
        <f>'PTRM input'!CI508</f>
        <v>0</v>
      </c>
      <c r="EW137" s="432">
        <f>'PTRM input'!CJ508</f>
        <v>0</v>
      </c>
      <c r="EX137" s="463">
        <f>'PTRM input'!CK508</f>
        <v>0</v>
      </c>
      <c r="EY137" s="462">
        <f>'PTRM input'!CG648</f>
        <v>0</v>
      </c>
      <c r="EZ137" s="432">
        <f>'PTRM input'!CH648</f>
        <v>0</v>
      </c>
      <c r="FA137" s="432">
        <f>'PTRM input'!CI648</f>
        <v>0</v>
      </c>
      <c r="FB137" s="432">
        <f>'PTRM input'!CJ648</f>
        <v>0</v>
      </c>
      <c r="FC137" s="463">
        <f>'PTRM input'!CK648</f>
        <v>0</v>
      </c>
      <c r="FD137" s="462">
        <f>'PTRM input'!CL508</f>
        <v>0</v>
      </c>
      <c r="FE137" s="432">
        <f>'PTRM input'!CM508</f>
        <v>0</v>
      </c>
      <c r="FF137" s="432">
        <f>'PTRM input'!CN508</f>
        <v>0</v>
      </c>
      <c r="FG137" s="432">
        <f>'PTRM input'!CO508</f>
        <v>0</v>
      </c>
      <c r="FH137" s="432">
        <f>'PTRM input'!CP508</f>
        <v>0</v>
      </c>
      <c r="FI137" s="463">
        <f>'PTRM input'!CQ508</f>
        <v>0</v>
      </c>
      <c r="FJ137" s="462">
        <f>'PTRM input'!CM648</f>
        <v>0</v>
      </c>
      <c r="FK137" s="432">
        <f>'PTRM input'!CN648</f>
        <v>0</v>
      </c>
      <c r="FL137" s="432">
        <f>'PTRM input'!CO648</f>
        <v>0</v>
      </c>
      <c r="FM137" s="432">
        <f>'PTRM input'!CP648</f>
        <v>0</v>
      </c>
      <c r="FN137" s="463">
        <f>'PTRM input'!CQ648</f>
        <v>0</v>
      </c>
      <c r="FO137" s="462">
        <f>'PTRM input'!CR508</f>
        <v>0</v>
      </c>
      <c r="FP137" s="432">
        <f>'PTRM input'!CS508</f>
        <v>0</v>
      </c>
      <c r="FQ137" s="432">
        <f>'PTRM input'!CT508</f>
        <v>0</v>
      </c>
      <c r="FR137" s="432">
        <f>'PTRM input'!CU508</f>
        <v>0</v>
      </c>
      <c r="FS137" s="432">
        <f>'PTRM input'!CV508</f>
        <v>0</v>
      </c>
      <c r="FT137" s="463">
        <f>'PTRM input'!CW508</f>
        <v>0</v>
      </c>
      <c r="FU137" s="462">
        <f>'PTRM input'!CS648</f>
        <v>0</v>
      </c>
      <c r="FV137" s="432">
        <f>'PTRM input'!CT648</f>
        <v>0</v>
      </c>
      <c r="FW137" s="432">
        <f>'PTRM input'!CU648</f>
        <v>0</v>
      </c>
      <c r="FX137" s="432">
        <f>'PTRM input'!CV648</f>
        <v>0</v>
      </c>
      <c r="FY137" s="463">
        <f>'PTRM input'!CW648</f>
        <v>0</v>
      </c>
      <c r="FZ137" s="462">
        <f>'PTRM input'!CX508</f>
        <v>0</v>
      </c>
      <c r="GA137" s="432">
        <f>'PTRM input'!CY508</f>
        <v>0</v>
      </c>
      <c r="GB137" s="432">
        <f>'PTRM input'!CZ508</f>
        <v>0</v>
      </c>
      <c r="GC137" s="432">
        <f>'PTRM input'!DA508</f>
        <v>0</v>
      </c>
      <c r="GD137" s="432">
        <f>'PTRM input'!DB508</f>
        <v>0</v>
      </c>
      <c r="GE137" s="463">
        <f>'PTRM input'!DC508</f>
        <v>0</v>
      </c>
      <c r="GF137" s="462">
        <f>'PTRM input'!CY648</f>
        <v>0</v>
      </c>
      <c r="GG137" s="432">
        <f>'PTRM input'!CZ648</f>
        <v>0</v>
      </c>
      <c r="GH137" s="432">
        <f>'PTRM input'!DA648</f>
        <v>0</v>
      </c>
      <c r="GI137" s="432">
        <f>'PTRM input'!DB648</f>
        <v>0</v>
      </c>
      <c r="GJ137" s="463">
        <f>'PTRM input'!DC648</f>
        <v>0</v>
      </c>
    </row>
    <row r="138" spans="1:192" s="4" customFormat="1">
      <c r="A138" s="22"/>
      <c r="B138" s="22"/>
      <c r="C138" s="22"/>
      <c r="D138" s="22"/>
      <c r="E138" s="432" t="str">
        <f>'PTRM input'!E509</f>
        <v>New Tariff 4</v>
      </c>
      <c r="F138" s="462">
        <f>'PTRM input'!F509</f>
        <v>0</v>
      </c>
      <c r="G138" s="432">
        <f>'PTRM input'!G509</f>
        <v>0</v>
      </c>
      <c r="H138" s="432">
        <f>'PTRM input'!H509</f>
        <v>0</v>
      </c>
      <c r="I138" s="432">
        <f>'PTRM input'!I509</f>
        <v>0</v>
      </c>
      <c r="J138" s="432">
        <f>'PTRM input'!J509</f>
        <v>0</v>
      </c>
      <c r="K138" s="463">
        <f>'PTRM input'!K509</f>
        <v>0</v>
      </c>
      <c r="L138" s="432">
        <f>'PTRM input'!G649</f>
        <v>0</v>
      </c>
      <c r="M138" s="432">
        <f>'PTRM input'!H649</f>
        <v>0</v>
      </c>
      <c r="N138" s="432">
        <f>'PTRM input'!I649</f>
        <v>0</v>
      </c>
      <c r="O138" s="432">
        <f>'PTRM input'!J649</f>
        <v>0</v>
      </c>
      <c r="P138" s="463">
        <f>'PTRM input'!K649</f>
        <v>0</v>
      </c>
      <c r="Q138" s="462">
        <f>'PTRM input'!L509</f>
        <v>0</v>
      </c>
      <c r="R138" s="432">
        <f>'PTRM input'!M509</f>
        <v>0</v>
      </c>
      <c r="S138" s="432">
        <f>'PTRM input'!N509</f>
        <v>0</v>
      </c>
      <c r="T138" s="432">
        <f>'PTRM input'!O509</f>
        <v>0</v>
      </c>
      <c r="U138" s="432">
        <f>'PTRM input'!P509</f>
        <v>0</v>
      </c>
      <c r="V138" s="463">
        <f>'PTRM input'!Q509</f>
        <v>0</v>
      </c>
      <c r="W138" s="432">
        <f>'PTRM input'!M649</f>
        <v>0</v>
      </c>
      <c r="X138" s="432">
        <f>'PTRM input'!N649</f>
        <v>0</v>
      </c>
      <c r="Y138" s="432">
        <f>'PTRM input'!O649</f>
        <v>0</v>
      </c>
      <c r="Z138" s="432">
        <f>'PTRM input'!P649</f>
        <v>0</v>
      </c>
      <c r="AA138" s="463">
        <f>'PTRM input'!Q649</f>
        <v>0</v>
      </c>
      <c r="AB138" s="432">
        <f>'PTRM input'!R509</f>
        <v>0</v>
      </c>
      <c r="AC138" s="432">
        <f>'PTRM input'!S509</f>
        <v>0</v>
      </c>
      <c r="AD138" s="432">
        <f>'PTRM input'!T509</f>
        <v>0</v>
      </c>
      <c r="AE138" s="432">
        <f>'PTRM input'!U509</f>
        <v>0</v>
      </c>
      <c r="AF138" s="432">
        <f>'PTRM input'!V509</f>
        <v>0</v>
      </c>
      <c r="AG138" s="432">
        <f>'PTRM input'!W509</f>
        <v>0</v>
      </c>
      <c r="AH138" s="462">
        <f>'PTRM input'!S649</f>
        <v>0</v>
      </c>
      <c r="AI138" s="432">
        <f>'PTRM input'!T649</f>
        <v>0</v>
      </c>
      <c r="AJ138" s="432">
        <f>'PTRM input'!U649</f>
        <v>0</v>
      </c>
      <c r="AK138" s="432">
        <f>'PTRM input'!V649</f>
        <v>0</v>
      </c>
      <c r="AL138" s="463">
        <f>'PTRM input'!W649</f>
        <v>0</v>
      </c>
      <c r="AM138" s="462">
        <f>'PTRM input'!X509</f>
        <v>0</v>
      </c>
      <c r="AN138" s="432">
        <f>'PTRM input'!Y509</f>
        <v>0</v>
      </c>
      <c r="AO138" s="432">
        <f>'PTRM input'!Z509</f>
        <v>0</v>
      </c>
      <c r="AP138" s="432">
        <f>'PTRM input'!AA509</f>
        <v>0</v>
      </c>
      <c r="AQ138" s="432">
        <f>'PTRM input'!AB509</f>
        <v>0</v>
      </c>
      <c r="AR138" s="463">
        <f>'PTRM input'!AC509</f>
        <v>0</v>
      </c>
      <c r="AS138" s="462">
        <f>'PTRM input'!Y649</f>
        <v>0</v>
      </c>
      <c r="AT138" s="432">
        <f>'PTRM input'!Z649</f>
        <v>0</v>
      </c>
      <c r="AU138" s="432">
        <f>'PTRM input'!AA649</f>
        <v>0</v>
      </c>
      <c r="AV138" s="432">
        <f>'PTRM input'!AB649</f>
        <v>0</v>
      </c>
      <c r="AW138" s="463">
        <f>'PTRM input'!AC649</f>
        <v>0</v>
      </c>
      <c r="AX138" s="462">
        <f>'PTRM input'!AD509</f>
        <v>0</v>
      </c>
      <c r="AY138" s="432">
        <f>'PTRM input'!AE509</f>
        <v>0</v>
      </c>
      <c r="AZ138" s="432">
        <f>'PTRM input'!AF509</f>
        <v>0</v>
      </c>
      <c r="BA138" s="432">
        <f>'PTRM input'!AG509</f>
        <v>0</v>
      </c>
      <c r="BB138" s="432">
        <f>'PTRM input'!AH509</f>
        <v>0</v>
      </c>
      <c r="BC138" s="463">
        <f>'PTRM input'!AI509</f>
        <v>0</v>
      </c>
      <c r="BD138" s="462">
        <f>'PTRM input'!AE649</f>
        <v>0</v>
      </c>
      <c r="BE138" s="432">
        <f>'PTRM input'!AF649</f>
        <v>0</v>
      </c>
      <c r="BF138" s="432">
        <f>'PTRM input'!AG649</f>
        <v>0</v>
      </c>
      <c r="BG138" s="432">
        <f>'PTRM input'!AH649</f>
        <v>0</v>
      </c>
      <c r="BH138" s="463">
        <f>'PTRM input'!AI649</f>
        <v>0</v>
      </c>
      <c r="BI138" s="462">
        <f>'PTRM input'!AJ509</f>
        <v>0</v>
      </c>
      <c r="BJ138" s="432">
        <f>'PTRM input'!AK509</f>
        <v>0</v>
      </c>
      <c r="BK138" s="432">
        <f>'PTRM input'!AL509</f>
        <v>0</v>
      </c>
      <c r="BL138" s="432">
        <f>'PTRM input'!AM509</f>
        <v>0</v>
      </c>
      <c r="BM138" s="432">
        <f>'PTRM input'!AN509</f>
        <v>0</v>
      </c>
      <c r="BN138" s="463">
        <f>'PTRM input'!AO509</f>
        <v>0</v>
      </c>
      <c r="BO138" s="462">
        <f>'PTRM input'!AK649</f>
        <v>0</v>
      </c>
      <c r="BP138" s="432">
        <f>'PTRM input'!AL649</f>
        <v>0</v>
      </c>
      <c r="BQ138" s="432">
        <f>'PTRM input'!AM649</f>
        <v>0</v>
      </c>
      <c r="BR138" s="432">
        <f>'PTRM input'!AN649</f>
        <v>0</v>
      </c>
      <c r="BS138" s="463">
        <f>'PTRM input'!AO649</f>
        <v>0</v>
      </c>
      <c r="BT138" s="462">
        <f>'PTRM input'!AP509</f>
        <v>0</v>
      </c>
      <c r="BU138" s="432">
        <f>'PTRM input'!AQ509</f>
        <v>0</v>
      </c>
      <c r="BV138" s="432">
        <f>'PTRM input'!AR509</f>
        <v>0</v>
      </c>
      <c r="BW138" s="432">
        <f>'PTRM input'!AS509</f>
        <v>0</v>
      </c>
      <c r="BX138" s="432">
        <f>'PTRM input'!AT509</f>
        <v>0</v>
      </c>
      <c r="BY138" s="463">
        <f>'PTRM input'!AU509</f>
        <v>0</v>
      </c>
      <c r="BZ138" s="462">
        <f>'PTRM input'!AQ649</f>
        <v>0</v>
      </c>
      <c r="CA138" s="432">
        <f>'PTRM input'!AR649</f>
        <v>0</v>
      </c>
      <c r="CB138" s="432">
        <f>'PTRM input'!AS649</f>
        <v>0</v>
      </c>
      <c r="CC138" s="432">
        <f>'PTRM input'!AT649</f>
        <v>0</v>
      </c>
      <c r="CD138" s="463">
        <f>'PTRM input'!AU649</f>
        <v>0</v>
      </c>
      <c r="CE138" s="462">
        <f>'PTRM input'!AV509</f>
        <v>0</v>
      </c>
      <c r="CF138" s="432">
        <f>'PTRM input'!AW509</f>
        <v>0</v>
      </c>
      <c r="CG138" s="432">
        <f>'PTRM input'!AX509</f>
        <v>0</v>
      </c>
      <c r="CH138" s="432">
        <f>'PTRM input'!AY509</f>
        <v>0</v>
      </c>
      <c r="CI138" s="432">
        <f>'PTRM input'!AZ509</f>
        <v>0</v>
      </c>
      <c r="CJ138" s="463">
        <f>'PTRM input'!BA509</f>
        <v>0</v>
      </c>
      <c r="CK138" s="462">
        <f>'PTRM input'!AW649</f>
        <v>0</v>
      </c>
      <c r="CL138" s="432">
        <f>'PTRM input'!AX649</f>
        <v>0</v>
      </c>
      <c r="CM138" s="432">
        <f>'PTRM input'!AY649</f>
        <v>0</v>
      </c>
      <c r="CN138" s="432">
        <f>'PTRM input'!AZ649</f>
        <v>0</v>
      </c>
      <c r="CO138" s="463">
        <f>'PTRM input'!BA649</f>
        <v>0</v>
      </c>
      <c r="CP138" s="462">
        <f>'PTRM input'!BB509</f>
        <v>0</v>
      </c>
      <c r="CQ138" s="432">
        <f>'PTRM input'!BC509</f>
        <v>0</v>
      </c>
      <c r="CR138" s="432">
        <f>'PTRM input'!BD509</f>
        <v>0</v>
      </c>
      <c r="CS138" s="432">
        <f>'PTRM input'!BE509</f>
        <v>0</v>
      </c>
      <c r="CT138" s="432">
        <f>'PTRM input'!BF509</f>
        <v>0</v>
      </c>
      <c r="CU138" s="463">
        <f>'PTRM input'!BG509</f>
        <v>0</v>
      </c>
      <c r="CV138" s="462">
        <f>'PTRM input'!BC649</f>
        <v>0</v>
      </c>
      <c r="CW138" s="432">
        <f>'PTRM input'!BD649</f>
        <v>0</v>
      </c>
      <c r="CX138" s="432">
        <f>'PTRM input'!BE649</f>
        <v>0</v>
      </c>
      <c r="CY138" s="432">
        <f>'PTRM input'!BF649</f>
        <v>0</v>
      </c>
      <c r="CZ138" s="463">
        <f>'PTRM input'!BG649</f>
        <v>0</v>
      </c>
      <c r="DA138" s="462">
        <f>'PTRM input'!BH509</f>
        <v>0</v>
      </c>
      <c r="DB138" s="432">
        <f>'PTRM input'!BI509</f>
        <v>0</v>
      </c>
      <c r="DC138" s="432">
        <f>'PTRM input'!BJ509</f>
        <v>0</v>
      </c>
      <c r="DD138" s="432">
        <f>'PTRM input'!BK509</f>
        <v>0</v>
      </c>
      <c r="DE138" s="432">
        <f>'PTRM input'!BL509</f>
        <v>0</v>
      </c>
      <c r="DF138" s="463">
        <f>'PTRM input'!BM509</f>
        <v>0</v>
      </c>
      <c r="DG138" s="462">
        <f>'PTRM input'!BI649</f>
        <v>0</v>
      </c>
      <c r="DH138" s="432">
        <f>'PTRM input'!BJ649</f>
        <v>0</v>
      </c>
      <c r="DI138" s="432">
        <f>'PTRM input'!BK649</f>
        <v>0</v>
      </c>
      <c r="DJ138" s="432">
        <f>'PTRM input'!BL649</f>
        <v>0</v>
      </c>
      <c r="DK138" s="463">
        <f>'PTRM input'!BM649</f>
        <v>0</v>
      </c>
      <c r="DL138" s="462">
        <f>'PTRM input'!BN509</f>
        <v>0</v>
      </c>
      <c r="DM138" s="432">
        <f>'PTRM input'!BO509</f>
        <v>0</v>
      </c>
      <c r="DN138" s="432">
        <f>'PTRM input'!BP509</f>
        <v>0</v>
      </c>
      <c r="DO138" s="432">
        <f>'PTRM input'!BQ509</f>
        <v>0</v>
      </c>
      <c r="DP138" s="432">
        <f>'PTRM input'!BR509</f>
        <v>0</v>
      </c>
      <c r="DQ138" s="463">
        <f>'PTRM input'!BS509</f>
        <v>0</v>
      </c>
      <c r="DR138" s="462">
        <f>'PTRM input'!BO649</f>
        <v>0</v>
      </c>
      <c r="DS138" s="432">
        <f>'PTRM input'!BP649</f>
        <v>0</v>
      </c>
      <c r="DT138" s="432">
        <f>'PTRM input'!BQ649</f>
        <v>0</v>
      </c>
      <c r="DU138" s="432">
        <f>'PTRM input'!BR649</f>
        <v>0</v>
      </c>
      <c r="DV138" s="463">
        <f>'PTRM input'!BS649</f>
        <v>0</v>
      </c>
      <c r="DW138" s="462">
        <f>'PTRM input'!BT509</f>
        <v>0</v>
      </c>
      <c r="DX138" s="432">
        <f>'PTRM input'!BU509</f>
        <v>0</v>
      </c>
      <c r="DY138" s="432">
        <f>'PTRM input'!BV509</f>
        <v>0</v>
      </c>
      <c r="DZ138" s="432">
        <f>'PTRM input'!BW509</f>
        <v>0</v>
      </c>
      <c r="EA138" s="432">
        <f>'PTRM input'!BX509</f>
        <v>0</v>
      </c>
      <c r="EB138" s="463">
        <f>'PTRM input'!BY509</f>
        <v>0</v>
      </c>
      <c r="EC138" s="462">
        <f>'PTRM input'!BU649</f>
        <v>0</v>
      </c>
      <c r="ED138" s="432">
        <f>'PTRM input'!BV649</f>
        <v>0</v>
      </c>
      <c r="EE138" s="432">
        <f>'PTRM input'!BW649</f>
        <v>0</v>
      </c>
      <c r="EF138" s="432">
        <f>'PTRM input'!BX649</f>
        <v>0</v>
      </c>
      <c r="EG138" s="463">
        <f>'PTRM input'!BY649</f>
        <v>0</v>
      </c>
      <c r="EH138" s="462">
        <f>'PTRM input'!BZ509</f>
        <v>0</v>
      </c>
      <c r="EI138" s="432">
        <f>'PTRM input'!CA509</f>
        <v>0</v>
      </c>
      <c r="EJ138" s="432">
        <f>'PTRM input'!CB509</f>
        <v>0</v>
      </c>
      <c r="EK138" s="432">
        <f>'PTRM input'!CC509</f>
        <v>0</v>
      </c>
      <c r="EL138" s="432">
        <f>'PTRM input'!CD509</f>
        <v>0</v>
      </c>
      <c r="EM138" s="463">
        <f>'PTRM input'!CE509</f>
        <v>0</v>
      </c>
      <c r="EN138" s="462">
        <f>'PTRM input'!CA649</f>
        <v>0</v>
      </c>
      <c r="EO138" s="432">
        <f>'PTRM input'!CB649</f>
        <v>0</v>
      </c>
      <c r="EP138" s="432">
        <f>'PTRM input'!CC649</f>
        <v>0</v>
      </c>
      <c r="EQ138" s="432">
        <f>'PTRM input'!CD649</f>
        <v>0</v>
      </c>
      <c r="ER138" s="463">
        <f>'PTRM input'!CE649</f>
        <v>0</v>
      </c>
      <c r="ES138" s="462">
        <f>'PTRM input'!CF509</f>
        <v>0</v>
      </c>
      <c r="ET138" s="432">
        <f>'PTRM input'!CG509</f>
        <v>0</v>
      </c>
      <c r="EU138" s="432">
        <f>'PTRM input'!CH509</f>
        <v>0</v>
      </c>
      <c r="EV138" s="432">
        <f>'PTRM input'!CI509</f>
        <v>0</v>
      </c>
      <c r="EW138" s="432">
        <f>'PTRM input'!CJ509</f>
        <v>0</v>
      </c>
      <c r="EX138" s="463">
        <f>'PTRM input'!CK509</f>
        <v>0</v>
      </c>
      <c r="EY138" s="462">
        <f>'PTRM input'!CG649</f>
        <v>0</v>
      </c>
      <c r="EZ138" s="432">
        <f>'PTRM input'!CH649</f>
        <v>0</v>
      </c>
      <c r="FA138" s="432">
        <f>'PTRM input'!CI649</f>
        <v>0</v>
      </c>
      <c r="FB138" s="432">
        <f>'PTRM input'!CJ649</f>
        <v>0</v>
      </c>
      <c r="FC138" s="463">
        <f>'PTRM input'!CK649</f>
        <v>0</v>
      </c>
      <c r="FD138" s="462">
        <f>'PTRM input'!CL509</f>
        <v>0</v>
      </c>
      <c r="FE138" s="432">
        <f>'PTRM input'!CM509</f>
        <v>0</v>
      </c>
      <c r="FF138" s="432">
        <f>'PTRM input'!CN509</f>
        <v>0</v>
      </c>
      <c r="FG138" s="432">
        <f>'PTRM input'!CO509</f>
        <v>0</v>
      </c>
      <c r="FH138" s="432">
        <f>'PTRM input'!CP509</f>
        <v>0</v>
      </c>
      <c r="FI138" s="463">
        <f>'PTRM input'!CQ509</f>
        <v>0</v>
      </c>
      <c r="FJ138" s="462">
        <f>'PTRM input'!CM649</f>
        <v>0</v>
      </c>
      <c r="FK138" s="432">
        <f>'PTRM input'!CN649</f>
        <v>0</v>
      </c>
      <c r="FL138" s="432">
        <f>'PTRM input'!CO649</f>
        <v>0</v>
      </c>
      <c r="FM138" s="432">
        <f>'PTRM input'!CP649</f>
        <v>0</v>
      </c>
      <c r="FN138" s="463">
        <f>'PTRM input'!CQ649</f>
        <v>0</v>
      </c>
      <c r="FO138" s="462">
        <f>'PTRM input'!CR509</f>
        <v>0</v>
      </c>
      <c r="FP138" s="432">
        <f>'PTRM input'!CS509</f>
        <v>0</v>
      </c>
      <c r="FQ138" s="432">
        <f>'PTRM input'!CT509</f>
        <v>0</v>
      </c>
      <c r="FR138" s="432">
        <f>'PTRM input'!CU509</f>
        <v>0</v>
      </c>
      <c r="FS138" s="432">
        <f>'PTRM input'!CV509</f>
        <v>0</v>
      </c>
      <c r="FT138" s="463">
        <f>'PTRM input'!CW509</f>
        <v>0</v>
      </c>
      <c r="FU138" s="462">
        <f>'PTRM input'!CS649</f>
        <v>0</v>
      </c>
      <c r="FV138" s="432">
        <f>'PTRM input'!CT649</f>
        <v>0</v>
      </c>
      <c r="FW138" s="432">
        <f>'PTRM input'!CU649</f>
        <v>0</v>
      </c>
      <c r="FX138" s="432">
        <f>'PTRM input'!CV649</f>
        <v>0</v>
      </c>
      <c r="FY138" s="463">
        <f>'PTRM input'!CW649</f>
        <v>0</v>
      </c>
      <c r="FZ138" s="462">
        <f>'PTRM input'!CX509</f>
        <v>0</v>
      </c>
      <c r="GA138" s="432">
        <f>'PTRM input'!CY509</f>
        <v>0</v>
      </c>
      <c r="GB138" s="432">
        <f>'PTRM input'!CZ509</f>
        <v>0</v>
      </c>
      <c r="GC138" s="432">
        <f>'PTRM input'!DA509</f>
        <v>0</v>
      </c>
      <c r="GD138" s="432">
        <f>'PTRM input'!DB509</f>
        <v>0</v>
      </c>
      <c r="GE138" s="463">
        <f>'PTRM input'!DC509</f>
        <v>0</v>
      </c>
      <c r="GF138" s="462">
        <f>'PTRM input'!CY649</f>
        <v>0</v>
      </c>
      <c r="GG138" s="432">
        <f>'PTRM input'!CZ649</f>
        <v>0</v>
      </c>
      <c r="GH138" s="432">
        <f>'PTRM input'!DA649</f>
        <v>0</v>
      </c>
      <c r="GI138" s="432">
        <f>'PTRM input'!DB649</f>
        <v>0</v>
      </c>
      <c r="GJ138" s="463">
        <f>'PTRM input'!DC649</f>
        <v>0</v>
      </c>
    </row>
    <row r="139" spans="1:192" s="4" customFormat="1">
      <c r="A139" s="22"/>
      <c r="B139" s="22"/>
      <c r="C139" s="22"/>
      <c r="D139" s="22"/>
      <c r="E139" s="432" t="str">
        <f>'PTRM input'!E510</f>
        <v>New Tariff 5</v>
      </c>
      <c r="F139" s="462">
        <f>'PTRM input'!F510</f>
        <v>0</v>
      </c>
      <c r="G139" s="432">
        <f>'PTRM input'!G510</f>
        <v>0</v>
      </c>
      <c r="H139" s="432">
        <f>'PTRM input'!H510</f>
        <v>0</v>
      </c>
      <c r="I139" s="432">
        <f>'PTRM input'!I510</f>
        <v>0</v>
      </c>
      <c r="J139" s="432">
        <f>'PTRM input'!J510</f>
        <v>0</v>
      </c>
      <c r="K139" s="463">
        <f>'PTRM input'!K510</f>
        <v>0</v>
      </c>
      <c r="L139" s="432">
        <f>'PTRM input'!G650</f>
        <v>0</v>
      </c>
      <c r="M139" s="432">
        <f>'PTRM input'!H650</f>
        <v>0</v>
      </c>
      <c r="N139" s="432">
        <f>'PTRM input'!I650</f>
        <v>0</v>
      </c>
      <c r="O139" s="432">
        <f>'PTRM input'!J650</f>
        <v>0</v>
      </c>
      <c r="P139" s="463">
        <f>'PTRM input'!K650</f>
        <v>0</v>
      </c>
      <c r="Q139" s="462">
        <f>'PTRM input'!L510</f>
        <v>0</v>
      </c>
      <c r="R139" s="432">
        <f>'PTRM input'!M510</f>
        <v>0</v>
      </c>
      <c r="S139" s="432">
        <f>'PTRM input'!N510</f>
        <v>0</v>
      </c>
      <c r="T139" s="432">
        <f>'PTRM input'!O510</f>
        <v>0</v>
      </c>
      <c r="U139" s="432">
        <f>'PTRM input'!P510</f>
        <v>0</v>
      </c>
      <c r="V139" s="463">
        <f>'PTRM input'!Q510</f>
        <v>0</v>
      </c>
      <c r="W139" s="432">
        <f>'PTRM input'!M650</f>
        <v>0</v>
      </c>
      <c r="X139" s="432">
        <f>'PTRM input'!N650</f>
        <v>0</v>
      </c>
      <c r="Y139" s="432">
        <f>'PTRM input'!O650</f>
        <v>0</v>
      </c>
      <c r="Z139" s="432">
        <f>'PTRM input'!P650</f>
        <v>0</v>
      </c>
      <c r="AA139" s="463">
        <f>'PTRM input'!Q650</f>
        <v>0</v>
      </c>
      <c r="AB139" s="432">
        <f>'PTRM input'!R510</f>
        <v>0</v>
      </c>
      <c r="AC139" s="432">
        <f>'PTRM input'!S510</f>
        <v>0</v>
      </c>
      <c r="AD139" s="432">
        <f>'PTRM input'!T510</f>
        <v>0</v>
      </c>
      <c r="AE139" s="432">
        <f>'PTRM input'!U510</f>
        <v>0</v>
      </c>
      <c r="AF139" s="432">
        <f>'PTRM input'!V510</f>
        <v>0</v>
      </c>
      <c r="AG139" s="432">
        <f>'PTRM input'!W510</f>
        <v>0</v>
      </c>
      <c r="AH139" s="462">
        <f>'PTRM input'!S650</f>
        <v>0</v>
      </c>
      <c r="AI139" s="432">
        <f>'PTRM input'!T650</f>
        <v>0</v>
      </c>
      <c r="AJ139" s="432">
        <f>'PTRM input'!U650</f>
        <v>0</v>
      </c>
      <c r="AK139" s="432">
        <f>'PTRM input'!V650</f>
        <v>0</v>
      </c>
      <c r="AL139" s="463">
        <f>'PTRM input'!W650</f>
        <v>0</v>
      </c>
      <c r="AM139" s="462">
        <f>'PTRM input'!X510</f>
        <v>0</v>
      </c>
      <c r="AN139" s="432">
        <f>'PTRM input'!Y510</f>
        <v>0</v>
      </c>
      <c r="AO139" s="432">
        <f>'PTRM input'!Z510</f>
        <v>0</v>
      </c>
      <c r="AP139" s="432">
        <f>'PTRM input'!AA510</f>
        <v>0</v>
      </c>
      <c r="AQ139" s="432">
        <f>'PTRM input'!AB510</f>
        <v>0</v>
      </c>
      <c r="AR139" s="463">
        <f>'PTRM input'!AC510</f>
        <v>0</v>
      </c>
      <c r="AS139" s="462">
        <f>'PTRM input'!Y650</f>
        <v>0</v>
      </c>
      <c r="AT139" s="432">
        <f>'PTRM input'!Z650</f>
        <v>0</v>
      </c>
      <c r="AU139" s="432">
        <f>'PTRM input'!AA650</f>
        <v>0</v>
      </c>
      <c r="AV139" s="432">
        <f>'PTRM input'!AB650</f>
        <v>0</v>
      </c>
      <c r="AW139" s="463">
        <f>'PTRM input'!AC650</f>
        <v>0</v>
      </c>
      <c r="AX139" s="462">
        <f>'PTRM input'!AD510</f>
        <v>0</v>
      </c>
      <c r="AY139" s="432">
        <f>'PTRM input'!AE510</f>
        <v>0</v>
      </c>
      <c r="AZ139" s="432">
        <f>'PTRM input'!AF510</f>
        <v>0</v>
      </c>
      <c r="BA139" s="432">
        <f>'PTRM input'!AG510</f>
        <v>0</v>
      </c>
      <c r="BB139" s="432">
        <f>'PTRM input'!AH510</f>
        <v>0</v>
      </c>
      <c r="BC139" s="463">
        <f>'PTRM input'!AI510</f>
        <v>0</v>
      </c>
      <c r="BD139" s="462">
        <f>'PTRM input'!AE650</f>
        <v>0</v>
      </c>
      <c r="BE139" s="432">
        <f>'PTRM input'!AF650</f>
        <v>0</v>
      </c>
      <c r="BF139" s="432">
        <f>'PTRM input'!AG650</f>
        <v>0</v>
      </c>
      <c r="BG139" s="432">
        <f>'PTRM input'!AH650</f>
        <v>0</v>
      </c>
      <c r="BH139" s="463">
        <f>'PTRM input'!AI650</f>
        <v>0</v>
      </c>
      <c r="BI139" s="462">
        <f>'PTRM input'!AJ510</f>
        <v>0</v>
      </c>
      <c r="BJ139" s="432">
        <f>'PTRM input'!AK510</f>
        <v>0</v>
      </c>
      <c r="BK139" s="432">
        <f>'PTRM input'!AL510</f>
        <v>0</v>
      </c>
      <c r="BL139" s="432">
        <f>'PTRM input'!AM510</f>
        <v>0</v>
      </c>
      <c r="BM139" s="432">
        <f>'PTRM input'!AN510</f>
        <v>0</v>
      </c>
      <c r="BN139" s="463">
        <f>'PTRM input'!AO510</f>
        <v>0</v>
      </c>
      <c r="BO139" s="462">
        <f>'PTRM input'!AK650</f>
        <v>0</v>
      </c>
      <c r="BP139" s="432">
        <f>'PTRM input'!AL650</f>
        <v>0</v>
      </c>
      <c r="BQ139" s="432">
        <f>'PTRM input'!AM650</f>
        <v>0</v>
      </c>
      <c r="BR139" s="432">
        <f>'PTRM input'!AN650</f>
        <v>0</v>
      </c>
      <c r="BS139" s="463">
        <f>'PTRM input'!AO650</f>
        <v>0</v>
      </c>
      <c r="BT139" s="462">
        <f>'PTRM input'!AP510</f>
        <v>0</v>
      </c>
      <c r="BU139" s="432">
        <f>'PTRM input'!AQ510</f>
        <v>0</v>
      </c>
      <c r="BV139" s="432">
        <f>'PTRM input'!AR510</f>
        <v>0</v>
      </c>
      <c r="BW139" s="432">
        <f>'PTRM input'!AS510</f>
        <v>0</v>
      </c>
      <c r="BX139" s="432">
        <f>'PTRM input'!AT510</f>
        <v>0</v>
      </c>
      <c r="BY139" s="463">
        <f>'PTRM input'!AU510</f>
        <v>0</v>
      </c>
      <c r="BZ139" s="462">
        <f>'PTRM input'!AQ650</f>
        <v>0</v>
      </c>
      <c r="CA139" s="432">
        <f>'PTRM input'!AR650</f>
        <v>0</v>
      </c>
      <c r="CB139" s="432">
        <f>'PTRM input'!AS650</f>
        <v>0</v>
      </c>
      <c r="CC139" s="432">
        <f>'PTRM input'!AT650</f>
        <v>0</v>
      </c>
      <c r="CD139" s="463">
        <f>'PTRM input'!AU650</f>
        <v>0</v>
      </c>
      <c r="CE139" s="462">
        <f>'PTRM input'!AV510</f>
        <v>0</v>
      </c>
      <c r="CF139" s="432">
        <f>'PTRM input'!AW510</f>
        <v>0</v>
      </c>
      <c r="CG139" s="432">
        <f>'PTRM input'!AX510</f>
        <v>0</v>
      </c>
      <c r="CH139" s="432">
        <f>'PTRM input'!AY510</f>
        <v>0</v>
      </c>
      <c r="CI139" s="432">
        <f>'PTRM input'!AZ510</f>
        <v>0</v>
      </c>
      <c r="CJ139" s="463">
        <f>'PTRM input'!BA510</f>
        <v>0</v>
      </c>
      <c r="CK139" s="462">
        <f>'PTRM input'!AW650</f>
        <v>0</v>
      </c>
      <c r="CL139" s="432">
        <f>'PTRM input'!AX650</f>
        <v>0</v>
      </c>
      <c r="CM139" s="432">
        <f>'PTRM input'!AY650</f>
        <v>0</v>
      </c>
      <c r="CN139" s="432">
        <f>'PTRM input'!AZ650</f>
        <v>0</v>
      </c>
      <c r="CO139" s="463">
        <f>'PTRM input'!BA650</f>
        <v>0</v>
      </c>
      <c r="CP139" s="462">
        <f>'PTRM input'!BB510</f>
        <v>0</v>
      </c>
      <c r="CQ139" s="432">
        <f>'PTRM input'!BC510</f>
        <v>0</v>
      </c>
      <c r="CR139" s="432">
        <f>'PTRM input'!BD510</f>
        <v>0</v>
      </c>
      <c r="CS139" s="432">
        <f>'PTRM input'!BE510</f>
        <v>0</v>
      </c>
      <c r="CT139" s="432">
        <f>'PTRM input'!BF510</f>
        <v>0</v>
      </c>
      <c r="CU139" s="463">
        <f>'PTRM input'!BG510</f>
        <v>0</v>
      </c>
      <c r="CV139" s="462">
        <f>'PTRM input'!BC650</f>
        <v>0</v>
      </c>
      <c r="CW139" s="432">
        <f>'PTRM input'!BD650</f>
        <v>0</v>
      </c>
      <c r="CX139" s="432">
        <f>'PTRM input'!BE650</f>
        <v>0</v>
      </c>
      <c r="CY139" s="432">
        <f>'PTRM input'!BF650</f>
        <v>0</v>
      </c>
      <c r="CZ139" s="463">
        <f>'PTRM input'!BG650</f>
        <v>0</v>
      </c>
      <c r="DA139" s="462">
        <f>'PTRM input'!BH510</f>
        <v>0</v>
      </c>
      <c r="DB139" s="432">
        <f>'PTRM input'!BI510</f>
        <v>0</v>
      </c>
      <c r="DC139" s="432">
        <f>'PTRM input'!BJ510</f>
        <v>0</v>
      </c>
      <c r="DD139" s="432">
        <f>'PTRM input'!BK510</f>
        <v>0</v>
      </c>
      <c r="DE139" s="432">
        <f>'PTRM input'!BL510</f>
        <v>0</v>
      </c>
      <c r="DF139" s="463">
        <f>'PTRM input'!BM510</f>
        <v>0</v>
      </c>
      <c r="DG139" s="462">
        <f>'PTRM input'!BI650</f>
        <v>0</v>
      </c>
      <c r="DH139" s="432">
        <f>'PTRM input'!BJ650</f>
        <v>0</v>
      </c>
      <c r="DI139" s="432">
        <f>'PTRM input'!BK650</f>
        <v>0</v>
      </c>
      <c r="DJ139" s="432">
        <f>'PTRM input'!BL650</f>
        <v>0</v>
      </c>
      <c r="DK139" s="463">
        <f>'PTRM input'!BM650</f>
        <v>0</v>
      </c>
      <c r="DL139" s="462">
        <f>'PTRM input'!BN510</f>
        <v>0</v>
      </c>
      <c r="DM139" s="432">
        <f>'PTRM input'!BO510</f>
        <v>0</v>
      </c>
      <c r="DN139" s="432">
        <f>'PTRM input'!BP510</f>
        <v>0</v>
      </c>
      <c r="DO139" s="432">
        <f>'PTRM input'!BQ510</f>
        <v>0</v>
      </c>
      <c r="DP139" s="432">
        <f>'PTRM input'!BR510</f>
        <v>0</v>
      </c>
      <c r="DQ139" s="463">
        <f>'PTRM input'!BS510</f>
        <v>0</v>
      </c>
      <c r="DR139" s="462">
        <f>'PTRM input'!BO650</f>
        <v>0</v>
      </c>
      <c r="DS139" s="432">
        <f>'PTRM input'!BP650</f>
        <v>0</v>
      </c>
      <c r="DT139" s="432">
        <f>'PTRM input'!BQ650</f>
        <v>0</v>
      </c>
      <c r="DU139" s="432">
        <f>'PTRM input'!BR650</f>
        <v>0</v>
      </c>
      <c r="DV139" s="463">
        <f>'PTRM input'!BS650</f>
        <v>0</v>
      </c>
      <c r="DW139" s="462">
        <f>'PTRM input'!BT510</f>
        <v>0</v>
      </c>
      <c r="DX139" s="432">
        <f>'PTRM input'!BU510</f>
        <v>0</v>
      </c>
      <c r="DY139" s="432">
        <f>'PTRM input'!BV510</f>
        <v>0</v>
      </c>
      <c r="DZ139" s="432">
        <f>'PTRM input'!BW510</f>
        <v>0</v>
      </c>
      <c r="EA139" s="432">
        <f>'PTRM input'!BX510</f>
        <v>0</v>
      </c>
      <c r="EB139" s="463">
        <f>'PTRM input'!BY510</f>
        <v>0</v>
      </c>
      <c r="EC139" s="462">
        <f>'PTRM input'!BU650</f>
        <v>0</v>
      </c>
      <c r="ED139" s="432">
        <f>'PTRM input'!BV650</f>
        <v>0</v>
      </c>
      <c r="EE139" s="432">
        <f>'PTRM input'!BW650</f>
        <v>0</v>
      </c>
      <c r="EF139" s="432">
        <f>'PTRM input'!BX650</f>
        <v>0</v>
      </c>
      <c r="EG139" s="463">
        <f>'PTRM input'!BY650</f>
        <v>0</v>
      </c>
      <c r="EH139" s="462">
        <f>'PTRM input'!BZ510</f>
        <v>0</v>
      </c>
      <c r="EI139" s="432">
        <f>'PTRM input'!CA510</f>
        <v>0</v>
      </c>
      <c r="EJ139" s="432">
        <f>'PTRM input'!CB510</f>
        <v>0</v>
      </c>
      <c r="EK139" s="432">
        <f>'PTRM input'!CC510</f>
        <v>0</v>
      </c>
      <c r="EL139" s="432">
        <f>'PTRM input'!CD510</f>
        <v>0</v>
      </c>
      <c r="EM139" s="463">
        <f>'PTRM input'!CE510</f>
        <v>0</v>
      </c>
      <c r="EN139" s="462">
        <f>'PTRM input'!CA650</f>
        <v>0</v>
      </c>
      <c r="EO139" s="432">
        <f>'PTRM input'!CB650</f>
        <v>0</v>
      </c>
      <c r="EP139" s="432">
        <f>'PTRM input'!CC650</f>
        <v>0</v>
      </c>
      <c r="EQ139" s="432">
        <f>'PTRM input'!CD650</f>
        <v>0</v>
      </c>
      <c r="ER139" s="463">
        <f>'PTRM input'!CE650</f>
        <v>0</v>
      </c>
      <c r="ES139" s="462">
        <f>'PTRM input'!CF510</f>
        <v>0</v>
      </c>
      <c r="ET139" s="432">
        <f>'PTRM input'!CG510</f>
        <v>0</v>
      </c>
      <c r="EU139" s="432">
        <f>'PTRM input'!CH510</f>
        <v>0</v>
      </c>
      <c r="EV139" s="432">
        <f>'PTRM input'!CI510</f>
        <v>0</v>
      </c>
      <c r="EW139" s="432">
        <f>'PTRM input'!CJ510</f>
        <v>0</v>
      </c>
      <c r="EX139" s="463">
        <f>'PTRM input'!CK510</f>
        <v>0</v>
      </c>
      <c r="EY139" s="462">
        <f>'PTRM input'!CG650</f>
        <v>0</v>
      </c>
      <c r="EZ139" s="432">
        <f>'PTRM input'!CH650</f>
        <v>0</v>
      </c>
      <c r="FA139" s="432">
        <f>'PTRM input'!CI650</f>
        <v>0</v>
      </c>
      <c r="FB139" s="432">
        <f>'PTRM input'!CJ650</f>
        <v>0</v>
      </c>
      <c r="FC139" s="463">
        <f>'PTRM input'!CK650</f>
        <v>0</v>
      </c>
      <c r="FD139" s="462">
        <f>'PTRM input'!CL510</f>
        <v>0</v>
      </c>
      <c r="FE139" s="432">
        <f>'PTRM input'!CM510</f>
        <v>0</v>
      </c>
      <c r="FF139" s="432">
        <f>'PTRM input'!CN510</f>
        <v>0</v>
      </c>
      <c r="FG139" s="432">
        <f>'PTRM input'!CO510</f>
        <v>0</v>
      </c>
      <c r="FH139" s="432">
        <f>'PTRM input'!CP510</f>
        <v>0</v>
      </c>
      <c r="FI139" s="463">
        <f>'PTRM input'!CQ510</f>
        <v>0</v>
      </c>
      <c r="FJ139" s="462">
        <f>'PTRM input'!CM650</f>
        <v>0</v>
      </c>
      <c r="FK139" s="432">
        <f>'PTRM input'!CN650</f>
        <v>0</v>
      </c>
      <c r="FL139" s="432">
        <f>'PTRM input'!CO650</f>
        <v>0</v>
      </c>
      <c r="FM139" s="432">
        <f>'PTRM input'!CP650</f>
        <v>0</v>
      </c>
      <c r="FN139" s="463">
        <f>'PTRM input'!CQ650</f>
        <v>0</v>
      </c>
      <c r="FO139" s="462">
        <f>'PTRM input'!CR510</f>
        <v>0</v>
      </c>
      <c r="FP139" s="432">
        <f>'PTRM input'!CS510</f>
        <v>0</v>
      </c>
      <c r="FQ139" s="432">
        <f>'PTRM input'!CT510</f>
        <v>0</v>
      </c>
      <c r="FR139" s="432">
        <f>'PTRM input'!CU510</f>
        <v>0</v>
      </c>
      <c r="FS139" s="432">
        <f>'PTRM input'!CV510</f>
        <v>0</v>
      </c>
      <c r="FT139" s="463">
        <f>'PTRM input'!CW510</f>
        <v>0</v>
      </c>
      <c r="FU139" s="462">
        <f>'PTRM input'!CS650</f>
        <v>0</v>
      </c>
      <c r="FV139" s="432">
        <f>'PTRM input'!CT650</f>
        <v>0</v>
      </c>
      <c r="FW139" s="432">
        <f>'PTRM input'!CU650</f>
        <v>0</v>
      </c>
      <c r="FX139" s="432">
        <f>'PTRM input'!CV650</f>
        <v>0</v>
      </c>
      <c r="FY139" s="463">
        <f>'PTRM input'!CW650</f>
        <v>0</v>
      </c>
      <c r="FZ139" s="462">
        <f>'PTRM input'!CX510</f>
        <v>0</v>
      </c>
      <c r="GA139" s="432">
        <f>'PTRM input'!CY510</f>
        <v>0</v>
      </c>
      <c r="GB139" s="432">
        <f>'PTRM input'!CZ510</f>
        <v>0</v>
      </c>
      <c r="GC139" s="432">
        <f>'PTRM input'!DA510</f>
        <v>0</v>
      </c>
      <c r="GD139" s="432">
        <f>'PTRM input'!DB510</f>
        <v>0</v>
      </c>
      <c r="GE139" s="463">
        <f>'PTRM input'!DC510</f>
        <v>0</v>
      </c>
      <c r="GF139" s="462">
        <f>'PTRM input'!CY650</f>
        <v>0</v>
      </c>
      <c r="GG139" s="432">
        <f>'PTRM input'!CZ650</f>
        <v>0</v>
      </c>
      <c r="GH139" s="432">
        <f>'PTRM input'!DA650</f>
        <v>0</v>
      </c>
      <c r="GI139" s="432">
        <f>'PTRM input'!DB650</f>
        <v>0</v>
      </c>
      <c r="GJ139" s="463">
        <f>'PTRM input'!DC650</f>
        <v>0</v>
      </c>
    </row>
    <row r="140" spans="1:192" s="4" customFormat="1">
      <c r="A140" s="22"/>
      <c r="B140" s="22"/>
      <c r="C140" s="22"/>
      <c r="D140" s="22"/>
      <c r="E140" s="432" t="str">
        <f>'PTRM input'!E511</f>
        <v>New Tariff 6</v>
      </c>
      <c r="F140" s="462">
        <f>'PTRM input'!F511</f>
        <v>0</v>
      </c>
      <c r="G140" s="432">
        <f>'PTRM input'!G511</f>
        <v>0</v>
      </c>
      <c r="H140" s="432">
        <f>'PTRM input'!H511</f>
        <v>0</v>
      </c>
      <c r="I140" s="432">
        <f>'PTRM input'!I511</f>
        <v>0</v>
      </c>
      <c r="J140" s="432">
        <f>'PTRM input'!J511</f>
        <v>0</v>
      </c>
      <c r="K140" s="463">
        <f>'PTRM input'!K511</f>
        <v>0</v>
      </c>
      <c r="L140" s="432">
        <f>'PTRM input'!G651</f>
        <v>0</v>
      </c>
      <c r="M140" s="432">
        <f>'PTRM input'!H651</f>
        <v>0</v>
      </c>
      <c r="N140" s="432">
        <f>'PTRM input'!I651</f>
        <v>0</v>
      </c>
      <c r="O140" s="432">
        <f>'PTRM input'!J651</f>
        <v>0</v>
      </c>
      <c r="P140" s="463">
        <f>'PTRM input'!K651</f>
        <v>0</v>
      </c>
      <c r="Q140" s="462">
        <f>'PTRM input'!L511</f>
        <v>0</v>
      </c>
      <c r="R140" s="432">
        <f>'PTRM input'!M511</f>
        <v>0</v>
      </c>
      <c r="S140" s="432">
        <f>'PTRM input'!N511</f>
        <v>0</v>
      </c>
      <c r="T140" s="432">
        <f>'PTRM input'!O511</f>
        <v>0</v>
      </c>
      <c r="U140" s="432">
        <f>'PTRM input'!P511</f>
        <v>0</v>
      </c>
      <c r="V140" s="463">
        <f>'PTRM input'!Q511</f>
        <v>0</v>
      </c>
      <c r="W140" s="432">
        <f>'PTRM input'!M651</f>
        <v>0</v>
      </c>
      <c r="X140" s="432">
        <f>'PTRM input'!N651</f>
        <v>0</v>
      </c>
      <c r="Y140" s="432">
        <f>'PTRM input'!O651</f>
        <v>0</v>
      </c>
      <c r="Z140" s="432">
        <f>'PTRM input'!P651</f>
        <v>0</v>
      </c>
      <c r="AA140" s="463">
        <f>'PTRM input'!Q651</f>
        <v>0</v>
      </c>
      <c r="AB140" s="432">
        <f>'PTRM input'!R511</f>
        <v>0</v>
      </c>
      <c r="AC140" s="432">
        <f>'PTRM input'!S511</f>
        <v>0</v>
      </c>
      <c r="AD140" s="432">
        <f>'PTRM input'!T511</f>
        <v>0</v>
      </c>
      <c r="AE140" s="432">
        <f>'PTRM input'!U511</f>
        <v>0</v>
      </c>
      <c r="AF140" s="432">
        <f>'PTRM input'!V511</f>
        <v>0</v>
      </c>
      <c r="AG140" s="432">
        <f>'PTRM input'!W511</f>
        <v>0</v>
      </c>
      <c r="AH140" s="462">
        <f>'PTRM input'!S651</f>
        <v>0</v>
      </c>
      <c r="AI140" s="432">
        <f>'PTRM input'!T651</f>
        <v>0</v>
      </c>
      <c r="AJ140" s="432">
        <f>'PTRM input'!U651</f>
        <v>0</v>
      </c>
      <c r="AK140" s="432">
        <f>'PTRM input'!V651</f>
        <v>0</v>
      </c>
      <c r="AL140" s="463">
        <f>'PTRM input'!W651</f>
        <v>0</v>
      </c>
      <c r="AM140" s="462">
        <f>'PTRM input'!X511</f>
        <v>0</v>
      </c>
      <c r="AN140" s="432">
        <f>'PTRM input'!Y511</f>
        <v>0</v>
      </c>
      <c r="AO140" s="432">
        <f>'PTRM input'!Z511</f>
        <v>0</v>
      </c>
      <c r="AP140" s="432">
        <f>'PTRM input'!AA511</f>
        <v>0</v>
      </c>
      <c r="AQ140" s="432">
        <f>'PTRM input'!AB511</f>
        <v>0</v>
      </c>
      <c r="AR140" s="463">
        <f>'PTRM input'!AC511</f>
        <v>0</v>
      </c>
      <c r="AS140" s="462">
        <f>'PTRM input'!Y651</f>
        <v>0</v>
      </c>
      <c r="AT140" s="432">
        <f>'PTRM input'!Z651</f>
        <v>0</v>
      </c>
      <c r="AU140" s="432">
        <f>'PTRM input'!AA651</f>
        <v>0</v>
      </c>
      <c r="AV140" s="432">
        <f>'PTRM input'!AB651</f>
        <v>0</v>
      </c>
      <c r="AW140" s="463">
        <f>'PTRM input'!AC651</f>
        <v>0</v>
      </c>
      <c r="AX140" s="462">
        <f>'PTRM input'!AD511</f>
        <v>0</v>
      </c>
      <c r="AY140" s="432">
        <f>'PTRM input'!AE511</f>
        <v>0</v>
      </c>
      <c r="AZ140" s="432">
        <f>'PTRM input'!AF511</f>
        <v>0</v>
      </c>
      <c r="BA140" s="432">
        <f>'PTRM input'!AG511</f>
        <v>0</v>
      </c>
      <c r="BB140" s="432">
        <f>'PTRM input'!AH511</f>
        <v>0</v>
      </c>
      <c r="BC140" s="463">
        <f>'PTRM input'!AI511</f>
        <v>0</v>
      </c>
      <c r="BD140" s="462">
        <f>'PTRM input'!AE651</f>
        <v>0</v>
      </c>
      <c r="BE140" s="432">
        <f>'PTRM input'!AF651</f>
        <v>0</v>
      </c>
      <c r="BF140" s="432">
        <f>'PTRM input'!AG651</f>
        <v>0</v>
      </c>
      <c r="BG140" s="432">
        <f>'PTRM input'!AH651</f>
        <v>0</v>
      </c>
      <c r="BH140" s="463">
        <f>'PTRM input'!AI651</f>
        <v>0</v>
      </c>
      <c r="BI140" s="462">
        <f>'PTRM input'!AJ511</f>
        <v>0</v>
      </c>
      <c r="BJ140" s="432">
        <f>'PTRM input'!AK511</f>
        <v>0</v>
      </c>
      <c r="BK140" s="432">
        <f>'PTRM input'!AL511</f>
        <v>0</v>
      </c>
      <c r="BL140" s="432">
        <f>'PTRM input'!AM511</f>
        <v>0</v>
      </c>
      <c r="BM140" s="432">
        <f>'PTRM input'!AN511</f>
        <v>0</v>
      </c>
      <c r="BN140" s="463">
        <f>'PTRM input'!AO511</f>
        <v>0</v>
      </c>
      <c r="BO140" s="462">
        <f>'PTRM input'!AK651</f>
        <v>0</v>
      </c>
      <c r="BP140" s="432">
        <f>'PTRM input'!AL651</f>
        <v>0</v>
      </c>
      <c r="BQ140" s="432">
        <f>'PTRM input'!AM651</f>
        <v>0</v>
      </c>
      <c r="BR140" s="432">
        <f>'PTRM input'!AN651</f>
        <v>0</v>
      </c>
      <c r="BS140" s="463">
        <f>'PTRM input'!AO651</f>
        <v>0</v>
      </c>
      <c r="BT140" s="462">
        <f>'PTRM input'!AP511</f>
        <v>0</v>
      </c>
      <c r="BU140" s="432">
        <f>'PTRM input'!AQ511</f>
        <v>0</v>
      </c>
      <c r="BV140" s="432">
        <f>'PTRM input'!AR511</f>
        <v>0</v>
      </c>
      <c r="BW140" s="432">
        <f>'PTRM input'!AS511</f>
        <v>0</v>
      </c>
      <c r="BX140" s="432">
        <f>'PTRM input'!AT511</f>
        <v>0</v>
      </c>
      <c r="BY140" s="463">
        <f>'PTRM input'!AU511</f>
        <v>0</v>
      </c>
      <c r="BZ140" s="462">
        <f>'PTRM input'!AQ651</f>
        <v>0</v>
      </c>
      <c r="CA140" s="432">
        <f>'PTRM input'!AR651</f>
        <v>0</v>
      </c>
      <c r="CB140" s="432">
        <f>'PTRM input'!AS651</f>
        <v>0</v>
      </c>
      <c r="CC140" s="432">
        <f>'PTRM input'!AT651</f>
        <v>0</v>
      </c>
      <c r="CD140" s="463">
        <f>'PTRM input'!AU651</f>
        <v>0</v>
      </c>
      <c r="CE140" s="462">
        <f>'PTRM input'!AV511</f>
        <v>0</v>
      </c>
      <c r="CF140" s="432">
        <f>'PTRM input'!AW511</f>
        <v>0</v>
      </c>
      <c r="CG140" s="432">
        <f>'PTRM input'!AX511</f>
        <v>0</v>
      </c>
      <c r="CH140" s="432">
        <f>'PTRM input'!AY511</f>
        <v>0</v>
      </c>
      <c r="CI140" s="432">
        <f>'PTRM input'!AZ511</f>
        <v>0</v>
      </c>
      <c r="CJ140" s="463">
        <f>'PTRM input'!BA511</f>
        <v>0</v>
      </c>
      <c r="CK140" s="462">
        <f>'PTRM input'!AW651</f>
        <v>0</v>
      </c>
      <c r="CL140" s="432">
        <f>'PTRM input'!AX651</f>
        <v>0</v>
      </c>
      <c r="CM140" s="432">
        <f>'PTRM input'!AY651</f>
        <v>0</v>
      </c>
      <c r="CN140" s="432">
        <f>'PTRM input'!AZ651</f>
        <v>0</v>
      </c>
      <c r="CO140" s="463">
        <f>'PTRM input'!BA651</f>
        <v>0</v>
      </c>
      <c r="CP140" s="462">
        <f>'PTRM input'!BB511</f>
        <v>0</v>
      </c>
      <c r="CQ140" s="432">
        <f>'PTRM input'!BC511</f>
        <v>0</v>
      </c>
      <c r="CR140" s="432">
        <f>'PTRM input'!BD511</f>
        <v>0</v>
      </c>
      <c r="CS140" s="432">
        <f>'PTRM input'!BE511</f>
        <v>0</v>
      </c>
      <c r="CT140" s="432">
        <f>'PTRM input'!BF511</f>
        <v>0</v>
      </c>
      <c r="CU140" s="463">
        <f>'PTRM input'!BG511</f>
        <v>0</v>
      </c>
      <c r="CV140" s="462">
        <f>'PTRM input'!BC651</f>
        <v>0</v>
      </c>
      <c r="CW140" s="432">
        <f>'PTRM input'!BD651</f>
        <v>0</v>
      </c>
      <c r="CX140" s="432">
        <f>'PTRM input'!BE651</f>
        <v>0</v>
      </c>
      <c r="CY140" s="432">
        <f>'PTRM input'!BF651</f>
        <v>0</v>
      </c>
      <c r="CZ140" s="463">
        <f>'PTRM input'!BG651</f>
        <v>0</v>
      </c>
      <c r="DA140" s="462">
        <f>'PTRM input'!BH511</f>
        <v>0</v>
      </c>
      <c r="DB140" s="432">
        <f>'PTRM input'!BI511</f>
        <v>0</v>
      </c>
      <c r="DC140" s="432">
        <f>'PTRM input'!BJ511</f>
        <v>0</v>
      </c>
      <c r="DD140" s="432">
        <f>'PTRM input'!BK511</f>
        <v>0</v>
      </c>
      <c r="DE140" s="432">
        <f>'PTRM input'!BL511</f>
        <v>0</v>
      </c>
      <c r="DF140" s="463">
        <f>'PTRM input'!BM511</f>
        <v>0</v>
      </c>
      <c r="DG140" s="462">
        <f>'PTRM input'!BI651</f>
        <v>0</v>
      </c>
      <c r="DH140" s="432">
        <f>'PTRM input'!BJ651</f>
        <v>0</v>
      </c>
      <c r="DI140" s="432">
        <f>'PTRM input'!BK651</f>
        <v>0</v>
      </c>
      <c r="DJ140" s="432">
        <f>'PTRM input'!BL651</f>
        <v>0</v>
      </c>
      <c r="DK140" s="463">
        <f>'PTRM input'!BM651</f>
        <v>0</v>
      </c>
      <c r="DL140" s="462">
        <f>'PTRM input'!BN511</f>
        <v>0</v>
      </c>
      <c r="DM140" s="432">
        <f>'PTRM input'!BO511</f>
        <v>0</v>
      </c>
      <c r="DN140" s="432">
        <f>'PTRM input'!BP511</f>
        <v>0</v>
      </c>
      <c r="DO140" s="432">
        <f>'PTRM input'!BQ511</f>
        <v>0</v>
      </c>
      <c r="DP140" s="432">
        <f>'PTRM input'!BR511</f>
        <v>0</v>
      </c>
      <c r="DQ140" s="463">
        <f>'PTRM input'!BS511</f>
        <v>0</v>
      </c>
      <c r="DR140" s="462">
        <f>'PTRM input'!BO651</f>
        <v>0</v>
      </c>
      <c r="DS140" s="432">
        <f>'PTRM input'!BP651</f>
        <v>0</v>
      </c>
      <c r="DT140" s="432">
        <f>'PTRM input'!BQ651</f>
        <v>0</v>
      </c>
      <c r="DU140" s="432">
        <f>'PTRM input'!BR651</f>
        <v>0</v>
      </c>
      <c r="DV140" s="463">
        <f>'PTRM input'!BS651</f>
        <v>0</v>
      </c>
      <c r="DW140" s="462">
        <f>'PTRM input'!BT511</f>
        <v>0</v>
      </c>
      <c r="DX140" s="432">
        <f>'PTRM input'!BU511</f>
        <v>0</v>
      </c>
      <c r="DY140" s="432">
        <f>'PTRM input'!BV511</f>
        <v>0</v>
      </c>
      <c r="DZ140" s="432">
        <f>'PTRM input'!BW511</f>
        <v>0</v>
      </c>
      <c r="EA140" s="432">
        <f>'PTRM input'!BX511</f>
        <v>0</v>
      </c>
      <c r="EB140" s="463">
        <f>'PTRM input'!BY511</f>
        <v>0</v>
      </c>
      <c r="EC140" s="462">
        <f>'PTRM input'!BU651</f>
        <v>0</v>
      </c>
      <c r="ED140" s="432">
        <f>'PTRM input'!BV651</f>
        <v>0</v>
      </c>
      <c r="EE140" s="432">
        <f>'PTRM input'!BW651</f>
        <v>0</v>
      </c>
      <c r="EF140" s="432">
        <f>'PTRM input'!BX651</f>
        <v>0</v>
      </c>
      <c r="EG140" s="463">
        <f>'PTRM input'!BY651</f>
        <v>0</v>
      </c>
      <c r="EH140" s="462">
        <f>'PTRM input'!BZ511</f>
        <v>0</v>
      </c>
      <c r="EI140" s="432">
        <f>'PTRM input'!CA511</f>
        <v>0</v>
      </c>
      <c r="EJ140" s="432">
        <f>'PTRM input'!CB511</f>
        <v>0</v>
      </c>
      <c r="EK140" s="432">
        <f>'PTRM input'!CC511</f>
        <v>0</v>
      </c>
      <c r="EL140" s="432">
        <f>'PTRM input'!CD511</f>
        <v>0</v>
      </c>
      <c r="EM140" s="463">
        <f>'PTRM input'!CE511</f>
        <v>0</v>
      </c>
      <c r="EN140" s="462">
        <f>'PTRM input'!CA651</f>
        <v>0</v>
      </c>
      <c r="EO140" s="432">
        <f>'PTRM input'!CB651</f>
        <v>0</v>
      </c>
      <c r="EP140" s="432">
        <f>'PTRM input'!CC651</f>
        <v>0</v>
      </c>
      <c r="EQ140" s="432">
        <f>'PTRM input'!CD651</f>
        <v>0</v>
      </c>
      <c r="ER140" s="463">
        <f>'PTRM input'!CE651</f>
        <v>0</v>
      </c>
      <c r="ES140" s="462">
        <f>'PTRM input'!CF511</f>
        <v>0</v>
      </c>
      <c r="ET140" s="432">
        <f>'PTRM input'!CG511</f>
        <v>0</v>
      </c>
      <c r="EU140" s="432">
        <f>'PTRM input'!CH511</f>
        <v>0</v>
      </c>
      <c r="EV140" s="432">
        <f>'PTRM input'!CI511</f>
        <v>0</v>
      </c>
      <c r="EW140" s="432">
        <f>'PTRM input'!CJ511</f>
        <v>0</v>
      </c>
      <c r="EX140" s="463">
        <f>'PTRM input'!CK511</f>
        <v>0</v>
      </c>
      <c r="EY140" s="462">
        <f>'PTRM input'!CG651</f>
        <v>0</v>
      </c>
      <c r="EZ140" s="432">
        <f>'PTRM input'!CH651</f>
        <v>0</v>
      </c>
      <c r="FA140" s="432">
        <f>'PTRM input'!CI651</f>
        <v>0</v>
      </c>
      <c r="FB140" s="432">
        <f>'PTRM input'!CJ651</f>
        <v>0</v>
      </c>
      <c r="FC140" s="463">
        <f>'PTRM input'!CK651</f>
        <v>0</v>
      </c>
      <c r="FD140" s="462">
        <f>'PTRM input'!CL511</f>
        <v>0</v>
      </c>
      <c r="FE140" s="432">
        <f>'PTRM input'!CM511</f>
        <v>0</v>
      </c>
      <c r="FF140" s="432">
        <f>'PTRM input'!CN511</f>
        <v>0</v>
      </c>
      <c r="FG140" s="432">
        <f>'PTRM input'!CO511</f>
        <v>0</v>
      </c>
      <c r="FH140" s="432">
        <f>'PTRM input'!CP511</f>
        <v>0</v>
      </c>
      <c r="FI140" s="463">
        <f>'PTRM input'!CQ511</f>
        <v>0</v>
      </c>
      <c r="FJ140" s="462">
        <f>'PTRM input'!CM651</f>
        <v>0</v>
      </c>
      <c r="FK140" s="432">
        <f>'PTRM input'!CN651</f>
        <v>0</v>
      </c>
      <c r="FL140" s="432">
        <f>'PTRM input'!CO651</f>
        <v>0</v>
      </c>
      <c r="FM140" s="432">
        <f>'PTRM input'!CP651</f>
        <v>0</v>
      </c>
      <c r="FN140" s="463">
        <f>'PTRM input'!CQ651</f>
        <v>0</v>
      </c>
      <c r="FO140" s="462">
        <f>'PTRM input'!CR511</f>
        <v>0</v>
      </c>
      <c r="FP140" s="432">
        <f>'PTRM input'!CS511</f>
        <v>0</v>
      </c>
      <c r="FQ140" s="432">
        <f>'PTRM input'!CT511</f>
        <v>0</v>
      </c>
      <c r="FR140" s="432">
        <f>'PTRM input'!CU511</f>
        <v>0</v>
      </c>
      <c r="FS140" s="432">
        <f>'PTRM input'!CV511</f>
        <v>0</v>
      </c>
      <c r="FT140" s="463">
        <f>'PTRM input'!CW511</f>
        <v>0</v>
      </c>
      <c r="FU140" s="462">
        <f>'PTRM input'!CS651</f>
        <v>0</v>
      </c>
      <c r="FV140" s="432">
        <f>'PTRM input'!CT651</f>
        <v>0</v>
      </c>
      <c r="FW140" s="432">
        <f>'PTRM input'!CU651</f>
        <v>0</v>
      </c>
      <c r="FX140" s="432">
        <f>'PTRM input'!CV651</f>
        <v>0</v>
      </c>
      <c r="FY140" s="463">
        <f>'PTRM input'!CW651</f>
        <v>0</v>
      </c>
      <c r="FZ140" s="462">
        <f>'PTRM input'!CX511</f>
        <v>0</v>
      </c>
      <c r="GA140" s="432">
        <f>'PTRM input'!CY511</f>
        <v>0</v>
      </c>
      <c r="GB140" s="432">
        <f>'PTRM input'!CZ511</f>
        <v>0</v>
      </c>
      <c r="GC140" s="432">
        <f>'PTRM input'!DA511</f>
        <v>0</v>
      </c>
      <c r="GD140" s="432">
        <f>'PTRM input'!DB511</f>
        <v>0</v>
      </c>
      <c r="GE140" s="463">
        <f>'PTRM input'!DC511</f>
        <v>0</v>
      </c>
      <c r="GF140" s="462">
        <f>'PTRM input'!CY651</f>
        <v>0</v>
      </c>
      <c r="GG140" s="432">
        <f>'PTRM input'!CZ651</f>
        <v>0</v>
      </c>
      <c r="GH140" s="432">
        <f>'PTRM input'!DA651</f>
        <v>0</v>
      </c>
      <c r="GI140" s="432">
        <f>'PTRM input'!DB651</f>
        <v>0</v>
      </c>
      <c r="GJ140" s="463">
        <f>'PTRM input'!DC651</f>
        <v>0</v>
      </c>
    </row>
    <row r="141" spans="1:192" s="4" customFormat="1">
      <c r="A141" s="22"/>
      <c r="B141" s="22"/>
      <c r="C141" s="22"/>
      <c r="D141" s="22"/>
      <c r="E141" s="432" t="str">
        <f>'PTRM input'!E512</f>
        <v>New Tariff 7</v>
      </c>
      <c r="F141" s="462">
        <f>'PTRM input'!F512</f>
        <v>0</v>
      </c>
      <c r="G141" s="432">
        <f>'PTRM input'!G512</f>
        <v>0</v>
      </c>
      <c r="H141" s="432">
        <f>'PTRM input'!H512</f>
        <v>0</v>
      </c>
      <c r="I141" s="432">
        <f>'PTRM input'!I512</f>
        <v>0</v>
      </c>
      <c r="J141" s="432">
        <f>'PTRM input'!J512</f>
        <v>0</v>
      </c>
      <c r="K141" s="463">
        <f>'PTRM input'!K512</f>
        <v>0</v>
      </c>
      <c r="L141" s="432">
        <f>'PTRM input'!G652</f>
        <v>0</v>
      </c>
      <c r="M141" s="432">
        <f>'PTRM input'!H652</f>
        <v>0</v>
      </c>
      <c r="N141" s="432">
        <f>'PTRM input'!I652</f>
        <v>0</v>
      </c>
      <c r="O141" s="432">
        <f>'PTRM input'!J652</f>
        <v>0</v>
      </c>
      <c r="P141" s="463">
        <f>'PTRM input'!K652</f>
        <v>0</v>
      </c>
      <c r="Q141" s="462">
        <f>'PTRM input'!L512</f>
        <v>0</v>
      </c>
      <c r="R141" s="432">
        <f>'PTRM input'!M512</f>
        <v>0</v>
      </c>
      <c r="S141" s="432">
        <f>'PTRM input'!N512</f>
        <v>0</v>
      </c>
      <c r="T141" s="432">
        <f>'PTRM input'!O512</f>
        <v>0</v>
      </c>
      <c r="U141" s="432">
        <f>'PTRM input'!P512</f>
        <v>0</v>
      </c>
      <c r="V141" s="463">
        <f>'PTRM input'!Q512</f>
        <v>0</v>
      </c>
      <c r="W141" s="432">
        <f>'PTRM input'!M652</f>
        <v>0</v>
      </c>
      <c r="X141" s="432">
        <f>'PTRM input'!N652</f>
        <v>0</v>
      </c>
      <c r="Y141" s="432">
        <f>'PTRM input'!O652</f>
        <v>0</v>
      </c>
      <c r="Z141" s="432">
        <f>'PTRM input'!P652</f>
        <v>0</v>
      </c>
      <c r="AA141" s="463">
        <f>'PTRM input'!Q652</f>
        <v>0</v>
      </c>
      <c r="AB141" s="432">
        <f>'PTRM input'!R512</f>
        <v>0</v>
      </c>
      <c r="AC141" s="432">
        <f>'PTRM input'!S512</f>
        <v>0</v>
      </c>
      <c r="AD141" s="432">
        <f>'PTRM input'!T512</f>
        <v>0</v>
      </c>
      <c r="AE141" s="432">
        <f>'PTRM input'!U512</f>
        <v>0</v>
      </c>
      <c r="AF141" s="432">
        <f>'PTRM input'!V512</f>
        <v>0</v>
      </c>
      <c r="AG141" s="432">
        <f>'PTRM input'!W512</f>
        <v>0</v>
      </c>
      <c r="AH141" s="462">
        <f>'PTRM input'!S652</f>
        <v>0</v>
      </c>
      <c r="AI141" s="432">
        <f>'PTRM input'!T652</f>
        <v>0</v>
      </c>
      <c r="AJ141" s="432">
        <f>'PTRM input'!U652</f>
        <v>0</v>
      </c>
      <c r="AK141" s="432">
        <f>'PTRM input'!V652</f>
        <v>0</v>
      </c>
      <c r="AL141" s="463">
        <f>'PTRM input'!W652</f>
        <v>0</v>
      </c>
      <c r="AM141" s="462">
        <f>'PTRM input'!X512</f>
        <v>0</v>
      </c>
      <c r="AN141" s="432">
        <f>'PTRM input'!Y512</f>
        <v>0</v>
      </c>
      <c r="AO141" s="432">
        <f>'PTRM input'!Z512</f>
        <v>0</v>
      </c>
      <c r="AP141" s="432">
        <f>'PTRM input'!AA512</f>
        <v>0</v>
      </c>
      <c r="AQ141" s="432">
        <f>'PTRM input'!AB512</f>
        <v>0</v>
      </c>
      <c r="AR141" s="463">
        <f>'PTRM input'!AC512</f>
        <v>0</v>
      </c>
      <c r="AS141" s="462">
        <f>'PTRM input'!Y652</f>
        <v>0</v>
      </c>
      <c r="AT141" s="432">
        <f>'PTRM input'!Z652</f>
        <v>0</v>
      </c>
      <c r="AU141" s="432">
        <f>'PTRM input'!AA652</f>
        <v>0</v>
      </c>
      <c r="AV141" s="432">
        <f>'PTRM input'!AB652</f>
        <v>0</v>
      </c>
      <c r="AW141" s="463">
        <f>'PTRM input'!AC652</f>
        <v>0</v>
      </c>
      <c r="AX141" s="462">
        <f>'PTRM input'!AD512</f>
        <v>0</v>
      </c>
      <c r="AY141" s="432">
        <f>'PTRM input'!AE512</f>
        <v>0</v>
      </c>
      <c r="AZ141" s="432">
        <f>'PTRM input'!AF512</f>
        <v>0</v>
      </c>
      <c r="BA141" s="432">
        <f>'PTRM input'!AG512</f>
        <v>0</v>
      </c>
      <c r="BB141" s="432">
        <f>'PTRM input'!AH512</f>
        <v>0</v>
      </c>
      <c r="BC141" s="463">
        <f>'PTRM input'!AI512</f>
        <v>0</v>
      </c>
      <c r="BD141" s="462">
        <f>'PTRM input'!AE652</f>
        <v>0</v>
      </c>
      <c r="BE141" s="432">
        <f>'PTRM input'!AF652</f>
        <v>0</v>
      </c>
      <c r="BF141" s="432">
        <f>'PTRM input'!AG652</f>
        <v>0</v>
      </c>
      <c r="BG141" s="432">
        <f>'PTRM input'!AH652</f>
        <v>0</v>
      </c>
      <c r="BH141" s="463">
        <f>'PTRM input'!AI652</f>
        <v>0</v>
      </c>
      <c r="BI141" s="462">
        <f>'PTRM input'!AJ512</f>
        <v>0</v>
      </c>
      <c r="BJ141" s="432">
        <f>'PTRM input'!AK512</f>
        <v>0</v>
      </c>
      <c r="BK141" s="432">
        <f>'PTRM input'!AL512</f>
        <v>0</v>
      </c>
      <c r="BL141" s="432">
        <f>'PTRM input'!AM512</f>
        <v>0</v>
      </c>
      <c r="BM141" s="432">
        <f>'PTRM input'!AN512</f>
        <v>0</v>
      </c>
      <c r="BN141" s="463">
        <f>'PTRM input'!AO512</f>
        <v>0</v>
      </c>
      <c r="BO141" s="462">
        <f>'PTRM input'!AK652</f>
        <v>0</v>
      </c>
      <c r="BP141" s="432">
        <f>'PTRM input'!AL652</f>
        <v>0</v>
      </c>
      <c r="BQ141" s="432">
        <f>'PTRM input'!AM652</f>
        <v>0</v>
      </c>
      <c r="BR141" s="432">
        <f>'PTRM input'!AN652</f>
        <v>0</v>
      </c>
      <c r="BS141" s="463">
        <f>'PTRM input'!AO652</f>
        <v>0</v>
      </c>
      <c r="BT141" s="462">
        <f>'PTRM input'!AP512</f>
        <v>0</v>
      </c>
      <c r="BU141" s="432">
        <f>'PTRM input'!AQ512</f>
        <v>0</v>
      </c>
      <c r="BV141" s="432">
        <f>'PTRM input'!AR512</f>
        <v>0</v>
      </c>
      <c r="BW141" s="432">
        <f>'PTRM input'!AS512</f>
        <v>0</v>
      </c>
      <c r="BX141" s="432">
        <f>'PTRM input'!AT512</f>
        <v>0</v>
      </c>
      <c r="BY141" s="463">
        <f>'PTRM input'!AU512</f>
        <v>0</v>
      </c>
      <c r="BZ141" s="462">
        <f>'PTRM input'!AQ652</f>
        <v>0</v>
      </c>
      <c r="CA141" s="432">
        <f>'PTRM input'!AR652</f>
        <v>0</v>
      </c>
      <c r="CB141" s="432">
        <f>'PTRM input'!AS652</f>
        <v>0</v>
      </c>
      <c r="CC141" s="432">
        <f>'PTRM input'!AT652</f>
        <v>0</v>
      </c>
      <c r="CD141" s="463">
        <f>'PTRM input'!AU652</f>
        <v>0</v>
      </c>
      <c r="CE141" s="462">
        <f>'PTRM input'!AV512</f>
        <v>0</v>
      </c>
      <c r="CF141" s="432">
        <f>'PTRM input'!AW512</f>
        <v>0</v>
      </c>
      <c r="CG141" s="432">
        <f>'PTRM input'!AX512</f>
        <v>0</v>
      </c>
      <c r="CH141" s="432">
        <f>'PTRM input'!AY512</f>
        <v>0</v>
      </c>
      <c r="CI141" s="432">
        <f>'PTRM input'!AZ512</f>
        <v>0</v>
      </c>
      <c r="CJ141" s="463">
        <f>'PTRM input'!BA512</f>
        <v>0</v>
      </c>
      <c r="CK141" s="462">
        <f>'PTRM input'!AW652</f>
        <v>0</v>
      </c>
      <c r="CL141" s="432">
        <f>'PTRM input'!AX652</f>
        <v>0</v>
      </c>
      <c r="CM141" s="432">
        <f>'PTRM input'!AY652</f>
        <v>0</v>
      </c>
      <c r="CN141" s="432">
        <f>'PTRM input'!AZ652</f>
        <v>0</v>
      </c>
      <c r="CO141" s="463">
        <f>'PTRM input'!BA652</f>
        <v>0</v>
      </c>
      <c r="CP141" s="462">
        <f>'PTRM input'!BB512</f>
        <v>0</v>
      </c>
      <c r="CQ141" s="432">
        <f>'PTRM input'!BC512</f>
        <v>0</v>
      </c>
      <c r="CR141" s="432">
        <f>'PTRM input'!BD512</f>
        <v>0</v>
      </c>
      <c r="CS141" s="432">
        <f>'PTRM input'!BE512</f>
        <v>0</v>
      </c>
      <c r="CT141" s="432">
        <f>'PTRM input'!BF512</f>
        <v>0</v>
      </c>
      <c r="CU141" s="463">
        <f>'PTRM input'!BG512</f>
        <v>0</v>
      </c>
      <c r="CV141" s="462">
        <f>'PTRM input'!BC652</f>
        <v>0</v>
      </c>
      <c r="CW141" s="432">
        <f>'PTRM input'!BD652</f>
        <v>0</v>
      </c>
      <c r="CX141" s="432">
        <f>'PTRM input'!BE652</f>
        <v>0</v>
      </c>
      <c r="CY141" s="432">
        <f>'PTRM input'!BF652</f>
        <v>0</v>
      </c>
      <c r="CZ141" s="463">
        <f>'PTRM input'!BG652</f>
        <v>0</v>
      </c>
      <c r="DA141" s="462">
        <f>'PTRM input'!BH512</f>
        <v>0</v>
      </c>
      <c r="DB141" s="432">
        <f>'PTRM input'!BI512</f>
        <v>0</v>
      </c>
      <c r="DC141" s="432">
        <f>'PTRM input'!BJ512</f>
        <v>0</v>
      </c>
      <c r="DD141" s="432">
        <f>'PTRM input'!BK512</f>
        <v>0</v>
      </c>
      <c r="DE141" s="432">
        <f>'PTRM input'!BL512</f>
        <v>0</v>
      </c>
      <c r="DF141" s="463">
        <f>'PTRM input'!BM512</f>
        <v>0</v>
      </c>
      <c r="DG141" s="462">
        <f>'PTRM input'!BI652</f>
        <v>0</v>
      </c>
      <c r="DH141" s="432">
        <f>'PTRM input'!BJ652</f>
        <v>0</v>
      </c>
      <c r="DI141" s="432">
        <f>'PTRM input'!BK652</f>
        <v>0</v>
      </c>
      <c r="DJ141" s="432">
        <f>'PTRM input'!BL652</f>
        <v>0</v>
      </c>
      <c r="DK141" s="463">
        <f>'PTRM input'!BM652</f>
        <v>0</v>
      </c>
      <c r="DL141" s="462">
        <f>'PTRM input'!BN512</f>
        <v>0</v>
      </c>
      <c r="DM141" s="432">
        <f>'PTRM input'!BO512</f>
        <v>0</v>
      </c>
      <c r="DN141" s="432">
        <f>'PTRM input'!BP512</f>
        <v>0</v>
      </c>
      <c r="DO141" s="432">
        <f>'PTRM input'!BQ512</f>
        <v>0</v>
      </c>
      <c r="DP141" s="432">
        <f>'PTRM input'!BR512</f>
        <v>0</v>
      </c>
      <c r="DQ141" s="463">
        <f>'PTRM input'!BS512</f>
        <v>0</v>
      </c>
      <c r="DR141" s="462">
        <f>'PTRM input'!BO652</f>
        <v>0</v>
      </c>
      <c r="DS141" s="432">
        <f>'PTRM input'!BP652</f>
        <v>0</v>
      </c>
      <c r="DT141" s="432">
        <f>'PTRM input'!BQ652</f>
        <v>0</v>
      </c>
      <c r="DU141" s="432">
        <f>'PTRM input'!BR652</f>
        <v>0</v>
      </c>
      <c r="DV141" s="463">
        <f>'PTRM input'!BS652</f>
        <v>0</v>
      </c>
      <c r="DW141" s="462">
        <f>'PTRM input'!BT512</f>
        <v>0</v>
      </c>
      <c r="DX141" s="432">
        <f>'PTRM input'!BU512</f>
        <v>0</v>
      </c>
      <c r="DY141" s="432">
        <f>'PTRM input'!BV512</f>
        <v>0</v>
      </c>
      <c r="DZ141" s="432">
        <f>'PTRM input'!BW512</f>
        <v>0</v>
      </c>
      <c r="EA141" s="432">
        <f>'PTRM input'!BX512</f>
        <v>0</v>
      </c>
      <c r="EB141" s="463">
        <f>'PTRM input'!BY512</f>
        <v>0</v>
      </c>
      <c r="EC141" s="462">
        <f>'PTRM input'!BU652</f>
        <v>0</v>
      </c>
      <c r="ED141" s="432">
        <f>'PTRM input'!BV652</f>
        <v>0</v>
      </c>
      <c r="EE141" s="432">
        <f>'PTRM input'!BW652</f>
        <v>0</v>
      </c>
      <c r="EF141" s="432">
        <f>'PTRM input'!BX652</f>
        <v>0</v>
      </c>
      <c r="EG141" s="463">
        <f>'PTRM input'!BY652</f>
        <v>0</v>
      </c>
      <c r="EH141" s="462">
        <f>'PTRM input'!BZ512</f>
        <v>0</v>
      </c>
      <c r="EI141" s="432">
        <f>'PTRM input'!CA512</f>
        <v>0</v>
      </c>
      <c r="EJ141" s="432">
        <f>'PTRM input'!CB512</f>
        <v>0</v>
      </c>
      <c r="EK141" s="432">
        <f>'PTRM input'!CC512</f>
        <v>0</v>
      </c>
      <c r="EL141" s="432">
        <f>'PTRM input'!CD512</f>
        <v>0</v>
      </c>
      <c r="EM141" s="463">
        <f>'PTRM input'!CE512</f>
        <v>0</v>
      </c>
      <c r="EN141" s="462">
        <f>'PTRM input'!CA652</f>
        <v>0</v>
      </c>
      <c r="EO141" s="432">
        <f>'PTRM input'!CB652</f>
        <v>0</v>
      </c>
      <c r="EP141" s="432">
        <f>'PTRM input'!CC652</f>
        <v>0</v>
      </c>
      <c r="EQ141" s="432">
        <f>'PTRM input'!CD652</f>
        <v>0</v>
      </c>
      <c r="ER141" s="463">
        <f>'PTRM input'!CE652</f>
        <v>0</v>
      </c>
      <c r="ES141" s="462">
        <f>'PTRM input'!CF512</f>
        <v>0</v>
      </c>
      <c r="ET141" s="432">
        <f>'PTRM input'!CG512</f>
        <v>0</v>
      </c>
      <c r="EU141" s="432">
        <f>'PTRM input'!CH512</f>
        <v>0</v>
      </c>
      <c r="EV141" s="432">
        <f>'PTRM input'!CI512</f>
        <v>0</v>
      </c>
      <c r="EW141" s="432">
        <f>'PTRM input'!CJ512</f>
        <v>0</v>
      </c>
      <c r="EX141" s="463">
        <f>'PTRM input'!CK512</f>
        <v>0</v>
      </c>
      <c r="EY141" s="462">
        <f>'PTRM input'!CG652</f>
        <v>0</v>
      </c>
      <c r="EZ141" s="432">
        <f>'PTRM input'!CH652</f>
        <v>0</v>
      </c>
      <c r="FA141" s="432">
        <f>'PTRM input'!CI652</f>
        <v>0</v>
      </c>
      <c r="FB141" s="432">
        <f>'PTRM input'!CJ652</f>
        <v>0</v>
      </c>
      <c r="FC141" s="463">
        <f>'PTRM input'!CK652</f>
        <v>0</v>
      </c>
      <c r="FD141" s="462">
        <f>'PTRM input'!CL512</f>
        <v>0</v>
      </c>
      <c r="FE141" s="432">
        <f>'PTRM input'!CM512</f>
        <v>0</v>
      </c>
      <c r="FF141" s="432">
        <f>'PTRM input'!CN512</f>
        <v>0</v>
      </c>
      <c r="FG141" s="432">
        <f>'PTRM input'!CO512</f>
        <v>0</v>
      </c>
      <c r="FH141" s="432">
        <f>'PTRM input'!CP512</f>
        <v>0</v>
      </c>
      <c r="FI141" s="463">
        <f>'PTRM input'!CQ512</f>
        <v>0</v>
      </c>
      <c r="FJ141" s="462">
        <f>'PTRM input'!CM652</f>
        <v>0</v>
      </c>
      <c r="FK141" s="432">
        <f>'PTRM input'!CN652</f>
        <v>0</v>
      </c>
      <c r="FL141" s="432">
        <f>'PTRM input'!CO652</f>
        <v>0</v>
      </c>
      <c r="FM141" s="432">
        <f>'PTRM input'!CP652</f>
        <v>0</v>
      </c>
      <c r="FN141" s="463">
        <f>'PTRM input'!CQ652</f>
        <v>0</v>
      </c>
      <c r="FO141" s="462">
        <f>'PTRM input'!CR512</f>
        <v>0</v>
      </c>
      <c r="FP141" s="432">
        <f>'PTRM input'!CS512</f>
        <v>0</v>
      </c>
      <c r="FQ141" s="432">
        <f>'PTRM input'!CT512</f>
        <v>0</v>
      </c>
      <c r="FR141" s="432">
        <f>'PTRM input'!CU512</f>
        <v>0</v>
      </c>
      <c r="FS141" s="432">
        <f>'PTRM input'!CV512</f>
        <v>0</v>
      </c>
      <c r="FT141" s="463">
        <f>'PTRM input'!CW512</f>
        <v>0</v>
      </c>
      <c r="FU141" s="462">
        <f>'PTRM input'!CS652</f>
        <v>0</v>
      </c>
      <c r="FV141" s="432">
        <f>'PTRM input'!CT652</f>
        <v>0</v>
      </c>
      <c r="FW141" s="432">
        <f>'PTRM input'!CU652</f>
        <v>0</v>
      </c>
      <c r="FX141" s="432">
        <f>'PTRM input'!CV652</f>
        <v>0</v>
      </c>
      <c r="FY141" s="463">
        <f>'PTRM input'!CW652</f>
        <v>0</v>
      </c>
      <c r="FZ141" s="462">
        <f>'PTRM input'!CX512</f>
        <v>0</v>
      </c>
      <c r="GA141" s="432">
        <f>'PTRM input'!CY512</f>
        <v>0</v>
      </c>
      <c r="GB141" s="432">
        <f>'PTRM input'!CZ512</f>
        <v>0</v>
      </c>
      <c r="GC141" s="432">
        <f>'PTRM input'!DA512</f>
        <v>0</v>
      </c>
      <c r="GD141" s="432">
        <f>'PTRM input'!DB512</f>
        <v>0</v>
      </c>
      <c r="GE141" s="463">
        <f>'PTRM input'!DC512</f>
        <v>0</v>
      </c>
      <c r="GF141" s="462">
        <f>'PTRM input'!CY652</f>
        <v>0</v>
      </c>
      <c r="GG141" s="432">
        <f>'PTRM input'!CZ652</f>
        <v>0</v>
      </c>
      <c r="GH141" s="432">
        <f>'PTRM input'!DA652</f>
        <v>0</v>
      </c>
      <c r="GI141" s="432">
        <f>'PTRM input'!DB652</f>
        <v>0</v>
      </c>
      <c r="GJ141" s="463">
        <f>'PTRM input'!DC652</f>
        <v>0</v>
      </c>
    </row>
    <row r="142" spans="1:192" s="4" customFormat="1">
      <c r="A142" s="22"/>
      <c r="B142" s="22"/>
      <c r="C142" s="22"/>
      <c r="D142" s="22"/>
      <c r="E142" s="432" t="str">
        <f>'PTRM input'!E513</f>
        <v>New Tariff 8</v>
      </c>
      <c r="F142" s="462">
        <f>'PTRM input'!F513</f>
        <v>0</v>
      </c>
      <c r="G142" s="432">
        <f>'PTRM input'!G513</f>
        <v>0</v>
      </c>
      <c r="H142" s="432">
        <f>'PTRM input'!H513</f>
        <v>0</v>
      </c>
      <c r="I142" s="432">
        <f>'PTRM input'!I513</f>
        <v>0</v>
      </c>
      <c r="J142" s="432">
        <f>'PTRM input'!J513</f>
        <v>0</v>
      </c>
      <c r="K142" s="463">
        <f>'PTRM input'!K513</f>
        <v>0</v>
      </c>
      <c r="L142" s="432">
        <f>'PTRM input'!G653</f>
        <v>0</v>
      </c>
      <c r="M142" s="432">
        <f>'PTRM input'!H653</f>
        <v>0</v>
      </c>
      <c r="N142" s="432">
        <f>'PTRM input'!I653</f>
        <v>0</v>
      </c>
      <c r="O142" s="432">
        <f>'PTRM input'!J653</f>
        <v>0</v>
      </c>
      <c r="P142" s="463">
        <f>'PTRM input'!K653</f>
        <v>0</v>
      </c>
      <c r="Q142" s="462">
        <f>'PTRM input'!L513</f>
        <v>0</v>
      </c>
      <c r="R142" s="432">
        <f>'PTRM input'!M513</f>
        <v>0</v>
      </c>
      <c r="S142" s="432">
        <f>'PTRM input'!N513</f>
        <v>0</v>
      </c>
      <c r="T142" s="432">
        <f>'PTRM input'!O513</f>
        <v>0</v>
      </c>
      <c r="U142" s="432">
        <f>'PTRM input'!P513</f>
        <v>0</v>
      </c>
      <c r="V142" s="463">
        <f>'PTRM input'!Q513</f>
        <v>0</v>
      </c>
      <c r="W142" s="432">
        <f>'PTRM input'!M653</f>
        <v>0</v>
      </c>
      <c r="X142" s="432">
        <f>'PTRM input'!N653</f>
        <v>0</v>
      </c>
      <c r="Y142" s="432">
        <f>'PTRM input'!O653</f>
        <v>0</v>
      </c>
      <c r="Z142" s="432">
        <f>'PTRM input'!P653</f>
        <v>0</v>
      </c>
      <c r="AA142" s="463">
        <f>'PTRM input'!Q653</f>
        <v>0</v>
      </c>
      <c r="AB142" s="432">
        <f>'PTRM input'!R513</f>
        <v>0</v>
      </c>
      <c r="AC142" s="432">
        <f>'PTRM input'!S513</f>
        <v>0</v>
      </c>
      <c r="AD142" s="432">
        <f>'PTRM input'!T513</f>
        <v>0</v>
      </c>
      <c r="AE142" s="432">
        <f>'PTRM input'!U513</f>
        <v>0</v>
      </c>
      <c r="AF142" s="432">
        <f>'PTRM input'!V513</f>
        <v>0</v>
      </c>
      <c r="AG142" s="432">
        <f>'PTRM input'!W513</f>
        <v>0</v>
      </c>
      <c r="AH142" s="462">
        <f>'PTRM input'!S653</f>
        <v>0</v>
      </c>
      <c r="AI142" s="432">
        <f>'PTRM input'!T653</f>
        <v>0</v>
      </c>
      <c r="AJ142" s="432">
        <f>'PTRM input'!U653</f>
        <v>0</v>
      </c>
      <c r="AK142" s="432">
        <f>'PTRM input'!V653</f>
        <v>0</v>
      </c>
      <c r="AL142" s="463">
        <f>'PTRM input'!W653</f>
        <v>0</v>
      </c>
      <c r="AM142" s="462">
        <f>'PTRM input'!X513</f>
        <v>0</v>
      </c>
      <c r="AN142" s="432">
        <f>'PTRM input'!Y513</f>
        <v>0</v>
      </c>
      <c r="AO142" s="432">
        <f>'PTRM input'!Z513</f>
        <v>0</v>
      </c>
      <c r="AP142" s="432">
        <f>'PTRM input'!AA513</f>
        <v>0</v>
      </c>
      <c r="AQ142" s="432">
        <f>'PTRM input'!AB513</f>
        <v>0</v>
      </c>
      <c r="AR142" s="463">
        <f>'PTRM input'!AC513</f>
        <v>0</v>
      </c>
      <c r="AS142" s="462">
        <f>'PTRM input'!Y653</f>
        <v>0</v>
      </c>
      <c r="AT142" s="432">
        <f>'PTRM input'!Z653</f>
        <v>0</v>
      </c>
      <c r="AU142" s="432">
        <f>'PTRM input'!AA653</f>
        <v>0</v>
      </c>
      <c r="AV142" s="432">
        <f>'PTRM input'!AB653</f>
        <v>0</v>
      </c>
      <c r="AW142" s="463">
        <f>'PTRM input'!AC653</f>
        <v>0</v>
      </c>
      <c r="AX142" s="462">
        <f>'PTRM input'!AD513</f>
        <v>0</v>
      </c>
      <c r="AY142" s="432">
        <f>'PTRM input'!AE513</f>
        <v>0</v>
      </c>
      <c r="AZ142" s="432">
        <f>'PTRM input'!AF513</f>
        <v>0</v>
      </c>
      <c r="BA142" s="432">
        <f>'PTRM input'!AG513</f>
        <v>0</v>
      </c>
      <c r="BB142" s="432">
        <f>'PTRM input'!AH513</f>
        <v>0</v>
      </c>
      <c r="BC142" s="463">
        <f>'PTRM input'!AI513</f>
        <v>0</v>
      </c>
      <c r="BD142" s="462">
        <f>'PTRM input'!AE653</f>
        <v>0</v>
      </c>
      <c r="BE142" s="432">
        <f>'PTRM input'!AF653</f>
        <v>0</v>
      </c>
      <c r="BF142" s="432">
        <f>'PTRM input'!AG653</f>
        <v>0</v>
      </c>
      <c r="BG142" s="432">
        <f>'PTRM input'!AH653</f>
        <v>0</v>
      </c>
      <c r="BH142" s="463">
        <f>'PTRM input'!AI653</f>
        <v>0</v>
      </c>
      <c r="BI142" s="462">
        <f>'PTRM input'!AJ513</f>
        <v>0</v>
      </c>
      <c r="BJ142" s="432">
        <f>'PTRM input'!AK513</f>
        <v>0</v>
      </c>
      <c r="BK142" s="432">
        <f>'PTRM input'!AL513</f>
        <v>0</v>
      </c>
      <c r="BL142" s="432">
        <f>'PTRM input'!AM513</f>
        <v>0</v>
      </c>
      <c r="BM142" s="432">
        <f>'PTRM input'!AN513</f>
        <v>0</v>
      </c>
      <c r="BN142" s="463">
        <f>'PTRM input'!AO513</f>
        <v>0</v>
      </c>
      <c r="BO142" s="462">
        <f>'PTRM input'!AK653</f>
        <v>0</v>
      </c>
      <c r="BP142" s="432">
        <f>'PTRM input'!AL653</f>
        <v>0</v>
      </c>
      <c r="BQ142" s="432">
        <f>'PTRM input'!AM653</f>
        <v>0</v>
      </c>
      <c r="BR142" s="432">
        <f>'PTRM input'!AN653</f>
        <v>0</v>
      </c>
      <c r="BS142" s="463">
        <f>'PTRM input'!AO653</f>
        <v>0</v>
      </c>
      <c r="BT142" s="462">
        <f>'PTRM input'!AP513</f>
        <v>0</v>
      </c>
      <c r="BU142" s="432">
        <f>'PTRM input'!AQ513</f>
        <v>0</v>
      </c>
      <c r="BV142" s="432">
        <f>'PTRM input'!AR513</f>
        <v>0</v>
      </c>
      <c r="BW142" s="432">
        <f>'PTRM input'!AS513</f>
        <v>0</v>
      </c>
      <c r="BX142" s="432">
        <f>'PTRM input'!AT513</f>
        <v>0</v>
      </c>
      <c r="BY142" s="463">
        <f>'PTRM input'!AU513</f>
        <v>0</v>
      </c>
      <c r="BZ142" s="462">
        <f>'PTRM input'!AQ653</f>
        <v>0</v>
      </c>
      <c r="CA142" s="432">
        <f>'PTRM input'!AR653</f>
        <v>0</v>
      </c>
      <c r="CB142" s="432">
        <f>'PTRM input'!AS653</f>
        <v>0</v>
      </c>
      <c r="CC142" s="432">
        <f>'PTRM input'!AT653</f>
        <v>0</v>
      </c>
      <c r="CD142" s="463">
        <f>'PTRM input'!AU653</f>
        <v>0</v>
      </c>
      <c r="CE142" s="462">
        <f>'PTRM input'!AV513</f>
        <v>0</v>
      </c>
      <c r="CF142" s="432">
        <f>'PTRM input'!AW513</f>
        <v>0</v>
      </c>
      <c r="CG142" s="432">
        <f>'PTRM input'!AX513</f>
        <v>0</v>
      </c>
      <c r="CH142" s="432">
        <f>'PTRM input'!AY513</f>
        <v>0</v>
      </c>
      <c r="CI142" s="432">
        <f>'PTRM input'!AZ513</f>
        <v>0</v>
      </c>
      <c r="CJ142" s="463">
        <f>'PTRM input'!BA513</f>
        <v>0</v>
      </c>
      <c r="CK142" s="462">
        <f>'PTRM input'!AW653</f>
        <v>0</v>
      </c>
      <c r="CL142" s="432">
        <f>'PTRM input'!AX653</f>
        <v>0</v>
      </c>
      <c r="CM142" s="432">
        <f>'PTRM input'!AY653</f>
        <v>0</v>
      </c>
      <c r="CN142" s="432">
        <f>'PTRM input'!AZ653</f>
        <v>0</v>
      </c>
      <c r="CO142" s="463">
        <f>'PTRM input'!BA653</f>
        <v>0</v>
      </c>
      <c r="CP142" s="462">
        <f>'PTRM input'!BB513</f>
        <v>0</v>
      </c>
      <c r="CQ142" s="432">
        <f>'PTRM input'!BC513</f>
        <v>0</v>
      </c>
      <c r="CR142" s="432">
        <f>'PTRM input'!BD513</f>
        <v>0</v>
      </c>
      <c r="CS142" s="432">
        <f>'PTRM input'!BE513</f>
        <v>0</v>
      </c>
      <c r="CT142" s="432">
        <f>'PTRM input'!BF513</f>
        <v>0</v>
      </c>
      <c r="CU142" s="463">
        <f>'PTRM input'!BG513</f>
        <v>0</v>
      </c>
      <c r="CV142" s="462">
        <f>'PTRM input'!BC653</f>
        <v>0</v>
      </c>
      <c r="CW142" s="432">
        <f>'PTRM input'!BD653</f>
        <v>0</v>
      </c>
      <c r="CX142" s="432">
        <f>'PTRM input'!BE653</f>
        <v>0</v>
      </c>
      <c r="CY142" s="432">
        <f>'PTRM input'!BF653</f>
        <v>0</v>
      </c>
      <c r="CZ142" s="463">
        <f>'PTRM input'!BG653</f>
        <v>0</v>
      </c>
      <c r="DA142" s="462">
        <f>'PTRM input'!BH513</f>
        <v>0</v>
      </c>
      <c r="DB142" s="432">
        <f>'PTRM input'!BI513</f>
        <v>0</v>
      </c>
      <c r="DC142" s="432">
        <f>'PTRM input'!BJ513</f>
        <v>0</v>
      </c>
      <c r="DD142" s="432">
        <f>'PTRM input'!BK513</f>
        <v>0</v>
      </c>
      <c r="DE142" s="432">
        <f>'PTRM input'!BL513</f>
        <v>0</v>
      </c>
      <c r="DF142" s="463">
        <f>'PTRM input'!BM513</f>
        <v>0</v>
      </c>
      <c r="DG142" s="462">
        <f>'PTRM input'!BI653</f>
        <v>0</v>
      </c>
      <c r="DH142" s="432">
        <f>'PTRM input'!BJ653</f>
        <v>0</v>
      </c>
      <c r="DI142" s="432">
        <f>'PTRM input'!BK653</f>
        <v>0</v>
      </c>
      <c r="DJ142" s="432">
        <f>'PTRM input'!BL653</f>
        <v>0</v>
      </c>
      <c r="DK142" s="463">
        <f>'PTRM input'!BM653</f>
        <v>0</v>
      </c>
      <c r="DL142" s="462">
        <f>'PTRM input'!BN513</f>
        <v>0</v>
      </c>
      <c r="DM142" s="432">
        <f>'PTRM input'!BO513</f>
        <v>0</v>
      </c>
      <c r="DN142" s="432">
        <f>'PTRM input'!BP513</f>
        <v>0</v>
      </c>
      <c r="DO142" s="432">
        <f>'PTRM input'!BQ513</f>
        <v>0</v>
      </c>
      <c r="DP142" s="432">
        <f>'PTRM input'!BR513</f>
        <v>0</v>
      </c>
      <c r="DQ142" s="463">
        <f>'PTRM input'!BS513</f>
        <v>0</v>
      </c>
      <c r="DR142" s="462">
        <f>'PTRM input'!BO653</f>
        <v>0</v>
      </c>
      <c r="DS142" s="432">
        <f>'PTRM input'!BP653</f>
        <v>0</v>
      </c>
      <c r="DT142" s="432">
        <f>'PTRM input'!BQ653</f>
        <v>0</v>
      </c>
      <c r="DU142" s="432">
        <f>'PTRM input'!BR653</f>
        <v>0</v>
      </c>
      <c r="DV142" s="463">
        <f>'PTRM input'!BS653</f>
        <v>0</v>
      </c>
      <c r="DW142" s="462">
        <f>'PTRM input'!BT513</f>
        <v>0</v>
      </c>
      <c r="DX142" s="432">
        <f>'PTRM input'!BU513</f>
        <v>0</v>
      </c>
      <c r="DY142" s="432">
        <f>'PTRM input'!BV513</f>
        <v>0</v>
      </c>
      <c r="DZ142" s="432">
        <f>'PTRM input'!BW513</f>
        <v>0</v>
      </c>
      <c r="EA142" s="432">
        <f>'PTRM input'!BX513</f>
        <v>0</v>
      </c>
      <c r="EB142" s="463">
        <f>'PTRM input'!BY513</f>
        <v>0</v>
      </c>
      <c r="EC142" s="462">
        <f>'PTRM input'!BU653</f>
        <v>0</v>
      </c>
      <c r="ED142" s="432">
        <f>'PTRM input'!BV653</f>
        <v>0</v>
      </c>
      <c r="EE142" s="432">
        <f>'PTRM input'!BW653</f>
        <v>0</v>
      </c>
      <c r="EF142" s="432">
        <f>'PTRM input'!BX653</f>
        <v>0</v>
      </c>
      <c r="EG142" s="463">
        <f>'PTRM input'!BY653</f>
        <v>0</v>
      </c>
      <c r="EH142" s="462">
        <f>'PTRM input'!BZ513</f>
        <v>0</v>
      </c>
      <c r="EI142" s="432">
        <f>'PTRM input'!CA513</f>
        <v>0</v>
      </c>
      <c r="EJ142" s="432">
        <f>'PTRM input'!CB513</f>
        <v>0</v>
      </c>
      <c r="EK142" s="432">
        <f>'PTRM input'!CC513</f>
        <v>0</v>
      </c>
      <c r="EL142" s="432">
        <f>'PTRM input'!CD513</f>
        <v>0</v>
      </c>
      <c r="EM142" s="463">
        <f>'PTRM input'!CE513</f>
        <v>0</v>
      </c>
      <c r="EN142" s="462">
        <f>'PTRM input'!CA653</f>
        <v>0</v>
      </c>
      <c r="EO142" s="432">
        <f>'PTRM input'!CB653</f>
        <v>0</v>
      </c>
      <c r="EP142" s="432">
        <f>'PTRM input'!CC653</f>
        <v>0</v>
      </c>
      <c r="EQ142" s="432">
        <f>'PTRM input'!CD653</f>
        <v>0</v>
      </c>
      <c r="ER142" s="463">
        <f>'PTRM input'!CE653</f>
        <v>0</v>
      </c>
      <c r="ES142" s="462">
        <f>'PTRM input'!CF513</f>
        <v>0</v>
      </c>
      <c r="ET142" s="432">
        <f>'PTRM input'!CG513</f>
        <v>0</v>
      </c>
      <c r="EU142" s="432">
        <f>'PTRM input'!CH513</f>
        <v>0</v>
      </c>
      <c r="EV142" s="432">
        <f>'PTRM input'!CI513</f>
        <v>0</v>
      </c>
      <c r="EW142" s="432">
        <f>'PTRM input'!CJ513</f>
        <v>0</v>
      </c>
      <c r="EX142" s="463">
        <f>'PTRM input'!CK513</f>
        <v>0</v>
      </c>
      <c r="EY142" s="462">
        <f>'PTRM input'!CG653</f>
        <v>0</v>
      </c>
      <c r="EZ142" s="432">
        <f>'PTRM input'!CH653</f>
        <v>0</v>
      </c>
      <c r="FA142" s="432">
        <f>'PTRM input'!CI653</f>
        <v>0</v>
      </c>
      <c r="FB142" s="432">
        <f>'PTRM input'!CJ653</f>
        <v>0</v>
      </c>
      <c r="FC142" s="463">
        <f>'PTRM input'!CK653</f>
        <v>0</v>
      </c>
      <c r="FD142" s="462">
        <f>'PTRM input'!CL513</f>
        <v>0</v>
      </c>
      <c r="FE142" s="432">
        <f>'PTRM input'!CM513</f>
        <v>0</v>
      </c>
      <c r="FF142" s="432">
        <f>'PTRM input'!CN513</f>
        <v>0</v>
      </c>
      <c r="FG142" s="432">
        <f>'PTRM input'!CO513</f>
        <v>0</v>
      </c>
      <c r="FH142" s="432">
        <f>'PTRM input'!CP513</f>
        <v>0</v>
      </c>
      <c r="FI142" s="463">
        <f>'PTRM input'!CQ513</f>
        <v>0</v>
      </c>
      <c r="FJ142" s="462">
        <f>'PTRM input'!CM653</f>
        <v>0</v>
      </c>
      <c r="FK142" s="432">
        <f>'PTRM input'!CN653</f>
        <v>0</v>
      </c>
      <c r="FL142" s="432">
        <f>'PTRM input'!CO653</f>
        <v>0</v>
      </c>
      <c r="FM142" s="432">
        <f>'PTRM input'!CP653</f>
        <v>0</v>
      </c>
      <c r="FN142" s="463">
        <f>'PTRM input'!CQ653</f>
        <v>0</v>
      </c>
      <c r="FO142" s="462">
        <f>'PTRM input'!CR513</f>
        <v>0</v>
      </c>
      <c r="FP142" s="432">
        <f>'PTRM input'!CS513</f>
        <v>0</v>
      </c>
      <c r="FQ142" s="432">
        <f>'PTRM input'!CT513</f>
        <v>0</v>
      </c>
      <c r="FR142" s="432">
        <f>'PTRM input'!CU513</f>
        <v>0</v>
      </c>
      <c r="FS142" s="432">
        <f>'PTRM input'!CV513</f>
        <v>0</v>
      </c>
      <c r="FT142" s="463">
        <f>'PTRM input'!CW513</f>
        <v>0</v>
      </c>
      <c r="FU142" s="462">
        <f>'PTRM input'!CS653</f>
        <v>0</v>
      </c>
      <c r="FV142" s="432">
        <f>'PTRM input'!CT653</f>
        <v>0</v>
      </c>
      <c r="FW142" s="432">
        <f>'PTRM input'!CU653</f>
        <v>0</v>
      </c>
      <c r="FX142" s="432">
        <f>'PTRM input'!CV653</f>
        <v>0</v>
      </c>
      <c r="FY142" s="463">
        <f>'PTRM input'!CW653</f>
        <v>0</v>
      </c>
      <c r="FZ142" s="462">
        <f>'PTRM input'!CX513</f>
        <v>0</v>
      </c>
      <c r="GA142" s="432">
        <f>'PTRM input'!CY513</f>
        <v>0</v>
      </c>
      <c r="GB142" s="432">
        <f>'PTRM input'!CZ513</f>
        <v>0</v>
      </c>
      <c r="GC142" s="432">
        <f>'PTRM input'!DA513</f>
        <v>0</v>
      </c>
      <c r="GD142" s="432">
        <f>'PTRM input'!DB513</f>
        <v>0</v>
      </c>
      <c r="GE142" s="463">
        <f>'PTRM input'!DC513</f>
        <v>0</v>
      </c>
      <c r="GF142" s="462">
        <f>'PTRM input'!CY653</f>
        <v>0</v>
      </c>
      <c r="GG142" s="432">
        <f>'PTRM input'!CZ653</f>
        <v>0</v>
      </c>
      <c r="GH142" s="432">
        <f>'PTRM input'!DA653</f>
        <v>0</v>
      </c>
      <c r="GI142" s="432">
        <f>'PTRM input'!DB653</f>
        <v>0</v>
      </c>
      <c r="GJ142" s="463">
        <f>'PTRM input'!DC653</f>
        <v>0</v>
      </c>
    </row>
    <row r="143" spans="1:192" s="4" customFormat="1">
      <c r="A143" s="22"/>
      <c r="B143" s="22"/>
      <c r="C143" s="22"/>
      <c r="D143" s="22"/>
      <c r="E143" s="432" t="str">
        <f>'PTRM input'!E514</f>
        <v>New Tariff 9</v>
      </c>
      <c r="F143" s="462">
        <f>'PTRM input'!F514</f>
        <v>0</v>
      </c>
      <c r="G143" s="432">
        <f>'PTRM input'!G514</f>
        <v>0</v>
      </c>
      <c r="H143" s="432">
        <f>'PTRM input'!H514</f>
        <v>0</v>
      </c>
      <c r="I143" s="432">
        <f>'PTRM input'!I514</f>
        <v>0</v>
      </c>
      <c r="J143" s="432">
        <f>'PTRM input'!J514</f>
        <v>0</v>
      </c>
      <c r="K143" s="463">
        <f>'PTRM input'!K514</f>
        <v>0</v>
      </c>
      <c r="L143" s="432">
        <f>'PTRM input'!G654</f>
        <v>0</v>
      </c>
      <c r="M143" s="432">
        <f>'PTRM input'!H654</f>
        <v>0</v>
      </c>
      <c r="N143" s="432">
        <f>'PTRM input'!I654</f>
        <v>0</v>
      </c>
      <c r="O143" s="432">
        <f>'PTRM input'!J654</f>
        <v>0</v>
      </c>
      <c r="P143" s="463">
        <f>'PTRM input'!K654</f>
        <v>0</v>
      </c>
      <c r="Q143" s="462">
        <f>'PTRM input'!L514</f>
        <v>0</v>
      </c>
      <c r="R143" s="432">
        <f>'PTRM input'!M514</f>
        <v>0</v>
      </c>
      <c r="S143" s="432">
        <f>'PTRM input'!N514</f>
        <v>0</v>
      </c>
      <c r="T143" s="432">
        <f>'PTRM input'!O514</f>
        <v>0</v>
      </c>
      <c r="U143" s="432">
        <f>'PTRM input'!P514</f>
        <v>0</v>
      </c>
      <c r="V143" s="463">
        <f>'PTRM input'!Q514</f>
        <v>0</v>
      </c>
      <c r="W143" s="432">
        <f>'PTRM input'!M654</f>
        <v>0</v>
      </c>
      <c r="X143" s="432">
        <f>'PTRM input'!N654</f>
        <v>0</v>
      </c>
      <c r="Y143" s="432">
        <f>'PTRM input'!O654</f>
        <v>0</v>
      </c>
      <c r="Z143" s="432">
        <f>'PTRM input'!P654</f>
        <v>0</v>
      </c>
      <c r="AA143" s="463">
        <f>'PTRM input'!Q654</f>
        <v>0</v>
      </c>
      <c r="AB143" s="432">
        <f>'PTRM input'!R514</f>
        <v>0</v>
      </c>
      <c r="AC143" s="432">
        <f>'PTRM input'!S514</f>
        <v>0</v>
      </c>
      <c r="AD143" s="432">
        <f>'PTRM input'!T514</f>
        <v>0</v>
      </c>
      <c r="AE143" s="432">
        <f>'PTRM input'!U514</f>
        <v>0</v>
      </c>
      <c r="AF143" s="432">
        <f>'PTRM input'!V514</f>
        <v>0</v>
      </c>
      <c r="AG143" s="432">
        <f>'PTRM input'!W514</f>
        <v>0</v>
      </c>
      <c r="AH143" s="462">
        <f>'PTRM input'!S654</f>
        <v>0</v>
      </c>
      <c r="AI143" s="432">
        <f>'PTRM input'!T654</f>
        <v>0</v>
      </c>
      <c r="AJ143" s="432">
        <f>'PTRM input'!U654</f>
        <v>0</v>
      </c>
      <c r="AK143" s="432">
        <f>'PTRM input'!V654</f>
        <v>0</v>
      </c>
      <c r="AL143" s="463">
        <f>'PTRM input'!W654</f>
        <v>0</v>
      </c>
      <c r="AM143" s="462">
        <f>'PTRM input'!X514</f>
        <v>0</v>
      </c>
      <c r="AN143" s="432">
        <f>'PTRM input'!Y514</f>
        <v>0</v>
      </c>
      <c r="AO143" s="432">
        <f>'PTRM input'!Z514</f>
        <v>0</v>
      </c>
      <c r="AP143" s="432">
        <f>'PTRM input'!AA514</f>
        <v>0</v>
      </c>
      <c r="AQ143" s="432">
        <f>'PTRM input'!AB514</f>
        <v>0</v>
      </c>
      <c r="AR143" s="463">
        <f>'PTRM input'!AC514</f>
        <v>0</v>
      </c>
      <c r="AS143" s="462">
        <f>'PTRM input'!Y654</f>
        <v>0</v>
      </c>
      <c r="AT143" s="432">
        <f>'PTRM input'!Z654</f>
        <v>0</v>
      </c>
      <c r="AU143" s="432">
        <f>'PTRM input'!AA654</f>
        <v>0</v>
      </c>
      <c r="AV143" s="432">
        <f>'PTRM input'!AB654</f>
        <v>0</v>
      </c>
      <c r="AW143" s="463">
        <f>'PTRM input'!AC654</f>
        <v>0</v>
      </c>
      <c r="AX143" s="462">
        <f>'PTRM input'!AD514</f>
        <v>0</v>
      </c>
      <c r="AY143" s="432">
        <f>'PTRM input'!AE514</f>
        <v>0</v>
      </c>
      <c r="AZ143" s="432">
        <f>'PTRM input'!AF514</f>
        <v>0</v>
      </c>
      <c r="BA143" s="432">
        <f>'PTRM input'!AG514</f>
        <v>0</v>
      </c>
      <c r="BB143" s="432">
        <f>'PTRM input'!AH514</f>
        <v>0</v>
      </c>
      <c r="BC143" s="463">
        <f>'PTRM input'!AI514</f>
        <v>0</v>
      </c>
      <c r="BD143" s="462">
        <f>'PTRM input'!AE654</f>
        <v>0</v>
      </c>
      <c r="BE143" s="432">
        <f>'PTRM input'!AF654</f>
        <v>0</v>
      </c>
      <c r="BF143" s="432">
        <f>'PTRM input'!AG654</f>
        <v>0</v>
      </c>
      <c r="BG143" s="432">
        <f>'PTRM input'!AH654</f>
        <v>0</v>
      </c>
      <c r="BH143" s="463">
        <f>'PTRM input'!AI654</f>
        <v>0</v>
      </c>
      <c r="BI143" s="462">
        <f>'PTRM input'!AJ514</f>
        <v>0</v>
      </c>
      <c r="BJ143" s="432">
        <f>'PTRM input'!AK514</f>
        <v>0</v>
      </c>
      <c r="BK143" s="432">
        <f>'PTRM input'!AL514</f>
        <v>0</v>
      </c>
      <c r="BL143" s="432">
        <f>'PTRM input'!AM514</f>
        <v>0</v>
      </c>
      <c r="BM143" s="432">
        <f>'PTRM input'!AN514</f>
        <v>0</v>
      </c>
      <c r="BN143" s="463">
        <f>'PTRM input'!AO514</f>
        <v>0</v>
      </c>
      <c r="BO143" s="462">
        <f>'PTRM input'!AK654</f>
        <v>0</v>
      </c>
      <c r="BP143" s="432">
        <f>'PTRM input'!AL654</f>
        <v>0</v>
      </c>
      <c r="BQ143" s="432">
        <f>'PTRM input'!AM654</f>
        <v>0</v>
      </c>
      <c r="BR143" s="432">
        <f>'PTRM input'!AN654</f>
        <v>0</v>
      </c>
      <c r="BS143" s="463">
        <f>'PTRM input'!AO654</f>
        <v>0</v>
      </c>
      <c r="BT143" s="462">
        <f>'PTRM input'!AP514</f>
        <v>0</v>
      </c>
      <c r="BU143" s="432">
        <f>'PTRM input'!AQ514</f>
        <v>0</v>
      </c>
      <c r="BV143" s="432">
        <f>'PTRM input'!AR514</f>
        <v>0</v>
      </c>
      <c r="BW143" s="432">
        <f>'PTRM input'!AS514</f>
        <v>0</v>
      </c>
      <c r="BX143" s="432">
        <f>'PTRM input'!AT514</f>
        <v>0</v>
      </c>
      <c r="BY143" s="463">
        <f>'PTRM input'!AU514</f>
        <v>0</v>
      </c>
      <c r="BZ143" s="462">
        <f>'PTRM input'!AQ654</f>
        <v>0</v>
      </c>
      <c r="CA143" s="432">
        <f>'PTRM input'!AR654</f>
        <v>0</v>
      </c>
      <c r="CB143" s="432">
        <f>'PTRM input'!AS654</f>
        <v>0</v>
      </c>
      <c r="CC143" s="432">
        <f>'PTRM input'!AT654</f>
        <v>0</v>
      </c>
      <c r="CD143" s="463">
        <f>'PTRM input'!AU654</f>
        <v>0</v>
      </c>
      <c r="CE143" s="462">
        <f>'PTRM input'!AV514</f>
        <v>0</v>
      </c>
      <c r="CF143" s="432">
        <f>'PTRM input'!AW514</f>
        <v>0</v>
      </c>
      <c r="CG143" s="432">
        <f>'PTRM input'!AX514</f>
        <v>0</v>
      </c>
      <c r="CH143" s="432">
        <f>'PTRM input'!AY514</f>
        <v>0</v>
      </c>
      <c r="CI143" s="432">
        <f>'PTRM input'!AZ514</f>
        <v>0</v>
      </c>
      <c r="CJ143" s="463">
        <f>'PTRM input'!BA514</f>
        <v>0</v>
      </c>
      <c r="CK143" s="462">
        <f>'PTRM input'!AW654</f>
        <v>0</v>
      </c>
      <c r="CL143" s="432">
        <f>'PTRM input'!AX654</f>
        <v>0</v>
      </c>
      <c r="CM143" s="432">
        <f>'PTRM input'!AY654</f>
        <v>0</v>
      </c>
      <c r="CN143" s="432">
        <f>'PTRM input'!AZ654</f>
        <v>0</v>
      </c>
      <c r="CO143" s="463">
        <f>'PTRM input'!BA654</f>
        <v>0</v>
      </c>
      <c r="CP143" s="462">
        <f>'PTRM input'!BB514</f>
        <v>0</v>
      </c>
      <c r="CQ143" s="432">
        <f>'PTRM input'!BC514</f>
        <v>0</v>
      </c>
      <c r="CR143" s="432">
        <f>'PTRM input'!BD514</f>
        <v>0</v>
      </c>
      <c r="CS143" s="432">
        <f>'PTRM input'!BE514</f>
        <v>0</v>
      </c>
      <c r="CT143" s="432">
        <f>'PTRM input'!BF514</f>
        <v>0</v>
      </c>
      <c r="CU143" s="463">
        <f>'PTRM input'!BG514</f>
        <v>0</v>
      </c>
      <c r="CV143" s="462">
        <f>'PTRM input'!BC654</f>
        <v>0</v>
      </c>
      <c r="CW143" s="432">
        <f>'PTRM input'!BD654</f>
        <v>0</v>
      </c>
      <c r="CX143" s="432">
        <f>'PTRM input'!BE654</f>
        <v>0</v>
      </c>
      <c r="CY143" s="432">
        <f>'PTRM input'!BF654</f>
        <v>0</v>
      </c>
      <c r="CZ143" s="463">
        <f>'PTRM input'!BG654</f>
        <v>0</v>
      </c>
      <c r="DA143" s="462">
        <f>'PTRM input'!BH514</f>
        <v>0</v>
      </c>
      <c r="DB143" s="432">
        <f>'PTRM input'!BI514</f>
        <v>0</v>
      </c>
      <c r="DC143" s="432">
        <f>'PTRM input'!BJ514</f>
        <v>0</v>
      </c>
      <c r="DD143" s="432">
        <f>'PTRM input'!BK514</f>
        <v>0</v>
      </c>
      <c r="DE143" s="432">
        <f>'PTRM input'!BL514</f>
        <v>0</v>
      </c>
      <c r="DF143" s="463">
        <f>'PTRM input'!BM514</f>
        <v>0</v>
      </c>
      <c r="DG143" s="462">
        <f>'PTRM input'!BI654</f>
        <v>0</v>
      </c>
      <c r="DH143" s="432">
        <f>'PTRM input'!BJ654</f>
        <v>0</v>
      </c>
      <c r="DI143" s="432">
        <f>'PTRM input'!BK654</f>
        <v>0</v>
      </c>
      <c r="DJ143" s="432">
        <f>'PTRM input'!BL654</f>
        <v>0</v>
      </c>
      <c r="DK143" s="463">
        <f>'PTRM input'!BM654</f>
        <v>0</v>
      </c>
      <c r="DL143" s="462">
        <f>'PTRM input'!BN514</f>
        <v>0</v>
      </c>
      <c r="DM143" s="432">
        <f>'PTRM input'!BO514</f>
        <v>0</v>
      </c>
      <c r="DN143" s="432">
        <f>'PTRM input'!BP514</f>
        <v>0</v>
      </c>
      <c r="DO143" s="432">
        <f>'PTRM input'!BQ514</f>
        <v>0</v>
      </c>
      <c r="DP143" s="432">
        <f>'PTRM input'!BR514</f>
        <v>0</v>
      </c>
      <c r="DQ143" s="463">
        <f>'PTRM input'!BS514</f>
        <v>0</v>
      </c>
      <c r="DR143" s="462">
        <f>'PTRM input'!BO654</f>
        <v>0</v>
      </c>
      <c r="DS143" s="432">
        <f>'PTRM input'!BP654</f>
        <v>0</v>
      </c>
      <c r="DT143" s="432">
        <f>'PTRM input'!BQ654</f>
        <v>0</v>
      </c>
      <c r="DU143" s="432">
        <f>'PTRM input'!BR654</f>
        <v>0</v>
      </c>
      <c r="DV143" s="463">
        <f>'PTRM input'!BS654</f>
        <v>0</v>
      </c>
      <c r="DW143" s="462">
        <f>'PTRM input'!BT514</f>
        <v>0</v>
      </c>
      <c r="DX143" s="432">
        <f>'PTRM input'!BU514</f>
        <v>0</v>
      </c>
      <c r="DY143" s="432">
        <f>'PTRM input'!BV514</f>
        <v>0</v>
      </c>
      <c r="DZ143" s="432">
        <f>'PTRM input'!BW514</f>
        <v>0</v>
      </c>
      <c r="EA143" s="432">
        <f>'PTRM input'!BX514</f>
        <v>0</v>
      </c>
      <c r="EB143" s="463">
        <f>'PTRM input'!BY514</f>
        <v>0</v>
      </c>
      <c r="EC143" s="462">
        <f>'PTRM input'!BU654</f>
        <v>0</v>
      </c>
      <c r="ED143" s="432">
        <f>'PTRM input'!BV654</f>
        <v>0</v>
      </c>
      <c r="EE143" s="432">
        <f>'PTRM input'!BW654</f>
        <v>0</v>
      </c>
      <c r="EF143" s="432">
        <f>'PTRM input'!BX654</f>
        <v>0</v>
      </c>
      <c r="EG143" s="463">
        <f>'PTRM input'!BY654</f>
        <v>0</v>
      </c>
      <c r="EH143" s="462">
        <f>'PTRM input'!BZ514</f>
        <v>0</v>
      </c>
      <c r="EI143" s="432">
        <f>'PTRM input'!CA514</f>
        <v>0</v>
      </c>
      <c r="EJ143" s="432">
        <f>'PTRM input'!CB514</f>
        <v>0</v>
      </c>
      <c r="EK143" s="432">
        <f>'PTRM input'!CC514</f>
        <v>0</v>
      </c>
      <c r="EL143" s="432">
        <f>'PTRM input'!CD514</f>
        <v>0</v>
      </c>
      <c r="EM143" s="463">
        <f>'PTRM input'!CE514</f>
        <v>0</v>
      </c>
      <c r="EN143" s="462">
        <f>'PTRM input'!CA654</f>
        <v>0</v>
      </c>
      <c r="EO143" s="432">
        <f>'PTRM input'!CB654</f>
        <v>0</v>
      </c>
      <c r="EP143" s="432">
        <f>'PTRM input'!CC654</f>
        <v>0</v>
      </c>
      <c r="EQ143" s="432">
        <f>'PTRM input'!CD654</f>
        <v>0</v>
      </c>
      <c r="ER143" s="463">
        <f>'PTRM input'!CE654</f>
        <v>0</v>
      </c>
      <c r="ES143" s="462">
        <f>'PTRM input'!CF514</f>
        <v>0</v>
      </c>
      <c r="ET143" s="432">
        <f>'PTRM input'!CG514</f>
        <v>0</v>
      </c>
      <c r="EU143" s="432">
        <f>'PTRM input'!CH514</f>
        <v>0</v>
      </c>
      <c r="EV143" s="432">
        <f>'PTRM input'!CI514</f>
        <v>0</v>
      </c>
      <c r="EW143" s="432">
        <f>'PTRM input'!CJ514</f>
        <v>0</v>
      </c>
      <c r="EX143" s="463">
        <f>'PTRM input'!CK514</f>
        <v>0</v>
      </c>
      <c r="EY143" s="462">
        <f>'PTRM input'!CG654</f>
        <v>0</v>
      </c>
      <c r="EZ143" s="432">
        <f>'PTRM input'!CH654</f>
        <v>0</v>
      </c>
      <c r="FA143" s="432">
        <f>'PTRM input'!CI654</f>
        <v>0</v>
      </c>
      <c r="FB143" s="432">
        <f>'PTRM input'!CJ654</f>
        <v>0</v>
      </c>
      <c r="FC143" s="463">
        <f>'PTRM input'!CK654</f>
        <v>0</v>
      </c>
      <c r="FD143" s="462">
        <f>'PTRM input'!CL514</f>
        <v>0</v>
      </c>
      <c r="FE143" s="432">
        <f>'PTRM input'!CM514</f>
        <v>0</v>
      </c>
      <c r="FF143" s="432">
        <f>'PTRM input'!CN514</f>
        <v>0</v>
      </c>
      <c r="FG143" s="432">
        <f>'PTRM input'!CO514</f>
        <v>0</v>
      </c>
      <c r="FH143" s="432">
        <f>'PTRM input'!CP514</f>
        <v>0</v>
      </c>
      <c r="FI143" s="463">
        <f>'PTRM input'!CQ514</f>
        <v>0</v>
      </c>
      <c r="FJ143" s="462">
        <f>'PTRM input'!CM654</f>
        <v>0</v>
      </c>
      <c r="FK143" s="432">
        <f>'PTRM input'!CN654</f>
        <v>0</v>
      </c>
      <c r="FL143" s="432">
        <f>'PTRM input'!CO654</f>
        <v>0</v>
      </c>
      <c r="FM143" s="432">
        <f>'PTRM input'!CP654</f>
        <v>0</v>
      </c>
      <c r="FN143" s="463">
        <f>'PTRM input'!CQ654</f>
        <v>0</v>
      </c>
      <c r="FO143" s="462">
        <f>'PTRM input'!CR514</f>
        <v>0</v>
      </c>
      <c r="FP143" s="432">
        <f>'PTRM input'!CS514</f>
        <v>0</v>
      </c>
      <c r="FQ143" s="432">
        <f>'PTRM input'!CT514</f>
        <v>0</v>
      </c>
      <c r="FR143" s="432">
        <f>'PTRM input'!CU514</f>
        <v>0</v>
      </c>
      <c r="FS143" s="432">
        <f>'PTRM input'!CV514</f>
        <v>0</v>
      </c>
      <c r="FT143" s="463">
        <f>'PTRM input'!CW514</f>
        <v>0</v>
      </c>
      <c r="FU143" s="462">
        <f>'PTRM input'!CS654</f>
        <v>0</v>
      </c>
      <c r="FV143" s="432">
        <f>'PTRM input'!CT654</f>
        <v>0</v>
      </c>
      <c r="FW143" s="432">
        <f>'PTRM input'!CU654</f>
        <v>0</v>
      </c>
      <c r="FX143" s="432">
        <f>'PTRM input'!CV654</f>
        <v>0</v>
      </c>
      <c r="FY143" s="463">
        <f>'PTRM input'!CW654</f>
        <v>0</v>
      </c>
      <c r="FZ143" s="462">
        <f>'PTRM input'!CX514</f>
        <v>0</v>
      </c>
      <c r="GA143" s="432">
        <f>'PTRM input'!CY514</f>
        <v>0</v>
      </c>
      <c r="GB143" s="432">
        <f>'PTRM input'!CZ514</f>
        <v>0</v>
      </c>
      <c r="GC143" s="432">
        <f>'PTRM input'!DA514</f>
        <v>0</v>
      </c>
      <c r="GD143" s="432">
        <f>'PTRM input'!DB514</f>
        <v>0</v>
      </c>
      <c r="GE143" s="463">
        <f>'PTRM input'!DC514</f>
        <v>0</v>
      </c>
      <c r="GF143" s="462">
        <f>'PTRM input'!CY654</f>
        <v>0</v>
      </c>
      <c r="GG143" s="432">
        <f>'PTRM input'!CZ654</f>
        <v>0</v>
      </c>
      <c r="GH143" s="432">
        <f>'PTRM input'!DA654</f>
        <v>0</v>
      </c>
      <c r="GI143" s="432">
        <f>'PTRM input'!DB654</f>
        <v>0</v>
      </c>
      <c r="GJ143" s="463">
        <f>'PTRM input'!DC654</f>
        <v>0</v>
      </c>
    </row>
    <row r="144" spans="1:192" s="4" customFormat="1">
      <c r="A144" s="22"/>
      <c r="B144" s="22"/>
      <c r="C144" s="22"/>
      <c r="D144" s="22"/>
      <c r="E144" s="432" t="str">
        <f>'PTRM input'!E515</f>
        <v>New Tariff 10</v>
      </c>
      <c r="F144" s="462">
        <f>'PTRM input'!F515</f>
        <v>0</v>
      </c>
      <c r="G144" s="432">
        <f>'PTRM input'!G515</f>
        <v>0</v>
      </c>
      <c r="H144" s="432">
        <f>'PTRM input'!H515</f>
        <v>0</v>
      </c>
      <c r="I144" s="432">
        <f>'PTRM input'!I515</f>
        <v>0</v>
      </c>
      <c r="J144" s="432">
        <f>'PTRM input'!J515</f>
        <v>0</v>
      </c>
      <c r="K144" s="463">
        <f>'PTRM input'!K515</f>
        <v>0</v>
      </c>
      <c r="L144" s="432">
        <f>'PTRM input'!G655</f>
        <v>0</v>
      </c>
      <c r="M144" s="432">
        <f>'PTRM input'!H655</f>
        <v>0</v>
      </c>
      <c r="N144" s="432">
        <f>'PTRM input'!I655</f>
        <v>0</v>
      </c>
      <c r="O144" s="432">
        <f>'PTRM input'!J655</f>
        <v>0</v>
      </c>
      <c r="P144" s="463">
        <f>'PTRM input'!K655</f>
        <v>0</v>
      </c>
      <c r="Q144" s="462">
        <f>'PTRM input'!L515</f>
        <v>0</v>
      </c>
      <c r="R144" s="432">
        <f>'PTRM input'!M515</f>
        <v>0</v>
      </c>
      <c r="S144" s="432">
        <f>'PTRM input'!N515</f>
        <v>0</v>
      </c>
      <c r="T144" s="432">
        <f>'PTRM input'!O515</f>
        <v>0</v>
      </c>
      <c r="U144" s="432">
        <f>'PTRM input'!P515</f>
        <v>0</v>
      </c>
      <c r="V144" s="463">
        <f>'PTRM input'!Q515</f>
        <v>0</v>
      </c>
      <c r="W144" s="432">
        <f>'PTRM input'!M655</f>
        <v>0</v>
      </c>
      <c r="X144" s="432">
        <f>'PTRM input'!N655</f>
        <v>0</v>
      </c>
      <c r="Y144" s="432">
        <f>'PTRM input'!O655</f>
        <v>0</v>
      </c>
      <c r="Z144" s="432">
        <f>'PTRM input'!P655</f>
        <v>0</v>
      </c>
      <c r="AA144" s="463">
        <f>'PTRM input'!Q655</f>
        <v>0</v>
      </c>
      <c r="AB144" s="432">
        <f>'PTRM input'!R515</f>
        <v>0</v>
      </c>
      <c r="AC144" s="432">
        <f>'PTRM input'!S515</f>
        <v>0</v>
      </c>
      <c r="AD144" s="432">
        <f>'PTRM input'!T515</f>
        <v>0</v>
      </c>
      <c r="AE144" s="432">
        <f>'PTRM input'!U515</f>
        <v>0</v>
      </c>
      <c r="AF144" s="432">
        <f>'PTRM input'!V515</f>
        <v>0</v>
      </c>
      <c r="AG144" s="432">
        <f>'PTRM input'!W515</f>
        <v>0</v>
      </c>
      <c r="AH144" s="462">
        <f>'PTRM input'!S655</f>
        <v>0</v>
      </c>
      <c r="AI144" s="432">
        <f>'PTRM input'!T655</f>
        <v>0</v>
      </c>
      <c r="AJ144" s="432">
        <f>'PTRM input'!U655</f>
        <v>0</v>
      </c>
      <c r="AK144" s="432">
        <f>'PTRM input'!V655</f>
        <v>0</v>
      </c>
      <c r="AL144" s="463">
        <f>'PTRM input'!W655</f>
        <v>0</v>
      </c>
      <c r="AM144" s="462">
        <f>'PTRM input'!X515</f>
        <v>0</v>
      </c>
      <c r="AN144" s="432">
        <f>'PTRM input'!Y515</f>
        <v>0</v>
      </c>
      <c r="AO144" s="432">
        <f>'PTRM input'!Z515</f>
        <v>0</v>
      </c>
      <c r="AP144" s="432">
        <f>'PTRM input'!AA515</f>
        <v>0</v>
      </c>
      <c r="AQ144" s="432">
        <f>'PTRM input'!AB515</f>
        <v>0</v>
      </c>
      <c r="AR144" s="463">
        <f>'PTRM input'!AC515</f>
        <v>0</v>
      </c>
      <c r="AS144" s="462">
        <f>'PTRM input'!Y655</f>
        <v>0</v>
      </c>
      <c r="AT144" s="432">
        <f>'PTRM input'!Z655</f>
        <v>0</v>
      </c>
      <c r="AU144" s="432">
        <f>'PTRM input'!AA655</f>
        <v>0</v>
      </c>
      <c r="AV144" s="432">
        <f>'PTRM input'!AB655</f>
        <v>0</v>
      </c>
      <c r="AW144" s="463">
        <f>'PTRM input'!AC655</f>
        <v>0</v>
      </c>
      <c r="AX144" s="462">
        <f>'PTRM input'!AD515</f>
        <v>0</v>
      </c>
      <c r="AY144" s="432">
        <f>'PTRM input'!AE515</f>
        <v>0</v>
      </c>
      <c r="AZ144" s="432">
        <f>'PTRM input'!AF515</f>
        <v>0</v>
      </c>
      <c r="BA144" s="432">
        <f>'PTRM input'!AG515</f>
        <v>0</v>
      </c>
      <c r="BB144" s="432">
        <f>'PTRM input'!AH515</f>
        <v>0</v>
      </c>
      <c r="BC144" s="463">
        <f>'PTRM input'!AI515</f>
        <v>0</v>
      </c>
      <c r="BD144" s="462">
        <f>'PTRM input'!AE655</f>
        <v>0</v>
      </c>
      <c r="BE144" s="432">
        <f>'PTRM input'!AF655</f>
        <v>0</v>
      </c>
      <c r="BF144" s="432">
        <f>'PTRM input'!AG655</f>
        <v>0</v>
      </c>
      <c r="BG144" s="432">
        <f>'PTRM input'!AH655</f>
        <v>0</v>
      </c>
      <c r="BH144" s="463">
        <f>'PTRM input'!AI655</f>
        <v>0</v>
      </c>
      <c r="BI144" s="462">
        <f>'PTRM input'!AJ515</f>
        <v>0</v>
      </c>
      <c r="BJ144" s="432">
        <f>'PTRM input'!AK515</f>
        <v>0</v>
      </c>
      <c r="BK144" s="432">
        <f>'PTRM input'!AL515</f>
        <v>0</v>
      </c>
      <c r="BL144" s="432">
        <f>'PTRM input'!AM515</f>
        <v>0</v>
      </c>
      <c r="BM144" s="432">
        <f>'PTRM input'!AN515</f>
        <v>0</v>
      </c>
      <c r="BN144" s="463">
        <f>'PTRM input'!AO515</f>
        <v>0</v>
      </c>
      <c r="BO144" s="462">
        <f>'PTRM input'!AK655</f>
        <v>0</v>
      </c>
      <c r="BP144" s="432">
        <f>'PTRM input'!AL655</f>
        <v>0</v>
      </c>
      <c r="BQ144" s="432">
        <f>'PTRM input'!AM655</f>
        <v>0</v>
      </c>
      <c r="BR144" s="432">
        <f>'PTRM input'!AN655</f>
        <v>0</v>
      </c>
      <c r="BS144" s="463">
        <f>'PTRM input'!AO655</f>
        <v>0</v>
      </c>
      <c r="BT144" s="462">
        <f>'PTRM input'!AP515</f>
        <v>0</v>
      </c>
      <c r="BU144" s="432">
        <f>'PTRM input'!AQ515</f>
        <v>0</v>
      </c>
      <c r="BV144" s="432">
        <f>'PTRM input'!AR515</f>
        <v>0</v>
      </c>
      <c r="BW144" s="432">
        <f>'PTRM input'!AS515</f>
        <v>0</v>
      </c>
      <c r="BX144" s="432">
        <f>'PTRM input'!AT515</f>
        <v>0</v>
      </c>
      <c r="BY144" s="463">
        <f>'PTRM input'!AU515</f>
        <v>0</v>
      </c>
      <c r="BZ144" s="462">
        <f>'PTRM input'!AQ655</f>
        <v>0</v>
      </c>
      <c r="CA144" s="432">
        <f>'PTRM input'!AR655</f>
        <v>0</v>
      </c>
      <c r="CB144" s="432">
        <f>'PTRM input'!AS655</f>
        <v>0</v>
      </c>
      <c r="CC144" s="432">
        <f>'PTRM input'!AT655</f>
        <v>0</v>
      </c>
      <c r="CD144" s="463">
        <f>'PTRM input'!AU655</f>
        <v>0</v>
      </c>
      <c r="CE144" s="462">
        <f>'PTRM input'!AV515</f>
        <v>0</v>
      </c>
      <c r="CF144" s="432">
        <f>'PTRM input'!AW515</f>
        <v>0</v>
      </c>
      <c r="CG144" s="432">
        <f>'PTRM input'!AX515</f>
        <v>0</v>
      </c>
      <c r="CH144" s="432">
        <f>'PTRM input'!AY515</f>
        <v>0</v>
      </c>
      <c r="CI144" s="432">
        <f>'PTRM input'!AZ515</f>
        <v>0</v>
      </c>
      <c r="CJ144" s="463">
        <f>'PTRM input'!BA515</f>
        <v>0</v>
      </c>
      <c r="CK144" s="462">
        <f>'PTRM input'!AW655</f>
        <v>0</v>
      </c>
      <c r="CL144" s="432">
        <f>'PTRM input'!AX655</f>
        <v>0</v>
      </c>
      <c r="CM144" s="432">
        <f>'PTRM input'!AY655</f>
        <v>0</v>
      </c>
      <c r="CN144" s="432">
        <f>'PTRM input'!AZ655</f>
        <v>0</v>
      </c>
      <c r="CO144" s="463">
        <f>'PTRM input'!BA655</f>
        <v>0</v>
      </c>
      <c r="CP144" s="462">
        <f>'PTRM input'!BB515</f>
        <v>0</v>
      </c>
      <c r="CQ144" s="432">
        <f>'PTRM input'!BC515</f>
        <v>0</v>
      </c>
      <c r="CR144" s="432">
        <f>'PTRM input'!BD515</f>
        <v>0</v>
      </c>
      <c r="CS144" s="432">
        <f>'PTRM input'!BE515</f>
        <v>0</v>
      </c>
      <c r="CT144" s="432">
        <f>'PTRM input'!BF515</f>
        <v>0</v>
      </c>
      <c r="CU144" s="463">
        <f>'PTRM input'!BG515</f>
        <v>0</v>
      </c>
      <c r="CV144" s="462">
        <f>'PTRM input'!BC655</f>
        <v>0</v>
      </c>
      <c r="CW144" s="432">
        <f>'PTRM input'!BD655</f>
        <v>0</v>
      </c>
      <c r="CX144" s="432">
        <f>'PTRM input'!BE655</f>
        <v>0</v>
      </c>
      <c r="CY144" s="432">
        <f>'PTRM input'!BF655</f>
        <v>0</v>
      </c>
      <c r="CZ144" s="463">
        <f>'PTRM input'!BG655</f>
        <v>0</v>
      </c>
      <c r="DA144" s="462">
        <f>'PTRM input'!BH515</f>
        <v>0</v>
      </c>
      <c r="DB144" s="432">
        <f>'PTRM input'!BI515</f>
        <v>0</v>
      </c>
      <c r="DC144" s="432">
        <f>'PTRM input'!BJ515</f>
        <v>0</v>
      </c>
      <c r="DD144" s="432">
        <f>'PTRM input'!BK515</f>
        <v>0</v>
      </c>
      <c r="DE144" s="432">
        <f>'PTRM input'!BL515</f>
        <v>0</v>
      </c>
      <c r="DF144" s="463">
        <f>'PTRM input'!BM515</f>
        <v>0</v>
      </c>
      <c r="DG144" s="462">
        <f>'PTRM input'!BI655</f>
        <v>0</v>
      </c>
      <c r="DH144" s="432">
        <f>'PTRM input'!BJ655</f>
        <v>0</v>
      </c>
      <c r="DI144" s="432">
        <f>'PTRM input'!BK655</f>
        <v>0</v>
      </c>
      <c r="DJ144" s="432">
        <f>'PTRM input'!BL655</f>
        <v>0</v>
      </c>
      <c r="DK144" s="463">
        <f>'PTRM input'!BM655</f>
        <v>0</v>
      </c>
      <c r="DL144" s="462">
        <f>'PTRM input'!BN515</f>
        <v>0</v>
      </c>
      <c r="DM144" s="432">
        <f>'PTRM input'!BO515</f>
        <v>0</v>
      </c>
      <c r="DN144" s="432">
        <f>'PTRM input'!BP515</f>
        <v>0</v>
      </c>
      <c r="DO144" s="432">
        <f>'PTRM input'!BQ515</f>
        <v>0</v>
      </c>
      <c r="DP144" s="432">
        <f>'PTRM input'!BR515</f>
        <v>0</v>
      </c>
      <c r="DQ144" s="463">
        <f>'PTRM input'!BS515</f>
        <v>0</v>
      </c>
      <c r="DR144" s="462">
        <f>'PTRM input'!BO655</f>
        <v>0</v>
      </c>
      <c r="DS144" s="432">
        <f>'PTRM input'!BP655</f>
        <v>0</v>
      </c>
      <c r="DT144" s="432">
        <f>'PTRM input'!BQ655</f>
        <v>0</v>
      </c>
      <c r="DU144" s="432">
        <f>'PTRM input'!BR655</f>
        <v>0</v>
      </c>
      <c r="DV144" s="463">
        <f>'PTRM input'!BS655</f>
        <v>0</v>
      </c>
      <c r="DW144" s="462">
        <f>'PTRM input'!BT515</f>
        <v>0</v>
      </c>
      <c r="DX144" s="432">
        <f>'PTRM input'!BU515</f>
        <v>0</v>
      </c>
      <c r="DY144" s="432">
        <f>'PTRM input'!BV515</f>
        <v>0</v>
      </c>
      <c r="DZ144" s="432">
        <f>'PTRM input'!BW515</f>
        <v>0</v>
      </c>
      <c r="EA144" s="432">
        <f>'PTRM input'!BX515</f>
        <v>0</v>
      </c>
      <c r="EB144" s="463">
        <f>'PTRM input'!BY515</f>
        <v>0</v>
      </c>
      <c r="EC144" s="462">
        <f>'PTRM input'!BU655</f>
        <v>0</v>
      </c>
      <c r="ED144" s="432">
        <f>'PTRM input'!BV655</f>
        <v>0</v>
      </c>
      <c r="EE144" s="432">
        <f>'PTRM input'!BW655</f>
        <v>0</v>
      </c>
      <c r="EF144" s="432">
        <f>'PTRM input'!BX655</f>
        <v>0</v>
      </c>
      <c r="EG144" s="463">
        <f>'PTRM input'!BY655</f>
        <v>0</v>
      </c>
      <c r="EH144" s="462">
        <f>'PTRM input'!BZ515</f>
        <v>0</v>
      </c>
      <c r="EI144" s="432">
        <f>'PTRM input'!CA515</f>
        <v>0</v>
      </c>
      <c r="EJ144" s="432">
        <f>'PTRM input'!CB515</f>
        <v>0</v>
      </c>
      <c r="EK144" s="432">
        <f>'PTRM input'!CC515</f>
        <v>0</v>
      </c>
      <c r="EL144" s="432">
        <f>'PTRM input'!CD515</f>
        <v>0</v>
      </c>
      <c r="EM144" s="463">
        <f>'PTRM input'!CE515</f>
        <v>0</v>
      </c>
      <c r="EN144" s="462">
        <f>'PTRM input'!CA655</f>
        <v>0</v>
      </c>
      <c r="EO144" s="432">
        <f>'PTRM input'!CB655</f>
        <v>0</v>
      </c>
      <c r="EP144" s="432">
        <f>'PTRM input'!CC655</f>
        <v>0</v>
      </c>
      <c r="EQ144" s="432">
        <f>'PTRM input'!CD655</f>
        <v>0</v>
      </c>
      <c r="ER144" s="463">
        <f>'PTRM input'!CE655</f>
        <v>0</v>
      </c>
      <c r="ES144" s="462">
        <f>'PTRM input'!CF515</f>
        <v>0</v>
      </c>
      <c r="ET144" s="432">
        <f>'PTRM input'!CG515</f>
        <v>0</v>
      </c>
      <c r="EU144" s="432">
        <f>'PTRM input'!CH515</f>
        <v>0</v>
      </c>
      <c r="EV144" s="432">
        <f>'PTRM input'!CI515</f>
        <v>0</v>
      </c>
      <c r="EW144" s="432">
        <f>'PTRM input'!CJ515</f>
        <v>0</v>
      </c>
      <c r="EX144" s="463">
        <f>'PTRM input'!CK515</f>
        <v>0</v>
      </c>
      <c r="EY144" s="462">
        <f>'PTRM input'!CG655</f>
        <v>0</v>
      </c>
      <c r="EZ144" s="432">
        <f>'PTRM input'!CH655</f>
        <v>0</v>
      </c>
      <c r="FA144" s="432">
        <f>'PTRM input'!CI655</f>
        <v>0</v>
      </c>
      <c r="FB144" s="432">
        <f>'PTRM input'!CJ655</f>
        <v>0</v>
      </c>
      <c r="FC144" s="463">
        <f>'PTRM input'!CK655</f>
        <v>0</v>
      </c>
      <c r="FD144" s="462">
        <f>'PTRM input'!CL515</f>
        <v>0</v>
      </c>
      <c r="FE144" s="432">
        <f>'PTRM input'!CM515</f>
        <v>0</v>
      </c>
      <c r="FF144" s="432">
        <f>'PTRM input'!CN515</f>
        <v>0</v>
      </c>
      <c r="FG144" s="432">
        <f>'PTRM input'!CO515</f>
        <v>0</v>
      </c>
      <c r="FH144" s="432">
        <f>'PTRM input'!CP515</f>
        <v>0</v>
      </c>
      <c r="FI144" s="463">
        <f>'PTRM input'!CQ515</f>
        <v>0</v>
      </c>
      <c r="FJ144" s="462">
        <f>'PTRM input'!CM655</f>
        <v>0</v>
      </c>
      <c r="FK144" s="432">
        <f>'PTRM input'!CN655</f>
        <v>0</v>
      </c>
      <c r="FL144" s="432">
        <f>'PTRM input'!CO655</f>
        <v>0</v>
      </c>
      <c r="FM144" s="432">
        <f>'PTRM input'!CP655</f>
        <v>0</v>
      </c>
      <c r="FN144" s="463">
        <f>'PTRM input'!CQ655</f>
        <v>0</v>
      </c>
      <c r="FO144" s="462">
        <f>'PTRM input'!CR515</f>
        <v>0</v>
      </c>
      <c r="FP144" s="432">
        <f>'PTRM input'!CS515</f>
        <v>0</v>
      </c>
      <c r="FQ144" s="432">
        <f>'PTRM input'!CT515</f>
        <v>0</v>
      </c>
      <c r="FR144" s="432">
        <f>'PTRM input'!CU515</f>
        <v>0</v>
      </c>
      <c r="FS144" s="432">
        <f>'PTRM input'!CV515</f>
        <v>0</v>
      </c>
      <c r="FT144" s="463">
        <f>'PTRM input'!CW515</f>
        <v>0</v>
      </c>
      <c r="FU144" s="462">
        <f>'PTRM input'!CS655</f>
        <v>0</v>
      </c>
      <c r="FV144" s="432">
        <f>'PTRM input'!CT655</f>
        <v>0</v>
      </c>
      <c r="FW144" s="432">
        <f>'PTRM input'!CU655</f>
        <v>0</v>
      </c>
      <c r="FX144" s="432">
        <f>'PTRM input'!CV655</f>
        <v>0</v>
      </c>
      <c r="FY144" s="463">
        <f>'PTRM input'!CW655</f>
        <v>0</v>
      </c>
      <c r="FZ144" s="462">
        <f>'PTRM input'!CX515</f>
        <v>0</v>
      </c>
      <c r="GA144" s="432">
        <f>'PTRM input'!CY515</f>
        <v>0</v>
      </c>
      <c r="GB144" s="432">
        <f>'PTRM input'!CZ515</f>
        <v>0</v>
      </c>
      <c r="GC144" s="432">
        <f>'PTRM input'!DA515</f>
        <v>0</v>
      </c>
      <c r="GD144" s="432">
        <f>'PTRM input'!DB515</f>
        <v>0</v>
      </c>
      <c r="GE144" s="463">
        <f>'PTRM input'!DC515</f>
        <v>0</v>
      </c>
      <c r="GF144" s="462">
        <f>'PTRM input'!CY655</f>
        <v>0</v>
      </c>
      <c r="GG144" s="432">
        <f>'PTRM input'!CZ655</f>
        <v>0</v>
      </c>
      <c r="GH144" s="432">
        <f>'PTRM input'!DA655</f>
        <v>0</v>
      </c>
      <c r="GI144" s="432">
        <f>'PTRM input'!DB655</f>
        <v>0</v>
      </c>
      <c r="GJ144" s="463">
        <f>'PTRM input'!DC655</f>
        <v>0</v>
      </c>
    </row>
    <row r="145" spans="1:192" s="4" customFormat="1">
      <c r="A145" s="22"/>
      <c r="B145" s="22"/>
      <c r="C145" s="22"/>
      <c r="D145" s="22"/>
      <c r="E145" s="432" t="str">
        <f>'PTRM input'!E516</f>
        <v>New Tariff 11</v>
      </c>
      <c r="F145" s="462">
        <f>'PTRM input'!F516</f>
        <v>0</v>
      </c>
      <c r="G145" s="432">
        <f>'PTRM input'!G516</f>
        <v>0</v>
      </c>
      <c r="H145" s="432">
        <f>'PTRM input'!H516</f>
        <v>0</v>
      </c>
      <c r="I145" s="432">
        <f>'PTRM input'!I516</f>
        <v>0</v>
      </c>
      <c r="J145" s="432">
        <f>'PTRM input'!J516</f>
        <v>0</v>
      </c>
      <c r="K145" s="463">
        <f>'PTRM input'!K516</f>
        <v>0</v>
      </c>
      <c r="L145" s="432">
        <f>'PTRM input'!G656</f>
        <v>0</v>
      </c>
      <c r="M145" s="432">
        <f>'PTRM input'!H656</f>
        <v>0</v>
      </c>
      <c r="N145" s="432">
        <f>'PTRM input'!I656</f>
        <v>0</v>
      </c>
      <c r="O145" s="432">
        <f>'PTRM input'!J656</f>
        <v>0</v>
      </c>
      <c r="P145" s="463">
        <f>'PTRM input'!K656</f>
        <v>0</v>
      </c>
      <c r="Q145" s="462">
        <f>'PTRM input'!L516</f>
        <v>0</v>
      </c>
      <c r="R145" s="432">
        <f>'PTRM input'!M516</f>
        <v>0</v>
      </c>
      <c r="S145" s="432">
        <f>'PTRM input'!N516</f>
        <v>0</v>
      </c>
      <c r="T145" s="432">
        <f>'PTRM input'!O516</f>
        <v>0</v>
      </c>
      <c r="U145" s="432">
        <f>'PTRM input'!P516</f>
        <v>0</v>
      </c>
      <c r="V145" s="463">
        <f>'PTRM input'!Q516</f>
        <v>0</v>
      </c>
      <c r="W145" s="432">
        <f>'PTRM input'!M656</f>
        <v>0</v>
      </c>
      <c r="X145" s="432">
        <f>'PTRM input'!N656</f>
        <v>0</v>
      </c>
      <c r="Y145" s="432">
        <f>'PTRM input'!O656</f>
        <v>0</v>
      </c>
      <c r="Z145" s="432">
        <f>'PTRM input'!P656</f>
        <v>0</v>
      </c>
      <c r="AA145" s="463">
        <f>'PTRM input'!Q656</f>
        <v>0</v>
      </c>
      <c r="AB145" s="432">
        <f>'PTRM input'!R516</f>
        <v>0</v>
      </c>
      <c r="AC145" s="432">
        <f>'PTRM input'!S516</f>
        <v>0</v>
      </c>
      <c r="AD145" s="432">
        <f>'PTRM input'!T516</f>
        <v>0</v>
      </c>
      <c r="AE145" s="432">
        <f>'PTRM input'!U516</f>
        <v>0</v>
      </c>
      <c r="AF145" s="432">
        <f>'PTRM input'!V516</f>
        <v>0</v>
      </c>
      <c r="AG145" s="432">
        <f>'PTRM input'!W516</f>
        <v>0</v>
      </c>
      <c r="AH145" s="462">
        <f>'PTRM input'!S656</f>
        <v>0</v>
      </c>
      <c r="AI145" s="432">
        <f>'PTRM input'!T656</f>
        <v>0</v>
      </c>
      <c r="AJ145" s="432">
        <f>'PTRM input'!U656</f>
        <v>0</v>
      </c>
      <c r="AK145" s="432">
        <f>'PTRM input'!V656</f>
        <v>0</v>
      </c>
      <c r="AL145" s="463">
        <f>'PTRM input'!W656</f>
        <v>0</v>
      </c>
      <c r="AM145" s="462">
        <f>'PTRM input'!X516</f>
        <v>0</v>
      </c>
      <c r="AN145" s="432">
        <f>'PTRM input'!Y516</f>
        <v>0</v>
      </c>
      <c r="AO145" s="432">
        <f>'PTRM input'!Z516</f>
        <v>0</v>
      </c>
      <c r="AP145" s="432">
        <f>'PTRM input'!AA516</f>
        <v>0</v>
      </c>
      <c r="AQ145" s="432">
        <f>'PTRM input'!AB516</f>
        <v>0</v>
      </c>
      <c r="AR145" s="463">
        <f>'PTRM input'!AC516</f>
        <v>0</v>
      </c>
      <c r="AS145" s="462">
        <f>'PTRM input'!Y656</f>
        <v>0</v>
      </c>
      <c r="AT145" s="432">
        <f>'PTRM input'!Z656</f>
        <v>0</v>
      </c>
      <c r="AU145" s="432">
        <f>'PTRM input'!AA656</f>
        <v>0</v>
      </c>
      <c r="AV145" s="432">
        <f>'PTRM input'!AB656</f>
        <v>0</v>
      </c>
      <c r="AW145" s="463">
        <f>'PTRM input'!AC656</f>
        <v>0</v>
      </c>
      <c r="AX145" s="462">
        <f>'PTRM input'!AD516</f>
        <v>0</v>
      </c>
      <c r="AY145" s="432">
        <f>'PTRM input'!AE516</f>
        <v>0</v>
      </c>
      <c r="AZ145" s="432">
        <f>'PTRM input'!AF516</f>
        <v>0</v>
      </c>
      <c r="BA145" s="432">
        <f>'PTRM input'!AG516</f>
        <v>0</v>
      </c>
      <c r="BB145" s="432">
        <f>'PTRM input'!AH516</f>
        <v>0</v>
      </c>
      <c r="BC145" s="463">
        <f>'PTRM input'!AI516</f>
        <v>0</v>
      </c>
      <c r="BD145" s="462">
        <f>'PTRM input'!AE656</f>
        <v>0</v>
      </c>
      <c r="BE145" s="432">
        <f>'PTRM input'!AF656</f>
        <v>0</v>
      </c>
      <c r="BF145" s="432">
        <f>'PTRM input'!AG656</f>
        <v>0</v>
      </c>
      <c r="BG145" s="432">
        <f>'PTRM input'!AH656</f>
        <v>0</v>
      </c>
      <c r="BH145" s="463">
        <f>'PTRM input'!AI656</f>
        <v>0</v>
      </c>
      <c r="BI145" s="462">
        <f>'PTRM input'!AJ516</f>
        <v>0</v>
      </c>
      <c r="BJ145" s="432">
        <f>'PTRM input'!AK516</f>
        <v>0</v>
      </c>
      <c r="BK145" s="432">
        <f>'PTRM input'!AL516</f>
        <v>0</v>
      </c>
      <c r="BL145" s="432">
        <f>'PTRM input'!AM516</f>
        <v>0</v>
      </c>
      <c r="BM145" s="432">
        <f>'PTRM input'!AN516</f>
        <v>0</v>
      </c>
      <c r="BN145" s="463">
        <f>'PTRM input'!AO516</f>
        <v>0</v>
      </c>
      <c r="BO145" s="462">
        <f>'PTRM input'!AK656</f>
        <v>0</v>
      </c>
      <c r="BP145" s="432">
        <f>'PTRM input'!AL656</f>
        <v>0</v>
      </c>
      <c r="BQ145" s="432">
        <f>'PTRM input'!AM656</f>
        <v>0</v>
      </c>
      <c r="BR145" s="432">
        <f>'PTRM input'!AN656</f>
        <v>0</v>
      </c>
      <c r="BS145" s="463">
        <f>'PTRM input'!AO656</f>
        <v>0</v>
      </c>
      <c r="BT145" s="462">
        <f>'PTRM input'!AP516</f>
        <v>0</v>
      </c>
      <c r="BU145" s="432">
        <f>'PTRM input'!AQ516</f>
        <v>0</v>
      </c>
      <c r="BV145" s="432">
        <f>'PTRM input'!AR516</f>
        <v>0</v>
      </c>
      <c r="BW145" s="432">
        <f>'PTRM input'!AS516</f>
        <v>0</v>
      </c>
      <c r="BX145" s="432">
        <f>'PTRM input'!AT516</f>
        <v>0</v>
      </c>
      <c r="BY145" s="463">
        <f>'PTRM input'!AU516</f>
        <v>0</v>
      </c>
      <c r="BZ145" s="462">
        <f>'PTRM input'!AQ656</f>
        <v>0</v>
      </c>
      <c r="CA145" s="432">
        <f>'PTRM input'!AR656</f>
        <v>0</v>
      </c>
      <c r="CB145" s="432">
        <f>'PTRM input'!AS656</f>
        <v>0</v>
      </c>
      <c r="CC145" s="432">
        <f>'PTRM input'!AT656</f>
        <v>0</v>
      </c>
      <c r="CD145" s="463">
        <f>'PTRM input'!AU656</f>
        <v>0</v>
      </c>
      <c r="CE145" s="462">
        <f>'PTRM input'!AV516</f>
        <v>0</v>
      </c>
      <c r="CF145" s="432">
        <f>'PTRM input'!AW516</f>
        <v>0</v>
      </c>
      <c r="CG145" s="432">
        <f>'PTRM input'!AX516</f>
        <v>0</v>
      </c>
      <c r="CH145" s="432">
        <f>'PTRM input'!AY516</f>
        <v>0</v>
      </c>
      <c r="CI145" s="432">
        <f>'PTRM input'!AZ516</f>
        <v>0</v>
      </c>
      <c r="CJ145" s="463">
        <f>'PTRM input'!BA516</f>
        <v>0</v>
      </c>
      <c r="CK145" s="462">
        <f>'PTRM input'!AW656</f>
        <v>0</v>
      </c>
      <c r="CL145" s="432">
        <f>'PTRM input'!AX656</f>
        <v>0</v>
      </c>
      <c r="CM145" s="432">
        <f>'PTRM input'!AY656</f>
        <v>0</v>
      </c>
      <c r="CN145" s="432">
        <f>'PTRM input'!AZ656</f>
        <v>0</v>
      </c>
      <c r="CO145" s="463">
        <f>'PTRM input'!BA656</f>
        <v>0</v>
      </c>
      <c r="CP145" s="462">
        <f>'PTRM input'!BB516</f>
        <v>0</v>
      </c>
      <c r="CQ145" s="432">
        <f>'PTRM input'!BC516</f>
        <v>0</v>
      </c>
      <c r="CR145" s="432">
        <f>'PTRM input'!BD516</f>
        <v>0</v>
      </c>
      <c r="CS145" s="432">
        <f>'PTRM input'!BE516</f>
        <v>0</v>
      </c>
      <c r="CT145" s="432">
        <f>'PTRM input'!BF516</f>
        <v>0</v>
      </c>
      <c r="CU145" s="463">
        <f>'PTRM input'!BG516</f>
        <v>0</v>
      </c>
      <c r="CV145" s="462">
        <f>'PTRM input'!BC656</f>
        <v>0</v>
      </c>
      <c r="CW145" s="432">
        <f>'PTRM input'!BD656</f>
        <v>0</v>
      </c>
      <c r="CX145" s="432">
        <f>'PTRM input'!BE656</f>
        <v>0</v>
      </c>
      <c r="CY145" s="432">
        <f>'PTRM input'!BF656</f>
        <v>0</v>
      </c>
      <c r="CZ145" s="463">
        <f>'PTRM input'!BG656</f>
        <v>0</v>
      </c>
      <c r="DA145" s="462">
        <f>'PTRM input'!BH516</f>
        <v>0</v>
      </c>
      <c r="DB145" s="432">
        <f>'PTRM input'!BI516</f>
        <v>0</v>
      </c>
      <c r="DC145" s="432">
        <f>'PTRM input'!BJ516</f>
        <v>0</v>
      </c>
      <c r="DD145" s="432">
        <f>'PTRM input'!BK516</f>
        <v>0</v>
      </c>
      <c r="DE145" s="432">
        <f>'PTRM input'!BL516</f>
        <v>0</v>
      </c>
      <c r="DF145" s="463">
        <f>'PTRM input'!BM516</f>
        <v>0</v>
      </c>
      <c r="DG145" s="462">
        <f>'PTRM input'!BI656</f>
        <v>0</v>
      </c>
      <c r="DH145" s="432">
        <f>'PTRM input'!BJ656</f>
        <v>0</v>
      </c>
      <c r="DI145" s="432">
        <f>'PTRM input'!BK656</f>
        <v>0</v>
      </c>
      <c r="DJ145" s="432">
        <f>'PTRM input'!BL656</f>
        <v>0</v>
      </c>
      <c r="DK145" s="463">
        <f>'PTRM input'!BM656</f>
        <v>0</v>
      </c>
      <c r="DL145" s="462">
        <f>'PTRM input'!BN516</f>
        <v>0</v>
      </c>
      <c r="DM145" s="432">
        <f>'PTRM input'!BO516</f>
        <v>0</v>
      </c>
      <c r="DN145" s="432">
        <f>'PTRM input'!BP516</f>
        <v>0</v>
      </c>
      <c r="DO145" s="432">
        <f>'PTRM input'!BQ516</f>
        <v>0</v>
      </c>
      <c r="DP145" s="432">
        <f>'PTRM input'!BR516</f>
        <v>0</v>
      </c>
      <c r="DQ145" s="463">
        <f>'PTRM input'!BS516</f>
        <v>0</v>
      </c>
      <c r="DR145" s="462">
        <f>'PTRM input'!BO656</f>
        <v>0</v>
      </c>
      <c r="DS145" s="432">
        <f>'PTRM input'!BP656</f>
        <v>0</v>
      </c>
      <c r="DT145" s="432">
        <f>'PTRM input'!BQ656</f>
        <v>0</v>
      </c>
      <c r="DU145" s="432">
        <f>'PTRM input'!BR656</f>
        <v>0</v>
      </c>
      <c r="DV145" s="463">
        <f>'PTRM input'!BS656</f>
        <v>0</v>
      </c>
      <c r="DW145" s="462">
        <f>'PTRM input'!BT516</f>
        <v>0</v>
      </c>
      <c r="DX145" s="432">
        <f>'PTRM input'!BU516</f>
        <v>0</v>
      </c>
      <c r="DY145" s="432">
        <f>'PTRM input'!BV516</f>
        <v>0</v>
      </c>
      <c r="DZ145" s="432">
        <f>'PTRM input'!BW516</f>
        <v>0</v>
      </c>
      <c r="EA145" s="432">
        <f>'PTRM input'!BX516</f>
        <v>0</v>
      </c>
      <c r="EB145" s="463">
        <f>'PTRM input'!BY516</f>
        <v>0</v>
      </c>
      <c r="EC145" s="462">
        <f>'PTRM input'!BU656</f>
        <v>0</v>
      </c>
      <c r="ED145" s="432">
        <f>'PTRM input'!BV656</f>
        <v>0</v>
      </c>
      <c r="EE145" s="432">
        <f>'PTRM input'!BW656</f>
        <v>0</v>
      </c>
      <c r="EF145" s="432">
        <f>'PTRM input'!BX656</f>
        <v>0</v>
      </c>
      <c r="EG145" s="463">
        <f>'PTRM input'!BY656</f>
        <v>0</v>
      </c>
      <c r="EH145" s="462">
        <f>'PTRM input'!BZ516</f>
        <v>0</v>
      </c>
      <c r="EI145" s="432">
        <f>'PTRM input'!CA516</f>
        <v>0</v>
      </c>
      <c r="EJ145" s="432">
        <f>'PTRM input'!CB516</f>
        <v>0</v>
      </c>
      <c r="EK145" s="432">
        <f>'PTRM input'!CC516</f>
        <v>0</v>
      </c>
      <c r="EL145" s="432">
        <f>'PTRM input'!CD516</f>
        <v>0</v>
      </c>
      <c r="EM145" s="463">
        <f>'PTRM input'!CE516</f>
        <v>0</v>
      </c>
      <c r="EN145" s="462">
        <f>'PTRM input'!CA656</f>
        <v>0</v>
      </c>
      <c r="EO145" s="432">
        <f>'PTRM input'!CB656</f>
        <v>0</v>
      </c>
      <c r="EP145" s="432">
        <f>'PTRM input'!CC656</f>
        <v>0</v>
      </c>
      <c r="EQ145" s="432">
        <f>'PTRM input'!CD656</f>
        <v>0</v>
      </c>
      <c r="ER145" s="463">
        <f>'PTRM input'!CE656</f>
        <v>0</v>
      </c>
      <c r="ES145" s="462">
        <f>'PTRM input'!CF516</f>
        <v>0</v>
      </c>
      <c r="ET145" s="432">
        <f>'PTRM input'!CG516</f>
        <v>0</v>
      </c>
      <c r="EU145" s="432">
        <f>'PTRM input'!CH516</f>
        <v>0</v>
      </c>
      <c r="EV145" s="432">
        <f>'PTRM input'!CI516</f>
        <v>0</v>
      </c>
      <c r="EW145" s="432">
        <f>'PTRM input'!CJ516</f>
        <v>0</v>
      </c>
      <c r="EX145" s="463">
        <f>'PTRM input'!CK516</f>
        <v>0</v>
      </c>
      <c r="EY145" s="462">
        <f>'PTRM input'!CG656</f>
        <v>0</v>
      </c>
      <c r="EZ145" s="432">
        <f>'PTRM input'!CH656</f>
        <v>0</v>
      </c>
      <c r="FA145" s="432">
        <f>'PTRM input'!CI656</f>
        <v>0</v>
      </c>
      <c r="FB145" s="432">
        <f>'PTRM input'!CJ656</f>
        <v>0</v>
      </c>
      <c r="FC145" s="463">
        <f>'PTRM input'!CK656</f>
        <v>0</v>
      </c>
      <c r="FD145" s="462">
        <f>'PTRM input'!CL516</f>
        <v>0</v>
      </c>
      <c r="FE145" s="432">
        <f>'PTRM input'!CM516</f>
        <v>0</v>
      </c>
      <c r="FF145" s="432">
        <f>'PTRM input'!CN516</f>
        <v>0</v>
      </c>
      <c r="FG145" s="432">
        <f>'PTRM input'!CO516</f>
        <v>0</v>
      </c>
      <c r="FH145" s="432">
        <f>'PTRM input'!CP516</f>
        <v>0</v>
      </c>
      <c r="FI145" s="463">
        <f>'PTRM input'!CQ516</f>
        <v>0</v>
      </c>
      <c r="FJ145" s="462">
        <f>'PTRM input'!CM656</f>
        <v>0</v>
      </c>
      <c r="FK145" s="432">
        <f>'PTRM input'!CN656</f>
        <v>0</v>
      </c>
      <c r="FL145" s="432">
        <f>'PTRM input'!CO656</f>
        <v>0</v>
      </c>
      <c r="FM145" s="432">
        <f>'PTRM input'!CP656</f>
        <v>0</v>
      </c>
      <c r="FN145" s="463">
        <f>'PTRM input'!CQ656</f>
        <v>0</v>
      </c>
      <c r="FO145" s="462">
        <f>'PTRM input'!CR516</f>
        <v>0</v>
      </c>
      <c r="FP145" s="432">
        <f>'PTRM input'!CS516</f>
        <v>0</v>
      </c>
      <c r="FQ145" s="432">
        <f>'PTRM input'!CT516</f>
        <v>0</v>
      </c>
      <c r="FR145" s="432">
        <f>'PTRM input'!CU516</f>
        <v>0</v>
      </c>
      <c r="FS145" s="432">
        <f>'PTRM input'!CV516</f>
        <v>0</v>
      </c>
      <c r="FT145" s="463">
        <f>'PTRM input'!CW516</f>
        <v>0</v>
      </c>
      <c r="FU145" s="462">
        <f>'PTRM input'!CS656</f>
        <v>0</v>
      </c>
      <c r="FV145" s="432">
        <f>'PTRM input'!CT656</f>
        <v>0</v>
      </c>
      <c r="FW145" s="432">
        <f>'PTRM input'!CU656</f>
        <v>0</v>
      </c>
      <c r="FX145" s="432">
        <f>'PTRM input'!CV656</f>
        <v>0</v>
      </c>
      <c r="FY145" s="463">
        <f>'PTRM input'!CW656</f>
        <v>0</v>
      </c>
      <c r="FZ145" s="462">
        <f>'PTRM input'!CX516</f>
        <v>0</v>
      </c>
      <c r="GA145" s="432">
        <f>'PTRM input'!CY516</f>
        <v>0</v>
      </c>
      <c r="GB145" s="432">
        <f>'PTRM input'!CZ516</f>
        <v>0</v>
      </c>
      <c r="GC145" s="432">
        <f>'PTRM input'!DA516</f>
        <v>0</v>
      </c>
      <c r="GD145" s="432">
        <f>'PTRM input'!DB516</f>
        <v>0</v>
      </c>
      <c r="GE145" s="463">
        <f>'PTRM input'!DC516</f>
        <v>0</v>
      </c>
      <c r="GF145" s="462">
        <f>'PTRM input'!CY656</f>
        <v>0</v>
      </c>
      <c r="GG145" s="432">
        <f>'PTRM input'!CZ656</f>
        <v>0</v>
      </c>
      <c r="GH145" s="432">
        <f>'PTRM input'!DA656</f>
        <v>0</v>
      </c>
      <c r="GI145" s="432">
        <f>'PTRM input'!DB656</f>
        <v>0</v>
      </c>
      <c r="GJ145" s="463">
        <f>'PTRM input'!DC656</f>
        <v>0</v>
      </c>
    </row>
    <row r="146" spans="1:192" s="4" customFormat="1">
      <c r="A146" s="22"/>
      <c r="B146" s="22"/>
      <c r="C146" s="22"/>
      <c r="D146" s="22"/>
      <c r="E146" s="377" t="s">
        <v>83</v>
      </c>
      <c r="F146" s="467">
        <f t="shared" ref="F146:AK146" si="1">SUM(F14:F145)</f>
        <v>969982.78582440887</v>
      </c>
      <c r="G146" s="468">
        <f t="shared" si="1"/>
        <v>0</v>
      </c>
      <c r="H146" s="468">
        <f t="shared" si="1"/>
        <v>0</v>
      </c>
      <c r="I146" s="468">
        <f t="shared" si="1"/>
        <v>0</v>
      </c>
      <c r="J146" s="468">
        <f t="shared" si="1"/>
        <v>0</v>
      </c>
      <c r="K146" s="469">
        <f t="shared" si="1"/>
        <v>0</v>
      </c>
      <c r="L146" s="467">
        <f t="shared" si="1"/>
        <v>0</v>
      </c>
      <c r="M146" s="468">
        <f t="shared" si="1"/>
        <v>0</v>
      </c>
      <c r="N146" s="468">
        <f t="shared" si="1"/>
        <v>0</v>
      </c>
      <c r="O146" s="468">
        <f t="shared" si="1"/>
        <v>0</v>
      </c>
      <c r="P146" s="469">
        <f t="shared" si="1"/>
        <v>0</v>
      </c>
      <c r="Q146" s="467">
        <f t="shared" si="1"/>
        <v>1715143.5276484133</v>
      </c>
      <c r="R146" s="468">
        <f t="shared" si="1"/>
        <v>0</v>
      </c>
      <c r="S146" s="468">
        <f t="shared" si="1"/>
        <v>0</v>
      </c>
      <c r="T146" s="468">
        <f t="shared" si="1"/>
        <v>0</v>
      </c>
      <c r="U146" s="468">
        <f t="shared" si="1"/>
        <v>0</v>
      </c>
      <c r="V146" s="469">
        <f t="shared" si="1"/>
        <v>0</v>
      </c>
      <c r="W146" s="467">
        <f t="shared" si="1"/>
        <v>0</v>
      </c>
      <c r="X146" s="468">
        <f t="shared" si="1"/>
        <v>0</v>
      </c>
      <c r="Y146" s="468">
        <f t="shared" si="1"/>
        <v>0</v>
      </c>
      <c r="Z146" s="468">
        <f t="shared" si="1"/>
        <v>0</v>
      </c>
      <c r="AA146" s="469">
        <f t="shared" si="1"/>
        <v>0</v>
      </c>
      <c r="AB146" s="467">
        <f t="shared" si="1"/>
        <v>0</v>
      </c>
      <c r="AC146" s="468">
        <f t="shared" si="1"/>
        <v>0</v>
      </c>
      <c r="AD146" s="468">
        <f t="shared" si="1"/>
        <v>0</v>
      </c>
      <c r="AE146" s="468">
        <f t="shared" si="1"/>
        <v>0</v>
      </c>
      <c r="AF146" s="468">
        <f t="shared" si="1"/>
        <v>0</v>
      </c>
      <c r="AG146" s="468">
        <f t="shared" si="1"/>
        <v>0</v>
      </c>
      <c r="AH146" s="467">
        <f t="shared" si="1"/>
        <v>0</v>
      </c>
      <c r="AI146" s="468">
        <f t="shared" si="1"/>
        <v>0</v>
      </c>
      <c r="AJ146" s="468">
        <f t="shared" si="1"/>
        <v>0</v>
      </c>
      <c r="AK146" s="468">
        <f t="shared" si="1"/>
        <v>0</v>
      </c>
      <c r="AL146" s="469">
        <f t="shared" ref="AL146:BQ146" si="2">SUM(AL14:AL145)</f>
        <v>0</v>
      </c>
      <c r="AM146" s="467">
        <f t="shared" si="2"/>
        <v>5029522203.456953</v>
      </c>
      <c r="AN146" s="468">
        <f t="shared" si="2"/>
        <v>0</v>
      </c>
      <c r="AO146" s="468">
        <f t="shared" si="2"/>
        <v>0</v>
      </c>
      <c r="AP146" s="468">
        <f t="shared" si="2"/>
        <v>0</v>
      </c>
      <c r="AQ146" s="468">
        <f t="shared" si="2"/>
        <v>0</v>
      </c>
      <c r="AR146" s="469">
        <f t="shared" si="2"/>
        <v>0</v>
      </c>
      <c r="AS146" s="467">
        <f t="shared" si="2"/>
        <v>0</v>
      </c>
      <c r="AT146" s="468">
        <f t="shared" si="2"/>
        <v>0</v>
      </c>
      <c r="AU146" s="468">
        <f t="shared" si="2"/>
        <v>0</v>
      </c>
      <c r="AV146" s="468">
        <f t="shared" si="2"/>
        <v>0</v>
      </c>
      <c r="AW146" s="469">
        <f t="shared" si="2"/>
        <v>0</v>
      </c>
      <c r="AX146" s="467">
        <f t="shared" si="2"/>
        <v>1093369953.9325697</v>
      </c>
      <c r="AY146" s="468">
        <f t="shared" si="2"/>
        <v>0</v>
      </c>
      <c r="AZ146" s="468">
        <f t="shared" si="2"/>
        <v>0</v>
      </c>
      <c r="BA146" s="468">
        <f t="shared" si="2"/>
        <v>0</v>
      </c>
      <c r="BB146" s="468">
        <f t="shared" si="2"/>
        <v>0</v>
      </c>
      <c r="BC146" s="469">
        <f t="shared" si="2"/>
        <v>0</v>
      </c>
      <c r="BD146" s="467">
        <f t="shared" si="2"/>
        <v>0</v>
      </c>
      <c r="BE146" s="468">
        <f t="shared" si="2"/>
        <v>0</v>
      </c>
      <c r="BF146" s="468">
        <f t="shared" si="2"/>
        <v>0</v>
      </c>
      <c r="BG146" s="468">
        <f t="shared" si="2"/>
        <v>0</v>
      </c>
      <c r="BH146" s="469">
        <f t="shared" si="2"/>
        <v>0</v>
      </c>
      <c r="BI146" s="467">
        <f t="shared" si="2"/>
        <v>416201702.03922325</v>
      </c>
      <c r="BJ146" s="468">
        <f t="shared" si="2"/>
        <v>0</v>
      </c>
      <c r="BK146" s="468">
        <f t="shared" si="2"/>
        <v>0</v>
      </c>
      <c r="BL146" s="468">
        <f t="shared" si="2"/>
        <v>0</v>
      </c>
      <c r="BM146" s="468">
        <f t="shared" si="2"/>
        <v>0</v>
      </c>
      <c r="BN146" s="469">
        <f t="shared" si="2"/>
        <v>0</v>
      </c>
      <c r="BO146" s="467">
        <f t="shared" si="2"/>
        <v>0</v>
      </c>
      <c r="BP146" s="468">
        <f t="shared" si="2"/>
        <v>0</v>
      </c>
      <c r="BQ146" s="468">
        <f t="shared" si="2"/>
        <v>0</v>
      </c>
      <c r="BR146" s="468">
        <f t="shared" ref="BR146:CW146" si="3">SUM(BR14:BR145)</f>
        <v>0</v>
      </c>
      <c r="BS146" s="469">
        <f t="shared" si="3"/>
        <v>0</v>
      </c>
      <c r="BT146" s="467">
        <f t="shared" si="3"/>
        <v>223506156.8571271</v>
      </c>
      <c r="BU146" s="468">
        <f t="shared" si="3"/>
        <v>0</v>
      </c>
      <c r="BV146" s="468">
        <f t="shared" si="3"/>
        <v>0</v>
      </c>
      <c r="BW146" s="468">
        <f t="shared" si="3"/>
        <v>0</v>
      </c>
      <c r="BX146" s="468">
        <f t="shared" si="3"/>
        <v>0</v>
      </c>
      <c r="BY146" s="469">
        <f t="shared" si="3"/>
        <v>0</v>
      </c>
      <c r="BZ146" s="467">
        <f t="shared" si="3"/>
        <v>0</v>
      </c>
      <c r="CA146" s="468">
        <f t="shared" si="3"/>
        <v>0</v>
      </c>
      <c r="CB146" s="468">
        <f t="shared" si="3"/>
        <v>0</v>
      </c>
      <c r="CC146" s="468">
        <f t="shared" si="3"/>
        <v>0</v>
      </c>
      <c r="CD146" s="469">
        <f t="shared" si="3"/>
        <v>0</v>
      </c>
      <c r="CE146" s="467">
        <f t="shared" si="3"/>
        <v>4323810449.380064</v>
      </c>
      <c r="CF146" s="468">
        <f t="shared" si="3"/>
        <v>0</v>
      </c>
      <c r="CG146" s="468">
        <f t="shared" si="3"/>
        <v>0</v>
      </c>
      <c r="CH146" s="468">
        <f t="shared" si="3"/>
        <v>0</v>
      </c>
      <c r="CI146" s="468">
        <f t="shared" si="3"/>
        <v>0</v>
      </c>
      <c r="CJ146" s="469">
        <f t="shared" si="3"/>
        <v>0</v>
      </c>
      <c r="CK146" s="467">
        <f t="shared" si="3"/>
        <v>0</v>
      </c>
      <c r="CL146" s="468">
        <f t="shared" si="3"/>
        <v>0</v>
      </c>
      <c r="CM146" s="468">
        <f t="shared" si="3"/>
        <v>0</v>
      </c>
      <c r="CN146" s="468">
        <f t="shared" si="3"/>
        <v>0</v>
      </c>
      <c r="CO146" s="469">
        <f t="shared" si="3"/>
        <v>0</v>
      </c>
      <c r="CP146" s="467">
        <f t="shared" si="3"/>
        <v>0</v>
      </c>
      <c r="CQ146" s="468">
        <f t="shared" si="3"/>
        <v>0</v>
      </c>
      <c r="CR146" s="468">
        <f t="shared" si="3"/>
        <v>0</v>
      </c>
      <c r="CS146" s="468">
        <f t="shared" si="3"/>
        <v>0</v>
      </c>
      <c r="CT146" s="468">
        <f t="shared" si="3"/>
        <v>0</v>
      </c>
      <c r="CU146" s="469">
        <f t="shared" si="3"/>
        <v>0</v>
      </c>
      <c r="CV146" s="467">
        <f t="shared" si="3"/>
        <v>0</v>
      </c>
      <c r="CW146" s="468">
        <f t="shared" si="3"/>
        <v>0</v>
      </c>
      <c r="CX146" s="468">
        <f t="shared" ref="CX146:EC146" si="4">SUM(CX14:CX145)</f>
        <v>0</v>
      </c>
      <c r="CY146" s="468">
        <f t="shared" si="4"/>
        <v>0</v>
      </c>
      <c r="CZ146" s="468">
        <f t="shared" si="4"/>
        <v>0</v>
      </c>
      <c r="DA146" s="467">
        <f t="shared" si="4"/>
        <v>23128.403867576711</v>
      </c>
      <c r="DB146" s="468">
        <f t="shared" si="4"/>
        <v>0</v>
      </c>
      <c r="DC146" s="468">
        <f t="shared" si="4"/>
        <v>0</v>
      </c>
      <c r="DD146" s="468">
        <f t="shared" si="4"/>
        <v>0</v>
      </c>
      <c r="DE146" s="468">
        <f t="shared" si="4"/>
        <v>0</v>
      </c>
      <c r="DF146" s="469">
        <f t="shared" si="4"/>
        <v>0</v>
      </c>
      <c r="DG146" s="467">
        <f t="shared" si="4"/>
        <v>0</v>
      </c>
      <c r="DH146" s="468">
        <f t="shared" si="4"/>
        <v>0</v>
      </c>
      <c r="DI146" s="468">
        <f t="shared" si="4"/>
        <v>0</v>
      </c>
      <c r="DJ146" s="468">
        <f t="shared" si="4"/>
        <v>0</v>
      </c>
      <c r="DK146" s="469">
        <f t="shared" si="4"/>
        <v>0</v>
      </c>
      <c r="DL146" s="467">
        <f t="shared" si="4"/>
        <v>51771.45808179045</v>
      </c>
      <c r="DM146" s="468">
        <f t="shared" si="4"/>
        <v>0</v>
      </c>
      <c r="DN146" s="468">
        <f t="shared" si="4"/>
        <v>0</v>
      </c>
      <c r="DO146" s="468">
        <f t="shared" si="4"/>
        <v>0</v>
      </c>
      <c r="DP146" s="468">
        <f t="shared" si="4"/>
        <v>0</v>
      </c>
      <c r="DQ146" s="469">
        <f t="shared" si="4"/>
        <v>0</v>
      </c>
      <c r="DR146" s="467">
        <f t="shared" si="4"/>
        <v>0</v>
      </c>
      <c r="DS146" s="468">
        <f t="shared" si="4"/>
        <v>0</v>
      </c>
      <c r="DT146" s="468">
        <f t="shared" si="4"/>
        <v>0</v>
      </c>
      <c r="DU146" s="468">
        <f t="shared" si="4"/>
        <v>0</v>
      </c>
      <c r="DV146" s="469">
        <f t="shared" si="4"/>
        <v>0</v>
      </c>
      <c r="DW146" s="467">
        <f t="shared" si="4"/>
        <v>35692.429908992694</v>
      </c>
      <c r="DX146" s="468">
        <f t="shared" si="4"/>
        <v>0</v>
      </c>
      <c r="DY146" s="468">
        <f t="shared" si="4"/>
        <v>0</v>
      </c>
      <c r="DZ146" s="468">
        <f t="shared" si="4"/>
        <v>0</v>
      </c>
      <c r="EA146" s="468">
        <f t="shared" si="4"/>
        <v>0</v>
      </c>
      <c r="EB146" s="469">
        <f t="shared" si="4"/>
        <v>0</v>
      </c>
      <c r="EC146" s="467">
        <f t="shared" si="4"/>
        <v>0</v>
      </c>
      <c r="ED146" s="468">
        <f t="shared" ref="ED146:FI146" si="5">SUM(ED14:ED145)</f>
        <v>0</v>
      </c>
      <c r="EE146" s="468">
        <f t="shared" si="5"/>
        <v>0</v>
      </c>
      <c r="EF146" s="468">
        <f t="shared" si="5"/>
        <v>0</v>
      </c>
      <c r="EG146" s="469">
        <f t="shared" si="5"/>
        <v>0</v>
      </c>
      <c r="EH146" s="467">
        <f t="shared" si="5"/>
        <v>0</v>
      </c>
      <c r="EI146" s="468">
        <f t="shared" si="5"/>
        <v>0</v>
      </c>
      <c r="EJ146" s="468">
        <f t="shared" si="5"/>
        <v>0</v>
      </c>
      <c r="EK146" s="468">
        <f t="shared" si="5"/>
        <v>0</v>
      </c>
      <c r="EL146" s="468">
        <f t="shared" si="5"/>
        <v>0</v>
      </c>
      <c r="EM146" s="469">
        <f t="shared" si="5"/>
        <v>0</v>
      </c>
      <c r="EN146" s="467">
        <f t="shared" si="5"/>
        <v>0</v>
      </c>
      <c r="EO146" s="468">
        <f t="shared" si="5"/>
        <v>0</v>
      </c>
      <c r="EP146" s="468">
        <f t="shared" si="5"/>
        <v>0</v>
      </c>
      <c r="EQ146" s="468">
        <f t="shared" si="5"/>
        <v>0</v>
      </c>
      <c r="ER146" s="469">
        <f t="shared" si="5"/>
        <v>0</v>
      </c>
      <c r="ES146" s="467">
        <f t="shared" si="5"/>
        <v>7625.2172120597143</v>
      </c>
      <c r="ET146" s="468">
        <f t="shared" si="5"/>
        <v>0</v>
      </c>
      <c r="EU146" s="468">
        <f t="shared" si="5"/>
        <v>0</v>
      </c>
      <c r="EV146" s="468">
        <f t="shared" si="5"/>
        <v>0</v>
      </c>
      <c r="EW146" s="468">
        <f t="shared" si="5"/>
        <v>0</v>
      </c>
      <c r="EX146" s="469">
        <f t="shared" si="5"/>
        <v>0</v>
      </c>
      <c r="EY146" s="467">
        <f t="shared" si="5"/>
        <v>0</v>
      </c>
      <c r="EZ146" s="468">
        <f t="shared" si="5"/>
        <v>0</v>
      </c>
      <c r="FA146" s="468">
        <f t="shared" si="5"/>
        <v>0</v>
      </c>
      <c r="FB146" s="468">
        <f t="shared" si="5"/>
        <v>0</v>
      </c>
      <c r="FC146" s="469">
        <f t="shared" si="5"/>
        <v>0</v>
      </c>
      <c r="FD146" s="467">
        <f t="shared" si="5"/>
        <v>17031.739902502122</v>
      </c>
      <c r="FE146" s="468">
        <f t="shared" si="5"/>
        <v>0</v>
      </c>
      <c r="FF146" s="468">
        <f t="shared" si="5"/>
        <v>0</v>
      </c>
      <c r="FG146" s="468">
        <f t="shared" si="5"/>
        <v>0</v>
      </c>
      <c r="FH146" s="468">
        <f t="shared" si="5"/>
        <v>0</v>
      </c>
      <c r="FI146" s="469">
        <f t="shared" si="5"/>
        <v>0</v>
      </c>
      <c r="FJ146" s="467">
        <f t="shared" ref="FJ146:GJ146" si="6">SUM(FJ14:FJ145)</f>
        <v>0</v>
      </c>
      <c r="FK146" s="468">
        <f t="shared" si="6"/>
        <v>0</v>
      </c>
      <c r="FL146" s="468">
        <f t="shared" si="6"/>
        <v>0</v>
      </c>
      <c r="FM146" s="468">
        <f t="shared" si="6"/>
        <v>0</v>
      </c>
      <c r="FN146" s="469">
        <f t="shared" si="6"/>
        <v>0</v>
      </c>
      <c r="FO146" s="467">
        <f t="shared" si="6"/>
        <v>13247.109925077166</v>
      </c>
      <c r="FP146" s="468">
        <f t="shared" si="6"/>
        <v>0</v>
      </c>
      <c r="FQ146" s="468">
        <f t="shared" si="6"/>
        <v>0</v>
      </c>
      <c r="FR146" s="468">
        <f t="shared" si="6"/>
        <v>0</v>
      </c>
      <c r="FS146" s="468">
        <f t="shared" si="6"/>
        <v>0</v>
      </c>
      <c r="FT146" s="469">
        <f t="shared" si="6"/>
        <v>0</v>
      </c>
      <c r="FU146" s="467">
        <f t="shared" si="6"/>
        <v>0</v>
      </c>
      <c r="FV146" s="468">
        <f t="shared" si="6"/>
        <v>0</v>
      </c>
      <c r="FW146" s="468">
        <f t="shared" si="6"/>
        <v>0</v>
      </c>
      <c r="FX146" s="468">
        <f t="shared" si="6"/>
        <v>0</v>
      </c>
      <c r="FY146" s="469">
        <f t="shared" si="6"/>
        <v>0</v>
      </c>
      <c r="FZ146" s="467">
        <f t="shared" si="6"/>
        <v>0</v>
      </c>
      <c r="GA146" s="468">
        <f t="shared" si="6"/>
        <v>0</v>
      </c>
      <c r="GB146" s="468">
        <f t="shared" si="6"/>
        <v>0</v>
      </c>
      <c r="GC146" s="468">
        <f t="shared" si="6"/>
        <v>0</v>
      </c>
      <c r="GD146" s="468">
        <f t="shared" si="6"/>
        <v>0</v>
      </c>
      <c r="GE146" s="469">
        <f t="shared" si="6"/>
        <v>0</v>
      </c>
      <c r="GF146" s="467">
        <f t="shared" si="6"/>
        <v>0</v>
      </c>
      <c r="GG146" s="468">
        <f t="shared" si="6"/>
        <v>0</v>
      </c>
      <c r="GH146" s="468">
        <f t="shared" si="6"/>
        <v>0</v>
      </c>
      <c r="GI146" s="468">
        <f t="shared" si="6"/>
        <v>0</v>
      </c>
      <c r="GJ146" s="469">
        <f t="shared" si="6"/>
        <v>0</v>
      </c>
    </row>
    <row r="147" spans="1:192" s="4" customFormat="1">
      <c r="A147" s="47"/>
      <c r="B147" s="47"/>
      <c r="C147" s="47"/>
      <c r="D147" s="47"/>
      <c r="E147" s="47"/>
      <c r="F147" s="47"/>
      <c r="G147" s="47"/>
      <c r="H147" s="47"/>
      <c r="I147" s="47"/>
      <c r="J147" s="47"/>
      <c r="K147" s="47"/>
      <c r="L147" s="47"/>
      <c r="M147" s="47"/>
      <c r="N147" s="47"/>
      <c r="O147" s="47"/>
      <c r="P147" s="47"/>
      <c r="Q147" s="47"/>
      <c r="R147" s="47"/>
      <c r="S147" s="47"/>
      <c r="T147" s="47"/>
      <c r="U147" s="47"/>
      <c r="V147" s="47"/>
      <c r="W147" s="47"/>
      <c r="X147" s="47"/>
      <c r="Y147" s="47"/>
      <c r="Z147" s="47"/>
      <c r="AA147" s="47"/>
      <c r="AB147" s="47"/>
      <c r="AC147" s="47"/>
      <c r="AD147" s="47"/>
      <c r="AE147" s="47"/>
      <c r="AF147" s="47"/>
      <c r="AG147" s="47"/>
      <c r="AH147" s="47"/>
      <c r="AI147" s="47"/>
      <c r="AJ147" s="47"/>
      <c r="AK147" s="47"/>
      <c r="AL147" s="47"/>
      <c r="AM147" s="47"/>
      <c r="AN147" s="47"/>
      <c r="AO147" s="47"/>
      <c r="AP147" s="47"/>
      <c r="AQ147" s="47"/>
      <c r="AR147" s="47"/>
      <c r="AS147" s="47"/>
      <c r="AT147" s="47"/>
      <c r="AU147" s="47"/>
      <c r="AV147" s="47"/>
      <c r="AW147" s="47"/>
      <c r="AX147" s="47"/>
      <c r="AY147" s="47"/>
      <c r="AZ147" s="47"/>
      <c r="BA147" s="47"/>
      <c r="BB147" s="47"/>
      <c r="BC147" s="47"/>
      <c r="BD147" s="47"/>
      <c r="BE147" s="47"/>
      <c r="BF147" s="47"/>
      <c r="BG147" s="47"/>
      <c r="BH147" s="47"/>
      <c r="BI147" s="47"/>
      <c r="BJ147" s="47"/>
      <c r="BK147" s="47"/>
      <c r="BL147" s="47"/>
      <c r="BM147" s="47"/>
      <c r="BN147" s="47"/>
      <c r="BO147" s="47"/>
      <c r="BP147" s="47"/>
      <c r="BQ147" s="47"/>
      <c r="BR147" s="47"/>
      <c r="BS147" s="47"/>
      <c r="BT147" s="47"/>
      <c r="BU147" s="47"/>
      <c r="BV147" s="47"/>
      <c r="BW147" s="47"/>
      <c r="BX147" s="47"/>
      <c r="BY147" s="47"/>
      <c r="BZ147" s="47"/>
      <c r="CA147" s="47"/>
      <c r="CB147" s="47"/>
      <c r="CC147" s="47"/>
      <c r="CD147" s="47"/>
      <c r="CE147" s="47"/>
      <c r="CF147" s="47"/>
      <c r="CG147" s="47"/>
      <c r="CH147" s="47"/>
      <c r="CI147" s="47"/>
      <c r="CJ147" s="47"/>
      <c r="CK147" s="47"/>
      <c r="CL147" s="47"/>
      <c r="CM147" s="47"/>
      <c r="CN147" s="47"/>
      <c r="CO147" s="47"/>
      <c r="CP147" s="47"/>
      <c r="CQ147" s="47"/>
      <c r="CR147" s="47"/>
      <c r="CS147" s="47"/>
      <c r="CT147" s="47"/>
      <c r="CU147" s="47"/>
      <c r="CV147" s="47"/>
      <c r="CW147" s="47"/>
      <c r="CX147" s="47"/>
      <c r="CY147" s="47"/>
      <c r="CZ147" s="47"/>
      <c r="DA147" s="47"/>
      <c r="DB147" s="47"/>
      <c r="DC147" s="47"/>
      <c r="DD147" s="47"/>
      <c r="DE147" s="47"/>
      <c r="DF147" s="47"/>
      <c r="DG147" s="47"/>
      <c r="DH147" s="47"/>
      <c r="DI147" s="47"/>
      <c r="DJ147" s="47"/>
      <c r="DK147" s="47"/>
      <c r="DL147" s="47"/>
      <c r="DM147" s="453"/>
      <c r="DN147" s="453"/>
      <c r="DO147" s="453"/>
    </row>
    <row r="148" spans="1:192" s="4" customFormat="1">
      <c r="A148" s="47"/>
      <c r="B148" s="47"/>
      <c r="C148" s="47"/>
      <c r="D148" s="47"/>
      <c r="E148" s="47"/>
      <c r="F148" s="47"/>
      <c r="G148" s="47"/>
      <c r="H148" s="47"/>
      <c r="I148" s="47"/>
      <c r="J148" s="47"/>
      <c r="K148" s="47"/>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47"/>
      <c r="AZ148" s="47"/>
      <c r="BA148" s="47"/>
      <c r="BB148" s="47"/>
      <c r="BC148" s="47"/>
      <c r="BD148" s="47"/>
      <c r="BE148" s="47"/>
      <c r="BF148" s="47"/>
      <c r="BG148" s="47"/>
      <c r="BH148" s="47"/>
      <c r="BI148" s="47"/>
      <c r="BJ148" s="47"/>
      <c r="BK148" s="47"/>
      <c r="BL148" s="47"/>
      <c r="BM148" s="47"/>
      <c r="BN148" s="47"/>
      <c r="BO148" s="47"/>
      <c r="BP148" s="47"/>
      <c r="BQ148" s="47"/>
      <c r="BR148" s="47"/>
      <c r="BS148" s="47"/>
      <c r="BT148" s="47"/>
      <c r="BU148" s="47"/>
      <c r="BV148" s="47"/>
      <c r="BW148" s="47"/>
      <c r="BX148" s="47"/>
      <c r="BY148" s="47"/>
      <c r="BZ148" s="47"/>
      <c r="CA148" s="47"/>
      <c r="CB148" s="47"/>
      <c r="CC148" s="47"/>
      <c r="CD148" s="47"/>
      <c r="CE148" s="47"/>
      <c r="CF148" s="47"/>
      <c r="CG148" s="47"/>
      <c r="CH148" s="47"/>
      <c r="CI148" s="47"/>
      <c r="CJ148" s="47"/>
      <c r="CK148" s="47"/>
      <c r="CL148" s="47"/>
      <c r="CM148" s="47"/>
      <c r="CN148" s="47"/>
      <c r="CO148" s="47"/>
      <c r="CP148" s="47"/>
      <c r="CQ148" s="47"/>
      <c r="CR148" s="47"/>
      <c r="CS148" s="47"/>
      <c r="CT148" s="47"/>
      <c r="CU148" s="47"/>
      <c r="CV148" s="47"/>
      <c r="CW148" s="47"/>
      <c r="CX148" s="47"/>
      <c r="CY148" s="47"/>
      <c r="CZ148" s="47"/>
      <c r="DA148" s="47"/>
      <c r="DB148" s="47"/>
      <c r="DC148" s="47"/>
      <c r="DD148" s="47"/>
      <c r="DE148" s="47"/>
      <c r="DF148" s="47"/>
      <c r="DG148" s="47"/>
      <c r="DH148" s="47"/>
      <c r="DI148" s="47"/>
      <c r="DJ148" s="47"/>
      <c r="DK148" s="47"/>
      <c r="DL148" s="47"/>
      <c r="DM148" s="453"/>
      <c r="DN148" s="453"/>
      <c r="DO148" s="453"/>
    </row>
    <row r="149" spans="1:192">
      <c r="A149" s="47"/>
      <c r="B149" s="47"/>
      <c r="C149" s="47"/>
      <c r="D149" s="47"/>
      <c r="E149" s="47"/>
      <c r="F149" s="47"/>
      <c r="G149" s="47"/>
      <c r="H149" s="47"/>
      <c r="I149" s="47"/>
      <c r="J149" s="47"/>
      <c r="K149" s="47"/>
      <c r="L149" s="47"/>
      <c r="M149" s="47"/>
      <c r="N149" s="47"/>
      <c r="O149" s="47"/>
      <c r="P149" s="47"/>
      <c r="Q149" s="47"/>
      <c r="R149" s="47"/>
      <c r="S149" s="47"/>
      <c r="T149" s="47"/>
      <c r="U149" s="47"/>
      <c r="V149" s="47"/>
      <c r="W149" s="47"/>
      <c r="X149" s="47"/>
      <c r="Y149" s="47"/>
      <c r="Z149" s="47"/>
      <c r="AA149" s="47"/>
      <c r="AB149" s="47"/>
      <c r="AC149" s="47"/>
      <c r="AD149" s="47"/>
      <c r="AE149" s="47"/>
      <c r="AF149" s="47"/>
      <c r="AG149" s="47"/>
      <c r="AH149" s="47"/>
      <c r="AI149" s="47"/>
      <c r="AJ149" s="47"/>
      <c r="AK149" s="47"/>
      <c r="AL149" s="47"/>
      <c r="AM149" s="47"/>
      <c r="AN149" s="47"/>
      <c r="AO149" s="47"/>
      <c r="AP149" s="47"/>
      <c r="AQ149" s="47"/>
      <c r="AR149" s="47"/>
      <c r="AS149" s="47"/>
      <c r="AT149" s="47"/>
      <c r="AU149" s="47"/>
      <c r="AV149" s="47"/>
      <c r="AW149" s="47"/>
      <c r="AX149" s="47"/>
      <c r="AY149" s="47"/>
      <c r="AZ149" s="47"/>
      <c r="BA149" s="47"/>
      <c r="BB149" s="47"/>
      <c r="BC149" s="47"/>
      <c r="BD149" s="47"/>
      <c r="BE149" s="47"/>
      <c r="BF149" s="47"/>
      <c r="BG149" s="47"/>
      <c r="BH149" s="47"/>
      <c r="BI149" s="47"/>
      <c r="BJ149" s="47"/>
      <c r="BK149" s="47"/>
      <c r="BL149" s="47"/>
      <c r="BM149" s="47"/>
      <c r="BN149" s="47"/>
      <c r="BO149" s="47"/>
      <c r="BP149" s="47"/>
      <c r="BQ149" s="47"/>
      <c r="BR149" s="47"/>
      <c r="BS149" s="47"/>
      <c r="BT149" s="47"/>
      <c r="BU149" s="47"/>
      <c r="BV149" s="47"/>
      <c r="BW149" s="47"/>
      <c r="BX149" s="47"/>
      <c r="BY149" s="47"/>
      <c r="BZ149" s="47"/>
      <c r="CA149" s="47"/>
      <c r="CB149" s="47"/>
      <c r="CC149" s="47"/>
      <c r="CD149" s="47"/>
      <c r="CE149" s="47"/>
      <c r="CF149" s="47"/>
      <c r="CG149" s="47"/>
      <c r="CH149" s="47"/>
      <c r="CI149" s="47"/>
      <c r="CJ149" s="47"/>
      <c r="CK149" s="47"/>
      <c r="CL149" s="47"/>
      <c r="CM149" s="47"/>
      <c r="CN149" s="47"/>
      <c r="CO149" s="47"/>
      <c r="CP149" s="47"/>
      <c r="CQ149" s="47"/>
      <c r="CR149" s="47"/>
      <c r="CS149" s="47"/>
      <c r="CT149" s="47"/>
      <c r="CU149" s="47"/>
      <c r="CV149" s="47"/>
      <c r="CW149" s="47"/>
      <c r="CX149" s="47"/>
      <c r="CY149" s="47"/>
      <c r="CZ149" s="47"/>
      <c r="DA149" s="47"/>
      <c r="DB149" s="47"/>
      <c r="DC149" s="47"/>
      <c r="DD149" s="47"/>
      <c r="DE149" s="47"/>
      <c r="DF149" s="47"/>
      <c r="DG149" s="47"/>
      <c r="DH149" s="47"/>
      <c r="DI149" s="47"/>
      <c r="DJ149" s="47"/>
      <c r="DK149" s="47"/>
      <c r="DL149" s="47"/>
      <c r="DM149" s="237"/>
      <c r="DN149" s="237"/>
      <c r="DO149" s="237"/>
    </row>
    <row r="150" spans="1:192">
      <c r="A150" s="114"/>
      <c r="B150" s="479"/>
      <c r="C150" s="479"/>
      <c r="D150" s="479"/>
      <c r="E150" s="931" t="s">
        <v>289</v>
      </c>
      <c r="F150" s="931"/>
      <c r="G150" s="931"/>
      <c r="H150" s="115"/>
      <c r="I150" s="115"/>
      <c r="J150" s="115"/>
      <c r="K150" s="115"/>
      <c r="L150" s="115"/>
      <c r="M150" s="115"/>
      <c r="N150" s="115"/>
      <c r="O150" s="115"/>
      <c r="P150" s="115"/>
      <c r="Q150" s="115"/>
      <c r="R150" s="115"/>
      <c r="S150" s="115"/>
      <c r="T150" s="114"/>
      <c r="U150" s="114"/>
      <c r="V150" s="114"/>
      <c r="W150" s="114"/>
      <c r="X150" s="114"/>
      <c r="Y150" s="114"/>
      <c r="Z150" s="114"/>
      <c r="AA150" s="114"/>
      <c r="AB150" s="114"/>
      <c r="AC150" s="114"/>
      <c r="AD150" s="114"/>
      <c r="AE150" s="114"/>
      <c r="AF150" s="114"/>
      <c r="AG150" s="114"/>
      <c r="AH150" s="114"/>
      <c r="AI150" s="114"/>
      <c r="AJ150" s="114"/>
      <c r="AK150" s="114"/>
      <c r="AL150" s="114"/>
      <c r="AM150" s="114"/>
      <c r="AN150" s="114"/>
      <c r="AO150" s="114"/>
      <c r="AP150" s="114"/>
      <c r="AQ150" s="114"/>
      <c r="AR150" s="114"/>
      <c r="AS150" s="114"/>
      <c r="AT150" s="114"/>
      <c r="AU150" s="114"/>
      <c r="AV150" s="114"/>
      <c r="AW150" s="114"/>
      <c r="AX150" s="114"/>
      <c r="AY150" s="114"/>
      <c r="AZ150" s="114"/>
      <c r="BA150" s="114"/>
      <c r="BB150" s="114"/>
      <c r="BC150" s="114"/>
      <c r="BD150" s="114"/>
      <c r="BE150" s="114"/>
      <c r="BF150" s="114"/>
      <c r="BG150" s="114"/>
      <c r="BH150" s="114"/>
      <c r="BI150" s="114"/>
      <c r="BJ150" s="114"/>
      <c r="BK150" s="114"/>
      <c r="BL150" s="114"/>
      <c r="BM150" s="114"/>
      <c r="BN150" s="114"/>
      <c r="BO150" s="114"/>
      <c r="BP150" s="114"/>
      <c r="BQ150" s="114"/>
      <c r="BR150" s="114"/>
      <c r="BS150" s="114"/>
      <c r="BT150" s="114"/>
      <c r="BU150" s="114"/>
      <c r="BV150" s="114"/>
      <c r="BW150" s="114"/>
      <c r="BX150" s="114"/>
      <c r="BY150" s="114"/>
      <c r="BZ150" s="114"/>
      <c r="CA150" s="114"/>
      <c r="CB150" s="114"/>
      <c r="CC150" s="114"/>
      <c r="CD150" s="114"/>
      <c r="CE150" s="114"/>
      <c r="CF150" s="114"/>
      <c r="CG150" s="114"/>
      <c r="CH150" s="114"/>
      <c r="CI150" s="114"/>
      <c r="CJ150" s="114"/>
      <c r="CK150" s="114"/>
      <c r="CL150" s="114"/>
      <c r="CM150" s="114"/>
      <c r="CN150" s="114"/>
      <c r="CO150" s="114"/>
      <c r="CP150" s="114"/>
      <c r="CQ150" s="114"/>
      <c r="CR150" s="114"/>
      <c r="CS150" s="114"/>
      <c r="CT150" s="114"/>
      <c r="CU150" s="114"/>
      <c r="CV150" s="114"/>
      <c r="CW150" s="114"/>
      <c r="CX150" s="114"/>
      <c r="CY150" s="114"/>
      <c r="CZ150" s="114"/>
      <c r="DA150" s="114"/>
      <c r="DB150" s="114"/>
      <c r="DC150" s="114"/>
      <c r="DD150" s="114"/>
      <c r="DE150" s="114"/>
      <c r="DF150" s="114"/>
      <c r="DG150" s="114"/>
      <c r="DH150" s="114"/>
      <c r="DI150" s="114"/>
      <c r="DJ150" s="114"/>
      <c r="DK150" s="114"/>
      <c r="DL150" s="114"/>
      <c r="DM150" s="237"/>
      <c r="DN150" s="237"/>
      <c r="DO150" s="237"/>
    </row>
    <row r="151" spans="1:192">
      <c r="A151" s="237"/>
      <c r="B151" s="237"/>
      <c r="C151" s="237"/>
      <c r="D151" s="237"/>
      <c r="E151" s="237"/>
      <c r="F151" s="237"/>
      <c r="G151" s="237"/>
      <c r="H151" s="237"/>
      <c r="I151" s="237"/>
      <c r="J151" s="237"/>
      <c r="K151" s="237"/>
      <c r="L151" s="237"/>
      <c r="M151" s="237"/>
      <c r="N151" s="237"/>
      <c r="O151" s="237"/>
      <c r="P151" s="237"/>
      <c r="Q151" s="237"/>
      <c r="R151" s="237"/>
      <c r="S151" s="237"/>
      <c r="T151" s="237"/>
      <c r="U151" s="237"/>
      <c r="V151" s="237"/>
      <c r="W151" s="237"/>
      <c r="X151" s="237"/>
      <c r="Y151" s="237"/>
      <c r="Z151" s="237"/>
      <c r="AA151" s="237"/>
      <c r="AB151" s="237"/>
      <c r="AC151" s="237"/>
      <c r="AD151" s="237"/>
      <c r="AE151" s="237"/>
      <c r="AF151" s="237"/>
      <c r="AG151" s="237"/>
      <c r="AH151" s="237"/>
      <c r="AI151" s="237"/>
      <c r="AJ151" s="237"/>
      <c r="AK151" s="237"/>
      <c r="AL151" s="237"/>
      <c r="AM151" s="237"/>
      <c r="AN151" s="237"/>
      <c r="AO151" s="237"/>
      <c r="AP151" s="237"/>
      <c r="AQ151" s="237"/>
      <c r="AR151" s="237"/>
      <c r="AS151" s="237"/>
      <c r="AT151" s="237"/>
      <c r="AU151" s="237"/>
      <c r="AV151" s="237"/>
      <c r="AW151" s="237"/>
      <c r="AX151" s="237"/>
      <c r="AY151" s="237"/>
      <c r="AZ151" s="237"/>
      <c r="BA151" s="237"/>
      <c r="BB151" s="237"/>
      <c r="BC151" s="237"/>
      <c r="BD151" s="237"/>
      <c r="BE151" s="237"/>
      <c r="BF151" s="237"/>
      <c r="BG151" s="237"/>
      <c r="BH151" s="237"/>
      <c r="BI151" s="237"/>
      <c r="BJ151" s="237"/>
      <c r="BK151" s="237"/>
      <c r="BL151" s="237"/>
      <c r="BM151" s="237"/>
      <c r="BN151" s="237"/>
      <c r="BO151" s="237"/>
      <c r="BP151" s="237"/>
      <c r="BQ151" s="237"/>
      <c r="BR151" s="237"/>
      <c r="BS151" s="237"/>
      <c r="BT151" s="237"/>
      <c r="BU151" s="237"/>
      <c r="BV151" s="237"/>
      <c r="BW151" s="237"/>
      <c r="BX151" s="237"/>
      <c r="BY151" s="237"/>
      <c r="BZ151" s="237"/>
      <c r="CA151" s="237"/>
      <c r="CB151" s="237"/>
      <c r="CC151" s="237"/>
      <c r="CD151" s="237"/>
      <c r="CE151" s="237"/>
      <c r="CF151" s="237"/>
      <c r="CG151" s="237"/>
      <c r="CH151" s="237"/>
      <c r="CI151" s="237"/>
      <c r="CJ151" s="237"/>
      <c r="CK151" s="237"/>
      <c r="CL151" s="237"/>
      <c r="CM151" s="237"/>
      <c r="CN151" s="237"/>
      <c r="CO151" s="237"/>
      <c r="CP151" s="237"/>
      <c r="CQ151" s="237"/>
      <c r="CR151" s="237"/>
      <c r="CS151" s="237"/>
      <c r="CT151" s="237"/>
      <c r="CU151" s="237"/>
      <c r="CV151" s="237"/>
      <c r="CW151" s="237"/>
      <c r="CX151" s="237"/>
      <c r="CY151" s="237"/>
      <c r="CZ151" s="237"/>
      <c r="DA151" s="237"/>
      <c r="DB151" s="237"/>
      <c r="DC151" s="237"/>
      <c r="DD151" s="237"/>
      <c r="DE151" s="237"/>
      <c r="DF151" s="237"/>
      <c r="DG151" s="237"/>
      <c r="DH151" s="237"/>
      <c r="DI151" s="237"/>
      <c r="DJ151" s="237"/>
      <c r="DK151" s="237"/>
      <c r="DL151" s="237"/>
      <c r="DM151" s="237"/>
      <c r="DN151" s="237"/>
      <c r="DO151" s="237"/>
    </row>
    <row r="152" spans="1:192">
      <c r="A152" s="172"/>
      <c r="B152" s="172"/>
      <c r="C152" s="172"/>
      <c r="D152" s="172"/>
      <c r="E152" s="421" t="s">
        <v>150</v>
      </c>
      <c r="F152" s="890" t="str">
        <f>'PTRM input'!F246</f>
        <v>Standing Charge ($ per customer per year)</v>
      </c>
      <c r="G152" s="891"/>
      <c r="H152" s="891"/>
      <c r="I152" s="891"/>
      <c r="J152" s="891"/>
      <c r="K152" s="892"/>
      <c r="L152" s="890" t="str">
        <f>F152&amp;" [years 6-10]"</f>
        <v>Standing Charge ($ per customer per year) [years 6-10]</v>
      </c>
      <c r="M152" s="891"/>
      <c r="N152" s="891"/>
      <c r="O152" s="891"/>
      <c r="P152" s="892"/>
      <c r="Q152" s="890" t="str">
        <f>'PTRM input'!G246</f>
        <v>Demand Charge ($/kW pa)</v>
      </c>
      <c r="R152" s="891"/>
      <c r="S152" s="891"/>
      <c r="T152" s="891"/>
      <c r="U152" s="891"/>
      <c r="V152" s="892"/>
      <c r="W152" s="890" t="str">
        <f>Q152&amp;" [years 6-10]"</f>
        <v>Demand Charge ($/kW pa) [years 6-10]</v>
      </c>
      <c r="X152" s="891"/>
      <c r="Y152" s="891"/>
      <c r="Z152" s="891"/>
      <c r="AA152" s="892"/>
      <c r="AB152" s="890" t="str">
        <f>'PTRM input'!H246</f>
        <v>Demand Charge ($/kVA pa)</v>
      </c>
      <c r="AC152" s="891"/>
      <c r="AD152" s="891"/>
      <c r="AE152" s="891"/>
      <c r="AF152" s="891"/>
      <c r="AG152" s="892"/>
      <c r="AH152" s="890" t="str">
        <f>AB152&amp;" [years 6-10]"</f>
        <v>Demand Charge ($/kVA pa) [years 6-10]</v>
      </c>
      <c r="AI152" s="891"/>
      <c r="AJ152" s="891"/>
      <c r="AK152" s="891"/>
      <c r="AL152" s="892"/>
      <c r="AM152" s="935" t="str">
        <f>'PTRM input'!I246</f>
        <v>Peak Energy (c/KWh) BLK 1</v>
      </c>
      <c r="AN152" s="936"/>
      <c r="AO152" s="936"/>
      <c r="AP152" s="936"/>
      <c r="AQ152" s="936"/>
      <c r="AR152" s="937"/>
      <c r="AS152" s="890" t="str">
        <f>AM152&amp;" [years 6-10]"</f>
        <v>Peak Energy (c/KWh) BLK 1 [years 6-10]</v>
      </c>
      <c r="AT152" s="891"/>
      <c r="AU152" s="891"/>
      <c r="AV152" s="891"/>
      <c r="AW152" s="892"/>
      <c r="AX152" s="890" t="str">
        <f>'PTRM input'!J246</f>
        <v>Peak Energy (c/KWh) BLK 2</v>
      </c>
      <c r="AY152" s="891"/>
      <c r="AZ152" s="891"/>
      <c r="BA152" s="891"/>
      <c r="BB152" s="891"/>
      <c r="BC152" s="892"/>
      <c r="BD152" s="890" t="str">
        <f>AX152&amp;" [years 6-10]"</f>
        <v>Peak Energy (c/KWh) BLK 2 [years 6-10]</v>
      </c>
      <c r="BE152" s="891"/>
      <c r="BF152" s="891"/>
      <c r="BG152" s="891"/>
      <c r="BH152" s="892"/>
      <c r="BI152" s="935" t="str">
        <f>'PTRM input'!K246</f>
        <v>Peak Energy (c/KWh) BLK 3</v>
      </c>
      <c r="BJ152" s="936"/>
      <c r="BK152" s="936"/>
      <c r="BL152" s="936"/>
      <c r="BM152" s="936"/>
      <c r="BN152" s="937"/>
      <c r="BO152" s="890" t="str">
        <f>BI152&amp;" [years 6-10]"</f>
        <v>Peak Energy (c/KWh) BLK 3 [years 6-10]</v>
      </c>
      <c r="BP152" s="891"/>
      <c r="BQ152" s="891"/>
      <c r="BR152" s="891"/>
      <c r="BS152" s="892"/>
      <c r="BT152" s="890" t="str">
        <f>'PTRM input'!L246</f>
        <v>Peak Energy (c/KWh) BLK 4</v>
      </c>
      <c r="BU152" s="891"/>
      <c r="BV152" s="891"/>
      <c r="BW152" s="891"/>
      <c r="BX152" s="891"/>
      <c r="BY152" s="892"/>
      <c r="BZ152" s="890" t="str">
        <f>BT152&amp;" [years 6-10]"</f>
        <v>Peak Energy (c/KWh) BLK 4 [years 6-10]</v>
      </c>
      <c r="CA152" s="891"/>
      <c r="CB152" s="891"/>
      <c r="CC152" s="891"/>
      <c r="CD152" s="892"/>
      <c r="CE152" s="935" t="str">
        <f>'PTRM input'!M246</f>
        <v>Off Peak Energy Block 1 (c/kWh)</v>
      </c>
      <c r="CF152" s="936"/>
      <c r="CG152" s="936"/>
      <c r="CH152" s="936"/>
      <c r="CI152" s="936"/>
      <c r="CJ152" s="937"/>
      <c r="CK152" s="890" t="str">
        <f>CE152&amp;" [years 6-10]"</f>
        <v>Off Peak Energy Block 1 (c/kWh) [years 6-10]</v>
      </c>
      <c r="CL152" s="891"/>
      <c r="CM152" s="891"/>
      <c r="CN152" s="891"/>
      <c r="CO152" s="892"/>
      <c r="CP152" s="890" t="str">
        <f>'PTRM input'!N246</f>
        <v>Off Peak charges  Block 2  kWh (c/kWh)</v>
      </c>
      <c r="CQ152" s="891"/>
      <c r="CR152" s="891"/>
      <c r="CS152" s="891"/>
      <c r="CT152" s="891"/>
      <c r="CU152" s="892"/>
      <c r="CV152" s="890" t="str">
        <f>CP152&amp;" [years 6-10]"</f>
        <v>Off Peak charges  Block 2  kWh (c/kWh) [years 6-10]</v>
      </c>
      <c r="CW152" s="891"/>
      <c r="CX152" s="891"/>
      <c r="CY152" s="891"/>
      <c r="CZ152" s="892"/>
      <c r="DA152" s="890" t="str">
        <f>'PTRM input'!O246</f>
        <v>Summer Time of Use Tariffs  Pk  kWh (c/kWh)</v>
      </c>
      <c r="DB152" s="891"/>
      <c r="DC152" s="891"/>
      <c r="DD152" s="891"/>
      <c r="DE152" s="891"/>
      <c r="DF152" s="892"/>
      <c r="DG152" s="890" t="str">
        <f>DA152&amp;" [years 6-10]"</f>
        <v>Summer Time of Use Tariffs  Pk  kWh (c/kWh) [years 6-10]</v>
      </c>
      <c r="DH152" s="891"/>
      <c r="DI152" s="891"/>
      <c r="DJ152" s="891"/>
      <c r="DK152" s="892"/>
      <c r="DL152" s="890" t="str">
        <f>'PTRM input'!P246</f>
        <v>Summer Time of Use Tariffs  Sh  kWh (c/kWh)</v>
      </c>
      <c r="DM152" s="891"/>
      <c r="DN152" s="891"/>
      <c r="DO152" s="891"/>
      <c r="DP152" s="891"/>
      <c r="DQ152" s="892"/>
      <c r="DR152" s="890" t="str">
        <f>DL152&amp;" [years 6-10]"</f>
        <v>Summer Time of Use Tariffs  Sh  kWh (c/kWh) [years 6-10]</v>
      </c>
      <c r="DS152" s="891"/>
      <c r="DT152" s="891"/>
      <c r="DU152" s="891"/>
      <c r="DV152" s="892"/>
      <c r="DW152" s="890" t="str">
        <f>'PTRM input'!Q246</f>
        <v>Summer Time of Use Tariffs  Opk  kWh (c/kWh)</v>
      </c>
      <c r="DX152" s="891"/>
      <c r="DY152" s="891"/>
      <c r="DZ152" s="891"/>
      <c r="EA152" s="891"/>
      <c r="EB152" s="892"/>
      <c r="EC152" s="890" t="str">
        <f>DW152&amp;" [years 6-10]"</f>
        <v>Summer Time of Use Tariffs  Opk  kWh (c/kWh) [years 6-10]</v>
      </c>
      <c r="ED152" s="891"/>
      <c r="EE152" s="891"/>
      <c r="EF152" s="891"/>
      <c r="EG152" s="892"/>
      <c r="EH152" s="890" t="str">
        <f>'PTRM input'!R246</f>
        <v>Summer Time of Use Tariffs  Block 4  kWh (c/kWh)</v>
      </c>
      <c r="EI152" s="891"/>
      <c r="EJ152" s="891"/>
      <c r="EK152" s="891"/>
      <c r="EL152" s="891"/>
      <c r="EM152" s="892"/>
      <c r="EN152" s="890" t="str">
        <f>EH152&amp;" [years 6-10]"</f>
        <v>Summer Time of Use Tariffs  Block 4  kWh (c/kWh) [years 6-10]</v>
      </c>
      <c r="EO152" s="891"/>
      <c r="EP152" s="891"/>
      <c r="EQ152" s="891"/>
      <c r="ER152" s="892"/>
      <c r="ES152" s="890" t="str">
        <f>'PTRM input'!S246</f>
        <v>Non-Summer Time of Use Tariffs  Pk  kWh (c/kWh)</v>
      </c>
      <c r="ET152" s="891"/>
      <c r="EU152" s="891"/>
      <c r="EV152" s="891"/>
      <c r="EW152" s="891"/>
      <c r="EX152" s="892"/>
      <c r="EY152" s="890" t="str">
        <f>ES152&amp;" [years 6-10]"</f>
        <v>Non-Summer Time of Use Tariffs  Pk  kWh (c/kWh) [years 6-10]</v>
      </c>
      <c r="EZ152" s="891"/>
      <c r="FA152" s="891"/>
      <c r="FB152" s="891"/>
      <c r="FC152" s="892"/>
      <c r="FD152" s="890" t="str">
        <f>'PTRM input'!T246</f>
        <v>Non-Summer Time of Use Tariffs  Sh  kWh (c/kWh)</v>
      </c>
      <c r="FE152" s="891"/>
      <c r="FF152" s="891"/>
      <c r="FG152" s="891"/>
      <c r="FH152" s="891"/>
      <c r="FI152" s="892"/>
      <c r="FJ152" s="890" t="str">
        <f>FD152&amp;" [years 6-10]"</f>
        <v>Non-Summer Time of Use Tariffs  Sh  kWh (c/kWh) [years 6-10]</v>
      </c>
      <c r="FK152" s="891"/>
      <c r="FL152" s="891"/>
      <c r="FM152" s="891"/>
      <c r="FN152" s="892"/>
      <c r="FO152" s="890" t="str">
        <f>'PTRM input'!U246</f>
        <v>Non-Summer Time of Use Tariffs  Opk  kWh (c/kWh)</v>
      </c>
      <c r="FP152" s="891"/>
      <c r="FQ152" s="891"/>
      <c r="FR152" s="891"/>
      <c r="FS152" s="891"/>
      <c r="FT152" s="892"/>
      <c r="FU152" s="890" t="str">
        <f>FO152&amp;" [years 6-10]"</f>
        <v>Non-Summer Time of Use Tariffs  Opk  kWh (c/kWh) [years 6-10]</v>
      </c>
      <c r="FV152" s="891"/>
      <c r="FW152" s="891"/>
      <c r="FX152" s="891"/>
      <c r="FY152" s="892"/>
      <c r="FZ152" s="890" t="str">
        <f>'PTRM input'!V246</f>
        <v>Non-Summer Time of Use Tariffs  Block 4  kWh (c/kWh)</v>
      </c>
      <c r="GA152" s="891"/>
      <c r="GB152" s="891"/>
      <c r="GC152" s="891"/>
      <c r="GD152" s="891"/>
      <c r="GE152" s="892"/>
      <c r="GF152" s="890" t="str">
        <f>FZ152&amp;" [years 6-10]"</f>
        <v>Non-Summer Time of Use Tariffs  Block 4  kWh (c/kWh) [years 6-10]</v>
      </c>
      <c r="GG152" s="891"/>
      <c r="GH152" s="891"/>
      <c r="GI152" s="891"/>
      <c r="GJ152" s="892"/>
    </row>
    <row r="153" spans="1:192">
      <c r="A153" s="29"/>
      <c r="B153" s="29"/>
      <c r="C153" s="29"/>
      <c r="D153" s="29"/>
      <c r="E153" s="59" t="s">
        <v>54</v>
      </c>
      <c r="F153" s="422" t="str">
        <f>$F$4</f>
        <v>2015</v>
      </c>
      <c r="G153" s="423">
        <f>$G$4</f>
        <v>2016</v>
      </c>
      <c r="H153" s="423" t="str">
        <f>$H$4</f>
        <v>2017</v>
      </c>
      <c r="I153" s="423" t="str">
        <f>$I$4</f>
        <v>2018</v>
      </c>
      <c r="J153" s="423" t="str">
        <f>$J$4</f>
        <v>2019</v>
      </c>
      <c r="K153" s="424" t="str">
        <f>$K$4</f>
        <v>2020</v>
      </c>
      <c r="L153" s="422" t="str">
        <f>$L$4</f>
        <v>2021</v>
      </c>
      <c r="M153" s="423" t="str">
        <f>$M$4</f>
        <v>2022</v>
      </c>
      <c r="N153" s="423" t="str">
        <f>$N$4</f>
        <v>2023</v>
      </c>
      <c r="O153" s="423" t="str">
        <f>$O$4</f>
        <v>2024</v>
      </c>
      <c r="P153" s="424" t="str">
        <f>$P$4</f>
        <v>2025</v>
      </c>
      <c r="Q153" s="422" t="str">
        <f>$F$4</f>
        <v>2015</v>
      </c>
      <c r="R153" s="423">
        <f>$G$4</f>
        <v>2016</v>
      </c>
      <c r="S153" s="423" t="str">
        <f>$H$4</f>
        <v>2017</v>
      </c>
      <c r="T153" s="423" t="str">
        <f>$I$4</f>
        <v>2018</v>
      </c>
      <c r="U153" s="423" t="str">
        <f>$J$4</f>
        <v>2019</v>
      </c>
      <c r="V153" s="424" t="str">
        <f>$K$4</f>
        <v>2020</v>
      </c>
      <c r="W153" s="422" t="str">
        <f>$L$4</f>
        <v>2021</v>
      </c>
      <c r="X153" s="423" t="str">
        <f>$M$4</f>
        <v>2022</v>
      </c>
      <c r="Y153" s="423" t="str">
        <f>$N$4</f>
        <v>2023</v>
      </c>
      <c r="Z153" s="423" t="str">
        <f>$O$4</f>
        <v>2024</v>
      </c>
      <c r="AA153" s="424" t="str">
        <f>$P$4</f>
        <v>2025</v>
      </c>
      <c r="AB153" s="422" t="str">
        <f>$F$4</f>
        <v>2015</v>
      </c>
      <c r="AC153" s="423">
        <f>$G$4</f>
        <v>2016</v>
      </c>
      <c r="AD153" s="423" t="str">
        <f>$H$4</f>
        <v>2017</v>
      </c>
      <c r="AE153" s="423" t="str">
        <f>$I$4</f>
        <v>2018</v>
      </c>
      <c r="AF153" s="423" t="str">
        <f>$J$4</f>
        <v>2019</v>
      </c>
      <c r="AG153" s="424" t="str">
        <f>$K$4</f>
        <v>2020</v>
      </c>
      <c r="AH153" s="422" t="str">
        <f>$L$4</f>
        <v>2021</v>
      </c>
      <c r="AI153" s="423" t="str">
        <f>$M$4</f>
        <v>2022</v>
      </c>
      <c r="AJ153" s="423" t="str">
        <f>$N$4</f>
        <v>2023</v>
      </c>
      <c r="AK153" s="423" t="str">
        <f>$O$4</f>
        <v>2024</v>
      </c>
      <c r="AL153" s="424" t="str">
        <f>$P$4</f>
        <v>2025</v>
      </c>
      <c r="AM153" s="422" t="str">
        <f>$F$4</f>
        <v>2015</v>
      </c>
      <c r="AN153" s="423">
        <f>$G$4</f>
        <v>2016</v>
      </c>
      <c r="AO153" s="423" t="str">
        <f>$H$4</f>
        <v>2017</v>
      </c>
      <c r="AP153" s="423" t="str">
        <f>$I$4</f>
        <v>2018</v>
      </c>
      <c r="AQ153" s="423" t="str">
        <f>$J$4</f>
        <v>2019</v>
      </c>
      <c r="AR153" s="424" t="str">
        <f>$K$4</f>
        <v>2020</v>
      </c>
      <c r="AS153" s="422" t="str">
        <f>$L$4</f>
        <v>2021</v>
      </c>
      <c r="AT153" s="423" t="str">
        <f>$M$4</f>
        <v>2022</v>
      </c>
      <c r="AU153" s="423" t="str">
        <f>$N$4</f>
        <v>2023</v>
      </c>
      <c r="AV153" s="423" t="str">
        <f>$O$4</f>
        <v>2024</v>
      </c>
      <c r="AW153" s="424" t="str">
        <f>$P$4</f>
        <v>2025</v>
      </c>
      <c r="AX153" s="422" t="str">
        <f>$F$4</f>
        <v>2015</v>
      </c>
      <c r="AY153" s="423">
        <f>$G$4</f>
        <v>2016</v>
      </c>
      <c r="AZ153" s="423" t="str">
        <f>$H$4</f>
        <v>2017</v>
      </c>
      <c r="BA153" s="423" t="str">
        <f>$I$4</f>
        <v>2018</v>
      </c>
      <c r="BB153" s="423" t="str">
        <f>$J$4</f>
        <v>2019</v>
      </c>
      <c r="BC153" s="424" t="str">
        <f>$K$4</f>
        <v>2020</v>
      </c>
      <c r="BD153" s="422" t="str">
        <f>$L$4</f>
        <v>2021</v>
      </c>
      <c r="BE153" s="423" t="str">
        <f>$M$4</f>
        <v>2022</v>
      </c>
      <c r="BF153" s="423" t="str">
        <f>$N$4</f>
        <v>2023</v>
      </c>
      <c r="BG153" s="423" t="str">
        <f>$O$4</f>
        <v>2024</v>
      </c>
      <c r="BH153" s="424" t="str">
        <f>$P$4</f>
        <v>2025</v>
      </c>
      <c r="BI153" s="422" t="str">
        <f>$F$4</f>
        <v>2015</v>
      </c>
      <c r="BJ153" s="423">
        <f>$G$4</f>
        <v>2016</v>
      </c>
      <c r="BK153" s="423" t="str">
        <f>$H$4</f>
        <v>2017</v>
      </c>
      <c r="BL153" s="423" t="str">
        <f>$I$4</f>
        <v>2018</v>
      </c>
      <c r="BM153" s="423" t="str">
        <f>$J$4</f>
        <v>2019</v>
      </c>
      <c r="BN153" s="424" t="str">
        <f>$K$4</f>
        <v>2020</v>
      </c>
      <c r="BO153" s="422" t="str">
        <f>$L$4</f>
        <v>2021</v>
      </c>
      <c r="BP153" s="423" t="str">
        <f>$M$4</f>
        <v>2022</v>
      </c>
      <c r="BQ153" s="423" t="str">
        <f>$N$4</f>
        <v>2023</v>
      </c>
      <c r="BR153" s="423" t="str">
        <f>$O$4</f>
        <v>2024</v>
      </c>
      <c r="BS153" s="424" t="str">
        <f>$P$4</f>
        <v>2025</v>
      </c>
      <c r="BT153" s="422" t="str">
        <f>$F$4</f>
        <v>2015</v>
      </c>
      <c r="BU153" s="423">
        <f>$G$4</f>
        <v>2016</v>
      </c>
      <c r="BV153" s="423" t="str">
        <f>$H$4</f>
        <v>2017</v>
      </c>
      <c r="BW153" s="423" t="str">
        <f>$I$4</f>
        <v>2018</v>
      </c>
      <c r="BX153" s="423" t="str">
        <f>$J$4</f>
        <v>2019</v>
      </c>
      <c r="BY153" s="424" t="str">
        <f>$K$4</f>
        <v>2020</v>
      </c>
      <c r="BZ153" s="422" t="str">
        <f>$L$4</f>
        <v>2021</v>
      </c>
      <c r="CA153" s="423" t="str">
        <f>$M$4</f>
        <v>2022</v>
      </c>
      <c r="CB153" s="423" t="str">
        <f>$N$4</f>
        <v>2023</v>
      </c>
      <c r="CC153" s="423" t="str">
        <f>$O$4</f>
        <v>2024</v>
      </c>
      <c r="CD153" s="424" t="str">
        <f>$P$4</f>
        <v>2025</v>
      </c>
      <c r="CE153" s="422" t="str">
        <f>$F$4</f>
        <v>2015</v>
      </c>
      <c r="CF153" s="423">
        <f>$G$4</f>
        <v>2016</v>
      </c>
      <c r="CG153" s="423" t="str">
        <f>$H$4</f>
        <v>2017</v>
      </c>
      <c r="CH153" s="423" t="str">
        <f>$I$4</f>
        <v>2018</v>
      </c>
      <c r="CI153" s="423" t="str">
        <f>$J$4</f>
        <v>2019</v>
      </c>
      <c r="CJ153" s="424" t="str">
        <f>$K$4</f>
        <v>2020</v>
      </c>
      <c r="CK153" s="422" t="str">
        <f>$L$4</f>
        <v>2021</v>
      </c>
      <c r="CL153" s="423" t="str">
        <f>$M$4</f>
        <v>2022</v>
      </c>
      <c r="CM153" s="423" t="str">
        <f>$N$4</f>
        <v>2023</v>
      </c>
      <c r="CN153" s="423" t="str">
        <f>$O$4</f>
        <v>2024</v>
      </c>
      <c r="CO153" s="424" t="str">
        <f>$P$4</f>
        <v>2025</v>
      </c>
      <c r="CP153" s="422" t="str">
        <f>$F$4</f>
        <v>2015</v>
      </c>
      <c r="CQ153" s="423">
        <f>$G$4</f>
        <v>2016</v>
      </c>
      <c r="CR153" s="423" t="str">
        <f>$H$4</f>
        <v>2017</v>
      </c>
      <c r="CS153" s="423" t="str">
        <f>$I$4</f>
        <v>2018</v>
      </c>
      <c r="CT153" s="423" t="str">
        <f>$J$4</f>
        <v>2019</v>
      </c>
      <c r="CU153" s="424" t="str">
        <f>$K$4</f>
        <v>2020</v>
      </c>
      <c r="CV153" s="422" t="str">
        <f>$L$4</f>
        <v>2021</v>
      </c>
      <c r="CW153" s="423" t="str">
        <f>$M$4</f>
        <v>2022</v>
      </c>
      <c r="CX153" s="423" t="str">
        <f>$N$4</f>
        <v>2023</v>
      </c>
      <c r="CY153" s="423" t="str">
        <f>$O$4</f>
        <v>2024</v>
      </c>
      <c r="CZ153" s="424" t="str">
        <f>$P$4</f>
        <v>2025</v>
      </c>
      <c r="DA153" s="422" t="str">
        <f>$F$4</f>
        <v>2015</v>
      </c>
      <c r="DB153" s="423">
        <f>$G$4</f>
        <v>2016</v>
      </c>
      <c r="DC153" s="423" t="str">
        <f>$H$4</f>
        <v>2017</v>
      </c>
      <c r="DD153" s="423" t="str">
        <f>$I$4</f>
        <v>2018</v>
      </c>
      <c r="DE153" s="423" t="str">
        <f>$J$4</f>
        <v>2019</v>
      </c>
      <c r="DF153" s="424" t="str">
        <f>$K$4</f>
        <v>2020</v>
      </c>
      <c r="DG153" s="422" t="str">
        <f>$L$4</f>
        <v>2021</v>
      </c>
      <c r="DH153" s="423" t="str">
        <f>$M$4</f>
        <v>2022</v>
      </c>
      <c r="DI153" s="423" t="str">
        <f>$N$4</f>
        <v>2023</v>
      </c>
      <c r="DJ153" s="423" t="str">
        <f>$O$4</f>
        <v>2024</v>
      </c>
      <c r="DK153" s="424" t="str">
        <f>$P$4</f>
        <v>2025</v>
      </c>
      <c r="DL153" s="422" t="str">
        <f>$F$4</f>
        <v>2015</v>
      </c>
      <c r="DM153" s="423">
        <f>$G$4</f>
        <v>2016</v>
      </c>
      <c r="DN153" s="423" t="str">
        <f>$H$4</f>
        <v>2017</v>
      </c>
      <c r="DO153" s="423" t="str">
        <f>$I$4</f>
        <v>2018</v>
      </c>
      <c r="DP153" s="423" t="str">
        <f>$J$4</f>
        <v>2019</v>
      </c>
      <c r="DQ153" s="424" t="str">
        <f>$K$4</f>
        <v>2020</v>
      </c>
      <c r="DR153" s="422" t="str">
        <f>$L$4</f>
        <v>2021</v>
      </c>
      <c r="DS153" s="423" t="str">
        <f>$M$4</f>
        <v>2022</v>
      </c>
      <c r="DT153" s="423" t="str">
        <f>$N$4</f>
        <v>2023</v>
      </c>
      <c r="DU153" s="423" t="str">
        <f>$O$4</f>
        <v>2024</v>
      </c>
      <c r="DV153" s="424" t="str">
        <f>$P$4</f>
        <v>2025</v>
      </c>
      <c r="DW153" s="422" t="str">
        <f>$F$4</f>
        <v>2015</v>
      </c>
      <c r="DX153" s="423">
        <f>$G$4</f>
        <v>2016</v>
      </c>
      <c r="DY153" s="423" t="str">
        <f>$H$4</f>
        <v>2017</v>
      </c>
      <c r="DZ153" s="423" t="str">
        <f>$I$4</f>
        <v>2018</v>
      </c>
      <c r="EA153" s="423" t="str">
        <f>$J$4</f>
        <v>2019</v>
      </c>
      <c r="EB153" s="424" t="str">
        <f>$K$4</f>
        <v>2020</v>
      </c>
      <c r="EC153" s="422" t="str">
        <f>$L$4</f>
        <v>2021</v>
      </c>
      <c r="ED153" s="423" t="str">
        <f>$M$4</f>
        <v>2022</v>
      </c>
      <c r="EE153" s="423" t="str">
        <f>$N$4</f>
        <v>2023</v>
      </c>
      <c r="EF153" s="423" t="str">
        <f>$O$4</f>
        <v>2024</v>
      </c>
      <c r="EG153" s="424" t="str">
        <f>$P$4</f>
        <v>2025</v>
      </c>
      <c r="EH153" s="422" t="str">
        <f>$F$4</f>
        <v>2015</v>
      </c>
      <c r="EI153" s="423">
        <f>$G$4</f>
        <v>2016</v>
      </c>
      <c r="EJ153" s="423" t="str">
        <f>$H$4</f>
        <v>2017</v>
      </c>
      <c r="EK153" s="423" t="str">
        <f>$I$4</f>
        <v>2018</v>
      </c>
      <c r="EL153" s="423" t="str">
        <f>$J$4</f>
        <v>2019</v>
      </c>
      <c r="EM153" s="424" t="str">
        <f>$K$4</f>
        <v>2020</v>
      </c>
      <c r="EN153" s="422" t="str">
        <f>$L$4</f>
        <v>2021</v>
      </c>
      <c r="EO153" s="423" t="str">
        <f>$M$4</f>
        <v>2022</v>
      </c>
      <c r="EP153" s="423" t="str">
        <f>$N$4</f>
        <v>2023</v>
      </c>
      <c r="EQ153" s="423" t="str">
        <f>$O$4</f>
        <v>2024</v>
      </c>
      <c r="ER153" s="424" t="str">
        <f>$P$4</f>
        <v>2025</v>
      </c>
      <c r="ES153" s="422" t="str">
        <f>$F$4</f>
        <v>2015</v>
      </c>
      <c r="ET153" s="423">
        <f>$G$4</f>
        <v>2016</v>
      </c>
      <c r="EU153" s="423" t="str">
        <f>$H$4</f>
        <v>2017</v>
      </c>
      <c r="EV153" s="423" t="str">
        <f>$I$4</f>
        <v>2018</v>
      </c>
      <c r="EW153" s="423" t="str">
        <f>$J$4</f>
        <v>2019</v>
      </c>
      <c r="EX153" s="424" t="str">
        <f>$K$4</f>
        <v>2020</v>
      </c>
      <c r="EY153" s="422" t="str">
        <f>$L$4</f>
        <v>2021</v>
      </c>
      <c r="EZ153" s="423" t="str">
        <f>$M$4</f>
        <v>2022</v>
      </c>
      <c r="FA153" s="423" t="str">
        <f>$N$4</f>
        <v>2023</v>
      </c>
      <c r="FB153" s="423" t="str">
        <f>$O$4</f>
        <v>2024</v>
      </c>
      <c r="FC153" s="424" t="str">
        <f>$P$4</f>
        <v>2025</v>
      </c>
      <c r="FD153" s="422" t="str">
        <f>$F$4</f>
        <v>2015</v>
      </c>
      <c r="FE153" s="423">
        <f>$G$4</f>
        <v>2016</v>
      </c>
      <c r="FF153" s="423" t="str">
        <f>$H$4</f>
        <v>2017</v>
      </c>
      <c r="FG153" s="423" t="str">
        <f>$I$4</f>
        <v>2018</v>
      </c>
      <c r="FH153" s="423" t="str">
        <f>$J$4</f>
        <v>2019</v>
      </c>
      <c r="FI153" s="424" t="str">
        <f>$K$4</f>
        <v>2020</v>
      </c>
      <c r="FJ153" s="422" t="str">
        <f>$L$4</f>
        <v>2021</v>
      </c>
      <c r="FK153" s="423" t="str">
        <f>$M$4</f>
        <v>2022</v>
      </c>
      <c r="FL153" s="423" t="str">
        <f>$N$4</f>
        <v>2023</v>
      </c>
      <c r="FM153" s="423" t="str">
        <f>$O$4</f>
        <v>2024</v>
      </c>
      <c r="FN153" s="424" t="str">
        <f>$P$4</f>
        <v>2025</v>
      </c>
      <c r="FO153" s="422" t="str">
        <f>$F$4</f>
        <v>2015</v>
      </c>
      <c r="FP153" s="423">
        <f>$G$4</f>
        <v>2016</v>
      </c>
      <c r="FQ153" s="423" t="str">
        <f>$H$4</f>
        <v>2017</v>
      </c>
      <c r="FR153" s="423" t="str">
        <f>$I$4</f>
        <v>2018</v>
      </c>
      <c r="FS153" s="423" t="str">
        <f>$J$4</f>
        <v>2019</v>
      </c>
      <c r="FT153" s="424" t="str">
        <f>$K$4</f>
        <v>2020</v>
      </c>
      <c r="FU153" s="422" t="str">
        <f>$L$4</f>
        <v>2021</v>
      </c>
      <c r="FV153" s="423" t="str">
        <f>$M$4</f>
        <v>2022</v>
      </c>
      <c r="FW153" s="423" t="str">
        <f>$N$4</f>
        <v>2023</v>
      </c>
      <c r="FX153" s="423" t="str">
        <f>$O$4</f>
        <v>2024</v>
      </c>
      <c r="FY153" s="424" t="str">
        <f>$P$4</f>
        <v>2025</v>
      </c>
      <c r="FZ153" s="422" t="str">
        <f>$F$4</f>
        <v>2015</v>
      </c>
      <c r="GA153" s="423">
        <f>$G$4</f>
        <v>2016</v>
      </c>
      <c r="GB153" s="423" t="str">
        <f>$H$4</f>
        <v>2017</v>
      </c>
      <c r="GC153" s="423" t="str">
        <f>$I$4</f>
        <v>2018</v>
      </c>
      <c r="GD153" s="423" t="str">
        <f>$J$4</f>
        <v>2019</v>
      </c>
      <c r="GE153" s="424" t="str">
        <f>$K$4</f>
        <v>2020</v>
      </c>
      <c r="GF153" s="422" t="str">
        <f>$L$4</f>
        <v>2021</v>
      </c>
      <c r="GG153" s="423" t="str">
        <f>$M$4</f>
        <v>2022</v>
      </c>
      <c r="GH153" s="423" t="str">
        <f>$N$4</f>
        <v>2023</v>
      </c>
      <c r="GI153" s="423" t="str">
        <f>$O$4</f>
        <v>2024</v>
      </c>
      <c r="GJ153" s="424" t="str">
        <f>$P$4</f>
        <v>2025</v>
      </c>
    </row>
    <row r="154" spans="1:192" s="89" customFormat="1" outlineLevel="1">
      <c r="A154" s="29"/>
      <c r="B154" s="29"/>
      <c r="C154" s="29"/>
      <c r="D154" s="29"/>
      <c r="E154" s="444" t="str">
        <f t="shared" ref="E154:E177" si="7">E14</f>
        <v>Residential Single Rate</v>
      </c>
      <c r="F154" s="462">
        <f>'PTRM input'!F248</f>
        <v>103.2208</v>
      </c>
      <c r="G154" s="432">
        <f t="shared" ref="G154:G185" si="8">F154*(1-P_0_WAPC)*(1+f)</f>
        <v>105.64596985854637</v>
      </c>
      <c r="H154" s="432">
        <f t="shared" ref="H154" si="9">G154*(1-X_02_WAPC)*(1+f)</f>
        <v>108.12811901625338</v>
      </c>
      <c r="I154" s="432">
        <f t="shared" ref="I154" si="10">H154*(1-X_03_WAPC)*(1+f)</f>
        <v>110.66858620018851</v>
      </c>
      <c r="J154" s="432">
        <f t="shared" ref="J154" si="11">I154*(1-X_04_WAPC)*(1+f)</f>
        <v>113.26874159077488</v>
      </c>
      <c r="K154" s="463">
        <f t="shared" ref="K154" si="12">J154*(1-X_05_WAPC)*(1+f)</f>
        <v>115.92998756078697</v>
      </c>
      <c r="L154" s="462">
        <f t="shared" ref="L154" si="13">K154*(1-X_06_WAPC)*(1+f)</f>
        <v>118.65375943170906</v>
      </c>
      <c r="M154" s="432">
        <f t="shared" ref="M154" si="14">L154*(1-X_07_WAPC)*(1+f)</f>
        <v>121.44152624786426</v>
      </c>
      <c r="N154" s="432">
        <f t="shared" ref="N154" si="15">M154*(1-X_08_WAPC)*(1+f)</f>
        <v>124.29479156873164</v>
      </c>
      <c r="O154" s="432">
        <f t="shared" ref="O154" si="16">N154*(1-X_09_WAPC)*(1+f)</f>
        <v>127.21509427987891</v>
      </c>
      <c r="P154" s="463">
        <f t="shared" ref="P154" si="17">O154*(1-X_10_WAPC)*(1+f)</f>
        <v>130.20400942294791</v>
      </c>
      <c r="Q154" s="462">
        <f>'PTRM input'!G248</f>
        <v>0</v>
      </c>
      <c r="R154" s="432">
        <f t="shared" ref="R154" si="18">Q154*(1-P_0_WAPC)*(1+f)</f>
        <v>0</v>
      </c>
      <c r="S154" s="432">
        <f t="shared" ref="S154" si="19">R154*(1-X_02_WAPC)*(1+f)</f>
        <v>0</v>
      </c>
      <c r="T154" s="432">
        <f t="shared" ref="T154" si="20">S154*(1-X_03_WAPC)*(1+f)</f>
        <v>0</v>
      </c>
      <c r="U154" s="432">
        <f t="shared" ref="U154" si="21">T154*(1-X_04_WAPC)*(1+f)</f>
        <v>0</v>
      </c>
      <c r="V154" s="463">
        <f t="shared" ref="V154" si="22">U154*(1-X_05_WAPC)*(1+f)</f>
        <v>0</v>
      </c>
      <c r="W154" s="462">
        <f t="shared" ref="W154" si="23">V154*(1-X_06_WAPC)*(1+f)</f>
        <v>0</v>
      </c>
      <c r="X154" s="432">
        <f t="shared" ref="X154" si="24">W154*(1-X_07_WAPC)*(1+f)</f>
        <v>0</v>
      </c>
      <c r="Y154" s="432">
        <f t="shared" ref="Y154" si="25">X154*(1-X_08_WAPC)*(1+f)</f>
        <v>0</v>
      </c>
      <c r="Z154" s="432">
        <f t="shared" ref="Z154" si="26">Y154*(1-X_09_WAPC)*(1+f)</f>
        <v>0</v>
      </c>
      <c r="AA154" s="463">
        <f t="shared" ref="AA154" si="27">Z154*(1-X_10_WAPC)*(1+f)</f>
        <v>0</v>
      </c>
      <c r="AB154" s="462">
        <f>'PTRM input'!H248</f>
        <v>0</v>
      </c>
      <c r="AC154" s="432">
        <f t="shared" ref="AC154" si="28">AB154*(1-P_0_WAPC)*(1+f)</f>
        <v>0</v>
      </c>
      <c r="AD154" s="432">
        <f t="shared" ref="AD154" si="29">AC154*(1-X_02_WAPC)*(1+f)</f>
        <v>0</v>
      </c>
      <c r="AE154" s="432">
        <f t="shared" ref="AE154" si="30">AD154*(1-X_03_WAPC)*(1+f)</f>
        <v>0</v>
      </c>
      <c r="AF154" s="432">
        <f t="shared" ref="AF154" si="31">AE154*(1-X_04_WAPC)*(1+f)</f>
        <v>0</v>
      </c>
      <c r="AG154" s="463">
        <f t="shared" ref="AG154" si="32">AF154*(1-X_05_WAPC)*(1+f)</f>
        <v>0</v>
      </c>
      <c r="AH154" s="462">
        <f t="shared" ref="AH154" si="33">AG154*(1-X_06_WAPC)*(1+f)</f>
        <v>0</v>
      </c>
      <c r="AI154" s="432">
        <f t="shared" ref="AI154" si="34">AH154*(1-X_07_WAPC)*(1+f)</f>
        <v>0</v>
      </c>
      <c r="AJ154" s="432">
        <f t="shared" ref="AJ154" si="35">AI154*(1-X_08_WAPC)*(1+f)</f>
        <v>0</v>
      </c>
      <c r="AK154" s="432">
        <f t="shared" ref="AK154" si="36">AJ154*(1-X_09_WAPC)*(1+f)</f>
        <v>0</v>
      </c>
      <c r="AL154" s="463">
        <f t="shared" ref="AL154" si="37">AK154*(1-X_10_WAPC)*(1+f)</f>
        <v>0</v>
      </c>
      <c r="AM154" s="462">
        <f>'PTRM input'!I248</f>
        <v>6.1817000000000002</v>
      </c>
      <c r="AN154" s="432">
        <f t="shared" ref="AN154" si="38">AM154*(1-P_0_WAPC)*(1+f)</f>
        <v>6.3269388715702268</v>
      </c>
      <c r="AO154" s="432">
        <f t="shared" ref="AO154" si="39">AN154*(1-X_02_WAPC)*(1+f)</f>
        <v>6.4755901264355007</v>
      </c>
      <c r="AP154" s="432">
        <f t="shared" ref="AP154" si="40">AO154*(1-X_03_WAPC)*(1+f)</f>
        <v>6.6277339384475349</v>
      </c>
      <c r="AQ154" s="432">
        <f t="shared" ref="AQ154" si="41">AP154*(1-X_04_WAPC)*(1+f)</f>
        <v>6.7834523651404854</v>
      </c>
      <c r="AR154" s="463">
        <f t="shared" ref="AR154" si="42">AQ154*(1-X_05_WAPC)*(1+f)</f>
        <v>6.9428293919880177</v>
      </c>
      <c r="AS154" s="462">
        <f t="shared" ref="AS154" si="43">AR154*(1-X_06_WAPC)*(1+f)</f>
        <v>7.105950977700191</v>
      </c>
      <c r="AT154" s="432">
        <f t="shared" ref="AT154" si="44">AS154*(1-X_07_WAPC)*(1+f)</f>
        <v>7.2729051005845955</v>
      </c>
      <c r="AU154" s="432">
        <f t="shared" ref="AU154" si="45">AT154*(1-X_08_WAPC)*(1+f)</f>
        <v>7.44378180599674</v>
      </c>
      <c r="AV154" s="432">
        <f t="shared" ref="AV154" si="46">AU154*(1-X_09_WAPC)*(1+f)</f>
        <v>7.6186732549052847</v>
      </c>
      <c r="AW154" s="463">
        <f t="shared" ref="AW154" si="47">AV154*(1-X_10_WAPC)*(1+f)</f>
        <v>7.7976737735983157</v>
      </c>
      <c r="AX154" s="462">
        <f>'PTRM input'!J248</f>
        <v>10.399100000000001</v>
      </c>
      <c r="AY154" s="432">
        <f t="shared" ref="AY154" si="48">AX154*(1-P_0_WAPC)*(1+f)</f>
        <v>10.643426568637421</v>
      </c>
      <c r="AZ154" s="432">
        <f t="shared" ref="AZ154" si="49">AY154*(1-X_02_WAPC)*(1+f)</f>
        <v>10.893493583288645</v>
      </c>
      <c r="BA154" s="432">
        <f t="shared" ref="BA154" si="50">AZ154*(1-X_03_WAPC)*(1+f)</f>
        <v>11.149435915574966</v>
      </c>
      <c r="BB154" s="432">
        <f t="shared" ref="BB154" si="51">BA154*(1-X_04_WAPC)*(1+f)</f>
        <v>11.411391605922711</v>
      </c>
      <c r="BC154" s="463">
        <f t="shared" ref="BC154" si="52">BB154*(1-X_05_WAPC)*(1+f)</f>
        <v>11.679501938014235</v>
      </c>
      <c r="BD154" s="462">
        <f t="shared" ref="BD154" si="53">BC154*(1-X_06_WAPC)*(1+f)</f>
        <v>11.953911514988119</v>
      </c>
      <c r="BE154" s="432">
        <f t="shared" ref="BE154" si="54">BD154*(1-X_07_WAPC)*(1+f)</f>
        <v>12.234768337429715</v>
      </c>
      <c r="BF154" s="432">
        <f t="shared" ref="BF154" si="55">BE154*(1-X_08_WAPC)*(1+f)</f>
        <v>12.522223883194057</v>
      </c>
      <c r="BG154" s="432">
        <f t="shared" ref="BG154" si="56">BF154*(1-X_09_WAPC)*(1+f)</f>
        <v>12.816433189104218</v>
      </c>
      <c r="BH154" s="463">
        <f t="shared" ref="BH154" si="57">BG154*(1-X_10_WAPC)*(1+f)</f>
        <v>13.117554934569171</v>
      </c>
      <c r="BI154" s="462">
        <f>'PTRM input'!K248</f>
        <v>13.594099999999999</v>
      </c>
      <c r="BJ154" s="432">
        <f t="shared" ref="BJ154" si="58">BI154*(1-P_0_WAPC)*(1+f)</f>
        <v>13.913493005809537</v>
      </c>
      <c r="BK154" s="432">
        <f t="shared" ref="BK154" si="59">BJ154*(1-X_02_WAPC)*(1+f)</f>
        <v>14.240390141510723</v>
      </c>
      <c r="BL154" s="432">
        <f t="shared" ref="BL154" si="60">BK154*(1-X_03_WAPC)*(1+f)</f>
        <v>14.574967716429079</v>
      </c>
      <c r="BM154" s="432">
        <f t="shared" ref="BM154" si="61">BL154*(1-X_04_WAPC)*(1+f)</f>
        <v>14.917406182272883</v>
      </c>
      <c r="BN154" s="463">
        <f t="shared" ref="BN154" si="62">BM154*(1-X_05_WAPC)*(1+f)</f>
        <v>15.26789023045834</v>
      </c>
      <c r="BO154" s="462">
        <f t="shared" ref="BO154" si="63">BN154*(1-X_06_WAPC)*(1+f)</f>
        <v>15.6266088917214</v>
      </c>
      <c r="BP154" s="432">
        <f t="shared" ref="BP154" si="64">BO154*(1-X_07_WAPC)*(1+f)</f>
        <v>15.993755638069958</v>
      </c>
      <c r="BQ154" s="432">
        <f t="shared" ref="BQ154" si="65">BP154*(1-X_08_WAPC)*(1+f)</f>
        <v>16.369528487131419</v>
      </c>
      <c r="BR154" s="432">
        <f t="shared" ref="BR154" si="66">BQ154*(1-X_09_WAPC)*(1+f)</f>
        <v>16.754130108951895</v>
      </c>
      <c r="BS154" s="463">
        <f t="shared" ref="BS154" si="67">BR154*(1-X_10_WAPC)*(1+f)</f>
        <v>17.147767935304667</v>
      </c>
      <c r="BT154" s="462">
        <f>'PTRM input'!L248</f>
        <v>13.694100000000001</v>
      </c>
      <c r="BU154" s="432">
        <f t="shared" ref="BU154" si="68">BT154*(1-P_0_WAPC)*(1+f)</f>
        <v>14.015842503060622</v>
      </c>
      <c r="BV154" s="432">
        <f t="shared" ref="BV154" si="69">BU154*(1-X_02_WAPC)*(1+f)</f>
        <v>14.34514433738622</v>
      </c>
      <c r="BW154" s="432">
        <f t="shared" ref="BW154" si="70">BV154*(1-X_03_WAPC)*(1+f)</f>
        <v>14.682183109257064</v>
      </c>
      <c r="BX154" s="432">
        <f t="shared" ref="BX154" si="71">BW154*(1-X_04_WAPC)*(1+f)</f>
        <v>15.027140597808099</v>
      </c>
      <c r="BY154" s="463">
        <f t="shared" ref="BY154" si="72">BX154*(1-X_05_WAPC)*(1+f)</f>
        <v>15.380202853070047</v>
      </c>
      <c r="BZ154" s="462">
        <f t="shared" ref="BZ154" si="73">BY154*(1-X_06_WAPC)*(1+f)</f>
        <v>15.741560296313988</v>
      </c>
      <c r="CA154" s="432">
        <f t="shared" ref="CA154" si="74">BZ154*(1-X_07_WAPC)*(1+f)</f>
        <v>16.111407822753531</v>
      </c>
      <c r="CB154" s="432">
        <f t="shared" ref="CB154" si="75">CA154*(1-X_08_WAPC)*(1+f)</f>
        <v>16.489944906659971</v>
      </c>
      <c r="CC154" s="432">
        <f t="shared" ref="CC154" si="76">CB154*(1-X_09_WAPC)*(1+f)</f>
        <v>16.877375708947124</v>
      </c>
      <c r="CD154" s="463">
        <f t="shared" ref="CD154" si="77">CC154*(1-X_10_WAPC)*(1+f)</f>
        <v>17.273909187283866</v>
      </c>
      <c r="CE154" s="462">
        <f>'PTRM input'!M248</f>
        <v>0</v>
      </c>
      <c r="CF154" s="432">
        <f t="shared" ref="CF154" si="78">CE154*(1-P_0_WAPC)*(1+f)</f>
        <v>0</v>
      </c>
      <c r="CG154" s="432">
        <f t="shared" ref="CG154" si="79">CF154*(1-X_02_WAPC)*(1+f)</f>
        <v>0</v>
      </c>
      <c r="CH154" s="432">
        <f t="shared" ref="CH154" si="80">CG154*(1-X_03_WAPC)*(1+f)</f>
        <v>0</v>
      </c>
      <c r="CI154" s="432">
        <f t="shared" ref="CI154" si="81">CH154*(1-X_04_WAPC)*(1+f)</f>
        <v>0</v>
      </c>
      <c r="CJ154" s="463">
        <f t="shared" ref="CJ154" si="82">CI154*(1-X_05_WAPC)*(1+f)</f>
        <v>0</v>
      </c>
      <c r="CK154" s="462">
        <f t="shared" ref="CK154" si="83">CJ154*(1-X_06_WAPC)*(1+f)</f>
        <v>0</v>
      </c>
      <c r="CL154" s="432">
        <f t="shared" ref="CL154" si="84">CK154*(1-X_07_WAPC)*(1+f)</f>
        <v>0</v>
      </c>
      <c r="CM154" s="432">
        <f t="shared" ref="CM154" si="85">CL154*(1-X_08_WAPC)*(1+f)</f>
        <v>0</v>
      </c>
      <c r="CN154" s="432">
        <f t="shared" ref="CN154" si="86">CM154*(1-X_09_WAPC)*(1+f)</f>
        <v>0</v>
      </c>
      <c r="CO154" s="463">
        <f t="shared" ref="CO154" si="87">CN154*(1-X_10_WAPC)*(1+f)</f>
        <v>0</v>
      </c>
      <c r="CP154" s="462">
        <f>'PTRM input'!N248</f>
        <v>0</v>
      </c>
      <c r="CQ154" s="432">
        <f t="shared" ref="CQ154" si="88">CP154*(1-P_0_WAPC)*(1+f)</f>
        <v>0</v>
      </c>
      <c r="CR154" s="432">
        <f t="shared" ref="CR154" si="89">CQ154*(1-X_02_WAPC)*(1+f)</f>
        <v>0</v>
      </c>
      <c r="CS154" s="432">
        <f t="shared" ref="CS154" si="90">CR154*(1-X_03_WAPC)*(1+f)</f>
        <v>0</v>
      </c>
      <c r="CT154" s="432">
        <f t="shared" ref="CT154" si="91">CS154*(1-X_04_WAPC)*(1+f)</f>
        <v>0</v>
      </c>
      <c r="CU154" s="463">
        <f t="shared" ref="CU154" si="92">CT154*(1-X_05_WAPC)*(1+f)</f>
        <v>0</v>
      </c>
      <c r="CV154" s="462">
        <f t="shared" ref="CV154" si="93">CU154*(1-X_06_WAPC)*(1+f)</f>
        <v>0</v>
      </c>
      <c r="CW154" s="432">
        <f t="shared" ref="CW154" si="94">CV154*(1-X_07_WAPC)*(1+f)</f>
        <v>0</v>
      </c>
      <c r="CX154" s="432">
        <f t="shared" ref="CX154" si="95">CW154*(1-X_08_WAPC)*(1+f)</f>
        <v>0</v>
      </c>
      <c r="CY154" s="432">
        <f t="shared" ref="CY154" si="96">CX154*(1-X_09_WAPC)*(1+f)</f>
        <v>0</v>
      </c>
      <c r="CZ154" s="463">
        <f t="shared" ref="CZ154" si="97">CY154*(1-X_10_WAPC)*(1+f)</f>
        <v>0</v>
      </c>
      <c r="DA154" s="462">
        <f>'PTRM input'!O248</f>
        <v>0</v>
      </c>
      <c r="DB154" s="432">
        <f t="shared" ref="DB154" si="98">DA154*(1-P_0_WAPC)*(1+f)</f>
        <v>0</v>
      </c>
      <c r="DC154" s="432">
        <f t="shared" ref="DC154" si="99">DB154*(1-X_02_WAPC)*(1+f)</f>
        <v>0</v>
      </c>
      <c r="DD154" s="432">
        <f t="shared" ref="DD154" si="100">DC154*(1-X_03_WAPC)*(1+f)</f>
        <v>0</v>
      </c>
      <c r="DE154" s="432">
        <f t="shared" ref="DE154" si="101">DD154*(1-X_04_WAPC)*(1+f)</f>
        <v>0</v>
      </c>
      <c r="DF154" s="463">
        <f t="shared" ref="DF154" si="102">DE154*(1-X_05_WAPC)*(1+f)</f>
        <v>0</v>
      </c>
      <c r="DG154" s="462">
        <f t="shared" ref="DG154" si="103">DF154*(1-X_06_WAPC)*(1+f)</f>
        <v>0</v>
      </c>
      <c r="DH154" s="432">
        <f t="shared" ref="DH154" si="104">DG154*(1-X_07_WAPC)*(1+f)</f>
        <v>0</v>
      </c>
      <c r="DI154" s="432">
        <f t="shared" ref="DI154" si="105">DH154*(1-X_08_WAPC)*(1+f)</f>
        <v>0</v>
      </c>
      <c r="DJ154" s="432">
        <f t="shared" ref="DJ154" si="106">DI154*(1-X_09_WAPC)*(1+f)</f>
        <v>0</v>
      </c>
      <c r="DK154" s="463">
        <f t="shared" ref="DK154" si="107">DJ154*(1-X_10_WAPC)*(1+f)</f>
        <v>0</v>
      </c>
      <c r="DL154" s="462">
        <f>'PTRM input'!P248</f>
        <v>0</v>
      </c>
      <c r="DM154" s="432">
        <f t="shared" ref="DM154" si="108">DL154*(1-P_0_WAPC)*(1+f)</f>
        <v>0</v>
      </c>
      <c r="DN154" s="432">
        <f t="shared" ref="DN154" si="109">DM154*(1-X_02_WAPC)*(1+f)</f>
        <v>0</v>
      </c>
      <c r="DO154" s="432">
        <f t="shared" ref="DO154" si="110">DN154*(1-X_03_WAPC)*(1+f)</f>
        <v>0</v>
      </c>
      <c r="DP154" s="432">
        <f t="shared" ref="DP154" si="111">DO154*(1-X_04_WAPC)*(1+f)</f>
        <v>0</v>
      </c>
      <c r="DQ154" s="463">
        <f t="shared" ref="DQ154" si="112">DP154*(1-X_05_WAPC)*(1+f)</f>
        <v>0</v>
      </c>
      <c r="DR154" s="462">
        <f t="shared" ref="DR154" si="113">DQ154*(1-X_06_WAPC)*(1+f)</f>
        <v>0</v>
      </c>
      <c r="DS154" s="432">
        <f t="shared" ref="DS154" si="114">DR154*(1-X_07_WAPC)*(1+f)</f>
        <v>0</v>
      </c>
      <c r="DT154" s="432">
        <f t="shared" ref="DT154" si="115">DS154*(1-X_08_WAPC)*(1+f)</f>
        <v>0</v>
      </c>
      <c r="DU154" s="432">
        <f t="shared" ref="DU154" si="116">DT154*(1-X_09_WAPC)*(1+f)</f>
        <v>0</v>
      </c>
      <c r="DV154" s="463">
        <f t="shared" ref="DV154" si="117">DU154*(1-X_10_WAPC)*(1+f)</f>
        <v>0</v>
      </c>
      <c r="DW154" s="462">
        <f>'PTRM input'!Q248</f>
        <v>0</v>
      </c>
      <c r="DX154" s="432">
        <f t="shared" ref="DX154" si="118">DW154*(1-P_0_WAPC)*(1+f)</f>
        <v>0</v>
      </c>
      <c r="DY154" s="432">
        <f t="shared" ref="DY154" si="119">DX154*(1-X_02_WAPC)*(1+f)</f>
        <v>0</v>
      </c>
      <c r="DZ154" s="432">
        <f t="shared" ref="DZ154" si="120">DY154*(1-X_03_WAPC)*(1+f)</f>
        <v>0</v>
      </c>
      <c r="EA154" s="432">
        <f t="shared" ref="EA154" si="121">DZ154*(1-X_04_WAPC)*(1+f)</f>
        <v>0</v>
      </c>
      <c r="EB154" s="463">
        <f t="shared" ref="EB154" si="122">EA154*(1-X_05_WAPC)*(1+f)</f>
        <v>0</v>
      </c>
      <c r="EC154" s="462">
        <f t="shared" ref="EC154" si="123">EB154*(1-X_06_WAPC)*(1+f)</f>
        <v>0</v>
      </c>
      <c r="ED154" s="432">
        <f t="shared" ref="ED154" si="124">EC154*(1-X_07_WAPC)*(1+f)</f>
        <v>0</v>
      </c>
      <c r="EE154" s="432">
        <f t="shared" ref="EE154" si="125">ED154*(1-X_08_WAPC)*(1+f)</f>
        <v>0</v>
      </c>
      <c r="EF154" s="432">
        <f t="shared" ref="EF154" si="126">EE154*(1-X_09_WAPC)*(1+f)</f>
        <v>0</v>
      </c>
      <c r="EG154" s="463">
        <f t="shared" ref="EG154" si="127">EF154*(1-X_10_WAPC)*(1+f)</f>
        <v>0</v>
      </c>
      <c r="EH154" s="462">
        <f>'PTRM input'!R248</f>
        <v>0</v>
      </c>
      <c r="EI154" s="432">
        <f t="shared" ref="EI154" si="128">EH154*(1-P_0_WAPC)*(1+f)</f>
        <v>0</v>
      </c>
      <c r="EJ154" s="432">
        <f t="shared" ref="EJ154" si="129">EI154*(1-X_02_WAPC)*(1+f)</f>
        <v>0</v>
      </c>
      <c r="EK154" s="432">
        <f t="shared" ref="EK154" si="130">EJ154*(1-X_03_WAPC)*(1+f)</f>
        <v>0</v>
      </c>
      <c r="EL154" s="432">
        <f t="shared" ref="EL154" si="131">EK154*(1-X_04_WAPC)*(1+f)</f>
        <v>0</v>
      </c>
      <c r="EM154" s="463">
        <f t="shared" ref="EM154" si="132">EL154*(1-X_05_WAPC)*(1+f)</f>
        <v>0</v>
      </c>
      <c r="EN154" s="462">
        <f t="shared" ref="EN154" si="133">EM154*(1-X_06_WAPC)*(1+f)</f>
        <v>0</v>
      </c>
      <c r="EO154" s="432">
        <f t="shared" ref="EO154" si="134">EN154*(1-X_07_WAPC)*(1+f)</f>
        <v>0</v>
      </c>
      <c r="EP154" s="432">
        <f t="shared" ref="EP154" si="135">EO154*(1-X_08_WAPC)*(1+f)</f>
        <v>0</v>
      </c>
      <c r="EQ154" s="432">
        <f t="shared" ref="EQ154" si="136">EP154*(1-X_09_WAPC)*(1+f)</f>
        <v>0</v>
      </c>
      <c r="ER154" s="463">
        <f t="shared" ref="ER154" si="137">EQ154*(1-X_10_WAPC)*(1+f)</f>
        <v>0</v>
      </c>
      <c r="ES154" s="462">
        <f>'PTRM input'!S248</f>
        <v>0</v>
      </c>
      <c r="ET154" s="432">
        <f t="shared" ref="ET154" si="138">ES154*(1-P_0_WAPC)*(1+f)</f>
        <v>0</v>
      </c>
      <c r="EU154" s="432">
        <f t="shared" ref="EU154" si="139">ET154*(1-X_02_WAPC)*(1+f)</f>
        <v>0</v>
      </c>
      <c r="EV154" s="432">
        <f t="shared" ref="EV154" si="140">EU154*(1-X_03_WAPC)*(1+f)</f>
        <v>0</v>
      </c>
      <c r="EW154" s="432">
        <f t="shared" ref="EW154" si="141">EV154*(1-X_04_WAPC)*(1+f)</f>
        <v>0</v>
      </c>
      <c r="EX154" s="463">
        <f t="shared" ref="EX154" si="142">EW154*(1-X_05_WAPC)*(1+f)</f>
        <v>0</v>
      </c>
      <c r="EY154" s="462">
        <f t="shared" ref="EY154" si="143">EX154*(1-X_06_WAPC)*(1+f)</f>
        <v>0</v>
      </c>
      <c r="EZ154" s="432">
        <f t="shared" ref="EZ154" si="144">EY154*(1-X_07_WAPC)*(1+f)</f>
        <v>0</v>
      </c>
      <c r="FA154" s="432">
        <f t="shared" ref="FA154" si="145">EZ154*(1-X_08_WAPC)*(1+f)</f>
        <v>0</v>
      </c>
      <c r="FB154" s="432">
        <f t="shared" ref="FB154" si="146">FA154*(1-X_09_WAPC)*(1+f)</f>
        <v>0</v>
      </c>
      <c r="FC154" s="463">
        <f t="shared" ref="FC154" si="147">FB154*(1-X_10_WAPC)*(1+f)</f>
        <v>0</v>
      </c>
      <c r="FD154" s="462">
        <f>'PTRM input'!T248</f>
        <v>0</v>
      </c>
      <c r="FE154" s="432">
        <f t="shared" ref="FE154" si="148">FD154*(1-P_0_WAPC)*(1+f)</f>
        <v>0</v>
      </c>
      <c r="FF154" s="432">
        <f t="shared" ref="FF154" si="149">FE154*(1-X_02_WAPC)*(1+f)</f>
        <v>0</v>
      </c>
      <c r="FG154" s="432">
        <f t="shared" ref="FG154" si="150">FF154*(1-X_03_WAPC)*(1+f)</f>
        <v>0</v>
      </c>
      <c r="FH154" s="432">
        <f t="shared" ref="FH154" si="151">FG154*(1-X_04_WAPC)*(1+f)</f>
        <v>0</v>
      </c>
      <c r="FI154" s="463">
        <f t="shared" ref="FI154" si="152">FH154*(1-X_05_WAPC)*(1+f)</f>
        <v>0</v>
      </c>
      <c r="FJ154" s="462">
        <f t="shared" ref="FJ154" si="153">FI154*(1-X_06_WAPC)*(1+f)</f>
        <v>0</v>
      </c>
      <c r="FK154" s="432">
        <f t="shared" ref="FK154" si="154">FJ154*(1-X_07_WAPC)*(1+f)</f>
        <v>0</v>
      </c>
      <c r="FL154" s="432">
        <f t="shared" ref="FL154" si="155">FK154*(1-X_08_WAPC)*(1+f)</f>
        <v>0</v>
      </c>
      <c r="FM154" s="432">
        <f t="shared" ref="FM154" si="156">FL154*(1-X_09_WAPC)*(1+f)</f>
        <v>0</v>
      </c>
      <c r="FN154" s="463">
        <f t="shared" ref="FN154" si="157">FM154*(1-X_10_WAPC)*(1+f)</f>
        <v>0</v>
      </c>
      <c r="FO154" s="462">
        <f>'PTRM input'!U248</f>
        <v>0</v>
      </c>
      <c r="FP154" s="432">
        <f t="shared" ref="FP154" si="158">FO154*(1-P_0_WAPC)*(1+f)</f>
        <v>0</v>
      </c>
      <c r="FQ154" s="432">
        <f t="shared" ref="FQ154" si="159">FP154*(1-X_02_WAPC)*(1+f)</f>
        <v>0</v>
      </c>
      <c r="FR154" s="432">
        <f t="shared" ref="FR154" si="160">FQ154*(1-X_03_WAPC)*(1+f)</f>
        <v>0</v>
      </c>
      <c r="FS154" s="432">
        <f t="shared" ref="FS154" si="161">FR154*(1-X_04_WAPC)*(1+f)</f>
        <v>0</v>
      </c>
      <c r="FT154" s="463">
        <f t="shared" ref="FT154" si="162">FS154*(1-X_05_WAPC)*(1+f)</f>
        <v>0</v>
      </c>
      <c r="FU154" s="462">
        <f t="shared" ref="FU154" si="163">FT154*(1-X_06_WAPC)*(1+f)</f>
        <v>0</v>
      </c>
      <c r="FV154" s="432">
        <f t="shared" ref="FV154" si="164">FU154*(1-X_07_WAPC)*(1+f)</f>
        <v>0</v>
      </c>
      <c r="FW154" s="432">
        <f t="shared" ref="FW154" si="165">FV154*(1-X_08_WAPC)*(1+f)</f>
        <v>0</v>
      </c>
      <c r="FX154" s="432">
        <f t="shared" ref="FX154" si="166">FW154*(1-X_09_WAPC)*(1+f)</f>
        <v>0</v>
      </c>
      <c r="FY154" s="463">
        <f t="shared" ref="FY154" si="167">FX154*(1-X_10_WAPC)*(1+f)</f>
        <v>0</v>
      </c>
      <c r="FZ154" s="462">
        <f>'PTRM input'!V248</f>
        <v>0</v>
      </c>
      <c r="GA154" s="432">
        <f t="shared" ref="GA154" si="168">FZ154*(1-P_0_WAPC)*(1+f)</f>
        <v>0</v>
      </c>
      <c r="GB154" s="432">
        <f t="shared" ref="GB154" si="169">GA154*(1-X_02_WAPC)*(1+f)</f>
        <v>0</v>
      </c>
      <c r="GC154" s="432">
        <f t="shared" ref="GC154" si="170">GB154*(1-X_03_WAPC)*(1+f)</f>
        <v>0</v>
      </c>
      <c r="GD154" s="432">
        <f t="shared" ref="GD154" si="171">GC154*(1-X_04_WAPC)*(1+f)</f>
        <v>0</v>
      </c>
      <c r="GE154" s="463">
        <f t="shared" ref="GE154" si="172">GD154*(1-X_05_WAPC)*(1+f)</f>
        <v>0</v>
      </c>
      <c r="GF154" s="462">
        <f t="shared" ref="GF154" si="173">GE154*(1-X_06_WAPC)*(1+f)</f>
        <v>0</v>
      </c>
      <c r="GG154" s="432">
        <f t="shared" ref="GG154" si="174">GF154*(1-X_07_WAPC)*(1+f)</f>
        <v>0</v>
      </c>
      <c r="GH154" s="432">
        <f t="shared" ref="GH154" si="175">GG154*(1-X_08_WAPC)*(1+f)</f>
        <v>0</v>
      </c>
      <c r="GI154" s="432">
        <f t="shared" ref="GI154" si="176">GH154*(1-X_09_WAPC)*(1+f)</f>
        <v>0</v>
      </c>
      <c r="GJ154" s="463">
        <f t="shared" ref="GJ154" si="177">GI154*(1-X_10_WAPC)*(1+f)</f>
        <v>0</v>
      </c>
    </row>
    <row r="155" spans="1:192" s="89" customFormat="1" outlineLevel="1">
      <c r="A155" s="29"/>
      <c r="B155" s="29"/>
      <c r="C155" s="29"/>
      <c r="D155" s="29"/>
      <c r="E155" s="444" t="str">
        <f t="shared" si="7"/>
        <v>Climate Saver</v>
      </c>
      <c r="F155" s="462">
        <f>'PTRM input'!F249</f>
        <v>0</v>
      </c>
      <c r="G155" s="432">
        <f t="shared" si="8"/>
        <v>0</v>
      </c>
      <c r="H155" s="432">
        <f t="shared" ref="H155:H218" si="178">G155*(1-X_02_WAPC)*(1+f)</f>
        <v>0</v>
      </c>
      <c r="I155" s="432">
        <f t="shared" ref="I155:I218" si="179">H155*(1-X_03_WAPC)*(1+f)</f>
        <v>0</v>
      </c>
      <c r="J155" s="432">
        <f t="shared" ref="J155:J218" si="180">I155*(1-X_04_WAPC)*(1+f)</f>
        <v>0</v>
      </c>
      <c r="K155" s="463">
        <f t="shared" ref="K155:K218" si="181">J155*(1-X_05_WAPC)*(1+f)</f>
        <v>0</v>
      </c>
      <c r="L155" s="462">
        <f t="shared" ref="L155:L218" si="182">K155*(1-X_06_WAPC)*(1+f)</f>
        <v>0</v>
      </c>
      <c r="M155" s="432">
        <f t="shared" ref="M155:M218" si="183">L155*(1-X_07_WAPC)*(1+f)</f>
        <v>0</v>
      </c>
      <c r="N155" s="432">
        <f t="shared" ref="N155:N218" si="184">M155*(1-X_08_WAPC)*(1+f)</f>
        <v>0</v>
      </c>
      <c r="O155" s="432">
        <f t="shared" ref="O155:O218" si="185">N155*(1-X_09_WAPC)*(1+f)</f>
        <v>0</v>
      </c>
      <c r="P155" s="463">
        <f t="shared" ref="P155:P218" si="186">O155*(1-X_10_WAPC)*(1+f)</f>
        <v>0</v>
      </c>
      <c r="Q155" s="462">
        <f>'PTRM input'!G249</f>
        <v>0</v>
      </c>
      <c r="R155" s="432">
        <f t="shared" ref="R155:R218" si="187">Q155*(1-P_0_WAPC)*(1+f)</f>
        <v>0</v>
      </c>
      <c r="S155" s="432">
        <f t="shared" ref="S155:S218" si="188">R155*(1-X_02_WAPC)*(1+f)</f>
        <v>0</v>
      </c>
      <c r="T155" s="432">
        <f t="shared" ref="T155:T218" si="189">S155*(1-X_03_WAPC)*(1+f)</f>
        <v>0</v>
      </c>
      <c r="U155" s="432">
        <f t="shared" ref="U155:U218" si="190">T155*(1-X_04_WAPC)*(1+f)</f>
        <v>0</v>
      </c>
      <c r="V155" s="463">
        <f t="shared" ref="V155:V218" si="191">U155*(1-X_05_WAPC)*(1+f)</f>
        <v>0</v>
      </c>
      <c r="W155" s="462">
        <f t="shared" ref="W155:W218" si="192">V155*(1-X_06_WAPC)*(1+f)</f>
        <v>0</v>
      </c>
      <c r="X155" s="432">
        <f t="shared" ref="X155:X218" si="193">W155*(1-X_07_WAPC)*(1+f)</f>
        <v>0</v>
      </c>
      <c r="Y155" s="432">
        <f t="shared" ref="Y155:Y218" si="194">X155*(1-X_08_WAPC)*(1+f)</f>
        <v>0</v>
      </c>
      <c r="Z155" s="432">
        <f t="shared" ref="Z155:Z218" si="195">Y155*(1-X_09_WAPC)*(1+f)</f>
        <v>0</v>
      </c>
      <c r="AA155" s="463">
        <f t="shared" ref="AA155:AA218" si="196">Z155*(1-X_10_WAPC)*(1+f)</f>
        <v>0</v>
      </c>
      <c r="AB155" s="462">
        <f>'PTRM input'!H249</f>
        <v>0</v>
      </c>
      <c r="AC155" s="432">
        <f t="shared" ref="AC155:AC218" si="197">AB155*(1-P_0_WAPC)*(1+f)</f>
        <v>0</v>
      </c>
      <c r="AD155" s="432">
        <f t="shared" ref="AD155:AD218" si="198">AC155*(1-X_02_WAPC)*(1+f)</f>
        <v>0</v>
      </c>
      <c r="AE155" s="432">
        <f t="shared" ref="AE155:AE218" si="199">AD155*(1-X_03_WAPC)*(1+f)</f>
        <v>0</v>
      </c>
      <c r="AF155" s="432">
        <f t="shared" ref="AF155:AF218" si="200">AE155*(1-X_04_WAPC)*(1+f)</f>
        <v>0</v>
      </c>
      <c r="AG155" s="463">
        <f t="shared" ref="AG155:AG218" si="201">AF155*(1-X_05_WAPC)*(1+f)</f>
        <v>0</v>
      </c>
      <c r="AH155" s="462">
        <f t="shared" ref="AH155:AH218" si="202">AG155*(1-X_06_WAPC)*(1+f)</f>
        <v>0</v>
      </c>
      <c r="AI155" s="432">
        <f t="shared" ref="AI155:AI218" si="203">AH155*(1-X_07_WAPC)*(1+f)</f>
        <v>0</v>
      </c>
      <c r="AJ155" s="432">
        <f t="shared" ref="AJ155:AJ218" si="204">AI155*(1-X_08_WAPC)*(1+f)</f>
        <v>0</v>
      </c>
      <c r="AK155" s="432">
        <f t="shared" ref="AK155:AK218" si="205">AJ155*(1-X_09_WAPC)*(1+f)</f>
        <v>0</v>
      </c>
      <c r="AL155" s="463">
        <f t="shared" ref="AL155:AL218" si="206">AK155*(1-X_10_WAPC)*(1+f)</f>
        <v>0</v>
      </c>
      <c r="AM155" s="462">
        <f>'PTRM input'!I249</f>
        <v>11.5641</v>
      </c>
      <c r="AN155" s="432">
        <f t="shared" ref="AN155:AN218" si="207">AM155*(1-P_0_WAPC)*(1+f)</f>
        <v>11.835798211612543</v>
      </c>
      <c r="AO155" s="432">
        <f t="shared" ref="AO155:AO218" si="208">AN155*(1-X_02_WAPC)*(1+f)</f>
        <v>12.113879965238166</v>
      </c>
      <c r="AP155" s="432">
        <f t="shared" ref="AP155:AP218" si="209">AO155*(1-X_03_WAPC)*(1+f)</f>
        <v>12.398495242020987</v>
      </c>
      <c r="AQ155" s="432">
        <f t="shared" ref="AQ155:AQ218" si="210">AP155*(1-X_04_WAPC)*(1+f)</f>
        <v>12.689797546907984</v>
      </c>
      <c r="AR155" s="463">
        <f t="shared" ref="AR155:AR218" si="211">AQ155*(1-X_05_WAPC)*(1+f)</f>
        <v>12.987943991440645</v>
      </c>
      <c r="AS155" s="462">
        <f t="shared" ref="AS155:AS218" si="212">AR155*(1-X_06_WAPC)*(1+f)</f>
        <v>13.293095378491802</v>
      </c>
      <c r="AT155" s="432">
        <f t="shared" ref="AT155:AT218" si="213">AS155*(1-X_07_WAPC)*(1+f)</f>
        <v>13.605416288993371</v>
      </c>
      <c r="AU155" s="432">
        <f t="shared" ref="AU155:AU218" si="214">AT155*(1-X_08_WAPC)*(1+f)</f>
        <v>13.925075170701733</v>
      </c>
      <c r="AV155" s="432">
        <f t="shared" ref="AV155:AV218" si="215">AU155*(1-X_09_WAPC)*(1+f)</f>
        <v>14.252244429048677</v>
      </c>
      <c r="AW155" s="463">
        <f t="shared" ref="AW155:AW218" si="216">AV155*(1-X_10_WAPC)*(1+f)</f>
        <v>14.587100520126871</v>
      </c>
      <c r="AX155" s="462">
        <f>'PTRM input'!J249</f>
        <v>13.187200000000001</v>
      </c>
      <c r="AY155" s="432">
        <f t="shared" ref="AY155:AY218" si="217">AX155*(1-P_0_WAPC)*(1+f)</f>
        <v>13.49703290149488</v>
      </c>
      <c r="AZ155" s="432">
        <f t="shared" ref="AZ155:AZ218" si="218">AY155*(1-X_02_WAPC)*(1+f)</f>
        <v>13.814145318493333</v>
      </c>
      <c r="BA155" s="432">
        <f t="shared" ref="BA155:BA218" si="219">AZ155*(1-X_03_WAPC)*(1+f)</f>
        <v>14.13870828301201</v>
      </c>
      <c r="BB155" s="432">
        <f t="shared" ref="BB155:BB218" si="220">BA155*(1-X_04_WAPC)*(1+f)</f>
        <v>14.470896845460087</v>
      </c>
      <c r="BC155" s="463">
        <f t="shared" ref="BC155:BC218" si="221">BB155*(1-X_05_WAPC)*(1+f)</f>
        <v>14.810890169051296</v>
      </c>
      <c r="BD155" s="462">
        <f t="shared" ref="BD155:BD218" si="222">BC155*(1-X_06_WAPC)*(1+f)</f>
        <v>15.158871626434147</v>
      </c>
      <c r="BE155" s="432">
        <f t="shared" ref="BE155:BE218" si="223">BD155*(1-X_07_WAPC)*(1+f)</f>
        <v>15.515028898592488</v>
      </c>
      <c r="BF155" s="432">
        <f t="shared" ref="BF155:BF218" si="224">BE155*(1-X_08_WAPC)*(1+f)</f>
        <v>15.879554076069724</v>
      </c>
      <c r="BG155" s="432">
        <f t="shared" ref="BG155:BG218" si="225">BF155*(1-X_09_WAPC)*(1+f)</f>
        <v>16.252643762571296</v>
      </c>
      <c r="BH155" s="463">
        <f t="shared" ref="BH155:BH218" si="226">BG155*(1-X_10_WAPC)*(1+f)</f>
        <v>16.634499181001296</v>
      </c>
      <c r="BI155" s="462">
        <f>'PTRM input'!K249</f>
        <v>15.469900000000001</v>
      </c>
      <c r="BJ155" s="432">
        <f t="shared" ref="BJ155:BJ218" si="227">BI155*(1-P_0_WAPC)*(1+f)</f>
        <v>15.833364875245362</v>
      </c>
      <c r="BK155" s="432">
        <f t="shared" ref="BK155:BK218" si="228">BJ155*(1-X_02_WAPC)*(1+f)</f>
        <v>16.205369347743268</v>
      </c>
      <c r="BL155" s="432">
        <f t="shared" ref="BL155:BL218" si="229">BK155*(1-X_03_WAPC)*(1+f)</f>
        <v>16.58611405509642</v>
      </c>
      <c r="BM155" s="432">
        <f t="shared" ref="BM155:BM218" si="230">BL155*(1-X_04_WAPC)*(1+f)</f>
        <v>16.97580434888248</v>
      </c>
      <c r="BN155" s="463">
        <f t="shared" ref="BN155:BN218" si="231">BM155*(1-X_05_WAPC)*(1+f)</f>
        <v>17.374650405408783</v>
      </c>
      <c r="BO155" s="462">
        <f t="shared" ref="BO155:BO218" si="232">BN155*(1-X_06_WAPC)*(1+f)</f>
        <v>17.782867339069224</v>
      </c>
      <c r="BP155" s="432">
        <f t="shared" ref="BP155:BP218" si="233">BO155*(1-X_07_WAPC)*(1+f)</f>
        <v>18.200675318364475</v>
      </c>
      <c r="BQ155" s="432">
        <f t="shared" ref="BQ155:BQ218" si="234">BP155*(1-X_08_WAPC)*(1+f)</f>
        <v>18.628299684648074</v>
      </c>
      <c r="BR155" s="432">
        <f t="shared" ref="BR155:BR218" si="235">BQ155*(1-X_09_WAPC)*(1+f)</f>
        <v>19.065971073662471</v>
      </c>
      <c r="BS155" s="463">
        <f t="shared" ref="BS155:BS218" si="236">BR155*(1-X_10_WAPC)*(1+f)</f>
        <v>19.51392553993054</v>
      </c>
      <c r="BT155" s="462">
        <f>'PTRM input'!L249</f>
        <v>9.3007000000000009</v>
      </c>
      <c r="BU155" s="432">
        <f t="shared" ref="BU155:BU218" si="237">BT155*(1-P_0_WAPC)*(1+f)</f>
        <v>9.5192196908315214</v>
      </c>
      <c r="BV155" s="432">
        <f t="shared" ref="BV155:BV218" si="238">BU155*(1-X_02_WAPC)*(1+f)</f>
        <v>9.7428734957922032</v>
      </c>
      <c r="BW155" s="432">
        <f t="shared" ref="BW155:BW218" si="239">BV155*(1-X_03_WAPC)*(1+f)</f>
        <v>9.9717820407523803</v>
      </c>
      <c r="BX155" s="432">
        <f t="shared" ref="BX155:BX218" si="240">BW155*(1-X_04_WAPC)*(1+f)</f>
        <v>10.206068785683891</v>
      </c>
      <c r="BY155" s="463">
        <f t="shared" ref="BY155:BY218" si="241">BX155*(1-X_05_WAPC)*(1+f)</f>
        <v>10.445860091247223</v>
      </c>
      <c r="BZ155" s="462">
        <f t="shared" ref="BZ155:BZ218" si="242">BY155*(1-X_06_WAPC)*(1+f)</f>
        <v>10.691285286943101</v>
      </c>
      <c r="CA155" s="432">
        <f t="shared" ref="CA155:CA218" si="243">BZ155*(1-X_07_WAPC)*(1+f)</f>
        <v>10.94247674086532</v>
      </c>
      <c r="CB155" s="432">
        <f t="shared" ref="CB155:CB218" si="244">CA155*(1-X_08_WAPC)*(1+f)</f>
        <v>11.199569931092398</v>
      </c>
      <c r="CC155" s="432">
        <f t="shared" ref="CC155:CC218" si="245">CB155*(1-X_09_WAPC)*(1+f)</f>
        <v>11.462703518756584</v>
      </c>
      <c r="CD155" s="463">
        <f t="shared" ref="CD155:CD218" si="246">CC155*(1-X_10_WAPC)*(1+f)</f>
        <v>11.732019422829618</v>
      </c>
      <c r="CE155" s="462">
        <f>'PTRM input'!M249</f>
        <v>2.7174999999999998</v>
      </c>
      <c r="CF155" s="432">
        <f t="shared" ref="CF155:CF218" si="247">CE155*(1-P_0_WAPC)*(1+f)</f>
        <v>2.781347587798193</v>
      </c>
      <c r="CG155" s="432">
        <f t="shared" ref="CG155:CG218" si="248">CF155*(1-X_02_WAPC)*(1+f)</f>
        <v>2.846695272916588</v>
      </c>
      <c r="CH155" s="432">
        <f t="shared" ref="CH155:CH218" si="249">CG155*(1-X_03_WAPC)*(1+f)</f>
        <v>2.913578300100486</v>
      </c>
      <c r="CI155" s="432">
        <f t="shared" ref="CI155:CI218" si="250">CH155*(1-X_04_WAPC)*(1+f)</f>
        <v>2.9820327421695114</v>
      </c>
      <c r="CJ155" s="463">
        <f t="shared" ref="CJ155:CJ218" si="251">CI155*(1-X_05_WAPC)*(1+f)</f>
        <v>3.0520955194731929</v>
      </c>
      <c r="CK155" s="462">
        <f t="shared" ref="CK155:CK218" si="252">CJ155*(1-X_06_WAPC)*(1+f)</f>
        <v>3.123804419803657</v>
      </c>
      <c r="CL155" s="432">
        <f t="shared" ref="CL155:CL218" si="253">CK155*(1-X_07_WAPC)*(1+f)</f>
        <v>3.1971981187761678</v>
      </c>
      <c r="CM155" s="432">
        <f t="shared" ref="CM155:CM218" si="254">CL155*(1-X_08_WAPC)*(1+f)</f>
        <v>3.2723162006885063</v>
      </c>
      <c r="CN155" s="432">
        <f t="shared" ref="CN155:CN218" si="255">CM155*(1-X_09_WAPC)*(1+f)</f>
        <v>3.3491991798704417</v>
      </c>
      <c r="CO155" s="463">
        <f t="shared" ref="CO155:CO218" si="256">CN155*(1-X_10_WAPC)*(1+f)</f>
        <v>3.4278885225348077</v>
      </c>
      <c r="CP155" s="462">
        <f>'PTRM input'!N249</f>
        <v>0</v>
      </c>
      <c r="CQ155" s="432">
        <f t="shared" ref="CQ155:CQ218" si="257">CP155*(1-P_0_WAPC)*(1+f)</f>
        <v>0</v>
      </c>
      <c r="CR155" s="432">
        <f t="shared" ref="CR155:CR218" si="258">CQ155*(1-X_02_WAPC)*(1+f)</f>
        <v>0</v>
      </c>
      <c r="CS155" s="432">
        <f t="shared" ref="CS155:CS218" si="259">CR155*(1-X_03_WAPC)*(1+f)</f>
        <v>0</v>
      </c>
      <c r="CT155" s="432">
        <f t="shared" ref="CT155:CT218" si="260">CS155*(1-X_04_WAPC)*(1+f)</f>
        <v>0</v>
      </c>
      <c r="CU155" s="463">
        <f t="shared" ref="CU155:CU218" si="261">CT155*(1-X_05_WAPC)*(1+f)</f>
        <v>0</v>
      </c>
      <c r="CV155" s="462">
        <f t="shared" ref="CV155:CV218" si="262">CU155*(1-X_06_WAPC)*(1+f)</f>
        <v>0</v>
      </c>
      <c r="CW155" s="432">
        <f t="shared" ref="CW155:CW218" si="263">CV155*(1-X_07_WAPC)*(1+f)</f>
        <v>0</v>
      </c>
      <c r="CX155" s="432">
        <f t="shared" ref="CX155:CX218" si="264">CW155*(1-X_08_WAPC)*(1+f)</f>
        <v>0</v>
      </c>
      <c r="CY155" s="432">
        <f t="shared" ref="CY155:CY218" si="265">CX155*(1-X_09_WAPC)*(1+f)</f>
        <v>0</v>
      </c>
      <c r="CZ155" s="463">
        <f t="shared" ref="CZ155:CZ218" si="266">CY155*(1-X_10_WAPC)*(1+f)</f>
        <v>0</v>
      </c>
      <c r="DA155" s="462">
        <f>'PTRM input'!O249</f>
        <v>0</v>
      </c>
      <c r="DB155" s="432">
        <f t="shared" ref="DB155:DB218" si="267">DA155*(1-P_0_WAPC)*(1+f)</f>
        <v>0</v>
      </c>
      <c r="DC155" s="432">
        <f t="shared" ref="DC155:DC218" si="268">DB155*(1-X_02_WAPC)*(1+f)</f>
        <v>0</v>
      </c>
      <c r="DD155" s="432">
        <f t="shared" ref="DD155:DD218" si="269">DC155*(1-X_03_WAPC)*(1+f)</f>
        <v>0</v>
      </c>
      <c r="DE155" s="432">
        <f t="shared" ref="DE155:DE218" si="270">DD155*(1-X_04_WAPC)*(1+f)</f>
        <v>0</v>
      </c>
      <c r="DF155" s="463">
        <f t="shared" ref="DF155:DF218" si="271">DE155*(1-X_05_WAPC)*(1+f)</f>
        <v>0</v>
      </c>
      <c r="DG155" s="462">
        <f t="shared" ref="DG155:DG218" si="272">DF155*(1-X_06_WAPC)*(1+f)</f>
        <v>0</v>
      </c>
      <c r="DH155" s="432">
        <f t="shared" ref="DH155:DH218" si="273">DG155*(1-X_07_WAPC)*(1+f)</f>
        <v>0</v>
      </c>
      <c r="DI155" s="432">
        <f t="shared" ref="DI155:DI218" si="274">DH155*(1-X_08_WAPC)*(1+f)</f>
        <v>0</v>
      </c>
      <c r="DJ155" s="432">
        <f t="shared" ref="DJ155:DJ218" si="275">DI155*(1-X_09_WAPC)*(1+f)</f>
        <v>0</v>
      </c>
      <c r="DK155" s="463">
        <f t="shared" ref="DK155:DK218" si="276">DJ155*(1-X_10_WAPC)*(1+f)</f>
        <v>0</v>
      </c>
      <c r="DL155" s="462">
        <f>'PTRM input'!P249</f>
        <v>0</v>
      </c>
      <c r="DM155" s="432">
        <f t="shared" ref="DM155:DM218" si="277">DL155*(1-P_0_WAPC)*(1+f)</f>
        <v>0</v>
      </c>
      <c r="DN155" s="432">
        <f t="shared" ref="DN155:DN218" si="278">DM155*(1-X_02_WAPC)*(1+f)</f>
        <v>0</v>
      </c>
      <c r="DO155" s="432">
        <f t="shared" ref="DO155:DO218" si="279">DN155*(1-X_03_WAPC)*(1+f)</f>
        <v>0</v>
      </c>
      <c r="DP155" s="432">
        <f t="shared" ref="DP155:DP218" si="280">DO155*(1-X_04_WAPC)*(1+f)</f>
        <v>0</v>
      </c>
      <c r="DQ155" s="463">
        <f t="shared" ref="DQ155:DQ218" si="281">DP155*(1-X_05_WAPC)*(1+f)</f>
        <v>0</v>
      </c>
      <c r="DR155" s="462">
        <f t="shared" ref="DR155:DR218" si="282">DQ155*(1-X_06_WAPC)*(1+f)</f>
        <v>0</v>
      </c>
      <c r="DS155" s="432">
        <f t="shared" ref="DS155:DS218" si="283">DR155*(1-X_07_WAPC)*(1+f)</f>
        <v>0</v>
      </c>
      <c r="DT155" s="432">
        <f t="shared" ref="DT155:DT218" si="284">DS155*(1-X_08_WAPC)*(1+f)</f>
        <v>0</v>
      </c>
      <c r="DU155" s="432">
        <f t="shared" ref="DU155:DU218" si="285">DT155*(1-X_09_WAPC)*(1+f)</f>
        <v>0</v>
      </c>
      <c r="DV155" s="463">
        <f t="shared" ref="DV155:DV218" si="286">DU155*(1-X_10_WAPC)*(1+f)</f>
        <v>0</v>
      </c>
      <c r="DW155" s="462">
        <f>'PTRM input'!Q249</f>
        <v>0</v>
      </c>
      <c r="DX155" s="432">
        <f t="shared" ref="DX155:DX218" si="287">DW155*(1-P_0_WAPC)*(1+f)</f>
        <v>0</v>
      </c>
      <c r="DY155" s="432">
        <f t="shared" ref="DY155:DY218" si="288">DX155*(1-X_02_WAPC)*(1+f)</f>
        <v>0</v>
      </c>
      <c r="DZ155" s="432">
        <f t="shared" ref="DZ155:DZ218" si="289">DY155*(1-X_03_WAPC)*(1+f)</f>
        <v>0</v>
      </c>
      <c r="EA155" s="432">
        <f t="shared" ref="EA155:EA218" si="290">DZ155*(1-X_04_WAPC)*(1+f)</f>
        <v>0</v>
      </c>
      <c r="EB155" s="463">
        <f t="shared" ref="EB155:EB218" si="291">EA155*(1-X_05_WAPC)*(1+f)</f>
        <v>0</v>
      </c>
      <c r="EC155" s="462">
        <f t="shared" ref="EC155:EC218" si="292">EB155*(1-X_06_WAPC)*(1+f)</f>
        <v>0</v>
      </c>
      <c r="ED155" s="432">
        <f t="shared" ref="ED155:ED218" si="293">EC155*(1-X_07_WAPC)*(1+f)</f>
        <v>0</v>
      </c>
      <c r="EE155" s="432">
        <f t="shared" ref="EE155:EE218" si="294">ED155*(1-X_08_WAPC)*(1+f)</f>
        <v>0</v>
      </c>
      <c r="EF155" s="432">
        <f t="shared" ref="EF155:EF218" si="295">EE155*(1-X_09_WAPC)*(1+f)</f>
        <v>0</v>
      </c>
      <c r="EG155" s="463">
        <f t="shared" ref="EG155:EG218" si="296">EF155*(1-X_10_WAPC)*(1+f)</f>
        <v>0</v>
      </c>
      <c r="EH155" s="462">
        <f>'PTRM input'!R249</f>
        <v>0</v>
      </c>
      <c r="EI155" s="432">
        <f t="shared" ref="EI155:EI218" si="297">EH155*(1-P_0_WAPC)*(1+f)</f>
        <v>0</v>
      </c>
      <c r="EJ155" s="432">
        <f t="shared" ref="EJ155:EJ218" si="298">EI155*(1-X_02_WAPC)*(1+f)</f>
        <v>0</v>
      </c>
      <c r="EK155" s="432">
        <f t="shared" ref="EK155:EK218" si="299">EJ155*(1-X_03_WAPC)*(1+f)</f>
        <v>0</v>
      </c>
      <c r="EL155" s="432">
        <f t="shared" ref="EL155:EL218" si="300">EK155*(1-X_04_WAPC)*(1+f)</f>
        <v>0</v>
      </c>
      <c r="EM155" s="463">
        <f t="shared" ref="EM155:EM218" si="301">EL155*(1-X_05_WAPC)*(1+f)</f>
        <v>0</v>
      </c>
      <c r="EN155" s="462">
        <f t="shared" ref="EN155:EN218" si="302">EM155*(1-X_06_WAPC)*(1+f)</f>
        <v>0</v>
      </c>
      <c r="EO155" s="432">
        <f t="shared" ref="EO155:EO218" si="303">EN155*(1-X_07_WAPC)*(1+f)</f>
        <v>0</v>
      </c>
      <c r="EP155" s="432">
        <f t="shared" ref="EP155:EP218" si="304">EO155*(1-X_08_WAPC)*(1+f)</f>
        <v>0</v>
      </c>
      <c r="EQ155" s="432">
        <f t="shared" ref="EQ155:EQ218" si="305">EP155*(1-X_09_WAPC)*(1+f)</f>
        <v>0</v>
      </c>
      <c r="ER155" s="463">
        <f t="shared" ref="ER155:ER218" si="306">EQ155*(1-X_10_WAPC)*(1+f)</f>
        <v>0</v>
      </c>
      <c r="ES155" s="462">
        <f>'PTRM input'!S249</f>
        <v>0</v>
      </c>
      <c r="ET155" s="432">
        <f t="shared" ref="ET155:ET218" si="307">ES155*(1-P_0_WAPC)*(1+f)</f>
        <v>0</v>
      </c>
      <c r="EU155" s="432">
        <f t="shared" ref="EU155:EU218" si="308">ET155*(1-X_02_WAPC)*(1+f)</f>
        <v>0</v>
      </c>
      <c r="EV155" s="432">
        <f t="shared" ref="EV155:EV218" si="309">EU155*(1-X_03_WAPC)*(1+f)</f>
        <v>0</v>
      </c>
      <c r="EW155" s="432">
        <f t="shared" ref="EW155:EW218" si="310">EV155*(1-X_04_WAPC)*(1+f)</f>
        <v>0</v>
      </c>
      <c r="EX155" s="463">
        <f t="shared" ref="EX155:EX218" si="311">EW155*(1-X_05_WAPC)*(1+f)</f>
        <v>0</v>
      </c>
      <c r="EY155" s="462">
        <f t="shared" ref="EY155:EY218" si="312">EX155*(1-X_06_WAPC)*(1+f)</f>
        <v>0</v>
      </c>
      <c r="EZ155" s="432">
        <f t="shared" ref="EZ155:EZ218" si="313">EY155*(1-X_07_WAPC)*(1+f)</f>
        <v>0</v>
      </c>
      <c r="FA155" s="432">
        <f t="shared" ref="FA155:FA218" si="314">EZ155*(1-X_08_WAPC)*(1+f)</f>
        <v>0</v>
      </c>
      <c r="FB155" s="432">
        <f t="shared" ref="FB155:FB218" si="315">FA155*(1-X_09_WAPC)*(1+f)</f>
        <v>0</v>
      </c>
      <c r="FC155" s="463">
        <f t="shared" ref="FC155:FC218" si="316">FB155*(1-X_10_WAPC)*(1+f)</f>
        <v>0</v>
      </c>
      <c r="FD155" s="462">
        <f>'PTRM input'!T249</f>
        <v>0</v>
      </c>
      <c r="FE155" s="432">
        <f t="shared" ref="FE155:FE218" si="317">FD155*(1-P_0_WAPC)*(1+f)</f>
        <v>0</v>
      </c>
      <c r="FF155" s="432">
        <f t="shared" ref="FF155:FF218" si="318">FE155*(1-X_02_WAPC)*(1+f)</f>
        <v>0</v>
      </c>
      <c r="FG155" s="432">
        <f t="shared" ref="FG155:FG218" si="319">FF155*(1-X_03_WAPC)*(1+f)</f>
        <v>0</v>
      </c>
      <c r="FH155" s="432">
        <f t="shared" ref="FH155:FH218" si="320">FG155*(1-X_04_WAPC)*(1+f)</f>
        <v>0</v>
      </c>
      <c r="FI155" s="463">
        <f t="shared" ref="FI155:FI218" si="321">FH155*(1-X_05_WAPC)*(1+f)</f>
        <v>0</v>
      </c>
      <c r="FJ155" s="462">
        <f t="shared" ref="FJ155:FJ218" si="322">FI155*(1-X_06_WAPC)*(1+f)</f>
        <v>0</v>
      </c>
      <c r="FK155" s="432">
        <f t="shared" ref="FK155:FK218" si="323">FJ155*(1-X_07_WAPC)*(1+f)</f>
        <v>0</v>
      </c>
      <c r="FL155" s="432">
        <f t="shared" ref="FL155:FL218" si="324">FK155*(1-X_08_WAPC)*(1+f)</f>
        <v>0</v>
      </c>
      <c r="FM155" s="432">
        <f t="shared" ref="FM155:FM218" si="325">FL155*(1-X_09_WAPC)*(1+f)</f>
        <v>0</v>
      </c>
      <c r="FN155" s="463">
        <f t="shared" ref="FN155:FN218" si="326">FM155*(1-X_10_WAPC)*(1+f)</f>
        <v>0</v>
      </c>
      <c r="FO155" s="462">
        <f>'PTRM input'!U249</f>
        <v>0</v>
      </c>
      <c r="FP155" s="432">
        <f t="shared" ref="FP155:FP218" si="327">FO155*(1-P_0_WAPC)*(1+f)</f>
        <v>0</v>
      </c>
      <c r="FQ155" s="432">
        <f t="shared" ref="FQ155:FQ218" si="328">FP155*(1-X_02_WAPC)*(1+f)</f>
        <v>0</v>
      </c>
      <c r="FR155" s="432">
        <f t="shared" ref="FR155:FR218" si="329">FQ155*(1-X_03_WAPC)*(1+f)</f>
        <v>0</v>
      </c>
      <c r="FS155" s="432">
        <f t="shared" ref="FS155:FS218" si="330">FR155*(1-X_04_WAPC)*(1+f)</f>
        <v>0</v>
      </c>
      <c r="FT155" s="463">
        <f t="shared" ref="FT155:FT218" si="331">FS155*(1-X_05_WAPC)*(1+f)</f>
        <v>0</v>
      </c>
      <c r="FU155" s="462">
        <f t="shared" ref="FU155:FU218" si="332">FT155*(1-X_06_WAPC)*(1+f)</f>
        <v>0</v>
      </c>
      <c r="FV155" s="432">
        <f t="shared" ref="FV155:FV218" si="333">FU155*(1-X_07_WAPC)*(1+f)</f>
        <v>0</v>
      </c>
      <c r="FW155" s="432">
        <f t="shared" ref="FW155:FW218" si="334">FV155*(1-X_08_WAPC)*(1+f)</f>
        <v>0</v>
      </c>
      <c r="FX155" s="432">
        <f t="shared" ref="FX155:FX218" si="335">FW155*(1-X_09_WAPC)*(1+f)</f>
        <v>0</v>
      </c>
      <c r="FY155" s="463">
        <f t="shared" ref="FY155:FY218" si="336">FX155*(1-X_10_WAPC)*(1+f)</f>
        <v>0</v>
      </c>
      <c r="FZ155" s="462">
        <f>'PTRM input'!V249</f>
        <v>0</v>
      </c>
      <c r="GA155" s="432">
        <f t="shared" ref="GA155:GA218" si="337">FZ155*(1-P_0_WAPC)*(1+f)</f>
        <v>0</v>
      </c>
      <c r="GB155" s="432">
        <f t="shared" ref="GB155:GB218" si="338">GA155*(1-X_02_WAPC)*(1+f)</f>
        <v>0</v>
      </c>
      <c r="GC155" s="432">
        <f t="shared" ref="GC155:GC218" si="339">GB155*(1-X_03_WAPC)*(1+f)</f>
        <v>0</v>
      </c>
      <c r="GD155" s="432">
        <f t="shared" ref="GD155:GD218" si="340">GC155*(1-X_04_WAPC)*(1+f)</f>
        <v>0</v>
      </c>
      <c r="GE155" s="463">
        <f t="shared" ref="GE155:GE218" si="341">GD155*(1-X_05_WAPC)*(1+f)</f>
        <v>0</v>
      </c>
      <c r="GF155" s="462">
        <f t="shared" ref="GF155:GF218" si="342">GE155*(1-X_06_WAPC)*(1+f)</f>
        <v>0</v>
      </c>
      <c r="GG155" s="432">
        <f t="shared" ref="GG155:GG218" si="343">GF155*(1-X_07_WAPC)*(1+f)</f>
        <v>0</v>
      </c>
      <c r="GH155" s="432">
        <f t="shared" ref="GH155:GH218" si="344">GG155*(1-X_08_WAPC)*(1+f)</f>
        <v>0</v>
      </c>
      <c r="GI155" s="432">
        <f t="shared" ref="GI155:GI218" si="345">GH155*(1-X_09_WAPC)*(1+f)</f>
        <v>0</v>
      </c>
      <c r="GJ155" s="463">
        <f t="shared" ref="GJ155:GJ218" si="346">GI155*(1-X_10_WAPC)*(1+f)</f>
        <v>0</v>
      </c>
    </row>
    <row r="156" spans="1:192" s="210" customFormat="1" outlineLevel="1">
      <c r="A156" s="29"/>
      <c r="B156" s="29"/>
      <c r="C156" s="29"/>
      <c r="D156" s="29"/>
      <c r="E156" s="444" t="str">
        <f t="shared" si="7"/>
        <v>Climate Saver Interval</v>
      </c>
      <c r="F156" s="462">
        <f>'PTRM input'!F250</f>
        <v>0</v>
      </c>
      <c r="G156" s="432">
        <f t="shared" si="8"/>
        <v>0</v>
      </c>
      <c r="H156" s="432">
        <f t="shared" si="178"/>
        <v>0</v>
      </c>
      <c r="I156" s="432">
        <f t="shared" si="179"/>
        <v>0</v>
      </c>
      <c r="J156" s="432">
        <f t="shared" si="180"/>
        <v>0</v>
      </c>
      <c r="K156" s="463">
        <f t="shared" si="181"/>
        <v>0</v>
      </c>
      <c r="L156" s="462">
        <f t="shared" si="182"/>
        <v>0</v>
      </c>
      <c r="M156" s="432">
        <f t="shared" si="183"/>
        <v>0</v>
      </c>
      <c r="N156" s="432">
        <f t="shared" si="184"/>
        <v>0</v>
      </c>
      <c r="O156" s="432">
        <f t="shared" si="185"/>
        <v>0</v>
      </c>
      <c r="P156" s="463">
        <f t="shared" si="186"/>
        <v>0</v>
      </c>
      <c r="Q156" s="462">
        <f>'PTRM input'!G250</f>
        <v>0</v>
      </c>
      <c r="R156" s="432">
        <f t="shared" si="187"/>
        <v>0</v>
      </c>
      <c r="S156" s="432">
        <f t="shared" si="188"/>
        <v>0</v>
      </c>
      <c r="T156" s="432">
        <f t="shared" si="189"/>
        <v>0</v>
      </c>
      <c r="U156" s="432">
        <f t="shared" si="190"/>
        <v>0</v>
      </c>
      <c r="V156" s="463">
        <f t="shared" si="191"/>
        <v>0</v>
      </c>
      <c r="W156" s="462">
        <f t="shared" si="192"/>
        <v>0</v>
      </c>
      <c r="X156" s="432">
        <f t="shared" si="193"/>
        <v>0</v>
      </c>
      <c r="Y156" s="432">
        <f t="shared" si="194"/>
        <v>0</v>
      </c>
      <c r="Z156" s="432">
        <f t="shared" si="195"/>
        <v>0</v>
      </c>
      <c r="AA156" s="463">
        <f t="shared" si="196"/>
        <v>0</v>
      </c>
      <c r="AB156" s="462">
        <f>'PTRM input'!H250</f>
        <v>0</v>
      </c>
      <c r="AC156" s="432">
        <f t="shared" si="197"/>
        <v>0</v>
      </c>
      <c r="AD156" s="432">
        <f t="shared" si="198"/>
        <v>0</v>
      </c>
      <c r="AE156" s="432">
        <f t="shared" si="199"/>
        <v>0</v>
      </c>
      <c r="AF156" s="432">
        <f t="shared" si="200"/>
        <v>0</v>
      </c>
      <c r="AG156" s="463">
        <f t="shared" si="201"/>
        <v>0</v>
      </c>
      <c r="AH156" s="462">
        <f t="shared" si="202"/>
        <v>0</v>
      </c>
      <c r="AI156" s="432">
        <f t="shared" si="203"/>
        <v>0</v>
      </c>
      <c r="AJ156" s="432">
        <f t="shared" si="204"/>
        <v>0</v>
      </c>
      <c r="AK156" s="432">
        <f t="shared" si="205"/>
        <v>0</v>
      </c>
      <c r="AL156" s="463">
        <f t="shared" si="206"/>
        <v>0</v>
      </c>
      <c r="AM156" s="462">
        <f>'PTRM input'!I250</f>
        <v>11.5641</v>
      </c>
      <c r="AN156" s="432">
        <f t="shared" si="207"/>
        <v>11.835798211612543</v>
      </c>
      <c r="AO156" s="432">
        <f t="shared" si="208"/>
        <v>12.113879965238166</v>
      </c>
      <c r="AP156" s="432">
        <f t="shared" si="209"/>
        <v>12.398495242020987</v>
      </c>
      <c r="AQ156" s="432">
        <f t="shared" si="210"/>
        <v>12.689797546907984</v>
      </c>
      <c r="AR156" s="463">
        <f t="shared" si="211"/>
        <v>12.987943991440645</v>
      </c>
      <c r="AS156" s="462">
        <f t="shared" si="212"/>
        <v>13.293095378491802</v>
      </c>
      <c r="AT156" s="432">
        <f t="shared" si="213"/>
        <v>13.605416288993371</v>
      </c>
      <c r="AU156" s="432">
        <f t="shared" si="214"/>
        <v>13.925075170701733</v>
      </c>
      <c r="AV156" s="432">
        <f t="shared" si="215"/>
        <v>14.252244429048677</v>
      </c>
      <c r="AW156" s="463">
        <f t="shared" si="216"/>
        <v>14.587100520126871</v>
      </c>
      <c r="AX156" s="462">
        <f>'PTRM input'!J250</f>
        <v>13.187200000000001</v>
      </c>
      <c r="AY156" s="432">
        <f t="shared" si="217"/>
        <v>13.49703290149488</v>
      </c>
      <c r="AZ156" s="432">
        <f t="shared" si="218"/>
        <v>13.814145318493333</v>
      </c>
      <c r="BA156" s="432">
        <f t="shared" si="219"/>
        <v>14.13870828301201</v>
      </c>
      <c r="BB156" s="432">
        <f t="shared" si="220"/>
        <v>14.470896845460087</v>
      </c>
      <c r="BC156" s="463">
        <f t="shared" si="221"/>
        <v>14.810890169051296</v>
      </c>
      <c r="BD156" s="462">
        <f t="shared" si="222"/>
        <v>15.158871626434147</v>
      </c>
      <c r="BE156" s="432">
        <f t="shared" si="223"/>
        <v>15.515028898592488</v>
      </c>
      <c r="BF156" s="432">
        <f t="shared" si="224"/>
        <v>15.879554076069724</v>
      </c>
      <c r="BG156" s="432">
        <f t="shared" si="225"/>
        <v>16.252643762571296</v>
      </c>
      <c r="BH156" s="463">
        <f t="shared" si="226"/>
        <v>16.634499181001296</v>
      </c>
      <c r="BI156" s="462">
        <f>'PTRM input'!K250</f>
        <v>15.469900000000001</v>
      </c>
      <c r="BJ156" s="432">
        <f t="shared" si="227"/>
        <v>15.833364875245362</v>
      </c>
      <c r="BK156" s="432">
        <f t="shared" si="228"/>
        <v>16.205369347743268</v>
      </c>
      <c r="BL156" s="432">
        <f t="shared" si="229"/>
        <v>16.58611405509642</v>
      </c>
      <c r="BM156" s="432">
        <f t="shared" si="230"/>
        <v>16.97580434888248</v>
      </c>
      <c r="BN156" s="463">
        <f t="shared" si="231"/>
        <v>17.374650405408783</v>
      </c>
      <c r="BO156" s="462">
        <f t="shared" si="232"/>
        <v>17.782867339069224</v>
      </c>
      <c r="BP156" s="432">
        <f t="shared" si="233"/>
        <v>18.200675318364475</v>
      </c>
      <c r="BQ156" s="432">
        <f t="shared" si="234"/>
        <v>18.628299684648074</v>
      </c>
      <c r="BR156" s="432">
        <f t="shared" si="235"/>
        <v>19.065971073662471</v>
      </c>
      <c r="BS156" s="463">
        <f t="shared" si="236"/>
        <v>19.51392553993054</v>
      </c>
      <c r="BT156" s="462">
        <f>'PTRM input'!L250</f>
        <v>9.3007000000000009</v>
      </c>
      <c r="BU156" s="432">
        <f t="shared" si="237"/>
        <v>9.5192196908315214</v>
      </c>
      <c r="BV156" s="432">
        <f t="shared" si="238"/>
        <v>9.7428734957922032</v>
      </c>
      <c r="BW156" s="432">
        <f t="shared" si="239"/>
        <v>9.9717820407523803</v>
      </c>
      <c r="BX156" s="432">
        <f t="shared" si="240"/>
        <v>10.206068785683891</v>
      </c>
      <c r="BY156" s="463">
        <f t="shared" si="241"/>
        <v>10.445860091247223</v>
      </c>
      <c r="BZ156" s="462">
        <f t="shared" si="242"/>
        <v>10.691285286943101</v>
      </c>
      <c r="CA156" s="432">
        <f t="shared" si="243"/>
        <v>10.94247674086532</v>
      </c>
      <c r="CB156" s="432">
        <f t="shared" si="244"/>
        <v>11.199569931092398</v>
      </c>
      <c r="CC156" s="432">
        <f t="shared" si="245"/>
        <v>11.462703518756584</v>
      </c>
      <c r="CD156" s="463">
        <f t="shared" si="246"/>
        <v>11.732019422829618</v>
      </c>
      <c r="CE156" s="462">
        <f>'PTRM input'!M250</f>
        <v>2.7174999999999998</v>
      </c>
      <c r="CF156" s="432">
        <f t="shared" si="247"/>
        <v>2.781347587798193</v>
      </c>
      <c r="CG156" s="432">
        <f t="shared" si="248"/>
        <v>2.846695272916588</v>
      </c>
      <c r="CH156" s="432">
        <f t="shared" si="249"/>
        <v>2.913578300100486</v>
      </c>
      <c r="CI156" s="432">
        <f t="shared" si="250"/>
        <v>2.9820327421695114</v>
      </c>
      <c r="CJ156" s="463">
        <f t="shared" si="251"/>
        <v>3.0520955194731929</v>
      </c>
      <c r="CK156" s="462">
        <f t="shared" si="252"/>
        <v>3.123804419803657</v>
      </c>
      <c r="CL156" s="432">
        <f t="shared" si="253"/>
        <v>3.1971981187761678</v>
      </c>
      <c r="CM156" s="432">
        <f t="shared" si="254"/>
        <v>3.2723162006885063</v>
      </c>
      <c r="CN156" s="432">
        <f t="shared" si="255"/>
        <v>3.3491991798704417</v>
      </c>
      <c r="CO156" s="463">
        <f t="shared" si="256"/>
        <v>3.4278885225348077</v>
      </c>
      <c r="CP156" s="462">
        <f>'PTRM input'!N250</f>
        <v>0</v>
      </c>
      <c r="CQ156" s="432">
        <f t="shared" si="257"/>
        <v>0</v>
      </c>
      <c r="CR156" s="432">
        <f t="shared" si="258"/>
        <v>0</v>
      </c>
      <c r="CS156" s="432">
        <f t="shared" si="259"/>
        <v>0</v>
      </c>
      <c r="CT156" s="432">
        <f t="shared" si="260"/>
        <v>0</v>
      </c>
      <c r="CU156" s="463">
        <f t="shared" si="261"/>
        <v>0</v>
      </c>
      <c r="CV156" s="462">
        <f t="shared" si="262"/>
        <v>0</v>
      </c>
      <c r="CW156" s="432">
        <f t="shared" si="263"/>
        <v>0</v>
      </c>
      <c r="CX156" s="432">
        <f t="shared" si="264"/>
        <v>0</v>
      </c>
      <c r="CY156" s="432">
        <f t="shared" si="265"/>
        <v>0</v>
      </c>
      <c r="CZ156" s="463">
        <f t="shared" si="266"/>
        <v>0</v>
      </c>
      <c r="DA156" s="462">
        <f>'PTRM input'!O250</f>
        <v>0</v>
      </c>
      <c r="DB156" s="432">
        <f t="shared" si="267"/>
        <v>0</v>
      </c>
      <c r="DC156" s="432">
        <f t="shared" si="268"/>
        <v>0</v>
      </c>
      <c r="DD156" s="432">
        <f t="shared" si="269"/>
        <v>0</v>
      </c>
      <c r="DE156" s="432">
        <f t="shared" si="270"/>
        <v>0</v>
      </c>
      <c r="DF156" s="463">
        <f t="shared" si="271"/>
        <v>0</v>
      </c>
      <c r="DG156" s="462">
        <f t="shared" si="272"/>
        <v>0</v>
      </c>
      <c r="DH156" s="432">
        <f t="shared" si="273"/>
        <v>0</v>
      </c>
      <c r="DI156" s="432">
        <f t="shared" si="274"/>
        <v>0</v>
      </c>
      <c r="DJ156" s="432">
        <f t="shared" si="275"/>
        <v>0</v>
      </c>
      <c r="DK156" s="463">
        <f t="shared" si="276"/>
        <v>0</v>
      </c>
      <c r="DL156" s="462">
        <f>'PTRM input'!P250</f>
        <v>0</v>
      </c>
      <c r="DM156" s="432">
        <f t="shared" si="277"/>
        <v>0</v>
      </c>
      <c r="DN156" s="432">
        <f t="shared" si="278"/>
        <v>0</v>
      </c>
      <c r="DO156" s="432">
        <f t="shared" si="279"/>
        <v>0</v>
      </c>
      <c r="DP156" s="432">
        <f t="shared" si="280"/>
        <v>0</v>
      </c>
      <c r="DQ156" s="463">
        <f t="shared" si="281"/>
        <v>0</v>
      </c>
      <c r="DR156" s="462">
        <f t="shared" si="282"/>
        <v>0</v>
      </c>
      <c r="DS156" s="432">
        <f t="shared" si="283"/>
        <v>0</v>
      </c>
      <c r="DT156" s="432">
        <f t="shared" si="284"/>
        <v>0</v>
      </c>
      <c r="DU156" s="432">
        <f t="shared" si="285"/>
        <v>0</v>
      </c>
      <c r="DV156" s="463">
        <f t="shared" si="286"/>
        <v>0</v>
      </c>
      <c r="DW156" s="462">
        <f>'PTRM input'!Q250</f>
        <v>0</v>
      </c>
      <c r="DX156" s="432">
        <f t="shared" si="287"/>
        <v>0</v>
      </c>
      <c r="DY156" s="432">
        <f t="shared" si="288"/>
        <v>0</v>
      </c>
      <c r="DZ156" s="432">
        <f t="shared" si="289"/>
        <v>0</v>
      </c>
      <c r="EA156" s="432">
        <f t="shared" si="290"/>
        <v>0</v>
      </c>
      <c r="EB156" s="463">
        <f t="shared" si="291"/>
        <v>0</v>
      </c>
      <c r="EC156" s="462">
        <f t="shared" si="292"/>
        <v>0</v>
      </c>
      <c r="ED156" s="432">
        <f t="shared" si="293"/>
        <v>0</v>
      </c>
      <c r="EE156" s="432">
        <f t="shared" si="294"/>
        <v>0</v>
      </c>
      <c r="EF156" s="432">
        <f t="shared" si="295"/>
        <v>0</v>
      </c>
      <c r="EG156" s="463">
        <f t="shared" si="296"/>
        <v>0</v>
      </c>
      <c r="EH156" s="462">
        <f>'PTRM input'!R250</f>
        <v>0</v>
      </c>
      <c r="EI156" s="432">
        <f t="shared" si="297"/>
        <v>0</v>
      </c>
      <c r="EJ156" s="432">
        <f t="shared" si="298"/>
        <v>0</v>
      </c>
      <c r="EK156" s="432">
        <f t="shared" si="299"/>
        <v>0</v>
      </c>
      <c r="EL156" s="432">
        <f t="shared" si="300"/>
        <v>0</v>
      </c>
      <c r="EM156" s="463">
        <f t="shared" si="301"/>
        <v>0</v>
      </c>
      <c r="EN156" s="462">
        <f t="shared" si="302"/>
        <v>0</v>
      </c>
      <c r="EO156" s="432">
        <f t="shared" si="303"/>
        <v>0</v>
      </c>
      <c r="EP156" s="432">
        <f t="shared" si="304"/>
        <v>0</v>
      </c>
      <c r="EQ156" s="432">
        <f t="shared" si="305"/>
        <v>0</v>
      </c>
      <c r="ER156" s="463">
        <f t="shared" si="306"/>
        <v>0</v>
      </c>
      <c r="ES156" s="462">
        <f>'PTRM input'!S250</f>
        <v>0</v>
      </c>
      <c r="ET156" s="432">
        <f t="shared" si="307"/>
        <v>0</v>
      </c>
      <c r="EU156" s="432">
        <f t="shared" si="308"/>
        <v>0</v>
      </c>
      <c r="EV156" s="432">
        <f t="shared" si="309"/>
        <v>0</v>
      </c>
      <c r="EW156" s="432">
        <f t="shared" si="310"/>
        <v>0</v>
      </c>
      <c r="EX156" s="463">
        <f t="shared" si="311"/>
        <v>0</v>
      </c>
      <c r="EY156" s="462">
        <f t="shared" si="312"/>
        <v>0</v>
      </c>
      <c r="EZ156" s="432">
        <f t="shared" si="313"/>
        <v>0</v>
      </c>
      <c r="FA156" s="432">
        <f t="shared" si="314"/>
        <v>0</v>
      </c>
      <c r="FB156" s="432">
        <f t="shared" si="315"/>
        <v>0</v>
      </c>
      <c r="FC156" s="463">
        <f t="shared" si="316"/>
        <v>0</v>
      </c>
      <c r="FD156" s="462">
        <f>'PTRM input'!T250</f>
        <v>0</v>
      </c>
      <c r="FE156" s="432">
        <f t="shared" si="317"/>
        <v>0</v>
      </c>
      <c r="FF156" s="432">
        <f t="shared" si="318"/>
        <v>0</v>
      </c>
      <c r="FG156" s="432">
        <f t="shared" si="319"/>
        <v>0</v>
      </c>
      <c r="FH156" s="432">
        <f t="shared" si="320"/>
        <v>0</v>
      </c>
      <c r="FI156" s="463">
        <f t="shared" si="321"/>
        <v>0</v>
      </c>
      <c r="FJ156" s="462">
        <f t="shared" si="322"/>
        <v>0</v>
      </c>
      <c r="FK156" s="432">
        <f t="shared" si="323"/>
        <v>0</v>
      </c>
      <c r="FL156" s="432">
        <f t="shared" si="324"/>
        <v>0</v>
      </c>
      <c r="FM156" s="432">
        <f t="shared" si="325"/>
        <v>0</v>
      </c>
      <c r="FN156" s="463">
        <f t="shared" si="326"/>
        <v>0</v>
      </c>
      <c r="FO156" s="462">
        <f>'PTRM input'!U250</f>
        <v>0</v>
      </c>
      <c r="FP156" s="432">
        <f t="shared" si="327"/>
        <v>0</v>
      </c>
      <c r="FQ156" s="432">
        <f t="shared" si="328"/>
        <v>0</v>
      </c>
      <c r="FR156" s="432">
        <f t="shared" si="329"/>
        <v>0</v>
      </c>
      <c r="FS156" s="432">
        <f t="shared" si="330"/>
        <v>0</v>
      </c>
      <c r="FT156" s="463">
        <f t="shared" si="331"/>
        <v>0</v>
      </c>
      <c r="FU156" s="462">
        <f t="shared" si="332"/>
        <v>0</v>
      </c>
      <c r="FV156" s="432">
        <f t="shared" si="333"/>
        <v>0</v>
      </c>
      <c r="FW156" s="432">
        <f t="shared" si="334"/>
        <v>0</v>
      </c>
      <c r="FX156" s="432">
        <f t="shared" si="335"/>
        <v>0</v>
      </c>
      <c r="FY156" s="463">
        <f t="shared" si="336"/>
        <v>0</v>
      </c>
      <c r="FZ156" s="462">
        <f>'PTRM input'!V250</f>
        <v>0</v>
      </c>
      <c r="GA156" s="432">
        <f t="shared" si="337"/>
        <v>0</v>
      </c>
      <c r="GB156" s="432">
        <f t="shared" si="338"/>
        <v>0</v>
      </c>
      <c r="GC156" s="432">
        <f t="shared" si="339"/>
        <v>0</v>
      </c>
      <c r="GD156" s="432">
        <f t="shared" si="340"/>
        <v>0</v>
      </c>
      <c r="GE156" s="463">
        <f t="shared" si="341"/>
        <v>0</v>
      </c>
      <c r="GF156" s="462">
        <f t="shared" si="342"/>
        <v>0</v>
      </c>
      <c r="GG156" s="432">
        <f t="shared" si="343"/>
        <v>0</v>
      </c>
      <c r="GH156" s="432">
        <f t="shared" si="344"/>
        <v>0</v>
      </c>
      <c r="GI156" s="432">
        <f t="shared" si="345"/>
        <v>0</v>
      </c>
      <c r="GJ156" s="463">
        <f t="shared" si="346"/>
        <v>0</v>
      </c>
    </row>
    <row r="157" spans="1:192" s="211" customFormat="1" outlineLevel="1">
      <c r="A157" s="29"/>
      <c r="B157" s="29"/>
      <c r="C157" s="29"/>
      <c r="D157" s="29"/>
      <c r="E157" s="444" t="str">
        <f t="shared" si="7"/>
        <v>Residential - Flexible Pricing</v>
      </c>
      <c r="F157" s="462">
        <f>'PTRM input'!F251</f>
        <v>101.4953</v>
      </c>
      <c r="G157" s="432">
        <f t="shared" si="8"/>
        <v>103.87992928347892</v>
      </c>
      <c r="H157" s="432">
        <f t="shared" si="178"/>
        <v>106.3205853664217</v>
      </c>
      <c r="I157" s="432">
        <f t="shared" si="179"/>
        <v>108.81858459694162</v>
      </c>
      <c r="J157" s="432">
        <f t="shared" si="180"/>
        <v>111.3752742507147</v>
      </c>
      <c r="K157" s="463">
        <f t="shared" si="181"/>
        <v>113.99203325762191</v>
      </c>
      <c r="L157" s="462">
        <f t="shared" si="182"/>
        <v>116.67027294546389</v>
      </c>
      <c r="M157" s="432">
        <f t="shared" si="183"/>
        <v>119.41143780114915</v>
      </c>
      <c r="N157" s="432">
        <f t="shared" si="184"/>
        <v>122.21700624976638</v>
      </c>
      <c r="O157" s="432">
        <f t="shared" si="185"/>
        <v>125.08849145196115</v>
      </c>
      <c r="P157" s="463">
        <f t="shared" si="186"/>
        <v>128.02744212004674</v>
      </c>
      <c r="Q157" s="462">
        <f>'PTRM input'!G251</f>
        <v>0</v>
      </c>
      <c r="R157" s="432">
        <f t="shared" si="187"/>
        <v>0</v>
      </c>
      <c r="S157" s="432">
        <f t="shared" si="188"/>
        <v>0</v>
      </c>
      <c r="T157" s="432">
        <f t="shared" si="189"/>
        <v>0</v>
      </c>
      <c r="U157" s="432">
        <f t="shared" si="190"/>
        <v>0</v>
      </c>
      <c r="V157" s="463">
        <f t="shared" si="191"/>
        <v>0</v>
      </c>
      <c r="W157" s="462">
        <f t="shared" si="192"/>
        <v>0</v>
      </c>
      <c r="X157" s="432">
        <f t="shared" si="193"/>
        <v>0</v>
      </c>
      <c r="Y157" s="432">
        <f t="shared" si="194"/>
        <v>0</v>
      </c>
      <c r="Z157" s="432">
        <f t="shared" si="195"/>
        <v>0</v>
      </c>
      <c r="AA157" s="463">
        <f t="shared" si="196"/>
        <v>0</v>
      </c>
      <c r="AB157" s="462">
        <f>'PTRM input'!H251</f>
        <v>0</v>
      </c>
      <c r="AC157" s="432">
        <f t="shared" si="197"/>
        <v>0</v>
      </c>
      <c r="AD157" s="432">
        <f t="shared" si="198"/>
        <v>0</v>
      </c>
      <c r="AE157" s="432">
        <f t="shared" si="199"/>
        <v>0</v>
      </c>
      <c r="AF157" s="432">
        <f t="shared" si="200"/>
        <v>0</v>
      </c>
      <c r="AG157" s="463">
        <f t="shared" si="201"/>
        <v>0</v>
      </c>
      <c r="AH157" s="462">
        <f t="shared" si="202"/>
        <v>0</v>
      </c>
      <c r="AI157" s="432">
        <f t="shared" si="203"/>
        <v>0</v>
      </c>
      <c r="AJ157" s="432">
        <f t="shared" si="204"/>
        <v>0</v>
      </c>
      <c r="AK157" s="432">
        <f t="shared" si="205"/>
        <v>0</v>
      </c>
      <c r="AL157" s="463">
        <f t="shared" si="206"/>
        <v>0</v>
      </c>
      <c r="AM157" s="462">
        <f>'PTRM input'!I251</f>
        <v>0</v>
      </c>
      <c r="AN157" s="432">
        <f t="shared" si="207"/>
        <v>0</v>
      </c>
      <c r="AO157" s="432">
        <f t="shared" si="208"/>
        <v>0</v>
      </c>
      <c r="AP157" s="432">
        <f t="shared" si="209"/>
        <v>0</v>
      </c>
      <c r="AQ157" s="432">
        <f t="shared" si="210"/>
        <v>0</v>
      </c>
      <c r="AR157" s="463">
        <f t="shared" si="211"/>
        <v>0</v>
      </c>
      <c r="AS157" s="462">
        <f t="shared" si="212"/>
        <v>0</v>
      </c>
      <c r="AT157" s="432">
        <f t="shared" si="213"/>
        <v>0</v>
      </c>
      <c r="AU157" s="432">
        <f t="shared" si="214"/>
        <v>0</v>
      </c>
      <c r="AV157" s="432">
        <f t="shared" si="215"/>
        <v>0</v>
      </c>
      <c r="AW157" s="463">
        <f t="shared" si="216"/>
        <v>0</v>
      </c>
      <c r="AX157" s="462">
        <f>'PTRM input'!J251</f>
        <v>0</v>
      </c>
      <c r="AY157" s="432">
        <f t="shared" si="217"/>
        <v>0</v>
      </c>
      <c r="AZ157" s="432">
        <f t="shared" si="218"/>
        <v>0</v>
      </c>
      <c r="BA157" s="432">
        <f t="shared" si="219"/>
        <v>0</v>
      </c>
      <c r="BB157" s="432">
        <f t="shared" si="220"/>
        <v>0</v>
      </c>
      <c r="BC157" s="463">
        <f t="shared" si="221"/>
        <v>0</v>
      </c>
      <c r="BD157" s="462">
        <f t="shared" si="222"/>
        <v>0</v>
      </c>
      <c r="BE157" s="432">
        <f t="shared" si="223"/>
        <v>0</v>
      </c>
      <c r="BF157" s="432">
        <f t="shared" si="224"/>
        <v>0</v>
      </c>
      <c r="BG157" s="432">
        <f t="shared" si="225"/>
        <v>0</v>
      </c>
      <c r="BH157" s="463">
        <f t="shared" si="226"/>
        <v>0</v>
      </c>
      <c r="BI157" s="462">
        <f>'PTRM input'!K251</f>
        <v>0</v>
      </c>
      <c r="BJ157" s="432">
        <f t="shared" si="227"/>
        <v>0</v>
      </c>
      <c r="BK157" s="432">
        <f t="shared" si="228"/>
        <v>0</v>
      </c>
      <c r="BL157" s="432">
        <f t="shared" si="229"/>
        <v>0</v>
      </c>
      <c r="BM157" s="432">
        <f t="shared" si="230"/>
        <v>0</v>
      </c>
      <c r="BN157" s="463">
        <f t="shared" si="231"/>
        <v>0</v>
      </c>
      <c r="BO157" s="462">
        <f t="shared" si="232"/>
        <v>0</v>
      </c>
      <c r="BP157" s="432">
        <f t="shared" si="233"/>
        <v>0</v>
      </c>
      <c r="BQ157" s="432">
        <f t="shared" si="234"/>
        <v>0</v>
      </c>
      <c r="BR157" s="432">
        <f t="shared" si="235"/>
        <v>0</v>
      </c>
      <c r="BS157" s="463">
        <f t="shared" si="236"/>
        <v>0</v>
      </c>
      <c r="BT157" s="462">
        <f>'PTRM input'!L251</f>
        <v>0</v>
      </c>
      <c r="BU157" s="432">
        <f t="shared" si="237"/>
        <v>0</v>
      </c>
      <c r="BV157" s="432">
        <f t="shared" si="238"/>
        <v>0</v>
      </c>
      <c r="BW157" s="432">
        <f t="shared" si="239"/>
        <v>0</v>
      </c>
      <c r="BX157" s="432">
        <f t="shared" si="240"/>
        <v>0</v>
      </c>
      <c r="BY157" s="463">
        <f t="shared" si="241"/>
        <v>0</v>
      </c>
      <c r="BZ157" s="462">
        <f t="shared" si="242"/>
        <v>0</v>
      </c>
      <c r="CA157" s="432">
        <f t="shared" si="243"/>
        <v>0</v>
      </c>
      <c r="CB157" s="432">
        <f t="shared" si="244"/>
        <v>0</v>
      </c>
      <c r="CC157" s="432">
        <f t="shared" si="245"/>
        <v>0</v>
      </c>
      <c r="CD157" s="463">
        <f t="shared" si="246"/>
        <v>0</v>
      </c>
      <c r="CE157" s="462">
        <f>'PTRM input'!M251</f>
        <v>0</v>
      </c>
      <c r="CF157" s="432">
        <f t="shared" si="247"/>
        <v>0</v>
      </c>
      <c r="CG157" s="432">
        <f t="shared" si="248"/>
        <v>0</v>
      </c>
      <c r="CH157" s="432">
        <f t="shared" si="249"/>
        <v>0</v>
      </c>
      <c r="CI157" s="432">
        <f t="shared" si="250"/>
        <v>0</v>
      </c>
      <c r="CJ157" s="463">
        <f t="shared" si="251"/>
        <v>0</v>
      </c>
      <c r="CK157" s="462">
        <f t="shared" si="252"/>
        <v>0</v>
      </c>
      <c r="CL157" s="432">
        <f t="shared" si="253"/>
        <v>0</v>
      </c>
      <c r="CM157" s="432">
        <f t="shared" si="254"/>
        <v>0</v>
      </c>
      <c r="CN157" s="432">
        <f t="shared" si="255"/>
        <v>0</v>
      </c>
      <c r="CO157" s="463">
        <f t="shared" si="256"/>
        <v>0</v>
      </c>
      <c r="CP157" s="462">
        <f>'PTRM input'!N251</f>
        <v>0</v>
      </c>
      <c r="CQ157" s="432">
        <f t="shared" si="257"/>
        <v>0</v>
      </c>
      <c r="CR157" s="432">
        <f t="shared" si="258"/>
        <v>0</v>
      </c>
      <c r="CS157" s="432">
        <f t="shared" si="259"/>
        <v>0</v>
      </c>
      <c r="CT157" s="432">
        <f t="shared" si="260"/>
        <v>0</v>
      </c>
      <c r="CU157" s="463">
        <f t="shared" si="261"/>
        <v>0</v>
      </c>
      <c r="CV157" s="462">
        <f t="shared" si="262"/>
        <v>0</v>
      </c>
      <c r="CW157" s="432">
        <f t="shared" si="263"/>
        <v>0</v>
      </c>
      <c r="CX157" s="432">
        <f t="shared" si="264"/>
        <v>0</v>
      </c>
      <c r="CY157" s="432">
        <f t="shared" si="265"/>
        <v>0</v>
      </c>
      <c r="CZ157" s="463">
        <f t="shared" si="266"/>
        <v>0</v>
      </c>
      <c r="DA157" s="462">
        <f>'PTRM input'!O251</f>
        <v>17.889299999999999</v>
      </c>
      <c r="DB157" s="432">
        <f t="shared" si="267"/>
        <v>18.309608611738074</v>
      </c>
      <c r="DC157" s="432">
        <f t="shared" si="268"/>
        <v>18.739792362755001</v>
      </c>
      <c r="DD157" s="432">
        <f t="shared" si="269"/>
        <v>19.180083269176677</v>
      </c>
      <c r="DE157" s="432">
        <f t="shared" si="270"/>
        <v>19.630718798341501</v>
      </c>
      <c r="DF157" s="463">
        <f t="shared" si="271"/>
        <v>20.091941996876461</v>
      </c>
      <c r="DG157" s="462">
        <f t="shared" si="272"/>
        <v>20.564001621782356</v>
      </c>
      <c r="DH157" s="432">
        <f t="shared" si="273"/>
        <v>21.047152274598893</v>
      </c>
      <c r="DI157" s="432">
        <f t="shared" si="274"/>
        <v>21.541654538721946</v>
      </c>
      <c r="DJ157" s="432">
        <f t="shared" si="275"/>
        <v>22.047775119947115</v>
      </c>
      <c r="DK157" s="463">
        <f t="shared" si="276"/>
        <v>22.565786990315338</v>
      </c>
      <c r="DL157" s="462">
        <f>'PTRM input'!P251</f>
        <v>7.6894999999999998</v>
      </c>
      <c r="DM157" s="432">
        <f t="shared" si="277"/>
        <v>7.8701645911220632</v>
      </c>
      <c r="DN157" s="432">
        <f t="shared" si="278"/>
        <v>8.0550738918462201</v>
      </c>
      <c r="DO157" s="432">
        <f t="shared" si="279"/>
        <v>8.2443276315078897</v>
      </c>
      <c r="DP157" s="432">
        <f t="shared" si="280"/>
        <v>8.4380278825804815</v>
      </c>
      <c r="DQ157" s="463">
        <f t="shared" si="281"/>
        <v>8.6362791157273655</v>
      </c>
      <c r="DR157" s="462">
        <f t="shared" si="282"/>
        <v>8.8391882561472759</v>
      </c>
      <c r="DS157" s="432">
        <f t="shared" si="283"/>
        <v>9.0468647412435494</v>
      </c>
      <c r="DT157" s="432">
        <f t="shared" si="284"/>
        <v>9.2594205796483067</v>
      </c>
      <c r="DU157" s="432">
        <f t="shared" si="285"/>
        <v>9.4769704116334008</v>
      </c>
      <c r="DV157" s="463">
        <f t="shared" si="286"/>
        <v>9.6996315709407206</v>
      </c>
      <c r="DW157" s="462">
        <f>'PTRM input'!Q251</f>
        <v>2.1924000000000001</v>
      </c>
      <c r="DX157" s="432">
        <f t="shared" si="287"/>
        <v>2.243910377732754</v>
      </c>
      <c r="DY157" s="432">
        <f t="shared" si="288"/>
        <v>2.2966309903743616</v>
      </c>
      <c r="DZ157" s="432">
        <f t="shared" si="289"/>
        <v>2.3505902723607384</v>
      </c>
      <c r="EA157" s="432">
        <f t="shared" si="290"/>
        <v>2.4058173261940894</v>
      </c>
      <c r="EB157" s="463">
        <f t="shared" si="291"/>
        <v>2.4623419381391094</v>
      </c>
      <c r="EC157" s="462">
        <f t="shared" si="292"/>
        <v>2.5201945942879629</v>
      </c>
      <c r="ED157" s="432">
        <f t="shared" si="293"/>
        <v>2.5794064970027129</v>
      </c>
      <c r="EE157" s="432">
        <f t="shared" si="294"/>
        <v>2.6400095817440601</v>
      </c>
      <c r="EF157" s="432">
        <f t="shared" si="295"/>
        <v>2.7020365342954769</v>
      </c>
      <c r="EG157" s="463">
        <f t="shared" si="296"/>
        <v>2.76552080839202</v>
      </c>
      <c r="EH157" s="462">
        <f>'PTRM input'!R251</f>
        <v>0</v>
      </c>
      <c r="EI157" s="432">
        <f t="shared" si="297"/>
        <v>0</v>
      </c>
      <c r="EJ157" s="432">
        <f t="shared" si="298"/>
        <v>0</v>
      </c>
      <c r="EK157" s="432">
        <f t="shared" si="299"/>
        <v>0</v>
      </c>
      <c r="EL157" s="432">
        <f t="shared" si="300"/>
        <v>0</v>
      </c>
      <c r="EM157" s="463">
        <f t="shared" si="301"/>
        <v>0</v>
      </c>
      <c r="EN157" s="462">
        <f t="shared" si="302"/>
        <v>0</v>
      </c>
      <c r="EO157" s="432">
        <f t="shared" si="303"/>
        <v>0</v>
      </c>
      <c r="EP157" s="432">
        <f t="shared" si="304"/>
        <v>0</v>
      </c>
      <c r="EQ157" s="432">
        <f t="shared" si="305"/>
        <v>0</v>
      </c>
      <c r="ER157" s="463">
        <f t="shared" si="306"/>
        <v>0</v>
      </c>
      <c r="ES157" s="462">
        <f>'PTRM input'!S251</f>
        <v>17.889299999999999</v>
      </c>
      <c r="ET157" s="432">
        <f t="shared" si="307"/>
        <v>18.309608611738074</v>
      </c>
      <c r="EU157" s="432">
        <f t="shared" si="308"/>
        <v>18.739792362755001</v>
      </c>
      <c r="EV157" s="432">
        <f t="shared" si="309"/>
        <v>19.180083269176677</v>
      </c>
      <c r="EW157" s="432">
        <f t="shared" si="310"/>
        <v>19.630718798341501</v>
      </c>
      <c r="EX157" s="463">
        <f t="shared" si="311"/>
        <v>20.091941996876461</v>
      </c>
      <c r="EY157" s="462">
        <f t="shared" si="312"/>
        <v>20.564001621782356</v>
      </c>
      <c r="EZ157" s="432">
        <f t="shared" si="313"/>
        <v>21.047152274598893</v>
      </c>
      <c r="FA157" s="432">
        <f t="shared" si="314"/>
        <v>21.541654538721946</v>
      </c>
      <c r="FB157" s="432">
        <f t="shared" si="315"/>
        <v>22.047775119947115</v>
      </c>
      <c r="FC157" s="463">
        <f t="shared" si="316"/>
        <v>22.565786990315338</v>
      </c>
      <c r="FD157" s="462">
        <f>'PTRM input'!T251</f>
        <v>7.6894999999999998</v>
      </c>
      <c r="FE157" s="432">
        <f t="shared" si="317"/>
        <v>7.8701645911220632</v>
      </c>
      <c r="FF157" s="432">
        <f t="shared" si="318"/>
        <v>8.0550738918462201</v>
      </c>
      <c r="FG157" s="432">
        <f t="shared" si="319"/>
        <v>8.2443276315078897</v>
      </c>
      <c r="FH157" s="432">
        <f t="shared" si="320"/>
        <v>8.4380278825804815</v>
      </c>
      <c r="FI157" s="463">
        <f t="shared" si="321"/>
        <v>8.6362791157273655</v>
      </c>
      <c r="FJ157" s="462">
        <f t="shared" si="322"/>
        <v>8.8391882561472759</v>
      </c>
      <c r="FK157" s="432">
        <f t="shared" si="323"/>
        <v>9.0468647412435494</v>
      </c>
      <c r="FL157" s="432">
        <f t="shared" si="324"/>
        <v>9.2594205796483067</v>
      </c>
      <c r="FM157" s="432">
        <f t="shared" si="325"/>
        <v>9.4769704116334008</v>
      </c>
      <c r="FN157" s="463">
        <f t="shared" si="326"/>
        <v>9.6996315709407206</v>
      </c>
      <c r="FO157" s="462">
        <f>'PTRM input'!U251</f>
        <v>2.1924000000000001</v>
      </c>
      <c r="FP157" s="432">
        <f t="shared" si="327"/>
        <v>2.243910377732754</v>
      </c>
      <c r="FQ157" s="432">
        <f t="shared" si="328"/>
        <v>2.2966309903743616</v>
      </c>
      <c r="FR157" s="432">
        <f t="shared" si="329"/>
        <v>2.3505902723607384</v>
      </c>
      <c r="FS157" s="432">
        <f t="shared" si="330"/>
        <v>2.4058173261940894</v>
      </c>
      <c r="FT157" s="463">
        <f t="shared" si="331"/>
        <v>2.4623419381391094</v>
      </c>
      <c r="FU157" s="462">
        <f t="shared" si="332"/>
        <v>2.5201945942879629</v>
      </c>
      <c r="FV157" s="432">
        <f t="shared" si="333"/>
        <v>2.5794064970027129</v>
      </c>
      <c r="FW157" s="432">
        <f t="shared" si="334"/>
        <v>2.6400095817440601</v>
      </c>
      <c r="FX157" s="432">
        <f t="shared" si="335"/>
        <v>2.7020365342954769</v>
      </c>
      <c r="FY157" s="463">
        <f t="shared" si="336"/>
        <v>2.76552080839202</v>
      </c>
      <c r="FZ157" s="462">
        <f>'PTRM input'!V251</f>
        <v>0</v>
      </c>
      <c r="GA157" s="432">
        <f t="shared" si="337"/>
        <v>0</v>
      </c>
      <c r="GB157" s="432">
        <f t="shared" si="338"/>
        <v>0</v>
      </c>
      <c r="GC157" s="432">
        <f t="shared" si="339"/>
        <v>0</v>
      </c>
      <c r="GD157" s="432">
        <f t="shared" si="340"/>
        <v>0</v>
      </c>
      <c r="GE157" s="463">
        <f t="shared" si="341"/>
        <v>0</v>
      </c>
      <c r="GF157" s="462">
        <f t="shared" si="342"/>
        <v>0</v>
      </c>
      <c r="GG157" s="432">
        <f t="shared" si="343"/>
        <v>0</v>
      </c>
      <c r="GH157" s="432">
        <f t="shared" si="344"/>
        <v>0</v>
      </c>
      <c r="GI157" s="432">
        <f t="shared" si="345"/>
        <v>0</v>
      </c>
      <c r="GJ157" s="463">
        <f t="shared" si="346"/>
        <v>0</v>
      </c>
    </row>
    <row r="158" spans="1:192" s="212" customFormat="1" outlineLevel="1">
      <c r="A158" s="29"/>
      <c r="B158" s="29"/>
      <c r="C158" s="29"/>
      <c r="D158" s="29"/>
      <c r="E158" s="444" t="str">
        <f t="shared" si="7"/>
        <v>Residential Docklands  - Flexible Pricing</v>
      </c>
      <c r="F158" s="462">
        <f>'PTRM input'!F252</f>
        <v>84.338499999999996</v>
      </c>
      <c r="G158" s="432">
        <f t="shared" si="8"/>
        <v>86.320030739105022</v>
      </c>
      <c r="H158" s="432">
        <f t="shared" si="178"/>
        <v>88.34811748845469</v>
      </c>
      <c r="I158" s="432">
        <f t="shared" si="179"/>
        <v>90.42385408022993</v>
      </c>
      <c r="J158" s="432">
        <f t="shared" si="180"/>
        <v>92.548360046168654</v>
      </c>
      <c r="K158" s="463">
        <f t="shared" si="181"/>
        <v>94.722781221376209</v>
      </c>
      <c r="L158" s="462">
        <f t="shared" si="182"/>
        <v>96.948290362322254</v>
      </c>
      <c r="M158" s="432">
        <f t="shared" si="183"/>
        <v>99.226087779357428</v>
      </c>
      <c r="N158" s="432">
        <f t="shared" si="184"/>
        <v>101.5574019840911</v>
      </c>
      <c r="O158" s="432">
        <f t="shared" si="185"/>
        <v>103.94349035197911</v>
      </c>
      <c r="P158" s="463">
        <f t="shared" si="186"/>
        <v>106.38563980047907</v>
      </c>
      <c r="Q158" s="462">
        <f>'PTRM input'!G252</f>
        <v>0</v>
      </c>
      <c r="R158" s="432">
        <f t="shared" si="187"/>
        <v>0</v>
      </c>
      <c r="S158" s="432">
        <f t="shared" si="188"/>
        <v>0</v>
      </c>
      <c r="T158" s="432">
        <f t="shared" si="189"/>
        <v>0</v>
      </c>
      <c r="U158" s="432">
        <f t="shared" si="190"/>
        <v>0</v>
      </c>
      <c r="V158" s="463">
        <f t="shared" si="191"/>
        <v>0</v>
      </c>
      <c r="W158" s="462">
        <f t="shared" si="192"/>
        <v>0</v>
      </c>
      <c r="X158" s="432">
        <f t="shared" si="193"/>
        <v>0</v>
      </c>
      <c r="Y158" s="432">
        <f t="shared" si="194"/>
        <v>0</v>
      </c>
      <c r="Z158" s="432">
        <f t="shared" si="195"/>
        <v>0</v>
      </c>
      <c r="AA158" s="463">
        <f t="shared" si="196"/>
        <v>0</v>
      </c>
      <c r="AB158" s="462">
        <f>'PTRM input'!H252</f>
        <v>0</v>
      </c>
      <c r="AC158" s="432">
        <f t="shared" si="197"/>
        <v>0</v>
      </c>
      <c r="AD158" s="432">
        <f t="shared" si="198"/>
        <v>0</v>
      </c>
      <c r="AE158" s="432">
        <f t="shared" si="199"/>
        <v>0</v>
      </c>
      <c r="AF158" s="432">
        <f t="shared" si="200"/>
        <v>0</v>
      </c>
      <c r="AG158" s="463">
        <f t="shared" si="201"/>
        <v>0</v>
      </c>
      <c r="AH158" s="462">
        <f t="shared" si="202"/>
        <v>0</v>
      </c>
      <c r="AI158" s="432">
        <f t="shared" si="203"/>
        <v>0</v>
      </c>
      <c r="AJ158" s="432">
        <f t="shared" si="204"/>
        <v>0</v>
      </c>
      <c r="AK158" s="432">
        <f t="shared" si="205"/>
        <v>0</v>
      </c>
      <c r="AL158" s="463">
        <f t="shared" si="206"/>
        <v>0</v>
      </c>
      <c r="AM158" s="462">
        <f>'PTRM input'!I252</f>
        <v>0</v>
      </c>
      <c r="AN158" s="432">
        <f t="shared" si="207"/>
        <v>0</v>
      </c>
      <c r="AO158" s="432">
        <f t="shared" si="208"/>
        <v>0</v>
      </c>
      <c r="AP158" s="432">
        <f t="shared" si="209"/>
        <v>0</v>
      </c>
      <c r="AQ158" s="432">
        <f t="shared" si="210"/>
        <v>0</v>
      </c>
      <c r="AR158" s="463">
        <f t="shared" si="211"/>
        <v>0</v>
      </c>
      <c r="AS158" s="462">
        <f t="shared" si="212"/>
        <v>0</v>
      </c>
      <c r="AT158" s="432">
        <f t="shared" si="213"/>
        <v>0</v>
      </c>
      <c r="AU158" s="432">
        <f t="shared" si="214"/>
        <v>0</v>
      </c>
      <c r="AV158" s="432">
        <f t="shared" si="215"/>
        <v>0</v>
      </c>
      <c r="AW158" s="463">
        <f t="shared" si="216"/>
        <v>0</v>
      </c>
      <c r="AX158" s="462">
        <f>'PTRM input'!J252</f>
        <v>0</v>
      </c>
      <c r="AY158" s="432">
        <f t="shared" si="217"/>
        <v>0</v>
      </c>
      <c r="AZ158" s="432">
        <f t="shared" si="218"/>
        <v>0</v>
      </c>
      <c r="BA158" s="432">
        <f t="shared" si="219"/>
        <v>0</v>
      </c>
      <c r="BB158" s="432">
        <f t="shared" si="220"/>
        <v>0</v>
      </c>
      <c r="BC158" s="463">
        <f t="shared" si="221"/>
        <v>0</v>
      </c>
      <c r="BD158" s="462">
        <f t="shared" si="222"/>
        <v>0</v>
      </c>
      <c r="BE158" s="432">
        <f t="shared" si="223"/>
        <v>0</v>
      </c>
      <c r="BF158" s="432">
        <f t="shared" si="224"/>
        <v>0</v>
      </c>
      <c r="BG158" s="432">
        <f t="shared" si="225"/>
        <v>0</v>
      </c>
      <c r="BH158" s="463">
        <f t="shared" si="226"/>
        <v>0</v>
      </c>
      <c r="BI158" s="462">
        <f>'PTRM input'!K252</f>
        <v>0</v>
      </c>
      <c r="BJ158" s="432">
        <f t="shared" si="227"/>
        <v>0</v>
      </c>
      <c r="BK158" s="432">
        <f t="shared" si="228"/>
        <v>0</v>
      </c>
      <c r="BL158" s="432">
        <f t="shared" si="229"/>
        <v>0</v>
      </c>
      <c r="BM158" s="432">
        <f t="shared" si="230"/>
        <v>0</v>
      </c>
      <c r="BN158" s="463">
        <f t="shared" si="231"/>
        <v>0</v>
      </c>
      <c r="BO158" s="462">
        <f t="shared" si="232"/>
        <v>0</v>
      </c>
      <c r="BP158" s="432">
        <f t="shared" si="233"/>
        <v>0</v>
      </c>
      <c r="BQ158" s="432">
        <f t="shared" si="234"/>
        <v>0</v>
      </c>
      <c r="BR158" s="432">
        <f t="shared" si="235"/>
        <v>0</v>
      </c>
      <c r="BS158" s="463">
        <f t="shared" si="236"/>
        <v>0</v>
      </c>
      <c r="BT158" s="462">
        <f>'PTRM input'!L252</f>
        <v>0</v>
      </c>
      <c r="BU158" s="432">
        <f t="shared" si="237"/>
        <v>0</v>
      </c>
      <c r="BV158" s="432">
        <f t="shared" si="238"/>
        <v>0</v>
      </c>
      <c r="BW158" s="432">
        <f t="shared" si="239"/>
        <v>0</v>
      </c>
      <c r="BX158" s="432">
        <f t="shared" si="240"/>
        <v>0</v>
      </c>
      <c r="BY158" s="463">
        <f t="shared" si="241"/>
        <v>0</v>
      </c>
      <c r="BZ158" s="462">
        <f t="shared" si="242"/>
        <v>0</v>
      </c>
      <c r="CA158" s="432">
        <f t="shared" si="243"/>
        <v>0</v>
      </c>
      <c r="CB158" s="432">
        <f t="shared" si="244"/>
        <v>0</v>
      </c>
      <c r="CC158" s="432">
        <f t="shared" si="245"/>
        <v>0</v>
      </c>
      <c r="CD158" s="463">
        <f t="shared" si="246"/>
        <v>0</v>
      </c>
      <c r="CE158" s="462">
        <f>'PTRM input'!M252</f>
        <v>0</v>
      </c>
      <c r="CF158" s="432">
        <f t="shared" si="247"/>
        <v>0</v>
      </c>
      <c r="CG158" s="432">
        <f t="shared" si="248"/>
        <v>0</v>
      </c>
      <c r="CH158" s="432">
        <f t="shared" si="249"/>
        <v>0</v>
      </c>
      <c r="CI158" s="432">
        <f t="shared" si="250"/>
        <v>0</v>
      </c>
      <c r="CJ158" s="463">
        <f t="shared" si="251"/>
        <v>0</v>
      </c>
      <c r="CK158" s="462">
        <f t="shared" si="252"/>
        <v>0</v>
      </c>
      <c r="CL158" s="432">
        <f t="shared" si="253"/>
        <v>0</v>
      </c>
      <c r="CM158" s="432">
        <f t="shared" si="254"/>
        <v>0</v>
      </c>
      <c r="CN158" s="432">
        <f t="shared" si="255"/>
        <v>0</v>
      </c>
      <c r="CO158" s="463">
        <f t="shared" si="256"/>
        <v>0</v>
      </c>
      <c r="CP158" s="462">
        <f>'PTRM input'!N252</f>
        <v>0</v>
      </c>
      <c r="CQ158" s="432">
        <f t="shared" si="257"/>
        <v>0</v>
      </c>
      <c r="CR158" s="432">
        <f t="shared" si="258"/>
        <v>0</v>
      </c>
      <c r="CS158" s="432">
        <f t="shared" si="259"/>
        <v>0</v>
      </c>
      <c r="CT158" s="432">
        <f t="shared" si="260"/>
        <v>0</v>
      </c>
      <c r="CU158" s="463">
        <f t="shared" si="261"/>
        <v>0</v>
      </c>
      <c r="CV158" s="462">
        <f t="shared" si="262"/>
        <v>0</v>
      </c>
      <c r="CW158" s="432">
        <f t="shared" si="263"/>
        <v>0</v>
      </c>
      <c r="CX158" s="432">
        <f t="shared" si="264"/>
        <v>0</v>
      </c>
      <c r="CY158" s="432">
        <f t="shared" si="265"/>
        <v>0</v>
      </c>
      <c r="CZ158" s="463">
        <f t="shared" si="266"/>
        <v>0</v>
      </c>
      <c r="DA158" s="462">
        <f>'PTRM input'!O252</f>
        <v>5.8402000000000003</v>
      </c>
      <c r="DB158" s="432">
        <f t="shared" si="267"/>
        <v>5.9774153384577771</v>
      </c>
      <c r="DC158" s="432">
        <f t="shared" si="268"/>
        <v>6.1178545475206842</v>
      </c>
      <c r="DD158" s="432">
        <f t="shared" si="269"/>
        <v>6.2615933719399672</v>
      </c>
      <c r="DE158" s="432">
        <f t="shared" si="270"/>
        <v>6.4087093360877212</v>
      </c>
      <c r="DF158" s="463">
        <f t="shared" si="271"/>
        <v>6.5592817857690315</v>
      </c>
      <c r="DG158" s="462">
        <f t="shared" si="272"/>
        <v>6.7133919310164938</v>
      </c>
      <c r="DH158" s="432">
        <f t="shared" si="273"/>
        <v>6.8711228898901853</v>
      </c>
      <c r="DI158" s="432">
        <f t="shared" si="274"/>
        <v>7.032559733306722</v>
      </c>
      <c r="DJ158" s="432">
        <f t="shared" si="275"/>
        <v>7.1977895309215665</v>
      </c>
      <c r="DK158" s="463">
        <f t="shared" si="276"/>
        <v>7.3669013980893423</v>
      </c>
      <c r="DL158" s="462">
        <f>'PTRM input'!P252</f>
        <v>2.2433999999999998</v>
      </c>
      <c r="DM158" s="432">
        <f t="shared" si="277"/>
        <v>2.2961086213308062</v>
      </c>
      <c r="DN158" s="432">
        <f t="shared" si="278"/>
        <v>2.3500556302708637</v>
      </c>
      <c r="DO158" s="432">
        <f t="shared" si="279"/>
        <v>2.4052701227030098</v>
      </c>
      <c r="DP158" s="432">
        <f t="shared" si="280"/>
        <v>2.4617818781170491</v>
      </c>
      <c r="DQ158" s="463">
        <f t="shared" si="281"/>
        <v>2.5196213756710799</v>
      </c>
      <c r="DR158" s="462">
        <f t="shared" si="282"/>
        <v>2.5788198106301832</v>
      </c>
      <c r="DS158" s="432">
        <f t="shared" si="283"/>
        <v>2.6394091111913354</v>
      </c>
      <c r="DT158" s="432">
        <f t="shared" si="284"/>
        <v>2.7014219557036223</v>
      </c>
      <c r="DU158" s="432">
        <f t="shared" si="285"/>
        <v>2.7648917902930443</v>
      </c>
      <c r="DV158" s="463">
        <f t="shared" si="286"/>
        <v>2.8298528469014119</v>
      </c>
      <c r="DW158" s="462">
        <f>'PTRM input'!Q252</f>
        <v>0.65939999999999999</v>
      </c>
      <c r="DX158" s="432">
        <f t="shared" si="287"/>
        <v>0.67489258487364434</v>
      </c>
      <c r="DY158" s="432">
        <f t="shared" si="288"/>
        <v>0.69074916760301674</v>
      </c>
      <c r="DZ158" s="432">
        <f t="shared" si="289"/>
        <v>0.70697830030773157</v>
      </c>
      <c r="EA158" s="432">
        <f t="shared" si="290"/>
        <v>0.72358873603921836</v>
      </c>
      <c r="EB158" s="463">
        <f t="shared" si="291"/>
        <v>0.74058943350160944</v>
      </c>
      <c r="EC158" s="462">
        <f t="shared" si="292"/>
        <v>0.75798956188354438</v>
      </c>
      <c r="ED158" s="432">
        <f t="shared" si="293"/>
        <v>0.77579850580349785</v>
      </c>
      <c r="EE158" s="432">
        <f t="shared" si="294"/>
        <v>0.79402587037129768</v>
      </c>
      <c r="EF158" s="432">
        <f t="shared" si="295"/>
        <v>0.81268148636856286</v>
      </c>
      <c r="EG158" s="463">
        <f t="shared" si="296"/>
        <v>0.83177541555085643</v>
      </c>
      <c r="EH158" s="462">
        <f>'PTRM input'!R252</f>
        <v>0</v>
      </c>
      <c r="EI158" s="432">
        <f t="shared" si="297"/>
        <v>0</v>
      </c>
      <c r="EJ158" s="432">
        <f t="shared" si="298"/>
        <v>0</v>
      </c>
      <c r="EK158" s="432">
        <f t="shared" si="299"/>
        <v>0</v>
      </c>
      <c r="EL158" s="432">
        <f t="shared" si="300"/>
        <v>0</v>
      </c>
      <c r="EM158" s="463">
        <f t="shared" si="301"/>
        <v>0</v>
      </c>
      <c r="EN158" s="462">
        <f t="shared" si="302"/>
        <v>0</v>
      </c>
      <c r="EO158" s="432">
        <f t="shared" si="303"/>
        <v>0</v>
      </c>
      <c r="EP158" s="432">
        <f t="shared" si="304"/>
        <v>0</v>
      </c>
      <c r="EQ158" s="432">
        <f t="shared" si="305"/>
        <v>0</v>
      </c>
      <c r="ER158" s="463">
        <f t="shared" si="306"/>
        <v>0</v>
      </c>
      <c r="ES158" s="462">
        <f>'PTRM input'!S252</f>
        <v>5.8402000000000003</v>
      </c>
      <c r="ET158" s="432">
        <f t="shared" si="307"/>
        <v>5.9774153384577771</v>
      </c>
      <c r="EU158" s="432">
        <f t="shared" si="308"/>
        <v>6.1178545475206842</v>
      </c>
      <c r="EV158" s="432">
        <f t="shared" si="309"/>
        <v>6.2615933719399672</v>
      </c>
      <c r="EW158" s="432">
        <f t="shared" si="310"/>
        <v>6.4087093360877212</v>
      </c>
      <c r="EX158" s="463">
        <f t="shared" si="311"/>
        <v>6.5592817857690315</v>
      </c>
      <c r="EY158" s="462">
        <f t="shared" si="312"/>
        <v>6.7133919310164938</v>
      </c>
      <c r="EZ158" s="432">
        <f t="shared" si="313"/>
        <v>6.8711228898901853</v>
      </c>
      <c r="FA158" s="432">
        <f t="shared" si="314"/>
        <v>7.032559733306722</v>
      </c>
      <c r="FB158" s="432">
        <f t="shared" si="315"/>
        <v>7.1977895309215665</v>
      </c>
      <c r="FC158" s="463">
        <f t="shared" si="316"/>
        <v>7.3669013980893423</v>
      </c>
      <c r="FD158" s="462">
        <f>'PTRM input'!T252</f>
        <v>2.2433999999999998</v>
      </c>
      <c r="FE158" s="432">
        <f t="shared" si="317"/>
        <v>2.2961086213308062</v>
      </c>
      <c r="FF158" s="432">
        <f t="shared" si="318"/>
        <v>2.3500556302708637</v>
      </c>
      <c r="FG158" s="432">
        <f t="shared" si="319"/>
        <v>2.4052701227030098</v>
      </c>
      <c r="FH158" s="432">
        <f t="shared" si="320"/>
        <v>2.4617818781170491</v>
      </c>
      <c r="FI158" s="463">
        <f t="shared" si="321"/>
        <v>2.5196213756710799</v>
      </c>
      <c r="FJ158" s="462">
        <f t="shared" si="322"/>
        <v>2.5788198106301832</v>
      </c>
      <c r="FK158" s="432">
        <f t="shared" si="323"/>
        <v>2.6394091111913354</v>
      </c>
      <c r="FL158" s="432">
        <f t="shared" si="324"/>
        <v>2.7014219557036223</v>
      </c>
      <c r="FM158" s="432">
        <f t="shared" si="325"/>
        <v>2.7648917902930443</v>
      </c>
      <c r="FN158" s="463">
        <f t="shared" si="326"/>
        <v>2.8298528469014119</v>
      </c>
      <c r="FO158" s="462">
        <f>'PTRM input'!U252</f>
        <v>0.65939999999999999</v>
      </c>
      <c r="FP158" s="432">
        <f t="shared" si="327"/>
        <v>0.67489258487364434</v>
      </c>
      <c r="FQ158" s="432">
        <f t="shared" si="328"/>
        <v>0.69074916760301674</v>
      </c>
      <c r="FR158" s="432">
        <f t="shared" si="329"/>
        <v>0.70697830030773157</v>
      </c>
      <c r="FS158" s="432">
        <f t="shared" si="330"/>
        <v>0.72358873603921836</v>
      </c>
      <c r="FT158" s="463">
        <f t="shared" si="331"/>
        <v>0.74058943350160944</v>
      </c>
      <c r="FU158" s="462">
        <f t="shared" si="332"/>
        <v>0.75798956188354438</v>
      </c>
      <c r="FV158" s="432">
        <f t="shared" si="333"/>
        <v>0.77579850580349785</v>
      </c>
      <c r="FW158" s="432">
        <f t="shared" si="334"/>
        <v>0.79402587037129768</v>
      </c>
      <c r="FX158" s="432">
        <f t="shared" si="335"/>
        <v>0.81268148636856286</v>
      </c>
      <c r="FY158" s="463">
        <f t="shared" si="336"/>
        <v>0.83177541555085643</v>
      </c>
      <c r="FZ158" s="462">
        <f>'PTRM input'!V252</f>
        <v>0</v>
      </c>
      <c r="GA158" s="432">
        <f t="shared" si="337"/>
        <v>0</v>
      </c>
      <c r="GB158" s="432">
        <f t="shared" si="338"/>
        <v>0</v>
      </c>
      <c r="GC158" s="432">
        <f t="shared" si="339"/>
        <v>0</v>
      </c>
      <c r="GD158" s="432">
        <f t="shared" si="340"/>
        <v>0</v>
      </c>
      <c r="GE158" s="463">
        <f t="shared" si="341"/>
        <v>0</v>
      </c>
      <c r="GF158" s="462">
        <f t="shared" si="342"/>
        <v>0</v>
      </c>
      <c r="GG158" s="432">
        <f t="shared" si="343"/>
        <v>0</v>
      </c>
      <c r="GH158" s="432">
        <f t="shared" si="344"/>
        <v>0</v>
      </c>
      <c r="GI158" s="432">
        <f t="shared" si="345"/>
        <v>0</v>
      </c>
      <c r="GJ158" s="463">
        <f t="shared" si="346"/>
        <v>0</v>
      </c>
    </row>
    <row r="159" spans="1:192" s="212" customFormat="1" outlineLevel="1">
      <c r="A159" s="29"/>
      <c r="B159" s="29"/>
      <c r="C159" s="29"/>
      <c r="D159" s="29"/>
      <c r="E159" s="444" t="str">
        <f t="shared" si="7"/>
        <v>Climate Saver - Flexible Pricing</v>
      </c>
      <c r="F159" s="462">
        <f>'PTRM input'!F253</f>
        <v>0</v>
      </c>
      <c r="G159" s="432">
        <f t="shared" si="8"/>
        <v>0</v>
      </c>
      <c r="H159" s="432">
        <f t="shared" si="178"/>
        <v>0</v>
      </c>
      <c r="I159" s="432">
        <f t="shared" si="179"/>
        <v>0</v>
      </c>
      <c r="J159" s="432">
        <f t="shared" si="180"/>
        <v>0</v>
      </c>
      <c r="K159" s="463">
        <f t="shared" si="181"/>
        <v>0</v>
      </c>
      <c r="L159" s="462">
        <f t="shared" si="182"/>
        <v>0</v>
      </c>
      <c r="M159" s="432">
        <f t="shared" si="183"/>
        <v>0</v>
      </c>
      <c r="N159" s="432">
        <f t="shared" si="184"/>
        <v>0</v>
      </c>
      <c r="O159" s="432">
        <f t="shared" si="185"/>
        <v>0</v>
      </c>
      <c r="P159" s="463">
        <f t="shared" si="186"/>
        <v>0</v>
      </c>
      <c r="Q159" s="462">
        <f>'PTRM input'!G253</f>
        <v>0</v>
      </c>
      <c r="R159" s="432">
        <f t="shared" si="187"/>
        <v>0</v>
      </c>
      <c r="S159" s="432">
        <f t="shared" si="188"/>
        <v>0</v>
      </c>
      <c r="T159" s="432">
        <f t="shared" si="189"/>
        <v>0</v>
      </c>
      <c r="U159" s="432">
        <f t="shared" si="190"/>
        <v>0</v>
      </c>
      <c r="V159" s="463">
        <f t="shared" si="191"/>
        <v>0</v>
      </c>
      <c r="W159" s="462">
        <f t="shared" si="192"/>
        <v>0</v>
      </c>
      <c r="X159" s="432">
        <f t="shared" si="193"/>
        <v>0</v>
      </c>
      <c r="Y159" s="432">
        <f t="shared" si="194"/>
        <v>0</v>
      </c>
      <c r="Z159" s="432">
        <f t="shared" si="195"/>
        <v>0</v>
      </c>
      <c r="AA159" s="463">
        <f t="shared" si="196"/>
        <v>0</v>
      </c>
      <c r="AB159" s="462">
        <f>'PTRM input'!H253</f>
        <v>0</v>
      </c>
      <c r="AC159" s="432">
        <f t="shared" si="197"/>
        <v>0</v>
      </c>
      <c r="AD159" s="432">
        <f t="shared" si="198"/>
        <v>0</v>
      </c>
      <c r="AE159" s="432">
        <f t="shared" si="199"/>
        <v>0</v>
      </c>
      <c r="AF159" s="432">
        <f t="shared" si="200"/>
        <v>0</v>
      </c>
      <c r="AG159" s="463">
        <f t="shared" si="201"/>
        <v>0</v>
      </c>
      <c r="AH159" s="462">
        <f t="shared" si="202"/>
        <v>0</v>
      </c>
      <c r="AI159" s="432">
        <f t="shared" si="203"/>
        <v>0</v>
      </c>
      <c r="AJ159" s="432">
        <f t="shared" si="204"/>
        <v>0</v>
      </c>
      <c r="AK159" s="432">
        <f t="shared" si="205"/>
        <v>0</v>
      </c>
      <c r="AL159" s="463">
        <f t="shared" si="206"/>
        <v>0</v>
      </c>
      <c r="AM159" s="462">
        <f>'PTRM input'!I253</f>
        <v>0</v>
      </c>
      <c r="AN159" s="432">
        <f t="shared" si="207"/>
        <v>0</v>
      </c>
      <c r="AO159" s="432">
        <f t="shared" si="208"/>
        <v>0</v>
      </c>
      <c r="AP159" s="432">
        <f t="shared" si="209"/>
        <v>0</v>
      </c>
      <c r="AQ159" s="432">
        <f t="shared" si="210"/>
        <v>0</v>
      </c>
      <c r="AR159" s="463">
        <f t="shared" si="211"/>
        <v>0</v>
      </c>
      <c r="AS159" s="462">
        <f t="shared" si="212"/>
        <v>0</v>
      </c>
      <c r="AT159" s="432">
        <f t="shared" si="213"/>
        <v>0</v>
      </c>
      <c r="AU159" s="432">
        <f t="shared" si="214"/>
        <v>0</v>
      </c>
      <c r="AV159" s="432">
        <f t="shared" si="215"/>
        <v>0</v>
      </c>
      <c r="AW159" s="463">
        <f t="shared" si="216"/>
        <v>0</v>
      </c>
      <c r="AX159" s="462">
        <f>'PTRM input'!J253</f>
        <v>0</v>
      </c>
      <c r="AY159" s="432">
        <f t="shared" si="217"/>
        <v>0</v>
      </c>
      <c r="AZ159" s="432">
        <f t="shared" si="218"/>
        <v>0</v>
      </c>
      <c r="BA159" s="432">
        <f t="shared" si="219"/>
        <v>0</v>
      </c>
      <c r="BB159" s="432">
        <f t="shared" si="220"/>
        <v>0</v>
      </c>
      <c r="BC159" s="463">
        <f t="shared" si="221"/>
        <v>0</v>
      </c>
      <c r="BD159" s="462">
        <f t="shared" si="222"/>
        <v>0</v>
      </c>
      <c r="BE159" s="432">
        <f t="shared" si="223"/>
        <v>0</v>
      </c>
      <c r="BF159" s="432">
        <f t="shared" si="224"/>
        <v>0</v>
      </c>
      <c r="BG159" s="432">
        <f t="shared" si="225"/>
        <v>0</v>
      </c>
      <c r="BH159" s="463">
        <f t="shared" si="226"/>
        <v>0</v>
      </c>
      <c r="BI159" s="462">
        <f>'PTRM input'!K253</f>
        <v>0</v>
      </c>
      <c r="BJ159" s="432">
        <f t="shared" si="227"/>
        <v>0</v>
      </c>
      <c r="BK159" s="432">
        <f t="shared" si="228"/>
        <v>0</v>
      </c>
      <c r="BL159" s="432">
        <f t="shared" si="229"/>
        <v>0</v>
      </c>
      <c r="BM159" s="432">
        <f t="shared" si="230"/>
        <v>0</v>
      </c>
      <c r="BN159" s="463">
        <f t="shared" si="231"/>
        <v>0</v>
      </c>
      <c r="BO159" s="462">
        <f t="shared" si="232"/>
        <v>0</v>
      </c>
      <c r="BP159" s="432">
        <f t="shared" si="233"/>
        <v>0</v>
      </c>
      <c r="BQ159" s="432">
        <f t="shared" si="234"/>
        <v>0</v>
      </c>
      <c r="BR159" s="432">
        <f t="shared" si="235"/>
        <v>0</v>
      </c>
      <c r="BS159" s="463">
        <f t="shared" si="236"/>
        <v>0</v>
      </c>
      <c r="BT159" s="462">
        <f>'PTRM input'!L253</f>
        <v>0</v>
      </c>
      <c r="BU159" s="432">
        <f t="shared" si="237"/>
        <v>0</v>
      </c>
      <c r="BV159" s="432">
        <f t="shared" si="238"/>
        <v>0</v>
      </c>
      <c r="BW159" s="432">
        <f t="shared" si="239"/>
        <v>0</v>
      </c>
      <c r="BX159" s="432">
        <f t="shared" si="240"/>
        <v>0</v>
      </c>
      <c r="BY159" s="463">
        <f t="shared" si="241"/>
        <v>0</v>
      </c>
      <c r="BZ159" s="462">
        <f t="shared" si="242"/>
        <v>0</v>
      </c>
      <c r="CA159" s="432">
        <f t="shared" si="243"/>
        <v>0</v>
      </c>
      <c r="CB159" s="432">
        <f t="shared" si="244"/>
        <v>0</v>
      </c>
      <c r="CC159" s="432">
        <f t="shared" si="245"/>
        <v>0</v>
      </c>
      <c r="CD159" s="463">
        <f t="shared" si="246"/>
        <v>0</v>
      </c>
      <c r="CE159" s="462">
        <f>'PTRM input'!M253</f>
        <v>0</v>
      </c>
      <c r="CF159" s="432">
        <f t="shared" si="247"/>
        <v>0</v>
      </c>
      <c r="CG159" s="432">
        <f t="shared" si="248"/>
        <v>0</v>
      </c>
      <c r="CH159" s="432">
        <f t="shared" si="249"/>
        <v>0</v>
      </c>
      <c r="CI159" s="432">
        <f t="shared" si="250"/>
        <v>0</v>
      </c>
      <c r="CJ159" s="463">
        <f t="shared" si="251"/>
        <v>0</v>
      </c>
      <c r="CK159" s="462">
        <f t="shared" si="252"/>
        <v>0</v>
      </c>
      <c r="CL159" s="432">
        <f t="shared" si="253"/>
        <v>0</v>
      </c>
      <c r="CM159" s="432">
        <f t="shared" si="254"/>
        <v>0</v>
      </c>
      <c r="CN159" s="432">
        <f t="shared" si="255"/>
        <v>0</v>
      </c>
      <c r="CO159" s="463">
        <f t="shared" si="256"/>
        <v>0</v>
      </c>
      <c r="CP159" s="462">
        <f>'PTRM input'!N253</f>
        <v>0</v>
      </c>
      <c r="CQ159" s="432">
        <f t="shared" si="257"/>
        <v>0</v>
      </c>
      <c r="CR159" s="432">
        <f t="shared" si="258"/>
        <v>0</v>
      </c>
      <c r="CS159" s="432">
        <f t="shared" si="259"/>
        <v>0</v>
      </c>
      <c r="CT159" s="432">
        <f t="shared" si="260"/>
        <v>0</v>
      </c>
      <c r="CU159" s="463">
        <f t="shared" si="261"/>
        <v>0</v>
      </c>
      <c r="CV159" s="462">
        <f t="shared" si="262"/>
        <v>0</v>
      </c>
      <c r="CW159" s="432">
        <f t="shared" si="263"/>
        <v>0</v>
      </c>
      <c r="CX159" s="432">
        <f t="shared" si="264"/>
        <v>0</v>
      </c>
      <c r="CY159" s="432">
        <f t="shared" si="265"/>
        <v>0</v>
      </c>
      <c r="CZ159" s="463">
        <f t="shared" si="266"/>
        <v>0</v>
      </c>
      <c r="DA159" s="462">
        <f>'PTRM input'!O253</f>
        <v>4.0218999999999996</v>
      </c>
      <c r="DB159" s="432">
        <f t="shared" si="267"/>
        <v>4.1163944299413258</v>
      </c>
      <c r="DC159" s="432">
        <f t="shared" si="268"/>
        <v>4.21310900391655</v>
      </c>
      <c r="DD159" s="432">
        <f t="shared" si="269"/>
        <v>4.3120958841487189</v>
      </c>
      <c r="DE159" s="432">
        <f t="shared" si="270"/>
        <v>4.4134084584108759</v>
      </c>
      <c r="DF159" s="463">
        <f t="shared" si="271"/>
        <v>4.5171013688203248</v>
      </c>
      <c r="DG159" s="462">
        <f t="shared" si="272"/>
        <v>4.6232305413094119</v>
      </c>
      <c r="DH159" s="432">
        <f t="shared" si="273"/>
        <v>4.7318532157887274</v>
      </c>
      <c r="DI159" s="432">
        <f t="shared" si="274"/>
        <v>4.8430279770189886</v>
      </c>
      <c r="DJ159" s="432">
        <f t="shared" si="275"/>
        <v>4.9568147862082528</v>
      </c>
      <c r="DK159" s="463">
        <f t="shared" si="276"/>
        <v>5.0732750133515143</v>
      </c>
      <c r="DL159" s="462">
        <f>'PTRM input'!P253</f>
        <v>0</v>
      </c>
      <c r="DM159" s="432">
        <f t="shared" si="277"/>
        <v>0</v>
      </c>
      <c r="DN159" s="432">
        <f t="shared" si="278"/>
        <v>0</v>
      </c>
      <c r="DO159" s="432">
        <f t="shared" si="279"/>
        <v>0</v>
      </c>
      <c r="DP159" s="432">
        <f t="shared" si="280"/>
        <v>0</v>
      </c>
      <c r="DQ159" s="463">
        <f t="shared" si="281"/>
        <v>0</v>
      </c>
      <c r="DR159" s="462">
        <f t="shared" si="282"/>
        <v>0</v>
      </c>
      <c r="DS159" s="432">
        <f t="shared" si="283"/>
        <v>0</v>
      </c>
      <c r="DT159" s="432">
        <f t="shared" si="284"/>
        <v>0</v>
      </c>
      <c r="DU159" s="432">
        <f t="shared" si="285"/>
        <v>0</v>
      </c>
      <c r="DV159" s="463">
        <f t="shared" si="286"/>
        <v>0</v>
      </c>
      <c r="DW159" s="462">
        <f>'PTRM input'!Q253</f>
        <v>0</v>
      </c>
      <c r="DX159" s="432">
        <f t="shared" si="287"/>
        <v>0</v>
      </c>
      <c r="DY159" s="432">
        <f t="shared" si="288"/>
        <v>0</v>
      </c>
      <c r="DZ159" s="432">
        <f t="shared" si="289"/>
        <v>0</v>
      </c>
      <c r="EA159" s="432">
        <f t="shared" si="290"/>
        <v>0</v>
      </c>
      <c r="EB159" s="463">
        <f t="shared" si="291"/>
        <v>0</v>
      </c>
      <c r="EC159" s="462">
        <f t="shared" si="292"/>
        <v>0</v>
      </c>
      <c r="ED159" s="432">
        <f t="shared" si="293"/>
        <v>0</v>
      </c>
      <c r="EE159" s="432">
        <f t="shared" si="294"/>
        <v>0</v>
      </c>
      <c r="EF159" s="432">
        <f t="shared" si="295"/>
        <v>0</v>
      </c>
      <c r="EG159" s="463">
        <f t="shared" si="296"/>
        <v>0</v>
      </c>
      <c r="EH159" s="462">
        <f>'PTRM input'!R253</f>
        <v>0</v>
      </c>
      <c r="EI159" s="432">
        <f t="shared" si="297"/>
        <v>0</v>
      </c>
      <c r="EJ159" s="432">
        <f t="shared" si="298"/>
        <v>0</v>
      </c>
      <c r="EK159" s="432">
        <f t="shared" si="299"/>
        <v>0</v>
      </c>
      <c r="EL159" s="432">
        <f t="shared" si="300"/>
        <v>0</v>
      </c>
      <c r="EM159" s="463">
        <f t="shared" si="301"/>
        <v>0</v>
      </c>
      <c r="EN159" s="462">
        <f t="shared" si="302"/>
        <v>0</v>
      </c>
      <c r="EO159" s="432">
        <f t="shared" si="303"/>
        <v>0</v>
      </c>
      <c r="EP159" s="432">
        <f t="shared" si="304"/>
        <v>0</v>
      </c>
      <c r="EQ159" s="432">
        <f t="shared" si="305"/>
        <v>0</v>
      </c>
      <c r="ER159" s="463">
        <f t="shared" si="306"/>
        <v>0</v>
      </c>
      <c r="ES159" s="462">
        <f>'PTRM input'!S253</f>
        <v>2.7174999999999998</v>
      </c>
      <c r="ET159" s="432">
        <f t="shared" si="307"/>
        <v>2.781347587798193</v>
      </c>
      <c r="EU159" s="432">
        <f t="shared" si="308"/>
        <v>2.846695272916588</v>
      </c>
      <c r="EV159" s="432">
        <f t="shared" si="309"/>
        <v>2.913578300100486</v>
      </c>
      <c r="EW159" s="432">
        <f t="shared" si="310"/>
        <v>2.9820327421695114</v>
      </c>
      <c r="EX159" s="463">
        <f t="shared" si="311"/>
        <v>3.0520955194731929</v>
      </c>
      <c r="EY159" s="462">
        <f t="shared" si="312"/>
        <v>3.123804419803657</v>
      </c>
      <c r="EZ159" s="432">
        <f t="shared" si="313"/>
        <v>3.1971981187761678</v>
      </c>
      <c r="FA159" s="432">
        <f t="shared" si="314"/>
        <v>3.2723162006885063</v>
      </c>
      <c r="FB159" s="432">
        <f t="shared" si="315"/>
        <v>3.3491991798704417</v>
      </c>
      <c r="FC159" s="463">
        <f t="shared" si="316"/>
        <v>3.4278885225348077</v>
      </c>
      <c r="FD159" s="462">
        <f>'PTRM input'!T253</f>
        <v>0</v>
      </c>
      <c r="FE159" s="432">
        <f t="shared" si="317"/>
        <v>0</v>
      </c>
      <c r="FF159" s="432">
        <f t="shared" si="318"/>
        <v>0</v>
      </c>
      <c r="FG159" s="432">
        <f t="shared" si="319"/>
        <v>0</v>
      </c>
      <c r="FH159" s="432">
        <f t="shared" si="320"/>
        <v>0</v>
      </c>
      <c r="FI159" s="463">
        <f t="shared" si="321"/>
        <v>0</v>
      </c>
      <c r="FJ159" s="462">
        <f t="shared" si="322"/>
        <v>0</v>
      </c>
      <c r="FK159" s="432">
        <f t="shared" si="323"/>
        <v>0</v>
      </c>
      <c r="FL159" s="432">
        <f t="shared" si="324"/>
        <v>0</v>
      </c>
      <c r="FM159" s="432">
        <f t="shared" si="325"/>
        <v>0</v>
      </c>
      <c r="FN159" s="463">
        <f t="shared" si="326"/>
        <v>0</v>
      </c>
      <c r="FO159" s="462">
        <f>'PTRM input'!U253</f>
        <v>0</v>
      </c>
      <c r="FP159" s="432">
        <f t="shared" si="327"/>
        <v>0</v>
      </c>
      <c r="FQ159" s="432">
        <f t="shared" si="328"/>
        <v>0</v>
      </c>
      <c r="FR159" s="432">
        <f t="shared" si="329"/>
        <v>0</v>
      </c>
      <c r="FS159" s="432">
        <f t="shared" si="330"/>
        <v>0</v>
      </c>
      <c r="FT159" s="463">
        <f t="shared" si="331"/>
        <v>0</v>
      </c>
      <c r="FU159" s="462">
        <f t="shared" si="332"/>
        <v>0</v>
      </c>
      <c r="FV159" s="432">
        <f t="shared" si="333"/>
        <v>0</v>
      </c>
      <c r="FW159" s="432">
        <f t="shared" si="334"/>
        <v>0</v>
      </c>
      <c r="FX159" s="432">
        <f t="shared" si="335"/>
        <v>0</v>
      </c>
      <c r="FY159" s="463">
        <f t="shared" si="336"/>
        <v>0</v>
      </c>
      <c r="FZ159" s="462">
        <f>'PTRM input'!V253</f>
        <v>0</v>
      </c>
      <c r="GA159" s="432">
        <f t="shared" si="337"/>
        <v>0</v>
      </c>
      <c r="GB159" s="432">
        <f t="shared" si="338"/>
        <v>0</v>
      </c>
      <c r="GC159" s="432">
        <f t="shared" si="339"/>
        <v>0</v>
      </c>
      <c r="GD159" s="432">
        <f t="shared" si="340"/>
        <v>0</v>
      </c>
      <c r="GE159" s="463">
        <f t="shared" si="341"/>
        <v>0</v>
      </c>
      <c r="GF159" s="462">
        <f t="shared" si="342"/>
        <v>0</v>
      </c>
      <c r="GG159" s="432">
        <f t="shared" si="343"/>
        <v>0</v>
      </c>
      <c r="GH159" s="432">
        <f t="shared" si="344"/>
        <v>0</v>
      </c>
      <c r="GI159" s="432">
        <f t="shared" si="345"/>
        <v>0</v>
      </c>
      <c r="GJ159" s="463">
        <f t="shared" si="346"/>
        <v>0</v>
      </c>
    </row>
    <row r="160" spans="1:192" s="212" customFormat="1" outlineLevel="1">
      <c r="A160" s="29"/>
      <c r="B160" s="29"/>
      <c r="C160" s="29"/>
      <c r="D160" s="29"/>
      <c r="E160" s="444" t="str">
        <f t="shared" si="7"/>
        <v>Docklands single rate</v>
      </c>
      <c r="F160" s="462">
        <f>'PTRM input'!F254</f>
        <v>117.0562</v>
      </c>
      <c r="G160" s="432">
        <f t="shared" si="8"/>
        <v>119.80643220122276</v>
      </c>
      <c r="H160" s="432">
        <f t="shared" si="178"/>
        <v>122.62128103241167</v>
      </c>
      <c r="I160" s="432">
        <f t="shared" si="179"/>
        <v>125.50226465951151</v>
      </c>
      <c r="J160" s="432">
        <f t="shared" si="180"/>
        <v>128.45093691773423</v>
      </c>
      <c r="K160" s="463">
        <f t="shared" si="181"/>
        <v>131.46888814960735</v>
      </c>
      <c r="L160" s="462">
        <f t="shared" si="182"/>
        <v>134.55774606271237</v>
      </c>
      <c r="M160" s="432">
        <f t="shared" si="183"/>
        <v>137.71917660757566</v>
      </c>
      <c r="N160" s="432">
        <f t="shared" si="184"/>
        <v>140.95488487618545</v>
      </c>
      <c r="O160" s="432">
        <f t="shared" si="185"/>
        <v>144.26661602161928</v>
      </c>
      <c r="P160" s="463">
        <f t="shared" si="186"/>
        <v>147.65615619927837</v>
      </c>
      <c r="Q160" s="462">
        <f>'PTRM input'!G254</f>
        <v>0</v>
      </c>
      <c r="R160" s="432">
        <f t="shared" si="187"/>
        <v>0</v>
      </c>
      <c r="S160" s="432">
        <f t="shared" si="188"/>
        <v>0</v>
      </c>
      <c r="T160" s="432">
        <f t="shared" si="189"/>
        <v>0</v>
      </c>
      <c r="U160" s="432">
        <f t="shared" si="190"/>
        <v>0</v>
      </c>
      <c r="V160" s="463">
        <f t="shared" si="191"/>
        <v>0</v>
      </c>
      <c r="W160" s="462">
        <f t="shared" si="192"/>
        <v>0</v>
      </c>
      <c r="X160" s="432">
        <f t="shared" si="193"/>
        <v>0</v>
      </c>
      <c r="Y160" s="432">
        <f t="shared" si="194"/>
        <v>0</v>
      </c>
      <c r="Z160" s="432">
        <f t="shared" si="195"/>
        <v>0</v>
      </c>
      <c r="AA160" s="463">
        <f t="shared" si="196"/>
        <v>0</v>
      </c>
      <c r="AB160" s="462">
        <f>'PTRM input'!H254</f>
        <v>0</v>
      </c>
      <c r="AC160" s="432">
        <f t="shared" si="197"/>
        <v>0</v>
      </c>
      <c r="AD160" s="432">
        <f t="shared" si="198"/>
        <v>0</v>
      </c>
      <c r="AE160" s="432">
        <f t="shared" si="199"/>
        <v>0</v>
      </c>
      <c r="AF160" s="432">
        <f t="shared" si="200"/>
        <v>0</v>
      </c>
      <c r="AG160" s="463">
        <f t="shared" si="201"/>
        <v>0</v>
      </c>
      <c r="AH160" s="462">
        <f t="shared" si="202"/>
        <v>0</v>
      </c>
      <c r="AI160" s="432">
        <f t="shared" si="203"/>
        <v>0</v>
      </c>
      <c r="AJ160" s="432">
        <f t="shared" si="204"/>
        <v>0</v>
      </c>
      <c r="AK160" s="432">
        <f t="shared" si="205"/>
        <v>0</v>
      </c>
      <c r="AL160" s="463">
        <f t="shared" si="206"/>
        <v>0</v>
      </c>
      <c r="AM160" s="462">
        <f>'PTRM input'!I254</f>
        <v>4.9711999999999996</v>
      </c>
      <c r="AN160" s="432">
        <f t="shared" si="207"/>
        <v>5.0879982073458612</v>
      </c>
      <c r="AO160" s="432">
        <f t="shared" si="208"/>
        <v>5.2075405853626284</v>
      </c>
      <c r="AP160" s="432">
        <f t="shared" si="209"/>
        <v>5.3298916082647789</v>
      </c>
      <c r="AQ160" s="432">
        <f t="shared" si="210"/>
        <v>5.4551172650866881</v>
      </c>
      <c r="AR160" s="463">
        <f t="shared" si="211"/>
        <v>5.5832850952732791</v>
      </c>
      <c r="AS160" s="462">
        <f t="shared" si="212"/>
        <v>5.7144642251068776</v>
      </c>
      <c r="AT160" s="432">
        <f t="shared" si="213"/>
        <v>5.8487254049899118</v>
      </c>
      <c r="AU160" s="432">
        <f t="shared" si="214"/>
        <v>5.9861410476035699</v>
      </c>
      <c r="AV160" s="432">
        <f t="shared" si="215"/>
        <v>6.1267852669629947</v>
      </c>
      <c r="AW160" s="463">
        <f t="shared" si="216"/>
        <v>6.2707339183900768</v>
      </c>
      <c r="AX160" s="462">
        <f>'PTRM input'!J254</f>
        <v>0</v>
      </c>
      <c r="AY160" s="432">
        <f t="shared" si="217"/>
        <v>0</v>
      </c>
      <c r="AZ160" s="432">
        <f t="shared" si="218"/>
        <v>0</v>
      </c>
      <c r="BA160" s="432">
        <f t="shared" si="219"/>
        <v>0</v>
      </c>
      <c r="BB160" s="432">
        <f t="shared" si="220"/>
        <v>0</v>
      </c>
      <c r="BC160" s="463">
        <f t="shared" si="221"/>
        <v>0</v>
      </c>
      <c r="BD160" s="462">
        <f t="shared" si="222"/>
        <v>0</v>
      </c>
      <c r="BE160" s="432">
        <f t="shared" si="223"/>
        <v>0</v>
      </c>
      <c r="BF160" s="432">
        <f t="shared" si="224"/>
        <v>0</v>
      </c>
      <c r="BG160" s="432">
        <f t="shared" si="225"/>
        <v>0</v>
      </c>
      <c r="BH160" s="463">
        <f t="shared" si="226"/>
        <v>0</v>
      </c>
      <c r="BI160" s="462">
        <f>'PTRM input'!K254</f>
        <v>0</v>
      </c>
      <c r="BJ160" s="432">
        <f t="shared" si="227"/>
        <v>0</v>
      </c>
      <c r="BK160" s="432">
        <f t="shared" si="228"/>
        <v>0</v>
      </c>
      <c r="BL160" s="432">
        <f t="shared" si="229"/>
        <v>0</v>
      </c>
      <c r="BM160" s="432">
        <f t="shared" si="230"/>
        <v>0</v>
      </c>
      <c r="BN160" s="463">
        <f t="shared" si="231"/>
        <v>0</v>
      </c>
      <c r="BO160" s="462">
        <f t="shared" si="232"/>
        <v>0</v>
      </c>
      <c r="BP160" s="432">
        <f t="shared" si="233"/>
        <v>0</v>
      </c>
      <c r="BQ160" s="432">
        <f t="shared" si="234"/>
        <v>0</v>
      </c>
      <c r="BR160" s="432">
        <f t="shared" si="235"/>
        <v>0</v>
      </c>
      <c r="BS160" s="463">
        <f t="shared" si="236"/>
        <v>0</v>
      </c>
      <c r="BT160" s="462">
        <f>'PTRM input'!L254</f>
        <v>0</v>
      </c>
      <c r="BU160" s="432">
        <f t="shared" si="237"/>
        <v>0</v>
      </c>
      <c r="BV160" s="432">
        <f t="shared" si="238"/>
        <v>0</v>
      </c>
      <c r="BW160" s="432">
        <f t="shared" si="239"/>
        <v>0</v>
      </c>
      <c r="BX160" s="432">
        <f t="shared" si="240"/>
        <v>0</v>
      </c>
      <c r="BY160" s="463">
        <f t="shared" si="241"/>
        <v>0</v>
      </c>
      <c r="BZ160" s="462">
        <f t="shared" si="242"/>
        <v>0</v>
      </c>
      <c r="CA160" s="432">
        <f t="shared" si="243"/>
        <v>0</v>
      </c>
      <c r="CB160" s="432">
        <f t="shared" si="244"/>
        <v>0</v>
      </c>
      <c r="CC160" s="432">
        <f t="shared" si="245"/>
        <v>0</v>
      </c>
      <c r="CD160" s="463">
        <f t="shared" si="246"/>
        <v>0</v>
      </c>
      <c r="CE160" s="462">
        <f>'PTRM input'!M254</f>
        <v>0</v>
      </c>
      <c r="CF160" s="432">
        <f t="shared" si="247"/>
        <v>0</v>
      </c>
      <c r="CG160" s="432">
        <f t="shared" si="248"/>
        <v>0</v>
      </c>
      <c r="CH160" s="432">
        <f t="shared" si="249"/>
        <v>0</v>
      </c>
      <c r="CI160" s="432">
        <f t="shared" si="250"/>
        <v>0</v>
      </c>
      <c r="CJ160" s="463">
        <f t="shared" si="251"/>
        <v>0</v>
      </c>
      <c r="CK160" s="462">
        <f t="shared" si="252"/>
        <v>0</v>
      </c>
      <c r="CL160" s="432">
        <f t="shared" si="253"/>
        <v>0</v>
      </c>
      <c r="CM160" s="432">
        <f t="shared" si="254"/>
        <v>0</v>
      </c>
      <c r="CN160" s="432">
        <f t="shared" si="255"/>
        <v>0</v>
      </c>
      <c r="CO160" s="463">
        <f t="shared" si="256"/>
        <v>0</v>
      </c>
      <c r="CP160" s="462">
        <f>'PTRM input'!N254</f>
        <v>0</v>
      </c>
      <c r="CQ160" s="432">
        <f t="shared" si="257"/>
        <v>0</v>
      </c>
      <c r="CR160" s="432">
        <f t="shared" si="258"/>
        <v>0</v>
      </c>
      <c r="CS160" s="432">
        <f t="shared" si="259"/>
        <v>0</v>
      </c>
      <c r="CT160" s="432">
        <f t="shared" si="260"/>
        <v>0</v>
      </c>
      <c r="CU160" s="463">
        <f t="shared" si="261"/>
        <v>0</v>
      </c>
      <c r="CV160" s="462">
        <f t="shared" si="262"/>
        <v>0</v>
      </c>
      <c r="CW160" s="432">
        <f t="shared" si="263"/>
        <v>0</v>
      </c>
      <c r="CX160" s="432">
        <f t="shared" si="264"/>
        <v>0</v>
      </c>
      <c r="CY160" s="432">
        <f t="shared" si="265"/>
        <v>0</v>
      </c>
      <c r="CZ160" s="463">
        <f t="shared" si="266"/>
        <v>0</v>
      </c>
      <c r="DA160" s="462">
        <f>'PTRM input'!O254</f>
        <v>0</v>
      </c>
      <c r="DB160" s="432">
        <f t="shared" si="267"/>
        <v>0</v>
      </c>
      <c r="DC160" s="432">
        <f t="shared" si="268"/>
        <v>0</v>
      </c>
      <c r="DD160" s="432">
        <f t="shared" si="269"/>
        <v>0</v>
      </c>
      <c r="DE160" s="432">
        <f t="shared" si="270"/>
        <v>0</v>
      </c>
      <c r="DF160" s="463">
        <f t="shared" si="271"/>
        <v>0</v>
      </c>
      <c r="DG160" s="462">
        <f t="shared" si="272"/>
        <v>0</v>
      </c>
      <c r="DH160" s="432">
        <f t="shared" si="273"/>
        <v>0</v>
      </c>
      <c r="DI160" s="432">
        <f t="shared" si="274"/>
        <v>0</v>
      </c>
      <c r="DJ160" s="432">
        <f t="shared" si="275"/>
        <v>0</v>
      </c>
      <c r="DK160" s="463">
        <f t="shared" si="276"/>
        <v>0</v>
      </c>
      <c r="DL160" s="462">
        <f>'PTRM input'!P254</f>
        <v>0</v>
      </c>
      <c r="DM160" s="432">
        <f t="shared" si="277"/>
        <v>0</v>
      </c>
      <c r="DN160" s="432">
        <f t="shared" si="278"/>
        <v>0</v>
      </c>
      <c r="DO160" s="432">
        <f t="shared" si="279"/>
        <v>0</v>
      </c>
      <c r="DP160" s="432">
        <f t="shared" si="280"/>
        <v>0</v>
      </c>
      <c r="DQ160" s="463">
        <f t="shared" si="281"/>
        <v>0</v>
      </c>
      <c r="DR160" s="462">
        <f t="shared" si="282"/>
        <v>0</v>
      </c>
      <c r="DS160" s="432">
        <f t="shared" si="283"/>
        <v>0</v>
      </c>
      <c r="DT160" s="432">
        <f t="shared" si="284"/>
        <v>0</v>
      </c>
      <c r="DU160" s="432">
        <f t="shared" si="285"/>
        <v>0</v>
      </c>
      <c r="DV160" s="463">
        <f t="shared" si="286"/>
        <v>0</v>
      </c>
      <c r="DW160" s="462">
        <f>'PTRM input'!Q254</f>
        <v>0</v>
      </c>
      <c r="DX160" s="432">
        <f t="shared" si="287"/>
        <v>0</v>
      </c>
      <c r="DY160" s="432">
        <f t="shared" si="288"/>
        <v>0</v>
      </c>
      <c r="DZ160" s="432">
        <f t="shared" si="289"/>
        <v>0</v>
      </c>
      <c r="EA160" s="432">
        <f t="shared" si="290"/>
        <v>0</v>
      </c>
      <c r="EB160" s="463">
        <f t="shared" si="291"/>
        <v>0</v>
      </c>
      <c r="EC160" s="462">
        <f t="shared" si="292"/>
        <v>0</v>
      </c>
      <c r="ED160" s="432">
        <f t="shared" si="293"/>
        <v>0</v>
      </c>
      <c r="EE160" s="432">
        <f t="shared" si="294"/>
        <v>0</v>
      </c>
      <c r="EF160" s="432">
        <f t="shared" si="295"/>
        <v>0</v>
      </c>
      <c r="EG160" s="463">
        <f t="shared" si="296"/>
        <v>0</v>
      </c>
      <c r="EH160" s="462">
        <f>'PTRM input'!R254</f>
        <v>0</v>
      </c>
      <c r="EI160" s="432">
        <f t="shared" si="297"/>
        <v>0</v>
      </c>
      <c r="EJ160" s="432">
        <f t="shared" si="298"/>
        <v>0</v>
      </c>
      <c r="EK160" s="432">
        <f t="shared" si="299"/>
        <v>0</v>
      </c>
      <c r="EL160" s="432">
        <f t="shared" si="300"/>
        <v>0</v>
      </c>
      <c r="EM160" s="463">
        <f t="shared" si="301"/>
        <v>0</v>
      </c>
      <c r="EN160" s="462">
        <f t="shared" si="302"/>
        <v>0</v>
      </c>
      <c r="EO160" s="432">
        <f t="shared" si="303"/>
        <v>0</v>
      </c>
      <c r="EP160" s="432">
        <f t="shared" si="304"/>
        <v>0</v>
      </c>
      <c r="EQ160" s="432">
        <f t="shared" si="305"/>
        <v>0</v>
      </c>
      <c r="ER160" s="463">
        <f t="shared" si="306"/>
        <v>0</v>
      </c>
      <c r="ES160" s="462">
        <f>'PTRM input'!S254</f>
        <v>0</v>
      </c>
      <c r="ET160" s="432">
        <f t="shared" si="307"/>
        <v>0</v>
      </c>
      <c r="EU160" s="432">
        <f t="shared" si="308"/>
        <v>0</v>
      </c>
      <c r="EV160" s="432">
        <f t="shared" si="309"/>
        <v>0</v>
      </c>
      <c r="EW160" s="432">
        <f t="shared" si="310"/>
        <v>0</v>
      </c>
      <c r="EX160" s="463">
        <f t="shared" si="311"/>
        <v>0</v>
      </c>
      <c r="EY160" s="462">
        <f t="shared" si="312"/>
        <v>0</v>
      </c>
      <c r="EZ160" s="432">
        <f t="shared" si="313"/>
        <v>0</v>
      </c>
      <c r="FA160" s="432">
        <f t="shared" si="314"/>
        <v>0</v>
      </c>
      <c r="FB160" s="432">
        <f t="shared" si="315"/>
        <v>0</v>
      </c>
      <c r="FC160" s="463">
        <f t="shared" si="316"/>
        <v>0</v>
      </c>
      <c r="FD160" s="462">
        <f>'PTRM input'!T254</f>
        <v>0</v>
      </c>
      <c r="FE160" s="432">
        <f t="shared" si="317"/>
        <v>0</v>
      </c>
      <c r="FF160" s="432">
        <f t="shared" si="318"/>
        <v>0</v>
      </c>
      <c r="FG160" s="432">
        <f t="shared" si="319"/>
        <v>0</v>
      </c>
      <c r="FH160" s="432">
        <f t="shared" si="320"/>
        <v>0</v>
      </c>
      <c r="FI160" s="463">
        <f t="shared" si="321"/>
        <v>0</v>
      </c>
      <c r="FJ160" s="462">
        <f t="shared" si="322"/>
        <v>0</v>
      </c>
      <c r="FK160" s="432">
        <f t="shared" si="323"/>
        <v>0</v>
      </c>
      <c r="FL160" s="432">
        <f t="shared" si="324"/>
        <v>0</v>
      </c>
      <c r="FM160" s="432">
        <f t="shared" si="325"/>
        <v>0</v>
      </c>
      <c r="FN160" s="463">
        <f t="shared" si="326"/>
        <v>0</v>
      </c>
      <c r="FO160" s="462">
        <f>'PTRM input'!U254</f>
        <v>0</v>
      </c>
      <c r="FP160" s="432">
        <f t="shared" si="327"/>
        <v>0</v>
      </c>
      <c r="FQ160" s="432">
        <f t="shared" si="328"/>
        <v>0</v>
      </c>
      <c r="FR160" s="432">
        <f t="shared" si="329"/>
        <v>0</v>
      </c>
      <c r="FS160" s="432">
        <f t="shared" si="330"/>
        <v>0</v>
      </c>
      <c r="FT160" s="463">
        <f t="shared" si="331"/>
        <v>0</v>
      </c>
      <c r="FU160" s="462">
        <f t="shared" si="332"/>
        <v>0</v>
      </c>
      <c r="FV160" s="432">
        <f t="shared" si="333"/>
        <v>0</v>
      </c>
      <c r="FW160" s="432">
        <f t="shared" si="334"/>
        <v>0</v>
      </c>
      <c r="FX160" s="432">
        <f t="shared" si="335"/>
        <v>0</v>
      </c>
      <c r="FY160" s="463">
        <f t="shared" si="336"/>
        <v>0</v>
      </c>
      <c r="FZ160" s="462">
        <f>'PTRM input'!V254</f>
        <v>0</v>
      </c>
      <c r="GA160" s="432">
        <f t="shared" si="337"/>
        <v>0</v>
      </c>
      <c r="GB160" s="432">
        <f t="shared" si="338"/>
        <v>0</v>
      </c>
      <c r="GC160" s="432">
        <f t="shared" si="339"/>
        <v>0</v>
      </c>
      <c r="GD160" s="432">
        <f t="shared" si="340"/>
        <v>0</v>
      </c>
      <c r="GE160" s="463">
        <f t="shared" si="341"/>
        <v>0</v>
      </c>
      <c r="GF160" s="462">
        <f t="shared" si="342"/>
        <v>0</v>
      </c>
      <c r="GG160" s="432">
        <f t="shared" si="343"/>
        <v>0</v>
      </c>
      <c r="GH160" s="432">
        <f t="shared" si="344"/>
        <v>0</v>
      </c>
      <c r="GI160" s="432">
        <f t="shared" si="345"/>
        <v>0</v>
      </c>
      <c r="GJ160" s="463">
        <f t="shared" si="346"/>
        <v>0</v>
      </c>
    </row>
    <row r="161" spans="1:192" s="212" customFormat="1" outlineLevel="1">
      <c r="A161" s="29"/>
      <c r="B161" s="29"/>
      <c r="C161" s="29"/>
      <c r="D161" s="29"/>
      <c r="E161" s="444" t="str">
        <f t="shared" si="7"/>
        <v>New Tariff 7</v>
      </c>
      <c r="F161" s="462">
        <f>'PTRM input'!F255</f>
        <v>0</v>
      </c>
      <c r="G161" s="432">
        <f t="shared" si="8"/>
        <v>0</v>
      </c>
      <c r="H161" s="432">
        <f t="shared" si="178"/>
        <v>0</v>
      </c>
      <c r="I161" s="432">
        <f t="shared" si="179"/>
        <v>0</v>
      </c>
      <c r="J161" s="432">
        <f t="shared" si="180"/>
        <v>0</v>
      </c>
      <c r="K161" s="463">
        <f t="shared" si="181"/>
        <v>0</v>
      </c>
      <c r="L161" s="462">
        <f t="shared" si="182"/>
        <v>0</v>
      </c>
      <c r="M161" s="432">
        <f t="shared" si="183"/>
        <v>0</v>
      </c>
      <c r="N161" s="432">
        <f t="shared" si="184"/>
        <v>0</v>
      </c>
      <c r="O161" s="432">
        <f t="shared" si="185"/>
        <v>0</v>
      </c>
      <c r="P161" s="463">
        <f t="shared" si="186"/>
        <v>0</v>
      </c>
      <c r="Q161" s="462">
        <f>'PTRM input'!G255</f>
        <v>0</v>
      </c>
      <c r="R161" s="432">
        <f t="shared" si="187"/>
        <v>0</v>
      </c>
      <c r="S161" s="432">
        <f t="shared" si="188"/>
        <v>0</v>
      </c>
      <c r="T161" s="432">
        <f t="shared" si="189"/>
        <v>0</v>
      </c>
      <c r="U161" s="432">
        <f t="shared" si="190"/>
        <v>0</v>
      </c>
      <c r="V161" s="463">
        <f t="shared" si="191"/>
        <v>0</v>
      </c>
      <c r="W161" s="462">
        <f t="shared" si="192"/>
        <v>0</v>
      </c>
      <c r="X161" s="432">
        <f t="shared" si="193"/>
        <v>0</v>
      </c>
      <c r="Y161" s="432">
        <f t="shared" si="194"/>
        <v>0</v>
      </c>
      <c r="Z161" s="432">
        <f t="shared" si="195"/>
        <v>0</v>
      </c>
      <c r="AA161" s="463">
        <f t="shared" si="196"/>
        <v>0</v>
      </c>
      <c r="AB161" s="462">
        <f>'PTRM input'!H255</f>
        <v>0</v>
      </c>
      <c r="AC161" s="432">
        <f t="shared" si="197"/>
        <v>0</v>
      </c>
      <c r="AD161" s="432">
        <f t="shared" si="198"/>
        <v>0</v>
      </c>
      <c r="AE161" s="432">
        <f t="shared" si="199"/>
        <v>0</v>
      </c>
      <c r="AF161" s="432">
        <f t="shared" si="200"/>
        <v>0</v>
      </c>
      <c r="AG161" s="463">
        <f t="shared" si="201"/>
        <v>0</v>
      </c>
      <c r="AH161" s="462">
        <f t="shared" si="202"/>
        <v>0</v>
      </c>
      <c r="AI161" s="432">
        <f t="shared" si="203"/>
        <v>0</v>
      </c>
      <c r="AJ161" s="432">
        <f t="shared" si="204"/>
        <v>0</v>
      </c>
      <c r="AK161" s="432">
        <f t="shared" si="205"/>
        <v>0</v>
      </c>
      <c r="AL161" s="463">
        <f t="shared" si="206"/>
        <v>0</v>
      </c>
      <c r="AM161" s="462">
        <f>'PTRM input'!I255</f>
        <v>0</v>
      </c>
      <c r="AN161" s="432">
        <f t="shared" si="207"/>
        <v>0</v>
      </c>
      <c r="AO161" s="432">
        <f t="shared" si="208"/>
        <v>0</v>
      </c>
      <c r="AP161" s="432">
        <f t="shared" si="209"/>
        <v>0</v>
      </c>
      <c r="AQ161" s="432">
        <f t="shared" si="210"/>
        <v>0</v>
      </c>
      <c r="AR161" s="463">
        <f t="shared" si="211"/>
        <v>0</v>
      </c>
      <c r="AS161" s="462">
        <f t="shared" si="212"/>
        <v>0</v>
      </c>
      <c r="AT161" s="432">
        <f t="shared" si="213"/>
        <v>0</v>
      </c>
      <c r="AU161" s="432">
        <f t="shared" si="214"/>
        <v>0</v>
      </c>
      <c r="AV161" s="432">
        <f t="shared" si="215"/>
        <v>0</v>
      </c>
      <c r="AW161" s="463">
        <f t="shared" si="216"/>
        <v>0</v>
      </c>
      <c r="AX161" s="462">
        <f>'PTRM input'!J255</f>
        <v>0</v>
      </c>
      <c r="AY161" s="432">
        <f t="shared" si="217"/>
        <v>0</v>
      </c>
      <c r="AZ161" s="432">
        <f t="shared" si="218"/>
        <v>0</v>
      </c>
      <c r="BA161" s="432">
        <f t="shared" si="219"/>
        <v>0</v>
      </c>
      <c r="BB161" s="432">
        <f t="shared" si="220"/>
        <v>0</v>
      </c>
      <c r="BC161" s="463">
        <f t="shared" si="221"/>
        <v>0</v>
      </c>
      <c r="BD161" s="462">
        <f t="shared" si="222"/>
        <v>0</v>
      </c>
      <c r="BE161" s="432">
        <f t="shared" si="223"/>
        <v>0</v>
      </c>
      <c r="BF161" s="432">
        <f t="shared" si="224"/>
        <v>0</v>
      </c>
      <c r="BG161" s="432">
        <f t="shared" si="225"/>
        <v>0</v>
      </c>
      <c r="BH161" s="463">
        <f t="shared" si="226"/>
        <v>0</v>
      </c>
      <c r="BI161" s="462">
        <f>'PTRM input'!K255</f>
        <v>0</v>
      </c>
      <c r="BJ161" s="432">
        <f t="shared" si="227"/>
        <v>0</v>
      </c>
      <c r="BK161" s="432">
        <f t="shared" si="228"/>
        <v>0</v>
      </c>
      <c r="BL161" s="432">
        <f t="shared" si="229"/>
        <v>0</v>
      </c>
      <c r="BM161" s="432">
        <f t="shared" si="230"/>
        <v>0</v>
      </c>
      <c r="BN161" s="463">
        <f t="shared" si="231"/>
        <v>0</v>
      </c>
      <c r="BO161" s="462">
        <f t="shared" si="232"/>
        <v>0</v>
      </c>
      <c r="BP161" s="432">
        <f t="shared" si="233"/>
        <v>0</v>
      </c>
      <c r="BQ161" s="432">
        <f t="shared" si="234"/>
        <v>0</v>
      </c>
      <c r="BR161" s="432">
        <f t="shared" si="235"/>
        <v>0</v>
      </c>
      <c r="BS161" s="463">
        <f t="shared" si="236"/>
        <v>0</v>
      </c>
      <c r="BT161" s="462">
        <f>'PTRM input'!L255</f>
        <v>0</v>
      </c>
      <c r="BU161" s="432">
        <f t="shared" si="237"/>
        <v>0</v>
      </c>
      <c r="BV161" s="432">
        <f t="shared" si="238"/>
        <v>0</v>
      </c>
      <c r="BW161" s="432">
        <f t="shared" si="239"/>
        <v>0</v>
      </c>
      <c r="BX161" s="432">
        <f t="shared" si="240"/>
        <v>0</v>
      </c>
      <c r="BY161" s="463">
        <f t="shared" si="241"/>
        <v>0</v>
      </c>
      <c r="BZ161" s="462">
        <f t="shared" si="242"/>
        <v>0</v>
      </c>
      <c r="CA161" s="432">
        <f t="shared" si="243"/>
        <v>0</v>
      </c>
      <c r="CB161" s="432">
        <f t="shared" si="244"/>
        <v>0</v>
      </c>
      <c r="CC161" s="432">
        <f t="shared" si="245"/>
        <v>0</v>
      </c>
      <c r="CD161" s="463">
        <f t="shared" si="246"/>
        <v>0</v>
      </c>
      <c r="CE161" s="462">
        <f>'PTRM input'!M255</f>
        <v>0</v>
      </c>
      <c r="CF161" s="432">
        <f t="shared" si="247"/>
        <v>0</v>
      </c>
      <c r="CG161" s="432">
        <f t="shared" si="248"/>
        <v>0</v>
      </c>
      <c r="CH161" s="432">
        <f t="shared" si="249"/>
        <v>0</v>
      </c>
      <c r="CI161" s="432">
        <f t="shared" si="250"/>
        <v>0</v>
      </c>
      <c r="CJ161" s="463">
        <f t="shared" si="251"/>
        <v>0</v>
      </c>
      <c r="CK161" s="462">
        <f t="shared" si="252"/>
        <v>0</v>
      </c>
      <c r="CL161" s="432">
        <f t="shared" si="253"/>
        <v>0</v>
      </c>
      <c r="CM161" s="432">
        <f t="shared" si="254"/>
        <v>0</v>
      </c>
      <c r="CN161" s="432">
        <f t="shared" si="255"/>
        <v>0</v>
      </c>
      <c r="CO161" s="463">
        <f t="shared" si="256"/>
        <v>0</v>
      </c>
      <c r="CP161" s="462">
        <f>'PTRM input'!N255</f>
        <v>0</v>
      </c>
      <c r="CQ161" s="432">
        <f t="shared" si="257"/>
        <v>0</v>
      </c>
      <c r="CR161" s="432">
        <f t="shared" si="258"/>
        <v>0</v>
      </c>
      <c r="CS161" s="432">
        <f t="shared" si="259"/>
        <v>0</v>
      </c>
      <c r="CT161" s="432">
        <f t="shared" si="260"/>
        <v>0</v>
      </c>
      <c r="CU161" s="463">
        <f t="shared" si="261"/>
        <v>0</v>
      </c>
      <c r="CV161" s="462">
        <f t="shared" si="262"/>
        <v>0</v>
      </c>
      <c r="CW161" s="432">
        <f t="shared" si="263"/>
        <v>0</v>
      </c>
      <c r="CX161" s="432">
        <f t="shared" si="264"/>
        <v>0</v>
      </c>
      <c r="CY161" s="432">
        <f t="shared" si="265"/>
        <v>0</v>
      </c>
      <c r="CZ161" s="463">
        <f t="shared" si="266"/>
        <v>0</v>
      </c>
      <c r="DA161" s="462">
        <f>'PTRM input'!O255</f>
        <v>0</v>
      </c>
      <c r="DB161" s="432">
        <f t="shared" si="267"/>
        <v>0</v>
      </c>
      <c r="DC161" s="432">
        <f t="shared" si="268"/>
        <v>0</v>
      </c>
      <c r="DD161" s="432">
        <f t="shared" si="269"/>
        <v>0</v>
      </c>
      <c r="DE161" s="432">
        <f t="shared" si="270"/>
        <v>0</v>
      </c>
      <c r="DF161" s="463">
        <f t="shared" si="271"/>
        <v>0</v>
      </c>
      <c r="DG161" s="462">
        <f t="shared" si="272"/>
        <v>0</v>
      </c>
      <c r="DH161" s="432">
        <f t="shared" si="273"/>
        <v>0</v>
      </c>
      <c r="DI161" s="432">
        <f t="shared" si="274"/>
        <v>0</v>
      </c>
      <c r="DJ161" s="432">
        <f t="shared" si="275"/>
        <v>0</v>
      </c>
      <c r="DK161" s="463">
        <f t="shared" si="276"/>
        <v>0</v>
      </c>
      <c r="DL161" s="462">
        <f>'PTRM input'!P255</f>
        <v>0</v>
      </c>
      <c r="DM161" s="432">
        <f t="shared" si="277"/>
        <v>0</v>
      </c>
      <c r="DN161" s="432">
        <f t="shared" si="278"/>
        <v>0</v>
      </c>
      <c r="DO161" s="432">
        <f t="shared" si="279"/>
        <v>0</v>
      </c>
      <c r="DP161" s="432">
        <f t="shared" si="280"/>
        <v>0</v>
      </c>
      <c r="DQ161" s="463">
        <f t="shared" si="281"/>
        <v>0</v>
      </c>
      <c r="DR161" s="462">
        <f t="shared" si="282"/>
        <v>0</v>
      </c>
      <c r="DS161" s="432">
        <f t="shared" si="283"/>
        <v>0</v>
      </c>
      <c r="DT161" s="432">
        <f t="shared" si="284"/>
        <v>0</v>
      </c>
      <c r="DU161" s="432">
        <f t="shared" si="285"/>
        <v>0</v>
      </c>
      <c r="DV161" s="463">
        <f t="shared" si="286"/>
        <v>0</v>
      </c>
      <c r="DW161" s="462">
        <f>'PTRM input'!Q255</f>
        <v>0</v>
      </c>
      <c r="DX161" s="432">
        <f t="shared" si="287"/>
        <v>0</v>
      </c>
      <c r="DY161" s="432">
        <f t="shared" si="288"/>
        <v>0</v>
      </c>
      <c r="DZ161" s="432">
        <f t="shared" si="289"/>
        <v>0</v>
      </c>
      <c r="EA161" s="432">
        <f t="shared" si="290"/>
        <v>0</v>
      </c>
      <c r="EB161" s="463">
        <f t="shared" si="291"/>
        <v>0</v>
      </c>
      <c r="EC161" s="462">
        <f t="shared" si="292"/>
        <v>0</v>
      </c>
      <c r="ED161" s="432">
        <f t="shared" si="293"/>
        <v>0</v>
      </c>
      <c r="EE161" s="432">
        <f t="shared" si="294"/>
        <v>0</v>
      </c>
      <c r="EF161" s="432">
        <f t="shared" si="295"/>
        <v>0</v>
      </c>
      <c r="EG161" s="463">
        <f t="shared" si="296"/>
        <v>0</v>
      </c>
      <c r="EH161" s="462">
        <f>'PTRM input'!R255</f>
        <v>0</v>
      </c>
      <c r="EI161" s="432">
        <f t="shared" si="297"/>
        <v>0</v>
      </c>
      <c r="EJ161" s="432">
        <f t="shared" si="298"/>
        <v>0</v>
      </c>
      <c r="EK161" s="432">
        <f t="shared" si="299"/>
        <v>0</v>
      </c>
      <c r="EL161" s="432">
        <f t="shared" si="300"/>
        <v>0</v>
      </c>
      <c r="EM161" s="463">
        <f t="shared" si="301"/>
        <v>0</v>
      </c>
      <c r="EN161" s="462">
        <f t="shared" si="302"/>
        <v>0</v>
      </c>
      <c r="EO161" s="432">
        <f t="shared" si="303"/>
        <v>0</v>
      </c>
      <c r="EP161" s="432">
        <f t="shared" si="304"/>
        <v>0</v>
      </c>
      <c r="EQ161" s="432">
        <f t="shared" si="305"/>
        <v>0</v>
      </c>
      <c r="ER161" s="463">
        <f t="shared" si="306"/>
        <v>0</v>
      </c>
      <c r="ES161" s="462">
        <f>'PTRM input'!S255</f>
        <v>0</v>
      </c>
      <c r="ET161" s="432">
        <f t="shared" si="307"/>
        <v>0</v>
      </c>
      <c r="EU161" s="432">
        <f t="shared" si="308"/>
        <v>0</v>
      </c>
      <c r="EV161" s="432">
        <f t="shared" si="309"/>
        <v>0</v>
      </c>
      <c r="EW161" s="432">
        <f t="shared" si="310"/>
        <v>0</v>
      </c>
      <c r="EX161" s="463">
        <f t="shared" si="311"/>
        <v>0</v>
      </c>
      <c r="EY161" s="462">
        <f t="shared" si="312"/>
        <v>0</v>
      </c>
      <c r="EZ161" s="432">
        <f t="shared" si="313"/>
        <v>0</v>
      </c>
      <c r="FA161" s="432">
        <f t="shared" si="314"/>
        <v>0</v>
      </c>
      <c r="FB161" s="432">
        <f t="shared" si="315"/>
        <v>0</v>
      </c>
      <c r="FC161" s="463">
        <f t="shared" si="316"/>
        <v>0</v>
      </c>
      <c r="FD161" s="462">
        <f>'PTRM input'!T255</f>
        <v>0</v>
      </c>
      <c r="FE161" s="432">
        <f t="shared" si="317"/>
        <v>0</v>
      </c>
      <c r="FF161" s="432">
        <f t="shared" si="318"/>
        <v>0</v>
      </c>
      <c r="FG161" s="432">
        <f t="shared" si="319"/>
        <v>0</v>
      </c>
      <c r="FH161" s="432">
        <f t="shared" si="320"/>
        <v>0</v>
      </c>
      <c r="FI161" s="463">
        <f t="shared" si="321"/>
        <v>0</v>
      </c>
      <c r="FJ161" s="462">
        <f t="shared" si="322"/>
        <v>0</v>
      </c>
      <c r="FK161" s="432">
        <f t="shared" si="323"/>
        <v>0</v>
      </c>
      <c r="FL161" s="432">
        <f t="shared" si="324"/>
        <v>0</v>
      </c>
      <c r="FM161" s="432">
        <f t="shared" si="325"/>
        <v>0</v>
      </c>
      <c r="FN161" s="463">
        <f t="shared" si="326"/>
        <v>0</v>
      </c>
      <c r="FO161" s="462">
        <f>'PTRM input'!U255</f>
        <v>0</v>
      </c>
      <c r="FP161" s="432">
        <f t="shared" si="327"/>
        <v>0</v>
      </c>
      <c r="FQ161" s="432">
        <f t="shared" si="328"/>
        <v>0</v>
      </c>
      <c r="FR161" s="432">
        <f t="shared" si="329"/>
        <v>0</v>
      </c>
      <c r="FS161" s="432">
        <f t="shared" si="330"/>
        <v>0</v>
      </c>
      <c r="FT161" s="463">
        <f t="shared" si="331"/>
        <v>0</v>
      </c>
      <c r="FU161" s="462">
        <f t="shared" si="332"/>
        <v>0</v>
      </c>
      <c r="FV161" s="432">
        <f t="shared" si="333"/>
        <v>0</v>
      </c>
      <c r="FW161" s="432">
        <f t="shared" si="334"/>
        <v>0</v>
      </c>
      <c r="FX161" s="432">
        <f t="shared" si="335"/>
        <v>0</v>
      </c>
      <c r="FY161" s="463">
        <f t="shared" si="336"/>
        <v>0</v>
      </c>
      <c r="FZ161" s="462">
        <f>'PTRM input'!V255</f>
        <v>0</v>
      </c>
      <c r="GA161" s="432">
        <f t="shared" si="337"/>
        <v>0</v>
      </c>
      <c r="GB161" s="432">
        <f t="shared" si="338"/>
        <v>0</v>
      </c>
      <c r="GC161" s="432">
        <f t="shared" si="339"/>
        <v>0</v>
      </c>
      <c r="GD161" s="432">
        <f t="shared" si="340"/>
        <v>0</v>
      </c>
      <c r="GE161" s="463">
        <f t="shared" si="341"/>
        <v>0</v>
      </c>
      <c r="GF161" s="462">
        <f t="shared" si="342"/>
        <v>0</v>
      </c>
      <c r="GG161" s="432">
        <f t="shared" si="343"/>
        <v>0</v>
      </c>
      <c r="GH161" s="432">
        <f t="shared" si="344"/>
        <v>0</v>
      </c>
      <c r="GI161" s="432">
        <f t="shared" si="345"/>
        <v>0</v>
      </c>
      <c r="GJ161" s="463">
        <f t="shared" si="346"/>
        <v>0</v>
      </c>
    </row>
    <row r="162" spans="1:192" s="213" customFormat="1" outlineLevel="1">
      <c r="A162" s="29"/>
      <c r="B162" s="29"/>
      <c r="C162" s="29"/>
      <c r="D162" s="29"/>
      <c r="E162" s="444" t="str">
        <f t="shared" si="7"/>
        <v>New Tariff 8</v>
      </c>
      <c r="F162" s="462">
        <f>'PTRM input'!F256</f>
        <v>0</v>
      </c>
      <c r="G162" s="432">
        <f t="shared" si="8"/>
        <v>0</v>
      </c>
      <c r="H162" s="432">
        <f t="shared" si="178"/>
        <v>0</v>
      </c>
      <c r="I162" s="432">
        <f t="shared" si="179"/>
        <v>0</v>
      </c>
      <c r="J162" s="432">
        <f t="shared" si="180"/>
        <v>0</v>
      </c>
      <c r="K162" s="463">
        <f t="shared" si="181"/>
        <v>0</v>
      </c>
      <c r="L162" s="462">
        <f t="shared" si="182"/>
        <v>0</v>
      </c>
      <c r="M162" s="432">
        <f t="shared" si="183"/>
        <v>0</v>
      </c>
      <c r="N162" s="432">
        <f t="shared" si="184"/>
        <v>0</v>
      </c>
      <c r="O162" s="432">
        <f t="shared" si="185"/>
        <v>0</v>
      </c>
      <c r="P162" s="463">
        <f t="shared" si="186"/>
        <v>0</v>
      </c>
      <c r="Q162" s="462">
        <f>'PTRM input'!G256</f>
        <v>0</v>
      </c>
      <c r="R162" s="432">
        <f t="shared" si="187"/>
        <v>0</v>
      </c>
      <c r="S162" s="432">
        <f t="shared" si="188"/>
        <v>0</v>
      </c>
      <c r="T162" s="432">
        <f t="shared" si="189"/>
        <v>0</v>
      </c>
      <c r="U162" s="432">
        <f t="shared" si="190"/>
        <v>0</v>
      </c>
      <c r="V162" s="463">
        <f t="shared" si="191"/>
        <v>0</v>
      </c>
      <c r="W162" s="462">
        <f t="shared" si="192"/>
        <v>0</v>
      </c>
      <c r="X162" s="432">
        <f t="shared" si="193"/>
        <v>0</v>
      </c>
      <c r="Y162" s="432">
        <f t="shared" si="194"/>
        <v>0</v>
      </c>
      <c r="Z162" s="432">
        <f t="shared" si="195"/>
        <v>0</v>
      </c>
      <c r="AA162" s="463">
        <f t="shared" si="196"/>
        <v>0</v>
      </c>
      <c r="AB162" s="462">
        <f>'PTRM input'!H256</f>
        <v>0</v>
      </c>
      <c r="AC162" s="432">
        <f t="shared" si="197"/>
        <v>0</v>
      </c>
      <c r="AD162" s="432">
        <f t="shared" si="198"/>
        <v>0</v>
      </c>
      <c r="AE162" s="432">
        <f t="shared" si="199"/>
        <v>0</v>
      </c>
      <c r="AF162" s="432">
        <f t="shared" si="200"/>
        <v>0</v>
      </c>
      <c r="AG162" s="463">
        <f t="shared" si="201"/>
        <v>0</v>
      </c>
      <c r="AH162" s="462">
        <f t="shared" si="202"/>
        <v>0</v>
      </c>
      <c r="AI162" s="432">
        <f t="shared" si="203"/>
        <v>0</v>
      </c>
      <c r="AJ162" s="432">
        <f t="shared" si="204"/>
        <v>0</v>
      </c>
      <c r="AK162" s="432">
        <f t="shared" si="205"/>
        <v>0</v>
      </c>
      <c r="AL162" s="463">
        <f t="shared" si="206"/>
        <v>0</v>
      </c>
      <c r="AM162" s="462">
        <f>'PTRM input'!I256</f>
        <v>0</v>
      </c>
      <c r="AN162" s="432">
        <f t="shared" si="207"/>
        <v>0</v>
      </c>
      <c r="AO162" s="432">
        <f t="shared" si="208"/>
        <v>0</v>
      </c>
      <c r="AP162" s="432">
        <f t="shared" si="209"/>
        <v>0</v>
      </c>
      <c r="AQ162" s="432">
        <f t="shared" si="210"/>
        <v>0</v>
      </c>
      <c r="AR162" s="463">
        <f t="shared" si="211"/>
        <v>0</v>
      </c>
      <c r="AS162" s="462">
        <f t="shared" si="212"/>
        <v>0</v>
      </c>
      <c r="AT162" s="432">
        <f t="shared" si="213"/>
        <v>0</v>
      </c>
      <c r="AU162" s="432">
        <f t="shared" si="214"/>
        <v>0</v>
      </c>
      <c r="AV162" s="432">
        <f t="shared" si="215"/>
        <v>0</v>
      </c>
      <c r="AW162" s="463">
        <f t="shared" si="216"/>
        <v>0</v>
      </c>
      <c r="AX162" s="462">
        <f>'PTRM input'!J256</f>
        <v>0</v>
      </c>
      <c r="AY162" s="432">
        <f t="shared" si="217"/>
        <v>0</v>
      </c>
      <c r="AZ162" s="432">
        <f t="shared" si="218"/>
        <v>0</v>
      </c>
      <c r="BA162" s="432">
        <f t="shared" si="219"/>
        <v>0</v>
      </c>
      <c r="BB162" s="432">
        <f t="shared" si="220"/>
        <v>0</v>
      </c>
      <c r="BC162" s="463">
        <f t="shared" si="221"/>
        <v>0</v>
      </c>
      <c r="BD162" s="462">
        <f t="shared" si="222"/>
        <v>0</v>
      </c>
      <c r="BE162" s="432">
        <f t="shared" si="223"/>
        <v>0</v>
      </c>
      <c r="BF162" s="432">
        <f t="shared" si="224"/>
        <v>0</v>
      </c>
      <c r="BG162" s="432">
        <f t="shared" si="225"/>
        <v>0</v>
      </c>
      <c r="BH162" s="463">
        <f t="shared" si="226"/>
        <v>0</v>
      </c>
      <c r="BI162" s="462">
        <f>'PTRM input'!K256</f>
        <v>0</v>
      </c>
      <c r="BJ162" s="432">
        <f t="shared" si="227"/>
        <v>0</v>
      </c>
      <c r="BK162" s="432">
        <f t="shared" si="228"/>
        <v>0</v>
      </c>
      <c r="BL162" s="432">
        <f t="shared" si="229"/>
        <v>0</v>
      </c>
      <c r="BM162" s="432">
        <f t="shared" si="230"/>
        <v>0</v>
      </c>
      <c r="BN162" s="463">
        <f t="shared" si="231"/>
        <v>0</v>
      </c>
      <c r="BO162" s="462">
        <f t="shared" si="232"/>
        <v>0</v>
      </c>
      <c r="BP162" s="432">
        <f t="shared" si="233"/>
        <v>0</v>
      </c>
      <c r="BQ162" s="432">
        <f t="shared" si="234"/>
        <v>0</v>
      </c>
      <c r="BR162" s="432">
        <f t="shared" si="235"/>
        <v>0</v>
      </c>
      <c r="BS162" s="463">
        <f t="shared" si="236"/>
        <v>0</v>
      </c>
      <c r="BT162" s="462">
        <f>'PTRM input'!L256</f>
        <v>0</v>
      </c>
      <c r="BU162" s="432">
        <f t="shared" si="237"/>
        <v>0</v>
      </c>
      <c r="BV162" s="432">
        <f t="shared" si="238"/>
        <v>0</v>
      </c>
      <c r="BW162" s="432">
        <f t="shared" si="239"/>
        <v>0</v>
      </c>
      <c r="BX162" s="432">
        <f t="shared" si="240"/>
        <v>0</v>
      </c>
      <c r="BY162" s="463">
        <f t="shared" si="241"/>
        <v>0</v>
      </c>
      <c r="BZ162" s="462">
        <f t="shared" si="242"/>
        <v>0</v>
      </c>
      <c r="CA162" s="432">
        <f t="shared" si="243"/>
        <v>0</v>
      </c>
      <c r="CB162" s="432">
        <f t="shared" si="244"/>
        <v>0</v>
      </c>
      <c r="CC162" s="432">
        <f t="shared" si="245"/>
        <v>0</v>
      </c>
      <c r="CD162" s="463">
        <f t="shared" si="246"/>
        <v>0</v>
      </c>
      <c r="CE162" s="462">
        <f>'PTRM input'!M256</f>
        <v>0</v>
      </c>
      <c r="CF162" s="432">
        <f t="shared" si="247"/>
        <v>0</v>
      </c>
      <c r="CG162" s="432">
        <f t="shared" si="248"/>
        <v>0</v>
      </c>
      <c r="CH162" s="432">
        <f t="shared" si="249"/>
        <v>0</v>
      </c>
      <c r="CI162" s="432">
        <f t="shared" si="250"/>
        <v>0</v>
      </c>
      <c r="CJ162" s="463">
        <f t="shared" si="251"/>
        <v>0</v>
      </c>
      <c r="CK162" s="462">
        <f t="shared" si="252"/>
        <v>0</v>
      </c>
      <c r="CL162" s="432">
        <f t="shared" si="253"/>
        <v>0</v>
      </c>
      <c r="CM162" s="432">
        <f t="shared" si="254"/>
        <v>0</v>
      </c>
      <c r="CN162" s="432">
        <f t="shared" si="255"/>
        <v>0</v>
      </c>
      <c r="CO162" s="463">
        <f t="shared" si="256"/>
        <v>0</v>
      </c>
      <c r="CP162" s="462">
        <f>'PTRM input'!N256</f>
        <v>0</v>
      </c>
      <c r="CQ162" s="432">
        <f t="shared" si="257"/>
        <v>0</v>
      </c>
      <c r="CR162" s="432">
        <f t="shared" si="258"/>
        <v>0</v>
      </c>
      <c r="CS162" s="432">
        <f t="shared" si="259"/>
        <v>0</v>
      </c>
      <c r="CT162" s="432">
        <f t="shared" si="260"/>
        <v>0</v>
      </c>
      <c r="CU162" s="463">
        <f t="shared" si="261"/>
        <v>0</v>
      </c>
      <c r="CV162" s="462">
        <f t="shared" si="262"/>
        <v>0</v>
      </c>
      <c r="CW162" s="432">
        <f t="shared" si="263"/>
        <v>0</v>
      </c>
      <c r="CX162" s="432">
        <f t="shared" si="264"/>
        <v>0</v>
      </c>
      <c r="CY162" s="432">
        <f t="shared" si="265"/>
        <v>0</v>
      </c>
      <c r="CZ162" s="463">
        <f t="shared" si="266"/>
        <v>0</v>
      </c>
      <c r="DA162" s="462">
        <f>'PTRM input'!O256</f>
        <v>0</v>
      </c>
      <c r="DB162" s="432">
        <f t="shared" si="267"/>
        <v>0</v>
      </c>
      <c r="DC162" s="432">
        <f t="shared" si="268"/>
        <v>0</v>
      </c>
      <c r="DD162" s="432">
        <f t="shared" si="269"/>
        <v>0</v>
      </c>
      <c r="DE162" s="432">
        <f t="shared" si="270"/>
        <v>0</v>
      </c>
      <c r="DF162" s="463">
        <f t="shared" si="271"/>
        <v>0</v>
      </c>
      <c r="DG162" s="462">
        <f t="shared" si="272"/>
        <v>0</v>
      </c>
      <c r="DH162" s="432">
        <f t="shared" si="273"/>
        <v>0</v>
      </c>
      <c r="DI162" s="432">
        <f t="shared" si="274"/>
        <v>0</v>
      </c>
      <c r="DJ162" s="432">
        <f t="shared" si="275"/>
        <v>0</v>
      </c>
      <c r="DK162" s="463">
        <f t="shared" si="276"/>
        <v>0</v>
      </c>
      <c r="DL162" s="462">
        <f>'PTRM input'!P256</f>
        <v>0</v>
      </c>
      <c r="DM162" s="432">
        <f t="shared" si="277"/>
        <v>0</v>
      </c>
      <c r="DN162" s="432">
        <f t="shared" si="278"/>
        <v>0</v>
      </c>
      <c r="DO162" s="432">
        <f t="shared" si="279"/>
        <v>0</v>
      </c>
      <c r="DP162" s="432">
        <f t="shared" si="280"/>
        <v>0</v>
      </c>
      <c r="DQ162" s="463">
        <f t="shared" si="281"/>
        <v>0</v>
      </c>
      <c r="DR162" s="462">
        <f t="shared" si="282"/>
        <v>0</v>
      </c>
      <c r="DS162" s="432">
        <f t="shared" si="283"/>
        <v>0</v>
      </c>
      <c r="DT162" s="432">
        <f t="shared" si="284"/>
        <v>0</v>
      </c>
      <c r="DU162" s="432">
        <f t="shared" si="285"/>
        <v>0</v>
      </c>
      <c r="DV162" s="463">
        <f t="shared" si="286"/>
        <v>0</v>
      </c>
      <c r="DW162" s="462">
        <f>'PTRM input'!Q256</f>
        <v>0</v>
      </c>
      <c r="DX162" s="432">
        <f t="shared" si="287"/>
        <v>0</v>
      </c>
      <c r="DY162" s="432">
        <f t="shared" si="288"/>
        <v>0</v>
      </c>
      <c r="DZ162" s="432">
        <f t="shared" si="289"/>
        <v>0</v>
      </c>
      <c r="EA162" s="432">
        <f t="shared" si="290"/>
        <v>0</v>
      </c>
      <c r="EB162" s="463">
        <f t="shared" si="291"/>
        <v>0</v>
      </c>
      <c r="EC162" s="462">
        <f t="shared" si="292"/>
        <v>0</v>
      </c>
      <c r="ED162" s="432">
        <f t="shared" si="293"/>
        <v>0</v>
      </c>
      <c r="EE162" s="432">
        <f t="shared" si="294"/>
        <v>0</v>
      </c>
      <c r="EF162" s="432">
        <f t="shared" si="295"/>
        <v>0</v>
      </c>
      <c r="EG162" s="463">
        <f t="shared" si="296"/>
        <v>0</v>
      </c>
      <c r="EH162" s="462">
        <f>'PTRM input'!R256</f>
        <v>0</v>
      </c>
      <c r="EI162" s="432">
        <f t="shared" si="297"/>
        <v>0</v>
      </c>
      <c r="EJ162" s="432">
        <f t="shared" si="298"/>
        <v>0</v>
      </c>
      <c r="EK162" s="432">
        <f t="shared" si="299"/>
        <v>0</v>
      </c>
      <c r="EL162" s="432">
        <f t="shared" si="300"/>
        <v>0</v>
      </c>
      <c r="EM162" s="463">
        <f t="shared" si="301"/>
        <v>0</v>
      </c>
      <c r="EN162" s="462">
        <f t="shared" si="302"/>
        <v>0</v>
      </c>
      <c r="EO162" s="432">
        <f t="shared" si="303"/>
        <v>0</v>
      </c>
      <c r="EP162" s="432">
        <f t="shared" si="304"/>
        <v>0</v>
      </c>
      <c r="EQ162" s="432">
        <f t="shared" si="305"/>
        <v>0</v>
      </c>
      <c r="ER162" s="463">
        <f t="shared" si="306"/>
        <v>0</v>
      </c>
      <c r="ES162" s="462">
        <f>'PTRM input'!S256</f>
        <v>0</v>
      </c>
      <c r="ET162" s="432">
        <f t="shared" si="307"/>
        <v>0</v>
      </c>
      <c r="EU162" s="432">
        <f t="shared" si="308"/>
        <v>0</v>
      </c>
      <c r="EV162" s="432">
        <f t="shared" si="309"/>
        <v>0</v>
      </c>
      <c r="EW162" s="432">
        <f t="shared" si="310"/>
        <v>0</v>
      </c>
      <c r="EX162" s="463">
        <f t="shared" si="311"/>
        <v>0</v>
      </c>
      <c r="EY162" s="462">
        <f t="shared" si="312"/>
        <v>0</v>
      </c>
      <c r="EZ162" s="432">
        <f t="shared" si="313"/>
        <v>0</v>
      </c>
      <c r="FA162" s="432">
        <f t="shared" si="314"/>
        <v>0</v>
      </c>
      <c r="FB162" s="432">
        <f t="shared" si="315"/>
        <v>0</v>
      </c>
      <c r="FC162" s="463">
        <f t="shared" si="316"/>
        <v>0</v>
      </c>
      <c r="FD162" s="462">
        <f>'PTRM input'!T256</f>
        <v>0</v>
      </c>
      <c r="FE162" s="432">
        <f t="shared" si="317"/>
        <v>0</v>
      </c>
      <c r="FF162" s="432">
        <f t="shared" si="318"/>
        <v>0</v>
      </c>
      <c r="FG162" s="432">
        <f t="shared" si="319"/>
        <v>0</v>
      </c>
      <c r="FH162" s="432">
        <f t="shared" si="320"/>
        <v>0</v>
      </c>
      <c r="FI162" s="463">
        <f t="shared" si="321"/>
        <v>0</v>
      </c>
      <c r="FJ162" s="462">
        <f t="shared" si="322"/>
        <v>0</v>
      </c>
      <c r="FK162" s="432">
        <f t="shared" si="323"/>
        <v>0</v>
      </c>
      <c r="FL162" s="432">
        <f t="shared" si="324"/>
        <v>0</v>
      </c>
      <c r="FM162" s="432">
        <f t="shared" si="325"/>
        <v>0</v>
      </c>
      <c r="FN162" s="463">
        <f t="shared" si="326"/>
        <v>0</v>
      </c>
      <c r="FO162" s="462">
        <f>'PTRM input'!U256</f>
        <v>0</v>
      </c>
      <c r="FP162" s="432">
        <f t="shared" si="327"/>
        <v>0</v>
      </c>
      <c r="FQ162" s="432">
        <f t="shared" si="328"/>
        <v>0</v>
      </c>
      <c r="FR162" s="432">
        <f t="shared" si="329"/>
        <v>0</v>
      </c>
      <c r="FS162" s="432">
        <f t="shared" si="330"/>
        <v>0</v>
      </c>
      <c r="FT162" s="463">
        <f t="shared" si="331"/>
        <v>0</v>
      </c>
      <c r="FU162" s="462">
        <f t="shared" si="332"/>
        <v>0</v>
      </c>
      <c r="FV162" s="432">
        <f t="shared" si="333"/>
        <v>0</v>
      </c>
      <c r="FW162" s="432">
        <f t="shared" si="334"/>
        <v>0</v>
      </c>
      <c r="FX162" s="432">
        <f t="shared" si="335"/>
        <v>0</v>
      </c>
      <c r="FY162" s="463">
        <f t="shared" si="336"/>
        <v>0</v>
      </c>
      <c r="FZ162" s="462">
        <f>'PTRM input'!V256</f>
        <v>0</v>
      </c>
      <c r="GA162" s="432">
        <f t="shared" si="337"/>
        <v>0</v>
      </c>
      <c r="GB162" s="432">
        <f t="shared" si="338"/>
        <v>0</v>
      </c>
      <c r="GC162" s="432">
        <f t="shared" si="339"/>
        <v>0</v>
      </c>
      <c r="GD162" s="432">
        <f t="shared" si="340"/>
        <v>0</v>
      </c>
      <c r="GE162" s="463">
        <f t="shared" si="341"/>
        <v>0</v>
      </c>
      <c r="GF162" s="462">
        <f t="shared" si="342"/>
        <v>0</v>
      </c>
      <c r="GG162" s="432">
        <f t="shared" si="343"/>
        <v>0</v>
      </c>
      <c r="GH162" s="432">
        <f t="shared" si="344"/>
        <v>0</v>
      </c>
      <c r="GI162" s="432">
        <f t="shared" si="345"/>
        <v>0</v>
      </c>
      <c r="GJ162" s="463">
        <f t="shared" si="346"/>
        <v>0</v>
      </c>
    </row>
    <row r="163" spans="1:192" s="213" customFormat="1" outlineLevel="1">
      <c r="A163" s="29"/>
      <c r="B163" s="29"/>
      <c r="C163" s="29"/>
      <c r="D163" s="29"/>
      <c r="E163" s="444" t="str">
        <f t="shared" si="7"/>
        <v>New Tariff 9</v>
      </c>
      <c r="F163" s="462">
        <f>'PTRM input'!F257</f>
        <v>0</v>
      </c>
      <c r="G163" s="432">
        <f t="shared" si="8"/>
        <v>0</v>
      </c>
      <c r="H163" s="432">
        <f t="shared" si="178"/>
        <v>0</v>
      </c>
      <c r="I163" s="432">
        <f t="shared" si="179"/>
        <v>0</v>
      </c>
      <c r="J163" s="432">
        <f t="shared" si="180"/>
        <v>0</v>
      </c>
      <c r="K163" s="463">
        <f t="shared" si="181"/>
        <v>0</v>
      </c>
      <c r="L163" s="462">
        <f t="shared" si="182"/>
        <v>0</v>
      </c>
      <c r="M163" s="432">
        <f t="shared" si="183"/>
        <v>0</v>
      </c>
      <c r="N163" s="432">
        <f t="shared" si="184"/>
        <v>0</v>
      </c>
      <c r="O163" s="432">
        <f t="shared" si="185"/>
        <v>0</v>
      </c>
      <c r="P163" s="463">
        <f t="shared" si="186"/>
        <v>0</v>
      </c>
      <c r="Q163" s="462">
        <f>'PTRM input'!G257</f>
        <v>0</v>
      </c>
      <c r="R163" s="432">
        <f t="shared" si="187"/>
        <v>0</v>
      </c>
      <c r="S163" s="432">
        <f t="shared" si="188"/>
        <v>0</v>
      </c>
      <c r="T163" s="432">
        <f t="shared" si="189"/>
        <v>0</v>
      </c>
      <c r="U163" s="432">
        <f t="shared" si="190"/>
        <v>0</v>
      </c>
      <c r="V163" s="463">
        <f t="shared" si="191"/>
        <v>0</v>
      </c>
      <c r="W163" s="462">
        <f t="shared" si="192"/>
        <v>0</v>
      </c>
      <c r="X163" s="432">
        <f t="shared" si="193"/>
        <v>0</v>
      </c>
      <c r="Y163" s="432">
        <f t="shared" si="194"/>
        <v>0</v>
      </c>
      <c r="Z163" s="432">
        <f t="shared" si="195"/>
        <v>0</v>
      </c>
      <c r="AA163" s="463">
        <f t="shared" si="196"/>
        <v>0</v>
      </c>
      <c r="AB163" s="462">
        <f>'PTRM input'!H257</f>
        <v>0</v>
      </c>
      <c r="AC163" s="432">
        <f t="shared" si="197"/>
        <v>0</v>
      </c>
      <c r="AD163" s="432">
        <f t="shared" si="198"/>
        <v>0</v>
      </c>
      <c r="AE163" s="432">
        <f t="shared" si="199"/>
        <v>0</v>
      </c>
      <c r="AF163" s="432">
        <f t="shared" si="200"/>
        <v>0</v>
      </c>
      <c r="AG163" s="463">
        <f t="shared" si="201"/>
        <v>0</v>
      </c>
      <c r="AH163" s="462">
        <f t="shared" si="202"/>
        <v>0</v>
      </c>
      <c r="AI163" s="432">
        <f t="shared" si="203"/>
        <v>0</v>
      </c>
      <c r="AJ163" s="432">
        <f t="shared" si="204"/>
        <v>0</v>
      </c>
      <c r="AK163" s="432">
        <f t="shared" si="205"/>
        <v>0</v>
      </c>
      <c r="AL163" s="463">
        <f t="shared" si="206"/>
        <v>0</v>
      </c>
      <c r="AM163" s="462">
        <f>'PTRM input'!I257</f>
        <v>0</v>
      </c>
      <c r="AN163" s="432">
        <f t="shared" si="207"/>
        <v>0</v>
      </c>
      <c r="AO163" s="432">
        <f t="shared" si="208"/>
        <v>0</v>
      </c>
      <c r="AP163" s="432">
        <f t="shared" si="209"/>
        <v>0</v>
      </c>
      <c r="AQ163" s="432">
        <f t="shared" si="210"/>
        <v>0</v>
      </c>
      <c r="AR163" s="463">
        <f t="shared" si="211"/>
        <v>0</v>
      </c>
      <c r="AS163" s="462">
        <f t="shared" si="212"/>
        <v>0</v>
      </c>
      <c r="AT163" s="432">
        <f t="shared" si="213"/>
        <v>0</v>
      </c>
      <c r="AU163" s="432">
        <f t="shared" si="214"/>
        <v>0</v>
      </c>
      <c r="AV163" s="432">
        <f t="shared" si="215"/>
        <v>0</v>
      </c>
      <c r="AW163" s="463">
        <f t="shared" si="216"/>
        <v>0</v>
      </c>
      <c r="AX163" s="462">
        <f>'PTRM input'!J257</f>
        <v>0</v>
      </c>
      <c r="AY163" s="432">
        <f t="shared" si="217"/>
        <v>0</v>
      </c>
      <c r="AZ163" s="432">
        <f t="shared" si="218"/>
        <v>0</v>
      </c>
      <c r="BA163" s="432">
        <f t="shared" si="219"/>
        <v>0</v>
      </c>
      <c r="BB163" s="432">
        <f t="shared" si="220"/>
        <v>0</v>
      </c>
      <c r="BC163" s="463">
        <f t="shared" si="221"/>
        <v>0</v>
      </c>
      <c r="BD163" s="462">
        <f t="shared" si="222"/>
        <v>0</v>
      </c>
      <c r="BE163" s="432">
        <f t="shared" si="223"/>
        <v>0</v>
      </c>
      <c r="BF163" s="432">
        <f t="shared" si="224"/>
        <v>0</v>
      </c>
      <c r="BG163" s="432">
        <f t="shared" si="225"/>
        <v>0</v>
      </c>
      <c r="BH163" s="463">
        <f t="shared" si="226"/>
        <v>0</v>
      </c>
      <c r="BI163" s="462">
        <f>'PTRM input'!K257</f>
        <v>0</v>
      </c>
      <c r="BJ163" s="432">
        <f t="shared" si="227"/>
        <v>0</v>
      </c>
      <c r="BK163" s="432">
        <f t="shared" si="228"/>
        <v>0</v>
      </c>
      <c r="BL163" s="432">
        <f t="shared" si="229"/>
        <v>0</v>
      </c>
      <c r="BM163" s="432">
        <f t="shared" si="230"/>
        <v>0</v>
      </c>
      <c r="BN163" s="463">
        <f t="shared" si="231"/>
        <v>0</v>
      </c>
      <c r="BO163" s="462">
        <f t="shared" si="232"/>
        <v>0</v>
      </c>
      <c r="BP163" s="432">
        <f t="shared" si="233"/>
        <v>0</v>
      </c>
      <c r="BQ163" s="432">
        <f t="shared" si="234"/>
        <v>0</v>
      </c>
      <c r="BR163" s="432">
        <f t="shared" si="235"/>
        <v>0</v>
      </c>
      <c r="BS163" s="463">
        <f t="shared" si="236"/>
        <v>0</v>
      </c>
      <c r="BT163" s="462">
        <f>'PTRM input'!L257</f>
        <v>0</v>
      </c>
      <c r="BU163" s="432">
        <f t="shared" si="237"/>
        <v>0</v>
      </c>
      <c r="BV163" s="432">
        <f t="shared" si="238"/>
        <v>0</v>
      </c>
      <c r="BW163" s="432">
        <f t="shared" si="239"/>
        <v>0</v>
      </c>
      <c r="BX163" s="432">
        <f t="shared" si="240"/>
        <v>0</v>
      </c>
      <c r="BY163" s="463">
        <f t="shared" si="241"/>
        <v>0</v>
      </c>
      <c r="BZ163" s="462">
        <f t="shared" si="242"/>
        <v>0</v>
      </c>
      <c r="CA163" s="432">
        <f t="shared" si="243"/>
        <v>0</v>
      </c>
      <c r="CB163" s="432">
        <f t="shared" si="244"/>
        <v>0</v>
      </c>
      <c r="CC163" s="432">
        <f t="shared" si="245"/>
        <v>0</v>
      </c>
      <c r="CD163" s="463">
        <f t="shared" si="246"/>
        <v>0</v>
      </c>
      <c r="CE163" s="462">
        <f>'PTRM input'!M257</f>
        <v>0</v>
      </c>
      <c r="CF163" s="432">
        <f t="shared" si="247"/>
        <v>0</v>
      </c>
      <c r="CG163" s="432">
        <f t="shared" si="248"/>
        <v>0</v>
      </c>
      <c r="CH163" s="432">
        <f t="shared" si="249"/>
        <v>0</v>
      </c>
      <c r="CI163" s="432">
        <f t="shared" si="250"/>
        <v>0</v>
      </c>
      <c r="CJ163" s="463">
        <f t="shared" si="251"/>
        <v>0</v>
      </c>
      <c r="CK163" s="462">
        <f t="shared" si="252"/>
        <v>0</v>
      </c>
      <c r="CL163" s="432">
        <f t="shared" si="253"/>
        <v>0</v>
      </c>
      <c r="CM163" s="432">
        <f t="shared" si="254"/>
        <v>0</v>
      </c>
      <c r="CN163" s="432">
        <f t="shared" si="255"/>
        <v>0</v>
      </c>
      <c r="CO163" s="463">
        <f t="shared" si="256"/>
        <v>0</v>
      </c>
      <c r="CP163" s="462">
        <f>'PTRM input'!N257</f>
        <v>0</v>
      </c>
      <c r="CQ163" s="432">
        <f t="shared" si="257"/>
        <v>0</v>
      </c>
      <c r="CR163" s="432">
        <f t="shared" si="258"/>
        <v>0</v>
      </c>
      <c r="CS163" s="432">
        <f t="shared" si="259"/>
        <v>0</v>
      </c>
      <c r="CT163" s="432">
        <f t="shared" si="260"/>
        <v>0</v>
      </c>
      <c r="CU163" s="463">
        <f t="shared" si="261"/>
        <v>0</v>
      </c>
      <c r="CV163" s="462">
        <f t="shared" si="262"/>
        <v>0</v>
      </c>
      <c r="CW163" s="432">
        <f t="shared" si="263"/>
        <v>0</v>
      </c>
      <c r="CX163" s="432">
        <f t="shared" si="264"/>
        <v>0</v>
      </c>
      <c r="CY163" s="432">
        <f t="shared" si="265"/>
        <v>0</v>
      </c>
      <c r="CZ163" s="463">
        <f t="shared" si="266"/>
        <v>0</v>
      </c>
      <c r="DA163" s="462">
        <f>'PTRM input'!O257</f>
        <v>0</v>
      </c>
      <c r="DB163" s="432">
        <f t="shared" si="267"/>
        <v>0</v>
      </c>
      <c r="DC163" s="432">
        <f t="shared" si="268"/>
        <v>0</v>
      </c>
      <c r="DD163" s="432">
        <f t="shared" si="269"/>
        <v>0</v>
      </c>
      <c r="DE163" s="432">
        <f t="shared" si="270"/>
        <v>0</v>
      </c>
      <c r="DF163" s="463">
        <f t="shared" si="271"/>
        <v>0</v>
      </c>
      <c r="DG163" s="462">
        <f t="shared" si="272"/>
        <v>0</v>
      </c>
      <c r="DH163" s="432">
        <f t="shared" si="273"/>
        <v>0</v>
      </c>
      <c r="DI163" s="432">
        <f t="shared" si="274"/>
        <v>0</v>
      </c>
      <c r="DJ163" s="432">
        <f t="shared" si="275"/>
        <v>0</v>
      </c>
      <c r="DK163" s="463">
        <f t="shared" si="276"/>
        <v>0</v>
      </c>
      <c r="DL163" s="462">
        <f>'PTRM input'!P257</f>
        <v>0</v>
      </c>
      <c r="DM163" s="432">
        <f t="shared" si="277"/>
        <v>0</v>
      </c>
      <c r="DN163" s="432">
        <f t="shared" si="278"/>
        <v>0</v>
      </c>
      <c r="DO163" s="432">
        <f t="shared" si="279"/>
        <v>0</v>
      </c>
      <c r="DP163" s="432">
        <f t="shared" si="280"/>
        <v>0</v>
      </c>
      <c r="DQ163" s="463">
        <f t="shared" si="281"/>
        <v>0</v>
      </c>
      <c r="DR163" s="462">
        <f t="shared" si="282"/>
        <v>0</v>
      </c>
      <c r="DS163" s="432">
        <f t="shared" si="283"/>
        <v>0</v>
      </c>
      <c r="DT163" s="432">
        <f t="shared" si="284"/>
        <v>0</v>
      </c>
      <c r="DU163" s="432">
        <f t="shared" si="285"/>
        <v>0</v>
      </c>
      <c r="DV163" s="463">
        <f t="shared" si="286"/>
        <v>0</v>
      </c>
      <c r="DW163" s="462">
        <f>'PTRM input'!Q257</f>
        <v>0</v>
      </c>
      <c r="DX163" s="432">
        <f t="shared" si="287"/>
        <v>0</v>
      </c>
      <c r="DY163" s="432">
        <f t="shared" si="288"/>
        <v>0</v>
      </c>
      <c r="DZ163" s="432">
        <f t="shared" si="289"/>
        <v>0</v>
      </c>
      <c r="EA163" s="432">
        <f t="shared" si="290"/>
        <v>0</v>
      </c>
      <c r="EB163" s="463">
        <f t="shared" si="291"/>
        <v>0</v>
      </c>
      <c r="EC163" s="462">
        <f t="shared" si="292"/>
        <v>0</v>
      </c>
      <c r="ED163" s="432">
        <f t="shared" si="293"/>
        <v>0</v>
      </c>
      <c r="EE163" s="432">
        <f t="shared" si="294"/>
        <v>0</v>
      </c>
      <c r="EF163" s="432">
        <f t="shared" si="295"/>
        <v>0</v>
      </c>
      <c r="EG163" s="463">
        <f t="shared" si="296"/>
        <v>0</v>
      </c>
      <c r="EH163" s="462">
        <f>'PTRM input'!R257</f>
        <v>0</v>
      </c>
      <c r="EI163" s="432">
        <f t="shared" si="297"/>
        <v>0</v>
      </c>
      <c r="EJ163" s="432">
        <f t="shared" si="298"/>
        <v>0</v>
      </c>
      <c r="EK163" s="432">
        <f t="shared" si="299"/>
        <v>0</v>
      </c>
      <c r="EL163" s="432">
        <f t="shared" si="300"/>
        <v>0</v>
      </c>
      <c r="EM163" s="463">
        <f t="shared" si="301"/>
        <v>0</v>
      </c>
      <c r="EN163" s="462">
        <f t="shared" si="302"/>
        <v>0</v>
      </c>
      <c r="EO163" s="432">
        <f t="shared" si="303"/>
        <v>0</v>
      </c>
      <c r="EP163" s="432">
        <f t="shared" si="304"/>
        <v>0</v>
      </c>
      <c r="EQ163" s="432">
        <f t="shared" si="305"/>
        <v>0</v>
      </c>
      <c r="ER163" s="463">
        <f t="shared" si="306"/>
        <v>0</v>
      </c>
      <c r="ES163" s="462">
        <f>'PTRM input'!S257</f>
        <v>0</v>
      </c>
      <c r="ET163" s="432">
        <f t="shared" si="307"/>
        <v>0</v>
      </c>
      <c r="EU163" s="432">
        <f t="shared" si="308"/>
        <v>0</v>
      </c>
      <c r="EV163" s="432">
        <f t="shared" si="309"/>
        <v>0</v>
      </c>
      <c r="EW163" s="432">
        <f t="shared" si="310"/>
        <v>0</v>
      </c>
      <c r="EX163" s="463">
        <f t="shared" si="311"/>
        <v>0</v>
      </c>
      <c r="EY163" s="462">
        <f t="shared" si="312"/>
        <v>0</v>
      </c>
      <c r="EZ163" s="432">
        <f t="shared" si="313"/>
        <v>0</v>
      </c>
      <c r="FA163" s="432">
        <f t="shared" si="314"/>
        <v>0</v>
      </c>
      <c r="FB163" s="432">
        <f t="shared" si="315"/>
        <v>0</v>
      </c>
      <c r="FC163" s="463">
        <f t="shared" si="316"/>
        <v>0</v>
      </c>
      <c r="FD163" s="462">
        <f>'PTRM input'!T257</f>
        <v>0</v>
      </c>
      <c r="FE163" s="432">
        <f t="shared" si="317"/>
        <v>0</v>
      </c>
      <c r="FF163" s="432">
        <f t="shared" si="318"/>
        <v>0</v>
      </c>
      <c r="FG163" s="432">
        <f t="shared" si="319"/>
        <v>0</v>
      </c>
      <c r="FH163" s="432">
        <f t="shared" si="320"/>
        <v>0</v>
      </c>
      <c r="FI163" s="463">
        <f t="shared" si="321"/>
        <v>0</v>
      </c>
      <c r="FJ163" s="462">
        <f t="shared" si="322"/>
        <v>0</v>
      </c>
      <c r="FK163" s="432">
        <f t="shared" si="323"/>
        <v>0</v>
      </c>
      <c r="FL163" s="432">
        <f t="shared" si="324"/>
        <v>0</v>
      </c>
      <c r="FM163" s="432">
        <f t="shared" si="325"/>
        <v>0</v>
      </c>
      <c r="FN163" s="463">
        <f t="shared" si="326"/>
        <v>0</v>
      </c>
      <c r="FO163" s="462">
        <f>'PTRM input'!U257</f>
        <v>0</v>
      </c>
      <c r="FP163" s="432">
        <f t="shared" si="327"/>
        <v>0</v>
      </c>
      <c r="FQ163" s="432">
        <f t="shared" si="328"/>
        <v>0</v>
      </c>
      <c r="FR163" s="432">
        <f t="shared" si="329"/>
        <v>0</v>
      </c>
      <c r="FS163" s="432">
        <f t="shared" si="330"/>
        <v>0</v>
      </c>
      <c r="FT163" s="463">
        <f t="shared" si="331"/>
        <v>0</v>
      </c>
      <c r="FU163" s="462">
        <f t="shared" si="332"/>
        <v>0</v>
      </c>
      <c r="FV163" s="432">
        <f t="shared" si="333"/>
        <v>0</v>
      </c>
      <c r="FW163" s="432">
        <f t="shared" si="334"/>
        <v>0</v>
      </c>
      <c r="FX163" s="432">
        <f t="shared" si="335"/>
        <v>0</v>
      </c>
      <c r="FY163" s="463">
        <f t="shared" si="336"/>
        <v>0</v>
      </c>
      <c r="FZ163" s="462">
        <f>'PTRM input'!V257</f>
        <v>0</v>
      </c>
      <c r="GA163" s="432">
        <f t="shared" si="337"/>
        <v>0</v>
      </c>
      <c r="GB163" s="432">
        <f t="shared" si="338"/>
        <v>0</v>
      </c>
      <c r="GC163" s="432">
        <f t="shared" si="339"/>
        <v>0</v>
      </c>
      <c r="GD163" s="432">
        <f t="shared" si="340"/>
        <v>0</v>
      </c>
      <c r="GE163" s="463">
        <f t="shared" si="341"/>
        <v>0</v>
      </c>
      <c r="GF163" s="462">
        <f t="shared" si="342"/>
        <v>0</v>
      </c>
      <c r="GG163" s="432">
        <f t="shared" si="343"/>
        <v>0</v>
      </c>
      <c r="GH163" s="432">
        <f t="shared" si="344"/>
        <v>0</v>
      </c>
      <c r="GI163" s="432">
        <f t="shared" si="345"/>
        <v>0</v>
      </c>
      <c r="GJ163" s="463">
        <f t="shared" si="346"/>
        <v>0</v>
      </c>
    </row>
    <row r="164" spans="1:192" s="213" customFormat="1" outlineLevel="1">
      <c r="A164" s="29"/>
      <c r="B164" s="29"/>
      <c r="C164" s="29"/>
      <c r="D164" s="29"/>
      <c r="E164" s="444" t="str">
        <f t="shared" si="7"/>
        <v>New Tariff 10</v>
      </c>
      <c r="F164" s="462">
        <f>'PTRM input'!F258</f>
        <v>0</v>
      </c>
      <c r="G164" s="432">
        <f t="shared" si="8"/>
        <v>0</v>
      </c>
      <c r="H164" s="432">
        <f t="shared" si="178"/>
        <v>0</v>
      </c>
      <c r="I164" s="432">
        <f t="shared" si="179"/>
        <v>0</v>
      </c>
      <c r="J164" s="432">
        <f t="shared" si="180"/>
        <v>0</v>
      </c>
      <c r="K164" s="463">
        <f t="shared" si="181"/>
        <v>0</v>
      </c>
      <c r="L164" s="462">
        <f t="shared" si="182"/>
        <v>0</v>
      </c>
      <c r="M164" s="432">
        <f t="shared" si="183"/>
        <v>0</v>
      </c>
      <c r="N164" s="432">
        <f t="shared" si="184"/>
        <v>0</v>
      </c>
      <c r="O164" s="432">
        <f t="shared" si="185"/>
        <v>0</v>
      </c>
      <c r="P164" s="463">
        <f t="shared" si="186"/>
        <v>0</v>
      </c>
      <c r="Q164" s="462">
        <f>'PTRM input'!G258</f>
        <v>0</v>
      </c>
      <c r="R164" s="432">
        <f t="shared" si="187"/>
        <v>0</v>
      </c>
      <c r="S164" s="432">
        <f t="shared" si="188"/>
        <v>0</v>
      </c>
      <c r="T164" s="432">
        <f t="shared" si="189"/>
        <v>0</v>
      </c>
      <c r="U164" s="432">
        <f t="shared" si="190"/>
        <v>0</v>
      </c>
      <c r="V164" s="463">
        <f t="shared" si="191"/>
        <v>0</v>
      </c>
      <c r="W164" s="462">
        <f t="shared" si="192"/>
        <v>0</v>
      </c>
      <c r="X164" s="432">
        <f t="shared" si="193"/>
        <v>0</v>
      </c>
      <c r="Y164" s="432">
        <f t="shared" si="194"/>
        <v>0</v>
      </c>
      <c r="Z164" s="432">
        <f t="shared" si="195"/>
        <v>0</v>
      </c>
      <c r="AA164" s="463">
        <f t="shared" si="196"/>
        <v>0</v>
      </c>
      <c r="AB164" s="462">
        <f>'PTRM input'!H258</f>
        <v>0</v>
      </c>
      <c r="AC164" s="432">
        <f t="shared" si="197"/>
        <v>0</v>
      </c>
      <c r="AD164" s="432">
        <f t="shared" si="198"/>
        <v>0</v>
      </c>
      <c r="AE164" s="432">
        <f t="shared" si="199"/>
        <v>0</v>
      </c>
      <c r="AF164" s="432">
        <f t="shared" si="200"/>
        <v>0</v>
      </c>
      <c r="AG164" s="463">
        <f t="shared" si="201"/>
        <v>0</v>
      </c>
      <c r="AH164" s="462">
        <f t="shared" si="202"/>
        <v>0</v>
      </c>
      <c r="AI164" s="432">
        <f t="shared" si="203"/>
        <v>0</v>
      </c>
      <c r="AJ164" s="432">
        <f t="shared" si="204"/>
        <v>0</v>
      </c>
      <c r="AK164" s="432">
        <f t="shared" si="205"/>
        <v>0</v>
      </c>
      <c r="AL164" s="463">
        <f t="shared" si="206"/>
        <v>0</v>
      </c>
      <c r="AM164" s="462">
        <f>'PTRM input'!I258</f>
        <v>0</v>
      </c>
      <c r="AN164" s="432">
        <f t="shared" si="207"/>
        <v>0</v>
      </c>
      <c r="AO164" s="432">
        <f t="shared" si="208"/>
        <v>0</v>
      </c>
      <c r="AP164" s="432">
        <f t="shared" si="209"/>
        <v>0</v>
      </c>
      <c r="AQ164" s="432">
        <f t="shared" si="210"/>
        <v>0</v>
      </c>
      <c r="AR164" s="463">
        <f t="shared" si="211"/>
        <v>0</v>
      </c>
      <c r="AS164" s="462">
        <f t="shared" si="212"/>
        <v>0</v>
      </c>
      <c r="AT164" s="432">
        <f t="shared" si="213"/>
        <v>0</v>
      </c>
      <c r="AU164" s="432">
        <f t="shared" si="214"/>
        <v>0</v>
      </c>
      <c r="AV164" s="432">
        <f t="shared" si="215"/>
        <v>0</v>
      </c>
      <c r="AW164" s="463">
        <f t="shared" si="216"/>
        <v>0</v>
      </c>
      <c r="AX164" s="462">
        <f>'PTRM input'!J258</f>
        <v>0</v>
      </c>
      <c r="AY164" s="432">
        <f t="shared" si="217"/>
        <v>0</v>
      </c>
      <c r="AZ164" s="432">
        <f t="shared" si="218"/>
        <v>0</v>
      </c>
      <c r="BA164" s="432">
        <f t="shared" si="219"/>
        <v>0</v>
      </c>
      <c r="BB164" s="432">
        <f t="shared" si="220"/>
        <v>0</v>
      </c>
      <c r="BC164" s="463">
        <f t="shared" si="221"/>
        <v>0</v>
      </c>
      <c r="BD164" s="462">
        <f t="shared" si="222"/>
        <v>0</v>
      </c>
      <c r="BE164" s="432">
        <f t="shared" si="223"/>
        <v>0</v>
      </c>
      <c r="BF164" s="432">
        <f t="shared" si="224"/>
        <v>0</v>
      </c>
      <c r="BG164" s="432">
        <f t="shared" si="225"/>
        <v>0</v>
      </c>
      <c r="BH164" s="463">
        <f t="shared" si="226"/>
        <v>0</v>
      </c>
      <c r="BI164" s="462">
        <f>'PTRM input'!K258</f>
        <v>0</v>
      </c>
      <c r="BJ164" s="432">
        <f t="shared" si="227"/>
        <v>0</v>
      </c>
      <c r="BK164" s="432">
        <f t="shared" si="228"/>
        <v>0</v>
      </c>
      <c r="BL164" s="432">
        <f t="shared" si="229"/>
        <v>0</v>
      </c>
      <c r="BM164" s="432">
        <f t="shared" si="230"/>
        <v>0</v>
      </c>
      <c r="BN164" s="463">
        <f t="shared" si="231"/>
        <v>0</v>
      </c>
      <c r="BO164" s="462">
        <f t="shared" si="232"/>
        <v>0</v>
      </c>
      <c r="BP164" s="432">
        <f t="shared" si="233"/>
        <v>0</v>
      </c>
      <c r="BQ164" s="432">
        <f t="shared" si="234"/>
        <v>0</v>
      </c>
      <c r="BR164" s="432">
        <f t="shared" si="235"/>
        <v>0</v>
      </c>
      <c r="BS164" s="463">
        <f t="shared" si="236"/>
        <v>0</v>
      </c>
      <c r="BT164" s="462">
        <f>'PTRM input'!L258</f>
        <v>0</v>
      </c>
      <c r="BU164" s="432">
        <f t="shared" si="237"/>
        <v>0</v>
      </c>
      <c r="BV164" s="432">
        <f t="shared" si="238"/>
        <v>0</v>
      </c>
      <c r="BW164" s="432">
        <f t="shared" si="239"/>
        <v>0</v>
      </c>
      <c r="BX164" s="432">
        <f t="shared" si="240"/>
        <v>0</v>
      </c>
      <c r="BY164" s="463">
        <f t="shared" si="241"/>
        <v>0</v>
      </c>
      <c r="BZ164" s="462">
        <f t="shared" si="242"/>
        <v>0</v>
      </c>
      <c r="CA164" s="432">
        <f t="shared" si="243"/>
        <v>0</v>
      </c>
      <c r="CB164" s="432">
        <f t="shared" si="244"/>
        <v>0</v>
      </c>
      <c r="CC164" s="432">
        <f t="shared" si="245"/>
        <v>0</v>
      </c>
      <c r="CD164" s="463">
        <f t="shared" si="246"/>
        <v>0</v>
      </c>
      <c r="CE164" s="462">
        <f>'PTRM input'!M258</f>
        <v>0</v>
      </c>
      <c r="CF164" s="432">
        <f t="shared" si="247"/>
        <v>0</v>
      </c>
      <c r="CG164" s="432">
        <f t="shared" si="248"/>
        <v>0</v>
      </c>
      <c r="CH164" s="432">
        <f t="shared" si="249"/>
        <v>0</v>
      </c>
      <c r="CI164" s="432">
        <f t="shared" si="250"/>
        <v>0</v>
      </c>
      <c r="CJ164" s="463">
        <f t="shared" si="251"/>
        <v>0</v>
      </c>
      <c r="CK164" s="462">
        <f t="shared" si="252"/>
        <v>0</v>
      </c>
      <c r="CL164" s="432">
        <f t="shared" si="253"/>
        <v>0</v>
      </c>
      <c r="CM164" s="432">
        <f t="shared" si="254"/>
        <v>0</v>
      </c>
      <c r="CN164" s="432">
        <f t="shared" si="255"/>
        <v>0</v>
      </c>
      <c r="CO164" s="463">
        <f t="shared" si="256"/>
        <v>0</v>
      </c>
      <c r="CP164" s="462">
        <f>'PTRM input'!N258</f>
        <v>0</v>
      </c>
      <c r="CQ164" s="432">
        <f t="shared" si="257"/>
        <v>0</v>
      </c>
      <c r="CR164" s="432">
        <f t="shared" si="258"/>
        <v>0</v>
      </c>
      <c r="CS164" s="432">
        <f t="shared" si="259"/>
        <v>0</v>
      </c>
      <c r="CT164" s="432">
        <f t="shared" si="260"/>
        <v>0</v>
      </c>
      <c r="CU164" s="463">
        <f t="shared" si="261"/>
        <v>0</v>
      </c>
      <c r="CV164" s="462">
        <f t="shared" si="262"/>
        <v>0</v>
      </c>
      <c r="CW164" s="432">
        <f t="shared" si="263"/>
        <v>0</v>
      </c>
      <c r="CX164" s="432">
        <f t="shared" si="264"/>
        <v>0</v>
      </c>
      <c r="CY164" s="432">
        <f t="shared" si="265"/>
        <v>0</v>
      </c>
      <c r="CZ164" s="463">
        <f t="shared" si="266"/>
        <v>0</v>
      </c>
      <c r="DA164" s="462">
        <f>'PTRM input'!O258</f>
        <v>0</v>
      </c>
      <c r="DB164" s="432">
        <f t="shared" si="267"/>
        <v>0</v>
      </c>
      <c r="DC164" s="432">
        <f t="shared" si="268"/>
        <v>0</v>
      </c>
      <c r="DD164" s="432">
        <f t="shared" si="269"/>
        <v>0</v>
      </c>
      <c r="DE164" s="432">
        <f t="shared" si="270"/>
        <v>0</v>
      </c>
      <c r="DF164" s="463">
        <f t="shared" si="271"/>
        <v>0</v>
      </c>
      <c r="DG164" s="462">
        <f t="shared" si="272"/>
        <v>0</v>
      </c>
      <c r="DH164" s="432">
        <f t="shared" si="273"/>
        <v>0</v>
      </c>
      <c r="DI164" s="432">
        <f t="shared" si="274"/>
        <v>0</v>
      </c>
      <c r="DJ164" s="432">
        <f t="shared" si="275"/>
        <v>0</v>
      </c>
      <c r="DK164" s="463">
        <f t="shared" si="276"/>
        <v>0</v>
      </c>
      <c r="DL164" s="462">
        <f>'PTRM input'!P258</f>
        <v>0</v>
      </c>
      <c r="DM164" s="432">
        <f t="shared" si="277"/>
        <v>0</v>
      </c>
      <c r="DN164" s="432">
        <f t="shared" si="278"/>
        <v>0</v>
      </c>
      <c r="DO164" s="432">
        <f t="shared" si="279"/>
        <v>0</v>
      </c>
      <c r="DP164" s="432">
        <f t="shared" si="280"/>
        <v>0</v>
      </c>
      <c r="DQ164" s="463">
        <f t="shared" si="281"/>
        <v>0</v>
      </c>
      <c r="DR164" s="462">
        <f t="shared" si="282"/>
        <v>0</v>
      </c>
      <c r="DS164" s="432">
        <f t="shared" si="283"/>
        <v>0</v>
      </c>
      <c r="DT164" s="432">
        <f t="shared" si="284"/>
        <v>0</v>
      </c>
      <c r="DU164" s="432">
        <f t="shared" si="285"/>
        <v>0</v>
      </c>
      <c r="DV164" s="463">
        <f t="shared" si="286"/>
        <v>0</v>
      </c>
      <c r="DW164" s="462">
        <f>'PTRM input'!Q258</f>
        <v>0</v>
      </c>
      <c r="DX164" s="432">
        <f t="shared" si="287"/>
        <v>0</v>
      </c>
      <c r="DY164" s="432">
        <f t="shared" si="288"/>
        <v>0</v>
      </c>
      <c r="DZ164" s="432">
        <f t="shared" si="289"/>
        <v>0</v>
      </c>
      <c r="EA164" s="432">
        <f t="shared" si="290"/>
        <v>0</v>
      </c>
      <c r="EB164" s="463">
        <f t="shared" si="291"/>
        <v>0</v>
      </c>
      <c r="EC164" s="462">
        <f t="shared" si="292"/>
        <v>0</v>
      </c>
      <c r="ED164" s="432">
        <f t="shared" si="293"/>
        <v>0</v>
      </c>
      <c r="EE164" s="432">
        <f t="shared" si="294"/>
        <v>0</v>
      </c>
      <c r="EF164" s="432">
        <f t="shared" si="295"/>
        <v>0</v>
      </c>
      <c r="EG164" s="463">
        <f t="shared" si="296"/>
        <v>0</v>
      </c>
      <c r="EH164" s="462">
        <f>'PTRM input'!R258</f>
        <v>0</v>
      </c>
      <c r="EI164" s="432">
        <f t="shared" si="297"/>
        <v>0</v>
      </c>
      <c r="EJ164" s="432">
        <f t="shared" si="298"/>
        <v>0</v>
      </c>
      <c r="EK164" s="432">
        <f t="shared" si="299"/>
        <v>0</v>
      </c>
      <c r="EL164" s="432">
        <f t="shared" si="300"/>
        <v>0</v>
      </c>
      <c r="EM164" s="463">
        <f t="shared" si="301"/>
        <v>0</v>
      </c>
      <c r="EN164" s="462">
        <f t="shared" si="302"/>
        <v>0</v>
      </c>
      <c r="EO164" s="432">
        <f t="shared" si="303"/>
        <v>0</v>
      </c>
      <c r="EP164" s="432">
        <f t="shared" si="304"/>
        <v>0</v>
      </c>
      <c r="EQ164" s="432">
        <f t="shared" si="305"/>
        <v>0</v>
      </c>
      <c r="ER164" s="463">
        <f t="shared" si="306"/>
        <v>0</v>
      </c>
      <c r="ES164" s="462">
        <f>'PTRM input'!S258</f>
        <v>0</v>
      </c>
      <c r="ET164" s="432">
        <f t="shared" si="307"/>
        <v>0</v>
      </c>
      <c r="EU164" s="432">
        <f t="shared" si="308"/>
        <v>0</v>
      </c>
      <c r="EV164" s="432">
        <f t="shared" si="309"/>
        <v>0</v>
      </c>
      <c r="EW164" s="432">
        <f t="shared" si="310"/>
        <v>0</v>
      </c>
      <c r="EX164" s="463">
        <f t="shared" si="311"/>
        <v>0</v>
      </c>
      <c r="EY164" s="462">
        <f t="shared" si="312"/>
        <v>0</v>
      </c>
      <c r="EZ164" s="432">
        <f t="shared" si="313"/>
        <v>0</v>
      </c>
      <c r="FA164" s="432">
        <f t="shared" si="314"/>
        <v>0</v>
      </c>
      <c r="FB164" s="432">
        <f t="shared" si="315"/>
        <v>0</v>
      </c>
      <c r="FC164" s="463">
        <f t="shared" si="316"/>
        <v>0</v>
      </c>
      <c r="FD164" s="462">
        <f>'PTRM input'!T258</f>
        <v>0</v>
      </c>
      <c r="FE164" s="432">
        <f t="shared" si="317"/>
        <v>0</v>
      </c>
      <c r="FF164" s="432">
        <f t="shared" si="318"/>
        <v>0</v>
      </c>
      <c r="FG164" s="432">
        <f t="shared" si="319"/>
        <v>0</v>
      </c>
      <c r="FH164" s="432">
        <f t="shared" si="320"/>
        <v>0</v>
      </c>
      <c r="FI164" s="463">
        <f t="shared" si="321"/>
        <v>0</v>
      </c>
      <c r="FJ164" s="462">
        <f t="shared" si="322"/>
        <v>0</v>
      </c>
      <c r="FK164" s="432">
        <f t="shared" si="323"/>
        <v>0</v>
      </c>
      <c r="FL164" s="432">
        <f t="shared" si="324"/>
        <v>0</v>
      </c>
      <c r="FM164" s="432">
        <f t="shared" si="325"/>
        <v>0</v>
      </c>
      <c r="FN164" s="463">
        <f t="shared" si="326"/>
        <v>0</v>
      </c>
      <c r="FO164" s="462">
        <f>'PTRM input'!U258</f>
        <v>0</v>
      </c>
      <c r="FP164" s="432">
        <f t="shared" si="327"/>
        <v>0</v>
      </c>
      <c r="FQ164" s="432">
        <f t="shared" si="328"/>
        <v>0</v>
      </c>
      <c r="FR164" s="432">
        <f t="shared" si="329"/>
        <v>0</v>
      </c>
      <c r="FS164" s="432">
        <f t="shared" si="330"/>
        <v>0</v>
      </c>
      <c r="FT164" s="463">
        <f t="shared" si="331"/>
        <v>0</v>
      </c>
      <c r="FU164" s="462">
        <f t="shared" si="332"/>
        <v>0</v>
      </c>
      <c r="FV164" s="432">
        <f t="shared" si="333"/>
        <v>0</v>
      </c>
      <c r="FW164" s="432">
        <f t="shared" si="334"/>
        <v>0</v>
      </c>
      <c r="FX164" s="432">
        <f t="shared" si="335"/>
        <v>0</v>
      </c>
      <c r="FY164" s="463">
        <f t="shared" si="336"/>
        <v>0</v>
      </c>
      <c r="FZ164" s="462">
        <f>'PTRM input'!V258</f>
        <v>0</v>
      </c>
      <c r="GA164" s="432">
        <f t="shared" si="337"/>
        <v>0</v>
      </c>
      <c r="GB164" s="432">
        <f t="shared" si="338"/>
        <v>0</v>
      </c>
      <c r="GC164" s="432">
        <f t="shared" si="339"/>
        <v>0</v>
      </c>
      <c r="GD164" s="432">
        <f t="shared" si="340"/>
        <v>0</v>
      </c>
      <c r="GE164" s="463">
        <f t="shared" si="341"/>
        <v>0</v>
      </c>
      <c r="GF164" s="462">
        <f t="shared" si="342"/>
        <v>0</v>
      </c>
      <c r="GG164" s="432">
        <f t="shared" si="343"/>
        <v>0</v>
      </c>
      <c r="GH164" s="432">
        <f t="shared" si="344"/>
        <v>0</v>
      </c>
      <c r="GI164" s="432">
        <f t="shared" si="345"/>
        <v>0</v>
      </c>
      <c r="GJ164" s="463">
        <f t="shared" si="346"/>
        <v>0</v>
      </c>
    </row>
    <row r="165" spans="1:192" s="213" customFormat="1" outlineLevel="1">
      <c r="A165" s="29"/>
      <c r="B165" s="29"/>
      <c r="C165" s="29"/>
      <c r="D165" s="29"/>
      <c r="E165" s="444" t="str">
        <f t="shared" si="7"/>
        <v>New Tariff 11</v>
      </c>
      <c r="F165" s="462">
        <f>'PTRM input'!F259</f>
        <v>0</v>
      </c>
      <c r="G165" s="432">
        <f t="shared" si="8"/>
        <v>0</v>
      </c>
      <c r="H165" s="432">
        <f t="shared" si="178"/>
        <v>0</v>
      </c>
      <c r="I165" s="432">
        <f t="shared" si="179"/>
        <v>0</v>
      </c>
      <c r="J165" s="432">
        <f t="shared" si="180"/>
        <v>0</v>
      </c>
      <c r="K165" s="463">
        <f t="shared" si="181"/>
        <v>0</v>
      </c>
      <c r="L165" s="462">
        <f t="shared" si="182"/>
        <v>0</v>
      </c>
      <c r="M165" s="432">
        <f t="shared" si="183"/>
        <v>0</v>
      </c>
      <c r="N165" s="432">
        <f t="shared" si="184"/>
        <v>0</v>
      </c>
      <c r="O165" s="432">
        <f t="shared" si="185"/>
        <v>0</v>
      </c>
      <c r="P165" s="463">
        <f t="shared" si="186"/>
        <v>0</v>
      </c>
      <c r="Q165" s="462">
        <f>'PTRM input'!G259</f>
        <v>0</v>
      </c>
      <c r="R165" s="432">
        <f t="shared" si="187"/>
        <v>0</v>
      </c>
      <c r="S165" s="432">
        <f t="shared" si="188"/>
        <v>0</v>
      </c>
      <c r="T165" s="432">
        <f t="shared" si="189"/>
        <v>0</v>
      </c>
      <c r="U165" s="432">
        <f t="shared" si="190"/>
        <v>0</v>
      </c>
      <c r="V165" s="463">
        <f t="shared" si="191"/>
        <v>0</v>
      </c>
      <c r="W165" s="462">
        <f t="shared" si="192"/>
        <v>0</v>
      </c>
      <c r="X165" s="432">
        <f t="shared" si="193"/>
        <v>0</v>
      </c>
      <c r="Y165" s="432">
        <f t="shared" si="194"/>
        <v>0</v>
      </c>
      <c r="Z165" s="432">
        <f t="shared" si="195"/>
        <v>0</v>
      </c>
      <c r="AA165" s="463">
        <f t="shared" si="196"/>
        <v>0</v>
      </c>
      <c r="AB165" s="462">
        <f>'PTRM input'!H259</f>
        <v>0</v>
      </c>
      <c r="AC165" s="432">
        <f t="shared" si="197"/>
        <v>0</v>
      </c>
      <c r="AD165" s="432">
        <f t="shared" si="198"/>
        <v>0</v>
      </c>
      <c r="AE165" s="432">
        <f t="shared" si="199"/>
        <v>0</v>
      </c>
      <c r="AF165" s="432">
        <f t="shared" si="200"/>
        <v>0</v>
      </c>
      <c r="AG165" s="463">
        <f t="shared" si="201"/>
        <v>0</v>
      </c>
      <c r="AH165" s="462">
        <f t="shared" si="202"/>
        <v>0</v>
      </c>
      <c r="AI165" s="432">
        <f t="shared" si="203"/>
        <v>0</v>
      </c>
      <c r="AJ165" s="432">
        <f t="shared" si="204"/>
        <v>0</v>
      </c>
      <c r="AK165" s="432">
        <f t="shared" si="205"/>
        <v>0</v>
      </c>
      <c r="AL165" s="463">
        <f t="shared" si="206"/>
        <v>0</v>
      </c>
      <c r="AM165" s="462">
        <f>'PTRM input'!I259</f>
        <v>0</v>
      </c>
      <c r="AN165" s="432">
        <f t="shared" si="207"/>
        <v>0</v>
      </c>
      <c r="AO165" s="432">
        <f t="shared" si="208"/>
        <v>0</v>
      </c>
      <c r="AP165" s="432">
        <f t="shared" si="209"/>
        <v>0</v>
      </c>
      <c r="AQ165" s="432">
        <f t="shared" si="210"/>
        <v>0</v>
      </c>
      <c r="AR165" s="463">
        <f t="shared" si="211"/>
        <v>0</v>
      </c>
      <c r="AS165" s="462">
        <f t="shared" si="212"/>
        <v>0</v>
      </c>
      <c r="AT165" s="432">
        <f t="shared" si="213"/>
        <v>0</v>
      </c>
      <c r="AU165" s="432">
        <f t="shared" si="214"/>
        <v>0</v>
      </c>
      <c r="AV165" s="432">
        <f t="shared" si="215"/>
        <v>0</v>
      </c>
      <c r="AW165" s="463">
        <f t="shared" si="216"/>
        <v>0</v>
      </c>
      <c r="AX165" s="462">
        <f>'PTRM input'!J259</f>
        <v>0</v>
      </c>
      <c r="AY165" s="432">
        <f t="shared" si="217"/>
        <v>0</v>
      </c>
      <c r="AZ165" s="432">
        <f t="shared" si="218"/>
        <v>0</v>
      </c>
      <c r="BA165" s="432">
        <f t="shared" si="219"/>
        <v>0</v>
      </c>
      <c r="BB165" s="432">
        <f t="shared" si="220"/>
        <v>0</v>
      </c>
      <c r="BC165" s="463">
        <f t="shared" si="221"/>
        <v>0</v>
      </c>
      <c r="BD165" s="462">
        <f t="shared" si="222"/>
        <v>0</v>
      </c>
      <c r="BE165" s="432">
        <f t="shared" si="223"/>
        <v>0</v>
      </c>
      <c r="BF165" s="432">
        <f t="shared" si="224"/>
        <v>0</v>
      </c>
      <c r="BG165" s="432">
        <f t="shared" si="225"/>
        <v>0</v>
      </c>
      <c r="BH165" s="463">
        <f t="shared" si="226"/>
        <v>0</v>
      </c>
      <c r="BI165" s="462">
        <f>'PTRM input'!K259</f>
        <v>0</v>
      </c>
      <c r="BJ165" s="432">
        <f t="shared" si="227"/>
        <v>0</v>
      </c>
      <c r="BK165" s="432">
        <f t="shared" si="228"/>
        <v>0</v>
      </c>
      <c r="BL165" s="432">
        <f t="shared" si="229"/>
        <v>0</v>
      </c>
      <c r="BM165" s="432">
        <f t="shared" si="230"/>
        <v>0</v>
      </c>
      <c r="BN165" s="463">
        <f t="shared" si="231"/>
        <v>0</v>
      </c>
      <c r="BO165" s="462">
        <f t="shared" si="232"/>
        <v>0</v>
      </c>
      <c r="BP165" s="432">
        <f t="shared" si="233"/>
        <v>0</v>
      </c>
      <c r="BQ165" s="432">
        <f t="shared" si="234"/>
        <v>0</v>
      </c>
      <c r="BR165" s="432">
        <f t="shared" si="235"/>
        <v>0</v>
      </c>
      <c r="BS165" s="463">
        <f t="shared" si="236"/>
        <v>0</v>
      </c>
      <c r="BT165" s="462">
        <f>'PTRM input'!L259</f>
        <v>0</v>
      </c>
      <c r="BU165" s="432">
        <f t="shared" si="237"/>
        <v>0</v>
      </c>
      <c r="BV165" s="432">
        <f t="shared" si="238"/>
        <v>0</v>
      </c>
      <c r="BW165" s="432">
        <f t="shared" si="239"/>
        <v>0</v>
      </c>
      <c r="BX165" s="432">
        <f t="shared" si="240"/>
        <v>0</v>
      </c>
      <c r="BY165" s="463">
        <f t="shared" si="241"/>
        <v>0</v>
      </c>
      <c r="BZ165" s="462">
        <f t="shared" si="242"/>
        <v>0</v>
      </c>
      <c r="CA165" s="432">
        <f t="shared" si="243"/>
        <v>0</v>
      </c>
      <c r="CB165" s="432">
        <f t="shared" si="244"/>
        <v>0</v>
      </c>
      <c r="CC165" s="432">
        <f t="shared" si="245"/>
        <v>0</v>
      </c>
      <c r="CD165" s="463">
        <f t="shared" si="246"/>
        <v>0</v>
      </c>
      <c r="CE165" s="462">
        <f>'PTRM input'!M259</f>
        <v>0</v>
      </c>
      <c r="CF165" s="432">
        <f t="shared" si="247"/>
        <v>0</v>
      </c>
      <c r="CG165" s="432">
        <f t="shared" si="248"/>
        <v>0</v>
      </c>
      <c r="CH165" s="432">
        <f t="shared" si="249"/>
        <v>0</v>
      </c>
      <c r="CI165" s="432">
        <f t="shared" si="250"/>
        <v>0</v>
      </c>
      <c r="CJ165" s="463">
        <f t="shared" si="251"/>
        <v>0</v>
      </c>
      <c r="CK165" s="462">
        <f t="shared" si="252"/>
        <v>0</v>
      </c>
      <c r="CL165" s="432">
        <f t="shared" si="253"/>
        <v>0</v>
      </c>
      <c r="CM165" s="432">
        <f t="shared" si="254"/>
        <v>0</v>
      </c>
      <c r="CN165" s="432">
        <f t="shared" si="255"/>
        <v>0</v>
      </c>
      <c r="CO165" s="463">
        <f t="shared" si="256"/>
        <v>0</v>
      </c>
      <c r="CP165" s="462">
        <f>'PTRM input'!N259</f>
        <v>0</v>
      </c>
      <c r="CQ165" s="432">
        <f t="shared" si="257"/>
        <v>0</v>
      </c>
      <c r="CR165" s="432">
        <f t="shared" si="258"/>
        <v>0</v>
      </c>
      <c r="CS165" s="432">
        <f t="shared" si="259"/>
        <v>0</v>
      </c>
      <c r="CT165" s="432">
        <f t="shared" si="260"/>
        <v>0</v>
      </c>
      <c r="CU165" s="463">
        <f t="shared" si="261"/>
        <v>0</v>
      </c>
      <c r="CV165" s="462">
        <f t="shared" si="262"/>
        <v>0</v>
      </c>
      <c r="CW165" s="432">
        <f t="shared" si="263"/>
        <v>0</v>
      </c>
      <c r="CX165" s="432">
        <f t="shared" si="264"/>
        <v>0</v>
      </c>
      <c r="CY165" s="432">
        <f t="shared" si="265"/>
        <v>0</v>
      </c>
      <c r="CZ165" s="463">
        <f t="shared" si="266"/>
        <v>0</v>
      </c>
      <c r="DA165" s="462">
        <f>'PTRM input'!O259</f>
        <v>0</v>
      </c>
      <c r="DB165" s="432">
        <f t="shared" si="267"/>
        <v>0</v>
      </c>
      <c r="DC165" s="432">
        <f t="shared" si="268"/>
        <v>0</v>
      </c>
      <c r="DD165" s="432">
        <f t="shared" si="269"/>
        <v>0</v>
      </c>
      <c r="DE165" s="432">
        <f t="shared" si="270"/>
        <v>0</v>
      </c>
      <c r="DF165" s="463">
        <f t="shared" si="271"/>
        <v>0</v>
      </c>
      <c r="DG165" s="462">
        <f t="shared" si="272"/>
        <v>0</v>
      </c>
      <c r="DH165" s="432">
        <f t="shared" si="273"/>
        <v>0</v>
      </c>
      <c r="DI165" s="432">
        <f t="shared" si="274"/>
        <v>0</v>
      </c>
      <c r="DJ165" s="432">
        <f t="shared" si="275"/>
        <v>0</v>
      </c>
      <c r="DK165" s="463">
        <f t="shared" si="276"/>
        <v>0</v>
      </c>
      <c r="DL165" s="462">
        <f>'PTRM input'!P259</f>
        <v>0</v>
      </c>
      <c r="DM165" s="432">
        <f t="shared" si="277"/>
        <v>0</v>
      </c>
      <c r="DN165" s="432">
        <f t="shared" si="278"/>
        <v>0</v>
      </c>
      <c r="DO165" s="432">
        <f t="shared" si="279"/>
        <v>0</v>
      </c>
      <c r="DP165" s="432">
        <f t="shared" si="280"/>
        <v>0</v>
      </c>
      <c r="DQ165" s="463">
        <f t="shared" si="281"/>
        <v>0</v>
      </c>
      <c r="DR165" s="462">
        <f t="shared" si="282"/>
        <v>0</v>
      </c>
      <c r="DS165" s="432">
        <f t="shared" si="283"/>
        <v>0</v>
      </c>
      <c r="DT165" s="432">
        <f t="shared" si="284"/>
        <v>0</v>
      </c>
      <c r="DU165" s="432">
        <f t="shared" si="285"/>
        <v>0</v>
      </c>
      <c r="DV165" s="463">
        <f t="shared" si="286"/>
        <v>0</v>
      </c>
      <c r="DW165" s="462">
        <f>'PTRM input'!Q259</f>
        <v>0</v>
      </c>
      <c r="DX165" s="432">
        <f t="shared" si="287"/>
        <v>0</v>
      </c>
      <c r="DY165" s="432">
        <f t="shared" si="288"/>
        <v>0</v>
      </c>
      <c r="DZ165" s="432">
        <f t="shared" si="289"/>
        <v>0</v>
      </c>
      <c r="EA165" s="432">
        <f t="shared" si="290"/>
        <v>0</v>
      </c>
      <c r="EB165" s="463">
        <f t="shared" si="291"/>
        <v>0</v>
      </c>
      <c r="EC165" s="462">
        <f t="shared" si="292"/>
        <v>0</v>
      </c>
      <c r="ED165" s="432">
        <f t="shared" si="293"/>
        <v>0</v>
      </c>
      <c r="EE165" s="432">
        <f t="shared" si="294"/>
        <v>0</v>
      </c>
      <c r="EF165" s="432">
        <f t="shared" si="295"/>
        <v>0</v>
      </c>
      <c r="EG165" s="463">
        <f t="shared" si="296"/>
        <v>0</v>
      </c>
      <c r="EH165" s="462">
        <f>'PTRM input'!R259</f>
        <v>0</v>
      </c>
      <c r="EI165" s="432">
        <f t="shared" si="297"/>
        <v>0</v>
      </c>
      <c r="EJ165" s="432">
        <f t="shared" si="298"/>
        <v>0</v>
      </c>
      <c r="EK165" s="432">
        <f t="shared" si="299"/>
        <v>0</v>
      </c>
      <c r="EL165" s="432">
        <f t="shared" si="300"/>
        <v>0</v>
      </c>
      <c r="EM165" s="463">
        <f t="shared" si="301"/>
        <v>0</v>
      </c>
      <c r="EN165" s="462">
        <f t="shared" si="302"/>
        <v>0</v>
      </c>
      <c r="EO165" s="432">
        <f t="shared" si="303"/>
        <v>0</v>
      </c>
      <c r="EP165" s="432">
        <f t="shared" si="304"/>
        <v>0</v>
      </c>
      <c r="EQ165" s="432">
        <f t="shared" si="305"/>
        <v>0</v>
      </c>
      <c r="ER165" s="463">
        <f t="shared" si="306"/>
        <v>0</v>
      </c>
      <c r="ES165" s="462">
        <f>'PTRM input'!S259</f>
        <v>0</v>
      </c>
      <c r="ET165" s="432">
        <f t="shared" si="307"/>
        <v>0</v>
      </c>
      <c r="EU165" s="432">
        <f t="shared" si="308"/>
        <v>0</v>
      </c>
      <c r="EV165" s="432">
        <f t="shared" si="309"/>
        <v>0</v>
      </c>
      <c r="EW165" s="432">
        <f t="shared" si="310"/>
        <v>0</v>
      </c>
      <c r="EX165" s="463">
        <f t="shared" si="311"/>
        <v>0</v>
      </c>
      <c r="EY165" s="462">
        <f t="shared" si="312"/>
        <v>0</v>
      </c>
      <c r="EZ165" s="432">
        <f t="shared" si="313"/>
        <v>0</v>
      </c>
      <c r="FA165" s="432">
        <f t="shared" si="314"/>
        <v>0</v>
      </c>
      <c r="FB165" s="432">
        <f t="shared" si="315"/>
        <v>0</v>
      </c>
      <c r="FC165" s="463">
        <f t="shared" si="316"/>
        <v>0</v>
      </c>
      <c r="FD165" s="462">
        <f>'PTRM input'!T259</f>
        <v>0</v>
      </c>
      <c r="FE165" s="432">
        <f t="shared" si="317"/>
        <v>0</v>
      </c>
      <c r="FF165" s="432">
        <f t="shared" si="318"/>
        <v>0</v>
      </c>
      <c r="FG165" s="432">
        <f t="shared" si="319"/>
        <v>0</v>
      </c>
      <c r="FH165" s="432">
        <f t="shared" si="320"/>
        <v>0</v>
      </c>
      <c r="FI165" s="463">
        <f t="shared" si="321"/>
        <v>0</v>
      </c>
      <c r="FJ165" s="462">
        <f t="shared" si="322"/>
        <v>0</v>
      </c>
      <c r="FK165" s="432">
        <f t="shared" si="323"/>
        <v>0</v>
      </c>
      <c r="FL165" s="432">
        <f t="shared" si="324"/>
        <v>0</v>
      </c>
      <c r="FM165" s="432">
        <f t="shared" si="325"/>
        <v>0</v>
      </c>
      <c r="FN165" s="463">
        <f t="shared" si="326"/>
        <v>0</v>
      </c>
      <c r="FO165" s="462">
        <f>'PTRM input'!U259</f>
        <v>0</v>
      </c>
      <c r="FP165" s="432">
        <f t="shared" si="327"/>
        <v>0</v>
      </c>
      <c r="FQ165" s="432">
        <f t="shared" si="328"/>
        <v>0</v>
      </c>
      <c r="FR165" s="432">
        <f t="shared" si="329"/>
        <v>0</v>
      </c>
      <c r="FS165" s="432">
        <f t="shared" si="330"/>
        <v>0</v>
      </c>
      <c r="FT165" s="463">
        <f t="shared" si="331"/>
        <v>0</v>
      </c>
      <c r="FU165" s="462">
        <f t="shared" si="332"/>
        <v>0</v>
      </c>
      <c r="FV165" s="432">
        <f t="shared" si="333"/>
        <v>0</v>
      </c>
      <c r="FW165" s="432">
        <f t="shared" si="334"/>
        <v>0</v>
      </c>
      <c r="FX165" s="432">
        <f t="shared" si="335"/>
        <v>0</v>
      </c>
      <c r="FY165" s="463">
        <f t="shared" si="336"/>
        <v>0</v>
      </c>
      <c r="FZ165" s="462">
        <f>'PTRM input'!V259</f>
        <v>0</v>
      </c>
      <c r="GA165" s="432">
        <f t="shared" si="337"/>
        <v>0</v>
      </c>
      <c r="GB165" s="432">
        <f t="shared" si="338"/>
        <v>0</v>
      </c>
      <c r="GC165" s="432">
        <f t="shared" si="339"/>
        <v>0</v>
      </c>
      <c r="GD165" s="432">
        <f t="shared" si="340"/>
        <v>0</v>
      </c>
      <c r="GE165" s="463">
        <f t="shared" si="341"/>
        <v>0</v>
      </c>
      <c r="GF165" s="462">
        <f t="shared" si="342"/>
        <v>0</v>
      </c>
      <c r="GG165" s="432">
        <f t="shared" si="343"/>
        <v>0</v>
      </c>
      <c r="GH165" s="432">
        <f t="shared" si="344"/>
        <v>0</v>
      </c>
      <c r="GI165" s="432">
        <f t="shared" si="345"/>
        <v>0</v>
      </c>
      <c r="GJ165" s="463">
        <f t="shared" si="346"/>
        <v>0</v>
      </c>
    </row>
    <row r="166" spans="1:192" s="213" customFormat="1" outlineLevel="1">
      <c r="A166" s="29"/>
      <c r="B166" s="29"/>
      <c r="C166" s="29"/>
      <c r="D166" s="29"/>
      <c r="E166" s="444" t="str">
        <f t="shared" si="7"/>
        <v>Residential Two Rate 5d</v>
      </c>
      <c r="F166" s="462">
        <f>'PTRM input'!F260</f>
        <v>130.4213</v>
      </c>
      <c r="G166" s="432">
        <f t="shared" si="8"/>
        <v>133.48554485832733</v>
      </c>
      <c r="H166" s="432">
        <f t="shared" si="178"/>
        <v>136.62178406536751</v>
      </c>
      <c r="I166" s="432">
        <f t="shared" si="179"/>
        <v>139.8317091263645</v>
      </c>
      <c r="J166" s="432">
        <f t="shared" si="180"/>
        <v>143.11705128843147</v>
      </c>
      <c r="K166" s="463">
        <f t="shared" si="181"/>
        <v>146.47958247428488</v>
      </c>
      <c r="L166" s="462">
        <f t="shared" si="182"/>
        <v>149.92111623791675</v>
      </c>
      <c r="M166" s="432">
        <f t="shared" si="183"/>
        <v>153.44350874272024</v>
      </c>
      <c r="N166" s="432">
        <f t="shared" si="184"/>
        <v>157.04865976259646</v>
      </c>
      <c r="O166" s="432">
        <f t="shared" si="185"/>
        <v>160.7385137065821</v>
      </c>
      <c r="P166" s="463">
        <f t="shared" si="186"/>
        <v>164.51506066755067</v>
      </c>
      <c r="Q166" s="462">
        <f>'PTRM input'!G260</f>
        <v>0</v>
      </c>
      <c r="R166" s="432">
        <f t="shared" si="187"/>
        <v>0</v>
      </c>
      <c r="S166" s="432">
        <f t="shared" si="188"/>
        <v>0</v>
      </c>
      <c r="T166" s="432">
        <f t="shared" si="189"/>
        <v>0</v>
      </c>
      <c r="U166" s="432">
        <f t="shared" si="190"/>
        <v>0</v>
      </c>
      <c r="V166" s="463">
        <f t="shared" si="191"/>
        <v>0</v>
      </c>
      <c r="W166" s="462">
        <f t="shared" si="192"/>
        <v>0</v>
      </c>
      <c r="X166" s="432">
        <f t="shared" si="193"/>
        <v>0</v>
      </c>
      <c r="Y166" s="432">
        <f t="shared" si="194"/>
        <v>0</v>
      </c>
      <c r="Z166" s="432">
        <f t="shared" si="195"/>
        <v>0</v>
      </c>
      <c r="AA166" s="463">
        <f t="shared" si="196"/>
        <v>0</v>
      </c>
      <c r="AB166" s="462">
        <f>'PTRM input'!H260</f>
        <v>0</v>
      </c>
      <c r="AC166" s="432">
        <f t="shared" si="197"/>
        <v>0</v>
      </c>
      <c r="AD166" s="432">
        <f t="shared" si="198"/>
        <v>0</v>
      </c>
      <c r="AE166" s="432">
        <f t="shared" si="199"/>
        <v>0</v>
      </c>
      <c r="AF166" s="432">
        <f t="shared" si="200"/>
        <v>0</v>
      </c>
      <c r="AG166" s="463">
        <f t="shared" si="201"/>
        <v>0</v>
      </c>
      <c r="AH166" s="462">
        <f t="shared" si="202"/>
        <v>0</v>
      </c>
      <c r="AI166" s="432">
        <f t="shared" si="203"/>
        <v>0</v>
      </c>
      <c r="AJ166" s="432">
        <f t="shared" si="204"/>
        <v>0</v>
      </c>
      <c r="AK166" s="432">
        <f t="shared" si="205"/>
        <v>0</v>
      </c>
      <c r="AL166" s="463">
        <f t="shared" si="206"/>
        <v>0</v>
      </c>
      <c r="AM166" s="462">
        <f>'PTRM input'!I260</f>
        <v>6.4866999999999999</v>
      </c>
      <c r="AN166" s="432">
        <f t="shared" si="207"/>
        <v>6.6391048381860314</v>
      </c>
      <c r="AO166" s="432">
        <f t="shared" si="208"/>
        <v>6.7950904238557612</v>
      </c>
      <c r="AP166" s="432">
        <f t="shared" si="209"/>
        <v>6.9547408865728881</v>
      </c>
      <c r="AQ166" s="432">
        <f t="shared" si="210"/>
        <v>7.1181423325228961</v>
      </c>
      <c r="AR166" s="463">
        <f t="shared" si="211"/>
        <v>7.2853828909537297</v>
      </c>
      <c r="AS166" s="462">
        <f t="shared" si="212"/>
        <v>7.4565527617075924</v>
      </c>
      <c r="AT166" s="432">
        <f t="shared" si="213"/>
        <v>7.6317442638695008</v>
      </c>
      <c r="AU166" s="432">
        <f t="shared" si="214"/>
        <v>7.8110518855588351</v>
      </c>
      <c r="AV166" s="432">
        <f t="shared" si="215"/>
        <v>7.9945723348907434</v>
      </c>
      <c r="AW166" s="463">
        <f t="shared" si="216"/>
        <v>8.1824045921348798</v>
      </c>
      <c r="AX166" s="462">
        <f>'PTRM input'!J260</f>
        <v>17.591799999999999</v>
      </c>
      <c r="AY166" s="432">
        <f t="shared" si="217"/>
        <v>18.0051188574161</v>
      </c>
      <c r="AZ166" s="432">
        <f t="shared" si="218"/>
        <v>18.428148630025401</v>
      </c>
      <c r="BA166" s="432">
        <f t="shared" si="219"/>
        <v>18.861117475513424</v>
      </c>
      <c r="BB166" s="432">
        <f t="shared" si="220"/>
        <v>19.304258912124237</v>
      </c>
      <c r="BC166" s="463">
        <f t="shared" si="221"/>
        <v>19.75781194460663</v>
      </c>
      <c r="BD166" s="462">
        <f t="shared" si="222"/>
        <v>20.222021193119403</v>
      </c>
      <c r="BE166" s="432">
        <f t="shared" si="223"/>
        <v>20.697137025165258</v>
      </c>
      <c r="BF166" s="432">
        <f t="shared" si="224"/>
        <v>21.183415690624493</v>
      </c>
      <c r="BG166" s="432">
        <f t="shared" si="225"/>
        <v>21.681119459961298</v>
      </c>
      <c r="BH166" s="463">
        <f t="shared" si="226"/>
        <v>22.190516765677213</v>
      </c>
      <c r="BI166" s="462">
        <f>'PTRM input'!K260</f>
        <v>18.07</v>
      </c>
      <c r="BJ166" s="432">
        <f t="shared" si="227"/>
        <v>18.494554153270784</v>
      </c>
      <c r="BK166" s="432">
        <f t="shared" si="228"/>
        <v>18.929083194702024</v>
      </c>
      <c r="BL166" s="432">
        <f t="shared" si="229"/>
        <v>19.373821484016851</v>
      </c>
      <c r="BM166" s="432">
        <f t="shared" si="230"/>
        <v>19.829008887213647</v>
      </c>
      <c r="BN166" s="463">
        <f t="shared" si="231"/>
        <v>20.294890905935826</v>
      </c>
      <c r="BO166" s="462">
        <f t="shared" si="232"/>
        <v>20.771718809881175</v>
      </c>
      <c r="BP166" s="432">
        <f t="shared" si="233"/>
        <v>21.25974977232212</v>
      </c>
      <c r="BQ166" s="432">
        <f t="shared" si="234"/>
        <v>21.759247008810053</v>
      </c>
      <c r="BR166" s="432">
        <f t="shared" si="235"/>
        <v>22.270479919138506</v>
      </c>
      <c r="BS166" s="463">
        <f t="shared" si="236"/>
        <v>22.793724232641761</v>
      </c>
      <c r="BT166" s="462">
        <f>'PTRM input'!L260</f>
        <v>9.8916000000000004</v>
      </c>
      <c r="BU166" s="432">
        <f t="shared" si="237"/>
        <v>10.124002870088173</v>
      </c>
      <c r="BV166" s="432">
        <f t="shared" si="238"/>
        <v>10.361866039220505</v>
      </c>
      <c r="BW166" s="432">
        <f t="shared" si="239"/>
        <v>10.605317796972942</v>
      </c>
      <c r="BX166" s="432">
        <f t="shared" si="240"/>
        <v>10.854489447081487</v>
      </c>
      <c r="BY166" s="463">
        <f t="shared" si="241"/>
        <v>11.109515378259811</v>
      </c>
      <c r="BZ166" s="462">
        <f t="shared" si="242"/>
        <v>11.37053313668072</v>
      </c>
      <c r="CA166" s="432">
        <f t="shared" si="243"/>
        <v>11.637683500160568</v>
      </c>
      <c r="CB166" s="432">
        <f t="shared" si="244"/>
        <v>11.911110554086635</v>
      </c>
      <c r="CC166" s="432">
        <f t="shared" si="245"/>
        <v>12.190961769128414</v>
      </c>
      <c r="CD166" s="463">
        <f t="shared" si="246"/>
        <v>12.477388080774722</v>
      </c>
      <c r="CE166" s="462">
        <f>'PTRM input'!M260</f>
        <v>2.7515999999999998</v>
      </c>
      <c r="CF166" s="432">
        <f t="shared" si="247"/>
        <v>2.8162487663608124</v>
      </c>
      <c r="CG166" s="432">
        <f t="shared" si="248"/>
        <v>2.8824164537101318</v>
      </c>
      <c r="CH166" s="432">
        <f t="shared" si="249"/>
        <v>2.9501387490548288</v>
      </c>
      <c r="CI166" s="432">
        <f t="shared" si="250"/>
        <v>3.01945217786702</v>
      </c>
      <c r="CJ166" s="463">
        <f t="shared" si="251"/>
        <v>3.0903941237837853</v>
      </c>
      <c r="CK166" s="462">
        <f t="shared" si="252"/>
        <v>3.1630028487697301</v>
      </c>
      <c r="CL166" s="432">
        <f t="shared" si="253"/>
        <v>3.2373175137532666</v>
      </c>
      <c r="CM166" s="432">
        <f t="shared" si="254"/>
        <v>3.3133781997477434</v>
      </c>
      <c r="CN166" s="432">
        <f t="shared" si="255"/>
        <v>3.3912259294688156</v>
      </c>
      <c r="CO166" s="463">
        <f t="shared" si="256"/>
        <v>3.4709026894597153</v>
      </c>
      <c r="CP166" s="462">
        <f>'PTRM input'!N260</f>
        <v>0</v>
      </c>
      <c r="CQ166" s="432">
        <f t="shared" si="257"/>
        <v>0</v>
      </c>
      <c r="CR166" s="432">
        <f t="shared" si="258"/>
        <v>0</v>
      </c>
      <c r="CS166" s="432">
        <f t="shared" si="259"/>
        <v>0</v>
      </c>
      <c r="CT166" s="432">
        <f t="shared" si="260"/>
        <v>0</v>
      </c>
      <c r="CU166" s="463">
        <f t="shared" si="261"/>
        <v>0</v>
      </c>
      <c r="CV166" s="462">
        <f t="shared" si="262"/>
        <v>0</v>
      </c>
      <c r="CW166" s="432">
        <f t="shared" si="263"/>
        <v>0</v>
      </c>
      <c r="CX166" s="432">
        <f t="shared" si="264"/>
        <v>0</v>
      </c>
      <c r="CY166" s="432">
        <f t="shared" si="265"/>
        <v>0</v>
      </c>
      <c r="CZ166" s="463">
        <f t="shared" si="266"/>
        <v>0</v>
      </c>
      <c r="DA166" s="462">
        <f>'PTRM input'!O260</f>
        <v>0</v>
      </c>
      <c r="DB166" s="432">
        <f t="shared" si="267"/>
        <v>0</v>
      </c>
      <c r="DC166" s="432">
        <f t="shared" si="268"/>
        <v>0</v>
      </c>
      <c r="DD166" s="432">
        <f t="shared" si="269"/>
        <v>0</v>
      </c>
      <c r="DE166" s="432">
        <f t="shared" si="270"/>
        <v>0</v>
      </c>
      <c r="DF166" s="463">
        <f t="shared" si="271"/>
        <v>0</v>
      </c>
      <c r="DG166" s="462">
        <f t="shared" si="272"/>
        <v>0</v>
      </c>
      <c r="DH166" s="432">
        <f t="shared" si="273"/>
        <v>0</v>
      </c>
      <c r="DI166" s="432">
        <f t="shared" si="274"/>
        <v>0</v>
      </c>
      <c r="DJ166" s="432">
        <f t="shared" si="275"/>
        <v>0</v>
      </c>
      <c r="DK166" s="463">
        <f t="shared" si="276"/>
        <v>0</v>
      </c>
      <c r="DL166" s="462">
        <f>'PTRM input'!P260</f>
        <v>0</v>
      </c>
      <c r="DM166" s="432">
        <f t="shared" si="277"/>
        <v>0</v>
      </c>
      <c r="DN166" s="432">
        <f t="shared" si="278"/>
        <v>0</v>
      </c>
      <c r="DO166" s="432">
        <f t="shared" si="279"/>
        <v>0</v>
      </c>
      <c r="DP166" s="432">
        <f t="shared" si="280"/>
        <v>0</v>
      </c>
      <c r="DQ166" s="463">
        <f t="shared" si="281"/>
        <v>0</v>
      </c>
      <c r="DR166" s="462">
        <f t="shared" si="282"/>
        <v>0</v>
      </c>
      <c r="DS166" s="432">
        <f t="shared" si="283"/>
        <v>0</v>
      </c>
      <c r="DT166" s="432">
        <f t="shared" si="284"/>
        <v>0</v>
      </c>
      <c r="DU166" s="432">
        <f t="shared" si="285"/>
        <v>0</v>
      </c>
      <c r="DV166" s="463">
        <f t="shared" si="286"/>
        <v>0</v>
      </c>
      <c r="DW166" s="462">
        <f>'PTRM input'!Q260</f>
        <v>0</v>
      </c>
      <c r="DX166" s="432">
        <f t="shared" si="287"/>
        <v>0</v>
      </c>
      <c r="DY166" s="432">
        <f t="shared" si="288"/>
        <v>0</v>
      </c>
      <c r="DZ166" s="432">
        <f t="shared" si="289"/>
        <v>0</v>
      </c>
      <c r="EA166" s="432">
        <f t="shared" si="290"/>
        <v>0</v>
      </c>
      <c r="EB166" s="463">
        <f t="shared" si="291"/>
        <v>0</v>
      </c>
      <c r="EC166" s="462">
        <f t="shared" si="292"/>
        <v>0</v>
      </c>
      <c r="ED166" s="432">
        <f t="shared" si="293"/>
        <v>0</v>
      </c>
      <c r="EE166" s="432">
        <f t="shared" si="294"/>
        <v>0</v>
      </c>
      <c r="EF166" s="432">
        <f t="shared" si="295"/>
        <v>0</v>
      </c>
      <c r="EG166" s="463">
        <f t="shared" si="296"/>
        <v>0</v>
      </c>
      <c r="EH166" s="462">
        <f>'PTRM input'!R260</f>
        <v>0</v>
      </c>
      <c r="EI166" s="432">
        <f t="shared" si="297"/>
        <v>0</v>
      </c>
      <c r="EJ166" s="432">
        <f t="shared" si="298"/>
        <v>0</v>
      </c>
      <c r="EK166" s="432">
        <f t="shared" si="299"/>
        <v>0</v>
      </c>
      <c r="EL166" s="432">
        <f t="shared" si="300"/>
        <v>0</v>
      </c>
      <c r="EM166" s="463">
        <f t="shared" si="301"/>
        <v>0</v>
      </c>
      <c r="EN166" s="462">
        <f t="shared" si="302"/>
        <v>0</v>
      </c>
      <c r="EO166" s="432">
        <f t="shared" si="303"/>
        <v>0</v>
      </c>
      <c r="EP166" s="432">
        <f t="shared" si="304"/>
        <v>0</v>
      </c>
      <c r="EQ166" s="432">
        <f t="shared" si="305"/>
        <v>0</v>
      </c>
      <c r="ER166" s="463">
        <f t="shared" si="306"/>
        <v>0</v>
      </c>
      <c r="ES166" s="462">
        <f>'PTRM input'!S260</f>
        <v>0</v>
      </c>
      <c r="ET166" s="432">
        <f t="shared" si="307"/>
        <v>0</v>
      </c>
      <c r="EU166" s="432">
        <f t="shared" si="308"/>
        <v>0</v>
      </c>
      <c r="EV166" s="432">
        <f t="shared" si="309"/>
        <v>0</v>
      </c>
      <c r="EW166" s="432">
        <f t="shared" si="310"/>
        <v>0</v>
      </c>
      <c r="EX166" s="463">
        <f t="shared" si="311"/>
        <v>0</v>
      </c>
      <c r="EY166" s="462">
        <f t="shared" si="312"/>
        <v>0</v>
      </c>
      <c r="EZ166" s="432">
        <f t="shared" si="313"/>
        <v>0</v>
      </c>
      <c r="FA166" s="432">
        <f t="shared" si="314"/>
        <v>0</v>
      </c>
      <c r="FB166" s="432">
        <f t="shared" si="315"/>
        <v>0</v>
      </c>
      <c r="FC166" s="463">
        <f t="shared" si="316"/>
        <v>0</v>
      </c>
      <c r="FD166" s="462">
        <f>'PTRM input'!T260</f>
        <v>0</v>
      </c>
      <c r="FE166" s="432">
        <f t="shared" si="317"/>
        <v>0</v>
      </c>
      <c r="FF166" s="432">
        <f t="shared" si="318"/>
        <v>0</v>
      </c>
      <c r="FG166" s="432">
        <f t="shared" si="319"/>
        <v>0</v>
      </c>
      <c r="FH166" s="432">
        <f t="shared" si="320"/>
        <v>0</v>
      </c>
      <c r="FI166" s="463">
        <f t="shared" si="321"/>
        <v>0</v>
      </c>
      <c r="FJ166" s="462">
        <f t="shared" si="322"/>
        <v>0</v>
      </c>
      <c r="FK166" s="432">
        <f t="shared" si="323"/>
        <v>0</v>
      </c>
      <c r="FL166" s="432">
        <f t="shared" si="324"/>
        <v>0</v>
      </c>
      <c r="FM166" s="432">
        <f t="shared" si="325"/>
        <v>0</v>
      </c>
      <c r="FN166" s="463">
        <f t="shared" si="326"/>
        <v>0</v>
      </c>
      <c r="FO166" s="462">
        <f>'PTRM input'!U260</f>
        <v>0</v>
      </c>
      <c r="FP166" s="432">
        <f t="shared" si="327"/>
        <v>0</v>
      </c>
      <c r="FQ166" s="432">
        <f t="shared" si="328"/>
        <v>0</v>
      </c>
      <c r="FR166" s="432">
        <f t="shared" si="329"/>
        <v>0</v>
      </c>
      <c r="FS166" s="432">
        <f t="shared" si="330"/>
        <v>0</v>
      </c>
      <c r="FT166" s="463">
        <f t="shared" si="331"/>
        <v>0</v>
      </c>
      <c r="FU166" s="462">
        <f t="shared" si="332"/>
        <v>0</v>
      </c>
      <c r="FV166" s="432">
        <f t="shared" si="333"/>
        <v>0</v>
      </c>
      <c r="FW166" s="432">
        <f t="shared" si="334"/>
        <v>0</v>
      </c>
      <c r="FX166" s="432">
        <f t="shared" si="335"/>
        <v>0</v>
      </c>
      <c r="FY166" s="463">
        <f t="shared" si="336"/>
        <v>0</v>
      </c>
      <c r="FZ166" s="462">
        <f>'PTRM input'!V260</f>
        <v>0</v>
      </c>
      <c r="GA166" s="432">
        <f t="shared" si="337"/>
        <v>0</v>
      </c>
      <c r="GB166" s="432">
        <f t="shared" si="338"/>
        <v>0</v>
      </c>
      <c r="GC166" s="432">
        <f t="shared" si="339"/>
        <v>0</v>
      </c>
      <c r="GD166" s="432">
        <f t="shared" si="340"/>
        <v>0</v>
      </c>
      <c r="GE166" s="463">
        <f t="shared" si="341"/>
        <v>0</v>
      </c>
      <c r="GF166" s="462">
        <f t="shared" si="342"/>
        <v>0</v>
      </c>
      <c r="GG166" s="432">
        <f t="shared" si="343"/>
        <v>0</v>
      </c>
      <c r="GH166" s="432">
        <f t="shared" si="344"/>
        <v>0</v>
      </c>
      <c r="GI166" s="432">
        <f t="shared" si="345"/>
        <v>0</v>
      </c>
      <c r="GJ166" s="463">
        <f t="shared" si="346"/>
        <v>0</v>
      </c>
    </row>
    <row r="167" spans="1:192" s="4" customFormat="1" outlineLevel="1">
      <c r="A167" s="29"/>
      <c r="B167" s="29"/>
      <c r="C167" s="29"/>
      <c r="D167" s="29"/>
      <c r="E167" s="444" t="str">
        <f t="shared" si="7"/>
        <v>Docklands Two Rate 5d</v>
      </c>
      <c r="F167" s="462">
        <f>'PTRM input'!F261</f>
        <v>128.45959999999999</v>
      </c>
      <c r="G167" s="432">
        <f t="shared" si="8"/>
        <v>131.47775477075282</v>
      </c>
      <c r="H167" s="432">
        <f t="shared" si="178"/>
        <v>134.56682100487791</v>
      </c>
      <c r="I167" s="432">
        <f t="shared" si="179"/>
        <v>137.72846476525791</v>
      </c>
      <c r="J167" s="432">
        <f t="shared" si="180"/>
        <v>140.9643912588771</v>
      </c>
      <c r="K167" s="463">
        <f t="shared" si="181"/>
        <v>144.27634575651095</v>
      </c>
      <c r="L167" s="462">
        <f t="shared" si="182"/>
        <v>147.66611453402385</v>
      </c>
      <c r="M167" s="432">
        <f t="shared" si="183"/>
        <v>151.13552583578249</v>
      </c>
      <c r="N167" s="432">
        <f t="shared" si="184"/>
        <v>154.68645086070475</v>
      </c>
      <c r="O167" s="432">
        <f t="shared" si="185"/>
        <v>158.32080477147559</v>
      </c>
      <c r="P167" s="463">
        <f t="shared" si="186"/>
        <v>162.04054772747463</v>
      </c>
      <c r="Q167" s="462">
        <f>'PTRM input'!G261</f>
        <v>0</v>
      </c>
      <c r="R167" s="432">
        <f t="shared" si="187"/>
        <v>0</v>
      </c>
      <c r="S167" s="432">
        <f t="shared" si="188"/>
        <v>0</v>
      </c>
      <c r="T167" s="432">
        <f t="shared" si="189"/>
        <v>0</v>
      </c>
      <c r="U167" s="432">
        <f t="shared" si="190"/>
        <v>0</v>
      </c>
      <c r="V167" s="463">
        <f t="shared" si="191"/>
        <v>0</v>
      </c>
      <c r="W167" s="462">
        <f t="shared" si="192"/>
        <v>0</v>
      </c>
      <c r="X167" s="432">
        <f t="shared" si="193"/>
        <v>0</v>
      </c>
      <c r="Y167" s="432">
        <f t="shared" si="194"/>
        <v>0</v>
      </c>
      <c r="Z167" s="432">
        <f t="shared" si="195"/>
        <v>0</v>
      </c>
      <c r="AA167" s="463">
        <f t="shared" si="196"/>
        <v>0</v>
      </c>
      <c r="AB167" s="462">
        <f>'PTRM input'!H261</f>
        <v>0</v>
      </c>
      <c r="AC167" s="432">
        <f t="shared" si="197"/>
        <v>0</v>
      </c>
      <c r="AD167" s="432">
        <f t="shared" si="198"/>
        <v>0</v>
      </c>
      <c r="AE167" s="432">
        <f t="shared" si="199"/>
        <v>0</v>
      </c>
      <c r="AF167" s="432">
        <f t="shared" si="200"/>
        <v>0</v>
      </c>
      <c r="AG167" s="463">
        <f t="shared" si="201"/>
        <v>0</v>
      </c>
      <c r="AH167" s="462">
        <f t="shared" si="202"/>
        <v>0</v>
      </c>
      <c r="AI167" s="432">
        <f t="shared" si="203"/>
        <v>0</v>
      </c>
      <c r="AJ167" s="432">
        <f t="shared" si="204"/>
        <v>0</v>
      </c>
      <c r="AK167" s="432">
        <f t="shared" si="205"/>
        <v>0</v>
      </c>
      <c r="AL167" s="463">
        <f t="shared" si="206"/>
        <v>0</v>
      </c>
      <c r="AM167" s="462">
        <f>'PTRM input'!I261</f>
        <v>16.4861</v>
      </c>
      <c r="AN167" s="432">
        <f t="shared" si="207"/>
        <v>16.873440466310871</v>
      </c>
      <c r="AO167" s="432">
        <f t="shared" si="208"/>
        <v>17.269881486230052</v>
      </c>
      <c r="AP167" s="432">
        <f t="shared" si="209"/>
        <v>17.675636877014398</v>
      </c>
      <c r="AQ167" s="432">
        <f t="shared" si="210"/>
        <v>18.090925479551345</v>
      </c>
      <c r="AR167" s="463">
        <f t="shared" si="211"/>
        <v>18.51597127638896</v>
      </c>
      <c r="AS167" s="462">
        <f t="shared" si="212"/>
        <v>18.951003512539124</v>
      </c>
      <c r="AT167" s="432">
        <f t="shared" si="213"/>
        <v>19.39625681911896</v>
      </c>
      <c r="AU167" s="432">
        <f t="shared" si="214"/>
        <v>19.851971339897251</v>
      </c>
      <c r="AV167" s="432">
        <f t="shared" si="215"/>
        <v>20.318392860814015</v>
      </c>
      <c r="AW167" s="463">
        <f t="shared" si="216"/>
        <v>20.795772942543181</v>
      </c>
      <c r="AX167" s="462">
        <f>'PTRM input'!J261</f>
        <v>18.588799999999999</v>
      </c>
      <c r="AY167" s="432">
        <f t="shared" si="217"/>
        <v>19.025543345009403</v>
      </c>
      <c r="AZ167" s="432">
        <f t="shared" si="218"/>
        <v>19.472547962904091</v>
      </c>
      <c r="BA167" s="432">
        <f t="shared" si="219"/>
        <v>19.930054942008432</v>
      </c>
      <c r="BB167" s="432">
        <f t="shared" si="220"/>
        <v>20.398311035010344</v>
      </c>
      <c r="BC167" s="463">
        <f t="shared" si="221"/>
        <v>20.877568792045366</v>
      </c>
      <c r="BD167" s="462">
        <f t="shared" si="222"/>
        <v>21.368086696907532</v>
      </c>
      <c r="BE167" s="432">
        <f t="shared" si="223"/>
        <v>21.870129306460505</v>
      </c>
      <c r="BF167" s="432">
        <f t="shared" si="224"/>
        <v>22.383967393324195</v>
      </c>
      <c r="BG167" s="432">
        <f t="shared" si="225"/>
        <v>22.909878091913765</v>
      </c>
      <c r="BH167" s="463">
        <f t="shared" si="226"/>
        <v>23.448145047909851</v>
      </c>
      <c r="BI167" s="462">
        <f>'PTRM input'!K261</f>
        <v>18.739899999999999</v>
      </c>
      <c r="BJ167" s="432">
        <f t="shared" si="227"/>
        <v>19.18019343535579</v>
      </c>
      <c r="BK167" s="432">
        <f t="shared" si="228"/>
        <v>19.630831552871964</v>
      </c>
      <c r="BL167" s="432">
        <f t="shared" si="229"/>
        <v>20.092057400571516</v>
      </c>
      <c r="BM167" s="432">
        <f t="shared" si="230"/>
        <v>20.564119736884056</v>
      </c>
      <c r="BN167" s="463">
        <f t="shared" si="231"/>
        <v>21.04727316481166</v>
      </c>
      <c r="BO167" s="462">
        <f t="shared" si="232"/>
        <v>21.541778269246937</v>
      </c>
      <c r="BP167" s="432">
        <f t="shared" si="233"/>
        <v>22.047901757517387</v>
      </c>
      <c r="BQ167" s="432">
        <f t="shared" si="234"/>
        <v>22.565916603231841</v>
      </c>
      <c r="BR167" s="432">
        <f t="shared" si="235"/>
        <v>23.09610219350656</v>
      </c>
      <c r="BS167" s="463">
        <f t="shared" si="236"/>
        <v>23.638744479650423</v>
      </c>
      <c r="BT167" s="462">
        <f>'PTRM input'!L261</f>
        <v>9.8937000000000008</v>
      </c>
      <c r="BU167" s="432">
        <f t="shared" si="237"/>
        <v>10.126152209530446</v>
      </c>
      <c r="BV167" s="432">
        <f t="shared" si="238"/>
        <v>10.364065877333891</v>
      </c>
      <c r="BW167" s="432">
        <f t="shared" si="239"/>
        <v>10.60756932022233</v>
      </c>
      <c r="BX167" s="432">
        <f t="shared" si="240"/>
        <v>10.856793869807728</v>
      </c>
      <c r="BY167" s="463">
        <f t="shared" si="241"/>
        <v>11.111873943334659</v>
      </c>
      <c r="BZ167" s="462">
        <f t="shared" si="242"/>
        <v>11.372947116177167</v>
      </c>
      <c r="CA167" s="432">
        <f t="shared" si="243"/>
        <v>11.640154196038926</v>
      </c>
      <c r="CB167" s="432">
        <f t="shared" si="244"/>
        <v>11.913639298896738</v>
      </c>
      <c r="CC167" s="432">
        <f t="shared" si="245"/>
        <v>12.193549926728316</v>
      </c>
      <c r="CD167" s="463">
        <f t="shared" si="246"/>
        <v>12.480037047066288</v>
      </c>
      <c r="CE167" s="462">
        <f>'PTRM input'!M261</f>
        <v>2.3662000000000001</v>
      </c>
      <c r="CF167" s="432">
        <f t="shared" si="247"/>
        <v>2.4217938039551372</v>
      </c>
      <c r="CG167" s="432">
        <f t="shared" si="248"/>
        <v>2.4786937828059727</v>
      </c>
      <c r="CH167" s="432">
        <f t="shared" si="249"/>
        <v>2.5369306250957759</v>
      </c>
      <c r="CI167" s="432">
        <f t="shared" si="250"/>
        <v>2.5965357403942959</v>
      </c>
      <c r="CJ167" s="463">
        <f t="shared" si="251"/>
        <v>2.6575412762382595</v>
      </c>
      <c r="CK167" s="462">
        <f t="shared" si="252"/>
        <v>2.719980135469886</v>
      </c>
      <c r="CL167" s="432">
        <f t="shared" si="253"/>
        <v>2.7838859939827674</v>
      </c>
      <c r="CM167" s="432">
        <f t="shared" si="254"/>
        <v>2.8492933188846901</v>
      </c>
      <c r="CN167" s="432">
        <f t="shared" si="255"/>
        <v>2.9162373870871905</v>
      </c>
      <c r="CO167" s="463">
        <f t="shared" si="256"/>
        <v>2.9847543043318723</v>
      </c>
      <c r="CP167" s="462">
        <f>'PTRM input'!N261</f>
        <v>0</v>
      </c>
      <c r="CQ167" s="432">
        <f t="shared" si="257"/>
        <v>0</v>
      </c>
      <c r="CR167" s="432">
        <f t="shared" si="258"/>
        <v>0</v>
      </c>
      <c r="CS167" s="432">
        <f t="shared" si="259"/>
        <v>0</v>
      </c>
      <c r="CT167" s="432">
        <f t="shared" si="260"/>
        <v>0</v>
      </c>
      <c r="CU167" s="463">
        <f t="shared" si="261"/>
        <v>0</v>
      </c>
      <c r="CV167" s="462">
        <f t="shared" si="262"/>
        <v>0</v>
      </c>
      <c r="CW167" s="432">
        <f t="shared" si="263"/>
        <v>0</v>
      </c>
      <c r="CX167" s="432">
        <f t="shared" si="264"/>
        <v>0</v>
      </c>
      <c r="CY167" s="432">
        <f t="shared" si="265"/>
        <v>0</v>
      </c>
      <c r="CZ167" s="463">
        <f t="shared" si="266"/>
        <v>0</v>
      </c>
      <c r="DA167" s="462">
        <f>'PTRM input'!O261</f>
        <v>0</v>
      </c>
      <c r="DB167" s="432">
        <f t="shared" si="267"/>
        <v>0</v>
      </c>
      <c r="DC167" s="432">
        <f t="shared" si="268"/>
        <v>0</v>
      </c>
      <c r="DD167" s="432">
        <f t="shared" si="269"/>
        <v>0</v>
      </c>
      <c r="DE167" s="432">
        <f t="shared" si="270"/>
        <v>0</v>
      </c>
      <c r="DF167" s="463">
        <f t="shared" si="271"/>
        <v>0</v>
      </c>
      <c r="DG167" s="462">
        <f t="shared" si="272"/>
        <v>0</v>
      </c>
      <c r="DH167" s="432">
        <f t="shared" si="273"/>
        <v>0</v>
      </c>
      <c r="DI167" s="432">
        <f t="shared" si="274"/>
        <v>0</v>
      </c>
      <c r="DJ167" s="432">
        <f t="shared" si="275"/>
        <v>0</v>
      </c>
      <c r="DK167" s="463">
        <f t="shared" si="276"/>
        <v>0</v>
      </c>
      <c r="DL167" s="462">
        <f>'PTRM input'!P261</f>
        <v>0</v>
      </c>
      <c r="DM167" s="432">
        <f t="shared" si="277"/>
        <v>0</v>
      </c>
      <c r="DN167" s="432">
        <f t="shared" si="278"/>
        <v>0</v>
      </c>
      <c r="DO167" s="432">
        <f t="shared" si="279"/>
        <v>0</v>
      </c>
      <c r="DP167" s="432">
        <f t="shared" si="280"/>
        <v>0</v>
      </c>
      <c r="DQ167" s="463">
        <f t="shared" si="281"/>
        <v>0</v>
      </c>
      <c r="DR167" s="462">
        <f t="shared" si="282"/>
        <v>0</v>
      </c>
      <c r="DS167" s="432">
        <f t="shared" si="283"/>
        <v>0</v>
      </c>
      <c r="DT167" s="432">
        <f t="shared" si="284"/>
        <v>0</v>
      </c>
      <c r="DU167" s="432">
        <f t="shared" si="285"/>
        <v>0</v>
      </c>
      <c r="DV167" s="463">
        <f t="shared" si="286"/>
        <v>0</v>
      </c>
      <c r="DW167" s="462">
        <f>'PTRM input'!Q261</f>
        <v>0</v>
      </c>
      <c r="DX167" s="432">
        <f t="shared" si="287"/>
        <v>0</v>
      </c>
      <c r="DY167" s="432">
        <f t="shared" si="288"/>
        <v>0</v>
      </c>
      <c r="DZ167" s="432">
        <f t="shared" si="289"/>
        <v>0</v>
      </c>
      <c r="EA167" s="432">
        <f t="shared" si="290"/>
        <v>0</v>
      </c>
      <c r="EB167" s="463">
        <f t="shared" si="291"/>
        <v>0</v>
      </c>
      <c r="EC167" s="462">
        <f t="shared" si="292"/>
        <v>0</v>
      </c>
      <c r="ED167" s="432">
        <f t="shared" si="293"/>
        <v>0</v>
      </c>
      <c r="EE167" s="432">
        <f t="shared" si="294"/>
        <v>0</v>
      </c>
      <c r="EF167" s="432">
        <f t="shared" si="295"/>
        <v>0</v>
      </c>
      <c r="EG167" s="463">
        <f t="shared" si="296"/>
        <v>0</v>
      </c>
      <c r="EH167" s="462">
        <f>'PTRM input'!R261</f>
        <v>0</v>
      </c>
      <c r="EI167" s="432">
        <f t="shared" si="297"/>
        <v>0</v>
      </c>
      <c r="EJ167" s="432">
        <f t="shared" si="298"/>
        <v>0</v>
      </c>
      <c r="EK167" s="432">
        <f t="shared" si="299"/>
        <v>0</v>
      </c>
      <c r="EL167" s="432">
        <f t="shared" si="300"/>
        <v>0</v>
      </c>
      <c r="EM167" s="463">
        <f t="shared" si="301"/>
        <v>0</v>
      </c>
      <c r="EN167" s="462">
        <f t="shared" si="302"/>
        <v>0</v>
      </c>
      <c r="EO167" s="432">
        <f t="shared" si="303"/>
        <v>0</v>
      </c>
      <c r="EP167" s="432">
        <f t="shared" si="304"/>
        <v>0</v>
      </c>
      <c r="EQ167" s="432">
        <f t="shared" si="305"/>
        <v>0</v>
      </c>
      <c r="ER167" s="463">
        <f t="shared" si="306"/>
        <v>0</v>
      </c>
      <c r="ES167" s="462">
        <f>'PTRM input'!S261</f>
        <v>0</v>
      </c>
      <c r="ET167" s="432">
        <f t="shared" si="307"/>
        <v>0</v>
      </c>
      <c r="EU167" s="432">
        <f t="shared" si="308"/>
        <v>0</v>
      </c>
      <c r="EV167" s="432">
        <f t="shared" si="309"/>
        <v>0</v>
      </c>
      <c r="EW167" s="432">
        <f t="shared" si="310"/>
        <v>0</v>
      </c>
      <c r="EX167" s="463">
        <f t="shared" si="311"/>
        <v>0</v>
      </c>
      <c r="EY167" s="462">
        <f t="shared" si="312"/>
        <v>0</v>
      </c>
      <c r="EZ167" s="432">
        <f t="shared" si="313"/>
        <v>0</v>
      </c>
      <c r="FA167" s="432">
        <f t="shared" si="314"/>
        <v>0</v>
      </c>
      <c r="FB167" s="432">
        <f t="shared" si="315"/>
        <v>0</v>
      </c>
      <c r="FC167" s="463">
        <f t="shared" si="316"/>
        <v>0</v>
      </c>
      <c r="FD167" s="462">
        <f>'PTRM input'!T261</f>
        <v>0</v>
      </c>
      <c r="FE167" s="432">
        <f t="shared" si="317"/>
        <v>0</v>
      </c>
      <c r="FF167" s="432">
        <f t="shared" si="318"/>
        <v>0</v>
      </c>
      <c r="FG167" s="432">
        <f t="shared" si="319"/>
        <v>0</v>
      </c>
      <c r="FH167" s="432">
        <f t="shared" si="320"/>
        <v>0</v>
      </c>
      <c r="FI167" s="463">
        <f t="shared" si="321"/>
        <v>0</v>
      </c>
      <c r="FJ167" s="462">
        <f t="shared" si="322"/>
        <v>0</v>
      </c>
      <c r="FK167" s="432">
        <f t="shared" si="323"/>
        <v>0</v>
      </c>
      <c r="FL167" s="432">
        <f t="shared" si="324"/>
        <v>0</v>
      </c>
      <c r="FM167" s="432">
        <f t="shared" si="325"/>
        <v>0</v>
      </c>
      <c r="FN167" s="463">
        <f t="shared" si="326"/>
        <v>0</v>
      </c>
      <c r="FO167" s="462">
        <f>'PTRM input'!U261</f>
        <v>0</v>
      </c>
      <c r="FP167" s="432">
        <f t="shared" si="327"/>
        <v>0</v>
      </c>
      <c r="FQ167" s="432">
        <f t="shared" si="328"/>
        <v>0</v>
      </c>
      <c r="FR167" s="432">
        <f t="shared" si="329"/>
        <v>0</v>
      </c>
      <c r="FS167" s="432">
        <f t="shared" si="330"/>
        <v>0</v>
      </c>
      <c r="FT167" s="463">
        <f t="shared" si="331"/>
        <v>0</v>
      </c>
      <c r="FU167" s="462">
        <f t="shared" si="332"/>
        <v>0</v>
      </c>
      <c r="FV167" s="432">
        <f t="shared" si="333"/>
        <v>0</v>
      </c>
      <c r="FW167" s="432">
        <f t="shared" si="334"/>
        <v>0</v>
      </c>
      <c r="FX167" s="432">
        <f t="shared" si="335"/>
        <v>0</v>
      </c>
      <c r="FY167" s="463">
        <f t="shared" si="336"/>
        <v>0</v>
      </c>
      <c r="FZ167" s="462">
        <f>'PTRM input'!V261</f>
        <v>0</v>
      </c>
      <c r="GA167" s="432">
        <f t="shared" si="337"/>
        <v>0</v>
      </c>
      <c r="GB167" s="432">
        <f t="shared" si="338"/>
        <v>0</v>
      </c>
      <c r="GC167" s="432">
        <f t="shared" si="339"/>
        <v>0</v>
      </c>
      <c r="GD167" s="432">
        <f t="shared" si="340"/>
        <v>0</v>
      </c>
      <c r="GE167" s="463">
        <f t="shared" si="341"/>
        <v>0</v>
      </c>
      <c r="GF167" s="462">
        <f t="shared" si="342"/>
        <v>0</v>
      </c>
      <c r="GG167" s="432">
        <f t="shared" si="343"/>
        <v>0</v>
      </c>
      <c r="GH167" s="432">
        <f t="shared" si="344"/>
        <v>0</v>
      </c>
      <c r="GI167" s="432">
        <f t="shared" si="345"/>
        <v>0</v>
      </c>
      <c r="GJ167" s="463">
        <f t="shared" si="346"/>
        <v>0</v>
      </c>
    </row>
    <row r="168" spans="1:192" s="4" customFormat="1" outlineLevel="1">
      <c r="A168" s="29"/>
      <c r="B168" s="29"/>
      <c r="C168" s="29"/>
      <c r="D168" s="29"/>
      <c r="E168" s="444" t="str">
        <f t="shared" si="7"/>
        <v>Residential Interval</v>
      </c>
      <c r="F168" s="462">
        <f>'PTRM input'!F262</f>
        <v>130.4213</v>
      </c>
      <c r="G168" s="432">
        <f t="shared" si="8"/>
        <v>133.48554485832733</v>
      </c>
      <c r="H168" s="432">
        <f t="shared" si="178"/>
        <v>136.62178406536751</v>
      </c>
      <c r="I168" s="432">
        <f t="shared" si="179"/>
        <v>139.8317091263645</v>
      </c>
      <c r="J168" s="432">
        <f t="shared" si="180"/>
        <v>143.11705128843147</v>
      </c>
      <c r="K168" s="463">
        <f t="shared" si="181"/>
        <v>146.47958247428488</v>
      </c>
      <c r="L168" s="462">
        <f t="shared" si="182"/>
        <v>149.92111623791675</v>
      </c>
      <c r="M168" s="432">
        <f t="shared" si="183"/>
        <v>153.44350874272024</v>
      </c>
      <c r="N168" s="432">
        <f t="shared" si="184"/>
        <v>157.04865976259646</v>
      </c>
      <c r="O168" s="432">
        <f t="shared" si="185"/>
        <v>160.7385137065821</v>
      </c>
      <c r="P168" s="463">
        <f t="shared" si="186"/>
        <v>164.51506066755067</v>
      </c>
      <c r="Q168" s="462">
        <f>'PTRM input'!G262</f>
        <v>0</v>
      </c>
      <c r="R168" s="432">
        <f t="shared" si="187"/>
        <v>0</v>
      </c>
      <c r="S168" s="432">
        <f t="shared" si="188"/>
        <v>0</v>
      </c>
      <c r="T168" s="432">
        <f t="shared" si="189"/>
        <v>0</v>
      </c>
      <c r="U168" s="432">
        <f t="shared" si="190"/>
        <v>0</v>
      </c>
      <c r="V168" s="463">
        <f t="shared" si="191"/>
        <v>0</v>
      </c>
      <c r="W168" s="462">
        <f t="shared" si="192"/>
        <v>0</v>
      </c>
      <c r="X168" s="432">
        <f t="shared" si="193"/>
        <v>0</v>
      </c>
      <c r="Y168" s="432">
        <f t="shared" si="194"/>
        <v>0</v>
      </c>
      <c r="Z168" s="432">
        <f t="shared" si="195"/>
        <v>0</v>
      </c>
      <c r="AA168" s="463">
        <f t="shared" si="196"/>
        <v>0</v>
      </c>
      <c r="AB168" s="462">
        <f>'PTRM input'!H262</f>
        <v>0</v>
      </c>
      <c r="AC168" s="432">
        <f t="shared" si="197"/>
        <v>0</v>
      </c>
      <c r="AD168" s="432">
        <f t="shared" si="198"/>
        <v>0</v>
      </c>
      <c r="AE168" s="432">
        <f t="shared" si="199"/>
        <v>0</v>
      </c>
      <c r="AF168" s="432">
        <f t="shared" si="200"/>
        <v>0</v>
      </c>
      <c r="AG168" s="463">
        <f t="shared" si="201"/>
        <v>0</v>
      </c>
      <c r="AH168" s="462">
        <f t="shared" si="202"/>
        <v>0</v>
      </c>
      <c r="AI168" s="432">
        <f t="shared" si="203"/>
        <v>0</v>
      </c>
      <c r="AJ168" s="432">
        <f t="shared" si="204"/>
        <v>0</v>
      </c>
      <c r="AK168" s="432">
        <f t="shared" si="205"/>
        <v>0</v>
      </c>
      <c r="AL168" s="463">
        <f t="shared" si="206"/>
        <v>0</v>
      </c>
      <c r="AM168" s="462">
        <f>'PTRM input'!I262</f>
        <v>6.4866999999999999</v>
      </c>
      <c r="AN168" s="432">
        <f t="shared" si="207"/>
        <v>6.6391048381860314</v>
      </c>
      <c r="AO168" s="432">
        <f t="shared" si="208"/>
        <v>6.7950904238557612</v>
      </c>
      <c r="AP168" s="432">
        <f t="shared" si="209"/>
        <v>6.9547408865728881</v>
      </c>
      <c r="AQ168" s="432">
        <f t="shared" si="210"/>
        <v>7.1181423325228961</v>
      </c>
      <c r="AR168" s="463">
        <f t="shared" si="211"/>
        <v>7.2853828909537297</v>
      </c>
      <c r="AS168" s="462">
        <f t="shared" si="212"/>
        <v>7.4565527617075924</v>
      </c>
      <c r="AT168" s="432">
        <f t="shared" si="213"/>
        <v>7.6317442638695008</v>
      </c>
      <c r="AU168" s="432">
        <f t="shared" si="214"/>
        <v>7.8110518855588351</v>
      </c>
      <c r="AV168" s="432">
        <f t="shared" si="215"/>
        <v>7.9945723348907434</v>
      </c>
      <c r="AW168" s="463">
        <f t="shared" si="216"/>
        <v>8.1824045921348798</v>
      </c>
      <c r="AX168" s="462">
        <f>'PTRM input'!J262</f>
        <v>17.591799999999999</v>
      </c>
      <c r="AY168" s="432">
        <f t="shared" si="217"/>
        <v>18.0051188574161</v>
      </c>
      <c r="AZ168" s="432">
        <f t="shared" si="218"/>
        <v>18.428148630025401</v>
      </c>
      <c r="BA168" s="432">
        <f t="shared" si="219"/>
        <v>18.861117475513424</v>
      </c>
      <c r="BB168" s="432">
        <f t="shared" si="220"/>
        <v>19.304258912124237</v>
      </c>
      <c r="BC168" s="463">
        <f t="shared" si="221"/>
        <v>19.75781194460663</v>
      </c>
      <c r="BD168" s="462">
        <f t="shared" si="222"/>
        <v>20.222021193119403</v>
      </c>
      <c r="BE168" s="432">
        <f t="shared" si="223"/>
        <v>20.697137025165258</v>
      </c>
      <c r="BF168" s="432">
        <f t="shared" si="224"/>
        <v>21.183415690624493</v>
      </c>
      <c r="BG168" s="432">
        <f t="shared" si="225"/>
        <v>21.681119459961298</v>
      </c>
      <c r="BH168" s="463">
        <f t="shared" si="226"/>
        <v>22.190516765677213</v>
      </c>
      <c r="BI168" s="462">
        <f>'PTRM input'!K262</f>
        <v>18.07</v>
      </c>
      <c r="BJ168" s="432">
        <f t="shared" si="227"/>
        <v>18.494554153270784</v>
      </c>
      <c r="BK168" s="432">
        <f t="shared" si="228"/>
        <v>18.929083194702024</v>
      </c>
      <c r="BL168" s="432">
        <f t="shared" si="229"/>
        <v>19.373821484016851</v>
      </c>
      <c r="BM168" s="432">
        <f t="shared" si="230"/>
        <v>19.829008887213647</v>
      </c>
      <c r="BN168" s="463">
        <f t="shared" si="231"/>
        <v>20.294890905935826</v>
      </c>
      <c r="BO168" s="462">
        <f t="shared" si="232"/>
        <v>20.771718809881175</v>
      </c>
      <c r="BP168" s="432">
        <f t="shared" si="233"/>
        <v>21.25974977232212</v>
      </c>
      <c r="BQ168" s="432">
        <f t="shared" si="234"/>
        <v>21.759247008810053</v>
      </c>
      <c r="BR168" s="432">
        <f t="shared" si="235"/>
        <v>22.270479919138506</v>
      </c>
      <c r="BS168" s="463">
        <f t="shared" si="236"/>
        <v>22.793724232641761</v>
      </c>
      <c r="BT168" s="462">
        <f>'PTRM input'!L262</f>
        <v>9.8916000000000004</v>
      </c>
      <c r="BU168" s="432">
        <f t="shared" si="237"/>
        <v>10.124002870088173</v>
      </c>
      <c r="BV168" s="432">
        <f t="shared" si="238"/>
        <v>10.361866039220505</v>
      </c>
      <c r="BW168" s="432">
        <f t="shared" si="239"/>
        <v>10.605317796972942</v>
      </c>
      <c r="BX168" s="432">
        <f t="shared" si="240"/>
        <v>10.854489447081487</v>
      </c>
      <c r="BY168" s="463">
        <f t="shared" si="241"/>
        <v>11.109515378259811</v>
      </c>
      <c r="BZ168" s="462">
        <f t="shared" si="242"/>
        <v>11.37053313668072</v>
      </c>
      <c r="CA168" s="432">
        <f t="shared" si="243"/>
        <v>11.637683500160568</v>
      </c>
      <c r="CB168" s="432">
        <f t="shared" si="244"/>
        <v>11.911110554086635</v>
      </c>
      <c r="CC168" s="432">
        <f t="shared" si="245"/>
        <v>12.190961769128414</v>
      </c>
      <c r="CD168" s="463">
        <f t="shared" si="246"/>
        <v>12.477388080774722</v>
      </c>
      <c r="CE168" s="462">
        <f>'PTRM input'!M262</f>
        <v>2.7515999999999998</v>
      </c>
      <c r="CF168" s="432">
        <f t="shared" si="247"/>
        <v>2.8162487663608124</v>
      </c>
      <c r="CG168" s="432">
        <f t="shared" si="248"/>
        <v>2.8824164537101318</v>
      </c>
      <c r="CH168" s="432">
        <f t="shared" si="249"/>
        <v>2.9501387490548288</v>
      </c>
      <c r="CI168" s="432">
        <f t="shared" si="250"/>
        <v>3.01945217786702</v>
      </c>
      <c r="CJ168" s="463">
        <f t="shared" si="251"/>
        <v>3.0903941237837853</v>
      </c>
      <c r="CK168" s="462">
        <f t="shared" si="252"/>
        <v>3.1630028487697301</v>
      </c>
      <c r="CL168" s="432">
        <f t="shared" si="253"/>
        <v>3.2373175137532666</v>
      </c>
      <c r="CM168" s="432">
        <f t="shared" si="254"/>
        <v>3.3133781997477434</v>
      </c>
      <c r="CN168" s="432">
        <f t="shared" si="255"/>
        <v>3.3912259294688156</v>
      </c>
      <c r="CO168" s="463">
        <f t="shared" si="256"/>
        <v>3.4709026894597153</v>
      </c>
      <c r="CP168" s="462">
        <f>'PTRM input'!N262</f>
        <v>0</v>
      </c>
      <c r="CQ168" s="432">
        <f t="shared" si="257"/>
        <v>0</v>
      </c>
      <c r="CR168" s="432">
        <f t="shared" si="258"/>
        <v>0</v>
      </c>
      <c r="CS168" s="432">
        <f t="shared" si="259"/>
        <v>0</v>
      </c>
      <c r="CT168" s="432">
        <f t="shared" si="260"/>
        <v>0</v>
      </c>
      <c r="CU168" s="463">
        <f t="shared" si="261"/>
        <v>0</v>
      </c>
      <c r="CV168" s="462">
        <f t="shared" si="262"/>
        <v>0</v>
      </c>
      <c r="CW168" s="432">
        <f t="shared" si="263"/>
        <v>0</v>
      </c>
      <c r="CX168" s="432">
        <f t="shared" si="264"/>
        <v>0</v>
      </c>
      <c r="CY168" s="432">
        <f t="shared" si="265"/>
        <v>0</v>
      </c>
      <c r="CZ168" s="463">
        <f t="shared" si="266"/>
        <v>0</v>
      </c>
      <c r="DA168" s="462">
        <f>'PTRM input'!O262</f>
        <v>0</v>
      </c>
      <c r="DB168" s="432">
        <f t="shared" si="267"/>
        <v>0</v>
      </c>
      <c r="DC168" s="432">
        <f t="shared" si="268"/>
        <v>0</v>
      </c>
      <c r="DD168" s="432">
        <f t="shared" si="269"/>
        <v>0</v>
      </c>
      <c r="DE168" s="432">
        <f t="shared" si="270"/>
        <v>0</v>
      </c>
      <c r="DF168" s="463">
        <f t="shared" si="271"/>
        <v>0</v>
      </c>
      <c r="DG168" s="462">
        <f t="shared" si="272"/>
        <v>0</v>
      </c>
      <c r="DH168" s="432">
        <f t="shared" si="273"/>
        <v>0</v>
      </c>
      <c r="DI168" s="432">
        <f t="shared" si="274"/>
        <v>0</v>
      </c>
      <c r="DJ168" s="432">
        <f t="shared" si="275"/>
        <v>0</v>
      </c>
      <c r="DK168" s="463">
        <f t="shared" si="276"/>
        <v>0</v>
      </c>
      <c r="DL168" s="462">
        <f>'PTRM input'!P262</f>
        <v>0</v>
      </c>
      <c r="DM168" s="432">
        <f t="shared" si="277"/>
        <v>0</v>
      </c>
      <c r="DN168" s="432">
        <f t="shared" si="278"/>
        <v>0</v>
      </c>
      <c r="DO168" s="432">
        <f t="shared" si="279"/>
        <v>0</v>
      </c>
      <c r="DP168" s="432">
        <f t="shared" si="280"/>
        <v>0</v>
      </c>
      <c r="DQ168" s="463">
        <f t="shared" si="281"/>
        <v>0</v>
      </c>
      <c r="DR168" s="462">
        <f t="shared" si="282"/>
        <v>0</v>
      </c>
      <c r="DS168" s="432">
        <f t="shared" si="283"/>
        <v>0</v>
      </c>
      <c r="DT168" s="432">
        <f t="shared" si="284"/>
        <v>0</v>
      </c>
      <c r="DU168" s="432">
        <f t="shared" si="285"/>
        <v>0</v>
      </c>
      <c r="DV168" s="463">
        <f t="shared" si="286"/>
        <v>0</v>
      </c>
      <c r="DW168" s="462">
        <f>'PTRM input'!Q262</f>
        <v>0</v>
      </c>
      <c r="DX168" s="432">
        <f t="shared" si="287"/>
        <v>0</v>
      </c>
      <c r="DY168" s="432">
        <f t="shared" si="288"/>
        <v>0</v>
      </c>
      <c r="DZ168" s="432">
        <f t="shared" si="289"/>
        <v>0</v>
      </c>
      <c r="EA168" s="432">
        <f t="shared" si="290"/>
        <v>0</v>
      </c>
      <c r="EB168" s="463">
        <f t="shared" si="291"/>
        <v>0</v>
      </c>
      <c r="EC168" s="462">
        <f t="shared" si="292"/>
        <v>0</v>
      </c>
      <c r="ED168" s="432">
        <f t="shared" si="293"/>
        <v>0</v>
      </c>
      <c r="EE168" s="432">
        <f t="shared" si="294"/>
        <v>0</v>
      </c>
      <c r="EF168" s="432">
        <f t="shared" si="295"/>
        <v>0</v>
      </c>
      <c r="EG168" s="463">
        <f t="shared" si="296"/>
        <v>0</v>
      </c>
      <c r="EH168" s="462">
        <f>'PTRM input'!R262</f>
        <v>0</v>
      </c>
      <c r="EI168" s="432">
        <f t="shared" si="297"/>
        <v>0</v>
      </c>
      <c r="EJ168" s="432">
        <f t="shared" si="298"/>
        <v>0</v>
      </c>
      <c r="EK168" s="432">
        <f t="shared" si="299"/>
        <v>0</v>
      </c>
      <c r="EL168" s="432">
        <f t="shared" si="300"/>
        <v>0</v>
      </c>
      <c r="EM168" s="463">
        <f t="shared" si="301"/>
        <v>0</v>
      </c>
      <c r="EN168" s="462">
        <f t="shared" si="302"/>
        <v>0</v>
      </c>
      <c r="EO168" s="432">
        <f t="shared" si="303"/>
        <v>0</v>
      </c>
      <c r="EP168" s="432">
        <f t="shared" si="304"/>
        <v>0</v>
      </c>
      <c r="EQ168" s="432">
        <f t="shared" si="305"/>
        <v>0</v>
      </c>
      <c r="ER168" s="463">
        <f t="shared" si="306"/>
        <v>0</v>
      </c>
      <c r="ES168" s="462">
        <f>'PTRM input'!S262</f>
        <v>0</v>
      </c>
      <c r="ET168" s="432">
        <f t="shared" si="307"/>
        <v>0</v>
      </c>
      <c r="EU168" s="432">
        <f t="shared" si="308"/>
        <v>0</v>
      </c>
      <c r="EV168" s="432">
        <f t="shared" si="309"/>
        <v>0</v>
      </c>
      <c r="EW168" s="432">
        <f t="shared" si="310"/>
        <v>0</v>
      </c>
      <c r="EX168" s="463">
        <f t="shared" si="311"/>
        <v>0</v>
      </c>
      <c r="EY168" s="462">
        <f t="shared" si="312"/>
        <v>0</v>
      </c>
      <c r="EZ168" s="432">
        <f t="shared" si="313"/>
        <v>0</v>
      </c>
      <c r="FA168" s="432">
        <f t="shared" si="314"/>
        <v>0</v>
      </c>
      <c r="FB168" s="432">
        <f t="shared" si="315"/>
        <v>0</v>
      </c>
      <c r="FC168" s="463">
        <f t="shared" si="316"/>
        <v>0</v>
      </c>
      <c r="FD168" s="462">
        <f>'PTRM input'!T262</f>
        <v>0</v>
      </c>
      <c r="FE168" s="432">
        <f t="shared" si="317"/>
        <v>0</v>
      </c>
      <c r="FF168" s="432">
        <f t="shared" si="318"/>
        <v>0</v>
      </c>
      <c r="FG168" s="432">
        <f t="shared" si="319"/>
        <v>0</v>
      </c>
      <c r="FH168" s="432">
        <f t="shared" si="320"/>
        <v>0</v>
      </c>
      <c r="FI168" s="463">
        <f t="shared" si="321"/>
        <v>0</v>
      </c>
      <c r="FJ168" s="462">
        <f t="shared" si="322"/>
        <v>0</v>
      </c>
      <c r="FK168" s="432">
        <f t="shared" si="323"/>
        <v>0</v>
      </c>
      <c r="FL168" s="432">
        <f t="shared" si="324"/>
        <v>0</v>
      </c>
      <c r="FM168" s="432">
        <f t="shared" si="325"/>
        <v>0</v>
      </c>
      <c r="FN168" s="463">
        <f t="shared" si="326"/>
        <v>0</v>
      </c>
      <c r="FO168" s="462">
        <f>'PTRM input'!U262</f>
        <v>0</v>
      </c>
      <c r="FP168" s="432">
        <f t="shared" si="327"/>
        <v>0</v>
      </c>
      <c r="FQ168" s="432">
        <f t="shared" si="328"/>
        <v>0</v>
      </c>
      <c r="FR168" s="432">
        <f t="shared" si="329"/>
        <v>0</v>
      </c>
      <c r="FS168" s="432">
        <f t="shared" si="330"/>
        <v>0</v>
      </c>
      <c r="FT168" s="463">
        <f t="shared" si="331"/>
        <v>0</v>
      </c>
      <c r="FU168" s="462">
        <f t="shared" si="332"/>
        <v>0</v>
      </c>
      <c r="FV168" s="432">
        <f t="shared" si="333"/>
        <v>0</v>
      </c>
      <c r="FW168" s="432">
        <f t="shared" si="334"/>
        <v>0</v>
      </c>
      <c r="FX168" s="432">
        <f t="shared" si="335"/>
        <v>0</v>
      </c>
      <c r="FY168" s="463">
        <f t="shared" si="336"/>
        <v>0</v>
      </c>
      <c r="FZ168" s="462">
        <f>'PTRM input'!V262</f>
        <v>0</v>
      </c>
      <c r="GA168" s="432">
        <f t="shared" si="337"/>
        <v>0</v>
      </c>
      <c r="GB168" s="432">
        <f t="shared" si="338"/>
        <v>0</v>
      </c>
      <c r="GC168" s="432">
        <f t="shared" si="339"/>
        <v>0</v>
      </c>
      <c r="GD168" s="432">
        <f t="shared" si="340"/>
        <v>0</v>
      </c>
      <c r="GE168" s="463">
        <f t="shared" si="341"/>
        <v>0</v>
      </c>
      <c r="GF168" s="462">
        <f t="shared" si="342"/>
        <v>0</v>
      </c>
      <c r="GG168" s="432">
        <f t="shared" si="343"/>
        <v>0</v>
      </c>
      <c r="GH168" s="432">
        <f t="shared" si="344"/>
        <v>0</v>
      </c>
      <c r="GI168" s="432">
        <f t="shared" si="345"/>
        <v>0</v>
      </c>
      <c r="GJ168" s="463">
        <f t="shared" si="346"/>
        <v>0</v>
      </c>
    </row>
    <row r="169" spans="1:192" s="4" customFormat="1" outlineLevel="1">
      <c r="A169" s="29"/>
      <c r="B169" s="29"/>
      <c r="C169" s="29"/>
      <c r="D169" s="29"/>
      <c r="E169" s="444" t="str">
        <f t="shared" si="7"/>
        <v>Residential Two Rate 5d - controlled load</v>
      </c>
      <c r="F169" s="462">
        <f>'PTRM input'!F263</f>
        <v>0</v>
      </c>
      <c r="G169" s="432">
        <f t="shared" si="8"/>
        <v>0</v>
      </c>
      <c r="H169" s="432">
        <f t="shared" si="178"/>
        <v>0</v>
      </c>
      <c r="I169" s="432">
        <f t="shared" si="179"/>
        <v>0</v>
      </c>
      <c r="J169" s="432">
        <f t="shared" si="180"/>
        <v>0</v>
      </c>
      <c r="K169" s="463">
        <f t="shared" si="181"/>
        <v>0</v>
      </c>
      <c r="L169" s="462">
        <f t="shared" si="182"/>
        <v>0</v>
      </c>
      <c r="M169" s="432">
        <f t="shared" si="183"/>
        <v>0</v>
      </c>
      <c r="N169" s="432">
        <f t="shared" si="184"/>
        <v>0</v>
      </c>
      <c r="O169" s="432">
        <f t="shared" si="185"/>
        <v>0</v>
      </c>
      <c r="P169" s="463">
        <f t="shared" si="186"/>
        <v>0</v>
      </c>
      <c r="Q169" s="462">
        <f>'PTRM input'!G263</f>
        <v>0</v>
      </c>
      <c r="R169" s="432">
        <f t="shared" si="187"/>
        <v>0</v>
      </c>
      <c r="S169" s="432">
        <f t="shared" si="188"/>
        <v>0</v>
      </c>
      <c r="T169" s="432">
        <f t="shared" si="189"/>
        <v>0</v>
      </c>
      <c r="U169" s="432">
        <f t="shared" si="190"/>
        <v>0</v>
      </c>
      <c r="V169" s="463">
        <f t="shared" si="191"/>
        <v>0</v>
      </c>
      <c r="W169" s="462">
        <f t="shared" si="192"/>
        <v>0</v>
      </c>
      <c r="X169" s="432">
        <f t="shared" si="193"/>
        <v>0</v>
      </c>
      <c r="Y169" s="432">
        <f t="shared" si="194"/>
        <v>0</v>
      </c>
      <c r="Z169" s="432">
        <f t="shared" si="195"/>
        <v>0</v>
      </c>
      <c r="AA169" s="463">
        <f t="shared" si="196"/>
        <v>0</v>
      </c>
      <c r="AB169" s="462">
        <f>'PTRM input'!H263</f>
        <v>0</v>
      </c>
      <c r="AC169" s="432">
        <f t="shared" si="197"/>
        <v>0</v>
      </c>
      <c r="AD169" s="432">
        <f t="shared" si="198"/>
        <v>0</v>
      </c>
      <c r="AE169" s="432">
        <f t="shared" si="199"/>
        <v>0</v>
      </c>
      <c r="AF169" s="432">
        <f t="shared" si="200"/>
        <v>0</v>
      </c>
      <c r="AG169" s="463">
        <f t="shared" si="201"/>
        <v>0</v>
      </c>
      <c r="AH169" s="462">
        <f t="shared" si="202"/>
        <v>0</v>
      </c>
      <c r="AI169" s="432">
        <f t="shared" si="203"/>
        <v>0</v>
      </c>
      <c r="AJ169" s="432">
        <f t="shared" si="204"/>
        <v>0</v>
      </c>
      <c r="AK169" s="432">
        <f t="shared" si="205"/>
        <v>0</v>
      </c>
      <c r="AL169" s="463">
        <f t="shared" si="206"/>
        <v>0</v>
      </c>
      <c r="AM169" s="462">
        <f>'PTRM input'!I263</f>
        <v>0</v>
      </c>
      <c r="AN169" s="432">
        <f t="shared" si="207"/>
        <v>0</v>
      </c>
      <c r="AO169" s="432">
        <f t="shared" si="208"/>
        <v>0</v>
      </c>
      <c r="AP169" s="432">
        <f t="shared" si="209"/>
        <v>0</v>
      </c>
      <c r="AQ169" s="432">
        <f t="shared" si="210"/>
        <v>0</v>
      </c>
      <c r="AR169" s="463">
        <f t="shared" si="211"/>
        <v>0</v>
      </c>
      <c r="AS169" s="462">
        <f t="shared" si="212"/>
        <v>0</v>
      </c>
      <c r="AT169" s="432">
        <f t="shared" si="213"/>
        <v>0</v>
      </c>
      <c r="AU169" s="432">
        <f t="shared" si="214"/>
        <v>0</v>
      </c>
      <c r="AV169" s="432">
        <f t="shared" si="215"/>
        <v>0</v>
      </c>
      <c r="AW169" s="463">
        <f t="shared" si="216"/>
        <v>0</v>
      </c>
      <c r="AX169" s="462">
        <f>'PTRM input'!J263</f>
        <v>0</v>
      </c>
      <c r="AY169" s="432">
        <f t="shared" si="217"/>
        <v>0</v>
      </c>
      <c r="AZ169" s="432">
        <f t="shared" si="218"/>
        <v>0</v>
      </c>
      <c r="BA169" s="432">
        <f t="shared" si="219"/>
        <v>0</v>
      </c>
      <c r="BB169" s="432">
        <f t="shared" si="220"/>
        <v>0</v>
      </c>
      <c r="BC169" s="463">
        <f t="shared" si="221"/>
        <v>0</v>
      </c>
      <c r="BD169" s="462">
        <f t="shared" si="222"/>
        <v>0</v>
      </c>
      <c r="BE169" s="432">
        <f t="shared" si="223"/>
        <v>0</v>
      </c>
      <c r="BF169" s="432">
        <f t="shared" si="224"/>
        <v>0</v>
      </c>
      <c r="BG169" s="432">
        <f t="shared" si="225"/>
        <v>0</v>
      </c>
      <c r="BH169" s="463">
        <f t="shared" si="226"/>
        <v>0</v>
      </c>
      <c r="BI169" s="462">
        <f>'PTRM input'!K263</f>
        <v>0</v>
      </c>
      <c r="BJ169" s="432">
        <f t="shared" si="227"/>
        <v>0</v>
      </c>
      <c r="BK169" s="432">
        <f t="shared" si="228"/>
        <v>0</v>
      </c>
      <c r="BL169" s="432">
        <f t="shared" si="229"/>
        <v>0</v>
      </c>
      <c r="BM169" s="432">
        <f t="shared" si="230"/>
        <v>0</v>
      </c>
      <c r="BN169" s="463">
        <f t="shared" si="231"/>
        <v>0</v>
      </c>
      <c r="BO169" s="462">
        <f t="shared" si="232"/>
        <v>0</v>
      </c>
      <c r="BP169" s="432">
        <f t="shared" si="233"/>
        <v>0</v>
      </c>
      <c r="BQ169" s="432">
        <f t="shared" si="234"/>
        <v>0</v>
      </c>
      <c r="BR169" s="432">
        <f t="shared" si="235"/>
        <v>0</v>
      </c>
      <c r="BS169" s="463">
        <f t="shared" si="236"/>
        <v>0</v>
      </c>
      <c r="BT169" s="462">
        <f>'PTRM input'!L263</f>
        <v>0</v>
      </c>
      <c r="BU169" s="432">
        <f t="shared" si="237"/>
        <v>0</v>
      </c>
      <c r="BV169" s="432">
        <f t="shared" si="238"/>
        <v>0</v>
      </c>
      <c r="BW169" s="432">
        <f t="shared" si="239"/>
        <v>0</v>
      </c>
      <c r="BX169" s="432">
        <f t="shared" si="240"/>
        <v>0</v>
      </c>
      <c r="BY169" s="463">
        <f t="shared" si="241"/>
        <v>0</v>
      </c>
      <c r="BZ169" s="462">
        <f t="shared" si="242"/>
        <v>0</v>
      </c>
      <c r="CA169" s="432">
        <f t="shared" si="243"/>
        <v>0</v>
      </c>
      <c r="CB169" s="432">
        <f t="shared" si="244"/>
        <v>0</v>
      </c>
      <c r="CC169" s="432">
        <f t="shared" si="245"/>
        <v>0</v>
      </c>
      <c r="CD169" s="463">
        <f t="shared" si="246"/>
        <v>0</v>
      </c>
      <c r="CE169" s="462">
        <f>'PTRM input'!M263</f>
        <v>2.7515999999999998</v>
      </c>
      <c r="CF169" s="432">
        <f t="shared" si="247"/>
        <v>2.8162487663608124</v>
      </c>
      <c r="CG169" s="432">
        <f t="shared" si="248"/>
        <v>2.8824164537101318</v>
      </c>
      <c r="CH169" s="432">
        <f t="shared" si="249"/>
        <v>2.9501387490548288</v>
      </c>
      <c r="CI169" s="432">
        <f t="shared" si="250"/>
        <v>3.01945217786702</v>
      </c>
      <c r="CJ169" s="463">
        <f t="shared" si="251"/>
        <v>3.0903941237837853</v>
      </c>
      <c r="CK169" s="462">
        <f t="shared" si="252"/>
        <v>3.1630028487697301</v>
      </c>
      <c r="CL169" s="432">
        <f t="shared" si="253"/>
        <v>3.2373175137532666</v>
      </c>
      <c r="CM169" s="432">
        <f t="shared" si="254"/>
        <v>3.3133781997477434</v>
      </c>
      <c r="CN169" s="432">
        <f t="shared" si="255"/>
        <v>3.3912259294688156</v>
      </c>
      <c r="CO169" s="463">
        <f t="shared" si="256"/>
        <v>3.4709026894597153</v>
      </c>
      <c r="CP169" s="462">
        <f>'PTRM input'!N263</f>
        <v>0</v>
      </c>
      <c r="CQ169" s="432">
        <f t="shared" si="257"/>
        <v>0</v>
      </c>
      <c r="CR169" s="432">
        <f t="shared" si="258"/>
        <v>0</v>
      </c>
      <c r="CS169" s="432">
        <f t="shared" si="259"/>
        <v>0</v>
      </c>
      <c r="CT169" s="432">
        <f t="shared" si="260"/>
        <v>0</v>
      </c>
      <c r="CU169" s="463">
        <f t="shared" si="261"/>
        <v>0</v>
      </c>
      <c r="CV169" s="462">
        <f t="shared" si="262"/>
        <v>0</v>
      </c>
      <c r="CW169" s="432">
        <f t="shared" si="263"/>
        <v>0</v>
      </c>
      <c r="CX169" s="432">
        <f t="shared" si="264"/>
        <v>0</v>
      </c>
      <c r="CY169" s="432">
        <f t="shared" si="265"/>
        <v>0</v>
      </c>
      <c r="CZ169" s="463">
        <f t="shared" si="266"/>
        <v>0</v>
      </c>
      <c r="DA169" s="462">
        <f>'PTRM input'!O263</f>
        <v>0</v>
      </c>
      <c r="DB169" s="432">
        <f t="shared" si="267"/>
        <v>0</v>
      </c>
      <c r="DC169" s="432">
        <f t="shared" si="268"/>
        <v>0</v>
      </c>
      <c r="DD169" s="432">
        <f t="shared" si="269"/>
        <v>0</v>
      </c>
      <c r="DE169" s="432">
        <f t="shared" si="270"/>
        <v>0</v>
      </c>
      <c r="DF169" s="463">
        <f t="shared" si="271"/>
        <v>0</v>
      </c>
      <c r="DG169" s="462">
        <f t="shared" si="272"/>
        <v>0</v>
      </c>
      <c r="DH169" s="432">
        <f t="shared" si="273"/>
        <v>0</v>
      </c>
      <c r="DI169" s="432">
        <f t="shared" si="274"/>
        <v>0</v>
      </c>
      <c r="DJ169" s="432">
        <f t="shared" si="275"/>
        <v>0</v>
      </c>
      <c r="DK169" s="463">
        <f t="shared" si="276"/>
        <v>0</v>
      </c>
      <c r="DL169" s="462">
        <f>'PTRM input'!P263</f>
        <v>0</v>
      </c>
      <c r="DM169" s="432">
        <f t="shared" si="277"/>
        <v>0</v>
      </c>
      <c r="DN169" s="432">
        <f t="shared" si="278"/>
        <v>0</v>
      </c>
      <c r="DO169" s="432">
        <f t="shared" si="279"/>
        <v>0</v>
      </c>
      <c r="DP169" s="432">
        <f t="shared" si="280"/>
        <v>0</v>
      </c>
      <c r="DQ169" s="463">
        <f t="shared" si="281"/>
        <v>0</v>
      </c>
      <c r="DR169" s="462">
        <f t="shared" si="282"/>
        <v>0</v>
      </c>
      <c r="DS169" s="432">
        <f t="shared" si="283"/>
        <v>0</v>
      </c>
      <c r="DT169" s="432">
        <f t="shared" si="284"/>
        <v>0</v>
      </c>
      <c r="DU169" s="432">
        <f t="shared" si="285"/>
        <v>0</v>
      </c>
      <c r="DV169" s="463">
        <f t="shared" si="286"/>
        <v>0</v>
      </c>
      <c r="DW169" s="462">
        <f>'PTRM input'!Q263</f>
        <v>0</v>
      </c>
      <c r="DX169" s="432">
        <f t="shared" si="287"/>
        <v>0</v>
      </c>
      <c r="DY169" s="432">
        <f t="shared" si="288"/>
        <v>0</v>
      </c>
      <c r="DZ169" s="432">
        <f t="shared" si="289"/>
        <v>0</v>
      </c>
      <c r="EA169" s="432">
        <f t="shared" si="290"/>
        <v>0</v>
      </c>
      <c r="EB169" s="463">
        <f t="shared" si="291"/>
        <v>0</v>
      </c>
      <c r="EC169" s="462">
        <f t="shared" si="292"/>
        <v>0</v>
      </c>
      <c r="ED169" s="432">
        <f t="shared" si="293"/>
        <v>0</v>
      </c>
      <c r="EE169" s="432">
        <f t="shared" si="294"/>
        <v>0</v>
      </c>
      <c r="EF169" s="432">
        <f t="shared" si="295"/>
        <v>0</v>
      </c>
      <c r="EG169" s="463">
        <f t="shared" si="296"/>
        <v>0</v>
      </c>
      <c r="EH169" s="462">
        <f>'PTRM input'!R263</f>
        <v>0</v>
      </c>
      <c r="EI169" s="432">
        <f t="shared" si="297"/>
        <v>0</v>
      </c>
      <c r="EJ169" s="432">
        <f t="shared" si="298"/>
        <v>0</v>
      </c>
      <c r="EK169" s="432">
        <f t="shared" si="299"/>
        <v>0</v>
      </c>
      <c r="EL169" s="432">
        <f t="shared" si="300"/>
        <v>0</v>
      </c>
      <c r="EM169" s="463">
        <f t="shared" si="301"/>
        <v>0</v>
      </c>
      <c r="EN169" s="462">
        <f t="shared" si="302"/>
        <v>0</v>
      </c>
      <c r="EO169" s="432">
        <f t="shared" si="303"/>
        <v>0</v>
      </c>
      <c r="EP169" s="432">
        <f t="shared" si="304"/>
        <v>0</v>
      </c>
      <c r="EQ169" s="432">
        <f t="shared" si="305"/>
        <v>0</v>
      </c>
      <c r="ER169" s="463">
        <f t="shared" si="306"/>
        <v>0</v>
      </c>
      <c r="ES169" s="462">
        <f>'PTRM input'!S263</f>
        <v>0</v>
      </c>
      <c r="ET169" s="432">
        <f t="shared" si="307"/>
        <v>0</v>
      </c>
      <c r="EU169" s="432">
        <f t="shared" si="308"/>
        <v>0</v>
      </c>
      <c r="EV169" s="432">
        <f t="shared" si="309"/>
        <v>0</v>
      </c>
      <c r="EW169" s="432">
        <f t="shared" si="310"/>
        <v>0</v>
      </c>
      <c r="EX169" s="463">
        <f t="shared" si="311"/>
        <v>0</v>
      </c>
      <c r="EY169" s="462">
        <f t="shared" si="312"/>
        <v>0</v>
      </c>
      <c r="EZ169" s="432">
        <f t="shared" si="313"/>
        <v>0</v>
      </c>
      <c r="FA169" s="432">
        <f t="shared" si="314"/>
        <v>0</v>
      </c>
      <c r="FB169" s="432">
        <f t="shared" si="315"/>
        <v>0</v>
      </c>
      <c r="FC169" s="463">
        <f t="shared" si="316"/>
        <v>0</v>
      </c>
      <c r="FD169" s="462">
        <f>'PTRM input'!T263</f>
        <v>0</v>
      </c>
      <c r="FE169" s="432">
        <f t="shared" si="317"/>
        <v>0</v>
      </c>
      <c r="FF169" s="432">
        <f t="shared" si="318"/>
        <v>0</v>
      </c>
      <c r="FG169" s="432">
        <f t="shared" si="319"/>
        <v>0</v>
      </c>
      <c r="FH169" s="432">
        <f t="shared" si="320"/>
        <v>0</v>
      </c>
      <c r="FI169" s="463">
        <f t="shared" si="321"/>
        <v>0</v>
      </c>
      <c r="FJ169" s="462">
        <f t="shared" si="322"/>
        <v>0</v>
      </c>
      <c r="FK169" s="432">
        <f t="shared" si="323"/>
        <v>0</v>
      </c>
      <c r="FL169" s="432">
        <f t="shared" si="324"/>
        <v>0</v>
      </c>
      <c r="FM169" s="432">
        <f t="shared" si="325"/>
        <v>0</v>
      </c>
      <c r="FN169" s="463">
        <f t="shared" si="326"/>
        <v>0</v>
      </c>
      <c r="FO169" s="462">
        <f>'PTRM input'!U263</f>
        <v>0</v>
      </c>
      <c r="FP169" s="432">
        <f t="shared" si="327"/>
        <v>0</v>
      </c>
      <c r="FQ169" s="432">
        <f t="shared" si="328"/>
        <v>0</v>
      </c>
      <c r="FR169" s="432">
        <f t="shared" si="329"/>
        <v>0</v>
      </c>
      <c r="FS169" s="432">
        <f t="shared" si="330"/>
        <v>0</v>
      </c>
      <c r="FT169" s="463">
        <f t="shared" si="331"/>
        <v>0</v>
      </c>
      <c r="FU169" s="462">
        <f t="shared" si="332"/>
        <v>0</v>
      </c>
      <c r="FV169" s="432">
        <f t="shared" si="333"/>
        <v>0</v>
      </c>
      <c r="FW169" s="432">
        <f t="shared" si="334"/>
        <v>0</v>
      </c>
      <c r="FX169" s="432">
        <f t="shared" si="335"/>
        <v>0</v>
      </c>
      <c r="FY169" s="463">
        <f t="shared" si="336"/>
        <v>0</v>
      </c>
      <c r="FZ169" s="462">
        <f>'PTRM input'!V263</f>
        <v>0</v>
      </c>
      <c r="GA169" s="432">
        <f t="shared" si="337"/>
        <v>0</v>
      </c>
      <c r="GB169" s="432">
        <f t="shared" si="338"/>
        <v>0</v>
      </c>
      <c r="GC169" s="432">
        <f t="shared" si="339"/>
        <v>0</v>
      </c>
      <c r="GD169" s="432">
        <f t="shared" si="340"/>
        <v>0</v>
      </c>
      <c r="GE169" s="463">
        <f t="shared" si="341"/>
        <v>0</v>
      </c>
      <c r="GF169" s="462">
        <f t="shared" si="342"/>
        <v>0</v>
      </c>
      <c r="GG169" s="432">
        <f t="shared" si="343"/>
        <v>0</v>
      </c>
      <c r="GH169" s="432">
        <f t="shared" si="344"/>
        <v>0</v>
      </c>
      <c r="GI169" s="432">
        <f t="shared" si="345"/>
        <v>0</v>
      </c>
      <c r="GJ169" s="463">
        <f t="shared" si="346"/>
        <v>0</v>
      </c>
    </row>
    <row r="170" spans="1:192" s="4" customFormat="1" outlineLevel="1">
      <c r="A170" s="29"/>
      <c r="B170" s="29"/>
      <c r="C170" s="29"/>
      <c r="D170" s="29"/>
      <c r="E170" s="444" t="str">
        <f t="shared" si="7"/>
        <v>Docklands Two Rate 5d - controlled load</v>
      </c>
      <c r="F170" s="462">
        <f>'PTRM input'!F264</f>
        <v>0</v>
      </c>
      <c r="G170" s="432">
        <f t="shared" si="8"/>
        <v>0</v>
      </c>
      <c r="H170" s="432">
        <f t="shared" si="178"/>
        <v>0</v>
      </c>
      <c r="I170" s="432">
        <f t="shared" si="179"/>
        <v>0</v>
      </c>
      <c r="J170" s="432">
        <f t="shared" si="180"/>
        <v>0</v>
      </c>
      <c r="K170" s="463">
        <f t="shared" si="181"/>
        <v>0</v>
      </c>
      <c r="L170" s="462">
        <f t="shared" si="182"/>
        <v>0</v>
      </c>
      <c r="M170" s="432">
        <f t="shared" si="183"/>
        <v>0</v>
      </c>
      <c r="N170" s="432">
        <f t="shared" si="184"/>
        <v>0</v>
      </c>
      <c r="O170" s="432">
        <f t="shared" si="185"/>
        <v>0</v>
      </c>
      <c r="P170" s="463">
        <f t="shared" si="186"/>
        <v>0</v>
      </c>
      <c r="Q170" s="462">
        <f>'PTRM input'!G264</f>
        <v>0</v>
      </c>
      <c r="R170" s="432">
        <f t="shared" si="187"/>
        <v>0</v>
      </c>
      <c r="S170" s="432">
        <f t="shared" si="188"/>
        <v>0</v>
      </c>
      <c r="T170" s="432">
        <f t="shared" si="189"/>
        <v>0</v>
      </c>
      <c r="U170" s="432">
        <f t="shared" si="190"/>
        <v>0</v>
      </c>
      <c r="V170" s="463">
        <f t="shared" si="191"/>
        <v>0</v>
      </c>
      <c r="W170" s="462">
        <f t="shared" si="192"/>
        <v>0</v>
      </c>
      <c r="X170" s="432">
        <f t="shared" si="193"/>
        <v>0</v>
      </c>
      <c r="Y170" s="432">
        <f t="shared" si="194"/>
        <v>0</v>
      </c>
      <c r="Z170" s="432">
        <f t="shared" si="195"/>
        <v>0</v>
      </c>
      <c r="AA170" s="463">
        <f t="shared" si="196"/>
        <v>0</v>
      </c>
      <c r="AB170" s="462">
        <f>'PTRM input'!H264</f>
        <v>0</v>
      </c>
      <c r="AC170" s="432">
        <f t="shared" si="197"/>
        <v>0</v>
      </c>
      <c r="AD170" s="432">
        <f t="shared" si="198"/>
        <v>0</v>
      </c>
      <c r="AE170" s="432">
        <f t="shared" si="199"/>
        <v>0</v>
      </c>
      <c r="AF170" s="432">
        <f t="shared" si="200"/>
        <v>0</v>
      </c>
      <c r="AG170" s="463">
        <f t="shared" si="201"/>
        <v>0</v>
      </c>
      <c r="AH170" s="462">
        <f t="shared" si="202"/>
        <v>0</v>
      </c>
      <c r="AI170" s="432">
        <f t="shared" si="203"/>
        <v>0</v>
      </c>
      <c r="AJ170" s="432">
        <f t="shared" si="204"/>
        <v>0</v>
      </c>
      <c r="AK170" s="432">
        <f t="shared" si="205"/>
        <v>0</v>
      </c>
      <c r="AL170" s="463">
        <f t="shared" si="206"/>
        <v>0</v>
      </c>
      <c r="AM170" s="462">
        <f>'PTRM input'!I264</f>
        <v>0</v>
      </c>
      <c r="AN170" s="432">
        <f t="shared" si="207"/>
        <v>0</v>
      </c>
      <c r="AO170" s="432">
        <f t="shared" si="208"/>
        <v>0</v>
      </c>
      <c r="AP170" s="432">
        <f t="shared" si="209"/>
        <v>0</v>
      </c>
      <c r="AQ170" s="432">
        <f t="shared" si="210"/>
        <v>0</v>
      </c>
      <c r="AR170" s="463">
        <f t="shared" si="211"/>
        <v>0</v>
      </c>
      <c r="AS170" s="462">
        <f t="shared" si="212"/>
        <v>0</v>
      </c>
      <c r="AT170" s="432">
        <f t="shared" si="213"/>
        <v>0</v>
      </c>
      <c r="AU170" s="432">
        <f t="shared" si="214"/>
        <v>0</v>
      </c>
      <c r="AV170" s="432">
        <f t="shared" si="215"/>
        <v>0</v>
      </c>
      <c r="AW170" s="463">
        <f t="shared" si="216"/>
        <v>0</v>
      </c>
      <c r="AX170" s="462">
        <f>'PTRM input'!J264</f>
        <v>0</v>
      </c>
      <c r="AY170" s="432">
        <f t="shared" si="217"/>
        <v>0</v>
      </c>
      <c r="AZ170" s="432">
        <f t="shared" si="218"/>
        <v>0</v>
      </c>
      <c r="BA170" s="432">
        <f t="shared" si="219"/>
        <v>0</v>
      </c>
      <c r="BB170" s="432">
        <f t="shared" si="220"/>
        <v>0</v>
      </c>
      <c r="BC170" s="463">
        <f t="shared" si="221"/>
        <v>0</v>
      </c>
      <c r="BD170" s="462">
        <f t="shared" si="222"/>
        <v>0</v>
      </c>
      <c r="BE170" s="432">
        <f t="shared" si="223"/>
        <v>0</v>
      </c>
      <c r="BF170" s="432">
        <f t="shared" si="224"/>
        <v>0</v>
      </c>
      <c r="BG170" s="432">
        <f t="shared" si="225"/>
        <v>0</v>
      </c>
      <c r="BH170" s="463">
        <f t="shared" si="226"/>
        <v>0</v>
      </c>
      <c r="BI170" s="462">
        <f>'PTRM input'!K264</f>
        <v>0</v>
      </c>
      <c r="BJ170" s="432">
        <f t="shared" si="227"/>
        <v>0</v>
      </c>
      <c r="BK170" s="432">
        <f t="shared" si="228"/>
        <v>0</v>
      </c>
      <c r="BL170" s="432">
        <f t="shared" si="229"/>
        <v>0</v>
      </c>
      <c r="BM170" s="432">
        <f t="shared" si="230"/>
        <v>0</v>
      </c>
      <c r="BN170" s="463">
        <f t="shared" si="231"/>
        <v>0</v>
      </c>
      <c r="BO170" s="462">
        <f t="shared" si="232"/>
        <v>0</v>
      </c>
      <c r="BP170" s="432">
        <f t="shared" si="233"/>
        <v>0</v>
      </c>
      <c r="BQ170" s="432">
        <f t="shared" si="234"/>
        <v>0</v>
      </c>
      <c r="BR170" s="432">
        <f t="shared" si="235"/>
        <v>0</v>
      </c>
      <c r="BS170" s="463">
        <f t="shared" si="236"/>
        <v>0</v>
      </c>
      <c r="BT170" s="462">
        <f>'PTRM input'!L264</f>
        <v>0</v>
      </c>
      <c r="BU170" s="432">
        <f t="shared" si="237"/>
        <v>0</v>
      </c>
      <c r="BV170" s="432">
        <f t="shared" si="238"/>
        <v>0</v>
      </c>
      <c r="BW170" s="432">
        <f t="shared" si="239"/>
        <v>0</v>
      </c>
      <c r="BX170" s="432">
        <f t="shared" si="240"/>
        <v>0</v>
      </c>
      <c r="BY170" s="463">
        <f t="shared" si="241"/>
        <v>0</v>
      </c>
      <c r="BZ170" s="462">
        <f t="shared" si="242"/>
        <v>0</v>
      </c>
      <c r="CA170" s="432">
        <f t="shared" si="243"/>
        <v>0</v>
      </c>
      <c r="CB170" s="432">
        <f t="shared" si="244"/>
        <v>0</v>
      </c>
      <c r="CC170" s="432">
        <f t="shared" si="245"/>
        <v>0</v>
      </c>
      <c r="CD170" s="463">
        <f t="shared" si="246"/>
        <v>0</v>
      </c>
      <c r="CE170" s="462">
        <f>'PTRM input'!M264</f>
        <v>2.3662000000000001</v>
      </c>
      <c r="CF170" s="432">
        <f t="shared" si="247"/>
        <v>2.4217938039551372</v>
      </c>
      <c r="CG170" s="432">
        <f t="shared" si="248"/>
        <v>2.4786937828059727</v>
      </c>
      <c r="CH170" s="432">
        <f t="shared" si="249"/>
        <v>2.5369306250957759</v>
      </c>
      <c r="CI170" s="432">
        <f t="shared" si="250"/>
        <v>2.5965357403942959</v>
      </c>
      <c r="CJ170" s="463">
        <f t="shared" si="251"/>
        <v>2.6575412762382595</v>
      </c>
      <c r="CK170" s="462">
        <f t="shared" si="252"/>
        <v>2.719980135469886</v>
      </c>
      <c r="CL170" s="432">
        <f t="shared" si="253"/>
        <v>2.7838859939827674</v>
      </c>
      <c r="CM170" s="432">
        <f t="shared" si="254"/>
        <v>2.8492933188846901</v>
      </c>
      <c r="CN170" s="432">
        <f t="shared" si="255"/>
        <v>2.9162373870871905</v>
      </c>
      <c r="CO170" s="463">
        <f t="shared" si="256"/>
        <v>2.9847543043318723</v>
      </c>
      <c r="CP170" s="462">
        <f>'PTRM input'!N264</f>
        <v>0</v>
      </c>
      <c r="CQ170" s="432">
        <f t="shared" si="257"/>
        <v>0</v>
      </c>
      <c r="CR170" s="432">
        <f t="shared" si="258"/>
        <v>0</v>
      </c>
      <c r="CS170" s="432">
        <f t="shared" si="259"/>
        <v>0</v>
      </c>
      <c r="CT170" s="432">
        <f t="shared" si="260"/>
        <v>0</v>
      </c>
      <c r="CU170" s="463">
        <f t="shared" si="261"/>
        <v>0</v>
      </c>
      <c r="CV170" s="462">
        <f t="shared" si="262"/>
        <v>0</v>
      </c>
      <c r="CW170" s="432">
        <f t="shared" si="263"/>
        <v>0</v>
      </c>
      <c r="CX170" s="432">
        <f t="shared" si="264"/>
        <v>0</v>
      </c>
      <c r="CY170" s="432">
        <f t="shared" si="265"/>
        <v>0</v>
      </c>
      <c r="CZ170" s="463">
        <f t="shared" si="266"/>
        <v>0</v>
      </c>
      <c r="DA170" s="462">
        <f>'PTRM input'!O264</f>
        <v>0</v>
      </c>
      <c r="DB170" s="432">
        <f t="shared" si="267"/>
        <v>0</v>
      </c>
      <c r="DC170" s="432">
        <f t="shared" si="268"/>
        <v>0</v>
      </c>
      <c r="DD170" s="432">
        <f t="shared" si="269"/>
        <v>0</v>
      </c>
      <c r="DE170" s="432">
        <f t="shared" si="270"/>
        <v>0</v>
      </c>
      <c r="DF170" s="463">
        <f t="shared" si="271"/>
        <v>0</v>
      </c>
      <c r="DG170" s="462">
        <f t="shared" si="272"/>
        <v>0</v>
      </c>
      <c r="DH170" s="432">
        <f t="shared" si="273"/>
        <v>0</v>
      </c>
      <c r="DI170" s="432">
        <f t="shared" si="274"/>
        <v>0</v>
      </c>
      <c r="DJ170" s="432">
        <f t="shared" si="275"/>
        <v>0</v>
      </c>
      <c r="DK170" s="463">
        <f t="shared" si="276"/>
        <v>0</v>
      </c>
      <c r="DL170" s="462">
        <f>'PTRM input'!P264</f>
        <v>0</v>
      </c>
      <c r="DM170" s="432">
        <f t="shared" si="277"/>
        <v>0</v>
      </c>
      <c r="DN170" s="432">
        <f t="shared" si="278"/>
        <v>0</v>
      </c>
      <c r="DO170" s="432">
        <f t="shared" si="279"/>
        <v>0</v>
      </c>
      <c r="DP170" s="432">
        <f t="shared" si="280"/>
        <v>0</v>
      </c>
      <c r="DQ170" s="463">
        <f t="shared" si="281"/>
        <v>0</v>
      </c>
      <c r="DR170" s="462">
        <f t="shared" si="282"/>
        <v>0</v>
      </c>
      <c r="DS170" s="432">
        <f t="shared" si="283"/>
        <v>0</v>
      </c>
      <c r="DT170" s="432">
        <f t="shared" si="284"/>
        <v>0</v>
      </c>
      <c r="DU170" s="432">
        <f t="shared" si="285"/>
        <v>0</v>
      </c>
      <c r="DV170" s="463">
        <f t="shared" si="286"/>
        <v>0</v>
      </c>
      <c r="DW170" s="462">
        <f>'PTRM input'!Q264</f>
        <v>0</v>
      </c>
      <c r="DX170" s="432">
        <f t="shared" si="287"/>
        <v>0</v>
      </c>
      <c r="DY170" s="432">
        <f t="shared" si="288"/>
        <v>0</v>
      </c>
      <c r="DZ170" s="432">
        <f t="shared" si="289"/>
        <v>0</v>
      </c>
      <c r="EA170" s="432">
        <f t="shared" si="290"/>
        <v>0</v>
      </c>
      <c r="EB170" s="463">
        <f t="shared" si="291"/>
        <v>0</v>
      </c>
      <c r="EC170" s="462">
        <f t="shared" si="292"/>
        <v>0</v>
      </c>
      <c r="ED170" s="432">
        <f t="shared" si="293"/>
        <v>0</v>
      </c>
      <c r="EE170" s="432">
        <f t="shared" si="294"/>
        <v>0</v>
      </c>
      <c r="EF170" s="432">
        <f t="shared" si="295"/>
        <v>0</v>
      </c>
      <c r="EG170" s="463">
        <f t="shared" si="296"/>
        <v>0</v>
      </c>
      <c r="EH170" s="462">
        <f>'PTRM input'!R264</f>
        <v>0</v>
      </c>
      <c r="EI170" s="432">
        <f t="shared" si="297"/>
        <v>0</v>
      </c>
      <c r="EJ170" s="432">
        <f t="shared" si="298"/>
        <v>0</v>
      </c>
      <c r="EK170" s="432">
        <f t="shared" si="299"/>
        <v>0</v>
      </c>
      <c r="EL170" s="432">
        <f t="shared" si="300"/>
        <v>0</v>
      </c>
      <c r="EM170" s="463">
        <f t="shared" si="301"/>
        <v>0</v>
      </c>
      <c r="EN170" s="462">
        <f t="shared" si="302"/>
        <v>0</v>
      </c>
      <c r="EO170" s="432">
        <f t="shared" si="303"/>
        <v>0</v>
      </c>
      <c r="EP170" s="432">
        <f t="shared" si="304"/>
        <v>0</v>
      </c>
      <c r="EQ170" s="432">
        <f t="shared" si="305"/>
        <v>0</v>
      </c>
      <c r="ER170" s="463">
        <f t="shared" si="306"/>
        <v>0</v>
      </c>
      <c r="ES170" s="462">
        <f>'PTRM input'!S264</f>
        <v>0</v>
      </c>
      <c r="ET170" s="432">
        <f t="shared" si="307"/>
        <v>0</v>
      </c>
      <c r="EU170" s="432">
        <f t="shared" si="308"/>
        <v>0</v>
      </c>
      <c r="EV170" s="432">
        <f t="shared" si="309"/>
        <v>0</v>
      </c>
      <c r="EW170" s="432">
        <f t="shared" si="310"/>
        <v>0</v>
      </c>
      <c r="EX170" s="463">
        <f t="shared" si="311"/>
        <v>0</v>
      </c>
      <c r="EY170" s="462">
        <f t="shared" si="312"/>
        <v>0</v>
      </c>
      <c r="EZ170" s="432">
        <f t="shared" si="313"/>
        <v>0</v>
      </c>
      <c r="FA170" s="432">
        <f t="shared" si="314"/>
        <v>0</v>
      </c>
      <c r="FB170" s="432">
        <f t="shared" si="315"/>
        <v>0</v>
      </c>
      <c r="FC170" s="463">
        <f t="shared" si="316"/>
        <v>0</v>
      </c>
      <c r="FD170" s="462">
        <f>'PTRM input'!T264</f>
        <v>0</v>
      </c>
      <c r="FE170" s="432">
        <f t="shared" si="317"/>
        <v>0</v>
      </c>
      <c r="FF170" s="432">
        <f t="shared" si="318"/>
        <v>0</v>
      </c>
      <c r="FG170" s="432">
        <f t="shared" si="319"/>
        <v>0</v>
      </c>
      <c r="FH170" s="432">
        <f t="shared" si="320"/>
        <v>0</v>
      </c>
      <c r="FI170" s="463">
        <f t="shared" si="321"/>
        <v>0</v>
      </c>
      <c r="FJ170" s="462">
        <f t="shared" si="322"/>
        <v>0</v>
      </c>
      <c r="FK170" s="432">
        <f t="shared" si="323"/>
        <v>0</v>
      </c>
      <c r="FL170" s="432">
        <f t="shared" si="324"/>
        <v>0</v>
      </c>
      <c r="FM170" s="432">
        <f t="shared" si="325"/>
        <v>0</v>
      </c>
      <c r="FN170" s="463">
        <f t="shared" si="326"/>
        <v>0</v>
      </c>
      <c r="FO170" s="462">
        <f>'PTRM input'!U264</f>
        <v>0</v>
      </c>
      <c r="FP170" s="432">
        <f t="shared" si="327"/>
        <v>0</v>
      </c>
      <c r="FQ170" s="432">
        <f t="shared" si="328"/>
        <v>0</v>
      </c>
      <c r="FR170" s="432">
        <f t="shared" si="329"/>
        <v>0</v>
      </c>
      <c r="FS170" s="432">
        <f t="shared" si="330"/>
        <v>0</v>
      </c>
      <c r="FT170" s="463">
        <f t="shared" si="331"/>
        <v>0</v>
      </c>
      <c r="FU170" s="462">
        <f t="shared" si="332"/>
        <v>0</v>
      </c>
      <c r="FV170" s="432">
        <f t="shared" si="333"/>
        <v>0</v>
      </c>
      <c r="FW170" s="432">
        <f t="shared" si="334"/>
        <v>0</v>
      </c>
      <c r="FX170" s="432">
        <f t="shared" si="335"/>
        <v>0</v>
      </c>
      <c r="FY170" s="463">
        <f t="shared" si="336"/>
        <v>0</v>
      </c>
      <c r="FZ170" s="462">
        <f>'PTRM input'!V264</f>
        <v>0</v>
      </c>
      <c r="GA170" s="432">
        <f t="shared" si="337"/>
        <v>0</v>
      </c>
      <c r="GB170" s="432">
        <f t="shared" si="338"/>
        <v>0</v>
      </c>
      <c r="GC170" s="432">
        <f t="shared" si="339"/>
        <v>0</v>
      </c>
      <c r="GD170" s="432">
        <f t="shared" si="340"/>
        <v>0</v>
      </c>
      <c r="GE170" s="463">
        <f t="shared" si="341"/>
        <v>0</v>
      </c>
      <c r="GF170" s="462">
        <f t="shared" si="342"/>
        <v>0</v>
      </c>
      <c r="GG170" s="432">
        <f t="shared" si="343"/>
        <v>0</v>
      </c>
      <c r="GH170" s="432">
        <f t="shared" si="344"/>
        <v>0</v>
      </c>
      <c r="GI170" s="432">
        <f t="shared" si="345"/>
        <v>0</v>
      </c>
      <c r="GJ170" s="463">
        <f t="shared" si="346"/>
        <v>0</v>
      </c>
    </row>
    <row r="171" spans="1:192" s="4" customFormat="1" outlineLevel="1">
      <c r="A171" s="29"/>
      <c r="B171" s="29"/>
      <c r="C171" s="29"/>
      <c r="D171" s="29"/>
      <c r="E171" s="444" t="str">
        <f t="shared" si="7"/>
        <v>New Tariff 5</v>
      </c>
      <c r="F171" s="462">
        <f>'PTRM input'!F265</f>
        <v>0</v>
      </c>
      <c r="G171" s="432">
        <f t="shared" si="8"/>
        <v>0</v>
      </c>
      <c r="H171" s="432">
        <f t="shared" si="178"/>
        <v>0</v>
      </c>
      <c r="I171" s="432">
        <f t="shared" si="179"/>
        <v>0</v>
      </c>
      <c r="J171" s="432">
        <f t="shared" si="180"/>
        <v>0</v>
      </c>
      <c r="K171" s="463">
        <f t="shared" si="181"/>
        <v>0</v>
      </c>
      <c r="L171" s="462">
        <f t="shared" si="182"/>
        <v>0</v>
      </c>
      <c r="M171" s="432">
        <f t="shared" si="183"/>
        <v>0</v>
      </c>
      <c r="N171" s="432">
        <f t="shared" si="184"/>
        <v>0</v>
      </c>
      <c r="O171" s="432">
        <f t="shared" si="185"/>
        <v>0</v>
      </c>
      <c r="P171" s="463">
        <f t="shared" si="186"/>
        <v>0</v>
      </c>
      <c r="Q171" s="462">
        <f>'PTRM input'!G265</f>
        <v>0</v>
      </c>
      <c r="R171" s="432">
        <f t="shared" si="187"/>
        <v>0</v>
      </c>
      <c r="S171" s="432">
        <f t="shared" si="188"/>
        <v>0</v>
      </c>
      <c r="T171" s="432">
        <f t="shared" si="189"/>
        <v>0</v>
      </c>
      <c r="U171" s="432">
        <f t="shared" si="190"/>
        <v>0</v>
      </c>
      <c r="V171" s="463">
        <f t="shared" si="191"/>
        <v>0</v>
      </c>
      <c r="W171" s="462">
        <f t="shared" si="192"/>
        <v>0</v>
      </c>
      <c r="X171" s="432">
        <f t="shared" si="193"/>
        <v>0</v>
      </c>
      <c r="Y171" s="432">
        <f t="shared" si="194"/>
        <v>0</v>
      </c>
      <c r="Z171" s="432">
        <f t="shared" si="195"/>
        <v>0</v>
      </c>
      <c r="AA171" s="463">
        <f t="shared" si="196"/>
        <v>0</v>
      </c>
      <c r="AB171" s="462">
        <f>'PTRM input'!H265</f>
        <v>0</v>
      </c>
      <c r="AC171" s="432">
        <f t="shared" si="197"/>
        <v>0</v>
      </c>
      <c r="AD171" s="432">
        <f t="shared" si="198"/>
        <v>0</v>
      </c>
      <c r="AE171" s="432">
        <f t="shared" si="199"/>
        <v>0</v>
      </c>
      <c r="AF171" s="432">
        <f t="shared" si="200"/>
        <v>0</v>
      </c>
      <c r="AG171" s="463">
        <f t="shared" si="201"/>
        <v>0</v>
      </c>
      <c r="AH171" s="462">
        <f t="shared" si="202"/>
        <v>0</v>
      </c>
      <c r="AI171" s="432">
        <f t="shared" si="203"/>
        <v>0</v>
      </c>
      <c r="AJ171" s="432">
        <f t="shared" si="204"/>
        <v>0</v>
      </c>
      <c r="AK171" s="432">
        <f t="shared" si="205"/>
        <v>0</v>
      </c>
      <c r="AL171" s="463">
        <f t="shared" si="206"/>
        <v>0</v>
      </c>
      <c r="AM171" s="462">
        <f>'PTRM input'!I265</f>
        <v>0</v>
      </c>
      <c r="AN171" s="432">
        <f t="shared" si="207"/>
        <v>0</v>
      </c>
      <c r="AO171" s="432">
        <f t="shared" si="208"/>
        <v>0</v>
      </c>
      <c r="AP171" s="432">
        <f t="shared" si="209"/>
        <v>0</v>
      </c>
      <c r="AQ171" s="432">
        <f t="shared" si="210"/>
        <v>0</v>
      </c>
      <c r="AR171" s="463">
        <f t="shared" si="211"/>
        <v>0</v>
      </c>
      <c r="AS171" s="462">
        <f t="shared" si="212"/>
        <v>0</v>
      </c>
      <c r="AT171" s="432">
        <f t="shared" si="213"/>
        <v>0</v>
      </c>
      <c r="AU171" s="432">
        <f t="shared" si="214"/>
        <v>0</v>
      </c>
      <c r="AV171" s="432">
        <f t="shared" si="215"/>
        <v>0</v>
      </c>
      <c r="AW171" s="463">
        <f t="shared" si="216"/>
        <v>0</v>
      </c>
      <c r="AX171" s="462">
        <f>'PTRM input'!J265</f>
        <v>0</v>
      </c>
      <c r="AY171" s="432">
        <f t="shared" si="217"/>
        <v>0</v>
      </c>
      <c r="AZ171" s="432">
        <f t="shared" si="218"/>
        <v>0</v>
      </c>
      <c r="BA171" s="432">
        <f t="shared" si="219"/>
        <v>0</v>
      </c>
      <c r="BB171" s="432">
        <f t="shared" si="220"/>
        <v>0</v>
      </c>
      <c r="BC171" s="463">
        <f t="shared" si="221"/>
        <v>0</v>
      </c>
      <c r="BD171" s="462">
        <f t="shared" si="222"/>
        <v>0</v>
      </c>
      <c r="BE171" s="432">
        <f t="shared" si="223"/>
        <v>0</v>
      </c>
      <c r="BF171" s="432">
        <f t="shared" si="224"/>
        <v>0</v>
      </c>
      <c r="BG171" s="432">
        <f t="shared" si="225"/>
        <v>0</v>
      </c>
      <c r="BH171" s="463">
        <f t="shared" si="226"/>
        <v>0</v>
      </c>
      <c r="BI171" s="462">
        <f>'PTRM input'!K265</f>
        <v>0</v>
      </c>
      <c r="BJ171" s="432">
        <f t="shared" si="227"/>
        <v>0</v>
      </c>
      <c r="BK171" s="432">
        <f t="shared" si="228"/>
        <v>0</v>
      </c>
      <c r="BL171" s="432">
        <f t="shared" si="229"/>
        <v>0</v>
      </c>
      <c r="BM171" s="432">
        <f t="shared" si="230"/>
        <v>0</v>
      </c>
      <c r="BN171" s="463">
        <f t="shared" si="231"/>
        <v>0</v>
      </c>
      <c r="BO171" s="462">
        <f t="shared" si="232"/>
        <v>0</v>
      </c>
      <c r="BP171" s="432">
        <f t="shared" si="233"/>
        <v>0</v>
      </c>
      <c r="BQ171" s="432">
        <f t="shared" si="234"/>
        <v>0</v>
      </c>
      <c r="BR171" s="432">
        <f t="shared" si="235"/>
        <v>0</v>
      </c>
      <c r="BS171" s="463">
        <f t="shared" si="236"/>
        <v>0</v>
      </c>
      <c r="BT171" s="462">
        <f>'PTRM input'!L265</f>
        <v>0</v>
      </c>
      <c r="BU171" s="432">
        <f t="shared" si="237"/>
        <v>0</v>
      </c>
      <c r="BV171" s="432">
        <f t="shared" si="238"/>
        <v>0</v>
      </c>
      <c r="BW171" s="432">
        <f t="shared" si="239"/>
        <v>0</v>
      </c>
      <c r="BX171" s="432">
        <f t="shared" si="240"/>
        <v>0</v>
      </c>
      <c r="BY171" s="463">
        <f t="shared" si="241"/>
        <v>0</v>
      </c>
      <c r="BZ171" s="462">
        <f t="shared" si="242"/>
        <v>0</v>
      </c>
      <c r="CA171" s="432">
        <f t="shared" si="243"/>
        <v>0</v>
      </c>
      <c r="CB171" s="432">
        <f t="shared" si="244"/>
        <v>0</v>
      </c>
      <c r="CC171" s="432">
        <f t="shared" si="245"/>
        <v>0</v>
      </c>
      <c r="CD171" s="463">
        <f t="shared" si="246"/>
        <v>0</v>
      </c>
      <c r="CE171" s="462">
        <f>'PTRM input'!M265</f>
        <v>0</v>
      </c>
      <c r="CF171" s="432">
        <f t="shared" si="247"/>
        <v>0</v>
      </c>
      <c r="CG171" s="432">
        <f t="shared" si="248"/>
        <v>0</v>
      </c>
      <c r="CH171" s="432">
        <f t="shared" si="249"/>
        <v>0</v>
      </c>
      <c r="CI171" s="432">
        <f t="shared" si="250"/>
        <v>0</v>
      </c>
      <c r="CJ171" s="463">
        <f t="shared" si="251"/>
        <v>0</v>
      </c>
      <c r="CK171" s="462">
        <f t="shared" si="252"/>
        <v>0</v>
      </c>
      <c r="CL171" s="432">
        <f t="shared" si="253"/>
        <v>0</v>
      </c>
      <c r="CM171" s="432">
        <f t="shared" si="254"/>
        <v>0</v>
      </c>
      <c r="CN171" s="432">
        <f t="shared" si="255"/>
        <v>0</v>
      </c>
      <c r="CO171" s="463">
        <f t="shared" si="256"/>
        <v>0</v>
      </c>
      <c r="CP171" s="462">
        <f>'PTRM input'!N265</f>
        <v>0</v>
      </c>
      <c r="CQ171" s="432">
        <f t="shared" si="257"/>
        <v>0</v>
      </c>
      <c r="CR171" s="432">
        <f t="shared" si="258"/>
        <v>0</v>
      </c>
      <c r="CS171" s="432">
        <f t="shared" si="259"/>
        <v>0</v>
      </c>
      <c r="CT171" s="432">
        <f t="shared" si="260"/>
        <v>0</v>
      </c>
      <c r="CU171" s="463">
        <f t="shared" si="261"/>
        <v>0</v>
      </c>
      <c r="CV171" s="462">
        <f t="shared" si="262"/>
        <v>0</v>
      </c>
      <c r="CW171" s="432">
        <f t="shared" si="263"/>
        <v>0</v>
      </c>
      <c r="CX171" s="432">
        <f t="shared" si="264"/>
        <v>0</v>
      </c>
      <c r="CY171" s="432">
        <f t="shared" si="265"/>
        <v>0</v>
      </c>
      <c r="CZ171" s="463">
        <f t="shared" si="266"/>
        <v>0</v>
      </c>
      <c r="DA171" s="462">
        <f>'PTRM input'!O265</f>
        <v>0</v>
      </c>
      <c r="DB171" s="432">
        <f t="shared" si="267"/>
        <v>0</v>
      </c>
      <c r="DC171" s="432">
        <f t="shared" si="268"/>
        <v>0</v>
      </c>
      <c r="DD171" s="432">
        <f t="shared" si="269"/>
        <v>0</v>
      </c>
      <c r="DE171" s="432">
        <f t="shared" si="270"/>
        <v>0</v>
      </c>
      <c r="DF171" s="463">
        <f t="shared" si="271"/>
        <v>0</v>
      </c>
      <c r="DG171" s="462">
        <f t="shared" si="272"/>
        <v>0</v>
      </c>
      <c r="DH171" s="432">
        <f t="shared" si="273"/>
        <v>0</v>
      </c>
      <c r="DI171" s="432">
        <f t="shared" si="274"/>
        <v>0</v>
      </c>
      <c r="DJ171" s="432">
        <f t="shared" si="275"/>
        <v>0</v>
      </c>
      <c r="DK171" s="463">
        <f t="shared" si="276"/>
        <v>0</v>
      </c>
      <c r="DL171" s="462">
        <f>'PTRM input'!P265</f>
        <v>0</v>
      </c>
      <c r="DM171" s="432">
        <f t="shared" si="277"/>
        <v>0</v>
      </c>
      <c r="DN171" s="432">
        <f t="shared" si="278"/>
        <v>0</v>
      </c>
      <c r="DO171" s="432">
        <f t="shared" si="279"/>
        <v>0</v>
      </c>
      <c r="DP171" s="432">
        <f t="shared" si="280"/>
        <v>0</v>
      </c>
      <c r="DQ171" s="463">
        <f t="shared" si="281"/>
        <v>0</v>
      </c>
      <c r="DR171" s="462">
        <f t="shared" si="282"/>
        <v>0</v>
      </c>
      <c r="DS171" s="432">
        <f t="shared" si="283"/>
        <v>0</v>
      </c>
      <c r="DT171" s="432">
        <f t="shared" si="284"/>
        <v>0</v>
      </c>
      <c r="DU171" s="432">
        <f t="shared" si="285"/>
        <v>0</v>
      </c>
      <c r="DV171" s="463">
        <f t="shared" si="286"/>
        <v>0</v>
      </c>
      <c r="DW171" s="462">
        <f>'PTRM input'!Q265</f>
        <v>0</v>
      </c>
      <c r="DX171" s="432">
        <f t="shared" si="287"/>
        <v>0</v>
      </c>
      <c r="DY171" s="432">
        <f t="shared" si="288"/>
        <v>0</v>
      </c>
      <c r="DZ171" s="432">
        <f t="shared" si="289"/>
        <v>0</v>
      </c>
      <c r="EA171" s="432">
        <f t="shared" si="290"/>
        <v>0</v>
      </c>
      <c r="EB171" s="463">
        <f t="shared" si="291"/>
        <v>0</v>
      </c>
      <c r="EC171" s="462">
        <f t="shared" si="292"/>
        <v>0</v>
      </c>
      <c r="ED171" s="432">
        <f t="shared" si="293"/>
        <v>0</v>
      </c>
      <c r="EE171" s="432">
        <f t="shared" si="294"/>
        <v>0</v>
      </c>
      <c r="EF171" s="432">
        <f t="shared" si="295"/>
        <v>0</v>
      </c>
      <c r="EG171" s="463">
        <f t="shared" si="296"/>
        <v>0</v>
      </c>
      <c r="EH171" s="462">
        <f>'PTRM input'!R265</f>
        <v>0</v>
      </c>
      <c r="EI171" s="432">
        <f t="shared" si="297"/>
        <v>0</v>
      </c>
      <c r="EJ171" s="432">
        <f t="shared" si="298"/>
        <v>0</v>
      </c>
      <c r="EK171" s="432">
        <f t="shared" si="299"/>
        <v>0</v>
      </c>
      <c r="EL171" s="432">
        <f t="shared" si="300"/>
        <v>0</v>
      </c>
      <c r="EM171" s="463">
        <f t="shared" si="301"/>
        <v>0</v>
      </c>
      <c r="EN171" s="462">
        <f t="shared" si="302"/>
        <v>0</v>
      </c>
      <c r="EO171" s="432">
        <f t="shared" si="303"/>
        <v>0</v>
      </c>
      <c r="EP171" s="432">
        <f t="shared" si="304"/>
        <v>0</v>
      </c>
      <c r="EQ171" s="432">
        <f t="shared" si="305"/>
        <v>0</v>
      </c>
      <c r="ER171" s="463">
        <f t="shared" si="306"/>
        <v>0</v>
      </c>
      <c r="ES171" s="462">
        <f>'PTRM input'!S265</f>
        <v>0</v>
      </c>
      <c r="ET171" s="432">
        <f t="shared" si="307"/>
        <v>0</v>
      </c>
      <c r="EU171" s="432">
        <f t="shared" si="308"/>
        <v>0</v>
      </c>
      <c r="EV171" s="432">
        <f t="shared" si="309"/>
        <v>0</v>
      </c>
      <c r="EW171" s="432">
        <f t="shared" si="310"/>
        <v>0</v>
      </c>
      <c r="EX171" s="463">
        <f t="shared" si="311"/>
        <v>0</v>
      </c>
      <c r="EY171" s="462">
        <f t="shared" si="312"/>
        <v>0</v>
      </c>
      <c r="EZ171" s="432">
        <f t="shared" si="313"/>
        <v>0</v>
      </c>
      <c r="FA171" s="432">
        <f t="shared" si="314"/>
        <v>0</v>
      </c>
      <c r="FB171" s="432">
        <f t="shared" si="315"/>
        <v>0</v>
      </c>
      <c r="FC171" s="463">
        <f t="shared" si="316"/>
        <v>0</v>
      </c>
      <c r="FD171" s="462">
        <f>'PTRM input'!T265</f>
        <v>0</v>
      </c>
      <c r="FE171" s="432">
        <f t="shared" si="317"/>
        <v>0</v>
      </c>
      <c r="FF171" s="432">
        <f t="shared" si="318"/>
        <v>0</v>
      </c>
      <c r="FG171" s="432">
        <f t="shared" si="319"/>
        <v>0</v>
      </c>
      <c r="FH171" s="432">
        <f t="shared" si="320"/>
        <v>0</v>
      </c>
      <c r="FI171" s="463">
        <f t="shared" si="321"/>
        <v>0</v>
      </c>
      <c r="FJ171" s="462">
        <f t="shared" si="322"/>
        <v>0</v>
      </c>
      <c r="FK171" s="432">
        <f t="shared" si="323"/>
        <v>0</v>
      </c>
      <c r="FL171" s="432">
        <f t="shared" si="324"/>
        <v>0</v>
      </c>
      <c r="FM171" s="432">
        <f t="shared" si="325"/>
        <v>0</v>
      </c>
      <c r="FN171" s="463">
        <f t="shared" si="326"/>
        <v>0</v>
      </c>
      <c r="FO171" s="462">
        <f>'PTRM input'!U265</f>
        <v>0</v>
      </c>
      <c r="FP171" s="432">
        <f t="shared" si="327"/>
        <v>0</v>
      </c>
      <c r="FQ171" s="432">
        <f t="shared" si="328"/>
        <v>0</v>
      </c>
      <c r="FR171" s="432">
        <f t="shared" si="329"/>
        <v>0</v>
      </c>
      <c r="FS171" s="432">
        <f t="shared" si="330"/>
        <v>0</v>
      </c>
      <c r="FT171" s="463">
        <f t="shared" si="331"/>
        <v>0</v>
      </c>
      <c r="FU171" s="462">
        <f t="shared" si="332"/>
        <v>0</v>
      </c>
      <c r="FV171" s="432">
        <f t="shared" si="333"/>
        <v>0</v>
      </c>
      <c r="FW171" s="432">
        <f t="shared" si="334"/>
        <v>0</v>
      </c>
      <c r="FX171" s="432">
        <f t="shared" si="335"/>
        <v>0</v>
      </c>
      <c r="FY171" s="463">
        <f t="shared" si="336"/>
        <v>0</v>
      </c>
      <c r="FZ171" s="462">
        <f>'PTRM input'!V265</f>
        <v>0</v>
      </c>
      <c r="GA171" s="432">
        <f t="shared" si="337"/>
        <v>0</v>
      </c>
      <c r="GB171" s="432">
        <f t="shared" si="338"/>
        <v>0</v>
      </c>
      <c r="GC171" s="432">
        <f t="shared" si="339"/>
        <v>0</v>
      </c>
      <c r="GD171" s="432">
        <f t="shared" si="340"/>
        <v>0</v>
      </c>
      <c r="GE171" s="463">
        <f t="shared" si="341"/>
        <v>0</v>
      </c>
      <c r="GF171" s="462">
        <f t="shared" si="342"/>
        <v>0</v>
      </c>
      <c r="GG171" s="432">
        <f t="shared" si="343"/>
        <v>0</v>
      </c>
      <c r="GH171" s="432">
        <f t="shared" si="344"/>
        <v>0</v>
      </c>
      <c r="GI171" s="432">
        <f t="shared" si="345"/>
        <v>0</v>
      </c>
      <c r="GJ171" s="463">
        <f t="shared" si="346"/>
        <v>0</v>
      </c>
    </row>
    <row r="172" spans="1:192" s="4" customFormat="1" outlineLevel="1">
      <c r="A172" s="29"/>
      <c r="B172" s="29"/>
      <c r="C172" s="29"/>
      <c r="D172" s="29"/>
      <c r="E172" s="444" t="str">
        <f t="shared" si="7"/>
        <v>New Tariff 6</v>
      </c>
      <c r="F172" s="462">
        <f>'PTRM input'!F266</f>
        <v>0</v>
      </c>
      <c r="G172" s="432">
        <f t="shared" si="8"/>
        <v>0</v>
      </c>
      <c r="H172" s="432">
        <f t="shared" si="178"/>
        <v>0</v>
      </c>
      <c r="I172" s="432">
        <f t="shared" si="179"/>
        <v>0</v>
      </c>
      <c r="J172" s="432">
        <f t="shared" si="180"/>
        <v>0</v>
      </c>
      <c r="K172" s="463">
        <f t="shared" si="181"/>
        <v>0</v>
      </c>
      <c r="L172" s="462">
        <f t="shared" si="182"/>
        <v>0</v>
      </c>
      <c r="M172" s="432">
        <f t="shared" si="183"/>
        <v>0</v>
      </c>
      <c r="N172" s="432">
        <f t="shared" si="184"/>
        <v>0</v>
      </c>
      <c r="O172" s="432">
        <f t="shared" si="185"/>
        <v>0</v>
      </c>
      <c r="P172" s="463">
        <f t="shared" si="186"/>
        <v>0</v>
      </c>
      <c r="Q172" s="462">
        <f>'PTRM input'!G266</f>
        <v>0</v>
      </c>
      <c r="R172" s="432">
        <f t="shared" si="187"/>
        <v>0</v>
      </c>
      <c r="S172" s="432">
        <f t="shared" si="188"/>
        <v>0</v>
      </c>
      <c r="T172" s="432">
        <f t="shared" si="189"/>
        <v>0</v>
      </c>
      <c r="U172" s="432">
        <f t="shared" si="190"/>
        <v>0</v>
      </c>
      <c r="V172" s="463">
        <f t="shared" si="191"/>
        <v>0</v>
      </c>
      <c r="W172" s="462">
        <f t="shared" si="192"/>
        <v>0</v>
      </c>
      <c r="X172" s="432">
        <f t="shared" si="193"/>
        <v>0</v>
      </c>
      <c r="Y172" s="432">
        <f t="shared" si="194"/>
        <v>0</v>
      </c>
      <c r="Z172" s="432">
        <f t="shared" si="195"/>
        <v>0</v>
      </c>
      <c r="AA172" s="463">
        <f t="shared" si="196"/>
        <v>0</v>
      </c>
      <c r="AB172" s="462">
        <f>'PTRM input'!H266</f>
        <v>0</v>
      </c>
      <c r="AC172" s="432">
        <f t="shared" si="197"/>
        <v>0</v>
      </c>
      <c r="AD172" s="432">
        <f t="shared" si="198"/>
        <v>0</v>
      </c>
      <c r="AE172" s="432">
        <f t="shared" si="199"/>
        <v>0</v>
      </c>
      <c r="AF172" s="432">
        <f t="shared" si="200"/>
        <v>0</v>
      </c>
      <c r="AG172" s="463">
        <f t="shared" si="201"/>
        <v>0</v>
      </c>
      <c r="AH172" s="462">
        <f t="shared" si="202"/>
        <v>0</v>
      </c>
      <c r="AI172" s="432">
        <f t="shared" si="203"/>
        <v>0</v>
      </c>
      <c r="AJ172" s="432">
        <f t="shared" si="204"/>
        <v>0</v>
      </c>
      <c r="AK172" s="432">
        <f t="shared" si="205"/>
        <v>0</v>
      </c>
      <c r="AL172" s="463">
        <f t="shared" si="206"/>
        <v>0</v>
      </c>
      <c r="AM172" s="462">
        <f>'PTRM input'!I266</f>
        <v>0</v>
      </c>
      <c r="AN172" s="432">
        <f t="shared" si="207"/>
        <v>0</v>
      </c>
      <c r="AO172" s="432">
        <f t="shared" si="208"/>
        <v>0</v>
      </c>
      <c r="AP172" s="432">
        <f t="shared" si="209"/>
        <v>0</v>
      </c>
      <c r="AQ172" s="432">
        <f t="shared" si="210"/>
        <v>0</v>
      </c>
      <c r="AR172" s="463">
        <f t="shared" si="211"/>
        <v>0</v>
      </c>
      <c r="AS172" s="462">
        <f t="shared" si="212"/>
        <v>0</v>
      </c>
      <c r="AT172" s="432">
        <f t="shared" si="213"/>
        <v>0</v>
      </c>
      <c r="AU172" s="432">
        <f t="shared" si="214"/>
        <v>0</v>
      </c>
      <c r="AV172" s="432">
        <f t="shared" si="215"/>
        <v>0</v>
      </c>
      <c r="AW172" s="463">
        <f t="shared" si="216"/>
        <v>0</v>
      </c>
      <c r="AX172" s="462">
        <f>'PTRM input'!J266</f>
        <v>0</v>
      </c>
      <c r="AY172" s="432">
        <f t="shared" si="217"/>
        <v>0</v>
      </c>
      <c r="AZ172" s="432">
        <f t="shared" si="218"/>
        <v>0</v>
      </c>
      <c r="BA172" s="432">
        <f t="shared" si="219"/>
        <v>0</v>
      </c>
      <c r="BB172" s="432">
        <f t="shared" si="220"/>
        <v>0</v>
      </c>
      <c r="BC172" s="463">
        <f t="shared" si="221"/>
        <v>0</v>
      </c>
      <c r="BD172" s="462">
        <f t="shared" si="222"/>
        <v>0</v>
      </c>
      <c r="BE172" s="432">
        <f t="shared" si="223"/>
        <v>0</v>
      </c>
      <c r="BF172" s="432">
        <f t="shared" si="224"/>
        <v>0</v>
      </c>
      <c r="BG172" s="432">
        <f t="shared" si="225"/>
        <v>0</v>
      </c>
      <c r="BH172" s="463">
        <f t="shared" si="226"/>
        <v>0</v>
      </c>
      <c r="BI172" s="462">
        <f>'PTRM input'!K266</f>
        <v>0</v>
      </c>
      <c r="BJ172" s="432">
        <f t="shared" si="227"/>
        <v>0</v>
      </c>
      <c r="BK172" s="432">
        <f t="shared" si="228"/>
        <v>0</v>
      </c>
      <c r="BL172" s="432">
        <f t="shared" si="229"/>
        <v>0</v>
      </c>
      <c r="BM172" s="432">
        <f t="shared" si="230"/>
        <v>0</v>
      </c>
      <c r="BN172" s="463">
        <f t="shared" si="231"/>
        <v>0</v>
      </c>
      <c r="BO172" s="462">
        <f t="shared" si="232"/>
        <v>0</v>
      </c>
      <c r="BP172" s="432">
        <f t="shared" si="233"/>
        <v>0</v>
      </c>
      <c r="BQ172" s="432">
        <f t="shared" si="234"/>
        <v>0</v>
      </c>
      <c r="BR172" s="432">
        <f t="shared" si="235"/>
        <v>0</v>
      </c>
      <c r="BS172" s="463">
        <f t="shared" si="236"/>
        <v>0</v>
      </c>
      <c r="BT172" s="462">
        <f>'PTRM input'!L266</f>
        <v>0</v>
      </c>
      <c r="BU172" s="432">
        <f t="shared" si="237"/>
        <v>0</v>
      </c>
      <c r="BV172" s="432">
        <f t="shared" si="238"/>
        <v>0</v>
      </c>
      <c r="BW172" s="432">
        <f t="shared" si="239"/>
        <v>0</v>
      </c>
      <c r="BX172" s="432">
        <f t="shared" si="240"/>
        <v>0</v>
      </c>
      <c r="BY172" s="463">
        <f t="shared" si="241"/>
        <v>0</v>
      </c>
      <c r="BZ172" s="462">
        <f t="shared" si="242"/>
        <v>0</v>
      </c>
      <c r="CA172" s="432">
        <f t="shared" si="243"/>
        <v>0</v>
      </c>
      <c r="CB172" s="432">
        <f t="shared" si="244"/>
        <v>0</v>
      </c>
      <c r="CC172" s="432">
        <f t="shared" si="245"/>
        <v>0</v>
      </c>
      <c r="CD172" s="463">
        <f t="shared" si="246"/>
        <v>0</v>
      </c>
      <c r="CE172" s="462">
        <f>'PTRM input'!M266</f>
        <v>0</v>
      </c>
      <c r="CF172" s="432">
        <f t="shared" si="247"/>
        <v>0</v>
      </c>
      <c r="CG172" s="432">
        <f t="shared" si="248"/>
        <v>0</v>
      </c>
      <c r="CH172" s="432">
        <f t="shared" si="249"/>
        <v>0</v>
      </c>
      <c r="CI172" s="432">
        <f t="shared" si="250"/>
        <v>0</v>
      </c>
      <c r="CJ172" s="463">
        <f t="shared" si="251"/>
        <v>0</v>
      </c>
      <c r="CK172" s="462">
        <f t="shared" si="252"/>
        <v>0</v>
      </c>
      <c r="CL172" s="432">
        <f t="shared" si="253"/>
        <v>0</v>
      </c>
      <c r="CM172" s="432">
        <f t="shared" si="254"/>
        <v>0</v>
      </c>
      <c r="CN172" s="432">
        <f t="shared" si="255"/>
        <v>0</v>
      </c>
      <c r="CO172" s="463">
        <f t="shared" si="256"/>
        <v>0</v>
      </c>
      <c r="CP172" s="462">
        <f>'PTRM input'!N266</f>
        <v>0</v>
      </c>
      <c r="CQ172" s="432">
        <f t="shared" si="257"/>
        <v>0</v>
      </c>
      <c r="CR172" s="432">
        <f t="shared" si="258"/>
        <v>0</v>
      </c>
      <c r="CS172" s="432">
        <f t="shared" si="259"/>
        <v>0</v>
      </c>
      <c r="CT172" s="432">
        <f t="shared" si="260"/>
        <v>0</v>
      </c>
      <c r="CU172" s="463">
        <f t="shared" si="261"/>
        <v>0</v>
      </c>
      <c r="CV172" s="462">
        <f t="shared" si="262"/>
        <v>0</v>
      </c>
      <c r="CW172" s="432">
        <f t="shared" si="263"/>
        <v>0</v>
      </c>
      <c r="CX172" s="432">
        <f t="shared" si="264"/>
        <v>0</v>
      </c>
      <c r="CY172" s="432">
        <f t="shared" si="265"/>
        <v>0</v>
      </c>
      <c r="CZ172" s="463">
        <f t="shared" si="266"/>
        <v>0</v>
      </c>
      <c r="DA172" s="462">
        <f>'PTRM input'!O266</f>
        <v>0</v>
      </c>
      <c r="DB172" s="432">
        <f t="shared" si="267"/>
        <v>0</v>
      </c>
      <c r="DC172" s="432">
        <f t="shared" si="268"/>
        <v>0</v>
      </c>
      <c r="DD172" s="432">
        <f t="shared" si="269"/>
        <v>0</v>
      </c>
      <c r="DE172" s="432">
        <f t="shared" si="270"/>
        <v>0</v>
      </c>
      <c r="DF172" s="463">
        <f t="shared" si="271"/>
        <v>0</v>
      </c>
      <c r="DG172" s="462">
        <f t="shared" si="272"/>
        <v>0</v>
      </c>
      <c r="DH172" s="432">
        <f t="shared" si="273"/>
        <v>0</v>
      </c>
      <c r="DI172" s="432">
        <f t="shared" si="274"/>
        <v>0</v>
      </c>
      <c r="DJ172" s="432">
        <f t="shared" si="275"/>
        <v>0</v>
      </c>
      <c r="DK172" s="463">
        <f t="shared" si="276"/>
        <v>0</v>
      </c>
      <c r="DL172" s="462">
        <f>'PTRM input'!P266</f>
        <v>0</v>
      </c>
      <c r="DM172" s="432">
        <f t="shared" si="277"/>
        <v>0</v>
      </c>
      <c r="DN172" s="432">
        <f t="shared" si="278"/>
        <v>0</v>
      </c>
      <c r="DO172" s="432">
        <f t="shared" si="279"/>
        <v>0</v>
      </c>
      <c r="DP172" s="432">
        <f t="shared" si="280"/>
        <v>0</v>
      </c>
      <c r="DQ172" s="463">
        <f t="shared" si="281"/>
        <v>0</v>
      </c>
      <c r="DR172" s="462">
        <f t="shared" si="282"/>
        <v>0</v>
      </c>
      <c r="DS172" s="432">
        <f t="shared" si="283"/>
        <v>0</v>
      </c>
      <c r="DT172" s="432">
        <f t="shared" si="284"/>
        <v>0</v>
      </c>
      <c r="DU172" s="432">
        <f t="shared" si="285"/>
        <v>0</v>
      </c>
      <c r="DV172" s="463">
        <f t="shared" si="286"/>
        <v>0</v>
      </c>
      <c r="DW172" s="462">
        <f>'PTRM input'!Q266</f>
        <v>0</v>
      </c>
      <c r="DX172" s="432">
        <f t="shared" si="287"/>
        <v>0</v>
      </c>
      <c r="DY172" s="432">
        <f t="shared" si="288"/>
        <v>0</v>
      </c>
      <c r="DZ172" s="432">
        <f t="shared" si="289"/>
        <v>0</v>
      </c>
      <c r="EA172" s="432">
        <f t="shared" si="290"/>
        <v>0</v>
      </c>
      <c r="EB172" s="463">
        <f t="shared" si="291"/>
        <v>0</v>
      </c>
      <c r="EC172" s="462">
        <f t="shared" si="292"/>
        <v>0</v>
      </c>
      <c r="ED172" s="432">
        <f t="shared" si="293"/>
        <v>0</v>
      </c>
      <c r="EE172" s="432">
        <f t="shared" si="294"/>
        <v>0</v>
      </c>
      <c r="EF172" s="432">
        <f t="shared" si="295"/>
        <v>0</v>
      </c>
      <c r="EG172" s="463">
        <f t="shared" si="296"/>
        <v>0</v>
      </c>
      <c r="EH172" s="462">
        <f>'PTRM input'!R266</f>
        <v>0</v>
      </c>
      <c r="EI172" s="432">
        <f t="shared" si="297"/>
        <v>0</v>
      </c>
      <c r="EJ172" s="432">
        <f t="shared" si="298"/>
        <v>0</v>
      </c>
      <c r="EK172" s="432">
        <f t="shared" si="299"/>
        <v>0</v>
      </c>
      <c r="EL172" s="432">
        <f t="shared" si="300"/>
        <v>0</v>
      </c>
      <c r="EM172" s="463">
        <f t="shared" si="301"/>
        <v>0</v>
      </c>
      <c r="EN172" s="462">
        <f t="shared" si="302"/>
        <v>0</v>
      </c>
      <c r="EO172" s="432">
        <f t="shared" si="303"/>
        <v>0</v>
      </c>
      <c r="EP172" s="432">
        <f t="shared" si="304"/>
        <v>0</v>
      </c>
      <c r="EQ172" s="432">
        <f t="shared" si="305"/>
        <v>0</v>
      </c>
      <c r="ER172" s="463">
        <f t="shared" si="306"/>
        <v>0</v>
      </c>
      <c r="ES172" s="462">
        <f>'PTRM input'!S266</f>
        <v>0</v>
      </c>
      <c r="ET172" s="432">
        <f t="shared" si="307"/>
        <v>0</v>
      </c>
      <c r="EU172" s="432">
        <f t="shared" si="308"/>
        <v>0</v>
      </c>
      <c r="EV172" s="432">
        <f t="shared" si="309"/>
        <v>0</v>
      </c>
      <c r="EW172" s="432">
        <f t="shared" si="310"/>
        <v>0</v>
      </c>
      <c r="EX172" s="463">
        <f t="shared" si="311"/>
        <v>0</v>
      </c>
      <c r="EY172" s="462">
        <f t="shared" si="312"/>
        <v>0</v>
      </c>
      <c r="EZ172" s="432">
        <f t="shared" si="313"/>
        <v>0</v>
      </c>
      <c r="FA172" s="432">
        <f t="shared" si="314"/>
        <v>0</v>
      </c>
      <c r="FB172" s="432">
        <f t="shared" si="315"/>
        <v>0</v>
      </c>
      <c r="FC172" s="463">
        <f t="shared" si="316"/>
        <v>0</v>
      </c>
      <c r="FD172" s="462">
        <f>'PTRM input'!T266</f>
        <v>0</v>
      </c>
      <c r="FE172" s="432">
        <f t="shared" si="317"/>
        <v>0</v>
      </c>
      <c r="FF172" s="432">
        <f t="shared" si="318"/>
        <v>0</v>
      </c>
      <c r="FG172" s="432">
        <f t="shared" si="319"/>
        <v>0</v>
      </c>
      <c r="FH172" s="432">
        <f t="shared" si="320"/>
        <v>0</v>
      </c>
      <c r="FI172" s="463">
        <f t="shared" si="321"/>
        <v>0</v>
      </c>
      <c r="FJ172" s="462">
        <f t="shared" si="322"/>
        <v>0</v>
      </c>
      <c r="FK172" s="432">
        <f t="shared" si="323"/>
        <v>0</v>
      </c>
      <c r="FL172" s="432">
        <f t="shared" si="324"/>
        <v>0</v>
      </c>
      <c r="FM172" s="432">
        <f t="shared" si="325"/>
        <v>0</v>
      </c>
      <c r="FN172" s="463">
        <f t="shared" si="326"/>
        <v>0</v>
      </c>
      <c r="FO172" s="462">
        <f>'PTRM input'!U266</f>
        <v>0</v>
      </c>
      <c r="FP172" s="432">
        <f t="shared" si="327"/>
        <v>0</v>
      </c>
      <c r="FQ172" s="432">
        <f t="shared" si="328"/>
        <v>0</v>
      </c>
      <c r="FR172" s="432">
        <f t="shared" si="329"/>
        <v>0</v>
      </c>
      <c r="FS172" s="432">
        <f t="shared" si="330"/>
        <v>0</v>
      </c>
      <c r="FT172" s="463">
        <f t="shared" si="331"/>
        <v>0</v>
      </c>
      <c r="FU172" s="462">
        <f t="shared" si="332"/>
        <v>0</v>
      </c>
      <c r="FV172" s="432">
        <f t="shared" si="333"/>
        <v>0</v>
      </c>
      <c r="FW172" s="432">
        <f t="shared" si="334"/>
        <v>0</v>
      </c>
      <c r="FX172" s="432">
        <f t="shared" si="335"/>
        <v>0</v>
      </c>
      <c r="FY172" s="463">
        <f t="shared" si="336"/>
        <v>0</v>
      </c>
      <c r="FZ172" s="462">
        <f>'PTRM input'!V266</f>
        <v>0</v>
      </c>
      <c r="GA172" s="432">
        <f t="shared" si="337"/>
        <v>0</v>
      </c>
      <c r="GB172" s="432">
        <f t="shared" si="338"/>
        <v>0</v>
      </c>
      <c r="GC172" s="432">
        <f t="shared" si="339"/>
        <v>0</v>
      </c>
      <c r="GD172" s="432">
        <f t="shared" si="340"/>
        <v>0</v>
      </c>
      <c r="GE172" s="463">
        <f t="shared" si="341"/>
        <v>0</v>
      </c>
      <c r="GF172" s="462">
        <f t="shared" si="342"/>
        <v>0</v>
      </c>
      <c r="GG172" s="432">
        <f t="shared" si="343"/>
        <v>0</v>
      </c>
      <c r="GH172" s="432">
        <f t="shared" si="344"/>
        <v>0</v>
      </c>
      <c r="GI172" s="432">
        <f t="shared" si="345"/>
        <v>0</v>
      </c>
      <c r="GJ172" s="463">
        <f t="shared" si="346"/>
        <v>0</v>
      </c>
    </row>
    <row r="173" spans="1:192" s="4" customFormat="1" outlineLevel="1">
      <c r="A173" s="29"/>
      <c r="B173" s="29"/>
      <c r="C173" s="29"/>
      <c r="D173" s="29"/>
      <c r="E173" s="444" t="str">
        <f t="shared" si="7"/>
        <v>New Tariff 7</v>
      </c>
      <c r="F173" s="462">
        <f>'PTRM input'!F267</f>
        <v>0</v>
      </c>
      <c r="G173" s="432">
        <f t="shared" si="8"/>
        <v>0</v>
      </c>
      <c r="H173" s="432">
        <f t="shared" si="178"/>
        <v>0</v>
      </c>
      <c r="I173" s="432">
        <f t="shared" si="179"/>
        <v>0</v>
      </c>
      <c r="J173" s="432">
        <f t="shared" si="180"/>
        <v>0</v>
      </c>
      <c r="K173" s="463">
        <f t="shared" si="181"/>
        <v>0</v>
      </c>
      <c r="L173" s="462">
        <f t="shared" si="182"/>
        <v>0</v>
      </c>
      <c r="M173" s="432">
        <f t="shared" si="183"/>
        <v>0</v>
      </c>
      <c r="N173" s="432">
        <f t="shared" si="184"/>
        <v>0</v>
      </c>
      <c r="O173" s="432">
        <f t="shared" si="185"/>
        <v>0</v>
      </c>
      <c r="P173" s="463">
        <f t="shared" si="186"/>
        <v>0</v>
      </c>
      <c r="Q173" s="462">
        <f>'PTRM input'!G267</f>
        <v>0</v>
      </c>
      <c r="R173" s="432">
        <f t="shared" si="187"/>
        <v>0</v>
      </c>
      <c r="S173" s="432">
        <f t="shared" si="188"/>
        <v>0</v>
      </c>
      <c r="T173" s="432">
        <f t="shared" si="189"/>
        <v>0</v>
      </c>
      <c r="U173" s="432">
        <f t="shared" si="190"/>
        <v>0</v>
      </c>
      <c r="V173" s="463">
        <f t="shared" si="191"/>
        <v>0</v>
      </c>
      <c r="W173" s="462">
        <f t="shared" si="192"/>
        <v>0</v>
      </c>
      <c r="X173" s="432">
        <f t="shared" si="193"/>
        <v>0</v>
      </c>
      <c r="Y173" s="432">
        <f t="shared" si="194"/>
        <v>0</v>
      </c>
      <c r="Z173" s="432">
        <f t="shared" si="195"/>
        <v>0</v>
      </c>
      <c r="AA173" s="463">
        <f t="shared" si="196"/>
        <v>0</v>
      </c>
      <c r="AB173" s="462">
        <f>'PTRM input'!H267</f>
        <v>0</v>
      </c>
      <c r="AC173" s="432">
        <f t="shared" si="197"/>
        <v>0</v>
      </c>
      <c r="AD173" s="432">
        <f t="shared" si="198"/>
        <v>0</v>
      </c>
      <c r="AE173" s="432">
        <f t="shared" si="199"/>
        <v>0</v>
      </c>
      <c r="AF173" s="432">
        <f t="shared" si="200"/>
        <v>0</v>
      </c>
      <c r="AG173" s="463">
        <f t="shared" si="201"/>
        <v>0</v>
      </c>
      <c r="AH173" s="462">
        <f t="shared" si="202"/>
        <v>0</v>
      </c>
      <c r="AI173" s="432">
        <f t="shared" si="203"/>
        <v>0</v>
      </c>
      <c r="AJ173" s="432">
        <f t="shared" si="204"/>
        <v>0</v>
      </c>
      <c r="AK173" s="432">
        <f t="shared" si="205"/>
        <v>0</v>
      </c>
      <c r="AL173" s="463">
        <f t="shared" si="206"/>
        <v>0</v>
      </c>
      <c r="AM173" s="462">
        <f>'PTRM input'!I267</f>
        <v>0</v>
      </c>
      <c r="AN173" s="432">
        <f t="shared" si="207"/>
        <v>0</v>
      </c>
      <c r="AO173" s="432">
        <f t="shared" si="208"/>
        <v>0</v>
      </c>
      <c r="AP173" s="432">
        <f t="shared" si="209"/>
        <v>0</v>
      </c>
      <c r="AQ173" s="432">
        <f t="shared" si="210"/>
        <v>0</v>
      </c>
      <c r="AR173" s="463">
        <f t="shared" si="211"/>
        <v>0</v>
      </c>
      <c r="AS173" s="462">
        <f t="shared" si="212"/>
        <v>0</v>
      </c>
      <c r="AT173" s="432">
        <f t="shared" si="213"/>
        <v>0</v>
      </c>
      <c r="AU173" s="432">
        <f t="shared" si="214"/>
        <v>0</v>
      </c>
      <c r="AV173" s="432">
        <f t="shared" si="215"/>
        <v>0</v>
      </c>
      <c r="AW173" s="463">
        <f t="shared" si="216"/>
        <v>0</v>
      </c>
      <c r="AX173" s="462">
        <f>'PTRM input'!J267</f>
        <v>0</v>
      </c>
      <c r="AY173" s="432">
        <f t="shared" si="217"/>
        <v>0</v>
      </c>
      <c r="AZ173" s="432">
        <f t="shared" si="218"/>
        <v>0</v>
      </c>
      <c r="BA173" s="432">
        <f t="shared" si="219"/>
        <v>0</v>
      </c>
      <c r="BB173" s="432">
        <f t="shared" si="220"/>
        <v>0</v>
      </c>
      <c r="BC173" s="463">
        <f t="shared" si="221"/>
        <v>0</v>
      </c>
      <c r="BD173" s="462">
        <f t="shared" si="222"/>
        <v>0</v>
      </c>
      <c r="BE173" s="432">
        <f t="shared" si="223"/>
        <v>0</v>
      </c>
      <c r="BF173" s="432">
        <f t="shared" si="224"/>
        <v>0</v>
      </c>
      <c r="BG173" s="432">
        <f t="shared" si="225"/>
        <v>0</v>
      </c>
      <c r="BH173" s="463">
        <f t="shared" si="226"/>
        <v>0</v>
      </c>
      <c r="BI173" s="462">
        <f>'PTRM input'!K267</f>
        <v>0</v>
      </c>
      <c r="BJ173" s="432">
        <f t="shared" si="227"/>
        <v>0</v>
      </c>
      <c r="BK173" s="432">
        <f t="shared" si="228"/>
        <v>0</v>
      </c>
      <c r="BL173" s="432">
        <f t="shared" si="229"/>
        <v>0</v>
      </c>
      <c r="BM173" s="432">
        <f t="shared" si="230"/>
        <v>0</v>
      </c>
      <c r="BN173" s="463">
        <f t="shared" si="231"/>
        <v>0</v>
      </c>
      <c r="BO173" s="462">
        <f t="shared" si="232"/>
        <v>0</v>
      </c>
      <c r="BP173" s="432">
        <f t="shared" si="233"/>
        <v>0</v>
      </c>
      <c r="BQ173" s="432">
        <f t="shared" si="234"/>
        <v>0</v>
      </c>
      <c r="BR173" s="432">
        <f t="shared" si="235"/>
        <v>0</v>
      </c>
      <c r="BS173" s="463">
        <f t="shared" si="236"/>
        <v>0</v>
      </c>
      <c r="BT173" s="462">
        <f>'PTRM input'!L267</f>
        <v>0</v>
      </c>
      <c r="BU173" s="432">
        <f t="shared" si="237"/>
        <v>0</v>
      </c>
      <c r="BV173" s="432">
        <f t="shared" si="238"/>
        <v>0</v>
      </c>
      <c r="BW173" s="432">
        <f t="shared" si="239"/>
        <v>0</v>
      </c>
      <c r="BX173" s="432">
        <f t="shared" si="240"/>
        <v>0</v>
      </c>
      <c r="BY173" s="463">
        <f t="shared" si="241"/>
        <v>0</v>
      </c>
      <c r="BZ173" s="462">
        <f t="shared" si="242"/>
        <v>0</v>
      </c>
      <c r="CA173" s="432">
        <f t="shared" si="243"/>
        <v>0</v>
      </c>
      <c r="CB173" s="432">
        <f t="shared" si="244"/>
        <v>0</v>
      </c>
      <c r="CC173" s="432">
        <f t="shared" si="245"/>
        <v>0</v>
      </c>
      <c r="CD173" s="463">
        <f t="shared" si="246"/>
        <v>0</v>
      </c>
      <c r="CE173" s="462">
        <f>'PTRM input'!M267</f>
        <v>0</v>
      </c>
      <c r="CF173" s="432">
        <f t="shared" si="247"/>
        <v>0</v>
      </c>
      <c r="CG173" s="432">
        <f t="shared" si="248"/>
        <v>0</v>
      </c>
      <c r="CH173" s="432">
        <f t="shared" si="249"/>
        <v>0</v>
      </c>
      <c r="CI173" s="432">
        <f t="shared" si="250"/>
        <v>0</v>
      </c>
      <c r="CJ173" s="463">
        <f t="shared" si="251"/>
        <v>0</v>
      </c>
      <c r="CK173" s="462">
        <f t="shared" si="252"/>
        <v>0</v>
      </c>
      <c r="CL173" s="432">
        <f t="shared" si="253"/>
        <v>0</v>
      </c>
      <c r="CM173" s="432">
        <f t="shared" si="254"/>
        <v>0</v>
      </c>
      <c r="CN173" s="432">
        <f t="shared" si="255"/>
        <v>0</v>
      </c>
      <c r="CO173" s="463">
        <f t="shared" si="256"/>
        <v>0</v>
      </c>
      <c r="CP173" s="462">
        <f>'PTRM input'!N267</f>
        <v>0</v>
      </c>
      <c r="CQ173" s="432">
        <f t="shared" si="257"/>
        <v>0</v>
      </c>
      <c r="CR173" s="432">
        <f t="shared" si="258"/>
        <v>0</v>
      </c>
      <c r="CS173" s="432">
        <f t="shared" si="259"/>
        <v>0</v>
      </c>
      <c r="CT173" s="432">
        <f t="shared" si="260"/>
        <v>0</v>
      </c>
      <c r="CU173" s="463">
        <f t="shared" si="261"/>
        <v>0</v>
      </c>
      <c r="CV173" s="462">
        <f t="shared" si="262"/>
        <v>0</v>
      </c>
      <c r="CW173" s="432">
        <f t="shared" si="263"/>
        <v>0</v>
      </c>
      <c r="CX173" s="432">
        <f t="shared" si="264"/>
        <v>0</v>
      </c>
      <c r="CY173" s="432">
        <f t="shared" si="265"/>
        <v>0</v>
      </c>
      <c r="CZ173" s="463">
        <f t="shared" si="266"/>
        <v>0</v>
      </c>
      <c r="DA173" s="462">
        <f>'PTRM input'!O267</f>
        <v>0</v>
      </c>
      <c r="DB173" s="432">
        <f t="shared" si="267"/>
        <v>0</v>
      </c>
      <c r="DC173" s="432">
        <f t="shared" si="268"/>
        <v>0</v>
      </c>
      <c r="DD173" s="432">
        <f t="shared" si="269"/>
        <v>0</v>
      </c>
      <c r="DE173" s="432">
        <f t="shared" si="270"/>
        <v>0</v>
      </c>
      <c r="DF173" s="463">
        <f t="shared" si="271"/>
        <v>0</v>
      </c>
      <c r="DG173" s="462">
        <f t="shared" si="272"/>
        <v>0</v>
      </c>
      <c r="DH173" s="432">
        <f t="shared" si="273"/>
        <v>0</v>
      </c>
      <c r="DI173" s="432">
        <f t="shared" si="274"/>
        <v>0</v>
      </c>
      <c r="DJ173" s="432">
        <f t="shared" si="275"/>
        <v>0</v>
      </c>
      <c r="DK173" s="463">
        <f t="shared" si="276"/>
        <v>0</v>
      </c>
      <c r="DL173" s="462">
        <f>'PTRM input'!P267</f>
        <v>0</v>
      </c>
      <c r="DM173" s="432">
        <f t="shared" si="277"/>
        <v>0</v>
      </c>
      <c r="DN173" s="432">
        <f t="shared" si="278"/>
        <v>0</v>
      </c>
      <c r="DO173" s="432">
        <f t="shared" si="279"/>
        <v>0</v>
      </c>
      <c r="DP173" s="432">
        <f t="shared" si="280"/>
        <v>0</v>
      </c>
      <c r="DQ173" s="463">
        <f t="shared" si="281"/>
        <v>0</v>
      </c>
      <c r="DR173" s="462">
        <f t="shared" si="282"/>
        <v>0</v>
      </c>
      <c r="DS173" s="432">
        <f t="shared" si="283"/>
        <v>0</v>
      </c>
      <c r="DT173" s="432">
        <f t="shared" si="284"/>
        <v>0</v>
      </c>
      <c r="DU173" s="432">
        <f t="shared" si="285"/>
        <v>0</v>
      </c>
      <c r="DV173" s="463">
        <f t="shared" si="286"/>
        <v>0</v>
      </c>
      <c r="DW173" s="462">
        <f>'PTRM input'!Q267</f>
        <v>0</v>
      </c>
      <c r="DX173" s="432">
        <f t="shared" si="287"/>
        <v>0</v>
      </c>
      <c r="DY173" s="432">
        <f t="shared" si="288"/>
        <v>0</v>
      </c>
      <c r="DZ173" s="432">
        <f t="shared" si="289"/>
        <v>0</v>
      </c>
      <c r="EA173" s="432">
        <f t="shared" si="290"/>
        <v>0</v>
      </c>
      <c r="EB173" s="463">
        <f t="shared" si="291"/>
        <v>0</v>
      </c>
      <c r="EC173" s="462">
        <f t="shared" si="292"/>
        <v>0</v>
      </c>
      <c r="ED173" s="432">
        <f t="shared" si="293"/>
        <v>0</v>
      </c>
      <c r="EE173" s="432">
        <f t="shared" si="294"/>
        <v>0</v>
      </c>
      <c r="EF173" s="432">
        <f t="shared" si="295"/>
        <v>0</v>
      </c>
      <c r="EG173" s="463">
        <f t="shared" si="296"/>
        <v>0</v>
      </c>
      <c r="EH173" s="462">
        <f>'PTRM input'!R267</f>
        <v>0</v>
      </c>
      <c r="EI173" s="432">
        <f t="shared" si="297"/>
        <v>0</v>
      </c>
      <c r="EJ173" s="432">
        <f t="shared" si="298"/>
        <v>0</v>
      </c>
      <c r="EK173" s="432">
        <f t="shared" si="299"/>
        <v>0</v>
      </c>
      <c r="EL173" s="432">
        <f t="shared" si="300"/>
        <v>0</v>
      </c>
      <c r="EM173" s="463">
        <f t="shared" si="301"/>
        <v>0</v>
      </c>
      <c r="EN173" s="462">
        <f t="shared" si="302"/>
        <v>0</v>
      </c>
      <c r="EO173" s="432">
        <f t="shared" si="303"/>
        <v>0</v>
      </c>
      <c r="EP173" s="432">
        <f t="shared" si="304"/>
        <v>0</v>
      </c>
      <c r="EQ173" s="432">
        <f t="shared" si="305"/>
        <v>0</v>
      </c>
      <c r="ER173" s="463">
        <f t="shared" si="306"/>
        <v>0</v>
      </c>
      <c r="ES173" s="462">
        <f>'PTRM input'!S267</f>
        <v>0</v>
      </c>
      <c r="ET173" s="432">
        <f t="shared" si="307"/>
        <v>0</v>
      </c>
      <c r="EU173" s="432">
        <f t="shared" si="308"/>
        <v>0</v>
      </c>
      <c r="EV173" s="432">
        <f t="shared" si="309"/>
        <v>0</v>
      </c>
      <c r="EW173" s="432">
        <f t="shared" si="310"/>
        <v>0</v>
      </c>
      <c r="EX173" s="463">
        <f t="shared" si="311"/>
        <v>0</v>
      </c>
      <c r="EY173" s="462">
        <f t="shared" si="312"/>
        <v>0</v>
      </c>
      <c r="EZ173" s="432">
        <f t="shared" si="313"/>
        <v>0</v>
      </c>
      <c r="FA173" s="432">
        <f t="shared" si="314"/>
        <v>0</v>
      </c>
      <c r="FB173" s="432">
        <f t="shared" si="315"/>
        <v>0</v>
      </c>
      <c r="FC173" s="463">
        <f t="shared" si="316"/>
        <v>0</v>
      </c>
      <c r="FD173" s="462">
        <f>'PTRM input'!T267</f>
        <v>0</v>
      </c>
      <c r="FE173" s="432">
        <f t="shared" si="317"/>
        <v>0</v>
      </c>
      <c r="FF173" s="432">
        <f t="shared" si="318"/>
        <v>0</v>
      </c>
      <c r="FG173" s="432">
        <f t="shared" si="319"/>
        <v>0</v>
      </c>
      <c r="FH173" s="432">
        <f t="shared" si="320"/>
        <v>0</v>
      </c>
      <c r="FI173" s="463">
        <f t="shared" si="321"/>
        <v>0</v>
      </c>
      <c r="FJ173" s="462">
        <f t="shared" si="322"/>
        <v>0</v>
      </c>
      <c r="FK173" s="432">
        <f t="shared" si="323"/>
        <v>0</v>
      </c>
      <c r="FL173" s="432">
        <f t="shared" si="324"/>
        <v>0</v>
      </c>
      <c r="FM173" s="432">
        <f t="shared" si="325"/>
        <v>0</v>
      </c>
      <c r="FN173" s="463">
        <f t="shared" si="326"/>
        <v>0</v>
      </c>
      <c r="FO173" s="462">
        <f>'PTRM input'!U267</f>
        <v>0</v>
      </c>
      <c r="FP173" s="432">
        <f t="shared" si="327"/>
        <v>0</v>
      </c>
      <c r="FQ173" s="432">
        <f t="shared" si="328"/>
        <v>0</v>
      </c>
      <c r="FR173" s="432">
        <f t="shared" si="329"/>
        <v>0</v>
      </c>
      <c r="FS173" s="432">
        <f t="shared" si="330"/>
        <v>0</v>
      </c>
      <c r="FT173" s="463">
        <f t="shared" si="331"/>
        <v>0</v>
      </c>
      <c r="FU173" s="462">
        <f t="shared" si="332"/>
        <v>0</v>
      </c>
      <c r="FV173" s="432">
        <f t="shared" si="333"/>
        <v>0</v>
      </c>
      <c r="FW173" s="432">
        <f t="shared" si="334"/>
        <v>0</v>
      </c>
      <c r="FX173" s="432">
        <f t="shared" si="335"/>
        <v>0</v>
      </c>
      <c r="FY173" s="463">
        <f t="shared" si="336"/>
        <v>0</v>
      </c>
      <c r="FZ173" s="462">
        <f>'PTRM input'!V267</f>
        <v>0</v>
      </c>
      <c r="GA173" s="432">
        <f t="shared" si="337"/>
        <v>0</v>
      </c>
      <c r="GB173" s="432">
        <f t="shared" si="338"/>
        <v>0</v>
      </c>
      <c r="GC173" s="432">
        <f t="shared" si="339"/>
        <v>0</v>
      </c>
      <c r="GD173" s="432">
        <f t="shared" si="340"/>
        <v>0</v>
      </c>
      <c r="GE173" s="463">
        <f t="shared" si="341"/>
        <v>0</v>
      </c>
      <c r="GF173" s="462">
        <f t="shared" si="342"/>
        <v>0</v>
      </c>
      <c r="GG173" s="432">
        <f t="shared" si="343"/>
        <v>0</v>
      </c>
      <c r="GH173" s="432">
        <f t="shared" si="344"/>
        <v>0</v>
      </c>
      <c r="GI173" s="432">
        <f t="shared" si="345"/>
        <v>0</v>
      </c>
      <c r="GJ173" s="463">
        <f t="shared" si="346"/>
        <v>0</v>
      </c>
    </row>
    <row r="174" spans="1:192" s="4" customFormat="1" outlineLevel="1">
      <c r="A174" s="29"/>
      <c r="B174" s="29"/>
      <c r="C174" s="29"/>
      <c r="D174" s="29"/>
      <c r="E174" s="444" t="str">
        <f t="shared" si="7"/>
        <v>New Tariff 8</v>
      </c>
      <c r="F174" s="462">
        <f>'PTRM input'!F268</f>
        <v>0</v>
      </c>
      <c r="G174" s="432">
        <f t="shared" si="8"/>
        <v>0</v>
      </c>
      <c r="H174" s="432">
        <f t="shared" si="178"/>
        <v>0</v>
      </c>
      <c r="I174" s="432">
        <f t="shared" si="179"/>
        <v>0</v>
      </c>
      <c r="J174" s="432">
        <f t="shared" si="180"/>
        <v>0</v>
      </c>
      <c r="K174" s="463">
        <f t="shared" si="181"/>
        <v>0</v>
      </c>
      <c r="L174" s="462">
        <f t="shared" si="182"/>
        <v>0</v>
      </c>
      <c r="M174" s="432">
        <f t="shared" si="183"/>
        <v>0</v>
      </c>
      <c r="N174" s="432">
        <f t="shared" si="184"/>
        <v>0</v>
      </c>
      <c r="O174" s="432">
        <f t="shared" si="185"/>
        <v>0</v>
      </c>
      <c r="P174" s="463">
        <f t="shared" si="186"/>
        <v>0</v>
      </c>
      <c r="Q174" s="462">
        <f>'PTRM input'!G268</f>
        <v>0</v>
      </c>
      <c r="R174" s="432">
        <f t="shared" si="187"/>
        <v>0</v>
      </c>
      <c r="S174" s="432">
        <f t="shared" si="188"/>
        <v>0</v>
      </c>
      <c r="T174" s="432">
        <f t="shared" si="189"/>
        <v>0</v>
      </c>
      <c r="U174" s="432">
        <f t="shared" si="190"/>
        <v>0</v>
      </c>
      <c r="V174" s="463">
        <f t="shared" si="191"/>
        <v>0</v>
      </c>
      <c r="W174" s="462">
        <f t="shared" si="192"/>
        <v>0</v>
      </c>
      <c r="X174" s="432">
        <f t="shared" si="193"/>
        <v>0</v>
      </c>
      <c r="Y174" s="432">
        <f t="shared" si="194"/>
        <v>0</v>
      </c>
      <c r="Z174" s="432">
        <f t="shared" si="195"/>
        <v>0</v>
      </c>
      <c r="AA174" s="463">
        <f t="shared" si="196"/>
        <v>0</v>
      </c>
      <c r="AB174" s="462">
        <f>'PTRM input'!H268</f>
        <v>0</v>
      </c>
      <c r="AC174" s="432">
        <f t="shared" si="197"/>
        <v>0</v>
      </c>
      <c r="AD174" s="432">
        <f t="shared" si="198"/>
        <v>0</v>
      </c>
      <c r="AE174" s="432">
        <f t="shared" si="199"/>
        <v>0</v>
      </c>
      <c r="AF174" s="432">
        <f t="shared" si="200"/>
        <v>0</v>
      </c>
      <c r="AG174" s="463">
        <f t="shared" si="201"/>
        <v>0</v>
      </c>
      <c r="AH174" s="462">
        <f t="shared" si="202"/>
        <v>0</v>
      </c>
      <c r="AI174" s="432">
        <f t="shared" si="203"/>
        <v>0</v>
      </c>
      <c r="AJ174" s="432">
        <f t="shared" si="204"/>
        <v>0</v>
      </c>
      <c r="AK174" s="432">
        <f t="shared" si="205"/>
        <v>0</v>
      </c>
      <c r="AL174" s="463">
        <f t="shared" si="206"/>
        <v>0</v>
      </c>
      <c r="AM174" s="462">
        <f>'PTRM input'!I268</f>
        <v>0</v>
      </c>
      <c r="AN174" s="432">
        <f t="shared" si="207"/>
        <v>0</v>
      </c>
      <c r="AO174" s="432">
        <f t="shared" si="208"/>
        <v>0</v>
      </c>
      <c r="AP174" s="432">
        <f t="shared" si="209"/>
        <v>0</v>
      </c>
      <c r="AQ174" s="432">
        <f t="shared" si="210"/>
        <v>0</v>
      </c>
      <c r="AR174" s="463">
        <f t="shared" si="211"/>
        <v>0</v>
      </c>
      <c r="AS174" s="462">
        <f t="shared" si="212"/>
        <v>0</v>
      </c>
      <c r="AT174" s="432">
        <f t="shared" si="213"/>
        <v>0</v>
      </c>
      <c r="AU174" s="432">
        <f t="shared" si="214"/>
        <v>0</v>
      </c>
      <c r="AV174" s="432">
        <f t="shared" si="215"/>
        <v>0</v>
      </c>
      <c r="AW174" s="463">
        <f t="shared" si="216"/>
        <v>0</v>
      </c>
      <c r="AX174" s="462">
        <f>'PTRM input'!J268</f>
        <v>0</v>
      </c>
      <c r="AY174" s="432">
        <f t="shared" si="217"/>
        <v>0</v>
      </c>
      <c r="AZ174" s="432">
        <f t="shared" si="218"/>
        <v>0</v>
      </c>
      <c r="BA174" s="432">
        <f t="shared" si="219"/>
        <v>0</v>
      </c>
      <c r="BB174" s="432">
        <f t="shared" si="220"/>
        <v>0</v>
      </c>
      <c r="BC174" s="463">
        <f t="shared" si="221"/>
        <v>0</v>
      </c>
      <c r="BD174" s="462">
        <f t="shared" si="222"/>
        <v>0</v>
      </c>
      <c r="BE174" s="432">
        <f t="shared" si="223"/>
        <v>0</v>
      </c>
      <c r="BF174" s="432">
        <f t="shared" si="224"/>
        <v>0</v>
      </c>
      <c r="BG174" s="432">
        <f t="shared" si="225"/>
        <v>0</v>
      </c>
      <c r="BH174" s="463">
        <f t="shared" si="226"/>
        <v>0</v>
      </c>
      <c r="BI174" s="462">
        <f>'PTRM input'!K268</f>
        <v>0</v>
      </c>
      <c r="BJ174" s="432">
        <f t="shared" si="227"/>
        <v>0</v>
      </c>
      <c r="BK174" s="432">
        <f t="shared" si="228"/>
        <v>0</v>
      </c>
      <c r="BL174" s="432">
        <f t="shared" si="229"/>
        <v>0</v>
      </c>
      <c r="BM174" s="432">
        <f t="shared" si="230"/>
        <v>0</v>
      </c>
      <c r="BN174" s="463">
        <f t="shared" si="231"/>
        <v>0</v>
      </c>
      <c r="BO174" s="462">
        <f t="shared" si="232"/>
        <v>0</v>
      </c>
      <c r="BP174" s="432">
        <f t="shared" si="233"/>
        <v>0</v>
      </c>
      <c r="BQ174" s="432">
        <f t="shared" si="234"/>
        <v>0</v>
      </c>
      <c r="BR174" s="432">
        <f t="shared" si="235"/>
        <v>0</v>
      </c>
      <c r="BS174" s="463">
        <f t="shared" si="236"/>
        <v>0</v>
      </c>
      <c r="BT174" s="462">
        <f>'PTRM input'!L268</f>
        <v>0</v>
      </c>
      <c r="BU174" s="432">
        <f t="shared" si="237"/>
        <v>0</v>
      </c>
      <c r="BV174" s="432">
        <f t="shared" si="238"/>
        <v>0</v>
      </c>
      <c r="BW174" s="432">
        <f t="shared" si="239"/>
        <v>0</v>
      </c>
      <c r="BX174" s="432">
        <f t="shared" si="240"/>
        <v>0</v>
      </c>
      <c r="BY174" s="463">
        <f t="shared" si="241"/>
        <v>0</v>
      </c>
      <c r="BZ174" s="462">
        <f t="shared" si="242"/>
        <v>0</v>
      </c>
      <c r="CA174" s="432">
        <f t="shared" si="243"/>
        <v>0</v>
      </c>
      <c r="CB174" s="432">
        <f t="shared" si="244"/>
        <v>0</v>
      </c>
      <c r="CC174" s="432">
        <f t="shared" si="245"/>
        <v>0</v>
      </c>
      <c r="CD174" s="463">
        <f t="shared" si="246"/>
        <v>0</v>
      </c>
      <c r="CE174" s="462">
        <f>'PTRM input'!M268</f>
        <v>0</v>
      </c>
      <c r="CF174" s="432">
        <f t="shared" si="247"/>
        <v>0</v>
      </c>
      <c r="CG174" s="432">
        <f t="shared" si="248"/>
        <v>0</v>
      </c>
      <c r="CH174" s="432">
        <f t="shared" si="249"/>
        <v>0</v>
      </c>
      <c r="CI174" s="432">
        <f t="shared" si="250"/>
        <v>0</v>
      </c>
      <c r="CJ174" s="463">
        <f t="shared" si="251"/>
        <v>0</v>
      </c>
      <c r="CK174" s="462">
        <f t="shared" si="252"/>
        <v>0</v>
      </c>
      <c r="CL174" s="432">
        <f t="shared" si="253"/>
        <v>0</v>
      </c>
      <c r="CM174" s="432">
        <f t="shared" si="254"/>
        <v>0</v>
      </c>
      <c r="CN174" s="432">
        <f t="shared" si="255"/>
        <v>0</v>
      </c>
      <c r="CO174" s="463">
        <f t="shared" si="256"/>
        <v>0</v>
      </c>
      <c r="CP174" s="462">
        <f>'PTRM input'!N268</f>
        <v>0</v>
      </c>
      <c r="CQ174" s="432">
        <f t="shared" si="257"/>
        <v>0</v>
      </c>
      <c r="CR174" s="432">
        <f t="shared" si="258"/>
        <v>0</v>
      </c>
      <c r="CS174" s="432">
        <f t="shared" si="259"/>
        <v>0</v>
      </c>
      <c r="CT174" s="432">
        <f t="shared" si="260"/>
        <v>0</v>
      </c>
      <c r="CU174" s="463">
        <f t="shared" si="261"/>
        <v>0</v>
      </c>
      <c r="CV174" s="462">
        <f t="shared" si="262"/>
        <v>0</v>
      </c>
      <c r="CW174" s="432">
        <f t="shared" si="263"/>
        <v>0</v>
      </c>
      <c r="CX174" s="432">
        <f t="shared" si="264"/>
        <v>0</v>
      </c>
      <c r="CY174" s="432">
        <f t="shared" si="265"/>
        <v>0</v>
      </c>
      <c r="CZ174" s="463">
        <f t="shared" si="266"/>
        <v>0</v>
      </c>
      <c r="DA174" s="462">
        <f>'PTRM input'!O268</f>
        <v>0</v>
      </c>
      <c r="DB174" s="432">
        <f t="shared" si="267"/>
        <v>0</v>
      </c>
      <c r="DC174" s="432">
        <f t="shared" si="268"/>
        <v>0</v>
      </c>
      <c r="DD174" s="432">
        <f t="shared" si="269"/>
        <v>0</v>
      </c>
      <c r="DE174" s="432">
        <f t="shared" si="270"/>
        <v>0</v>
      </c>
      <c r="DF174" s="463">
        <f t="shared" si="271"/>
        <v>0</v>
      </c>
      <c r="DG174" s="462">
        <f t="shared" si="272"/>
        <v>0</v>
      </c>
      <c r="DH174" s="432">
        <f t="shared" si="273"/>
        <v>0</v>
      </c>
      <c r="DI174" s="432">
        <f t="shared" si="274"/>
        <v>0</v>
      </c>
      <c r="DJ174" s="432">
        <f t="shared" si="275"/>
        <v>0</v>
      </c>
      <c r="DK174" s="463">
        <f t="shared" si="276"/>
        <v>0</v>
      </c>
      <c r="DL174" s="462">
        <f>'PTRM input'!P268</f>
        <v>0</v>
      </c>
      <c r="DM174" s="432">
        <f t="shared" si="277"/>
        <v>0</v>
      </c>
      <c r="DN174" s="432">
        <f t="shared" si="278"/>
        <v>0</v>
      </c>
      <c r="DO174" s="432">
        <f t="shared" si="279"/>
        <v>0</v>
      </c>
      <c r="DP174" s="432">
        <f t="shared" si="280"/>
        <v>0</v>
      </c>
      <c r="DQ174" s="463">
        <f t="shared" si="281"/>
        <v>0</v>
      </c>
      <c r="DR174" s="462">
        <f t="shared" si="282"/>
        <v>0</v>
      </c>
      <c r="DS174" s="432">
        <f t="shared" si="283"/>
        <v>0</v>
      </c>
      <c r="DT174" s="432">
        <f t="shared" si="284"/>
        <v>0</v>
      </c>
      <c r="DU174" s="432">
        <f t="shared" si="285"/>
        <v>0</v>
      </c>
      <c r="DV174" s="463">
        <f t="shared" si="286"/>
        <v>0</v>
      </c>
      <c r="DW174" s="462">
        <f>'PTRM input'!Q268</f>
        <v>0</v>
      </c>
      <c r="DX174" s="432">
        <f t="shared" si="287"/>
        <v>0</v>
      </c>
      <c r="DY174" s="432">
        <f t="shared" si="288"/>
        <v>0</v>
      </c>
      <c r="DZ174" s="432">
        <f t="shared" si="289"/>
        <v>0</v>
      </c>
      <c r="EA174" s="432">
        <f t="shared" si="290"/>
        <v>0</v>
      </c>
      <c r="EB174" s="463">
        <f t="shared" si="291"/>
        <v>0</v>
      </c>
      <c r="EC174" s="462">
        <f t="shared" si="292"/>
        <v>0</v>
      </c>
      <c r="ED174" s="432">
        <f t="shared" si="293"/>
        <v>0</v>
      </c>
      <c r="EE174" s="432">
        <f t="shared" si="294"/>
        <v>0</v>
      </c>
      <c r="EF174" s="432">
        <f t="shared" si="295"/>
        <v>0</v>
      </c>
      <c r="EG174" s="463">
        <f t="shared" si="296"/>
        <v>0</v>
      </c>
      <c r="EH174" s="462">
        <f>'PTRM input'!R268</f>
        <v>0</v>
      </c>
      <c r="EI174" s="432">
        <f t="shared" si="297"/>
        <v>0</v>
      </c>
      <c r="EJ174" s="432">
        <f t="shared" si="298"/>
        <v>0</v>
      </c>
      <c r="EK174" s="432">
        <f t="shared" si="299"/>
        <v>0</v>
      </c>
      <c r="EL174" s="432">
        <f t="shared" si="300"/>
        <v>0</v>
      </c>
      <c r="EM174" s="463">
        <f t="shared" si="301"/>
        <v>0</v>
      </c>
      <c r="EN174" s="462">
        <f t="shared" si="302"/>
        <v>0</v>
      </c>
      <c r="EO174" s="432">
        <f t="shared" si="303"/>
        <v>0</v>
      </c>
      <c r="EP174" s="432">
        <f t="shared" si="304"/>
        <v>0</v>
      </c>
      <c r="EQ174" s="432">
        <f t="shared" si="305"/>
        <v>0</v>
      </c>
      <c r="ER174" s="463">
        <f t="shared" si="306"/>
        <v>0</v>
      </c>
      <c r="ES174" s="462">
        <f>'PTRM input'!S268</f>
        <v>0</v>
      </c>
      <c r="ET174" s="432">
        <f t="shared" si="307"/>
        <v>0</v>
      </c>
      <c r="EU174" s="432">
        <f t="shared" si="308"/>
        <v>0</v>
      </c>
      <c r="EV174" s="432">
        <f t="shared" si="309"/>
        <v>0</v>
      </c>
      <c r="EW174" s="432">
        <f t="shared" si="310"/>
        <v>0</v>
      </c>
      <c r="EX174" s="463">
        <f t="shared" si="311"/>
        <v>0</v>
      </c>
      <c r="EY174" s="462">
        <f t="shared" si="312"/>
        <v>0</v>
      </c>
      <c r="EZ174" s="432">
        <f t="shared" si="313"/>
        <v>0</v>
      </c>
      <c r="FA174" s="432">
        <f t="shared" si="314"/>
        <v>0</v>
      </c>
      <c r="FB174" s="432">
        <f t="shared" si="315"/>
        <v>0</v>
      </c>
      <c r="FC174" s="463">
        <f t="shared" si="316"/>
        <v>0</v>
      </c>
      <c r="FD174" s="462">
        <f>'PTRM input'!T268</f>
        <v>0</v>
      </c>
      <c r="FE174" s="432">
        <f t="shared" si="317"/>
        <v>0</v>
      </c>
      <c r="FF174" s="432">
        <f t="shared" si="318"/>
        <v>0</v>
      </c>
      <c r="FG174" s="432">
        <f t="shared" si="319"/>
        <v>0</v>
      </c>
      <c r="FH174" s="432">
        <f t="shared" si="320"/>
        <v>0</v>
      </c>
      <c r="FI174" s="463">
        <f t="shared" si="321"/>
        <v>0</v>
      </c>
      <c r="FJ174" s="462">
        <f t="shared" si="322"/>
        <v>0</v>
      </c>
      <c r="FK174" s="432">
        <f t="shared" si="323"/>
        <v>0</v>
      </c>
      <c r="FL174" s="432">
        <f t="shared" si="324"/>
        <v>0</v>
      </c>
      <c r="FM174" s="432">
        <f t="shared" si="325"/>
        <v>0</v>
      </c>
      <c r="FN174" s="463">
        <f t="shared" si="326"/>
        <v>0</v>
      </c>
      <c r="FO174" s="462">
        <f>'PTRM input'!U268</f>
        <v>0</v>
      </c>
      <c r="FP174" s="432">
        <f t="shared" si="327"/>
        <v>0</v>
      </c>
      <c r="FQ174" s="432">
        <f t="shared" si="328"/>
        <v>0</v>
      </c>
      <c r="FR174" s="432">
        <f t="shared" si="329"/>
        <v>0</v>
      </c>
      <c r="FS174" s="432">
        <f t="shared" si="330"/>
        <v>0</v>
      </c>
      <c r="FT174" s="463">
        <f t="shared" si="331"/>
        <v>0</v>
      </c>
      <c r="FU174" s="462">
        <f t="shared" si="332"/>
        <v>0</v>
      </c>
      <c r="FV174" s="432">
        <f t="shared" si="333"/>
        <v>0</v>
      </c>
      <c r="FW174" s="432">
        <f t="shared" si="334"/>
        <v>0</v>
      </c>
      <c r="FX174" s="432">
        <f t="shared" si="335"/>
        <v>0</v>
      </c>
      <c r="FY174" s="463">
        <f t="shared" si="336"/>
        <v>0</v>
      </c>
      <c r="FZ174" s="462">
        <f>'PTRM input'!V268</f>
        <v>0</v>
      </c>
      <c r="GA174" s="432">
        <f t="shared" si="337"/>
        <v>0</v>
      </c>
      <c r="GB174" s="432">
        <f t="shared" si="338"/>
        <v>0</v>
      </c>
      <c r="GC174" s="432">
        <f t="shared" si="339"/>
        <v>0</v>
      </c>
      <c r="GD174" s="432">
        <f t="shared" si="340"/>
        <v>0</v>
      </c>
      <c r="GE174" s="463">
        <f t="shared" si="341"/>
        <v>0</v>
      </c>
      <c r="GF174" s="462">
        <f t="shared" si="342"/>
        <v>0</v>
      </c>
      <c r="GG174" s="432">
        <f t="shared" si="343"/>
        <v>0</v>
      </c>
      <c r="GH174" s="432">
        <f t="shared" si="344"/>
        <v>0</v>
      </c>
      <c r="GI174" s="432">
        <f t="shared" si="345"/>
        <v>0</v>
      </c>
      <c r="GJ174" s="463">
        <f t="shared" si="346"/>
        <v>0</v>
      </c>
    </row>
    <row r="175" spans="1:192" s="4" customFormat="1" outlineLevel="1">
      <c r="A175" s="29"/>
      <c r="B175" s="29"/>
      <c r="C175" s="29"/>
      <c r="D175" s="29"/>
      <c r="E175" s="444" t="str">
        <f t="shared" si="7"/>
        <v>New Tariff 9</v>
      </c>
      <c r="F175" s="462">
        <f>'PTRM input'!F269</f>
        <v>0</v>
      </c>
      <c r="G175" s="432">
        <f t="shared" si="8"/>
        <v>0</v>
      </c>
      <c r="H175" s="432">
        <f t="shared" si="178"/>
        <v>0</v>
      </c>
      <c r="I175" s="432">
        <f t="shared" si="179"/>
        <v>0</v>
      </c>
      <c r="J175" s="432">
        <f t="shared" si="180"/>
        <v>0</v>
      </c>
      <c r="K175" s="463">
        <f t="shared" si="181"/>
        <v>0</v>
      </c>
      <c r="L175" s="462">
        <f t="shared" si="182"/>
        <v>0</v>
      </c>
      <c r="M175" s="432">
        <f t="shared" si="183"/>
        <v>0</v>
      </c>
      <c r="N175" s="432">
        <f t="shared" si="184"/>
        <v>0</v>
      </c>
      <c r="O175" s="432">
        <f t="shared" si="185"/>
        <v>0</v>
      </c>
      <c r="P175" s="463">
        <f t="shared" si="186"/>
        <v>0</v>
      </c>
      <c r="Q175" s="462">
        <f>'PTRM input'!G269</f>
        <v>0</v>
      </c>
      <c r="R175" s="432">
        <f t="shared" si="187"/>
        <v>0</v>
      </c>
      <c r="S175" s="432">
        <f t="shared" si="188"/>
        <v>0</v>
      </c>
      <c r="T175" s="432">
        <f t="shared" si="189"/>
        <v>0</v>
      </c>
      <c r="U175" s="432">
        <f t="shared" si="190"/>
        <v>0</v>
      </c>
      <c r="V175" s="463">
        <f t="shared" si="191"/>
        <v>0</v>
      </c>
      <c r="W175" s="462">
        <f t="shared" si="192"/>
        <v>0</v>
      </c>
      <c r="X175" s="432">
        <f t="shared" si="193"/>
        <v>0</v>
      </c>
      <c r="Y175" s="432">
        <f t="shared" si="194"/>
        <v>0</v>
      </c>
      <c r="Z175" s="432">
        <f t="shared" si="195"/>
        <v>0</v>
      </c>
      <c r="AA175" s="463">
        <f t="shared" si="196"/>
        <v>0</v>
      </c>
      <c r="AB175" s="462">
        <f>'PTRM input'!H269</f>
        <v>0</v>
      </c>
      <c r="AC175" s="432">
        <f t="shared" si="197"/>
        <v>0</v>
      </c>
      <c r="AD175" s="432">
        <f t="shared" si="198"/>
        <v>0</v>
      </c>
      <c r="AE175" s="432">
        <f t="shared" si="199"/>
        <v>0</v>
      </c>
      <c r="AF175" s="432">
        <f t="shared" si="200"/>
        <v>0</v>
      </c>
      <c r="AG175" s="463">
        <f t="shared" si="201"/>
        <v>0</v>
      </c>
      <c r="AH175" s="462">
        <f t="shared" si="202"/>
        <v>0</v>
      </c>
      <c r="AI175" s="432">
        <f t="shared" si="203"/>
        <v>0</v>
      </c>
      <c r="AJ175" s="432">
        <f t="shared" si="204"/>
        <v>0</v>
      </c>
      <c r="AK175" s="432">
        <f t="shared" si="205"/>
        <v>0</v>
      </c>
      <c r="AL175" s="463">
        <f t="shared" si="206"/>
        <v>0</v>
      </c>
      <c r="AM175" s="462">
        <f>'PTRM input'!I269</f>
        <v>0</v>
      </c>
      <c r="AN175" s="432">
        <f t="shared" si="207"/>
        <v>0</v>
      </c>
      <c r="AO175" s="432">
        <f t="shared" si="208"/>
        <v>0</v>
      </c>
      <c r="AP175" s="432">
        <f t="shared" si="209"/>
        <v>0</v>
      </c>
      <c r="AQ175" s="432">
        <f t="shared" si="210"/>
        <v>0</v>
      </c>
      <c r="AR175" s="463">
        <f t="shared" si="211"/>
        <v>0</v>
      </c>
      <c r="AS175" s="462">
        <f t="shared" si="212"/>
        <v>0</v>
      </c>
      <c r="AT175" s="432">
        <f t="shared" si="213"/>
        <v>0</v>
      </c>
      <c r="AU175" s="432">
        <f t="shared" si="214"/>
        <v>0</v>
      </c>
      <c r="AV175" s="432">
        <f t="shared" si="215"/>
        <v>0</v>
      </c>
      <c r="AW175" s="463">
        <f t="shared" si="216"/>
        <v>0</v>
      </c>
      <c r="AX175" s="462">
        <f>'PTRM input'!J269</f>
        <v>0</v>
      </c>
      <c r="AY175" s="432">
        <f t="shared" si="217"/>
        <v>0</v>
      </c>
      <c r="AZ175" s="432">
        <f t="shared" si="218"/>
        <v>0</v>
      </c>
      <c r="BA175" s="432">
        <f t="shared" si="219"/>
        <v>0</v>
      </c>
      <c r="BB175" s="432">
        <f t="shared" si="220"/>
        <v>0</v>
      </c>
      <c r="BC175" s="463">
        <f t="shared" si="221"/>
        <v>0</v>
      </c>
      <c r="BD175" s="462">
        <f t="shared" si="222"/>
        <v>0</v>
      </c>
      <c r="BE175" s="432">
        <f t="shared" si="223"/>
        <v>0</v>
      </c>
      <c r="BF175" s="432">
        <f t="shared" si="224"/>
        <v>0</v>
      </c>
      <c r="BG175" s="432">
        <f t="shared" si="225"/>
        <v>0</v>
      </c>
      <c r="BH175" s="463">
        <f t="shared" si="226"/>
        <v>0</v>
      </c>
      <c r="BI175" s="462">
        <f>'PTRM input'!K269</f>
        <v>0</v>
      </c>
      <c r="BJ175" s="432">
        <f t="shared" si="227"/>
        <v>0</v>
      </c>
      <c r="BK175" s="432">
        <f t="shared" si="228"/>
        <v>0</v>
      </c>
      <c r="BL175" s="432">
        <f t="shared" si="229"/>
        <v>0</v>
      </c>
      <c r="BM175" s="432">
        <f t="shared" si="230"/>
        <v>0</v>
      </c>
      <c r="BN175" s="463">
        <f t="shared" si="231"/>
        <v>0</v>
      </c>
      <c r="BO175" s="462">
        <f t="shared" si="232"/>
        <v>0</v>
      </c>
      <c r="BP175" s="432">
        <f t="shared" si="233"/>
        <v>0</v>
      </c>
      <c r="BQ175" s="432">
        <f t="shared" si="234"/>
        <v>0</v>
      </c>
      <c r="BR175" s="432">
        <f t="shared" si="235"/>
        <v>0</v>
      </c>
      <c r="BS175" s="463">
        <f t="shared" si="236"/>
        <v>0</v>
      </c>
      <c r="BT175" s="462">
        <f>'PTRM input'!L269</f>
        <v>0</v>
      </c>
      <c r="BU175" s="432">
        <f t="shared" si="237"/>
        <v>0</v>
      </c>
      <c r="BV175" s="432">
        <f t="shared" si="238"/>
        <v>0</v>
      </c>
      <c r="BW175" s="432">
        <f t="shared" si="239"/>
        <v>0</v>
      </c>
      <c r="BX175" s="432">
        <f t="shared" si="240"/>
        <v>0</v>
      </c>
      <c r="BY175" s="463">
        <f t="shared" si="241"/>
        <v>0</v>
      </c>
      <c r="BZ175" s="462">
        <f t="shared" si="242"/>
        <v>0</v>
      </c>
      <c r="CA175" s="432">
        <f t="shared" si="243"/>
        <v>0</v>
      </c>
      <c r="CB175" s="432">
        <f t="shared" si="244"/>
        <v>0</v>
      </c>
      <c r="CC175" s="432">
        <f t="shared" si="245"/>
        <v>0</v>
      </c>
      <c r="CD175" s="463">
        <f t="shared" si="246"/>
        <v>0</v>
      </c>
      <c r="CE175" s="462">
        <f>'PTRM input'!M269</f>
        <v>0</v>
      </c>
      <c r="CF175" s="432">
        <f t="shared" si="247"/>
        <v>0</v>
      </c>
      <c r="CG175" s="432">
        <f t="shared" si="248"/>
        <v>0</v>
      </c>
      <c r="CH175" s="432">
        <f t="shared" si="249"/>
        <v>0</v>
      </c>
      <c r="CI175" s="432">
        <f t="shared" si="250"/>
        <v>0</v>
      </c>
      <c r="CJ175" s="463">
        <f t="shared" si="251"/>
        <v>0</v>
      </c>
      <c r="CK175" s="462">
        <f t="shared" si="252"/>
        <v>0</v>
      </c>
      <c r="CL175" s="432">
        <f t="shared" si="253"/>
        <v>0</v>
      </c>
      <c r="CM175" s="432">
        <f t="shared" si="254"/>
        <v>0</v>
      </c>
      <c r="CN175" s="432">
        <f t="shared" si="255"/>
        <v>0</v>
      </c>
      <c r="CO175" s="463">
        <f t="shared" si="256"/>
        <v>0</v>
      </c>
      <c r="CP175" s="462">
        <f>'PTRM input'!N269</f>
        <v>0</v>
      </c>
      <c r="CQ175" s="432">
        <f t="shared" si="257"/>
        <v>0</v>
      </c>
      <c r="CR175" s="432">
        <f t="shared" si="258"/>
        <v>0</v>
      </c>
      <c r="CS175" s="432">
        <f t="shared" si="259"/>
        <v>0</v>
      </c>
      <c r="CT175" s="432">
        <f t="shared" si="260"/>
        <v>0</v>
      </c>
      <c r="CU175" s="463">
        <f t="shared" si="261"/>
        <v>0</v>
      </c>
      <c r="CV175" s="462">
        <f t="shared" si="262"/>
        <v>0</v>
      </c>
      <c r="CW175" s="432">
        <f t="shared" si="263"/>
        <v>0</v>
      </c>
      <c r="CX175" s="432">
        <f t="shared" si="264"/>
        <v>0</v>
      </c>
      <c r="CY175" s="432">
        <f t="shared" si="265"/>
        <v>0</v>
      </c>
      <c r="CZ175" s="463">
        <f t="shared" si="266"/>
        <v>0</v>
      </c>
      <c r="DA175" s="462">
        <f>'PTRM input'!O269</f>
        <v>0</v>
      </c>
      <c r="DB175" s="432">
        <f t="shared" si="267"/>
        <v>0</v>
      </c>
      <c r="DC175" s="432">
        <f t="shared" si="268"/>
        <v>0</v>
      </c>
      <c r="DD175" s="432">
        <f t="shared" si="269"/>
        <v>0</v>
      </c>
      <c r="DE175" s="432">
        <f t="shared" si="270"/>
        <v>0</v>
      </c>
      <c r="DF175" s="463">
        <f t="shared" si="271"/>
        <v>0</v>
      </c>
      <c r="DG175" s="462">
        <f t="shared" si="272"/>
        <v>0</v>
      </c>
      <c r="DH175" s="432">
        <f t="shared" si="273"/>
        <v>0</v>
      </c>
      <c r="DI175" s="432">
        <f t="shared" si="274"/>
        <v>0</v>
      </c>
      <c r="DJ175" s="432">
        <f t="shared" si="275"/>
        <v>0</v>
      </c>
      <c r="DK175" s="463">
        <f t="shared" si="276"/>
        <v>0</v>
      </c>
      <c r="DL175" s="462">
        <f>'PTRM input'!P269</f>
        <v>0</v>
      </c>
      <c r="DM175" s="432">
        <f t="shared" si="277"/>
        <v>0</v>
      </c>
      <c r="DN175" s="432">
        <f t="shared" si="278"/>
        <v>0</v>
      </c>
      <c r="DO175" s="432">
        <f t="shared" si="279"/>
        <v>0</v>
      </c>
      <c r="DP175" s="432">
        <f t="shared" si="280"/>
        <v>0</v>
      </c>
      <c r="DQ175" s="463">
        <f t="shared" si="281"/>
        <v>0</v>
      </c>
      <c r="DR175" s="462">
        <f t="shared" si="282"/>
        <v>0</v>
      </c>
      <c r="DS175" s="432">
        <f t="shared" si="283"/>
        <v>0</v>
      </c>
      <c r="DT175" s="432">
        <f t="shared" si="284"/>
        <v>0</v>
      </c>
      <c r="DU175" s="432">
        <f t="shared" si="285"/>
        <v>0</v>
      </c>
      <c r="DV175" s="463">
        <f t="shared" si="286"/>
        <v>0</v>
      </c>
      <c r="DW175" s="462">
        <f>'PTRM input'!Q269</f>
        <v>0</v>
      </c>
      <c r="DX175" s="432">
        <f t="shared" si="287"/>
        <v>0</v>
      </c>
      <c r="DY175" s="432">
        <f t="shared" si="288"/>
        <v>0</v>
      </c>
      <c r="DZ175" s="432">
        <f t="shared" si="289"/>
        <v>0</v>
      </c>
      <c r="EA175" s="432">
        <f t="shared" si="290"/>
        <v>0</v>
      </c>
      <c r="EB175" s="463">
        <f t="shared" si="291"/>
        <v>0</v>
      </c>
      <c r="EC175" s="462">
        <f t="shared" si="292"/>
        <v>0</v>
      </c>
      <c r="ED175" s="432">
        <f t="shared" si="293"/>
        <v>0</v>
      </c>
      <c r="EE175" s="432">
        <f t="shared" si="294"/>
        <v>0</v>
      </c>
      <c r="EF175" s="432">
        <f t="shared" si="295"/>
        <v>0</v>
      </c>
      <c r="EG175" s="463">
        <f t="shared" si="296"/>
        <v>0</v>
      </c>
      <c r="EH175" s="462">
        <f>'PTRM input'!R269</f>
        <v>0</v>
      </c>
      <c r="EI175" s="432">
        <f t="shared" si="297"/>
        <v>0</v>
      </c>
      <c r="EJ175" s="432">
        <f t="shared" si="298"/>
        <v>0</v>
      </c>
      <c r="EK175" s="432">
        <f t="shared" si="299"/>
        <v>0</v>
      </c>
      <c r="EL175" s="432">
        <f t="shared" si="300"/>
        <v>0</v>
      </c>
      <c r="EM175" s="463">
        <f t="shared" si="301"/>
        <v>0</v>
      </c>
      <c r="EN175" s="462">
        <f t="shared" si="302"/>
        <v>0</v>
      </c>
      <c r="EO175" s="432">
        <f t="shared" si="303"/>
        <v>0</v>
      </c>
      <c r="EP175" s="432">
        <f t="shared" si="304"/>
        <v>0</v>
      </c>
      <c r="EQ175" s="432">
        <f t="shared" si="305"/>
        <v>0</v>
      </c>
      <c r="ER175" s="463">
        <f t="shared" si="306"/>
        <v>0</v>
      </c>
      <c r="ES175" s="462">
        <f>'PTRM input'!S269</f>
        <v>0</v>
      </c>
      <c r="ET175" s="432">
        <f t="shared" si="307"/>
        <v>0</v>
      </c>
      <c r="EU175" s="432">
        <f t="shared" si="308"/>
        <v>0</v>
      </c>
      <c r="EV175" s="432">
        <f t="shared" si="309"/>
        <v>0</v>
      </c>
      <c r="EW175" s="432">
        <f t="shared" si="310"/>
        <v>0</v>
      </c>
      <c r="EX175" s="463">
        <f t="shared" si="311"/>
        <v>0</v>
      </c>
      <c r="EY175" s="462">
        <f t="shared" si="312"/>
        <v>0</v>
      </c>
      <c r="EZ175" s="432">
        <f t="shared" si="313"/>
        <v>0</v>
      </c>
      <c r="FA175" s="432">
        <f t="shared" si="314"/>
        <v>0</v>
      </c>
      <c r="FB175" s="432">
        <f t="shared" si="315"/>
        <v>0</v>
      </c>
      <c r="FC175" s="463">
        <f t="shared" si="316"/>
        <v>0</v>
      </c>
      <c r="FD175" s="462">
        <f>'PTRM input'!T269</f>
        <v>0</v>
      </c>
      <c r="FE175" s="432">
        <f t="shared" si="317"/>
        <v>0</v>
      </c>
      <c r="FF175" s="432">
        <f t="shared" si="318"/>
        <v>0</v>
      </c>
      <c r="FG175" s="432">
        <f t="shared" si="319"/>
        <v>0</v>
      </c>
      <c r="FH175" s="432">
        <f t="shared" si="320"/>
        <v>0</v>
      </c>
      <c r="FI175" s="463">
        <f t="shared" si="321"/>
        <v>0</v>
      </c>
      <c r="FJ175" s="462">
        <f t="shared" si="322"/>
        <v>0</v>
      </c>
      <c r="FK175" s="432">
        <f t="shared" si="323"/>
        <v>0</v>
      </c>
      <c r="FL175" s="432">
        <f t="shared" si="324"/>
        <v>0</v>
      </c>
      <c r="FM175" s="432">
        <f t="shared" si="325"/>
        <v>0</v>
      </c>
      <c r="FN175" s="463">
        <f t="shared" si="326"/>
        <v>0</v>
      </c>
      <c r="FO175" s="462">
        <f>'PTRM input'!U269</f>
        <v>0</v>
      </c>
      <c r="FP175" s="432">
        <f t="shared" si="327"/>
        <v>0</v>
      </c>
      <c r="FQ175" s="432">
        <f t="shared" si="328"/>
        <v>0</v>
      </c>
      <c r="FR175" s="432">
        <f t="shared" si="329"/>
        <v>0</v>
      </c>
      <c r="FS175" s="432">
        <f t="shared" si="330"/>
        <v>0</v>
      </c>
      <c r="FT175" s="463">
        <f t="shared" si="331"/>
        <v>0</v>
      </c>
      <c r="FU175" s="462">
        <f t="shared" si="332"/>
        <v>0</v>
      </c>
      <c r="FV175" s="432">
        <f t="shared" si="333"/>
        <v>0</v>
      </c>
      <c r="FW175" s="432">
        <f t="shared" si="334"/>
        <v>0</v>
      </c>
      <c r="FX175" s="432">
        <f t="shared" si="335"/>
        <v>0</v>
      </c>
      <c r="FY175" s="463">
        <f t="shared" si="336"/>
        <v>0</v>
      </c>
      <c r="FZ175" s="462">
        <f>'PTRM input'!V269</f>
        <v>0</v>
      </c>
      <c r="GA175" s="432">
        <f t="shared" si="337"/>
        <v>0</v>
      </c>
      <c r="GB175" s="432">
        <f t="shared" si="338"/>
        <v>0</v>
      </c>
      <c r="GC175" s="432">
        <f t="shared" si="339"/>
        <v>0</v>
      </c>
      <c r="GD175" s="432">
        <f t="shared" si="340"/>
        <v>0</v>
      </c>
      <c r="GE175" s="463">
        <f t="shared" si="341"/>
        <v>0</v>
      </c>
      <c r="GF175" s="462">
        <f t="shared" si="342"/>
        <v>0</v>
      </c>
      <c r="GG175" s="432">
        <f t="shared" si="343"/>
        <v>0</v>
      </c>
      <c r="GH175" s="432">
        <f t="shared" si="344"/>
        <v>0</v>
      </c>
      <c r="GI175" s="432">
        <f t="shared" si="345"/>
        <v>0</v>
      </c>
      <c r="GJ175" s="463">
        <f t="shared" si="346"/>
        <v>0</v>
      </c>
    </row>
    <row r="176" spans="1:192" s="4" customFormat="1" outlineLevel="1">
      <c r="A176" s="29"/>
      <c r="B176" s="29"/>
      <c r="C176" s="29"/>
      <c r="D176" s="29"/>
      <c r="E176" s="444" t="str">
        <f t="shared" si="7"/>
        <v>New Tariff 10</v>
      </c>
      <c r="F176" s="462">
        <f>'PTRM input'!F270</f>
        <v>0</v>
      </c>
      <c r="G176" s="432">
        <f t="shared" si="8"/>
        <v>0</v>
      </c>
      <c r="H176" s="432">
        <f t="shared" si="178"/>
        <v>0</v>
      </c>
      <c r="I176" s="432">
        <f t="shared" si="179"/>
        <v>0</v>
      </c>
      <c r="J176" s="432">
        <f t="shared" si="180"/>
        <v>0</v>
      </c>
      <c r="K176" s="463">
        <f t="shared" si="181"/>
        <v>0</v>
      </c>
      <c r="L176" s="462">
        <f t="shared" si="182"/>
        <v>0</v>
      </c>
      <c r="M176" s="432">
        <f t="shared" si="183"/>
        <v>0</v>
      </c>
      <c r="N176" s="432">
        <f t="shared" si="184"/>
        <v>0</v>
      </c>
      <c r="O176" s="432">
        <f t="shared" si="185"/>
        <v>0</v>
      </c>
      <c r="P176" s="463">
        <f t="shared" si="186"/>
        <v>0</v>
      </c>
      <c r="Q176" s="462">
        <f>'PTRM input'!G270</f>
        <v>0</v>
      </c>
      <c r="R176" s="432">
        <f t="shared" si="187"/>
        <v>0</v>
      </c>
      <c r="S176" s="432">
        <f t="shared" si="188"/>
        <v>0</v>
      </c>
      <c r="T176" s="432">
        <f t="shared" si="189"/>
        <v>0</v>
      </c>
      <c r="U176" s="432">
        <f t="shared" si="190"/>
        <v>0</v>
      </c>
      <c r="V176" s="463">
        <f t="shared" si="191"/>
        <v>0</v>
      </c>
      <c r="W176" s="462">
        <f t="shared" si="192"/>
        <v>0</v>
      </c>
      <c r="X176" s="432">
        <f t="shared" si="193"/>
        <v>0</v>
      </c>
      <c r="Y176" s="432">
        <f t="shared" si="194"/>
        <v>0</v>
      </c>
      <c r="Z176" s="432">
        <f t="shared" si="195"/>
        <v>0</v>
      </c>
      <c r="AA176" s="463">
        <f t="shared" si="196"/>
        <v>0</v>
      </c>
      <c r="AB176" s="462">
        <f>'PTRM input'!H270</f>
        <v>0</v>
      </c>
      <c r="AC176" s="432">
        <f t="shared" si="197"/>
        <v>0</v>
      </c>
      <c r="AD176" s="432">
        <f t="shared" si="198"/>
        <v>0</v>
      </c>
      <c r="AE176" s="432">
        <f t="shared" si="199"/>
        <v>0</v>
      </c>
      <c r="AF176" s="432">
        <f t="shared" si="200"/>
        <v>0</v>
      </c>
      <c r="AG176" s="463">
        <f t="shared" si="201"/>
        <v>0</v>
      </c>
      <c r="AH176" s="462">
        <f t="shared" si="202"/>
        <v>0</v>
      </c>
      <c r="AI176" s="432">
        <f t="shared" si="203"/>
        <v>0</v>
      </c>
      <c r="AJ176" s="432">
        <f t="shared" si="204"/>
        <v>0</v>
      </c>
      <c r="AK176" s="432">
        <f t="shared" si="205"/>
        <v>0</v>
      </c>
      <c r="AL176" s="463">
        <f t="shared" si="206"/>
        <v>0</v>
      </c>
      <c r="AM176" s="462">
        <f>'PTRM input'!I270</f>
        <v>0</v>
      </c>
      <c r="AN176" s="432">
        <f t="shared" si="207"/>
        <v>0</v>
      </c>
      <c r="AO176" s="432">
        <f t="shared" si="208"/>
        <v>0</v>
      </c>
      <c r="AP176" s="432">
        <f t="shared" si="209"/>
        <v>0</v>
      </c>
      <c r="AQ176" s="432">
        <f t="shared" si="210"/>
        <v>0</v>
      </c>
      <c r="AR176" s="463">
        <f t="shared" si="211"/>
        <v>0</v>
      </c>
      <c r="AS176" s="462">
        <f t="shared" si="212"/>
        <v>0</v>
      </c>
      <c r="AT176" s="432">
        <f t="shared" si="213"/>
        <v>0</v>
      </c>
      <c r="AU176" s="432">
        <f t="shared" si="214"/>
        <v>0</v>
      </c>
      <c r="AV176" s="432">
        <f t="shared" si="215"/>
        <v>0</v>
      </c>
      <c r="AW176" s="463">
        <f t="shared" si="216"/>
        <v>0</v>
      </c>
      <c r="AX176" s="462">
        <f>'PTRM input'!J270</f>
        <v>0</v>
      </c>
      <c r="AY176" s="432">
        <f t="shared" si="217"/>
        <v>0</v>
      </c>
      <c r="AZ176" s="432">
        <f t="shared" si="218"/>
        <v>0</v>
      </c>
      <c r="BA176" s="432">
        <f t="shared" si="219"/>
        <v>0</v>
      </c>
      <c r="BB176" s="432">
        <f t="shared" si="220"/>
        <v>0</v>
      </c>
      <c r="BC176" s="463">
        <f t="shared" si="221"/>
        <v>0</v>
      </c>
      <c r="BD176" s="462">
        <f t="shared" si="222"/>
        <v>0</v>
      </c>
      <c r="BE176" s="432">
        <f t="shared" si="223"/>
        <v>0</v>
      </c>
      <c r="BF176" s="432">
        <f t="shared" si="224"/>
        <v>0</v>
      </c>
      <c r="BG176" s="432">
        <f t="shared" si="225"/>
        <v>0</v>
      </c>
      <c r="BH176" s="463">
        <f t="shared" si="226"/>
        <v>0</v>
      </c>
      <c r="BI176" s="462">
        <f>'PTRM input'!K270</f>
        <v>0</v>
      </c>
      <c r="BJ176" s="432">
        <f t="shared" si="227"/>
        <v>0</v>
      </c>
      <c r="BK176" s="432">
        <f t="shared" si="228"/>
        <v>0</v>
      </c>
      <c r="BL176" s="432">
        <f t="shared" si="229"/>
        <v>0</v>
      </c>
      <c r="BM176" s="432">
        <f t="shared" si="230"/>
        <v>0</v>
      </c>
      <c r="BN176" s="463">
        <f t="shared" si="231"/>
        <v>0</v>
      </c>
      <c r="BO176" s="462">
        <f t="shared" si="232"/>
        <v>0</v>
      </c>
      <c r="BP176" s="432">
        <f t="shared" si="233"/>
        <v>0</v>
      </c>
      <c r="BQ176" s="432">
        <f t="shared" si="234"/>
        <v>0</v>
      </c>
      <c r="BR176" s="432">
        <f t="shared" si="235"/>
        <v>0</v>
      </c>
      <c r="BS176" s="463">
        <f t="shared" si="236"/>
        <v>0</v>
      </c>
      <c r="BT176" s="462">
        <f>'PTRM input'!L270</f>
        <v>0</v>
      </c>
      <c r="BU176" s="432">
        <f t="shared" si="237"/>
        <v>0</v>
      </c>
      <c r="BV176" s="432">
        <f t="shared" si="238"/>
        <v>0</v>
      </c>
      <c r="BW176" s="432">
        <f t="shared" si="239"/>
        <v>0</v>
      </c>
      <c r="BX176" s="432">
        <f t="shared" si="240"/>
        <v>0</v>
      </c>
      <c r="BY176" s="463">
        <f t="shared" si="241"/>
        <v>0</v>
      </c>
      <c r="BZ176" s="462">
        <f t="shared" si="242"/>
        <v>0</v>
      </c>
      <c r="CA176" s="432">
        <f t="shared" si="243"/>
        <v>0</v>
      </c>
      <c r="CB176" s="432">
        <f t="shared" si="244"/>
        <v>0</v>
      </c>
      <c r="CC176" s="432">
        <f t="shared" si="245"/>
        <v>0</v>
      </c>
      <c r="CD176" s="463">
        <f t="shared" si="246"/>
        <v>0</v>
      </c>
      <c r="CE176" s="462">
        <f>'PTRM input'!M270</f>
        <v>0</v>
      </c>
      <c r="CF176" s="432">
        <f t="shared" si="247"/>
        <v>0</v>
      </c>
      <c r="CG176" s="432">
        <f t="shared" si="248"/>
        <v>0</v>
      </c>
      <c r="CH176" s="432">
        <f t="shared" si="249"/>
        <v>0</v>
      </c>
      <c r="CI176" s="432">
        <f t="shared" si="250"/>
        <v>0</v>
      </c>
      <c r="CJ176" s="463">
        <f t="shared" si="251"/>
        <v>0</v>
      </c>
      <c r="CK176" s="462">
        <f t="shared" si="252"/>
        <v>0</v>
      </c>
      <c r="CL176" s="432">
        <f t="shared" si="253"/>
        <v>0</v>
      </c>
      <c r="CM176" s="432">
        <f t="shared" si="254"/>
        <v>0</v>
      </c>
      <c r="CN176" s="432">
        <f t="shared" si="255"/>
        <v>0</v>
      </c>
      <c r="CO176" s="463">
        <f t="shared" si="256"/>
        <v>0</v>
      </c>
      <c r="CP176" s="462">
        <f>'PTRM input'!N270</f>
        <v>0</v>
      </c>
      <c r="CQ176" s="432">
        <f t="shared" si="257"/>
        <v>0</v>
      </c>
      <c r="CR176" s="432">
        <f t="shared" si="258"/>
        <v>0</v>
      </c>
      <c r="CS176" s="432">
        <f t="shared" si="259"/>
        <v>0</v>
      </c>
      <c r="CT176" s="432">
        <f t="shared" si="260"/>
        <v>0</v>
      </c>
      <c r="CU176" s="463">
        <f t="shared" si="261"/>
        <v>0</v>
      </c>
      <c r="CV176" s="462">
        <f t="shared" si="262"/>
        <v>0</v>
      </c>
      <c r="CW176" s="432">
        <f t="shared" si="263"/>
        <v>0</v>
      </c>
      <c r="CX176" s="432">
        <f t="shared" si="264"/>
        <v>0</v>
      </c>
      <c r="CY176" s="432">
        <f t="shared" si="265"/>
        <v>0</v>
      </c>
      <c r="CZ176" s="463">
        <f t="shared" si="266"/>
        <v>0</v>
      </c>
      <c r="DA176" s="462">
        <f>'PTRM input'!O270</f>
        <v>0</v>
      </c>
      <c r="DB176" s="432">
        <f t="shared" si="267"/>
        <v>0</v>
      </c>
      <c r="DC176" s="432">
        <f t="shared" si="268"/>
        <v>0</v>
      </c>
      <c r="DD176" s="432">
        <f t="shared" si="269"/>
        <v>0</v>
      </c>
      <c r="DE176" s="432">
        <f t="shared" si="270"/>
        <v>0</v>
      </c>
      <c r="DF176" s="463">
        <f t="shared" si="271"/>
        <v>0</v>
      </c>
      <c r="DG176" s="462">
        <f t="shared" si="272"/>
        <v>0</v>
      </c>
      <c r="DH176" s="432">
        <f t="shared" si="273"/>
        <v>0</v>
      </c>
      <c r="DI176" s="432">
        <f t="shared" si="274"/>
        <v>0</v>
      </c>
      <c r="DJ176" s="432">
        <f t="shared" si="275"/>
        <v>0</v>
      </c>
      <c r="DK176" s="463">
        <f t="shared" si="276"/>
        <v>0</v>
      </c>
      <c r="DL176" s="462">
        <f>'PTRM input'!P270</f>
        <v>0</v>
      </c>
      <c r="DM176" s="432">
        <f t="shared" si="277"/>
        <v>0</v>
      </c>
      <c r="DN176" s="432">
        <f t="shared" si="278"/>
        <v>0</v>
      </c>
      <c r="DO176" s="432">
        <f t="shared" si="279"/>
        <v>0</v>
      </c>
      <c r="DP176" s="432">
        <f t="shared" si="280"/>
        <v>0</v>
      </c>
      <c r="DQ176" s="463">
        <f t="shared" si="281"/>
        <v>0</v>
      </c>
      <c r="DR176" s="462">
        <f t="shared" si="282"/>
        <v>0</v>
      </c>
      <c r="DS176" s="432">
        <f t="shared" si="283"/>
        <v>0</v>
      </c>
      <c r="DT176" s="432">
        <f t="shared" si="284"/>
        <v>0</v>
      </c>
      <c r="DU176" s="432">
        <f t="shared" si="285"/>
        <v>0</v>
      </c>
      <c r="DV176" s="463">
        <f t="shared" si="286"/>
        <v>0</v>
      </c>
      <c r="DW176" s="462">
        <f>'PTRM input'!Q270</f>
        <v>0</v>
      </c>
      <c r="DX176" s="432">
        <f t="shared" si="287"/>
        <v>0</v>
      </c>
      <c r="DY176" s="432">
        <f t="shared" si="288"/>
        <v>0</v>
      </c>
      <c r="DZ176" s="432">
        <f t="shared" si="289"/>
        <v>0</v>
      </c>
      <c r="EA176" s="432">
        <f t="shared" si="290"/>
        <v>0</v>
      </c>
      <c r="EB176" s="463">
        <f t="shared" si="291"/>
        <v>0</v>
      </c>
      <c r="EC176" s="462">
        <f t="shared" si="292"/>
        <v>0</v>
      </c>
      <c r="ED176" s="432">
        <f t="shared" si="293"/>
        <v>0</v>
      </c>
      <c r="EE176" s="432">
        <f t="shared" si="294"/>
        <v>0</v>
      </c>
      <c r="EF176" s="432">
        <f t="shared" si="295"/>
        <v>0</v>
      </c>
      <c r="EG176" s="463">
        <f t="shared" si="296"/>
        <v>0</v>
      </c>
      <c r="EH176" s="462">
        <f>'PTRM input'!R270</f>
        <v>0</v>
      </c>
      <c r="EI176" s="432">
        <f t="shared" si="297"/>
        <v>0</v>
      </c>
      <c r="EJ176" s="432">
        <f t="shared" si="298"/>
        <v>0</v>
      </c>
      <c r="EK176" s="432">
        <f t="shared" si="299"/>
        <v>0</v>
      </c>
      <c r="EL176" s="432">
        <f t="shared" si="300"/>
        <v>0</v>
      </c>
      <c r="EM176" s="463">
        <f t="shared" si="301"/>
        <v>0</v>
      </c>
      <c r="EN176" s="462">
        <f t="shared" si="302"/>
        <v>0</v>
      </c>
      <c r="EO176" s="432">
        <f t="shared" si="303"/>
        <v>0</v>
      </c>
      <c r="EP176" s="432">
        <f t="shared" si="304"/>
        <v>0</v>
      </c>
      <c r="EQ176" s="432">
        <f t="shared" si="305"/>
        <v>0</v>
      </c>
      <c r="ER176" s="463">
        <f t="shared" si="306"/>
        <v>0</v>
      </c>
      <c r="ES176" s="462">
        <f>'PTRM input'!S270</f>
        <v>0</v>
      </c>
      <c r="ET176" s="432">
        <f t="shared" si="307"/>
        <v>0</v>
      </c>
      <c r="EU176" s="432">
        <f t="shared" si="308"/>
        <v>0</v>
      </c>
      <c r="EV176" s="432">
        <f t="shared" si="309"/>
        <v>0</v>
      </c>
      <c r="EW176" s="432">
        <f t="shared" si="310"/>
        <v>0</v>
      </c>
      <c r="EX176" s="463">
        <f t="shared" si="311"/>
        <v>0</v>
      </c>
      <c r="EY176" s="462">
        <f t="shared" si="312"/>
        <v>0</v>
      </c>
      <c r="EZ176" s="432">
        <f t="shared" si="313"/>
        <v>0</v>
      </c>
      <c r="FA176" s="432">
        <f t="shared" si="314"/>
        <v>0</v>
      </c>
      <c r="FB176" s="432">
        <f t="shared" si="315"/>
        <v>0</v>
      </c>
      <c r="FC176" s="463">
        <f t="shared" si="316"/>
        <v>0</v>
      </c>
      <c r="FD176" s="462">
        <f>'PTRM input'!T270</f>
        <v>0</v>
      </c>
      <c r="FE176" s="432">
        <f t="shared" si="317"/>
        <v>0</v>
      </c>
      <c r="FF176" s="432">
        <f t="shared" si="318"/>
        <v>0</v>
      </c>
      <c r="FG176" s="432">
        <f t="shared" si="319"/>
        <v>0</v>
      </c>
      <c r="FH176" s="432">
        <f t="shared" si="320"/>
        <v>0</v>
      </c>
      <c r="FI176" s="463">
        <f t="shared" si="321"/>
        <v>0</v>
      </c>
      <c r="FJ176" s="462">
        <f t="shared" si="322"/>
        <v>0</v>
      </c>
      <c r="FK176" s="432">
        <f t="shared" si="323"/>
        <v>0</v>
      </c>
      <c r="FL176" s="432">
        <f t="shared" si="324"/>
        <v>0</v>
      </c>
      <c r="FM176" s="432">
        <f t="shared" si="325"/>
        <v>0</v>
      </c>
      <c r="FN176" s="463">
        <f t="shared" si="326"/>
        <v>0</v>
      </c>
      <c r="FO176" s="462">
        <f>'PTRM input'!U270</f>
        <v>0</v>
      </c>
      <c r="FP176" s="432">
        <f t="shared" si="327"/>
        <v>0</v>
      </c>
      <c r="FQ176" s="432">
        <f t="shared" si="328"/>
        <v>0</v>
      </c>
      <c r="FR176" s="432">
        <f t="shared" si="329"/>
        <v>0</v>
      </c>
      <c r="FS176" s="432">
        <f t="shared" si="330"/>
        <v>0</v>
      </c>
      <c r="FT176" s="463">
        <f t="shared" si="331"/>
        <v>0</v>
      </c>
      <c r="FU176" s="462">
        <f t="shared" si="332"/>
        <v>0</v>
      </c>
      <c r="FV176" s="432">
        <f t="shared" si="333"/>
        <v>0</v>
      </c>
      <c r="FW176" s="432">
        <f t="shared" si="334"/>
        <v>0</v>
      </c>
      <c r="FX176" s="432">
        <f t="shared" si="335"/>
        <v>0</v>
      </c>
      <c r="FY176" s="463">
        <f t="shared" si="336"/>
        <v>0</v>
      </c>
      <c r="FZ176" s="462">
        <f>'PTRM input'!V270</f>
        <v>0</v>
      </c>
      <c r="GA176" s="432">
        <f t="shared" si="337"/>
        <v>0</v>
      </c>
      <c r="GB176" s="432">
        <f t="shared" si="338"/>
        <v>0</v>
      </c>
      <c r="GC176" s="432">
        <f t="shared" si="339"/>
        <v>0</v>
      </c>
      <c r="GD176" s="432">
        <f t="shared" si="340"/>
        <v>0</v>
      </c>
      <c r="GE176" s="463">
        <f t="shared" si="341"/>
        <v>0</v>
      </c>
      <c r="GF176" s="462">
        <f t="shared" si="342"/>
        <v>0</v>
      </c>
      <c r="GG176" s="432">
        <f t="shared" si="343"/>
        <v>0</v>
      </c>
      <c r="GH176" s="432">
        <f t="shared" si="344"/>
        <v>0</v>
      </c>
      <c r="GI176" s="432">
        <f t="shared" si="345"/>
        <v>0</v>
      </c>
      <c r="GJ176" s="463">
        <f t="shared" si="346"/>
        <v>0</v>
      </c>
    </row>
    <row r="177" spans="1:192" s="4" customFormat="1" outlineLevel="1">
      <c r="A177" s="29"/>
      <c r="B177" s="29"/>
      <c r="C177" s="29"/>
      <c r="D177" s="29"/>
      <c r="E177" s="444" t="str">
        <f t="shared" si="7"/>
        <v>New Tariff 11</v>
      </c>
      <c r="F177" s="462">
        <f>'PTRM input'!F271</f>
        <v>0</v>
      </c>
      <c r="G177" s="432">
        <f t="shared" si="8"/>
        <v>0</v>
      </c>
      <c r="H177" s="432">
        <f t="shared" si="178"/>
        <v>0</v>
      </c>
      <c r="I177" s="432">
        <f t="shared" si="179"/>
        <v>0</v>
      </c>
      <c r="J177" s="432">
        <f t="shared" si="180"/>
        <v>0</v>
      </c>
      <c r="K177" s="463">
        <f t="shared" si="181"/>
        <v>0</v>
      </c>
      <c r="L177" s="462">
        <f t="shared" si="182"/>
        <v>0</v>
      </c>
      <c r="M177" s="432">
        <f t="shared" si="183"/>
        <v>0</v>
      </c>
      <c r="N177" s="432">
        <f t="shared" si="184"/>
        <v>0</v>
      </c>
      <c r="O177" s="432">
        <f t="shared" si="185"/>
        <v>0</v>
      </c>
      <c r="P177" s="463">
        <f t="shared" si="186"/>
        <v>0</v>
      </c>
      <c r="Q177" s="462">
        <f>'PTRM input'!G271</f>
        <v>0</v>
      </c>
      <c r="R177" s="432">
        <f t="shared" si="187"/>
        <v>0</v>
      </c>
      <c r="S177" s="432">
        <f t="shared" si="188"/>
        <v>0</v>
      </c>
      <c r="T177" s="432">
        <f t="shared" si="189"/>
        <v>0</v>
      </c>
      <c r="U177" s="432">
        <f t="shared" si="190"/>
        <v>0</v>
      </c>
      <c r="V177" s="463">
        <f t="shared" si="191"/>
        <v>0</v>
      </c>
      <c r="W177" s="462">
        <f t="shared" si="192"/>
        <v>0</v>
      </c>
      <c r="X177" s="432">
        <f t="shared" si="193"/>
        <v>0</v>
      </c>
      <c r="Y177" s="432">
        <f t="shared" si="194"/>
        <v>0</v>
      </c>
      <c r="Z177" s="432">
        <f t="shared" si="195"/>
        <v>0</v>
      </c>
      <c r="AA177" s="463">
        <f t="shared" si="196"/>
        <v>0</v>
      </c>
      <c r="AB177" s="462">
        <f>'PTRM input'!H271</f>
        <v>0</v>
      </c>
      <c r="AC177" s="432">
        <f t="shared" si="197"/>
        <v>0</v>
      </c>
      <c r="AD177" s="432">
        <f t="shared" si="198"/>
        <v>0</v>
      </c>
      <c r="AE177" s="432">
        <f t="shared" si="199"/>
        <v>0</v>
      </c>
      <c r="AF177" s="432">
        <f t="shared" si="200"/>
        <v>0</v>
      </c>
      <c r="AG177" s="463">
        <f t="shared" si="201"/>
        <v>0</v>
      </c>
      <c r="AH177" s="462">
        <f t="shared" si="202"/>
        <v>0</v>
      </c>
      <c r="AI177" s="432">
        <f t="shared" si="203"/>
        <v>0</v>
      </c>
      <c r="AJ177" s="432">
        <f t="shared" si="204"/>
        <v>0</v>
      </c>
      <c r="AK177" s="432">
        <f t="shared" si="205"/>
        <v>0</v>
      </c>
      <c r="AL177" s="463">
        <f t="shared" si="206"/>
        <v>0</v>
      </c>
      <c r="AM177" s="462">
        <f>'PTRM input'!I271</f>
        <v>0</v>
      </c>
      <c r="AN177" s="432">
        <f t="shared" si="207"/>
        <v>0</v>
      </c>
      <c r="AO177" s="432">
        <f t="shared" si="208"/>
        <v>0</v>
      </c>
      <c r="AP177" s="432">
        <f t="shared" si="209"/>
        <v>0</v>
      </c>
      <c r="AQ177" s="432">
        <f t="shared" si="210"/>
        <v>0</v>
      </c>
      <c r="AR177" s="463">
        <f t="shared" si="211"/>
        <v>0</v>
      </c>
      <c r="AS177" s="462">
        <f t="shared" si="212"/>
        <v>0</v>
      </c>
      <c r="AT177" s="432">
        <f t="shared" si="213"/>
        <v>0</v>
      </c>
      <c r="AU177" s="432">
        <f t="shared" si="214"/>
        <v>0</v>
      </c>
      <c r="AV177" s="432">
        <f t="shared" si="215"/>
        <v>0</v>
      </c>
      <c r="AW177" s="463">
        <f t="shared" si="216"/>
        <v>0</v>
      </c>
      <c r="AX177" s="462">
        <f>'PTRM input'!J271</f>
        <v>0</v>
      </c>
      <c r="AY177" s="432">
        <f t="shared" si="217"/>
        <v>0</v>
      </c>
      <c r="AZ177" s="432">
        <f t="shared" si="218"/>
        <v>0</v>
      </c>
      <c r="BA177" s="432">
        <f t="shared" si="219"/>
        <v>0</v>
      </c>
      <c r="BB177" s="432">
        <f t="shared" si="220"/>
        <v>0</v>
      </c>
      <c r="BC177" s="463">
        <f t="shared" si="221"/>
        <v>0</v>
      </c>
      <c r="BD177" s="462">
        <f t="shared" si="222"/>
        <v>0</v>
      </c>
      <c r="BE177" s="432">
        <f t="shared" si="223"/>
        <v>0</v>
      </c>
      <c r="BF177" s="432">
        <f t="shared" si="224"/>
        <v>0</v>
      </c>
      <c r="BG177" s="432">
        <f t="shared" si="225"/>
        <v>0</v>
      </c>
      <c r="BH177" s="463">
        <f t="shared" si="226"/>
        <v>0</v>
      </c>
      <c r="BI177" s="462">
        <f>'PTRM input'!K271</f>
        <v>0</v>
      </c>
      <c r="BJ177" s="432">
        <f t="shared" si="227"/>
        <v>0</v>
      </c>
      <c r="BK177" s="432">
        <f t="shared" si="228"/>
        <v>0</v>
      </c>
      <c r="BL177" s="432">
        <f t="shared" si="229"/>
        <v>0</v>
      </c>
      <c r="BM177" s="432">
        <f t="shared" si="230"/>
        <v>0</v>
      </c>
      <c r="BN177" s="463">
        <f t="shared" si="231"/>
        <v>0</v>
      </c>
      <c r="BO177" s="462">
        <f t="shared" si="232"/>
        <v>0</v>
      </c>
      <c r="BP177" s="432">
        <f t="shared" si="233"/>
        <v>0</v>
      </c>
      <c r="BQ177" s="432">
        <f t="shared" si="234"/>
        <v>0</v>
      </c>
      <c r="BR177" s="432">
        <f t="shared" si="235"/>
        <v>0</v>
      </c>
      <c r="BS177" s="463">
        <f t="shared" si="236"/>
        <v>0</v>
      </c>
      <c r="BT177" s="462">
        <f>'PTRM input'!L271</f>
        <v>0</v>
      </c>
      <c r="BU177" s="432">
        <f t="shared" si="237"/>
        <v>0</v>
      </c>
      <c r="BV177" s="432">
        <f t="shared" si="238"/>
        <v>0</v>
      </c>
      <c r="BW177" s="432">
        <f t="shared" si="239"/>
        <v>0</v>
      </c>
      <c r="BX177" s="432">
        <f t="shared" si="240"/>
        <v>0</v>
      </c>
      <c r="BY177" s="463">
        <f t="shared" si="241"/>
        <v>0</v>
      </c>
      <c r="BZ177" s="462">
        <f t="shared" si="242"/>
        <v>0</v>
      </c>
      <c r="CA177" s="432">
        <f t="shared" si="243"/>
        <v>0</v>
      </c>
      <c r="CB177" s="432">
        <f t="shared" si="244"/>
        <v>0</v>
      </c>
      <c r="CC177" s="432">
        <f t="shared" si="245"/>
        <v>0</v>
      </c>
      <c r="CD177" s="463">
        <f t="shared" si="246"/>
        <v>0</v>
      </c>
      <c r="CE177" s="462">
        <f>'PTRM input'!M271</f>
        <v>0</v>
      </c>
      <c r="CF177" s="432">
        <f t="shared" si="247"/>
        <v>0</v>
      </c>
      <c r="CG177" s="432">
        <f t="shared" si="248"/>
        <v>0</v>
      </c>
      <c r="CH177" s="432">
        <f t="shared" si="249"/>
        <v>0</v>
      </c>
      <c r="CI177" s="432">
        <f t="shared" si="250"/>
        <v>0</v>
      </c>
      <c r="CJ177" s="463">
        <f t="shared" si="251"/>
        <v>0</v>
      </c>
      <c r="CK177" s="462">
        <f t="shared" si="252"/>
        <v>0</v>
      </c>
      <c r="CL177" s="432">
        <f t="shared" si="253"/>
        <v>0</v>
      </c>
      <c r="CM177" s="432">
        <f t="shared" si="254"/>
        <v>0</v>
      </c>
      <c r="CN177" s="432">
        <f t="shared" si="255"/>
        <v>0</v>
      </c>
      <c r="CO177" s="463">
        <f t="shared" si="256"/>
        <v>0</v>
      </c>
      <c r="CP177" s="462">
        <f>'PTRM input'!N271</f>
        <v>0</v>
      </c>
      <c r="CQ177" s="432">
        <f t="shared" si="257"/>
        <v>0</v>
      </c>
      <c r="CR177" s="432">
        <f t="shared" si="258"/>
        <v>0</v>
      </c>
      <c r="CS177" s="432">
        <f t="shared" si="259"/>
        <v>0</v>
      </c>
      <c r="CT177" s="432">
        <f t="shared" si="260"/>
        <v>0</v>
      </c>
      <c r="CU177" s="463">
        <f t="shared" si="261"/>
        <v>0</v>
      </c>
      <c r="CV177" s="462">
        <f t="shared" si="262"/>
        <v>0</v>
      </c>
      <c r="CW177" s="432">
        <f t="shared" si="263"/>
        <v>0</v>
      </c>
      <c r="CX177" s="432">
        <f t="shared" si="264"/>
        <v>0</v>
      </c>
      <c r="CY177" s="432">
        <f t="shared" si="265"/>
        <v>0</v>
      </c>
      <c r="CZ177" s="463">
        <f t="shared" si="266"/>
        <v>0</v>
      </c>
      <c r="DA177" s="462">
        <f>'PTRM input'!O271</f>
        <v>0</v>
      </c>
      <c r="DB177" s="432">
        <f t="shared" si="267"/>
        <v>0</v>
      </c>
      <c r="DC177" s="432">
        <f t="shared" si="268"/>
        <v>0</v>
      </c>
      <c r="DD177" s="432">
        <f t="shared" si="269"/>
        <v>0</v>
      </c>
      <c r="DE177" s="432">
        <f t="shared" si="270"/>
        <v>0</v>
      </c>
      <c r="DF177" s="463">
        <f t="shared" si="271"/>
        <v>0</v>
      </c>
      <c r="DG177" s="462">
        <f t="shared" si="272"/>
        <v>0</v>
      </c>
      <c r="DH177" s="432">
        <f t="shared" si="273"/>
        <v>0</v>
      </c>
      <c r="DI177" s="432">
        <f t="shared" si="274"/>
        <v>0</v>
      </c>
      <c r="DJ177" s="432">
        <f t="shared" si="275"/>
        <v>0</v>
      </c>
      <c r="DK177" s="463">
        <f t="shared" si="276"/>
        <v>0</v>
      </c>
      <c r="DL177" s="462">
        <f>'PTRM input'!P271</f>
        <v>0</v>
      </c>
      <c r="DM177" s="432">
        <f t="shared" si="277"/>
        <v>0</v>
      </c>
      <c r="DN177" s="432">
        <f t="shared" si="278"/>
        <v>0</v>
      </c>
      <c r="DO177" s="432">
        <f t="shared" si="279"/>
        <v>0</v>
      </c>
      <c r="DP177" s="432">
        <f t="shared" si="280"/>
        <v>0</v>
      </c>
      <c r="DQ177" s="463">
        <f t="shared" si="281"/>
        <v>0</v>
      </c>
      <c r="DR177" s="462">
        <f t="shared" si="282"/>
        <v>0</v>
      </c>
      <c r="DS177" s="432">
        <f t="shared" si="283"/>
        <v>0</v>
      </c>
      <c r="DT177" s="432">
        <f t="shared" si="284"/>
        <v>0</v>
      </c>
      <c r="DU177" s="432">
        <f t="shared" si="285"/>
        <v>0</v>
      </c>
      <c r="DV177" s="463">
        <f t="shared" si="286"/>
        <v>0</v>
      </c>
      <c r="DW177" s="462">
        <f>'PTRM input'!Q271</f>
        <v>0</v>
      </c>
      <c r="DX177" s="432">
        <f t="shared" si="287"/>
        <v>0</v>
      </c>
      <c r="DY177" s="432">
        <f t="shared" si="288"/>
        <v>0</v>
      </c>
      <c r="DZ177" s="432">
        <f t="shared" si="289"/>
        <v>0</v>
      </c>
      <c r="EA177" s="432">
        <f t="shared" si="290"/>
        <v>0</v>
      </c>
      <c r="EB177" s="463">
        <f t="shared" si="291"/>
        <v>0</v>
      </c>
      <c r="EC177" s="462">
        <f t="shared" si="292"/>
        <v>0</v>
      </c>
      <c r="ED177" s="432">
        <f t="shared" si="293"/>
        <v>0</v>
      </c>
      <c r="EE177" s="432">
        <f t="shared" si="294"/>
        <v>0</v>
      </c>
      <c r="EF177" s="432">
        <f t="shared" si="295"/>
        <v>0</v>
      </c>
      <c r="EG177" s="463">
        <f t="shared" si="296"/>
        <v>0</v>
      </c>
      <c r="EH177" s="462">
        <f>'PTRM input'!R271</f>
        <v>0</v>
      </c>
      <c r="EI177" s="432">
        <f t="shared" si="297"/>
        <v>0</v>
      </c>
      <c r="EJ177" s="432">
        <f t="shared" si="298"/>
        <v>0</v>
      </c>
      <c r="EK177" s="432">
        <f t="shared" si="299"/>
        <v>0</v>
      </c>
      <c r="EL177" s="432">
        <f t="shared" si="300"/>
        <v>0</v>
      </c>
      <c r="EM177" s="463">
        <f t="shared" si="301"/>
        <v>0</v>
      </c>
      <c r="EN177" s="462">
        <f t="shared" si="302"/>
        <v>0</v>
      </c>
      <c r="EO177" s="432">
        <f t="shared" si="303"/>
        <v>0</v>
      </c>
      <c r="EP177" s="432">
        <f t="shared" si="304"/>
        <v>0</v>
      </c>
      <c r="EQ177" s="432">
        <f t="shared" si="305"/>
        <v>0</v>
      </c>
      <c r="ER177" s="463">
        <f t="shared" si="306"/>
        <v>0</v>
      </c>
      <c r="ES177" s="462">
        <f>'PTRM input'!S271</f>
        <v>0</v>
      </c>
      <c r="ET177" s="432">
        <f t="shared" si="307"/>
        <v>0</v>
      </c>
      <c r="EU177" s="432">
        <f t="shared" si="308"/>
        <v>0</v>
      </c>
      <c r="EV177" s="432">
        <f t="shared" si="309"/>
        <v>0</v>
      </c>
      <c r="EW177" s="432">
        <f t="shared" si="310"/>
        <v>0</v>
      </c>
      <c r="EX177" s="463">
        <f t="shared" si="311"/>
        <v>0</v>
      </c>
      <c r="EY177" s="462">
        <f t="shared" si="312"/>
        <v>0</v>
      </c>
      <c r="EZ177" s="432">
        <f t="shared" si="313"/>
        <v>0</v>
      </c>
      <c r="FA177" s="432">
        <f t="shared" si="314"/>
        <v>0</v>
      </c>
      <c r="FB177" s="432">
        <f t="shared" si="315"/>
        <v>0</v>
      </c>
      <c r="FC177" s="463">
        <f t="shared" si="316"/>
        <v>0</v>
      </c>
      <c r="FD177" s="462">
        <f>'PTRM input'!T271</f>
        <v>0</v>
      </c>
      <c r="FE177" s="432">
        <f t="shared" si="317"/>
        <v>0</v>
      </c>
      <c r="FF177" s="432">
        <f t="shared" si="318"/>
        <v>0</v>
      </c>
      <c r="FG177" s="432">
        <f t="shared" si="319"/>
        <v>0</v>
      </c>
      <c r="FH177" s="432">
        <f t="shared" si="320"/>
        <v>0</v>
      </c>
      <c r="FI177" s="463">
        <f t="shared" si="321"/>
        <v>0</v>
      </c>
      <c r="FJ177" s="462">
        <f t="shared" si="322"/>
        <v>0</v>
      </c>
      <c r="FK177" s="432">
        <f t="shared" si="323"/>
        <v>0</v>
      </c>
      <c r="FL177" s="432">
        <f t="shared" si="324"/>
        <v>0</v>
      </c>
      <c r="FM177" s="432">
        <f t="shared" si="325"/>
        <v>0</v>
      </c>
      <c r="FN177" s="463">
        <f t="shared" si="326"/>
        <v>0</v>
      </c>
      <c r="FO177" s="462">
        <f>'PTRM input'!U271</f>
        <v>0</v>
      </c>
      <c r="FP177" s="432">
        <f t="shared" si="327"/>
        <v>0</v>
      </c>
      <c r="FQ177" s="432">
        <f t="shared" si="328"/>
        <v>0</v>
      </c>
      <c r="FR177" s="432">
        <f t="shared" si="329"/>
        <v>0</v>
      </c>
      <c r="FS177" s="432">
        <f t="shared" si="330"/>
        <v>0</v>
      </c>
      <c r="FT177" s="463">
        <f t="shared" si="331"/>
        <v>0</v>
      </c>
      <c r="FU177" s="462">
        <f t="shared" si="332"/>
        <v>0</v>
      </c>
      <c r="FV177" s="432">
        <f t="shared" si="333"/>
        <v>0</v>
      </c>
      <c r="FW177" s="432">
        <f t="shared" si="334"/>
        <v>0</v>
      </c>
      <c r="FX177" s="432">
        <f t="shared" si="335"/>
        <v>0</v>
      </c>
      <c r="FY177" s="463">
        <f t="shared" si="336"/>
        <v>0</v>
      </c>
      <c r="FZ177" s="462">
        <f>'PTRM input'!V271</f>
        <v>0</v>
      </c>
      <c r="GA177" s="432">
        <f t="shared" si="337"/>
        <v>0</v>
      </c>
      <c r="GB177" s="432">
        <f t="shared" si="338"/>
        <v>0</v>
      </c>
      <c r="GC177" s="432">
        <f t="shared" si="339"/>
        <v>0</v>
      </c>
      <c r="GD177" s="432">
        <f t="shared" si="340"/>
        <v>0</v>
      </c>
      <c r="GE177" s="463">
        <f t="shared" si="341"/>
        <v>0</v>
      </c>
      <c r="GF177" s="462">
        <f t="shared" si="342"/>
        <v>0</v>
      </c>
      <c r="GG177" s="432">
        <f t="shared" si="343"/>
        <v>0</v>
      </c>
      <c r="GH177" s="432">
        <f t="shared" si="344"/>
        <v>0</v>
      </c>
      <c r="GI177" s="432">
        <f t="shared" si="345"/>
        <v>0</v>
      </c>
      <c r="GJ177" s="463">
        <f t="shared" si="346"/>
        <v>0</v>
      </c>
    </row>
    <row r="178" spans="1:192" s="4" customFormat="1" outlineLevel="1">
      <c r="A178" s="764"/>
      <c r="B178" s="764"/>
      <c r="C178" s="764"/>
      <c r="D178" s="764"/>
      <c r="E178" s="748" t="str">
        <f t="shared" ref="E178:E241" si="347">E38</f>
        <v>Dedicated circuit</v>
      </c>
      <c r="F178" s="462">
        <f>'PTRM input'!F272</f>
        <v>0</v>
      </c>
      <c r="G178" s="432">
        <f t="shared" si="8"/>
        <v>0</v>
      </c>
      <c r="H178" s="432">
        <f t="shared" si="178"/>
        <v>0</v>
      </c>
      <c r="I178" s="432">
        <f t="shared" si="179"/>
        <v>0</v>
      </c>
      <c r="J178" s="432">
        <f t="shared" si="180"/>
        <v>0</v>
      </c>
      <c r="K178" s="463">
        <f t="shared" si="181"/>
        <v>0</v>
      </c>
      <c r="L178" s="462">
        <f t="shared" si="182"/>
        <v>0</v>
      </c>
      <c r="M178" s="432">
        <f t="shared" si="183"/>
        <v>0</v>
      </c>
      <c r="N178" s="432">
        <f t="shared" si="184"/>
        <v>0</v>
      </c>
      <c r="O178" s="432">
        <f t="shared" si="185"/>
        <v>0</v>
      </c>
      <c r="P178" s="463">
        <f t="shared" si="186"/>
        <v>0</v>
      </c>
      <c r="Q178" s="462">
        <f>'PTRM input'!G272</f>
        <v>0</v>
      </c>
      <c r="R178" s="432">
        <f t="shared" si="187"/>
        <v>0</v>
      </c>
      <c r="S178" s="432">
        <f t="shared" si="188"/>
        <v>0</v>
      </c>
      <c r="T178" s="432">
        <f t="shared" si="189"/>
        <v>0</v>
      </c>
      <c r="U178" s="432">
        <f t="shared" si="190"/>
        <v>0</v>
      </c>
      <c r="V178" s="463">
        <f t="shared" si="191"/>
        <v>0</v>
      </c>
      <c r="W178" s="462">
        <f t="shared" si="192"/>
        <v>0</v>
      </c>
      <c r="X178" s="432">
        <f t="shared" si="193"/>
        <v>0</v>
      </c>
      <c r="Y178" s="432">
        <f t="shared" si="194"/>
        <v>0</v>
      </c>
      <c r="Z178" s="432">
        <f t="shared" si="195"/>
        <v>0</v>
      </c>
      <c r="AA178" s="463">
        <f t="shared" si="196"/>
        <v>0</v>
      </c>
      <c r="AB178" s="462">
        <f>'PTRM input'!H272</f>
        <v>0</v>
      </c>
      <c r="AC178" s="432">
        <f t="shared" si="197"/>
        <v>0</v>
      </c>
      <c r="AD178" s="432">
        <f t="shared" si="198"/>
        <v>0</v>
      </c>
      <c r="AE178" s="432">
        <f t="shared" si="199"/>
        <v>0</v>
      </c>
      <c r="AF178" s="432">
        <f t="shared" si="200"/>
        <v>0</v>
      </c>
      <c r="AG178" s="463">
        <f t="shared" si="201"/>
        <v>0</v>
      </c>
      <c r="AH178" s="462">
        <f t="shared" si="202"/>
        <v>0</v>
      </c>
      <c r="AI178" s="432">
        <f t="shared" si="203"/>
        <v>0</v>
      </c>
      <c r="AJ178" s="432">
        <f t="shared" si="204"/>
        <v>0</v>
      </c>
      <c r="AK178" s="432">
        <f t="shared" si="205"/>
        <v>0</v>
      </c>
      <c r="AL178" s="463">
        <f t="shared" si="206"/>
        <v>0</v>
      </c>
      <c r="AM178" s="462">
        <f>'PTRM input'!I272</f>
        <v>0</v>
      </c>
      <c r="AN178" s="432">
        <f t="shared" si="207"/>
        <v>0</v>
      </c>
      <c r="AO178" s="432">
        <f t="shared" si="208"/>
        <v>0</v>
      </c>
      <c r="AP178" s="432">
        <f t="shared" si="209"/>
        <v>0</v>
      </c>
      <c r="AQ178" s="432">
        <f t="shared" si="210"/>
        <v>0</v>
      </c>
      <c r="AR178" s="463">
        <f t="shared" si="211"/>
        <v>0</v>
      </c>
      <c r="AS178" s="462">
        <f t="shared" si="212"/>
        <v>0</v>
      </c>
      <c r="AT178" s="432">
        <f t="shared" si="213"/>
        <v>0</v>
      </c>
      <c r="AU178" s="432">
        <f t="shared" si="214"/>
        <v>0</v>
      </c>
      <c r="AV178" s="432">
        <f t="shared" si="215"/>
        <v>0</v>
      </c>
      <c r="AW178" s="463">
        <f t="shared" si="216"/>
        <v>0</v>
      </c>
      <c r="AX178" s="462">
        <f>'PTRM input'!J272</f>
        <v>0</v>
      </c>
      <c r="AY178" s="432">
        <f t="shared" si="217"/>
        <v>0</v>
      </c>
      <c r="AZ178" s="432">
        <f t="shared" si="218"/>
        <v>0</v>
      </c>
      <c r="BA178" s="432">
        <f t="shared" si="219"/>
        <v>0</v>
      </c>
      <c r="BB178" s="432">
        <f t="shared" si="220"/>
        <v>0</v>
      </c>
      <c r="BC178" s="463">
        <f t="shared" si="221"/>
        <v>0</v>
      </c>
      <c r="BD178" s="462">
        <f t="shared" si="222"/>
        <v>0</v>
      </c>
      <c r="BE178" s="432">
        <f t="shared" si="223"/>
        <v>0</v>
      </c>
      <c r="BF178" s="432">
        <f t="shared" si="224"/>
        <v>0</v>
      </c>
      <c r="BG178" s="432">
        <f t="shared" si="225"/>
        <v>0</v>
      </c>
      <c r="BH178" s="463">
        <f t="shared" si="226"/>
        <v>0</v>
      </c>
      <c r="BI178" s="462">
        <f>'PTRM input'!K272</f>
        <v>0</v>
      </c>
      <c r="BJ178" s="432">
        <f t="shared" si="227"/>
        <v>0</v>
      </c>
      <c r="BK178" s="432">
        <f t="shared" si="228"/>
        <v>0</v>
      </c>
      <c r="BL178" s="432">
        <f t="shared" si="229"/>
        <v>0</v>
      </c>
      <c r="BM178" s="432">
        <f t="shared" si="230"/>
        <v>0</v>
      </c>
      <c r="BN178" s="463">
        <f t="shared" si="231"/>
        <v>0</v>
      </c>
      <c r="BO178" s="462">
        <f t="shared" si="232"/>
        <v>0</v>
      </c>
      <c r="BP178" s="432">
        <f t="shared" si="233"/>
        <v>0</v>
      </c>
      <c r="BQ178" s="432">
        <f t="shared" si="234"/>
        <v>0</v>
      </c>
      <c r="BR178" s="432">
        <f t="shared" si="235"/>
        <v>0</v>
      </c>
      <c r="BS178" s="463">
        <f t="shared" si="236"/>
        <v>0</v>
      </c>
      <c r="BT178" s="462">
        <f>'PTRM input'!L272</f>
        <v>0</v>
      </c>
      <c r="BU178" s="432">
        <f t="shared" si="237"/>
        <v>0</v>
      </c>
      <c r="BV178" s="432">
        <f t="shared" si="238"/>
        <v>0</v>
      </c>
      <c r="BW178" s="432">
        <f t="shared" si="239"/>
        <v>0</v>
      </c>
      <c r="BX178" s="432">
        <f t="shared" si="240"/>
        <v>0</v>
      </c>
      <c r="BY178" s="463">
        <f t="shared" si="241"/>
        <v>0</v>
      </c>
      <c r="BZ178" s="462">
        <f t="shared" si="242"/>
        <v>0</v>
      </c>
      <c r="CA178" s="432">
        <f t="shared" si="243"/>
        <v>0</v>
      </c>
      <c r="CB178" s="432">
        <f t="shared" si="244"/>
        <v>0</v>
      </c>
      <c r="CC178" s="432">
        <f t="shared" si="245"/>
        <v>0</v>
      </c>
      <c r="CD178" s="463">
        <f t="shared" si="246"/>
        <v>0</v>
      </c>
      <c r="CE178" s="462">
        <f>'PTRM input'!M272</f>
        <v>0.17180000000000001</v>
      </c>
      <c r="CF178" s="432">
        <f t="shared" si="247"/>
        <v>0.1758364362773614</v>
      </c>
      <c r="CG178" s="432">
        <f t="shared" si="248"/>
        <v>0.17996770851410113</v>
      </c>
      <c r="CH178" s="432">
        <f t="shared" si="249"/>
        <v>0.18419604487847785</v>
      </c>
      <c r="CI178" s="432">
        <f t="shared" si="250"/>
        <v>0.18852372588950214</v>
      </c>
      <c r="CJ178" s="463">
        <f t="shared" si="251"/>
        <v>0.19295308564691613</v>
      </c>
      <c r="CK178" s="462">
        <f t="shared" si="252"/>
        <v>0.19748651309007115</v>
      </c>
      <c r="CL178" s="432">
        <f t="shared" si="253"/>
        <v>0.20212645328638296</v>
      </c>
      <c r="CM178" s="432">
        <f t="shared" si="254"/>
        <v>0.20687540875005903</v>
      </c>
      <c r="CN178" s="432">
        <f t="shared" si="255"/>
        <v>0.21173594079180935</v>
      </c>
      <c r="CO178" s="463">
        <f t="shared" si="256"/>
        <v>0.21671067090026863</v>
      </c>
      <c r="CP178" s="462">
        <f>'PTRM input'!N272</f>
        <v>0</v>
      </c>
      <c r="CQ178" s="432">
        <f t="shared" si="257"/>
        <v>0</v>
      </c>
      <c r="CR178" s="432">
        <f t="shared" si="258"/>
        <v>0</v>
      </c>
      <c r="CS178" s="432">
        <f t="shared" si="259"/>
        <v>0</v>
      </c>
      <c r="CT178" s="432">
        <f t="shared" si="260"/>
        <v>0</v>
      </c>
      <c r="CU178" s="463">
        <f t="shared" si="261"/>
        <v>0</v>
      </c>
      <c r="CV178" s="462">
        <f t="shared" si="262"/>
        <v>0</v>
      </c>
      <c r="CW178" s="432">
        <f t="shared" si="263"/>
        <v>0</v>
      </c>
      <c r="CX178" s="432">
        <f t="shared" si="264"/>
        <v>0</v>
      </c>
      <c r="CY178" s="432">
        <f t="shared" si="265"/>
        <v>0</v>
      </c>
      <c r="CZ178" s="463">
        <f t="shared" si="266"/>
        <v>0</v>
      </c>
      <c r="DA178" s="462">
        <f>'PTRM input'!O272</f>
        <v>0</v>
      </c>
      <c r="DB178" s="432">
        <f t="shared" si="267"/>
        <v>0</v>
      </c>
      <c r="DC178" s="432">
        <f t="shared" si="268"/>
        <v>0</v>
      </c>
      <c r="DD178" s="432">
        <f t="shared" si="269"/>
        <v>0</v>
      </c>
      <c r="DE178" s="432">
        <f t="shared" si="270"/>
        <v>0</v>
      </c>
      <c r="DF178" s="463">
        <f t="shared" si="271"/>
        <v>0</v>
      </c>
      <c r="DG178" s="462">
        <f t="shared" si="272"/>
        <v>0</v>
      </c>
      <c r="DH178" s="432">
        <f t="shared" si="273"/>
        <v>0</v>
      </c>
      <c r="DI178" s="432">
        <f t="shared" si="274"/>
        <v>0</v>
      </c>
      <c r="DJ178" s="432">
        <f t="shared" si="275"/>
        <v>0</v>
      </c>
      <c r="DK178" s="463">
        <f t="shared" si="276"/>
        <v>0</v>
      </c>
      <c r="DL178" s="462">
        <f>'PTRM input'!P272</f>
        <v>0</v>
      </c>
      <c r="DM178" s="432">
        <f t="shared" si="277"/>
        <v>0</v>
      </c>
      <c r="DN178" s="432">
        <f t="shared" si="278"/>
        <v>0</v>
      </c>
      <c r="DO178" s="432">
        <f t="shared" si="279"/>
        <v>0</v>
      </c>
      <c r="DP178" s="432">
        <f t="shared" si="280"/>
        <v>0</v>
      </c>
      <c r="DQ178" s="463">
        <f t="shared" si="281"/>
        <v>0</v>
      </c>
      <c r="DR178" s="462">
        <f t="shared" si="282"/>
        <v>0</v>
      </c>
      <c r="DS178" s="432">
        <f t="shared" si="283"/>
        <v>0</v>
      </c>
      <c r="DT178" s="432">
        <f t="shared" si="284"/>
        <v>0</v>
      </c>
      <c r="DU178" s="432">
        <f t="shared" si="285"/>
        <v>0</v>
      </c>
      <c r="DV178" s="463">
        <f t="shared" si="286"/>
        <v>0</v>
      </c>
      <c r="DW178" s="462">
        <f>'PTRM input'!Q272</f>
        <v>0</v>
      </c>
      <c r="DX178" s="432">
        <f t="shared" si="287"/>
        <v>0</v>
      </c>
      <c r="DY178" s="432">
        <f t="shared" si="288"/>
        <v>0</v>
      </c>
      <c r="DZ178" s="432">
        <f t="shared" si="289"/>
        <v>0</v>
      </c>
      <c r="EA178" s="432">
        <f t="shared" si="290"/>
        <v>0</v>
      </c>
      <c r="EB178" s="463">
        <f t="shared" si="291"/>
        <v>0</v>
      </c>
      <c r="EC178" s="462">
        <f t="shared" si="292"/>
        <v>0</v>
      </c>
      <c r="ED178" s="432">
        <f t="shared" si="293"/>
        <v>0</v>
      </c>
      <c r="EE178" s="432">
        <f t="shared" si="294"/>
        <v>0</v>
      </c>
      <c r="EF178" s="432">
        <f t="shared" si="295"/>
        <v>0</v>
      </c>
      <c r="EG178" s="463">
        <f t="shared" si="296"/>
        <v>0</v>
      </c>
      <c r="EH178" s="462">
        <f>'PTRM input'!R272</f>
        <v>0</v>
      </c>
      <c r="EI178" s="432">
        <f t="shared" si="297"/>
        <v>0</v>
      </c>
      <c r="EJ178" s="432">
        <f t="shared" si="298"/>
        <v>0</v>
      </c>
      <c r="EK178" s="432">
        <f t="shared" si="299"/>
        <v>0</v>
      </c>
      <c r="EL178" s="432">
        <f t="shared" si="300"/>
        <v>0</v>
      </c>
      <c r="EM178" s="463">
        <f t="shared" si="301"/>
        <v>0</v>
      </c>
      <c r="EN178" s="462">
        <f t="shared" si="302"/>
        <v>0</v>
      </c>
      <c r="EO178" s="432">
        <f t="shared" si="303"/>
        <v>0</v>
      </c>
      <c r="EP178" s="432">
        <f t="shared" si="304"/>
        <v>0</v>
      </c>
      <c r="EQ178" s="432">
        <f t="shared" si="305"/>
        <v>0</v>
      </c>
      <c r="ER178" s="463">
        <f t="shared" si="306"/>
        <v>0</v>
      </c>
      <c r="ES178" s="462">
        <f>'PTRM input'!S272</f>
        <v>0</v>
      </c>
      <c r="ET178" s="432">
        <f t="shared" si="307"/>
        <v>0</v>
      </c>
      <c r="EU178" s="432">
        <f t="shared" si="308"/>
        <v>0</v>
      </c>
      <c r="EV178" s="432">
        <f t="shared" si="309"/>
        <v>0</v>
      </c>
      <c r="EW178" s="432">
        <f t="shared" si="310"/>
        <v>0</v>
      </c>
      <c r="EX178" s="463">
        <f t="shared" si="311"/>
        <v>0</v>
      </c>
      <c r="EY178" s="462">
        <f t="shared" si="312"/>
        <v>0</v>
      </c>
      <c r="EZ178" s="432">
        <f t="shared" si="313"/>
        <v>0</v>
      </c>
      <c r="FA178" s="432">
        <f t="shared" si="314"/>
        <v>0</v>
      </c>
      <c r="FB178" s="432">
        <f t="shared" si="315"/>
        <v>0</v>
      </c>
      <c r="FC178" s="463">
        <f t="shared" si="316"/>
        <v>0</v>
      </c>
      <c r="FD178" s="462">
        <f>'PTRM input'!T272</f>
        <v>0</v>
      </c>
      <c r="FE178" s="432">
        <f t="shared" si="317"/>
        <v>0</v>
      </c>
      <c r="FF178" s="432">
        <f t="shared" si="318"/>
        <v>0</v>
      </c>
      <c r="FG178" s="432">
        <f t="shared" si="319"/>
        <v>0</v>
      </c>
      <c r="FH178" s="432">
        <f t="shared" si="320"/>
        <v>0</v>
      </c>
      <c r="FI178" s="463">
        <f t="shared" si="321"/>
        <v>0</v>
      </c>
      <c r="FJ178" s="462">
        <f t="shared" si="322"/>
        <v>0</v>
      </c>
      <c r="FK178" s="432">
        <f t="shared" si="323"/>
        <v>0</v>
      </c>
      <c r="FL178" s="432">
        <f t="shared" si="324"/>
        <v>0</v>
      </c>
      <c r="FM178" s="432">
        <f t="shared" si="325"/>
        <v>0</v>
      </c>
      <c r="FN178" s="463">
        <f t="shared" si="326"/>
        <v>0</v>
      </c>
      <c r="FO178" s="462">
        <f>'PTRM input'!U272</f>
        <v>0</v>
      </c>
      <c r="FP178" s="432">
        <f t="shared" si="327"/>
        <v>0</v>
      </c>
      <c r="FQ178" s="432">
        <f t="shared" si="328"/>
        <v>0</v>
      </c>
      <c r="FR178" s="432">
        <f t="shared" si="329"/>
        <v>0</v>
      </c>
      <c r="FS178" s="432">
        <f t="shared" si="330"/>
        <v>0</v>
      </c>
      <c r="FT178" s="463">
        <f t="shared" si="331"/>
        <v>0</v>
      </c>
      <c r="FU178" s="462">
        <f t="shared" si="332"/>
        <v>0</v>
      </c>
      <c r="FV178" s="432">
        <f t="shared" si="333"/>
        <v>0</v>
      </c>
      <c r="FW178" s="432">
        <f t="shared" si="334"/>
        <v>0</v>
      </c>
      <c r="FX178" s="432">
        <f t="shared" si="335"/>
        <v>0</v>
      </c>
      <c r="FY178" s="463">
        <f t="shared" si="336"/>
        <v>0</v>
      </c>
      <c r="FZ178" s="462">
        <f>'PTRM input'!V272</f>
        <v>0</v>
      </c>
      <c r="GA178" s="432">
        <f t="shared" si="337"/>
        <v>0</v>
      </c>
      <c r="GB178" s="432">
        <f t="shared" si="338"/>
        <v>0</v>
      </c>
      <c r="GC178" s="432">
        <f t="shared" si="339"/>
        <v>0</v>
      </c>
      <c r="GD178" s="432">
        <f t="shared" si="340"/>
        <v>0</v>
      </c>
      <c r="GE178" s="463">
        <f t="shared" si="341"/>
        <v>0</v>
      </c>
      <c r="GF178" s="462">
        <f t="shared" si="342"/>
        <v>0</v>
      </c>
      <c r="GG178" s="432">
        <f t="shared" si="343"/>
        <v>0</v>
      </c>
      <c r="GH178" s="432">
        <f t="shared" si="344"/>
        <v>0</v>
      </c>
      <c r="GI178" s="432">
        <f t="shared" si="345"/>
        <v>0</v>
      </c>
      <c r="GJ178" s="463">
        <f t="shared" si="346"/>
        <v>0</v>
      </c>
    </row>
    <row r="179" spans="1:192" s="4" customFormat="1" outlineLevel="1">
      <c r="A179" s="764"/>
      <c r="B179" s="764"/>
      <c r="C179" s="764"/>
      <c r="D179" s="764"/>
      <c r="E179" s="748" t="str">
        <f t="shared" si="347"/>
        <v>Hot Water Interval</v>
      </c>
      <c r="F179" s="462">
        <f>'PTRM input'!F273</f>
        <v>0</v>
      </c>
      <c r="G179" s="432">
        <f t="shared" si="8"/>
        <v>0</v>
      </c>
      <c r="H179" s="432">
        <f t="shared" si="178"/>
        <v>0</v>
      </c>
      <c r="I179" s="432">
        <f t="shared" si="179"/>
        <v>0</v>
      </c>
      <c r="J179" s="432">
        <f t="shared" si="180"/>
        <v>0</v>
      </c>
      <c r="K179" s="463">
        <f t="shared" si="181"/>
        <v>0</v>
      </c>
      <c r="L179" s="462">
        <f t="shared" si="182"/>
        <v>0</v>
      </c>
      <c r="M179" s="432">
        <f t="shared" si="183"/>
        <v>0</v>
      </c>
      <c r="N179" s="432">
        <f t="shared" si="184"/>
        <v>0</v>
      </c>
      <c r="O179" s="432">
        <f t="shared" si="185"/>
        <v>0</v>
      </c>
      <c r="P179" s="463">
        <f t="shared" si="186"/>
        <v>0</v>
      </c>
      <c r="Q179" s="462">
        <f>'PTRM input'!G273</f>
        <v>0</v>
      </c>
      <c r="R179" s="432">
        <f t="shared" si="187"/>
        <v>0</v>
      </c>
      <c r="S179" s="432">
        <f t="shared" si="188"/>
        <v>0</v>
      </c>
      <c r="T179" s="432">
        <f t="shared" si="189"/>
        <v>0</v>
      </c>
      <c r="U179" s="432">
        <f t="shared" si="190"/>
        <v>0</v>
      </c>
      <c r="V179" s="463">
        <f t="shared" si="191"/>
        <v>0</v>
      </c>
      <c r="W179" s="462">
        <f t="shared" si="192"/>
        <v>0</v>
      </c>
      <c r="X179" s="432">
        <f t="shared" si="193"/>
        <v>0</v>
      </c>
      <c r="Y179" s="432">
        <f t="shared" si="194"/>
        <v>0</v>
      </c>
      <c r="Z179" s="432">
        <f t="shared" si="195"/>
        <v>0</v>
      </c>
      <c r="AA179" s="463">
        <f t="shared" si="196"/>
        <v>0</v>
      </c>
      <c r="AB179" s="462">
        <f>'PTRM input'!H273</f>
        <v>0</v>
      </c>
      <c r="AC179" s="432">
        <f t="shared" si="197"/>
        <v>0</v>
      </c>
      <c r="AD179" s="432">
        <f t="shared" si="198"/>
        <v>0</v>
      </c>
      <c r="AE179" s="432">
        <f t="shared" si="199"/>
        <v>0</v>
      </c>
      <c r="AF179" s="432">
        <f t="shared" si="200"/>
        <v>0</v>
      </c>
      <c r="AG179" s="463">
        <f t="shared" si="201"/>
        <v>0</v>
      </c>
      <c r="AH179" s="462">
        <f t="shared" si="202"/>
        <v>0</v>
      </c>
      <c r="AI179" s="432">
        <f t="shared" si="203"/>
        <v>0</v>
      </c>
      <c r="AJ179" s="432">
        <f t="shared" si="204"/>
        <v>0</v>
      </c>
      <c r="AK179" s="432">
        <f t="shared" si="205"/>
        <v>0</v>
      </c>
      <c r="AL179" s="463">
        <f t="shared" si="206"/>
        <v>0</v>
      </c>
      <c r="AM179" s="462">
        <f>'PTRM input'!I273</f>
        <v>0</v>
      </c>
      <c r="AN179" s="432">
        <f t="shared" si="207"/>
        <v>0</v>
      </c>
      <c r="AO179" s="432">
        <f t="shared" si="208"/>
        <v>0</v>
      </c>
      <c r="AP179" s="432">
        <f t="shared" si="209"/>
        <v>0</v>
      </c>
      <c r="AQ179" s="432">
        <f t="shared" si="210"/>
        <v>0</v>
      </c>
      <c r="AR179" s="463">
        <f t="shared" si="211"/>
        <v>0</v>
      </c>
      <c r="AS179" s="462">
        <f t="shared" si="212"/>
        <v>0</v>
      </c>
      <c r="AT179" s="432">
        <f t="shared" si="213"/>
        <v>0</v>
      </c>
      <c r="AU179" s="432">
        <f t="shared" si="214"/>
        <v>0</v>
      </c>
      <c r="AV179" s="432">
        <f t="shared" si="215"/>
        <v>0</v>
      </c>
      <c r="AW179" s="463">
        <f t="shared" si="216"/>
        <v>0</v>
      </c>
      <c r="AX179" s="462">
        <f>'PTRM input'!J273</f>
        <v>0</v>
      </c>
      <c r="AY179" s="432">
        <f t="shared" si="217"/>
        <v>0</v>
      </c>
      <c r="AZ179" s="432">
        <f t="shared" si="218"/>
        <v>0</v>
      </c>
      <c r="BA179" s="432">
        <f t="shared" si="219"/>
        <v>0</v>
      </c>
      <c r="BB179" s="432">
        <f t="shared" si="220"/>
        <v>0</v>
      </c>
      <c r="BC179" s="463">
        <f t="shared" si="221"/>
        <v>0</v>
      </c>
      <c r="BD179" s="462">
        <f t="shared" si="222"/>
        <v>0</v>
      </c>
      <c r="BE179" s="432">
        <f t="shared" si="223"/>
        <v>0</v>
      </c>
      <c r="BF179" s="432">
        <f t="shared" si="224"/>
        <v>0</v>
      </c>
      <c r="BG179" s="432">
        <f t="shared" si="225"/>
        <v>0</v>
      </c>
      <c r="BH179" s="463">
        <f t="shared" si="226"/>
        <v>0</v>
      </c>
      <c r="BI179" s="462">
        <f>'PTRM input'!K273</f>
        <v>0</v>
      </c>
      <c r="BJ179" s="432">
        <f t="shared" si="227"/>
        <v>0</v>
      </c>
      <c r="BK179" s="432">
        <f t="shared" si="228"/>
        <v>0</v>
      </c>
      <c r="BL179" s="432">
        <f t="shared" si="229"/>
        <v>0</v>
      </c>
      <c r="BM179" s="432">
        <f t="shared" si="230"/>
        <v>0</v>
      </c>
      <c r="BN179" s="463">
        <f t="shared" si="231"/>
        <v>0</v>
      </c>
      <c r="BO179" s="462">
        <f t="shared" si="232"/>
        <v>0</v>
      </c>
      <c r="BP179" s="432">
        <f t="shared" si="233"/>
        <v>0</v>
      </c>
      <c r="BQ179" s="432">
        <f t="shared" si="234"/>
        <v>0</v>
      </c>
      <c r="BR179" s="432">
        <f t="shared" si="235"/>
        <v>0</v>
      </c>
      <c r="BS179" s="463">
        <f t="shared" si="236"/>
        <v>0</v>
      </c>
      <c r="BT179" s="462">
        <f>'PTRM input'!L273</f>
        <v>0</v>
      </c>
      <c r="BU179" s="432">
        <f t="shared" si="237"/>
        <v>0</v>
      </c>
      <c r="BV179" s="432">
        <f t="shared" si="238"/>
        <v>0</v>
      </c>
      <c r="BW179" s="432">
        <f t="shared" si="239"/>
        <v>0</v>
      </c>
      <c r="BX179" s="432">
        <f t="shared" si="240"/>
        <v>0</v>
      </c>
      <c r="BY179" s="463">
        <f t="shared" si="241"/>
        <v>0</v>
      </c>
      <c r="BZ179" s="462">
        <f t="shared" si="242"/>
        <v>0</v>
      </c>
      <c r="CA179" s="432">
        <f t="shared" si="243"/>
        <v>0</v>
      </c>
      <c r="CB179" s="432">
        <f t="shared" si="244"/>
        <v>0</v>
      </c>
      <c r="CC179" s="432">
        <f t="shared" si="245"/>
        <v>0</v>
      </c>
      <c r="CD179" s="463">
        <f t="shared" si="246"/>
        <v>0</v>
      </c>
      <c r="CE179" s="462">
        <f>'PTRM input'!M273</f>
        <v>0.17180000000000001</v>
      </c>
      <c r="CF179" s="432">
        <f t="shared" si="247"/>
        <v>0.1758364362773614</v>
      </c>
      <c r="CG179" s="432">
        <f t="shared" si="248"/>
        <v>0.17996770851410113</v>
      </c>
      <c r="CH179" s="432">
        <f t="shared" si="249"/>
        <v>0.18419604487847785</v>
      </c>
      <c r="CI179" s="432">
        <f t="shared" si="250"/>
        <v>0.18852372588950214</v>
      </c>
      <c r="CJ179" s="463">
        <f t="shared" si="251"/>
        <v>0.19295308564691613</v>
      </c>
      <c r="CK179" s="462">
        <f t="shared" si="252"/>
        <v>0.19748651309007115</v>
      </c>
      <c r="CL179" s="432">
        <f t="shared" si="253"/>
        <v>0.20212645328638296</v>
      </c>
      <c r="CM179" s="432">
        <f t="shared" si="254"/>
        <v>0.20687540875005903</v>
      </c>
      <c r="CN179" s="432">
        <f t="shared" si="255"/>
        <v>0.21173594079180935</v>
      </c>
      <c r="CO179" s="463">
        <f t="shared" si="256"/>
        <v>0.21671067090026863</v>
      </c>
      <c r="CP179" s="462">
        <f>'PTRM input'!N273</f>
        <v>0</v>
      </c>
      <c r="CQ179" s="432">
        <f t="shared" si="257"/>
        <v>0</v>
      </c>
      <c r="CR179" s="432">
        <f t="shared" si="258"/>
        <v>0</v>
      </c>
      <c r="CS179" s="432">
        <f t="shared" si="259"/>
        <v>0</v>
      </c>
      <c r="CT179" s="432">
        <f t="shared" si="260"/>
        <v>0</v>
      </c>
      <c r="CU179" s="463">
        <f t="shared" si="261"/>
        <v>0</v>
      </c>
      <c r="CV179" s="462">
        <f t="shared" si="262"/>
        <v>0</v>
      </c>
      <c r="CW179" s="432">
        <f t="shared" si="263"/>
        <v>0</v>
      </c>
      <c r="CX179" s="432">
        <f t="shared" si="264"/>
        <v>0</v>
      </c>
      <c r="CY179" s="432">
        <f t="shared" si="265"/>
        <v>0</v>
      </c>
      <c r="CZ179" s="463">
        <f t="shared" si="266"/>
        <v>0</v>
      </c>
      <c r="DA179" s="462">
        <f>'PTRM input'!O273</f>
        <v>0</v>
      </c>
      <c r="DB179" s="432">
        <f t="shared" si="267"/>
        <v>0</v>
      </c>
      <c r="DC179" s="432">
        <f t="shared" si="268"/>
        <v>0</v>
      </c>
      <c r="DD179" s="432">
        <f t="shared" si="269"/>
        <v>0</v>
      </c>
      <c r="DE179" s="432">
        <f t="shared" si="270"/>
        <v>0</v>
      </c>
      <c r="DF179" s="463">
        <f t="shared" si="271"/>
        <v>0</v>
      </c>
      <c r="DG179" s="462">
        <f t="shared" si="272"/>
        <v>0</v>
      </c>
      <c r="DH179" s="432">
        <f t="shared" si="273"/>
        <v>0</v>
      </c>
      <c r="DI179" s="432">
        <f t="shared" si="274"/>
        <v>0</v>
      </c>
      <c r="DJ179" s="432">
        <f t="shared" si="275"/>
        <v>0</v>
      </c>
      <c r="DK179" s="463">
        <f t="shared" si="276"/>
        <v>0</v>
      </c>
      <c r="DL179" s="462">
        <f>'PTRM input'!P273</f>
        <v>0</v>
      </c>
      <c r="DM179" s="432">
        <f t="shared" si="277"/>
        <v>0</v>
      </c>
      <c r="DN179" s="432">
        <f t="shared" si="278"/>
        <v>0</v>
      </c>
      <c r="DO179" s="432">
        <f t="shared" si="279"/>
        <v>0</v>
      </c>
      <c r="DP179" s="432">
        <f t="shared" si="280"/>
        <v>0</v>
      </c>
      <c r="DQ179" s="463">
        <f t="shared" si="281"/>
        <v>0</v>
      </c>
      <c r="DR179" s="462">
        <f t="shared" si="282"/>
        <v>0</v>
      </c>
      <c r="DS179" s="432">
        <f t="shared" si="283"/>
        <v>0</v>
      </c>
      <c r="DT179" s="432">
        <f t="shared" si="284"/>
        <v>0</v>
      </c>
      <c r="DU179" s="432">
        <f t="shared" si="285"/>
        <v>0</v>
      </c>
      <c r="DV179" s="463">
        <f t="shared" si="286"/>
        <v>0</v>
      </c>
      <c r="DW179" s="462">
        <f>'PTRM input'!Q273</f>
        <v>0</v>
      </c>
      <c r="DX179" s="432">
        <f t="shared" si="287"/>
        <v>0</v>
      </c>
      <c r="DY179" s="432">
        <f t="shared" si="288"/>
        <v>0</v>
      </c>
      <c r="DZ179" s="432">
        <f t="shared" si="289"/>
        <v>0</v>
      </c>
      <c r="EA179" s="432">
        <f t="shared" si="290"/>
        <v>0</v>
      </c>
      <c r="EB179" s="463">
        <f t="shared" si="291"/>
        <v>0</v>
      </c>
      <c r="EC179" s="462">
        <f t="shared" si="292"/>
        <v>0</v>
      </c>
      <c r="ED179" s="432">
        <f t="shared" si="293"/>
        <v>0</v>
      </c>
      <c r="EE179" s="432">
        <f t="shared" si="294"/>
        <v>0</v>
      </c>
      <c r="EF179" s="432">
        <f t="shared" si="295"/>
        <v>0</v>
      </c>
      <c r="EG179" s="463">
        <f t="shared" si="296"/>
        <v>0</v>
      </c>
      <c r="EH179" s="462">
        <f>'PTRM input'!R273</f>
        <v>0</v>
      </c>
      <c r="EI179" s="432">
        <f t="shared" si="297"/>
        <v>0</v>
      </c>
      <c r="EJ179" s="432">
        <f t="shared" si="298"/>
        <v>0</v>
      </c>
      <c r="EK179" s="432">
        <f t="shared" si="299"/>
        <v>0</v>
      </c>
      <c r="EL179" s="432">
        <f t="shared" si="300"/>
        <v>0</v>
      </c>
      <c r="EM179" s="463">
        <f t="shared" si="301"/>
        <v>0</v>
      </c>
      <c r="EN179" s="462">
        <f t="shared" si="302"/>
        <v>0</v>
      </c>
      <c r="EO179" s="432">
        <f t="shared" si="303"/>
        <v>0</v>
      </c>
      <c r="EP179" s="432">
        <f t="shared" si="304"/>
        <v>0</v>
      </c>
      <c r="EQ179" s="432">
        <f t="shared" si="305"/>
        <v>0</v>
      </c>
      <c r="ER179" s="463">
        <f t="shared" si="306"/>
        <v>0</v>
      </c>
      <c r="ES179" s="462">
        <f>'PTRM input'!S273</f>
        <v>0</v>
      </c>
      <c r="ET179" s="432">
        <f t="shared" si="307"/>
        <v>0</v>
      </c>
      <c r="EU179" s="432">
        <f t="shared" si="308"/>
        <v>0</v>
      </c>
      <c r="EV179" s="432">
        <f t="shared" si="309"/>
        <v>0</v>
      </c>
      <c r="EW179" s="432">
        <f t="shared" si="310"/>
        <v>0</v>
      </c>
      <c r="EX179" s="463">
        <f t="shared" si="311"/>
        <v>0</v>
      </c>
      <c r="EY179" s="462">
        <f t="shared" si="312"/>
        <v>0</v>
      </c>
      <c r="EZ179" s="432">
        <f t="shared" si="313"/>
        <v>0</v>
      </c>
      <c r="FA179" s="432">
        <f t="shared" si="314"/>
        <v>0</v>
      </c>
      <c r="FB179" s="432">
        <f t="shared" si="315"/>
        <v>0</v>
      </c>
      <c r="FC179" s="463">
        <f t="shared" si="316"/>
        <v>0</v>
      </c>
      <c r="FD179" s="462">
        <f>'PTRM input'!T273</f>
        <v>0</v>
      </c>
      <c r="FE179" s="432">
        <f t="shared" si="317"/>
        <v>0</v>
      </c>
      <c r="FF179" s="432">
        <f t="shared" si="318"/>
        <v>0</v>
      </c>
      <c r="FG179" s="432">
        <f t="shared" si="319"/>
        <v>0</v>
      </c>
      <c r="FH179" s="432">
        <f t="shared" si="320"/>
        <v>0</v>
      </c>
      <c r="FI179" s="463">
        <f t="shared" si="321"/>
        <v>0</v>
      </c>
      <c r="FJ179" s="462">
        <f t="shared" si="322"/>
        <v>0</v>
      </c>
      <c r="FK179" s="432">
        <f t="shared" si="323"/>
        <v>0</v>
      </c>
      <c r="FL179" s="432">
        <f t="shared" si="324"/>
        <v>0</v>
      </c>
      <c r="FM179" s="432">
        <f t="shared" si="325"/>
        <v>0</v>
      </c>
      <c r="FN179" s="463">
        <f t="shared" si="326"/>
        <v>0</v>
      </c>
      <c r="FO179" s="462">
        <f>'PTRM input'!U273</f>
        <v>0</v>
      </c>
      <c r="FP179" s="432">
        <f t="shared" si="327"/>
        <v>0</v>
      </c>
      <c r="FQ179" s="432">
        <f t="shared" si="328"/>
        <v>0</v>
      </c>
      <c r="FR179" s="432">
        <f t="shared" si="329"/>
        <v>0</v>
      </c>
      <c r="FS179" s="432">
        <f t="shared" si="330"/>
        <v>0</v>
      </c>
      <c r="FT179" s="463">
        <f t="shared" si="331"/>
        <v>0</v>
      </c>
      <c r="FU179" s="462">
        <f t="shared" si="332"/>
        <v>0</v>
      </c>
      <c r="FV179" s="432">
        <f t="shared" si="333"/>
        <v>0</v>
      </c>
      <c r="FW179" s="432">
        <f t="shared" si="334"/>
        <v>0</v>
      </c>
      <c r="FX179" s="432">
        <f t="shared" si="335"/>
        <v>0</v>
      </c>
      <c r="FY179" s="463">
        <f t="shared" si="336"/>
        <v>0</v>
      </c>
      <c r="FZ179" s="462">
        <f>'PTRM input'!V273</f>
        <v>0</v>
      </c>
      <c r="GA179" s="432">
        <f t="shared" si="337"/>
        <v>0</v>
      </c>
      <c r="GB179" s="432">
        <f t="shared" si="338"/>
        <v>0</v>
      </c>
      <c r="GC179" s="432">
        <f t="shared" si="339"/>
        <v>0</v>
      </c>
      <c r="GD179" s="432">
        <f t="shared" si="340"/>
        <v>0</v>
      </c>
      <c r="GE179" s="463">
        <f t="shared" si="341"/>
        <v>0</v>
      </c>
      <c r="GF179" s="462">
        <f t="shared" si="342"/>
        <v>0</v>
      </c>
      <c r="GG179" s="432">
        <f t="shared" si="343"/>
        <v>0</v>
      </c>
      <c r="GH179" s="432">
        <f t="shared" si="344"/>
        <v>0</v>
      </c>
      <c r="GI179" s="432">
        <f t="shared" si="345"/>
        <v>0</v>
      </c>
      <c r="GJ179" s="463">
        <f t="shared" si="346"/>
        <v>0</v>
      </c>
    </row>
    <row r="180" spans="1:192" s="4" customFormat="1" outlineLevel="1">
      <c r="A180" s="764"/>
      <c r="B180" s="764"/>
      <c r="C180" s="764"/>
      <c r="D180" s="764"/>
      <c r="E180" s="748" t="str">
        <f t="shared" si="347"/>
        <v>New Tariff 2</v>
      </c>
      <c r="F180" s="462">
        <f>'PTRM input'!F274</f>
        <v>0</v>
      </c>
      <c r="G180" s="432">
        <f t="shared" si="8"/>
        <v>0</v>
      </c>
      <c r="H180" s="432">
        <f t="shared" si="178"/>
        <v>0</v>
      </c>
      <c r="I180" s="432">
        <f t="shared" si="179"/>
        <v>0</v>
      </c>
      <c r="J180" s="432">
        <f t="shared" si="180"/>
        <v>0</v>
      </c>
      <c r="K180" s="463">
        <f t="shared" si="181"/>
        <v>0</v>
      </c>
      <c r="L180" s="462">
        <f t="shared" si="182"/>
        <v>0</v>
      </c>
      <c r="M180" s="432">
        <f t="shared" si="183"/>
        <v>0</v>
      </c>
      <c r="N180" s="432">
        <f t="shared" si="184"/>
        <v>0</v>
      </c>
      <c r="O180" s="432">
        <f t="shared" si="185"/>
        <v>0</v>
      </c>
      <c r="P180" s="463">
        <f t="shared" si="186"/>
        <v>0</v>
      </c>
      <c r="Q180" s="462">
        <f>'PTRM input'!G274</f>
        <v>0</v>
      </c>
      <c r="R180" s="432">
        <f t="shared" si="187"/>
        <v>0</v>
      </c>
      <c r="S180" s="432">
        <f t="shared" si="188"/>
        <v>0</v>
      </c>
      <c r="T180" s="432">
        <f t="shared" si="189"/>
        <v>0</v>
      </c>
      <c r="U180" s="432">
        <f t="shared" si="190"/>
        <v>0</v>
      </c>
      <c r="V180" s="463">
        <f t="shared" si="191"/>
        <v>0</v>
      </c>
      <c r="W180" s="462">
        <f t="shared" si="192"/>
        <v>0</v>
      </c>
      <c r="X180" s="432">
        <f t="shared" si="193"/>
        <v>0</v>
      </c>
      <c r="Y180" s="432">
        <f t="shared" si="194"/>
        <v>0</v>
      </c>
      <c r="Z180" s="432">
        <f t="shared" si="195"/>
        <v>0</v>
      </c>
      <c r="AA180" s="463">
        <f t="shared" si="196"/>
        <v>0</v>
      </c>
      <c r="AB180" s="462">
        <f>'PTRM input'!H274</f>
        <v>0</v>
      </c>
      <c r="AC180" s="432">
        <f t="shared" si="197"/>
        <v>0</v>
      </c>
      <c r="AD180" s="432">
        <f t="shared" si="198"/>
        <v>0</v>
      </c>
      <c r="AE180" s="432">
        <f t="shared" si="199"/>
        <v>0</v>
      </c>
      <c r="AF180" s="432">
        <f t="shared" si="200"/>
        <v>0</v>
      </c>
      <c r="AG180" s="463">
        <f t="shared" si="201"/>
        <v>0</v>
      </c>
      <c r="AH180" s="462">
        <f t="shared" si="202"/>
        <v>0</v>
      </c>
      <c r="AI180" s="432">
        <f t="shared" si="203"/>
        <v>0</v>
      </c>
      <c r="AJ180" s="432">
        <f t="shared" si="204"/>
        <v>0</v>
      </c>
      <c r="AK180" s="432">
        <f t="shared" si="205"/>
        <v>0</v>
      </c>
      <c r="AL180" s="463">
        <f t="shared" si="206"/>
        <v>0</v>
      </c>
      <c r="AM180" s="462">
        <f>'PTRM input'!I274</f>
        <v>0</v>
      </c>
      <c r="AN180" s="432">
        <f t="shared" si="207"/>
        <v>0</v>
      </c>
      <c r="AO180" s="432">
        <f t="shared" si="208"/>
        <v>0</v>
      </c>
      <c r="AP180" s="432">
        <f t="shared" si="209"/>
        <v>0</v>
      </c>
      <c r="AQ180" s="432">
        <f t="shared" si="210"/>
        <v>0</v>
      </c>
      <c r="AR180" s="463">
        <f t="shared" si="211"/>
        <v>0</v>
      </c>
      <c r="AS180" s="462">
        <f t="shared" si="212"/>
        <v>0</v>
      </c>
      <c r="AT180" s="432">
        <f t="shared" si="213"/>
        <v>0</v>
      </c>
      <c r="AU180" s="432">
        <f t="shared" si="214"/>
        <v>0</v>
      </c>
      <c r="AV180" s="432">
        <f t="shared" si="215"/>
        <v>0</v>
      </c>
      <c r="AW180" s="463">
        <f t="shared" si="216"/>
        <v>0</v>
      </c>
      <c r="AX180" s="462">
        <f>'PTRM input'!J274</f>
        <v>0</v>
      </c>
      <c r="AY180" s="432">
        <f t="shared" si="217"/>
        <v>0</v>
      </c>
      <c r="AZ180" s="432">
        <f t="shared" si="218"/>
        <v>0</v>
      </c>
      <c r="BA180" s="432">
        <f t="shared" si="219"/>
        <v>0</v>
      </c>
      <c r="BB180" s="432">
        <f t="shared" si="220"/>
        <v>0</v>
      </c>
      <c r="BC180" s="463">
        <f t="shared" si="221"/>
        <v>0</v>
      </c>
      <c r="BD180" s="462">
        <f t="shared" si="222"/>
        <v>0</v>
      </c>
      <c r="BE180" s="432">
        <f t="shared" si="223"/>
        <v>0</v>
      </c>
      <c r="BF180" s="432">
        <f t="shared" si="224"/>
        <v>0</v>
      </c>
      <c r="BG180" s="432">
        <f t="shared" si="225"/>
        <v>0</v>
      </c>
      <c r="BH180" s="463">
        <f t="shared" si="226"/>
        <v>0</v>
      </c>
      <c r="BI180" s="462">
        <f>'PTRM input'!K274</f>
        <v>0</v>
      </c>
      <c r="BJ180" s="432">
        <f t="shared" si="227"/>
        <v>0</v>
      </c>
      <c r="BK180" s="432">
        <f t="shared" si="228"/>
        <v>0</v>
      </c>
      <c r="BL180" s="432">
        <f t="shared" si="229"/>
        <v>0</v>
      </c>
      <c r="BM180" s="432">
        <f t="shared" si="230"/>
        <v>0</v>
      </c>
      <c r="BN180" s="463">
        <f t="shared" si="231"/>
        <v>0</v>
      </c>
      <c r="BO180" s="462">
        <f t="shared" si="232"/>
        <v>0</v>
      </c>
      <c r="BP180" s="432">
        <f t="shared" si="233"/>
        <v>0</v>
      </c>
      <c r="BQ180" s="432">
        <f t="shared" si="234"/>
        <v>0</v>
      </c>
      <c r="BR180" s="432">
        <f t="shared" si="235"/>
        <v>0</v>
      </c>
      <c r="BS180" s="463">
        <f t="shared" si="236"/>
        <v>0</v>
      </c>
      <c r="BT180" s="462">
        <f>'PTRM input'!L274</f>
        <v>0</v>
      </c>
      <c r="BU180" s="432">
        <f t="shared" si="237"/>
        <v>0</v>
      </c>
      <c r="BV180" s="432">
        <f t="shared" si="238"/>
        <v>0</v>
      </c>
      <c r="BW180" s="432">
        <f t="shared" si="239"/>
        <v>0</v>
      </c>
      <c r="BX180" s="432">
        <f t="shared" si="240"/>
        <v>0</v>
      </c>
      <c r="BY180" s="463">
        <f t="shared" si="241"/>
        <v>0</v>
      </c>
      <c r="BZ180" s="462">
        <f t="shared" si="242"/>
        <v>0</v>
      </c>
      <c r="CA180" s="432">
        <f t="shared" si="243"/>
        <v>0</v>
      </c>
      <c r="CB180" s="432">
        <f t="shared" si="244"/>
        <v>0</v>
      </c>
      <c r="CC180" s="432">
        <f t="shared" si="245"/>
        <v>0</v>
      </c>
      <c r="CD180" s="463">
        <f t="shared" si="246"/>
        <v>0</v>
      </c>
      <c r="CE180" s="462">
        <f>'PTRM input'!M274</f>
        <v>0</v>
      </c>
      <c r="CF180" s="432">
        <f t="shared" si="247"/>
        <v>0</v>
      </c>
      <c r="CG180" s="432">
        <f t="shared" si="248"/>
        <v>0</v>
      </c>
      <c r="CH180" s="432">
        <f t="shared" si="249"/>
        <v>0</v>
      </c>
      <c r="CI180" s="432">
        <f t="shared" si="250"/>
        <v>0</v>
      </c>
      <c r="CJ180" s="463">
        <f t="shared" si="251"/>
        <v>0</v>
      </c>
      <c r="CK180" s="462">
        <f t="shared" si="252"/>
        <v>0</v>
      </c>
      <c r="CL180" s="432">
        <f t="shared" si="253"/>
        <v>0</v>
      </c>
      <c r="CM180" s="432">
        <f t="shared" si="254"/>
        <v>0</v>
      </c>
      <c r="CN180" s="432">
        <f t="shared" si="255"/>
        <v>0</v>
      </c>
      <c r="CO180" s="463">
        <f t="shared" si="256"/>
        <v>0</v>
      </c>
      <c r="CP180" s="462">
        <f>'PTRM input'!N274</f>
        <v>0</v>
      </c>
      <c r="CQ180" s="432">
        <f t="shared" si="257"/>
        <v>0</v>
      </c>
      <c r="CR180" s="432">
        <f t="shared" si="258"/>
        <v>0</v>
      </c>
      <c r="CS180" s="432">
        <f t="shared" si="259"/>
        <v>0</v>
      </c>
      <c r="CT180" s="432">
        <f t="shared" si="260"/>
        <v>0</v>
      </c>
      <c r="CU180" s="463">
        <f t="shared" si="261"/>
        <v>0</v>
      </c>
      <c r="CV180" s="462">
        <f t="shared" si="262"/>
        <v>0</v>
      </c>
      <c r="CW180" s="432">
        <f t="shared" si="263"/>
        <v>0</v>
      </c>
      <c r="CX180" s="432">
        <f t="shared" si="264"/>
        <v>0</v>
      </c>
      <c r="CY180" s="432">
        <f t="shared" si="265"/>
        <v>0</v>
      </c>
      <c r="CZ180" s="463">
        <f t="shared" si="266"/>
        <v>0</v>
      </c>
      <c r="DA180" s="462">
        <f>'PTRM input'!O274</f>
        <v>0</v>
      </c>
      <c r="DB180" s="432">
        <f t="shared" si="267"/>
        <v>0</v>
      </c>
      <c r="DC180" s="432">
        <f t="shared" si="268"/>
        <v>0</v>
      </c>
      <c r="DD180" s="432">
        <f t="shared" si="269"/>
        <v>0</v>
      </c>
      <c r="DE180" s="432">
        <f t="shared" si="270"/>
        <v>0</v>
      </c>
      <c r="DF180" s="463">
        <f t="shared" si="271"/>
        <v>0</v>
      </c>
      <c r="DG180" s="462">
        <f t="shared" si="272"/>
        <v>0</v>
      </c>
      <c r="DH180" s="432">
        <f t="shared" si="273"/>
        <v>0</v>
      </c>
      <c r="DI180" s="432">
        <f t="shared" si="274"/>
        <v>0</v>
      </c>
      <c r="DJ180" s="432">
        <f t="shared" si="275"/>
        <v>0</v>
      </c>
      <c r="DK180" s="463">
        <f t="shared" si="276"/>
        <v>0</v>
      </c>
      <c r="DL180" s="462">
        <f>'PTRM input'!P274</f>
        <v>0</v>
      </c>
      <c r="DM180" s="432">
        <f t="shared" si="277"/>
        <v>0</v>
      </c>
      <c r="DN180" s="432">
        <f t="shared" si="278"/>
        <v>0</v>
      </c>
      <c r="DO180" s="432">
        <f t="shared" si="279"/>
        <v>0</v>
      </c>
      <c r="DP180" s="432">
        <f t="shared" si="280"/>
        <v>0</v>
      </c>
      <c r="DQ180" s="463">
        <f t="shared" si="281"/>
        <v>0</v>
      </c>
      <c r="DR180" s="462">
        <f t="shared" si="282"/>
        <v>0</v>
      </c>
      <c r="DS180" s="432">
        <f t="shared" si="283"/>
        <v>0</v>
      </c>
      <c r="DT180" s="432">
        <f t="shared" si="284"/>
        <v>0</v>
      </c>
      <c r="DU180" s="432">
        <f t="shared" si="285"/>
        <v>0</v>
      </c>
      <c r="DV180" s="463">
        <f t="shared" si="286"/>
        <v>0</v>
      </c>
      <c r="DW180" s="462">
        <f>'PTRM input'!Q274</f>
        <v>0</v>
      </c>
      <c r="DX180" s="432">
        <f t="shared" si="287"/>
        <v>0</v>
      </c>
      <c r="DY180" s="432">
        <f t="shared" si="288"/>
        <v>0</v>
      </c>
      <c r="DZ180" s="432">
        <f t="shared" si="289"/>
        <v>0</v>
      </c>
      <c r="EA180" s="432">
        <f t="shared" si="290"/>
        <v>0</v>
      </c>
      <c r="EB180" s="463">
        <f t="shared" si="291"/>
        <v>0</v>
      </c>
      <c r="EC180" s="462">
        <f t="shared" si="292"/>
        <v>0</v>
      </c>
      <c r="ED180" s="432">
        <f t="shared" si="293"/>
        <v>0</v>
      </c>
      <c r="EE180" s="432">
        <f t="shared" si="294"/>
        <v>0</v>
      </c>
      <c r="EF180" s="432">
        <f t="shared" si="295"/>
        <v>0</v>
      </c>
      <c r="EG180" s="463">
        <f t="shared" si="296"/>
        <v>0</v>
      </c>
      <c r="EH180" s="462">
        <f>'PTRM input'!R274</f>
        <v>0</v>
      </c>
      <c r="EI180" s="432">
        <f t="shared" si="297"/>
        <v>0</v>
      </c>
      <c r="EJ180" s="432">
        <f t="shared" si="298"/>
        <v>0</v>
      </c>
      <c r="EK180" s="432">
        <f t="shared" si="299"/>
        <v>0</v>
      </c>
      <c r="EL180" s="432">
        <f t="shared" si="300"/>
        <v>0</v>
      </c>
      <c r="EM180" s="463">
        <f t="shared" si="301"/>
        <v>0</v>
      </c>
      <c r="EN180" s="462">
        <f t="shared" si="302"/>
        <v>0</v>
      </c>
      <c r="EO180" s="432">
        <f t="shared" si="303"/>
        <v>0</v>
      </c>
      <c r="EP180" s="432">
        <f t="shared" si="304"/>
        <v>0</v>
      </c>
      <c r="EQ180" s="432">
        <f t="shared" si="305"/>
        <v>0</v>
      </c>
      <c r="ER180" s="463">
        <f t="shared" si="306"/>
        <v>0</v>
      </c>
      <c r="ES180" s="462">
        <f>'PTRM input'!S274</f>
        <v>0</v>
      </c>
      <c r="ET180" s="432">
        <f t="shared" si="307"/>
        <v>0</v>
      </c>
      <c r="EU180" s="432">
        <f t="shared" si="308"/>
        <v>0</v>
      </c>
      <c r="EV180" s="432">
        <f t="shared" si="309"/>
        <v>0</v>
      </c>
      <c r="EW180" s="432">
        <f t="shared" si="310"/>
        <v>0</v>
      </c>
      <c r="EX180" s="463">
        <f t="shared" si="311"/>
        <v>0</v>
      </c>
      <c r="EY180" s="462">
        <f t="shared" si="312"/>
        <v>0</v>
      </c>
      <c r="EZ180" s="432">
        <f t="shared" si="313"/>
        <v>0</v>
      </c>
      <c r="FA180" s="432">
        <f t="shared" si="314"/>
        <v>0</v>
      </c>
      <c r="FB180" s="432">
        <f t="shared" si="315"/>
        <v>0</v>
      </c>
      <c r="FC180" s="463">
        <f t="shared" si="316"/>
        <v>0</v>
      </c>
      <c r="FD180" s="462">
        <f>'PTRM input'!T274</f>
        <v>0</v>
      </c>
      <c r="FE180" s="432">
        <f t="shared" si="317"/>
        <v>0</v>
      </c>
      <c r="FF180" s="432">
        <f t="shared" si="318"/>
        <v>0</v>
      </c>
      <c r="FG180" s="432">
        <f t="shared" si="319"/>
        <v>0</v>
      </c>
      <c r="FH180" s="432">
        <f t="shared" si="320"/>
        <v>0</v>
      </c>
      <c r="FI180" s="463">
        <f t="shared" si="321"/>
        <v>0</v>
      </c>
      <c r="FJ180" s="462">
        <f t="shared" si="322"/>
        <v>0</v>
      </c>
      <c r="FK180" s="432">
        <f t="shared" si="323"/>
        <v>0</v>
      </c>
      <c r="FL180" s="432">
        <f t="shared" si="324"/>
        <v>0</v>
      </c>
      <c r="FM180" s="432">
        <f t="shared" si="325"/>
        <v>0</v>
      </c>
      <c r="FN180" s="463">
        <f t="shared" si="326"/>
        <v>0</v>
      </c>
      <c r="FO180" s="462">
        <f>'PTRM input'!U274</f>
        <v>0</v>
      </c>
      <c r="FP180" s="432">
        <f t="shared" si="327"/>
        <v>0</v>
      </c>
      <c r="FQ180" s="432">
        <f t="shared" si="328"/>
        <v>0</v>
      </c>
      <c r="FR180" s="432">
        <f t="shared" si="329"/>
        <v>0</v>
      </c>
      <c r="FS180" s="432">
        <f t="shared" si="330"/>
        <v>0</v>
      </c>
      <c r="FT180" s="463">
        <f t="shared" si="331"/>
        <v>0</v>
      </c>
      <c r="FU180" s="462">
        <f t="shared" si="332"/>
        <v>0</v>
      </c>
      <c r="FV180" s="432">
        <f t="shared" si="333"/>
        <v>0</v>
      </c>
      <c r="FW180" s="432">
        <f t="shared" si="334"/>
        <v>0</v>
      </c>
      <c r="FX180" s="432">
        <f t="shared" si="335"/>
        <v>0</v>
      </c>
      <c r="FY180" s="463">
        <f t="shared" si="336"/>
        <v>0</v>
      </c>
      <c r="FZ180" s="462">
        <f>'PTRM input'!V274</f>
        <v>0</v>
      </c>
      <c r="GA180" s="432">
        <f t="shared" si="337"/>
        <v>0</v>
      </c>
      <c r="GB180" s="432">
        <f t="shared" si="338"/>
        <v>0</v>
      </c>
      <c r="GC180" s="432">
        <f t="shared" si="339"/>
        <v>0</v>
      </c>
      <c r="GD180" s="432">
        <f t="shared" si="340"/>
        <v>0</v>
      </c>
      <c r="GE180" s="463">
        <f t="shared" si="341"/>
        <v>0</v>
      </c>
      <c r="GF180" s="462">
        <f t="shared" si="342"/>
        <v>0</v>
      </c>
      <c r="GG180" s="432">
        <f t="shared" si="343"/>
        <v>0</v>
      </c>
      <c r="GH180" s="432">
        <f t="shared" si="344"/>
        <v>0</v>
      </c>
      <c r="GI180" s="432">
        <f t="shared" si="345"/>
        <v>0</v>
      </c>
      <c r="GJ180" s="463">
        <f t="shared" si="346"/>
        <v>0</v>
      </c>
    </row>
    <row r="181" spans="1:192" s="4" customFormat="1" outlineLevel="1">
      <c r="A181" s="764"/>
      <c r="B181" s="764"/>
      <c r="C181" s="764"/>
      <c r="D181" s="764"/>
      <c r="E181" s="748" t="str">
        <f t="shared" si="347"/>
        <v>New Tariff 3</v>
      </c>
      <c r="F181" s="462">
        <f>'PTRM input'!F275</f>
        <v>0</v>
      </c>
      <c r="G181" s="432">
        <f t="shared" si="8"/>
        <v>0</v>
      </c>
      <c r="H181" s="432">
        <f t="shared" si="178"/>
        <v>0</v>
      </c>
      <c r="I181" s="432">
        <f t="shared" si="179"/>
        <v>0</v>
      </c>
      <c r="J181" s="432">
        <f t="shared" si="180"/>
        <v>0</v>
      </c>
      <c r="K181" s="463">
        <f t="shared" si="181"/>
        <v>0</v>
      </c>
      <c r="L181" s="462">
        <f t="shared" si="182"/>
        <v>0</v>
      </c>
      <c r="M181" s="432">
        <f t="shared" si="183"/>
        <v>0</v>
      </c>
      <c r="N181" s="432">
        <f t="shared" si="184"/>
        <v>0</v>
      </c>
      <c r="O181" s="432">
        <f t="shared" si="185"/>
        <v>0</v>
      </c>
      <c r="P181" s="463">
        <f t="shared" si="186"/>
        <v>0</v>
      </c>
      <c r="Q181" s="462">
        <f>'PTRM input'!G275</f>
        <v>0</v>
      </c>
      <c r="R181" s="432">
        <f t="shared" si="187"/>
        <v>0</v>
      </c>
      <c r="S181" s="432">
        <f t="shared" si="188"/>
        <v>0</v>
      </c>
      <c r="T181" s="432">
        <f t="shared" si="189"/>
        <v>0</v>
      </c>
      <c r="U181" s="432">
        <f t="shared" si="190"/>
        <v>0</v>
      </c>
      <c r="V181" s="463">
        <f t="shared" si="191"/>
        <v>0</v>
      </c>
      <c r="W181" s="462">
        <f t="shared" si="192"/>
        <v>0</v>
      </c>
      <c r="X181" s="432">
        <f t="shared" si="193"/>
        <v>0</v>
      </c>
      <c r="Y181" s="432">
        <f t="shared" si="194"/>
        <v>0</v>
      </c>
      <c r="Z181" s="432">
        <f t="shared" si="195"/>
        <v>0</v>
      </c>
      <c r="AA181" s="463">
        <f t="shared" si="196"/>
        <v>0</v>
      </c>
      <c r="AB181" s="462">
        <f>'PTRM input'!H275</f>
        <v>0</v>
      </c>
      <c r="AC181" s="432">
        <f t="shared" si="197"/>
        <v>0</v>
      </c>
      <c r="AD181" s="432">
        <f t="shared" si="198"/>
        <v>0</v>
      </c>
      <c r="AE181" s="432">
        <f t="shared" si="199"/>
        <v>0</v>
      </c>
      <c r="AF181" s="432">
        <f t="shared" si="200"/>
        <v>0</v>
      </c>
      <c r="AG181" s="463">
        <f t="shared" si="201"/>
        <v>0</v>
      </c>
      <c r="AH181" s="462">
        <f t="shared" si="202"/>
        <v>0</v>
      </c>
      <c r="AI181" s="432">
        <f t="shared" si="203"/>
        <v>0</v>
      </c>
      <c r="AJ181" s="432">
        <f t="shared" si="204"/>
        <v>0</v>
      </c>
      <c r="AK181" s="432">
        <f t="shared" si="205"/>
        <v>0</v>
      </c>
      <c r="AL181" s="463">
        <f t="shared" si="206"/>
        <v>0</v>
      </c>
      <c r="AM181" s="462">
        <f>'PTRM input'!I275</f>
        <v>0</v>
      </c>
      <c r="AN181" s="432">
        <f t="shared" si="207"/>
        <v>0</v>
      </c>
      <c r="AO181" s="432">
        <f t="shared" si="208"/>
        <v>0</v>
      </c>
      <c r="AP181" s="432">
        <f t="shared" si="209"/>
        <v>0</v>
      </c>
      <c r="AQ181" s="432">
        <f t="shared" si="210"/>
        <v>0</v>
      </c>
      <c r="AR181" s="463">
        <f t="shared" si="211"/>
        <v>0</v>
      </c>
      <c r="AS181" s="462">
        <f t="shared" si="212"/>
        <v>0</v>
      </c>
      <c r="AT181" s="432">
        <f t="shared" si="213"/>
        <v>0</v>
      </c>
      <c r="AU181" s="432">
        <f t="shared" si="214"/>
        <v>0</v>
      </c>
      <c r="AV181" s="432">
        <f t="shared" si="215"/>
        <v>0</v>
      </c>
      <c r="AW181" s="463">
        <f t="shared" si="216"/>
        <v>0</v>
      </c>
      <c r="AX181" s="462">
        <f>'PTRM input'!J275</f>
        <v>0</v>
      </c>
      <c r="AY181" s="432">
        <f t="shared" si="217"/>
        <v>0</v>
      </c>
      <c r="AZ181" s="432">
        <f t="shared" si="218"/>
        <v>0</v>
      </c>
      <c r="BA181" s="432">
        <f t="shared" si="219"/>
        <v>0</v>
      </c>
      <c r="BB181" s="432">
        <f t="shared" si="220"/>
        <v>0</v>
      </c>
      <c r="BC181" s="463">
        <f t="shared" si="221"/>
        <v>0</v>
      </c>
      <c r="BD181" s="462">
        <f t="shared" si="222"/>
        <v>0</v>
      </c>
      <c r="BE181" s="432">
        <f t="shared" si="223"/>
        <v>0</v>
      </c>
      <c r="BF181" s="432">
        <f t="shared" si="224"/>
        <v>0</v>
      </c>
      <c r="BG181" s="432">
        <f t="shared" si="225"/>
        <v>0</v>
      </c>
      <c r="BH181" s="463">
        <f t="shared" si="226"/>
        <v>0</v>
      </c>
      <c r="BI181" s="462">
        <f>'PTRM input'!K275</f>
        <v>0</v>
      </c>
      <c r="BJ181" s="432">
        <f t="shared" si="227"/>
        <v>0</v>
      </c>
      <c r="BK181" s="432">
        <f t="shared" si="228"/>
        <v>0</v>
      </c>
      <c r="BL181" s="432">
        <f t="shared" si="229"/>
        <v>0</v>
      </c>
      <c r="BM181" s="432">
        <f t="shared" si="230"/>
        <v>0</v>
      </c>
      <c r="BN181" s="463">
        <f t="shared" si="231"/>
        <v>0</v>
      </c>
      <c r="BO181" s="462">
        <f t="shared" si="232"/>
        <v>0</v>
      </c>
      <c r="BP181" s="432">
        <f t="shared" si="233"/>
        <v>0</v>
      </c>
      <c r="BQ181" s="432">
        <f t="shared" si="234"/>
        <v>0</v>
      </c>
      <c r="BR181" s="432">
        <f t="shared" si="235"/>
        <v>0</v>
      </c>
      <c r="BS181" s="463">
        <f t="shared" si="236"/>
        <v>0</v>
      </c>
      <c r="BT181" s="462">
        <f>'PTRM input'!L275</f>
        <v>0</v>
      </c>
      <c r="BU181" s="432">
        <f t="shared" si="237"/>
        <v>0</v>
      </c>
      <c r="BV181" s="432">
        <f t="shared" si="238"/>
        <v>0</v>
      </c>
      <c r="BW181" s="432">
        <f t="shared" si="239"/>
        <v>0</v>
      </c>
      <c r="BX181" s="432">
        <f t="shared" si="240"/>
        <v>0</v>
      </c>
      <c r="BY181" s="463">
        <f t="shared" si="241"/>
        <v>0</v>
      </c>
      <c r="BZ181" s="462">
        <f t="shared" si="242"/>
        <v>0</v>
      </c>
      <c r="CA181" s="432">
        <f t="shared" si="243"/>
        <v>0</v>
      </c>
      <c r="CB181" s="432">
        <f t="shared" si="244"/>
        <v>0</v>
      </c>
      <c r="CC181" s="432">
        <f t="shared" si="245"/>
        <v>0</v>
      </c>
      <c r="CD181" s="463">
        <f t="shared" si="246"/>
        <v>0</v>
      </c>
      <c r="CE181" s="462">
        <f>'PTRM input'!M275</f>
        <v>0</v>
      </c>
      <c r="CF181" s="432">
        <f t="shared" si="247"/>
        <v>0</v>
      </c>
      <c r="CG181" s="432">
        <f t="shared" si="248"/>
        <v>0</v>
      </c>
      <c r="CH181" s="432">
        <f t="shared" si="249"/>
        <v>0</v>
      </c>
      <c r="CI181" s="432">
        <f t="shared" si="250"/>
        <v>0</v>
      </c>
      <c r="CJ181" s="463">
        <f t="shared" si="251"/>
        <v>0</v>
      </c>
      <c r="CK181" s="462">
        <f t="shared" si="252"/>
        <v>0</v>
      </c>
      <c r="CL181" s="432">
        <f t="shared" si="253"/>
        <v>0</v>
      </c>
      <c r="CM181" s="432">
        <f t="shared" si="254"/>
        <v>0</v>
      </c>
      <c r="CN181" s="432">
        <f t="shared" si="255"/>
        <v>0</v>
      </c>
      <c r="CO181" s="463">
        <f t="shared" si="256"/>
        <v>0</v>
      </c>
      <c r="CP181" s="462">
        <f>'PTRM input'!N275</f>
        <v>0</v>
      </c>
      <c r="CQ181" s="432">
        <f t="shared" si="257"/>
        <v>0</v>
      </c>
      <c r="CR181" s="432">
        <f t="shared" si="258"/>
        <v>0</v>
      </c>
      <c r="CS181" s="432">
        <f t="shared" si="259"/>
        <v>0</v>
      </c>
      <c r="CT181" s="432">
        <f t="shared" si="260"/>
        <v>0</v>
      </c>
      <c r="CU181" s="463">
        <f t="shared" si="261"/>
        <v>0</v>
      </c>
      <c r="CV181" s="462">
        <f t="shared" si="262"/>
        <v>0</v>
      </c>
      <c r="CW181" s="432">
        <f t="shared" si="263"/>
        <v>0</v>
      </c>
      <c r="CX181" s="432">
        <f t="shared" si="264"/>
        <v>0</v>
      </c>
      <c r="CY181" s="432">
        <f t="shared" si="265"/>
        <v>0</v>
      </c>
      <c r="CZ181" s="463">
        <f t="shared" si="266"/>
        <v>0</v>
      </c>
      <c r="DA181" s="462">
        <f>'PTRM input'!O275</f>
        <v>0</v>
      </c>
      <c r="DB181" s="432">
        <f t="shared" si="267"/>
        <v>0</v>
      </c>
      <c r="DC181" s="432">
        <f t="shared" si="268"/>
        <v>0</v>
      </c>
      <c r="DD181" s="432">
        <f t="shared" si="269"/>
        <v>0</v>
      </c>
      <c r="DE181" s="432">
        <f t="shared" si="270"/>
        <v>0</v>
      </c>
      <c r="DF181" s="463">
        <f t="shared" si="271"/>
        <v>0</v>
      </c>
      <c r="DG181" s="462">
        <f t="shared" si="272"/>
        <v>0</v>
      </c>
      <c r="DH181" s="432">
        <f t="shared" si="273"/>
        <v>0</v>
      </c>
      <c r="DI181" s="432">
        <f t="shared" si="274"/>
        <v>0</v>
      </c>
      <c r="DJ181" s="432">
        <f t="shared" si="275"/>
        <v>0</v>
      </c>
      <c r="DK181" s="463">
        <f t="shared" si="276"/>
        <v>0</v>
      </c>
      <c r="DL181" s="462">
        <f>'PTRM input'!P275</f>
        <v>0</v>
      </c>
      <c r="DM181" s="432">
        <f t="shared" si="277"/>
        <v>0</v>
      </c>
      <c r="DN181" s="432">
        <f t="shared" si="278"/>
        <v>0</v>
      </c>
      <c r="DO181" s="432">
        <f t="shared" si="279"/>
        <v>0</v>
      </c>
      <c r="DP181" s="432">
        <f t="shared" si="280"/>
        <v>0</v>
      </c>
      <c r="DQ181" s="463">
        <f t="shared" si="281"/>
        <v>0</v>
      </c>
      <c r="DR181" s="462">
        <f t="shared" si="282"/>
        <v>0</v>
      </c>
      <c r="DS181" s="432">
        <f t="shared" si="283"/>
        <v>0</v>
      </c>
      <c r="DT181" s="432">
        <f t="shared" si="284"/>
        <v>0</v>
      </c>
      <c r="DU181" s="432">
        <f t="shared" si="285"/>
        <v>0</v>
      </c>
      <c r="DV181" s="463">
        <f t="shared" si="286"/>
        <v>0</v>
      </c>
      <c r="DW181" s="462">
        <f>'PTRM input'!Q275</f>
        <v>0</v>
      </c>
      <c r="DX181" s="432">
        <f t="shared" si="287"/>
        <v>0</v>
      </c>
      <c r="DY181" s="432">
        <f t="shared" si="288"/>
        <v>0</v>
      </c>
      <c r="DZ181" s="432">
        <f t="shared" si="289"/>
        <v>0</v>
      </c>
      <c r="EA181" s="432">
        <f t="shared" si="290"/>
        <v>0</v>
      </c>
      <c r="EB181" s="463">
        <f t="shared" si="291"/>
        <v>0</v>
      </c>
      <c r="EC181" s="462">
        <f t="shared" si="292"/>
        <v>0</v>
      </c>
      <c r="ED181" s="432">
        <f t="shared" si="293"/>
        <v>0</v>
      </c>
      <c r="EE181" s="432">
        <f t="shared" si="294"/>
        <v>0</v>
      </c>
      <c r="EF181" s="432">
        <f t="shared" si="295"/>
        <v>0</v>
      </c>
      <c r="EG181" s="463">
        <f t="shared" si="296"/>
        <v>0</v>
      </c>
      <c r="EH181" s="462">
        <f>'PTRM input'!R275</f>
        <v>0</v>
      </c>
      <c r="EI181" s="432">
        <f t="shared" si="297"/>
        <v>0</v>
      </c>
      <c r="EJ181" s="432">
        <f t="shared" si="298"/>
        <v>0</v>
      </c>
      <c r="EK181" s="432">
        <f t="shared" si="299"/>
        <v>0</v>
      </c>
      <c r="EL181" s="432">
        <f t="shared" si="300"/>
        <v>0</v>
      </c>
      <c r="EM181" s="463">
        <f t="shared" si="301"/>
        <v>0</v>
      </c>
      <c r="EN181" s="462">
        <f t="shared" si="302"/>
        <v>0</v>
      </c>
      <c r="EO181" s="432">
        <f t="shared" si="303"/>
        <v>0</v>
      </c>
      <c r="EP181" s="432">
        <f t="shared" si="304"/>
        <v>0</v>
      </c>
      <c r="EQ181" s="432">
        <f t="shared" si="305"/>
        <v>0</v>
      </c>
      <c r="ER181" s="463">
        <f t="shared" si="306"/>
        <v>0</v>
      </c>
      <c r="ES181" s="462">
        <f>'PTRM input'!S275</f>
        <v>0</v>
      </c>
      <c r="ET181" s="432">
        <f t="shared" si="307"/>
        <v>0</v>
      </c>
      <c r="EU181" s="432">
        <f t="shared" si="308"/>
        <v>0</v>
      </c>
      <c r="EV181" s="432">
        <f t="shared" si="309"/>
        <v>0</v>
      </c>
      <c r="EW181" s="432">
        <f t="shared" si="310"/>
        <v>0</v>
      </c>
      <c r="EX181" s="463">
        <f t="shared" si="311"/>
        <v>0</v>
      </c>
      <c r="EY181" s="462">
        <f t="shared" si="312"/>
        <v>0</v>
      </c>
      <c r="EZ181" s="432">
        <f t="shared" si="313"/>
        <v>0</v>
      </c>
      <c r="FA181" s="432">
        <f t="shared" si="314"/>
        <v>0</v>
      </c>
      <c r="FB181" s="432">
        <f t="shared" si="315"/>
        <v>0</v>
      </c>
      <c r="FC181" s="463">
        <f t="shared" si="316"/>
        <v>0</v>
      </c>
      <c r="FD181" s="462">
        <f>'PTRM input'!T275</f>
        <v>0</v>
      </c>
      <c r="FE181" s="432">
        <f t="shared" si="317"/>
        <v>0</v>
      </c>
      <c r="FF181" s="432">
        <f t="shared" si="318"/>
        <v>0</v>
      </c>
      <c r="FG181" s="432">
        <f t="shared" si="319"/>
        <v>0</v>
      </c>
      <c r="FH181" s="432">
        <f t="shared" si="320"/>
        <v>0</v>
      </c>
      <c r="FI181" s="463">
        <f t="shared" si="321"/>
        <v>0</v>
      </c>
      <c r="FJ181" s="462">
        <f t="shared" si="322"/>
        <v>0</v>
      </c>
      <c r="FK181" s="432">
        <f t="shared" si="323"/>
        <v>0</v>
      </c>
      <c r="FL181" s="432">
        <f t="shared" si="324"/>
        <v>0</v>
      </c>
      <c r="FM181" s="432">
        <f t="shared" si="325"/>
        <v>0</v>
      </c>
      <c r="FN181" s="463">
        <f t="shared" si="326"/>
        <v>0</v>
      </c>
      <c r="FO181" s="462">
        <f>'PTRM input'!U275</f>
        <v>0</v>
      </c>
      <c r="FP181" s="432">
        <f t="shared" si="327"/>
        <v>0</v>
      </c>
      <c r="FQ181" s="432">
        <f t="shared" si="328"/>
        <v>0</v>
      </c>
      <c r="FR181" s="432">
        <f t="shared" si="329"/>
        <v>0</v>
      </c>
      <c r="FS181" s="432">
        <f t="shared" si="330"/>
        <v>0</v>
      </c>
      <c r="FT181" s="463">
        <f t="shared" si="331"/>
        <v>0</v>
      </c>
      <c r="FU181" s="462">
        <f t="shared" si="332"/>
        <v>0</v>
      </c>
      <c r="FV181" s="432">
        <f t="shared" si="333"/>
        <v>0</v>
      </c>
      <c r="FW181" s="432">
        <f t="shared" si="334"/>
        <v>0</v>
      </c>
      <c r="FX181" s="432">
        <f t="shared" si="335"/>
        <v>0</v>
      </c>
      <c r="FY181" s="463">
        <f t="shared" si="336"/>
        <v>0</v>
      </c>
      <c r="FZ181" s="462">
        <f>'PTRM input'!V275</f>
        <v>0</v>
      </c>
      <c r="GA181" s="432">
        <f t="shared" si="337"/>
        <v>0</v>
      </c>
      <c r="GB181" s="432">
        <f t="shared" si="338"/>
        <v>0</v>
      </c>
      <c r="GC181" s="432">
        <f t="shared" si="339"/>
        <v>0</v>
      </c>
      <c r="GD181" s="432">
        <f t="shared" si="340"/>
        <v>0</v>
      </c>
      <c r="GE181" s="463">
        <f t="shared" si="341"/>
        <v>0</v>
      </c>
      <c r="GF181" s="462">
        <f t="shared" si="342"/>
        <v>0</v>
      </c>
      <c r="GG181" s="432">
        <f t="shared" si="343"/>
        <v>0</v>
      </c>
      <c r="GH181" s="432">
        <f t="shared" si="344"/>
        <v>0</v>
      </c>
      <c r="GI181" s="432">
        <f t="shared" si="345"/>
        <v>0</v>
      </c>
      <c r="GJ181" s="463">
        <f t="shared" si="346"/>
        <v>0</v>
      </c>
    </row>
    <row r="182" spans="1:192" s="4" customFormat="1" outlineLevel="1">
      <c r="A182" s="764"/>
      <c r="B182" s="764"/>
      <c r="C182" s="764"/>
      <c r="D182" s="764"/>
      <c r="E182" s="748" t="str">
        <f t="shared" si="347"/>
        <v>New Tariff 4</v>
      </c>
      <c r="F182" s="462">
        <f>'PTRM input'!F276</f>
        <v>0</v>
      </c>
      <c r="G182" s="432">
        <f t="shared" si="8"/>
        <v>0</v>
      </c>
      <c r="H182" s="432">
        <f t="shared" si="178"/>
        <v>0</v>
      </c>
      <c r="I182" s="432">
        <f t="shared" si="179"/>
        <v>0</v>
      </c>
      <c r="J182" s="432">
        <f t="shared" si="180"/>
        <v>0</v>
      </c>
      <c r="K182" s="463">
        <f t="shared" si="181"/>
        <v>0</v>
      </c>
      <c r="L182" s="462">
        <f t="shared" si="182"/>
        <v>0</v>
      </c>
      <c r="M182" s="432">
        <f t="shared" si="183"/>
        <v>0</v>
      </c>
      <c r="N182" s="432">
        <f t="shared" si="184"/>
        <v>0</v>
      </c>
      <c r="O182" s="432">
        <f t="shared" si="185"/>
        <v>0</v>
      </c>
      <c r="P182" s="463">
        <f t="shared" si="186"/>
        <v>0</v>
      </c>
      <c r="Q182" s="462">
        <f>'PTRM input'!G276</f>
        <v>0</v>
      </c>
      <c r="R182" s="432">
        <f t="shared" si="187"/>
        <v>0</v>
      </c>
      <c r="S182" s="432">
        <f t="shared" si="188"/>
        <v>0</v>
      </c>
      <c r="T182" s="432">
        <f t="shared" si="189"/>
        <v>0</v>
      </c>
      <c r="U182" s="432">
        <f t="shared" si="190"/>
        <v>0</v>
      </c>
      <c r="V182" s="463">
        <f t="shared" si="191"/>
        <v>0</v>
      </c>
      <c r="W182" s="462">
        <f t="shared" si="192"/>
        <v>0</v>
      </c>
      <c r="X182" s="432">
        <f t="shared" si="193"/>
        <v>0</v>
      </c>
      <c r="Y182" s="432">
        <f t="shared" si="194"/>
        <v>0</v>
      </c>
      <c r="Z182" s="432">
        <f t="shared" si="195"/>
        <v>0</v>
      </c>
      <c r="AA182" s="463">
        <f t="shared" si="196"/>
        <v>0</v>
      </c>
      <c r="AB182" s="462">
        <f>'PTRM input'!H276</f>
        <v>0</v>
      </c>
      <c r="AC182" s="432">
        <f t="shared" si="197"/>
        <v>0</v>
      </c>
      <c r="AD182" s="432">
        <f t="shared" si="198"/>
        <v>0</v>
      </c>
      <c r="AE182" s="432">
        <f t="shared" si="199"/>
        <v>0</v>
      </c>
      <c r="AF182" s="432">
        <f t="shared" si="200"/>
        <v>0</v>
      </c>
      <c r="AG182" s="463">
        <f t="shared" si="201"/>
        <v>0</v>
      </c>
      <c r="AH182" s="462">
        <f t="shared" si="202"/>
        <v>0</v>
      </c>
      <c r="AI182" s="432">
        <f t="shared" si="203"/>
        <v>0</v>
      </c>
      <c r="AJ182" s="432">
        <f t="shared" si="204"/>
        <v>0</v>
      </c>
      <c r="AK182" s="432">
        <f t="shared" si="205"/>
        <v>0</v>
      </c>
      <c r="AL182" s="463">
        <f t="shared" si="206"/>
        <v>0</v>
      </c>
      <c r="AM182" s="462">
        <f>'PTRM input'!I276</f>
        <v>0</v>
      </c>
      <c r="AN182" s="432">
        <f t="shared" si="207"/>
        <v>0</v>
      </c>
      <c r="AO182" s="432">
        <f t="shared" si="208"/>
        <v>0</v>
      </c>
      <c r="AP182" s="432">
        <f t="shared" si="209"/>
        <v>0</v>
      </c>
      <c r="AQ182" s="432">
        <f t="shared" si="210"/>
        <v>0</v>
      </c>
      <c r="AR182" s="463">
        <f t="shared" si="211"/>
        <v>0</v>
      </c>
      <c r="AS182" s="462">
        <f t="shared" si="212"/>
        <v>0</v>
      </c>
      <c r="AT182" s="432">
        <f t="shared" si="213"/>
        <v>0</v>
      </c>
      <c r="AU182" s="432">
        <f t="shared" si="214"/>
        <v>0</v>
      </c>
      <c r="AV182" s="432">
        <f t="shared" si="215"/>
        <v>0</v>
      </c>
      <c r="AW182" s="463">
        <f t="shared" si="216"/>
        <v>0</v>
      </c>
      <c r="AX182" s="462">
        <f>'PTRM input'!J276</f>
        <v>0</v>
      </c>
      <c r="AY182" s="432">
        <f t="shared" si="217"/>
        <v>0</v>
      </c>
      <c r="AZ182" s="432">
        <f t="shared" si="218"/>
        <v>0</v>
      </c>
      <c r="BA182" s="432">
        <f t="shared" si="219"/>
        <v>0</v>
      </c>
      <c r="BB182" s="432">
        <f t="shared" si="220"/>
        <v>0</v>
      </c>
      <c r="BC182" s="463">
        <f t="shared" si="221"/>
        <v>0</v>
      </c>
      <c r="BD182" s="462">
        <f t="shared" si="222"/>
        <v>0</v>
      </c>
      <c r="BE182" s="432">
        <f t="shared" si="223"/>
        <v>0</v>
      </c>
      <c r="BF182" s="432">
        <f t="shared" si="224"/>
        <v>0</v>
      </c>
      <c r="BG182" s="432">
        <f t="shared" si="225"/>
        <v>0</v>
      </c>
      <c r="BH182" s="463">
        <f t="shared" si="226"/>
        <v>0</v>
      </c>
      <c r="BI182" s="462">
        <f>'PTRM input'!K276</f>
        <v>0</v>
      </c>
      <c r="BJ182" s="432">
        <f t="shared" si="227"/>
        <v>0</v>
      </c>
      <c r="BK182" s="432">
        <f t="shared" si="228"/>
        <v>0</v>
      </c>
      <c r="BL182" s="432">
        <f t="shared" si="229"/>
        <v>0</v>
      </c>
      <c r="BM182" s="432">
        <f t="shared" si="230"/>
        <v>0</v>
      </c>
      <c r="BN182" s="463">
        <f t="shared" si="231"/>
        <v>0</v>
      </c>
      <c r="BO182" s="462">
        <f t="shared" si="232"/>
        <v>0</v>
      </c>
      <c r="BP182" s="432">
        <f t="shared" si="233"/>
        <v>0</v>
      </c>
      <c r="BQ182" s="432">
        <f t="shared" si="234"/>
        <v>0</v>
      </c>
      <c r="BR182" s="432">
        <f t="shared" si="235"/>
        <v>0</v>
      </c>
      <c r="BS182" s="463">
        <f t="shared" si="236"/>
        <v>0</v>
      </c>
      <c r="BT182" s="462">
        <f>'PTRM input'!L276</f>
        <v>0</v>
      </c>
      <c r="BU182" s="432">
        <f t="shared" si="237"/>
        <v>0</v>
      </c>
      <c r="BV182" s="432">
        <f t="shared" si="238"/>
        <v>0</v>
      </c>
      <c r="BW182" s="432">
        <f t="shared" si="239"/>
        <v>0</v>
      </c>
      <c r="BX182" s="432">
        <f t="shared" si="240"/>
        <v>0</v>
      </c>
      <c r="BY182" s="463">
        <f t="shared" si="241"/>
        <v>0</v>
      </c>
      <c r="BZ182" s="462">
        <f t="shared" si="242"/>
        <v>0</v>
      </c>
      <c r="CA182" s="432">
        <f t="shared" si="243"/>
        <v>0</v>
      </c>
      <c r="CB182" s="432">
        <f t="shared" si="244"/>
        <v>0</v>
      </c>
      <c r="CC182" s="432">
        <f t="shared" si="245"/>
        <v>0</v>
      </c>
      <c r="CD182" s="463">
        <f t="shared" si="246"/>
        <v>0</v>
      </c>
      <c r="CE182" s="462">
        <f>'PTRM input'!M276</f>
        <v>0</v>
      </c>
      <c r="CF182" s="432">
        <f t="shared" si="247"/>
        <v>0</v>
      </c>
      <c r="CG182" s="432">
        <f t="shared" si="248"/>
        <v>0</v>
      </c>
      <c r="CH182" s="432">
        <f t="shared" si="249"/>
        <v>0</v>
      </c>
      <c r="CI182" s="432">
        <f t="shared" si="250"/>
        <v>0</v>
      </c>
      <c r="CJ182" s="463">
        <f t="shared" si="251"/>
        <v>0</v>
      </c>
      <c r="CK182" s="462">
        <f t="shared" si="252"/>
        <v>0</v>
      </c>
      <c r="CL182" s="432">
        <f t="shared" si="253"/>
        <v>0</v>
      </c>
      <c r="CM182" s="432">
        <f t="shared" si="254"/>
        <v>0</v>
      </c>
      <c r="CN182" s="432">
        <f t="shared" si="255"/>
        <v>0</v>
      </c>
      <c r="CO182" s="463">
        <f t="shared" si="256"/>
        <v>0</v>
      </c>
      <c r="CP182" s="462">
        <f>'PTRM input'!N276</f>
        <v>0</v>
      </c>
      <c r="CQ182" s="432">
        <f t="shared" si="257"/>
        <v>0</v>
      </c>
      <c r="CR182" s="432">
        <f t="shared" si="258"/>
        <v>0</v>
      </c>
      <c r="CS182" s="432">
        <f t="shared" si="259"/>
        <v>0</v>
      </c>
      <c r="CT182" s="432">
        <f t="shared" si="260"/>
        <v>0</v>
      </c>
      <c r="CU182" s="463">
        <f t="shared" si="261"/>
        <v>0</v>
      </c>
      <c r="CV182" s="462">
        <f t="shared" si="262"/>
        <v>0</v>
      </c>
      <c r="CW182" s="432">
        <f t="shared" si="263"/>
        <v>0</v>
      </c>
      <c r="CX182" s="432">
        <f t="shared" si="264"/>
        <v>0</v>
      </c>
      <c r="CY182" s="432">
        <f t="shared" si="265"/>
        <v>0</v>
      </c>
      <c r="CZ182" s="463">
        <f t="shared" si="266"/>
        <v>0</v>
      </c>
      <c r="DA182" s="462">
        <f>'PTRM input'!O276</f>
        <v>0</v>
      </c>
      <c r="DB182" s="432">
        <f t="shared" si="267"/>
        <v>0</v>
      </c>
      <c r="DC182" s="432">
        <f t="shared" si="268"/>
        <v>0</v>
      </c>
      <c r="DD182" s="432">
        <f t="shared" si="269"/>
        <v>0</v>
      </c>
      <c r="DE182" s="432">
        <f t="shared" si="270"/>
        <v>0</v>
      </c>
      <c r="DF182" s="463">
        <f t="shared" si="271"/>
        <v>0</v>
      </c>
      <c r="DG182" s="462">
        <f t="shared" si="272"/>
        <v>0</v>
      </c>
      <c r="DH182" s="432">
        <f t="shared" si="273"/>
        <v>0</v>
      </c>
      <c r="DI182" s="432">
        <f t="shared" si="274"/>
        <v>0</v>
      </c>
      <c r="DJ182" s="432">
        <f t="shared" si="275"/>
        <v>0</v>
      </c>
      <c r="DK182" s="463">
        <f t="shared" si="276"/>
        <v>0</v>
      </c>
      <c r="DL182" s="462">
        <f>'PTRM input'!P276</f>
        <v>0</v>
      </c>
      <c r="DM182" s="432">
        <f t="shared" si="277"/>
        <v>0</v>
      </c>
      <c r="DN182" s="432">
        <f t="shared" si="278"/>
        <v>0</v>
      </c>
      <c r="DO182" s="432">
        <f t="shared" si="279"/>
        <v>0</v>
      </c>
      <c r="DP182" s="432">
        <f t="shared" si="280"/>
        <v>0</v>
      </c>
      <c r="DQ182" s="463">
        <f t="shared" si="281"/>
        <v>0</v>
      </c>
      <c r="DR182" s="462">
        <f t="shared" si="282"/>
        <v>0</v>
      </c>
      <c r="DS182" s="432">
        <f t="shared" si="283"/>
        <v>0</v>
      </c>
      <c r="DT182" s="432">
        <f t="shared" si="284"/>
        <v>0</v>
      </c>
      <c r="DU182" s="432">
        <f t="shared" si="285"/>
        <v>0</v>
      </c>
      <c r="DV182" s="463">
        <f t="shared" si="286"/>
        <v>0</v>
      </c>
      <c r="DW182" s="462">
        <f>'PTRM input'!Q276</f>
        <v>0</v>
      </c>
      <c r="DX182" s="432">
        <f t="shared" si="287"/>
        <v>0</v>
      </c>
      <c r="DY182" s="432">
        <f t="shared" si="288"/>
        <v>0</v>
      </c>
      <c r="DZ182" s="432">
        <f t="shared" si="289"/>
        <v>0</v>
      </c>
      <c r="EA182" s="432">
        <f t="shared" si="290"/>
        <v>0</v>
      </c>
      <c r="EB182" s="463">
        <f t="shared" si="291"/>
        <v>0</v>
      </c>
      <c r="EC182" s="462">
        <f t="shared" si="292"/>
        <v>0</v>
      </c>
      <c r="ED182" s="432">
        <f t="shared" si="293"/>
        <v>0</v>
      </c>
      <c r="EE182" s="432">
        <f t="shared" si="294"/>
        <v>0</v>
      </c>
      <c r="EF182" s="432">
        <f t="shared" si="295"/>
        <v>0</v>
      </c>
      <c r="EG182" s="463">
        <f t="shared" si="296"/>
        <v>0</v>
      </c>
      <c r="EH182" s="462">
        <f>'PTRM input'!R276</f>
        <v>0</v>
      </c>
      <c r="EI182" s="432">
        <f t="shared" si="297"/>
        <v>0</v>
      </c>
      <c r="EJ182" s="432">
        <f t="shared" si="298"/>
        <v>0</v>
      </c>
      <c r="EK182" s="432">
        <f t="shared" si="299"/>
        <v>0</v>
      </c>
      <c r="EL182" s="432">
        <f t="shared" si="300"/>
        <v>0</v>
      </c>
      <c r="EM182" s="463">
        <f t="shared" si="301"/>
        <v>0</v>
      </c>
      <c r="EN182" s="462">
        <f t="shared" si="302"/>
        <v>0</v>
      </c>
      <c r="EO182" s="432">
        <f t="shared" si="303"/>
        <v>0</v>
      </c>
      <c r="EP182" s="432">
        <f t="shared" si="304"/>
        <v>0</v>
      </c>
      <c r="EQ182" s="432">
        <f t="shared" si="305"/>
        <v>0</v>
      </c>
      <c r="ER182" s="463">
        <f t="shared" si="306"/>
        <v>0</v>
      </c>
      <c r="ES182" s="462">
        <f>'PTRM input'!S276</f>
        <v>0</v>
      </c>
      <c r="ET182" s="432">
        <f t="shared" si="307"/>
        <v>0</v>
      </c>
      <c r="EU182" s="432">
        <f t="shared" si="308"/>
        <v>0</v>
      </c>
      <c r="EV182" s="432">
        <f t="shared" si="309"/>
        <v>0</v>
      </c>
      <c r="EW182" s="432">
        <f t="shared" si="310"/>
        <v>0</v>
      </c>
      <c r="EX182" s="463">
        <f t="shared" si="311"/>
        <v>0</v>
      </c>
      <c r="EY182" s="462">
        <f t="shared" si="312"/>
        <v>0</v>
      </c>
      <c r="EZ182" s="432">
        <f t="shared" si="313"/>
        <v>0</v>
      </c>
      <c r="FA182" s="432">
        <f t="shared" si="314"/>
        <v>0</v>
      </c>
      <c r="FB182" s="432">
        <f t="shared" si="315"/>
        <v>0</v>
      </c>
      <c r="FC182" s="463">
        <f t="shared" si="316"/>
        <v>0</v>
      </c>
      <c r="FD182" s="462">
        <f>'PTRM input'!T276</f>
        <v>0</v>
      </c>
      <c r="FE182" s="432">
        <f t="shared" si="317"/>
        <v>0</v>
      </c>
      <c r="FF182" s="432">
        <f t="shared" si="318"/>
        <v>0</v>
      </c>
      <c r="FG182" s="432">
        <f t="shared" si="319"/>
        <v>0</v>
      </c>
      <c r="FH182" s="432">
        <f t="shared" si="320"/>
        <v>0</v>
      </c>
      <c r="FI182" s="463">
        <f t="shared" si="321"/>
        <v>0</v>
      </c>
      <c r="FJ182" s="462">
        <f t="shared" si="322"/>
        <v>0</v>
      </c>
      <c r="FK182" s="432">
        <f t="shared" si="323"/>
        <v>0</v>
      </c>
      <c r="FL182" s="432">
        <f t="shared" si="324"/>
        <v>0</v>
      </c>
      <c r="FM182" s="432">
        <f t="shared" si="325"/>
        <v>0</v>
      </c>
      <c r="FN182" s="463">
        <f t="shared" si="326"/>
        <v>0</v>
      </c>
      <c r="FO182" s="462">
        <f>'PTRM input'!U276</f>
        <v>0</v>
      </c>
      <c r="FP182" s="432">
        <f t="shared" si="327"/>
        <v>0</v>
      </c>
      <c r="FQ182" s="432">
        <f t="shared" si="328"/>
        <v>0</v>
      </c>
      <c r="FR182" s="432">
        <f t="shared" si="329"/>
        <v>0</v>
      </c>
      <c r="FS182" s="432">
        <f t="shared" si="330"/>
        <v>0</v>
      </c>
      <c r="FT182" s="463">
        <f t="shared" si="331"/>
        <v>0</v>
      </c>
      <c r="FU182" s="462">
        <f t="shared" si="332"/>
        <v>0</v>
      </c>
      <c r="FV182" s="432">
        <f t="shared" si="333"/>
        <v>0</v>
      </c>
      <c r="FW182" s="432">
        <f t="shared" si="334"/>
        <v>0</v>
      </c>
      <c r="FX182" s="432">
        <f t="shared" si="335"/>
        <v>0</v>
      </c>
      <c r="FY182" s="463">
        <f t="shared" si="336"/>
        <v>0</v>
      </c>
      <c r="FZ182" s="462">
        <f>'PTRM input'!V276</f>
        <v>0</v>
      </c>
      <c r="GA182" s="432">
        <f t="shared" si="337"/>
        <v>0</v>
      </c>
      <c r="GB182" s="432">
        <f t="shared" si="338"/>
        <v>0</v>
      </c>
      <c r="GC182" s="432">
        <f t="shared" si="339"/>
        <v>0</v>
      </c>
      <c r="GD182" s="432">
        <f t="shared" si="340"/>
        <v>0</v>
      </c>
      <c r="GE182" s="463">
        <f t="shared" si="341"/>
        <v>0</v>
      </c>
      <c r="GF182" s="462">
        <f t="shared" si="342"/>
        <v>0</v>
      </c>
      <c r="GG182" s="432">
        <f t="shared" si="343"/>
        <v>0</v>
      </c>
      <c r="GH182" s="432">
        <f t="shared" si="344"/>
        <v>0</v>
      </c>
      <c r="GI182" s="432">
        <f t="shared" si="345"/>
        <v>0</v>
      </c>
      <c r="GJ182" s="463">
        <f t="shared" si="346"/>
        <v>0</v>
      </c>
    </row>
    <row r="183" spans="1:192" s="4" customFormat="1" outlineLevel="1">
      <c r="A183" s="764"/>
      <c r="B183" s="764"/>
      <c r="C183" s="764"/>
      <c r="D183" s="764"/>
      <c r="E183" s="748" t="str">
        <f t="shared" si="347"/>
        <v>New Tariff 5</v>
      </c>
      <c r="F183" s="462">
        <f>'PTRM input'!F277</f>
        <v>0</v>
      </c>
      <c r="G183" s="432">
        <f t="shared" si="8"/>
        <v>0</v>
      </c>
      <c r="H183" s="432">
        <f t="shared" si="178"/>
        <v>0</v>
      </c>
      <c r="I183" s="432">
        <f t="shared" si="179"/>
        <v>0</v>
      </c>
      <c r="J183" s="432">
        <f t="shared" si="180"/>
        <v>0</v>
      </c>
      <c r="K183" s="463">
        <f t="shared" si="181"/>
        <v>0</v>
      </c>
      <c r="L183" s="462">
        <f t="shared" si="182"/>
        <v>0</v>
      </c>
      <c r="M183" s="432">
        <f t="shared" si="183"/>
        <v>0</v>
      </c>
      <c r="N183" s="432">
        <f t="shared" si="184"/>
        <v>0</v>
      </c>
      <c r="O183" s="432">
        <f t="shared" si="185"/>
        <v>0</v>
      </c>
      <c r="P183" s="463">
        <f t="shared" si="186"/>
        <v>0</v>
      </c>
      <c r="Q183" s="462">
        <f>'PTRM input'!G277</f>
        <v>0</v>
      </c>
      <c r="R183" s="432">
        <f t="shared" si="187"/>
        <v>0</v>
      </c>
      <c r="S183" s="432">
        <f t="shared" si="188"/>
        <v>0</v>
      </c>
      <c r="T183" s="432">
        <f t="shared" si="189"/>
        <v>0</v>
      </c>
      <c r="U183" s="432">
        <f t="shared" si="190"/>
        <v>0</v>
      </c>
      <c r="V183" s="463">
        <f t="shared" si="191"/>
        <v>0</v>
      </c>
      <c r="W183" s="462">
        <f t="shared" si="192"/>
        <v>0</v>
      </c>
      <c r="X183" s="432">
        <f t="shared" si="193"/>
        <v>0</v>
      </c>
      <c r="Y183" s="432">
        <f t="shared" si="194"/>
        <v>0</v>
      </c>
      <c r="Z183" s="432">
        <f t="shared" si="195"/>
        <v>0</v>
      </c>
      <c r="AA183" s="463">
        <f t="shared" si="196"/>
        <v>0</v>
      </c>
      <c r="AB183" s="462">
        <f>'PTRM input'!H277</f>
        <v>0</v>
      </c>
      <c r="AC183" s="432">
        <f t="shared" si="197"/>
        <v>0</v>
      </c>
      <c r="AD183" s="432">
        <f t="shared" si="198"/>
        <v>0</v>
      </c>
      <c r="AE183" s="432">
        <f t="shared" si="199"/>
        <v>0</v>
      </c>
      <c r="AF183" s="432">
        <f t="shared" si="200"/>
        <v>0</v>
      </c>
      <c r="AG183" s="463">
        <f t="shared" si="201"/>
        <v>0</v>
      </c>
      <c r="AH183" s="462">
        <f t="shared" si="202"/>
        <v>0</v>
      </c>
      <c r="AI183" s="432">
        <f t="shared" si="203"/>
        <v>0</v>
      </c>
      <c r="AJ183" s="432">
        <f t="shared" si="204"/>
        <v>0</v>
      </c>
      <c r="AK183" s="432">
        <f t="shared" si="205"/>
        <v>0</v>
      </c>
      <c r="AL183" s="463">
        <f t="shared" si="206"/>
        <v>0</v>
      </c>
      <c r="AM183" s="462">
        <f>'PTRM input'!I277</f>
        <v>0</v>
      </c>
      <c r="AN183" s="432">
        <f t="shared" si="207"/>
        <v>0</v>
      </c>
      <c r="AO183" s="432">
        <f t="shared" si="208"/>
        <v>0</v>
      </c>
      <c r="AP183" s="432">
        <f t="shared" si="209"/>
        <v>0</v>
      </c>
      <c r="AQ183" s="432">
        <f t="shared" si="210"/>
        <v>0</v>
      </c>
      <c r="AR183" s="463">
        <f t="shared" si="211"/>
        <v>0</v>
      </c>
      <c r="AS183" s="462">
        <f t="shared" si="212"/>
        <v>0</v>
      </c>
      <c r="AT183" s="432">
        <f t="shared" si="213"/>
        <v>0</v>
      </c>
      <c r="AU183" s="432">
        <f t="shared" si="214"/>
        <v>0</v>
      </c>
      <c r="AV183" s="432">
        <f t="shared" si="215"/>
        <v>0</v>
      </c>
      <c r="AW183" s="463">
        <f t="shared" si="216"/>
        <v>0</v>
      </c>
      <c r="AX183" s="462">
        <f>'PTRM input'!J277</f>
        <v>0</v>
      </c>
      <c r="AY183" s="432">
        <f t="shared" si="217"/>
        <v>0</v>
      </c>
      <c r="AZ183" s="432">
        <f t="shared" si="218"/>
        <v>0</v>
      </c>
      <c r="BA183" s="432">
        <f t="shared" si="219"/>
        <v>0</v>
      </c>
      <c r="BB183" s="432">
        <f t="shared" si="220"/>
        <v>0</v>
      </c>
      <c r="BC183" s="463">
        <f t="shared" si="221"/>
        <v>0</v>
      </c>
      <c r="BD183" s="462">
        <f t="shared" si="222"/>
        <v>0</v>
      </c>
      <c r="BE183" s="432">
        <f t="shared" si="223"/>
        <v>0</v>
      </c>
      <c r="BF183" s="432">
        <f t="shared" si="224"/>
        <v>0</v>
      </c>
      <c r="BG183" s="432">
        <f t="shared" si="225"/>
        <v>0</v>
      </c>
      <c r="BH183" s="463">
        <f t="shared" si="226"/>
        <v>0</v>
      </c>
      <c r="BI183" s="462">
        <f>'PTRM input'!K277</f>
        <v>0</v>
      </c>
      <c r="BJ183" s="432">
        <f t="shared" si="227"/>
        <v>0</v>
      </c>
      <c r="BK183" s="432">
        <f t="shared" si="228"/>
        <v>0</v>
      </c>
      <c r="BL183" s="432">
        <f t="shared" si="229"/>
        <v>0</v>
      </c>
      <c r="BM183" s="432">
        <f t="shared" si="230"/>
        <v>0</v>
      </c>
      <c r="BN183" s="463">
        <f t="shared" si="231"/>
        <v>0</v>
      </c>
      <c r="BO183" s="462">
        <f t="shared" si="232"/>
        <v>0</v>
      </c>
      <c r="BP183" s="432">
        <f t="shared" si="233"/>
        <v>0</v>
      </c>
      <c r="BQ183" s="432">
        <f t="shared" si="234"/>
        <v>0</v>
      </c>
      <c r="BR183" s="432">
        <f t="shared" si="235"/>
        <v>0</v>
      </c>
      <c r="BS183" s="463">
        <f t="shared" si="236"/>
        <v>0</v>
      </c>
      <c r="BT183" s="462">
        <f>'PTRM input'!L277</f>
        <v>0</v>
      </c>
      <c r="BU183" s="432">
        <f t="shared" si="237"/>
        <v>0</v>
      </c>
      <c r="BV183" s="432">
        <f t="shared" si="238"/>
        <v>0</v>
      </c>
      <c r="BW183" s="432">
        <f t="shared" si="239"/>
        <v>0</v>
      </c>
      <c r="BX183" s="432">
        <f t="shared" si="240"/>
        <v>0</v>
      </c>
      <c r="BY183" s="463">
        <f t="shared" si="241"/>
        <v>0</v>
      </c>
      <c r="BZ183" s="462">
        <f t="shared" si="242"/>
        <v>0</v>
      </c>
      <c r="CA183" s="432">
        <f t="shared" si="243"/>
        <v>0</v>
      </c>
      <c r="CB183" s="432">
        <f t="shared" si="244"/>
        <v>0</v>
      </c>
      <c r="CC183" s="432">
        <f t="shared" si="245"/>
        <v>0</v>
      </c>
      <c r="CD183" s="463">
        <f t="shared" si="246"/>
        <v>0</v>
      </c>
      <c r="CE183" s="462">
        <f>'PTRM input'!M277</f>
        <v>0</v>
      </c>
      <c r="CF183" s="432">
        <f t="shared" si="247"/>
        <v>0</v>
      </c>
      <c r="CG183" s="432">
        <f t="shared" si="248"/>
        <v>0</v>
      </c>
      <c r="CH183" s="432">
        <f t="shared" si="249"/>
        <v>0</v>
      </c>
      <c r="CI183" s="432">
        <f t="shared" si="250"/>
        <v>0</v>
      </c>
      <c r="CJ183" s="463">
        <f t="shared" si="251"/>
        <v>0</v>
      </c>
      <c r="CK183" s="462">
        <f t="shared" si="252"/>
        <v>0</v>
      </c>
      <c r="CL183" s="432">
        <f t="shared" si="253"/>
        <v>0</v>
      </c>
      <c r="CM183" s="432">
        <f t="shared" si="254"/>
        <v>0</v>
      </c>
      <c r="CN183" s="432">
        <f t="shared" si="255"/>
        <v>0</v>
      </c>
      <c r="CO183" s="463">
        <f t="shared" si="256"/>
        <v>0</v>
      </c>
      <c r="CP183" s="462">
        <f>'PTRM input'!N277</f>
        <v>0</v>
      </c>
      <c r="CQ183" s="432">
        <f t="shared" si="257"/>
        <v>0</v>
      </c>
      <c r="CR183" s="432">
        <f t="shared" si="258"/>
        <v>0</v>
      </c>
      <c r="CS183" s="432">
        <f t="shared" si="259"/>
        <v>0</v>
      </c>
      <c r="CT183" s="432">
        <f t="shared" si="260"/>
        <v>0</v>
      </c>
      <c r="CU183" s="463">
        <f t="shared" si="261"/>
        <v>0</v>
      </c>
      <c r="CV183" s="462">
        <f t="shared" si="262"/>
        <v>0</v>
      </c>
      <c r="CW183" s="432">
        <f t="shared" si="263"/>
        <v>0</v>
      </c>
      <c r="CX183" s="432">
        <f t="shared" si="264"/>
        <v>0</v>
      </c>
      <c r="CY183" s="432">
        <f t="shared" si="265"/>
        <v>0</v>
      </c>
      <c r="CZ183" s="463">
        <f t="shared" si="266"/>
        <v>0</v>
      </c>
      <c r="DA183" s="462">
        <f>'PTRM input'!O277</f>
        <v>0</v>
      </c>
      <c r="DB183" s="432">
        <f t="shared" si="267"/>
        <v>0</v>
      </c>
      <c r="DC183" s="432">
        <f t="shared" si="268"/>
        <v>0</v>
      </c>
      <c r="DD183" s="432">
        <f t="shared" si="269"/>
        <v>0</v>
      </c>
      <c r="DE183" s="432">
        <f t="shared" si="270"/>
        <v>0</v>
      </c>
      <c r="DF183" s="463">
        <f t="shared" si="271"/>
        <v>0</v>
      </c>
      <c r="DG183" s="462">
        <f t="shared" si="272"/>
        <v>0</v>
      </c>
      <c r="DH183" s="432">
        <f t="shared" si="273"/>
        <v>0</v>
      </c>
      <c r="DI183" s="432">
        <f t="shared" si="274"/>
        <v>0</v>
      </c>
      <c r="DJ183" s="432">
        <f t="shared" si="275"/>
        <v>0</v>
      </c>
      <c r="DK183" s="463">
        <f t="shared" si="276"/>
        <v>0</v>
      </c>
      <c r="DL183" s="462">
        <f>'PTRM input'!P277</f>
        <v>0</v>
      </c>
      <c r="DM183" s="432">
        <f t="shared" si="277"/>
        <v>0</v>
      </c>
      <c r="DN183" s="432">
        <f t="shared" si="278"/>
        <v>0</v>
      </c>
      <c r="DO183" s="432">
        <f t="shared" si="279"/>
        <v>0</v>
      </c>
      <c r="DP183" s="432">
        <f t="shared" si="280"/>
        <v>0</v>
      </c>
      <c r="DQ183" s="463">
        <f t="shared" si="281"/>
        <v>0</v>
      </c>
      <c r="DR183" s="462">
        <f t="shared" si="282"/>
        <v>0</v>
      </c>
      <c r="DS183" s="432">
        <f t="shared" si="283"/>
        <v>0</v>
      </c>
      <c r="DT183" s="432">
        <f t="shared" si="284"/>
        <v>0</v>
      </c>
      <c r="DU183" s="432">
        <f t="shared" si="285"/>
        <v>0</v>
      </c>
      <c r="DV183" s="463">
        <f t="shared" si="286"/>
        <v>0</v>
      </c>
      <c r="DW183" s="462">
        <f>'PTRM input'!Q277</f>
        <v>0</v>
      </c>
      <c r="DX183" s="432">
        <f t="shared" si="287"/>
        <v>0</v>
      </c>
      <c r="DY183" s="432">
        <f t="shared" si="288"/>
        <v>0</v>
      </c>
      <c r="DZ183" s="432">
        <f t="shared" si="289"/>
        <v>0</v>
      </c>
      <c r="EA183" s="432">
        <f t="shared" si="290"/>
        <v>0</v>
      </c>
      <c r="EB183" s="463">
        <f t="shared" si="291"/>
        <v>0</v>
      </c>
      <c r="EC183" s="462">
        <f t="shared" si="292"/>
        <v>0</v>
      </c>
      <c r="ED183" s="432">
        <f t="shared" si="293"/>
        <v>0</v>
      </c>
      <c r="EE183" s="432">
        <f t="shared" si="294"/>
        <v>0</v>
      </c>
      <c r="EF183" s="432">
        <f t="shared" si="295"/>
        <v>0</v>
      </c>
      <c r="EG183" s="463">
        <f t="shared" si="296"/>
        <v>0</v>
      </c>
      <c r="EH183" s="462">
        <f>'PTRM input'!R277</f>
        <v>0</v>
      </c>
      <c r="EI183" s="432">
        <f t="shared" si="297"/>
        <v>0</v>
      </c>
      <c r="EJ183" s="432">
        <f t="shared" si="298"/>
        <v>0</v>
      </c>
      <c r="EK183" s="432">
        <f t="shared" si="299"/>
        <v>0</v>
      </c>
      <c r="EL183" s="432">
        <f t="shared" si="300"/>
        <v>0</v>
      </c>
      <c r="EM183" s="463">
        <f t="shared" si="301"/>
        <v>0</v>
      </c>
      <c r="EN183" s="462">
        <f t="shared" si="302"/>
        <v>0</v>
      </c>
      <c r="EO183" s="432">
        <f t="shared" si="303"/>
        <v>0</v>
      </c>
      <c r="EP183" s="432">
        <f t="shared" si="304"/>
        <v>0</v>
      </c>
      <c r="EQ183" s="432">
        <f t="shared" si="305"/>
        <v>0</v>
      </c>
      <c r="ER183" s="463">
        <f t="shared" si="306"/>
        <v>0</v>
      </c>
      <c r="ES183" s="462">
        <f>'PTRM input'!S277</f>
        <v>0</v>
      </c>
      <c r="ET183" s="432">
        <f t="shared" si="307"/>
        <v>0</v>
      </c>
      <c r="EU183" s="432">
        <f t="shared" si="308"/>
        <v>0</v>
      </c>
      <c r="EV183" s="432">
        <f t="shared" si="309"/>
        <v>0</v>
      </c>
      <c r="EW183" s="432">
        <f t="shared" si="310"/>
        <v>0</v>
      </c>
      <c r="EX183" s="463">
        <f t="shared" si="311"/>
        <v>0</v>
      </c>
      <c r="EY183" s="462">
        <f t="shared" si="312"/>
        <v>0</v>
      </c>
      <c r="EZ183" s="432">
        <f t="shared" si="313"/>
        <v>0</v>
      </c>
      <c r="FA183" s="432">
        <f t="shared" si="314"/>
        <v>0</v>
      </c>
      <c r="FB183" s="432">
        <f t="shared" si="315"/>
        <v>0</v>
      </c>
      <c r="FC183" s="463">
        <f t="shared" si="316"/>
        <v>0</v>
      </c>
      <c r="FD183" s="462">
        <f>'PTRM input'!T277</f>
        <v>0</v>
      </c>
      <c r="FE183" s="432">
        <f t="shared" si="317"/>
        <v>0</v>
      </c>
      <c r="FF183" s="432">
        <f t="shared" si="318"/>
        <v>0</v>
      </c>
      <c r="FG183" s="432">
        <f t="shared" si="319"/>
        <v>0</v>
      </c>
      <c r="FH183" s="432">
        <f t="shared" si="320"/>
        <v>0</v>
      </c>
      <c r="FI183" s="463">
        <f t="shared" si="321"/>
        <v>0</v>
      </c>
      <c r="FJ183" s="462">
        <f t="shared" si="322"/>
        <v>0</v>
      </c>
      <c r="FK183" s="432">
        <f t="shared" si="323"/>
        <v>0</v>
      </c>
      <c r="FL183" s="432">
        <f t="shared" si="324"/>
        <v>0</v>
      </c>
      <c r="FM183" s="432">
        <f t="shared" si="325"/>
        <v>0</v>
      </c>
      <c r="FN183" s="463">
        <f t="shared" si="326"/>
        <v>0</v>
      </c>
      <c r="FO183" s="462">
        <f>'PTRM input'!U277</f>
        <v>0</v>
      </c>
      <c r="FP183" s="432">
        <f t="shared" si="327"/>
        <v>0</v>
      </c>
      <c r="FQ183" s="432">
        <f t="shared" si="328"/>
        <v>0</v>
      </c>
      <c r="FR183" s="432">
        <f t="shared" si="329"/>
        <v>0</v>
      </c>
      <c r="FS183" s="432">
        <f t="shared" si="330"/>
        <v>0</v>
      </c>
      <c r="FT183" s="463">
        <f t="shared" si="331"/>
        <v>0</v>
      </c>
      <c r="FU183" s="462">
        <f t="shared" si="332"/>
        <v>0</v>
      </c>
      <c r="FV183" s="432">
        <f t="shared" si="333"/>
        <v>0</v>
      </c>
      <c r="FW183" s="432">
        <f t="shared" si="334"/>
        <v>0</v>
      </c>
      <c r="FX183" s="432">
        <f t="shared" si="335"/>
        <v>0</v>
      </c>
      <c r="FY183" s="463">
        <f t="shared" si="336"/>
        <v>0</v>
      </c>
      <c r="FZ183" s="462">
        <f>'PTRM input'!V277</f>
        <v>0</v>
      </c>
      <c r="GA183" s="432">
        <f t="shared" si="337"/>
        <v>0</v>
      </c>
      <c r="GB183" s="432">
        <f t="shared" si="338"/>
        <v>0</v>
      </c>
      <c r="GC183" s="432">
        <f t="shared" si="339"/>
        <v>0</v>
      </c>
      <c r="GD183" s="432">
        <f t="shared" si="340"/>
        <v>0</v>
      </c>
      <c r="GE183" s="463">
        <f t="shared" si="341"/>
        <v>0</v>
      </c>
      <c r="GF183" s="462">
        <f t="shared" si="342"/>
        <v>0</v>
      </c>
      <c r="GG183" s="432">
        <f t="shared" si="343"/>
        <v>0</v>
      </c>
      <c r="GH183" s="432">
        <f t="shared" si="344"/>
        <v>0</v>
      </c>
      <c r="GI183" s="432">
        <f t="shared" si="345"/>
        <v>0</v>
      </c>
      <c r="GJ183" s="463">
        <f t="shared" si="346"/>
        <v>0</v>
      </c>
    </row>
    <row r="184" spans="1:192" s="4" customFormat="1" outlineLevel="1">
      <c r="A184" s="764"/>
      <c r="B184" s="764"/>
      <c r="C184" s="764"/>
      <c r="D184" s="764"/>
      <c r="E184" s="748" t="str">
        <f t="shared" si="347"/>
        <v>New Tariff 6</v>
      </c>
      <c r="F184" s="462">
        <f>'PTRM input'!F278</f>
        <v>0</v>
      </c>
      <c r="G184" s="432">
        <f t="shared" si="8"/>
        <v>0</v>
      </c>
      <c r="H184" s="432">
        <f t="shared" si="178"/>
        <v>0</v>
      </c>
      <c r="I184" s="432">
        <f t="shared" si="179"/>
        <v>0</v>
      </c>
      <c r="J184" s="432">
        <f t="shared" si="180"/>
        <v>0</v>
      </c>
      <c r="K184" s="463">
        <f t="shared" si="181"/>
        <v>0</v>
      </c>
      <c r="L184" s="462">
        <f t="shared" si="182"/>
        <v>0</v>
      </c>
      <c r="M184" s="432">
        <f t="shared" si="183"/>
        <v>0</v>
      </c>
      <c r="N184" s="432">
        <f t="shared" si="184"/>
        <v>0</v>
      </c>
      <c r="O184" s="432">
        <f t="shared" si="185"/>
        <v>0</v>
      </c>
      <c r="P184" s="463">
        <f t="shared" si="186"/>
        <v>0</v>
      </c>
      <c r="Q184" s="462">
        <f>'PTRM input'!G278</f>
        <v>0</v>
      </c>
      <c r="R184" s="432">
        <f t="shared" si="187"/>
        <v>0</v>
      </c>
      <c r="S184" s="432">
        <f t="shared" si="188"/>
        <v>0</v>
      </c>
      <c r="T184" s="432">
        <f t="shared" si="189"/>
        <v>0</v>
      </c>
      <c r="U184" s="432">
        <f t="shared" si="190"/>
        <v>0</v>
      </c>
      <c r="V184" s="463">
        <f t="shared" si="191"/>
        <v>0</v>
      </c>
      <c r="W184" s="462">
        <f t="shared" si="192"/>
        <v>0</v>
      </c>
      <c r="X184" s="432">
        <f t="shared" si="193"/>
        <v>0</v>
      </c>
      <c r="Y184" s="432">
        <f t="shared" si="194"/>
        <v>0</v>
      </c>
      <c r="Z184" s="432">
        <f t="shared" si="195"/>
        <v>0</v>
      </c>
      <c r="AA184" s="463">
        <f t="shared" si="196"/>
        <v>0</v>
      </c>
      <c r="AB184" s="462">
        <f>'PTRM input'!H278</f>
        <v>0</v>
      </c>
      <c r="AC184" s="432">
        <f t="shared" si="197"/>
        <v>0</v>
      </c>
      <c r="AD184" s="432">
        <f t="shared" si="198"/>
        <v>0</v>
      </c>
      <c r="AE184" s="432">
        <f t="shared" si="199"/>
        <v>0</v>
      </c>
      <c r="AF184" s="432">
        <f t="shared" si="200"/>
        <v>0</v>
      </c>
      <c r="AG184" s="463">
        <f t="shared" si="201"/>
        <v>0</v>
      </c>
      <c r="AH184" s="462">
        <f t="shared" si="202"/>
        <v>0</v>
      </c>
      <c r="AI184" s="432">
        <f t="shared" si="203"/>
        <v>0</v>
      </c>
      <c r="AJ184" s="432">
        <f t="shared" si="204"/>
        <v>0</v>
      </c>
      <c r="AK184" s="432">
        <f t="shared" si="205"/>
        <v>0</v>
      </c>
      <c r="AL184" s="463">
        <f t="shared" si="206"/>
        <v>0</v>
      </c>
      <c r="AM184" s="462">
        <f>'PTRM input'!I278</f>
        <v>0</v>
      </c>
      <c r="AN184" s="432">
        <f t="shared" si="207"/>
        <v>0</v>
      </c>
      <c r="AO184" s="432">
        <f t="shared" si="208"/>
        <v>0</v>
      </c>
      <c r="AP184" s="432">
        <f t="shared" si="209"/>
        <v>0</v>
      </c>
      <c r="AQ184" s="432">
        <f t="shared" si="210"/>
        <v>0</v>
      </c>
      <c r="AR184" s="463">
        <f t="shared" si="211"/>
        <v>0</v>
      </c>
      <c r="AS184" s="462">
        <f t="shared" si="212"/>
        <v>0</v>
      </c>
      <c r="AT184" s="432">
        <f t="shared" si="213"/>
        <v>0</v>
      </c>
      <c r="AU184" s="432">
        <f t="shared" si="214"/>
        <v>0</v>
      </c>
      <c r="AV184" s="432">
        <f t="shared" si="215"/>
        <v>0</v>
      </c>
      <c r="AW184" s="463">
        <f t="shared" si="216"/>
        <v>0</v>
      </c>
      <c r="AX184" s="462">
        <f>'PTRM input'!J278</f>
        <v>0</v>
      </c>
      <c r="AY184" s="432">
        <f t="shared" si="217"/>
        <v>0</v>
      </c>
      <c r="AZ184" s="432">
        <f t="shared" si="218"/>
        <v>0</v>
      </c>
      <c r="BA184" s="432">
        <f t="shared" si="219"/>
        <v>0</v>
      </c>
      <c r="BB184" s="432">
        <f t="shared" si="220"/>
        <v>0</v>
      </c>
      <c r="BC184" s="463">
        <f t="shared" si="221"/>
        <v>0</v>
      </c>
      <c r="BD184" s="462">
        <f t="shared" si="222"/>
        <v>0</v>
      </c>
      <c r="BE184" s="432">
        <f t="shared" si="223"/>
        <v>0</v>
      </c>
      <c r="BF184" s="432">
        <f t="shared" si="224"/>
        <v>0</v>
      </c>
      <c r="BG184" s="432">
        <f t="shared" si="225"/>
        <v>0</v>
      </c>
      <c r="BH184" s="463">
        <f t="shared" si="226"/>
        <v>0</v>
      </c>
      <c r="BI184" s="462">
        <f>'PTRM input'!K278</f>
        <v>0</v>
      </c>
      <c r="BJ184" s="432">
        <f t="shared" si="227"/>
        <v>0</v>
      </c>
      <c r="BK184" s="432">
        <f t="shared" si="228"/>
        <v>0</v>
      </c>
      <c r="BL184" s="432">
        <f t="shared" si="229"/>
        <v>0</v>
      </c>
      <c r="BM184" s="432">
        <f t="shared" si="230"/>
        <v>0</v>
      </c>
      <c r="BN184" s="463">
        <f t="shared" si="231"/>
        <v>0</v>
      </c>
      <c r="BO184" s="462">
        <f t="shared" si="232"/>
        <v>0</v>
      </c>
      <c r="BP184" s="432">
        <f t="shared" si="233"/>
        <v>0</v>
      </c>
      <c r="BQ184" s="432">
        <f t="shared" si="234"/>
        <v>0</v>
      </c>
      <c r="BR184" s="432">
        <f t="shared" si="235"/>
        <v>0</v>
      </c>
      <c r="BS184" s="463">
        <f t="shared" si="236"/>
        <v>0</v>
      </c>
      <c r="BT184" s="462">
        <f>'PTRM input'!L278</f>
        <v>0</v>
      </c>
      <c r="BU184" s="432">
        <f t="shared" si="237"/>
        <v>0</v>
      </c>
      <c r="BV184" s="432">
        <f t="shared" si="238"/>
        <v>0</v>
      </c>
      <c r="BW184" s="432">
        <f t="shared" si="239"/>
        <v>0</v>
      </c>
      <c r="BX184" s="432">
        <f t="shared" si="240"/>
        <v>0</v>
      </c>
      <c r="BY184" s="463">
        <f t="shared" si="241"/>
        <v>0</v>
      </c>
      <c r="BZ184" s="462">
        <f t="shared" si="242"/>
        <v>0</v>
      </c>
      <c r="CA184" s="432">
        <f t="shared" si="243"/>
        <v>0</v>
      </c>
      <c r="CB184" s="432">
        <f t="shared" si="244"/>
        <v>0</v>
      </c>
      <c r="CC184" s="432">
        <f t="shared" si="245"/>
        <v>0</v>
      </c>
      <c r="CD184" s="463">
        <f t="shared" si="246"/>
        <v>0</v>
      </c>
      <c r="CE184" s="462">
        <f>'PTRM input'!M278</f>
        <v>0</v>
      </c>
      <c r="CF184" s="432">
        <f t="shared" si="247"/>
        <v>0</v>
      </c>
      <c r="CG184" s="432">
        <f t="shared" si="248"/>
        <v>0</v>
      </c>
      <c r="CH184" s="432">
        <f t="shared" si="249"/>
        <v>0</v>
      </c>
      <c r="CI184" s="432">
        <f t="shared" si="250"/>
        <v>0</v>
      </c>
      <c r="CJ184" s="463">
        <f t="shared" si="251"/>
        <v>0</v>
      </c>
      <c r="CK184" s="462">
        <f t="shared" si="252"/>
        <v>0</v>
      </c>
      <c r="CL184" s="432">
        <f t="shared" si="253"/>
        <v>0</v>
      </c>
      <c r="CM184" s="432">
        <f t="shared" si="254"/>
        <v>0</v>
      </c>
      <c r="CN184" s="432">
        <f t="shared" si="255"/>
        <v>0</v>
      </c>
      <c r="CO184" s="463">
        <f t="shared" si="256"/>
        <v>0</v>
      </c>
      <c r="CP184" s="462">
        <f>'PTRM input'!N278</f>
        <v>0</v>
      </c>
      <c r="CQ184" s="432">
        <f t="shared" si="257"/>
        <v>0</v>
      </c>
      <c r="CR184" s="432">
        <f t="shared" si="258"/>
        <v>0</v>
      </c>
      <c r="CS184" s="432">
        <f t="shared" si="259"/>
        <v>0</v>
      </c>
      <c r="CT184" s="432">
        <f t="shared" si="260"/>
        <v>0</v>
      </c>
      <c r="CU184" s="463">
        <f t="shared" si="261"/>
        <v>0</v>
      </c>
      <c r="CV184" s="462">
        <f t="shared" si="262"/>
        <v>0</v>
      </c>
      <c r="CW184" s="432">
        <f t="shared" si="263"/>
        <v>0</v>
      </c>
      <c r="CX184" s="432">
        <f t="shared" si="264"/>
        <v>0</v>
      </c>
      <c r="CY184" s="432">
        <f t="shared" si="265"/>
        <v>0</v>
      </c>
      <c r="CZ184" s="463">
        <f t="shared" si="266"/>
        <v>0</v>
      </c>
      <c r="DA184" s="462">
        <f>'PTRM input'!O278</f>
        <v>0</v>
      </c>
      <c r="DB184" s="432">
        <f t="shared" si="267"/>
        <v>0</v>
      </c>
      <c r="DC184" s="432">
        <f t="shared" si="268"/>
        <v>0</v>
      </c>
      <c r="DD184" s="432">
        <f t="shared" si="269"/>
        <v>0</v>
      </c>
      <c r="DE184" s="432">
        <f t="shared" si="270"/>
        <v>0</v>
      </c>
      <c r="DF184" s="463">
        <f t="shared" si="271"/>
        <v>0</v>
      </c>
      <c r="DG184" s="462">
        <f t="shared" si="272"/>
        <v>0</v>
      </c>
      <c r="DH184" s="432">
        <f t="shared" si="273"/>
        <v>0</v>
      </c>
      <c r="DI184" s="432">
        <f t="shared" si="274"/>
        <v>0</v>
      </c>
      <c r="DJ184" s="432">
        <f t="shared" si="275"/>
        <v>0</v>
      </c>
      <c r="DK184" s="463">
        <f t="shared" si="276"/>
        <v>0</v>
      </c>
      <c r="DL184" s="462">
        <f>'PTRM input'!P278</f>
        <v>0</v>
      </c>
      <c r="DM184" s="432">
        <f t="shared" si="277"/>
        <v>0</v>
      </c>
      <c r="DN184" s="432">
        <f t="shared" si="278"/>
        <v>0</v>
      </c>
      <c r="DO184" s="432">
        <f t="shared" si="279"/>
        <v>0</v>
      </c>
      <c r="DP184" s="432">
        <f t="shared" si="280"/>
        <v>0</v>
      </c>
      <c r="DQ184" s="463">
        <f t="shared" si="281"/>
        <v>0</v>
      </c>
      <c r="DR184" s="462">
        <f t="shared" si="282"/>
        <v>0</v>
      </c>
      <c r="DS184" s="432">
        <f t="shared" si="283"/>
        <v>0</v>
      </c>
      <c r="DT184" s="432">
        <f t="shared" si="284"/>
        <v>0</v>
      </c>
      <c r="DU184" s="432">
        <f t="shared" si="285"/>
        <v>0</v>
      </c>
      <c r="DV184" s="463">
        <f t="shared" si="286"/>
        <v>0</v>
      </c>
      <c r="DW184" s="462">
        <f>'PTRM input'!Q278</f>
        <v>0</v>
      </c>
      <c r="DX184" s="432">
        <f t="shared" si="287"/>
        <v>0</v>
      </c>
      <c r="DY184" s="432">
        <f t="shared" si="288"/>
        <v>0</v>
      </c>
      <c r="DZ184" s="432">
        <f t="shared" si="289"/>
        <v>0</v>
      </c>
      <c r="EA184" s="432">
        <f t="shared" si="290"/>
        <v>0</v>
      </c>
      <c r="EB184" s="463">
        <f t="shared" si="291"/>
        <v>0</v>
      </c>
      <c r="EC184" s="462">
        <f t="shared" si="292"/>
        <v>0</v>
      </c>
      <c r="ED184" s="432">
        <f t="shared" si="293"/>
        <v>0</v>
      </c>
      <c r="EE184" s="432">
        <f t="shared" si="294"/>
        <v>0</v>
      </c>
      <c r="EF184" s="432">
        <f t="shared" si="295"/>
        <v>0</v>
      </c>
      <c r="EG184" s="463">
        <f t="shared" si="296"/>
        <v>0</v>
      </c>
      <c r="EH184" s="462">
        <f>'PTRM input'!R278</f>
        <v>0</v>
      </c>
      <c r="EI184" s="432">
        <f t="shared" si="297"/>
        <v>0</v>
      </c>
      <c r="EJ184" s="432">
        <f t="shared" si="298"/>
        <v>0</v>
      </c>
      <c r="EK184" s="432">
        <f t="shared" si="299"/>
        <v>0</v>
      </c>
      <c r="EL184" s="432">
        <f t="shared" si="300"/>
        <v>0</v>
      </c>
      <c r="EM184" s="463">
        <f t="shared" si="301"/>
        <v>0</v>
      </c>
      <c r="EN184" s="462">
        <f t="shared" si="302"/>
        <v>0</v>
      </c>
      <c r="EO184" s="432">
        <f t="shared" si="303"/>
        <v>0</v>
      </c>
      <c r="EP184" s="432">
        <f t="shared" si="304"/>
        <v>0</v>
      </c>
      <c r="EQ184" s="432">
        <f t="shared" si="305"/>
        <v>0</v>
      </c>
      <c r="ER184" s="463">
        <f t="shared" si="306"/>
        <v>0</v>
      </c>
      <c r="ES184" s="462">
        <f>'PTRM input'!S278</f>
        <v>0</v>
      </c>
      <c r="ET184" s="432">
        <f t="shared" si="307"/>
        <v>0</v>
      </c>
      <c r="EU184" s="432">
        <f t="shared" si="308"/>
        <v>0</v>
      </c>
      <c r="EV184" s="432">
        <f t="shared" si="309"/>
        <v>0</v>
      </c>
      <c r="EW184" s="432">
        <f t="shared" si="310"/>
        <v>0</v>
      </c>
      <c r="EX184" s="463">
        <f t="shared" si="311"/>
        <v>0</v>
      </c>
      <c r="EY184" s="462">
        <f t="shared" si="312"/>
        <v>0</v>
      </c>
      <c r="EZ184" s="432">
        <f t="shared" si="313"/>
        <v>0</v>
      </c>
      <c r="FA184" s="432">
        <f t="shared" si="314"/>
        <v>0</v>
      </c>
      <c r="FB184" s="432">
        <f t="shared" si="315"/>
        <v>0</v>
      </c>
      <c r="FC184" s="463">
        <f t="shared" si="316"/>
        <v>0</v>
      </c>
      <c r="FD184" s="462">
        <f>'PTRM input'!T278</f>
        <v>0</v>
      </c>
      <c r="FE184" s="432">
        <f t="shared" si="317"/>
        <v>0</v>
      </c>
      <c r="FF184" s="432">
        <f t="shared" si="318"/>
        <v>0</v>
      </c>
      <c r="FG184" s="432">
        <f t="shared" si="319"/>
        <v>0</v>
      </c>
      <c r="FH184" s="432">
        <f t="shared" si="320"/>
        <v>0</v>
      </c>
      <c r="FI184" s="463">
        <f t="shared" si="321"/>
        <v>0</v>
      </c>
      <c r="FJ184" s="462">
        <f t="shared" si="322"/>
        <v>0</v>
      </c>
      <c r="FK184" s="432">
        <f t="shared" si="323"/>
        <v>0</v>
      </c>
      <c r="FL184" s="432">
        <f t="shared" si="324"/>
        <v>0</v>
      </c>
      <c r="FM184" s="432">
        <f t="shared" si="325"/>
        <v>0</v>
      </c>
      <c r="FN184" s="463">
        <f t="shared" si="326"/>
        <v>0</v>
      </c>
      <c r="FO184" s="462">
        <f>'PTRM input'!U278</f>
        <v>0</v>
      </c>
      <c r="FP184" s="432">
        <f t="shared" si="327"/>
        <v>0</v>
      </c>
      <c r="FQ184" s="432">
        <f t="shared" si="328"/>
        <v>0</v>
      </c>
      <c r="FR184" s="432">
        <f t="shared" si="329"/>
        <v>0</v>
      </c>
      <c r="FS184" s="432">
        <f t="shared" si="330"/>
        <v>0</v>
      </c>
      <c r="FT184" s="463">
        <f t="shared" si="331"/>
        <v>0</v>
      </c>
      <c r="FU184" s="462">
        <f t="shared" si="332"/>
        <v>0</v>
      </c>
      <c r="FV184" s="432">
        <f t="shared" si="333"/>
        <v>0</v>
      </c>
      <c r="FW184" s="432">
        <f t="shared" si="334"/>
        <v>0</v>
      </c>
      <c r="FX184" s="432">
        <f t="shared" si="335"/>
        <v>0</v>
      </c>
      <c r="FY184" s="463">
        <f t="shared" si="336"/>
        <v>0</v>
      </c>
      <c r="FZ184" s="462">
        <f>'PTRM input'!V278</f>
        <v>0</v>
      </c>
      <c r="GA184" s="432">
        <f t="shared" si="337"/>
        <v>0</v>
      </c>
      <c r="GB184" s="432">
        <f t="shared" si="338"/>
        <v>0</v>
      </c>
      <c r="GC184" s="432">
        <f t="shared" si="339"/>
        <v>0</v>
      </c>
      <c r="GD184" s="432">
        <f t="shared" si="340"/>
        <v>0</v>
      </c>
      <c r="GE184" s="463">
        <f t="shared" si="341"/>
        <v>0</v>
      </c>
      <c r="GF184" s="462">
        <f t="shared" si="342"/>
        <v>0</v>
      </c>
      <c r="GG184" s="432">
        <f t="shared" si="343"/>
        <v>0</v>
      </c>
      <c r="GH184" s="432">
        <f t="shared" si="344"/>
        <v>0</v>
      </c>
      <c r="GI184" s="432">
        <f t="shared" si="345"/>
        <v>0</v>
      </c>
      <c r="GJ184" s="463">
        <f t="shared" si="346"/>
        <v>0</v>
      </c>
    </row>
    <row r="185" spans="1:192" s="4" customFormat="1" outlineLevel="1">
      <c r="A185" s="764"/>
      <c r="B185" s="764"/>
      <c r="C185" s="764"/>
      <c r="D185" s="764"/>
      <c r="E185" s="748" t="str">
        <f t="shared" si="347"/>
        <v>New Tariff 7</v>
      </c>
      <c r="F185" s="462">
        <f>'PTRM input'!F279</f>
        <v>0</v>
      </c>
      <c r="G185" s="432">
        <f t="shared" si="8"/>
        <v>0</v>
      </c>
      <c r="H185" s="432">
        <f t="shared" si="178"/>
        <v>0</v>
      </c>
      <c r="I185" s="432">
        <f t="shared" si="179"/>
        <v>0</v>
      </c>
      <c r="J185" s="432">
        <f t="shared" si="180"/>
        <v>0</v>
      </c>
      <c r="K185" s="463">
        <f t="shared" si="181"/>
        <v>0</v>
      </c>
      <c r="L185" s="462">
        <f t="shared" si="182"/>
        <v>0</v>
      </c>
      <c r="M185" s="432">
        <f t="shared" si="183"/>
        <v>0</v>
      </c>
      <c r="N185" s="432">
        <f t="shared" si="184"/>
        <v>0</v>
      </c>
      <c r="O185" s="432">
        <f t="shared" si="185"/>
        <v>0</v>
      </c>
      <c r="P185" s="463">
        <f t="shared" si="186"/>
        <v>0</v>
      </c>
      <c r="Q185" s="462">
        <f>'PTRM input'!G279</f>
        <v>0</v>
      </c>
      <c r="R185" s="432">
        <f t="shared" si="187"/>
        <v>0</v>
      </c>
      <c r="S185" s="432">
        <f t="shared" si="188"/>
        <v>0</v>
      </c>
      <c r="T185" s="432">
        <f t="shared" si="189"/>
        <v>0</v>
      </c>
      <c r="U185" s="432">
        <f t="shared" si="190"/>
        <v>0</v>
      </c>
      <c r="V185" s="463">
        <f t="shared" si="191"/>
        <v>0</v>
      </c>
      <c r="W185" s="462">
        <f t="shared" si="192"/>
        <v>0</v>
      </c>
      <c r="X185" s="432">
        <f t="shared" si="193"/>
        <v>0</v>
      </c>
      <c r="Y185" s="432">
        <f t="shared" si="194"/>
        <v>0</v>
      </c>
      <c r="Z185" s="432">
        <f t="shared" si="195"/>
        <v>0</v>
      </c>
      <c r="AA185" s="463">
        <f t="shared" si="196"/>
        <v>0</v>
      </c>
      <c r="AB185" s="462">
        <f>'PTRM input'!H279</f>
        <v>0</v>
      </c>
      <c r="AC185" s="432">
        <f t="shared" si="197"/>
        <v>0</v>
      </c>
      <c r="AD185" s="432">
        <f t="shared" si="198"/>
        <v>0</v>
      </c>
      <c r="AE185" s="432">
        <f t="shared" si="199"/>
        <v>0</v>
      </c>
      <c r="AF185" s="432">
        <f t="shared" si="200"/>
        <v>0</v>
      </c>
      <c r="AG185" s="463">
        <f t="shared" si="201"/>
        <v>0</v>
      </c>
      <c r="AH185" s="462">
        <f t="shared" si="202"/>
        <v>0</v>
      </c>
      <c r="AI185" s="432">
        <f t="shared" si="203"/>
        <v>0</v>
      </c>
      <c r="AJ185" s="432">
        <f t="shared" si="204"/>
        <v>0</v>
      </c>
      <c r="AK185" s="432">
        <f t="shared" si="205"/>
        <v>0</v>
      </c>
      <c r="AL185" s="463">
        <f t="shared" si="206"/>
        <v>0</v>
      </c>
      <c r="AM185" s="462">
        <f>'PTRM input'!I279</f>
        <v>0</v>
      </c>
      <c r="AN185" s="432">
        <f t="shared" si="207"/>
        <v>0</v>
      </c>
      <c r="AO185" s="432">
        <f t="shared" si="208"/>
        <v>0</v>
      </c>
      <c r="AP185" s="432">
        <f t="shared" si="209"/>
        <v>0</v>
      </c>
      <c r="AQ185" s="432">
        <f t="shared" si="210"/>
        <v>0</v>
      </c>
      <c r="AR185" s="463">
        <f t="shared" si="211"/>
        <v>0</v>
      </c>
      <c r="AS185" s="462">
        <f t="shared" si="212"/>
        <v>0</v>
      </c>
      <c r="AT185" s="432">
        <f t="shared" si="213"/>
        <v>0</v>
      </c>
      <c r="AU185" s="432">
        <f t="shared" si="214"/>
        <v>0</v>
      </c>
      <c r="AV185" s="432">
        <f t="shared" si="215"/>
        <v>0</v>
      </c>
      <c r="AW185" s="463">
        <f t="shared" si="216"/>
        <v>0</v>
      </c>
      <c r="AX185" s="462">
        <f>'PTRM input'!J279</f>
        <v>0</v>
      </c>
      <c r="AY185" s="432">
        <f t="shared" si="217"/>
        <v>0</v>
      </c>
      <c r="AZ185" s="432">
        <f t="shared" si="218"/>
        <v>0</v>
      </c>
      <c r="BA185" s="432">
        <f t="shared" si="219"/>
        <v>0</v>
      </c>
      <c r="BB185" s="432">
        <f t="shared" si="220"/>
        <v>0</v>
      </c>
      <c r="BC185" s="463">
        <f t="shared" si="221"/>
        <v>0</v>
      </c>
      <c r="BD185" s="462">
        <f t="shared" si="222"/>
        <v>0</v>
      </c>
      <c r="BE185" s="432">
        <f t="shared" si="223"/>
        <v>0</v>
      </c>
      <c r="BF185" s="432">
        <f t="shared" si="224"/>
        <v>0</v>
      </c>
      <c r="BG185" s="432">
        <f t="shared" si="225"/>
        <v>0</v>
      </c>
      <c r="BH185" s="463">
        <f t="shared" si="226"/>
        <v>0</v>
      </c>
      <c r="BI185" s="462">
        <f>'PTRM input'!K279</f>
        <v>0</v>
      </c>
      <c r="BJ185" s="432">
        <f t="shared" si="227"/>
        <v>0</v>
      </c>
      <c r="BK185" s="432">
        <f t="shared" si="228"/>
        <v>0</v>
      </c>
      <c r="BL185" s="432">
        <f t="shared" si="229"/>
        <v>0</v>
      </c>
      <c r="BM185" s="432">
        <f t="shared" si="230"/>
        <v>0</v>
      </c>
      <c r="BN185" s="463">
        <f t="shared" si="231"/>
        <v>0</v>
      </c>
      <c r="BO185" s="462">
        <f t="shared" si="232"/>
        <v>0</v>
      </c>
      <c r="BP185" s="432">
        <f t="shared" si="233"/>
        <v>0</v>
      </c>
      <c r="BQ185" s="432">
        <f t="shared" si="234"/>
        <v>0</v>
      </c>
      <c r="BR185" s="432">
        <f t="shared" si="235"/>
        <v>0</v>
      </c>
      <c r="BS185" s="463">
        <f t="shared" si="236"/>
        <v>0</v>
      </c>
      <c r="BT185" s="462">
        <f>'PTRM input'!L279</f>
        <v>0</v>
      </c>
      <c r="BU185" s="432">
        <f t="shared" si="237"/>
        <v>0</v>
      </c>
      <c r="BV185" s="432">
        <f t="shared" si="238"/>
        <v>0</v>
      </c>
      <c r="BW185" s="432">
        <f t="shared" si="239"/>
        <v>0</v>
      </c>
      <c r="BX185" s="432">
        <f t="shared" si="240"/>
        <v>0</v>
      </c>
      <c r="BY185" s="463">
        <f t="shared" si="241"/>
        <v>0</v>
      </c>
      <c r="BZ185" s="462">
        <f t="shared" si="242"/>
        <v>0</v>
      </c>
      <c r="CA185" s="432">
        <f t="shared" si="243"/>
        <v>0</v>
      </c>
      <c r="CB185" s="432">
        <f t="shared" si="244"/>
        <v>0</v>
      </c>
      <c r="CC185" s="432">
        <f t="shared" si="245"/>
        <v>0</v>
      </c>
      <c r="CD185" s="463">
        <f t="shared" si="246"/>
        <v>0</v>
      </c>
      <c r="CE185" s="462">
        <f>'PTRM input'!M279</f>
        <v>0</v>
      </c>
      <c r="CF185" s="432">
        <f t="shared" si="247"/>
        <v>0</v>
      </c>
      <c r="CG185" s="432">
        <f t="shared" si="248"/>
        <v>0</v>
      </c>
      <c r="CH185" s="432">
        <f t="shared" si="249"/>
        <v>0</v>
      </c>
      <c r="CI185" s="432">
        <f t="shared" si="250"/>
        <v>0</v>
      </c>
      <c r="CJ185" s="463">
        <f t="shared" si="251"/>
        <v>0</v>
      </c>
      <c r="CK185" s="462">
        <f t="shared" si="252"/>
        <v>0</v>
      </c>
      <c r="CL185" s="432">
        <f t="shared" si="253"/>
        <v>0</v>
      </c>
      <c r="CM185" s="432">
        <f t="shared" si="254"/>
        <v>0</v>
      </c>
      <c r="CN185" s="432">
        <f t="shared" si="255"/>
        <v>0</v>
      </c>
      <c r="CO185" s="463">
        <f t="shared" si="256"/>
        <v>0</v>
      </c>
      <c r="CP185" s="462">
        <f>'PTRM input'!N279</f>
        <v>0</v>
      </c>
      <c r="CQ185" s="432">
        <f t="shared" si="257"/>
        <v>0</v>
      </c>
      <c r="CR185" s="432">
        <f t="shared" si="258"/>
        <v>0</v>
      </c>
      <c r="CS185" s="432">
        <f t="shared" si="259"/>
        <v>0</v>
      </c>
      <c r="CT185" s="432">
        <f t="shared" si="260"/>
        <v>0</v>
      </c>
      <c r="CU185" s="463">
        <f t="shared" si="261"/>
        <v>0</v>
      </c>
      <c r="CV185" s="462">
        <f t="shared" si="262"/>
        <v>0</v>
      </c>
      <c r="CW185" s="432">
        <f t="shared" si="263"/>
        <v>0</v>
      </c>
      <c r="CX185" s="432">
        <f t="shared" si="264"/>
        <v>0</v>
      </c>
      <c r="CY185" s="432">
        <f t="shared" si="265"/>
        <v>0</v>
      </c>
      <c r="CZ185" s="463">
        <f t="shared" si="266"/>
        <v>0</v>
      </c>
      <c r="DA185" s="462">
        <f>'PTRM input'!O279</f>
        <v>0</v>
      </c>
      <c r="DB185" s="432">
        <f t="shared" si="267"/>
        <v>0</v>
      </c>
      <c r="DC185" s="432">
        <f t="shared" si="268"/>
        <v>0</v>
      </c>
      <c r="DD185" s="432">
        <f t="shared" si="269"/>
        <v>0</v>
      </c>
      <c r="DE185" s="432">
        <f t="shared" si="270"/>
        <v>0</v>
      </c>
      <c r="DF185" s="463">
        <f t="shared" si="271"/>
        <v>0</v>
      </c>
      <c r="DG185" s="462">
        <f t="shared" si="272"/>
        <v>0</v>
      </c>
      <c r="DH185" s="432">
        <f t="shared" si="273"/>
        <v>0</v>
      </c>
      <c r="DI185" s="432">
        <f t="shared" si="274"/>
        <v>0</v>
      </c>
      <c r="DJ185" s="432">
        <f t="shared" si="275"/>
        <v>0</v>
      </c>
      <c r="DK185" s="463">
        <f t="shared" si="276"/>
        <v>0</v>
      </c>
      <c r="DL185" s="462">
        <f>'PTRM input'!P279</f>
        <v>0</v>
      </c>
      <c r="DM185" s="432">
        <f t="shared" si="277"/>
        <v>0</v>
      </c>
      <c r="DN185" s="432">
        <f t="shared" si="278"/>
        <v>0</v>
      </c>
      <c r="DO185" s="432">
        <f t="shared" si="279"/>
        <v>0</v>
      </c>
      <c r="DP185" s="432">
        <f t="shared" si="280"/>
        <v>0</v>
      </c>
      <c r="DQ185" s="463">
        <f t="shared" si="281"/>
        <v>0</v>
      </c>
      <c r="DR185" s="462">
        <f t="shared" si="282"/>
        <v>0</v>
      </c>
      <c r="DS185" s="432">
        <f t="shared" si="283"/>
        <v>0</v>
      </c>
      <c r="DT185" s="432">
        <f t="shared" si="284"/>
        <v>0</v>
      </c>
      <c r="DU185" s="432">
        <f t="shared" si="285"/>
        <v>0</v>
      </c>
      <c r="DV185" s="463">
        <f t="shared" si="286"/>
        <v>0</v>
      </c>
      <c r="DW185" s="462">
        <f>'PTRM input'!Q279</f>
        <v>0</v>
      </c>
      <c r="DX185" s="432">
        <f t="shared" si="287"/>
        <v>0</v>
      </c>
      <c r="DY185" s="432">
        <f t="shared" si="288"/>
        <v>0</v>
      </c>
      <c r="DZ185" s="432">
        <f t="shared" si="289"/>
        <v>0</v>
      </c>
      <c r="EA185" s="432">
        <f t="shared" si="290"/>
        <v>0</v>
      </c>
      <c r="EB185" s="463">
        <f t="shared" si="291"/>
        <v>0</v>
      </c>
      <c r="EC185" s="462">
        <f t="shared" si="292"/>
        <v>0</v>
      </c>
      <c r="ED185" s="432">
        <f t="shared" si="293"/>
        <v>0</v>
      </c>
      <c r="EE185" s="432">
        <f t="shared" si="294"/>
        <v>0</v>
      </c>
      <c r="EF185" s="432">
        <f t="shared" si="295"/>
        <v>0</v>
      </c>
      <c r="EG185" s="463">
        <f t="shared" si="296"/>
        <v>0</v>
      </c>
      <c r="EH185" s="462">
        <f>'PTRM input'!R279</f>
        <v>0</v>
      </c>
      <c r="EI185" s="432">
        <f t="shared" si="297"/>
        <v>0</v>
      </c>
      <c r="EJ185" s="432">
        <f t="shared" si="298"/>
        <v>0</v>
      </c>
      <c r="EK185" s="432">
        <f t="shared" si="299"/>
        <v>0</v>
      </c>
      <c r="EL185" s="432">
        <f t="shared" si="300"/>
        <v>0</v>
      </c>
      <c r="EM185" s="463">
        <f t="shared" si="301"/>
        <v>0</v>
      </c>
      <c r="EN185" s="462">
        <f t="shared" si="302"/>
        <v>0</v>
      </c>
      <c r="EO185" s="432">
        <f t="shared" si="303"/>
        <v>0</v>
      </c>
      <c r="EP185" s="432">
        <f t="shared" si="304"/>
        <v>0</v>
      </c>
      <c r="EQ185" s="432">
        <f t="shared" si="305"/>
        <v>0</v>
      </c>
      <c r="ER185" s="463">
        <f t="shared" si="306"/>
        <v>0</v>
      </c>
      <c r="ES185" s="462">
        <f>'PTRM input'!S279</f>
        <v>0</v>
      </c>
      <c r="ET185" s="432">
        <f t="shared" si="307"/>
        <v>0</v>
      </c>
      <c r="EU185" s="432">
        <f t="shared" si="308"/>
        <v>0</v>
      </c>
      <c r="EV185" s="432">
        <f t="shared" si="309"/>
        <v>0</v>
      </c>
      <c r="EW185" s="432">
        <f t="shared" si="310"/>
        <v>0</v>
      </c>
      <c r="EX185" s="463">
        <f t="shared" si="311"/>
        <v>0</v>
      </c>
      <c r="EY185" s="462">
        <f t="shared" si="312"/>
        <v>0</v>
      </c>
      <c r="EZ185" s="432">
        <f t="shared" si="313"/>
        <v>0</v>
      </c>
      <c r="FA185" s="432">
        <f t="shared" si="314"/>
        <v>0</v>
      </c>
      <c r="FB185" s="432">
        <f t="shared" si="315"/>
        <v>0</v>
      </c>
      <c r="FC185" s="463">
        <f t="shared" si="316"/>
        <v>0</v>
      </c>
      <c r="FD185" s="462">
        <f>'PTRM input'!T279</f>
        <v>0</v>
      </c>
      <c r="FE185" s="432">
        <f t="shared" si="317"/>
        <v>0</v>
      </c>
      <c r="FF185" s="432">
        <f t="shared" si="318"/>
        <v>0</v>
      </c>
      <c r="FG185" s="432">
        <f t="shared" si="319"/>
        <v>0</v>
      </c>
      <c r="FH185" s="432">
        <f t="shared" si="320"/>
        <v>0</v>
      </c>
      <c r="FI185" s="463">
        <f t="shared" si="321"/>
        <v>0</v>
      </c>
      <c r="FJ185" s="462">
        <f t="shared" si="322"/>
        <v>0</v>
      </c>
      <c r="FK185" s="432">
        <f t="shared" si="323"/>
        <v>0</v>
      </c>
      <c r="FL185" s="432">
        <f t="shared" si="324"/>
        <v>0</v>
      </c>
      <c r="FM185" s="432">
        <f t="shared" si="325"/>
        <v>0</v>
      </c>
      <c r="FN185" s="463">
        <f t="shared" si="326"/>
        <v>0</v>
      </c>
      <c r="FO185" s="462">
        <f>'PTRM input'!U279</f>
        <v>0</v>
      </c>
      <c r="FP185" s="432">
        <f t="shared" si="327"/>
        <v>0</v>
      </c>
      <c r="FQ185" s="432">
        <f t="shared" si="328"/>
        <v>0</v>
      </c>
      <c r="FR185" s="432">
        <f t="shared" si="329"/>
        <v>0</v>
      </c>
      <c r="FS185" s="432">
        <f t="shared" si="330"/>
        <v>0</v>
      </c>
      <c r="FT185" s="463">
        <f t="shared" si="331"/>
        <v>0</v>
      </c>
      <c r="FU185" s="462">
        <f t="shared" si="332"/>
        <v>0</v>
      </c>
      <c r="FV185" s="432">
        <f t="shared" si="333"/>
        <v>0</v>
      </c>
      <c r="FW185" s="432">
        <f t="shared" si="334"/>
        <v>0</v>
      </c>
      <c r="FX185" s="432">
        <f t="shared" si="335"/>
        <v>0</v>
      </c>
      <c r="FY185" s="463">
        <f t="shared" si="336"/>
        <v>0</v>
      </c>
      <c r="FZ185" s="462">
        <f>'PTRM input'!V279</f>
        <v>0</v>
      </c>
      <c r="GA185" s="432">
        <f t="shared" si="337"/>
        <v>0</v>
      </c>
      <c r="GB185" s="432">
        <f t="shared" si="338"/>
        <v>0</v>
      </c>
      <c r="GC185" s="432">
        <f t="shared" si="339"/>
        <v>0</v>
      </c>
      <c r="GD185" s="432">
        <f t="shared" si="340"/>
        <v>0</v>
      </c>
      <c r="GE185" s="463">
        <f t="shared" si="341"/>
        <v>0</v>
      </c>
      <c r="GF185" s="462">
        <f t="shared" si="342"/>
        <v>0</v>
      </c>
      <c r="GG185" s="432">
        <f t="shared" si="343"/>
        <v>0</v>
      </c>
      <c r="GH185" s="432">
        <f t="shared" si="344"/>
        <v>0</v>
      </c>
      <c r="GI185" s="432">
        <f t="shared" si="345"/>
        <v>0</v>
      </c>
      <c r="GJ185" s="463">
        <f t="shared" si="346"/>
        <v>0</v>
      </c>
    </row>
    <row r="186" spans="1:192" s="4" customFormat="1" outlineLevel="1">
      <c r="A186" s="764"/>
      <c r="B186" s="764"/>
      <c r="C186" s="764"/>
      <c r="D186" s="764"/>
      <c r="E186" s="748" t="str">
        <f t="shared" si="347"/>
        <v>New Tariff 8</v>
      </c>
      <c r="F186" s="462">
        <f>'PTRM input'!F280</f>
        <v>0</v>
      </c>
      <c r="G186" s="432">
        <f t="shared" ref="G186:G217" si="348">F186*(1-P_0_WAPC)*(1+f)</f>
        <v>0</v>
      </c>
      <c r="H186" s="432">
        <f t="shared" si="178"/>
        <v>0</v>
      </c>
      <c r="I186" s="432">
        <f t="shared" si="179"/>
        <v>0</v>
      </c>
      <c r="J186" s="432">
        <f t="shared" si="180"/>
        <v>0</v>
      </c>
      <c r="K186" s="463">
        <f t="shared" si="181"/>
        <v>0</v>
      </c>
      <c r="L186" s="462">
        <f t="shared" si="182"/>
        <v>0</v>
      </c>
      <c r="M186" s="432">
        <f t="shared" si="183"/>
        <v>0</v>
      </c>
      <c r="N186" s="432">
        <f t="shared" si="184"/>
        <v>0</v>
      </c>
      <c r="O186" s="432">
        <f t="shared" si="185"/>
        <v>0</v>
      </c>
      <c r="P186" s="463">
        <f t="shared" si="186"/>
        <v>0</v>
      </c>
      <c r="Q186" s="462">
        <f>'PTRM input'!G280</f>
        <v>0</v>
      </c>
      <c r="R186" s="432">
        <f t="shared" si="187"/>
        <v>0</v>
      </c>
      <c r="S186" s="432">
        <f t="shared" si="188"/>
        <v>0</v>
      </c>
      <c r="T186" s="432">
        <f t="shared" si="189"/>
        <v>0</v>
      </c>
      <c r="U186" s="432">
        <f t="shared" si="190"/>
        <v>0</v>
      </c>
      <c r="V186" s="463">
        <f t="shared" si="191"/>
        <v>0</v>
      </c>
      <c r="W186" s="462">
        <f t="shared" si="192"/>
        <v>0</v>
      </c>
      <c r="X186" s="432">
        <f t="shared" si="193"/>
        <v>0</v>
      </c>
      <c r="Y186" s="432">
        <f t="shared" si="194"/>
        <v>0</v>
      </c>
      <c r="Z186" s="432">
        <f t="shared" si="195"/>
        <v>0</v>
      </c>
      <c r="AA186" s="463">
        <f t="shared" si="196"/>
        <v>0</v>
      </c>
      <c r="AB186" s="462">
        <f>'PTRM input'!H280</f>
        <v>0</v>
      </c>
      <c r="AC186" s="432">
        <f t="shared" si="197"/>
        <v>0</v>
      </c>
      <c r="AD186" s="432">
        <f t="shared" si="198"/>
        <v>0</v>
      </c>
      <c r="AE186" s="432">
        <f t="shared" si="199"/>
        <v>0</v>
      </c>
      <c r="AF186" s="432">
        <f t="shared" si="200"/>
        <v>0</v>
      </c>
      <c r="AG186" s="463">
        <f t="shared" si="201"/>
        <v>0</v>
      </c>
      <c r="AH186" s="462">
        <f t="shared" si="202"/>
        <v>0</v>
      </c>
      <c r="AI186" s="432">
        <f t="shared" si="203"/>
        <v>0</v>
      </c>
      <c r="AJ186" s="432">
        <f t="shared" si="204"/>
        <v>0</v>
      </c>
      <c r="AK186" s="432">
        <f t="shared" si="205"/>
        <v>0</v>
      </c>
      <c r="AL186" s="463">
        <f t="shared" si="206"/>
        <v>0</v>
      </c>
      <c r="AM186" s="462">
        <f>'PTRM input'!I280</f>
        <v>0</v>
      </c>
      <c r="AN186" s="432">
        <f t="shared" si="207"/>
        <v>0</v>
      </c>
      <c r="AO186" s="432">
        <f t="shared" si="208"/>
        <v>0</v>
      </c>
      <c r="AP186" s="432">
        <f t="shared" si="209"/>
        <v>0</v>
      </c>
      <c r="AQ186" s="432">
        <f t="shared" si="210"/>
        <v>0</v>
      </c>
      <c r="AR186" s="463">
        <f t="shared" si="211"/>
        <v>0</v>
      </c>
      <c r="AS186" s="462">
        <f t="shared" si="212"/>
        <v>0</v>
      </c>
      <c r="AT186" s="432">
        <f t="shared" si="213"/>
        <v>0</v>
      </c>
      <c r="AU186" s="432">
        <f t="shared" si="214"/>
        <v>0</v>
      </c>
      <c r="AV186" s="432">
        <f t="shared" si="215"/>
        <v>0</v>
      </c>
      <c r="AW186" s="463">
        <f t="shared" si="216"/>
        <v>0</v>
      </c>
      <c r="AX186" s="462">
        <f>'PTRM input'!J280</f>
        <v>0</v>
      </c>
      <c r="AY186" s="432">
        <f t="shared" si="217"/>
        <v>0</v>
      </c>
      <c r="AZ186" s="432">
        <f t="shared" si="218"/>
        <v>0</v>
      </c>
      <c r="BA186" s="432">
        <f t="shared" si="219"/>
        <v>0</v>
      </c>
      <c r="BB186" s="432">
        <f t="shared" si="220"/>
        <v>0</v>
      </c>
      <c r="BC186" s="463">
        <f t="shared" si="221"/>
        <v>0</v>
      </c>
      <c r="BD186" s="462">
        <f t="shared" si="222"/>
        <v>0</v>
      </c>
      <c r="BE186" s="432">
        <f t="shared" si="223"/>
        <v>0</v>
      </c>
      <c r="BF186" s="432">
        <f t="shared" si="224"/>
        <v>0</v>
      </c>
      <c r="BG186" s="432">
        <f t="shared" si="225"/>
        <v>0</v>
      </c>
      <c r="BH186" s="463">
        <f t="shared" si="226"/>
        <v>0</v>
      </c>
      <c r="BI186" s="462">
        <f>'PTRM input'!K280</f>
        <v>0</v>
      </c>
      <c r="BJ186" s="432">
        <f t="shared" si="227"/>
        <v>0</v>
      </c>
      <c r="BK186" s="432">
        <f t="shared" si="228"/>
        <v>0</v>
      </c>
      <c r="BL186" s="432">
        <f t="shared" si="229"/>
        <v>0</v>
      </c>
      <c r="BM186" s="432">
        <f t="shared" si="230"/>
        <v>0</v>
      </c>
      <c r="BN186" s="463">
        <f t="shared" si="231"/>
        <v>0</v>
      </c>
      <c r="BO186" s="462">
        <f t="shared" si="232"/>
        <v>0</v>
      </c>
      <c r="BP186" s="432">
        <f t="shared" si="233"/>
        <v>0</v>
      </c>
      <c r="BQ186" s="432">
        <f t="shared" si="234"/>
        <v>0</v>
      </c>
      <c r="BR186" s="432">
        <f t="shared" si="235"/>
        <v>0</v>
      </c>
      <c r="BS186" s="463">
        <f t="shared" si="236"/>
        <v>0</v>
      </c>
      <c r="BT186" s="462">
        <f>'PTRM input'!L280</f>
        <v>0</v>
      </c>
      <c r="BU186" s="432">
        <f t="shared" si="237"/>
        <v>0</v>
      </c>
      <c r="BV186" s="432">
        <f t="shared" si="238"/>
        <v>0</v>
      </c>
      <c r="BW186" s="432">
        <f t="shared" si="239"/>
        <v>0</v>
      </c>
      <c r="BX186" s="432">
        <f t="shared" si="240"/>
        <v>0</v>
      </c>
      <c r="BY186" s="463">
        <f t="shared" si="241"/>
        <v>0</v>
      </c>
      <c r="BZ186" s="462">
        <f t="shared" si="242"/>
        <v>0</v>
      </c>
      <c r="CA186" s="432">
        <f t="shared" si="243"/>
        <v>0</v>
      </c>
      <c r="CB186" s="432">
        <f t="shared" si="244"/>
        <v>0</v>
      </c>
      <c r="CC186" s="432">
        <f t="shared" si="245"/>
        <v>0</v>
      </c>
      <c r="CD186" s="463">
        <f t="shared" si="246"/>
        <v>0</v>
      </c>
      <c r="CE186" s="462">
        <f>'PTRM input'!M280</f>
        <v>0</v>
      </c>
      <c r="CF186" s="432">
        <f t="shared" si="247"/>
        <v>0</v>
      </c>
      <c r="CG186" s="432">
        <f t="shared" si="248"/>
        <v>0</v>
      </c>
      <c r="CH186" s="432">
        <f t="shared" si="249"/>
        <v>0</v>
      </c>
      <c r="CI186" s="432">
        <f t="shared" si="250"/>
        <v>0</v>
      </c>
      <c r="CJ186" s="463">
        <f t="shared" si="251"/>
        <v>0</v>
      </c>
      <c r="CK186" s="462">
        <f t="shared" si="252"/>
        <v>0</v>
      </c>
      <c r="CL186" s="432">
        <f t="shared" si="253"/>
        <v>0</v>
      </c>
      <c r="CM186" s="432">
        <f t="shared" si="254"/>
        <v>0</v>
      </c>
      <c r="CN186" s="432">
        <f t="shared" si="255"/>
        <v>0</v>
      </c>
      <c r="CO186" s="463">
        <f t="shared" si="256"/>
        <v>0</v>
      </c>
      <c r="CP186" s="462">
        <f>'PTRM input'!N280</f>
        <v>0</v>
      </c>
      <c r="CQ186" s="432">
        <f t="shared" si="257"/>
        <v>0</v>
      </c>
      <c r="CR186" s="432">
        <f t="shared" si="258"/>
        <v>0</v>
      </c>
      <c r="CS186" s="432">
        <f t="shared" si="259"/>
        <v>0</v>
      </c>
      <c r="CT186" s="432">
        <f t="shared" si="260"/>
        <v>0</v>
      </c>
      <c r="CU186" s="463">
        <f t="shared" si="261"/>
        <v>0</v>
      </c>
      <c r="CV186" s="462">
        <f t="shared" si="262"/>
        <v>0</v>
      </c>
      <c r="CW186" s="432">
        <f t="shared" si="263"/>
        <v>0</v>
      </c>
      <c r="CX186" s="432">
        <f t="shared" si="264"/>
        <v>0</v>
      </c>
      <c r="CY186" s="432">
        <f t="shared" si="265"/>
        <v>0</v>
      </c>
      <c r="CZ186" s="463">
        <f t="shared" si="266"/>
        <v>0</v>
      </c>
      <c r="DA186" s="462">
        <f>'PTRM input'!O280</f>
        <v>0</v>
      </c>
      <c r="DB186" s="432">
        <f t="shared" si="267"/>
        <v>0</v>
      </c>
      <c r="DC186" s="432">
        <f t="shared" si="268"/>
        <v>0</v>
      </c>
      <c r="DD186" s="432">
        <f t="shared" si="269"/>
        <v>0</v>
      </c>
      <c r="DE186" s="432">
        <f t="shared" si="270"/>
        <v>0</v>
      </c>
      <c r="DF186" s="463">
        <f t="shared" si="271"/>
        <v>0</v>
      </c>
      <c r="DG186" s="462">
        <f t="shared" si="272"/>
        <v>0</v>
      </c>
      <c r="DH186" s="432">
        <f t="shared" si="273"/>
        <v>0</v>
      </c>
      <c r="DI186" s="432">
        <f t="shared" si="274"/>
        <v>0</v>
      </c>
      <c r="DJ186" s="432">
        <f t="shared" si="275"/>
        <v>0</v>
      </c>
      <c r="DK186" s="463">
        <f t="shared" si="276"/>
        <v>0</v>
      </c>
      <c r="DL186" s="462">
        <f>'PTRM input'!P280</f>
        <v>0</v>
      </c>
      <c r="DM186" s="432">
        <f t="shared" si="277"/>
        <v>0</v>
      </c>
      <c r="DN186" s="432">
        <f t="shared" si="278"/>
        <v>0</v>
      </c>
      <c r="DO186" s="432">
        <f t="shared" si="279"/>
        <v>0</v>
      </c>
      <c r="DP186" s="432">
        <f t="shared" si="280"/>
        <v>0</v>
      </c>
      <c r="DQ186" s="463">
        <f t="shared" si="281"/>
        <v>0</v>
      </c>
      <c r="DR186" s="462">
        <f t="shared" si="282"/>
        <v>0</v>
      </c>
      <c r="DS186" s="432">
        <f t="shared" si="283"/>
        <v>0</v>
      </c>
      <c r="DT186" s="432">
        <f t="shared" si="284"/>
        <v>0</v>
      </c>
      <c r="DU186" s="432">
        <f t="shared" si="285"/>
        <v>0</v>
      </c>
      <c r="DV186" s="463">
        <f t="shared" si="286"/>
        <v>0</v>
      </c>
      <c r="DW186" s="462">
        <f>'PTRM input'!Q280</f>
        <v>0</v>
      </c>
      <c r="DX186" s="432">
        <f t="shared" si="287"/>
        <v>0</v>
      </c>
      <c r="DY186" s="432">
        <f t="shared" si="288"/>
        <v>0</v>
      </c>
      <c r="DZ186" s="432">
        <f t="shared" si="289"/>
        <v>0</v>
      </c>
      <c r="EA186" s="432">
        <f t="shared" si="290"/>
        <v>0</v>
      </c>
      <c r="EB186" s="463">
        <f t="shared" si="291"/>
        <v>0</v>
      </c>
      <c r="EC186" s="462">
        <f t="shared" si="292"/>
        <v>0</v>
      </c>
      <c r="ED186" s="432">
        <f t="shared" si="293"/>
        <v>0</v>
      </c>
      <c r="EE186" s="432">
        <f t="shared" si="294"/>
        <v>0</v>
      </c>
      <c r="EF186" s="432">
        <f t="shared" si="295"/>
        <v>0</v>
      </c>
      <c r="EG186" s="463">
        <f t="shared" si="296"/>
        <v>0</v>
      </c>
      <c r="EH186" s="462">
        <f>'PTRM input'!R280</f>
        <v>0</v>
      </c>
      <c r="EI186" s="432">
        <f t="shared" si="297"/>
        <v>0</v>
      </c>
      <c r="EJ186" s="432">
        <f t="shared" si="298"/>
        <v>0</v>
      </c>
      <c r="EK186" s="432">
        <f t="shared" si="299"/>
        <v>0</v>
      </c>
      <c r="EL186" s="432">
        <f t="shared" si="300"/>
        <v>0</v>
      </c>
      <c r="EM186" s="463">
        <f t="shared" si="301"/>
        <v>0</v>
      </c>
      <c r="EN186" s="462">
        <f t="shared" si="302"/>
        <v>0</v>
      </c>
      <c r="EO186" s="432">
        <f t="shared" si="303"/>
        <v>0</v>
      </c>
      <c r="EP186" s="432">
        <f t="shared" si="304"/>
        <v>0</v>
      </c>
      <c r="EQ186" s="432">
        <f t="shared" si="305"/>
        <v>0</v>
      </c>
      <c r="ER186" s="463">
        <f t="shared" si="306"/>
        <v>0</v>
      </c>
      <c r="ES186" s="462">
        <f>'PTRM input'!S280</f>
        <v>0</v>
      </c>
      <c r="ET186" s="432">
        <f t="shared" si="307"/>
        <v>0</v>
      </c>
      <c r="EU186" s="432">
        <f t="shared" si="308"/>
        <v>0</v>
      </c>
      <c r="EV186" s="432">
        <f t="shared" si="309"/>
        <v>0</v>
      </c>
      <c r="EW186" s="432">
        <f t="shared" si="310"/>
        <v>0</v>
      </c>
      <c r="EX186" s="463">
        <f t="shared" si="311"/>
        <v>0</v>
      </c>
      <c r="EY186" s="462">
        <f t="shared" si="312"/>
        <v>0</v>
      </c>
      <c r="EZ186" s="432">
        <f t="shared" si="313"/>
        <v>0</v>
      </c>
      <c r="FA186" s="432">
        <f t="shared" si="314"/>
        <v>0</v>
      </c>
      <c r="FB186" s="432">
        <f t="shared" si="315"/>
        <v>0</v>
      </c>
      <c r="FC186" s="463">
        <f t="shared" si="316"/>
        <v>0</v>
      </c>
      <c r="FD186" s="462">
        <f>'PTRM input'!T280</f>
        <v>0</v>
      </c>
      <c r="FE186" s="432">
        <f t="shared" si="317"/>
        <v>0</v>
      </c>
      <c r="FF186" s="432">
        <f t="shared" si="318"/>
        <v>0</v>
      </c>
      <c r="FG186" s="432">
        <f t="shared" si="319"/>
        <v>0</v>
      </c>
      <c r="FH186" s="432">
        <f t="shared" si="320"/>
        <v>0</v>
      </c>
      <c r="FI186" s="463">
        <f t="shared" si="321"/>
        <v>0</v>
      </c>
      <c r="FJ186" s="462">
        <f t="shared" si="322"/>
        <v>0</v>
      </c>
      <c r="FK186" s="432">
        <f t="shared" si="323"/>
        <v>0</v>
      </c>
      <c r="FL186" s="432">
        <f t="shared" si="324"/>
        <v>0</v>
      </c>
      <c r="FM186" s="432">
        <f t="shared" si="325"/>
        <v>0</v>
      </c>
      <c r="FN186" s="463">
        <f t="shared" si="326"/>
        <v>0</v>
      </c>
      <c r="FO186" s="462">
        <f>'PTRM input'!U280</f>
        <v>0</v>
      </c>
      <c r="FP186" s="432">
        <f t="shared" si="327"/>
        <v>0</v>
      </c>
      <c r="FQ186" s="432">
        <f t="shared" si="328"/>
        <v>0</v>
      </c>
      <c r="FR186" s="432">
        <f t="shared" si="329"/>
        <v>0</v>
      </c>
      <c r="FS186" s="432">
        <f t="shared" si="330"/>
        <v>0</v>
      </c>
      <c r="FT186" s="463">
        <f t="shared" si="331"/>
        <v>0</v>
      </c>
      <c r="FU186" s="462">
        <f t="shared" si="332"/>
        <v>0</v>
      </c>
      <c r="FV186" s="432">
        <f t="shared" si="333"/>
        <v>0</v>
      </c>
      <c r="FW186" s="432">
        <f t="shared" si="334"/>
        <v>0</v>
      </c>
      <c r="FX186" s="432">
        <f t="shared" si="335"/>
        <v>0</v>
      </c>
      <c r="FY186" s="463">
        <f t="shared" si="336"/>
        <v>0</v>
      </c>
      <c r="FZ186" s="462">
        <f>'PTRM input'!V280</f>
        <v>0</v>
      </c>
      <c r="GA186" s="432">
        <f t="shared" si="337"/>
        <v>0</v>
      </c>
      <c r="GB186" s="432">
        <f t="shared" si="338"/>
        <v>0</v>
      </c>
      <c r="GC186" s="432">
        <f t="shared" si="339"/>
        <v>0</v>
      </c>
      <c r="GD186" s="432">
        <f t="shared" si="340"/>
        <v>0</v>
      </c>
      <c r="GE186" s="463">
        <f t="shared" si="341"/>
        <v>0</v>
      </c>
      <c r="GF186" s="462">
        <f t="shared" si="342"/>
        <v>0</v>
      </c>
      <c r="GG186" s="432">
        <f t="shared" si="343"/>
        <v>0</v>
      </c>
      <c r="GH186" s="432">
        <f t="shared" si="344"/>
        <v>0</v>
      </c>
      <c r="GI186" s="432">
        <f t="shared" si="345"/>
        <v>0</v>
      </c>
      <c r="GJ186" s="463">
        <f t="shared" si="346"/>
        <v>0</v>
      </c>
    </row>
    <row r="187" spans="1:192" s="4" customFormat="1" outlineLevel="1">
      <c r="A187" s="764"/>
      <c r="B187" s="764"/>
      <c r="C187" s="764"/>
      <c r="D187" s="764"/>
      <c r="E187" s="748" t="str">
        <f t="shared" si="347"/>
        <v>New Tariff 9</v>
      </c>
      <c r="F187" s="462">
        <f>'PTRM input'!F281</f>
        <v>0</v>
      </c>
      <c r="G187" s="432">
        <f t="shared" si="348"/>
        <v>0</v>
      </c>
      <c r="H187" s="432">
        <f t="shared" si="178"/>
        <v>0</v>
      </c>
      <c r="I187" s="432">
        <f t="shared" si="179"/>
        <v>0</v>
      </c>
      <c r="J187" s="432">
        <f t="shared" si="180"/>
        <v>0</v>
      </c>
      <c r="K187" s="463">
        <f t="shared" si="181"/>
        <v>0</v>
      </c>
      <c r="L187" s="462">
        <f t="shared" si="182"/>
        <v>0</v>
      </c>
      <c r="M187" s="432">
        <f t="shared" si="183"/>
        <v>0</v>
      </c>
      <c r="N187" s="432">
        <f t="shared" si="184"/>
        <v>0</v>
      </c>
      <c r="O187" s="432">
        <f t="shared" si="185"/>
        <v>0</v>
      </c>
      <c r="P187" s="463">
        <f t="shared" si="186"/>
        <v>0</v>
      </c>
      <c r="Q187" s="462">
        <f>'PTRM input'!G281</f>
        <v>0</v>
      </c>
      <c r="R187" s="432">
        <f t="shared" si="187"/>
        <v>0</v>
      </c>
      <c r="S187" s="432">
        <f t="shared" si="188"/>
        <v>0</v>
      </c>
      <c r="T187" s="432">
        <f t="shared" si="189"/>
        <v>0</v>
      </c>
      <c r="U187" s="432">
        <f t="shared" si="190"/>
        <v>0</v>
      </c>
      <c r="V187" s="463">
        <f t="shared" si="191"/>
        <v>0</v>
      </c>
      <c r="W187" s="462">
        <f t="shared" si="192"/>
        <v>0</v>
      </c>
      <c r="X187" s="432">
        <f t="shared" si="193"/>
        <v>0</v>
      </c>
      <c r="Y187" s="432">
        <f t="shared" si="194"/>
        <v>0</v>
      </c>
      <c r="Z187" s="432">
        <f t="shared" si="195"/>
        <v>0</v>
      </c>
      <c r="AA187" s="463">
        <f t="shared" si="196"/>
        <v>0</v>
      </c>
      <c r="AB187" s="462">
        <f>'PTRM input'!H281</f>
        <v>0</v>
      </c>
      <c r="AC187" s="432">
        <f t="shared" si="197"/>
        <v>0</v>
      </c>
      <c r="AD187" s="432">
        <f t="shared" si="198"/>
        <v>0</v>
      </c>
      <c r="AE187" s="432">
        <f t="shared" si="199"/>
        <v>0</v>
      </c>
      <c r="AF187" s="432">
        <f t="shared" si="200"/>
        <v>0</v>
      </c>
      <c r="AG187" s="463">
        <f t="shared" si="201"/>
        <v>0</v>
      </c>
      <c r="AH187" s="462">
        <f t="shared" si="202"/>
        <v>0</v>
      </c>
      <c r="AI187" s="432">
        <f t="shared" si="203"/>
        <v>0</v>
      </c>
      <c r="AJ187" s="432">
        <f t="shared" si="204"/>
        <v>0</v>
      </c>
      <c r="AK187" s="432">
        <f t="shared" si="205"/>
        <v>0</v>
      </c>
      <c r="AL187" s="463">
        <f t="shared" si="206"/>
        <v>0</v>
      </c>
      <c r="AM187" s="462">
        <f>'PTRM input'!I281</f>
        <v>0</v>
      </c>
      <c r="AN187" s="432">
        <f t="shared" si="207"/>
        <v>0</v>
      </c>
      <c r="AO187" s="432">
        <f t="shared" si="208"/>
        <v>0</v>
      </c>
      <c r="AP187" s="432">
        <f t="shared" si="209"/>
        <v>0</v>
      </c>
      <c r="AQ187" s="432">
        <f t="shared" si="210"/>
        <v>0</v>
      </c>
      <c r="AR187" s="463">
        <f t="shared" si="211"/>
        <v>0</v>
      </c>
      <c r="AS187" s="462">
        <f t="shared" si="212"/>
        <v>0</v>
      </c>
      <c r="AT187" s="432">
        <f t="shared" si="213"/>
        <v>0</v>
      </c>
      <c r="AU187" s="432">
        <f t="shared" si="214"/>
        <v>0</v>
      </c>
      <c r="AV187" s="432">
        <f t="shared" si="215"/>
        <v>0</v>
      </c>
      <c r="AW187" s="463">
        <f t="shared" si="216"/>
        <v>0</v>
      </c>
      <c r="AX187" s="462">
        <f>'PTRM input'!J281</f>
        <v>0</v>
      </c>
      <c r="AY187" s="432">
        <f t="shared" si="217"/>
        <v>0</v>
      </c>
      <c r="AZ187" s="432">
        <f t="shared" si="218"/>
        <v>0</v>
      </c>
      <c r="BA187" s="432">
        <f t="shared" si="219"/>
        <v>0</v>
      </c>
      <c r="BB187" s="432">
        <f t="shared" si="220"/>
        <v>0</v>
      </c>
      <c r="BC187" s="463">
        <f t="shared" si="221"/>
        <v>0</v>
      </c>
      <c r="BD187" s="462">
        <f t="shared" si="222"/>
        <v>0</v>
      </c>
      <c r="BE187" s="432">
        <f t="shared" si="223"/>
        <v>0</v>
      </c>
      <c r="BF187" s="432">
        <f t="shared" si="224"/>
        <v>0</v>
      </c>
      <c r="BG187" s="432">
        <f t="shared" si="225"/>
        <v>0</v>
      </c>
      <c r="BH187" s="463">
        <f t="shared" si="226"/>
        <v>0</v>
      </c>
      <c r="BI187" s="462">
        <f>'PTRM input'!K281</f>
        <v>0</v>
      </c>
      <c r="BJ187" s="432">
        <f t="shared" si="227"/>
        <v>0</v>
      </c>
      <c r="BK187" s="432">
        <f t="shared" si="228"/>
        <v>0</v>
      </c>
      <c r="BL187" s="432">
        <f t="shared" si="229"/>
        <v>0</v>
      </c>
      <c r="BM187" s="432">
        <f t="shared" si="230"/>
        <v>0</v>
      </c>
      <c r="BN187" s="463">
        <f t="shared" si="231"/>
        <v>0</v>
      </c>
      <c r="BO187" s="462">
        <f t="shared" si="232"/>
        <v>0</v>
      </c>
      <c r="BP187" s="432">
        <f t="shared" si="233"/>
        <v>0</v>
      </c>
      <c r="BQ187" s="432">
        <f t="shared" si="234"/>
        <v>0</v>
      </c>
      <c r="BR187" s="432">
        <f t="shared" si="235"/>
        <v>0</v>
      </c>
      <c r="BS187" s="463">
        <f t="shared" si="236"/>
        <v>0</v>
      </c>
      <c r="BT187" s="462">
        <f>'PTRM input'!L281</f>
        <v>0</v>
      </c>
      <c r="BU187" s="432">
        <f t="shared" si="237"/>
        <v>0</v>
      </c>
      <c r="BV187" s="432">
        <f t="shared" si="238"/>
        <v>0</v>
      </c>
      <c r="BW187" s="432">
        <f t="shared" si="239"/>
        <v>0</v>
      </c>
      <c r="BX187" s="432">
        <f t="shared" si="240"/>
        <v>0</v>
      </c>
      <c r="BY187" s="463">
        <f t="shared" si="241"/>
        <v>0</v>
      </c>
      <c r="BZ187" s="462">
        <f t="shared" si="242"/>
        <v>0</v>
      </c>
      <c r="CA187" s="432">
        <f t="shared" si="243"/>
        <v>0</v>
      </c>
      <c r="CB187" s="432">
        <f t="shared" si="244"/>
        <v>0</v>
      </c>
      <c r="CC187" s="432">
        <f t="shared" si="245"/>
        <v>0</v>
      </c>
      <c r="CD187" s="463">
        <f t="shared" si="246"/>
        <v>0</v>
      </c>
      <c r="CE187" s="462">
        <f>'PTRM input'!M281</f>
        <v>0</v>
      </c>
      <c r="CF187" s="432">
        <f t="shared" si="247"/>
        <v>0</v>
      </c>
      <c r="CG187" s="432">
        <f t="shared" si="248"/>
        <v>0</v>
      </c>
      <c r="CH187" s="432">
        <f t="shared" si="249"/>
        <v>0</v>
      </c>
      <c r="CI187" s="432">
        <f t="shared" si="250"/>
        <v>0</v>
      </c>
      <c r="CJ187" s="463">
        <f t="shared" si="251"/>
        <v>0</v>
      </c>
      <c r="CK187" s="462">
        <f t="shared" si="252"/>
        <v>0</v>
      </c>
      <c r="CL187" s="432">
        <f t="shared" si="253"/>
        <v>0</v>
      </c>
      <c r="CM187" s="432">
        <f t="shared" si="254"/>
        <v>0</v>
      </c>
      <c r="CN187" s="432">
        <f t="shared" si="255"/>
        <v>0</v>
      </c>
      <c r="CO187" s="463">
        <f t="shared" si="256"/>
        <v>0</v>
      </c>
      <c r="CP187" s="462">
        <f>'PTRM input'!N281</f>
        <v>0</v>
      </c>
      <c r="CQ187" s="432">
        <f t="shared" si="257"/>
        <v>0</v>
      </c>
      <c r="CR187" s="432">
        <f t="shared" si="258"/>
        <v>0</v>
      </c>
      <c r="CS187" s="432">
        <f t="shared" si="259"/>
        <v>0</v>
      </c>
      <c r="CT187" s="432">
        <f t="shared" si="260"/>
        <v>0</v>
      </c>
      <c r="CU187" s="463">
        <f t="shared" si="261"/>
        <v>0</v>
      </c>
      <c r="CV187" s="462">
        <f t="shared" si="262"/>
        <v>0</v>
      </c>
      <c r="CW187" s="432">
        <f t="shared" si="263"/>
        <v>0</v>
      </c>
      <c r="CX187" s="432">
        <f t="shared" si="264"/>
        <v>0</v>
      </c>
      <c r="CY187" s="432">
        <f t="shared" si="265"/>
        <v>0</v>
      </c>
      <c r="CZ187" s="463">
        <f t="shared" si="266"/>
        <v>0</v>
      </c>
      <c r="DA187" s="462">
        <f>'PTRM input'!O281</f>
        <v>0</v>
      </c>
      <c r="DB187" s="432">
        <f t="shared" si="267"/>
        <v>0</v>
      </c>
      <c r="DC187" s="432">
        <f t="shared" si="268"/>
        <v>0</v>
      </c>
      <c r="DD187" s="432">
        <f t="shared" si="269"/>
        <v>0</v>
      </c>
      <c r="DE187" s="432">
        <f t="shared" si="270"/>
        <v>0</v>
      </c>
      <c r="DF187" s="463">
        <f t="shared" si="271"/>
        <v>0</v>
      </c>
      <c r="DG187" s="462">
        <f t="shared" si="272"/>
        <v>0</v>
      </c>
      <c r="DH187" s="432">
        <f t="shared" si="273"/>
        <v>0</v>
      </c>
      <c r="DI187" s="432">
        <f t="shared" si="274"/>
        <v>0</v>
      </c>
      <c r="DJ187" s="432">
        <f t="shared" si="275"/>
        <v>0</v>
      </c>
      <c r="DK187" s="463">
        <f t="shared" si="276"/>
        <v>0</v>
      </c>
      <c r="DL187" s="462">
        <f>'PTRM input'!P281</f>
        <v>0</v>
      </c>
      <c r="DM187" s="432">
        <f t="shared" si="277"/>
        <v>0</v>
      </c>
      <c r="DN187" s="432">
        <f t="shared" si="278"/>
        <v>0</v>
      </c>
      <c r="DO187" s="432">
        <f t="shared" si="279"/>
        <v>0</v>
      </c>
      <c r="DP187" s="432">
        <f t="shared" si="280"/>
        <v>0</v>
      </c>
      <c r="DQ187" s="463">
        <f t="shared" si="281"/>
        <v>0</v>
      </c>
      <c r="DR187" s="462">
        <f t="shared" si="282"/>
        <v>0</v>
      </c>
      <c r="DS187" s="432">
        <f t="shared" si="283"/>
        <v>0</v>
      </c>
      <c r="DT187" s="432">
        <f t="shared" si="284"/>
        <v>0</v>
      </c>
      <c r="DU187" s="432">
        <f t="shared" si="285"/>
        <v>0</v>
      </c>
      <c r="DV187" s="463">
        <f t="shared" si="286"/>
        <v>0</v>
      </c>
      <c r="DW187" s="462">
        <f>'PTRM input'!Q281</f>
        <v>0</v>
      </c>
      <c r="DX187" s="432">
        <f t="shared" si="287"/>
        <v>0</v>
      </c>
      <c r="DY187" s="432">
        <f t="shared" si="288"/>
        <v>0</v>
      </c>
      <c r="DZ187" s="432">
        <f t="shared" si="289"/>
        <v>0</v>
      </c>
      <c r="EA187" s="432">
        <f t="shared" si="290"/>
        <v>0</v>
      </c>
      <c r="EB187" s="463">
        <f t="shared" si="291"/>
        <v>0</v>
      </c>
      <c r="EC187" s="462">
        <f t="shared" si="292"/>
        <v>0</v>
      </c>
      <c r="ED187" s="432">
        <f t="shared" si="293"/>
        <v>0</v>
      </c>
      <c r="EE187" s="432">
        <f t="shared" si="294"/>
        <v>0</v>
      </c>
      <c r="EF187" s="432">
        <f t="shared" si="295"/>
        <v>0</v>
      </c>
      <c r="EG187" s="463">
        <f t="shared" si="296"/>
        <v>0</v>
      </c>
      <c r="EH187" s="462">
        <f>'PTRM input'!R281</f>
        <v>0</v>
      </c>
      <c r="EI187" s="432">
        <f t="shared" si="297"/>
        <v>0</v>
      </c>
      <c r="EJ187" s="432">
        <f t="shared" si="298"/>
        <v>0</v>
      </c>
      <c r="EK187" s="432">
        <f t="shared" si="299"/>
        <v>0</v>
      </c>
      <c r="EL187" s="432">
        <f t="shared" si="300"/>
        <v>0</v>
      </c>
      <c r="EM187" s="463">
        <f t="shared" si="301"/>
        <v>0</v>
      </c>
      <c r="EN187" s="462">
        <f t="shared" si="302"/>
        <v>0</v>
      </c>
      <c r="EO187" s="432">
        <f t="shared" si="303"/>
        <v>0</v>
      </c>
      <c r="EP187" s="432">
        <f t="shared" si="304"/>
        <v>0</v>
      </c>
      <c r="EQ187" s="432">
        <f t="shared" si="305"/>
        <v>0</v>
      </c>
      <c r="ER187" s="463">
        <f t="shared" si="306"/>
        <v>0</v>
      </c>
      <c r="ES187" s="462">
        <f>'PTRM input'!S281</f>
        <v>0</v>
      </c>
      <c r="ET187" s="432">
        <f t="shared" si="307"/>
        <v>0</v>
      </c>
      <c r="EU187" s="432">
        <f t="shared" si="308"/>
        <v>0</v>
      </c>
      <c r="EV187" s="432">
        <f t="shared" si="309"/>
        <v>0</v>
      </c>
      <c r="EW187" s="432">
        <f t="shared" si="310"/>
        <v>0</v>
      </c>
      <c r="EX187" s="463">
        <f t="shared" si="311"/>
        <v>0</v>
      </c>
      <c r="EY187" s="462">
        <f t="shared" si="312"/>
        <v>0</v>
      </c>
      <c r="EZ187" s="432">
        <f t="shared" si="313"/>
        <v>0</v>
      </c>
      <c r="FA187" s="432">
        <f t="shared" si="314"/>
        <v>0</v>
      </c>
      <c r="FB187" s="432">
        <f t="shared" si="315"/>
        <v>0</v>
      </c>
      <c r="FC187" s="463">
        <f t="shared" si="316"/>
        <v>0</v>
      </c>
      <c r="FD187" s="462">
        <f>'PTRM input'!T281</f>
        <v>0</v>
      </c>
      <c r="FE187" s="432">
        <f t="shared" si="317"/>
        <v>0</v>
      </c>
      <c r="FF187" s="432">
        <f t="shared" si="318"/>
        <v>0</v>
      </c>
      <c r="FG187" s="432">
        <f t="shared" si="319"/>
        <v>0</v>
      </c>
      <c r="FH187" s="432">
        <f t="shared" si="320"/>
        <v>0</v>
      </c>
      <c r="FI187" s="463">
        <f t="shared" si="321"/>
        <v>0</v>
      </c>
      <c r="FJ187" s="462">
        <f t="shared" si="322"/>
        <v>0</v>
      </c>
      <c r="FK187" s="432">
        <f t="shared" si="323"/>
        <v>0</v>
      </c>
      <c r="FL187" s="432">
        <f t="shared" si="324"/>
        <v>0</v>
      </c>
      <c r="FM187" s="432">
        <f t="shared" si="325"/>
        <v>0</v>
      </c>
      <c r="FN187" s="463">
        <f t="shared" si="326"/>
        <v>0</v>
      </c>
      <c r="FO187" s="462">
        <f>'PTRM input'!U281</f>
        <v>0</v>
      </c>
      <c r="FP187" s="432">
        <f t="shared" si="327"/>
        <v>0</v>
      </c>
      <c r="FQ187" s="432">
        <f t="shared" si="328"/>
        <v>0</v>
      </c>
      <c r="FR187" s="432">
        <f t="shared" si="329"/>
        <v>0</v>
      </c>
      <c r="FS187" s="432">
        <f t="shared" si="330"/>
        <v>0</v>
      </c>
      <c r="FT187" s="463">
        <f t="shared" si="331"/>
        <v>0</v>
      </c>
      <c r="FU187" s="462">
        <f t="shared" si="332"/>
        <v>0</v>
      </c>
      <c r="FV187" s="432">
        <f t="shared" si="333"/>
        <v>0</v>
      </c>
      <c r="FW187" s="432">
        <f t="shared" si="334"/>
        <v>0</v>
      </c>
      <c r="FX187" s="432">
        <f t="shared" si="335"/>
        <v>0</v>
      </c>
      <c r="FY187" s="463">
        <f t="shared" si="336"/>
        <v>0</v>
      </c>
      <c r="FZ187" s="462">
        <f>'PTRM input'!V281</f>
        <v>0</v>
      </c>
      <c r="GA187" s="432">
        <f t="shared" si="337"/>
        <v>0</v>
      </c>
      <c r="GB187" s="432">
        <f t="shared" si="338"/>
        <v>0</v>
      </c>
      <c r="GC187" s="432">
        <f t="shared" si="339"/>
        <v>0</v>
      </c>
      <c r="GD187" s="432">
        <f t="shared" si="340"/>
        <v>0</v>
      </c>
      <c r="GE187" s="463">
        <f t="shared" si="341"/>
        <v>0</v>
      </c>
      <c r="GF187" s="462">
        <f t="shared" si="342"/>
        <v>0</v>
      </c>
      <c r="GG187" s="432">
        <f t="shared" si="343"/>
        <v>0</v>
      </c>
      <c r="GH187" s="432">
        <f t="shared" si="344"/>
        <v>0</v>
      </c>
      <c r="GI187" s="432">
        <f t="shared" si="345"/>
        <v>0</v>
      </c>
      <c r="GJ187" s="463">
        <f t="shared" si="346"/>
        <v>0</v>
      </c>
    </row>
    <row r="188" spans="1:192" s="4" customFormat="1" outlineLevel="1">
      <c r="A188" s="764"/>
      <c r="B188" s="764"/>
      <c r="C188" s="764"/>
      <c r="D188" s="764"/>
      <c r="E188" s="748" t="str">
        <f t="shared" si="347"/>
        <v>New Tariff 10</v>
      </c>
      <c r="F188" s="462">
        <f>'PTRM input'!F282</f>
        <v>0</v>
      </c>
      <c r="G188" s="432">
        <f t="shared" si="348"/>
        <v>0</v>
      </c>
      <c r="H188" s="432">
        <f t="shared" si="178"/>
        <v>0</v>
      </c>
      <c r="I188" s="432">
        <f t="shared" si="179"/>
        <v>0</v>
      </c>
      <c r="J188" s="432">
        <f t="shared" si="180"/>
        <v>0</v>
      </c>
      <c r="K188" s="463">
        <f t="shared" si="181"/>
        <v>0</v>
      </c>
      <c r="L188" s="462">
        <f t="shared" si="182"/>
        <v>0</v>
      </c>
      <c r="M188" s="432">
        <f t="shared" si="183"/>
        <v>0</v>
      </c>
      <c r="N188" s="432">
        <f t="shared" si="184"/>
        <v>0</v>
      </c>
      <c r="O188" s="432">
        <f t="shared" si="185"/>
        <v>0</v>
      </c>
      <c r="P188" s="463">
        <f t="shared" si="186"/>
        <v>0</v>
      </c>
      <c r="Q188" s="462">
        <f>'PTRM input'!G282</f>
        <v>0</v>
      </c>
      <c r="R188" s="432">
        <f t="shared" si="187"/>
        <v>0</v>
      </c>
      <c r="S188" s="432">
        <f t="shared" si="188"/>
        <v>0</v>
      </c>
      <c r="T188" s="432">
        <f t="shared" si="189"/>
        <v>0</v>
      </c>
      <c r="U188" s="432">
        <f t="shared" si="190"/>
        <v>0</v>
      </c>
      <c r="V188" s="463">
        <f t="shared" si="191"/>
        <v>0</v>
      </c>
      <c r="W188" s="462">
        <f t="shared" si="192"/>
        <v>0</v>
      </c>
      <c r="X188" s="432">
        <f t="shared" si="193"/>
        <v>0</v>
      </c>
      <c r="Y188" s="432">
        <f t="shared" si="194"/>
        <v>0</v>
      </c>
      <c r="Z188" s="432">
        <f t="shared" si="195"/>
        <v>0</v>
      </c>
      <c r="AA188" s="463">
        <f t="shared" si="196"/>
        <v>0</v>
      </c>
      <c r="AB188" s="462">
        <f>'PTRM input'!H282</f>
        <v>0</v>
      </c>
      <c r="AC188" s="432">
        <f t="shared" si="197"/>
        <v>0</v>
      </c>
      <c r="AD188" s="432">
        <f t="shared" si="198"/>
        <v>0</v>
      </c>
      <c r="AE188" s="432">
        <f t="shared" si="199"/>
        <v>0</v>
      </c>
      <c r="AF188" s="432">
        <f t="shared" si="200"/>
        <v>0</v>
      </c>
      <c r="AG188" s="463">
        <f t="shared" si="201"/>
        <v>0</v>
      </c>
      <c r="AH188" s="462">
        <f t="shared" si="202"/>
        <v>0</v>
      </c>
      <c r="AI188" s="432">
        <f t="shared" si="203"/>
        <v>0</v>
      </c>
      <c r="AJ188" s="432">
        <f t="shared" si="204"/>
        <v>0</v>
      </c>
      <c r="AK188" s="432">
        <f t="shared" si="205"/>
        <v>0</v>
      </c>
      <c r="AL188" s="463">
        <f t="shared" si="206"/>
        <v>0</v>
      </c>
      <c r="AM188" s="462">
        <f>'PTRM input'!I282</f>
        <v>0</v>
      </c>
      <c r="AN188" s="432">
        <f t="shared" si="207"/>
        <v>0</v>
      </c>
      <c r="AO188" s="432">
        <f t="shared" si="208"/>
        <v>0</v>
      </c>
      <c r="AP188" s="432">
        <f t="shared" si="209"/>
        <v>0</v>
      </c>
      <c r="AQ188" s="432">
        <f t="shared" si="210"/>
        <v>0</v>
      </c>
      <c r="AR188" s="463">
        <f t="shared" si="211"/>
        <v>0</v>
      </c>
      <c r="AS188" s="462">
        <f t="shared" si="212"/>
        <v>0</v>
      </c>
      <c r="AT188" s="432">
        <f t="shared" si="213"/>
        <v>0</v>
      </c>
      <c r="AU188" s="432">
        <f t="shared" si="214"/>
        <v>0</v>
      </c>
      <c r="AV188" s="432">
        <f t="shared" si="215"/>
        <v>0</v>
      </c>
      <c r="AW188" s="463">
        <f t="shared" si="216"/>
        <v>0</v>
      </c>
      <c r="AX188" s="462">
        <f>'PTRM input'!J282</f>
        <v>0</v>
      </c>
      <c r="AY188" s="432">
        <f t="shared" si="217"/>
        <v>0</v>
      </c>
      <c r="AZ188" s="432">
        <f t="shared" si="218"/>
        <v>0</v>
      </c>
      <c r="BA188" s="432">
        <f t="shared" si="219"/>
        <v>0</v>
      </c>
      <c r="BB188" s="432">
        <f t="shared" si="220"/>
        <v>0</v>
      </c>
      <c r="BC188" s="463">
        <f t="shared" si="221"/>
        <v>0</v>
      </c>
      <c r="BD188" s="462">
        <f t="shared" si="222"/>
        <v>0</v>
      </c>
      <c r="BE188" s="432">
        <f t="shared" si="223"/>
        <v>0</v>
      </c>
      <c r="BF188" s="432">
        <f t="shared" si="224"/>
        <v>0</v>
      </c>
      <c r="BG188" s="432">
        <f t="shared" si="225"/>
        <v>0</v>
      </c>
      <c r="BH188" s="463">
        <f t="shared" si="226"/>
        <v>0</v>
      </c>
      <c r="BI188" s="462">
        <f>'PTRM input'!K282</f>
        <v>0</v>
      </c>
      <c r="BJ188" s="432">
        <f t="shared" si="227"/>
        <v>0</v>
      </c>
      <c r="BK188" s="432">
        <f t="shared" si="228"/>
        <v>0</v>
      </c>
      <c r="BL188" s="432">
        <f t="shared" si="229"/>
        <v>0</v>
      </c>
      <c r="BM188" s="432">
        <f t="shared" si="230"/>
        <v>0</v>
      </c>
      <c r="BN188" s="463">
        <f t="shared" si="231"/>
        <v>0</v>
      </c>
      <c r="BO188" s="462">
        <f t="shared" si="232"/>
        <v>0</v>
      </c>
      <c r="BP188" s="432">
        <f t="shared" si="233"/>
        <v>0</v>
      </c>
      <c r="BQ188" s="432">
        <f t="shared" si="234"/>
        <v>0</v>
      </c>
      <c r="BR188" s="432">
        <f t="shared" si="235"/>
        <v>0</v>
      </c>
      <c r="BS188" s="463">
        <f t="shared" si="236"/>
        <v>0</v>
      </c>
      <c r="BT188" s="462">
        <f>'PTRM input'!L282</f>
        <v>0</v>
      </c>
      <c r="BU188" s="432">
        <f t="shared" si="237"/>
        <v>0</v>
      </c>
      <c r="BV188" s="432">
        <f t="shared" si="238"/>
        <v>0</v>
      </c>
      <c r="BW188" s="432">
        <f t="shared" si="239"/>
        <v>0</v>
      </c>
      <c r="BX188" s="432">
        <f t="shared" si="240"/>
        <v>0</v>
      </c>
      <c r="BY188" s="463">
        <f t="shared" si="241"/>
        <v>0</v>
      </c>
      <c r="BZ188" s="462">
        <f t="shared" si="242"/>
        <v>0</v>
      </c>
      <c r="CA188" s="432">
        <f t="shared" si="243"/>
        <v>0</v>
      </c>
      <c r="CB188" s="432">
        <f t="shared" si="244"/>
        <v>0</v>
      </c>
      <c r="CC188" s="432">
        <f t="shared" si="245"/>
        <v>0</v>
      </c>
      <c r="CD188" s="463">
        <f t="shared" si="246"/>
        <v>0</v>
      </c>
      <c r="CE188" s="462">
        <f>'PTRM input'!M282</f>
        <v>0</v>
      </c>
      <c r="CF188" s="432">
        <f t="shared" si="247"/>
        <v>0</v>
      </c>
      <c r="CG188" s="432">
        <f t="shared" si="248"/>
        <v>0</v>
      </c>
      <c r="CH188" s="432">
        <f t="shared" si="249"/>
        <v>0</v>
      </c>
      <c r="CI188" s="432">
        <f t="shared" si="250"/>
        <v>0</v>
      </c>
      <c r="CJ188" s="463">
        <f t="shared" si="251"/>
        <v>0</v>
      </c>
      <c r="CK188" s="462">
        <f t="shared" si="252"/>
        <v>0</v>
      </c>
      <c r="CL188" s="432">
        <f t="shared" si="253"/>
        <v>0</v>
      </c>
      <c r="CM188" s="432">
        <f t="shared" si="254"/>
        <v>0</v>
      </c>
      <c r="CN188" s="432">
        <f t="shared" si="255"/>
        <v>0</v>
      </c>
      <c r="CO188" s="463">
        <f t="shared" si="256"/>
        <v>0</v>
      </c>
      <c r="CP188" s="462">
        <f>'PTRM input'!N282</f>
        <v>0</v>
      </c>
      <c r="CQ188" s="432">
        <f t="shared" si="257"/>
        <v>0</v>
      </c>
      <c r="CR188" s="432">
        <f t="shared" si="258"/>
        <v>0</v>
      </c>
      <c r="CS188" s="432">
        <f t="shared" si="259"/>
        <v>0</v>
      </c>
      <c r="CT188" s="432">
        <f t="shared" si="260"/>
        <v>0</v>
      </c>
      <c r="CU188" s="463">
        <f t="shared" si="261"/>
        <v>0</v>
      </c>
      <c r="CV188" s="462">
        <f t="shared" si="262"/>
        <v>0</v>
      </c>
      <c r="CW188" s="432">
        <f t="shared" si="263"/>
        <v>0</v>
      </c>
      <c r="CX188" s="432">
        <f t="shared" si="264"/>
        <v>0</v>
      </c>
      <c r="CY188" s="432">
        <f t="shared" si="265"/>
        <v>0</v>
      </c>
      <c r="CZ188" s="463">
        <f t="shared" si="266"/>
        <v>0</v>
      </c>
      <c r="DA188" s="462">
        <f>'PTRM input'!O282</f>
        <v>0</v>
      </c>
      <c r="DB188" s="432">
        <f t="shared" si="267"/>
        <v>0</v>
      </c>
      <c r="DC188" s="432">
        <f t="shared" si="268"/>
        <v>0</v>
      </c>
      <c r="DD188" s="432">
        <f t="shared" si="269"/>
        <v>0</v>
      </c>
      <c r="DE188" s="432">
        <f t="shared" si="270"/>
        <v>0</v>
      </c>
      <c r="DF188" s="463">
        <f t="shared" si="271"/>
        <v>0</v>
      </c>
      <c r="DG188" s="462">
        <f t="shared" si="272"/>
        <v>0</v>
      </c>
      <c r="DH188" s="432">
        <f t="shared" si="273"/>
        <v>0</v>
      </c>
      <c r="DI188" s="432">
        <f t="shared" si="274"/>
        <v>0</v>
      </c>
      <c r="DJ188" s="432">
        <f t="shared" si="275"/>
        <v>0</v>
      </c>
      <c r="DK188" s="463">
        <f t="shared" si="276"/>
        <v>0</v>
      </c>
      <c r="DL188" s="462">
        <f>'PTRM input'!P282</f>
        <v>0</v>
      </c>
      <c r="DM188" s="432">
        <f t="shared" si="277"/>
        <v>0</v>
      </c>
      <c r="DN188" s="432">
        <f t="shared" si="278"/>
        <v>0</v>
      </c>
      <c r="DO188" s="432">
        <f t="shared" si="279"/>
        <v>0</v>
      </c>
      <c r="DP188" s="432">
        <f t="shared" si="280"/>
        <v>0</v>
      </c>
      <c r="DQ188" s="463">
        <f t="shared" si="281"/>
        <v>0</v>
      </c>
      <c r="DR188" s="462">
        <f t="shared" si="282"/>
        <v>0</v>
      </c>
      <c r="DS188" s="432">
        <f t="shared" si="283"/>
        <v>0</v>
      </c>
      <c r="DT188" s="432">
        <f t="shared" si="284"/>
        <v>0</v>
      </c>
      <c r="DU188" s="432">
        <f t="shared" si="285"/>
        <v>0</v>
      </c>
      <c r="DV188" s="463">
        <f t="shared" si="286"/>
        <v>0</v>
      </c>
      <c r="DW188" s="462">
        <f>'PTRM input'!Q282</f>
        <v>0</v>
      </c>
      <c r="DX188" s="432">
        <f t="shared" si="287"/>
        <v>0</v>
      </c>
      <c r="DY188" s="432">
        <f t="shared" si="288"/>
        <v>0</v>
      </c>
      <c r="DZ188" s="432">
        <f t="shared" si="289"/>
        <v>0</v>
      </c>
      <c r="EA188" s="432">
        <f t="shared" si="290"/>
        <v>0</v>
      </c>
      <c r="EB188" s="463">
        <f t="shared" si="291"/>
        <v>0</v>
      </c>
      <c r="EC188" s="462">
        <f t="shared" si="292"/>
        <v>0</v>
      </c>
      <c r="ED188" s="432">
        <f t="shared" si="293"/>
        <v>0</v>
      </c>
      <c r="EE188" s="432">
        <f t="shared" si="294"/>
        <v>0</v>
      </c>
      <c r="EF188" s="432">
        <f t="shared" si="295"/>
        <v>0</v>
      </c>
      <c r="EG188" s="463">
        <f t="shared" si="296"/>
        <v>0</v>
      </c>
      <c r="EH188" s="462">
        <f>'PTRM input'!R282</f>
        <v>0</v>
      </c>
      <c r="EI188" s="432">
        <f t="shared" si="297"/>
        <v>0</v>
      </c>
      <c r="EJ188" s="432">
        <f t="shared" si="298"/>
        <v>0</v>
      </c>
      <c r="EK188" s="432">
        <f t="shared" si="299"/>
        <v>0</v>
      </c>
      <c r="EL188" s="432">
        <f t="shared" si="300"/>
        <v>0</v>
      </c>
      <c r="EM188" s="463">
        <f t="shared" si="301"/>
        <v>0</v>
      </c>
      <c r="EN188" s="462">
        <f t="shared" si="302"/>
        <v>0</v>
      </c>
      <c r="EO188" s="432">
        <f t="shared" si="303"/>
        <v>0</v>
      </c>
      <c r="EP188" s="432">
        <f t="shared" si="304"/>
        <v>0</v>
      </c>
      <c r="EQ188" s="432">
        <f t="shared" si="305"/>
        <v>0</v>
      </c>
      <c r="ER188" s="463">
        <f t="shared" si="306"/>
        <v>0</v>
      </c>
      <c r="ES188" s="462">
        <f>'PTRM input'!S282</f>
        <v>0</v>
      </c>
      <c r="ET188" s="432">
        <f t="shared" si="307"/>
        <v>0</v>
      </c>
      <c r="EU188" s="432">
        <f t="shared" si="308"/>
        <v>0</v>
      </c>
      <c r="EV188" s="432">
        <f t="shared" si="309"/>
        <v>0</v>
      </c>
      <c r="EW188" s="432">
        <f t="shared" si="310"/>
        <v>0</v>
      </c>
      <c r="EX188" s="463">
        <f t="shared" si="311"/>
        <v>0</v>
      </c>
      <c r="EY188" s="462">
        <f t="shared" si="312"/>
        <v>0</v>
      </c>
      <c r="EZ188" s="432">
        <f t="shared" si="313"/>
        <v>0</v>
      </c>
      <c r="FA188" s="432">
        <f t="shared" si="314"/>
        <v>0</v>
      </c>
      <c r="FB188" s="432">
        <f t="shared" si="315"/>
        <v>0</v>
      </c>
      <c r="FC188" s="463">
        <f t="shared" si="316"/>
        <v>0</v>
      </c>
      <c r="FD188" s="462">
        <f>'PTRM input'!T282</f>
        <v>0</v>
      </c>
      <c r="FE188" s="432">
        <f t="shared" si="317"/>
        <v>0</v>
      </c>
      <c r="FF188" s="432">
        <f t="shared" si="318"/>
        <v>0</v>
      </c>
      <c r="FG188" s="432">
        <f t="shared" si="319"/>
        <v>0</v>
      </c>
      <c r="FH188" s="432">
        <f t="shared" si="320"/>
        <v>0</v>
      </c>
      <c r="FI188" s="463">
        <f t="shared" si="321"/>
        <v>0</v>
      </c>
      <c r="FJ188" s="462">
        <f t="shared" si="322"/>
        <v>0</v>
      </c>
      <c r="FK188" s="432">
        <f t="shared" si="323"/>
        <v>0</v>
      </c>
      <c r="FL188" s="432">
        <f t="shared" si="324"/>
        <v>0</v>
      </c>
      <c r="FM188" s="432">
        <f t="shared" si="325"/>
        <v>0</v>
      </c>
      <c r="FN188" s="463">
        <f t="shared" si="326"/>
        <v>0</v>
      </c>
      <c r="FO188" s="462">
        <f>'PTRM input'!U282</f>
        <v>0</v>
      </c>
      <c r="FP188" s="432">
        <f t="shared" si="327"/>
        <v>0</v>
      </c>
      <c r="FQ188" s="432">
        <f t="shared" si="328"/>
        <v>0</v>
      </c>
      <c r="FR188" s="432">
        <f t="shared" si="329"/>
        <v>0</v>
      </c>
      <c r="FS188" s="432">
        <f t="shared" si="330"/>
        <v>0</v>
      </c>
      <c r="FT188" s="463">
        <f t="shared" si="331"/>
        <v>0</v>
      </c>
      <c r="FU188" s="462">
        <f t="shared" si="332"/>
        <v>0</v>
      </c>
      <c r="FV188" s="432">
        <f t="shared" si="333"/>
        <v>0</v>
      </c>
      <c r="FW188" s="432">
        <f t="shared" si="334"/>
        <v>0</v>
      </c>
      <c r="FX188" s="432">
        <f t="shared" si="335"/>
        <v>0</v>
      </c>
      <c r="FY188" s="463">
        <f t="shared" si="336"/>
        <v>0</v>
      </c>
      <c r="FZ188" s="462">
        <f>'PTRM input'!V282</f>
        <v>0</v>
      </c>
      <c r="GA188" s="432">
        <f t="shared" si="337"/>
        <v>0</v>
      </c>
      <c r="GB188" s="432">
        <f t="shared" si="338"/>
        <v>0</v>
      </c>
      <c r="GC188" s="432">
        <f t="shared" si="339"/>
        <v>0</v>
      </c>
      <c r="GD188" s="432">
        <f t="shared" si="340"/>
        <v>0</v>
      </c>
      <c r="GE188" s="463">
        <f t="shared" si="341"/>
        <v>0</v>
      </c>
      <c r="GF188" s="462">
        <f t="shared" si="342"/>
        <v>0</v>
      </c>
      <c r="GG188" s="432">
        <f t="shared" si="343"/>
        <v>0</v>
      </c>
      <c r="GH188" s="432">
        <f t="shared" si="344"/>
        <v>0</v>
      </c>
      <c r="GI188" s="432">
        <f t="shared" si="345"/>
        <v>0</v>
      </c>
      <c r="GJ188" s="463">
        <f t="shared" si="346"/>
        <v>0</v>
      </c>
    </row>
    <row r="189" spans="1:192" s="4" customFormat="1" outlineLevel="1">
      <c r="A189" s="764"/>
      <c r="B189" s="764"/>
      <c r="C189" s="764"/>
      <c r="D189" s="764"/>
      <c r="E189" s="748" t="str">
        <f t="shared" si="347"/>
        <v>New Tariff 11</v>
      </c>
      <c r="F189" s="462">
        <f>'PTRM input'!F283</f>
        <v>0</v>
      </c>
      <c r="G189" s="432">
        <f t="shared" si="348"/>
        <v>0</v>
      </c>
      <c r="H189" s="432">
        <f t="shared" si="178"/>
        <v>0</v>
      </c>
      <c r="I189" s="432">
        <f t="shared" si="179"/>
        <v>0</v>
      </c>
      <c r="J189" s="432">
        <f t="shared" si="180"/>
        <v>0</v>
      </c>
      <c r="K189" s="463">
        <f t="shared" si="181"/>
        <v>0</v>
      </c>
      <c r="L189" s="462">
        <f t="shared" si="182"/>
        <v>0</v>
      </c>
      <c r="M189" s="432">
        <f t="shared" si="183"/>
        <v>0</v>
      </c>
      <c r="N189" s="432">
        <f t="shared" si="184"/>
        <v>0</v>
      </c>
      <c r="O189" s="432">
        <f t="shared" si="185"/>
        <v>0</v>
      </c>
      <c r="P189" s="463">
        <f t="shared" si="186"/>
        <v>0</v>
      </c>
      <c r="Q189" s="462">
        <f>'PTRM input'!G283</f>
        <v>0</v>
      </c>
      <c r="R189" s="432">
        <f t="shared" si="187"/>
        <v>0</v>
      </c>
      <c r="S189" s="432">
        <f t="shared" si="188"/>
        <v>0</v>
      </c>
      <c r="T189" s="432">
        <f t="shared" si="189"/>
        <v>0</v>
      </c>
      <c r="U189" s="432">
        <f t="shared" si="190"/>
        <v>0</v>
      </c>
      <c r="V189" s="463">
        <f t="shared" si="191"/>
        <v>0</v>
      </c>
      <c r="W189" s="462">
        <f t="shared" si="192"/>
        <v>0</v>
      </c>
      <c r="X189" s="432">
        <f t="shared" si="193"/>
        <v>0</v>
      </c>
      <c r="Y189" s="432">
        <f t="shared" si="194"/>
        <v>0</v>
      </c>
      <c r="Z189" s="432">
        <f t="shared" si="195"/>
        <v>0</v>
      </c>
      <c r="AA189" s="463">
        <f t="shared" si="196"/>
        <v>0</v>
      </c>
      <c r="AB189" s="462">
        <f>'PTRM input'!H283</f>
        <v>0</v>
      </c>
      <c r="AC189" s="432">
        <f t="shared" si="197"/>
        <v>0</v>
      </c>
      <c r="AD189" s="432">
        <f t="shared" si="198"/>
        <v>0</v>
      </c>
      <c r="AE189" s="432">
        <f t="shared" si="199"/>
        <v>0</v>
      </c>
      <c r="AF189" s="432">
        <f t="shared" si="200"/>
        <v>0</v>
      </c>
      <c r="AG189" s="463">
        <f t="shared" si="201"/>
        <v>0</v>
      </c>
      <c r="AH189" s="462">
        <f t="shared" si="202"/>
        <v>0</v>
      </c>
      <c r="AI189" s="432">
        <f t="shared" si="203"/>
        <v>0</v>
      </c>
      <c r="AJ189" s="432">
        <f t="shared" si="204"/>
        <v>0</v>
      </c>
      <c r="AK189" s="432">
        <f t="shared" si="205"/>
        <v>0</v>
      </c>
      <c r="AL189" s="463">
        <f t="shared" si="206"/>
        <v>0</v>
      </c>
      <c r="AM189" s="462">
        <f>'PTRM input'!I283</f>
        <v>0</v>
      </c>
      <c r="AN189" s="432">
        <f t="shared" si="207"/>
        <v>0</v>
      </c>
      <c r="AO189" s="432">
        <f t="shared" si="208"/>
        <v>0</v>
      </c>
      <c r="AP189" s="432">
        <f t="shared" si="209"/>
        <v>0</v>
      </c>
      <c r="AQ189" s="432">
        <f t="shared" si="210"/>
        <v>0</v>
      </c>
      <c r="AR189" s="463">
        <f t="shared" si="211"/>
        <v>0</v>
      </c>
      <c r="AS189" s="462">
        <f t="shared" si="212"/>
        <v>0</v>
      </c>
      <c r="AT189" s="432">
        <f t="shared" si="213"/>
        <v>0</v>
      </c>
      <c r="AU189" s="432">
        <f t="shared" si="214"/>
        <v>0</v>
      </c>
      <c r="AV189" s="432">
        <f t="shared" si="215"/>
        <v>0</v>
      </c>
      <c r="AW189" s="463">
        <f t="shared" si="216"/>
        <v>0</v>
      </c>
      <c r="AX189" s="462">
        <f>'PTRM input'!J283</f>
        <v>0</v>
      </c>
      <c r="AY189" s="432">
        <f t="shared" si="217"/>
        <v>0</v>
      </c>
      <c r="AZ189" s="432">
        <f t="shared" si="218"/>
        <v>0</v>
      </c>
      <c r="BA189" s="432">
        <f t="shared" si="219"/>
        <v>0</v>
      </c>
      <c r="BB189" s="432">
        <f t="shared" si="220"/>
        <v>0</v>
      </c>
      <c r="BC189" s="463">
        <f t="shared" si="221"/>
        <v>0</v>
      </c>
      <c r="BD189" s="462">
        <f t="shared" si="222"/>
        <v>0</v>
      </c>
      <c r="BE189" s="432">
        <f t="shared" si="223"/>
        <v>0</v>
      </c>
      <c r="BF189" s="432">
        <f t="shared" si="224"/>
        <v>0</v>
      </c>
      <c r="BG189" s="432">
        <f t="shared" si="225"/>
        <v>0</v>
      </c>
      <c r="BH189" s="463">
        <f t="shared" si="226"/>
        <v>0</v>
      </c>
      <c r="BI189" s="462">
        <f>'PTRM input'!K283</f>
        <v>0</v>
      </c>
      <c r="BJ189" s="432">
        <f t="shared" si="227"/>
        <v>0</v>
      </c>
      <c r="BK189" s="432">
        <f t="shared" si="228"/>
        <v>0</v>
      </c>
      <c r="BL189" s="432">
        <f t="shared" si="229"/>
        <v>0</v>
      </c>
      <c r="BM189" s="432">
        <f t="shared" si="230"/>
        <v>0</v>
      </c>
      <c r="BN189" s="463">
        <f t="shared" si="231"/>
        <v>0</v>
      </c>
      <c r="BO189" s="462">
        <f t="shared" si="232"/>
        <v>0</v>
      </c>
      <c r="BP189" s="432">
        <f t="shared" si="233"/>
        <v>0</v>
      </c>
      <c r="BQ189" s="432">
        <f t="shared" si="234"/>
        <v>0</v>
      </c>
      <c r="BR189" s="432">
        <f t="shared" si="235"/>
        <v>0</v>
      </c>
      <c r="BS189" s="463">
        <f t="shared" si="236"/>
        <v>0</v>
      </c>
      <c r="BT189" s="462">
        <f>'PTRM input'!L283</f>
        <v>0</v>
      </c>
      <c r="BU189" s="432">
        <f t="shared" si="237"/>
        <v>0</v>
      </c>
      <c r="BV189" s="432">
        <f t="shared" si="238"/>
        <v>0</v>
      </c>
      <c r="BW189" s="432">
        <f t="shared" si="239"/>
        <v>0</v>
      </c>
      <c r="BX189" s="432">
        <f t="shared" si="240"/>
        <v>0</v>
      </c>
      <c r="BY189" s="463">
        <f t="shared" si="241"/>
        <v>0</v>
      </c>
      <c r="BZ189" s="462">
        <f t="shared" si="242"/>
        <v>0</v>
      </c>
      <c r="CA189" s="432">
        <f t="shared" si="243"/>
        <v>0</v>
      </c>
      <c r="CB189" s="432">
        <f t="shared" si="244"/>
        <v>0</v>
      </c>
      <c r="CC189" s="432">
        <f t="shared" si="245"/>
        <v>0</v>
      </c>
      <c r="CD189" s="463">
        <f t="shared" si="246"/>
        <v>0</v>
      </c>
      <c r="CE189" s="462">
        <f>'PTRM input'!M283</f>
        <v>0</v>
      </c>
      <c r="CF189" s="432">
        <f t="shared" si="247"/>
        <v>0</v>
      </c>
      <c r="CG189" s="432">
        <f t="shared" si="248"/>
        <v>0</v>
      </c>
      <c r="CH189" s="432">
        <f t="shared" si="249"/>
        <v>0</v>
      </c>
      <c r="CI189" s="432">
        <f t="shared" si="250"/>
        <v>0</v>
      </c>
      <c r="CJ189" s="463">
        <f t="shared" si="251"/>
        <v>0</v>
      </c>
      <c r="CK189" s="462">
        <f t="shared" si="252"/>
        <v>0</v>
      </c>
      <c r="CL189" s="432">
        <f t="shared" si="253"/>
        <v>0</v>
      </c>
      <c r="CM189" s="432">
        <f t="shared" si="254"/>
        <v>0</v>
      </c>
      <c r="CN189" s="432">
        <f t="shared" si="255"/>
        <v>0</v>
      </c>
      <c r="CO189" s="463">
        <f t="shared" si="256"/>
        <v>0</v>
      </c>
      <c r="CP189" s="462">
        <f>'PTRM input'!N283</f>
        <v>0</v>
      </c>
      <c r="CQ189" s="432">
        <f t="shared" si="257"/>
        <v>0</v>
      </c>
      <c r="CR189" s="432">
        <f t="shared" si="258"/>
        <v>0</v>
      </c>
      <c r="CS189" s="432">
        <f t="shared" si="259"/>
        <v>0</v>
      </c>
      <c r="CT189" s="432">
        <f t="shared" si="260"/>
        <v>0</v>
      </c>
      <c r="CU189" s="463">
        <f t="shared" si="261"/>
        <v>0</v>
      </c>
      <c r="CV189" s="462">
        <f t="shared" si="262"/>
        <v>0</v>
      </c>
      <c r="CW189" s="432">
        <f t="shared" si="263"/>
        <v>0</v>
      </c>
      <c r="CX189" s="432">
        <f t="shared" si="264"/>
        <v>0</v>
      </c>
      <c r="CY189" s="432">
        <f t="shared" si="265"/>
        <v>0</v>
      </c>
      <c r="CZ189" s="463">
        <f t="shared" si="266"/>
        <v>0</v>
      </c>
      <c r="DA189" s="462">
        <f>'PTRM input'!O283</f>
        <v>0</v>
      </c>
      <c r="DB189" s="432">
        <f t="shared" si="267"/>
        <v>0</v>
      </c>
      <c r="DC189" s="432">
        <f t="shared" si="268"/>
        <v>0</v>
      </c>
      <c r="DD189" s="432">
        <f t="shared" si="269"/>
        <v>0</v>
      </c>
      <c r="DE189" s="432">
        <f t="shared" si="270"/>
        <v>0</v>
      </c>
      <c r="DF189" s="463">
        <f t="shared" si="271"/>
        <v>0</v>
      </c>
      <c r="DG189" s="462">
        <f t="shared" si="272"/>
        <v>0</v>
      </c>
      <c r="DH189" s="432">
        <f t="shared" si="273"/>
        <v>0</v>
      </c>
      <c r="DI189" s="432">
        <f t="shared" si="274"/>
        <v>0</v>
      </c>
      <c r="DJ189" s="432">
        <f t="shared" si="275"/>
        <v>0</v>
      </c>
      <c r="DK189" s="463">
        <f t="shared" si="276"/>
        <v>0</v>
      </c>
      <c r="DL189" s="462">
        <f>'PTRM input'!P283</f>
        <v>0</v>
      </c>
      <c r="DM189" s="432">
        <f t="shared" si="277"/>
        <v>0</v>
      </c>
      <c r="DN189" s="432">
        <f t="shared" si="278"/>
        <v>0</v>
      </c>
      <c r="DO189" s="432">
        <f t="shared" si="279"/>
        <v>0</v>
      </c>
      <c r="DP189" s="432">
        <f t="shared" si="280"/>
        <v>0</v>
      </c>
      <c r="DQ189" s="463">
        <f t="shared" si="281"/>
        <v>0</v>
      </c>
      <c r="DR189" s="462">
        <f t="shared" si="282"/>
        <v>0</v>
      </c>
      <c r="DS189" s="432">
        <f t="shared" si="283"/>
        <v>0</v>
      </c>
      <c r="DT189" s="432">
        <f t="shared" si="284"/>
        <v>0</v>
      </c>
      <c r="DU189" s="432">
        <f t="shared" si="285"/>
        <v>0</v>
      </c>
      <c r="DV189" s="463">
        <f t="shared" si="286"/>
        <v>0</v>
      </c>
      <c r="DW189" s="462">
        <f>'PTRM input'!Q283</f>
        <v>0</v>
      </c>
      <c r="DX189" s="432">
        <f t="shared" si="287"/>
        <v>0</v>
      </c>
      <c r="DY189" s="432">
        <f t="shared" si="288"/>
        <v>0</v>
      </c>
      <c r="DZ189" s="432">
        <f t="shared" si="289"/>
        <v>0</v>
      </c>
      <c r="EA189" s="432">
        <f t="shared" si="290"/>
        <v>0</v>
      </c>
      <c r="EB189" s="463">
        <f t="shared" si="291"/>
        <v>0</v>
      </c>
      <c r="EC189" s="462">
        <f t="shared" si="292"/>
        <v>0</v>
      </c>
      <c r="ED189" s="432">
        <f t="shared" si="293"/>
        <v>0</v>
      </c>
      <c r="EE189" s="432">
        <f t="shared" si="294"/>
        <v>0</v>
      </c>
      <c r="EF189" s="432">
        <f t="shared" si="295"/>
        <v>0</v>
      </c>
      <c r="EG189" s="463">
        <f t="shared" si="296"/>
        <v>0</v>
      </c>
      <c r="EH189" s="462">
        <f>'PTRM input'!R283</f>
        <v>0</v>
      </c>
      <c r="EI189" s="432">
        <f t="shared" si="297"/>
        <v>0</v>
      </c>
      <c r="EJ189" s="432">
        <f t="shared" si="298"/>
        <v>0</v>
      </c>
      <c r="EK189" s="432">
        <f t="shared" si="299"/>
        <v>0</v>
      </c>
      <c r="EL189" s="432">
        <f t="shared" si="300"/>
        <v>0</v>
      </c>
      <c r="EM189" s="463">
        <f t="shared" si="301"/>
        <v>0</v>
      </c>
      <c r="EN189" s="462">
        <f t="shared" si="302"/>
        <v>0</v>
      </c>
      <c r="EO189" s="432">
        <f t="shared" si="303"/>
        <v>0</v>
      </c>
      <c r="EP189" s="432">
        <f t="shared" si="304"/>
        <v>0</v>
      </c>
      <c r="EQ189" s="432">
        <f t="shared" si="305"/>
        <v>0</v>
      </c>
      <c r="ER189" s="463">
        <f t="shared" si="306"/>
        <v>0</v>
      </c>
      <c r="ES189" s="462">
        <f>'PTRM input'!S283</f>
        <v>0</v>
      </c>
      <c r="ET189" s="432">
        <f t="shared" si="307"/>
        <v>0</v>
      </c>
      <c r="EU189" s="432">
        <f t="shared" si="308"/>
        <v>0</v>
      </c>
      <c r="EV189" s="432">
        <f t="shared" si="309"/>
        <v>0</v>
      </c>
      <c r="EW189" s="432">
        <f t="shared" si="310"/>
        <v>0</v>
      </c>
      <c r="EX189" s="463">
        <f t="shared" si="311"/>
        <v>0</v>
      </c>
      <c r="EY189" s="462">
        <f t="shared" si="312"/>
        <v>0</v>
      </c>
      <c r="EZ189" s="432">
        <f t="shared" si="313"/>
        <v>0</v>
      </c>
      <c r="FA189" s="432">
        <f t="shared" si="314"/>
        <v>0</v>
      </c>
      <c r="FB189" s="432">
        <f t="shared" si="315"/>
        <v>0</v>
      </c>
      <c r="FC189" s="463">
        <f t="shared" si="316"/>
        <v>0</v>
      </c>
      <c r="FD189" s="462">
        <f>'PTRM input'!T283</f>
        <v>0</v>
      </c>
      <c r="FE189" s="432">
        <f t="shared" si="317"/>
        <v>0</v>
      </c>
      <c r="FF189" s="432">
        <f t="shared" si="318"/>
        <v>0</v>
      </c>
      <c r="FG189" s="432">
        <f t="shared" si="319"/>
        <v>0</v>
      </c>
      <c r="FH189" s="432">
        <f t="shared" si="320"/>
        <v>0</v>
      </c>
      <c r="FI189" s="463">
        <f t="shared" si="321"/>
        <v>0</v>
      </c>
      <c r="FJ189" s="462">
        <f t="shared" si="322"/>
        <v>0</v>
      </c>
      <c r="FK189" s="432">
        <f t="shared" si="323"/>
        <v>0</v>
      </c>
      <c r="FL189" s="432">
        <f t="shared" si="324"/>
        <v>0</v>
      </c>
      <c r="FM189" s="432">
        <f t="shared" si="325"/>
        <v>0</v>
      </c>
      <c r="FN189" s="463">
        <f t="shared" si="326"/>
        <v>0</v>
      </c>
      <c r="FO189" s="462">
        <f>'PTRM input'!U283</f>
        <v>0</v>
      </c>
      <c r="FP189" s="432">
        <f t="shared" si="327"/>
        <v>0</v>
      </c>
      <c r="FQ189" s="432">
        <f t="shared" si="328"/>
        <v>0</v>
      </c>
      <c r="FR189" s="432">
        <f t="shared" si="329"/>
        <v>0</v>
      </c>
      <c r="FS189" s="432">
        <f t="shared" si="330"/>
        <v>0</v>
      </c>
      <c r="FT189" s="463">
        <f t="shared" si="331"/>
        <v>0</v>
      </c>
      <c r="FU189" s="462">
        <f t="shared" si="332"/>
        <v>0</v>
      </c>
      <c r="FV189" s="432">
        <f t="shared" si="333"/>
        <v>0</v>
      </c>
      <c r="FW189" s="432">
        <f t="shared" si="334"/>
        <v>0</v>
      </c>
      <c r="FX189" s="432">
        <f t="shared" si="335"/>
        <v>0</v>
      </c>
      <c r="FY189" s="463">
        <f t="shared" si="336"/>
        <v>0</v>
      </c>
      <c r="FZ189" s="462">
        <f>'PTRM input'!V283</f>
        <v>0</v>
      </c>
      <c r="GA189" s="432">
        <f t="shared" si="337"/>
        <v>0</v>
      </c>
      <c r="GB189" s="432">
        <f t="shared" si="338"/>
        <v>0</v>
      </c>
      <c r="GC189" s="432">
        <f t="shared" si="339"/>
        <v>0</v>
      </c>
      <c r="GD189" s="432">
        <f t="shared" si="340"/>
        <v>0</v>
      </c>
      <c r="GE189" s="463">
        <f t="shared" si="341"/>
        <v>0</v>
      </c>
      <c r="GF189" s="462">
        <f t="shared" si="342"/>
        <v>0</v>
      </c>
      <c r="GG189" s="432">
        <f t="shared" si="343"/>
        <v>0</v>
      </c>
      <c r="GH189" s="432">
        <f t="shared" si="344"/>
        <v>0</v>
      </c>
      <c r="GI189" s="432">
        <f t="shared" si="345"/>
        <v>0</v>
      </c>
      <c r="GJ189" s="463">
        <f t="shared" si="346"/>
        <v>0</v>
      </c>
    </row>
    <row r="190" spans="1:192" s="4" customFormat="1" outlineLevel="1">
      <c r="A190" s="764"/>
      <c r="B190" s="764"/>
      <c r="C190" s="764"/>
      <c r="D190" s="764"/>
      <c r="E190" s="748" t="str">
        <f t="shared" si="347"/>
        <v>Non-Residential Single Rate</v>
      </c>
      <c r="F190" s="462">
        <f>'PTRM input'!F284</f>
        <v>94.2881</v>
      </c>
      <c r="G190" s="432">
        <f t="shared" si="348"/>
        <v>96.503396317598828</v>
      </c>
      <c r="H190" s="432">
        <f t="shared" si="178"/>
        <v>98.770740961282996</v>
      </c>
      <c r="I190" s="432">
        <f t="shared" si="179"/>
        <v>101.09135680504311</v>
      </c>
      <c r="J190" s="432">
        <f t="shared" si="180"/>
        <v>103.46649545426057</v>
      </c>
      <c r="K190" s="463">
        <f t="shared" si="181"/>
        <v>105.89743792075082</v>
      </c>
      <c r="L190" s="462">
        <f t="shared" si="182"/>
        <v>108.38549531366668</v>
      </c>
      <c r="M190" s="432">
        <f t="shared" si="183"/>
        <v>110.93200954663448</v>
      </c>
      <c r="N190" s="432">
        <f t="shared" si="184"/>
        <v>113.53835406150429</v>
      </c>
      <c r="O190" s="432">
        <f t="shared" si="185"/>
        <v>116.20593456910476</v>
      </c>
      <c r="P190" s="463">
        <f t="shared" si="186"/>
        <v>118.93618980740172</v>
      </c>
      <c r="Q190" s="462">
        <f>'PTRM input'!G284</f>
        <v>0</v>
      </c>
      <c r="R190" s="432">
        <f t="shared" si="187"/>
        <v>0</v>
      </c>
      <c r="S190" s="432">
        <f t="shared" si="188"/>
        <v>0</v>
      </c>
      <c r="T190" s="432">
        <f t="shared" si="189"/>
        <v>0</v>
      </c>
      <c r="U190" s="432">
        <f t="shared" si="190"/>
        <v>0</v>
      </c>
      <c r="V190" s="463">
        <f t="shared" si="191"/>
        <v>0</v>
      </c>
      <c r="W190" s="462">
        <f t="shared" si="192"/>
        <v>0</v>
      </c>
      <c r="X190" s="432">
        <f t="shared" si="193"/>
        <v>0</v>
      </c>
      <c r="Y190" s="432">
        <f t="shared" si="194"/>
        <v>0</v>
      </c>
      <c r="Z190" s="432">
        <f t="shared" si="195"/>
        <v>0</v>
      </c>
      <c r="AA190" s="463">
        <f t="shared" si="196"/>
        <v>0</v>
      </c>
      <c r="AB190" s="462">
        <f>'PTRM input'!H284</f>
        <v>0</v>
      </c>
      <c r="AC190" s="432">
        <f t="shared" si="197"/>
        <v>0</v>
      </c>
      <c r="AD190" s="432">
        <f t="shared" si="198"/>
        <v>0</v>
      </c>
      <c r="AE190" s="432">
        <f t="shared" si="199"/>
        <v>0</v>
      </c>
      <c r="AF190" s="432">
        <f t="shared" si="200"/>
        <v>0</v>
      </c>
      <c r="AG190" s="463">
        <f t="shared" si="201"/>
        <v>0</v>
      </c>
      <c r="AH190" s="462">
        <f t="shared" si="202"/>
        <v>0</v>
      </c>
      <c r="AI190" s="432">
        <f t="shared" si="203"/>
        <v>0</v>
      </c>
      <c r="AJ190" s="432">
        <f t="shared" si="204"/>
        <v>0</v>
      </c>
      <c r="AK190" s="432">
        <f t="shared" si="205"/>
        <v>0</v>
      </c>
      <c r="AL190" s="463">
        <f t="shared" si="206"/>
        <v>0</v>
      </c>
      <c r="AM190" s="462">
        <f>'PTRM input'!I284</f>
        <v>9.6620000000000008</v>
      </c>
      <c r="AN190" s="432">
        <f t="shared" si="207"/>
        <v>9.8890084243996856</v>
      </c>
      <c r="AO190" s="432">
        <f t="shared" si="208"/>
        <v>10.121350405490368</v>
      </c>
      <c r="AP190" s="432">
        <f t="shared" si="209"/>
        <v>10.359151255039889</v>
      </c>
      <c r="AQ190" s="432">
        <f t="shared" si="210"/>
        <v>10.602539229012629</v>
      </c>
      <c r="AR190" s="463">
        <f t="shared" si="211"/>
        <v>10.851645596743328</v>
      </c>
      <c r="AS190" s="462">
        <f t="shared" si="212"/>
        <v>11.106604711736132</v>
      </c>
      <c r="AT190" s="432">
        <f t="shared" si="213"/>
        <v>11.367554084127079</v>
      </c>
      <c r="AU190" s="432">
        <f t="shared" si="214"/>
        <v>11.634634454849071</v>
      </c>
      <c r="AV190" s="432">
        <f t="shared" si="215"/>
        <v>11.907989871539359</v>
      </c>
      <c r="AW190" s="463">
        <f t="shared" si="216"/>
        <v>12.187767766230474</v>
      </c>
      <c r="AX190" s="462">
        <f>'PTRM input'!J284</f>
        <v>11.3583</v>
      </c>
      <c r="AY190" s="432">
        <f t="shared" si="217"/>
        <v>11.625162946269812</v>
      </c>
      <c r="AZ190" s="432">
        <f t="shared" si="218"/>
        <v>11.898295830126395</v>
      </c>
      <c r="BA190" s="432">
        <f t="shared" si="219"/>
        <v>12.177845963580994</v>
      </c>
      <c r="BB190" s="432">
        <f t="shared" si="220"/>
        <v>12.463964119736508</v>
      </c>
      <c r="BC190" s="463">
        <f t="shared" si="221"/>
        <v>12.756804614105747</v>
      </c>
      <c r="BD190" s="462">
        <f t="shared" si="222"/>
        <v>13.056525387840249</v>
      </c>
      <c r="BE190" s="432">
        <f t="shared" si="223"/>
        <v>13.363288092914571</v>
      </c>
      <c r="BF190" s="432">
        <f t="shared" si="224"/>
        <v>13.677258179311963</v>
      </c>
      <c r="BG190" s="432">
        <f t="shared" si="225"/>
        <v>13.998604984258487</v>
      </c>
      <c r="BH190" s="463">
        <f t="shared" si="226"/>
        <v>14.327501823553673</v>
      </c>
      <c r="BI190" s="462">
        <f>'PTRM input'!K284</f>
        <v>13.5223</v>
      </c>
      <c r="BJ190" s="432">
        <f t="shared" si="227"/>
        <v>13.840006066783259</v>
      </c>
      <c r="BK190" s="432">
        <f t="shared" si="228"/>
        <v>14.165176628872116</v>
      </c>
      <c r="BL190" s="432">
        <f t="shared" si="229"/>
        <v>14.497987064378584</v>
      </c>
      <c r="BM190" s="432">
        <f t="shared" si="230"/>
        <v>14.838616871918596</v>
      </c>
      <c r="BN190" s="463">
        <f t="shared" si="231"/>
        <v>15.187249767423131</v>
      </c>
      <c r="BO190" s="462">
        <f t="shared" si="232"/>
        <v>15.544073783223917</v>
      </c>
      <c r="BP190" s="432">
        <f t="shared" si="233"/>
        <v>15.909281369467148</v>
      </c>
      <c r="BQ190" s="432">
        <f t="shared" si="234"/>
        <v>16.283069497909914</v>
      </c>
      <c r="BR190" s="432">
        <f t="shared" si="235"/>
        <v>16.665639768155316</v>
      </c>
      <c r="BS190" s="463">
        <f t="shared" si="236"/>
        <v>17.057198516383597</v>
      </c>
      <c r="BT190" s="462">
        <f>'PTRM input'!L284</f>
        <v>13.649100000000001</v>
      </c>
      <c r="BU190" s="432">
        <f t="shared" si="237"/>
        <v>13.969785229297633</v>
      </c>
      <c r="BV190" s="432">
        <f t="shared" si="238"/>
        <v>14.298004949242245</v>
      </c>
      <c r="BW190" s="432">
        <f t="shared" si="239"/>
        <v>14.633936182484469</v>
      </c>
      <c r="BX190" s="432">
        <f t="shared" si="240"/>
        <v>14.97776011081725</v>
      </c>
      <c r="BY190" s="463">
        <f t="shared" si="241"/>
        <v>15.329662172894778</v>
      </c>
      <c r="BZ190" s="462">
        <f t="shared" si="242"/>
        <v>15.689832164247322</v>
      </c>
      <c r="CA190" s="432">
        <f t="shared" si="243"/>
        <v>16.058464339645923</v>
      </c>
      <c r="CB190" s="432">
        <f t="shared" si="244"/>
        <v>16.435757517872123</v>
      </c>
      <c r="CC190" s="432">
        <f t="shared" si="245"/>
        <v>16.821915188949273</v>
      </c>
      <c r="CD190" s="463">
        <f t="shared" si="246"/>
        <v>17.217145623893227</v>
      </c>
      <c r="CE190" s="462">
        <f>'PTRM input'!M284</f>
        <v>0</v>
      </c>
      <c r="CF190" s="432">
        <f t="shared" si="247"/>
        <v>0</v>
      </c>
      <c r="CG190" s="432">
        <f t="shared" si="248"/>
        <v>0</v>
      </c>
      <c r="CH190" s="432">
        <f t="shared" si="249"/>
        <v>0</v>
      </c>
      <c r="CI190" s="432">
        <f t="shared" si="250"/>
        <v>0</v>
      </c>
      <c r="CJ190" s="463">
        <f t="shared" si="251"/>
        <v>0</v>
      </c>
      <c r="CK190" s="462">
        <f t="shared" si="252"/>
        <v>0</v>
      </c>
      <c r="CL190" s="432">
        <f t="shared" si="253"/>
        <v>0</v>
      </c>
      <c r="CM190" s="432">
        <f t="shared" si="254"/>
        <v>0</v>
      </c>
      <c r="CN190" s="432">
        <f t="shared" si="255"/>
        <v>0</v>
      </c>
      <c r="CO190" s="463">
        <f t="shared" si="256"/>
        <v>0</v>
      </c>
      <c r="CP190" s="462">
        <f>'PTRM input'!N284</f>
        <v>0</v>
      </c>
      <c r="CQ190" s="432">
        <f t="shared" si="257"/>
        <v>0</v>
      </c>
      <c r="CR190" s="432">
        <f t="shared" si="258"/>
        <v>0</v>
      </c>
      <c r="CS190" s="432">
        <f t="shared" si="259"/>
        <v>0</v>
      </c>
      <c r="CT190" s="432">
        <f t="shared" si="260"/>
        <v>0</v>
      </c>
      <c r="CU190" s="463">
        <f t="shared" si="261"/>
        <v>0</v>
      </c>
      <c r="CV190" s="462">
        <f t="shared" si="262"/>
        <v>0</v>
      </c>
      <c r="CW190" s="432">
        <f t="shared" si="263"/>
        <v>0</v>
      </c>
      <c r="CX190" s="432">
        <f t="shared" si="264"/>
        <v>0</v>
      </c>
      <c r="CY190" s="432">
        <f t="shared" si="265"/>
        <v>0</v>
      </c>
      <c r="CZ190" s="463">
        <f t="shared" si="266"/>
        <v>0</v>
      </c>
      <c r="DA190" s="462">
        <f>'PTRM input'!O284</f>
        <v>0</v>
      </c>
      <c r="DB190" s="432">
        <f t="shared" si="267"/>
        <v>0</v>
      </c>
      <c r="DC190" s="432">
        <f t="shared" si="268"/>
        <v>0</v>
      </c>
      <c r="DD190" s="432">
        <f t="shared" si="269"/>
        <v>0</v>
      </c>
      <c r="DE190" s="432">
        <f t="shared" si="270"/>
        <v>0</v>
      </c>
      <c r="DF190" s="463">
        <f t="shared" si="271"/>
        <v>0</v>
      </c>
      <c r="DG190" s="462">
        <f t="shared" si="272"/>
        <v>0</v>
      </c>
      <c r="DH190" s="432">
        <f t="shared" si="273"/>
        <v>0</v>
      </c>
      <c r="DI190" s="432">
        <f t="shared" si="274"/>
        <v>0</v>
      </c>
      <c r="DJ190" s="432">
        <f t="shared" si="275"/>
        <v>0</v>
      </c>
      <c r="DK190" s="463">
        <f t="shared" si="276"/>
        <v>0</v>
      </c>
      <c r="DL190" s="462">
        <f>'PTRM input'!P284</f>
        <v>0</v>
      </c>
      <c r="DM190" s="432">
        <f t="shared" si="277"/>
        <v>0</v>
      </c>
      <c r="DN190" s="432">
        <f t="shared" si="278"/>
        <v>0</v>
      </c>
      <c r="DO190" s="432">
        <f t="shared" si="279"/>
        <v>0</v>
      </c>
      <c r="DP190" s="432">
        <f t="shared" si="280"/>
        <v>0</v>
      </c>
      <c r="DQ190" s="463">
        <f t="shared" si="281"/>
        <v>0</v>
      </c>
      <c r="DR190" s="462">
        <f t="shared" si="282"/>
        <v>0</v>
      </c>
      <c r="DS190" s="432">
        <f t="shared" si="283"/>
        <v>0</v>
      </c>
      <c r="DT190" s="432">
        <f t="shared" si="284"/>
        <v>0</v>
      </c>
      <c r="DU190" s="432">
        <f t="shared" si="285"/>
        <v>0</v>
      </c>
      <c r="DV190" s="463">
        <f t="shared" si="286"/>
        <v>0</v>
      </c>
      <c r="DW190" s="462">
        <f>'PTRM input'!Q284</f>
        <v>0</v>
      </c>
      <c r="DX190" s="432">
        <f t="shared" si="287"/>
        <v>0</v>
      </c>
      <c r="DY190" s="432">
        <f t="shared" si="288"/>
        <v>0</v>
      </c>
      <c r="DZ190" s="432">
        <f t="shared" si="289"/>
        <v>0</v>
      </c>
      <c r="EA190" s="432">
        <f t="shared" si="290"/>
        <v>0</v>
      </c>
      <c r="EB190" s="463">
        <f t="shared" si="291"/>
        <v>0</v>
      </c>
      <c r="EC190" s="462">
        <f t="shared" si="292"/>
        <v>0</v>
      </c>
      <c r="ED190" s="432">
        <f t="shared" si="293"/>
        <v>0</v>
      </c>
      <c r="EE190" s="432">
        <f t="shared" si="294"/>
        <v>0</v>
      </c>
      <c r="EF190" s="432">
        <f t="shared" si="295"/>
        <v>0</v>
      </c>
      <c r="EG190" s="463">
        <f t="shared" si="296"/>
        <v>0</v>
      </c>
      <c r="EH190" s="462">
        <f>'PTRM input'!R284</f>
        <v>0</v>
      </c>
      <c r="EI190" s="432">
        <f t="shared" si="297"/>
        <v>0</v>
      </c>
      <c r="EJ190" s="432">
        <f t="shared" si="298"/>
        <v>0</v>
      </c>
      <c r="EK190" s="432">
        <f t="shared" si="299"/>
        <v>0</v>
      </c>
      <c r="EL190" s="432">
        <f t="shared" si="300"/>
        <v>0</v>
      </c>
      <c r="EM190" s="463">
        <f t="shared" si="301"/>
        <v>0</v>
      </c>
      <c r="EN190" s="462">
        <f t="shared" si="302"/>
        <v>0</v>
      </c>
      <c r="EO190" s="432">
        <f t="shared" si="303"/>
        <v>0</v>
      </c>
      <c r="EP190" s="432">
        <f t="shared" si="304"/>
        <v>0</v>
      </c>
      <c r="EQ190" s="432">
        <f t="shared" si="305"/>
        <v>0</v>
      </c>
      <c r="ER190" s="463">
        <f t="shared" si="306"/>
        <v>0</v>
      </c>
      <c r="ES190" s="462">
        <f>'PTRM input'!S284</f>
        <v>0</v>
      </c>
      <c r="ET190" s="432">
        <f t="shared" si="307"/>
        <v>0</v>
      </c>
      <c r="EU190" s="432">
        <f t="shared" si="308"/>
        <v>0</v>
      </c>
      <c r="EV190" s="432">
        <f t="shared" si="309"/>
        <v>0</v>
      </c>
      <c r="EW190" s="432">
        <f t="shared" si="310"/>
        <v>0</v>
      </c>
      <c r="EX190" s="463">
        <f t="shared" si="311"/>
        <v>0</v>
      </c>
      <c r="EY190" s="462">
        <f t="shared" si="312"/>
        <v>0</v>
      </c>
      <c r="EZ190" s="432">
        <f t="shared" si="313"/>
        <v>0</v>
      </c>
      <c r="FA190" s="432">
        <f t="shared" si="314"/>
        <v>0</v>
      </c>
      <c r="FB190" s="432">
        <f t="shared" si="315"/>
        <v>0</v>
      </c>
      <c r="FC190" s="463">
        <f t="shared" si="316"/>
        <v>0</v>
      </c>
      <c r="FD190" s="462">
        <f>'PTRM input'!T284</f>
        <v>0</v>
      </c>
      <c r="FE190" s="432">
        <f t="shared" si="317"/>
        <v>0</v>
      </c>
      <c r="FF190" s="432">
        <f t="shared" si="318"/>
        <v>0</v>
      </c>
      <c r="FG190" s="432">
        <f t="shared" si="319"/>
        <v>0</v>
      </c>
      <c r="FH190" s="432">
        <f t="shared" si="320"/>
        <v>0</v>
      </c>
      <c r="FI190" s="463">
        <f t="shared" si="321"/>
        <v>0</v>
      </c>
      <c r="FJ190" s="462">
        <f t="shared" si="322"/>
        <v>0</v>
      </c>
      <c r="FK190" s="432">
        <f t="shared" si="323"/>
        <v>0</v>
      </c>
      <c r="FL190" s="432">
        <f t="shared" si="324"/>
        <v>0</v>
      </c>
      <c r="FM190" s="432">
        <f t="shared" si="325"/>
        <v>0</v>
      </c>
      <c r="FN190" s="463">
        <f t="shared" si="326"/>
        <v>0</v>
      </c>
      <c r="FO190" s="462">
        <f>'PTRM input'!U284</f>
        <v>0</v>
      </c>
      <c r="FP190" s="432">
        <f t="shared" si="327"/>
        <v>0</v>
      </c>
      <c r="FQ190" s="432">
        <f t="shared" si="328"/>
        <v>0</v>
      </c>
      <c r="FR190" s="432">
        <f t="shared" si="329"/>
        <v>0</v>
      </c>
      <c r="FS190" s="432">
        <f t="shared" si="330"/>
        <v>0</v>
      </c>
      <c r="FT190" s="463">
        <f t="shared" si="331"/>
        <v>0</v>
      </c>
      <c r="FU190" s="462">
        <f t="shared" si="332"/>
        <v>0</v>
      </c>
      <c r="FV190" s="432">
        <f t="shared" si="333"/>
        <v>0</v>
      </c>
      <c r="FW190" s="432">
        <f t="shared" si="334"/>
        <v>0</v>
      </c>
      <c r="FX190" s="432">
        <f t="shared" si="335"/>
        <v>0</v>
      </c>
      <c r="FY190" s="463">
        <f t="shared" si="336"/>
        <v>0</v>
      </c>
      <c r="FZ190" s="462">
        <f>'PTRM input'!V284</f>
        <v>0</v>
      </c>
      <c r="GA190" s="432">
        <f t="shared" si="337"/>
        <v>0</v>
      </c>
      <c r="GB190" s="432">
        <f t="shared" si="338"/>
        <v>0</v>
      </c>
      <c r="GC190" s="432">
        <f t="shared" si="339"/>
        <v>0</v>
      </c>
      <c r="GD190" s="432">
        <f t="shared" si="340"/>
        <v>0</v>
      </c>
      <c r="GE190" s="463">
        <f t="shared" si="341"/>
        <v>0</v>
      </c>
      <c r="GF190" s="462">
        <f t="shared" si="342"/>
        <v>0</v>
      </c>
      <c r="GG190" s="432">
        <f t="shared" si="343"/>
        <v>0</v>
      </c>
      <c r="GH190" s="432">
        <f t="shared" si="344"/>
        <v>0</v>
      </c>
      <c r="GI190" s="432">
        <f t="shared" si="345"/>
        <v>0</v>
      </c>
      <c r="GJ190" s="463">
        <f t="shared" si="346"/>
        <v>0</v>
      </c>
    </row>
    <row r="191" spans="1:192" s="4" customFormat="1" outlineLevel="1">
      <c r="A191" s="764"/>
      <c r="B191" s="764"/>
      <c r="C191" s="764"/>
      <c r="D191" s="764"/>
      <c r="E191" s="748" t="str">
        <f t="shared" si="347"/>
        <v>Non-Residential</v>
      </c>
      <c r="F191" s="462">
        <f>'PTRM input'!F285</f>
        <v>72.450999999999993</v>
      </c>
      <c r="G191" s="432">
        <f t="shared" si="348"/>
        <v>74.153234253382479</v>
      </c>
      <c r="H191" s="432">
        <f t="shared" si="178"/>
        <v>75.895462453755187</v>
      </c>
      <c r="I191" s="432">
        <f t="shared" si="179"/>
        <v>77.67862425780325</v>
      </c>
      <c r="J191" s="432">
        <f t="shared" si="180"/>
        <v>79.50368139941979</v>
      </c>
      <c r="K191" s="463">
        <f t="shared" si="181"/>
        <v>81.371618208409316</v>
      </c>
      <c r="L191" s="462">
        <f t="shared" si="182"/>
        <v>83.283442141378032</v>
      </c>
      <c r="M191" s="432">
        <f t="shared" si="183"/>
        <v>85.240184325097403</v>
      </c>
      <c r="N191" s="432">
        <f t="shared" si="184"/>
        <v>87.242900112634047</v>
      </c>
      <c r="O191" s="432">
        <f t="shared" si="185"/>
        <v>89.292669652545882</v>
      </c>
      <c r="P191" s="463">
        <f t="shared" si="186"/>
        <v>91.390598471451483</v>
      </c>
      <c r="Q191" s="462">
        <f>'PTRM input'!G285</f>
        <v>0</v>
      </c>
      <c r="R191" s="432">
        <f t="shared" si="187"/>
        <v>0</v>
      </c>
      <c r="S191" s="432">
        <f t="shared" si="188"/>
        <v>0</v>
      </c>
      <c r="T191" s="432">
        <f t="shared" si="189"/>
        <v>0</v>
      </c>
      <c r="U191" s="432">
        <f t="shared" si="190"/>
        <v>0</v>
      </c>
      <c r="V191" s="463">
        <f t="shared" si="191"/>
        <v>0</v>
      </c>
      <c r="W191" s="462">
        <f t="shared" si="192"/>
        <v>0</v>
      </c>
      <c r="X191" s="432">
        <f t="shared" si="193"/>
        <v>0</v>
      </c>
      <c r="Y191" s="432">
        <f t="shared" si="194"/>
        <v>0</v>
      </c>
      <c r="Z191" s="432">
        <f t="shared" si="195"/>
        <v>0</v>
      </c>
      <c r="AA191" s="463">
        <f t="shared" si="196"/>
        <v>0</v>
      </c>
      <c r="AB191" s="462">
        <f>'PTRM input'!H285</f>
        <v>0</v>
      </c>
      <c r="AC191" s="432">
        <f t="shared" si="197"/>
        <v>0</v>
      </c>
      <c r="AD191" s="432">
        <f t="shared" si="198"/>
        <v>0</v>
      </c>
      <c r="AE191" s="432">
        <f t="shared" si="199"/>
        <v>0</v>
      </c>
      <c r="AF191" s="432">
        <f t="shared" si="200"/>
        <v>0</v>
      </c>
      <c r="AG191" s="463">
        <f t="shared" si="201"/>
        <v>0</v>
      </c>
      <c r="AH191" s="462">
        <f t="shared" si="202"/>
        <v>0</v>
      </c>
      <c r="AI191" s="432">
        <f t="shared" si="203"/>
        <v>0</v>
      </c>
      <c r="AJ191" s="432">
        <f t="shared" si="204"/>
        <v>0</v>
      </c>
      <c r="AK191" s="432">
        <f t="shared" si="205"/>
        <v>0</v>
      </c>
      <c r="AL191" s="463">
        <f t="shared" si="206"/>
        <v>0</v>
      </c>
      <c r="AM191" s="462">
        <f>'PTRM input'!I285</f>
        <v>0</v>
      </c>
      <c r="AN191" s="432">
        <f t="shared" si="207"/>
        <v>0</v>
      </c>
      <c r="AO191" s="432">
        <f t="shared" si="208"/>
        <v>0</v>
      </c>
      <c r="AP191" s="432">
        <f t="shared" si="209"/>
        <v>0</v>
      </c>
      <c r="AQ191" s="432">
        <f t="shared" si="210"/>
        <v>0</v>
      </c>
      <c r="AR191" s="463">
        <f t="shared" si="211"/>
        <v>0</v>
      </c>
      <c r="AS191" s="462">
        <f t="shared" si="212"/>
        <v>0</v>
      </c>
      <c r="AT191" s="432">
        <f t="shared" si="213"/>
        <v>0</v>
      </c>
      <c r="AU191" s="432">
        <f t="shared" si="214"/>
        <v>0</v>
      </c>
      <c r="AV191" s="432">
        <f t="shared" si="215"/>
        <v>0</v>
      </c>
      <c r="AW191" s="463">
        <f t="shared" si="216"/>
        <v>0</v>
      </c>
      <c r="AX191" s="462">
        <f>'PTRM input'!J285</f>
        <v>0</v>
      </c>
      <c r="AY191" s="432">
        <f t="shared" si="217"/>
        <v>0</v>
      </c>
      <c r="AZ191" s="432">
        <f t="shared" si="218"/>
        <v>0</v>
      </c>
      <c r="BA191" s="432">
        <f t="shared" si="219"/>
        <v>0</v>
      </c>
      <c r="BB191" s="432">
        <f t="shared" si="220"/>
        <v>0</v>
      </c>
      <c r="BC191" s="463">
        <f t="shared" si="221"/>
        <v>0</v>
      </c>
      <c r="BD191" s="462">
        <f t="shared" si="222"/>
        <v>0</v>
      </c>
      <c r="BE191" s="432">
        <f t="shared" si="223"/>
        <v>0</v>
      </c>
      <c r="BF191" s="432">
        <f t="shared" si="224"/>
        <v>0</v>
      </c>
      <c r="BG191" s="432">
        <f t="shared" si="225"/>
        <v>0</v>
      </c>
      <c r="BH191" s="463">
        <f t="shared" si="226"/>
        <v>0</v>
      </c>
      <c r="BI191" s="462">
        <f>'PTRM input'!K285</f>
        <v>0</v>
      </c>
      <c r="BJ191" s="432">
        <f t="shared" si="227"/>
        <v>0</v>
      </c>
      <c r="BK191" s="432">
        <f t="shared" si="228"/>
        <v>0</v>
      </c>
      <c r="BL191" s="432">
        <f t="shared" si="229"/>
        <v>0</v>
      </c>
      <c r="BM191" s="432">
        <f t="shared" si="230"/>
        <v>0</v>
      </c>
      <c r="BN191" s="463">
        <f t="shared" si="231"/>
        <v>0</v>
      </c>
      <c r="BO191" s="462">
        <f t="shared" si="232"/>
        <v>0</v>
      </c>
      <c r="BP191" s="432">
        <f t="shared" si="233"/>
        <v>0</v>
      </c>
      <c r="BQ191" s="432">
        <f t="shared" si="234"/>
        <v>0</v>
      </c>
      <c r="BR191" s="432">
        <f t="shared" si="235"/>
        <v>0</v>
      </c>
      <c r="BS191" s="463">
        <f t="shared" si="236"/>
        <v>0</v>
      </c>
      <c r="BT191" s="462">
        <f>'PTRM input'!L285</f>
        <v>0</v>
      </c>
      <c r="BU191" s="432">
        <f t="shared" si="237"/>
        <v>0</v>
      </c>
      <c r="BV191" s="432">
        <f t="shared" si="238"/>
        <v>0</v>
      </c>
      <c r="BW191" s="432">
        <f t="shared" si="239"/>
        <v>0</v>
      </c>
      <c r="BX191" s="432">
        <f t="shared" si="240"/>
        <v>0</v>
      </c>
      <c r="BY191" s="463">
        <f t="shared" si="241"/>
        <v>0</v>
      </c>
      <c r="BZ191" s="462">
        <f t="shared" si="242"/>
        <v>0</v>
      </c>
      <c r="CA191" s="432">
        <f t="shared" si="243"/>
        <v>0</v>
      </c>
      <c r="CB191" s="432">
        <f t="shared" si="244"/>
        <v>0</v>
      </c>
      <c r="CC191" s="432">
        <f t="shared" si="245"/>
        <v>0</v>
      </c>
      <c r="CD191" s="463">
        <f t="shared" si="246"/>
        <v>0</v>
      </c>
      <c r="CE191" s="462">
        <f>'PTRM input'!M285</f>
        <v>0</v>
      </c>
      <c r="CF191" s="432">
        <f t="shared" si="247"/>
        <v>0</v>
      </c>
      <c r="CG191" s="432">
        <f t="shared" si="248"/>
        <v>0</v>
      </c>
      <c r="CH191" s="432">
        <f t="shared" si="249"/>
        <v>0</v>
      </c>
      <c r="CI191" s="432">
        <f t="shared" si="250"/>
        <v>0</v>
      </c>
      <c r="CJ191" s="463">
        <f t="shared" si="251"/>
        <v>0</v>
      </c>
      <c r="CK191" s="462">
        <f t="shared" si="252"/>
        <v>0</v>
      </c>
      <c r="CL191" s="432">
        <f t="shared" si="253"/>
        <v>0</v>
      </c>
      <c r="CM191" s="432">
        <f t="shared" si="254"/>
        <v>0</v>
      </c>
      <c r="CN191" s="432">
        <f t="shared" si="255"/>
        <v>0</v>
      </c>
      <c r="CO191" s="463">
        <f t="shared" si="256"/>
        <v>0</v>
      </c>
      <c r="CP191" s="462">
        <f>'PTRM input'!N285</f>
        <v>0</v>
      </c>
      <c r="CQ191" s="432">
        <f t="shared" si="257"/>
        <v>0</v>
      </c>
      <c r="CR191" s="432">
        <f t="shared" si="258"/>
        <v>0</v>
      </c>
      <c r="CS191" s="432">
        <f t="shared" si="259"/>
        <v>0</v>
      </c>
      <c r="CT191" s="432">
        <f t="shared" si="260"/>
        <v>0</v>
      </c>
      <c r="CU191" s="463">
        <f t="shared" si="261"/>
        <v>0</v>
      </c>
      <c r="CV191" s="462">
        <f t="shared" si="262"/>
        <v>0</v>
      </c>
      <c r="CW191" s="432">
        <f t="shared" si="263"/>
        <v>0</v>
      </c>
      <c r="CX191" s="432">
        <f t="shared" si="264"/>
        <v>0</v>
      </c>
      <c r="CY191" s="432">
        <f t="shared" si="265"/>
        <v>0</v>
      </c>
      <c r="CZ191" s="463">
        <f t="shared" si="266"/>
        <v>0</v>
      </c>
      <c r="DA191" s="462">
        <f>'PTRM input'!O285</f>
        <v>4.9180999999999999</v>
      </c>
      <c r="DB191" s="432">
        <f t="shared" si="267"/>
        <v>5.0336506243055359</v>
      </c>
      <c r="DC191" s="432">
        <f t="shared" si="268"/>
        <v>5.15191610735274</v>
      </c>
      <c r="DD191" s="432">
        <f t="shared" si="269"/>
        <v>5.2729602346731186</v>
      </c>
      <c r="DE191" s="432">
        <f t="shared" si="270"/>
        <v>5.3968482904374877</v>
      </c>
      <c r="DF191" s="463">
        <f t="shared" si="271"/>
        <v>5.5236470926664616</v>
      </c>
      <c r="DG191" s="462">
        <f t="shared" si="272"/>
        <v>5.6534250292682122</v>
      </c>
      <c r="DH191" s="432">
        <f t="shared" si="273"/>
        <v>5.7862520949229337</v>
      </c>
      <c r="DI191" s="432">
        <f t="shared" si="274"/>
        <v>5.9221999288339076</v>
      </c>
      <c r="DJ191" s="432">
        <f t="shared" si="275"/>
        <v>6.0613418533655272</v>
      </c>
      <c r="DK191" s="463">
        <f t="shared" si="276"/>
        <v>6.2037529135891223</v>
      </c>
      <c r="DL191" s="462">
        <f>'PTRM input'!P285</f>
        <v>1.8191999999999999</v>
      </c>
      <c r="DM191" s="432">
        <f t="shared" si="277"/>
        <v>1.8619420539917104</v>
      </c>
      <c r="DN191" s="432">
        <f t="shared" si="278"/>
        <v>1.9056883313670128</v>
      </c>
      <c r="DO191" s="432">
        <f t="shared" si="279"/>
        <v>1.9504624263266992</v>
      </c>
      <c r="DP191" s="432">
        <f t="shared" si="280"/>
        <v>1.9962884874166609</v>
      </c>
      <c r="DQ191" s="463">
        <f t="shared" si="281"/>
        <v>2.0431912305522109</v>
      </c>
      <c r="DR191" s="462">
        <f t="shared" si="282"/>
        <v>2.0911959523484134</v>
      </c>
      <c r="DS191" s="432">
        <f t="shared" si="283"/>
        <v>2.1403285437636081</v>
      </c>
      <c r="DT191" s="432">
        <f t="shared" si="284"/>
        <v>2.1906155040634889</v>
      </c>
      <c r="DU191" s="432">
        <f t="shared" si="285"/>
        <v>2.242083955113269</v>
      </c>
      <c r="DV191" s="463">
        <f t="shared" si="286"/>
        <v>2.2947616560056385</v>
      </c>
      <c r="DW191" s="462">
        <f>'PTRM input'!Q285</f>
        <v>0.49009999999999998</v>
      </c>
      <c r="DX191" s="432">
        <f t="shared" si="287"/>
        <v>0.50161488602755999</v>
      </c>
      <c r="DY191" s="432">
        <f t="shared" si="288"/>
        <v>0.51340031398580299</v>
      </c>
      <c r="DZ191" s="432">
        <f t="shared" si="289"/>
        <v>0.52546264024995326</v>
      </c>
      <c r="EA191" s="432">
        <f t="shared" si="290"/>
        <v>0.53780837053809649</v>
      </c>
      <c r="EB191" s="463">
        <f t="shared" si="291"/>
        <v>0.55044416341998581</v>
      </c>
      <c r="EC191" s="462">
        <f t="shared" si="292"/>
        <v>0.56337683390828774</v>
      </c>
      <c r="ED191" s="432">
        <f t="shared" si="293"/>
        <v>0.57661335713420403</v>
      </c>
      <c r="EE191" s="432">
        <f t="shared" si="294"/>
        <v>0.59016087210945223</v>
      </c>
      <c r="EF191" s="432">
        <f t="shared" si="295"/>
        <v>0.60402668557663397</v>
      </c>
      <c r="EG191" s="463">
        <f t="shared" si="296"/>
        <v>0.61821827595006751</v>
      </c>
      <c r="EH191" s="462">
        <f>'PTRM input'!R285</f>
        <v>0</v>
      </c>
      <c r="EI191" s="432">
        <f t="shared" si="297"/>
        <v>0</v>
      </c>
      <c r="EJ191" s="432">
        <f t="shared" si="298"/>
        <v>0</v>
      </c>
      <c r="EK191" s="432">
        <f t="shared" si="299"/>
        <v>0</v>
      </c>
      <c r="EL191" s="432">
        <f t="shared" si="300"/>
        <v>0</v>
      </c>
      <c r="EM191" s="463">
        <f t="shared" si="301"/>
        <v>0</v>
      </c>
      <c r="EN191" s="462">
        <f t="shared" si="302"/>
        <v>0</v>
      </c>
      <c r="EO191" s="432">
        <f t="shared" si="303"/>
        <v>0</v>
      </c>
      <c r="EP191" s="432">
        <f t="shared" si="304"/>
        <v>0</v>
      </c>
      <c r="EQ191" s="432">
        <f t="shared" si="305"/>
        <v>0</v>
      </c>
      <c r="ER191" s="463">
        <f t="shared" si="306"/>
        <v>0</v>
      </c>
      <c r="ES191" s="462">
        <f>'PTRM input'!S285</f>
        <v>4.9180999999999999</v>
      </c>
      <c r="ET191" s="432">
        <f t="shared" si="307"/>
        <v>5.0336506243055359</v>
      </c>
      <c r="EU191" s="432">
        <f t="shared" si="308"/>
        <v>5.15191610735274</v>
      </c>
      <c r="EV191" s="432">
        <f t="shared" si="309"/>
        <v>5.2729602346731186</v>
      </c>
      <c r="EW191" s="432">
        <f t="shared" si="310"/>
        <v>5.3968482904374877</v>
      </c>
      <c r="EX191" s="463">
        <f t="shared" si="311"/>
        <v>5.5236470926664616</v>
      </c>
      <c r="EY191" s="462">
        <f t="shared" si="312"/>
        <v>5.6534250292682122</v>
      </c>
      <c r="EZ191" s="432">
        <f t="shared" si="313"/>
        <v>5.7862520949229337</v>
      </c>
      <c r="FA191" s="432">
        <f t="shared" si="314"/>
        <v>5.9221999288339076</v>
      </c>
      <c r="FB191" s="432">
        <f t="shared" si="315"/>
        <v>6.0613418533655272</v>
      </c>
      <c r="FC191" s="463">
        <f t="shared" si="316"/>
        <v>6.2037529135891223</v>
      </c>
      <c r="FD191" s="462">
        <f>'PTRM input'!T285</f>
        <v>1.8191999999999999</v>
      </c>
      <c r="FE191" s="432">
        <f t="shared" si="317"/>
        <v>1.8619420539917104</v>
      </c>
      <c r="FF191" s="432">
        <f t="shared" si="318"/>
        <v>1.9056883313670128</v>
      </c>
      <c r="FG191" s="432">
        <f t="shared" si="319"/>
        <v>1.9504624263266992</v>
      </c>
      <c r="FH191" s="432">
        <f t="shared" si="320"/>
        <v>1.9962884874166609</v>
      </c>
      <c r="FI191" s="463">
        <f t="shared" si="321"/>
        <v>2.0431912305522109</v>
      </c>
      <c r="FJ191" s="462">
        <f t="shared" si="322"/>
        <v>2.0911959523484134</v>
      </c>
      <c r="FK191" s="432">
        <f t="shared" si="323"/>
        <v>2.1403285437636081</v>
      </c>
      <c r="FL191" s="432">
        <f t="shared" si="324"/>
        <v>2.1906155040634889</v>
      </c>
      <c r="FM191" s="432">
        <f t="shared" si="325"/>
        <v>2.242083955113269</v>
      </c>
      <c r="FN191" s="463">
        <f t="shared" si="326"/>
        <v>2.2947616560056385</v>
      </c>
      <c r="FO191" s="462">
        <f>'PTRM input'!U285</f>
        <v>0.49009999999999998</v>
      </c>
      <c r="FP191" s="432">
        <f t="shared" si="327"/>
        <v>0.50161488602755999</v>
      </c>
      <c r="FQ191" s="432">
        <f t="shared" si="328"/>
        <v>0.51340031398580299</v>
      </c>
      <c r="FR191" s="432">
        <f t="shared" si="329"/>
        <v>0.52546264024995326</v>
      </c>
      <c r="FS191" s="432">
        <f t="shared" si="330"/>
        <v>0.53780837053809649</v>
      </c>
      <c r="FT191" s="463">
        <f t="shared" si="331"/>
        <v>0.55044416341998581</v>
      </c>
      <c r="FU191" s="462">
        <f t="shared" si="332"/>
        <v>0.56337683390828774</v>
      </c>
      <c r="FV191" s="432">
        <f t="shared" si="333"/>
        <v>0.57661335713420403</v>
      </c>
      <c r="FW191" s="432">
        <f t="shared" si="334"/>
        <v>0.59016087210945223</v>
      </c>
      <c r="FX191" s="432">
        <f t="shared" si="335"/>
        <v>0.60402668557663397</v>
      </c>
      <c r="FY191" s="463">
        <f t="shared" si="336"/>
        <v>0.61821827595006751</v>
      </c>
      <c r="FZ191" s="462">
        <f>'PTRM input'!V285</f>
        <v>0</v>
      </c>
      <c r="GA191" s="432">
        <f t="shared" si="337"/>
        <v>0</v>
      </c>
      <c r="GB191" s="432">
        <f t="shared" si="338"/>
        <v>0</v>
      </c>
      <c r="GC191" s="432">
        <f t="shared" si="339"/>
        <v>0</v>
      </c>
      <c r="GD191" s="432">
        <f t="shared" si="340"/>
        <v>0</v>
      </c>
      <c r="GE191" s="463">
        <f t="shared" si="341"/>
        <v>0</v>
      </c>
      <c r="GF191" s="462">
        <f t="shared" si="342"/>
        <v>0</v>
      </c>
      <c r="GG191" s="432">
        <f t="shared" si="343"/>
        <v>0</v>
      </c>
      <c r="GH191" s="432">
        <f t="shared" si="344"/>
        <v>0</v>
      </c>
      <c r="GI191" s="432">
        <f t="shared" si="345"/>
        <v>0</v>
      </c>
      <c r="GJ191" s="463">
        <f t="shared" si="346"/>
        <v>0</v>
      </c>
    </row>
    <row r="192" spans="1:192" s="4" customFormat="1" outlineLevel="1">
      <c r="A192" s="764"/>
      <c r="B192" s="764"/>
      <c r="C192" s="764"/>
      <c r="D192" s="764"/>
      <c r="E192" s="748" t="str">
        <f t="shared" si="347"/>
        <v>New Tariff 2</v>
      </c>
      <c r="F192" s="462">
        <f>'PTRM input'!F286</f>
        <v>0</v>
      </c>
      <c r="G192" s="432">
        <f t="shared" si="348"/>
        <v>0</v>
      </c>
      <c r="H192" s="432">
        <f t="shared" si="178"/>
        <v>0</v>
      </c>
      <c r="I192" s="432">
        <f t="shared" si="179"/>
        <v>0</v>
      </c>
      <c r="J192" s="432">
        <f t="shared" si="180"/>
        <v>0</v>
      </c>
      <c r="K192" s="463">
        <f t="shared" si="181"/>
        <v>0</v>
      </c>
      <c r="L192" s="462">
        <f t="shared" si="182"/>
        <v>0</v>
      </c>
      <c r="M192" s="432">
        <f t="shared" si="183"/>
        <v>0</v>
      </c>
      <c r="N192" s="432">
        <f t="shared" si="184"/>
        <v>0</v>
      </c>
      <c r="O192" s="432">
        <f t="shared" si="185"/>
        <v>0</v>
      </c>
      <c r="P192" s="463">
        <f t="shared" si="186"/>
        <v>0</v>
      </c>
      <c r="Q192" s="462">
        <f>'PTRM input'!G286</f>
        <v>0</v>
      </c>
      <c r="R192" s="432">
        <f t="shared" si="187"/>
        <v>0</v>
      </c>
      <c r="S192" s="432">
        <f t="shared" si="188"/>
        <v>0</v>
      </c>
      <c r="T192" s="432">
        <f t="shared" si="189"/>
        <v>0</v>
      </c>
      <c r="U192" s="432">
        <f t="shared" si="190"/>
        <v>0</v>
      </c>
      <c r="V192" s="463">
        <f t="shared" si="191"/>
        <v>0</v>
      </c>
      <c r="W192" s="462">
        <f t="shared" si="192"/>
        <v>0</v>
      </c>
      <c r="X192" s="432">
        <f t="shared" si="193"/>
        <v>0</v>
      </c>
      <c r="Y192" s="432">
        <f t="shared" si="194"/>
        <v>0</v>
      </c>
      <c r="Z192" s="432">
        <f t="shared" si="195"/>
        <v>0</v>
      </c>
      <c r="AA192" s="463">
        <f t="shared" si="196"/>
        <v>0</v>
      </c>
      <c r="AB192" s="462">
        <f>'PTRM input'!H286</f>
        <v>0</v>
      </c>
      <c r="AC192" s="432">
        <f t="shared" si="197"/>
        <v>0</v>
      </c>
      <c r="AD192" s="432">
        <f t="shared" si="198"/>
        <v>0</v>
      </c>
      <c r="AE192" s="432">
        <f t="shared" si="199"/>
        <v>0</v>
      </c>
      <c r="AF192" s="432">
        <f t="shared" si="200"/>
        <v>0</v>
      </c>
      <c r="AG192" s="463">
        <f t="shared" si="201"/>
        <v>0</v>
      </c>
      <c r="AH192" s="462">
        <f t="shared" si="202"/>
        <v>0</v>
      </c>
      <c r="AI192" s="432">
        <f t="shared" si="203"/>
        <v>0</v>
      </c>
      <c r="AJ192" s="432">
        <f t="shared" si="204"/>
        <v>0</v>
      </c>
      <c r="AK192" s="432">
        <f t="shared" si="205"/>
        <v>0</v>
      </c>
      <c r="AL192" s="463">
        <f t="shared" si="206"/>
        <v>0</v>
      </c>
      <c r="AM192" s="462">
        <f>'PTRM input'!I286</f>
        <v>0</v>
      </c>
      <c r="AN192" s="432">
        <f t="shared" si="207"/>
        <v>0</v>
      </c>
      <c r="AO192" s="432">
        <f t="shared" si="208"/>
        <v>0</v>
      </c>
      <c r="AP192" s="432">
        <f t="shared" si="209"/>
        <v>0</v>
      </c>
      <c r="AQ192" s="432">
        <f t="shared" si="210"/>
        <v>0</v>
      </c>
      <c r="AR192" s="463">
        <f t="shared" si="211"/>
        <v>0</v>
      </c>
      <c r="AS192" s="462">
        <f t="shared" si="212"/>
        <v>0</v>
      </c>
      <c r="AT192" s="432">
        <f t="shared" si="213"/>
        <v>0</v>
      </c>
      <c r="AU192" s="432">
        <f t="shared" si="214"/>
        <v>0</v>
      </c>
      <c r="AV192" s="432">
        <f t="shared" si="215"/>
        <v>0</v>
      </c>
      <c r="AW192" s="463">
        <f t="shared" si="216"/>
        <v>0</v>
      </c>
      <c r="AX192" s="462">
        <f>'PTRM input'!J286</f>
        <v>0</v>
      </c>
      <c r="AY192" s="432">
        <f t="shared" si="217"/>
        <v>0</v>
      </c>
      <c r="AZ192" s="432">
        <f t="shared" si="218"/>
        <v>0</v>
      </c>
      <c r="BA192" s="432">
        <f t="shared" si="219"/>
        <v>0</v>
      </c>
      <c r="BB192" s="432">
        <f t="shared" si="220"/>
        <v>0</v>
      </c>
      <c r="BC192" s="463">
        <f t="shared" si="221"/>
        <v>0</v>
      </c>
      <c r="BD192" s="462">
        <f t="shared" si="222"/>
        <v>0</v>
      </c>
      <c r="BE192" s="432">
        <f t="shared" si="223"/>
        <v>0</v>
      </c>
      <c r="BF192" s="432">
        <f t="shared" si="224"/>
        <v>0</v>
      </c>
      <c r="BG192" s="432">
        <f t="shared" si="225"/>
        <v>0</v>
      </c>
      <c r="BH192" s="463">
        <f t="shared" si="226"/>
        <v>0</v>
      </c>
      <c r="BI192" s="462">
        <f>'PTRM input'!K286</f>
        <v>0</v>
      </c>
      <c r="BJ192" s="432">
        <f t="shared" si="227"/>
        <v>0</v>
      </c>
      <c r="BK192" s="432">
        <f t="shared" si="228"/>
        <v>0</v>
      </c>
      <c r="BL192" s="432">
        <f t="shared" si="229"/>
        <v>0</v>
      </c>
      <c r="BM192" s="432">
        <f t="shared" si="230"/>
        <v>0</v>
      </c>
      <c r="BN192" s="463">
        <f t="shared" si="231"/>
        <v>0</v>
      </c>
      <c r="BO192" s="462">
        <f t="shared" si="232"/>
        <v>0</v>
      </c>
      <c r="BP192" s="432">
        <f t="shared" si="233"/>
        <v>0</v>
      </c>
      <c r="BQ192" s="432">
        <f t="shared" si="234"/>
        <v>0</v>
      </c>
      <c r="BR192" s="432">
        <f t="shared" si="235"/>
        <v>0</v>
      </c>
      <c r="BS192" s="463">
        <f t="shared" si="236"/>
        <v>0</v>
      </c>
      <c r="BT192" s="462">
        <f>'PTRM input'!L286</f>
        <v>0</v>
      </c>
      <c r="BU192" s="432">
        <f t="shared" si="237"/>
        <v>0</v>
      </c>
      <c r="BV192" s="432">
        <f t="shared" si="238"/>
        <v>0</v>
      </c>
      <c r="BW192" s="432">
        <f t="shared" si="239"/>
        <v>0</v>
      </c>
      <c r="BX192" s="432">
        <f t="shared" si="240"/>
        <v>0</v>
      </c>
      <c r="BY192" s="463">
        <f t="shared" si="241"/>
        <v>0</v>
      </c>
      <c r="BZ192" s="462">
        <f t="shared" si="242"/>
        <v>0</v>
      </c>
      <c r="CA192" s="432">
        <f t="shared" si="243"/>
        <v>0</v>
      </c>
      <c r="CB192" s="432">
        <f t="shared" si="244"/>
        <v>0</v>
      </c>
      <c r="CC192" s="432">
        <f t="shared" si="245"/>
        <v>0</v>
      </c>
      <c r="CD192" s="463">
        <f t="shared" si="246"/>
        <v>0</v>
      </c>
      <c r="CE192" s="462">
        <f>'PTRM input'!M286</f>
        <v>0</v>
      </c>
      <c r="CF192" s="432">
        <f t="shared" si="247"/>
        <v>0</v>
      </c>
      <c r="CG192" s="432">
        <f t="shared" si="248"/>
        <v>0</v>
      </c>
      <c r="CH192" s="432">
        <f t="shared" si="249"/>
        <v>0</v>
      </c>
      <c r="CI192" s="432">
        <f t="shared" si="250"/>
        <v>0</v>
      </c>
      <c r="CJ192" s="463">
        <f t="shared" si="251"/>
        <v>0</v>
      </c>
      <c r="CK192" s="462">
        <f t="shared" si="252"/>
        <v>0</v>
      </c>
      <c r="CL192" s="432">
        <f t="shared" si="253"/>
        <v>0</v>
      </c>
      <c r="CM192" s="432">
        <f t="shared" si="254"/>
        <v>0</v>
      </c>
      <c r="CN192" s="432">
        <f t="shared" si="255"/>
        <v>0</v>
      </c>
      <c r="CO192" s="463">
        <f t="shared" si="256"/>
        <v>0</v>
      </c>
      <c r="CP192" s="462">
        <f>'PTRM input'!N286</f>
        <v>0</v>
      </c>
      <c r="CQ192" s="432">
        <f t="shared" si="257"/>
        <v>0</v>
      </c>
      <c r="CR192" s="432">
        <f t="shared" si="258"/>
        <v>0</v>
      </c>
      <c r="CS192" s="432">
        <f t="shared" si="259"/>
        <v>0</v>
      </c>
      <c r="CT192" s="432">
        <f t="shared" si="260"/>
        <v>0</v>
      </c>
      <c r="CU192" s="463">
        <f t="shared" si="261"/>
        <v>0</v>
      </c>
      <c r="CV192" s="462">
        <f t="shared" si="262"/>
        <v>0</v>
      </c>
      <c r="CW192" s="432">
        <f t="shared" si="263"/>
        <v>0</v>
      </c>
      <c r="CX192" s="432">
        <f t="shared" si="264"/>
        <v>0</v>
      </c>
      <c r="CY192" s="432">
        <f t="shared" si="265"/>
        <v>0</v>
      </c>
      <c r="CZ192" s="463">
        <f t="shared" si="266"/>
        <v>0</v>
      </c>
      <c r="DA192" s="462">
        <f>'PTRM input'!O286</f>
        <v>0</v>
      </c>
      <c r="DB192" s="432">
        <f t="shared" si="267"/>
        <v>0</v>
      </c>
      <c r="DC192" s="432">
        <f t="shared" si="268"/>
        <v>0</v>
      </c>
      <c r="DD192" s="432">
        <f t="shared" si="269"/>
        <v>0</v>
      </c>
      <c r="DE192" s="432">
        <f t="shared" si="270"/>
        <v>0</v>
      </c>
      <c r="DF192" s="463">
        <f t="shared" si="271"/>
        <v>0</v>
      </c>
      <c r="DG192" s="462">
        <f t="shared" si="272"/>
        <v>0</v>
      </c>
      <c r="DH192" s="432">
        <f t="shared" si="273"/>
        <v>0</v>
      </c>
      <c r="DI192" s="432">
        <f t="shared" si="274"/>
        <v>0</v>
      </c>
      <c r="DJ192" s="432">
        <f t="shared" si="275"/>
        <v>0</v>
      </c>
      <c r="DK192" s="463">
        <f t="shared" si="276"/>
        <v>0</v>
      </c>
      <c r="DL192" s="462">
        <f>'PTRM input'!P286</f>
        <v>0</v>
      </c>
      <c r="DM192" s="432">
        <f t="shared" si="277"/>
        <v>0</v>
      </c>
      <c r="DN192" s="432">
        <f t="shared" si="278"/>
        <v>0</v>
      </c>
      <c r="DO192" s="432">
        <f t="shared" si="279"/>
        <v>0</v>
      </c>
      <c r="DP192" s="432">
        <f t="shared" si="280"/>
        <v>0</v>
      </c>
      <c r="DQ192" s="463">
        <f t="shared" si="281"/>
        <v>0</v>
      </c>
      <c r="DR192" s="462">
        <f t="shared" si="282"/>
        <v>0</v>
      </c>
      <c r="DS192" s="432">
        <f t="shared" si="283"/>
        <v>0</v>
      </c>
      <c r="DT192" s="432">
        <f t="shared" si="284"/>
        <v>0</v>
      </c>
      <c r="DU192" s="432">
        <f t="shared" si="285"/>
        <v>0</v>
      </c>
      <c r="DV192" s="463">
        <f t="shared" si="286"/>
        <v>0</v>
      </c>
      <c r="DW192" s="462">
        <f>'PTRM input'!Q286</f>
        <v>0</v>
      </c>
      <c r="DX192" s="432">
        <f t="shared" si="287"/>
        <v>0</v>
      </c>
      <c r="DY192" s="432">
        <f t="shared" si="288"/>
        <v>0</v>
      </c>
      <c r="DZ192" s="432">
        <f t="shared" si="289"/>
        <v>0</v>
      </c>
      <c r="EA192" s="432">
        <f t="shared" si="290"/>
        <v>0</v>
      </c>
      <c r="EB192" s="463">
        <f t="shared" si="291"/>
        <v>0</v>
      </c>
      <c r="EC192" s="462">
        <f t="shared" si="292"/>
        <v>0</v>
      </c>
      <c r="ED192" s="432">
        <f t="shared" si="293"/>
        <v>0</v>
      </c>
      <c r="EE192" s="432">
        <f t="shared" si="294"/>
        <v>0</v>
      </c>
      <c r="EF192" s="432">
        <f t="shared" si="295"/>
        <v>0</v>
      </c>
      <c r="EG192" s="463">
        <f t="shared" si="296"/>
        <v>0</v>
      </c>
      <c r="EH192" s="462">
        <f>'PTRM input'!R286</f>
        <v>0</v>
      </c>
      <c r="EI192" s="432">
        <f t="shared" si="297"/>
        <v>0</v>
      </c>
      <c r="EJ192" s="432">
        <f t="shared" si="298"/>
        <v>0</v>
      </c>
      <c r="EK192" s="432">
        <f t="shared" si="299"/>
        <v>0</v>
      </c>
      <c r="EL192" s="432">
        <f t="shared" si="300"/>
        <v>0</v>
      </c>
      <c r="EM192" s="463">
        <f t="shared" si="301"/>
        <v>0</v>
      </c>
      <c r="EN192" s="462">
        <f t="shared" si="302"/>
        <v>0</v>
      </c>
      <c r="EO192" s="432">
        <f t="shared" si="303"/>
        <v>0</v>
      </c>
      <c r="EP192" s="432">
        <f t="shared" si="304"/>
        <v>0</v>
      </c>
      <c r="EQ192" s="432">
        <f t="shared" si="305"/>
        <v>0</v>
      </c>
      <c r="ER192" s="463">
        <f t="shared" si="306"/>
        <v>0</v>
      </c>
      <c r="ES192" s="462">
        <f>'PTRM input'!S286</f>
        <v>0</v>
      </c>
      <c r="ET192" s="432">
        <f t="shared" si="307"/>
        <v>0</v>
      </c>
      <c r="EU192" s="432">
        <f t="shared" si="308"/>
        <v>0</v>
      </c>
      <c r="EV192" s="432">
        <f t="shared" si="309"/>
        <v>0</v>
      </c>
      <c r="EW192" s="432">
        <f t="shared" si="310"/>
        <v>0</v>
      </c>
      <c r="EX192" s="463">
        <f t="shared" si="311"/>
        <v>0</v>
      </c>
      <c r="EY192" s="462">
        <f t="shared" si="312"/>
        <v>0</v>
      </c>
      <c r="EZ192" s="432">
        <f t="shared" si="313"/>
        <v>0</v>
      </c>
      <c r="FA192" s="432">
        <f t="shared" si="314"/>
        <v>0</v>
      </c>
      <c r="FB192" s="432">
        <f t="shared" si="315"/>
        <v>0</v>
      </c>
      <c r="FC192" s="463">
        <f t="shared" si="316"/>
        <v>0</v>
      </c>
      <c r="FD192" s="462">
        <f>'PTRM input'!T286</f>
        <v>0</v>
      </c>
      <c r="FE192" s="432">
        <f t="shared" si="317"/>
        <v>0</v>
      </c>
      <c r="FF192" s="432">
        <f t="shared" si="318"/>
        <v>0</v>
      </c>
      <c r="FG192" s="432">
        <f t="shared" si="319"/>
        <v>0</v>
      </c>
      <c r="FH192" s="432">
        <f t="shared" si="320"/>
        <v>0</v>
      </c>
      <c r="FI192" s="463">
        <f t="shared" si="321"/>
        <v>0</v>
      </c>
      <c r="FJ192" s="462">
        <f t="shared" si="322"/>
        <v>0</v>
      </c>
      <c r="FK192" s="432">
        <f t="shared" si="323"/>
        <v>0</v>
      </c>
      <c r="FL192" s="432">
        <f t="shared" si="324"/>
        <v>0</v>
      </c>
      <c r="FM192" s="432">
        <f t="shared" si="325"/>
        <v>0</v>
      </c>
      <c r="FN192" s="463">
        <f t="shared" si="326"/>
        <v>0</v>
      </c>
      <c r="FO192" s="462">
        <f>'PTRM input'!U286</f>
        <v>0</v>
      </c>
      <c r="FP192" s="432">
        <f t="shared" si="327"/>
        <v>0</v>
      </c>
      <c r="FQ192" s="432">
        <f t="shared" si="328"/>
        <v>0</v>
      </c>
      <c r="FR192" s="432">
        <f t="shared" si="329"/>
        <v>0</v>
      </c>
      <c r="FS192" s="432">
        <f t="shared" si="330"/>
        <v>0</v>
      </c>
      <c r="FT192" s="463">
        <f t="shared" si="331"/>
        <v>0</v>
      </c>
      <c r="FU192" s="462">
        <f t="shared" si="332"/>
        <v>0</v>
      </c>
      <c r="FV192" s="432">
        <f t="shared" si="333"/>
        <v>0</v>
      </c>
      <c r="FW192" s="432">
        <f t="shared" si="334"/>
        <v>0</v>
      </c>
      <c r="FX192" s="432">
        <f t="shared" si="335"/>
        <v>0</v>
      </c>
      <c r="FY192" s="463">
        <f t="shared" si="336"/>
        <v>0</v>
      </c>
      <c r="FZ192" s="462">
        <f>'PTRM input'!V286</f>
        <v>0</v>
      </c>
      <c r="GA192" s="432">
        <f t="shared" si="337"/>
        <v>0</v>
      </c>
      <c r="GB192" s="432">
        <f t="shared" si="338"/>
        <v>0</v>
      </c>
      <c r="GC192" s="432">
        <f t="shared" si="339"/>
        <v>0</v>
      </c>
      <c r="GD192" s="432">
        <f t="shared" si="340"/>
        <v>0</v>
      </c>
      <c r="GE192" s="463">
        <f t="shared" si="341"/>
        <v>0</v>
      </c>
      <c r="GF192" s="462">
        <f t="shared" si="342"/>
        <v>0</v>
      </c>
      <c r="GG192" s="432">
        <f t="shared" si="343"/>
        <v>0</v>
      </c>
      <c r="GH192" s="432">
        <f t="shared" si="344"/>
        <v>0</v>
      </c>
      <c r="GI192" s="432">
        <f t="shared" si="345"/>
        <v>0</v>
      </c>
      <c r="GJ192" s="463">
        <f t="shared" si="346"/>
        <v>0</v>
      </c>
    </row>
    <row r="193" spans="1:192" s="4" customFormat="1" outlineLevel="1">
      <c r="A193" s="764"/>
      <c r="B193" s="764"/>
      <c r="C193" s="764"/>
      <c r="D193" s="764"/>
      <c r="E193" s="748" t="str">
        <f t="shared" si="347"/>
        <v>New Tariff 3</v>
      </c>
      <c r="F193" s="462">
        <f>'PTRM input'!F287</f>
        <v>0</v>
      </c>
      <c r="G193" s="432">
        <f t="shared" si="348"/>
        <v>0</v>
      </c>
      <c r="H193" s="432">
        <f t="shared" si="178"/>
        <v>0</v>
      </c>
      <c r="I193" s="432">
        <f t="shared" si="179"/>
        <v>0</v>
      </c>
      <c r="J193" s="432">
        <f t="shared" si="180"/>
        <v>0</v>
      </c>
      <c r="K193" s="463">
        <f t="shared" si="181"/>
        <v>0</v>
      </c>
      <c r="L193" s="462">
        <f t="shared" si="182"/>
        <v>0</v>
      </c>
      <c r="M193" s="432">
        <f t="shared" si="183"/>
        <v>0</v>
      </c>
      <c r="N193" s="432">
        <f t="shared" si="184"/>
        <v>0</v>
      </c>
      <c r="O193" s="432">
        <f t="shared" si="185"/>
        <v>0</v>
      </c>
      <c r="P193" s="463">
        <f t="shared" si="186"/>
        <v>0</v>
      </c>
      <c r="Q193" s="462">
        <f>'PTRM input'!G287</f>
        <v>0</v>
      </c>
      <c r="R193" s="432">
        <f t="shared" si="187"/>
        <v>0</v>
      </c>
      <c r="S193" s="432">
        <f t="shared" si="188"/>
        <v>0</v>
      </c>
      <c r="T193" s="432">
        <f t="shared" si="189"/>
        <v>0</v>
      </c>
      <c r="U193" s="432">
        <f t="shared" si="190"/>
        <v>0</v>
      </c>
      <c r="V193" s="463">
        <f t="shared" si="191"/>
        <v>0</v>
      </c>
      <c r="W193" s="462">
        <f t="shared" si="192"/>
        <v>0</v>
      </c>
      <c r="X193" s="432">
        <f t="shared" si="193"/>
        <v>0</v>
      </c>
      <c r="Y193" s="432">
        <f t="shared" si="194"/>
        <v>0</v>
      </c>
      <c r="Z193" s="432">
        <f t="shared" si="195"/>
        <v>0</v>
      </c>
      <c r="AA193" s="463">
        <f t="shared" si="196"/>
        <v>0</v>
      </c>
      <c r="AB193" s="462">
        <f>'PTRM input'!H287</f>
        <v>0</v>
      </c>
      <c r="AC193" s="432">
        <f t="shared" si="197"/>
        <v>0</v>
      </c>
      <c r="AD193" s="432">
        <f t="shared" si="198"/>
        <v>0</v>
      </c>
      <c r="AE193" s="432">
        <f t="shared" si="199"/>
        <v>0</v>
      </c>
      <c r="AF193" s="432">
        <f t="shared" si="200"/>
        <v>0</v>
      </c>
      <c r="AG193" s="463">
        <f t="shared" si="201"/>
        <v>0</v>
      </c>
      <c r="AH193" s="462">
        <f t="shared" si="202"/>
        <v>0</v>
      </c>
      <c r="AI193" s="432">
        <f t="shared" si="203"/>
        <v>0</v>
      </c>
      <c r="AJ193" s="432">
        <f t="shared" si="204"/>
        <v>0</v>
      </c>
      <c r="AK193" s="432">
        <f t="shared" si="205"/>
        <v>0</v>
      </c>
      <c r="AL193" s="463">
        <f t="shared" si="206"/>
        <v>0</v>
      </c>
      <c r="AM193" s="462">
        <f>'PTRM input'!I287</f>
        <v>0</v>
      </c>
      <c r="AN193" s="432">
        <f t="shared" si="207"/>
        <v>0</v>
      </c>
      <c r="AO193" s="432">
        <f t="shared" si="208"/>
        <v>0</v>
      </c>
      <c r="AP193" s="432">
        <f t="shared" si="209"/>
        <v>0</v>
      </c>
      <c r="AQ193" s="432">
        <f t="shared" si="210"/>
        <v>0</v>
      </c>
      <c r="AR193" s="463">
        <f t="shared" si="211"/>
        <v>0</v>
      </c>
      <c r="AS193" s="462">
        <f t="shared" si="212"/>
        <v>0</v>
      </c>
      <c r="AT193" s="432">
        <f t="shared" si="213"/>
        <v>0</v>
      </c>
      <c r="AU193" s="432">
        <f t="shared" si="214"/>
        <v>0</v>
      </c>
      <c r="AV193" s="432">
        <f t="shared" si="215"/>
        <v>0</v>
      </c>
      <c r="AW193" s="463">
        <f t="shared" si="216"/>
        <v>0</v>
      </c>
      <c r="AX193" s="462">
        <f>'PTRM input'!J287</f>
        <v>0</v>
      </c>
      <c r="AY193" s="432">
        <f t="shared" si="217"/>
        <v>0</v>
      </c>
      <c r="AZ193" s="432">
        <f t="shared" si="218"/>
        <v>0</v>
      </c>
      <c r="BA193" s="432">
        <f t="shared" si="219"/>
        <v>0</v>
      </c>
      <c r="BB193" s="432">
        <f t="shared" si="220"/>
        <v>0</v>
      </c>
      <c r="BC193" s="463">
        <f t="shared" si="221"/>
        <v>0</v>
      </c>
      <c r="BD193" s="462">
        <f t="shared" si="222"/>
        <v>0</v>
      </c>
      <c r="BE193" s="432">
        <f t="shared" si="223"/>
        <v>0</v>
      </c>
      <c r="BF193" s="432">
        <f t="shared" si="224"/>
        <v>0</v>
      </c>
      <c r="BG193" s="432">
        <f t="shared" si="225"/>
        <v>0</v>
      </c>
      <c r="BH193" s="463">
        <f t="shared" si="226"/>
        <v>0</v>
      </c>
      <c r="BI193" s="462">
        <f>'PTRM input'!K287</f>
        <v>0</v>
      </c>
      <c r="BJ193" s="432">
        <f t="shared" si="227"/>
        <v>0</v>
      </c>
      <c r="BK193" s="432">
        <f t="shared" si="228"/>
        <v>0</v>
      </c>
      <c r="BL193" s="432">
        <f t="shared" si="229"/>
        <v>0</v>
      </c>
      <c r="BM193" s="432">
        <f t="shared" si="230"/>
        <v>0</v>
      </c>
      <c r="BN193" s="463">
        <f t="shared" si="231"/>
        <v>0</v>
      </c>
      <c r="BO193" s="462">
        <f t="shared" si="232"/>
        <v>0</v>
      </c>
      <c r="BP193" s="432">
        <f t="shared" si="233"/>
        <v>0</v>
      </c>
      <c r="BQ193" s="432">
        <f t="shared" si="234"/>
        <v>0</v>
      </c>
      <c r="BR193" s="432">
        <f t="shared" si="235"/>
        <v>0</v>
      </c>
      <c r="BS193" s="463">
        <f t="shared" si="236"/>
        <v>0</v>
      </c>
      <c r="BT193" s="462">
        <f>'PTRM input'!L287</f>
        <v>0</v>
      </c>
      <c r="BU193" s="432">
        <f t="shared" si="237"/>
        <v>0</v>
      </c>
      <c r="BV193" s="432">
        <f t="shared" si="238"/>
        <v>0</v>
      </c>
      <c r="BW193" s="432">
        <f t="shared" si="239"/>
        <v>0</v>
      </c>
      <c r="BX193" s="432">
        <f t="shared" si="240"/>
        <v>0</v>
      </c>
      <c r="BY193" s="463">
        <f t="shared" si="241"/>
        <v>0</v>
      </c>
      <c r="BZ193" s="462">
        <f t="shared" si="242"/>
        <v>0</v>
      </c>
      <c r="CA193" s="432">
        <f t="shared" si="243"/>
        <v>0</v>
      </c>
      <c r="CB193" s="432">
        <f t="shared" si="244"/>
        <v>0</v>
      </c>
      <c r="CC193" s="432">
        <f t="shared" si="245"/>
        <v>0</v>
      </c>
      <c r="CD193" s="463">
        <f t="shared" si="246"/>
        <v>0</v>
      </c>
      <c r="CE193" s="462">
        <f>'PTRM input'!M287</f>
        <v>0</v>
      </c>
      <c r="CF193" s="432">
        <f t="shared" si="247"/>
        <v>0</v>
      </c>
      <c r="CG193" s="432">
        <f t="shared" si="248"/>
        <v>0</v>
      </c>
      <c r="CH193" s="432">
        <f t="shared" si="249"/>
        <v>0</v>
      </c>
      <c r="CI193" s="432">
        <f t="shared" si="250"/>
        <v>0</v>
      </c>
      <c r="CJ193" s="463">
        <f t="shared" si="251"/>
        <v>0</v>
      </c>
      <c r="CK193" s="462">
        <f t="shared" si="252"/>
        <v>0</v>
      </c>
      <c r="CL193" s="432">
        <f t="shared" si="253"/>
        <v>0</v>
      </c>
      <c r="CM193" s="432">
        <f t="shared" si="254"/>
        <v>0</v>
      </c>
      <c r="CN193" s="432">
        <f t="shared" si="255"/>
        <v>0</v>
      </c>
      <c r="CO193" s="463">
        <f t="shared" si="256"/>
        <v>0</v>
      </c>
      <c r="CP193" s="462">
        <f>'PTRM input'!N287</f>
        <v>0</v>
      </c>
      <c r="CQ193" s="432">
        <f t="shared" si="257"/>
        <v>0</v>
      </c>
      <c r="CR193" s="432">
        <f t="shared" si="258"/>
        <v>0</v>
      </c>
      <c r="CS193" s="432">
        <f t="shared" si="259"/>
        <v>0</v>
      </c>
      <c r="CT193" s="432">
        <f t="shared" si="260"/>
        <v>0</v>
      </c>
      <c r="CU193" s="463">
        <f t="shared" si="261"/>
        <v>0</v>
      </c>
      <c r="CV193" s="462">
        <f t="shared" si="262"/>
        <v>0</v>
      </c>
      <c r="CW193" s="432">
        <f t="shared" si="263"/>
        <v>0</v>
      </c>
      <c r="CX193" s="432">
        <f t="shared" si="264"/>
        <v>0</v>
      </c>
      <c r="CY193" s="432">
        <f t="shared" si="265"/>
        <v>0</v>
      </c>
      <c r="CZ193" s="463">
        <f t="shared" si="266"/>
        <v>0</v>
      </c>
      <c r="DA193" s="462">
        <f>'PTRM input'!O287</f>
        <v>0</v>
      </c>
      <c r="DB193" s="432">
        <f t="shared" si="267"/>
        <v>0</v>
      </c>
      <c r="DC193" s="432">
        <f t="shared" si="268"/>
        <v>0</v>
      </c>
      <c r="DD193" s="432">
        <f t="shared" si="269"/>
        <v>0</v>
      </c>
      <c r="DE193" s="432">
        <f t="shared" si="270"/>
        <v>0</v>
      </c>
      <c r="DF193" s="463">
        <f t="shared" si="271"/>
        <v>0</v>
      </c>
      <c r="DG193" s="462">
        <f t="shared" si="272"/>
        <v>0</v>
      </c>
      <c r="DH193" s="432">
        <f t="shared" si="273"/>
        <v>0</v>
      </c>
      <c r="DI193" s="432">
        <f t="shared" si="274"/>
        <v>0</v>
      </c>
      <c r="DJ193" s="432">
        <f t="shared" si="275"/>
        <v>0</v>
      </c>
      <c r="DK193" s="463">
        <f t="shared" si="276"/>
        <v>0</v>
      </c>
      <c r="DL193" s="462">
        <f>'PTRM input'!P287</f>
        <v>0</v>
      </c>
      <c r="DM193" s="432">
        <f t="shared" si="277"/>
        <v>0</v>
      </c>
      <c r="DN193" s="432">
        <f t="shared" si="278"/>
        <v>0</v>
      </c>
      <c r="DO193" s="432">
        <f t="shared" si="279"/>
        <v>0</v>
      </c>
      <c r="DP193" s="432">
        <f t="shared" si="280"/>
        <v>0</v>
      </c>
      <c r="DQ193" s="463">
        <f t="shared" si="281"/>
        <v>0</v>
      </c>
      <c r="DR193" s="462">
        <f t="shared" si="282"/>
        <v>0</v>
      </c>
      <c r="DS193" s="432">
        <f t="shared" si="283"/>
        <v>0</v>
      </c>
      <c r="DT193" s="432">
        <f t="shared" si="284"/>
        <v>0</v>
      </c>
      <c r="DU193" s="432">
        <f t="shared" si="285"/>
        <v>0</v>
      </c>
      <c r="DV193" s="463">
        <f t="shared" si="286"/>
        <v>0</v>
      </c>
      <c r="DW193" s="462">
        <f>'PTRM input'!Q287</f>
        <v>0</v>
      </c>
      <c r="DX193" s="432">
        <f t="shared" si="287"/>
        <v>0</v>
      </c>
      <c r="DY193" s="432">
        <f t="shared" si="288"/>
        <v>0</v>
      </c>
      <c r="DZ193" s="432">
        <f t="shared" si="289"/>
        <v>0</v>
      </c>
      <c r="EA193" s="432">
        <f t="shared" si="290"/>
        <v>0</v>
      </c>
      <c r="EB193" s="463">
        <f t="shared" si="291"/>
        <v>0</v>
      </c>
      <c r="EC193" s="462">
        <f t="shared" si="292"/>
        <v>0</v>
      </c>
      <c r="ED193" s="432">
        <f t="shared" si="293"/>
        <v>0</v>
      </c>
      <c r="EE193" s="432">
        <f t="shared" si="294"/>
        <v>0</v>
      </c>
      <c r="EF193" s="432">
        <f t="shared" si="295"/>
        <v>0</v>
      </c>
      <c r="EG193" s="463">
        <f t="shared" si="296"/>
        <v>0</v>
      </c>
      <c r="EH193" s="462">
        <f>'PTRM input'!R287</f>
        <v>0</v>
      </c>
      <c r="EI193" s="432">
        <f t="shared" si="297"/>
        <v>0</v>
      </c>
      <c r="EJ193" s="432">
        <f t="shared" si="298"/>
        <v>0</v>
      </c>
      <c r="EK193" s="432">
        <f t="shared" si="299"/>
        <v>0</v>
      </c>
      <c r="EL193" s="432">
        <f t="shared" si="300"/>
        <v>0</v>
      </c>
      <c r="EM193" s="463">
        <f t="shared" si="301"/>
        <v>0</v>
      </c>
      <c r="EN193" s="462">
        <f t="shared" si="302"/>
        <v>0</v>
      </c>
      <c r="EO193" s="432">
        <f t="shared" si="303"/>
        <v>0</v>
      </c>
      <c r="EP193" s="432">
        <f t="shared" si="304"/>
        <v>0</v>
      </c>
      <c r="EQ193" s="432">
        <f t="shared" si="305"/>
        <v>0</v>
      </c>
      <c r="ER193" s="463">
        <f t="shared" si="306"/>
        <v>0</v>
      </c>
      <c r="ES193" s="462">
        <f>'PTRM input'!S287</f>
        <v>0</v>
      </c>
      <c r="ET193" s="432">
        <f t="shared" si="307"/>
        <v>0</v>
      </c>
      <c r="EU193" s="432">
        <f t="shared" si="308"/>
        <v>0</v>
      </c>
      <c r="EV193" s="432">
        <f t="shared" si="309"/>
        <v>0</v>
      </c>
      <c r="EW193" s="432">
        <f t="shared" si="310"/>
        <v>0</v>
      </c>
      <c r="EX193" s="463">
        <f t="shared" si="311"/>
        <v>0</v>
      </c>
      <c r="EY193" s="462">
        <f t="shared" si="312"/>
        <v>0</v>
      </c>
      <c r="EZ193" s="432">
        <f t="shared" si="313"/>
        <v>0</v>
      </c>
      <c r="FA193" s="432">
        <f t="shared" si="314"/>
        <v>0</v>
      </c>
      <c r="FB193" s="432">
        <f t="shared" si="315"/>
        <v>0</v>
      </c>
      <c r="FC193" s="463">
        <f t="shared" si="316"/>
        <v>0</v>
      </c>
      <c r="FD193" s="462">
        <f>'PTRM input'!T287</f>
        <v>0</v>
      </c>
      <c r="FE193" s="432">
        <f t="shared" si="317"/>
        <v>0</v>
      </c>
      <c r="FF193" s="432">
        <f t="shared" si="318"/>
        <v>0</v>
      </c>
      <c r="FG193" s="432">
        <f t="shared" si="319"/>
        <v>0</v>
      </c>
      <c r="FH193" s="432">
        <f t="shared" si="320"/>
        <v>0</v>
      </c>
      <c r="FI193" s="463">
        <f t="shared" si="321"/>
        <v>0</v>
      </c>
      <c r="FJ193" s="462">
        <f t="shared" si="322"/>
        <v>0</v>
      </c>
      <c r="FK193" s="432">
        <f t="shared" si="323"/>
        <v>0</v>
      </c>
      <c r="FL193" s="432">
        <f t="shared" si="324"/>
        <v>0</v>
      </c>
      <c r="FM193" s="432">
        <f t="shared" si="325"/>
        <v>0</v>
      </c>
      <c r="FN193" s="463">
        <f t="shared" si="326"/>
        <v>0</v>
      </c>
      <c r="FO193" s="462">
        <f>'PTRM input'!U287</f>
        <v>0</v>
      </c>
      <c r="FP193" s="432">
        <f t="shared" si="327"/>
        <v>0</v>
      </c>
      <c r="FQ193" s="432">
        <f t="shared" si="328"/>
        <v>0</v>
      </c>
      <c r="FR193" s="432">
        <f t="shared" si="329"/>
        <v>0</v>
      </c>
      <c r="FS193" s="432">
        <f t="shared" si="330"/>
        <v>0</v>
      </c>
      <c r="FT193" s="463">
        <f t="shared" si="331"/>
        <v>0</v>
      </c>
      <c r="FU193" s="462">
        <f t="shared" si="332"/>
        <v>0</v>
      </c>
      <c r="FV193" s="432">
        <f t="shared" si="333"/>
        <v>0</v>
      </c>
      <c r="FW193" s="432">
        <f t="shared" si="334"/>
        <v>0</v>
      </c>
      <c r="FX193" s="432">
        <f t="shared" si="335"/>
        <v>0</v>
      </c>
      <c r="FY193" s="463">
        <f t="shared" si="336"/>
        <v>0</v>
      </c>
      <c r="FZ193" s="462">
        <f>'PTRM input'!V287</f>
        <v>0</v>
      </c>
      <c r="GA193" s="432">
        <f t="shared" si="337"/>
        <v>0</v>
      </c>
      <c r="GB193" s="432">
        <f t="shared" si="338"/>
        <v>0</v>
      </c>
      <c r="GC193" s="432">
        <f t="shared" si="339"/>
        <v>0</v>
      </c>
      <c r="GD193" s="432">
        <f t="shared" si="340"/>
        <v>0</v>
      </c>
      <c r="GE193" s="463">
        <f t="shared" si="341"/>
        <v>0</v>
      </c>
      <c r="GF193" s="462">
        <f t="shared" si="342"/>
        <v>0</v>
      </c>
      <c r="GG193" s="432">
        <f t="shared" si="343"/>
        <v>0</v>
      </c>
      <c r="GH193" s="432">
        <f t="shared" si="344"/>
        <v>0</v>
      </c>
      <c r="GI193" s="432">
        <f t="shared" si="345"/>
        <v>0</v>
      </c>
      <c r="GJ193" s="463">
        <f t="shared" si="346"/>
        <v>0</v>
      </c>
    </row>
    <row r="194" spans="1:192" s="4" customFormat="1" outlineLevel="1">
      <c r="A194" s="764"/>
      <c r="B194" s="764"/>
      <c r="C194" s="764"/>
      <c r="D194" s="764"/>
      <c r="E194" s="748" t="str">
        <f t="shared" si="347"/>
        <v>New Tariff 4</v>
      </c>
      <c r="F194" s="462">
        <f>'PTRM input'!F288</f>
        <v>0</v>
      </c>
      <c r="G194" s="432">
        <f t="shared" si="348"/>
        <v>0</v>
      </c>
      <c r="H194" s="432">
        <f t="shared" si="178"/>
        <v>0</v>
      </c>
      <c r="I194" s="432">
        <f t="shared" si="179"/>
        <v>0</v>
      </c>
      <c r="J194" s="432">
        <f t="shared" si="180"/>
        <v>0</v>
      </c>
      <c r="K194" s="463">
        <f t="shared" si="181"/>
        <v>0</v>
      </c>
      <c r="L194" s="462">
        <f t="shared" si="182"/>
        <v>0</v>
      </c>
      <c r="M194" s="432">
        <f t="shared" si="183"/>
        <v>0</v>
      </c>
      <c r="N194" s="432">
        <f t="shared" si="184"/>
        <v>0</v>
      </c>
      <c r="O194" s="432">
        <f t="shared" si="185"/>
        <v>0</v>
      </c>
      <c r="P194" s="463">
        <f t="shared" si="186"/>
        <v>0</v>
      </c>
      <c r="Q194" s="462">
        <f>'PTRM input'!G288</f>
        <v>0</v>
      </c>
      <c r="R194" s="432">
        <f t="shared" si="187"/>
        <v>0</v>
      </c>
      <c r="S194" s="432">
        <f t="shared" si="188"/>
        <v>0</v>
      </c>
      <c r="T194" s="432">
        <f t="shared" si="189"/>
        <v>0</v>
      </c>
      <c r="U194" s="432">
        <f t="shared" si="190"/>
        <v>0</v>
      </c>
      <c r="V194" s="463">
        <f t="shared" si="191"/>
        <v>0</v>
      </c>
      <c r="W194" s="462">
        <f t="shared" si="192"/>
        <v>0</v>
      </c>
      <c r="X194" s="432">
        <f t="shared" si="193"/>
        <v>0</v>
      </c>
      <c r="Y194" s="432">
        <f t="shared" si="194"/>
        <v>0</v>
      </c>
      <c r="Z194" s="432">
        <f t="shared" si="195"/>
        <v>0</v>
      </c>
      <c r="AA194" s="463">
        <f t="shared" si="196"/>
        <v>0</v>
      </c>
      <c r="AB194" s="462">
        <f>'PTRM input'!H288</f>
        <v>0</v>
      </c>
      <c r="AC194" s="432">
        <f t="shared" si="197"/>
        <v>0</v>
      </c>
      <c r="AD194" s="432">
        <f t="shared" si="198"/>
        <v>0</v>
      </c>
      <c r="AE194" s="432">
        <f t="shared" si="199"/>
        <v>0</v>
      </c>
      <c r="AF194" s="432">
        <f t="shared" si="200"/>
        <v>0</v>
      </c>
      <c r="AG194" s="463">
        <f t="shared" si="201"/>
        <v>0</v>
      </c>
      <c r="AH194" s="462">
        <f t="shared" si="202"/>
        <v>0</v>
      </c>
      <c r="AI194" s="432">
        <f t="shared" si="203"/>
        <v>0</v>
      </c>
      <c r="AJ194" s="432">
        <f t="shared" si="204"/>
        <v>0</v>
      </c>
      <c r="AK194" s="432">
        <f t="shared" si="205"/>
        <v>0</v>
      </c>
      <c r="AL194" s="463">
        <f t="shared" si="206"/>
        <v>0</v>
      </c>
      <c r="AM194" s="462">
        <f>'PTRM input'!I288</f>
        <v>0</v>
      </c>
      <c r="AN194" s="432">
        <f t="shared" si="207"/>
        <v>0</v>
      </c>
      <c r="AO194" s="432">
        <f t="shared" si="208"/>
        <v>0</v>
      </c>
      <c r="AP194" s="432">
        <f t="shared" si="209"/>
        <v>0</v>
      </c>
      <c r="AQ194" s="432">
        <f t="shared" si="210"/>
        <v>0</v>
      </c>
      <c r="AR194" s="463">
        <f t="shared" si="211"/>
        <v>0</v>
      </c>
      <c r="AS194" s="462">
        <f t="shared" si="212"/>
        <v>0</v>
      </c>
      <c r="AT194" s="432">
        <f t="shared" si="213"/>
        <v>0</v>
      </c>
      <c r="AU194" s="432">
        <f t="shared" si="214"/>
        <v>0</v>
      </c>
      <c r="AV194" s="432">
        <f t="shared" si="215"/>
        <v>0</v>
      </c>
      <c r="AW194" s="463">
        <f t="shared" si="216"/>
        <v>0</v>
      </c>
      <c r="AX194" s="462">
        <f>'PTRM input'!J288</f>
        <v>0</v>
      </c>
      <c r="AY194" s="432">
        <f t="shared" si="217"/>
        <v>0</v>
      </c>
      <c r="AZ194" s="432">
        <f t="shared" si="218"/>
        <v>0</v>
      </c>
      <c r="BA194" s="432">
        <f t="shared" si="219"/>
        <v>0</v>
      </c>
      <c r="BB194" s="432">
        <f t="shared" si="220"/>
        <v>0</v>
      </c>
      <c r="BC194" s="463">
        <f t="shared" si="221"/>
        <v>0</v>
      </c>
      <c r="BD194" s="462">
        <f t="shared" si="222"/>
        <v>0</v>
      </c>
      <c r="BE194" s="432">
        <f t="shared" si="223"/>
        <v>0</v>
      </c>
      <c r="BF194" s="432">
        <f t="shared" si="224"/>
        <v>0</v>
      </c>
      <c r="BG194" s="432">
        <f t="shared" si="225"/>
        <v>0</v>
      </c>
      <c r="BH194" s="463">
        <f t="shared" si="226"/>
        <v>0</v>
      </c>
      <c r="BI194" s="462">
        <f>'PTRM input'!K288</f>
        <v>0</v>
      </c>
      <c r="BJ194" s="432">
        <f t="shared" si="227"/>
        <v>0</v>
      </c>
      <c r="BK194" s="432">
        <f t="shared" si="228"/>
        <v>0</v>
      </c>
      <c r="BL194" s="432">
        <f t="shared" si="229"/>
        <v>0</v>
      </c>
      <c r="BM194" s="432">
        <f t="shared" si="230"/>
        <v>0</v>
      </c>
      <c r="BN194" s="463">
        <f t="shared" si="231"/>
        <v>0</v>
      </c>
      <c r="BO194" s="462">
        <f t="shared" si="232"/>
        <v>0</v>
      </c>
      <c r="BP194" s="432">
        <f t="shared" si="233"/>
        <v>0</v>
      </c>
      <c r="BQ194" s="432">
        <f t="shared" si="234"/>
        <v>0</v>
      </c>
      <c r="BR194" s="432">
        <f t="shared" si="235"/>
        <v>0</v>
      </c>
      <c r="BS194" s="463">
        <f t="shared" si="236"/>
        <v>0</v>
      </c>
      <c r="BT194" s="462">
        <f>'PTRM input'!L288</f>
        <v>0</v>
      </c>
      <c r="BU194" s="432">
        <f t="shared" si="237"/>
        <v>0</v>
      </c>
      <c r="BV194" s="432">
        <f t="shared" si="238"/>
        <v>0</v>
      </c>
      <c r="BW194" s="432">
        <f t="shared" si="239"/>
        <v>0</v>
      </c>
      <c r="BX194" s="432">
        <f t="shared" si="240"/>
        <v>0</v>
      </c>
      <c r="BY194" s="463">
        <f t="shared" si="241"/>
        <v>0</v>
      </c>
      <c r="BZ194" s="462">
        <f t="shared" si="242"/>
        <v>0</v>
      </c>
      <c r="CA194" s="432">
        <f t="shared" si="243"/>
        <v>0</v>
      </c>
      <c r="CB194" s="432">
        <f t="shared" si="244"/>
        <v>0</v>
      </c>
      <c r="CC194" s="432">
        <f t="shared" si="245"/>
        <v>0</v>
      </c>
      <c r="CD194" s="463">
        <f t="shared" si="246"/>
        <v>0</v>
      </c>
      <c r="CE194" s="462">
        <f>'PTRM input'!M288</f>
        <v>0</v>
      </c>
      <c r="CF194" s="432">
        <f t="shared" si="247"/>
        <v>0</v>
      </c>
      <c r="CG194" s="432">
        <f t="shared" si="248"/>
        <v>0</v>
      </c>
      <c r="CH194" s="432">
        <f t="shared" si="249"/>
        <v>0</v>
      </c>
      <c r="CI194" s="432">
        <f t="shared" si="250"/>
        <v>0</v>
      </c>
      <c r="CJ194" s="463">
        <f t="shared" si="251"/>
        <v>0</v>
      </c>
      <c r="CK194" s="462">
        <f t="shared" si="252"/>
        <v>0</v>
      </c>
      <c r="CL194" s="432">
        <f t="shared" si="253"/>
        <v>0</v>
      </c>
      <c r="CM194" s="432">
        <f t="shared" si="254"/>
        <v>0</v>
      </c>
      <c r="CN194" s="432">
        <f t="shared" si="255"/>
        <v>0</v>
      </c>
      <c r="CO194" s="463">
        <f t="shared" si="256"/>
        <v>0</v>
      </c>
      <c r="CP194" s="462">
        <f>'PTRM input'!N288</f>
        <v>0</v>
      </c>
      <c r="CQ194" s="432">
        <f t="shared" si="257"/>
        <v>0</v>
      </c>
      <c r="CR194" s="432">
        <f t="shared" si="258"/>
        <v>0</v>
      </c>
      <c r="CS194" s="432">
        <f t="shared" si="259"/>
        <v>0</v>
      </c>
      <c r="CT194" s="432">
        <f t="shared" si="260"/>
        <v>0</v>
      </c>
      <c r="CU194" s="463">
        <f t="shared" si="261"/>
        <v>0</v>
      </c>
      <c r="CV194" s="462">
        <f t="shared" si="262"/>
        <v>0</v>
      </c>
      <c r="CW194" s="432">
        <f t="shared" si="263"/>
        <v>0</v>
      </c>
      <c r="CX194" s="432">
        <f t="shared" si="264"/>
        <v>0</v>
      </c>
      <c r="CY194" s="432">
        <f t="shared" si="265"/>
        <v>0</v>
      </c>
      <c r="CZ194" s="463">
        <f t="shared" si="266"/>
        <v>0</v>
      </c>
      <c r="DA194" s="462">
        <f>'PTRM input'!O288</f>
        <v>0</v>
      </c>
      <c r="DB194" s="432">
        <f t="shared" si="267"/>
        <v>0</v>
      </c>
      <c r="DC194" s="432">
        <f t="shared" si="268"/>
        <v>0</v>
      </c>
      <c r="DD194" s="432">
        <f t="shared" si="269"/>
        <v>0</v>
      </c>
      <c r="DE194" s="432">
        <f t="shared" si="270"/>
        <v>0</v>
      </c>
      <c r="DF194" s="463">
        <f t="shared" si="271"/>
        <v>0</v>
      </c>
      <c r="DG194" s="462">
        <f t="shared" si="272"/>
        <v>0</v>
      </c>
      <c r="DH194" s="432">
        <f t="shared" si="273"/>
        <v>0</v>
      </c>
      <c r="DI194" s="432">
        <f t="shared" si="274"/>
        <v>0</v>
      </c>
      <c r="DJ194" s="432">
        <f t="shared" si="275"/>
        <v>0</v>
      </c>
      <c r="DK194" s="463">
        <f t="shared" si="276"/>
        <v>0</v>
      </c>
      <c r="DL194" s="462">
        <f>'PTRM input'!P288</f>
        <v>0</v>
      </c>
      <c r="DM194" s="432">
        <f t="shared" si="277"/>
        <v>0</v>
      </c>
      <c r="DN194" s="432">
        <f t="shared" si="278"/>
        <v>0</v>
      </c>
      <c r="DO194" s="432">
        <f t="shared" si="279"/>
        <v>0</v>
      </c>
      <c r="DP194" s="432">
        <f t="shared" si="280"/>
        <v>0</v>
      </c>
      <c r="DQ194" s="463">
        <f t="shared" si="281"/>
        <v>0</v>
      </c>
      <c r="DR194" s="462">
        <f t="shared" si="282"/>
        <v>0</v>
      </c>
      <c r="DS194" s="432">
        <f t="shared" si="283"/>
        <v>0</v>
      </c>
      <c r="DT194" s="432">
        <f t="shared" si="284"/>
        <v>0</v>
      </c>
      <c r="DU194" s="432">
        <f t="shared" si="285"/>
        <v>0</v>
      </c>
      <c r="DV194" s="463">
        <f t="shared" si="286"/>
        <v>0</v>
      </c>
      <c r="DW194" s="462">
        <f>'PTRM input'!Q288</f>
        <v>0</v>
      </c>
      <c r="DX194" s="432">
        <f t="shared" si="287"/>
        <v>0</v>
      </c>
      <c r="DY194" s="432">
        <f t="shared" si="288"/>
        <v>0</v>
      </c>
      <c r="DZ194" s="432">
        <f t="shared" si="289"/>
        <v>0</v>
      </c>
      <c r="EA194" s="432">
        <f t="shared" si="290"/>
        <v>0</v>
      </c>
      <c r="EB194" s="463">
        <f t="shared" si="291"/>
        <v>0</v>
      </c>
      <c r="EC194" s="462">
        <f t="shared" si="292"/>
        <v>0</v>
      </c>
      <c r="ED194" s="432">
        <f t="shared" si="293"/>
        <v>0</v>
      </c>
      <c r="EE194" s="432">
        <f t="shared" si="294"/>
        <v>0</v>
      </c>
      <c r="EF194" s="432">
        <f t="shared" si="295"/>
        <v>0</v>
      </c>
      <c r="EG194" s="463">
        <f t="shared" si="296"/>
        <v>0</v>
      </c>
      <c r="EH194" s="462">
        <f>'PTRM input'!R288</f>
        <v>0</v>
      </c>
      <c r="EI194" s="432">
        <f t="shared" si="297"/>
        <v>0</v>
      </c>
      <c r="EJ194" s="432">
        <f t="shared" si="298"/>
        <v>0</v>
      </c>
      <c r="EK194" s="432">
        <f t="shared" si="299"/>
        <v>0</v>
      </c>
      <c r="EL194" s="432">
        <f t="shared" si="300"/>
        <v>0</v>
      </c>
      <c r="EM194" s="463">
        <f t="shared" si="301"/>
        <v>0</v>
      </c>
      <c r="EN194" s="462">
        <f t="shared" si="302"/>
        <v>0</v>
      </c>
      <c r="EO194" s="432">
        <f t="shared" si="303"/>
        <v>0</v>
      </c>
      <c r="EP194" s="432">
        <f t="shared" si="304"/>
        <v>0</v>
      </c>
      <c r="EQ194" s="432">
        <f t="shared" si="305"/>
        <v>0</v>
      </c>
      <c r="ER194" s="463">
        <f t="shared" si="306"/>
        <v>0</v>
      </c>
      <c r="ES194" s="462">
        <f>'PTRM input'!S288</f>
        <v>0</v>
      </c>
      <c r="ET194" s="432">
        <f t="shared" si="307"/>
        <v>0</v>
      </c>
      <c r="EU194" s="432">
        <f t="shared" si="308"/>
        <v>0</v>
      </c>
      <c r="EV194" s="432">
        <f t="shared" si="309"/>
        <v>0</v>
      </c>
      <c r="EW194" s="432">
        <f t="shared" si="310"/>
        <v>0</v>
      </c>
      <c r="EX194" s="463">
        <f t="shared" si="311"/>
        <v>0</v>
      </c>
      <c r="EY194" s="462">
        <f t="shared" si="312"/>
        <v>0</v>
      </c>
      <c r="EZ194" s="432">
        <f t="shared" si="313"/>
        <v>0</v>
      </c>
      <c r="FA194" s="432">
        <f t="shared" si="314"/>
        <v>0</v>
      </c>
      <c r="FB194" s="432">
        <f t="shared" si="315"/>
        <v>0</v>
      </c>
      <c r="FC194" s="463">
        <f t="shared" si="316"/>
        <v>0</v>
      </c>
      <c r="FD194" s="462">
        <f>'PTRM input'!T288</f>
        <v>0</v>
      </c>
      <c r="FE194" s="432">
        <f t="shared" si="317"/>
        <v>0</v>
      </c>
      <c r="FF194" s="432">
        <f t="shared" si="318"/>
        <v>0</v>
      </c>
      <c r="FG194" s="432">
        <f t="shared" si="319"/>
        <v>0</v>
      </c>
      <c r="FH194" s="432">
        <f t="shared" si="320"/>
        <v>0</v>
      </c>
      <c r="FI194" s="463">
        <f t="shared" si="321"/>
        <v>0</v>
      </c>
      <c r="FJ194" s="462">
        <f t="shared" si="322"/>
        <v>0</v>
      </c>
      <c r="FK194" s="432">
        <f t="shared" si="323"/>
        <v>0</v>
      </c>
      <c r="FL194" s="432">
        <f t="shared" si="324"/>
        <v>0</v>
      </c>
      <c r="FM194" s="432">
        <f t="shared" si="325"/>
        <v>0</v>
      </c>
      <c r="FN194" s="463">
        <f t="shared" si="326"/>
        <v>0</v>
      </c>
      <c r="FO194" s="462">
        <f>'PTRM input'!U288</f>
        <v>0</v>
      </c>
      <c r="FP194" s="432">
        <f t="shared" si="327"/>
        <v>0</v>
      </c>
      <c r="FQ194" s="432">
        <f t="shared" si="328"/>
        <v>0</v>
      </c>
      <c r="FR194" s="432">
        <f t="shared" si="329"/>
        <v>0</v>
      </c>
      <c r="FS194" s="432">
        <f t="shared" si="330"/>
        <v>0</v>
      </c>
      <c r="FT194" s="463">
        <f t="shared" si="331"/>
        <v>0</v>
      </c>
      <c r="FU194" s="462">
        <f t="shared" si="332"/>
        <v>0</v>
      </c>
      <c r="FV194" s="432">
        <f t="shared" si="333"/>
        <v>0</v>
      </c>
      <c r="FW194" s="432">
        <f t="shared" si="334"/>
        <v>0</v>
      </c>
      <c r="FX194" s="432">
        <f t="shared" si="335"/>
        <v>0</v>
      </c>
      <c r="FY194" s="463">
        <f t="shared" si="336"/>
        <v>0</v>
      </c>
      <c r="FZ194" s="462">
        <f>'PTRM input'!V288</f>
        <v>0</v>
      </c>
      <c r="GA194" s="432">
        <f t="shared" si="337"/>
        <v>0</v>
      </c>
      <c r="GB194" s="432">
        <f t="shared" si="338"/>
        <v>0</v>
      </c>
      <c r="GC194" s="432">
        <f t="shared" si="339"/>
        <v>0</v>
      </c>
      <c r="GD194" s="432">
        <f t="shared" si="340"/>
        <v>0</v>
      </c>
      <c r="GE194" s="463">
        <f t="shared" si="341"/>
        <v>0</v>
      </c>
      <c r="GF194" s="462">
        <f t="shared" si="342"/>
        <v>0</v>
      </c>
      <c r="GG194" s="432">
        <f t="shared" si="343"/>
        <v>0</v>
      </c>
      <c r="GH194" s="432">
        <f t="shared" si="344"/>
        <v>0</v>
      </c>
      <c r="GI194" s="432">
        <f t="shared" si="345"/>
        <v>0</v>
      </c>
      <c r="GJ194" s="463">
        <f t="shared" si="346"/>
        <v>0</v>
      </c>
    </row>
    <row r="195" spans="1:192" s="4" customFormat="1" outlineLevel="1">
      <c r="A195" s="764"/>
      <c r="B195" s="764"/>
      <c r="C195" s="764"/>
      <c r="D195" s="764"/>
      <c r="E195" s="748" t="str">
        <f t="shared" si="347"/>
        <v>New Tariff 5</v>
      </c>
      <c r="F195" s="462">
        <f>'PTRM input'!F289</f>
        <v>0</v>
      </c>
      <c r="G195" s="432">
        <f t="shared" si="348"/>
        <v>0</v>
      </c>
      <c r="H195" s="432">
        <f t="shared" si="178"/>
        <v>0</v>
      </c>
      <c r="I195" s="432">
        <f t="shared" si="179"/>
        <v>0</v>
      </c>
      <c r="J195" s="432">
        <f t="shared" si="180"/>
        <v>0</v>
      </c>
      <c r="K195" s="463">
        <f t="shared" si="181"/>
        <v>0</v>
      </c>
      <c r="L195" s="462">
        <f t="shared" si="182"/>
        <v>0</v>
      </c>
      <c r="M195" s="432">
        <f t="shared" si="183"/>
        <v>0</v>
      </c>
      <c r="N195" s="432">
        <f t="shared" si="184"/>
        <v>0</v>
      </c>
      <c r="O195" s="432">
        <f t="shared" si="185"/>
        <v>0</v>
      </c>
      <c r="P195" s="463">
        <f t="shared" si="186"/>
        <v>0</v>
      </c>
      <c r="Q195" s="462">
        <f>'PTRM input'!G289</f>
        <v>0</v>
      </c>
      <c r="R195" s="432">
        <f t="shared" si="187"/>
        <v>0</v>
      </c>
      <c r="S195" s="432">
        <f t="shared" si="188"/>
        <v>0</v>
      </c>
      <c r="T195" s="432">
        <f t="shared" si="189"/>
        <v>0</v>
      </c>
      <c r="U195" s="432">
        <f t="shared" si="190"/>
        <v>0</v>
      </c>
      <c r="V195" s="463">
        <f t="shared" si="191"/>
        <v>0</v>
      </c>
      <c r="W195" s="462">
        <f t="shared" si="192"/>
        <v>0</v>
      </c>
      <c r="X195" s="432">
        <f t="shared" si="193"/>
        <v>0</v>
      </c>
      <c r="Y195" s="432">
        <f t="shared" si="194"/>
        <v>0</v>
      </c>
      <c r="Z195" s="432">
        <f t="shared" si="195"/>
        <v>0</v>
      </c>
      <c r="AA195" s="463">
        <f t="shared" si="196"/>
        <v>0</v>
      </c>
      <c r="AB195" s="462">
        <f>'PTRM input'!H289</f>
        <v>0</v>
      </c>
      <c r="AC195" s="432">
        <f t="shared" si="197"/>
        <v>0</v>
      </c>
      <c r="AD195" s="432">
        <f t="shared" si="198"/>
        <v>0</v>
      </c>
      <c r="AE195" s="432">
        <f t="shared" si="199"/>
        <v>0</v>
      </c>
      <c r="AF195" s="432">
        <f t="shared" si="200"/>
        <v>0</v>
      </c>
      <c r="AG195" s="463">
        <f t="shared" si="201"/>
        <v>0</v>
      </c>
      <c r="AH195" s="462">
        <f t="shared" si="202"/>
        <v>0</v>
      </c>
      <c r="AI195" s="432">
        <f t="shared" si="203"/>
        <v>0</v>
      </c>
      <c r="AJ195" s="432">
        <f t="shared" si="204"/>
        <v>0</v>
      </c>
      <c r="AK195" s="432">
        <f t="shared" si="205"/>
        <v>0</v>
      </c>
      <c r="AL195" s="463">
        <f t="shared" si="206"/>
        <v>0</v>
      </c>
      <c r="AM195" s="462">
        <f>'PTRM input'!I289</f>
        <v>0</v>
      </c>
      <c r="AN195" s="432">
        <f t="shared" si="207"/>
        <v>0</v>
      </c>
      <c r="AO195" s="432">
        <f t="shared" si="208"/>
        <v>0</v>
      </c>
      <c r="AP195" s="432">
        <f t="shared" si="209"/>
        <v>0</v>
      </c>
      <c r="AQ195" s="432">
        <f t="shared" si="210"/>
        <v>0</v>
      </c>
      <c r="AR195" s="463">
        <f t="shared" si="211"/>
        <v>0</v>
      </c>
      <c r="AS195" s="462">
        <f t="shared" si="212"/>
        <v>0</v>
      </c>
      <c r="AT195" s="432">
        <f t="shared" si="213"/>
        <v>0</v>
      </c>
      <c r="AU195" s="432">
        <f t="shared" si="214"/>
        <v>0</v>
      </c>
      <c r="AV195" s="432">
        <f t="shared" si="215"/>
        <v>0</v>
      </c>
      <c r="AW195" s="463">
        <f t="shared" si="216"/>
        <v>0</v>
      </c>
      <c r="AX195" s="462">
        <f>'PTRM input'!J289</f>
        <v>0</v>
      </c>
      <c r="AY195" s="432">
        <f t="shared" si="217"/>
        <v>0</v>
      </c>
      <c r="AZ195" s="432">
        <f t="shared" si="218"/>
        <v>0</v>
      </c>
      <c r="BA195" s="432">
        <f t="shared" si="219"/>
        <v>0</v>
      </c>
      <c r="BB195" s="432">
        <f t="shared" si="220"/>
        <v>0</v>
      </c>
      <c r="BC195" s="463">
        <f t="shared" si="221"/>
        <v>0</v>
      </c>
      <c r="BD195" s="462">
        <f t="shared" si="222"/>
        <v>0</v>
      </c>
      <c r="BE195" s="432">
        <f t="shared" si="223"/>
        <v>0</v>
      </c>
      <c r="BF195" s="432">
        <f t="shared" si="224"/>
        <v>0</v>
      </c>
      <c r="BG195" s="432">
        <f t="shared" si="225"/>
        <v>0</v>
      </c>
      <c r="BH195" s="463">
        <f t="shared" si="226"/>
        <v>0</v>
      </c>
      <c r="BI195" s="462">
        <f>'PTRM input'!K289</f>
        <v>0</v>
      </c>
      <c r="BJ195" s="432">
        <f t="shared" si="227"/>
        <v>0</v>
      </c>
      <c r="BK195" s="432">
        <f t="shared" si="228"/>
        <v>0</v>
      </c>
      <c r="BL195" s="432">
        <f t="shared" si="229"/>
        <v>0</v>
      </c>
      <c r="BM195" s="432">
        <f t="shared" si="230"/>
        <v>0</v>
      </c>
      <c r="BN195" s="463">
        <f t="shared" si="231"/>
        <v>0</v>
      </c>
      <c r="BO195" s="462">
        <f t="shared" si="232"/>
        <v>0</v>
      </c>
      <c r="BP195" s="432">
        <f t="shared" si="233"/>
        <v>0</v>
      </c>
      <c r="BQ195" s="432">
        <f t="shared" si="234"/>
        <v>0</v>
      </c>
      <c r="BR195" s="432">
        <f t="shared" si="235"/>
        <v>0</v>
      </c>
      <c r="BS195" s="463">
        <f t="shared" si="236"/>
        <v>0</v>
      </c>
      <c r="BT195" s="462">
        <f>'PTRM input'!L289</f>
        <v>0</v>
      </c>
      <c r="BU195" s="432">
        <f t="shared" si="237"/>
        <v>0</v>
      </c>
      <c r="BV195" s="432">
        <f t="shared" si="238"/>
        <v>0</v>
      </c>
      <c r="BW195" s="432">
        <f t="shared" si="239"/>
        <v>0</v>
      </c>
      <c r="BX195" s="432">
        <f t="shared" si="240"/>
        <v>0</v>
      </c>
      <c r="BY195" s="463">
        <f t="shared" si="241"/>
        <v>0</v>
      </c>
      <c r="BZ195" s="462">
        <f t="shared" si="242"/>
        <v>0</v>
      </c>
      <c r="CA195" s="432">
        <f t="shared" si="243"/>
        <v>0</v>
      </c>
      <c r="CB195" s="432">
        <f t="shared" si="244"/>
        <v>0</v>
      </c>
      <c r="CC195" s="432">
        <f t="shared" si="245"/>
        <v>0</v>
      </c>
      <c r="CD195" s="463">
        <f t="shared" si="246"/>
        <v>0</v>
      </c>
      <c r="CE195" s="462">
        <f>'PTRM input'!M289</f>
        <v>0</v>
      </c>
      <c r="CF195" s="432">
        <f t="shared" si="247"/>
        <v>0</v>
      </c>
      <c r="CG195" s="432">
        <f t="shared" si="248"/>
        <v>0</v>
      </c>
      <c r="CH195" s="432">
        <f t="shared" si="249"/>
        <v>0</v>
      </c>
      <c r="CI195" s="432">
        <f t="shared" si="250"/>
        <v>0</v>
      </c>
      <c r="CJ195" s="463">
        <f t="shared" si="251"/>
        <v>0</v>
      </c>
      <c r="CK195" s="462">
        <f t="shared" si="252"/>
        <v>0</v>
      </c>
      <c r="CL195" s="432">
        <f t="shared" si="253"/>
        <v>0</v>
      </c>
      <c r="CM195" s="432">
        <f t="shared" si="254"/>
        <v>0</v>
      </c>
      <c r="CN195" s="432">
        <f t="shared" si="255"/>
        <v>0</v>
      </c>
      <c r="CO195" s="463">
        <f t="shared" si="256"/>
        <v>0</v>
      </c>
      <c r="CP195" s="462">
        <f>'PTRM input'!N289</f>
        <v>0</v>
      </c>
      <c r="CQ195" s="432">
        <f t="shared" si="257"/>
        <v>0</v>
      </c>
      <c r="CR195" s="432">
        <f t="shared" si="258"/>
        <v>0</v>
      </c>
      <c r="CS195" s="432">
        <f t="shared" si="259"/>
        <v>0</v>
      </c>
      <c r="CT195" s="432">
        <f t="shared" si="260"/>
        <v>0</v>
      </c>
      <c r="CU195" s="463">
        <f t="shared" si="261"/>
        <v>0</v>
      </c>
      <c r="CV195" s="462">
        <f t="shared" si="262"/>
        <v>0</v>
      </c>
      <c r="CW195" s="432">
        <f t="shared" si="263"/>
        <v>0</v>
      </c>
      <c r="CX195" s="432">
        <f t="shared" si="264"/>
        <v>0</v>
      </c>
      <c r="CY195" s="432">
        <f t="shared" si="265"/>
        <v>0</v>
      </c>
      <c r="CZ195" s="463">
        <f t="shared" si="266"/>
        <v>0</v>
      </c>
      <c r="DA195" s="462">
        <f>'PTRM input'!O289</f>
        <v>0</v>
      </c>
      <c r="DB195" s="432">
        <f t="shared" si="267"/>
        <v>0</v>
      </c>
      <c r="DC195" s="432">
        <f t="shared" si="268"/>
        <v>0</v>
      </c>
      <c r="DD195" s="432">
        <f t="shared" si="269"/>
        <v>0</v>
      </c>
      <c r="DE195" s="432">
        <f t="shared" si="270"/>
        <v>0</v>
      </c>
      <c r="DF195" s="463">
        <f t="shared" si="271"/>
        <v>0</v>
      </c>
      <c r="DG195" s="462">
        <f t="shared" si="272"/>
        <v>0</v>
      </c>
      <c r="DH195" s="432">
        <f t="shared" si="273"/>
        <v>0</v>
      </c>
      <c r="DI195" s="432">
        <f t="shared" si="274"/>
        <v>0</v>
      </c>
      <c r="DJ195" s="432">
        <f t="shared" si="275"/>
        <v>0</v>
      </c>
      <c r="DK195" s="463">
        <f t="shared" si="276"/>
        <v>0</v>
      </c>
      <c r="DL195" s="462">
        <f>'PTRM input'!P289</f>
        <v>0</v>
      </c>
      <c r="DM195" s="432">
        <f t="shared" si="277"/>
        <v>0</v>
      </c>
      <c r="DN195" s="432">
        <f t="shared" si="278"/>
        <v>0</v>
      </c>
      <c r="DO195" s="432">
        <f t="shared" si="279"/>
        <v>0</v>
      </c>
      <c r="DP195" s="432">
        <f t="shared" si="280"/>
        <v>0</v>
      </c>
      <c r="DQ195" s="463">
        <f t="shared" si="281"/>
        <v>0</v>
      </c>
      <c r="DR195" s="462">
        <f t="shared" si="282"/>
        <v>0</v>
      </c>
      <c r="DS195" s="432">
        <f t="shared" si="283"/>
        <v>0</v>
      </c>
      <c r="DT195" s="432">
        <f t="shared" si="284"/>
        <v>0</v>
      </c>
      <c r="DU195" s="432">
        <f t="shared" si="285"/>
        <v>0</v>
      </c>
      <c r="DV195" s="463">
        <f t="shared" si="286"/>
        <v>0</v>
      </c>
      <c r="DW195" s="462">
        <f>'PTRM input'!Q289</f>
        <v>0</v>
      </c>
      <c r="DX195" s="432">
        <f t="shared" si="287"/>
        <v>0</v>
      </c>
      <c r="DY195" s="432">
        <f t="shared" si="288"/>
        <v>0</v>
      </c>
      <c r="DZ195" s="432">
        <f t="shared" si="289"/>
        <v>0</v>
      </c>
      <c r="EA195" s="432">
        <f t="shared" si="290"/>
        <v>0</v>
      </c>
      <c r="EB195" s="463">
        <f t="shared" si="291"/>
        <v>0</v>
      </c>
      <c r="EC195" s="462">
        <f t="shared" si="292"/>
        <v>0</v>
      </c>
      <c r="ED195" s="432">
        <f t="shared" si="293"/>
        <v>0</v>
      </c>
      <c r="EE195" s="432">
        <f t="shared" si="294"/>
        <v>0</v>
      </c>
      <c r="EF195" s="432">
        <f t="shared" si="295"/>
        <v>0</v>
      </c>
      <c r="EG195" s="463">
        <f t="shared" si="296"/>
        <v>0</v>
      </c>
      <c r="EH195" s="462">
        <f>'PTRM input'!R289</f>
        <v>0</v>
      </c>
      <c r="EI195" s="432">
        <f t="shared" si="297"/>
        <v>0</v>
      </c>
      <c r="EJ195" s="432">
        <f t="shared" si="298"/>
        <v>0</v>
      </c>
      <c r="EK195" s="432">
        <f t="shared" si="299"/>
        <v>0</v>
      </c>
      <c r="EL195" s="432">
        <f t="shared" si="300"/>
        <v>0</v>
      </c>
      <c r="EM195" s="463">
        <f t="shared" si="301"/>
        <v>0</v>
      </c>
      <c r="EN195" s="462">
        <f t="shared" si="302"/>
        <v>0</v>
      </c>
      <c r="EO195" s="432">
        <f t="shared" si="303"/>
        <v>0</v>
      </c>
      <c r="EP195" s="432">
        <f t="shared" si="304"/>
        <v>0</v>
      </c>
      <c r="EQ195" s="432">
        <f t="shared" si="305"/>
        <v>0</v>
      </c>
      <c r="ER195" s="463">
        <f t="shared" si="306"/>
        <v>0</v>
      </c>
      <c r="ES195" s="462">
        <f>'PTRM input'!S289</f>
        <v>0</v>
      </c>
      <c r="ET195" s="432">
        <f t="shared" si="307"/>
        <v>0</v>
      </c>
      <c r="EU195" s="432">
        <f t="shared" si="308"/>
        <v>0</v>
      </c>
      <c r="EV195" s="432">
        <f t="shared" si="309"/>
        <v>0</v>
      </c>
      <c r="EW195" s="432">
        <f t="shared" si="310"/>
        <v>0</v>
      </c>
      <c r="EX195" s="463">
        <f t="shared" si="311"/>
        <v>0</v>
      </c>
      <c r="EY195" s="462">
        <f t="shared" si="312"/>
        <v>0</v>
      </c>
      <c r="EZ195" s="432">
        <f t="shared" si="313"/>
        <v>0</v>
      </c>
      <c r="FA195" s="432">
        <f t="shared" si="314"/>
        <v>0</v>
      </c>
      <c r="FB195" s="432">
        <f t="shared" si="315"/>
        <v>0</v>
      </c>
      <c r="FC195" s="463">
        <f t="shared" si="316"/>
        <v>0</v>
      </c>
      <c r="FD195" s="462">
        <f>'PTRM input'!T289</f>
        <v>0</v>
      </c>
      <c r="FE195" s="432">
        <f t="shared" si="317"/>
        <v>0</v>
      </c>
      <c r="FF195" s="432">
        <f t="shared" si="318"/>
        <v>0</v>
      </c>
      <c r="FG195" s="432">
        <f t="shared" si="319"/>
        <v>0</v>
      </c>
      <c r="FH195" s="432">
        <f t="shared" si="320"/>
        <v>0</v>
      </c>
      <c r="FI195" s="463">
        <f t="shared" si="321"/>
        <v>0</v>
      </c>
      <c r="FJ195" s="462">
        <f t="shared" si="322"/>
        <v>0</v>
      </c>
      <c r="FK195" s="432">
        <f t="shared" si="323"/>
        <v>0</v>
      </c>
      <c r="FL195" s="432">
        <f t="shared" si="324"/>
        <v>0</v>
      </c>
      <c r="FM195" s="432">
        <f t="shared" si="325"/>
        <v>0</v>
      </c>
      <c r="FN195" s="463">
        <f t="shared" si="326"/>
        <v>0</v>
      </c>
      <c r="FO195" s="462">
        <f>'PTRM input'!U289</f>
        <v>0</v>
      </c>
      <c r="FP195" s="432">
        <f t="shared" si="327"/>
        <v>0</v>
      </c>
      <c r="FQ195" s="432">
        <f t="shared" si="328"/>
        <v>0</v>
      </c>
      <c r="FR195" s="432">
        <f t="shared" si="329"/>
        <v>0</v>
      </c>
      <c r="FS195" s="432">
        <f t="shared" si="330"/>
        <v>0</v>
      </c>
      <c r="FT195" s="463">
        <f t="shared" si="331"/>
        <v>0</v>
      </c>
      <c r="FU195" s="462">
        <f t="shared" si="332"/>
        <v>0</v>
      </c>
      <c r="FV195" s="432">
        <f t="shared" si="333"/>
        <v>0</v>
      </c>
      <c r="FW195" s="432">
        <f t="shared" si="334"/>
        <v>0</v>
      </c>
      <c r="FX195" s="432">
        <f t="shared" si="335"/>
        <v>0</v>
      </c>
      <c r="FY195" s="463">
        <f t="shared" si="336"/>
        <v>0</v>
      </c>
      <c r="FZ195" s="462">
        <f>'PTRM input'!V289</f>
        <v>0</v>
      </c>
      <c r="GA195" s="432">
        <f t="shared" si="337"/>
        <v>0</v>
      </c>
      <c r="GB195" s="432">
        <f t="shared" si="338"/>
        <v>0</v>
      </c>
      <c r="GC195" s="432">
        <f t="shared" si="339"/>
        <v>0</v>
      </c>
      <c r="GD195" s="432">
        <f t="shared" si="340"/>
        <v>0</v>
      </c>
      <c r="GE195" s="463">
        <f t="shared" si="341"/>
        <v>0</v>
      </c>
      <c r="GF195" s="462">
        <f t="shared" si="342"/>
        <v>0</v>
      </c>
      <c r="GG195" s="432">
        <f t="shared" si="343"/>
        <v>0</v>
      </c>
      <c r="GH195" s="432">
        <f t="shared" si="344"/>
        <v>0</v>
      </c>
      <c r="GI195" s="432">
        <f t="shared" si="345"/>
        <v>0</v>
      </c>
      <c r="GJ195" s="463">
        <f t="shared" si="346"/>
        <v>0</v>
      </c>
    </row>
    <row r="196" spans="1:192" s="4" customFormat="1" outlineLevel="1">
      <c r="A196" s="764"/>
      <c r="B196" s="764"/>
      <c r="C196" s="764"/>
      <c r="D196" s="764"/>
      <c r="E196" s="748" t="str">
        <f t="shared" si="347"/>
        <v>New Tariff 6</v>
      </c>
      <c r="F196" s="462">
        <f>'PTRM input'!F290</f>
        <v>0</v>
      </c>
      <c r="G196" s="432">
        <f t="shared" si="348"/>
        <v>0</v>
      </c>
      <c r="H196" s="432">
        <f t="shared" si="178"/>
        <v>0</v>
      </c>
      <c r="I196" s="432">
        <f t="shared" si="179"/>
        <v>0</v>
      </c>
      <c r="J196" s="432">
        <f t="shared" si="180"/>
        <v>0</v>
      </c>
      <c r="K196" s="463">
        <f t="shared" si="181"/>
        <v>0</v>
      </c>
      <c r="L196" s="462">
        <f t="shared" si="182"/>
        <v>0</v>
      </c>
      <c r="M196" s="432">
        <f t="shared" si="183"/>
        <v>0</v>
      </c>
      <c r="N196" s="432">
        <f t="shared" si="184"/>
        <v>0</v>
      </c>
      <c r="O196" s="432">
        <f t="shared" si="185"/>
        <v>0</v>
      </c>
      <c r="P196" s="463">
        <f t="shared" si="186"/>
        <v>0</v>
      </c>
      <c r="Q196" s="462">
        <f>'PTRM input'!G290</f>
        <v>0</v>
      </c>
      <c r="R196" s="432">
        <f t="shared" si="187"/>
        <v>0</v>
      </c>
      <c r="S196" s="432">
        <f t="shared" si="188"/>
        <v>0</v>
      </c>
      <c r="T196" s="432">
        <f t="shared" si="189"/>
        <v>0</v>
      </c>
      <c r="U196" s="432">
        <f t="shared" si="190"/>
        <v>0</v>
      </c>
      <c r="V196" s="463">
        <f t="shared" si="191"/>
        <v>0</v>
      </c>
      <c r="W196" s="462">
        <f t="shared" si="192"/>
        <v>0</v>
      </c>
      <c r="X196" s="432">
        <f t="shared" si="193"/>
        <v>0</v>
      </c>
      <c r="Y196" s="432">
        <f t="shared" si="194"/>
        <v>0</v>
      </c>
      <c r="Z196" s="432">
        <f t="shared" si="195"/>
        <v>0</v>
      </c>
      <c r="AA196" s="463">
        <f t="shared" si="196"/>
        <v>0</v>
      </c>
      <c r="AB196" s="462">
        <f>'PTRM input'!H290</f>
        <v>0</v>
      </c>
      <c r="AC196" s="432">
        <f t="shared" si="197"/>
        <v>0</v>
      </c>
      <c r="AD196" s="432">
        <f t="shared" si="198"/>
        <v>0</v>
      </c>
      <c r="AE196" s="432">
        <f t="shared" si="199"/>
        <v>0</v>
      </c>
      <c r="AF196" s="432">
        <f t="shared" si="200"/>
        <v>0</v>
      </c>
      <c r="AG196" s="463">
        <f t="shared" si="201"/>
        <v>0</v>
      </c>
      <c r="AH196" s="462">
        <f t="shared" si="202"/>
        <v>0</v>
      </c>
      <c r="AI196" s="432">
        <f t="shared" si="203"/>
        <v>0</v>
      </c>
      <c r="AJ196" s="432">
        <f t="shared" si="204"/>
        <v>0</v>
      </c>
      <c r="AK196" s="432">
        <f t="shared" si="205"/>
        <v>0</v>
      </c>
      <c r="AL196" s="463">
        <f t="shared" si="206"/>
        <v>0</v>
      </c>
      <c r="AM196" s="462">
        <f>'PTRM input'!I290</f>
        <v>0</v>
      </c>
      <c r="AN196" s="432">
        <f t="shared" si="207"/>
        <v>0</v>
      </c>
      <c r="AO196" s="432">
        <f t="shared" si="208"/>
        <v>0</v>
      </c>
      <c r="AP196" s="432">
        <f t="shared" si="209"/>
        <v>0</v>
      </c>
      <c r="AQ196" s="432">
        <f t="shared" si="210"/>
        <v>0</v>
      </c>
      <c r="AR196" s="463">
        <f t="shared" si="211"/>
        <v>0</v>
      </c>
      <c r="AS196" s="462">
        <f t="shared" si="212"/>
        <v>0</v>
      </c>
      <c r="AT196" s="432">
        <f t="shared" si="213"/>
        <v>0</v>
      </c>
      <c r="AU196" s="432">
        <f t="shared" si="214"/>
        <v>0</v>
      </c>
      <c r="AV196" s="432">
        <f t="shared" si="215"/>
        <v>0</v>
      </c>
      <c r="AW196" s="463">
        <f t="shared" si="216"/>
        <v>0</v>
      </c>
      <c r="AX196" s="462">
        <f>'PTRM input'!J290</f>
        <v>0</v>
      </c>
      <c r="AY196" s="432">
        <f t="shared" si="217"/>
        <v>0</v>
      </c>
      <c r="AZ196" s="432">
        <f t="shared" si="218"/>
        <v>0</v>
      </c>
      <c r="BA196" s="432">
        <f t="shared" si="219"/>
        <v>0</v>
      </c>
      <c r="BB196" s="432">
        <f t="shared" si="220"/>
        <v>0</v>
      </c>
      <c r="BC196" s="463">
        <f t="shared" si="221"/>
        <v>0</v>
      </c>
      <c r="BD196" s="462">
        <f t="shared" si="222"/>
        <v>0</v>
      </c>
      <c r="BE196" s="432">
        <f t="shared" si="223"/>
        <v>0</v>
      </c>
      <c r="BF196" s="432">
        <f t="shared" si="224"/>
        <v>0</v>
      </c>
      <c r="BG196" s="432">
        <f t="shared" si="225"/>
        <v>0</v>
      </c>
      <c r="BH196" s="463">
        <f t="shared" si="226"/>
        <v>0</v>
      </c>
      <c r="BI196" s="462">
        <f>'PTRM input'!K290</f>
        <v>0</v>
      </c>
      <c r="BJ196" s="432">
        <f t="shared" si="227"/>
        <v>0</v>
      </c>
      <c r="BK196" s="432">
        <f t="shared" si="228"/>
        <v>0</v>
      </c>
      <c r="BL196" s="432">
        <f t="shared" si="229"/>
        <v>0</v>
      </c>
      <c r="BM196" s="432">
        <f t="shared" si="230"/>
        <v>0</v>
      </c>
      <c r="BN196" s="463">
        <f t="shared" si="231"/>
        <v>0</v>
      </c>
      <c r="BO196" s="462">
        <f t="shared" si="232"/>
        <v>0</v>
      </c>
      <c r="BP196" s="432">
        <f t="shared" si="233"/>
        <v>0</v>
      </c>
      <c r="BQ196" s="432">
        <f t="shared" si="234"/>
        <v>0</v>
      </c>
      <c r="BR196" s="432">
        <f t="shared" si="235"/>
        <v>0</v>
      </c>
      <c r="BS196" s="463">
        <f t="shared" si="236"/>
        <v>0</v>
      </c>
      <c r="BT196" s="462">
        <f>'PTRM input'!L290</f>
        <v>0</v>
      </c>
      <c r="BU196" s="432">
        <f t="shared" si="237"/>
        <v>0</v>
      </c>
      <c r="BV196" s="432">
        <f t="shared" si="238"/>
        <v>0</v>
      </c>
      <c r="BW196" s="432">
        <f t="shared" si="239"/>
        <v>0</v>
      </c>
      <c r="BX196" s="432">
        <f t="shared" si="240"/>
        <v>0</v>
      </c>
      <c r="BY196" s="463">
        <f t="shared" si="241"/>
        <v>0</v>
      </c>
      <c r="BZ196" s="462">
        <f t="shared" si="242"/>
        <v>0</v>
      </c>
      <c r="CA196" s="432">
        <f t="shared" si="243"/>
        <v>0</v>
      </c>
      <c r="CB196" s="432">
        <f t="shared" si="244"/>
        <v>0</v>
      </c>
      <c r="CC196" s="432">
        <f t="shared" si="245"/>
        <v>0</v>
      </c>
      <c r="CD196" s="463">
        <f t="shared" si="246"/>
        <v>0</v>
      </c>
      <c r="CE196" s="462">
        <f>'PTRM input'!M290</f>
        <v>0</v>
      </c>
      <c r="CF196" s="432">
        <f t="shared" si="247"/>
        <v>0</v>
      </c>
      <c r="CG196" s="432">
        <f t="shared" si="248"/>
        <v>0</v>
      </c>
      <c r="CH196" s="432">
        <f t="shared" si="249"/>
        <v>0</v>
      </c>
      <c r="CI196" s="432">
        <f t="shared" si="250"/>
        <v>0</v>
      </c>
      <c r="CJ196" s="463">
        <f t="shared" si="251"/>
        <v>0</v>
      </c>
      <c r="CK196" s="462">
        <f t="shared" si="252"/>
        <v>0</v>
      </c>
      <c r="CL196" s="432">
        <f t="shared" si="253"/>
        <v>0</v>
      </c>
      <c r="CM196" s="432">
        <f t="shared" si="254"/>
        <v>0</v>
      </c>
      <c r="CN196" s="432">
        <f t="shared" si="255"/>
        <v>0</v>
      </c>
      <c r="CO196" s="463">
        <f t="shared" si="256"/>
        <v>0</v>
      </c>
      <c r="CP196" s="462">
        <f>'PTRM input'!N290</f>
        <v>0</v>
      </c>
      <c r="CQ196" s="432">
        <f t="shared" si="257"/>
        <v>0</v>
      </c>
      <c r="CR196" s="432">
        <f t="shared" si="258"/>
        <v>0</v>
      </c>
      <c r="CS196" s="432">
        <f t="shared" si="259"/>
        <v>0</v>
      </c>
      <c r="CT196" s="432">
        <f t="shared" si="260"/>
        <v>0</v>
      </c>
      <c r="CU196" s="463">
        <f t="shared" si="261"/>
        <v>0</v>
      </c>
      <c r="CV196" s="462">
        <f t="shared" si="262"/>
        <v>0</v>
      </c>
      <c r="CW196" s="432">
        <f t="shared" si="263"/>
        <v>0</v>
      </c>
      <c r="CX196" s="432">
        <f t="shared" si="264"/>
        <v>0</v>
      </c>
      <c r="CY196" s="432">
        <f t="shared" si="265"/>
        <v>0</v>
      </c>
      <c r="CZ196" s="463">
        <f t="shared" si="266"/>
        <v>0</v>
      </c>
      <c r="DA196" s="462">
        <f>'PTRM input'!O290</f>
        <v>0</v>
      </c>
      <c r="DB196" s="432">
        <f t="shared" si="267"/>
        <v>0</v>
      </c>
      <c r="DC196" s="432">
        <f t="shared" si="268"/>
        <v>0</v>
      </c>
      <c r="DD196" s="432">
        <f t="shared" si="269"/>
        <v>0</v>
      </c>
      <c r="DE196" s="432">
        <f t="shared" si="270"/>
        <v>0</v>
      </c>
      <c r="DF196" s="463">
        <f t="shared" si="271"/>
        <v>0</v>
      </c>
      <c r="DG196" s="462">
        <f t="shared" si="272"/>
        <v>0</v>
      </c>
      <c r="DH196" s="432">
        <f t="shared" si="273"/>
        <v>0</v>
      </c>
      <c r="DI196" s="432">
        <f t="shared" si="274"/>
        <v>0</v>
      </c>
      <c r="DJ196" s="432">
        <f t="shared" si="275"/>
        <v>0</v>
      </c>
      <c r="DK196" s="463">
        <f t="shared" si="276"/>
        <v>0</v>
      </c>
      <c r="DL196" s="462">
        <f>'PTRM input'!P290</f>
        <v>0</v>
      </c>
      <c r="DM196" s="432">
        <f t="shared" si="277"/>
        <v>0</v>
      </c>
      <c r="DN196" s="432">
        <f t="shared" si="278"/>
        <v>0</v>
      </c>
      <c r="DO196" s="432">
        <f t="shared" si="279"/>
        <v>0</v>
      </c>
      <c r="DP196" s="432">
        <f t="shared" si="280"/>
        <v>0</v>
      </c>
      <c r="DQ196" s="463">
        <f t="shared" si="281"/>
        <v>0</v>
      </c>
      <c r="DR196" s="462">
        <f t="shared" si="282"/>
        <v>0</v>
      </c>
      <c r="DS196" s="432">
        <f t="shared" si="283"/>
        <v>0</v>
      </c>
      <c r="DT196" s="432">
        <f t="shared" si="284"/>
        <v>0</v>
      </c>
      <c r="DU196" s="432">
        <f t="shared" si="285"/>
        <v>0</v>
      </c>
      <c r="DV196" s="463">
        <f t="shared" si="286"/>
        <v>0</v>
      </c>
      <c r="DW196" s="462">
        <f>'PTRM input'!Q290</f>
        <v>0</v>
      </c>
      <c r="DX196" s="432">
        <f t="shared" si="287"/>
        <v>0</v>
      </c>
      <c r="DY196" s="432">
        <f t="shared" si="288"/>
        <v>0</v>
      </c>
      <c r="DZ196" s="432">
        <f t="shared" si="289"/>
        <v>0</v>
      </c>
      <c r="EA196" s="432">
        <f t="shared" si="290"/>
        <v>0</v>
      </c>
      <c r="EB196" s="463">
        <f t="shared" si="291"/>
        <v>0</v>
      </c>
      <c r="EC196" s="462">
        <f t="shared" si="292"/>
        <v>0</v>
      </c>
      <c r="ED196" s="432">
        <f t="shared" si="293"/>
        <v>0</v>
      </c>
      <c r="EE196" s="432">
        <f t="shared" si="294"/>
        <v>0</v>
      </c>
      <c r="EF196" s="432">
        <f t="shared" si="295"/>
        <v>0</v>
      </c>
      <c r="EG196" s="463">
        <f t="shared" si="296"/>
        <v>0</v>
      </c>
      <c r="EH196" s="462">
        <f>'PTRM input'!R290</f>
        <v>0</v>
      </c>
      <c r="EI196" s="432">
        <f t="shared" si="297"/>
        <v>0</v>
      </c>
      <c r="EJ196" s="432">
        <f t="shared" si="298"/>
        <v>0</v>
      </c>
      <c r="EK196" s="432">
        <f t="shared" si="299"/>
        <v>0</v>
      </c>
      <c r="EL196" s="432">
        <f t="shared" si="300"/>
        <v>0</v>
      </c>
      <c r="EM196" s="463">
        <f t="shared" si="301"/>
        <v>0</v>
      </c>
      <c r="EN196" s="462">
        <f t="shared" si="302"/>
        <v>0</v>
      </c>
      <c r="EO196" s="432">
        <f t="shared" si="303"/>
        <v>0</v>
      </c>
      <c r="EP196" s="432">
        <f t="shared" si="304"/>
        <v>0</v>
      </c>
      <c r="EQ196" s="432">
        <f t="shared" si="305"/>
        <v>0</v>
      </c>
      <c r="ER196" s="463">
        <f t="shared" si="306"/>
        <v>0</v>
      </c>
      <c r="ES196" s="462">
        <f>'PTRM input'!S290</f>
        <v>0</v>
      </c>
      <c r="ET196" s="432">
        <f t="shared" si="307"/>
        <v>0</v>
      </c>
      <c r="EU196" s="432">
        <f t="shared" si="308"/>
        <v>0</v>
      </c>
      <c r="EV196" s="432">
        <f t="shared" si="309"/>
        <v>0</v>
      </c>
      <c r="EW196" s="432">
        <f t="shared" si="310"/>
        <v>0</v>
      </c>
      <c r="EX196" s="463">
        <f t="shared" si="311"/>
        <v>0</v>
      </c>
      <c r="EY196" s="462">
        <f t="shared" si="312"/>
        <v>0</v>
      </c>
      <c r="EZ196" s="432">
        <f t="shared" si="313"/>
        <v>0</v>
      </c>
      <c r="FA196" s="432">
        <f t="shared" si="314"/>
        <v>0</v>
      </c>
      <c r="FB196" s="432">
        <f t="shared" si="315"/>
        <v>0</v>
      </c>
      <c r="FC196" s="463">
        <f t="shared" si="316"/>
        <v>0</v>
      </c>
      <c r="FD196" s="462">
        <f>'PTRM input'!T290</f>
        <v>0</v>
      </c>
      <c r="FE196" s="432">
        <f t="shared" si="317"/>
        <v>0</v>
      </c>
      <c r="FF196" s="432">
        <f t="shared" si="318"/>
        <v>0</v>
      </c>
      <c r="FG196" s="432">
        <f t="shared" si="319"/>
        <v>0</v>
      </c>
      <c r="FH196" s="432">
        <f t="shared" si="320"/>
        <v>0</v>
      </c>
      <c r="FI196" s="463">
        <f t="shared" si="321"/>
        <v>0</v>
      </c>
      <c r="FJ196" s="462">
        <f t="shared" si="322"/>
        <v>0</v>
      </c>
      <c r="FK196" s="432">
        <f t="shared" si="323"/>
        <v>0</v>
      </c>
      <c r="FL196" s="432">
        <f t="shared" si="324"/>
        <v>0</v>
      </c>
      <c r="FM196" s="432">
        <f t="shared" si="325"/>
        <v>0</v>
      </c>
      <c r="FN196" s="463">
        <f t="shared" si="326"/>
        <v>0</v>
      </c>
      <c r="FO196" s="462">
        <f>'PTRM input'!U290</f>
        <v>0</v>
      </c>
      <c r="FP196" s="432">
        <f t="shared" si="327"/>
        <v>0</v>
      </c>
      <c r="FQ196" s="432">
        <f t="shared" si="328"/>
        <v>0</v>
      </c>
      <c r="FR196" s="432">
        <f t="shared" si="329"/>
        <v>0</v>
      </c>
      <c r="FS196" s="432">
        <f t="shared" si="330"/>
        <v>0</v>
      </c>
      <c r="FT196" s="463">
        <f t="shared" si="331"/>
        <v>0</v>
      </c>
      <c r="FU196" s="462">
        <f t="shared" si="332"/>
        <v>0</v>
      </c>
      <c r="FV196" s="432">
        <f t="shared" si="333"/>
        <v>0</v>
      </c>
      <c r="FW196" s="432">
        <f t="shared" si="334"/>
        <v>0</v>
      </c>
      <c r="FX196" s="432">
        <f t="shared" si="335"/>
        <v>0</v>
      </c>
      <c r="FY196" s="463">
        <f t="shared" si="336"/>
        <v>0</v>
      </c>
      <c r="FZ196" s="462">
        <f>'PTRM input'!V290</f>
        <v>0</v>
      </c>
      <c r="GA196" s="432">
        <f t="shared" si="337"/>
        <v>0</v>
      </c>
      <c r="GB196" s="432">
        <f t="shared" si="338"/>
        <v>0</v>
      </c>
      <c r="GC196" s="432">
        <f t="shared" si="339"/>
        <v>0</v>
      </c>
      <c r="GD196" s="432">
        <f t="shared" si="340"/>
        <v>0</v>
      </c>
      <c r="GE196" s="463">
        <f t="shared" si="341"/>
        <v>0</v>
      </c>
      <c r="GF196" s="462">
        <f t="shared" si="342"/>
        <v>0</v>
      </c>
      <c r="GG196" s="432">
        <f t="shared" si="343"/>
        <v>0</v>
      </c>
      <c r="GH196" s="432">
        <f t="shared" si="344"/>
        <v>0</v>
      </c>
      <c r="GI196" s="432">
        <f t="shared" si="345"/>
        <v>0</v>
      </c>
      <c r="GJ196" s="463">
        <f t="shared" si="346"/>
        <v>0</v>
      </c>
    </row>
    <row r="197" spans="1:192" s="4" customFormat="1" outlineLevel="1">
      <c r="A197" s="764"/>
      <c r="B197" s="764"/>
      <c r="C197" s="764"/>
      <c r="D197" s="764"/>
      <c r="E197" s="748" t="str">
        <f t="shared" si="347"/>
        <v>New Tariff 7</v>
      </c>
      <c r="F197" s="462">
        <f>'PTRM input'!F291</f>
        <v>0</v>
      </c>
      <c r="G197" s="432">
        <f t="shared" si="348"/>
        <v>0</v>
      </c>
      <c r="H197" s="432">
        <f t="shared" si="178"/>
        <v>0</v>
      </c>
      <c r="I197" s="432">
        <f t="shared" si="179"/>
        <v>0</v>
      </c>
      <c r="J197" s="432">
        <f t="shared" si="180"/>
        <v>0</v>
      </c>
      <c r="K197" s="463">
        <f t="shared" si="181"/>
        <v>0</v>
      </c>
      <c r="L197" s="462">
        <f t="shared" si="182"/>
        <v>0</v>
      </c>
      <c r="M197" s="432">
        <f t="shared" si="183"/>
        <v>0</v>
      </c>
      <c r="N197" s="432">
        <f t="shared" si="184"/>
        <v>0</v>
      </c>
      <c r="O197" s="432">
        <f t="shared" si="185"/>
        <v>0</v>
      </c>
      <c r="P197" s="463">
        <f t="shared" si="186"/>
        <v>0</v>
      </c>
      <c r="Q197" s="462">
        <f>'PTRM input'!G291</f>
        <v>0</v>
      </c>
      <c r="R197" s="432">
        <f t="shared" si="187"/>
        <v>0</v>
      </c>
      <c r="S197" s="432">
        <f t="shared" si="188"/>
        <v>0</v>
      </c>
      <c r="T197" s="432">
        <f t="shared" si="189"/>
        <v>0</v>
      </c>
      <c r="U197" s="432">
        <f t="shared" si="190"/>
        <v>0</v>
      </c>
      <c r="V197" s="463">
        <f t="shared" si="191"/>
        <v>0</v>
      </c>
      <c r="W197" s="462">
        <f t="shared" si="192"/>
        <v>0</v>
      </c>
      <c r="X197" s="432">
        <f t="shared" si="193"/>
        <v>0</v>
      </c>
      <c r="Y197" s="432">
        <f t="shared" si="194"/>
        <v>0</v>
      </c>
      <c r="Z197" s="432">
        <f t="shared" si="195"/>
        <v>0</v>
      </c>
      <c r="AA197" s="463">
        <f t="shared" si="196"/>
        <v>0</v>
      </c>
      <c r="AB197" s="462">
        <f>'PTRM input'!H291</f>
        <v>0</v>
      </c>
      <c r="AC197" s="432">
        <f t="shared" si="197"/>
        <v>0</v>
      </c>
      <c r="AD197" s="432">
        <f t="shared" si="198"/>
        <v>0</v>
      </c>
      <c r="AE197" s="432">
        <f t="shared" si="199"/>
        <v>0</v>
      </c>
      <c r="AF197" s="432">
        <f t="shared" si="200"/>
        <v>0</v>
      </c>
      <c r="AG197" s="463">
        <f t="shared" si="201"/>
        <v>0</v>
      </c>
      <c r="AH197" s="462">
        <f t="shared" si="202"/>
        <v>0</v>
      </c>
      <c r="AI197" s="432">
        <f t="shared" si="203"/>
        <v>0</v>
      </c>
      <c r="AJ197" s="432">
        <f t="shared" si="204"/>
        <v>0</v>
      </c>
      <c r="AK197" s="432">
        <f t="shared" si="205"/>
        <v>0</v>
      </c>
      <c r="AL197" s="463">
        <f t="shared" si="206"/>
        <v>0</v>
      </c>
      <c r="AM197" s="462">
        <f>'PTRM input'!I291</f>
        <v>0</v>
      </c>
      <c r="AN197" s="432">
        <f t="shared" si="207"/>
        <v>0</v>
      </c>
      <c r="AO197" s="432">
        <f t="shared" si="208"/>
        <v>0</v>
      </c>
      <c r="AP197" s="432">
        <f t="shared" si="209"/>
        <v>0</v>
      </c>
      <c r="AQ197" s="432">
        <f t="shared" si="210"/>
        <v>0</v>
      </c>
      <c r="AR197" s="463">
        <f t="shared" si="211"/>
        <v>0</v>
      </c>
      <c r="AS197" s="462">
        <f t="shared" si="212"/>
        <v>0</v>
      </c>
      <c r="AT197" s="432">
        <f t="shared" si="213"/>
        <v>0</v>
      </c>
      <c r="AU197" s="432">
        <f t="shared" si="214"/>
        <v>0</v>
      </c>
      <c r="AV197" s="432">
        <f t="shared" si="215"/>
        <v>0</v>
      </c>
      <c r="AW197" s="463">
        <f t="shared" si="216"/>
        <v>0</v>
      </c>
      <c r="AX197" s="462">
        <f>'PTRM input'!J291</f>
        <v>0</v>
      </c>
      <c r="AY197" s="432">
        <f t="shared" si="217"/>
        <v>0</v>
      </c>
      <c r="AZ197" s="432">
        <f t="shared" si="218"/>
        <v>0</v>
      </c>
      <c r="BA197" s="432">
        <f t="shared" si="219"/>
        <v>0</v>
      </c>
      <c r="BB197" s="432">
        <f t="shared" si="220"/>
        <v>0</v>
      </c>
      <c r="BC197" s="463">
        <f t="shared" si="221"/>
        <v>0</v>
      </c>
      <c r="BD197" s="462">
        <f t="shared" si="222"/>
        <v>0</v>
      </c>
      <c r="BE197" s="432">
        <f t="shared" si="223"/>
        <v>0</v>
      </c>
      <c r="BF197" s="432">
        <f t="shared" si="224"/>
        <v>0</v>
      </c>
      <c r="BG197" s="432">
        <f t="shared" si="225"/>
        <v>0</v>
      </c>
      <c r="BH197" s="463">
        <f t="shared" si="226"/>
        <v>0</v>
      </c>
      <c r="BI197" s="462">
        <f>'PTRM input'!K291</f>
        <v>0</v>
      </c>
      <c r="BJ197" s="432">
        <f t="shared" si="227"/>
        <v>0</v>
      </c>
      <c r="BK197" s="432">
        <f t="shared" si="228"/>
        <v>0</v>
      </c>
      <c r="BL197" s="432">
        <f t="shared" si="229"/>
        <v>0</v>
      </c>
      <c r="BM197" s="432">
        <f t="shared" si="230"/>
        <v>0</v>
      </c>
      <c r="BN197" s="463">
        <f t="shared" si="231"/>
        <v>0</v>
      </c>
      <c r="BO197" s="462">
        <f t="shared" si="232"/>
        <v>0</v>
      </c>
      <c r="BP197" s="432">
        <f t="shared" si="233"/>
        <v>0</v>
      </c>
      <c r="BQ197" s="432">
        <f t="shared" si="234"/>
        <v>0</v>
      </c>
      <c r="BR197" s="432">
        <f t="shared" si="235"/>
        <v>0</v>
      </c>
      <c r="BS197" s="463">
        <f t="shared" si="236"/>
        <v>0</v>
      </c>
      <c r="BT197" s="462">
        <f>'PTRM input'!L291</f>
        <v>0</v>
      </c>
      <c r="BU197" s="432">
        <f t="shared" si="237"/>
        <v>0</v>
      </c>
      <c r="BV197" s="432">
        <f t="shared" si="238"/>
        <v>0</v>
      </c>
      <c r="BW197" s="432">
        <f t="shared" si="239"/>
        <v>0</v>
      </c>
      <c r="BX197" s="432">
        <f t="shared" si="240"/>
        <v>0</v>
      </c>
      <c r="BY197" s="463">
        <f t="shared" si="241"/>
        <v>0</v>
      </c>
      <c r="BZ197" s="462">
        <f t="shared" si="242"/>
        <v>0</v>
      </c>
      <c r="CA197" s="432">
        <f t="shared" si="243"/>
        <v>0</v>
      </c>
      <c r="CB197" s="432">
        <f t="shared" si="244"/>
        <v>0</v>
      </c>
      <c r="CC197" s="432">
        <f t="shared" si="245"/>
        <v>0</v>
      </c>
      <c r="CD197" s="463">
        <f t="shared" si="246"/>
        <v>0</v>
      </c>
      <c r="CE197" s="462">
        <f>'PTRM input'!M291</f>
        <v>0</v>
      </c>
      <c r="CF197" s="432">
        <f t="shared" si="247"/>
        <v>0</v>
      </c>
      <c r="CG197" s="432">
        <f t="shared" si="248"/>
        <v>0</v>
      </c>
      <c r="CH197" s="432">
        <f t="shared" si="249"/>
        <v>0</v>
      </c>
      <c r="CI197" s="432">
        <f t="shared" si="250"/>
        <v>0</v>
      </c>
      <c r="CJ197" s="463">
        <f t="shared" si="251"/>
        <v>0</v>
      </c>
      <c r="CK197" s="462">
        <f t="shared" si="252"/>
        <v>0</v>
      </c>
      <c r="CL197" s="432">
        <f t="shared" si="253"/>
        <v>0</v>
      </c>
      <c r="CM197" s="432">
        <f t="shared" si="254"/>
        <v>0</v>
      </c>
      <c r="CN197" s="432">
        <f t="shared" si="255"/>
        <v>0</v>
      </c>
      <c r="CO197" s="463">
        <f t="shared" si="256"/>
        <v>0</v>
      </c>
      <c r="CP197" s="462">
        <f>'PTRM input'!N291</f>
        <v>0</v>
      </c>
      <c r="CQ197" s="432">
        <f t="shared" si="257"/>
        <v>0</v>
      </c>
      <c r="CR197" s="432">
        <f t="shared" si="258"/>
        <v>0</v>
      </c>
      <c r="CS197" s="432">
        <f t="shared" si="259"/>
        <v>0</v>
      </c>
      <c r="CT197" s="432">
        <f t="shared" si="260"/>
        <v>0</v>
      </c>
      <c r="CU197" s="463">
        <f t="shared" si="261"/>
        <v>0</v>
      </c>
      <c r="CV197" s="462">
        <f t="shared" si="262"/>
        <v>0</v>
      </c>
      <c r="CW197" s="432">
        <f t="shared" si="263"/>
        <v>0</v>
      </c>
      <c r="CX197" s="432">
        <f t="shared" si="264"/>
        <v>0</v>
      </c>
      <c r="CY197" s="432">
        <f t="shared" si="265"/>
        <v>0</v>
      </c>
      <c r="CZ197" s="463">
        <f t="shared" si="266"/>
        <v>0</v>
      </c>
      <c r="DA197" s="462">
        <f>'PTRM input'!O291</f>
        <v>0</v>
      </c>
      <c r="DB197" s="432">
        <f t="shared" si="267"/>
        <v>0</v>
      </c>
      <c r="DC197" s="432">
        <f t="shared" si="268"/>
        <v>0</v>
      </c>
      <c r="DD197" s="432">
        <f t="shared" si="269"/>
        <v>0</v>
      </c>
      <c r="DE197" s="432">
        <f t="shared" si="270"/>
        <v>0</v>
      </c>
      <c r="DF197" s="463">
        <f t="shared" si="271"/>
        <v>0</v>
      </c>
      <c r="DG197" s="462">
        <f t="shared" si="272"/>
        <v>0</v>
      </c>
      <c r="DH197" s="432">
        <f t="shared" si="273"/>
        <v>0</v>
      </c>
      <c r="DI197" s="432">
        <f t="shared" si="274"/>
        <v>0</v>
      </c>
      <c r="DJ197" s="432">
        <f t="shared" si="275"/>
        <v>0</v>
      </c>
      <c r="DK197" s="463">
        <f t="shared" si="276"/>
        <v>0</v>
      </c>
      <c r="DL197" s="462">
        <f>'PTRM input'!P291</f>
        <v>0</v>
      </c>
      <c r="DM197" s="432">
        <f t="shared" si="277"/>
        <v>0</v>
      </c>
      <c r="DN197" s="432">
        <f t="shared" si="278"/>
        <v>0</v>
      </c>
      <c r="DO197" s="432">
        <f t="shared" si="279"/>
        <v>0</v>
      </c>
      <c r="DP197" s="432">
        <f t="shared" si="280"/>
        <v>0</v>
      </c>
      <c r="DQ197" s="463">
        <f t="shared" si="281"/>
        <v>0</v>
      </c>
      <c r="DR197" s="462">
        <f t="shared" si="282"/>
        <v>0</v>
      </c>
      <c r="DS197" s="432">
        <f t="shared" si="283"/>
        <v>0</v>
      </c>
      <c r="DT197" s="432">
        <f t="shared" si="284"/>
        <v>0</v>
      </c>
      <c r="DU197" s="432">
        <f t="shared" si="285"/>
        <v>0</v>
      </c>
      <c r="DV197" s="463">
        <f t="shared" si="286"/>
        <v>0</v>
      </c>
      <c r="DW197" s="462">
        <f>'PTRM input'!Q291</f>
        <v>0</v>
      </c>
      <c r="DX197" s="432">
        <f t="shared" si="287"/>
        <v>0</v>
      </c>
      <c r="DY197" s="432">
        <f t="shared" si="288"/>
        <v>0</v>
      </c>
      <c r="DZ197" s="432">
        <f t="shared" si="289"/>
        <v>0</v>
      </c>
      <c r="EA197" s="432">
        <f t="shared" si="290"/>
        <v>0</v>
      </c>
      <c r="EB197" s="463">
        <f t="shared" si="291"/>
        <v>0</v>
      </c>
      <c r="EC197" s="462">
        <f t="shared" si="292"/>
        <v>0</v>
      </c>
      <c r="ED197" s="432">
        <f t="shared" si="293"/>
        <v>0</v>
      </c>
      <c r="EE197" s="432">
        <f t="shared" si="294"/>
        <v>0</v>
      </c>
      <c r="EF197" s="432">
        <f t="shared" si="295"/>
        <v>0</v>
      </c>
      <c r="EG197" s="463">
        <f t="shared" si="296"/>
        <v>0</v>
      </c>
      <c r="EH197" s="462">
        <f>'PTRM input'!R291</f>
        <v>0</v>
      </c>
      <c r="EI197" s="432">
        <f t="shared" si="297"/>
        <v>0</v>
      </c>
      <c r="EJ197" s="432">
        <f t="shared" si="298"/>
        <v>0</v>
      </c>
      <c r="EK197" s="432">
        <f t="shared" si="299"/>
        <v>0</v>
      </c>
      <c r="EL197" s="432">
        <f t="shared" si="300"/>
        <v>0</v>
      </c>
      <c r="EM197" s="463">
        <f t="shared" si="301"/>
        <v>0</v>
      </c>
      <c r="EN197" s="462">
        <f t="shared" si="302"/>
        <v>0</v>
      </c>
      <c r="EO197" s="432">
        <f t="shared" si="303"/>
        <v>0</v>
      </c>
      <c r="EP197" s="432">
        <f t="shared" si="304"/>
        <v>0</v>
      </c>
      <c r="EQ197" s="432">
        <f t="shared" si="305"/>
        <v>0</v>
      </c>
      <c r="ER197" s="463">
        <f t="shared" si="306"/>
        <v>0</v>
      </c>
      <c r="ES197" s="462">
        <f>'PTRM input'!S291</f>
        <v>0</v>
      </c>
      <c r="ET197" s="432">
        <f t="shared" si="307"/>
        <v>0</v>
      </c>
      <c r="EU197" s="432">
        <f t="shared" si="308"/>
        <v>0</v>
      </c>
      <c r="EV197" s="432">
        <f t="shared" si="309"/>
        <v>0</v>
      </c>
      <c r="EW197" s="432">
        <f t="shared" si="310"/>
        <v>0</v>
      </c>
      <c r="EX197" s="463">
        <f t="shared" si="311"/>
        <v>0</v>
      </c>
      <c r="EY197" s="462">
        <f t="shared" si="312"/>
        <v>0</v>
      </c>
      <c r="EZ197" s="432">
        <f t="shared" si="313"/>
        <v>0</v>
      </c>
      <c r="FA197" s="432">
        <f t="shared" si="314"/>
        <v>0</v>
      </c>
      <c r="FB197" s="432">
        <f t="shared" si="315"/>
        <v>0</v>
      </c>
      <c r="FC197" s="463">
        <f t="shared" si="316"/>
        <v>0</v>
      </c>
      <c r="FD197" s="462">
        <f>'PTRM input'!T291</f>
        <v>0</v>
      </c>
      <c r="FE197" s="432">
        <f t="shared" si="317"/>
        <v>0</v>
      </c>
      <c r="FF197" s="432">
        <f t="shared" si="318"/>
        <v>0</v>
      </c>
      <c r="FG197" s="432">
        <f t="shared" si="319"/>
        <v>0</v>
      </c>
      <c r="FH197" s="432">
        <f t="shared" si="320"/>
        <v>0</v>
      </c>
      <c r="FI197" s="463">
        <f t="shared" si="321"/>
        <v>0</v>
      </c>
      <c r="FJ197" s="462">
        <f t="shared" si="322"/>
        <v>0</v>
      </c>
      <c r="FK197" s="432">
        <f t="shared" si="323"/>
        <v>0</v>
      </c>
      <c r="FL197" s="432">
        <f t="shared" si="324"/>
        <v>0</v>
      </c>
      <c r="FM197" s="432">
        <f t="shared" si="325"/>
        <v>0</v>
      </c>
      <c r="FN197" s="463">
        <f t="shared" si="326"/>
        <v>0</v>
      </c>
      <c r="FO197" s="462">
        <f>'PTRM input'!U291</f>
        <v>0</v>
      </c>
      <c r="FP197" s="432">
        <f t="shared" si="327"/>
        <v>0</v>
      </c>
      <c r="FQ197" s="432">
        <f t="shared" si="328"/>
        <v>0</v>
      </c>
      <c r="FR197" s="432">
        <f t="shared" si="329"/>
        <v>0</v>
      </c>
      <c r="FS197" s="432">
        <f t="shared" si="330"/>
        <v>0</v>
      </c>
      <c r="FT197" s="463">
        <f t="shared" si="331"/>
        <v>0</v>
      </c>
      <c r="FU197" s="462">
        <f t="shared" si="332"/>
        <v>0</v>
      </c>
      <c r="FV197" s="432">
        <f t="shared" si="333"/>
        <v>0</v>
      </c>
      <c r="FW197" s="432">
        <f t="shared" si="334"/>
        <v>0</v>
      </c>
      <c r="FX197" s="432">
        <f t="shared" si="335"/>
        <v>0</v>
      </c>
      <c r="FY197" s="463">
        <f t="shared" si="336"/>
        <v>0</v>
      </c>
      <c r="FZ197" s="462">
        <f>'PTRM input'!V291</f>
        <v>0</v>
      </c>
      <c r="GA197" s="432">
        <f t="shared" si="337"/>
        <v>0</v>
      </c>
      <c r="GB197" s="432">
        <f t="shared" si="338"/>
        <v>0</v>
      </c>
      <c r="GC197" s="432">
        <f t="shared" si="339"/>
        <v>0</v>
      </c>
      <c r="GD197" s="432">
        <f t="shared" si="340"/>
        <v>0</v>
      </c>
      <c r="GE197" s="463">
        <f t="shared" si="341"/>
        <v>0</v>
      </c>
      <c r="GF197" s="462">
        <f t="shared" si="342"/>
        <v>0</v>
      </c>
      <c r="GG197" s="432">
        <f t="shared" si="343"/>
        <v>0</v>
      </c>
      <c r="GH197" s="432">
        <f t="shared" si="344"/>
        <v>0</v>
      </c>
      <c r="GI197" s="432">
        <f t="shared" si="345"/>
        <v>0</v>
      </c>
      <c r="GJ197" s="463">
        <f t="shared" si="346"/>
        <v>0</v>
      </c>
    </row>
    <row r="198" spans="1:192" s="4" customFormat="1" outlineLevel="1">
      <c r="A198" s="764"/>
      <c r="B198" s="764"/>
      <c r="C198" s="764"/>
      <c r="D198" s="764"/>
      <c r="E198" s="748" t="str">
        <f t="shared" si="347"/>
        <v>New Tariff 8</v>
      </c>
      <c r="F198" s="462">
        <f>'PTRM input'!F292</f>
        <v>0</v>
      </c>
      <c r="G198" s="432">
        <f t="shared" si="348"/>
        <v>0</v>
      </c>
      <c r="H198" s="432">
        <f t="shared" si="178"/>
        <v>0</v>
      </c>
      <c r="I198" s="432">
        <f t="shared" si="179"/>
        <v>0</v>
      </c>
      <c r="J198" s="432">
        <f t="shared" si="180"/>
        <v>0</v>
      </c>
      <c r="K198" s="463">
        <f t="shared" si="181"/>
        <v>0</v>
      </c>
      <c r="L198" s="462">
        <f t="shared" si="182"/>
        <v>0</v>
      </c>
      <c r="M198" s="432">
        <f t="shared" si="183"/>
        <v>0</v>
      </c>
      <c r="N198" s="432">
        <f t="shared" si="184"/>
        <v>0</v>
      </c>
      <c r="O198" s="432">
        <f t="shared" si="185"/>
        <v>0</v>
      </c>
      <c r="P198" s="463">
        <f t="shared" si="186"/>
        <v>0</v>
      </c>
      <c r="Q198" s="462">
        <f>'PTRM input'!G292</f>
        <v>0</v>
      </c>
      <c r="R198" s="432">
        <f t="shared" si="187"/>
        <v>0</v>
      </c>
      <c r="S198" s="432">
        <f t="shared" si="188"/>
        <v>0</v>
      </c>
      <c r="T198" s="432">
        <f t="shared" si="189"/>
        <v>0</v>
      </c>
      <c r="U198" s="432">
        <f t="shared" si="190"/>
        <v>0</v>
      </c>
      <c r="V198" s="463">
        <f t="shared" si="191"/>
        <v>0</v>
      </c>
      <c r="W198" s="462">
        <f t="shared" si="192"/>
        <v>0</v>
      </c>
      <c r="X198" s="432">
        <f t="shared" si="193"/>
        <v>0</v>
      </c>
      <c r="Y198" s="432">
        <f t="shared" si="194"/>
        <v>0</v>
      </c>
      <c r="Z198" s="432">
        <f t="shared" si="195"/>
        <v>0</v>
      </c>
      <c r="AA198" s="463">
        <f t="shared" si="196"/>
        <v>0</v>
      </c>
      <c r="AB198" s="462">
        <f>'PTRM input'!H292</f>
        <v>0</v>
      </c>
      <c r="AC198" s="432">
        <f t="shared" si="197"/>
        <v>0</v>
      </c>
      <c r="AD198" s="432">
        <f t="shared" si="198"/>
        <v>0</v>
      </c>
      <c r="AE198" s="432">
        <f t="shared" si="199"/>
        <v>0</v>
      </c>
      <c r="AF198" s="432">
        <f t="shared" si="200"/>
        <v>0</v>
      </c>
      <c r="AG198" s="463">
        <f t="shared" si="201"/>
        <v>0</v>
      </c>
      <c r="AH198" s="462">
        <f t="shared" si="202"/>
        <v>0</v>
      </c>
      <c r="AI198" s="432">
        <f t="shared" si="203"/>
        <v>0</v>
      </c>
      <c r="AJ198" s="432">
        <f t="shared" si="204"/>
        <v>0</v>
      </c>
      <c r="AK198" s="432">
        <f t="shared" si="205"/>
        <v>0</v>
      </c>
      <c r="AL198" s="463">
        <f t="shared" si="206"/>
        <v>0</v>
      </c>
      <c r="AM198" s="462">
        <f>'PTRM input'!I292</f>
        <v>0</v>
      </c>
      <c r="AN198" s="432">
        <f t="shared" si="207"/>
        <v>0</v>
      </c>
      <c r="AO198" s="432">
        <f t="shared" si="208"/>
        <v>0</v>
      </c>
      <c r="AP198" s="432">
        <f t="shared" si="209"/>
        <v>0</v>
      </c>
      <c r="AQ198" s="432">
        <f t="shared" si="210"/>
        <v>0</v>
      </c>
      <c r="AR198" s="463">
        <f t="shared" si="211"/>
        <v>0</v>
      </c>
      <c r="AS198" s="462">
        <f t="shared" si="212"/>
        <v>0</v>
      </c>
      <c r="AT198" s="432">
        <f t="shared" si="213"/>
        <v>0</v>
      </c>
      <c r="AU198" s="432">
        <f t="shared" si="214"/>
        <v>0</v>
      </c>
      <c r="AV198" s="432">
        <f t="shared" si="215"/>
        <v>0</v>
      </c>
      <c r="AW198" s="463">
        <f t="shared" si="216"/>
        <v>0</v>
      </c>
      <c r="AX198" s="462">
        <f>'PTRM input'!J292</f>
        <v>0</v>
      </c>
      <c r="AY198" s="432">
        <f t="shared" si="217"/>
        <v>0</v>
      </c>
      <c r="AZ198" s="432">
        <f t="shared" si="218"/>
        <v>0</v>
      </c>
      <c r="BA198" s="432">
        <f t="shared" si="219"/>
        <v>0</v>
      </c>
      <c r="BB198" s="432">
        <f t="shared" si="220"/>
        <v>0</v>
      </c>
      <c r="BC198" s="463">
        <f t="shared" si="221"/>
        <v>0</v>
      </c>
      <c r="BD198" s="462">
        <f t="shared" si="222"/>
        <v>0</v>
      </c>
      <c r="BE198" s="432">
        <f t="shared" si="223"/>
        <v>0</v>
      </c>
      <c r="BF198" s="432">
        <f t="shared" si="224"/>
        <v>0</v>
      </c>
      <c r="BG198" s="432">
        <f t="shared" si="225"/>
        <v>0</v>
      </c>
      <c r="BH198" s="463">
        <f t="shared" si="226"/>
        <v>0</v>
      </c>
      <c r="BI198" s="462">
        <f>'PTRM input'!K292</f>
        <v>0</v>
      </c>
      <c r="BJ198" s="432">
        <f t="shared" si="227"/>
        <v>0</v>
      </c>
      <c r="BK198" s="432">
        <f t="shared" si="228"/>
        <v>0</v>
      </c>
      <c r="BL198" s="432">
        <f t="shared" si="229"/>
        <v>0</v>
      </c>
      <c r="BM198" s="432">
        <f t="shared" si="230"/>
        <v>0</v>
      </c>
      <c r="BN198" s="463">
        <f t="shared" si="231"/>
        <v>0</v>
      </c>
      <c r="BO198" s="462">
        <f t="shared" si="232"/>
        <v>0</v>
      </c>
      <c r="BP198" s="432">
        <f t="shared" si="233"/>
        <v>0</v>
      </c>
      <c r="BQ198" s="432">
        <f t="shared" si="234"/>
        <v>0</v>
      </c>
      <c r="BR198" s="432">
        <f t="shared" si="235"/>
        <v>0</v>
      </c>
      <c r="BS198" s="463">
        <f t="shared" si="236"/>
        <v>0</v>
      </c>
      <c r="BT198" s="462">
        <f>'PTRM input'!L292</f>
        <v>0</v>
      </c>
      <c r="BU198" s="432">
        <f t="shared" si="237"/>
        <v>0</v>
      </c>
      <c r="BV198" s="432">
        <f t="shared" si="238"/>
        <v>0</v>
      </c>
      <c r="BW198" s="432">
        <f t="shared" si="239"/>
        <v>0</v>
      </c>
      <c r="BX198" s="432">
        <f t="shared" si="240"/>
        <v>0</v>
      </c>
      <c r="BY198" s="463">
        <f t="shared" si="241"/>
        <v>0</v>
      </c>
      <c r="BZ198" s="462">
        <f t="shared" si="242"/>
        <v>0</v>
      </c>
      <c r="CA198" s="432">
        <f t="shared" si="243"/>
        <v>0</v>
      </c>
      <c r="CB198" s="432">
        <f t="shared" si="244"/>
        <v>0</v>
      </c>
      <c r="CC198" s="432">
        <f t="shared" si="245"/>
        <v>0</v>
      </c>
      <c r="CD198" s="463">
        <f t="shared" si="246"/>
        <v>0</v>
      </c>
      <c r="CE198" s="462">
        <f>'PTRM input'!M292</f>
        <v>0</v>
      </c>
      <c r="CF198" s="432">
        <f t="shared" si="247"/>
        <v>0</v>
      </c>
      <c r="CG198" s="432">
        <f t="shared" si="248"/>
        <v>0</v>
      </c>
      <c r="CH198" s="432">
        <f t="shared" si="249"/>
        <v>0</v>
      </c>
      <c r="CI198" s="432">
        <f t="shared" si="250"/>
        <v>0</v>
      </c>
      <c r="CJ198" s="463">
        <f t="shared" si="251"/>
        <v>0</v>
      </c>
      <c r="CK198" s="462">
        <f t="shared" si="252"/>
        <v>0</v>
      </c>
      <c r="CL198" s="432">
        <f t="shared" si="253"/>
        <v>0</v>
      </c>
      <c r="CM198" s="432">
        <f t="shared" si="254"/>
        <v>0</v>
      </c>
      <c r="CN198" s="432">
        <f t="shared" si="255"/>
        <v>0</v>
      </c>
      <c r="CO198" s="463">
        <f t="shared" si="256"/>
        <v>0</v>
      </c>
      <c r="CP198" s="462">
        <f>'PTRM input'!N292</f>
        <v>0</v>
      </c>
      <c r="CQ198" s="432">
        <f t="shared" si="257"/>
        <v>0</v>
      </c>
      <c r="CR198" s="432">
        <f t="shared" si="258"/>
        <v>0</v>
      </c>
      <c r="CS198" s="432">
        <f t="shared" si="259"/>
        <v>0</v>
      </c>
      <c r="CT198" s="432">
        <f t="shared" si="260"/>
        <v>0</v>
      </c>
      <c r="CU198" s="463">
        <f t="shared" si="261"/>
        <v>0</v>
      </c>
      <c r="CV198" s="462">
        <f t="shared" si="262"/>
        <v>0</v>
      </c>
      <c r="CW198" s="432">
        <f t="shared" si="263"/>
        <v>0</v>
      </c>
      <c r="CX198" s="432">
        <f t="shared" si="264"/>
        <v>0</v>
      </c>
      <c r="CY198" s="432">
        <f t="shared" si="265"/>
        <v>0</v>
      </c>
      <c r="CZ198" s="463">
        <f t="shared" si="266"/>
        <v>0</v>
      </c>
      <c r="DA198" s="462">
        <f>'PTRM input'!O292</f>
        <v>0</v>
      </c>
      <c r="DB198" s="432">
        <f t="shared" si="267"/>
        <v>0</v>
      </c>
      <c r="DC198" s="432">
        <f t="shared" si="268"/>
        <v>0</v>
      </c>
      <c r="DD198" s="432">
        <f t="shared" si="269"/>
        <v>0</v>
      </c>
      <c r="DE198" s="432">
        <f t="shared" si="270"/>
        <v>0</v>
      </c>
      <c r="DF198" s="463">
        <f t="shared" si="271"/>
        <v>0</v>
      </c>
      <c r="DG198" s="462">
        <f t="shared" si="272"/>
        <v>0</v>
      </c>
      <c r="DH198" s="432">
        <f t="shared" si="273"/>
        <v>0</v>
      </c>
      <c r="DI198" s="432">
        <f t="shared" si="274"/>
        <v>0</v>
      </c>
      <c r="DJ198" s="432">
        <f t="shared" si="275"/>
        <v>0</v>
      </c>
      <c r="DK198" s="463">
        <f t="shared" si="276"/>
        <v>0</v>
      </c>
      <c r="DL198" s="462">
        <f>'PTRM input'!P292</f>
        <v>0</v>
      </c>
      <c r="DM198" s="432">
        <f t="shared" si="277"/>
        <v>0</v>
      </c>
      <c r="DN198" s="432">
        <f t="shared" si="278"/>
        <v>0</v>
      </c>
      <c r="DO198" s="432">
        <f t="shared" si="279"/>
        <v>0</v>
      </c>
      <c r="DP198" s="432">
        <f t="shared" si="280"/>
        <v>0</v>
      </c>
      <c r="DQ198" s="463">
        <f t="shared" si="281"/>
        <v>0</v>
      </c>
      <c r="DR198" s="462">
        <f t="shared" si="282"/>
        <v>0</v>
      </c>
      <c r="DS198" s="432">
        <f t="shared" si="283"/>
        <v>0</v>
      </c>
      <c r="DT198" s="432">
        <f t="shared" si="284"/>
        <v>0</v>
      </c>
      <c r="DU198" s="432">
        <f t="shared" si="285"/>
        <v>0</v>
      </c>
      <c r="DV198" s="463">
        <f t="shared" si="286"/>
        <v>0</v>
      </c>
      <c r="DW198" s="462">
        <f>'PTRM input'!Q292</f>
        <v>0</v>
      </c>
      <c r="DX198" s="432">
        <f t="shared" si="287"/>
        <v>0</v>
      </c>
      <c r="DY198" s="432">
        <f t="shared" si="288"/>
        <v>0</v>
      </c>
      <c r="DZ198" s="432">
        <f t="shared" si="289"/>
        <v>0</v>
      </c>
      <c r="EA198" s="432">
        <f t="shared" si="290"/>
        <v>0</v>
      </c>
      <c r="EB198" s="463">
        <f t="shared" si="291"/>
        <v>0</v>
      </c>
      <c r="EC198" s="462">
        <f t="shared" si="292"/>
        <v>0</v>
      </c>
      <c r="ED198" s="432">
        <f t="shared" si="293"/>
        <v>0</v>
      </c>
      <c r="EE198" s="432">
        <f t="shared" si="294"/>
        <v>0</v>
      </c>
      <c r="EF198" s="432">
        <f t="shared" si="295"/>
        <v>0</v>
      </c>
      <c r="EG198" s="463">
        <f t="shared" si="296"/>
        <v>0</v>
      </c>
      <c r="EH198" s="462">
        <f>'PTRM input'!R292</f>
        <v>0</v>
      </c>
      <c r="EI198" s="432">
        <f t="shared" si="297"/>
        <v>0</v>
      </c>
      <c r="EJ198" s="432">
        <f t="shared" si="298"/>
        <v>0</v>
      </c>
      <c r="EK198" s="432">
        <f t="shared" si="299"/>
        <v>0</v>
      </c>
      <c r="EL198" s="432">
        <f t="shared" si="300"/>
        <v>0</v>
      </c>
      <c r="EM198" s="463">
        <f t="shared" si="301"/>
        <v>0</v>
      </c>
      <c r="EN198" s="462">
        <f t="shared" si="302"/>
        <v>0</v>
      </c>
      <c r="EO198" s="432">
        <f t="shared" si="303"/>
        <v>0</v>
      </c>
      <c r="EP198" s="432">
        <f t="shared" si="304"/>
        <v>0</v>
      </c>
      <c r="EQ198" s="432">
        <f t="shared" si="305"/>
        <v>0</v>
      </c>
      <c r="ER198" s="463">
        <f t="shared" si="306"/>
        <v>0</v>
      </c>
      <c r="ES198" s="462">
        <f>'PTRM input'!S292</f>
        <v>0</v>
      </c>
      <c r="ET198" s="432">
        <f t="shared" si="307"/>
        <v>0</v>
      </c>
      <c r="EU198" s="432">
        <f t="shared" si="308"/>
        <v>0</v>
      </c>
      <c r="EV198" s="432">
        <f t="shared" si="309"/>
        <v>0</v>
      </c>
      <c r="EW198" s="432">
        <f t="shared" si="310"/>
        <v>0</v>
      </c>
      <c r="EX198" s="463">
        <f t="shared" si="311"/>
        <v>0</v>
      </c>
      <c r="EY198" s="462">
        <f t="shared" si="312"/>
        <v>0</v>
      </c>
      <c r="EZ198" s="432">
        <f t="shared" si="313"/>
        <v>0</v>
      </c>
      <c r="FA198" s="432">
        <f t="shared" si="314"/>
        <v>0</v>
      </c>
      <c r="FB198" s="432">
        <f t="shared" si="315"/>
        <v>0</v>
      </c>
      <c r="FC198" s="463">
        <f t="shared" si="316"/>
        <v>0</v>
      </c>
      <c r="FD198" s="462">
        <f>'PTRM input'!T292</f>
        <v>0</v>
      </c>
      <c r="FE198" s="432">
        <f t="shared" si="317"/>
        <v>0</v>
      </c>
      <c r="FF198" s="432">
        <f t="shared" si="318"/>
        <v>0</v>
      </c>
      <c r="FG198" s="432">
        <f t="shared" si="319"/>
        <v>0</v>
      </c>
      <c r="FH198" s="432">
        <f t="shared" si="320"/>
        <v>0</v>
      </c>
      <c r="FI198" s="463">
        <f t="shared" si="321"/>
        <v>0</v>
      </c>
      <c r="FJ198" s="462">
        <f t="shared" si="322"/>
        <v>0</v>
      </c>
      <c r="FK198" s="432">
        <f t="shared" si="323"/>
        <v>0</v>
      </c>
      <c r="FL198" s="432">
        <f t="shared" si="324"/>
        <v>0</v>
      </c>
      <c r="FM198" s="432">
        <f t="shared" si="325"/>
        <v>0</v>
      </c>
      <c r="FN198" s="463">
        <f t="shared" si="326"/>
        <v>0</v>
      </c>
      <c r="FO198" s="462">
        <f>'PTRM input'!U292</f>
        <v>0</v>
      </c>
      <c r="FP198" s="432">
        <f t="shared" si="327"/>
        <v>0</v>
      </c>
      <c r="FQ198" s="432">
        <f t="shared" si="328"/>
        <v>0</v>
      </c>
      <c r="FR198" s="432">
        <f t="shared" si="329"/>
        <v>0</v>
      </c>
      <c r="FS198" s="432">
        <f t="shared" si="330"/>
        <v>0</v>
      </c>
      <c r="FT198" s="463">
        <f t="shared" si="331"/>
        <v>0</v>
      </c>
      <c r="FU198" s="462">
        <f t="shared" si="332"/>
        <v>0</v>
      </c>
      <c r="FV198" s="432">
        <f t="shared" si="333"/>
        <v>0</v>
      </c>
      <c r="FW198" s="432">
        <f t="shared" si="334"/>
        <v>0</v>
      </c>
      <c r="FX198" s="432">
        <f t="shared" si="335"/>
        <v>0</v>
      </c>
      <c r="FY198" s="463">
        <f t="shared" si="336"/>
        <v>0</v>
      </c>
      <c r="FZ198" s="462">
        <f>'PTRM input'!V292</f>
        <v>0</v>
      </c>
      <c r="GA198" s="432">
        <f t="shared" si="337"/>
        <v>0</v>
      </c>
      <c r="GB198" s="432">
        <f t="shared" si="338"/>
        <v>0</v>
      </c>
      <c r="GC198" s="432">
        <f t="shared" si="339"/>
        <v>0</v>
      </c>
      <c r="GD198" s="432">
        <f t="shared" si="340"/>
        <v>0</v>
      </c>
      <c r="GE198" s="463">
        <f t="shared" si="341"/>
        <v>0</v>
      </c>
      <c r="GF198" s="462">
        <f t="shared" si="342"/>
        <v>0</v>
      </c>
      <c r="GG198" s="432">
        <f t="shared" si="343"/>
        <v>0</v>
      </c>
      <c r="GH198" s="432">
        <f t="shared" si="344"/>
        <v>0</v>
      </c>
      <c r="GI198" s="432">
        <f t="shared" si="345"/>
        <v>0</v>
      </c>
      <c r="GJ198" s="463">
        <f t="shared" si="346"/>
        <v>0</v>
      </c>
    </row>
    <row r="199" spans="1:192" s="4" customFormat="1" outlineLevel="1">
      <c r="A199" s="764"/>
      <c r="B199" s="764"/>
      <c r="C199" s="764"/>
      <c r="D199" s="764"/>
      <c r="E199" s="748" t="str">
        <f t="shared" si="347"/>
        <v>New Tariff 9</v>
      </c>
      <c r="F199" s="462">
        <f>'PTRM input'!F293</f>
        <v>0</v>
      </c>
      <c r="G199" s="432">
        <f t="shared" si="348"/>
        <v>0</v>
      </c>
      <c r="H199" s="432">
        <f t="shared" si="178"/>
        <v>0</v>
      </c>
      <c r="I199" s="432">
        <f t="shared" si="179"/>
        <v>0</v>
      </c>
      <c r="J199" s="432">
        <f t="shared" si="180"/>
        <v>0</v>
      </c>
      <c r="K199" s="463">
        <f t="shared" si="181"/>
        <v>0</v>
      </c>
      <c r="L199" s="462">
        <f t="shared" si="182"/>
        <v>0</v>
      </c>
      <c r="M199" s="432">
        <f t="shared" si="183"/>
        <v>0</v>
      </c>
      <c r="N199" s="432">
        <f t="shared" si="184"/>
        <v>0</v>
      </c>
      <c r="O199" s="432">
        <f t="shared" si="185"/>
        <v>0</v>
      </c>
      <c r="P199" s="463">
        <f t="shared" si="186"/>
        <v>0</v>
      </c>
      <c r="Q199" s="462">
        <f>'PTRM input'!G293</f>
        <v>0</v>
      </c>
      <c r="R199" s="432">
        <f t="shared" si="187"/>
        <v>0</v>
      </c>
      <c r="S199" s="432">
        <f t="shared" si="188"/>
        <v>0</v>
      </c>
      <c r="T199" s="432">
        <f t="shared" si="189"/>
        <v>0</v>
      </c>
      <c r="U199" s="432">
        <f t="shared" si="190"/>
        <v>0</v>
      </c>
      <c r="V199" s="463">
        <f t="shared" si="191"/>
        <v>0</v>
      </c>
      <c r="W199" s="462">
        <f t="shared" si="192"/>
        <v>0</v>
      </c>
      <c r="X199" s="432">
        <f t="shared" si="193"/>
        <v>0</v>
      </c>
      <c r="Y199" s="432">
        <f t="shared" si="194"/>
        <v>0</v>
      </c>
      <c r="Z199" s="432">
        <f t="shared" si="195"/>
        <v>0</v>
      </c>
      <c r="AA199" s="463">
        <f t="shared" si="196"/>
        <v>0</v>
      </c>
      <c r="AB199" s="462">
        <f>'PTRM input'!H293</f>
        <v>0</v>
      </c>
      <c r="AC199" s="432">
        <f t="shared" si="197"/>
        <v>0</v>
      </c>
      <c r="AD199" s="432">
        <f t="shared" si="198"/>
        <v>0</v>
      </c>
      <c r="AE199" s="432">
        <f t="shared" si="199"/>
        <v>0</v>
      </c>
      <c r="AF199" s="432">
        <f t="shared" si="200"/>
        <v>0</v>
      </c>
      <c r="AG199" s="463">
        <f t="shared" si="201"/>
        <v>0</v>
      </c>
      <c r="AH199" s="462">
        <f t="shared" si="202"/>
        <v>0</v>
      </c>
      <c r="AI199" s="432">
        <f t="shared" si="203"/>
        <v>0</v>
      </c>
      <c r="AJ199" s="432">
        <f t="shared" si="204"/>
        <v>0</v>
      </c>
      <c r="AK199" s="432">
        <f t="shared" si="205"/>
        <v>0</v>
      </c>
      <c r="AL199" s="463">
        <f t="shared" si="206"/>
        <v>0</v>
      </c>
      <c r="AM199" s="462">
        <f>'PTRM input'!I293</f>
        <v>0</v>
      </c>
      <c r="AN199" s="432">
        <f t="shared" si="207"/>
        <v>0</v>
      </c>
      <c r="AO199" s="432">
        <f t="shared" si="208"/>
        <v>0</v>
      </c>
      <c r="AP199" s="432">
        <f t="shared" si="209"/>
        <v>0</v>
      </c>
      <c r="AQ199" s="432">
        <f t="shared" si="210"/>
        <v>0</v>
      </c>
      <c r="AR199" s="463">
        <f t="shared" si="211"/>
        <v>0</v>
      </c>
      <c r="AS199" s="462">
        <f t="shared" si="212"/>
        <v>0</v>
      </c>
      <c r="AT199" s="432">
        <f t="shared" si="213"/>
        <v>0</v>
      </c>
      <c r="AU199" s="432">
        <f t="shared" si="214"/>
        <v>0</v>
      </c>
      <c r="AV199" s="432">
        <f t="shared" si="215"/>
        <v>0</v>
      </c>
      <c r="AW199" s="463">
        <f t="shared" si="216"/>
        <v>0</v>
      </c>
      <c r="AX199" s="462">
        <f>'PTRM input'!J293</f>
        <v>0</v>
      </c>
      <c r="AY199" s="432">
        <f t="shared" si="217"/>
        <v>0</v>
      </c>
      <c r="AZ199" s="432">
        <f t="shared" si="218"/>
        <v>0</v>
      </c>
      <c r="BA199" s="432">
        <f t="shared" si="219"/>
        <v>0</v>
      </c>
      <c r="BB199" s="432">
        <f t="shared" si="220"/>
        <v>0</v>
      </c>
      <c r="BC199" s="463">
        <f t="shared" si="221"/>
        <v>0</v>
      </c>
      <c r="BD199" s="462">
        <f t="shared" si="222"/>
        <v>0</v>
      </c>
      <c r="BE199" s="432">
        <f t="shared" si="223"/>
        <v>0</v>
      </c>
      <c r="BF199" s="432">
        <f t="shared" si="224"/>
        <v>0</v>
      </c>
      <c r="BG199" s="432">
        <f t="shared" si="225"/>
        <v>0</v>
      </c>
      <c r="BH199" s="463">
        <f t="shared" si="226"/>
        <v>0</v>
      </c>
      <c r="BI199" s="462">
        <f>'PTRM input'!K293</f>
        <v>0</v>
      </c>
      <c r="BJ199" s="432">
        <f t="shared" si="227"/>
        <v>0</v>
      </c>
      <c r="BK199" s="432">
        <f t="shared" si="228"/>
        <v>0</v>
      </c>
      <c r="BL199" s="432">
        <f t="shared" si="229"/>
        <v>0</v>
      </c>
      <c r="BM199" s="432">
        <f t="shared" si="230"/>
        <v>0</v>
      </c>
      <c r="BN199" s="463">
        <f t="shared" si="231"/>
        <v>0</v>
      </c>
      <c r="BO199" s="462">
        <f t="shared" si="232"/>
        <v>0</v>
      </c>
      <c r="BP199" s="432">
        <f t="shared" si="233"/>
        <v>0</v>
      </c>
      <c r="BQ199" s="432">
        <f t="shared" si="234"/>
        <v>0</v>
      </c>
      <c r="BR199" s="432">
        <f t="shared" si="235"/>
        <v>0</v>
      </c>
      <c r="BS199" s="463">
        <f t="shared" si="236"/>
        <v>0</v>
      </c>
      <c r="BT199" s="462">
        <f>'PTRM input'!L293</f>
        <v>0</v>
      </c>
      <c r="BU199" s="432">
        <f t="shared" si="237"/>
        <v>0</v>
      </c>
      <c r="BV199" s="432">
        <f t="shared" si="238"/>
        <v>0</v>
      </c>
      <c r="BW199" s="432">
        <f t="shared" si="239"/>
        <v>0</v>
      </c>
      <c r="BX199" s="432">
        <f t="shared" si="240"/>
        <v>0</v>
      </c>
      <c r="BY199" s="463">
        <f t="shared" si="241"/>
        <v>0</v>
      </c>
      <c r="BZ199" s="462">
        <f t="shared" si="242"/>
        <v>0</v>
      </c>
      <c r="CA199" s="432">
        <f t="shared" si="243"/>
        <v>0</v>
      </c>
      <c r="CB199" s="432">
        <f t="shared" si="244"/>
        <v>0</v>
      </c>
      <c r="CC199" s="432">
        <f t="shared" si="245"/>
        <v>0</v>
      </c>
      <c r="CD199" s="463">
        <f t="shared" si="246"/>
        <v>0</v>
      </c>
      <c r="CE199" s="462">
        <f>'PTRM input'!M293</f>
        <v>0</v>
      </c>
      <c r="CF199" s="432">
        <f t="shared" si="247"/>
        <v>0</v>
      </c>
      <c r="CG199" s="432">
        <f t="shared" si="248"/>
        <v>0</v>
      </c>
      <c r="CH199" s="432">
        <f t="shared" si="249"/>
        <v>0</v>
      </c>
      <c r="CI199" s="432">
        <f t="shared" si="250"/>
        <v>0</v>
      </c>
      <c r="CJ199" s="463">
        <f t="shared" si="251"/>
        <v>0</v>
      </c>
      <c r="CK199" s="462">
        <f t="shared" si="252"/>
        <v>0</v>
      </c>
      <c r="CL199" s="432">
        <f t="shared" si="253"/>
        <v>0</v>
      </c>
      <c r="CM199" s="432">
        <f t="shared" si="254"/>
        <v>0</v>
      </c>
      <c r="CN199" s="432">
        <f t="shared" si="255"/>
        <v>0</v>
      </c>
      <c r="CO199" s="463">
        <f t="shared" si="256"/>
        <v>0</v>
      </c>
      <c r="CP199" s="462">
        <f>'PTRM input'!N293</f>
        <v>0</v>
      </c>
      <c r="CQ199" s="432">
        <f t="shared" si="257"/>
        <v>0</v>
      </c>
      <c r="CR199" s="432">
        <f t="shared" si="258"/>
        <v>0</v>
      </c>
      <c r="CS199" s="432">
        <f t="shared" si="259"/>
        <v>0</v>
      </c>
      <c r="CT199" s="432">
        <f t="shared" si="260"/>
        <v>0</v>
      </c>
      <c r="CU199" s="463">
        <f t="shared" si="261"/>
        <v>0</v>
      </c>
      <c r="CV199" s="462">
        <f t="shared" si="262"/>
        <v>0</v>
      </c>
      <c r="CW199" s="432">
        <f t="shared" si="263"/>
        <v>0</v>
      </c>
      <c r="CX199" s="432">
        <f t="shared" si="264"/>
        <v>0</v>
      </c>
      <c r="CY199" s="432">
        <f t="shared" si="265"/>
        <v>0</v>
      </c>
      <c r="CZ199" s="463">
        <f t="shared" si="266"/>
        <v>0</v>
      </c>
      <c r="DA199" s="462">
        <f>'PTRM input'!O293</f>
        <v>0</v>
      </c>
      <c r="DB199" s="432">
        <f t="shared" si="267"/>
        <v>0</v>
      </c>
      <c r="DC199" s="432">
        <f t="shared" si="268"/>
        <v>0</v>
      </c>
      <c r="DD199" s="432">
        <f t="shared" si="269"/>
        <v>0</v>
      </c>
      <c r="DE199" s="432">
        <f t="shared" si="270"/>
        <v>0</v>
      </c>
      <c r="DF199" s="463">
        <f t="shared" si="271"/>
        <v>0</v>
      </c>
      <c r="DG199" s="462">
        <f t="shared" si="272"/>
        <v>0</v>
      </c>
      <c r="DH199" s="432">
        <f t="shared" si="273"/>
        <v>0</v>
      </c>
      <c r="DI199" s="432">
        <f t="shared" si="274"/>
        <v>0</v>
      </c>
      <c r="DJ199" s="432">
        <f t="shared" si="275"/>
        <v>0</v>
      </c>
      <c r="DK199" s="463">
        <f t="shared" si="276"/>
        <v>0</v>
      </c>
      <c r="DL199" s="462">
        <f>'PTRM input'!P293</f>
        <v>0</v>
      </c>
      <c r="DM199" s="432">
        <f t="shared" si="277"/>
        <v>0</v>
      </c>
      <c r="DN199" s="432">
        <f t="shared" si="278"/>
        <v>0</v>
      </c>
      <c r="DO199" s="432">
        <f t="shared" si="279"/>
        <v>0</v>
      </c>
      <c r="DP199" s="432">
        <f t="shared" si="280"/>
        <v>0</v>
      </c>
      <c r="DQ199" s="463">
        <f t="shared" si="281"/>
        <v>0</v>
      </c>
      <c r="DR199" s="462">
        <f t="shared" si="282"/>
        <v>0</v>
      </c>
      <c r="DS199" s="432">
        <f t="shared" si="283"/>
        <v>0</v>
      </c>
      <c r="DT199" s="432">
        <f t="shared" si="284"/>
        <v>0</v>
      </c>
      <c r="DU199" s="432">
        <f t="shared" si="285"/>
        <v>0</v>
      </c>
      <c r="DV199" s="463">
        <f t="shared" si="286"/>
        <v>0</v>
      </c>
      <c r="DW199" s="462">
        <f>'PTRM input'!Q293</f>
        <v>0</v>
      </c>
      <c r="DX199" s="432">
        <f t="shared" si="287"/>
        <v>0</v>
      </c>
      <c r="DY199" s="432">
        <f t="shared" si="288"/>
        <v>0</v>
      </c>
      <c r="DZ199" s="432">
        <f t="shared" si="289"/>
        <v>0</v>
      </c>
      <c r="EA199" s="432">
        <f t="shared" si="290"/>
        <v>0</v>
      </c>
      <c r="EB199" s="463">
        <f t="shared" si="291"/>
        <v>0</v>
      </c>
      <c r="EC199" s="462">
        <f t="shared" si="292"/>
        <v>0</v>
      </c>
      <c r="ED199" s="432">
        <f t="shared" si="293"/>
        <v>0</v>
      </c>
      <c r="EE199" s="432">
        <f t="shared" si="294"/>
        <v>0</v>
      </c>
      <c r="EF199" s="432">
        <f t="shared" si="295"/>
        <v>0</v>
      </c>
      <c r="EG199" s="463">
        <f t="shared" si="296"/>
        <v>0</v>
      </c>
      <c r="EH199" s="462">
        <f>'PTRM input'!R293</f>
        <v>0</v>
      </c>
      <c r="EI199" s="432">
        <f t="shared" si="297"/>
        <v>0</v>
      </c>
      <c r="EJ199" s="432">
        <f t="shared" si="298"/>
        <v>0</v>
      </c>
      <c r="EK199" s="432">
        <f t="shared" si="299"/>
        <v>0</v>
      </c>
      <c r="EL199" s="432">
        <f t="shared" si="300"/>
        <v>0</v>
      </c>
      <c r="EM199" s="463">
        <f t="shared" si="301"/>
        <v>0</v>
      </c>
      <c r="EN199" s="462">
        <f t="shared" si="302"/>
        <v>0</v>
      </c>
      <c r="EO199" s="432">
        <f t="shared" si="303"/>
        <v>0</v>
      </c>
      <c r="EP199" s="432">
        <f t="shared" si="304"/>
        <v>0</v>
      </c>
      <c r="EQ199" s="432">
        <f t="shared" si="305"/>
        <v>0</v>
      </c>
      <c r="ER199" s="463">
        <f t="shared" si="306"/>
        <v>0</v>
      </c>
      <c r="ES199" s="462">
        <f>'PTRM input'!S293</f>
        <v>0</v>
      </c>
      <c r="ET199" s="432">
        <f t="shared" si="307"/>
        <v>0</v>
      </c>
      <c r="EU199" s="432">
        <f t="shared" si="308"/>
        <v>0</v>
      </c>
      <c r="EV199" s="432">
        <f t="shared" si="309"/>
        <v>0</v>
      </c>
      <c r="EW199" s="432">
        <f t="shared" si="310"/>
        <v>0</v>
      </c>
      <c r="EX199" s="463">
        <f t="shared" si="311"/>
        <v>0</v>
      </c>
      <c r="EY199" s="462">
        <f t="shared" si="312"/>
        <v>0</v>
      </c>
      <c r="EZ199" s="432">
        <f t="shared" si="313"/>
        <v>0</v>
      </c>
      <c r="FA199" s="432">
        <f t="shared" si="314"/>
        <v>0</v>
      </c>
      <c r="FB199" s="432">
        <f t="shared" si="315"/>
        <v>0</v>
      </c>
      <c r="FC199" s="463">
        <f t="shared" si="316"/>
        <v>0</v>
      </c>
      <c r="FD199" s="462">
        <f>'PTRM input'!T293</f>
        <v>0</v>
      </c>
      <c r="FE199" s="432">
        <f t="shared" si="317"/>
        <v>0</v>
      </c>
      <c r="FF199" s="432">
        <f t="shared" si="318"/>
        <v>0</v>
      </c>
      <c r="FG199" s="432">
        <f t="shared" si="319"/>
        <v>0</v>
      </c>
      <c r="FH199" s="432">
        <f t="shared" si="320"/>
        <v>0</v>
      </c>
      <c r="FI199" s="463">
        <f t="shared" si="321"/>
        <v>0</v>
      </c>
      <c r="FJ199" s="462">
        <f t="shared" si="322"/>
        <v>0</v>
      </c>
      <c r="FK199" s="432">
        <f t="shared" si="323"/>
        <v>0</v>
      </c>
      <c r="FL199" s="432">
        <f t="shared" si="324"/>
        <v>0</v>
      </c>
      <c r="FM199" s="432">
        <f t="shared" si="325"/>
        <v>0</v>
      </c>
      <c r="FN199" s="463">
        <f t="shared" si="326"/>
        <v>0</v>
      </c>
      <c r="FO199" s="462">
        <f>'PTRM input'!U293</f>
        <v>0</v>
      </c>
      <c r="FP199" s="432">
        <f t="shared" si="327"/>
        <v>0</v>
      </c>
      <c r="FQ199" s="432">
        <f t="shared" si="328"/>
        <v>0</v>
      </c>
      <c r="FR199" s="432">
        <f t="shared" si="329"/>
        <v>0</v>
      </c>
      <c r="FS199" s="432">
        <f t="shared" si="330"/>
        <v>0</v>
      </c>
      <c r="FT199" s="463">
        <f t="shared" si="331"/>
        <v>0</v>
      </c>
      <c r="FU199" s="462">
        <f t="shared" si="332"/>
        <v>0</v>
      </c>
      <c r="FV199" s="432">
        <f t="shared" si="333"/>
        <v>0</v>
      </c>
      <c r="FW199" s="432">
        <f t="shared" si="334"/>
        <v>0</v>
      </c>
      <c r="FX199" s="432">
        <f t="shared" si="335"/>
        <v>0</v>
      </c>
      <c r="FY199" s="463">
        <f t="shared" si="336"/>
        <v>0</v>
      </c>
      <c r="FZ199" s="462">
        <f>'PTRM input'!V293</f>
        <v>0</v>
      </c>
      <c r="GA199" s="432">
        <f t="shared" si="337"/>
        <v>0</v>
      </c>
      <c r="GB199" s="432">
        <f t="shared" si="338"/>
        <v>0</v>
      </c>
      <c r="GC199" s="432">
        <f t="shared" si="339"/>
        <v>0</v>
      </c>
      <c r="GD199" s="432">
        <f t="shared" si="340"/>
        <v>0</v>
      </c>
      <c r="GE199" s="463">
        <f t="shared" si="341"/>
        <v>0</v>
      </c>
      <c r="GF199" s="462">
        <f t="shared" si="342"/>
        <v>0</v>
      </c>
      <c r="GG199" s="432">
        <f t="shared" si="343"/>
        <v>0</v>
      </c>
      <c r="GH199" s="432">
        <f t="shared" si="344"/>
        <v>0</v>
      </c>
      <c r="GI199" s="432">
        <f t="shared" si="345"/>
        <v>0</v>
      </c>
      <c r="GJ199" s="463">
        <f t="shared" si="346"/>
        <v>0</v>
      </c>
    </row>
    <row r="200" spans="1:192" s="4" customFormat="1" outlineLevel="1">
      <c r="A200" s="764"/>
      <c r="B200" s="764"/>
      <c r="C200" s="764"/>
      <c r="D200" s="764"/>
      <c r="E200" s="748" t="str">
        <f t="shared" si="347"/>
        <v>New Tariff 10</v>
      </c>
      <c r="F200" s="462">
        <f>'PTRM input'!F294</f>
        <v>0</v>
      </c>
      <c r="G200" s="432">
        <f t="shared" si="348"/>
        <v>0</v>
      </c>
      <c r="H200" s="432">
        <f t="shared" si="178"/>
        <v>0</v>
      </c>
      <c r="I200" s="432">
        <f t="shared" si="179"/>
        <v>0</v>
      </c>
      <c r="J200" s="432">
        <f t="shared" si="180"/>
        <v>0</v>
      </c>
      <c r="K200" s="463">
        <f t="shared" si="181"/>
        <v>0</v>
      </c>
      <c r="L200" s="462">
        <f t="shared" si="182"/>
        <v>0</v>
      </c>
      <c r="M200" s="432">
        <f t="shared" si="183"/>
        <v>0</v>
      </c>
      <c r="N200" s="432">
        <f t="shared" si="184"/>
        <v>0</v>
      </c>
      <c r="O200" s="432">
        <f t="shared" si="185"/>
        <v>0</v>
      </c>
      <c r="P200" s="463">
        <f t="shared" si="186"/>
        <v>0</v>
      </c>
      <c r="Q200" s="462">
        <f>'PTRM input'!G294</f>
        <v>0</v>
      </c>
      <c r="R200" s="432">
        <f t="shared" si="187"/>
        <v>0</v>
      </c>
      <c r="S200" s="432">
        <f t="shared" si="188"/>
        <v>0</v>
      </c>
      <c r="T200" s="432">
        <f t="shared" si="189"/>
        <v>0</v>
      </c>
      <c r="U200" s="432">
        <f t="shared" si="190"/>
        <v>0</v>
      </c>
      <c r="V200" s="463">
        <f t="shared" si="191"/>
        <v>0</v>
      </c>
      <c r="W200" s="462">
        <f t="shared" si="192"/>
        <v>0</v>
      </c>
      <c r="X200" s="432">
        <f t="shared" si="193"/>
        <v>0</v>
      </c>
      <c r="Y200" s="432">
        <f t="shared" si="194"/>
        <v>0</v>
      </c>
      <c r="Z200" s="432">
        <f t="shared" si="195"/>
        <v>0</v>
      </c>
      <c r="AA200" s="463">
        <f t="shared" si="196"/>
        <v>0</v>
      </c>
      <c r="AB200" s="462">
        <f>'PTRM input'!H294</f>
        <v>0</v>
      </c>
      <c r="AC200" s="432">
        <f t="shared" si="197"/>
        <v>0</v>
      </c>
      <c r="AD200" s="432">
        <f t="shared" si="198"/>
        <v>0</v>
      </c>
      <c r="AE200" s="432">
        <f t="shared" si="199"/>
        <v>0</v>
      </c>
      <c r="AF200" s="432">
        <f t="shared" si="200"/>
        <v>0</v>
      </c>
      <c r="AG200" s="463">
        <f t="shared" si="201"/>
        <v>0</v>
      </c>
      <c r="AH200" s="462">
        <f t="shared" si="202"/>
        <v>0</v>
      </c>
      <c r="AI200" s="432">
        <f t="shared" si="203"/>
        <v>0</v>
      </c>
      <c r="AJ200" s="432">
        <f t="shared" si="204"/>
        <v>0</v>
      </c>
      <c r="AK200" s="432">
        <f t="shared" si="205"/>
        <v>0</v>
      </c>
      <c r="AL200" s="463">
        <f t="shared" si="206"/>
        <v>0</v>
      </c>
      <c r="AM200" s="462">
        <f>'PTRM input'!I294</f>
        <v>0</v>
      </c>
      <c r="AN200" s="432">
        <f t="shared" si="207"/>
        <v>0</v>
      </c>
      <c r="AO200" s="432">
        <f t="shared" si="208"/>
        <v>0</v>
      </c>
      <c r="AP200" s="432">
        <f t="shared" si="209"/>
        <v>0</v>
      </c>
      <c r="AQ200" s="432">
        <f t="shared" si="210"/>
        <v>0</v>
      </c>
      <c r="AR200" s="463">
        <f t="shared" si="211"/>
        <v>0</v>
      </c>
      <c r="AS200" s="462">
        <f t="shared" si="212"/>
        <v>0</v>
      </c>
      <c r="AT200" s="432">
        <f t="shared" si="213"/>
        <v>0</v>
      </c>
      <c r="AU200" s="432">
        <f t="shared" si="214"/>
        <v>0</v>
      </c>
      <c r="AV200" s="432">
        <f t="shared" si="215"/>
        <v>0</v>
      </c>
      <c r="AW200" s="463">
        <f t="shared" si="216"/>
        <v>0</v>
      </c>
      <c r="AX200" s="462">
        <f>'PTRM input'!J294</f>
        <v>0</v>
      </c>
      <c r="AY200" s="432">
        <f t="shared" si="217"/>
        <v>0</v>
      </c>
      <c r="AZ200" s="432">
        <f t="shared" si="218"/>
        <v>0</v>
      </c>
      <c r="BA200" s="432">
        <f t="shared" si="219"/>
        <v>0</v>
      </c>
      <c r="BB200" s="432">
        <f t="shared" si="220"/>
        <v>0</v>
      </c>
      <c r="BC200" s="463">
        <f t="shared" si="221"/>
        <v>0</v>
      </c>
      <c r="BD200" s="462">
        <f t="shared" si="222"/>
        <v>0</v>
      </c>
      <c r="BE200" s="432">
        <f t="shared" si="223"/>
        <v>0</v>
      </c>
      <c r="BF200" s="432">
        <f t="shared" si="224"/>
        <v>0</v>
      </c>
      <c r="BG200" s="432">
        <f t="shared" si="225"/>
        <v>0</v>
      </c>
      <c r="BH200" s="463">
        <f t="shared" si="226"/>
        <v>0</v>
      </c>
      <c r="BI200" s="462">
        <f>'PTRM input'!K294</f>
        <v>0</v>
      </c>
      <c r="BJ200" s="432">
        <f t="shared" si="227"/>
        <v>0</v>
      </c>
      <c r="BK200" s="432">
        <f t="shared" si="228"/>
        <v>0</v>
      </c>
      <c r="BL200" s="432">
        <f t="shared" si="229"/>
        <v>0</v>
      </c>
      <c r="BM200" s="432">
        <f t="shared" si="230"/>
        <v>0</v>
      </c>
      <c r="BN200" s="463">
        <f t="shared" si="231"/>
        <v>0</v>
      </c>
      <c r="BO200" s="462">
        <f t="shared" si="232"/>
        <v>0</v>
      </c>
      <c r="BP200" s="432">
        <f t="shared" si="233"/>
        <v>0</v>
      </c>
      <c r="BQ200" s="432">
        <f t="shared" si="234"/>
        <v>0</v>
      </c>
      <c r="BR200" s="432">
        <f t="shared" si="235"/>
        <v>0</v>
      </c>
      <c r="BS200" s="463">
        <f t="shared" si="236"/>
        <v>0</v>
      </c>
      <c r="BT200" s="462">
        <f>'PTRM input'!L294</f>
        <v>0</v>
      </c>
      <c r="BU200" s="432">
        <f t="shared" si="237"/>
        <v>0</v>
      </c>
      <c r="BV200" s="432">
        <f t="shared" si="238"/>
        <v>0</v>
      </c>
      <c r="BW200" s="432">
        <f t="shared" si="239"/>
        <v>0</v>
      </c>
      <c r="BX200" s="432">
        <f t="shared" si="240"/>
        <v>0</v>
      </c>
      <c r="BY200" s="463">
        <f t="shared" si="241"/>
        <v>0</v>
      </c>
      <c r="BZ200" s="462">
        <f t="shared" si="242"/>
        <v>0</v>
      </c>
      <c r="CA200" s="432">
        <f t="shared" si="243"/>
        <v>0</v>
      </c>
      <c r="CB200" s="432">
        <f t="shared" si="244"/>
        <v>0</v>
      </c>
      <c r="CC200" s="432">
        <f t="shared" si="245"/>
        <v>0</v>
      </c>
      <c r="CD200" s="463">
        <f t="shared" si="246"/>
        <v>0</v>
      </c>
      <c r="CE200" s="462">
        <f>'PTRM input'!M294</f>
        <v>0</v>
      </c>
      <c r="CF200" s="432">
        <f t="shared" si="247"/>
        <v>0</v>
      </c>
      <c r="CG200" s="432">
        <f t="shared" si="248"/>
        <v>0</v>
      </c>
      <c r="CH200" s="432">
        <f t="shared" si="249"/>
        <v>0</v>
      </c>
      <c r="CI200" s="432">
        <f t="shared" si="250"/>
        <v>0</v>
      </c>
      <c r="CJ200" s="463">
        <f t="shared" si="251"/>
        <v>0</v>
      </c>
      <c r="CK200" s="462">
        <f t="shared" si="252"/>
        <v>0</v>
      </c>
      <c r="CL200" s="432">
        <f t="shared" si="253"/>
        <v>0</v>
      </c>
      <c r="CM200" s="432">
        <f t="shared" si="254"/>
        <v>0</v>
      </c>
      <c r="CN200" s="432">
        <f t="shared" si="255"/>
        <v>0</v>
      </c>
      <c r="CO200" s="463">
        <f t="shared" si="256"/>
        <v>0</v>
      </c>
      <c r="CP200" s="462">
        <f>'PTRM input'!N294</f>
        <v>0</v>
      </c>
      <c r="CQ200" s="432">
        <f t="shared" si="257"/>
        <v>0</v>
      </c>
      <c r="CR200" s="432">
        <f t="shared" si="258"/>
        <v>0</v>
      </c>
      <c r="CS200" s="432">
        <f t="shared" si="259"/>
        <v>0</v>
      </c>
      <c r="CT200" s="432">
        <f t="shared" si="260"/>
        <v>0</v>
      </c>
      <c r="CU200" s="463">
        <f t="shared" si="261"/>
        <v>0</v>
      </c>
      <c r="CV200" s="462">
        <f t="shared" si="262"/>
        <v>0</v>
      </c>
      <c r="CW200" s="432">
        <f t="shared" si="263"/>
        <v>0</v>
      </c>
      <c r="CX200" s="432">
        <f t="shared" si="264"/>
        <v>0</v>
      </c>
      <c r="CY200" s="432">
        <f t="shared" si="265"/>
        <v>0</v>
      </c>
      <c r="CZ200" s="463">
        <f t="shared" si="266"/>
        <v>0</v>
      </c>
      <c r="DA200" s="462">
        <f>'PTRM input'!O294</f>
        <v>0</v>
      </c>
      <c r="DB200" s="432">
        <f t="shared" si="267"/>
        <v>0</v>
      </c>
      <c r="DC200" s="432">
        <f t="shared" si="268"/>
        <v>0</v>
      </c>
      <c r="DD200" s="432">
        <f t="shared" si="269"/>
        <v>0</v>
      </c>
      <c r="DE200" s="432">
        <f t="shared" si="270"/>
        <v>0</v>
      </c>
      <c r="DF200" s="463">
        <f t="shared" si="271"/>
        <v>0</v>
      </c>
      <c r="DG200" s="462">
        <f t="shared" si="272"/>
        <v>0</v>
      </c>
      <c r="DH200" s="432">
        <f t="shared" si="273"/>
        <v>0</v>
      </c>
      <c r="DI200" s="432">
        <f t="shared" si="274"/>
        <v>0</v>
      </c>
      <c r="DJ200" s="432">
        <f t="shared" si="275"/>
        <v>0</v>
      </c>
      <c r="DK200" s="463">
        <f t="shared" si="276"/>
        <v>0</v>
      </c>
      <c r="DL200" s="462">
        <f>'PTRM input'!P294</f>
        <v>0</v>
      </c>
      <c r="DM200" s="432">
        <f t="shared" si="277"/>
        <v>0</v>
      </c>
      <c r="DN200" s="432">
        <f t="shared" si="278"/>
        <v>0</v>
      </c>
      <c r="DO200" s="432">
        <f t="shared" si="279"/>
        <v>0</v>
      </c>
      <c r="DP200" s="432">
        <f t="shared" si="280"/>
        <v>0</v>
      </c>
      <c r="DQ200" s="463">
        <f t="shared" si="281"/>
        <v>0</v>
      </c>
      <c r="DR200" s="462">
        <f t="shared" si="282"/>
        <v>0</v>
      </c>
      <c r="DS200" s="432">
        <f t="shared" si="283"/>
        <v>0</v>
      </c>
      <c r="DT200" s="432">
        <f t="shared" si="284"/>
        <v>0</v>
      </c>
      <c r="DU200" s="432">
        <f t="shared" si="285"/>
        <v>0</v>
      </c>
      <c r="DV200" s="463">
        <f t="shared" si="286"/>
        <v>0</v>
      </c>
      <c r="DW200" s="462">
        <f>'PTRM input'!Q294</f>
        <v>0</v>
      </c>
      <c r="DX200" s="432">
        <f t="shared" si="287"/>
        <v>0</v>
      </c>
      <c r="DY200" s="432">
        <f t="shared" si="288"/>
        <v>0</v>
      </c>
      <c r="DZ200" s="432">
        <f t="shared" si="289"/>
        <v>0</v>
      </c>
      <c r="EA200" s="432">
        <f t="shared" si="290"/>
        <v>0</v>
      </c>
      <c r="EB200" s="463">
        <f t="shared" si="291"/>
        <v>0</v>
      </c>
      <c r="EC200" s="462">
        <f t="shared" si="292"/>
        <v>0</v>
      </c>
      <c r="ED200" s="432">
        <f t="shared" si="293"/>
        <v>0</v>
      </c>
      <c r="EE200" s="432">
        <f t="shared" si="294"/>
        <v>0</v>
      </c>
      <c r="EF200" s="432">
        <f t="shared" si="295"/>
        <v>0</v>
      </c>
      <c r="EG200" s="463">
        <f t="shared" si="296"/>
        <v>0</v>
      </c>
      <c r="EH200" s="462">
        <f>'PTRM input'!R294</f>
        <v>0</v>
      </c>
      <c r="EI200" s="432">
        <f t="shared" si="297"/>
        <v>0</v>
      </c>
      <c r="EJ200" s="432">
        <f t="shared" si="298"/>
        <v>0</v>
      </c>
      <c r="EK200" s="432">
        <f t="shared" si="299"/>
        <v>0</v>
      </c>
      <c r="EL200" s="432">
        <f t="shared" si="300"/>
        <v>0</v>
      </c>
      <c r="EM200" s="463">
        <f t="shared" si="301"/>
        <v>0</v>
      </c>
      <c r="EN200" s="462">
        <f t="shared" si="302"/>
        <v>0</v>
      </c>
      <c r="EO200" s="432">
        <f t="shared" si="303"/>
        <v>0</v>
      </c>
      <c r="EP200" s="432">
        <f t="shared" si="304"/>
        <v>0</v>
      </c>
      <c r="EQ200" s="432">
        <f t="shared" si="305"/>
        <v>0</v>
      </c>
      <c r="ER200" s="463">
        <f t="shared" si="306"/>
        <v>0</v>
      </c>
      <c r="ES200" s="462">
        <f>'PTRM input'!S294</f>
        <v>0</v>
      </c>
      <c r="ET200" s="432">
        <f t="shared" si="307"/>
        <v>0</v>
      </c>
      <c r="EU200" s="432">
        <f t="shared" si="308"/>
        <v>0</v>
      </c>
      <c r="EV200" s="432">
        <f t="shared" si="309"/>
        <v>0</v>
      </c>
      <c r="EW200" s="432">
        <f t="shared" si="310"/>
        <v>0</v>
      </c>
      <c r="EX200" s="463">
        <f t="shared" si="311"/>
        <v>0</v>
      </c>
      <c r="EY200" s="462">
        <f t="shared" si="312"/>
        <v>0</v>
      </c>
      <c r="EZ200" s="432">
        <f t="shared" si="313"/>
        <v>0</v>
      </c>
      <c r="FA200" s="432">
        <f t="shared" si="314"/>
        <v>0</v>
      </c>
      <c r="FB200" s="432">
        <f t="shared" si="315"/>
        <v>0</v>
      </c>
      <c r="FC200" s="463">
        <f t="shared" si="316"/>
        <v>0</v>
      </c>
      <c r="FD200" s="462">
        <f>'PTRM input'!T294</f>
        <v>0</v>
      </c>
      <c r="FE200" s="432">
        <f t="shared" si="317"/>
        <v>0</v>
      </c>
      <c r="FF200" s="432">
        <f t="shared" si="318"/>
        <v>0</v>
      </c>
      <c r="FG200" s="432">
        <f t="shared" si="319"/>
        <v>0</v>
      </c>
      <c r="FH200" s="432">
        <f t="shared" si="320"/>
        <v>0</v>
      </c>
      <c r="FI200" s="463">
        <f t="shared" si="321"/>
        <v>0</v>
      </c>
      <c r="FJ200" s="462">
        <f t="shared" si="322"/>
        <v>0</v>
      </c>
      <c r="FK200" s="432">
        <f t="shared" si="323"/>
        <v>0</v>
      </c>
      <c r="FL200" s="432">
        <f t="shared" si="324"/>
        <v>0</v>
      </c>
      <c r="FM200" s="432">
        <f t="shared" si="325"/>
        <v>0</v>
      </c>
      <c r="FN200" s="463">
        <f t="shared" si="326"/>
        <v>0</v>
      </c>
      <c r="FO200" s="462">
        <f>'PTRM input'!U294</f>
        <v>0</v>
      </c>
      <c r="FP200" s="432">
        <f t="shared" si="327"/>
        <v>0</v>
      </c>
      <c r="FQ200" s="432">
        <f t="shared" si="328"/>
        <v>0</v>
      </c>
      <c r="FR200" s="432">
        <f t="shared" si="329"/>
        <v>0</v>
      </c>
      <c r="FS200" s="432">
        <f t="shared" si="330"/>
        <v>0</v>
      </c>
      <c r="FT200" s="463">
        <f t="shared" si="331"/>
        <v>0</v>
      </c>
      <c r="FU200" s="462">
        <f t="shared" si="332"/>
        <v>0</v>
      </c>
      <c r="FV200" s="432">
        <f t="shared" si="333"/>
        <v>0</v>
      </c>
      <c r="FW200" s="432">
        <f t="shared" si="334"/>
        <v>0</v>
      </c>
      <c r="FX200" s="432">
        <f t="shared" si="335"/>
        <v>0</v>
      </c>
      <c r="FY200" s="463">
        <f t="shared" si="336"/>
        <v>0</v>
      </c>
      <c r="FZ200" s="462">
        <f>'PTRM input'!V294</f>
        <v>0</v>
      </c>
      <c r="GA200" s="432">
        <f t="shared" si="337"/>
        <v>0</v>
      </c>
      <c r="GB200" s="432">
        <f t="shared" si="338"/>
        <v>0</v>
      </c>
      <c r="GC200" s="432">
        <f t="shared" si="339"/>
        <v>0</v>
      </c>
      <c r="GD200" s="432">
        <f t="shared" si="340"/>
        <v>0</v>
      </c>
      <c r="GE200" s="463">
        <f t="shared" si="341"/>
        <v>0</v>
      </c>
      <c r="GF200" s="462">
        <f t="shared" si="342"/>
        <v>0</v>
      </c>
      <c r="GG200" s="432">
        <f t="shared" si="343"/>
        <v>0</v>
      </c>
      <c r="GH200" s="432">
        <f t="shared" si="344"/>
        <v>0</v>
      </c>
      <c r="GI200" s="432">
        <f t="shared" si="345"/>
        <v>0</v>
      </c>
      <c r="GJ200" s="463">
        <f t="shared" si="346"/>
        <v>0</v>
      </c>
    </row>
    <row r="201" spans="1:192" s="4" customFormat="1" outlineLevel="1">
      <c r="A201" s="764"/>
      <c r="B201" s="764"/>
      <c r="C201" s="764"/>
      <c r="D201" s="764"/>
      <c r="E201" s="748" t="str">
        <f t="shared" si="347"/>
        <v>New Tariff 11</v>
      </c>
      <c r="F201" s="462">
        <f>'PTRM input'!F295</f>
        <v>0</v>
      </c>
      <c r="G201" s="432">
        <f t="shared" si="348"/>
        <v>0</v>
      </c>
      <c r="H201" s="432">
        <f t="shared" si="178"/>
        <v>0</v>
      </c>
      <c r="I201" s="432">
        <f t="shared" si="179"/>
        <v>0</v>
      </c>
      <c r="J201" s="432">
        <f t="shared" si="180"/>
        <v>0</v>
      </c>
      <c r="K201" s="463">
        <f t="shared" si="181"/>
        <v>0</v>
      </c>
      <c r="L201" s="462">
        <f t="shared" si="182"/>
        <v>0</v>
      </c>
      <c r="M201" s="432">
        <f t="shared" si="183"/>
        <v>0</v>
      </c>
      <c r="N201" s="432">
        <f t="shared" si="184"/>
        <v>0</v>
      </c>
      <c r="O201" s="432">
        <f t="shared" si="185"/>
        <v>0</v>
      </c>
      <c r="P201" s="463">
        <f t="shared" si="186"/>
        <v>0</v>
      </c>
      <c r="Q201" s="462">
        <f>'PTRM input'!G295</f>
        <v>0</v>
      </c>
      <c r="R201" s="432">
        <f t="shared" si="187"/>
        <v>0</v>
      </c>
      <c r="S201" s="432">
        <f t="shared" si="188"/>
        <v>0</v>
      </c>
      <c r="T201" s="432">
        <f t="shared" si="189"/>
        <v>0</v>
      </c>
      <c r="U201" s="432">
        <f t="shared" si="190"/>
        <v>0</v>
      </c>
      <c r="V201" s="463">
        <f t="shared" si="191"/>
        <v>0</v>
      </c>
      <c r="W201" s="462">
        <f t="shared" si="192"/>
        <v>0</v>
      </c>
      <c r="X201" s="432">
        <f t="shared" si="193"/>
        <v>0</v>
      </c>
      <c r="Y201" s="432">
        <f t="shared" si="194"/>
        <v>0</v>
      </c>
      <c r="Z201" s="432">
        <f t="shared" si="195"/>
        <v>0</v>
      </c>
      <c r="AA201" s="463">
        <f t="shared" si="196"/>
        <v>0</v>
      </c>
      <c r="AB201" s="462">
        <f>'PTRM input'!H295</f>
        <v>0</v>
      </c>
      <c r="AC201" s="432">
        <f t="shared" si="197"/>
        <v>0</v>
      </c>
      <c r="AD201" s="432">
        <f t="shared" si="198"/>
        <v>0</v>
      </c>
      <c r="AE201" s="432">
        <f t="shared" si="199"/>
        <v>0</v>
      </c>
      <c r="AF201" s="432">
        <f t="shared" si="200"/>
        <v>0</v>
      </c>
      <c r="AG201" s="463">
        <f t="shared" si="201"/>
        <v>0</v>
      </c>
      <c r="AH201" s="462">
        <f t="shared" si="202"/>
        <v>0</v>
      </c>
      <c r="AI201" s="432">
        <f t="shared" si="203"/>
        <v>0</v>
      </c>
      <c r="AJ201" s="432">
        <f t="shared" si="204"/>
        <v>0</v>
      </c>
      <c r="AK201" s="432">
        <f t="shared" si="205"/>
        <v>0</v>
      </c>
      <c r="AL201" s="463">
        <f t="shared" si="206"/>
        <v>0</v>
      </c>
      <c r="AM201" s="462">
        <f>'PTRM input'!I295</f>
        <v>0</v>
      </c>
      <c r="AN201" s="432">
        <f t="shared" si="207"/>
        <v>0</v>
      </c>
      <c r="AO201" s="432">
        <f t="shared" si="208"/>
        <v>0</v>
      </c>
      <c r="AP201" s="432">
        <f t="shared" si="209"/>
        <v>0</v>
      </c>
      <c r="AQ201" s="432">
        <f t="shared" si="210"/>
        <v>0</v>
      </c>
      <c r="AR201" s="463">
        <f t="shared" si="211"/>
        <v>0</v>
      </c>
      <c r="AS201" s="462">
        <f t="shared" si="212"/>
        <v>0</v>
      </c>
      <c r="AT201" s="432">
        <f t="shared" si="213"/>
        <v>0</v>
      </c>
      <c r="AU201" s="432">
        <f t="shared" si="214"/>
        <v>0</v>
      </c>
      <c r="AV201" s="432">
        <f t="shared" si="215"/>
        <v>0</v>
      </c>
      <c r="AW201" s="463">
        <f t="shared" si="216"/>
        <v>0</v>
      </c>
      <c r="AX201" s="462">
        <f>'PTRM input'!J295</f>
        <v>0</v>
      </c>
      <c r="AY201" s="432">
        <f t="shared" si="217"/>
        <v>0</v>
      </c>
      <c r="AZ201" s="432">
        <f t="shared" si="218"/>
        <v>0</v>
      </c>
      <c r="BA201" s="432">
        <f t="shared" si="219"/>
        <v>0</v>
      </c>
      <c r="BB201" s="432">
        <f t="shared" si="220"/>
        <v>0</v>
      </c>
      <c r="BC201" s="463">
        <f t="shared" si="221"/>
        <v>0</v>
      </c>
      <c r="BD201" s="462">
        <f t="shared" si="222"/>
        <v>0</v>
      </c>
      <c r="BE201" s="432">
        <f t="shared" si="223"/>
        <v>0</v>
      </c>
      <c r="BF201" s="432">
        <f t="shared" si="224"/>
        <v>0</v>
      </c>
      <c r="BG201" s="432">
        <f t="shared" si="225"/>
        <v>0</v>
      </c>
      <c r="BH201" s="463">
        <f t="shared" si="226"/>
        <v>0</v>
      </c>
      <c r="BI201" s="462">
        <f>'PTRM input'!K295</f>
        <v>0</v>
      </c>
      <c r="BJ201" s="432">
        <f t="shared" si="227"/>
        <v>0</v>
      </c>
      <c r="BK201" s="432">
        <f t="shared" si="228"/>
        <v>0</v>
      </c>
      <c r="BL201" s="432">
        <f t="shared" si="229"/>
        <v>0</v>
      </c>
      <c r="BM201" s="432">
        <f t="shared" si="230"/>
        <v>0</v>
      </c>
      <c r="BN201" s="463">
        <f t="shared" si="231"/>
        <v>0</v>
      </c>
      <c r="BO201" s="462">
        <f t="shared" si="232"/>
        <v>0</v>
      </c>
      <c r="BP201" s="432">
        <f t="shared" si="233"/>
        <v>0</v>
      </c>
      <c r="BQ201" s="432">
        <f t="shared" si="234"/>
        <v>0</v>
      </c>
      <c r="BR201" s="432">
        <f t="shared" si="235"/>
        <v>0</v>
      </c>
      <c r="BS201" s="463">
        <f t="shared" si="236"/>
        <v>0</v>
      </c>
      <c r="BT201" s="462">
        <f>'PTRM input'!L295</f>
        <v>0</v>
      </c>
      <c r="BU201" s="432">
        <f t="shared" si="237"/>
        <v>0</v>
      </c>
      <c r="BV201" s="432">
        <f t="shared" si="238"/>
        <v>0</v>
      </c>
      <c r="BW201" s="432">
        <f t="shared" si="239"/>
        <v>0</v>
      </c>
      <c r="BX201" s="432">
        <f t="shared" si="240"/>
        <v>0</v>
      </c>
      <c r="BY201" s="463">
        <f t="shared" si="241"/>
        <v>0</v>
      </c>
      <c r="BZ201" s="462">
        <f t="shared" si="242"/>
        <v>0</v>
      </c>
      <c r="CA201" s="432">
        <f t="shared" si="243"/>
        <v>0</v>
      </c>
      <c r="CB201" s="432">
        <f t="shared" si="244"/>
        <v>0</v>
      </c>
      <c r="CC201" s="432">
        <f t="shared" si="245"/>
        <v>0</v>
      </c>
      <c r="CD201" s="463">
        <f t="shared" si="246"/>
        <v>0</v>
      </c>
      <c r="CE201" s="462">
        <f>'PTRM input'!M295</f>
        <v>0</v>
      </c>
      <c r="CF201" s="432">
        <f t="shared" si="247"/>
        <v>0</v>
      </c>
      <c r="CG201" s="432">
        <f t="shared" si="248"/>
        <v>0</v>
      </c>
      <c r="CH201" s="432">
        <f t="shared" si="249"/>
        <v>0</v>
      </c>
      <c r="CI201" s="432">
        <f t="shared" si="250"/>
        <v>0</v>
      </c>
      <c r="CJ201" s="463">
        <f t="shared" si="251"/>
        <v>0</v>
      </c>
      <c r="CK201" s="462">
        <f t="shared" si="252"/>
        <v>0</v>
      </c>
      <c r="CL201" s="432">
        <f t="shared" si="253"/>
        <v>0</v>
      </c>
      <c r="CM201" s="432">
        <f t="shared" si="254"/>
        <v>0</v>
      </c>
      <c r="CN201" s="432">
        <f t="shared" si="255"/>
        <v>0</v>
      </c>
      <c r="CO201" s="463">
        <f t="shared" si="256"/>
        <v>0</v>
      </c>
      <c r="CP201" s="462">
        <f>'PTRM input'!N295</f>
        <v>0</v>
      </c>
      <c r="CQ201" s="432">
        <f t="shared" si="257"/>
        <v>0</v>
      </c>
      <c r="CR201" s="432">
        <f t="shared" si="258"/>
        <v>0</v>
      </c>
      <c r="CS201" s="432">
        <f t="shared" si="259"/>
        <v>0</v>
      </c>
      <c r="CT201" s="432">
        <f t="shared" si="260"/>
        <v>0</v>
      </c>
      <c r="CU201" s="463">
        <f t="shared" si="261"/>
        <v>0</v>
      </c>
      <c r="CV201" s="462">
        <f t="shared" si="262"/>
        <v>0</v>
      </c>
      <c r="CW201" s="432">
        <f t="shared" si="263"/>
        <v>0</v>
      </c>
      <c r="CX201" s="432">
        <f t="shared" si="264"/>
        <v>0</v>
      </c>
      <c r="CY201" s="432">
        <f t="shared" si="265"/>
        <v>0</v>
      </c>
      <c r="CZ201" s="463">
        <f t="shared" si="266"/>
        <v>0</v>
      </c>
      <c r="DA201" s="462">
        <f>'PTRM input'!O295</f>
        <v>0</v>
      </c>
      <c r="DB201" s="432">
        <f t="shared" si="267"/>
        <v>0</v>
      </c>
      <c r="DC201" s="432">
        <f t="shared" si="268"/>
        <v>0</v>
      </c>
      <c r="DD201" s="432">
        <f t="shared" si="269"/>
        <v>0</v>
      </c>
      <c r="DE201" s="432">
        <f t="shared" si="270"/>
        <v>0</v>
      </c>
      <c r="DF201" s="463">
        <f t="shared" si="271"/>
        <v>0</v>
      </c>
      <c r="DG201" s="462">
        <f t="shared" si="272"/>
        <v>0</v>
      </c>
      <c r="DH201" s="432">
        <f t="shared" si="273"/>
        <v>0</v>
      </c>
      <c r="DI201" s="432">
        <f t="shared" si="274"/>
        <v>0</v>
      </c>
      <c r="DJ201" s="432">
        <f t="shared" si="275"/>
        <v>0</v>
      </c>
      <c r="DK201" s="463">
        <f t="shared" si="276"/>
        <v>0</v>
      </c>
      <c r="DL201" s="462">
        <f>'PTRM input'!P295</f>
        <v>0</v>
      </c>
      <c r="DM201" s="432">
        <f t="shared" si="277"/>
        <v>0</v>
      </c>
      <c r="DN201" s="432">
        <f t="shared" si="278"/>
        <v>0</v>
      </c>
      <c r="DO201" s="432">
        <f t="shared" si="279"/>
        <v>0</v>
      </c>
      <c r="DP201" s="432">
        <f t="shared" si="280"/>
        <v>0</v>
      </c>
      <c r="DQ201" s="463">
        <f t="shared" si="281"/>
        <v>0</v>
      </c>
      <c r="DR201" s="462">
        <f t="shared" si="282"/>
        <v>0</v>
      </c>
      <c r="DS201" s="432">
        <f t="shared" si="283"/>
        <v>0</v>
      </c>
      <c r="DT201" s="432">
        <f t="shared" si="284"/>
        <v>0</v>
      </c>
      <c r="DU201" s="432">
        <f t="shared" si="285"/>
        <v>0</v>
      </c>
      <c r="DV201" s="463">
        <f t="shared" si="286"/>
        <v>0</v>
      </c>
      <c r="DW201" s="462">
        <f>'PTRM input'!Q295</f>
        <v>0</v>
      </c>
      <c r="DX201" s="432">
        <f t="shared" si="287"/>
        <v>0</v>
      </c>
      <c r="DY201" s="432">
        <f t="shared" si="288"/>
        <v>0</v>
      </c>
      <c r="DZ201" s="432">
        <f t="shared" si="289"/>
        <v>0</v>
      </c>
      <c r="EA201" s="432">
        <f t="shared" si="290"/>
        <v>0</v>
      </c>
      <c r="EB201" s="463">
        <f t="shared" si="291"/>
        <v>0</v>
      </c>
      <c r="EC201" s="462">
        <f t="shared" si="292"/>
        <v>0</v>
      </c>
      <c r="ED201" s="432">
        <f t="shared" si="293"/>
        <v>0</v>
      </c>
      <c r="EE201" s="432">
        <f t="shared" si="294"/>
        <v>0</v>
      </c>
      <c r="EF201" s="432">
        <f t="shared" si="295"/>
        <v>0</v>
      </c>
      <c r="EG201" s="463">
        <f t="shared" si="296"/>
        <v>0</v>
      </c>
      <c r="EH201" s="462">
        <f>'PTRM input'!R295</f>
        <v>0</v>
      </c>
      <c r="EI201" s="432">
        <f t="shared" si="297"/>
        <v>0</v>
      </c>
      <c r="EJ201" s="432">
        <f t="shared" si="298"/>
        <v>0</v>
      </c>
      <c r="EK201" s="432">
        <f t="shared" si="299"/>
        <v>0</v>
      </c>
      <c r="EL201" s="432">
        <f t="shared" si="300"/>
        <v>0</v>
      </c>
      <c r="EM201" s="463">
        <f t="shared" si="301"/>
        <v>0</v>
      </c>
      <c r="EN201" s="462">
        <f t="shared" si="302"/>
        <v>0</v>
      </c>
      <c r="EO201" s="432">
        <f t="shared" si="303"/>
        <v>0</v>
      </c>
      <c r="EP201" s="432">
        <f t="shared" si="304"/>
        <v>0</v>
      </c>
      <c r="EQ201" s="432">
        <f t="shared" si="305"/>
        <v>0</v>
      </c>
      <c r="ER201" s="463">
        <f t="shared" si="306"/>
        <v>0</v>
      </c>
      <c r="ES201" s="462">
        <f>'PTRM input'!S295</f>
        <v>0</v>
      </c>
      <c r="ET201" s="432">
        <f t="shared" si="307"/>
        <v>0</v>
      </c>
      <c r="EU201" s="432">
        <f t="shared" si="308"/>
        <v>0</v>
      </c>
      <c r="EV201" s="432">
        <f t="shared" si="309"/>
        <v>0</v>
      </c>
      <c r="EW201" s="432">
        <f t="shared" si="310"/>
        <v>0</v>
      </c>
      <c r="EX201" s="463">
        <f t="shared" si="311"/>
        <v>0</v>
      </c>
      <c r="EY201" s="462">
        <f t="shared" si="312"/>
        <v>0</v>
      </c>
      <c r="EZ201" s="432">
        <f t="shared" si="313"/>
        <v>0</v>
      </c>
      <c r="FA201" s="432">
        <f t="shared" si="314"/>
        <v>0</v>
      </c>
      <c r="FB201" s="432">
        <f t="shared" si="315"/>
        <v>0</v>
      </c>
      <c r="FC201" s="463">
        <f t="shared" si="316"/>
        <v>0</v>
      </c>
      <c r="FD201" s="462">
        <f>'PTRM input'!T295</f>
        <v>0</v>
      </c>
      <c r="FE201" s="432">
        <f t="shared" si="317"/>
        <v>0</v>
      </c>
      <c r="FF201" s="432">
        <f t="shared" si="318"/>
        <v>0</v>
      </c>
      <c r="FG201" s="432">
        <f t="shared" si="319"/>
        <v>0</v>
      </c>
      <c r="FH201" s="432">
        <f t="shared" si="320"/>
        <v>0</v>
      </c>
      <c r="FI201" s="463">
        <f t="shared" si="321"/>
        <v>0</v>
      </c>
      <c r="FJ201" s="462">
        <f t="shared" si="322"/>
        <v>0</v>
      </c>
      <c r="FK201" s="432">
        <f t="shared" si="323"/>
        <v>0</v>
      </c>
      <c r="FL201" s="432">
        <f t="shared" si="324"/>
        <v>0</v>
      </c>
      <c r="FM201" s="432">
        <f t="shared" si="325"/>
        <v>0</v>
      </c>
      <c r="FN201" s="463">
        <f t="shared" si="326"/>
        <v>0</v>
      </c>
      <c r="FO201" s="462">
        <f>'PTRM input'!U295</f>
        <v>0</v>
      </c>
      <c r="FP201" s="432">
        <f t="shared" si="327"/>
        <v>0</v>
      </c>
      <c r="FQ201" s="432">
        <f t="shared" si="328"/>
        <v>0</v>
      </c>
      <c r="FR201" s="432">
        <f t="shared" si="329"/>
        <v>0</v>
      </c>
      <c r="FS201" s="432">
        <f t="shared" si="330"/>
        <v>0</v>
      </c>
      <c r="FT201" s="463">
        <f t="shared" si="331"/>
        <v>0</v>
      </c>
      <c r="FU201" s="462">
        <f t="shared" si="332"/>
        <v>0</v>
      </c>
      <c r="FV201" s="432">
        <f t="shared" si="333"/>
        <v>0</v>
      </c>
      <c r="FW201" s="432">
        <f t="shared" si="334"/>
        <v>0</v>
      </c>
      <c r="FX201" s="432">
        <f t="shared" si="335"/>
        <v>0</v>
      </c>
      <c r="FY201" s="463">
        <f t="shared" si="336"/>
        <v>0</v>
      </c>
      <c r="FZ201" s="462">
        <f>'PTRM input'!V295</f>
        <v>0</v>
      </c>
      <c r="GA201" s="432">
        <f t="shared" si="337"/>
        <v>0</v>
      </c>
      <c r="GB201" s="432">
        <f t="shared" si="338"/>
        <v>0</v>
      </c>
      <c r="GC201" s="432">
        <f t="shared" si="339"/>
        <v>0</v>
      </c>
      <c r="GD201" s="432">
        <f t="shared" si="340"/>
        <v>0</v>
      </c>
      <c r="GE201" s="463">
        <f t="shared" si="341"/>
        <v>0</v>
      </c>
      <c r="GF201" s="462">
        <f t="shared" si="342"/>
        <v>0</v>
      </c>
      <c r="GG201" s="432">
        <f t="shared" si="343"/>
        <v>0</v>
      </c>
      <c r="GH201" s="432">
        <f t="shared" si="344"/>
        <v>0</v>
      </c>
      <c r="GI201" s="432">
        <f t="shared" si="345"/>
        <v>0</v>
      </c>
      <c r="GJ201" s="463">
        <f t="shared" si="346"/>
        <v>0</v>
      </c>
    </row>
    <row r="202" spans="1:192" s="4" customFormat="1" outlineLevel="1">
      <c r="A202" s="764"/>
      <c r="B202" s="764"/>
      <c r="C202" s="764"/>
      <c r="D202" s="764"/>
      <c r="E202" s="748" t="str">
        <f t="shared" si="347"/>
        <v>Non-Residential Two Rate 5d</v>
      </c>
      <c r="F202" s="462">
        <f>'PTRM input'!F296</f>
        <v>121.10639999999999</v>
      </c>
      <c r="G202" s="432">
        <f t="shared" si="348"/>
        <v>123.95179153888614</v>
      </c>
      <c r="H202" s="432">
        <f t="shared" si="178"/>
        <v>126.86403547376098</v>
      </c>
      <c r="I202" s="432">
        <f t="shared" si="179"/>
        <v>129.84470249983053</v>
      </c>
      <c r="J202" s="432">
        <f t="shared" si="180"/>
        <v>132.89540021574155</v>
      </c>
      <c r="K202" s="463">
        <f t="shared" si="181"/>
        <v>136.01777399062675</v>
      </c>
      <c r="L202" s="462">
        <f t="shared" si="182"/>
        <v>139.21350785152146</v>
      </c>
      <c r="M202" s="432">
        <f t="shared" si="183"/>
        <v>142.48432539162982</v>
      </c>
      <c r="N202" s="432">
        <f t="shared" si="184"/>
        <v>145.831990699931</v>
      </c>
      <c r="O202" s="432">
        <f t="shared" si="185"/>
        <v>149.25830931262618</v>
      </c>
      <c r="P202" s="463">
        <f t="shared" si="186"/>
        <v>152.76512918693999</v>
      </c>
      <c r="Q202" s="462">
        <f>'PTRM input'!G296</f>
        <v>0</v>
      </c>
      <c r="R202" s="432">
        <f t="shared" si="187"/>
        <v>0</v>
      </c>
      <c r="S202" s="432">
        <f t="shared" si="188"/>
        <v>0</v>
      </c>
      <c r="T202" s="432">
        <f t="shared" si="189"/>
        <v>0</v>
      </c>
      <c r="U202" s="432">
        <f t="shared" si="190"/>
        <v>0</v>
      </c>
      <c r="V202" s="463">
        <f t="shared" si="191"/>
        <v>0</v>
      </c>
      <c r="W202" s="462">
        <f t="shared" si="192"/>
        <v>0</v>
      </c>
      <c r="X202" s="432">
        <f t="shared" si="193"/>
        <v>0</v>
      </c>
      <c r="Y202" s="432">
        <f t="shared" si="194"/>
        <v>0</v>
      </c>
      <c r="Z202" s="432">
        <f t="shared" si="195"/>
        <v>0</v>
      </c>
      <c r="AA202" s="463">
        <f t="shared" si="196"/>
        <v>0</v>
      </c>
      <c r="AB202" s="462">
        <f>'PTRM input'!H296</f>
        <v>0</v>
      </c>
      <c r="AC202" s="432">
        <f t="shared" si="197"/>
        <v>0</v>
      </c>
      <c r="AD202" s="432">
        <f t="shared" si="198"/>
        <v>0</v>
      </c>
      <c r="AE202" s="432">
        <f t="shared" si="199"/>
        <v>0</v>
      </c>
      <c r="AF202" s="432">
        <f t="shared" si="200"/>
        <v>0</v>
      </c>
      <c r="AG202" s="463">
        <f t="shared" si="201"/>
        <v>0</v>
      </c>
      <c r="AH202" s="462">
        <f t="shared" si="202"/>
        <v>0</v>
      </c>
      <c r="AI202" s="432">
        <f t="shared" si="203"/>
        <v>0</v>
      </c>
      <c r="AJ202" s="432">
        <f t="shared" si="204"/>
        <v>0</v>
      </c>
      <c r="AK202" s="432">
        <f t="shared" si="205"/>
        <v>0</v>
      </c>
      <c r="AL202" s="463">
        <f t="shared" si="206"/>
        <v>0</v>
      </c>
      <c r="AM202" s="462">
        <f>'PTRM input'!I296</f>
        <v>7.5387000000000004</v>
      </c>
      <c r="AN202" s="432">
        <f t="shared" si="207"/>
        <v>7.7158215492674298</v>
      </c>
      <c r="AO202" s="432">
        <f t="shared" si="208"/>
        <v>7.8971045644659741</v>
      </c>
      <c r="AP202" s="432">
        <f t="shared" si="209"/>
        <v>8.0826468191232888</v>
      </c>
      <c r="AQ202" s="432">
        <f t="shared" si="210"/>
        <v>8.2725483839533762</v>
      </c>
      <c r="AR202" s="463">
        <f t="shared" si="211"/>
        <v>8.4669116808289111</v>
      </c>
      <c r="AS202" s="462">
        <f t="shared" si="212"/>
        <v>8.6658415380216507</v>
      </c>
      <c r="AT202" s="432">
        <f t="shared" si="213"/>
        <v>8.8694452467407192</v>
      </c>
      <c r="AU202" s="432">
        <f t="shared" si="214"/>
        <v>9.0778326189992455</v>
      </c>
      <c r="AV202" s="432">
        <f t="shared" si="215"/>
        <v>9.2911160468405907</v>
      </c>
      <c r="AW202" s="463">
        <f t="shared" si="216"/>
        <v>9.5094105629560843</v>
      </c>
      <c r="AX202" s="462">
        <f>'PTRM input'!J296</f>
        <v>7.5968</v>
      </c>
      <c r="AY202" s="432">
        <f t="shared" si="217"/>
        <v>7.7752866071703091</v>
      </c>
      <c r="AZ202" s="432">
        <f t="shared" si="218"/>
        <v>7.9579667522696367</v>
      </c>
      <c r="BA202" s="432">
        <f t="shared" si="219"/>
        <v>8.1449389623563473</v>
      </c>
      <c r="BB202" s="432">
        <f t="shared" si="220"/>
        <v>8.3363040793793353</v>
      </c>
      <c r="BC202" s="463">
        <f t="shared" si="221"/>
        <v>8.5321653145663117</v>
      </c>
      <c r="BD202" s="462">
        <f t="shared" si="222"/>
        <v>8.7326283040899444</v>
      </c>
      <c r="BE202" s="432">
        <f t="shared" si="223"/>
        <v>8.9378011660418739</v>
      </c>
      <c r="BF202" s="432">
        <f t="shared" si="224"/>
        <v>9.1477945587453338</v>
      </c>
      <c r="BG202" s="432">
        <f t="shared" si="225"/>
        <v>9.3627217404378182</v>
      </c>
      <c r="BH202" s="463">
        <f t="shared" si="226"/>
        <v>9.5826986303559991</v>
      </c>
      <c r="BI202" s="462">
        <f>'PTRM input'!K296</f>
        <v>15.568199999999999</v>
      </c>
      <c r="BJ202" s="432">
        <f t="shared" si="227"/>
        <v>15.933974431043175</v>
      </c>
      <c r="BK202" s="432">
        <f t="shared" si="228"/>
        <v>16.308342722288877</v>
      </c>
      <c r="BL202" s="432">
        <f t="shared" si="229"/>
        <v>16.691506786246325</v>
      </c>
      <c r="BM202" s="432">
        <f t="shared" si="230"/>
        <v>17.083673279353594</v>
      </c>
      <c r="BN202" s="463">
        <f t="shared" si="231"/>
        <v>17.485053713436088</v>
      </c>
      <c r="BO202" s="462">
        <f t="shared" si="232"/>
        <v>17.895864569783736</v>
      </c>
      <c r="BP202" s="432">
        <f t="shared" si="233"/>
        <v>18.316327415908425</v>
      </c>
      <c r="BQ202" s="432">
        <f t="shared" si="234"/>
        <v>18.746669025044643</v>
      </c>
      <c r="BR202" s="432">
        <f t="shared" si="235"/>
        <v>19.187121498457781</v>
      </c>
      <c r="BS202" s="463">
        <f t="shared" si="236"/>
        <v>19.637922390626091</v>
      </c>
      <c r="BT202" s="462">
        <f>'PTRM input'!L296</f>
        <v>17.9726</v>
      </c>
      <c r="BU202" s="432">
        <f t="shared" si="237"/>
        <v>18.394865742948227</v>
      </c>
      <c r="BV202" s="432">
        <f t="shared" si="238"/>
        <v>18.827052607919288</v>
      </c>
      <c r="BW202" s="432">
        <f t="shared" si="239"/>
        <v>19.269393691402389</v>
      </c>
      <c r="BX202" s="432">
        <f t="shared" si="240"/>
        <v>19.722127566482339</v>
      </c>
      <c r="BY202" s="463">
        <f t="shared" si="241"/>
        <v>20.185498411512015</v>
      </c>
      <c r="BZ202" s="462">
        <f t="shared" si="242"/>
        <v>20.659756141807986</v>
      </c>
      <c r="CA202" s="432">
        <f t="shared" si="243"/>
        <v>21.145156544440312</v>
      </c>
      <c r="CB202" s="432">
        <f t="shared" si="244"/>
        <v>21.641961416189233</v>
      </c>
      <c r="CC202" s="432">
        <f t="shared" si="245"/>
        <v>22.150438704743141</v>
      </c>
      <c r="CD202" s="463">
        <f t="shared" si="246"/>
        <v>22.670862653214009</v>
      </c>
      <c r="CE202" s="462">
        <f>'PTRM input'!M296</f>
        <v>1.9355</v>
      </c>
      <c r="CF202" s="432">
        <f t="shared" si="247"/>
        <v>1.9809745192947206</v>
      </c>
      <c r="CG202" s="432">
        <f t="shared" si="248"/>
        <v>2.027517461170214</v>
      </c>
      <c r="CH202" s="432">
        <f t="shared" si="249"/>
        <v>2.0751539281856455</v>
      </c>
      <c r="CI202" s="432">
        <f t="shared" si="250"/>
        <v>2.1239096126841179</v>
      </c>
      <c r="CJ202" s="463">
        <f t="shared" si="251"/>
        <v>2.1738108106496288</v>
      </c>
      <c r="CK202" s="462">
        <f t="shared" si="252"/>
        <v>2.2248844358895972</v>
      </c>
      <c r="CL202" s="432">
        <f t="shared" si="253"/>
        <v>2.2771580345506073</v>
      </c>
      <c r="CM202" s="432">
        <f t="shared" si="254"/>
        <v>2.3306597999752001</v>
      </c>
      <c r="CN202" s="432">
        <f t="shared" si="255"/>
        <v>2.3854185879077248</v>
      </c>
      <c r="CO202" s="463">
        <f t="shared" si="256"/>
        <v>2.4414639320574509</v>
      </c>
      <c r="CP202" s="462">
        <f>'PTRM input'!N296</f>
        <v>0</v>
      </c>
      <c r="CQ202" s="432">
        <f t="shared" si="257"/>
        <v>0</v>
      </c>
      <c r="CR202" s="432">
        <f t="shared" si="258"/>
        <v>0</v>
      </c>
      <c r="CS202" s="432">
        <f t="shared" si="259"/>
        <v>0</v>
      </c>
      <c r="CT202" s="432">
        <f t="shared" si="260"/>
        <v>0</v>
      </c>
      <c r="CU202" s="463">
        <f t="shared" si="261"/>
        <v>0</v>
      </c>
      <c r="CV202" s="462">
        <f t="shared" si="262"/>
        <v>0</v>
      </c>
      <c r="CW202" s="432">
        <f t="shared" si="263"/>
        <v>0</v>
      </c>
      <c r="CX202" s="432">
        <f t="shared" si="264"/>
        <v>0</v>
      </c>
      <c r="CY202" s="432">
        <f t="shared" si="265"/>
        <v>0</v>
      </c>
      <c r="CZ202" s="463">
        <f t="shared" si="266"/>
        <v>0</v>
      </c>
      <c r="DA202" s="462">
        <f>'PTRM input'!O296</f>
        <v>0</v>
      </c>
      <c r="DB202" s="432">
        <f t="shared" si="267"/>
        <v>0</v>
      </c>
      <c r="DC202" s="432">
        <f t="shared" si="268"/>
        <v>0</v>
      </c>
      <c r="DD202" s="432">
        <f t="shared" si="269"/>
        <v>0</v>
      </c>
      <c r="DE202" s="432">
        <f t="shared" si="270"/>
        <v>0</v>
      </c>
      <c r="DF202" s="463">
        <f t="shared" si="271"/>
        <v>0</v>
      </c>
      <c r="DG202" s="462">
        <f t="shared" si="272"/>
        <v>0</v>
      </c>
      <c r="DH202" s="432">
        <f t="shared" si="273"/>
        <v>0</v>
      </c>
      <c r="DI202" s="432">
        <f t="shared" si="274"/>
        <v>0</v>
      </c>
      <c r="DJ202" s="432">
        <f t="shared" si="275"/>
        <v>0</v>
      </c>
      <c r="DK202" s="463">
        <f t="shared" si="276"/>
        <v>0</v>
      </c>
      <c r="DL202" s="462">
        <f>'PTRM input'!P296</f>
        <v>0</v>
      </c>
      <c r="DM202" s="432">
        <f t="shared" si="277"/>
        <v>0</v>
      </c>
      <c r="DN202" s="432">
        <f t="shared" si="278"/>
        <v>0</v>
      </c>
      <c r="DO202" s="432">
        <f t="shared" si="279"/>
        <v>0</v>
      </c>
      <c r="DP202" s="432">
        <f t="shared" si="280"/>
        <v>0</v>
      </c>
      <c r="DQ202" s="463">
        <f t="shared" si="281"/>
        <v>0</v>
      </c>
      <c r="DR202" s="462">
        <f t="shared" si="282"/>
        <v>0</v>
      </c>
      <c r="DS202" s="432">
        <f t="shared" si="283"/>
        <v>0</v>
      </c>
      <c r="DT202" s="432">
        <f t="shared" si="284"/>
        <v>0</v>
      </c>
      <c r="DU202" s="432">
        <f t="shared" si="285"/>
        <v>0</v>
      </c>
      <c r="DV202" s="463">
        <f t="shared" si="286"/>
        <v>0</v>
      </c>
      <c r="DW202" s="462">
        <f>'PTRM input'!Q296</f>
        <v>0</v>
      </c>
      <c r="DX202" s="432">
        <f t="shared" si="287"/>
        <v>0</v>
      </c>
      <c r="DY202" s="432">
        <f t="shared" si="288"/>
        <v>0</v>
      </c>
      <c r="DZ202" s="432">
        <f t="shared" si="289"/>
        <v>0</v>
      </c>
      <c r="EA202" s="432">
        <f t="shared" si="290"/>
        <v>0</v>
      </c>
      <c r="EB202" s="463">
        <f t="shared" si="291"/>
        <v>0</v>
      </c>
      <c r="EC202" s="462">
        <f t="shared" si="292"/>
        <v>0</v>
      </c>
      <c r="ED202" s="432">
        <f t="shared" si="293"/>
        <v>0</v>
      </c>
      <c r="EE202" s="432">
        <f t="shared" si="294"/>
        <v>0</v>
      </c>
      <c r="EF202" s="432">
        <f t="shared" si="295"/>
        <v>0</v>
      </c>
      <c r="EG202" s="463">
        <f t="shared" si="296"/>
        <v>0</v>
      </c>
      <c r="EH202" s="462">
        <f>'PTRM input'!R296</f>
        <v>0</v>
      </c>
      <c r="EI202" s="432">
        <f t="shared" si="297"/>
        <v>0</v>
      </c>
      <c r="EJ202" s="432">
        <f t="shared" si="298"/>
        <v>0</v>
      </c>
      <c r="EK202" s="432">
        <f t="shared" si="299"/>
        <v>0</v>
      </c>
      <c r="EL202" s="432">
        <f t="shared" si="300"/>
        <v>0</v>
      </c>
      <c r="EM202" s="463">
        <f t="shared" si="301"/>
        <v>0</v>
      </c>
      <c r="EN202" s="462">
        <f t="shared" si="302"/>
        <v>0</v>
      </c>
      <c r="EO202" s="432">
        <f t="shared" si="303"/>
        <v>0</v>
      </c>
      <c r="EP202" s="432">
        <f t="shared" si="304"/>
        <v>0</v>
      </c>
      <c r="EQ202" s="432">
        <f t="shared" si="305"/>
        <v>0</v>
      </c>
      <c r="ER202" s="463">
        <f t="shared" si="306"/>
        <v>0</v>
      </c>
      <c r="ES202" s="462">
        <f>'PTRM input'!S296</f>
        <v>0</v>
      </c>
      <c r="ET202" s="432">
        <f t="shared" si="307"/>
        <v>0</v>
      </c>
      <c r="EU202" s="432">
        <f t="shared" si="308"/>
        <v>0</v>
      </c>
      <c r="EV202" s="432">
        <f t="shared" si="309"/>
        <v>0</v>
      </c>
      <c r="EW202" s="432">
        <f t="shared" si="310"/>
        <v>0</v>
      </c>
      <c r="EX202" s="463">
        <f t="shared" si="311"/>
        <v>0</v>
      </c>
      <c r="EY202" s="462">
        <f t="shared" si="312"/>
        <v>0</v>
      </c>
      <c r="EZ202" s="432">
        <f t="shared" si="313"/>
        <v>0</v>
      </c>
      <c r="FA202" s="432">
        <f t="shared" si="314"/>
        <v>0</v>
      </c>
      <c r="FB202" s="432">
        <f t="shared" si="315"/>
        <v>0</v>
      </c>
      <c r="FC202" s="463">
        <f t="shared" si="316"/>
        <v>0</v>
      </c>
      <c r="FD202" s="462">
        <f>'PTRM input'!T296</f>
        <v>0</v>
      </c>
      <c r="FE202" s="432">
        <f t="shared" si="317"/>
        <v>0</v>
      </c>
      <c r="FF202" s="432">
        <f t="shared" si="318"/>
        <v>0</v>
      </c>
      <c r="FG202" s="432">
        <f t="shared" si="319"/>
        <v>0</v>
      </c>
      <c r="FH202" s="432">
        <f t="shared" si="320"/>
        <v>0</v>
      </c>
      <c r="FI202" s="463">
        <f t="shared" si="321"/>
        <v>0</v>
      </c>
      <c r="FJ202" s="462">
        <f t="shared" si="322"/>
        <v>0</v>
      </c>
      <c r="FK202" s="432">
        <f t="shared" si="323"/>
        <v>0</v>
      </c>
      <c r="FL202" s="432">
        <f t="shared" si="324"/>
        <v>0</v>
      </c>
      <c r="FM202" s="432">
        <f t="shared" si="325"/>
        <v>0</v>
      </c>
      <c r="FN202" s="463">
        <f t="shared" si="326"/>
        <v>0</v>
      </c>
      <c r="FO202" s="462">
        <f>'PTRM input'!U296</f>
        <v>0</v>
      </c>
      <c r="FP202" s="432">
        <f t="shared" si="327"/>
        <v>0</v>
      </c>
      <c r="FQ202" s="432">
        <f t="shared" si="328"/>
        <v>0</v>
      </c>
      <c r="FR202" s="432">
        <f t="shared" si="329"/>
        <v>0</v>
      </c>
      <c r="FS202" s="432">
        <f t="shared" si="330"/>
        <v>0</v>
      </c>
      <c r="FT202" s="463">
        <f t="shared" si="331"/>
        <v>0</v>
      </c>
      <c r="FU202" s="462">
        <f t="shared" si="332"/>
        <v>0</v>
      </c>
      <c r="FV202" s="432">
        <f t="shared" si="333"/>
        <v>0</v>
      </c>
      <c r="FW202" s="432">
        <f t="shared" si="334"/>
        <v>0</v>
      </c>
      <c r="FX202" s="432">
        <f t="shared" si="335"/>
        <v>0</v>
      </c>
      <c r="FY202" s="463">
        <f t="shared" si="336"/>
        <v>0</v>
      </c>
      <c r="FZ202" s="462">
        <f>'PTRM input'!V296</f>
        <v>0</v>
      </c>
      <c r="GA202" s="432">
        <f t="shared" si="337"/>
        <v>0</v>
      </c>
      <c r="GB202" s="432">
        <f t="shared" si="338"/>
        <v>0</v>
      </c>
      <c r="GC202" s="432">
        <f t="shared" si="339"/>
        <v>0</v>
      </c>
      <c r="GD202" s="432">
        <f t="shared" si="340"/>
        <v>0</v>
      </c>
      <c r="GE202" s="463">
        <f t="shared" si="341"/>
        <v>0</v>
      </c>
      <c r="GF202" s="462">
        <f t="shared" si="342"/>
        <v>0</v>
      </c>
      <c r="GG202" s="432">
        <f t="shared" si="343"/>
        <v>0</v>
      </c>
      <c r="GH202" s="432">
        <f t="shared" si="344"/>
        <v>0</v>
      </c>
      <c r="GI202" s="432">
        <f t="shared" si="345"/>
        <v>0</v>
      </c>
      <c r="GJ202" s="463">
        <f t="shared" si="346"/>
        <v>0</v>
      </c>
    </row>
    <row r="203" spans="1:192" s="4" customFormat="1" outlineLevel="1">
      <c r="A203" s="764"/>
      <c r="B203" s="764"/>
      <c r="C203" s="764"/>
      <c r="D203" s="764"/>
      <c r="E203" s="748" t="str">
        <f t="shared" si="347"/>
        <v>New Tariff 1</v>
      </c>
      <c r="F203" s="462">
        <f>'PTRM input'!F297</f>
        <v>0</v>
      </c>
      <c r="G203" s="432">
        <f t="shared" si="348"/>
        <v>0</v>
      </c>
      <c r="H203" s="432">
        <f t="shared" si="178"/>
        <v>0</v>
      </c>
      <c r="I203" s="432">
        <f t="shared" si="179"/>
        <v>0</v>
      </c>
      <c r="J203" s="432">
        <f t="shared" si="180"/>
        <v>0</v>
      </c>
      <c r="K203" s="463">
        <f t="shared" si="181"/>
        <v>0</v>
      </c>
      <c r="L203" s="462">
        <f t="shared" si="182"/>
        <v>0</v>
      </c>
      <c r="M203" s="432">
        <f t="shared" si="183"/>
        <v>0</v>
      </c>
      <c r="N203" s="432">
        <f t="shared" si="184"/>
        <v>0</v>
      </c>
      <c r="O203" s="432">
        <f t="shared" si="185"/>
        <v>0</v>
      </c>
      <c r="P203" s="463">
        <f t="shared" si="186"/>
        <v>0</v>
      </c>
      <c r="Q203" s="462">
        <f>'PTRM input'!G297</f>
        <v>0</v>
      </c>
      <c r="R203" s="432">
        <f t="shared" si="187"/>
        <v>0</v>
      </c>
      <c r="S203" s="432">
        <f t="shared" si="188"/>
        <v>0</v>
      </c>
      <c r="T203" s="432">
        <f t="shared" si="189"/>
        <v>0</v>
      </c>
      <c r="U203" s="432">
        <f t="shared" si="190"/>
        <v>0</v>
      </c>
      <c r="V203" s="463">
        <f t="shared" si="191"/>
        <v>0</v>
      </c>
      <c r="W203" s="462">
        <f t="shared" si="192"/>
        <v>0</v>
      </c>
      <c r="X203" s="432">
        <f t="shared" si="193"/>
        <v>0</v>
      </c>
      <c r="Y203" s="432">
        <f t="shared" si="194"/>
        <v>0</v>
      </c>
      <c r="Z203" s="432">
        <f t="shared" si="195"/>
        <v>0</v>
      </c>
      <c r="AA203" s="463">
        <f t="shared" si="196"/>
        <v>0</v>
      </c>
      <c r="AB203" s="462">
        <f>'PTRM input'!H297</f>
        <v>0</v>
      </c>
      <c r="AC203" s="432">
        <f t="shared" si="197"/>
        <v>0</v>
      </c>
      <c r="AD203" s="432">
        <f t="shared" si="198"/>
        <v>0</v>
      </c>
      <c r="AE203" s="432">
        <f t="shared" si="199"/>
        <v>0</v>
      </c>
      <c r="AF203" s="432">
        <f t="shared" si="200"/>
        <v>0</v>
      </c>
      <c r="AG203" s="463">
        <f t="shared" si="201"/>
        <v>0</v>
      </c>
      <c r="AH203" s="462">
        <f t="shared" si="202"/>
        <v>0</v>
      </c>
      <c r="AI203" s="432">
        <f t="shared" si="203"/>
        <v>0</v>
      </c>
      <c r="AJ203" s="432">
        <f t="shared" si="204"/>
        <v>0</v>
      </c>
      <c r="AK203" s="432">
        <f t="shared" si="205"/>
        <v>0</v>
      </c>
      <c r="AL203" s="463">
        <f t="shared" si="206"/>
        <v>0</v>
      </c>
      <c r="AM203" s="462">
        <f>'PTRM input'!I297</f>
        <v>0</v>
      </c>
      <c r="AN203" s="432">
        <f t="shared" si="207"/>
        <v>0</v>
      </c>
      <c r="AO203" s="432">
        <f t="shared" si="208"/>
        <v>0</v>
      </c>
      <c r="AP203" s="432">
        <f t="shared" si="209"/>
        <v>0</v>
      </c>
      <c r="AQ203" s="432">
        <f t="shared" si="210"/>
        <v>0</v>
      </c>
      <c r="AR203" s="463">
        <f t="shared" si="211"/>
        <v>0</v>
      </c>
      <c r="AS203" s="462">
        <f t="shared" si="212"/>
        <v>0</v>
      </c>
      <c r="AT203" s="432">
        <f t="shared" si="213"/>
        <v>0</v>
      </c>
      <c r="AU203" s="432">
        <f t="shared" si="214"/>
        <v>0</v>
      </c>
      <c r="AV203" s="432">
        <f t="shared" si="215"/>
        <v>0</v>
      </c>
      <c r="AW203" s="463">
        <f t="shared" si="216"/>
        <v>0</v>
      </c>
      <c r="AX203" s="462">
        <f>'PTRM input'!J297</f>
        <v>0</v>
      </c>
      <c r="AY203" s="432">
        <f t="shared" si="217"/>
        <v>0</v>
      </c>
      <c r="AZ203" s="432">
        <f t="shared" si="218"/>
        <v>0</v>
      </c>
      <c r="BA203" s="432">
        <f t="shared" si="219"/>
        <v>0</v>
      </c>
      <c r="BB203" s="432">
        <f t="shared" si="220"/>
        <v>0</v>
      </c>
      <c r="BC203" s="463">
        <f t="shared" si="221"/>
        <v>0</v>
      </c>
      <c r="BD203" s="462">
        <f t="shared" si="222"/>
        <v>0</v>
      </c>
      <c r="BE203" s="432">
        <f t="shared" si="223"/>
        <v>0</v>
      </c>
      <c r="BF203" s="432">
        <f t="shared" si="224"/>
        <v>0</v>
      </c>
      <c r="BG203" s="432">
        <f t="shared" si="225"/>
        <v>0</v>
      </c>
      <c r="BH203" s="463">
        <f t="shared" si="226"/>
        <v>0</v>
      </c>
      <c r="BI203" s="462">
        <f>'PTRM input'!K297</f>
        <v>0</v>
      </c>
      <c r="BJ203" s="432">
        <f t="shared" si="227"/>
        <v>0</v>
      </c>
      <c r="BK203" s="432">
        <f t="shared" si="228"/>
        <v>0</v>
      </c>
      <c r="BL203" s="432">
        <f t="shared" si="229"/>
        <v>0</v>
      </c>
      <c r="BM203" s="432">
        <f t="shared" si="230"/>
        <v>0</v>
      </c>
      <c r="BN203" s="463">
        <f t="shared" si="231"/>
        <v>0</v>
      </c>
      <c r="BO203" s="462">
        <f t="shared" si="232"/>
        <v>0</v>
      </c>
      <c r="BP203" s="432">
        <f t="shared" si="233"/>
        <v>0</v>
      </c>
      <c r="BQ203" s="432">
        <f t="shared" si="234"/>
        <v>0</v>
      </c>
      <c r="BR203" s="432">
        <f t="shared" si="235"/>
        <v>0</v>
      </c>
      <c r="BS203" s="463">
        <f t="shared" si="236"/>
        <v>0</v>
      </c>
      <c r="BT203" s="462">
        <f>'PTRM input'!L297</f>
        <v>0</v>
      </c>
      <c r="BU203" s="432">
        <f t="shared" si="237"/>
        <v>0</v>
      </c>
      <c r="BV203" s="432">
        <f t="shared" si="238"/>
        <v>0</v>
      </c>
      <c r="BW203" s="432">
        <f t="shared" si="239"/>
        <v>0</v>
      </c>
      <c r="BX203" s="432">
        <f t="shared" si="240"/>
        <v>0</v>
      </c>
      <c r="BY203" s="463">
        <f t="shared" si="241"/>
        <v>0</v>
      </c>
      <c r="BZ203" s="462">
        <f t="shared" si="242"/>
        <v>0</v>
      </c>
      <c r="CA203" s="432">
        <f t="shared" si="243"/>
        <v>0</v>
      </c>
      <c r="CB203" s="432">
        <f t="shared" si="244"/>
        <v>0</v>
      </c>
      <c r="CC203" s="432">
        <f t="shared" si="245"/>
        <v>0</v>
      </c>
      <c r="CD203" s="463">
        <f t="shared" si="246"/>
        <v>0</v>
      </c>
      <c r="CE203" s="462">
        <f>'PTRM input'!M297</f>
        <v>0</v>
      </c>
      <c r="CF203" s="432">
        <f t="shared" si="247"/>
        <v>0</v>
      </c>
      <c r="CG203" s="432">
        <f t="shared" si="248"/>
        <v>0</v>
      </c>
      <c r="CH203" s="432">
        <f t="shared" si="249"/>
        <v>0</v>
      </c>
      <c r="CI203" s="432">
        <f t="shared" si="250"/>
        <v>0</v>
      </c>
      <c r="CJ203" s="463">
        <f t="shared" si="251"/>
        <v>0</v>
      </c>
      <c r="CK203" s="462">
        <f t="shared" si="252"/>
        <v>0</v>
      </c>
      <c r="CL203" s="432">
        <f t="shared" si="253"/>
        <v>0</v>
      </c>
      <c r="CM203" s="432">
        <f t="shared" si="254"/>
        <v>0</v>
      </c>
      <c r="CN203" s="432">
        <f t="shared" si="255"/>
        <v>0</v>
      </c>
      <c r="CO203" s="463">
        <f t="shared" si="256"/>
        <v>0</v>
      </c>
      <c r="CP203" s="462">
        <f>'PTRM input'!N297</f>
        <v>0</v>
      </c>
      <c r="CQ203" s="432">
        <f t="shared" si="257"/>
        <v>0</v>
      </c>
      <c r="CR203" s="432">
        <f t="shared" si="258"/>
        <v>0</v>
      </c>
      <c r="CS203" s="432">
        <f t="shared" si="259"/>
        <v>0</v>
      </c>
      <c r="CT203" s="432">
        <f t="shared" si="260"/>
        <v>0</v>
      </c>
      <c r="CU203" s="463">
        <f t="shared" si="261"/>
        <v>0</v>
      </c>
      <c r="CV203" s="462">
        <f t="shared" si="262"/>
        <v>0</v>
      </c>
      <c r="CW203" s="432">
        <f t="shared" si="263"/>
        <v>0</v>
      </c>
      <c r="CX203" s="432">
        <f t="shared" si="264"/>
        <v>0</v>
      </c>
      <c r="CY203" s="432">
        <f t="shared" si="265"/>
        <v>0</v>
      </c>
      <c r="CZ203" s="463">
        <f t="shared" si="266"/>
        <v>0</v>
      </c>
      <c r="DA203" s="462">
        <f>'PTRM input'!O297</f>
        <v>0</v>
      </c>
      <c r="DB203" s="432">
        <f t="shared" si="267"/>
        <v>0</v>
      </c>
      <c r="DC203" s="432">
        <f t="shared" si="268"/>
        <v>0</v>
      </c>
      <c r="DD203" s="432">
        <f t="shared" si="269"/>
        <v>0</v>
      </c>
      <c r="DE203" s="432">
        <f t="shared" si="270"/>
        <v>0</v>
      </c>
      <c r="DF203" s="463">
        <f t="shared" si="271"/>
        <v>0</v>
      </c>
      <c r="DG203" s="462">
        <f t="shared" si="272"/>
        <v>0</v>
      </c>
      <c r="DH203" s="432">
        <f t="shared" si="273"/>
        <v>0</v>
      </c>
      <c r="DI203" s="432">
        <f t="shared" si="274"/>
        <v>0</v>
      </c>
      <c r="DJ203" s="432">
        <f t="shared" si="275"/>
        <v>0</v>
      </c>
      <c r="DK203" s="463">
        <f t="shared" si="276"/>
        <v>0</v>
      </c>
      <c r="DL203" s="462">
        <f>'PTRM input'!P297</f>
        <v>0</v>
      </c>
      <c r="DM203" s="432">
        <f t="shared" si="277"/>
        <v>0</v>
      </c>
      <c r="DN203" s="432">
        <f t="shared" si="278"/>
        <v>0</v>
      </c>
      <c r="DO203" s="432">
        <f t="shared" si="279"/>
        <v>0</v>
      </c>
      <c r="DP203" s="432">
        <f t="shared" si="280"/>
        <v>0</v>
      </c>
      <c r="DQ203" s="463">
        <f t="shared" si="281"/>
        <v>0</v>
      </c>
      <c r="DR203" s="462">
        <f t="shared" si="282"/>
        <v>0</v>
      </c>
      <c r="DS203" s="432">
        <f t="shared" si="283"/>
        <v>0</v>
      </c>
      <c r="DT203" s="432">
        <f t="shared" si="284"/>
        <v>0</v>
      </c>
      <c r="DU203" s="432">
        <f t="shared" si="285"/>
        <v>0</v>
      </c>
      <c r="DV203" s="463">
        <f t="shared" si="286"/>
        <v>0</v>
      </c>
      <c r="DW203" s="462">
        <f>'PTRM input'!Q297</f>
        <v>0</v>
      </c>
      <c r="DX203" s="432">
        <f t="shared" si="287"/>
        <v>0</v>
      </c>
      <c r="DY203" s="432">
        <f t="shared" si="288"/>
        <v>0</v>
      </c>
      <c r="DZ203" s="432">
        <f t="shared" si="289"/>
        <v>0</v>
      </c>
      <c r="EA203" s="432">
        <f t="shared" si="290"/>
        <v>0</v>
      </c>
      <c r="EB203" s="463">
        <f t="shared" si="291"/>
        <v>0</v>
      </c>
      <c r="EC203" s="462">
        <f t="shared" si="292"/>
        <v>0</v>
      </c>
      <c r="ED203" s="432">
        <f t="shared" si="293"/>
        <v>0</v>
      </c>
      <c r="EE203" s="432">
        <f t="shared" si="294"/>
        <v>0</v>
      </c>
      <c r="EF203" s="432">
        <f t="shared" si="295"/>
        <v>0</v>
      </c>
      <c r="EG203" s="463">
        <f t="shared" si="296"/>
        <v>0</v>
      </c>
      <c r="EH203" s="462">
        <f>'PTRM input'!R297</f>
        <v>0</v>
      </c>
      <c r="EI203" s="432">
        <f t="shared" si="297"/>
        <v>0</v>
      </c>
      <c r="EJ203" s="432">
        <f t="shared" si="298"/>
        <v>0</v>
      </c>
      <c r="EK203" s="432">
        <f t="shared" si="299"/>
        <v>0</v>
      </c>
      <c r="EL203" s="432">
        <f t="shared" si="300"/>
        <v>0</v>
      </c>
      <c r="EM203" s="463">
        <f t="shared" si="301"/>
        <v>0</v>
      </c>
      <c r="EN203" s="462">
        <f t="shared" si="302"/>
        <v>0</v>
      </c>
      <c r="EO203" s="432">
        <f t="shared" si="303"/>
        <v>0</v>
      </c>
      <c r="EP203" s="432">
        <f t="shared" si="304"/>
        <v>0</v>
      </c>
      <c r="EQ203" s="432">
        <f t="shared" si="305"/>
        <v>0</v>
      </c>
      <c r="ER203" s="463">
        <f t="shared" si="306"/>
        <v>0</v>
      </c>
      <c r="ES203" s="462">
        <f>'PTRM input'!S297</f>
        <v>0</v>
      </c>
      <c r="ET203" s="432">
        <f t="shared" si="307"/>
        <v>0</v>
      </c>
      <c r="EU203" s="432">
        <f t="shared" si="308"/>
        <v>0</v>
      </c>
      <c r="EV203" s="432">
        <f t="shared" si="309"/>
        <v>0</v>
      </c>
      <c r="EW203" s="432">
        <f t="shared" si="310"/>
        <v>0</v>
      </c>
      <c r="EX203" s="463">
        <f t="shared" si="311"/>
        <v>0</v>
      </c>
      <c r="EY203" s="462">
        <f t="shared" si="312"/>
        <v>0</v>
      </c>
      <c r="EZ203" s="432">
        <f t="shared" si="313"/>
        <v>0</v>
      </c>
      <c r="FA203" s="432">
        <f t="shared" si="314"/>
        <v>0</v>
      </c>
      <c r="FB203" s="432">
        <f t="shared" si="315"/>
        <v>0</v>
      </c>
      <c r="FC203" s="463">
        <f t="shared" si="316"/>
        <v>0</v>
      </c>
      <c r="FD203" s="462">
        <f>'PTRM input'!T297</f>
        <v>0</v>
      </c>
      <c r="FE203" s="432">
        <f t="shared" si="317"/>
        <v>0</v>
      </c>
      <c r="FF203" s="432">
        <f t="shared" si="318"/>
        <v>0</v>
      </c>
      <c r="FG203" s="432">
        <f t="shared" si="319"/>
        <v>0</v>
      </c>
      <c r="FH203" s="432">
        <f t="shared" si="320"/>
        <v>0</v>
      </c>
      <c r="FI203" s="463">
        <f t="shared" si="321"/>
        <v>0</v>
      </c>
      <c r="FJ203" s="462">
        <f t="shared" si="322"/>
        <v>0</v>
      </c>
      <c r="FK203" s="432">
        <f t="shared" si="323"/>
        <v>0</v>
      </c>
      <c r="FL203" s="432">
        <f t="shared" si="324"/>
        <v>0</v>
      </c>
      <c r="FM203" s="432">
        <f t="shared" si="325"/>
        <v>0</v>
      </c>
      <c r="FN203" s="463">
        <f t="shared" si="326"/>
        <v>0</v>
      </c>
      <c r="FO203" s="462">
        <f>'PTRM input'!U297</f>
        <v>0</v>
      </c>
      <c r="FP203" s="432">
        <f t="shared" si="327"/>
        <v>0</v>
      </c>
      <c r="FQ203" s="432">
        <f t="shared" si="328"/>
        <v>0</v>
      </c>
      <c r="FR203" s="432">
        <f t="shared" si="329"/>
        <v>0</v>
      </c>
      <c r="FS203" s="432">
        <f t="shared" si="330"/>
        <v>0</v>
      </c>
      <c r="FT203" s="463">
        <f t="shared" si="331"/>
        <v>0</v>
      </c>
      <c r="FU203" s="462">
        <f t="shared" si="332"/>
        <v>0</v>
      </c>
      <c r="FV203" s="432">
        <f t="shared" si="333"/>
        <v>0</v>
      </c>
      <c r="FW203" s="432">
        <f t="shared" si="334"/>
        <v>0</v>
      </c>
      <c r="FX203" s="432">
        <f t="shared" si="335"/>
        <v>0</v>
      </c>
      <c r="FY203" s="463">
        <f t="shared" si="336"/>
        <v>0</v>
      </c>
      <c r="FZ203" s="462">
        <f>'PTRM input'!V297</f>
        <v>0</v>
      </c>
      <c r="GA203" s="432">
        <f t="shared" si="337"/>
        <v>0</v>
      </c>
      <c r="GB203" s="432">
        <f t="shared" si="338"/>
        <v>0</v>
      </c>
      <c r="GC203" s="432">
        <f t="shared" si="339"/>
        <v>0</v>
      </c>
      <c r="GD203" s="432">
        <f t="shared" si="340"/>
        <v>0</v>
      </c>
      <c r="GE203" s="463">
        <f t="shared" si="341"/>
        <v>0</v>
      </c>
      <c r="GF203" s="462">
        <f t="shared" si="342"/>
        <v>0</v>
      </c>
      <c r="GG203" s="432">
        <f t="shared" si="343"/>
        <v>0</v>
      </c>
      <c r="GH203" s="432">
        <f t="shared" si="344"/>
        <v>0</v>
      </c>
      <c r="GI203" s="432">
        <f t="shared" si="345"/>
        <v>0</v>
      </c>
      <c r="GJ203" s="463">
        <f t="shared" si="346"/>
        <v>0</v>
      </c>
    </row>
    <row r="204" spans="1:192" s="4" customFormat="1" outlineLevel="1">
      <c r="A204" s="764"/>
      <c r="B204" s="764"/>
      <c r="C204" s="764"/>
      <c r="D204" s="764"/>
      <c r="E204" s="748" t="str">
        <f t="shared" si="347"/>
        <v>Non-Residential Interval</v>
      </c>
      <c r="F204" s="462">
        <f>'PTRM input'!F298</f>
        <v>121.10639999999999</v>
      </c>
      <c r="G204" s="432">
        <f t="shared" si="348"/>
        <v>123.95179153888614</v>
      </c>
      <c r="H204" s="432">
        <f t="shared" si="178"/>
        <v>126.86403547376098</v>
      </c>
      <c r="I204" s="432">
        <f t="shared" si="179"/>
        <v>129.84470249983053</v>
      </c>
      <c r="J204" s="432">
        <f t="shared" si="180"/>
        <v>132.89540021574155</v>
      </c>
      <c r="K204" s="463">
        <f t="shared" si="181"/>
        <v>136.01777399062675</v>
      </c>
      <c r="L204" s="462">
        <f t="shared" si="182"/>
        <v>139.21350785152146</v>
      </c>
      <c r="M204" s="432">
        <f t="shared" si="183"/>
        <v>142.48432539162982</v>
      </c>
      <c r="N204" s="432">
        <f t="shared" si="184"/>
        <v>145.831990699931</v>
      </c>
      <c r="O204" s="432">
        <f t="shared" si="185"/>
        <v>149.25830931262618</v>
      </c>
      <c r="P204" s="463">
        <f t="shared" si="186"/>
        <v>152.76512918693999</v>
      </c>
      <c r="Q204" s="462">
        <f>'PTRM input'!G298</f>
        <v>0</v>
      </c>
      <c r="R204" s="432">
        <f t="shared" si="187"/>
        <v>0</v>
      </c>
      <c r="S204" s="432">
        <f t="shared" si="188"/>
        <v>0</v>
      </c>
      <c r="T204" s="432">
        <f t="shared" si="189"/>
        <v>0</v>
      </c>
      <c r="U204" s="432">
        <f t="shared" si="190"/>
        <v>0</v>
      </c>
      <c r="V204" s="463">
        <f t="shared" si="191"/>
        <v>0</v>
      </c>
      <c r="W204" s="462">
        <f t="shared" si="192"/>
        <v>0</v>
      </c>
      <c r="X204" s="432">
        <f t="shared" si="193"/>
        <v>0</v>
      </c>
      <c r="Y204" s="432">
        <f t="shared" si="194"/>
        <v>0</v>
      </c>
      <c r="Z204" s="432">
        <f t="shared" si="195"/>
        <v>0</v>
      </c>
      <c r="AA204" s="463">
        <f t="shared" si="196"/>
        <v>0</v>
      </c>
      <c r="AB204" s="462">
        <f>'PTRM input'!H298</f>
        <v>0</v>
      </c>
      <c r="AC204" s="432">
        <f t="shared" si="197"/>
        <v>0</v>
      </c>
      <c r="AD204" s="432">
        <f t="shared" si="198"/>
        <v>0</v>
      </c>
      <c r="AE204" s="432">
        <f t="shared" si="199"/>
        <v>0</v>
      </c>
      <c r="AF204" s="432">
        <f t="shared" si="200"/>
        <v>0</v>
      </c>
      <c r="AG204" s="463">
        <f t="shared" si="201"/>
        <v>0</v>
      </c>
      <c r="AH204" s="462">
        <f t="shared" si="202"/>
        <v>0</v>
      </c>
      <c r="AI204" s="432">
        <f t="shared" si="203"/>
        <v>0</v>
      </c>
      <c r="AJ204" s="432">
        <f t="shared" si="204"/>
        <v>0</v>
      </c>
      <c r="AK204" s="432">
        <f t="shared" si="205"/>
        <v>0</v>
      </c>
      <c r="AL204" s="463">
        <f t="shared" si="206"/>
        <v>0</v>
      </c>
      <c r="AM204" s="462">
        <f>'PTRM input'!I298</f>
        <v>7.5387000000000004</v>
      </c>
      <c r="AN204" s="432">
        <f t="shared" si="207"/>
        <v>7.7158215492674298</v>
      </c>
      <c r="AO204" s="432">
        <f t="shared" si="208"/>
        <v>7.8971045644659741</v>
      </c>
      <c r="AP204" s="432">
        <f t="shared" si="209"/>
        <v>8.0826468191232888</v>
      </c>
      <c r="AQ204" s="432">
        <f t="shared" si="210"/>
        <v>8.2725483839533762</v>
      </c>
      <c r="AR204" s="463">
        <f t="shared" si="211"/>
        <v>8.4669116808289111</v>
      </c>
      <c r="AS204" s="462">
        <f t="shared" si="212"/>
        <v>8.6658415380216507</v>
      </c>
      <c r="AT204" s="432">
        <f t="shared" si="213"/>
        <v>8.8694452467407192</v>
      </c>
      <c r="AU204" s="432">
        <f t="shared" si="214"/>
        <v>9.0778326189992455</v>
      </c>
      <c r="AV204" s="432">
        <f t="shared" si="215"/>
        <v>9.2911160468405907</v>
      </c>
      <c r="AW204" s="463">
        <f t="shared" si="216"/>
        <v>9.5094105629560843</v>
      </c>
      <c r="AX204" s="462">
        <f>'PTRM input'!J298</f>
        <v>7.5968</v>
      </c>
      <c r="AY204" s="432">
        <f t="shared" si="217"/>
        <v>7.7752866071703091</v>
      </c>
      <c r="AZ204" s="432">
        <f t="shared" si="218"/>
        <v>7.9579667522696367</v>
      </c>
      <c r="BA204" s="432">
        <f t="shared" si="219"/>
        <v>8.1449389623563473</v>
      </c>
      <c r="BB204" s="432">
        <f t="shared" si="220"/>
        <v>8.3363040793793353</v>
      </c>
      <c r="BC204" s="463">
        <f t="shared" si="221"/>
        <v>8.5321653145663117</v>
      </c>
      <c r="BD204" s="462">
        <f t="shared" si="222"/>
        <v>8.7326283040899444</v>
      </c>
      <c r="BE204" s="432">
        <f t="shared" si="223"/>
        <v>8.9378011660418739</v>
      </c>
      <c r="BF204" s="432">
        <f t="shared" si="224"/>
        <v>9.1477945587453338</v>
      </c>
      <c r="BG204" s="432">
        <f t="shared" si="225"/>
        <v>9.3627217404378182</v>
      </c>
      <c r="BH204" s="463">
        <f t="shared" si="226"/>
        <v>9.5826986303559991</v>
      </c>
      <c r="BI204" s="462">
        <f>'PTRM input'!K298</f>
        <v>15.568199999999999</v>
      </c>
      <c r="BJ204" s="432">
        <f t="shared" si="227"/>
        <v>15.933974431043175</v>
      </c>
      <c r="BK204" s="432">
        <f t="shared" si="228"/>
        <v>16.308342722288877</v>
      </c>
      <c r="BL204" s="432">
        <f t="shared" si="229"/>
        <v>16.691506786246325</v>
      </c>
      <c r="BM204" s="432">
        <f t="shared" si="230"/>
        <v>17.083673279353594</v>
      </c>
      <c r="BN204" s="463">
        <f t="shared" si="231"/>
        <v>17.485053713436088</v>
      </c>
      <c r="BO204" s="462">
        <f t="shared" si="232"/>
        <v>17.895864569783736</v>
      </c>
      <c r="BP204" s="432">
        <f t="shared" si="233"/>
        <v>18.316327415908425</v>
      </c>
      <c r="BQ204" s="432">
        <f t="shared" si="234"/>
        <v>18.746669025044643</v>
      </c>
      <c r="BR204" s="432">
        <f t="shared" si="235"/>
        <v>19.187121498457781</v>
      </c>
      <c r="BS204" s="463">
        <f t="shared" si="236"/>
        <v>19.637922390626091</v>
      </c>
      <c r="BT204" s="462">
        <f>'PTRM input'!L298</f>
        <v>17.9726</v>
      </c>
      <c r="BU204" s="432">
        <f t="shared" si="237"/>
        <v>18.394865742948227</v>
      </c>
      <c r="BV204" s="432">
        <f t="shared" si="238"/>
        <v>18.827052607919288</v>
      </c>
      <c r="BW204" s="432">
        <f t="shared" si="239"/>
        <v>19.269393691402389</v>
      </c>
      <c r="BX204" s="432">
        <f t="shared" si="240"/>
        <v>19.722127566482339</v>
      </c>
      <c r="BY204" s="463">
        <f t="shared" si="241"/>
        <v>20.185498411512015</v>
      </c>
      <c r="BZ204" s="462">
        <f t="shared" si="242"/>
        <v>20.659756141807986</v>
      </c>
      <c r="CA204" s="432">
        <f t="shared" si="243"/>
        <v>21.145156544440312</v>
      </c>
      <c r="CB204" s="432">
        <f t="shared" si="244"/>
        <v>21.641961416189233</v>
      </c>
      <c r="CC204" s="432">
        <f t="shared" si="245"/>
        <v>22.150438704743141</v>
      </c>
      <c r="CD204" s="463">
        <f t="shared" si="246"/>
        <v>22.670862653214009</v>
      </c>
      <c r="CE204" s="462">
        <f>'PTRM input'!M298</f>
        <v>1.9355</v>
      </c>
      <c r="CF204" s="432">
        <f t="shared" si="247"/>
        <v>1.9809745192947206</v>
      </c>
      <c r="CG204" s="432">
        <f t="shared" si="248"/>
        <v>2.027517461170214</v>
      </c>
      <c r="CH204" s="432">
        <f t="shared" si="249"/>
        <v>2.0751539281856455</v>
      </c>
      <c r="CI204" s="432">
        <f t="shared" si="250"/>
        <v>2.1239096126841179</v>
      </c>
      <c r="CJ204" s="463">
        <f t="shared" si="251"/>
        <v>2.1738108106496288</v>
      </c>
      <c r="CK204" s="462">
        <f t="shared" si="252"/>
        <v>2.2248844358895972</v>
      </c>
      <c r="CL204" s="432">
        <f t="shared" si="253"/>
        <v>2.2771580345506073</v>
      </c>
      <c r="CM204" s="432">
        <f t="shared" si="254"/>
        <v>2.3306597999752001</v>
      </c>
      <c r="CN204" s="432">
        <f t="shared" si="255"/>
        <v>2.3854185879077248</v>
      </c>
      <c r="CO204" s="463">
        <f t="shared" si="256"/>
        <v>2.4414639320574509</v>
      </c>
      <c r="CP204" s="462">
        <f>'PTRM input'!N298</f>
        <v>0</v>
      </c>
      <c r="CQ204" s="432">
        <f t="shared" si="257"/>
        <v>0</v>
      </c>
      <c r="CR204" s="432">
        <f t="shared" si="258"/>
        <v>0</v>
      </c>
      <c r="CS204" s="432">
        <f t="shared" si="259"/>
        <v>0</v>
      </c>
      <c r="CT204" s="432">
        <f t="shared" si="260"/>
        <v>0</v>
      </c>
      <c r="CU204" s="463">
        <f t="shared" si="261"/>
        <v>0</v>
      </c>
      <c r="CV204" s="462">
        <f t="shared" si="262"/>
        <v>0</v>
      </c>
      <c r="CW204" s="432">
        <f t="shared" si="263"/>
        <v>0</v>
      </c>
      <c r="CX204" s="432">
        <f t="shared" si="264"/>
        <v>0</v>
      </c>
      <c r="CY204" s="432">
        <f t="shared" si="265"/>
        <v>0</v>
      </c>
      <c r="CZ204" s="463">
        <f t="shared" si="266"/>
        <v>0</v>
      </c>
      <c r="DA204" s="462">
        <f>'PTRM input'!O298</f>
        <v>0</v>
      </c>
      <c r="DB204" s="432">
        <f t="shared" si="267"/>
        <v>0</v>
      </c>
      <c r="DC204" s="432">
        <f t="shared" si="268"/>
        <v>0</v>
      </c>
      <c r="DD204" s="432">
        <f t="shared" si="269"/>
        <v>0</v>
      </c>
      <c r="DE204" s="432">
        <f t="shared" si="270"/>
        <v>0</v>
      </c>
      <c r="DF204" s="463">
        <f t="shared" si="271"/>
        <v>0</v>
      </c>
      <c r="DG204" s="462">
        <f t="shared" si="272"/>
        <v>0</v>
      </c>
      <c r="DH204" s="432">
        <f t="shared" si="273"/>
        <v>0</v>
      </c>
      <c r="DI204" s="432">
        <f t="shared" si="274"/>
        <v>0</v>
      </c>
      <c r="DJ204" s="432">
        <f t="shared" si="275"/>
        <v>0</v>
      </c>
      <c r="DK204" s="463">
        <f t="shared" si="276"/>
        <v>0</v>
      </c>
      <c r="DL204" s="462">
        <f>'PTRM input'!P298</f>
        <v>0</v>
      </c>
      <c r="DM204" s="432">
        <f t="shared" si="277"/>
        <v>0</v>
      </c>
      <c r="DN204" s="432">
        <f t="shared" si="278"/>
        <v>0</v>
      </c>
      <c r="DO204" s="432">
        <f t="shared" si="279"/>
        <v>0</v>
      </c>
      <c r="DP204" s="432">
        <f t="shared" si="280"/>
        <v>0</v>
      </c>
      <c r="DQ204" s="463">
        <f t="shared" si="281"/>
        <v>0</v>
      </c>
      <c r="DR204" s="462">
        <f t="shared" si="282"/>
        <v>0</v>
      </c>
      <c r="DS204" s="432">
        <f t="shared" si="283"/>
        <v>0</v>
      </c>
      <c r="DT204" s="432">
        <f t="shared" si="284"/>
        <v>0</v>
      </c>
      <c r="DU204" s="432">
        <f t="shared" si="285"/>
        <v>0</v>
      </c>
      <c r="DV204" s="463">
        <f t="shared" si="286"/>
        <v>0</v>
      </c>
      <c r="DW204" s="462">
        <f>'PTRM input'!Q298</f>
        <v>0</v>
      </c>
      <c r="DX204" s="432">
        <f t="shared" si="287"/>
        <v>0</v>
      </c>
      <c r="DY204" s="432">
        <f t="shared" si="288"/>
        <v>0</v>
      </c>
      <c r="DZ204" s="432">
        <f t="shared" si="289"/>
        <v>0</v>
      </c>
      <c r="EA204" s="432">
        <f t="shared" si="290"/>
        <v>0</v>
      </c>
      <c r="EB204" s="463">
        <f t="shared" si="291"/>
        <v>0</v>
      </c>
      <c r="EC204" s="462">
        <f t="shared" si="292"/>
        <v>0</v>
      </c>
      <c r="ED204" s="432">
        <f t="shared" si="293"/>
        <v>0</v>
      </c>
      <c r="EE204" s="432">
        <f t="shared" si="294"/>
        <v>0</v>
      </c>
      <c r="EF204" s="432">
        <f t="shared" si="295"/>
        <v>0</v>
      </c>
      <c r="EG204" s="463">
        <f t="shared" si="296"/>
        <v>0</v>
      </c>
      <c r="EH204" s="462">
        <f>'PTRM input'!R298</f>
        <v>0</v>
      </c>
      <c r="EI204" s="432">
        <f t="shared" si="297"/>
        <v>0</v>
      </c>
      <c r="EJ204" s="432">
        <f t="shared" si="298"/>
        <v>0</v>
      </c>
      <c r="EK204" s="432">
        <f t="shared" si="299"/>
        <v>0</v>
      </c>
      <c r="EL204" s="432">
        <f t="shared" si="300"/>
        <v>0</v>
      </c>
      <c r="EM204" s="463">
        <f t="shared" si="301"/>
        <v>0</v>
      </c>
      <c r="EN204" s="462">
        <f t="shared" si="302"/>
        <v>0</v>
      </c>
      <c r="EO204" s="432">
        <f t="shared" si="303"/>
        <v>0</v>
      </c>
      <c r="EP204" s="432">
        <f t="shared" si="304"/>
        <v>0</v>
      </c>
      <c r="EQ204" s="432">
        <f t="shared" si="305"/>
        <v>0</v>
      </c>
      <c r="ER204" s="463">
        <f t="shared" si="306"/>
        <v>0</v>
      </c>
      <c r="ES204" s="462">
        <f>'PTRM input'!S298</f>
        <v>0</v>
      </c>
      <c r="ET204" s="432">
        <f t="shared" si="307"/>
        <v>0</v>
      </c>
      <c r="EU204" s="432">
        <f t="shared" si="308"/>
        <v>0</v>
      </c>
      <c r="EV204" s="432">
        <f t="shared" si="309"/>
        <v>0</v>
      </c>
      <c r="EW204" s="432">
        <f t="shared" si="310"/>
        <v>0</v>
      </c>
      <c r="EX204" s="463">
        <f t="shared" si="311"/>
        <v>0</v>
      </c>
      <c r="EY204" s="462">
        <f t="shared" si="312"/>
        <v>0</v>
      </c>
      <c r="EZ204" s="432">
        <f t="shared" si="313"/>
        <v>0</v>
      </c>
      <c r="FA204" s="432">
        <f t="shared" si="314"/>
        <v>0</v>
      </c>
      <c r="FB204" s="432">
        <f t="shared" si="315"/>
        <v>0</v>
      </c>
      <c r="FC204" s="463">
        <f t="shared" si="316"/>
        <v>0</v>
      </c>
      <c r="FD204" s="462">
        <f>'PTRM input'!T298</f>
        <v>0</v>
      </c>
      <c r="FE204" s="432">
        <f t="shared" si="317"/>
        <v>0</v>
      </c>
      <c r="FF204" s="432">
        <f t="shared" si="318"/>
        <v>0</v>
      </c>
      <c r="FG204" s="432">
        <f t="shared" si="319"/>
        <v>0</v>
      </c>
      <c r="FH204" s="432">
        <f t="shared" si="320"/>
        <v>0</v>
      </c>
      <c r="FI204" s="463">
        <f t="shared" si="321"/>
        <v>0</v>
      </c>
      <c r="FJ204" s="462">
        <f t="shared" si="322"/>
        <v>0</v>
      </c>
      <c r="FK204" s="432">
        <f t="shared" si="323"/>
        <v>0</v>
      </c>
      <c r="FL204" s="432">
        <f t="shared" si="324"/>
        <v>0</v>
      </c>
      <c r="FM204" s="432">
        <f t="shared" si="325"/>
        <v>0</v>
      </c>
      <c r="FN204" s="463">
        <f t="shared" si="326"/>
        <v>0</v>
      </c>
      <c r="FO204" s="462">
        <f>'PTRM input'!U298</f>
        <v>0</v>
      </c>
      <c r="FP204" s="432">
        <f t="shared" si="327"/>
        <v>0</v>
      </c>
      <c r="FQ204" s="432">
        <f t="shared" si="328"/>
        <v>0</v>
      </c>
      <c r="FR204" s="432">
        <f t="shared" si="329"/>
        <v>0</v>
      </c>
      <c r="FS204" s="432">
        <f t="shared" si="330"/>
        <v>0</v>
      </c>
      <c r="FT204" s="463">
        <f t="shared" si="331"/>
        <v>0</v>
      </c>
      <c r="FU204" s="462">
        <f t="shared" si="332"/>
        <v>0</v>
      </c>
      <c r="FV204" s="432">
        <f t="shared" si="333"/>
        <v>0</v>
      </c>
      <c r="FW204" s="432">
        <f t="shared" si="334"/>
        <v>0</v>
      </c>
      <c r="FX204" s="432">
        <f t="shared" si="335"/>
        <v>0</v>
      </c>
      <c r="FY204" s="463">
        <f t="shared" si="336"/>
        <v>0</v>
      </c>
      <c r="FZ204" s="462">
        <f>'PTRM input'!V298</f>
        <v>0</v>
      </c>
      <c r="GA204" s="432">
        <f t="shared" si="337"/>
        <v>0</v>
      </c>
      <c r="GB204" s="432">
        <f t="shared" si="338"/>
        <v>0</v>
      </c>
      <c r="GC204" s="432">
        <f t="shared" si="339"/>
        <v>0</v>
      </c>
      <c r="GD204" s="432">
        <f t="shared" si="340"/>
        <v>0</v>
      </c>
      <c r="GE204" s="463">
        <f t="shared" si="341"/>
        <v>0</v>
      </c>
      <c r="GF204" s="462">
        <f t="shared" si="342"/>
        <v>0</v>
      </c>
      <c r="GG204" s="432">
        <f t="shared" si="343"/>
        <v>0</v>
      </c>
      <c r="GH204" s="432">
        <f t="shared" si="344"/>
        <v>0</v>
      </c>
      <c r="GI204" s="432">
        <f t="shared" si="345"/>
        <v>0</v>
      </c>
      <c r="GJ204" s="463">
        <f t="shared" si="346"/>
        <v>0</v>
      </c>
    </row>
    <row r="205" spans="1:192" s="4" customFormat="1" outlineLevel="1">
      <c r="A205" s="764"/>
      <c r="B205" s="764"/>
      <c r="C205" s="764"/>
      <c r="D205" s="764"/>
      <c r="E205" s="748" t="str">
        <f t="shared" si="347"/>
        <v>New Tariff 3</v>
      </c>
      <c r="F205" s="462">
        <f>'PTRM input'!F299</f>
        <v>0</v>
      </c>
      <c r="G205" s="432">
        <f t="shared" si="348"/>
        <v>0</v>
      </c>
      <c r="H205" s="432">
        <f t="shared" si="178"/>
        <v>0</v>
      </c>
      <c r="I205" s="432">
        <f t="shared" si="179"/>
        <v>0</v>
      </c>
      <c r="J205" s="432">
        <f t="shared" si="180"/>
        <v>0</v>
      </c>
      <c r="K205" s="463">
        <f t="shared" si="181"/>
        <v>0</v>
      </c>
      <c r="L205" s="462">
        <f t="shared" si="182"/>
        <v>0</v>
      </c>
      <c r="M205" s="432">
        <f t="shared" si="183"/>
        <v>0</v>
      </c>
      <c r="N205" s="432">
        <f t="shared" si="184"/>
        <v>0</v>
      </c>
      <c r="O205" s="432">
        <f t="shared" si="185"/>
        <v>0</v>
      </c>
      <c r="P205" s="463">
        <f t="shared" si="186"/>
        <v>0</v>
      </c>
      <c r="Q205" s="462">
        <f>'PTRM input'!G299</f>
        <v>0</v>
      </c>
      <c r="R205" s="432">
        <f t="shared" si="187"/>
        <v>0</v>
      </c>
      <c r="S205" s="432">
        <f t="shared" si="188"/>
        <v>0</v>
      </c>
      <c r="T205" s="432">
        <f t="shared" si="189"/>
        <v>0</v>
      </c>
      <c r="U205" s="432">
        <f t="shared" si="190"/>
        <v>0</v>
      </c>
      <c r="V205" s="463">
        <f t="shared" si="191"/>
        <v>0</v>
      </c>
      <c r="W205" s="462">
        <f t="shared" si="192"/>
        <v>0</v>
      </c>
      <c r="X205" s="432">
        <f t="shared" si="193"/>
        <v>0</v>
      </c>
      <c r="Y205" s="432">
        <f t="shared" si="194"/>
        <v>0</v>
      </c>
      <c r="Z205" s="432">
        <f t="shared" si="195"/>
        <v>0</v>
      </c>
      <c r="AA205" s="463">
        <f t="shared" si="196"/>
        <v>0</v>
      </c>
      <c r="AB205" s="462">
        <f>'PTRM input'!H299</f>
        <v>0</v>
      </c>
      <c r="AC205" s="432">
        <f t="shared" si="197"/>
        <v>0</v>
      </c>
      <c r="AD205" s="432">
        <f t="shared" si="198"/>
        <v>0</v>
      </c>
      <c r="AE205" s="432">
        <f t="shared" si="199"/>
        <v>0</v>
      </c>
      <c r="AF205" s="432">
        <f t="shared" si="200"/>
        <v>0</v>
      </c>
      <c r="AG205" s="463">
        <f t="shared" si="201"/>
        <v>0</v>
      </c>
      <c r="AH205" s="462">
        <f t="shared" si="202"/>
        <v>0</v>
      </c>
      <c r="AI205" s="432">
        <f t="shared" si="203"/>
        <v>0</v>
      </c>
      <c r="AJ205" s="432">
        <f t="shared" si="204"/>
        <v>0</v>
      </c>
      <c r="AK205" s="432">
        <f t="shared" si="205"/>
        <v>0</v>
      </c>
      <c r="AL205" s="463">
        <f t="shared" si="206"/>
        <v>0</v>
      </c>
      <c r="AM205" s="462">
        <f>'PTRM input'!I299</f>
        <v>0</v>
      </c>
      <c r="AN205" s="432">
        <f t="shared" si="207"/>
        <v>0</v>
      </c>
      <c r="AO205" s="432">
        <f t="shared" si="208"/>
        <v>0</v>
      </c>
      <c r="AP205" s="432">
        <f t="shared" si="209"/>
        <v>0</v>
      </c>
      <c r="AQ205" s="432">
        <f t="shared" si="210"/>
        <v>0</v>
      </c>
      <c r="AR205" s="463">
        <f t="shared" si="211"/>
        <v>0</v>
      </c>
      <c r="AS205" s="462">
        <f t="shared" si="212"/>
        <v>0</v>
      </c>
      <c r="AT205" s="432">
        <f t="shared" si="213"/>
        <v>0</v>
      </c>
      <c r="AU205" s="432">
        <f t="shared" si="214"/>
        <v>0</v>
      </c>
      <c r="AV205" s="432">
        <f t="shared" si="215"/>
        <v>0</v>
      </c>
      <c r="AW205" s="463">
        <f t="shared" si="216"/>
        <v>0</v>
      </c>
      <c r="AX205" s="462">
        <f>'PTRM input'!J299</f>
        <v>0</v>
      </c>
      <c r="AY205" s="432">
        <f t="shared" si="217"/>
        <v>0</v>
      </c>
      <c r="AZ205" s="432">
        <f t="shared" si="218"/>
        <v>0</v>
      </c>
      <c r="BA205" s="432">
        <f t="shared" si="219"/>
        <v>0</v>
      </c>
      <c r="BB205" s="432">
        <f t="shared" si="220"/>
        <v>0</v>
      </c>
      <c r="BC205" s="463">
        <f t="shared" si="221"/>
        <v>0</v>
      </c>
      <c r="BD205" s="462">
        <f t="shared" si="222"/>
        <v>0</v>
      </c>
      <c r="BE205" s="432">
        <f t="shared" si="223"/>
        <v>0</v>
      </c>
      <c r="BF205" s="432">
        <f t="shared" si="224"/>
        <v>0</v>
      </c>
      <c r="BG205" s="432">
        <f t="shared" si="225"/>
        <v>0</v>
      </c>
      <c r="BH205" s="463">
        <f t="shared" si="226"/>
        <v>0</v>
      </c>
      <c r="BI205" s="462">
        <f>'PTRM input'!K299</f>
        <v>0</v>
      </c>
      <c r="BJ205" s="432">
        <f t="shared" si="227"/>
        <v>0</v>
      </c>
      <c r="BK205" s="432">
        <f t="shared" si="228"/>
        <v>0</v>
      </c>
      <c r="BL205" s="432">
        <f t="shared" si="229"/>
        <v>0</v>
      </c>
      <c r="BM205" s="432">
        <f t="shared" si="230"/>
        <v>0</v>
      </c>
      <c r="BN205" s="463">
        <f t="shared" si="231"/>
        <v>0</v>
      </c>
      <c r="BO205" s="462">
        <f t="shared" si="232"/>
        <v>0</v>
      </c>
      <c r="BP205" s="432">
        <f t="shared" si="233"/>
        <v>0</v>
      </c>
      <c r="BQ205" s="432">
        <f t="shared" si="234"/>
        <v>0</v>
      </c>
      <c r="BR205" s="432">
        <f t="shared" si="235"/>
        <v>0</v>
      </c>
      <c r="BS205" s="463">
        <f t="shared" si="236"/>
        <v>0</v>
      </c>
      <c r="BT205" s="462">
        <f>'PTRM input'!L299</f>
        <v>0</v>
      </c>
      <c r="BU205" s="432">
        <f t="shared" si="237"/>
        <v>0</v>
      </c>
      <c r="BV205" s="432">
        <f t="shared" si="238"/>
        <v>0</v>
      </c>
      <c r="BW205" s="432">
        <f t="shared" si="239"/>
        <v>0</v>
      </c>
      <c r="BX205" s="432">
        <f t="shared" si="240"/>
        <v>0</v>
      </c>
      <c r="BY205" s="463">
        <f t="shared" si="241"/>
        <v>0</v>
      </c>
      <c r="BZ205" s="462">
        <f t="shared" si="242"/>
        <v>0</v>
      </c>
      <c r="CA205" s="432">
        <f t="shared" si="243"/>
        <v>0</v>
      </c>
      <c r="CB205" s="432">
        <f t="shared" si="244"/>
        <v>0</v>
      </c>
      <c r="CC205" s="432">
        <f t="shared" si="245"/>
        <v>0</v>
      </c>
      <c r="CD205" s="463">
        <f t="shared" si="246"/>
        <v>0</v>
      </c>
      <c r="CE205" s="462">
        <f>'PTRM input'!M299</f>
        <v>0</v>
      </c>
      <c r="CF205" s="432">
        <f t="shared" si="247"/>
        <v>0</v>
      </c>
      <c r="CG205" s="432">
        <f t="shared" si="248"/>
        <v>0</v>
      </c>
      <c r="CH205" s="432">
        <f t="shared" si="249"/>
        <v>0</v>
      </c>
      <c r="CI205" s="432">
        <f t="shared" si="250"/>
        <v>0</v>
      </c>
      <c r="CJ205" s="463">
        <f t="shared" si="251"/>
        <v>0</v>
      </c>
      <c r="CK205" s="462">
        <f t="shared" si="252"/>
        <v>0</v>
      </c>
      <c r="CL205" s="432">
        <f t="shared" si="253"/>
        <v>0</v>
      </c>
      <c r="CM205" s="432">
        <f t="shared" si="254"/>
        <v>0</v>
      </c>
      <c r="CN205" s="432">
        <f t="shared" si="255"/>
        <v>0</v>
      </c>
      <c r="CO205" s="463">
        <f t="shared" si="256"/>
        <v>0</v>
      </c>
      <c r="CP205" s="462">
        <f>'PTRM input'!N299</f>
        <v>0</v>
      </c>
      <c r="CQ205" s="432">
        <f t="shared" si="257"/>
        <v>0</v>
      </c>
      <c r="CR205" s="432">
        <f t="shared" si="258"/>
        <v>0</v>
      </c>
      <c r="CS205" s="432">
        <f t="shared" si="259"/>
        <v>0</v>
      </c>
      <c r="CT205" s="432">
        <f t="shared" si="260"/>
        <v>0</v>
      </c>
      <c r="CU205" s="463">
        <f t="shared" si="261"/>
        <v>0</v>
      </c>
      <c r="CV205" s="462">
        <f t="shared" si="262"/>
        <v>0</v>
      </c>
      <c r="CW205" s="432">
        <f t="shared" si="263"/>
        <v>0</v>
      </c>
      <c r="CX205" s="432">
        <f t="shared" si="264"/>
        <v>0</v>
      </c>
      <c r="CY205" s="432">
        <f t="shared" si="265"/>
        <v>0</v>
      </c>
      <c r="CZ205" s="463">
        <f t="shared" si="266"/>
        <v>0</v>
      </c>
      <c r="DA205" s="462">
        <f>'PTRM input'!O299</f>
        <v>0</v>
      </c>
      <c r="DB205" s="432">
        <f t="shared" si="267"/>
        <v>0</v>
      </c>
      <c r="DC205" s="432">
        <f t="shared" si="268"/>
        <v>0</v>
      </c>
      <c r="DD205" s="432">
        <f t="shared" si="269"/>
        <v>0</v>
      </c>
      <c r="DE205" s="432">
        <f t="shared" si="270"/>
        <v>0</v>
      </c>
      <c r="DF205" s="463">
        <f t="shared" si="271"/>
        <v>0</v>
      </c>
      <c r="DG205" s="462">
        <f t="shared" si="272"/>
        <v>0</v>
      </c>
      <c r="DH205" s="432">
        <f t="shared" si="273"/>
        <v>0</v>
      </c>
      <c r="DI205" s="432">
        <f t="shared" si="274"/>
        <v>0</v>
      </c>
      <c r="DJ205" s="432">
        <f t="shared" si="275"/>
        <v>0</v>
      </c>
      <c r="DK205" s="463">
        <f t="shared" si="276"/>
        <v>0</v>
      </c>
      <c r="DL205" s="462">
        <f>'PTRM input'!P299</f>
        <v>0</v>
      </c>
      <c r="DM205" s="432">
        <f t="shared" si="277"/>
        <v>0</v>
      </c>
      <c r="DN205" s="432">
        <f t="shared" si="278"/>
        <v>0</v>
      </c>
      <c r="DO205" s="432">
        <f t="shared" si="279"/>
        <v>0</v>
      </c>
      <c r="DP205" s="432">
        <f t="shared" si="280"/>
        <v>0</v>
      </c>
      <c r="DQ205" s="463">
        <f t="shared" si="281"/>
        <v>0</v>
      </c>
      <c r="DR205" s="462">
        <f t="shared" si="282"/>
        <v>0</v>
      </c>
      <c r="DS205" s="432">
        <f t="shared" si="283"/>
        <v>0</v>
      </c>
      <c r="DT205" s="432">
        <f t="shared" si="284"/>
        <v>0</v>
      </c>
      <c r="DU205" s="432">
        <f t="shared" si="285"/>
        <v>0</v>
      </c>
      <c r="DV205" s="463">
        <f t="shared" si="286"/>
        <v>0</v>
      </c>
      <c r="DW205" s="462">
        <f>'PTRM input'!Q299</f>
        <v>0</v>
      </c>
      <c r="DX205" s="432">
        <f t="shared" si="287"/>
        <v>0</v>
      </c>
      <c r="DY205" s="432">
        <f t="shared" si="288"/>
        <v>0</v>
      </c>
      <c r="DZ205" s="432">
        <f t="shared" si="289"/>
        <v>0</v>
      </c>
      <c r="EA205" s="432">
        <f t="shared" si="290"/>
        <v>0</v>
      </c>
      <c r="EB205" s="463">
        <f t="shared" si="291"/>
        <v>0</v>
      </c>
      <c r="EC205" s="462">
        <f t="shared" si="292"/>
        <v>0</v>
      </c>
      <c r="ED205" s="432">
        <f t="shared" si="293"/>
        <v>0</v>
      </c>
      <c r="EE205" s="432">
        <f t="shared" si="294"/>
        <v>0</v>
      </c>
      <c r="EF205" s="432">
        <f t="shared" si="295"/>
        <v>0</v>
      </c>
      <c r="EG205" s="463">
        <f t="shared" si="296"/>
        <v>0</v>
      </c>
      <c r="EH205" s="462">
        <f>'PTRM input'!R299</f>
        <v>0</v>
      </c>
      <c r="EI205" s="432">
        <f t="shared" si="297"/>
        <v>0</v>
      </c>
      <c r="EJ205" s="432">
        <f t="shared" si="298"/>
        <v>0</v>
      </c>
      <c r="EK205" s="432">
        <f t="shared" si="299"/>
        <v>0</v>
      </c>
      <c r="EL205" s="432">
        <f t="shared" si="300"/>
        <v>0</v>
      </c>
      <c r="EM205" s="463">
        <f t="shared" si="301"/>
        <v>0</v>
      </c>
      <c r="EN205" s="462">
        <f t="shared" si="302"/>
        <v>0</v>
      </c>
      <c r="EO205" s="432">
        <f t="shared" si="303"/>
        <v>0</v>
      </c>
      <c r="EP205" s="432">
        <f t="shared" si="304"/>
        <v>0</v>
      </c>
      <c r="EQ205" s="432">
        <f t="shared" si="305"/>
        <v>0</v>
      </c>
      <c r="ER205" s="463">
        <f t="shared" si="306"/>
        <v>0</v>
      </c>
      <c r="ES205" s="462">
        <f>'PTRM input'!S299</f>
        <v>0</v>
      </c>
      <c r="ET205" s="432">
        <f t="shared" si="307"/>
        <v>0</v>
      </c>
      <c r="EU205" s="432">
        <f t="shared" si="308"/>
        <v>0</v>
      </c>
      <c r="EV205" s="432">
        <f t="shared" si="309"/>
        <v>0</v>
      </c>
      <c r="EW205" s="432">
        <f t="shared" si="310"/>
        <v>0</v>
      </c>
      <c r="EX205" s="463">
        <f t="shared" si="311"/>
        <v>0</v>
      </c>
      <c r="EY205" s="462">
        <f t="shared" si="312"/>
        <v>0</v>
      </c>
      <c r="EZ205" s="432">
        <f t="shared" si="313"/>
        <v>0</v>
      </c>
      <c r="FA205" s="432">
        <f t="shared" si="314"/>
        <v>0</v>
      </c>
      <c r="FB205" s="432">
        <f t="shared" si="315"/>
        <v>0</v>
      </c>
      <c r="FC205" s="463">
        <f t="shared" si="316"/>
        <v>0</v>
      </c>
      <c r="FD205" s="462">
        <f>'PTRM input'!T299</f>
        <v>0</v>
      </c>
      <c r="FE205" s="432">
        <f t="shared" si="317"/>
        <v>0</v>
      </c>
      <c r="FF205" s="432">
        <f t="shared" si="318"/>
        <v>0</v>
      </c>
      <c r="FG205" s="432">
        <f t="shared" si="319"/>
        <v>0</v>
      </c>
      <c r="FH205" s="432">
        <f t="shared" si="320"/>
        <v>0</v>
      </c>
      <c r="FI205" s="463">
        <f t="shared" si="321"/>
        <v>0</v>
      </c>
      <c r="FJ205" s="462">
        <f t="shared" si="322"/>
        <v>0</v>
      </c>
      <c r="FK205" s="432">
        <f t="shared" si="323"/>
        <v>0</v>
      </c>
      <c r="FL205" s="432">
        <f t="shared" si="324"/>
        <v>0</v>
      </c>
      <c r="FM205" s="432">
        <f t="shared" si="325"/>
        <v>0</v>
      </c>
      <c r="FN205" s="463">
        <f t="shared" si="326"/>
        <v>0</v>
      </c>
      <c r="FO205" s="462">
        <f>'PTRM input'!U299</f>
        <v>0</v>
      </c>
      <c r="FP205" s="432">
        <f t="shared" si="327"/>
        <v>0</v>
      </c>
      <c r="FQ205" s="432">
        <f t="shared" si="328"/>
        <v>0</v>
      </c>
      <c r="FR205" s="432">
        <f t="shared" si="329"/>
        <v>0</v>
      </c>
      <c r="FS205" s="432">
        <f t="shared" si="330"/>
        <v>0</v>
      </c>
      <c r="FT205" s="463">
        <f t="shared" si="331"/>
        <v>0</v>
      </c>
      <c r="FU205" s="462">
        <f t="shared" si="332"/>
        <v>0</v>
      </c>
      <c r="FV205" s="432">
        <f t="shared" si="333"/>
        <v>0</v>
      </c>
      <c r="FW205" s="432">
        <f t="shared" si="334"/>
        <v>0</v>
      </c>
      <c r="FX205" s="432">
        <f t="shared" si="335"/>
        <v>0</v>
      </c>
      <c r="FY205" s="463">
        <f t="shared" si="336"/>
        <v>0</v>
      </c>
      <c r="FZ205" s="462">
        <f>'PTRM input'!V299</f>
        <v>0</v>
      </c>
      <c r="GA205" s="432">
        <f t="shared" si="337"/>
        <v>0</v>
      </c>
      <c r="GB205" s="432">
        <f t="shared" si="338"/>
        <v>0</v>
      </c>
      <c r="GC205" s="432">
        <f t="shared" si="339"/>
        <v>0</v>
      </c>
      <c r="GD205" s="432">
        <f t="shared" si="340"/>
        <v>0</v>
      </c>
      <c r="GE205" s="463">
        <f t="shared" si="341"/>
        <v>0</v>
      </c>
      <c r="GF205" s="462">
        <f t="shared" si="342"/>
        <v>0</v>
      </c>
      <c r="GG205" s="432">
        <f t="shared" si="343"/>
        <v>0</v>
      </c>
      <c r="GH205" s="432">
        <f t="shared" si="344"/>
        <v>0</v>
      </c>
      <c r="GI205" s="432">
        <f t="shared" si="345"/>
        <v>0</v>
      </c>
      <c r="GJ205" s="463">
        <f t="shared" si="346"/>
        <v>0</v>
      </c>
    </row>
    <row r="206" spans="1:192" s="4" customFormat="1" outlineLevel="1">
      <c r="A206" s="764"/>
      <c r="B206" s="764"/>
      <c r="C206" s="764"/>
      <c r="D206" s="764"/>
      <c r="E206" s="748" t="str">
        <f t="shared" si="347"/>
        <v>New Tariff 4</v>
      </c>
      <c r="F206" s="462">
        <f>'PTRM input'!F300</f>
        <v>0</v>
      </c>
      <c r="G206" s="432">
        <f t="shared" si="348"/>
        <v>0</v>
      </c>
      <c r="H206" s="432">
        <f t="shared" si="178"/>
        <v>0</v>
      </c>
      <c r="I206" s="432">
        <f t="shared" si="179"/>
        <v>0</v>
      </c>
      <c r="J206" s="432">
        <f t="shared" si="180"/>
        <v>0</v>
      </c>
      <c r="K206" s="463">
        <f t="shared" si="181"/>
        <v>0</v>
      </c>
      <c r="L206" s="462">
        <f t="shared" si="182"/>
        <v>0</v>
      </c>
      <c r="M206" s="432">
        <f t="shared" si="183"/>
        <v>0</v>
      </c>
      <c r="N206" s="432">
        <f t="shared" si="184"/>
        <v>0</v>
      </c>
      <c r="O206" s="432">
        <f t="shared" si="185"/>
        <v>0</v>
      </c>
      <c r="P206" s="463">
        <f t="shared" si="186"/>
        <v>0</v>
      </c>
      <c r="Q206" s="462">
        <f>'PTRM input'!G300</f>
        <v>0</v>
      </c>
      <c r="R206" s="432">
        <f t="shared" si="187"/>
        <v>0</v>
      </c>
      <c r="S206" s="432">
        <f t="shared" si="188"/>
        <v>0</v>
      </c>
      <c r="T206" s="432">
        <f t="shared" si="189"/>
        <v>0</v>
      </c>
      <c r="U206" s="432">
        <f t="shared" si="190"/>
        <v>0</v>
      </c>
      <c r="V206" s="463">
        <f t="shared" si="191"/>
        <v>0</v>
      </c>
      <c r="W206" s="462">
        <f t="shared" si="192"/>
        <v>0</v>
      </c>
      <c r="X206" s="432">
        <f t="shared" si="193"/>
        <v>0</v>
      </c>
      <c r="Y206" s="432">
        <f t="shared" si="194"/>
        <v>0</v>
      </c>
      <c r="Z206" s="432">
        <f t="shared" si="195"/>
        <v>0</v>
      </c>
      <c r="AA206" s="463">
        <f t="shared" si="196"/>
        <v>0</v>
      </c>
      <c r="AB206" s="462">
        <f>'PTRM input'!H300</f>
        <v>0</v>
      </c>
      <c r="AC206" s="432">
        <f t="shared" si="197"/>
        <v>0</v>
      </c>
      <c r="AD206" s="432">
        <f t="shared" si="198"/>
        <v>0</v>
      </c>
      <c r="AE206" s="432">
        <f t="shared" si="199"/>
        <v>0</v>
      </c>
      <c r="AF206" s="432">
        <f t="shared" si="200"/>
        <v>0</v>
      </c>
      <c r="AG206" s="463">
        <f t="shared" si="201"/>
        <v>0</v>
      </c>
      <c r="AH206" s="462">
        <f t="shared" si="202"/>
        <v>0</v>
      </c>
      <c r="AI206" s="432">
        <f t="shared" si="203"/>
        <v>0</v>
      </c>
      <c r="AJ206" s="432">
        <f t="shared" si="204"/>
        <v>0</v>
      </c>
      <c r="AK206" s="432">
        <f t="shared" si="205"/>
        <v>0</v>
      </c>
      <c r="AL206" s="463">
        <f t="shared" si="206"/>
        <v>0</v>
      </c>
      <c r="AM206" s="462">
        <f>'PTRM input'!I300</f>
        <v>0</v>
      </c>
      <c r="AN206" s="432">
        <f t="shared" si="207"/>
        <v>0</v>
      </c>
      <c r="AO206" s="432">
        <f t="shared" si="208"/>
        <v>0</v>
      </c>
      <c r="AP206" s="432">
        <f t="shared" si="209"/>
        <v>0</v>
      </c>
      <c r="AQ206" s="432">
        <f t="shared" si="210"/>
        <v>0</v>
      </c>
      <c r="AR206" s="463">
        <f t="shared" si="211"/>
        <v>0</v>
      </c>
      <c r="AS206" s="462">
        <f t="shared" si="212"/>
        <v>0</v>
      </c>
      <c r="AT206" s="432">
        <f t="shared" si="213"/>
        <v>0</v>
      </c>
      <c r="AU206" s="432">
        <f t="shared" si="214"/>
        <v>0</v>
      </c>
      <c r="AV206" s="432">
        <f t="shared" si="215"/>
        <v>0</v>
      </c>
      <c r="AW206" s="463">
        <f t="shared" si="216"/>
        <v>0</v>
      </c>
      <c r="AX206" s="462">
        <f>'PTRM input'!J300</f>
        <v>0</v>
      </c>
      <c r="AY206" s="432">
        <f t="shared" si="217"/>
        <v>0</v>
      </c>
      <c r="AZ206" s="432">
        <f t="shared" si="218"/>
        <v>0</v>
      </c>
      <c r="BA206" s="432">
        <f t="shared" si="219"/>
        <v>0</v>
      </c>
      <c r="BB206" s="432">
        <f t="shared" si="220"/>
        <v>0</v>
      </c>
      <c r="BC206" s="463">
        <f t="shared" si="221"/>
        <v>0</v>
      </c>
      <c r="BD206" s="462">
        <f t="shared" si="222"/>
        <v>0</v>
      </c>
      <c r="BE206" s="432">
        <f t="shared" si="223"/>
        <v>0</v>
      </c>
      <c r="BF206" s="432">
        <f t="shared" si="224"/>
        <v>0</v>
      </c>
      <c r="BG206" s="432">
        <f t="shared" si="225"/>
        <v>0</v>
      </c>
      <c r="BH206" s="463">
        <f t="shared" si="226"/>
        <v>0</v>
      </c>
      <c r="BI206" s="462">
        <f>'PTRM input'!K300</f>
        <v>0</v>
      </c>
      <c r="BJ206" s="432">
        <f t="shared" si="227"/>
        <v>0</v>
      </c>
      <c r="BK206" s="432">
        <f t="shared" si="228"/>
        <v>0</v>
      </c>
      <c r="BL206" s="432">
        <f t="shared" si="229"/>
        <v>0</v>
      </c>
      <c r="BM206" s="432">
        <f t="shared" si="230"/>
        <v>0</v>
      </c>
      <c r="BN206" s="463">
        <f t="shared" si="231"/>
        <v>0</v>
      </c>
      <c r="BO206" s="462">
        <f t="shared" si="232"/>
        <v>0</v>
      </c>
      <c r="BP206" s="432">
        <f t="shared" si="233"/>
        <v>0</v>
      </c>
      <c r="BQ206" s="432">
        <f t="shared" si="234"/>
        <v>0</v>
      </c>
      <c r="BR206" s="432">
        <f t="shared" si="235"/>
        <v>0</v>
      </c>
      <c r="BS206" s="463">
        <f t="shared" si="236"/>
        <v>0</v>
      </c>
      <c r="BT206" s="462">
        <f>'PTRM input'!L300</f>
        <v>0</v>
      </c>
      <c r="BU206" s="432">
        <f t="shared" si="237"/>
        <v>0</v>
      </c>
      <c r="BV206" s="432">
        <f t="shared" si="238"/>
        <v>0</v>
      </c>
      <c r="BW206" s="432">
        <f t="shared" si="239"/>
        <v>0</v>
      </c>
      <c r="BX206" s="432">
        <f t="shared" si="240"/>
        <v>0</v>
      </c>
      <c r="BY206" s="463">
        <f t="shared" si="241"/>
        <v>0</v>
      </c>
      <c r="BZ206" s="462">
        <f t="shared" si="242"/>
        <v>0</v>
      </c>
      <c r="CA206" s="432">
        <f t="shared" si="243"/>
        <v>0</v>
      </c>
      <c r="CB206" s="432">
        <f t="shared" si="244"/>
        <v>0</v>
      </c>
      <c r="CC206" s="432">
        <f t="shared" si="245"/>
        <v>0</v>
      </c>
      <c r="CD206" s="463">
        <f t="shared" si="246"/>
        <v>0</v>
      </c>
      <c r="CE206" s="462">
        <f>'PTRM input'!M300</f>
        <v>0</v>
      </c>
      <c r="CF206" s="432">
        <f t="shared" si="247"/>
        <v>0</v>
      </c>
      <c r="CG206" s="432">
        <f t="shared" si="248"/>
        <v>0</v>
      </c>
      <c r="CH206" s="432">
        <f t="shared" si="249"/>
        <v>0</v>
      </c>
      <c r="CI206" s="432">
        <f t="shared" si="250"/>
        <v>0</v>
      </c>
      <c r="CJ206" s="463">
        <f t="shared" si="251"/>
        <v>0</v>
      </c>
      <c r="CK206" s="462">
        <f t="shared" si="252"/>
        <v>0</v>
      </c>
      <c r="CL206" s="432">
        <f t="shared" si="253"/>
        <v>0</v>
      </c>
      <c r="CM206" s="432">
        <f t="shared" si="254"/>
        <v>0</v>
      </c>
      <c r="CN206" s="432">
        <f t="shared" si="255"/>
        <v>0</v>
      </c>
      <c r="CO206" s="463">
        <f t="shared" si="256"/>
        <v>0</v>
      </c>
      <c r="CP206" s="462">
        <f>'PTRM input'!N300</f>
        <v>0</v>
      </c>
      <c r="CQ206" s="432">
        <f t="shared" si="257"/>
        <v>0</v>
      </c>
      <c r="CR206" s="432">
        <f t="shared" si="258"/>
        <v>0</v>
      </c>
      <c r="CS206" s="432">
        <f t="shared" si="259"/>
        <v>0</v>
      </c>
      <c r="CT206" s="432">
        <f t="shared" si="260"/>
        <v>0</v>
      </c>
      <c r="CU206" s="463">
        <f t="shared" si="261"/>
        <v>0</v>
      </c>
      <c r="CV206" s="462">
        <f t="shared" si="262"/>
        <v>0</v>
      </c>
      <c r="CW206" s="432">
        <f t="shared" si="263"/>
        <v>0</v>
      </c>
      <c r="CX206" s="432">
        <f t="shared" si="264"/>
        <v>0</v>
      </c>
      <c r="CY206" s="432">
        <f t="shared" si="265"/>
        <v>0</v>
      </c>
      <c r="CZ206" s="463">
        <f t="shared" si="266"/>
        <v>0</v>
      </c>
      <c r="DA206" s="462">
        <f>'PTRM input'!O300</f>
        <v>0</v>
      </c>
      <c r="DB206" s="432">
        <f t="shared" si="267"/>
        <v>0</v>
      </c>
      <c r="DC206" s="432">
        <f t="shared" si="268"/>
        <v>0</v>
      </c>
      <c r="DD206" s="432">
        <f t="shared" si="269"/>
        <v>0</v>
      </c>
      <c r="DE206" s="432">
        <f t="shared" si="270"/>
        <v>0</v>
      </c>
      <c r="DF206" s="463">
        <f t="shared" si="271"/>
        <v>0</v>
      </c>
      <c r="DG206" s="462">
        <f t="shared" si="272"/>
        <v>0</v>
      </c>
      <c r="DH206" s="432">
        <f t="shared" si="273"/>
        <v>0</v>
      </c>
      <c r="DI206" s="432">
        <f t="shared" si="274"/>
        <v>0</v>
      </c>
      <c r="DJ206" s="432">
        <f t="shared" si="275"/>
        <v>0</v>
      </c>
      <c r="DK206" s="463">
        <f t="shared" si="276"/>
        <v>0</v>
      </c>
      <c r="DL206" s="462">
        <f>'PTRM input'!P300</f>
        <v>0</v>
      </c>
      <c r="DM206" s="432">
        <f t="shared" si="277"/>
        <v>0</v>
      </c>
      <c r="DN206" s="432">
        <f t="shared" si="278"/>
        <v>0</v>
      </c>
      <c r="DO206" s="432">
        <f t="shared" si="279"/>
        <v>0</v>
      </c>
      <c r="DP206" s="432">
        <f t="shared" si="280"/>
        <v>0</v>
      </c>
      <c r="DQ206" s="463">
        <f t="shared" si="281"/>
        <v>0</v>
      </c>
      <c r="DR206" s="462">
        <f t="shared" si="282"/>
        <v>0</v>
      </c>
      <c r="DS206" s="432">
        <f t="shared" si="283"/>
        <v>0</v>
      </c>
      <c r="DT206" s="432">
        <f t="shared" si="284"/>
        <v>0</v>
      </c>
      <c r="DU206" s="432">
        <f t="shared" si="285"/>
        <v>0</v>
      </c>
      <c r="DV206" s="463">
        <f t="shared" si="286"/>
        <v>0</v>
      </c>
      <c r="DW206" s="462">
        <f>'PTRM input'!Q300</f>
        <v>0</v>
      </c>
      <c r="DX206" s="432">
        <f t="shared" si="287"/>
        <v>0</v>
      </c>
      <c r="DY206" s="432">
        <f t="shared" si="288"/>
        <v>0</v>
      </c>
      <c r="DZ206" s="432">
        <f t="shared" si="289"/>
        <v>0</v>
      </c>
      <c r="EA206" s="432">
        <f t="shared" si="290"/>
        <v>0</v>
      </c>
      <c r="EB206" s="463">
        <f t="shared" si="291"/>
        <v>0</v>
      </c>
      <c r="EC206" s="462">
        <f t="shared" si="292"/>
        <v>0</v>
      </c>
      <c r="ED206" s="432">
        <f t="shared" si="293"/>
        <v>0</v>
      </c>
      <c r="EE206" s="432">
        <f t="shared" si="294"/>
        <v>0</v>
      </c>
      <c r="EF206" s="432">
        <f t="shared" si="295"/>
        <v>0</v>
      </c>
      <c r="EG206" s="463">
        <f t="shared" si="296"/>
        <v>0</v>
      </c>
      <c r="EH206" s="462">
        <f>'PTRM input'!R300</f>
        <v>0</v>
      </c>
      <c r="EI206" s="432">
        <f t="shared" si="297"/>
        <v>0</v>
      </c>
      <c r="EJ206" s="432">
        <f t="shared" si="298"/>
        <v>0</v>
      </c>
      <c r="EK206" s="432">
        <f t="shared" si="299"/>
        <v>0</v>
      </c>
      <c r="EL206" s="432">
        <f t="shared" si="300"/>
        <v>0</v>
      </c>
      <c r="EM206" s="463">
        <f t="shared" si="301"/>
        <v>0</v>
      </c>
      <c r="EN206" s="462">
        <f t="shared" si="302"/>
        <v>0</v>
      </c>
      <c r="EO206" s="432">
        <f t="shared" si="303"/>
        <v>0</v>
      </c>
      <c r="EP206" s="432">
        <f t="shared" si="304"/>
        <v>0</v>
      </c>
      <c r="EQ206" s="432">
        <f t="shared" si="305"/>
        <v>0</v>
      </c>
      <c r="ER206" s="463">
        <f t="shared" si="306"/>
        <v>0</v>
      </c>
      <c r="ES206" s="462">
        <f>'PTRM input'!S300</f>
        <v>0</v>
      </c>
      <c r="ET206" s="432">
        <f t="shared" si="307"/>
        <v>0</v>
      </c>
      <c r="EU206" s="432">
        <f t="shared" si="308"/>
        <v>0</v>
      </c>
      <c r="EV206" s="432">
        <f t="shared" si="309"/>
        <v>0</v>
      </c>
      <c r="EW206" s="432">
        <f t="shared" si="310"/>
        <v>0</v>
      </c>
      <c r="EX206" s="463">
        <f t="shared" si="311"/>
        <v>0</v>
      </c>
      <c r="EY206" s="462">
        <f t="shared" si="312"/>
        <v>0</v>
      </c>
      <c r="EZ206" s="432">
        <f t="shared" si="313"/>
        <v>0</v>
      </c>
      <c r="FA206" s="432">
        <f t="shared" si="314"/>
        <v>0</v>
      </c>
      <c r="FB206" s="432">
        <f t="shared" si="315"/>
        <v>0</v>
      </c>
      <c r="FC206" s="463">
        <f t="shared" si="316"/>
        <v>0</v>
      </c>
      <c r="FD206" s="462">
        <f>'PTRM input'!T300</f>
        <v>0</v>
      </c>
      <c r="FE206" s="432">
        <f t="shared" si="317"/>
        <v>0</v>
      </c>
      <c r="FF206" s="432">
        <f t="shared" si="318"/>
        <v>0</v>
      </c>
      <c r="FG206" s="432">
        <f t="shared" si="319"/>
        <v>0</v>
      </c>
      <c r="FH206" s="432">
        <f t="shared" si="320"/>
        <v>0</v>
      </c>
      <c r="FI206" s="463">
        <f t="shared" si="321"/>
        <v>0</v>
      </c>
      <c r="FJ206" s="462">
        <f t="shared" si="322"/>
        <v>0</v>
      </c>
      <c r="FK206" s="432">
        <f t="shared" si="323"/>
        <v>0</v>
      </c>
      <c r="FL206" s="432">
        <f t="shared" si="324"/>
        <v>0</v>
      </c>
      <c r="FM206" s="432">
        <f t="shared" si="325"/>
        <v>0</v>
      </c>
      <c r="FN206" s="463">
        <f t="shared" si="326"/>
        <v>0</v>
      </c>
      <c r="FO206" s="462">
        <f>'PTRM input'!U300</f>
        <v>0</v>
      </c>
      <c r="FP206" s="432">
        <f t="shared" si="327"/>
        <v>0</v>
      </c>
      <c r="FQ206" s="432">
        <f t="shared" si="328"/>
        <v>0</v>
      </c>
      <c r="FR206" s="432">
        <f t="shared" si="329"/>
        <v>0</v>
      </c>
      <c r="FS206" s="432">
        <f t="shared" si="330"/>
        <v>0</v>
      </c>
      <c r="FT206" s="463">
        <f t="shared" si="331"/>
        <v>0</v>
      </c>
      <c r="FU206" s="462">
        <f t="shared" si="332"/>
        <v>0</v>
      </c>
      <c r="FV206" s="432">
        <f t="shared" si="333"/>
        <v>0</v>
      </c>
      <c r="FW206" s="432">
        <f t="shared" si="334"/>
        <v>0</v>
      </c>
      <c r="FX206" s="432">
        <f t="shared" si="335"/>
        <v>0</v>
      </c>
      <c r="FY206" s="463">
        <f t="shared" si="336"/>
        <v>0</v>
      </c>
      <c r="FZ206" s="462">
        <f>'PTRM input'!V300</f>
        <v>0</v>
      </c>
      <c r="GA206" s="432">
        <f t="shared" si="337"/>
        <v>0</v>
      </c>
      <c r="GB206" s="432">
        <f t="shared" si="338"/>
        <v>0</v>
      </c>
      <c r="GC206" s="432">
        <f t="shared" si="339"/>
        <v>0</v>
      </c>
      <c r="GD206" s="432">
        <f t="shared" si="340"/>
        <v>0</v>
      </c>
      <c r="GE206" s="463">
        <f t="shared" si="341"/>
        <v>0</v>
      </c>
      <c r="GF206" s="462">
        <f t="shared" si="342"/>
        <v>0</v>
      </c>
      <c r="GG206" s="432">
        <f t="shared" si="343"/>
        <v>0</v>
      </c>
      <c r="GH206" s="432">
        <f t="shared" si="344"/>
        <v>0</v>
      </c>
      <c r="GI206" s="432">
        <f t="shared" si="345"/>
        <v>0</v>
      </c>
      <c r="GJ206" s="463">
        <f t="shared" si="346"/>
        <v>0</v>
      </c>
    </row>
    <row r="207" spans="1:192" s="4" customFormat="1" outlineLevel="1">
      <c r="A207" s="764"/>
      <c r="B207" s="764"/>
      <c r="C207" s="764"/>
      <c r="D207" s="764"/>
      <c r="E207" s="748" t="str">
        <f t="shared" si="347"/>
        <v>New Tariff 5</v>
      </c>
      <c r="F207" s="462">
        <f>'PTRM input'!F301</f>
        <v>0</v>
      </c>
      <c r="G207" s="432">
        <f t="shared" si="348"/>
        <v>0</v>
      </c>
      <c r="H207" s="432">
        <f t="shared" si="178"/>
        <v>0</v>
      </c>
      <c r="I207" s="432">
        <f t="shared" si="179"/>
        <v>0</v>
      </c>
      <c r="J207" s="432">
        <f t="shared" si="180"/>
        <v>0</v>
      </c>
      <c r="K207" s="463">
        <f t="shared" si="181"/>
        <v>0</v>
      </c>
      <c r="L207" s="462">
        <f t="shared" si="182"/>
        <v>0</v>
      </c>
      <c r="M207" s="432">
        <f t="shared" si="183"/>
        <v>0</v>
      </c>
      <c r="N207" s="432">
        <f t="shared" si="184"/>
        <v>0</v>
      </c>
      <c r="O207" s="432">
        <f t="shared" si="185"/>
        <v>0</v>
      </c>
      <c r="P207" s="463">
        <f t="shared" si="186"/>
        <v>0</v>
      </c>
      <c r="Q207" s="462">
        <f>'PTRM input'!G301</f>
        <v>0</v>
      </c>
      <c r="R207" s="432">
        <f t="shared" si="187"/>
        <v>0</v>
      </c>
      <c r="S207" s="432">
        <f t="shared" si="188"/>
        <v>0</v>
      </c>
      <c r="T207" s="432">
        <f t="shared" si="189"/>
        <v>0</v>
      </c>
      <c r="U207" s="432">
        <f t="shared" si="190"/>
        <v>0</v>
      </c>
      <c r="V207" s="463">
        <f t="shared" si="191"/>
        <v>0</v>
      </c>
      <c r="W207" s="462">
        <f t="shared" si="192"/>
        <v>0</v>
      </c>
      <c r="X207" s="432">
        <f t="shared" si="193"/>
        <v>0</v>
      </c>
      <c r="Y207" s="432">
        <f t="shared" si="194"/>
        <v>0</v>
      </c>
      <c r="Z207" s="432">
        <f t="shared" si="195"/>
        <v>0</v>
      </c>
      <c r="AA207" s="463">
        <f t="shared" si="196"/>
        <v>0</v>
      </c>
      <c r="AB207" s="462">
        <f>'PTRM input'!H301</f>
        <v>0</v>
      </c>
      <c r="AC207" s="432">
        <f t="shared" si="197"/>
        <v>0</v>
      </c>
      <c r="AD207" s="432">
        <f t="shared" si="198"/>
        <v>0</v>
      </c>
      <c r="AE207" s="432">
        <f t="shared" si="199"/>
        <v>0</v>
      </c>
      <c r="AF207" s="432">
        <f t="shared" si="200"/>
        <v>0</v>
      </c>
      <c r="AG207" s="463">
        <f t="shared" si="201"/>
        <v>0</v>
      </c>
      <c r="AH207" s="462">
        <f t="shared" si="202"/>
        <v>0</v>
      </c>
      <c r="AI207" s="432">
        <f t="shared" si="203"/>
        <v>0</v>
      </c>
      <c r="AJ207" s="432">
        <f t="shared" si="204"/>
        <v>0</v>
      </c>
      <c r="AK207" s="432">
        <f t="shared" si="205"/>
        <v>0</v>
      </c>
      <c r="AL207" s="463">
        <f t="shared" si="206"/>
        <v>0</v>
      </c>
      <c r="AM207" s="462">
        <f>'PTRM input'!I301</f>
        <v>0</v>
      </c>
      <c r="AN207" s="432">
        <f t="shared" si="207"/>
        <v>0</v>
      </c>
      <c r="AO207" s="432">
        <f t="shared" si="208"/>
        <v>0</v>
      </c>
      <c r="AP207" s="432">
        <f t="shared" si="209"/>
        <v>0</v>
      </c>
      <c r="AQ207" s="432">
        <f t="shared" si="210"/>
        <v>0</v>
      </c>
      <c r="AR207" s="463">
        <f t="shared" si="211"/>
        <v>0</v>
      </c>
      <c r="AS207" s="462">
        <f t="shared" si="212"/>
        <v>0</v>
      </c>
      <c r="AT207" s="432">
        <f t="shared" si="213"/>
        <v>0</v>
      </c>
      <c r="AU207" s="432">
        <f t="shared" si="214"/>
        <v>0</v>
      </c>
      <c r="AV207" s="432">
        <f t="shared" si="215"/>
        <v>0</v>
      </c>
      <c r="AW207" s="463">
        <f t="shared" si="216"/>
        <v>0</v>
      </c>
      <c r="AX207" s="462">
        <f>'PTRM input'!J301</f>
        <v>0</v>
      </c>
      <c r="AY207" s="432">
        <f t="shared" si="217"/>
        <v>0</v>
      </c>
      <c r="AZ207" s="432">
        <f t="shared" si="218"/>
        <v>0</v>
      </c>
      <c r="BA207" s="432">
        <f t="shared" si="219"/>
        <v>0</v>
      </c>
      <c r="BB207" s="432">
        <f t="shared" si="220"/>
        <v>0</v>
      </c>
      <c r="BC207" s="463">
        <f t="shared" si="221"/>
        <v>0</v>
      </c>
      <c r="BD207" s="462">
        <f t="shared" si="222"/>
        <v>0</v>
      </c>
      <c r="BE207" s="432">
        <f t="shared" si="223"/>
        <v>0</v>
      </c>
      <c r="BF207" s="432">
        <f t="shared" si="224"/>
        <v>0</v>
      </c>
      <c r="BG207" s="432">
        <f t="shared" si="225"/>
        <v>0</v>
      </c>
      <c r="BH207" s="463">
        <f t="shared" si="226"/>
        <v>0</v>
      </c>
      <c r="BI207" s="462">
        <f>'PTRM input'!K301</f>
        <v>0</v>
      </c>
      <c r="BJ207" s="432">
        <f t="shared" si="227"/>
        <v>0</v>
      </c>
      <c r="BK207" s="432">
        <f t="shared" si="228"/>
        <v>0</v>
      </c>
      <c r="BL207" s="432">
        <f t="shared" si="229"/>
        <v>0</v>
      </c>
      <c r="BM207" s="432">
        <f t="shared" si="230"/>
        <v>0</v>
      </c>
      <c r="BN207" s="463">
        <f t="shared" si="231"/>
        <v>0</v>
      </c>
      <c r="BO207" s="462">
        <f t="shared" si="232"/>
        <v>0</v>
      </c>
      <c r="BP207" s="432">
        <f t="shared" si="233"/>
        <v>0</v>
      </c>
      <c r="BQ207" s="432">
        <f t="shared" si="234"/>
        <v>0</v>
      </c>
      <c r="BR207" s="432">
        <f t="shared" si="235"/>
        <v>0</v>
      </c>
      <c r="BS207" s="463">
        <f t="shared" si="236"/>
        <v>0</v>
      </c>
      <c r="BT207" s="462">
        <f>'PTRM input'!L301</f>
        <v>0</v>
      </c>
      <c r="BU207" s="432">
        <f t="shared" si="237"/>
        <v>0</v>
      </c>
      <c r="BV207" s="432">
        <f t="shared" si="238"/>
        <v>0</v>
      </c>
      <c r="BW207" s="432">
        <f t="shared" si="239"/>
        <v>0</v>
      </c>
      <c r="BX207" s="432">
        <f t="shared" si="240"/>
        <v>0</v>
      </c>
      <c r="BY207" s="463">
        <f t="shared" si="241"/>
        <v>0</v>
      </c>
      <c r="BZ207" s="462">
        <f t="shared" si="242"/>
        <v>0</v>
      </c>
      <c r="CA207" s="432">
        <f t="shared" si="243"/>
        <v>0</v>
      </c>
      <c r="CB207" s="432">
        <f t="shared" si="244"/>
        <v>0</v>
      </c>
      <c r="CC207" s="432">
        <f t="shared" si="245"/>
        <v>0</v>
      </c>
      <c r="CD207" s="463">
        <f t="shared" si="246"/>
        <v>0</v>
      </c>
      <c r="CE207" s="462">
        <f>'PTRM input'!M301</f>
        <v>0</v>
      </c>
      <c r="CF207" s="432">
        <f t="shared" si="247"/>
        <v>0</v>
      </c>
      <c r="CG207" s="432">
        <f t="shared" si="248"/>
        <v>0</v>
      </c>
      <c r="CH207" s="432">
        <f t="shared" si="249"/>
        <v>0</v>
      </c>
      <c r="CI207" s="432">
        <f t="shared" si="250"/>
        <v>0</v>
      </c>
      <c r="CJ207" s="463">
        <f t="shared" si="251"/>
        <v>0</v>
      </c>
      <c r="CK207" s="462">
        <f t="shared" si="252"/>
        <v>0</v>
      </c>
      <c r="CL207" s="432">
        <f t="shared" si="253"/>
        <v>0</v>
      </c>
      <c r="CM207" s="432">
        <f t="shared" si="254"/>
        <v>0</v>
      </c>
      <c r="CN207" s="432">
        <f t="shared" si="255"/>
        <v>0</v>
      </c>
      <c r="CO207" s="463">
        <f t="shared" si="256"/>
        <v>0</v>
      </c>
      <c r="CP207" s="462">
        <f>'PTRM input'!N301</f>
        <v>0</v>
      </c>
      <c r="CQ207" s="432">
        <f t="shared" si="257"/>
        <v>0</v>
      </c>
      <c r="CR207" s="432">
        <f t="shared" si="258"/>
        <v>0</v>
      </c>
      <c r="CS207" s="432">
        <f t="shared" si="259"/>
        <v>0</v>
      </c>
      <c r="CT207" s="432">
        <f t="shared" si="260"/>
        <v>0</v>
      </c>
      <c r="CU207" s="463">
        <f t="shared" si="261"/>
        <v>0</v>
      </c>
      <c r="CV207" s="462">
        <f t="shared" si="262"/>
        <v>0</v>
      </c>
      <c r="CW207" s="432">
        <f t="shared" si="263"/>
        <v>0</v>
      </c>
      <c r="CX207" s="432">
        <f t="shared" si="264"/>
        <v>0</v>
      </c>
      <c r="CY207" s="432">
        <f t="shared" si="265"/>
        <v>0</v>
      </c>
      <c r="CZ207" s="463">
        <f t="shared" si="266"/>
        <v>0</v>
      </c>
      <c r="DA207" s="462">
        <f>'PTRM input'!O301</f>
        <v>0</v>
      </c>
      <c r="DB207" s="432">
        <f t="shared" si="267"/>
        <v>0</v>
      </c>
      <c r="DC207" s="432">
        <f t="shared" si="268"/>
        <v>0</v>
      </c>
      <c r="DD207" s="432">
        <f t="shared" si="269"/>
        <v>0</v>
      </c>
      <c r="DE207" s="432">
        <f t="shared" si="270"/>
        <v>0</v>
      </c>
      <c r="DF207" s="463">
        <f t="shared" si="271"/>
        <v>0</v>
      </c>
      <c r="DG207" s="462">
        <f t="shared" si="272"/>
        <v>0</v>
      </c>
      <c r="DH207" s="432">
        <f t="shared" si="273"/>
        <v>0</v>
      </c>
      <c r="DI207" s="432">
        <f t="shared" si="274"/>
        <v>0</v>
      </c>
      <c r="DJ207" s="432">
        <f t="shared" si="275"/>
        <v>0</v>
      </c>
      <c r="DK207" s="463">
        <f t="shared" si="276"/>
        <v>0</v>
      </c>
      <c r="DL207" s="462">
        <f>'PTRM input'!P301</f>
        <v>0</v>
      </c>
      <c r="DM207" s="432">
        <f t="shared" si="277"/>
        <v>0</v>
      </c>
      <c r="DN207" s="432">
        <f t="shared" si="278"/>
        <v>0</v>
      </c>
      <c r="DO207" s="432">
        <f t="shared" si="279"/>
        <v>0</v>
      </c>
      <c r="DP207" s="432">
        <f t="shared" si="280"/>
        <v>0</v>
      </c>
      <c r="DQ207" s="463">
        <f t="shared" si="281"/>
        <v>0</v>
      </c>
      <c r="DR207" s="462">
        <f t="shared" si="282"/>
        <v>0</v>
      </c>
      <c r="DS207" s="432">
        <f t="shared" si="283"/>
        <v>0</v>
      </c>
      <c r="DT207" s="432">
        <f t="shared" si="284"/>
        <v>0</v>
      </c>
      <c r="DU207" s="432">
        <f t="shared" si="285"/>
        <v>0</v>
      </c>
      <c r="DV207" s="463">
        <f t="shared" si="286"/>
        <v>0</v>
      </c>
      <c r="DW207" s="462">
        <f>'PTRM input'!Q301</f>
        <v>0</v>
      </c>
      <c r="DX207" s="432">
        <f t="shared" si="287"/>
        <v>0</v>
      </c>
      <c r="DY207" s="432">
        <f t="shared" si="288"/>
        <v>0</v>
      </c>
      <c r="DZ207" s="432">
        <f t="shared" si="289"/>
        <v>0</v>
      </c>
      <c r="EA207" s="432">
        <f t="shared" si="290"/>
        <v>0</v>
      </c>
      <c r="EB207" s="463">
        <f t="shared" si="291"/>
        <v>0</v>
      </c>
      <c r="EC207" s="462">
        <f t="shared" si="292"/>
        <v>0</v>
      </c>
      <c r="ED207" s="432">
        <f t="shared" si="293"/>
        <v>0</v>
      </c>
      <c r="EE207" s="432">
        <f t="shared" si="294"/>
        <v>0</v>
      </c>
      <c r="EF207" s="432">
        <f t="shared" si="295"/>
        <v>0</v>
      </c>
      <c r="EG207" s="463">
        <f t="shared" si="296"/>
        <v>0</v>
      </c>
      <c r="EH207" s="462">
        <f>'PTRM input'!R301</f>
        <v>0</v>
      </c>
      <c r="EI207" s="432">
        <f t="shared" si="297"/>
        <v>0</v>
      </c>
      <c r="EJ207" s="432">
        <f t="shared" si="298"/>
        <v>0</v>
      </c>
      <c r="EK207" s="432">
        <f t="shared" si="299"/>
        <v>0</v>
      </c>
      <c r="EL207" s="432">
        <f t="shared" si="300"/>
        <v>0</v>
      </c>
      <c r="EM207" s="463">
        <f t="shared" si="301"/>
        <v>0</v>
      </c>
      <c r="EN207" s="462">
        <f t="shared" si="302"/>
        <v>0</v>
      </c>
      <c r="EO207" s="432">
        <f t="shared" si="303"/>
        <v>0</v>
      </c>
      <c r="EP207" s="432">
        <f t="shared" si="304"/>
        <v>0</v>
      </c>
      <c r="EQ207" s="432">
        <f t="shared" si="305"/>
        <v>0</v>
      </c>
      <c r="ER207" s="463">
        <f t="shared" si="306"/>
        <v>0</v>
      </c>
      <c r="ES207" s="462">
        <f>'PTRM input'!S301</f>
        <v>0</v>
      </c>
      <c r="ET207" s="432">
        <f t="shared" si="307"/>
        <v>0</v>
      </c>
      <c r="EU207" s="432">
        <f t="shared" si="308"/>
        <v>0</v>
      </c>
      <c r="EV207" s="432">
        <f t="shared" si="309"/>
        <v>0</v>
      </c>
      <c r="EW207" s="432">
        <f t="shared" si="310"/>
        <v>0</v>
      </c>
      <c r="EX207" s="463">
        <f t="shared" si="311"/>
        <v>0</v>
      </c>
      <c r="EY207" s="462">
        <f t="shared" si="312"/>
        <v>0</v>
      </c>
      <c r="EZ207" s="432">
        <f t="shared" si="313"/>
        <v>0</v>
      </c>
      <c r="FA207" s="432">
        <f t="shared" si="314"/>
        <v>0</v>
      </c>
      <c r="FB207" s="432">
        <f t="shared" si="315"/>
        <v>0</v>
      </c>
      <c r="FC207" s="463">
        <f t="shared" si="316"/>
        <v>0</v>
      </c>
      <c r="FD207" s="462">
        <f>'PTRM input'!T301</f>
        <v>0</v>
      </c>
      <c r="FE207" s="432">
        <f t="shared" si="317"/>
        <v>0</v>
      </c>
      <c r="FF207" s="432">
        <f t="shared" si="318"/>
        <v>0</v>
      </c>
      <c r="FG207" s="432">
        <f t="shared" si="319"/>
        <v>0</v>
      </c>
      <c r="FH207" s="432">
        <f t="shared" si="320"/>
        <v>0</v>
      </c>
      <c r="FI207" s="463">
        <f t="shared" si="321"/>
        <v>0</v>
      </c>
      <c r="FJ207" s="462">
        <f t="shared" si="322"/>
        <v>0</v>
      </c>
      <c r="FK207" s="432">
        <f t="shared" si="323"/>
        <v>0</v>
      </c>
      <c r="FL207" s="432">
        <f t="shared" si="324"/>
        <v>0</v>
      </c>
      <c r="FM207" s="432">
        <f t="shared" si="325"/>
        <v>0</v>
      </c>
      <c r="FN207" s="463">
        <f t="shared" si="326"/>
        <v>0</v>
      </c>
      <c r="FO207" s="462">
        <f>'PTRM input'!U301</f>
        <v>0</v>
      </c>
      <c r="FP207" s="432">
        <f t="shared" si="327"/>
        <v>0</v>
      </c>
      <c r="FQ207" s="432">
        <f t="shared" si="328"/>
        <v>0</v>
      </c>
      <c r="FR207" s="432">
        <f t="shared" si="329"/>
        <v>0</v>
      </c>
      <c r="FS207" s="432">
        <f t="shared" si="330"/>
        <v>0</v>
      </c>
      <c r="FT207" s="463">
        <f t="shared" si="331"/>
        <v>0</v>
      </c>
      <c r="FU207" s="462">
        <f t="shared" si="332"/>
        <v>0</v>
      </c>
      <c r="FV207" s="432">
        <f t="shared" si="333"/>
        <v>0</v>
      </c>
      <c r="FW207" s="432">
        <f t="shared" si="334"/>
        <v>0</v>
      </c>
      <c r="FX207" s="432">
        <f t="shared" si="335"/>
        <v>0</v>
      </c>
      <c r="FY207" s="463">
        <f t="shared" si="336"/>
        <v>0</v>
      </c>
      <c r="FZ207" s="462">
        <f>'PTRM input'!V301</f>
        <v>0</v>
      </c>
      <c r="GA207" s="432">
        <f t="shared" si="337"/>
        <v>0</v>
      </c>
      <c r="GB207" s="432">
        <f t="shared" si="338"/>
        <v>0</v>
      </c>
      <c r="GC207" s="432">
        <f t="shared" si="339"/>
        <v>0</v>
      </c>
      <c r="GD207" s="432">
        <f t="shared" si="340"/>
        <v>0</v>
      </c>
      <c r="GE207" s="463">
        <f t="shared" si="341"/>
        <v>0</v>
      </c>
      <c r="GF207" s="462">
        <f t="shared" si="342"/>
        <v>0</v>
      </c>
      <c r="GG207" s="432">
        <f t="shared" si="343"/>
        <v>0</v>
      </c>
      <c r="GH207" s="432">
        <f t="shared" si="344"/>
        <v>0</v>
      </c>
      <c r="GI207" s="432">
        <f t="shared" si="345"/>
        <v>0</v>
      </c>
      <c r="GJ207" s="463">
        <f t="shared" si="346"/>
        <v>0</v>
      </c>
    </row>
    <row r="208" spans="1:192" s="4" customFormat="1" outlineLevel="1">
      <c r="A208" s="764"/>
      <c r="B208" s="764"/>
      <c r="C208" s="764"/>
      <c r="D208" s="764"/>
      <c r="E208" s="748" t="str">
        <f t="shared" si="347"/>
        <v>New Tariff 6</v>
      </c>
      <c r="F208" s="462">
        <f>'PTRM input'!F302</f>
        <v>0</v>
      </c>
      <c r="G208" s="432">
        <f t="shared" si="348"/>
        <v>0</v>
      </c>
      <c r="H208" s="432">
        <f t="shared" si="178"/>
        <v>0</v>
      </c>
      <c r="I208" s="432">
        <f t="shared" si="179"/>
        <v>0</v>
      </c>
      <c r="J208" s="432">
        <f t="shared" si="180"/>
        <v>0</v>
      </c>
      <c r="K208" s="463">
        <f t="shared" si="181"/>
        <v>0</v>
      </c>
      <c r="L208" s="462">
        <f t="shared" si="182"/>
        <v>0</v>
      </c>
      <c r="M208" s="432">
        <f t="shared" si="183"/>
        <v>0</v>
      </c>
      <c r="N208" s="432">
        <f t="shared" si="184"/>
        <v>0</v>
      </c>
      <c r="O208" s="432">
        <f t="shared" si="185"/>
        <v>0</v>
      </c>
      <c r="P208" s="463">
        <f t="shared" si="186"/>
        <v>0</v>
      </c>
      <c r="Q208" s="462">
        <f>'PTRM input'!G302</f>
        <v>0</v>
      </c>
      <c r="R208" s="432">
        <f t="shared" si="187"/>
        <v>0</v>
      </c>
      <c r="S208" s="432">
        <f t="shared" si="188"/>
        <v>0</v>
      </c>
      <c r="T208" s="432">
        <f t="shared" si="189"/>
        <v>0</v>
      </c>
      <c r="U208" s="432">
        <f t="shared" si="190"/>
        <v>0</v>
      </c>
      <c r="V208" s="463">
        <f t="shared" si="191"/>
        <v>0</v>
      </c>
      <c r="W208" s="462">
        <f t="shared" si="192"/>
        <v>0</v>
      </c>
      <c r="X208" s="432">
        <f t="shared" si="193"/>
        <v>0</v>
      </c>
      <c r="Y208" s="432">
        <f t="shared" si="194"/>
        <v>0</v>
      </c>
      <c r="Z208" s="432">
        <f t="shared" si="195"/>
        <v>0</v>
      </c>
      <c r="AA208" s="463">
        <f t="shared" si="196"/>
        <v>0</v>
      </c>
      <c r="AB208" s="462">
        <f>'PTRM input'!H302</f>
        <v>0</v>
      </c>
      <c r="AC208" s="432">
        <f t="shared" si="197"/>
        <v>0</v>
      </c>
      <c r="AD208" s="432">
        <f t="shared" si="198"/>
        <v>0</v>
      </c>
      <c r="AE208" s="432">
        <f t="shared" si="199"/>
        <v>0</v>
      </c>
      <c r="AF208" s="432">
        <f t="shared" si="200"/>
        <v>0</v>
      </c>
      <c r="AG208" s="463">
        <f t="shared" si="201"/>
        <v>0</v>
      </c>
      <c r="AH208" s="462">
        <f t="shared" si="202"/>
        <v>0</v>
      </c>
      <c r="AI208" s="432">
        <f t="shared" si="203"/>
        <v>0</v>
      </c>
      <c r="AJ208" s="432">
        <f t="shared" si="204"/>
        <v>0</v>
      </c>
      <c r="AK208" s="432">
        <f t="shared" si="205"/>
        <v>0</v>
      </c>
      <c r="AL208" s="463">
        <f t="shared" si="206"/>
        <v>0</v>
      </c>
      <c r="AM208" s="462">
        <f>'PTRM input'!I302</f>
        <v>0</v>
      </c>
      <c r="AN208" s="432">
        <f t="shared" si="207"/>
        <v>0</v>
      </c>
      <c r="AO208" s="432">
        <f t="shared" si="208"/>
        <v>0</v>
      </c>
      <c r="AP208" s="432">
        <f t="shared" si="209"/>
        <v>0</v>
      </c>
      <c r="AQ208" s="432">
        <f t="shared" si="210"/>
        <v>0</v>
      </c>
      <c r="AR208" s="463">
        <f t="shared" si="211"/>
        <v>0</v>
      </c>
      <c r="AS208" s="462">
        <f t="shared" si="212"/>
        <v>0</v>
      </c>
      <c r="AT208" s="432">
        <f t="shared" si="213"/>
        <v>0</v>
      </c>
      <c r="AU208" s="432">
        <f t="shared" si="214"/>
        <v>0</v>
      </c>
      <c r="AV208" s="432">
        <f t="shared" si="215"/>
        <v>0</v>
      </c>
      <c r="AW208" s="463">
        <f t="shared" si="216"/>
        <v>0</v>
      </c>
      <c r="AX208" s="462">
        <f>'PTRM input'!J302</f>
        <v>0</v>
      </c>
      <c r="AY208" s="432">
        <f t="shared" si="217"/>
        <v>0</v>
      </c>
      <c r="AZ208" s="432">
        <f t="shared" si="218"/>
        <v>0</v>
      </c>
      <c r="BA208" s="432">
        <f t="shared" si="219"/>
        <v>0</v>
      </c>
      <c r="BB208" s="432">
        <f t="shared" si="220"/>
        <v>0</v>
      </c>
      <c r="BC208" s="463">
        <f t="shared" si="221"/>
        <v>0</v>
      </c>
      <c r="BD208" s="462">
        <f t="shared" si="222"/>
        <v>0</v>
      </c>
      <c r="BE208" s="432">
        <f t="shared" si="223"/>
        <v>0</v>
      </c>
      <c r="BF208" s="432">
        <f t="shared" si="224"/>
        <v>0</v>
      </c>
      <c r="BG208" s="432">
        <f t="shared" si="225"/>
        <v>0</v>
      </c>
      <c r="BH208" s="463">
        <f t="shared" si="226"/>
        <v>0</v>
      </c>
      <c r="BI208" s="462">
        <f>'PTRM input'!K302</f>
        <v>0</v>
      </c>
      <c r="BJ208" s="432">
        <f t="shared" si="227"/>
        <v>0</v>
      </c>
      <c r="BK208" s="432">
        <f t="shared" si="228"/>
        <v>0</v>
      </c>
      <c r="BL208" s="432">
        <f t="shared" si="229"/>
        <v>0</v>
      </c>
      <c r="BM208" s="432">
        <f t="shared" si="230"/>
        <v>0</v>
      </c>
      <c r="BN208" s="463">
        <f t="shared" si="231"/>
        <v>0</v>
      </c>
      <c r="BO208" s="462">
        <f t="shared" si="232"/>
        <v>0</v>
      </c>
      <c r="BP208" s="432">
        <f t="shared" si="233"/>
        <v>0</v>
      </c>
      <c r="BQ208" s="432">
        <f t="shared" si="234"/>
        <v>0</v>
      </c>
      <c r="BR208" s="432">
        <f t="shared" si="235"/>
        <v>0</v>
      </c>
      <c r="BS208" s="463">
        <f t="shared" si="236"/>
        <v>0</v>
      </c>
      <c r="BT208" s="462">
        <f>'PTRM input'!L302</f>
        <v>0</v>
      </c>
      <c r="BU208" s="432">
        <f t="shared" si="237"/>
        <v>0</v>
      </c>
      <c r="BV208" s="432">
        <f t="shared" si="238"/>
        <v>0</v>
      </c>
      <c r="BW208" s="432">
        <f t="shared" si="239"/>
        <v>0</v>
      </c>
      <c r="BX208" s="432">
        <f t="shared" si="240"/>
        <v>0</v>
      </c>
      <c r="BY208" s="463">
        <f t="shared" si="241"/>
        <v>0</v>
      </c>
      <c r="BZ208" s="462">
        <f t="shared" si="242"/>
        <v>0</v>
      </c>
      <c r="CA208" s="432">
        <f t="shared" si="243"/>
        <v>0</v>
      </c>
      <c r="CB208" s="432">
        <f t="shared" si="244"/>
        <v>0</v>
      </c>
      <c r="CC208" s="432">
        <f t="shared" si="245"/>
        <v>0</v>
      </c>
      <c r="CD208" s="463">
        <f t="shared" si="246"/>
        <v>0</v>
      </c>
      <c r="CE208" s="462">
        <f>'PTRM input'!M302</f>
        <v>0</v>
      </c>
      <c r="CF208" s="432">
        <f t="shared" si="247"/>
        <v>0</v>
      </c>
      <c r="CG208" s="432">
        <f t="shared" si="248"/>
        <v>0</v>
      </c>
      <c r="CH208" s="432">
        <f t="shared" si="249"/>
        <v>0</v>
      </c>
      <c r="CI208" s="432">
        <f t="shared" si="250"/>
        <v>0</v>
      </c>
      <c r="CJ208" s="463">
        <f t="shared" si="251"/>
        <v>0</v>
      </c>
      <c r="CK208" s="462">
        <f t="shared" si="252"/>
        <v>0</v>
      </c>
      <c r="CL208" s="432">
        <f t="shared" si="253"/>
        <v>0</v>
      </c>
      <c r="CM208" s="432">
        <f t="shared" si="254"/>
        <v>0</v>
      </c>
      <c r="CN208" s="432">
        <f t="shared" si="255"/>
        <v>0</v>
      </c>
      <c r="CO208" s="463">
        <f t="shared" si="256"/>
        <v>0</v>
      </c>
      <c r="CP208" s="462">
        <f>'PTRM input'!N302</f>
        <v>0</v>
      </c>
      <c r="CQ208" s="432">
        <f t="shared" si="257"/>
        <v>0</v>
      </c>
      <c r="CR208" s="432">
        <f t="shared" si="258"/>
        <v>0</v>
      </c>
      <c r="CS208" s="432">
        <f t="shared" si="259"/>
        <v>0</v>
      </c>
      <c r="CT208" s="432">
        <f t="shared" si="260"/>
        <v>0</v>
      </c>
      <c r="CU208" s="463">
        <f t="shared" si="261"/>
        <v>0</v>
      </c>
      <c r="CV208" s="462">
        <f t="shared" si="262"/>
        <v>0</v>
      </c>
      <c r="CW208" s="432">
        <f t="shared" si="263"/>
        <v>0</v>
      </c>
      <c r="CX208" s="432">
        <f t="shared" si="264"/>
        <v>0</v>
      </c>
      <c r="CY208" s="432">
        <f t="shared" si="265"/>
        <v>0</v>
      </c>
      <c r="CZ208" s="463">
        <f t="shared" si="266"/>
        <v>0</v>
      </c>
      <c r="DA208" s="462">
        <f>'PTRM input'!O302</f>
        <v>0</v>
      </c>
      <c r="DB208" s="432">
        <f t="shared" si="267"/>
        <v>0</v>
      </c>
      <c r="DC208" s="432">
        <f t="shared" si="268"/>
        <v>0</v>
      </c>
      <c r="DD208" s="432">
        <f t="shared" si="269"/>
        <v>0</v>
      </c>
      <c r="DE208" s="432">
        <f t="shared" si="270"/>
        <v>0</v>
      </c>
      <c r="DF208" s="463">
        <f t="shared" si="271"/>
        <v>0</v>
      </c>
      <c r="DG208" s="462">
        <f t="shared" si="272"/>
        <v>0</v>
      </c>
      <c r="DH208" s="432">
        <f t="shared" si="273"/>
        <v>0</v>
      </c>
      <c r="DI208" s="432">
        <f t="shared" si="274"/>
        <v>0</v>
      </c>
      <c r="DJ208" s="432">
        <f t="shared" si="275"/>
        <v>0</v>
      </c>
      <c r="DK208" s="463">
        <f t="shared" si="276"/>
        <v>0</v>
      </c>
      <c r="DL208" s="462">
        <f>'PTRM input'!P302</f>
        <v>0</v>
      </c>
      <c r="DM208" s="432">
        <f t="shared" si="277"/>
        <v>0</v>
      </c>
      <c r="DN208" s="432">
        <f t="shared" si="278"/>
        <v>0</v>
      </c>
      <c r="DO208" s="432">
        <f t="shared" si="279"/>
        <v>0</v>
      </c>
      <c r="DP208" s="432">
        <f t="shared" si="280"/>
        <v>0</v>
      </c>
      <c r="DQ208" s="463">
        <f t="shared" si="281"/>
        <v>0</v>
      </c>
      <c r="DR208" s="462">
        <f t="shared" si="282"/>
        <v>0</v>
      </c>
      <c r="DS208" s="432">
        <f t="shared" si="283"/>
        <v>0</v>
      </c>
      <c r="DT208" s="432">
        <f t="shared" si="284"/>
        <v>0</v>
      </c>
      <c r="DU208" s="432">
        <f t="shared" si="285"/>
        <v>0</v>
      </c>
      <c r="DV208" s="463">
        <f t="shared" si="286"/>
        <v>0</v>
      </c>
      <c r="DW208" s="462">
        <f>'PTRM input'!Q302</f>
        <v>0</v>
      </c>
      <c r="DX208" s="432">
        <f t="shared" si="287"/>
        <v>0</v>
      </c>
      <c r="DY208" s="432">
        <f t="shared" si="288"/>
        <v>0</v>
      </c>
      <c r="DZ208" s="432">
        <f t="shared" si="289"/>
        <v>0</v>
      </c>
      <c r="EA208" s="432">
        <f t="shared" si="290"/>
        <v>0</v>
      </c>
      <c r="EB208" s="463">
        <f t="shared" si="291"/>
        <v>0</v>
      </c>
      <c r="EC208" s="462">
        <f t="shared" si="292"/>
        <v>0</v>
      </c>
      <c r="ED208" s="432">
        <f t="shared" si="293"/>
        <v>0</v>
      </c>
      <c r="EE208" s="432">
        <f t="shared" si="294"/>
        <v>0</v>
      </c>
      <c r="EF208" s="432">
        <f t="shared" si="295"/>
        <v>0</v>
      </c>
      <c r="EG208" s="463">
        <f t="shared" si="296"/>
        <v>0</v>
      </c>
      <c r="EH208" s="462">
        <f>'PTRM input'!R302</f>
        <v>0</v>
      </c>
      <c r="EI208" s="432">
        <f t="shared" si="297"/>
        <v>0</v>
      </c>
      <c r="EJ208" s="432">
        <f t="shared" si="298"/>
        <v>0</v>
      </c>
      <c r="EK208" s="432">
        <f t="shared" si="299"/>
        <v>0</v>
      </c>
      <c r="EL208" s="432">
        <f t="shared" si="300"/>
        <v>0</v>
      </c>
      <c r="EM208" s="463">
        <f t="shared" si="301"/>
        <v>0</v>
      </c>
      <c r="EN208" s="462">
        <f t="shared" si="302"/>
        <v>0</v>
      </c>
      <c r="EO208" s="432">
        <f t="shared" si="303"/>
        <v>0</v>
      </c>
      <c r="EP208" s="432">
        <f t="shared" si="304"/>
        <v>0</v>
      </c>
      <c r="EQ208" s="432">
        <f t="shared" si="305"/>
        <v>0</v>
      </c>
      <c r="ER208" s="463">
        <f t="shared" si="306"/>
        <v>0</v>
      </c>
      <c r="ES208" s="462">
        <f>'PTRM input'!S302</f>
        <v>0</v>
      </c>
      <c r="ET208" s="432">
        <f t="shared" si="307"/>
        <v>0</v>
      </c>
      <c r="EU208" s="432">
        <f t="shared" si="308"/>
        <v>0</v>
      </c>
      <c r="EV208" s="432">
        <f t="shared" si="309"/>
        <v>0</v>
      </c>
      <c r="EW208" s="432">
        <f t="shared" si="310"/>
        <v>0</v>
      </c>
      <c r="EX208" s="463">
        <f t="shared" si="311"/>
        <v>0</v>
      </c>
      <c r="EY208" s="462">
        <f t="shared" si="312"/>
        <v>0</v>
      </c>
      <c r="EZ208" s="432">
        <f t="shared" si="313"/>
        <v>0</v>
      </c>
      <c r="FA208" s="432">
        <f t="shared" si="314"/>
        <v>0</v>
      </c>
      <c r="FB208" s="432">
        <f t="shared" si="315"/>
        <v>0</v>
      </c>
      <c r="FC208" s="463">
        <f t="shared" si="316"/>
        <v>0</v>
      </c>
      <c r="FD208" s="462">
        <f>'PTRM input'!T302</f>
        <v>0</v>
      </c>
      <c r="FE208" s="432">
        <f t="shared" si="317"/>
        <v>0</v>
      </c>
      <c r="FF208" s="432">
        <f t="shared" si="318"/>
        <v>0</v>
      </c>
      <c r="FG208" s="432">
        <f t="shared" si="319"/>
        <v>0</v>
      </c>
      <c r="FH208" s="432">
        <f t="shared" si="320"/>
        <v>0</v>
      </c>
      <c r="FI208" s="463">
        <f t="shared" si="321"/>
        <v>0</v>
      </c>
      <c r="FJ208" s="462">
        <f t="shared" si="322"/>
        <v>0</v>
      </c>
      <c r="FK208" s="432">
        <f t="shared" si="323"/>
        <v>0</v>
      </c>
      <c r="FL208" s="432">
        <f t="shared" si="324"/>
        <v>0</v>
      </c>
      <c r="FM208" s="432">
        <f t="shared" si="325"/>
        <v>0</v>
      </c>
      <c r="FN208" s="463">
        <f t="shared" si="326"/>
        <v>0</v>
      </c>
      <c r="FO208" s="462">
        <f>'PTRM input'!U302</f>
        <v>0</v>
      </c>
      <c r="FP208" s="432">
        <f t="shared" si="327"/>
        <v>0</v>
      </c>
      <c r="FQ208" s="432">
        <f t="shared" si="328"/>
        <v>0</v>
      </c>
      <c r="FR208" s="432">
        <f t="shared" si="329"/>
        <v>0</v>
      </c>
      <c r="FS208" s="432">
        <f t="shared" si="330"/>
        <v>0</v>
      </c>
      <c r="FT208" s="463">
        <f t="shared" si="331"/>
        <v>0</v>
      </c>
      <c r="FU208" s="462">
        <f t="shared" si="332"/>
        <v>0</v>
      </c>
      <c r="FV208" s="432">
        <f t="shared" si="333"/>
        <v>0</v>
      </c>
      <c r="FW208" s="432">
        <f t="shared" si="334"/>
        <v>0</v>
      </c>
      <c r="FX208" s="432">
        <f t="shared" si="335"/>
        <v>0</v>
      </c>
      <c r="FY208" s="463">
        <f t="shared" si="336"/>
        <v>0</v>
      </c>
      <c r="FZ208" s="462">
        <f>'PTRM input'!V302</f>
        <v>0</v>
      </c>
      <c r="GA208" s="432">
        <f t="shared" si="337"/>
        <v>0</v>
      </c>
      <c r="GB208" s="432">
        <f t="shared" si="338"/>
        <v>0</v>
      </c>
      <c r="GC208" s="432">
        <f t="shared" si="339"/>
        <v>0</v>
      </c>
      <c r="GD208" s="432">
        <f t="shared" si="340"/>
        <v>0</v>
      </c>
      <c r="GE208" s="463">
        <f t="shared" si="341"/>
        <v>0</v>
      </c>
      <c r="GF208" s="462">
        <f t="shared" si="342"/>
        <v>0</v>
      </c>
      <c r="GG208" s="432">
        <f t="shared" si="343"/>
        <v>0</v>
      </c>
      <c r="GH208" s="432">
        <f t="shared" si="344"/>
        <v>0</v>
      </c>
      <c r="GI208" s="432">
        <f t="shared" si="345"/>
        <v>0</v>
      </c>
      <c r="GJ208" s="463">
        <f t="shared" si="346"/>
        <v>0</v>
      </c>
    </row>
    <row r="209" spans="1:192" s="4" customFormat="1" outlineLevel="1">
      <c r="A209" s="764"/>
      <c r="B209" s="764"/>
      <c r="C209" s="764"/>
      <c r="D209" s="764"/>
      <c r="E209" s="748" t="str">
        <f t="shared" si="347"/>
        <v>New Tariff 7</v>
      </c>
      <c r="F209" s="462">
        <f>'PTRM input'!F303</f>
        <v>0</v>
      </c>
      <c r="G209" s="432">
        <f t="shared" si="348"/>
        <v>0</v>
      </c>
      <c r="H209" s="432">
        <f t="shared" si="178"/>
        <v>0</v>
      </c>
      <c r="I209" s="432">
        <f t="shared" si="179"/>
        <v>0</v>
      </c>
      <c r="J209" s="432">
        <f t="shared" si="180"/>
        <v>0</v>
      </c>
      <c r="K209" s="463">
        <f t="shared" si="181"/>
        <v>0</v>
      </c>
      <c r="L209" s="462">
        <f t="shared" si="182"/>
        <v>0</v>
      </c>
      <c r="M209" s="432">
        <f t="shared" si="183"/>
        <v>0</v>
      </c>
      <c r="N209" s="432">
        <f t="shared" si="184"/>
        <v>0</v>
      </c>
      <c r="O209" s="432">
        <f t="shared" si="185"/>
        <v>0</v>
      </c>
      <c r="P209" s="463">
        <f t="shared" si="186"/>
        <v>0</v>
      </c>
      <c r="Q209" s="462">
        <f>'PTRM input'!G303</f>
        <v>0</v>
      </c>
      <c r="R209" s="432">
        <f t="shared" si="187"/>
        <v>0</v>
      </c>
      <c r="S209" s="432">
        <f t="shared" si="188"/>
        <v>0</v>
      </c>
      <c r="T209" s="432">
        <f t="shared" si="189"/>
        <v>0</v>
      </c>
      <c r="U209" s="432">
        <f t="shared" si="190"/>
        <v>0</v>
      </c>
      <c r="V209" s="463">
        <f t="shared" si="191"/>
        <v>0</v>
      </c>
      <c r="W209" s="462">
        <f t="shared" si="192"/>
        <v>0</v>
      </c>
      <c r="X209" s="432">
        <f t="shared" si="193"/>
        <v>0</v>
      </c>
      <c r="Y209" s="432">
        <f t="shared" si="194"/>
        <v>0</v>
      </c>
      <c r="Z209" s="432">
        <f t="shared" si="195"/>
        <v>0</v>
      </c>
      <c r="AA209" s="463">
        <f t="shared" si="196"/>
        <v>0</v>
      </c>
      <c r="AB209" s="462">
        <f>'PTRM input'!H303</f>
        <v>0</v>
      </c>
      <c r="AC209" s="432">
        <f t="shared" si="197"/>
        <v>0</v>
      </c>
      <c r="AD209" s="432">
        <f t="shared" si="198"/>
        <v>0</v>
      </c>
      <c r="AE209" s="432">
        <f t="shared" si="199"/>
        <v>0</v>
      </c>
      <c r="AF209" s="432">
        <f t="shared" si="200"/>
        <v>0</v>
      </c>
      <c r="AG209" s="463">
        <f t="shared" si="201"/>
        <v>0</v>
      </c>
      <c r="AH209" s="462">
        <f t="shared" si="202"/>
        <v>0</v>
      </c>
      <c r="AI209" s="432">
        <f t="shared" si="203"/>
        <v>0</v>
      </c>
      <c r="AJ209" s="432">
        <f t="shared" si="204"/>
        <v>0</v>
      </c>
      <c r="AK209" s="432">
        <f t="shared" si="205"/>
        <v>0</v>
      </c>
      <c r="AL209" s="463">
        <f t="shared" si="206"/>
        <v>0</v>
      </c>
      <c r="AM209" s="462">
        <f>'PTRM input'!I303</f>
        <v>0</v>
      </c>
      <c r="AN209" s="432">
        <f t="shared" si="207"/>
        <v>0</v>
      </c>
      <c r="AO209" s="432">
        <f t="shared" si="208"/>
        <v>0</v>
      </c>
      <c r="AP209" s="432">
        <f t="shared" si="209"/>
        <v>0</v>
      </c>
      <c r="AQ209" s="432">
        <f t="shared" si="210"/>
        <v>0</v>
      </c>
      <c r="AR209" s="463">
        <f t="shared" si="211"/>
        <v>0</v>
      </c>
      <c r="AS209" s="462">
        <f t="shared" si="212"/>
        <v>0</v>
      </c>
      <c r="AT209" s="432">
        <f t="shared" si="213"/>
        <v>0</v>
      </c>
      <c r="AU209" s="432">
        <f t="shared" si="214"/>
        <v>0</v>
      </c>
      <c r="AV209" s="432">
        <f t="shared" si="215"/>
        <v>0</v>
      </c>
      <c r="AW209" s="463">
        <f t="shared" si="216"/>
        <v>0</v>
      </c>
      <c r="AX209" s="462">
        <f>'PTRM input'!J303</f>
        <v>0</v>
      </c>
      <c r="AY209" s="432">
        <f t="shared" si="217"/>
        <v>0</v>
      </c>
      <c r="AZ209" s="432">
        <f t="shared" si="218"/>
        <v>0</v>
      </c>
      <c r="BA209" s="432">
        <f t="shared" si="219"/>
        <v>0</v>
      </c>
      <c r="BB209" s="432">
        <f t="shared" si="220"/>
        <v>0</v>
      </c>
      <c r="BC209" s="463">
        <f t="shared" si="221"/>
        <v>0</v>
      </c>
      <c r="BD209" s="462">
        <f t="shared" si="222"/>
        <v>0</v>
      </c>
      <c r="BE209" s="432">
        <f t="shared" si="223"/>
        <v>0</v>
      </c>
      <c r="BF209" s="432">
        <f t="shared" si="224"/>
        <v>0</v>
      </c>
      <c r="BG209" s="432">
        <f t="shared" si="225"/>
        <v>0</v>
      </c>
      <c r="BH209" s="463">
        <f t="shared" si="226"/>
        <v>0</v>
      </c>
      <c r="BI209" s="462">
        <f>'PTRM input'!K303</f>
        <v>0</v>
      </c>
      <c r="BJ209" s="432">
        <f t="shared" si="227"/>
        <v>0</v>
      </c>
      <c r="BK209" s="432">
        <f t="shared" si="228"/>
        <v>0</v>
      </c>
      <c r="BL209" s="432">
        <f t="shared" si="229"/>
        <v>0</v>
      </c>
      <c r="BM209" s="432">
        <f t="shared" si="230"/>
        <v>0</v>
      </c>
      <c r="BN209" s="463">
        <f t="shared" si="231"/>
        <v>0</v>
      </c>
      <c r="BO209" s="462">
        <f t="shared" si="232"/>
        <v>0</v>
      </c>
      <c r="BP209" s="432">
        <f t="shared" si="233"/>
        <v>0</v>
      </c>
      <c r="BQ209" s="432">
        <f t="shared" si="234"/>
        <v>0</v>
      </c>
      <c r="BR209" s="432">
        <f t="shared" si="235"/>
        <v>0</v>
      </c>
      <c r="BS209" s="463">
        <f t="shared" si="236"/>
        <v>0</v>
      </c>
      <c r="BT209" s="462">
        <f>'PTRM input'!L303</f>
        <v>0</v>
      </c>
      <c r="BU209" s="432">
        <f t="shared" si="237"/>
        <v>0</v>
      </c>
      <c r="BV209" s="432">
        <f t="shared" si="238"/>
        <v>0</v>
      </c>
      <c r="BW209" s="432">
        <f t="shared" si="239"/>
        <v>0</v>
      </c>
      <c r="BX209" s="432">
        <f t="shared" si="240"/>
        <v>0</v>
      </c>
      <c r="BY209" s="463">
        <f t="shared" si="241"/>
        <v>0</v>
      </c>
      <c r="BZ209" s="462">
        <f t="shared" si="242"/>
        <v>0</v>
      </c>
      <c r="CA209" s="432">
        <f t="shared" si="243"/>
        <v>0</v>
      </c>
      <c r="CB209" s="432">
        <f t="shared" si="244"/>
        <v>0</v>
      </c>
      <c r="CC209" s="432">
        <f t="shared" si="245"/>
        <v>0</v>
      </c>
      <c r="CD209" s="463">
        <f t="shared" si="246"/>
        <v>0</v>
      </c>
      <c r="CE209" s="462">
        <f>'PTRM input'!M303</f>
        <v>0</v>
      </c>
      <c r="CF209" s="432">
        <f t="shared" si="247"/>
        <v>0</v>
      </c>
      <c r="CG209" s="432">
        <f t="shared" si="248"/>
        <v>0</v>
      </c>
      <c r="CH209" s="432">
        <f t="shared" si="249"/>
        <v>0</v>
      </c>
      <c r="CI209" s="432">
        <f t="shared" si="250"/>
        <v>0</v>
      </c>
      <c r="CJ209" s="463">
        <f t="shared" si="251"/>
        <v>0</v>
      </c>
      <c r="CK209" s="462">
        <f t="shared" si="252"/>
        <v>0</v>
      </c>
      <c r="CL209" s="432">
        <f t="shared" si="253"/>
        <v>0</v>
      </c>
      <c r="CM209" s="432">
        <f t="shared" si="254"/>
        <v>0</v>
      </c>
      <c r="CN209" s="432">
        <f t="shared" si="255"/>
        <v>0</v>
      </c>
      <c r="CO209" s="463">
        <f t="shared" si="256"/>
        <v>0</v>
      </c>
      <c r="CP209" s="462">
        <f>'PTRM input'!N303</f>
        <v>0</v>
      </c>
      <c r="CQ209" s="432">
        <f t="shared" si="257"/>
        <v>0</v>
      </c>
      <c r="CR209" s="432">
        <f t="shared" si="258"/>
        <v>0</v>
      </c>
      <c r="CS209" s="432">
        <f t="shared" si="259"/>
        <v>0</v>
      </c>
      <c r="CT209" s="432">
        <f t="shared" si="260"/>
        <v>0</v>
      </c>
      <c r="CU209" s="463">
        <f t="shared" si="261"/>
        <v>0</v>
      </c>
      <c r="CV209" s="462">
        <f t="shared" si="262"/>
        <v>0</v>
      </c>
      <c r="CW209" s="432">
        <f t="shared" si="263"/>
        <v>0</v>
      </c>
      <c r="CX209" s="432">
        <f t="shared" si="264"/>
        <v>0</v>
      </c>
      <c r="CY209" s="432">
        <f t="shared" si="265"/>
        <v>0</v>
      </c>
      <c r="CZ209" s="463">
        <f t="shared" si="266"/>
        <v>0</v>
      </c>
      <c r="DA209" s="462">
        <f>'PTRM input'!O303</f>
        <v>0</v>
      </c>
      <c r="DB209" s="432">
        <f t="shared" si="267"/>
        <v>0</v>
      </c>
      <c r="DC209" s="432">
        <f t="shared" si="268"/>
        <v>0</v>
      </c>
      <c r="DD209" s="432">
        <f t="shared" si="269"/>
        <v>0</v>
      </c>
      <c r="DE209" s="432">
        <f t="shared" si="270"/>
        <v>0</v>
      </c>
      <c r="DF209" s="463">
        <f t="shared" si="271"/>
        <v>0</v>
      </c>
      <c r="DG209" s="462">
        <f t="shared" si="272"/>
        <v>0</v>
      </c>
      <c r="DH209" s="432">
        <f t="shared" si="273"/>
        <v>0</v>
      </c>
      <c r="DI209" s="432">
        <f t="shared" si="274"/>
        <v>0</v>
      </c>
      <c r="DJ209" s="432">
        <f t="shared" si="275"/>
        <v>0</v>
      </c>
      <c r="DK209" s="463">
        <f t="shared" si="276"/>
        <v>0</v>
      </c>
      <c r="DL209" s="462">
        <f>'PTRM input'!P303</f>
        <v>0</v>
      </c>
      <c r="DM209" s="432">
        <f t="shared" si="277"/>
        <v>0</v>
      </c>
      <c r="DN209" s="432">
        <f t="shared" si="278"/>
        <v>0</v>
      </c>
      <c r="DO209" s="432">
        <f t="shared" si="279"/>
        <v>0</v>
      </c>
      <c r="DP209" s="432">
        <f t="shared" si="280"/>
        <v>0</v>
      </c>
      <c r="DQ209" s="463">
        <f t="shared" si="281"/>
        <v>0</v>
      </c>
      <c r="DR209" s="462">
        <f t="shared" si="282"/>
        <v>0</v>
      </c>
      <c r="DS209" s="432">
        <f t="shared" si="283"/>
        <v>0</v>
      </c>
      <c r="DT209" s="432">
        <f t="shared" si="284"/>
        <v>0</v>
      </c>
      <c r="DU209" s="432">
        <f t="shared" si="285"/>
        <v>0</v>
      </c>
      <c r="DV209" s="463">
        <f t="shared" si="286"/>
        <v>0</v>
      </c>
      <c r="DW209" s="462">
        <f>'PTRM input'!Q303</f>
        <v>0</v>
      </c>
      <c r="DX209" s="432">
        <f t="shared" si="287"/>
        <v>0</v>
      </c>
      <c r="DY209" s="432">
        <f t="shared" si="288"/>
        <v>0</v>
      </c>
      <c r="DZ209" s="432">
        <f t="shared" si="289"/>
        <v>0</v>
      </c>
      <c r="EA209" s="432">
        <f t="shared" si="290"/>
        <v>0</v>
      </c>
      <c r="EB209" s="463">
        <f t="shared" si="291"/>
        <v>0</v>
      </c>
      <c r="EC209" s="462">
        <f t="shared" si="292"/>
        <v>0</v>
      </c>
      <c r="ED209" s="432">
        <f t="shared" si="293"/>
        <v>0</v>
      </c>
      <c r="EE209" s="432">
        <f t="shared" si="294"/>
        <v>0</v>
      </c>
      <c r="EF209" s="432">
        <f t="shared" si="295"/>
        <v>0</v>
      </c>
      <c r="EG209" s="463">
        <f t="shared" si="296"/>
        <v>0</v>
      </c>
      <c r="EH209" s="462">
        <f>'PTRM input'!R303</f>
        <v>0</v>
      </c>
      <c r="EI209" s="432">
        <f t="shared" si="297"/>
        <v>0</v>
      </c>
      <c r="EJ209" s="432">
        <f t="shared" si="298"/>
        <v>0</v>
      </c>
      <c r="EK209" s="432">
        <f t="shared" si="299"/>
        <v>0</v>
      </c>
      <c r="EL209" s="432">
        <f t="shared" si="300"/>
        <v>0</v>
      </c>
      <c r="EM209" s="463">
        <f t="shared" si="301"/>
        <v>0</v>
      </c>
      <c r="EN209" s="462">
        <f t="shared" si="302"/>
        <v>0</v>
      </c>
      <c r="EO209" s="432">
        <f t="shared" si="303"/>
        <v>0</v>
      </c>
      <c r="EP209" s="432">
        <f t="shared" si="304"/>
        <v>0</v>
      </c>
      <c r="EQ209" s="432">
        <f t="shared" si="305"/>
        <v>0</v>
      </c>
      <c r="ER209" s="463">
        <f t="shared" si="306"/>
        <v>0</v>
      </c>
      <c r="ES209" s="462">
        <f>'PTRM input'!S303</f>
        <v>0</v>
      </c>
      <c r="ET209" s="432">
        <f t="shared" si="307"/>
        <v>0</v>
      </c>
      <c r="EU209" s="432">
        <f t="shared" si="308"/>
        <v>0</v>
      </c>
      <c r="EV209" s="432">
        <f t="shared" si="309"/>
        <v>0</v>
      </c>
      <c r="EW209" s="432">
        <f t="shared" si="310"/>
        <v>0</v>
      </c>
      <c r="EX209" s="463">
        <f t="shared" si="311"/>
        <v>0</v>
      </c>
      <c r="EY209" s="462">
        <f t="shared" si="312"/>
        <v>0</v>
      </c>
      <c r="EZ209" s="432">
        <f t="shared" si="313"/>
        <v>0</v>
      </c>
      <c r="FA209" s="432">
        <f t="shared" si="314"/>
        <v>0</v>
      </c>
      <c r="FB209" s="432">
        <f t="shared" si="315"/>
        <v>0</v>
      </c>
      <c r="FC209" s="463">
        <f t="shared" si="316"/>
        <v>0</v>
      </c>
      <c r="FD209" s="462">
        <f>'PTRM input'!T303</f>
        <v>0</v>
      </c>
      <c r="FE209" s="432">
        <f t="shared" si="317"/>
        <v>0</v>
      </c>
      <c r="FF209" s="432">
        <f t="shared" si="318"/>
        <v>0</v>
      </c>
      <c r="FG209" s="432">
        <f t="shared" si="319"/>
        <v>0</v>
      </c>
      <c r="FH209" s="432">
        <f t="shared" si="320"/>
        <v>0</v>
      </c>
      <c r="FI209" s="463">
        <f t="shared" si="321"/>
        <v>0</v>
      </c>
      <c r="FJ209" s="462">
        <f t="shared" si="322"/>
        <v>0</v>
      </c>
      <c r="FK209" s="432">
        <f t="shared" si="323"/>
        <v>0</v>
      </c>
      <c r="FL209" s="432">
        <f t="shared" si="324"/>
        <v>0</v>
      </c>
      <c r="FM209" s="432">
        <f t="shared" si="325"/>
        <v>0</v>
      </c>
      <c r="FN209" s="463">
        <f t="shared" si="326"/>
        <v>0</v>
      </c>
      <c r="FO209" s="462">
        <f>'PTRM input'!U303</f>
        <v>0</v>
      </c>
      <c r="FP209" s="432">
        <f t="shared" si="327"/>
        <v>0</v>
      </c>
      <c r="FQ209" s="432">
        <f t="shared" si="328"/>
        <v>0</v>
      </c>
      <c r="FR209" s="432">
        <f t="shared" si="329"/>
        <v>0</v>
      </c>
      <c r="FS209" s="432">
        <f t="shared" si="330"/>
        <v>0</v>
      </c>
      <c r="FT209" s="463">
        <f t="shared" si="331"/>
        <v>0</v>
      </c>
      <c r="FU209" s="462">
        <f t="shared" si="332"/>
        <v>0</v>
      </c>
      <c r="FV209" s="432">
        <f t="shared" si="333"/>
        <v>0</v>
      </c>
      <c r="FW209" s="432">
        <f t="shared" si="334"/>
        <v>0</v>
      </c>
      <c r="FX209" s="432">
        <f t="shared" si="335"/>
        <v>0</v>
      </c>
      <c r="FY209" s="463">
        <f t="shared" si="336"/>
        <v>0</v>
      </c>
      <c r="FZ209" s="462">
        <f>'PTRM input'!V303</f>
        <v>0</v>
      </c>
      <c r="GA209" s="432">
        <f t="shared" si="337"/>
        <v>0</v>
      </c>
      <c r="GB209" s="432">
        <f t="shared" si="338"/>
        <v>0</v>
      </c>
      <c r="GC209" s="432">
        <f t="shared" si="339"/>
        <v>0</v>
      </c>
      <c r="GD209" s="432">
        <f t="shared" si="340"/>
        <v>0</v>
      </c>
      <c r="GE209" s="463">
        <f t="shared" si="341"/>
        <v>0</v>
      </c>
      <c r="GF209" s="462">
        <f t="shared" si="342"/>
        <v>0</v>
      </c>
      <c r="GG209" s="432">
        <f t="shared" si="343"/>
        <v>0</v>
      </c>
      <c r="GH209" s="432">
        <f t="shared" si="344"/>
        <v>0</v>
      </c>
      <c r="GI209" s="432">
        <f t="shared" si="345"/>
        <v>0</v>
      </c>
      <c r="GJ209" s="463">
        <f t="shared" si="346"/>
        <v>0</v>
      </c>
    </row>
    <row r="210" spans="1:192" s="4" customFormat="1" outlineLevel="1">
      <c r="A210" s="764"/>
      <c r="B210" s="764"/>
      <c r="C210" s="764"/>
      <c r="D210" s="764"/>
      <c r="E210" s="748" t="str">
        <f t="shared" si="347"/>
        <v>New Tariff 8</v>
      </c>
      <c r="F210" s="462">
        <f>'PTRM input'!F304</f>
        <v>0</v>
      </c>
      <c r="G210" s="432">
        <f t="shared" si="348"/>
        <v>0</v>
      </c>
      <c r="H210" s="432">
        <f t="shared" si="178"/>
        <v>0</v>
      </c>
      <c r="I210" s="432">
        <f t="shared" si="179"/>
        <v>0</v>
      </c>
      <c r="J210" s="432">
        <f t="shared" si="180"/>
        <v>0</v>
      </c>
      <c r="K210" s="463">
        <f t="shared" si="181"/>
        <v>0</v>
      </c>
      <c r="L210" s="462">
        <f t="shared" si="182"/>
        <v>0</v>
      </c>
      <c r="M210" s="432">
        <f t="shared" si="183"/>
        <v>0</v>
      </c>
      <c r="N210" s="432">
        <f t="shared" si="184"/>
        <v>0</v>
      </c>
      <c r="O210" s="432">
        <f t="shared" si="185"/>
        <v>0</v>
      </c>
      <c r="P210" s="463">
        <f t="shared" si="186"/>
        <v>0</v>
      </c>
      <c r="Q210" s="462">
        <f>'PTRM input'!G304</f>
        <v>0</v>
      </c>
      <c r="R210" s="432">
        <f t="shared" si="187"/>
        <v>0</v>
      </c>
      <c r="S210" s="432">
        <f t="shared" si="188"/>
        <v>0</v>
      </c>
      <c r="T210" s="432">
        <f t="shared" si="189"/>
        <v>0</v>
      </c>
      <c r="U210" s="432">
        <f t="shared" si="190"/>
        <v>0</v>
      </c>
      <c r="V210" s="463">
        <f t="shared" si="191"/>
        <v>0</v>
      </c>
      <c r="W210" s="462">
        <f t="shared" si="192"/>
        <v>0</v>
      </c>
      <c r="X210" s="432">
        <f t="shared" si="193"/>
        <v>0</v>
      </c>
      <c r="Y210" s="432">
        <f t="shared" si="194"/>
        <v>0</v>
      </c>
      <c r="Z210" s="432">
        <f t="shared" si="195"/>
        <v>0</v>
      </c>
      <c r="AA210" s="463">
        <f t="shared" si="196"/>
        <v>0</v>
      </c>
      <c r="AB210" s="462">
        <f>'PTRM input'!H304</f>
        <v>0</v>
      </c>
      <c r="AC210" s="432">
        <f t="shared" si="197"/>
        <v>0</v>
      </c>
      <c r="AD210" s="432">
        <f t="shared" si="198"/>
        <v>0</v>
      </c>
      <c r="AE210" s="432">
        <f t="shared" si="199"/>
        <v>0</v>
      </c>
      <c r="AF210" s="432">
        <f t="shared" si="200"/>
        <v>0</v>
      </c>
      <c r="AG210" s="463">
        <f t="shared" si="201"/>
        <v>0</v>
      </c>
      <c r="AH210" s="462">
        <f t="shared" si="202"/>
        <v>0</v>
      </c>
      <c r="AI210" s="432">
        <f t="shared" si="203"/>
        <v>0</v>
      </c>
      <c r="AJ210" s="432">
        <f t="shared" si="204"/>
        <v>0</v>
      </c>
      <c r="AK210" s="432">
        <f t="shared" si="205"/>
        <v>0</v>
      </c>
      <c r="AL210" s="463">
        <f t="shared" si="206"/>
        <v>0</v>
      </c>
      <c r="AM210" s="462">
        <f>'PTRM input'!I304</f>
        <v>0</v>
      </c>
      <c r="AN210" s="432">
        <f t="shared" si="207"/>
        <v>0</v>
      </c>
      <c r="AO210" s="432">
        <f t="shared" si="208"/>
        <v>0</v>
      </c>
      <c r="AP210" s="432">
        <f t="shared" si="209"/>
        <v>0</v>
      </c>
      <c r="AQ210" s="432">
        <f t="shared" si="210"/>
        <v>0</v>
      </c>
      <c r="AR210" s="463">
        <f t="shared" si="211"/>
        <v>0</v>
      </c>
      <c r="AS210" s="462">
        <f t="shared" si="212"/>
        <v>0</v>
      </c>
      <c r="AT210" s="432">
        <f t="shared" si="213"/>
        <v>0</v>
      </c>
      <c r="AU210" s="432">
        <f t="shared" si="214"/>
        <v>0</v>
      </c>
      <c r="AV210" s="432">
        <f t="shared" si="215"/>
        <v>0</v>
      </c>
      <c r="AW210" s="463">
        <f t="shared" si="216"/>
        <v>0</v>
      </c>
      <c r="AX210" s="462">
        <f>'PTRM input'!J304</f>
        <v>0</v>
      </c>
      <c r="AY210" s="432">
        <f t="shared" si="217"/>
        <v>0</v>
      </c>
      <c r="AZ210" s="432">
        <f t="shared" si="218"/>
        <v>0</v>
      </c>
      <c r="BA210" s="432">
        <f t="shared" si="219"/>
        <v>0</v>
      </c>
      <c r="BB210" s="432">
        <f t="shared" si="220"/>
        <v>0</v>
      </c>
      <c r="BC210" s="463">
        <f t="shared" si="221"/>
        <v>0</v>
      </c>
      <c r="BD210" s="462">
        <f t="shared" si="222"/>
        <v>0</v>
      </c>
      <c r="BE210" s="432">
        <f t="shared" si="223"/>
        <v>0</v>
      </c>
      <c r="BF210" s="432">
        <f t="shared" si="224"/>
        <v>0</v>
      </c>
      <c r="BG210" s="432">
        <f t="shared" si="225"/>
        <v>0</v>
      </c>
      <c r="BH210" s="463">
        <f t="shared" si="226"/>
        <v>0</v>
      </c>
      <c r="BI210" s="462">
        <f>'PTRM input'!K304</f>
        <v>0</v>
      </c>
      <c r="BJ210" s="432">
        <f t="shared" si="227"/>
        <v>0</v>
      </c>
      <c r="BK210" s="432">
        <f t="shared" si="228"/>
        <v>0</v>
      </c>
      <c r="BL210" s="432">
        <f t="shared" si="229"/>
        <v>0</v>
      </c>
      <c r="BM210" s="432">
        <f t="shared" si="230"/>
        <v>0</v>
      </c>
      <c r="BN210" s="463">
        <f t="shared" si="231"/>
        <v>0</v>
      </c>
      <c r="BO210" s="462">
        <f t="shared" si="232"/>
        <v>0</v>
      </c>
      <c r="BP210" s="432">
        <f t="shared" si="233"/>
        <v>0</v>
      </c>
      <c r="BQ210" s="432">
        <f t="shared" si="234"/>
        <v>0</v>
      </c>
      <c r="BR210" s="432">
        <f t="shared" si="235"/>
        <v>0</v>
      </c>
      <c r="BS210" s="463">
        <f t="shared" si="236"/>
        <v>0</v>
      </c>
      <c r="BT210" s="462">
        <f>'PTRM input'!L304</f>
        <v>0</v>
      </c>
      <c r="BU210" s="432">
        <f t="shared" si="237"/>
        <v>0</v>
      </c>
      <c r="BV210" s="432">
        <f t="shared" si="238"/>
        <v>0</v>
      </c>
      <c r="BW210" s="432">
        <f t="shared" si="239"/>
        <v>0</v>
      </c>
      <c r="BX210" s="432">
        <f t="shared" si="240"/>
        <v>0</v>
      </c>
      <c r="BY210" s="463">
        <f t="shared" si="241"/>
        <v>0</v>
      </c>
      <c r="BZ210" s="462">
        <f t="shared" si="242"/>
        <v>0</v>
      </c>
      <c r="CA210" s="432">
        <f t="shared" si="243"/>
        <v>0</v>
      </c>
      <c r="CB210" s="432">
        <f t="shared" si="244"/>
        <v>0</v>
      </c>
      <c r="CC210" s="432">
        <f t="shared" si="245"/>
        <v>0</v>
      </c>
      <c r="CD210" s="463">
        <f t="shared" si="246"/>
        <v>0</v>
      </c>
      <c r="CE210" s="462">
        <f>'PTRM input'!M304</f>
        <v>0</v>
      </c>
      <c r="CF210" s="432">
        <f t="shared" si="247"/>
        <v>0</v>
      </c>
      <c r="CG210" s="432">
        <f t="shared" si="248"/>
        <v>0</v>
      </c>
      <c r="CH210" s="432">
        <f t="shared" si="249"/>
        <v>0</v>
      </c>
      <c r="CI210" s="432">
        <f t="shared" si="250"/>
        <v>0</v>
      </c>
      <c r="CJ210" s="463">
        <f t="shared" si="251"/>
        <v>0</v>
      </c>
      <c r="CK210" s="462">
        <f t="shared" si="252"/>
        <v>0</v>
      </c>
      <c r="CL210" s="432">
        <f t="shared" si="253"/>
        <v>0</v>
      </c>
      <c r="CM210" s="432">
        <f t="shared" si="254"/>
        <v>0</v>
      </c>
      <c r="CN210" s="432">
        <f t="shared" si="255"/>
        <v>0</v>
      </c>
      <c r="CO210" s="463">
        <f t="shared" si="256"/>
        <v>0</v>
      </c>
      <c r="CP210" s="462">
        <f>'PTRM input'!N304</f>
        <v>0</v>
      </c>
      <c r="CQ210" s="432">
        <f t="shared" si="257"/>
        <v>0</v>
      </c>
      <c r="CR210" s="432">
        <f t="shared" si="258"/>
        <v>0</v>
      </c>
      <c r="CS210" s="432">
        <f t="shared" si="259"/>
        <v>0</v>
      </c>
      <c r="CT210" s="432">
        <f t="shared" si="260"/>
        <v>0</v>
      </c>
      <c r="CU210" s="463">
        <f t="shared" si="261"/>
        <v>0</v>
      </c>
      <c r="CV210" s="462">
        <f t="shared" si="262"/>
        <v>0</v>
      </c>
      <c r="CW210" s="432">
        <f t="shared" si="263"/>
        <v>0</v>
      </c>
      <c r="CX210" s="432">
        <f t="shared" si="264"/>
        <v>0</v>
      </c>
      <c r="CY210" s="432">
        <f t="shared" si="265"/>
        <v>0</v>
      </c>
      <c r="CZ210" s="463">
        <f t="shared" si="266"/>
        <v>0</v>
      </c>
      <c r="DA210" s="462">
        <f>'PTRM input'!O304</f>
        <v>0</v>
      </c>
      <c r="DB210" s="432">
        <f t="shared" si="267"/>
        <v>0</v>
      </c>
      <c r="DC210" s="432">
        <f t="shared" si="268"/>
        <v>0</v>
      </c>
      <c r="DD210" s="432">
        <f t="shared" si="269"/>
        <v>0</v>
      </c>
      <c r="DE210" s="432">
        <f t="shared" si="270"/>
        <v>0</v>
      </c>
      <c r="DF210" s="463">
        <f t="shared" si="271"/>
        <v>0</v>
      </c>
      <c r="DG210" s="462">
        <f t="shared" si="272"/>
        <v>0</v>
      </c>
      <c r="DH210" s="432">
        <f t="shared" si="273"/>
        <v>0</v>
      </c>
      <c r="DI210" s="432">
        <f t="shared" si="274"/>
        <v>0</v>
      </c>
      <c r="DJ210" s="432">
        <f t="shared" si="275"/>
        <v>0</v>
      </c>
      <c r="DK210" s="463">
        <f t="shared" si="276"/>
        <v>0</v>
      </c>
      <c r="DL210" s="462">
        <f>'PTRM input'!P304</f>
        <v>0</v>
      </c>
      <c r="DM210" s="432">
        <f t="shared" si="277"/>
        <v>0</v>
      </c>
      <c r="DN210" s="432">
        <f t="shared" si="278"/>
        <v>0</v>
      </c>
      <c r="DO210" s="432">
        <f t="shared" si="279"/>
        <v>0</v>
      </c>
      <c r="DP210" s="432">
        <f t="shared" si="280"/>
        <v>0</v>
      </c>
      <c r="DQ210" s="463">
        <f t="shared" si="281"/>
        <v>0</v>
      </c>
      <c r="DR210" s="462">
        <f t="shared" si="282"/>
        <v>0</v>
      </c>
      <c r="DS210" s="432">
        <f t="shared" si="283"/>
        <v>0</v>
      </c>
      <c r="DT210" s="432">
        <f t="shared" si="284"/>
        <v>0</v>
      </c>
      <c r="DU210" s="432">
        <f t="shared" si="285"/>
        <v>0</v>
      </c>
      <c r="DV210" s="463">
        <f t="shared" si="286"/>
        <v>0</v>
      </c>
      <c r="DW210" s="462">
        <f>'PTRM input'!Q304</f>
        <v>0</v>
      </c>
      <c r="DX210" s="432">
        <f t="shared" si="287"/>
        <v>0</v>
      </c>
      <c r="DY210" s="432">
        <f t="shared" si="288"/>
        <v>0</v>
      </c>
      <c r="DZ210" s="432">
        <f t="shared" si="289"/>
        <v>0</v>
      </c>
      <c r="EA210" s="432">
        <f t="shared" si="290"/>
        <v>0</v>
      </c>
      <c r="EB210" s="463">
        <f t="shared" si="291"/>
        <v>0</v>
      </c>
      <c r="EC210" s="462">
        <f t="shared" si="292"/>
        <v>0</v>
      </c>
      <c r="ED210" s="432">
        <f t="shared" si="293"/>
        <v>0</v>
      </c>
      <c r="EE210" s="432">
        <f t="shared" si="294"/>
        <v>0</v>
      </c>
      <c r="EF210" s="432">
        <f t="shared" si="295"/>
        <v>0</v>
      </c>
      <c r="EG210" s="463">
        <f t="shared" si="296"/>
        <v>0</v>
      </c>
      <c r="EH210" s="462">
        <f>'PTRM input'!R304</f>
        <v>0</v>
      </c>
      <c r="EI210" s="432">
        <f t="shared" si="297"/>
        <v>0</v>
      </c>
      <c r="EJ210" s="432">
        <f t="shared" si="298"/>
        <v>0</v>
      </c>
      <c r="EK210" s="432">
        <f t="shared" si="299"/>
        <v>0</v>
      </c>
      <c r="EL210" s="432">
        <f t="shared" si="300"/>
        <v>0</v>
      </c>
      <c r="EM210" s="463">
        <f t="shared" si="301"/>
        <v>0</v>
      </c>
      <c r="EN210" s="462">
        <f t="shared" si="302"/>
        <v>0</v>
      </c>
      <c r="EO210" s="432">
        <f t="shared" si="303"/>
        <v>0</v>
      </c>
      <c r="EP210" s="432">
        <f t="shared" si="304"/>
        <v>0</v>
      </c>
      <c r="EQ210" s="432">
        <f t="shared" si="305"/>
        <v>0</v>
      </c>
      <c r="ER210" s="463">
        <f t="shared" si="306"/>
        <v>0</v>
      </c>
      <c r="ES210" s="462">
        <f>'PTRM input'!S304</f>
        <v>0</v>
      </c>
      <c r="ET210" s="432">
        <f t="shared" si="307"/>
        <v>0</v>
      </c>
      <c r="EU210" s="432">
        <f t="shared" si="308"/>
        <v>0</v>
      </c>
      <c r="EV210" s="432">
        <f t="shared" si="309"/>
        <v>0</v>
      </c>
      <c r="EW210" s="432">
        <f t="shared" si="310"/>
        <v>0</v>
      </c>
      <c r="EX210" s="463">
        <f t="shared" si="311"/>
        <v>0</v>
      </c>
      <c r="EY210" s="462">
        <f t="shared" si="312"/>
        <v>0</v>
      </c>
      <c r="EZ210" s="432">
        <f t="shared" si="313"/>
        <v>0</v>
      </c>
      <c r="FA210" s="432">
        <f t="shared" si="314"/>
        <v>0</v>
      </c>
      <c r="FB210" s="432">
        <f t="shared" si="315"/>
        <v>0</v>
      </c>
      <c r="FC210" s="463">
        <f t="shared" si="316"/>
        <v>0</v>
      </c>
      <c r="FD210" s="462">
        <f>'PTRM input'!T304</f>
        <v>0</v>
      </c>
      <c r="FE210" s="432">
        <f t="shared" si="317"/>
        <v>0</v>
      </c>
      <c r="FF210" s="432">
        <f t="shared" si="318"/>
        <v>0</v>
      </c>
      <c r="FG210" s="432">
        <f t="shared" si="319"/>
        <v>0</v>
      </c>
      <c r="FH210" s="432">
        <f t="shared" si="320"/>
        <v>0</v>
      </c>
      <c r="FI210" s="463">
        <f t="shared" si="321"/>
        <v>0</v>
      </c>
      <c r="FJ210" s="462">
        <f t="shared" si="322"/>
        <v>0</v>
      </c>
      <c r="FK210" s="432">
        <f t="shared" si="323"/>
        <v>0</v>
      </c>
      <c r="FL210" s="432">
        <f t="shared" si="324"/>
        <v>0</v>
      </c>
      <c r="FM210" s="432">
        <f t="shared" si="325"/>
        <v>0</v>
      </c>
      <c r="FN210" s="463">
        <f t="shared" si="326"/>
        <v>0</v>
      </c>
      <c r="FO210" s="462">
        <f>'PTRM input'!U304</f>
        <v>0</v>
      </c>
      <c r="FP210" s="432">
        <f t="shared" si="327"/>
        <v>0</v>
      </c>
      <c r="FQ210" s="432">
        <f t="shared" si="328"/>
        <v>0</v>
      </c>
      <c r="FR210" s="432">
        <f t="shared" si="329"/>
        <v>0</v>
      </c>
      <c r="FS210" s="432">
        <f t="shared" si="330"/>
        <v>0</v>
      </c>
      <c r="FT210" s="463">
        <f t="shared" si="331"/>
        <v>0</v>
      </c>
      <c r="FU210" s="462">
        <f t="shared" si="332"/>
        <v>0</v>
      </c>
      <c r="FV210" s="432">
        <f t="shared" si="333"/>
        <v>0</v>
      </c>
      <c r="FW210" s="432">
        <f t="shared" si="334"/>
        <v>0</v>
      </c>
      <c r="FX210" s="432">
        <f t="shared" si="335"/>
        <v>0</v>
      </c>
      <c r="FY210" s="463">
        <f t="shared" si="336"/>
        <v>0</v>
      </c>
      <c r="FZ210" s="462">
        <f>'PTRM input'!V304</f>
        <v>0</v>
      </c>
      <c r="GA210" s="432">
        <f t="shared" si="337"/>
        <v>0</v>
      </c>
      <c r="GB210" s="432">
        <f t="shared" si="338"/>
        <v>0</v>
      </c>
      <c r="GC210" s="432">
        <f t="shared" si="339"/>
        <v>0</v>
      </c>
      <c r="GD210" s="432">
        <f t="shared" si="340"/>
        <v>0</v>
      </c>
      <c r="GE210" s="463">
        <f t="shared" si="341"/>
        <v>0</v>
      </c>
      <c r="GF210" s="462">
        <f t="shared" si="342"/>
        <v>0</v>
      </c>
      <c r="GG210" s="432">
        <f t="shared" si="343"/>
        <v>0</v>
      </c>
      <c r="GH210" s="432">
        <f t="shared" si="344"/>
        <v>0</v>
      </c>
      <c r="GI210" s="432">
        <f t="shared" si="345"/>
        <v>0</v>
      </c>
      <c r="GJ210" s="463">
        <f t="shared" si="346"/>
        <v>0</v>
      </c>
    </row>
    <row r="211" spans="1:192" s="4" customFormat="1" outlineLevel="1">
      <c r="A211" s="764"/>
      <c r="B211" s="764"/>
      <c r="C211" s="764"/>
      <c r="D211" s="764"/>
      <c r="E211" s="748" t="str">
        <f t="shared" si="347"/>
        <v>New Tariff 9</v>
      </c>
      <c r="F211" s="462">
        <f>'PTRM input'!F305</f>
        <v>0</v>
      </c>
      <c r="G211" s="432">
        <f t="shared" si="348"/>
        <v>0</v>
      </c>
      <c r="H211" s="432">
        <f t="shared" si="178"/>
        <v>0</v>
      </c>
      <c r="I211" s="432">
        <f t="shared" si="179"/>
        <v>0</v>
      </c>
      <c r="J211" s="432">
        <f t="shared" si="180"/>
        <v>0</v>
      </c>
      <c r="K211" s="463">
        <f t="shared" si="181"/>
        <v>0</v>
      </c>
      <c r="L211" s="462">
        <f t="shared" si="182"/>
        <v>0</v>
      </c>
      <c r="M211" s="432">
        <f t="shared" si="183"/>
        <v>0</v>
      </c>
      <c r="N211" s="432">
        <f t="shared" si="184"/>
        <v>0</v>
      </c>
      <c r="O211" s="432">
        <f t="shared" si="185"/>
        <v>0</v>
      </c>
      <c r="P211" s="463">
        <f t="shared" si="186"/>
        <v>0</v>
      </c>
      <c r="Q211" s="462">
        <f>'PTRM input'!G305</f>
        <v>0</v>
      </c>
      <c r="R211" s="432">
        <f t="shared" si="187"/>
        <v>0</v>
      </c>
      <c r="S211" s="432">
        <f t="shared" si="188"/>
        <v>0</v>
      </c>
      <c r="T211" s="432">
        <f t="shared" si="189"/>
        <v>0</v>
      </c>
      <c r="U211" s="432">
        <f t="shared" si="190"/>
        <v>0</v>
      </c>
      <c r="V211" s="463">
        <f t="shared" si="191"/>
        <v>0</v>
      </c>
      <c r="W211" s="462">
        <f t="shared" si="192"/>
        <v>0</v>
      </c>
      <c r="X211" s="432">
        <f t="shared" si="193"/>
        <v>0</v>
      </c>
      <c r="Y211" s="432">
        <f t="shared" si="194"/>
        <v>0</v>
      </c>
      <c r="Z211" s="432">
        <f t="shared" si="195"/>
        <v>0</v>
      </c>
      <c r="AA211" s="463">
        <f t="shared" si="196"/>
        <v>0</v>
      </c>
      <c r="AB211" s="462">
        <f>'PTRM input'!H305</f>
        <v>0</v>
      </c>
      <c r="AC211" s="432">
        <f t="shared" si="197"/>
        <v>0</v>
      </c>
      <c r="AD211" s="432">
        <f t="shared" si="198"/>
        <v>0</v>
      </c>
      <c r="AE211" s="432">
        <f t="shared" si="199"/>
        <v>0</v>
      </c>
      <c r="AF211" s="432">
        <f t="shared" si="200"/>
        <v>0</v>
      </c>
      <c r="AG211" s="463">
        <f t="shared" si="201"/>
        <v>0</v>
      </c>
      <c r="AH211" s="462">
        <f t="shared" si="202"/>
        <v>0</v>
      </c>
      <c r="AI211" s="432">
        <f t="shared" si="203"/>
        <v>0</v>
      </c>
      <c r="AJ211" s="432">
        <f t="shared" si="204"/>
        <v>0</v>
      </c>
      <c r="AK211" s="432">
        <f t="shared" si="205"/>
        <v>0</v>
      </c>
      <c r="AL211" s="463">
        <f t="shared" si="206"/>
        <v>0</v>
      </c>
      <c r="AM211" s="462">
        <f>'PTRM input'!I305</f>
        <v>0</v>
      </c>
      <c r="AN211" s="432">
        <f t="shared" si="207"/>
        <v>0</v>
      </c>
      <c r="AO211" s="432">
        <f t="shared" si="208"/>
        <v>0</v>
      </c>
      <c r="AP211" s="432">
        <f t="shared" si="209"/>
        <v>0</v>
      </c>
      <c r="AQ211" s="432">
        <f t="shared" si="210"/>
        <v>0</v>
      </c>
      <c r="AR211" s="463">
        <f t="shared" si="211"/>
        <v>0</v>
      </c>
      <c r="AS211" s="462">
        <f t="shared" si="212"/>
        <v>0</v>
      </c>
      <c r="AT211" s="432">
        <f t="shared" si="213"/>
        <v>0</v>
      </c>
      <c r="AU211" s="432">
        <f t="shared" si="214"/>
        <v>0</v>
      </c>
      <c r="AV211" s="432">
        <f t="shared" si="215"/>
        <v>0</v>
      </c>
      <c r="AW211" s="463">
        <f t="shared" si="216"/>
        <v>0</v>
      </c>
      <c r="AX211" s="462">
        <f>'PTRM input'!J305</f>
        <v>0</v>
      </c>
      <c r="AY211" s="432">
        <f t="shared" si="217"/>
        <v>0</v>
      </c>
      <c r="AZ211" s="432">
        <f t="shared" si="218"/>
        <v>0</v>
      </c>
      <c r="BA211" s="432">
        <f t="shared" si="219"/>
        <v>0</v>
      </c>
      <c r="BB211" s="432">
        <f t="shared" si="220"/>
        <v>0</v>
      </c>
      <c r="BC211" s="463">
        <f t="shared" si="221"/>
        <v>0</v>
      </c>
      <c r="BD211" s="462">
        <f t="shared" si="222"/>
        <v>0</v>
      </c>
      <c r="BE211" s="432">
        <f t="shared" si="223"/>
        <v>0</v>
      </c>
      <c r="BF211" s="432">
        <f t="shared" si="224"/>
        <v>0</v>
      </c>
      <c r="BG211" s="432">
        <f t="shared" si="225"/>
        <v>0</v>
      </c>
      <c r="BH211" s="463">
        <f t="shared" si="226"/>
        <v>0</v>
      </c>
      <c r="BI211" s="462">
        <f>'PTRM input'!K305</f>
        <v>0</v>
      </c>
      <c r="BJ211" s="432">
        <f t="shared" si="227"/>
        <v>0</v>
      </c>
      <c r="BK211" s="432">
        <f t="shared" si="228"/>
        <v>0</v>
      </c>
      <c r="BL211" s="432">
        <f t="shared" si="229"/>
        <v>0</v>
      </c>
      <c r="BM211" s="432">
        <f t="shared" si="230"/>
        <v>0</v>
      </c>
      <c r="BN211" s="463">
        <f t="shared" si="231"/>
        <v>0</v>
      </c>
      <c r="BO211" s="462">
        <f t="shared" si="232"/>
        <v>0</v>
      </c>
      <c r="BP211" s="432">
        <f t="shared" si="233"/>
        <v>0</v>
      </c>
      <c r="BQ211" s="432">
        <f t="shared" si="234"/>
        <v>0</v>
      </c>
      <c r="BR211" s="432">
        <f t="shared" si="235"/>
        <v>0</v>
      </c>
      <c r="BS211" s="463">
        <f t="shared" si="236"/>
        <v>0</v>
      </c>
      <c r="BT211" s="462">
        <f>'PTRM input'!L305</f>
        <v>0</v>
      </c>
      <c r="BU211" s="432">
        <f t="shared" si="237"/>
        <v>0</v>
      </c>
      <c r="BV211" s="432">
        <f t="shared" si="238"/>
        <v>0</v>
      </c>
      <c r="BW211" s="432">
        <f t="shared" si="239"/>
        <v>0</v>
      </c>
      <c r="BX211" s="432">
        <f t="shared" si="240"/>
        <v>0</v>
      </c>
      <c r="BY211" s="463">
        <f t="shared" si="241"/>
        <v>0</v>
      </c>
      <c r="BZ211" s="462">
        <f t="shared" si="242"/>
        <v>0</v>
      </c>
      <c r="CA211" s="432">
        <f t="shared" si="243"/>
        <v>0</v>
      </c>
      <c r="CB211" s="432">
        <f t="shared" si="244"/>
        <v>0</v>
      </c>
      <c r="CC211" s="432">
        <f t="shared" si="245"/>
        <v>0</v>
      </c>
      <c r="CD211" s="463">
        <f t="shared" si="246"/>
        <v>0</v>
      </c>
      <c r="CE211" s="462">
        <f>'PTRM input'!M305</f>
        <v>0</v>
      </c>
      <c r="CF211" s="432">
        <f t="shared" si="247"/>
        <v>0</v>
      </c>
      <c r="CG211" s="432">
        <f t="shared" si="248"/>
        <v>0</v>
      </c>
      <c r="CH211" s="432">
        <f t="shared" si="249"/>
        <v>0</v>
      </c>
      <c r="CI211" s="432">
        <f t="shared" si="250"/>
        <v>0</v>
      </c>
      <c r="CJ211" s="463">
        <f t="shared" si="251"/>
        <v>0</v>
      </c>
      <c r="CK211" s="462">
        <f t="shared" si="252"/>
        <v>0</v>
      </c>
      <c r="CL211" s="432">
        <f t="shared" si="253"/>
        <v>0</v>
      </c>
      <c r="CM211" s="432">
        <f t="shared" si="254"/>
        <v>0</v>
      </c>
      <c r="CN211" s="432">
        <f t="shared" si="255"/>
        <v>0</v>
      </c>
      <c r="CO211" s="463">
        <f t="shared" si="256"/>
        <v>0</v>
      </c>
      <c r="CP211" s="462">
        <f>'PTRM input'!N305</f>
        <v>0</v>
      </c>
      <c r="CQ211" s="432">
        <f t="shared" si="257"/>
        <v>0</v>
      </c>
      <c r="CR211" s="432">
        <f t="shared" si="258"/>
        <v>0</v>
      </c>
      <c r="CS211" s="432">
        <f t="shared" si="259"/>
        <v>0</v>
      </c>
      <c r="CT211" s="432">
        <f t="shared" si="260"/>
        <v>0</v>
      </c>
      <c r="CU211" s="463">
        <f t="shared" si="261"/>
        <v>0</v>
      </c>
      <c r="CV211" s="462">
        <f t="shared" si="262"/>
        <v>0</v>
      </c>
      <c r="CW211" s="432">
        <f t="shared" si="263"/>
        <v>0</v>
      </c>
      <c r="CX211" s="432">
        <f t="shared" si="264"/>
        <v>0</v>
      </c>
      <c r="CY211" s="432">
        <f t="shared" si="265"/>
        <v>0</v>
      </c>
      <c r="CZ211" s="463">
        <f t="shared" si="266"/>
        <v>0</v>
      </c>
      <c r="DA211" s="462">
        <f>'PTRM input'!O305</f>
        <v>0</v>
      </c>
      <c r="DB211" s="432">
        <f t="shared" si="267"/>
        <v>0</v>
      </c>
      <c r="DC211" s="432">
        <f t="shared" si="268"/>
        <v>0</v>
      </c>
      <c r="DD211" s="432">
        <f t="shared" si="269"/>
        <v>0</v>
      </c>
      <c r="DE211" s="432">
        <f t="shared" si="270"/>
        <v>0</v>
      </c>
      <c r="DF211" s="463">
        <f t="shared" si="271"/>
        <v>0</v>
      </c>
      <c r="DG211" s="462">
        <f t="shared" si="272"/>
        <v>0</v>
      </c>
      <c r="DH211" s="432">
        <f t="shared" si="273"/>
        <v>0</v>
      </c>
      <c r="DI211" s="432">
        <f t="shared" si="274"/>
        <v>0</v>
      </c>
      <c r="DJ211" s="432">
        <f t="shared" si="275"/>
        <v>0</v>
      </c>
      <c r="DK211" s="463">
        <f t="shared" si="276"/>
        <v>0</v>
      </c>
      <c r="DL211" s="462">
        <f>'PTRM input'!P305</f>
        <v>0</v>
      </c>
      <c r="DM211" s="432">
        <f t="shared" si="277"/>
        <v>0</v>
      </c>
      <c r="DN211" s="432">
        <f t="shared" si="278"/>
        <v>0</v>
      </c>
      <c r="DO211" s="432">
        <f t="shared" si="279"/>
        <v>0</v>
      </c>
      <c r="DP211" s="432">
        <f t="shared" si="280"/>
        <v>0</v>
      </c>
      <c r="DQ211" s="463">
        <f t="shared" si="281"/>
        <v>0</v>
      </c>
      <c r="DR211" s="462">
        <f t="shared" si="282"/>
        <v>0</v>
      </c>
      <c r="DS211" s="432">
        <f t="shared" si="283"/>
        <v>0</v>
      </c>
      <c r="DT211" s="432">
        <f t="shared" si="284"/>
        <v>0</v>
      </c>
      <c r="DU211" s="432">
        <f t="shared" si="285"/>
        <v>0</v>
      </c>
      <c r="DV211" s="463">
        <f t="shared" si="286"/>
        <v>0</v>
      </c>
      <c r="DW211" s="462">
        <f>'PTRM input'!Q305</f>
        <v>0</v>
      </c>
      <c r="DX211" s="432">
        <f t="shared" si="287"/>
        <v>0</v>
      </c>
      <c r="DY211" s="432">
        <f t="shared" si="288"/>
        <v>0</v>
      </c>
      <c r="DZ211" s="432">
        <f t="shared" si="289"/>
        <v>0</v>
      </c>
      <c r="EA211" s="432">
        <f t="shared" si="290"/>
        <v>0</v>
      </c>
      <c r="EB211" s="463">
        <f t="shared" si="291"/>
        <v>0</v>
      </c>
      <c r="EC211" s="462">
        <f t="shared" si="292"/>
        <v>0</v>
      </c>
      <c r="ED211" s="432">
        <f t="shared" si="293"/>
        <v>0</v>
      </c>
      <c r="EE211" s="432">
        <f t="shared" si="294"/>
        <v>0</v>
      </c>
      <c r="EF211" s="432">
        <f t="shared" si="295"/>
        <v>0</v>
      </c>
      <c r="EG211" s="463">
        <f t="shared" si="296"/>
        <v>0</v>
      </c>
      <c r="EH211" s="462">
        <f>'PTRM input'!R305</f>
        <v>0</v>
      </c>
      <c r="EI211" s="432">
        <f t="shared" si="297"/>
        <v>0</v>
      </c>
      <c r="EJ211" s="432">
        <f t="shared" si="298"/>
        <v>0</v>
      </c>
      <c r="EK211" s="432">
        <f t="shared" si="299"/>
        <v>0</v>
      </c>
      <c r="EL211" s="432">
        <f t="shared" si="300"/>
        <v>0</v>
      </c>
      <c r="EM211" s="463">
        <f t="shared" si="301"/>
        <v>0</v>
      </c>
      <c r="EN211" s="462">
        <f t="shared" si="302"/>
        <v>0</v>
      </c>
      <c r="EO211" s="432">
        <f t="shared" si="303"/>
        <v>0</v>
      </c>
      <c r="EP211" s="432">
        <f t="shared" si="304"/>
        <v>0</v>
      </c>
      <c r="EQ211" s="432">
        <f t="shared" si="305"/>
        <v>0</v>
      </c>
      <c r="ER211" s="463">
        <f t="shared" si="306"/>
        <v>0</v>
      </c>
      <c r="ES211" s="462">
        <f>'PTRM input'!S305</f>
        <v>0</v>
      </c>
      <c r="ET211" s="432">
        <f t="shared" si="307"/>
        <v>0</v>
      </c>
      <c r="EU211" s="432">
        <f t="shared" si="308"/>
        <v>0</v>
      </c>
      <c r="EV211" s="432">
        <f t="shared" si="309"/>
        <v>0</v>
      </c>
      <c r="EW211" s="432">
        <f t="shared" si="310"/>
        <v>0</v>
      </c>
      <c r="EX211" s="463">
        <f t="shared" si="311"/>
        <v>0</v>
      </c>
      <c r="EY211" s="462">
        <f t="shared" si="312"/>
        <v>0</v>
      </c>
      <c r="EZ211" s="432">
        <f t="shared" si="313"/>
        <v>0</v>
      </c>
      <c r="FA211" s="432">
        <f t="shared" si="314"/>
        <v>0</v>
      </c>
      <c r="FB211" s="432">
        <f t="shared" si="315"/>
        <v>0</v>
      </c>
      <c r="FC211" s="463">
        <f t="shared" si="316"/>
        <v>0</v>
      </c>
      <c r="FD211" s="462">
        <f>'PTRM input'!T305</f>
        <v>0</v>
      </c>
      <c r="FE211" s="432">
        <f t="shared" si="317"/>
        <v>0</v>
      </c>
      <c r="FF211" s="432">
        <f t="shared" si="318"/>
        <v>0</v>
      </c>
      <c r="FG211" s="432">
        <f t="shared" si="319"/>
        <v>0</v>
      </c>
      <c r="FH211" s="432">
        <f t="shared" si="320"/>
        <v>0</v>
      </c>
      <c r="FI211" s="463">
        <f t="shared" si="321"/>
        <v>0</v>
      </c>
      <c r="FJ211" s="462">
        <f t="shared" si="322"/>
        <v>0</v>
      </c>
      <c r="FK211" s="432">
        <f t="shared" si="323"/>
        <v>0</v>
      </c>
      <c r="FL211" s="432">
        <f t="shared" si="324"/>
        <v>0</v>
      </c>
      <c r="FM211" s="432">
        <f t="shared" si="325"/>
        <v>0</v>
      </c>
      <c r="FN211" s="463">
        <f t="shared" si="326"/>
        <v>0</v>
      </c>
      <c r="FO211" s="462">
        <f>'PTRM input'!U305</f>
        <v>0</v>
      </c>
      <c r="FP211" s="432">
        <f t="shared" si="327"/>
        <v>0</v>
      </c>
      <c r="FQ211" s="432">
        <f t="shared" si="328"/>
        <v>0</v>
      </c>
      <c r="FR211" s="432">
        <f t="shared" si="329"/>
        <v>0</v>
      </c>
      <c r="FS211" s="432">
        <f t="shared" si="330"/>
        <v>0</v>
      </c>
      <c r="FT211" s="463">
        <f t="shared" si="331"/>
        <v>0</v>
      </c>
      <c r="FU211" s="462">
        <f t="shared" si="332"/>
        <v>0</v>
      </c>
      <c r="FV211" s="432">
        <f t="shared" si="333"/>
        <v>0</v>
      </c>
      <c r="FW211" s="432">
        <f t="shared" si="334"/>
        <v>0</v>
      </c>
      <c r="FX211" s="432">
        <f t="shared" si="335"/>
        <v>0</v>
      </c>
      <c r="FY211" s="463">
        <f t="shared" si="336"/>
        <v>0</v>
      </c>
      <c r="FZ211" s="462">
        <f>'PTRM input'!V305</f>
        <v>0</v>
      </c>
      <c r="GA211" s="432">
        <f t="shared" si="337"/>
        <v>0</v>
      </c>
      <c r="GB211" s="432">
        <f t="shared" si="338"/>
        <v>0</v>
      </c>
      <c r="GC211" s="432">
        <f t="shared" si="339"/>
        <v>0</v>
      </c>
      <c r="GD211" s="432">
        <f t="shared" si="340"/>
        <v>0</v>
      </c>
      <c r="GE211" s="463">
        <f t="shared" si="341"/>
        <v>0</v>
      </c>
      <c r="GF211" s="462">
        <f t="shared" si="342"/>
        <v>0</v>
      </c>
      <c r="GG211" s="432">
        <f t="shared" si="343"/>
        <v>0</v>
      </c>
      <c r="GH211" s="432">
        <f t="shared" si="344"/>
        <v>0</v>
      </c>
      <c r="GI211" s="432">
        <f t="shared" si="345"/>
        <v>0</v>
      </c>
      <c r="GJ211" s="463">
        <f t="shared" si="346"/>
        <v>0</v>
      </c>
    </row>
    <row r="212" spans="1:192" s="4" customFormat="1" outlineLevel="1">
      <c r="A212" s="764"/>
      <c r="B212" s="764"/>
      <c r="C212" s="764"/>
      <c r="D212" s="764"/>
      <c r="E212" s="748" t="str">
        <f t="shared" si="347"/>
        <v>New Tariff 10</v>
      </c>
      <c r="F212" s="462">
        <f>'PTRM input'!F306</f>
        <v>0</v>
      </c>
      <c r="G212" s="432">
        <f t="shared" si="348"/>
        <v>0</v>
      </c>
      <c r="H212" s="432">
        <f t="shared" si="178"/>
        <v>0</v>
      </c>
      <c r="I212" s="432">
        <f t="shared" si="179"/>
        <v>0</v>
      </c>
      <c r="J212" s="432">
        <f t="shared" si="180"/>
        <v>0</v>
      </c>
      <c r="K212" s="463">
        <f t="shared" si="181"/>
        <v>0</v>
      </c>
      <c r="L212" s="462">
        <f t="shared" si="182"/>
        <v>0</v>
      </c>
      <c r="M212" s="432">
        <f t="shared" si="183"/>
        <v>0</v>
      </c>
      <c r="N212" s="432">
        <f t="shared" si="184"/>
        <v>0</v>
      </c>
      <c r="O212" s="432">
        <f t="shared" si="185"/>
        <v>0</v>
      </c>
      <c r="P212" s="463">
        <f t="shared" si="186"/>
        <v>0</v>
      </c>
      <c r="Q212" s="462">
        <f>'PTRM input'!G306</f>
        <v>0</v>
      </c>
      <c r="R212" s="432">
        <f t="shared" si="187"/>
        <v>0</v>
      </c>
      <c r="S212" s="432">
        <f t="shared" si="188"/>
        <v>0</v>
      </c>
      <c r="T212" s="432">
        <f t="shared" si="189"/>
        <v>0</v>
      </c>
      <c r="U212" s="432">
        <f t="shared" si="190"/>
        <v>0</v>
      </c>
      <c r="V212" s="463">
        <f t="shared" si="191"/>
        <v>0</v>
      </c>
      <c r="W212" s="462">
        <f t="shared" si="192"/>
        <v>0</v>
      </c>
      <c r="X212" s="432">
        <f t="shared" si="193"/>
        <v>0</v>
      </c>
      <c r="Y212" s="432">
        <f t="shared" si="194"/>
        <v>0</v>
      </c>
      <c r="Z212" s="432">
        <f t="shared" si="195"/>
        <v>0</v>
      </c>
      <c r="AA212" s="463">
        <f t="shared" si="196"/>
        <v>0</v>
      </c>
      <c r="AB212" s="462">
        <f>'PTRM input'!H306</f>
        <v>0</v>
      </c>
      <c r="AC212" s="432">
        <f t="shared" si="197"/>
        <v>0</v>
      </c>
      <c r="AD212" s="432">
        <f t="shared" si="198"/>
        <v>0</v>
      </c>
      <c r="AE212" s="432">
        <f t="shared" si="199"/>
        <v>0</v>
      </c>
      <c r="AF212" s="432">
        <f t="shared" si="200"/>
        <v>0</v>
      </c>
      <c r="AG212" s="463">
        <f t="shared" si="201"/>
        <v>0</v>
      </c>
      <c r="AH212" s="462">
        <f t="shared" si="202"/>
        <v>0</v>
      </c>
      <c r="AI212" s="432">
        <f t="shared" si="203"/>
        <v>0</v>
      </c>
      <c r="AJ212" s="432">
        <f t="shared" si="204"/>
        <v>0</v>
      </c>
      <c r="AK212" s="432">
        <f t="shared" si="205"/>
        <v>0</v>
      </c>
      <c r="AL212" s="463">
        <f t="shared" si="206"/>
        <v>0</v>
      </c>
      <c r="AM212" s="462">
        <f>'PTRM input'!I306</f>
        <v>0</v>
      </c>
      <c r="AN212" s="432">
        <f t="shared" si="207"/>
        <v>0</v>
      </c>
      <c r="AO212" s="432">
        <f t="shared" si="208"/>
        <v>0</v>
      </c>
      <c r="AP212" s="432">
        <f t="shared" si="209"/>
        <v>0</v>
      </c>
      <c r="AQ212" s="432">
        <f t="shared" si="210"/>
        <v>0</v>
      </c>
      <c r="AR212" s="463">
        <f t="shared" si="211"/>
        <v>0</v>
      </c>
      <c r="AS212" s="462">
        <f t="shared" si="212"/>
        <v>0</v>
      </c>
      <c r="AT212" s="432">
        <f t="shared" si="213"/>
        <v>0</v>
      </c>
      <c r="AU212" s="432">
        <f t="shared" si="214"/>
        <v>0</v>
      </c>
      <c r="AV212" s="432">
        <f t="shared" si="215"/>
        <v>0</v>
      </c>
      <c r="AW212" s="463">
        <f t="shared" si="216"/>
        <v>0</v>
      </c>
      <c r="AX212" s="462">
        <f>'PTRM input'!J306</f>
        <v>0</v>
      </c>
      <c r="AY212" s="432">
        <f t="shared" si="217"/>
        <v>0</v>
      </c>
      <c r="AZ212" s="432">
        <f t="shared" si="218"/>
        <v>0</v>
      </c>
      <c r="BA212" s="432">
        <f t="shared" si="219"/>
        <v>0</v>
      </c>
      <c r="BB212" s="432">
        <f t="shared" si="220"/>
        <v>0</v>
      </c>
      <c r="BC212" s="463">
        <f t="shared" si="221"/>
        <v>0</v>
      </c>
      <c r="BD212" s="462">
        <f t="shared" si="222"/>
        <v>0</v>
      </c>
      <c r="BE212" s="432">
        <f t="shared" si="223"/>
        <v>0</v>
      </c>
      <c r="BF212" s="432">
        <f t="shared" si="224"/>
        <v>0</v>
      </c>
      <c r="BG212" s="432">
        <f t="shared" si="225"/>
        <v>0</v>
      </c>
      <c r="BH212" s="463">
        <f t="shared" si="226"/>
        <v>0</v>
      </c>
      <c r="BI212" s="462">
        <f>'PTRM input'!K306</f>
        <v>0</v>
      </c>
      <c r="BJ212" s="432">
        <f t="shared" si="227"/>
        <v>0</v>
      </c>
      <c r="BK212" s="432">
        <f t="shared" si="228"/>
        <v>0</v>
      </c>
      <c r="BL212" s="432">
        <f t="shared" si="229"/>
        <v>0</v>
      </c>
      <c r="BM212" s="432">
        <f t="shared" si="230"/>
        <v>0</v>
      </c>
      <c r="BN212" s="463">
        <f t="shared" si="231"/>
        <v>0</v>
      </c>
      <c r="BO212" s="462">
        <f t="shared" si="232"/>
        <v>0</v>
      </c>
      <c r="BP212" s="432">
        <f t="shared" si="233"/>
        <v>0</v>
      </c>
      <c r="BQ212" s="432">
        <f t="shared" si="234"/>
        <v>0</v>
      </c>
      <c r="BR212" s="432">
        <f t="shared" si="235"/>
        <v>0</v>
      </c>
      <c r="BS212" s="463">
        <f t="shared" si="236"/>
        <v>0</v>
      </c>
      <c r="BT212" s="462">
        <f>'PTRM input'!L306</f>
        <v>0</v>
      </c>
      <c r="BU212" s="432">
        <f t="shared" si="237"/>
        <v>0</v>
      </c>
      <c r="BV212" s="432">
        <f t="shared" si="238"/>
        <v>0</v>
      </c>
      <c r="BW212" s="432">
        <f t="shared" si="239"/>
        <v>0</v>
      </c>
      <c r="BX212" s="432">
        <f t="shared" si="240"/>
        <v>0</v>
      </c>
      <c r="BY212" s="463">
        <f t="shared" si="241"/>
        <v>0</v>
      </c>
      <c r="BZ212" s="462">
        <f t="shared" si="242"/>
        <v>0</v>
      </c>
      <c r="CA212" s="432">
        <f t="shared" si="243"/>
        <v>0</v>
      </c>
      <c r="CB212" s="432">
        <f t="shared" si="244"/>
        <v>0</v>
      </c>
      <c r="CC212" s="432">
        <f t="shared" si="245"/>
        <v>0</v>
      </c>
      <c r="CD212" s="463">
        <f t="shared" si="246"/>
        <v>0</v>
      </c>
      <c r="CE212" s="462">
        <f>'PTRM input'!M306</f>
        <v>0</v>
      </c>
      <c r="CF212" s="432">
        <f t="shared" si="247"/>
        <v>0</v>
      </c>
      <c r="CG212" s="432">
        <f t="shared" si="248"/>
        <v>0</v>
      </c>
      <c r="CH212" s="432">
        <f t="shared" si="249"/>
        <v>0</v>
      </c>
      <c r="CI212" s="432">
        <f t="shared" si="250"/>
        <v>0</v>
      </c>
      <c r="CJ212" s="463">
        <f t="shared" si="251"/>
        <v>0</v>
      </c>
      <c r="CK212" s="462">
        <f t="shared" si="252"/>
        <v>0</v>
      </c>
      <c r="CL212" s="432">
        <f t="shared" si="253"/>
        <v>0</v>
      </c>
      <c r="CM212" s="432">
        <f t="shared" si="254"/>
        <v>0</v>
      </c>
      <c r="CN212" s="432">
        <f t="shared" si="255"/>
        <v>0</v>
      </c>
      <c r="CO212" s="463">
        <f t="shared" si="256"/>
        <v>0</v>
      </c>
      <c r="CP212" s="462">
        <f>'PTRM input'!N306</f>
        <v>0</v>
      </c>
      <c r="CQ212" s="432">
        <f t="shared" si="257"/>
        <v>0</v>
      </c>
      <c r="CR212" s="432">
        <f t="shared" si="258"/>
        <v>0</v>
      </c>
      <c r="CS212" s="432">
        <f t="shared" si="259"/>
        <v>0</v>
      </c>
      <c r="CT212" s="432">
        <f t="shared" si="260"/>
        <v>0</v>
      </c>
      <c r="CU212" s="463">
        <f t="shared" si="261"/>
        <v>0</v>
      </c>
      <c r="CV212" s="462">
        <f t="shared" si="262"/>
        <v>0</v>
      </c>
      <c r="CW212" s="432">
        <f t="shared" si="263"/>
        <v>0</v>
      </c>
      <c r="CX212" s="432">
        <f t="shared" si="264"/>
        <v>0</v>
      </c>
      <c r="CY212" s="432">
        <f t="shared" si="265"/>
        <v>0</v>
      </c>
      <c r="CZ212" s="463">
        <f t="shared" si="266"/>
        <v>0</v>
      </c>
      <c r="DA212" s="462">
        <f>'PTRM input'!O306</f>
        <v>0</v>
      </c>
      <c r="DB212" s="432">
        <f t="shared" si="267"/>
        <v>0</v>
      </c>
      <c r="DC212" s="432">
        <f t="shared" si="268"/>
        <v>0</v>
      </c>
      <c r="DD212" s="432">
        <f t="shared" si="269"/>
        <v>0</v>
      </c>
      <c r="DE212" s="432">
        <f t="shared" si="270"/>
        <v>0</v>
      </c>
      <c r="DF212" s="463">
        <f t="shared" si="271"/>
        <v>0</v>
      </c>
      <c r="DG212" s="462">
        <f t="shared" si="272"/>
        <v>0</v>
      </c>
      <c r="DH212" s="432">
        <f t="shared" si="273"/>
        <v>0</v>
      </c>
      <c r="DI212" s="432">
        <f t="shared" si="274"/>
        <v>0</v>
      </c>
      <c r="DJ212" s="432">
        <f t="shared" si="275"/>
        <v>0</v>
      </c>
      <c r="DK212" s="463">
        <f t="shared" si="276"/>
        <v>0</v>
      </c>
      <c r="DL212" s="462">
        <f>'PTRM input'!P306</f>
        <v>0</v>
      </c>
      <c r="DM212" s="432">
        <f t="shared" si="277"/>
        <v>0</v>
      </c>
      <c r="DN212" s="432">
        <f t="shared" si="278"/>
        <v>0</v>
      </c>
      <c r="DO212" s="432">
        <f t="shared" si="279"/>
        <v>0</v>
      </c>
      <c r="DP212" s="432">
        <f t="shared" si="280"/>
        <v>0</v>
      </c>
      <c r="DQ212" s="463">
        <f t="shared" si="281"/>
        <v>0</v>
      </c>
      <c r="DR212" s="462">
        <f t="shared" si="282"/>
        <v>0</v>
      </c>
      <c r="DS212" s="432">
        <f t="shared" si="283"/>
        <v>0</v>
      </c>
      <c r="DT212" s="432">
        <f t="shared" si="284"/>
        <v>0</v>
      </c>
      <c r="DU212" s="432">
        <f t="shared" si="285"/>
        <v>0</v>
      </c>
      <c r="DV212" s="463">
        <f t="shared" si="286"/>
        <v>0</v>
      </c>
      <c r="DW212" s="462">
        <f>'PTRM input'!Q306</f>
        <v>0</v>
      </c>
      <c r="DX212" s="432">
        <f t="shared" si="287"/>
        <v>0</v>
      </c>
      <c r="DY212" s="432">
        <f t="shared" si="288"/>
        <v>0</v>
      </c>
      <c r="DZ212" s="432">
        <f t="shared" si="289"/>
        <v>0</v>
      </c>
      <c r="EA212" s="432">
        <f t="shared" si="290"/>
        <v>0</v>
      </c>
      <c r="EB212" s="463">
        <f t="shared" si="291"/>
        <v>0</v>
      </c>
      <c r="EC212" s="462">
        <f t="shared" si="292"/>
        <v>0</v>
      </c>
      <c r="ED212" s="432">
        <f t="shared" si="293"/>
        <v>0</v>
      </c>
      <c r="EE212" s="432">
        <f t="shared" si="294"/>
        <v>0</v>
      </c>
      <c r="EF212" s="432">
        <f t="shared" si="295"/>
        <v>0</v>
      </c>
      <c r="EG212" s="463">
        <f t="shared" si="296"/>
        <v>0</v>
      </c>
      <c r="EH212" s="462">
        <f>'PTRM input'!R306</f>
        <v>0</v>
      </c>
      <c r="EI212" s="432">
        <f t="shared" si="297"/>
        <v>0</v>
      </c>
      <c r="EJ212" s="432">
        <f t="shared" si="298"/>
        <v>0</v>
      </c>
      <c r="EK212" s="432">
        <f t="shared" si="299"/>
        <v>0</v>
      </c>
      <c r="EL212" s="432">
        <f t="shared" si="300"/>
        <v>0</v>
      </c>
      <c r="EM212" s="463">
        <f t="shared" si="301"/>
        <v>0</v>
      </c>
      <c r="EN212" s="462">
        <f t="shared" si="302"/>
        <v>0</v>
      </c>
      <c r="EO212" s="432">
        <f t="shared" si="303"/>
        <v>0</v>
      </c>
      <c r="EP212" s="432">
        <f t="shared" si="304"/>
        <v>0</v>
      </c>
      <c r="EQ212" s="432">
        <f t="shared" si="305"/>
        <v>0</v>
      </c>
      <c r="ER212" s="463">
        <f t="shared" si="306"/>
        <v>0</v>
      </c>
      <c r="ES212" s="462">
        <f>'PTRM input'!S306</f>
        <v>0</v>
      </c>
      <c r="ET212" s="432">
        <f t="shared" si="307"/>
        <v>0</v>
      </c>
      <c r="EU212" s="432">
        <f t="shared" si="308"/>
        <v>0</v>
      </c>
      <c r="EV212" s="432">
        <f t="shared" si="309"/>
        <v>0</v>
      </c>
      <c r="EW212" s="432">
        <f t="shared" si="310"/>
        <v>0</v>
      </c>
      <c r="EX212" s="463">
        <f t="shared" si="311"/>
        <v>0</v>
      </c>
      <c r="EY212" s="462">
        <f t="shared" si="312"/>
        <v>0</v>
      </c>
      <c r="EZ212" s="432">
        <f t="shared" si="313"/>
        <v>0</v>
      </c>
      <c r="FA212" s="432">
        <f t="shared" si="314"/>
        <v>0</v>
      </c>
      <c r="FB212" s="432">
        <f t="shared" si="315"/>
        <v>0</v>
      </c>
      <c r="FC212" s="463">
        <f t="shared" si="316"/>
        <v>0</v>
      </c>
      <c r="FD212" s="462">
        <f>'PTRM input'!T306</f>
        <v>0</v>
      </c>
      <c r="FE212" s="432">
        <f t="shared" si="317"/>
        <v>0</v>
      </c>
      <c r="FF212" s="432">
        <f t="shared" si="318"/>
        <v>0</v>
      </c>
      <c r="FG212" s="432">
        <f t="shared" si="319"/>
        <v>0</v>
      </c>
      <c r="FH212" s="432">
        <f t="shared" si="320"/>
        <v>0</v>
      </c>
      <c r="FI212" s="463">
        <f t="shared" si="321"/>
        <v>0</v>
      </c>
      <c r="FJ212" s="462">
        <f t="shared" si="322"/>
        <v>0</v>
      </c>
      <c r="FK212" s="432">
        <f t="shared" si="323"/>
        <v>0</v>
      </c>
      <c r="FL212" s="432">
        <f t="shared" si="324"/>
        <v>0</v>
      </c>
      <c r="FM212" s="432">
        <f t="shared" si="325"/>
        <v>0</v>
      </c>
      <c r="FN212" s="463">
        <f t="shared" si="326"/>
        <v>0</v>
      </c>
      <c r="FO212" s="462">
        <f>'PTRM input'!U306</f>
        <v>0</v>
      </c>
      <c r="FP212" s="432">
        <f t="shared" si="327"/>
        <v>0</v>
      </c>
      <c r="FQ212" s="432">
        <f t="shared" si="328"/>
        <v>0</v>
      </c>
      <c r="FR212" s="432">
        <f t="shared" si="329"/>
        <v>0</v>
      </c>
      <c r="FS212" s="432">
        <f t="shared" si="330"/>
        <v>0</v>
      </c>
      <c r="FT212" s="463">
        <f t="shared" si="331"/>
        <v>0</v>
      </c>
      <c r="FU212" s="462">
        <f t="shared" si="332"/>
        <v>0</v>
      </c>
      <c r="FV212" s="432">
        <f t="shared" si="333"/>
        <v>0</v>
      </c>
      <c r="FW212" s="432">
        <f t="shared" si="334"/>
        <v>0</v>
      </c>
      <c r="FX212" s="432">
        <f t="shared" si="335"/>
        <v>0</v>
      </c>
      <c r="FY212" s="463">
        <f t="shared" si="336"/>
        <v>0</v>
      </c>
      <c r="FZ212" s="462">
        <f>'PTRM input'!V306</f>
        <v>0</v>
      </c>
      <c r="GA212" s="432">
        <f t="shared" si="337"/>
        <v>0</v>
      </c>
      <c r="GB212" s="432">
        <f t="shared" si="338"/>
        <v>0</v>
      </c>
      <c r="GC212" s="432">
        <f t="shared" si="339"/>
        <v>0</v>
      </c>
      <c r="GD212" s="432">
        <f t="shared" si="340"/>
        <v>0</v>
      </c>
      <c r="GE212" s="463">
        <f t="shared" si="341"/>
        <v>0</v>
      </c>
      <c r="GF212" s="462">
        <f t="shared" si="342"/>
        <v>0</v>
      </c>
      <c r="GG212" s="432">
        <f t="shared" si="343"/>
        <v>0</v>
      </c>
      <c r="GH212" s="432">
        <f t="shared" si="344"/>
        <v>0</v>
      </c>
      <c r="GI212" s="432">
        <f t="shared" si="345"/>
        <v>0</v>
      </c>
      <c r="GJ212" s="463">
        <f t="shared" si="346"/>
        <v>0</v>
      </c>
    </row>
    <row r="213" spans="1:192" s="4" customFormat="1" outlineLevel="1">
      <c r="A213" s="764"/>
      <c r="B213" s="764"/>
      <c r="C213" s="764"/>
      <c r="D213" s="764"/>
      <c r="E213" s="748" t="str">
        <f t="shared" si="347"/>
        <v>New Tariff 11</v>
      </c>
      <c r="F213" s="462">
        <f>'PTRM input'!F307</f>
        <v>0</v>
      </c>
      <c r="G213" s="432">
        <f t="shared" si="348"/>
        <v>0</v>
      </c>
      <c r="H213" s="432">
        <f t="shared" si="178"/>
        <v>0</v>
      </c>
      <c r="I213" s="432">
        <f t="shared" si="179"/>
        <v>0</v>
      </c>
      <c r="J213" s="432">
        <f t="shared" si="180"/>
        <v>0</v>
      </c>
      <c r="K213" s="463">
        <f t="shared" si="181"/>
        <v>0</v>
      </c>
      <c r="L213" s="462">
        <f t="shared" si="182"/>
        <v>0</v>
      </c>
      <c r="M213" s="432">
        <f t="shared" si="183"/>
        <v>0</v>
      </c>
      <c r="N213" s="432">
        <f t="shared" si="184"/>
        <v>0</v>
      </c>
      <c r="O213" s="432">
        <f t="shared" si="185"/>
        <v>0</v>
      </c>
      <c r="P213" s="463">
        <f t="shared" si="186"/>
        <v>0</v>
      </c>
      <c r="Q213" s="462">
        <f>'PTRM input'!G307</f>
        <v>0</v>
      </c>
      <c r="R213" s="432">
        <f t="shared" si="187"/>
        <v>0</v>
      </c>
      <c r="S213" s="432">
        <f t="shared" si="188"/>
        <v>0</v>
      </c>
      <c r="T213" s="432">
        <f t="shared" si="189"/>
        <v>0</v>
      </c>
      <c r="U213" s="432">
        <f t="shared" si="190"/>
        <v>0</v>
      </c>
      <c r="V213" s="463">
        <f t="shared" si="191"/>
        <v>0</v>
      </c>
      <c r="W213" s="462">
        <f t="shared" si="192"/>
        <v>0</v>
      </c>
      <c r="X213" s="432">
        <f t="shared" si="193"/>
        <v>0</v>
      </c>
      <c r="Y213" s="432">
        <f t="shared" si="194"/>
        <v>0</v>
      </c>
      <c r="Z213" s="432">
        <f t="shared" si="195"/>
        <v>0</v>
      </c>
      <c r="AA213" s="463">
        <f t="shared" si="196"/>
        <v>0</v>
      </c>
      <c r="AB213" s="462">
        <f>'PTRM input'!H307</f>
        <v>0</v>
      </c>
      <c r="AC213" s="432">
        <f t="shared" si="197"/>
        <v>0</v>
      </c>
      <c r="AD213" s="432">
        <f t="shared" si="198"/>
        <v>0</v>
      </c>
      <c r="AE213" s="432">
        <f t="shared" si="199"/>
        <v>0</v>
      </c>
      <c r="AF213" s="432">
        <f t="shared" si="200"/>
        <v>0</v>
      </c>
      <c r="AG213" s="463">
        <f t="shared" si="201"/>
        <v>0</v>
      </c>
      <c r="AH213" s="462">
        <f t="shared" si="202"/>
        <v>0</v>
      </c>
      <c r="AI213" s="432">
        <f t="shared" si="203"/>
        <v>0</v>
      </c>
      <c r="AJ213" s="432">
        <f t="shared" si="204"/>
        <v>0</v>
      </c>
      <c r="AK213" s="432">
        <f t="shared" si="205"/>
        <v>0</v>
      </c>
      <c r="AL213" s="463">
        <f t="shared" si="206"/>
        <v>0</v>
      </c>
      <c r="AM213" s="462">
        <f>'PTRM input'!I307</f>
        <v>0</v>
      </c>
      <c r="AN213" s="432">
        <f t="shared" si="207"/>
        <v>0</v>
      </c>
      <c r="AO213" s="432">
        <f t="shared" si="208"/>
        <v>0</v>
      </c>
      <c r="AP213" s="432">
        <f t="shared" si="209"/>
        <v>0</v>
      </c>
      <c r="AQ213" s="432">
        <f t="shared" si="210"/>
        <v>0</v>
      </c>
      <c r="AR213" s="463">
        <f t="shared" si="211"/>
        <v>0</v>
      </c>
      <c r="AS213" s="462">
        <f t="shared" si="212"/>
        <v>0</v>
      </c>
      <c r="AT213" s="432">
        <f t="shared" si="213"/>
        <v>0</v>
      </c>
      <c r="AU213" s="432">
        <f t="shared" si="214"/>
        <v>0</v>
      </c>
      <c r="AV213" s="432">
        <f t="shared" si="215"/>
        <v>0</v>
      </c>
      <c r="AW213" s="463">
        <f t="shared" si="216"/>
        <v>0</v>
      </c>
      <c r="AX213" s="462">
        <f>'PTRM input'!J307</f>
        <v>0</v>
      </c>
      <c r="AY213" s="432">
        <f t="shared" si="217"/>
        <v>0</v>
      </c>
      <c r="AZ213" s="432">
        <f t="shared" si="218"/>
        <v>0</v>
      </c>
      <c r="BA213" s="432">
        <f t="shared" si="219"/>
        <v>0</v>
      </c>
      <c r="BB213" s="432">
        <f t="shared" si="220"/>
        <v>0</v>
      </c>
      <c r="BC213" s="463">
        <f t="shared" si="221"/>
        <v>0</v>
      </c>
      <c r="BD213" s="462">
        <f t="shared" si="222"/>
        <v>0</v>
      </c>
      <c r="BE213" s="432">
        <f t="shared" si="223"/>
        <v>0</v>
      </c>
      <c r="BF213" s="432">
        <f t="shared" si="224"/>
        <v>0</v>
      </c>
      <c r="BG213" s="432">
        <f t="shared" si="225"/>
        <v>0</v>
      </c>
      <c r="BH213" s="463">
        <f t="shared" si="226"/>
        <v>0</v>
      </c>
      <c r="BI213" s="462">
        <f>'PTRM input'!K307</f>
        <v>0</v>
      </c>
      <c r="BJ213" s="432">
        <f t="shared" si="227"/>
        <v>0</v>
      </c>
      <c r="BK213" s="432">
        <f t="shared" si="228"/>
        <v>0</v>
      </c>
      <c r="BL213" s="432">
        <f t="shared" si="229"/>
        <v>0</v>
      </c>
      <c r="BM213" s="432">
        <f t="shared" si="230"/>
        <v>0</v>
      </c>
      <c r="BN213" s="463">
        <f t="shared" si="231"/>
        <v>0</v>
      </c>
      <c r="BO213" s="462">
        <f t="shared" si="232"/>
        <v>0</v>
      </c>
      <c r="BP213" s="432">
        <f t="shared" si="233"/>
        <v>0</v>
      </c>
      <c r="BQ213" s="432">
        <f t="shared" si="234"/>
        <v>0</v>
      </c>
      <c r="BR213" s="432">
        <f t="shared" si="235"/>
        <v>0</v>
      </c>
      <c r="BS213" s="463">
        <f t="shared" si="236"/>
        <v>0</v>
      </c>
      <c r="BT213" s="462">
        <f>'PTRM input'!L307</f>
        <v>0</v>
      </c>
      <c r="BU213" s="432">
        <f t="shared" si="237"/>
        <v>0</v>
      </c>
      <c r="BV213" s="432">
        <f t="shared" si="238"/>
        <v>0</v>
      </c>
      <c r="BW213" s="432">
        <f t="shared" si="239"/>
        <v>0</v>
      </c>
      <c r="BX213" s="432">
        <f t="shared" si="240"/>
        <v>0</v>
      </c>
      <c r="BY213" s="463">
        <f t="shared" si="241"/>
        <v>0</v>
      </c>
      <c r="BZ213" s="462">
        <f t="shared" si="242"/>
        <v>0</v>
      </c>
      <c r="CA213" s="432">
        <f t="shared" si="243"/>
        <v>0</v>
      </c>
      <c r="CB213" s="432">
        <f t="shared" si="244"/>
        <v>0</v>
      </c>
      <c r="CC213" s="432">
        <f t="shared" si="245"/>
        <v>0</v>
      </c>
      <c r="CD213" s="463">
        <f t="shared" si="246"/>
        <v>0</v>
      </c>
      <c r="CE213" s="462">
        <f>'PTRM input'!M307</f>
        <v>0</v>
      </c>
      <c r="CF213" s="432">
        <f t="shared" si="247"/>
        <v>0</v>
      </c>
      <c r="CG213" s="432">
        <f t="shared" si="248"/>
        <v>0</v>
      </c>
      <c r="CH213" s="432">
        <f t="shared" si="249"/>
        <v>0</v>
      </c>
      <c r="CI213" s="432">
        <f t="shared" si="250"/>
        <v>0</v>
      </c>
      <c r="CJ213" s="463">
        <f t="shared" si="251"/>
        <v>0</v>
      </c>
      <c r="CK213" s="462">
        <f t="shared" si="252"/>
        <v>0</v>
      </c>
      <c r="CL213" s="432">
        <f t="shared" si="253"/>
        <v>0</v>
      </c>
      <c r="CM213" s="432">
        <f t="shared" si="254"/>
        <v>0</v>
      </c>
      <c r="CN213" s="432">
        <f t="shared" si="255"/>
        <v>0</v>
      </c>
      <c r="CO213" s="463">
        <f t="shared" si="256"/>
        <v>0</v>
      </c>
      <c r="CP213" s="462">
        <f>'PTRM input'!N307</f>
        <v>0</v>
      </c>
      <c r="CQ213" s="432">
        <f t="shared" si="257"/>
        <v>0</v>
      </c>
      <c r="CR213" s="432">
        <f t="shared" si="258"/>
        <v>0</v>
      </c>
      <c r="CS213" s="432">
        <f t="shared" si="259"/>
        <v>0</v>
      </c>
      <c r="CT213" s="432">
        <f t="shared" si="260"/>
        <v>0</v>
      </c>
      <c r="CU213" s="463">
        <f t="shared" si="261"/>
        <v>0</v>
      </c>
      <c r="CV213" s="462">
        <f t="shared" si="262"/>
        <v>0</v>
      </c>
      <c r="CW213" s="432">
        <f t="shared" si="263"/>
        <v>0</v>
      </c>
      <c r="CX213" s="432">
        <f t="shared" si="264"/>
        <v>0</v>
      </c>
      <c r="CY213" s="432">
        <f t="shared" si="265"/>
        <v>0</v>
      </c>
      <c r="CZ213" s="463">
        <f t="shared" si="266"/>
        <v>0</v>
      </c>
      <c r="DA213" s="462">
        <f>'PTRM input'!O307</f>
        <v>0</v>
      </c>
      <c r="DB213" s="432">
        <f t="shared" si="267"/>
        <v>0</v>
      </c>
      <c r="DC213" s="432">
        <f t="shared" si="268"/>
        <v>0</v>
      </c>
      <c r="DD213" s="432">
        <f t="shared" si="269"/>
        <v>0</v>
      </c>
      <c r="DE213" s="432">
        <f t="shared" si="270"/>
        <v>0</v>
      </c>
      <c r="DF213" s="463">
        <f t="shared" si="271"/>
        <v>0</v>
      </c>
      <c r="DG213" s="462">
        <f t="shared" si="272"/>
        <v>0</v>
      </c>
      <c r="DH213" s="432">
        <f t="shared" si="273"/>
        <v>0</v>
      </c>
      <c r="DI213" s="432">
        <f t="shared" si="274"/>
        <v>0</v>
      </c>
      <c r="DJ213" s="432">
        <f t="shared" si="275"/>
        <v>0</v>
      </c>
      <c r="DK213" s="463">
        <f t="shared" si="276"/>
        <v>0</v>
      </c>
      <c r="DL213" s="462">
        <f>'PTRM input'!P307</f>
        <v>0</v>
      </c>
      <c r="DM213" s="432">
        <f t="shared" si="277"/>
        <v>0</v>
      </c>
      <c r="DN213" s="432">
        <f t="shared" si="278"/>
        <v>0</v>
      </c>
      <c r="DO213" s="432">
        <f t="shared" si="279"/>
        <v>0</v>
      </c>
      <c r="DP213" s="432">
        <f t="shared" si="280"/>
        <v>0</v>
      </c>
      <c r="DQ213" s="463">
        <f t="shared" si="281"/>
        <v>0</v>
      </c>
      <c r="DR213" s="462">
        <f t="shared" si="282"/>
        <v>0</v>
      </c>
      <c r="DS213" s="432">
        <f t="shared" si="283"/>
        <v>0</v>
      </c>
      <c r="DT213" s="432">
        <f t="shared" si="284"/>
        <v>0</v>
      </c>
      <c r="DU213" s="432">
        <f t="shared" si="285"/>
        <v>0</v>
      </c>
      <c r="DV213" s="463">
        <f t="shared" si="286"/>
        <v>0</v>
      </c>
      <c r="DW213" s="462">
        <f>'PTRM input'!Q307</f>
        <v>0</v>
      </c>
      <c r="DX213" s="432">
        <f t="shared" si="287"/>
        <v>0</v>
      </c>
      <c r="DY213" s="432">
        <f t="shared" si="288"/>
        <v>0</v>
      </c>
      <c r="DZ213" s="432">
        <f t="shared" si="289"/>
        <v>0</v>
      </c>
      <c r="EA213" s="432">
        <f t="shared" si="290"/>
        <v>0</v>
      </c>
      <c r="EB213" s="463">
        <f t="shared" si="291"/>
        <v>0</v>
      </c>
      <c r="EC213" s="462">
        <f t="shared" si="292"/>
        <v>0</v>
      </c>
      <c r="ED213" s="432">
        <f t="shared" si="293"/>
        <v>0</v>
      </c>
      <c r="EE213" s="432">
        <f t="shared" si="294"/>
        <v>0</v>
      </c>
      <c r="EF213" s="432">
        <f t="shared" si="295"/>
        <v>0</v>
      </c>
      <c r="EG213" s="463">
        <f t="shared" si="296"/>
        <v>0</v>
      </c>
      <c r="EH213" s="462">
        <f>'PTRM input'!R307</f>
        <v>0</v>
      </c>
      <c r="EI213" s="432">
        <f t="shared" si="297"/>
        <v>0</v>
      </c>
      <c r="EJ213" s="432">
        <f t="shared" si="298"/>
        <v>0</v>
      </c>
      <c r="EK213" s="432">
        <f t="shared" si="299"/>
        <v>0</v>
      </c>
      <c r="EL213" s="432">
        <f t="shared" si="300"/>
        <v>0</v>
      </c>
      <c r="EM213" s="463">
        <f t="shared" si="301"/>
        <v>0</v>
      </c>
      <c r="EN213" s="462">
        <f t="shared" si="302"/>
        <v>0</v>
      </c>
      <c r="EO213" s="432">
        <f t="shared" si="303"/>
        <v>0</v>
      </c>
      <c r="EP213" s="432">
        <f t="shared" si="304"/>
        <v>0</v>
      </c>
      <c r="EQ213" s="432">
        <f t="shared" si="305"/>
        <v>0</v>
      </c>
      <c r="ER213" s="463">
        <f t="shared" si="306"/>
        <v>0</v>
      </c>
      <c r="ES213" s="462">
        <f>'PTRM input'!S307</f>
        <v>0</v>
      </c>
      <c r="ET213" s="432">
        <f t="shared" si="307"/>
        <v>0</v>
      </c>
      <c r="EU213" s="432">
        <f t="shared" si="308"/>
        <v>0</v>
      </c>
      <c r="EV213" s="432">
        <f t="shared" si="309"/>
        <v>0</v>
      </c>
      <c r="EW213" s="432">
        <f t="shared" si="310"/>
        <v>0</v>
      </c>
      <c r="EX213" s="463">
        <f t="shared" si="311"/>
        <v>0</v>
      </c>
      <c r="EY213" s="462">
        <f t="shared" si="312"/>
        <v>0</v>
      </c>
      <c r="EZ213" s="432">
        <f t="shared" si="313"/>
        <v>0</v>
      </c>
      <c r="FA213" s="432">
        <f t="shared" si="314"/>
        <v>0</v>
      </c>
      <c r="FB213" s="432">
        <f t="shared" si="315"/>
        <v>0</v>
      </c>
      <c r="FC213" s="463">
        <f t="shared" si="316"/>
        <v>0</v>
      </c>
      <c r="FD213" s="462">
        <f>'PTRM input'!T307</f>
        <v>0</v>
      </c>
      <c r="FE213" s="432">
        <f t="shared" si="317"/>
        <v>0</v>
      </c>
      <c r="FF213" s="432">
        <f t="shared" si="318"/>
        <v>0</v>
      </c>
      <c r="FG213" s="432">
        <f t="shared" si="319"/>
        <v>0</v>
      </c>
      <c r="FH213" s="432">
        <f t="shared" si="320"/>
        <v>0</v>
      </c>
      <c r="FI213" s="463">
        <f t="shared" si="321"/>
        <v>0</v>
      </c>
      <c r="FJ213" s="462">
        <f t="shared" si="322"/>
        <v>0</v>
      </c>
      <c r="FK213" s="432">
        <f t="shared" si="323"/>
        <v>0</v>
      </c>
      <c r="FL213" s="432">
        <f t="shared" si="324"/>
        <v>0</v>
      </c>
      <c r="FM213" s="432">
        <f t="shared" si="325"/>
        <v>0</v>
      </c>
      <c r="FN213" s="463">
        <f t="shared" si="326"/>
        <v>0</v>
      </c>
      <c r="FO213" s="462">
        <f>'PTRM input'!U307</f>
        <v>0</v>
      </c>
      <c r="FP213" s="432">
        <f t="shared" si="327"/>
        <v>0</v>
      </c>
      <c r="FQ213" s="432">
        <f t="shared" si="328"/>
        <v>0</v>
      </c>
      <c r="FR213" s="432">
        <f t="shared" si="329"/>
        <v>0</v>
      </c>
      <c r="FS213" s="432">
        <f t="shared" si="330"/>
        <v>0</v>
      </c>
      <c r="FT213" s="463">
        <f t="shared" si="331"/>
        <v>0</v>
      </c>
      <c r="FU213" s="462">
        <f t="shared" si="332"/>
        <v>0</v>
      </c>
      <c r="FV213" s="432">
        <f t="shared" si="333"/>
        <v>0</v>
      </c>
      <c r="FW213" s="432">
        <f t="shared" si="334"/>
        <v>0</v>
      </c>
      <c r="FX213" s="432">
        <f t="shared" si="335"/>
        <v>0</v>
      </c>
      <c r="FY213" s="463">
        <f t="shared" si="336"/>
        <v>0</v>
      </c>
      <c r="FZ213" s="462">
        <f>'PTRM input'!V307</f>
        <v>0</v>
      </c>
      <c r="GA213" s="432">
        <f t="shared" si="337"/>
        <v>0</v>
      </c>
      <c r="GB213" s="432">
        <f t="shared" si="338"/>
        <v>0</v>
      </c>
      <c r="GC213" s="432">
        <f t="shared" si="339"/>
        <v>0</v>
      </c>
      <c r="GD213" s="432">
        <f t="shared" si="340"/>
        <v>0</v>
      </c>
      <c r="GE213" s="463">
        <f t="shared" si="341"/>
        <v>0</v>
      </c>
      <c r="GF213" s="462">
        <f t="shared" si="342"/>
        <v>0</v>
      </c>
      <c r="GG213" s="432">
        <f t="shared" si="343"/>
        <v>0</v>
      </c>
      <c r="GH213" s="432">
        <f t="shared" si="344"/>
        <v>0</v>
      </c>
      <c r="GI213" s="432">
        <f t="shared" si="345"/>
        <v>0</v>
      </c>
      <c r="GJ213" s="463">
        <f t="shared" si="346"/>
        <v>0</v>
      </c>
    </row>
    <row r="214" spans="1:192" s="4" customFormat="1" outlineLevel="1">
      <c r="A214" s="764"/>
      <c r="B214" s="764"/>
      <c r="C214" s="764"/>
      <c r="D214" s="764"/>
      <c r="E214" s="748" t="str">
        <f t="shared" si="347"/>
        <v>Non-Residential Two Rate 7d</v>
      </c>
      <c r="F214" s="462">
        <f>'PTRM input'!F308</f>
        <v>134.84549999999999</v>
      </c>
      <c r="G214" s="432">
        <f t="shared" si="348"/>
        <v>138.01369131570974</v>
      </c>
      <c r="H214" s="432">
        <f t="shared" si="178"/>
        <v>141.25631919929114</v>
      </c>
      <c r="I214" s="432">
        <f t="shared" si="179"/>
        <v>144.57513253586018</v>
      </c>
      <c r="J214" s="432">
        <f t="shared" si="180"/>
        <v>147.97192130054049</v>
      </c>
      <c r="K214" s="463">
        <f t="shared" si="181"/>
        <v>151.44851752387208</v>
      </c>
      <c r="L214" s="462">
        <f t="shared" si="182"/>
        <v>155.00679627990212</v>
      </c>
      <c r="M214" s="432">
        <f t="shared" si="183"/>
        <v>158.64867669749097</v>
      </c>
      <c r="N214" s="432">
        <f t="shared" si="184"/>
        <v>162.37612299537881</v>
      </c>
      <c r="O214" s="432">
        <f t="shared" si="185"/>
        <v>166.19114554157113</v>
      </c>
      <c r="P214" s="463">
        <f t="shared" si="186"/>
        <v>170.09580193761445</v>
      </c>
      <c r="Q214" s="462">
        <f>'PTRM input'!G308</f>
        <v>0</v>
      </c>
      <c r="R214" s="432">
        <f t="shared" si="187"/>
        <v>0</v>
      </c>
      <c r="S214" s="432">
        <f t="shared" si="188"/>
        <v>0</v>
      </c>
      <c r="T214" s="432">
        <f t="shared" si="189"/>
        <v>0</v>
      </c>
      <c r="U214" s="432">
        <f t="shared" si="190"/>
        <v>0</v>
      </c>
      <c r="V214" s="463">
        <f t="shared" si="191"/>
        <v>0</v>
      </c>
      <c r="W214" s="462">
        <f t="shared" si="192"/>
        <v>0</v>
      </c>
      <c r="X214" s="432">
        <f t="shared" si="193"/>
        <v>0</v>
      </c>
      <c r="Y214" s="432">
        <f t="shared" si="194"/>
        <v>0</v>
      </c>
      <c r="Z214" s="432">
        <f t="shared" si="195"/>
        <v>0</v>
      </c>
      <c r="AA214" s="463">
        <f t="shared" si="196"/>
        <v>0</v>
      </c>
      <c r="AB214" s="462">
        <f>'PTRM input'!H308</f>
        <v>0</v>
      </c>
      <c r="AC214" s="432">
        <f t="shared" si="197"/>
        <v>0</v>
      </c>
      <c r="AD214" s="432">
        <f t="shared" si="198"/>
        <v>0</v>
      </c>
      <c r="AE214" s="432">
        <f t="shared" si="199"/>
        <v>0</v>
      </c>
      <c r="AF214" s="432">
        <f t="shared" si="200"/>
        <v>0</v>
      </c>
      <c r="AG214" s="463">
        <f t="shared" si="201"/>
        <v>0</v>
      </c>
      <c r="AH214" s="462">
        <f t="shared" si="202"/>
        <v>0</v>
      </c>
      <c r="AI214" s="432">
        <f t="shared" si="203"/>
        <v>0</v>
      </c>
      <c r="AJ214" s="432">
        <f t="shared" si="204"/>
        <v>0</v>
      </c>
      <c r="AK214" s="432">
        <f t="shared" si="205"/>
        <v>0</v>
      </c>
      <c r="AL214" s="463">
        <f t="shared" si="206"/>
        <v>0</v>
      </c>
      <c r="AM214" s="462">
        <f>'PTRM input'!I308</f>
        <v>4.7183999999999999</v>
      </c>
      <c r="AN214" s="432">
        <f t="shared" si="207"/>
        <v>4.8292586782951226</v>
      </c>
      <c r="AO214" s="432">
        <f t="shared" si="208"/>
        <v>4.9427219781893763</v>
      </c>
      <c r="AP214" s="432">
        <f t="shared" si="209"/>
        <v>5.0588510951956343</v>
      </c>
      <c r="AQ214" s="432">
        <f t="shared" si="210"/>
        <v>5.1777086626136617</v>
      </c>
      <c r="AR214" s="463">
        <f t="shared" si="211"/>
        <v>5.2993587853108801</v>
      </c>
      <c r="AS214" s="462">
        <f t="shared" si="212"/>
        <v>5.4238670742968091</v>
      </c>
      <c r="AT214" s="432">
        <f t="shared" si="213"/>
        <v>5.5513006821098339</v>
      </c>
      <c r="AU214" s="432">
        <f t="shared" si="214"/>
        <v>5.6817283390353817</v>
      </c>
      <c r="AV214" s="432">
        <f t="shared" si="215"/>
        <v>5.8152203901750479</v>
      </c>
      <c r="AW214" s="463">
        <f t="shared" si="216"/>
        <v>5.9518488333866557</v>
      </c>
      <c r="AX214" s="462">
        <f>'PTRM input'!J308</f>
        <v>5.1273</v>
      </c>
      <c r="AY214" s="432">
        <f t="shared" si="217"/>
        <v>5.2477657725548026</v>
      </c>
      <c r="AZ214" s="432">
        <f t="shared" si="218"/>
        <v>5.3710618851242771</v>
      </c>
      <c r="BA214" s="432">
        <f t="shared" si="219"/>
        <v>5.4972548364692635</v>
      </c>
      <c r="BB214" s="432">
        <f t="shared" si="220"/>
        <v>5.6264126877371616</v>
      </c>
      <c r="BC214" s="463">
        <f t="shared" si="221"/>
        <v>5.7586050991701576</v>
      </c>
      <c r="BD214" s="462">
        <f t="shared" si="222"/>
        <v>5.8939033676759127</v>
      </c>
      <c r="BE214" s="432">
        <f t="shared" si="223"/>
        <v>6.0323804652809745</v>
      </c>
      <c r="BF214" s="432">
        <f t="shared" si="224"/>
        <v>6.1741110784876474</v>
      </c>
      <c r="BG214" s="432">
        <f t="shared" si="225"/>
        <v>6.319171648555554</v>
      </c>
      <c r="BH214" s="463">
        <f t="shared" si="226"/>
        <v>6.4676404127296125</v>
      </c>
      <c r="BI214" s="462">
        <f>'PTRM input'!K308</f>
        <v>5.8840000000000003</v>
      </c>
      <c r="BJ214" s="432">
        <f t="shared" si="227"/>
        <v>6.0222444182537513</v>
      </c>
      <c r="BK214" s="432">
        <f t="shared" si="228"/>
        <v>6.163736885314151</v>
      </c>
      <c r="BL214" s="432">
        <f t="shared" si="229"/>
        <v>6.3085537139986245</v>
      </c>
      <c r="BM214" s="432">
        <f t="shared" si="230"/>
        <v>6.4567730100921459</v>
      </c>
      <c r="BN214" s="463">
        <f t="shared" si="231"/>
        <v>6.6084747144729601</v>
      </c>
      <c r="BO214" s="462">
        <f t="shared" si="232"/>
        <v>6.7637406462280483</v>
      </c>
      <c r="BP214" s="432">
        <f t="shared" si="233"/>
        <v>6.9226545467815912</v>
      </c>
      <c r="BQ214" s="432">
        <f t="shared" si="234"/>
        <v>7.0853021250602293</v>
      </c>
      <c r="BR214" s="432">
        <f t="shared" si="235"/>
        <v>7.2517711037194781</v>
      </c>
      <c r="BS214" s="463">
        <f t="shared" si="236"/>
        <v>7.4221512664562326</v>
      </c>
      <c r="BT214" s="462">
        <f>'PTRM input'!L308</f>
        <v>16.795100000000001</v>
      </c>
      <c r="BU214" s="432">
        <f t="shared" si="237"/>
        <v>17.18970041281672</v>
      </c>
      <c r="BV214" s="432">
        <f t="shared" si="238"/>
        <v>17.59357195148533</v>
      </c>
      <c r="BW214" s="432">
        <f t="shared" si="239"/>
        <v>18.006932440852871</v>
      </c>
      <c r="BX214" s="432">
        <f t="shared" si="240"/>
        <v>18.430004823555166</v>
      </c>
      <c r="BY214" s="463">
        <f t="shared" si="241"/>
        <v>18.863017280259143</v>
      </c>
      <c r="BZ214" s="462">
        <f t="shared" si="242"/>
        <v>19.306203352730229</v>
      </c>
      <c r="CA214" s="432">
        <f t="shared" si="243"/>
        <v>19.75980206979121</v>
      </c>
      <c r="CB214" s="432">
        <f t="shared" si="244"/>
        <v>20.224058076240489</v>
      </c>
      <c r="CC214" s="432">
        <f t="shared" si="245"/>
        <v>20.699221764799283</v>
      </c>
      <c r="CD214" s="463">
        <f t="shared" si="246"/>
        <v>21.185549411158913</v>
      </c>
      <c r="CE214" s="462">
        <f>'PTRM input'!M308</f>
        <v>0.59770000000000001</v>
      </c>
      <c r="CF214" s="432">
        <f t="shared" si="247"/>
        <v>0.61174294506972593</v>
      </c>
      <c r="CG214" s="432">
        <f t="shared" si="248"/>
        <v>0.62611582874783622</v>
      </c>
      <c r="CH214" s="432">
        <f t="shared" si="249"/>
        <v>0.64082640293286508</v>
      </c>
      <c r="CI214" s="432">
        <f t="shared" si="250"/>
        <v>0.65588260165398982</v>
      </c>
      <c r="CJ214" s="463">
        <f t="shared" si="251"/>
        <v>0.67129254535018501</v>
      </c>
      <c r="CK214" s="462">
        <f t="shared" si="252"/>
        <v>0.68706454524991578</v>
      </c>
      <c r="CL214" s="432">
        <f t="shared" si="253"/>
        <v>0.70320710785373164</v>
      </c>
      <c r="CM214" s="432">
        <f t="shared" si="254"/>
        <v>0.71972893952217865</v>
      </c>
      <c r="CN214" s="432">
        <f t="shared" si="255"/>
        <v>0.73663895117150446</v>
      </c>
      <c r="CO214" s="463">
        <f t="shared" si="256"/>
        <v>0.75394626307968904</v>
      </c>
      <c r="CP214" s="462">
        <f>'PTRM input'!N308</f>
        <v>0</v>
      </c>
      <c r="CQ214" s="432">
        <f t="shared" si="257"/>
        <v>0</v>
      </c>
      <c r="CR214" s="432">
        <f t="shared" si="258"/>
        <v>0</v>
      </c>
      <c r="CS214" s="432">
        <f t="shared" si="259"/>
        <v>0</v>
      </c>
      <c r="CT214" s="432">
        <f t="shared" si="260"/>
        <v>0</v>
      </c>
      <c r="CU214" s="463">
        <f t="shared" si="261"/>
        <v>0</v>
      </c>
      <c r="CV214" s="462">
        <f t="shared" si="262"/>
        <v>0</v>
      </c>
      <c r="CW214" s="432">
        <f t="shared" si="263"/>
        <v>0</v>
      </c>
      <c r="CX214" s="432">
        <f t="shared" si="264"/>
        <v>0</v>
      </c>
      <c r="CY214" s="432">
        <f t="shared" si="265"/>
        <v>0</v>
      </c>
      <c r="CZ214" s="463">
        <f t="shared" si="266"/>
        <v>0</v>
      </c>
      <c r="DA214" s="462">
        <f>'PTRM input'!O308</f>
        <v>0</v>
      </c>
      <c r="DB214" s="432">
        <f t="shared" si="267"/>
        <v>0</v>
      </c>
      <c r="DC214" s="432">
        <f t="shared" si="268"/>
        <v>0</v>
      </c>
      <c r="DD214" s="432">
        <f t="shared" si="269"/>
        <v>0</v>
      </c>
      <c r="DE214" s="432">
        <f t="shared" si="270"/>
        <v>0</v>
      </c>
      <c r="DF214" s="463">
        <f t="shared" si="271"/>
        <v>0</v>
      </c>
      <c r="DG214" s="462">
        <f t="shared" si="272"/>
        <v>0</v>
      </c>
      <c r="DH214" s="432">
        <f t="shared" si="273"/>
        <v>0</v>
      </c>
      <c r="DI214" s="432">
        <f t="shared" si="274"/>
        <v>0</v>
      </c>
      <c r="DJ214" s="432">
        <f t="shared" si="275"/>
        <v>0</v>
      </c>
      <c r="DK214" s="463">
        <f t="shared" si="276"/>
        <v>0</v>
      </c>
      <c r="DL214" s="462">
        <f>'PTRM input'!P308</f>
        <v>0</v>
      </c>
      <c r="DM214" s="432">
        <f t="shared" si="277"/>
        <v>0</v>
      </c>
      <c r="DN214" s="432">
        <f t="shared" si="278"/>
        <v>0</v>
      </c>
      <c r="DO214" s="432">
        <f t="shared" si="279"/>
        <v>0</v>
      </c>
      <c r="DP214" s="432">
        <f t="shared" si="280"/>
        <v>0</v>
      </c>
      <c r="DQ214" s="463">
        <f t="shared" si="281"/>
        <v>0</v>
      </c>
      <c r="DR214" s="462">
        <f t="shared" si="282"/>
        <v>0</v>
      </c>
      <c r="DS214" s="432">
        <f t="shared" si="283"/>
        <v>0</v>
      </c>
      <c r="DT214" s="432">
        <f t="shared" si="284"/>
        <v>0</v>
      </c>
      <c r="DU214" s="432">
        <f t="shared" si="285"/>
        <v>0</v>
      </c>
      <c r="DV214" s="463">
        <f t="shared" si="286"/>
        <v>0</v>
      </c>
      <c r="DW214" s="462">
        <f>'PTRM input'!Q308</f>
        <v>0</v>
      </c>
      <c r="DX214" s="432">
        <f t="shared" si="287"/>
        <v>0</v>
      </c>
      <c r="DY214" s="432">
        <f t="shared" si="288"/>
        <v>0</v>
      </c>
      <c r="DZ214" s="432">
        <f t="shared" si="289"/>
        <v>0</v>
      </c>
      <c r="EA214" s="432">
        <f t="shared" si="290"/>
        <v>0</v>
      </c>
      <c r="EB214" s="463">
        <f t="shared" si="291"/>
        <v>0</v>
      </c>
      <c r="EC214" s="462">
        <f t="shared" si="292"/>
        <v>0</v>
      </c>
      <c r="ED214" s="432">
        <f t="shared" si="293"/>
        <v>0</v>
      </c>
      <c r="EE214" s="432">
        <f t="shared" si="294"/>
        <v>0</v>
      </c>
      <c r="EF214" s="432">
        <f t="shared" si="295"/>
        <v>0</v>
      </c>
      <c r="EG214" s="463">
        <f t="shared" si="296"/>
        <v>0</v>
      </c>
      <c r="EH214" s="462">
        <f>'PTRM input'!R308</f>
        <v>0</v>
      </c>
      <c r="EI214" s="432">
        <f t="shared" si="297"/>
        <v>0</v>
      </c>
      <c r="EJ214" s="432">
        <f t="shared" si="298"/>
        <v>0</v>
      </c>
      <c r="EK214" s="432">
        <f t="shared" si="299"/>
        <v>0</v>
      </c>
      <c r="EL214" s="432">
        <f t="shared" si="300"/>
        <v>0</v>
      </c>
      <c r="EM214" s="463">
        <f t="shared" si="301"/>
        <v>0</v>
      </c>
      <c r="EN214" s="462">
        <f t="shared" si="302"/>
        <v>0</v>
      </c>
      <c r="EO214" s="432">
        <f t="shared" si="303"/>
        <v>0</v>
      </c>
      <c r="EP214" s="432">
        <f t="shared" si="304"/>
        <v>0</v>
      </c>
      <c r="EQ214" s="432">
        <f t="shared" si="305"/>
        <v>0</v>
      </c>
      <c r="ER214" s="463">
        <f t="shared" si="306"/>
        <v>0</v>
      </c>
      <c r="ES214" s="462">
        <f>'PTRM input'!S308</f>
        <v>0</v>
      </c>
      <c r="ET214" s="432">
        <f t="shared" si="307"/>
        <v>0</v>
      </c>
      <c r="EU214" s="432">
        <f t="shared" si="308"/>
        <v>0</v>
      </c>
      <c r="EV214" s="432">
        <f t="shared" si="309"/>
        <v>0</v>
      </c>
      <c r="EW214" s="432">
        <f t="shared" si="310"/>
        <v>0</v>
      </c>
      <c r="EX214" s="463">
        <f t="shared" si="311"/>
        <v>0</v>
      </c>
      <c r="EY214" s="462">
        <f t="shared" si="312"/>
        <v>0</v>
      </c>
      <c r="EZ214" s="432">
        <f t="shared" si="313"/>
        <v>0</v>
      </c>
      <c r="FA214" s="432">
        <f t="shared" si="314"/>
        <v>0</v>
      </c>
      <c r="FB214" s="432">
        <f t="shared" si="315"/>
        <v>0</v>
      </c>
      <c r="FC214" s="463">
        <f t="shared" si="316"/>
        <v>0</v>
      </c>
      <c r="FD214" s="462">
        <f>'PTRM input'!T308</f>
        <v>0</v>
      </c>
      <c r="FE214" s="432">
        <f t="shared" si="317"/>
        <v>0</v>
      </c>
      <c r="FF214" s="432">
        <f t="shared" si="318"/>
        <v>0</v>
      </c>
      <c r="FG214" s="432">
        <f t="shared" si="319"/>
        <v>0</v>
      </c>
      <c r="FH214" s="432">
        <f t="shared" si="320"/>
        <v>0</v>
      </c>
      <c r="FI214" s="463">
        <f t="shared" si="321"/>
        <v>0</v>
      </c>
      <c r="FJ214" s="462">
        <f t="shared" si="322"/>
        <v>0</v>
      </c>
      <c r="FK214" s="432">
        <f t="shared" si="323"/>
        <v>0</v>
      </c>
      <c r="FL214" s="432">
        <f t="shared" si="324"/>
        <v>0</v>
      </c>
      <c r="FM214" s="432">
        <f t="shared" si="325"/>
        <v>0</v>
      </c>
      <c r="FN214" s="463">
        <f t="shared" si="326"/>
        <v>0</v>
      </c>
      <c r="FO214" s="462">
        <f>'PTRM input'!U308</f>
        <v>0</v>
      </c>
      <c r="FP214" s="432">
        <f t="shared" si="327"/>
        <v>0</v>
      </c>
      <c r="FQ214" s="432">
        <f t="shared" si="328"/>
        <v>0</v>
      </c>
      <c r="FR214" s="432">
        <f t="shared" si="329"/>
        <v>0</v>
      </c>
      <c r="FS214" s="432">
        <f t="shared" si="330"/>
        <v>0</v>
      </c>
      <c r="FT214" s="463">
        <f t="shared" si="331"/>
        <v>0</v>
      </c>
      <c r="FU214" s="462">
        <f t="shared" si="332"/>
        <v>0</v>
      </c>
      <c r="FV214" s="432">
        <f t="shared" si="333"/>
        <v>0</v>
      </c>
      <c r="FW214" s="432">
        <f t="shared" si="334"/>
        <v>0</v>
      </c>
      <c r="FX214" s="432">
        <f t="shared" si="335"/>
        <v>0</v>
      </c>
      <c r="FY214" s="463">
        <f t="shared" si="336"/>
        <v>0</v>
      </c>
      <c r="FZ214" s="462">
        <f>'PTRM input'!V308</f>
        <v>0</v>
      </c>
      <c r="GA214" s="432">
        <f t="shared" si="337"/>
        <v>0</v>
      </c>
      <c r="GB214" s="432">
        <f t="shared" si="338"/>
        <v>0</v>
      </c>
      <c r="GC214" s="432">
        <f t="shared" si="339"/>
        <v>0</v>
      </c>
      <c r="GD214" s="432">
        <f t="shared" si="340"/>
        <v>0</v>
      </c>
      <c r="GE214" s="463">
        <f t="shared" si="341"/>
        <v>0</v>
      </c>
      <c r="GF214" s="462">
        <f t="shared" si="342"/>
        <v>0</v>
      </c>
      <c r="GG214" s="432">
        <f t="shared" si="343"/>
        <v>0</v>
      </c>
      <c r="GH214" s="432">
        <f t="shared" si="344"/>
        <v>0</v>
      </c>
      <c r="GI214" s="432">
        <f t="shared" si="345"/>
        <v>0</v>
      </c>
      <c r="GJ214" s="463">
        <f t="shared" si="346"/>
        <v>0</v>
      </c>
    </row>
    <row r="215" spans="1:192" s="4" customFormat="1" outlineLevel="1">
      <c r="A215" s="764"/>
      <c r="B215" s="764"/>
      <c r="C215" s="764"/>
      <c r="D215" s="764"/>
      <c r="E215" s="748" t="str">
        <f t="shared" si="347"/>
        <v>New Tariff  1</v>
      </c>
      <c r="F215" s="462">
        <f>'PTRM input'!F309</f>
        <v>0</v>
      </c>
      <c r="G215" s="432">
        <f t="shared" si="348"/>
        <v>0</v>
      </c>
      <c r="H215" s="432">
        <f t="shared" si="178"/>
        <v>0</v>
      </c>
      <c r="I215" s="432">
        <f t="shared" si="179"/>
        <v>0</v>
      </c>
      <c r="J215" s="432">
        <f t="shared" si="180"/>
        <v>0</v>
      </c>
      <c r="K215" s="463">
        <f t="shared" si="181"/>
        <v>0</v>
      </c>
      <c r="L215" s="462">
        <f t="shared" si="182"/>
        <v>0</v>
      </c>
      <c r="M215" s="432">
        <f t="shared" si="183"/>
        <v>0</v>
      </c>
      <c r="N215" s="432">
        <f t="shared" si="184"/>
        <v>0</v>
      </c>
      <c r="O215" s="432">
        <f t="shared" si="185"/>
        <v>0</v>
      </c>
      <c r="P215" s="463">
        <f t="shared" si="186"/>
        <v>0</v>
      </c>
      <c r="Q215" s="462">
        <f>'PTRM input'!G309</f>
        <v>0</v>
      </c>
      <c r="R215" s="432">
        <f t="shared" si="187"/>
        <v>0</v>
      </c>
      <c r="S215" s="432">
        <f t="shared" si="188"/>
        <v>0</v>
      </c>
      <c r="T215" s="432">
        <f t="shared" si="189"/>
        <v>0</v>
      </c>
      <c r="U215" s="432">
        <f t="shared" si="190"/>
        <v>0</v>
      </c>
      <c r="V215" s="463">
        <f t="shared" si="191"/>
        <v>0</v>
      </c>
      <c r="W215" s="462">
        <f t="shared" si="192"/>
        <v>0</v>
      </c>
      <c r="X215" s="432">
        <f t="shared" si="193"/>
        <v>0</v>
      </c>
      <c r="Y215" s="432">
        <f t="shared" si="194"/>
        <v>0</v>
      </c>
      <c r="Z215" s="432">
        <f t="shared" si="195"/>
        <v>0</v>
      </c>
      <c r="AA215" s="463">
        <f t="shared" si="196"/>
        <v>0</v>
      </c>
      <c r="AB215" s="462">
        <f>'PTRM input'!H309</f>
        <v>0</v>
      </c>
      <c r="AC215" s="432">
        <f t="shared" si="197"/>
        <v>0</v>
      </c>
      <c r="AD215" s="432">
        <f t="shared" si="198"/>
        <v>0</v>
      </c>
      <c r="AE215" s="432">
        <f t="shared" si="199"/>
        <v>0</v>
      </c>
      <c r="AF215" s="432">
        <f t="shared" si="200"/>
        <v>0</v>
      </c>
      <c r="AG215" s="463">
        <f t="shared" si="201"/>
        <v>0</v>
      </c>
      <c r="AH215" s="462">
        <f t="shared" si="202"/>
        <v>0</v>
      </c>
      <c r="AI215" s="432">
        <f t="shared" si="203"/>
        <v>0</v>
      </c>
      <c r="AJ215" s="432">
        <f t="shared" si="204"/>
        <v>0</v>
      </c>
      <c r="AK215" s="432">
        <f t="shared" si="205"/>
        <v>0</v>
      </c>
      <c r="AL215" s="463">
        <f t="shared" si="206"/>
        <v>0</v>
      </c>
      <c r="AM215" s="462">
        <f>'PTRM input'!I309</f>
        <v>0</v>
      </c>
      <c r="AN215" s="432">
        <f t="shared" si="207"/>
        <v>0</v>
      </c>
      <c r="AO215" s="432">
        <f t="shared" si="208"/>
        <v>0</v>
      </c>
      <c r="AP215" s="432">
        <f t="shared" si="209"/>
        <v>0</v>
      </c>
      <c r="AQ215" s="432">
        <f t="shared" si="210"/>
        <v>0</v>
      </c>
      <c r="AR215" s="463">
        <f t="shared" si="211"/>
        <v>0</v>
      </c>
      <c r="AS215" s="462">
        <f t="shared" si="212"/>
        <v>0</v>
      </c>
      <c r="AT215" s="432">
        <f t="shared" si="213"/>
        <v>0</v>
      </c>
      <c r="AU215" s="432">
        <f t="shared" si="214"/>
        <v>0</v>
      </c>
      <c r="AV215" s="432">
        <f t="shared" si="215"/>
        <v>0</v>
      </c>
      <c r="AW215" s="463">
        <f t="shared" si="216"/>
        <v>0</v>
      </c>
      <c r="AX215" s="462">
        <f>'PTRM input'!J309</f>
        <v>0</v>
      </c>
      <c r="AY215" s="432">
        <f t="shared" si="217"/>
        <v>0</v>
      </c>
      <c r="AZ215" s="432">
        <f t="shared" si="218"/>
        <v>0</v>
      </c>
      <c r="BA215" s="432">
        <f t="shared" si="219"/>
        <v>0</v>
      </c>
      <c r="BB215" s="432">
        <f t="shared" si="220"/>
        <v>0</v>
      </c>
      <c r="BC215" s="463">
        <f t="shared" si="221"/>
        <v>0</v>
      </c>
      <c r="BD215" s="462">
        <f t="shared" si="222"/>
        <v>0</v>
      </c>
      <c r="BE215" s="432">
        <f t="shared" si="223"/>
        <v>0</v>
      </c>
      <c r="BF215" s="432">
        <f t="shared" si="224"/>
        <v>0</v>
      </c>
      <c r="BG215" s="432">
        <f t="shared" si="225"/>
        <v>0</v>
      </c>
      <c r="BH215" s="463">
        <f t="shared" si="226"/>
        <v>0</v>
      </c>
      <c r="BI215" s="462">
        <f>'PTRM input'!K309</f>
        <v>0</v>
      </c>
      <c r="BJ215" s="432">
        <f t="shared" si="227"/>
        <v>0</v>
      </c>
      <c r="BK215" s="432">
        <f t="shared" si="228"/>
        <v>0</v>
      </c>
      <c r="BL215" s="432">
        <f t="shared" si="229"/>
        <v>0</v>
      </c>
      <c r="BM215" s="432">
        <f t="shared" si="230"/>
        <v>0</v>
      </c>
      <c r="BN215" s="463">
        <f t="shared" si="231"/>
        <v>0</v>
      </c>
      <c r="BO215" s="462">
        <f t="shared" si="232"/>
        <v>0</v>
      </c>
      <c r="BP215" s="432">
        <f t="shared" si="233"/>
        <v>0</v>
      </c>
      <c r="BQ215" s="432">
        <f t="shared" si="234"/>
        <v>0</v>
      </c>
      <c r="BR215" s="432">
        <f t="shared" si="235"/>
        <v>0</v>
      </c>
      <c r="BS215" s="463">
        <f t="shared" si="236"/>
        <v>0</v>
      </c>
      <c r="BT215" s="462">
        <f>'PTRM input'!L309</f>
        <v>0</v>
      </c>
      <c r="BU215" s="432">
        <f t="shared" si="237"/>
        <v>0</v>
      </c>
      <c r="BV215" s="432">
        <f t="shared" si="238"/>
        <v>0</v>
      </c>
      <c r="BW215" s="432">
        <f t="shared" si="239"/>
        <v>0</v>
      </c>
      <c r="BX215" s="432">
        <f t="shared" si="240"/>
        <v>0</v>
      </c>
      <c r="BY215" s="463">
        <f t="shared" si="241"/>
        <v>0</v>
      </c>
      <c r="BZ215" s="462">
        <f t="shared" si="242"/>
        <v>0</v>
      </c>
      <c r="CA215" s="432">
        <f t="shared" si="243"/>
        <v>0</v>
      </c>
      <c r="CB215" s="432">
        <f t="shared" si="244"/>
        <v>0</v>
      </c>
      <c r="CC215" s="432">
        <f t="shared" si="245"/>
        <v>0</v>
      </c>
      <c r="CD215" s="463">
        <f t="shared" si="246"/>
        <v>0</v>
      </c>
      <c r="CE215" s="462">
        <f>'PTRM input'!M309</f>
        <v>0</v>
      </c>
      <c r="CF215" s="432">
        <f t="shared" si="247"/>
        <v>0</v>
      </c>
      <c r="CG215" s="432">
        <f t="shared" si="248"/>
        <v>0</v>
      </c>
      <c r="CH215" s="432">
        <f t="shared" si="249"/>
        <v>0</v>
      </c>
      <c r="CI215" s="432">
        <f t="shared" si="250"/>
        <v>0</v>
      </c>
      <c r="CJ215" s="463">
        <f t="shared" si="251"/>
        <v>0</v>
      </c>
      <c r="CK215" s="462">
        <f t="shared" si="252"/>
        <v>0</v>
      </c>
      <c r="CL215" s="432">
        <f t="shared" si="253"/>
        <v>0</v>
      </c>
      <c r="CM215" s="432">
        <f t="shared" si="254"/>
        <v>0</v>
      </c>
      <c r="CN215" s="432">
        <f t="shared" si="255"/>
        <v>0</v>
      </c>
      <c r="CO215" s="463">
        <f t="shared" si="256"/>
        <v>0</v>
      </c>
      <c r="CP215" s="462">
        <f>'PTRM input'!N309</f>
        <v>0</v>
      </c>
      <c r="CQ215" s="432">
        <f t="shared" si="257"/>
        <v>0</v>
      </c>
      <c r="CR215" s="432">
        <f t="shared" si="258"/>
        <v>0</v>
      </c>
      <c r="CS215" s="432">
        <f t="shared" si="259"/>
        <v>0</v>
      </c>
      <c r="CT215" s="432">
        <f t="shared" si="260"/>
        <v>0</v>
      </c>
      <c r="CU215" s="463">
        <f t="shared" si="261"/>
        <v>0</v>
      </c>
      <c r="CV215" s="462">
        <f t="shared" si="262"/>
        <v>0</v>
      </c>
      <c r="CW215" s="432">
        <f t="shared" si="263"/>
        <v>0</v>
      </c>
      <c r="CX215" s="432">
        <f t="shared" si="264"/>
        <v>0</v>
      </c>
      <c r="CY215" s="432">
        <f t="shared" si="265"/>
        <v>0</v>
      </c>
      <c r="CZ215" s="463">
        <f t="shared" si="266"/>
        <v>0</v>
      </c>
      <c r="DA215" s="462">
        <f>'PTRM input'!O309</f>
        <v>0</v>
      </c>
      <c r="DB215" s="432">
        <f t="shared" si="267"/>
        <v>0</v>
      </c>
      <c r="DC215" s="432">
        <f t="shared" si="268"/>
        <v>0</v>
      </c>
      <c r="DD215" s="432">
        <f t="shared" si="269"/>
        <v>0</v>
      </c>
      <c r="DE215" s="432">
        <f t="shared" si="270"/>
        <v>0</v>
      </c>
      <c r="DF215" s="463">
        <f t="shared" si="271"/>
        <v>0</v>
      </c>
      <c r="DG215" s="462">
        <f t="shared" si="272"/>
        <v>0</v>
      </c>
      <c r="DH215" s="432">
        <f t="shared" si="273"/>
        <v>0</v>
      </c>
      <c r="DI215" s="432">
        <f t="shared" si="274"/>
        <v>0</v>
      </c>
      <c r="DJ215" s="432">
        <f t="shared" si="275"/>
        <v>0</v>
      </c>
      <c r="DK215" s="463">
        <f t="shared" si="276"/>
        <v>0</v>
      </c>
      <c r="DL215" s="462">
        <f>'PTRM input'!P309</f>
        <v>0</v>
      </c>
      <c r="DM215" s="432">
        <f t="shared" si="277"/>
        <v>0</v>
      </c>
      <c r="DN215" s="432">
        <f t="shared" si="278"/>
        <v>0</v>
      </c>
      <c r="DO215" s="432">
        <f t="shared" si="279"/>
        <v>0</v>
      </c>
      <c r="DP215" s="432">
        <f t="shared" si="280"/>
        <v>0</v>
      </c>
      <c r="DQ215" s="463">
        <f t="shared" si="281"/>
        <v>0</v>
      </c>
      <c r="DR215" s="462">
        <f t="shared" si="282"/>
        <v>0</v>
      </c>
      <c r="DS215" s="432">
        <f t="shared" si="283"/>
        <v>0</v>
      </c>
      <c r="DT215" s="432">
        <f t="shared" si="284"/>
        <v>0</v>
      </c>
      <c r="DU215" s="432">
        <f t="shared" si="285"/>
        <v>0</v>
      </c>
      <c r="DV215" s="463">
        <f t="shared" si="286"/>
        <v>0</v>
      </c>
      <c r="DW215" s="462">
        <f>'PTRM input'!Q309</f>
        <v>0</v>
      </c>
      <c r="DX215" s="432">
        <f t="shared" si="287"/>
        <v>0</v>
      </c>
      <c r="DY215" s="432">
        <f t="shared" si="288"/>
        <v>0</v>
      </c>
      <c r="DZ215" s="432">
        <f t="shared" si="289"/>
        <v>0</v>
      </c>
      <c r="EA215" s="432">
        <f t="shared" si="290"/>
        <v>0</v>
      </c>
      <c r="EB215" s="463">
        <f t="shared" si="291"/>
        <v>0</v>
      </c>
      <c r="EC215" s="462">
        <f t="shared" si="292"/>
        <v>0</v>
      </c>
      <c r="ED215" s="432">
        <f t="shared" si="293"/>
        <v>0</v>
      </c>
      <c r="EE215" s="432">
        <f t="shared" si="294"/>
        <v>0</v>
      </c>
      <c r="EF215" s="432">
        <f t="shared" si="295"/>
        <v>0</v>
      </c>
      <c r="EG215" s="463">
        <f t="shared" si="296"/>
        <v>0</v>
      </c>
      <c r="EH215" s="462">
        <f>'PTRM input'!R309</f>
        <v>0</v>
      </c>
      <c r="EI215" s="432">
        <f t="shared" si="297"/>
        <v>0</v>
      </c>
      <c r="EJ215" s="432">
        <f t="shared" si="298"/>
        <v>0</v>
      </c>
      <c r="EK215" s="432">
        <f t="shared" si="299"/>
        <v>0</v>
      </c>
      <c r="EL215" s="432">
        <f t="shared" si="300"/>
        <v>0</v>
      </c>
      <c r="EM215" s="463">
        <f t="shared" si="301"/>
        <v>0</v>
      </c>
      <c r="EN215" s="462">
        <f t="shared" si="302"/>
        <v>0</v>
      </c>
      <c r="EO215" s="432">
        <f t="shared" si="303"/>
        <v>0</v>
      </c>
      <c r="EP215" s="432">
        <f t="shared" si="304"/>
        <v>0</v>
      </c>
      <c r="EQ215" s="432">
        <f t="shared" si="305"/>
        <v>0</v>
      </c>
      <c r="ER215" s="463">
        <f t="shared" si="306"/>
        <v>0</v>
      </c>
      <c r="ES215" s="462">
        <f>'PTRM input'!S309</f>
        <v>0</v>
      </c>
      <c r="ET215" s="432">
        <f t="shared" si="307"/>
        <v>0</v>
      </c>
      <c r="EU215" s="432">
        <f t="shared" si="308"/>
        <v>0</v>
      </c>
      <c r="EV215" s="432">
        <f t="shared" si="309"/>
        <v>0</v>
      </c>
      <c r="EW215" s="432">
        <f t="shared" si="310"/>
        <v>0</v>
      </c>
      <c r="EX215" s="463">
        <f t="shared" si="311"/>
        <v>0</v>
      </c>
      <c r="EY215" s="462">
        <f t="shared" si="312"/>
        <v>0</v>
      </c>
      <c r="EZ215" s="432">
        <f t="shared" si="313"/>
        <v>0</v>
      </c>
      <c r="FA215" s="432">
        <f t="shared" si="314"/>
        <v>0</v>
      </c>
      <c r="FB215" s="432">
        <f t="shared" si="315"/>
        <v>0</v>
      </c>
      <c r="FC215" s="463">
        <f t="shared" si="316"/>
        <v>0</v>
      </c>
      <c r="FD215" s="462">
        <f>'PTRM input'!T309</f>
        <v>0</v>
      </c>
      <c r="FE215" s="432">
        <f t="shared" si="317"/>
        <v>0</v>
      </c>
      <c r="FF215" s="432">
        <f t="shared" si="318"/>
        <v>0</v>
      </c>
      <c r="FG215" s="432">
        <f t="shared" si="319"/>
        <v>0</v>
      </c>
      <c r="FH215" s="432">
        <f t="shared" si="320"/>
        <v>0</v>
      </c>
      <c r="FI215" s="463">
        <f t="shared" si="321"/>
        <v>0</v>
      </c>
      <c r="FJ215" s="462">
        <f t="shared" si="322"/>
        <v>0</v>
      </c>
      <c r="FK215" s="432">
        <f t="shared" si="323"/>
        <v>0</v>
      </c>
      <c r="FL215" s="432">
        <f t="shared" si="324"/>
        <v>0</v>
      </c>
      <c r="FM215" s="432">
        <f t="shared" si="325"/>
        <v>0</v>
      </c>
      <c r="FN215" s="463">
        <f t="shared" si="326"/>
        <v>0</v>
      </c>
      <c r="FO215" s="462">
        <f>'PTRM input'!U309</f>
        <v>0</v>
      </c>
      <c r="FP215" s="432">
        <f t="shared" si="327"/>
        <v>0</v>
      </c>
      <c r="FQ215" s="432">
        <f t="shared" si="328"/>
        <v>0</v>
      </c>
      <c r="FR215" s="432">
        <f t="shared" si="329"/>
        <v>0</v>
      </c>
      <c r="FS215" s="432">
        <f t="shared" si="330"/>
        <v>0</v>
      </c>
      <c r="FT215" s="463">
        <f t="shared" si="331"/>
        <v>0</v>
      </c>
      <c r="FU215" s="462">
        <f t="shared" si="332"/>
        <v>0</v>
      </c>
      <c r="FV215" s="432">
        <f t="shared" si="333"/>
        <v>0</v>
      </c>
      <c r="FW215" s="432">
        <f t="shared" si="334"/>
        <v>0</v>
      </c>
      <c r="FX215" s="432">
        <f t="shared" si="335"/>
        <v>0</v>
      </c>
      <c r="FY215" s="463">
        <f t="shared" si="336"/>
        <v>0</v>
      </c>
      <c r="FZ215" s="462">
        <f>'PTRM input'!V309</f>
        <v>0</v>
      </c>
      <c r="GA215" s="432">
        <f t="shared" si="337"/>
        <v>0</v>
      </c>
      <c r="GB215" s="432">
        <f t="shared" si="338"/>
        <v>0</v>
      </c>
      <c r="GC215" s="432">
        <f t="shared" si="339"/>
        <v>0</v>
      </c>
      <c r="GD215" s="432">
        <f t="shared" si="340"/>
        <v>0</v>
      </c>
      <c r="GE215" s="463">
        <f t="shared" si="341"/>
        <v>0</v>
      </c>
      <c r="GF215" s="462">
        <f t="shared" si="342"/>
        <v>0</v>
      </c>
      <c r="GG215" s="432">
        <f t="shared" si="343"/>
        <v>0</v>
      </c>
      <c r="GH215" s="432">
        <f t="shared" si="344"/>
        <v>0</v>
      </c>
      <c r="GI215" s="432">
        <f t="shared" si="345"/>
        <v>0</v>
      </c>
      <c r="GJ215" s="463">
        <f t="shared" si="346"/>
        <v>0</v>
      </c>
    </row>
    <row r="216" spans="1:192" s="4" customFormat="1" outlineLevel="1">
      <c r="A216" s="764"/>
      <c r="B216" s="764"/>
      <c r="C216" s="764"/>
      <c r="D216" s="764"/>
      <c r="E216" s="748" t="str">
        <f t="shared" si="347"/>
        <v>New Tariff  2</v>
      </c>
      <c r="F216" s="462">
        <f>'PTRM input'!F310</f>
        <v>0</v>
      </c>
      <c r="G216" s="432">
        <f t="shared" si="348"/>
        <v>0</v>
      </c>
      <c r="H216" s="432">
        <f t="shared" si="178"/>
        <v>0</v>
      </c>
      <c r="I216" s="432">
        <f t="shared" si="179"/>
        <v>0</v>
      </c>
      <c r="J216" s="432">
        <f t="shared" si="180"/>
        <v>0</v>
      </c>
      <c r="K216" s="463">
        <f t="shared" si="181"/>
        <v>0</v>
      </c>
      <c r="L216" s="462">
        <f t="shared" si="182"/>
        <v>0</v>
      </c>
      <c r="M216" s="432">
        <f t="shared" si="183"/>
        <v>0</v>
      </c>
      <c r="N216" s="432">
        <f t="shared" si="184"/>
        <v>0</v>
      </c>
      <c r="O216" s="432">
        <f t="shared" si="185"/>
        <v>0</v>
      </c>
      <c r="P216" s="463">
        <f t="shared" si="186"/>
        <v>0</v>
      </c>
      <c r="Q216" s="462">
        <f>'PTRM input'!G310</f>
        <v>0</v>
      </c>
      <c r="R216" s="432">
        <f t="shared" si="187"/>
        <v>0</v>
      </c>
      <c r="S216" s="432">
        <f t="shared" si="188"/>
        <v>0</v>
      </c>
      <c r="T216" s="432">
        <f t="shared" si="189"/>
        <v>0</v>
      </c>
      <c r="U216" s="432">
        <f t="shared" si="190"/>
        <v>0</v>
      </c>
      <c r="V216" s="463">
        <f t="shared" si="191"/>
        <v>0</v>
      </c>
      <c r="W216" s="462">
        <f t="shared" si="192"/>
        <v>0</v>
      </c>
      <c r="X216" s="432">
        <f t="shared" si="193"/>
        <v>0</v>
      </c>
      <c r="Y216" s="432">
        <f t="shared" si="194"/>
        <v>0</v>
      </c>
      <c r="Z216" s="432">
        <f t="shared" si="195"/>
        <v>0</v>
      </c>
      <c r="AA216" s="463">
        <f t="shared" si="196"/>
        <v>0</v>
      </c>
      <c r="AB216" s="462">
        <f>'PTRM input'!H310</f>
        <v>0</v>
      </c>
      <c r="AC216" s="432">
        <f t="shared" si="197"/>
        <v>0</v>
      </c>
      <c r="AD216" s="432">
        <f t="shared" si="198"/>
        <v>0</v>
      </c>
      <c r="AE216" s="432">
        <f t="shared" si="199"/>
        <v>0</v>
      </c>
      <c r="AF216" s="432">
        <f t="shared" si="200"/>
        <v>0</v>
      </c>
      <c r="AG216" s="463">
        <f t="shared" si="201"/>
        <v>0</v>
      </c>
      <c r="AH216" s="462">
        <f t="shared" si="202"/>
        <v>0</v>
      </c>
      <c r="AI216" s="432">
        <f t="shared" si="203"/>
        <v>0</v>
      </c>
      <c r="AJ216" s="432">
        <f t="shared" si="204"/>
        <v>0</v>
      </c>
      <c r="AK216" s="432">
        <f t="shared" si="205"/>
        <v>0</v>
      </c>
      <c r="AL216" s="463">
        <f t="shared" si="206"/>
        <v>0</v>
      </c>
      <c r="AM216" s="462">
        <f>'PTRM input'!I310</f>
        <v>0</v>
      </c>
      <c r="AN216" s="432">
        <f t="shared" si="207"/>
        <v>0</v>
      </c>
      <c r="AO216" s="432">
        <f t="shared" si="208"/>
        <v>0</v>
      </c>
      <c r="AP216" s="432">
        <f t="shared" si="209"/>
        <v>0</v>
      </c>
      <c r="AQ216" s="432">
        <f t="shared" si="210"/>
        <v>0</v>
      </c>
      <c r="AR216" s="463">
        <f t="shared" si="211"/>
        <v>0</v>
      </c>
      <c r="AS216" s="462">
        <f t="shared" si="212"/>
        <v>0</v>
      </c>
      <c r="AT216" s="432">
        <f t="shared" si="213"/>
        <v>0</v>
      </c>
      <c r="AU216" s="432">
        <f t="shared" si="214"/>
        <v>0</v>
      </c>
      <c r="AV216" s="432">
        <f t="shared" si="215"/>
        <v>0</v>
      </c>
      <c r="AW216" s="463">
        <f t="shared" si="216"/>
        <v>0</v>
      </c>
      <c r="AX216" s="462">
        <f>'PTRM input'!J310</f>
        <v>0</v>
      </c>
      <c r="AY216" s="432">
        <f t="shared" si="217"/>
        <v>0</v>
      </c>
      <c r="AZ216" s="432">
        <f t="shared" si="218"/>
        <v>0</v>
      </c>
      <c r="BA216" s="432">
        <f t="shared" si="219"/>
        <v>0</v>
      </c>
      <c r="BB216" s="432">
        <f t="shared" si="220"/>
        <v>0</v>
      </c>
      <c r="BC216" s="463">
        <f t="shared" si="221"/>
        <v>0</v>
      </c>
      <c r="BD216" s="462">
        <f t="shared" si="222"/>
        <v>0</v>
      </c>
      <c r="BE216" s="432">
        <f t="shared" si="223"/>
        <v>0</v>
      </c>
      <c r="BF216" s="432">
        <f t="shared" si="224"/>
        <v>0</v>
      </c>
      <c r="BG216" s="432">
        <f t="shared" si="225"/>
        <v>0</v>
      </c>
      <c r="BH216" s="463">
        <f t="shared" si="226"/>
        <v>0</v>
      </c>
      <c r="BI216" s="462">
        <f>'PTRM input'!K310</f>
        <v>0</v>
      </c>
      <c r="BJ216" s="432">
        <f t="shared" si="227"/>
        <v>0</v>
      </c>
      <c r="BK216" s="432">
        <f t="shared" si="228"/>
        <v>0</v>
      </c>
      <c r="BL216" s="432">
        <f t="shared" si="229"/>
        <v>0</v>
      </c>
      <c r="BM216" s="432">
        <f t="shared" si="230"/>
        <v>0</v>
      </c>
      <c r="BN216" s="463">
        <f t="shared" si="231"/>
        <v>0</v>
      </c>
      <c r="BO216" s="462">
        <f t="shared" si="232"/>
        <v>0</v>
      </c>
      <c r="BP216" s="432">
        <f t="shared" si="233"/>
        <v>0</v>
      </c>
      <c r="BQ216" s="432">
        <f t="shared" si="234"/>
        <v>0</v>
      </c>
      <c r="BR216" s="432">
        <f t="shared" si="235"/>
        <v>0</v>
      </c>
      <c r="BS216" s="463">
        <f t="shared" si="236"/>
        <v>0</v>
      </c>
      <c r="BT216" s="462">
        <f>'PTRM input'!L310</f>
        <v>0</v>
      </c>
      <c r="BU216" s="432">
        <f t="shared" si="237"/>
        <v>0</v>
      </c>
      <c r="BV216" s="432">
        <f t="shared" si="238"/>
        <v>0</v>
      </c>
      <c r="BW216" s="432">
        <f t="shared" si="239"/>
        <v>0</v>
      </c>
      <c r="BX216" s="432">
        <f t="shared" si="240"/>
        <v>0</v>
      </c>
      <c r="BY216" s="463">
        <f t="shared" si="241"/>
        <v>0</v>
      </c>
      <c r="BZ216" s="462">
        <f t="shared" si="242"/>
        <v>0</v>
      </c>
      <c r="CA216" s="432">
        <f t="shared" si="243"/>
        <v>0</v>
      </c>
      <c r="CB216" s="432">
        <f t="shared" si="244"/>
        <v>0</v>
      </c>
      <c r="CC216" s="432">
        <f t="shared" si="245"/>
        <v>0</v>
      </c>
      <c r="CD216" s="463">
        <f t="shared" si="246"/>
        <v>0</v>
      </c>
      <c r="CE216" s="462">
        <f>'PTRM input'!M310</f>
        <v>0</v>
      </c>
      <c r="CF216" s="432">
        <f t="shared" si="247"/>
        <v>0</v>
      </c>
      <c r="CG216" s="432">
        <f t="shared" si="248"/>
        <v>0</v>
      </c>
      <c r="CH216" s="432">
        <f t="shared" si="249"/>
        <v>0</v>
      </c>
      <c r="CI216" s="432">
        <f t="shared" si="250"/>
        <v>0</v>
      </c>
      <c r="CJ216" s="463">
        <f t="shared" si="251"/>
        <v>0</v>
      </c>
      <c r="CK216" s="462">
        <f t="shared" si="252"/>
        <v>0</v>
      </c>
      <c r="CL216" s="432">
        <f t="shared" si="253"/>
        <v>0</v>
      </c>
      <c r="CM216" s="432">
        <f t="shared" si="254"/>
        <v>0</v>
      </c>
      <c r="CN216" s="432">
        <f t="shared" si="255"/>
        <v>0</v>
      </c>
      <c r="CO216" s="463">
        <f t="shared" si="256"/>
        <v>0</v>
      </c>
      <c r="CP216" s="462">
        <f>'PTRM input'!N310</f>
        <v>0</v>
      </c>
      <c r="CQ216" s="432">
        <f t="shared" si="257"/>
        <v>0</v>
      </c>
      <c r="CR216" s="432">
        <f t="shared" si="258"/>
        <v>0</v>
      </c>
      <c r="CS216" s="432">
        <f t="shared" si="259"/>
        <v>0</v>
      </c>
      <c r="CT216" s="432">
        <f t="shared" si="260"/>
        <v>0</v>
      </c>
      <c r="CU216" s="463">
        <f t="shared" si="261"/>
        <v>0</v>
      </c>
      <c r="CV216" s="462">
        <f t="shared" si="262"/>
        <v>0</v>
      </c>
      <c r="CW216" s="432">
        <f t="shared" si="263"/>
        <v>0</v>
      </c>
      <c r="CX216" s="432">
        <f t="shared" si="264"/>
        <v>0</v>
      </c>
      <c r="CY216" s="432">
        <f t="shared" si="265"/>
        <v>0</v>
      </c>
      <c r="CZ216" s="463">
        <f t="shared" si="266"/>
        <v>0</v>
      </c>
      <c r="DA216" s="462">
        <f>'PTRM input'!O310</f>
        <v>0</v>
      </c>
      <c r="DB216" s="432">
        <f t="shared" si="267"/>
        <v>0</v>
      </c>
      <c r="DC216" s="432">
        <f t="shared" si="268"/>
        <v>0</v>
      </c>
      <c r="DD216" s="432">
        <f t="shared" si="269"/>
        <v>0</v>
      </c>
      <c r="DE216" s="432">
        <f t="shared" si="270"/>
        <v>0</v>
      </c>
      <c r="DF216" s="463">
        <f t="shared" si="271"/>
        <v>0</v>
      </c>
      <c r="DG216" s="462">
        <f t="shared" si="272"/>
        <v>0</v>
      </c>
      <c r="DH216" s="432">
        <f t="shared" si="273"/>
        <v>0</v>
      </c>
      <c r="DI216" s="432">
        <f t="shared" si="274"/>
        <v>0</v>
      </c>
      <c r="DJ216" s="432">
        <f t="shared" si="275"/>
        <v>0</v>
      </c>
      <c r="DK216" s="463">
        <f t="shared" si="276"/>
        <v>0</v>
      </c>
      <c r="DL216" s="462">
        <f>'PTRM input'!P310</f>
        <v>0</v>
      </c>
      <c r="DM216" s="432">
        <f t="shared" si="277"/>
        <v>0</v>
      </c>
      <c r="DN216" s="432">
        <f t="shared" si="278"/>
        <v>0</v>
      </c>
      <c r="DO216" s="432">
        <f t="shared" si="279"/>
        <v>0</v>
      </c>
      <c r="DP216" s="432">
        <f t="shared" si="280"/>
        <v>0</v>
      </c>
      <c r="DQ216" s="463">
        <f t="shared" si="281"/>
        <v>0</v>
      </c>
      <c r="DR216" s="462">
        <f t="shared" si="282"/>
        <v>0</v>
      </c>
      <c r="DS216" s="432">
        <f t="shared" si="283"/>
        <v>0</v>
      </c>
      <c r="DT216" s="432">
        <f t="shared" si="284"/>
        <v>0</v>
      </c>
      <c r="DU216" s="432">
        <f t="shared" si="285"/>
        <v>0</v>
      </c>
      <c r="DV216" s="463">
        <f t="shared" si="286"/>
        <v>0</v>
      </c>
      <c r="DW216" s="462">
        <f>'PTRM input'!Q310</f>
        <v>0</v>
      </c>
      <c r="DX216" s="432">
        <f t="shared" si="287"/>
        <v>0</v>
      </c>
      <c r="DY216" s="432">
        <f t="shared" si="288"/>
        <v>0</v>
      </c>
      <c r="DZ216" s="432">
        <f t="shared" si="289"/>
        <v>0</v>
      </c>
      <c r="EA216" s="432">
        <f t="shared" si="290"/>
        <v>0</v>
      </c>
      <c r="EB216" s="463">
        <f t="shared" si="291"/>
        <v>0</v>
      </c>
      <c r="EC216" s="462">
        <f t="shared" si="292"/>
        <v>0</v>
      </c>
      <c r="ED216" s="432">
        <f t="shared" si="293"/>
        <v>0</v>
      </c>
      <c r="EE216" s="432">
        <f t="shared" si="294"/>
        <v>0</v>
      </c>
      <c r="EF216" s="432">
        <f t="shared" si="295"/>
        <v>0</v>
      </c>
      <c r="EG216" s="463">
        <f t="shared" si="296"/>
        <v>0</v>
      </c>
      <c r="EH216" s="462">
        <f>'PTRM input'!R310</f>
        <v>0</v>
      </c>
      <c r="EI216" s="432">
        <f t="shared" si="297"/>
        <v>0</v>
      </c>
      <c r="EJ216" s="432">
        <f t="shared" si="298"/>
        <v>0</v>
      </c>
      <c r="EK216" s="432">
        <f t="shared" si="299"/>
        <v>0</v>
      </c>
      <c r="EL216" s="432">
        <f t="shared" si="300"/>
        <v>0</v>
      </c>
      <c r="EM216" s="463">
        <f t="shared" si="301"/>
        <v>0</v>
      </c>
      <c r="EN216" s="462">
        <f t="shared" si="302"/>
        <v>0</v>
      </c>
      <c r="EO216" s="432">
        <f t="shared" si="303"/>
        <v>0</v>
      </c>
      <c r="EP216" s="432">
        <f t="shared" si="304"/>
        <v>0</v>
      </c>
      <c r="EQ216" s="432">
        <f t="shared" si="305"/>
        <v>0</v>
      </c>
      <c r="ER216" s="463">
        <f t="shared" si="306"/>
        <v>0</v>
      </c>
      <c r="ES216" s="462">
        <f>'PTRM input'!S310</f>
        <v>0</v>
      </c>
      <c r="ET216" s="432">
        <f t="shared" si="307"/>
        <v>0</v>
      </c>
      <c r="EU216" s="432">
        <f t="shared" si="308"/>
        <v>0</v>
      </c>
      <c r="EV216" s="432">
        <f t="shared" si="309"/>
        <v>0</v>
      </c>
      <c r="EW216" s="432">
        <f t="shared" si="310"/>
        <v>0</v>
      </c>
      <c r="EX216" s="463">
        <f t="shared" si="311"/>
        <v>0</v>
      </c>
      <c r="EY216" s="462">
        <f t="shared" si="312"/>
        <v>0</v>
      </c>
      <c r="EZ216" s="432">
        <f t="shared" si="313"/>
        <v>0</v>
      </c>
      <c r="FA216" s="432">
        <f t="shared" si="314"/>
        <v>0</v>
      </c>
      <c r="FB216" s="432">
        <f t="shared" si="315"/>
        <v>0</v>
      </c>
      <c r="FC216" s="463">
        <f t="shared" si="316"/>
        <v>0</v>
      </c>
      <c r="FD216" s="462">
        <f>'PTRM input'!T310</f>
        <v>0</v>
      </c>
      <c r="FE216" s="432">
        <f t="shared" si="317"/>
        <v>0</v>
      </c>
      <c r="FF216" s="432">
        <f t="shared" si="318"/>
        <v>0</v>
      </c>
      <c r="FG216" s="432">
        <f t="shared" si="319"/>
        <v>0</v>
      </c>
      <c r="FH216" s="432">
        <f t="shared" si="320"/>
        <v>0</v>
      </c>
      <c r="FI216" s="463">
        <f t="shared" si="321"/>
        <v>0</v>
      </c>
      <c r="FJ216" s="462">
        <f t="shared" si="322"/>
        <v>0</v>
      </c>
      <c r="FK216" s="432">
        <f t="shared" si="323"/>
        <v>0</v>
      </c>
      <c r="FL216" s="432">
        <f t="shared" si="324"/>
        <v>0</v>
      </c>
      <c r="FM216" s="432">
        <f t="shared" si="325"/>
        <v>0</v>
      </c>
      <c r="FN216" s="463">
        <f t="shared" si="326"/>
        <v>0</v>
      </c>
      <c r="FO216" s="462">
        <f>'PTRM input'!U310</f>
        <v>0</v>
      </c>
      <c r="FP216" s="432">
        <f t="shared" si="327"/>
        <v>0</v>
      </c>
      <c r="FQ216" s="432">
        <f t="shared" si="328"/>
        <v>0</v>
      </c>
      <c r="FR216" s="432">
        <f t="shared" si="329"/>
        <v>0</v>
      </c>
      <c r="FS216" s="432">
        <f t="shared" si="330"/>
        <v>0</v>
      </c>
      <c r="FT216" s="463">
        <f t="shared" si="331"/>
        <v>0</v>
      </c>
      <c r="FU216" s="462">
        <f t="shared" si="332"/>
        <v>0</v>
      </c>
      <c r="FV216" s="432">
        <f t="shared" si="333"/>
        <v>0</v>
      </c>
      <c r="FW216" s="432">
        <f t="shared" si="334"/>
        <v>0</v>
      </c>
      <c r="FX216" s="432">
        <f t="shared" si="335"/>
        <v>0</v>
      </c>
      <c r="FY216" s="463">
        <f t="shared" si="336"/>
        <v>0</v>
      </c>
      <c r="FZ216" s="462">
        <f>'PTRM input'!V310</f>
        <v>0</v>
      </c>
      <c r="GA216" s="432">
        <f t="shared" si="337"/>
        <v>0</v>
      </c>
      <c r="GB216" s="432">
        <f t="shared" si="338"/>
        <v>0</v>
      </c>
      <c r="GC216" s="432">
        <f t="shared" si="339"/>
        <v>0</v>
      </c>
      <c r="GD216" s="432">
        <f t="shared" si="340"/>
        <v>0</v>
      </c>
      <c r="GE216" s="463">
        <f t="shared" si="341"/>
        <v>0</v>
      </c>
      <c r="GF216" s="462">
        <f t="shared" si="342"/>
        <v>0</v>
      </c>
      <c r="GG216" s="432">
        <f t="shared" si="343"/>
        <v>0</v>
      </c>
      <c r="GH216" s="432">
        <f t="shared" si="344"/>
        <v>0</v>
      </c>
      <c r="GI216" s="432">
        <f t="shared" si="345"/>
        <v>0</v>
      </c>
      <c r="GJ216" s="463">
        <f t="shared" si="346"/>
        <v>0</v>
      </c>
    </row>
    <row r="217" spans="1:192" s="4" customFormat="1" outlineLevel="1">
      <c r="A217" s="764"/>
      <c r="B217" s="764"/>
      <c r="C217" s="764"/>
      <c r="D217" s="764"/>
      <c r="E217" s="748" t="str">
        <f t="shared" si="347"/>
        <v>New Tariff  3</v>
      </c>
      <c r="F217" s="462">
        <f>'PTRM input'!F311</f>
        <v>0</v>
      </c>
      <c r="G217" s="432">
        <f t="shared" si="348"/>
        <v>0</v>
      </c>
      <c r="H217" s="432">
        <f t="shared" si="178"/>
        <v>0</v>
      </c>
      <c r="I217" s="432">
        <f t="shared" si="179"/>
        <v>0</v>
      </c>
      <c r="J217" s="432">
        <f t="shared" si="180"/>
        <v>0</v>
      </c>
      <c r="K217" s="463">
        <f t="shared" si="181"/>
        <v>0</v>
      </c>
      <c r="L217" s="462">
        <f t="shared" si="182"/>
        <v>0</v>
      </c>
      <c r="M217" s="432">
        <f t="shared" si="183"/>
        <v>0</v>
      </c>
      <c r="N217" s="432">
        <f t="shared" si="184"/>
        <v>0</v>
      </c>
      <c r="O217" s="432">
        <f t="shared" si="185"/>
        <v>0</v>
      </c>
      <c r="P217" s="463">
        <f t="shared" si="186"/>
        <v>0</v>
      </c>
      <c r="Q217" s="462">
        <f>'PTRM input'!G311</f>
        <v>0</v>
      </c>
      <c r="R217" s="432">
        <f t="shared" si="187"/>
        <v>0</v>
      </c>
      <c r="S217" s="432">
        <f t="shared" si="188"/>
        <v>0</v>
      </c>
      <c r="T217" s="432">
        <f t="shared" si="189"/>
        <v>0</v>
      </c>
      <c r="U217" s="432">
        <f t="shared" si="190"/>
        <v>0</v>
      </c>
      <c r="V217" s="463">
        <f t="shared" si="191"/>
        <v>0</v>
      </c>
      <c r="W217" s="462">
        <f t="shared" si="192"/>
        <v>0</v>
      </c>
      <c r="X217" s="432">
        <f t="shared" si="193"/>
        <v>0</v>
      </c>
      <c r="Y217" s="432">
        <f t="shared" si="194"/>
        <v>0</v>
      </c>
      <c r="Z217" s="432">
        <f t="shared" si="195"/>
        <v>0</v>
      </c>
      <c r="AA217" s="463">
        <f t="shared" si="196"/>
        <v>0</v>
      </c>
      <c r="AB217" s="462">
        <f>'PTRM input'!H311</f>
        <v>0</v>
      </c>
      <c r="AC217" s="432">
        <f t="shared" si="197"/>
        <v>0</v>
      </c>
      <c r="AD217" s="432">
        <f t="shared" si="198"/>
        <v>0</v>
      </c>
      <c r="AE217" s="432">
        <f t="shared" si="199"/>
        <v>0</v>
      </c>
      <c r="AF217" s="432">
        <f t="shared" si="200"/>
        <v>0</v>
      </c>
      <c r="AG217" s="463">
        <f t="shared" si="201"/>
        <v>0</v>
      </c>
      <c r="AH217" s="462">
        <f t="shared" si="202"/>
        <v>0</v>
      </c>
      <c r="AI217" s="432">
        <f t="shared" si="203"/>
        <v>0</v>
      </c>
      <c r="AJ217" s="432">
        <f t="shared" si="204"/>
        <v>0</v>
      </c>
      <c r="AK217" s="432">
        <f t="shared" si="205"/>
        <v>0</v>
      </c>
      <c r="AL217" s="463">
        <f t="shared" si="206"/>
        <v>0</v>
      </c>
      <c r="AM217" s="462">
        <f>'PTRM input'!I311</f>
        <v>0</v>
      </c>
      <c r="AN217" s="432">
        <f t="shared" si="207"/>
        <v>0</v>
      </c>
      <c r="AO217" s="432">
        <f t="shared" si="208"/>
        <v>0</v>
      </c>
      <c r="AP217" s="432">
        <f t="shared" si="209"/>
        <v>0</v>
      </c>
      <c r="AQ217" s="432">
        <f t="shared" si="210"/>
        <v>0</v>
      </c>
      <c r="AR217" s="463">
        <f t="shared" si="211"/>
        <v>0</v>
      </c>
      <c r="AS217" s="462">
        <f t="shared" si="212"/>
        <v>0</v>
      </c>
      <c r="AT217" s="432">
        <f t="shared" si="213"/>
        <v>0</v>
      </c>
      <c r="AU217" s="432">
        <f t="shared" si="214"/>
        <v>0</v>
      </c>
      <c r="AV217" s="432">
        <f t="shared" si="215"/>
        <v>0</v>
      </c>
      <c r="AW217" s="463">
        <f t="shared" si="216"/>
        <v>0</v>
      </c>
      <c r="AX217" s="462">
        <f>'PTRM input'!J311</f>
        <v>0</v>
      </c>
      <c r="AY217" s="432">
        <f t="shared" si="217"/>
        <v>0</v>
      </c>
      <c r="AZ217" s="432">
        <f t="shared" si="218"/>
        <v>0</v>
      </c>
      <c r="BA217" s="432">
        <f t="shared" si="219"/>
        <v>0</v>
      </c>
      <c r="BB217" s="432">
        <f t="shared" si="220"/>
        <v>0</v>
      </c>
      <c r="BC217" s="463">
        <f t="shared" si="221"/>
        <v>0</v>
      </c>
      <c r="BD217" s="462">
        <f t="shared" si="222"/>
        <v>0</v>
      </c>
      <c r="BE217" s="432">
        <f t="shared" si="223"/>
        <v>0</v>
      </c>
      <c r="BF217" s="432">
        <f t="shared" si="224"/>
        <v>0</v>
      </c>
      <c r="BG217" s="432">
        <f t="shared" si="225"/>
        <v>0</v>
      </c>
      <c r="BH217" s="463">
        <f t="shared" si="226"/>
        <v>0</v>
      </c>
      <c r="BI217" s="462">
        <f>'PTRM input'!K311</f>
        <v>0</v>
      </c>
      <c r="BJ217" s="432">
        <f t="shared" si="227"/>
        <v>0</v>
      </c>
      <c r="BK217" s="432">
        <f t="shared" si="228"/>
        <v>0</v>
      </c>
      <c r="BL217" s="432">
        <f t="shared" si="229"/>
        <v>0</v>
      </c>
      <c r="BM217" s="432">
        <f t="shared" si="230"/>
        <v>0</v>
      </c>
      <c r="BN217" s="463">
        <f t="shared" si="231"/>
        <v>0</v>
      </c>
      <c r="BO217" s="462">
        <f t="shared" si="232"/>
        <v>0</v>
      </c>
      <c r="BP217" s="432">
        <f t="shared" si="233"/>
        <v>0</v>
      </c>
      <c r="BQ217" s="432">
        <f t="shared" si="234"/>
        <v>0</v>
      </c>
      <c r="BR217" s="432">
        <f t="shared" si="235"/>
        <v>0</v>
      </c>
      <c r="BS217" s="463">
        <f t="shared" si="236"/>
        <v>0</v>
      </c>
      <c r="BT217" s="462">
        <f>'PTRM input'!L311</f>
        <v>0</v>
      </c>
      <c r="BU217" s="432">
        <f t="shared" si="237"/>
        <v>0</v>
      </c>
      <c r="BV217" s="432">
        <f t="shared" si="238"/>
        <v>0</v>
      </c>
      <c r="BW217" s="432">
        <f t="shared" si="239"/>
        <v>0</v>
      </c>
      <c r="BX217" s="432">
        <f t="shared" si="240"/>
        <v>0</v>
      </c>
      <c r="BY217" s="463">
        <f t="shared" si="241"/>
        <v>0</v>
      </c>
      <c r="BZ217" s="462">
        <f t="shared" si="242"/>
        <v>0</v>
      </c>
      <c r="CA217" s="432">
        <f t="shared" si="243"/>
        <v>0</v>
      </c>
      <c r="CB217" s="432">
        <f t="shared" si="244"/>
        <v>0</v>
      </c>
      <c r="CC217" s="432">
        <f t="shared" si="245"/>
        <v>0</v>
      </c>
      <c r="CD217" s="463">
        <f t="shared" si="246"/>
        <v>0</v>
      </c>
      <c r="CE217" s="462">
        <f>'PTRM input'!M311</f>
        <v>0</v>
      </c>
      <c r="CF217" s="432">
        <f t="shared" si="247"/>
        <v>0</v>
      </c>
      <c r="CG217" s="432">
        <f t="shared" si="248"/>
        <v>0</v>
      </c>
      <c r="CH217" s="432">
        <f t="shared" si="249"/>
        <v>0</v>
      </c>
      <c r="CI217" s="432">
        <f t="shared" si="250"/>
        <v>0</v>
      </c>
      <c r="CJ217" s="463">
        <f t="shared" si="251"/>
        <v>0</v>
      </c>
      <c r="CK217" s="462">
        <f t="shared" si="252"/>
        <v>0</v>
      </c>
      <c r="CL217" s="432">
        <f t="shared" si="253"/>
        <v>0</v>
      </c>
      <c r="CM217" s="432">
        <f t="shared" si="254"/>
        <v>0</v>
      </c>
      <c r="CN217" s="432">
        <f t="shared" si="255"/>
        <v>0</v>
      </c>
      <c r="CO217" s="463">
        <f t="shared" si="256"/>
        <v>0</v>
      </c>
      <c r="CP217" s="462">
        <f>'PTRM input'!N311</f>
        <v>0</v>
      </c>
      <c r="CQ217" s="432">
        <f t="shared" si="257"/>
        <v>0</v>
      </c>
      <c r="CR217" s="432">
        <f t="shared" si="258"/>
        <v>0</v>
      </c>
      <c r="CS217" s="432">
        <f t="shared" si="259"/>
        <v>0</v>
      </c>
      <c r="CT217" s="432">
        <f t="shared" si="260"/>
        <v>0</v>
      </c>
      <c r="CU217" s="463">
        <f t="shared" si="261"/>
        <v>0</v>
      </c>
      <c r="CV217" s="462">
        <f t="shared" si="262"/>
        <v>0</v>
      </c>
      <c r="CW217" s="432">
        <f t="shared" si="263"/>
        <v>0</v>
      </c>
      <c r="CX217" s="432">
        <f t="shared" si="264"/>
        <v>0</v>
      </c>
      <c r="CY217" s="432">
        <f t="shared" si="265"/>
        <v>0</v>
      </c>
      <c r="CZ217" s="463">
        <f t="shared" si="266"/>
        <v>0</v>
      </c>
      <c r="DA217" s="462">
        <f>'PTRM input'!O311</f>
        <v>0</v>
      </c>
      <c r="DB217" s="432">
        <f t="shared" si="267"/>
        <v>0</v>
      </c>
      <c r="DC217" s="432">
        <f t="shared" si="268"/>
        <v>0</v>
      </c>
      <c r="DD217" s="432">
        <f t="shared" si="269"/>
        <v>0</v>
      </c>
      <c r="DE217" s="432">
        <f t="shared" si="270"/>
        <v>0</v>
      </c>
      <c r="DF217" s="463">
        <f t="shared" si="271"/>
        <v>0</v>
      </c>
      <c r="DG217" s="462">
        <f t="shared" si="272"/>
        <v>0</v>
      </c>
      <c r="DH217" s="432">
        <f t="shared" si="273"/>
        <v>0</v>
      </c>
      <c r="DI217" s="432">
        <f t="shared" si="274"/>
        <v>0</v>
      </c>
      <c r="DJ217" s="432">
        <f t="shared" si="275"/>
        <v>0</v>
      </c>
      <c r="DK217" s="463">
        <f t="shared" si="276"/>
        <v>0</v>
      </c>
      <c r="DL217" s="462">
        <f>'PTRM input'!P311</f>
        <v>0</v>
      </c>
      <c r="DM217" s="432">
        <f t="shared" si="277"/>
        <v>0</v>
      </c>
      <c r="DN217" s="432">
        <f t="shared" si="278"/>
        <v>0</v>
      </c>
      <c r="DO217" s="432">
        <f t="shared" si="279"/>
        <v>0</v>
      </c>
      <c r="DP217" s="432">
        <f t="shared" si="280"/>
        <v>0</v>
      </c>
      <c r="DQ217" s="463">
        <f t="shared" si="281"/>
        <v>0</v>
      </c>
      <c r="DR217" s="462">
        <f t="shared" si="282"/>
        <v>0</v>
      </c>
      <c r="DS217" s="432">
        <f t="shared" si="283"/>
        <v>0</v>
      </c>
      <c r="DT217" s="432">
        <f t="shared" si="284"/>
        <v>0</v>
      </c>
      <c r="DU217" s="432">
        <f t="shared" si="285"/>
        <v>0</v>
      </c>
      <c r="DV217" s="463">
        <f t="shared" si="286"/>
        <v>0</v>
      </c>
      <c r="DW217" s="462">
        <f>'PTRM input'!Q311</f>
        <v>0</v>
      </c>
      <c r="DX217" s="432">
        <f t="shared" si="287"/>
        <v>0</v>
      </c>
      <c r="DY217" s="432">
        <f t="shared" si="288"/>
        <v>0</v>
      </c>
      <c r="DZ217" s="432">
        <f t="shared" si="289"/>
        <v>0</v>
      </c>
      <c r="EA217" s="432">
        <f t="shared" si="290"/>
        <v>0</v>
      </c>
      <c r="EB217" s="463">
        <f t="shared" si="291"/>
        <v>0</v>
      </c>
      <c r="EC217" s="462">
        <f t="shared" si="292"/>
        <v>0</v>
      </c>
      <c r="ED217" s="432">
        <f t="shared" si="293"/>
        <v>0</v>
      </c>
      <c r="EE217" s="432">
        <f t="shared" si="294"/>
        <v>0</v>
      </c>
      <c r="EF217" s="432">
        <f t="shared" si="295"/>
        <v>0</v>
      </c>
      <c r="EG217" s="463">
        <f t="shared" si="296"/>
        <v>0</v>
      </c>
      <c r="EH217" s="462">
        <f>'PTRM input'!R311</f>
        <v>0</v>
      </c>
      <c r="EI217" s="432">
        <f t="shared" si="297"/>
        <v>0</v>
      </c>
      <c r="EJ217" s="432">
        <f t="shared" si="298"/>
        <v>0</v>
      </c>
      <c r="EK217" s="432">
        <f t="shared" si="299"/>
        <v>0</v>
      </c>
      <c r="EL217" s="432">
        <f t="shared" si="300"/>
        <v>0</v>
      </c>
      <c r="EM217" s="463">
        <f t="shared" si="301"/>
        <v>0</v>
      </c>
      <c r="EN217" s="462">
        <f t="shared" si="302"/>
        <v>0</v>
      </c>
      <c r="EO217" s="432">
        <f t="shared" si="303"/>
        <v>0</v>
      </c>
      <c r="EP217" s="432">
        <f t="shared" si="304"/>
        <v>0</v>
      </c>
      <c r="EQ217" s="432">
        <f t="shared" si="305"/>
        <v>0</v>
      </c>
      <c r="ER217" s="463">
        <f t="shared" si="306"/>
        <v>0</v>
      </c>
      <c r="ES217" s="462">
        <f>'PTRM input'!S311</f>
        <v>0</v>
      </c>
      <c r="ET217" s="432">
        <f t="shared" si="307"/>
        <v>0</v>
      </c>
      <c r="EU217" s="432">
        <f t="shared" si="308"/>
        <v>0</v>
      </c>
      <c r="EV217" s="432">
        <f t="shared" si="309"/>
        <v>0</v>
      </c>
      <c r="EW217" s="432">
        <f t="shared" si="310"/>
        <v>0</v>
      </c>
      <c r="EX217" s="463">
        <f t="shared" si="311"/>
        <v>0</v>
      </c>
      <c r="EY217" s="462">
        <f t="shared" si="312"/>
        <v>0</v>
      </c>
      <c r="EZ217" s="432">
        <f t="shared" si="313"/>
        <v>0</v>
      </c>
      <c r="FA217" s="432">
        <f t="shared" si="314"/>
        <v>0</v>
      </c>
      <c r="FB217" s="432">
        <f t="shared" si="315"/>
        <v>0</v>
      </c>
      <c r="FC217" s="463">
        <f t="shared" si="316"/>
        <v>0</v>
      </c>
      <c r="FD217" s="462">
        <f>'PTRM input'!T311</f>
        <v>0</v>
      </c>
      <c r="FE217" s="432">
        <f t="shared" si="317"/>
        <v>0</v>
      </c>
      <c r="FF217" s="432">
        <f t="shared" si="318"/>
        <v>0</v>
      </c>
      <c r="FG217" s="432">
        <f t="shared" si="319"/>
        <v>0</v>
      </c>
      <c r="FH217" s="432">
        <f t="shared" si="320"/>
        <v>0</v>
      </c>
      <c r="FI217" s="463">
        <f t="shared" si="321"/>
        <v>0</v>
      </c>
      <c r="FJ217" s="462">
        <f t="shared" si="322"/>
        <v>0</v>
      </c>
      <c r="FK217" s="432">
        <f t="shared" si="323"/>
        <v>0</v>
      </c>
      <c r="FL217" s="432">
        <f t="shared" si="324"/>
        <v>0</v>
      </c>
      <c r="FM217" s="432">
        <f t="shared" si="325"/>
        <v>0</v>
      </c>
      <c r="FN217" s="463">
        <f t="shared" si="326"/>
        <v>0</v>
      </c>
      <c r="FO217" s="462">
        <f>'PTRM input'!U311</f>
        <v>0</v>
      </c>
      <c r="FP217" s="432">
        <f t="shared" si="327"/>
        <v>0</v>
      </c>
      <c r="FQ217" s="432">
        <f t="shared" si="328"/>
        <v>0</v>
      </c>
      <c r="FR217" s="432">
        <f t="shared" si="329"/>
        <v>0</v>
      </c>
      <c r="FS217" s="432">
        <f t="shared" si="330"/>
        <v>0</v>
      </c>
      <c r="FT217" s="463">
        <f t="shared" si="331"/>
        <v>0</v>
      </c>
      <c r="FU217" s="462">
        <f t="shared" si="332"/>
        <v>0</v>
      </c>
      <c r="FV217" s="432">
        <f t="shared" si="333"/>
        <v>0</v>
      </c>
      <c r="FW217" s="432">
        <f t="shared" si="334"/>
        <v>0</v>
      </c>
      <c r="FX217" s="432">
        <f t="shared" si="335"/>
        <v>0</v>
      </c>
      <c r="FY217" s="463">
        <f t="shared" si="336"/>
        <v>0</v>
      </c>
      <c r="FZ217" s="462">
        <f>'PTRM input'!V311</f>
        <v>0</v>
      </c>
      <c r="GA217" s="432">
        <f t="shared" si="337"/>
        <v>0</v>
      </c>
      <c r="GB217" s="432">
        <f t="shared" si="338"/>
        <v>0</v>
      </c>
      <c r="GC217" s="432">
        <f t="shared" si="339"/>
        <v>0</v>
      </c>
      <c r="GD217" s="432">
        <f t="shared" si="340"/>
        <v>0</v>
      </c>
      <c r="GE217" s="463">
        <f t="shared" si="341"/>
        <v>0</v>
      </c>
      <c r="GF217" s="462">
        <f t="shared" si="342"/>
        <v>0</v>
      </c>
      <c r="GG217" s="432">
        <f t="shared" si="343"/>
        <v>0</v>
      </c>
      <c r="GH217" s="432">
        <f t="shared" si="344"/>
        <v>0</v>
      </c>
      <c r="GI217" s="432">
        <f t="shared" si="345"/>
        <v>0</v>
      </c>
      <c r="GJ217" s="463">
        <f t="shared" si="346"/>
        <v>0</v>
      </c>
    </row>
    <row r="218" spans="1:192" s="4" customFormat="1" outlineLevel="1">
      <c r="A218" s="764"/>
      <c r="B218" s="764"/>
      <c r="C218" s="764"/>
      <c r="D218" s="764"/>
      <c r="E218" s="748" t="str">
        <f t="shared" si="347"/>
        <v>New Tariff  4</v>
      </c>
      <c r="F218" s="462">
        <f>'PTRM input'!F312</f>
        <v>0</v>
      </c>
      <c r="G218" s="432">
        <f t="shared" ref="G218:G249" si="349">F218*(1-P_0_WAPC)*(1+f)</f>
        <v>0</v>
      </c>
      <c r="H218" s="432">
        <f t="shared" si="178"/>
        <v>0</v>
      </c>
      <c r="I218" s="432">
        <f t="shared" si="179"/>
        <v>0</v>
      </c>
      <c r="J218" s="432">
        <f t="shared" si="180"/>
        <v>0</v>
      </c>
      <c r="K218" s="463">
        <f t="shared" si="181"/>
        <v>0</v>
      </c>
      <c r="L218" s="462">
        <f t="shared" si="182"/>
        <v>0</v>
      </c>
      <c r="M218" s="432">
        <f t="shared" si="183"/>
        <v>0</v>
      </c>
      <c r="N218" s="432">
        <f t="shared" si="184"/>
        <v>0</v>
      </c>
      <c r="O218" s="432">
        <f t="shared" si="185"/>
        <v>0</v>
      </c>
      <c r="P218" s="463">
        <f t="shared" si="186"/>
        <v>0</v>
      </c>
      <c r="Q218" s="462">
        <f>'PTRM input'!G312</f>
        <v>0</v>
      </c>
      <c r="R218" s="432">
        <f t="shared" si="187"/>
        <v>0</v>
      </c>
      <c r="S218" s="432">
        <f t="shared" si="188"/>
        <v>0</v>
      </c>
      <c r="T218" s="432">
        <f t="shared" si="189"/>
        <v>0</v>
      </c>
      <c r="U218" s="432">
        <f t="shared" si="190"/>
        <v>0</v>
      </c>
      <c r="V218" s="463">
        <f t="shared" si="191"/>
        <v>0</v>
      </c>
      <c r="W218" s="462">
        <f t="shared" si="192"/>
        <v>0</v>
      </c>
      <c r="X218" s="432">
        <f t="shared" si="193"/>
        <v>0</v>
      </c>
      <c r="Y218" s="432">
        <f t="shared" si="194"/>
        <v>0</v>
      </c>
      <c r="Z218" s="432">
        <f t="shared" si="195"/>
        <v>0</v>
      </c>
      <c r="AA218" s="463">
        <f t="shared" si="196"/>
        <v>0</v>
      </c>
      <c r="AB218" s="462">
        <f>'PTRM input'!H312</f>
        <v>0</v>
      </c>
      <c r="AC218" s="432">
        <f t="shared" si="197"/>
        <v>0</v>
      </c>
      <c r="AD218" s="432">
        <f t="shared" si="198"/>
        <v>0</v>
      </c>
      <c r="AE218" s="432">
        <f t="shared" si="199"/>
        <v>0</v>
      </c>
      <c r="AF218" s="432">
        <f t="shared" si="200"/>
        <v>0</v>
      </c>
      <c r="AG218" s="463">
        <f t="shared" si="201"/>
        <v>0</v>
      </c>
      <c r="AH218" s="462">
        <f t="shared" si="202"/>
        <v>0</v>
      </c>
      <c r="AI218" s="432">
        <f t="shared" si="203"/>
        <v>0</v>
      </c>
      <c r="AJ218" s="432">
        <f t="shared" si="204"/>
        <v>0</v>
      </c>
      <c r="AK218" s="432">
        <f t="shared" si="205"/>
        <v>0</v>
      </c>
      <c r="AL218" s="463">
        <f t="shared" si="206"/>
        <v>0</v>
      </c>
      <c r="AM218" s="462">
        <f>'PTRM input'!I312</f>
        <v>0</v>
      </c>
      <c r="AN218" s="432">
        <f t="shared" si="207"/>
        <v>0</v>
      </c>
      <c r="AO218" s="432">
        <f t="shared" si="208"/>
        <v>0</v>
      </c>
      <c r="AP218" s="432">
        <f t="shared" si="209"/>
        <v>0</v>
      </c>
      <c r="AQ218" s="432">
        <f t="shared" si="210"/>
        <v>0</v>
      </c>
      <c r="AR218" s="463">
        <f t="shared" si="211"/>
        <v>0</v>
      </c>
      <c r="AS218" s="462">
        <f t="shared" si="212"/>
        <v>0</v>
      </c>
      <c r="AT218" s="432">
        <f t="shared" si="213"/>
        <v>0</v>
      </c>
      <c r="AU218" s="432">
        <f t="shared" si="214"/>
        <v>0</v>
      </c>
      <c r="AV218" s="432">
        <f t="shared" si="215"/>
        <v>0</v>
      </c>
      <c r="AW218" s="463">
        <f t="shared" si="216"/>
        <v>0</v>
      </c>
      <c r="AX218" s="462">
        <f>'PTRM input'!J312</f>
        <v>0</v>
      </c>
      <c r="AY218" s="432">
        <f t="shared" si="217"/>
        <v>0</v>
      </c>
      <c r="AZ218" s="432">
        <f t="shared" si="218"/>
        <v>0</v>
      </c>
      <c r="BA218" s="432">
        <f t="shared" si="219"/>
        <v>0</v>
      </c>
      <c r="BB218" s="432">
        <f t="shared" si="220"/>
        <v>0</v>
      </c>
      <c r="BC218" s="463">
        <f t="shared" si="221"/>
        <v>0</v>
      </c>
      <c r="BD218" s="462">
        <f t="shared" si="222"/>
        <v>0</v>
      </c>
      <c r="BE218" s="432">
        <f t="shared" si="223"/>
        <v>0</v>
      </c>
      <c r="BF218" s="432">
        <f t="shared" si="224"/>
        <v>0</v>
      </c>
      <c r="BG218" s="432">
        <f t="shared" si="225"/>
        <v>0</v>
      </c>
      <c r="BH218" s="463">
        <f t="shared" si="226"/>
        <v>0</v>
      </c>
      <c r="BI218" s="462">
        <f>'PTRM input'!K312</f>
        <v>0</v>
      </c>
      <c r="BJ218" s="432">
        <f t="shared" si="227"/>
        <v>0</v>
      </c>
      <c r="BK218" s="432">
        <f t="shared" si="228"/>
        <v>0</v>
      </c>
      <c r="BL218" s="432">
        <f t="shared" si="229"/>
        <v>0</v>
      </c>
      <c r="BM218" s="432">
        <f t="shared" si="230"/>
        <v>0</v>
      </c>
      <c r="BN218" s="463">
        <f t="shared" si="231"/>
        <v>0</v>
      </c>
      <c r="BO218" s="462">
        <f t="shared" si="232"/>
        <v>0</v>
      </c>
      <c r="BP218" s="432">
        <f t="shared" si="233"/>
        <v>0</v>
      </c>
      <c r="BQ218" s="432">
        <f t="shared" si="234"/>
        <v>0</v>
      </c>
      <c r="BR218" s="432">
        <f t="shared" si="235"/>
        <v>0</v>
      </c>
      <c r="BS218" s="463">
        <f t="shared" si="236"/>
        <v>0</v>
      </c>
      <c r="BT218" s="462">
        <f>'PTRM input'!L312</f>
        <v>0</v>
      </c>
      <c r="BU218" s="432">
        <f t="shared" si="237"/>
        <v>0</v>
      </c>
      <c r="BV218" s="432">
        <f t="shared" si="238"/>
        <v>0</v>
      </c>
      <c r="BW218" s="432">
        <f t="shared" si="239"/>
        <v>0</v>
      </c>
      <c r="BX218" s="432">
        <f t="shared" si="240"/>
        <v>0</v>
      </c>
      <c r="BY218" s="463">
        <f t="shared" si="241"/>
        <v>0</v>
      </c>
      <c r="BZ218" s="462">
        <f t="shared" si="242"/>
        <v>0</v>
      </c>
      <c r="CA218" s="432">
        <f t="shared" si="243"/>
        <v>0</v>
      </c>
      <c r="CB218" s="432">
        <f t="shared" si="244"/>
        <v>0</v>
      </c>
      <c r="CC218" s="432">
        <f t="shared" si="245"/>
        <v>0</v>
      </c>
      <c r="CD218" s="463">
        <f t="shared" si="246"/>
        <v>0</v>
      </c>
      <c r="CE218" s="462">
        <f>'PTRM input'!M312</f>
        <v>0</v>
      </c>
      <c r="CF218" s="432">
        <f t="shared" si="247"/>
        <v>0</v>
      </c>
      <c r="CG218" s="432">
        <f t="shared" si="248"/>
        <v>0</v>
      </c>
      <c r="CH218" s="432">
        <f t="shared" si="249"/>
        <v>0</v>
      </c>
      <c r="CI218" s="432">
        <f t="shared" si="250"/>
        <v>0</v>
      </c>
      <c r="CJ218" s="463">
        <f t="shared" si="251"/>
        <v>0</v>
      </c>
      <c r="CK218" s="462">
        <f t="shared" si="252"/>
        <v>0</v>
      </c>
      <c r="CL218" s="432">
        <f t="shared" si="253"/>
        <v>0</v>
      </c>
      <c r="CM218" s="432">
        <f t="shared" si="254"/>
        <v>0</v>
      </c>
      <c r="CN218" s="432">
        <f t="shared" si="255"/>
        <v>0</v>
      </c>
      <c r="CO218" s="463">
        <f t="shared" si="256"/>
        <v>0</v>
      </c>
      <c r="CP218" s="462">
        <f>'PTRM input'!N312</f>
        <v>0</v>
      </c>
      <c r="CQ218" s="432">
        <f t="shared" si="257"/>
        <v>0</v>
      </c>
      <c r="CR218" s="432">
        <f t="shared" si="258"/>
        <v>0</v>
      </c>
      <c r="CS218" s="432">
        <f t="shared" si="259"/>
        <v>0</v>
      </c>
      <c r="CT218" s="432">
        <f t="shared" si="260"/>
        <v>0</v>
      </c>
      <c r="CU218" s="463">
        <f t="shared" si="261"/>
        <v>0</v>
      </c>
      <c r="CV218" s="462">
        <f t="shared" si="262"/>
        <v>0</v>
      </c>
      <c r="CW218" s="432">
        <f t="shared" si="263"/>
        <v>0</v>
      </c>
      <c r="CX218" s="432">
        <f t="shared" si="264"/>
        <v>0</v>
      </c>
      <c r="CY218" s="432">
        <f t="shared" si="265"/>
        <v>0</v>
      </c>
      <c r="CZ218" s="463">
        <f t="shared" si="266"/>
        <v>0</v>
      </c>
      <c r="DA218" s="462">
        <f>'PTRM input'!O312</f>
        <v>0</v>
      </c>
      <c r="DB218" s="432">
        <f t="shared" si="267"/>
        <v>0</v>
      </c>
      <c r="DC218" s="432">
        <f t="shared" si="268"/>
        <v>0</v>
      </c>
      <c r="DD218" s="432">
        <f t="shared" si="269"/>
        <v>0</v>
      </c>
      <c r="DE218" s="432">
        <f t="shared" si="270"/>
        <v>0</v>
      </c>
      <c r="DF218" s="463">
        <f t="shared" si="271"/>
        <v>0</v>
      </c>
      <c r="DG218" s="462">
        <f t="shared" si="272"/>
        <v>0</v>
      </c>
      <c r="DH218" s="432">
        <f t="shared" si="273"/>
        <v>0</v>
      </c>
      <c r="DI218" s="432">
        <f t="shared" si="274"/>
        <v>0</v>
      </c>
      <c r="DJ218" s="432">
        <f t="shared" si="275"/>
        <v>0</v>
      </c>
      <c r="DK218" s="463">
        <f t="shared" si="276"/>
        <v>0</v>
      </c>
      <c r="DL218" s="462">
        <f>'PTRM input'!P312</f>
        <v>0</v>
      </c>
      <c r="DM218" s="432">
        <f t="shared" si="277"/>
        <v>0</v>
      </c>
      <c r="DN218" s="432">
        <f t="shared" si="278"/>
        <v>0</v>
      </c>
      <c r="DO218" s="432">
        <f t="shared" si="279"/>
        <v>0</v>
      </c>
      <c r="DP218" s="432">
        <f t="shared" si="280"/>
        <v>0</v>
      </c>
      <c r="DQ218" s="463">
        <f t="shared" si="281"/>
        <v>0</v>
      </c>
      <c r="DR218" s="462">
        <f t="shared" si="282"/>
        <v>0</v>
      </c>
      <c r="DS218" s="432">
        <f t="shared" si="283"/>
        <v>0</v>
      </c>
      <c r="DT218" s="432">
        <f t="shared" si="284"/>
        <v>0</v>
      </c>
      <c r="DU218" s="432">
        <f t="shared" si="285"/>
        <v>0</v>
      </c>
      <c r="DV218" s="463">
        <f t="shared" si="286"/>
        <v>0</v>
      </c>
      <c r="DW218" s="462">
        <f>'PTRM input'!Q312</f>
        <v>0</v>
      </c>
      <c r="DX218" s="432">
        <f t="shared" si="287"/>
        <v>0</v>
      </c>
      <c r="DY218" s="432">
        <f t="shared" si="288"/>
        <v>0</v>
      </c>
      <c r="DZ218" s="432">
        <f t="shared" si="289"/>
        <v>0</v>
      </c>
      <c r="EA218" s="432">
        <f t="shared" si="290"/>
        <v>0</v>
      </c>
      <c r="EB218" s="463">
        <f t="shared" si="291"/>
        <v>0</v>
      </c>
      <c r="EC218" s="462">
        <f t="shared" si="292"/>
        <v>0</v>
      </c>
      <c r="ED218" s="432">
        <f t="shared" si="293"/>
        <v>0</v>
      </c>
      <c r="EE218" s="432">
        <f t="shared" si="294"/>
        <v>0</v>
      </c>
      <c r="EF218" s="432">
        <f t="shared" si="295"/>
        <v>0</v>
      </c>
      <c r="EG218" s="463">
        <f t="shared" si="296"/>
        <v>0</v>
      </c>
      <c r="EH218" s="462">
        <f>'PTRM input'!R312</f>
        <v>0</v>
      </c>
      <c r="EI218" s="432">
        <f t="shared" si="297"/>
        <v>0</v>
      </c>
      <c r="EJ218" s="432">
        <f t="shared" si="298"/>
        <v>0</v>
      </c>
      <c r="EK218" s="432">
        <f t="shared" si="299"/>
        <v>0</v>
      </c>
      <c r="EL218" s="432">
        <f t="shared" si="300"/>
        <v>0</v>
      </c>
      <c r="EM218" s="463">
        <f t="shared" si="301"/>
        <v>0</v>
      </c>
      <c r="EN218" s="462">
        <f t="shared" si="302"/>
        <v>0</v>
      </c>
      <c r="EO218" s="432">
        <f t="shared" si="303"/>
        <v>0</v>
      </c>
      <c r="EP218" s="432">
        <f t="shared" si="304"/>
        <v>0</v>
      </c>
      <c r="EQ218" s="432">
        <f t="shared" si="305"/>
        <v>0</v>
      </c>
      <c r="ER218" s="463">
        <f t="shared" si="306"/>
        <v>0</v>
      </c>
      <c r="ES218" s="462">
        <f>'PTRM input'!S312</f>
        <v>0</v>
      </c>
      <c r="ET218" s="432">
        <f t="shared" si="307"/>
        <v>0</v>
      </c>
      <c r="EU218" s="432">
        <f t="shared" si="308"/>
        <v>0</v>
      </c>
      <c r="EV218" s="432">
        <f t="shared" si="309"/>
        <v>0</v>
      </c>
      <c r="EW218" s="432">
        <f t="shared" si="310"/>
        <v>0</v>
      </c>
      <c r="EX218" s="463">
        <f t="shared" si="311"/>
        <v>0</v>
      </c>
      <c r="EY218" s="462">
        <f t="shared" si="312"/>
        <v>0</v>
      </c>
      <c r="EZ218" s="432">
        <f t="shared" si="313"/>
        <v>0</v>
      </c>
      <c r="FA218" s="432">
        <f t="shared" si="314"/>
        <v>0</v>
      </c>
      <c r="FB218" s="432">
        <f t="shared" si="315"/>
        <v>0</v>
      </c>
      <c r="FC218" s="463">
        <f t="shared" si="316"/>
        <v>0</v>
      </c>
      <c r="FD218" s="462">
        <f>'PTRM input'!T312</f>
        <v>0</v>
      </c>
      <c r="FE218" s="432">
        <f t="shared" si="317"/>
        <v>0</v>
      </c>
      <c r="FF218" s="432">
        <f t="shared" si="318"/>
        <v>0</v>
      </c>
      <c r="FG218" s="432">
        <f t="shared" si="319"/>
        <v>0</v>
      </c>
      <c r="FH218" s="432">
        <f t="shared" si="320"/>
        <v>0</v>
      </c>
      <c r="FI218" s="463">
        <f t="shared" si="321"/>
        <v>0</v>
      </c>
      <c r="FJ218" s="462">
        <f t="shared" si="322"/>
        <v>0</v>
      </c>
      <c r="FK218" s="432">
        <f t="shared" si="323"/>
        <v>0</v>
      </c>
      <c r="FL218" s="432">
        <f t="shared" si="324"/>
        <v>0</v>
      </c>
      <c r="FM218" s="432">
        <f t="shared" si="325"/>
        <v>0</v>
      </c>
      <c r="FN218" s="463">
        <f t="shared" si="326"/>
        <v>0</v>
      </c>
      <c r="FO218" s="462">
        <f>'PTRM input'!U312</f>
        <v>0</v>
      </c>
      <c r="FP218" s="432">
        <f t="shared" si="327"/>
        <v>0</v>
      </c>
      <c r="FQ218" s="432">
        <f t="shared" si="328"/>
        <v>0</v>
      </c>
      <c r="FR218" s="432">
        <f t="shared" si="329"/>
        <v>0</v>
      </c>
      <c r="FS218" s="432">
        <f t="shared" si="330"/>
        <v>0</v>
      </c>
      <c r="FT218" s="463">
        <f t="shared" si="331"/>
        <v>0</v>
      </c>
      <c r="FU218" s="462">
        <f t="shared" si="332"/>
        <v>0</v>
      </c>
      <c r="FV218" s="432">
        <f t="shared" si="333"/>
        <v>0</v>
      </c>
      <c r="FW218" s="432">
        <f t="shared" si="334"/>
        <v>0</v>
      </c>
      <c r="FX218" s="432">
        <f t="shared" si="335"/>
        <v>0</v>
      </c>
      <c r="FY218" s="463">
        <f t="shared" si="336"/>
        <v>0</v>
      </c>
      <c r="FZ218" s="462">
        <f>'PTRM input'!V312</f>
        <v>0</v>
      </c>
      <c r="GA218" s="432">
        <f t="shared" si="337"/>
        <v>0</v>
      </c>
      <c r="GB218" s="432">
        <f t="shared" si="338"/>
        <v>0</v>
      </c>
      <c r="GC218" s="432">
        <f t="shared" si="339"/>
        <v>0</v>
      </c>
      <c r="GD218" s="432">
        <f t="shared" si="340"/>
        <v>0</v>
      </c>
      <c r="GE218" s="463">
        <f t="shared" si="341"/>
        <v>0</v>
      </c>
      <c r="GF218" s="462">
        <f t="shared" si="342"/>
        <v>0</v>
      </c>
      <c r="GG218" s="432">
        <f t="shared" si="343"/>
        <v>0</v>
      </c>
      <c r="GH218" s="432">
        <f t="shared" si="344"/>
        <v>0</v>
      </c>
      <c r="GI218" s="432">
        <f t="shared" si="345"/>
        <v>0</v>
      </c>
      <c r="GJ218" s="463">
        <f t="shared" si="346"/>
        <v>0</v>
      </c>
    </row>
    <row r="219" spans="1:192" s="4" customFormat="1" outlineLevel="1">
      <c r="A219" s="764"/>
      <c r="B219" s="764"/>
      <c r="C219" s="764"/>
      <c r="D219" s="764"/>
      <c r="E219" s="748" t="str">
        <f t="shared" si="347"/>
        <v>New Tariff  5</v>
      </c>
      <c r="F219" s="462">
        <f>'PTRM input'!F313</f>
        <v>0</v>
      </c>
      <c r="G219" s="432">
        <f t="shared" si="349"/>
        <v>0</v>
      </c>
      <c r="H219" s="432">
        <f t="shared" ref="H219:H282" si="350">G219*(1-X_02_WAPC)*(1+f)</f>
        <v>0</v>
      </c>
      <c r="I219" s="432">
        <f t="shared" ref="I219:I282" si="351">H219*(1-X_03_WAPC)*(1+f)</f>
        <v>0</v>
      </c>
      <c r="J219" s="432">
        <f t="shared" ref="J219:J282" si="352">I219*(1-X_04_WAPC)*(1+f)</f>
        <v>0</v>
      </c>
      <c r="K219" s="463">
        <f t="shared" ref="K219:K282" si="353">J219*(1-X_05_WAPC)*(1+f)</f>
        <v>0</v>
      </c>
      <c r="L219" s="462">
        <f t="shared" ref="L219:L282" si="354">K219*(1-X_06_WAPC)*(1+f)</f>
        <v>0</v>
      </c>
      <c r="M219" s="432">
        <f t="shared" ref="M219:M282" si="355">L219*(1-X_07_WAPC)*(1+f)</f>
        <v>0</v>
      </c>
      <c r="N219" s="432">
        <f t="shared" ref="N219:N282" si="356">M219*(1-X_08_WAPC)*(1+f)</f>
        <v>0</v>
      </c>
      <c r="O219" s="432">
        <f t="shared" ref="O219:O282" si="357">N219*(1-X_09_WAPC)*(1+f)</f>
        <v>0</v>
      </c>
      <c r="P219" s="463">
        <f t="shared" ref="P219:P282" si="358">O219*(1-X_10_WAPC)*(1+f)</f>
        <v>0</v>
      </c>
      <c r="Q219" s="462">
        <f>'PTRM input'!G313</f>
        <v>0</v>
      </c>
      <c r="R219" s="432">
        <f t="shared" ref="R219:R282" si="359">Q219*(1-P_0_WAPC)*(1+f)</f>
        <v>0</v>
      </c>
      <c r="S219" s="432">
        <f t="shared" ref="S219:S282" si="360">R219*(1-X_02_WAPC)*(1+f)</f>
        <v>0</v>
      </c>
      <c r="T219" s="432">
        <f t="shared" ref="T219:T282" si="361">S219*(1-X_03_WAPC)*(1+f)</f>
        <v>0</v>
      </c>
      <c r="U219" s="432">
        <f t="shared" ref="U219:U282" si="362">T219*(1-X_04_WAPC)*(1+f)</f>
        <v>0</v>
      </c>
      <c r="V219" s="463">
        <f t="shared" ref="V219:V282" si="363">U219*(1-X_05_WAPC)*(1+f)</f>
        <v>0</v>
      </c>
      <c r="W219" s="462">
        <f t="shared" ref="W219:W282" si="364">V219*(1-X_06_WAPC)*(1+f)</f>
        <v>0</v>
      </c>
      <c r="X219" s="432">
        <f t="shared" ref="X219:X282" si="365">W219*(1-X_07_WAPC)*(1+f)</f>
        <v>0</v>
      </c>
      <c r="Y219" s="432">
        <f t="shared" ref="Y219:Y282" si="366">X219*(1-X_08_WAPC)*(1+f)</f>
        <v>0</v>
      </c>
      <c r="Z219" s="432">
        <f t="shared" ref="Z219:Z282" si="367">Y219*(1-X_09_WAPC)*(1+f)</f>
        <v>0</v>
      </c>
      <c r="AA219" s="463">
        <f t="shared" ref="AA219:AA282" si="368">Z219*(1-X_10_WAPC)*(1+f)</f>
        <v>0</v>
      </c>
      <c r="AB219" s="462">
        <f>'PTRM input'!H313</f>
        <v>0</v>
      </c>
      <c r="AC219" s="432">
        <f t="shared" ref="AC219:AC282" si="369">AB219*(1-P_0_WAPC)*(1+f)</f>
        <v>0</v>
      </c>
      <c r="AD219" s="432">
        <f t="shared" ref="AD219:AD282" si="370">AC219*(1-X_02_WAPC)*(1+f)</f>
        <v>0</v>
      </c>
      <c r="AE219" s="432">
        <f t="shared" ref="AE219:AE282" si="371">AD219*(1-X_03_WAPC)*(1+f)</f>
        <v>0</v>
      </c>
      <c r="AF219" s="432">
        <f t="shared" ref="AF219:AF282" si="372">AE219*(1-X_04_WAPC)*(1+f)</f>
        <v>0</v>
      </c>
      <c r="AG219" s="463">
        <f t="shared" ref="AG219:AG282" si="373">AF219*(1-X_05_WAPC)*(1+f)</f>
        <v>0</v>
      </c>
      <c r="AH219" s="462">
        <f t="shared" ref="AH219:AH282" si="374">AG219*(1-X_06_WAPC)*(1+f)</f>
        <v>0</v>
      </c>
      <c r="AI219" s="432">
        <f t="shared" ref="AI219:AI282" si="375">AH219*(1-X_07_WAPC)*(1+f)</f>
        <v>0</v>
      </c>
      <c r="AJ219" s="432">
        <f t="shared" ref="AJ219:AJ282" si="376">AI219*(1-X_08_WAPC)*(1+f)</f>
        <v>0</v>
      </c>
      <c r="AK219" s="432">
        <f t="shared" ref="AK219:AK282" si="377">AJ219*(1-X_09_WAPC)*(1+f)</f>
        <v>0</v>
      </c>
      <c r="AL219" s="463">
        <f t="shared" ref="AL219:AL282" si="378">AK219*(1-X_10_WAPC)*(1+f)</f>
        <v>0</v>
      </c>
      <c r="AM219" s="462">
        <f>'PTRM input'!I313</f>
        <v>0</v>
      </c>
      <c r="AN219" s="432">
        <f t="shared" ref="AN219:AN282" si="379">AM219*(1-P_0_WAPC)*(1+f)</f>
        <v>0</v>
      </c>
      <c r="AO219" s="432">
        <f t="shared" ref="AO219:AO282" si="380">AN219*(1-X_02_WAPC)*(1+f)</f>
        <v>0</v>
      </c>
      <c r="AP219" s="432">
        <f t="shared" ref="AP219:AP282" si="381">AO219*(1-X_03_WAPC)*(1+f)</f>
        <v>0</v>
      </c>
      <c r="AQ219" s="432">
        <f t="shared" ref="AQ219:AQ282" si="382">AP219*(1-X_04_WAPC)*(1+f)</f>
        <v>0</v>
      </c>
      <c r="AR219" s="463">
        <f t="shared" ref="AR219:AR282" si="383">AQ219*(1-X_05_WAPC)*(1+f)</f>
        <v>0</v>
      </c>
      <c r="AS219" s="462">
        <f t="shared" ref="AS219:AS282" si="384">AR219*(1-X_06_WAPC)*(1+f)</f>
        <v>0</v>
      </c>
      <c r="AT219" s="432">
        <f t="shared" ref="AT219:AT282" si="385">AS219*(1-X_07_WAPC)*(1+f)</f>
        <v>0</v>
      </c>
      <c r="AU219" s="432">
        <f t="shared" ref="AU219:AU282" si="386">AT219*(1-X_08_WAPC)*(1+f)</f>
        <v>0</v>
      </c>
      <c r="AV219" s="432">
        <f t="shared" ref="AV219:AV282" si="387">AU219*(1-X_09_WAPC)*(1+f)</f>
        <v>0</v>
      </c>
      <c r="AW219" s="463">
        <f t="shared" ref="AW219:AW282" si="388">AV219*(1-X_10_WAPC)*(1+f)</f>
        <v>0</v>
      </c>
      <c r="AX219" s="462">
        <f>'PTRM input'!J313</f>
        <v>0</v>
      </c>
      <c r="AY219" s="432">
        <f t="shared" ref="AY219:AY282" si="389">AX219*(1-P_0_WAPC)*(1+f)</f>
        <v>0</v>
      </c>
      <c r="AZ219" s="432">
        <f t="shared" ref="AZ219:AZ282" si="390">AY219*(1-X_02_WAPC)*(1+f)</f>
        <v>0</v>
      </c>
      <c r="BA219" s="432">
        <f t="shared" ref="BA219:BA282" si="391">AZ219*(1-X_03_WAPC)*(1+f)</f>
        <v>0</v>
      </c>
      <c r="BB219" s="432">
        <f t="shared" ref="BB219:BB282" si="392">BA219*(1-X_04_WAPC)*(1+f)</f>
        <v>0</v>
      </c>
      <c r="BC219" s="463">
        <f t="shared" ref="BC219:BC282" si="393">BB219*(1-X_05_WAPC)*(1+f)</f>
        <v>0</v>
      </c>
      <c r="BD219" s="462">
        <f t="shared" ref="BD219:BD282" si="394">BC219*(1-X_06_WAPC)*(1+f)</f>
        <v>0</v>
      </c>
      <c r="BE219" s="432">
        <f t="shared" ref="BE219:BE282" si="395">BD219*(1-X_07_WAPC)*(1+f)</f>
        <v>0</v>
      </c>
      <c r="BF219" s="432">
        <f t="shared" ref="BF219:BF282" si="396">BE219*(1-X_08_WAPC)*(1+f)</f>
        <v>0</v>
      </c>
      <c r="BG219" s="432">
        <f t="shared" ref="BG219:BG282" si="397">BF219*(1-X_09_WAPC)*(1+f)</f>
        <v>0</v>
      </c>
      <c r="BH219" s="463">
        <f t="shared" ref="BH219:BH282" si="398">BG219*(1-X_10_WAPC)*(1+f)</f>
        <v>0</v>
      </c>
      <c r="BI219" s="462">
        <f>'PTRM input'!K313</f>
        <v>0</v>
      </c>
      <c r="BJ219" s="432">
        <f t="shared" ref="BJ219:BJ282" si="399">BI219*(1-P_0_WAPC)*(1+f)</f>
        <v>0</v>
      </c>
      <c r="BK219" s="432">
        <f t="shared" ref="BK219:BK282" si="400">BJ219*(1-X_02_WAPC)*(1+f)</f>
        <v>0</v>
      </c>
      <c r="BL219" s="432">
        <f t="shared" ref="BL219:BL282" si="401">BK219*(1-X_03_WAPC)*(1+f)</f>
        <v>0</v>
      </c>
      <c r="BM219" s="432">
        <f t="shared" ref="BM219:BM282" si="402">BL219*(1-X_04_WAPC)*(1+f)</f>
        <v>0</v>
      </c>
      <c r="BN219" s="463">
        <f t="shared" ref="BN219:BN282" si="403">BM219*(1-X_05_WAPC)*(1+f)</f>
        <v>0</v>
      </c>
      <c r="BO219" s="462">
        <f t="shared" ref="BO219:BO282" si="404">BN219*(1-X_06_WAPC)*(1+f)</f>
        <v>0</v>
      </c>
      <c r="BP219" s="432">
        <f t="shared" ref="BP219:BP282" si="405">BO219*(1-X_07_WAPC)*(1+f)</f>
        <v>0</v>
      </c>
      <c r="BQ219" s="432">
        <f t="shared" ref="BQ219:BQ282" si="406">BP219*(1-X_08_WAPC)*(1+f)</f>
        <v>0</v>
      </c>
      <c r="BR219" s="432">
        <f t="shared" ref="BR219:BR282" si="407">BQ219*(1-X_09_WAPC)*(1+f)</f>
        <v>0</v>
      </c>
      <c r="BS219" s="463">
        <f t="shared" ref="BS219:BS282" si="408">BR219*(1-X_10_WAPC)*(1+f)</f>
        <v>0</v>
      </c>
      <c r="BT219" s="462">
        <f>'PTRM input'!L313</f>
        <v>0</v>
      </c>
      <c r="BU219" s="432">
        <f t="shared" ref="BU219:BU282" si="409">BT219*(1-P_0_WAPC)*(1+f)</f>
        <v>0</v>
      </c>
      <c r="BV219" s="432">
        <f t="shared" ref="BV219:BV282" si="410">BU219*(1-X_02_WAPC)*(1+f)</f>
        <v>0</v>
      </c>
      <c r="BW219" s="432">
        <f t="shared" ref="BW219:BW282" si="411">BV219*(1-X_03_WAPC)*(1+f)</f>
        <v>0</v>
      </c>
      <c r="BX219" s="432">
        <f t="shared" ref="BX219:BX282" si="412">BW219*(1-X_04_WAPC)*(1+f)</f>
        <v>0</v>
      </c>
      <c r="BY219" s="463">
        <f t="shared" ref="BY219:BY282" si="413">BX219*(1-X_05_WAPC)*(1+f)</f>
        <v>0</v>
      </c>
      <c r="BZ219" s="462">
        <f t="shared" ref="BZ219:BZ282" si="414">BY219*(1-X_06_WAPC)*(1+f)</f>
        <v>0</v>
      </c>
      <c r="CA219" s="432">
        <f t="shared" ref="CA219:CA282" si="415">BZ219*(1-X_07_WAPC)*(1+f)</f>
        <v>0</v>
      </c>
      <c r="CB219" s="432">
        <f t="shared" ref="CB219:CB282" si="416">CA219*(1-X_08_WAPC)*(1+f)</f>
        <v>0</v>
      </c>
      <c r="CC219" s="432">
        <f t="shared" ref="CC219:CC282" si="417">CB219*(1-X_09_WAPC)*(1+f)</f>
        <v>0</v>
      </c>
      <c r="CD219" s="463">
        <f t="shared" ref="CD219:CD282" si="418">CC219*(1-X_10_WAPC)*(1+f)</f>
        <v>0</v>
      </c>
      <c r="CE219" s="462">
        <f>'PTRM input'!M313</f>
        <v>0</v>
      </c>
      <c r="CF219" s="432">
        <f t="shared" ref="CF219:CF282" si="419">CE219*(1-P_0_WAPC)*(1+f)</f>
        <v>0</v>
      </c>
      <c r="CG219" s="432">
        <f t="shared" ref="CG219:CG282" si="420">CF219*(1-X_02_WAPC)*(1+f)</f>
        <v>0</v>
      </c>
      <c r="CH219" s="432">
        <f t="shared" ref="CH219:CH282" si="421">CG219*(1-X_03_WAPC)*(1+f)</f>
        <v>0</v>
      </c>
      <c r="CI219" s="432">
        <f t="shared" ref="CI219:CI282" si="422">CH219*(1-X_04_WAPC)*(1+f)</f>
        <v>0</v>
      </c>
      <c r="CJ219" s="463">
        <f t="shared" ref="CJ219:CJ282" si="423">CI219*(1-X_05_WAPC)*(1+f)</f>
        <v>0</v>
      </c>
      <c r="CK219" s="462">
        <f t="shared" ref="CK219:CK282" si="424">CJ219*(1-X_06_WAPC)*(1+f)</f>
        <v>0</v>
      </c>
      <c r="CL219" s="432">
        <f t="shared" ref="CL219:CL282" si="425">CK219*(1-X_07_WAPC)*(1+f)</f>
        <v>0</v>
      </c>
      <c r="CM219" s="432">
        <f t="shared" ref="CM219:CM282" si="426">CL219*(1-X_08_WAPC)*(1+f)</f>
        <v>0</v>
      </c>
      <c r="CN219" s="432">
        <f t="shared" ref="CN219:CN282" si="427">CM219*(1-X_09_WAPC)*(1+f)</f>
        <v>0</v>
      </c>
      <c r="CO219" s="463">
        <f t="shared" ref="CO219:CO282" si="428">CN219*(1-X_10_WAPC)*(1+f)</f>
        <v>0</v>
      </c>
      <c r="CP219" s="462">
        <f>'PTRM input'!N313</f>
        <v>0</v>
      </c>
      <c r="CQ219" s="432">
        <f t="shared" ref="CQ219:CQ282" si="429">CP219*(1-P_0_WAPC)*(1+f)</f>
        <v>0</v>
      </c>
      <c r="CR219" s="432">
        <f t="shared" ref="CR219:CR282" si="430">CQ219*(1-X_02_WAPC)*(1+f)</f>
        <v>0</v>
      </c>
      <c r="CS219" s="432">
        <f t="shared" ref="CS219:CS282" si="431">CR219*(1-X_03_WAPC)*(1+f)</f>
        <v>0</v>
      </c>
      <c r="CT219" s="432">
        <f t="shared" ref="CT219:CT282" si="432">CS219*(1-X_04_WAPC)*(1+f)</f>
        <v>0</v>
      </c>
      <c r="CU219" s="463">
        <f t="shared" ref="CU219:CU282" si="433">CT219*(1-X_05_WAPC)*(1+f)</f>
        <v>0</v>
      </c>
      <c r="CV219" s="462">
        <f t="shared" ref="CV219:CV282" si="434">CU219*(1-X_06_WAPC)*(1+f)</f>
        <v>0</v>
      </c>
      <c r="CW219" s="432">
        <f t="shared" ref="CW219:CW282" si="435">CV219*(1-X_07_WAPC)*(1+f)</f>
        <v>0</v>
      </c>
      <c r="CX219" s="432">
        <f t="shared" ref="CX219:CX282" si="436">CW219*(1-X_08_WAPC)*(1+f)</f>
        <v>0</v>
      </c>
      <c r="CY219" s="432">
        <f t="shared" ref="CY219:CY282" si="437">CX219*(1-X_09_WAPC)*(1+f)</f>
        <v>0</v>
      </c>
      <c r="CZ219" s="463">
        <f t="shared" ref="CZ219:CZ282" si="438">CY219*(1-X_10_WAPC)*(1+f)</f>
        <v>0</v>
      </c>
      <c r="DA219" s="462">
        <f>'PTRM input'!O313</f>
        <v>0</v>
      </c>
      <c r="DB219" s="432">
        <f t="shared" ref="DB219:DB282" si="439">DA219*(1-P_0_WAPC)*(1+f)</f>
        <v>0</v>
      </c>
      <c r="DC219" s="432">
        <f t="shared" ref="DC219:DC282" si="440">DB219*(1-X_02_WAPC)*(1+f)</f>
        <v>0</v>
      </c>
      <c r="DD219" s="432">
        <f t="shared" ref="DD219:DD282" si="441">DC219*(1-X_03_WAPC)*(1+f)</f>
        <v>0</v>
      </c>
      <c r="DE219" s="432">
        <f t="shared" ref="DE219:DE282" si="442">DD219*(1-X_04_WAPC)*(1+f)</f>
        <v>0</v>
      </c>
      <c r="DF219" s="463">
        <f t="shared" ref="DF219:DF282" si="443">DE219*(1-X_05_WAPC)*(1+f)</f>
        <v>0</v>
      </c>
      <c r="DG219" s="462">
        <f t="shared" ref="DG219:DG282" si="444">DF219*(1-X_06_WAPC)*(1+f)</f>
        <v>0</v>
      </c>
      <c r="DH219" s="432">
        <f t="shared" ref="DH219:DH282" si="445">DG219*(1-X_07_WAPC)*(1+f)</f>
        <v>0</v>
      </c>
      <c r="DI219" s="432">
        <f t="shared" ref="DI219:DI282" si="446">DH219*(1-X_08_WAPC)*(1+f)</f>
        <v>0</v>
      </c>
      <c r="DJ219" s="432">
        <f t="shared" ref="DJ219:DJ282" si="447">DI219*(1-X_09_WAPC)*(1+f)</f>
        <v>0</v>
      </c>
      <c r="DK219" s="463">
        <f t="shared" ref="DK219:DK282" si="448">DJ219*(1-X_10_WAPC)*(1+f)</f>
        <v>0</v>
      </c>
      <c r="DL219" s="462">
        <f>'PTRM input'!P313</f>
        <v>0</v>
      </c>
      <c r="DM219" s="432">
        <f t="shared" ref="DM219:DM282" si="449">DL219*(1-P_0_WAPC)*(1+f)</f>
        <v>0</v>
      </c>
      <c r="DN219" s="432">
        <f t="shared" ref="DN219:DN282" si="450">DM219*(1-X_02_WAPC)*(1+f)</f>
        <v>0</v>
      </c>
      <c r="DO219" s="432">
        <f t="shared" ref="DO219:DO282" si="451">DN219*(1-X_03_WAPC)*(1+f)</f>
        <v>0</v>
      </c>
      <c r="DP219" s="432">
        <f t="shared" ref="DP219:DP282" si="452">DO219*(1-X_04_WAPC)*(1+f)</f>
        <v>0</v>
      </c>
      <c r="DQ219" s="463">
        <f t="shared" ref="DQ219:DQ282" si="453">DP219*(1-X_05_WAPC)*(1+f)</f>
        <v>0</v>
      </c>
      <c r="DR219" s="462">
        <f t="shared" ref="DR219:DR282" si="454">DQ219*(1-X_06_WAPC)*(1+f)</f>
        <v>0</v>
      </c>
      <c r="DS219" s="432">
        <f t="shared" ref="DS219:DS282" si="455">DR219*(1-X_07_WAPC)*(1+f)</f>
        <v>0</v>
      </c>
      <c r="DT219" s="432">
        <f t="shared" ref="DT219:DT282" si="456">DS219*(1-X_08_WAPC)*(1+f)</f>
        <v>0</v>
      </c>
      <c r="DU219" s="432">
        <f t="shared" ref="DU219:DU282" si="457">DT219*(1-X_09_WAPC)*(1+f)</f>
        <v>0</v>
      </c>
      <c r="DV219" s="463">
        <f t="shared" ref="DV219:DV282" si="458">DU219*(1-X_10_WAPC)*(1+f)</f>
        <v>0</v>
      </c>
      <c r="DW219" s="462">
        <f>'PTRM input'!Q313</f>
        <v>0</v>
      </c>
      <c r="DX219" s="432">
        <f t="shared" ref="DX219:DX282" si="459">DW219*(1-P_0_WAPC)*(1+f)</f>
        <v>0</v>
      </c>
      <c r="DY219" s="432">
        <f t="shared" ref="DY219:DY282" si="460">DX219*(1-X_02_WAPC)*(1+f)</f>
        <v>0</v>
      </c>
      <c r="DZ219" s="432">
        <f t="shared" ref="DZ219:DZ282" si="461">DY219*(1-X_03_WAPC)*(1+f)</f>
        <v>0</v>
      </c>
      <c r="EA219" s="432">
        <f t="shared" ref="EA219:EA282" si="462">DZ219*(1-X_04_WAPC)*(1+f)</f>
        <v>0</v>
      </c>
      <c r="EB219" s="463">
        <f t="shared" ref="EB219:EB282" si="463">EA219*(1-X_05_WAPC)*(1+f)</f>
        <v>0</v>
      </c>
      <c r="EC219" s="462">
        <f t="shared" ref="EC219:EC282" si="464">EB219*(1-X_06_WAPC)*(1+f)</f>
        <v>0</v>
      </c>
      <c r="ED219" s="432">
        <f t="shared" ref="ED219:ED282" si="465">EC219*(1-X_07_WAPC)*(1+f)</f>
        <v>0</v>
      </c>
      <c r="EE219" s="432">
        <f t="shared" ref="EE219:EE282" si="466">ED219*(1-X_08_WAPC)*(1+f)</f>
        <v>0</v>
      </c>
      <c r="EF219" s="432">
        <f t="shared" ref="EF219:EF282" si="467">EE219*(1-X_09_WAPC)*(1+f)</f>
        <v>0</v>
      </c>
      <c r="EG219" s="463">
        <f t="shared" ref="EG219:EG282" si="468">EF219*(1-X_10_WAPC)*(1+f)</f>
        <v>0</v>
      </c>
      <c r="EH219" s="462">
        <f>'PTRM input'!R313</f>
        <v>0</v>
      </c>
      <c r="EI219" s="432">
        <f t="shared" ref="EI219:EI282" si="469">EH219*(1-P_0_WAPC)*(1+f)</f>
        <v>0</v>
      </c>
      <c r="EJ219" s="432">
        <f t="shared" ref="EJ219:EJ282" si="470">EI219*(1-X_02_WAPC)*(1+f)</f>
        <v>0</v>
      </c>
      <c r="EK219" s="432">
        <f t="shared" ref="EK219:EK282" si="471">EJ219*(1-X_03_WAPC)*(1+f)</f>
        <v>0</v>
      </c>
      <c r="EL219" s="432">
        <f t="shared" ref="EL219:EL282" si="472">EK219*(1-X_04_WAPC)*(1+f)</f>
        <v>0</v>
      </c>
      <c r="EM219" s="463">
        <f t="shared" ref="EM219:EM282" si="473">EL219*(1-X_05_WAPC)*(1+f)</f>
        <v>0</v>
      </c>
      <c r="EN219" s="462">
        <f t="shared" ref="EN219:EN282" si="474">EM219*(1-X_06_WAPC)*(1+f)</f>
        <v>0</v>
      </c>
      <c r="EO219" s="432">
        <f t="shared" ref="EO219:EO282" si="475">EN219*(1-X_07_WAPC)*(1+f)</f>
        <v>0</v>
      </c>
      <c r="EP219" s="432">
        <f t="shared" ref="EP219:EP282" si="476">EO219*(1-X_08_WAPC)*(1+f)</f>
        <v>0</v>
      </c>
      <c r="EQ219" s="432">
        <f t="shared" ref="EQ219:EQ282" si="477">EP219*(1-X_09_WAPC)*(1+f)</f>
        <v>0</v>
      </c>
      <c r="ER219" s="463">
        <f t="shared" ref="ER219:ER282" si="478">EQ219*(1-X_10_WAPC)*(1+f)</f>
        <v>0</v>
      </c>
      <c r="ES219" s="462">
        <f>'PTRM input'!S313</f>
        <v>0</v>
      </c>
      <c r="ET219" s="432">
        <f t="shared" ref="ET219:ET282" si="479">ES219*(1-P_0_WAPC)*(1+f)</f>
        <v>0</v>
      </c>
      <c r="EU219" s="432">
        <f t="shared" ref="EU219:EU282" si="480">ET219*(1-X_02_WAPC)*(1+f)</f>
        <v>0</v>
      </c>
      <c r="EV219" s="432">
        <f t="shared" ref="EV219:EV282" si="481">EU219*(1-X_03_WAPC)*(1+f)</f>
        <v>0</v>
      </c>
      <c r="EW219" s="432">
        <f t="shared" ref="EW219:EW282" si="482">EV219*(1-X_04_WAPC)*(1+f)</f>
        <v>0</v>
      </c>
      <c r="EX219" s="463">
        <f t="shared" ref="EX219:EX282" si="483">EW219*(1-X_05_WAPC)*(1+f)</f>
        <v>0</v>
      </c>
      <c r="EY219" s="462">
        <f t="shared" ref="EY219:EY282" si="484">EX219*(1-X_06_WAPC)*(1+f)</f>
        <v>0</v>
      </c>
      <c r="EZ219" s="432">
        <f t="shared" ref="EZ219:EZ282" si="485">EY219*(1-X_07_WAPC)*(1+f)</f>
        <v>0</v>
      </c>
      <c r="FA219" s="432">
        <f t="shared" ref="FA219:FA282" si="486">EZ219*(1-X_08_WAPC)*(1+f)</f>
        <v>0</v>
      </c>
      <c r="FB219" s="432">
        <f t="shared" ref="FB219:FB282" si="487">FA219*(1-X_09_WAPC)*(1+f)</f>
        <v>0</v>
      </c>
      <c r="FC219" s="463">
        <f t="shared" ref="FC219:FC282" si="488">FB219*(1-X_10_WAPC)*(1+f)</f>
        <v>0</v>
      </c>
      <c r="FD219" s="462">
        <f>'PTRM input'!T313</f>
        <v>0</v>
      </c>
      <c r="FE219" s="432">
        <f t="shared" ref="FE219:FE282" si="489">FD219*(1-P_0_WAPC)*(1+f)</f>
        <v>0</v>
      </c>
      <c r="FF219" s="432">
        <f t="shared" ref="FF219:FF282" si="490">FE219*(1-X_02_WAPC)*(1+f)</f>
        <v>0</v>
      </c>
      <c r="FG219" s="432">
        <f t="shared" ref="FG219:FG282" si="491">FF219*(1-X_03_WAPC)*(1+f)</f>
        <v>0</v>
      </c>
      <c r="FH219" s="432">
        <f t="shared" ref="FH219:FH282" si="492">FG219*(1-X_04_WAPC)*(1+f)</f>
        <v>0</v>
      </c>
      <c r="FI219" s="463">
        <f t="shared" ref="FI219:FI282" si="493">FH219*(1-X_05_WAPC)*(1+f)</f>
        <v>0</v>
      </c>
      <c r="FJ219" s="462">
        <f t="shared" ref="FJ219:FJ282" si="494">FI219*(1-X_06_WAPC)*(1+f)</f>
        <v>0</v>
      </c>
      <c r="FK219" s="432">
        <f t="shared" ref="FK219:FK282" si="495">FJ219*(1-X_07_WAPC)*(1+f)</f>
        <v>0</v>
      </c>
      <c r="FL219" s="432">
        <f t="shared" ref="FL219:FL282" si="496">FK219*(1-X_08_WAPC)*(1+f)</f>
        <v>0</v>
      </c>
      <c r="FM219" s="432">
        <f t="shared" ref="FM219:FM282" si="497">FL219*(1-X_09_WAPC)*(1+f)</f>
        <v>0</v>
      </c>
      <c r="FN219" s="463">
        <f t="shared" ref="FN219:FN282" si="498">FM219*(1-X_10_WAPC)*(1+f)</f>
        <v>0</v>
      </c>
      <c r="FO219" s="462">
        <f>'PTRM input'!U313</f>
        <v>0</v>
      </c>
      <c r="FP219" s="432">
        <f t="shared" ref="FP219:FP282" si="499">FO219*(1-P_0_WAPC)*(1+f)</f>
        <v>0</v>
      </c>
      <c r="FQ219" s="432">
        <f t="shared" ref="FQ219:FQ282" si="500">FP219*(1-X_02_WAPC)*(1+f)</f>
        <v>0</v>
      </c>
      <c r="FR219" s="432">
        <f t="shared" ref="FR219:FR282" si="501">FQ219*(1-X_03_WAPC)*(1+f)</f>
        <v>0</v>
      </c>
      <c r="FS219" s="432">
        <f t="shared" ref="FS219:FS282" si="502">FR219*(1-X_04_WAPC)*(1+f)</f>
        <v>0</v>
      </c>
      <c r="FT219" s="463">
        <f t="shared" ref="FT219:FT282" si="503">FS219*(1-X_05_WAPC)*(1+f)</f>
        <v>0</v>
      </c>
      <c r="FU219" s="462">
        <f t="shared" ref="FU219:FU282" si="504">FT219*(1-X_06_WAPC)*(1+f)</f>
        <v>0</v>
      </c>
      <c r="FV219" s="432">
        <f t="shared" ref="FV219:FV282" si="505">FU219*(1-X_07_WAPC)*(1+f)</f>
        <v>0</v>
      </c>
      <c r="FW219" s="432">
        <f t="shared" ref="FW219:FW282" si="506">FV219*(1-X_08_WAPC)*(1+f)</f>
        <v>0</v>
      </c>
      <c r="FX219" s="432">
        <f t="shared" ref="FX219:FX282" si="507">FW219*(1-X_09_WAPC)*(1+f)</f>
        <v>0</v>
      </c>
      <c r="FY219" s="463">
        <f t="shared" ref="FY219:FY282" si="508">FX219*(1-X_10_WAPC)*(1+f)</f>
        <v>0</v>
      </c>
      <c r="FZ219" s="462">
        <f>'PTRM input'!V313</f>
        <v>0</v>
      </c>
      <c r="GA219" s="432">
        <f t="shared" ref="GA219:GA282" si="509">FZ219*(1-P_0_WAPC)*(1+f)</f>
        <v>0</v>
      </c>
      <c r="GB219" s="432">
        <f t="shared" ref="GB219:GB282" si="510">GA219*(1-X_02_WAPC)*(1+f)</f>
        <v>0</v>
      </c>
      <c r="GC219" s="432">
        <f t="shared" ref="GC219:GC282" si="511">GB219*(1-X_03_WAPC)*(1+f)</f>
        <v>0</v>
      </c>
      <c r="GD219" s="432">
        <f t="shared" ref="GD219:GD282" si="512">GC219*(1-X_04_WAPC)*(1+f)</f>
        <v>0</v>
      </c>
      <c r="GE219" s="463">
        <f t="shared" ref="GE219:GE282" si="513">GD219*(1-X_05_WAPC)*(1+f)</f>
        <v>0</v>
      </c>
      <c r="GF219" s="462">
        <f t="shared" ref="GF219:GF282" si="514">GE219*(1-X_06_WAPC)*(1+f)</f>
        <v>0</v>
      </c>
      <c r="GG219" s="432">
        <f t="shared" ref="GG219:GG282" si="515">GF219*(1-X_07_WAPC)*(1+f)</f>
        <v>0</v>
      </c>
      <c r="GH219" s="432">
        <f t="shared" ref="GH219:GH282" si="516">GG219*(1-X_08_WAPC)*(1+f)</f>
        <v>0</v>
      </c>
      <c r="GI219" s="432">
        <f t="shared" ref="GI219:GI282" si="517">GH219*(1-X_09_WAPC)*(1+f)</f>
        <v>0</v>
      </c>
      <c r="GJ219" s="463">
        <f t="shared" ref="GJ219:GJ282" si="518">GI219*(1-X_10_WAPC)*(1+f)</f>
        <v>0</v>
      </c>
    </row>
    <row r="220" spans="1:192" s="4" customFormat="1" outlineLevel="1">
      <c r="A220" s="764"/>
      <c r="B220" s="764"/>
      <c r="C220" s="764"/>
      <c r="D220" s="764"/>
      <c r="E220" s="748" t="str">
        <f t="shared" si="347"/>
        <v>New Tariff  6</v>
      </c>
      <c r="F220" s="462">
        <f>'PTRM input'!F314</f>
        <v>0</v>
      </c>
      <c r="G220" s="432">
        <f t="shared" si="349"/>
        <v>0</v>
      </c>
      <c r="H220" s="432">
        <f t="shared" si="350"/>
        <v>0</v>
      </c>
      <c r="I220" s="432">
        <f t="shared" si="351"/>
        <v>0</v>
      </c>
      <c r="J220" s="432">
        <f t="shared" si="352"/>
        <v>0</v>
      </c>
      <c r="K220" s="463">
        <f t="shared" si="353"/>
        <v>0</v>
      </c>
      <c r="L220" s="462">
        <f t="shared" si="354"/>
        <v>0</v>
      </c>
      <c r="M220" s="432">
        <f t="shared" si="355"/>
        <v>0</v>
      </c>
      <c r="N220" s="432">
        <f t="shared" si="356"/>
        <v>0</v>
      </c>
      <c r="O220" s="432">
        <f t="shared" si="357"/>
        <v>0</v>
      </c>
      <c r="P220" s="463">
        <f t="shared" si="358"/>
        <v>0</v>
      </c>
      <c r="Q220" s="462">
        <f>'PTRM input'!G314</f>
        <v>0</v>
      </c>
      <c r="R220" s="432">
        <f t="shared" si="359"/>
        <v>0</v>
      </c>
      <c r="S220" s="432">
        <f t="shared" si="360"/>
        <v>0</v>
      </c>
      <c r="T220" s="432">
        <f t="shared" si="361"/>
        <v>0</v>
      </c>
      <c r="U220" s="432">
        <f t="shared" si="362"/>
        <v>0</v>
      </c>
      <c r="V220" s="463">
        <f t="shared" si="363"/>
        <v>0</v>
      </c>
      <c r="W220" s="462">
        <f t="shared" si="364"/>
        <v>0</v>
      </c>
      <c r="X220" s="432">
        <f t="shared" si="365"/>
        <v>0</v>
      </c>
      <c r="Y220" s="432">
        <f t="shared" si="366"/>
        <v>0</v>
      </c>
      <c r="Z220" s="432">
        <f t="shared" si="367"/>
        <v>0</v>
      </c>
      <c r="AA220" s="463">
        <f t="shared" si="368"/>
        <v>0</v>
      </c>
      <c r="AB220" s="462">
        <f>'PTRM input'!H314</f>
        <v>0</v>
      </c>
      <c r="AC220" s="432">
        <f t="shared" si="369"/>
        <v>0</v>
      </c>
      <c r="AD220" s="432">
        <f t="shared" si="370"/>
        <v>0</v>
      </c>
      <c r="AE220" s="432">
        <f t="shared" si="371"/>
        <v>0</v>
      </c>
      <c r="AF220" s="432">
        <f t="shared" si="372"/>
        <v>0</v>
      </c>
      <c r="AG220" s="463">
        <f t="shared" si="373"/>
        <v>0</v>
      </c>
      <c r="AH220" s="462">
        <f t="shared" si="374"/>
        <v>0</v>
      </c>
      <c r="AI220" s="432">
        <f t="shared" si="375"/>
        <v>0</v>
      </c>
      <c r="AJ220" s="432">
        <f t="shared" si="376"/>
        <v>0</v>
      </c>
      <c r="AK220" s="432">
        <f t="shared" si="377"/>
        <v>0</v>
      </c>
      <c r="AL220" s="463">
        <f t="shared" si="378"/>
        <v>0</v>
      </c>
      <c r="AM220" s="462">
        <f>'PTRM input'!I314</f>
        <v>0</v>
      </c>
      <c r="AN220" s="432">
        <f t="shared" si="379"/>
        <v>0</v>
      </c>
      <c r="AO220" s="432">
        <f t="shared" si="380"/>
        <v>0</v>
      </c>
      <c r="AP220" s="432">
        <f t="shared" si="381"/>
        <v>0</v>
      </c>
      <c r="AQ220" s="432">
        <f t="shared" si="382"/>
        <v>0</v>
      </c>
      <c r="AR220" s="463">
        <f t="shared" si="383"/>
        <v>0</v>
      </c>
      <c r="AS220" s="462">
        <f t="shared" si="384"/>
        <v>0</v>
      </c>
      <c r="AT220" s="432">
        <f t="shared" si="385"/>
        <v>0</v>
      </c>
      <c r="AU220" s="432">
        <f t="shared" si="386"/>
        <v>0</v>
      </c>
      <c r="AV220" s="432">
        <f t="shared" si="387"/>
        <v>0</v>
      </c>
      <c r="AW220" s="463">
        <f t="shared" si="388"/>
        <v>0</v>
      </c>
      <c r="AX220" s="462">
        <f>'PTRM input'!J314</f>
        <v>0</v>
      </c>
      <c r="AY220" s="432">
        <f t="shared" si="389"/>
        <v>0</v>
      </c>
      <c r="AZ220" s="432">
        <f t="shared" si="390"/>
        <v>0</v>
      </c>
      <c r="BA220" s="432">
        <f t="shared" si="391"/>
        <v>0</v>
      </c>
      <c r="BB220" s="432">
        <f t="shared" si="392"/>
        <v>0</v>
      </c>
      <c r="BC220" s="463">
        <f t="shared" si="393"/>
        <v>0</v>
      </c>
      <c r="BD220" s="462">
        <f t="shared" si="394"/>
        <v>0</v>
      </c>
      <c r="BE220" s="432">
        <f t="shared" si="395"/>
        <v>0</v>
      </c>
      <c r="BF220" s="432">
        <f t="shared" si="396"/>
        <v>0</v>
      </c>
      <c r="BG220" s="432">
        <f t="shared" si="397"/>
        <v>0</v>
      </c>
      <c r="BH220" s="463">
        <f t="shared" si="398"/>
        <v>0</v>
      </c>
      <c r="BI220" s="462">
        <f>'PTRM input'!K314</f>
        <v>0</v>
      </c>
      <c r="BJ220" s="432">
        <f t="shared" si="399"/>
        <v>0</v>
      </c>
      <c r="BK220" s="432">
        <f t="shared" si="400"/>
        <v>0</v>
      </c>
      <c r="BL220" s="432">
        <f t="shared" si="401"/>
        <v>0</v>
      </c>
      <c r="BM220" s="432">
        <f t="shared" si="402"/>
        <v>0</v>
      </c>
      <c r="BN220" s="463">
        <f t="shared" si="403"/>
        <v>0</v>
      </c>
      <c r="BO220" s="462">
        <f t="shared" si="404"/>
        <v>0</v>
      </c>
      <c r="BP220" s="432">
        <f t="shared" si="405"/>
        <v>0</v>
      </c>
      <c r="BQ220" s="432">
        <f t="shared" si="406"/>
        <v>0</v>
      </c>
      <c r="BR220" s="432">
        <f t="shared" si="407"/>
        <v>0</v>
      </c>
      <c r="BS220" s="463">
        <f t="shared" si="408"/>
        <v>0</v>
      </c>
      <c r="BT220" s="462">
        <f>'PTRM input'!L314</f>
        <v>0</v>
      </c>
      <c r="BU220" s="432">
        <f t="shared" si="409"/>
        <v>0</v>
      </c>
      <c r="BV220" s="432">
        <f t="shared" si="410"/>
        <v>0</v>
      </c>
      <c r="BW220" s="432">
        <f t="shared" si="411"/>
        <v>0</v>
      </c>
      <c r="BX220" s="432">
        <f t="shared" si="412"/>
        <v>0</v>
      </c>
      <c r="BY220" s="463">
        <f t="shared" si="413"/>
        <v>0</v>
      </c>
      <c r="BZ220" s="462">
        <f t="shared" si="414"/>
        <v>0</v>
      </c>
      <c r="CA220" s="432">
        <f t="shared" si="415"/>
        <v>0</v>
      </c>
      <c r="CB220" s="432">
        <f t="shared" si="416"/>
        <v>0</v>
      </c>
      <c r="CC220" s="432">
        <f t="shared" si="417"/>
        <v>0</v>
      </c>
      <c r="CD220" s="463">
        <f t="shared" si="418"/>
        <v>0</v>
      </c>
      <c r="CE220" s="462">
        <f>'PTRM input'!M314</f>
        <v>0</v>
      </c>
      <c r="CF220" s="432">
        <f t="shared" si="419"/>
        <v>0</v>
      </c>
      <c r="CG220" s="432">
        <f t="shared" si="420"/>
        <v>0</v>
      </c>
      <c r="CH220" s="432">
        <f t="shared" si="421"/>
        <v>0</v>
      </c>
      <c r="CI220" s="432">
        <f t="shared" si="422"/>
        <v>0</v>
      </c>
      <c r="CJ220" s="463">
        <f t="shared" si="423"/>
        <v>0</v>
      </c>
      <c r="CK220" s="462">
        <f t="shared" si="424"/>
        <v>0</v>
      </c>
      <c r="CL220" s="432">
        <f t="shared" si="425"/>
        <v>0</v>
      </c>
      <c r="CM220" s="432">
        <f t="shared" si="426"/>
        <v>0</v>
      </c>
      <c r="CN220" s="432">
        <f t="shared" si="427"/>
        <v>0</v>
      </c>
      <c r="CO220" s="463">
        <f t="shared" si="428"/>
        <v>0</v>
      </c>
      <c r="CP220" s="462">
        <f>'PTRM input'!N314</f>
        <v>0</v>
      </c>
      <c r="CQ220" s="432">
        <f t="shared" si="429"/>
        <v>0</v>
      </c>
      <c r="CR220" s="432">
        <f t="shared" si="430"/>
        <v>0</v>
      </c>
      <c r="CS220" s="432">
        <f t="shared" si="431"/>
        <v>0</v>
      </c>
      <c r="CT220" s="432">
        <f t="shared" si="432"/>
        <v>0</v>
      </c>
      <c r="CU220" s="463">
        <f t="shared" si="433"/>
        <v>0</v>
      </c>
      <c r="CV220" s="462">
        <f t="shared" si="434"/>
        <v>0</v>
      </c>
      <c r="CW220" s="432">
        <f t="shared" si="435"/>
        <v>0</v>
      </c>
      <c r="CX220" s="432">
        <f t="shared" si="436"/>
        <v>0</v>
      </c>
      <c r="CY220" s="432">
        <f t="shared" si="437"/>
        <v>0</v>
      </c>
      <c r="CZ220" s="463">
        <f t="shared" si="438"/>
        <v>0</v>
      </c>
      <c r="DA220" s="462">
        <f>'PTRM input'!O314</f>
        <v>0</v>
      </c>
      <c r="DB220" s="432">
        <f t="shared" si="439"/>
        <v>0</v>
      </c>
      <c r="DC220" s="432">
        <f t="shared" si="440"/>
        <v>0</v>
      </c>
      <c r="DD220" s="432">
        <f t="shared" si="441"/>
        <v>0</v>
      </c>
      <c r="DE220" s="432">
        <f t="shared" si="442"/>
        <v>0</v>
      </c>
      <c r="DF220" s="463">
        <f t="shared" si="443"/>
        <v>0</v>
      </c>
      <c r="DG220" s="462">
        <f t="shared" si="444"/>
        <v>0</v>
      </c>
      <c r="DH220" s="432">
        <f t="shared" si="445"/>
        <v>0</v>
      </c>
      <c r="DI220" s="432">
        <f t="shared" si="446"/>
        <v>0</v>
      </c>
      <c r="DJ220" s="432">
        <f t="shared" si="447"/>
        <v>0</v>
      </c>
      <c r="DK220" s="463">
        <f t="shared" si="448"/>
        <v>0</v>
      </c>
      <c r="DL220" s="462">
        <f>'PTRM input'!P314</f>
        <v>0</v>
      </c>
      <c r="DM220" s="432">
        <f t="shared" si="449"/>
        <v>0</v>
      </c>
      <c r="DN220" s="432">
        <f t="shared" si="450"/>
        <v>0</v>
      </c>
      <c r="DO220" s="432">
        <f t="shared" si="451"/>
        <v>0</v>
      </c>
      <c r="DP220" s="432">
        <f t="shared" si="452"/>
        <v>0</v>
      </c>
      <c r="DQ220" s="463">
        <f t="shared" si="453"/>
        <v>0</v>
      </c>
      <c r="DR220" s="462">
        <f t="shared" si="454"/>
        <v>0</v>
      </c>
      <c r="DS220" s="432">
        <f t="shared" si="455"/>
        <v>0</v>
      </c>
      <c r="DT220" s="432">
        <f t="shared" si="456"/>
        <v>0</v>
      </c>
      <c r="DU220" s="432">
        <f t="shared" si="457"/>
        <v>0</v>
      </c>
      <c r="DV220" s="463">
        <f t="shared" si="458"/>
        <v>0</v>
      </c>
      <c r="DW220" s="462">
        <f>'PTRM input'!Q314</f>
        <v>0</v>
      </c>
      <c r="DX220" s="432">
        <f t="shared" si="459"/>
        <v>0</v>
      </c>
      <c r="DY220" s="432">
        <f t="shared" si="460"/>
        <v>0</v>
      </c>
      <c r="DZ220" s="432">
        <f t="shared" si="461"/>
        <v>0</v>
      </c>
      <c r="EA220" s="432">
        <f t="shared" si="462"/>
        <v>0</v>
      </c>
      <c r="EB220" s="463">
        <f t="shared" si="463"/>
        <v>0</v>
      </c>
      <c r="EC220" s="462">
        <f t="shared" si="464"/>
        <v>0</v>
      </c>
      <c r="ED220" s="432">
        <f t="shared" si="465"/>
        <v>0</v>
      </c>
      <c r="EE220" s="432">
        <f t="shared" si="466"/>
        <v>0</v>
      </c>
      <c r="EF220" s="432">
        <f t="shared" si="467"/>
        <v>0</v>
      </c>
      <c r="EG220" s="463">
        <f t="shared" si="468"/>
        <v>0</v>
      </c>
      <c r="EH220" s="462">
        <f>'PTRM input'!R314</f>
        <v>0</v>
      </c>
      <c r="EI220" s="432">
        <f t="shared" si="469"/>
        <v>0</v>
      </c>
      <c r="EJ220" s="432">
        <f t="shared" si="470"/>
        <v>0</v>
      </c>
      <c r="EK220" s="432">
        <f t="shared" si="471"/>
        <v>0</v>
      </c>
      <c r="EL220" s="432">
        <f t="shared" si="472"/>
        <v>0</v>
      </c>
      <c r="EM220" s="463">
        <f t="shared" si="473"/>
        <v>0</v>
      </c>
      <c r="EN220" s="462">
        <f t="shared" si="474"/>
        <v>0</v>
      </c>
      <c r="EO220" s="432">
        <f t="shared" si="475"/>
        <v>0</v>
      </c>
      <c r="EP220" s="432">
        <f t="shared" si="476"/>
        <v>0</v>
      </c>
      <c r="EQ220" s="432">
        <f t="shared" si="477"/>
        <v>0</v>
      </c>
      <c r="ER220" s="463">
        <f t="shared" si="478"/>
        <v>0</v>
      </c>
      <c r="ES220" s="462">
        <f>'PTRM input'!S314</f>
        <v>0</v>
      </c>
      <c r="ET220" s="432">
        <f t="shared" si="479"/>
        <v>0</v>
      </c>
      <c r="EU220" s="432">
        <f t="shared" si="480"/>
        <v>0</v>
      </c>
      <c r="EV220" s="432">
        <f t="shared" si="481"/>
        <v>0</v>
      </c>
      <c r="EW220" s="432">
        <f t="shared" si="482"/>
        <v>0</v>
      </c>
      <c r="EX220" s="463">
        <f t="shared" si="483"/>
        <v>0</v>
      </c>
      <c r="EY220" s="462">
        <f t="shared" si="484"/>
        <v>0</v>
      </c>
      <c r="EZ220" s="432">
        <f t="shared" si="485"/>
        <v>0</v>
      </c>
      <c r="FA220" s="432">
        <f t="shared" si="486"/>
        <v>0</v>
      </c>
      <c r="FB220" s="432">
        <f t="shared" si="487"/>
        <v>0</v>
      </c>
      <c r="FC220" s="463">
        <f t="shared" si="488"/>
        <v>0</v>
      </c>
      <c r="FD220" s="462">
        <f>'PTRM input'!T314</f>
        <v>0</v>
      </c>
      <c r="FE220" s="432">
        <f t="shared" si="489"/>
        <v>0</v>
      </c>
      <c r="FF220" s="432">
        <f t="shared" si="490"/>
        <v>0</v>
      </c>
      <c r="FG220" s="432">
        <f t="shared" si="491"/>
        <v>0</v>
      </c>
      <c r="FH220" s="432">
        <f t="shared" si="492"/>
        <v>0</v>
      </c>
      <c r="FI220" s="463">
        <f t="shared" si="493"/>
        <v>0</v>
      </c>
      <c r="FJ220" s="462">
        <f t="shared" si="494"/>
        <v>0</v>
      </c>
      <c r="FK220" s="432">
        <f t="shared" si="495"/>
        <v>0</v>
      </c>
      <c r="FL220" s="432">
        <f t="shared" si="496"/>
        <v>0</v>
      </c>
      <c r="FM220" s="432">
        <f t="shared" si="497"/>
        <v>0</v>
      </c>
      <c r="FN220" s="463">
        <f t="shared" si="498"/>
        <v>0</v>
      </c>
      <c r="FO220" s="462">
        <f>'PTRM input'!U314</f>
        <v>0</v>
      </c>
      <c r="FP220" s="432">
        <f t="shared" si="499"/>
        <v>0</v>
      </c>
      <c r="FQ220" s="432">
        <f t="shared" si="500"/>
        <v>0</v>
      </c>
      <c r="FR220" s="432">
        <f t="shared" si="501"/>
        <v>0</v>
      </c>
      <c r="FS220" s="432">
        <f t="shared" si="502"/>
        <v>0</v>
      </c>
      <c r="FT220" s="463">
        <f t="shared" si="503"/>
        <v>0</v>
      </c>
      <c r="FU220" s="462">
        <f t="shared" si="504"/>
        <v>0</v>
      </c>
      <c r="FV220" s="432">
        <f t="shared" si="505"/>
        <v>0</v>
      </c>
      <c r="FW220" s="432">
        <f t="shared" si="506"/>
        <v>0</v>
      </c>
      <c r="FX220" s="432">
        <f t="shared" si="507"/>
        <v>0</v>
      </c>
      <c r="FY220" s="463">
        <f t="shared" si="508"/>
        <v>0</v>
      </c>
      <c r="FZ220" s="462">
        <f>'PTRM input'!V314</f>
        <v>0</v>
      </c>
      <c r="GA220" s="432">
        <f t="shared" si="509"/>
        <v>0</v>
      </c>
      <c r="GB220" s="432">
        <f t="shared" si="510"/>
        <v>0</v>
      </c>
      <c r="GC220" s="432">
        <f t="shared" si="511"/>
        <v>0</v>
      </c>
      <c r="GD220" s="432">
        <f t="shared" si="512"/>
        <v>0</v>
      </c>
      <c r="GE220" s="463">
        <f t="shared" si="513"/>
        <v>0</v>
      </c>
      <c r="GF220" s="462">
        <f t="shared" si="514"/>
        <v>0</v>
      </c>
      <c r="GG220" s="432">
        <f t="shared" si="515"/>
        <v>0</v>
      </c>
      <c r="GH220" s="432">
        <f t="shared" si="516"/>
        <v>0</v>
      </c>
      <c r="GI220" s="432">
        <f t="shared" si="517"/>
        <v>0</v>
      </c>
      <c r="GJ220" s="463">
        <f t="shared" si="518"/>
        <v>0</v>
      </c>
    </row>
    <row r="221" spans="1:192" s="4" customFormat="1" outlineLevel="1">
      <c r="A221" s="764"/>
      <c r="B221" s="764"/>
      <c r="C221" s="764"/>
      <c r="D221" s="764"/>
      <c r="E221" s="748" t="str">
        <f t="shared" si="347"/>
        <v>New Tariff  7</v>
      </c>
      <c r="F221" s="462">
        <f>'PTRM input'!F315</f>
        <v>0</v>
      </c>
      <c r="G221" s="432">
        <f t="shared" si="349"/>
        <v>0</v>
      </c>
      <c r="H221" s="432">
        <f t="shared" si="350"/>
        <v>0</v>
      </c>
      <c r="I221" s="432">
        <f t="shared" si="351"/>
        <v>0</v>
      </c>
      <c r="J221" s="432">
        <f t="shared" si="352"/>
        <v>0</v>
      </c>
      <c r="K221" s="463">
        <f t="shared" si="353"/>
        <v>0</v>
      </c>
      <c r="L221" s="462">
        <f t="shared" si="354"/>
        <v>0</v>
      </c>
      <c r="M221" s="432">
        <f t="shared" si="355"/>
        <v>0</v>
      </c>
      <c r="N221" s="432">
        <f t="shared" si="356"/>
        <v>0</v>
      </c>
      <c r="O221" s="432">
        <f t="shared" si="357"/>
        <v>0</v>
      </c>
      <c r="P221" s="463">
        <f t="shared" si="358"/>
        <v>0</v>
      </c>
      <c r="Q221" s="462">
        <f>'PTRM input'!G315</f>
        <v>0</v>
      </c>
      <c r="R221" s="432">
        <f t="shared" si="359"/>
        <v>0</v>
      </c>
      <c r="S221" s="432">
        <f t="shared" si="360"/>
        <v>0</v>
      </c>
      <c r="T221" s="432">
        <f t="shared" si="361"/>
        <v>0</v>
      </c>
      <c r="U221" s="432">
        <f t="shared" si="362"/>
        <v>0</v>
      </c>
      <c r="V221" s="463">
        <f t="shared" si="363"/>
        <v>0</v>
      </c>
      <c r="W221" s="462">
        <f t="shared" si="364"/>
        <v>0</v>
      </c>
      <c r="X221" s="432">
        <f t="shared" si="365"/>
        <v>0</v>
      </c>
      <c r="Y221" s="432">
        <f t="shared" si="366"/>
        <v>0</v>
      </c>
      <c r="Z221" s="432">
        <f t="shared" si="367"/>
        <v>0</v>
      </c>
      <c r="AA221" s="463">
        <f t="shared" si="368"/>
        <v>0</v>
      </c>
      <c r="AB221" s="462">
        <f>'PTRM input'!H315</f>
        <v>0</v>
      </c>
      <c r="AC221" s="432">
        <f t="shared" si="369"/>
        <v>0</v>
      </c>
      <c r="AD221" s="432">
        <f t="shared" si="370"/>
        <v>0</v>
      </c>
      <c r="AE221" s="432">
        <f t="shared" si="371"/>
        <v>0</v>
      </c>
      <c r="AF221" s="432">
        <f t="shared" si="372"/>
        <v>0</v>
      </c>
      <c r="AG221" s="463">
        <f t="shared" si="373"/>
        <v>0</v>
      </c>
      <c r="AH221" s="462">
        <f t="shared" si="374"/>
        <v>0</v>
      </c>
      <c r="AI221" s="432">
        <f t="shared" si="375"/>
        <v>0</v>
      </c>
      <c r="AJ221" s="432">
        <f t="shared" si="376"/>
        <v>0</v>
      </c>
      <c r="AK221" s="432">
        <f t="shared" si="377"/>
        <v>0</v>
      </c>
      <c r="AL221" s="463">
        <f t="shared" si="378"/>
        <v>0</v>
      </c>
      <c r="AM221" s="462">
        <f>'PTRM input'!I315</f>
        <v>0</v>
      </c>
      <c r="AN221" s="432">
        <f t="shared" si="379"/>
        <v>0</v>
      </c>
      <c r="AO221" s="432">
        <f t="shared" si="380"/>
        <v>0</v>
      </c>
      <c r="AP221" s="432">
        <f t="shared" si="381"/>
        <v>0</v>
      </c>
      <c r="AQ221" s="432">
        <f t="shared" si="382"/>
        <v>0</v>
      </c>
      <c r="AR221" s="463">
        <f t="shared" si="383"/>
        <v>0</v>
      </c>
      <c r="AS221" s="462">
        <f t="shared" si="384"/>
        <v>0</v>
      </c>
      <c r="AT221" s="432">
        <f t="shared" si="385"/>
        <v>0</v>
      </c>
      <c r="AU221" s="432">
        <f t="shared" si="386"/>
        <v>0</v>
      </c>
      <c r="AV221" s="432">
        <f t="shared" si="387"/>
        <v>0</v>
      </c>
      <c r="AW221" s="463">
        <f t="shared" si="388"/>
        <v>0</v>
      </c>
      <c r="AX221" s="462">
        <f>'PTRM input'!J315</f>
        <v>0</v>
      </c>
      <c r="AY221" s="432">
        <f t="shared" si="389"/>
        <v>0</v>
      </c>
      <c r="AZ221" s="432">
        <f t="shared" si="390"/>
        <v>0</v>
      </c>
      <c r="BA221" s="432">
        <f t="shared" si="391"/>
        <v>0</v>
      </c>
      <c r="BB221" s="432">
        <f t="shared" si="392"/>
        <v>0</v>
      </c>
      <c r="BC221" s="463">
        <f t="shared" si="393"/>
        <v>0</v>
      </c>
      <c r="BD221" s="462">
        <f t="shared" si="394"/>
        <v>0</v>
      </c>
      <c r="BE221" s="432">
        <f t="shared" si="395"/>
        <v>0</v>
      </c>
      <c r="BF221" s="432">
        <f t="shared" si="396"/>
        <v>0</v>
      </c>
      <c r="BG221" s="432">
        <f t="shared" si="397"/>
        <v>0</v>
      </c>
      <c r="BH221" s="463">
        <f t="shared" si="398"/>
        <v>0</v>
      </c>
      <c r="BI221" s="462">
        <f>'PTRM input'!K315</f>
        <v>0</v>
      </c>
      <c r="BJ221" s="432">
        <f t="shared" si="399"/>
        <v>0</v>
      </c>
      <c r="BK221" s="432">
        <f t="shared" si="400"/>
        <v>0</v>
      </c>
      <c r="BL221" s="432">
        <f t="shared" si="401"/>
        <v>0</v>
      </c>
      <c r="BM221" s="432">
        <f t="shared" si="402"/>
        <v>0</v>
      </c>
      <c r="BN221" s="463">
        <f t="shared" si="403"/>
        <v>0</v>
      </c>
      <c r="BO221" s="462">
        <f t="shared" si="404"/>
        <v>0</v>
      </c>
      <c r="BP221" s="432">
        <f t="shared" si="405"/>
        <v>0</v>
      </c>
      <c r="BQ221" s="432">
        <f t="shared" si="406"/>
        <v>0</v>
      </c>
      <c r="BR221" s="432">
        <f t="shared" si="407"/>
        <v>0</v>
      </c>
      <c r="BS221" s="463">
        <f t="shared" si="408"/>
        <v>0</v>
      </c>
      <c r="BT221" s="462">
        <f>'PTRM input'!L315</f>
        <v>0</v>
      </c>
      <c r="BU221" s="432">
        <f t="shared" si="409"/>
        <v>0</v>
      </c>
      <c r="BV221" s="432">
        <f t="shared" si="410"/>
        <v>0</v>
      </c>
      <c r="BW221" s="432">
        <f t="shared" si="411"/>
        <v>0</v>
      </c>
      <c r="BX221" s="432">
        <f t="shared" si="412"/>
        <v>0</v>
      </c>
      <c r="BY221" s="463">
        <f t="shared" si="413"/>
        <v>0</v>
      </c>
      <c r="BZ221" s="462">
        <f t="shared" si="414"/>
        <v>0</v>
      </c>
      <c r="CA221" s="432">
        <f t="shared" si="415"/>
        <v>0</v>
      </c>
      <c r="CB221" s="432">
        <f t="shared" si="416"/>
        <v>0</v>
      </c>
      <c r="CC221" s="432">
        <f t="shared" si="417"/>
        <v>0</v>
      </c>
      <c r="CD221" s="463">
        <f t="shared" si="418"/>
        <v>0</v>
      </c>
      <c r="CE221" s="462">
        <f>'PTRM input'!M315</f>
        <v>0</v>
      </c>
      <c r="CF221" s="432">
        <f t="shared" si="419"/>
        <v>0</v>
      </c>
      <c r="CG221" s="432">
        <f t="shared" si="420"/>
        <v>0</v>
      </c>
      <c r="CH221" s="432">
        <f t="shared" si="421"/>
        <v>0</v>
      </c>
      <c r="CI221" s="432">
        <f t="shared" si="422"/>
        <v>0</v>
      </c>
      <c r="CJ221" s="463">
        <f t="shared" si="423"/>
        <v>0</v>
      </c>
      <c r="CK221" s="462">
        <f t="shared" si="424"/>
        <v>0</v>
      </c>
      <c r="CL221" s="432">
        <f t="shared" si="425"/>
        <v>0</v>
      </c>
      <c r="CM221" s="432">
        <f t="shared" si="426"/>
        <v>0</v>
      </c>
      <c r="CN221" s="432">
        <f t="shared" si="427"/>
        <v>0</v>
      </c>
      <c r="CO221" s="463">
        <f t="shared" si="428"/>
        <v>0</v>
      </c>
      <c r="CP221" s="462">
        <f>'PTRM input'!N315</f>
        <v>0</v>
      </c>
      <c r="CQ221" s="432">
        <f t="shared" si="429"/>
        <v>0</v>
      </c>
      <c r="CR221" s="432">
        <f t="shared" si="430"/>
        <v>0</v>
      </c>
      <c r="CS221" s="432">
        <f t="shared" si="431"/>
        <v>0</v>
      </c>
      <c r="CT221" s="432">
        <f t="shared" si="432"/>
        <v>0</v>
      </c>
      <c r="CU221" s="463">
        <f t="shared" si="433"/>
        <v>0</v>
      </c>
      <c r="CV221" s="462">
        <f t="shared" si="434"/>
        <v>0</v>
      </c>
      <c r="CW221" s="432">
        <f t="shared" si="435"/>
        <v>0</v>
      </c>
      <c r="CX221" s="432">
        <f t="shared" si="436"/>
        <v>0</v>
      </c>
      <c r="CY221" s="432">
        <f t="shared" si="437"/>
        <v>0</v>
      </c>
      <c r="CZ221" s="463">
        <f t="shared" si="438"/>
        <v>0</v>
      </c>
      <c r="DA221" s="462">
        <f>'PTRM input'!O315</f>
        <v>0</v>
      </c>
      <c r="DB221" s="432">
        <f t="shared" si="439"/>
        <v>0</v>
      </c>
      <c r="DC221" s="432">
        <f t="shared" si="440"/>
        <v>0</v>
      </c>
      <c r="DD221" s="432">
        <f t="shared" si="441"/>
        <v>0</v>
      </c>
      <c r="DE221" s="432">
        <f t="shared" si="442"/>
        <v>0</v>
      </c>
      <c r="DF221" s="463">
        <f t="shared" si="443"/>
        <v>0</v>
      </c>
      <c r="DG221" s="462">
        <f t="shared" si="444"/>
        <v>0</v>
      </c>
      <c r="DH221" s="432">
        <f t="shared" si="445"/>
        <v>0</v>
      </c>
      <c r="DI221" s="432">
        <f t="shared" si="446"/>
        <v>0</v>
      </c>
      <c r="DJ221" s="432">
        <f t="shared" si="447"/>
        <v>0</v>
      </c>
      <c r="DK221" s="463">
        <f t="shared" si="448"/>
        <v>0</v>
      </c>
      <c r="DL221" s="462">
        <f>'PTRM input'!P315</f>
        <v>0</v>
      </c>
      <c r="DM221" s="432">
        <f t="shared" si="449"/>
        <v>0</v>
      </c>
      <c r="DN221" s="432">
        <f t="shared" si="450"/>
        <v>0</v>
      </c>
      <c r="DO221" s="432">
        <f t="shared" si="451"/>
        <v>0</v>
      </c>
      <c r="DP221" s="432">
        <f t="shared" si="452"/>
        <v>0</v>
      </c>
      <c r="DQ221" s="463">
        <f t="shared" si="453"/>
        <v>0</v>
      </c>
      <c r="DR221" s="462">
        <f t="shared" si="454"/>
        <v>0</v>
      </c>
      <c r="DS221" s="432">
        <f t="shared" si="455"/>
        <v>0</v>
      </c>
      <c r="DT221" s="432">
        <f t="shared" si="456"/>
        <v>0</v>
      </c>
      <c r="DU221" s="432">
        <f t="shared" si="457"/>
        <v>0</v>
      </c>
      <c r="DV221" s="463">
        <f t="shared" si="458"/>
        <v>0</v>
      </c>
      <c r="DW221" s="462">
        <f>'PTRM input'!Q315</f>
        <v>0</v>
      </c>
      <c r="DX221" s="432">
        <f t="shared" si="459"/>
        <v>0</v>
      </c>
      <c r="DY221" s="432">
        <f t="shared" si="460"/>
        <v>0</v>
      </c>
      <c r="DZ221" s="432">
        <f t="shared" si="461"/>
        <v>0</v>
      </c>
      <c r="EA221" s="432">
        <f t="shared" si="462"/>
        <v>0</v>
      </c>
      <c r="EB221" s="463">
        <f t="shared" si="463"/>
        <v>0</v>
      </c>
      <c r="EC221" s="462">
        <f t="shared" si="464"/>
        <v>0</v>
      </c>
      <c r="ED221" s="432">
        <f t="shared" si="465"/>
        <v>0</v>
      </c>
      <c r="EE221" s="432">
        <f t="shared" si="466"/>
        <v>0</v>
      </c>
      <c r="EF221" s="432">
        <f t="shared" si="467"/>
        <v>0</v>
      </c>
      <c r="EG221" s="463">
        <f t="shared" si="468"/>
        <v>0</v>
      </c>
      <c r="EH221" s="462">
        <f>'PTRM input'!R315</f>
        <v>0</v>
      </c>
      <c r="EI221" s="432">
        <f t="shared" si="469"/>
        <v>0</v>
      </c>
      <c r="EJ221" s="432">
        <f t="shared" si="470"/>
        <v>0</v>
      </c>
      <c r="EK221" s="432">
        <f t="shared" si="471"/>
        <v>0</v>
      </c>
      <c r="EL221" s="432">
        <f t="shared" si="472"/>
        <v>0</v>
      </c>
      <c r="EM221" s="463">
        <f t="shared" si="473"/>
        <v>0</v>
      </c>
      <c r="EN221" s="462">
        <f t="shared" si="474"/>
        <v>0</v>
      </c>
      <c r="EO221" s="432">
        <f t="shared" si="475"/>
        <v>0</v>
      </c>
      <c r="EP221" s="432">
        <f t="shared" si="476"/>
        <v>0</v>
      </c>
      <c r="EQ221" s="432">
        <f t="shared" si="477"/>
        <v>0</v>
      </c>
      <c r="ER221" s="463">
        <f t="shared" si="478"/>
        <v>0</v>
      </c>
      <c r="ES221" s="462">
        <f>'PTRM input'!S315</f>
        <v>0</v>
      </c>
      <c r="ET221" s="432">
        <f t="shared" si="479"/>
        <v>0</v>
      </c>
      <c r="EU221" s="432">
        <f t="shared" si="480"/>
        <v>0</v>
      </c>
      <c r="EV221" s="432">
        <f t="shared" si="481"/>
        <v>0</v>
      </c>
      <c r="EW221" s="432">
        <f t="shared" si="482"/>
        <v>0</v>
      </c>
      <c r="EX221" s="463">
        <f t="shared" si="483"/>
        <v>0</v>
      </c>
      <c r="EY221" s="462">
        <f t="shared" si="484"/>
        <v>0</v>
      </c>
      <c r="EZ221" s="432">
        <f t="shared" si="485"/>
        <v>0</v>
      </c>
      <c r="FA221" s="432">
        <f t="shared" si="486"/>
        <v>0</v>
      </c>
      <c r="FB221" s="432">
        <f t="shared" si="487"/>
        <v>0</v>
      </c>
      <c r="FC221" s="463">
        <f t="shared" si="488"/>
        <v>0</v>
      </c>
      <c r="FD221" s="462">
        <f>'PTRM input'!T315</f>
        <v>0</v>
      </c>
      <c r="FE221" s="432">
        <f t="shared" si="489"/>
        <v>0</v>
      </c>
      <c r="FF221" s="432">
        <f t="shared" si="490"/>
        <v>0</v>
      </c>
      <c r="FG221" s="432">
        <f t="shared" si="491"/>
        <v>0</v>
      </c>
      <c r="FH221" s="432">
        <f t="shared" si="492"/>
        <v>0</v>
      </c>
      <c r="FI221" s="463">
        <f t="shared" si="493"/>
        <v>0</v>
      </c>
      <c r="FJ221" s="462">
        <f t="shared" si="494"/>
        <v>0</v>
      </c>
      <c r="FK221" s="432">
        <f t="shared" si="495"/>
        <v>0</v>
      </c>
      <c r="FL221" s="432">
        <f t="shared" si="496"/>
        <v>0</v>
      </c>
      <c r="FM221" s="432">
        <f t="shared" si="497"/>
        <v>0</v>
      </c>
      <c r="FN221" s="463">
        <f t="shared" si="498"/>
        <v>0</v>
      </c>
      <c r="FO221" s="462">
        <f>'PTRM input'!U315</f>
        <v>0</v>
      </c>
      <c r="FP221" s="432">
        <f t="shared" si="499"/>
        <v>0</v>
      </c>
      <c r="FQ221" s="432">
        <f t="shared" si="500"/>
        <v>0</v>
      </c>
      <c r="FR221" s="432">
        <f t="shared" si="501"/>
        <v>0</v>
      </c>
      <c r="FS221" s="432">
        <f t="shared" si="502"/>
        <v>0</v>
      </c>
      <c r="FT221" s="463">
        <f t="shared" si="503"/>
        <v>0</v>
      </c>
      <c r="FU221" s="462">
        <f t="shared" si="504"/>
        <v>0</v>
      </c>
      <c r="FV221" s="432">
        <f t="shared" si="505"/>
        <v>0</v>
      </c>
      <c r="FW221" s="432">
        <f t="shared" si="506"/>
        <v>0</v>
      </c>
      <c r="FX221" s="432">
        <f t="shared" si="507"/>
        <v>0</v>
      </c>
      <c r="FY221" s="463">
        <f t="shared" si="508"/>
        <v>0</v>
      </c>
      <c r="FZ221" s="462">
        <f>'PTRM input'!V315</f>
        <v>0</v>
      </c>
      <c r="GA221" s="432">
        <f t="shared" si="509"/>
        <v>0</v>
      </c>
      <c r="GB221" s="432">
        <f t="shared" si="510"/>
        <v>0</v>
      </c>
      <c r="GC221" s="432">
        <f t="shared" si="511"/>
        <v>0</v>
      </c>
      <c r="GD221" s="432">
        <f t="shared" si="512"/>
        <v>0</v>
      </c>
      <c r="GE221" s="463">
        <f t="shared" si="513"/>
        <v>0</v>
      </c>
      <c r="GF221" s="462">
        <f t="shared" si="514"/>
        <v>0</v>
      </c>
      <c r="GG221" s="432">
        <f t="shared" si="515"/>
        <v>0</v>
      </c>
      <c r="GH221" s="432">
        <f t="shared" si="516"/>
        <v>0</v>
      </c>
      <c r="GI221" s="432">
        <f t="shared" si="517"/>
        <v>0</v>
      </c>
      <c r="GJ221" s="463">
        <f t="shared" si="518"/>
        <v>0</v>
      </c>
    </row>
    <row r="222" spans="1:192" s="4" customFormat="1" outlineLevel="1">
      <c r="A222" s="764"/>
      <c r="B222" s="764"/>
      <c r="C222" s="764"/>
      <c r="D222" s="764"/>
      <c r="E222" s="748" t="str">
        <f t="shared" si="347"/>
        <v>New Tariff  8</v>
      </c>
      <c r="F222" s="462">
        <f>'PTRM input'!F316</f>
        <v>0</v>
      </c>
      <c r="G222" s="432">
        <f t="shared" si="349"/>
        <v>0</v>
      </c>
      <c r="H222" s="432">
        <f t="shared" si="350"/>
        <v>0</v>
      </c>
      <c r="I222" s="432">
        <f t="shared" si="351"/>
        <v>0</v>
      </c>
      <c r="J222" s="432">
        <f t="shared" si="352"/>
        <v>0</v>
      </c>
      <c r="K222" s="463">
        <f t="shared" si="353"/>
        <v>0</v>
      </c>
      <c r="L222" s="462">
        <f t="shared" si="354"/>
        <v>0</v>
      </c>
      <c r="M222" s="432">
        <f t="shared" si="355"/>
        <v>0</v>
      </c>
      <c r="N222" s="432">
        <f t="shared" si="356"/>
        <v>0</v>
      </c>
      <c r="O222" s="432">
        <f t="shared" si="357"/>
        <v>0</v>
      </c>
      <c r="P222" s="463">
        <f t="shared" si="358"/>
        <v>0</v>
      </c>
      <c r="Q222" s="462">
        <f>'PTRM input'!G316</f>
        <v>0</v>
      </c>
      <c r="R222" s="432">
        <f t="shared" si="359"/>
        <v>0</v>
      </c>
      <c r="S222" s="432">
        <f t="shared" si="360"/>
        <v>0</v>
      </c>
      <c r="T222" s="432">
        <f t="shared" si="361"/>
        <v>0</v>
      </c>
      <c r="U222" s="432">
        <f t="shared" si="362"/>
        <v>0</v>
      </c>
      <c r="V222" s="463">
        <f t="shared" si="363"/>
        <v>0</v>
      </c>
      <c r="W222" s="462">
        <f t="shared" si="364"/>
        <v>0</v>
      </c>
      <c r="X222" s="432">
        <f t="shared" si="365"/>
        <v>0</v>
      </c>
      <c r="Y222" s="432">
        <f t="shared" si="366"/>
        <v>0</v>
      </c>
      <c r="Z222" s="432">
        <f t="shared" si="367"/>
        <v>0</v>
      </c>
      <c r="AA222" s="463">
        <f t="shared" si="368"/>
        <v>0</v>
      </c>
      <c r="AB222" s="462">
        <f>'PTRM input'!H316</f>
        <v>0</v>
      </c>
      <c r="AC222" s="432">
        <f t="shared" si="369"/>
        <v>0</v>
      </c>
      <c r="AD222" s="432">
        <f t="shared" si="370"/>
        <v>0</v>
      </c>
      <c r="AE222" s="432">
        <f t="shared" si="371"/>
        <v>0</v>
      </c>
      <c r="AF222" s="432">
        <f t="shared" si="372"/>
        <v>0</v>
      </c>
      <c r="AG222" s="463">
        <f t="shared" si="373"/>
        <v>0</v>
      </c>
      <c r="AH222" s="462">
        <f t="shared" si="374"/>
        <v>0</v>
      </c>
      <c r="AI222" s="432">
        <f t="shared" si="375"/>
        <v>0</v>
      </c>
      <c r="AJ222" s="432">
        <f t="shared" si="376"/>
        <v>0</v>
      </c>
      <c r="AK222" s="432">
        <f t="shared" si="377"/>
        <v>0</v>
      </c>
      <c r="AL222" s="463">
        <f t="shared" si="378"/>
        <v>0</v>
      </c>
      <c r="AM222" s="462">
        <f>'PTRM input'!I316</f>
        <v>0</v>
      </c>
      <c r="AN222" s="432">
        <f t="shared" si="379"/>
        <v>0</v>
      </c>
      <c r="AO222" s="432">
        <f t="shared" si="380"/>
        <v>0</v>
      </c>
      <c r="AP222" s="432">
        <f t="shared" si="381"/>
        <v>0</v>
      </c>
      <c r="AQ222" s="432">
        <f t="shared" si="382"/>
        <v>0</v>
      </c>
      <c r="AR222" s="463">
        <f t="shared" si="383"/>
        <v>0</v>
      </c>
      <c r="AS222" s="462">
        <f t="shared" si="384"/>
        <v>0</v>
      </c>
      <c r="AT222" s="432">
        <f t="shared" si="385"/>
        <v>0</v>
      </c>
      <c r="AU222" s="432">
        <f t="shared" si="386"/>
        <v>0</v>
      </c>
      <c r="AV222" s="432">
        <f t="shared" si="387"/>
        <v>0</v>
      </c>
      <c r="AW222" s="463">
        <f t="shared" si="388"/>
        <v>0</v>
      </c>
      <c r="AX222" s="462">
        <f>'PTRM input'!J316</f>
        <v>0</v>
      </c>
      <c r="AY222" s="432">
        <f t="shared" si="389"/>
        <v>0</v>
      </c>
      <c r="AZ222" s="432">
        <f t="shared" si="390"/>
        <v>0</v>
      </c>
      <c r="BA222" s="432">
        <f t="shared" si="391"/>
        <v>0</v>
      </c>
      <c r="BB222" s="432">
        <f t="shared" si="392"/>
        <v>0</v>
      </c>
      <c r="BC222" s="463">
        <f t="shared" si="393"/>
        <v>0</v>
      </c>
      <c r="BD222" s="462">
        <f t="shared" si="394"/>
        <v>0</v>
      </c>
      <c r="BE222" s="432">
        <f t="shared" si="395"/>
        <v>0</v>
      </c>
      <c r="BF222" s="432">
        <f t="shared" si="396"/>
        <v>0</v>
      </c>
      <c r="BG222" s="432">
        <f t="shared" si="397"/>
        <v>0</v>
      </c>
      <c r="BH222" s="463">
        <f t="shared" si="398"/>
        <v>0</v>
      </c>
      <c r="BI222" s="462">
        <f>'PTRM input'!K316</f>
        <v>0</v>
      </c>
      <c r="BJ222" s="432">
        <f t="shared" si="399"/>
        <v>0</v>
      </c>
      <c r="BK222" s="432">
        <f t="shared" si="400"/>
        <v>0</v>
      </c>
      <c r="BL222" s="432">
        <f t="shared" si="401"/>
        <v>0</v>
      </c>
      <c r="BM222" s="432">
        <f t="shared" si="402"/>
        <v>0</v>
      </c>
      <c r="BN222" s="463">
        <f t="shared" si="403"/>
        <v>0</v>
      </c>
      <c r="BO222" s="462">
        <f t="shared" si="404"/>
        <v>0</v>
      </c>
      <c r="BP222" s="432">
        <f t="shared" si="405"/>
        <v>0</v>
      </c>
      <c r="BQ222" s="432">
        <f t="shared" si="406"/>
        <v>0</v>
      </c>
      <c r="BR222" s="432">
        <f t="shared" si="407"/>
        <v>0</v>
      </c>
      <c r="BS222" s="463">
        <f t="shared" si="408"/>
        <v>0</v>
      </c>
      <c r="BT222" s="462">
        <f>'PTRM input'!L316</f>
        <v>0</v>
      </c>
      <c r="BU222" s="432">
        <f t="shared" si="409"/>
        <v>0</v>
      </c>
      <c r="BV222" s="432">
        <f t="shared" si="410"/>
        <v>0</v>
      </c>
      <c r="BW222" s="432">
        <f t="shared" si="411"/>
        <v>0</v>
      </c>
      <c r="BX222" s="432">
        <f t="shared" si="412"/>
        <v>0</v>
      </c>
      <c r="BY222" s="463">
        <f t="shared" si="413"/>
        <v>0</v>
      </c>
      <c r="BZ222" s="462">
        <f t="shared" si="414"/>
        <v>0</v>
      </c>
      <c r="CA222" s="432">
        <f t="shared" si="415"/>
        <v>0</v>
      </c>
      <c r="CB222" s="432">
        <f t="shared" si="416"/>
        <v>0</v>
      </c>
      <c r="CC222" s="432">
        <f t="shared" si="417"/>
        <v>0</v>
      </c>
      <c r="CD222" s="463">
        <f t="shared" si="418"/>
        <v>0</v>
      </c>
      <c r="CE222" s="462">
        <f>'PTRM input'!M316</f>
        <v>0</v>
      </c>
      <c r="CF222" s="432">
        <f t="shared" si="419"/>
        <v>0</v>
      </c>
      <c r="CG222" s="432">
        <f t="shared" si="420"/>
        <v>0</v>
      </c>
      <c r="CH222" s="432">
        <f t="shared" si="421"/>
        <v>0</v>
      </c>
      <c r="CI222" s="432">
        <f t="shared" si="422"/>
        <v>0</v>
      </c>
      <c r="CJ222" s="463">
        <f t="shared" si="423"/>
        <v>0</v>
      </c>
      <c r="CK222" s="462">
        <f t="shared" si="424"/>
        <v>0</v>
      </c>
      <c r="CL222" s="432">
        <f t="shared" si="425"/>
        <v>0</v>
      </c>
      <c r="CM222" s="432">
        <f t="shared" si="426"/>
        <v>0</v>
      </c>
      <c r="CN222" s="432">
        <f t="shared" si="427"/>
        <v>0</v>
      </c>
      <c r="CO222" s="463">
        <f t="shared" si="428"/>
        <v>0</v>
      </c>
      <c r="CP222" s="462">
        <f>'PTRM input'!N316</f>
        <v>0</v>
      </c>
      <c r="CQ222" s="432">
        <f t="shared" si="429"/>
        <v>0</v>
      </c>
      <c r="CR222" s="432">
        <f t="shared" si="430"/>
        <v>0</v>
      </c>
      <c r="CS222" s="432">
        <f t="shared" si="431"/>
        <v>0</v>
      </c>
      <c r="CT222" s="432">
        <f t="shared" si="432"/>
        <v>0</v>
      </c>
      <c r="CU222" s="463">
        <f t="shared" si="433"/>
        <v>0</v>
      </c>
      <c r="CV222" s="462">
        <f t="shared" si="434"/>
        <v>0</v>
      </c>
      <c r="CW222" s="432">
        <f t="shared" si="435"/>
        <v>0</v>
      </c>
      <c r="CX222" s="432">
        <f t="shared" si="436"/>
        <v>0</v>
      </c>
      <c r="CY222" s="432">
        <f t="shared" si="437"/>
        <v>0</v>
      </c>
      <c r="CZ222" s="463">
        <f t="shared" si="438"/>
        <v>0</v>
      </c>
      <c r="DA222" s="462">
        <f>'PTRM input'!O316</f>
        <v>0</v>
      </c>
      <c r="DB222" s="432">
        <f t="shared" si="439"/>
        <v>0</v>
      </c>
      <c r="DC222" s="432">
        <f t="shared" si="440"/>
        <v>0</v>
      </c>
      <c r="DD222" s="432">
        <f t="shared" si="441"/>
        <v>0</v>
      </c>
      <c r="DE222" s="432">
        <f t="shared" si="442"/>
        <v>0</v>
      </c>
      <c r="DF222" s="463">
        <f t="shared" si="443"/>
        <v>0</v>
      </c>
      <c r="DG222" s="462">
        <f t="shared" si="444"/>
        <v>0</v>
      </c>
      <c r="DH222" s="432">
        <f t="shared" si="445"/>
        <v>0</v>
      </c>
      <c r="DI222" s="432">
        <f t="shared" si="446"/>
        <v>0</v>
      </c>
      <c r="DJ222" s="432">
        <f t="shared" si="447"/>
        <v>0</v>
      </c>
      <c r="DK222" s="463">
        <f t="shared" si="448"/>
        <v>0</v>
      </c>
      <c r="DL222" s="462">
        <f>'PTRM input'!P316</f>
        <v>0</v>
      </c>
      <c r="DM222" s="432">
        <f t="shared" si="449"/>
        <v>0</v>
      </c>
      <c r="DN222" s="432">
        <f t="shared" si="450"/>
        <v>0</v>
      </c>
      <c r="DO222" s="432">
        <f t="shared" si="451"/>
        <v>0</v>
      </c>
      <c r="DP222" s="432">
        <f t="shared" si="452"/>
        <v>0</v>
      </c>
      <c r="DQ222" s="463">
        <f t="shared" si="453"/>
        <v>0</v>
      </c>
      <c r="DR222" s="462">
        <f t="shared" si="454"/>
        <v>0</v>
      </c>
      <c r="DS222" s="432">
        <f t="shared" si="455"/>
        <v>0</v>
      </c>
      <c r="DT222" s="432">
        <f t="shared" si="456"/>
        <v>0</v>
      </c>
      <c r="DU222" s="432">
        <f t="shared" si="457"/>
        <v>0</v>
      </c>
      <c r="DV222" s="463">
        <f t="shared" si="458"/>
        <v>0</v>
      </c>
      <c r="DW222" s="462">
        <f>'PTRM input'!Q316</f>
        <v>0</v>
      </c>
      <c r="DX222" s="432">
        <f t="shared" si="459"/>
        <v>0</v>
      </c>
      <c r="DY222" s="432">
        <f t="shared" si="460"/>
        <v>0</v>
      </c>
      <c r="DZ222" s="432">
        <f t="shared" si="461"/>
        <v>0</v>
      </c>
      <c r="EA222" s="432">
        <f t="shared" si="462"/>
        <v>0</v>
      </c>
      <c r="EB222" s="463">
        <f t="shared" si="463"/>
        <v>0</v>
      </c>
      <c r="EC222" s="462">
        <f t="shared" si="464"/>
        <v>0</v>
      </c>
      <c r="ED222" s="432">
        <f t="shared" si="465"/>
        <v>0</v>
      </c>
      <c r="EE222" s="432">
        <f t="shared" si="466"/>
        <v>0</v>
      </c>
      <c r="EF222" s="432">
        <f t="shared" si="467"/>
        <v>0</v>
      </c>
      <c r="EG222" s="463">
        <f t="shared" si="468"/>
        <v>0</v>
      </c>
      <c r="EH222" s="462">
        <f>'PTRM input'!R316</f>
        <v>0</v>
      </c>
      <c r="EI222" s="432">
        <f t="shared" si="469"/>
        <v>0</v>
      </c>
      <c r="EJ222" s="432">
        <f t="shared" si="470"/>
        <v>0</v>
      </c>
      <c r="EK222" s="432">
        <f t="shared" si="471"/>
        <v>0</v>
      </c>
      <c r="EL222" s="432">
        <f t="shared" si="472"/>
        <v>0</v>
      </c>
      <c r="EM222" s="463">
        <f t="shared" si="473"/>
        <v>0</v>
      </c>
      <c r="EN222" s="462">
        <f t="shared" si="474"/>
        <v>0</v>
      </c>
      <c r="EO222" s="432">
        <f t="shared" si="475"/>
        <v>0</v>
      </c>
      <c r="EP222" s="432">
        <f t="shared" si="476"/>
        <v>0</v>
      </c>
      <c r="EQ222" s="432">
        <f t="shared" si="477"/>
        <v>0</v>
      </c>
      <c r="ER222" s="463">
        <f t="shared" si="478"/>
        <v>0</v>
      </c>
      <c r="ES222" s="462">
        <f>'PTRM input'!S316</f>
        <v>0</v>
      </c>
      <c r="ET222" s="432">
        <f t="shared" si="479"/>
        <v>0</v>
      </c>
      <c r="EU222" s="432">
        <f t="shared" si="480"/>
        <v>0</v>
      </c>
      <c r="EV222" s="432">
        <f t="shared" si="481"/>
        <v>0</v>
      </c>
      <c r="EW222" s="432">
        <f t="shared" si="482"/>
        <v>0</v>
      </c>
      <c r="EX222" s="463">
        <f t="shared" si="483"/>
        <v>0</v>
      </c>
      <c r="EY222" s="462">
        <f t="shared" si="484"/>
        <v>0</v>
      </c>
      <c r="EZ222" s="432">
        <f t="shared" si="485"/>
        <v>0</v>
      </c>
      <c r="FA222" s="432">
        <f t="shared" si="486"/>
        <v>0</v>
      </c>
      <c r="FB222" s="432">
        <f t="shared" si="487"/>
        <v>0</v>
      </c>
      <c r="FC222" s="463">
        <f t="shared" si="488"/>
        <v>0</v>
      </c>
      <c r="FD222" s="462">
        <f>'PTRM input'!T316</f>
        <v>0</v>
      </c>
      <c r="FE222" s="432">
        <f t="shared" si="489"/>
        <v>0</v>
      </c>
      <c r="FF222" s="432">
        <f t="shared" si="490"/>
        <v>0</v>
      </c>
      <c r="FG222" s="432">
        <f t="shared" si="491"/>
        <v>0</v>
      </c>
      <c r="FH222" s="432">
        <f t="shared" si="492"/>
        <v>0</v>
      </c>
      <c r="FI222" s="463">
        <f t="shared" si="493"/>
        <v>0</v>
      </c>
      <c r="FJ222" s="462">
        <f t="shared" si="494"/>
        <v>0</v>
      </c>
      <c r="FK222" s="432">
        <f t="shared" si="495"/>
        <v>0</v>
      </c>
      <c r="FL222" s="432">
        <f t="shared" si="496"/>
        <v>0</v>
      </c>
      <c r="FM222" s="432">
        <f t="shared" si="497"/>
        <v>0</v>
      </c>
      <c r="FN222" s="463">
        <f t="shared" si="498"/>
        <v>0</v>
      </c>
      <c r="FO222" s="462">
        <f>'PTRM input'!U316</f>
        <v>0</v>
      </c>
      <c r="FP222" s="432">
        <f t="shared" si="499"/>
        <v>0</v>
      </c>
      <c r="FQ222" s="432">
        <f t="shared" si="500"/>
        <v>0</v>
      </c>
      <c r="FR222" s="432">
        <f t="shared" si="501"/>
        <v>0</v>
      </c>
      <c r="FS222" s="432">
        <f t="shared" si="502"/>
        <v>0</v>
      </c>
      <c r="FT222" s="463">
        <f t="shared" si="503"/>
        <v>0</v>
      </c>
      <c r="FU222" s="462">
        <f t="shared" si="504"/>
        <v>0</v>
      </c>
      <c r="FV222" s="432">
        <f t="shared" si="505"/>
        <v>0</v>
      </c>
      <c r="FW222" s="432">
        <f t="shared" si="506"/>
        <v>0</v>
      </c>
      <c r="FX222" s="432">
        <f t="shared" si="507"/>
        <v>0</v>
      </c>
      <c r="FY222" s="463">
        <f t="shared" si="508"/>
        <v>0</v>
      </c>
      <c r="FZ222" s="462">
        <f>'PTRM input'!V316</f>
        <v>0</v>
      </c>
      <c r="GA222" s="432">
        <f t="shared" si="509"/>
        <v>0</v>
      </c>
      <c r="GB222" s="432">
        <f t="shared" si="510"/>
        <v>0</v>
      </c>
      <c r="GC222" s="432">
        <f t="shared" si="511"/>
        <v>0</v>
      </c>
      <c r="GD222" s="432">
        <f t="shared" si="512"/>
        <v>0</v>
      </c>
      <c r="GE222" s="463">
        <f t="shared" si="513"/>
        <v>0</v>
      </c>
      <c r="GF222" s="462">
        <f t="shared" si="514"/>
        <v>0</v>
      </c>
      <c r="GG222" s="432">
        <f t="shared" si="515"/>
        <v>0</v>
      </c>
      <c r="GH222" s="432">
        <f t="shared" si="516"/>
        <v>0</v>
      </c>
      <c r="GI222" s="432">
        <f t="shared" si="517"/>
        <v>0</v>
      </c>
      <c r="GJ222" s="463">
        <f t="shared" si="518"/>
        <v>0</v>
      </c>
    </row>
    <row r="223" spans="1:192" s="4" customFormat="1" outlineLevel="1">
      <c r="A223" s="764"/>
      <c r="B223" s="764"/>
      <c r="C223" s="764"/>
      <c r="D223" s="764"/>
      <c r="E223" s="748" t="str">
        <f t="shared" si="347"/>
        <v>New Tariff  9</v>
      </c>
      <c r="F223" s="462">
        <f>'PTRM input'!F317</f>
        <v>0</v>
      </c>
      <c r="G223" s="432">
        <f t="shared" si="349"/>
        <v>0</v>
      </c>
      <c r="H223" s="432">
        <f t="shared" si="350"/>
        <v>0</v>
      </c>
      <c r="I223" s="432">
        <f t="shared" si="351"/>
        <v>0</v>
      </c>
      <c r="J223" s="432">
        <f t="shared" si="352"/>
        <v>0</v>
      </c>
      <c r="K223" s="463">
        <f t="shared" si="353"/>
        <v>0</v>
      </c>
      <c r="L223" s="462">
        <f t="shared" si="354"/>
        <v>0</v>
      </c>
      <c r="M223" s="432">
        <f t="shared" si="355"/>
        <v>0</v>
      </c>
      <c r="N223" s="432">
        <f t="shared" si="356"/>
        <v>0</v>
      </c>
      <c r="O223" s="432">
        <f t="shared" si="357"/>
        <v>0</v>
      </c>
      <c r="P223" s="463">
        <f t="shared" si="358"/>
        <v>0</v>
      </c>
      <c r="Q223" s="462">
        <f>'PTRM input'!G317</f>
        <v>0</v>
      </c>
      <c r="R223" s="432">
        <f t="shared" si="359"/>
        <v>0</v>
      </c>
      <c r="S223" s="432">
        <f t="shared" si="360"/>
        <v>0</v>
      </c>
      <c r="T223" s="432">
        <f t="shared" si="361"/>
        <v>0</v>
      </c>
      <c r="U223" s="432">
        <f t="shared" si="362"/>
        <v>0</v>
      </c>
      <c r="V223" s="463">
        <f t="shared" si="363"/>
        <v>0</v>
      </c>
      <c r="W223" s="462">
        <f t="shared" si="364"/>
        <v>0</v>
      </c>
      <c r="X223" s="432">
        <f t="shared" si="365"/>
        <v>0</v>
      </c>
      <c r="Y223" s="432">
        <f t="shared" si="366"/>
        <v>0</v>
      </c>
      <c r="Z223" s="432">
        <f t="shared" si="367"/>
        <v>0</v>
      </c>
      <c r="AA223" s="463">
        <f t="shared" si="368"/>
        <v>0</v>
      </c>
      <c r="AB223" s="462">
        <f>'PTRM input'!H317</f>
        <v>0</v>
      </c>
      <c r="AC223" s="432">
        <f t="shared" si="369"/>
        <v>0</v>
      </c>
      <c r="AD223" s="432">
        <f t="shared" si="370"/>
        <v>0</v>
      </c>
      <c r="AE223" s="432">
        <f t="shared" si="371"/>
        <v>0</v>
      </c>
      <c r="AF223" s="432">
        <f t="shared" si="372"/>
        <v>0</v>
      </c>
      <c r="AG223" s="463">
        <f t="shared" si="373"/>
        <v>0</v>
      </c>
      <c r="AH223" s="462">
        <f t="shared" si="374"/>
        <v>0</v>
      </c>
      <c r="AI223" s="432">
        <f t="shared" si="375"/>
        <v>0</v>
      </c>
      <c r="AJ223" s="432">
        <f t="shared" si="376"/>
        <v>0</v>
      </c>
      <c r="AK223" s="432">
        <f t="shared" si="377"/>
        <v>0</v>
      </c>
      <c r="AL223" s="463">
        <f t="shared" si="378"/>
        <v>0</v>
      </c>
      <c r="AM223" s="462">
        <f>'PTRM input'!I317</f>
        <v>0</v>
      </c>
      <c r="AN223" s="432">
        <f t="shared" si="379"/>
        <v>0</v>
      </c>
      <c r="AO223" s="432">
        <f t="shared" si="380"/>
        <v>0</v>
      </c>
      <c r="AP223" s="432">
        <f t="shared" si="381"/>
        <v>0</v>
      </c>
      <c r="AQ223" s="432">
        <f t="shared" si="382"/>
        <v>0</v>
      </c>
      <c r="AR223" s="463">
        <f t="shared" si="383"/>
        <v>0</v>
      </c>
      <c r="AS223" s="462">
        <f t="shared" si="384"/>
        <v>0</v>
      </c>
      <c r="AT223" s="432">
        <f t="shared" si="385"/>
        <v>0</v>
      </c>
      <c r="AU223" s="432">
        <f t="shared" si="386"/>
        <v>0</v>
      </c>
      <c r="AV223" s="432">
        <f t="shared" si="387"/>
        <v>0</v>
      </c>
      <c r="AW223" s="463">
        <f t="shared" si="388"/>
        <v>0</v>
      </c>
      <c r="AX223" s="462">
        <f>'PTRM input'!J317</f>
        <v>0</v>
      </c>
      <c r="AY223" s="432">
        <f t="shared" si="389"/>
        <v>0</v>
      </c>
      <c r="AZ223" s="432">
        <f t="shared" si="390"/>
        <v>0</v>
      </c>
      <c r="BA223" s="432">
        <f t="shared" si="391"/>
        <v>0</v>
      </c>
      <c r="BB223" s="432">
        <f t="shared" si="392"/>
        <v>0</v>
      </c>
      <c r="BC223" s="463">
        <f t="shared" si="393"/>
        <v>0</v>
      </c>
      <c r="BD223" s="462">
        <f t="shared" si="394"/>
        <v>0</v>
      </c>
      <c r="BE223" s="432">
        <f t="shared" si="395"/>
        <v>0</v>
      </c>
      <c r="BF223" s="432">
        <f t="shared" si="396"/>
        <v>0</v>
      </c>
      <c r="BG223" s="432">
        <f t="shared" si="397"/>
        <v>0</v>
      </c>
      <c r="BH223" s="463">
        <f t="shared" si="398"/>
        <v>0</v>
      </c>
      <c r="BI223" s="462">
        <f>'PTRM input'!K317</f>
        <v>0</v>
      </c>
      <c r="BJ223" s="432">
        <f t="shared" si="399"/>
        <v>0</v>
      </c>
      <c r="BK223" s="432">
        <f t="shared" si="400"/>
        <v>0</v>
      </c>
      <c r="BL223" s="432">
        <f t="shared" si="401"/>
        <v>0</v>
      </c>
      <c r="BM223" s="432">
        <f t="shared" si="402"/>
        <v>0</v>
      </c>
      <c r="BN223" s="463">
        <f t="shared" si="403"/>
        <v>0</v>
      </c>
      <c r="BO223" s="462">
        <f t="shared" si="404"/>
        <v>0</v>
      </c>
      <c r="BP223" s="432">
        <f t="shared" si="405"/>
        <v>0</v>
      </c>
      <c r="BQ223" s="432">
        <f t="shared" si="406"/>
        <v>0</v>
      </c>
      <c r="BR223" s="432">
        <f t="shared" si="407"/>
        <v>0</v>
      </c>
      <c r="BS223" s="463">
        <f t="shared" si="408"/>
        <v>0</v>
      </c>
      <c r="BT223" s="462">
        <f>'PTRM input'!L317</f>
        <v>0</v>
      </c>
      <c r="BU223" s="432">
        <f t="shared" si="409"/>
        <v>0</v>
      </c>
      <c r="BV223" s="432">
        <f t="shared" si="410"/>
        <v>0</v>
      </c>
      <c r="BW223" s="432">
        <f t="shared" si="411"/>
        <v>0</v>
      </c>
      <c r="BX223" s="432">
        <f t="shared" si="412"/>
        <v>0</v>
      </c>
      <c r="BY223" s="463">
        <f t="shared" si="413"/>
        <v>0</v>
      </c>
      <c r="BZ223" s="462">
        <f t="shared" si="414"/>
        <v>0</v>
      </c>
      <c r="CA223" s="432">
        <f t="shared" si="415"/>
        <v>0</v>
      </c>
      <c r="CB223" s="432">
        <f t="shared" si="416"/>
        <v>0</v>
      </c>
      <c r="CC223" s="432">
        <f t="shared" si="417"/>
        <v>0</v>
      </c>
      <c r="CD223" s="463">
        <f t="shared" si="418"/>
        <v>0</v>
      </c>
      <c r="CE223" s="462">
        <f>'PTRM input'!M317</f>
        <v>0</v>
      </c>
      <c r="CF223" s="432">
        <f t="shared" si="419"/>
        <v>0</v>
      </c>
      <c r="CG223" s="432">
        <f t="shared" si="420"/>
        <v>0</v>
      </c>
      <c r="CH223" s="432">
        <f t="shared" si="421"/>
        <v>0</v>
      </c>
      <c r="CI223" s="432">
        <f t="shared" si="422"/>
        <v>0</v>
      </c>
      <c r="CJ223" s="463">
        <f t="shared" si="423"/>
        <v>0</v>
      </c>
      <c r="CK223" s="462">
        <f t="shared" si="424"/>
        <v>0</v>
      </c>
      <c r="CL223" s="432">
        <f t="shared" si="425"/>
        <v>0</v>
      </c>
      <c r="CM223" s="432">
        <f t="shared" si="426"/>
        <v>0</v>
      </c>
      <c r="CN223" s="432">
        <f t="shared" si="427"/>
        <v>0</v>
      </c>
      <c r="CO223" s="463">
        <f t="shared" si="428"/>
        <v>0</v>
      </c>
      <c r="CP223" s="462">
        <f>'PTRM input'!N317</f>
        <v>0</v>
      </c>
      <c r="CQ223" s="432">
        <f t="shared" si="429"/>
        <v>0</v>
      </c>
      <c r="CR223" s="432">
        <f t="shared" si="430"/>
        <v>0</v>
      </c>
      <c r="CS223" s="432">
        <f t="shared" si="431"/>
        <v>0</v>
      </c>
      <c r="CT223" s="432">
        <f t="shared" si="432"/>
        <v>0</v>
      </c>
      <c r="CU223" s="463">
        <f t="shared" si="433"/>
        <v>0</v>
      </c>
      <c r="CV223" s="462">
        <f t="shared" si="434"/>
        <v>0</v>
      </c>
      <c r="CW223" s="432">
        <f t="shared" si="435"/>
        <v>0</v>
      </c>
      <c r="CX223" s="432">
        <f t="shared" si="436"/>
        <v>0</v>
      </c>
      <c r="CY223" s="432">
        <f t="shared" si="437"/>
        <v>0</v>
      </c>
      <c r="CZ223" s="463">
        <f t="shared" si="438"/>
        <v>0</v>
      </c>
      <c r="DA223" s="462">
        <f>'PTRM input'!O317</f>
        <v>0</v>
      </c>
      <c r="DB223" s="432">
        <f t="shared" si="439"/>
        <v>0</v>
      </c>
      <c r="DC223" s="432">
        <f t="shared" si="440"/>
        <v>0</v>
      </c>
      <c r="DD223" s="432">
        <f t="shared" si="441"/>
        <v>0</v>
      </c>
      <c r="DE223" s="432">
        <f t="shared" si="442"/>
        <v>0</v>
      </c>
      <c r="DF223" s="463">
        <f t="shared" si="443"/>
        <v>0</v>
      </c>
      <c r="DG223" s="462">
        <f t="shared" si="444"/>
        <v>0</v>
      </c>
      <c r="DH223" s="432">
        <f t="shared" si="445"/>
        <v>0</v>
      </c>
      <c r="DI223" s="432">
        <f t="shared" si="446"/>
        <v>0</v>
      </c>
      <c r="DJ223" s="432">
        <f t="shared" si="447"/>
        <v>0</v>
      </c>
      <c r="DK223" s="463">
        <f t="shared" si="448"/>
        <v>0</v>
      </c>
      <c r="DL223" s="462">
        <f>'PTRM input'!P317</f>
        <v>0</v>
      </c>
      <c r="DM223" s="432">
        <f t="shared" si="449"/>
        <v>0</v>
      </c>
      <c r="DN223" s="432">
        <f t="shared" si="450"/>
        <v>0</v>
      </c>
      <c r="DO223" s="432">
        <f t="shared" si="451"/>
        <v>0</v>
      </c>
      <c r="DP223" s="432">
        <f t="shared" si="452"/>
        <v>0</v>
      </c>
      <c r="DQ223" s="463">
        <f t="shared" si="453"/>
        <v>0</v>
      </c>
      <c r="DR223" s="462">
        <f t="shared" si="454"/>
        <v>0</v>
      </c>
      <c r="DS223" s="432">
        <f t="shared" si="455"/>
        <v>0</v>
      </c>
      <c r="DT223" s="432">
        <f t="shared" si="456"/>
        <v>0</v>
      </c>
      <c r="DU223" s="432">
        <f t="shared" si="457"/>
        <v>0</v>
      </c>
      <c r="DV223" s="463">
        <f t="shared" si="458"/>
        <v>0</v>
      </c>
      <c r="DW223" s="462">
        <f>'PTRM input'!Q317</f>
        <v>0</v>
      </c>
      <c r="DX223" s="432">
        <f t="shared" si="459"/>
        <v>0</v>
      </c>
      <c r="DY223" s="432">
        <f t="shared" si="460"/>
        <v>0</v>
      </c>
      <c r="DZ223" s="432">
        <f t="shared" si="461"/>
        <v>0</v>
      </c>
      <c r="EA223" s="432">
        <f t="shared" si="462"/>
        <v>0</v>
      </c>
      <c r="EB223" s="463">
        <f t="shared" si="463"/>
        <v>0</v>
      </c>
      <c r="EC223" s="462">
        <f t="shared" si="464"/>
        <v>0</v>
      </c>
      <c r="ED223" s="432">
        <f t="shared" si="465"/>
        <v>0</v>
      </c>
      <c r="EE223" s="432">
        <f t="shared" si="466"/>
        <v>0</v>
      </c>
      <c r="EF223" s="432">
        <f t="shared" si="467"/>
        <v>0</v>
      </c>
      <c r="EG223" s="463">
        <f t="shared" si="468"/>
        <v>0</v>
      </c>
      <c r="EH223" s="462">
        <f>'PTRM input'!R317</f>
        <v>0</v>
      </c>
      <c r="EI223" s="432">
        <f t="shared" si="469"/>
        <v>0</v>
      </c>
      <c r="EJ223" s="432">
        <f t="shared" si="470"/>
        <v>0</v>
      </c>
      <c r="EK223" s="432">
        <f t="shared" si="471"/>
        <v>0</v>
      </c>
      <c r="EL223" s="432">
        <f t="shared" si="472"/>
        <v>0</v>
      </c>
      <c r="EM223" s="463">
        <f t="shared" si="473"/>
        <v>0</v>
      </c>
      <c r="EN223" s="462">
        <f t="shared" si="474"/>
        <v>0</v>
      </c>
      <c r="EO223" s="432">
        <f t="shared" si="475"/>
        <v>0</v>
      </c>
      <c r="EP223" s="432">
        <f t="shared" si="476"/>
        <v>0</v>
      </c>
      <c r="EQ223" s="432">
        <f t="shared" si="477"/>
        <v>0</v>
      </c>
      <c r="ER223" s="463">
        <f t="shared" si="478"/>
        <v>0</v>
      </c>
      <c r="ES223" s="462">
        <f>'PTRM input'!S317</f>
        <v>0</v>
      </c>
      <c r="ET223" s="432">
        <f t="shared" si="479"/>
        <v>0</v>
      </c>
      <c r="EU223" s="432">
        <f t="shared" si="480"/>
        <v>0</v>
      </c>
      <c r="EV223" s="432">
        <f t="shared" si="481"/>
        <v>0</v>
      </c>
      <c r="EW223" s="432">
        <f t="shared" si="482"/>
        <v>0</v>
      </c>
      <c r="EX223" s="463">
        <f t="shared" si="483"/>
        <v>0</v>
      </c>
      <c r="EY223" s="462">
        <f t="shared" si="484"/>
        <v>0</v>
      </c>
      <c r="EZ223" s="432">
        <f t="shared" si="485"/>
        <v>0</v>
      </c>
      <c r="FA223" s="432">
        <f t="shared" si="486"/>
        <v>0</v>
      </c>
      <c r="FB223" s="432">
        <f t="shared" si="487"/>
        <v>0</v>
      </c>
      <c r="FC223" s="463">
        <f t="shared" si="488"/>
        <v>0</v>
      </c>
      <c r="FD223" s="462">
        <f>'PTRM input'!T317</f>
        <v>0</v>
      </c>
      <c r="FE223" s="432">
        <f t="shared" si="489"/>
        <v>0</v>
      </c>
      <c r="FF223" s="432">
        <f t="shared" si="490"/>
        <v>0</v>
      </c>
      <c r="FG223" s="432">
        <f t="shared" si="491"/>
        <v>0</v>
      </c>
      <c r="FH223" s="432">
        <f t="shared" si="492"/>
        <v>0</v>
      </c>
      <c r="FI223" s="463">
        <f t="shared" si="493"/>
        <v>0</v>
      </c>
      <c r="FJ223" s="462">
        <f t="shared" si="494"/>
        <v>0</v>
      </c>
      <c r="FK223" s="432">
        <f t="shared" si="495"/>
        <v>0</v>
      </c>
      <c r="FL223" s="432">
        <f t="shared" si="496"/>
        <v>0</v>
      </c>
      <c r="FM223" s="432">
        <f t="shared" si="497"/>
        <v>0</v>
      </c>
      <c r="FN223" s="463">
        <f t="shared" si="498"/>
        <v>0</v>
      </c>
      <c r="FO223" s="462">
        <f>'PTRM input'!U317</f>
        <v>0</v>
      </c>
      <c r="FP223" s="432">
        <f t="shared" si="499"/>
        <v>0</v>
      </c>
      <c r="FQ223" s="432">
        <f t="shared" si="500"/>
        <v>0</v>
      </c>
      <c r="FR223" s="432">
        <f t="shared" si="501"/>
        <v>0</v>
      </c>
      <c r="FS223" s="432">
        <f t="shared" si="502"/>
        <v>0</v>
      </c>
      <c r="FT223" s="463">
        <f t="shared" si="503"/>
        <v>0</v>
      </c>
      <c r="FU223" s="462">
        <f t="shared" si="504"/>
        <v>0</v>
      </c>
      <c r="FV223" s="432">
        <f t="shared" si="505"/>
        <v>0</v>
      </c>
      <c r="FW223" s="432">
        <f t="shared" si="506"/>
        <v>0</v>
      </c>
      <c r="FX223" s="432">
        <f t="shared" si="507"/>
        <v>0</v>
      </c>
      <c r="FY223" s="463">
        <f t="shared" si="508"/>
        <v>0</v>
      </c>
      <c r="FZ223" s="462">
        <f>'PTRM input'!V317</f>
        <v>0</v>
      </c>
      <c r="GA223" s="432">
        <f t="shared" si="509"/>
        <v>0</v>
      </c>
      <c r="GB223" s="432">
        <f t="shared" si="510"/>
        <v>0</v>
      </c>
      <c r="GC223" s="432">
        <f t="shared" si="511"/>
        <v>0</v>
      </c>
      <c r="GD223" s="432">
        <f t="shared" si="512"/>
        <v>0</v>
      </c>
      <c r="GE223" s="463">
        <f t="shared" si="513"/>
        <v>0</v>
      </c>
      <c r="GF223" s="462">
        <f t="shared" si="514"/>
        <v>0</v>
      </c>
      <c r="GG223" s="432">
        <f t="shared" si="515"/>
        <v>0</v>
      </c>
      <c r="GH223" s="432">
        <f t="shared" si="516"/>
        <v>0</v>
      </c>
      <c r="GI223" s="432">
        <f t="shared" si="517"/>
        <v>0</v>
      </c>
      <c r="GJ223" s="463">
        <f t="shared" si="518"/>
        <v>0</v>
      </c>
    </row>
    <row r="224" spans="1:192" s="4" customFormat="1" outlineLevel="1">
      <c r="A224" s="764"/>
      <c r="B224" s="764"/>
      <c r="C224" s="764"/>
      <c r="D224" s="764"/>
      <c r="E224" s="748" t="str">
        <f t="shared" si="347"/>
        <v>New Tariff  10</v>
      </c>
      <c r="F224" s="462">
        <f>'PTRM input'!F318</f>
        <v>0</v>
      </c>
      <c r="G224" s="432">
        <f t="shared" si="349"/>
        <v>0</v>
      </c>
      <c r="H224" s="432">
        <f t="shared" si="350"/>
        <v>0</v>
      </c>
      <c r="I224" s="432">
        <f t="shared" si="351"/>
        <v>0</v>
      </c>
      <c r="J224" s="432">
        <f t="shared" si="352"/>
        <v>0</v>
      </c>
      <c r="K224" s="463">
        <f t="shared" si="353"/>
        <v>0</v>
      </c>
      <c r="L224" s="462">
        <f t="shared" si="354"/>
        <v>0</v>
      </c>
      <c r="M224" s="432">
        <f t="shared" si="355"/>
        <v>0</v>
      </c>
      <c r="N224" s="432">
        <f t="shared" si="356"/>
        <v>0</v>
      </c>
      <c r="O224" s="432">
        <f t="shared" si="357"/>
        <v>0</v>
      </c>
      <c r="P224" s="463">
        <f t="shared" si="358"/>
        <v>0</v>
      </c>
      <c r="Q224" s="462">
        <f>'PTRM input'!G318</f>
        <v>0</v>
      </c>
      <c r="R224" s="432">
        <f t="shared" si="359"/>
        <v>0</v>
      </c>
      <c r="S224" s="432">
        <f t="shared" si="360"/>
        <v>0</v>
      </c>
      <c r="T224" s="432">
        <f t="shared" si="361"/>
        <v>0</v>
      </c>
      <c r="U224" s="432">
        <f t="shared" si="362"/>
        <v>0</v>
      </c>
      <c r="V224" s="463">
        <f t="shared" si="363"/>
        <v>0</v>
      </c>
      <c r="W224" s="462">
        <f t="shared" si="364"/>
        <v>0</v>
      </c>
      <c r="X224" s="432">
        <f t="shared" si="365"/>
        <v>0</v>
      </c>
      <c r="Y224" s="432">
        <f t="shared" si="366"/>
        <v>0</v>
      </c>
      <c r="Z224" s="432">
        <f t="shared" si="367"/>
        <v>0</v>
      </c>
      <c r="AA224" s="463">
        <f t="shared" si="368"/>
        <v>0</v>
      </c>
      <c r="AB224" s="462">
        <f>'PTRM input'!H318</f>
        <v>0</v>
      </c>
      <c r="AC224" s="432">
        <f t="shared" si="369"/>
        <v>0</v>
      </c>
      <c r="AD224" s="432">
        <f t="shared" si="370"/>
        <v>0</v>
      </c>
      <c r="AE224" s="432">
        <f t="shared" si="371"/>
        <v>0</v>
      </c>
      <c r="AF224" s="432">
        <f t="shared" si="372"/>
        <v>0</v>
      </c>
      <c r="AG224" s="463">
        <f t="shared" si="373"/>
        <v>0</v>
      </c>
      <c r="AH224" s="462">
        <f t="shared" si="374"/>
        <v>0</v>
      </c>
      <c r="AI224" s="432">
        <f t="shared" si="375"/>
        <v>0</v>
      </c>
      <c r="AJ224" s="432">
        <f t="shared" si="376"/>
        <v>0</v>
      </c>
      <c r="AK224" s="432">
        <f t="shared" si="377"/>
        <v>0</v>
      </c>
      <c r="AL224" s="463">
        <f t="shared" si="378"/>
        <v>0</v>
      </c>
      <c r="AM224" s="462">
        <f>'PTRM input'!I318</f>
        <v>0</v>
      </c>
      <c r="AN224" s="432">
        <f t="shared" si="379"/>
        <v>0</v>
      </c>
      <c r="AO224" s="432">
        <f t="shared" si="380"/>
        <v>0</v>
      </c>
      <c r="AP224" s="432">
        <f t="shared" si="381"/>
        <v>0</v>
      </c>
      <c r="AQ224" s="432">
        <f t="shared" si="382"/>
        <v>0</v>
      </c>
      <c r="AR224" s="463">
        <f t="shared" si="383"/>
        <v>0</v>
      </c>
      <c r="AS224" s="462">
        <f t="shared" si="384"/>
        <v>0</v>
      </c>
      <c r="AT224" s="432">
        <f t="shared" si="385"/>
        <v>0</v>
      </c>
      <c r="AU224" s="432">
        <f t="shared" si="386"/>
        <v>0</v>
      </c>
      <c r="AV224" s="432">
        <f t="shared" si="387"/>
        <v>0</v>
      </c>
      <c r="AW224" s="463">
        <f t="shared" si="388"/>
        <v>0</v>
      </c>
      <c r="AX224" s="462">
        <f>'PTRM input'!J318</f>
        <v>0</v>
      </c>
      <c r="AY224" s="432">
        <f t="shared" si="389"/>
        <v>0</v>
      </c>
      <c r="AZ224" s="432">
        <f t="shared" si="390"/>
        <v>0</v>
      </c>
      <c r="BA224" s="432">
        <f t="shared" si="391"/>
        <v>0</v>
      </c>
      <c r="BB224" s="432">
        <f t="shared" si="392"/>
        <v>0</v>
      </c>
      <c r="BC224" s="463">
        <f t="shared" si="393"/>
        <v>0</v>
      </c>
      <c r="BD224" s="462">
        <f t="shared" si="394"/>
        <v>0</v>
      </c>
      <c r="BE224" s="432">
        <f t="shared" si="395"/>
        <v>0</v>
      </c>
      <c r="BF224" s="432">
        <f t="shared" si="396"/>
        <v>0</v>
      </c>
      <c r="BG224" s="432">
        <f t="shared" si="397"/>
        <v>0</v>
      </c>
      <c r="BH224" s="463">
        <f t="shared" si="398"/>
        <v>0</v>
      </c>
      <c r="BI224" s="462">
        <f>'PTRM input'!K318</f>
        <v>0</v>
      </c>
      <c r="BJ224" s="432">
        <f t="shared" si="399"/>
        <v>0</v>
      </c>
      <c r="BK224" s="432">
        <f t="shared" si="400"/>
        <v>0</v>
      </c>
      <c r="BL224" s="432">
        <f t="shared" si="401"/>
        <v>0</v>
      </c>
      <c r="BM224" s="432">
        <f t="shared" si="402"/>
        <v>0</v>
      </c>
      <c r="BN224" s="463">
        <f t="shared" si="403"/>
        <v>0</v>
      </c>
      <c r="BO224" s="462">
        <f t="shared" si="404"/>
        <v>0</v>
      </c>
      <c r="BP224" s="432">
        <f t="shared" si="405"/>
        <v>0</v>
      </c>
      <c r="BQ224" s="432">
        <f t="shared" si="406"/>
        <v>0</v>
      </c>
      <c r="BR224" s="432">
        <f t="shared" si="407"/>
        <v>0</v>
      </c>
      <c r="BS224" s="463">
        <f t="shared" si="408"/>
        <v>0</v>
      </c>
      <c r="BT224" s="462">
        <f>'PTRM input'!L318</f>
        <v>0</v>
      </c>
      <c r="BU224" s="432">
        <f t="shared" si="409"/>
        <v>0</v>
      </c>
      <c r="BV224" s="432">
        <f t="shared" si="410"/>
        <v>0</v>
      </c>
      <c r="BW224" s="432">
        <f t="shared" si="411"/>
        <v>0</v>
      </c>
      <c r="BX224" s="432">
        <f t="shared" si="412"/>
        <v>0</v>
      </c>
      <c r="BY224" s="463">
        <f t="shared" si="413"/>
        <v>0</v>
      </c>
      <c r="BZ224" s="462">
        <f t="shared" si="414"/>
        <v>0</v>
      </c>
      <c r="CA224" s="432">
        <f t="shared" si="415"/>
        <v>0</v>
      </c>
      <c r="CB224" s="432">
        <f t="shared" si="416"/>
        <v>0</v>
      </c>
      <c r="CC224" s="432">
        <f t="shared" si="417"/>
        <v>0</v>
      </c>
      <c r="CD224" s="463">
        <f t="shared" si="418"/>
        <v>0</v>
      </c>
      <c r="CE224" s="462">
        <f>'PTRM input'!M318</f>
        <v>0</v>
      </c>
      <c r="CF224" s="432">
        <f t="shared" si="419"/>
        <v>0</v>
      </c>
      <c r="CG224" s="432">
        <f t="shared" si="420"/>
        <v>0</v>
      </c>
      <c r="CH224" s="432">
        <f t="shared" si="421"/>
        <v>0</v>
      </c>
      <c r="CI224" s="432">
        <f t="shared" si="422"/>
        <v>0</v>
      </c>
      <c r="CJ224" s="463">
        <f t="shared" si="423"/>
        <v>0</v>
      </c>
      <c r="CK224" s="462">
        <f t="shared" si="424"/>
        <v>0</v>
      </c>
      <c r="CL224" s="432">
        <f t="shared" si="425"/>
        <v>0</v>
      </c>
      <c r="CM224" s="432">
        <f t="shared" si="426"/>
        <v>0</v>
      </c>
      <c r="CN224" s="432">
        <f t="shared" si="427"/>
        <v>0</v>
      </c>
      <c r="CO224" s="463">
        <f t="shared" si="428"/>
        <v>0</v>
      </c>
      <c r="CP224" s="462">
        <f>'PTRM input'!N318</f>
        <v>0</v>
      </c>
      <c r="CQ224" s="432">
        <f t="shared" si="429"/>
        <v>0</v>
      </c>
      <c r="CR224" s="432">
        <f t="shared" si="430"/>
        <v>0</v>
      </c>
      <c r="CS224" s="432">
        <f t="shared" si="431"/>
        <v>0</v>
      </c>
      <c r="CT224" s="432">
        <f t="shared" si="432"/>
        <v>0</v>
      </c>
      <c r="CU224" s="463">
        <f t="shared" si="433"/>
        <v>0</v>
      </c>
      <c r="CV224" s="462">
        <f t="shared" si="434"/>
        <v>0</v>
      </c>
      <c r="CW224" s="432">
        <f t="shared" si="435"/>
        <v>0</v>
      </c>
      <c r="CX224" s="432">
        <f t="shared" si="436"/>
        <v>0</v>
      </c>
      <c r="CY224" s="432">
        <f t="shared" si="437"/>
        <v>0</v>
      </c>
      <c r="CZ224" s="463">
        <f t="shared" si="438"/>
        <v>0</v>
      </c>
      <c r="DA224" s="462">
        <f>'PTRM input'!O318</f>
        <v>0</v>
      </c>
      <c r="DB224" s="432">
        <f t="shared" si="439"/>
        <v>0</v>
      </c>
      <c r="DC224" s="432">
        <f t="shared" si="440"/>
        <v>0</v>
      </c>
      <c r="DD224" s="432">
        <f t="shared" si="441"/>
        <v>0</v>
      </c>
      <c r="DE224" s="432">
        <f t="shared" si="442"/>
        <v>0</v>
      </c>
      <c r="DF224" s="463">
        <f t="shared" si="443"/>
        <v>0</v>
      </c>
      <c r="DG224" s="462">
        <f t="shared" si="444"/>
        <v>0</v>
      </c>
      <c r="DH224" s="432">
        <f t="shared" si="445"/>
        <v>0</v>
      </c>
      <c r="DI224" s="432">
        <f t="shared" si="446"/>
        <v>0</v>
      </c>
      <c r="DJ224" s="432">
        <f t="shared" si="447"/>
        <v>0</v>
      </c>
      <c r="DK224" s="463">
        <f t="shared" si="448"/>
        <v>0</v>
      </c>
      <c r="DL224" s="462">
        <f>'PTRM input'!P318</f>
        <v>0</v>
      </c>
      <c r="DM224" s="432">
        <f t="shared" si="449"/>
        <v>0</v>
      </c>
      <c r="DN224" s="432">
        <f t="shared" si="450"/>
        <v>0</v>
      </c>
      <c r="DO224" s="432">
        <f t="shared" si="451"/>
        <v>0</v>
      </c>
      <c r="DP224" s="432">
        <f t="shared" si="452"/>
        <v>0</v>
      </c>
      <c r="DQ224" s="463">
        <f t="shared" si="453"/>
        <v>0</v>
      </c>
      <c r="DR224" s="462">
        <f t="shared" si="454"/>
        <v>0</v>
      </c>
      <c r="DS224" s="432">
        <f t="shared" si="455"/>
        <v>0</v>
      </c>
      <c r="DT224" s="432">
        <f t="shared" si="456"/>
        <v>0</v>
      </c>
      <c r="DU224" s="432">
        <f t="shared" si="457"/>
        <v>0</v>
      </c>
      <c r="DV224" s="463">
        <f t="shared" si="458"/>
        <v>0</v>
      </c>
      <c r="DW224" s="462">
        <f>'PTRM input'!Q318</f>
        <v>0</v>
      </c>
      <c r="DX224" s="432">
        <f t="shared" si="459"/>
        <v>0</v>
      </c>
      <c r="DY224" s="432">
        <f t="shared" si="460"/>
        <v>0</v>
      </c>
      <c r="DZ224" s="432">
        <f t="shared" si="461"/>
        <v>0</v>
      </c>
      <c r="EA224" s="432">
        <f t="shared" si="462"/>
        <v>0</v>
      </c>
      <c r="EB224" s="463">
        <f t="shared" si="463"/>
        <v>0</v>
      </c>
      <c r="EC224" s="462">
        <f t="shared" si="464"/>
        <v>0</v>
      </c>
      <c r="ED224" s="432">
        <f t="shared" si="465"/>
        <v>0</v>
      </c>
      <c r="EE224" s="432">
        <f t="shared" si="466"/>
        <v>0</v>
      </c>
      <c r="EF224" s="432">
        <f t="shared" si="467"/>
        <v>0</v>
      </c>
      <c r="EG224" s="463">
        <f t="shared" si="468"/>
        <v>0</v>
      </c>
      <c r="EH224" s="462">
        <f>'PTRM input'!R318</f>
        <v>0</v>
      </c>
      <c r="EI224" s="432">
        <f t="shared" si="469"/>
        <v>0</v>
      </c>
      <c r="EJ224" s="432">
        <f t="shared" si="470"/>
        <v>0</v>
      </c>
      <c r="EK224" s="432">
        <f t="shared" si="471"/>
        <v>0</v>
      </c>
      <c r="EL224" s="432">
        <f t="shared" si="472"/>
        <v>0</v>
      </c>
      <c r="EM224" s="463">
        <f t="shared" si="473"/>
        <v>0</v>
      </c>
      <c r="EN224" s="462">
        <f t="shared" si="474"/>
        <v>0</v>
      </c>
      <c r="EO224" s="432">
        <f t="shared" si="475"/>
        <v>0</v>
      </c>
      <c r="EP224" s="432">
        <f t="shared" si="476"/>
        <v>0</v>
      </c>
      <c r="EQ224" s="432">
        <f t="shared" si="477"/>
        <v>0</v>
      </c>
      <c r="ER224" s="463">
        <f t="shared" si="478"/>
        <v>0</v>
      </c>
      <c r="ES224" s="462">
        <f>'PTRM input'!S318</f>
        <v>0</v>
      </c>
      <c r="ET224" s="432">
        <f t="shared" si="479"/>
        <v>0</v>
      </c>
      <c r="EU224" s="432">
        <f t="shared" si="480"/>
        <v>0</v>
      </c>
      <c r="EV224" s="432">
        <f t="shared" si="481"/>
        <v>0</v>
      </c>
      <c r="EW224" s="432">
        <f t="shared" si="482"/>
        <v>0</v>
      </c>
      <c r="EX224" s="463">
        <f t="shared" si="483"/>
        <v>0</v>
      </c>
      <c r="EY224" s="462">
        <f t="shared" si="484"/>
        <v>0</v>
      </c>
      <c r="EZ224" s="432">
        <f t="shared" si="485"/>
        <v>0</v>
      </c>
      <c r="FA224" s="432">
        <f t="shared" si="486"/>
        <v>0</v>
      </c>
      <c r="FB224" s="432">
        <f t="shared" si="487"/>
        <v>0</v>
      </c>
      <c r="FC224" s="463">
        <f t="shared" si="488"/>
        <v>0</v>
      </c>
      <c r="FD224" s="462">
        <f>'PTRM input'!T318</f>
        <v>0</v>
      </c>
      <c r="FE224" s="432">
        <f t="shared" si="489"/>
        <v>0</v>
      </c>
      <c r="FF224" s="432">
        <f t="shared" si="490"/>
        <v>0</v>
      </c>
      <c r="FG224" s="432">
        <f t="shared" si="491"/>
        <v>0</v>
      </c>
      <c r="FH224" s="432">
        <f t="shared" si="492"/>
        <v>0</v>
      </c>
      <c r="FI224" s="463">
        <f t="shared" si="493"/>
        <v>0</v>
      </c>
      <c r="FJ224" s="462">
        <f t="shared" si="494"/>
        <v>0</v>
      </c>
      <c r="FK224" s="432">
        <f t="shared" si="495"/>
        <v>0</v>
      </c>
      <c r="FL224" s="432">
        <f t="shared" si="496"/>
        <v>0</v>
      </c>
      <c r="FM224" s="432">
        <f t="shared" si="497"/>
        <v>0</v>
      </c>
      <c r="FN224" s="463">
        <f t="shared" si="498"/>
        <v>0</v>
      </c>
      <c r="FO224" s="462">
        <f>'PTRM input'!U318</f>
        <v>0</v>
      </c>
      <c r="FP224" s="432">
        <f t="shared" si="499"/>
        <v>0</v>
      </c>
      <c r="FQ224" s="432">
        <f t="shared" si="500"/>
        <v>0</v>
      </c>
      <c r="FR224" s="432">
        <f t="shared" si="501"/>
        <v>0</v>
      </c>
      <c r="FS224" s="432">
        <f t="shared" si="502"/>
        <v>0</v>
      </c>
      <c r="FT224" s="463">
        <f t="shared" si="503"/>
        <v>0</v>
      </c>
      <c r="FU224" s="462">
        <f t="shared" si="504"/>
        <v>0</v>
      </c>
      <c r="FV224" s="432">
        <f t="shared" si="505"/>
        <v>0</v>
      </c>
      <c r="FW224" s="432">
        <f t="shared" si="506"/>
        <v>0</v>
      </c>
      <c r="FX224" s="432">
        <f t="shared" si="507"/>
        <v>0</v>
      </c>
      <c r="FY224" s="463">
        <f t="shared" si="508"/>
        <v>0</v>
      </c>
      <c r="FZ224" s="462">
        <f>'PTRM input'!V318</f>
        <v>0</v>
      </c>
      <c r="GA224" s="432">
        <f t="shared" si="509"/>
        <v>0</v>
      </c>
      <c r="GB224" s="432">
        <f t="shared" si="510"/>
        <v>0</v>
      </c>
      <c r="GC224" s="432">
        <f t="shared" si="511"/>
        <v>0</v>
      </c>
      <c r="GD224" s="432">
        <f t="shared" si="512"/>
        <v>0</v>
      </c>
      <c r="GE224" s="463">
        <f t="shared" si="513"/>
        <v>0</v>
      </c>
      <c r="GF224" s="462">
        <f t="shared" si="514"/>
        <v>0</v>
      </c>
      <c r="GG224" s="432">
        <f t="shared" si="515"/>
        <v>0</v>
      </c>
      <c r="GH224" s="432">
        <f t="shared" si="516"/>
        <v>0</v>
      </c>
      <c r="GI224" s="432">
        <f t="shared" si="517"/>
        <v>0</v>
      </c>
      <c r="GJ224" s="463">
        <f t="shared" si="518"/>
        <v>0</v>
      </c>
    </row>
    <row r="225" spans="1:192" s="4" customFormat="1" outlineLevel="1">
      <c r="A225" s="764"/>
      <c r="B225" s="764"/>
      <c r="C225" s="764"/>
      <c r="D225" s="764"/>
      <c r="E225" s="748" t="str">
        <f t="shared" si="347"/>
        <v>New Tariff  11</v>
      </c>
      <c r="F225" s="462">
        <f>'PTRM input'!F319</f>
        <v>0</v>
      </c>
      <c r="G225" s="432">
        <f t="shared" si="349"/>
        <v>0</v>
      </c>
      <c r="H225" s="432">
        <f t="shared" si="350"/>
        <v>0</v>
      </c>
      <c r="I225" s="432">
        <f t="shared" si="351"/>
        <v>0</v>
      </c>
      <c r="J225" s="432">
        <f t="shared" si="352"/>
        <v>0</v>
      </c>
      <c r="K225" s="463">
        <f t="shared" si="353"/>
        <v>0</v>
      </c>
      <c r="L225" s="462">
        <f t="shared" si="354"/>
        <v>0</v>
      </c>
      <c r="M225" s="432">
        <f t="shared" si="355"/>
        <v>0</v>
      </c>
      <c r="N225" s="432">
        <f t="shared" si="356"/>
        <v>0</v>
      </c>
      <c r="O225" s="432">
        <f t="shared" si="357"/>
        <v>0</v>
      </c>
      <c r="P225" s="463">
        <f t="shared" si="358"/>
        <v>0</v>
      </c>
      <c r="Q225" s="462">
        <f>'PTRM input'!G319</f>
        <v>0</v>
      </c>
      <c r="R225" s="432">
        <f t="shared" si="359"/>
        <v>0</v>
      </c>
      <c r="S225" s="432">
        <f t="shared" si="360"/>
        <v>0</v>
      </c>
      <c r="T225" s="432">
        <f t="shared" si="361"/>
        <v>0</v>
      </c>
      <c r="U225" s="432">
        <f t="shared" si="362"/>
        <v>0</v>
      </c>
      <c r="V225" s="463">
        <f t="shared" si="363"/>
        <v>0</v>
      </c>
      <c r="W225" s="462">
        <f t="shared" si="364"/>
        <v>0</v>
      </c>
      <c r="X225" s="432">
        <f t="shared" si="365"/>
        <v>0</v>
      </c>
      <c r="Y225" s="432">
        <f t="shared" si="366"/>
        <v>0</v>
      </c>
      <c r="Z225" s="432">
        <f t="shared" si="367"/>
        <v>0</v>
      </c>
      <c r="AA225" s="463">
        <f t="shared" si="368"/>
        <v>0</v>
      </c>
      <c r="AB225" s="462">
        <f>'PTRM input'!H319</f>
        <v>0</v>
      </c>
      <c r="AC225" s="432">
        <f t="shared" si="369"/>
        <v>0</v>
      </c>
      <c r="AD225" s="432">
        <f t="shared" si="370"/>
        <v>0</v>
      </c>
      <c r="AE225" s="432">
        <f t="shared" si="371"/>
        <v>0</v>
      </c>
      <c r="AF225" s="432">
        <f t="shared" si="372"/>
        <v>0</v>
      </c>
      <c r="AG225" s="463">
        <f t="shared" si="373"/>
        <v>0</v>
      </c>
      <c r="AH225" s="462">
        <f t="shared" si="374"/>
        <v>0</v>
      </c>
      <c r="AI225" s="432">
        <f t="shared" si="375"/>
        <v>0</v>
      </c>
      <c r="AJ225" s="432">
        <f t="shared" si="376"/>
        <v>0</v>
      </c>
      <c r="AK225" s="432">
        <f t="shared" si="377"/>
        <v>0</v>
      </c>
      <c r="AL225" s="463">
        <f t="shared" si="378"/>
        <v>0</v>
      </c>
      <c r="AM225" s="462">
        <f>'PTRM input'!I319</f>
        <v>0</v>
      </c>
      <c r="AN225" s="432">
        <f t="shared" si="379"/>
        <v>0</v>
      </c>
      <c r="AO225" s="432">
        <f t="shared" si="380"/>
        <v>0</v>
      </c>
      <c r="AP225" s="432">
        <f t="shared" si="381"/>
        <v>0</v>
      </c>
      <c r="AQ225" s="432">
        <f t="shared" si="382"/>
        <v>0</v>
      </c>
      <c r="AR225" s="463">
        <f t="shared" si="383"/>
        <v>0</v>
      </c>
      <c r="AS225" s="462">
        <f t="shared" si="384"/>
        <v>0</v>
      </c>
      <c r="AT225" s="432">
        <f t="shared" si="385"/>
        <v>0</v>
      </c>
      <c r="AU225" s="432">
        <f t="shared" si="386"/>
        <v>0</v>
      </c>
      <c r="AV225" s="432">
        <f t="shared" si="387"/>
        <v>0</v>
      </c>
      <c r="AW225" s="463">
        <f t="shared" si="388"/>
        <v>0</v>
      </c>
      <c r="AX225" s="462">
        <f>'PTRM input'!J319</f>
        <v>0</v>
      </c>
      <c r="AY225" s="432">
        <f t="shared" si="389"/>
        <v>0</v>
      </c>
      <c r="AZ225" s="432">
        <f t="shared" si="390"/>
        <v>0</v>
      </c>
      <c r="BA225" s="432">
        <f t="shared" si="391"/>
        <v>0</v>
      </c>
      <c r="BB225" s="432">
        <f t="shared" si="392"/>
        <v>0</v>
      </c>
      <c r="BC225" s="463">
        <f t="shared" si="393"/>
        <v>0</v>
      </c>
      <c r="BD225" s="462">
        <f t="shared" si="394"/>
        <v>0</v>
      </c>
      <c r="BE225" s="432">
        <f t="shared" si="395"/>
        <v>0</v>
      </c>
      <c r="BF225" s="432">
        <f t="shared" si="396"/>
        <v>0</v>
      </c>
      <c r="BG225" s="432">
        <f t="shared" si="397"/>
        <v>0</v>
      </c>
      <c r="BH225" s="463">
        <f t="shared" si="398"/>
        <v>0</v>
      </c>
      <c r="BI225" s="462">
        <f>'PTRM input'!K319</f>
        <v>0</v>
      </c>
      <c r="BJ225" s="432">
        <f t="shared" si="399"/>
        <v>0</v>
      </c>
      <c r="BK225" s="432">
        <f t="shared" si="400"/>
        <v>0</v>
      </c>
      <c r="BL225" s="432">
        <f t="shared" si="401"/>
        <v>0</v>
      </c>
      <c r="BM225" s="432">
        <f t="shared" si="402"/>
        <v>0</v>
      </c>
      <c r="BN225" s="463">
        <f t="shared" si="403"/>
        <v>0</v>
      </c>
      <c r="BO225" s="462">
        <f t="shared" si="404"/>
        <v>0</v>
      </c>
      <c r="BP225" s="432">
        <f t="shared" si="405"/>
        <v>0</v>
      </c>
      <c r="BQ225" s="432">
        <f t="shared" si="406"/>
        <v>0</v>
      </c>
      <c r="BR225" s="432">
        <f t="shared" si="407"/>
        <v>0</v>
      </c>
      <c r="BS225" s="463">
        <f t="shared" si="408"/>
        <v>0</v>
      </c>
      <c r="BT225" s="462">
        <f>'PTRM input'!L319</f>
        <v>0</v>
      </c>
      <c r="BU225" s="432">
        <f t="shared" si="409"/>
        <v>0</v>
      </c>
      <c r="BV225" s="432">
        <f t="shared" si="410"/>
        <v>0</v>
      </c>
      <c r="BW225" s="432">
        <f t="shared" si="411"/>
        <v>0</v>
      </c>
      <c r="BX225" s="432">
        <f t="shared" si="412"/>
        <v>0</v>
      </c>
      <c r="BY225" s="463">
        <f t="shared" si="413"/>
        <v>0</v>
      </c>
      <c r="BZ225" s="462">
        <f t="shared" si="414"/>
        <v>0</v>
      </c>
      <c r="CA225" s="432">
        <f t="shared" si="415"/>
        <v>0</v>
      </c>
      <c r="CB225" s="432">
        <f t="shared" si="416"/>
        <v>0</v>
      </c>
      <c r="CC225" s="432">
        <f t="shared" si="417"/>
        <v>0</v>
      </c>
      <c r="CD225" s="463">
        <f t="shared" si="418"/>
        <v>0</v>
      </c>
      <c r="CE225" s="462">
        <f>'PTRM input'!M319</f>
        <v>0</v>
      </c>
      <c r="CF225" s="432">
        <f t="shared" si="419"/>
        <v>0</v>
      </c>
      <c r="CG225" s="432">
        <f t="shared" si="420"/>
        <v>0</v>
      </c>
      <c r="CH225" s="432">
        <f t="shared" si="421"/>
        <v>0</v>
      </c>
      <c r="CI225" s="432">
        <f t="shared" si="422"/>
        <v>0</v>
      </c>
      <c r="CJ225" s="463">
        <f t="shared" si="423"/>
        <v>0</v>
      </c>
      <c r="CK225" s="462">
        <f t="shared" si="424"/>
        <v>0</v>
      </c>
      <c r="CL225" s="432">
        <f t="shared" si="425"/>
        <v>0</v>
      </c>
      <c r="CM225" s="432">
        <f t="shared" si="426"/>
        <v>0</v>
      </c>
      <c r="CN225" s="432">
        <f t="shared" si="427"/>
        <v>0</v>
      </c>
      <c r="CO225" s="463">
        <f t="shared" si="428"/>
        <v>0</v>
      </c>
      <c r="CP225" s="462">
        <f>'PTRM input'!N319</f>
        <v>0</v>
      </c>
      <c r="CQ225" s="432">
        <f t="shared" si="429"/>
        <v>0</v>
      </c>
      <c r="CR225" s="432">
        <f t="shared" si="430"/>
        <v>0</v>
      </c>
      <c r="CS225" s="432">
        <f t="shared" si="431"/>
        <v>0</v>
      </c>
      <c r="CT225" s="432">
        <f t="shared" si="432"/>
        <v>0</v>
      </c>
      <c r="CU225" s="463">
        <f t="shared" si="433"/>
        <v>0</v>
      </c>
      <c r="CV225" s="462">
        <f t="shared" si="434"/>
        <v>0</v>
      </c>
      <c r="CW225" s="432">
        <f t="shared" si="435"/>
        <v>0</v>
      </c>
      <c r="CX225" s="432">
        <f t="shared" si="436"/>
        <v>0</v>
      </c>
      <c r="CY225" s="432">
        <f t="shared" si="437"/>
        <v>0</v>
      </c>
      <c r="CZ225" s="463">
        <f t="shared" si="438"/>
        <v>0</v>
      </c>
      <c r="DA225" s="462">
        <f>'PTRM input'!O319</f>
        <v>0</v>
      </c>
      <c r="DB225" s="432">
        <f t="shared" si="439"/>
        <v>0</v>
      </c>
      <c r="DC225" s="432">
        <f t="shared" si="440"/>
        <v>0</v>
      </c>
      <c r="DD225" s="432">
        <f t="shared" si="441"/>
        <v>0</v>
      </c>
      <c r="DE225" s="432">
        <f t="shared" si="442"/>
        <v>0</v>
      </c>
      <c r="DF225" s="463">
        <f t="shared" si="443"/>
        <v>0</v>
      </c>
      <c r="DG225" s="462">
        <f t="shared" si="444"/>
        <v>0</v>
      </c>
      <c r="DH225" s="432">
        <f t="shared" si="445"/>
        <v>0</v>
      </c>
      <c r="DI225" s="432">
        <f t="shared" si="446"/>
        <v>0</v>
      </c>
      <c r="DJ225" s="432">
        <f t="shared" si="447"/>
        <v>0</v>
      </c>
      <c r="DK225" s="463">
        <f t="shared" si="448"/>
        <v>0</v>
      </c>
      <c r="DL225" s="462">
        <f>'PTRM input'!P319</f>
        <v>0</v>
      </c>
      <c r="DM225" s="432">
        <f t="shared" si="449"/>
        <v>0</v>
      </c>
      <c r="DN225" s="432">
        <f t="shared" si="450"/>
        <v>0</v>
      </c>
      <c r="DO225" s="432">
        <f t="shared" si="451"/>
        <v>0</v>
      </c>
      <c r="DP225" s="432">
        <f t="shared" si="452"/>
        <v>0</v>
      </c>
      <c r="DQ225" s="463">
        <f t="shared" si="453"/>
        <v>0</v>
      </c>
      <c r="DR225" s="462">
        <f t="shared" si="454"/>
        <v>0</v>
      </c>
      <c r="DS225" s="432">
        <f t="shared" si="455"/>
        <v>0</v>
      </c>
      <c r="DT225" s="432">
        <f t="shared" si="456"/>
        <v>0</v>
      </c>
      <c r="DU225" s="432">
        <f t="shared" si="457"/>
        <v>0</v>
      </c>
      <c r="DV225" s="463">
        <f t="shared" si="458"/>
        <v>0</v>
      </c>
      <c r="DW225" s="462">
        <f>'PTRM input'!Q319</f>
        <v>0</v>
      </c>
      <c r="DX225" s="432">
        <f t="shared" si="459"/>
        <v>0</v>
      </c>
      <c r="DY225" s="432">
        <f t="shared" si="460"/>
        <v>0</v>
      </c>
      <c r="DZ225" s="432">
        <f t="shared" si="461"/>
        <v>0</v>
      </c>
      <c r="EA225" s="432">
        <f t="shared" si="462"/>
        <v>0</v>
      </c>
      <c r="EB225" s="463">
        <f t="shared" si="463"/>
        <v>0</v>
      </c>
      <c r="EC225" s="462">
        <f t="shared" si="464"/>
        <v>0</v>
      </c>
      <c r="ED225" s="432">
        <f t="shared" si="465"/>
        <v>0</v>
      </c>
      <c r="EE225" s="432">
        <f t="shared" si="466"/>
        <v>0</v>
      </c>
      <c r="EF225" s="432">
        <f t="shared" si="467"/>
        <v>0</v>
      </c>
      <c r="EG225" s="463">
        <f t="shared" si="468"/>
        <v>0</v>
      </c>
      <c r="EH225" s="462">
        <f>'PTRM input'!R319</f>
        <v>0</v>
      </c>
      <c r="EI225" s="432">
        <f t="shared" si="469"/>
        <v>0</v>
      </c>
      <c r="EJ225" s="432">
        <f t="shared" si="470"/>
        <v>0</v>
      </c>
      <c r="EK225" s="432">
        <f t="shared" si="471"/>
        <v>0</v>
      </c>
      <c r="EL225" s="432">
        <f t="shared" si="472"/>
        <v>0</v>
      </c>
      <c r="EM225" s="463">
        <f t="shared" si="473"/>
        <v>0</v>
      </c>
      <c r="EN225" s="462">
        <f t="shared" si="474"/>
        <v>0</v>
      </c>
      <c r="EO225" s="432">
        <f t="shared" si="475"/>
        <v>0</v>
      </c>
      <c r="EP225" s="432">
        <f t="shared" si="476"/>
        <v>0</v>
      </c>
      <c r="EQ225" s="432">
        <f t="shared" si="477"/>
        <v>0</v>
      </c>
      <c r="ER225" s="463">
        <f t="shared" si="478"/>
        <v>0</v>
      </c>
      <c r="ES225" s="462">
        <f>'PTRM input'!S319</f>
        <v>0</v>
      </c>
      <c r="ET225" s="432">
        <f t="shared" si="479"/>
        <v>0</v>
      </c>
      <c r="EU225" s="432">
        <f t="shared" si="480"/>
        <v>0</v>
      </c>
      <c r="EV225" s="432">
        <f t="shared" si="481"/>
        <v>0</v>
      </c>
      <c r="EW225" s="432">
        <f t="shared" si="482"/>
        <v>0</v>
      </c>
      <c r="EX225" s="463">
        <f t="shared" si="483"/>
        <v>0</v>
      </c>
      <c r="EY225" s="462">
        <f t="shared" si="484"/>
        <v>0</v>
      </c>
      <c r="EZ225" s="432">
        <f t="shared" si="485"/>
        <v>0</v>
      </c>
      <c r="FA225" s="432">
        <f t="shared" si="486"/>
        <v>0</v>
      </c>
      <c r="FB225" s="432">
        <f t="shared" si="487"/>
        <v>0</v>
      </c>
      <c r="FC225" s="463">
        <f t="shared" si="488"/>
        <v>0</v>
      </c>
      <c r="FD225" s="462">
        <f>'PTRM input'!T319</f>
        <v>0</v>
      </c>
      <c r="FE225" s="432">
        <f t="shared" si="489"/>
        <v>0</v>
      </c>
      <c r="FF225" s="432">
        <f t="shared" si="490"/>
        <v>0</v>
      </c>
      <c r="FG225" s="432">
        <f t="shared" si="491"/>
        <v>0</v>
      </c>
      <c r="FH225" s="432">
        <f t="shared" si="492"/>
        <v>0</v>
      </c>
      <c r="FI225" s="463">
        <f t="shared" si="493"/>
        <v>0</v>
      </c>
      <c r="FJ225" s="462">
        <f t="shared" si="494"/>
        <v>0</v>
      </c>
      <c r="FK225" s="432">
        <f t="shared" si="495"/>
        <v>0</v>
      </c>
      <c r="FL225" s="432">
        <f t="shared" si="496"/>
        <v>0</v>
      </c>
      <c r="FM225" s="432">
        <f t="shared" si="497"/>
        <v>0</v>
      </c>
      <c r="FN225" s="463">
        <f t="shared" si="498"/>
        <v>0</v>
      </c>
      <c r="FO225" s="462">
        <f>'PTRM input'!U319</f>
        <v>0</v>
      </c>
      <c r="FP225" s="432">
        <f t="shared" si="499"/>
        <v>0</v>
      </c>
      <c r="FQ225" s="432">
        <f t="shared" si="500"/>
        <v>0</v>
      </c>
      <c r="FR225" s="432">
        <f t="shared" si="501"/>
        <v>0</v>
      </c>
      <c r="FS225" s="432">
        <f t="shared" si="502"/>
        <v>0</v>
      </c>
      <c r="FT225" s="463">
        <f t="shared" si="503"/>
        <v>0</v>
      </c>
      <c r="FU225" s="462">
        <f t="shared" si="504"/>
        <v>0</v>
      </c>
      <c r="FV225" s="432">
        <f t="shared" si="505"/>
        <v>0</v>
      </c>
      <c r="FW225" s="432">
        <f t="shared" si="506"/>
        <v>0</v>
      </c>
      <c r="FX225" s="432">
        <f t="shared" si="507"/>
        <v>0</v>
      </c>
      <c r="FY225" s="463">
        <f t="shared" si="508"/>
        <v>0</v>
      </c>
      <c r="FZ225" s="462">
        <f>'PTRM input'!V319</f>
        <v>0</v>
      </c>
      <c r="GA225" s="432">
        <f t="shared" si="509"/>
        <v>0</v>
      </c>
      <c r="GB225" s="432">
        <f t="shared" si="510"/>
        <v>0</v>
      </c>
      <c r="GC225" s="432">
        <f t="shared" si="511"/>
        <v>0</v>
      </c>
      <c r="GD225" s="432">
        <f t="shared" si="512"/>
        <v>0</v>
      </c>
      <c r="GE225" s="463">
        <f t="shared" si="513"/>
        <v>0</v>
      </c>
      <c r="GF225" s="462">
        <f t="shared" si="514"/>
        <v>0</v>
      </c>
      <c r="GG225" s="432">
        <f t="shared" si="515"/>
        <v>0</v>
      </c>
      <c r="GH225" s="432">
        <f t="shared" si="516"/>
        <v>0</v>
      </c>
      <c r="GI225" s="432">
        <f t="shared" si="517"/>
        <v>0</v>
      </c>
      <c r="GJ225" s="463">
        <f t="shared" si="518"/>
        <v>0</v>
      </c>
    </row>
    <row r="226" spans="1:192" s="4" customFormat="1" outlineLevel="1">
      <c r="A226" s="764"/>
      <c r="B226" s="764"/>
      <c r="C226" s="764"/>
      <c r="D226" s="764"/>
      <c r="E226" s="748" t="str">
        <f t="shared" si="347"/>
        <v>Public Lighting</v>
      </c>
      <c r="F226" s="462">
        <f>'PTRM input'!F320</f>
        <v>0</v>
      </c>
      <c r="G226" s="432">
        <f t="shared" si="349"/>
        <v>0</v>
      </c>
      <c r="H226" s="432">
        <f t="shared" si="350"/>
        <v>0</v>
      </c>
      <c r="I226" s="432">
        <f t="shared" si="351"/>
        <v>0</v>
      </c>
      <c r="J226" s="432">
        <f t="shared" si="352"/>
        <v>0</v>
      </c>
      <c r="K226" s="463">
        <f t="shared" si="353"/>
        <v>0</v>
      </c>
      <c r="L226" s="462">
        <f t="shared" si="354"/>
        <v>0</v>
      </c>
      <c r="M226" s="432">
        <f t="shared" si="355"/>
        <v>0</v>
      </c>
      <c r="N226" s="432">
        <f t="shared" si="356"/>
        <v>0</v>
      </c>
      <c r="O226" s="432">
        <f t="shared" si="357"/>
        <v>0</v>
      </c>
      <c r="P226" s="463">
        <f t="shared" si="358"/>
        <v>0</v>
      </c>
      <c r="Q226" s="462">
        <f>'PTRM input'!G320</f>
        <v>0</v>
      </c>
      <c r="R226" s="432">
        <f t="shared" si="359"/>
        <v>0</v>
      </c>
      <c r="S226" s="432">
        <f t="shared" si="360"/>
        <v>0</v>
      </c>
      <c r="T226" s="432">
        <f t="shared" si="361"/>
        <v>0</v>
      </c>
      <c r="U226" s="432">
        <f t="shared" si="362"/>
        <v>0</v>
      </c>
      <c r="V226" s="463">
        <f t="shared" si="363"/>
        <v>0</v>
      </c>
      <c r="W226" s="462">
        <f t="shared" si="364"/>
        <v>0</v>
      </c>
      <c r="X226" s="432">
        <f t="shared" si="365"/>
        <v>0</v>
      </c>
      <c r="Y226" s="432">
        <f t="shared" si="366"/>
        <v>0</v>
      </c>
      <c r="Z226" s="432">
        <f t="shared" si="367"/>
        <v>0</v>
      </c>
      <c r="AA226" s="463">
        <f t="shared" si="368"/>
        <v>0</v>
      </c>
      <c r="AB226" s="462">
        <f>'PTRM input'!H320</f>
        <v>0</v>
      </c>
      <c r="AC226" s="432">
        <f t="shared" si="369"/>
        <v>0</v>
      </c>
      <c r="AD226" s="432">
        <f t="shared" si="370"/>
        <v>0</v>
      </c>
      <c r="AE226" s="432">
        <f t="shared" si="371"/>
        <v>0</v>
      </c>
      <c r="AF226" s="432">
        <f t="shared" si="372"/>
        <v>0</v>
      </c>
      <c r="AG226" s="463">
        <f t="shared" si="373"/>
        <v>0</v>
      </c>
      <c r="AH226" s="462">
        <f t="shared" si="374"/>
        <v>0</v>
      </c>
      <c r="AI226" s="432">
        <f t="shared" si="375"/>
        <v>0</v>
      </c>
      <c r="AJ226" s="432">
        <f t="shared" si="376"/>
        <v>0</v>
      </c>
      <c r="AK226" s="432">
        <f t="shared" si="377"/>
        <v>0</v>
      </c>
      <c r="AL226" s="463">
        <f t="shared" si="378"/>
        <v>0</v>
      </c>
      <c r="AM226" s="462">
        <f>'PTRM input'!I320</f>
        <v>14.231299999999999</v>
      </c>
      <c r="AN226" s="432">
        <f t="shared" si="379"/>
        <v>14.56566400229344</v>
      </c>
      <c r="AO226" s="432">
        <f t="shared" si="380"/>
        <v>14.907883877629379</v>
      </c>
      <c r="AP226" s="432">
        <f t="shared" si="381"/>
        <v>15.258144199528996</v>
      </c>
      <c r="AQ226" s="432">
        <f t="shared" si="382"/>
        <v>15.616633878063281</v>
      </c>
      <c r="AR226" s="463">
        <f t="shared" si="383"/>
        <v>15.983546261740146</v>
      </c>
      <c r="AS226" s="462">
        <f t="shared" si="384"/>
        <v>16.359079241785384</v>
      </c>
      <c r="AT226" s="432">
        <f t="shared" si="385"/>
        <v>16.743435358873697</v>
      </c>
      <c r="AU226" s="432">
        <f t="shared" si="386"/>
        <v>17.13682191236737</v>
      </c>
      <c r="AV226" s="432">
        <f t="shared" si="387"/>
        <v>17.539451072121512</v>
      </c>
      <c r="AW226" s="463">
        <f t="shared" si="388"/>
        <v>17.951539992916135</v>
      </c>
      <c r="AX226" s="462">
        <f>'PTRM input'!J320</f>
        <v>0</v>
      </c>
      <c r="AY226" s="432">
        <f t="shared" si="389"/>
        <v>0</v>
      </c>
      <c r="AZ226" s="432">
        <f t="shared" si="390"/>
        <v>0</v>
      </c>
      <c r="BA226" s="432">
        <f t="shared" si="391"/>
        <v>0</v>
      </c>
      <c r="BB226" s="432">
        <f t="shared" si="392"/>
        <v>0</v>
      </c>
      <c r="BC226" s="463">
        <f t="shared" si="393"/>
        <v>0</v>
      </c>
      <c r="BD226" s="462">
        <f t="shared" si="394"/>
        <v>0</v>
      </c>
      <c r="BE226" s="432">
        <f t="shared" si="395"/>
        <v>0</v>
      </c>
      <c r="BF226" s="432">
        <f t="shared" si="396"/>
        <v>0</v>
      </c>
      <c r="BG226" s="432">
        <f t="shared" si="397"/>
        <v>0</v>
      </c>
      <c r="BH226" s="463">
        <f t="shared" si="398"/>
        <v>0</v>
      </c>
      <c r="BI226" s="462">
        <f>'PTRM input'!K320</f>
        <v>0</v>
      </c>
      <c r="BJ226" s="432">
        <f t="shared" si="399"/>
        <v>0</v>
      </c>
      <c r="BK226" s="432">
        <f t="shared" si="400"/>
        <v>0</v>
      </c>
      <c r="BL226" s="432">
        <f t="shared" si="401"/>
        <v>0</v>
      </c>
      <c r="BM226" s="432">
        <f t="shared" si="402"/>
        <v>0</v>
      </c>
      <c r="BN226" s="463">
        <f t="shared" si="403"/>
        <v>0</v>
      </c>
      <c r="BO226" s="462">
        <f t="shared" si="404"/>
        <v>0</v>
      </c>
      <c r="BP226" s="432">
        <f t="shared" si="405"/>
        <v>0</v>
      </c>
      <c r="BQ226" s="432">
        <f t="shared" si="406"/>
        <v>0</v>
      </c>
      <c r="BR226" s="432">
        <f t="shared" si="407"/>
        <v>0</v>
      </c>
      <c r="BS226" s="463">
        <f t="shared" si="408"/>
        <v>0</v>
      </c>
      <c r="BT226" s="462">
        <f>'PTRM input'!L320</f>
        <v>0</v>
      </c>
      <c r="BU226" s="432">
        <f t="shared" si="409"/>
        <v>0</v>
      </c>
      <c r="BV226" s="432">
        <f t="shared" si="410"/>
        <v>0</v>
      </c>
      <c r="BW226" s="432">
        <f t="shared" si="411"/>
        <v>0</v>
      </c>
      <c r="BX226" s="432">
        <f t="shared" si="412"/>
        <v>0</v>
      </c>
      <c r="BY226" s="463">
        <f t="shared" si="413"/>
        <v>0</v>
      </c>
      <c r="BZ226" s="462">
        <f t="shared" si="414"/>
        <v>0</v>
      </c>
      <c r="CA226" s="432">
        <f t="shared" si="415"/>
        <v>0</v>
      </c>
      <c r="CB226" s="432">
        <f t="shared" si="416"/>
        <v>0</v>
      </c>
      <c r="CC226" s="432">
        <f t="shared" si="417"/>
        <v>0</v>
      </c>
      <c r="CD226" s="463">
        <f t="shared" si="418"/>
        <v>0</v>
      </c>
      <c r="CE226" s="462">
        <f>'PTRM input'!M320</f>
        <v>1.6834</v>
      </c>
      <c r="CF226" s="432">
        <f t="shared" si="419"/>
        <v>1.7229514367247392</v>
      </c>
      <c r="CG226" s="432">
        <f t="shared" si="420"/>
        <v>1.76343213336809</v>
      </c>
      <c r="CH226" s="432">
        <f t="shared" si="421"/>
        <v>1.8048639228662957</v>
      </c>
      <c r="CI226" s="432">
        <f t="shared" si="422"/>
        <v>1.8472691511198365</v>
      </c>
      <c r="CJ226" s="463">
        <f t="shared" si="423"/>
        <v>1.8906706890455098</v>
      </c>
      <c r="CK226" s="462">
        <f t="shared" si="424"/>
        <v>1.9350919449116748</v>
      </c>
      <c r="CL226" s="432">
        <f t="shared" si="425"/>
        <v>1.9805568769633122</v>
      </c>
      <c r="CM226" s="432">
        <f t="shared" si="426"/>
        <v>2.0270900063437098</v>
      </c>
      <c r="CN226" s="432">
        <f t="shared" si="427"/>
        <v>2.074716430319743</v>
      </c>
      <c r="CO226" s="463">
        <f t="shared" si="428"/>
        <v>2.1234618358178823</v>
      </c>
      <c r="CP226" s="462">
        <f>'PTRM input'!N320</f>
        <v>0</v>
      </c>
      <c r="CQ226" s="432">
        <f t="shared" si="429"/>
        <v>0</v>
      </c>
      <c r="CR226" s="432">
        <f t="shared" si="430"/>
        <v>0</v>
      </c>
      <c r="CS226" s="432">
        <f t="shared" si="431"/>
        <v>0</v>
      </c>
      <c r="CT226" s="432">
        <f t="shared" si="432"/>
        <v>0</v>
      </c>
      <c r="CU226" s="463">
        <f t="shared" si="433"/>
        <v>0</v>
      </c>
      <c r="CV226" s="462">
        <f t="shared" si="434"/>
        <v>0</v>
      </c>
      <c r="CW226" s="432">
        <f t="shared" si="435"/>
        <v>0</v>
      </c>
      <c r="CX226" s="432">
        <f t="shared" si="436"/>
        <v>0</v>
      </c>
      <c r="CY226" s="432">
        <f t="shared" si="437"/>
        <v>0</v>
      </c>
      <c r="CZ226" s="463">
        <f t="shared" si="438"/>
        <v>0</v>
      </c>
      <c r="DA226" s="462">
        <f>'PTRM input'!O320</f>
        <v>0</v>
      </c>
      <c r="DB226" s="432">
        <f t="shared" si="439"/>
        <v>0</v>
      </c>
      <c r="DC226" s="432">
        <f t="shared" si="440"/>
        <v>0</v>
      </c>
      <c r="DD226" s="432">
        <f t="shared" si="441"/>
        <v>0</v>
      </c>
      <c r="DE226" s="432">
        <f t="shared" si="442"/>
        <v>0</v>
      </c>
      <c r="DF226" s="463">
        <f t="shared" si="443"/>
        <v>0</v>
      </c>
      <c r="DG226" s="462">
        <f t="shared" si="444"/>
        <v>0</v>
      </c>
      <c r="DH226" s="432">
        <f t="shared" si="445"/>
        <v>0</v>
      </c>
      <c r="DI226" s="432">
        <f t="shared" si="446"/>
        <v>0</v>
      </c>
      <c r="DJ226" s="432">
        <f t="shared" si="447"/>
        <v>0</v>
      </c>
      <c r="DK226" s="463">
        <f t="shared" si="448"/>
        <v>0</v>
      </c>
      <c r="DL226" s="462">
        <f>'PTRM input'!P320</f>
        <v>0</v>
      </c>
      <c r="DM226" s="432">
        <f t="shared" si="449"/>
        <v>0</v>
      </c>
      <c r="DN226" s="432">
        <f t="shared" si="450"/>
        <v>0</v>
      </c>
      <c r="DO226" s="432">
        <f t="shared" si="451"/>
        <v>0</v>
      </c>
      <c r="DP226" s="432">
        <f t="shared" si="452"/>
        <v>0</v>
      </c>
      <c r="DQ226" s="463">
        <f t="shared" si="453"/>
        <v>0</v>
      </c>
      <c r="DR226" s="462">
        <f t="shared" si="454"/>
        <v>0</v>
      </c>
      <c r="DS226" s="432">
        <f t="shared" si="455"/>
        <v>0</v>
      </c>
      <c r="DT226" s="432">
        <f t="shared" si="456"/>
        <v>0</v>
      </c>
      <c r="DU226" s="432">
        <f t="shared" si="457"/>
        <v>0</v>
      </c>
      <c r="DV226" s="463">
        <f t="shared" si="458"/>
        <v>0</v>
      </c>
      <c r="DW226" s="462">
        <f>'PTRM input'!Q320</f>
        <v>0</v>
      </c>
      <c r="DX226" s="432">
        <f t="shared" si="459"/>
        <v>0</v>
      </c>
      <c r="DY226" s="432">
        <f t="shared" si="460"/>
        <v>0</v>
      </c>
      <c r="DZ226" s="432">
        <f t="shared" si="461"/>
        <v>0</v>
      </c>
      <c r="EA226" s="432">
        <f t="shared" si="462"/>
        <v>0</v>
      </c>
      <c r="EB226" s="463">
        <f t="shared" si="463"/>
        <v>0</v>
      </c>
      <c r="EC226" s="462">
        <f t="shared" si="464"/>
        <v>0</v>
      </c>
      <c r="ED226" s="432">
        <f t="shared" si="465"/>
        <v>0</v>
      </c>
      <c r="EE226" s="432">
        <f t="shared" si="466"/>
        <v>0</v>
      </c>
      <c r="EF226" s="432">
        <f t="shared" si="467"/>
        <v>0</v>
      </c>
      <c r="EG226" s="463">
        <f t="shared" si="468"/>
        <v>0</v>
      </c>
      <c r="EH226" s="462">
        <f>'PTRM input'!R320</f>
        <v>0</v>
      </c>
      <c r="EI226" s="432">
        <f t="shared" si="469"/>
        <v>0</v>
      </c>
      <c r="EJ226" s="432">
        <f t="shared" si="470"/>
        <v>0</v>
      </c>
      <c r="EK226" s="432">
        <f t="shared" si="471"/>
        <v>0</v>
      </c>
      <c r="EL226" s="432">
        <f t="shared" si="472"/>
        <v>0</v>
      </c>
      <c r="EM226" s="463">
        <f t="shared" si="473"/>
        <v>0</v>
      </c>
      <c r="EN226" s="462">
        <f t="shared" si="474"/>
        <v>0</v>
      </c>
      <c r="EO226" s="432">
        <f t="shared" si="475"/>
        <v>0</v>
      </c>
      <c r="EP226" s="432">
        <f t="shared" si="476"/>
        <v>0</v>
      </c>
      <c r="EQ226" s="432">
        <f t="shared" si="477"/>
        <v>0</v>
      </c>
      <c r="ER226" s="463">
        <f t="shared" si="478"/>
        <v>0</v>
      </c>
      <c r="ES226" s="462">
        <f>'PTRM input'!S320</f>
        <v>0</v>
      </c>
      <c r="ET226" s="432">
        <f t="shared" si="479"/>
        <v>0</v>
      </c>
      <c r="EU226" s="432">
        <f t="shared" si="480"/>
        <v>0</v>
      </c>
      <c r="EV226" s="432">
        <f t="shared" si="481"/>
        <v>0</v>
      </c>
      <c r="EW226" s="432">
        <f t="shared" si="482"/>
        <v>0</v>
      </c>
      <c r="EX226" s="463">
        <f t="shared" si="483"/>
        <v>0</v>
      </c>
      <c r="EY226" s="462">
        <f t="shared" si="484"/>
        <v>0</v>
      </c>
      <c r="EZ226" s="432">
        <f t="shared" si="485"/>
        <v>0</v>
      </c>
      <c r="FA226" s="432">
        <f t="shared" si="486"/>
        <v>0</v>
      </c>
      <c r="FB226" s="432">
        <f t="shared" si="487"/>
        <v>0</v>
      </c>
      <c r="FC226" s="463">
        <f t="shared" si="488"/>
        <v>0</v>
      </c>
      <c r="FD226" s="462">
        <f>'PTRM input'!T320</f>
        <v>0</v>
      </c>
      <c r="FE226" s="432">
        <f t="shared" si="489"/>
        <v>0</v>
      </c>
      <c r="FF226" s="432">
        <f t="shared" si="490"/>
        <v>0</v>
      </c>
      <c r="FG226" s="432">
        <f t="shared" si="491"/>
        <v>0</v>
      </c>
      <c r="FH226" s="432">
        <f t="shared" si="492"/>
        <v>0</v>
      </c>
      <c r="FI226" s="463">
        <f t="shared" si="493"/>
        <v>0</v>
      </c>
      <c r="FJ226" s="462">
        <f t="shared" si="494"/>
        <v>0</v>
      </c>
      <c r="FK226" s="432">
        <f t="shared" si="495"/>
        <v>0</v>
      </c>
      <c r="FL226" s="432">
        <f t="shared" si="496"/>
        <v>0</v>
      </c>
      <c r="FM226" s="432">
        <f t="shared" si="497"/>
        <v>0</v>
      </c>
      <c r="FN226" s="463">
        <f t="shared" si="498"/>
        <v>0</v>
      </c>
      <c r="FO226" s="462">
        <f>'PTRM input'!U320</f>
        <v>0</v>
      </c>
      <c r="FP226" s="432">
        <f t="shared" si="499"/>
        <v>0</v>
      </c>
      <c r="FQ226" s="432">
        <f t="shared" si="500"/>
        <v>0</v>
      </c>
      <c r="FR226" s="432">
        <f t="shared" si="501"/>
        <v>0</v>
      </c>
      <c r="FS226" s="432">
        <f t="shared" si="502"/>
        <v>0</v>
      </c>
      <c r="FT226" s="463">
        <f t="shared" si="503"/>
        <v>0</v>
      </c>
      <c r="FU226" s="462">
        <f t="shared" si="504"/>
        <v>0</v>
      </c>
      <c r="FV226" s="432">
        <f t="shared" si="505"/>
        <v>0</v>
      </c>
      <c r="FW226" s="432">
        <f t="shared" si="506"/>
        <v>0</v>
      </c>
      <c r="FX226" s="432">
        <f t="shared" si="507"/>
        <v>0</v>
      </c>
      <c r="FY226" s="463">
        <f t="shared" si="508"/>
        <v>0</v>
      </c>
      <c r="FZ226" s="462">
        <f>'PTRM input'!V320</f>
        <v>0</v>
      </c>
      <c r="GA226" s="432">
        <f t="shared" si="509"/>
        <v>0</v>
      </c>
      <c r="GB226" s="432">
        <f t="shared" si="510"/>
        <v>0</v>
      </c>
      <c r="GC226" s="432">
        <f t="shared" si="511"/>
        <v>0</v>
      </c>
      <c r="GD226" s="432">
        <f t="shared" si="512"/>
        <v>0</v>
      </c>
      <c r="GE226" s="463">
        <f t="shared" si="513"/>
        <v>0</v>
      </c>
      <c r="GF226" s="462">
        <f t="shared" si="514"/>
        <v>0</v>
      </c>
      <c r="GG226" s="432">
        <f t="shared" si="515"/>
        <v>0</v>
      </c>
      <c r="GH226" s="432">
        <f t="shared" si="516"/>
        <v>0</v>
      </c>
      <c r="GI226" s="432">
        <f t="shared" si="517"/>
        <v>0</v>
      </c>
      <c r="GJ226" s="463">
        <f t="shared" si="518"/>
        <v>0</v>
      </c>
    </row>
    <row r="227" spans="1:192" s="4" customFormat="1" outlineLevel="1">
      <c r="A227" s="764"/>
      <c r="B227" s="764"/>
      <c r="C227" s="764"/>
      <c r="D227" s="764"/>
      <c r="E227" s="748" t="str">
        <f t="shared" si="347"/>
        <v>New Tariff  1</v>
      </c>
      <c r="F227" s="462">
        <f>'PTRM input'!F321</f>
        <v>0</v>
      </c>
      <c r="G227" s="432">
        <f t="shared" si="349"/>
        <v>0</v>
      </c>
      <c r="H227" s="432">
        <f t="shared" si="350"/>
        <v>0</v>
      </c>
      <c r="I227" s="432">
        <f t="shared" si="351"/>
        <v>0</v>
      </c>
      <c r="J227" s="432">
        <f t="shared" si="352"/>
        <v>0</v>
      </c>
      <c r="K227" s="463">
        <f t="shared" si="353"/>
        <v>0</v>
      </c>
      <c r="L227" s="462">
        <f t="shared" si="354"/>
        <v>0</v>
      </c>
      <c r="M227" s="432">
        <f t="shared" si="355"/>
        <v>0</v>
      </c>
      <c r="N227" s="432">
        <f t="shared" si="356"/>
        <v>0</v>
      </c>
      <c r="O227" s="432">
        <f t="shared" si="357"/>
        <v>0</v>
      </c>
      <c r="P227" s="463">
        <f t="shared" si="358"/>
        <v>0</v>
      </c>
      <c r="Q227" s="462">
        <f>'PTRM input'!G321</f>
        <v>0</v>
      </c>
      <c r="R227" s="432">
        <f t="shared" si="359"/>
        <v>0</v>
      </c>
      <c r="S227" s="432">
        <f t="shared" si="360"/>
        <v>0</v>
      </c>
      <c r="T227" s="432">
        <f t="shared" si="361"/>
        <v>0</v>
      </c>
      <c r="U227" s="432">
        <f t="shared" si="362"/>
        <v>0</v>
      </c>
      <c r="V227" s="463">
        <f t="shared" si="363"/>
        <v>0</v>
      </c>
      <c r="W227" s="462">
        <f t="shared" si="364"/>
        <v>0</v>
      </c>
      <c r="X227" s="432">
        <f t="shared" si="365"/>
        <v>0</v>
      </c>
      <c r="Y227" s="432">
        <f t="shared" si="366"/>
        <v>0</v>
      </c>
      <c r="Z227" s="432">
        <f t="shared" si="367"/>
        <v>0</v>
      </c>
      <c r="AA227" s="463">
        <f t="shared" si="368"/>
        <v>0</v>
      </c>
      <c r="AB227" s="462">
        <f>'PTRM input'!H321</f>
        <v>0</v>
      </c>
      <c r="AC227" s="432">
        <f t="shared" si="369"/>
        <v>0</v>
      </c>
      <c r="AD227" s="432">
        <f t="shared" si="370"/>
        <v>0</v>
      </c>
      <c r="AE227" s="432">
        <f t="shared" si="371"/>
        <v>0</v>
      </c>
      <c r="AF227" s="432">
        <f t="shared" si="372"/>
        <v>0</v>
      </c>
      <c r="AG227" s="463">
        <f t="shared" si="373"/>
        <v>0</v>
      </c>
      <c r="AH227" s="462">
        <f t="shared" si="374"/>
        <v>0</v>
      </c>
      <c r="AI227" s="432">
        <f t="shared" si="375"/>
        <v>0</v>
      </c>
      <c r="AJ227" s="432">
        <f t="shared" si="376"/>
        <v>0</v>
      </c>
      <c r="AK227" s="432">
        <f t="shared" si="377"/>
        <v>0</v>
      </c>
      <c r="AL227" s="463">
        <f t="shared" si="378"/>
        <v>0</v>
      </c>
      <c r="AM227" s="462">
        <f>'PTRM input'!I321</f>
        <v>0</v>
      </c>
      <c r="AN227" s="432">
        <f t="shared" si="379"/>
        <v>0</v>
      </c>
      <c r="AO227" s="432">
        <f t="shared" si="380"/>
        <v>0</v>
      </c>
      <c r="AP227" s="432">
        <f t="shared" si="381"/>
        <v>0</v>
      </c>
      <c r="AQ227" s="432">
        <f t="shared" si="382"/>
        <v>0</v>
      </c>
      <c r="AR227" s="463">
        <f t="shared" si="383"/>
        <v>0</v>
      </c>
      <c r="AS227" s="462">
        <f t="shared" si="384"/>
        <v>0</v>
      </c>
      <c r="AT227" s="432">
        <f t="shared" si="385"/>
        <v>0</v>
      </c>
      <c r="AU227" s="432">
        <f t="shared" si="386"/>
        <v>0</v>
      </c>
      <c r="AV227" s="432">
        <f t="shared" si="387"/>
        <v>0</v>
      </c>
      <c r="AW227" s="463">
        <f t="shared" si="388"/>
        <v>0</v>
      </c>
      <c r="AX227" s="462">
        <f>'PTRM input'!J321</f>
        <v>0</v>
      </c>
      <c r="AY227" s="432">
        <f t="shared" si="389"/>
        <v>0</v>
      </c>
      <c r="AZ227" s="432">
        <f t="shared" si="390"/>
        <v>0</v>
      </c>
      <c r="BA227" s="432">
        <f t="shared" si="391"/>
        <v>0</v>
      </c>
      <c r="BB227" s="432">
        <f t="shared" si="392"/>
        <v>0</v>
      </c>
      <c r="BC227" s="463">
        <f t="shared" si="393"/>
        <v>0</v>
      </c>
      <c r="BD227" s="462">
        <f t="shared" si="394"/>
        <v>0</v>
      </c>
      <c r="BE227" s="432">
        <f t="shared" si="395"/>
        <v>0</v>
      </c>
      <c r="BF227" s="432">
        <f t="shared" si="396"/>
        <v>0</v>
      </c>
      <c r="BG227" s="432">
        <f t="shared" si="397"/>
        <v>0</v>
      </c>
      <c r="BH227" s="463">
        <f t="shared" si="398"/>
        <v>0</v>
      </c>
      <c r="BI227" s="462">
        <f>'PTRM input'!K321</f>
        <v>0</v>
      </c>
      <c r="BJ227" s="432">
        <f t="shared" si="399"/>
        <v>0</v>
      </c>
      <c r="BK227" s="432">
        <f t="shared" si="400"/>
        <v>0</v>
      </c>
      <c r="BL227" s="432">
        <f t="shared" si="401"/>
        <v>0</v>
      </c>
      <c r="BM227" s="432">
        <f t="shared" si="402"/>
        <v>0</v>
      </c>
      <c r="BN227" s="463">
        <f t="shared" si="403"/>
        <v>0</v>
      </c>
      <c r="BO227" s="462">
        <f t="shared" si="404"/>
        <v>0</v>
      </c>
      <c r="BP227" s="432">
        <f t="shared" si="405"/>
        <v>0</v>
      </c>
      <c r="BQ227" s="432">
        <f t="shared" si="406"/>
        <v>0</v>
      </c>
      <c r="BR227" s="432">
        <f t="shared" si="407"/>
        <v>0</v>
      </c>
      <c r="BS227" s="463">
        <f t="shared" si="408"/>
        <v>0</v>
      </c>
      <c r="BT227" s="462">
        <f>'PTRM input'!L321</f>
        <v>0</v>
      </c>
      <c r="BU227" s="432">
        <f t="shared" si="409"/>
        <v>0</v>
      </c>
      <c r="BV227" s="432">
        <f t="shared" si="410"/>
        <v>0</v>
      </c>
      <c r="BW227" s="432">
        <f t="shared" si="411"/>
        <v>0</v>
      </c>
      <c r="BX227" s="432">
        <f t="shared" si="412"/>
        <v>0</v>
      </c>
      <c r="BY227" s="463">
        <f t="shared" si="413"/>
        <v>0</v>
      </c>
      <c r="BZ227" s="462">
        <f t="shared" si="414"/>
        <v>0</v>
      </c>
      <c r="CA227" s="432">
        <f t="shared" si="415"/>
        <v>0</v>
      </c>
      <c r="CB227" s="432">
        <f t="shared" si="416"/>
        <v>0</v>
      </c>
      <c r="CC227" s="432">
        <f t="shared" si="417"/>
        <v>0</v>
      </c>
      <c r="CD227" s="463">
        <f t="shared" si="418"/>
        <v>0</v>
      </c>
      <c r="CE227" s="462">
        <f>'PTRM input'!M321</f>
        <v>0</v>
      </c>
      <c r="CF227" s="432">
        <f t="shared" si="419"/>
        <v>0</v>
      </c>
      <c r="CG227" s="432">
        <f t="shared" si="420"/>
        <v>0</v>
      </c>
      <c r="CH227" s="432">
        <f t="shared" si="421"/>
        <v>0</v>
      </c>
      <c r="CI227" s="432">
        <f t="shared" si="422"/>
        <v>0</v>
      </c>
      <c r="CJ227" s="463">
        <f t="shared" si="423"/>
        <v>0</v>
      </c>
      <c r="CK227" s="462">
        <f t="shared" si="424"/>
        <v>0</v>
      </c>
      <c r="CL227" s="432">
        <f t="shared" si="425"/>
        <v>0</v>
      </c>
      <c r="CM227" s="432">
        <f t="shared" si="426"/>
        <v>0</v>
      </c>
      <c r="CN227" s="432">
        <f t="shared" si="427"/>
        <v>0</v>
      </c>
      <c r="CO227" s="463">
        <f t="shared" si="428"/>
        <v>0</v>
      </c>
      <c r="CP227" s="462">
        <f>'PTRM input'!N321</f>
        <v>0</v>
      </c>
      <c r="CQ227" s="432">
        <f t="shared" si="429"/>
        <v>0</v>
      </c>
      <c r="CR227" s="432">
        <f t="shared" si="430"/>
        <v>0</v>
      </c>
      <c r="CS227" s="432">
        <f t="shared" si="431"/>
        <v>0</v>
      </c>
      <c r="CT227" s="432">
        <f t="shared" si="432"/>
        <v>0</v>
      </c>
      <c r="CU227" s="463">
        <f t="shared" si="433"/>
        <v>0</v>
      </c>
      <c r="CV227" s="462">
        <f t="shared" si="434"/>
        <v>0</v>
      </c>
      <c r="CW227" s="432">
        <f t="shared" si="435"/>
        <v>0</v>
      </c>
      <c r="CX227" s="432">
        <f t="shared" si="436"/>
        <v>0</v>
      </c>
      <c r="CY227" s="432">
        <f t="shared" si="437"/>
        <v>0</v>
      </c>
      <c r="CZ227" s="463">
        <f t="shared" si="438"/>
        <v>0</v>
      </c>
      <c r="DA227" s="462">
        <f>'PTRM input'!O321</f>
        <v>0</v>
      </c>
      <c r="DB227" s="432">
        <f t="shared" si="439"/>
        <v>0</v>
      </c>
      <c r="DC227" s="432">
        <f t="shared" si="440"/>
        <v>0</v>
      </c>
      <c r="DD227" s="432">
        <f t="shared" si="441"/>
        <v>0</v>
      </c>
      <c r="DE227" s="432">
        <f t="shared" si="442"/>
        <v>0</v>
      </c>
      <c r="DF227" s="463">
        <f t="shared" si="443"/>
        <v>0</v>
      </c>
      <c r="DG227" s="462">
        <f t="shared" si="444"/>
        <v>0</v>
      </c>
      <c r="DH227" s="432">
        <f t="shared" si="445"/>
        <v>0</v>
      </c>
      <c r="DI227" s="432">
        <f t="shared" si="446"/>
        <v>0</v>
      </c>
      <c r="DJ227" s="432">
        <f t="shared" si="447"/>
        <v>0</v>
      </c>
      <c r="DK227" s="463">
        <f t="shared" si="448"/>
        <v>0</v>
      </c>
      <c r="DL227" s="462">
        <f>'PTRM input'!P321</f>
        <v>0</v>
      </c>
      <c r="DM227" s="432">
        <f t="shared" si="449"/>
        <v>0</v>
      </c>
      <c r="DN227" s="432">
        <f t="shared" si="450"/>
        <v>0</v>
      </c>
      <c r="DO227" s="432">
        <f t="shared" si="451"/>
        <v>0</v>
      </c>
      <c r="DP227" s="432">
        <f t="shared" si="452"/>
        <v>0</v>
      </c>
      <c r="DQ227" s="463">
        <f t="shared" si="453"/>
        <v>0</v>
      </c>
      <c r="DR227" s="462">
        <f t="shared" si="454"/>
        <v>0</v>
      </c>
      <c r="DS227" s="432">
        <f t="shared" si="455"/>
        <v>0</v>
      </c>
      <c r="DT227" s="432">
        <f t="shared" si="456"/>
        <v>0</v>
      </c>
      <c r="DU227" s="432">
        <f t="shared" si="457"/>
        <v>0</v>
      </c>
      <c r="DV227" s="463">
        <f t="shared" si="458"/>
        <v>0</v>
      </c>
      <c r="DW227" s="462">
        <f>'PTRM input'!Q321</f>
        <v>0</v>
      </c>
      <c r="DX227" s="432">
        <f t="shared" si="459"/>
        <v>0</v>
      </c>
      <c r="DY227" s="432">
        <f t="shared" si="460"/>
        <v>0</v>
      </c>
      <c r="DZ227" s="432">
        <f t="shared" si="461"/>
        <v>0</v>
      </c>
      <c r="EA227" s="432">
        <f t="shared" si="462"/>
        <v>0</v>
      </c>
      <c r="EB227" s="463">
        <f t="shared" si="463"/>
        <v>0</v>
      </c>
      <c r="EC227" s="462">
        <f t="shared" si="464"/>
        <v>0</v>
      </c>
      <c r="ED227" s="432">
        <f t="shared" si="465"/>
        <v>0</v>
      </c>
      <c r="EE227" s="432">
        <f t="shared" si="466"/>
        <v>0</v>
      </c>
      <c r="EF227" s="432">
        <f t="shared" si="467"/>
        <v>0</v>
      </c>
      <c r="EG227" s="463">
        <f t="shared" si="468"/>
        <v>0</v>
      </c>
      <c r="EH227" s="462">
        <f>'PTRM input'!R321</f>
        <v>0</v>
      </c>
      <c r="EI227" s="432">
        <f t="shared" si="469"/>
        <v>0</v>
      </c>
      <c r="EJ227" s="432">
        <f t="shared" si="470"/>
        <v>0</v>
      </c>
      <c r="EK227" s="432">
        <f t="shared" si="471"/>
        <v>0</v>
      </c>
      <c r="EL227" s="432">
        <f t="shared" si="472"/>
        <v>0</v>
      </c>
      <c r="EM227" s="463">
        <f t="shared" si="473"/>
        <v>0</v>
      </c>
      <c r="EN227" s="462">
        <f t="shared" si="474"/>
        <v>0</v>
      </c>
      <c r="EO227" s="432">
        <f t="shared" si="475"/>
        <v>0</v>
      </c>
      <c r="EP227" s="432">
        <f t="shared" si="476"/>
        <v>0</v>
      </c>
      <c r="EQ227" s="432">
        <f t="shared" si="477"/>
        <v>0</v>
      </c>
      <c r="ER227" s="463">
        <f t="shared" si="478"/>
        <v>0</v>
      </c>
      <c r="ES227" s="462">
        <f>'PTRM input'!S321</f>
        <v>0</v>
      </c>
      <c r="ET227" s="432">
        <f t="shared" si="479"/>
        <v>0</v>
      </c>
      <c r="EU227" s="432">
        <f t="shared" si="480"/>
        <v>0</v>
      </c>
      <c r="EV227" s="432">
        <f t="shared" si="481"/>
        <v>0</v>
      </c>
      <c r="EW227" s="432">
        <f t="shared" si="482"/>
        <v>0</v>
      </c>
      <c r="EX227" s="463">
        <f t="shared" si="483"/>
        <v>0</v>
      </c>
      <c r="EY227" s="462">
        <f t="shared" si="484"/>
        <v>0</v>
      </c>
      <c r="EZ227" s="432">
        <f t="shared" si="485"/>
        <v>0</v>
      </c>
      <c r="FA227" s="432">
        <f t="shared" si="486"/>
        <v>0</v>
      </c>
      <c r="FB227" s="432">
        <f t="shared" si="487"/>
        <v>0</v>
      </c>
      <c r="FC227" s="463">
        <f t="shared" si="488"/>
        <v>0</v>
      </c>
      <c r="FD227" s="462">
        <f>'PTRM input'!T321</f>
        <v>0</v>
      </c>
      <c r="FE227" s="432">
        <f t="shared" si="489"/>
        <v>0</v>
      </c>
      <c r="FF227" s="432">
        <f t="shared" si="490"/>
        <v>0</v>
      </c>
      <c r="FG227" s="432">
        <f t="shared" si="491"/>
        <v>0</v>
      </c>
      <c r="FH227" s="432">
        <f t="shared" si="492"/>
        <v>0</v>
      </c>
      <c r="FI227" s="463">
        <f t="shared" si="493"/>
        <v>0</v>
      </c>
      <c r="FJ227" s="462">
        <f t="shared" si="494"/>
        <v>0</v>
      </c>
      <c r="FK227" s="432">
        <f t="shared" si="495"/>
        <v>0</v>
      </c>
      <c r="FL227" s="432">
        <f t="shared" si="496"/>
        <v>0</v>
      </c>
      <c r="FM227" s="432">
        <f t="shared" si="497"/>
        <v>0</v>
      </c>
      <c r="FN227" s="463">
        <f t="shared" si="498"/>
        <v>0</v>
      </c>
      <c r="FO227" s="462">
        <f>'PTRM input'!U321</f>
        <v>0</v>
      </c>
      <c r="FP227" s="432">
        <f t="shared" si="499"/>
        <v>0</v>
      </c>
      <c r="FQ227" s="432">
        <f t="shared" si="500"/>
        <v>0</v>
      </c>
      <c r="FR227" s="432">
        <f t="shared" si="501"/>
        <v>0</v>
      </c>
      <c r="FS227" s="432">
        <f t="shared" si="502"/>
        <v>0</v>
      </c>
      <c r="FT227" s="463">
        <f t="shared" si="503"/>
        <v>0</v>
      </c>
      <c r="FU227" s="462">
        <f t="shared" si="504"/>
        <v>0</v>
      </c>
      <c r="FV227" s="432">
        <f t="shared" si="505"/>
        <v>0</v>
      </c>
      <c r="FW227" s="432">
        <f t="shared" si="506"/>
        <v>0</v>
      </c>
      <c r="FX227" s="432">
        <f t="shared" si="507"/>
        <v>0</v>
      </c>
      <c r="FY227" s="463">
        <f t="shared" si="508"/>
        <v>0</v>
      </c>
      <c r="FZ227" s="462">
        <f>'PTRM input'!V321</f>
        <v>0</v>
      </c>
      <c r="GA227" s="432">
        <f t="shared" si="509"/>
        <v>0</v>
      </c>
      <c r="GB227" s="432">
        <f t="shared" si="510"/>
        <v>0</v>
      </c>
      <c r="GC227" s="432">
        <f t="shared" si="511"/>
        <v>0</v>
      </c>
      <c r="GD227" s="432">
        <f t="shared" si="512"/>
        <v>0</v>
      </c>
      <c r="GE227" s="463">
        <f t="shared" si="513"/>
        <v>0</v>
      </c>
      <c r="GF227" s="462">
        <f t="shared" si="514"/>
        <v>0</v>
      </c>
      <c r="GG227" s="432">
        <f t="shared" si="515"/>
        <v>0</v>
      </c>
      <c r="GH227" s="432">
        <f t="shared" si="516"/>
        <v>0</v>
      </c>
      <c r="GI227" s="432">
        <f t="shared" si="517"/>
        <v>0</v>
      </c>
      <c r="GJ227" s="463">
        <f t="shared" si="518"/>
        <v>0</v>
      </c>
    </row>
    <row r="228" spans="1:192" s="4" customFormat="1" outlineLevel="1">
      <c r="A228" s="764"/>
      <c r="B228" s="764"/>
      <c r="C228" s="764"/>
      <c r="D228" s="764"/>
      <c r="E228" s="748" t="str">
        <f t="shared" si="347"/>
        <v>New Tariff 2</v>
      </c>
      <c r="F228" s="462">
        <f>'PTRM input'!F322</f>
        <v>0</v>
      </c>
      <c r="G228" s="432">
        <f t="shared" si="349"/>
        <v>0</v>
      </c>
      <c r="H228" s="432">
        <f t="shared" si="350"/>
        <v>0</v>
      </c>
      <c r="I228" s="432">
        <f t="shared" si="351"/>
        <v>0</v>
      </c>
      <c r="J228" s="432">
        <f t="shared" si="352"/>
        <v>0</v>
      </c>
      <c r="K228" s="463">
        <f t="shared" si="353"/>
        <v>0</v>
      </c>
      <c r="L228" s="462">
        <f t="shared" si="354"/>
        <v>0</v>
      </c>
      <c r="M228" s="432">
        <f t="shared" si="355"/>
        <v>0</v>
      </c>
      <c r="N228" s="432">
        <f t="shared" si="356"/>
        <v>0</v>
      </c>
      <c r="O228" s="432">
        <f t="shared" si="357"/>
        <v>0</v>
      </c>
      <c r="P228" s="463">
        <f t="shared" si="358"/>
        <v>0</v>
      </c>
      <c r="Q228" s="462">
        <f>'PTRM input'!G322</f>
        <v>0</v>
      </c>
      <c r="R228" s="432">
        <f t="shared" si="359"/>
        <v>0</v>
      </c>
      <c r="S228" s="432">
        <f t="shared" si="360"/>
        <v>0</v>
      </c>
      <c r="T228" s="432">
        <f t="shared" si="361"/>
        <v>0</v>
      </c>
      <c r="U228" s="432">
        <f t="shared" si="362"/>
        <v>0</v>
      </c>
      <c r="V228" s="463">
        <f t="shared" si="363"/>
        <v>0</v>
      </c>
      <c r="W228" s="462">
        <f t="shared" si="364"/>
        <v>0</v>
      </c>
      <c r="X228" s="432">
        <f t="shared" si="365"/>
        <v>0</v>
      </c>
      <c r="Y228" s="432">
        <f t="shared" si="366"/>
        <v>0</v>
      </c>
      <c r="Z228" s="432">
        <f t="shared" si="367"/>
        <v>0</v>
      </c>
      <c r="AA228" s="463">
        <f t="shared" si="368"/>
        <v>0</v>
      </c>
      <c r="AB228" s="462">
        <f>'PTRM input'!H322</f>
        <v>0</v>
      </c>
      <c r="AC228" s="432">
        <f t="shared" si="369"/>
        <v>0</v>
      </c>
      <c r="AD228" s="432">
        <f t="shared" si="370"/>
        <v>0</v>
      </c>
      <c r="AE228" s="432">
        <f t="shared" si="371"/>
        <v>0</v>
      </c>
      <c r="AF228" s="432">
        <f t="shared" si="372"/>
        <v>0</v>
      </c>
      <c r="AG228" s="463">
        <f t="shared" si="373"/>
        <v>0</v>
      </c>
      <c r="AH228" s="462">
        <f t="shared" si="374"/>
        <v>0</v>
      </c>
      <c r="AI228" s="432">
        <f t="shared" si="375"/>
        <v>0</v>
      </c>
      <c r="AJ228" s="432">
        <f t="shared" si="376"/>
        <v>0</v>
      </c>
      <c r="AK228" s="432">
        <f t="shared" si="377"/>
        <v>0</v>
      </c>
      <c r="AL228" s="463">
        <f t="shared" si="378"/>
        <v>0</v>
      </c>
      <c r="AM228" s="462">
        <f>'PTRM input'!I322</f>
        <v>0</v>
      </c>
      <c r="AN228" s="432">
        <f t="shared" si="379"/>
        <v>0</v>
      </c>
      <c r="AO228" s="432">
        <f t="shared" si="380"/>
        <v>0</v>
      </c>
      <c r="AP228" s="432">
        <f t="shared" si="381"/>
        <v>0</v>
      </c>
      <c r="AQ228" s="432">
        <f t="shared" si="382"/>
        <v>0</v>
      </c>
      <c r="AR228" s="463">
        <f t="shared" si="383"/>
        <v>0</v>
      </c>
      <c r="AS228" s="462">
        <f t="shared" si="384"/>
        <v>0</v>
      </c>
      <c r="AT228" s="432">
        <f t="shared" si="385"/>
        <v>0</v>
      </c>
      <c r="AU228" s="432">
        <f t="shared" si="386"/>
        <v>0</v>
      </c>
      <c r="AV228" s="432">
        <f t="shared" si="387"/>
        <v>0</v>
      </c>
      <c r="AW228" s="463">
        <f t="shared" si="388"/>
        <v>0</v>
      </c>
      <c r="AX228" s="462">
        <f>'PTRM input'!J322</f>
        <v>0</v>
      </c>
      <c r="AY228" s="432">
        <f t="shared" si="389"/>
        <v>0</v>
      </c>
      <c r="AZ228" s="432">
        <f t="shared" si="390"/>
        <v>0</v>
      </c>
      <c r="BA228" s="432">
        <f t="shared" si="391"/>
        <v>0</v>
      </c>
      <c r="BB228" s="432">
        <f t="shared" si="392"/>
        <v>0</v>
      </c>
      <c r="BC228" s="463">
        <f t="shared" si="393"/>
        <v>0</v>
      </c>
      <c r="BD228" s="462">
        <f t="shared" si="394"/>
        <v>0</v>
      </c>
      <c r="BE228" s="432">
        <f t="shared" si="395"/>
        <v>0</v>
      </c>
      <c r="BF228" s="432">
        <f t="shared" si="396"/>
        <v>0</v>
      </c>
      <c r="BG228" s="432">
        <f t="shared" si="397"/>
        <v>0</v>
      </c>
      <c r="BH228" s="463">
        <f t="shared" si="398"/>
        <v>0</v>
      </c>
      <c r="BI228" s="462">
        <f>'PTRM input'!K322</f>
        <v>0</v>
      </c>
      <c r="BJ228" s="432">
        <f t="shared" si="399"/>
        <v>0</v>
      </c>
      <c r="BK228" s="432">
        <f t="shared" si="400"/>
        <v>0</v>
      </c>
      <c r="BL228" s="432">
        <f t="shared" si="401"/>
        <v>0</v>
      </c>
      <c r="BM228" s="432">
        <f t="shared" si="402"/>
        <v>0</v>
      </c>
      <c r="BN228" s="463">
        <f t="shared" si="403"/>
        <v>0</v>
      </c>
      <c r="BO228" s="462">
        <f t="shared" si="404"/>
        <v>0</v>
      </c>
      <c r="BP228" s="432">
        <f t="shared" si="405"/>
        <v>0</v>
      </c>
      <c r="BQ228" s="432">
        <f t="shared" si="406"/>
        <v>0</v>
      </c>
      <c r="BR228" s="432">
        <f t="shared" si="407"/>
        <v>0</v>
      </c>
      <c r="BS228" s="463">
        <f t="shared" si="408"/>
        <v>0</v>
      </c>
      <c r="BT228" s="462">
        <f>'PTRM input'!L322</f>
        <v>0</v>
      </c>
      <c r="BU228" s="432">
        <f t="shared" si="409"/>
        <v>0</v>
      </c>
      <c r="BV228" s="432">
        <f t="shared" si="410"/>
        <v>0</v>
      </c>
      <c r="BW228" s="432">
        <f t="shared" si="411"/>
        <v>0</v>
      </c>
      <c r="BX228" s="432">
        <f t="shared" si="412"/>
        <v>0</v>
      </c>
      <c r="BY228" s="463">
        <f t="shared" si="413"/>
        <v>0</v>
      </c>
      <c r="BZ228" s="462">
        <f t="shared" si="414"/>
        <v>0</v>
      </c>
      <c r="CA228" s="432">
        <f t="shared" si="415"/>
        <v>0</v>
      </c>
      <c r="CB228" s="432">
        <f t="shared" si="416"/>
        <v>0</v>
      </c>
      <c r="CC228" s="432">
        <f t="shared" si="417"/>
        <v>0</v>
      </c>
      <c r="CD228" s="463">
        <f t="shared" si="418"/>
        <v>0</v>
      </c>
      <c r="CE228" s="462">
        <f>'PTRM input'!M322</f>
        <v>0</v>
      </c>
      <c r="CF228" s="432">
        <f t="shared" si="419"/>
        <v>0</v>
      </c>
      <c r="CG228" s="432">
        <f t="shared" si="420"/>
        <v>0</v>
      </c>
      <c r="CH228" s="432">
        <f t="shared" si="421"/>
        <v>0</v>
      </c>
      <c r="CI228" s="432">
        <f t="shared" si="422"/>
        <v>0</v>
      </c>
      <c r="CJ228" s="463">
        <f t="shared" si="423"/>
        <v>0</v>
      </c>
      <c r="CK228" s="462">
        <f t="shared" si="424"/>
        <v>0</v>
      </c>
      <c r="CL228" s="432">
        <f t="shared" si="425"/>
        <v>0</v>
      </c>
      <c r="CM228" s="432">
        <f t="shared" si="426"/>
        <v>0</v>
      </c>
      <c r="CN228" s="432">
        <f t="shared" si="427"/>
        <v>0</v>
      </c>
      <c r="CO228" s="463">
        <f t="shared" si="428"/>
        <v>0</v>
      </c>
      <c r="CP228" s="462">
        <f>'PTRM input'!N322</f>
        <v>0</v>
      </c>
      <c r="CQ228" s="432">
        <f t="shared" si="429"/>
        <v>0</v>
      </c>
      <c r="CR228" s="432">
        <f t="shared" si="430"/>
        <v>0</v>
      </c>
      <c r="CS228" s="432">
        <f t="shared" si="431"/>
        <v>0</v>
      </c>
      <c r="CT228" s="432">
        <f t="shared" si="432"/>
        <v>0</v>
      </c>
      <c r="CU228" s="463">
        <f t="shared" si="433"/>
        <v>0</v>
      </c>
      <c r="CV228" s="462">
        <f t="shared" si="434"/>
        <v>0</v>
      </c>
      <c r="CW228" s="432">
        <f t="shared" si="435"/>
        <v>0</v>
      </c>
      <c r="CX228" s="432">
        <f t="shared" si="436"/>
        <v>0</v>
      </c>
      <c r="CY228" s="432">
        <f t="shared" si="437"/>
        <v>0</v>
      </c>
      <c r="CZ228" s="463">
        <f t="shared" si="438"/>
        <v>0</v>
      </c>
      <c r="DA228" s="462">
        <f>'PTRM input'!O322</f>
        <v>0</v>
      </c>
      <c r="DB228" s="432">
        <f t="shared" si="439"/>
        <v>0</v>
      </c>
      <c r="DC228" s="432">
        <f t="shared" si="440"/>
        <v>0</v>
      </c>
      <c r="DD228" s="432">
        <f t="shared" si="441"/>
        <v>0</v>
      </c>
      <c r="DE228" s="432">
        <f t="shared" si="442"/>
        <v>0</v>
      </c>
      <c r="DF228" s="463">
        <f t="shared" si="443"/>
        <v>0</v>
      </c>
      <c r="DG228" s="462">
        <f t="shared" si="444"/>
        <v>0</v>
      </c>
      <c r="DH228" s="432">
        <f t="shared" si="445"/>
        <v>0</v>
      </c>
      <c r="DI228" s="432">
        <f t="shared" si="446"/>
        <v>0</v>
      </c>
      <c r="DJ228" s="432">
        <f t="shared" si="447"/>
        <v>0</v>
      </c>
      <c r="DK228" s="463">
        <f t="shared" si="448"/>
        <v>0</v>
      </c>
      <c r="DL228" s="462">
        <f>'PTRM input'!P322</f>
        <v>0</v>
      </c>
      <c r="DM228" s="432">
        <f t="shared" si="449"/>
        <v>0</v>
      </c>
      <c r="DN228" s="432">
        <f t="shared" si="450"/>
        <v>0</v>
      </c>
      <c r="DO228" s="432">
        <f t="shared" si="451"/>
        <v>0</v>
      </c>
      <c r="DP228" s="432">
        <f t="shared" si="452"/>
        <v>0</v>
      </c>
      <c r="DQ228" s="463">
        <f t="shared" si="453"/>
        <v>0</v>
      </c>
      <c r="DR228" s="462">
        <f t="shared" si="454"/>
        <v>0</v>
      </c>
      <c r="DS228" s="432">
        <f t="shared" si="455"/>
        <v>0</v>
      </c>
      <c r="DT228" s="432">
        <f t="shared" si="456"/>
        <v>0</v>
      </c>
      <c r="DU228" s="432">
        <f t="shared" si="457"/>
        <v>0</v>
      </c>
      <c r="DV228" s="463">
        <f t="shared" si="458"/>
        <v>0</v>
      </c>
      <c r="DW228" s="462">
        <f>'PTRM input'!Q322</f>
        <v>0</v>
      </c>
      <c r="DX228" s="432">
        <f t="shared" si="459"/>
        <v>0</v>
      </c>
      <c r="DY228" s="432">
        <f t="shared" si="460"/>
        <v>0</v>
      </c>
      <c r="DZ228" s="432">
        <f t="shared" si="461"/>
        <v>0</v>
      </c>
      <c r="EA228" s="432">
        <f t="shared" si="462"/>
        <v>0</v>
      </c>
      <c r="EB228" s="463">
        <f t="shared" si="463"/>
        <v>0</v>
      </c>
      <c r="EC228" s="462">
        <f t="shared" si="464"/>
        <v>0</v>
      </c>
      <c r="ED228" s="432">
        <f t="shared" si="465"/>
        <v>0</v>
      </c>
      <c r="EE228" s="432">
        <f t="shared" si="466"/>
        <v>0</v>
      </c>
      <c r="EF228" s="432">
        <f t="shared" si="467"/>
        <v>0</v>
      </c>
      <c r="EG228" s="463">
        <f t="shared" si="468"/>
        <v>0</v>
      </c>
      <c r="EH228" s="462">
        <f>'PTRM input'!R322</f>
        <v>0</v>
      </c>
      <c r="EI228" s="432">
        <f t="shared" si="469"/>
        <v>0</v>
      </c>
      <c r="EJ228" s="432">
        <f t="shared" si="470"/>
        <v>0</v>
      </c>
      <c r="EK228" s="432">
        <f t="shared" si="471"/>
        <v>0</v>
      </c>
      <c r="EL228" s="432">
        <f t="shared" si="472"/>
        <v>0</v>
      </c>
      <c r="EM228" s="463">
        <f t="shared" si="473"/>
        <v>0</v>
      </c>
      <c r="EN228" s="462">
        <f t="shared" si="474"/>
        <v>0</v>
      </c>
      <c r="EO228" s="432">
        <f t="shared" si="475"/>
        <v>0</v>
      </c>
      <c r="EP228" s="432">
        <f t="shared" si="476"/>
        <v>0</v>
      </c>
      <c r="EQ228" s="432">
        <f t="shared" si="477"/>
        <v>0</v>
      </c>
      <c r="ER228" s="463">
        <f t="shared" si="478"/>
        <v>0</v>
      </c>
      <c r="ES228" s="462">
        <f>'PTRM input'!S322</f>
        <v>0</v>
      </c>
      <c r="ET228" s="432">
        <f t="shared" si="479"/>
        <v>0</v>
      </c>
      <c r="EU228" s="432">
        <f t="shared" si="480"/>
        <v>0</v>
      </c>
      <c r="EV228" s="432">
        <f t="shared" si="481"/>
        <v>0</v>
      </c>
      <c r="EW228" s="432">
        <f t="shared" si="482"/>
        <v>0</v>
      </c>
      <c r="EX228" s="463">
        <f t="shared" si="483"/>
        <v>0</v>
      </c>
      <c r="EY228" s="462">
        <f t="shared" si="484"/>
        <v>0</v>
      </c>
      <c r="EZ228" s="432">
        <f t="shared" si="485"/>
        <v>0</v>
      </c>
      <c r="FA228" s="432">
        <f t="shared" si="486"/>
        <v>0</v>
      </c>
      <c r="FB228" s="432">
        <f t="shared" si="487"/>
        <v>0</v>
      </c>
      <c r="FC228" s="463">
        <f t="shared" si="488"/>
        <v>0</v>
      </c>
      <c r="FD228" s="462">
        <f>'PTRM input'!T322</f>
        <v>0</v>
      </c>
      <c r="FE228" s="432">
        <f t="shared" si="489"/>
        <v>0</v>
      </c>
      <c r="FF228" s="432">
        <f t="shared" si="490"/>
        <v>0</v>
      </c>
      <c r="FG228" s="432">
        <f t="shared" si="491"/>
        <v>0</v>
      </c>
      <c r="FH228" s="432">
        <f t="shared" si="492"/>
        <v>0</v>
      </c>
      <c r="FI228" s="463">
        <f t="shared" si="493"/>
        <v>0</v>
      </c>
      <c r="FJ228" s="462">
        <f t="shared" si="494"/>
        <v>0</v>
      </c>
      <c r="FK228" s="432">
        <f t="shared" si="495"/>
        <v>0</v>
      </c>
      <c r="FL228" s="432">
        <f t="shared" si="496"/>
        <v>0</v>
      </c>
      <c r="FM228" s="432">
        <f t="shared" si="497"/>
        <v>0</v>
      </c>
      <c r="FN228" s="463">
        <f t="shared" si="498"/>
        <v>0</v>
      </c>
      <c r="FO228" s="462">
        <f>'PTRM input'!U322</f>
        <v>0</v>
      </c>
      <c r="FP228" s="432">
        <f t="shared" si="499"/>
        <v>0</v>
      </c>
      <c r="FQ228" s="432">
        <f t="shared" si="500"/>
        <v>0</v>
      </c>
      <c r="FR228" s="432">
        <f t="shared" si="501"/>
        <v>0</v>
      </c>
      <c r="FS228" s="432">
        <f t="shared" si="502"/>
        <v>0</v>
      </c>
      <c r="FT228" s="463">
        <f t="shared" si="503"/>
        <v>0</v>
      </c>
      <c r="FU228" s="462">
        <f t="shared" si="504"/>
        <v>0</v>
      </c>
      <c r="FV228" s="432">
        <f t="shared" si="505"/>
        <v>0</v>
      </c>
      <c r="FW228" s="432">
        <f t="shared" si="506"/>
        <v>0</v>
      </c>
      <c r="FX228" s="432">
        <f t="shared" si="507"/>
        <v>0</v>
      </c>
      <c r="FY228" s="463">
        <f t="shared" si="508"/>
        <v>0</v>
      </c>
      <c r="FZ228" s="462">
        <f>'PTRM input'!V322</f>
        <v>0</v>
      </c>
      <c r="GA228" s="432">
        <f t="shared" si="509"/>
        <v>0</v>
      </c>
      <c r="GB228" s="432">
        <f t="shared" si="510"/>
        <v>0</v>
      </c>
      <c r="GC228" s="432">
        <f t="shared" si="511"/>
        <v>0</v>
      </c>
      <c r="GD228" s="432">
        <f t="shared" si="512"/>
        <v>0</v>
      </c>
      <c r="GE228" s="463">
        <f t="shared" si="513"/>
        <v>0</v>
      </c>
      <c r="GF228" s="462">
        <f t="shared" si="514"/>
        <v>0</v>
      </c>
      <c r="GG228" s="432">
        <f t="shared" si="515"/>
        <v>0</v>
      </c>
      <c r="GH228" s="432">
        <f t="shared" si="516"/>
        <v>0</v>
      </c>
      <c r="GI228" s="432">
        <f t="shared" si="517"/>
        <v>0</v>
      </c>
      <c r="GJ228" s="463">
        <f t="shared" si="518"/>
        <v>0</v>
      </c>
    </row>
    <row r="229" spans="1:192" s="4" customFormat="1" outlineLevel="1">
      <c r="A229" s="764"/>
      <c r="B229" s="764"/>
      <c r="C229" s="764"/>
      <c r="D229" s="764"/>
      <c r="E229" s="748" t="str">
        <f t="shared" si="347"/>
        <v>New Tariff 3</v>
      </c>
      <c r="F229" s="462">
        <f>'PTRM input'!F323</f>
        <v>0</v>
      </c>
      <c r="G229" s="432">
        <f t="shared" si="349"/>
        <v>0</v>
      </c>
      <c r="H229" s="432">
        <f t="shared" si="350"/>
        <v>0</v>
      </c>
      <c r="I229" s="432">
        <f t="shared" si="351"/>
        <v>0</v>
      </c>
      <c r="J229" s="432">
        <f t="shared" si="352"/>
        <v>0</v>
      </c>
      <c r="K229" s="463">
        <f t="shared" si="353"/>
        <v>0</v>
      </c>
      <c r="L229" s="462">
        <f t="shared" si="354"/>
        <v>0</v>
      </c>
      <c r="M229" s="432">
        <f t="shared" si="355"/>
        <v>0</v>
      </c>
      <c r="N229" s="432">
        <f t="shared" si="356"/>
        <v>0</v>
      </c>
      <c r="O229" s="432">
        <f t="shared" si="357"/>
        <v>0</v>
      </c>
      <c r="P229" s="463">
        <f t="shared" si="358"/>
        <v>0</v>
      </c>
      <c r="Q229" s="462">
        <f>'PTRM input'!G323</f>
        <v>0</v>
      </c>
      <c r="R229" s="432">
        <f t="shared" si="359"/>
        <v>0</v>
      </c>
      <c r="S229" s="432">
        <f t="shared" si="360"/>
        <v>0</v>
      </c>
      <c r="T229" s="432">
        <f t="shared" si="361"/>
        <v>0</v>
      </c>
      <c r="U229" s="432">
        <f t="shared" si="362"/>
        <v>0</v>
      </c>
      <c r="V229" s="463">
        <f t="shared" si="363"/>
        <v>0</v>
      </c>
      <c r="W229" s="462">
        <f t="shared" si="364"/>
        <v>0</v>
      </c>
      <c r="X229" s="432">
        <f t="shared" si="365"/>
        <v>0</v>
      </c>
      <c r="Y229" s="432">
        <f t="shared" si="366"/>
        <v>0</v>
      </c>
      <c r="Z229" s="432">
        <f t="shared" si="367"/>
        <v>0</v>
      </c>
      <c r="AA229" s="463">
        <f t="shared" si="368"/>
        <v>0</v>
      </c>
      <c r="AB229" s="462">
        <f>'PTRM input'!H323</f>
        <v>0</v>
      </c>
      <c r="AC229" s="432">
        <f t="shared" si="369"/>
        <v>0</v>
      </c>
      <c r="AD229" s="432">
        <f t="shared" si="370"/>
        <v>0</v>
      </c>
      <c r="AE229" s="432">
        <f t="shared" si="371"/>
        <v>0</v>
      </c>
      <c r="AF229" s="432">
        <f t="shared" si="372"/>
        <v>0</v>
      </c>
      <c r="AG229" s="463">
        <f t="shared" si="373"/>
        <v>0</v>
      </c>
      <c r="AH229" s="462">
        <f t="shared" si="374"/>
        <v>0</v>
      </c>
      <c r="AI229" s="432">
        <f t="shared" si="375"/>
        <v>0</v>
      </c>
      <c r="AJ229" s="432">
        <f t="shared" si="376"/>
        <v>0</v>
      </c>
      <c r="AK229" s="432">
        <f t="shared" si="377"/>
        <v>0</v>
      </c>
      <c r="AL229" s="463">
        <f t="shared" si="378"/>
        <v>0</v>
      </c>
      <c r="AM229" s="462">
        <f>'PTRM input'!I323</f>
        <v>0</v>
      </c>
      <c r="AN229" s="432">
        <f t="shared" si="379"/>
        <v>0</v>
      </c>
      <c r="AO229" s="432">
        <f t="shared" si="380"/>
        <v>0</v>
      </c>
      <c r="AP229" s="432">
        <f t="shared" si="381"/>
        <v>0</v>
      </c>
      <c r="AQ229" s="432">
        <f t="shared" si="382"/>
        <v>0</v>
      </c>
      <c r="AR229" s="463">
        <f t="shared" si="383"/>
        <v>0</v>
      </c>
      <c r="AS229" s="462">
        <f t="shared" si="384"/>
        <v>0</v>
      </c>
      <c r="AT229" s="432">
        <f t="shared" si="385"/>
        <v>0</v>
      </c>
      <c r="AU229" s="432">
        <f t="shared" si="386"/>
        <v>0</v>
      </c>
      <c r="AV229" s="432">
        <f t="shared" si="387"/>
        <v>0</v>
      </c>
      <c r="AW229" s="463">
        <f t="shared" si="388"/>
        <v>0</v>
      </c>
      <c r="AX229" s="462">
        <f>'PTRM input'!J323</f>
        <v>0</v>
      </c>
      <c r="AY229" s="432">
        <f t="shared" si="389"/>
        <v>0</v>
      </c>
      <c r="AZ229" s="432">
        <f t="shared" si="390"/>
        <v>0</v>
      </c>
      <c r="BA229" s="432">
        <f t="shared" si="391"/>
        <v>0</v>
      </c>
      <c r="BB229" s="432">
        <f t="shared" si="392"/>
        <v>0</v>
      </c>
      <c r="BC229" s="463">
        <f t="shared" si="393"/>
        <v>0</v>
      </c>
      <c r="BD229" s="462">
        <f t="shared" si="394"/>
        <v>0</v>
      </c>
      <c r="BE229" s="432">
        <f t="shared" si="395"/>
        <v>0</v>
      </c>
      <c r="BF229" s="432">
        <f t="shared" si="396"/>
        <v>0</v>
      </c>
      <c r="BG229" s="432">
        <f t="shared" si="397"/>
        <v>0</v>
      </c>
      <c r="BH229" s="463">
        <f t="shared" si="398"/>
        <v>0</v>
      </c>
      <c r="BI229" s="462">
        <f>'PTRM input'!K323</f>
        <v>0</v>
      </c>
      <c r="BJ229" s="432">
        <f t="shared" si="399"/>
        <v>0</v>
      </c>
      <c r="BK229" s="432">
        <f t="shared" si="400"/>
        <v>0</v>
      </c>
      <c r="BL229" s="432">
        <f t="shared" si="401"/>
        <v>0</v>
      </c>
      <c r="BM229" s="432">
        <f t="shared" si="402"/>
        <v>0</v>
      </c>
      <c r="BN229" s="463">
        <f t="shared" si="403"/>
        <v>0</v>
      </c>
      <c r="BO229" s="462">
        <f t="shared" si="404"/>
        <v>0</v>
      </c>
      <c r="BP229" s="432">
        <f t="shared" si="405"/>
        <v>0</v>
      </c>
      <c r="BQ229" s="432">
        <f t="shared" si="406"/>
        <v>0</v>
      </c>
      <c r="BR229" s="432">
        <f t="shared" si="407"/>
        <v>0</v>
      </c>
      <c r="BS229" s="463">
        <f t="shared" si="408"/>
        <v>0</v>
      </c>
      <c r="BT229" s="462">
        <f>'PTRM input'!L323</f>
        <v>0</v>
      </c>
      <c r="BU229" s="432">
        <f t="shared" si="409"/>
        <v>0</v>
      </c>
      <c r="BV229" s="432">
        <f t="shared" si="410"/>
        <v>0</v>
      </c>
      <c r="BW229" s="432">
        <f t="shared" si="411"/>
        <v>0</v>
      </c>
      <c r="BX229" s="432">
        <f t="shared" si="412"/>
        <v>0</v>
      </c>
      <c r="BY229" s="463">
        <f t="shared" si="413"/>
        <v>0</v>
      </c>
      <c r="BZ229" s="462">
        <f t="shared" si="414"/>
        <v>0</v>
      </c>
      <c r="CA229" s="432">
        <f t="shared" si="415"/>
        <v>0</v>
      </c>
      <c r="CB229" s="432">
        <f t="shared" si="416"/>
        <v>0</v>
      </c>
      <c r="CC229" s="432">
        <f t="shared" si="417"/>
        <v>0</v>
      </c>
      <c r="CD229" s="463">
        <f t="shared" si="418"/>
        <v>0</v>
      </c>
      <c r="CE229" s="462">
        <f>'PTRM input'!M323</f>
        <v>0</v>
      </c>
      <c r="CF229" s="432">
        <f t="shared" si="419"/>
        <v>0</v>
      </c>
      <c r="CG229" s="432">
        <f t="shared" si="420"/>
        <v>0</v>
      </c>
      <c r="CH229" s="432">
        <f t="shared" si="421"/>
        <v>0</v>
      </c>
      <c r="CI229" s="432">
        <f t="shared" si="422"/>
        <v>0</v>
      </c>
      <c r="CJ229" s="463">
        <f t="shared" si="423"/>
        <v>0</v>
      </c>
      <c r="CK229" s="462">
        <f t="shared" si="424"/>
        <v>0</v>
      </c>
      <c r="CL229" s="432">
        <f t="shared" si="425"/>
        <v>0</v>
      </c>
      <c r="CM229" s="432">
        <f t="shared" si="426"/>
        <v>0</v>
      </c>
      <c r="CN229" s="432">
        <f t="shared" si="427"/>
        <v>0</v>
      </c>
      <c r="CO229" s="463">
        <f t="shared" si="428"/>
        <v>0</v>
      </c>
      <c r="CP229" s="462">
        <f>'PTRM input'!N323</f>
        <v>0</v>
      </c>
      <c r="CQ229" s="432">
        <f t="shared" si="429"/>
        <v>0</v>
      </c>
      <c r="CR229" s="432">
        <f t="shared" si="430"/>
        <v>0</v>
      </c>
      <c r="CS229" s="432">
        <f t="shared" si="431"/>
        <v>0</v>
      </c>
      <c r="CT229" s="432">
        <f t="shared" si="432"/>
        <v>0</v>
      </c>
      <c r="CU229" s="463">
        <f t="shared" si="433"/>
        <v>0</v>
      </c>
      <c r="CV229" s="462">
        <f t="shared" si="434"/>
        <v>0</v>
      </c>
      <c r="CW229" s="432">
        <f t="shared" si="435"/>
        <v>0</v>
      </c>
      <c r="CX229" s="432">
        <f t="shared" si="436"/>
        <v>0</v>
      </c>
      <c r="CY229" s="432">
        <f t="shared" si="437"/>
        <v>0</v>
      </c>
      <c r="CZ229" s="463">
        <f t="shared" si="438"/>
        <v>0</v>
      </c>
      <c r="DA229" s="462">
        <f>'PTRM input'!O323</f>
        <v>0</v>
      </c>
      <c r="DB229" s="432">
        <f t="shared" si="439"/>
        <v>0</v>
      </c>
      <c r="DC229" s="432">
        <f t="shared" si="440"/>
        <v>0</v>
      </c>
      <c r="DD229" s="432">
        <f t="shared" si="441"/>
        <v>0</v>
      </c>
      <c r="DE229" s="432">
        <f t="shared" si="442"/>
        <v>0</v>
      </c>
      <c r="DF229" s="463">
        <f t="shared" si="443"/>
        <v>0</v>
      </c>
      <c r="DG229" s="462">
        <f t="shared" si="444"/>
        <v>0</v>
      </c>
      <c r="DH229" s="432">
        <f t="shared" si="445"/>
        <v>0</v>
      </c>
      <c r="DI229" s="432">
        <f t="shared" si="446"/>
        <v>0</v>
      </c>
      <c r="DJ229" s="432">
        <f t="shared" si="447"/>
        <v>0</v>
      </c>
      <c r="DK229" s="463">
        <f t="shared" si="448"/>
        <v>0</v>
      </c>
      <c r="DL229" s="462">
        <f>'PTRM input'!P323</f>
        <v>0</v>
      </c>
      <c r="DM229" s="432">
        <f t="shared" si="449"/>
        <v>0</v>
      </c>
      <c r="DN229" s="432">
        <f t="shared" si="450"/>
        <v>0</v>
      </c>
      <c r="DO229" s="432">
        <f t="shared" si="451"/>
        <v>0</v>
      </c>
      <c r="DP229" s="432">
        <f t="shared" si="452"/>
        <v>0</v>
      </c>
      <c r="DQ229" s="463">
        <f t="shared" si="453"/>
        <v>0</v>
      </c>
      <c r="DR229" s="462">
        <f t="shared" si="454"/>
        <v>0</v>
      </c>
      <c r="DS229" s="432">
        <f t="shared" si="455"/>
        <v>0</v>
      </c>
      <c r="DT229" s="432">
        <f t="shared" si="456"/>
        <v>0</v>
      </c>
      <c r="DU229" s="432">
        <f t="shared" si="457"/>
        <v>0</v>
      </c>
      <c r="DV229" s="463">
        <f t="shared" si="458"/>
        <v>0</v>
      </c>
      <c r="DW229" s="462">
        <f>'PTRM input'!Q323</f>
        <v>0</v>
      </c>
      <c r="DX229" s="432">
        <f t="shared" si="459"/>
        <v>0</v>
      </c>
      <c r="DY229" s="432">
        <f t="shared" si="460"/>
        <v>0</v>
      </c>
      <c r="DZ229" s="432">
        <f t="shared" si="461"/>
        <v>0</v>
      </c>
      <c r="EA229" s="432">
        <f t="shared" si="462"/>
        <v>0</v>
      </c>
      <c r="EB229" s="463">
        <f t="shared" si="463"/>
        <v>0</v>
      </c>
      <c r="EC229" s="462">
        <f t="shared" si="464"/>
        <v>0</v>
      </c>
      <c r="ED229" s="432">
        <f t="shared" si="465"/>
        <v>0</v>
      </c>
      <c r="EE229" s="432">
        <f t="shared" si="466"/>
        <v>0</v>
      </c>
      <c r="EF229" s="432">
        <f t="shared" si="467"/>
        <v>0</v>
      </c>
      <c r="EG229" s="463">
        <f t="shared" si="468"/>
        <v>0</v>
      </c>
      <c r="EH229" s="462">
        <f>'PTRM input'!R323</f>
        <v>0</v>
      </c>
      <c r="EI229" s="432">
        <f t="shared" si="469"/>
        <v>0</v>
      </c>
      <c r="EJ229" s="432">
        <f t="shared" si="470"/>
        <v>0</v>
      </c>
      <c r="EK229" s="432">
        <f t="shared" si="471"/>
        <v>0</v>
      </c>
      <c r="EL229" s="432">
        <f t="shared" si="472"/>
        <v>0</v>
      </c>
      <c r="EM229" s="463">
        <f t="shared" si="473"/>
        <v>0</v>
      </c>
      <c r="EN229" s="462">
        <f t="shared" si="474"/>
        <v>0</v>
      </c>
      <c r="EO229" s="432">
        <f t="shared" si="475"/>
        <v>0</v>
      </c>
      <c r="EP229" s="432">
        <f t="shared" si="476"/>
        <v>0</v>
      </c>
      <c r="EQ229" s="432">
        <f t="shared" si="477"/>
        <v>0</v>
      </c>
      <c r="ER229" s="463">
        <f t="shared" si="478"/>
        <v>0</v>
      </c>
      <c r="ES229" s="462">
        <f>'PTRM input'!S323</f>
        <v>0</v>
      </c>
      <c r="ET229" s="432">
        <f t="shared" si="479"/>
        <v>0</v>
      </c>
      <c r="EU229" s="432">
        <f t="shared" si="480"/>
        <v>0</v>
      </c>
      <c r="EV229" s="432">
        <f t="shared" si="481"/>
        <v>0</v>
      </c>
      <c r="EW229" s="432">
        <f t="shared" si="482"/>
        <v>0</v>
      </c>
      <c r="EX229" s="463">
        <f t="shared" si="483"/>
        <v>0</v>
      </c>
      <c r="EY229" s="462">
        <f t="shared" si="484"/>
        <v>0</v>
      </c>
      <c r="EZ229" s="432">
        <f t="shared" si="485"/>
        <v>0</v>
      </c>
      <c r="FA229" s="432">
        <f t="shared" si="486"/>
        <v>0</v>
      </c>
      <c r="FB229" s="432">
        <f t="shared" si="487"/>
        <v>0</v>
      </c>
      <c r="FC229" s="463">
        <f t="shared" si="488"/>
        <v>0</v>
      </c>
      <c r="FD229" s="462">
        <f>'PTRM input'!T323</f>
        <v>0</v>
      </c>
      <c r="FE229" s="432">
        <f t="shared" si="489"/>
        <v>0</v>
      </c>
      <c r="FF229" s="432">
        <f t="shared" si="490"/>
        <v>0</v>
      </c>
      <c r="FG229" s="432">
        <f t="shared" si="491"/>
        <v>0</v>
      </c>
      <c r="FH229" s="432">
        <f t="shared" si="492"/>
        <v>0</v>
      </c>
      <c r="FI229" s="463">
        <f t="shared" si="493"/>
        <v>0</v>
      </c>
      <c r="FJ229" s="462">
        <f t="shared" si="494"/>
        <v>0</v>
      </c>
      <c r="FK229" s="432">
        <f t="shared" si="495"/>
        <v>0</v>
      </c>
      <c r="FL229" s="432">
        <f t="shared" si="496"/>
        <v>0</v>
      </c>
      <c r="FM229" s="432">
        <f t="shared" si="497"/>
        <v>0</v>
      </c>
      <c r="FN229" s="463">
        <f t="shared" si="498"/>
        <v>0</v>
      </c>
      <c r="FO229" s="462">
        <f>'PTRM input'!U323</f>
        <v>0</v>
      </c>
      <c r="FP229" s="432">
        <f t="shared" si="499"/>
        <v>0</v>
      </c>
      <c r="FQ229" s="432">
        <f t="shared" si="500"/>
        <v>0</v>
      </c>
      <c r="FR229" s="432">
        <f t="shared" si="501"/>
        <v>0</v>
      </c>
      <c r="FS229" s="432">
        <f t="shared" si="502"/>
        <v>0</v>
      </c>
      <c r="FT229" s="463">
        <f t="shared" si="503"/>
        <v>0</v>
      </c>
      <c r="FU229" s="462">
        <f t="shared" si="504"/>
        <v>0</v>
      </c>
      <c r="FV229" s="432">
        <f t="shared" si="505"/>
        <v>0</v>
      </c>
      <c r="FW229" s="432">
        <f t="shared" si="506"/>
        <v>0</v>
      </c>
      <c r="FX229" s="432">
        <f t="shared" si="507"/>
        <v>0</v>
      </c>
      <c r="FY229" s="463">
        <f t="shared" si="508"/>
        <v>0</v>
      </c>
      <c r="FZ229" s="462">
        <f>'PTRM input'!V323</f>
        <v>0</v>
      </c>
      <c r="GA229" s="432">
        <f t="shared" si="509"/>
        <v>0</v>
      </c>
      <c r="GB229" s="432">
        <f t="shared" si="510"/>
        <v>0</v>
      </c>
      <c r="GC229" s="432">
        <f t="shared" si="511"/>
        <v>0</v>
      </c>
      <c r="GD229" s="432">
        <f t="shared" si="512"/>
        <v>0</v>
      </c>
      <c r="GE229" s="463">
        <f t="shared" si="513"/>
        <v>0</v>
      </c>
      <c r="GF229" s="462">
        <f t="shared" si="514"/>
        <v>0</v>
      </c>
      <c r="GG229" s="432">
        <f t="shared" si="515"/>
        <v>0</v>
      </c>
      <c r="GH229" s="432">
        <f t="shared" si="516"/>
        <v>0</v>
      </c>
      <c r="GI229" s="432">
        <f t="shared" si="517"/>
        <v>0</v>
      </c>
      <c r="GJ229" s="463">
        <f t="shared" si="518"/>
        <v>0</v>
      </c>
    </row>
    <row r="230" spans="1:192" s="4" customFormat="1" outlineLevel="1">
      <c r="A230" s="764"/>
      <c r="B230" s="764"/>
      <c r="C230" s="764"/>
      <c r="D230" s="764"/>
      <c r="E230" s="748" t="str">
        <f t="shared" si="347"/>
        <v>New Tariff 4</v>
      </c>
      <c r="F230" s="462">
        <f>'PTRM input'!F324</f>
        <v>0</v>
      </c>
      <c r="G230" s="432">
        <f t="shared" si="349"/>
        <v>0</v>
      </c>
      <c r="H230" s="432">
        <f t="shared" si="350"/>
        <v>0</v>
      </c>
      <c r="I230" s="432">
        <f t="shared" si="351"/>
        <v>0</v>
      </c>
      <c r="J230" s="432">
        <f t="shared" si="352"/>
        <v>0</v>
      </c>
      <c r="K230" s="463">
        <f t="shared" si="353"/>
        <v>0</v>
      </c>
      <c r="L230" s="462">
        <f t="shared" si="354"/>
        <v>0</v>
      </c>
      <c r="M230" s="432">
        <f t="shared" si="355"/>
        <v>0</v>
      </c>
      <c r="N230" s="432">
        <f t="shared" si="356"/>
        <v>0</v>
      </c>
      <c r="O230" s="432">
        <f t="shared" si="357"/>
        <v>0</v>
      </c>
      <c r="P230" s="463">
        <f t="shared" si="358"/>
        <v>0</v>
      </c>
      <c r="Q230" s="462">
        <f>'PTRM input'!G324</f>
        <v>0</v>
      </c>
      <c r="R230" s="432">
        <f t="shared" si="359"/>
        <v>0</v>
      </c>
      <c r="S230" s="432">
        <f t="shared" si="360"/>
        <v>0</v>
      </c>
      <c r="T230" s="432">
        <f t="shared" si="361"/>
        <v>0</v>
      </c>
      <c r="U230" s="432">
        <f t="shared" si="362"/>
        <v>0</v>
      </c>
      <c r="V230" s="463">
        <f t="shared" si="363"/>
        <v>0</v>
      </c>
      <c r="W230" s="462">
        <f t="shared" si="364"/>
        <v>0</v>
      </c>
      <c r="X230" s="432">
        <f t="shared" si="365"/>
        <v>0</v>
      </c>
      <c r="Y230" s="432">
        <f t="shared" si="366"/>
        <v>0</v>
      </c>
      <c r="Z230" s="432">
        <f t="shared" si="367"/>
        <v>0</v>
      </c>
      <c r="AA230" s="463">
        <f t="shared" si="368"/>
        <v>0</v>
      </c>
      <c r="AB230" s="462">
        <f>'PTRM input'!H324</f>
        <v>0</v>
      </c>
      <c r="AC230" s="432">
        <f t="shared" si="369"/>
        <v>0</v>
      </c>
      <c r="AD230" s="432">
        <f t="shared" si="370"/>
        <v>0</v>
      </c>
      <c r="AE230" s="432">
        <f t="shared" si="371"/>
        <v>0</v>
      </c>
      <c r="AF230" s="432">
        <f t="shared" si="372"/>
        <v>0</v>
      </c>
      <c r="AG230" s="463">
        <f t="shared" si="373"/>
        <v>0</v>
      </c>
      <c r="AH230" s="462">
        <f t="shared" si="374"/>
        <v>0</v>
      </c>
      <c r="AI230" s="432">
        <f t="shared" si="375"/>
        <v>0</v>
      </c>
      <c r="AJ230" s="432">
        <f t="shared" si="376"/>
        <v>0</v>
      </c>
      <c r="AK230" s="432">
        <f t="shared" si="377"/>
        <v>0</v>
      </c>
      <c r="AL230" s="463">
        <f t="shared" si="378"/>
        <v>0</v>
      </c>
      <c r="AM230" s="462">
        <f>'PTRM input'!I324</f>
        <v>0</v>
      </c>
      <c r="AN230" s="432">
        <f t="shared" si="379"/>
        <v>0</v>
      </c>
      <c r="AO230" s="432">
        <f t="shared" si="380"/>
        <v>0</v>
      </c>
      <c r="AP230" s="432">
        <f t="shared" si="381"/>
        <v>0</v>
      </c>
      <c r="AQ230" s="432">
        <f t="shared" si="382"/>
        <v>0</v>
      </c>
      <c r="AR230" s="463">
        <f t="shared" si="383"/>
        <v>0</v>
      </c>
      <c r="AS230" s="462">
        <f t="shared" si="384"/>
        <v>0</v>
      </c>
      <c r="AT230" s="432">
        <f t="shared" si="385"/>
        <v>0</v>
      </c>
      <c r="AU230" s="432">
        <f t="shared" si="386"/>
        <v>0</v>
      </c>
      <c r="AV230" s="432">
        <f t="shared" si="387"/>
        <v>0</v>
      </c>
      <c r="AW230" s="463">
        <f t="shared" si="388"/>
        <v>0</v>
      </c>
      <c r="AX230" s="462">
        <f>'PTRM input'!J324</f>
        <v>0</v>
      </c>
      <c r="AY230" s="432">
        <f t="shared" si="389"/>
        <v>0</v>
      </c>
      <c r="AZ230" s="432">
        <f t="shared" si="390"/>
        <v>0</v>
      </c>
      <c r="BA230" s="432">
        <f t="shared" si="391"/>
        <v>0</v>
      </c>
      <c r="BB230" s="432">
        <f t="shared" si="392"/>
        <v>0</v>
      </c>
      <c r="BC230" s="463">
        <f t="shared" si="393"/>
        <v>0</v>
      </c>
      <c r="BD230" s="462">
        <f t="shared" si="394"/>
        <v>0</v>
      </c>
      <c r="BE230" s="432">
        <f t="shared" si="395"/>
        <v>0</v>
      </c>
      <c r="BF230" s="432">
        <f t="shared" si="396"/>
        <v>0</v>
      </c>
      <c r="BG230" s="432">
        <f t="shared" si="397"/>
        <v>0</v>
      </c>
      <c r="BH230" s="463">
        <f t="shared" si="398"/>
        <v>0</v>
      </c>
      <c r="BI230" s="462">
        <f>'PTRM input'!K324</f>
        <v>0</v>
      </c>
      <c r="BJ230" s="432">
        <f t="shared" si="399"/>
        <v>0</v>
      </c>
      <c r="BK230" s="432">
        <f t="shared" si="400"/>
        <v>0</v>
      </c>
      <c r="BL230" s="432">
        <f t="shared" si="401"/>
        <v>0</v>
      </c>
      <c r="BM230" s="432">
        <f t="shared" si="402"/>
        <v>0</v>
      </c>
      <c r="BN230" s="463">
        <f t="shared" si="403"/>
        <v>0</v>
      </c>
      <c r="BO230" s="462">
        <f t="shared" si="404"/>
        <v>0</v>
      </c>
      <c r="BP230" s="432">
        <f t="shared" si="405"/>
        <v>0</v>
      </c>
      <c r="BQ230" s="432">
        <f t="shared" si="406"/>
        <v>0</v>
      </c>
      <c r="BR230" s="432">
        <f t="shared" si="407"/>
        <v>0</v>
      </c>
      <c r="BS230" s="463">
        <f t="shared" si="408"/>
        <v>0</v>
      </c>
      <c r="BT230" s="462">
        <f>'PTRM input'!L324</f>
        <v>0</v>
      </c>
      <c r="BU230" s="432">
        <f t="shared" si="409"/>
        <v>0</v>
      </c>
      <c r="BV230" s="432">
        <f t="shared" si="410"/>
        <v>0</v>
      </c>
      <c r="BW230" s="432">
        <f t="shared" si="411"/>
        <v>0</v>
      </c>
      <c r="BX230" s="432">
        <f t="shared" si="412"/>
        <v>0</v>
      </c>
      <c r="BY230" s="463">
        <f t="shared" si="413"/>
        <v>0</v>
      </c>
      <c r="BZ230" s="462">
        <f t="shared" si="414"/>
        <v>0</v>
      </c>
      <c r="CA230" s="432">
        <f t="shared" si="415"/>
        <v>0</v>
      </c>
      <c r="CB230" s="432">
        <f t="shared" si="416"/>
        <v>0</v>
      </c>
      <c r="CC230" s="432">
        <f t="shared" si="417"/>
        <v>0</v>
      </c>
      <c r="CD230" s="463">
        <f t="shared" si="418"/>
        <v>0</v>
      </c>
      <c r="CE230" s="462">
        <f>'PTRM input'!M324</f>
        <v>0</v>
      </c>
      <c r="CF230" s="432">
        <f t="shared" si="419"/>
        <v>0</v>
      </c>
      <c r="CG230" s="432">
        <f t="shared" si="420"/>
        <v>0</v>
      </c>
      <c r="CH230" s="432">
        <f t="shared" si="421"/>
        <v>0</v>
      </c>
      <c r="CI230" s="432">
        <f t="shared" si="422"/>
        <v>0</v>
      </c>
      <c r="CJ230" s="463">
        <f t="shared" si="423"/>
        <v>0</v>
      </c>
      <c r="CK230" s="462">
        <f t="shared" si="424"/>
        <v>0</v>
      </c>
      <c r="CL230" s="432">
        <f t="shared" si="425"/>
        <v>0</v>
      </c>
      <c r="CM230" s="432">
        <f t="shared" si="426"/>
        <v>0</v>
      </c>
      <c r="CN230" s="432">
        <f t="shared" si="427"/>
        <v>0</v>
      </c>
      <c r="CO230" s="463">
        <f t="shared" si="428"/>
        <v>0</v>
      </c>
      <c r="CP230" s="462">
        <f>'PTRM input'!N324</f>
        <v>0</v>
      </c>
      <c r="CQ230" s="432">
        <f t="shared" si="429"/>
        <v>0</v>
      </c>
      <c r="CR230" s="432">
        <f t="shared" si="430"/>
        <v>0</v>
      </c>
      <c r="CS230" s="432">
        <f t="shared" si="431"/>
        <v>0</v>
      </c>
      <c r="CT230" s="432">
        <f t="shared" si="432"/>
        <v>0</v>
      </c>
      <c r="CU230" s="463">
        <f t="shared" si="433"/>
        <v>0</v>
      </c>
      <c r="CV230" s="462">
        <f t="shared" si="434"/>
        <v>0</v>
      </c>
      <c r="CW230" s="432">
        <f t="shared" si="435"/>
        <v>0</v>
      </c>
      <c r="CX230" s="432">
        <f t="shared" si="436"/>
        <v>0</v>
      </c>
      <c r="CY230" s="432">
        <f t="shared" si="437"/>
        <v>0</v>
      </c>
      <c r="CZ230" s="463">
        <f t="shared" si="438"/>
        <v>0</v>
      </c>
      <c r="DA230" s="462">
        <f>'PTRM input'!O324</f>
        <v>0</v>
      </c>
      <c r="DB230" s="432">
        <f t="shared" si="439"/>
        <v>0</v>
      </c>
      <c r="DC230" s="432">
        <f t="shared" si="440"/>
        <v>0</v>
      </c>
      <c r="DD230" s="432">
        <f t="shared" si="441"/>
        <v>0</v>
      </c>
      <c r="DE230" s="432">
        <f t="shared" si="442"/>
        <v>0</v>
      </c>
      <c r="DF230" s="463">
        <f t="shared" si="443"/>
        <v>0</v>
      </c>
      <c r="DG230" s="462">
        <f t="shared" si="444"/>
        <v>0</v>
      </c>
      <c r="DH230" s="432">
        <f t="shared" si="445"/>
        <v>0</v>
      </c>
      <c r="DI230" s="432">
        <f t="shared" si="446"/>
        <v>0</v>
      </c>
      <c r="DJ230" s="432">
        <f t="shared" si="447"/>
        <v>0</v>
      </c>
      <c r="DK230" s="463">
        <f t="shared" si="448"/>
        <v>0</v>
      </c>
      <c r="DL230" s="462">
        <f>'PTRM input'!P324</f>
        <v>0</v>
      </c>
      <c r="DM230" s="432">
        <f t="shared" si="449"/>
        <v>0</v>
      </c>
      <c r="DN230" s="432">
        <f t="shared" si="450"/>
        <v>0</v>
      </c>
      <c r="DO230" s="432">
        <f t="shared" si="451"/>
        <v>0</v>
      </c>
      <c r="DP230" s="432">
        <f t="shared" si="452"/>
        <v>0</v>
      </c>
      <c r="DQ230" s="463">
        <f t="shared" si="453"/>
        <v>0</v>
      </c>
      <c r="DR230" s="462">
        <f t="shared" si="454"/>
        <v>0</v>
      </c>
      <c r="DS230" s="432">
        <f t="shared" si="455"/>
        <v>0</v>
      </c>
      <c r="DT230" s="432">
        <f t="shared" si="456"/>
        <v>0</v>
      </c>
      <c r="DU230" s="432">
        <f t="shared" si="457"/>
        <v>0</v>
      </c>
      <c r="DV230" s="463">
        <f t="shared" si="458"/>
        <v>0</v>
      </c>
      <c r="DW230" s="462">
        <f>'PTRM input'!Q324</f>
        <v>0</v>
      </c>
      <c r="DX230" s="432">
        <f t="shared" si="459"/>
        <v>0</v>
      </c>
      <c r="DY230" s="432">
        <f t="shared" si="460"/>
        <v>0</v>
      </c>
      <c r="DZ230" s="432">
        <f t="shared" si="461"/>
        <v>0</v>
      </c>
      <c r="EA230" s="432">
        <f t="shared" si="462"/>
        <v>0</v>
      </c>
      <c r="EB230" s="463">
        <f t="shared" si="463"/>
        <v>0</v>
      </c>
      <c r="EC230" s="462">
        <f t="shared" si="464"/>
        <v>0</v>
      </c>
      <c r="ED230" s="432">
        <f t="shared" si="465"/>
        <v>0</v>
      </c>
      <c r="EE230" s="432">
        <f t="shared" si="466"/>
        <v>0</v>
      </c>
      <c r="EF230" s="432">
        <f t="shared" si="467"/>
        <v>0</v>
      </c>
      <c r="EG230" s="463">
        <f t="shared" si="468"/>
        <v>0</v>
      </c>
      <c r="EH230" s="462">
        <f>'PTRM input'!R324</f>
        <v>0</v>
      </c>
      <c r="EI230" s="432">
        <f t="shared" si="469"/>
        <v>0</v>
      </c>
      <c r="EJ230" s="432">
        <f t="shared" si="470"/>
        <v>0</v>
      </c>
      <c r="EK230" s="432">
        <f t="shared" si="471"/>
        <v>0</v>
      </c>
      <c r="EL230" s="432">
        <f t="shared" si="472"/>
        <v>0</v>
      </c>
      <c r="EM230" s="463">
        <f t="shared" si="473"/>
        <v>0</v>
      </c>
      <c r="EN230" s="462">
        <f t="shared" si="474"/>
        <v>0</v>
      </c>
      <c r="EO230" s="432">
        <f t="shared" si="475"/>
        <v>0</v>
      </c>
      <c r="EP230" s="432">
        <f t="shared" si="476"/>
        <v>0</v>
      </c>
      <c r="EQ230" s="432">
        <f t="shared" si="477"/>
        <v>0</v>
      </c>
      <c r="ER230" s="463">
        <f t="shared" si="478"/>
        <v>0</v>
      </c>
      <c r="ES230" s="462">
        <f>'PTRM input'!S324</f>
        <v>0</v>
      </c>
      <c r="ET230" s="432">
        <f t="shared" si="479"/>
        <v>0</v>
      </c>
      <c r="EU230" s="432">
        <f t="shared" si="480"/>
        <v>0</v>
      </c>
      <c r="EV230" s="432">
        <f t="shared" si="481"/>
        <v>0</v>
      </c>
      <c r="EW230" s="432">
        <f t="shared" si="482"/>
        <v>0</v>
      </c>
      <c r="EX230" s="463">
        <f t="shared" si="483"/>
        <v>0</v>
      </c>
      <c r="EY230" s="462">
        <f t="shared" si="484"/>
        <v>0</v>
      </c>
      <c r="EZ230" s="432">
        <f t="shared" si="485"/>
        <v>0</v>
      </c>
      <c r="FA230" s="432">
        <f t="shared" si="486"/>
        <v>0</v>
      </c>
      <c r="FB230" s="432">
        <f t="shared" si="487"/>
        <v>0</v>
      </c>
      <c r="FC230" s="463">
        <f t="shared" si="488"/>
        <v>0</v>
      </c>
      <c r="FD230" s="462">
        <f>'PTRM input'!T324</f>
        <v>0</v>
      </c>
      <c r="FE230" s="432">
        <f t="shared" si="489"/>
        <v>0</v>
      </c>
      <c r="FF230" s="432">
        <f t="shared" si="490"/>
        <v>0</v>
      </c>
      <c r="FG230" s="432">
        <f t="shared" si="491"/>
        <v>0</v>
      </c>
      <c r="FH230" s="432">
        <f t="shared" si="492"/>
        <v>0</v>
      </c>
      <c r="FI230" s="463">
        <f t="shared" si="493"/>
        <v>0</v>
      </c>
      <c r="FJ230" s="462">
        <f t="shared" si="494"/>
        <v>0</v>
      </c>
      <c r="FK230" s="432">
        <f t="shared" si="495"/>
        <v>0</v>
      </c>
      <c r="FL230" s="432">
        <f t="shared" si="496"/>
        <v>0</v>
      </c>
      <c r="FM230" s="432">
        <f t="shared" si="497"/>
        <v>0</v>
      </c>
      <c r="FN230" s="463">
        <f t="shared" si="498"/>
        <v>0</v>
      </c>
      <c r="FO230" s="462">
        <f>'PTRM input'!U324</f>
        <v>0</v>
      </c>
      <c r="FP230" s="432">
        <f t="shared" si="499"/>
        <v>0</v>
      </c>
      <c r="FQ230" s="432">
        <f t="shared" si="500"/>
        <v>0</v>
      </c>
      <c r="FR230" s="432">
        <f t="shared" si="501"/>
        <v>0</v>
      </c>
      <c r="FS230" s="432">
        <f t="shared" si="502"/>
        <v>0</v>
      </c>
      <c r="FT230" s="463">
        <f t="shared" si="503"/>
        <v>0</v>
      </c>
      <c r="FU230" s="462">
        <f t="shared" si="504"/>
        <v>0</v>
      </c>
      <c r="FV230" s="432">
        <f t="shared" si="505"/>
        <v>0</v>
      </c>
      <c r="FW230" s="432">
        <f t="shared" si="506"/>
        <v>0</v>
      </c>
      <c r="FX230" s="432">
        <f t="shared" si="507"/>
        <v>0</v>
      </c>
      <c r="FY230" s="463">
        <f t="shared" si="508"/>
        <v>0</v>
      </c>
      <c r="FZ230" s="462">
        <f>'PTRM input'!V324</f>
        <v>0</v>
      </c>
      <c r="GA230" s="432">
        <f t="shared" si="509"/>
        <v>0</v>
      </c>
      <c r="GB230" s="432">
        <f t="shared" si="510"/>
        <v>0</v>
      </c>
      <c r="GC230" s="432">
        <f t="shared" si="511"/>
        <v>0</v>
      </c>
      <c r="GD230" s="432">
        <f t="shared" si="512"/>
        <v>0</v>
      </c>
      <c r="GE230" s="463">
        <f t="shared" si="513"/>
        <v>0</v>
      </c>
      <c r="GF230" s="462">
        <f t="shared" si="514"/>
        <v>0</v>
      </c>
      <c r="GG230" s="432">
        <f t="shared" si="515"/>
        <v>0</v>
      </c>
      <c r="GH230" s="432">
        <f t="shared" si="516"/>
        <v>0</v>
      </c>
      <c r="GI230" s="432">
        <f t="shared" si="517"/>
        <v>0</v>
      </c>
      <c r="GJ230" s="463">
        <f t="shared" si="518"/>
        <v>0</v>
      </c>
    </row>
    <row r="231" spans="1:192" s="4" customFormat="1" outlineLevel="1">
      <c r="A231" s="764"/>
      <c r="B231" s="764"/>
      <c r="C231" s="764"/>
      <c r="D231" s="764"/>
      <c r="E231" s="748" t="str">
        <f t="shared" si="347"/>
        <v>New Tariff 5</v>
      </c>
      <c r="F231" s="462">
        <f>'PTRM input'!F325</f>
        <v>0</v>
      </c>
      <c r="G231" s="432">
        <f t="shared" si="349"/>
        <v>0</v>
      </c>
      <c r="H231" s="432">
        <f t="shared" si="350"/>
        <v>0</v>
      </c>
      <c r="I231" s="432">
        <f t="shared" si="351"/>
        <v>0</v>
      </c>
      <c r="J231" s="432">
        <f t="shared" si="352"/>
        <v>0</v>
      </c>
      <c r="K231" s="463">
        <f t="shared" si="353"/>
        <v>0</v>
      </c>
      <c r="L231" s="462">
        <f t="shared" si="354"/>
        <v>0</v>
      </c>
      <c r="M231" s="432">
        <f t="shared" si="355"/>
        <v>0</v>
      </c>
      <c r="N231" s="432">
        <f t="shared" si="356"/>
        <v>0</v>
      </c>
      <c r="O231" s="432">
        <f t="shared" si="357"/>
        <v>0</v>
      </c>
      <c r="P231" s="463">
        <f t="shared" si="358"/>
        <v>0</v>
      </c>
      <c r="Q231" s="462">
        <f>'PTRM input'!G325</f>
        <v>0</v>
      </c>
      <c r="R231" s="432">
        <f t="shared" si="359"/>
        <v>0</v>
      </c>
      <c r="S231" s="432">
        <f t="shared" si="360"/>
        <v>0</v>
      </c>
      <c r="T231" s="432">
        <f t="shared" si="361"/>
        <v>0</v>
      </c>
      <c r="U231" s="432">
        <f t="shared" si="362"/>
        <v>0</v>
      </c>
      <c r="V231" s="463">
        <f t="shared" si="363"/>
        <v>0</v>
      </c>
      <c r="W231" s="462">
        <f t="shared" si="364"/>
        <v>0</v>
      </c>
      <c r="X231" s="432">
        <f t="shared" si="365"/>
        <v>0</v>
      </c>
      <c r="Y231" s="432">
        <f t="shared" si="366"/>
        <v>0</v>
      </c>
      <c r="Z231" s="432">
        <f t="shared" si="367"/>
        <v>0</v>
      </c>
      <c r="AA231" s="463">
        <f t="shared" si="368"/>
        <v>0</v>
      </c>
      <c r="AB231" s="462">
        <f>'PTRM input'!H325</f>
        <v>0</v>
      </c>
      <c r="AC231" s="432">
        <f t="shared" si="369"/>
        <v>0</v>
      </c>
      <c r="AD231" s="432">
        <f t="shared" si="370"/>
        <v>0</v>
      </c>
      <c r="AE231" s="432">
        <f t="shared" si="371"/>
        <v>0</v>
      </c>
      <c r="AF231" s="432">
        <f t="shared" si="372"/>
        <v>0</v>
      </c>
      <c r="AG231" s="463">
        <f t="shared" si="373"/>
        <v>0</v>
      </c>
      <c r="AH231" s="462">
        <f t="shared" si="374"/>
        <v>0</v>
      </c>
      <c r="AI231" s="432">
        <f t="shared" si="375"/>
        <v>0</v>
      </c>
      <c r="AJ231" s="432">
        <f t="shared" si="376"/>
        <v>0</v>
      </c>
      <c r="AK231" s="432">
        <f t="shared" si="377"/>
        <v>0</v>
      </c>
      <c r="AL231" s="463">
        <f t="shared" si="378"/>
        <v>0</v>
      </c>
      <c r="AM231" s="462">
        <f>'PTRM input'!I325</f>
        <v>0</v>
      </c>
      <c r="AN231" s="432">
        <f t="shared" si="379"/>
        <v>0</v>
      </c>
      <c r="AO231" s="432">
        <f t="shared" si="380"/>
        <v>0</v>
      </c>
      <c r="AP231" s="432">
        <f t="shared" si="381"/>
        <v>0</v>
      </c>
      <c r="AQ231" s="432">
        <f t="shared" si="382"/>
        <v>0</v>
      </c>
      <c r="AR231" s="463">
        <f t="shared" si="383"/>
        <v>0</v>
      </c>
      <c r="AS231" s="462">
        <f t="shared" si="384"/>
        <v>0</v>
      </c>
      <c r="AT231" s="432">
        <f t="shared" si="385"/>
        <v>0</v>
      </c>
      <c r="AU231" s="432">
        <f t="shared" si="386"/>
        <v>0</v>
      </c>
      <c r="AV231" s="432">
        <f t="shared" si="387"/>
        <v>0</v>
      </c>
      <c r="AW231" s="463">
        <f t="shared" si="388"/>
        <v>0</v>
      </c>
      <c r="AX231" s="462">
        <f>'PTRM input'!J325</f>
        <v>0</v>
      </c>
      <c r="AY231" s="432">
        <f t="shared" si="389"/>
        <v>0</v>
      </c>
      <c r="AZ231" s="432">
        <f t="shared" si="390"/>
        <v>0</v>
      </c>
      <c r="BA231" s="432">
        <f t="shared" si="391"/>
        <v>0</v>
      </c>
      <c r="BB231" s="432">
        <f t="shared" si="392"/>
        <v>0</v>
      </c>
      <c r="BC231" s="463">
        <f t="shared" si="393"/>
        <v>0</v>
      </c>
      <c r="BD231" s="462">
        <f t="shared" si="394"/>
        <v>0</v>
      </c>
      <c r="BE231" s="432">
        <f t="shared" si="395"/>
        <v>0</v>
      </c>
      <c r="BF231" s="432">
        <f t="shared" si="396"/>
        <v>0</v>
      </c>
      <c r="BG231" s="432">
        <f t="shared" si="397"/>
        <v>0</v>
      </c>
      <c r="BH231" s="463">
        <f t="shared" si="398"/>
        <v>0</v>
      </c>
      <c r="BI231" s="462">
        <f>'PTRM input'!K325</f>
        <v>0</v>
      </c>
      <c r="BJ231" s="432">
        <f t="shared" si="399"/>
        <v>0</v>
      </c>
      <c r="BK231" s="432">
        <f t="shared" si="400"/>
        <v>0</v>
      </c>
      <c r="BL231" s="432">
        <f t="shared" si="401"/>
        <v>0</v>
      </c>
      <c r="BM231" s="432">
        <f t="shared" si="402"/>
        <v>0</v>
      </c>
      <c r="BN231" s="463">
        <f t="shared" si="403"/>
        <v>0</v>
      </c>
      <c r="BO231" s="462">
        <f t="shared" si="404"/>
        <v>0</v>
      </c>
      <c r="BP231" s="432">
        <f t="shared" si="405"/>
        <v>0</v>
      </c>
      <c r="BQ231" s="432">
        <f t="shared" si="406"/>
        <v>0</v>
      </c>
      <c r="BR231" s="432">
        <f t="shared" si="407"/>
        <v>0</v>
      </c>
      <c r="BS231" s="463">
        <f t="shared" si="408"/>
        <v>0</v>
      </c>
      <c r="BT231" s="462">
        <f>'PTRM input'!L325</f>
        <v>0</v>
      </c>
      <c r="BU231" s="432">
        <f t="shared" si="409"/>
        <v>0</v>
      </c>
      <c r="BV231" s="432">
        <f t="shared" si="410"/>
        <v>0</v>
      </c>
      <c r="BW231" s="432">
        <f t="shared" si="411"/>
        <v>0</v>
      </c>
      <c r="BX231" s="432">
        <f t="shared" si="412"/>
        <v>0</v>
      </c>
      <c r="BY231" s="463">
        <f t="shared" si="413"/>
        <v>0</v>
      </c>
      <c r="BZ231" s="462">
        <f t="shared" si="414"/>
        <v>0</v>
      </c>
      <c r="CA231" s="432">
        <f t="shared" si="415"/>
        <v>0</v>
      </c>
      <c r="CB231" s="432">
        <f t="shared" si="416"/>
        <v>0</v>
      </c>
      <c r="CC231" s="432">
        <f t="shared" si="417"/>
        <v>0</v>
      </c>
      <c r="CD231" s="463">
        <f t="shared" si="418"/>
        <v>0</v>
      </c>
      <c r="CE231" s="462">
        <f>'PTRM input'!M325</f>
        <v>0</v>
      </c>
      <c r="CF231" s="432">
        <f t="shared" si="419"/>
        <v>0</v>
      </c>
      <c r="CG231" s="432">
        <f t="shared" si="420"/>
        <v>0</v>
      </c>
      <c r="CH231" s="432">
        <f t="shared" si="421"/>
        <v>0</v>
      </c>
      <c r="CI231" s="432">
        <f t="shared" si="422"/>
        <v>0</v>
      </c>
      <c r="CJ231" s="463">
        <f t="shared" si="423"/>
        <v>0</v>
      </c>
      <c r="CK231" s="462">
        <f t="shared" si="424"/>
        <v>0</v>
      </c>
      <c r="CL231" s="432">
        <f t="shared" si="425"/>
        <v>0</v>
      </c>
      <c r="CM231" s="432">
        <f t="shared" si="426"/>
        <v>0</v>
      </c>
      <c r="CN231" s="432">
        <f t="shared" si="427"/>
        <v>0</v>
      </c>
      <c r="CO231" s="463">
        <f t="shared" si="428"/>
        <v>0</v>
      </c>
      <c r="CP231" s="462">
        <f>'PTRM input'!N325</f>
        <v>0</v>
      </c>
      <c r="CQ231" s="432">
        <f t="shared" si="429"/>
        <v>0</v>
      </c>
      <c r="CR231" s="432">
        <f t="shared" si="430"/>
        <v>0</v>
      </c>
      <c r="CS231" s="432">
        <f t="shared" si="431"/>
        <v>0</v>
      </c>
      <c r="CT231" s="432">
        <f t="shared" si="432"/>
        <v>0</v>
      </c>
      <c r="CU231" s="463">
        <f t="shared" si="433"/>
        <v>0</v>
      </c>
      <c r="CV231" s="462">
        <f t="shared" si="434"/>
        <v>0</v>
      </c>
      <c r="CW231" s="432">
        <f t="shared" si="435"/>
        <v>0</v>
      </c>
      <c r="CX231" s="432">
        <f t="shared" si="436"/>
        <v>0</v>
      </c>
      <c r="CY231" s="432">
        <f t="shared" si="437"/>
        <v>0</v>
      </c>
      <c r="CZ231" s="463">
        <f t="shared" si="438"/>
        <v>0</v>
      </c>
      <c r="DA231" s="462">
        <f>'PTRM input'!O325</f>
        <v>0</v>
      </c>
      <c r="DB231" s="432">
        <f t="shared" si="439"/>
        <v>0</v>
      </c>
      <c r="DC231" s="432">
        <f t="shared" si="440"/>
        <v>0</v>
      </c>
      <c r="DD231" s="432">
        <f t="shared" si="441"/>
        <v>0</v>
      </c>
      <c r="DE231" s="432">
        <f t="shared" si="442"/>
        <v>0</v>
      </c>
      <c r="DF231" s="463">
        <f t="shared" si="443"/>
        <v>0</v>
      </c>
      <c r="DG231" s="462">
        <f t="shared" si="444"/>
        <v>0</v>
      </c>
      <c r="DH231" s="432">
        <f t="shared" si="445"/>
        <v>0</v>
      </c>
      <c r="DI231" s="432">
        <f t="shared" si="446"/>
        <v>0</v>
      </c>
      <c r="DJ231" s="432">
        <f t="shared" si="447"/>
        <v>0</v>
      </c>
      <c r="DK231" s="463">
        <f t="shared" si="448"/>
        <v>0</v>
      </c>
      <c r="DL231" s="462">
        <f>'PTRM input'!P325</f>
        <v>0</v>
      </c>
      <c r="DM231" s="432">
        <f t="shared" si="449"/>
        <v>0</v>
      </c>
      <c r="DN231" s="432">
        <f t="shared" si="450"/>
        <v>0</v>
      </c>
      <c r="DO231" s="432">
        <f t="shared" si="451"/>
        <v>0</v>
      </c>
      <c r="DP231" s="432">
        <f t="shared" si="452"/>
        <v>0</v>
      </c>
      <c r="DQ231" s="463">
        <f t="shared" si="453"/>
        <v>0</v>
      </c>
      <c r="DR231" s="462">
        <f t="shared" si="454"/>
        <v>0</v>
      </c>
      <c r="DS231" s="432">
        <f t="shared" si="455"/>
        <v>0</v>
      </c>
      <c r="DT231" s="432">
        <f t="shared" si="456"/>
        <v>0</v>
      </c>
      <c r="DU231" s="432">
        <f t="shared" si="457"/>
        <v>0</v>
      </c>
      <c r="DV231" s="463">
        <f t="shared" si="458"/>
        <v>0</v>
      </c>
      <c r="DW231" s="462">
        <f>'PTRM input'!Q325</f>
        <v>0</v>
      </c>
      <c r="DX231" s="432">
        <f t="shared" si="459"/>
        <v>0</v>
      </c>
      <c r="DY231" s="432">
        <f t="shared" si="460"/>
        <v>0</v>
      </c>
      <c r="DZ231" s="432">
        <f t="shared" si="461"/>
        <v>0</v>
      </c>
      <c r="EA231" s="432">
        <f t="shared" si="462"/>
        <v>0</v>
      </c>
      <c r="EB231" s="463">
        <f t="shared" si="463"/>
        <v>0</v>
      </c>
      <c r="EC231" s="462">
        <f t="shared" si="464"/>
        <v>0</v>
      </c>
      <c r="ED231" s="432">
        <f t="shared" si="465"/>
        <v>0</v>
      </c>
      <c r="EE231" s="432">
        <f t="shared" si="466"/>
        <v>0</v>
      </c>
      <c r="EF231" s="432">
        <f t="shared" si="467"/>
        <v>0</v>
      </c>
      <c r="EG231" s="463">
        <f t="shared" si="468"/>
        <v>0</v>
      </c>
      <c r="EH231" s="462">
        <f>'PTRM input'!R325</f>
        <v>0</v>
      </c>
      <c r="EI231" s="432">
        <f t="shared" si="469"/>
        <v>0</v>
      </c>
      <c r="EJ231" s="432">
        <f t="shared" si="470"/>
        <v>0</v>
      </c>
      <c r="EK231" s="432">
        <f t="shared" si="471"/>
        <v>0</v>
      </c>
      <c r="EL231" s="432">
        <f t="shared" si="472"/>
        <v>0</v>
      </c>
      <c r="EM231" s="463">
        <f t="shared" si="473"/>
        <v>0</v>
      </c>
      <c r="EN231" s="462">
        <f t="shared" si="474"/>
        <v>0</v>
      </c>
      <c r="EO231" s="432">
        <f t="shared" si="475"/>
        <v>0</v>
      </c>
      <c r="EP231" s="432">
        <f t="shared" si="476"/>
        <v>0</v>
      </c>
      <c r="EQ231" s="432">
        <f t="shared" si="477"/>
        <v>0</v>
      </c>
      <c r="ER231" s="463">
        <f t="shared" si="478"/>
        <v>0</v>
      </c>
      <c r="ES231" s="462">
        <f>'PTRM input'!S325</f>
        <v>0</v>
      </c>
      <c r="ET231" s="432">
        <f t="shared" si="479"/>
        <v>0</v>
      </c>
      <c r="EU231" s="432">
        <f t="shared" si="480"/>
        <v>0</v>
      </c>
      <c r="EV231" s="432">
        <f t="shared" si="481"/>
        <v>0</v>
      </c>
      <c r="EW231" s="432">
        <f t="shared" si="482"/>
        <v>0</v>
      </c>
      <c r="EX231" s="463">
        <f t="shared" si="483"/>
        <v>0</v>
      </c>
      <c r="EY231" s="462">
        <f t="shared" si="484"/>
        <v>0</v>
      </c>
      <c r="EZ231" s="432">
        <f t="shared" si="485"/>
        <v>0</v>
      </c>
      <c r="FA231" s="432">
        <f t="shared" si="486"/>
        <v>0</v>
      </c>
      <c r="FB231" s="432">
        <f t="shared" si="487"/>
        <v>0</v>
      </c>
      <c r="FC231" s="463">
        <f t="shared" si="488"/>
        <v>0</v>
      </c>
      <c r="FD231" s="462">
        <f>'PTRM input'!T325</f>
        <v>0</v>
      </c>
      <c r="FE231" s="432">
        <f t="shared" si="489"/>
        <v>0</v>
      </c>
      <c r="FF231" s="432">
        <f t="shared" si="490"/>
        <v>0</v>
      </c>
      <c r="FG231" s="432">
        <f t="shared" si="491"/>
        <v>0</v>
      </c>
      <c r="FH231" s="432">
        <f t="shared" si="492"/>
        <v>0</v>
      </c>
      <c r="FI231" s="463">
        <f t="shared" si="493"/>
        <v>0</v>
      </c>
      <c r="FJ231" s="462">
        <f t="shared" si="494"/>
        <v>0</v>
      </c>
      <c r="FK231" s="432">
        <f t="shared" si="495"/>
        <v>0</v>
      </c>
      <c r="FL231" s="432">
        <f t="shared" si="496"/>
        <v>0</v>
      </c>
      <c r="FM231" s="432">
        <f t="shared" si="497"/>
        <v>0</v>
      </c>
      <c r="FN231" s="463">
        <f t="shared" si="498"/>
        <v>0</v>
      </c>
      <c r="FO231" s="462">
        <f>'PTRM input'!U325</f>
        <v>0</v>
      </c>
      <c r="FP231" s="432">
        <f t="shared" si="499"/>
        <v>0</v>
      </c>
      <c r="FQ231" s="432">
        <f t="shared" si="500"/>
        <v>0</v>
      </c>
      <c r="FR231" s="432">
        <f t="shared" si="501"/>
        <v>0</v>
      </c>
      <c r="FS231" s="432">
        <f t="shared" si="502"/>
        <v>0</v>
      </c>
      <c r="FT231" s="463">
        <f t="shared" si="503"/>
        <v>0</v>
      </c>
      <c r="FU231" s="462">
        <f t="shared" si="504"/>
        <v>0</v>
      </c>
      <c r="FV231" s="432">
        <f t="shared" si="505"/>
        <v>0</v>
      </c>
      <c r="FW231" s="432">
        <f t="shared" si="506"/>
        <v>0</v>
      </c>
      <c r="FX231" s="432">
        <f t="shared" si="507"/>
        <v>0</v>
      </c>
      <c r="FY231" s="463">
        <f t="shared" si="508"/>
        <v>0</v>
      </c>
      <c r="FZ231" s="462">
        <f>'PTRM input'!V325</f>
        <v>0</v>
      </c>
      <c r="GA231" s="432">
        <f t="shared" si="509"/>
        <v>0</v>
      </c>
      <c r="GB231" s="432">
        <f t="shared" si="510"/>
        <v>0</v>
      </c>
      <c r="GC231" s="432">
        <f t="shared" si="511"/>
        <v>0</v>
      </c>
      <c r="GD231" s="432">
        <f t="shared" si="512"/>
        <v>0</v>
      </c>
      <c r="GE231" s="463">
        <f t="shared" si="513"/>
        <v>0</v>
      </c>
      <c r="GF231" s="462">
        <f t="shared" si="514"/>
        <v>0</v>
      </c>
      <c r="GG231" s="432">
        <f t="shared" si="515"/>
        <v>0</v>
      </c>
      <c r="GH231" s="432">
        <f t="shared" si="516"/>
        <v>0</v>
      </c>
      <c r="GI231" s="432">
        <f t="shared" si="517"/>
        <v>0</v>
      </c>
      <c r="GJ231" s="463">
        <f t="shared" si="518"/>
        <v>0</v>
      </c>
    </row>
    <row r="232" spans="1:192" s="4" customFormat="1" outlineLevel="1">
      <c r="A232" s="764"/>
      <c r="B232" s="764"/>
      <c r="C232" s="764"/>
      <c r="D232" s="764"/>
      <c r="E232" s="748" t="str">
        <f t="shared" si="347"/>
        <v>New Tariff 6</v>
      </c>
      <c r="F232" s="462">
        <f>'PTRM input'!F326</f>
        <v>0</v>
      </c>
      <c r="G232" s="432">
        <f t="shared" si="349"/>
        <v>0</v>
      </c>
      <c r="H232" s="432">
        <f t="shared" si="350"/>
        <v>0</v>
      </c>
      <c r="I232" s="432">
        <f t="shared" si="351"/>
        <v>0</v>
      </c>
      <c r="J232" s="432">
        <f t="shared" si="352"/>
        <v>0</v>
      </c>
      <c r="K232" s="463">
        <f t="shared" si="353"/>
        <v>0</v>
      </c>
      <c r="L232" s="462">
        <f t="shared" si="354"/>
        <v>0</v>
      </c>
      <c r="M232" s="432">
        <f t="shared" si="355"/>
        <v>0</v>
      </c>
      <c r="N232" s="432">
        <f t="shared" si="356"/>
        <v>0</v>
      </c>
      <c r="O232" s="432">
        <f t="shared" si="357"/>
        <v>0</v>
      </c>
      <c r="P232" s="463">
        <f t="shared" si="358"/>
        <v>0</v>
      </c>
      <c r="Q232" s="462">
        <f>'PTRM input'!G326</f>
        <v>0</v>
      </c>
      <c r="R232" s="432">
        <f t="shared" si="359"/>
        <v>0</v>
      </c>
      <c r="S232" s="432">
        <f t="shared" si="360"/>
        <v>0</v>
      </c>
      <c r="T232" s="432">
        <f t="shared" si="361"/>
        <v>0</v>
      </c>
      <c r="U232" s="432">
        <f t="shared" si="362"/>
        <v>0</v>
      </c>
      <c r="V232" s="463">
        <f t="shared" si="363"/>
        <v>0</v>
      </c>
      <c r="W232" s="462">
        <f t="shared" si="364"/>
        <v>0</v>
      </c>
      <c r="X232" s="432">
        <f t="shared" si="365"/>
        <v>0</v>
      </c>
      <c r="Y232" s="432">
        <f t="shared" si="366"/>
        <v>0</v>
      </c>
      <c r="Z232" s="432">
        <f t="shared" si="367"/>
        <v>0</v>
      </c>
      <c r="AA232" s="463">
        <f t="shared" si="368"/>
        <v>0</v>
      </c>
      <c r="AB232" s="462">
        <f>'PTRM input'!H326</f>
        <v>0</v>
      </c>
      <c r="AC232" s="432">
        <f t="shared" si="369"/>
        <v>0</v>
      </c>
      <c r="AD232" s="432">
        <f t="shared" si="370"/>
        <v>0</v>
      </c>
      <c r="AE232" s="432">
        <f t="shared" si="371"/>
        <v>0</v>
      </c>
      <c r="AF232" s="432">
        <f t="shared" si="372"/>
        <v>0</v>
      </c>
      <c r="AG232" s="463">
        <f t="shared" si="373"/>
        <v>0</v>
      </c>
      <c r="AH232" s="462">
        <f t="shared" si="374"/>
        <v>0</v>
      </c>
      <c r="AI232" s="432">
        <f t="shared" si="375"/>
        <v>0</v>
      </c>
      <c r="AJ232" s="432">
        <f t="shared" si="376"/>
        <v>0</v>
      </c>
      <c r="AK232" s="432">
        <f t="shared" si="377"/>
        <v>0</v>
      </c>
      <c r="AL232" s="463">
        <f t="shared" si="378"/>
        <v>0</v>
      </c>
      <c r="AM232" s="462">
        <f>'PTRM input'!I326</f>
        <v>0</v>
      </c>
      <c r="AN232" s="432">
        <f t="shared" si="379"/>
        <v>0</v>
      </c>
      <c r="AO232" s="432">
        <f t="shared" si="380"/>
        <v>0</v>
      </c>
      <c r="AP232" s="432">
        <f t="shared" si="381"/>
        <v>0</v>
      </c>
      <c r="AQ232" s="432">
        <f t="shared" si="382"/>
        <v>0</v>
      </c>
      <c r="AR232" s="463">
        <f t="shared" si="383"/>
        <v>0</v>
      </c>
      <c r="AS232" s="462">
        <f t="shared" si="384"/>
        <v>0</v>
      </c>
      <c r="AT232" s="432">
        <f t="shared" si="385"/>
        <v>0</v>
      </c>
      <c r="AU232" s="432">
        <f t="shared" si="386"/>
        <v>0</v>
      </c>
      <c r="AV232" s="432">
        <f t="shared" si="387"/>
        <v>0</v>
      </c>
      <c r="AW232" s="463">
        <f t="shared" si="388"/>
        <v>0</v>
      </c>
      <c r="AX232" s="462">
        <f>'PTRM input'!J326</f>
        <v>0</v>
      </c>
      <c r="AY232" s="432">
        <f t="shared" si="389"/>
        <v>0</v>
      </c>
      <c r="AZ232" s="432">
        <f t="shared" si="390"/>
        <v>0</v>
      </c>
      <c r="BA232" s="432">
        <f t="shared" si="391"/>
        <v>0</v>
      </c>
      <c r="BB232" s="432">
        <f t="shared" si="392"/>
        <v>0</v>
      </c>
      <c r="BC232" s="463">
        <f t="shared" si="393"/>
        <v>0</v>
      </c>
      <c r="BD232" s="462">
        <f t="shared" si="394"/>
        <v>0</v>
      </c>
      <c r="BE232" s="432">
        <f t="shared" si="395"/>
        <v>0</v>
      </c>
      <c r="BF232" s="432">
        <f t="shared" si="396"/>
        <v>0</v>
      </c>
      <c r="BG232" s="432">
        <f t="shared" si="397"/>
        <v>0</v>
      </c>
      <c r="BH232" s="463">
        <f t="shared" si="398"/>
        <v>0</v>
      </c>
      <c r="BI232" s="462">
        <f>'PTRM input'!K326</f>
        <v>0</v>
      </c>
      <c r="BJ232" s="432">
        <f t="shared" si="399"/>
        <v>0</v>
      </c>
      <c r="BK232" s="432">
        <f t="shared" si="400"/>
        <v>0</v>
      </c>
      <c r="BL232" s="432">
        <f t="shared" si="401"/>
        <v>0</v>
      </c>
      <c r="BM232" s="432">
        <f t="shared" si="402"/>
        <v>0</v>
      </c>
      <c r="BN232" s="463">
        <f t="shared" si="403"/>
        <v>0</v>
      </c>
      <c r="BO232" s="462">
        <f t="shared" si="404"/>
        <v>0</v>
      </c>
      <c r="BP232" s="432">
        <f t="shared" si="405"/>
        <v>0</v>
      </c>
      <c r="BQ232" s="432">
        <f t="shared" si="406"/>
        <v>0</v>
      </c>
      <c r="BR232" s="432">
        <f t="shared" si="407"/>
        <v>0</v>
      </c>
      <c r="BS232" s="463">
        <f t="shared" si="408"/>
        <v>0</v>
      </c>
      <c r="BT232" s="462">
        <f>'PTRM input'!L326</f>
        <v>0</v>
      </c>
      <c r="BU232" s="432">
        <f t="shared" si="409"/>
        <v>0</v>
      </c>
      <c r="BV232" s="432">
        <f t="shared" si="410"/>
        <v>0</v>
      </c>
      <c r="BW232" s="432">
        <f t="shared" si="411"/>
        <v>0</v>
      </c>
      <c r="BX232" s="432">
        <f t="shared" si="412"/>
        <v>0</v>
      </c>
      <c r="BY232" s="463">
        <f t="shared" si="413"/>
        <v>0</v>
      </c>
      <c r="BZ232" s="462">
        <f t="shared" si="414"/>
        <v>0</v>
      </c>
      <c r="CA232" s="432">
        <f t="shared" si="415"/>
        <v>0</v>
      </c>
      <c r="CB232" s="432">
        <f t="shared" si="416"/>
        <v>0</v>
      </c>
      <c r="CC232" s="432">
        <f t="shared" si="417"/>
        <v>0</v>
      </c>
      <c r="CD232" s="463">
        <f t="shared" si="418"/>
        <v>0</v>
      </c>
      <c r="CE232" s="462">
        <f>'PTRM input'!M326</f>
        <v>0</v>
      </c>
      <c r="CF232" s="432">
        <f t="shared" si="419"/>
        <v>0</v>
      </c>
      <c r="CG232" s="432">
        <f t="shared" si="420"/>
        <v>0</v>
      </c>
      <c r="CH232" s="432">
        <f t="shared" si="421"/>
        <v>0</v>
      </c>
      <c r="CI232" s="432">
        <f t="shared" si="422"/>
        <v>0</v>
      </c>
      <c r="CJ232" s="463">
        <f t="shared" si="423"/>
        <v>0</v>
      </c>
      <c r="CK232" s="462">
        <f t="shared" si="424"/>
        <v>0</v>
      </c>
      <c r="CL232" s="432">
        <f t="shared" si="425"/>
        <v>0</v>
      </c>
      <c r="CM232" s="432">
        <f t="shared" si="426"/>
        <v>0</v>
      </c>
      <c r="CN232" s="432">
        <f t="shared" si="427"/>
        <v>0</v>
      </c>
      <c r="CO232" s="463">
        <f t="shared" si="428"/>
        <v>0</v>
      </c>
      <c r="CP232" s="462">
        <f>'PTRM input'!N326</f>
        <v>0</v>
      </c>
      <c r="CQ232" s="432">
        <f t="shared" si="429"/>
        <v>0</v>
      </c>
      <c r="CR232" s="432">
        <f t="shared" si="430"/>
        <v>0</v>
      </c>
      <c r="CS232" s="432">
        <f t="shared" si="431"/>
        <v>0</v>
      </c>
      <c r="CT232" s="432">
        <f t="shared" si="432"/>
        <v>0</v>
      </c>
      <c r="CU232" s="463">
        <f t="shared" si="433"/>
        <v>0</v>
      </c>
      <c r="CV232" s="462">
        <f t="shared" si="434"/>
        <v>0</v>
      </c>
      <c r="CW232" s="432">
        <f t="shared" si="435"/>
        <v>0</v>
      </c>
      <c r="CX232" s="432">
        <f t="shared" si="436"/>
        <v>0</v>
      </c>
      <c r="CY232" s="432">
        <f t="shared" si="437"/>
        <v>0</v>
      </c>
      <c r="CZ232" s="463">
        <f t="shared" si="438"/>
        <v>0</v>
      </c>
      <c r="DA232" s="462">
        <f>'PTRM input'!O326</f>
        <v>0</v>
      </c>
      <c r="DB232" s="432">
        <f t="shared" si="439"/>
        <v>0</v>
      </c>
      <c r="DC232" s="432">
        <f t="shared" si="440"/>
        <v>0</v>
      </c>
      <c r="DD232" s="432">
        <f t="shared" si="441"/>
        <v>0</v>
      </c>
      <c r="DE232" s="432">
        <f t="shared" si="442"/>
        <v>0</v>
      </c>
      <c r="DF232" s="463">
        <f t="shared" si="443"/>
        <v>0</v>
      </c>
      <c r="DG232" s="462">
        <f t="shared" si="444"/>
        <v>0</v>
      </c>
      <c r="DH232" s="432">
        <f t="shared" si="445"/>
        <v>0</v>
      </c>
      <c r="DI232" s="432">
        <f t="shared" si="446"/>
        <v>0</v>
      </c>
      <c r="DJ232" s="432">
        <f t="shared" si="447"/>
        <v>0</v>
      </c>
      <c r="DK232" s="463">
        <f t="shared" si="448"/>
        <v>0</v>
      </c>
      <c r="DL232" s="462">
        <f>'PTRM input'!P326</f>
        <v>0</v>
      </c>
      <c r="DM232" s="432">
        <f t="shared" si="449"/>
        <v>0</v>
      </c>
      <c r="DN232" s="432">
        <f t="shared" si="450"/>
        <v>0</v>
      </c>
      <c r="DO232" s="432">
        <f t="shared" si="451"/>
        <v>0</v>
      </c>
      <c r="DP232" s="432">
        <f t="shared" si="452"/>
        <v>0</v>
      </c>
      <c r="DQ232" s="463">
        <f t="shared" si="453"/>
        <v>0</v>
      </c>
      <c r="DR232" s="462">
        <f t="shared" si="454"/>
        <v>0</v>
      </c>
      <c r="DS232" s="432">
        <f t="shared" si="455"/>
        <v>0</v>
      </c>
      <c r="DT232" s="432">
        <f t="shared" si="456"/>
        <v>0</v>
      </c>
      <c r="DU232" s="432">
        <f t="shared" si="457"/>
        <v>0</v>
      </c>
      <c r="DV232" s="463">
        <f t="shared" si="458"/>
        <v>0</v>
      </c>
      <c r="DW232" s="462">
        <f>'PTRM input'!Q326</f>
        <v>0</v>
      </c>
      <c r="DX232" s="432">
        <f t="shared" si="459"/>
        <v>0</v>
      </c>
      <c r="DY232" s="432">
        <f t="shared" si="460"/>
        <v>0</v>
      </c>
      <c r="DZ232" s="432">
        <f t="shared" si="461"/>
        <v>0</v>
      </c>
      <c r="EA232" s="432">
        <f t="shared" si="462"/>
        <v>0</v>
      </c>
      <c r="EB232" s="463">
        <f t="shared" si="463"/>
        <v>0</v>
      </c>
      <c r="EC232" s="462">
        <f t="shared" si="464"/>
        <v>0</v>
      </c>
      <c r="ED232" s="432">
        <f t="shared" si="465"/>
        <v>0</v>
      </c>
      <c r="EE232" s="432">
        <f t="shared" si="466"/>
        <v>0</v>
      </c>
      <c r="EF232" s="432">
        <f t="shared" si="467"/>
        <v>0</v>
      </c>
      <c r="EG232" s="463">
        <f t="shared" si="468"/>
        <v>0</v>
      </c>
      <c r="EH232" s="462">
        <f>'PTRM input'!R326</f>
        <v>0</v>
      </c>
      <c r="EI232" s="432">
        <f t="shared" si="469"/>
        <v>0</v>
      </c>
      <c r="EJ232" s="432">
        <f t="shared" si="470"/>
        <v>0</v>
      </c>
      <c r="EK232" s="432">
        <f t="shared" si="471"/>
        <v>0</v>
      </c>
      <c r="EL232" s="432">
        <f t="shared" si="472"/>
        <v>0</v>
      </c>
      <c r="EM232" s="463">
        <f t="shared" si="473"/>
        <v>0</v>
      </c>
      <c r="EN232" s="462">
        <f t="shared" si="474"/>
        <v>0</v>
      </c>
      <c r="EO232" s="432">
        <f t="shared" si="475"/>
        <v>0</v>
      </c>
      <c r="EP232" s="432">
        <f t="shared" si="476"/>
        <v>0</v>
      </c>
      <c r="EQ232" s="432">
        <f t="shared" si="477"/>
        <v>0</v>
      </c>
      <c r="ER232" s="463">
        <f t="shared" si="478"/>
        <v>0</v>
      </c>
      <c r="ES232" s="462">
        <f>'PTRM input'!S326</f>
        <v>0</v>
      </c>
      <c r="ET232" s="432">
        <f t="shared" si="479"/>
        <v>0</v>
      </c>
      <c r="EU232" s="432">
        <f t="shared" si="480"/>
        <v>0</v>
      </c>
      <c r="EV232" s="432">
        <f t="shared" si="481"/>
        <v>0</v>
      </c>
      <c r="EW232" s="432">
        <f t="shared" si="482"/>
        <v>0</v>
      </c>
      <c r="EX232" s="463">
        <f t="shared" si="483"/>
        <v>0</v>
      </c>
      <c r="EY232" s="462">
        <f t="shared" si="484"/>
        <v>0</v>
      </c>
      <c r="EZ232" s="432">
        <f t="shared" si="485"/>
        <v>0</v>
      </c>
      <c r="FA232" s="432">
        <f t="shared" si="486"/>
        <v>0</v>
      </c>
      <c r="FB232" s="432">
        <f t="shared" si="487"/>
        <v>0</v>
      </c>
      <c r="FC232" s="463">
        <f t="shared" si="488"/>
        <v>0</v>
      </c>
      <c r="FD232" s="462">
        <f>'PTRM input'!T326</f>
        <v>0</v>
      </c>
      <c r="FE232" s="432">
        <f t="shared" si="489"/>
        <v>0</v>
      </c>
      <c r="FF232" s="432">
        <f t="shared" si="490"/>
        <v>0</v>
      </c>
      <c r="FG232" s="432">
        <f t="shared" si="491"/>
        <v>0</v>
      </c>
      <c r="FH232" s="432">
        <f t="shared" si="492"/>
        <v>0</v>
      </c>
      <c r="FI232" s="463">
        <f t="shared" si="493"/>
        <v>0</v>
      </c>
      <c r="FJ232" s="462">
        <f t="shared" si="494"/>
        <v>0</v>
      </c>
      <c r="FK232" s="432">
        <f t="shared" si="495"/>
        <v>0</v>
      </c>
      <c r="FL232" s="432">
        <f t="shared" si="496"/>
        <v>0</v>
      </c>
      <c r="FM232" s="432">
        <f t="shared" si="497"/>
        <v>0</v>
      </c>
      <c r="FN232" s="463">
        <f t="shared" si="498"/>
        <v>0</v>
      </c>
      <c r="FO232" s="462">
        <f>'PTRM input'!U326</f>
        <v>0</v>
      </c>
      <c r="FP232" s="432">
        <f t="shared" si="499"/>
        <v>0</v>
      </c>
      <c r="FQ232" s="432">
        <f t="shared" si="500"/>
        <v>0</v>
      </c>
      <c r="FR232" s="432">
        <f t="shared" si="501"/>
        <v>0</v>
      </c>
      <c r="FS232" s="432">
        <f t="shared" si="502"/>
        <v>0</v>
      </c>
      <c r="FT232" s="463">
        <f t="shared" si="503"/>
        <v>0</v>
      </c>
      <c r="FU232" s="462">
        <f t="shared" si="504"/>
        <v>0</v>
      </c>
      <c r="FV232" s="432">
        <f t="shared" si="505"/>
        <v>0</v>
      </c>
      <c r="FW232" s="432">
        <f t="shared" si="506"/>
        <v>0</v>
      </c>
      <c r="FX232" s="432">
        <f t="shared" si="507"/>
        <v>0</v>
      </c>
      <c r="FY232" s="463">
        <f t="shared" si="508"/>
        <v>0</v>
      </c>
      <c r="FZ232" s="462">
        <f>'PTRM input'!V326</f>
        <v>0</v>
      </c>
      <c r="GA232" s="432">
        <f t="shared" si="509"/>
        <v>0</v>
      </c>
      <c r="GB232" s="432">
        <f t="shared" si="510"/>
        <v>0</v>
      </c>
      <c r="GC232" s="432">
        <f t="shared" si="511"/>
        <v>0</v>
      </c>
      <c r="GD232" s="432">
        <f t="shared" si="512"/>
        <v>0</v>
      </c>
      <c r="GE232" s="463">
        <f t="shared" si="513"/>
        <v>0</v>
      </c>
      <c r="GF232" s="462">
        <f t="shared" si="514"/>
        <v>0</v>
      </c>
      <c r="GG232" s="432">
        <f t="shared" si="515"/>
        <v>0</v>
      </c>
      <c r="GH232" s="432">
        <f t="shared" si="516"/>
        <v>0</v>
      </c>
      <c r="GI232" s="432">
        <f t="shared" si="517"/>
        <v>0</v>
      </c>
      <c r="GJ232" s="463">
        <f t="shared" si="518"/>
        <v>0</v>
      </c>
    </row>
    <row r="233" spans="1:192" s="4" customFormat="1" outlineLevel="1">
      <c r="A233" s="764"/>
      <c r="B233" s="764"/>
      <c r="C233" s="764"/>
      <c r="D233" s="764"/>
      <c r="E233" s="748" t="str">
        <f t="shared" si="347"/>
        <v>New Tariff 7</v>
      </c>
      <c r="F233" s="462">
        <f>'PTRM input'!F327</f>
        <v>0</v>
      </c>
      <c r="G233" s="432">
        <f t="shared" si="349"/>
        <v>0</v>
      </c>
      <c r="H233" s="432">
        <f t="shared" si="350"/>
        <v>0</v>
      </c>
      <c r="I233" s="432">
        <f t="shared" si="351"/>
        <v>0</v>
      </c>
      <c r="J233" s="432">
        <f t="shared" si="352"/>
        <v>0</v>
      </c>
      <c r="K233" s="463">
        <f t="shared" si="353"/>
        <v>0</v>
      </c>
      <c r="L233" s="462">
        <f t="shared" si="354"/>
        <v>0</v>
      </c>
      <c r="M233" s="432">
        <f t="shared" si="355"/>
        <v>0</v>
      </c>
      <c r="N233" s="432">
        <f t="shared" si="356"/>
        <v>0</v>
      </c>
      <c r="O233" s="432">
        <f t="shared" si="357"/>
        <v>0</v>
      </c>
      <c r="P233" s="463">
        <f t="shared" si="358"/>
        <v>0</v>
      </c>
      <c r="Q233" s="462">
        <f>'PTRM input'!G327</f>
        <v>0</v>
      </c>
      <c r="R233" s="432">
        <f t="shared" si="359"/>
        <v>0</v>
      </c>
      <c r="S233" s="432">
        <f t="shared" si="360"/>
        <v>0</v>
      </c>
      <c r="T233" s="432">
        <f t="shared" si="361"/>
        <v>0</v>
      </c>
      <c r="U233" s="432">
        <f t="shared" si="362"/>
        <v>0</v>
      </c>
      <c r="V233" s="463">
        <f t="shared" si="363"/>
        <v>0</v>
      </c>
      <c r="W233" s="462">
        <f t="shared" si="364"/>
        <v>0</v>
      </c>
      <c r="X233" s="432">
        <f t="shared" si="365"/>
        <v>0</v>
      </c>
      <c r="Y233" s="432">
        <f t="shared" si="366"/>
        <v>0</v>
      </c>
      <c r="Z233" s="432">
        <f t="shared" si="367"/>
        <v>0</v>
      </c>
      <c r="AA233" s="463">
        <f t="shared" si="368"/>
        <v>0</v>
      </c>
      <c r="AB233" s="462">
        <f>'PTRM input'!H327</f>
        <v>0</v>
      </c>
      <c r="AC233" s="432">
        <f t="shared" si="369"/>
        <v>0</v>
      </c>
      <c r="AD233" s="432">
        <f t="shared" si="370"/>
        <v>0</v>
      </c>
      <c r="AE233" s="432">
        <f t="shared" si="371"/>
        <v>0</v>
      </c>
      <c r="AF233" s="432">
        <f t="shared" si="372"/>
        <v>0</v>
      </c>
      <c r="AG233" s="463">
        <f t="shared" si="373"/>
        <v>0</v>
      </c>
      <c r="AH233" s="462">
        <f t="shared" si="374"/>
        <v>0</v>
      </c>
      <c r="AI233" s="432">
        <f t="shared" si="375"/>
        <v>0</v>
      </c>
      <c r="AJ233" s="432">
        <f t="shared" si="376"/>
        <v>0</v>
      </c>
      <c r="AK233" s="432">
        <f t="shared" si="377"/>
        <v>0</v>
      </c>
      <c r="AL233" s="463">
        <f t="shared" si="378"/>
        <v>0</v>
      </c>
      <c r="AM233" s="462">
        <f>'PTRM input'!I327</f>
        <v>0</v>
      </c>
      <c r="AN233" s="432">
        <f t="shared" si="379"/>
        <v>0</v>
      </c>
      <c r="AO233" s="432">
        <f t="shared" si="380"/>
        <v>0</v>
      </c>
      <c r="AP233" s="432">
        <f t="shared" si="381"/>
        <v>0</v>
      </c>
      <c r="AQ233" s="432">
        <f t="shared" si="382"/>
        <v>0</v>
      </c>
      <c r="AR233" s="463">
        <f t="shared" si="383"/>
        <v>0</v>
      </c>
      <c r="AS233" s="462">
        <f t="shared" si="384"/>
        <v>0</v>
      </c>
      <c r="AT233" s="432">
        <f t="shared" si="385"/>
        <v>0</v>
      </c>
      <c r="AU233" s="432">
        <f t="shared" si="386"/>
        <v>0</v>
      </c>
      <c r="AV233" s="432">
        <f t="shared" si="387"/>
        <v>0</v>
      </c>
      <c r="AW233" s="463">
        <f t="shared" si="388"/>
        <v>0</v>
      </c>
      <c r="AX233" s="462">
        <f>'PTRM input'!J327</f>
        <v>0</v>
      </c>
      <c r="AY233" s="432">
        <f t="shared" si="389"/>
        <v>0</v>
      </c>
      <c r="AZ233" s="432">
        <f t="shared" si="390"/>
        <v>0</v>
      </c>
      <c r="BA233" s="432">
        <f t="shared" si="391"/>
        <v>0</v>
      </c>
      <c r="BB233" s="432">
        <f t="shared" si="392"/>
        <v>0</v>
      </c>
      <c r="BC233" s="463">
        <f t="shared" si="393"/>
        <v>0</v>
      </c>
      <c r="BD233" s="462">
        <f t="shared" si="394"/>
        <v>0</v>
      </c>
      <c r="BE233" s="432">
        <f t="shared" si="395"/>
        <v>0</v>
      </c>
      <c r="BF233" s="432">
        <f t="shared" si="396"/>
        <v>0</v>
      </c>
      <c r="BG233" s="432">
        <f t="shared" si="397"/>
        <v>0</v>
      </c>
      <c r="BH233" s="463">
        <f t="shared" si="398"/>
        <v>0</v>
      </c>
      <c r="BI233" s="462">
        <f>'PTRM input'!K327</f>
        <v>0</v>
      </c>
      <c r="BJ233" s="432">
        <f t="shared" si="399"/>
        <v>0</v>
      </c>
      <c r="BK233" s="432">
        <f t="shared" si="400"/>
        <v>0</v>
      </c>
      <c r="BL233" s="432">
        <f t="shared" si="401"/>
        <v>0</v>
      </c>
      <c r="BM233" s="432">
        <f t="shared" si="402"/>
        <v>0</v>
      </c>
      <c r="BN233" s="463">
        <f t="shared" si="403"/>
        <v>0</v>
      </c>
      <c r="BO233" s="462">
        <f t="shared" si="404"/>
        <v>0</v>
      </c>
      <c r="BP233" s="432">
        <f t="shared" si="405"/>
        <v>0</v>
      </c>
      <c r="BQ233" s="432">
        <f t="shared" si="406"/>
        <v>0</v>
      </c>
      <c r="BR233" s="432">
        <f t="shared" si="407"/>
        <v>0</v>
      </c>
      <c r="BS233" s="463">
        <f t="shared" si="408"/>
        <v>0</v>
      </c>
      <c r="BT233" s="462">
        <f>'PTRM input'!L327</f>
        <v>0</v>
      </c>
      <c r="BU233" s="432">
        <f t="shared" si="409"/>
        <v>0</v>
      </c>
      <c r="BV233" s="432">
        <f t="shared" si="410"/>
        <v>0</v>
      </c>
      <c r="BW233" s="432">
        <f t="shared" si="411"/>
        <v>0</v>
      </c>
      <c r="BX233" s="432">
        <f t="shared" si="412"/>
        <v>0</v>
      </c>
      <c r="BY233" s="463">
        <f t="shared" si="413"/>
        <v>0</v>
      </c>
      <c r="BZ233" s="462">
        <f t="shared" si="414"/>
        <v>0</v>
      </c>
      <c r="CA233" s="432">
        <f t="shared" si="415"/>
        <v>0</v>
      </c>
      <c r="CB233" s="432">
        <f t="shared" si="416"/>
        <v>0</v>
      </c>
      <c r="CC233" s="432">
        <f t="shared" si="417"/>
        <v>0</v>
      </c>
      <c r="CD233" s="463">
        <f t="shared" si="418"/>
        <v>0</v>
      </c>
      <c r="CE233" s="462">
        <f>'PTRM input'!M327</f>
        <v>0</v>
      </c>
      <c r="CF233" s="432">
        <f t="shared" si="419"/>
        <v>0</v>
      </c>
      <c r="CG233" s="432">
        <f t="shared" si="420"/>
        <v>0</v>
      </c>
      <c r="CH233" s="432">
        <f t="shared" si="421"/>
        <v>0</v>
      </c>
      <c r="CI233" s="432">
        <f t="shared" si="422"/>
        <v>0</v>
      </c>
      <c r="CJ233" s="463">
        <f t="shared" si="423"/>
        <v>0</v>
      </c>
      <c r="CK233" s="462">
        <f t="shared" si="424"/>
        <v>0</v>
      </c>
      <c r="CL233" s="432">
        <f t="shared" si="425"/>
        <v>0</v>
      </c>
      <c r="CM233" s="432">
        <f t="shared" si="426"/>
        <v>0</v>
      </c>
      <c r="CN233" s="432">
        <f t="shared" si="427"/>
        <v>0</v>
      </c>
      <c r="CO233" s="463">
        <f t="shared" si="428"/>
        <v>0</v>
      </c>
      <c r="CP233" s="462">
        <f>'PTRM input'!N327</f>
        <v>0</v>
      </c>
      <c r="CQ233" s="432">
        <f t="shared" si="429"/>
        <v>0</v>
      </c>
      <c r="CR233" s="432">
        <f t="shared" si="430"/>
        <v>0</v>
      </c>
      <c r="CS233" s="432">
        <f t="shared" si="431"/>
        <v>0</v>
      </c>
      <c r="CT233" s="432">
        <f t="shared" si="432"/>
        <v>0</v>
      </c>
      <c r="CU233" s="463">
        <f t="shared" si="433"/>
        <v>0</v>
      </c>
      <c r="CV233" s="462">
        <f t="shared" si="434"/>
        <v>0</v>
      </c>
      <c r="CW233" s="432">
        <f t="shared" si="435"/>
        <v>0</v>
      </c>
      <c r="CX233" s="432">
        <f t="shared" si="436"/>
        <v>0</v>
      </c>
      <c r="CY233" s="432">
        <f t="shared" si="437"/>
        <v>0</v>
      </c>
      <c r="CZ233" s="463">
        <f t="shared" si="438"/>
        <v>0</v>
      </c>
      <c r="DA233" s="462">
        <f>'PTRM input'!O327</f>
        <v>0</v>
      </c>
      <c r="DB233" s="432">
        <f t="shared" si="439"/>
        <v>0</v>
      </c>
      <c r="DC233" s="432">
        <f t="shared" si="440"/>
        <v>0</v>
      </c>
      <c r="DD233" s="432">
        <f t="shared" si="441"/>
        <v>0</v>
      </c>
      <c r="DE233" s="432">
        <f t="shared" si="442"/>
        <v>0</v>
      </c>
      <c r="DF233" s="463">
        <f t="shared" si="443"/>
        <v>0</v>
      </c>
      <c r="DG233" s="462">
        <f t="shared" si="444"/>
        <v>0</v>
      </c>
      <c r="DH233" s="432">
        <f t="shared" si="445"/>
        <v>0</v>
      </c>
      <c r="DI233" s="432">
        <f t="shared" si="446"/>
        <v>0</v>
      </c>
      <c r="DJ233" s="432">
        <f t="shared" si="447"/>
        <v>0</v>
      </c>
      <c r="DK233" s="463">
        <f t="shared" si="448"/>
        <v>0</v>
      </c>
      <c r="DL233" s="462">
        <f>'PTRM input'!P327</f>
        <v>0</v>
      </c>
      <c r="DM233" s="432">
        <f t="shared" si="449"/>
        <v>0</v>
      </c>
      <c r="DN233" s="432">
        <f t="shared" si="450"/>
        <v>0</v>
      </c>
      <c r="DO233" s="432">
        <f t="shared" si="451"/>
        <v>0</v>
      </c>
      <c r="DP233" s="432">
        <f t="shared" si="452"/>
        <v>0</v>
      </c>
      <c r="DQ233" s="463">
        <f t="shared" si="453"/>
        <v>0</v>
      </c>
      <c r="DR233" s="462">
        <f t="shared" si="454"/>
        <v>0</v>
      </c>
      <c r="DS233" s="432">
        <f t="shared" si="455"/>
        <v>0</v>
      </c>
      <c r="DT233" s="432">
        <f t="shared" si="456"/>
        <v>0</v>
      </c>
      <c r="DU233" s="432">
        <f t="shared" si="457"/>
        <v>0</v>
      </c>
      <c r="DV233" s="463">
        <f t="shared" si="458"/>
        <v>0</v>
      </c>
      <c r="DW233" s="462">
        <f>'PTRM input'!Q327</f>
        <v>0</v>
      </c>
      <c r="DX233" s="432">
        <f t="shared" si="459"/>
        <v>0</v>
      </c>
      <c r="DY233" s="432">
        <f t="shared" si="460"/>
        <v>0</v>
      </c>
      <c r="DZ233" s="432">
        <f t="shared" si="461"/>
        <v>0</v>
      </c>
      <c r="EA233" s="432">
        <f t="shared" si="462"/>
        <v>0</v>
      </c>
      <c r="EB233" s="463">
        <f t="shared" si="463"/>
        <v>0</v>
      </c>
      <c r="EC233" s="462">
        <f t="shared" si="464"/>
        <v>0</v>
      </c>
      <c r="ED233" s="432">
        <f t="shared" si="465"/>
        <v>0</v>
      </c>
      <c r="EE233" s="432">
        <f t="shared" si="466"/>
        <v>0</v>
      </c>
      <c r="EF233" s="432">
        <f t="shared" si="467"/>
        <v>0</v>
      </c>
      <c r="EG233" s="463">
        <f t="shared" si="468"/>
        <v>0</v>
      </c>
      <c r="EH233" s="462">
        <f>'PTRM input'!R327</f>
        <v>0</v>
      </c>
      <c r="EI233" s="432">
        <f t="shared" si="469"/>
        <v>0</v>
      </c>
      <c r="EJ233" s="432">
        <f t="shared" si="470"/>
        <v>0</v>
      </c>
      <c r="EK233" s="432">
        <f t="shared" si="471"/>
        <v>0</v>
      </c>
      <c r="EL233" s="432">
        <f t="shared" si="472"/>
        <v>0</v>
      </c>
      <c r="EM233" s="463">
        <f t="shared" si="473"/>
        <v>0</v>
      </c>
      <c r="EN233" s="462">
        <f t="shared" si="474"/>
        <v>0</v>
      </c>
      <c r="EO233" s="432">
        <f t="shared" si="475"/>
        <v>0</v>
      </c>
      <c r="EP233" s="432">
        <f t="shared" si="476"/>
        <v>0</v>
      </c>
      <c r="EQ233" s="432">
        <f t="shared" si="477"/>
        <v>0</v>
      </c>
      <c r="ER233" s="463">
        <f t="shared" si="478"/>
        <v>0</v>
      </c>
      <c r="ES233" s="462">
        <f>'PTRM input'!S327</f>
        <v>0</v>
      </c>
      <c r="ET233" s="432">
        <f t="shared" si="479"/>
        <v>0</v>
      </c>
      <c r="EU233" s="432">
        <f t="shared" si="480"/>
        <v>0</v>
      </c>
      <c r="EV233" s="432">
        <f t="shared" si="481"/>
        <v>0</v>
      </c>
      <c r="EW233" s="432">
        <f t="shared" si="482"/>
        <v>0</v>
      </c>
      <c r="EX233" s="463">
        <f t="shared" si="483"/>
        <v>0</v>
      </c>
      <c r="EY233" s="462">
        <f t="shared" si="484"/>
        <v>0</v>
      </c>
      <c r="EZ233" s="432">
        <f t="shared" si="485"/>
        <v>0</v>
      </c>
      <c r="FA233" s="432">
        <f t="shared" si="486"/>
        <v>0</v>
      </c>
      <c r="FB233" s="432">
        <f t="shared" si="487"/>
        <v>0</v>
      </c>
      <c r="FC233" s="463">
        <f t="shared" si="488"/>
        <v>0</v>
      </c>
      <c r="FD233" s="462">
        <f>'PTRM input'!T327</f>
        <v>0</v>
      </c>
      <c r="FE233" s="432">
        <f t="shared" si="489"/>
        <v>0</v>
      </c>
      <c r="FF233" s="432">
        <f t="shared" si="490"/>
        <v>0</v>
      </c>
      <c r="FG233" s="432">
        <f t="shared" si="491"/>
        <v>0</v>
      </c>
      <c r="FH233" s="432">
        <f t="shared" si="492"/>
        <v>0</v>
      </c>
      <c r="FI233" s="463">
        <f t="shared" si="493"/>
        <v>0</v>
      </c>
      <c r="FJ233" s="462">
        <f t="shared" si="494"/>
        <v>0</v>
      </c>
      <c r="FK233" s="432">
        <f t="shared" si="495"/>
        <v>0</v>
      </c>
      <c r="FL233" s="432">
        <f t="shared" si="496"/>
        <v>0</v>
      </c>
      <c r="FM233" s="432">
        <f t="shared" si="497"/>
        <v>0</v>
      </c>
      <c r="FN233" s="463">
        <f t="shared" si="498"/>
        <v>0</v>
      </c>
      <c r="FO233" s="462">
        <f>'PTRM input'!U327</f>
        <v>0</v>
      </c>
      <c r="FP233" s="432">
        <f t="shared" si="499"/>
        <v>0</v>
      </c>
      <c r="FQ233" s="432">
        <f t="shared" si="500"/>
        <v>0</v>
      </c>
      <c r="FR233" s="432">
        <f t="shared" si="501"/>
        <v>0</v>
      </c>
      <c r="FS233" s="432">
        <f t="shared" si="502"/>
        <v>0</v>
      </c>
      <c r="FT233" s="463">
        <f t="shared" si="503"/>
        <v>0</v>
      </c>
      <c r="FU233" s="462">
        <f t="shared" si="504"/>
        <v>0</v>
      </c>
      <c r="FV233" s="432">
        <f t="shared" si="505"/>
        <v>0</v>
      </c>
      <c r="FW233" s="432">
        <f t="shared" si="506"/>
        <v>0</v>
      </c>
      <c r="FX233" s="432">
        <f t="shared" si="507"/>
        <v>0</v>
      </c>
      <c r="FY233" s="463">
        <f t="shared" si="508"/>
        <v>0</v>
      </c>
      <c r="FZ233" s="462">
        <f>'PTRM input'!V327</f>
        <v>0</v>
      </c>
      <c r="GA233" s="432">
        <f t="shared" si="509"/>
        <v>0</v>
      </c>
      <c r="GB233" s="432">
        <f t="shared" si="510"/>
        <v>0</v>
      </c>
      <c r="GC233" s="432">
        <f t="shared" si="511"/>
        <v>0</v>
      </c>
      <c r="GD233" s="432">
        <f t="shared" si="512"/>
        <v>0</v>
      </c>
      <c r="GE233" s="463">
        <f t="shared" si="513"/>
        <v>0</v>
      </c>
      <c r="GF233" s="462">
        <f t="shared" si="514"/>
        <v>0</v>
      </c>
      <c r="GG233" s="432">
        <f t="shared" si="515"/>
        <v>0</v>
      </c>
      <c r="GH233" s="432">
        <f t="shared" si="516"/>
        <v>0</v>
      </c>
      <c r="GI233" s="432">
        <f t="shared" si="517"/>
        <v>0</v>
      </c>
      <c r="GJ233" s="463">
        <f t="shared" si="518"/>
        <v>0</v>
      </c>
    </row>
    <row r="234" spans="1:192" s="4" customFormat="1" outlineLevel="1">
      <c r="A234" s="764"/>
      <c r="B234" s="764"/>
      <c r="C234" s="764"/>
      <c r="D234" s="764"/>
      <c r="E234" s="748" t="str">
        <f t="shared" si="347"/>
        <v>New Tariff 8</v>
      </c>
      <c r="F234" s="462">
        <f>'PTRM input'!F328</f>
        <v>0</v>
      </c>
      <c r="G234" s="432">
        <f t="shared" si="349"/>
        <v>0</v>
      </c>
      <c r="H234" s="432">
        <f t="shared" si="350"/>
        <v>0</v>
      </c>
      <c r="I234" s="432">
        <f t="shared" si="351"/>
        <v>0</v>
      </c>
      <c r="J234" s="432">
        <f t="shared" si="352"/>
        <v>0</v>
      </c>
      <c r="K234" s="463">
        <f t="shared" si="353"/>
        <v>0</v>
      </c>
      <c r="L234" s="462">
        <f t="shared" si="354"/>
        <v>0</v>
      </c>
      <c r="M234" s="432">
        <f t="shared" si="355"/>
        <v>0</v>
      </c>
      <c r="N234" s="432">
        <f t="shared" si="356"/>
        <v>0</v>
      </c>
      <c r="O234" s="432">
        <f t="shared" si="357"/>
        <v>0</v>
      </c>
      <c r="P234" s="463">
        <f t="shared" si="358"/>
        <v>0</v>
      </c>
      <c r="Q234" s="462">
        <f>'PTRM input'!G328</f>
        <v>0</v>
      </c>
      <c r="R234" s="432">
        <f t="shared" si="359"/>
        <v>0</v>
      </c>
      <c r="S234" s="432">
        <f t="shared" si="360"/>
        <v>0</v>
      </c>
      <c r="T234" s="432">
        <f t="shared" si="361"/>
        <v>0</v>
      </c>
      <c r="U234" s="432">
        <f t="shared" si="362"/>
        <v>0</v>
      </c>
      <c r="V234" s="463">
        <f t="shared" si="363"/>
        <v>0</v>
      </c>
      <c r="W234" s="462">
        <f t="shared" si="364"/>
        <v>0</v>
      </c>
      <c r="X234" s="432">
        <f t="shared" si="365"/>
        <v>0</v>
      </c>
      <c r="Y234" s="432">
        <f t="shared" si="366"/>
        <v>0</v>
      </c>
      <c r="Z234" s="432">
        <f t="shared" si="367"/>
        <v>0</v>
      </c>
      <c r="AA234" s="463">
        <f t="shared" si="368"/>
        <v>0</v>
      </c>
      <c r="AB234" s="462">
        <f>'PTRM input'!H328</f>
        <v>0</v>
      </c>
      <c r="AC234" s="432">
        <f t="shared" si="369"/>
        <v>0</v>
      </c>
      <c r="AD234" s="432">
        <f t="shared" si="370"/>
        <v>0</v>
      </c>
      <c r="AE234" s="432">
        <f t="shared" si="371"/>
        <v>0</v>
      </c>
      <c r="AF234" s="432">
        <f t="shared" si="372"/>
        <v>0</v>
      </c>
      <c r="AG234" s="463">
        <f t="shared" si="373"/>
        <v>0</v>
      </c>
      <c r="AH234" s="462">
        <f t="shared" si="374"/>
        <v>0</v>
      </c>
      <c r="AI234" s="432">
        <f t="shared" si="375"/>
        <v>0</v>
      </c>
      <c r="AJ234" s="432">
        <f t="shared" si="376"/>
        <v>0</v>
      </c>
      <c r="AK234" s="432">
        <f t="shared" si="377"/>
        <v>0</v>
      </c>
      <c r="AL234" s="463">
        <f t="shared" si="378"/>
        <v>0</v>
      </c>
      <c r="AM234" s="462">
        <f>'PTRM input'!I328</f>
        <v>0</v>
      </c>
      <c r="AN234" s="432">
        <f t="shared" si="379"/>
        <v>0</v>
      </c>
      <c r="AO234" s="432">
        <f t="shared" si="380"/>
        <v>0</v>
      </c>
      <c r="AP234" s="432">
        <f t="shared" si="381"/>
        <v>0</v>
      </c>
      <c r="AQ234" s="432">
        <f t="shared" si="382"/>
        <v>0</v>
      </c>
      <c r="AR234" s="463">
        <f t="shared" si="383"/>
        <v>0</v>
      </c>
      <c r="AS234" s="462">
        <f t="shared" si="384"/>
        <v>0</v>
      </c>
      <c r="AT234" s="432">
        <f t="shared" si="385"/>
        <v>0</v>
      </c>
      <c r="AU234" s="432">
        <f t="shared" si="386"/>
        <v>0</v>
      </c>
      <c r="AV234" s="432">
        <f t="shared" si="387"/>
        <v>0</v>
      </c>
      <c r="AW234" s="463">
        <f t="shared" si="388"/>
        <v>0</v>
      </c>
      <c r="AX234" s="462">
        <f>'PTRM input'!J328</f>
        <v>0</v>
      </c>
      <c r="AY234" s="432">
        <f t="shared" si="389"/>
        <v>0</v>
      </c>
      <c r="AZ234" s="432">
        <f t="shared" si="390"/>
        <v>0</v>
      </c>
      <c r="BA234" s="432">
        <f t="shared" si="391"/>
        <v>0</v>
      </c>
      <c r="BB234" s="432">
        <f t="shared" si="392"/>
        <v>0</v>
      </c>
      <c r="BC234" s="463">
        <f t="shared" si="393"/>
        <v>0</v>
      </c>
      <c r="BD234" s="462">
        <f t="shared" si="394"/>
        <v>0</v>
      </c>
      <c r="BE234" s="432">
        <f t="shared" si="395"/>
        <v>0</v>
      </c>
      <c r="BF234" s="432">
        <f t="shared" si="396"/>
        <v>0</v>
      </c>
      <c r="BG234" s="432">
        <f t="shared" si="397"/>
        <v>0</v>
      </c>
      <c r="BH234" s="463">
        <f t="shared" si="398"/>
        <v>0</v>
      </c>
      <c r="BI234" s="462">
        <f>'PTRM input'!K328</f>
        <v>0</v>
      </c>
      <c r="BJ234" s="432">
        <f t="shared" si="399"/>
        <v>0</v>
      </c>
      <c r="BK234" s="432">
        <f t="shared" si="400"/>
        <v>0</v>
      </c>
      <c r="BL234" s="432">
        <f t="shared" si="401"/>
        <v>0</v>
      </c>
      <c r="BM234" s="432">
        <f t="shared" si="402"/>
        <v>0</v>
      </c>
      <c r="BN234" s="463">
        <f t="shared" si="403"/>
        <v>0</v>
      </c>
      <c r="BO234" s="462">
        <f t="shared" si="404"/>
        <v>0</v>
      </c>
      <c r="BP234" s="432">
        <f t="shared" si="405"/>
        <v>0</v>
      </c>
      <c r="BQ234" s="432">
        <f t="shared" si="406"/>
        <v>0</v>
      </c>
      <c r="BR234" s="432">
        <f t="shared" si="407"/>
        <v>0</v>
      </c>
      <c r="BS234" s="463">
        <f t="shared" si="408"/>
        <v>0</v>
      </c>
      <c r="BT234" s="462">
        <f>'PTRM input'!L328</f>
        <v>0</v>
      </c>
      <c r="BU234" s="432">
        <f t="shared" si="409"/>
        <v>0</v>
      </c>
      <c r="BV234" s="432">
        <f t="shared" si="410"/>
        <v>0</v>
      </c>
      <c r="BW234" s="432">
        <f t="shared" si="411"/>
        <v>0</v>
      </c>
      <c r="BX234" s="432">
        <f t="shared" si="412"/>
        <v>0</v>
      </c>
      <c r="BY234" s="463">
        <f t="shared" si="413"/>
        <v>0</v>
      </c>
      <c r="BZ234" s="462">
        <f t="shared" si="414"/>
        <v>0</v>
      </c>
      <c r="CA234" s="432">
        <f t="shared" si="415"/>
        <v>0</v>
      </c>
      <c r="CB234" s="432">
        <f t="shared" si="416"/>
        <v>0</v>
      </c>
      <c r="CC234" s="432">
        <f t="shared" si="417"/>
        <v>0</v>
      </c>
      <c r="CD234" s="463">
        <f t="shared" si="418"/>
        <v>0</v>
      </c>
      <c r="CE234" s="462">
        <f>'PTRM input'!M328</f>
        <v>0</v>
      </c>
      <c r="CF234" s="432">
        <f t="shared" si="419"/>
        <v>0</v>
      </c>
      <c r="CG234" s="432">
        <f t="shared" si="420"/>
        <v>0</v>
      </c>
      <c r="CH234" s="432">
        <f t="shared" si="421"/>
        <v>0</v>
      </c>
      <c r="CI234" s="432">
        <f t="shared" si="422"/>
        <v>0</v>
      </c>
      <c r="CJ234" s="463">
        <f t="shared" si="423"/>
        <v>0</v>
      </c>
      <c r="CK234" s="462">
        <f t="shared" si="424"/>
        <v>0</v>
      </c>
      <c r="CL234" s="432">
        <f t="shared" si="425"/>
        <v>0</v>
      </c>
      <c r="CM234" s="432">
        <f t="shared" si="426"/>
        <v>0</v>
      </c>
      <c r="CN234" s="432">
        <f t="shared" si="427"/>
        <v>0</v>
      </c>
      <c r="CO234" s="463">
        <f t="shared" si="428"/>
        <v>0</v>
      </c>
      <c r="CP234" s="462">
        <f>'PTRM input'!N328</f>
        <v>0</v>
      </c>
      <c r="CQ234" s="432">
        <f t="shared" si="429"/>
        <v>0</v>
      </c>
      <c r="CR234" s="432">
        <f t="shared" si="430"/>
        <v>0</v>
      </c>
      <c r="CS234" s="432">
        <f t="shared" si="431"/>
        <v>0</v>
      </c>
      <c r="CT234" s="432">
        <f t="shared" si="432"/>
        <v>0</v>
      </c>
      <c r="CU234" s="463">
        <f t="shared" si="433"/>
        <v>0</v>
      </c>
      <c r="CV234" s="462">
        <f t="shared" si="434"/>
        <v>0</v>
      </c>
      <c r="CW234" s="432">
        <f t="shared" si="435"/>
        <v>0</v>
      </c>
      <c r="CX234" s="432">
        <f t="shared" si="436"/>
        <v>0</v>
      </c>
      <c r="CY234" s="432">
        <f t="shared" si="437"/>
        <v>0</v>
      </c>
      <c r="CZ234" s="463">
        <f t="shared" si="438"/>
        <v>0</v>
      </c>
      <c r="DA234" s="462">
        <f>'PTRM input'!O328</f>
        <v>0</v>
      </c>
      <c r="DB234" s="432">
        <f t="shared" si="439"/>
        <v>0</v>
      </c>
      <c r="DC234" s="432">
        <f t="shared" si="440"/>
        <v>0</v>
      </c>
      <c r="DD234" s="432">
        <f t="shared" si="441"/>
        <v>0</v>
      </c>
      <c r="DE234" s="432">
        <f t="shared" si="442"/>
        <v>0</v>
      </c>
      <c r="DF234" s="463">
        <f t="shared" si="443"/>
        <v>0</v>
      </c>
      <c r="DG234" s="462">
        <f t="shared" si="444"/>
        <v>0</v>
      </c>
      <c r="DH234" s="432">
        <f t="shared" si="445"/>
        <v>0</v>
      </c>
      <c r="DI234" s="432">
        <f t="shared" si="446"/>
        <v>0</v>
      </c>
      <c r="DJ234" s="432">
        <f t="shared" si="447"/>
        <v>0</v>
      </c>
      <c r="DK234" s="463">
        <f t="shared" si="448"/>
        <v>0</v>
      </c>
      <c r="DL234" s="462">
        <f>'PTRM input'!P328</f>
        <v>0</v>
      </c>
      <c r="DM234" s="432">
        <f t="shared" si="449"/>
        <v>0</v>
      </c>
      <c r="DN234" s="432">
        <f t="shared" si="450"/>
        <v>0</v>
      </c>
      <c r="DO234" s="432">
        <f t="shared" si="451"/>
        <v>0</v>
      </c>
      <c r="DP234" s="432">
        <f t="shared" si="452"/>
        <v>0</v>
      </c>
      <c r="DQ234" s="463">
        <f t="shared" si="453"/>
        <v>0</v>
      </c>
      <c r="DR234" s="462">
        <f t="shared" si="454"/>
        <v>0</v>
      </c>
      <c r="DS234" s="432">
        <f t="shared" si="455"/>
        <v>0</v>
      </c>
      <c r="DT234" s="432">
        <f t="shared" si="456"/>
        <v>0</v>
      </c>
      <c r="DU234" s="432">
        <f t="shared" si="457"/>
        <v>0</v>
      </c>
      <c r="DV234" s="463">
        <f t="shared" si="458"/>
        <v>0</v>
      </c>
      <c r="DW234" s="462">
        <f>'PTRM input'!Q328</f>
        <v>0</v>
      </c>
      <c r="DX234" s="432">
        <f t="shared" si="459"/>
        <v>0</v>
      </c>
      <c r="DY234" s="432">
        <f t="shared" si="460"/>
        <v>0</v>
      </c>
      <c r="DZ234" s="432">
        <f t="shared" si="461"/>
        <v>0</v>
      </c>
      <c r="EA234" s="432">
        <f t="shared" si="462"/>
        <v>0</v>
      </c>
      <c r="EB234" s="463">
        <f t="shared" si="463"/>
        <v>0</v>
      </c>
      <c r="EC234" s="462">
        <f t="shared" si="464"/>
        <v>0</v>
      </c>
      <c r="ED234" s="432">
        <f t="shared" si="465"/>
        <v>0</v>
      </c>
      <c r="EE234" s="432">
        <f t="shared" si="466"/>
        <v>0</v>
      </c>
      <c r="EF234" s="432">
        <f t="shared" si="467"/>
        <v>0</v>
      </c>
      <c r="EG234" s="463">
        <f t="shared" si="468"/>
        <v>0</v>
      </c>
      <c r="EH234" s="462">
        <f>'PTRM input'!R328</f>
        <v>0</v>
      </c>
      <c r="EI234" s="432">
        <f t="shared" si="469"/>
        <v>0</v>
      </c>
      <c r="EJ234" s="432">
        <f t="shared" si="470"/>
        <v>0</v>
      </c>
      <c r="EK234" s="432">
        <f t="shared" si="471"/>
        <v>0</v>
      </c>
      <c r="EL234" s="432">
        <f t="shared" si="472"/>
        <v>0</v>
      </c>
      <c r="EM234" s="463">
        <f t="shared" si="473"/>
        <v>0</v>
      </c>
      <c r="EN234" s="462">
        <f t="shared" si="474"/>
        <v>0</v>
      </c>
      <c r="EO234" s="432">
        <f t="shared" si="475"/>
        <v>0</v>
      </c>
      <c r="EP234" s="432">
        <f t="shared" si="476"/>
        <v>0</v>
      </c>
      <c r="EQ234" s="432">
        <f t="shared" si="477"/>
        <v>0</v>
      </c>
      <c r="ER234" s="463">
        <f t="shared" si="478"/>
        <v>0</v>
      </c>
      <c r="ES234" s="462">
        <f>'PTRM input'!S328</f>
        <v>0</v>
      </c>
      <c r="ET234" s="432">
        <f t="shared" si="479"/>
        <v>0</v>
      </c>
      <c r="EU234" s="432">
        <f t="shared" si="480"/>
        <v>0</v>
      </c>
      <c r="EV234" s="432">
        <f t="shared" si="481"/>
        <v>0</v>
      </c>
      <c r="EW234" s="432">
        <f t="shared" si="482"/>
        <v>0</v>
      </c>
      <c r="EX234" s="463">
        <f t="shared" si="483"/>
        <v>0</v>
      </c>
      <c r="EY234" s="462">
        <f t="shared" si="484"/>
        <v>0</v>
      </c>
      <c r="EZ234" s="432">
        <f t="shared" si="485"/>
        <v>0</v>
      </c>
      <c r="FA234" s="432">
        <f t="shared" si="486"/>
        <v>0</v>
      </c>
      <c r="FB234" s="432">
        <f t="shared" si="487"/>
        <v>0</v>
      </c>
      <c r="FC234" s="463">
        <f t="shared" si="488"/>
        <v>0</v>
      </c>
      <c r="FD234" s="462">
        <f>'PTRM input'!T328</f>
        <v>0</v>
      </c>
      <c r="FE234" s="432">
        <f t="shared" si="489"/>
        <v>0</v>
      </c>
      <c r="FF234" s="432">
        <f t="shared" si="490"/>
        <v>0</v>
      </c>
      <c r="FG234" s="432">
        <f t="shared" si="491"/>
        <v>0</v>
      </c>
      <c r="FH234" s="432">
        <f t="shared" si="492"/>
        <v>0</v>
      </c>
      <c r="FI234" s="463">
        <f t="shared" si="493"/>
        <v>0</v>
      </c>
      <c r="FJ234" s="462">
        <f t="shared" si="494"/>
        <v>0</v>
      </c>
      <c r="FK234" s="432">
        <f t="shared" si="495"/>
        <v>0</v>
      </c>
      <c r="FL234" s="432">
        <f t="shared" si="496"/>
        <v>0</v>
      </c>
      <c r="FM234" s="432">
        <f t="shared" si="497"/>
        <v>0</v>
      </c>
      <c r="FN234" s="463">
        <f t="shared" si="498"/>
        <v>0</v>
      </c>
      <c r="FO234" s="462">
        <f>'PTRM input'!U328</f>
        <v>0</v>
      </c>
      <c r="FP234" s="432">
        <f t="shared" si="499"/>
        <v>0</v>
      </c>
      <c r="FQ234" s="432">
        <f t="shared" si="500"/>
        <v>0</v>
      </c>
      <c r="FR234" s="432">
        <f t="shared" si="501"/>
        <v>0</v>
      </c>
      <c r="FS234" s="432">
        <f t="shared" si="502"/>
        <v>0</v>
      </c>
      <c r="FT234" s="463">
        <f t="shared" si="503"/>
        <v>0</v>
      </c>
      <c r="FU234" s="462">
        <f t="shared" si="504"/>
        <v>0</v>
      </c>
      <c r="FV234" s="432">
        <f t="shared" si="505"/>
        <v>0</v>
      </c>
      <c r="FW234" s="432">
        <f t="shared" si="506"/>
        <v>0</v>
      </c>
      <c r="FX234" s="432">
        <f t="shared" si="507"/>
        <v>0</v>
      </c>
      <c r="FY234" s="463">
        <f t="shared" si="508"/>
        <v>0</v>
      </c>
      <c r="FZ234" s="462">
        <f>'PTRM input'!V328</f>
        <v>0</v>
      </c>
      <c r="GA234" s="432">
        <f t="shared" si="509"/>
        <v>0</v>
      </c>
      <c r="GB234" s="432">
        <f t="shared" si="510"/>
        <v>0</v>
      </c>
      <c r="GC234" s="432">
        <f t="shared" si="511"/>
        <v>0</v>
      </c>
      <c r="GD234" s="432">
        <f t="shared" si="512"/>
        <v>0</v>
      </c>
      <c r="GE234" s="463">
        <f t="shared" si="513"/>
        <v>0</v>
      </c>
      <c r="GF234" s="462">
        <f t="shared" si="514"/>
        <v>0</v>
      </c>
      <c r="GG234" s="432">
        <f t="shared" si="515"/>
        <v>0</v>
      </c>
      <c r="GH234" s="432">
        <f t="shared" si="516"/>
        <v>0</v>
      </c>
      <c r="GI234" s="432">
        <f t="shared" si="517"/>
        <v>0</v>
      </c>
      <c r="GJ234" s="463">
        <f t="shared" si="518"/>
        <v>0</v>
      </c>
    </row>
    <row r="235" spans="1:192" s="4" customFormat="1" outlineLevel="1">
      <c r="A235" s="764"/>
      <c r="B235" s="764"/>
      <c r="C235" s="764"/>
      <c r="D235" s="764"/>
      <c r="E235" s="748" t="str">
        <f t="shared" si="347"/>
        <v>New Tariff 9</v>
      </c>
      <c r="F235" s="462">
        <f>'PTRM input'!F329</f>
        <v>0</v>
      </c>
      <c r="G235" s="432">
        <f t="shared" si="349"/>
        <v>0</v>
      </c>
      <c r="H235" s="432">
        <f t="shared" si="350"/>
        <v>0</v>
      </c>
      <c r="I235" s="432">
        <f t="shared" si="351"/>
        <v>0</v>
      </c>
      <c r="J235" s="432">
        <f t="shared" si="352"/>
        <v>0</v>
      </c>
      <c r="K235" s="463">
        <f t="shared" si="353"/>
        <v>0</v>
      </c>
      <c r="L235" s="462">
        <f t="shared" si="354"/>
        <v>0</v>
      </c>
      <c r="M235" s="432">
        <f t="shared" si="355"/>
        <v>0</v>
      </c>
      <c r="N235" s="432">
        <f t="shared" si="356"/>
        <v>0</v>
      </c>
      <c r="O235" s="432">
        <f t="shared" si="357"/>
        <v>0</v>
      </c>
      <c r="P235" s="463">
        <f t="shared" si="358"/>
        <v>0</v>
      </c>
      <c r="Q235" s="462">
        <f>'PTRM input'!G329</f>
        <v>0</v>
      </c>
      <c r="R235" s="432">
        <f t="shared" si="359"/>
        <v>0</v>
      </c>
      <c r="S235" s="432">
        <f t="shared" si="360"/>
        <v>0</v>
      </c>
      <c r="T235" s="432">
        <f t="shared" si="361"/>
        <v>0</v>
      </c>
      <c r="U235" s="432">
        <f t="shared" si="362"/>
        <v>0</v>
      </c>
      <c r="V235" s="463">
        <f t="shared" si="363"/>
        <v>0</v>
      </c>
      <c r="W235" s="462">
        <f t="shared" si="364"/>
        <v>0</v>
      </c>
      <c r="X235" s="432">
        <f t="shared" si="365"/>
        <v>0</v>
      </c>
      <c r="Y235" s="432">
        <f t="shared" si="366"/>
        <v>0</v>
      </c>
      <c r="Z235" s="432">
        <f t="shared" si="367"/>
        <v>0</v>
      </c>
      <c r="AA235" s="463">
        <f t="shared" si="368"/>
        <v>0</v>
      </c>
      <c r="AB235" s="462">
        <f>'PTRM input'!H329</f>
        <v>0</v>
      </c>
      <c r="AC235" s="432">
        <f t="shared" si="369"/>
        <v>0</v>
      </c>
      <c r="AD235" s="432">
        <f t="shared" si="370"/>
        <v>0</v>
      </c>
      <c r="AE235" s="432">
        <f t="shared" si="371"/>
        <v>0</v>
      </c>
      <c r="AF235" s="432">
        <f t="shared" si="372"/>
        <v>0</v>
      </c>
      <c r="AG235" s="463">
        <f t="shared" si="373"/>
        <v>0</v>
      </c>
      <c r="AH235" s="462">
        <f t="shared" si="374"/>
        <v>0</v>
      </c>
      <c r="AI235" s="432">
        <f t="shared" si="375"/>
        <v>0</v>
      </c>
      <c r="AJ235" s="432">
        <f t="shared" si="376"/>
        <v>0</v>
      </c>
      <c r="AK235" s="432">
        <f t="shared" si="377"/>
        <v>0</v>
      </c>
      <c r="AL235" s="463">
        <f t="shared" si="378"/>
        <v>0</v>
      </c>
      <c r="AM235" s="462">
        <f>'PTRM input'!I329</f>
        <v>0</v>
      </c>
      <c r="AN235" s="432">
        <f t="shared" si="379"/>
        <v>0</v>
      </c>
      <c r="AO235" s="432">
        <f t="shared" si="380"/>
        <v>0</v>
      </c>
      <c r="AP235" s="432">
        <f t="shared" si="381"/>
        <v>0</v>
      </c>
      <c r="AQ235" s="432">
        <f t="shared" si="382"/>
        <v>0</v>
      </c>
      <c r="AR235" s="463">
        <f t="shared" si="383"/>
        <v>0</v>
      </c>
      <c r="AS235" s="462">
        <f t="shared" si="384"/>
        <v>0</v>
      </c>
      <c r="AT235" s="432">
        <f t="shared" si="385"/>
        <v>0</v>
      </c>
      <c r="AU235" s="432">
        <f t="shared" si="386"/>
        <v>0</v>
      </c>
      <c r="AV235" s="432">
        <f t="shared" si="387"/>
        <v>0</v>
      </c>
      <c r="AW235" s="463">
        <f t="shared" si="388"/>
        <v>0</v>
      </c>
      <c r="AX235" s="462">
        <f>'PTRM input'!J329</f>
        <v>0</v>
      </c>
      <c r="AY235" s="432">
        <f t="shared" si="389"/>
        <v>0</v>
      </c>
      <c r="AZ235" s="432">
        <f t="shared" si="390"/>
        <v>0</v>
      </c>
      <c r="BA235" s="432">
        <f t="shared" si="391"/>
        <v>0</v>
      </c>
      <c r="BB235" s="432">
        <f t="shared" si="392"/>
        <v>0</v>
      </c>
      <c r="BC235" s="463">
        <f t="shared" si="393"/>
        <v>0</v>
      </c>
      <c r="BD235" s="462">
        <f t="shared" si="394"/>
        <v>0</v>
      </c>
      <c r="BE235" s="432">
        <f t="shared" si="395"/>
        <v>0</v>
      </c>
      <c r="BF235" s="432">
        <f t="shared" si="396"/>
        <v>0</v>
      </c>
      <c r="BG235" s="432">
        <f t="shared" si="397"/>
        <v>0</v>
      </c>
      <c r="BH235" s="463">
        <f t="shared" si="398"/>
        <v>0</v>
      </c>
      <c r="BI235" s="462">
        <f>'PTRM input'!K329</f>
        <v>0</v>
      </c>
      <c r="BJ235" s="432">
        <f t="shared" si="399"/>
        <v>0</v>
      </c>
      <c r="BK235" s="432">
        <f t="shared" si="400"/>
        <v>0</v>
      </c>
      <c r="BL235" s="432">
        <f t="shared" si="401"/>
        <v>0</v>
      </c>
      <c r="BM235" s="432">
        <f t="shared" si="402"/>
        <v>0</v>
      </c>
      <c r="BN235" s="463">
        <f t="shared" si="403"/>
        <v>0</v>
      </c>
      <c r="BO235" s="462">
        <f t="shared" si="404"/>
        <v>0</v>
      </c>
      <c r="BP235" s="432">
        <f t="shared" si="405"/>
        <v>0</v>
      </c>
      <c r="BQ235" s="432">
        <f t="shared" si="406"/>
        <v>0</v>
      </c>
      <c r="BR235" s="432">
        <f t="shared" si="407"/>
        <v>0</v>
      </c>
      <c r="BS235" s="463">
        <f t="shared" si="408"/>
        <v>0</v>
      </c>
      <c r="BT235" s="462">
        <f>'PTRM input'!L329</f>
        <v>0</v>
      </c>
      <c r="BU235" s="432">
        <f t="shared" si="409"/>
        <v>0</v>
      </c>
      <c r="BV235" s="432">
        <f t="shared" si="410"/>
        <v>0</v>
      </c>
      <c r="BW235" s="432">
        <f t="shared" si="411"/>
        <v>0</v>
      </c>
      <c r="BX235" s="432">
        <f t="shared" si="412"/>
        <v>0</v>
      </c>
      <c r="BY235" s="463">
        <f t="shared" si="413"/>
        <v>0</v>
      </c>
      <c r="BZ235" s="462">
        <f t="shared" si="414"/>
        <v>0</v>
      </c>
      <c r="CA235" s="432">
        <f t="shared" si="415"/>
        <v>0</v>
      </c>
      <c r="CB235" s="432">
        <f t="shared" si="416"/>
        <v>0</v>
      </c>
      <c r="CC235" s="432">
        <f t="shared" si="417"/>
        <v>0</v>
      </c>
      <c r="CD235" s="463">
        <f t="shared" si="418"/>
        <v>0</v>
      </c>
      <c r="CE235" s="462">
        <f>'PTRM input'!M329</f>
        <v>0</v>
      </c>
      <c r="CF235" s="432">
        <f t="shared" si="419"/>
        <v>0</v>
      </c>
      <c r="CG235" s="432">
        <f t="shared" si="420"/>
        <v>0</v>
      </c>
      <c r="CH235" s="432">
        <f t="shared" si="421"/>
        <v>0</v>
      </c>
      <c r="CI235" s="432">
        <f t="shared" si="422"/>
        <v>0</v>
      </c>
      <c r="CJ235" s="463">
        <f t="shared" si="423"/>
        <v>0</v>
      </c>
      <c r="CK235" s="462">
        <f t="shared" si="424"/>
        <v>0</v>
      </c>
      <c r="CL235" s="432">
        <f t="shared" si="425"/>
        <v>0</v>
      </c>
      <c r="CM235" s="432">
        <f t="shared" si="426"/>
        <v>0</v>
      </c>
      <c r="CN235" s="432">
        <f t="shared" si="427"/>
        <v>0</v>
      </c>
      <c r="CO235" s="463">
        <f t="shared" si="428"/>
        <v>0</v>
      </c>
      <c r="CP235" s="462">
        <f>'PTRM input'!N329</f>
        <v>0</v>
      </c>
      <c r="CQ235" s="432">
        <f t="shared" si="429"/>
        <v>0</v>
      </c>
      <c r="CR235" s="432">
        <f t="shared" si="430"/>
        <v>0</v>
      </c>
      <c r="CS235" s="432">
        <f t="shared" si="431"/>
        <v>0</v>
      </c>
      <c r="CT235" s="432">
        <f t="shared" si="432"/>
        <v>0</v>
      </c>
      <c r="CU235" s="463">
        <f t="shared" si="433"/>
        <v>0</v>
      </c>
      <c r="CV235" s="462">
        <f t="shared" si="434"/>
        <v>0</v>
      </c>
      <c r="CW235" s="432">
        <f t="shared" si="435"/>
        <v>0</v>
      </c>
      <c r="CX235" s="432">
        <f t="shared" si="436"/>
        <v>0</v>
      </c>
      <c r="CY235" s="432">
        <f t="shared" si="437"/>
        <v>0</v>
      </c>
      <c r="CZ235" s="463">
        <f t="shared" si="438"/>
        <v>0</v>
      </c>
      <c r="DA235" s="462">
        <f>'PTRM input'!O329</f>
        <v>0</v>
      </c>
      <c r="DB235" s="432">
        <f t="shared" si="439"/>
        <v>0</v>
      </c>
      <c r="DC235" s="432">
        <f t="shared" si="440"/>
        <v>0</v>
      </c>
      <c r="DD235" s="432">
        <f t="shared" si="441"/>
        <v>0</v>
      </c>
      <c r="DE235" s="432">
        <f t="shared" si="442"/>
        <v>0</v>
      </c>
      <c r="DF235" s="463">
        <f t="shared" si="443"/>
        <v>0</v>
      </c>
      <c r="DG235" s="462">
        <f t="shared" si="444"/>
        <v>0</v>
      </c>
      <c r="DH235" s="432">
        <f t="shared" si="445"/>
        <v>0</v>
      </c>
      <c r="DI235" s="432">
        <f t="shared" si="446"/>
        <v>0</v>
      </c>
      <c r="DJ235" s="432">
        <f t="shared" si="447"/>
        <v>0</v>
      </c>
      <c r="DK235" s="463">
        <f t="shared" si="448"/>
        <v>0</v>
      </c>
      <c r="DL235" s="462">
        <f>'PTRM input'!P329</f>
        <v>0</v>
      </c>
      <c r="DM235" s="432">
        <f t="shared" si="449"/>
        <v>0</v>
      </c>
      <c r="DN235" s="432">
        <f t="shared" si="450"/>
        <v>0</v>
      </c>
      <c r="DO235" s="432">
        <f t="shared" si="451"/>
        <v>0</v>
      </c>
      <c r="DP235" s="432">
        <f t="shared" si="452"/>
        <v>0</v>
      </c>
      <c r="DQ235" s="463">
        <f t="shared" si="453"/>
        <v>0</v>
      </c>
      <c r="DR235" s="462">
        <f t="shared" si="454"/>
        <v>0</v>
      </c>
      <c r="DS235" s="432">
        <f t="shared" si="455"/>
        <v>0</v>
      </c>
      <c r="DT235" s="432">
        <f t="shared" si="456"/>
        <v>0</v>
      </c>
      <c r="DU235" s="432">
        <f t="shared" si="457"/>
        <v>0</v>
      </c>
      <c r="DV235" s="463">
        <f t="shared" si="458"/>
        <v>0</v>
      </c>
      <c r="DW235" s="462">
        <f>'PTRM input'!Q329</f>
        <v>0</v>
      </c>
      <c r="DX235" s="432">
        <f t="shared" si="459"/>
        <v>0</v>
      </c>
      <c r="DY235" s="432">
        <f t="shared" si="460"/>
        <v>0</v>
      </c>
      <c r="DZ235" s="432">
        <f t="shared" si="461"/>
        <v>0</v>
      </c>
      <c r="EA235" s="432">
        <f t="shared" si="462"/>
        <v>0</v>
      </c>
      <c r="EB235" s="463">
        <f t="shared" si="463"/>
        <v>0</v>
      </c>
      <c r="EC235" s="462">
        <f t="shared" si="464"/>
        <v>0</v>
      </c>
      <c r="ED235" s="432">
        <f t="shared" si="465"/>
        <v>0</v>
      </c>
      <c r="EE235" s="432">
        <f t="shared" si="466"/>
        <v>0</v>
      </c>
      <c r="EF235" s="432">
        <f t="shared" si="467"/>
        <v>0</v>
      </c>
      <c r="EG235" s="463">
        <f t="shared" si="468"/>
        <v>0</v>
      </c>
      <c r="EH235" s="462">
        <f>'PTRM input'!R329</f>
        <v>0</v>
      </c>
      <c r="EI235" s="432">
        <f t="shared" si="469"/>
        <v>0</v>
      </c>
      <c r="EJ235" s="432">
        <f t="shared" si="470"/>
        <v>0</v>
      </c>
      <c r="EK235" s="432">
        <f t="shared" si="471"/>
        <v>0</v>
      </c>
      <c r="EL235" s="432">
        <f t="shared" si="472"/>
        <v>0</v>
      </c>
      <c r="EM235" s="463">
        <f t="shared" si="473"/>
        <v>0</v>
      </c>
      <c r="EN235" s="462">
        <f t="shared" si="474"/>
        <v>0</v>
      </c>
      <c r="EO235" s="432">
        <f t="shared" si="475"/>
        <v>0</v>
      </c>
      <c r="EP235" s="432">
        <f t="shared" si="476"/>
        <v>0</v>
      </c>
      <c r="EQ235" s="432">
        <f t="shared" si="477"/>
        <v>0</v>
      </c>
      <c r="ER235" s="463">
        <f t="shared" si="478"/>
        <v>0</v>
      </c>
      <c r="ES235" s="462">
        <f>'PTRM input'!S329</f>
        <v>0</v>
      </c>
      <c r="ET235" s="432">
        <f t="shared" si="479"/>
        <v>0</v>
      </c>
      <c r="EU235" s="432">
        <f t="shared" si="480"/>
        <v>0</v>
      </c>
      <c r="EV235" s="432">
        <f t="shared" si="481"/>
        <v>0</v>
      </c>
      <c r="EW235" s="432">
        <f t="shared" si="482"/>
        <v>0</v>
      </c>
      <c r="EX235" s="463">
        <f t="shared" si="483"/>
        <v>0</v>
      </c>
      <c r="EY235" s="462">
        <f t="shared" si="484"/>
        <v>0</v>
      </c>
      <c r="EZ235" s="432">
        <f t="shared" si="485"/>
        <v>0</v>
      </c>
      <c r="FA235" s="432">
        <f t="shared" si="486"/>
        <v>0</v>
      </c>
      <c r="FB235" s="432">
        <f t="shared" si="487"/>
        <v>0</v>
      </c>
      <c r="FC235" s="463">
        <f t="shared" si="488"/>
        <v>0</v>
      </c>
      <c r="FD235" s="462">
        <f>'PTRM input'!T329</f>
        <v>0</v>
      </c>
      <c r="FE235" s="432">
        <f t="shared" si="489"/>
        <v>0</v>
      </c>
      <c r="FF235" s="432">
        <f t="shared" si="490"/>
        <v>0</v>
      </c>
      <c r="FG235" s="432">
        <f t="shared" si="491"/>
        <v>0</v>
      </c>
      <c r="FH235" s="432">
        <f t="shared" si="492"/>
        <v>0</v>
      </c>
      <c r="FI235" s="463">
        <f t="shared" si="493"/>
        <v>0</v>
      </c>
      <c r="FJ235" s="462">
        <f t="shared" si="494"/>
        <v>0</v>
      </c>
      <c r="FK235" s="432">
        <f t="shared" si="495"/>
        <v>0</v>
      </c>
      <c r="FL235" s="432">
        <f t="shared" si="496"/>
        <v>0</v>
      </c>
      <c r="FM235" s="432">
        <f t="shared" si="497"/>
        <v>0</v>
      </c>
      <c r="FN235" s="463">
        <f t="shared" si="498"/>
        <v>0</v>
      </c>
      <c r="FO235" s="462">
        <f>'PTRM input'!U329</f>
        <v>0</v>
      </c>
      <c r="FP235" s="432">
        <f t="shared" si="499"/>
        <v>0</v>
      </c>
      <c r="FQ235" s="432">
        <f t="shared" si="500"/>
        <v>0</v>
      </c>
      <c r="FR235" s="432">
        <f t="shared" si="501"/>
        <v>0</v>
      </c>
      <c r="FS235" s="432">
        <f t="shared" si="502"/>
        <v>0</v>
      </c>
      <c r="FT235" s="463">
        <f t="shared" si="503"/>
        <v>0</v>
      </c>
      <c r="FU235" s="462">
        <f t="shared" si="504"/>
        <v>0</v>
      </c>
      <c r="FV235" s="432">
        <f t="shared" si="505"/>
        <v>0</v>
      </c>
      <c r="FW235" s="432">
        <f t="shared" si="506"/>
        <v>0</v>
      </c>
      <c r="FX235" s="432">
        <f t="shared" si="507"/>
        <v>0</v>
      </c>
      <c r="FY235" s="463">
        <f t="shared" si="508"/>
        <v>0</v>
      </c>
      <c r="FZ235" s="462">
        <f>'PTRM input'!V329</f>
        <v>0</v>
      </c>
      <c r="GA235" s="432">
        <f t="shared" si="509"/>
        <v>0</v>
      </c>
      <c r="GB235" s="432">
        <f t="shared" si="510"/>
        <v>0</v>
      </c>
      <c r="GC235" s="432">
        <f t="shared" si="511"/>
        <v>0</v>
      </c>
      <c r="GD235" s="432">
        <f t="shared" si="512"/>
        <v>0</v>
      </c>
      <c r="GE235" s="463">
        <f t="shared" si="513"/>
        <v>0</v>
      </c>
      <c r="GF235" s="462">
        <f t="shared" si="514"/>
        <v>0</v>
      </c>
      <c r="GG235" s="432">
        <f t="shared" si="515"/>
        <v>0</v>
      </c>
      <c r="GH235" s="432">
        <f t="shared" si="516"/>
        <v>0</v>
      </c>
      <c r="GI235" s="432">
        <f t="shared" si="517"/>
        <v>0</v>
      </c>
      <c r="GJ235" s="463">
        <f t="shared" si="518"/>
        <v>0</v>
      </c>
    </row>
    <row r="236" spans="1:192" s="4" customFormat="1" outlineLevel="1">
      <c r="A236" s="764"/>
      <c r="B236" s="764"/>
      <c r="C236" s="764"/>
      <c r="D236" s="764"/>
      <c r="E236" s="748" t="str">
        <f t="shared" si="347"/>
        <v>New Tariff 10</v>
      </c>
      <c r="F236" s="462">
        <f>'PTRM input'!F330</f>
        <v>0</v>
      </c>
      <c r="G236" s="432">
        <f t="shared" si="349"/>
        <v>0</v>
      </c>
      <c r="H236" s="432">
        <f t="shared" si="350"/>
        <v>0</v>
      </c>
      <c r="I236" s="432">
        <f t="shared" si="351"/>
        <v>0</v>
      </c>
      <c r="J236" s="432">
        <f t="shared" si="352"/>
        <v>0</v>
      </c>
      <c r="K236" s="463">
        <f t="shared" si="353"/>
        <v>0</v>
      </c>
      <c r="L236" s="462">
        <f t="shared" si="354"/>
        <v>0</v>
      </c>
      <c r="M236" s="432">
        <f t="shared" si="355"/>
        <v>0</v>
      </c>
      <c r="N236" s="432">
        <f t="shared" si="356"/>
        <v>0</v>
      </c>
      <c r="O236" s="432">
        <f t="shared" si="357"/>
        <v>0</v>
      </c>
      <c r="P236" s="463">
        <f t="shared" si="358"/>
        <v>0</v>
      </c>
      <c r="Q236" s="462">
        <f>'PTRM input'!G330</f>
        <v>0</v>
      </c>
      <c r="R236" s="432">
        <f t="shared" si="359"/>
        <v>0</v>
      </c>
      <c r="S236" s="432">
        <f t="shared" si="360"/>
        <v>0</v>
      </c>
      <c r="T236" s="432">
        <f t="shared" si="361"/>
        <v>0</v>
      </c>
      <c r="U236" s="432">
        <f t="shared" si="362"/>
        <v>0</v>
      </c>
      <c r="V236" s="463">
        <f t="shared" si="363"/>
        <v>0</v>
      </c>
      <c r="W236" s="462">
        <f t="shared" si="364"/>
        <v>0</v>
      </c>
      <c r="X236" s="432">
        <f t="shared" si="365"/>
        <v>0</v>
      </c>
      <c r="Y236" s="432">
        <f t="shared" si="366"/>
        <v>0</v>
      </c>
      <c r="Z236" s="432">
        <f t="shared" si="367"/>
        <v>0</v>
      </c>
      <c r="AA236" s="463">
        <f t="shared" si="368"/>
        <v>0</v>
      </c>
      <c r="AB236" s="462">
        <f>'PTRM input'!H330</f>
        <v>0</v>
      </c>
      <c r="AC236" s="432">
        <f t="shared" si="369"/>
        <v>0</v>
      </c>
      <c r="AD236" s="432">
        <f t="shared" si="370"/>
        <v>0</v>
      </c>
      <c r="AE236" s="432">
        <f t="shared" si="371"/>
        <v>0</v>
      </c>
      <c r="AF236" s="432">
        <f t="shared" si="372"/>
        <v>0</v>
      </c>
      <c r="AG236" s="463">
        <f t="shared" si="373"/>
        <v>0</v>
      </c>
      <c r="AH236" s="462">
        <f t="shared" si="374"/>
        <v>0</v>
      </c>
      <c r="AI236" s="432">
        <f t="shared" si="375"/>
        <v>0</v>
      </c>
      <c r="AJ236" s="432">
        <f t="shared" si="376"/>
        <v>0</v>
      </c>
      <c r="AK236" s="432">
        <f t="shared" si="377"/>
        <v>0</v>
      </c>
      <c r="AL236" s="463">
        <f t="shared" si="378"/>
        <v>0</v>
      </c>
      <c r="AM236" s="462">
        <f>'PTRM input'!I330</f>
        <v>0</v>
      </c>
      <c r="AN236" s="432">
        <f t="shared" si="379"/>
        <v>0</v>
      </c>
      <c r="AO236" s="432">
        <f t="shared" si="380"/>
        <v>0</v>
      </c>
      <c r="AP236" s="432">
        <f t="shared" si="381"/>
        <v>0</v>
      </c>
      <c r="AQ236" s="432">
        <f t="shared" si="382"/>
        <v>0</v>
      </c>
      <c r="AR236" s="463">
        <f t="shared" si="383"/>
        <v>0</v>
      </c>
      <c r="AS236" s="462">
        <f t="shared" si="384"/>
        <v>0</v>
      </c>
      <c r="AT236" s="432">
        <f t="shared" si="385"/>
        <v>0</v>
      </c>
      <c r="AU236" s="432">
        <f t="shared" si="386"/>
        <v>0</v>
      </c>
      <c r="AV236" s="432">
        <f t="shared" si="387"/>
        <v>0</v>
      </c>
      <c r="AW236" s="463">
        <f t="shared" si="388"/>
        <v>0</v>
      </c>
      <c r="AX236" s="462">
        <f>'PTRM input'!J330</f>
        <v>0</v>
      </c>
      <c r="AY236" s="432">
        <f t="shared" si="389"/>
        <v>0</v>
      </c>
      <c r="AZ236" s="432">
        <f t="shared" si="390"/>
        <v>0</v>
      </c>
      <c r="BA236" s="432">
        <f t="shared" si="391"/>
        <v>0</v>
      </c>
      <c r="BB236" s="432">
        <f t="shared" si="392"/>
        <v>0</v>
      </c>
      <c r="BC236" s="463">
        <f t="shared" si="393"/>
        <v>0</v>
      </c>
      <c r="BD236" s="462">
        <f t="shared" si="394"/>
        <v>0</v>
      </c>
      <c r="BE236" s="432">
        <f t="shared" si="395"/>
        <v>0</v>
      </c>
      <c r="BF236" s="432">
        <f t="shared" si="396"/>
        <v>0</v>
      </c>
      <c r="BG236" s="432">
        <f t="shared" si="397"/>
        <v>0</v>
      </c>
      <c r="BH236" s="463">
        <f t="shared" si="398"/>
        <v>0</v>
      </c>
      <c r="BI236" s="462">
        <f>'PTRM input'!K330</f>
        <v>0</v>
      </c>
      <c r="BJ236" s="432">
        <f t="shared" si="399"/>
        <v>0</v>
      </c>
      <c r="BK236" s="432">
        <f t="shared" si="400"/>
        <v>0</v>
      </c>
      <c r="BL236" s="432">
        <f t="shared" si="401"/>
        <v>0</v>
      </c>
      <c r="BM236" s="432">
        <f t="shared" si="402"/>
        <v>0</v>
      </c>
      <c r="BN236" s="463">
        <f t="shared" si="403"/>
        <v>0</v>
      </c>
      <c r="BO236" s="462">
        <f t="shared" si="404"/>
        <v>0</v>
      </c>
      <c r="BP236" s="432">
        <f t="shared" si="405"/>
        <v>0</v>
      </c>
      <c r="BQ236" s="432">
        <f t="shared" si="406"/>
        <v>0</v>
      </c>
      <c r="BR236" s="432">
        <f t="shared" si="407"/>
        <v>0</v>
      </c>
      <c r="BS236" s="463">
        <f t="shared" si="408"/>
        <v>0</v>
      </c>
      <c r="BT236" s="462">
        <f>'PTRM input'!L330</f>
        <v>0</v>
      </c>
      <c r="BU236" s="432">
        <f t="shared" si="409"/>
        <v>0</v>
      </c>
      <c r="BV236" s="432">
        <f t="shared" si="410"/>
        <v>0</v>
      </c>
      <c r="BW236" s="432">
        <f t="shared" si="411"/>
        <v>0</v>
      </c>
      <c r="BX236" s="432">
        <f t="shared" si="412"/>
        <v>0</v>
      </c>
      <c r="BY236" s="463">
        <f t="shared" si="413"/>
        <v>0</v>
      </c>
      <c r="BZ236" s="462">
        <f t="shared" si="414"/>
        <v>0</v>
      </c>
      <c r="CA236" s="432">
        <f t="shared" si="415"/>
        <v>0</v>
      </c>
      <c r="CB236" s="432">
        <f t="shared" si="416"/>
        <v>0</v>
      </c>
      <c r="CC236" s="432">
        <f t="shared" si="417"/>
        <v>0</v>
      </c>
      <c r="CD236" s="463">
        <f t="shared" si="418"/>
        <v>0</v>
      </c>
      <c r="CE236" s="462">
        <f>'PTRM input'!M330</f>
        <v>0</v>
      </c>
      <c r="CF236" s="432">
        <f t="shared" si="419"/>
        <v>0</v>
      </c>
      <c r="CG236" s="432">
        <f t="shared" si="420"/>
        <v>0</v>
      </c>
      <c r="CH236" s="432">
        <f t="shared" si="421"/>
        <v>0</v>
      </c>
      <c r="CI236" s="432">
        <f t="shared" si="422"/>
        <v>0</v>
      </c>
      <c r="CJ236" s="463">
        <f t="shared" si="423"/>
        <v>0</v>
      </c>
      <c r="CK236" s="462">
        <f t="shared" si="424"/>
        <v>0</v>
      </c>
      <c r="CL236" s="432">
        <f t="shared" si="425"/>
        <v>0</v>
      </c>
      <c r="CM236" s="432">
        <f t="shared" si="426"/>
        <v>0</v>
      </c>
      <c r="CN236" s="432">
        <f t="shared" si="427"/>
        <v>0</v>
      </c>
      <c r="CO236" s="463">
        <f t="shared" si="428"/>
        <v>0</v>
      </c>
      <c r="CP236" s="462">
        <f>'PTRM input'!N330</f>
        <v>0</v>
      </c>
      <c r="CQ236" s="432">
        <f t="shared" si="429"/>
        <v>0</v>
      </c>
      <c r="CR236" s="432">
        <f t="shared" si="430"/>
        <v>0</v>
      </c>
      <c r="CS236" s="432">
        <f t="shared" si="431"/>
        <v>0</v>
      </c>
      <c r="CT236" s="432">
        <f t="shared" si="432"/>
        <v>0</v>
      </c>
      <c r="CU236" s="463">
        <f t="shared" si="433"/>
        <v>0</v>
      </c>
      <c r="CV236" s="462">
        <f t="shared" si="434"/>
        <v>0</v>
      </c>
      <c r="CW236" s="432">
        <f t="shared" si="435"/>
        <v>0</v>
      </c>
      <c r="CX236" s="432">
        <f t="shared" si="436"/>
        <v>0</v>
      </c>
      <c r="CY236" s="432">
        <f t="shared" si="437"/>
        <v>0</v>
      </c>
      <c r="CZ236" s="463">
        <f t="shared" si="438"/>
        <v>0</v>
      </c>
      <c r="DA236" s="462">
        <f>'PTRM input'!O330</f>
        <v>0</v>
      </c>
      <c r="DB236" s="432">
        <f t="shared" si="439"/>
        <v>0</v>
      </c>
      <c r="DC236" s="432">
        <f t="shared" si="440"/>
        <v>0</v>
      </c>
      <c r="DD236" s="432">
        <f t="shared" si="441"/>
        <v>0</v>
      </c>
      <c r="DE236" s="432">
        <f t="shared" si="442"/>
        <v>0</v>
      </c>
      <c r="DF236" s="463">
        <f t="shared" si="443"/>
        <v>0</v>
      </c>
      <c r="DG236" s="462">
        <f t="shared" si="444"/>
        <v>0</v>
      </c>
      <c r="DH236" s="432">
        <f t="shared" si="445"/>
        <v>0</v>
      </c>
      <c r="DI236" s="432">
        <f t="shared" si="446"/>
        <v>0</v>
      </c>
      <c r="DJ236" s="432">
        <f t="shared" si="447"/>
        <v>0</v>
      </c>
      <c r="DK236" s="463">
        <f t="shared" si="448"/>
        <v>0</v>
      </c>
      <c r="DL236" s="462">
        <f>'PTRM input'!P330</f>
        <v>0</v>
      </c>
      <c r="DM236" s="432">
        <f t="shared" si="449"/>
        <v>0</v>
      </c>
      <c r="DN236" s="432">
        <f t="shared" si="450"/>
        <v>0</v>
      </c>
      <c r="DO236" s="432">
        <f t="shared" si="451"/>
        <v>0</v>
      </c>
      <c r="DP236" s="432">
        <f t="shared" si="452"/>
        <v>0</v>
      </c>
      <c r="DQ236" s="463">
        <f t="shared" si="453"/>
        <v>0</v>
      </c>
      <c r="DR236" s="462">
        <f t="shared" si="454"/>
        <v>0</v>
      </c>
      <c r="DS236" s="432">
        <f t="shared" si="455"/>
        <v>0</v>
      </c>
      <c r="DT236" s="432">
        <f t="shared" si="456"/>
        <v>0</v>
      </c>
      <c r="DU236" s="432">
        <f t="shared" si="457"/>
        <v>0</v>
      </c>
      <c r="DV236" s="463">
        <f t="shared" si="458"/>
        <v>0</v>
      </c>
      <c r="DW236" s="462">
        <f>'PTRM input'!Q330</f>
        <v>0</v>
      </c>
      <c r="DX236" s="432">
        <f t="shared" si="459"/>
        <v>0</v>
      </c>
      <c r="DY236" s="432">
        <f t="shared" si="460"/>
        <v>0</v>
      </c>
      <c r="DZ236" s="432">
        <f t="shared" si="461"/>
        <v>0</v>
      </c>
      <c r="EA236" s="432">
        <f t="shared" si="462"/>
        <v>0</v>
      </c>
      <c r="EB236" s="463">
        <f t="shared" si="463"/>
        <v>0</v>
      </c>
      <c r="EC236" s="462">
        <f t="shared" si="464"/>
        <v>0</v>
      </c>
      <c r="ED236" s="432">
        <f t="shared" si="465"/>
        <v>0</v>
      </c>
      <c r="EE236" s="432">
        <f t="shared" si="466"/>
        <v>0</v>
      </c>
      <c r="EF236" s="432">
        <f t="shared" si="467"/>
        <v>0</v>
      </c>
      <c r="EG236" s="463">
        <f t="shared" si="468"/>
        <v>0</v>
      </c>
      <c r="EH236" s="462">
        <f>'PTRM input'!R330</f>
        <v>0</v>
      </c>
      <c r="EI236" s="432">
        <f t="shared" si="469"/>
        <v>0</v>
      </c>
      <c r="EJ236" s="432">
        <f t="shared" si="470"/>
        <v>0</v>
      </c>
      <c r="EK236" s="432">
        <f t="shared" si="471"/>
        <v>0</v>
      </c>
      <c r="EL236" s="432">
        <f t="shared" si="472"/>
        <v>0</v>
      </c>
      <c r="EM236" s="463">
        <f t="shared" si="473"/>
        <v>0</v>
      </c>
      <c r="EN236" s="462">
        <f t="shared" si="474"/>
        <v>0</v>
      </c>
      <c r="EO236" s="432">
        <f t="shared" si="475"/>
        <v>0</v>
      </c>
      <c r="EP236" s="432">
        <f t="shared" si="476"/>
        <v>0</v>
      </c>
      <c r="EQ236" s="432">
        <f t="shared" si="477"/>
        <v>0</v>
      </c>
      <c r="ER236" s="463">
        <f t="shared" si="478"/>
        <v>0</v>
      </c>
      <c r="ES236" s="462">
        <f>'PTRM input'!S330</f>
        <v>0</v>
      </c>
      <c r="ET236" s="432">
        <f t="shared" si="479"/>
        <v>0</v>
      </c>
      <c r="EU236" s="432">
        <f t="shared" si="480"/>
        <v>0</v>
      </c>
      <c r="EV236" s="432">
        <f t="shared" si="481"/>
        <v>0</v>
      </c>
      <c r="EW236" s="432">
        <f t="shared" si="482"/>
        <v>0</v>
      </c>
      <c r="EX236" s="463">
        <f t="shared" si="483"/>
        <v>0</v>
      </c>
      <c r="EY236" s="462">
        <f t="shared" si="484"/>
        <v>0</v>
      </c>
      <c r="EZ236" s="432">
        <f t="shared" si="485"/>
        <v>0</v>
      </c>
      <c r="FA236" s="432">
        <f t="shared" si="486"/>
        <v>0</v>
      </c>
      <c r="FB236" s="432">
        <f t="shared" si="487"/>
        <v>0</v>
      </c>
      <c r="FC236" s="463">
        <f t="shared" si="488"/>
        <v>0</v>
      </c>
      <c r="FD236" s="462">
        <f>'PTRM input'!T330</f>
        <v>0</v>
      </c>
      <c r="FE236" s="432">
        <f t="shared" si="489"/>
        <v>0</v>
      </c>
      <c r="FF236" s="432">
        <f t="shared" si="490"/>
        <v>0</v>
      </c>
      <c r="FG236" s="432">
        <f t="shared" si="491"/>
        <v>0</v>
      </c>
      <c r="FH236" s="432">
        <f t="shared" si="492"/>
        <v>0</v>
      </c>
      <c r="FI236" s="463">
        <f t="shared" si="493"/>
        <v>0</v>
      </c>
      <c r="FJ236" s="462">
        <f t="shared" si="494"/>
        <v>0</v>
      </c>
      <c r="FK236" s="432">
        <f t="shared" si="495"/>
        <v>0</v>
      </c>
      <c r="FL236" s="432">
        <f t="shared" si="496"/>
        <v>0</v>
      </c>
      <c r="FM236" s="432">
        <f t="shared" si="497"/>
        <v>0</v>
      </c>
      <c r="FN236" s="463">
        <f t="shared" si="498"/>
        <v>0</v>
      </c>
      <c r="FO236" s="462">
        <f>'PTRM input'!U330</f>
        <v>0</v>
      </c>
      <c r="FP236" s="432">
        <f t="shared" si="499"/>
        <v>0</v>
      </c>
      <c r="FQ236" s="432">
        <f t="shared" si="500"/>
        <v>0</v>
      </c>
      <c r="FR236" s="432">
        <f t="shared" si="501"/>
        <v>0</v>
      </c>
      <c r="FS236" s="432">
        <f t="shared" si="502"/>
        <v>0</v>
      </c>
      <c r="FT236" s="463">
        <f t="shared" si="503"/>
        <v>0</v>
      </c>
      <c r="FU236" s="462">
        <f t="shared" si="504"/>
        <v>0</v>
      </c>
      <c r="FV236" s="432">
        <f t="shared" si="505"/>
        <v>0</v>
      </c>
      <c r="FW236" s="432">
        <f t="shared" si="506"/>
        <v>0</v>
      </c>
      <c r="FX236" s="432">
        <f t="shared" si="507"/>
        <v>0</v>
      </c>
      <c r="FY236" s="463">
        <f t="shared" si="508"/>
        <v>0</v>
      </c>
      <c r="FZ236" s="462">
        <f>'PTRM input'!V330</f>
        <v>0</v>
      </c>
      <c r="GA236" s="432">
        <f t="shared" si="509"/>
        <v>0</v>
      </c>
      <c r="GB236" s="432">
        <f t="shared" si="510"/>
        <v>0</v>
      </c>
      <c r="GC236" s="432">
        <f t="shared" si="511"/>
        <v>0</v>
      </c>
      <c r="GD236" s="432">
        <f t="shared" si="512"/>
        <v>0</v>
      </c>
      <c r="GE236" s="463">
        <f t="shared" si="513"/>
        <v>0</v>
      </c>
      <c r="GF236" s="462">
        <f t="shared" si="514"/>
        <v>0</v>
      </c>
      <c r="GG236" s="432">
        <f t="shared" si="515"/>
        <v>0</v>
      </c>
      <c r="GH236" s="432">
        <f t="shared" si="516"/>
        <v>0</v>
      </c>
      <c r="GI236" s="432">
        <f t="shared" si="517"/>
        <v>0</v>
      </c>
      <c r="GJ236" s="463">
        <f t="shared" si="518"/>
        <v>0</v>
      </c>
    </row>
    <row r="237" spans="1:192" s="4" customFormat="1" outlineLevel="1">
      <c r="A237" s="764"/>
      <c r="B237" s="764"/>
      <c r="C237" s="764"/>
      <c r="D237" s="764"/>
      <c r="E237" s="748" t="str">
        <f t="shared" si="347"/>
        <v>New Tariff 11</v>
      </c>
      <c r="F237" s="462">
        <f>'PTRM input'!F331</f>
        <v>0</v>
      </c>
      <c r="G237" s="432">
        <f t="shared" si="349"/>
        <v>0</v>
      </c>
      <c r="H237" s="432">
        <f t="shared" si="350"/>
        <v>0</v>
      </c>
      <c r="I237" s="432">
        <f t="shared" si="351"/>
        <v>0</v>
      </c>
      <c r="J237" s="432">
        <f t="shared" si="352"/>
        <v>0</v>
      </c>
      <c r="K237" s="463">
        <f t="shared" si="353"/>
        <v>0</v>
      </c>
      <c r="L237" s="462">
        <f t="shared" si="354"/>
        <v>0</v>
      </c>
      <c r="M237" s="432">
        <f t="shared" si="355"/>
        <v>0</v>
      </c>
      <c r="N237" s="432">
        <f t="shared" si="356"/>
        <v>0</v>
      </c>
      <c r="O237" s="432">
        <f t="shared" si="357"/>
        <v>0</v>
      </c>
      <c r="P237" s="463">
        <f t="shared" si="358"/>
        <v>0</v>
      </c>
      <c r="Q237" s="462">
        <f>'PTRM input'!G331</f>
        <v>0</v>
      </c>
      <c r="R237" s="432">
        <f t="shared" si="359"/>
        <v>0</v>
      </c>
      <c r="S237" s="432">
        <f t="shared" si="360"/>
        <v>0</v>
      </c>
      <c r="T237" s="432">
        <f t="shared" si="361"/>
        <v>0</v>
      </c>
      <c r="U237" s="432">
        <f t="shared" si="362"/>
        <v>0</v>
      </c>
      <c r="V237" s="463">
        <f t="shared" si="363"/>
        <v>0</v>
      </c>
      <c r="W237" s="462">
        <f t="shared" si="364"/>
        <v>0</v>
      </c>
      <c r="X237" s="432">
        <f t="shared" si="365"/>
        <v>0</v>
      </c>
      <c r="Y237" s="432">
        <f t="shared" si="366"/>
        <v>0</v>
      </c>
      <c r="Z237" s="432">
        <f t="shared" si="367"/>
        <v>0</v>
      </c>
      <c r="AA237" s="463">
        <f t="shared" si="368"/>
        <v>0</v>
      </c>
      <c r="AB237" s="462">
        <f>'PTRM input'!H331</f>
        <v>0</v>
      </c>
      <c r="AC237" s="432">
        <f t="shared" si="369"/>
        <v>0</v>
      </c>
      <c r="AD237" s="432">
        <f t="shared" si="370"/>
        <v>0</v>
      </c>
      <c r="AE237" s="432">
        <f t="shared" si="371"/>
        <v>0</v>
      </c>
      <c r="AF237" s="432">
        <f t="shared" si="372"/>
        <v>0</v>
      </c>
      <c r="AG237" s="463">
        <f t="shared" si="373"/>
        <v>0</v>
      </c>
      <c r="AH237" s="462">
        <f t="shared" si="374"/>
        <v>0</v>
      </c>
      <c r="AI237" s="432">
        <f t="shared" si="375"/>
        <v>0</v>
      </c>
      <c r="AJ237" s="432">
        <f t="shared" si="376"/>
        <v>0</v>
      </c>
      <c r="AK237" s="432">
        <f t="shared" si="377"/>
        <v>0</v>
      </c>
      <c r="AL237" s="463">
        <f t="shared" si="378"/>
        <v>0</v>
      </c>
      <c r="AM237" s="462">
        <f>'PTRM input'!I331</f>
        <v>0</v>
      </c>
      <c r="AN237" s="432">
        <f t="shared" si="379"/>
        <v>0</v>
      </c>
      <c r="AO237" s="432">
        <f t="shared" si="380"/>
        <v>0</v>
      </c>
      <c r="AP237" s="432">
        <f t="shared" si="381"/>
        <v>0</v>
      </c>
      <c r="AQ237" s="432">
        <f t="shared" si="382"/>
        <v>0</v>
      </c>
      <c r="AR237" s="463">
        <f t="shared" si="383"/>
        <v>0</v>
      </c>
      <c r="AS237" s="462">
        <f t="shared" si="384"/>
        <v>0</v>
      </c>
      <c r="AT237" s="432">
        <f t="shared" si="385"/>
        <v>0</v>
      </c>
      <c r="AU237" s="432">
        <f t="shared" si="386"/>
        <v>0</v>
      </c>
      <c r="AV237" s="432">
        <f t="shared" si="387"/>
        <v>0</v>
      </c>
      <c r="AW237" s="463">
        <f t="shared" si="388"/>
        <v>0</v>
      </c>
      <c r="AX237" s="462">
        <f>'PTRM input'!J331</f>
        <v>0</v>
      </c>
      <c r="AY237" s="432">
        <f t="shared" si="389"/>
        <v>0</v>
      </c>
      <c r="AZ237" s="432">
        <f t="shared" si="390"/>
        <v>0</v>
      </c>
      <c r="BA237" s="432">
        <f t="shared" si="391"/>
        <v>0</v>
      </c>
      <c r="BB237" s="432">
        <f t="shared" si="392"/>
        <v>0</v>
      </c>
      <c r="BC237" s="463">
        <f t="shared" si="393"/>
        <v>0</v>
      </c>
      <c r="BD237" s="462">
        <f t="shared" si="394"/>
        <v>0</v>
      </c>
      <c r="BE237" s="432">
        <f t="shared" si="395"/>
        <v>0</v>
      </c>
      <c r="BF237" s="432">
        <f t="shared" si="396"/>
        <v>0</v>
      </c>
      <c r="BG237" s="432">
        <f t="shared" si="397"/>
        <v>0</v>
      </c>
      <c r="BH237" s="463">
        <f t="shared" si="398"/>
        <v>0</v>
      </c>
      <c r="BI237" s="462">
        <f>'PTRM input'!K331</f>
        <v>0</v>
      </c>
      <c r="BJ237" s="432">
        <f t="shared" si="399"/>
        <v>0</v>
      </c>
      <c r="BK237" s="432">
        <f t="shared" si="400"/>
        <v>0</v>
      </c>
      <c r="BL237" s="432">
        <f t="shared" si="401"/>
        <v>0</v>
      </c>
      <c r="BM237" s="432">
        <f t="shared" si="402"/>
        <v>0</v>
      </c>
      <c r="BN237" s="463">
        <f t="shared" si="403"/>
        <v>0</v>
      </c>
      <c r="BO237" s="462">
        <f t="shared" si="404"/>
        <v>0</v>
      </c>
      <c r="BP237" s="432">
        <f t="shared" si="405"/>
        <v>0</v>
      </c>
      <c r="BQ237" s="432">
        <f t="shared" si="406"/>
        <v>0</v>
      </c>
      <c r="BR237" s="432">
        <f t="shared" si="407"/>
        <v>0</v>
      </c>
      <c r="BS237" s="463">
        <f t="shared" si="408"/>
        <v>0</v>
      </c>
      <c r="BT237" s="462">
        <f>'PTRM input'!L331</f>
        <v>0</v>
      </c>
      <c r="BU237" s="432">
        <f t="shared" si="409"/>
        <v>0</v>
      </c>
      <c r="BV237" s="432">
        <f t="shared" si="410"/>
        <v>0</v>
      </c>
      <c r="BW237" s="432">
        <f t="shared" si="411"/>
        <v>0</v>
      </c>
      <c r="BX237" s="432">
        <f t="shared" si="412"/>
        <v>0</v>
      </c>
      <c r="BY237" s="463">
        <f t="shared" si="413"/>
        <v>0</v>
      </c>
      <c r="BZ237" s="462">
        <f t="shared" si="414"/>
        <v>0</v>
      </c>
      <c r="CA237" s="432">
        <f t="shared" si="415"/>
        <v>0</v>
      </c>
      <c r="CB237" s="432">
        <f t="shared" si="416"/>
        <v>0</v>
      </c>
      <c r="CC237" s="432">
        <f t="shared" si="417"/>
        <v>0</v>
      </c>
      <c r="CD237" s="463">
        <f t="shared" si="418"/>
        <v>0</v>
      </c>
      <c r="CE237" s="462">
        <f>'PTRM input'!M331</f>
        <v>0</v>
      </c>
      <c r="CF237" s="432">
        <f t="shared" si="419"/>
        <v>0</v>
      </c>
      <c r="CG237" s="432">
        <f t="shared" si="420"/>
        <v>0</v>
      </c>
      <c r="CH237" s="432">
        <f t="shared" si="421"/>
        <v>0</v>
      </c>
      <c r="CI237" s="432">
        <f t="shared" si="422"/>
        <v>0</v>
      </c>
      <c r="CJ237" s="463">
        <f t="shared" si="423"/>
        <v>0</v>
      </c>
      <c r="CK237" s="462">
        <f t="shared" si="424"/>
        <v>0</v>
      </c>
      <c r="CL237" s="432">
        <f t="shared" si="425"/>
        <v>0</v>
      </c>
      <c r="CM237" s="432">
        <f t="shared" si="426"/>
        <v>0</v>
      </c>
      <c r="CN237" s="432">
        <f t="shared" si="427"/>
        <v>0</v>
      </c>
      <c r="CO237" s="463">
        <f t="shared" si="428"/>
        <v>0</v>
      </c>
      <c r="CP237" s="462">
        <f>'PTRM input'!N331</f>
        <v>0</v>
      </c>
      <c r="CQ237" s="432">
        <f t="shared" si="429"/>
        <v>0</v>
      </c>
      <c r="CR237" s="432">
        <f t="shared" si="430"/>
        <v>0</v>
      </c>
      <c r="CS237" s="432">
        <f t="shared" si="431"/>
        <v>0</v>
      </c>
      <c r="CT237" s="432">
        <f t="shared" si="432"/>
        <v>0</v>
      </c>
      <c r="CU237" s="463">
        <f t="shared" si="433"/>
        <v>0</v>
      </c>
      <c r="CV237" s="462">
        <f t="shared" si="434"/>
        <v>0</v>
      </c>
      <c r="CW237" s="432">
        <f t="shared" si="435"/>
        <v>0</v>
      </c>
      <c r="CX237" s="432">
        <f t="shared" si="436"/>
        <v>0</v>
      </c>
      <c r="CY237" s="432">
        <f t="shared" si="437"/>
        <v>0</v>
      </c>
      <c r="CZ237" s="463">
        <f t="shared" si="438"/>
        <v>0</v>
      </c>
      <c r="DA237" s="462">
        <f>'PTRM input'!O331</f>
        <v>0</v>
      </c>
      <c r="DB237" s="432">
        <f t="shared" si="439"/>
        <v>0</v>
      </c>
      <c r="DC237" s="432">
        <f t="shared" si="440"/>
        <v>0</v>
      </c>
      <c r="DD237" s="432">
        <f t="shared" si="441"/>
        <v>0</v>
      </c>
      <c r="DE237" s="432">
        <f t="shared" si="442"/>
        <v>0</v>
      </c>
      <c r="DF237" s="463">
        <f t="shared" si="443"/>
        <v>0</v>
      </c>
      <c r="DG237" s="462">
        <f t="shared" si="444"/>
        <v>0</v>
      </c>
      <c r="DH237" s="432">
        <f t="shared" si="445"/>
        <v>0</v>
      </c>
      <c r="DI237" s="432">
        <f t="shared" si="446"/>
        <v>0</v>
      </c>
      <c r="DJ237" s="432">
        <f t="shared" si="447"/>
        <v>0</v>
      </c>
      <c r="DK237" s="463">
        <f t="shared" si="448"/>
        <v>0</v>
      </c>
      <c r="DL237" s="462">
        <f>'PTRM input'!P331</f>
        <v>0</v>
      </c>
      <c r="DM237" s="432">
        <f t="shared" si="449"/>
        <v>0</v>
      </c>
      <c r="DN237" s="432">
        <f t="shared" si="450"/>
        <v>0</v>
      </c>
      <c r="DO237" s="432">
        <f t="shared" si="451"/>
        <v>0</v>
      </c>
      <c r="DP237" s="432">
        <f t="shared" si="452"/>
        <v>0</v>
      </c>
      <c r="DQ237" s="463">
        <f t="shared" si="453"/>
        <v>0</v>
      </c>
      <c r="DR237" s="462">
        <f t="shared" si="454"/>
        <v>0</v>
      </c>
      <c r="DS237" s="432">
        <f t="shared" si="455"/>
        <v>0</v>
      </c>
      <c r="DT237" s="432">
        <f t="shared" si="456"/>
        <v>0</v>
      </c>
      <c r="DU237" s="432">
        <f t="shared" si="457"/>
        <v>0</v>
      </c>
      <c r="DV237" s="463">
        <f t="shared" si="458"/>
        <v>0</v>
      </c>
      <c r="DW237" s="462">
        <f>'PTRM input'!Q331</f>
        <v>0</v>
      </c>
      <c r="DX237" s="432">
        <f t="shared" si="459"/>
        <v>0</v>
      </c>
      <c r="DY237" s="432">
        <f t="shared" si="460"/>
        <v>0</v>
      </c>
      <c r="DZ237" s="432">
        <f t="shared" si="461"/>
        <v>0</v>
      </c>
      <c r="EA237" s="432">
        <f t="shared" si="462"/>
        <v>0</v>
      </c>
      <c r="EB237" s="463">
        <f t="shared" si="463"/>
        <v>0</v>
      </c>
      <c r="EC237" s="462">
        <f t="shared" si="464"/>
        <v>0</v>
      </c>
      <c r="ED237" s="432">
        <f t="shared" si="465"/>
        <v>0</v>
      </c>
      <c r="EE237" s="432">
        <f t="shared" si="466"/>
        <v>0</v>
      </c>
      <c r="EF237" s="432">
        <f t="shared" si="467"/>
        <v>0</v>
      </c>
      <c r="EG237" s="463">
        <f t="shared" si="468"/>
        <v>0</v>
      </c>
      <c r="EH237" s="462">
        <f>'PTRM input'!R331</f>
        <v>0</v>
      </c>
      <c r="EI237" s="432">
        <f t="shared" si="469"/>
        <v>0</v>
      </c>
      <c r="EJ237" s="432">
        <f t="shared" si="470"/>
        <v>0</v>
      </c>
      <c r="EK237" s="432">
        <f t="shared" si="471"/>
        <v>0</v>
      </c>
      <c r="EL237" s="432">
        <f t="shared" si="472"/>
        <v>0</v>
      </c>
      <c r="EM237" s="463">
        <f t="shared" si="473"/>
        <v>0</v>
      </c>
      <c r="EN237" s="462">
        <f t="shared" si="474"/>
        <v>0</v>
      </c>
      <c r="EO237" s="432">
        <f t="shared" si="475"/>
        <v>0</v>
      </c>
      <c r="EP237" s="432">
        <f t="shared" si="476"/>
        <v>0</v>
      </c>
      <c r="EQ237" s="432">
        <f t="shared" si="477"/>
        <v>0</v>
      </c>
      <c r="ER237" s="463">
        <f t="shared" si="478"/>
        <v>0</v>
      </c>
      <c r="ES237" s="462">
        <f>'PTRM input'!S331</f>
        <v>0</v>
      </c>
      <c r="ET237" s="432">
        <f t="shared" si="479"/>
        <v>0</v>
      </c>
      <c r="EU237" s="432">
        <f t="shared" si="480"/>
        <v>0</v>
      </c>
      <c r="EV237" s="432">
        <f t="shared" si="481"/>
        <v>0</v>
      </c>
      <c r="EW237" s="432">
        <f t="shared" si="482"/>
        <v>0</v>
      </c>
      <c r="EX237" s="463">
        <f t="shared" si="483"/>
        <v>0</v>
      </c>
      <c r="EY237" s="462">
        <f t="shared" si="484"/>
        <v>0</v>
      </c>
      <c r="EZ237" s="432">
        <f t="shared" si="485"/>
        <v>0</v>
      </c>
      <c r="FA237" s="432">
        <f t="shared" si="486"/>
        <v>0</v>
      </c>
      <c r="FB237" s="432">
        <f t="shared" si="487"/>
        <v>0</v>
      </c>
      <c r="FC237" s="463">
        <f t="shared" si="488"/>
        <v>0</v>
      </c>
      <c r="FD237" s="462">
        <f>'PTRM input'!T331</f>
        <v>0</v>
      </c>
      <c r="FE237" s="432">
        <f t="shared" si="489"/>
        <v>0</v>
      </c>
      <c r="FF237" s="432">
        <f t="shared" si="490"/>
        <v>0</v>
      </c>
      <c r="FG237" s="432">
        <f t="shared" si="491"/>
        <v>0</v>
      </c>
      <c r="FH237" s="432">
        <f t="shared" si="492"/>
        <v>0</v>
      </c>
      <c r="FI237" s="463">
        <f t="shared" si="493"/>
        <v>0</v>
      </c>
      <c r="FJ237" s="462">
        <f t="shared" si="494"/>
        <v>0</v>
      </c>
      <c r="FK237" s="432">
        <f t="shared" si="495"/>
        <v>0</v>
      </c>
      <c r="FL237" s="432">
        <f t="shared" si="496"/>
        <v>0</v>
      </c>
      <c r="FM237" s="432">
        <f t="shared" si="497"/>
        <v>0</v>
      </c>
      <c r="FN237" s="463">
        <f t="shared" si="498"/>
        <v>0</v>
      </c>
      <c r="FO237" s="462">
        <f>'PTRM input'!U331</f>
        <v>0</v>
      </c>
      <c r="FP237" s="432">
        <f t="shared" si="499"/>
        <v>0</v>
      </c>
      <c r="FQ237" s="432">
        <f t="shared" si="500"/>
        <v>0</v>
      </c>
      <c r="FR237" s="432">
        <f t="shared" si="501"/>
        <v>0</v>
      </c>
      <c r="FS237" s="432">
        <f t="shared" si="502"/>
        <v>0</v>
      </c>
      <c r="FT237" s="463">
        <f t="shared" si="503"/>
        <v>0</v>
      </c>
      <c r="FU237" s="462">
        <f t="shared" si="504"/>
        <v>0</v>
      </c>
      <c r="FV237" s="432">
        <f t="shared" si="505"/>
        <v>0</v>
      </c>
      <c r="FW237" s="432">
        <f t="shared" si="506"/>
        <v>0</v>
      </c>
      <c r="FX237" s="432">
        <f t="shared" si="507"/>
        <v>0</v>
      </c>
      <c r="FY237" s="463">
        <f t="shared" si="508"/>
        <v>0</v>
      </c>
      <c r="FZ237" s="462">
        <f>'PTRM input'!V331</f>
        <v>0</v>
      </c>
      <c r="GA237" s="432">
        <f t="shared" si="509"/>
        <v>0</v>
      </c>
      <c r="GB237" s="432">
        <f t="shared" si="510"/>
        <v>0</v>
      </c>
      <c r="GC237" s="432">
        <f t="shared" si="511"/>
        <v>0</v>
      </c>
      <c r="GD237" s="432">
        <f t="shared" si="512"/>
        <v>0</v>
      </c>
      <c r="GE237" s="463">
        <f t="shared" si="513"/>
        <v>0</v>
      </c>
      <c r="GF237" s="462">
        <f t="shared" si="514"/>
        <v>0</v>
      </c>
      <c r="GG237" s="432">
        <f t="shared" si="515"/>
        <v>0</v>
      </c>
      <c r="GH237" s="432">
        <f t="shared" si="516"/>
        <v>0</v>
      </c>
      <c r="GI237" s="432">
        <f t="shared" si="517"/>
        <v>0</v>
      </c>
      <c r="GJ237" s="463">
        <f t="shared" si="518"/>
        <v>0</v>
      </c>
    </row>
    <row r="238" spans="1:192" s="4" customFormat="1" outlineLevel="1">
      <c r="A238" s="764"/>
      <c r="B238" s="764"/>
      <c r="C238" s="764"/>
      <c r="D238" s="764"/>
      <c r="E238" s="748" t="str">
        <f t="shared" si="347"/>
        <v>Large Low Voltage Demand</v>
      </c>
      <c r="F238" s="462">
        <f>'PTRM input'!F332</f>
        <v>0</v>
      </c>
      <c r="G238" s="432">
        <f t="shared" si="349"/>
        <v>0</v>
      </c>
      <c r="H238" s="432">
        <f t="shared" si="350"/>
        <v>0</v>
      </c>
      <c r="I238" s="432">
        <f t="shared" si="351"/>
        <v>0</v>
      </c>
      <c r="J238" s="432">
        <f t="shared" si="352"/>
        <v>0</v>
      </c>
      <c r="K238" s="463">
        <f t="shared" si="353"/>
        <v>0</v>
      </c>
      <c r="L238" s="462">
        <f t="shared" si="354"/>
        <v>0</v>
      </c>
      <c r="M238" s="432">
        <f t="shared" si="355"/>
        <v>0</v>
      </c>
      <c r="N238" s="432">
        <f t="shared" si="356"/>
        <v>0</v>
      </c>
      <c r="O238" s="432">
        <f t="shared" si="357"/>
        <v>0</v>
      </c>
      <c r="P238" s="463">
        <f t="shared" si="358"/>
        <v>0</v>
      </c>
      <c r="Q238" s="462">
        <f>'PTRM input'!G332</f>
        <v>119.0406</v>
      </c>
      <c r="R238" s="432">
        <f t="shared" si="359"/>
        <v>121.83745562467327</v>
      </c>
      <c r="S238" s="432">
        <f t="shared" si="360"/>
        <v>124.700023295365</v>
      </c>
      <c r="T238" s="432">
        <f t="shared" si="361"/>
        <v>127.62984691479004</v>
      </c>
      <c r="U238" s="432">
        <f t="shared" si="362"/>
        <v>130.62850665961506</v>
      </c>
      <c r="V238" s="463">
        <f t="shared" si="363"/>
        <v>133.69761983271408</v>
      </c>
      <c r="W238" s="462">
        <f t="shared" si="364"/>
        <v>136.83884173544772</v>
      </c>
      <c r="X238" s="432">
        <f t="shared" si="365"/>
        <v>140.05386656043652</v>
      </c>
      <c r="Y238" s="432">
        <f t="shared" si="366"/>
        <v>143.34442830531009</v>
      </c>
      <c r="Z238" s="432">
        <f t="shared" si="367"/>
        <v>146.71230170792467</v>
      </c>
      <c r="AA238" s="463">
        <f t="shared" si="368"/>
        <v>150.15930320355363</v>
      </c>
      <c r="AB238" s="462">
        <f>'PTRM input'!H332</f>
        <v>0</v>
      </c>
      <c r="AC238" s="432">
        <f t="shared" si="369"/>
        <v>0</v>
      </c>
      <c r="AD238" s="432">
        <f t="shared" si="370"/>
        <v>0</v>
      </c>
      <c r="AE238" s="432">
        <f t="shared" si="371"/>
        <v>0</v>
      </c>
      <c r="AF238" s="432">
        <f t="shared" si="372"/>
        <v>0</v>
      </c>
      <c r="AG238" s="463">
        <f t="shared" si="373"/>
        <v>0</v>
      </c>
      <c r="AH238" s="462">
        <f t="shared" si="374"/>
        <v>0</v>
      </c>
      <c r="AI238" s="432">
        <f t="shared" si="375"/>
        <v>0</v>
      </c>
      <c r="AJ238" s="432">
        <f t="shared" si="376"/>
        <v>0</v>
      </c>
      <c r="AK238" s="432">
        <f t="shared" si="377"/>
        <v>0</v>
      </c>
      <c r="AL238" s="463">
        <f t="shared" si="378"/>
        <v>0</v>
      </c>
      <c r="AM238" s="462">
        <f>'PTRM input'!I332</f>
        <v>1.4648000000000001</v>
      </c>
      <c r="AN238" s="432">
        <f t="shared" si="379"/>
        <v>1.4992154357338707</v>
      </c>
      <c r="AO238" s="432">
        <f t="shared" si="380"/>
        <v>1.5344394611842571</v>
      </c>
      <c r="AP238" s="432">
        <f t="shared" si="381"/>
        <v>1.5704910741443212</v>
      </c>
      <c r="AQ238" s="432">
        <f t="shared" si="382"/>
        <v>1.6073897187598531</v>
      </c>
      <c r="AR238" s="463">
        <f t="shared" si="383"/>
        <v>1.6451552960163141</v>
      </c>
      <c r="AS238" s="462">
        <f t="shared" si="384"/>
        <v>1.6838081744722715</v>
      </c>
      <c r="AT238" s="432">
        <f t="shared" si="385"/>
        <v>1.7233692012450161</v>
      </c>
      <c r="AU238" s="432">
        <f t="shared" si="386"/>
        <v>1.7638597132542868</v>
      </c>
      <c r="AV238" s="432">
        <f t="shared" si="387"/>
        <v>1.8053015487301649</v>
      </c>
      <c r="AW238" s="463">
        <f t="shared" si="388"/>
        <v>1.8477170589913474</v>
      </c>
      <c r="AX238" s="462">
        <f>'PTRM input'!J332</f>
        <v>0</v>
      </c>
      <c r="AY238" s="432">
        <f t="shared" si="389"/>
        <v>0</v>
      </c>
      <c r="AZ238" s="432">
        <f t="shared" si="390"/>
        <v>0</v>
      </c>
      <c r="BA238" s="432">
        <f t="shared" si="391"/>
        <v>0</v>
      </c>
      <c r="BB238" s="432">
        <f t="shared" si="392"/>
        <v>0</v>
      </c>
      <c r="BC238" s="463">
        <f t="shared" si="393"/>
        <v>0</v>
      </c>
      <c r="BD238" s="462">
        <f t="shared" si="394"/>
        <v>0</v>
      </c>
      <c r="BE238" s="432">
        <f t="shared" si="395"/>
        <v>0</v>
      </c>
      <c r="BF238" s="432">
        <f t="shared" si="396"/>
        <v>0</v>
      </c>
      <c r="BG238" s="432">
        <f t="shared" si="397"/>
        <v>0</v>
      </c>
      <c r="BH238" s="463">
        <f t="shared" si="398"/>
        <v>0</v>
      </c>
      <c r="BI238" s="462">
        <f>'PTRM input'!K332</f>
        <v>0</v>
      </c>
      <c r="BJ238" s="432">
        <f t="shared" si="399"/>
        <v>0</v>
      </c>
      <c r="BK238" s="432">
        <f t="shared" si="400"/>
        <v>0</v>
      </c>
      <c r="BL238" s="432">
        <f t="shared" si="401"/>
        <v>0</v>
      </c>
      <c r="BM238" s="432">
        <f t="shared" si="402"/>
        <v>0</v>
      </c>
      <c r="BN238" s="463">
        <f t="shared" si="403"/>
        <v>0</v>
      </c>
      <c r="BO238" s="462">
        <f t="shared" si="404"/>
        <v>0</v>
      </c>
      <c r="BP238" s="432">
        <f t="shared" si="405"/>
        <v>0</v>
      </c>
      <c r="BQ238" s="432">
        <f t="shared" si="406"/>
        <v>0</v>
      </c>
      <c r="BR238" s="432">
        <f t="shared" si="407"/>
        <v>0</v>
      </c>
      <c r="BS238" s="463">
        <f t="shared" si="408"/>
        <v>0</v>
      </c>
      <c r="BT238" s="462">
        <f>'PTRM input'!L332</f>
        <v>0</v>
      </c>
      <c r="BU238" s="432">
        <f t="shared" si="409"/>
        <v>0</v>
      </c>
      <c r="BV238" s="432">
        <f t="shared" si="410"/>
        <v>0</v>
      </c>
      <c r="BW238" s="432">
        <f t="shared" si="411"/>
        <v>0</v>
      </c>
      <c r="BX238" s="432">
        <f t="shared" si="412"/>
        <v>0</v>
      </c>
      <c r="BY238" s="463">
        <f t="shared" si="413"/>
        <v>0</v>
      </c>
      <c r="BZ238" s="462">
        <f t="shared" si="414"/>
        <v>0</v>
      </c>
      <c r="CA238" s="432">
        <f t="shared" si="415"/>
        <v>0</v>
      </c>
      <c r="CB238" s="432">
        <f t="shared" si="416"/>
        <v>0</v>
      </c>
      <c r="CC238" s="432">
        <f t="shared" si="417"/>
        <v>0</v>
      </c>
      <c r="CD238" s="463">
        <f t="shared" si="418"/>
        <v>0</v>
      </c>
      <c r="CE238" s="462">
        <f>'PTRM input'!M332</f>
        <v>0.89400000000000002</v>
      </c>
      <c r="CF238" s="432">
        <f t="shared" si="419"/>
        <v>0.91500450542468625</v>
      </c>
      <c r="CG238" s="432">
        <f t="shared" si="420"/>
        <v>0.93650251112692917</v>
      </c>
      <c r="CH238" s="432">
        <f t="shared" si="421"/>
        <v>0.95850561188218397</v>
      </c>
      <c r="CI238" s="432">
        <f t="shared" si="422"/>
        <v>0.98102567488483661</v>
      </c>
      <c r="CJ238" s="463">
        <f t="shared" si="423"/>
        <v>1.0040748461486788</v>
      </c>
      <c r="CK238" s="462">
        <f t="shared" si="424"/>
        <v>1.0276655570577626</v>
      </c>
      <c r="CL238" s="432">
        <f t="shared" si="425"/>
        <v>1.0518105310711663</v>
      </c>
      <c r="CM238" s="432">
        <f t="shared" si="426"/>
        <v>1.0765227905852897</v>
      </c>
      <c r="CN238" s="432">
        <f t="shared" si="427"/>
        <v>1.101815663957378</v>
      </c>
      <c r="CO238" s="463">
        <f t="shared" si="428"/>
        <v>1.1277027926940635</v>
      </c>
      <c r="CP238" s="462">
        <f>'PTRM input'!N332</f>
        <v>0</v>
      </c>
      <c r="CQ238" s="432">
        <f t="shared" si="429"/>
        <v>0</v>
      </c>
      <c r="CR238" s="432">
        <f t="shared" si="430"/>
        <v>0</v>
      </c>
      <c r="CS238" s="432">
        <f t="shared" si="431"/>
        <v>0</v>
      </c>
      <c r="CT238" s="432">
        <f t="shared" si="432"/>
        <v>0</v>
      </c>
      <c r="CU238" s="463">
        <f t="shared" si="433"/>
        <v>0</v>
      </c>
      <c r="CV238" s="462">
        <f t="shared" si="434"/>
        <v>0</v>
      </c>
      <c r="CW238" s="432">
        <f t="shared" si="435"/>
        <v>0</v>
      </c>
      <c r="CX238" s="432">
        <f t="shared" si="436"/>
        <v>0</v>
      </c>
      <c r="CY238" s="432">
        <f t="shared" si="437"/>
        <v>0</v>
      </c>
      <c r="CZ238" s="463">
        <f t="shared" si="438"/>
        <v>0</v>
      </c>
      <c r="DA238" s="462">
        <f>'PTRM input'!O332</f>
        <v>0</v>
      </c>
      <c r="DB238" s="432">
        <f t="shared" si="439"/>
        <v>0</v>
      </c>
      <c r="DC238" s="432">
        <f t="shared" si="440"/>
        <v>0</v>
      </c>
      <c r="DD238" s="432">
        <f t="shared" si="441"/>
        <v>0</v>
      </c>
      <c r="DE238" s="432">
        <f t="shared" si="442"/>
        <v>0</v>
      </c>
      <c r="DF238" s="463">
        <f t="shared" si="443"/>
        <v>0</v>
      </c>
      <c r="DG238" s="462">
        <f t="shared" si="444"/>
        <v>0</v>
      </c>
      <c r="DH238" s="432">
        <f t="shared" si="445"/>
        <v>0</v>
      </c>
      <c r="DI238" s="432">
        <f t="shared" si="446"/>
        <v>0</v>
      </c>
      <c r="DJ238" s="432">
        <f t="shared" si="447"/>
        <v>0</v>
      </c>
      <c r="DK238" s="463">
        <f t="shared" si="448"/>
        <v>0</v>
      </c>
      <c r="DL238" s="462">
        <f>'PTRM input'!P332</f>
        <v>0</v>
      </c>
      <c r="DM238" s="432">
        <f t="shared" si="449"/>
        <v>0</v>
      </c>
      <c r="DN238" s="432">
        <f t="shared" si="450"/>
        <v>0</v>
      </c>
      <c r="DO238" s="432">
        <f t="shared" si="451"/>
        <v>0</v>
      </c>
      <c r="DP238" s="432">
        <f t="shared" si="452"/>
        <v>0</v>
      </c>
      <c r="DQ238" s="463">
        <f t="shared" si="453"/>
        <v>0</v>
      </c>
      <c r="DR238" s="462">
        <f t="shared" si="454"/>
        <v>0</v>
      </c>
      <c r="DS238" s="432">
        <f t="shared" si="455"/>
        <v>0</v>
      </c>
      <c r="DT238" s="432">
        <f t="shared" si="456"/>
        <v>0</v>
      </c>
      <c r="DU238" s="432">
        <f t="shared" si="457"/>
        <v>0</v>
      </c>
      <c r="DV238" s="463">
        <f t="shared" si="458"/>
        <v>0</v>
      </c>
      <c r="DW238" s="462">
        <f>'PTRM input'!Q332</f>
        <v>0</v>
      </c>
      <c r="DX238" s="432">
        <f t="shared" si="459"/>
        <v>0</v>
      </c>
      <c r="DY238" s="432">
        <f t="shared" si="460"/>
        <v>0</v>
      </c>
      <c r="DZ238" s="432">
        <f t="shared" si="461"/>
        <v>0</v>
      </c>
      <c r="EA238" s="432">
        <f t="shared" si="462"/>
        <v>0</v>
      </c>
      <c r="EB238" s="463">
        <f t="shared" si="463"/>
        <v>0</v>
      </c>
      <c r="EC238" s="462">
        <f t="shared" si="464"/>
        <v>0</v>
      </c>
      <c r="ED238" s="432">
        <f t="shared" si="465"/>
        <v>0</v>
      </c>
      <c r="EE238" s="432">
        <f t="shared" si="466"/>
        <v>0</v>
      </c>
      <c r="EF238" s="432">
        <f t="shared" si="467"/>
        <v>0</v>
      </c>
      <c r="EG238" s="463">
        <f t="shared" si="468"/>
        <v>0</v>
      </c>
      <c r="EH238" s="462">
        <f>'PTRM input'!R332</f>
        <v>0</v>
      </c>
      <c r="EI238" s="432">
        <f t="shared" si="469"/>
        <v>0</v>
      </c>
      <c r="EJ238" s="432">
        <f t="shared" si="470"/>
        <v>0</v>
      </c>
      <c r="EK238" s="432">
        <f t="shared" si="471"/>
        <v>0</v>
      </c>
      <c r="EL238" s="432">
        <f t="shared" si="472"/>
        <v>0</v>
      </c>
      <c r="EM238" s="463">
        <f t="shared" si="473"/>
        <v>0</v>
      </c>
      <c r="EN238" s="462">
        <f t="shared" si="474"/>
        <v>0</v>
      </c>
      <c r="EO238" s="432">
        <f t="shared" si="475"/>
        <v>0</v>
      </c>
      <c r="EP238" s="432">
        <f t="shared" si="476"/>
        <v>0</v>
      </c>
      <c r="EQ238" s="432">
        <f t="shared" si="477"/>
        <v>0</v>
      </c>
      <c r="ER238" s="463">
        <f t="shared" si="478"/>
        <v>0</v>
      </c>
      <c r="ES238" s="462">
        <f>'PTRM input'!S332</f>
        <v>0</v>
      </c>
      <c r="ET238" s="432">
        <f t="shared" si="479"/>
        <v>0</v>
      </c>
      <c r="EU238" s="432">
        <f t="shared" si="480"/>
        <v>0</v>
      </c>
      <c r="EV238" s="432">
        <f t="shared" si="481"/>
        <v>0</v>
      </c>
      <c r="EW238" s="432">
        <f t="shared" si="482"/>
        <v>0</v>
      </c>
      <c r="EX238" s="463">
        <f t="shared" si="483"/>
        <v>0</v>
      </c>
      <c r="EY238" s="462">
        <f t="shared" si="484"/>
        <v>0</v>
      </c>
      <c r="EZ238" s="432">
        <f t="shared" si="485"/>
        <v>0</v>
      </c>
      <c r="FA238" s="432">
        <f t="shared" si="486"/>
        <v>0</v>
      </c>
      <c r="FB238" s="432">
        <f t="shared" si="487"/>
        <v>0</v>
      </c>
      <c r="FC238" s="463">
        <f t="shared" si="488"/>
        <v>0</v>
      </c>
      <c r="FD238" s="462">
        <f>'PTRM input'!T332</f>
        <v>0</v>
      </c>
      <c r="FE238" s="432">
        <f t="shared" si="489"/>
        <v>0</v>
      </c>
      <c r="FF238" s="432">
        <f t="shared" si="490"/>
        <v>0</v>
      </c>
      <c r="FG238" s="432">
        <f t="shared" si="491"/>
        <v>0</v>
      </c>
      <c r="FH238" s="432">
        <f t="shared" si="492"/>
        <v>0</v>
      </c>
      <c r="FI238" s="463">
        <f t="shared" si="493"/>
        <v>0</v>
      </c>
      <c r="FJ238" s="462">
        <f t="shared" si="494"/>
        <v>0</v>
      </c>
      <c r="FK238" s="432">
        <f t="shared" si="495"/>
        <v>0</v>
      </c>
      <c r="FL238" s="432">
        <f t="shared" si="496"/>
        <v>0</v>
      </c>
      <c r="FM238" s="432">
        <f t="shared" si="497"/>
        <v>0</v>
      </c>
      <c r="FN238" s="463">
        <f t="shared" si="498"/>
        <v>0</v>
      </c>
      <c r="FO238" s="462">
        <f>'PTRM input'!U332</f>
        <v>0</v>
      </c>
      <c r="FP238" s="432">
        <f t="shared" si="499"/>
        <v>0</v>
      </c>
      <c r="FQ238" s="432">
        <f t="shared" si="500"/>
        <v>0</v>
      </c>
      <c r="FR238" s="432">
        <f t="shared" si="501"/>
        <v>0</v>
      </c>
      <c r="FS238" s="432">
        <f t="shared" si="502"/>
        <v>0</v>
      </c>
      <c r="FT238" s="463">
        <f t="shared" si="503"/>
        <v>0</v>
      </c>
      <c r="FU238" s="462">
        <f t="shared" si="504"/>
        <v>0</v>
      </c>
      <c r="FV238" s="432">
        <f t="shared" si="505"/>
        <v>0</v>
      </c>
      <c r="FW238" s="432">
        <f t="shared" si="506"/>
        <v>0</v>
      </c>
      <c r="FX238" s="432">
        <f t="shared" si="507"/>
        <v>0</v>
      </c>
      <c r="FY238" s="463">
        <f t="shared" si="508"/>
        <v>0</v>
      </c>
      <c r="FZ238" s="462">
        <f>'PTRM input'!V332</f>
        <v>0</v>
      </c>
      <c r="GA238" s="432">
        <f t="shared" si="509"/>
        <v>0</v>
      </c>
      <c r="GB238" s="432">
        <f t="shared" si="510"/>
        <v>0</v>
      </c>
      <c r="GC238" s="432">
        <f t="shared" si="511"/>
        <v>0</v>
      </c>
      <c r="GD238" s="432">
        <f t="shared" si="512"/>
        <v>0</v>
      </c>
      <c r="GE238" s="463">
        <f t="shared" si="513"/>
        <v>0</v>
      </c>
      <c r="GF238" s="462">
        <f t="shared" si="514"/>
        <v>0</v>
      </c>
      <c r="GG238" s="432">
        <f t="shared" si="515"/>
        <v>0</v>
      </c>
      <c r="GH238" s="432">
        <f t="shared" si="516"/>
        <v>0</v>
      </c>
      <c r="GI238" s="432">
        <f t="shared" si="517"/>
        <v>0</v>
      </c>
      <c r="GJ238" s="463">
        <f t="shared" si="518"/>
        <v>0</v>
      </c>
    </row>
    <row r="239" spans="1:192" s="4" customFormat="1" outlineLevel="1">
      <c r="A239" s="764"/>
      <c r="B239" s="764"/>
      <c r="C239" s="764"/>
      <c r="D239" s="764"/>
      <c r="E239" s="748" t="str">
        <f t="shared" si="347"/>
        <v>Large Low Voltage Demand A</v>
      </c>
      <c r="F239" s="462">
        <f>'PTRM input'!F333</f>
        <v>0</v>
      </c>
      <c r="G239" s="432">
        <f t="shared" si="349"/>
        <v>0</v>
      </c>
      <c r="H239" s="432">
        <f t="shared" si="350"/>
        <v>0</v>
      </c>
      <c r="I239" s="432">
        <f t="shared" si="351"/>
        <v>0</v>
      </c>
      <c r="J239" s="432">
        <f t="shared" si="352"/>
        <v>0</v>
      </c>
      <c r="K239" s="463">
        <f t="shared" si="353"/>
        <v>0</v>
      </c>
      <c r="L239" s="462">
        <f t="shared" si="354"/>
        <v>0</v>
      </c>
      <c r="M239" s="432">
        <f t="shared" si="355"/>
        <v>0</v>
      </c>
      <c r="N239" s="432">
        <f t="shared" si="356"/>
        <v>0</v>
      </c>
      <c r="O239" s="432">
        <f t="shared" si="357"/>
        <v>0</v>
      </c>
      <c r="P239" s="463">
        <f t="shared" si="358"/>
        <v>0</v>
      </c>
      <c r="Q239" s="462">
        <f>'PTRM input'!G333</f>
        <v>86.237899999999996</v>
      </c>
      <c r="R239" s="432">
        <f t="shared" si="359"/>
        <v>88.264057089892106</v>
      </c>
      <c r="S239" s="432">
        <f t="shared" si="360"/>
        <v>90.337818684913856</v>
      </c>
      <c r="T239" s="432">
        <f t="shared" si="361"/>
        <v>92.460303251604671</v>
      </c>
      <c r="U239" s="432">
        <f t="shared" si="362"/>
        <v>94.632655534844559</v>
      </c>
      <c r="V239" s="463">
        <f t="shared" si="363"/>
        <v>96.856047175263015</v>
      </c>
      <c r="W239" s="462">
        <f t="shared" si="364"/>
        <v>99.131677341153917</v>
      </c>
      <c r="X239" s="432">
        <f t="shared" si="365"/>
        <v>101.46077337523725</v>
      </c>
      <c r="Y239" s="432">
        <f t="shared" si="366"/>
        <v>103.84459145661647</v>
      </c>
      <c r="Z239" s="432">
        <f t="shared" si="367"/>
        <v>106.28441727828853</v>
      </c>
      <c r="AA239" s="463">
        <f t="shared" si="368"/>
        <v>108.781566740572</v>
      </c>
      <c r="AB239" s="462">
        <f>'PTRM input'!H333</f>
        <v>0</v>
      </c>
      <c r="AC239" s="432">
        <f t="shared" si="369"/>
        <v>0</v>
      </c>
      <c r="AD239" s="432">
        <f t="shared" si="370"/>
        <v>0</v>
      </c>
      <c r="AE239" s="432">
        <f t="shared" si="371"/>
        <v>0</v>
      </c>
      <c r="AF239" s="432">
        <f t="shared" si="372"/>
        <v>0</v>
      </c>
      <c r="AG239" s="463">
        <f t="shared" si="373"/>
        <v>0</v>
      </c>
      <c r="AH239" s="462">
        <f t="shared" si="374"/>
        <v>0</v>
      </c>
      <c r="AI239" s="432">
        <f t="shared" si="375"/>
        <v>0</v>
      </c>
      <c r="AJ239" s="432">
        <f t="shared" si="376"/>
        <v>0</v>
      </c>
      <c r="AK239" s="432">
        <f t="shared" si="377"/>
        <v>0</v>
      </c>
      <c r="AL239" s="463">
        <f t="shared" si="378"/>
        <v>0</v>
      </c>
      <c r="AM239" s="462">
        <f>'PTRM input'!I333</f>
        <v>2.4811000000000001</v>
      </c>
      <c r="AN239" s="432">
        <f t="shared" si="379"/>
        <v>2.5393933762966321</v>
      </c>
      <c r="AO239" s="432">
        <f t="shared" si="380"/>
        <v>2.5990563538669171</v>
      </c>
      <c r="AP239" s="432">
        <f t="shared" si="381"/>
        <v>2.6601211114551306</v>
      </c>
      <c r="AQ239" s="432">
        <f t="shared" si="382"/>
        <v>2.7226205838442596</v>
      </c>
      <c r="AR239" s="463">
        <f t="shared" si="383"/>
        <v>2.7865884796191129</v>
      </c>
      <c r="AS239" s="462">
        <f t="shared" si="384"/>
        <v>2.8520592993467724</v>
      </c>
      <c r="AT239" s="432">
        <f t="shared" si="385"/>
        <v>2.9190683541841951</v>
      </c>
      <c r="AU239" s="432">
        <f t="shared" si="386"/>
        <v>2.987651784923</v>
      </c>
      <c r="AV239" s="432">
        <f t="shared" si="387"/>
        <v>3.0578465814817122</v>
      </c>
      <c r="AW239" s="463">
        <f t="shared" si="388"/>
        <v>3.1296906028559746</v>
      </c>
      <c r="AX239" s="462">
        <f>'PTRM input'!J333</f>
        <v>0</v>
      </c>
      <c r="AY239" s="432">
        <f t="shared" si="389"/>
        <v>0</v>
      </c>
      <c r="AZ239" s="432">
        <f t="shared" si="390"/>
        <v>0</v>
      </c>
      <c r="BA239" s="432">
        <f t="shared" si="391"/>
        <v>0</v>
      </c>
      <c r="BB239" s="432">
        <f t="shared" si="392"/>
        <v>0</v>
      </c>
      <c r="BC239" s="463">
        <f t="shared" si="393"/>
        <v>0</v>
      </c>
      <c r="BD239" s="462">
        <f t="shared" si="394"/>
        <v>0</v>
      </c>
      <c r="BE239" s="432">
        <f t="shared" si="395"/>
        <v>0</v>
      </c>
      <c r="BF239" s="432">
        <f t="shared" si="396"/>
        <v>0</v>
      </c>
      <c r="BG239" s="432">
        <f t="shared" si="397"/>
        <v>0</v>
      </c>
      <c r="BH239" s="463">
        <f t="shared" si="398"/>
        <v>0</v>
      </c>
      <c r="BI239" s="462">
        <f>'PTRM input'!K333</f>
        <v>0</v>
      </c>
      <c r="BJ239" s="432">
        <f t="shared" si="399"/>
        <v>0</v>
      </c>
      <c r="BK239" s="432">
        <f t="shared" si="400"/>
        <v>0</v>
      </c>
      <c r="BL239" s="432">
        <f t="shared" si="401"/>
        <v>0</v>
      </c>
      <c r="BM239" s="432">
        <f t="shared" si="402"/>
        <v>0</v>
      </c>
      <c r="BN239" s="463">
        <f t="shared" si="403"/>
        <v>0</v>
      </c>
      <c r="BO239" s="462">
        <f t="shared" si="404"/>
        <v>0</v>
      </c>
      <c r="BP239" s="432">
        <f t="shared" si="405"/>
        <v>0</v>
      </c>
      <c r="BQ239" s="432">
        <f t="shared" si="406"/>
        <v>0</v>
      </c>
      <c r="BR239" s="432">
        <f t="shared" si="407"/>
        <v>0</v>
      </c>
      <c r="BS239" s="463">
        <f t="shared" si="408"/>
        <v>0</v>
      </c>
      <c r="BT239" s="462">
        <f>'PTRM input'!L333</f>
        <v>0</v>
      </c>
      <c r="BU239" s="432">
        <f t="shared" si="409"/>
        <v>0</v>
      </c>
      <c r="BV239" s="432">
        <f t="shared" si="410"/>
        <v>0</v>
      </c>
      <c r="BW239" s="432">
        <f t="shared" si="411"/>
        <v>0</v>
      </c>
      <c r="BX239" s="432">
        <f t="shared" si="412"/>
        <v>0</v>
      </c>
      <c r="BY239" s="463">
        <f t="shared" si="413"/>
        <v>0</v>
      </c>
      <c r="BZ239" s="462">
        <f t="shared" si="414"/>
        <v>0</v>
      </c>
      <c r="CA239" s="432">
        <f t="shared" si="415"/>
        <v>0</v>
      </c>
      <c r="CB239" s="432">
        <f t="shared" si="416"/>
        <v>0</v>
      </c>
      <c r="CC239" s="432">
        <f t="shared" si="417"/>
        <v>0</v>
      </c>
      <c r="CD239" s="463">
        <f t="shared" si="418"/>
        <v>0</v>
      </c>
      <c r="CE239" s="462">
        <f>'PTRM input'!M333</f>
        <v>1.4766999999999999</v>
      </c>
      <c r="CF239" s="432">
        <f t="shared" si="419"/>
        <v>1.5113950259067495</v>
      </c>
      <c r="CG239" s="432">
        <f t="shared" si="420"/>
        <v>1.5469052104934409</v>
      </c>
      <c r="CH239" s="432">
        <f t="shared" si="421"/>
        <v>1.5832497058908512</v>
      </c>
      <c r="CI239" s="432">
        <f t="shared" si="422"/>
        <v>1.6204481142085438</v>
      </c>
      <c r="CJ239" s="463">
        <f t="shared" si="423"/>
        <v>1.6585204981071073</v>
      </c>
      <c r="CK239" s="462">
        <f t="shared" si="424"/>
        <v>1.6974873916187896</v>
      </c>
      <c r="CL239" s="432">
        <f t="shared" si="425"/>
        <v>1.7373698112223614</v>
      </c>
      <c r="CM239" s="432">
        <f t="shared" si="426"/>
        <v>1.7781892671781849</v>
      </c>
      <c r="CN239" s="432">
        <f t="shared" si="427"/>
        <v>1.8199677751295975</v>
      </c>
      <c r="CO239" s="463">
        <f t="shared" si="428"/>
        <v>1.8627278679768724</v>
      </c>
      <c r="CP239" s="462">
        <f>'PTRM input'!N333</f>
        <v>0</v>
      </c>
      <c r="CQ239" s="432">
        <f t="shared" si="429"/>
        <v>0</v>
      </c>
      <c r="CR239" s="432">
        <f t="shared" si="430"/>
        <v>0</v>
      </c>
      <c r="CS239" s="432">
        <f t="shared" si="431"/>
        <v>0</v>
      </c>
      <c r="CT239" s="432">
        <f t="shared" si="432"/>
        <v>0</v>
      </c>
      <c r="CU239" s="463">
        <f t="shared" si="433"/>
        <v>0</v>
      </c>
      <c r="CV239" s="462">
        <f t="shared" si="434"/>
        <v>0</v>
      </c>
      <c r="CW239" s="432">
        <f t="shared" si="435"/>
        <v>0</v>
      </c>
      <c r="CX239" s="432">
        <f t="shared" si="436"/>
        <v>0</v>
      </c>
      <c r="CY239" s="432">
        <f t="shared" si="437"/>
        <v>0</v>
      </c>
      <c r="CZ239" s="463">
        <f t="shared" si="438"/>
        <v>0</v>
      </c>
      <c r="DA239" s="462">
        <f>'PTRM input'!O333</f>
        <v>0</v>
      </c>
      <c r="DB239" s="432">
        <f t="shared" si="439"/>
        <v>0</v>
      </c>
      <c r="DC239" s="432">
        <f t="shared" si="440"/>
        <v>0</v>
      </c>
      <c r="DD239" s="432">
        <f t="shared" si="441"/>
        <v>0</v>
      </c>
      <c r="DE239" s="432">
        <f t="shared" si="442"/>
        <v>0</v>
      </c>
      <c r="DF239" s="463">
        <f t="shared" si="443"/>
        <v>0</v>
      </c>
      <c r="DG239" s="462">
        <f t="shared" si="444"/>
        <v>0</v>
      </c>
      <c r="DH239" s="432">
        <f t="shared" si="445"/>
        <v>0</v>
      </c>
      <c r="DI239" s="432">
        <f t="shared" si="446"/>
        <v>0</v>
      </c>
      <c r="DJ239" s="432">
        <f t="shared" si="447"/>
        <v>0</v>
      </c>
      <c r="DK239" s="463">
        <f t="shared" si="448"/>
        <v>0</v>
      </c>
      <c r="DL239" s="462">
        <f>'PTRM input'!P333</f>
        <v>0</v>
      </c>
      <c r="DM239" s="432">
        <f t="shared" si="449"/>
        <v>0</v>
      </c>
      <c r="DN239" s="432">
        <f t="shared" si="450"/>
        <v>0</v>
      </c>
      <c r="DO239" s="432">
        <f t="shared" si="451"/>
        <v>0</v>
      </c>
      <c r="DP239" s="432">
        <f t="shared" si="452"/>
        <v>0</v>
      </c>
      <c r="DQ239" s="463">
        <f t="shared" si="453"/>
        <v>0</v>
      </c>
      <c r="DR239" s="462">
        <f t="shared" si="454"/>
        <v>0</v>
      </c>
      <c r="DS239" s="432">
        <f t="shared" si="455"/>
        <v>0</v>
      </c>
      <c r="DT239" s="432">
        <f t="shared" si="456"/>
        <v>0</v>
      </c>
      <c r="DU239" s="432">
        <f t="shared" si="457"/>
        <v>0</v>
      </c>
      <c r="DV239" s="463">
        <f t="shared" si="458"/>
        <v>0</v>
      </c>
      <c r="DW239" s="462">
        <f>'PTRM input'!Q333</f>
        <v>0</v>
      </c>
      <c r="DX239" s="432">
        <f t="shared" si="459"/>
        <v>0</v>
      </c>
      <c r="DY239" s="432">
        <f t="shared" si="460"/>
        <v>0</v>
      </c>
      <c r="DZ239" s="432">
        <f t="shared" si="461"/>
        <v>0</v>
      </c>
      <c r="EA239" s="432">
        <f t="shared" si="462"/>
        <v>0</v>
      </c>
      <c r="EB239" s="463">
        <f t="shared" si="463"/>
        <v>0</v>
      </c>
      <c r="EC239" s="462">
        <f t="shared" si="464"/>
        <v>0</v>
      </c>
      <c r="ED239" s="432">
        <f t="shared" si="465"/>
        <v>0</v>
      </c>
      <c r="EE239" s="432">
        <f t="shared" si="466"/>
        <v>0</v>
      </c>
      <c r="EF239" s="432">
        <f t="shared" si="467"/>
        <v>0</v>
      </c>
      <c r="EG239" s="463">
        <f t="shared" si="468"/>
        <v>0</v>
      </c>
      <c r="EH239" s="462">
        <f>'PTRM input'!R333</f>
        <v>0</v>
      </c>
      <c r="EI239" s="432">
        <f t="shared" si="469"/>
        <v>0</v>
      </c>
      <c r="EJ239" s="432">
        <f t="shared" si="470"/>
        <v>0</v>
      </c>
      <c r="EK239" s="432">
        <f t="shared" si="471"/>
        <v>0</v>
      </c>
      <c r="EL239" s="432">
        <f t="shared" si="472"/>
        <v>0</v>
      </c>
      <c r="EM239" s="463">
        <f t="shared" si="473"/>
        <v>0</v>
      </c>
      <c r="EN239" s="462">
        <f t="shared" si="474"/>
        <v>0</v>
      </c>
      <c r="EO239" s="432">
        <f t="shared" si="475"/>
        <v>0</v>
      </c>
      <c r="EP239" s="432">
        <f t="shared" si="476"/>
        <v>0</v>
      </c>
      <c r="EQ239" s="432">
        <f t="shared" si="477"/>
        <v>0</v>
      </c>
      <c r="ER239" s="463">
        <f t="shared" si="478"/>
        <v>0</v>
      </c>
      <c r="ES239" s="462">
        <f>'PTRM input'!S333</f>
        <v>0</v>
      </c>
      <c r="ET239" s="432">
        <f t="shared" si="479"/>
        <v>0</v>
      </c>
      <c r="EU239" s="432">
        <f t="shared" si="480"/>
        <v>0</v>
      </c>
      <c r="EV239" s="432">
        <f t="shared" si="481"/>
        <v>0</v>
      </c>
      <c r="EW239" s="432">
        <f t="shared" si="482"/>
        <v>0</v>
      </c>
      <c r="EX239" s="463">
        <f t="shared" si="483"/>
        <v>0</v>
      </c>
      <c r="EY239" s="462">
        <f t="shared" si="484"/>
        <v>0</v>
      </c>
      <c r="EZ239" s="432">
        <f t="shared" si="485"/>
        <v>0</v>
      </c>
      <c r="FA239" s="432">
        <f t="shared" si="486"/>
        <v>0</v>
      </c>
      <c r="FB239" s="432">
        <f t="shared" si="487"/>
        <v>0</v>
      </c>
      <c r="FC239" s="463">
        <f t="shared" si="488"/>
        <v>0</v>
      </c>
      <c r="FD239" s="462">
        <f>'PTRM input'!T333</f>
        <v>0</v>
      </c>
      <c r="FE239" s="432">
        <f t="shared" si="489"/>
        <v>0</v>
      </c>
      <c r="FF239" s="432">
        <f t="shared" si="490"/>
        <v>0</v>
      </c>
      <c r="FG239" s="432">
        <f t="shared" si="491"/>
        <v>0</v>
      </c>
      <c r="FH239" s="432">
        <f t="shared" si="492"/>
        <v>0</v>
      </c>
      <c r="FI239" s="463">
        <f t="shared" si="493"/>
        <v>0</v>
      </c>
      <c r="FJ239" s="462">
        <f t="shared" si="494"/>
        <v>0</v>
      </c>
      <c r="FK239" s="432">
        <f t="shared" si="495"/>
        <v>0</v>
      </c>
      <c r="FL239" s="432">
        <f t="shared" si="496"/>
        <v>0</v>
      </c>
      <c r="FM239" s="432">
        <f t="shared" si="497"/>
        <v>0</v>
      </c>
      <c r="FN239" s="463">
        <f t="shared" si="498"/>
        <v>0</v>
      </c>
      <c r="FO239" s="462">
        <f>'PTRM input'!U333</f>
        <v>0</v>
      </c>
      <c r="FP239" s="432">
        <f t="shared" si="499"/>
        <v>0</v>
      </c>
      <c r="FQ239" s="432">
        <f t="shared" si="500"/>
        <v>0</v>
      </c>
      <c r="FR239" s="432">
        <f t="shared" si="501"/>
        <v>0</v>
      </c>
      <c r="FS239" s="432">
        <f t="shared" si="502"/>
        <v>0</v>
      </c>
      <c r="FT239" s="463">
        <f t="shared" si="503"/>
        <v>0</v>
      </c>
      <c r="FU239" s="462">
        <f t="shared" si="504"/>
        <v>0</v>
      </c>
      <c r="FV239" s="432">
        <f t="shared" si="505"/>
        <v>0</v>
      </c>
      <c r="FW239" s="432">
        <f t="shared" si="506"/>
        <v>0</v>
      </c>
      <c r="FX239" s="432">
        <f t="shared" si="507"/>
        <v>0</v>
      </c>
      <c r="FY239" s="463">
        <f t="shared" si="508"/>
        <v>0</v>
      </c>
      <c r="FZ239" s="462">
        <f>'PTRM input'!V333</f>
        <v>0</v>
      </c>
      <c r="GA239" s="432">
        <f t="shared" si="509"/>
        <v>0</v>
      </c>
      <c r="GB239" s="432">
        <f t="shared" si="510"/>
        <v>0</v>
      </c>
      <c r="GC239" s="432">
        <f t="shared" si="511"/>
        <v>0</v>
      </c>
      <c r="GD239" s="432">
        <f t="shared" si="512"/>
        <v>0</v>
      </c>
      <c r="GE239" s="463">
        <f t="shared" si="513"/>
        <v>0</v>
      </c>
      <c r="GF239" s="462">
        <f t="shared" si="514"/>
        <v>0</v>
      </c>
      <c r="GG239" s="432">
        <f t="shared" si="515"/>
        <v>0</v>
      </c>
      <c r="GH239" s="432">
        <f t="shared" si="516"/>
        <v>0</v>
      </c>
      <c r="GI239" s="432">
        <f t="shared" si="517"/>
        <v>0</v>
      </c>
      <c r="GJ239" s="463">
        <f t="shared" si="518"/>
        <v>0</v>
      </c>
    </row>
    <row r="240" spans="1:192" s="4" customFormat="1" outlineLevel="1">
      <c r="A240" s="764"/>
      <c r="B240" s="764"/>
      <c r="C240" s="764"/>
      <c r="D240" s="764"/>
      <c r="E240" s="748" t="str">
        <f t="shared" si="347"/>
        <v>Large Low Voltage Demand C</v>
      </c>
      <c r="F240" s="462">
        <f>'PTRM input'!F334</f>
        <v>0</v>
      </c>
      <c r="G240" s="432">
        <f t="shared" si="349"/>
        <v>0</v>
      </c>
      <c r="H240" s="432">
        <f t="shared" si="350"/>
        <v>0</v>
      </c>
      <c r="I240" s="432">
        <f t="shared" si="351"/>
        <v>0</v>
      </c>
      <c r="J240" s="432">
        <f t="shared" si="352"/>
        <v>0</v>
      </c>
      <c r="K240" s="463">
        <f t="shared" si="353"/>
        <v>0</v>
      </c>
      <c r="L240" s="462">
        <f t="shared" si="354"/>
        <v>0</v>
      </c>
      <c r="M240" s="432">
        <f t="shared" si="355"/>
        <v>0</v>
      </c>
      <c r="N240" s="432">
        <f t="shared" si="356"/>
        <v>0</v>
      </c>
      <c r="O240" s="432">
        <f t="shared" si="357"/>
        <v>0</v>
      </c>
      <c r="P240" s="463">
        <f t="shared" si="358"/>
        <v>0</v>
      </c>
      <c r="Q240" s="462">
        <f>'PTRM input'!G334</f>
        <v>78.117500000000007</v>
      </c>
      <c r="R240" s="432">
        <f t="shared" si="359"/>
        <v>79.952868515115128</v>
      </c>
      <c r="S240" s="432">
        <f t="shared" si="360"/>
        <v>81.831358963040131</v>
      </c>
      <c r="T240" s="432">
        <f t="shared" si="361"/>
        <v>83.753984492401003</v>
      </c>
      <c r="U240" s="432">
        <f t="shared" si="362"/>
        <v>85.721782055722841</v>
      </c>
      <c r="V240" s="463">
        <f t="shared" si="363"/>
        <v>87.735812968701808</v>
      </c>
      <c r="W240" s="462">
        <f t="shared" si="364"/>
        <v>89.797163482617194</v>
      </c>
      <c r="X240" s="432">
        <f t="shared" si="365"/>
        <v>91.906945370192204</v>
      </c>
      <c r="Y240" s="432">
        <f t="shared" si="366"/>
        <v>94.066296525219656</v>
      </c>
      <c r="Z240" s="432">
        <f t="shared" si="367"/>
        <v>96.27638157627571</v>
      </c>
      <c r="AA240" s="463">
        <f t="shared" si="368"/>
        <v>98.53839251485293</v>
      </c>
      <c r="AB240" s="462">
        <f>'PTRM input'!H334</f>
        <v>0</v>
      </c>
      <c r="AC240" s="432">
        <f t="shared" si="369"/>
        <v>0</v>
      </c>
      <c r="AD240" s="432">
        <f t="shared" si="370"/>
        <v>0</v>
      </c>
      <c r="AE240" s="432">
        <f t="shared" si="371"/>
        <v>0</v>
      </c>
      <c r="AF240" s="432">
        <f t="shared" si="372"/>
        <v>0</v>
      </c>
      <c r="AG240" s="463">
        <f t="shared" si="373"/>
        <v>0</v>
      </c>
      <c r="AH240" s="462">
        <f t="shared" si="374"/>
        <v>0</v>
      </c>
      <c r="AI240" s="432">
        <f t="shared" si="375"/>
        <v>0</v>
      </c>
      <c r="AJ240" s="432">
        <f t="shared" si="376"/>
        <v>0</v>
      </c>
      <c r="AK240" s="432">
        <f t="shared" si="377"/>
        <v>0</v>
      </c>
      <c r="AL240" s="463">
        <f t="shared" si="378"/>
        <v>0</v>
      </c>
      <c r="AM240" s="462">
        <f>'PTRM input'!I334</f>
        <v>1.4704999999999999</v>
      </c>
      <c r="AN240" s="432">
        <f t="shared" si="379"/>
        <v>1.5050493570771823</v>
      </c>
      <c r="AO240" s="432">
        <f t="shared" si="380"/>
        <v>1.54041045034916</v>
      </c>
      <c r="AP240" s="432">
        <f t="shared" si="381"/>
        <v>1.5766023515355159</v>
      </c>
      <c r="AQ240" s="432">
        <f t="shared" si="382"/>
        <v>1.6136445804453601</v>
      </c>
      <c r="AR240" s="463">
        <f t="shared" si="383"/>
        <v>1.6515571155051811</v>
      </c>
      <c r="AS240" s="462">
        <f t="shared" si="384"/>
        <v>1.6903604045340488</v>
      </c>
      <c r="AT240" s="432">
        <f t="shared" si="385"/>
        <v>1.7300753757719796</v>
      </c>
      <c r="AU240" s="432">
        <f t="shared" si="386"/>
        <v>1.7707234491674142</v>
      </c>
      <c r="AV240" s="432">
        <f t="shared" si="387"/>
        <v>1.8123265479298929</v>
      </c>
      <c r="AW240" s="463">
        <f t="shared" si="388"/>
        <v>1.8549071103541617</v>
      </c>
      <c r="AX240" s="462">
        <f>'PTRM input'!J334</f>
        <v>0</v>
      </c>
      <c r="AY240" s="432">
        <f t="shared" si="389"/>
        <v>0</v>
      </c>
      <c r="AZ240" s="432">
        <f t="shared" si="390"/>
        <v>0</v>
      </c>
      <c r="BA240" s="432">
        <f t="shared" si="391"/>
        <v>0</v>
      </c>
      <c r="BB240" s="432">
        <f t="shared" si="392"/>
        <v>0</v>
      </c>
      <c r="BC240" s="463">
        <f t="shared" si="393"/>
        <v>0</v>
      </c>
      <c r="BD240" s="462">
        <f t="shared" si="394"/>
        <v>0</v>
      </c>
      <c r="BE240" s="432">
        <f t="shared" si="395"/>
        <v>0</v>
      </c>
      <c r="BF240" s="432">
        <f t="shared" si="396"/>
        <v>0</v>
      </c>
      <c r="BG240" s="432">
        <f t="shared" si="397"/>
        <v>0</v>
      </c>
      <c r="BH240" s="463">
        <f t="shared" si="398"/>
        <v>0</v>
      </c>
      <c r="BI240" s="462">
        <f>'PTRM input'!K334</f>
        <v>0</v>
      </c>
      <c r="BJ240" s="432">
        <f t="shared" si="399"/>
        <v>0</v>
      </c>
      <c r="BK240" s="432">
        <f t="shared" si="400"/>
        <v>0</v>
      </c>
      <c r="BL240" s="432">
        <f t="shared" si="401"/>
        <v>0</v>
      </c>
      <c r="BM240" s="432">
        <f t="shared" si="402"/>
        <v>0</v>
      </c>
      <c r="BN240" s="463">
        <f t="shared" si="403"/>
        <v>0</v>
      </c>
      <c r="BO240" s="462">
        <f t="shared" si="404"/>
        <v>0</v>
      </c>
      <c r="BP240" s="432">
        <f t="shared" si="405"/>
        <v>0</v>
      </c>
      <c r="BQ240" s="432">
        <f t="shared" si="406"/>
        <v>0</v>
      </c>
      <c r="BR240" s="432">
        <f t="shared" si="407"/>
        <v>0</v>
      </c>
      <c r="BS240" s="463">
        <f t="shared" si="408"/>
        <v>0</v>
      </c>
      <c r="BT240" s="462">
        <f>'PTRM input'!L334</f>
        <v>0</v>
      </c>
      <c r="BU240" s="432">
        <f t="shared" si="409"/>
        <v>0</v>
      </c>
      <c r="BV240" s="432">
        <f t="shared" si="410"/>
        <v>0</v>
      </c>
      <c r="BW240" s="432">
        <f t="shared" si="411"/>
        <v>0</v>
      </c>
      <c r="BX240" s="432">
        <f t="shared" si="412"/>
        <v>0</v>
      </c>
      <c r="BY240" s="463">
        <f t="shared" si="413"/>
        <v>0</v>
      </c>
      <c r="BZ240" s="462">
        <f t="shared" si="414"/>
        <v>0</v>
      </c>
      <c r="CA240" s="432">
        <f t="shared" si="415"/>
        <v>0</v>
      </c>
      <c r="CB240" s="432">
        <f t="shared" si="416"/>
        <v>0</v>
      </c>
      <c r="CC240" s="432">
        <f t="shared" si="417"/>
        <v>0</v>
      </c>
      <c r="CD240" s="463">
        <f t="shared" si="418"/>
        <v>0</v>
      </c>
      <c r="CE240" s="462">
        <f>'PTRM input'!M334</f>
        <v>0.83120000000000005</v>
      </c>
      <c r="CF240" s="432">
        <f t="shared" si="419"/>
        <v>0.85072902115100579</v>
      </c>
      <c r="CG240" s="432">
        <f t="shared" si="420"/>
        <v>0.8707168761171179</v>
      </c>
      <c r="CH240" s="432">
        <f t="shared" si="421"/>
        <v>0.89117434518620942</v>
      </c>
      <c r="CI240" s="432">
        <f t="shared" si="422"/>
        <v>0.91211246192872053</v>
      </c>
      <c r="CJ240" s="463">
        <f t="shared" si="423"/>
        <v>0.9335425191485256</v>
      </c>
      <c r="CK240" s="462">
        <f t="shared" si="424"/>
        <v>0.95547607497361553</v>
      </c>
      <c r="CL240" s="432">
        <f t="shared" si="425"/>
        <v>0.97792495908988086</v>
      </c>
      <c r="CM240" s="432">
        <f t="shared" si="426"/>
        <v>1.0009012791213567</v>
      </c>
      <c r="CN240" s="432">
        <f t="shared" si="427"/>
        <v>1.0244174271603723</v>
      </c>
      <c r="CO240" s="463">
        <f t="shared" si="428"/>
        <v>1.0484860864511252</v>
      </c>
      <c r="CP240" s="462">
        <f>'PTRM input'!N334</f>
        <v>0</v>
      </c>
      <c r="CQ240" s="432">
        <f t="shared" si="429"/>
        <v>0</v>
      </c>
      <c r="CR240" s="432">
        <f t="shared" si="430"/>
        <v>0</v>
      </c>
      <c r="CS240" s="432">
        <f t="shared" si="431"/>
        <v>0</v>
      </c>
      <c r="CT240" s="432">
        <f t="shared" si="432"/>
        <v>0</v>
      </c>
      <c r="CU240" s="463">
        <f t="shared" si="433"/>
        <v>0</v>
      </c>
      <c r="CV240" s="462">
        <f t="shared" si="434"/>
        <v>0</v>
      </c>
      <c r="CW240" s="432">
        <f t="shared" si="435"/>
        <v>0</v>
      </c>
      <c r="CX240" s="432">
        <f t="shared" si="436"/>
        <v>0</v>
      </c>
      <c r="CY240" s="432">
        <f t="shared" si="437"/>
        <v>0</v>
      </c>
      <c r="CZ240" s="463">
        <f t="shared" si="438"/>
        <v>0</v>
      </c>
      <c r="DA240" s="462">
        <f>'PTRM input'!O334</f>
        <v>0</v>
      </c>
      <c r="DB240" s="432">
        <f t="shared" si="439"/>
        <v>0</v>
      </c>
      <c r="DC240" s="432">
        <f t="shared" si="440"/>
        <v>0</v>
      </c>
      <c r="DD240" s="432">
        <f t="shared" si="441"/>
        <v>0</v>
      </c>
      <c r="DE240" s="432">
        <f t="shared" si="442"/>
        <v>0</v>
      </c>
      <c r="DF240" s="463">
        <f t="shared" si="443"/>
        <v>0</v>
      </c>
      <c r="DG240" s="462">
        <f t="shared" si="444"/>
        <v>0</v>
      </c>
      <c r="DH240" s="432">
        <f t="shared" si="445"/>
        <v>0</v>
      </c>
      <c r="DI240" s="432">
        <f t="shared" si="446"/>
        <v>0</v>
      </c>
      <c r="DJ240" s="432">
        <f t="shared" si="447"/>
        <v>0</v>
      </c>
      <c r="DK240" s="463">
        <f t="shared" si="448"/>
        <v>0</v>
      </c>
      <c r="DL240" s="462">
        <f>'PTRM input'!P334</f>
        <v>0</v>
      </c>
      <c r="DM240" s="432">
        <f t="shared" si="449"/>
        <v>0</v>
      </c>
      <c r="DN240" s="432">
        <f t="shared" si="450"/>
        <v>0</v>
      </c>
      <c r="DO240" s="432">
        <f t="shared" si="451"/>
        <v>0</v>
      </c>
      <c r="DP240" s="432">
        <f t="shared" si="452"/>
        <v>0</v>
      </c>
      <c r="DQ240" s="463">
        <f t="shared" si="453"/>
        <v>0</v>
      </c>
      <c r="DR240" s="462">
        <f t="shared" si="454"/>
        <v>0</v>
      </c>
      <c r="DS240" s="432">
        <f t="shared" si="455"/>
        <v>0</v>
      </c>
      <c r="DT240" s="432">
        <f t="shared" si="456"/>
        <v>0</v>
      </c>
      <c r="DU240" s="432">
        <f t="shared" si="457"/>
        <v>0</v>
      </c>
      <c r="DV240" s="463">
        <f t="shared" si="458"/>
        <v>0</v>
      </c>
      <c r="DW240" s="462">
        <f>'PTRM input'!Q334</f>
        <v>0</v>
      </c>
      <c r="DX240" s="432">
        <f t="shared" si="459"/>
        <v>0</v>
      </c>
      <c r="DY240" s="432">
        <f t="shared" si="460"/>
        <v>0</v>
      </c>
      <c r="DZ240" s="432">
        <f t="shared" si="461"/>
        <v>0</v>
      </c>
      <c r="EA240" s="432">
        <f t="shared" si="462"/>
        <v>0</v>
      </c>
      <c r="EB240" s="463">
        <f t="shared" si="463"/>
        <v>0</v>
      </c>
      <c r="EC240" s="462">
        <f t="shared" si="464"/>
        <v>0</v>
      </c>
      <c r="ED240" s="432">
        <f t="shared" si="465"/>
        <v>0</v>
      </c>
      <c r="EE240" s="432">
        <f t="shared" si="466"/>
        <v>0</v>
      </c>
      <c r="EF240" s="432">
        <f t="shared" si="467"/>
        <v>0</v>
      </c>
      <c r="EG240" s="463">
        <f t="shared" si="468"/>
        <v>0</v>
      </c>
      <c r="EH240" s="462">
        <f>'PTRM input'!R334</f>
        <v>0</v>
      </c>
      <c r="EI240" s="432">
        <f t="shared" si="469"/>
        <v>0</v>
      </c>
      <c r="EJ240" s="432">
        <f t="shared" si="470"/>
        <v>0</v>
      </c>
      <c r="EK240" s="432">
        <f t="shared" si="471"/>
        <v>0</v>
      </c>
      <c r="EL240" s="432">
        <f t="shared" si="472"/>
        <v>0</v>
      </c>
      <c r="EM240" s="463">
        <f t="shared" si="473"/>
        <v>0</v>
      </c>
      <c r="EN240" s="462">
        <f t="shared" si="474"/>
        <v>0</v>
      </c>
      <c r="EO240" s="432">
        <f t="shared" si="475"/>
        <v>0</v>
      </c>
      <c r="EP240" s="432">
        <f t="shared" si="476"/>
        <v>0</v>
      </c>
      <c r="EQ240" s="432">
        <f t="shared" si="477"/>
        <v>0</v>
      </c>
      <c r="ER240" s="463">
        <f t="shared" si="478"/>
        <v>0</v>
      </c>
      <c r="ES240" s="462">
        <f>'PTRM input'!S334</f>
        <v>0</v>
      </c>
      <c r="ET240" s="432">
        <f t="shared" si="479"/>
        <v>0</v>
      </c>
      <c r="EU240" s="432">
        <f t="shared" si="480"/>
        <v>0</v>
      </c>
      <c r="EV240" s="432">
        <f t="shared" si="481"/>
        <v>0</v>
      </c>
      <c r="EW240" s="432">
        <f t="shared" si="482"/>
        <v>0</v>
      </c>
      <c r="EX240" s="463">
        <f t="shared" si="483"/>
        <v>0</v>
      </c>
      <c r="EY240" s="462">
        <f t="shared" si="484"/>
        <v>0</v>
      </c>
      <c r="EZ240" s="432">
        <f t="shared" si="485"/>
        <v>0</v>
      </c>
      <c r="FA240" s="432">
        <f t="shared" si="486"/>
        <v>0</v>
      </c>
      <c r="FB240" s="432">
        <f t="shared" si="487"/>
        <v>0</v>
      </c>
      <c r="FC240" s="463">
        <f t="shared" si="488"/>
        <v>0</v>
      </c>
      <c r="FD240" s="462">
        <f>'PTRM input'!T334</f>
        <v>0</v>
      </c>
      <c r="FE240" s="432">
        <f t="shared" si="489"/>
        <v>0</v>
      </c>
      <c r="FF240" s="432">
        <f t="shared" si="490"/>
        <v>0</v>
      </c>
      <c r="FG240" s="432">
        <f t="shared" si="491"/>
        <v>0</v>
      </c>
      <c r="FH240" s="432">
        <f t="shared" si="492"/>
        <v>0</v>
      </c>
      <c r="FI240" s="463">
        <f t="shared" si="493"/>
        <v>0</v>
      </c>
      <c r="FJ240" s="462">
        <f t="shared" si="494"/>
        <v>0</v>
      </c>
      <c r="FK240" s="432">
        <f t="shared" si="495"/>
        <v>0</v>
      </c>
      <c r="FL240" s="432">
        <f t="shared" si="496"/>
        <v>0</v>
      </c>
      <c r="FM240" s="432">
        <f t="shared" si="497"/>
        <v>0</v>
      </c>
      <c r="FN240" s="463">
        <f t="shared" si="498"/>
        <v>0</v>
      </c>
      <c r="FO240" s="462">
        <f>'PTRM input'!U334</f>
        <v>0</v>
      </c>
      <c r="FP240" s="432">
        <f t="shared" si="499"/>
        <v>0</v>
      </c>
      <c r="FQ240" s="432">
        <f t="shared" si="500"/>
        <v>0</v>
      </c>
      <c r="FR240" s="432">
        <f t="shared" si="501"/>
        <v>0</v>
      </c>
      <c r="FS240" s="432">
        <f t="shared" si="502"/>
        <v>0</v>
      </c>
      <c r="FT240" s="463">
        <f t="shared" si="503"/>
        <v>0</v>
      </c>
      <c r="FU240" s="462">
        <f t="shared" si="504"/>
        <v>0</v>
      </c>
      <c r="FV240" s="432">
        <f t="shared" si="505"/>
        <v>0</v>
      </c>
      <c r="FW240" s="432">
        <f t="shared" si="506"/>
        <v>0</v>
      </c>
      <c r="FX240" s="432">
        <f t="shared" si="507"/>
        <v>0</v>
      </c>
      <c r="FY240" s="463">
        <f t="shared" si="508"/>
        <v>0</v>
      </c>
      <c r="FZ240" s="462">
        <f>'PTRM input'!V334</f>
        <v>0</v>
      </c>
      <c r="GA240" s="432">
        <f t="shared" si="509"/>
        <v>0</v>
      </c>
      <c r="GB240" s="432">
        <f t="shared" si="510"/>
        <v>0</v>
      </c>
      <c r="GC240" s="432">
        <f t="shared" si="511"/>
        <v>0</v>
      </c>
      <c r="GD240" s="432">
        <f t="shared" si="512"/>
        <v>0</v>
      </c>
      <c r="GE240" s="463">
        <f t="shared" si="513"/>
        <v>0</v>
      </c>
      <c r="GF240" s="462">
        <f t="shared" si="514"/>
        <v>0</v>
      </c>
      <c r="GG240" s="432">
        <f t="shared" si="515"/>
        <v>0</v>
      </c>
      <c r="GH240" s="432">
        <f t="shared" si="516"/>
        <v>0</v>
      </c>
      <c r="GI240" s="432">
        <f t="shared" si="517"/>
        <v>0</v>
      </c>
      <c r="GJ240" s="463">
        <f t="shared" si="518"/>
        <v>0</v>
      </c>
    </row>
    <row r="241" spans="1:192" s="4" customFormat="1" outlineLevel="1">
      <c r="A241" s="764"/>
      <c r="B241" s="764"/>
      <c r="C241" s="764"/>
      <c r="D241" s="764"/>
      <c r="E241" s="748" t="str">
        <f t="shared" si="347"/>
        <v>Large Low Voltage Demand S</v>
      </c>
      <c r="F241" s="462">
        <f>'PTRM input'!F335</f>
        <v>0</v>
      </c>
      <c r="G241" s="432">
        <f t="shared" si="349"/>
        <v>0</v>
      </c>
      <c r="H241" s="432">
        <f t="shared" si="350"/>
        <v>0</v>
      </c>
      <c r="I241" s="432">
        <f t="shared" si="351"/>
        <v>0</v>
      </c>
      <c r="J241" s="432">
        <f t="shared" si="352"/>
        <v>0</v>
      </c>
      <c r="K241" s="463">
        <f t="shared" si="353"/>
        <v>0</v>
      </c>
      <c r="L241" s="462">
        <f t="shared" si="354"/>
        <v>0</v>
      </c>
      <c r="M241" s="432">
        <f t="shared" si="355"/>
        <v>0</v>
      </c>
      <c r="N241" s="432">
        <f t="shared" si="356"/>
        <v>0</v>
      </c>
      <c r="O241" s="432">
        <f t="shared" si="357"/>
        <v>0</v>
      </c>
      <c r="P241" s="463">
        <f t="shared" si="358"/>
        <v>0</v>
      </c>
      <c r="Q241" s="462">
        <f>'PTRM input'!G335</f>
        <v>84.931299999999993</v>
      </c>
      <c r="R241" s="432">
        <f t="shared" si="359"/>
        <v>86.926758558809439</v>
      </c>
      <c r="S241" s="432">
        <f t="shared" si="360"/>
        <v>88.969100361604632</v>
      </c>
      <c r="T241" s="432">
        <f t="shared" si="361"/>
        <v>91.05942692891422</v>
      </c>
      <c r="U241" s="432">
        <f t="shared" si="362"/>
        <v>93.198865661461411</v>
      </c>
      <c r="V241" s="463">
        <f t="shared" si="363"/>
        <v>95.388570448218417</v>
      </c>
      <c r="W241" s="462">
        <f t="shared" si="364"/>
        <v>97.629722288747118</v>
      </c>
      <c r="X241" s="432">
        <f t="shared" si="365"/>
        <v>99.923529930161649</v>
      </c>
      <c r="Y241" s="432">
        <f t="shared" si="366"/>
        <v>102.27123051905636</v>
      </c>
      <c r="Z241" s="432">
        <f t="shared" si="367"/>
        <v>104.67409026875082</v>
      </c>
      <c r="AA241" s="463">
        <f t="shared" si="368"/>
        <v>107.13340514221174</v>
      </c>
      <c r="AB241" s="462">
        <f>'PTRM input'!H335</f>
        <v>0</v>
      </c>
      <c r="AC241" s="432">
        <f t="shared" si="369"/>
        <v>0</v>
      </c>
      <c r="AD241" s="432">
        <f t="shared" si="370"/>
        <v>0</v>
      </c>
      <c r="AE241" s="432">
        <f t="shared" si="371"/>
        <v>0</v>
      </c>
      <c r="AF241" s="432">
        <f t="shared" si="372"/>
        <v>0</v>
      </c>
      <c r="AG241" s="463">
        <f t="shared" si="373"/>
        <v>0</v>
      </c>
      <c r="AH241" s="462">
        <f t="shared" si="374"/>
        <v>0</v>
      </c>
      <c r="AI241" s="432">
        <f t="shared" si="375"/>
        <v>0</v>
      </c>
      <c r="AJ241" s="432">
        <f t="shared" si="376"/>
        <v>0</v>
      </c>
      <c r="AK241" s="432">
        <f t="shared" si="377"/>
        <v>0</v>
      </c>
      <c r="AL241" s="463">
        <f t="shared" si="378"/>
        <v>0</v>
      </c>
      <c r="AM241" s="462">
        <f>'PTRM input'!I335</f>
        <v>1.6407</v>
      </c>
      <c r="AN241" s="432">
        <f t="shared" si="379"/>
        <v>1.6792482013985264</v>
      </c>
      <c r="AO241" s="432">
        <f t="shared" si="380"/>
        <v>1.7187020917292533</v>
      </c>
      <c r="AP241" s="432">
        <f t="shared" si="381"/>
        <v>1.7590829501287462</v>
      </c>
      <c r="AQ241" s="432">
        <f t="shared" si="382"/>
        <v>1.8004125556862989</v>
      </c>
      <c r="AR241" s="463">
        <f t="shared" si="383"/>
        <v>1.8427131991903101</v>
      </c>
      <c r="AS241" s="462">
        <f t="shared" si="384"/>
        <v>1.8860076951506386</v>
      </c>
      <c r="AT241" s="432">
        <f t="shared" si="385"/>
        <v>1.9303193941034256</v>
      </c>
      <c r="AU241" s="432">
        <f t="shared" si="386"/>
        <v>1.9756721952050165</v>
      </c>
      <c r="AV241" s="432">
        <f t="shared" si="387"/>
        <v>2.0220905591217786</v>
      </c>
      <c r="AW241" s="463">
        <f t="shared" si="388"/>
        <v>2.0695995212227629</v>
      </c>
      <c r="AX241" s="462">
        <f>'PTRM input'!J335</f>
        <v>0</v>
      </c>
      <c r="AY241" s="432">
        <f t="shared" si="389"/>
        <v>0</v>
      </c>
      <c r="AZ241" s="432">
        <f t="shared" si="390"/>
        <v>0</v>
      </c>
      <c r="BA241" s="432">
        <f t="shared" si="391"/>
        <v>0</v>
      </c>
      <c r="BB241" s="432">
        <f t="shared" si="392"/>
        <v>0</v>
      </c>
      <c r="BC241" s="463">
        <f t="shared" si="393"/>
        <v>0</v>
      </c>
      <c r="BD241" s="462">
        <f t="shared" si="394"/>
        <v>0</v>
      </c>
      <c r="BE241" s="432">
        <f t="shared" si="395"/>
        <v>0</v>
      </c>
      <c r="BF241" s="432">
        <f t="shared" si="396"/>
        <v>0</v>
      </c>
      <c r="BG241" s="432">
        <f t="shared" si="397"/>
        <v>0</v>
      </c>
      <c r="BH241" s="463">
        <f t="shared" si="398"/>
        <v>0</v>
      </c>
      <c r="BI241" s="462">
        <f>'PTRM input'!K335</f>
        <v>0</v>
      </c>
      <c r="BJ241" s="432">
        <f t="shared" si="399"/>
        <v>0</v>
      </c>
      <c r="BK241" s="432">
        <f t="shared" si="400"/>
        <v>0</v>
      </c>
      <c r="BL241" s="432">
        <f t="shared" si="401"/>
        <v>0</v>
      </c>
      <c r="BM241" s="432">
        <f t="shared" si="402"/>
        <v>0</v>
      </c>
      <c r="BN241" s="463">
        <f t="shared" si="403"/>
        <v>0</v>
      </c>
      <c r="BO241" s="462">
        <f t="shared" si="404"/>
        <v>0</v>
      </c>
      <c r="BP241" s="432">
        <f t="shared" si="405"/>
        <v>0</v>
      </c>
      <c r="BQ241" s="432">
        <f t="shared" si="406"/>
        <v>0</v>
      </c>
      <c r="BR241" s="432">
        <f t="shared" si="407"/>
        <v>0</v>
      </c>
      <c r="BS241" s="463">
        <f t="shared" si="408"/>
        <v>0</v>
      </c>
      <c r="BT241" s="462">
        <f>'PTRM input'!L335</f>
        <v>0</v>
      </c>
      <c r="BU241" s="432">
        <f t="shared" si="409"/>
        <v>0</v>
      </c>
      <c r="BV241" s="432">
        <f t="shared" si="410"/>
        <v>0</v>
      </c>
      <c r="BW241" s="432">
        <f t="shared" si="411"/>
        <v>0</v>
      </c>
      <c r="BX241" s="432">
        <f t="shared" si="412"/>
        <v>0</v>
      </c>
      <c r="BY241" s="463">
        <f t="shared" si="413"/>
        <v>0</v>
      </c>
      <c r="BZ241" s="462">
        <f t="shared" si="414"/>
        <v>0</v>
      </c>
      <c r="CA241" s="432">
        <f t="shared" si="415"/>
        <v>0</v>
      </c>
      <c r="CB241" s="432">
        <f t="shared" si="416"/>
        <v>0</v>
      </c>
      <c r="CC241" s="432">
        <f t="shared" si="417"/>
        <v>0</v>
      </c>
      <c r="CD241" s="463">
        <f t="shared" si="418"/>
        <v>0</v>
      </c>
      <c r="CE241" s="462">
        <f>'PTRM input'!M335</f>
        <v>0.98089999999999999</v>
      </c>
      <c r="CF241" s="432">
        <f t="shared" si="419"/>
        <v>1.0039462185358776</v>
      </c>
      <c r="CG241" s="432">
        <f t="shared" si="420"/>
        <v>1.0275339073427345</v>
      </c>
      <c r="CH241" s="432">
        <f t="shared" si="421"/>
        <v>1.0516757882497025</v>
      </c>
      <c r="CI241" s="432">
        <f t="shared" si="422"/>
        <v>1.0763848819849398</v>
      </c>
      <c r="CJ241" s="463">
        <f t="shared" si="423"/>
        <v>1.1016745151982539</v>
      </c>
      <c r="CK241" s="462">
        <f t="shared" si="424"/>
        <v>1.127558327648724</v>
      </c>
      <c r="CL241" s="432">
        <f t="shared" si="425"/>
        <v>1.1540502795611935</v>
      </c>
      <c r="CM241" s="432">
        <f t="shared" si="426"/>
        <v>1.1811646591556049</v>
      </c>
      <c r="CN241" s="432">
        <f t="shared" si="427"/>
        <v>1.2089160903532352</v>
      </c>
      <c r="CO241" s="463">
        <f t="shared" si="428"/>
        <v>1.2373195406639901</v>
      </c>
      <c r="CP241" s="462">
        <f>'PTRM input'!N335</f>
        <v>0</v>
      </c>
      <c r="CQ241" s="432">
        <f t="shared" si="429"/>
        <v>0</v>
      </c>
      <c r="CR241" s="432">
        <f t="shared" si="430"/>
        <v>0</v>
      </c>
      <c r="CS241" s="432">
        <f t="shared" si="431"/>
        <v>0</v>
      </c>
      <c r="CT241" s="432">
        <f t="shared" si="432"/>
        <v>0</v>
      </c>
      <c r="CU241" s="463">
        <f t="shared" si="433"/>
        <v>0</v>
      </c>
      <c r="CV241" s="462">
        <f t="shared" si="434"/>
        <v>0</v>
      </c>
      <c r="CW241" s="432">
        <f t="shared" si="435"/>
        <v>0</v>
      </c>
      <c r="CX241" s="432">
        <f t="shared" si="436"/>
        <v>0</v>
      </c>
      <c r="CY241" s="432">
        <f t="shared" si="437"/>
        <v>0</v>
      </c>
      <c r="CZ241" s="463">
        <f t="shared" si="438"/>
        <v>0</v>
      </c>
      <c r="DA241" s="462">
        <f>'PTRM input'!O335</f>
        <v>0</v>
      </c>
      <c r="DB241" s="432">
        <f t="shared" si="439"/>
        <v>0</v>
      </c>
      <c r="DC241" s="432">
        <f t="shared" si="440"/>
        <v>0</v>
      </c>
      <c r="DD241" s="432">
        <f t="shared" si="441"/>
        <v>0</v>
      </c>
      <c r="DE241" s="432">
        <f t="shared" si="442"/>
        <v>0</v>
      </c>
      <c r="DF241" s="463">
        <f t="shared" si="443"/>
        <v>0</v>
      </c>
      <c r="DG241" s="462">
        <f t="shared" si="444"/>
        <v>0</v>
      </c>
      <c r="DH241" s="432">
        <f t="shared" si="445"/>
        <v>0</v>
      </c>
      <c r="DI241" s="432">
        <f t="shared" si="446"/>
        <v>0</v>
      </c>
      <c r="DJ241" s="432">
        <f t="shared" si="447"/>
        <v>0</v>
      </c>
      <c r="DK241" s="463">
        <f t="shared" si="448"/>
        <v>0</v>
      </c>
      <c r="DL241" s="462">
        <f>'PTRM input'!P335</f>
        <v>0</v>
      </c>
      <c r="DM241" s="432">
        <f t="shared" si="449"/>
        <v>0</v>
      </c>
      <c r="DN241" s="432">
        <f t="shared" si="450"/>
        <v>0</v>
      </c>
      <c r="DO241" s="432">
        <f t="shared" si="451"/>
        <v>0</v>
      </c>
      <c r="DP241" s="432">
        <f t="shared" si="452"/>
        <v>0</v>
      </c>
      <c r="DQ241" s="463">
        <f t="shared" si="453"/>
        <v>0</v>
      </c>
      <c r="DR241" s="462">
        <f t="shared" si="454"/>
        <v>0</v>
      </c>
      <c r="DS241" s="432">
        <f t="shared" si="455"/>
        <v>0</v>
      </c>
      <c r="DT241" s="432">
        <f t="shared" si="456"/>
        <v>0</v>
      </c>
      <c r="DU241" s="432">
        <f t="shared" si="457"/>
        <v>0</v>
      </c>
      <c r="DV241" s="463">
        <f t="shared" si="458"/>
        <v>0</v>
      </c>
      <c r="DW241" s="462">
        <f>'PTRM input'!Q335</f>
        <v>0</v>
      </c>
      <c r="DX241" s="432">
        <f t="shared" si="459"/>
        <v>0</v>
      </c>
      <c r="DY241" s="432">
        <f t="shared" si="460"/>
        <v>0</v>
      </c>
      <c r="DZ241" s="432">
        <f t="shared" si="461"/>
        <v>0</v>
      </c>
      <c r="EA241" s="432">
        <f t="shared" si="462"/>
        <v>0</v>
      </c>
      <c r="EB241" s="463">
        <f t="shared" si="463"/>
        <v>0</v>
      </c>
      <c r="EC241" s="462">
        <f t="shared" si="464"/>
        <v>0</v>
      </c>
      <c r="ED241" s="432">
        <f t="shared" si="465"/>
        <v>0</v>
      </c>
      <c r="EE241" s="432">
        <f t="shared" si="466"/>
        <v>0</v>
      </c>
      <c r="EF241" s="432">
        <f t="shared" si="467"/>
        <v>0</v>
      </c>
      <c r="EG241" s="463">
        <f t="shared" si="468"/>
        <v>0</v>
      </c>
      <c r="EH241" s="462">
        <f>'PTRM input'!R335</f>
        <v>0</v>
      </c>
      <c r="EI241" s="432">
        <f t="shared" si="469"/>
        <v>0</v>
      </c>
      <c r="EJ241" s="432">
        <f t="shared" si="470"/>
        <v>0</v>
      </c>
      <c r="EK241" s="432">
        <f t="shared" si="471"/>
        <v>0</v>
      </c>
      <c r="EL241" s="432">
        <f t="shared" si="472"/>
        <v>0</v>
      </c>
      <c r="EM241" s="463">
        <f t="shared" si="473"/>
        <v>0</v>
      </c>
      <c r="EN241" s="462">
        <f t="shared" si="474"/>
        <v>0</v>
      </c>
      <c r="EO241" s="432">
        <f t="shared" si="475"/>
        <v>0</v>
      </c>
      <c r="EP241" s="432">
        <f t="shared" si="476"/>
        <v>0</v>
      </c>
      <c r="EQ241" s="432">
        <f t="shared" si="477"/>
        <v>0</v>
      </c>
      <c r="ER241" s="463">
        <f t="shared" si="478"/>
        <v>0</v>
      </c>
      <c r="ES241" s="462">
        <f>'PTRM input'!S335</f>
        <v>0</v>
      </c>
      <c r="ET241" s="432">
        <f t="shared" si="479"/>
        <v>0</v>
      </c>
      <c r="EU241" s="432">
        <f t="shared" si="480"/>
        <v>0</v>
      </c>
      <c r="EV241" s="432">
        <f t="shared" si="481"/>
        <v>0</v>
      </c>
      <c r="EW241" s="432">
        <f t="shared" si="482"/>
        <v>0</v>
      </c>
      <c r="EX241" s="463">
        <f t="shared" si="483"/>
        <v>0</v>
      </c>
      <c r="EY241" s="462">
        <f t="shared" si="484"/>
        <v>0</v>
      </c>
      <c r="EZ241" s="432">
        <f t="shared" si="485"/>
        <v>0</v>
      </c>
      <c r="FA241" s="432">
        <f t="shared" si="486"/>
        <v>0</v>
      </c>
      <c r="FB241" s="432">
        <f t="shared" si="487"/>
        <v>0</v>
      </c>
      <c r="FC241" s="463">
        <f t="shared" si="488"/>
        <v>0</v>
      </c>
      <c r="FD241" s="462">
        <f>'PTRM input'!T335</f>
        <v>0</v>
      </c>
      <c r="FE241" s="432">
        <f t="shared" si="489"/>
        <v>0</v>
      </c>
      <c r="FF241" s="432">
        <f t="shared" si="490"/>
        <v>0</v>
      </c>
      <c r="FG241" s="432">
        <f t="shared" si="491"/>
        <v>0</v>
      </c>
      <c r="FH241" s="432">
        <f t="shared" si="492"/>
        <v>0</v>
      </c>
      <c r="FI241" s="463">
        <f t="shared" si="493"/>
        <v>0</v>
      </c>
      <c r="FJ241" s="462">
        <f t="shared" si="494"/>
        <v>0</v>
      </c>
      <c r="FK241" s="432">
        <f t="shared" si="495"/>
        <v>0</v>
      </c>
      <c r="FL241" s="432">
        <f t="shared" si="496"/>
        <v>0</v>
      </c>
      <c r="FM241" s="432">
        <f t="shared" si="497"/>
        <v>0</v>
      </c>
      <c r="FN241" s="463">
        <f t="shared" si="498"/>
        <v>0</v>
      </c>
      <c r="FO241" s="462">
        <f>'PTRM input'!U335</f>
        <v>0</v>
      </c>
      <c r="FP241" s="432">
        <f t="shared" si="499"/>
        <v>0</v>
      </c>
      <c r="FQ241" s="432">
        <f t="shared" si="500"/>
        <v>0</v>
      </c>
      <c r="FR241" s="432">
        <f t="shared" si="501"/>
        <v>0</v>
      </c>
      <c r="FS241" s="432">
        <f t="shared" si="502"/>
        <v>0</v>
      </c>
      <c r="FT241" s="463">
        <f t="shared" si="503"/>
        <v>0</v>
      </c>
      <c r="FU241" s="462">
        <f t="shared" si="504"/>
        <v>0</v>
      </c>
      <c r="FV241" s="432">
        <f t="shared" si="505"/>
        <v>0</v>
      </c>
      <c r="FW241" s="432">
        <f t="shared" si="506"/>
        <v>0</v>
      </c>
      <c r="FX241" s="432">
        <f t="shared" si="507"/>
        <v>0</v>
      </c>
      <c r="FY241" s="463">
        <f t="shared" si="508"/>
        <v>0</v>
      </c>
      <c r="FZ241" s="462">
        <f>'PTRM input'!V335</f>
        <v>0</v>
      </c>
      <c r="GA241" s="432">
        <f t="shared" si="509"/>
        <v>0</v>
      </c>
      <c r="GB241" s="432">
        <f t="shared" si="510"/>
        <v>0</v>
      </c>
      <c r="GC241" s="432">
        <f t="shared" si="511"/>
        <v>0</v>
      </c>
      <c r="GD241" s="432">
        <f t="shared" si="512"/>
        <v>0</v>
      </c>
      <c r="GE241" s="463">
        <f t="shared" si="513"/>
        <v>0</v>
      </c>
      <c r="GF241" s="462">
        <f t="shared" si="514"/>
        <v>0</v>
      </c>
      <c r="GG241" s="432">
        <f t="shared" si="515"/>
        <v>0</v>
      </c>
      <c r="GH241" s="432">
        <f t="shared" si="516"/>
        <v>0</v>
      </c>
      <c r="GI241" s="432">
        <f t="shared" si="517"/>
        <v>0</v>
      </c>
      <c r="GJ241" s="463">
        <f t="shared" si="518"/>
        <v>0</v>
      </c>
    </row>
    <row r="242" spans="1:192" s="4" customFormat="1" outlineLevel="1">
      <c r="A242" s="764"/>
      <c r="B242" s="764"/>
      <c r="C242" s="764"/>
      <c r="D242" s="764"/>
      <c r="E242" s="748" t="str">
        <f t="shared" ref="E242:E285" si="519">E102</f>
        <v>Large Low Voltage Demand Docklands</v>
      </c>
      <c r="F242" s="462">
        <f>'PTRM input'!F336</f>
        <v>0</v>
      </c>
      <c r="G242" s="432">
        <f t="shared" si="349"/>
        <v>0</v>
      </c>
      <c r="H242" s="432">
        <f t="shared" si="350"/>
        <v>0</v>
      </c>
      <c r="I242" s="432">
        <f t="shared" si="351"/>
        <v>0</v>
      </c>
      <c r="J242" s="432">
        <f t="shared" si="352"/>
        <v>0</v>
      </c>
      <c r="K242" s="463">
        <f t="shared" si="353"/>
        <v>0</v>
      </c>
      <c r="L242" s="462">
        <f t="shared" si="354"/>
        <v>0</v>
      </c>
      <c r="M242" s="432">
        <f t="shared" si="355"/>
        <v>0</v>
      </c>
      <c r="N242" s="432">
        <f t="shared" si="356"/>
        <v>0</v>
      </c>
      <c r="O242" s="432">
        <f t="shared" si="357"/>
        <v>0</v>
      </c>
      <c r="P242" s="463">
        <f t="shared" si="358"/>
        <v>0</v>
      </c>
      <c r="Q242" s="462">
        <f>'PTRM input'!G336</f>
        <v>69.450299999999999</v>
      </c>
      <c r="R242" s="432">
        <f t="shared" si="359"/>
        <v>71.082032889369216</v>
      </c>
      <c r="S242" s="432">
        <f t="shared" si="360"/>
        <v>72.752103298119195</v>
      </c>
      <c r="T242" s="432">
        <f t="shared" si="361"/>
        <v>74.461411965213912</v>
      </c>
      <c r="U242" s="432">
        <f t="shared" si="362"/>
        <v>76.210880792454546</v>
      </c>
      <c r="V242" s="463">
        <f t="shared" si="363"/>
        <v>78.001453341699758</v>
      </c>
      <c r="W242" s="462">
        <f t="shared" si="364"/>
        <v>79.834095343768141</v>
      </c>
      <c r="X242" s="432">
        <f t="shared" si="365"/>
        <v>81.70979521929732</v>
      </c>
      <c r="Y242" s="432">
        <f t="shared" si="366"/>
        <v>83.629564611840635</v>
      </c>
      <c r="Z242" s="432">
        <f t="shared" si="367"/>
        <v>85.594438933488902</v>
      </c>
      <c r="AA242" s="463">
        <f t="shared" si="368"/>
        <v>87.60547792331154</v>
      </c>
      <c r="AB242" s="462">
        <f>'PTRM input'!H336</f>
        <v>0</v>
      </c>
      <c r="AC242" s="432">
        <f t="shared" si="369"/>
        <v>0</v>
      </c>
      <c r="AD242" s="432">
        <f t="shared" si="370"/>
        <v>0</v>
      </c>
      <c r="AE242" s="432">
        <f t="shared" si="371"/>
        <v>0</v>
      </c>
      <c r="AF242" s="432">
        <f t="shared" si="372"/>
        <v>0</v>
      </c>
      <c r="AG242" s="463">
        <f t="shared" si="373"/>
        <v>0</v>
      </c>
      <c r="AH242" s="462">
        <f t="shared" si="374"/>
        <v>0</v>
      </c>
      <c r="AI242" s="432">
        <f t="shared" si="375"/>
        <v>0</v>
      </c>
      <c r="AJ242" s="432">
        <f t="shared" si="376"/>
        <v>0</v>
      </c>
      <c r="AK242" s="432">
        <f t="shared" si="377"/>
        <v>0</v>
      </c>
      <c r="AL242" s="463">
        <f t="shared" si="378"/>
        <v>0</v>
      </c>
      <c r="AM242" s="462">
        <f>'PTRM input'!I336</f>
        <v>0.98399999999999999</v>
      </c>
      <c r="AN242" s="432">
        <f t="shared" si="379"/>
        <v>1.0071190529506613</v>
      </c>
      <c r="AO242" s="432">
        <f t="shared" si="380"/>
        <v>1.030781287414875</v>
      </c>
      <c r="AP242" s="432">
        <f t="shared" si="381"/>
        <v>1.0549994654273702</v>
      </c>
      <c r="AQ242" s="432">
        <f t="shared" si="382"/>
        <v>1.0797866488665315</v>
      </c>
      <c r="AR242" s="463">
        <f t="shared" si="383"/>
        <v>1.1051562064992169</v>
      </c>
      <c r="AS242" s="462">
        <f t="shared" si="384"/>
        <v>1.1311218211910943</v>
      </c>
      <c r="AT242" s="432">
        <f t="shared" si="385"/>
        <v>1.1576974972863843</v>
      </c>
      <c r="AU242" s="432">
        <f t="shared" si="386"/>
        <v>1.1848975681609899</v>
      </c>
      <c r="AV242" s="432">
        <f t="shared" si="387"/>
        <v>1.2127367039530872</v>
      </c>
      <c r="AW242" s="463">
        <f t="shared" si="388"/>
        <v>1.2412299194753451</v>
      </c>
      <c r="AX242" s="462">
        <f>'PTRM input'!J336</f>
        <v>0</v>
      </c>
      <c r="AY242" s="432">
        <f t="shared" si="389"/>
        <v>0</v>
      </c>
      <c r="AZ242" s="432">
        <f t="shared" si="390"/>
        <v>0</v>
      </c>
      <c r="BA242" s="432">
        <f t="shared" si="391"/>
        <v>0</v>
      </c>
      <c r="BB242" s="432">
        <f t="shared" si="392"/>
        <v>0</v>
      </c>
      <c r="BC242" s="463">
        <f t="shared" si="393"/>
        <v>0</v>
      </c>
      <c r="BD242" s="462">
        <f t="shared" si="394"/>
        <v>0</v>
      </c>
      <c r="BE242" s="432">
        <f t="shared" si="395"/>
        <v>0</v>
      </c>
      <c r="BF242" s="432">
        <f t="shared" si="396"/>
        <v>0</v>
      </c>
      <c r="BG242" s="432">
        <f t="shared" si="397"/>
        <v>0</v>
      </c>
      <c r="BH242" s="463">
        <f t="shared" si="398"/>
        <v>0</v>
      </c>
      <c r="BI242" s="462">
        <f>'PTRM input'!K336</f>
        <v>0</v>
      </c>
      <c r="BJ242" s="432">
        <f t="shared" si="399"/>
        <v>0</v>
      </c>
      <c r="BK242" s="432">
        <f t="shared" si="400"/>
        <v>0</v>
      </c>
      <c r="BL242" s="432">
        <f t="shared" si="401"/>
        <v>0</v>
      </c>
      <c r="BM242" s="432">
        <f t="shared" si="402"/>
        <v>0</v>
      </c>
      <c r="BN242" s="463">
        <f t="shared" si="403"/>
        <v>0</v>
      </c>
      <c r="BO242" s="462">
        <f t="shared" si="404"/>
        <v>0</v>
      </c>
      <c r="BP242" s="432">
        <f t="shared" si="405"/>
        <v>0</v>
      </c>
      <c r="BQ242" s="432">
        <f t="shared" si="406"/>
        <v>0</v>
      </c>
      <c r="BR242" s="432">
        <f t="shared" si="407"/>
        <v>0</v>
      </c>
      <c r="BS242" s="463">
        <f t="shared" si="408"/>
        <v>0</v>
      </c>
      <c r="BT242" s="462">
        <f>'PTRM input'!L336</f>
        <v>0</v>
      </c>
      <c r="BU242" s="432">
        <f t="shared" si="409"/>
        <v>0</v>
      </c>
      <c r="BV242" s="432">
        <f t="shared" si="410"/>
        <v>0</v>
      </c>
      <c r="BW242" s="432">
        <f t="shared" si="411"/>
        <v>0</v>
      </c>
      <c r="BX242" s="432">
        <f t="shared" si="412"/>
        <v>0</v>
      </c>
      <c r="BY242" s="463">
        <f t="shared" si="413"/>
        <v>0</v>
      </c>
      <c r="BZ242" s="462">
        <f t="shared" si="414"/>
        <v>0</v>
      </c>
      <c r="CA242" s="432">
        <f t="shared" si="415"/>
        <v>0</v>
      </c>
      <c r="CB242" s="432">
        <f t="shared" si="416"/>
        <v>0</v>
      </c>
      <c r="CC242" s="432">
        <f t="shared" si="417"/>
        <v>0</v>
      </c>
      <c r="CD242" s="463">
        <f t="shared" si="418"/>
        <v>0</v>
      </c>
      <c r="CE242" s="462">
        <f>'PTRM input'!M336</f>
        <v>0.84909999999999997</v>
      </c>
      <c r="CF242" s="432">
        <f t="shared" si="419"/>
        <v>0.8690495811589497</v>
      </c>
      <c r="CG242" s="432">
        <f t="shared" si="420"/>
        <v>0.88946787717883158</v>
      </c>
      <c r="CH242" s="432">
        <f t="shared" si="421"/>
        <v>0.91036590050241872</v>
      </c>
      <c r="CI242" s="432">
        <f t="shared" si="422"/>
        <v>0.93175492230952428</v>
      </c>
      <c r="CJ242" s="463">
        <f t="shared" si="423"/>
        <v>0.95364647859602147</v>
      </c>
      <c r="CK242" s="462">
        <f t="shared" si="424"/>
        <v>0.97605237639568931</v>
      </c>
      <c r="CL242" s="432">
        <f t="shared" si="425"/>
        <v>0.99898470014824092</v>
      </c>
      <c r="CM242" s="432">
        <f t="shared" si="426"/>
        <v>1.0224558182169683</v>
      </c>
      <c r="CN242" s="432">
        <f t="shared" si="427"/>
        <v>1.0464783895595189</v>
      </c>
      <c r="CO242" s="463">
        <f t="shared" si="428"/>
        <v>1.0710653705554023</v>
      </c>
      <c r="CP242" s="462">
        <f>'PTRM input'!N336</f>
        <v>0</v>
      </c>
      <c r="CQ242" s="432">
        <f t="shared" si="429"/>
        <v>0</v>
      </c>
      <c r="CR242" s="432">
        <f t="shared" si="430"/>
        <v>0</v>
      </c>
      <c r="CS242" s="432">
        <f t="shared" si="431"/>
        <v>0</v>
      </c>
      <c r="CT242" s="432">
        <f t="shared" si="432"/>
        <v>0</v>
      </c>
      <c r="CU242" s="463">
        <f t="shared" si="433"/>
        <v>0</v>
      </c>
      <c r="CV242" s="462">
        <f t="shared" si="434"/>
        <v>0</v>
      </c>
      <c r="CW242" s="432">
        <f t="shared" si="435"/>
        <v>0</v>
      </c>
      <c r="CX242" s="432">
        <f t="shared" si="436"/>
        <v>0</v>
      </c>
      <c r="CY242" s="432">
        <f t="shared" si="437"/>
        <v>0</v>
      </c>
      <c r="CZ242" s="463">
        <f t="shared" si="438"/>
        <v>0</v>
      </c>
      <c r="DA242" s="462">
        <f>'PTRM input'!O336</f>
        <v>0</v>
      </c>
      <c r="DB242" s="432">
        <f t="shared" si="439"/>
        <v>0</v>
      </c>
      <c r="DC242" s="432">
        <f t="shared" si="440"/>
        <v>0</v>
      </c>
      <c r="DD242" s="432">
        <f t="shared" si="441"/>
        <v>0</v>
      </c>
      <c r="DE242" s="432">
        <f t="shared" si="442"/>
        <v>0</v>
      </c>
      <c r="DF242" s="463">
        <f t="shared" si="443"/>
        <v>0</v>
      </c>
      <c r="DG242" s="462">
        <f t="shared" si="444"/>
        <v>0</v>
      </c>
      <c r="DH242" s="432">
        <f t="shared" si="445"/>
        <v>0</v>
      </c>
      <c r="DI242" s="432">
        <f t="shared" si="446"/>
        <v>0</v>
      </c>
      <c r="DJ242" s="432">
        <f t="shared" si="447"/>
        <v>0</v>
      </c>
      <c r="DK242" s="463">
        <f t="shared" si="448"/>
        <v>0</v>
      </c>
      <c r="DL242" s="462">
        <f>'PTRM input'!P336</f>
        <v>0</v>
      </c>
      <c r="DM242" s="432">
        <f t="shared" si="449"/>
        <v>0</v>
      </c>
      <c r="DN242" s="432">
        <f t="shared" si="450"/>
        <v>0</v>
      </c>
      <c r="DO242" s="432">
        <f t="shared" si="451"/>
        <v>0</v>
      </c>
      <c r="DP242" s="432">
        <f t="shared" si="452"/>
        <v>0</v>
      </c>
      <c r="DQ242" s="463">
        <f t="shared" si="453"/>
        <v>0</v>
      </c>
      <c r="DR242" s="462">
        <f t="shared" si="454"/>
        <v>0</v>
      </c>
      <c r="DS242" s="432">
        <f t="shared" si="455"/>
        <v>0</v>
      </c>
      <c r="DT242" s="432">
        <f t="shared" si="456"/>
        <v>0</v>
      </c>
      <c r="DU242" s="432">
        <f t="shared" si="457"/>
        <v>0</v>
      </c>
      <c r="DV242" s="463">
        <f t="shared" si="458"/>
        <v>0</v>
      </c>
      <c r="DW242" s="462">
        <f>'PTRM input'!Q336</f>
        <v>0</v>
      </c>
      <c r="DX242" s="432">
        <f t="shared" si="459"/>
        <v>0</v>
      </c>
      <c r="DY242" s="432">
        <f t="shared" si="460"/>
        <v>0</v>
      </c>
      <c r="DZ242" s="432">
        <f t="shared" si="461"/>
        <v>0</v>
      </c>
      <c r="EA242" s="432">
        <f t="shared" si="462"/>
        <v>0</v>
      </c>
      <c r="EB242" s="463">
        <f t="shared" si="463"/>
        <v>0</v>
      </c>
      <c r="EC242" s="462">
        <f t="shared" si="464"/>
        <v>0</v>
      </c>
      <c r="ED242" s="432">
        <f t="shared" si="465"/>
        <v>0</v>
      </c>
      <c r="EE242" s="432">
        <f t="shared" si="466"/>
        <v>0</v>
      </c>
      <c r="EF242" s="432">
        <f t="shared" si="467"/>
        <v>0</v>
      </c>
      <c r="EG242" s="463">
        <f t="shared" si="468"/>
        <v>0</v>
      </c>
      <c r="EH242" s="462">
        <f>'PTRM input'!R336</f>
        <v>0</v>
      </c>
      <c r="EI242" s="432">
        <f t="shared" si="469"/>
        <v>0</v>
      </c>
      <c r="EJ242" s="432">
        <f t="shared" si="470"/>
        <v>0</v>
      </c>
      <c r="EK242" s="432">
        <f t="shared" si="471"/>
        <v>0</v>
      </c>
      <c r="EL242" s="432">
        <f t="shared" si="472"/>
        <v>0</v>
      </c>
      <c r="EM242" s="463">
        <f t="shared" si="473"/>
        <v>0</v>
      </c>
      <c r="EN242" s="462">
        <f t="shared" si="474"/>
        <v>0</v>
      </c>
      <c r="EO242" s="432">
        <f t="shared" si="475"/>
        <v>0</v>
      </c>
      <c r="EP242" s="432">
        <f t="shared" si="476"/>
        <v>0</v>
      </c>
      <c r="EQ242" s="432">
        <f t="shared" si="477"/>
        <v>0</v>
      </c>
      <c r="ER242" s="463">
        <f t="shared" si="478"/>
        <v>0</v>
      </c>
      <c r="ES242" s="462">
        <f>'PTRM input'!S336</f>
        <v>0</v>
      </c>
      <c r="ET242" s="432">
        <f t="shared" si="479"/>
        <v>0</v>
      </c>
      <c r="EU242" s="432">
        <f t="shared" si="480"/>
        <v>0</v>
      </c>
      <c r="EV242" s="432">
        <f t="shared" si="481"/>
        <v>0</v>
      </c>
      <c r="EW242" s="432">
        <f t="shared" si="482"/>
        <v>0</v>
      </c>
      <c r="EX242" s="463">
        <f t="shared" si="483"/>
        <v>0</v>
      </c>
      <c r="EY242" s="462">
        <f t="shared" si="484"/>
        <v>0</v>
      </c>
      <c r="EZ242" s="432">
        <f t="shared" si="485"/>
        <v>0</v>
      </c>
      <c r="FA242" s="432">
        <f t="shared" si="486"/>
        <v>0</v>
      </c>
      <c r="FB242" s="432">
        <f t="shared" si="487"/>
        <v>0</v>
      </c>
      <c r="FC242" s="463">
        <f t="shared" si="488"/>
        <v>0</v>
      </c>
      <c r="FD242" s="462">
        <f>'PTRM input'!T336</f>
        <v>0</v>
      </c>
      <c r="FE242" s="432">
        <f t="shared" si="489"/>
        <v>0</v>
      </c>
      <c r="FF242" s="432">
        <f t="shared" si="490"/>
        <v>0</v>
      </c>
      <c r="FG242" s="432">
        <f t="shared" si="491"/>
        <v>0</v>
      </c>
      <c r="FH242" s="432">
        <f t="shared" si="492"/>
        <v>0</v>
      </c>
      <c r="FI242" s="463">
        <f t="shared" si="493"/>
        <v>0</v>
      </c>
      <c r="FJ242" s="462">
        <f t="shared" si="494"/>
        <v>0</v>
      </c>
      <c r="FK242" s="432">
        <f t="shared" si="495"/>
        <v>0</v>
      </c>
      <c r="FL242" s="432">
        <f t="shared" si="496"/>
        <v>0</v>
      </c>
      <c r="FM242" s="432">
        <f t="shared" si="497"/>
        <v>0</v>
      </c>
      <c r="FN242" s="463">
        <f t="shared" si="498"/>
        <v>0</v>
      </c>
      <c r="FO242" s="462">
        <f>'PTRM input'!U336</f>
        <v>0</v>
      </c>
      <c r="FP242" s="432">
        <f t="shared" si="499"/>
        <v>0</v>
      </c>
      <c r="FQ242" s="432">
        <f t="shared" si="500"/>
        <v>0</v>
      </c>
      <c r="FR242" s="432">
        <f t="shared" si="501"/>
        <v>0</v>
      </c>
      <c r="FS242" s="432">
        <f t="shared" si="502"/>
        <v>0</v>
      </c>
      <c r="FT242" s="463">
        <f t="shared" si="503"/>
        <v>0</v>
      </c>
      <c r="FU242" s="462">
        <f t="shared" si="504"/>
        <v>0</v>
      </c>
      <c r="FV242" s="432">
        <f t="shared" si="505"/>
        <v>0</v>
      </c>
      <c r="FW242" s="432">
        <f t="shared" si="506"/>
        <v>0</v>
      </c>
      <c r="FX242" s="432">
        <f t="shared" si="507"/>
        <v>0</v>
      </c>
      <c r="FY242" s="463">
        <f t="shared" si="508"/>
        <v>0</v>
      </c>
      <c r="FZ242" s="462">
        <f>'PTRM input'!V336</f>
        <v>0</v>
      </c>
      <c r="GA242" s="432">
        <f t="shared" si="509"/>
        <v>0</v>
      </c>
      <c r="GB242" s="432">
        <f t="shared" si="510"/>
        <v>0</v>
      </c>
      <c r="GC242" s="432">
        <f t="shared" si="511"/>
        <v>0</v>
      </c>
      <c r="GD242" s="432">
        <f t="shared" si="512"/>
        <v>0</v>
      </c>
      <c r="GE242" s="463">
        <f t="shared" si="513"/>
        <v>0</v>
      </c>
      <c r="GF242" s="462">
        <f t="shared" si="514"/>
        <v>0</v>
      </c>
      <c r="GG242" s="432">
        <f t="shared" si="515"/>
        <v>0</v>
      </c>
      <c r="GH242" s="432">
        <f t="shared" si="516"/>
        <v>0</v>
      </c>
      <c r="GI242" s="432">
        <f t="shared" si="517"/>
        <v>0</v>
      </c>
      <c r="GJ242" s="463">
        <f t="shared" si="518"/>
        <v>0</v>
      </c>
    </row>
    <row r="243" spans="1:192" s="4" customFormat="1" outlineLevel="1">
      <c r="A243" s="764"/>
      <c r="B243" s="764"/>
      <c r="C243" s="764"/>
      <c r="D243" s="764"/>
      <c r="E243" s="748" t="str">
        <f t="shared" si="519"/>
        <v>Large Low Voltage Demand CXX</v>
      </c>
      <c r="F243" s="462">
        <f>'PTRM input'!F337</f>
        <v>0</v>
      </c>
      <c r="G243" s="432">
        <f t="shared" si="349"/>
        <v>0</v>
      </c>
      <c r="H243" s="432">
        <f t="shared" si="350"/>
        <v>0</v>
      </c>
      <c r="I243" s="432">
        <f t="shared" si="351"/>
        <v>0</v>
      </c>
      <c r="J243" s="432">
        <f t="shared" si="352"/>
        <v>0</v>
      </c>
      <c r="K243" s="463">
        <f t="shared" si="353"/>
        <v>0</v>
      </c>
      <c r="L243" s="462">
        <f t="shared" si="354"/>
        <v>0</v>
      </c>
      <c r="M243" s="432">
        <f t="shared" si="355"/>
        <v>0</v>
      </c>
      <c r="N243" s="432">
        <f t="shared" si="356"/>
        <v>0</v>
      </c>
      <c r="O243" s="432">
        <f t="shared" si="357"/>
        <v>0</v>
      </c>
      <c r="P243" s="463">
        <f t="shared" si="358"/>
        <v>0</v>
      </c>
      <c r="Q243" s="462">
        <f>'PTRM input'!G337</f>
        <v>154.13939999999999</v>
      </c>
      <c r="R243" s="432">
        <f t="shared" si="359"/>
        <v>157.76090096583656</v>
      </c>
      <c r="S243" s="432">
        <f t="shared" si="360"/>
        <v>161.46748899731338</v>
      </c>
      <c r="T243" s="432">
        <f t="shared" si="361"/>
        <v>165.26116321269876</v>
      </c>
      <c r="U243" s="432">
        <f t="shared" si="362"/>
        <v>169.14396969948967</v>
      </c>
      <c r="V243" s="463">
        <f t="shared" si="363"/>
        <v>173.11800261795264</v>
      </c>
      <c r="W243" s="462">
        <f t="shared" si="364"/>
        <v>177.18540533059203</v>
      </c>
      <c r="X243" s="432">
        <f t="shared" si="365"/>
        <v>181.34837155815538</v>
      </c>
      <c r="Y243" s="432">
        <f t="shared" si="366"/>
        <v>185.60914656279886</v>
      </c>
      <c r="Z243" s="432">
        <f t="shared" si="367"/>
        <v>189.9700283590513</v>
      </c>
      <c r="AA243" s="463">
        <f t="shared" si="368"/>
        <v>194.43336895322969</v>
      </c>
      <c r="AB243" s="462">
        <f>'PTRM input'!H337</f>
        <v>0</v>
      </c>
      <c r="AC243" s="432">
        <f t="shared" si="369"/>
        <v>0</v>
      </c>
      <c r="AD243" s="432">
        <f t="shared" si="370"/>
        <v>0</v>
      </c>
      <c r="AE243" s="432">
        <f t="shared" si="371"/>
        <v>0</v>
      </c>
      <c r="AF243" s="432">
        <f t="shared" si="372"/>
        <v>0</v>
      </c>
      <c r="AG243" s="463">
        <f t="shared" si="373"/>
        <v>0</v>
      </c>
      <c r="AH243" s="462">
        <f t="shared" si="374"/>
        <v>0</v>
      </c>
      <c r="AI243" s="432">
        <f t="shared" si="375"/>
        <v>0</v>
      </c>
      <c r="AJ243" s="432">
        <f t="shared" si="376"/>
        <v>0</v>
      </c>
      <c r="AK243" s="432">
        <f t="shared" si="377"/>
        <v>0</v>
      </c>
      <c r="AL243" s="463">
        <f t="shared" si="378"/>
        <v>0</v>
      </c>
      <c r="AM243" s="462">
        <f>'PTRM input'!I337</f>
        <v>1.7130000000000001</v>
      </c>
      <c r="AN243" s="432">
        <f t="shared" si="379"/>
        <v>1.7532468879110599</v>
      </c>
      <c r="AO243" s="432">
        <f t="shared" si="380"/>
        <v>1.7944393753472365</v>
      </c>
      <c r="AP243" s="432">
        <f t="shared" si="381"/>
        <v>1.8365996791433792</v>
      </c>
      <c r="AQ243" s="432">
        <f t="shared" si="382"/>
        <v>1.8797505381182606</v>
      </c>
      <c r="AR243" s="463">
        <f t="shared" si="383"/>
        <v>1.9239152253385758</v>
      </c>
      <c r="AS243" s="462">
        <f t="shared" si="384"/>
        <v>1.969117560671082</v>
      </c>
      <c r="AT243" s="432">
        <f t="shared" si="385"/>
        <v>2.0153819236296511</v>
      </c>
      <c r="AU243" s="432">
        <f t="shared" si="386"/>
        <v>2.0627332665241629</v>
      </c>
      <c r="AV243" s="432">
        <f t="shared" si="387"/>
        <v>2.1111971279183321</v>
      </c>
      <c r="AW243" s="463">
        <f t="shared" si="388"/>
        <v>2.1607996464037265</v>
      </c>
      <c r="AX243" s="462">
        <f>'PTRM input'!J337</f>
        <v>0</v>
      </c>
      <c r="AY243" s="432">
        <f t="shared" si="389"/>
        <v>0</v>
      </c>
      <c r="AZ243" s="432">
        <f t="shared" si="390"/>
        <v>0</v>
      </c>
      <c r="BA243" s="432">
        <f t="shared" si="391"/>
        <v>0</v>
      </c>
      <c r="BB243" s="432">
        <f t="shared" si="392"/>
        <v>0</v>
      </c>
      <c r="BC243" s="463">
        <f t="shared" si="393"/>
        <v>0</v>
      </c>
      <c r="BD243" s="462">
        <f t="shared" si="394"/>
        <v>0</v>
      </c>
      <c r="BE243" s="432">
        <f t="shared" si="395"/>
        <v>0</v>
      </c>
      <c r="BF243" s="432">
        <f t="shared" si="396"/>
        <v>0</v>
      </c>
      <c r="BG243" s="432">
        <f t="shared" si="397"/>
        <v>0</v>
      </c>
      <c r="BH243" s="463">
        <f t="shared" si="398"/>
        <v>0</v>
      </c>
      <c r="BI243" s="462">
        <f>'PTRM input'!K337</f>
        <v>0</v>
      </c>
      <c r="BJ243" s="432">
        <f t="shared" si="399"/>
        <v>0</v>
      </c>
      <c r="BK243" s="432">
        <f t="shared" si="400"/>
        <v>0</v>
      </c>
      <c r="BL243" s="432">
        <f t="shared" si="401"/>
        <v>0</v>
      </c>
      <c r="BM243" s="432">
        <f t="shared" si="402"/>
        <v>0</v>
      </c>
      <c r="BN243" s="463">
        <f t="shared" si="403"/>
        <v>0</v>
      </c>
      <c r="BO243" s="462">
        <f t="shared" si="404"/>
        <v>0</v>
      </c>
      <c r="BP243" s="432">
        <f t="shared" si="405"/>
        <v>0</v>
      </c>
      <c r="BQ243" s="432">
        <f t="shared" si="406"/>
        <v>0</v>
      </c>
      <c r="BR243" s="432">
        <f t="shared" si="407"/>
        <v>0</v>
      </c>
      <c r="BS243" s="463">
        <f t="shared" si="408"/>
        <v>0</v>
      </c>
      <c r="BT243" s="462">
        <f>'PTRM input'!L337</f>
        <v>0</v>
      </c>
      <c r="BU243" s="432">
        <f t="shared" si="409"/>
        <v>0</v>
      </c>
      <c r="BV243" s="432">
        <f t="shared" si="410"/>
        <v>0</v>
      </c>
      <c r="BW243" s="432">
        <f t="shared" si="411"/>
        <v>0</v>
      </c>
      <c r="BX243" s="432">
        <f t="shared" si="412"/>
        <v>0</v>
      </c>
      <c r="BY243" s="463">
        <f t="shared" si="413"/>
        <v>0</v>
      </c>
      <c r="BZ243" s="462">
        <f t="shared" si="414"/>
        <v>0</v>
      </c>
      <c r="CA243" s="432">
        <f t="shared" si="415"/>
        <v>0</v>
      </c>
      <c r="CB243" s="432">
        <f t="shared" si="416"/>
        <v>0</v>
      </c>
      <c r="CC243" s="432">
        <f t="shared" si="417"/>
        <v>0</v>
      </c>
      <c r="CD243" s="463">
        <f t="shared" si="418"/>
        <v>0</v>
      </c>
      <c r="CE243" s="462">
        <f>'PTRM input'!M337</f>
        <v>3.2715999999999998</v>
      </c>
      <c r="CF243" s="432">
        <f t="shared" si="419"/>
        <v>3.3484661520664467</v>
      </c>
      <c r="CG243" s="432">
        <f t="shared" si="420"/>
        <v>3.4271382722627082</v>
      </c>
      <c r="CH243" s="432">
        <f t="shared" si="421"/>
        <v>3.5076587917603499</v>
      </c>
      <c r="CI243" s="432">
        <f t="shared" si="422"/>
        <v>3.5900711386501469</v>
      </c>
      <c r="CJ243" s="463">
        <f t="shared" si="423"/>
        <v>3.674419761364673</v>
      </c>
      <c r="CK243" s="462">
        <f t="shared" si="424"/>
        <v>3.7607501526512035</v>
      </c>
      <c r="CL243" s="432">
        <f t="shared" si="425"/>
        <v>3.849108874107861</v>
      </c>
      <c r="CM243" s="432">
        <f t="shared" si="426"/>
        <v>3.9395435812962347</v>
      </c>
      <c r="CN243" s="432">
        <f t="shared" si="427"/>
        <v>4.0321030494440251</v>
      </c>
      <c r="CO243" s="463">
        <f t="shared" si="428"/>
        <v>4.1268371997515647</v>
      </c>
      <c r="CP243" s="462">
        <f>'PTRM input'!N337</f>
        <v>0</v>
      </c>
      <c r="CQ243" s="432">
        <f t="shared" si="429"/>
        <v>0</v>
      </c>
      <c r="CR243" s="432">
        <f t="shared" si="430"/>
        <v>0</v>
      </c>
      <c r="CS243" s="432">
        <f t="shared" si="431"/>
        <v>0</v>
      </c>
      <c r="CT243" s="432">
        <f t="shared" si="432"/>
        <v>0</v>
      </c>
      <c r="CU243" s="463">
        <f t="shared" si="433"/>
        <v>0</v>
      </c>
      <c r="CV243" s="462">
        <f t="shared" si="434"/>
        <v>0</v>
      </c>
      <c r="CW243" s="432">
        <f t="shared" si="435"/>
        <v>0</v>
      </c>
      <c r="CX243" s="432">
        <f t="shared" si="436"/>
        <v>0</v>
      </c>
      <c r="CY243" s="432">
        <f t="shared" si="437"/>
        <v>0</v>
      </c>
      <c r="CZ243" s="463">
        <f t="shared" si="438"/>
        <v>0</v>
      </c>
      <c r="DA243" s="462">
        <f>'PTRM input'!O337</f>
        <v>0</v>
      </c>
      <c r="DB243" s="432">
        <f t="shared" si="439"/>
        <v>0</v>
      </c>
      <c r="DC243" s="432">
        <f t="shared" si="440"/>
        <v>0</v>
      </c>
      <c r="DD243" s="432">
        <f t="shared" si="441"/>
        <v>0</v>
      </c>
      <c r="DE243" s="432">
        <f t="shared" si="442"/>
        <v>0</v>
      </c>
      <c r="DF243" s="463">
        <f t="shared" si="443"/>
        <v>0</v>
      </c>
      <c r="DG243" s="462">
        <f t="shared" si="444"/>
        <v>0</v>
      </c>
      <c r="DH243" s="432">
        <f t="shared" si="445"/>
        <v>0</v>
      </c>
      <c r="DI243" s="432">
        <f t="shared" si="446"/>
        <v>0</v>
      </c>
      <c r="DJ243" s="432">
        <f t="shared" si="447"/>
        <v>0</v>
      </c>
      <c r="DK243" s="463">
        <f t="shared" si="448"/>
        <v>0</v>
      </c>
      <c r="DL243" s="462">
        <f>'PTRM input'!P337</f>
        <v>0</v>
      </c>
      <c r="DM243" s="432">
        <f t="shared" si="449"/>
        <v>0</v>
      </c>
      <c r="DN243" s="432">
        <f t="shared" si="450"/>
        <v>0</v>
      </c>
      <c r="DO243" s="432">
        <f t="shared" si="451"/>
        <v>0</v>
      </c>
      <c r="DP243" s="432">
        <f t="shared" si="452"/>
        <v>0</v>
      </c>
      <c r="DQ243" s="463">
        <f t="shared" si="453"/>
        <v>0</v>
      </c>
      <c r="DR243" s="462">
        <f t="shared" si="454"/>
        <v>0</v>
      </c>
      <c r="DS243" s="432">
        <f t="shared" si="455"/>
        <v>0</v>
      </c>
      <c r="DT243" s="432">
        <f t="shared" si="456"/>
        <v>0</v>
      </c>
      <c r="DU243" s="432">
        <f t="shared" si="457"/>
        <v>0</v>
      </c>
      <c r="DV243" s="463">
        <f t="shared" si="458"/>
        <v>0</v>
      </c>
      <c r="DW243" s="462">
        <f>'PTRM input'!Q337</f>
        <v>0</v>
      </c>
      <c r="DX243" s="432">
        <f t="shared" si="459"/>
        <v>0</v>
      </c>
      <c r="DY243" s="432">
        <f t="shared" si="460"/>
        <v>0</v>
      </c>
      <c r="DZ243" s="432">
        <f t="shared" si="461"/>
        <v>0</v>
      </c>
      <c r="EA243" s="432">
        <f t="shared" si="462"/>
        <v>0</v>
      </c>
      <c r="EB243" s="463">
        <f t="shared" si="463"/>
        <v>0</v>
      </c>
      <c r="EC243" s="462">
        <f t="shared" si="464"/>
        <v>0</v>
      </c>
      <c r="ED243" s="432">
        <f t="shared" si="465"/>
        <v>0</v>
      </c>
      <c r="EE243" s="432">
        <f t="shared" si="466"/>
        <v>0</v>
      </c>
      <c r="EF243" s="432">
        <f t="shared" si="467"/>
        <v>0</v>
      </c>
      <c r="EG243" s="463">
        <f t="shared" si="468"/>
        <v>0</v>
      </c>
      <c r="EH243" s="462">
        <f>'PTRM input'!R337</f>
        <v>0</v>
      </c>
      <c r="EI243" s="432">
        <f t="shared" si="469"/>
        <v>0</v>
      </c>
      <c r="EJ243" s="432">
        <f t="shared" si="470"/>
        <v>0</v>
      </c>
      <c r="EK243" s="432">
        <f t="shared" si="471"/>
        <v>0</v>
      </c>
      <c r="EL243" s="432">
        <f t="shared" si="472"/>
        <v>0</v>
      </c>
      <c r="EM243" s="463">
        <f t="shared" si="473"/>
        <v>0</v>
      </c>
      <c r="EN243" s="462">
        <f t="shared" si="474"/>
        <v>0</v>
      </c>
      <c r="EO243" s="432">
        <f t="shared" si="475"/>
        <v>0</v>
      </c>
      <c r="EP243" s="432">
        <f t="shared" si="476"/>
        <v>0</v>
      </c>
      <c r="EQ243" s="432">
        <f t="shared" si="477"/>
        <v>0</v>
      </c>
      <c r="ER243" s="463">
        <f t="shared" si="478"/>
        <v>0</v>
      </c>
      <c r="ES243" s="462">
        <f>'PTRM input'!S337</f>
        <v>0</v>
      </c>
      <c r="ET243" s="432">
        <f t="shared" si="479"/>
        <v>0</v>
      </c>
      <c r="EU243" s="432">
        <f t="shared" si="480"/>
        <v>0</v>
      </c>
      <c r="EV243" s="432">
        <f t="shared" si="481"/>
        <v>0</v>
      </c>
      <c r="EW243" s="432">
        <f t="shared" si="482"/>
        <v>0</v>
      </c>
      <c r="EX243" s="463">
        <f t="shared" si="483"/>
        <v>0</v>
      </c>
      <c r="EY243" s="462">
        <f t="shared" si="484"/>
        <v>0</v>
      </c>
      <c r="EZ243" s="432">
        <f t="shared" si="485"/>
        <v>0</v>
      </c>
      <c r="FA243" s="432">
        <f t="shared" si="486"/>
        <v>0</v>
      </c>
      <c r="FB243" s="432">
        <f t="shared" si="487"/>
        <v>0</v>
      </c>
      <c r="FC243" s="463">
        <f t="shared" si="488"/>
        <v>0</v>
      </c>
      <c r="FD243" s="462">
        <f>'PTRM input'!T337</f>
        <v>0</v>
      </c>
      <c r="FE243" s="432">
        <f t="shared" si="489"/>
        <v>0</v>
      </c>
      <c r="FF243" s="432">
        <f t="shared" si="490"/>
        <v>0</v>
      </c>
      <c r="FG243" s="432">
        <f t="shared" si="491"/>
        <v>0</v>
      </c>
      <c r="FH243" s="432">
        <f t="shared" si="492"/>
        <v>0</v>
      </c>
      <c r="FI243" s="463">
        <f t="shared" si="493"/>
        <v>0</v>
      </c>
      <c r="FJ243" s="462">
        <f t="shared" si="494"/>
        <v>0</v>
      </c>
      <c r="FK243" s="432">
        <f t="shared" si="495"/>
        <v>0</v>
      </c>
      <c r="FL243" s="432">
        <f t="shared" si="496"/>
        <v>0</v>
      </c>
      <c r="FM243" s="432">
        <f t="shared" si="497"/>
        <v>0</v>
      </c>
      <c r="FN243" s="463">
        <f t="shared" si="498"/>
        <v>0</v>
      </c>
      <c r="FO243" s="462">
        <f>'PTRM input'!U337</f>
        <v>0</v>
      </c>
      <c r="FP243" s="432">
        <f t="shared" si="499"/>
        <v>0</v>
      </c>
      <c r="FQ243" s="432">
        <f t="shared" si="500"/>
        <v>0</v>
      </c>
      <c r="FR243" s="432">
        <f t="shared" si="501"/>
        <v>0</v>
      </c>
      <c r="FS243" s="432">
        <f t="shared" si="502"/>
        <v>0</v>
      </c>
      <c r="FT243" s="463">
        <f t="shared" si="503"/>
        <v>0</v>
      </c>
      <c r="FU243" s="462">
        <f t="shared" si="504"/>
        <v>0</v>
      </c>
      <c r="FV243" s="432">
        <f t="shared" si="505"/>
        <v>0</v>
      </c>
      <c r="FW243" s="432">
        <f t="shared" si="506"/>
        <v>0</v>
      </c>
      <c r="FX243" s="432">
        <f t="shared" si="507"/>
        <v>0</v>
      </c>
      <c r="FY243" s="463">
        <f t="shared" si="508"/>
        <v>0</v>
      </c>
      <c r="FZ243" s="462">
        <f>'PTRM input'!V337</f>
        <v>0</v>
      </c>
      <c r="GA243" s="432">
        <f t="shared" si="509"/>
        <v>0</v>
      </c>
      <c r="GB243" s="432">
        <f t="shared" si="510"/>
        <v>0</v>
      </c>
      <c r="GC243" s="432">
        <f t="shared" si="511"/>
        <v>0</v>
      </c>
      <c r="GD243" s="432">
        <f t="shared" si="512"/>
        <v>0</v>
      </c>
      <c r="GE243" s="463">
        <f t="shared" si="513"/>
        <v>0</v>
      </c>
      <c r="GF243" s="462">
        <f t="shared" si="514"/>
        <v>0</v>
      </c>
      <c r="GG243" s="432">
        <f t="shared" si="515"/>
        <v>0</v>
      </c>
      <c r="GH243" s="432">
        <f t="shared" si="516"/>
        <v>0</v>
      </c>
      <c r="GI243" s="432">
        <f t="shared" si="517"/>
        <v>0</v>
      </c>
      <c r="GJ243" s="463">
        <f t="shared" si="518"/>
        <v>0</v>
      </c>
    </row>
    <row r="244" spans="1:192" s="4" customFormat="1" outlineLevel="1">
      <c r="A244" s="764"/>
      <c r="B244" s="764"/>
      <c r="C244" s="764"/>
      <c r="D244" s="764"/>
      <c r="E244" s="748" t="str">
        <f t="shared" si="519"/>
        <v>Large Low Voltage Demand EN.R</v>
      </c>
      <c r="F244" s="462">
        <f>'PTRM input'!F338</f>
        <v>0</v>
      </c>
      <c r="G244" s="432">
        <f t="shared" si="349"/>
        <v>0</v>
      </c>
      <c r="H244" s="432">
        <f t="shared" si="350"/>
        <v>0</v>
      </c>
      <c r="I244" s="432">
        <f t="shared" si="351"/>
        <v>0</v>
      </c>
      <c r="J244" s="432">
        <f t="shared" si="352"/>
        <v>0</v>
      </c>
      <c r="K244" s="463">
        <f t="shared" si="353"/>
        <v>0</v>
      </c>
      <c r="L244" s="462">
        <f t="shared" si="354"/>
        <v>0</v>
      </c>
      <c r="M244" s="432">
        <f t="shared" si="355"/>
        <v>0</v>
      </c>
      <c r="N244" s="432">
        <f t="shared" si="356"/>
        <v>0</v>
      </c>
      <c r="O244" s="432">
        <f t="shared" si="357"/>
        <v>0</v>
      </c>
      <c r="P244" s="463">
        <f t="shared" si="358"/>
        <v>0</v>
      </c>
      <c r="Q244" s="462">
        <f>'PTRM input'!G338</f>
        <v>94.294600000000003</v>
      </c>
      <c r="R244" s="432">
        <f t="shared" si="359"/>
        <v>96.510049034920158</v>
      </c>
      <c r="S244" s="432">
        <f t="shared" si="360"/>
        <v>98.777549984014911</v>
      </c>
      <c r="T244" s="432">
        <f t="shared" si="361"/>
        <v>101.09832580557693</v>
      </c>
      <c r="U244" s="432">
        <f t="shared" si="362"/>
        <v>103.47362819127036</v>
      </c>
      <c r="V244" s="463">
        <f t="shared" si="363"/>
        <v>105.90473824122058</v>
      </c>
      <c r="W244" s="462">
        <f t="shared" si="364"/>
        <v>108.39296715496521</v>
      </c>
      <c r="X244" s="432">
        <f t="shared" si="365"/>
        <v>110.93965693863892</v>
      </c>
      <c r="Y244" s="432">
        <f t="shared" si="366"/>
        <v>113.54618112877367</v>
      </c>
      <c r="Z244" s="432">
        <f t="shared" si="367"/>
        <v>116.21394553310446</v>
      </c>
      <c r="AA244" s="463">
        <f t="shared" si="368"/>
        <v>118.94438898878039</v>
      </c>
      <c r="AB244" s="462">
        <f>'PTRM input'!H338</f>
        <v>0</v>
      </c>
      <c r="AC244" s="432">
        <f t="shared" si="369"/>
        <v>0</v>
      </c>
      <c r="AD244" s="432">
        <f t="shared" si="370"/>
        <v>0</v>
      </c>
      <c r="AE244" s="432">
        <f t="shared" si="371"/>
        <v>0</v>
      </c>
      <c r="AF244" s="432">
        <f t="shared" si="372"/>
        <v>0</v>
      </c>
      <c r="AG244" s="463">
        <f t="shared" si="373"/>
        <v>0</v>
      </c>
      <c r="AH244" s="462">
        <f t="shared" si="374"/>
        <v>0</v>
      </c>
      <c r="AI244" s="432">
        <f t="shared" si="375"/>
        <v>0</v>
      </c>
      <c r="AJ244" s="432">
        <f t="shared" si="376"/>
        <v>0</v>
      </c>
      <c r="AK244" s="432">
        <f t="shared" si="377"/>
        <v>0</v>
      </c>
      <c r="AL244" s="463">
        <f t="shared" si="378"/>
        <v>0</v>
      </c>
      <c r="AM244" s="462">
        <f>'PTRM input'!I338</f>
        <v>3.0293000000000001</v>
      </c>
      <c r="AN244" s="432">
        <f t="shared" si="379"/>
        <v>3.1004733202270716</v>
      </c>
      <c r="AO244" s="432">
        <f t="shared" si="380"/>
        <v>3.1733188556563827</v>
      </c>
      <c r="AP244" s="432">
        <f t="shared" si="381"/>
        <v>3.2478758949381428</v>
      </c>
      <c r="AQ244" s="432">
        <f t="shared" si="382"/>
        <v>3.3241846498083167</v>
      </c>
      <c r="AR244" s="463">
        <f t="shared" si="383"/>
        <v>3.4022862767765019</v>
      </c>
      <c r="AS244" s="462">
        <f t="shared" si="384"/>
        <v>3.4822228993233559</v>
      </c>
      <c r="AT244" s="432">
        <f t="shared" si="385"/>
        <v>3.5640376306195569</v>
      </c>
      <c r="AU244" s="432">
        <f t="shared" si="386"/>
        <v>3.6477745967785435</v>
      </c>
      <c r="AV244" s="432">
        <f t="shared" si="387"/>
        <v>3.7334789606555763</v>
      </c>
      <c r="AW244" s="463">
        <f t="shared" si="388"/>
        <v>3.8211969462059585</v>
      </c>
      <c r="AX244" s="462">
        <f>'PTRM input'!J338</f>
        <v>0</v>
      </c>
      <c r="AY244" s="432">
        <f t="shared" si="389"/>
        <v>0</v>
      </c>
      <c r="AZ244" s="432">
        <f t="shared" si="390"/>
        <v>0</v>
      </c>
      <c r="BA244" s="432">
        <f t="shared" si="391"/>
        <v>0</v>
      </c>
      <c r="BB244" s="432">
        <f t="shared" si="392"/>
        <v>0</v>
      </c>
      <c r="BC244" s="463">
        <f t="shared" si="393"/>
        <v>0</v>
      </c>
      <c r="BD244" s="462">
        <f t="shared" si="394"/>
        <v>0</v>
      </c>
      <c r="BE244" s="432">
        <f t="shared" si="395"/>
        <v>0</v>
      </c>
      <c r="BF244" s="432">
        <f t="shared" si="396"/>
        <v>0</v>
      </c>
      <c r="BG244" s="432">
        <f t="shared" si="397"/>
        <v>0</v>
      </c>
      <c r="BH244" s="463">
        <f t="shared" si="398"/>
        <v>0</v>
      </c>
      <c r="BI244" s="462">
        <f>'PTRM input'!K338</f>
        <v>0</v>
      </c>
      <c r="BJ244" s="432">
        <f t="shared" si="399"/>
        <v>0</v>
      </c>
      <c r="BK244" s="432">
        <f t="shared" si="400"/>
        <v>0</v>
      </c>
      <c r="BL244" s="432">
        <f t="shared" si="401"/>
        <v>0</v>
      </c>
      <c r="BM244" s="432">
        <f t="shared" si="402"/>
        <v>0</v>
      </c>
      <c r="BN244" s="463">
        <f t="shared" si="403"/>
        <v>0</v>
      </c>
      <c r="BO244" s="462">
        <f t="shared" si="404"/>
        <v>0</v>
      </c>
      <c r="BP244" s="432">
        <f t="shared" si="405"/>
        <v>0</v>
      </c>
      <c r="BQ244" s="432">
        <f t="shared" si="406"/>
        <v>0</v>
      </c>
      <c r="BR244" s="432">
        <f t="shared" si="407"/>
        <v>0</v>
      </c>
      <c r="BS244" s="463">
        <f t="shared" si="408"/>
        <v>0</v>
      </c>
      <c r="BT244" s="462">
        <f>'PTRM input'!L338</f>
        <v>0</v>
      </c>
      <c r="BU244" s="432">
        <f t="shared" si="409"/>
        <v>0</v>
      </c>
      <c r="BV244" s="432">
        <f t="shared" si="410"/>
        <v>0</v>
      </c>
      <c r="BW244" s="432">
        <f t="shared" si="411"/>
        <v>0</v>
      </c>
      <c r="BX244" s="432">
        <f t="shared" si="412"/>
        <v>0</v>
      </c>
      <c r="BY244" s="463">
        <f t="shared" si="413"/>
        <v>0</v>
      </c>
      <c r="BZ244" s="462">
        <f t="shared" si="414"/>
        <v>0</v>
      </c>
      <c r="CA244" s="432">
        <f t="shared" si="415"/>
        <v>0</v>
      </c>
      <c r="CB244" s="432">
        <f t="shared" si="416"/>
        <v>0</v>
      </c>
      <c r="CC244" s="432">
        <f t="shared" si="417"/>
        <v>0</v>
      </c>
      <c r="CD244" s="463">
        <f t="shared" si="418"/>
        <v>0</v>
      </c>
      <c r="CE244" s="462">
        <f>'PTRM input'!M338</f>
        <v>1.8656999999999999</v>
      </c>
      <c r="CF244" s="432">
        <f t="shared" si="419"/>
        <v>1.9095345702134641</v>
      </c>
      <c r="CG244" s="432">
        <f t="shared" si="420"/>
        <v>1.9543990324491178</v>
      </c>
      <c r="CH244" s="432">
        <f t="shared" si="421"/>
        <v>2.0003175839917118</v>
      </c>
      <c r="CI244" s="432">
        <f t="shared" si="422"/>
        <v>2.0473149906405363</v>
      </c>
      <c r="CJ244" s="463">
        <f t="shared" si="423"/>
        <v>2.0954166000666556</v>
      </c>
      <c r="CK244" s="462">
        <f t="shared" si="424"/>
        <v>2.1446483554839681</v>
      </c>
      <c r="CL244" s="432">
        <f t="shared" si="425"/>
        <v>2.1950368096414707</v>
      </c>
      <c r="CM244" s="432">
        <f t="shared" si="426"/>
        <v>2.2466091391442675</v>
      </c>
      <c r="CN244" s="432">
        <f t="shared" si="427"/>
        <v>2.2993931591110521</v>
      </c>
      <c r="CO244" s="463">
        <f t="shared" si="428"/>
        <v>2.3534173381759675</v>
      </c>
      <c r="CP244" s="462">
        <f>'PTRM input'!N338</f>
        <v>0</v>
      </c>
      <c r="CQ244" s="432">
        <f t="shared" si="429"/>
        <v>0</v>
      </c>
      <c r="CR244" s="432">
        <f t="shared" si="430"/>
        <v>0</v>
      </c>
      <c r="CS244" s="432">
        <f t="shared" si="431"/>
        <v>0</v>
      </c>
      <c r="CT244" s="432">
        <f t="shared" si="432"/>
        <v>0</v>
      </c>
      <c r="CU244" s="463">
        <f t="shared" si="433"/>
        <v>0</v>
      </c>
      <c r="CV244" s="462">
        <f t="shared" si="434"/>
        <v>0</v>
      </c>
      <c r="CW244" s="432">
        <f t="shared" si="435"/>
        <v>0</v>
      </c>
      <c r="CX244" s="432">
        <f t="shared" si="436"/>
        <v>0</v>
      </c>
      <c r="CY244" s="432">
        <f t="shared" si="437"/>
        <v>0</v>
      </c>
      <c r="CZ244" s="463">
        <f t="shared" si="438"/>
        <v>0</v>
      </c>
      <c r="DA244" s="462">
        <f>'PTRM input'!O338</f>
        <v>0</v>
      </c>
      <c r="DB244" s="432">
        <f t="shared" si="439"/>
        <v>0</v>
      </c>
      <c r="DC244" s="432">
        <f t="shared" si="440"/>
        <v>0</v>
      </c>
      <c r="DD244" s="432">
        <f t="shared" si="441"/>
        <v>0</v>
      </c>
      <c r="DE244" s="432">
        <f t="shared" si="442"/>
        <v>0</v>
      </c>
      <c r="DF244" s="463">
        <f t="shared" si="443"/>
        <v>0</v>
      </c>
      <c r="DG244" s="462">
        <f t="shared" si="444"/>
        <v>0</v>
      </c>
      <c r="DH244" s="432">
        <f t="shared" si="445"/>
        <v>0</v>
      </c>
      <c r="DI244" s="432">
        <f t="shared" si="446"/>
        <v>0</v>
      </c>
      <c r="DJ244" s="432">
        <f t="shared" si="447"/>
        <v>0</v>
      </c>
      <c r="DK244" s="463">
        <f t="shared" si="448"/>
        <v>0</v>
      </c>
      <c r="DL244" s="462">
        <f>'PTRM input'!P338</f>
        <v>0</v>
      </c>
      <c r="DM244" s="432">
        <f t="shared" si="449"/>
        <v>0</v>
      </c>
      <c r="DN244" s="432">
        <f t="shared" si="450"/>
        <v>0</v>
      </c>
      <c r="DO244" s="432">
        <f t="shared" si="451"/>
        <v>0</v>
      </c>
      <c r="DP244" s="432">
        <f t="shared" si="452"/>
        <v>0</v>
      </c>
      <c r="DQ244" s="463">
        <f t="shared" si="453"/>
        <v>0</v>
      </c>
      <c r="DR244" s="462">
        <f t="shared" si="454"/>
        <v>0</v>
      </c>
      <c r="DS244" s="432">
        <f t="shared" si="455"/>
        <v>0</v>
      </c>
      <c r="DT244" s="432">
        <f t="shared" si="456"/>
        <v>0</v>
      </c>
      <c r="DU244" s="432">
        <f t="shared" si="457"/>
        <v>0</v>
      </c>
      <c r="DV244" s="463">
        <f t="shared" si="458"/>
        <v>0</v>
      </c>
      <c r="DW244" s="462">
        <f>'PTRM input'!Q338</f>
        <v>0</v>
      </c>
      <c r="DX244" s="432">
        <f t="shared" si="459"/>
        <v>0</v>
      </c>
      <c r="DY244" s="432">
        <f t="shared" si="460"/>
        <v>0</v>
      </c>
      <c r="DZ244" s="432">
        <f t="shared" si="461"/>
        <v>0</v>
      </c>
      <c r="EA244" s="432">
        <f t="shared" si="462"/>
        <v>0</v>
      </c>
      <c r="EB244" s="463">
        <f t="shared" si="463"/>
        <v>0</v>
      </c>
      <c r="EC244" s="462">
        <f t="shared" si="464"/>
        <v>0</v>
      </c>
      <c r="ED244" s="432">
        <f t="shared" si="465"/>
        <v>0</v>
      </c>
      <c r="EE244" s="432">
        <f t="shared" si="466"/>
        <v>0</v>
      </c>
      <c r="EF244" s="432">
        <f t="shared" si="467"/>
        <v>0</v>
      </c>
      <c r="EG244" s="463">
        <f t="shared" si="468"/>
        <v>0</v>
      </c>
      <c r="EH244" s="462">
        <f>'PTRM input'!R338</f>
        <v>0</v>
      </c>
      <c r="EI244" s="432">
        <f t="shared" si="469"/>
        <v>0</v>
      </c>
      <c r="EJ244" s="432">
        <f t="shared" si="470"/>
        <v>0</v>
      </c>
      <c r="EK244" s="432">
        <f t="shared" si="471"/>
        <v>0</v>
      </c>
      <c r="EL244" s="432">
        <f t="shared" si="472"/>
        <v>0</v>
      </c>
      <c r="EM244" s="463">
        <f t="shared" si="473"/>
        <v>0</v>
      </c>
      <c r="EN244" s="462">
        <f t="shared" si="474"/>
        <v>0</v>
      </c>
      <c r="EO244" s="432">
        <f t="shared" si="475"/>
        <v>0</v>
      </c>
      <c r="EP244" s="432">
        <f t="shared" si="476"/>
        <v>0</v>
      </c>
      <c r="EQ244" s="432">
        <f t="shared" si="477"/>
        <v>0</v>
      </c>
      <c r="ER244" s="463">
        <f t="shared" si="478"/>
        <v>0</v>
      </c>
      <c r="ES244" s="462">
        <f>'PTRM input'!S338</f>
        <v>0</v>
      </c>
      <c r="ET244" s="432">
        <f t="shared" si="479"/>
        <v>0</v>
      </c>
      <c r="EU244" s="432">
        <f t="shared" si="480"/>
        <v>0</v>
      </c>
      <c r="EV244" s="432">
        <f t="shared" si="481"/>
        <v>0</v>
      </c>
      <c r="EW244" s="432">
        <f t="shared" si="482"/>
        <v>0</v>
      </c>
      <c r="EX244" s="463">
        <f t="shared" si="483"/>
        <v>0</v>
      </c>
      <c r="EY244" s="462">
        <f t="shared" si="484"/>
        <v>0</v>
      </c>
      <c r="EZ244" s="432">
        <f t="shared" si="485"/>
        <v>0</v>
      </c>
      <c r="FA244" s="432">
        <f t="shared" si="486"/>
        <v>0</v>
      </c>
      <c r="FB244" s="432">
        <f t="shared" si="487"/>
        <v>0</v>
      </c>
      <c r="FC244" s="463">
        <f t="shared" si="488"/>
        <v>0</v>
      </c>
      <c r="FD244" s="462">
        <f>'PTRM input'!T338</f>
        <v>0</v>
      </c>
      <c r="FE244" s="432">
        <f t="shared" si="489"/>
        <v>0</v>
      </c>
      <c r="FF244" s="432">
        <f t="shared" si="490"/>
        <v>0</v>
      </c>
      <c r="FG244" s="432">
        <f t="shared" si="491"/>
        <v>0</v>
      </c>
      <c r="FH244" s="432">
        <f t="shared" si="492"/>
        <v>0</v>
      </c>
      <c r="FI244" s="463">
        <f t="shared" si="493"/>
        <v>0</v>
      </c>
      <c r="FJ244" s="462">
        <f t="shared" si="494"/>
        <v>0</v>
      </c>
      <c r="FK244" s="432">
        <f t="shared" si="495"/>
        <v>0</v>
      </c>
      <c r="FL244" s="432">
        <f t="shared" si="496"/>
        <v>0</v>
      </c>
      <c r="FM244" s="432">
        <f t="shared" si="497"/>
        <v>0</v>
      </c>
      <c r="FN244" s="463">
        <f t="shared" si="498"/>
        <v>0</v>
      </c>
      <c r="FO244" s="462">
        <f>'PTRM input'!U338</f>
        <v>0</v>
      </c>
      <c r="FP244" s="432">
        <f t="shared" si="499"/>
        <v>0</v>
      </c>
      <c r="FQ244" s="432">
        <f t="shared" si="500"/>
        <v>0</v>
      </c>
      <c r="FR244" s="432">
        <f t="shared" si="501"/>
        <v>0</v>
      </c>
      <c r="FS244" s="432">
        <f t="shared" si="502"/>
        <v>0</v>
      </c>
      <c r="FT244" s="463">
        <f t="shared" si="503"/>
        <v>0</v>
      </c>
      <c r="FU244" s="462">
        <f t="shared" si="504"/>
        <v>0</v>
      </c>
      <c r="FV244" s="432">
        <f t="shared" si="505"/>
        <v>0</v>
      </c>
      <c r="FW244" s="432">
        <f t="shared" si="506"/>
        <v>0</v>
      </c>
      <c r="FX244" s="432">
        <f t="shared" si="507"/>
        <v>0</v>
      </c>
      <c r="FY244" s="463">
        <f t="shared" si="508"/>
        <v>0</v>
      </c>
      <c r="FZ244" s="462">
        <f>'PTRM input'!V338</f>
        <v>0</v>
      </c>
      <c r="GA244" s="432">
        <f t="shared" si="509"/>
        <v>0</v>
      </c>
      <c r="GB244" s="432">
        <f t="shared" si="510"/>
        <v>0</v>
      </c>
      <c r="GC244" s="432">
        <f t="shared" si="511"/>
        <v>0</v>
      </c>
      <c r="GD244" s="432">
        <f t="shared" si="512"/>
        <v>0</v>
      </c>
      <c r="GE244" s="463">
        <f t="shared" si="513"/>
        <v>0</v>
      </c>
      <c r="GF244" s="462">
        <f t="shared" si="514"/>
        <v>0</v>
      </c>
      <c r="GG244" s="432">
        <f t="shared" si="515"/>
        <v>0</v>
      </c>
      <c r="GH244" s="432">
        <f t="shared" si="516"/>
        <v>0</v>
      </c>
      <c r="GI244" s="432">
        <f t="shared" si="517"/>
        <v>0</v>
      </c>
      <c r="GJ244" s="463">
        <f t="shared" si="518"/>
        <v>0</v>
      </c>
    </row>
    <row r="245" spans="1:192" s="4" customFormat="1" outlineLevel="1">
      <c r="A245" s="764"/>
      <c r="B245" s="764"/>
      <c r="C245" s="764"/>
      <c r="D245" s="764"/>
      <c r="E245" s="748" t="str">
        <f t="shared" si="519"/>
        <v>Large Low Voltage Demand EN.NR</v>
      </c>
      <c r="F245" s="462">
        <f>'PTRM input'!F339</f>
        <v>0</v>
      </c>
      <c r="G245" s="432">
        <f t="shared" si="349"/>
        <v>0</v>
      </c>
      <c r="H245" s="432">
        <f t="shared" si="350"/>
        <v>0</v>
      </c>
      <c r="I245" s="432">
        <f t="shared" si="351"/>
        <v>0</v>
      </c>
      <c r="J245" s="432">
        <f t="shared" si="352"/>
        <v>0</v>
      </c>
      <c r="K245" s="463">
        <f t="shared" si="353"/>
        <v>0</v>
      </c>
      <c r="L245" s="462">
        <f t="shared" si="354"/>
        <v>0</v>
      </c>
      <c r="M245" s="432">
        <f t="shared" si="355"/>
        <v>0</v>
      </c>
      <c r="N245" s="432">
        <f t="shared" si="356"/>
        <v>0</v>
      </c>
      <c r="O245" s="432">
        <f t="shared" si="357"/>
        <v>0</v>
      </c>
      <c r="P245" s="463">
        <f t="shared" si="358"/>
        <v>0</v>
      </c>
      <c r="Q245" s="462">
        <f>'PTRM input'!G339</f>
        <v>89.556899999999999</v>
      </c>
      <c r="R245" s="432">
        <f t="shared" si="359"/>
        <v>91.661036903655571</v>
      </c>
      <c r="S245" s="432">
        <f t="shared" si="360"/>
        <v>93.814610446021561</v>
      </c>
      <c r="T245" s="432">
        <f t="shared" si="361"/>
        <v>96.018782139565502</v>
      </c>
      <c r="U245" s="432">
        <f t="shared" si="362"/>
        <v>98.274740786458409</v>
      </c>
      <c r="V245" s="463">
        <f t="shared" si="363"/>
        <v>100.58370311974565</v>
      </c>
      <c r="W245" s="462">
        <f t="shared" si="364"/>
        <v>102.94691445958203</v>
      </c>
      <c r="X245" s="432">
        <f t="shared" si="365"/>
        <v>105.36564938488516</v>
      </c>
      <c r="Y245" s="432">
        <f t="shared" si="366"/>
        <v>107.84121242076928</v>
      </c>
      <c r="Z245" s="432">
        <f t="shared" si="367"/>
        <v>110.37493874213034</v>
      </c>
      <c r="AA245" s="463">
        <f t="shared" si="368"/>
        <v>112.96819489376175</v>
      </c>
      <c r="AB245" s="462">
        <f>'PTRM input'!H339</f>
        <v>0</v>
      </c>
      <c r="AC245" s="432">
        <f t="shared" si="369"/>
        <v>0</v>
      </c>
      <c r="AD245" s="432">
        <f t="shared" si="370"/>
        <v>0</v>
      </c>
      <c r="AE245" s="432">
        <f t="shared" si="371"/>
        <v>0</v>
      </c>
      <c r="AF245" s="432">
        <f t="shared" si="372"/>
        <v>0</v>
      </c>
      <c r="AG245" s="463">
        <f t="shared" si="373"/>
        <v>0</v>
      </c>
      <c r="AH245" s="462">
        <f t="shared" si="374"/>
        <v>0</v>
      </c>
      <c r="AI245" s="432">
        <f t="shared" si="375"/>
        <v>0</v>
      </c>
      <c r="AJ245" s="432">
        <f t="shared" si="376"/>
        <v>0</v>
      </c>
      <c r="AK245" s="432">
        <f t="shared" si="377"/>
        <v>0</v>
      </c>
      <c r="AL245" s="463">
        <f t="shared" si="378"/>
        <v>0</v>
      </c>
      <c r="AM245" s="462">
        <f>'PTRM input'!I339</f>
        <v>1.6216999999999999</v>
      </c>
      <c r="AN245" s="432">
        <f t="shared" si="379"/>
        <v>1.6598017969208205</v>
      </c>
      <c r="AO245" s="432">
        <f t="shared" si="380"/>
        <v>1.6987987945129093</v>
      </c>
      <c r="AP245" s="432">
        <f t="shared" si="381"/>
        <v>1.7387120254914292</v>
      </c>
      <c r="AQ245" s="432">
        <f t="shared" si="382"/>
        <v>1.7795630167346079</v>
      </c>
      <c r="AR245" s="463">
        <f t="shared" si="383"/>
        <v>1.8213738008940856</v>
      </c>
      <c r="AS245" s="462">
        <f t="shared" si="384"/>
        <v>1.8641669282780466</v>
      </c>
      <c r="AT245" s="432">
        <f t="shared" si="385"/>
        <v>1.9079654790135465</v>
      </c>
      <c r="AU245" s="432">
        <f t="shared" si="386"/>
        <v>1.9527930754945912</v>
      </c>
      <c r="AV245" s="432">
        <f t="shared" si="387"/>
        <v>1.998673895122685</v>
      </c>
      <c r="AW245" s="463">
        <f t="shared" si="388"/>
        <v>2.0456326833467151</v>
      </c>
      <c r="AX245" s="462">
        <f>'PTRM input'!J339</f>
        <v>0</v>
      </c>
      <c r="AY245" s="432">
        <f t="shared" si="389"/>
        <v>0</v>
      </c>
      <c r="AZ245" s="432">
        <f t="shared" si="390"/>
        <v>0</v>
      </c>
      <c r="BA245" s="432">
        <f t="shared" si="391"/>
        <v>0</v>
      </c>
      <c r="BB245" s="432">
        <f t="shared" si="392"/>
        <v>0</v>
      </c>
      <c r="BC245" s="463">
        <f t="shared" si="393"/>
        <v>0</v>
      </c>
      <c r="BD245" s="462">
        <f t="shared" si="394"/>
        <v>0</v>
      </c>
      <c r="BE245" s="432">
        <f t="shared" si="395"/>
        <v>0</v>
      </c>
      <c r="BF245" s="432">
        <f t="shared" si="396"/>
        <v>0</v>
      </c>
      <c r="BG245" s="432">
        <f t="shared" si="397"/>
        <v>0</v>
      </c>
      <c r="BH245" s="463">
        <f t="shared" si="398"/>
        <v>0</v>
      </c>
      <c r="BI245" s="462">
        <f>'PTRM input'!K339</f>
        <v>0</v>
      </c>
      <c r="BJ245" s="432">
        <f t="shared" si="399"/>
        <v>0</v>
      </c>
      <c r="BK245" s="432">
        <f t="shared" si="400"/>
        <v>0</v>
      </c>
      <c r="BL245" s="432">
        <f t="shared" si="401"/>
        <v>0</v>
      </c>
      <c r="BM245" s="432">
        <f t="shared" si="402"/>
        <v>0</v>
      </c>
      <c r="BN245" s="463">
        <f t="shared" si="403"/>
        <v>0</v>
      </c>
      <c r="BO245" s="462">
        <f t="shared" si="404"/>
        <v>0</v>
      </c>
      <c r="BP245" s="432">
        <f t="shared" si="405"/>
        <v>0</v>
      </c>
      <c r="BQ245" s="432">
        <f t="shared" si="406"/>
        <v>0</v>
      </c>
      <c r="BR245" s="432">
        <f t="shared" si="407"/>
        <v>0</v>
      </c>
      <c r="BS245" s="463">
        <f t="shared" si="408"/>
        <v>0</v>
      </c>
      <c r="BT245" s="462">
        <f>'PTRM input'!L339</f>
        <v>0</v>
      </c>
      <c r="BU245" s="432">
        <f t="shared" si="409"/>
        <v>0</v>
      </c>
      <c r="BV245" s="432">
        <f t="shared" si="410"/>
        <v>0</v>
      </c>
      <c r="BW245" s="432">
        <f t="shared" si="411"/>
        <v>0</v>
      </c>
      <c r="BX245" s="432">
        <f t="shared" si="412"/>
        <v>0</v>
      </c>
      <c r="BY245" s="463">
        <f t="shared" si="413"/>
        <v>0</v>
      </c>
      <c r="BZ245" s="462">
        <f t="shared" si="414"/>
        <v>0</v>
      </c>
      <c r="CA245" s="432">
        <f t="shared" si="415"/>
        <v>0</v>
      </c>
      <c r="CB245" s="432">
        <f t="shared" si="416"/>
        <v>0</v>
      </c>
      <c r="CC245" s="432">
        <f t="shared" si="417"/>
        <v>0</v>
      </c>
      <c r="CD245" s="463">
        <f t="shared" si="418"/>
        <v>0</v>
      </c>
      <c r="CE245" s="462">
        <f>'PTRM input'!M339</f>
        <v>3.2124000000000001</v>
      </c>
      <c r="CF245" s="432">
        <f t="shared" si="419"/>
        <v>3.2878752496938053</v>
      </c>
      <c r="CG245" s="432">
        <f t="shared" si="420"/>
        <v>3.3651237883044147</v>
      </c>
      <c r="CH245" s="432">
        <f t="shared" si="421"/>
        <v>3.4441872792061825</v>
      </c>
      <c r="CI245" s="432">
        <f t="shared" si="422"/>
        <v>3.5251083646532981</v>
      </c>
      <c r="CJ245" s="463">
        <f t="shared" si="423"/>
        <v>3.6079306887785405</v>
      </c>
      <c r="CK245" s="462">
        <f t="shared" si="424"/>
        <v>3.6926989211323891</v>
      </c>
      <c r="CL245" s="432">
        <f t="shared" si="425"/>
        <v>3.7794587807751832</v>
      </c>
      <c r="CM245" s="432">
        <f t="shared" si="426"/>
        <v>3.8682570609353286</v>
      </c>
      <c r="CN245" s="432">
        <f t="shared" si="427"/>
        <v>3.9591416542468463</v>
      </c>
      <c r="CO245" s="463">
        <f t="shared" si="428"/>
        <v>4.0521615785798764</v>
      </c>
      <c r="CP245" s="462">
        <f>'PTRM input'!N339</f>
        <v>0</v>
      </c>
      <c r="CQ245" s="432">
        <f t="shared" si="429"/>
        <v>0</v>
      </c>
      <c r="CR245" s="432">
        <f t="shared" si="430"/>
        <v>0</v>
      </c>
      <c r="CS245" s="432">
        <f t="shared" si="431"/>
        <v>0</v>
      </c>
      <c r="CT245" s="432">
        <f t="shared" si="432"/>
        <v>0</v>
      </c>
      <c r="CU245" s="463">
        <f t="shared" si="433"/>
        <v>0</v>
      </c>
      <c r="CV245" s="462">
        <f t="shared" si="434"/>
        <v>0</v>
      </c>
      <c r="CW245" s="432">
        <f t="shared" si="435"/>
        <v>0</v>
      </c>
      <c r="CX245" s="432">
        <f t="shared" si="436"/>
        <v>0</v>
      </c>
      <c r="CY245" s="432">
        <f t="shared" si="437"/>
        <v>0</v>
      </c>
      <c r="CZ245" s="463">
        <f t="shared" si="438"/>
        <v>0</v>
      </c>
      <c r="DA245" s="462">
        <f>'PTRM input'!O339</f>
        <v>0</v>
      </c>
      <c r="DB245" s="432">
        <f t="shared" si="439"/>
        <v>0</v>
      </c>
      <c r="DC245" s="432">
        <f t="shared" si="440"/>
        <v>0</v>
      </c>
      <c r="DD245" s="432">
        <f t="shared" si="441"/>
        <v>0</v>
      </c>
      <c r="DE245" s="432">
        <f t="shared" si="442"/>
        <v>0</v>
      </c>
      <c r="DF245" s="463">
        <f t="shared" si="443"/>
        <v>0</v>
      </c>
      <c r="DG245" s="462">
        <f t="shared" si="444"/>
        <v>0</v>
      </c>
      <c r="DH245" s="432">
        <f t="shared" si="445"/>
        <v>0</v>
      </c>
      <c r="DI245" s="432">
        <f t="shared" si="446"/>
        <v>0</v>
      </c>
      <c r="DJ245" s="432">
        <f t="shared" si="447"/>
        <v>0</v>
      </c>
      <c r="DK245" s="463">
        <f t="shared" si="448"/>
        <v>0</v>
      </c>
      <c r="DL245" s="462">
        <f>'PTRM input'!P339</f>
        <v>0</v>
      </c>
      <c r="DM245" s="432">
        <f t="shared" si="449"/>
        <v>0</v>
      </c>
      <c r="DN245" s="432">
        <f t="shared" si="450"/>
        <v>0</v>
      </c>
      <c r="DO245" s="432">
        <f t="shared" si="451"/>
        <v>0</v>
      </c>
      <c r="DP245" s="432">
        <f t="shared" si="452"/>
        <v>0</v>
      </c>
      <c r="DQ245" s="463">
        <f t="shared" si="453"/>
        <v>0</v>
      </c>
      <c r="DR245" s="462">
        <f t="shared" si="454"/>
        <v>0</v>
      </c>
      <c r="DS245" s="432">
        <f t="shared" si="455"/>
        <v>0</v>
      </c>
      <c r="DT245" s="432">
        <f t="shared" si="456"/>
        <v>0</v>
      </c>
      <c r="DU245" s="432">
        <f t="shared" si="457"/>
        <v>0</v>
      </c>
      <c r="DV245" s="463">
        <f t="shared" si="458"/>
        <v>0</v>
      </c>
      <c r="DW245" s="462">
        <f>'PTRM input'!Q339</f>
        <v>0</v>
      </c>
      <c r="DX245" s="432">
        <f t="shared" si="459"/>
        <v>0</v>
      </c>
      <c r="DY245" s="432">
        <f t="shared" si="460"/>
        <v>0</v>
      </c>
      <c r="DZ245" s="432">
        <f t="shared" si="461"/>
        <v>0</v>
      </c>
      <c r="EA245" s="432">
        <f t="shared" si="462"/>
        <v>0</v>
      </c>
      <c r="EB245" s="463">
        <f t="shared" si="463"/>
        <v>0</v>
      </c>
      <c r="EC245" s="462">
        <f t="shared" si="464"/>
        <v>0</v>
      </c>
      <c r="ED245" s="432">
        <f t="shared" si="465"/>
        <v>0</v>
      </c>
      <c r="EE245" s="432">
        <f t="shared" si="466"/>
        <v>0</v>
      </c>
      <c r="EF245" s="432">
        <f t="shared" si="467"/>
        <v>0</v>
      </c>
      <c r="EG245" s="463">
        <f t="shared" si="468"/>
        <v>0</v>
      </c>
      <c r="EH245" s="462">
        <f>'PTRM input'!R339</f>
        <v>0</v>
      </c>
      <c r="EI245" s="432">
        <f t="shared" si="469"/>
        <v>0</v>
      </c>
      <c r="EJ245" s="432">
        <f t="shared" si="470"/>
        <v>0</v>
      </c>
      <c r="EK245" s="432">
        <f t="shared" si="471"/>
        <v>0</v>
      </c>
      <c r="EL245" s="432">
        <f t="shared" si="472"/>
        <v>0</v>
      </c>
      <c r="EM245" s="463">
        <f t="shared" si="473"/>
        <v>0</v>
      </c>
      <c r="EN245" s="462">
        <f t="shared" si="474"/>
        <v>0</v>
      </c>
      <c r="EO245" s="432">
        <f t="shared" si="475"/>
        <v>0</v>
      </c>
      <c r="EP245" s="432">
        <f t="shared" si="476"/>
        <v>0</v>
      </c>
      <c r="EQ245" s="432">
        <f t="shared" si="477"/>
        <v>0</v>
      </c>
      <c r="ER245" s="463">
        <f t="shared" si="478"/>
        <v>0</v>
      </c>
      <c r="ES245" s="462">
        <f>'PTRM input'!S339</f>
        <v>0</v>
      </c>
      <c r="ET245" s="432">
        <f t="shared" si="479"/>
        <v>0</v>
      </c>
      <c r="EU245" s="432">
        <f t="shared" si="480"/>
        <v>0</v>
      </c>
      <c r="EV245" s="432">
        <f t="shared" si="481"/>
        <v>0</v>
      </c>
      <c r="EW245" s="432">
        <f t="shared" si="482"/>
        <v>0</v>
      </c>
      <c r="EX245" s="463">
        <f t="shared" si="483"/>
        <v>0</v>
      </c>
      <c r="EY245" s="462">
        <f t="shared" si="484"/>
        <v>0</v>
      </c>
      <c r="EZ245" s="432">
        <f t="shared" si="485"/>
        <v>0</v>
      </c>
      <c r="FA245" s="432">
        <f t="shared" si="486"/>
        <v>0</v>
      </c>
      <c r="FB245" s="432">
        <f t="shared" si="487"/>
        <v>0</v>
      </c>
      <c r="FC245" s="463">
        <f t="shared" si="488"/>
        <v>0</v>
      </c>
      <c r="FD245" s="462">
        <f>'PTRM input'!T339</f>
        <v>0</v>
      </c>
      <c r="FE245" s="432">
        <f t="shared" si="489"/>
        <v>0</v>
      </c>
      <c r="FF245" s="432">
        <f t="shared" si="490"/>
        <v>0</v>
      </c>
      <c r="FG245" s="432">
        <f t="shared" si="491"/>
        <v>0</v>
      </c>
      <c r="FH245" s="432">
        <f t="shared" si="492"/>
        <v>0</v>
      </c>
      <c r="FI245" s="463">
        <f t="shared" si="493"/>
        <v>0</v>
      </c>
      <c r="FJ245" s="462">
        <f t="shared" si="494"/>
        <v>0</v>
      </c>
      <c r="FK245" s="432">
        <f t="shared" si="495"/>
        <v>0</v>
      </c>
      <c r="FL245" s="432">
        <f t="shared" si="496"/>
        <v>0</v>
      </c>
      <c r="FM245" s="432">
        <f t="shared" si="497"/>
        <v>0</v>
      </c>
      <c r="FN245" s="463">
        <f t="shared" si="498"/>
        <v>0</v>
      </c>
      <c r="FO245" s="462">
        <f>'PTRM input'!U339</f>
        <v>0</v>
      </c>
      <c r="FP245" s="432">
        <f t="shared" si="499"/>
        <v>0</v>
      </c>
      <c r="FQ245" s="432">
        <f t="shared" si="500"/>
        <v>0</v>
      </c>
      <c r="FR245" s="432">
        <f t="shared" si="501"/>
        <v>0</v>
      </c>
      <c r="FS245" s="432">
        <f t="shared" si="502"/>
        <v>0</v>
      </c>
      <c r="FT245" s="463">
        <f t="shared" si="503"/>
        <v>0</v>
      </c>
      <c r="FU245" s="462">
        <f t="shared" si="504"/>
        <v>0</v>
      </c>
      <c r="FV245" s="432">
        <f t="shared" si="505"/>
        <v>0</v>
      </c>
      <c r="FW245" s="432">
        <f t="shared" si="506"/>
        <v>0</v>
      </c>
      <c r="FX245" s="432">
        <f t="shared" si="507"/>
        <v>0</v>
      </c>
      <c r="FY245" s="463">
        <f t="shared" si="508"/>
        <v>0</v>
      </c>
      <c r="FZ245" s="462">
        <f>'PTRM input'!V339</f>
        <v>0</v>
      </c>
      <c r="GA245" s="432">
        <f t="shared" si="509"/>
        <v>0</v>
      </c>
      <c r="GB245" s="432">
        <f t="shared" si="510"/>
        <v>0</v>
      </c>
      <c r="GC245" s="432">
        <f t="shared" si="511"/>
        <v>0</v>
      </c>
      <c r="GD245" s="432">
        <f t="shared" si="512"/>
        <v>0</v>
      </c>
      <c r="GE245" s="463">
        <f t="shared" si="513"/>
        <v>0</v>
      </c>
      <c r="GF245" s="462">
        <f t="shared" si="514"/>
        <v>0</v>
      </c>
      <c r="GG245" s="432">
        <f t="shared" si="515"/>
        <v>0</v>
      </c>
      <c r="GH245" s="432">
        <f t="shared" si="516"/>
        <v>0</v>
      </c>
      <c r="GI245" s="432">
        <f t="shared" si="517"/>
        <v>0</v>
      </c>
      <c r="GJ245" s="463">
        <f t="shared" si="518"/>
        <v>0</v>
      </c>
    </row>
    <row r="246" spans="1:192" s="4" customFormat="1" outlineLevel="1">
      <c r="A246" s="764"/>
      <c r="B246" s="764"/>
      <c r="C246" s="764"/>
      <c r="D246" s="764"/>
      <c r="E246" s="748" t="str">
        <f t="shared" si="519"/>
        <v>Large Low Voltage Demand EN.R CXX</v>
      </c>
      <c r="F246" s="462">
        <f>'PTRM input'!F340</f>
        <v>0</v>
      </c>
      <c r="G246" s="432">
        <f t="shared" si="349"/>
        <v>0</v>
      </c>
      <c r="H246" s="432">
        <f t="shared" si="350"/>
        <v>0</v>
      </c>
      <c r="I246" s="432">
        <f t="shared" si="351"/>
        <v>0</v>
      </c>
      <c r="J246" s="432">
        <f t="shared" si="352"/>
        <v>0</v>
      </c>
      <c r="K246" s="463">
        <f t="shared" si="353"/>
        <v>0</v>
      </c>
      <c r="L246" s="462">
        <f t="shared" si="354"/>
        <v>0</v>
      </c>
      <c r="M246" s="432">
        <f t="shared" si="355"/>
        <v>0</v>
      </c>
      <c r="N246" s="432">
        <f t="shared" si="356"/>
        <v>0</v>
      </c>
      <c r="O246" s="432">
        <f t="shared" si="357"/>
        <v>0</v>
      </c>
      <c r="P246" s="463">
        <f t="shared" si="358"/>
        <v>0</v>
      </c>
      <c r="Q246" s="462">
        <f>'PTRM input'!G340</f>
        <v>93.988600000000005</v>
      </c>
      <c r="R246" s="432">
        <f t="shared" si="359"/>
        <v>96.196859573331835</v>
      </c>
      <c r="S246" s="432">
        <f t="shared" si="360"/>
        <v>98.457002144635894</v>
      </c>
      <c r="T246" s="432">
        <f t="shared" si="361"/>
        <v>100.7702467035233</v>
      </c>
      <c r="U246" s="432">
        <f t="shared" si="362"/>
        <v>103.13784087973261</v>
      </c>
      <c r="V246" s="463">
        <f t="shared" si="363"/>
        <v>105.56106161602877</v>
      </c>
      <c r="W246" s="462">
        <f t="shared" si="364"/>
        <v>108.04121585691189</v>
      </c>
      <c r="X246" s="432">
        <f t="shared" si="365"/>
        <v>110.57964125350719</v>
      </c>
      <c r="Y246" s="432">
        <f t="shared" si="366"/>
        <v>113.17770688501631</v>
      </c>
      <c r="Z246" s="432">
        <f t="shared" si="367"/>
        <v>115.83681399711907</v>
      </c>
      <c r="AA246" s="463">
        <f t="shared" si="368"/>
        <v>118.55839675772404</v>
      </c>
      <c r="AB246" s="462">
        <f>'PTRM input'!H340</f>
        <v>0</v>
      </c>
      <c r="AC246" s="432">
        <f t="shared" si="369"/>
        <v>0</v>
      </c>
      <c r="AD246" s="432">
        <f t="shared" si="370"/>
        <v>0</v>
      </c>
      <c r="AE246" s="432">
        <f t="shared" si="371"/>
        <v>0</v>
      </c>
      <c r="AF246" s="432">
        <f t="shared" si="372"/>
        <v>0</v>
      </c>
      <c r="AG246" s="463">
        <f t="shared" si="373"/>
        <v>0</v>
      </c>
      <c r="AH246" s="462">
        <f t="shared" si="374"/>
        <v>0</v>
      </c>
      <c r="AI246" s="432">
        <f t="shared" si="375"/>
        <v>0</v>
      </c>
      <c r="AJ246" s="432">
        <f t="shared" si="376"/>
        <v>0</v>
      </c>
      <c r="AK246" s="432">
        <f t="shared" si="377"/>
        <v>0</v>
      </c>
      <c r="AL246" s="463">
        <f t="shared" si="378"/>
        <v>0</v>
      </c>
      <c r="AM246" s="462">
        <f>'PTRM input'!I340</f>
        <v>1.6216999999999999</v>
      </c>
      <c r="AN246" s="432">
        <f t="shared" si="379"/>
        <v>1.6598017969208205</v>
      </c>
      <c r="AO246" s="432">
        <f t="shared" si="380"/>
        <v>1.6987987945129093</v>
      </c>
      <c r="AP246" s="432">
        <f t="shared" si="381"/>
        <v>1.7387120254914292</v>
      </c>
      <c r="AQ246" s="432">
        <f t="shared" si="382"/>
        <v>1.7795630167346079</v>
      </c>
      <c r="AR246" s="463">
        <f t="shared" si="383"/>
        <v>1.8213738008940856</v>
      </c>
      <c r="AS246" s="462">
        <f t="shared" si="384"/>
        <v>1.8641669282780466</v>
      </c>
      <c r="AT246" s="432">
        <f t="shared" si="385"/>
        <v>1.9079654790135465</v>
      </c>
      <c r="AU246" s="432">
        <f t="shared" si="386"/>
        <v>1.9527930754945912</v>
      </c>
      <c r="AV246" s="432">
        <f t="shared" si="387"/>
        <v>1.998673895122685</v>
      </c>
      <c r="AW246" s="463">
        <f t="shared" si="388"/>
        <v>2.0456326833467151</v>
      </c>
      <c r="AX246" s="462">
        <f>'PTRM input'!J340</f>
        <v>0</v>
      </c>
      <c r="AY246" s="432">
        <f t="shared" si="389"/>
        <v>0</v>
      </c>
      <c r="AZ246" s="432">
        <f t="shared" si="390"/>
        <v>0</v>
      </c>
      <c r="BA246" s="432">
        <f t="shared" si="391"/>
        <v>0</v>
      </c>
      <c r="BB246" s="432">
        <f t="shared" si="392"/>
        <v>0</v>
      </c>
      <c r="BC246" s="463">
        <f t="shared" si="393"/>
        <v>0</v>
      </c>
      <c r="BD246" s="462">
        <f t="shared" si="394"/>
        <v>0</v>
      </c>
      <c r="BE246" s="432">
        <f t="shared" si="395"/>
        <v>0</v>
      </c>
      <c r="BF246" s="432">
        <f t="shared" si="396"/>
        <v>0</v>
      </c>
      <c r="BG246" s="432">
        <f t="shared" si="397"/>
        <v>0</v>
      </c>
      <c r="BH246" s="463">
        <f t="shared" si="398"/>
        <v>0</v>
      </c>
      <c r="BI246" s="462">
        <f>'PTRM input'!K340</f>
        <v>0</v>
      </c>
      <c r="BJ246" s="432">
        <f t="shared" si="399"/>
        <v>0</v>
      </c>
      <c r="BK246" s="432">
        <f t="shared" si="400"/>
        <v>0</v>
      </c>
      <c r="BL246" s="432">
        <f t="shared" si="401"/>
        <v>0</v>
      </c>
      <c r="BM246" s="432">
        <f t="shared" si="402"/>
        <v>0</v>
      </c>
      <c r="BN246" s="463">
        <f t="shared" si="403"/>
        <v>0</v>
      </c>
      <c r="BO246" s="462">
        <f t="shared" si="404"/>
        <v>0</v>
      </c>
      <c r="BP246" s="432">
        <f t="shared" si="405"/>
        <v>0</v>
      </c>
      <c r="BQ246" s="432">
        <f t="shared" si="406"/>
        <v>0</v>
      </c>
      <c r="BR246" s="432">
        <f t="shared" si="407"/>
        <v>0</v>
      </c>
      <c r="BS246" s="463">
        <f t="shared" si="408"/>
        <v>0</v>
      </c>
      <c r="BT246" s="462">
        <f>'PTRM input'!L340</f>
        <v>0</v>
      </c>
      <c r="BU246" s="432">
        <f t="shared" si="409"/>
        <v>0</v>
      </c>
      <c r="BV246" s="432">
        <f t="shared" si="410"/>
        <v>0</v>
      </c>
      <c r="BW246" s="432">
        <f t="shared" si="411"/>
        <v>0</v>
      </c>
      <c r="BX246" s="432">
        <f t="shared" si="412"/>
        <v>0</v>
      </c>
      <c r="BY246" s="463">
        <f t="shared" si="413"/>
        <v>0</v>
      </c>
      <c r="BZ246" s="462">
        <f t="shared" si="414"/>
        <v>0</v>
      </c>
      <c r="CA246" s="432">
        <f t="shared" si="415"/>
        <v>0</v>
      </c>
      <c r="CB246" s="432">
        <f t="shared" si="416"/>
        <v>0</v>
      </c>
      <c r="CC246" s="432">
        <f t="shared" si="417"/>
        <v>0</v>
      </c>
      <c r="CD246" s="463">
        <f t="shared" si="418"/>
        <v>0</v>
      </c>
      <c r="CE246" s="462">
        <f>'PTRM input'!M340</f>
        <v>1.3152999999999999</v>
      </c>
      <c r="CF246" s="432">
        <f t="shared" si="419"/>
        <v>1.3462029373435007</v>
      </c>
      <c r="CG246" s="432">
        <f t="shared" si="420"/>
        <v>1.3778319383503912</v>
      </c>
      <c r="CH246" s="432">
        <f t="shared" si="421"/>
        <v>1.4102040618664837</v>
      </c>
      <c r="CI246" s="432">
        <f t="shared" si="422"/>
        <v>1.4433367675347042</v>
      </c>
      <c r="CJ246" s="463">
        <f t="shared" si="423"/>
        <v>1.4772479252118089</v>
      </c>
      <c r="CK246" s="462">
        <f t="shared" si="424"/>
        <v>1.5119558246063478</v>
      </c>
      <c r="CL246" s="432">
        <f t="shared" si="425"/>
        <v>1.5474791851430703</v>
      </c>
      <c r="CM246" s="432">
        <f t="shared" si="426"/>
        <v>1.5838371660590955</v>
      </c>
      <c r="CN246" s="432">
        <f t="shared" si="427"/>
        <v>1.6210493767372922</v>
      </c>
      <c r="CO246" s="463">
        <f t="shared" si="428"/>
        <v>1.6591358872824404</v>
      </c>
      <c r="CP246" s="462">
        <f>'PTRM input'!N340</f>
        <v>0</v>
      </c>
      <c r="CQ246" s="432">
        <f t="shared" si="429"/>
        <v>0</v>
      </c>
      <c r="CR246" s="432">
        <f t="shared" si="430"/>
        <v>0</v>
      </c>
      <c r="CS246" s="432">
        <f t="shared" si="431"/>
        <v>0</v>
      </c>
      <c r="CT246" s="432">
        <f t="shared" si="432"/>
        <v>0</v>
      </c>
      <c r="CU246" s="463">
        <f t="shared" si="433"/>
        <v>0</v>
      </c>
      <c r="CV246" s="462">
        <f t="shared" si="434"/>
        <v>0</v>
      </c>
      <c r="CW246" s="432">
        <f t="shared" si="435"/>
        <v>0</v>
      </c>
      <c r="CX246" s="432">
        <f t="shared" si="436"/>
        <v>0</v>
      </c>
      <c r="CY246" s="432">
        <f t="shared" si="437"/>
        <v>0</v>
      </c>
      <c r="CZ246" s="463">
        <f t="shared" si="438"/>
        <v>0</v>
      </c>
      <c r="DA246" s="462">
        <f>'PTRM input'!O340</f>
        <v>0</v>
      </c>
      <c r="DB246" s="432">
        <f t="shared" si="439"/>
        <v>0</v>
      </c>
      <c r="DC246" s="432">
        <f t="shared" si="440"/>
        <v>0</v>
      </c>
      <c r="DD246" s="432">
        <f t="shared" si="441"/>
        <v>0</v>
      </c>
      <c r="DE246" s="432">
        <f t="shared" si="442"/>
        <v>0</v>
      </c>
      <c r="DF246" s="463">
        <f t="shared" si="443"/>
        <v>0</v>
      </c>
      <c r="DG246" s="462">
        <f t="shared" si="444"/>
        <v>0</v>
      </c>
      <c r="DH246" s="432">
        <f t="shared" si="445"/>
        <v>0</v>
      </c>
      <c r="DI246" s="432">
        <f t="shared" si="446"/>
        <v>0</v>
      </c>
      <c r="DJ246" s="432">
        <f t="shared" si="447"/>
        <v>0</v>
      </c>
      <c r="DK246" s="463">
        <f t="shared" si="448"/>
        <v>0</v>
      </c>
      <c r="DL246" s="462">
        <f>'PTRM input'!P340</f>
        <v>0</v>
      </c>
      <c r="DM246" s="432">
        <f t="shared" si="449"/>
        <v>0</v>
      </c>
      <c r="DN246" s="432">
        <f t="shared" si="450"/>
        <v>0</v>
      </c>
      <c r="DO246" s="432">
        <f t="shared" si="451"/>
        <v>0</v>
      </c>
      <c r="DP246" s="432">
        <f t="shared" si="452"/>
        <v>0</v>
      </c>
      <c r="DQ246" s="463">
        <f t="shared" si="453"/>
        <v>0</v>
      </c>
      <c r="DR246" s="462">
        <f t="shared" si="454"/>
        <v>0</v>
      </c>
      <c r="DS246" s="432">
        <f t="shared" si="455"/>
        <v>0</v>
      </c>
      <c r="DT246" s="432">
        <f t="shared" si="456"/>
        <v>0</v>
      </c>
      <c r="DU246" s="432">
        <f t="shared" si="457"/>
        <v>0</v>
      </c>
      <c r="DV246" s="463">
        <f t="shared" si="458"/>
        <v>0</v>
      </c>
      <c r="DW246" s="462">
        <f>'PTRM input'!Q340</f>
        <v>0</v>
      </c>
      <c r="DX246" s="432">
        <f t="shared" si="459"/>
        <v>0</v>
      </c>
      <c r="DY246" s="432">
        <f t="shared" si="460"/>
        <v>0</v>
      </c>
      <c r="DZ246" s="432">
        <f t="shared" si="461"/>
        <v>0</v>
      </c>
      <c r="EA246" s="432">
        <f t="shared" si="462"/>
        <v>0</v>
      </c>
      <c r="EB246" s="463">
        <f t="shared" si="463"/>
        <v>0</v>
      </c>
      <c r="EC246" s="462">
        <f t="shared" si="464"/>
        <v>0</v>
      </c>
      <c r="ED246" s="432">
        <f t="shared" si="465"/>
        <v>0</v>
      </c>
      <c r="EE246" s="432">
        <f t="shared" si="466"/>
        <v>0</v>
      </c>
      <c r="EF246" s="432">
        <f t="shared" si="467"/>
        <v>0</v>
      </c>
      <c r="EG246" s="463">
        <f t="shared" si="468"/>
        <v>0</v>
      </c>
      <c r="EH246" s="462">
        <f>'PTRM input'!R340</f>
        <v>0</v>
      </c>
      <c r="EI246" s="432">
        <f t="shared" si="469"/>
        <v>0</v>
      </c>
      <c r="EJ246" s="432">
        <f t="shared" si="470"/>
        <v>0</v>
      </c>
      <c r="EK246" s="432">
        <f t="shared" si="471"/>
        <v>0</v>
      </c>
      <c r="EL246" s="432">
        <f t="shared" si="472"/>
        <v>0</v>
      </c>
      <c r="EM246" s="463">
        <f t="shared" si="473"/>
        <v>0</v>
      </c>
      <c r="EN246" s="462">
        <f t="shared" si="474"/>
        <v>0</v>
      </c>
      <c r="EO246" s="432">
        <f t="shared" si="475"/>
        <v>0</v>
      </c>
      <c r="EP246" s="432">
        <f t="shared" si="476"/>
        <v>0</v>
      </c>
      <c r="EQ246" s="432">
        <f t="shared" si="477"/>
        <v>0</v>
      </c>
      <c r="ER246" s="463">
        <f t="shared" si="478"/>
        <v>0</v>
      </c>
      <c r="ES246" s="462">
        <f>'PTRM input'!S340</f>
        <v>0</v>
      </c>
      <c r="ET246" s="432">
        <f t="shared" si="479"/>
        <v>0</v>
      </c>
      <c r="EU246" s="432">
        <f t="shared" si="480"/>
        <v>0</v>
      </c>
      <c r="EV246" s="432">
        <f t="shared" si="481"/>
        <v>0</v>
      </c>
      <c r="EW246" s="432">
        <f t="shared" si="482"/>
        <v>0</v>
      </c>
      <c r="EX246" s="463">
        <f t="shared" si="483"/>
        <v>0</v>
      </c>
      <c r="EY246" s="462">
        <f t="shared" si="484"/>
        <v>0</v>
      </c>
      <c r="EZ246" s="432">
        <f t="shared" si="485"/>
        <v>0</v>
      </c>
      <c r="FA246" s="432">
        <f t="shared" si="486"/>
        <v>0</v>
      </c>
      <c r="FB246" s="432">
        <f t="shared" si="487"/>
        <v>0</v>
      </c>
      <c r="FC246" s="463">
        <f t="shared" si="488"/>
        <v>0</v>
      </c>
      <c r="FD246" s="462">
        <f>'PTRM input'!T340</f>
        <v>0</v>
      </c>
      <c r="FE246" s="432">
        <f t="shared" si="489"/>
        <v>0</v>
      </c>
      <c r="FF246" s="432">
        <f t="shared" si="490"/>
        <v>0</v>
      </c>
      <c r="FG246" s="432">
        <f t="shared" si="491"/>
        <v>0</v>
      </c>
      <c r="FH246" s="432">
        <f t="shared" si="492"/>
        <v>0</v>
      </c>
      <c r="FI246" s="463">
        <f t="shared" si="493"/>
        <v>0</v>
      </c>
      <c r="FJ246" s="462">
        <f t="shared" si="494"/>
        <v>0</v>
      </c>
      <c r="FK246" s="432">
        <f t="shared" si="495"/>
        <v>0</v>
      </c>
      <c r="FL246" s="432">
        <f t="shared" si="496"/>
        <v>0</v>
      </c>
      <c r="FM246" s="432">
        <f t="shared" si="497"/>
        <v>0</v>
      </c>
      <c r="FN246" s="463">
        <f t="shared" si="498"/>
        <v>0</v>
      </c>
      <c r="FO246" s="462">
        <f>'PTRM input'!U340</f>
        <v>0</v>
      </c>
      <c r="FP246" s="432">
        <f t="shared" si="499"/>
        <v>0</v>
      </c>
      <c r="FQ246" s="432">
        <f t="shared" si="500"/>
        <v>0</v>
      </c>
      <c r="FR246" s="432">
        <f t="shared" si="501"/>
        <v>0</v>
      </c>
      <c r="FS246" s="432">
        <f t="shared" si="502"/>
        <v>0</v>
      </c>
      <c r="FT246" s="463">
        <f t="shared" si="503"/>
        <v>0</v>
      </c>
      <c r="FU246" s="462">
        <f t="shared" si="504"/>
        <v>0</v>
      </c>
      <c r="FV246" s="432">
        <f t="shared" si="505"/>
        <v>0</v>
      </c>
      <c r="FW246" s="432">
        <f t="shared" si="506"/>
        <v>0</v>
      </c>
      <c r="FX246" s="432">
        <f t="shared" si="507"/>
        <v>0</v>
      </c>
      <c r="FY246" s="463">
        <f t="shared" si="508"/>
        <v>0</v>
      </c>
      <c r="FZ246" s="462">
        <f>'PTRM input'!V340</f>
        <v>0</v>
      </c>
      <c r="GA246" s="432">
        <f t="shared" si="509"/>
        <v>0</v>
      </c>
      <c r="GB246" s="432">
        <f t="shared" si="510"/>
        <v>0</v>
      </c>
      <c r="GC246" s="432">
        <f t="shared" si="511"/>
        <v>0</v>
      </c>
      <c r="GD246" s="432">
        <f t="shared" si="512"/>
        <v>0</v>
      </c>
      <c r="GE246" s="463">
        <f t="shared" si="513"/>
        <v>0</v>
      </c>
      <c r="GF246" s="462">
        <f t="shared" si="514"/>
        <v>0</v>
      </c>
      <c r="GG246" s="432">
        <f t="shared" si="515"/>
        <v>0</v>
      </c>
      <c r="GH246" s="432">
        <f t="shared" si="516"/>
        <v>0</v>
      </c>
      <c r="GI246" s="432">
        <f t="shared" si="517"/>
        <v>0</v>
      </c>
      <c r="GJ246" s="463">
        <f t="shared" si="518"/>
        <v>0</v>
      </c>
    </row>
    <row r="247" spans="1:192" s="4" customFormat="1" outlineLevel="1">
      <c r="A247" s="764"/>
      <c r="B247" s="764"/>
      <c r="C247" s="764"/>
      <c r="D247" s="764"/>
      <c r="E247" s="748" t="str">
        <f t="shared" si="519"/>
        <v>Large Low Voltage Demand EN.NRCXX</v>
      </c>
      <c r="F247" s="462">
        <f>'PTRM input'!F341</f>
        <v>0</v>
      </c>
      <c r="G247" s="432">
        <f t="shared" si="349"/>
        <v>0</v>
      </c>
      <c r="H247" s="432">
        <f t="shared" si="350"/>
        <v>0</v>
      </c>
      <c r="I247" s="432">
        <f t="shared" si="351"/>
        <v>0</v>
      </c>
      <c r="J247" s="432">
        <f t="shared" si="352"/>
        <v>0</v>
      </c>
      <c r="K247" s="463">
        <f t="shared" si="353"/>
        <v>0</v>
      </c>
      <c r="L247" s="462">
        <f t="shared" si="354"/>
        <v>0</v>
      </c>
      <c r="M247" s="432">
        <f t="shared" si="355"/>
        <v>0</v>
      </c>
      <c r="N247" s="432">
        <f t="shared" si="356"/>
        <v>0</v>
      </c>
      <c r="O247" s="432">
        <f t="shared" si="357"/>
        <v>0</v>
      </c>
      <c r="P247" s="463">
        <f t="shared" si="358"/>
        <v>0</v>
      </c>
      <c r="Q247" s="462">
        <f>'PTRM input'!G341</f>
        <v>156.53020000000001</v>
      </c>
      <c r="R247" s="432">
        <f t="shared" si="359"/>
        <v>160.20787274611547</v>
      </c>
      <c r="S247" s="432">
        <f t="shared" si="360"/>
        <v>163.97195231230475</v>
      </c>
      <c r="T247" s="432">
        <f t="shared" si="361"/>
        <v>167.82446882443026</v>
      </c>
      <c r="U247" s="432">
        <f t="shared" si="362"/>
        <v>171.76750010610567</v>
      </c>
      <c r="V247" s="463">
        <f t="shared" si="363"/>
        <v>175.8031727993534</v>
      </c>
      <c r="W247" s="462">
        <f t="shared" si="364"/>
        <v>179.93366351159173</v>
      </c>
      <c r="X247" s="432">
        <f t="shared" si="365"/>
        <v>184.16119998957035</v>
      </c>
      <c r="Y247" s="432">
        <f t="shared" si="366"/>
        <v>188.48806232088762</v>
      </c>
      <c r="Z247" s="432">
        <f t="shared" si="367"/>
        <v>192.91658416373735</v>
      </c>
      <c r="AA247" s="463">
        <f t="shared" si="368"/>
        <v>197.44915400554848</v>
      </c>
      <c r="AB247" s="462">
        <f>'PTRM input'!H341</f>
        <v>0</v>
      </c>
      <c r="AC247" s="432">
        <f t="shared" si="369"/>
        <v>0</v>
      </c>
      <c r="AD247" s="432">
        <f t="shared" si="370"/>
        <v>0</v>
      </c>
      <c r="AE247" s="432">
        <f t="shared" si="371"/>
        <v>0</v>
      </c>
      <c r="AF247" s="432">
        <f t="shared" si="372"/>
        <v>0</v>
      </c>
      <c r="AG247" s="463">
        <f t="shared" si="373"/>
        <v>0</v>
      </c>
      <c r="AH247" s="462">
        <f t="shared" si="374"/>
        <v>0</v>
      </c>
      <c r="AI247" s="432">
        <f t="shared" si="375"/>
        <v>0</v>
      </c>
      <c r="AJ247" s="432">
        <f t="shared" si="376"/>
        <v>0</v>
      </c>
      <c r="AK247" s="432">
        <f t="shared" si="377"/>
        <v>0</v>
      </c>
      <c r="AL247" s="463">
        <f t="shared" si="378"/>
        <v>0</v>
      </c>
      <c r="AM247" s="462">
        <f>'PTRM input'!I341</f>
        <v>5.3456000000000001</v>
      </c>
      <c r="AN247" s="432">
        <f t="shared" si="379"/>
        <v>5.4711947250539179</v>
      </c>
      <c r="AO247" s="432">
        <f t="shared" si="380"/>
        <v>5.5997402947204833</v>
      </c>
      <c r="AP247" s="432">
        <f t="shared" si="381"/>
        <v>5.7313060390127539</v>
      </c>
      <c r="AQ247" s="432">
        <f t="shared" si="382"/>
        <v>5.8659629168505392</v>
      </c>
      <c r="AR247" s="463">
        <f t="shared" si="383"/>
        <v>6.0037835543315179</v>
      </c>
      <c r="AS247" s="462">
        <f t="shared" si="384"/>
        <v>6.1448422839015384</v>
      </c>
      <c r="AT247" s="432">
        <f t="shared" si="385"/>
        <v>6.2892151844452195</v>
      </c>
      <c r="AU247" s="432">
        <f t="shared" si="386"/>
        <v>6.4369801223184835</v>
      </c>
      <c r="AV247" s="432">
        <f t="shared" si="387"/>
        <v>6.5882167933451452</v>
      </c>
      <c r="AW247" s="463">
        <f t="shared" si="388"/>
        <v>6.7430067658002084</v>
      </c>
      <c r="AX247" s="462">
        <f>'PTRM input'!J341</f>
        <v>0</v>
      </c>
      <c r="AY247" s="432">
        <f t="shared" si="389"/>
        <v>0</v>
      </c>
      <c r="AZ247" s="432">
        <f t="shared" si="390"/>
        <v>0</v>
      </c>
      <c r="BA247" s="432">
        <f t="shared" si="391"/>
        <v>0</v>
      </c>
      <c r="BB247" s="432">
        <f t="shared" si="392"/>
        <v>0</v>
      </c>
      <c r="BC247" s="463">
        <f t="shared" si="393"/>
        <v>0</v>
      </c>
      <c r="BD247" s="462">
        <f t="shared" si="394"/>
        <v>0</v>
      </c>
      <c r="BE247" s="432">
        <f t="shared" si="395"/>
        <v>0</v>
      </c>
      <c r="BF247" s="432">
        <f t="shared" si="396"/>
        <v>0</v>
      </c>
      <c r="BG247" s="432">
        <f t="shared" si="397"/>
        <v>0</v>
      </c>
      <c r="BH247" s="463">
        <f t="shared" si="398"/>
        <v>0</v>
      </c>
      <c r="BI247" s="462">
        <f>'PTRM input'!K341</f>
        <v>0</v>
      </c>
      <c r="BJ247" s="432">
        <f t="shared" si="399"/>
        <v>0</v>
      </c>
      <c r="BK247" s="432">
        <f t="shared" si="400"/>
        <v>0</v>
      </c>
      <c r="BL247" s="432">
        <f t="shared" si="401"/>
        <v>0</v>
      </c>
      <c r="BM247" s="432">
        <f t="shared" si="402"/>
        <v>0</v>
      </c>
      <c r="BN247" s="463">
        <f t="shared" si="403"/>
        <v>0</v>
      </c>
      <c r="BO247" s="462">
        <f t="shared" si="404"/>
        <v>0</v>
      </c>
      <c r="BP247" s="432">
        <f t="shared" si="405"/>
        <v>0</v>
      </c>
      <c r="BQ247" s="432">
        <f t="shared" si="406"/>
        <v>0</v>
      </c>
      <c r="BR247" s="432">
        <f t="shared" si="407"/>
        <v>0</v>
      </c>
      <c r="BS247" s="463">
        <f t="shared" si="408"/>
        <v>0</v>
      </c>
      <c r="BT247" s="462">
        <f>'PTRM input'!L341</f>
        <v>0</v>
      </c>
      <c r="BU247" s="432">
        <f t="shared" si="409"/>
        <v>0</v>
      </c>
      <c r="BV247" s="432">
        <f t="shared" si="410"/>
        <v>0</v>
      </c>
      <c r="BW247" s="432">
        <f t="shared" si="411"/>
        <v>0</v>
      </c>
      <c r="BX247" s="432">
        <f t="shared" si="412"/>
        <v>0</v>
      </c>
      <c r="BY247" s="463">
        <f t="shared" si="413"/>
        <v>0</v>
      </c>
      <c r="BZ247" s="462">
        <f t="shared" si="414"/>
        <v>0</v>
      </c>
      <c r="CA247" s="432">
        <f t="shared" si="415"/>
        <v>0</v>
      </c>
      <c r="CB247" s="432">
        <f t="shared" si="416"/>
        <v>0</v>
      </c>
      <c r="CC247" s="432">
        <f t="shared" si="417"/>
        <v>0</v>
      </c>
      <c r="CD247" s="463">
        <f t="shared" si="418"/>
        <v>0</v>
      </c>
      <c r="CE247" s="462">
        <f>'PTRM input'!M341</f>
        <v>3.8723999999999998</v>
      </c>
      <c r="CF247" s="432">
        <f t="shared" si="419"/>
        <v>3.963381931550956</v>
      </c>
      <c r="CG247" s="432">
        <f t="shared" si="420"/>
        <v>4.0565014810826847</v>
      </c>
      <c r="CH247" s="432">
        <f t="shared" si="421"/>
        <v>4.1518088718708821</v>
      </c>
      <c r="CI247" s="432">
        <f t="shared" si="422"/>
        <v>4.2493555071857276</v>
      </c>
      <c r="CJ247" s="463">
        <f t="shared" si="423"/>
        <v>4.3491939980158199</v>
      </c>
      <c r="CK247" s="462">
        <f t="shared" si="424"/>
        <v>4.4513781914434887</v>
      </c>
      <c r="CL247" s="432">
        <f t="shared" si="425"/>
        <v>4.555963199686782</v>
      </c>
      <c r="CM247" s="432">
        <f t="shared" si="426"/>
        <v>4.6630054298237971</v>
      </c>
      <c r="CN247" s="432">
        <f t="shared" si="427"/>
        <v>4.7725626142153796</v>
      </c>
      <c r="CO247" s="463">
        <f t="shared" si="428"/>
        <v>4.8846938416426076</v>
      </c>
      <c r="CP247" s="462">
        <f>'PTRM input'!N341</f>
        <v>0</v>
      </c>
      <c r="CQ247" s="432">
        <f t="shared" si="429"/>
        <v>0</v>
      </c>
      <c r="CR247" s="432">
        <f t="shared" si="430"/>
        <v>0</v>
      </c>
      <c r="CS247" s="432">
        <f t="shared" si="431"/>
        <v>0</v>
      </c>
      <c r="CT247" s="432">
        <f t="shared" si="432"/>
        <v>0</v>
      </c>
      <c r="CU247" s="463">
        <f t="shared" si="433"/>
        <v>0</v>
      </c>
      <c r="CV247" s="462">
        <f t="shared" si="434"/>
        <v>0</v>
      </c>
      <c r="CW247" s="432">
        <f t="shared" si="435"/>
        <v>0</v>
      </c>
      <c r="CX247" s="432">
        <f t="shared" si="436"/>
        <v>0</v>
      </c>
      <c r="CY247" s="432">
        <f t="shared" si="437"/>
        <v>0</v>
      </c>
      <c r="CZ247" s="463">
        <f t="shared" si="438"/>
        <v>0</v>
      </c>
      <c r="DA247" s="462">
        <f>'PTRM input'!O341</f>
        <v>0</v>
      </c>
      <c r="DB247" s="432">
        <f t="shared" si="439"/>
        <v>0</v>
      </c>
      <c r="DC247" s="432">
        <f t="shared" si="440"/>
        <v>0</v>
      </c>
      <c r="DD247" s="432">
        <f t="shared" si="441"/>
        <v>0</v>
      </c>
      <c r="DE247" s="432">
        <f t="shared" si="442"/>
        <v>0</v>
      </c>
      <c r="DF247" s="463">
        <f t="shared" si="443"/>
        <v>0</v>
      </c>
      <c r="DG247" s="462">
        <f t="shared" si="444"/>
        <v>0</v>
      </c>
      <c r="DH247" s="432">
        <f t="shared" si="445"/>
        <v>0</v>
      </c>
      <c r="DI247" s="432">
        <f t="shared" si="446"/>
        <v>0</v>
      </c>
      <c r="DJ247" s="432">
        <f t="shared" si="447"/>
        <v>0</v>
      </c>
      <c r="DK247" s="463">
        <f t="shared" si="448"/>
        <v>0</v>
      </c>
      <c r="DL247" s="462">
        <f>'PTRM input'!P341</f>
        <v>0</v>
      </c>
      <c r="DM247" s="432">
        <f t="shared" si="449"/>
        <v>0</v>
      </c>
      <c r="DN247" s="432">
        <f t="shared" si="450"/>
        <v>0</v>
      </c>
      <c r="DO247" s="432">
        <f t="shared" si="451"/>
        <v>0</v>
      </c>
      <c r="DP247" s="432">
        <f t="shared" si="452"/>
        <v>0</v>
      </c>
      <c r="DQ247" s="463">
        <f t="shared" si="453"/>
        <v>0</v>
      </c>
      <c r="DR247" s="462">
        <f t="shared" si="454"/>
        <v>0</v>
      </c>
      <c r="DS247" s="432">
        <f t="shared" si="455"/>
        <v>0</v>
      </c>
      <c r="DT247" s="432">
        <f t="shared" si="456"/>
        <v>0</v>
      </c>
      <c r="DU247" s="432">
        <f t="shared" si="457"/>
        <v>0</v>
      </c>
      <c r="DV247" s="463">
        <f t="shared" si="458"/>
        <v>0</v>
      </c>
      <c r="DW247" s="462">
        <f>'PTRM input'!Q341</f>
        <v>0</v>
      </c>
      <c r="DX247" s="432">
        <f t="shared" si="459"/>
        <v>0</v>
      </c>
      <c r="DY247" s="432">
        <f t="shared" si="460"/>
        <v>0</v>
      </c>
      <c r="DZ247" s="432">
        <f t="shared" si="461"/>
        <v>0</v>
      </c>
      <c r="EA247" s="432">
        <f t="shared" si="462"/>
        <v>0</v>
      </c>
      <c r="EB247" s="463">
        <f t="shared" si="463"/>
        <v>0</v>
      </c>
      <c r="EC247" s="462">
        <f t="shared" si="464"/>
        <v>0</v>
      </c>
      <c r="ED247" s="432">
        <f t="shared" si="465"/>
        <v>0</v>
      </c>
      <c r="EE247" s="432">
        <f t="shared" si="466"/>
        <v>0</v>
      </c>
      <c r="EF247" s="432">
        <f t="shared" si="467"/>
        <v>0</v>
      </c>
      <c r="EG247" s="463">
        <f t="shared" si="468"/>
        <v>0</v>
      </c>
      <c r="EH247" s="462">
        <f>'PTRM input'!R341</f>
        <v>0</v>
      </c>
      <c r="EI247" s="432">
        <f t="shared" si="469"/>
        <v>0</v>
      </c>
      <c r="EJ247" s="432">
        <f t="shared" si="470"/>
        <v>0</v>
      </c>
      <c r="EK247" s="432">
        <f t="shared" si="471"/>
        <v>0</v>
      </c>
      <c r="EL247" s="432">
        <f t="shared" si="472"/>
        <v>0</v>
      </c>
      <c r="EM247" s="463">
        <f t="shared" si="473"/>
        <v>0</v>
      </c>
      <c r="EN247" s="462">
        <f t="shared" si="474"/>
        <v>0</v>
      </c>
      <c r="EO247" s="432">
        <f t="shared" si="475"/>
        <v>0</v>
      </c>
      <c r="EP247" s="432">
        <f t="shared" si="476"/>
        <v>0</v>
      </c>
      <c r="EQ247" s="432">
        <f t="shared" si="477"/>
        <v>0</v>
      </c>
      <c r="ER247" s="463">
        <f t="shared" si="478"/>
        <v>0</v>
      </c>
      <c r="ES247" s="462">
        <f>'PTRM input'!S341</f>
        <v>0</v>
      </c>
      <c r="ET247" s="432">
        <f t="shared" si="479"/>
        <v>0</v>
      </c>
      <c r="EU247" s="432">
        <f t="shared" si="480"/>
        <v>0</v>
      </c>
      <c r="EV247" s="432">
        <f t="shared" si="481"/>
        <v>0</v>
      </c>
      <c r="EW247" s="432">
        <f t="shared" si="482"/>
        <v>0</v>
      </c>
      <c r="EX247" s="463">
        <f t="shared" si="483"/>
        <v>0</v>
      </c>
      <c r="EY247" s="462">
        <f t="shared" si="484"/>
        <v>0</v>
      </c>
      <c r="EZ247" s="432">
        <f t="shared" si="485"/>
        <v>0</v>
      </c>
      <c r="FA247" s="432">
        <f t="shared" si="486"/>
        <v>0</v>
      </c>
      <c r="FB247" s="432">
        <f t="shared" si="487"/>
        <v>0</v>
      </c>
      <c r="FC247" s="463">
        <f t="shared" si="488"/>
        <v>0</v>
      </c>
      <c r="FD247" s="462">
        <f>'PTRM input'!T341</f>
        <v>0</v>
      </c>
      <c r="FE247" s="432">
        <f t="shared" si="489"/>
        <v>0</v>
      </c>
      <c r="FF247" s="432">
        <f t="shared" si="490"/>
        <v>0</v>
      </c>
      <c r="FG247" s="432">
        <f t="shared" si="491"/>
        <v>0</v>
      </c>
      <c r="FH247" s="432">
        <f t="shared" si="492"/>
        <v>0</v>
      </c>
      <c r="FI247" s="463">
        <f t="shared" si="493"/>
        <v>0</v>
      </c>
      <c r="FJ247" s="462">
        <f t="shared" si="494"/>
        <v>0</v>
      </c>
      <c r="FK247" s="432">
        <f t="shared" si="495"/>
        <v>0</v>
      </c>
      <c r="FL247" s="432">
        <f t="shared" si="496"/>
        <v>0</v>
      </c>
      <c r="FM247" s="432">
        <f t="shared" si="497"/>
        <v>0</v>
      </c>
      <c r="FN247" s="463">
        <f t="shared" si="498"/>
        <v>0</v>
      </c>
      <c r="FO247" s="462">
        <f>'PTRM input'!U341</f>
        <v>0</v>
      </c>
      <c r="FP247" s="432">
        <f t="shared" si="499"/>
        <v>0</v>
      </c>
      <c r="FQ247" s="432">
        <f t="shared" si="500"/>
        <v>0</v>
      </c>
      <c r="FR247" s="432">
        <f t="shared" si="501"/>
        <v>0</v>
      </c>
      <c r="FS247" s="432">
        <f t="shared" si="502"/>
        <v>0</v>
      </c>
      <c r="FT247" s="463">
        <f t="shared" si="503"/>
        <v>0</v>
      </c>
      <c r="FU247" s="462">
        <f t="shared" si="504"/>
        <v>0</v>
      </c>
      <c r="FV247" s="432">
        <f t="shared" si="505"/>
        <v>0</v>
      </c>
      <c r="FW247" s="432">
        <f t="shared" si="506"/>
        <v>0</v>
      </c>
      <c r="FX247" s="432">
        <f t="shared" si="507"/>
        <v>0</v>
      </c>
      <c r="FY247" s="463">
        <f t="shared" si="508"/>
        <v>0</v>
      </c>
      <c r="FZ247" s="462">
        <f>'PTRM input'!V341</f>
        <v>0</v>
      </c>
      <c r="GA247" s="432">
        <f t="shared" si="509"/>
        <v>0</v>
      </c>
      <c r="GB247" s="432">
        <f t="shared" si="510"/>
        <v>0</v>
      </c>
      <c r="GC247" s="432">
        <f t="shared" si="511"/>
        <v>0</v>
      </c>
      <c r="GD247" s="432">
        <f t="shared" si="512"/>
        <v>0</v>
      </c>
      <c r="GE247" s="463">
        <f t="shared" si="513"/>
        <v>0</v>
      </c>
      <c r="GF247" s="462">
        <f t="shared" si="514"/>
        <v>0</v>
      </c>
      <c r="GG247" s="432">
        <f t="shared" si="515"/>
        <v>0</v>
      </c>
      <c r="GH247" s="432">
        <f t="shared" si="516"/>
        <v>0</v>
      </c>
      <c r="GI247" s="432">
        <f t="shared" si="517"/>
        <v>0</v>
      </c>
      <c r="GJ247" s="463">
        <f t="shared" si="518"/>
        <v>0</v>
      </c>
    </row>
    <row r="248" spans="1:192" s="4" customFormat="1" outlineLevel="1">
      <c r="A248" s="764"/>
      <c r="B248" s="764"/>
      <c r="C248" s="764"/>
      <c r="D248" s="764"/>
      <c r="E248" s="748" t="str">
        <f t="shared" si="519"/>
        <v>New Tariff 10</v>
      </c>
      <c r="F248" s="462">
        <f>'PTRM input'!F342</f>
        <v>0</v>
      </c>
      <c r="G248" s="432">
        <f t="shared" si="349"/>
        <v>0</v>
      </c>
      <c r="H248" s="432">
        <f t="shared" si="350"/>
        <v>0</v>
      </c>
      <c r="I248" s="432">
        <f t="shared" si="351"/>
        <v>0</v>
      </c>
      <c r="J248" s="432">
        <f t="shared" si="352"/>
        <v>0</v>
      </c>
      <c r="K248" s="463">
        <f t="shared" si="353"/>
        <v>0</v>
      </c>
      <c r="L248" s="462">
        <f t="shared" si="354"/>
        <v>0</v>
      </c>
      <c r="M248" s="432">
        <f t="shared" si="355"/>
        <v>0</v>
      </c>
      <c r="N248" s="432">
        <f t="shared" si="356"/>
        <v>0</v>
      </c>
      <c r="O248" s="432">
        <f t="shared" si="357"/>
        <v>0</v>
      </c>
      <c r="P248" s="463">
        <f t="shared" si="358"/>
        <v>0</v>
      </c>
      <c r="Q248" s="462">
        <f>'PTRM input'!G342</f>
        <v>0</v>
      </c>
      <c r="R248" s="432">
        <f t="shared" si="359"/>
        <v>0</v>
      </c>
      <c r="S248" s="432">
        <f t="shared" si="360"/>
        <v>0</v>
      </c>
      <c r="T248" s="432">
        <f t="shared" si="361"/>
        <v>0</v>
      </c>
      <c r="U248" s="432">
        <f t="shared" si="362"/>
        <v>0</v>
      </c>
      <c r="V248" s="463">
        <f t="shared" si="363"/>
        <v>0</v>
      </c>
      <c r="W248" s="462">
        <f t="shared" si="364"/>
        <v>0</v>
      </c>
      <c r="X248" s="432">
        <f t="shared" si="365"/>
        <v>0</v>
      </c>
      <c r="Y248" s="432">
        <f t="shared" si="366"/>
        <v>0</v>
      </c>
      <c r="Z248" s="432">
        <f t="shared" si="367"/>
        <v>0</v>
      </c>
      <c r="AA248" s="463">
        <f t="shared" si="368"/>
        <v>0</v>
      </c>
      <c r="AB248" s="462">
        <f>'PTRM input'!H342</f>
        <v>0</v>
      </c>
      <c r="AC248" s="432">
        <f t="shared" si="369"/>
        <v>0</v>
      </c>
      <c r="AD248" s="432">
        <f t="shared" si="370"/>
        <v>0</v>
      </c>
      <c r="AE248" s="432">
        <f t="shared" si="371"/>
        <v>0</v>
      </c>
      <c r="AF248" s="432">
        <f t="shared" si="372"/>
        <v>0</v>
      </c>
      <c r="AG248" s="463">
        <f t="shared" si="373"/>
        <v>0</v>
      </c>
      <c r="AH248" s="462">
        <f t="shared" si="374"/>
        <v>0</v>
      </c>
      <c r="AI248" s="432">
        <f t="shared" si="375"/>
        <v>0</v>
      </c>
      <c r="AJ248" s="432">
        <f t="shared" si="376"/>
        <v>0</v>
      </c>
      <c r="AK248" s="432">
        <f t="shared" si="377"/>
        <v>0</v>
      </c>
      <c r="AL248" s="463">
        <f t="shared" si="378"/>
        <v>0</v>
      </c>
      <c r="AM248" s="462">
        <f>'PTRM input'!I342</f>
        <v>0</v>
      </c>
      <c r="AN248" s="432">
        <f t="shared" si="379"/>
        <v>0</v>
      </c>
      <c r="AO248" s="432">
        <f t="shared" si="380"/>
        <v>0</v>
      </c>
      <c r="AP248" s="432">
        <f t="shared" si="381"/>
        <v>0</v>
      </c>
      <c r="AQ248" s="432">
        <f t="shared" si="382"/>
        <v>0</v>
      </c>
      <c r="AR248" s="463">
        <f t="shared" si="383"/>
        <v>0</v>
      </c>
      <c r="AS248" s="462">
        <f t="shared" si="384"/>
        <v>0</v>
      </c>
      <c r="AT248" s="432">
        <f t="shared" si="385"/>
        <v>0</v>
      </c>
      <c r="AU248" s="432">
        <f t="shared" si="386"/>
        <v>0</v>
      </c>
      <c r="AV248" s="432">
        <f t="shared" si="387"/>
        <v>0</v>
      </c>
      <c r="AW248" s="463">
        <f t="shared" si="388"/>
        <v>0</v>
      </c>
      <c r="AX248" s="462">
        <f>'PTRM input'!J342</f>
        <v>0</v>
      </c>
      <c r="AY248" s="432">
        <f t="shared" si="389"/>
        <v>0</v>
      </c>
      <c r="AZ248" s="432">
        <f t="shared" si="390"/>
        <v>0</v>
      </c>
      <c r="BA248" s="432">
        <f t="shared" si="391"/>
        <v>0</v>
      </c>
      <c r="BB248" s="432">
        <f t="shared" si="392"/>
        <v>0</v>
      </c>
      <c r="BC248" s="463">
        <f t="shared" si="393"/>
        <v>0</v>
      </c>
      <c r="BD248" s="462">
        <f t="shared" si="394"/>
        <v>0</v>
      </c>
      <c r="BE248" s="432">
        <f t="shared" si="395"/>
        <v>0</v>
      </c>
      <c r="BF248" s="432">
        <f t="shared" si="396"/>
        <v>0</v>
      </c>
      <c r="BG248" s="432">
        <f t="shared" si="397"/>
        <v>0</v>
      </c>
      <c r="BH248" s="463">
        <f t="shared" si="398"/>
        <v>0</v>
      </c>
      <c r="BI248" s="462">
        <f>'PTRM input'!K342</f>
        <v>0</v>
      </c>
      <c r="BJ248" s="432">
        <f t="shared" si="399"/>
        <v>0</v>
      </c>
      <c r="BK248" s="432">
        <f t="shared" si="400"/>
        <v>0</v>
      </c>
      <c r="BL248" s="432">
        <f t="shared" si="401"/>
        <v>0</v>
      </c>
      <c r="BM248" s="432">
        <f t="shared" si="402"/>
        <v>0</v>
      </c>
      <c r="BN248" s="463">
        <f t="shared" si="403"/>
        <v>0</v>
      </c>
      <c r="BO248" s="462">
        <f t="shared" si="404"/>
        <v>0</v>
      </c>
      <c r="BP248" s="432">
        <f t="shared" si="405"/>
        <v>0</v>
      </c>
      <c r="BQ248" s="432">
        <f t="shared" si="406"/>
        <v>0</v>
      </c>
      <c r="BR248" s="432">
        <f t="shared" si="407"/>
        <v>0</v>
      </c>
      <c r="BS248" s="463">
        <f t="shared" si="408"/>
        <v>0</v>
      </c>
      <c r="BT248" s="462">
        <f>'PTRM input'!L342</f>
        <v>0</v>
      </c>
      <c r="BU248" s="432">
        <f t="shared" si="409"/>
        <v>0</v>
      </c>
      <c r="BV248" s="432">
        <f t="shared" si="410"/>
        <v>0</v>
      </c>
      <c r="BW248" s="432">
        <f t="shared" si="411"/>
        <v>0</v>
      </c>
      <c r="BX248" s="432">
        <f t="shared" si="412"/>
        <v>0</v>
      </c>
      <c r="BY248" s="463">
        <f t="shared" si="413"/>
        <v>0</v>
      </c>
      <c r="BZ248" s="462">
        <f t="shared" si="414"/>
        <v>0</v>
      </c>
      <c r="CA248" s="432">
        <f t="shared" si="415"/>
        <v>0</v>
      </c>
      <c r="CB248" s="432">
        <f t="shared" si="416"/>
        <v>0</v>
      </c>
      <c r="CC248" s="432">
        <f t="shared" si="417"/>
        <v>0</v>
      </c>
      <c r="CD248" s="463">
        <f t="shared" si="418"/>
        <v>0</v>
      </c>
      <c r="CE248" s="462">
        <f>'PTRM input'!M342</f>
        <v>0</v>
      </c>
      <c r="CF248" s="432">
        <f t="shared" si="419"/>
        <v>0</v>
      </c>
      <c r="CG248" s="432">
        <f t="shared" si="420"/>
        <v>0</v>
      </c>
      <c r="CH248" s="432">
        <f t="shared" si="421"/>
        <v>0</v>
      </c>
      <c r="CI248" s="432">
        <f t="shared" si="422"/>
        <v>0</v>
      </c>
      <c r="CJ248" s="463">
        <f t="shared" si="423"/>
        <v>0</v>
      </c>
      <c r="CK248" s="462">
        <f t="shared" si="424"/>
        <v>0</v>
      </c>
      <c r="CL248" s="432">
        <f t="shared" si="425"/>
        <v>0</v>
      </c>
      <c r="CM248" s="432">
        <f t="shared" si="426"/>
        <v>0</v>
      </c>
      <c r="CN248" s="432">
        <f t="shared" si="427"/>
        <v>0</v>
      </c>
      <c r="CO248" s="463">
        <f t="shared" si="428"/>
        <v>0</v>
      </c>
      <c r="CP248" s="462">
        <f>'PTRM input'!N342</f>
        <v>0</v>
      </c>
      <c r="CQ248" s="432">
        <f t="shared" si="429"/>
        <v>0</v>
      </c>
      <c r="CR248" s="432">
        <f t="shared" si="430"/>
        <v>0</v>
      </c>
      <c r="CS248" s="432">
        <f t="shared" si="431"/>
        <v>0</v>
      </c>
      <c r="CT248" s="432">
        <f t="shared" si="432"/>
        <v>0</v>
      </c>
      <c r="CU248" s="463">
        <f t="shared" si="433"/>
        <v>0</v>
      </c>
      <c r="CV248" s="462">
        <f t="shared" si="434"/>
        <v>0</v>
      </c>
      <c r="CW248" s="432">
        <f t="shared" si="435"/>
        <v>0</v>
      </c>
      <c r="CX248" s="432">
        <f t="shared" si="436"/>
        <v>0</v>
      </c>
      <c r="CY248" s="432">
        <f t="shared" si="437"/>
        <v>0</v>
      </c>
      <c r="CZ248" s="463">
        <f t="shared" si="438"/>
        <v>0</v>
      </c>
      <c r="DA248" s="462">
        <f>'PTRM input'!O342</f>
        <v>0</v>
      </c>
      <c r="DB248" s="432">
        <f t="shared" si="439"/>
        <v>0</v>
      </c>
      <c r="DC248" s="432">
        <f t="shared" si="440"/>
        <v>0</v>
      </c>
      <c r="DD248" s="432">
        <f t="shared" si="441"/>
        <v>0</v>
      </c>
      <c r="DE248" s="432">
        <f t="shared" si="442"/>
        <v>0</v>
      </c>
      <c r="DF248" s="463">
        <f t="shared" si="443"/>
        <v>0</v>
      </c>
      <c r="DG248" s="462">
        <f t="shared" si="444"/>
        <v>0</v>
      </c>
      <c r="DH248" s="432">
        <f t="shared" si="445"/>
        <v>0</v>
      </c>
      <c r="DI248" s="432">
        <f t="shared" si="446"/>
        <v>0</v>
      </c>
      <c r="DJ248" s="432">
        <f t="shared" si="447"/>
        <v>0</v>
      </c>
      <c r="DK248" s="463">
        <f t="shared" si="448"/>
        <v>0</v>
      </c>
      <c r="DL248" s="462">
        <f>'PTRM input'!P342</f>
        <v>0</v>
      </c>
      <c r="DM248" s="432">
        <f t="shared" si="449"/>
        <v>0</v>
      </c>
      <c r="DN248" s="432">
        <f t="shared" si="450"/>
        <v>0</v>
      </c>
      <c r="DO248" s="432">
        <f t="shared" si="451"/>
        <v>0</v>
      </c>
      <c r="DP248" s="432">
        <f t="shared" si="452"/>
        <v>0</v>
      </c>
      <c r="DQ248" s="463">
        <f t="shared" si="453"/>
        <v>0</v>
      </c>
      <c r="DR248" s="462">
        <f t="shared" si="454"/>
        <v>0</v>
      </c>
      <c r="DS248" s="432">
        <f t="shared" si="455"/>
        <v>0</v>
      </c>
      <c r="DT248" s="432">
        <f t="shared" si="456"/>
        <v>0</v>
      </c>
      <c r="DU248" s="432">
        <f t="shared" si="457"/>
        <v>0</v>
      </c>
      <c r="DV248" s="463">
        <f t="shared" si="458"/>
        <v>0</v>
      </c>
      <c r="DW248" s="462">
        <f>'PTRM input'!Q342</f>
        <v>0</v>
      </c>
      <c r="DX248" s="432">
        <f t="shared" si="459"/>
        <v>0</v>
      </c>
      <c r="DY248" s="432">
        <f t="shared" si="460"/>
        <v>0</v>
      </c>
      <c r="DZ248" s="432">
        <f t="shared" si="461"/>
        <v>0</v>
      </c>
      <c r="EA248" s="432">
        <f t="shared" si="462"/>
        <v>0</v>
      </c>
      <c r="EB248" s="463">
        <f t="shared" si="463"/>
        <v>0</v>
      </c>
      <c r="EC248" s="462">
        <f t="shared" si="464"/>
        <v>0</v>
      </c>
      <c r="ED248" s="432">
        <f t="shared" si="465"/>
        <v>0</v>
      </c>
      <c r="EE248" s="432">
        <f t="shared" si="466"/>
        <v>0</v>
      </c>
      <c r="EF248" s="432">
        <f t="shared" si="467"/>
        <v>0</v>
      </c>
      <c r="EG248" s="463">
        <f t="shared" si="468"/>
        <v>0</v>
      </c>
      <c r="EH248" s="462">
        <f>'PTRM input'!R342</f>
        <v>0</v>
      </c>
      <c r="EI248" s="432">
        <f t="shared" si="469"/>
        <v>0</v>
      </c>
      <c r="EJ248" s="432">
        <f t="shared" si="470"/>
        <v>0</v>
      </c>
      <c r="EK248" s="432">
        <f t="shared" si="471"/>
        <v>0</v>
      </c>
      <c r="EL248" s="432">
        <f t="shared" si="472"/>
        <v>0</v>
      </c>
      <c r="EM248" s="463">
        <f t="shared" si="473"/>
        <v>0</v>
      </c>
      <c r="EN248" s="462">
        <f t="shared" si="474"/>
        <v>0</v>
      </c>
      <c r="EO248" s="432">
        <f t="shared" si="475"/>
        <v>0</v>
      </c>
      <c r="EP248" s="432">
        <f t="shared" si="476"/>
        <v>0</v>
      </c>
      <c r="EQ248" s="432">
        <f t="shared" si="477"/>
        <v>0</v>
      </c>
      <c r="ER248" s="463">
        <f t="shared" si="478"/>
        <v>0</v>
      </c>
      <c r="ES248" s="462">
        <f>'PTRM input'!S342</f>
        <v>0</v>
      </c>
      <c r="ET248" s="432">
        <f t="shared" si="479"/>
        <v>0</v>
      </c>
      <c r="EU248" s="432">
        <f t="shared" si="480"/>
        <v>0</v>
      </c>
      <c r="EV248" s="432">
        <f t="shared" si="481"/>
        <v>0</v>
      </c>
      <c r="EW248" s="432">
        <f t="shared" si="482"/>
        <v>0</v>
      </c>
      <c r="EX248" s="463">
        <f t="shared" si="483"/>
        <v>0</v>
      </c>
      <c r="EY248" s="462">
        <f t="shared" si="484"/>
        <v>0</v>
      </c>
      <c r="EZ248" s="432">
        <f t="shared" si="485"/>
        <v>0</v>
      </c>
      <c r="FA248" s="432">
        <f t="shared" si="486"/>
        <v>0</v>
      </c>
      <c r="FB248" s="432">
        <f t="shared" si="487"/>
        <v>0</v>
      </c>
      <c r="FC248" s="463">
        <f t="shared" si="488"/>
        <v>0</v>
      </c>
      <c r="FD248" s="462">
        <f>'PTRM input'!T342</f>
        <v>0</v>
      </c>
      <c r="FE248" s="432">
        <f t="shared" si="489"/>
        <v>0</v>
      </c>
      <c r="FF248" s="432">
        <f t="shared" si="490"/>
        <v>0</v>
      </c>
      <c r="FG248" s="432">
        <f t="shared" si="491"/>
        <v>0</v>
      </c>
      <c r="FH248" s="432">
        <f t="shared" si="492"/>
        <v>0</v>
      </c>
      <c r="FI248" s="463">
        <f t="shared" si="493"/>
        <v>0</v>
      </c>
      <c r="FJ248" s="462">
        <f t="shared" si="494"/>
        <v>0</v>
      </c>
      <c r="FK248" s="432">
        <f t="shared" si="495"/>
        <v>0</v>
      </c>
      <c r="FL248" s="432">
        <f t="shared" si="496"/>
        <v>0</v>
      </c>
      <c r="FM248" s="432">
        <f t="shared" si="497"/>
        <v>0</v>
      </c>
      <c r="FN248" s="463">
        <f t="shared" si="498"/>
        <v>0</v>
      </c>
      <c r="FO248" s="462">
        <f>'PTRM input'!U342</f>
        <v>0</v>
      </c>
      <c r="FP248" s="432">
        <f t="shared" si="499"/>
        <v>0</v>
      </c>
      <c r="FQ248" s="432">
        <f t="shared" si="500"/>
        <v>0</v>
      </c>
      <c r="FR248" s="432">
        <f t="shared" si="501"/>
        <v>0</v>
      </c>
      <c r="FS248" s="432">
        <f t="shared" si="502"/>
        <v>0</v>
      </c>
      <c r="FT248" s="463">
        <f t="shared" si="503"/>
        <v>0</v>
      </c>
      <c r="FU248" s="462">
        <f t="shared" si="504"/>
        <v>0</v>
      </c>
      <c r="FV248" s="432">
        <f t="shared" si="505"/>
        <v>0</v>
      </c>
      <c r="FW248" s="432">
        <f t="shared" si="506"/>
        <v>0</v>
      </c>
      <c r="FX248" s="432">
        <f t="shared" si="507"/>
        <v>0</v>
      </c>
      <c r="FY248" s="463">
        <f t="shared" si="508"/>
        <v>0</v>
      </c>
      <c r="FZ248" s="462">
        <f>'PTRM input'!V342</f>
        <v>0</v>
      </c>
      <c r="GA248" s="432">
        <f t="shared" si="509"/>
        <v>0</v>
      </c>
      <c r="GB248" s="432">
        <f t="shared" si="510"/>
        <v>0</v>
      </c>
      <c r="GC248" s="432">
        <f t="shared" si="511"/>
        <v>0</v>
      </c>
      <c r="GD248" s="432">
        <f t="shared" si="512"/>
        <v>0</v>
      </c>
      <c r="GE248" s="463">
        <f t="shared" si="513"/>
        <v>0</v>
      </c>
      <c r="GF248" s="462">
        <f t="shared" si="514"/>
        <v>0</v>
      </c>
      <c r="GG248" s="432">
        <f t="shared" si="515"/>
        <v>0</v>
      </c>
      <c r="GH248" s="432">
        <f t="shared" si="516"/>
        <v>0</v>
      </c>
      <c r="GI248" s="432">
        <f t="shared" si="517"/>
        <v>0</v>
      </c>
      <c r="GJ248" s="463">
        <f t="shared" si="518"/>
        <v>0</v>
      </c>
    </row>
    <row r="249" spans="1:192" s="4" customFormat="1" outlineLevel="1">
      <c r="A249" s="764"/>
      <c r="B249" s="764"/>
      <c r="C249" s="764"/>
      <c r="D249" s="764"/>
      <c r="E249" s="748" t="str">
        <f t="shared" si="519"/>
        <v>New Tariff 11</v>
      </c>
      <c r="F249" s="462">
        <f>'PTRM input'!F343</f>
        <v>0</v>
      </c>
      <c r="G249" s="432">
        <f t="shared" si="349"/>
        <v>0</v>
      </c>
      <c r="H249" s="432">
        <f t="shared" si="350"/>
        <v>0</v>
      </c>
      <c r="I249" s="432">
        <f t="shared" si="351"/>
        <v>0</v>
      </c>
      <c r="J249" s="432">
        <f t="shared" si="352"/>
        <v>0</v>
      </c>
      <c r="K249" s="463">
        <f t="shared" si="353"/>
        <v>0</v>
      </c>
      <c r="L249" s="462">
        <f t="shared" si="354"/>
        <v>0</v>
      </c>
      <c r="M249" s="432">
        <f t="shared" si="355"/>
        <v>0</v>
      </c>
      <c r="N249" s="432">
        <f t="shared" si="356"/>
        <v>0</v>
      </c>
      <c r="O249" s="432">
        <f t="shared" si="357"/>
        <v>0</v>
      </c>
      <c r="P249" s="463">
        <f t="shared" si="358"/>
        <v>0</v>
      </c>
      <c r="Q249" s="462">
        <f>'PTRM input'!G343</f>
        <v>0</v>
      </c>
      <c r="R249" s="432">
        <f t="shared" si="359"/>
        <v>0</v>
      </c>
      <c r="S249" s="432">
        <f t="shared" si="360"/>
        <v>0</v>
      </c>
      <c r="T249" s="432">
        <f t="shared" si="361"/>
        <v>0</v>
      </c>
      <c r="U249" s="432">
        <f t="shared" si="362"/>
        <v>0</v>
      </c>
      <c r="V249" s="463">
        <f t="shared" si="363"/>
        <v>0</v>
      </c>
      <c r="W249" s="462">
        <f t="shared" si="364"/>
        <v>0</v>
      </c>
      <c r="X249" s="432">
        <f t="shared" si="365"/>
        <v>0</v>
      </c>
      <c r="Y249" s="432">
        <f t="shared" si="366"/>
        <v>0</v>
      </c>
      <c r="Z249" s="432">
        <f t="shared" si="367"/>
        <v>0</v>
      </c>
      <c r="AA249" s="463">
        <f t="shared" si="368"/>
        <v>0</v>
      </c>
      <c r="AB249" s="462">
        <f>'PTRM input'!H343</f>
        <v>0</v>
      </c>
      <c r="AC249" s="432">
        <f t="shared" si="369"/>
        <v>0</v>
      </c>
      <c r="AD249" s="432">
        <f t="shared" si="370"/>
        <v>0</v>
      </c>
      <c r="AE249" s="432">
        <f t="shared" si="371"/>
        <v>0</v>
      </c>
      <c r="AF249" s="432">
        <f t="shared" si="372"/>
        <v>0</v>
      </c>
      <c r="AG249" s="463">
        <f t="shared" si="373"/>
        <v>0</v>
      </c>
      <c r="AH249" s="462">
        <f t="shared" si="374"/>
        <v>0</v>
      </c>
      <c r="AI249" s="432">
        <f t="shared" si="375"/>
        <v>0</v>
      </c>
      <c r="AJ249" s="432">
        <f t="shared" si="376"/>
        <v>0</v>
      </c>
      <c r="AK249" s="432">
        <f t="shared" si="377"/>
        <v>0</v>
      </c>
      <c r="AL249" s="463">
        <f t="shared" si="378"/>
        <v>0</v>
      </c>
      <c r="AM249" s="462">
        <f>'PTRM input'!I343</f>
        <v>0</v>
      </c>
      <c r="AN249" s="432">
        <f t="shared" si="379"/>
        <v>0</v>
      </c>
      <c r="AO249" s="432">
        <f t="shared" si="380"/>
        <v>0</v>
      </c>
      <c r="AP249" s="432">
        <f t="shared" si="381"/>
        <v>0</v>
      </c>
      <c r="AQ249" s="432">
        <f t="shared" si="382"/>
        <v>0</v>
      </c>
      <c r="AR249" s="463">
        <f t="shared" si="383"/>
        <v>0</v>
      </c>
      <c r="AS249" s="462">
        <f t="shared" si="384"/>
        <v>0</v>
      </c>
      <c r="AT249" s="432">
        <f t="shared" si="385"/>
        <v>0</v>
      </c>
      <c r="AU249" s="432">
        <f t="shared" si="386"/>
        <v>0</v>
      </c>
      <c r="AV249" s="432">
        <f t="shared" si="387"/>
        <v>0</v>
      </c>
      <c r="AW249" s="463">
        <f t="shared" si="388"/>
        <v>0</v>
      </c>
      <c r="AX249" s="462">
        <f>'PTRM input'!J343</f>
        <v>0</v>
      </c>
      <c r="AY249" s="432">
        <f t="shared" si="389"/>
        <v>0</v>
      </c>
      <c r="AZ249" s="432">
        <f t="shared" si="390"/>
        <v>0</v>
      </c>
      <c r="BA249" s="432">
        <f t="shared" si="391"/>
        <v>0</v>
      </c>
      <c r="BB249" s="432">
        <f t="shared" si="392"/>
        <v>0</v>
      </c>
      <c r="BC249" s="463">
        <f t="shared" si="393"/>
        <v>0</v>
      </c>
      <c r="BD249" s="462">
        <f t="shared" si="394"/>
        <v>0</v>
      </c>
      <c r="BE249" s="432">
        <f t="shared" si="395"/>
        <v>0</v>
      </c>
      <c r="BF249" s="432">
        <f t="shared" si="396"/>
        <v>0</v>
      </c>
      <c r="BG249" s="432">
        <f t="shared" si="397"/>
        <v>0</v>
      </c>
      <c r="BH249" s="463">
        <f t="shared" si="398"/>
        <v>0</v>
      </c>
      <c r="BI249" s="462">
        <f>'PTRM input'!K343</f>
        <v>0</v>
      </c>
      <c r="BJ249" s="432">
        <f t="shared" si="399"/>
        <v>0</v>
      </c>
      <c r="BK249" s="432">
        <f t="shared" si="400"/>
        <v>0</v>
      </c>
      <c r="BL249" s="432">
        <f t="shared" si="401"/>
        <v>0</v>
      </c>
      <c r="BM249" s="432">
        <f t="shared" si="402"/>
        <v>0</v>
      </c>
      <c r="BN249" s="463">
        <f t="shared" si="403"/>
        <v>0</v>
      </c>
      <c r="BO249" s="462">
        <f t="shared" si="404"/>
        <v>0</v>
      </c>
      <c r="BP249" s="432">
        <f t="shared" si="405"/>
        <v>0</v>
      </c>
      <c r="BQ249" s="432">
        <f t="shared" si="406"/>
        <v>0</v>
      </c>
      <c r="BR249" s="432">
        <f t="shared" si="407"/>
        <v>0</v>
      </c>
      <c r="BS249" s="463">
        <f t="shared" si="408"/>
        <v>0</v>
      </c>
      <c r="BT249" s="462">
        <f>'PTRM input'!L343</f>
        <v>0</v>
      </c>
      <c r="BU249" s="432">
        <f t="shared" si="409"/>
        <v>0</v>
      </c>
      <c r="BV249" s="432">
        <f t="shared" si="410"/>
        <v>0</v>
      </c>
      <c r="BW249" s="432">
        <f t="shared" si="411"/>
        <v>0</v>
      </c>
      <c r="BX249" s="432">
        <f t="shared" si="412"/>
        <v>0</v>
      </c>
      <c r="BY249" s="463">
        <f t="shared" si="413"/>
        <v>0</v>
      </c>
      <c r="BZ249" s="462">
        <f t="shared" si="414"/>
        <v>0</v>
      </c>
      <c r="CA249" s="432">
        <f t="shared" si="415"/>
        <v>0</v>
      </c>
      <c r="CB249" s="432">
        <f t="shared" si="416"/>
        <v>0</v>
      </c>
      <c r="CC249" s="432">
        <f t="shared" si="417"/>
        <v>0</v>
      </c>
      <c r="CD249" s="463">
        <f t="shared" si="418"/>
        <v>0</v>
      </c>
      <c r="CE249" s="462">
        <f>'PTRM input'!M343</f>
        <v>0</v>
      </c>
      <c r="CF249" s="432">
        <f t="shared" si="419"/>
        <v>0</v>
      </c>
      <c r="CG249" s="432">
        <f t="shared" si="420"/>
        <v>0</v>
      </c>
      <c r="CH249" s="432">
        <f t="shared" si="421"/>
        <v>0</v>
      </c>
      <c r="CI249" s="432">
        <f t="shared" si="422"/>
        <v>0</v>
      </c>
      <c r="CJ249" s="463">
        <f t="shared" si="423"/>
        <v>0</v>
      </c>
      <c r="CK249" s="462">
        <f t="shared" si="424"/>
        <v>0</v>
      </c>
      <c r="CL249" s="432">
        <f t="shared" si="425"/>
        <v>0</v>
      </c>
      <c r="CM249" s="432">
        <f t="shared" si="426"/>
        <v>0</v>
      </c>
      <c r="CN249" s="432">
        <f t="shared" si="427"/>
        <v>0</v>
      </c>
      <c r="CO249" s="463">
        <f t="shared" si="428"/>
        <v>0</v>
      </c>
      <c r="CP249" s="462">
        <f>'PTRM input'!N343</f>
        <v>0</v>
      </c>
      <c r="CQ249" s="432">
        <f t="shared" si="429"/>
        <v>0</v>
      </c>
      <c r="CR249" s="432">
        <f t="shared" si="430"/>
        <v>0</v>
      </c>
      <c r="CS249" s="432">
        <f t="shared" si="431"/>
        <v>0</v>
      </c>
      <c r="CT249" s="432">
        <f t="shared" si="432"/>
        <v>0</v>
      </c>
      <c r="CU249" s="463">
        <f t="shared" si="433"/>
        <v>0</v>
      </c>
      <c r="CV249" s="462">
        <f t="shared" si="434"/>
        <v>0</v>
      </c>
      <c r="CW249" s="432">
        <f t="shared" si="435"/>
        <v>0</v>
      </c>
      <c r="CX249" s="432">
        <f t="shared" si="436"/>
        <v>0</v>
      </c>
      <c r="CY249" s="432">
        <f t="shared" si="437"/>
        <v>0</v>
      </c>
      <c r="CZ249" s="463">
        <f t="shared" si="438"/>
        <v>0</v>
      </c>
      <c r="DA249" s="462">
        <f>'PTRM input'!O343</f>
        <v>0</v>
      </c>
      <c r="DB249" s="432">
        <f t="shared" si="439"/>
        <v>0</v>
      </c>
      <c r="DC249" s="432">
        <f t="shared" si="440"/>
        <v>0</v>
      </c>
      <c r="DD249" s="432">
        <f t="shared" si="441"/>
        <v>0</v>
      </c>
      <c r="DE249" s="432">
        <f t="shared" si="442"/>
        <v>0</v>
      </c>
      <c r="DF249" s="463">
        <f t="shared" si="443"/>
        <v>0</v>
      </c>
      <c r="DG249" s="462">
        <f t="shared" si="444"/>
        <v>0</v>
      </c>
      <c r="DH249" s="432">
        <f t="shared" si="445"/>
        <v>0</v>
      </c>
      <c r="DI249" s="432">
        <f t="shared" si="446"/>
        <v>0</v>
      </c>
      <c r="DJ249" s="432">
        <f t="shared" si="447"/>
        <v>0</v>
      </c>
      <c r="DK249" s="463">
        <f t="shared" si="448"/>
        <v>0</v>
      </c>
      <c r="DL249" s="462">
        <f>'PTRM input'!P343</f>
        <v>0</v>
      </c>
      <c r="DM249" s="432">
        <f t="shared" si="449"/>
        <v>0</v>
      </c>
      <c r="DN249" s="432">
        <f t="shared" si="450"/>
        <v>0</v>
      </c>
      <c r="DO249" s="432">
        <f t="shared" si="451"/>
        <v>0</v>
      </c>
      <c r="DP249" s="432">
        <f t="shared" si="452"/>
        <v>0</v>
      </c>
      <c r="DQ249" s="463">
        <f t="shared" si="453"/>
        <v>0</v>
      </c>
      <c r="DR249" s="462">
        <f t="shared" si="454"/>
        <v>0</v>
      </c>
      <c r="DS249" s="432">
        <f t="shared" si="455"/>
        <v>0</v>
      </c>
      <c r="DT249" s="432">
        <f t="shared" si="456"/>
        <v>0</v>
      </c>
      <c r="DU249" s="432">
        <f t="shared" si="457"/>
        <v>0</v>
      </c>
      <c r="DV249" s="463">
        <f t="shared" si="458"/>
        <v>0</v>
      </c>
      <c r="DW249" s="462">
        <f>'PTRM input'!Q343</f>
        <v>0</v>
      </c>
      <c r="DX249" s="432">
        <f t="shared" si="459"/>
        <v>0</v>
      </c>
      <c r="DY249" s="432">
        <f t="shared" si="460"/>
        <v>0</v>
      </c>
      <c r="DZ249" s="432">
        <f t="shared" si="461"/>
        <v>0</v>
      </c>
      <c r="EA249" s="432">
        <f t="shared" si="462"/>
        <v>0</v>
      </c>
      <c r="EB249" s="463">
        <f t="shared" si="463"/>
        <v>0</v>
      </c>
      <c r="EC249" s="462">
        <f t="shared" si="464"/>
        <v>0</v>
      </c>
      <c r="ED249" s="432">
        <f t="shared" si="465"/>
        <v>0</v>
      </c>
      <c r="EE249" s="432">
        <f t="shared" si="466"/>
        <v>0</v>
      </c>
      <c r="EF249" s="432">
        <f t="shared" si="467"/>
        <v>0</v>
      </c>
      <c r="EG249" s="463">
        <f t="shared" si="468"/>
        <v>0</v>
      </c>
      <c r="EH249" s="462">
        <f>'PTRM input'!R343</f>
        <v>0</v>
      </c>
      <c r="EI249" s="432">
        <f t="shared" si="469"/>
        <v>0</v>
      </c>
      <c r="EJ249" s="432">
        <f t="shared" si="470"/>
        <v>0</v>
      </c>
      <c r="EK249" s="432">
        <f t="shared" si="471"/>
        <v>0</v>
      </c>
      <c r="EL249" s="432">
        <f t="shared" si="472"/>
        <v>0</v>
      </c>
      <c r="EM249" s="463">
        <f t="shared" si="473"/>
        <v>0</v>
      </c>
      <c r="EN249" s="462">
        <f t="shared" si="474"/>
        <v>0</v>
      </c>
      <c r="EO249" s="432">
        <f t="shared" si="475"/>
        <v>0</v>
      </c>
      <c r="EP249" s="432">
        <f t="shared" si="476"/>
        <v>0</v>
      </c>
      <c r="EQ249" s="432">
        <f t="shared" si="477"/>
        <v>0</v>
      </c>
      <c r="ER249" s="463">
        <f t="shared" si="478"/>
        <v>0</v>
      </c>
      <c r="ES249" s="462">
        <f>'PTRM input'!S343</f>
        <v>0</v>
      </c>
      <c r="ET249" s="432">
        <f t="shared" si="479"/>
        <v>0</v>
      </c>
      <c r="EU249" s="432">
        <f t="shared" si="480"/>
        <v>0</v>
      </c>
      <c r="EV249" s="432">
        <f t="shared" si="481"/>
        <v>0</v>
      </c>
      <c r="EW249" s="432">
        <f t="shared" si="482"/>
        <v>0</v>
      </c>
      <c r="EX249" s="463">
        <f t="shared" si="483"/>
        <v>0</v>
      </c>
      <c r="EY249" s="462">
        <f t="shared" si="484"/>
        <v>0</v>
      </c>
      <c r="EZ249" s="432">
        <f t="shared" si="485"/>
        <v>0</v>
      </c>
      <c r="FA249" s="432">
        <f t="shared" si="486"/>
        <v>0</v>
      </c>
      <c r="FB249" s="432">
        <f t="shared" si="487"/>
        <v>0</v>
      </c>
      <c r="FC249" s="463">
        <f t="shared" si="488"/>
        <v>0</v>
      </c>
      <c r="FD249" s="462">
        <f>'PTRM input'!T343</f>
        <v>0</v>
      </c>
      <c r="FE249" s="432">
        <f t="shared" si="489"/>
        <v>0</v>
      </c>
      <c r="FF249" s="432">
        <f t="shared" si="490"/>
        <v>0</v>
      </c>
      <c r="FG249" s="432">
        <f t="shared" si="491"/>
        <v>0</v>
      </c>
      <c r="FH249" s="432">
        <f t="shared" si="492"/>
        <v>0</v>
      </c>
      <c r="FI249" s="463">
        <f t="shared" si="493"/>
        <v>0</v>
      </c>
      <c r="FJ249" s="462">
        <f t="shared" si="494"/>
        <v>0</v>
      </c>
      <c r="FK249" s="432">
        <f t="shared" si="495"/>
        <v>0</v>
      </c>
      <c r="FL249" s="432">
        <f t="shared" si="496"/>
        <v>0</v>
      </c>
      <c r="FM249" s="432">
        <f t="shared" si="497"/>
        <v>0</v>
      </c>
      <c r="FN249" s="463">
        <f t="shared" si="498"/>
        <v>0</v>
      </c>
      <c r="FO249" s="462">
        <f>'PTRM input'!U343</f>
        <v>0</v>
      </c>
      <c r="FP249" s="432">
        <f t="shared" si="499"/>
        <v>0</v>
      </c>
      <c r="FQ249" s="432">
        <f t="shared" si="500"/>
        <v>0</v>
      </c>
      <c r="FR249" s="432">
        <f t="shared" si="501"/>
        <v>0</v>
      </c>
      <c r="FS249" s="432">
        <f t="shared" si="502"/>
        <v>0</v>
      </c>
      <c r="FT249" s="463">
        <f t="shared" si="503"/>
        <v>0</v>
      </c>
      <c r="FU249" s="462">
        <f t="shared" si="504"/>
        <v>0</v>
      </c>
      <c r="FV249" s="432">
        <f t="shared" si="505"/>
        <v>0</v>
      </c>
      <c r="FW249" s="432">
        <f t="shared" si="506"/>
        <v>0</v>
      </c>
      <c r="FX249" s="432">
        <f t="shared" si="507"/>
        <v>0</v>
      </c>
      <c r="FY249" s="463">
        <f t="shared" si="508"/>
        <v>0</v>
      </c>
      <c r="FZ249" s="462">
        <f>'PTRM input'!V343</f>
        <v>0</v>
      </c>
      <c r="GA249" s="432">
        <f t="shared" si="509"/>
        <v>0</v>
      </c>
      <c r="GB249" s="432">
        <f t="shared" si="510"/>
        <v>0</v>
      </c>
      <c r="GC249" s="432">
        <f t="shared" si="511"/>
        <v>0</v>
      </c>
      <c r="GD249" s="432">
        <f t="shared" si="512"/>
        <v>0</v>
      </c>
      <c r="GE249" s="463">
        <f t="shared" si="513"/>
        <v>0</v>
      </c>
      <c r="GF249" s="462">
        <f t="shared" si="514"/>
        <v>0</v>
      </c>
      <c r="GG249" s="432">
        <f t="shared" si="515"/>
        <v>0</v>
      </c>
      <c r="GH249" s="432">
        <f t="shared" si="516"/>
        <v>0</v>
      </c>
      <c r="GI249" s="432">
        <f t="shared" si="517"/>
        <v>0</v>
      </c>
      <c r="GJ249" s="463">
        <f t="shared" si="518"/>
        <v>0</v>
      </c>
    </row>
    <row r="250" spans="1:192" s="4" customFormat="1" outlineLevel="1">
      <c r="A250" s="764"/>
      <c r="B250" s="764"/>
      <c r="C250" s="764"/>
      <c r="D250" s="764"/>
      <c r="E250" s="748" t="str">
        <f t="shared" si="519"/>
        <v>High Voltage Demand</v>
      </c>
      <c r="F250" s="462">
        <f>'PTRM input'!F344</f>
        <v>0</v>
      </c>
      <c r="G250" s="432">
        <f t="shared" ref="G250:G281" si="520">F250*(1-P_0_WAPC)*(1+f)</f>
        <v>0</v>
      </c>
      <c r="H250" s="432">
        <f t="shared" si="350"/>
        <v>0</v>
      </c>
      <c r="I250" s="432">
        <f t="shared" si="351"/>
        <v>0</v>
      </c>
      <c r="J250" s="432">
        <f t="shared" si="352"/>
        <v>0</v>
      </c>
      <c r="K250" s="463">
        <f t="shared" si="353"/>
        <v>0</v>
      </c>
      <c r="L250" s="462">
        <f t="shared" si="354"/>
        <v>0</v>
      </c>
      <c r="M250" s="432">
        <f t="shared" si="355"/>
        <v>0</v>
      </c>
      <c r="N250" s="432">
        <f t="shared" si="356"/>
        <v>0</v>
      </c>
      <c r="O250" s="432">
        <f t="shared" si="357"/>
        <v>0</v>
      </c>
      <c r="P250" s="463">
        <f t="shared" si="358"/>
        <v>0</v>
      </c>
      <c r="Q250" s="462">
        <f>'PTRM input'!G344</f>
        <v>84.145399999999995</v>
      </c>
      <c r="R250" s="432">
        <f t="shared" si="359"/>
        <v>86.122393859913188</v>
      </c>
      <c r="S250" s="432">
        <f t="shared" si="360"/>
        <v>88.145837136219129</v>
      </c>
      <c r="T250" s="432">
        <f t="shared" si="361"/>
        <v>90.216821156679103</v>
      </c>
      <c r="U250" s="432">
        <f t="shared" si="362"/>
        <v>92.336462889770161</v>
      </c>
      <c r="V250" s="463">
        <f t="shared" si="363"/>
        <v>94.505905547113016</v>
      </c>
      <c r="W250" s="462">
        <f t="shared" si="364"/>
        <v>96.726319200053979</v>
      </c>
      <c r="X250" s="432">
        <f t="shared" si="365"/>
        <v>98.998901410733467</v>
      </c>
      <c r="Y250" s="432">
        <f t="shared" si="366"/>
        <v>101.32487787798148</v>
      </c>
      <c r="Z250" s="432">
        <f t="shared" si="367"/>
        <v>103.70550309838833</v>
      </c>
      <c r="AA250" s="463">
        <f t="shared" si="368"/>
        <v>106.14206104290724</v>
      </c>
      <c r="AB250" s="462">
        <f>'PTRM input'!H344</f>
        <v>0</v>
      </c>
      <c r="AC250" s="432">
        <f t="shared" si="369"/>
        <v>0</v>
      </c>
      <c r="AD250" s="432">
        <f t="shared" si="370"/>
        <v>0</v>
      </c>
      <c r="AE250" s="432">
        <f t="shared" si="371"/>
        <v>0</v>
      </c>
      <c r="AF250" s="432">
        <f t="shared" si="372"/>
        <v>0</v>
      </c>
      <c r="AG250" s="463">
        <f t="shared" si="373"/>
        <v>0</v>
      </c>
      <c r="AH250" s="462">
        <f t="shared" si="374"/>
        <v>0</v>
      </c>
      <c r="AI250" s="432">
        <f t="shared" si="375"/>
        <v>0</v>
      </c>
      <c r="AJ250" s="432">
        <f t="shared" si="376"/>
        <v>0</v>
      </c>
      <c r="AK250" s="432">
        <f t="shared" si="377"/>
        <v>0</v>
      </c>
      <c r="AL250" s="463">
        <f t="shared" si="378"/>
        <v>0</v>
      </c>
      <c r="AM250" s="462">
        <f>'PTRM input'!I344</f>
        <v>2.2052999999999998</v>
      </c>
      <c r="AN250" s="432">
        <f t="shared" si="379"/>
        <v>2.2571134628781433</v>
      </c>
      <c r="AO250" s="432">
        <f t="shared" si="380"/>
        <v>2.3101442816422999</v>
      </c>
      <c r="AP250" s="432">
        <f t="shared" si="381"/>
        <v>2.3644210580355476</v>
      </c>
      <c r="AQ250" s="432">
        <f t="shared" si="382"/>
        <v>2.4199730657981315</v>
      </c>
      <c r="AR250" s="463">
        <f t="shared" si="383"/>
        <v>2.4768302664560191</v>
      </c>
      <c r="AS250" s="462">
        <f t="shared" si="384"/>
        <v>2.5350233254804064</v>
      </c>
      <c r="AT250" s="432">
        <f t="shared" si="385"/>
        <v>2.5945836288268933</v>
      </c>
      <c r="AU250" s="432">
        <f t="shared" si="386"/>
        <v>2.6555432998632429</v>
      </c>
      <c r="AV250" s="432">
        <f t="shared" si="387"/>
        <v>2.7179352166948609</v>
      </c>
      <c r="AW250" s="463">
        <f t="shared" si="388"/>
        <v>2.7817930298973361</v>
      </c>
      <c r="AX250" s="462">
        <f>'PTRM input'!J344</f>
        <v>0</v>
      </c>
      <c r="AY250" s="432">
        <f t="shared" si="389"/>
        <v>0</v>
      </c>
      <c r="AZ250" s="432">
        <f t="shared" si="390"/>
        <v>0</v>
      </c>
      <c r="BA250" s="432">
        <f t="shared" si="391"/>
        <v>0</v>
      </c>
      <c r="BB250" s="432">
        <f t="shared" si="392"/>
        <v>0</v>
      </c>
      <c r="BC250" s="463">
        <f t="shared" si="393"/>
        <v>0</v>
      </c>
      <c r="BD250" s="462">
        <f t="shared" si="394"/>
        <v>0</v>
      </c>
      <c r="BE250" s="432">
        <f t="shared" si="395"/>
        <v>0</v>
      </c>
      <c r="BF250" s="432">
        <f t="shared" si="396"/>
        <v>0</v>
      </c>
      <c r="BG250" s="432">
        <f t="shared" si="397"/>
        <v>0</v>
      </c>
      <c r="BH250" s="463">
        <f t="shared" si="398"/>
        <v>0</v>
      </c>
      <c r="BI250" s="462">
        <f>'PTRM input'!K344</f>
        <v>0</v>
      </c>
      <c r="BJ250" s="432">
        <f t="shared" si="399"/>
        <v>0</v>
      </c>
      <c r="BK250" s="432">
        <f t="shared" si="400"/>
        <v>0</v>
      </c>
      <c r="BL250" s="432">
        <f t="shared" si="401"/>
        <v>0</v>
      </c>
      <c r="BM250" s="432">
        <f t="shared" si="402"/>
        <v>0</v>
      </c>
      <c r="BN250" s="463">
        <f t="shared" si="403"/>
        <v>0</v>
      </c>
      <c r="BO250" s="462">
        <f t="shared" si="404"/>
        <v>0</v>
      </c>
      <c r="BP250" s="432">
        <f t="shared" si="405"/>
        <v>0</v>
      </c>
      <c r="BQ250" s="432">
        <f t="shared" si="406"/>
        <v>0</v>
      </c>
      <c r="BR250" s="432">
        <f t="shared" si="407"/>
        <v>0</v>
      </c>
      <c r="BS250" s="463">
        <f t="shared" si="408"/>
        <v>0</v>
      </c>
      <c r="BT250" s="462">
        <f>'PTRM input'!L344</f>
        <v>0</v>
      </c>
      <c r="BU250" s="432">
        <f t="shared" si="409"/>
        <v>0</v>
      </c>
      <c r="BV250" s="432">
        <f t="shared" si="410"/>
        <v>0</v>
      </c>
      <c r="BW250" s="432">
        <f t="shared" si="411"/>
        <v>0</v>
      </c>
      <c r="BX250" s="432">
        <f t="shared" si="412"/>
        <v>0</v>
      </c>
      <c r="BY250" s="463">
        <f t="shared" si="413"/>
        <v>0</v>
      </c>
      <c r="BZ250" s="462">
        <f t="shared" si="414"/>
        <v>0</v>
      </c>
      <c r="CA250" s="432">
        <f t="shared" si="415"/>
        <v>0</v>
      </c>
      <c r="CB250" s="432">
        <f t="shared" si="416"/>
        <v>0</v>
      </c>
      <c r="CC250" s="432">
        <f t="shared" si="417"/>
        <v>0</v>
      </c>
      <c r="CD250" s="463">
        <f t="shared" si="418"/>
        <v>0</v>
      </c>
      <c r="CE250" s="462">
        <f>'PTRM input'!M344</f>
        <v>0.16789999999999999</v>
      </c>
      <c r="CF250" s="432">
        <f t="shared" si="419"/>
        <v>0.17184480588456913</v>
      </c>
      <c r="CG250" s="432">
        <f t="shared" si="420"/>
        <v>0.1758822948749568</v>
      </c>
      <c r="CH250" s="432">
        <f t="shared" si="421"/>
        <v>0.18001464455818642</v>
      </c>
      <c r="CI250" s="432">
        <f t="shared" si="422"/>
        <v>0.18424408368362868</v>
      </c>
      <c r="CJ250" s="463">
        <f t="shared" si="423"/>
        <v>0.18857289336505945</v>
      </c>
      <c r="CK250" s="462">
        <f t="shared" si="424"/>
        <v>0.19300340831096008</v>
      </c>
      <c r="CL250" s="432">
        <f t="shared" si="425"/>
        <v>0.19753801808372348</v>
      </c>
      <c r="CM250" s="432">
        <f t="shared" si="426"/>
        <v>0.20217916838844532</v>
      </c>
      <c r="CN250" s="432">
        <f t="shared" si="427"/>
        <v>0.20692936239199525</v>
      </c>
      <c r="CO250" s="463">
        <f t="shared" si="428"/>
        <v>0.21179116207307971</v>
      </c>
      <c r="CP250" s="462">
        <f>'PTRM input'!N344</f>
        <v>0</v>
      </c>
      <c r="CQ250" s="432">
        <f t="shared" si="429"/>
        <v>0</v>
      </c>
      <c r="CR250" s="432">
        <f t="shared" si="430"/>
        <v>0</v>
      </c>
      <c r="CS250" s="432">
        <f t="shared" si="431"/>
        <v>0</v>
      </c>
      <c r="CT250" s="432">
        <f t="shared" si="432"/>
        <v>0</v>
      </c>
      <c r="CU250" s="463">
        <f t="shared" si="433"/>
        <v>0</v>
      </c>
      <c r="CV250" s="462">
        <f t="shared" si="434"/>
        <v>0</v>
      </c>
      <c r="CW250" s="432">
        <f t="shared" si="435"/>
        <v>0</v>
      </c>
      <c r="CX250" s="432">
        <f t="shared" si="436"/>
        <v>0</v>
      </c>
      <c r="CY250" s="432">
        <f t="shared" si="437"/>
        <v>0</v>
      </c>
      <c r="CZ250" s="463">
        <f t="shared" si="438"/>
        <v>0</v>
      </c>
      <c r="DA250" s="462">
        <f>'PTRM input'!O344</f>
        <v>0</v>
      </c>
      <c r="DB250" s="432">
        <f t="shared" si="439"/>
        <v>0</v>
      </c>
      <c r="DC250" s="432">
        <f t="shared" si="440"/>
        <v>0</v>
      </c>
      <c r="DD250" s="432">
        <f t="shared" si="441"/>
        <v>0</v>
      </c>
      <c r="DE250" s="432">
        <f t="shared" si="442"/>
        <v>0</v>
      </c>
      <c r="DF250" s="463">
        <f t="shared" si="443"/>
        <v>0</v>
      </c>
      <c r="DG250" s="462">
        <f t="shared" si="444"/>
        <v>0</v>
      </c>
      <c r="DH250" s="432">
        <f t="shared" si="445"/>
        <v>0</v>
      </c>
      <c r="DI250" s="432">
        <f t="shared" si="446"/>
        <v>0</v>
      </c>
      <c r="DJ250" s="432">
        <f t="shared" si="447"/>
        <v>0</v>
      </c>
      <c r="DK250" s="463">
        <f t="shared" si="448"/>
        <v>0</v>
      </c>
      <c r="DL250" s="462">
        <f>'PTRM input'!P344</f>
        <v>0</v>
      </c>
      <c r="DM250" s="432">
        <f t="shared" si="449"/>
        <v>0</v>
      </c>
      <c r="DN250" s="432">
        <f t="shared" si="450"/>
        <v>0</v>
      </c>
      <c r="DO250" s="432">
        <f t="shared" si="451"/>
        <v>0</v>
      </c>
      <c r="DP250" s="432">
        <f t="shared" si="452"/>
        <v>0</v>
      </c>
      <c r="DQ250" s="463">
        <f t="shared" si="453"/>
        <v>0</v>
      </c>
      <c r="DR250" s="462">
        <f t="shared" si="454"/>
        <v>0</v>
      </c>
      <c r="DS250" s="432">
        <f t="shared" si="455"/>
        <v>0</v>
      </c>
      <c r="DT250" s="432">
        <f t="shared" si="456"/>
        <v>0</v>
      </c>
      <c r="DU250" s="432">
        <f t="shared" si="457"/>
        <v>0</v>
      </c>
      <c r="DV250" s="463">
        <f t="shared" si="458"/>
        <v>0</v>
      </c>
      <c r="DW250" s="462">
        <f>'PTRM input'!Q344</f>
        <v>0</v>
      </c>
      <c r="DX250" s="432">
        <f t="shared" si="459"/>
        <v>0</v>
      </c>
      <c r="DY250" s="432">
        <f t="shared" si="460"/>
        <v>0</v>
      </c>
      <c r="DZ250" s="432">
        <f t="shared" si="461"/>
        <v>0</v>
      </c>
      <c r="EA250" s="432">
        <f t="shared" si="462"/>
        <v>0</v>
      </c>
      <c r="EB250" s="463">
        <f t="shared" si="463"/>
        <v>0</v>
      </c>
      <c r="EC250" s="462">
        <f t="shared" si="464"/>
        <v>0</v>
      </c>
      <c r="ED250" s="432">
        <f t="shared" si="465"/>
        <v>0</v>
      </c>
      <c r="EE250" s="432">
        <f t="shared" si="466"/>
        <v>0</v>
      </c>
      <c r="EF250" s="432">
        <f t="shared" si="467"/>
        <v>0</v>
      </c>
      <c r="EG250" s="463">
        <f t="shared" si="468"/>
        <v>0</v>
      </c>
      <c r="EH250" s="462">
        <f>'PTRM input'!R344</f>
        <v>0</v>
      </c>
      <c r="EI250" s="432">
        <f t="shared" si="469"/>
        <v>0</v>
      </c>
      <c r="EJ250" s="432">
        <f t="shared" si="470"/>
        <v>0</v>
      </c>
      <c r="EK250" s="432">
        <f t="shared" si="471"/>
        <v>0</v>
      </c>
      <c r="EL250" s="432">
        <f t="shared" si="472"/>
        <v>0</v>
      </c>
      <c r="EM250" s="463">
        <f t="shared" si="473"/>
        <v>0</v>
      </c>
      <c r="EN250" s="462">
        <f t="shared" si="474"/>
        <v>0</v>
      </c>
      <c r="EO250" s="432">
        <f t="shared" si="475"/>
        <v>0</v>
      </c>
      <c r="EP250" s="432">
        <f t="shared" si="476"/>
        <v>0</v>
      </c>
      <c r="EQ250" s="432">
        <f t="shared" si="477"/>
        <v>0</v>
      </c>
      <c r="ER250" s="463">
        <f t="shared" si="478"/>
        <v>0</v>
      </c>
      <c r="ES250" s="462">
        <f>'PTRM input'!S344</f>
        <v>0</v>
      </c>
      <c r="ET250" s="432">
        <f t="shared" si="479"/>
        <v>0</v>
      </c>
      <c r="EU250" s="432">
        <f t="shared" si="480"/>
        <v>0</v>
      </c>
      <c r="EV250" s="432">
        <f t="shared" si="481"/>
        <v>0</v>
      </c>
      <c r="EW250" s="432">
        <f t="shared" si="482"/>
        <v>0</v>
      </c>
      <c r="EX250" s="463">
        <f t="shared" si="483"/>
        <v>0</v>
      </c>
      <c r="EY250" s="462">
        <f t="shared" si="484"/>
        <v>0</v>
      </c>
      <c r="EZ250" s="432">
        <f t="shared" si="485"/>
        <v>0</v>
      </c>
      <c r="FA250" s="432">
        <f t="shared" si="486"/>
        <v>0</v>
      </c>
      <c r="FB250" s="432">
        <f t="shared" si="487"/>
        <v>0</v>
      </c>
      <c r="FC250" s="463">
        <f t="shared" si="488"/>
        <v>0</v>
      </c>
      <c r="FD250" s="462">
        <f>'PTRM input'!T344</f>
        <v>0</v>
      </c>
      <c r="FE250" s="432">
        <f t="shared" si="489"/>
        <v>0</v>
      </c>
      <c r="FF250" s="432">
        <f t="shared" si="490"/>
        <v>0</v>
      </c>
      <c r="FG250" s="432">
        <f t="shared" si="491"/>
        <v>0</v>
      </c>
      <c r="FH250" s="432">
        <f t="shared" si="492"/>
        <v>0</v>
      </c>
      <c r="FI250" s="463">
        <f t="shared" si="493"/>
        <v>0</v>
      </c>
      <c r="FJ250" s="462">
        <f t="shared" si="494"/>
        <v>0</v>
      </c>
      <c r="FK250" s="432">
        <f t="shared" si="495"/>
        <v>0</v>
      </c>
      <c r="FL250" s="432">
        <f t="shared" si="496"/>
        <v>0</v>
      </c>
      <c r="FM250" s="432">
        <f t="shared" si="497"/>
        <v>0</v>
      </c>
      <c r="FN250" s="463">
        <f t="shared" si="498"/>
        <v>0</v>
      </c>
      <c r="FO250" s="462">
        <f>'PTRM input'!U344</f>
        <v>0</v>
      </c>
      <c r="FP250" s="432">
        <f t="shared" si="499"/>
        <v>0</v>
      </c>
      <c r="FQ250" s="432">
        <f t="shared" si="500"/>
        <v>0</v>
      </c>
      <c r="FR250" s="432">
        <f t="shared" si="501"/>
        <v>0</v>
      </c>
      <c r="FS250" s="432">
        <f t="shared" si="502"/>
        <v>0</v>
      </c>
      <c r="FT250" s="463">
        <f t="shared" si="503"/>
        <v>0</v>
      </c>
      <c r="FU250" s="462">
        <f t="shared" si="504"/>
        <v>0</v>
      </c>
      <c r="FV250" s="432">
        <f t="shared" si="505"/>
        <v>0</v>
      </c>
      <c r="FW250" s="432">
        <f t="shared" si="506"/>
        <v>0</v>
      </c>
      <c r="FX250" s="432">
        <f t="shared" si="507"/>
        <v>0</v>
      </c>
      <c r="FY250" s="463">
        <f t="shared" si="508"/>
        <v>0</v>
      </c>
      <c r="FZ250" s="462">
        <f>'PTRM input'!V344</f>
        <v>0</v>
      </c>
      <c r="GA250" s="432">
        <f t="shared" si="509"/>
        <v>0</v>
      </c>
      <c r="GB250" s="432">
        <f t="shared" si="510"/>
        <v>0</v>
      </c>
      <c r="GC250" s="432">
        <f t="shared" si="511"/>
        <v>0</v>
      </c>
      <c r="GD250" s="432">
        <f t="shared" si="512"/>
        <v>0</v>
      </c>
      <c r="GE250" s="463">
        <f t="shared" si="513"/>
        <v>0</v>
      </c>
      <c r="GF250" s="462">
        <f t="shared" si="514"/>
        <v>0</v>
      </c>
      <c r="GG250" s="432">
        <f t="shared" si="515"/>
        <v>0</v>
      </c>
      <c r="GH250" s="432">
        <f t="shared" si="516"/>
        <v>0</v>
      </c>
      <c r="GI250" s="432">
        <f t="shared" si="517"/>
        <v>0</v>
      </c>
      <c r="GJ250" s="463">
        <f t="shared" si="518"/>
        <v>0</v>
      </c>
    </row>
    <row r="251" spans="1:192" s="4" customFormat="1" outlineLevel="1">
      <c r="A251" s="764"/>
      <c r="B251" s="764"/>
      <c r="C251" s="764"/>
      <c r="D251" s="764"/>
      <c r="E251" s="748" t="str">
        <f t="shared" si="519"/>
        <v>High Voltage Demand A</v>
      </c>
      <c r="F251" s="462">
        <f>'PTRM input'!F345</f>
        <v>0</v>
      </c>
      <c r="G251" s="432">
        <f t="shared" si="520"/>
        <v>0</v>
      </c>
      <c r="H251" s="432">
        <f t="shared" si="350"/>
        <v>0</v>
      </c>
      <c r="I251" s="432">
        <f t="shared" si="351"/>
        <v>0</v>
      </c>
      <c r="J251" s="432">
        <f t="shared" si="352"/>
        <v>0</v>
      </c>
      <c r="K251" s="463">
        <f t="shared" si="353"/>
        <v>0</v>
      </c>
      <c r="L251" s="462">
        <f t="shared" si="354"/>
        <v>0</v>
      </c>
      <c r="M251" s="432">
        <f t="shared" si="355"/>
        <v>0</v>
      </c>
      <c r="N251" s="432">
        <f t="shared" si="356"/>
        <v>0</v>
      </c>
      <c r="O251" s="432">
        <f t="shared" si="357"/>
        <v>0</v>
      </c>
      <c r="P251" s="463">
        <f t="shared" si="358"/>
        <v>0</v>
      </c>
      <c r="Q251" s="462">
        <f>'PTRM input'!G345</f>
        <v>45.387300000000003</v>
      </c>
      <c r="R251" s="432">
        <f t="shared" si="359"/>
        <v>46.453673365841006</v>
      </c>
      <c r="S251" s="432">
        <f t="shared" si="360"/>
        <v>47.545101144598732</v>
      </c>
      <c r="T251" s="432">
        <f t="shared" si="361"/>
        <v>48.662171989015931</v>
      </c>
      <c r="U251" s="432">
        <f t="shared" si="362"/>
        <v>49.805488382215366</v>
      </c>
      <c r="V251" s="463">
        <f t="shared" si="363"/>
        <v>50.975666962644212</v>
      </c>
      <c r="W251" s="462">
        <f t="shared" si="364"/>
        <v>52.173338856652997</v>
      </c>
      <c r="X251" s="432">
        <f t="shared" si="365"/>
        <v>53.39915001888852</v>
      </c>
      <c r="Y251" s="432">
        <f t="shared" si="366"/>
        <v>54.65376158068424</v>
      </c>
      <c r="Z251" s="432">
        <f t="shared" si="367"/>
        <v>55.937850206636128</v>
      </c>
      <c r="AA251" s="463">
        <f t="shared" si="368"/>
        <v>57.252108459556233</v>
      </c>
      <c r="AB251" s="462">
        <f>'PTRM input'!H345</f>
        <v>0</v>
      </c>
      <c r="AC251" s="432">
        <f t="shared" si="369"/>
        <v>0</v>
      </c>
      <c r="AD251" s="432">
        <f t="shared" si="370"/>
        <v>0</v>
      </c>
      <c r="AE251" s="432">
        <f t="shared" si="371"/>
        <v>0</v>
      </c>
      <c r="AF251" s="432">
        <f t="shared" si="372"/>
        <v>0</v>
      </c>
      <c r="AG251" s="463">
        <f t="shared" si="373"/>
        <v>0</v>
      </c>
      <c r="AH251" s="462">
        <f t="shared" si="374"/>
        <v>0</v>
      </c>
      <c r="AI251" s="432">
        <f t="shared" si="375"/>
        <v>0</v>
      </c>
      <c r="AJ251" s="432">
        <f t="shared" si="376"/>
        <v>0</v>
      </c>
      <c r="AK251" s="432">
        <f t="shared" si="377"/>
        <v>0</v>
      </c>
      <c r="AL251" s="463">
        <f t="shared" si="378"/>
        <v>0</v>
      </c>
      <c r="AM251" s="462">
        <f>'PTRM input'!I345</f>
        <v>0.36120000000000002</v>
      </c>
      <c r="AN251" s="432">
        <f t="shared" si="379"/>
        <v>0.36968638407091348</v>
      </c>
      <c r="AO251" s="432">
        <f t="shared" si="380"/>
        <v>0.37837215550228948</v>
      </c>
      <c r="AP251" s="432">
        <f t="shared" si="381"/>
        <v>0.38726199889468105</v>
      </c>
      <c r="AQ251" s="432">
        <f t="shared" si="382"/>
        <v>0.39636070891320246</v>
      </c>
      <c r="AR251" s="463">
        <f t="shared" si="383"/>
        <v>0.40567319287349307</v>
      </c>
      <c r="AS251" s="462">
        <f t="shared" si="384"/>
        <v>0.4152044733884383</v>
      </c>
      <c r="AT251" s="432">
        <f t="shared" si="385"/>
        <v>0.42495969107707526</v>
      </c>
      <c r="AU251" s="432">
        <f t="shared" si="386"/>
        <v>0.43494410733714395</v>
      </c>
      <c r="AV251" s="432">
        <f t="shared" si="387"/>
        <v>0.44516310718277968</v>
      </c>
      <c r="AW251" s="463">
        <f t="shared" si="388"/>
        <v>0.45562220214887683</v>
      </c>
      <c r="AX251" s="462">
        <f>'PTRM input'!J345</f>
        <v>0</v>
      </c>
      <c r="AY251" s="432">
        <f t="shared" si="389"/>
        <v>0</v>
      </c>
      <c r="AZ251" s="432">
        <f t="shared" si="390"/>
        <v>0</v>
      </c>
      <c r="BA251" s="432">
        <f t="shared" si="391"/>
        <v>0</v>
      </c>
      <c r="BB251" s="432">
        <f t="shared" si="392"/>
        <v>0</v>
      </c>
      <c r="BC251" s="463">
        <f t="shared" si="393"/>
        <v>0</v>
      </c>
      <c r="BD251" s="462">
        <f t="shared" si="394"/>
        <v>0</v>
      </c>
      <c r="BE251" s="432">
        <f t="shared" si="395"/>
        <v>0</v>
      </c>
      <c r="BF251" s="432">
        <f t="shared" si="396"/>
        <v>0</v>
      </c>
      <c r="BG251" s="432">
        <f t="shared" si="397"/>
        <v>0</v>
      </c>
      <c r="BH251" s="463">
        <f t="shared" si="398"/>
        <v>0</v>
      </c>
      <c r="BI251" s="462">
        <f>'PTRM input'!K345</f>
        <v>0</v>
      </c>
      <c r="BJ251" s="432">
        <f t="shared" si="399"/>
        <v>0</v>
      </c>
      <c r="BK251" s="432">
        <f t="shared" si="400"/>
        <v>0</v>
      </c>
      <c r="BL251" s="432">
        <f t="shared" si="401"/>
        <v>0</v>
      </c>
      <c r="BM251" s="432">
        <f t="shared" si="402"/>
        <v>0</v>
      </c>
      <c r="BN251" s="463">
        <f t="shared" si="403"/>
        <v>0</v>
      </c>
      <c r="BO251" s="462">
        <f t="shared" si="404"/>
        <v>0</v>
      </c>
      <c r="BP251" s="432">
        <f t="shared" si="405"/>
        <v>0</v>
      </c>
      <c r="BQ251" s="432">
        <f t="shared" si="406"/>
        <v>0</v>
      </c>
      <c r="BR251" s="432">
        <f t="shared" si="407"/>
        <v>0</v>
      </c>
      <c r="BS251" s="463">
        <f t="shared" si="408"/>
        <v>0</v>
      </c>
      <c r="BT251" s="462">
        <f>'PTRM input'!L345</f>
        <v>0</v>
      </c>
      <c r="BU251" s="432">
        <f t="shared" si="409"/>
        <v>0</v>
      </c>
      <c r="BV251" s="432">
        <f t="shared" si="410"/>
        <v>0</v>
      </c>
      <c r="BW251" s="432">
        <f t="shared" si="411"/>
        <v>0</v>
      </c>
      <c r="BX251" s="432">
        <f t="shared" si="412"/>
        <v>0</v>
      </c>
      <c r="BY251" s="463">
        <f t="shared" si="413"/>
        <v>0</v>
      </c>
      <c r="BZ251" s="462">
        <f t="shared" si="414"/>
        <v>0</v>
      </c>
      <c r="CA251" s="432">
        <f t="shared" si="415"/>
        <v>0</v>
      </c>
      <c r="CB251" s="432">
        <f t="shared" si="416"/>
        <v>0</v>
      </c>
      <c r="CC251" s="432">
        <f t="shared" si="417"/>
        <v>0</v>
      </c>
      <c r="CD251" s="463">
        <f t="shared" si="418"/>
        <v>0</v>
      </c>
      <c r="CE251" s="462">
        <f>'PTRM input'!M345</f>
        <v>0.1082</v>
      </c>
      <c r="CF251" s="432">
        <f t="shared" si="419"/>
        <v>0.11074215602567232</v>
      </c>
      <c r="CG251" s="432">
        <f t="shared" si="420"/>
        <v>0.11334403993728605</v>
      </c>
      <c r="CH251" s="432">
        <f t="shared" si="421"/>
        <v>0.11600705503987953</v>
      </c>
      <c r="CI251" s="432">
        <f t="shared" si="422"/>
        <v>0.11873263760910438</v>
      </c>
      <c r="CJ251" s="463">
        <f t="shared" si="423"/>
        <v>0.12152225766586917</v>
      </c>
      <c r="CK251" s="462">
        <f t="shared" si="424"/>
        <v>0.12437741976918333</v>
      </c>
      <c r="CL251" s="432">
        <f t="shared" si="425"/>
        <v>0.12729966382762883</v>
      </c>
      <c r="CM251" s="432">
        <f t="shared" si="426"/>
        <v>0.13029056592989746</v>
      </c>
      <c r="CN251" s="432">
        <f t="shared" si="427"/>
        <v>0.1333517391948415</v>
      </c>
      <c r="CO251" s="463">
        <f t="shared" si="428"/>
        <v>0.1364848346414963</v>
      </c>
      <c r="CP251" s="462">
        <f>'PTRM input'!N345</f>
        <v>0</v>
      </c>
      <c r="CQ251" s="432">
        <f t="shared" si="429"/>
        <v>0</v>
      </c>
      <c r="CR251" s="432">
        <f t="shared" si="430"/>
        <v>0</v>
      </c>
      <c r="CS251" s="432">
        <f t="shared" si="431"/>
        <v>0</v>
      </c>
      <c r="CT251" s="432">
        <f t="shared" si="432"/>
        <v>0</v>
      </c>
      <c r="CU251" s="463">
        <f t="shared" si="433"/>
        <v>0</v>
      </c>
      <c r="CV251" s="462">
        <f t="shared" si="434"/>
        <v>0</v>
      </c>
      <c r="CW251" s="432">
        <f t="shared" si="435"/>
        <v>0</v>
      </c>
      <c r="CX251" s="432">
        <f t="shared" si="436"/>
        <v>0</v>
      </c>
      <c r="CY251" s="432">
        <f t="shared" si="437"/>
        <v>0</v>
      </c>
      <c r="CZ251" s="463">
        <f t="shared" si="438"/>
        <v>0</v>
      </c>
      <c r="DA251" s="462">
        <f>'PTRM input'!O345</f>
        <v>0</v>
      </c>
      <c r="DB251" s="432">
        <f t="shared" si="439"/>
        <v>0</v>
      </c>
      <c r="DC251" s="432">
        <f t="shared" si="440"/>
        <v>0</v>
      </c>
      <c r="DD251" s="432">
        <f t="shared" si="441"/>
        <v>0</v>
      </c>
      <c r="DE251" s="432">
        <f t="shared" si="442"/>
        <v>0</v>
      </c>
      <c r="DF251" s="463">
        <f t="shared" si="443"/>
        <v>0</v>
      </c>
      <c r="DG251" s="462">
        <f t="shared" si="444"/>
        <v>0</v>
      </c>
      <c r="DH251" s="432">
        <f t="shared" si="445"/>
        <v>0</v>
      </c>
      <c r="DI251" s="432">
        <f t="shared" si="446"/>
        <v>0</v>
      </c>
      <c r="DJ251" s="432">
        <f t="shared" si="447"/>
        <v>0</v>
      </c>
      <c r="DK251" s="463">
        <f t="shared" si="448"/>
        <v>0</v>
      </c>
      <c r="DL251" s="462">
        <f>'PTRM input'!P345</f>
        <v>0</v>
      </c>
      <c r="DM251" s="432">
        <f t="shared" si="449"/>
        <v>0</v>
      </c>
      <c r="DN251" s="432">
        <f t="shared" si="450"/>
        <v>0</v>
      </c>
      <c r="DO251" s="432">
        <f t="shared" si="451"/>
        <v>0</v>
      </c>
      <c r="DP251" s="432">
        <f t="shared" si="452"/>
        <v>0</v>
      </c>
      <c r="DQ251" s="463">
        <f t="shared" si="453"/>
        <v>0</v>
      </c>
      <c r="DR251" s="462">
        <f t="shared" si="454"/>
        <v>0</v>
      </c>
      <c r="DS251" s="432">
        <f t="shared" si="455"/>
        <v>0</v>
      </c>
      <c r="DT251" s="432">
        <f t="shared" si="456"/>
        <v>0</v>
      </c>
      <c r="DU251" s="432">
        <f t="shared" si="457"/>
        <v>0</v>
      </c>
      <c r="DV251" s="463">
        <f t="shared" si="458"/>
        <v>0</v>
      </c>
      <c r="DW251" s="462">
        <f>'PTRM input'!Q345</f>
        <v>0</v>
      </c>
      <c r="DX251" s="432">
        <f t="shared" si="459"/>
        <v>0</v>
      </c>
      <c r="DY251" s="432">
        <f t="shared" si="460"/>
        <v>0</v>
      </c>
      <c r="DZ251" s="432">
        <f t="shared" si="461"/>
        <v>0</v>
      </c>
      <c r="EA251" s="432">
        <f t="shared" si="462"/>
        <v>0</v>
      </c>
      <c r="EB251" s="463">
        <f t="shared" si="463"/>
        <v>0</v>
      </c>
      <c r="EC251" s="462">
        <f t="shared" si="464"/>
        <v>0</v>
      </c>
      <c r="ED251" s="432">
        <f t="shared" si="465"/>
        <v>0</v>
      </c>
      <c r="EE251" s="432">
        <f t="shared" si="466"/>
        <v>0</v>
      </c>
      <c r="EF251" s="432">
        <f t="shared" si="467"/>
        <v>0</v>
      </c>
      <c r="EG251" s="463">
        <f t="shared" si="468"/>
        <v>0</v>
      </c>
      <c r="EH251" s="462">
        <f>'PTRM input'!R345</f>
        <v>0</v>
      </c>
      <c r="EI251" s="432">
        <f t="shared" si="469"/>
        <v>0</v>
      </c>
      <c r="EJ251" s="432">
        <f t="shared" si="470"/>
        <v>0</v>
      </c>
      <c r="EK251" s="432">
        <f t="shared" si="471"/>
        <v>0</v>
      </c>
      <c r="EL251" s="432">
        <f t="shared" si="472"/>
        <v>0</v>
      </c>
      <c r="EM251" s="463">
        <f t="shared" si="473"/>
        <v>0</v>
      </c>
      <c r="EN251" s="462">
        <f t="shared" si="474"/>
        <v>0</v>
      </c>
      <c r="EO251" s="432">
        <f t="shared" si="475"/>
        <v>0</v>
      </c>
      <c r="EP251" s="432">
        <f t="shared" si="476"/>
        <v>0</v>
      </c>
      <c r="EQ251" s="432">
        <f t="shared" si="477"/>
        <v>0</v>
      </c>
      <c r="ER251" s="463">
        <f t="shared" si="478"/>
        <v>0</v>
      </c>
      <c r="ES251" s="462">
        <f>'PTRM input'!S345</f>
        <v>0</v>
      </c>
      <c r="ET251" s="432">
        <f t="shared" si="479"/>
        <v>0</v>
      </c>
      <c r="EU251" s="432">
        <f t="shared" si="480"/>
        <v>0</v>
      </c>
      <c r="EV251" s="432">
        <f t="shared" si="481"/>
        <v>0</v>
      </c>
      <c r="EW251" s="432">
        <f t="shared" si="482"/>
        <v>0</v>
      </c>
      <c r="EX251" s="463">
        <f t="shared" si="483"/>
        <v>0</v>
      </c>
      <c r="EY251" s="462">
        <f t="shared" si="484"/>
        <v>0</v>
      </c>
      <c r="EZ251" s="432">
        <f t="shared" si="485"/>
        <v>0</v>
      </c>
      <c r="FA251" s="432">
        <f t="shared" si="486"/>
        <v>0</v>
      </c>
      <c r="FB251" s="432">
        <f t="shared" si="487"/>
        <v>0</v>
      </c>
      <c r="FC251" s="463">
        <f t="shared" si="488"/>
        <v>0</v>
      </c>
      <c r="FD251" s="462">
        <f>'PTRM input'!T345</f>
        <v>0</v>
      </c>
      <c r="FE251" s="432">
        <f t="shared" si="489"/>
        <v>0</v>
      </c>
      <c r="FF251" s="432">
        <f t="shared" si="490"/>
        <v>0</v>
      </c>
      <c r="FG251" s="432">
        <f t="shared" si="491"/>
        <v>0</v>
      </c>
      <c r="FH251" s="432">
        <f t="shared" si="492"/>
        <v>0</v>
      </c>
      <c r="FI251" s="463">
        <f t="shared" si="493"/>
        <v>0</v>
      </c>
      <c r="FJ251" s="462">
        <f t="shared" si="494"/>
        <v>0</v>
      </c>
      <c r="FK251" s="432">
        <f t="shared" si="495"/>
        <v>0</v>
      </c>
      <c r="FL251" s="432">
        <f t="shared" si="496"/>
        <v>0</v>
      </c>
      <c r="FM251" s="432">
        <f t="shared" si="497"/>
        <v>0</v>
      </c>
      <c r="FN251" s="463">
        <f t="shared" si="498"/>
        <v>0</v>
      </c>
      <c r="FO251" s="462">
        <f>'PTRM input'!U345</f>
        <v>0</v>
      </c>
      <c r="FP251" s="432">
        <f t="shared" si="499"/>
        <v>0</v>
      </c>
      <c r="FQ251" s="432">
        <f t="shared" si="500"/>
        <v>0</v>
      </c>
      <c r="FR251" s="432">
        <f t="shared" si="501"/>
        <v>0</v>
      </c>
      <c r="FS251" s="432">
        <f t="shared" si="502"/>
        <v>0</v>
      </c>
      <c r="FT251" s="463">
        <f t="shared" si="503"/>
        <v>0</v>
      </c>
      <c r="FU251" s="462">
        <f t="shared" si="504"/>
        <v>0</v>
      </c>
      <c r="FV251" s="432">
        <f t="shared" si="505"/>
        <v>0</v>
      </c>
      <c r="FW251" s="432">
        <f t="shared" si="506"/>
        <v>0</v>
      </c>
      <c r="FX251" s="432">
        <f t="shared" si="507"/>
        <v>0</v>
      </c>
      <c r="FY251" s="463">
        <f t="shared" si="508"/>
        <v>0</v>
      </c>
      <c r="FZ251" s="462">
        <f>'PTRM input'!V345</f>
        <v>0</v>
      </c>
      <c r="GA251" s="432">
        <f t="shared" si="509"/>
        <v>0</v>
      </c>
      <c r="GB251" s="432">
        <f t="shared" si="510"/>
        <v>0</v>
      </c>
      <c r="GC251" s="432">
        <f t="shared" si="511"/>
        <v>0</v>
      </c>
      <c r="GD251" s="432">
        <f t="shared" si="512"/>
        <v>0</v>
      </c>
      <c r="GE251" s="463">
        <f t="shared" si="513"/>
        <v>0</v>
      </c>
      <c r="GF251" s="462">
        <f t="shared" si="514"/>
        <v>0</v>
      </c>
      <c r="GG251" s="432">
        <f t="shared" si="515"/>
        <v>0</v>
      </c>
      <c r="GH251" s="432">
        <f t="shared" si="516"/>
        <v>0</v>
      </c>
      <c r="GI251" s="432">
        <f t="shared" si="517"/>
        <v>0</v>
      </c>
      <c r="GJ251" s="463">
        <f t="shared" si="518"/>
        <v>0</v>
      </c>
    </row>
    <row r="252" spans="1:192" s="4" customFormat="1" outlineLevel="1">
      <c r="A252" s="764"/>
      <c r="B252" s="764"/>
      <c r="C252" s="764"/>
      <c r="D252" s="764"/>
      <c r="E252" s="748" t="str">
        <f t="shared" si="519"/>
        <v>High Voltage Demand C</v>
      </c>
      <c r="F252" s="462">
        <f>'PTRM input'!F346</f>
        <v>0</v>
      </c>
      <c r="G252" s="432">
        <f t="shared" si="520"/>
        <v>0</v>
      </c>
      <c r="H252" s="432">
        <f t="shared" si="350"/>
        <v>0</v>
      </c>
      <c r="I252" s="432">
        <f t="shared" si="351"/>
        <v>0</v>
      </c>
      <c r="J252" s="432">
        <f t="shared" si="352"/>
        <v>0</v>
      </c>
      <c r="K252" s="463">
        <f t="shared" si="353"/>
        <v>0</v>
      </c>
      <c r="L252" s="462">
        <f t="shared" si="354"/>
        <v>0</v>
      </c>
      <c r="M252" s="432">
        <f t="shared" si="355"/>
        <v>0</v>
      </c>
      <c r="N252" s="432">
        <f t="shared" si="356"/>
        <v>0</v>
      </c>
      <c r="O252" s="432">
        <f t="shared" si="357"/>
        <v>0</v>
      </c>
      <c r="P252" s="463">
        <f t="shared" si="358"/>
        <v>0</v>
      </c>
      <c r="Q252" s="462">
        <f>'PTRM input'!G346</f>
        <v>81.622299999999996</v>
      </c>
      <c r="R252" s="432">
        <f t="shared" si="359"/>
        <v>83.540013694771091</v>
      </c>
      <c r="S252" s="432">
        <f t="shared" si="360"/>
        <v>85.502784020084491</v>
      </c>
      <c r="T252" s="432">
        <f t="shared" si="361"/>
        <v>87.511669580236202</v>
      </c>
      <c r="U252" s="432">
        <f t="shared" si="362"/>
        <v>89.567753851401093</v>
      </c>
      <c r="V252" s="463">
        <f t="shared" si="363"/>
        <v>91.672145765996973</v>
      </c>
      <c r="W252" s="462">
        <f t="shared" si="364"/>
        <v>93.825980310778306</v>
      </c>
      <c r="X252" s="432">
        <f t="shared" si="365"/>
        <v>96.030419138982154</v>
      </c>
      <c r="Y252" s="432">
        <f t="shared" si="366"/>
        <v>98.286651196856468</v>
      </c>
      <c r="Z252" s="432">
        <f t="shared" si="367"/>
        <v>100.5958933649086</v>
      </c>
      <c r="AA252" s="463">
        <f t="shared" si="368"/>
        <v>102.95939111421998</v>
      </c>
      <c r="AB252" s="462">
        <f>'PTRM input'!H346</f>
        <v>0</v>
      </c>
      <c r="AC252" s="432">
        <f t="shared" si="369"/>
        <v>0</v>
      </c>
      <c r="AD252" s="432">
        <f t="shared" si="370"/>
        <v>0</v>
      </c>
      <c r="AE252" s="432">
        <f t="shared" si="371"/>
        <v>0</v>
      </c>
      <c r="AF252" s="432">
        <f t="shared" si="372"/>
        <v>0</v>
      </c>
      <c r="AG252" s="463">
        <f t="shared" si="373"/>
        <v>0</v>
      </c>
      <c r="AH252" s="462">
        <f t="shared" si="374"/>
        <v>0</v>
      </c>
      <c r="AI252" s="432">
        <f t="shared" si="375"/>
        <v>0</v>
      </c>
      <c r="AJ252" s="432">
        <f t="shared" si="376"/>
        <v>0</v>
      </c>
      <c r="AK252" s="432">
        <f t="shared" si="377"/>
        <v>0</v>
      </c>
      <c r="AL252" s="463">
        <f t="shared" si="378"/>
        <v>0</v>
      </c>
      <c r="AM252" s="462">
        <f>'PTRM input'!I346</f>
        <v>0.62129999999999996</v>
      </c>
      <c r="AN252" s="432">
        <f t="shared" si="379"/>
        <v>0.63589742642098157</v>
      </c>
      <c r="AO252" s="432">
        <f t="shared" si="380"/>
        <v>0.65083781897445303</v>
      </c>
      <c r="AP252" s="432">
        <f t="shared" si="381"/>
        <v>0.66612923564026938</v>
      </c>
      <c r="AQ252" s="432">
        <f t="shared" si="382"/>
        <v>0.68177992372030083</v>
      </c>
      <c r="AR252" s="463">
        <f t="shared" si="383"/>
        <v>0.6977983242865482</v>
      </c>
      <c r="AS252" s="462">
        <f t="shared" si="384"/>
        <v>0.71419307673376708</v>
      </c>
      <c r="AT252" s="432">
        <f t="shared" si="385"/>
        <v>0.73097302343905535</v>
      </c>
      <c r="AU252" s="432">
        <f t="shared" si="386"/>
        <v>0.7481472145309177</v>
      </c>
      <c r="AV252" s="432">
        <f t="shared" si="387"/>
        <v>0.76572491277037913</v>
      </c>
      <c r="AW252" s="463">
        <f t="shared" si="388"/>
        <v>0.78371559854678041</v>
      </c>
      <c r="AX252" s="462">
        <f>'PTRM input'!J346</f>
        <v>0</v>
      </c>
      <c r="AY252" s="432">
        <f t="shared" si="389"/>
        <v>0</v>
      </c>
      <c r="AZ252" s="432">
        <f t="shared" si="390"/>
        <v>0</v>
      </c>
      <c r="BA252" s="432">
        <f t="shared" si="391"/>
        <v>0</v>
      </c>
      <c r="BB252" s="432">
        <f t="shared" si="392"/>
        <v>0</v>
      </c>
      <c r="BC252" s="463">
        <f t="shared" si="393"/>
        <v>0</v>
      </c>
      <c r="BD252" s="462">
        <f t="shared" si="394"/>
        <v>0</v>
      </c>
      <c r="BE252" s="432">
        <f t="shared" si="395"/>
        <v>0</v>
      </c>
      <c r="BF252" s="432">
        <f t="shared" si="396"/>
        <v>0</v>
      </c>
      <c r="BG252" s="432">
        <f t="shared" si="397"/>
        <v>0</v>
      </c>
      <c r="BH252" s="463">
        <f t="shared" si="398"/>
        <v>0</v>
      </c>
      <c r="BI252" s="462">
        <f>'PTRM input'!K346</f>
        <v>0</v>
      </c>
      <c r="BJ252" s="432">
        <f t="shared" si="399"/>
        <v>0</v>
      </c>
      <c r="BK252" s="432">
        <f t="shared" si="400"/>
        <v>0</v>
      </c>
      <c r="BL252" s="432">
        <f t="shared" si="401"/>
        <v>0</v>
      </c>
      <c r="BM252" s="432">
        <f t="shared" si="402"/>
        <v>0</v>
      </c>
      <c r="BN252" s="463">
        <f t="shared" si="403"/>
        <v>0</v>
      </c>
      <c r="BO252" s="462">
        <f t="shared" si="404"/>
        <v>0</v>
      </c>
      <c r="BP252" s="432">
        <f t="shared" si="405"/>
        <v>0</v>
      </c>
      <c r="BQ252" s="432">
        <f t="shared" si="406"/>
        <v>0</v>
      </c>
      <c r="BR252" s="432">
        <f t="shared" si="407"/>
        <v>0</v>
      </c>
      <c r="BS252" s="463">
        <f t="shared" si="408"/>
        <v>0</v>
      </c>
      <c r="BT252" s="462">
        <f>'PTRM input'!L346</f>
        <v>0</v>
      </c>
      <c r="BU252" s="432">
        <f t="shared" si="409"/>
        <v>0</v>
      </c>
      <c r="BV252" s="432">
        <f t="shared" si="410"/>
        <v>0</v>
      </c>
      <c r="BW252" s="432">
        <f t="shared" si="411"/>
        <v>0</v>
      </c>
      <c r="BX252" s="432">
        <f t="shared" si="412"/>
        <v>0</v>
      </c>
      <c r="BY252" s="463">
        <f t="shared" si="413"/>
        <v>0</v>
      </c>
      <c r="BZ252" s="462">
        <f t="shared" si="414"/>
        <v>0</v>
      </c>
      <c r="CA252" s="432">
        <f t="shared" si="415"/>
        <v>0</v>
      </c>
      <c r="CB252" s="432">
        <f t="shared" si="416"/>
        <v>0</v>
      </c>
      <c r="CC252" s="432">
        <f t="shared" si="417"/>
        <v>0</v>
      </c>
      <c r="CD252" s="463">
        <f t="shared" si="418"/>
        <v>0</v>
      </c>
      <c r="CE252" s="462">
        <f>'PTRM input'!M346</f>
        <v>0.1656</v>
      </c>
      <c r="CF252" s="432">
        <f t="shared" si="419"/>
        <v>0.16949076744779421</v>
      </c>
      <c r="CG252" s="432">
        <f t="shared" si="420"/>
        <v>0.17347294836982041</v>
      </c>
      <c r="CH252" s="432">
        <f t="shared" si="421"/>
        <v>0.17754869052314279</v>
      </c>
      <c r="CI252" s="432">
        <f t="shared" si="422"/>
        <v>0.18172019212631871</v>
      </c>
      <c r="CJ252" s="463">
        <f t="shared" si="423"/>
        <v>0.18598970304499016</v>
      </c>
      <c r="CK252" s="462">
        <f t="shared" si="424"/>
        <v>0.19035952600533049</v>
      </c>
      <c r="CL252" s="432">
        <f t="shared" si="425"/>
        <v>0.19483201783600124</v>
      </c>
      <c r="CM252" s="432">
        <f t="shared" si="426"/>
        <v>0.19940959073928854</v>
      </c>
      <c r="CN252" s="432">
        <f t="shared" si="427"/>
        <v>0.20409471359210493</v>
      </c>
      <c r="CO252" s="463">
        <f t="shared" si="428"/>
        <v>0.2088899132775581</v>
      </c>
      <c r="CP252" s="462">
        <f>'PTRM input'!N346</f>
        <v>0</v>
      </c>
      <c r="CQ252" s="432">
        <f t="shared" si="429"/>
        <v>0</v>
      </c>
      <c r="CR252" s="432">
        <f t="shared" si="430"/>
        <v>0</v>
      </c>
      <c r="CS252" s="432">
        <f t="shared" si="431"/>
        <v>0</v>
      </c>
      <c r="CT252" s="432">
        <f t="shared" si="432"/>
        <v>0</v>
      </c>
      <c r="CU252" s="463">
        <f t="shared" si="433"/>
        <v>0</v>
      </c>
      <c r="CV252" s="462">
        <f t="shared" si="434"/>
        <v>0</v>
      </c>
      <c r="CW252" s="432">
        <f t="shared" si="435"/>
        <v>0</v>
      </c>
      <c r="CX252" s="432">
        <f t="shared" si="436"/>
        <v>0</v>
      </c>
      <c r="CY252" s="432">
        <f t="shared" si="437"/>
        <v>0</v>
      </c>
      <c r="CZ252" s="463">
        <f t="shared" si="438"/>
        <v>0</v>
      </c>
      <c r="DA252" s="462">
        <f>'PTRM input'!O346</f>
        <v>0</v>
      </c>
      <c r="DB252" s="432">
        <f t="shared" si="439"/>
        <v>0</v>
      </c>
      <c r="DC252" s="432">
        <f t="shared" si="440"/>
        <v>0</v>
      </c>
      <c r="DD252" s="432">
        <f t="shared" si="441"/>
        <v>0</v>
      </c>
      <c r="DE252" s="432">
        <f t="shared" si="442"/>
        <v>0</v>
      </c>
      <c r="DF252" s="463">
        <f t="shared" si="443"/>
        <v>0</v>
      </c>
      <c r="DG252" s="462">
        <f t="shared" si="444"/>
        <v>0</v>
      </c>
      <c r="DH252" s="432">
        <f t="shared" si="445"/>
        <v>0</v>
      </c>
      <c r="DI252" s="432">
        <f t="shared" si="446"/>
        <v>0</v>
      </c>
      <c r="DJ252" s="432">
        <f t="shared" si="447"/>
        <v>0</v>
      </c>
      <c r="DK252" s="463">
        <f t="shared" si="448"/>
        <v>0</v>
      </c>
      <c r="DL252" s="462">
        <f>'PTRM input'!P346</f>
        <v>0</v>
      </c>
      <c r="DM252" s="432">
        <f t="shared" si="449"/>
        <v>0</v>
      </c>
      <c r="DN252" s="432">
        <f t="shared" si="450"/>
        <v>0</v>
      </c>
      <c r="DO252" s="432">
        <f t="shared" si="451"/>
        <v>0</v>
      </c>
      <c r="DP252" s="432">
        <f t="shared" si="452"/>
        <v>0</v>
      </c>
      <c r="DQ252" s="463">
        <f t="shared" si="453"/>
        <v>0</v>
      </c>
      <c r="DR252" s="462">
        <f t="shared" si="454"/>
        <v>0</v>
      </c>
      <c r="DS252" s="432">
        <f t="shared" si="455"/>
        <v>0</v>
      </c>
      <c r="DT252" s="432">
        <f t="shared" si="456"/>
        <v>0</v>
      </c>
      <c r="DU252" s="432">
        <f t="shared" si="457"/>
        <v>0</v>
      </c>
      <c r="DV252" s="463">
        <f t="shared" si="458"/>
        <v>0</v>
      </c>
      <c r="DW252" s="462">
        <f>'PTRM input'!Q346</f>
        <v>0</v>
      </c>
      <c r="DX252" s="432">
        <f t="shared" si="459"/>
        <v>0</v>
      </c>
      <c r="DY252" s="432">
        <f t="shared" si="460"/>
        <v>0</v>
      </c>
      <c r="DZ252" s="432">
        <f t="shared" si="461"/>
        <v>0</v>
      </c>
      <c r="EA252" s="432">
        <f t="shared" si="462"/>
        <v>0</v>
      </c>
      <c r="EB252" s="463">
        <f t="shared" si="463"/>
        <v>0</v>
      </c>
      <c r="EC252" s="462">
        <f t="shared" si="464"/>
        <v>0</v>
      </c>
      <c r="ED252" s="432">
        <f t="shared" si="465"/>
        <v>0</v>
      </c>
      <c r="EE252" s="432">
        <f t="shared" si="466"/>
        <v>0</v>
      </c>
      <c r="EF252" s="432">
        <f t="shared" si="467"/>
        <v>0</v>
      </c>
      <c r="EG252" s="463">
        <f t="shared" si="468"/>
        <v>0</v>
      </c>
      <c r="EH252" s="462">
        <f>'PTRM input'!R346</f>
        <v>0</v>
      </c>
      <c r="EI252" s="432">
        <f t="shared" si="469"/>
        <v>0</v>
      </c>
      <c r="EJ252" s="432">
        <f t="shared" si="470"/>
        <v>0</v>
      </c>
      <c r="EK252" s="432">
        <f t="shared" si="471"/>
        <v>0</v>
      </c>
      <c r="EL252" s="432">
        <f t="shared" si="472"/>
        <v>0</v>
      </c>
      <c r="EM252" s="463">
        <f t="shared" si="473"/>
        <v>0</v>
      </c>
      <c r="EN252" s="462">
        <f t="shared" si="474"/>
        <v>0</v>
      </c>
      <c r="EO252" s="432">
        <f t="shared" si="475"/>
        <v>0</v>
      </c>
      <c r="EP252" s="432">
        <f t="shared" si="476"/>
        <v>0</v>
      </c>
      <c r="EQ252" s="432">
        <f t="shared" si="477"/>
        <v>0</v>
      </c>
      <c r="ER252" s="463">
        <f t="shared" si="478"/>
        <v>0</v>
      </c>
      <c r="ES252" s="462">
        <f>'PTRM input'!S346</f>
        <v>0</v>
      </c>
      <c r="ET252" s="432">
        <f t="shared" si="479"/>
        <v>0</v>
      </c>
      <c r="EU252" s="432">
        <f t="shared" si="480"/>
        <v>0</v>
      </c>
      <c r="EV252" s="432">
        <f t="shared" si="481"/>
        <v>0</v>
      </c>
      <c r="EW252" s="432">
        <f t="shared" si="482"/>
        <v>0</v>
      </c>
      <c r="EX252" s="463">
        <f t="shared" si="483"/>
        <v>0</v>
      </c>
      <c r="EY252" s="462">
        <f t="shared" si="484"/>
        <v>0</v>
      </c>
      <c r="EZ252" s="432">
        <f t="shared" si="485"/>
        <v>0</v>
      </c>
      <c r="FA252" s="432">
        <f t="shared" si="486"/>
        <v>0</v>
      </c>
      <c r="FB252" s="432">
        <f t="shared" si="487"/>
        <v>0</v>
      </c>
      <c r="FC252" s="463">
        <f t="shared" si="488"/>
        <v>0</v>
      </c>
      <c r="FD252" s="462">
        <f>'PTRM input'!T346</f>
        <v>0</v>
      </c>
      <c r="FE252" s="432">
        <f t="shared" si="489"/>
        <v>0</v>
      </c>
      <c r="FF252" s="432">
        <f t="shared" si="490"/>
        <v>0</v>
      </c>
      <c r="FG252" s="432">
        <f t="shared" si="491"/>
        <v>0</v>
      </c>
      <c r="FH252" s="432">
        <f t="shared" si="492"/>
        <v>0</v>
      </c>
      <c r="FI252" s="463">
        <f t="shared" si="493"/>
        <v>0</v>
      </c>
      <c r="FJ252" s="462">
        <f t="shared" si="494"/>
        <v>0</v>
      </c>
      <c r="FK252" s="432">
        <f t="shared" si="495"/>
        <v>0</v>
      </c>
      <c r="FL252" s="432">
        <f t="shared" si="496"/>
        <v>0</v>
      </c>
      <c r="FM252" s="432">
        <f t="shared" si="497"/>
        <v>0</v>
      </c>
      <c r="FN252" s="463">
        <f t="shared" si="498"/>
        <v>0</v>
      </c>
      <c r="FO252" s="462">
        <f>'PTRM input'!U346</f>
        <v>0</v>
      </c>
      <c r="FP252" s="432">
        <f t="shared" si="499"/>
        <v>0</v>
      </c>
      <c r="FQ252" s="432">
        <f t="shared" si="500"/>
        <v>0</v>
      </c>
      <c r="FR252" s="432">
        <f t="shared" si="501"/>
        <v>0</v>
      </c>
      <c r="FS252" s="432">
        <f t="shared" si="502"/>
        <v>0</v>
      </c>
      <c r="FT252" s="463">
        <f t="shared" si="503"/>
        <v>0</v>
      </c>
      <c r="FU252" s="462">
        <f t="shared" si="504"/>
        <v>0</v>
      </c>
      <c r="FV252" s="432">
        <f t="shared" si="505"/>
        <v>0</v>
      </c>
      <c r="FW252" s="432">
        <f t="shared" si="506"/>
        <v>0</v>
      </c>
      <c r="FX252" s="432">
        <f t="shared" si="507"/>
        <v>0</v>
      </c>
      <c r="FY252" s="463">
        <f t="shared" si="508"/>
        <v>0</v>
      </c>
      <c r="FZ252" s="462">
        <f>'PTRM input'!V346</f>
        <v>0</v>
      </c>
      <c r="GA252" s="432">
        <f t="shared" si="509"/>
        <v>0</v>
      </c>
      <c r="GB252" s="432">
        <f t="shared" si="510"/>
        <v>0</v>
      </c>
      <c r="GC252" s="432">
        <f t="shared" si="511"/>
        <v>0</v>
      </c>
      <c r="GD252" s="432">
        <f t="shared" si="512"/>
        <v>0</v>
      </c>
      <c r="GE252" s="463">
        <f t="shared" si="513"/>
        <v>0</v>
      </c>
      <c r="GF252" s="462">
        <f t="shared" si="514"/>
        <v>0</v>
      </c>
      <c r="GG252" s="432">
        <f t="shared" si="515"/>
        <v>0</v>
      </c>
      <c r="GH252" s="432">
        <f t="shared" si="516"/>
        <v>0</v>
      </c>
      <c r="GI252" s="432">
        <f t="shared" si="517"/>
        <v>0</v>
      </c>
      <c r="GJ252" s="463">
        <f t="shared" si="518"/>
        <v>0</v>
      </c>
    </row>
    <row r="253" spans="1:192" s="4" customFormat="1" outlineLevel="1">
      <c r="A253" s="764"/>
      <c r="B253" s="764"/>
      <c r="C253" s="764"/>
      <c r="D253" s="764"/>
      <c r="E253" s="748" t="str">
        <f t="shared" si="519"/>
        <v>High Voltage Demand D1</v>
      </c>
      <c r="F253" s="462">
        <f>'PTRM input'!F347</f>
        <v>0</v>
      </c>
      <c r="G253" s="432">
        <f t="shared" si="520"/>
        <v>0</v>
      </c>
      <c r="H253" s="432">
        <f t="shared" si="350"/>
        <v>0</v>
      </c>
      <c r="I253" s="432">
        <f t="shared" si="351"/>
        <v>0</v>
      </c>
      <c r="J253" s="432">
        <f t="shared" si="352"/>
        <v>0</v>
      </c>
      <c r="K253" s="463">
        <f t="shared" si="353"/>
        <v>0</v>
      </c>
      <c r="L253" s="462">
        <f t="shared" si="354"/>
        <v>0</v>
      </c>
      <c r="M253" s="432">
        <f t="shared" si="355"/>
        <v>0</v>
      </c>
      <c r="N253" s="432">
        <f t="shared" si="356"/>
        <v>0</v>
      </c>
      <c r="O253" s="432">
        <f t="shared" si="357"/>
        <v>0</v>
      </c>
      <c r="P253" s="463">
        <f t="shared" si="358"/>
        <v>0</v>
      </c>
      <c r="Q253" s="462">
        <f>'PTRM input'!G347</f>
        <v>52.491599999999998</v>
      </c>
      <c r="R253" s="432">
        <f t="shared" si="359"/>
        <v>53.724888699049728</v>
      </c>
      <c r="S253" s="432">
        <f t="shared" si="360"/>
        <v>54.987153482181554</v>
      </c>
      <c r="T253" s="432">
        <f t="shared" si="361"/>
        <v>56.279075141694456</v>
      </c>
      <c r="U253" s="432">
        <f t="shared" si="362"/>
        <v>57.601350465083762</v>
      </c>
      <c r="V253" s="463">
        <f t="shared" si="363"/>
        <v>58.954692610847857</v>
      </c>
      <c r="W253" s="462">
        <f t="shared" si="364"/>
        <v>60.339831493124436</v>
      </c>
      <c r="X253" s="432">
        <f t="shared" si="365"/>
        <v>61.757514175363788</v>
      </c>
      <c r="Y253" s="432">
        <f t="shared" si="366"/>
        <v>63.20850527325144</v>
      </c>
      <c r="Z253" s="432">
        <f t="shared" si="367"/>
        <v>64.693587367097436</v>
      </c>
      <c r="AA253" s="463">
        <f t="shared" si="368"/>
        <v>66.213561423914669</v>
      </c>
      <c r="AB253" s="462">
        <f>'PTRM input'!H347</f>
        <v>0</v>
      </c>
      <c r="AC253" s="432">
        <f t="shared" si="369"/>
        <v>0</v>
      </c>
      <c r="AD253" s="432">
        <f t="shared" si="370"/>
        <v>0</v>
      </c>
      <c r="AE253" s="432">
        <f t="shared" si="371"/>
        <v>0</v>
      </c>
      <c r="AF253" s="432">
        <f t="shared" si="372"/>
        <v>0</v>
      </c>
      <c r="AG253" s="463">
        <f t="shared" si="373"/>
        <v>0</v>
      </c>
      <c r="AH253" s="462">
        <f t="shared" si="374"/>
        <v>0</v>
      </c>
      <c r="AI253" s="432">
        <f t="shared" si="375"/>
        <v>0</v>
      </c>
      <c r="AJ253" s="432">
        <f t="shared" si="376"/>
        <v>0</v>
      </c>
      <c r="AK253" s="432">
        <f t="shared" si="377"/>
        <v>0</v>
      </c>
      <c r="AL253" s="463">
        <f t="shared" si="378"/>
        <v>0</v>
      </c>
      <c r="AM253" s="462">
        <f>'PTRM input'!I347</f>
        <v>0.12920000000000001</v>
      </c>
      <c r="AN253" s="432">
        <f t="shared" si="379"/>
        <v>0.13223555044839985</v>
      </c>
      <c r="AO253" s="432">
        <f t="shared" si="380"/>
        <v>0.13534242107114008</v>
      </c>
      <c r="AP253" s="432">
        <f t="shared" si="381"/>
        <v>0.13852228753375634</v>
      </c>
      <c r="AQ253" s="432">
        <f t="shared" si="382"/>
        <v>0.14177686487149987</v>
      </c>
      <c r="AR253" s="463">
        <f t="shared" si="383"/>
        <v>0.14510790841432808</v>
      </c>
      <c r="AS253" s="462">
        <f t="shared" si="384"/>
        <v>0.14851721473362742</v>
      </c>
      <c r="AT253" s="432">
        <f t="shared" si="385"/>
        <v>0.15200662261117973</v>
      </c>
      <c r="AU253" s="432">
        <f t="shared" si="386"/>
        <v>0.15557801403089422</v>
      </c>
      <c r="AV253" s="432">
        <f t="shared" si="387"/>
        <v>0.15923331519384032</v>
      </c>
      <c r="AW253" s="463">
        <f t="shared" si="388"/>
        <v>0.16297449755712867</v>
      </c>
      <c r="AX253" s="462">
        <f>'PTRM input'!J347</f>
        <v>0</v>
      </c>
      <c r="AY253" s="432">
        <f t="shared" si="389"/>
        <v>0</v>
      </c>
      <c r="AZ253" s="432">
        <f t="shared" si="390"/>
        <v>0</v>
      </c>
      <c r="BA253" s="432">
        <f t="shared" si="391"/>
        <v>0</v>
      </c>
      <c r="BB253" s="432">
        <f t="shared" si="392"/>
        <v>0</v>
      </c>
      <c r="BC253" s="463">
        <f t="shared" si="393"/>
        <v>0</v>
      </c>
      <c r="BD253" s="462">
        <f t="shared" si="394"/>
        <v>0</v>
      </c>
      <c r="BE253" s="432">
        <f t="shared" si="395"/>
        <v>0</v>
      </c>
      <c r="BF253" s="432">
        <f t="shared" si="396"/>
        <v>0</v>
      </c>
      <c r="BG253" s="432">
        <f t="shared" si="397"/>
        <v>0</v>
      </c>
      <c r="BH253" s="463">
        <f t="shared" si="398"/>
        <v>0</v>
      </c>
      <c r="BI253" s="462">
        <f>'PTRM input'!K347</f>
        <v>0</v>
      </c>
      <c r="BJ253" s="432">
        <f t="shared" si="399"/>
        <v>0</v>
      </c>
      <c r="BK253" s="432">
        <f t="shared" si="400"/>
        <v>0</v>
      </c>
      <c r="BL253" s="432">
        <f t="shared" si="401"/>
        <v>0</v>
      </c>
      <c r="BM253" s="432">
        <f t="shared" si="402"/>
        <v>0</v>
      </c>
      <c r="BN253" s="463">
        <f t="shared" si="403"/>
        <v>0</v>
      </c>
      <c r="BO253" s="462">
        <f t="shared" si="404"/>
        <v>0</v>
      </c>
      <c r="BP253" s="432">
        <f t="shared" si="405"/>
        <v>0</v>
      </c>
      <c r="BQ253" s="432">
        <f t="shared" si="406"/>
        <v>0</v>
      </c>
      <c r="BR253" s="432">
        <f t="shared" si="407"/>
        <v>0</v>
      </c>
      <c r="BS253" s="463">
        <f t="shared" si="408"/>
        <v>0</v>
      </c>
      <c r="BT253" s="462">
        <f>'PTRM input'!L347</f>
        <v>0</v>
      </c>
      <c r="BU253" s="432">
        <f t="shared" si="409"/>
        <v>0</v>
      </c>
      <c r="BV253" s="432">
        <f t="shared" si="410"/>
        <v>0</v>
      </c>
      <c r="BW253" s="432">
        <f t="shared" si="411"/>
        <v>0</v>
      </c>
      <c r="BX253" s="432">
        <f t="shared" si="412"/>
        <v>0</v>
      </c>
      <c r="BY253" s="463">
        <f t="shared" si="413"/>
        <v>0</v>
      </c>
      <c r="BZ253" s="462">
        <f t="shared" si="414"/>
        <v>0</v>
      </c>
      <c r="CA253" s="432">
        <f t="shared" si="415"/>
        <v>0</v>
      </c>
      <c r="CB253" s="432">
        <f t="shared" si="416"/>
        <v>0</v>
      </c>
      <c r="CC253" s="432">
        <f t="shared" si="417"/>
        <v>0</v>
      </c>
      <c r="CD253" s="463">
        <f t="shared" si="418"/>
        <v>0</v>
      </c>
      <c r="CE253" s="462">
        <f>'PTRM input'!M347</f>
        <v>4.0300000000000002E-2</v>
      </c>
      <c r="CF253" s="432">
        <f t="shared" si="419"/>
        <v>4.124684739218664E-2</v>
      </c>
      <c r="CG253" s="432">
        <f t="shared" si="420"/>
        <v>4.2215940937824659E-2</v>
      </c>
      <c r="CH253" s="432">
        <f t="shared" si="421"/>
        <v>4.320780330967787E-2</v>
      </c>
      <c r="CI253" s="432">
        <f t="shared" si="422"/>
        <v>4.4222969460692305E-2</v>
      </c>
      <c r="CJ253" s="463">
        <f t="shared" si="423"/>
        <v>4.5261986912518752E-2</v>
      </c>
      <c r="CK253" s="462">
        <f t="shared" si="424"/>
        <v>4.6325416050814139E-2</v>
      </c>
      <c r="CL253" s="432">
        <f t="shared" si="425"/>
        <v>4.7413830427480992E-2</v>
      </c>
      <c r="CM253" s="432">
        <f t="shared" si="426"/>
        <v>4.8527817070008035E-2</v>
      </c>
      <c r="CN253" s="432">
        <f t="shared" si="427"/>
        <v>4.9667976798078689E-2</v>
      </c>
      <c r="CO253" s="463">
        <f t="shared" si="428"/>
        <v>5.0834924547618322E-2</v>
      </c>
      <c r="CP253" s="462">
        <f>'PTRM input'!N347</f>
        <v>0</v>
      </c>
      <c r="CQ253" s="432">
        <f t="shared" si="429"/>
        <v>0</v>
      </c>
      <c r="CR253" s="432">
        <f t="shared" si="430"/>
        <v>0</v>
      </c>
      <c r="CS253" s="432">
        <f t="shared" si="431"/>
        <v>0</v>
      </c>
      <c r="CT253" s="432">
        <f t="shared" si="432"/>
        <v>0</v>
      </c>
      <c r="CU253" s="463">
        <f t="shared" si="433"/>
        <v>0</v>
      </c>
      <c r="CV253" s="462">
        <f t="shared" si="434"/>
        <v>0</v>
      </c>
      <c r="CW253" s="432">
        <f t="shared" si="435"/>
        <v>0</v>
      </c>
      <c r="CX253" s="432">
        <f t="shared" si="436"/>
        <v>0</v>
      </c>
      <c r="CY253" s="432">
        <f t="shared" si="437"/>
        <v>0</v>
      </c>
      <c r="CZ253" s="463">
        <f t="shared" si="438"/>
        <v>0</v>
      </c>
      <c r="DA253" s="462">
        <f>'PTRM input'!O347</f>
        <v>0</v>
      </c>
      <c r="DB253" s="432">
        <f t="shared" si="439"/>
        <v>0</v>
      </c>
      <c r="DC253" s="432">
        <f t="shared" si="440"/>
        <v>0</v>
      </c>
      <c r="DD253" s="432">
        <f t="shared" si="441"/>
        <v>0</v>
      </c>
      <c r="DE253" s="432">
        <f t="shared" si="442"/>
        <v>0</v>
      </c>
      <c r="DF253" s="463">
        <f t="shared" si="443"/>
        <v>0</v>
      </c>
      <c r="DG253" s="462">
        <f t="shared" si="444"/>
        <v>0</v>
      </c>
      <c r="DH253" s="432">
        <f t="shared" si="445"/>
        <v>0</v>
      </c>
      <c r="DI253" s="432">
        <f t="shared" si="446"/>
        <v>0</v>
      </c>
      <c r="DJ253" s="432">
        <f t="shared" si="447"/>
        <v>0</v>
      </c>
      <c r="DK253" s="463">
        <f t="shared" si="448"/>
        <v>0</v>
      </c>
      <c r="DL253" s="462">
        <f>'PTRM input'!P347</f>
        <v>0</v>
      </c>
      <c r="DM253" s="432">
        <f t="shared" si="449"/>
        <v>0</v>
      </c>
      <c r="DN253" s="432">
        <f t="shared" si="450"/>
        <v>0</v>
      </c>
      <c r="DO253" s="432">
        <f t="shared" si="451"/>
        <v>0</v>
      </c>
      <c r="DP253" s="432">
        <f t="shared" si="452"/>
        <v>0</v>
      </c>
      <c r="DQ253" s="463">
        <f t="shared" si="453"/>
        <v>0</v>
      </c>
      <c r="DR253" s="462">
        <f t="shared" si="454"/>
        <v>0</v>
      </c>
      <c r="DS253" s="432">
        <f t="shared" si="455"/>
        <v>0</v>
      </c>
      <c r="DT253" s="432">
        <f t="shared" si="456"/>
        <v>0</v>
      </c>
      <c r="DU253" s="432">
        <f t="shared" si="457"/>
        <v>0</v>
      </c>
      <c r="DV253" s="463">
        <f t="shared" si="458"/>
        <v>0</v>
      </c>
      <c r="DW253" s="462">
        <f>'PTRM input'!Q347</f>
        <v>0</v>
      </c>
      <c r="DX253" s="432">
        <f t="shared" si="459"/>
        <v>0</v>
      </c>
      <c r="DY253" s="432">
        <f t="shared" si="460"/>
        <v>0</v>
      </c>
      <c r="DZ253" s="432">
        <f t="shared" si="461"/>
        <v>0</v>
      </c>
      <c r="EA253" s="432">
        <f t="shared" si="462"/>
        <v>0</v>
      </c>
      <c r="EB253" s="463">
        <f t="shared" si="463"/>
        <v>0</v>
      </c>
      <c r="EC253" s="462">
        <f t="shared" si="464"/>
        <v>0</v>
      </c>
      <c r="ED253" s="432">
        <f t="shared" si="465"/>
        <v>0</v>
      </c>
      <c r="EE253" s="432">
        <f t="shared" si="466"/>
        <v>0</v>
      </c>
      <c r="EF253" s="432">
        <f t="shared" si="467"/>
        <v>0</v>
      </c>
      <c r="EG253" s="463">
        <f t="shared" si="468"/>
        <v>0</v>
      </c>
      <c r="EH253" s="462">
        <f>'PTRM input'!R347</f>
        <v>0</v>
      </c>
      <c r="EI253" s="432">
        <f t="shared" si="469"/>
        <v>0</v>
      </c>
      <c r="EJ253" s="432">
        <f t="shared" si="470"/>
        <v>0</v>
      </c>
      <c r="EK253" s="432">
        <f t="shared" si="471"/>
        <v>0</v>
      </c>
      <c r="EL253" s="432">
        <f t="shared" si="472"/>
        <v>0</v>
      </c>
      <c r="EM253" s="463">
        <f t="shared" si="473"/>
        <v>0</v>
      </c>
      <c r="EN253" s="462">
        <f t="shared" si="474"/>
        <v>0</v>
      </c>
      <c r="EO253" s="432">
        <f t="shared" si="475"/>
        <v>0</v>
      </c>
      <c r="EP253" s="432">
        <f t="shared" si="476"/>
        <v>0</v>
      </c>
      <c r="EQ253" s="432">
        <f t="shared" si="477"/>
        <v>0</v>
      </c>
      <c r="ER253" s="463">
        <f t="shared" si="478"/>
        <v>0</v>
      </c>
      <c r="ES253" s="462">
        <f>'PTRM input'!S347</f>
        <v>0</v>
      </c>
      <c r="ET253" s="432">
        <f t="shared" si="479"/>
        <v>0</v>
      </c>
      <c r="EU253" s="432">
        <f t="shared" si="480"/>
        <v>0</v>
      </c>
      <c r="EV253" s="432">
        <f t="shared" si="481"/>
        <v>0</v>
      </c>
      <c r="EW253" s="432">
        <f t="shared" si="482"/>
        <v>0</v>
      </c>
      <c r="EX253" s="463">
        <f t="shared" si="483"/>
        <v>0</v>
      </c>
      <c r="EY253" s="462">
        <f t="shared" si="484"/>
        <v>0</v>
      </c>
      <c r="EZ253" s="432">
        <f t="shared" si="485"/>
        <v>0</v>
      </c>
      <c r="FA253" s="432">
        <f t="shared" si="486"/>
        <v>0</v>
      </c>
      <c r="FB253" s="432">
        <f t="shared" si="487"/>
        <v>0</v>
      </c>
      <c r="FC253" s="463">
        <f t="shared" si="488"/>
        <v>0</v>
      </c>
      <c r="FD253" s="462">
        <f>'PTRM input'!T347</f>
        <v>0</v>
      </c>
      <c r="FE253" s="432">
        <f t="shared" si="489"/>
        <v>0</v>
      </c>
      <c r="FF253" s="432">
        <f t="shared" si="490"/>
        <v>0</v>
      </c>
      <c r="FG253" s="432">
        <f t="shared" si="491"/>
        <v>0</v>
      </c>
      <c r="FH253" s="432">
        <f t="shared" si="492"/>
        <v>0</v>
      </c>
      <c r="FI253" s="463">
        <f t="shared" si="493"/>
        <v>0</v>
      </c>
      <c r="FJ253" s="462">
        <f t="shared" si="494"/>
        <v>0</v>
      </c>
      <c r="FK253" s="432">
        <f t="shared" si="495"/>
        <v>0</v>
      </c>
      <c r="FL253" s="432">
        <f t="shared" si="496"/>
        <v>0</v>
      </c>
      <c r="FM253" s="432">
        <f t="shared" si="497"/>
        <v>0</v>
      </c>
      <c r="FN253" s="463">
        <f t="shared" si="498"/>
        <v>0</v>
      </c>
      <c r="FO253" s="462">
        <f>'PTRM input'!U347</f>
        <v>0</v>
      </c>
      <c r="FP253" s="432">
        <f t="shared" si="499"/>
        <v>0</v>
      </c>
      <c r="FQ253" s="432">
        <f t="shared" si="500"/>
        <v>0</v>
      </c>
      <c r="FR253" s="432">
        <f t="shared" si="501"/>
        <v>0</v>
      </c>
      <c r="FS253" s="432">
        <f t="shared" si="502"/>
        <v>0</v>
      </c>
      <c r="FT253" s="463">
        <f t="shared" si="503"/>
        <v>0</v>
      </c>
      <c r="FU253" s="462">
        <f t="shared" si="504"/>
        <v>0</v>
      </c>
      <c r="FV253" s="432">
        <f t="shared" si="505"/>
        <v>0</v>
      </c>
      <c r="FW253" s="432">
        <f t="shared" si="506"/>
        <v>0</v>
      </c>
      <c r="FX253" s="432">
        <f t="shared" si="507"/>
        <v>0</v>
      </c>
      <c r="FY253" s="463">
        <f t="shared" si="508"/>
        <v>0</v>
      </c>
      <c r="FZ253" s="462">
        <f>'PTRM input'!V347</f>
        <v>0</v>
      </c>
      <c r="GA253" s="432">
        <f t="shared" si="509"/>
        <v>0</v>
      </c>
      <c r="GB253" s="432">
        <f t="shared" si="510"/>
        <v>0</v>
      </c>
      <c r="GC253" s="432">
        <f t="shared" si="511"/>
        <v>0</v>
      </c>
      <c r="GD253" s="432">
        <f t="shared" si="512"/>
        <v>0</v>
      </c>
      <c r="GE253" s="463">
        <f t="shared" si="513"/>
        <v>0</v>
      </c>
      <c r="GF253" s="462">
        <f t="shared" si="514"/>
        <v>0</v>
      </c>
      <c r="GG253" s="432">
        <f t="shared" si="515"/>
        <v>0</v>
      </c>
      <c r="GH253" s="432">
        <f t="shared" si="516"/>
        <v>0</v>
      </c>
      <c r="GI253" s="432">
        <f t="shared" si="517"/>
        <v>0</v>
      </c>
      <c r="GJ253" s="463">
        <f t="shared" si="518"/>
        <v>0</v>
      </c>
    </row>
    <row r="254" spans="1:192" s="4" customFormat="1" outlineLevel="1">
      <c r="A254" s="764"/>
      <c r="B254" s="764"/>
      <c r="C254" s="764"/>
      <c r="D254" s="764"/>
      <c r="E254" s="748" t="str">
        <f t="shared" si="519"/>
        <v>High Voltage Demand D2</v>
      </c>
      <c r="F254" s="462">
        <f>'PTRM input'!F348</f>
        <v>0</v>
      </c>
      <c r="G254" s="432">
        <f t="shared" si="520"/>
        <v>0</v>
      </c>
      <c r="H254" s="432">
        <f t="shared" si="350"/>
        <v>0</v>
      </c>
      <c r="I254" s="432">
        <f t="shared" si="351"/>
        <v>0</v>
      </c>
      <c r="J254" s="432">
        <f t="shared" si="352"/>
        <v>0</v>
      </c>
      <c r="K254" s="463">
        <f t="shared" si="353"/>
        <v>0</v>
      </c>
      <c r="L254" s="462">
        <f t="shared" si="354"/>
        <v>0</v>
      </c>
      <c r="M254" s="432">
        <f t="shared" si="355"/>
        <v>0</v>
      </c>
      <c r="N254" s="432">
        <f t="shared" si="356"/>
        <v>0</v>
      </c>
      <c r="O254" s="432">
        <f t="shared" si="357"/>
        <v>0</v>
      </c>
      <c r="P254" s="463">
        <f t="shared" si="358"/>
        <v>0</v>
      </c>
      <c r="Q254" s="462">
        <f>'PTRM input'!G348</f>
        <v>59.990900000000003</v>
      </c>
      <c r="R254" s="432">
        <f t="shared" si="359"/>
        <v>61.400384546400232</v>
      </c>
      <c r="S254" s="432">
        <f t="shared" si="360"/>
        <v>62.842984893472583</v>
      </c>
      <c r="T254" s="432">
        <f t="shared" si="361"/>
        <v>64.319479096043523</v>
      </c>
      <c r="U254" s="432">
        <f t="shared" si="362"/>
        <v>65.830663489316265</v>
      </c>
      <c r="V254" s="463">
        <f t="shared" si="363"/>
        <v>67.377353118367751</v>
      </c>
      <c r="W254" s="462">
        <f t="shared" si="364"/>
        <v>68.960382177736605</v>
      </c>
      <c r="X254" s="432">
        <f t="shared" si="365"/>
        <v>70.580604461339178</v>
      </c>
      <c r="Y254" s="432">
        <f t="shared" si="366"/>
        <v>72.238893822956442</v>
      </c>
      <c r="Z254" s="432">
        <f t="shared" si="367"/>
        <v>73.936144647539905</v>
      </c>
      <c r="AA254" s="463">
        <f t="shared" si="368"/>
        <v>75.673272333590944</v>
      </c>
      <c r="AB254" s="462">
        <f>'PTRM input'!H348</f>
        <v>0</v>
      </c>
      <c r="AC254" s="432">
        <f t="shared" si="369"/>
        <v>0</v>
      </c>
      <c r="AD254" s="432">
        <f t="shared" si="370"/>
        <v>0</v>
      </c>
      <c r="AE254" s="432">
        <f t="shared" si="371"/>
        <v>0</v>
      </c>
      <c r="AF254" s="432">
        <f t="shared" si="372"/>
        <v>0</v>
      </c>
      <c r="AG254" s="463">
        <f t="shared" si="373"/>
        <v>0</v>
      </c>
      <c r="AH254" s="462">
        <f t="shared" si="374"/>
        <v>0</v>
      </c>
      <c r="AI254" s="432">
        <f t="shared" si="375"/>
        <v>0</v>
      </c>
      <c r="AJ254" s="432">
        <f t="shared" si="376"/>
        <v>0</v>
      </c>
      <c r="AK254" s="432">
        <f t="shared" si="377"/>
        <v>0</v>
      </c>
      <c r="AL254" s="463">
        <f t="shared" si="378"/>
        <v>0</v>
      </c>
      <c r="AM254" s="462">
        <f>'PTRM input'!I348</f>
        <v>5.4699999999999999E-2</v>
      </c>
      <c r="AN254" s="432">
        <f t="shared" si="379"/>
        <v>5.5985174996342653E-2</v>
      </c>
      <c r="AO254" s="432">
        <f t="shared" si="380"/>
        <v>5.7300545143895994E-2</v>
      </c>
      <c r="AP254" s="432">
        <f t="shared" si="381"/>
        <v>5.8646819876907667E-2</v>
      </c>
      <c r="AQ254" s="432">
        <f t="shared" si="382"/>
        <v>6.0024725297763482E-2</v>
      </c>
      <c r="AR254" s="463">
        <f t="shared" si="383"/>
        <v>6.1435004568604838E-2</v>
      </c>
      <c r="AS254" s="462">
        <f t="shared" si="384"/>
        <v>6.2878418312147216E-2</v>
      </c>
      <c r="AT254" s="432">
        <f t="shared" si="385"/>
        <v>6.4355745021915878E-2</v>
      </c>
      <c r="AU254" s="432">
        <f t="shared" si="386"/>
        <v>6.586778148212008E-2</v>
      </c>
      <c r="AV254" s="432">
        <f t="shared" si="387"/>
        <v>6.7415343197392161E-2</v>
      </c>
      <c r="AW254" s="463">
        <f t="shared" si="388"/>
        <v>6.8999264832623378E-2</v>
      </c>
      <c r="AX254" s="462">
        <f>'PTRM input'!J348</f>
        <v>0</v>
      </c>
      <c r="AY254" s="432">
        <f t="shared" si="389"/>
        <v>0</v>
      </c>
      <c r="AZ254" s="432">
        <f t="shared" si="390"/>
        <v>0</v>
      </c>
      <c r="BA254" s="432">
        <f t="shared" si="391"/>
        <v>0</v>
      </c>
      <c r="BB254" s="432">
        <f t="shared" si="392"/>
        <v>0</v>
      </c>
      <c r="BC254" s="463">
        <f t="shared" si="393"/>
        <v>0</v>
      </c>
      <c r="BD254" s="462">
        <f t="shared" si="394"/>
        <v>0</v>
      </c>
      <c r="BE254" s="432">
        <f t="shared" si="395"/>
        <v>0</v>
      </c>
      <c r="BF254" s="432">
        <f t="shared" si="396"/>
        <v>0</v>
      </c>
      <c r="BG254" s="432">
        <f t="shared" si="397"/>
        <v>0</v>
      </c>
      <c r="BH254" s="463">
        <f t="shared" si="398"/>
        <v>0</v>
      </c>
      <c r="BI254" s="462">
        <f>'PTRM input'!K348</f>
        <v>0</v>
      </c>
      <c r="BJ254" s="432">
        <f t="shared" si="399"/>
        <v>0</v>
      </c>
      <c r="BK254" s="432">
        <f t="shared" si="400"/>
        <v>0</v>
      </c>
      <c r="BL254" s="432">
        <f t="shared" si="401"/>
        <v>0</v>
      </c>
      <c r="BM254" s="432">
        <f t="shared" si="402"/>
        <v>0</v>
      </c>
      <c r="BN254" s="463">
        <f t="shared" si="403"/>
        <v>0</v>
      </c>
      <c r="BO254" s="462">
        <f t="shared" si="404"/>
        <v>0</v>
      </c>
      <c r="BP254" s="432">
        <f t="shared" si="405"/>
        <v>0</v>
      </c>
      <c r="BQ254" s="432">
        <f t="shared" si="406"/>
        <v>0</v>
      </c>
      <c r="BR254" s="432">
        <f t="shared" si="407"/>
        <v>0</v>
      </c>
      <c r="BS254" s="463">
        <f t="shared" si="408"/>
        <v>0</v>
      </c>
      <c r="BT254" s="462">
        <f>'PTRM input'!L348</f>
        <v>0</v>
      </c>
      <c r="BU254" s="432">
        <f t="shared" si="409"/>
        <v>0</v>
      </c>
      <c r="BV254" s="432">
        <f t="shared" si="410"/>
        <v>0</v>
      </c>
      <c r="BW254" s="432">
        <f t="shared" si="411"/>
        <v>0</v>
      </c>
      <c r="BX254" s="432">
        <f t="shared" si="412"/>
        <v>0</v>
      </c>
      <c r="BY254" s="463">
        <f t="shared" si="413"/>
        <v>0</v>
      </c>
      <c r="BZ254" s="462">
        <f t="shared" si="414"/>
        <v>0</v>
      </c>
      <c r="CA254" s="432">
        <f t="shared" si="415"/>
        <v>0</v>
      </c>
      <c r="CB254" s="432">
        <f t="shared" si="416"/>
        <v>0</v>
      </c>
      <c r="CC254" s="432">
        <f t="shared" si="417"/>
        <v>0</v>
      </c>
      <c r="CD254" s="463">
        <f t="shared" si="418"/>
        <v>0</v>
      </c>
      <c r="CE254" s="462">
        <f>'PTRM input'!M348</f>
        <v>5.4399999999999997E-2</v>
      </c>
      <c r="CF254" s="432">
        <f t="shared" si="419"/>
        <v>5.5678126504589399E-2</v>
      </c>
      <c r="CG254" s="432">
        <f t="shared" si="420"/>
        <v>5.6986282556269502E-2</v>
      </c>
      <c r="CH254" s="432">
        <f t="shared" si="421"/>
        <v>5.8325173698423709E-2</v>
      </c>
      <c r="CI254" s="432">
        <f t="shared" si="422"/>
        <v>5.9695522051157829E-2</v>
      </c>
      <c r="CJ254" s="463">
        <f t="shared" si="423"/>
        <v>6.1098066700769706E-2</v>
      </c>
      <c r="CK254" s="462">
        <f t="shared" si="424"/>
        <v>6.2533564098369437E-2</v>
      </c>
      <c r="CL254" s="432">
        <f t="shared" si="425"/>
        <v>6.400278846786514E-2</v>
      </c>
      <c r="CM254" s="432">
        <f t="shared" si="426"/>
        <v>6.5506532223534392E-2</v>
      </c>
      <c r="CN254" s="432">
        <f t="shared" si="427"/>
        <v>6.7045606397406435E-2</v>
      </c>
      <c r="CO254" s="463">
        <f t="shared" si="428"/>
        <v>6.8620841076685743E-2</v>
      </c>
      <c r="CP254" s="462">
        <f>'PTRM input'!N348</f>
        <v>0</v>
      </c>
      <c r="CQ254" s="432">
        <f t="shared" si="429"/>
        <v>0</v>
      </c>
      <c r="CR254" s="432">
        <f t="shared" si="430"/>
        <v>0</v>
      </c>
      <c r="CS254" s="432">
        <f t="shared" si="431"/>
        <v>0</v>
      </c>
      <c r="CT254" s="432">
        <f t="shared" si="432"/>
        <v>0</v>
      </c>
      <c r="CU254" s="463">
        <f t="shared" si="433"/>
        <v>0</v>
      </c>
      <c r="CV254" s="462">
        <f t="shared" si="434"/>
        <v>0</v>
      </c>
      <c r="CW254" s="432">
        <f t="shared" si="435"/>
        <v>0</v>
      </c>
      <c r="CX254" s="432">
        <f t="shared" si="436"/>
        <v>0</v>
      </c>
      <c r="CY254" s="432">
        <f t="shared" si="437"/>
        <v>0</v>
      </c>
      <c r="CZ254" s="463">
        <f t="shared" si="438"/>
        <v>0</v>
      </c>
      <c r="DA254" s="462">
        <f>'PTRM input'!O348</f>
        <v>0</v>
      </c>
      <c r="DB254" s="432">
        <f t="shared" si="439"/>
        <v>0</v>
      </c>
      <c r="DC254" s="432">
        <f t="shared" si="440"/>
        <v>0</v>
      </c>
      <c r="DD254" s="432">
        <f t="shared" si="441"/>
        <v>0</v>
      </c>
      <c r="DE254" s="432">
        <f t="shared" si="442"/>
        <v>0</v>
      </c>
      <c r="DF254" s="463">
        <f t="shared" si="443"/>
        <v>0</v>
      </c>
      <c r="DG254" s="462">
        <f t="shared" si="444"/>
        <v>0</v>
      </c>
      <c r="DH254" s="432">
        <f t="shared" si="445"/>
        <v>0</v>
      </c>
      <c r="DI254" s="432">
        <f t="shared" si="446"/>
        <v>0</v>
      </c>
      <c r="DJ254" s="432">
        <f t="shared" si="447"/>
        <v>0</v>
      </c>
      <c r="DK254" s="463">
        <f t="shared" si="448"/>
        <v>0</v>
      </c>
      <c r="DL254" s="462">
        <f>'PTRM input'!P348</f>
        <v>0</v>
      </c>
      <c r="DM254" s="432">
        <f t="shared" si="449"/>
        <v>0</v>
      </c>
      <c r="DN254" s="432">
        <f t="shared" si="450"/>
        <v>0</v>
      </c>
      <c r="DO254" s="432">
        <f t="shared" si="451"/>
        <v>0</v>
      </c>
      <c r="DP254" s="432">
        <f t="shared" si="452"/>
        <v>0</v>
      </c>
      <c r="DQ254" s="463">
        <f t="shared" si="453"/>
        <v>0</v>
      </c>
      <c r="DR254" s="462">
        <f t="shared" si="454"/>
        <v>0</v>
      </c>
      <c r="DS254" s="432">
        <f t="shared" si="455"/>
        <v>0</v>
      </c>
      <c r="DT254" s="432">
        <f t="shared" si="456"/>
        <v>0</v>
      </c>
      <c r="DU254" s="432">
        <f t="shared" si="457"/>
        <v>0</v>
      </c>
      <c r="DV254" s="463">
        <f t="shared" si="458"/>
        <v>0</v>
      </c>
      <c r="DW254" s="462">
        <f>'PTRM input'!Q348</f>
        <v>0</v>
      </c>
      <c r="DX254" s="432">
        <f t="shared" si="459"/>
        <v>0</v>
      </c>
      <c r="DY254" s="432">
        <f t="shared" si="460"/>
        <v>0</v>
      </c>
      <c r="DZ254" s="432">
        <f t="shared" si="461"/>
        <v>0</v>
      </c>
      <c r="EA254" s="432">
        <f t="shared" si="462"/>
        <v>0</v>
      </c>
      <c r="EB254" s="463">
        <f t="shared" si="463"/>
        <v>0</v>
      </c>
      <c r="EC254" s="462">
        <f t="shared" si="464"/>
        <v>0</v>
      </c>
      <c r="ED254" s="432">
        <f t="shared" si="465"/>
        <v>0</v>
      </c>
      <c r="EE254" s="432">
        <f t="shared" si="466"/>
        <v>0</v>
      </c>
      <c r="EF254" s="432">
        <f t="shared" si="467"/>
        <v>0</v>
      </c>
      <c r="EG254" s="463">
        <f t="shared" si="468"/>
        <v>0</v>
      </c>
      <c r="EH254" s="462">
        <f>'PTRM input'!R348</f>
        <v>0</v>
      </c>
      <c r="EI254" s="432">
        <f t="shared" si="469"/>
        <v>0</v>
      </c>
      <c r="EJ254" s="432">
        <f t="shared" si="470"/>
        <v>0</v>
      </c>
      <c r="EK254" s="432">
        <f t="shared" si="471"/>
        <v>0</v>
      </c>
      <c r="EL254" s="432">
        <f t="shared" si="472"/>
        <v>0</v>
      </c>
      <c r="EM254" s="463">
        <f t="shared" si="473"/>
        <v>0</v>
      </c>
      <c r="EN254" s="462">
        <f t="shared" si="474"/>
        <v>0</v>
      </c>
      <c r="EO254" s="432">
        <f t="shared" si="475"/>
        <v>0</v>
      </c>
      <c r="EP254" s="432">
        <f t="shared" si="476"/>
        <v>0</v>
      </c>
      <c r="EQ254" s="432">
        <f t="shared" si="477"/>
        <v>0</v>
      </c>
      <c r="ER254" s="463">
        <f t="shared" si="478"/>
        <v>0</v>
      </c>
      <c r="ES254" s="462">
        <f>'PTRM input'!S348</f>
        <v>0</v>
      </c>
      <c r="ET254" s="432">
        <f t="shared" si="479"/>
        <v>0</v>
      </c>
      <c r="EU254" s="432">
        <f t="shared" si="480"/>
        <v>0</v>
      </c>
      <c r="EV254" s="432">
        <f t="shared" si="481"/>
        <v>0</v>
      </c>
      <c r="EW254" s="432">
        <f t="shared" si="482"/>
        <v>0</v>
      </c>
      <c r="EX254" s="463">
        <f t="shared" si="483"/>
        <v>0</v>
      </c>
      <c r="EY254" s="462">
        <f t="shared" si="484"/>
        <v>0</v>
      </c>
      <c r="EZ254" s="432">
        <f t="shared" si="485"/>
        <v>0</v>
      </c>
      <c r="FA254" s="432">
        <f t="shared" si="486"/>
        <v>0</v>
      </c>
      <c r="FB254" s="432">
        <f t="shared" si="487"/>
        <v>0</v>
      </c>
      <c r="FC254" s="463">
        <f t="shared" si="488"/>
        <v>0</v>
      </c>
      <c r="FD254" s="462">
        <f>'PTRM input'!T348</f>
        <v>0</v>
      </c>
      <c r="FE254" s="432">
        <f t="shared" si="489"/>
        <v>0</v>
      </c>
      <c r="FF254" s="432">
        <f t="shared" si="490"/>
        <v>0</v>
      </c>
      <c r="FG254" s="432">
        <f t="shared" si="491"/>
        <v>0</v>
      </c>
      <c r="FH254" s="432">
        <f t="shared" si="492"/>
        <v>0</v>
      </c>
      <c r="FI254" s="463">
        <f t="shared" si="493"/>
        <v>0</v>
      </c>
      <c r="FJ254" s="462">
        <f t="shared" si="494"/>
        <v>0</v>
      </c>
      <c r="FK254" s="432">
        <f t="shared" si="495"/>
        <v>0</v>
      </c>
      <c r="FL254" s="432">
        <f t="shared" si="496"/>
        <v>0</v>
      </c>
      <c r="FM254" s="432">
        <f t="shared" si="497"/>
        <v>0</v>
      </c>
      <c r="FN254" s="463">
        <f t="shared" si="498"/>
        <v>0</v>
      </c>
      <c r="FO254" s="462">
        <f>'PTRM input'!U348</f>
        <v>0</v>
      </c>
      <c r="FP254" s="432">
        <f t="shared" si="499"/>
        <v>0</v>
      </c>
      <c r="FQ254" s="432">
        <f t="shared" si="500"/>
        <v>0</v>
      </c>
      <c r="FR254" s="432">
        <f t="shared" si="501"/>
        <v>0</v>
      </c>
      <c r="FS254" s="432">
        <f t="shared" si="502"/>
        <v>0</v>
      </c>
      <c r="FT254" s="463">
        <f t="shared" si="503"/>
        <v>0</v>
      </c>
      <c r="FU254" s="462">
        <f t="shared" si="504"/>
        <v>0</v>
      </c>
      <c r="FV254" s="432">
        <f t="shared" si="505"/>
        <v>0</v>
      </c>
      <c r="FW254" s="432">
        <f t="shared" si="506"/>
        <v>0</v>
      </c>
      <c r="FX254" s="432">
        <f t="shared" si="507"/>
        <v>0</v>
      </c>
      <c r="FY254" s="463">
        <f t="shared" si="508"/>
        <v>0</v>
      </c>
      <c r="FZ254" s="462">
        <f>'PTRM input'!V348</f>
        <v>0</v>
      </c>
      <c r="GA254" s="432">
        <f t="shared" si="509"/>
        <v>0</v>
      </c>
      <c r="GB254" s="432">
        <f t="shared" si="510"/>
        <v>0</v>
      </c>
      <c r="GC254" s="432">
        <f t="shared" si="511"/>
        <v>0</v>
      </c>
      <c r="GD254" s="432">
        <f t="shared" si="512"/>
        <v>0</v>
      </c>
      <c r="GE254" s="463">
        <f t="shared" si="513"/>
        <v>0</v>
      </c>
      <c r="GF254" s="462">
        <f t="shared" si="514"/>
        <v>0</v>
      </c>
      <c r="GG254" s="432">
        <f t="shared" si="515"/>
        <v>0</v>
      </c>
      <c r="GH254" s="432">
        <f t="shared" si="516"/>
        <v>0</v>
      </c>
      <c r="GI254" s="432">
        <f t="shared" si="517"/>
        <v>0</v>
      </c>
      <c r="GJ254" s="463">
        <f t="shared" si="518"/>
        <v>0</v>
      </c>
    </row>
    <row r="255" spans="1:192" s="4" customFormat="1" outlineLevel="1">
      <c r="A255" s="764"/>
      <c r="B255" s="764"/>
      <c r="C255" s="764"/>
      <c r="D255" s="764"/>
      <c r="E255" s="748" t="str">
        <f t="shared" si="519"/>
        <v>High Voltage Demand Docklands</v>
      </c>
      <c r="F255" s="462">
        <f>'PTRM input'!F349</f>
        <v>0</v>
      </c>
      <c r="G255" s="432">
        <f t="shared" si="520"/>
        <v>0</v>
      </c>
      <c r="H255" s="432">
        <f t="shared" si="350"/>
        <v>0</v>
      </c>
      <c r="I255" s="432">
        <f t="shared" si="351"/>
        <v>0</v>
      </c>
      <c r="J255" s="432">
        <f t="shared" si="352"/>
        <v>0</v>
      </c>
      <c r="K255" s="463">
        <f t="shared" si="353"/>
        <v>0</v>
      </c>
      <c r="L255" s="462">
        <f t="shared" si="354"/>
        <v>0</v>
      </c>
      <c r="M255" s="432">
        <f t="shared" si="355"/>
        <v>0</v>
      </c>
      <c r="N255" s="432">
        <f t="shared" si="356"/>
        <v>0</v>
      </c>
      <c r="O255" s="432">
        <f t="shared" si="357"/>
        <v>0</v>
      </c>
      <c r="P255" s="463">
        <f t="shared" si="358"/>
        <v>0</v>
      </c>
      <c r="Q255" s="462">
        <f>'PTRM input'!G349</f>
        <v>42.552599999999998</v>
      </c>
      <c r="R255" s="432">
        <f t="shared" si="359"/>
        <v>43.552372167264544</v>
      </c>
      <c r="S255" s="432">
        <f t="shared" si="360"/>
        <v>44.575633954116064</v>
      </c>
      <c r="T255" s="432">
        <f t="shared" si="361"/>
        <v>45.622937248521048</v>
      </c>
      <c r="U255" s="432">
        <f t="shared" si="362"/>
        <v>46.694846905038581</v>
      </c>
      <c r="V255" s="463">
        <f t="shared" si="363"/>
        <v>47.791941049470097</v>
      </c>
      <c r="W255" s="462">
        <f t="shared" si="364"/>
        <v>48.914811390666827</v>
      </c>
      <c r="X255" s="432">
        <f t="shared" si="365"/>
        <v>50.064063539663209</v>
      </c>
      <c r="Y255" s="432">
        <f t="shared" si="366"/>
        <v>51.240317336308273</v>
      </c>
      <c r="Z255" s="432">
        <f t="shared" si="367"/>
        <v>52.44420718357128</v>
      </c>
      <c r="AA255" s="463">
        <f t="shared" si="368"/>
        <v>53.676382389701807</v>
      </c>
      <c r="AB255" s="462">
        <f>'PTRM input'!H349</f>
        <v>0</v>
      </c>
      <c r="AC255" s="432">
        <f t="shared" si="369"/>
        <v>0</v>
      </c>
      <c r="AD255" s="432">
        <f t="shared" si="370"/>
        <v>0</v>
      </c>
      <c r="AE255" s="432">
        <f t="shared" si="371"/>
        <v>0</v>
      </c>
      <c r="AF255" s="432">
        <f t="shared" si="372"/>
        <v>0</v>
      </c>
      <c r="AG255" s="463">
        <f t="shared" si="373"/>
        <v>0</v>
      </c>
      <c r="AH255" s="462">
        <f t="shared" si="374"/>
        <v>0</v>
      </c>
      <c r="AI255" s="432">
        <f t="shared" si="375"/>
        <v>0</v>
      </c>
      <c r="AJ255" s="432">
        <f t="shared" si="376"/>
        <v>0</v>
      </c>
      <c r="AK255" s="432">
        <f t="shared" si="377"/>
        <v>0</v>
      </c>
      <c r="AL255" s="463">
        <f t="shared" si="378"/>
        <v>0</v>
      </c>
      <c r="AM255" s="462">
        <f>'PTRM input'!I349</f>
        <v>0.4219</v>
      </c>
      <c r="AN255" s="432">
        <f t="shared" si="379"/>
        <v>0.43181252890232114</v>
      </c>
      <c r="AO255" s="432">
        <f t="shared" si="380"/>
        <v>0.44195795239871516</v>
      </c>
      <c r="AP255" s="432">
        <f t="shared" si="381"/>
        <v>0.45234174234126773</v>
      </c>
      <c r="AQ255" s="432">
        <f t="shared" si="382"/>
        <v>0.46296949914307889</v>
      </c>
      <c r="AR255" s="463">
        <f t="shared" si="383"/>
        <v>0.4738469547988004</v>
      </c>
      <c r="AS255" s="462">
        <f t="shared" si="384"/>
        <v>0.48497997597614095</v>
      </c>
      <c r="AT255" s="432">
        <f t="shared" si="385"/>
        <v>0.49637456718000561</v>
      </c>
      <c r="AU255" s="432">
        <f t="shared" si="386"/>
        <v>0.5080368739909773</v>
      </c>
      <c r="AV255" s="432">
        <f t="shared" si="387"/>
        <v>0.51997318637988565</v>
      </c>
      <c r="AW255" s="463">
        <f t="shared" si="388"/>
        <v>0.53218994210025217</v>
      </c>
      <c r="AX255" s="462">
        <f>'PTRM input'!J349</f>
        <v>0</v>
      </c>
      <c r="AY255" s="432">
        <f t="shared" si="389"/>
        <v>0</v>
      </c>
      <c r="AZ255" s="432">
        <f t="shared" si="390"/>
        <v>0</v>
      </c>
      <c r="BA255" s="432">
        <f t="shared" si="391"/>
        <v>0</v>
      </c>
      <c r="BB255" s="432">
        <f t="shared" si="392"/>
        <v>0</v>
      </c>
      <c r="BC255" s="463">
        <f t="shared" si="393"/>
        <v>0</v>
      </c>
      <c r="BD255" s="462">
        <f t="shared" si="394"/>
        <v>0</v>
      </c>
      <c r="BE255" s="432">
        <f t="shared" si="395"/>
        <v>0</v>
      </c>
      <c r="BF255" s="432">
        <f t="shared" si="396"/>
        <v>0</v>
      </c>
      <c r="BG255" s="432">
        <f t="shared" si="397"/>
        <v>0</v>
      </c>
      <c r="BH255" s="463">
        <f t="shared" si="398"/>
        <v>0</v>
      </c>
      <c r="BI255" s="462">
        <f>'PTRM input'!K349</f>
        <v>0</v>
      </c>
      <c r="BJ255" s="432">
        <f t="shared" si="399"/>
        <v>0</v>
      </c>
      <c r="BK255" s="432">
        <f t="shared" si="400"/>
        <v>0</v>
      </c>
      <c r="BL255" s="432">
        <f t="shared" si="401"/>
        <v>0</v>
      </c>
      <c r="BM255" s="432">
        <f t="shared" si="402"/>
        <v>0</v>
      </c>
      <c r="BN255" s="463">
        <f t="shared" si="403"/>
        <v>0</v>
      </c>
      <c r="BO255" s="462">
        <f t="shared" si="404"/>
        <v>0</v>
      </c>
      <c r="BP255" s="432">
        <f t="shared" si="405"/>
        <v>0</v>
      </c>
      <c r="BQ255" s="432">
        <f t="shared" si="406"/>
        <v>0</v>
      </c>
      <c r="BR255" s="432">
        <f t="shared" si="407"/>
        <v>0</v>
      </c>
      <c r="BS255" s="463">
        <f t="shared" si="408"/>
        <v>0</v>
      </c>
      <c r="BT255" s="462">
        <f>'PTRM input'!L349</f>
        <v>0</v>
      </c>
      <c r="BU255" s="432">
        <f t="shared" si="409"/>
        <v>0</v>
      </c>
      <c r="BV255" s="432">
        <f t="shared" si="410"/>
        <v>0</v>
      </c>
      <c r="BW255" s="432">
        <f t="shared" si="411"/>
        <v>0</v>
      </c>
      <c r="BX255" s="432">
        <f t="shared" si="412"/>
        <v>0</v>
      </c>
      <c r="BY255" s="463">
        <f t="shared" si="413"/>
        <v>0</v>
      </c>
      <c r="BZ255" s="462">
        <f t="shared" si="414"/>
        <v>0</v>
      </c>
      <c r="CA255" s="432">
        <f t="shared" si="415"/>
        <v>0</v>
      </c>
      <c r="CB255" s="432">
        <f t="shared" si="416"/>
        <v>0</v>
      </c>
      <c r="CC255" s="432">
        <f t="shared" si="417"/>
        <v>0</v>
      </c>
      <c r="CD255" s="463">
        <f t="shared" si="418"/>
        <v>0</v>
      </c>
      <c r="CE255" s="462">
        <f>'PTRM input'!M349</f>
        <v>0.20849999999999999</v>
      </c>
      <c r="CF255" s="432">
        <f t="shared" si="419"/>
        <v>0.213398701768509</v>
      </c>
      <c r="CG255" s="432">
        <f t="shared" si="420"/>
        <v>0.21841249840040791</v>
      </c>
      <c r="CH255" s="432">
        <f t="shared" si="421"/>
        <v>0.2235440940463482</v>
      </c>
      <c r="CI255" s="432">
        <f t="shared" si="422"/>
        <v>0.2287962563909266</v>
      </c>
      <c r="CJ255" s="463">
        <f t="shared" si="423"/>
        <v>0.2341718181454133</v>
      </c>
      <c r="CK255" s="462">
        <f t="shared" si="424"/>
        <v>0.23967367857555194</v>
      </c>
      <c r="CL255" s="432">
        <f t="shared" si="425"/>
        <v>0.24530480506525515</v>
      </c>
      <c r="CM255" s="432">
        <f t="shared" si="426"/>
        <v>0.25106823471703898</v>
      </c>
      <c r="CN255" s="432">
        <f t="shared" si="427"/>
        <v>0.25696707599005958</v>
      </c>
      <c r="CO255" s="463">
        <f t="shared" si="428"/>
        <v>0.26300451037663558</v>
      </c>
      <c r="CP255" s="462">
        <f>'PTRM input'!N349</f>
        <v>0</v>
      </c>
      <c r="CQ255" s="432">
        <f t="shared" si="429"/>
        <v>0</v>
      </c>
      <c r="CR255" s="432">
        <f t="shared" si="430"/>
        <v>0</v>
      </c>
      <c r="CS255" s="432">
        <f t="shared" si="431"/>
        <v>0</v>
      </c>
      <c r="CT255" s="432">
        <f t="shared" si="432"/>
        <v>0</v>
      </c>
      <c r="CU255" s="463">
        <f t="shared" si="433"/>
        <v>0</v>
      </c>
      <c r="CV255" s="462">
        <f t="shared" si="434"/>
        <v>0</v>
      </c>
      <c r="CW255" s="432">
        <f t="shared" si="435"/>
        <v>0</v>
      </c>
      <c r="CX255" s="432">
        <f t="shared" si="436"/>
        <v>0</v>
      </c>
      <c r="CY255" s="432">
        <f t="shared" si="437"/>
        <v>0</v>
      </c>
      <c r="CZ255" s="463">
        <f t="shared" si="438"/>
        <v>0</v>
      </c>
      <c r="DA255" s="462">
        <f>'PTRM input'!O349</f>
        <v>0</v>
      </c>
      <c r="DB255" s="432">
        <f t="shared" si="439"/>
        <v>0</v>
      </c>
      <c r="DC255" s="432">
        <f t="shared" si="440"/>
        <v>0</v>
      </c>
      <c r="DD255" s="432">
        <f t="shared" si="441"/>
        <v>0</v>
      </c>
      <c r="DE255" s="432">
        <f t="shared" si="442"/>
        <v>0</v>
      </c>
      <c r="DF255" s="463">
        <f t="shared" si="443"/>
        <v>0</v>
      </c>
      <c r="DG255" s="462">
        <f t="shared" si="444"/>
        <v>0</v>
      </c>
      <c r="DH255" s="432">
        <f t="shared" si="445"/>
        <v>0</v>
      </c>
      <c r="DI255" s="432">
        <f t="shared" si="446"/>
        <v>0</v>
      </c>
      <c r="DJ255" s="432">
        <f t="shared" si="447"/>
        <v>0</v>
      </c>
      <c r="DK255" s="463">
        <f t="shared" si="448"/>
        <v>0</v>
      </c>
      <c r="DL255" s="462">
        <f>'PTRM input'!P349</f>
        <v>0</v>
      </c>
      <c r="DM255" s="432">
        <f t="shared" si="449"/>
        <v>0</v>
      </c>
      <c r="DN255" s="432">
        <f t="shared" si="450"/>
        <v>0</v>
      </c>
      <c r="DO255" s="432">
        <f t="shared" si="451"/>
        <v>0</v>
      </c>
      <c r="DP255" s="432">
        <f t="shared" si="452"/>
        <v>0</v>
      </c>
      <c r="DQ255" s="463">
        <f t="shared" si="453"/>
        <v>0</v>
      </c>
      <c r="DR255" s="462">
        <f t="shared" si="454"/>
        <v>0</v>
      </c>
      <c r="DS255" s="432">
        <f t="shared" si="455"/>
        <v>0</v>
      </c>
      <c r="DT255" s="432">
        <f t="shared" si="456"/>
        <v>0</v>
      </c>
      <c r="DU255" s="432">
        <f t="shared" si="457"/>
        <v>0</v>
      </c>
      <c r="DV255" s="463">
        <f t="shared" si="458"/>
        <v>0</v>
      </c>
      <c r="DW255" s="462">
        <f>'PTRM input'!Q349</f>
        <v>0</v>
      </c>
      <c r="DX255" s="432">
        <f t="shared" si="459"/>
        <v>0</v>
      </c>
      <c r="DY255" s="432">
        <f t="shared" si="460"/>
        <v>0</v>
      </c>
      <c r="DZ255" s="432">
        <f t="shared" si="461"/>
        <v>0</v>
      </c>
      <c r="EA255" s="432">
        <f t="shared" si="462"/>
        <v>0</v>
      </c>
      <c r="EB255" s="463">
        <f t="shared" si="463"/>
        <v>0</v>
      </c>
      <c r="EC255" s="462">
        <f t="shared" si="464"/>
        <v>0</v>
      </c>
      <c r="ED255" s="432">
        <f t="shared" si="465"/>
        <v>0</v>
      </c>
      <c r="EE255" s="432">
        <f t="shared" si="466"/>
        <v>0</v>
      </c>
      <c r="EF255" s="432">
        <f t="shared" si="467"/>
        <v>0</v>
      </c>
      <c r="EG255" s="463">
        <f t="shared" si="468"/>
        <v>0</v>
      </c>
      <c r="EH255" s="462">
        <f>'PTRM input'!R349</f>
        <v>0</v>
      </c>
      <c r="EI255" s="432">
        <f t="shared" si="469"/>
        <v>0</v>
      </c>
      <c r="EJ255" s="432">
        <f t="shared" si="470"/>
        <v>0</v>
      </c>
      <c r="EK255" s="432">
        <f t="shared" si="471"/>
        <v>0</v>
      </c>
      <c r="EL255" s="432">
        <f t="shared" si="472"/>
        <v>0</v>
      </c>
      <c r="EM255" s="463">
        <f t="shared" si="473"/>
        <v>0</v>
      </c>
      <c r="EN255" s="462">
        <f t="shared" si="474"/>
        <v>0</v>
      </c>
      <c r="EO255" s="432">
        <f t="shared" si="475"/>
        <v>0</v>
      </c>
      <c r="EP255" s="432">
        <f t="shared" si="476"/>
        <v>0</v>
      </c>
      <c r="EQ255" s="432">
        <f t="shared" si="477"/>
        <v>0</v>
      </c>
      <c r="ER255" s="463">
        <f t="shared" si="478"/>
        <v>0</v>
      </c>
      <c r="ES255" s="462">
        <f>'PTRM input'!S349</f>
        <v>0</v>
      </c>
      <c r="ET255" s="432">
        <f t="shared" si="479"/>
        <v>0</v>
      </c>
      <c r="EU255" s="432">
        <f t="shared" si="480"/>
        <v>0</v>
      </c>
      <c r="EV255" s="432">
        <f t="shared" si="481"/>
        <v>0</v>
      </c>
      <c r="EW255" s="432">
        <f t="shared" si="482"/>
        <v>0</v>
      </c>
      <c r="EX255" s="463">
        <f t="shared" si="483"/>
        <v>0</v>
      </c>
      <c r="EY255" s="462">
        <f t="shared" si="484"/>
        <v>0</v>
      </c>
      <c r="EZ255" s="432">
        <f t="shared" si="485"/>
        <v>0</v>
      </c>
      <c r="FA255" s="432">
        <f t="shared" si="486"/>
        <v>0</v>
      </c>
      <c r="FB255" s="432">
        <f t="shared" si="487"/>
        <v>0</v>
      </c>
      <c r="FC255" s="463">
        <f t="shared" si="488"/>
        <v>0</v>
      </c>
      <c r="FD255" s="462">
        <f>'PTRM input'!T349</f>
        <v>0</v>
      </c>
      <c r="FE255" s="432">
        <f t="shared" si="489"/>
        <v>0</v>
      </c>
      <c r="FF255" s="432">
        <f t="shared" si="490"/>
        <v>0</v>
      </c>
      <c r="FG255" s="432">
        <f t="shared" si="491"/>
        <v>0</v>
      </c>
      <c r="FH255" s="432">
        <f t="shared" si="492"/>
        <v>0</v>
      </c>
      <c r="FI255" s="463">
        <f t="shared" si="493"/>
        <v>0</v>
      </c>
      <c r="FJ255" s="462">
        <f t="shared" si="494"/>
        <v>0</v>
      </c>
      <c r="FK255" s="432">
        <f t="shared" si="495"/>
        <v>0</v>
      </c>
      <c r="FL255" s="432">
        <f t="shared" si="496"/>
        <v>0</v>
      </c>
      <c r="FM255" s="432">
        <f t="shared" si="497"/>
        <v>0</v>
      </c>
      <c r="FN255" s="463">
        <f t="shared" si="498"/>
        <v>0</v>
      </c>
      <c r="FO255" s="462">
        <f>'PTRM input'!U349</f>
        <v>0</v>
      </c>
      <c r="FP255" s="432">
        <f t="shared" si="499"/>
        <v>0</v>
      </c>
      <c r="FQ255" s="432">
        <f t="shared" si="500"/>
        <v>0</v>
      </c>
      <c r="FR255" s="432">
        <f t="shared" si="501"/>
        <v>0</v>
      </c>
      <c r="FS255" s="432">
        <f t="shared" si="502"/>
        <v>0</v>
      </c>
      <c r="FT255" s="463">
        <f t="shared" si="503"/>
        <v>0</v>
      </c>
      <c r="FU255" s="462">
        <f t="shared" si="504"/>
        <v>0</v>
      </c>
      <c r="FV255" s="432">
        <f t="shared" si="505"/>
        <v>0</v>
      </c>
      <c r="FW255" s="432">
        <f t="shared" si="506"/>
        <v>0</v>
      </c>
      <c r="FX255" s="432">
        <f t="shared" si="507"/>
        <v>0</v>
      </c>
      <c r="FY255" s="463">
        <f t="shared" si="508"/>
        <v>0</v>
      </c>
      <c r="FZ255" s="462">
        <f>'PTRM input'!V349</f>
        <v>0</v>
      </c>
      <c r="GA255" s="432">
        <f t="shared" si="509"/>
        <v>0</v>
      </c>
      <c r="GB255" s="432">
        <f t="shared" si="510"/>
        <v>0</v>
      </c>
      <c r="GC255" s="432">
        <f t="shared" si="511"/>
        <v>0</v>
      </c>
      <c r="GD255" s="432">
        <f t="shared" si="512"/>
        <v>0</v>
      </c>
      <c r="GE255" s="463">
        <f t="shared" si="513"/>
        <v>0</v>
      </c>
      <c r="GF255" s="462">
        <f t="shared" si="514"/>
        <v>0</v>
      </c>
      <c r="GG255" s="432">
        <f t="shared" si="515"/>
        <v>0</v>
      </c>
      <c r="GH255" s="432">
        <f t="shared" si="516"/>
        <v>0</v>
      </c>
      <c r="GI255" s="432">
        <f t="shared" si="517"/>
        <v>0</v>
      </c>
      <c r="GJ255" s="463">
        <f t="shared" si="518"/>
        <v>0</v>
      </c>
    </row>
    <row r="256" spans="1:192" s="4" customFormat="1" outlineLevel="1">
      <c r="A256" s="764"/>
      <c r="B256" s="764"/>
      <c r="C256" s="764"/>
      <c r="D256" s="764"/>
      <c r="E256" s="748" t="str">
        <f t="shared" si="519"/>
        <v>High Voltage Demand D3</v>
      </c>
      <c r="F256" s="462">
        <f>'PTRM input'!F350</f>
        <v>0</v>
      </c>
      <c r="G256" s="432">
        <f t="shared" si="520"/>
        <v>0</v>
      </c>
      <c r="H256" s="432">
        <f t="shared" si="350"/>
        <v>0</v>
      </c>
      <c r="I256" s="432">
        <f t="shared" si="351"/>
        <v>0</v>
      </c>
      <c r="J256" s="432">
        <f t="shared" si="352"/>
        <v>0</v>
      </c>
      <c r="K256" s="463">
        <f t="shared" si="353"/>
        <v>0</v>
      </c>
      <c r="L256" s="462">
        <f t="shared" si="354"/>
        <v>0</v>
      </c>
      <c r="M256" s="432">
        <f t="shared" si="355"/>
        <v>0</v>
      </c>
      <c r="N256" s="432">
        <f t="shared" si="356"/>
        <v>0</v>
      </c>
      <c r="O256" s="432">
        <f t="shared" si="357"/>
        <v>0</v>
      </c>
      <c r="P256" s="463">
        <f t="shared" si="358"/>
        <v>0</v>
      </c>
      <c r="Q256" s="462">
        <f>'PTRM input'!G350</f>
        <v>58.729300000000002</v>
      </c>
      <c r="R256" s="432">
        <f t="shared" si="359"/>
        <v>60.109143289080563</v>
      </c>
      <c r="S256" s="432">
        <f t="shared" si="360"/>
        <v>61.521405958307334</v>
      </c>
      <c r="T256" s="432">
        <f t="shared" si="361"/>
        <v>62.966849700125664</v>
      </c>
      <c r="U256" s="432">
        <f t="shared" si="362"/>
        <v>64.446254102923973</v>
      </c>
      <c r="V256" s="463">
        <f t="shared" si="363"/>
        <v>65.960417071498441</v>
      </c>
      <c r="W256" s="462">
        <f t="shared" si="364"/>
        <v>67.510155257396491</v>
      </c>
      <c r="X256" s="432">
        <f t="shared" si="365"/>
        <v>69.0963044993712</v>
      </c>
      <c r="Y256" s="432">
        <f t="shared" si="366"/>
        <v>70.719720274184183</v>
      </c>
      <c r="Z256" s="432">
        <f t="shared" si="367"/>
        <v>72.381278158000057</v>
      </c>
      <c r="AA256" s="463">
        <f t="shared" si="368"/>
        <v>74.081874298621344</v>
      </c>
      <c r="AB256" s="462">
        <f>'PTRM input'!H350</f>
        <v>0</v>
      </c>
      <c r="AC256" s="432">
        <f t="shared" si="369"/>
        <v>0</v>
      </c>
      <c r="AD256" s="432">
        <f t="shared" si="370"/>
        <v>0</v>
      </c>
      <c r="AE256" s="432">
        <f t="shared" si="371"/>
        <v>0</v>
      </c>
      <c r="AF256" s="432">
        <f t="shared" si="372"/>
        <v>0</v>
      </c>
      <c r="AG256" s="463">
        <f t="shared" si="373"/>
        <v>0</v>
      </c>
      <c r="AH256" s="462">
        <f t="shared" si="374"/>
        <v>0</v>
      </c>
      <c r="AI256" s="432">
        <f t="shared" si="375"/>
        <v>0</v>
      </c>
      <c r="AJ256" s="432">
        <f t="shared" si="376"/>
        <v>0</v>
      </c>
      <c r="AK256" s="432">
        <f t="shared" si="377"/>
        <v>0</v>
      </c>
      <c r="AL256" s="463">
        <f t="shared" si="378"/>
        <v>0</v>
      </c>
      <c r="AM256" s="462">
        <f>'PTRM input'!I350</f>
        <v>0.2777</v>
      </c>
      <c r="AN256" s="432">
        <f t="shared" si="379"/>
        <v>0.28422455386625878</v>
      </c>
      <c r="AO256" s="432">
        <f t="shared" si="380"/>
        <v>0.29090240194625078</v>
      </c>
      <c r="AP256" s="432">
        <f t="shared" si="381"/>
        <v>0.29773714588331374</v>
      </c>
      <c r="AQ256" s="432">
        <f t="shared" si="382"/>
        <v>0.30473247194129655</v>
      </c>
      <c r="AR256" s="463">
        <f t="shared" si="383"/>
        <v>0.311892152992716</v>
      </c>
      <c r="AS256" s="462">
        <f t="shared" si="384"/>
        <v>0.3192200505536249</v>
      </c>
      <c r="AT256" s="432">
        <f t="shared" si="385"/>
        <v>0.32672011686628954</v>
      </c>
      <c r="AU256" s="432">
        <f t="shared" si="386"/>
        <v>0.33439639703079971</v>
      </c>
      <c r="AV256" s="432">
        <f t="shared" si="387"/>
        <v>0.34225303118676048</v>
      </c>
      <c r="AW256" s="463">
        <f t="shared" si="388"/>
        <v>0.35029425674624326</v>
      </c>
      <c r="AX256" s="462">
        <f>'PTRM input'!J350</f>
        <v>0</v>
      </c>
      <c r="AY256" s="432">
        <f t="shared" si="389"/>
        <v>0</v>
      </c>
      <c r="AZ256" s="432">
        <f t="shared" si="390"/>
        <v>0</v>
      </c>
      <c r="BA256" s="432">
        <f t="shared" si="391"/>
        <v>0</v>
      </c>
      <c r="BB256" s="432">
        <f t="shared" si="392"/>
        <v>0</v>
      </c>
      <c r="BC256" s="463">
        <f t="shared" si="393"/>
        <v>0</v>
      </c>
      <c r="BD256" s="462">
        <f t="shared" si="394"/>
        <v>0</v>
      </c>
      <c r="BE256" s="432">
        <f t="shared" si="395"/>
        <v>0</v>
      </c>
      <c r="BF256" s="432">
        <f t="shared" si="396"/>
        <v>0</v>
      </c>
      <c r="BG256" s="432">
        <f t="shared" si="397"/>
        <v>0</v>
      </c>
      <c r="BH256" s="463">
        <f t="shared" si="398"/>
        <v>0</v>
      </c>
      <c r="BI256" s="462">
        <f>'PTRM input'!K350</f>
        <v>0</v>
      </c>
      <c r="BJ256" s="432">
        <f t="shared" si="399"/>
        <v>0</v>
      </c>
      <c r="BK256" s="432">
        <f t="shared" si="400"/>
        <v>0</v>
      </c>
      <c r="BL256" s="432">
        <f t="shared" si="401"/>
        <v>0</v>
      </c>
      <c r="BM256" s="432">
        <f t="shared" si="402"/>
        <v>0</v>
      </c>
      <c r="BN256" s="463">
        <f t="shared" si="403"/>
        <v>0</v>
      </c>
      <c r="BO256" s="462">
        <f t="shared" si="404"/>
        <v>0</v>
      </c>
      <c r="BP256" s="432">
        <f t="shared" si="405"/>
        <v>0</v>
      </c>
      <c r="BQ256" s="432">
        <f t="shared" si="406"/>
        <v>0</v>
      </c>
      <c r="BR256" s="432">
        <f t="shared" si="407"/>
        <v>0</v>
      </c>
      <c r="BS256" s="463">
        <f t="shared" si="408"/>
        <v>0</v>
      </c>
      <c r="BT256" s="462">
        <f>'PTRM input'!L350</f>
        <v>0</v>
      </c>
      <c r="BU256" s="432">
        <f t="shared" si="409"/>
        <v>0</v>
      </c>
      <c r="BV256" s="432">
        <f t="shared" si="410"/>
        <v>0</v>
      </c>
      <c r="BW256" s="432">
        <f t="shared" si="411"/>
        <v>0</v>
      </c>
      <c r="BX256" s="432">
        <f t="shared" si="412"/>
        <v>0</v>
      </c>
      <c r="BY256" s="463">
        <f t="shared" si="413"/>
        <v>0</v>
      </c>
      <c r="BZ256" s="462">
        <f t="shared" si="414"/>
        <v>0</v>
      </c>
      <c r="CA256" s="432">
        <f t="shared" si="415"/>
        <v>0</v>
      </c>
      <c r="CB256" s="432">
        <f t="shared" si="416"/>
        <v>0</v>
      </c>
      <c r="CC256" s="432">
        <f t="shared" si="417"/>
        <v>0</v>
      </c>
      <c r="CD256" s="463">
        <f t="shared" si="418"/>
        <v>0</v>
      </c>
      <c r="CE256" s="462">
        <f>'PTRM input'!M350</f>
        <v>3.4799999999999998E-2</v>
      </c>
      <c r="CF256" s="432">
        <f t="shared" si="419"/>
        <v>3.5617625043377045E-2</v>
      </c>
      <c r="CG256" s="432">
        <f t="shared" si="420"/>
        <v>3.6454460164672402E-2</v>
      </c>
      <c r="CH256" s="432">
        <f t="shared" si="421"/>
        <v>3.7310956704138698E-2</v>
      </c>
      <c r="CI256" s="432">
        <f t="shared" si="422"/>
        <v>3.818757660625538E-2</v>
      </c>
      <c r="CJ256" s="463">
        <f t="shared" si="423"/>
        <v>3.908479266887474E-2</v>
      </c>
      <c r="CK256" s="462">
        <f t="shared" si="424"/>
        <v>4.0003088798221627E-2</v>
      </c>
      <c r="CL256" s="432">
        <f t="shared" si="425"/>
        <v>4.0942960269884324E-2</v>
      </c>
      <c r="CM256" s="432">
        <f t="shared" si="426"/>
        <v>4.1904913995937453E-2</v>
      </c>
      <c r="CN256" s="432">
        <f t="shared" si="427"/>
        <v>4.2889468798340893E-2</v>
      </c>
      <c r="CO256" s="463">
        <f t="shared" si="428"/>
        <v>4.3897155688762214E-2</v>
      </c>
      <c r="CP256" s="462">
        <f>'PTRM input'!N350</f>
        <v>0</v>
      </c>
      <c r="CQ256" s="432">
        <f t="shared" si="429"/>
        <v>0</v>
      </c>
      <c r="CR256" s="432">
        <f t="shared" si="430"/>
        <v>0</v>
      </c>
      <c r="CS256" s="432">
        <f t="shared" si="431"/>
        <v>0</v>
      </c>
      <c r="CT256" s="432">
        <f t="shared" si="432"/>
        <v>0</v>
      </c>
      <c r="CU256" s="463">
        <f t="shared" si="433"/>
        <v>0</v>
      </c>
      <c r="CV256" s="462">
        <f t="shared" si="434"/>
        <v>0</v>
      </c>
      <c r="CW256" s="432">
        <f t="shared" si="435"/>
        <v>0</v>
      </c>
      <c r="CX256" s="432">
        <f t="shared" si="436"/>
        <v>0</v>
      </c>
      <c r="CY256" s="432">
        <f t="shared" si="437"/>
        <v>0</v>
      </c>
      <c r="CZ256" s="463">
        <f t="shared" si="438"/>
        <v>0</v>
      </c>
      <c r="DA256" s="462">
        <f>'PTRM input'!O350</f>
        <v>0</v>
      </c>
      <c r="DB256" s="432">
        <f t="shared" si="439"/>
        <v>0</v>
      </c>
      <c r="DC256" s="432">
        <f t="shared" si="440"/>
        <v>0</v>
      </c>
      <c r="DD256" s="432">
        <f t="shared" si="441"/>
        <v>0</v>
      </c>
      <c r="DE256" s="432">
        <f t="shared" si="442"/>
        <v>0</v>
      </c>
      <c r="DF256" s="463">
        <f t="shared" si="443"/>
        <v>0</v>
      </c>
      <c r="DG256" s="462">
        <f t="shared" si="444"/>
        <v>0</v>
      </c>
      <c r="DH256" s="432">
        <f t="shared" si="445"/>
        <v>0</v>
      </c>
      <c r="DI256" s="432">
        <f t="shared" si="446"/>
        <v>0</v>
      </c>
      <c r="DJ256" s="432">
        <f t="shared" si="447"/>
        <v>0</v>
      </c>
      <c r="DK256" s="463">
        <f t="shared" si="448"/>
        <v>0</v>
      </c>
      <c r="DL256" s="462">
        <f>'PTRM input'!P350</f>
        <v>0</v>
      </c>
      <c r="DM256" s="432">
        <f t="shared" si="449"/>
        <v>0</v>
      </c>
      <c r="DN256" s="432">
        <f t="shared" si="450"/>
        <v>0</v>
      </c>
      <c r="DO256" s="432">
        <f t="shared" si="451"/>
        <v>0</v>
      </c>
      <c r="DP256" s="432">
        <f t="shared" si="452"/>
        <v>0</v>
      </c>
      <c r="DQ256" s="463">
        <f t="shared" si="453"/>
        <v>0</v>
      </c>
      <c r="DR256" s="462">
        <f t="shared" si="454"/>
        <v>0</v>
      </c>
      <c r="DS256" s="432">
        <f t="shared" si="455"/>
        <v>0</v>
      </c>
      <c r="DT256" s="432">
        <f t="shared" si="456"/>
        <v>0</v>
      </c>
      <c r="DU256" s="432">
        <f t="shared" si="457"/>
        <v>0</v>
      </c>
      <c r="DV256" s="463">
        <f t="shared" si="458"/>
        <v>0</v>
      </c>
      <c r="DW256" s="462">
        <f>'PTRM input'!Q350</f>
        <v>0</v>
      </c>
      <c r="DX256" s="432">
        <f t="shared" si="459"/>
        <v>0</v>
      </c>
      <c r="DY256" s="432">
        <f t="shared" si="460"/>
        <v>0</v>
      </c>
      <c r="DZ256" s="432">
        <f t="shared" si="461"/>
        <v>0</v>
      </c>
      <c r="EA256" s="432">
        <f t="shared" si="462"/>
        <v>0</v>
      </c>
      <c r="EB256" s="463">
        <f t="shared" si="463"/>
        <v>0</v>
      </c>
      <c r="EC256" s="462">
        <f t="shared" si="464"/>
        <v>0</v>
      </c>
      <c r="ED256" s="432">
        <f t="shared" si="465"/>
        <v>0</v>
      </c>
      <c r="EE256" s="432">
        <f t="shared" si="466"/>
        <v>0</v>
      </c>
      <c r="EF256" s="432">
        <f t="shared" si="467"/>
        <v>0</v>
      </c>
      <c r="EG256" s="463">
        <f t="shared" si="468"/>
        <v>0</v>
      </c>
      <c r="EH256" s="462">
        <f>'PTRM input'!R350</f>
        <v>0</v>
      </c>
      <c r="EI256" s="432">
        <f t="shared" si="469"/>
        <v>0</v>
      </c>
      <c r="EJ256" s="432">
        <f t="shared" si="470"/>
        <v>0</v>
      </c>
      <c r="EK256" s="432">
        <f t="shared" si="471"/>
        <v>0</v>
      </c>
      <c r="EL256" s="432">
        <f t="shared" si="472"/>
        <v>0</v>
      </c>
      <c r="EM256" s="463">
        <f t="shared" si="473"/>
        <v>0</v>
      </c>
      <c r="EN256" s="462">
        <f t="shared" si="474"/>
        <v>0</v>
      </c>
      <c r="EO256" s="432">
        <f t="shared" si="475"/>
        <v>0</v>
      </c>
      <c r="EP256" s="432">
        <f t="shared" si="476"/>
        <v>0</v>
      </c>
      <c r="EQ256" s="432">
        <f t="shared" si="477"/>
        <v>0</v>
      </c>
      <c r="ER256" s="463">
        <f t="shared" si="478"/>
        <v>0</v>
      </c>
      <c r="ES256" s="462">
        <f>'PTRM input'!S350</f>
        <v>0</v>
      </c>
      <c r="ET256" s="432">
        <f t="shared" si="479"/>
        <v>0</v>
      </c>
      <c r="EU256" s="432">
        <f t="shared" si="480"/>
        <v>0</v>
      </c>
      <c r="EV256" s="432">
        <f t="shared" si="481"/>
        <v>0</v>
      </c>
      <c r="EW256" s="432">
        <f t="shared" si="482"/>
        <v>0</v>
      </c>
      <c r="EX256" s="463">
        <f t="shared" si="483"/>
        <v>0</v>
      </c>
      <c r="EY256" s="462">
        <f t="shared" si="484"/>
        <v>0</v>
      </c>
      <c r="EZ256" s="432">
        <f t="shared" si="485"/>
        <v>0</v>
      </c>
      <c r="FA256" s="432">
        <f t="shared" si="486"/>
        <v>0</v>
      </c>
      <c r="FB256" s="432">
        <f t="shared" si="487"/>
        <v>0</v>
      </c>
      <c r="FC256" s="463">
        <f t="shared" si="488"/>
        <v>0</v>
      </c>
      <c r="FD256" s="462">
        <f>'PTRM input'!T350</f>
        <v>0</v>
      </c>
      <c r="FE256" s="432">
        <f t="shared" si="489"/>
        <v>0</v>
      </c>
      <c r="FF256" s="432">
        <f t="shared" si="490"/>
        <v>0</v>
      </c>
      <c r="FG256" s="432">
        <f t="shared" si="491"/>
        <v>0</v>
      </c>
      <c r="FH256" s="432">
        <f t="shared" si="492"/>
        <v>0</v>
      </c>
      <c r="FI256" s="463">
        <f t="shared" si="493"/>
        <v>0</v>
      </c>
      <c r="FJ256" s="462">
        <f t="shared" si="494"/>
        <v>0</v>
      </c>
      <c r="FK256" s="432">
        <f t="shared" si="495"/>
        <v>0</v>
      </c>
      <c r="FL256" s="432">
        <f t="shared" si="496"/>
        <v>0</v>
      </c>
      <c r="FM256" s="432">
        <f t="shared" si="497"/>
        <v>0</v>
      </c>
      <c r="FN256" s="463">
        <f t="shared" si="498"/>
        <v>0</v>
      </c>
      <c r="FO256" s="462">
        <f>'PTRM input'!U350</f>
        <v>0</v>
      </c>
      <c r="FP256" s="432">
        <f t="shared" si="499"/>
        <v>0</v>
      </c>
      <c r="FQ256" s="432">
        <f t="shared" si="500"/>
        <v>0</v>
      </c>
      <c r="FR256" s="432">
        <f t="shared" si="501"/>
        <v>0</v>
      </c>
      <c r="FS256" s="432">
        <f t="shared" si="502"/>
        <v>0</v>
      </c>
      <c r="FT256" s="463">
        <f t="shared" si="503"/>
        <v>0</v>
      </c>
      <c r="FU256" s="462">
        <f t="shared" si="504"/>
        <v>0</v>
      </c>
      <c r="FV256" s="432">
        <f t="shared" si="505"/>
        <v>0</v>
      </c>
      <c r="FW256" s="432">
        <f t="shared" si="506"/>
        <v>0</v>
      </c>
      <c r="FX256" s="432">
        <f t="shared" si="507"/>
        <v>0</v>
      </c>
      <c r="FY256" s="463">
        <f t="shared" si="508"/>
        <v>0</v>
      </c>
      <c r="FZ256" s="462">
        <f>'PTRM input'!V350</f>
        <v>0</v>
      </c>
      <c r="GA256" s="432">
        <f t="shared" si="509"/>
        <v>0</v>
      </c>
      <c r="GB256" s="432">
        <f t="shared" si="510"/>
        <v>0</v>
      </c>
      <c r="GC256" s="432">
        <f t="shared" si="511"/>
        <v>0</v>
      </c>
      <c r="GD256" s="432">
        <f t="shared" si="512"/>
        <v>0</v>
      </c>
      <c r="GE256" s="463">
        <f t="shared" si="513"/>
        <v>0</v>
      </c>
      <c r="GF256" s="462">
        <f t="shared" si="514"/>
        <v>0</v>
      </c>
      <c r="GG256" s="432">
        <f t="shared" si="515"/>
        <v>0</v>
      </c>
      <c r="GH256" s="432">
        <f t="shared" si="516"/>
        <v>0</v>
      </c>
      <c r="GI256" s="432">
        <f t="shared" si="517"/>
        <v>0</v>
      </c>
      <c r="GJ256" s="463">
        <f t="shared" si="518"/>
        <v>0</v>
      </c>
    </row>
    <row r="257" spans="1:192" s="4" customFormat="1" outlineLevel="1">
      <c r="A257" s="764"/>
      <c r="B257" s="764"/>
      <c r="C257" s="764"/>
      <c r="D257" s="764"/>
      <c r="E257" s="748" t="str">
        <f t="shared" si="519"/>
        <v>High Voltage Demand D4</v>
      </c>
      <c r="F257" s="462">
        <f>'PTRM input'!F351</f>
        <v>0</v>
      </c>
      <c r="G257" s="432">
        <f t="shared" si="520"/>
        <v>0</v>
      </c>
      <c r="H257" s="432">
        <f t="shared" si="350"/>
        <v>0</v>
      </c>
      <c r="I257" s="432">
        <f t="shared" si="351"/>
        <v>0</v>
      </c>
      <c r="J257" s="432">
        <f t="shared" si="352"/>
        <v>0</v>
      </c>
      <c r="K257" s="463">
        <f t="shared" si="353"/>
        <v>0</v>
      </c>
      <c r="L257" s="462">
        <f t="shared" si="354"/>
        <v>0</v>
      </c>
      <c r="M257" s="432">
        <f t="shared" si="355"/>
        <v>0</v>
      </c>
      <c r="N257" s="432">
        <f t="shared" si="356"/>
        <v>0</v>
      </c>
      <c r="O257" s="432">
        <f t="shared" si="357"/>
        <v>0</v>
      </c>
      <c r="P257" s="463">
        <f t="shared" si="358"/>
        <v>0</v>
      </c>
      <c r="Q257" s="462">
        <f>'PTRM input'!G351</f>
        <v>0.47099999999999997</v>
      </c>
      <c r="R257" s="432">
        <f t="shared" si="359"/>
        <v>0.48206613205260307</v>
      </c>
      <c r="S257" s="432">
        <f t="shared" si="360"/>
        <v>0.49339226257358337</v>
      </c>
      <c r="T257" s="432">
        <f t="shared" si="361"/>
        <v>0.50498450021980823</v>
      </c>
      <c r="U257" s="432">
        <f t="shared" si="362"/>
        <v>0.51684909717087024</v>
      </c>
      <c r="V257" s="463">
        <f t="shared" si="363"/>
        <v>0.52899245250114957</v>
      </c>
      <c r="W257" s="462">
        <f t="shared" si="364"/>
        <v>0.54142111563110307</v>
      </c>
      <c r="X257" s="432">
        <f t="shared" si="365"/>
        <v>0.55414178985964124</v>
      </c>
      <c r="Y257" s="432">
        <f t="shared" si="366"/>
        <v>0.56716133597949825</v>
      </c>
      <c r="Z257" s="432">
        <f t="shared" si="367"/>
        <v>0.58048677597754483</v>
      </c>
      <c r="AA257" s="463">
        <f t="shared" si="368"/>
        <v>0.59412529682204029</v>
      </c>
      <c r="AB257" s="462">
        <f>'PTRM input'!H351</f>
        <v>0</v>
      </c>
      <c r="AC257" s="432">
        <f t="shared" si="369"/>
        <v>0</v>
      </c>
      <c r="AD257" s="432">
        <f t="shared" si="370"/>
        <v>0</v>
      </c>
      <c r="AE257" s="432">
        <f t="shared" si="371"/>
        <v>0</v>
      </c>
      <c r="AF257" s="432">
        <f t="shared" si="372"/>
        <v>0</v>
      </c>
      <c r="AG257" s="463">
        <f t="shared" si="373"/>
        <v>0</v>
      </c>
      <c r="AH257" s="462">
        <f t="shared" si="374"/>
        <v>0</v>
      </c>
      <c r="AI257" s="432">
        <f t="shared" si="375"/>
        <v>0</v>
      </c>
      <c r="AJ257" s="432">
        <f t="shared" si="376"/>
        <v>0</v>
      </c>
      <c r="AK257" s="432">
        <f t="shared" si="377"/>
        <v>0</v>
      </c>
      <c r="AL257" s="463">
        <f t="shared" si="378"/>
        <v>0</v>
      </c>
      <c r="AM257" s="462">
        <f>'PTRM input'!I351</f>
        <v>1E-4</v>
      </c>
      <c r="AN257" s="432">
        <f t="shared" si="379"/>
        <v>1.0234949725108347E-4</v>
      </c>
      <c r="AO257" s="432">
        <f t="shared" si="380"/>
        <v>1.0475419587549542E-4</v>
      </c>
      <c r="AP257" s="432">
        <f t="shared" si="381"/>
        <v>1.0721539282798478E-4</v>
      </c>
      <c r="AQ257" s="432">
        <f t="shared" si="382"/>
        <v>1.0973441553521662E-4</v>
      </c>
      <c r="AR257" s="463">
        <f t="shared" si="383"/>
        <v>1.1231262261170903E-4</v>
      </c>
      <c r="AS257" s="462">
        <f t="shared" si="384"/>
        <v>1.1495140459259088E-4</v>
      </c>
      <c r="AT257" s="432">
        <f t="shared" si="385"/>
        <v>1.1765218468357563E-4</v>
      </c>
      <c r="AU257" s="432">
        <f t="shared" si="386"/>
        <v>1.2041641952855589E-4</v>
      </c>
      <c r="AV257" s="432">
        <f t="shared" si="387"/>
        <v>1.2324559999523244E-4</v>
      </c>
      <c r="AW257" s="463">
        <f t="shared" si="388"/>
        <v>1.2614125197920174E-4</v>
      </c>
      <c r="AX257" s="462">
        <f>'PTRM input'!J351</f>
        <v>0</v>
      </c>
      <c r="AY257" s="432">
        <f t="shared" si="389"/>
        <v>0</v>
      </c>
      <c r="AZ257" s="432">
        <f t="shared" si="390"/>
        <v>0</v>
      </c>
      <c r="BA257" s="432">
        <f t="shared" si="391"/>
        <v>0</v>
      </c>
      <c r="BB257" s="432">
        <f t="shared" si="392"/>
        <v>0</v>
      </c>
      <c r="BC257" s="463">
        <f t="shared" si="393"/>
        <v>0</v>
      </c>
      <c r="BD257" s="462">
        <f t="shared" si="394"/>
        <v>0</v>
      </c>
      <c r="BE257" s="432">
        <f t="shared" si="395"/>
        <v>0</v>
      </c>
      <c r="BF257" s="432">
        <f t="shared" si="396"/>
        <v>0</v>
      </c>
      <c r="BG257" s="432">
        <f t="shared" si="397"/>
        <v>0</v>
      </c>
      <c r="BH257" s="463">
        <f t="shared" si="398"/>
        <v>0</v>
      </c>
      <c r="BI257" s="462">
        <f>'PTRM input'!K351</f>
        <v>0</v>
      </c>
      <c r="BJ257" s="432">
        <f t="shared" si="399"/>
        <v>0</v>
      </c>
      <c r="BK257" s="432">
        <f t="shared" si="400"/>
        <v>0</v>
      </c>
      <c r="BL257" s="432">
        <f t="shared" si="401"/>
        <v>0</v>
      </c>
      <c r="BM257" s="432">
        <f t="shared" si="402"/>
        <v>0</v>
      </c>
      <c r="BN257" s="463">
        <f t="shared" si="403"/>
        <v>0</v>
      </c>
      <c r="BO257" s="462">
        <f t="shared" si="404"/>
        <v>0</v>
      </c>
      <c r="BP257" s="432">
        <f t="shared" si="405"/>
        <v>0</v>
      </c>
      <c r="BQ257" s="432">
        <f t="shared" si="406"/>
        <v>0</v>
      </c>
      <c r="BR257" s="432">
        <f t="shared" si="407"/>
        <v>0</v>
      </c>
      <c r="BS257" s="463">
        <f t="shared" si="408"/>
        <v>0</v>
      </c>
      <c r="BT257" s="462">
        <f>'PTRM input'!L351</f>
        <v>0</v>
      </c>
      <c r="BU257" s="432">
        <f t="shared" si="409"/>
        <v>0</v>
      </c>
      <c r="BV257" s="432">
        <f t="shared" si="410"/>
        <v>0</v>
      </c>
      <c r="BW257" s="432">
        <f t="shared" si="411"/>
        <v>0</v>
      </c>
      <c r="BX257" s="432">
        <f t="shared" si="412"/>
        <v>0</v>
      </c>
      <c r="BY257" s="463">
        <f t="shared" si="413"/>
        <v>0</v>
      </c>
      <c r="BZ257" s="462">
        <f t="shared" si="414"/>
        <v>0</v>
      </c>
      <c r="CA257" s="432">
        <f t="shared" si="415"/>
        <v>0</v>
      </c>
      <c r="CB257" s="432">
        <f t="shared" si="416"/>
        <v>0</v>
      </c>
      <c r="CC257" s="432">
        <f t="shared" si="417"/>
        <v>0</v>
      </c>
      <c r="CD257" s="463">
        <f t="shared" si="418"/>
        <v>0</v>
      </c>
      <c r="CE257" s="462">
        <f>'PTRM input'!M351</f>
        <v>1E-4</v>
      </c>
      <c r="CF257" s="432">
        <f t="shared" si="419"/>
        <v>1.0234949725108347E-4</v>
      </c>
      <c r="CG257" s="432">
        <f t="shared" si="420"/>
        <v>1.0475419587549542E-4</v>
      </c>
      <c r="CH257" s="432">
        <f t="shared" si="421"/>
        <v>1.0721539282798478E-4</v>
      </c>
      <c r="CI257" s="432">
        <f t="shared" si="422"/>
        <v>1.0973441553521662E-4</v>
      </c>
      <c r="CJ257" s="463">
        <f t="shared" si="423"/>
        <v>1.1231262261170903E-4</v>
      </c>
      <c r="CK257" s="462">
        <f t="shared" si="424"/>
        <v>1.1495140459259088E-4</v>
      </c>
      <c r="CL257" s="432">
        <f t="shared" si="425"/>
        <v>1.1765218468357563E-4</v>
      </c>
      <c r="CM257" s="432">
        <f t="shared" si="426"/>
        <v>1.2041641952855589E-4</v>
      </c>
      <c r="CN257" s="432">
        <f t="shared" si="427"/>
        <v>1.2324559999523244E-4</v>
      </c>
      <c r="CO257" s="463">
        <f t="shared" si="428"/>
        <v>1.2614125197920174E-4</v>
      </c>
      <c r="CP257" s="462">
        <f>'PTRM input'!N351</f>
        <v>0</v>
      </c>
      <c r="CQ257" s="432">
        <f t="shared" si="429"/>
        <v>0</v>
      </c>
      <c r="CR257" s="432">
        <f t="shared" si="430"/>
        <v>0</v>
      </c>
      <c r="CS257" s="432">
        <f t="shared" si="431"/>
        <v>0</v>
      </c>
      <c r="CT257" s="432">
        <f t="shared" si="432"/>
        <v>0</v>
      </c>
      <c r="CU257" s="463">
        <f t="shared" si="433"/>
        <v>0</v>
      </c>
      <c r="CV257" s="462">
        <f t="shared" si="434"/>
        <v>0</v>
      </c>
      <c r="CW257" s="432">
        <f t="shared" si="435"/>
        <v>0</v>
      </c>
      <c r="CX257" s="432">
        <f t="shared" si="436"/>
        <v>0</v>
      </c>
      <c r="CY257" s="432">
        <f t="shared" si="437"/>
        <v>0</v>
      </c>
      <c r="CZ257" s="463">
        <f t="shared" si="438"/>
        <v>0</v>
      </c>
      <c r="DA257" s="462">
        <f>'PTRM input'!O351</f>
        <v>0</v>
      </c>
      <c r="DB257" s="432">
        <f t="shared" si="439"/>
        <v>0</v>
      </c>
      <c r="DC257" s="432">
        <f t="shared" si="440"/>
        <v>0</v>
      </c>
      <c r="DD257" s="432">
        <f t="shared" si="441"/>
        <v>0</v>
      </c>
      <c r="DE257" s="432">
        <f t="shared" si="442"/>
        <v>0</v>
      </c>
      <c r="DF257" s="463">
        <f t="shared" si="443"/>
        <v>0</v>
      </c>
      <c r="DG257" s="462">
        <f t="shared" si="444"/>
        <v>0</v>
      </c>
      <c r="DH257" s="432">
        <f t="shared" si="445"/>
        <v>0</v>
      </c>
      <c r="DI257" s="432">
        <f t="shared" si="446"/>
        <v>0</v>
      </c>
      <c r="DJ257" s="432">
        <f t="shared" si="447"/>
        <v>0</v>
      </c>
      <c r="DK257" s="463">
        <f t="shared" si="448"/>
        <v>0</v>
      </c>
      <c r="DL257" s="462">
        <f>'PTRM input'!P351</f>
        <v>0</v>
      </c>
      <c r="DM257" s="432">
        <f t="shared" si="449"/>
        <v>0</v>
      </c>
      <c r="DN257" s="432">
        <f t="shared" si="450"/>
        <v>0</v>
      </c>
      <c r="DO257" s="432">
        <f t="shared" si="451"/>
        <v>0</v>
      </c>
      <c r="DP257" s="432">
        <f t="shared" si="452"/>
        <v>0</v>
      </c>
      <c r="DQ257" s="463">
        <f t="shared" si="453"/>
        <v>0</v>
      </c>
      <c r="DR257" s="462">
        <f t="shared" si="454"/>
        <v>0</v>
      </c>
      <c r="DS257" s="432">
        <f t="shared" si="455"/>
        <v>0</v>
      </c>
      <c r="DT257" s="432">
        <f t="shared" si="456"/>
        <v>0</v>
      </c>
      <c r="DU257" s="432">
        <f t="shared" si="457"/>
        <v>0</v>
      </c>
      <c r="DV257" s="463">
        <f t="shared" si="458"/>
        <v>0</v>
      </c>
      <c r="DW257" s="462">
        <f>'PTRM input'!Q351</f>
        <v>0</v>
      </c>
      <c r="DX257" s="432">
        <f t="shared" si="459"/>
        <v>0</v>
      </c>
      <c r="DY257" s="432">
        <f t="shared" si="460"/>
        <v>0</v>
      </c>
      <c r="DZ257" s="432">
        <f t="shared" si="461"/>
        <v>0</v>
      </c>
      <c r="EA257" s="432">
        <f t="shared" si="462"/>
        <v>0</v>
      </c>
      <c r="EB257" s="463">
        <f t="shared" si="463"/>
        <v>0</v>
      </c>
      <c r="EC257" s="462">
        <f t="shared" si="464"/>
        <v>0</v>
      </c>
      <c r="ED257" s="432">
        <f t="shared" si="465"/>
        <v>0</v>
      </c>
      <c r="EE257" s="432">
        <f t="shared" si="466"/>
        <v>0</v>
      </c>
      <c r="EF257" s="432">
        <f t="shared" si="467"/>
        <v>0</v>
      </c>
      <c r="EG257" s="463">
        <f t="shared" si="468"/>
        <v>0</v>
      </c>
      <c r="EH257" s="462">
        <f>'PTRM input'!R351</f>
        <v>0</v>
      </c>
      <c r="EI257" s="432">
        <f t="shared" si="469"/>
        <v>0</v>
      </c>
      <c r="EJ257" s="432">
        <f t="shared" si="470"/>
        <v>0</v>
      </c>
      <c r="EK257" s="432">
        <f t="shared" si="471"/>
        <v>0</v>
      </c>
      <c r="EL257" s="432">
        <f t="shared" si="472"/>
        <v>0</v>
      </c>
      <c r="EM257" s="463">
        <f t="shared" si="473"/>
        <v>0</v>
      </c>
      <c r="EN257" s="462">
        <f t="shared" si="474"/>
        <v>0</v>
      </c>
      <c r="EO257" s="432">
        <f t="shared" si="475"/>
        <v>0</v>
      </c>
      <c r="EP257" s="432">
        <f t="shared" si="476"/>
        <v>0</v>
      </c>
      <c r="EQ257" s="432">
        <f t="shared" si="477"/>
        <v>0</v>
      </c>
      <c r="ER257" s="463">
        <f t="shared" si="478"/>
        <v>0</v>
      </c>
      <c r="ES257" s="462">
        <f>'PTRM input'!S351</f>
        <v>0</v>
      </c>
      <c r="ET257" s="432">
        <f t="shared" si="479"/>
        <v>0</v>
      </c>
      <c r="EU257" s="432">
        <f t="shared" si="480"/>
        <v>0</v>
      </c>
      <c r="EV257" s="432">
        <f t="shared" si="481"/>
        <v>0</v>
      </c>
      <c r="EW257" s="432">
        <f t="shared" si="482"/>
        <v>0</v>
      </c>
      <c r="EX257" s="463">
        <f t="shared" si="483"/>
        <v>0</v>
      </c>
      <c r="EY257" s="462">
        <f t="shared" si="484"/>
        <v>0</v>
      </c>
      <c r="EZ257" s="432">
        <f t="shared" si="485"/>
        <v>0</v>
      </c>
      <c r="FA257" s="432">
        <f t="shared" si="486"/>
        <v>0</v>
      </c>
      <c r="FB257" s="432">
        <f t="shared" si="487"/>
        <v>0</v>
      </c>
      <c r="FC257" s="463">
        <f t="shared" si="488"/>
        <v>0</v>
      </c>
      <c r="FD257" s="462">
        <f>'PTRM input'!T351</f>
        <v>0</v>
      </c>
      <c r="FE257" s="432">
        <f t="shared" si="489"/>
        <v>0</v>
      </c>
      <c r="FF257" s="432">
        <f t="shared" si="490"/>
        <v>0</v>
      </c>
      <c r="FG257" s="432">
        <f t="shared" si="491"/>
        <v>0</v>
      </c>
      <c r="FH257" s="432">
        <f t="shared" si="492"/>
        <v>0</v>
      </c>
      <c r="FI257" s="463">
        <f t="shared" si="493"/>
        <v>0</v>
      </c>
      <c r="FJ257" s="462">
        <f t="shared" si="494"/>
        <v>0</v>
      </c>
      <c r="FK257" s="432">
        <f t="shared" si="495"/>
        <v>0</v>
      </c>
      <c r="FL257" s="432">
        <f t="shared" si="496"/>
        <v>0</v>
      </c>
      <c r="FM257" s="432">
        <f t="shared" si="497"/>
        <v>0</v>
      </c>
      <c r="FN257" s="463">
        <f t="shared" si="498"/>
        <v>0</v>
      </c>
      <c r="FO257" s="462">
        <f>'PTRM input'!U351</f>
        <v>0</v>
      </c>
      <c r="FP257" s="432">
        <f t="shared" si="499"/>
        <v>0</v>
      </c>
      <c r="FQ257" s="432">
        <f t="shared" si="500"/>
        <v>0</v>
      </c>
      <c r="FR257" s="432">
        <f t="shared" si="501"/>
        <v>0</v>
      </c>
      <c r="FS257" s="432">
        <f t="shared" si="502"/>
        <v>0</v>
      </c>
      <c r="FT257" s="463">
        <f t="shared" si="503"/>
        <v>0</v>
      </c>
      <c r="FU257" s="462">
        <f t="shared" si="504"/>
        <v>0</v>
      </c>
      <c r="FV257" s="432">
        <f t="shared" si="505"/>
        <v>0</v>
      </c>
      <c r="FW257" s="432">
        <f t="shared" si="506"/>
        <v>0</v>
      </c>
      <c r="FX257" s="432">
        <f t="shared" si="507"/>
        <v>0</v>
      </c>
      <c r="FY257" s="463">
        <f t="shared" si="508"/>
        <v>0</v>
      </c>
      <c r="FZ257" s="462">
        <f>'PTRM input'!V351</f>
        <v>0</v>
      </c>
      <c r="GA257" s="432">
        <f t="shared" si="509"/>
        <v>0</v>
      </c>
      <c r="GB257" s="432">
        <f t="shared" si="510"/>
        <v>0</v>
      </c>
      <c r="GC257" s="432">
        <f t="shared" si="511"/>
        <v>0</v>
      </c>
      <c r="GD257" s="432">
        <f t="shared" si="512"/>
        <v>0</v>
      </c>
      <c r="GE257" s="463">
        <f t="shared" si="513"/>
        <v>0</v>
      </c>
      <c r="GF257" s="462">
        <f t="shared" si="514"/>
        <v>0</v>
      </c>
      <c r="GG257" s="432">
        <f t="shared" si="515"/>
        <v>0</v>
      </c>
      <c r="GH257" s="432">
        <f t="shared" si="516"/>
        <v>0</v>
      </c>
      <c r="GI257" s="432">
        <f t="shared" si="517"/>
        <v>0</v>
      </c>
      <c r="GJ257" s="463">
        <f t="shared" si="518"/>
        <v>0</v>
      </c>
    </row>
    <row r="258" spans="1:192" s="4" customFormat="1" outlineLevel="1">
      <c r="A258" s="764"/>
      <c r="B258" s="764"/>
      <c r="C258" s="764"/>
      <c r="D258" s="764"/>
      <c r="E258" s="748" t="str">
        <f t="shared" si="519"/>
        <v>High Voltage Demand D5</v>
      </c>
      <c r="F258" s="462">
        <f>'PTRM input'!F352</f>
        <v>0</v>
      </c>
      <c r="G258" s="432">
        <f t="shared" si="520"/>
        <v>0</v>
      </c>
      <c r="H258" s="432">
        <f t="shared" si="350"/>
        <v>0</v>
      </c>
      <c r="I258" s="432">
        <f t="shared" si="351"/>
        <v>0</v>
      </c>
      <c r="J258" s="432">
        <f t="shared" si="352"/>
        <v>0</v>
      </c>
      <c r="K258" s="463">
        <f t="shared" si="353"/>
        <v>0</v>
      </c>
      <c r="L258" s="462">
        <f t="shared" si="354"/>
        <v>0</v>
      </c>
      <c r="M258" s="432">
        <f t="shared" si="355"/>
        <v>0</v>
      </c>
      <c r="N258" s="432">
        <f t="shared" si="356"/>
        <v>0</v>
      </c>
      <c r="O258" s="432">
        <f t="shared" si="357"/>
        <v>0</v>
      </c>
      <c r="P258" s="463">
        <f t="shared" si="358"/>
        <v>0</v>
      </c>
      <c r="Q258" s="462">
        <f>'PTRM input'!G352</f>
        <v>0</v>
      </c>
      <c r="R258" s="432">
        <f t="shared" si="359"/>
        <v>0</v>
      </c>
      <c r="S258" s="432">
        <f t="shared" si="360"/>
        <v>0</v>
      </c>
      <c r="T258" s="432">
        <f t="shared" si="361"/>
        <v>0</v>
      </c>
      <c r="U258" s="432">
        <f t="shared" si="362"/>
        <v>0</v>
      </c>
      <c r="V258" s="463">
        <f t="shared" si="363"/>
        <v>0</v>
      </c>
      <c r="W258" s="462">
        <f t="shared" si="364"/>
        <v>0</v>
      </c>
      <c r="X258" s="432">
        <f t="shared" si="365"/>
        <v>0</v>
      </c>
      <c r="Y258" s="432">
        <f t="shared" si="366"/>
        <v>0</v>
      </c>
      <c r="Z258" s="432">
        <f t="shared" si="367"/>
        <v>0</v>
      </c>
      <c r="AA258" s="463">
        <f t="shared" si="368"/>
        <v>0</v>
      </c>
      <c r="AB258" s="462">
        <f>'PTRM input'!H352</f>
        <v>0</v>
      </c>
      <c r="AC258" s="432">
        <f t="shared" si="369"/>
        <v>0</v>
      </c>
      <c r="AD258" s="432">
        <f t="shared" si="370"/>
        <v>0</v>
      </c>
      <c r="AE258" s="432">
        <f t="shared" si="371"/>
        <v>0</v>
      </c>
      <c r="AF258" s="432">
        <f t="shared" si="372"/>
        <v>0</v>
      </c>
      <c r="AG258" s="463">
        <f t="shared" si="373"/>
        <v>0</v>
      </c>
      <c r="AH258" s="462">
        <f t="shared" si="374"/>
        <v>0</v>
      </c>
      <c r="AI258" s="432">
        <f t="shared" si="375"/>
        <v>0</v>
      </c>
      <c r="AJ258" s="432">
        <f t="shared" si="376"/>
        <v>0</v>
      </c>
      <c r="AK258" s="432">
        <f t="shared" si="377"/>
        <v>0</v>
      </c>
      <c r="AL258" s="463">
        <f t="shared" si="378"/>
        <v>0</v>
      </c>
      <c r="AM258" s="462">
        <f>'PTRM input'!I352</f>
        <v>0</v>
      </c>
      <c r="AN258" s="432">
        <f t="shared" si="379"/>
        <v>0</v>
      </c>
      <c r="AO258" s="432">
        <f t="shared" si="380"/>
        <v>0</v>
      </c>
      <c r="AP258" s="432">
        <f t="shared" si="381"/>
        <v>0</v>
      </c>
      <c r="AQ258" s="432">
        <f t="shared" si="382"/>
        <v>0</v>
      </c>
      <c r="AR258" s="463">
        <f t="shared" si="383"/>
        <v>0</v>
      </c>
      <c r="AS258" s="462">
        <f t="shared" si="384"/>
        <v>0</v>
      </c>
      <c r="AT258" s="432">
        <f t="shared" si="385"/>
        <v>0</v>
      </c>
      <c r="AU258" s="432">
        <f t="shared" si="386"/>
        <v>0</v>
      </c>
      <c r="AV258" s="432">
        <f t="shared" si="387"/>
        <v>0</v>
      </c>
      <c r="AW258" s="463">
        <f t="shared" si="388"/>
        <v>0</v>
      </c>
      <c r="AX258" s="462">
        <f>'PTRM input'!J352</f>
        <v>0</v>
      </c>
      <c r="AY258" s="432">
        <f t="shared" si="389"/>
        <v>0</v>
      </c>
      <c r="AZ258" s="432">
        <f t="shared" si="390"/>
        <v>0</v>
      </c>
      <c r="BA258" s="432">
        <f t="shared" si="391"/>
        <v>0</v>
      </c>
      <c r="BB258" s="432">
        <f t="shared" si="392"/>
        <v>0</v>
      </c>
      <c r="BC258" s="463">
        <f t="shared" si="393"/>
        <v>0</v>
      </c>
      <c r="BD258" s="462">
        <f t="shared" si="394"/>
        <v>0</v>
      </c>
      <c r="BE258" s="432">
        <f t="shared" si="395"/>
        <v>0</v>
      </c>
      <c r="BF258" s="432">
        <f t="shared" si="396"/>
        <v>0</v>
      </c>
      <c r="BG258" s="432">
        <f t="shared" si="397"/>
        <v>0</v>
      </c>
      <c r="BH258" s="463">
        <f t="shared" si="398"/>
        <v>0</v>
      </c>
      <c r="BI258" s="462">
        <f>'PTRM input'!K352</f>
        <v>0</v>
      </c>
      <c r="BJ258" s="432">
        <f t="shared" si="399"/>
        <v>0</v>
      </c>
      <c r="BK258" s="432">
        <f t="shared" si="400"/>
        <v>0</v>
      </c>
      <c r="BL258" s="432">
        <f t="shared" si="401"/>
        <v>0</v>
      </c>
      <c r="BM258" s="432">
        <f t="shared" si="402"/>
        <v>0</v>
      </c>
      <c r="BN258" s="463">
        <f t="shared" si="403"/>
        <v>0</v>
      </c>
      <c r="BO258" s="462">
        <f t="shared" si="404"/>
        <v>0</v>
      </c>
      <c r="BP258" s="432">
        <f t="shared" si="405"/>
        <v>0</v>
      </c>
      <c r="BQ258" s="432">
        <f t="shared" si="406"/>
        <v>0</v>
      </c>
      <c r="BR258" s="432">
        <f t="shared" si="407"/>
        <v>0</v>
      </c>
      <c r="BS258" s="463">
        <f t="shared" si="408"/>
        <v>0</v>
      </c>
      <c r="BT258" s="462">
        <f>'PTRM input'!L352</f>
        <v>0</v>
      </c>
      <c r="BU258" s="432">
        <f t="shared" si="409"/>
        <v>0</v>
      </c>
      <c r="BV258" s="432">
        <f t="shared" si="410"/>
        <v>0</v>
      </c>
      <c r="BW258" s="432">
        <f t="shared" si="411"/>
        <v>0</v>
      </c>
      <c r="BX258" s="432">
        <f t="shared" si="412"/>
        <v>0</v>
      </c>
      <c r="BY258" s="463">
        <f t="shared" si="413"/>
        <v>0</v>
      </c>
      <c r="BZ258" s="462">
        <f t="shared" si="414"/>
        <v>0</v>
      </c>
      <c r="CA258" s="432">
        <f t="shared" si="415"/>
        <v>0</v>
      </c>
      <c r="CB258" s="432">
        <f t="shared" si="416"/>
        <v>0</v>
      </c>
      <c r="CC258" s="432">
        <f t="shared" si="417"/>
        <v>0</v>
      </c>
      <c r="CD258" s="463">
        <f t="shared" si="418"/>
        <v>0</v>
      </c>
      <c r="CE258" s="462">
        <f>'PTRM input'!M352</f>
        <v>0</v>
      </c>
      <c r="CF258" s="432">
        <f t="shared" si="419"/>
        <v>0</v>
      </c>
      <c r="CG258" s="432">
        <f t="shared" si="420"/>
        <v>0</v>
      </c>
      <c r="CH258" s="432">
        <f t="shared" si="421"/>
        <v>0</v>
      </c>
      <c r="CI258" s="432">
        <f t="shared" si="422"/>
        <v>0</v>
      </c>
      <c r="CJ258" s="463">
        <f t="shared" si="423"/>
        <v>0</v>
      </c>
      <c r="CK258" s="462">
        <f t="shared" si="424"/>
        <v>0</v>
      </c>
      <c r="CL258" s="432">
        <f t="shared" si="425"/>
        <v>0</v>
      </c>
      <c r="CM258" s="432">
        <f t="shared" si="426"/>
        <v>0</v>
      </c>
      <c r="CN258" s="432">
        <f t="shared" si="427"/>
        <v>0</v>
      </c>
      <c r="CO258" s="463">
        <f t="shared" si="428"/>
        <v>0</v>
      </c>
      <c r="CP258" s="462">
        <f>'PTRM input'!N352</f>
        <v>0</v>
      </c>
      <c r="CQ258" s="432">
        <f t="shared" si="429"/>
        <v>0</v>
      </c>
      <c r="CR258" s="432">
        <f t="shared" si="430"/>
        <v>0</v>
      </c>
      <c r="CS258" s="432">
        <f t="shared" si="431"/>
        <v>0</v>
      </c>
      <c r="CT258" s="432">
        <f t="shared" si="432"/>
        <v>0</v>
      </c>
      <c r="CU258" s="463">
        <f t="shared" si="433"/>
        <v>0</v>
      </c>
      <c r="CV258" s="462">
        <f t="shared" si="434"/>
        <v>0</v>
      </c>
      <c r="CW258" s="432">
        <f t="shared" si="435"/>
        <v>0</v>
      </c>
      <c r="CX258" s="432">
        <f t="shared" si="436"/>
        <v>0</v>
      </c>
      <c r="CY258" s="432">
        <f t="shared" si="437"/>
        <v>0</v>
      </c>
      <c r="CZ258" s="463">
        <f t="shared" si="438"/>
        <v>0</v>
      </c>
      <c r="DA258" s="462">
        <f>'PTRM input'!O352</f>
        <v>0</v>
      </c>
      <c r="DB258" s="432">
        <f t="shared" si="439"/>
        <v>0</v>
      </c>
      <c r="DC258" s="432">
        <f t="shared" si="440"/>
        <v>0</v>
      </c>
      <c r="DD258" s="432">
        <f t="shared" si="441"/>
        <v>0</v>
      </c>
      <c r="DE258" s="432">
        <f t="shared" si="442"/>
        <v>0</v>
      </c>
      <c r="DF258" s="463">
        <f t="shared" si="443"/>
        <v>0</v>
      </c>
      <c r="DG258" s="462">
        <f t="shared" si="444"/>
        <v>0</v>
      </c>
      <c r="DH258" s="432">
        <f t="shared" si="445"/>
        <v>0</v>
      </c>
      <c r="DI258" s="432">
        <f t="shared" si="446"/>
        <v>0</v>
      </c>
      <c r="DJ258" s="432">
        <f t="shared" si="447"/>
        <v>0</v>
      </c>
      <c r="DK258" s="463">
        <f t="shared" si="448"/>
        <v>0</v>
      </c>
      <c r="DL258" s="462">
        <f>'PTRM input'!P352</f>
        <v>0</v>
      </c>
      <c r="DM258" s="432">
        <f t="shared" si="449"/>
        <v>0</v>
      </c>
      <c r="DN258" s="432">
        <f t="shared" si="450"/>
        <v>0</v>
      </c>
      <c r="DO258" s="432">
        <f t="shared" si="451"/>
        <v>0</v>
      </c>
      <c r="DP258" s="432">
        <f t="shared" si="452"/>
        <v>0</v>
      </c>
      <c r="DQ258" s="463">
        <f t="shared" si="453"/>
        <v>0</v>
      </c>
      <c r="DR258" s="462">
        <f t="shared" si="454"/>
        <v>0</v>
      </c>
      <c r="DS258" s="432">
        <f t="shared" si="455"/>
        <v>0</v>
      </c>
      <c r="DT258" s="432">
        <f t="shared" si="456"/>
        <v>0</v>
      </c>
      <c r="DU258" s="432">
        <f t="shared" si="457"/>
        <v>0</v>
      </c>
      <c r="DV258" s="463">
        <f t="shared" si="458"/>
        <v>0</v>
      </c>
      <c r="DW258" s="462">
        <f>'PTRM input'!Q352</f>
        <v>0</v>
      </c>
      <c r="DX258" s="432">
        <f t="shared" si="459"/>
        <v>0</v>
      </c>
      <c r="DY258" s="432">
        <f t="shared" si="460"/>
        <v>0</v>
      </c>
      <c r="DZ258" s="432">
        <f t="shared" si="461"/>
        <v>0</v>
      </c>
      <c r="EA258" s="432">
        <f t="shared" si="462"/>
        <v>0</v>
      </c>
      <c r="EB258" s="463">
        <f t="shared" si="463"/>
        <v>0</v>
      </c>
      <c r="EC258" s="462">
        <f t="shared" si="464"/>
        <v>0</v>
      </c>
      <c r="ED258" s="432">
        <f t="shared" si="465"/>
        <v>0</v>
      </c>
      <c r="EE258" s="432">
        <f t="shared" si="466"/>
        <v>0</v>
      </c>
      <c r="EF258" s="432">
        <f t="shared" si="467"/>
        <v>0</v>
      </c>
      <c r="EG258" s="463">
        <f t="shared" si="468"/>
        <v>0</v>
      </c>
      <c r="EH258" s="462">
        <f>'PTRM input'!R352</f>
        <v>0</v>
      </c>
      <c r="EI258" s="432">
        <f t="shared" si="469"/>
        <v>0</v>
      </c>
      <c r="EJ258" s="432">
        <f t="shared" si="470"/>
        <v>0</v>
      </c>
      <c r="EK258" s="432">
        <f t="shared" si="471"/>
        <v>0</v>
      </c>
      <c r="EL258" s="432">
        <f t="shared" si="472"/>
        <v>0</v>
      </c>
      <c r="EM258" s="463">
        <f t="shared" si="473"/>
        <v>0</v>
      </c>
      <c r="EN258" s="462">
        <f t="shared" si="474"/>
        <v>0</v>
      </c>
      <c r="EO258" s="432">
        <f t="shared" si="475"/>
        <v>0</v>
      </c>
      <c r="EP258" s="432">
        <f t="shared" si="476"/>
        <v>0</v>
      </c>
      <c r="EQ258" s="432">
        <f t="shared" si="477"/>
        <v>0</v>
      </c>
      <c r="ER258" s="463">
        <f t="shared" si="478"/>
        <v>0</v>
      </c>
      <c r="ES258" s="462">
        <f>'PTRM input'!S352</f>
        <v>0</v>
      </c>
      <c r="ET258" s="432">
        <f t="shared" si="479"/>
        <v>0</v>
      </c>
      <c r="EU258" s="432">
        <f t="shared" si="480"/>
        <v>0</v>
      </c>
      <c r="EV258" s="432">
        <f t="shared" si="481"/>
        <v>0</v>
      </c>
      <c r="EW258" s="432">
        <f t="shared" si="482"/>
        <v>0</v>
      </c>
      <c r="EX258" s="463">
        <f t="shared" si="483"/>
        <v>0</v>
      </c>
      <c r="EY258" s="462">
        <f t="shared" si="484"/>
        <v>0</v>
      </c>
      <c r="EZ258" s="432">
        <f t="shared" si="485"/>
        <v>0</v>
      </c>
      <c r="FA258" s="432">
        <f t="shared" si="486"/>
        <v>0</v>
      </c>
      <c r="FB258" s="432">
        <f t="shared" si="487"/>
        <v>0</v>
      </c>
      <c r="FC258" s="463">
        <f t="shared" si="488"/>
        <v>0</v>
      </c>
      <c r="FD258" s="462">
        <f>'PTRM input'!T352</f>
        <v>0</v>
      </c>
      <c r="FE258" s="432">
        <f t="shared" si="489"/>
        <v>0</v>
      </c>
      <c r="FF258" s="432">
        <f t="shared" si="490"/>
        <v>0</v>
      </c>
      <c r="FG258" s="432">
        <f t="shared" si="491"/>
        <v>0</v>
      </c>
      <c r="FH258" s="432">
        <f t="shared" si="492"/>
        <v>0</v>
      </c>
      <c r="FI258" s="463">
        <f t="shared" si="493"/>
        <v>0</v>
      </c>
      <c r="FJ258" s="462">
        <f t="shared" si="494"/>
        <v>0</v>
      </c>
      <c r="FK258" s="432">
        <f t="shared" si="495"/>
        <v>0</v>
      </c>
      <c r="FL258" s="432">
        <f t="shared" si="496"/>
        <v>0</v>
      </c>
      <c r="FM258" s="432">
        <f t="shared" si="497"/>
        <v>0</v>
      </c>
      <c r="FN258" s="463">
        <f t="shared" si="498"/>
        <v>0</v>
      </c>
      <c r="FO258" s="462">
        <f>'PTRM input'!U352</f>
        <v>0</v>
      </c>
      <c r="FP258" s="432">
        <f t="shared" si="499"/>
        <v>0</v>
      </c>
      <c r="FQ258" s="432">
        <f t="shared" si="500"/>
        <v>0</v>
      </c>
      <c r="FR258" s="432">
        <f t="shared" si="501"/>
        <v>0</v>
      </c>
      <c r="FS258" s="432">
        <f t="shared" si="502"/>
        <v>0</v>
      </c>
      <c r="FT258" s="463">
        <f t="shared" si="503"/>
        <v>0</v>
      </c>
      <c r="FU258" s="462">
        <f t="shared" si="504"/>
        <v>0</v>
      </c>
      <c r="FV258" s="432">
        <f t="shared" si="505"/>
        <v>0</v>
      </c>
      <c r="FW258" s="432">
        <f t="shared" si="506"/>
        <v>0</v>
      </c>
      <c r="FX258" s="432">
        <f t="shared" si="507"/>
        <v>0</v>
      </c>
      <c r="FY258" s="463">
        <f t="shared" si="508"/>
        <v>0</v>
      </c>
      <c r="FZ258" s="462">
        <f>'PTRM input'!V352</f>
        <v>0</v>
      </c>
      <c r="GA258" s="432">
        <f t="shared" si="509"/>
        <v>0</v>
      </c>
      <c r="GB258" s="432">
        <f t="shared" si="510"/>
        <v>0</v>
      </c>
      <c r="GC258" s="432">
        <f t="shared" si="511"/>
        <v>0</v>
      </c>
      <c r="GD258" s="432">
        <f t="shared" si="512"/>
        <v>0</v>
      </c>
      <c r="GE258" s="463">
        <f t="shared" si="513"/>
        <v>0</v>
      </c>
      <c r="GF258" s="462">
        <f t="shared" si="514"/>
        <v>0</v>
      </c>
      <c r="GG258" s="432">
        <f t="shared" si="515"/>
        <v>0</v>
      </c>
      <c r="GH258" s="432">
        <f t="shared" si="516"/>
        <v>0</v>
      </c>
      <c r="GI258" s="432">
        <f t="shared" si="517"/>
        <v>0</v>
      </c>
      <c r="GJ258" s="463">
        <f t="shared" si="518"/>
        <v>0</v>
      </c>
    </row>
    <row r="259" spans="1:192" s="4" customFormat="1" outlineLevel="1">
      <c r="A259" s="764"/>
      <c r="B259" s="764"/>
      <c r="C259" s="764"/>
      <c r="D259" s="764"/>
      <c r="E259" s="748" t="str">
        <f t="shared" si="519"/>
        <v>New Tariff 9</v>
      </c>
      <c r="F259" s="462">
        <f>'PTRM input'!F353</f>
        <v>0</v>
      </c>
      <c r="G259" s="432">
        <f t="shared" si="520"/>
        <v>0</v>
      </c>
      <c r="H259" s="432">
        <f t="shared" si="350"/>
        <v>0</v>
      </c>
      <c r="I259" s="432">
        <f t="shared" si="351"/>
        <v>0</v>
      </c>
      <c r="J259" s="432">
        <f t="shared" si="352"/>
        <v>0</v>
      </c>
      <c r="K259" s="463">
        <f t="shared" si="353"/>
        <v>0</v>
      </c>
      <c r="L259" s="462">
        <f t="shared" si="354"/>
        <v>0</v>
      </c>
      <c r="M259" s="432">
        <f t="shared" si="355"/>
        <v>0</v>
      </c>
      <c r="N259" s="432">
        <f t="shared" si="356"/>
        <v>0</v>
      </c>
      <c r="O259" s="432">
        <f t="shared" si="357"/>
        <v>0</v>
      </c>
      <c r="P259" s="463">
        <f t="shared" si="358"/>
        <v>0</v>
      </c>
      <c r="Q259" s="462">
        <f>'PTRM input'!G353</f>
        <v>0</v>
      </c>
      <c r="R259" s="432">
        <f t="shared" si="359"/>
        <v>0</v>
      </c>
      <c r="S259" s="432">
        <f t="shared" si="360"/>
        <v>0</v>
      </c>
      <c r="T259" s="432">
        <f t="shared" si="361"/>
        <v>0</v>
      </c>
      <c r="U259" s="432">
        <f t="shared" si="362"/>
        <v>0</v>
      </c>
      <c r="V259" s="463">
        <f t="shared" si="363"/>
        <v>0</v>
      </c>
      <c r="W259" s="462">
        <f t="shared" si="364"/>
        <v>0</v>
      </c>
      <c r="X259" s="432">
        <f t="shared" si="365"/>
        <v>0</v>
      </c>
      <c r="Y259" s="432">
        <f t="shared" si="366"/>
        <v>0</v>
      </c>
      <c r="Z259" s="432">
        <f t="shared" si="367"/>
        <v>0</v>
      </c>
      <c r="AA259" s="463">
        <f t="shared" si="368"/>
        <v>0</v>
      </c>
      <c r="AB259" s="462">
        <f>'PTRM input'!H353</f>
        <v>0</v>
      </c>
      <c r="AC259" s="432">
        <f t="shared" si="369"/>
        <v>0</v>
      </c>
      <c r="AD259" s="432">
        <f t="shared" si="370"/>
        <v>0</v>
      </c>
      <c r="AE259" s="432">
        <f t="shared" si="371"/>
        <v>0</v>
      </c>
      <c r="AF259" s="432">
        <f t="shared" si="372"/>
        <v>0</v>
      </c>
      <c r="AG259" s="463">
        <f t="shared" si="373"/>
        <v>0</v>
      </c>
      <c r="AH259" s="462">
        <f t="shared" si="374"/>
        <v>0</v>
      </c>
      <c r="AI259" s="432">
        <f t="shared" si="375"/>
        <v>0</v>
      </c>
      <c r="AJ259" s="432">
        <f t="shared" si="376"/>
        <v>0</v>
      </c>
      <c r="AK259" s="432">
        <f t="shared" si="377"/>
        <v>0</v>
      </c>
      <c r="AL259" s="463">
        <f t="shared" si="378"/>
        <v>0</v>
      </c>
      <c r="AM259" s="462">
        <f>'PTRM input'!I353</f>
        <v>0</v>
      </c>
      <c r="AN259" s="432">
        <f t="shared" si="379"/>
        <v>0</v>
      </c>
      <c r="AO259" s="432">
        <f t="shared" si="380"/>
        <v>0</v>
      </c>
      <c r="AP259" s="432">
        <f t="shared" si="381"/>
        <v>0</v>
      </c>
      <c r="AQ259" s="432">
        <f t="shared" si="382"/>
        <v>0</v>
      </c>
      <c r="AR259" s="463">
        <f t="shared" si="383"/>
        <v>0</v>
      </c>
      <c r="AS259" s="462">
        <f t="shared" si="384"/>
        <v>0</v>
      </c>
      <c r="AT259" s="432">
        <f t="shared" si="385"/>
        <v>0</v>
      </c>
      <c r="AU259" s="432">
        <f t="shared" si="386"/>
        <v>0</v>
      </c>
      <c r="AV259" s="432">
        <f t="shared" si="387"/>
        <v>0</v>
      </c>
      <c r="AW259" s="463">
        <f t="shared" si="388"/>
        <v>0</v>
      </c>
      <c r="AX259" s="462">
        <f>'PTRM input'!J353</f>
        <v>0</v>
      </c>
      <c r="AY259" s="432">
        <f t="shared" si="389"/>
        <v>0</v>
      </c>
      <c r="AZ259" s="432">
        <f t="shared" si="390"/>
        <v>0</v>
      </c>
      <c r="BA259" s="432">
        <f t="shared" si="391"/>
        <v>0</v>
      </c>
      <c r="BB259" s="432">
        <f t="shared" si="392"/>
        <v>0</v>
      </c>
      <c r="BC259" s="463">
        <f t="shared" si="393"/>
        <v>0</v>
      </c>
      <c r="BD259" s="462">
        <f t="shared" si="394"/>
        <v>0</v>
      </c>
      <c r="BE259" s="432">
        <f t="shared" si="395"/>
        <v>0</v>
      </c>
      <c r="BF259" s="432">
        <f t="shared" si="396"/>
        <v>0</v>
      </c>
      <c r="BG259" s="432">
        <f t="shared" si="397"/>
        <v>0</v>
      </c>
      <c r="BH259" s="463">
        <f t="shared" si="398"/>
        <v>0</v>
      </c>
      <c r="BI259" s="462">
        <f>'PTRM input'!K353</f>
        <v>0</v>
      </c>
      <c r="BJ259" s="432">
        <f t="shared" si="399"/>
        <v>0</v>
      </c>
      <c r="BK259" s="432">
        <f t="shared" si="400"/>
        <v>0</v>
      </c>
      <c r="BL259" s="432">
        <f t="shared" si="401"/>
        <v>0</v>
      </c>
      <c r="BM259" s="432">
        <f t="shared" si="402"/>
        <v>0</v>
      </c>
      <c r="BN259" s="463">
        <f t="shared" si="403"/>
        <v>0</v>
      </c>
      <c r="BO259" s="462">
        <f t="shared" si="404"/>
        <v>0</v>
      </c>
      <c r="BP259" s="432">
        <f t="shared" si="405"/>
        <v>0</v>
      </c>
      <c r="BQ259" s="432">
        <f t="shared" si="406"/>
        <v>0</v>
      </c>
      <c r="BR259" s="432">
        <f t="shared" si="407"/>
        <v>0</v>
      </c>
      <c r="BS259" s="463">
        <f t="shared" si="408"/>
        <v>0</v>
      </c>
      <c r="BT259" s="462">
        <f>'PTRM input'!L353</f>
        <v>0</v>
      </c>
      <c r="BU259" s="432">
        <f t="shared" si="409"/>
        <v>0</v>
      </c>
      <c r="BV259" s="432">
        <f t="shared" si="410"/>
        <v>0</v>
      </c>
      <c r="BW259" s="432">
        <f t="shared" si="411"/>
        <v>0</v>
      </c>
      <c r="BX259" s="432">
        <f t="shared" si="412"/>
        <v>0</v>
      </c>
      <c r="BY259" s="463">
        <f t="shared" si="413"/>
        <v>0</v>
      </c>
      <c r="BZ259" s="462">
        <f t="shared" si="414"/>
        <v>0</v>
      </c>
      <c r="CA259" s="432">
        <f t="shared" si="415"/>
        <v>0</v>
      </c>
      <c r="CB259" s="432">
        <f t="shared" si="416"/>
        <v>0</v>
      </c>
      <c r="CC259" s="432">
        <f t="shared" si="417"/>
        <v>0</v>
      </c>
      <c r="CD259" s="463">
        <f t="shared" si="418"/>
        <v>0</v>
      </c>
      <c r="CE259" s="462">
        <f>'PTRM input'!M353</f>
        <v>0</v>
      </c>
      <c r="CF259" s="432">
        <f t="shared" si="419"/>
        <v>0</v>
      </c>
      <c r="CG259" s="432">
        <f t="shared" si="420"/>
        <v>0</v>
      </c>
      <c r="CH259" s="432">
        <f t="shared" si="421"/>
        <v>0</v>
      </c>
      <c r="CI259" s="432">
        <f t="shared" si="422"/>
        <v>0</v>
      </c>
      <c r="CJ259" s="463">
        <f t="shared" si="423"/>
        <v>0</v>
      </c>
      <c r="CK259" s="462">
        <f t="shared" si="424"/>
        <v>0</v>
      </c>
      <c r="CL259" s="432">
        <f t="shared" si="425"/>
        <v>0</v>
      </c>
      <c r="CM259" s="432">
        <f t="shared" si="426"/>
        <v>0</v>
      </c>
      <c r="CN259" s="432">
        <f t="shared" si="427"/>
        <v>0</v>
      </c>
      <c r="CO259" s="463">
        <f t="shared" si="428"/>
        <v>0</v>
      </c>
      <c r="CP259" s="462">
        <f>'PTRM input'!N353</f>
        <v>0</v>
      </c>
      <c r="CQ259" s="432">
        <f t="shared" si="429"/>
        <v>0</v>
      </c>
      <c r="CR259" s="432">
        <f t="shared" si="430"/>
        <v>0</v>
      </c>
      <c r="CS259" s="432">
        <f t="shared" si="431"/>
        <v>0</v>
      </c>
      <c r="CT259" s="432">
        <f t="shared" si="432"/>
        <v>0</v>
      </c>
      <c r="CU259" s="463">
        <f t="shared" si="433"/>
        <v>0</v>
      </c>
      <c r="CV259" s="462">
        <f t="shared" si="434"/>
        <v>0</v>
      </c>
      <c r="CW259" s="432">
        <f t="shared" si="435"/>
        <v>0</v>
      </c>
      <c r="CX259" s="432">
        <f t="shared" si="436"/>
        <v>0</v>
      </c>
      <c r="CY259" s="432">
        <f t="shared" si="437"/>
        <v>0</v>
      </c>
      <c r="CZ259" s="463">
        <f t="shared" si="438"/>
        <v>0</v>
      </c>
      <c r="DA259" s="462">
        <f>'PTRM input'!O353</f>
        <v>0</v>
      </c>
      <c r="DB259" s="432">
        <f t="shared" si="439"/>
        <v>0</v>
      </c>
      <c r="DC259" s="432">
        <f t="shared" si="440"/>
        <v>0</v>
      </c>
      <c r="DD259" s="432">
        <f t="shared" si="441"/>
        <v>0</v>
      </c>
      <c r="DE259" s="432">
        <f t="shared" si="442"/>
        <v>0</v>
      </c>
      <c r="DF259" s="463">
        <f t="shared" si="443"/>
        <v>0</v>
      </c>
      <c r="DG259" s="462">
        <f t="shared" si="444"/>
        <v>0</v>
      </c>
      <c r="DH259" s="432">
        <f t="shared" si="445"/>
        <v>0</v>
      </c>
      <c r="DI259" s="432">
        <f t="shared" si="446"/>
        <v>0</v>
      </c>
      <c r="DJ259" s="432">
        <f t="shared" si="447"/>
        <v>0</v>
      </c>
      <c r="DK259" s="463">
        <f t="shared" si="448"/>
        <v>0</v>
      </c>
      <c r="DL259" s="462">
        <f>'PTRM input'!P353</f>
        <v>0</v>
      </c>
      <c r="DM259" s="432">
        <f t="shared" si="449"/>
        <v>0</v>
      </c>
      <c r="DN259" s="432">
        <f t="shared" si="450"/>
        <v>0</v>
      </c>
      <c r="DO259" s="432">
        <f t="shared" si="451"/>
        <v>0</v>
      </c>
      <c r="DP259" s="432">
        <f t="shared" si="452"/>
        <v>0</v>
      </c>
      <c r="DQ259" s="463">
        <f t="shared" si="453"/>
        <v>0</v>
      </c>
      <c r="DR259" s="462">
        <f t="shared" si="454"/>
        <v>0</v>
      </c>
      <c r="DS259" s="432">
        <f t="shared" si="455"/>
        <v>0</v>
      </c>
      <c r="DT259" s="432">
        <f t="shared" si="456"/>
        <v>0</v>
      </c>
      <c r="DU259" s="432">
        <f t="shared" si="457"/>
        <v>0</v>
      </c>
      <c r="DV259" s="463">
        <f t="shared" si="458"/>
        <v>0</v>
      </c>
      <c r="DW259" s="462">
        <f>'PTRM input'!Q353</f>
        <v>0</v>
      </c>
      <c r="DX259" s="432">
        <f t="shared" si="459"/>
        <v>0</v>
      </c>
      <c r="DY259" s="432">
        <f t="shared" si="460"/>
        <v>0</v>
      </c>
      <c r="DZ259" s="432">
        <f t="shared" si="461"/>
        <v>0</v>
      </c>
      <c r="EA259" s="432">
        <f t="shared" si="462"/>
        <v>0</v>
      </c>
      <c r="EB259" s="463">
        <f t="shared" si="463"/>
        <v>0</v>
      </c>
      <c r="EC259" s="462">
        <f t="shared" si="464"/>
        <v>0</v>
      </c>
      <c r="ED259" s="432">
        <f t="shared" si="465"/>
        <v>0</v>
      </c>
      <c r="EE259" s="432">
        <f t="shared" si="466"/>
        <v>0</v>
      </c>
      <c r="EF259" s="432">
        <f t="shared" si="467"/>
        <v>0</v>
      </c>
      <c r="EG259" s="463">
        <f t="shared" si="468"/>
        <v>0</v>
      </c>
      <c r="EH259" s="462">
        <f>'PTRM input'!R353</f>
        <v>0</v>
      </c>
      <c r="EI259" s="432">
        <f t="shared" si="469"/>
        <v>0</v>
      </c>
      <c r="EJ259" s="432">
        <f t="shared" si="470"/>
        <v>0</v>
      </c>
      <c r="EK259" s="432">
        <f t="shared" si="471"/>
        <v>0</v>
      </c>
      <c r="EL259" s="432">
        <f t="shared" si="472"/>
        <v>0</v>
      </c>
      <c r="EM259" s="463">
        <f t="shared" si="473"/>
        <v>0</v>
      </c>
      <c r="EN259" s="462">
        <f t="shared" si="474"/>
        <v>0</v>
      </c>
      <c r="EO259" s="432">
        <f t="shared" si="475"/>
        <v>0</v>
      </c>
      <c r="EP259" s="432">
        <f t="shared" si="476"/>
        <v>0</v>
      </c>
      <c r="EQ259" s="432">
        <f t="shared" si="477"/>
        <v>0</v>
      </c>
      <c r="ER259" s="463">
        <f t="shared" si="478"/>
        <v>0</v>
      </c>
      <c r="ES259" s="462">
        <f>'PTRM input'!S353</f>
        <v>0</v>
      </c>
      <c r="ET259" s="432">
        <f t="shared" si="479"/>
        <v>0</v>
      </c>
      <c r="EU259" s="432">
        <f t="shared" si="480"/>
        <v>0</v>
      </c>
      <c r="EV259" s="432">
        <f t="shared" si="481"/>
        <v>0</v>
      </c>
      <c r="EW259" s="432">
        <f t="shared" si="482"/>
        <v>0</v>
      </c>
      <c r="EX259" s="463">
        <f t="shared" si="483"/>
        <v>0</v>
      </c>
      <c r="EY259" s="462">
        <f t="shared" si="484"/>
        <v>0</v>
      </c>
      <c r="EZ259" s="432">
        <f t="shared" si="485"/>
        <v>0</v>
      </c>
      <c r="FA259" s="432">
        <f t="shared" si="486"/>
        <v>0</v>
      </c>
      <c r="FB259" s="432">
        <f t="shared" si="487"/>
        <v>0</v>
      </c>
      <c r="FC259" s="463">
        <f t="shared" si="488"/>
        <v>0</v>
      </c>
      <c r="FD259" s="462">
        <f>'PTRM input'!T353</f>
        <v>0</v>
      </c>
      <c r="FE259" s="432">
        <f t="shared" si="489"/>
        <v>0</v>
      </c>
      <c r="FF259" s="432">
        <f t="shared" si="490"/>
        <v>0</v>
      </c>
      <c r="FG259" s="432">
        <f t="shared" si="491"/>
        <v>0</v>
      </c>
      <c r="FH259" s="432">
        <f t="shared" si="492"/>
        <v>0</v>
      </c>
      <c r="FI259" s="463">
        <f t="shared" si="493"/>
        <v>0</v>
      </c>
      <c r="FJ259" s="462">
        <f t="shared" si="494"/>
        <v>0</v>
      </c>
      <c r="FK259" s="432">
        <f t="shared" si="495"/>
        <v>0</v>
      </c>
      <c r="FL259" s="432">
        <f t="shared" si="496"/>
        <v>0</v>
      </c>
      <c r="FM259" s="432">
        <f t="shared" si="497"/>
        <v>0</v>
      </c>
      <c r="FN259" s="463">
        <f t="shared" si="498"/>
        <v>0</v>
      </c>
      <c r="FO259" s="462">
        <f>'PTRM input'!U353</f>
        <v>0</v>
      </c>
      <c r="FP259" s="432">
        <f t="shared" si="499"/>
        <v>0</v>
      </c>
      <c r="FQ259" s="432">
        <f t="shared" si="500"/>
        <v>0</v>
      </c>
      <c r="FR259" s="432">
        <f t="shared" si="501"/>
        <v>0</v>
      </c>
      <c r="FS259" s="432">
        <f t="shared" si="502"/>
        <v>0</v>
      </c>
      <c r="FT259" s="463">
        <f t="shared" si="503"/>
        <v>0</v>
      </c>
      <c r="FU259" s="462">
        <f t="shared" si="504"/>
        <v>0</v>
      </c>
      <c r="FV259" s="432">
        <f t="shared" si="505"/>
        <v>0</v>
      </c>
      <c r="FW259" s="432">
        <f t="shared" si="506"/>
        <v>0</v>
      </c>
      <c r="FX259" s="432">
        <f t="shared" si="507"/>
        <v>0</v>
      </c>
      <c r="FY259" s="463">
        <f t="shared" si="508"/>
        <v>0</v>
      </c>
      <c r="FZ259" s="462">
        <f>'PTRM input'!V353</f>
        <v>0</v>
      </c>
      <c r="GA259" s="432">
        <f t="shared" si="509"/>
        <v>0</v>
      </c>
      <c r="GB259" s="432">
        <f t="shared" si="510"/>
        <v>0</v>
      </c>
      <c r="GC259" s="432">
        <f t="shared" si="511"/>
        <v>0</v>
      </c>
      <c r="GD259" s="432">
        <f t="shared" si="512"/>
        <v>0</v>
      </c>
      <c r="GE259" s="463">
        <f t="shared" si="513"/>
        <v>0</v>
      </c>
      <c r="GF259" s="462">
        <f t="shared" si="514"/>
        <v>0</v>
      </c>
      <c r="GG259" s="432">
        <f t="shared" si="515"/>
        <v>0</v>
      </c>
      <c r="GH259" s="432">
        <f t="shared" si="516"/>
        <v>0</v>
      </c>
      <c r="GI259" s="432">
        <f t="shared" si="517"/>
        <v>0</v>
      </c>
      <c r="GJ259" s="463">
        <f t="shared" si="518"/>
        <v>0</v>
      </c>
    </row>
    <row r="260" spans="1:192" s="4" customFormat="1" outlineLevel="1">
      <c r="A260" s="764"/>
      <c r="B260" s="764"/>
      <c r="C260" s="764"/>
      <c r="D260" s="764"/>
      <c r="E260" s="748" t="str">
        <f t="shared" si="519"/>
        <v>New Tariff 10</v>
      </c>
      <c r="F260" s="462">
        <f>'PTRM input'!F354</f>
        <v>0</v>
      </c>
      <c r="G260" s="432">
        <f t="shared" si="520"/>
        <v>0</v>
      </c>
      <c r="H260" s="432">
        <f t="shared" si="350"/>
        <v>0</v>
      </c>
      <c r="I260" s="432">
        <f t="shared" si="351"/>
        <v>0</v>
      </c>
      <c r="J260" s="432">
        <f t="shared" si="352"/>
        <v>0</v>
      </c>
      <c r="K260" s="463">
        <f t="shared" si="353"/>
        <v>0</v>
      </c>
      <c r="L260" s="462">
        <f t="shared" si="354"/>
        <v>0</v>
      </c>
      <c r="M260" s="432">
        <f t="shared" si="355"/>
        <v>0</v>
      </c>
      <c r="N260" s="432">
        <f t="shared" si="356"/>
        <v>0</v>
      </c>
      <c r="O260" s="432">
        <f t="shared" si="357"/>
        <v>0</v>
      </c>
      <c r="P260" s="463">
        <f t="shared" si="358"/>
        <v>0</v>
      </c>
      <c r="Q260" s="462">
        <f>'PTRM input'!G354</f>
        <v>0</v>
      </c>
      <c r="R260" s="432">
        <f t="shared" si="359"/>
        <v>0</v>
      </c>
      <c r="S260" s="432">
        <f t="shared" si="360"/>
        <v>0</v>
      </c>
      <c r="T260" s="432">
        <f t="shared" si="361"/>
        <v>0</v>
      </c>
      <c r="U260" s="432">
        <f t="shared" si="362"/>
        <v>0</v>
      </c>
      <c r="V260" s="463">
        <f t="shared" si="363"/>
        <v>0</v>
      </c>
      <c r="W260" s="462">
        <f t="shared" si="364"/>
        <v>0</v>
      </c>
      <c r="X260" s="432">
        <f t="shared" si="365"/>
        <v>0</v>
      </c>
      <c r="Y260" s="432">
        <f t="shared" si="366"/>
        <v>0</v>
      </c>
      <c r="Z260" s="432">
        <f t="shared" si="367"/>
        <v>0</v>
      </c>
      <c r="AA260" s="463">
        <f t="shared" si="368"/>
        <v>0</v>
      </c>
      <c r="AB260" s="462">
        <f>'PTRM input'!H354</f>
        <v>0</v>
      </c>
      <c r="AC260" s="432">
        <f t="shared" si="369"/>
        <v>0</v>
      </c>
      <c r="AD260" s="432">
        <f t="shared" si="370"/>
        <v>0</v>
      </c>
      <c r="AE260" s="432">
        <f t="shared" si="371"/>
        <v>0</v>
      </c>
      <c r="AF260" s="432">
        <f t="shared" si="372"/>
        <v>0</v>
      </c>
      <c r="AG260" s="463">
        <f t="shared" si="373"/>
        <v>0</v>
      </c>
      <c r="AH260" s="462">
        <f t="shared" si="374"/>
        <v>0</v>
      </c>
      <c r="AI260" s="432">
        <f t="shared" si="375"/>
        <v>0</v>
      </c>
      <c r="AJ260" s="432">
        <f t="shared" si="376"/>
        <v>0</v>
      </c>
      <c r="AK260" s="432">
        <f t="shared" si="377"/>
        <v>0</v>
      </c>
      <c r="AL260" s="463">
        <f t="shared" si="378"/>
        <v>0</v>
      </c>
      <c r="AM260" s="462">
        <f>'PTRM input'!I354</f>
        <v>0</v>
      </c>
      <c r="AN260" s="432">
        <f t="shared" si="379"/>
        <v>0</v>
      </c>
      <c r="AO260" s="432">
        <f t="shared" si="380"/>
        <v>0</v>
      </c>
      <c r="AP260" s="432">
        <f t="shared" si="381"/>
        <v>0</v>
      </c>
      <c r="AQ260" s="432">
        <f t="shared" si="382"/>
        <v>0</v>
      </c>
      <c r="AR260" s="463">
        <f t="shared" si="383"/>
        <v>0</v>
      </c>
      <c r="AS260" s="462">
        <f t="shared" si="384"/>
        <v>0</v>
      </c>
      <c r="AT260" s="432">
        <f t="shared" si="385"/>
        <v>0</v>
      </c>
      <c r="AU260" s="432">
        <f t="shared" si="386"/>
        <v>0</v>
      </c>
      <c r="AV260" s="432">
        <f t="shared" si="387"/>
        <v>0</v>
      </c>
      <c r="AW260" s="463">
        <f t="shared" si="388"/>
        <v>0</v>
      </c>
      <c r="AX260" s="462">
        <f>'PTRM input'!J354</f>
        <v>0</v>
      </c>
      <c r="AY260" s="432">
        <f t="shared" si="389"/>
        <v>0</v>
      </c>
      <c r="AZ260" s="432">
        <f t="shared" si="390"/>
        <v>0</v>
      </c>
      <c r="BA260" s="432">
        <f t="shared" si="391"/>
        <v>0</v>
      </c>
      <c r="BB260" s="432">
        <f t="shared" si="392"/>
        <v>0</v>
      </c>
      <c r="BC260" s="463">
        <f t="shared" si="393"/>
        <v>0</v>
      </c>
      <c r="BD260" s="462">
        <f t="shared" si="394"/>
        <v>0</v>
      </c>
      <c r="BE260" s="432">
        <f t="shared" si="395"/>
        <v>0</v>
      </c>
      <c r="BF260" s="432">
        <f t="shared" si="396"/>
        <v>0</v>
      </c>
      <c r="BG260" s="432">
        <f t="shared" si="397"/>
        <v>0</v>
      </c>
      <c r="BH260" s="463">
        <f t="shared" si="398"/>
        <v>0</v>
      </c>
      <c r="BI260" s="462">
        <f>'PTRM input'!K354</f>
        <v>0</v>
      </c>
      <c r="BJ260" s="432">
        <f t="shared" si="399"/>
        <v>0</v>
      </c>
      <c r="BK260" s="432">
        <f t="shared" si="400"/>
        <v>0</v>
      </c>
      <c r="BL260" s="432">
        <f t="shared" si="401"/>
        <v>0</v>
      </c>
      <c r="BM260" s="432">
        <f t="shared" si="402"/>
        <v>0</v>
      </c>
      <c r="BN260" s="463">
        <f t="shared" si="403"/>
        <v>0</v>
      </c>
      <c r="BO260" s="462">
        <f t="shared" si="404"/>
        <v>0</v>
      </c>
      <c r="BP260" s="432">
        <f t="shared" si="405"/>
        <v>0</v>
      </c>
      <c r="BQ260" s="432">
        <f t="shared" si="406"/>
        <v>0</v>
      </c>
      <c r="BR260" s="432">
        <f t="shared" si="407"/>
        <v>0</v>
      </c>
      <c r="BS260" s="463">
        <f t="shared" si="408"/>
        <v>0</v>
      </c>
      <c r="BT260" s="462">
        <f>'PTRM input'!L354</f>
        <v>0</v>
      </c>
      <c r="BU260" s="432">
        <f t="shared" si="409"/>
        <v>0</v>
      </c>
      <c r="BV260" s="432">
        <f t="shared" si="410"/>
        <v>0</v>
      </c>
      <c r="BW260" s="432">
        <f t="shared" si="411"/>
        <v>0</v>
      </c>
      <c r="BX260" s="432">
        <f t="shared" si="412"/>
        <v>0</v>
      </c>
      <c r="BY260" s="463">
        <f t="shared" si="413"/>
        <v>0</v>
      </c>
      <c r="BZ260" s="462">
        <f t="shared" si="414"/>
        <v>0</v>
      </c>
      <c r="CA260" s="432">
        <f t="shared" si="415"/>
        <v>0</v>
      </c>
      <c r="CB260" s="432">
        <f t="shared" si="416"/>
        <v>0</v>
      </c>
      <c r="CC260" s="432">
        <f t="shared" si="417"/>
        <v>0</v>
      </c>
      <c r="CD260" s="463">
        <f t="shared" si="418"/>
        <v>0</v>
      </c>
      <c r="CE260" s="462">
        <f>'PTRM input'!M354</f>
        <v>0</v>
      </c>
      <c r="CF260" s="432">
        <f t="shared" si="419"/>
        <v>0</v>
      </c>
      <c r="CG260" s="432">
        <f t="shared" si="420"/>
        <v>0</v>
      </c>
      <c r="CH260" s="432">
        <f t="shared" si="421"/>
        <v>0</v>
      </c>
      <c r="CI260" s="432">
        <f t="shared" si="422"/>
        <v>0</v>
      </c>
      <c r="CJ260" s="463">
        <f t="shared" si="423"/>
        <v>0</v>
      </c>
      <c r="CK260" s="462">
        <f t="shared" si="424"/>
        <v>0</v>
      </c>
      <c r="CL260" s="432">
        <f t="shared" si="425"/>
        <v>0</v>
      </c>
      <c r="CM260" s="432">
        <f t="shared" si="426"/>
        <v>0</v>
      </c>
      <c r="CN260" s="432">
        <f t="shared" si="427"/>
        <v>0</v>
      </c>
      <c r="CO260" s="463">
        <f t="shared" si="428"/>
        <v>0</v>
      </c>
      <c r="CP260" s="462">
        <f>'PTRM input'!N354</f>
        <v>0</v>
      </c>
      <c r="CQ260" s="432">
        <f t="shared" si="429"/>
        <v>0</v>
      </c>
      <c r="CR260" s="432">
        <f t="shared" si="430"/>
        <v>0</v>
      </c>
      <c r="CS260" s="432">
        <f t="shared" si="431"/>
        <v>0</v>
      </c>
      <c r="CT260" s="432">
        <f t="shared" si="432"/>
        <v>0</v>
      </c>
      <c r="CU260" s="463">
        <f t="shared" si="433"/>
        <v>0</v>
      </c>
      <c r="CV260" s="462">
        <f t="shared" si="434"/>
        <v>0</v>
      </c>
      <c r="CW260" s="432">
        <f t="shared" si="435"/>
        <v>0</v>
      </c>
      <c r="CX260" s="432">
        <f t="shared" si="436"/>
        <v>0</v>
      </c>
      <c r="CY260" s="432">
        <f t="shared" si="437"/>
        <v>0</v>
      </c>
      <c r="CZ260" s="463">
        <f t="shared" si="438"/>
        <v>0</v>
      </c>
      <c r="DA260" s="462">
        <f>'PTRM input'!O354</f>
        <v>0</v>
      </c>
      <c r="DB260" s="432">
        <f t="shared" si="439"/>
        <v>0</v>
      </c>
      <c r="DC260" s="432">
        <f t="shared" si="440"/>
        <v>0</v>
      </c>
      <c r="DD260" s="432">
        <f t="shared" si="441"/>
        <v>0</v>
      </c>
      <c r="DE260" s="432">
        <f t="shared" si="442"/>
        <v>0</v>
      </c>
      <c r="DF260" s="463">
        <f t="shared" si="443"/>
        <v>0</v>
      </c>
      <c r="DG260" s="462">
        <f t="shared" si="444"/>
        <v>0</v>
      </c>
      <c r="DH260" s="432">
        <f t="shared" si="445"/>
        <v>0</v>
      </c>
      <c r="DI260" s="432">
        <f t="shared" si="446"/>
        <v>0</v>
      </c>
      <c r="DJ260" s="432">
        <f t="shared" si="447"/>
        <v>0</v>
      </c>
      <c r="DK260" s="463">
        <f t="shared" si="448"/>
        <v>0</v>
      </c>
      <c r="DL260" s="462">
        <f>'PTRM input'!P354</f>
        <v>0</v>
      </c>
      <c r="DM260" s="432">
        <f t="shared" si="449"/>
        <v>0</v>
      </c>
      <c r="DN260" s="432">
        <f t="shared" si="450"/>
        <v>0</v>
      </c>
      <c r="DO260" s="432">
        <f t="shared" si="451"/>
        <v>0</v>
      </c>
      <c r="DP260" s="432">
        <f t="shared" si="452"/>
        <v>0</v>
      </c>
      <c r="DQ260" s="463">
        <f t="shared" si="453"/>
        <v>0</v>
      </c>
      <c r="DR260" s="462">
        <f t="shared" si="454"/>
        <v>0</v>
      </c>
      <c r="DS260" s="432">
        <f t="shared" si="455"/>
        <v>0</v>
      </c>
      <c r="DT260" s="432">
        <f t="shared" si="456"/>
        <v>0</v>
      </c>
      <c r="DU260" s="432">
        <f t="shared" si="457"/>
        <v>0</v>
      </c>
      <c r="DV260" s="463">
        <f t="shared" si="458"/>
        <v>0</v>
      </c>
      <c r="DW260" s="462">
        <f>'PTRM input'!Q354</f>
        <v>0</v>
      </c>
      <c r="DX260" s="432">
        <f t="shared" si="459"/>
        <v>0</v>
      </c>
      <c r="DY260" s="432">
        <f t="shared" si="460"/>
        <v>0</v>
      </c>
      <c r="DZ260" s="432">
        <f t="shared" si="461"/>
        <v>0</v>
      </c>
      <c r="EA260" s="432">
        <f t="shared" si="462"/>
        <v>0</v>
      </c>
      <c r="EB260" s="463">
        <f t="shared" si="463"/>
        <v>0</v>
      </c>
      <c r="EC260" s="462">
        <f t="shared" si="464"/>
        <v>0</v>
      </c>
      <c r="ED260" s="432">
        <f t="shared" si="465"/>
        <v>0</v>
      </c>
      <c r="EE260" s="432">
        <f t="shared" si="466"/>
        <v>0</v>
      </c>
      <c r="EF260" s="432">
        <f t="shared" si="467"/>
        <v>0</v>
      </c>
      <c r="EG260" s="463">
        <f t="shared" si="468"/>
        <v>0</v>
      </c>
      <c r="EH260" s="462">
        <f>'PTRM input'!R354</f>
        <v>0</v>
      </c>
      <c r="EI260" s="432">
        <f t="shared" si="469"/>
        <v>0</v>
      </c>
      <c r="EJ260" s="432">
        <f t="shared" si="470"/>
        <v>0</v>
      </c>
      <c r="EK260" s="432">
        <f t="shared" si="471"/>
        <v>0</v>
      </c>
      <c r="EL260" s="432">
        <f t="shared" si="472"/>
        <v>0</v>
      </c>
      <c r="EM260" s="463">
        <f t="shared" si="473"/>
        <v>0</v>
      </c>
      <c r="EN260" s="462">
        <f t="shared" si="474"/>
        <v>0</v>
      </c>
      <c r="EO260" s="432">
        <f t="shared" si="475"/>
        <v>0</v>
      </c>
      <c r="EP260" s="432">
        <f t="shared" si="476"/>
        <v>0</v>
      </c>
      <c r="EQ260" s="432">
        <f t="shared" si="477"/>
        <v>0</v>
      </c>
      <c r="ER260" s="463">
        <f t="shared" si="478"/>
        <v>0</v>
      </c>
      <c r="ES260" s="462">
        <f>'PTRM input'!S354</f>
        <v>0</v>
      </c>
      <c r="ET260" s="432">
        <f t="shared" si="479"/>
        <v>0</v>
      </c>
      <c r="EU260" s="432">
        <f t="shared" si="480"/>
        <v>0</v>
      </c>
      <c r="EV260" s="432">
        <f t="shared" si="481"/>
        <v>0</v>
      </c>
      <c r="EW260" s="432">
        <f t="shared" si="482"/>
        <v>0</v>
      </c>
      <c r="EX260" s="463">
        <f t="shared" si="483"/>
        <v>0</v>
      </c>
      <c r="EY260" s="462">
        <f t="shared" si="484"/>
        <v>0</v>
      </c>
      <c r="EZ260" s="432">
        <f t="shared" si="485"/>
        <v>0</v>
      </c>
      <c r="FA260" s="432">
        <f t="shared" si="486"/>
        <v>0</v>
      </c>
      <c r="FB260" s="432">
        <f t="shared" si="487"/>
        <v>0</v>
      </c>
      <c r="FC260" s="463">
        <f t="shared" si="488"/>
        <v>0</v>
      </c>
      <c r="FD260" s="462">
        <f>'PTRM input'!T354</f>
        <v>0</v>
      </c>
      <c r="FE260" s="432">
        <f t="shared" si="489"/>
        <v>0</v>
      </c>
      <c r="FF260" s="432">
        <f t="shared" si="490"/>
        <v>0</v>
      </c>
      <c r="FG260" s="432">
        <f t="shared" si="491"/>
        <v>0</v>
      </c>
      <c r="FH260" s="432">
        <f t="shared" si="492"/>
        <v>0</v>
      </c>
      <c r="FI260" s="463">
        <f t="shared" si="493"/>
        <v>0</v>
      </c>
      <c r="FJ260" s="462">
        <f t="shared" si="494"/>
        <v>0</v>
      </c>
      <c r="FK260" s="432">
        <f t="shared" si="495"/>
        <v>0</v>
      </c>
      <c r="FL260" s="432">
        <f t="shared" si="496"/>
        <v>0</v>
      </c>
      <c r="FM260" s="432">
        <f t="shared" si="497"/>
        <v>0</v>
      </c>
      <c r="FN260" s="463">
        <f t="shared" si="498"/>
        <v>0</v>
      </c>
      <c r="FO260" s="462">
        <f>'PTRM input'!U354</f>
        <v>0</v>
      </c>
      <c r="FP260" s="432">
        <f t="shared" si="499"/>
        <v>0</v>
      </c>
      <c r="FQ260" s="432">
        <f t="shared" si="500"/>
        <v>0</v>
      </c>
      <c r="FR260" s="432">
        <f t="shared" si="501"/>
        <v>0</v>
      </c>
      <c r="FS260" s="432">
        <f t="shared" si="502"/>
        <v>0</v>
      </c>
      <c r="FT260" s="463">
        <f t="shared" si="503"/>
        <v>0</v>
      </c>
      <c r="FU260" s="462">
        <f t="shared" si="504"/>
        <v>0</v>
      </c>
      <c r="FV260" s="432">
        <f t="shared" si="505"/>
        <v>0</v>
      </c>
      <c r="FW260" s="432">
        <f t="shared" si="506"/>
        <v>0</v>
      </c>
      <c r="FX260" s="432">
        <f t="shared" si="507"/>
        <v>0</v>
      </c>
      <c r="FY260" s="463">
        <f t="shared" si="508"/>
        <v>0</v>
      </c>
      <c r="FZ260" s="462">
        <f>'PTRM input'!V354</f>
        <v>0</v>
      </c>
      <c r="GA260" s="432">
        <f t="shared" si="509"/>
        <v>0</v>
      </c>
      <c r="GB260" s="432">
        <f t="shared" si="510"/>
        <v>0</v>
      </c>
      <c r="GC260" s="432">
        <f t="shared" si="511"/>
        <v>0</v>
      </c>
      <c r="GD260" s="432">
        <f t="shared" si="512"/>
        <v>0</v>
      </c>
      <c r="GE260" s="463">
        <f t="shared" si="513"/>
        <v>0</v>
      </c>
      <c r="GF260" s="462">
        <f t="shared" si="514"/>
        <v>0</v>
      </c>
      <c r="GG260" s="432">
        <f t="shared" si="515"/>
        <v>0</v>
      </c>
      <c r="GH260" s="432">
        <f t="shared" si="516"/>
        <v>0</v>
      </c>
      <c r="GI260" s="432">
        <f t="shared" si="517"/>
        <v>0</v>
      </c>
      <c r="GJ260" s="463">
        <f t="shared" si="518"/>
        <v>0</v>
      </c>
    </row>
    <row r="261" spans="1:192" s="4" customFormat="1" outlineLevel="1">
      <c r="A261" s="764"/>
      <c r="B261" s="764"/>
      <c r="C261" s="764"/>
      <c r="D261" s="764"/>
      <c r="E261" s="748" t="str">
        <f t="shared" si="519"/>
        <v>New Tariff 11</v>
      </c>
      <c r="F261" s="462">
        <f>'PTRM input'!F355</f>
        <v>0</v>
      </c>
      <c r="G261" s="432">
        <f t="shared" si="520"/>
        <v>0</v>
      </c>
      <c r="H261" s="432">
        <f t="shared" si="350"/>
        <v>0</v>
      </c>
      <c r="I261" s="432">
        <f t="shared" si="351"/>
        <v>0</v>
      </c>
      <c r="J261" s="432">
        <f t="shared" si="352"/>
        <v>0</v>
      </c>
      <c r="K261" s="463">
        <f t="shared" si="353"/>
        <v>0</v>
      </c>
      <c r="L261" s="462">
        <f t="shared" si="354"/>
        <v>0</v>
      </c>
      <c r="M261" s="432">
        <f t="shared" si="355"/>
        <v>0</v>
      </c>
      <c r="N261" s="432">
        <f t="shared" si="356"/>
        <v>0</v>
      </c>
      <c r="O261" s="432">
        <f t="shared" si="357"/>
        <v>0</v>
      </c>
      <c r="P261" s="463">
        <f t="shared" si="358"/>
        <v>0</v>
      </c>
      <c r="Q261" s="462">
        <f>'PTRM input'!G355</f>
        <v>0</v>
      </c>
      <c r="R261" s="432">
        <f t="shared" si="359"/>
        <v>0</v>
      </c>
      <c r="S261" s="432">
        <f t="shared" si="360"/>
        <v>0</v>
      </c>
      <c r="T261" s="432">
        <f t="shared" si="361"/>
        <v>0</v>
      </c>
      <c r="U261" s="432">
        <f t="shared" si="362"/>
        <v>0</v>
      </c>
      <c r="V261" s="463">
        <f t="shared" si="363"/>
        <v>0</v>
      </c>
      <c r="W261" s="462">
        <f t="shared" si="364"/>
        <v>0</v>
      </c>
      <c r="X261" s="432">
        <f t="shared" si="365"/>
        <v>0</v>
      </c>
      <c r="Y261" s="432">
        <f t="shared" si="366"/>
        <v>0</v>
      </c>
      <c r="Z261" s="432">
        <f t="shared" si="367"/>
        <v>0</v>
      </c>
      <c r="AA261" s="463">
        <f t="shared" si="368"/>
        <v>0</v>
      </c>
      <c r="AB261" s="462">
        <f>'PTRM input'!H355</f>
        <v>0</v>
      </c>
      <c r="AC261" s="432">
        <f t="shared" si="369"/>
        <v>0</v>
      </c>
      <c r="AD261" s="432">
        <f t="shared" si="370"/>
        <v>0</v>
      </c>
      <c r="AE261" s="432">
        <f t="shared" si="371"/>
        <v>0</v>
      </c>
      <c r="AF261" s="432">
        <f t="shared" si="372"/>
        <v>0</v>
      </c>
      <c r="AG261" s="463">
        <f t="shared" si="373"/>
        <v>0</v>
      </c>
      <c r="AH261" s="462">
        <f t="shared" si="374"/>
        <v>0</v>
      </c>
      <c r="AI261" s="432">
        <f t="shared" si="375"/>
        <v>0</v>
      </c>
      <c r="AJ261" s="432">
        <f t="shared" si="376"/>
        <v>0</v>
      </c>
      <c r="AK261" s="432">
        <f t="shared" si="377"/>
        <v>0</v>
      </c>
      <c r="AL261" s="463">
        <f t="shared" si="378"/>
        <v>0</v>
      </c>
      <c r="AM261" s="462">
        <f>'PTRM input'!I355</f>
        <v>0</v>
      </c>
      <c r="AN261" s="432">
        <f t="shared" si="379"/>
        <v>0</v>
      </c>
      <c r="AO261" s="432">
        <f t="shared" si="380"/>
        <v>0</v>
      </c>
      <c r="AP261" s="432">
        <f t="shared" si="381"/>
        <v>0</v>
      </c>
      <c r="AQ261" s="432">
        <f t="shared" si="382"/>
        <v>0</v>
      </c>
      <c r="AR261" s="463">
        <f t="shared" si="383"/>
        <v>0</v>
      </c>
      <c r="AS261" s="462">
        <f t="shared" si="384"/>
        <v>0</v>
      </c>
      <c r="AT261" s="432">
        <f t="shared" si="385"/>
        <v>0</v>
      </c>
      <c r="AU261" s="432">
        <f t="shared" si="386"/>
        <v>0</v>
      </c>
      <c r="AV261" s="432">
        <f t="shared" si="387"/>
        <v>0</v>
      </c>
      <c r="AW261" s="463">
        <f t="shared" si="388"/>
        <v>0</v>
      </c>
      <c r="AX261" s="462">
        <f>'PTRM input'!J355</f>
        <v>0</v>
      </c>
      <c r="AY261" s="432">
        <f t="shared" si="389"/>
        <v>0</v>
      </c>
      <c r="AZ261" s="432">
        <f t="shared" si="390"/>
        <v>0</v>
      </c>
      <c r="BA261" s="432">
        <f t="shared" si="391"/>
        <v>0</v>
      </c>
      <c r="BB261" s="432">
        <f t="shared" si="392"/>
        <v>0</v>
      </c>
      <c r="BC261" s="463">
        <f t="shared" si="393"/>
        <v>0</v>
      </c>
      <c r="BD261" s="462">
        <f t="shared" si="394"/>
        <v>0</v>
      </c>
      <c r="BE261" s="432">
        <f t="shared" si="395"/>
        <v>0</v>
      </c>
      <c r="BF261" s="432">
        <f t="shared" si="396"/>
        <v>0</v>
      </c>
      <c r="BG261" s="432">
        <f t="shared" si="397"/>
        <v>0</v>
      </c>
      <c r="BH261" s="463">
        <f t="shared" si="398"/>
        <v>0</v>
      </c>
      <c r="BI261" s="462">
        <f>'PTRM input'!K355</f>
        <v>0</v>
      </c>
      <c r="BJ261" s="432">
        <f t="shared" si="399"/>
        <v>0</v>
      </c>
      <c r="BK261" s="432">
        <f t="shared" si="400"/>
        <v>0</v>
      </c>
      <c r="BL261" s="432">
        <f t="shared" si="401"/>
        <v>0</v>
      </c>
      <c r="BM261" s="432">
        <f t="shared" si="402"/>
        <v>0</v>
      </c>
      <c r="BN261" s="463">
        <f t="shared" si="403"/>
        <v>0</v>
      </c>
      <c r="BO261" s="462">
        <f t="shared" si="404"/>
        <v>0</v>
      </c>
      <c r="BP261" s="432">
        <f t="shared" si="405"/>
        <v>0</v>
      </c>
      <c r="BQ261" s="432">
        <f t="shared" si="406"/>
        <v>0</v>
      </c>
      <c r="BR261" s="432">
        <f t="shared" si="407"/>
        <v>0</v>
      </c>
      <c r="BS261" s="463">
        <f t="shared" si="408"/>
        <v>0</v>
      </c>
      <c r="BT261" s="462">
        <f>'PTRM input'!L355</f>
        <v>0</v>
      </c>
      <c r="BU261" s="432">
        <f t="shared" si="409"/>
        <v>0</v>
      </c>
      <c r="BV261" s="432">
        <f t="shared" si="410"/>
        <v>0</v>
      </c>
      <c r="BW261" s="432">
        <f t="shared" si="411"/>
        <v>0</v>
      </c>
      <c r="BX261" s="432">
        <f t="shared" si="412"/>
        <v>0</v>
      </c>
      <c r="BY261" s="463">
        <f t="shared" si="413"/>
        <v>0</v>
      </c>
      <c r="BZ261" s="462">
        <f t="shared" si="414"/>
        <v>0</v>
      </c>
      <c r="CA261" s="432">
        <f t="shared" si="415"/>
        <v>0</v>
      </c>
      <c r="CB261" s="432">
        <f t="shared" si="416"/>
        <v>0</v>
      </c>
      <c r="CC261" s="432">
        <f t="shared" si="417"/>
        <v>0</v>
      </c>
      <c r="CD261" s="463">
        <f t="shared" si="418"/>
        <v>0</v>
      </c>
      <c r="CE261" s="462">
        <f>'PTRM input'!M355</f>
        <v>0</v>
      </c>
      <c r="CF261" s="432">
        <f t="shared" si="419"/>
        <v>0</v>
      </c>
      <c r="CG261" s="432">
        <f t="shared" si="420"/>
        <v>0</v>
      </c>
      <c r="CH261" s="432">
        <f t="shared" si="421"/>
        <v>0</v>
      </c>
      <c r="CI261" s="432">
        <f t="shared" si="422"/>
        <v>0</v>
      </c>
      <c r="CJ261" s="463">
        <f t="shared" si="423"/>
        <v>0</v>
      </c>
      <c r="CK261" s="462">
        <f t="shared" si="424"/>
        <v>0</v>
      </c>
      <c r="CL261" s="432">
        <f t="shared" si="425"/>
        <v>0</v>
      </c>
      <c r="CM261" s="432">
        <f t="shared" si="426"/>
        <v>0</v>
      </c>
      <c r="CN261" s="432">
        <f t="shared" si="427"/>
        <v>0</v>
      </c>
      <c r="CO261" s="463">
        <f t="shared" si="428"/>
        <v>0</v>
      </c>
      <c r="CP261" s="462">
        <f>'PTRM input'!N355</f>
        <v>0</v>
      </c>
      <c r="CQ261" s="432">
        <f t="shared" si="429"/>
        <v>0</v>
      </c>
      <c r="CR261" s="432">
        <f t="shared" si="430"/>
        <v>0</v>
      </c>
      <c r="CS261" s="432">
        <f t="shared" si="431"/>
        <v>0</v>
      </c>
      <c r="CT261" s="432">
        <f t="shared" si="432"/>
        <v>0</v>
      </c>
      <c r="CU261" s="463">
        <f t="shared" si="433"/>
        <v>0</v>
      </c>
      <c r="CV261" s="462">
        <f t="shared" si="434"/>
        <v>0</v>
      </c>
      <c r="CW261" s="432">
        <f t="shared" si="435"/>
        <v>0</v>
      </c>
      <c r="CX261" s="432">
        <f t="shared" si="436"/>
        <v>0</v>
      </c>
      <c r="CY261" s="432">
        <f t="shared" si="437"/>
        <v>0</v>
      </c>
      <c r="CZ261" s="463">
        <f t="shared" si="438"/>
        <v>0</v>
      </c>
      <c r="DA261" s="462">
        <f>'PTRM input'!O355</f>
        <v>0</v>
      </c>
      <c r="DB261" s="432">
        <f t="shared" si="439"/>
        <v>0</v>
      </c>
      <c r="DC261" s="432">
        <f t="shared" si="440"/>
        <v>0</v>
      </c>
      <c r="DD261" s="432">
        <f t="shared" si="441"/>
        <v>0</v>
      </c>
      <c r="DE261" s="432">
        <f t="shared" si="442"/>
        <v>0</v>
      </c>
      <c r="DF261" s="463">
        <f t="shared" si="443"/>
        <v>0</v>
      </c>
      <c r="DG261" s="462">
        <f t="shared" si="444"/>
        <v>0</v>
      </c>
      <c r="DH261" s="432">
        <f t="shared" si="445"/>
        <v>0</v>
      </c>
      <c r="DI261" s="432">
        <f t="shared" si="446"/>
        <v>0</v>
      </c>
      <c r="DJ261" s="432">
        <f t="shared" si="447"/>
        <v>0</v>
      </c>
      <c r="DK261" s="463">
        <f t="shared" si="448"/>
        <v>0</v>
      </c>
      <c r="DL261" s="462">
        <f>'PTRM input'!P355</f>
        <v>0</v>
      </c>
      <c r="DM261" s="432">
        <f t="shared" si="449"/>
        <v>0</v>
      </c>
      <c r="DN261" s="432">
        <f t="shared" si="450"/>
        <v>0</v>
      </c>
      <c r="DO261" s="432">
        <f t="shared" si="451"/>
        <v>0</v>
      </c>
      <c r="DP261" s="432">
        <f t="shared" si="452"/>
        <v>0</v>
      </c>
      <c r="DQ261" s="463">
        <f t="shared" si="453"/>
        <v>0</v>
      </c>
      <c r="DR261" s="462">
        <f t="shared" si="454"/>
        <v>0</v>
      </c>
      <c r="DS261" s="432">
        <f t="shared" si="455"/>
        <v>0</v>
      </c>
      <c r="DT261" s="432">
        <f t="shared" si="456"/>
        <v>0</v>
      </c>
      <c r="DU261" s="432">
        <f t="shared" si="457"/>
        <v>0</v>
      </c>
      <c r="DV261" s="463">
        <f t="shared" si="458"/>
        <v>0</v>
      </c>
      <c r="DW261" s="462">
        <f>'PTRM input'!Q355</f>
        <v>0</v>
      </c>
      <c r="DX261" s="432">
        <f t="shared" si="459"/>
        <v>0</v>
      </c>
      <c r="DY261" s="432">
        <f t="shared" si="460"/>
        <v>0</v>
      </c>
      <c r="DZ261" s="432">
        <f t="shared" si="461"/>
        <v>0</v>
      </c>
      <c r="EA261" s="432">
        <f t="shared" si="462"/>
        <v>0</v>
      </c>
      <c r="EB261" s="463">
        <f t="shared" si="463"/>
        <v>0</v>
      </c>
      <c r="EC261" s="462">
        <f t="shared" si="464"/>
        <v>0</v>
      </c>
      <c r="ED261" s="432">
        <f t="shared" si="465"/>
        <v>0</v>
      </c>
      <c r="EE261" s="432">
        <f t="shared" si="466"/>
        <v>0</v>
      </c>
      <c r="EF261" s="432">
        <f t="shared" si="467"/>
        <v>0</v>
      </c>
      <c r="EG261" s="463">
        <f t="shared" si="468"/>
        <v>0</v>
      </c>
      <c r="EH261" s="462">
        <f>'PTRM input'!R355</f>
        <v>0</v>
      </c>
      <c r="EI261" s="432">
        <f t="shared" si="469"/>
        <v>0</v>
      </c>
      <c r="EJ261" s="432">
        <f t="shared" si="470"/>
        <v>0</v>
      </c>
      <c r="EK261" s="432">
        <f t="shared" si="471"/>
        <v>0</v>
      </c>
      <c r="EL261" s="432">
        <f t="shared" si="472"/>
        <v>0</v>
      </c>
      <c r="EM261" s="463">
        <f t="shared" si="473"/>
        <v>0</v>
      </c>
      <c r="EN261" s="462">
        <f t="shared" si="474"/>
        <v>0</v>
      </c>
      <c r="EO261" s="432">
        <f t="shared" si="475"/>
        <v>0</v>
      </c>
      <c r="EP261" s="432">
        <f t="shared" si="476"/>
        <v>0</v>
      </c>
      <c r="EQ261" s="432">
        <f t="shared" si="477"/>
        <v>0</v>
      </c>
      <c r="ER261" s="463">
        <f t="shared" si="478"/>
        <v>0</v>
      </c>
      <c r="ES261" s="462">
        <f>'PTRM input'!S355</f>
        <v>0</v>
      </c>
      <c r="ET261" s="432">
        <f t="shared" si="479"/>
        <v>0</v>
      </c>
      <c r="EU261" s="432">
        <f t="shared" si="480"/>
        <v>0</v>
      </c>
      <c r="EV261" s="432">
        <f t="shared" si="481"/>
        <v>0</v>
      </c>
      <c r="EW261" s="432">
        <f t="shared" si="482"/>
        <v>0</v>
      </c>
      <c r="EX261" s="463">
        <f t="shared" si="483"/>
        <v>0</v>
      </c>
      <c r="EY261" s="462">
        <f t="shared" si="484"/>
        <v>0</v>
      </c>
      <c r="EZ261" s="432">
        <f t="shared" si="485"/>
        <v>0</v>
      </c>
      <c r="FA261" s="432">
        <f t="shared" si="486"/>
        <v>0</v>
      </c>
      <c r="FB261" s="432">
        <f t="shared" si="487"/>
        <v>0</v>
      </c>
      <c r="FC261" s="463">
        <f t="shared" si="488"/>
        <v>0</v>
      </c>
      <c r="FD261" s="462">
        <f>'PTRM input'!T355</f>
        <v>0</v>
      </c>
      <c r="FE261" s="432">
        <f t="shared" si="489"/>
        <v>0</v>
      </c>
      <c r="FF261" s="432">
        <f t="shared" si="490"/>
        <v>0</v>
      </c>
      <c r="FG261" s="432">
        <f t="shared" si="491"/>
        <v>0</v>
      </c>
      <c r="FH261" s="432">
        <f t="shared" si="492"/>
        <v>0</v>
      </c>
      <c r="FI261" s="463">
        <f t="shared" si="493"/>
        <v>0</v>
      </c>
      <c r="FJ261" s="462">
        <f t="shared" si="494"/>
        <v>0</v>
      </c>
      <c r="FK261" s="432">
        <f t="shared" si="495"/>
        <v>0</v>
      </c>
      <c r="FL261" s="432">
        <f t="shared" si="496"/>
        <v>0</v>
      </c>
      <c r="FM261" s="432">
        <f t="shared" si="497"/>
        <v>0</v>
      </c>
      <c r="FN261" s="463">
        <f t="shared" si="498"/>
        <v>0</v>
      </c>
      <c r="FO261" s="462">
        <f>'PTRM input'!U355</f>
        <v>0</v>
      </c>
      <c r="FP261" s="432">
        <f t="shared" si="499"/>
        <v>0</v>
      </c>
      <c r="FQ261" s="432">
        <f t="shared" si="500"/>
        <v>0</v>
      </c>
      <c r="FR261" s="432">
        <f t="shared" si="501"/>
        <v>0</v>
      </c>
      <c r="FS261" s="432">
        <f t="shared" si="502"/>
        <v>0</v>
      </c>
      <c r="FT261" s="463">
        <f t="shared" si="503"/>
        <v>0</v>
      </c>
      <c r="FU261" s="462">
        <f t="shared" si="504"/>
        <v>0</v>
      </c>
      <c r="FV261" s="432">
        <f t="shared" si="505"/>
        <v>0</v>
      </c>
      <c r="FW261" s="432">
        <f t="shared" si="506"/>
        <v>0</v>
      </c>
      <c r="FX261" s="432">
        <f t="shared" si="507"/>
        <v>0</v>
      </c>
      <c r="FY261" s="463">
        <f t="shared" si="508"/>
        <v>0</v>
      </c>
      <c r="FZ261" s="462">
        <f>'PTRM input'!V355</f>
        <v>0</v>
      </c>
      <c r="GA261" s="432">
        <f t="shared" si="509"/>
        <v>0</v>
      </c>
      <c r="GB261" s="432">
        <f t="shared" si="510"/>
        <v>0</v>
      </c>
      <c r="GC261" s="432">
        <f t="shared" si="511"/>
        <v>0</v>
      </c>
      <c r="GD261" s="432">
        <f t="shared" si="512"/>
        <v>0</v>
      </c>
      <c r="GE261" s="463">
        <f t="shared" si="513"/>
        <v>0</v>
      </c>
      <c r="GF261" s="462">
        <f t="shared" si="514"/>
        <v>0</v>
      </c>
      <c r="GG261" s="432">
        <f t="shared" si="515"/>
        <v>0</v>
      </c>
      <c r="GH261" s="432">
        <f t="shared" si="516"/>
        <v>0</v>
      </c>
      <c r="GI261" s="432">
        <f t="shared" si="517"/>
        <v>0</v>
      </c>
      <c r="GJ261" s="463">
        <f t="shared" si="518"/>
        <v>0</v>
      </c>
    </row>
    <row r="262" spans="1:192" s="4" customFormat="1" outlineLevel="1">
      <c r="A262" s="764"/>
      <c r="B262" s="764"/>
      <c r="C262" s="764"/>
      <c r="D262" s="764"/>
      <c r="E262" s="748" t="str">
        <f t="shared" si="519"/>
        <v>New Tariff 1</v>
      </c>
      <c r="F262" s="462">
        <f>'PTRM input'!F356</f>
        <v>0</v>
      </c>
      <c r="G262" s="432">
        <f t="shared" si="520"/>
        <v>0</v>
      </c>
      <c r="H262" s="432">
        <f t="shared" si="350"/>
        <v>0</v>
      </c>
      <c r="I262" s="432">
        <f t="shared" si="351"/>
        <v>0</v>
      </c>
      <c r="J262" s="432">
        <f t="shared" si="352"/>
        <v>0</v>
      </c>
      <c r="K262" s="463">
        <f t="shared" si="353"/>
        <v>0</v>
      </c>
      <c r="L262" s="462">
        <f t="shared" si="354"/>
        <v>0</v>
      </c>
      <c r="M262" s="432">
        <f t="shared" si="355"/>
        <v>0</v>
      </c>
      <c r="N262" s="432">
        <f t="shared" si="356"/>
        <v>0</v>
      </c>
      <c r="O262" s="432">
        <f t="shared" si="357"/>
        <v>0</v>
      </c>
      <c r="P262" s="463">
        <f t="shared" si="358"/>
        <v>0</v>
      </c>
      <c r="Q262" s="462">
        <f>'PTRM input'!G356</f>
        <v>0</v>
      </c>
      <c r="R262" s="432">
        <f t="shared" si="359"/>
        <v>0</v>
      </c>
      <c r="S262" s="432">
        <f t="shared" si="360"/>
        <v>0</v>
      </c>
      <c r="T262" s="432">
        <f t="shared" si="361"/>
        <v>0</v>
      </c>
      <c r="U262" s="432">
        <f t="shared" si="362"/>
        <v>0</v>
      </c>
      <c r="V262" s="463">
        <f t="shared" si="363"/>
        <v>0</v>
      </c>
      <c r="W262" s="462">
        <f t="shared" si="364"/>
        <v>0</v>
      </c>
      <c r="X262" s="432">
        <f t="shared" si="365"/>
        <v>0</v>
      </c>
      <c r="Y262" s="432">
        <f t="shared" si="366"/>
        <v>0</v>
      </c>
      <c r="Z262" s="432">
        <f t="shared" si="367"/>
        <v>0</v>
      </c>
      <c r="AA262" s="463">
        <f t="shared" si="368"/>
        <v>0</v>
      </c>
      <c r="AB262" s="462">
        <f>'PTRM input'!H356</f>
        <v>0</v>
      </c>
      <c r="AC262" s="432">
        <f t="shared" si="369"/>
        <v>0</v>
      </c>
      <c r="AD262" s="432">
        <f t="shared" si="370"/>
        <v>0</v>
      </c>
      <c r="AE262" s="432">
        <f t="shared" si="371"/>
        <v>0</v>
      </c>
      <c r="AF262" s="432">
        <f t="shared" si="372"/>
        <v>0</v>
      </c>
      <c r="AG262" s="463">
        <f t="shared" si="373"/>
        <v>0</v>
      </c>
      <c r="AH262" s="462">
        <f t="shared" si="374"/>
        <v>0</v>
      </c>
      <c r="AI262" s="432">
        <f t="shared" si="375"/>
        <v>0</v>
      </c>
      <c r="AJ262" s="432">
        <f t="shared" si="376"/>
        <v>0</v>
      </c>
      <c r="AK262" s="432">
        <f t="shared" si="377"/>
        <v>0</v>
      </c>
      <c r="AL262" s="463">
        <f t="shared" si="378"/>
        <v>0</v>
      </c>
      <c r="AM262" s="462">
        <f>'PTRM input'!I356</f>
        <v>0</v>
      </c>
      <c r="AN262" s="432">
        <f t="shared" si="379"/>
        <v>0</v>
      </c>
      <c r="AO262" s="432">
        <f t="shared" si="380"/>
        <v>0</v>
      </c>
      <c r="AP262" s="432">
        <f t="shared" si="381"/>
        <v>0</v>
      </c>
      <c r="AQ262" s="432">
        <f t="shared" si="382"/>
        <v>0</v>
      </c>
      <c r="AR262" s="463">
        <f t="shared" si="383"/>
        <v>0</v>
      </c>
      <c r="AS262" s="462">
        <f t="shared" si="384"/>
        <v>0</v>
      </c>
      <c r="AT262" s="432">
        <f t="shared" si="385"/>
        <v>0</v>
      </c>
      <c r="AU262" s="432">
        <f t="shared" si="386"/>
        <v>0</v>
      </c>
      <c r="AV262" s="432">
        <f t="shared" si="387"/>
        <v>0</v>
      </c>
      <c r="AW262" s="463">
        <f t="shared" si="388"/>
        <v>0</v>
      </c>
      <c r="AX262" s="462">
        <f>'PTRM input'!J356</f>
        <v>0</v>
      </c>
      <c r="AY262" s="432">
        <f t="shared" si="389"/>
        <v>0</v>
      </c>
      <c r="AZ262" s="432">
        <f t="shared" si="390"/>
        <v>0</v>
      </c>
      <c r="BA262" s="432">
        <f t="shared" si="391"/>
        <v>0</v>
      </c>
      <c r="BB262" s="432">
        <f t="shared" si="392"/>
        <v>0</v>
      </c>
      <c r="BC262" s="463">
        <f t="shared" si="393"/>
        <v>0</v>
      </c>
      <c r="BD262" s="462">
        <f t="shared" si="394"/>
        <v>0</v>
      </c>
      <c r="BE262" s="432">
        <f t="shared" si="395"/>
        <v>0</v>
      </c>
      <c r="BF262" s="432">
        <f t="shared" si="396"/>
        <v>0</v>
      </c>
      <c r="BG262" s="432">
        <f t="shared" si="397"/>
        <v>0</v>
      </c>
      <c r="BH262" s="463">
        <f t="shared" si="398"/>
        <v>0</v>
      </c>
      <c r="BI262" s="462">
        <f>'PTRM input'!K356</f>
        <v>0</v>
      </c>
      <c r="BJ262" s="432">
        <f t="shared" si="399"/>
        <v>0</v>
      </c>
      <c r="BK262" s="432">
        <f t="shared" si="400"/>
        <v>0</v>
      </c>
      <c r="BL262" s="432">
        <f t="shared" si="401"/>
        <v>0</v>
      </c>
      <c r="BM262" s="432">
        <f t="shared" si="402"/>
        <v>0</v>
      </c>
      <c r="BN262" s="463">
        <f t="shared" si="403"/>
        <v>0</v>
      </c>
      <c r="BO262" s="462">
        <f t="shared" si="404"/>
        <v>0</v>
      </c>
      <c r="BP262" s="432">
        <f t="shared" si="405"/>
        <v>0</v>
      </c>
      <c r="BQ262" s="432">
        <f t="shared" si="406"/>
        <v>0</v>
      </c>
      <c r="BR262" s="432">
        <f t="shared" si="407"/>
        <v>0</v>
      </c>
      <c r="BS262" s="463">
        <f t="shared" si="408"/>
        <v>0</v>
      </c>
      <c r="BT262" s="462">
        <f>'PTRM input'!L356</f>
        <v>0</v>
      </c>
      <c r="BU262" s="432">
        <f t="shared" si="409"/>
        <v>0</v>
      </c>
      <c r="BV262" s="432">
        <f t="shared" si="410"/>
        <v>0</v>
      </c>
      <c r="BW262" s="432">
        <f t="shared" si="411"/>
        <v>0</v>
      </c>
      <c r="BX262" s="432">
        <f t="shared" si="412"/>
        <v>0</v>
      </c>
      <c r="BY262" s="463">
        <f t="shared" si="413"/>
        <v>0</v>
      </c>
      <c r="BZ262" s="462">
        <f t="shared" si="414"/>
        <v>0</v>
      </c>
      <c r="CA262" s="432">
        <f t="shared" si="415"/>
        <v>0</v>
      </c>
      <c r="CB262" s="432">
        <f t="shared" si="416"/>
        <v>0</v>
      </c>
      <c r="CC262" s="432">
        <f t="shared" si="417"/>
        <v>0</v>
      </c>
      <c r="CD262" s="463">
        <f t="shared" si="418"/>
        <v>0</v>
      </c>
      <c r="CE262" s="462">
        <f>'PTRM input'!M356</f>
        <v>0</v>
      </c>
      <c r="CF262" s="432">
        <f t="shared" si="419"/>
        <v>0</v>
      </c>
      <c r="CG262" s="432">
        <f t="shared" si="420"/>
        <v>0</v>
      </c>
      <c r="CH262" s="432">
        <f t="shared" si="421"/>
        <v>0</v>
      </c>
      <c r="CI262" s="432">
        <f t="shared" si="422"/>
        <v>0</v>
      </c>
      <c r="CJ262" s="463">
        <f t="shared" si="423"/>
        <v>0</v>
      </c>
      <c r="CK262" s="462">
        <f t="shared" si="424"/>
        <v>0</v>
      </c>
      <c r="CL262" s="432">
        <f t="shared" si="425"/>
        <v>0</v>
      </c>
      <c r="CM262" s="432">
        <f t="shared" si="426"/>
        <v>0</v>
      </c>
      <c r="CN262" s="432">
        <f t="shared" si="427"/>
        <v>0</v>
      </c>
      <c r="CO262" s="463">
        <f t="shared" si="428"/>
        <v>0</v>
      </c>
      <c r="CP262" s="462">
        <f>'PTRM input'!N356</f>
        <v>0</v>
      </c>
      <c r="CQ262" s="432">
        <f t="shared" si="429"/>
        <v>0</v>
      </c>
      <c r="CR262" s="432">
        <f t="shared" si="430"/>
        <v>0</v>
      </c>
      <c r="CS262" s="432">
        <f t="shared" si="431"/>
        <v>0</v>
      </c>
      <c r="CT262" s="432">
        <f t="shared" si="432"/>
        <v>0</v>
      </c>
      <c r="CU262" s="463">
        <f t="shared" si="433"/>
        <v>0</v>
      </c>
      <c r="CV262" s="462">
        <f t="shared" si="434"/>
        <v>0</v>
      </c>
      <c r="CW262" s="432">
        <f t="shared" si="435"/>
        <v>0</v>
      </c>
      <c r="CX262" s="432">
        <f t="shared" si="436"/>
        <v>0</v>
      </c>
      <c r="CY262" s="432">
        <f t="shared" si="437"/>
        <v>0</v>
      </c>
      <c r="CZ262" s="463">
        <f t="shared" si="438"/>
        <v>0</v>
      </c>
      <c r="DA262" s="462">
        <f>'PTRM input'!O356</f>
        <v>0</v>
      </c>
      <c r="DB262" s="432">
        <f t="shared" si="439"/>
        <v>0</v>
      </c>
      <c r="DC262" s="432">
        <f t="shared" si="440"/>
        <v>0</v>
      </c>
      <c r="DD262" s="432">
        <f t="shared" si="441"/>
        <v>0</v>
      </c>
      <c r="DE262" s="432">
        <f t="shared" si="442"/>
        <v>0</v>
      </c>
      <c r="DF262" s="463">
        <f t="shared" si="443"/>
        <v>0</v>
      </c>
      <c r="DG262" s="462">
        <f t="shared" si="444"/>
        <v>0</v>
      </c>
      <c r="DH262" s="432">
        <f t="shared" si="445"/>
        <v>0</v>
      </c>
      <c r="DI262" s="432">
        <f t="shared" si="446"/>
        <v>0</v>
      </c>
      <c r="DJ262" s="432">
        <f t="shared" si="447"/>
        <v>0</v>
      </c>
      <c r="DK262" s="463">
        <f t="shared" si="448"/>
        <v>0</v>
      </c>
      <c r="DL262" s="462">
        <f>'PTRM input'!P356</f>
        <v>0</v>
      </c>
      <c r="DM262" s="432">
        <f t="shared" si="449"/>
        <v>0</v>
      </c>
      <c r="DN262" s="432">
        <f t="shared" si="450"/>
        <v>0</v>
      </c>
      <c r="DO262" s="432">
        <f t="shared" si="451"/>
        <v>0</v>
      </c>
      <c r="DP262" s="432">
        <f t="shared" si="452"/>
        <v>0</v>
      </c>
      <c r="DQ262" s="463">
        <f t="shared" si="453"/>
        <v>0</v>
      </c>
      <c r="DR262" s="462">
        <f t="shared" si="454"/>
        <v>0</v>
      </c>
      <c r="DS262" s="432">
        <f t="shared" si="455"/>
        <v>0</v>
      </c>
      <c r="DT262" s="432">
        <f t="shared" si="456"/>
        <v>0</v>
      </c>
      <c r="DU262" s="432">
        <f t="shared" si="457"/>
        <v>0</v>
      </c>
      <c r="DV262" s="463">
        <f t="shared" si="458"/>
        <v>0</v>
      </c>
      <c r="DW262" s="462">
        <f>'PTRM input'!Q356</f>
        <v>0</v>
      </c>
      <c r="DX262" s="432">
        <f t="shared" si="459"/>
        <v>0</v>
      </c>
      <c r="DY262" s="432">
        <f t="shared" si="460"/>
        <v>0</v>
      </c>
      <c r="DZ262" s="432">
        <f t="shared" si="461"/>
        <v>0</v>
      </c>
      <c r="EA262" s="432">
        <f t="shared" si="462"/>
        <v>0</v>
      </c>
      <c r="EB262" s="463">
        <f t="shared" si="463"/>
        <v>0</v>
      </c>
      <c r="EC262" s="462">
        <f t="shared" si="464"/>
        <v>0</v>
      </c>
      <c r="ED262" s="432">
        <f t="shared" si="465"/>
        <v>0</v>
      </c>
      <c r="EE262" s="432">
        <f t="shared" si="466"/>
        <v>0</v>
      </c>
      <c r="EF262" s="432">
        <f t="shared" si="467"/>
        <v>0</v>
      </c>
      <c r="EG262" s="463">
        <f t="shared" si="468"/>
        <v>0</v>
      </c>
      <c r="EH262" s="462">
        <f>'PTRM input'!R356</f>
        <v>0</v>
      </c>
      <c r="EI262" s="432">
        <f t="shared" si="469"/>
        <v>0</v>
      </c>
      <c r="EJ262" s="432">
        <f t="shared" si="470"/>
        <v>0</v>
      </c>
      <c r="EK262" s="432">
        <f t="shared" si="471"/>
        <v>0</v>
      </c>
      <c r="EL262" s="432">
        <f t="shared" si="472"/>
        <v>0</v>
      </c>
      <c r="EM262" s="463">
        <f t="shared" si="473"/>
        <v>0</v>
      </c>
      <c r="EN262" s="462">
        <f t="shared" si="474"/>
        <v>0</v>
      </c>
      <c r="EO262" s="432">
        <f t="shared" si="475"/>
        <v>0</v>
      </c>
      <c r="EP262" s="432">
        <f t="shared" si="476"/>
        <v>0</v>
      </c>
      <c r="EQ262" s="432">
        <f t="shared" si="477"/>
        <v>0</v>
      </c>
      <c r="ER262" s="463">
        <f t="shared" si="478"/>
        <v>0</v>
      </c>
      <c r="ES262" s="462">
        <f>'PTRM input'!S356</f>
        <v>0</v>
      </c>
      <c r="ET262" s="432">
        <f t="shared" si="479"/>
        <v>0</v>
      </c>
      <c r="EU262" s="432">
        <f t="shared" si="480"/>
        <v>0</v>
      </c>
      <c r="EV262" s="432">
        <f t="shared" si="481"/>
        <v>0</v>
      </c>
      <c r="EW262" s="432">
        <f t="shared" si="482"/>
        <v>0</v>
      </c>
      <c r="EX262" s="463">
        <f t="shared" si="483"/>
        <v>0</v>
      </c>
      <c r="EY262" s="462">
        <f t="shared" si="484"/>
        <v>0</v>
      </c>
      <c r="EZ262" s="432">
        <f t="shared" si="485"/>
        <v>0</v>
      </c>
      <c r="FA262" s="432">
        <f t="shared" si="486"/>
        <v>0</v>
      </c>
      <c r="FB262" s="432">
        <f t="shared" si="487"/>
        <v>0</v>
      </c>
      <c r="FC262" s="463">
        <f t="shared" si="488"/>
        <v>0</v>
      </c>
      <c r="FD262" s="462">
        <f>'PTRM input'!T356</f>
        <v>0</v>
      </c>
      <c r="FE262" s="432">
        <f t="shared" si="489"/>
        <v>0</v>
      </c>
      <c r="FF262" s="432">
        <f t="shared" si="490"/>
        <v>0</v>
      </c>
      <c r="FG262" s="432">
        <f t="shared" si="491"/>
        <v>0</v>
      </c>
      <c r="FH262" s="432">
        <f t="shared" si="492"/>
        <v>0</v>
      </c>
      <c r="FI262" s="463">
        <f t="shared" si="493"/>
        <v>0</v>
      </c>
      <c r="FJ262" s="462">
        <f t="shared" si="494"/>
        <v>0</v>
      </c>
      <c r="FK262" s="432">
        <f t="shared" si="495"/>
        <v>0</v>
      </c>
      <c r="FL262" s="432">
        <f t="shared" si="496"/>
        <v>0</v>
      </c>
      <c r="FM262" s="432">
        <f t="shared" si="497"/>
        <v>0</v>
      </c>
      <c r="FN262" s="463">
        <f t="shared" si="498"/>
        <v>0</v>
      </c>
      <c r="FO262" s="462">
        <f>'PTRM input'!U356</f>
        <v>0</v>
      </c>
      <c r="FP262" s="432">
        <f t="shared" si="499"/>
        <v>0</v>
      </c>
      <c r="FQ262" s="432">
        <f t="shared" si="500"/>
        <v>0</v>
      </c>
      <c r="FR262" s="432">
        <f t="shared" si="501"/>
        <v>0</v>
      </c>
      <c r="FS262" s="432">
        <f t="shared" si="502"/>
        <v>0</v>
      </c>
      <c r="FT262" s="463">
        <f t="shared" si="503"/>
        <v>0</v>
      </c>
      <c r="FU262" s="462">
        <f t="shared" si="504"/>
        <v>0</v>
      </c>
      <c r="FV262" s="432">
        <f t="shared" si="505"/>
        <v>0</v>
      </c>
      <c r="FW262" s="432">
        <f t="shared" si="506"/>
        <v>0</v>
      </c>
      <c r="FX262" s="432">
        <f t="shared" si="507"/>
        <v>0</v>
      </c>
      <c r="FY262" s="463">
        <f t="shared" si="508"/>
        <v>0</v>
      </c>
      <c r="FZ262" s="462">
        <f>'PTRM input'!V356</f>
        <v>0</v>
      </c>
      <c r="GA262" s="432">
        <f t="shared" si="509"/>
        <v>0</v>
      </c>
      <c r="GB262" s="432">
        <f t="shared" si="510"/>
        <v>0</v>
      </c>
      <c r="GC262" s="432">
        <f t="shared" si="511"/>
        <v>0</v>
      </c>
      <c r="GD262" s="432">
        <f t="shared" si="512"/>
        <v>0</v>
      </c>
      <c r="GE262" s="463">
        <f t="shared" si="513"/>
        <v>0</v>
      </c>
      <c r="GF262" s="462">
        <f t="shared" si="514"/>
        <v>0</v>
      </c>
      <c r="GG262" s="432">
        <f t="shared" si="515"/>
        <v>0</v>
      </c>
      <c r="GH262" s="432">
        <f t="shared" si="516"/>
        <v>0</v>
      </c>
      <c r="GI262" s="432">
        <f t="shared" si="517"/>
        <v>0</v>
      </c>
      <c r="GJ262" s="463">
        <f t="shared" si="518"/>
        <v>0</v>
      </c>
    </row>
    <row r="263" spans="1:192" s="4" customFormat="1" outlineLevel="1">
      <c r="A263" s="764"/>
      <c r="B263" s="764"/>
      <c r="C263" s="764"/>
      <c r="D263" s="764"/>
      <c r="E263" s="748" t="str">
        <f t="shared" si="519"/>
        <v>New Tariff 2</v>
      </c>
      <c r="F263" s="462">
        <f>'PTRM input'!F357</f>
        <v>0</v>
      </c>
      <c r="G263" s="432">
        <f t="shared" si="520"/>
        <v>0</v>
      </c>
      <c r="H263" s="432">
        <f t="shared" si="350"/>
        <v>0</v>
      </c>
      <c r="I263" s="432">
        <f t="shared" si="351"/>
        <v>0</v>
      </c>
      <c r="J263" s="432">
        <f t="shared" si="352"/>
        <v>0</v>
      </c>
      <c r="K263" s="463">
        <f t="shared" si="353"/>
        <v>0</v>
      </c>
      <c r="L263" s="462">
        <f t="shared" si="354"/>
        <v>0</v>
      </c>
      <c r="M263" s="432">
        <f t="shared" si="355"/>
        <v>0</v>
      </c>
      <c r="N263" s="432">
        <f t="shared" si="356"/>
        <v>0</v>
      </c>
      <c r="O263" s="432">
        <f t="shared" si="357"/>
        <v>0</v>
      </c>
      <c r="P263" s="463">
        <f t="shared" si="358"/>
        <v>0</v>
      </c>
      <c r="Q263" s="462">
        <f>'PTRM input'!G357</f>
        <v>0</v>
      </c>
      <c r="R263" s="432">
        <f t="shared" si="359"/>
        <v>0</v>
      </c>
      <c r="S263" s="432">
        <f t="shared" si="360"/>
        <v>0</v>
      </c>
      <c r="T263" s="432">
        <f t="shared" si="361"/>
        <v>0</v>
      </c>
      <c r="U263" s="432">
        <f t="shared" si="362"/>
        <v>0</v>
      </c>
      <c r="V263" s="463">
        <f t="shared" si="363"/>
        <v>0</v>
      </c>
      <c r="W263" s="462">
        <f t="shared" si="364"/>
        <v>0</v>
      </c>
      <c r="X263" s="432">
        <f t="shared" si="365"/>
        <v>0</v>
      </c>
      <c r="Y263" s="432">
        <f t="shared" si="366"/>
        <v>0</v>
      </c>
      <c r="Z263" s="432">
        <f t="shared" si="367"/>
        <v>0</v>
      </c>
      <c r="AA263" s="463">
        <f t="shared" si="368"/>
        <v>0</v>
      </c>
      <c r="AB263" s="462">
        <f>'PTRM input'!H357</f>
        <v>0</v>
      </c>
      <c r="AC263" s="432">
        <f t="shared" si="369"/>
        <v>0</v>
      </c>
      <c r="AD263" s="432">
        <f t="shared" si="370"/>
        <v>0</v>
      </c>
      <c r="AE263" s="432">
        <f t="shared" si="371"/>
        <v>0</v>
      </c>
      <c r="AF263" s="432">
        <f t="shared" si="372"/>
        <v>0</v>
      </c>
      <c r="AG263" s="463">
        <f t="shared" si="373"/>
        <v>0</v>
      </c>
      <c r="AH263" s="462">
        <f t="shared" si="374"/>
        <v>0</v>
      </c>
      <c r="AI263" s="432">
        <f t="shared" si="375"/>
        <v>0</v>
      </c>
      <c r="AJ263" s="432">
        <f t="shared" si="376"/>
        <v>0</v>
      </c>
      <c r="AK263" s="432">
        <f t="shared" si="377"/>
        <v>0</v>
      </c>
      <c r="AL263" s="463">
        <f t="shared" si="378"/>
        <v>0</v>
      </c>
      <c r="AM263" s="462">
        <f>'PTRM input'!I357</f>
        <v>0</v>
      </c>
      <c r="AN263" s="432">
        <f t="shared" si="379"/>
        <v>0</v>
      </c>
      <c r="AO263" s="432">
        <f t="shared" si="380"/>
        <v>0</v>
      </c>
      <c r="AP263" s="432">
        <f t="shared" si="381"/>
        <v>0</v>
      </c>
      <c r="AQ263" s="432">
        <f t="shared" si="382"/>
        <v>0</v>
      </c>
      <c r="AR263" s="463">
        <f t="shared" si="383"/>
        <v>0</v>
      </c>
      <c r="AS263" s="462">
        <f t="shared" si="384"/>
        <v>0</v>
      </c>
      <c r="AT263" s="432">
        <f t="shared" si="385"/>
        <v>0</v>
      </c>
      <c r="AU263" s="432">
        <f t="shared" si="386"/>
        <v>0</v>
      </c>
      <c r="AV263" s="432">
        <f t="shared" si="387"/>
        <v>0</v>
      </c>
      <c r="AW263" s="463">
        <f t="shared" si="388"/>
        <v>0</v>
      </c>
      <c r="AX263" s="462">
        <f>'PTRM input'!J357</f>
        <v>0</v>
      </c>
      <c r="AY263" s="432">
        <f t="shared" si="389"/>
        <v>0</v>
      </c>
      <c r="AZ263" s="432">
        <f t="shared" si="390"/>
        <v>0</v>
      </c>
      <c r="BA263" s="432">
        <f t="shared" si="391"/>
        <v>0</v>
      </c>
      <c r="BB263" s="432">
        <f t="shared" si="392"/>
        <v>0</v>
      </c>
      <c r="BC263" s="463">
        <f t="shared" si="393"/>
        <v>0</v>
      </c>
      <c r="BD263" s="462">
        <f t="shared" si="394"/>
        <v>0</v>
      </c>
      <c r="BE263" s="432">
        <f t="shared" si="395"/>
        <v>0</v>
      </c>
      <c r="BF263" s="432">
        <f t="shared" si="396"/>
        <v>0</v>
      </c>
      <c r="BG263" s="432">
        <f t="shared" si="397"/>
        <v>0</v>
      </c>
      <c r="BH263" s="463">
        <f t="shared" si="398"/>
        <v>0</v>
      </c>
      <c r="BI263" s="462">
        <f>'PTRM input'!K357</f>
        <v>0</v>
      </c>
      <c r="BJ263" s="432">
        <f t="shared" si="399"/>
        <v>0</v>
      </c>
      <c r="BK263" s="432">
        <f t="shared" si="400"/>
        <v>0</v>
      </c>
      <c r="BL263" s="432">
        <f t="shared" si="401"/>
        <v>0</v>
      </c>
      <c r="BM263" s="432">
        <f t="shared" si="402"/>
        <v>0</v>
      </c>
      <c r="BN263" s="463">
        <f t="shared" si="403"/>
        <v>0</v>
      </c>
      <c r="BO263" s="462">
        <f t="shared" si="404"/>
        <v>0</v>
      </c>
      <c r="BP263" s="432">
        <f t="shared" si="405"/>
        <v>0</v>
      </c>
      <c r="BQ263" s="432">
        <f t="shared" si="406"/>
        <v>0</v>
      </c>
      <c r="BR263" s="432">
        <f t="shared" si="407"/>
        <v>0</v>
      </c>
      <c r="BS263" s="463">
        <f t="shared" si="408"/>
        <v>0</v>
      </c>
      <c r="BT263" s="462">
        <f>'PTRM input'!L357</f>
        <v>0</v>
      </c>
      <c r="BU263" s="432">
        <f t="shared" si="409"/>
        <v>0</v>
      </c>
      <c r="BV263" s="432">
        <f t="shared" si="410"/>
        <v>0</v>
      </c>
      <c r="BW263" s="432">
        <f t="shared" si="411"/>
        <v>0</v>
      </c>
      <c r="BX263" s="432">
        <f t="shared" si="412"/>
        <v>0</v>
      </c>
      <c r="BY263" s="463">
        <f t="shared" si="413"/>
        <v>0</v>
      </c>
      <c r="BZ263" s="462">
        <f t="shared" si="414"/>
        <v>0</v>
      </c>
      <c r="CA263" s="432">
        <f t="shared" si="415"/>
        <v>0</v>
      </c>
      <c r="CB263" s="432">
        <f t="shared" si="416"/>
        <v>0</v>
      </c>
      <c r="CC263" s="432">
        <f t="shared" si="417"/>
        <v>0</v>
      </c>
      <c r="CD263" s="463">
        <f t="shared" si="418"/>
        <v>0</v>
      </c>
      <c r="CE263" s="462">
        <f>'PTRM input'!M357</f>
        <v>0</v>
      </c>
      <c r="CF263" s="432">
        <f t="shared" si="419"/>
        <v>0</v>
      </c>
      <c r="CG263" s="432">
        <f t="shared" si="420"/>
        <v>0</v>
      </c>
      <c r="CH263" s="432">
        <f t="shared" si="421"/>
        <v>0</v>
      </c>
      <c r="CI263" s="432">
        <f t="shared" si="422"/>
        <v>0</v>
      </c>
      <c r="CJ263" s="463">
        <f t="shared" si="423"/>
        <v>0</v>
      </c>
      <c r="CK263" s="462">
        <f t="shared" si="424"/>
        <v>0</v>
      </c>
      <c r="CL263" s="432">
        <f t="shared" si="425"/>
        <v>0</v>
      </c>
      <c r="CM263" s="432">
        <f t="shared" si="426"/>
        <v>0</v>
      </c>
      <c r="CN263" s="432">
        <f t="shared" si="427"/>
        <v>0</v>
      </c>
      <c r="CO263" s="463">
        <f t="shared" si="428"/>
        <v>0</v>
      </c>
      <c r="CP263" s="462">
        <f>'PTRM input'!N357</f>
        <v>0</v>
      </c>
      <c r="CQ263" s="432">
        <f t="shared" si="429"/>
        <v>0</v>
      </c>
      <c r="CR263" s="432">
        <f t="shared" si="430"/>
        <v>0</v>
      </c>
      <c r="CS263" s="432">
        <f t="shared" si="431"/>
        <v>0</v>
      </c>
      <c r="CT263" s="432">
        <f t="shared" si="432"/>
        <v>0</v>
      </c>
      <c r="CU263" s="463">
        <f t="shared" si="433"/>
        <v>0</v>
      </c>
      <c r="CV263" s="462">
        <f t="shared" si="434"/>
        <v>0</v>
      </c>
      <c r="CW263" s="432">
        <f t="shared" si="435"/>
        <v>0</v>
      </c>
      <c r="CX263" s="432">
        <f t="shared" si="436"/>
        <v>0</v>
      </c>
      <c r="CY263" s="432">
        <f t="shared" si="437"/>
        <v>0</v>
      </c>
      <c r="CZ263" s="463">
        <f t="shared" si="438"/>
        <v>0</v>
      </c>
      <c r="DA263" s="462">
        <f>'PTRM input'!O357</f>
        <v>0</v>
      </c>
      <c r="DB263" s="432">
        <f t="shared" si="439"/>
        <v>0</v>
      </c>
      <c r="DC263" s="432">
        <f t="shared" si="440"/>
        <v>0</v>
      </c>
      <c r="DD263" s="432">
        <f t="shared" si="441"/>
        <v>0</v>
      </c>
      <c r="DE263" s="432">
        <f t="shared" si="442"/>
        <v>0</v>
      </c>
      <c r="DF263" s="463">
        <f t="shared" si="443"/>
        <v>0</v>
      </c>
      <c r="DG263" s="462">
        <f t="shared" si="444"/>
        <v>0</v>
      </c>
      <c r="DH263" s="432">
        <f t="shared" si="445"/>
        <v>0</v>
      </c>
      <c r="DI263" s="432">
        <f t="shared" si="446"/>
        <v>0</v>
      </c>
      <c r="DJ263" s="432">
        <f t="shared" si="447"/>
        <v>0</v>
      </c>
      <c r="DK263" s="463">
        <f t="shared" si="448"/>
        <v>0</v>
      </c>
      <c r="DL263" s="462">
        <f>'PTRM input'!P357</f>
        <v>0</v>
      </c>
      <c r="DM263" s="432">
        <f t="shared" si="449"/>
        <v>0</v>
      </c>
      <c r="DN263" s="432">
        <f t="shared" si="450"/>
        <v>0</v>
      </c>
      <c r="DO263" s="432">
        <f t="shared" si="451"/>
        <v>0</v>
      </c>
      <c r="DP263" s="432">
        <f t="shared" si="452"/>
        <v>0</v>
      </c>
      <c r="DQ263" s="463">
        <f t="shared" si="453"/>
        <v>0</v>
      </c>
      <c r="DR263" s="462">
        <f t="shared" si="454"/>
        <v>0</v>
      </c>
      <c r="DS263" s="432">
        <f t="shared" si="455"/>
        <v>0</v>
      </c>
      <c r="DT263" s="432">
        <f t="shared" si="456"/>
        <v>0</v>
      </c>
      <c r="DU263" s="432">
        <f t="shared" si="457"/>
        <v>0</v>
      </c>
      <c r="DV263" s="463">
        <f t="shared" si="458"/>
        <v>0</v>
      </c>
      <c r="DW263" s="462">
        <f>'PTRM input'!Q357</f>
        <v>0</v>
      </c>
      <c r="DX263" s="432">
        <f t="shared" si="459"/>
        <v>0</v>
      </c>
      <c r="DY263" s="432">
        <f t="shared" si="460"/>
        <v>0</v>
      </c>
      <c r="DZ263" s="432">
        <f t="shared" si="461"/>
        <v>0</v>
      </c>
      <c r="EA263" s="432">
        <f t="shared" si="462"/>
        <v>0</v>
      </c>
      <c r="EB263" s="463">
        <f t="shared" si="463"/>
        <v>0</v>
      </c>
      <c r="EC263" s="462">
        <f t="shared" si="464"/>
        <v>0</v>
      </c>
      <c r="ED263" s="432">
        <f t="shared" si="465"/>
        <v>0</v>
      </c>
      <c r="EE263" s="432">
        <f t="shared" si="466"/>
        <v>0</v>
      </c>
      <c r="EF263" s="432">
        <f t="shared" si="467"/>
        <v>0</v>
      </c>
      <c r="EG263" s="463">
        <f t="shared" si="468"/>
        <v>0</v>
      </c>
      <c r="EH263" s="462">
        <f>'PTRM input'!R357</f>
        <v>0</v>
      </c>
      <c r="EI263" s="432">
        <f t="shared" si="469"/>
        <v>0</v>
      </c>
      <c r="EJ263" s="432">
        <f t="shared" si="470"/>
        <v>0</v>
      </c>
      <c r="EK263" s="432">
        <f t="shared" si="471"/>
        <v>0</v>
      </c>
      <c r="EL263" s="432">
        <f t="shared" si="472"/>
        <v>0</v>
      </c>
      <c r="EM263" s="463">
        <f t="shared" si="473"/>
        <v>0</v>
      </c>
      <c r="EN263" s="462">
        <f t="shared" si="474"/>
        <v>0</v>
      </c>
      <c r="EO263" s="432">
        <f t="shared" si="475"/>
        <v>0</v>
      </c>
      <c r="EP263" s="432">
        <f t="shared" si="476"/>
        <v>0</v>
      </c>
      <c r="EQ263" s="432">
        <f t="shared" si="477"/>
        <v>0</v>
      </c>
      <c r="ER263" s="463">
        <f t="shared" si="478"/>
        <v>0</v>
      </c>
      <c r="ES263" s="462">
        <f>'PTRM input'!S357</f>
        <v>0</v>
      </c>
      <c r="ET263" s="432">
        <f t="shared" si="479"/>
        <v>0</v>
      </c>
      <c r="EU263" s="432">
        <f t="shared" si="480"/>
        <v>0</v>
      </c>
      <c r="EV263" s="432">
        <f t="shared" si="481"/>
        <v>0</v>
      </c>
      <c r="EW263" s="432">
        <f t="shared" si="482"/>
        <v>0</v>
      </c>
      <c r="EX263" s="463">
        <f t="shared" si="483"/>
        <v>0</v>
      </c>
      <c r="EY263" s="462">
        <f t="shared" si="484"/>
        <v>0</v>
      </c>
      <c r="EZ263" s="432">
        <f t="shared" si="485"/>
        <v>0</v>
      </c>
      <c r="FA263" s="432">
        <f t="shared" si="486"/>
        <v>0</v>
      </c>
      <c r="FB263" s="432">
        <f t="shared" si="487"/>
        <v>0</v>
      </c>
      <c r="FC263" s="463">
        <f t="shared" si="488"/>
        <v>0</v>
      </c>
      <c r="FD263" s="462">
        <f>'PTRM input'!T357</f>
        <v>0</v>
      </c>
      <c r="FE263" s="432">
        <f t="shared" si="489"/>
        <v>0</v>
      </c>
      <c r="FF263" s="432">
        <f t="shared" si="490"/>
        <v>0</v>
      </c>
      <c r="FG263" s="432">
        <f t="shared" si="491"/>
        <v>0</v>
      </c>
      <c r="FH263" s="432">
        <f t="shared" si="492"/>
        <v>0</v>
      </c>
      <c r="FI263" s="463">
        <f t="shared" si="493"/>
        <v>0</v>
      </c>
      <c r="FJ263" s="462">
        <f t="shared" si="494"/>
        <v>0</v>
      </c>
      <c r="FK263" s="432">
        <f t="shared" si="495"/>
        <v>0</v>
      </c>
      <c r="FL263" s="432">
        <f t="shared" si="496"/>
        <v>0</v>
      </c>
      <c r="FM263" s="432">
        <f t="shared" si="497"/>
        <v>0</v>
      </c>
      <c r="FN263" s="463">
        <f t="shared" si="498"/>
        <v>0</v>
      </c>
      <c r="FO263" s="462">
        <f>'PTRM input'!U357</f>
        <v>0</v>
      </c>
      <c r="FP263" s="432">
        <f t="shared" si="499"/>
        <v>0</v>
      </c>
      <c r="FQ263" s="432">
        <f t="shared" si="500"/>
        <v>0</v>
      </c>
      <c r="FR263" s="432">
        <f t="shared" si="501"/>
        <v>0</v>
      </c>
      <c r="FS263" s="432">
        <f t="shared" si="502"/>
        <v>0</v>
      </c>
      <c r="FT263" s="463">
        <f t="shared" si="503"/>
        <v>0</v>
      </c>
      <c r="FU263" s="462">
        <f t="shared" si="504"/>
        <v>0</v>
      </c>
      <c r="FV263" s="432">
        <f t="shared" si="505"/>
        <v>0</v>
      </c>
      <c r="FW263" s="432">
        <f t="shared" si="506"/>
        <v>0</v>
      </c>
      <c r="FX263" s="432">
        <f t="shared" si="507"/>
        <v>0</v>
      </c>
      <c r="FY263" s="463">
        <f t="shared" si="508"/>
        <v>0</v>
      </c>
      <c r="FZ263" s="462">
        <f>'PTRM input'!V357</f>
        <v>0</v>
      </c>
      <c r="GA263" s="432">
        <f t="shared" si="509"/>
        <v>0</v>
      </c>
      <c r="GB263" s="432">
        <f t="shared" si="510"/>
        <v>0</v>
      </c>
      <c r="GC263" s="432">
        <f t="shared" si="511"/>
        <v>0</v>
      </c>
      <c r="GD263" s="432">
        <f t="shared" si="512"/>
        <v>0</v>
      </c>
      <c r="GE263" s="463">
        <f t="shared" si="513"/>
        <v>0</v>
      </c>
      <c r="GF263" s="462">
        <f t="shared" si="514"/>
        <v>0</v>
      </c>
      <c r="GG263" s="432">
        <f t="shared" si="515"/>
        <v>0</v>
      </c>
      <c r="GH263" s="432">
        <f t="shared" si="516"/>
        <v>0</v>
      </c>
      <c r="GI263" s="432">
        <f t="shared" si="517"/>
        <v>0</v>
      </c>
      <c r="GJ263" s="463">
        <f t="shared" si="518"/>
        <v>0</v>
      </c>
    </row>
    <row r="264" spans="1:192" s="4" customFormat="1" outlineLevel="1">
      <c r="A264" s="764"/>
      <c r="B264" s="764"/>
      <c r="C264" s="764"/>
      <c r="D264" s="764"/>
      <c r="E264" s="748" t="str">
        <f t="shared" si="519"/>
        <v>New Tariff 3</v>
      </c>
      <c r="F264" s="462">
        <f>'PTRM input'!F358</f>
        <v>0</v>
      </c>
      <c r="G264" s="432">
        <f t="shared" si="520"/>
        <v>0</v>
      </c>
      <c r="H264" s="432">
        <f t="shared" si="350"/>
        <v>0</v>
      </c>
      <c r="I264" s="432">
        <f t="shared" si="351"/>
        <v>0</v>
      </c>
      <c r="J264" s="432">
        <f t="shared" si="352"/>
        <v>0</v>
      </c>
      <c r="K264" s="463">
        <f t="shared" si="353"/>
        <v>0</v>
      </c>
      <c r="L264" s="462">
        <f t="shared" si="354"/>
        <v>0</v>
      </c>
      <c r="M264" s="432">
        <f t="shared" si="355"/>
        <v>0</v>
      </c>
      <c r="N264" s="432">
        <f t="shared" si="356"/>
        <v>0</v>
      </c>
      <c r="O264" s="432">
        <f t="shared" si="357"/>
        <v>0</v>
      </c>
      <c r="P264" s="463">
        <f t="shared" si="358"/>
        <v>0</v>
      </c>
      <c r="Q264" s="462">
        <f>'PTRM input'!G358</f>
        <v>0</v>
      </c>
      <c r="R264" s="432">
        <f t="shared" si="359"/>
        <v>0</v>
      </c>
      <c r="S264" s="432">
        <f t="shared" si="360"/>
        <v>0</v>
      </c>
      <c r="T264" s="432">
        <f t="shared" si="361"/>
        <v>0</v>
      </c>
      <c r="U264" s="432">
        <f t="shared" si="362"/>
        <v>0</v>
      </c>
      <c r="V264" s="463">
        <f t="shared" si="363"/>
        <v>0</v>
      </c>
      <c r="W264" s="462">
        <f t="shared" si="364"/>
        <v>0</v>
      </c>
      <c r="X264" s="432">
        <f t="shared" si="365"/>
        <v>0</v>
      </c>
      <c r="Y264" s="432">
        <f t="shared" si="366"/>
        <v>0</v>
      </c>
      <c r="Z264" s="432">
        <f t="shared" si="367"/>
        <v>0</v>
      </c>
      <c r="AA264" s="463">
        <f t="shared" si="368"/>
        <v>0</v>
      </c>
      <c r="AB264" s="462">
        <f>'PTRM input'!H358</f>
        <v>0</v>
      </c>
      <c r="AC264" s="432">
        <f t="shared" si="369"/>
        <v>0</v>
      </c>
      <c r="AD264" s="432">
        <f t="shared" si="370"/>
        <v>0</v>
      </c>
      <c r="AE264" s="432">
        <f t="shared" si="371"/>
        <v>0</v>
      </c>
      <c r="AF264" s="432">
        <f t="shared" si="372"/>
        <v>0</v>
      </c>
      <c r="AG264" s="463">
        <f t="shared" si="373"/>
        <v>0</v>
      </c>
      <c r="AH264" s="462">
        <f t="shared" si="374"/>
        <v>0</v>
      </c>
      <c r="AI264" s="432">
        <f t="shared" si="375"/>
        <v>0</v>
      </c>
      <c r="AJ264" s="432">
        <f t="shared" si="376"/>
        <v>0</v>
      </c>
      <c r="AK264" s="432">
        <f t="shared" si="377"/>
        <v>0</v>
      </c>
      <c r="AL264" s="463">
        <f t="shared" si="378"/>
        <v>0</v>
      </c>
      <c r="AM264" s="462">
        <f>'PTRM input'!I358</f>
        <v>0</v>
      </c>
      <c r="AN264" s="432">
        <f t="shared" si="379"/>
        <v>0</v>
      </c>
      <c r="AO264" s="432">
        <f t="shared" si="380"/>
        <v>0</v>
      </c>
      <c r="AP264" s="432">
        <f t="shared" si="381"/>
        <v>0</v>
      </c>
      <c r="AQ264" s="432">
        <f t="shared" si="382"/>
        <v>0</v>
      </c>
      <c r="AR264" s="463">
        <f t="shared" si="383"/>
        <v>0</v>
      </c>
      <c r="AS264" s="462">
        <f t="shared" si="384"/>
        <v>0</v>
      </c>
      <c r="AT264" s="432">
        <f t="shared" si="385"/>
        <v>0</v>
      </c>
      <c r="AU264" s="432">
        <f t="shared" si="386"/>
        <v>0</v>
      </c>
      <c r="AV264" s="432">
        <f t="shared" si="387"/>
        <v>0</v>
      </c>
      <c r="AW264" s="463">
        <f t="shared" si="388"/>
        <v>0</v>
      </c>
      <c r="AX264" s="462">
        <f>'PTRM input'!J358</f>
        <v>0</v>
      </c>
      <c r="AY264" s="432">
        <f t="shared" si="389"/>
        <v>0</v>
      </c>
      <c r="AZ264" s="432">
        <f t="shared" si="390"/>
        <v>0</v>
      </c>
      <c r="BA264" s="432">
        <f t="shared" si="391"/>
        <v>0</v>
      </c>
      <c r="BB264" s="432">
        <f t="shared" si="392"/>
        <v>0</v>
      </c>
      <c r="BC264" s="463">
        <f t="shared" si="393"/>
        <v>0</v>
      </c>
      <c r="BD264" s="462">
        <f t="shared" si="394"/>
        <v>0</v>
      </c>
      <c r="BE264" s="432">
        <f t="shared" si="395"/>
        <v>0</v>
      </c>
      <c r="BF264" s="432">
        <f t="shared" si="396"/>
        <v>0</v>
      </c>
      <c r="BG264" s="432">
        <f t="shared" si="397"/>
        <v>0</v>
      </c>
      <c r="BH264" s="463">
        <f t="shared" si="398"/>
        <v>0</v>
      </c>
      <c r="BI264" s="462">
        <f>'PTRM input'!K358</f>
        <v>0</v>
      </c>
      <c r="BJ264" s="432">
        <f t="shared" si="399"/>
        <v>0</v>
      </c>
      <c r="BK264" s="432">
        <f t="shared" si="400"/>
        <v>0</v>
      </c>
      <c r="BL264" s="432">
        <f t="shared" si="401"/>
        <v>0</v>
      </c>
      <c r="BM264" s="432">
        <f t="shared" si="402"/>
        <v>0</v>
      </c>
      <c r="BN264" s="463">
        <f t="shared" si="403"/>
        <v>0</v>
      </c>
      <c r="BO264" s="462">
        <f t="shared" si="404"/>
        <v>0</v>
      </c>
      <c r="BP264" s="432">
        <f t="shared" si="405"/>
        <v>0</v>
      </c>
      <c r="BQ264" s="432">
        <f t="shared" si="406"/>
        <v>0</v>
      </c>
      <c r="BR264" s="432">
        <f t="shared" si="407"/>
        <v>0</v>
      </c>
      <c r="BS264" s="463">
        <f t="shared" si="408"/>
        <v>0</v>
      </c>
      <c r="BT264" s="462">
        <f>'PTRM input'!L358</f>
        <v>0</v>
      </c>
      <c r="BU264" s="432">
        <f t="shared" si="409"/>
        <v>0</v>
      </c>
      <c r="BV264" s="432">
        <f t="shared" si="410"/>
        <v>0</v>
      </c>
      <c r="BW264" s="432">
        <f t="shared" si="411"/>
        <v>0</v>
      </c>
      <c r="BX264" s="432">
        <f t="shared" si="412"/>
        <v>0</v>
      </c>
      <c r="BY264" s="463">
        <f t="shared" si="413"/>
        <v>0</v>
      </c>
      <c r="BZ264" s="462">
        <f t="shared" si="414"/>
        <v>0</v>
      </c>
      <c r="CA264" s="432">
        <f t="shared" si="415"/>
        <v>0</v>
      </c>
      <c r="CB264" s="432">
        <f t="shared" si="416"/>
        <v>0</v>
      </c>
      <c r="CC264" s="432">
        <f t="shared" si="417"/>
        <v>0</v>
      </c>
      <c r="CD264" s="463">
        <f t="shared" si="418"/>
        <v>0</v>
      </c>
      <c r="CE264" s="462">
        <f>'PTRM input'!M358</f>
        <v>0</v>
      </c>
      <c r="CF264" s="432">
        <f t="shared" si="419"/>
        <v>0</v>
      </c>
      <c r="CG264" s="432">
        <f t="shared" si="420"/>
        <v>0</v>
      </c>
      <c r="CH264" s="432">
        <f t="shared" si="421"/>
        <v>0</v>
      </c>
      <c r="CI264" s="432">
        <f t="shared" si="422"/>
        <v>0</v>
      </c>
      <c r="CJ264" s="463">
        <f t="shared" si="423"/>
        <v>0</v>
      </c>
      <c r="CK264" s="462">
        <f t="shared" si="424"/>
        <v>0</v>
      </c>
      <c r="CL264" s="432">
        <f t="shared" si="425"/>
        <v>0</v>
      </c>
      <c r="CM264" s="432">
        <f t="shared" si="426"/>
        <v>0</v>
      </c>
      <c r="CN264" s="432">
        <f t="shared" si="427"/>
        <v>0</v>
      </c>
      <c r="CO264" s="463">
        <f t="shared" si="428"/>
        <v>0</v>
      </c>
      <c r="CP264" s="462">
        <f>'PTRM input'!N358</f>
        <v>0</v>
      </c>
      <c r="CQ264" s="432">
        <f t="shared" si="429"/>
        <v>0</v>
      </c>
      <c r="CR264" s="432">
        <f t="shared" si="430"/>
        <v>0</v>
      </c>
      <c r="CS264" s="432">
        <f t="shared" si="431"/>
        <v>0</v>
      </c>
      <c r="CT264" s="432">
        <f t="shared" si="432"/>
        <v>0</v>
      </c>
      <c r="CU264" s="463">
        <f t="shared" si="433"/>
        <v>0</v>
      </c>
      <c r="CV264" s="462">
        <f t="shared" si="434"/>
        <v>0</v>
      </c>
      <c r="CW264" s="432">
        <f t="shared" si="435"/>
        <v>0</v>
      </c>
      <c r="CX264" s="432">
        <f t="shared" si="436"/>
        <v>0</v>
      </c>
      <c r="CY264" s="432">
        <f t="shared" si="437"/>
        <v>0</v>
      </c>
      <c r="CZ264" s="463">
        <f t="shared" si="438"/>
        <v>0</v>
      </c>
      <c r="DA264" s="462">
        <f>'PTRM input'!O358</f>
        <v>0</v>
      </c>
      <c r="DB264" s="432">
        <f t="shared" si="439"/>
        <v>0</v>
      </c>
      <c r="DC264" s="432">
        <f t="shared" si="440"/>
        <v>0</v>
      </c>
      <c r="DD264" s="432">
        <f t="shared" si="441"/>
        <v>0</v>
      </c>
      <c r="DE264" s="432">
        <f t="shared" si="442"/>
        <v>0</v>
      </c>
      <c r="DF264" s="463">
        <f t="shared" si="443"/>
        <v>0</v>
      </c>
      <c r="DG264" s="462">
        <f t="shared" si="444"/>
        <v>0</v>
      </c>
      <c r="DH264" s="432">
        <f t="shared" si="445"/>
        <v>0</v>
      </c>
      <c r="DI264" s="432">
        <f t="shared" si="446"/>
        <v>0</v>
      </c>
      <c r="DJ264" s="432">
        <f t="shared" si="447"/>
        <v>0</v>
      </c>
      <c r="DK264" s="463">
        <f t="shared" si="448"/>
        <v>0</v>
      </c>
      <c r="DL264" s="462">
        <f>'PTRM input'!P358</f>
        <v>0</v>
      </c>
      <c r="DM264" s="432">
        <f t="shared" si="449"/>
        <v>0</v>
      </c>
      <c r="DN264" s="432">
        <f t="shared" si="450"/>
        <v>0</v>
      </c>
      <c r="DO264" s="432">
        <f t="shared" si="451"/>
        <v>0</v>
      </c>
      <c r="DP264" s="432">
        <f t="shared" si="452"/>
        <v>0</v>
      </c>
      <c r="DQ264" s="463">
        <f t="shared" si="453"/>
        <v>0</v>
      </c>
      <c r="DR264" s="462">
        <f t="shared" si="454"/>
        <v>0</v>
      </c>
      <c r="DS264" s="432">
        <f t="shared" si="455"/>
        <v>0</v>
      </c>
      <c r="DT264" s="432">
        <f t="shared" si="456"/>
        <v>0</v>
      </c>
      <c r="DU264" s="432">
        <f t="shared" si="457"/>
        <v>0</v>
      </c>
      <c r="DV264" s="463">
        <f t="shared" si="458"/>
        <v>0</v>
      </c>
      <c r="DW264" s="462">
        <f>'PTRM input'!Q358</f>
        <v>0</v>
      </c>
      <c r="DX264" s="432">
        <f t="shared" si="459"/>
        <v>0</v>
      </c>
      <c r="DY264" s="432">
        <f t="shared" si="460"/>
        <v>0</v>
      </c>
      <c r="DZ264" s="432">
        <f t="shared" si="461"/>
        <v>0</v>
      </c>
      <c r="EA264" s="432">
        <f t="shared" si="462"/>
        <v>0</v>
      </c>
      <c r="EB264" s="463">
        <f t="shared" si="463"/>
        <v>0</v>
      </c>
      <c r="EC264" s="462">
        <f t="shared" si="464"/>
        <v>0</v>
      </c>
      <c r="ED264" s="432">
        <f t="shared" si="465"/>
        <v>0</v>
      </c>
      <c r="EE264" s="432">
        <f t="shared" si="466"/>
        <v>0</v>
      </c>
      <c r="EF264" s="432">
        <f t="shared" si="467"/>
        <v>0</v>
      </c>
      <c r="EG264" s="463">
        <f t="shared" si="468"/>
        <v>0</v>
      </c>
      <c r="EH264" s="462">
        <f>'PTRM input'!R358</f>
        <v>0</v>
      </c>
      <c r="EI264" s="432">
        <f t="shared" si="469"/>
        <v>0</v>
      </c>
      <c r="EJ264" s="432">
        <f t="shared" si="470"/>
        <v>0</v>
      </c>
      <c r="EK264" s="432">
        <f t="shared" si="471"/>
        <v>0</v>
      </c>
      <c r="EL264" s="432">
        <f t="shared" si="472"/>
        <v>0</v>
      </c>
      <c r="EM264" s="463">
        <f t="shared" si="473"/>
        <v>0</v>
      </c>
      <c r="EN264" s="462">
        <f t="shared" si="474"/>
        <v>0</v>
      </c>
      <c r="EO264" s="432">
        <f t="shared" si="475"/>
        <v>0</v>
      </c>
      <c r="EP264" s="432">
        <f t="shared" si="476"/>
        <v>0</v>
      </c>
      <c r="EQ264" s="432">
        <f t="shared" si="477"/>
        <v>0</v>
      </c>
      <c r="ER264" s="463">
        <f t="shared" si="478"/>
        <v>0</v>
      </c>
      <c r="ES264" s="462">
        <f>'PTRM input'!S358</f>
        <v>0</v>
      </c>
      <c r="ET264" s="432">
        <f t="shared" si="479"/>
        <v>0</v>
      </c>
      <c r="EU264" s="432">
        <f t="shared" si="480"/>
        <v>0</v>
      </c>
      <c r="EV264" s="432">
        <f t="shared" si="481"/>
        <v>0</v>
      </c>
      <c r="EW264" s="432">
        <f t="shared" si="482"/>
        <v>0</v>
      </c>
      <c r="EX264" s="463">
        <f t="shared" si="483"/>
        <v>0</v>
      </c>
      <c r="EY264" s="462">
        <f t="shared" si="484"/>
        <v>0</v>
      </c>
      <c r="EZ264" s="432">
        <f t="shared" si="485"/>
        <v>0</v>
      </c>
      <c r="FA264" s="432">
        <f t="shared" si="486"/>
        <v>0</v>
      </c>
      <c r="FB264" s="432">
        <f t="shared" si="487"/>
        <v>0</v>
      </c>
      <c r="FC264" s="463">
        <f t="shared" si="488"/>
        <v>0</v>
      </c>
      <c r="FD264" s="462">
        <f>'PTRM input'!T358</f>
        <v>0</v>
      </c>
      <c r="FE264" s="432">
        <f t="shared" si="489"/>
        <v>0</v>
      </c>
      <c r="FF264" s="432">
        <f t="shared" si="490"/>
        <v>0</v>
      </c>
      <c r="FG264" s="432">
        <f t="shared" si="491"/>
        <v>0</v>
      </c>
      <c r="FH264" s="432">
        <f t="shared" si="492"/>
        <v>0</v>
      </c>
      <c r="FI264" s="463">
        <f t="shared" si="493"/>
        <v>0</v>
      </c>
      <c r="FJ264" s="462">
        <f t="shared" si="494"/>
        <v>0</v>
      </c>
      <c r="FK264" s="432">
        <f t="shared" si="495"/>
        <v>0</v>
      </c>
      <c r="FL264" s="432">
        <f t="shared" si="496"/>
        <v>0</v>
      </c>
      <c r="FM264" s="432">
        <f t="shared" si="497"/>
        <v>0</v>
      </c>
      <c r="FN264" s="463">
        <f t="shared" si="498"/>
        <v>0</v>
      </c>
      <c r="FO264" s="462">
        <f>'PTRM input'!U358</f>
        <v>0</v>
      </c>
      <c r="FP264" s="432">
        <f t="shared" si="499"/>
        <v>0</v>
      </c>
      <c r="FQ264" s="432">
        <f t="shared" si="500"/>
        <v>0</v>
      </c>
      <c r="FR264" s="432">
        <f t="shared" si="501"/>
        <v>0</v>
      </c>
      <c r="FS264" s="432">
        <f t="shared" si="502"/>
        <v>0</v>
      </c>
      <c r="FT264" s="463">
        <f t="shared" si="503"/>
        <v>0</v>
      </c>
      <c r="FU264" s="462">
        <f t="shared" si="504"/>
        <v>0</v>
      </c>
      <c r="FV264" s="432">
        <f t="shared" si="505"/>
        <v>0</v>
      </c>
      <c r="FW264" s="432">
        <f t="shared" si="506"/>
        <v>0</v>
      </c>
      <c r="FX264" s="432">
        <f t="shared" si="507"/>
        <v>0</v>
      </c>
      <c r="FY264" s="463">
        <f t="shared" si="508"/>
        <v>0</v>
      </c>
      <c r="FZ264" s="462">
        <f>'PTRM input'!V358</f>
        <v>0</v>
      </c>
      <c r="GA264" s="432">
        <f t="shared" si="509"/>
        <v>0</v>
      </c>
      <c r="GB264" s="432">
        <f t="shared" si="510"/>
        <v>0</v>
      </c>
      <c r="GC264" s="432">
        <f t="shared" si="511"/>
        <v>0</v>
      </c>
      <c r="GD264" s="432">
        <f t="shared" si="512"/>
        <v>0</v>
      </c>
      <c r="GE264" s="463">
        <f t="shared" si="513"/>
        <v>0</v>
      </c>
      <c r="GF264" s="462">
        <f t="shared" si="514"/>
        <v>0</v>
      </c>
      <c r="GG264" s="432">
        <f t="shared" si="515"/>
        <v>0</v>
      </c>
      <c r="GH264" s="432">
        <f t="shared" si="516"/>
        <v>0</v>
      </c>
      <c r="GI264" s="432">
        <f t="shared" si="517"/>
        <v>0</v>
      </c>
      <c r="GJ264" s="463">
        <f t="shared" si="518"/>
        <v>0</v>
      </c>
    </row>
    <row r="265" spans="1:192" s="4" customFormat="1" outlineLevel="1">
      <c r="A265" s="764"/>
      <c r="B265" s="764"/>
      <c r="C265" s="764"/>
      <c r="D265" s="764"/>
      <c r="E265" s="748" t="str">
        <f t="shared" si="519"/>
        <v>New Tariff 4</v>
      </c>
      <c r="F265" s="462">
        <f>'PTRM input'!F359</f>
        <v>0</v>
      </c>
      <c r="G265" s="432">
        <f t="shared" si="520"/>
        <v>0</v>
      </c>
      <c r="H265" s="432">
        <f t="shared" si="350"/>
        <v>0</v>
      </c>
      <c r="I265" s="432">
        <f t="shared" si="351"/>
        <v>0</v>
      </c>
      <c r="J265" s="432">
        <f t="shared" si="352"/>
        <v>0</v>
      </c>
      <c r="K265" s="463">
        <f t="shared" si="353"/>
        <v>0</v>
      </c>
      <c r="L265" s="462">
        <f t="shared" si="354"/>
        <v>0</v>
      </c>
      <c r="M265" s="432">
        <f t="shared" si="355"/>
        <v>0</v>
      </c>
      <c r="N265" s="432">
        <f t="shared" si="356"/>
        <v>0</v>
      </c>
      <c r="O265" s="432">
        <f t="shared" si="357"/>
        <v>0</v>
      </c>
      <c r="P265" s="463">
        <f t="shared" si="358"/>
        <v>0</v>
      </c>
      <c r="Q265" s="462">
        <f>'PTRM input'!G359</f>
        <v>0</v>
      </c>
      <c r="R265" s="432">
        <f t="shared" si="359"/>
        <v>0</v>
      </c>
      <c r="S265" s="432">
        <f t="shared" si="360"/>
        <v>0</v>
      </c>
      <c r="T265" s="432">
        <f t="shared" si="361"/>
        <v>0</v>
      </c>
      <c r="U265" s="432">
        <f t="shared" si="362"/>
        <v>0</v>
      </c>
      <c r="V265" s="463">
        <f t="shared" si="363"/>
        <v>0</v>
      </c>
      <c r="W265" s="462">
        <f t="shared" si="364"/>
        <v>0</v>
      </c>
      <c r="X265" s="432">
        <f t="shared" si="365"/>
        <v>0</v>
      </c>
      <c r="Y265" s="432">
        <f t="shared" si="366"/>
        <v>0</v>
      </c>
      <c r="Z265" s="432">
        <f t="shared" si="367"/>
        <v>0</v>
      </c>
      <c r="AA265" s="463">
        <f t="shared" si="368"/>
        <v>0</v>
      </c>
      <c r="AB265" s="462">
        <f>'PTRM input'!H359</f>
        <v>0</v>
      </c>
      <c r="AC265" s="432">
        <f t="shared" si="369"/>
        <v>0</v>
      </c>
      <c r="AD265" s="432">
        <f t="shared" si="370"/>
        <v>0</v>
      </c>
      <c r="AE265" s="432">
        <f t="shared" si="371"/>
        <v>0</v>
      </c>
      <c r="AF265" s="432">
        <f t="shared" si="372"/>
        <v>0</v>
      </c>
      <c r="AG265" s="463">
        <f t="shared" si="373"/>
        <v>0</v>
      </c>
      <c r="AH265" s="462">
        <f t="shared" si="374"/>
        <v>0</v>
      </c>
      <c r="AI265" s="432">
        <f t="shared" si="375"/>
        <v>0</v>
      </c>
      <c r="AJ265" s="432">
        <f t="shared" si="376"/>
        <v>0</v>
      </c>
      <c r="AK265" s="432">
        <f t="shared" si="377"/>
        <v>0</v>
      </c>
      <c r="AL265" s="463">
        <f t="shared" si="378"/>
        <v>0</v>
      </c>
      <c r="AM265" s="462">
        <f>'PTRM input'!I359</f>
        <v>0</v>
      </c>
      <c r="AN265" s="432">
        <f t="shared" si="379"/>
        <v>0</v>
      </c>
      <c r="AO265" s="432">
        <f t="shared" si="380"/>
        <v>0</v>
      </c>
      <c r="AP265" s="432">
        <f t="shared" si="381"/>
        <v>0</v>
      </c>
      <c r="AQ265" s="432">
        <f t="shared" si="382"/>
        <v>0</v>
      </c>
      <c r="AR265" s="463">
        <f t="shared" si="383"/>
        <v>0</v>
      </c>
      <c r="AS265" s="462">
        <f t="shared" si="384"/>
        <v>0</v>
      </c>
      <c r="AT265" s="432">
        <f t="shared" si="385"/>
        <v>0</v>
      </c>
      <c r="AU265" s="432">
        <f t="shared" si="386"/>
        <v>0</v>
      </c>
      <c r="AV265" s="432">
        <f t="shared" si="387"/>
        <v>0</v>
      </c>
      <c r="AW265" s="463">
        <f t="shared" si="388"/>
        <v>0</v>
      </c>
      <c r="AX265" s="462">
        <f>'PTRM input'!J359</f>
        <v>0</v>
      </c>
      <c r="AY265" s="432">
        <f t="shared" si="389"/>
        <v>0</v>
      </c>
      <c r="AZ265" s="432">
        <f t="shared" si="390"/>
        <v>0</v>
      </c>
      <c r="BA265" s="432">
        <f t="shared" si="391"/>
        <v>0</v>
      </c>
      <c r="BB265" s="432">
        <f t="shared" si="392"/>
        <v>0</v>
      </c>
      <c r="BC265" s="463">
        <f t="shared" si="393"/>
        <v>0</v>
      </c>
      <c r="BD265" s="462">
        <f t="shared" si="394"/>
        <v>0</v>
      </c>
      <c r="BE265" s="432">
        <f t="shared" si="395"/>
        <v>0</v>
      </c>
      <c r="BF265" s="432">
        <f t="shared" si="396"/>
        <v>0</v>
      </c>
      <c r="BG265" s="432">
        <f t="shared" si="397"/>
        <v>0</v>
      </c>
      <c r="BH265" s="463">
        <f t="shared" si="398"/>
        <v>0</v>
      </c>
      <c r="BI265" s="462">
        <f>'PTRM input'!K359</f>
        <v>0</v>
      </c>
      <c r="BJ265" s="432">
        <f t="shared" si="399"/>
        <v>0</v>
      </c>
      <c r="BK265" s="432">
        <f t="shared" si="400"/>
        <v>0</v>
      </c>
      <c r="BL265" s="432">
        <f t="shared" si="401"/>
        <v>0</v>
      </c>
      <c r="BM265" s="432">
        <f t="shared" si="402"/>
        <v>0</v>
      </c>
      <c r="BN265" s="463">
        <f t="shared" si="403"/>
        <v>0</v>
      </c>
      <c r="BO265" s="462">
        <f t="shared" si="404"/>
        <v>0</v>
      </c>
      <c r="BP265" s="432">
        <f t="shared" si="405"/>
        <v>0</v>
      </c>
      <c r="BQ265" s="432">
        <f t="shared" si="406"/>
        <v>0</v>
      </c>
      <c r="BR265" s="432">
        <f t="shared" si="407"/>
        <v>0</v>
      </c>
      <c r="BS265" s="463">
        <f t="shared" si="408"/>
        <v>0</v>
      </c>
      <c r="BT265" s="462">
        <f>'PTRM input'!L359</f>
        <v>0</v>
      </c>
      <c r="BU265" s="432">
        <f t="shared" si="409"/>
        <v>0</v>
      </c>
      <c r="BV265" s="432">
        <f t="shared" si="410"/>
        <v>0</v>
      </c>
      <c r="BW265" s="432">
        <f t="shared" si="411"/>
        <v>0</v>
      </c>
      <c r="BX265" s="432">
        <f t="shared" si="412"/>
        <v>0</v>
      </c>
      <c r="BY265" s="463">
        <f t="shared" si="413"/>
        <v>0</v>
      </c>
      <c r="BZ265" s="462">
        <f t="shared" si="414"/>
        <v>0</v>
      </c>
      <c r="CA265" s="432">
        <f t="shared" si="415"/>
        <v>0</v>
      </c>
      <c r="CB265" s="432">
        <f t="shared" si="416"/>
        <v>0</v>
      </c>
      <c r="CC265" s="432">
        <f t="shared" si="417"/>
        <v>0</v>
      </c>
      <c r="CD265" s="463">
        <f t="shared" si="418"/>
        <v>0</v>
      </c>
      <c r="CE265" s="462">
        <f>'PTRM input'!M359</f>
        <v>0</v>
      </c>
      <c r="CF265" s="432">
        <f t="shared" si="419"/>
        <v>0</v>
      </c>
      <c r="CG265" s="432">
        <f t="shared" si="420"/>
        <v>0</v>
      </c>
      <c r="CH265" s="432">
        <f t="shared" si="421"/>
        <v>0</v>
      </c>
      <c r="CI265" s="432">
        <f t="shared" si="422"/>
        <v>0</v>
      </c>
      <c r="CJ265" s="463">
        <f t="shared" si="423"/>
        <v>0</v>
      </c>
      <c r="CK265" s="462">
        <f t="shared" si="424"/>
        <v>0</v>
      </c>
      <c r="CL265" s="432">
        <f t="shared" si="425"/>
        <v>0</v>
      </c>
      <c r="CM265" s="432">
        <f t="shared" si="426"/>
        <v>0</v>
      </c>
      <c r="CN265" s="432">
        <f t="shared" si="427"/>
        <v>0</v>
      </c>
      <c r="CO265" s="463">
        <f t="shared" si="428"/>
        <v>0</v>
      </c>
      <c r="CP265" s="462">
        <f>'PTRM input'!N359</f>
        <v>0</v>
      </c>
      <c r="CQ265" s="432">
        <f t="shared" si="429"/>
        <v>0</v>
      </c>
      <c r="CR265" s="432">
        <f t="shared" si="430"/>
        <v>0</v>
      </c>
      <c r="CS265" s="432">
        <f t="shared" si="431"/>
        <v>0</v>
      </c>
      <c r="CT265" s="432">
        <f t="shared" si="432"/>
        <v>0</v>
      </c>
      <c r="CU265" s="463">
        <f t="shared" si="433"/>
        <v>0</v>
      </c>
      <c r="CV265" s="462">
        <f t="shared" si="434"/>
        <v>0</v>
      </c>
      <c r="CW265" s="432">
        <f t="shared" si="435"/>
        <v>0</v>
      </c>
      <c r="CX265" s="432">
        <f t="shared" si="436"/>
        <v>0</v>
      </c>
      <c r="CY265" s="432">
        <f t="shared" si="437"/>
        <v>0</v>
      </c>
      <c r="CZ265" s="463">
        <f t="shared" si="438"/>
        <v>0</v>
      </c>
      <c r="DA265" s="462">
        <f>'PTRM input'!O359</f>
        <v>0</v>
      </c>
      <c r="DB265" s="432">
        <f t="shared" si="439"/>
        <v>0</v>
      </c>
      <c r="DC265" s="432">
        <f t="shared" si="440"/>
        <v>0</v>
      </c>
      <c r="DD265" s="432">
        <f t="shared" si="441"/>
        <v>0</v>
      </c>
      <c r="DE265" s="432">
        <f t="shared" si="442"/>
        <v>0</v>
      </c>
      <c r="DF265" s="463">
        <f t="shared" si="443"/>
        <v>0</v>
      </c>
      <c r="DG265" s="462">
        <f t="shared" si="444"/>
        <v>0</v>
      </c>
      <c r="DH265" s="432">
        <f t="shared" si="445"/>
        <v>0</v>
      </c>
      <c r="DI265" s="432">
        <f t="shared" si="446"/>
        <v>0</v>
      </c>
      <c r="DJ265" s="432">
        <f t="shared" si="447"/>
        <v>0</v>
      </c>
      <c r="DK265" s="463">
        <f t="shared" si="448"/>
        <v>0</v>
      </c>
      <c r="DL265" s="462">
        <f>'PTRM input'!P359</f>
        <v>0</v>
      </c>
      <c r="DM265" s="432">
        <f t="shared" si="449"/>
        <v>0</v>
      </c>
      <c r="DN265" s="432">
        <f t="shared" si="450"/>
        <v>0</v>
      </c>
      <c r="DO265" s="432">
        <f t="shared" si="451"/>
        <v>0</v>
      </c>
      <c r="DP265" s="432">
        <f t="shared" si="452"/>
        <v>0</v>
      </c>
      <c r="DQ265" s="463">
        <f t="shared" si="453"/>
        <v>0</v>
      </c>
      <c r="DR265" s="462">
        <f t="shared" si="454"/>
        <v>0</v>
      </c>
      <c r="DS265" s="432">
        <f t="shared" si="455"/>
        <v>0</v>
      </c>
      <c r="DT265" s="432">
        <f t="shared" si="456"/>
        <v>0</v>
      </c>
      <c r="DU265" s="432">
        <f t="shared" si="457"/>
        <v>0</v>
      </c>
      <c r="DV265" s="463">
        <f t="shared" si="458"/>
        <v>0</v>
      </c>
      <c r="DW265" s="462">
        <f>'PTRM input'!Q359</f>
        <v>0</v>
      </c>
      <c r="DX265" s="432">
        <f t="shared" si="459"/>
        <v>0</v>
      </c>
      <c r="DY265" s="432">
        <f t="shared" si="460"/>
        <v>0</v>
      </c>
      <c r="DZ265" s="432">
        <f t="shared" si="461"/>
        <v>0</v>
      </c>
      <c r="EA265" s="432">
        <f t="shared" si="462"/>
        <v>0</v>
      </c>
      <c r="EB265" s="463">
        <f t="shared" si="463"/>
        <v>0</v>
      </c>
      <c r="EC265" s="462">
        <f t="shared" si="464"/>
        <v>0</v>
      </c>
      <c r="ED265" s="432">
        <f t="shared" si="465"/>
        <v>0</v>
      </c>
      <c r="EE265" s="432">
        <f t="shared" si="466"/>
        <v>0</v>
      </c>
      <c r="EF265" s="432">
        <f t="shared" si="467"/>
        <v>0</v>
      </c>
      <c r="EG265" s="463">
        <f t="shared" si="468"/>
        <v>0</v>
      </c>
      <c r="EH265" s="462">
        <f>'PTRM input'!R359</f>
        <v>0</v>
      </c>
      <c r="EI265" s="432">
        <f t="shared" si="469"/>
        <v>0</v>
      </c>
      <c r="EJ265" s="432">
        <f t="shared" si="470"/>
        <v>0</v>
      </c>
      <c r="EK265" s="432">
        <f t="shared" si="471"/>
        <v>0</v>
      </c>
      <c r="EL265" s="432">
        <f t="shared" si="472"/>
        <v>0</v>
      </c>
      <c r="EM265" s="463">
        <f t="shared" si="473"/>
        <v>0</v>
      </c>
      <c r="EN265" s="462">
        <f t="shared" si="474"/>
        <v>0</v>
      </c>
      <c r="EO265" s="432">
        <f t="shared" si="475"/>
        <v>0</v>
      </c>
      <c r="EP265" s="432">
        <f t="shared" si="476"/>
        <v>0</v>
      </c>
      <c r="EQ265" s="432">
        <f t="shared" si="477"/>
        <v>0</v>
      </c>
      <c r="ER265" s="463">
        <f t="shared" si="478"/>
        <v>0</v>
      </c>
      <c r="ES265" s="462">
        <f>'PTRM input'!S359</f>
        <v>0</v>
      </c>
      <c r="ET265" s="432">
        <f t="shared" si="479"/>
        <v>0</v>
      </c>
      <c r="EU265" s="432">
        <f t="shared" si="480"/>
        <v>0</v>
      </c>
      <c r="EV265" s="432">
        <f t="shared" si="481"/>
        <v>0</v>
      </c>
      <c r="EW265" s="432">
        <f t="shared" si="482"/>
        <v>0</v>
      </c>
      <c r="EX265" s="463">
        <f t="shared" si="483"/>
        <v>0</v>
      </c>
      <c r="EY265" s="462">
        <f t="shared" si="484"/>
        <v>0</v>
      </c>
      <c r="EZ265" s="432">
        <f t="shared" si="485"/>
        <v>0</v>
      </c>
      <c r="FA265" s="432">
        <f t="shared" si="486"/>
        <v>0</v>
      </c>
      <c r="FB265" s="432">
        <f t="shared" si="487"/>
        <v>0</v>
      </c>
      <c r="FC265" s="463">
        <f t="shared" si="488"/>
        <v>0</v>
      </c>
      <c r="FD265" s="462">
        <f>'PTRM input'!T359</f>
        <v>0</v>
      </c>
      <c r="FE265" s="432">
        <f t="shared" si="489"/>
        <v>0</v>
      </c>
      <c r="FF265" s="432">
        <f t="shared" si="490"/>
        <v>0</v>
      </c>
      <c r="FG265" s="432">
        <f t="shared" si="491"/>
        <v>0</v>
      </c>
      <c r="FH265" s="432">
        <f t="shared" si="492"/>
        <v>0</v>
      </c>
      <c r="FI265" s="463">
        <f t="shared" si="493"/>
        <v>0</v>
      </c>
      <c r="FJ265" s="462">
        <f t="shared" si="494"/>
        <v>0</v>
      </c>
      <c r="FK265" s="432">
        <f t="shared" si="495"/>
        <v>0</v>
      </c>
      <c r="FL265" s="432">
        <f t="shared" si="496"/>
        <v>0</v>
      </c>
      <c r="FM265" s="432">
        <f t="shared" si="497"/>
        <v>0</v>
      </c>
      <c r="FN265" s="463">
        <f t="shared" si="498"/>
        <v>0</v>
      </c>
      <c r="FO265" s="462">
        <f>'PTRM input'!U359</f>
        <v>0</v>
      </c>
      <c r="FP265" s="432">
        <f t="shared" si="499"/>
        <v>0</v>
      </c>
      <c r="FQ265" s="432">
        <f t="shared" si="500"/>
        <v>0</v>
      </c>
      <c r="FR265" s="432">
        <f t="shared" si="501"/>
        <v>0</v>
      </c>
      <c r="FS265" s="432">
        <f t="shared" si="502"/>
        <v>0</v>
      </c>
      <c r="FT265" s="463">
        <f t="shared" si="503"/>
        <v>0</v>
      </c>
      <c r="FU265" s="462">
        <f t="shared" si="504"/>
        <v>0</v>
      </c>
      <c r="FV265" s="432">
        <f t="shared" si="505"/>
        <v>0</v>
      </c>
      <c r="FW265" s="432">
        <f t="shared" si="506"/>
        <v>0</v>
      </c>
      <c r="FX265" s="432">
        <f t="shared" si="507"/>
        <v>0</v>
      </c>
      <c r="FY265" s="463">
        <f t="shared" si="508"/>
        <v>0</v>
      </c>
      <c r="FZ265" s="462">
        <f>'PTRM input'!V359</f>
        <v>0</v>
      </c>
      <c r="GA265" s="432">
        <f t="shared" si="509"/>
        <v>0</v>
      </c>
      <c r="GB265" s="432">
        <f t="shared" si="510"/>
        <v>0</v>
      </c>
      <c r="GC265" s="432">
        <f t="shared" si="511"/>
        <v>0</v>
      </c>
      <c r="GD265" s="432">
        <f t="shared" si="512"/>
        <v>0</v>
      </c>
      <c r="GE265" s="463">
        <f t="shared" si="513"/>
        <v>0</v>
      </c>
      <c r="GF265" s="462">
        <f t="shared" si="514"/>
        <v>0</v>
      </c>
      <c r="GG265" s="432">
        <f t="shared" si="515"/>
        <v>0</v>
      </c>
      <c r="GH265" s="432">
        <f t="shared" si="516"/>
        <v>0</v>
      </c>
      <c r="GI265" s="432">
        <f t="shared" si="517"/>
        <v>0</v>
      </c>
      <c r="GJ265" s="463">
        <f t="shared" si="518"/>
        <v>0</v>
      </c>
    </row>
    <row r="266" spans="1:192" s="4" customFormat="1" outlineLevel="1">
      <c r="A266" s="764"/>
      <c r="B266" s="764"/>
      <c r="C266" s="764"/>
      <c r="D266" s="764"/>
      <c r="E266" s="748" t="str">
        <f t="shared" si="519"/>
        <v>New Tariff 5</v>
      </c>
      <c r="F266" s="462">
        <f>'PTRM input'!F360</f>
        <v>0</v>
      </c>
      <c r="G266" s="432">
        <f t="shared" si="520"/>
        <v>0</v>
      </c>
      <c r="H266" s="432">
        <f t="shared" si="350"/>
        <v>0</v>
      </c>
      <c r="I266" s="432">
        <f t="shared" si="351"/>
        <v>0</v>
      </c>
      <c r="J266" s="432">
        <f t="shared" si="352"/>
        <v>0</v>
      </c>
      <c r="K266" s="463">
        <f t="shared" si="353"/>
        <v>0</v>
      </c>
      <c r="L266" s="462">
        <f t="shared" si="354"/>
        <v>0</v>
      </c>
      <c r="M266" s="432">
        <f t="shared" si="355"/>
        <v>0</v>
      </c>
      <c r="N266" s="432">
        <f t="shared" si="356"/>
        <v>0</v>
      </c>
      <c r="O266" s="432">
        <f t="shared" si="357"/>
        <v>0</v>
      </c>
      <c r="P266" s="463">
        <f t="shared" si="358"/>
        <v>0</v>
      </c>
      <c r="Q266" s="462">
        <f>'PTRM input'!G360</f>
        <v>0</v>
      </c>
      <c r="R266" s="432">
        <f t="shared" si="359"/>
        <v>0</v>
      </c>
      <c r="S266" s="432">
        <f t="shared" si="360"/>
        <v>0</v>
      </c>
      <c r="T266" s="432">
        <f t="shared" si="361"/>
        <v>0</v>
      </c>
      <c r="U266" s="432">
        <f t="shared" si="362"/>
        <v>0</v>
      </c>
      <c r="V266" s="463">
        <f t="shared" si="363"/>
        <v>0</v>
      </c>
      <c r="W266" s="462">
        <f t="shared" si="364"/>
        <v>0</v>
      </c>
      <c r="X266" s="432">
        <f t="shared" si="365"/>
        <v>0</v>
      </c>
      <c r="Y266" s="432">
        <f t="shared" si="366"/>
        <v>0</v>
      </c>
      <c r="Z266" s="432">
        <f t="shared" si="367"/>
        <v>0</v>
      </c>
      <c r="AA266" s="463">
        <f t="shared" si="368"/>
        <v>0</v>
      </c>
      <c r="AB266" s="462">
        <f>'PTRM input'!H360</f>
        <v>0</v>
      </c>
      <c r="AC266" s="432">
        <f t="shared" si="369"/>
        <v>0</v>
      </c>
      <c r="AD266" s="432">
        <f t="shared" si="370"/>
        <v>0</v>
      </c>
      <c r="AE266" s="432">
        <f t="shared" si="371"/>
        <v>0</v>
      </c>
      <c r="AF266" s="432">
        <f t="shared" si="372"/>
        <v>0</v>
      </c>
      <c r="AG266" s="463">
        <f t="shared" si="373"/>
        <v>0</v>
      </c>
      <c r="AH266" s="462">
        <f t="shared" si="374"/>
        <v>0</v>
      </c>
      <c r="AI266" s="432">
        <f t="shared" si="375"/>
        <v>0</v>
      </c>
      <c r="AJ266" s="432">
        <f t="shared" si="376"/>
        <v>0</v>
      </c>
      <c r="AK266" s="432">
        <f t="shared" si="377"/>
        <v>0</v>
      </c>
      <c r="AL266" s="463">
        <f t="shared" si="378"/>
        <v>0</v>
      </c>
      <c r="AM266" s="462">
        <f>'PTRM input'!I360</f>
        <v>0</v>
      </c>
      <c r="AN266" s="432">
        <f t="shared" si="379"/>
        <v>0</v>
      </c>
      <c r="AO266" s="432">
        <f t="shared" si="380"/>
        <v>0</v>
      </c>
      <c r="AP266" s="432">
        <f t="shared" si="381"/>
        <v>0</v>
      </c>
      <c r="AQ266" s="432">
        <f t="shared" si="382"/>
        <v>0</v>
      </c>
      <c r="AR266" s="463">
        <f t="shared" si="383"/>
        <v>0</v>
      </c>
      <c r="AS266" s="462">
        <f t="shared" si="384"/>
        <v>0</v>
      </c>
      <c r="AT266" s="432">
        <f t="shared" si="385"/>
        <v>0</v>
      </c>
      <c r="AU266" s="432">
        <f t="shared" si="386"/>
        <v>0</v>
      </c>
      <c r="AV266" s="432">
        <f t="shared" si="387"/>
        <v>0</v>
      </c>
      <c r="AW266" s="463">
        <f t="shared" si="388"/>
        <v>0</v>
      </c>
      <c r="AX266" s="462">
        <f>'PTRM input'!J360</f>
        <v>0</v>
      </c>
      <c r="AY266" s="432">
        <f t="shared" si="389"/>
        <v>0</v>
      </c>
      <c r="AZ266" s="432">
        <f t="shared" si="390"/>
        <v>0</v>
      </c>
      <c r="BA266" s="432">
        <f t="shared" si="391"/>
        <v>0</v>
      </c>
      <c r="BB266" s="432">
        <f t="shared" si="392"/>
        <v>0</v>
      </c>
      <c r="BC266" s="463">
        <f t="shared" si="393"/>
        <v>0</v>
      </c>
      <c r="BD266" s="462">
        <f t="shared" si="394"/>
        <v>0</v>
      </c>
      <c r="BE266" s="432">
        <f t="shared" si="395"/>
        <v>0</v>
      </c>
      <c r="BF266" s="432">
        <f t="shared" si="396"/>
        <v>0</v>
      </c>
      <c r="BG266" s="432">
        <f t="shared" si="397"/>
        <v>0</v>
      </c>
      <c r="BH266" s="463">
        <f t="shared" si="398"/>
        <v>0</v>
      </c>
      <c r="BI266" s="462">
        <f>'PTRM input'!K360</f>
        <v>0</v>
      </c>
      <c r="BJ266" s="432">
        <f t="shared" si="399"/>
        <v>0</v>
      </c>
      <c r="BK266" s="432">
        <f t="shared" si="400"/>
        <v>0</v>
      </c>
      <c r="BL266" s="432">
        <f t="shared" si="401"/>
        <v>0</v>
      </c>
      <c r="BM266" s="432">
        <f t="shared" si="402"/>
        <v>0</v>
      </c>
      <c r="BN266" s="463">
        <f t="shared" si="403"/>
        <v>0</v>
      </c>
      <c r="BO266" s="462">
        <f t="shared" si="404"/>
        <v>0</v>
      </c>
      <c r="BP266" s="432">
        <f t="shared" si="405"/>
        <v>0</v>
      </c>
      <c r="BQ266" s="432">
        <f t="shared" si="406"/>
        <v>0</v>
      </c>
      <c r="BR266" s="432">
        <f t="shared" si="407"/>
        <v>0</v>
      </c>
      <c r="BS266" s="463">
        <f t="shared" si="408"/>
        <v>0</v>
      </c>
      <c r="BT266" s="462">
        <f>'PTRM input'!L360</f>
        <v>0</v>
      </c>
      <c r="BU266" s="432">
        <f t="shared" si="409"/>
        <v>0</v>
      </c>
      <c r="BV266" s="432">
        <f t="shared" si="410"/>
        <v>0</v>
      </c>
      <c r="BW266" s="432">
        <f t="shared" si="411"/>
        <v>0</v>
      </c>
      <c r="BX266" s="432">
        <f t="shared" si="412"/>
        <v>0</v>
      </c>
      <c r="BY266" s="463">
        <f t="shared" si="413"/>
        <v>0</v>
      </c>
      <c r="BZ266" s="462">
        <f t="shared" si="414"/>
        <v>0</v>
      </c>
      <c r="CA266" s="432">
        <f t="shared" si="415"/>
        <v>0</v>
      </c>
      <c r="CB266" s="432">
        <f t="shared" si="416"/>
        <v>0</v>
      </c>
      <c r="CC266" s="432">
        <f t="shared" si="417"/>
        <v>0</v>
      </c>
      <c r="CD266" s="463">
        <f t="shared" si="418"/>
        <v>0</v>
      </c>
      <c r="CE266" s="462">
        <f>'PTRM input'!M360</f>
        <v>0</v>
      </c>
      <c r="CF266" s="432">
        <f t="shared" si="419"/>
        <v>0</v>
      </c>
      <c r="CG266" s="432">
        <f t="shared" si="420"/>
        <v>0</v>
      </c>
      <c r="CH266" s="432">
        <f t="shared" si="421"/>
        <v>0</v>
      </c>
      <c r="CI266" s="432">
        <f t="shared" si="422"/>
        <v>0</v>
      </c>
      <c r="CJ266" s="463">
        <f t="shared" si="423"/>
        <v>0</v>
      </c>
      <c r="CK266" s="462">
        <f t="shared" si="424"/>
        <v>0</v>
      </c>
      <c r="CL266" s="432">
        <f t="shared" si="425"/>
        <v>0</v>
      </c>
      <c r="CM266" s="432">
        <f t="shared" si="426"/>
        <v>0</v>
      </c>
      <c r="CN266" s="432">
        <f t="shared" si="427"/>
        <v>0</v>
      </c>
      <c r="CO266" s="463">
        <f t="shared" si="428"/>
        <v>0</v>
      </c>
      <c r="CP266" s="462">
        <f>'PTRM input'!N360</f>
        <v>0</v>
      </c>
      <c r="CQ266" s="432">
        <f t="shared" si="429"/>
        <v>0</v>
      </c>
      <c r="CR266" s="432">
        <f t="shared" si="430"/>
        <v>0</v>
      </c>
      <c r="CS266" s="432">
        <f t="shared" si="431"/>
        <v>0</v>
      </c>
      <c r="CT266" s="432">
        <f t="shared" si="432"/>
        <v>0</v>
      </c>
      <c r="CU266" s="463">
        <f t="shared" si="433"/>
        <v>0</v>
      </c>
      <c r="CV266" s="462">
        <f t="shared" si="434"/>
        <v>0</v>
      </c>
      <c r="CW266" s="432">
        <f t="shared" si="435"/>
        <v>0</v>
      </c>
      <c r="CX266" s="432">
        <f t="shared" si="436"/>
        <v>0</v>
      </c>
      <c r="CY266" s="432">
        <f t="shared" si="437"/>
        <v>0</v>
      </c>
      <c r="CZ266" s="463">
        <f t="shared" si="438"/>
        <v>0</v>
      </c>
      <c r="DA266" s="462">
        <f>'PTRM input'!O360</f>
        <v>0</v>
      </c>
      <c r="DB266" s="432">
        <f t="shared" si="439"/>
        <v>0</v>
      </c>
      <c r="DC266" s="432">
        <f t="shared" si="440"/>
        <v>0</v>
      </c>
      <c r="DD266" s="432">
        <f t="shared" si="441"/>
        <v>0</v>
      </c>
      <c r="DE266" s="432">
        <f t="shared" si="442"/>
        <v>0</v>
      </c>
      <c r="DF266" s="463">
        <f t="shared" si="443"/>
        <v>0</v>
      </c>
      <c r="DG266" s="462">
        <f t="shared" si="444"/>
        <v>0</v>
      </c>
      <c r="DH266" s="432">
        <f t="shared" si="445"/>
        <v>0</v>
      </c>
      <c r="DI266" s="432">
        <f t="shared" si="446"/>
        <v>0</v>
      </c>
      <c r="DJ266" s="432">
        <f t="shared" si="447"/>
        <v>0</v>
      </c>
      <c r="DK266" s="463">
        <f t="shared" si="448"/>
        <v>0</v>
      </c>
      <c r="DL266" s="462">
        <f>'PTRM input'!P360</f>
        <v>0</v>
      </c>
      <c r="DM266" s="432">
        <f t="shared" si="449"/>
        <v>0</v>
      </c>
      <c r="DN266" s="432">
        <f t="shared" si="450"/>
        <v>0</v>
      </c>
      <c r="DO266" s="432">
        <f t="shared" si="451"/>
        <v>0</v>
      </c>
      <c r="DP266" s="432">
        <f t="shared" si="452"/>
        <v>0</v>
      </c>
      <c r="DQ266" s="463">
        <f t="shared" si="453"/>
        <v>0</v>
      </c>
      <c r="DR266" s="462">
        <f t="shared" si="454"/>
        <v>0</v>
      </c>
      <c r="DS266" s="432">
        <f t="shared" si="455"/>
        <v>0</v>
      </c>
      <c r="DT266" s="432">
        <f t="shared" si="456"/>
        <v>0</v>
      </c>
      <c r="DU266" s="432">
        <f t="shared" si="457"/>
        <v>0</v>
      </c>
      <c r="DV266" s="463">
        <f t="shared" si="458"/>
        <v>0</v>
      </c>
      <c r="DW266" s="462">
        <f>'PTRM input'!Q360</f>
        <v>0</v>
      </c>
      <c r="DX266" s="432">
        <f t="shared" si="459"/>
        <v>0</v>
      </c>
      <c r="DY266" s="432">
        <f t="shared" si="460"/>
        <v>0</v>
      </c>
      <c r="DZ266" s="432">
        <f t="shared" si="461"/>
        <v>0</v>
      </c>
      <c r="EA266" s="432">
        <f t="shared" si="462"/>
        <v>0</v>
      </c>
      <c r="EB266" s="463">
        <f t="shared" si="463"/>
        <v>0</v>
      </c>
      <c r="EC266" s="462">
        <f t="shared" si="464"/>
        <v>0</v>
      </c>
      <c r="ED266" s="432">
        <f t="shared" si="465"/>
        <v>0</v>
      </c>
      <c r="EE266" s="432">
        <f t="shared" si="466"/>
        <v>0</v>
      </c>
      <c r="EF266" s="432">
        <f t="shared" si="467"/>
        <v>0</v>
      </c>
      <c r="EG266" s="463">
        <f t="shared" si="468"/>
        <v>0</v>
      </c>
      <c r="EH266" s="462">
        <f>'PTRM input'!R360</f>
        <v>0</v>
      </c>
      <c r="EI266" s="432">
        <f t="shared" si="469"/>
        <v>0</v>
      </c>
      <c r="EJ266" s="432">
        <f t="shared" si="470"/>
        <v>0</v>
      </c>
      <c r="EK266" s="432">
        <f t="shared" si="471"/>
        <v>0</v>
      </c>
      <c r="EL266" s="432">
        <f t="shared" si="472"/>
        <v>0</v>
      </c>
      <c r="EM266" s="463">
        <f t="shared" si="473"/>
        <v>0</v>
      </c>
      <c r="EN266" s="462">
        <f t="shared" si="474"/>
        <v>0</v>
      </c>
      <c r="EO266" s="432">
        <f t="shared" si="475"/>
        <v>0</v>
      </c>
      <c r="EP266" s="432">
        <f t="shared" si="476"/>
        <v>0</v>
      </c>
      <c r="EQ266" s="432">
        <f t="shared" si="477"/>
        <v>0</v>
      </c>
      <c r="ER266" s="463">
        <f t="shared" si="478"/>
        <v>0</v>
      </c>
      <c r="ES266" s="462">
        <f>'PTRM input'!S360</f>
        <v>0</v>
      </c>
      <c r="ET266" s="432">
        <f t="shared" si="479"/>
        <v>0</v>
      </c>
      <c r="EU266" s="432">
        <f t="shared" si="480"/>
        <v>0</v>
      </c>
      <c r="EV266" s="432">
        <f t="shared" si="481"/>
        <v>0</v>
      </c>
      <c r="EW266" s="432">
        <f t="shared" si="482"/>
        <v>0</v>
      </c>
      <c r="EX266" s="463">
        <f t="shared" si="483"/>
        <v>0</v>
      </c>
      <c r="EY266" s="462">
        <f t="shared" si="484"/>
        <v>0</v>
      </c>
      <c r="EZ266" s="432">
        <f t="shared" si="485"/>
        <v>0</v>
      </c>
      <c r="FA266" s="432">
        <f t="shared" si="486"/>
        <v>0</v>
      </c>
      <c r="FB266" s="432">
        <f t="shared" si="487"/>
        <v>0</v>
      </c>
      <c r="FC266" s="463">
        <f t="shared" si="488"/>
        <v>0</v>
      </c>
      <c r="FD266" s="462">
        <f>'PTRM input'!T360</f>
        <v>0</v>
      </c>
      <c r="FE266" s="432">
        <f t="shared" si="489"/>
        <v>0</v>
      </c>
      <c r="FF266" s="432">
        <f t="shared" si="490"/>
        <v>0</v>
      </c>
      <c r="FG266" s="432">
        <f t="shared" si="491"/>
        <v>0</v>
      </c>
      <c r="FH266" s="432">
        <f t="shared" si="492"/>
        <v>0</v>
      </c>
      <c r="FI266" s="463">
        <f t="shared" si="493"/>
        <v>0</v>
      </c>
      <c r="FJ266" s="462">
        <f t="shared" si="494"/>
        <v>0</v>
      </c>
      <c r="FK266" s="432">
        <f t="shared" si="495"/>
        <v>0</v>
      </c>
      <c r="FL266" s="432">
        <f t="shared" si="496"/>
        <v>0</v>
      </c>
      <c r="FM266" s="432">
        <f t="shared" si="497"/>
        <v>0</v>
      </c>
      <c r="FN266" s="463">
        <f t="shared" si="498"/>
        <v>0</v>
      </c>
      <c r="FO266" s="462">
        <f>'PTRM input'!U360</f>
        <v>0</v>
      </c>
      <c r="FP266" s="432">
        <f t="shared" si="499"/>
        <v>0</v>
      </c>
      <c r="FQ266" s="432">
        <f t="shared" si="500"/>
        <v>0</v>
      </c>
      <c r="FR266" s="432">
        <f t="shared" si="501"/>
        <v>0</v>
      </c>
      <c r="FS266" s="432">
        <f t="shared" si="502"/>
        <v>0</v>
      </c>
      <c r="FT266" s="463">
        <f t="shared" si="503"/>
        <v>0</v>
      </c>
      <c r="FU266" s="462">
        <f t="shared" si="504"/>
        <v>0</v>
      </c>
      <c r="FV266" s="432">
        <f t="shared" si="505"/>
        <v>0</v>
      </c>
      <c r="FW266" s="432">
        <f t="shared" si="506"/>
        <v>0</v>
      </c>
      <c r="FX266" s="432">
        <f t="shared" si="507"/>
        <v>0</v>
      </c>
      <c r="FY266" s="463">
        <f t="shared" si="508"/>
        <v>0</v>
      </c>
      <c r="FZ266" s="462">
        <f>'PTRM input'!V360</f>
        <v>0</v>
      </c>
      <c r="GA266" s="432">
        <f t="shared" si="509"/>
        <v>0</v>
      </c>
      <c r="GB266" s="432">
        <f t="shared" si="510"/>
        <v>0</v>
      </c>
      <c r="GC266" s="432">
        <f t="shared" si="511"/>
        <v>0</v>
      </c>
      <c r="GD266" s="432">
        <f t="shared" si="512"/>
        <v>0</v>
      </c>
      <c r="GE266" s="463">
        <f t="shared" si="513"/>
        <v>0</v>
      </c>
      <c r="GF266" s="462">
        <f t="shared" si="514"/>
        <v>0</v>
      </c>
      <c r="GG266" s="432">
        <f t="shared" si="515"/>
        <v>0</v>
      </c>
      <c r="GH266" s="432">
        <f t="shared" si="516"/>
        <v>0</v>
      </c>
      <c r="GI266" s="432">
        <f t="shared" si="517"/>
        <v>0</v>
      </c>
      <c r="GJ266" s="463">
        <f t="shared" si="518"/>
        <v>0</v>
      </c>
    </row>
    <row r="267" spans="1:192" s="4" customFormat="1" outlineLevel="1">
      <c r="A267" s="764"/>
      <c r="B267" s="764"/>
      <c r="C267" s="764"/>
      <c r="D267" s="764"/>
      <c r="E267" s="748" t="str">
        <f t="shared" si="519"/>
        <v>New Tariff 6</v>
      </c>
      <c r="F267" s="462">
        <f>'PTRM input'!F361</f>
        <v>0</v>
      </c>
      <c r="G267" s="432">
        <f t="shared" si="520"/>
        <v>0</v>
      </c>
      <c r="H267" s="432">
        <f t="shared" si="350"/>
        <v>0</v>
      </c>
      <c r="I267" s="432">
        <f t="shared" si="351"/>
        <v>0</v>
      </c>
      <c r="J267" s="432">
        <f t="shared" si="352"/>
        <v>0</v>
      </c>
      <c r="K267" s="463">
        <f t="shared" si="353"/>
        <v>0</v>
      </c>
      <c r="L267" s="462">
        <f t="shared" si="354"/>
        <v>0</v>
      </c>
      <c r="M267" s="432">
        <f t="shared" si="355"/>
        <v>0</v>
      </c>
      <c r="N267" s="432">
        <f t="shared" si="356"/>
        <v>0</v>
      </c>
      <c r="O267" s="432">
        <f t="shared" si="357"/>
        <v>0</v>
      </c>
      <c r="P267" s="463">
        <f t="shared" si="358"/>
        <v>0</v>
      </c>
      <c r="Q267" s="462">
        <f>'PTRM input'!G361</f>
        <v>0</v>
      </c>
      <c r="R267" s="432">
        <f t="shared" si="359"/>
        <v>0</v>
      </c>
      <c r="S267" s="432">
        <f t="shared" si="360"/>
        <v>0</v>
      </c>
      <c r="T267" s="432">
        <f t="shared" si="361"/>
        <v>0</v>
      </c>
      <c r="U267" s="432">
        <f t="shared" si="362"/>
        <v>0</v>
      </c>
      <c r="V267" s="463">
        <f t="shared" si="363"/>
        <v>0</v>
      </c>
      <c r="W267" s="462">
        <f t="shared" si="364"/>
        <v>0</v>
      </c>
      <c r="X267" s="432">
        <f t="shared" si="365"/>
        <v>0</v>
      </c>
      <c r="Y267" s="432">
        <f t="shared" si="366"/>
        <v>0</v>
      </c>
      <c r="Z267" s="432">
        <f t="shared" si="367"/>
        <v>0</v>
      </c>
      <c r="AA267" s="463">
        <f t="shared" si="368"/>
        <v>0</v>
      </c>
      <c r="AB267" s="462">
        <f>'PTRM input'!H361</f>
        <v>0</v>
      </c>
      <c r="AC267" s="432">
        <f t="shared" si="369"/>
        <v>0</v>
      </c>
      <c r="AD267" s="432">
        <f t="shared" si="370"/>
        <v>0</v>
      </c>
      <c r="AE267" s="432">
        <f t="shared" si="371"/>
        <v>0</v>
      </c>
      <c r="AF267" s="432">
        <f t="shared" si="372"/>
        <v>0</v>
      </c>
      <c r="AG267" s="463">
        <f t="shared" si="373"/>
        <v>0</v>
      </c>
      <c r="AH267" s="462">
        <f t="shared" si="374"/>
        <v>0</v>
      </c>
      <c r="AI267" s="432">
        <f t="shared" si="375"/>
        <v>0</v>
      </c>
      <c r="AJ267" s="432">
        <f t="shared" si="376"/>
        <v>0</v>
      </c>
      <c r="AK267" s="432">
        <f t="shared" si="377"/>
        <v>0</v>
      </c>
      <c r="AL267" s="463">
        <f t="shared" si="378"/>
        <v>0</v>
      </c>
      <c r="AM267" s="462">
        <f>'PTRM input'!I361</f>
        <v>0</v>
      </c>
      <c r="AN267" s="432">
        <f t="shared" si="379"/>
        <v>0</v>
      </c>
      <c r="AO267" s="432">
        <f t="shared" si="380"/>
        <v>0</v>
      </c>
      <c r="AP267" s="432">
        <f t="shared" si="381"/>
        <v>0</v>
      </c>
      <c r="AQ267" s="432">
        <f t="shared" si="382"/>
        <v>0</v>
      </c>
      <c r="AR267" s="463">
        <f t="shared" si="383"/>
        <v>0</v>
      </c>
      <c r="AS267" s="462">
        <f t="shared" si="384"/>
        <v>0</v>
      </c>
      <c r="AT267" s="432">
        <f t="shared" si="385"/>
        <v>0</v>
      </c>
      <c r="AU267" s="432">
        <f t="shared" si="386"/>
        <v>0</v>
      </c>
      <c r="AV267" s="432">
        <f t="shared" si="387"/>
        <v>0</v>
      </c>
      <c r="AW267" s="463">
        <f t="shared" si="388"/>
        <v>0</v>
      </c>
      <c r="AX267" s="462">
        <f>'PTRM input'!J361</f>
        <v>0</v>
      </c>
      <c r="AY267" s="432">
        <f t="shared" si="389"/>
        <v>0</v>
      </c>
      <c r="AZ267" s="432">
        <f t="shared" si="390"/>
        <v>0</v>
      </c>
      <c r="BA267" s="432">
        <f t="shared" si="391"/>
        <v>0</v>
      </c>
      <c r="BB267" s="432">
        <f t="shared" si="392"/>
        <v>0</v>
      </c>
      <c r="BC267" s="463">
        <f t="shared" si="393"/>
        <v>0</v>
      </c>
      <c r="BD267" s="462">
        <f t="shared" si="394"/>
        <v>0</v>
      </c>
      <c r="BE267" s="432">
        <f t="shared" si="395"/>
        <v>0</v>
      </c>
      <c r="BF267" s="432">
        <f t="shared" si="396"/>
        <v>0</v>
      </c>
      <c r="BG267" s="432">
        <f t="shared" si="397"/>
        <v>0</v>
      </c>
      <c r="BH267" s="463">
        <f t="shared" si="398"/>
        <v>0</v>
      </c>
      <c r="BI267" s="462">
        <f>'PTRM input'!K361</f>
        <v>0</v>
      </c>
      <c r="BJ267" s="432">
        <f t="shared" si="399"/>
        <v>0</v>
      </c>
      <c r="BK267" s="432">
        <f t="shared" si="400"/>
        <v>0</v>
      </c>
      <c r="BL267" s="432">
        <f t="shared" si="401"/>
        <v>0</v>
      </c>
      <c r="BM267" s="432">
        <f t="shared" si="402"/>
        <v>0</v>
      </c>
      <c r="BN267" s="463">
        <f t="shared" si="403"/>
        <v>0</v>
      </c>
      <c r="BO267" s="462">
        <f t="shared" si="404"/>
        <v>0</v>
      </c>
      <c r="BP267" s="432">
        <f t="shared" si="405"/>
        <v>0</v>
      </c>
      <c r="BQ267" s="432">
        <f t="shared" si="406"/>
        <v>0</v>
      </c>
      <c r="BR267" s="432">
        <f t="shared" si="407"/>
        <v>0</v>
      </c>
      <c r="BS267" s="463">
        <f t="shared" si="408"/>
        <v>0</v>
      </c>
      <c r="BT267" s="462">
        <f>'PTRM input'!L361</f>
        <v>0</v>
      </c>
      <c r="BU267" s="432">
        <f t="shared" si="409"/>
        <v>0</v>
      </c>
      <c r="BV267" s="432">
        <f t="shared" si="410"/>
        <v>0</v>
      </c>
      <c r="BW267" s="432">
        <f t="shared" si="411"/>
        <v>0</v>
      </c>
      <c r="BX267" s="432">
        <f t="shared" si="412"/>
        <v>0</v>
      </c>
      <c r="BY267" s="463">
        <f t="shared" si="413"/>
        <v>0</v>
      </c>
      <c r="BZ267" s="462">
        <f t="shared" si="414"/>
        <v>0</v>
      </c>
      <c r="CA267" s="432">
        <f t="shared" si="415"/>
        <v>0</v>
      </c>
      <c r="CB267" s="432">
        <f t="shared" si="416"/>
        <v>0</v>
      </c>
      <c r="CC267" s="432">
        <f t="shared" si="417"/>
        <v>0</v>
      </c>
      <c r="CD267" s="463">
        <f t="shared" si="418"/>
        <v>0</v>
      </c>
      <c r="CE267" s="462">
        <f>'PTRM input'!M361</f>
        <v>0</v>
      </c>
      <c r="CF267" s="432">
        <f t="shared" si="419"/>
        <v>0</v>
      </c>
      <c r="CG267" s="432">
        <f t="shared" si="420"/>
        <v>0</v>
      </c>
      <c r="CH267" s="432">
        <f t="shared" si="421"/>
        <v>0</v>
      </c>
      <c r="CI267" s="432">
        <f t="shared" si="422"/>
        <v>0</v>
      </c>
      <c r="CJ267" s="463">
        <f t="shared" si="423"/>
        <v>0</v>
      </c>
      <c r="CK267" s="462">
        <f t="shared" si="424"/>
        <v>0</v>
      </c>
      <c r="CL267" s="432">
        <f t="shared" si="425"/>
        <v>0</v>
      </c>
      <c r="CM267" s="432">
        <f t="shared" si="426"/>
        <v>0</v>
      </c>
      <c r="CN267" s="432">
        <f t="shared" si="427"/>
        <v>0</v>
      </c>
      <c r="CO267" s="463">
        <f t="shared" si="428"/>
        <v>0</v>
      </c>
      <c r="CP267" s="462">
        <f>'PTRM input'!N361</f>
        <v>0</v>
      </c>
      <c r="CQ267" s="432">
        <f t="shared" si="429"/>
        <v>0</v>
      </c>
      <c r="CR267" s="432">
        <f t="shared" si="430"/>
        <v>0</v>
      </c>
      <c r="CS267" s="432">
        <f t="shared" si="431"/>
        <v>0</v>
      </c>
      <c r="CT267" s="432">
        <f t="shared" si="432"/>
        <v>0</v>
      </c>
      <c r="CU267" s="463">
        <f t="shared" si="433"/>
        <v>0</v>
      </c>
      <c r="CV267" s="462">
        <f t="shared" si="434"/>
        <v>0</v>
      </c>
      <c r="CW267" s="432">
        <f t="shared" si="435"/>
        <v>0</v>
      </c>
      <c r="CX267" s="432">
        <f t="shared" si="436"/>
        <v>0</v>
      </c>
      <c r="CY267" s="432">
        <f t="shared" si="437"/>
        <v>0</v>
      </c>
      <c r="CZ267" s="463">
        <f t="shared" si="438"/>
        <v>0</v>
      </c>
      <c r="DA267" s="462">
        <f>'PTRM input'!O361</f>
        <v>0</v>
      </c>
      <c r="DB267" s="432">
        <f t="shared" si="439"/>
        <v>0</v>
      </c>
      <c r="DC267" s="432">
        <f t="shared" si="440"/>
        <v>0</v>
      </c>
      <c r="DD267" s="432">
        <f t="shared" si="441"/>
        <v>0</v>
      </c>
      <c r="DE267" s="432">
        <f t="shared" si="442"/>
        <v>0</v>
      </c>
      <c r="DF267" s="463">
        <f t="shared" si="443"/>
        <v>0</v>
      </c>
      <c r="DG267" s="462">
        <f t="shared" si="444"/>
        <v>0</v>
      </c>
      <c r="DH267" s="432">
        <f t="shared" si="445"/>
        <v>0</v>
      </c>
      <c r="DI267" s="432">
        <f t="shared" si="446"/>
        <v>0</v>
      </c>
      <c r="DJ267" s="432">
        <f t="shared" si="447"/>
        <v>0</v>
      </c>
      <c r="DK267" s="463">
        <f t="shared" si="448"/>
        <v>0</v>
      </c>
      <c r="DL267" s="462">
        <f>'PTRM input'!P361</f>
        <v>0</v>
      </c>
      <c r="DM267" s="432">
        <f t="shared" si="449"/>
        <v>0</v>
      </c>
      <c r="DN267" s="432">
        <f t="shared" si="450"/>
        <v>0</v>
      </c>
      <c r="DO267" s="432">
        <f t="shared" si="451"/>
        <v>0</v>
      </c>
      <c r="DP267" s="432">
        <f t="shared" si="452"/>
        <v>0</v>
      </c>
      <c r="DQ267" s="463">
        <f t="shared" si="453"/>
        <v>0</v>
      </c>
      <c r="DR267" s="462">
        <f t="shared" si="454"/>
        <v>0</v>
      </c>
      <c r="DS267" s="432">
        <f t="shared" si="455"/>
        <v>0</v>
      </c>
      <c r="DT267" s="432">
        <f t="shared" si="456"/>
        <v>0</v>
      </c>
      <c r="DU267" s="432">
        <f t="shared" si="457"/>
        <v>0</v>
      </c>
      <c r="DV267" s="463">
        <f t="shared" si="458"/>
        <v>0</v>
      </c>
      <c r="DW267" s="462">
        <f>'PTRM input'!Q361</f>
        <v>0</v>
      </c>
      <c r="DX267" s="432">
        <f t="shared" si="459"/>
        <v>0</v>
      </c>
      <c r="DY267" s="432">
        <f t="shared" si="460"/>
        <v>0</v>
      </c>
      <c r="DZ267" s="432">
        <f t="shared" si="461"/>
        <v>0</v>
      </c>
      <c r="EA267" s="432">
        <f t="shared" si="462"/>
        <v>0</v>
      </c>
      <c r="EB267" s="463">
        <f t="shared" si="463"/>
        <v>0</v>
      </c>
      <c r="EC267" s="462">
        <f t="shared" si="464"/>
        <v>0</v>
      </c>
      <c r="ED267" s="432">
        <f t="shared" si="465"/>
        <v>0</v>
      </c>
      <c r="EE267" s="432">
        <f t="shared" si="466"/>
        <v>0</v>
      </c>
      <c r="EF267" s="432">
        <f t="shared" si="467"/>
        <v>0</v>
      </c>
      <c r="EG267" s="463">
        <f t="shared" si="468"/>
        <v>0</v>
      </c>
      <c r="EH267" s="462">
        <f>'PTRM input'!R361</f>
        <v>0</v>
      </c>
      <c r="EI267" s="432">
        <f t="shared" si="469"/>
        <v>0</v>
      </c>
      <c r="EJ267" s="432">
        <f t="shared" si="470"/>
        <v>0</v>
      </c>
      <c r="EK267" s="432">
        <f t="shared" si="471"/>
        <v>0</v>
      </c>
      <c r="EL267" s="432">
        <f t="shared" si="472"/>
        <v>0</v>
      </c>
      <c r="EM267" s="463">
        <f t="shared" si="473"/>
        <v>0</v>
      </c>
      <c r="EN267" s="462">
        <f t="shared" si="474"/>
        <v>0</v>
      </c>
      <c r="EO267" s="432">
        <f t="shared" si="475"/>
        <v>0</v>
      </c>
      <c r="EP267" s="432">
        <f t="shared" si="476"/>
        <v>0</v>
      </c>
      <c r="EQ267" s="432">
        <f t="shared" si="477"/>
        <v>0</v>
      </c>
      <c r="ER267" s="463">
        <f t="shared" si="478"/>
        <v>0</v>
      </c>
      <c r="ES267" s="462">
        <f>'PTRM input'!S361</f>
        <v>0</v>
      </c>
      <c r="ET267" s="432">
        <f t="shared" si="479"/>
        <v>0</v>
      </c>
      <c r="EU267" s="432">
        <f t="shared" si="480"/>
        <v>0</v>
      </c>
      <c r="EV267" s="432">
        <f t="shared" si="481"/>
        <v>0</v>
      </c>
      <c r="EW267" s="432">
        <f t="shared" si="482"/>
        <v>0</v>
      </c>
      <c r="EX267" s="463">
        <f t="shared" si="483"/>
        <v>0</v>
      </c>
      <c r="EY267" s="462">
        <f t="shared" si="484"/>
        <v>0</v>
      </c>
      <c r="EZ267" s="432">
        <f t="shared" si="485"/>
        <v>0</v>
      </c>
      <c r="FA267" s="432">
        <f t="shared" si="486"/>
        <v>0</v>
      </c>
      <c r="FB267" s="432">
        <f t="shared" si="487"/>
        <v>0</v>
      </c>
      <c r="FC267" s="463">
        <f t="shared" si="488"/>
        <v>0</v>
      </c>
      <c r="FD267" s="462">
        <f>'PTRM input'!T361</f>
        <v>0</v>
      </c>
      <c r="FE267" s="432">
        <f t="shared" si="489"/>
        <v>0</v>
      </c>
      <c r="FF267" s="432">
        <f t="shared" si="490"/>
        <v>0</v>
      </c>
      <c r="FG267" s="432">
        <f t="shared" si="491"/>
        <v>0</v>
      </c>
      <c r="FH267" s="432">
        <f t="shared" si="492"/>
        <v>0</v>
      </c>
      <c r="FI267" s="463">
        <f t="shared" si="493"/>
        <v>0</v>
      </c>
      <c r="FJ267" s="462">
        <f t="shared" si="494"/>
        <v>0</v>
      </c>
      <c r="FK267" s="432">
        <f t="shared" si="495"/>
        <v>0</v>
      </c>
      <c r="FL267" s="432">
        <f t="shared" si="496"/>
        <v>0</v>
      </c>
      <c r="FM267" s="432">
        <f t="shared" si="497"/>
        <v>0</v>
      </c>
      <c r="FN267" s="463">
        <f t="shared" si="498"/>
        <v>0</v>
      </c>
      <c r="FO267" s="462">
        <f>'PTRM input'!U361</f>
        <v>0</v>
      </c>
      <c r="FP267" s="432">
        <f t="shared" si="499"/>
        <v>0</v>
      </c>
      <c r="FQ267" s="432">
        <f t="shared" si="500"/>
        <v>0</v>
      </c>
      <c r="FR267" s="432">
        <f t="shared" si="501"/>
        <v>0</v>
      </c>
      <c r="FS267" s="432">
        <f t="shared" si="502"/>
        <v>0</v>
      </c>
      <c r="FT267" s="463">
        <f t="shared" si="503"/>
        <v>0</v>
      </c>
      <c r="FU267" s="462">
        <f t="shared" si="504"/>
        <v>0</v>
      </c>
      <c r="FV267" s="432">
        <f t="shared" si="505"/>
        <v>0</v>
      </c>
      <c r="FW267" s="432">
        <f t="shared" si="506"/>
        <v>0</v>
      </c>
      <c r="FX267" s="432">
        <f t="shared" si="507"/>
        <v>0</v>
      </c>
      <c r="FY267" s="463">
        <f t="shared" si="508"/>
        <v>0</v>
      </c>
      <c r="FZ267" s="462">
        <f>'PTRM input'!V361</f>
        <v>0</v>
      </c>
      <c r="GA267" s="432">
        <f t="shared" si="509"/>
        <v>0</v>
      </c>
      <c r="GB267" s="432">
        <f t="shared" si="510"/>
        <v>0</v>
      </c>
      <c r="GC267" s="432">
        <f t="shared" si="511"/>
        <v>0</v>
      </c>
      <c r="GD267" s="432">
        <f t="shared" si="512"/>
        <v>0</v>
      </c>
      <c r="GE267" s="463">
        <f t="shared" si="513"/>
        <v>0</v>
      </c>
      <c r="GF267" s="462">
        <f t="shared" si="514"/>
        <v>0</v>
      </c>
      <c r="GG267" s="432">
        <f t="shared" si="515"/>
        <v>0</v>
      </c>
      <c r="GH267" s="432">
        <f t="shared" si="516"/>
        <v>0</v>
      </c>
      <c r="GI267" s="432">
        <f t="shared" si="517"/>
        <v>0</v>
      </c>
      <c r="GJ267" s="463">
        <f t="shared" si="518"/>
        <v>0</v>
      </c>
    </row>
    <row r="268" spans="1:192" s="4" customFormat="1" outlineLevel="1">
      <c r="A268" s="764"/>
      <c r="B268" s="764"/>
      <c r="C268" s="764"/>
      <c r="D268" s="764"/>
      <c r="E268" s="748" t="str">
        <f t="shared" si="519"/>
        <v>New Tariff 7</v>
      </c>
      <c r="F268" s="462">
        <f>'PTRM input'!F362</f>
        <v>0</v>
      </c>
      <c r="G268" s="432">
        <f t="shared" si="520"/>
        <v>0</v>
      </c>
      <c r="H268" s="432">
        <f t="shared" si="350"/>
        <v>0</v>
      </c>
      <c r="I268" s="432">
        <f t="shared" si="351"/>
        <v>0</v>
      </c>
      <c r="J268" s="432">
        <f t="shared" si="352"/>
        <v>0</v>
      </c>
      <c r="K268" s="463">
        <f t="shared" si="353"/>
        <v>0</v>
      </c>
      <c r="L268" s="462">
        <f t="shared" si="354"/>
        <v>0</v>
      </c>
      <c r="M268" s="432">
        <f t="shared" si="355"/>
        <v>0</v>
      </c>
      <c r="N268" s="432">
        <f t="shared" si="356"/>
        <v>0</v>
      </c>
      <c r="O268" s="432">
        <f t="shared" si="357"/>
        <v>0</v>
      </c>
      <c r="P268" s="463">
        <f t="shared" si="358"/>
        <v>0</v>
      </c>
      <c r="Q268" s="462">
        <f>'PTRM input'!G362</f>
        <v>0</v>
      </c>
      <c r="R268" s="432">
        <f t="shared" si="359"/>
        <v>0</v>
      </c>
      <c r="S268" s="432">
        <f t="shared" si="360"/>
        <v>0</v>
      </c>
      <c r="T268" s="432">
        <f t="shared" si="361"/>
        <v>0</v>
      </c>
      <c r="U268" s="432">
        <f t="shared" si="362"/>
        <v>0</v>
      </c>
      <c r="V268" s="463">
        <f t="shared" si="363"/>
        <v>0</v>
      </c>
      <c r="W268" s="462">
        <f t="shared" si="364"/>
        <v>0</v>
      </c>
      <c r="X268" s="432">
        <f t="shared" si="365"/>
        <v>0</v>
      </c>
      <c r="Y268" s="432">
        <f t="shared" si="366"/>
        <v>0</v>
      </c>
      <c r="Z268" s="432">
        <f t="shared" si="367"/>
        <v>0</v>
      </c>
      <c r="AA268" s="463">
        <f t="shared" si="368"/>
        <v>0</v>
      </c>
      <c r="AB268" s="462">
        <f>'PTRM input'!H362</f>
        <v>0</v>
      </c>
      <c r="AC268" s="432">
        <f t="shared" si="369"/>
        <v>0</v>
      </c>
      <c r="AD268" s="432">
        <f t="shared" si="370"/>
        <v>0</v>
      </c>
      <c r="AE268" s="432">
        <f t="shared" si="371"/>
        <v>0</v>
      </c>
      <c r="AF268" s="432">
        <f t="shared" si="372"/>
        <v>0</v>
      </c>
      <c r="AG268" s="463">
        <f t="shared" si="373"/>
        <v>0</v>
      </c>
      <c r="AH268" s="462">
        <f t="shared" si="374"/>
        <v>0</v>
      </c>
      <c r="AI268" s="432">
        <f t="shared" si="375"/>
        <v>0</v>
      </c>
      <c r="AJ268" s="432">
        <f t="shared" si="376"/>
        <v>0</v>
      </c>
      <c r="AK268" s="432">
        <f t="shared" si="377"/>
        <v>0</v>
      </c>
      <c r="AL268" s="463">
        <f t="shared" si="378"/>
        <v>0</v>
      </c>
      <c r="AM268" s="462">
        <f>'PTRM input'!I362</f>
        <v>0</v>
      </c>
      <c r="AN268" s="432">
        <f t="shared" si="379"/>
        <v>0</v>
      </c>
      <c r="AO268" s="432">
        <f t="shared" si="380"/>
        <v>0</v>
      </c>
      <c r="AP268" s="432">
        <f t="shared" si="381"/>
        <v>0</v>
      </c>
      <c r="AQ268" s="432">
        <f t="shared" si="382"/>
        <v>0</v>
      </c>
      <c r="AR268" s="463">
        <f t="shared" si="383"/>
        <v>0</v>
      </c>
      <c r="AS268" s="462">
        <f t="shared" si="384"/>
        <v>0</v>
      </c>
      <c r="AT268" s="432">
        <f t="shared" si="385"/>
        <v>0</v>
      </c>
      <c r="AU268" s="432">
        <f t="shared" si="386"/>
        <v>0</v>
      </c>
      <c r="AV268" s="432">
        <f t="shared" si="387"/>
        <v>0</v>
      </c>
      <c r="AW268" s="463">
        <f t="shared" si="388"/>
        <v>0</v>
      </c>
      <c r="AX268" s="462">
        <f>'PTRM input'!J362</f>
        <v>0</v>
      </c>
      <c r="AY268" s="432">
        <f t="shared" si="389"/>
        <v>0</v>
      </c>
      <c r="AZ268" s="432">
        <f t="shared" si="390"/>
        <v>0</v>
      </c>
      <c r="BA268" s="432">
        <f t="shared" si="391"/>
        <v>0</v>
      </c>
      <c r="BB268" s="432">
        <f t="shared" si="392"/>
        <v>0</v>
      </c>
      <c r="BC268" s="463">
        <f t="shared" si="393"/>
        <v>0</v>
      </c>
      <c r="BD268" s="462">
        <f t="shared" si="394"/>
        <v>0</v>
      </c>
      <c r="BE268" s="432">
        <f t="shared" si="395"/>
        <v>0</v>
      </c>
      <c r="BF268" s="432">
        <f t="shared" si="396"/>
        <v>0</v>
      </c>
      <c r="BG268" s="432">
        <f t="shared" si="397"/>
        <v>0</v>
      </c>
      <c r="BH268" s="463">
        <f t="shared" si="398"/>
        <v>0</v>
      </c>
      <c r="BI268" s="462">
        <f>'PTRM input'!K362</f>
        <v>0</v>
      </c>
      <c r="BJ268" s="432">
        <f t="shared" si="399"/>
        <v>0</v>
      </c>
      <c r="BK268" s="432">
        <f t="shared" si="400"/>
        <v>0</v>
      </c>
      <c r="BL268" s="432">
        <f t="shared" si="401"/>
        <v>0</v>
      </c>
      <c r="BM268" s="432">
        <f t="shared" si="402"/>
        <v>0</v>
      </c>
      <c r="BN268" s="463">
        <f t="shared" si="403"/>
        <v>0</v>
      </c>
      <c r="BO268" s="462">
        <f t="shared" si="404"/>
        <v>0</v>
      </c>
      <c r="BP268" s="432">
        <f t="shared" si="405"/>
        <v>0</v>
      </c>
      <c r="BQ268" s="432">
        <f t="shared" si="406"/>
        <v>0</v>
      </c>
      <c r="BR268" s="432">
        <f t="shared" si="407"/>
        <v>0</v>
      </c>
      <c r="BS268" s="463">
        <f t="shared" si="408"/>
        <v>0</v>
      </c>
      <c r="BT268" s="462">
        <f>'PTRM input'!L362</f>
        <v>0</v>
      </c>
      <c r="BU268" s="432">
        <f t="shared" si="409"/>
        <v>0</v>
      </c>
      <c r="BV268" s="432">
        <f t="shared" si="410"/>
        <v>0</v>
      </c>
      <c r="BW268" s="432">
        <f t="shared" si="411"/>
        <v>0</v>
      </c>
      <c r="BX268" s="432">
        <f t="shared" si="412"/>
        <v>0</v>
      </c>
      <c r="BY268" s="463">
        <f t="shared" si="413"/>
        <v>0</v>
      </c>
      <c r="BZ268" s="462">
        <f t="shared" si="414"/>
        <v>0</v>
      </c>
      <c r="CA268" s="432">
        <f t="shared" si="415"/>
        <v>0</v>
      </c>
      <c r="CB268" s="432">
        <f t="shared" si="416"/>
        <v>0</v>
      </c>
      <c r="CC268" s="432">
        <f t="shared" si="417"/>
        <v>0</v>
      </c>
      <c r="CD268" s="463">
        <f t="shared" si="418"/>
        <v>0</v>
      </c>
      <c r="CE268" s="462">
        <f>'PTRM input'!M362</f>
        <v>0</v>
      </c>
      <c r="CF268" s="432">
        <f t="shared" si="419"/>
        <v>0</v>
      </c>
      <c r="CG268" s="432">
        <f t="shared" si="420"/>
        <v>0</v>
      </c>
      <c r="CH268" s="432">
        <f t="shared" si="421"/>
        <v>0</v>
      </c>
      <c r="CI268" s="432">
        <f t="shared" si="422"/>
        <v>0</v>
      </c>
      <c r="CJ268" s="463">
        <f t="shared" si="423"/>
        <v>0</v>
      </c>
      <c r="CK268" s="462">
        <f t="shared" si="424"/>
        <v>0</v>
      </c>
      <c r="CL268" s="432">
        <f t="shared" si="425"/>
        <v>0</v>
      </c>
      <c r="CM268" s="432">
        <f t="shared" si="426"/>
        <v>0</v>
      </c>
      <c r="CN268" s="432">
        <f t="shared" si="427"/>
        <v>0</v>
      </c>
      <c r="CO268" s="463">
        <f t="shared" si="428"/>
        <v>0</v>
      </c>
      <c r="CP268" s="462">
        <f>'PTRM input'!N362</f>
        <v>0</v>
      </c>
      <c r="CQ268" s="432">
        <f t="shared" si="429"/>
        <v>0</v>
      </c>
      <c r="CR268" s="432">
        <f t="shared" si="430"/>
        <v>0</v>
      </c>
      <c r="CS268" s="432">
        <f t="shared" si="431"/>
        <v>0</v>
      </c>
      <c r="CT268" s="432">
        <f t="shared" si="432"/>
        <v>0</v>
      </c>
      <c r="CU268" s="463">
        <f t="shared" si="433"/>
        <v>0</v>
      </c>
      <c r="CV268" s="462">
        <f t="shared" si="434"/>
        <v>0</v>
      </c>
      <c r="CW268" s="432">
        <f t="shared" si="435"/>
        <v>0</v>
      </c>
      <c r="CX268" s="432">
        <f t="shared" si="436"/>
        <v>0</v>
      </c>
      <c r="CY268" s="432">
        <f t="shared" si="437"/>
        <v>0</v>
      </c>
      <c r="CZ268" s="463">
        <f t="shared" si="438"/>
        <v>0</v>
      </c>
      <c r="DA268" s="462">
        <f>'PTRM input'!O362</f>
        <v>0</v>
      </c>
      <c r="DB268" s="432">
        <f t="shared" si="439"/>
        <v>0</v>
      </c>
      <c r="DC268" s="432">
        <f t="shared" si="440"/>
        <v>0</v>
      </c>
      <c r="DD268" s="432">
        <f t="shared" si="441"/>
        <v>0</v>
      </c>
      <c r="DE268" s="432">
        <f t="shared" si="442"/>
        <v>0</v>
      </c>
      <c r="DF268" s="463">
        <f t="shared" si="443"/>
        <v>0</v>
      </c>
      <c r="DG268" s="462">
        <f t="shared" si="444"/>
        <v>0</v>
      </c>
      <c r="DH268" s="432">
        <f t="shared" si="445"/>
        <v>0</v>
      </c>
      <c r="DI268" s="432">
        <f t="shared" si="446"/>
        <v>0</v>
      </c>
      <c r="DJ268" s="432">
        <f t="shared" si="447"/>
        <v>0</v>
      </c>
      <c r="DK268" s="463">
        <f t="shared" si="448"/>
        <v>0</v>
      </c>
      <c r="DL268" s="462">
        <f>'PTRM input'!P362</f>
        <v>0</v>
      </c>
      <c r="DM268" s="432">
        <f t="shared" si="449"/>
        <v>0</v>
      </c>
      <c r="DN268" s="432">
        <f t="shared" si="450"/>
        <v>0</v>
      </c>
      <c r="DO268" s="432">
        <f t="shared" si="451"/>
        <v>0</v>
      </c>
      <c r="DP268" s="432">
        <f t="shared" si="452"/>
        <v>0</v>
      </c>
      <c r="DQ268" s="463">
        <f t="shared" si="453"/>
        <v>0</v>
      </c>
      <c r="DR268" s="462">
        <f t="shared" si="454"/>
        <v>0</v>
      </c>
      <c r="DS268" s="432">
        <f t="shared" si="455"/>
        <v>0</v>
      </c>
      <c r="DT268" s="432">
        <f t="shared" si="456"/>
        <v>0</v>
      </c>
      <c r="DU268" s="432">
        <f t="shared" si="457"/>
        <v>0</v>
      </c>
      <c r="DV268" s="463">
        <f t="shared" si="458"/>
        <v>0</v>
      </c>
      <c r="DW268" s="462">
        <f>'PTRM input'!Q362</f>
        <v>0</v>
      </c>
      <c r="DX268" s="432">
        <f t="shared" si="459"/>
        <v>0</v>
      </c>
      <c r="DY268" s="432">
        <f t="shared" si="460"/>
        <v>0</v>
      </c>
      <c r="DZ268" s="432">
        <f t="shared" si="461"/>
        <v>0</v>
      </c>
      <c r="EA268" s="432">
        <f t="shared" si="462"/>
        <v>0</v>
      </c>
      <c r="EB268" s="463">
        <f t="shared" si="463"/>
        <v>0</v>
      </c>
      <c r="EC268" s="462">
        <f t="shared" si="464"/>
        <v>0</v>
      </c>
      <c r="ED268" s="432">
        <f t="shared" si="465"/>
        <v>0</v>
      </c>
      <c r="EE268" s="432">
        <f t="shared" si="466"/>
        <v>0</v>
      </c>
      <c r="EF268" s="432">
        <f t="shared" si="467"/>
        <v>0</v>
      </c>
      <c r="EG268" s="463">
        <f t="shared" si="468"/>
        <v>0</v>
      </c>
      <c r="EH268" s="462">
        <f>'PTRM input'!R362</f>
        <v>0</v>
      </c>
      <c r="EI268" s="432">
        <f t="shared" si="469"/>
        <v>0</v>
      </c>
      <c r="EJ268" s="432">
        <f t="shared" si="470"/>
        <v>0</v>
      </c>
      <c r="EK268" s="432">
        <f t="shared" si="471"/>
        <v>0</v>
      </c>
      <c r="EL268" s="432">
        <f t="shared" si="472"/>
        <v>0</v>
      </c>
      <c r="EM268" s="463">
        <f t="shared" si="473"/>
        <v>0</v>
      </c>
      <c r="EN268" s="462">
        <f t="shared" si="474"/>
        <v>0</v>
      </c>
      <c r="EO268" s="432">
        <f t="shared" si="475"/>
        <v>0</v>
      </c>
      <c r="EP268" s="432">
        <f t="shared" si="476"/>
        <v>0</v>
      </c>
      <c r="EQ268" s="432">
        <f t="shared" si="477"/>
        <v>0</v>
      </c>
      <c r="ER268" s="463">
        <f t="shared" si="478"/>
        <v>0</v>
      </c>
      <c r="ES268" s="462">
        <f>'PTRM input'!S362</f>
        <v>0</v>
      </c>
      <c r="ET268" s="432">
        <f t="shared" si="479"/>
        <v>0</v>
      </c>
      <c r="EU268" s="432">
        <f t="shared" si="480"/>
        <v>0</v>
      </c>
      <c r="EV268" s="432">
        <f t="shared" si="481"/>
        <v>0</v>
      </c>
      <c r="EW268" s="432">
        <f t="shared" si="482"/>
        <v>0</v>
      </c>
      <c r="EX268" s="463">
        <f t="shared" si="483"/>
        <v>0</v>
      </c>
      <c r="EY268" s="462">
        <f t="shared" si="484"/>
        <v>0</v>
      </c>
      <c r="EZ268" s="432">
        <f t="shared" si="485"/>
        <v>0</v>
      </c>
      <c r="FA268" s="432">
        <f t="shared" si="486"/>
        <v>0</v>
      </c>
      <c r="FB268" s="432">
        <f t="shared" si="487"/>
        <v>0</v>
      </c>
      <c r="FC268" s="463">
        <f t="shared" si="488"/>
        <v>0</v>
      </c>
      <c r="FD268" s="462">
        <f>'PTRM input'!T362</f>
        <v>0</v>
      </c>
      <c r="FE268" s="432">
        <f t="shared" si="489"/>
        <v>0</v>
      </c>
      <c r="FF268" s="432">
        <f t="shared" si="490"/>
        <v>0</v>
      </c>
      <c r="FG268" s="432">
        <f t="shared" si="491"/>
        <v>0</v>
      </c>
      <c r="FH268" s="432">
        <f t="shared" si="492"/>
        <v>0</v>
      </c>
      <c r="FI268" s="463">
        <f t="shared" si="493"/>
        <v>0</v>
      </c>
      <c r="FJ268" s="462">
        <f t="shared" si="494"/>
        <v>0</v>
      </c>
      <c r="FK268" s="432">
        <f t="shared" si="495"/>
        <v>0</v>
      </c>
      <c r="FL268" s="432">
        <f t="shared" si="496"/>
        <v>0</v>
      </c>
      <c r="FM268" s="432">
        <f t="shared" si="497"/>
        <v>0</v>
      </c>
      <c r="FN268" s="463">
        <f t="shared" si="498"/>
        <v>0</v>
      </c>
      <c r="FO268" s="462">
        <f>'PTRM input'!U362</f>
        <v>0</v>
      </c>
      <c r="FP268" s="432">
        <f t="shared" si="499"/>
        <v>0</v>
      </c>
      <c r="FQ268" s="432">
        <f t="shared" si="500"/>
        <v>0</v>
      </c>
      <c r="FR268" s="432">
        <f t="shared" si="501"/>
        <v>0</v>
      </c>
      <c r="FS268" s="432">
        <f t="shared" si="502"/>
        <v>0</v>
      </c>
      <c r="FT268" s="463">
        <f t="shared" si="503"/>
        <v>0</v>
      </c>
      <c r="FU268" s="462">
        <f t="shared" si="504"/>
        <v>0</v>
      </c>
      <c r="FV268" s="432">
        <f t="shared" si="505"/>
        <v>0</v>
      </c>
      <c r="FW268" s="432">
        <f t="shared" si="506"/>
        <v>0</v>
      </c>
      <c r="FX268" s="432">
        <f t="shared" si="507"/>
        <v>0</v>
      </c>
      <c r="FY268" s="463">
        <f t="shared" si="508"/>
        <v>0</v>
      </c>
      <c r="FZ268" s="462">
        <f>'PTRM input'!V362</f>
        <v>0</v>
      </c>
      <c r="GA268" s="432">
        <f t="shared" si="509"/>
        <v>0</v>
      </c>
      <c r="GB268" s="432">
        <f t="shared" si="510"/>
        <v>0</v>
      </c>
      <c r="GC268" s="432">
        <f t="shared" si="511"/>
        <v>0</v>
      </c>
      <c r="GD268" s="432">
        <f t="shared" si="512"/>
        <v>0</v>
      </c>
      <c r="GE268" s="463">
        <f t="shared" si="513"/>
        <v>0</v>
      </c>
      <c r="GF268" s="462">
        <f t="shared" si="514"/>
        <v>0</v>
      </c>
      <c r="GG268" s="432">
        <f t="shared" si="515"/>
        <v>0</v>
      </c>
      <c r="GH268" s="432">
        <f t="shared" si="516"/>
        <v>0</v>
      </c>
      <c r="GI268" s="432">
        <f t="shared" si="517"/>
        <v>0</v>
      </c>
      <c r="GJ268" s="463">
        <f t="shared" si="518"/>
        <v>0</v>
      </c>
    </row>
    <row r="269" spans="1:192" s="4" customFormat="1" outlineLevel="1">
      <c r="A269" s="764"/>
      <c r="B269" s="764"/>
      <c r="C269" s="764"/>
      <c r="D269" s="764"/>
      <c r="E269" s="748" t="str">
        <f t="shared" si="519"/>
        <v>New Tariff 8</v>
      </c>
      <c r="F269" s="462">
        <f>'PTRM input'!F363</f>
        <v>0</v>
      </c>
      <c r="G269" s="432">
        <f t="shared" si="520"/>
        <v>0</v>
      </c>
      <c r="H269" s="432">
        <f t="shared" si="350"/>
        <v>0</v>
      </c>
      <c r="I269" s="432">
        <f t="shared" si="351"/>
        <v>0</v>
      </c>
      <c r="J269" s="432">
        <f t="shared" si="352"/>
        <v>0</v>
      </c>
      <c r="K269" s="463">
        <f t="shared" si="353"/>
        <v>0</v>
      </c>
      <c r="L269" s="462">
        <f t="shared" si="354"/>
        <v>0</v>
      </c>
      <c r="M269" s="432">
        <f t="shared" si="355"/>
        <v>0</v>
      </c>
      <c r="N269" s="432">
        <f t="shared" si="356"/>
        <v>0</v>
      </c>
      <c r="O269" s="432">
        <f t="shared" si="357"/>
        <v>0</v>
      </c>
      <c r="P269" s="463">
        <f t="shared" si="358"/>
        <v>0</v>
      </c>
      <c r="Q269" s="462">
        <f>'PTRM input'!G363</f>
        <v>0</v>
      </c>
      <c r="R269" s="432">
        <f t="shared" si="359"/>
        <v>0</v>
      </c>
      <c r="S269" s="432">
        <f t="shared" si="360"/>
        <v>0</v>
      </c>
      <c r="T269" s="432">
        <f t="shared" si="361"/>
        <v>0</v>
      </c>
      <c r="U269" s="432">
        <f t="shared" si="362"/>
        <v>0</v>
      </c>
      <c r="V269" s="463">
        <f t="shared" si="363"/>
        <v>0</v>
      </c>
      <c r="W269" s="462">
        <f t="shared" si="364"/>
        <v>0</v>
      </c>
      <c r="X269" s="432">
        <f t="shared" si="365"/>
        <v>0</v>
      </c>
      <c r="Y269" s="432">
        <f t="shared" si="366"/>
        <v>0</v>
      </c>
      <c r="Z269" s="432">
        <f t="shared" si="367"/>
        <v>0</v>
      </c>
      <c r="AA269" s="463">
        <f t="shared" si="368"/>
        <v>0</v>
      </c>
      <c r="AB269" s="462">
        <f>'PTRM input'!H363</f>
        <v>0</v>
      </c>
      <c r="AC269" s="432">
        <f t="shared" si="369"/>
        <v>0</v>
      </c>
      <c r="AD269" s="432">
        <f t="shared" si="370"/>
        <v>0</v>
      </c>
      <c r="AE269" s="432">
        <f t="shared" si="371"/>
        <v>0</v>
      </c>
      <c r="AF269" s="432">
        <f t="shared" si="372"/>
        <v>0</v>
      </c>
      <c r="AG269" s="463">
        <f t="shared" si="373"/>
        <v>0</v>
      </c>
      <c r="AH269" s="462">
        <f t="shared" si="374"/>
        <v>0</v>
      </c>
      <c r="AI269" s="432">
        <f t="shared" si="375"/>
        <v>0</v>
      </c>
      <c r="AJ269" s="432">
        <f t="shared" si="376"/>
        <v>0</v>
      </c>
      <c r="AK269" s="432">
        <f t="shared" si="377"/>
        <v>0</v>
      </c>
      <c r="AL269" s="463">
        <f t="shared" si="378"/>
        <v>0</v>
      </c>
      <c r="AM269" s="462">
        <f>'PTRM input'!I363</f>
        <v>0</v>
      </c>
      <c r="AN269" s="432">
        <f t="shared" si="379"/>
        <v>0</v>
      </c>
      <c r="AO269" s="432">
        <f t="shared" si="380"/>
        <v>0</v>
      </c>
      <c r="AP269" s="432">
        <f t="shared" si="381"/>
        <v>0</v>
      </c>
      <c r="AQ269" s="432">
        <f t="shared" si="382"/>
        <v>0</v>
      </c>
      <c r="AR269" s="463">
        <f t="shared" si="383"/>
        <v>0</v>
      </c>
      <c r="AS269" s="462">
        <f t="shared" si="384"/>
        <v>0</v>
      </c>
      <c r="AT269" s="432">
        <f t="shared" si="385"/>
        <v>0</v>
      </c>
      <c r="AU269" s="432">
        <f t="shared" si="386"/>
        <v>0</v>
      </c>
      <c r="AV269" s="432">
        <f t="shared" si="387"/>
        <v>0</v>
      </c>
      <c r="AW269" s="463">
        <f t="shared" si="388"/>
        <v>0</v>
      </c>
      <c r="AX269" s="462">
        <f>'PTRM input'!J363</f>
        <v>0</v>
      </c>
      <c r="AY269" s="432">
        <f t="shared" si="389"/>
        <v>0</v>
      </c>
      <c r="AZ269" s="432">
        <f t="shared" si="390"/>
        <v>0</v>
      </c>
      <c r="BA269" s="432">
        <f t="shared" si="391"/>
        <v>0</v>
      </c>
      <c r="BB269" s="432">
        <f t="shared" si="392"/>
        <v>0</v>
      </c>
      <c r="BC269" s="463">
        <f t="shared" si="393"/>
        <v>0</v>
      </c>
      <c r="BD269" s="462">
        <f t="shared" si="394"/>
        <v>0</v>
      </c>
      <c r="BE269" s="432">
        <f t="shared" si="395"/>
        <v>0</v>
      </c>
      <c r="BF269" s="432">
        <f t="shared" si="396"/>
        <v>0</v>
      </c>
      <c r="BG269" s="432">
        <f t="shared" si="397"/>
        <v>0</v>
      </c>
      <c r="BH269" s="463">
        <f t="shared" si="398"/>
        <v>0</v>
      </c>
      <c r="BI269" s="462">
        <f>'PTRM input'!K363</f>
        <v>0</v>
      </c>
      <c r="BJ269" s="432">
        <f t="shared" si="399"/>
        <v>0</v>
      </c>
      <c r="BK269" s="432">
        <f t="shared" si="400"/>
        <v>0</v>
      </c>
      <c r="BL269" s="432">
        <f t="shared" si="401"/>
        <v>0</v>
      </c>
      <c r="BM269" s="432">
        <f t="shared" si="402"/>
        <v>0</v>
      </c>
      <c r="BN269" s="463">
        <f t="shared" si="403"/>
        <v>0</v>
      </c>
      <c r="BO269" s="462">
        <f t="shared" si="404"/>
        <v>0</v>
      </c>
      <c r="BP269" s="432">
        <f t="shared" si="405"/>
        <v>0</v>
      </c>
      <c r="BQ269" s="432">
        <f t="shared" si="406"/>
        <v>0</v>
      </c>
      <c r="BR269" s="432">
        <f t="shared" si="407"/>
        <v>0</v>
      </c>
      <c r="BS269" s="463">
        <f t="shared" si="408"/>
        <v>0</v>
      </c>
      <c r="BT269" s="462">
        <f>'PTRM input'!L363</f>
        <v>0</v>
      </c>
      <c r="BU269" s="432">
        <f t="shared" si="409"/>
        <v>0</v>
      </c>
      <c r="BV269" s="432">
        <f t="shared" si="410"/>
        <v>0</v>
      </c>
      <c r="BW269" s="432">
        <f t="shared" si="411"/>
        <v>0</v>
      </c>
      <c r="BX269" s="432">
        <f t="shared" si="412"/>
        <v>0</v>
      </c>
      <c r="BY269" s="463">
        <f t="shared" si="413"/>
        <v>0</v>
      </c>
      <c r="BZ269" s="462">
        <f t="shared" si="414"/>
        <v>0</v>
      </c>
      <c r="CA269" s="432">
        <f t="shared" si="415"/>
        <v>0</v>
      </c>
      <c r="CB269" s="432">
        <f t="shared" si="416"/>
        <v>0</v>
      </c>
      <c r="CC269" s="432">
        <f t="shared" si="417"/>
        <v>0</v>
      </c>
      <c r="CD269" s="463">
        <f t="shared" si="418"/>
        <v>0</v>
      </c>
      <c r="CE269" s="462">
        <f>'PTRM input'!M363</f>
        <v>0</v>
      </c>
      <c r="CF269" s="432">
        <f t="shared" si="419"/>
        <v>0</v>
      </c>
      <c r="CG269" s="432">
        <f t="shared" si="420"/>
        <v>0</v>
      </c>
      <c r="CH269" s="432">
        <f t="shared" si="421"/>
        <v>0</v>
      </c>
      <c r="CI269" s="432">
        <f t="shared" si="422"/>
        <v>0</v>
      </c>
      <c r="CJ269" s="463">
        <f t="shared" si="423"/>
        <v>0</v>
      </c>
      <c r="CK269" s="462">
        <f t="shared" si="424"/>
        <v>0</v>
      </c>
      <c r="CL269" s="432">
        <f t="shared" si="425"/>
        <v>0</v>
      </c>
      <c r="CM269" s="432">
        <f t="shared" si="426"/>
        <v>0</v>
      </c>
      <c r="CN269" s="432">
        <f t="shared" si="427"/>
        <v>0</v>
      </c>
      <c r="CO269" s="463">
        <f t="shared" si="428"/>
        <v>0</v>
      </c>
      <c r="CP269" s="462">
        <f>'PTRM input'!N363</f>
        <v>0</v>
      </c>
      <c r="CQ269" s="432">
        <f t="shared" si="429"/>
        <v>0</v>
      </c>
      <c r="CR269" s="432">
        <f t="shared" si="430"/>
        <v>0</v>
      </c>
      <c r="CS269" s="432">
        <f t="shared" si="431"/>
        <v>0</v>
      </c>
      <c r="CT269" s="432">
        <f t="shared" si="432"/>
        <v>0</v>
      </c>
      <c r="CU269" s="463">
        <f t="shared" si="433"/>
        <v>0</v>
      </c>
      <c r="CV269" s="462">
        <f t="shared" si="434"/>
        <v>0</v>
      </c>
      <c r="CW269" s="432">
        <f t="shared" si="435"/>
        <v>0</v>
      </c>
      <c r="CX269" s="432">
        <f t="shared" si="436"/>
        <v>0</v>
      </c>
      <c r="CY269" s="432">
        <f t="shared" si="437"/>
        <v>0</v>
      </c>
      <c r="CZ269" s="463">
        <f t="shared" si="438"/>
        <v>0</v>
      </c>
      <c r="DA269" s="462">
        <f>'PTRM input'!O363</f>
        <v>0</v>
      </c>
      <c r="DB269" s="432">
        <f t="shared" si="439"/>
        <v>0</v>
      </c>
      <c r="DC269" s="432">
        <f t="shared" si="440"/>
        <v>0</v>
      </c>
      <c r="DD269" s="432">
        <f t="shared" si="441"/>
        <v>0</v>
      </c>
      <c r="DE269" s="432">
        <f t="shared" si="442"/>
        <v>0</v>
      </c>
      <c r="DF269" s="463">
        <f t="shared" si="443"/>
        <v>0</v>
      </c>
      <c r="DG269" s="462">
        <f t="shared" si="444"/>
        <v>0</v>
      </c>
      <c r="DH269" s="432">
        <f t="shared" si="445"/>
        <v>0</v>
      </c>
      <c r="DI269" s="432">
        <f t="shared" si="446"/>
        <v>0</v>
      </c>
      <c r="DJ269" s="432">
        <f t="shared" si="447"/>
        <v>0</v>
      </c>
      <c r="DK269" s="463">
        <f t="shared" si="448"/>
        <v>0</v>
      </c>
      <c r="DL269" s="462">
        <f>'PTRM input'!P363</f>
        <v>0</v>
      </c>
      <c r="DM269" s="432">
        <f t="shared" si="449"/>
        <v>0</v>
      </c>
      <c r="DN269" s="432">
        <f t="shared" si="450"/>
        <v>0</v>
      </c>
      <c r="DO269" s="432">
        <f t="shared" si="451"/>
        <v>0</v>
      </c>
      <c r="DP269" s="432">
        <f t="shared" si="452"/>
        <v>0</v>
      </c>
      <c r="DQ269" s="463">
        <f t="shared" si="453"/>
        <v>0</v>
      </c>
      <c r="DR269" s="462">
        <f t="shared" si="454"/>
        <v>0</v>
      </c>
      <c r="DS269" s="432">
        <f t="shared" si="455"/>
        <v>0</v>
      </c>
      <c r="DT269" s="432">
        <f t="shared" si="456"/>
        <v>0</v>
      </c>
      <c r="DU269" s="432">
        <f t="shared" si="457"/>
        <v>0</v>
      </c>
      <c r="DV269" s="463">
        <f t="shared" si="458"/>
        <v>0</v>
      </c>
      <c r="DW269" s="462">
        <f>'PTRM input'!Q363</f>
        <v>0</v>
      </c>
      <c r="DX269" s="432">
        <f t="shared" si="459"/>
        <v>0</v>
      </c>
      <c r="DY269" s="432">
        <f t="shared" si="460"/>
        <v>0</v>
      </c>
      <c r="DZ269" s="432">
        <f t="shared" si="461"/>
        <v>0</v>
      </c>
      <c r="EA269" s="432">
        <f t="shared" si="462"/>
        <v>0</v>
      </c>
      <c r="EB269" s="463">
        <f t="shared" si="463"/>
        <v>0</v>
      </c>
      <c r="EC269" s="462">
        <f t="shared" si="464"/>
        <v>0</v>
      </c>
      <c r="ED269" s="432">
        <f t="shared" si="465"/>
        <v>0</v>
      </c>
      <c r="EE269" s="432">
        <f t="shared" si="466"/>
        <v>0</v>
      </c>
      <c r="EF269" s="432">
        <f t="shared" si="467"/>
        <v>0</v>
      </c>
      <c r="EG269" s="463">
        <f t="shared" si="468"/>
        <v>0</v>
      </c>
      <c r="EH269" s="462">
        <f>'PTRM input'!R363</f>
        <v>0</v>
      </c>
      <c r="EI269" s="432">
        <f t="shared" si="469"/>
        <v>0</v>
      </c>
      <c r="EJ269" s="432">
        <f t="shared" si="470"/>
        <v>0</v>
      </c>
      <c r="EK269" s="432">
        <f t="shared" si="471"/>
        <v>0</v>
      </c>
      <c r="EL269" s="432">
        <f t="shared" si="472"/>
        <v>0</v>
      </c>
      <c r="EM269" s="463">
        <f t="shared" si="473"/>
        <v>0</v>
      </c>
      <c r="EN269" s="462">
        <f t="shared" si="474"/>
        <v>0</v>
      </c>
      <c r="EO269" s="432">
        <f t="shared" si="475"/>
        <v>0</v>
      </c>
      <c r="EP269" s="432">
        <f t="shared" si="476"/>
        <v>0</v>
      </c>
      <c r="EQ269" s="432">
        <f t="shared" si="477"/>
        <v>0</v>
      </c>
      <c r="ER269" s="463">
        <f t="shared" si="478"/>
        <v>0</v>
      </c>
      <c r="ES269" s="462">
        <f>'PTRM input'!S363</f>
        <v>0</v>
      </c>
      <c r="ET269" s="432">
        <f t="shared" si="479"/>
        <v>0</v>
      </c>
      <c r="EU269" s="432">
        <f t="shared" si="480"/>
        <v>0</v>
      </c>
      <c r="EV269" s="432">
        <f t="shared" si="481"/>
        <v>0</v>
      </c>
      <c r="EW269" s="432">
        <f t="shared" si="482"/>
        <v>0</v>
      </c>
      <c r="EX269" s="463">
        <f t="shared" si="483"/>
        <v>0</v>
      </c>
      <c r="EY269" s="462">
        <f t="shared" si="484"/>
        <v>0</v>
      </c>
      <c r="EZ269" s="432">
        <f t="shared" si="485"/>
        <v>0</v>
      </c>
      <c r="FA269" s="432">
        <f t="shared" si="486"/>
        <v>0</v>
      </c>
      <c r="FB269" s="432">
        <f t="shared" si="487"/>
        <v>0</v>
      </c>
      <c r="FC269" s="463">
        <f t="shared" si="488"/>
        <v>0</v>
      </c>
      <c r="FD269" s="462">
        <f>'PTRM input'!T363</f>
        <v>0</v>
      </c>
      <c r="FE269" s="432">
        <f t="shared" si="489"/>
        <v>0</v>
      </c>
      <c r="FF269" s="432">
        <f t="shared" si="490"/>
        <v>0</v>
      </c>
      <c r="FG269" s="432">
        <f t="shared" si="491"/>
        <v>0</v>
      </c>
      <c r="FH269" s="432">
        <f t="shared" si="492"/>
        <v>0</v>
      </c>
      <c r="FI269" s="463">
        <f t="shared" si="493"/>
        <v>0</v>
      </c>
      <c r="FJ269" s="462">
        <f t="shared" si="494"/>
        <v>0</v>
      </c>
      <c r="FK269" s="432">
        <f t="shared" si="495"/>
        <v>0</v>
      </c>
      <c r="FL269" s="432">
        <f t="shared" si="496"/>
        <v>0</v>
      </c>
      <c r="FM269" s="432">
        <f t="shared" si="497"/>
        <v>0</v>
      </c>
      <c r="FN269" s="463">
        <f t="shared" si="498"/>
        <v>0</v>
      </c>
      <c r="FO269" s="462">
        <f>'PTRM input'!U363</f>
        <v>0</v>
      </c>
      <c r="FP269" s="432">
        <f t="shared" si="499"/>
        <v>0</v>
      </c>
      <c r="FQ269" s="432">
        <f t="shared" si="500"/>
        <v>0</v>
      </c>
      <c r="FR269" s="432">
        <f t="shared" si="501"/>
        <v>0</v>
      </c>
      <c r="FS269" s="432">
        <f t="shared" si="502"/>
        <v>0</v>
      </c>
      <c r="FT269" s="463">
        <f t="shared" si="503"/>
        <v>0</v>
      </c>
      <c r="FU269" s="462">
        <f t="shared" si="504"/>
        <v>0</v>
      </c>
      <c r="FV269" s="432">
        <f t="shared" si="505"/>
        <v>0</v>
      </c>
      <c r="FW269" s="432">
        <f t="shared" si="506"/>
        <v>0</v>
      </c>
      <c r="FX269" s="432">
        <f t="shared" si="507"/>
        <v>0</v>
      </c>
      <c r="FY269" s="463">
        <f t="shared" si="508"/>
        <v>0</v>
      </c>
      <c r="FZ269" s="462">
        <f>'PTRM input'!V363</f>
        <v>0</v>
      </c>
      <c r="GA269" s="432">
        <f t="shared" si="509"/>
        <v>0</v>
      </c>
      <c r="GB269" s="432">
        <f t="shared" si="510"/>
        <v>0</v>
      </c>
      <c r="GC269" s="432">
        <f t="shared" si="511"/>
        <v>0</v>
      </c>
      <c r="GD269" s="432">
        <f t="shared" si="512"/>
        <v>0</v>
      </c>
      <c r="GE269" s="463">
        <f t="shared" si="513"/>
        <v>0</v>
      </c>
      <c r="GF269" s="462">
        <f t="shared" si="514"/>
        <v>0</v>
      </c>
      <c r="GG269" s="432">
        <f t="shared" si="515"/>
        <v>0</v>
      </c>
      <c r="GH269" s="432">
        <f t="shared" si="516"/>
        <v>0</v>
      </c>
      <c r="GI269" s="432">
        <f t="shared" si="517"/>
        <v>0</v>
      </c>
      <c r="GJ269" s="463">
        <f t="shared" si="518"/>
        <v>0</v>
      </c>
    </row>
    <row r="270" spans="1:192" s="4" customFormat="1" outlineLevel="1">
      <c r="A270" s="764"/>
      <c r="B270" s="764"/>
      <c r="C270" s="764"/>
      <c r="D270" s="764"/>
      <c r="E270" s="748" t="str">
        <f t="shared" si="519"/>
        <v>New Tariff 9</v>
      </c>
      <c r="F270" s="462">
        <f>'PTRM input'!F364</f>
        <v>0</v>
      </c>
      <c r="G270" s="432">
        <f t="shared" si="520"/>
        <v>0</v>
      </c>
      <c r="H270" s="432">
        <f t="shared" si="350"/>
        <v>0</v>
      </c>
      <c r="I270" s="432">
        <f t="shared" si="351"/>
        <v>0</v>
      </c>
      <c r="J270" s="432">
        <f t="shared" si="352"/>
        <v>0</v>
      </c>
      <c r="K270" s="463">
        <f t="shared" si="353"/>
        <v>0</v>
      </c>
      <c r="L270" s="462">
        <f t="shared" si="354"/>
        <v>0</v>
      </c>
      <c r="M270" s="432">
        <f t="shared" si="355"/>
        <v>0</v>
      </c>
      <c r="N270" s="432">
        <f t="shared" si="356"/>
        <v>0</v>
      </c>
      <c r="O270" s="432">
        <f t="shared" si="357"/>
        <v>0</v>
      </c>
      <c r="P270" s="463">
        <f t="shared" si="358"/>
        <v>0</v>
      </c>
      <c r="Q270" s="462">
        <f>'PTRM input'!G364</f>
        <v>0</v>
      </c>
      <c r="R270" s="432">
        <f t="shared" si="359"/>
        <v>0</v>
      </c>
      <c r="S270" s="432">
        <f t="shared" si="360"/>
        <v>0</v>
      </c>
      <c r="T270" s="432">
        <f t="shared" si="361"/>
        <v>0</v>
      </c>
      <c r="U270" s="432">
        <f t="shared" si="362"/>
        <v>0</v>
      </c>
      <c r="V270" s="463">
        <f t="shared" si="363"/>
        <v>0</v>
      </c>
      <c r="W270" s="462">
        <f t="shared" si="364"/>
        <v>0</v>
      </c>
      <c r="X270" s="432">
        <f t="shared" si="365"/>
        <v>0</v>
      </c>
      <c r="Y270" s="432">
        <f t="shared" si="366"/>
        <v>0</v>
      </c>
      <c r="Z270" s="432">
        <f t="shared" si="367"/>
        <v>0</v>
      </c>
      <c r="AA270" s="463">
        <f t="shared" si="368"/>
        <v>0</v>
      </c>
      <c r="AB270" s="462">
        <f>'PTRM input'!H364</f>
        <v>0</v>
      </c>
      <c r="AC270" s="432">
        <f t="shared" si="369"/>
        <v>0</v>
      </c>
      <c r="AD270" s="432">
        <f t="shared" si="370"/>
        <v>0</v>
      </c>
      <c r="AE270" s="432">
        <f t="shared" si="371"/>
        <v>0</v>
      </c>
      <c r="AF270" s="432">
        <f t="shared" si="372"/>
        <v>0</v>
      </c>
      <c r="AG270" s="463">
        <f t="shared" si="373"/>
        <v>0</v>
      </c>
      <c r="AH270" s="462">
        <f t="shared" si="374"/>
        <v>0</v>
      </c>
      <c r="AI270" s="432">
        <f t="shared" si="375"/>
        <v>0</v>
      </c>
      <c r="AJ270" s="432">
        <f t="shared" si="376"/>
        <v>0</v>
      </c>
      <c r="AK270" s="432">
        <f t="shared" si="377"/>
        <v>0</v>
      </c>
      <c r="AL270" s="463">
        <f t="shared" si="378"/>
        <v>0</v>
      </c>
      <c r="AM270" s="462">
        <f>'PTRM input'!I364</f>
        <v>0</v>
      </c>
      <c r="AN270" s="432">
        <f t="shared" si="379"/>
        <v>0</v>
      </c>
      <c r="AO270" s="432">
        <f t="shared" si="380"/>
        <v>0</v>
      </c>
      <c r="AP270" s="432">
        <f t="shared" si="381"/>
        <v>0</v>
      </c>
      <c r="AQ270" s="432">
        <f t="shared" si="382"/>
        <v>0</v>
      </c>
      <c r="AR270" s="463">
        <f t="shared" si="383"/>
        <v>0</v>
      </c>
      <c r="AS270" s="462">
        <f t="shared" si="384"/>
        <v>0</v>
      </c>
      <c r="AT270" s="432">
        <f t="shared" si="385"/>
        <v>0</v>
      </c>
      <c r="AU270" s="432">
        <f t="shared" si="386"/>
        <v>0</v>
      </c>
      <c r="AV270" s="432">
        <f t="shared" si="387"/>
        <v>0</v>
      </c>
      <c r="AW270" s="463">
        <f t="shared" si="388"/>
        <v>0</v>
      </c>
      <c r="AX270" s="462">
        <f>'PTRM input'!J364</f>
        <v>0</v>
      </c>
      <c r="AY270" s="432">
        <f t="shared" si="389"/>
        <v>0</v>
      </c>
      <c r="AZ270" s="432">
        <f t="shared" si="390"/>
        <v>0</v>
      </c>
      <c r="BA270" s="432">
        <f t="shared" si="391"/>
        <v>0</v>
      </c>
      <c r="BB270" s="432">
        <f t="shared" si="392"/>
        <v>0</v>
      </c>
      <c r="BC270" s="463">
        <f t="shared" si="393"/>
        <v>0</v>
      </c>
      <c r="BD270" s="462">
        <f t="shared" si="394"/>
        <v>0</v>
      </c>
      <c r="BE270" s="432">
        <f t="shared" si="395"/>
        <v>0</v>
      </c>
      <c r="BF270" s="432">
        <f t="shared" si="396"/>
        <v>0</v>
      </c>
      <c r="BG270" s="432">
        <f t="shared" si="397"/>
        <v>0</v>
      </c>
      <c r="BH270" s="463">
        <f t="shared" si="398"/>
        <v>0</v>
      </c>
      <c r="BI270" s="462">
        <f>'PTRM input'!K364</f>
        <v>0</v>
      </c>
      <c r="BJ270" s="432">
        <f t="shared" si="399"/>
        <v>0</v>
      </c>
      <c r="BK270" s="432">
        <f t="shared" si="400"/>
        <v>0</v>
      </c>
      <c r="BL270" s="432">
        <f t="shared" si="401"/>
        <v>0</v>
      </c>
      <c r="BM270" s="432">
        <f t="shared" si="402"/>
        <v>0</v>
      </c>
      <c r="BN270" s="463">
        <f t="shared" si="403"/>
        <v>0</v>
      </c>
      <c r="BO270" s="462">
        <f t="shared" si="404"/>
        <v>0</v>
      </c>
      <c r="BP270" s="432">
        <f t="shared" si="405"/>
        <v>0</v>
      </c>
      <c r="BQ270" s="432">
        <f t="shared" si="406"/>
        <v>0</v>
      </c>
      <c r="BR270" s="432">
        <f t="shared" si="407"/>
        <v>0</v>
      </c>
      <c r="BS270" s="463">
        <f t="shared" si="408"/>
        <v>0</v>
      </c>
      <c r="BT270" s="462">
        <f>'PTRM input'!L364</f>
        <v>0</v>
      </c>
      <c r="BU270" s="432">
        <f t="shared" si="409"/>
        <v>0</v>
      </c>
      <c r="BV270" s="432">
        <f t="shared" si="410"/>
        <v>0</v>
      </c>
      <c r="BW270" s="432">
        <f t="shared" si="411"/>
        <v>0</v>
      </c>
      <c r="BX270" s="432">
        <f t="shared" si="412"/>
        <v>0</v>
      </c>
      <c r="BY270" s="463">
        <f t="shared" si="413"/>
        <v>0</v>
      </c>
      <c r="BZ270" s="462">
        <f t="shared" si="414"/>
        <v>0</v>
      </c>
      <c r="CA270" s="432">
        <f t="shared" si="415"/>
        <v>0</v>
      </c>
      <c r="CB270" s="432">
        <f t="shared" si="416"/>
        <v>0</v>
      </c>
      <c r="CC270" s="432">
        <f t="shared" si="417"/>
        <v>0</v>
      </c>
      <c r="CD270" s="463">
        <f t="shared" si="418"/>
        <v>0</v>
      </c>
      <c r="CE270" s="462">
        <f>'PTRM input'!M364</f>
        <v>0</v>
      </c>
      <c r="CF270" s="432">
        <f t="shared" si="419"/>
        <v>0</v>
      </c>
      <c r="CG270" s="432">
        <f t="shared" si="420"/>
        <v>0</v>
      </c>
      <c r="CH270" s="432">
        <f t="shared" si="421"/>
        <v>0</v>
      </c>
      <c r="CI270" s="432">
        <f t="shared" si="422"/>
        <v>0</v>
      </c>
      <c r="CJ270" s="463">
        <f t="shared" si="423"/>
        <v>0</v>
      </c>
      <c r="CK270" s="462">
        <f t="shared" si="424"/>
        <v>0</v>
      </c>
      <c r="CL270" s="432">
        <f t="shared" si="425"/>
        <v>0</v>
      </c>
      <c r="CM270" s="432">
        <f t="shared" si="426"/>
        <v>0</v>
      </c>
      <c r="CN270" s="432">
        <f t="shared" si="427"/>
        <v>0</v>
      </c>
      <c r="CO270" s="463">
        <f t="shared" si="428"/>
        <v>0</v>
      </c>
      <c r="CP270" s="462">
        <f>'PTRM input'!N364</f>
        <v>0</v>
      </c>
      <c r="CQ270" s="432">
        <f t="shared" si="429"/>
        <v>0</v>
      </c>
      <c r="CR270" s="432">
        <f t="shared" si="430"/>
        <v>0</v>
      </c>
      <c r="CS270" s="432">
        <f t="shared" si="431"/>
        <v>0</v>
      </c>
      <c r="CT270" s="432">
        <f t="shared" si="432"/>
        <v>0</v>
      </c>
      <c r="CU270" s="463">
        <f t="shared" si="433"/>
        <v>0</v>
      </c>
      <c r="CV270" s="462">
        <f t="shared" si="434"/>
        <v>0</v>
      </c>
      <c r="CW270" s="432">
        <f t="shared" si="435"/>
        <v>0</v>
      </c>
      <c r="CX270" s="432">
        <f t="shared" si="436"/>
        <v>0</v>
      </c>
      <c r="CY270" s="432">
        <f t="shared" si="437"/>
        <v>0</v>
      </c>
      <c r="CZ270" s="463">
        <f t="shared" si="438"/>
        <v>0</v>
      </c>
      <c r="DA270" s="462">
        <f>'PTRM input'!O364</f>
        <v>0</v>
      </c>
      <c r="DB270" s="432">
        <f t="shared" si="439"/>
        <v>0</v>
      </c>
      <c r="DC270" s="432">
        <f t="shared" si="440"/>
        <v>0</v>
      </c>
      <c r="DD270" s="432">
        <f t="shared" si="441"/>
        <v>0</v>
      </c>
      <c r="DE270" s="432">
        <f t="shared" si="442"/>
        <v>0</v>
      </c>
      <c r="DF270" s="463">
        <f t="shared" si="443"/>
        <v>0</v>
      </c>
      <c r="DG270" s="462">
        <f t="shared" si="444"/>
        <v>0</v>
      </c>
      <c r="DH270" s="432">
        <f t="shared" si="445"/>
        <v>0</v>
      </c>
      <c r="DI270" s="432">
        <f t="shared" si="446"/>
        <v>0</v>
      </c>
      <c r="DJ270" s="432">
        <f t="shared" si="447"/>
        <v>0</v>
      </c>
      <c r="DK270" s="463">
        <f t="shared" si="448"/>
        <v>0</v>
      </c>
      <c r="DL270" s="462">
        <f>'PTRM input'!P364</f>
        <v>0</v>
      </c>
      <c r="DM270" s="432">
        <f t="shared" si="449"/>
        <v>0</v>
      </c>
      <c r="DN270" s="432">
        <f t="shared" si="450"/>
        <v>0</v>
      </c>
      <c r="DO270" s="432">
        <f t="shared" si="451"/>
        <v>0</v>
      </c>
      <c r="DP270" s="432">
        <f t="shared" si="452"/>
        <v>0</v>
      </c>
      <c r="DQ270" s="463">
        <f t="shared" si="453"/>
        <v>0</v>
      </c>
      <c r="DR270" s="462">
        <f t="shared" si="454"/>
        <v>0</v>
      </c>
      <c r="DS270" s="432">
        <f t="shared" si="455"/>
        <v>0</v>
      </c>
      <c r="DT270" s="432">
        <f t="shared" si="456"/>
        <v>0</v>
      </c>
      <c r="DU270" s="432">
        <f t="shared" si="457"/>
        <v>0</v>
      </c>
      <c r="DV270" s="463">
        <f t="shared" si="458"/>
        <v>0</v>
      </c>
      <c r="DW270" s="462">
        <f>'PTRM input'!Q364</f>
        <v>0</v>
      </c>
      <c r="DX270" s="432">
        <f t="shared" si="459"/>
        <v>0</v>
      </c>
      <c r="DY270" s="432">
        <f t="shared" si="460"/>
        <v>0</v>
      </c>
      <c r="DZ270" s="432">
        <f t="shared" si="461"/>
        <v>0</v>
      </c>
      <c r="EA270" s="432">
        <f t="shared" si="462"/>
        <v>0</v>
      </c>
      <c r="EB270" s="463">
        <f t="shared" si="463"/>
        <v>0</v>
      </c>
      <c r="EC270" s="462">
        <f t="shared" si="464"/>
        <v>0</v>
      </c>
      <c r="ED270" s="432">
        <f t="shared" si="465"/>
        <v>0</v>
      </c>
      <c r="EE270" s="432">
        <f t="shared" si="466"/>
        <v>0</v>
      </c>
      <c r="EF270" s="432">
        <f t="shared" si="467"/>
        <v>0</v>
      </c>
      <c r="EG270" s="463">
        <f t="shared" si="468"/>
        <v>0</v>
      </c>
      <c r="EH270" s="462">
        <f>'PTRM input'!R364</f>
        <v>0</v>
      </c>
      <c r="EI270" s="432">
        <f t="shared" si="469"/>
        <v>0</v>
      </c>
      <c r="EJ270" s="432">
        <f t="shared" si="470"/>
        <v>0</v>
      </c>
      <c r="EK270" s="432">
        <f t="shared" si="471"/>
        <v>0</v>
      </c>
      <c r="EL270" s="432">
        <f t="shared" si="472"/>
        <v>0</v>
      </c>
      <c r="EM270" s="463">
        <f t="shared" si="473"/>
        <v>0</v>
      </c>
      <c r="EN270" s="462">
        <f t="shared" si="474"/>
        <v>0</v>
      </c>
      <c r="EO270" s="432">
        <f t="shared" si="475"/>
        <v>0</v>
      </c>
      <c r="EP270" s="432">
        <f t="shared" si="476"/>
        <v>0</v>
      </c>
      <c r="EQ270" s="432">
        <f t="shared" si="477"/>
        <v>0</v>
      </c>
      <c r="ER270" s="463">
        <f t="shared" si="478"/>
        <v>0</v>
      </c>
      <c r="ES270" s="462">
        <f>'PTRM input'!S364</f>
        <v>0</v>
      </c>
      <c r="ET270" s="432">
        <f t="shared" si="479"/>
        <v>0</v>
      </c>
      <c r="EU270" s="432">
        <f t="shared" si="480"/>
        <v>0</v>
      </c>
      <c r="EV270" s="432">
        <f t="shared" si="481"/>
        <v>0</v>
      </c>
      <c r="EW270" s="432">
        <f t="shared" si="482"/>
        <v>0</v>
      </c>
      <c r="EX270" s="463">
        <f t="shared" si="483"/>
        <v>0</v>
      </c>
      <c r="EY270" s="462">
        <f t="shared" si="484"/>
        <v>0</v>
      </c>
      <c r="EZ270" s="432">
        <f t="shared" si="485"/>
        <v>0</v>
      </c>
      <c r="FA270" s="432">
        <f t="shared" si="486"/>
        <v>0</v>
      </c>
      <c r="FB270" s="432">
        <f t="shared" si="487"/>
        <v>0</v>
      </c>
      <c r="FC270" s="463">
        <f t="shared" si="488"/>
        <v>0</v>
      </c>
      <c r="FD270" s="462">
        <f>'PTRM input'!T364</f>
        <v>0</v>
      </c>
      <c r="FE270" s="432">
        <f t="shared" si="489"/>
        <v>0</v>
      </c>
      <c r="FF270" s="432">
        <f t="shared" si="490"/>
        <v>0</v>
      </c>
      <c r="FG270" s="432">
        <f t="shared" si="491"/>
        <v>0</v>
      </c>
      <c r="FH270" s="432">
        <f t="shared" si="492"/>
        <v>0</v>
      </c>
      <c r="FI270" s="463">
        <f t="shared" si="493"/>
        <v>0</v>
      </c>
      <c r="FJ270" s="462">
        <f t="shared" si="494"/>
        <v>0</v>
      </c>
      <c r="FK270" s="432">
        <f t="shared" si="495"/>
        <v>0</v>
      </c>
      <c r="FL270" s="432">
        <f t="shared" si="496"/>
        <v>0</v>
      </c>
      <c r="FM270" s="432">
        <f t="shared" si="497"/>
        <v>0</v>
      </c>
      <c r="FN270" s="463">
        <f t="shared" si="498"/>
        <v>0</v>
      </c>
      <c r="FO270" s="462">
        <f>'PTRM input'!U364</f>
        <v>0</v>
      </c>
      <c r="FP270" s="432">
        <f t="shared" si="499"/>
        <v>0</v>
      </c>
      <c r="FQ270" s="432">
        <f t="shared" si="500"/>
        <v>0</v>
      </c>
      <c r="FR270" s="432">
        <f t="shared" si="501"/>
        <v>0</v>
      </c>
      <c r="FS270" s="432">
        <f t="shared" si="502"/>
        <v>0</v>
      </c>
      <c r="FT270" s="463">
        <f t="shared" si="503"/>
        <v>0</v>
      </c>
      <c r="FU270" s="462">
        <f t="shared" si="504"/>
        <v>0</v>
      </c>
      <c r="FV270" s="432">
        <f t="shared" si="505"/>
        <v>0</v>
      </c>
      <c r="FW270" s="432">
        <f t="shared" si="506"/>
        <v>0</v>
      </c>
      <c r="FX270" s="432">
        <f t="shared" si="507"/>
        <v>0</v>
      </c>
      <c r="FY270" s="463">
        <f t="shared" si="508"/>
        <v>0</v>
      </c>
      <c r="FZ270" s="462">
        <f>'PTRM input'!V364</f>
        <v>0</v>
      </c>
      <c r="GA270" s="432">
        <f t="shared" si="509"/>
        <v>0</v>
      </c>
      <c r="GB270" s="432">
        <f t="shared" si="510"/>
        <v>0</v>
      </c>
      <c r="GC270" s="432">
        <f t="shared" si="511"/>
        <v>0</v>
      </c>
      <c r="GD270" s="432">
        <f t="shared" si="512"/>
        <v>0</v>
      </c>
      <c r="GE270" s="463">
        <f t="shared" si="513"/>
        <v>0</v>
      </c>
      <c r="GF270" s="462">
        <f t="shared" si="514"/>
        <v>0</v>
      </c>
      <c r="GG270" s="432">
        <f t="shared" si="515"/>
        <v>0</v>
      </c>
      <c r="GH270" s="432">
        <f t="shared" si="516"/>
        <v>0</v>
      </c>
      <c r="GI270" s="432">
        <f t="shared" si="517"/>
        <v>0</v>
      </c>
      <c r="GJ270" s="463">
        <f t="shared" si="518"/>
        <v>0</v>
      </c>
    </row>
    <row r="271" spans="1:192" s="4" customFormat="1" outlineLevel="1">
      <c r="A271" s="764"/>
      <c r="B271" s="764"/>
      <c r="C271" s="764"/>
      <c r="D271" s="764"/>
      <c r="E271" s="748" t="str">
        <f t="shared" si="519"/>
        <v>New Tariff 10</v>
      </c>
      <c r="F271" s="462">
        <f>'PTRM input'!F365</f>
        <v>0</v>
      </c>
      <c r="G271" s="432">
        <f t="shared" si="520"/>
        <v>0</v>
      </c>
      <c r="H271" s="432">
        <f t="shared" si="350"/>
        <v>0</v>
      </c>
      <c r="I271" s="432">
        <f t="shared" si="351"/>
        <v>0</v>
      </c>
      <c r="J271" s="432">
        <f t="shared" si="352"/>
        <v>0</v>
      </c>
      <c r="K271" s="463">
        <f t="shared" si="353"/>
        <v>0</v>
      </c>
      <c r="L271" s="462">
        <f t="shared" si="354"/>
        <v>0</v>
      </c>
      <c r="M271" s="432">
        <f t="shared" si="355"/>
        <v>0</v>
      </c>
      <c r="N271" s="432">
        <f t="shared" si="356"/>
        <v>0</v>
      </c>
      <c r="O271" s="432">
        <f t="shared" si="357"/>
        <v>0</v>
      </c>
      <c r="P271" s="463">
        <f t="shared" si="358"/>
        <v>0</v>
      </c>
      <c r="Q271" s="462">
        <f>'PTRM input'!G365</f>
        <v>0</v>
      </c>
      <c r="R271" s="432">
        <f t="shared" si="359"/>
        <v>0</v>
      </c>
      <c r="S271" s="432">
        <f t="shared" si="360"/>
        <v>0</v>
      </c>
      <c r="T271" s="432">
        <f t="shared" si="361"/>
        <v>0</v>
      </c>
      <c r="U271" s="432">
        <f t="shared" si="362"/>
        <v>0</v>
      </c>
      <c r="V271" s="463">
        <f t="shared" si="363"/>
        <v>0</v>
      </c>
      <c r="W271" s="462">
        <f t="shared" si="364"/>
        <v>0</v>
      </c>
      <c r="X271" s="432">
        <f t="shared" si="365"/>
        <v>0</v>
      </c>
      <c r="Y271" s="432">
        <f t="shared" si="366"/>
        <v>0</v>
      </c>
      <c r="Z271" s="432">
        <f t="shared" si="367"/>
        <v>0</v>
      </c>
      <c r="AA271" s="463">
        <f t="shared" si="368"/>
        <v>0</v>
      </c>
      <c r="AB271" s="462">
        <f>'PTRM input'!H365</f>
        <v>0</v>
      </c>
      <c r="AC271" s="432">
        <f t="shared" si="369"/>
        <v>0</v>
      </c>
      <c r="AD271" s="432">
        <f t="shared" si="370"/>
        <v>0</v>
      </c>
      <c r="AE271" s="432">
        <f t="shared" si="371"/>
        <v>0</v>
      </c>
      <c r="AF271" s="432">
        <f t="shared" si="372"/>
        <v>0</v>
      </c>
      <c r="AG271" s="463">
        <f t="shared" si="373"/>
        <v>0</v>
      </c>
      <c r="AH271" s="462">
        <f t="shared" si="374"/>
        <v>0</v>
      </c>
      <c r="AI271" s="432">
        <f t="shared" si="375"/>
        <v>0</v>
      </c>
      <c r="AJ271" s="432">
        <f t="shared" si="376"/>
        <v>0</v>
      </c>
      <c r="AK271" s="432">
        <f t="shared" si="377"/>
        <v>0</v>
      </c>
      <c r="AL271" s="463">
        <f t="shared" si="378"/>
        <v>0</v>
      </c>
      <c r="AM271" s="462">
        <f>'PTRM input'!I365</f>
        <v>0</v>
      </c>
      <c r="AN271" s="432">
        <f t="shared" si="379"/>
        <v>0</v>
      </c>
      <c r="AO271" s="432">
        <f t="shared" si="380"/>
        <v>0</v>
      </c>
      <c r="AP271" s="432">
        <f t="shared" si="381"/>
        <v>0</v>
      </c>
      <c r="AQ271" s="432">
        <f t="shared" si="382"/>
        <v>0</v>
      </c>
      <c r="AR271" s="463">
        <f t="shared" si="383"/>
        <v>0</v>
      </c>
      <c r="AS271" s="462">
        <f t="shared" si="384"/>
        <v>0</v>
      </c>
      <c r="AT271" s="432">
        <f t="shared" si="385"/>
        <v>0</v>
      </c>
      <c r="AU271" s="432">
        <f t="shared" si="386"/>
        <v>0</v>
      </c>
      <c r="AV271" s="432">
        <f t="shared" si="387"/>
        <v>0</v>
      </c>
      <c r="AW271" s="463">
        <f t="shared" si="388"/>
        <v>0</v>
      </c>
      <c r="AX271" s="462">
        <f>'PTRM input'!J365</f>
        <v>0</v>
      </c>
      <c r="AY271" s="432">
        <f t="shared" si="389"/>
        <v>0</v>
      </c>
      <c r="AZ271" s="432">
        <f t="shared" si="390"/>
        <v>0</v>
      </c>
      <c r="BA271" s="432">
        <f t="shared" si="391"/>
        <v>0</v>
      </c>
      <c r="BB271" s="432">
        <f t="shared" si="392"/>
        <v>0</v>
      </c>
      <c r="BC271" s="463">
        <f t="shared" si="393"/>
        <v>0</v>
      </c>
      <c r="BD271" s="462">
        <f t="shared" si="394"/>
        <v>0</v>
      </c>
      <c r="BE271" s="432">
        <f t="shared" si="395"/>
        <v>0</v>
      </c>
      <c r="BF271" s="432">
        <f t="shared" si="396"/>
        <v>0</v>
      </c>
      <c r="BG271" s="432">
        <f t="shared" si="397"/>
        <v>0</v>
      </c>
      <c r="BH271" s="463">
        <f t="shared" si="398"/>
        <v>0</v>
      </c>
      <c r="BI271" s="462">
        <f>'PTRM input'!K365</f>
        <v>0</v>
      </c>
      <c r="BJ271" s="432">
        <f t="shared" si="399"/>
        <v>0</v>
      </c>
      <c r="BK271" s="432">
        <f t="shared" si="400"/>
        <v>0</v>
      </c>
      <c r="BL271" s="432">
        <f t="shared" si="401"/>
        <v>0</v>
      </c>
      <c r="BM271" s="432">
        <f t="shared" si="402"/>
        <v>0</v>
      </c>
      <c r="BN271" s="463">
        <f t="shared" si="403"/>
        <v>0</v>
      </c>
      <c r="BO271" s="462">
        <f t="shared" si="404"/>
        <v>0</v>
      </c>
      <c r="BP271" s="432">
        <f t="shared" si="405"/>
        <v>0</v>
      </c>
      <c r="BQ271" s="432">
        <f t="shared" si="406"/>
        <v>0</v>
      </c>
      <c r="BR271" s="432">
        <f t="shared" si="407"/>
        <v>0</v>
      </c>
      <c r="BS271" s="463">
        <f t="shared" si="408"/>
        <v>0</v>
      </c>
      <c r="BT271" s="462">
        <f>'PTRM input'!L365</f>
        <v>0</v>
      </c>
      <c r="BU271" s="432">
        <f t="shared" si="409"/>
        <v>0</v>
      </c>
      <c r="BV271" s="432">
        <f t="shared" si="410"/>
        <v>0</v>
      </c>
      <c r="BW271" s="432">
        <f t="shared" si="411"/>
        <v>0</v>
      </c>
      <c r="BX271" s="432">
        <f t="shared" si="412"/>
        <v>0</v>
      </c>
      <c r="BY271" s="463">
        <f t="shared" si="413"/>
        <v>0</v>
      </c>
      <c r="BZ271" s="462">
        <f t="shared" si="414"/>
        <v>0</v>
      </c>
      <c r="CA271" s="432">
        <f t="shared" si="415"/>
        <v>0</v>
      </c>
      <c r="CB271" s="432">
        <f t="shared" si="416"/>
        <v>0</v>
      </c>
      <c r="CC271" s="432">
        <f t="shared" si="417"/>
        <v>0</v>
      </c>
      <c r="CD271" s="463">
        <f t="shared" si="418"/>
        <v>0</v>
      </c>
      <c r="CE271" s="462">
        <f>'PTRM input'!M365</f>
        <v>0</v>
      </c>
      <c r="CF271" s="432">
        <f t="shared" si="419"/>
        <v>0</v>
      </c>
      <c r="CG271" s="432">
        <f t="shared" si="420"/>
        <v>0</v>
      </c>
      <c r="CH271" s="432">
        <f t="shared" si="421"/>
        <v>0</v>
      </c>
      <c r="CI271" s="432">
        <f t="shared" si="422"/>
        <v>0</v>
      </c>
      <c r="CJ271" s="463">
        <f t="shared" si="423"/>
        <v>0</v>
      </c>
      <c r="CK271" s="462">
        <f t="shared" si="424"/>
        <v>0</v>
      </c>
      <c r="CL271" s="432">
        <f t="shared" si="425"/>
        <v>0</v>
      </c>
      <c r="CM271" s="432">
        <f t="shared" si="426"/>
        <v>0</v>
      </c>
      <c r="CN271" s="432">
        <f t="shared" si="427"/>
        <v>0</v>
      </c>
      <c r="CO271" s="463">
        <f t="shared" si="428"/>
        <v>0</v>
      </c>
      <c r="CP271" s="462">
        <f>'PTRM input'!N365</f>
        <v>0</v>
      </c>
      <c r="CQ271" s="432">
        <f t="shared" si="429"/>
        <v>0</v>
      </c>
      <c r="CR271" s="432">
        <f t="shared" si="430"/>
        <v>0</v>
      </c>
      <c r="CS271" s="432">
        <f t="shared" si="431"/>
        <v>0</v>
      </c>
      <c r="CT271" s="432">
        <f t="shared" si="432"/>
        <v>0</v>
      </c>
      <c r="CU271" s="463">
        <f t="shared" si="433"/>
        <v>0</v>
      </c>
      <c r="CV271" s="462">
        <f t="shared" si="434"/>
        <v>0</v>
      </c>
      <c r="CW271" s="432">
        <f t="shared" si="435"/>
        <v>0</v>
      </c>
      <c r="CX271" s="432">
        <f t="shared" si="436"/>
        <v>0</v>
      </c>
      <c r="CY271" s="432">
        <f t="shared" si="437"/>
        <v>0</v>
      </c>
      <c r="CZ271" s="463">
        <f t="shared" si="438"/>
        <v>0</v>
      </c>
      <c r="DA271" s="462">
        <f>'PTRM input'!O365</f>
        <v>0</v>
      </c>
      <c r="DB271" s="432">
        <f t="shared" si="439"/>
        <v>0</v>
      </c>
      <c r="DC271" s="432">
        <f t="shared" si="440"/>
        <v>0</v>
      </c>
      <c r="DD271" s="432">
        <f t="shared" si="441"/>
        <v>0</v>
      </c>
      <c r="DE271" s="432">
        <f t="shared" si="442"/>
        <v>0</v>
      </c>
      <c r="DF271" s="463">
        <f t="shared" si="443"/>
        <v>0</v>
      </c>
      <c r="DG271" s="462">
        <f t="shared" si="444"/>
        <v>0</v>
      </c>
      <c r="DH271" s="432">
        <f t="shared" si="445"/>
        <v>0</v>
      </c>
      <c r="DI271" s="432">
        <f t="shared" si="446"/>
        <v>0</v>
      </c>
      <c r="DJ271" s="432">
        <f t="shared" si="447"/>
        <v>0</v>
      </c>
      <c r="DK271" s="463">
        <f t="shared" si="448"/>
        <v>0</v>
      </c>
      <c r="DL271" s="462">
        <f>'PTRM input'!P365</f>
        <v>0</v>
      </c>
      <c r="DM271" s="432">
        <f t="shared" si="449"/>
        <v>0</v>
      </c>
      <c r="DN271" s="432">
        <f t="shared" si="450"/>
        <v>0</v>
      </c>
      <c r="DO271" s="432">
        <f t="shared" si="451"/>
        <v>0</v>
      </c>
      <c r="DP271" s="432">
        <f t="shared" si="452"/>
        <v>0</v>
      </c>
      <c r="DQ271" s="463">
        <f t="shared" si="453"/>
        <v>0</v>
      </c>
      <c r="DR271" s="462">
        <f t="shared" si="454"/>
        <v>0</v>
      </c>
      <c r="DS271" s="432">
        <f t="shared" si="455"/>
        <v>0</v>
      </c>
      <c r="DT271" s="432">
        <f t="shared" si="456"/>
        <v>0</v>
      </c>
      <c r="DU271" s="432">
        <f t="shared" si="457"/>
        <v>0</v>
      </c>
      <c r="DV271" s="463">
        <f t="shared" si="458"/>
        <v>0</v>
      </c>
      <c r="DW271" s="462">
        <f>'PTRM input'!Q365</f>
        <v>0</v>
      </c>
      <c r="DX271" s="432">
        <f t="shared" si="459"/>
        <v>0</v>
      </c>
      <c r="DY271" s="432">
        <f t="shared" si="460"/>
        <v>0</v>
      </c>
      <c r="DZ271" s="432">
        <f t="shared" si="461"/>
        <v>0</v>
      </c>
      <c r="EA271" s="432">
        <f t="shared" si="462"/>
        <v>0</v>
      </c>
      <c r="EB271" s="463">
        <f t="shared" si="463"/>
        <v>0</v>
      </c>
      <c r="EC271" s="462">
        <f t="shared" si="464"/>
        <v>0</v>
      </c>
      <c r="ED271" s="432">
        <f t="shared" si="465"/>
        <v>0</v>
      </c>
      <c r="EE271" s="432">
        <f t="shared" si="466"/>
        <v>0</v>
      </c>
      <c r="EF271" s="432">
        <f t="shared" si="467"/>
        <v>0</v>
      </c>
      <c r="EG271" s="463">
        <f t="shared" si="468"/>
        <v>0</v>
      </c>
      <c r="EH271" s="462">
        <f>'PTRM input'!R365</f>
        <v>0</v>
      </c>
      <c r="EI271" s="432">
        <f t="shared" si="469"/>
        <v>0</v>
      </c>
      <c r="EJ271" s="432">
        <f t="shared" si="470"/>
        <v>0</v>
      </c>
      <c r="EK271" s="432">
        <f t="shared" si="471"/>
        <v>0</v>
      </c>
      <c r="EL271" s="432">
        <f t="shared" si="472"/>
        <v>0</v>
      </c>
      <c r="EM271" s="463">
        <f t="shared" si="473"/>
        <v>0</v>
      </c>
      <c r="EN271" s="462">
        <f t="shared" si="474"/>
        <v>0</v>
      </c>
      <c r="EO271" s="432">
        <f t="shared" si="475"/>
        <v>0</v>
      </c>
      <c r="EP271" s="432">
        <f t="shared" si="476"/>
        <v>0</v>
      </c>
      <c r="EQ271" s="432">
        <f t="shared" si="477"/>
        <v>0</v>
      </c>
      <c r="ER271" s="463">
        <f t="shared" si="478"/>
        <v>0</v>
      </c>
      <c r="ES271" s="462">
        <f>'PTRM input'!S365</f>
        <v>0</v>
      </c>
      <c r="ET271" s="432">
        <f t="shared" si="479"/>
        <v>0</v>
      </c>
      <c r="EU271" s="432">
        <f t="shared" si="480"/>
        <v>0</v>
      </c>
      <c r="EV271" s="432">
        <f t="shared" si="481"/>
        <v>0</v>
      </c>
      <c r="EW271" s="432">
        <f t="shared" si="482"/>
        <v>0</v>
      </c>
      <c r="EX271" s="463">
        <f t="shared" si="483"/>
        <v>0</v>
      </c>
      <c r="EY271" s="462">
        <f t="shared" si="484"/>
        <v>0</v>
      </c>
      <c r="EZ271" s="432">
        <f t="shared" si="485"/>
        <v>0</v>
      </c>
      <c r="FA271" s="432">
        <f t="shared" si="486"/>
        <v>0</v>
      </c>
      <c r="FB271" s="432">
        <f t="shared" si="487"/>
        <v>0</v>
      </c>
      <c r="FC271" s="463">
        <f t="shared" si="488"/>
        <v>0</v>
      </c>
      <c r="FD271" s="462">
        <f>'PTRM input'!T365</f>
        <v>0</v>
      </c>
      <c r="FE271" s="432">
        <f t="shared" si="489"/>
        <v>0</v>
      </c>
      <c r="FF271" s="432">
        <f t="shared" si="490"/>
        <v>0</v>
      </c>
      <c r="FG271" s="432">
        <f t="shared" si="491"/>
        <v>0</v>
      </c>
      <c r="FH271" s="432">
        <f t="shared" si="492"/>
        <v>0</v>
      </c>
      <c r="FI271" s="463">
        <f t="shared" si="493"/>
        <v>0</v>
      </c>
      <c r="FJ271" s="462">
        <f t="shared" si="494"/>
        <v>0</v>
      </c>
      <c r="FK271" s="432">
        <f t="shared" si="495"/>
        <v>0</v>
      </c>
      <c r="FL271" s="432">
        <f t="shared" si="496"/>
        <v>0</v>
      </c>
      <c r="FM271" s="432">
        <f t="shared" si="497"/>
        <v>0</v>
      </c>
      <c r="FN271" s="463">
        <f t="shared" si="498"/>
        <v>0</v>
      </c>
      <c r="FO271" s="462">
        <f>'PTRM input'!U365</f>
        <v>0</v>
      </c>
      <c r="FP271" s="432">
        <f t="shared" si="499"/>
        <v>0</v>
      </c>
      <c r="FQ271" s="432">
        <f t="shared" si="500"/>
        <v>0</v>
      </c>
      <c r="FR271" s="432">
        <f t="shared" si="501"/>
        <v>0</v>
      </c>
      <c r="FS271" s="432">
        <f t="shared" si="502"/>
        <v>0</v>
      </c>
      <c r="FT271" s="463">
        <f t="shared" si="503"/>
        <v>0</v>
      </c>
      <c r="FU271" s="462">
        <f t="shared" si="504"/>
        <v>0</v>
      </c>
      <c r="FV271" s="432">
        <f t="shared" si="505"/>
        <v>0</v>
      </c>
      <c r="FW271" s="432">
        <f t="shared" si="506"/>
        <v>0</v>
      </c>
      <c r="FX271" s="432">
        <f t="shared" si="507"/>
        <v>0</v>
      </c>
      <c r="FY271" s="463">
        <f t="shared" si="508"/>
        <v>0</v>
      </c>
      <c r="FZ271" s="462">
        <f>'PTRM input'!V365</f>
        <v>0</v>
      </c>
      <c r="GA271" s="432">
        <f t="shared" si="509"/>
        <v>0</v>
      </c>
      <c r="GB271" s="432">
        <f t="shared" si="510"/>
        <v>0</v>
      </c>
      <c r="GC271" s="432">
        <f t="shared" si="511"/>
        <v>0</v>
      </c>
      <c r="GD271" s="432">
        <f t="shared" si="512"/>
        <v>0</v>
      </c>
      <c r="GE271" s="463">
        <f t="shared" si="513"/>
        <v>0</v>
      </c>
      <c r="GF271" s="462">
        <f t="shared" si="514"/>
        <v>0</v>
      </c>
      <c r="GG271" s="432">
        <f t="shared" si="515"/>
        <v>0</v>
      </c>
      <c r="GH271" s="432">
        <f t="shared" si="516"/>
        <v>0</v>
      </c>
      <c r="GI271" s="432">
        <f t="shared" si="517"/>
        <v>0</v>
      </c>
      <c r="GJ271" s="463">
        <f t="shared" si="518"/>
        <v>0</v>
      </c>
    </row>
    <row r="272" spans="1:192" s="4" customFormat="1" outlineLevel="1">
      <c r="A272" s="764"/>
      <c r="B272" s="764"/>
      <c r="C272" s="764"/>
      <c r="D272" s="764"/>
      <c r="E272" s="748" t="str">
        <f t="shared" si="519"/>
        <v>New Tariff 11</v>
      </c>
      <c r="F272" s="462">
        <f>'PTRM input'!F366</f>
        <v>0</v>
      </c>
      <c r="G272" s="432">
        <f t="shared" si="520"/>
        <v>0</v>
      </c>
      <c r="H272" s="432">
        <f t="shared" si="350"/>
        <v>0</v>
      </c>
      <c r="I272" s="432">
        <f t="shared" si="351"/>
        <v>0</v>
      </c>
      <c r="J272" s="432">
        <f t="shared" si="352"/>
        <v>0</v>
      </c>
      <c r="K272" s="463">
        <f t="shared" si="353"/>
        <v>0</v>
      </c>
      <c r="L272" s="462">
        <f t="shared" si="354"/>
        <v>0</v>
      </c>
      <c r="M272" s="432">
        <f t="shared" si="355"/>
        <v>0</v>
      </c>
      <c r="N272" s="432">
        <f t="shared" si="356"/>
        <v>0</v>
      </c>
      <c r="O272" s="432">
        <f t="shared" si="357"/>
        <v>0</v>
      </c>
      <c r="P272" s="463">
        <f t="shared" si="358"/>
        <v>0</v>
      </c>
      <c r="Q272" s="462">
        <f>'PTRM input'!G366</f>
        <v>0</v>
      </c>
      <c r="R272" s="432">
        <f t="shared" si="359"/>
        <v>0</v>
      </c>
      <c r="S272" s="432">
        <f t="shared" si="360"/>
        <v>0</v>
      </c>
      <c r="T272" s="432">
        <f t="shared" si="361"/>
        <v>0</v>
      </c>
      <c r="U272" s="432">
        <f t="shared" si="362"/>
        <v>0</v>
      </c>
      <c r="V272" s="463">
        <f t="shared" si="363"/>
        <v>0</v>
      </c>
      <c r="W272" s="462">
        <f t="shared" si="364"/>
        <v>0</v>
      </c>
      <c r="X272" s="432">
        <f t="shared" si="365"/>
        <v>0</v>
      </c>
      <c r="Y272" s="432">
        <f t="shared" si="366"/>
        <v>0</v>
      </c>
      <c r="Z272" s="432">
        <f t="shared" si="367"/>
        <v>0</v>
      </c>
      <c r="AA272" s="463">
        <f t="shared" si="368"/>
        <v>0</v>
      </c>
      <c r="AB272" s="462">
        <f>'PTRM input'!H366</f>
        <v>0</v>
      </c>
      <c r="AC272" s="432">
        <f t="shared" si="369"/>
        <v>0</v>
      </c>
      <c r="AD272" s="432">
        <f t="shared" si="370"/>
        <v>0</v>
      </c>
      <c r="AE272" s="432">
        <f t="shared" si="371"/>
        <v>0</v>
      </c>
      <c r="AF272" s="432">
        <f t="shared" si="372"/>
        <v>0</v>
      </c>
      <c r="AG272" s="463">
        <f t="shared" si="373"/>
        <v>0</v>
      </c>
      <c r="AH272" s="462">
        <f t="shared" si="374"/>
        <v>0</v>
      </c>
      <c r="AI272" s="432">
        <f t="shared" si="375"/>
        <v>0</v>
      </c>
      <c r="AJ272" s="432">
        <f t="shared" si="376"/>
        <v>0</v>
      </c>
      <c r="AK272" s="432">
        <f t="shared" si="377"/>
        <v>0</v>
      </c>
      <c r="AL272" s="463">
        <f t="shared" si="378"/>
        <v>0</v>
      </c>
      <c r="AM272" s="462">
        <f>'PTRM input'!I366</f>
        <v>0</v>
      </c>
      <c r="AN272" s="432">
        <f t="shared" si="379"/>
        <v>0</v>
      </c>
      <c r="AO272" s="432">
        <f t="shared" si="380"/>
        <v>0</v>
      </c>
      <c r="AP272" s="432">
        <f t="shared" si="381"/>
        <v>0</v>
      </c>
      <c r="AQ272" s="432">
        <f t="shared" si="382"/>
        <v>0</v>
      </c>
      <c r="AR272" s="463">
        <f t="shared" si="383"/>
        <v>0</v>
      </c>
      <c r="AS272" s="462">
        <f t="shared" si="384"/>
        <v>0</v>
      </c>
      <c r="AT272" s="432">
        <f t="shared" si="385"/>
        <v>0</v>
      </c>
      <c r="AU272" s="432">
        <f t="shared" si="386"/>
        <v>0</v>
      </c>
      <c r="AV272" s="432">
        <f t="shared" si="387"/>
        <v>0</v>
      </c>
      <c r="AW272" s="463">
        <f t="shared" si="388"/>
        <v>0</v>
      </c>
      <c r="AX272" s="462">
        <f>'PTRM input'!J366</f>
        <v>0</v>
      </c>
      <c r="AY272" s="432">
        <f t="shared" si="389"/>
        <v>0</v>
      </c>
      <c r="AZ272" s="432">
        <f t="shared" si="390"/>
        <v>0</v>
      </c>
      <c r="BA272" s="432">
        <f t="shared" si="391"/>
        <v>0</v>
      </c>
      <c r="BB272" s="432">
        <f t="shared" si="392"/>
        <v>0</v>
      </c>
      <c r="BC272" s="463">
        <f t="shared" si="393"/>
        <v>0</v>
      </c>
      <c r="BD272" s="462">
        <f t="shared" si="394"/>
        <v>0</v>
      </c>
      <c r="BE272" s="432">
        <f t="shared" si="395"/>
        <v>0</v>
      </c>
      <c r="BF272" s="432">
        <f t="shared" si="396"/>
        <v>0</v>
      </c>
      <c r="BG272" s="432">
        <f t="shared" si="397"/>
        <v>0</v>
      </c>
      <c r="BH272" s="463">
        <f t="shared" si="398"/>
        <v>0</v>
      </c>
      <c r="BI272" s="462">
        <f>'PTRM input'!K366</f>
        <v>0</v>
      </c>
      <c r="BJ272" s="432">
        <f t="shared" si="399"/>
        <v>0</v>
      </c>
      <c r="BK272" s="432">
        <f t="shared" si="400"/>
        <v>0</v>
      </c>
      <c r="BL272" s="432">
        <f t="shared" si="401"/>
        <v>0</v>
      </c>
      <c r="BM272" s="432">
        <f t="shared" si="402"/>
        <v>0</v>
      </c>
      <c r="BN272" s="463">
        <f t="shared" si="403"/>
        <v>0</v>
      </c>
      <c r="BO272" s="462">
        <f t="shared" si="404"/>
        <v>0</v>
      </c>
      <c r="BP272" s="432">
        <f t="shared" si="405"/>
        <v>0</v>
      </c>
      <c r="BQ272" s="432">
        <f t="shared" si="406"/>
        <v>0</v>
      </c>
      <c r="BR272" s="432">
        <f t="shared" si="407"/>
        <v>0</v>
      </c>
      <c r="BS272" s="463">
        <f t="shared" si="408"/>
        <v>0</v>
      </c>
      <c r="BT272" s="462">
        <f>'PTRM input'!L366</f>
        <v>0</v>
      </c>
      <c r="BU272" s="432">
        <f t="shared" si="409"/>
        <v>0</v>
      </c>
      <c r="BV272" s="432">
        <f t="shared" si="410"/>
        <v>0</v>
      </c>
      <c r="BW272" s="432">
        <f t="shared" si="411"/>
        <v>0</v>
      </c>
      <c r="BX272" s="432">
        <f t="shared" si="412"/>
        <v>0</v>
      </c>
      <c r="BY272" s="463">
        <f t="shared" si="413"/>
        <v>0</v>
      </c>
      <c r="BZ272" s="462">
        <f t="shared" si="414"/>
        <v>0</v>
      </c>
      <c r="CA272" s="432">
        <f t="shared" si="415"/>
        <v>0</v>
      </c>
      <c r="CB272" s="432">
        <f t="shared" si="416"/>
        <v>0</v>
      </c>
      <c r="CC272" s="432">
        <f t="shared" si="417"/>
        <v>0</v>
      </c>
      <c r="CD272" s="463">
        <f t="shared" si="418"/>
        <v>0</v>
      </c>
      <c r="CE272" s="462">
        <f>'PTRM input'!M366</f>
        <v>0</v>
      </c>
      <c r="CF272" s="432">
        <f t="shared" si="419"/>
        <v>0</v>
      </c>
      <c r="CG272" s="432">
        <f t="shared" si="420"/>
        <v>0</v>
      </c>
      <c r="CH272" s="432">
        <f t="shared" si="421"/>
        <v>0</v>
      </c>
      <c r="CI272" s="432">
        <f t="shared" si="422"/>
        <v>0</v>
      </c>
      <c r="CJ272" s="463">
        <f t="shared" si="423"/>
        <v>0</v>
      </c>
      <c r="CK272" s="462">
        <f t="shared" si="424"/>
        <v>0</v>
      </c>
      <c r="CL272" s="432">
        <f t="shared" si="425"/>
        <v>0</v>
      </c>
      <c r="CM272" s="432">
        <f t="shared" si="426"/>
        <v>0</v>
      </c>
      <c r="CN272" s="432">
        <f t="shared" si="427"/>
        <v>0</v>
      </c>
      <c r="CO272" s="463">
        <f t="shared" si="428"/>
        <v>0</v>
      </c>
      <c r="CP272" s="462">
        <f>'PTRM input'!N366</f>
        <v>0</v>
      </c>
      <c r="CQ272" s="432">
        <f t="shared" si="429"/>
        <v>0</v>
      </c>
      <c r="CR272" s="432">
        <f t="shared" si="430"/>
        <v>0</v>
      </c>
      <c r="CS272" s="432">
        <f t="shared" si="431"/>
        <v>0</v>
      </c>
      <c r="CT272" s="432">
        <f t="shared" si="432"/>
        <v>0</v>
      </c>
      <c r="CU272" s="463">
        <f t="shared" si="433"/>
        <v>0</v>
      </c>
      <c r="CV272" s="462">
        <f t="shared" si="434"/>
        <v>0</v>
      </c>
      <c r="CW272" s="432">
        <f t="shared" si="435"/>
        <v>0</v>
      </c>
      <c r="CX272" s="432">
        <f t="shared" si="436"/>
        <v>0</v>
      </c>
      <c r="CY272" s="432">
        <f t="shared" si="437"/>
        <v>0</v>
      </c>
      <c r="CZ272" s="463">
        <f t="shared" si="438"/>
        <v>0</v>
      </c>
      <c r="DA272" s="462">
        <f>'PTRM input'!O366</f>
        <v>0</v>
      </c>
      <c r="DB272" s="432">
        <f t="shared" si="439"/>
        <v>0</v>
      </c>
      <c r="DC272" s="432">
        <f t="shared" si="440"/>
        <v>0</v>
      </c>
      <c r="DD272" s="432">
        <f t="shared" si="441"/>
        <v>0</v>
      </c>
      <c r="DE272" s="432">
        <f t="shared" si="442"/>
        <v>0</v>
      </c>
      <c r="DF272" s="463">
        <f t="shared" si="443"/>
        <v>0</v>
      </c>
      <c r="DG272" s="462">
        <f t="shared" si="444"/>
        <v>0</v>
      </c>
      <c r="DH272" s="432">
        <f t="shared" si="445"/>
        <v>0</v>
      </c>
      <c r="DI272" s="432">
        <f t="shared" si="446"/>
        <v>0</v>
      </c>
      <c r="DJ272" s="432">
        <f t="shared" si="447"/>
        <v>0</v>
      </c>
      <c r="DK272" s="463">
        <f t="shared" si="448"/>
        <v>0</v>
      </c>
      <c r="DL272" s="462">
        <f>'PTRM input'!P366</f>
        <v>0</v>
      </c>
      <c r="DM272" s="432">
        <f t="shared" si="449"/>
        <v>0</v>
      </c>
      <c r="DN272" s="432">
        <f t="shared" si="450"/>
        <v>0</v>
      </c>
      <c r="DO272" s="432">
        <f t="shared" si="451"/>
        <v>0</v>
      </c>
      <c r="DP272" s="432">
        <f t="shared" si="452"/>
        <v>0</v>
      </c>
      <c r="DQ272" s="463">
        <f t="shared" si="453"/>
        <v>0</v>
      </c>
      <c r="DR272" s="462">
        <f t="shared" si="454"/>
        <v>0</v>
      </c>
      <c r="DS272" s="432">
        <f t="shared" si="455"/>
        <v>0</v>
      </c>
      <c r="DT272" s="432">
        <f t="shared" si="456"/>
        <v>0</v>
      </c>
      <c r="DU272" s="432">
        <f t="shared" si="457"/>
        <v>0</v>
      </c>
      <c r="DV272" s="463">
        <f t="shared" si="458"/>
        <v>0</v>
      </c>
      <c r="DW272" s="462">
        <f>'PTRM input'!Q366</f>
        <v>0</v>
      </c>
      <c r="DX272" s="432">
        <f t="shared" si="459"/>
        <v>0</v>
      </c>
      <c r="DY272" s="432">
        <f t="shared" si="460"/>
        <v>0</v>
      </c>
      <c r="DZ272" s="432">
        <f t="shared" si="461"/>
        <v>0</v>
      </c>
      <c r="EA272" s="432">
        <f t="shared" si="462"/>
        <v>0</v>
      </c>
      <c r="EB272" s="463">
        <f t="shared" si="463"/>
        <v>0</v>
      </c>
      <c r="EC272" s="462">
        <f t="shared" si="464"/>
        <v>0</v>
      </c>
      <c r="ED272" s="432">
        <f t="shared" si="465"/>
        <v>0</v>
      </c>
      <c r="EE272" s="432">
        <f t="shared" si="466"/>
        <v>0</v>
      </c>
      <c r="EF272" s="432">
        <f t="shared" si="467"/>
        <v>0</v>
      </c>
      <c r="EG272" s="463">
        <f t="shared" si="468"/>
        <v>0</v>
      </c>
      <c r="EH272" s="462">
        <f>'PTRM input'!R366</f>
        <v>0</v>
      </c>
      <c r="EI272" s="432">
        <f t="shared" si="469"/>
        <v>0</v>
      </c>
      <c r="EJ272" s="432">
        <f t="shared" si="470"/>
        <v>0</v>
      </c>
      <c r="EK272" s="432">
        <f t="shared" si="471"/>
        <v>0</v>
      </c>
      <c r="EL272" s="432">
        <f t="shared" si="472"/>
        <v>0</v>
      </c>
      <c r="EM272" s="463">
        <f t="shared" si="473"/>
        <v>0</v>
      </c>
      <c r="EN272" s="462">
        <f t="shared" si="474"/>
        <v>0</v>
      </c>
      <c r="EO272" s="432">
        <f t="shared" si="475"/>
        <v>0</v>
      </c>
      <c r="EP272" s="432">
        <f t="shared" si="476"/>
        <v>0</v>
      </c>
      <c r="EQ272" s="432">
        <f t="shared" si="477"/>
        <v>0</v>
      </c>
      <c r="ER272" s="463">
        <f t="shared" si="478"/>
        <v>0</v>
      </c>
      <c r="ES272" s="462">
        <f>'PTRM input'!S366</f>
        <v>0</v>
      </c>
      <c r="ET272" s="432">
        <f t="shared" si="479"/>
        <v>0</v>
      </c>
      <c r="EU272" s="432">
        <f t="shared" si="480"/>
        <v>0</v>
      </c>
      <c r="EV272" s="432">
        <f t="shared" si="481"/>
        <v>0</v>
      </c>
      <c r="EW272" s="432">
        <f t="shared" si="482"/>
        <v>0</v>
      </c>
      <c r="EX272" s="463">
        <f t="shared" si="483"/>
        <v>0</v>
      </c>
      <c r="EY272" s="462">
        <f t="shared" si="484"/>
        <v>0</v>
      </c>
      <c r="EZ272" s="432">
        <f t="shared" si="485"/>
        <v>0</v>
      </c>
      <c r="FA272" s="432">
        <f t="shared" si="486"/>
        <v>0</v>
      </c>
      <c r="FB272" s="432">
        <f t="shared" si="487"/>
        <v>0</v>
      </c>
      <c r="FC272" s="463">
        <f t="shared" si="488"/>
        <v>0</v>
      </c>
      <c r="FD272" s="462">
        <f>'PTRM input'!T366</f>
        <v>0</v>
      </c>
      <c r="FE272" s="432">
        <f t="shared" si="489"/>
        <v>0</v>
      </c>
      <c r="FF272" s="432">
        <f t="shared" si="490"/>
        <v>0</v>
      </c>
      <c r="FG272" s="432">
        <f t="shared" si="491"/>
        <v>0</v>
      </c>
      <c r="FH272" s="432">
        <f t="shared" si="492"/>
        <v>0</v>
      </c>
      <c r="FI272" s="463">
        <f t="shared" si="493"/>
        <v>0</v>
      </c>
      <c r="FJ272" s="462">
        <f t="shared" si="494"/>
        <v>0</v>
      </c>
      <c r="FK272" s="432">
        <f t="shared" si="495"/>
        <v>0</v>
      </c>
      <c r="FL272" s="432">
        <f t="shared" si="496"/>
        <v>0</v>
      </c>
      <c r="FM272" s="432">
        <f t="shared" si="497"/>
        <v>0</v>
      </c>
      <c r="FN272" s="463">
        <f t="shared" si="498"/>
        <v>0</v>
      </c>
      <c r="FO272" s="462">
        <f>'PTRM input'!U366</f>
        <v>0</v>
      </c>
      <c r="FP272" s="432">
        <f t="shared" si="499"/>
        <v>0</v>
      </c>
      <c r="FQ272" s="432">
        <f t="shared" si="500"/>
        <v>0</v>
      </c>
      <c r="FR272" s="432">
        <f t="shared" si="501"/>
        <v>0</v>
      </c>
      <c r="FS272" s="432">
        <f t="shared" si="502"/>
        <v>0</v>
      </c>
      <c r="FT272" s="463">
        <f t="shared" si="503"/>
        <v>0</v>
      </c>
      <c r="FU272" s="462">
        <f t="shared" si="504"/>
        <v>0</v>
      </c>
      <c r="FV272" s="432">
        <f t="shared" si="505"/>
        <v>0</v>
      </c>
      <c r="FW272" s="432">
        <f t="shared" si="506"/>
        <v>0</v>
      </c>
      <c r="FX272" s="432">
        <f t="shared" si="507"/>
        <v>0</v>
      </c>
      <c r="FY272" s="463">
        <f t="shared" si="508"/>
        <v>0</v>
      </c>
      <c r="FZ272" s="462">
        <f>'PTRM input'!V366</f>
        <v>0</v>
      </c>
      <c r="GA272" s="432">
        <f t="shared" si="509"/>
        <v>0</v>
      </c>
      <c r="GB272" s="432">
        <f t="shared" si="510"/>
        <v>0</v>
      </c>
      <c r="GC272" s="432">
        <f t="shared" si="511"/>
        <v>0</v>
      </c>
      <c r="GD272" s="432">
        <f t="shared" si="512"/>
        <v>0</v>
      </c>
      <c r="GE272" s="463">
        <f t="shared" si="513"/>
        <v>0</v>
      </c>
      <c r="GF272" s="462">
        <f t="shared" si="514"/>
        <v>0</v>
      </c>
      <c r="GG272" s="432">
        <f t="shared" si="515"/>
        <v>0</v>
      </c>
      <c r="GH272" s="432">
        <f t="shared" si="516"/>
        <v>0</v>
      </c>
      <c r="GI272" s="432">
        <f t="shared" si="517"/>
        <v>0</v>
      </c>
      <c r="GJ272" s="463">
        <f t="shared" si="518"/>
        <v>0</v>
      </c>
    </row>
    <row r="273" spans="1:192" s="4" customFormat="1" outlineLevel="1">
      <c r="A273" s="764"/>
      <c r="B273" s="764"/>
      <c r="C273" s="764"/>
      <c r="D273" s="764"/>
      <c r="E273" s="748" t="str">
        <f t="shared" si="519"/>
        <v>New Tariff 12</v>
      </c>
      <c r="F273" s="462">
        <f>'PTRM input'!F367</f>
        <v>0</v>
      </c>
      <c r="G273" s="432">
        <f t="shared" si="520"/>
        <v>0</v>
      </c>
      <c r="H273" s="432">
        <f t="shared" si="350"/>
        <v>0</v>
      </c>
      <c r="I273" s="432">
        <f t="shared" si="351"/>
        <v>0</v>
      </c>
      <c r="J273" s="432">
        <f t="shared" si="352"/>
        <v>0</v>
      </c>
      <c r="K273" s="463">
        <f t="shared" si="353"/>
        <v>0</v>
      </c>
      <c r="L273" s="462">
        <f t="shared" si="354"/>
        <v>0</v>
      </c>
      <c r="M273" s="432">
        <f t="shared" si="355"/>
        <v>0</v>
      </c>
      <c r="N273" s="432">
        <f t="shared" si="356"/>
        <v>0</v>
      </c>
      <c r="O273" s="432">
        <f t="shared" si="357"/>
        <v>0</v>
      </c>
      <c r="P273" s="463">
        <f t="shared" si="358"/>
        <v>0</v>
      </c>
      <c r="Q273" s="462">
        <f>'PTRM input'!G367</f>
        <v>0</v>
      </c>
      <c r="R273" s="432">
        <f t="shared" si="359"/>
        <v>0</v>
      </c>
      <c r="S273" s="432">
        <f t="shared" si="360"/>
        <v>0</v>
      </c>
      <c r="T273" s="432">
        <f t="shared" si="361"/>
        <v>0</v>
      </c>
      <c r="U273" s="432">
        <f t="shared" si="362"/>
        <v>0</v>
      </c>
      <c r="V273" s="463">
        <f t="shared" si="363"/>
        <v>0</v>
      </c>
      <c r="W273" s="462">
        <f t="shared" si="364"/>
        <v>0</v>
      </c>
      <c r="X273" s="432">
        <f t="shared" si="365"/>
        <v>0</v>
      </c>
      <c r="Y273" s="432">
        <f t="shared" si="366"/>
        <v>0</v>
      </c>
      <c r="Z273" s="432">
        <f t="shared" si="367"/>
        <v>0</v>
      </c>
      <c r="AA273" s="463">
        <f t="shared" si="368"/>
        <v>0</v>
      </c>
      <c r="AB273" s="462">
        <f>'PTRM input'!H367</f>
        <v>0</v>
      </c>
      <c r="AC273" s="432">
        <f t="shared" si="369"/>
        <v>0</v>
      </c>
      <c r="AD273" s="432">
        <f t="shared" si="370"/>
        <v>0</v>
      </c>
      <c r="AE273" s="432">
        <f t="shared" si="371"/>
        <v>0</v>
      </c>
      <c r="AF273" s="432">
        <f t="shared" si="372"/>
        <v>0</v>
      </c>
      <c r="AG273" s="463">
        <f t="shared" si="373"/>
        <v>0</v>
      </c>
      <c r="AH273" s="462">
        <f t="shared" si="374"/>
        <v>0</v>
      </c>
      <c r="AI273" s="432">
        <f t="shared" si="375"/>
        <v>0</v>
      </c>
      <c r="AJ273" s="432">
        <f t="shared" si="376"/>
        <v>0</v>
      </c>
      <c r="AK273" s="432">
        <f t="shared" si="377"/>
        <v>0</v>
      </c>
      <c r="AL273" s="463">
        <f t="shared" si="378"/>
        <v>0</v>
      </c>
      <c r="AM273" s="462">
        <f>'PTRM input'!I367</f>
        <v>0</v>
      </c>
      <c r="AN273" s="432">
        <f t="shared" si="379"/>
        <v>0</v>
      </c>
      <c r="AO273" s="432">
        <f t="shared" si="380"/>
        <v>0</v>
      </c>
      <c r="AP273" s="432">
        <f t="shared" si="381"/>
        <v>0</v>
      </c>
      <c r="AQ273" s="432">
        <f t="shared" si="382"/>
        <v>0</v>
      </c>
      <c r="AR273" s="463">
        <f t="shared" si="383"/>
        <v>0</v>
      </c>
      <c r="AS273" s="462">
        <f t="shared" si="384"/>
        <v>0</v>
      </c>
      <c r="AT273" s="432">
        <f t="shared" si="385"/>
        <v>0</v>
      </c>
      <c r="AU273" s="432">
        <f t="shared" si="386"/>
        <v>0</v>
      </c>
      <c r="AV273" s="432">
        <f t="shared" si="387"/>
        <v>0</v>
      </c>
      <c r="AW273" s="463">
        <f t="shared" si="388"/>
        <v>0</v>
      </c>
      <c r="AX273" s="462">
        <f>'PTRM input'!J367</f>
        <v>0</v>
      </c>
      <c r="AY273" s="432">
        <f t="shared" si="389"/>
        <v>0</v>
      </c>
      <c r="AZ273" s="432">
        <f t="shared" si="390"/>
        <v>0</v>
      </c>
      <c r="BA273" s="432">
        <f t="shared" si="391"/>
        <v>0</v>
      </c>
      <c r="BB273" s="432">
        <f t="shared" si="392"/>
        <v>0</v>
      </c>
      <c r="BC273" s="463">
        <f t="shared" si="393"/>
        <v>0</v>
      </c>
      <c r="BD273" s="462">
        <f t="shared" si="394"/>
        <v>0</v>
      </c>
      <c r="BE273" s="432">
        <f t="shared" si="395"/>
        <v>0</v>
      </c>
      <c r="BF273" s="432">
        <f t="shared" si="396"/>
        <v>0</v>
      </c>
      <c r="BG273" s="432">
        <f t="shared" si="397"/>
        <v>0</v>
      </c>
      <c r="BH273" s="463">
        <f t="shared" si="398"/>
        <v>0</v>
      </c>
      <c r="BI273" s="462">
        <f>'PTRM input'!K367</f>
        <v>0</v>
      </c>
      <c r="BJ273" s="432">
        <f t="shared" si="399"/>
        <v>0</v>
      </c>
      <c r="BK273" s="432">
        <f t="shared" si="400"/>
        <v>0</v>
      </c>
      <c r="BL273" s="432">
        <f t="shared" si="401"/>
        <v>0</v>
      </c>
      <c r="BM273" s="432">
        <f t="shared" si="402"/>
        <v>0</v>
      </c>
      <c r="BN273" s="463">
        <f t="shared" si="403"/>
        <v>0</v>
      </c>
      <c r="BO273" s="462">
        <f t="shared" si="404"/>
        <v>0</v>
      </c>
      <c r="BP273" s="432">
        <f t="shared" si="405"/>
        <v>0</v>
      </c>
      <c r="BQ273" s="432">
        <f t="shared" si="406"/>
        <v>0</v>
      </c>
      <c r="BR273" s="432">
        <f t="shared" si="407"/>
        <v>0</v>
      </c>
      <c r="BS273" s="463">
        <f t="shared" si="408"/>
        <v>0</v>
      </c>
      <c r="BT273" s="462">
        <f>'PTRM input'!L367</f>
        <v>0</v>
      </c>
      <c r="BU273" s="432">
        <f t="shared" si="409"/>
        <v>0</v>
      </c>
      <c r="BV273" s="432">
        <f t="shared" si="410"/>
        <v>0</v>
      </c>
      <c r="BW273" s="432">
        <f t="shared" si="411"/>
        <v>0</v>
      </c>
      <c r="BX273" s="432">
        <f t="shared" si="412"/>
        <v>0</v>
      </c>
      <c r="BY273" s="463">
        <f t="shared" si="413"/>
        <v>0</v>
      </c>
      <c r="BZ273" s="462">
        <f t="shared" si="414"/>
        <v>0</v>
      </c>
      <c r="CA273" s="432">
        <f t="shared" si="415"/>
        <v>0</v>
      </c>
      <c r="CB273" s="432">
        <f t="shared" si="416"/>
        <v>0</v>
      </c>
      <c r="CC273" s="432">
        <f t="shared" si="417"/>
        <v>0</v>
      </c>
      <c r="CD273" s="463">
        <f t="shared" si="418"/>
        <v>0</v>
      </c>
      <c r="CE273" s="462">
        <f>'PTRM input'!M367</f>
        <v>0</v>
      </c>
      <c r="CF273" s="432">
        <f t="shared" si="419"/>
        <v>0</v>
      </c>
      <c r="CG273" s="432">
        <f t="shared" si="420"/>
        <v>0</v>
      </c>
      <c r="CH273" s="432">
        <f t="shared" si="421"/>
        <v>0</v>
      </c>
      <c r="CI273" s="432">
        <f t="shared" si="422"/>
        <v>0</v>
      </c>
      <c r="CJ273" s="463">
        <f t="shared" si="423"/>
        <v>0</v>
      </c>
      <c r="CK273" s="462">
        <f t="shared" si="424"/>
        <v>0</v>
      </c>
      <c r="CL273" s="432">
        <f t="shared" si="425"/>
        <v>0</v>
      </c>
      <c r="CM273" s="432">
        <f t="shared" si="426"/>
        <v>0</v>
      </c>
      <c r="CN273" s="432">
        <f t="shared" si="427"/>
        <v>0</v>
      </c>
      <c r="CO273" s="463">
        <f t="shared" si="428"/>
        <v>0</v>
      </c>
      <c r="CP273" s="462">
        <f>'PTRM input'!N367</f>
        <v>0</v>
      </c>
      <c r="CQ273" s="432">
        <f t="shared" si="429"/>
        <v>0</v>
      </c>
      <c r="CR273" s="432">
        <f t="shared" si="430"/>
        <v>0</v>
      </c>
      <c r="CS273" s="432">
        <f t="shared" si="431"/>
        <v>0</v>
      </c>
      <c r="CT273" s="432">
        <f t="shared" si="432"/>
        <v>0</v>
      </c>
      <c r="CU273" s="463">
        <f t="shared" si="433"/>
        <v>0</v>
      </c>
      <c r="CV273" s="462">
        <f t="shared" si="434"/>
        <v>0</v>
      </c>
      <c r="CW273" s="432">
        <f t="shared" si="435"/>
        <v>0</v>
      </c>
      <c r="CX273" s="432">
        <f t="shared" si="436"/>
        <v>0</v>
      </c>
      <c r="CY273" s="432">
        <f t="shared" si="437"/>
        <v>0</v>
      </c>
      <c r="CZ273" s="463">
        <f t="shared" si="438"/>
        <v>0</v>
      </c>
      <c r="DA273" s="462">
        <f>'PTRM input'!O367</f>
        <v>0</v>
      </c>
      <c r="DB273" s="432">
        <f t="shared" si="439"/>
        <v>0</v>
      </c>
      <c r="DC273" s="432">
        <f t="shared" si="440"/>
        <v>0</v>
      </c>
      <c r="DD273" s="432">
        <f t="shared" si="441"/>
        <v>0</v>
      </c>
      <c r="DE273" s="432">
        <f t="shared" si="442"/>
        <v>0</v>
      </c>
      <c r="DF273" s="463">
        <f t="shared" si="443"/>
        <v>0</v>
      </c>
      <c r="DG273" s="462">
        <f t="shared" si="444"/>
        <v>0</v>
      </c>
      <c r="DH273" s="432">
        <f t="shared" si="445"/>
        <v>0</v>
      </c>
      <c r="DI273" s="432">
        <f t="shared" si="446"/>
        <v>0</v>
      </c>
      <c r="DJ273" s="432">
        <f t="shared" si="447"/>
        <v>0</v>
      </c>
      <c r="DK273" s="463">
        <f t="shared" si="448"/>
        <v>0</v>
      </c>
      <c r="DL273" s="462">
        <f>'PTRM input'!P367</f>
        <v>0</v>
      </c>
      <c r="DM273" s="432">
        <f t="shared" si="449"/>
        <v>0</v>
      </c>
      <c r="DN273" s="432">
        <f t="shared" si="450"/>
        <v>0</v>
      </c>
      <c r="DO273" s="432">
        <f t="shared" si="451"/>
        <v>0</v>
      </c>
      <c r="DP273" s="432">
        <f t="shared" si="452"/>
        <v>0</v>
      </c>
      <c r="DQ273" s="463">
        <f t="shared" si="453"/>
        <v>0</v>
      </c>
      <c r="DR273" s="462">
        <f t="shared" si="454"/>
        <v>0</v>
      </c>
      <c r="DS273" s="432">
        <f t="shared" si="455"/>
        <v>0</v>
      </c>
      <c r="DT273" s="432">
        <f t="shared" si="456"/>
        <v>0</v>
      </c>
      <c r="DU273" s="432">
        <f t="shared" si="457"/>
        <v>0</v>
      </c>
      <c r="DV273" s="463">
        <f t="shared" si="458"/>
        <v>0</v>
      </c>
      <c r="DW273" s="462">
        <f>'PTRM input'!Q367</f>
        <v>0</v>
      </c>
      <c r="DX273" s="432">
        <f t="shared" si="459"/>
        <v>0</v>
      </c>
      <c r="DY273" s="432">
        <f t="shared" si="460"/>
        <v>0</v>
      </c>
      <c r="DZ273" s="432">
        <f t="shared" si="461"/>
        <v>0</v>
      </c>
      <c r="EA273" s="432">
        <f t="shared" si="462"/>
        <v>0</v>
      </c>
      <c r="EB273" s="463">
        <f t="shared" si="463"/>
        <v>0</v>
      </c>
      <c r="EC273" s="462">
        <f t="shared" si="464"/>
        <v>0</v>
      </c>
      <c r="ED273" s="432">
        <f t="shared" si="465"/>
        <v>0</v>
      </c>
      <c r="EE273" s="432">
        <f t="shared" si="466"/>
        <v>0</v>
      </c>
      <c r="EF273" s="432">
        <f t="shared" si="467"/>
        <v>0</v>
      </c>
      <c r="EG273" s="463">
        <f t="shared" si="468"/>
        <v>0</v>
      </c>
      <c r="EH273" s="462">
        <f>'PTRM input'!R367</f>
        <v>0</v>
      </c>
      <c r="EI273" s="432">
        <f t="shared" si="469"/>
        <v>0</v>
      </c>
      <c r="EJ273" s="432">
        <f t="shared" si="470"/>
        <v>0</v>
      </c>
      <c r="EK273" s="432">
        <f t="shared" si="471"/>
        <v>0</v>
      </c>
      <c r="EL273" s="432">
        <f t="shared" si="472"/>
        <v>0</v>
      </c>
      <c r="EM273" s="463">
        <f t="shared" si="473"/>
        <v>0</v>
      </c>
      <c r="EN273" s="462">
        <f t="shared" si="474"/>
        <v>0</v>
      </c>
      <c r="EO273" s="432">
        <f t="shared" si="475"/>
        <v>0</v>
      </c>
      <c r="EP273" s="432">
        <f t="shared" si="476"/>
        <v>0</v>
      </c>
      <c r="EQ273" s="432">
        <f t="shared" si="477"/>
        <v>0</v>
      </c>
      <c r="ER273" s="463">
        <f t="shared" si="478"/>
        <v>0</v>
      </c>
      <c r="ES273" s="462">
        <f>'PTRM input'!S367</f>
        <v>0</v>
      </c>
      <c r="ET273" s="432">
        <f t="shared" si="479"/>
        <v>0</v>
      </c>
      <c r="EU273" s="432">
        <f t="shared" si="480"/>
        <v>0</v>
      </c>
      <c r="EV273" s="432">
        <f t="shared" si="481"/>
        <v>0</v>
      </c>
      <c r="EW273" s="432">
        <f t="shared" si="482"/>
        <v>0</v>
      </c>
      <c r="EX273" s="463">
        <f t="shared" si="483"/>
        <v>0</v>
      </c>
      <c r="EY273" s="462">
        <f t="shared" si="484"/>
        <v>0</v>
      </c>
      <c r="EZ273" s="432">
        <f t="shared" si="485"/>
        <v>0</v>
      </c>
      <c r="FA273" s="432">
        <f t="shared" si="486"/>
        <v>0</v>
      </c>
      <c r="FB273" s="432">
        <f t="shared" si="487"/>
        <v>0</v>
      </c>
      <c r="FC273" s="463">
        <f t="shared" si="488"/>
        <v>0</v>
      </c>
      <c r="FD273" s="462">
        <f>'PTRM input'!T367</f>
        <v>0</v>
      </c>
      <c r="FE273" s="432">
        <f t="shared" si="489"/>
        <v>0</v>
      </c>
      <c r="FF273" s="432">
        <f t="shared" si="490"/>
        <v>0</v>
      </c>
      <c r="FG273" s="432">
        <f t="shared" si="491"/>
        <v>0</v>
      </c>
      <c r="FH273" s="432">
        <f t="shared" si="492"/>
        <v>0</v>
      </c>
      <c r="FI273" s="463">
        <f t="shared" si="493"/>
        <v>0</v>
      </c>
      <c r="FJ273" s="462">
        <f t="shared" si="494"/>
        <v>0</v>
      </c>
      <c r="FK273" s="432">
        <f t="shared" si="495"/>
        <v>0</v>
      </c>
      <c r="FL273" s="432">
        <f t="shared" si="496"/>
        <v>0</v>
      </c>
      <c r="FM273" s="432">
        <f t="shared" si="497"/>
        <v>0</v>
      </c>
      <c r="FN273" s="463">
        <f t="shared" si="498"/>
        <v>0</v>
      </c>
      <c r="FO273" s="462">
        <f>'PTRM input'!U367</f>
        <v>0</v>
      </c>
      <c r="FP273" s="432">
        <f t="shared" si="499"/>
        <v>0</v>
      </c>
      <c r="FQ273" s="432">
        <f t="shared" si="500"/>
        <v>0</v>
      </c>
      <c r="FR273" s="432">
        <f t="shared" si="501"/>
        <v>0</v>
      </c>
      <c r="FS273" s="432">
        <f t="shared" si="502"/>
        <v>0</v>
      </c>
      <c r="FT273" s="463">
        <f t="shared" si="503"/>
        <v>0</v>
      </c>
      <c r="FU273" s="462">
        <f t="shared" si="504"/>
        <v>0</v>
      </c>
      <c r="FV273" s="432">
        <f t="shared" si="505"/>
        <v>0</v>
      </c>
      <c r="FW273" s="432">
        <f t="shared" si="506"/>
        <v>0</v>
      </c>
      <c r="FX273" s="432">
        <f t="shared" si="507"/>
        <v>0</v>
      </c>
      <c r="FY273" s="463">
        <f t="shared" si="508"/>
        <v>0</v>
      </c>
      <c r="FZ273" s="462">
        <f>'PTRM input'!V367</f>
        <v>0</v>
      </c>
      <c r="GA273" s="432">
        <f t="shared" si="509"/>
        <v>0</v>
      </c>
      <c r="GB273" s="432">
        <f t="shared" si="510"/>
        <v>0</v>
      </c>
      <c r="GC273" s="432">
        <f t="shared" si="511"/>
        <v>0</v>
      </c>
      <c r="GD273" s="432">
        <f t="shared" si="512"/>
        <v>0</v>
      </c>
      <c r="GE273" s="463">
        <f t="shared" si="513"/>
        <v>0</v>
      </c>
      <c r="GF273" s="462">
        <f t="shared" si="514"/>
        <v>0</v>
      </c>
      <c r="GG273" s="432">
        <f t="shared" si="515"/>
        <v>0</v>
      </c>
      <c r="GH273" s="432">
        <f t="shared" si="516"/>
        <v>0</v>
      </c>
      <c r="GI273" s="432">
        <f t="shared" si="517"/>
        <v>0</v>
      </c>
      <c r="GJ273" s="463">
        <f t="shared" si="518"/>
        <v>0</v>
      </c>
    </row>
    <row r="274" spans="1:192" s="4" customFormat="1" outlineLevel="1">
      <c r="A274" s="764"/>
      <c r="B274" s="764"/>
      <c r="C274" s="764"/>
      <c r="D274" s="764"/>
      <c r="E274" s="748" t="str">
        <f t="shared" si="519"/>
        <v>New Tariff 1</v>
      </c>
      <c r="F274" s="462">
        <f>'PTRM input'!F368</f>
        <v>0</v>
      </c>
      <c r="G274" s="432">
        <f t="shared" si="520"/>
        <v>0</v>
      </c>
      <c r="H274" s="432">
        <f t="shared" si="350"/>
        <v>0</v>
      </c>
      <c r="I274" s="432">
        <f t="shared" si="351"/>
        <v>0</v>
      </c>
      <c r="J274" s="432">
        <f t="shared" si="352"/>
        <v>0</v>
      </c>
      <c r="K274" s="463">
        <f t="shared" si="353"/>
        <v>0</v>
      </c>
      <c r="L274" s="462">
        <f t="shared" si="354"/>
        <v>0</v>
      </c>
      <c r="M274" s="432">
        <f t="shared" si="355"/>
        <v>0</v>
      </c>
      <c r="N274" s="432">
        <f t="shared" si="356"/>
        <v>0</v>
      </c>
      <c r="O274" s="432">
        <f t="shared" si="357"/>
        <v>0</v>
      </c>
      <c r="P274" s="463">
        <f t="shared" si="358"/>
        <v>0</v>
      </c>
      <c r="Q274" s="462">
        <f>'PTRM input'!G368</f>
        <v>0</v>
      </c>
      <c r="R274" s="432">
        <f t="shared" si="359"/>
        <v>0</v>
      </c>
      <c r="S274" s="432">
        <f t="shared" si="360"/>
        <v>0</v>
      </c>
      <c r="T274" s="432">
        <f t="shared" si="361"/>
        <v>0</v>
      </c>
      <c r="U274" s="432">
        <f t="shared" si="362"/>
        <v>0</v>
      </c>
      <c r="V274" s="463">
        <f t="shared" si="363"/>
        <v>0</v>
      </c>
      <c r="W274" s="462">
        <f t="shared" si="364"/>
        <v>0</v>
      </c>
      <c r="X274" s="432">
        <f t="shared" si="365"/>
        <v>0</v>
      </c>
      <c r="Y274" s="432">
        <f t="shared" si="366"/>
        <v>0</v>
      </c>
      <c r="Z274" s="432">
        <f t="shared" si="367"/>
        <v>0</v>
      </c>
      <c r="AA274" s="463">
        <f t="shared" si="368"/>
        <v>0</v>
      </c>
      <c r="AB274" s="462">
        <f>'PTRM input'!H368</f>
        <v>0</v>
      </c>
      <c r="AC274" s="432">
        <f t="shared" si="369"/>
        <v>0</v>
      </c>
      <c r="AD274" s="432">
        <f t="shared" si="370"/>
        <v>0</v>
      </c>
      <c r="AE274" s="432">
        <f t="shared" si="371"/>
        <v>0</v>
      </c>
      <c r="AF274" s="432">
        <f t="shared" si="372"/>
        <v>0</v>
      </c>
      <c r="AG274" s="463">
        <f t="shared" si="373"/>
        <v>0</v>
      </c>
      <c r="AH274" s="462">
        <f t="shared" si="374"/>
        <v>0</v>
      </c>
      <c r="AI274" s="432">
        <f t="shared" si="375"/>
        <v>0</v>
      </c>
      <c r="AJ274" s="432">
        <f t="shared" si="376"/>
        <v>0</v>
      </c>
      <c r="AK274" s="432">
        <f t="shared" si="377"/>
        <v>0</v>
      </c>
      <c r="AL274" s="463">
        <f t="shared" si="378"/>
        <v>0</v>
      </c>
      <c r="AM274" s="462">
        <f>'PTRM input'!I368</f>
        <v>0</v>
      </c>
      <c r="AN274" s="432">
        <f t="shared" si="379"/>
        <v>0</v>
      </c>
      <c r="AO274" s="432">
        <f t="shared" si="380"/>
        <v>0</v>
      </c>
      <c r="AP274" s="432">
        <f t="shared" si="381"/>
        <v>0</v>
      </c>
      <c r="AQ274" s="432">
        <f t="shared" si="382"/>
        <v>0</v>
      </c>
      <c r="AR274" s="463">
        <f t="shared" si="383"/>
        <v>0</v>
      </c>
      <c r="AS274" s="462">
        <f t="shared" si="384"/>
        <v>0</v>
      </c>
      <c r="AT274" s="432">
        <f t="shared" si="385"/>
        <v>0</v>
      </c>
      <c r="AU274" s="432">
        <f t="shared" si="386"/>
        <v>0</v>
      </c>
      <c r="AV274" s="432">
        <f t="shared" si="387"/>
        <v>0</v>
      </c>
      <c r="AW274" s="463">
        <f t="shared" si="388"/>
        <v>0</v>
      </c>
      <c r="AX274" s="462">
        <f>'PTRM input'!J368</f>
        <v>0</v>
      </c>
      <c r="AY274" s="432">
        <f t="shared" si="389"/>
        <v>0</v>
      </c>
      <c r="AZ274" s="432">
        <f t="shared" si="390"/>
        <v>0</v>
      </c>
      <c r="BA274" s="432">
        <f t="shared" si="391"/>
        <v>0</v>
      </c>
      <c r="BB274" s="432">
        <f t="shared" si="392"/>
        <v>0</v>
      </c>
      <c r="BC274" s="463">
        <f t="shared" si="393"/>
        <v>0</v>
      </c>
      <c r="BD274" s="462">
        <f t="shared" si="394"/>
        <v>0</v>
      </c>
      <c r="BE274" s="432">
        <f t="shared" si="395"/>
        <v>0</v>
      </c>
      <c r="BF274" s="432">
        <f t="shared" si="396"/>
        <v>0</v>
      </c>
      <c r="BG274" s="432">
        <f t="shared" si="397"/>
        <v>0</v>
      </c>
      <c r="BH274" s="463">
        <f t="shared" si="398"/>
        <v>0</v>
      </c>
      <c r="BI274" s="462">
        <f>'PTRM input'!K368</f>
        <v>0</v>
      </c>
      <c r="BJ274" s="432">
        <f t="shared" si="399"/>
        <v>0</v>
      </c>
      <c r="BK274" s="432">
        <f t="shared" si="400"/>
        <v>0</v>
      </c>
      <c r="BL274" s="432">
        <f t="shared" si="401"/>
        <v>0</v>
      </c>
      <c r="BM274" s="432">
        <f t="shared" si="402"/>
        <v>0</v>
      </c>
      <c r="BN274" s="463">
        <f t="shared" si="403"/>
        <v>0</v>
      </c>
      <c r="BO274" s="462">
        <f t="shared" si="404"/>
        <v>0</v>
      </c>
      <c r="BP274" s="432">
        <f t="shared" si="405"/>
        <v>0</v>
      </c>
      <c r="BQ274" s="432">
        <f t="shared" si="406"/>
        <v>0</v>
      </c>
      <c r="BR274" s="432">
        <f t="shared" si="407"/>
        <v>0</v>
      </c>
      <c r="BS274" s="463">
        <f t="shared" si="408"/>
        <v>0</v>
      </c>
      <c r="BT274" s="462">
        <f>'PTRM input'!L368</f>
        <v>0</v>
      </c>
      <c r="BU274" s="432">
        <f t="shared" si="409"/>
        <v>0</v>
      </c>
      <c r="BV274" s="432">
        <f t="shared" si="410"/>
        <v>0</v>
      </c>
      <c r="BW274" s="432">
        <f t="shared" si="411"/>
        <v>0</v>
      </c>
      <c r="BX274" s="432">
        <f t="shared" si="412"/>
        <v>0</v>
      </c>
      <c r="BY274" s="463">
        <f t="shared" si="413"/>
        <v>0</v>
      </c>
      <c r="BZ274" s="462">
        <f t="shared" si="414"/>
        <v>0</v>
      </c>
      <c r="CA274" s="432">
        <f t="shared" si="415"/>
        <v>0</v>
      </c>
      <c r="CB274" s="432">
        <f t="shared" si="416"/>
        <v>0</v>
      </c>
      <c r="CC274" s="432">
        <f t="shared" si="417"/>
        <v>0</v>
      </c>
      <c r="CD274" s="463">
        <f t="shared" si="418"/>
        <v>0</v>
      </c>
      <c r="CE274" s="462">
        <f>'PTRM input'!M368</f>
        <v>0</v>
      </c>
      <c r="CF274" s="432">
        <f t="shared" si="419"/>
        <v>0</v>
      </c>
      <c r="CG274" s="432">
        <f t="shared" si="420"/>
        <v>0</v>
      </c>
      <c r="CH274" s="432">
        <f t="shared" si="421"/>
        <v>0</v>
      </c>
      <c r="CI274" s="432">
        <f t="shared" si="422"/>
        <v>0</v>
      </c>
      <c r="CJ274" s="463">
        <f t="shared" si="423"/>
        <v>0</v>
      </c>
      <c r="CK274" s="462">
        <f t="shared" si="424"/>
        <v>0</v>
      </c>
      <c r="CL274" s="432">
        <f t="shared" si="425"/>
        <v>0</v>
      </c>
      <c r="CM274" s="432">
        <f t="shared" si="426"/>
        <v>0</v>
      </c>
      <c r="CN274" s="432">
        <f t="shared" si="427"/>
        <v>0</v>
      </c>
      <c r="CO274" s="463">
        <f t="shared" si="428"/>
        <v>0</v>
      </c>
      <c r="CP274" s="462">
        <f>'PTRM input'!N368</f>
        <v>0</v>
      </c>
      <c r="CQ274" s="432">
        <f t="shared" si="429"/>
        <v>0</v>
      </c>
      <c r="CR274" s="432">
        <f t="shared" si="430"/>
        <v>0</v>
      </c>
      <c r="CS274" s="432">
        <f t="shared" si="431"/>
        <v>0</v>
      </c>
      <c r="CT274" s="432">
        <f t="shared" si="432"/>
        <v>0</v>
      </c>
      <c r="CU274" s="463">
        <f t="shared" si="433"/>
        <v>0</v>
      </c>
      <c r="CV274" s="462">
        <f t="shared" si="434"/>
        <v>0</v>
      </c>
      <c r="CW274" s="432">
        <f t="shared" si="435"/>
        <v>0</v>
      </c>
      <c r="CX274" s="432">
        <f t="shared" si="436"/>
        <v>0</v>
      </c>
      <c r="CY274" s="432">
        <f t="shared" si="437"/>
        <v>0</v>
      </c>
      <c r="CZ274" s="463">
        <f t="shared" si="438"/>
        <v>0</v>
      </c>
      <c r="DA274" s="462">
        <f>'PTRM input'!O368</f>
        <v>0</v>
      </c>
      <c r="DB274" s="432">
        <f t="shared" si="439"/>
        <v>0</v>
      </c>
      <c r="DC274" s="432">
        <f t="shared" si="440"/>
        <v>0</v>
      </c>
      <c r="DD274" s="432">
        <f t="shared" si="441"/>
        <v>0</v>
      </c>
      <c r="DE274" s="432">
        <f t="shared" si="442"/>
        <v>0</v>
      </c>
      <c r="DF274" s="463">
        <f t="shared" si="443"/>
        <v>0</v>
      </c>
      <c r="DG274" s="462">
        <f t="shared" si="444"/>
        <v>0</v>
      </c>
      <c r="DH274" s="432">
        <f t="shared" si="445"/>
        <v>0</v>
      </c>
      <c r="DI274" s="432">
        <f t="shared" si="446"/>
        <v>0</v>
      </c>
      <c r="DJ274" s="432">
        <f t="shared" si="447"/>
        <v>0</v>
      </c>
      <c r="DK274" s="463">
        <f t="shared" si="448"/>
        <v>0</v>
      </c>
      <c r="DL274" s="462">
        <f>'PTRM input'!P368</f>
        <v>0</v>
      </c>
      <c r="DM274" s="432">
        <f t="shared" si="449"/>
        <v>0</v>
      </c>
      <c r="DN274" s="432">
        <f t="shared" si="450"/>
        <v>0</v>
      </c>
      <c r="DO274" s="432">
        <f t="shared" si="451"/>
        <v>0</v>
      </c>
      <c r="DP274" s="432">
        <f t="shared" si="452"/>
        <v>0</v>
      </c>
      <c r="DQ274" s="463">
        <f t="shared" si="453"/>
        <v>0</v>
      </c>
      <c r="DR274" s="462">
        <f t="shared" si="454"/>
        <v>0</v>
      </c>
      <c r="DS274" s="432">
        <f t="shared" si="455"/>
        <v>0</v>
      </c>
      <c r="DT274" s="432">
        <f t="shared" si="456"/>
        <v>0</v>
      </c>
      <c r="DU274" s="432">
        <f t="shared" si="457"/>
        <v>0</v>
      </c>
      <c r="DV274" s="463">
        <f t="shared" si="458"/>
        <v>0</v>
      </c>
      <c r="DW274" s="462">
        <f>'PTRM input'!Q368</f>
        <v>0</v>
      </c>
      <c r="DX274" s="432">
        <f t="shared" si="459"/>
        <v>0</v>
      </c>
      <c r="DY274" s="432">
        <f t="shared" si="460"/>
        <v>0</v>
      </c>
      <c r="DZ274" s="432">
        <f t="shared" si="461"/>
        <v>0</v>
      </c>
      <c r="EA274" s="432">
        <f t="shared" si="462"/>
        <v>0</v>
      </c>
      <c r="EB274" s="463">
        <f t="shared" si="463"/>
        <v>0</v>
      </c>
      <c r="EC274" s="462">
        <f t="shared" si="464"/>
        <v>0</v>
      </c>
      <c r="ED274" s="432">
        <f t="shared" si="465"/>
        <v>0</v>
      </c>
      <c r="EE274" s="432">
        <f t="shared" si="466"/>
        <v>0</v>
      </c>
      <c r="EF274" s="432">
        <f t="shared" si="467"/>
        <v>0</v>
      </c>
      <c r="EG274" s="463">
        <f t="shared" si="468"/>
        <v>0</v>
      </c>
      <c r="EH274" s="462">
        <f>'PTRM input'!R368</f>
        <v>0</v>
      </c>
      <c r="EI274" s="432">
        <f t="shared" si="469"/>
        <v>0</v>
      </c>
      <c r="EJ274" s="432">
        <f t="shared" si="470"/>
        <v>0</v>
      </c>
      <c r="EK274" s="432">
        <f t="shared" si="471"/>
        <v>0</v>
      </c>
      <c r="EL274" s="432">
        <f t="shared" si="472"/>
        <v>0</v>
      </c>
      <c r="EM274" s="463">
        <f t="shared" si="473"/>
        <v>0</v>
      </c>
      <c r="EN274" s="462">
        <f t="shared" si="474"/>
        <v>0</v>
      </c>
      <c r="EO274" s="432">
        <f t="shared" si="475"/>
        <v>0</v>
      </c>
      <c r="EP274" s="432">
        <f t="shared" si="476"/>
        <v>0</v>
      </c>
      <c r="EQ274" s="432">
        <f t="shared" si="477"/>
        <v>0</v>
      </c>
      <c r="ER274" s="463">
        <f t="shared" si="478"/>
        <v>0</v>
      </c>
      <c r="ES274" s="462">
        <f>'PTRM input'!S368</f>
        <v>0</v>
      </c>
      <c r="ET274" s="432">
        <f t="shared" si="479"/>
        <v>0</v>
      </c>
      <c r="EU274" s="432">
        <f t="shared" si="480"/>
        <v>0</v>
      </c>
      <c r="EV274" s="432">
        <f t="shared" si="481"/>
        <v>0</v>
      </c>
      <c r="EW274" s="432">
        <f t="shared" si="482"/>
        <v>0</v>
      </c>
      <c r="EX274" s="463">
        <f t="shared" si="483"/>
        <v>0</v>
      </c>
      <c r="EY274" s="462">
        <f t="shared" si="484"/>
        <v>0</v>
      </c>
      <c r="EZ274" s="432">
        <f t="shared" si="485"/>
        <v>0</v>
      </c>
      <c r="FA274" s="432">
        <f t="shared" si="486"/>
        <v>0</v>
      </c>
      <c r="FB274" s="432">
        <f t="shared" si="487"/>
        <v>0</v>
      </c>
      <c r="FC274" s="463">
        <f t="shared" si="488"/>
        <v>0</v>
      </c>
      <c r="FD274" s="462">
        <f>'PTRM input'!T368</f>
        <v>0</v>
      </c>
      <c r="FE274" s="432">
        <f t="shared" si="489"/>
        <v>0</v>
      </c>
      <c r="FF274" s="432">
        <f t="shared" si="490"/>
        <v>0</v>
      </c>
      <c r="FG274" s="432">
        <f t="shared" si="491"/>
        <v>0</v>
      </c>
      <c r="FH274" s="432">
        <f t="shared" si="492"/>
        <v>0</v>
      </c>
      <c r="FI274" s="463">
        <f t="shared" si="493"/>
        <v>0</v>
      </c>
      <c r="FJ274" s="462">
        <f t="shared" si="494"/>
        <v>0</v>
      </c>
      <c r="FK274" s="432">
        <f t="shared" si="495"/>
        <v>0</v>
      </c>
      <c r="FL274" s="432">
        <f t="shared" si="496"/>
        <v>0</v>
      </c>
      <c r="FM274" s="432">
        <f t="shared" si="497"/>
        <v>0</v>
      </c>
      <c r="FN274" s="463">
        <f t="shared" si="498"/>
        <v>0</v>
      </c>
      <c r="FO274" s="462">
        <f>'PTRM input'!U368</f>
        <v>0</v>
      </c>
      <c r="FP274" s="432">
        <f t="shared" si="499"/>
        <v>0</v>
      </c>
      <c r="FQ274" s="432">
        <f t="shared" si="500"/>
        <v>0</v>
      </c>
      <c r="FR274" s="432">
        <f t="shared" si="501"/>
        <v>0</v>
      </c>
      <c r="FS274" s="432">
        <f t="shared" si="502"/>
        <v>0</v>
      </c>
      <c r="FT274" s="463">
        <f t="shared" si="503"/>
        <v>0</v>
      </c>
      <c r="FU274" s="462">
        <f t="shared" si="504"/>
        <v>0</v>
      </c>
      <c r="FV274" s="432">
        <f t="shared" si="505"/>
        <v>0</v>
      </c>
      <c r="FW274" s="432">
        <f t="shared" si="506"/>
        <v>0</v>
      </c>
      <c r="FX274" s="432">
        <f t="shared" si="507"/>
        <v>0</v>
      </c>
      <c r="FY274" s="463">
        <f t="shared" si="508"/>
        <v>0</v>
      </c>
      <c r="FZ274" s="462">
        <f>'PTRM input'!V368</f>
        <v>0</v>
      </c>
      <c r="GA274" s="432">
        <f t="shared" si="509"/>
        <v>0</v>
      </c>
      <c r="GB274" s="432">
        <f t="shared" si="510"/>
        <v>0</v>
      </c>
      <c r="GC274" s="432">
        <f t="shared" si="511"/>
        <v>0</v>
      </c>
      <c r="GD274" s="432">
        <f t="shared" si="512"/>
        <v>0</v>
      </c>
      <c r="GE274" s="463">
        <f t="shared" si="513"/>
        <v>0</v>
      </c>
      <c r="GF274" s="462">
        <f t="shared" si="514"/>
        <v>0</v>
      </c>
      <c r="GG274" s="432">
        <f t="shared" si="515"/>
        <v>0</v>
      </c>
      <c r="GH274" s="432">
        <f t="shared" si="516"/>
        <v>0</v>
      </c>
      <c r="GI274" s="432">
        <f t="shared" si="517"/>
        <v>0</v>
      </c>
      <c r="GJ274" s="463">
        <f t="shared" si="518"/>
        <v>0</v>
      </c>
    </row>
    <row r="275" spans="1:192" s="4" customFormat="1" outlineLevel="1">
      <c r="A275" s="764"/>
      <c r="B275" s="764"/>
      <c r="C275" s="764"/>
      <c r="D275" s="764"/>
      <c r="E275" s="748" t="str">
        <f t="shared" si="519"/>
        <v>Subtransmission Demand A</v>
      </c>
      <c r="F275" s="462">
        <f>'PTRM input'!F369</f>
        <v>0</v>
      </c>
      <c r="G275" s="432">
        <f t="shared" si="520"/>
        <v>0</v>
      </c>
      <c r="H275" s="432">
        <f t="shared" si="350"/>
        <v>0</v>
      </c>
      <c r="I275" s="432">
        <f t="shared" si="351"/>
        <v>0</v>
      </c>
      <c r="J275" s="432">
        <f t="shared" si="352"/>
        <v>0</v>
      </c>
      <c r="K275" s="463">
        <f t="shared" si="353"/>
        <v>0</v>
      </c>
      <c r="L275" s="462">
        <f t="shared" si="354"/>
        <v>0</v>
      </c>
      <c r="M275" s="432">
        <f t="shared" si="355"/>
        <v>0</v>
      </c>
      <c r="N275" s="432">
        <f t="shared" si="356"/>
        <v>0</v>
      </c>
      <c r="O275" s="432">
        <f t="shared" si="357"/>
        <v>0</v>
      </c>
      <c r="P275" s="463">
        <f t="shared" si="358"/>
        <v>0</v>
      </c>
      <c r="Q275" s="462">
        <f>'PTRM input'!G369</f>
        <v>14.2599</v>
      </c>
      <c r="R275" s="432">
        <f t="shared" si="359"/>
        <v>14.594935958507252</v>
      </c>
      <c r="S275" s="432">
        <f t="shared" si="360"/>
        <v>14.937843577649772</v>
      </c>
      <c r="T275" s="432">
        <f t="shared" si="361"/>
        <v>15.288807801877802</v>
      </c>
      <c r="U275" s="432">
        <f t="shared" si="362"/>
        <v>15.648017920906355</v>
      </c>
      <c r="V275" s="463">
        <f t="shared" si="363"/>
        <v>16.015667671807098</v>
      </c>
      <c r="W275" s="462">
        <f t="shared" si="364"/>
        <v>16.391955343498868</v>
      </c>
      <c r="X275" s="432">
        <f t="shared" si="365"/>
        <v>16.777083883693201</v>
      </c>
      <c r="Y275" s="432">
        <f t="shared" si="366"/>
        <v>17.171261008352541</v>
      </c>
      <c r="Z275" s="432">
        <f t="shared" si="367"/>
        <v>17.574699313720153</v>
      </c>
      <c r="AA275" s="463">
        <f t="shared" si="368"/>
        <v>17.987616390982193</v>
      </c>
      <c r="AB275" s="462">
        <f>'PTRM input'!H369</f>
        <v>0</v>
      </c>
      <c r="AC275" s="432">
        <f t="shared" si="369"/>
        <v>0</v>
      </c>
      <c r="AD275" s="432">
        <f t="shared" si="370"/>
        <v>0</v>
      </c>
      <c r="AE275" s="432">
        <f t="shared" si="371"/>
        <v>0</v>
      </c>
      <c r="AF275" s="432">
        <f t="shared" si="372"/>
        <v>0</v>
      </c>
      <c r="AG275" s="463">
        <f t="shared" si="373"/>
        <v>0</v>
      </c>
      <c r="AH275" s="462">
        <f t="shared" si="374"/>
        <v>0</v>
      </c>
      <c r="AI275" s="432">
        <f t="shared" si="375"/>
        <v>0</v>
      </c>
      <c r="AJ275" s="432">
        <f t="shared" si="376"/>
        <v>0</v>
      </c>
      <c r="AK275" s="432">
        <f t="shared" si="377"/>
        <v>0</v>
      </c>
      <c r="AL275" s="463">
        <f t="shared" si="378"/>
        <v>0</v>
      </c>
      <c r="AM275" s="462">
        <f>'PTRM input'!I369</f>
        <v>0.1429</v>
      </c>
      <c r="AN275" s="432">
        <f t="shared" si="379"/>
        <v>0.14625743157179827</v>
      </c>
      <c r="AO275" s="432">
        <f t="shared" si="380"/>
        <v>0.14969374590608295</v>
      </c>
      <c r="AP275" s="432">
        <f t="shared" si="381"/>
        <v>0.15321079635119023</v>
      </c>
      <c r="AQ275" s="432">
        <f t="shared" si="382"/>
        <v>0.15681047979982451</v>
      </c>
      <c r="AR275" s="463">
        <f t="shared" si="383"/>
        <v>0.16049473771213218</v>
      </c>
      <c r="AS275" s="462">
        <f t="shared" si="384"/>
        <v>0.16426555716281235</v>
      </c>
      <c r="AT275" s="432">
        <f t="shared" si="385"/>
        <v>0.16812497191282957</v>
      </c>
      <c r="AU275" s="432">
        <f t="shared" si="386"/>
        <v>0.17207506350630636</v>
      </c>
      <c r="AV275" s="432">
        <f t="shared" si="387"/>
        <v>0.17611796239318717</v>
      </c>
      <c r="AW275" s="463">
        <f t="shared" si="388"/>
        <v>0.18025584907827932</v>
      </c>
      <c r="AX275" s="462">
        <f>'PTRM input'!J369</f>
        <v>0</v>
      </c>
      <c r="AY275" s="432">
        <f t="shared" si="389"/>
        <v>0</v>
      </c>
      <c r="AZ275" s="432">
        <f t="shared" si="390"/>
        <v>0</v>
      </c>
      <c r="BA275" s="432">
        <f t="shared" si="391"/>
        <v>0</v>
      </c>
      <c r="BB275" s="432">
        <f t="shared" si="392"/>
        <v>0</v>
      </c>
      <c r="BC275" s="463">
        <f t="shared" si="393"/>
        <v>0</v>
      </c>
      <c r="BD275" s="462">
        <f t="shared" si="394"/>
        <v>0</v>
      </c>
      <c r="BE275" s="432">
        <f t="shared" si="395"/>
        <v>0</v>
      </c>
      <c r="BF275" s="432">
        <f t="shared" si="396"/>
        <v>0</v>
      </c>
      <c r="BG275" s="432">
        <f t="shared" si="397"/>
        <v>0</v>
      </c>
      <c r="BH275" s="463">
        <f t="shared" si="398"/>
        <v>0</v>
      </c>
      <c r="BI275" s="462">
        <f>'PTRM input'!K369</f>
        <v>0</v>
      </c>
      <c r="BJ275" s="432">
        <f t="shared" si="399"/>
        <v>0</v>
      </c>
      <c r="BK275" s="432">
        <f t="shared" si="400"/>
        <v>0</v>
      </c>
      <c r="BL275" s="432">
        <f t="shared" si="401"/>
        <v>0</v>
      </c>
      <c r="BM275" s="432">
        <f t="shared" si="402"/>
        <v>0</v>
      </c>
      <c r="BN275" s="463">
        <f t="shared" si="403"/>
        <v>0</v>
      </c>
      <c r="BO275" s="462">
        <f t="shared" si="404"/>
        <v>0</v>
      </c>
      <c r="BP275" s="432">
        <f t="shared" si="405"/>
        <v>0</v>
      </c>
      <c r="BQ275" s="432">
        <f t="shared" si="406"/>
        <v>0</v>
      </c>
      <c r="BR275" s="432">
        <f t="shared" si="407"/>
        <v>0</v>
      </c>
      <c r="BS275" s="463">
        <f t="shared" si="408"/>
        <v>0</v>
      </c>
      <c r="BT275" s="462">
        <f>'PTRM input'!L369</f>
        <v>0</v>
      </c>
      <c r="BU275" s="432">
        <f t="shared" si="409"/>
        <v>0</v>
      </c>
      <c r="BV275" s="432">
        <f t="shared" si="410"/>
        <v>0</v>
      </c>
      <c r="BW275" s="432">
        <f t="shared" si="411"/>
        <v>0</v>
      </c>
      <c r="BX275" s="432">
        <f t="shared" si="412"/>
        <v>0</v>
      </c>
      <c r="BY275" s="463">
        <f t="shared" si="413"/>
        <v>0</v>
      </c>
      <c r="BZ275" s="462">
        <f t="shared" si="414"/>
        <v>0</v>
      </c>
      <c r="CA275" s="432">
        <f t="shared" si="415"/>
        <v>0</v>
      </c>
      <c r="CB275" s="432">
        <f t="shared" si="416"/>
        <v>0</v>
      </c>
      <c r="CC275" s="432">
        <f t="shared" si="417"/>
        <v>0</v>
      </c>
      <c r="CD275" s="463">
        <f t="shared" si="418"/>
        <v>0</v>
      </c>
      <c r="CE275" s="462">
        <f>'PTRM input'!M369</f>
        <v>8.8000000000000005E-3</v>
      </c>
      <c r="CF275" s="432">
        <f t="shared" si="419"/>
        <v>9.0067557580953451E-3</v>
      </c>
      <c r="CG275" s="432">
        <f t="shared" si="420"/>
        <v>9.2183692370435971E-3</v>
      </c>
      <c r="CH275" s="432">
        <f t="shared" si="421"/>
        <v>9.4349545688626607E-3</v>
      </c>
      <c r="CI275" s="432">
        <f t="shared" si="422"/>
        <v>9.6566285670990626E-3</v>
      </c>
      <c r="CJ275" s="463">
        <f t="shared" si="423"/>
        <v>9.8835107898303954E-3</v>
      </c>
      <c r="CK275" s="462">
        <f t="shared" si="424"/>
        <v>1.0115723604147999E-2</v>
      </c>
      <c r="CL275" s="432">
        <f t="shared" si="425"/>
        <v>1.0353392252154658E-2</v>
      </c>
      <c r="CM275" s="432">
        <f t="shared" si="426"/>
        <v>1.0596644918512919E-2</v>
      </c>
      <c r="CN275" s="432">
        <f t="shared" si="427"/>
        <v>1.0845612799580457E-2</v>
      </c>
      <c r="CO275" s="463">
        <f t="shared" si="428"/>
        <v>1.1100430174169756E-2</v>
      </c>
      <c r="CP275" s="462">
        <f>'PTRM input'!N369</f>
        <v>0</v>
      </c>
      <c r="CQ275" s="432">
        <f t="shared" si="429"/>
        <v>0</v>
      </c>
      <c r="CR275" s="432">
        <f t="shared" si="430"/>
        <v>0</v>
      </c>
      <c r="CS275" s="432">
        <f t="shared" si="431"/>
        <v>0</v>
      </c>
      <c r="CT275" s="432">
        <f t="shared" si="432"/>
        <v>0</v>
      </c>
      <c r="CU275" s="463">
        <f t="shared" si="433"/>
        <v>0</v>
      </c>
      <c r="CV275" s="462">
        <f t="shared" si="434"/>
        <v>0</v>
      </c>
      <c r="CW275" s="432">
        <f t="shared" si="435"/>
        <v>0</v>
      </c>
      <c r="CX275" s="432">
        <f t="shared" si="436"/>
        <v>0</v>
      </c>
      <c r="CY275" s="432">
        <f t="shared" si="437"/>
        <v>0</v>
      </c>
      <c r="CZ275" s="463">
        <f t="shared" si="438"/>
        <v>0</v>
      </c>
      <c r="DA275" s="462">
        <f>'PTRM input'!O369</f>
        <v>0</v>
      </c>
      <c r="DB275" s="432">
        <f t="shared" si="439"/>
        <v>0</v>
      </c>
      <c r="DC275" s="432">
        <f t="shared" si="440"/>
        <v>0</v>
      </c>
      <c r="DD275" s="432">
        <f t="shared" si="441"/>
        <v>0</v>
      </c>
      <c r="DE275" s="432">
        <f t="shared" si="442"/>
        <v>0</v>
      </c>
      <c r="DF275" s="463">
        <f t="shared" si="443"/>
        <v>0</v>
      </c>
      <c r="DG275" s="462">
        <f t="shared" si="444"/>
        <v>0</v>
      </c>
      <c r="DH275" s="432">
        <f t="shared" si="445"/>
        <v>0</v>
      </c>
      <c r="DI275" s="432">
        <f t="shared" si="446"/>
        <v>0</v>
      </c>
      <c r="DJ275" s="432">
        <f t="shared" si="447"/>
        <v>0</v>
      </c>
      <c r="DK275" s="463">
        <f t="shared" si="448"/>
        <v>0</v>
      </c>
      <c r="DL275" s="462">
        <f>'PTRM input'!P369</f>
        <v>0</v>
      </c>
      <c r="DM275" s="432">
        <f t="shared" si="449"/>
        <v>0</v>
      </c>
      <c r="DN275" s="432">
        <f t="shared" si="450"/>
        <v>0</v>
      </c>
      <c r="DO275" s="432">
        <f t="shared" si="451"/>
        <v>0</v>
      </c>
      <c r="DP275" s="432">
        <f t="shared" si="452"/>
        <v>0</v>
      </c>
      <c r="DQ275" s="463">
        <f t="shared" si="453"/>
        <v>0</v>
      </c>
      <c r="DR275" s="462">
        <f t="shared" si="454"/>
        <v>0</v>
      </c>
      <c r="DS275" s="432">
        <f t="shared" si="455"/>
        <v>0</v>
      </c>
      <c r="DT275" s="432">
        <f t="shared" si="456"/>
        <v>0</v>
      </c>
      <c r="DU275" s="432">
        <f t="shared" si="457"/>
        <v>0</v>
      </c>
      <c r="DV275" s="463">
        <f t="shared" si="458"/>
        <v>0</v>
      </c>
      <c r="DW275" s="462">
        <f>'PTRM input'!Q369</f>
        <v>0</v>
      </c>
      <c r="DX275" s="432">
        <f t="shared" si="459"/>
        <v>0</v>
      </c>
      <c r="DY275" s="432">
        <f t="shared" si="460"/>
        <v>0</v>
      </c>
      <c r="DZ275" s="432">
        <f t="shared" si="461"/>
        <v>0</v>
      </c>
      <c r="EA275" s="432">
        <f t="shared" si="462"/>
        <v>0</v>
      </c>
      <c r="EB275" s="463">
        <f t="shared" si="463"/>
        <v>0</v>
      </c>
      <c r="EC275" s="462">
        <f t="shared" si="464"/>
        <v>0</v>
      </c>
      <c r="ED275" s="432">
        <f t="shared" si="465"/>
        <v>0</v>
      </c>
      <c r="EE275" s="432">
        <f t="shared" si="466"/>
        <v>0</v>
      </c>
      <c r="EF275" s="432">
        <f t="shared" si="467"/>
        <v>0</v>
      </c>
      <c r="EG275" s="463">
        <f t="shared" si="468"/>
        <v>0</v>
      </c>
      <c r="EH275" s="462">
        <f>'PTRM input'!R369</f>
        <v>0</v>
      </c>
      <c r="EI275" s="432">
        <f t="shared" si="469"/>
        <v>0</v>
      </c>
      <c r="EJ275" s="432">
        <f t="shared" si="470"/>
        <v>0</v>
      </c>
      <c r="EK275" s="432">
        <f t="shared" si="471"/>
        <v>0</v>
      </c>
      <c r="EL275" s="432">
        <f t="shared" si="472"/>
        <v>0</v>
      </c>
      <c r="EM275" s="463">
        <f t="shared" si="473"/>
        <v>0</v>
      </c>
      <c r="EN275" s="462">
        <f t="shared" si="474"/>
        <v>0</v>
      </c>
      <c r="EO275" s="432">
        <f t="shared" si="475"/>
        <v>0</v>
      </c>
      <c r="EP275" s="432">
        <f t="shared" si="476"/>
        <v>0</v>
      </c>
      <c r="EQ275" s="432">
        <f t="shared" si="477"/>
        <v>0</v>
      </c>
      <c r="ER275" s="463">
        <f t="shared" si="478"/>
        <v>0</v>
      </c>
      <c r="ES275" s="462">
        <f>'PTRM input'!S369</f>
        <v>0</v>
      </c>
      <c r="ET275" s="432">
        <f t="shared" si="479"/>
        <v>0</v>
      </c>
      <c r="EU275" s="432">
        <f t="shared" si="480"/>
        <v>0</v>
      </c>
      <c r="EV275" s="432">
        <f t="shared" si="481"/>
        <v>0</v>
      </c>
      <c r="EW275" s="432">
        <f t="shared" si="482"/>
        <v>0</v>
      </c>
      <c r="EX275" s="463">
        <f t="shared" si="483"/>
        <v>0</v>
      </c>
      <c r="EY275" s="462">
        <f t="shared" si="484"/>
        <v>0</v>
      </c>
      <c r="EZ275" s="432">
        <f t="shared" si="485"/>
        <v>0</v>
      </c>
      <c r="FA275" s="432">
        <f t="shared" si="486"/>
        <v>0</v>
      </c>
      <c r="FB275" s="432">
        <f t="shared" si="487"/>
        <v>0</v>
      </c>
      <c r="FC275" s="463">
        <f t="shared" si="488"/>
        <v>0</v>
      </c>
      <c r="FD275" s="462">
        <f>'PTRM input'!T369</f>
        <v>0</v>
      </c>
      <c r="FE275" s="432">
        <f t="shared" si="489"/>
        <v>0</v>
      </c>
      <c r="FF275" s="432">
        <f t="shared" si="490"/>
        <v>0</v>
      </c>
      <c r="FG275" s="432">
        <f t="shared" si="491"/>
        <v>0</v>
      </c>
      <c r="FH275" s="432">
        <f t="shared" si="492"/>
        <v>0</v>
      </c>
      <c r="FI275" s="463">
        <f t="shared" si="493"/>
        <v>0</v>
      </c>
      <c r="FJ275" s="462">
        <f t="shared" si="494"/>
        <v>0</v>
      </c>
      <c r="FK275" s="432">
        <f t="shared" si="495"/>
        <v>0</v>
      </c>
      <c r="FL275" s="432">
        <f t="shared" si="496"/>
        <v>0</v>
      </c>
      <c r="FM275" s="432">
        <f t="shared" si="497"/>
        <v>0</v>
      </c>
      <c r="FN275" s="463">
        <f t="shared" si="498"/>
        <v>0</v>
      </c>
      <c r="FO275" s="462">
        <f>'PTRM input'!U369</f>
        <v>0</v>
      </c>
      <c r="FP275" s="432">
        <f t="shared" si="499"/>
        <v>0</v>
      </c>
      <c r="FQ275" s="432">
        <f t="shared" si="500"/>
        <v>0</v>
      </c>
      <c r="FR275" s="432">
        <f t="shared" si="501"/>
        <v>0</v>
      </c>
      <c r="FS275" s="432">
        <f t="shared" si="502"/>
        <v>0</v>
      </c>
      <c r="FT275" s="463">
        <f t="shared" si="503"/>
        <v>0</v>
      </c>
      <c r="FU275" s="462">
        <f t="shared" si="504"/>
        <v>0</v>
      </c>
      <c r="FV275" s="432">
        <f t="shared" si="505"/>
        <v>0</v>
      </c>
      <c r="FW275" s="432">
        <f t="shared" si="506"/>
        <v>0</v>
      </c>
      <c r="FX275" s="432">
        <f t="shared" si="507"/>
        <v>0</v>
      </c>
      <c r="FY275" s="463">
        <f t="shared" si="508"/>
        <v>0</v>
      </c>
      <c r="FZ275" s="462">
        <f>'PTRM input'!V369</f>
        <v>0</v>
      </c>
      <c r="GA275" s="432">
        <f t="shared" si="509"/>
        <v>0</v>
      </c>
      <c r="GB275" s="432">
        <f t="shared" si="510"/>
        <v>0</v>
      </c>
      <c r="GC275" s="432">
        <f t="shared" si="511"/>
        <v>0</v>
      </c>
      <c r="GD275" s="432">
        <f t="shared" si="512"/>
        <v>0</v>
      </c>
      <c r="GE275" s="463">
        <f t="shared" si="513"/>
        <v>0</v>
      </c>
      <c r="GF275" s="462">
        <f t="shared" si="514"/>
        <v>0</v>
      </c>
      <c r="GG275" s="432">
        <f t="shared" si="515"/>
        <v>0</v>
      </c>
      <c r="GH275" s="432">
        <f t="shared" si="516"/>
        <v>0</v>
      </c>
      <c r="GI275" s="432">
        <f t="shared" si="517"/>
        <v>0</v>
      </c>
      <c r="GJ275" s="463">
        <f t="shared" si="518"/>
        <v>0</v>
      </c>
    </row>
    <row r="276" spans="1:192" s="4" customFormat="1" outlineLevel="1">
      <c r="A276" s="764"/>
      <c r="B276" s="764"/>
      <c r="C276" s="764"/>
      <c r="D276" s="764"/>
      <c r="E276" s="748" t="str">
        <f t="shared" si="519"/>
        <v>Subtransmission Demand G</v>
      </c>
      <c r="F276" s="462">
        <f>'PTRM input'!F370</f>
        <v>0</v>
      </c>
      <c r="G276" s="432">
        <f t="shared" si="520"/>
        <v>0</v>
      </c>
      <c r="H276" s="432">
        <f t="shared" si="350"/>
        <v>0</v>
      </c>
      <c r="I276" s="432">
        <f t="shared" si="351"/>
        <v>0</v>
      </c>
      <c r="J276" s="432">
        <f t="shared" si="352"/>
        <v>0</v>
      </c>
      <c r="K276" s="463">
        <f t="shared" si="353"/>
        <v>0</v>
      </c>
      <c r="L276" s="462">
        <f t="shared" si="354"/>
        <v>0</v>
      </c>
      <c r="M276" s="432">
        <f t="shared" si="355"/>
        <v>0</v>
      </c>
      <c r="N276" s="432">
        <f t="shared" si="356"/>
        <v>0</v>
      </c>
      <c r="O276" s="432">
        <f t="shared" si="357"/>
        <v>0</v>
      </c>
      <c r="P276" s="463">
        <f t="shared" si="358"/>
        <v>0</v>
      </c>
      <c r="Q276" s="462">
        <f>'PTRM input'!G370</f>
        <v>12.315300000000001</v>
      </c>
      <c r="R276" s="432">
        <f t="shared" si="359"/>
        <v>12.604647634962683</v>
      </c>
      <c r="S276" s="432">
        <f t="shared" si="360"/>
        <v>12.900793484654889</v>
      </c>
      <c r="T276" s="432">
        <f t="shared" si="361"/>
        <v>13.203897272944809</v>
      </c>
      <c r="U276" s="432">
        <f t="shared" si="362"/>
        <v>13.514122476408533</v>
      </c>
      <c r="V276" s="463">
        <f t="shared" si="363"/>
        <v>13.831636412499805</v>
      </c>
      <c r="W276" s="462">
        <f t="shared" si="364"/>
        <v>14.156610329791347</v>
      </c>
      <c r="X276" s="432">
        <f t="shared" si="365"/>
        <v>14.489219500336393</v>
      </c>
      <c r="Y276" s="432">
        <f t="shared" si="366"/>
        <v>14.829643314200245</v>
      </c>
      <c r="Z276" s="432">
        <f t="shared" si="367"/>
        <v>15.178065376212864</v>
      </c>
      <c r="AA276" s="463">
        <f t="shared" si="368"/>
        <v>15.534673604994635</v>
      </c>
      <c r="AB276" s="462">
        <f>'PTRM input'!H370</f>
        <v>0</v>
      </c>
      <c r="AC276" s="432">
        <f t="shared" si="369"/>
        <v>0</v>
      </c>
      <c r="AD276" s="432">
        <f t="shared" si="370"/>
        <v>0</v>
      </c>
      <c r="AE276" s="432">
        <f t="shared" si="371"/>
        <v>0</v>
      </c>
      <c r="AF276" s="432">
        <f t="shared" si="372"/>
        <v>0</v>
      </c>
      <c r="AG276" s="463">
        <f t="shared" si="373"/>
        <v>0</v>
      </c>
      <c r="AH276" s="462">
        <f t="shared" si="374"/>
        <v>0</v>
      </c>
      <c r="AI276" s="432">
        <f t="shared" si="375"/>
        <v>0</v>
      </c>
      <c r="AJ276" s="432">
        <f t="shared" si="376"/>
        <v>0</v>
      </c>
      <c r="AK276" s="432">
        <f t="shared" si="377"/>
        <v>0</v>
      </c>
      <c r="AL276" s="463">
        <f t="shared" si="378"/>
        <v>0</v>
      </c>
      <c r="AM276" s="462">
        <f>'PTRM input'!I370</f>
        <v>0.19220000000000001</v>
      </c>
      <c r="AN276" s="432">
        <f t="shared" si="379"/>
        <v>0.19671573371658244</v>
      </c>
      <c r="AO276" s="432">
        <f t="shared" si="380"/>
        <v>0.20133756447270221</v>
      </c>
      <c r="AP276" s="432">
        <f t="shared" si="381"/>
        <v>0.20606798501538676</v>
      </c>
      <c r="AQ276" s="432">
        <f t="shared" si="382"/>
        <v>0.21090954665868636</v>
      </c>
      <c r="AR276" s="463">
        <f t="shared" si="383"/>
        <v>0.21586486065970478</v>
      </c>
      <c r="AS276" s="462">
        <f t="shared" si="384"/>
        <v>0.22093659962695969</v>
      </c>
      <c r="AT276" s="432">
        <f t="shared" si="385"/>
        <v>0.2261274989618324</v>
      </c>
      <c r="AU276" s="432">
        <f t="shared" si="386"/>
        <v>0.23144035833388443</v>
      </c>
      <c r="AV276" s="432">
        <f t="shared" si="387"/>
        <v>0.23687804319083677</v>
      </c>
      <c r="AW276" s="463">
        <f t="shared" si="388"/>
        <v>0.24244348630402579</v>
      </c>
      <c r="AX276" s="462">
        <f>'PTRM input'!J370</f>
        <v>0</v>
      </c>
      <c r="AY276" s="432">
        <f t="shared" si="389"/>
        <v>0</v>
      </c>
      <c r="AZ276" s="432">
        <f t="shared" si="390"/>
        <v>0</v>
      </c>
      <c r="BA276" s="432">
        <f t="shared" si="391"/>
        <v>0</v>
      </c>
      <c r="BB276" s="432">
        <f t="shared" si="392"/>
        <v>0</v>
      </c>
      <c r="BC276" s="463">
        <f t="shared" si="393"/>
        <v>0</v>
      </c>
      <c r="BD276" s="462">
        <f t="shared" si="394"/>
        <v>0</v>
      </c>
      <c r="BE276" s="432">
        <f t="shared" si="395"/>
        <v>0</v>
      </c>
      <c r="BF276" s="432">
        <f t="shared" si="396"/>
        <v>0</v>
      </c>
      <c r="BG276" s="432">
        <f t="shared" si="397"/>
        <v>0</v>
      </c>
      <c r="BH276" s="463">
        <f t="shared" si="398"/>
        <v>0</v>
      </c>
      <c r="BI276" s="462">
        <f>'PTRM input'!K370</f>
        <v>0</v>
      </c>
      <c r="BJ276" s="432">
        <f t="shared" si="399"/>
        <v>0</v>
      </c>
      <c r="BK276" s="432">
        <f t="shared" si="400"/>
        <v>0</v>
      </c>
      <c r="BL276" s="432">
        <f t="shared" si="401"/>
        <v>0</v>
      </c>
      <c r="BM276" s="432">
        <f t="shared" si="402"/>
        <v>0</v>
      </c>
      <c r="BN276" s="463">
        <f t="shared" si="403"/>
        <v>0</v>
      </c>
      <c r="BO276" s="462">
        <f t="shared" si="404"/>
        <v>0</v>
      </c>
      <c r="BP276" s="432">
        <f t="shared" si="405"/>
        <v>0</v>
      </c>
      <c r="BQ276" s="432">
        <f t="shared" si="406"/>
        <v>0</v>
      </c>
      <c r="BR276" s="432">
        <f t="shared" si="407"/>
        <v>0</v>
      </c>
      <c r="BS276" s="463">
        <f t="shared" si="408"/>
        <v>0</v>
      </c>
      <c r="BT276" s="462">
        <f>'PTRM input'!L370</f>
        <v>0</v>
      </c>
      <c r="BU276" s="432">
        <f t="shared" si="409"/>
        <v>0</v>
      </c>
      <c r="BV276" s="432">
        <f t="shared" si="410"/>
        <v>0</v>
      </c>
      <c r="BW276" s="432">
        <f t="shared" si="411"/>
        <v>0</v>
      </c>
      <c r="BX276" s="432">
        <f t="shared" si="412"/>
        <v>0</v>
      </c>
      <c r="BY276" s="463">
        <f t="shared" si="413"/>
        <v>0</v>
      </c>
      <c r="BZ276" s="462">
        <f t="shared" si="414"/>
        <v>0</v>
      </c>
      <c r="CA276" s="432">
        <f t="shared" si="415"/>
        <v>0</v>
      </c>
      <c r="CB276" s="432">
        <f t="shared" si="416"/>
        <v>0</v>
      </c>
      <c r="CC276" s="432">
        <f t="shared" si="417"/>
        <v>0</v>
      </c>
      <c r="CD276" s="463">
        <f t="shared" si="418"/>
        <v>0</v>
      </c>
      <c r="CE276" s="462">
        <f>'PTRM input'!M370</f>
        <v>1.0999999999999999E-2</v>
      </c>
      <c r="CF276" s="432">
        <f t="shared" si="419"/>
        <v>1.1258444697619181E-2</v>
      </c>
      <c r="CG276" s="432">
        <f t="shared" si="420"/>
        <v>1.1522961546304495E-2</v>
      </c>
      <c r="CH276" s="432">
        <f t="shared" si="421"/>
        <v>1.1793693211078324E-2</v>
      </c>
      <c r="CI276" s="432">
        <f t="shared" si="422"/>
        <v>1.2070785708873827E-2</v>
      </c>
      <c r="CJ276" s="463">
        <f t="shared" si="423"/>
        <v>1.2354388487287992E-2</v>
      </c>
      <c r="CK276" s="462">
        <f t="shared" si="424"/>
        <v>1.2644654505184996E-2</v>
      </c>
      <c r="CL276" s="432">
        <f t="shared" si="425"/>
        <v>1.294174031519332E-2</v>
      </c>
      <c r="CM276" s="432">
        <f t="shared" si="426"/>
        <v>1.3245806148141148E-2</v>
      </c>
      <c r="CN276" s="432">
        <f t="shared" si="427"/>
        <v>1.3557015999475569E-2</v>
      </c>
      <c r="CO276" s="463">
        <f t="shared" si="428"/>
        <v>1.3875537717712192E-2</v>
      </c>
      <c r="CP276" s="462">
        <f>'PTRM input'!N370</f>
        <v>0</v>
      </c>
      <c r="CQ276" s="432">
        <f t="shared" si="429"/>
        <v>0</v>
      </c>
      <c r="CR276" s="432">
        <f t="shared" si="430"/>
        <v>0</v>
      </c>
      <c r="CS276" s="432">
        <f t="shared" si="431"/>
        <v>0</v>
      </c>
      <c r="CT276" s="432">
        <f t="shared" si="432"/>
        <v>0</v>
      </c>
      <c r="CU276" s="463">
        <f t="shared" si="433"/>
        <v>0</v>
      </c>
      <c r="CV276" s="462">
        <f t="shared" si="434"/>
        <v>0</v>
      </c>
      <c r="CW276" s="432">
        <f t="shared" si="435"/>
        <v>0</v>
      </c>
      <c r="CX276" s="432">
        <f t="shared" si="436"/>
        <v>0</v>
      </c>
      <c r="CY276" s="432">
        <f t="shared" si="437"/>
        <v>0</v>
      </c>
      <c r="CZ276" s="463">
        <f t="shared" si="438"/>
        <v>0</v>
      </c>
      <c r="DA276" s="462">
        <f>'PTRM input'!O370</f>
        <v>0</v>
      </c>
      <c r="DB276" s="432">
        <f t="shared" si="439"/>
        <v>0</v>
      </c>
      <c r="DC276" s="432">
        <f t="shared" si="440"/>
        <v>0</v>
      </c>
      <c r="DD276" s="432">
        <f t="shared" si="441"/>
        <v>0</v>
      </c>
      <c r="DE276" s="432">
        <f t="shared" si="442"/>
        <v>0</v>
      </c>
      <c r="DF276" s="463">
        <f t="shared" si="443"/>
        <v>0</v>
      </c>
      <c r="DG276" s="462">
        <f t="shared" si="444"/>
        <v>0</v>
      </c>
      <c r="DH276" s="432">
        <f t="shared" si="445"/>
        <v>0</v>
      </c>
      <c r="DI276" s="432">
        <f t="shared" si="446"/>
        <v>0</v>
      </c>
      <c r="DJ276" s="432">
        <f t="shared" si="447"/>
        <v>0</v>
      </c>
      <c r="DK276" s="463">
        <f t="shared" si="448"/>
        <v>0</v>
      </c>
      <c r="DL276" s="462">
        <f>'PTRM input'!P370</f>
        <v>0</v>
      </c>
      <c r="DM276" s="432">
        <f t="shared" si="449"/>
        <v>0</v>
      </c>
      <c r="DN276" s="432">
        <f t="shared" si="450"/>
        <v>0</v>
      </c>
      <c r="DO276" s="432">
        <f t="shared" si="451"/>
        <v>0</v>
      </c>
      <c r="DP276" s="432">
        <f t="shared" si="452"/>
        <v>0</v>
      </c>
      <c r="DQ276" s="463">
        <f t="shared" si="453"/>
        <v>0</v>
      </c>
      <c r="DR276" s="462">
        <f t="shared" si="454"/>
        <v>0</v>
      </c>
      <c r="DS276" s="432">
        <f t="shared" si="455"/>
        <v>0</v>
      </c>
      <c r="DT276" s="432">
        <f t="shared" si="456"/>
        <v>0</v>
      </c>
      <c r="DU276" s="432">
        <f t="shared" si="457"/>
        <v>0</v>
      </c>
      <c r="DV276" s="463">
        <f t="shared" si="458"/>
        <v>0</v>
      </c>
      <c r="DW276" s="462">
        <f>'PTRM input'!Q370</f>
        <v>0</v>
      </c>
      <c r="DX276" s="432">
        <f t="shared" si="459"/>
        <v>0</v>
      </c>
      <c r="DY276" s="432">
        <f t="shared" si="460"/>
        <v>0</v>
      </c>
      <c r="DZ276" s="432">
        <f t="shared" si="461"/>
        <v>0</v>
      </c>
      <c r="EA276" s="432">
        <f t="shared" si="462"/>
        <v>0</v>
      </c>
      <c r="EB276" s="463">
        <f t="shared" si="463"/>
        <v>0</v>
      </c>
      <c r="EC276" s="462">
        <f t="shared" si="464"/>
        <v>0</v>
      </c>
      <c r="ED276" s="432">
        <f t="shared" si="465"/>
        <v>0</v>
      </c>
      <c r="EE276" s="432">
        <f t="shared" si="466"/>
        <v>0</v>
      </c>
      <c r="EF276" s="432">
        <f t="shared" si="467"/>
        <v>0</v>
      </c>
      <c r="EG276" s="463">
        <f t="shared" si="468"/>
        <v>0</v>
      </c>
      <c r="EH276" s="462">
        <f>'PTRM input'!R370</f>
        <v>0</v>
      </c>
      <c r="EI276" s="432">
        <f t="shared" si="469"/>
        <v>0</v>
      </c>
      <c r="EJ276" s="432">
        <f t="shared" si="470"/>
        <v>0</v>
      </c>
      <c r="EK276" s="432">
        <f t="shared" si="471"/>
        <v>0</v>
      </c>
      <c r="EL276" s="432">
        <f t="shared" si="472"/>
        <v>0</v>
      </c>
      <c r="EM276" s="463">
        <f t="shared" si="473"/>
        <v>0</v>
      </c>
      <c r="EN276" s="462">
        <f t="shared" si="474"/>
        <v>0</v>
      </c>
      <c r="EO276" s="432">
        <f t="shared" si="475"/>
        <v>0</v>
      </c>
      <c r="EP276" s="432">
        <f t="shared" si="476"/>
        <v>0</v>
      </c>
      <c r="EQ276" s="432">
        <f t="shared" si="477"/>
        <v>0</v>
      </c>
      <c r="ER276" s="463">
        <f t="shared" si="478"/>
        <v>0</v>
      </c>
      <c r="ES276" s="462">
        <f>'PTRM input'!S370</f>
        <v>0</v>
      </c>
      <c r="ET276" s="432">
        <f t="shared" si="479"/>
        <v>0</v>
      </c>
      <c r="EU276" s="432">
        <f t="shared" si="480"/>
        <v>0</v>
      </c>
      <c r="EV276" s="432">
        <f t="shared" si="481"/>
        <v>0</v>
      </c>
      <c r="EW276" s="432">
        <f t="shared" si="482"/>
        <v>0</v>
      </c>
      <c r="EX276" s="463">
        <f t="shared" si="483"/>
        <v>0</v>
      </c>
      <c r="EY276" s="462">
        <f t="shared" si="484"/>
        <v>0</v>
      </c>
      <c r="EZ276" s="432">
        <f t="shared" si="485"/>
        <v>0</v>
      </c>
      <c r="FA276" s="432">
        <f t="shared" si="486"/>
        <v>0</v>
      </c>
      <c r="FB276" s="432">
        <f t="shared" si="487"/>
        <v>0</v>
      </c>
      <c r="FC276" s="463">
        <f t="shared" si="488"/>
        <v>0</v>
      </c>
      <c r="FD276" s="462">
        <f>'PTRM input'!T370</f>
        <v>0</v>
      </c>
      <c r="FE276" s="432">
        <f t="shared" si="489"/>
        <v>0</v>
      </c>
      <c r="FF276" s="432">
        <f t="shared" si="490"/>
        <v>0</v>
      </c>
      <c r="FG276" s="432">
        <f t="shared" si="491"/>
        <v>0</v>
      </c>
      <c r="FH276" s="432">
        <f t="shared" si="492"/>
        <v>0</v>
      </c>
      <c r="FI276" s="463">
        <f t="shared" si="493"/>
        <v>0</v>
      </c>
      <c r="FJ276" s="462">
        <f t="shared" si="494"/>
        <v>0</v>
      </c>
      <c r="FK276" s="432">
        <f t="shared" si="495"/>
        <v>0</v>
      </c>
      <c r="FL276" s="432">
        <f t="shared" si="496"/>
        <v>0</v>
      </c>
      <c r="FM276" s="432">
        <f t="shared" si="497"/>
        <v>0</v>
      </c>
      <c r="FN276" s="463">
        <f t="shared" si="498"/>
        <v>0</v>
      </c>
      <c r="FO276" s="462">
        <f>'PTRM input'!U370</f>
        <v>0</v>
      </c>
      <c r="FP276" s="432">
        <f t="shared" si="499"/>
        <v>0</v>
      </c>
      <c r="FQ276" s="432">
        <f t="shared" si="500"/>
        <v>0</v>
      </c>
      <c r="FR276" s="432">
        <f t="shared" si="501"/>
        <v>0</v>
      </c>
      <c r="FS276" s="432">
        <f t="shared" si="502"/>
        <v>0</v>
      </c>
      <c r="FT276" s="463">
        <f t="shared" si="503"/>
        <v>0</v>
      </c>
      <c r="FU276" s="462">
        <f t="shared" si="504"/>
        <v>0</v>
      </c>
      <c r="FV276" s="432">
        <f t="shared" si="505"/>
        <v>0</v>
      </c>
      <c r="FW276" s="432">
        <f t="shared" si="506"/>
        <v>0</v>
      </c>
      <c r="FX276" s="432">
        <f t="shared" si="507"/>
        <v>0</v>
      </c>
      <c r="FY276" s="463">
        <f t="shared" si="508"/>
        <v>0</v>
      </c>
      <c r="FZ276" s="462">
        <f>'PTRM input'!V370</f>
        <v>0</v>
      </c>
      <c r="GA276" s="432">
        <f t="shared" si="509"/>
        <v>0</v>
      </c>
      <c r="GB276" s="432">
        <f t="shared" si="510"/>
        <v>0</v>
      </c>
      <c r="GC276" s="432">
        <f t="shared" si="511"/>
        <v>0</v>
      </c>
      <c r="GD276" s="432">
        <f t="shared" si="512"/>
        <v>0</v>
      </c>
      <c r="GE276" s="463">
        <f t="shared" si="513"/>
        <v>0</v>
      </c>
      <c r="GF276" s="462">
        <f t="shared" si="514"/>
        <v>0</v>
      </c>
      <c r="GG276" s="432">
        <f t="shared" si="515"/>
        <v>0</v>
      </c>
      <c r="GH276" s="432">
        <f t="shared" si="516"/>
        <v>0</v>
      </c>
      <c r="GI276" s="432">
        <f t="shared" si="517"/>
        <v>0</v>
      </c>
      <c r="GJ276" s="463">
        <f t="shared" si="518"/>
        <v>0</v>
      </c>
    </row>
    <row r="277" spans="1:192" s="4" customFormat="1" outlineLevel="1">
      <c r="A277" s="764"/>
      <c r="B277" s="764"/>
      <c r="C277" s="764"/>
      <c r="D277" s="764"/>
      <c r="E277" s="748" t="str">
        <f t="shared" si="519"/>
        <v>Subtransmission Demand S</v>
      </c>
      <c r="F277" s="462">
        <f>'PTRM input'!F371</f>
        <v>0</v>
      </c>
      <c r="G277" s="432">
        <f t="shared" si="520"/>
        <v>0</v>
      </c>
      <c r="H277" s="432">
        <f t="shared" si="350"/>
        <v>0</v>
      </c>
      <c r="I277" s="432">
        <f t="shared" si="351"/>
        <v>0</v>
      </c>
      <c r="J277" s="432">
        <f t="shared" si="352"/>
        <v>0</v>
      </c>
      <c r="K277" s="463">
        <f t="shared" si="353"/>
        <v>0</v>
      </c>
      <c r="L277" s="462">
        <f t="shared" si="354"/>
        <v>0</v>
      </c>
      <c r="M277" s="432">
        <f t="shared" si="355"/>
        <v>0</v>
      </c>
      <c r="N277" s="432">
        <f t="shared" si="356"/>
        <v>0</v>
      </c>
      <c r="O277" s="432">
        <f t="shared" si="357"/>
        <v>0</v>
      </c>
      <c r="P277" s="463">
        <f t="shared" si="358"/>
        <v>0</v>
      </c>
      <c r="Q277" s="462">
        <f>'PTRM input'!G371</f>
        <v>12.394399999999999</v>
      </c>
      <c r="R277" s="432">
        <f t="shared" si="359"/>
        <v>12.685606087288289</v>
      </c>
      <c r="S277" s="432">
        <f t="shared" si="360"/>
        <v>12.983654053592403</v>
      </c>
      <c r="T277" s="432">
        <f t="shared" si="361"/>
        <v>13.288704648671743</v>
      </c>
      <c r="U277" s="432">
        <f t="shared" si="362"/>
        <v>13.600922399096886</v>
      </c>
      <c r="V277" s="463">
        <f t="shared" si="363"/>
        <v>13.920475696985662</v>
      </c>
      <c r="W277" s="462">
        <f t="shared" si="364"/>
        <v>14.247536890824081</v>
      </c>
      <c r="X277" s="432">
        <f t="shared" si="365"/>
        <v>14.582282378421096</v>
      </c>
      <c r="Y277" s="432">
        <f t="shared" si="366"/>
        <v>14.924892702047329</v>
      </c>
      <c r="Z277" s="432">
        <f t="shared" si="367"/>
        <v>15.275552645809087</v>
      </c>
      <c r="AA277" s="463">
        <f t="shared" si="368"/>
        <v>15.63445133531018</v>
      </c>
      <c r="AB277" s="462">
        <f>'PTRM input'!H371</f>
        <v>0</v>
      </c>
      <c r="AC277" s="432">
        <f t="shared" si="369"/>
        <v>0</v>
      </c>
      <c r="AD277" s="432">
        <f t="shared" si="370"/>
        <v>0</v>
      </c>
      <c r="AE277" s="432">
        <f t="shared" si="371"/>
        <v>0</v>
      </c>
      <c r="AF277" s="432">
        <f t="shared" si="372"/>
        <v>0</v>
      </c>
      <c r="AG277" s="463">
        <f t="shared" si="373"/>
        <v>0</v>
      </c>
      <c r="AH277" s="462">
        <f t="shared" si="374"/>
        <v>0</v>
      </c>
      <c r="AI277" s="432">
        <f t="shared" si="375"/>
        <v>0</v>
      </c>
      <c r="AJ277" s="432">
        <f t="shared" si="376"/>
        <v>0</v>
      </c>
      <c r="AK277" s="432">
        <f t="shared" si="377"/>
        <v>0</v>
      </c>
      <c r="AL277" s="463">
        <f t="shared" si="378"/>
        <v>0</v>
      </c>
      <c r="AM277" s="462">
        <f>'PTRM input'!I371</f>
        <v>0.19120000000000001</v>
      </c>
      <c r="AN277" s="432">
        <f t="shared" si="379"/>
        <v>0.1956922387440716</v>
      </c>
      <c r="AO277" s="432">
        <f t="shared" si="380"/>
        <v>0.20029002251394726</v>
      </c>
      <c r="AP277" s="432">
        <f t="shared" si="381"/>
        <v>0.20499583108710689</v>
      </c>
      <c r="AQ277" s="432">
        <f t="shared" si="382"/>
        <v>0.20981220250333418</v>
      </c>
      <c r="AR277" s="463">
        <f t="shared" si="383"/>
        <v>0.21474173443358768</v>
      </c>
      <c r="AS277" s="462">
        <f t="shared" si="384"/>
        <v>0.21978708558103377</v>
      </c>
      <c r="AT277" s="432">
        <f t="shared" si="385"/>
        <v>0.22495097711499662</v>
      </c>
      <c r="AU277" s="432">
        <f t="shared" si="386"/>
        <v>0.23023619413859886</v>
      </c>
      <c r="AV277" s="432">
        <f t="shared" si="387"/>
        <v>0.23564558719088444</v>
      </c>
      <c r="AW277" s="463">
        <f t="shared" si="388"/>
        <v>0.24118207378423376</v>
      </c>
      <c r="AX277" s="462">
        <f>'PTRM input'!J371</f>
        <v>0</v>
      </c>
      <c r="AY277" s="432">
        <f t="shared" si="389"/>
        <v>0</v>
      </c>
      <c r="AZ277" s="432">
        <f t="shared" si="390"/>
        <v>0</v>
      </c>
      <c r="BA277" s="432">
        <f t="shared" si="391"/>
        <v>0</v>
      </c>
      <c r="BB277" s="432">
        <f t="shared" si="392"/>
        <v>0</v>
      </c>
      <c r="BC277" s="463">
        <f t="shared" si="393"/>
        <v>0</v>
      </c>
      <c r="BD277" s="462">
        <f t="shared" si="394"/>
        <v>0</v>
      </c>
      <c r="BE277" s="432">
        <f t="shared" si="395"/>
        <v>0</v>
      </c>
      <c r="BF277" s="432">
        <f t="shared" si="396"/>
        <v>0</v>
      </c>
      <c r="BG277" s="432">
        <f t="shared" si="397"/>
        <v>0</v>
      </c>
      <c r="BH277" s="463">
        <f t="shared" si="398"/>
        <v>0</v>
      </c>
      <c r="BI277" s="462">
        <f>'PTRM input'!K371</f>
        <v>0</v>
      </c>
      <c r="BJ277" s="432">
        <f t="shared" si="399"/>
        <v>0</v>
      </c>
      <c r="BK277" s="432">
        <f t="shared" si="400"/>
        <v>0</v>
      </c>
      <c r="BL277" s="432">
        <f t="shared" si="401"/>
        <v>0</v>
      </c>
      <c r="BM277" s="432">
        <f t="shared" si="402"/>
        <v>0</v>
      </c>
      <c r="BN277" s="463">
        <f t="shared" si="403"/>
        <v>0</v>
      </c>
      <c r="BO277" s="462">
        <f t="shared" si="404"/>
        <v>0</v>
      </c>
      <c r="BP277" s="432">
        <f t="shared" si="405"/>
        <v>0</v>
      </c>
      <c r="BQ277" s="432">
        <f t="shared" si="406"/>
        <v>0</v>
      </c>
      <c r="BR277" s="432">
        <f t="shared" si="407"/>
        <v>0</v>
      </c>
      <c r="BS277" s="463">
        <f t="shared" si="408"/>
        <v>0</v>
      </c>
      <c r="BT277" s="462">
        <f>'PTRM input'!L371</f>
        <v>0</v>
      </c>
      <c r="BU277" s="432">
        <f t="shared" si="409"/>
        <v>0</v>
      </c>
      <c r="BV277" s="432">
        <f t="shared" si="410"/>
        <v>0</v>
      </c>
      <c r="BW277" s="432">
        <f t="shared" si="411"/>
        <v>0</v>
      </c>
      <c r="BX277" s="432">
        <f t="shared" si="412"/>
        <v>0</v>
      </c>
      <c r="BY277" s="463">
        <f t="shared" si="413"/>
        <v>0</v>
      </c>
      <c r="BZ277" s="462">
        <f t="shared" si="414"/>
        <v>0</v>
      </c>
      <c r="CA277" s="432">
        <f t="shared" si="415"/>
        <v>0</v>
      </c>
      <c r="CB277" s="432">
        <f t="shared" si="416"/>
        <v>0</v>
      </c>
      <c r="CC277" s="432">
        <f t="shared" si="417"/>
        <v>0</v>
      </c>
      <c r="CD277" s="463">
        <f t="shared" si="418"/>
        <v>0</v>
      </c>
      <c r="CE277" s="462">
        <f>'PTRM input'!M371</f>
        <v>1.06E-2</v>
      </c>
      <c r="CF277" s="432">
        <f t="shared" si="419"/>
        <v>1.0849046708614847E-2</v>
      </c>
      <c r="CG277" s="432">
        <f t="shared" si="420"/>
        <v>1.1103944762802513E-2</v>
      </c>
      <c r="CH277" s="432">
        <f t="shared" si="421"/>
        <v>1.1364831639766385E-2</v>
      </c>
      <c r="CI277" s="432">
        <f t="shared" si="422"/>
        <v>1.163184804673296E-2</v>
      </c>
      <c r="CJ277" s="463">
        <f t="shared" si="423"/>
        <v>1.1905137996841156E-2</v>
      </c>
      <c r="CK277" s="462">
        <f t="shared" si="424"/>
        <v>1.2184848886814632E-2</v>
      </c>
      <c r="CL277" s="432">
        <f t="shared" si="425"/>
        <v>1.2471131576459016E-2</v>
      </c>
      <c r="CM277" s="432">
        <f t="shared" si="426"/>
        <v>1.2764140470026922E-2</v>
      </c>
      <c r="CN277" s="432">
        <f t="shared" si="427"/>
        <v>1.3064033599494637E-2</v>
      </c>
      <c r="CO277" s="463">
        <f t="shared" si="428"/>
        <v>1.3370972709795384E-2</v>
      </c>
      <c r="CP277" s="462">
        <f>'PTRM input'!N371</f>
        <v>0</v>
      </c>
      <c r="CQ277" s="432">
        <f t="shared" si="429"/>
        <v>0</v>
      </c>
      <c r="CR277" s="432">
        <f t="shared" si="430"/>
        <v>0</v>
      </c>
      <c r="CS277" s="432">
        <f t="shared" si="431"/>
        <v>0</v>
      </c>
      <c r="CT277" s="432">
        <f t="shared" si="432"/>
        <v>0</v>
      </c>
      <c r="CU277" s="463">
        <f t="shared" si="433"/>
        <v>0</v>
      </c>
      <c r="CV277" s="462">
        <f t="shared" si="434"/>
        <v>0</v>
      </c>
      <c r="CW277" s="432">
        <f t="shared" si="435"/>
        <v>0</v>
      </c>
      <c r="CX277" s="432">
        <f t="shared" si="436"/>
        <v>0</v>
      </c>
      <c r="CY277" s="432">
        <f t="shared" si="437"/>
        <v>0</v>
      </c>
      <c r="CZ277" s="463">
        <f t="shared" si="438"/>
        <v>0</v>
      </c>
      <c r="DA277" s="462">
        <f>'PTRM input'!O371</f>
        <v>0</v>
      </c>
      <c r="DB277" s="432">
        <f t="shared" si="439"/>
        <v>0</v>
      </c>
      <c r="DC277" s="432">
        <f t="shared" si="440"/>
        <v>0</v>
      </c>
      <c r="DD277" s="432">
        <f t="shared" si="441"/>
        <v>0</v>
      </c>
      <c r="DE277" s="432">
        <f t="shared" si="442"/>
        <v>0</v>
      </c>
      <c r="DF277" s="463">
        <f t="shared" si="443"/>
        <v>0</v>
      </c>
      <c r="DG277" s="462">
        <f t="shared" si="444"/>
        <v>0</v>
      </c>
      <c r="DH277" s="432">
        <f t="shared" si="445"/>
        <v>0</v>
      </c>
      <c r="DI277" s="432">
        <f t="shared" si="446"/>
        <v>0</v>
      </c>
      <c r="DJ277" s="432">
        <f t="shared" si="447"/>
        <v>0</v>
      </c>
      <c r="DK277" s="463">
        <f t="shared" si="448"/>
        <v>0</v>
      </c>
      <c r="DL277" s="462">
        <f>'PTRM input'!P371</f>
        <v>0</v>
      </c>
      <c r="DM277" s="432">
        <f t="shared" si="449"/>
        <v>0</v>
      </c>
      <c r="DN277" s="432">
        <f t="shared" si="450"/>
        <v>0</v>
      </c>
      <c r="DO277" s="432">
        <f t="shared" si="451"/>
        <v>0</v>
      </c>
      <c r="DP277" s="432">
        <f t="shared" si="452"/>
        <v>0</v>
      </c>
      <c r="DQ277" s="463">
        <f t="shared" si="453"/>
        <v>0</v>
      </c>
      <c r="DR277" s="462">
        <f t="shared" si="454"/>
        <v>0</v>
      </c>
      <c r="DS277" s="432">
        <f t="shared" si="455"/>
        <v>0</v>
      </c>
      <c r="DT277" s="432">
        <f t="shared" si="456"/>
        <v>0</v>
      </c>
      <c r="DU277" s="432">
        <f t="shared" si="457"/>
        <v>0</v>
      </c>
      <c r="DV277" s="463">
        <f t="shared" si="458"/>
        <v>0</v>
      </c>
      <c r="DW277" s="462">
        <f>'PTRM input'!Q371</f>
        <v>0</v>
      </c>
      <c r="DX277" s="432">
        <f t="shared" si="459"/>
        <v>0</v>
      </c>
      <c r="DY277" s="432">
        <f t="shared" si="460"/>
        <v>0</v>
      </c>
      <c r="DZ277" s="432">
        <f t="shared" si="461"/>
        <v>0</v>
      </c>
      <c r="EA277" s="432">
        <f t="shared" si="462"/>
        <v>0</v>
      </c>
      <c r="EB277" s="463">
        <f t="shared" si="463"/>
        <v>0</v>
      </c>
      <c r="EC277" s="462">
        <f t="shared" si="464"/>
        <v>0</v>
      </c>
      <c r="ED277" s="432">
        <f t="shared" si="465"/>
        <v>0</v>
      </c>
      <c r="EE277" s="432">
        <f t="shared" si="466"/>
        <v>0</v>
      </c>
      <c r="EF277" s="432">
        <f t="shared" si="467"/>
        <v>0</v>
      </c>
      <c r="EG277" s="463">
        <f t="shared" si="468"/>
        <v>0</v>
      </c>
      <c r="EH277" s="462">
        <f>'PTRM input'!R371</f>
        <v>0</v>
      </c>
      <c r="EI277" s="432">
        <f t="shared" si="469"/>
        <v>0</v>
      </c>
      <c r="EJ277" s="432">
        <f t="shared" si="470"/>
        <v>0</v>
      </c>
      <c r="EK277" s="432">
        <f t="shared" si="471"/>
        <v>0</v>
      </c>
      <c r="EL277" s="432">
        <f t="shared" si="472"/>
        <v>0</v>
      </c>
      <c r="EM277" s="463">
        <f t="shared" si="473"/>
        <v>0</v>
      </c>
      <c r="EN277" s="462">
        <f t="shared" si="474"/>
        <v>0</v>
      </c>
      <c r="EO277" s="432">
        <f t="shared" si="475"/>
        <v>0</v>
      </c>
      <c r="EP277" s="432">
        <f t="shared" si="476"/>
        <v>0</v>
      </c>
      <c r="EQ277" s="432">
        <f t="shared" si="477"/>
        <v>0</v>
      </c>
      <c r="ER277" s="463">
        <f t="shared" si="478"/>
        <v>0</v>
      </c>
      <c r="ES277" s="462">
        <f>'PTRM input'!S371</f>
        <v>0</v>
      </c>
      <c r="ET277" s="432">
        <f t="shared" si="479"/>
        <v>0</v>
      </c>
      <c r="EU277" s="432">
        <f t="shared" si="480"/>
        <v>0</v>
      </c>
      <c r="EV277" s="432">
        <f t="shared" si="481"/>
        <v>0</v>
      </c>
      <c r="EW277" s="432">
        <f t="shared" si="482"/>
        <v>0</v>
      </c>
      <c r="EX277" s="463">
        <f t="shared" si="483"/>
        <v>0</v>
      </c>
      <c r="EY277" s="462">
        <f t="shared" si="484"/>
        <v>0</v>
      </c>
      <c r="EZ277" s="432">
        <f t="shared" si="485"/>
        <v>0</v>
      </c>
      <c r="FA277" s="432">
        <f t="shared" si="486"/>
        <v>0</v>
      </c>
      <c r="FB277" s="432">
        <f t="shared" si="487"/>
        <v>0</v>
      </c>
      <c r="FC277" s="463">
        <f t="shared" si="488"/>
        <v>0</v>
      </c>
      <c r="FD277" s="462">
        <f>'PTRM input'!T371</f>
        <v>0</v>
      </c>
      <c r="FE277" s="432">
        <f t="shared" si="489"/>
        <v>0</v>
      </c>
      <c r="FF277" s="432">
        <f t="shared" si="490"/>
        <v>0</v>
      </c>
      <c r="FG277" s="432">
        <f t="shared" si="491"/>
        <v>0</v>
      </c>
      <c r="FH277" s="432">
        <f t="shared" si="492"/>
        <v>0</v>
      </c>
      <c r="FI277" s="463">
        <f t="shared" si="493"/>
        <v>0</v>
      </c>
      <c r="FJ277" s="462">
        <f t="shared" si="494"/>
        <v>0</v>
      </c>
      <c r="FK277" s="432">
        <f t="shared" si="495"/>
        <v>0</v>
      </c>
      <c r="FL277" s="432">
        <f t="shared" si="496"/>
        <v>0</v>
      </c>
      <c r="FM277" s="432">
        <f t="shared" si="497"/>
        <v>0</v>
      </c>
      <c r="FN277" s="463">
        <f t="shared" si="498"/>
        <v>0</v>
      </c>
      <c r="FO277" s="462">
        <f>'PTRM input'!U371</f>
        <v>0</v>
      </c>
      <c r="FP277" s="432">
        <f t="shared" si="499"/>
        <v>0</v>
      </c>
      <c r="FQ277" s="432">
        <f t="shared" si="500"/>
        <v>0</v>
      </c>
      <c r="FR277" s="432">
        <f t="shared" si="501"/>
        <v>0</v>
      </c>
      <c r="FS277" s="432">
        <f t="shared" si="502"/>
        <v>0</v>
      </c>
      <c r="FT277" s="463">
        <f t="shared" si="503"/>
        <v>0</v>
      </c>
      <c r="FU277" s="462">
        <f t="shared" si="504"/>
        <v>0</v>
      </c>
      <c r="FV277" s="432">
        <f t="shared" si="505"/>
        <v>0</v>
      </c>
      <c r="FW277" s="432">
        <f t="shared" si="506"/>
        <v>0</v>
      </c>
      <c r="FX277" s="432">
        <f t="shared" si="507"/>
        <v>0</v>
      </c>
      <c r="FY277" s="463">
        <f t="shared" si="508"/>
        <v>0</v>
      </c>
      <c r="FZ277" s="462">
        <f>'PTRM input'!V371</f>
        <v>0</v>
      </c>
      <c r="GA277" s="432">
        <f t="shared" si="509"/>
        <v>0</v>
      </c>
      <c r="GB277" s="432">
        <f t="shared" si="510"/>
        <v>0</v>
      </c>
      <c r="GC277" s="432">
        <f t="shared" si="511"/>
        <v>0</v>
      </c>
      <c r="GD277" s="432">
        <f t="shared" si="512"/>
        <v>0</v>
      </c>
      <c r="GE277" s="463">
        <f t="shared" si="513"/>
        <v>0</v>
      </c>
      <c r="GF277" s="462">
        <f t="shared" si="514"/>
        <v>0</v>
      </c>
      <c r="GG277" s="432">
        <f t="shared" si="515"/>
        <v>0</v>
      </c>
      <c r="GH277" s="432">
        <f t="shared" si="516"/>
        <v>0</v>
      </c>
      <c r="GI277" s="432">
        <f t="shared" si="517"/>
        <v>0</v>
      </c>
      <c r="GJ277" s="463">
        <f t="shared" si="518"/>
        <v>0</v>
      </c>
    </row>
    <row r="278" spans="1:192" s="4" customFormat="1" outlineLevel="1">
      <c r="A278" s="764"/>
      <c r="B278" s="764"/>
      <c r="C278" s="764"/>
      <c r="D278" s="764"/>
      <c r="E278" s="748" t="str">
        <f t="shared" si="519"/>
        <v>New Tariff 4</v>
      </c>
      <c r="F278" s="462">
        <f>'PTRM input'!F372</f>
        <v>0</v>
      </c>
      <c r="G278" s="432">
        <f t="shared" si="520"/>
        <v>0</v>
      </c>
      <c r="H278" s="432">
        <f t="shared" si="350"/>
        <v>0</v>
      </c>
      <c r="I278" s="432">
        <f t="shared" si="351"/>
        <v>0</v>
      </c>
      <c r="J278" s="432">
        <f t="shared" si="352"/>
        <v>0</v>
      </c>
      <c r="K278" s="463">
        <f t="shared" si="353"/>
        <v>0</v>
      </c>
      <c r="L278" s="462">
        <f t="shared" si="354"/>
        <v>0</v>
      </c>
      <c r="M278" s="432">
        <f t="shared" si="355"/>
        <v>0</v>
      </c>
      <c r="N278" s="432">
        <f t="shared" si="356"/>
        <v>0</v>
      </c>
      <c r="O278" s="432">
        <f t="shared" si="357"/>
        <v>0</v>
      </c>
      <c r="P278" s="463">
        <f t="shared" si="358"/>
        <v>0</v>
      </c>
      <c r="Q278" s="462">
        <f>'PTRM input'!G372</f>
        <v>0</v>
      </c>
      <c r="R278" s="432">
        <f t="shared" si="359"/>
        <v>0</v>
      </c>
      <c r="S278" s="432">
        <f t="shared" si="360"/>
        <v>0</v>
      </c>
      <c r="T278" s="432">
        <f t="shared" si="361"/>
        <v>0</v>
      </c>
      <c r="U278" s="432">
        <f t="shared" si="362"/>
        <v>0</v>
      </c>
      <c r="V278" s="463">
        <f t="shared" si="363"/>
        <v>0</v>
      </c>
      <c r="W278" s="462">
        <f t="shared" si="364"/>
        <v>0</v>
      </c>
      <c r="X278" s="432">
        <f t="shared" si="365"/>
        <v>0</v>
      </c>
      <c r="Y278" s="432">
        <f t="shared" si="366"/>
        <v>0</v>
      </c>
      <c r="Z278" s="432">
        <f t="shared" si="367"/>
        <v>0</v>
      </c>
      <c r="AA278" s="463">
        <f t="shared" si="368"/>
        <v>0</v>
      </c>
      <c r="AB278" s="462">
        <f>'PTRM input'!H372</f>
        <v>0</v>
      </c>
      <c r="AC278" s="432">
        <f t="shared" si="369"/>
        <v>0</v>
      </c>
      <c r="AD278" s="432">
        <f t="shared" si="370"/>
        <v>0</v>
      </c>
      <c r="AE278" s="432">
        <f t="shared" si="371"/>
        <v>0</v>
      </c>
      <c r="AF278" s="432">
        <f t="shared" si="372"/>
        <v>0</v>
      </c>
      <c r="AG278" s="463">
        <f t="shared" si="373"/>
        <v>0</v>
      </c>
      <c r="AH278" s="462">
        <f t="shared" si="374"/>
        <v>0</v>
      </c>
      <c r="AI278" s="432">
        <f t="shared" si="375"/>
        <v>0</v>
      </c>
      <c r="AJ278" s="432">
        <f t="shared" si="376"/>
        <v>0</v>
      </c>
      <c r="AK278" s="432">
        <f t="shared" si="377"/>
        <v>0</v>
      </c>
      <c r="AL278" s="463">
        <f t="shared" si="378"/>
        <v>0</v>
      </c>
      <c r="AM278" s="462">
        <f>'PTRM input'!I372</f>
        <v>0</v>
      </c>
      <c r="AN278" s="432">
        <f t="shared" si="379"/>
        <v>0</v>
      </c>
      <c r="AO278" s="432">
        <f t="shared" si="380"/>
        <v>0</v>
      </c>
      <c r="AP278" s="432">
        <f t="shared" si="381"/>
        <v>0</v>
      </c>
      <c r="AQ278" s="432">
        <f t="shared" si="382"/>
        <v>0</v>
      </c>
      <c r="AR278" s="463">
        <f t="shared" si="383"/>
        <v>0</v>
      </c>
      <c r="AS278" s="462">
        <f t="shared" si="384"/>
        <v>0</v>
      </c>
      <c r="AT278" s="432">
        <f t="shared" si="385"/>
        <v>0</v>
      </c>
      <c r="AU278" s="432">
        <f t="shared" si="386"/>
        <v>0</v>
      </c>
      <c r="AV278" s="432">
        <f t="shared" si="387"/>
        <v>0</v>
      </c>
      <c r="AW278" s="463">
        <f t="shared" si="388"/>
        <v>0</v>
      </c>
      <c r="AX278" s="462">
        <f>'PTRM input'!J372</f>
        <v>0</v>
      </c>
      <c r="AY278" s="432">
        <f t="shared" si="389"/>
        <v>0</v>
      </c>
      <c r="AZ278" s="432">
        <f t="shared" si="390"/>
        <v>0</v>
      </c>
      <c r="BA278" s="432">
        <f t="shared" si="391"/>
        <v>0</v>
      </c>
      <c r="BB278" s="432">
        <f t="shared" si="392"/>
        <v>0</v>
      </c>
      <c r="BC278" s="463">
        <f t="shared" si="393"/>
        <v>0</v>
      </c>
      <c r="BD278" s="462">
        <f t="shared" si="394"/>
        <v>0</v>
      </c>
      <c r="BE278" s="432">
        <f t="shared" si="395"/>
        <v>0</v>
      </c>
      <c r="BF278" s="432">
        <f t="shared" si="396"/>
        <v>0</v>
      </c>
      <c r="BG278" s="432">
        <f t="shared" si="397"/>
        <v>0</v>
      </c>
      <c r="BH278" s="463">
        <f t="shared" si="398"/>
        <v>0</v>
      </c>
      <c r="BI278" s="462">
        <f>'PTRM input'!K372</f>
        <v>0</v>
      </c>
      <c r="BJ278" s="432">
        <f t="shared" si="399"/>
        <v>0</v>
      </c>
      <c r="BK278" s="432">
        <f t="shared" si="400"/>
        <v>0</v>
      </c>
      <c r="BL278" s="432">
        <f t="shared" si="401"/>
        <v>0</v>
      </c>
      <c r="BM278" s="432">
        <f t="shared" si="402"/>
        <v>0</v>
      </c>
      <c r="BN278" s="463">
        <f t="shared" si="403"/>
        <v>0</v>
      </c>
      <c r="BO278" s="462">
        <f t="shared" si="404"/>
        <v>0</v>
      </c>
      <c r="BP278" s="432">
        <f t="shared" si="405"/>
        <v>0</v>
      </c>
      <c r="BQ278" s="432">
        <f t="shared" si="406"/>
        <v>0</v>
      </c>
      <c r="BR278" s="432">
        <f t="shared" si="407"/>
        <v>0</v>
      </c>
      <c r="BS278" s="463">
        <f t="shared" si="408"/>
        <v>0</v>
      </c>
      <c r="BT278" s="462">
        <f>'PTRM input'!L372</f>
        <v>0</v>
      </c>
      <c r="BU278" s="432">
        <f t="shared" si="409"/>
        <v>0</v>
      </c>
      <c r="BV278" s="432">
        <f t="shared" si="410"/>
        <v>0</v>
      </c>
      <c r="BW278" s="432">
        <f t="shared" si="411"/>
        <v>0</v>
      </c>
      <c r="BX278" s="432">
        <f t="shared" si="412"/>
        <v>0</v>
      </c>
      <c r="BY278" s="463">
        <f t="shared" si="413"/>
        <v>0</v>
      </c>
      <c r="BZ278" s="462">
        <f t="shared" si="414"/>
        <v>0</v>
      </c>
      <c r="CA278" s="432">
        <f t="shared" si="415"/>
        <v>0</v>
      </c>
      <c r="CB278" s="432">
        <f t="shared" si="416"/>
        <v>0</v>
      </c>
      <c r="CC278" s="432">
        <f t="shared" si="417"/>
        <v>0</v>
      </c>
      <c r="CD278" s="463">
        <f t="shared" si="418"/>
        <v>0</v>
      </c>
      <c r="CE278" s="462">
        <f>'PTRM input'!M372</f>
        <v>0</v>
      </c>
      <c r="CF278" s="432">
        <f t="shared" si="419"/>
        <v>0</v>
      </c>
      <c r="CG278" s="432">
        <f t="shared" si="420"/>
        <v>0</v>
      </c>
      <c r="CH278" s="432">
        <f t="shared" si="421"/>
        <v>0</v>
      </c>
      <c r="CI278" s="432">
        <f t="shared" si="422"/>
        <v>0</v>
      </c>
      <c r="CJ278" s="463">
        <f t="shared" si="423"/>
        <v>0</v>
      </c>
      <c r="CK278" s="462">
        <f t="shared" si="424"/>
        <v>0</v>
      </c>
      <c r="CL278" s="432">
        <f t="shared" si="425"/>
        <v>0</v>
      </c>
      <c r="CM278" s="432">
        <f t="shared" si="426"/>
        <v>0</v>
      </c>
      <c r="CN278" s="432">
        <f t="shared" si="427"/>
        <v>0</v>
      </c>
      <c r="CO278" s="463">
        <f t="shared" si="428"/>
        <v>0</v>
      </c>
      <c r="CP278" s="462">
        <f>'PTRM input'!N372</f>
        <v>0</v>
      </c>
      <c r="CQ278" s="432">
        <f t="shared" si="429"/>
        <v>0</v>
      </c>
      <c r="CR278" s="432">
        <f t="shared" si="430"/>
        <v>0</v>
      </c>
      <c r="CS278" s="432">
        <f t="shared" si="431"/>
        <v>0</v>
      </c>
      <c r="CT278" s="432">
        <f t="shared" si="432"/>
        <v>0</v>
      </c>
      <c r="CU278" s="463">
        <f t="shared" si="433"/>
        <v>0</v>
      </c>
      <c r="CV278" s="462">
        <f t="shared" si="434"/>
        <v>0</v>
      </c>
      <c r="CW278" s="432">
        <f t="shared" si="435"/>
        <v>0</v>
      </c>
      <c r="CX278" s="432">
        <f t="shared" si="436"/>
        <v>0</v>
      </c>
      <c r="CY278" s="432">
        <f t="shared" si="437"/>
        <v>0</v>
      </c>
      <c r="CZ278" s="463">
        <f t="shared" si="438"/>
        <v>0</v>
      </c>
      <c r="DA278" s="462">
        <f>'PTRM input'!O372</f>
        <v>0</v>
      </c>
      <c r="DB278" s="432">
        <f t="shared" si="439"/>
        <v>0</v>
      </c>
      <c r="DC278" s="432">
        <f t="shared" si="440"/>
        <v>0</v>
      </c>
      <c r="DD278" s="432">
        <f t="shared" si="441"/>
        <v>0</v>
      </c>
      <c r="DE278" s="432">
        <f t="shared" si="442"/>
        <v>0</v>
      </c>
      <c r="DF278" s="463">
        <f t="shared" si="443"/>
        <v>0</v>
      </c>
      <c r="DG278" s="462">
        <f t="shared" si="444"/>
        <v>0</v>
      </c>
      <c r="DH278" s="432">
        <f t="shared" si="445"/>
        <v>0</v>
      </c>
      <c r="DI278" s="432">
        <f t="shared" si="446"/>
        <v>0</v>
      </c>
      <c r="DJ278" s="432">
        <f t="shared" si="447"/>
        <v>0</v>
      </c>
      <c r="DK278" s="463">
        <f t="shared" si="448"/>
        <v>0</v>
      </c>
      <c r="DL278" s="462">
        <f>'PTRM input'!P372</f>
        <v>0</v>
      </c>
      <c r="DM278" s="432">
        <f t="shared" si="449"/>
        <v>0</v>
      </c>
      <c r="DN278" s="432">
        <f t="shared" si="450"/>
        <v>0</v>
      </c>
      <c r="DO278" s="432">
        <f t="shared" si="451"/>
        <v>0</v>
      </c>
      <c r="DP278" s="432">
        <f t="shared" si="452"/>
        <v>0</v>
      </c>
      <c r="DQ278" s="463">
        <f t="shared" si="453"/>
        <v>0</v>
      </c>
      <c r="DR278" s="462">
        <f t="shared" si="454"/>
        <v>0</v>
      </c>
      <c r="DS278" s="432">
        <f t="shared" si="455"/>
        <v>0</v>
      </c>
      <c r="DT278" s="432">
        <f t="shared" si="456"/>
        <v>0</v>
      </c>
      <c r="DU278" s="432">
        <f t="shared" si="457"/>
        <v>0</v>
      </c>
      <c r="DV278" s="463">
        <f t="shared" si="458"/>
        <v>0</v>
      </c>
      <c r="DW278" s="462">
        <f>'PTRM input'!Q372</f>
        <v>0</v>
      </c>
      <c r="DX278" s="432">
        <f t="shared" si="459"/>
        <v>0</v>
      </c>
      <c r="DY278" s="432">
        <f t="shared" si="460"/>
        <v>0</v>
      </c>
      <c r="DZ278" s="432">
        <f t="shared" si="461"/>
        <v>0</v>
      </c>
      <c r="EA278" s="432">
        <f t="shared" si="462"/>
        <v>0</v>
      </c>
      <c r="EB278" s="463">
        <f t="shared" si="463"/>
        <v>0</v>
      </c>
      <c r="EC278" s="462">
        <f t="shared" si="464"/>
        <v>0</v>
      </c>
      <c r="ED278" s="432">
        <f t="shared" si="465"/>
        <v>0</v>
      </c>
      <c r="EE278" s="432">
        <f t="shared" si="466"/>
        <v>0</v>
      </c>
      <c r="EF278" s="432">
        <f t="shared" si="467"/>
        <v>0</v>
      </c>
      <c r="EG278" s="463">
        <f t="shared" si="468"/>
        <v>0</v>
      </c>
      <c r="EH278" s="462">
        <f>'PTRM input'!R372</f>
        <v>0</v>
      </c>
      <c r="EI278" s="432">
        <f t="shared" si="469"/>
        <v>0</v>
      </c>
      <c r="EJ278" s="432">
        <f t="shared" si="470"/>
        <v>0</v>
      </c>
      <c r="EK278" s="432">
        <f t="shared" si="471"/>
        <v>0</v>
      </c>
      <c r="EL278" s="432">
        <f t="shared" si="472"/>
        <v>0</v>
      </c>
      <c r="EM278" s="463">
        <f t="shared" si="473"/>
        <v>0</v>
      </c>
      <c r="EN278" s="462">
        <f t="shared" si="474"/>
        <v>0</v>
      </c>
      <c r="EO278" s="432">
        <f t="shared" si="475"/>
        <v>0</v>
      </c>
      <c r="EP278" s="432">
        <f t="shared" si="476"/>
        <v>0</v>
      </c>
      <c r="EQ278" s="432">
        <f t="shared" si="477"/>
        <v>0</v>
      </c>
      <c r="ER278" s="463">
        <f t="shared" si="478"/>
        <v>0</v>
      </c>
      <c r="ES278" s="462">
        <f>'PTRM input'!S372</f>
        <v>0</v>
      </c>
      <c r="ET278" s="432">
        <f t="shared" si="479"/>
        <v>0</v>
      </c>
      <c r="EU278" s="432">
        <f t="shared" si="480"/>
        <v>0</v>
      </c>
      <c r="EV278" s="432">
        <f t="shared" si="481"/>
        <v>0</v>
      </c>
      <c r="EW278" s="432">
        <f t="shared" si="482"/>
        <v>0</v>
      </c>
      <c r="EX278" s="463">
        <f t="shared" si="483"/>
        <v>0</v>
      </c>
      <c r="EY278" s="462">
        <f t="shared" si="484"/>
        <v>0</v>
      </c>
      <c r="EZ278" s="432">
        <f t="shared" si="485"/>
        <v>0</v>
      </c>
      <c r="FA278" s="432">
        <f t="shared" si="486"/>
        <v>0</v>
      </c>
      <c r="FB278" s="432">
        <f t="shared" si="487"/>
        <v>0</v>
      </c>
      <c r="FC278" s="463">
        <f t="shared" si="488"/>
        <v>0</v>
      </c>
      <c r="FD278" s="462">
        <f>'PTRM input'!T372</f>
        <v>0</v>
      </c>
      <c r="FE278" s="432">
        <f t="shared" si="489"/>
        <v>0</v>
      </c>
      <c r="FF278" s="432">
        <f t="shared" si="490"/>
        <v>0</v>
      </c>
      <c r="FG278" s="432">
        <f t="shared" si="491"/>
        <v>0</v>
      </c>
      <c r="FH278" s="432">
        <f t="shared" si="492"/>
        <v>0</v>
      </c>
      <c r="FI278" s="463">
        <f t="shared" si="493"/>
        <v>0</v>
      </c>
      <c r="FJ278" s="462">
        <f t="shared" si="494"/>
        <v>0</v>
      </c>
      <c r="FK278" s="432">
        <f t="shared" si="495"/>
        <v>0</v>
      </c>
      <c r="FL278" s="432">
        <f t="shared" si="496"/>
        <v>0</v>
      </c>
      <c r="FM278" s="432">
        <f t="shared" si="497"/>
        <v>0</v>
      </c>
      <c r="FN278" s="463">
        <f t="shared" si="498"/>
        <v>0</v>
      </c>
      <c r="FO278" s="462">
        <f>'PTRM input'!U372</f>
        <v>0</v>
      </c>
      <c r="FP278" s="432">
        <f t="shared" si="499"/>
        <v>0</v>
      </c>
      <c r="FQ278" s="432">
        <f t="shared" si="500"/>
        <v>0</v>
      </c>
      <c r="FR278" s="432">
        <f t="shared" si="501"/>
        <v>0</v>
      </c>
      <c r="FS278" s="432">
        <f t="shared" si="502"/>
        <v>0</v>
      </c>
      <c r="FT278" s="463">
        <f t="shared" si="503"/>
        <v>0</v>
      </c>
      <c r="FU278" s="462">
        <f t="shared" si="504"/>
        <v>0</v>
      </c>
      <c r="FV278" s="432">
        <f t="shared" si="505"/>
        <v>0</v>
      </c>
      <c r="FW278" s="432">
        <f t="shared" si="506"/>
        <v>0</v>
      </c>
      <c r="FX278" s="432">
        <f t="shared" si="507"/>
        <v>0</v>
      </c>
      <c r="FY278" s="463">
        <f t="shared" si="508"/>
        <v>0</v>
      </c>
      <c r="FZ278" s="462">
        <f>'PTRM input'!V372</f>
        <v>0</v>
      </c>
      <c r="GA278" s="432">
        <f t="shared" si="509"/>
        <v>0</v>
      </c>
      <c r="GB278" s="432">
        <f t="shared" si="510"/>
        <v>0</v>
      </c>
      <c r="GC278" s="432">
        <f t="shared" si="511"/>
        <v>0</v>
      </c>
      <c r="GD278" s="432">
        <f t="shared" si="512"/>
        <v>0</v>
      </c>
      <c r="GE278" s="463">
        <f t="shared" si="513"/>
        <v>0</v>
      </c>
      <c r="GF278" s="462">
        <f t="shared" si="514"/>
        <v>0</v>
      </c>
      <c r="GG278" s="432">
        <f t="shared" si="515"/>
        <v>0</v>
      </c>
      <c r="GH278" s="432">
        <f t="shared" si="516"/>
        <v>0</v>
      </c>
      <c r="GI278" s="432">
        <f t="shared" si="517"/>
        <v>0</v>
      </c>
      <c r="GJ278" s="463">
        <f t="shared" si="518"/>
        <v>0</v>
      </c>
    </row>
    <row r="279" spans="1:192" s="4" customFormat="1" outlineLevel="1">
      <c r="A279" s="764"/>
      <c r="B279" s="764"/>
      <c r="C279" s="764"/>
      <c r="D279" s="764"/>
      <c r="E279" s="748" t="str">
        <f t="shared" si="519"/>
        <v>New Tariff 5</v>
      </c>
      <c r="F279" s="462">
        <f>'PTRM input'!F373</f>
        <v>0</v>
      </c>
      <c r="G279" s="432">
        <f t="shared" si="520"/>
        <v>0</v>
      </c>
      <c r="H279" s="432">
        <f t="shared" si="350"/>
        <v>0</v>
      </c>
      <c r="I279" s="432">
        <f t="shared" si="351"/>
        <v>0</v>
      </c>
      <c r="J279" s="432">
        <f t="shared" si="352"/>
        <v>0</v>
      </c>
      <c r="K279" s="463">
        <f t="shared" si="353"/>
        <v>0</v>
      </c>
      <c r="L279" s="462">
        <f t="shared" si="354"/>
        <v>0</v>
      </c>
      <c r="M279" s="432">
        <f t="shared" si="355"/>
        <v>0</v>
      </c>
      <c r="N279" s="432">
        <f t="shared" si="356"/>
        <v>0</v>
      </c>
      <c r="O279" s="432">
        <f t="shared" si="357"/>
        <v>0</v>
      </c>
      <c r="P279" s="463">
        <f t="shared" si="358"/>
        <v>0</v>
      </c>
      <c r="Q279" s="462">
        <f>'PTRM input'!G373</f>
        <v>0</v>
      </c>
      <c r="R279" s="432">
        <f t="shared" si="359"/>
        <v>0</v>
      </c>
      <c r="S279" s="432">
        <f t="shared" si="360"/>
        <v>0</v>
      </c>
      <c r="T279" s="432">
        <f t="shared" si="361"/>
        <v>0</v>
      </c>
      <c r="U279" s="432">
        <f t="shared" si="362"/>
        <v>0</v>
      </c>
      <c r="V279" s="463">
        <f t="shared" si="363"/>
        <v>0</v>
      </c>
      <c r="W279" s="462">
        <f t="shared" si="364"/>
        <v>0</v>
      </c>
      <c r="X279" s="432">
        <f t="shared" si="365"/>
        <v>0</v>
      </c>
      <c r="Y279" s="432">
        <f t="shared" si="366"/>
        <v>0</v>
      </c>
      <c r="Z279" s="432">
        <f t="shared" si="367"/>
        <v>0</v>
      </c>
      <c r="AA279" s="463">
        <f t="shared" si="368"/>
        <v>0</v>
      </c>
      <c r="AB279" s="462">
        <f>'PTRM input'!H373</f>
        <v>0</v>
      </c>
      <c r="AC279" s="432">
        <f t="shared" si="369"/>
        <v>0</v>
      </c>
      <c r="AD279" s="432">
        <f t="shared" si="370"/>
        <v>0</v>
      </c>
      <c r="AE279" s="432">
        <f t="shared" si="371"/>
        <v>0</v>
      </c>
      <c r="AF279" s="432">
        <f t="shared" si="372"/>
        <v>0</v>
      </c>
      <c r="AG279" s="463">
        <f t="shared" si="373"/>
        <v>0</v>
      </c>
      <c r="AH279" s="462">
        <f t="shared" si="374"/>
        <v>0</v>
      </c>
      <c r="AI279" s="432">
        <f t="shared" si="375"/>
        <v>0</v>
      </c>
      <c r="AJ279" s="432">
        <f t="shared" si="376"/>
        <v>0</v>
      </c>
      <c r="AK279" s="432">
        <f t="shared" si="377"/>
        <v>0</v>
      </c>
      <c r="AL279" s="463">
        <f t="shared" si="378"/>
        <v>0</v>
      </c>
      <c r="AM279" s="462">
        <f>'PTRM input'!I373</f>
        <v>0</v>
      </c>
      <c r="AN279" s="432">
        <f t="shared" si="379"/>
        <v>0</v>
      </c>
      <c r="AO279" s="432">
        <f t="shared" si="380"/>
        <v>0</v>
      </c>
      <c r="AP279" s="432">
        <f t="shared" si="381"/>
        <v>0</v>
      </c>
      <c r="AQ279" s="432">
        <f t="shared" si="382"/>
        <v>0</v>
      </c>
      <c r="AR279" s="463">
        <f t="shared" si="383"/>
        <v>0</v>
      </c>
      <c r="AS279" s="462">
        <f t="shared" si="384"/>
        <v>0</v>
      </c>
      <c r="AT279" s="432">
        <f t="shared" si="385"/>
        <v>0</v>
      </c>
      <c r="AU279" s="432">
        <f t="shared" si="386"/>
        <v>0</v>
      </c>
      <c r="AV279" s="432">
        <f t="shared" si="387"/>
        <v>0</v>
      </c>
      <c r="AW279" s="463">
        <f t="shared" si="388"/>
        <v>0</v>
      </c>
      <c r="AX279" s="462">
        <f>'PTRM input'!J373</f>
        <v>0</v>
      </c>
      <c r="AY279" s="432">
        <f t="shared" si="389"/>
        <v>0</v>
      </c>
      <c r="AZ279" s="432">
        <f t="shared" si="390"/>
        <v>0</v>
      </c>
      <c r="BA279" s="432">
        <f t="shared" si="391"/>
        <v>0</v>
      </c>
      <c r="BB279" s="432">
        <f t="shared" si="392"/>
        <v>0</v>
      </c>
      <c r="BC279" s="463">
        <f t="shared" si="393"/>
        <v>0</v>
      </c>
      <c r="BD279" s="462">
        <f t="shared" si="394"/>
        <v>0</v>
      </c>
      <c r="BE279" s="432">
        <f t="shared" si="395"/>
        <v>0</v>
      </c>
      <c r="BF279" s="432">
        <f t="shared" si="396"/>
        <v>0</v>
      </c>
      <c r="BG279" s="432">
        <f t="shared" si="397"/>
        <v>0</v>
      </c>
      <c r="BH279" s="463">
        <f t="shared" si="398"/>
        <v>0</v>
      </c>
      <c r="BI279" s="462">
        <f>'PTRM input'!K373</f>
        <v>0</v>
      </c>
      <c r="BJ279" s="432">
        <f t="shared" si="399"/>
        <v>0</v>
      </c>
      <c r="BK279" s="432">
        <f t="shared" si="400"/>
        <v>0</v>
      </c>
      <c r="BL279" s="432">
        <f t="shared" si="401"/>
        <v>0</v>
      </c>
      <c r="BM279" s="432">
        <f t="shared" si="402"/>
        <v>0</v>
      </c>
      <c r="BN279" s="463">
        <f t="shared" si="403"/>
        <v>0</v>
      </c>
      <c r="BO279" s="462">
        <f t="shared" si="404"/>
        <v>0</v>
      </c>
      <c r="BP279" s="432">
        <f t="shared" si="405"/>
        <v>0</v>
      </c>
      <c r="BQ279" s="432">
        <f t="shared" si="406"/>
        <v>0</v>
      </c>
      <c r="BR279" s="432">
        <f t="shared" si="407"/>
        <v>0</v>
      </c>
      <c r="BS279" s="463">
        <f t="shared" si="408"/>
        <v>0</v>
      </c>
      <c r="BT279" s="462">
        <f>'PTRM input'!L373</f>
        <v>0</v>
      </c>
      <c r="BU279" s="432">
        <f t="shared" si="409"/>
        <v>0</v>
      </c>
      <c r="BV279" s="432">
        <f t="shared" si="410"/>
        <v>0</v>
      </c>
      <c r="BW279" s="432">
        <f t="shared" si="411"/>
        <v>0</v>
      </c>
      <c r="BX279" s="432">
        <f t="shared" si="412"/>
        <v>0</v>
      </c>
      <c r="BY279" s="463">
        <f t="shared" si="413"/>
        <v>0</v>
      </c>
      <c r="BZ279" s="462">
        <f t="shared" si="414"/>
        <v>0</v>
      </c>
      <c r="CA279" s="432">
        <f t="shared" si="415"/>
        <v>0</v>
      </c>
      <c r="CB279" s="432">
        <f t="shared" si="416"/>
        <v>0</v>
      </c>
      <c r="CC279" s="432">
        <f t="shared" si="417"/>
        <v>0</v>
      </c>
      <c r="CD279" s="463">
        <f t="shared" si="418"/>
        <v>0</v>
      </c>
      <c r="CE279" s="462">
        <f>'PTRM input'!M373</f>
        <v>0</v>
      </c>
      <c r="CF279" s="432">
        <f t="shared" si="419"/>
        <v>0</v>
      </c>
      <c r="CG279" s="432">
        <f t="shared" si="420"/>
        <v>0</v>
      </c>
      <c r="CH279" s="432">
        <f t="shared" si="421"/>
        <v>0</v>
      </c>
      <c r="CI279" s="432">
        <f t="shared" si="422"/>
        <v>0</v>
      </c>
      <c r="CJ279" s="463">
        <f t="shared" si="423"/>
        <v>0</v>
      </c>
      <c r="CK279" s="462">
        <f t="shared" si="424"/>
        <v>0</v>
      </c>
      <c r="CL279" s="432">
        <f t="shared" si="425"/>
        <v>0</v>
      </c>
      <c r="CM279" s="432">
        <f t="shared" si="426"/>
        <v>0</v>
      </c>
      <c r="CN279" s="432">
        <f t="shared" si="427"/>
        <v>0</v>
      </c>
      <c r="CO279" s="463">
        <f t="shared" si="428"/>
        <v>0</v>
      </c>
      <c r="CP279" s="462">
        <f>'PTRM input'!N373</f>
        <v>0</v>
      </c>
      <c r="CQ279" s="432">
        <f t="shared" si="429"/>
        <v>0</v>
      </c>
      <c r="CR279" s="432">
        <f t="shared" si="430"/>
        <v>0</v>
      </c>
      <c r="CS279" s="432">
        <f t="shared" si="431"/>
        <v>0</v>
      </c>
      <c r="CT279" s="432">
        <f t="shared" si="432"/>
        <v>0</v>
      </c>
      <c r="CU279" s="463">
        <f t="shared" si="433"/>
        <v>0</v>
      </c>
      <c r="CV279" s="462">
        <f t="shared" si="434"/>
        <v>0</v>
      </c>
      <c r="CW279" s="432">
        <f t="shared" si="435"/>
        <v>0</v>
      </c>
      <c r="CX279" s="432">
        <f t="shared" si="436"/>
        <v>0</v>
      </c>
      <c r="CY279" s="432">
        <f t="shared" si="437"/>
        <v>0</v>
      </c>
      <c r="CZ279" s="463">
        <f t="shared" si="438"/>
        <v>0</v>
      </c>
      <c r="DA279" s="462">
        <f>'PTRM input'!O373</f>
        <v>0</v>
      </c>
      <c r="DB279" s="432">
        <f t="shared" si="439"/>
        <v>0</v>
      </c>
      <c r="DC279" s="432">
        <f t="shared" si="440"/>
        <v>0</v>
      </c>
      <c r="DD279" s="432">
        <f t="shared" si="441"/>
        <v>0</v>
      </c>
      <c r="DE279" s="432">
        <f t="shared" si="442"/>
        <v>0</v>
      </c>
      <c r="DF279" s="463">
        <f t="shared" si="443"/>
        <v>0</v>
      </c>
      <c r="DG279" s="462">
        <f t="shared" si="444"/>
        <v>0</v>
      </c>
      <c r="DH279" s="432">
        <f t="shared" si="445"/>
        <v>0</v>
      </c>
      <c r="DI279" s="432">
        <f t="shared" si="446"/>
        <v>0</v>
      </c>
      <c r="DJ279" s="432">
        <f t="shared" si="447"/>
        <v>0</v>
      </c>
      <c r="DK279" s="463">
        <f t="shared" si="448"/>
        <v>0</v>
      </c>
      <c r="DL279" s="462">
        <f>'PTRM input'!P373</f>
        <v>0</v>
      </c>
      <c r="DM279" s="432">
        <f t="shared" si="449"/>
        <v>0</v>
      </c>
      <c r="DN279" s="432">
        <f t="shared" si="450"/>
        <v>0</v>
      </c>
      <c r="DO279" s="432">
        <f t="shared" si="451"/>
        <v>0</v>
      </c>
      <c r="DP279" s="432">
        <f t="shared" si="452"/>
        <v>0</v>
      </c>
      <c r="DQ279" s="463">
        <f t="shared" si="453"/>
        <v>0</v>
      </c>
      <c r="DR279" s="462">
        <f t="shared" si="454"/>
        <v>0</v>
      </c>
      <c r="DS279" s="432">
        <f t="shared" si="455"/>
        <v>0</v>
      </c>
      <c r="DT279" s="432">
        <f t="shared" si="456"/>
        <v>0</v>
      </c>
      <c r="DU279" s="432">
        <f t="shared" si="457"/>
        <v>0</v>
      </c>
      <c r="DV279" s="463">
        <f t="shared" si="458"/>
        <v>0</v>
      </c>
      <c r="DW279" s="462">
        <f>'PTRM input'!Q373</f>
        <v>0</v>
      </c>
      <c r="DX279" s="432">
        <f t="shared" si="459"/>
        <v>0</v>
      </c>
      <c r="DY279" s="432">
        <f t="shared" si="460"/>
        <v>0</v>
      </c>
      <c r="DZ279" s="432">
        <f t="shared" si="461"/>
        <v>0</v>
      </c>
      <c r="EA279" s="432">
        <f t="shared" si="462"/>
        <v>0</v>
      </c>
      <c r="EB279" s="463">
        <f t="shared" si="463"/>
        <v>0</v>
      </c>
      <c r="EC279" s="462">
        <f t="shared" si="464"/>
        <v>0</v>
      </c>
      <c r="ED279" s="432">
        <f t="shared" si="465"/>
        <v>0</v>
      </c>
      <c r="EE279" s="432">
        <f t="shared" si="466"/>
        <v>0</v>
      </c>
      <c r="EF279" s="432">
        <f t="shared" si="467"/>
        <v>0</v>
      </c>
      <c r="EG279" s="463">
        <f t="shared" si="468"/>
        <v>0</v>
      </c>
      <c r="EH279" s="462">
        <f>'PTRM input'!R373</f>
        <v>0</v>
      </c>
      <c r="EI279" s="432">
        <f t="shared" si="469"/>
        <v>0</v>
      </c>
      <c r="EJ279" s="432">
        <f t="shared" si="470"/>
        <v>0</v>
      </c>
      <c r="EK279" s="432">
        <f t="shared" si="471"/>
        <v>0</v>
      </c>
      <c r="EL279" s="432">
        <f t="shared" si="472"/>
        <v>0</v>
      </c>
      <c r="EM279" s="463">
        <f t="shared" si="473"/>
        <v>0</v>
      </c>
      <c r="EN279" s="462">
        <f t="shared" si="474"/>
        <v>0</v>
      </c>
      <c r="EO279" s="432">
        <f t="shared" si="475"/>
        <v>0</v>
      </c>
      <c r="EP279" s="432">
        <f t="shared" si="476"/>
        <v>0</v>
      </c>
      <c r="EQ279" s="432">
        <f t="shared" si="477"/>
        <v>0</v>
      </c>
      <c r="ER279" s="463">
        <f t="shared" si="478"/>
        <v>0</v>
      </c>
      <c r="ES279" s="462">
        <f>'PTRM input'!S373</f>
        <v>0</v>
      </c>
      <c r="ET279" s="432">
        <f t="shared" si="479"/>
        <v>0</v>
      </c>
      <c r="EU279" s="432">
        <f t="shared" si="480"/>
        <v>0</v>
      </c>
      <c r="EV279" s="432">
        <f t="shared" si="481"/>
        <v>0</v>
      </c>
      <c r="EW279" s="432">
        <f t="shared" si="482"/>
        <v>0</v>
      </c>
      <c r="EX279" s="463">
        <f t="shared" si="483"/>
        <v>0</v>
      </c>
      <c r="EY279" s="462">
        <f t="shared" si="484"/>
        <v>0</v>
      </c>
      <c r="EZ279" s="432">
        <f t="shared" si="485"/>
        <v>0</v>
      </c>
      <c r="FA279" s="432">
        <f t="shared" si="486"/>
        <v>0</v>
      </c>
      <c r="FB279" s="432">
        <f t="shared" si="487"/>
        <v>0</v>
      </c>
      <c r="FC279" s="463">
        <f t="shared" si="488"/>
        <v>0</v>
      </c>
      <c r="FD279" s="462">
        <f>'PTRM input'!T373</f>
        <v>0</v>
      </c>
      <c r="FE279" s="432">
        <f t="shared" si="489"/>
        <v>0</v>
      </c>
      <c r="FF279" s="432">
        <f t="shared" si="490"/>
        <v>0</v>
      </c>
      <c r="FG279" s="432">
        <f t="shared" si="491"/>
        <v>0</v>
      </c>
      <c r="FH279" s="432">
        <f t="shared" si="492"/>
        <v>0</v>
      </c>
      <c r="FI279" s="463">
        <f t="shared" si="493"/>
        <v>0</v>
      </c>
      <c r="FJ279" s="462">
        <f t="shared" si="494"/>
        <v>0</v>
      </c>
      <c r="FK279" s="432">
        <f t="shared" si="495"/>
        <v>0</v>
      </c>
      <c r="FL279" s="432">
        <f t="shared" si="496"/>
        <v>0</v>
      </c>
      <c r="FM279" s="432">
        <f t="shared" si="497"/>
        <v>0</v>
      </c>
      <c r="FN279" s="463">
        <f t="shared" si="498"/>
        <v>0</v>
      </c>
      <c r="FO279" s="462">
        <f>'PTRM input'!U373</f>
        <v>0</v>
      </c>
      <c r="FP279" s="432">
        <f t="shared" si="499"/>
        <v>0</v>
      </c>
      <c r="FQ279" s="432">
        <f t="shared" si="500"/>
        <v>0</v>
      </c>
      <c r="FR279" s="432">
        <f t="shared" si="501"/>
        <v>0</v>
      </c>
      <c r="FS279" s="432">
        <f t="shared" si="502"/>
        <v>0</v>
      </c>
      <c r="FT279" s="463">
        <f t="shared" si="503"/>
        <v>0</v>
      </c>
      <c r="FU279" s="462">
        <f t="shared" si="504"/>
        <v>0</v>
      </c>
      <c r="FV279" s="432">
        <f t="shared" si="505"/>
        <v>0</v>
      </c>
      <c r="FW279" s="432">
        <f t="shared" si="506"/>
        <v>0</v>
      </c>
      <c r="FX279" s="432">
        <f t="shared" si="507"/>
        <v>0</v>
      </c>
      <c r="FY279" s="463">
        <f t="shared" si="508"/>
        <v>0</v>
      </c>
      <c r="FZ279" s="462">
        <f>'PTRM input'!V373</f>
        <v>0</v>
      </c>
      <c r="GA279" s="432">
        <f t="shared" si="509"/>
        <v>0</v>
      </c>
      <c r="GB279" s="432">
        <f t="shared" si="510"/>
        <v>0</v>
      </c>
      <c r="GC279" s="432">
        <f t="shared" si="511"/>
        <v>0</v>
      </c>
      <c r="GD279" s="432">
        <f t="shared" si="512"/>
        <v>0</v>
      </c>
      <c r="GE279" s="463">
        <f t="shared" si="513"/>
        <v>0</v>
      </c>
      <c r="GF279" s="462">
        <f t="shared" si="514"/>
        <v>0</v>
      </c>
      <c r="GG279" s="432">
        <f t="shared" si="515"/>
        <v>0</v>
      </c>
      <c r="GH279" s="432">
        <f t="shared" si="516"/>
        <v>0</v>
      </c>
      <c r="GI279" s="432">
        <f t="shared" si="517"/>
        <v>0</v>
      </c>
      <c r="GJ279" s="463">
        <f t="shared" si="518"/>
        <v>0</v>
      </c>
    </row>
    <row r="280" spans="1:192" s="4" customFormat="1" outlineLevel="1">
      <c r="A280" s="764"/>
      <c r="B280" s="764"/>
      <c r="C280" s="764"/>
      <c r="D280" s="764"/>
      <c r="E280" s="748" t="str">
        <f t="shared" si="519"/>
        <v>New Tariff 6</v>
      </c>
      <c r="F280" s="462">
        <f>'PTRM input'!F374</f>
        <v>0</v>
      </c>
      <c r="G280" s="432">
        <f t="shared" si="520"/>
        <v>0</v>
      </c>
      <c r="H280" s="432">
        <f t="shared" si="350"/>
        <v>0</v>
      </c>
      <c r="I280" s="432">
        <f t="shared" si="351"/>
        <v>0</v>
      </c>
      <c r="J280" s="432">
        <f t="shared" si="352"/>
        <v>0</v>
      </c>
      <c r="K280" s="463">
        <f t="shared" si="353"/>
        <v>0</v>
      </c>
      <c r="L280" s="462">
        <f t="shared" si="354"/>
        <v>0</v>
      </c>
      <c r="M280" s="432">
        <f t="shared" si="355"/>
        <v>0</v>
      </c>
      <c r="N280" s="432">
        <f t="shared" si="356"/>
        <v>0</v>
      </c>
      <c r="O280" s="432">
        <f t="shared" si="357"/>
        <v>0</v>
      </c>
      <c r="P280" s="463">
        <f t="shared" si="358"/>
        <v>0</v>
      </c>
      <c r="Q280" s="462">
        <f>'PTRM input'!G374</f>
        <v>0</v>
      </c>
      <c r="R280" s="432">
        <f t="shared" si="359"/>
        <v>0</v>
      </c>
      <c r="S280" s="432">
        <f t="shared" si="360"/>
        <v>0</v>
      </c>
      <c r="T280" s="432">
        <f t="shared" si="361"/>
        <v>0</v>
      </c>
      <c r="U280" s="432">
        <f t="shared" si="362"/>
        <v>0</v>
      </c>
      <c r="V280" s="463">
        <f t="shared" si="363"/>
        <v>0</v>
      </c>
      <c r="W280" s="462">
        <f t="shared" si="364"/>
        <v>0</v>
      </c>
      <c r="X280" s="432">
        <f t="shared" si="365"/>
        <v>0</v>
      </c>
      <c r="Y280" s="432">
        <f t="shared" si="366"/>
        <v>0</v>
      </c>
      <c r="Z280" s="432">
        <f t="shared" si="367"/>
        <v>0</v>
      </c>
      <c r="AA280" s="463">
        <f t="shared" si="368"/>
        <v>0</v>
      </c>
      <c r="AB280" s="462">
        <f>'PTRM input'!H374</f>
        <v>0</v>
      </c>
      <c r="AC280" s="432">
        <f t="shared" si="369"/>
        <v>0</v>
      </c>
      <c r="AD280" s="432">
        <f t="shared" si="370"/>
        <v>0</v>
      </c>
      <c r="AE280" s="432">
        <f t="shared" si="371"/>
        <v>0</v>
      </c>
      <c r="AF280" s="432">
        <f t="shared" si="372"/>
        <v>0</v>
      </c>
      <c r="AG280" s="463">
        <f t="shared" si="373"/>
        <v>0</v>
      </c>
      <c r="AH280" s="462">
        <f t="shared" si="374"/>
        <v>0</v>
      </c>
      <c r="AI280" s="432">
        <f t="shared" si="375"/>
        <v>0</v>
      </c>
      <c r="AJ280" s="432">
        <f t="shared" si="376"/>
        <v>0</v>
      </c>
      <c r="AK280" s="432">
        <f t="shared" si="377"/>
        <v>0</v>
      </c>
      <c r="AL280" s="463">
        <f t="shared" si="378"/>
        <v>0</v>
      </c>
      <c r="AM280" s="462">
        <f>'PTRM input'!I374</f>
        <v>0</v>
      </c>
      <c r="AN280" s="432">
        <f t="shared" si="379"/>
        <v>0</v>
      </c>
      <c r="AO280" s="432">
        <f t="shared" si="380"/>
        <v>0</v>
      </c>
      <c r="AP280" s="432">
        <f t="shared" si="381"/>
        <v>0</v>
      </c>
      <c r="AQ280" s="432">
        <f t="shared" si="382"/>
        <v>0</v>
      </c>
      <c r="AR280" s="463">
        <f t="shared" si="383"/>
        <v>0</v>
      </c>
      <c r="AS280" s="462">
        <f t="shared" si="384"/>
        <v>0</v>
      </c>
      <c r="AT280" s="432">
        <f t="shared" si="385"/>
        <v>0</v>
      </c>
      <c r="AU280" s="432">
        <f t="shared" si="386"/>
        <v>0</v>
      </c>
      <c r="AV280" s="432">
        <f t="shared" si="387"/>
        <v>0</v>
      </c>
      <c r="AW280" s="463">
        <f t="shared" si="388"/>
        <v>0</v>
      </c>
      <c r="AX280" s="462">
        <f>'PTRM input'!J374</f>
        <v>0</v>
      </c>
      <c r="AY280" s="432">
        <f t="shared" si="389"/>
        <v>0</v>
      </c>
      <c r="AZ280" s="432">
        <f t="shared" si="390"/>
        <v>0</v>
      </c>
      <c r="BA280" s="432">
        <f t="shared" si="391"/>
        <v>0</v>
      </c>
      <c r="BB280" s="432">
        <f t="shared" si="392"/>
        <v>0</v>
      </c>
      <c r="BC280" s="463">
        <f t="shared" si="393"/>
        <v>0</v>
      </c>
      <c r="BD280" s="462">
        <f t="shared" si="394"/>
        <v>0</v>
      </c>
      <c r="BE280" s="432">
        <f t="shared" si="395"/>
        <v>0</v>
      </c>
      <c r="BF280" s="432">
        <f t="shared" si="396"/>
        <v>0</v>
      </c>
      <c r="BG280" s="432">
        <f t="shared" si="397"/>
        <v>0</v>
      </c>
      <c r="BH280" s="463">
        <f t="shared" si="398"/>
        <v>0</v>
      </c>
      <c r="BI280" s="462">
        <f>'PTRM input'!K374</f>
        <v>0</v>
      </c>
      <c r="BJ280" s="432">
        <f t="shared" si="399"/>
        <v>0</v>
      </c>
      <c r="BK280" s="432">
        <f t="shared" si="400"/>
        <v>0</v>
      </c>
      <c r="BL280" s="432">
        <f t="shared" si="401"/>
        <v>0</v>
      </c>
      <c r="BM280" s="432">
        <f t="shared" si="402"/>
        <v>0</v>
      </c>
      <c r="BN280" s="463">
        <f t="shared" si="403"/>
        <v>0</v>
      </c>
      <c r="BO280" s="462">
        <f t="shared" si="404"/>
        <v>0</v>
      </c>
      <c r="BP280" s="432">
        <f t="shared" si="405"/>
        <v>0</v>
      </c>
      <c r="BQ280" s="432">
        <f t="shared" si="406"/>
        <v>0</v>
      </c>
      <c r="BR280" s="432">
        <f t="shared" si="407"/>
        <v>0</v>
      </c>
      <c r="BS280" s="463">
        <f t="shared" si="408"/>
        <v>0</v>
      </c>
      <c r="BT280" s="462">
        <f>'PTRM input'!L374</f>
        <v>0</v>
      </c>
      <c r="BU280" s="432">
        <f t="shared" si="409"/>
        <v>0</v>
      </c>
      <c r="BV280" s="432">
        <f t="shared" si="410"/>
        <v>0</v>
      </c>
      <c r="BW280" s="432">
        <f t="shared" si="411"/>
        <v>0</v>
      </c>
      <c r="BX280" s="432">
        <f t="shared" si="412"/>
        <v>0</v>
      </c>
      <c r="BY280" s="463">
        <f t="shared" si="413"/>
        <v>0</v>
      </c>
      <c r="BZ280" s="462">
        <f t="shared" si="414"/>
        <v>0</v>
      </c>
      <c r="CA280" s="432">
        <f t="shared" si="415"/>
        <v>0</v>
      </c>
      <c r="CB280" s="432">
        <f t="shared" si="416"/>
        <v>0</v>
      </c>
      <c r="CC280" s="432">
        <f t="shared" si="417"/>
        <v>0</v>
      </c>
      <c r="CD280" s="463">
        <f t="shared" si="418"/>
        <v>0</v>
      </c>
      <c r="CE280" s="462">
        <f>'PTRM input'!M374</f>
        <v>0</v>
      </c>
      <c r="CF280" s="432">
        <f t="shared" si="419"/>
        <v>0</v>
      </c>
      <c r="CG280" s="432">
        <f t="shared" si="420"/>
        <v>0</v>
      </c>
      <c r="CH280" s="432">
        <f t="shared" si="421"/>
        <v>0</v>
      </c>
      <c r="CI280" s="432">
        <f t="shared" si="422"/>
        <v>0</v>
      </c>
      <c r="CJ280" s="463">
        <f t="shared" si="423"/>
        <v>0</v>
      </c>
      <c r="CK280" s="462">
        <f t="shared" si="424"/>
        <v>0</v>
      </c>
      <c r="CL280" s="432">
        <f t="shared" si="425"/>
        <v>0</v>
      </c>
      <c r="CM280" s="432">
        <f t="shared" si="426"/>
        <v>0</v>
      </c>
      <c r="CN280" s="432">
        <f t="shared" si="427"/>
        <v>0</v>
      </c>
      <c r="CO280" s="463">
        <f t="shared" si="428"/>
        <v>0</v>
      </c>
      <c r="CP280" s="462">
        <f>'PTRM input'!N374</f>
        <v>0</v>
      </c>
      <c r="CQ280" s="432">
        <f t="shared" si="429"/>
        <v>0</v>
      </c>
      <c r="CR280" s="432">
        <f t="shared" si="430"/>
        <v>0</v>
      </c>
      <c r="CS280" s="432">
        <f t="shared" si="431"/>
        <v>0</v>
      </c>
      <c r="CT280" s="432">
        <f t="shared" si="432"/>
        <v>0</v>
      </c>
      <c r="CU280" s="463">
        <f t="shared" si="433"/>
        <v>0</v>
      </c>
      <c r="CV280" s="462">
        <f t="shared" si="434"/>
        <v>0</v>
      </c>
      <c r="CW280" s="432">
        <f t="shared" si="435"/>
        <v>0</v>
      </c>
      <c r="CX280" s="432">
        <f t="shared" si="436"/>
        <v>0</v>
      </c>
      <c r="CY280" s="432">
        <f t="shared" si="437"/>
        <v>0</v>
      </c>
      <c r="CZ280" s="463">
        <f t="shared" si="438"/>
        <v>0</v>
      </c>
      <c r="DA280" s="462">
        <f>'PTRM input'!O374</f>
        <v>0</v>
      </c>
      <c r="DB280" s="432">
        <f t="shared" si="439"/>
        <v>0</v>
      </c>
      <c r="DC280" s="432">
        <f t="shared" si="440"/>
        <v>0</v>
      </c>
      <c r="DD280" s="432">
        <f t="shared" si="441"/>
        <v>0</v>
      </c>
      <c r="DE280" s="432">
        <f t="shared" si="442"/>
        <v>0</v>
      </c>
      <c r="DF280" s="463">
        <f t="shared" si="443"/>
        <v>0</v>
      </c>
      <c r="DG280" s="462">
        <f t="shared" si="444"/>
        <v>0</v>
      </c>
      <c r="DH280" s="432">
        <f t="shared" si="445"/>
        <v>0</v>
      </c>
      <c r="DI280" s="432">
        <f t="shared" si="446"/>
        <v>0</v>
      </c>
      <c r="DJ280" s="432">
        <f t="shared" si="447"/>
        <v>0</v>
      </c>
      <c r="DK280" s="463">
        <f t="shared" si="448"/>
        <v>0</v>
      </c>
      <c r="DL280" s="462">
        <f>'PTRM input'!P374</f>
        <v>0</v>
      </c>
      <c r="DM280" s="432">
        <f t="shared" si="449"/>
        <v>0</v>
      </c>
      <c r="DN280" s="432">
        <f t="shared" si="450"/>
        <v>0</v>
      </c>
      <c r="DO280" s="432">
        <f t="shared" si="451"/>
        <v>0</v>
      </c>
      <c r="DP280" s="432">
        <f t="shared" si="452"/>
        <v>0</v>
      </c>
      <c r="DQ280" s="463">
        <f t="shared" si="453"/>
        <v>0</v>
      </c>
      <c r="DR280" s="462">
        <f t="shared" si="454"/>
        <v>0</v>
      </c>
      <c r="DS280" s="432">
        <f t="shared" si="455"/>
        <v>0</v>
      </c>
      <c r="DT280" s="432">
        <f t="shared" si="456"/>
        <v>0</v>
      </c>
      <c r="DU280" s="432">
        <f t="shared" si="457"/>
        <v>0</v>
      </c>
      <c r="DV280" s="463">
        <f t="shared" si="458"/>
        <v>0</v>
      </c>
      <c r="DW280" s="462">
        <f>'PTRM input'!Q374</f>
        <v>0</v>
      </c>
      <c r="DX280" s="432">
        <f t="shared" si="459"/>
        <v>0</v>
      </c>
      <c r="DY280" s="432">
        <f t="shared" si="460"/>
        <v>0</v>
      </c>
      <c r="DZ280" s="432">
        <f t="shared" si="461"/>
        <v>0</v>
      </c>
      <c r="EA280" s="432">
        <f t="shared" si="462"/>
        <v>0</v>
      </c>
      <c r="EB280" s="463">
        <f t="shared" si="463"/>
        <v>0</v>
      </c>
      <c r="EC280" s="462">
        <f t="shared" si="464"/>
        <v>0</v>
      </c>
      <c r="ED280" s="432">
        <f t="shared" si="465"/>
        <v>0</v>
      </c>
      <c r="EE280" s="432">
        <f t="shared" si="466"/>
        <v>0</v>
      </c>
      <c r="EF280" s="432">
        <f t="shared" si="467"/>
        <v>0</v>
      </c>
      <c r="EG280" s="463">
        <f t="shared" si="468"/>
        <v>0</v>
      </c>
      <c r="EH280" s="462">
        <f>'PTRM input'!R374</f>
        <v>0</v>
      </c>
      <c r="EI280" s="432">
        <f t="shared" si="469"/>
        <v>0</v>
      </c>
      <c r="EJ280" s="432">
        <f t="shared" si="470"/>
        <v>0</v>
      </c>
      <c r="EK280" s="432">
        <f t="shared" si="471"/>
        <v>0</v>
      </c>
      <c r="EL280" s="432">
        <f t="shared" si="472"/>
        <v>0</v>
      </c>
      <c r="EM280" s="463">
        <f t="shared" si="473"/>
        <v>0</v>
      </c>
      <c r="EN280" s="462">
        <f t="shared" si="474"/>
        <v>0</v>
      </c>
      <c r="EO280" s="432">
        <f t="shared" si="475"/>
        <v>0</v>
      </c>
      <c r="EP280" s="432">
        <f t="shared" si="476"/>
        <v>0</v>
      </c>
      <c r="EQ280" s="432">
        <f t="shared" si="477"/>
        <v>0</v>
      </c>
      <c r="ER280" s="463">
        <f t="shared" si="478"/>
        <v>0</v>
      </c>
      <c r="ES280" s="462">
        <f>'PTRM input'!S374</f>
        <v>0</v>
      </c>
      <c r="ET280" s="432">
        <f t="shared" si="479"/>
        <v>0</v>
      </c>
      <c r="EU280" s="432">
        <f t="shared" si="480"/>
        <v>0</v>
      </c>
      <c r="EV280" s="432">
        <f t="shared" si="481"/>
        <v>0</v>
      </c>
      <c r="EW280" s="432">
        <f t="shared" si="482"/>
        <v>0</v>
      </c>
      <c r="EX280" s="463">
        <f t="shared" si="483"/>
        <v>0</v>
      </c>
      <c r="EY280" s="462">
        <f t="shared" si="484"/>
        <v>0</v>
      </c>
      <c r="EZ280" s="432">
        <f t="shared" si="485"/>
        <v>0</v>
      </c>
      <c r="FA280" s="432">
        <f t="shared" si="486"/>
        <v>0</v>
      </c>
      <c r="FB280" s="432">
        <f t="shared" si="487"/>
        <v>0</v>
      </c>
      <c r="FC280" s="463">
        <f t="shared" si="488"/>
        <v>0</v>
      </c>
      <c r="FD280" s="462">
        <f>'PTRM input'!T374</f>
        <v>0</v>
      </c>
      <c r="FE280" s="432">
        <f t="shared" si="489"/>
        <v>0</v>
      </c>
      <c r="FF280" s="432">
        <f t="shared" si="490"/>
        <v>0</v>
      </c>
      <c r="FG280" s="432">
        <f t="shared" si="491"/>
        <v>0</v>
      </c>
      <c r="FH280" s="432">
        <f t="shared" si="492"/>
        <v>0</v>
      </c>
      <c r="FI280" s="463">
        <f t="shared" si="493"/>
        <v>0</v>
      </c>
      <c r="FJ280" s="462">
        <f t="shared" si="494"/>
        <v>0</v>
      </c>
      <c r="FK280" s="432">
        <f t="shared" si="495"/>
        <v>0</v>
      </c>
      <c r="FL280" s="432">
        <f t="shared" si="496"/>
        <v>0</v>
      </c>
      <c r="FM280" s="432">
        <f t="shared" si="497"/>
        <v>0</v>
      </c>
      <c r="FN280" s="463">
        <f t="shared" si="498"/>
        <v>0</v>
      </c>
      <c r="FO280" s="462">
        <f>'PTRM input'!U374</f>
        <v>0</v>
      </c>
      <c r="FP280" s="432">
        <f t="shared" si="499"/>
        <v>0</v>
      </c>
      <c r="FQ280" s="432">
        <f t="shared" si="500"/>
        <v>0</v>
      </c>
      <c r="FR280" s="432">
        <f t="shared" si="501"/>
        <v>0</v>
      </c>
      <c r="FS280" s="432">
        <f t="shared" si="502"/>
        <v>0</v>
      </c>
      <c r="FT280" s="463">
        <f t="shared" si="503"/>
        <v>0</v>
      </c>
      <c r="FU280" s="462">
        <f t="shared" si="504"/>
        <v>0</v>
      </c>
      <c r="FV280" s="432">
        <f t="shared" si="505"/>
        <v>0</v>
      </c>
      <c r="FW280" s="432">
        <f t="shared" si="506"/>
        <v>0</v>
      </c>
      <c r="FX280" s="432">
        <f t="shared" si="507"/>
        <v>0</v>
      </c>
      <c r="FY280" s="463">
        <f t="shared" si="508"/>
        <v>0</v>
      </c>
      <c r="FZ280" s="462">
        <f>'PTRM input'!V374</f>
        <v>0</v>
      </c>
      <c r="GA280" s="432">
        <f t="shared" si="509"/>
        <v>0</v>
      </c>
      <c r="GB280" s="432">
        <f t="shared" si="510"/>
        <v>0</v>
      </c>
      <c r="GC280" s="432">
        <f t="shared" si="511"/>
        <v>0</v>
      </c>
      <c r="GD280" s="432">
        <f t="shared" si="512"/>
        <v>0</v>
      </c>
      <c r="GE280" s="463">
        <f t="shared" si="513"/>
        <v>0</v>
      </c>
      <c r="GF280" s="462">
        <f t="shared" si="514"/>
        <v>0</v>
      </c>
      <c r="GG280" s="432">
        <f t="shared" si="515"/>
        <v>0</v>
      </c>
      <c r="GH280" s="432">
        <f t="shared" si="516"/>
        <v>0</v>
      </c>
      <c r="GI280" s="432">
        <f t="shared" si="517"/>
        <v>0</v>
      </c>
      <c r="GJ280" s="463">
        <f t="shared" si="518"/>
        <v>0</v>
      </c>
    </row>
    <row r="281" spans="1:192" s="4" customFormat="1" outlineLevel="1">
      <c r="A281" s="764"/>
      <c r="B281" s="764"/>
      <c r="C281" s="764"/>
      <c r="D281" s="764"/>
      <c r="E281" s="748" t="str">
        <f t="shared" si="519"/>
        <v>New Tariff 7</v>
      </c>
      <c r="F281" s="462">
        <f>'PTRM input'!F375</f>
        <v>0</v>
      </c>
      <c r="G281" s="432">
        <f t="shared" si="520"/>
        <v>0</v>
      </c>
      <c r="H281" s="432">
        <f t="shared" si="350"/>
        <v>0</v>
      </c>
      <c r="I281" s="432">
        <f t="shared" si="351"/>
        <v>0</v>
      </c>
      <c r="J281" s="432">
        <f t="shared" si="352"/>
        <v>0</v>
      </c>
      <c r="K281" s="463">
        <f t="shared" si="353"/>
        <v>0</v>
      </c>
      <c r="L281" s="462">
        <f t="shared" si="354"/>
        <v>0</v>
      </c>
      <c r="M281" s="432">
        <f t="shared" si="355"/>
        <v>0</v>
      </c>
      <c r="N281" s="432">
        <f t="shared" si="356"/>
        <v>0</v>
      </c>
      <c r="O281" s="432">
        <f t="shared" si="357"/>
        <v>0</v>
      </c>
      <c r="P281" s="463">
        <f t="shared" si="358"/>
        <v>0</v>
      </c>
      <c r="Q281" s="462">
        <f>'PTRM input'!G375</f>
        <v>0</v>
      </c>
      <c r="R281" s="432">
        <f t="shared" si="359"/>
        <v>0</v>
      </c>
      <c r="S281" s="432">
        <f t="shared" si="360"/>
        <v>0</v>
      </c>
      <c r="T281" s="432">
        <f t="shared" si="361"/>
        <v>0</v>
      </c>
      <c r="U281" s="432">
        <f t="shared" si="362"/>
        <v>0</v>
      </c>
      <c r="V281" s="463">
        <f t="shared" si="363"/>
        <v>0</v>
      </c>
      <c r="W281" s="462">
        <f t="shared" si="364"/>
        <v>0</v>
      </c>
      <c r="X281" s="432">
        <f t="shared" si="365"/>
        <v>0</v>
      </c>
      <c r="Y281" s="432">
        <f t="shared" si="366"/>
        <v>0</v>
      </c>
      <c r="Z281" s="432">
        <f t="shared" si="367"/>
        <v>0</v>
      </c>
      <c r="AA281" s="463">
        <f t="shared" si="368"/>
        <v>0</v>
      </c>
      <c r="AB281" s="462">
        <f>'PTRM input'!H375</f>
        <v>0</v>
      </c>
      <c r="AC281" s="432">
        <f t="shared" si="369"/>
        <v>0</v>
      </c>
      <c r="AD281" s="432">
        <f t="shared" si="370"/>
        <v>0</v>
      </c>
      <c r="AE281" s="432">
        <f t="shared" si="371"/>
        <v>0</v>
      </c>
      <c r="AF281" s="432">
        <f t="shared" si="372"/>
        <v>0</v>
      </c>
      <c r="AG281" s="463">
        <f t="shared" si="373"/>
        <v>0</v>
      </c>
      <c r="AH281" s="462">
        <f t="shared" si="374"/>
        <v>0</v>
      </c>
      <c r="AI281" s="432">
        <f t="shared" si="375"/>
        <v>0</v>
      </c>
      <c r="AJ281" s="432">
        <f t="shared" si="376"/>
        <v>0</v>
      </c>
      <c r="AK281" s="432">
        <f t="shared" si="377"/>
        <v>0</v>
      </c>
      <c r="AL281" s="463">
        <f t="shared" si="378"/>
        <v>0</v>
      </c>
      <c r="AM281" s="462">
        <f>'PTRM input'!I375</f>
        <v>0</v>
      </c>
      <c r="AN281" s="432">
        <f t="shared" si="379"/>
        <v>0</v>
      </c>
      <c r="AO281" s="432">
        <f t="shared" si="380"/>
        <v>0</v>
      </c>
      <c r="AP281" s="432">
        <f t="shared" si="381"/>
        <v>0</v>
      </c>
      <c r="AQ281" s="432">
        <f t="shared" si="382"/>
        <v>0</v>
      </c>
      <c r="AR281" s="463">
        <f t="shared" si="383"/>
        <v>0</v>
      </c>
      <c r="AS281" s="462">
        <f t="shared" si="384"/>
        <v>0</v>
      </c>
      <c r="AT281" s="432">
        <f t="shared" si="385"/>
        <v>0</v>
      </c>
      <c r="AU281" s="432">
        <f t="shared" si="386"/>
        <v>0</v>
      </c>
      <c r="AV281" s="432">
        <f t="shared" si="387"/>
        <v>0</v>
      </c>
      <c r="AW281" s="463">
        <f t="shared" si="388"/>
        <v>0</v>
      </c>
      <c r="AX281" s="462">
        <f>'PTRM input'!J375</f>
        <v>0</v>
      </c>
      <c r="AY281" s="432">
        <f t="shared" si="389"/>
        <v>0</v>
      </c>
      <c r="AZ281" s="432">
        <f t="shared" si="390"/>
        <v>0</v>
      </c>
      <c r="BA281" s="432">
        <f t="shared" si="391"/>
        <v>0</v>
      </c>
      <c r="BB281" s="432">
        <f t="shared" si="392"/>
        <v>0</v>
      </c>
      <c r="BC281" s="463">
        <f t="shared" si="393"/>
        <v>0</v>
      </c>
      <c r="BD281" s="462">
        <f t="shared" si="394"/>
        <v>0</v>
      </c>
      <c r="BE281" s="432">
        <f t="shared" si="395"/>
        <v>0</v>
      </c>
      <c r="BF281" s="432">
        <f t="shared" si="396"/>
        <v>0</v>
      </c>
      <c r="BG281" s="432">
        <f t="shared" si="397"/>
        <v>0</v>
      </c>
      <c r="BH281" s="463">
        <f t="shared" si="398"/>
        <v>0</v>
      </c>
      <c r="BI281" s="462">
        <f>'PTRM input'!K375</f>
        <v>0</v>
      </c>
      <c r="BJ281" s="432">
        <f t="shared" si="399"/>
        <v>0</v>
      </c>
      <c r="BK281" s="432">
        <f t="shared" si="400"/>
        <v>0</v>
      </c>
      <c r="BL281" s="432">
        <f t="shared" si="401"/>
        <v>0</v>
      </c>
      <c r="BM281" s="432">
        <f t="shared" si="402"/>
        <v>0</v>
      </c>
      <c r="BN281" s="463">
        <f t="shared" si="403"/>
        <v>0</v>
      </c>
      <c r="BO281" s="462">
        <f t="shared" si="404"/>
        <v>0</v>
      </c>
      <c r="BP281" s="432">
        <f t="shared" si="405"/>
        <v>0</v>
      </c>
      <c r="BQ281" s="432">
        <f t="shared" si="406"/>
        <v>0</v>
      </c>
      <c r="BR281" s="432">
        <f t="shared" si="407"/>
        <v>0</v>
      </c>
      <c r="BS281" s="463">
        <f t="shared" si="408"/>
        <v>0</v>
      </c>
      <c r="BT281" s="462">
        <f>'PTRM input'!L375</f>
        <v>0</v>
      </c>
      <c r="BU281" s="432">
        <f t="shared" si="409"/>
        <v>0</v>
      </c>
      <c r="BV281" s="432">
        <f t="shared" si="410"/>
        <v>0</v>
      </c>
      <c r="BW281" s="432">
        <f t="shared" si="411"/>
        <v>0</v>
      </c>
      <c r="BX281" s="432">
        <f t="shared" si="412"/>
        <v>0</v>
      </c>
      <c r="BY281" s="463">
        <f t="shared" si="413"/>
        <v>0</v>
      </c>
      <c r="BZ281" s="462">
        <f t="shared" si="414"/>
        <v>0</v>
      </c>
      <c r="CA281" s="432">
        <f t="shared" si="415"/>
        <v>0</v>
      </c>
      <c r="CB281" s="432">
        <f t="shared" si="416"/>
        <v>0</v>
      </c>
      <c r="CC281" s="432">
        <f t="shared" si="417"/>
        <v>0</v>
      </c>
      <c r="CD281" s="463">
        <f t="shared" si="418"/>
        <v>0</v>
      </c>
      <c r="CE281" s="462">
        <f>'PTRM input'!M375</f>
        <v>0</v>
      </c>
      <c r="CF281" s="432">
        <f t="shared" si="419"/>
        <v>0</v>
      </c>
      <c r="CG281" s="432">
        <f t="shared" si="420"/>
        <v>0</v>
      </c>
      <c r="CH281" s="432">
        <f t="shared" si="421"/>
        <v>0</v>
      </c>
      <c r="CI281" s="432">
        <f t="shared" si="422"/>
        <v>0</v>
      </c>
      <c r="CJ281" s="463">
        <f t="shared" si="423"/>
        <v>0</v>
      </c>
      <c r="CK281" s="462">
        <f t="shared" si="424"/>
        <v>0</v>
      </c>
      <c r="CL281" s="432">
        <f t="shared" si="425"/>
        <v>0</v>
      </c>
      <c r="CM281" s="432">
        <f t="shared" si="426"/>
        <v>0</v>
      </c>
      <c r="CN281" s="432">
        <f t="shared" si="427"/>
        <v>0</v>
      </c>
      <c r="CO281" s="463">
        <f t="shared" si="428"/>
        <v>0</v>
      </c>
      <c r="CP281" s="462">
        <f>'PTRM input'!N375</f>
        <v>0</v>
      </c>
      <c r="CQ281" s="432">
        <f t="shared" si="429"/>
        <v>0</v>
      </c>
      <c r="CR281" s="432">
        <f t="shared" si="430"/>
        <v>0</v>
      </c>
      <c r="CS281" s="432">
        <f t="shared" si="431"/>
        <v>0</v>
      </c>
      <c r="CT281" s="432">
        <f t="shared" si="432"/>
        <v>0</v>
      </c>
      <c r="CU281" s="463">
        <f t="shared" si="433"/>
        <v>0</v>
      </c>
      <c r="CV281" s="462">
        <f t="shared" si="434"/>
        <v>0</v>
      </c>
      <c r="CW281" s="432">
        <f t="shared" si="435"/>
        <v>0</v>
      </c>
      <c r="CX281" s="432">
        <f t="shared" si="436"/>
        <v>0</v>
      </c>
      <c r="CY281" s="432">
        <f t="shared" si="437"/>
        <v>0</v>
      </c>
      <c r="CZ281" s="463">
        <f t="shared" si="438"/>
        <v>0</v>
      </c>
      <c r="DA281" s="462">
        <f>'PTRM input'!O375</f>
        <v>0</v>
      </c>
      <c r="DB281" s="432">
        <f t="shared" si="439"/>
        <v>0</v>
      </c>
      <c r="DC281" s="432">
        <f t="shared" si="440"/>
        <v>0</v>
      </c>
      <c r="DD281" s="432">
        <f t="shared" si="441"/>
        <v>0</v>
      </c>
      <c r="DE281" s="432">
        <f t="shared" si="442"/>
        <v>0</v>
      </c>
      <c r="DF281" s="463">
        <f t="shared" si="443"/>
        <v>0</v>
      </c>
      <c r="DG281" s="462">
        <f t="shared" si="444"/>
        <v>0</v>
      </c>
      <c r="DH281" s="432">
        <f t="shared" si="445"/>
        <v>0</v>
      </c>
      <c r="DI281" s="432">
        <f t="shared" si="446"/>
        <v>0</v>
      </c>
      <c r="DJ281" s="432">
        <f t="shared" si="447"/>
        <v>0</v>
      </c>
      <c r="DK281" s="463">
        <f t="shared" si="448"/>
        <v>0</v>
      </c>
      <c r="DL281" s="462">
        <f>'PTRM input'!P375</f>
        <v>0</v>
      </c>
      <c r="DM281" s="432">
        <f t="shared" si="449"/>
        <v>0</v>
      </c>
      <c r="DN281" s="432">
        <f t="shared" si="450"/>
        <v>0</v>
      </c>
      <c r="DO281" s="432">
        <f t="shared" si="451"/>
        <v>0</v>
      </c>
      <c r="DP281" s="432">
        <f t="shared" si="452"/>
        <v>0</v>
      </c>
      <c r="DQ281" s="463">
        <f t="shared" si="453"/>
        <v>0</v>
      </c>
      <c r="DR281" s="462">
        <f t="shared" si="454"/>
        <v>0</v>
      </c>
      <c r="DS281" s="432">
        <f t="shared" si="455"/>
        <v>0</v>
      </c>
      <c r="DT281" s="432">
        <f t="shared" si="456"/>
        <v>0</v>
      </c>
      <c r="DU281" s="432">
        <f t="shared" si="457"/>
        <v>0</v>
      </c>
      <c r="DV281" s="463">
        <f t="shared" si="458"/>
        <v>0</v>
      </c>
      <c r="DW281" s="462">
        <f>'PTRM input'!Q375</f>
        <v>0</v>
      </c>
      <c r="DX281" s="432">
        <f t="shared" si="459"/>
        <v>0</v>
      </c>
      <c r="DY281" s="432">
        <f t="shared" si="460"/>
        <v>0</v>
      </c>
      <c r="DZ281" s="432">
        <f t="shared" si="461"/>
        <v>0</v>
      </c>
      <c r="EA281" s="432">
        <f t="shared" si="462"/>
        <v>0</v>
      </c>
      <c r="EB281" s="463">
        <f t="shared" si="463"/>
        <v>0</v>
      </c>
      <c r="EC281" s="462">
        <f t="shared" si="464"/>
        <v>0</v>
      </c>
      <c r="ED281" s="432">
        <f t="shared" si="465"/>
        <v>0</v>
      </c>
      <c r="EE281" s="432">
        <f t="shared" si="466"/>
        <v>0</v>
      </c>
      <c r="EF281" s="432">
        <f t="shared" si="467"/>
        <v>0</v>
      </c>
      <c r="EG281" s="463">
        <f t="shared" si="468"/>
        <v>0</v>
      </c>
      <c r="EH281" s="462">
        <f>'PTRM input'!R375</f>
        <v>0</v>
      </c>
      <c r="EI281" s="432">
        <f t="shared" si="469"/>
        <v>0</v>
      </c>
      <c r="EJ281" s="432">
        <f t="shared" si="470"/>
        <v>0</v>
      </c>
      <c r="EK281" s="432">
        <f t="shared" si="471"/>
        <v>0</v>
      </c>
      <c r="EL281" s="432">
        <f t="shared" si="472"/>
        <v>0</v>
      </c>
      <c r="EM281" s="463">
        <f t="shared" si="473"/>
        <v>0</v>
      </c>
      <c r="EN281" s="462">
        <f t="shared" si="474"/>
        <v>0</v>
      </c>
      <c r="EO281" s="432">
        <f t="shared" si="475"/>
        <v>0</v>
      </c>
      <c r="EP281" s="432">
        <f t="shared" si="476"/>
        <v>0</v>
      </c>
      <c r="EQ281" s="432">
        <f t="shared" si="477"/>
        <v>0</v>
      </c>
      <c r="ER281" s="463">
        <f t="shared" si="478"/>
        <v>0</v>
      </c>
      <c r="ES281" s="462">
        <f>'PTRM input'!S375</f>
        <v>0</v>
      </c>
      <c r="ET281" s="432">
        <f t="shared" si="479"/>
        <v>0</v>
      </c>
      <c r="EU281" s="432">
        <f t="shared" si="480"/>
        <v>0</v>
      </c>
      <c r="EV281" s="432">
        <f t="shared" si="481"/>
        <v>0</v>
      </c>
      <c r="EW281" s="432">
        <f t="shared" si="482"/>
        <v>0</v>
      </c>
      <c r="EX281" s="463">
        <f t="shared" si="483"/>
        <v>0</v>
      </c>
      <c r="EY281" s="462">
        <f t="shared" si="484"/>
        <v>0</v>
      </c>
      <c r="EZ281" s="432">
        <f t="shared" si="485"/>
        <v>0</v>
      </c>
      <c r="FA281" s="432">
        <f t="shared" si="486"/>
        <v>0</v>
      </c>
      <c r="FB281" s="432">
        <f t="shared" si="487"/>
        <v>0</v>
      </c>
      <c r="FC281" s="463">
        <f t="shared" si="488"/>
        <v>0</v>
      </c>
      <c r="FD281" s="462">
        <f>'PTRM input'!T375</f>
        <v>0</v>
      </c>
      <c r="FE281" s="432">
        <f t="shared" si="489"/>
        <v>0</v>
      </c>
      <c r="FF281" s="432">
        <f t="shared" si="490"/>
        <v>0</v>
      </c>
      <c r="FG281" s="432">
        <f t="shared" si="491"/>
        <v>0</v>
      </c>
      <c r="FH281" s="432">
        <f t="shared" si="492"/>
        <v>0</v>
      </c>
      <c r="FI281" s="463">
        <f t="shared" si="493"/>
        <v>0</v>
      </c>
      <c r="FJ281" s="462">
        <f t="shared" si="494"/>
        <v>0</v>
      </c>
      <c r="FK281" s="432">
        <f t="shared" si="495"/>
        <v>0</v>
      </c>
      <c r="FL281" s="432">
        <f t="shared" si="496"/>
        <v>0</v>
      </c>
      <c r="FM281" s="432">
        <f t="shared" si="497"/>
        <v>0</v>
      </c>
      <c r="FN281" s="463">
        <f t="shared" si="498"/>
        <v>0</v>
      </c>
      <c r="FO281" s="462">
        <f>'PTRM input'!U375</f>
        <v>0</v>
      </c>
      <c r="FP281" s="432">
        <f t="shared" si="499"/>
        <v>0</v>
      </c>
      <c r="FQ281" s="432">
        <f t="shared" si="500"/>
        <v>0</v>
      </c>
      <c r="FR281" s="432">
        <f t="shared" si="501"/>
        <v>0</v>
      </c>
      <c r="FS281" s="432">
        <f t="shared" si="502"/>
        <v>0</v>
      </c>
      <c r="FT281" s="463">
        <f t="shared" si="503"/>
        <v>0</v>
      </c>
      <c r="FU281" s="462">
        <f t="shared" si="504"/>
        <v>0</v>
      </c>
      <c r="FV281" s="432">
        <f t="shared" si="505"/>
        <v>0</v>
      </c>
      <c r="FW281" s="432">
        <f t="shared" si="506"/>
        <v>0</v>
      </c>
      <c r="FX281" s="432">
        <f t="shared" si="507"/>
        <v>0</v>
      </c>
      <c r="FY281" s="463">
        <f t="shared" si="508"/>
        <v>0</v>
      </c>
      <c r="FZ281" s="462">
        <f>'PTRM input'!V375</f>
        <v>0</v>
      </c>
      <c r="GA281" s="432">
        <f t="shared" si="509"/>
        <v>0</v>
      </c>
      <c r="GB281" s="432">
        <f t="shared" si="510"/>
        <v>0</v>
      </c>
      <c r="GC281" s="432">
        <f t="shared" si="511"/>
        <v>0</v>
      </c>
      <c r="GD281" s="432">
        <f t="shared" si="512"/>
        <v>0</v>
      </c>
      <c r="GE281" s="463">
        <f t="shared" si="513"/>
        <v>0</v>
      </c>
      <c r="GF281" s="462">
        <f t="shared" si="514"/>
        <v>0</v>
      </c>
      <c r="GG281" s="432">
        <f t="shared" si="515"/>
        <v>0</v>
      </c>
      <c r="GH281" s="432">
        <f t="shared" si="516"/>
        <v>0</v>
      </c>
      <c r="GI281" s="432">
        <f t="shared" si="517"/>
        <v>0</v>
      </c>
      <c r="GJ281" s="463">
        <f t="shared" si="518"/>
        <v>0</v>
      </c>
    </row>
    <row r="282" spans="1:192" s="4" customFormat="1" outlineLevel="1">
      <c r="A282" s="764"/>
      <c r="B282" s="764"/>
      <c r="C282" s="764"/>
      <c r="D282" s="764"/>
      <c r="E282" s="748" t="str">
        <f t="shared" si="519"/>
        <v>New Tariff 8</v>
      </c>
      <c r="F282" s="462">
        <f>'PTRM input'!F376</f>
        <v>0</v>
      </c>
      <c r="G282" s="432">
        <f t="shared" ref="G282:G285" si="521">F282*(1-P_0_WAPC)*(1+f)</f>
        <v>0</v>
      </c>
      <c r="H282" s="432">
        <f t="shared" si="350"/>
        <v>0</v>
      </c>
      <c r="I282" s="432">
        <f t="shared" si="351"/>
        <v>0</v>
      </c>
      <c r="J282" s="432">
        <f t="shared" si="352"/>
        <v>0</v>
      </c>
      <c r="K282" s="463">
        <f t="shared" si="353"/>
        <v>0</v>
      </c>
      <c r="L282" s="462">
        <f t="shared" si="354"/>
        <v>0</v>
      </c>
      <c r="M282" s="432">
        <f t="shared" si="355"/>
        <v>0</v>
      </c>
      <c r="N282" s="432">
        <f t="shared" si="356"/>
        <v>0</v>
      </c>
      <c r="O282" s="432">
        <f t="shared" si="357"/>
        <v>0</v>
      </c>
      <c r="P282" s="463">
        <f t="shared" si="358"/>
        <v>0</v>
      </c>
      <c r="Q282" s="462">
        <f>'PTRM input'!G376</f>
        <v>0</v>
      </c>
      <c r="R282" s="432">
        <f t="shared" si="359"/>
        <v>0</v>
      </c>
      <c r="S282" s="432">
        <f t="shared" si="360"/>
        <v>0</v>
      </c>
      <c r="T282" s="432">
        <f t="shared" si="361"/>
        <v>0</v>
      </c>
      <c r="U282" s="432">
        <f t="shared" si="362"/>
        <v>0</v>
      </c>
      <c r="V282" s="463">
        <f t="shared" si="363"/>
        <v>0</v>
      </c>
      <c r="W282" s="462">
        <f t="shared" si="364"/>
        <v>0</v>
      </c>
      <c r="X282" s="432">
        <f t="shared" si="365"/>
        <v>0</v>
      </c>
      <c r="Y282" s="432">
        <f t="shared" si="366"/>
        <v>0</v>
      </c>
      <c r="Z282" s="432">
        <f t="shared" si="367"/>
        <v>0</v>
      </c>
      <c r="AA282" s="463">
        <f t="shared" si="368"/>
        <v>0</v>
      </c>
      <c r="AB282" s="462">
        <f>'PTRM input'!H376</f>
        <v>0</v>
      </c>
      <c r="AC282" s="432">
        <f t="shared" si="369"/>
        <v>0</v>
      </c>
      <c r="AD282" s="432">
        <f t="shared" si="370"/>
        <v>0</v>
      </c>
      <c r="AE282" s="432">
        <f t="shared" si="371"/>
        <v>0</v>
      </c>
      <c r="AF282" s="432">
        <f t="shared" si="372"/>
        <v>0</v>
      </c>
      <c r="AG282" s="463">
        <f t="shared" si="373"/>
        <v>0</v>
      </c>
      <c r="AH282" s="462">
        <f t="shared" si="374"/>
        <v>0</v>
      </c>
      <c r="AI282" s="432">
        <f t="shared" si="375"/>
        <v>0</v>
      </c>
      <c r="AJ282" s="432">
        <f t="shared" si="376"/>
        <v>0</v>
      </c>
      <c r="AK282" s="432">
        <f t="shared" si="377"/>
        <v>0</v>
      </c>
      <c r="AL282" s="463">
        <f t="shared" si="378"/>
        <v>0</v>
      </c>
      <c r="AM282" s="462">
        <f>'PTRM input'!I376</f>
        <v>0</v>
      </c>
      <c r="AN282" s="432">
        <f t="shared" si="379"/>
        <v>0</v>
      </c>
      <c r="AO282" s="432">
        <f t="shared" si="380"/>
        <v>0</v>
      </c>
      <c r="AP282" s="432">
        <f t="shared" si="381"/>
        <v>0</v>
      </c>
      <c r="AQ282" s="432">
        <f t="shared" si="382"/>
        <v>0</v>
      </c>
      <c r="AR282" s="463">
        <f t="shared" si="383"/>
        <v>0</v>
      </c>
      <c r="AS282" s="462">
        <f t="shared" si="384"/>
        <v>0</v>
      </c>
      <c r="AT282" s="432">
        <f t="shared" si="385"/>
        <v>0</v>
      </c>
      <c r="AU282" s="432">
        <f t="shared" si="386"/>
        <v>0</v>
      </c>
      <c r="AV282" s="432">
        <f t="shared" si="387"/>
        <v>0</v>
      </c>
      <c r="AW282" s="463">
        <f t="shared" si="388"/>
        <v>0</v>
      </c>
      <c r="AX282" s="462">
        <f>'PTRM input'!J376</f>
        <v>0</v>
      </c>
      <c r="AY282" s="432">
        <f t="shared" si="389"/>
        <v>0</v>
      </c>
      <c r="AZ282" s="432">
        <f t="shared" si="390"/>
        <v>0</v>
      </c>
      <c r="BA282" s="432">
        <f t="shared" si="391"/>
        <v>0</v>
      </c>
      <c r="BB282" s="432">
        <f t="shared" si="392"/>
        <v>0</v>
      </c>
      <c r="BC282" s="463">
        <f t="shared" si="393"/>
        <v>0</v>
      </c>
      <c r="BD282" s="462">
        <f t="shared" si="394"/>
        <v>0</v>
      </c>
      <c r="BE282" s="432">
        <f t="shared" si="395"/>
        <v>0</v>
      </c>
      <c r="BF282" s="432">
        <f t="shared" si="396"/>
        <v>0</v>
      </c>
      <c r="BG282" s="432">
        <f t="shared" si="397"/>
        <v>0</v>
      </c>
      <c r="BH282" s="463">
        <f t="shared" si="398"/>
        <v>0</v>
      </c>
      <c r="BI282" s="462">
        <f>'PTRM input'!K376</f>
        <v>0</v>
      </c>
      <c r="BJ282" s="432">
        <f t="shared" si="399"/>
        <v>0</v>
      </c>
      <c r="BK282" s="432">
        <f t="shared" si="400"/>
        <v>0</v>
      </c>
      <c r="BL282" s="432">
        <f t="shared" si="401"/>
        <v>0</v>
      </c>
      <c r="BM282" s="432">
        <f t="shared" si="402"/>
        <v>0</v>
      </c>
      <c r="BN282" s="463">
        <f t="shared" si="403"/>
        <v>0</v>
      </c>
      <c r="BO282" s="462">
        <f t="shared" si="404"/>
        <v>0</v>
      </c>
      <c r="BP282" s="432">
        <f t="shared" si="405"/>
        <v>0</v>
      </c>
      <c r="BQ282" s="432">
        <f t="shared" si="406"/>
        <v>0</v>
      </c>
      <c r="BR282" s="432">
        <f t="shared" si="407"/>
        <v>0</v>
      </c>
      <c r="BS282" s="463">
        <f t="shared" si="408"/>
        <v>0</v>
      </c>
      <c r="BT282" s="462">
        <f>'PTRM input'!L376</f>
        <v>0</v>
      </c>
      <c r="BU282" s="432">
        <f t="shared" si="409"/>
        <v>0</v>
      </c>
      <c r="BV282" s="432">
        <f t="shared" si="410"/>
        <v>0</v>
      </c>
      <c r="BW282" s="432">
        <f t="shared" si="411"/>
        <v>0</v>
      </c>
      <c r="BX282" s="432">
        <f t="shared" si="412"/>
        <v>0</v>
      </c>
      <c r="BY282" s="463">
        <f t="shared" si="413"/>
        <v>0</v>
      </c>
      <c r="BZ282" s="462">
        <f t="shared" si="414"/>
        <v>0</v>
      </c>
      <c r="CA282" s="432">
        <f t="shared" si="415"/>
        <v>0</v>
      </c>
      <c r="CB282" s="432">
        <f t="shared" si="416"/>
        <v>0</v>
      </c>
      <c r="CC282" s="432">
        <f t="shared" si="417"/>
        <v>0</v>
      </c>
      <c r="CD282" s="463">
        <f t="shared" si="418"/>
        <v>0</v>
      </c>
      <c r="CE282" s="462">
        <f>'PTRM input'!M376</f>
        <v>0</v>
      </c>
      <c r="CF282" s="432">
        <f t="shared" si="419"/>
        <v>0</v>
      </c>
      <c r="CG282" s="432">
        <f t="shared" si="420"/>
        <v>0</v>
      </c>
      <c r="CH282" s="432">
        <f t="shared" si="421"/>
        <v>0</v>
      </c>
      <c r="CI282" s="432">
        <f t="shared" si="422"/>
        <v>0</v>
      </c>
      <c r="CJ282" s="463">
        <f t="shared" si="423"/>
        <v>0</v>
      </c>
      <c r="CK282" s="462">
        <f t="shared" si="424"/>
        <v>0</v>
      </c>
      <c r="CL282" s="432">
        <f t="shared" si="425"/>
        <v>0</v>
      </c>
      <c r="CM282" s="432">
        <f t="shared" si="426"/>
        <v>0</v>
      </c>
      <c r="CN282" s="432">
        <f t="shared" si="427"/>
        <v>0</v>
      </c>
      <c r="CO282" s="463">
        <f t="shared" si="428"/>
        <v>0</v>
      </c>
      <c r="CP282" s="462">
        <f>'PTRM input'!N376</f>
        <v>0</v>
      </c>
      <c r="CQ282" s="432">
        <f t="shared" si="429"/>
        <v>0</v>
      </c>
      <c r="CR282" s="432">
        <f t="shared" si="430"/>
        <v>0</v>
      </c>
      <c r="CS282" s="432">
        <f t="shared" si="431"/>
        <v>0</v>
      </c>
      <c r="CT282" s="432">
        <f t="shared" si="432"/>
        <v>0</v>
      </c>
      <c r="CU282" s="463">
        <f t="shared" si="433"/>
        <v>0</v>
      </c>
      <c r="CV282" s="462">
        <f t="shared" si="434"/>
        <v>0</v>
      </c>
      <c r="CW282" s="432">
        <f t="shared" si="435"/>
        <v>0</v>
      </c>
      <c r="CX282" s="432">
        <f t="shared" si="436"/>
        <v>0</v>
      </c>
      <c r="CY282" s="432">
        <f t="shared" si="437"/>
        <v>0</v>
      </c>
      <c r="CZ282" s="463">
        <f t="shared" si="438"/>
        <v>0</v>
      </c>
      <c r="DA282" s="462">
        <f>'PTRM input'!O376</f>
        <v>0</v>
      </c>
      <c r="DB282" s="432">
        <f t="shared" si="439"/>
        <v>0</v>
      </c>
      <c r="DC282" s="432">
        <f t="shared" si="440"/>
        <v>0</v>
      </c>
      <c r="DD282" s="432">
        <f t="shared" si="441"/>
        <v>0</v>
      </c>
      <c r="DE282" s="432">
        <f t="shared" si="442"/>
        <v>0</v>
      </c>
      <c r="DF282" s="463">
        <f t="shared" si="443"/>
        <v>0</v>
      </c>
      <c r="DG282" s="462">
        <f t="shared" si="444"/>
        <v>0</v>
      </c>
      <c r="DH282" s="432">
        <f t="shared" si="445"/>
        <v>0</v>
      </c>
      <c r="DI282" s="432">
        <f t="shared" si="446"/>
        <v>0</v>
      </c>
      <c r="DJ282" s="432">
        <f t="shared" si="447"/>
        <v>0</v>
      </c>
      <c r="DK282" s="463">
        <f t="shared" si="448"/>
        <v>0</v>
      </c>
      <c r="DL282" s="462">
        <f>'PTRM input'!P376</f>
        <v>0</v>
      </c>
      <c r="DM282" s="432">
        <f t="shared" si="449"/>
        <v>0</v>
      </c>
      <c r="DN282" s="432">
        <f t="shared" si="450"/>
        <v>0</v>
      </c>
      <c r="DO282" s="432">
        <f t="shared" si="451"/>
        <v>0</v>
      </c>
      <c r="DP282" s="432">
        <f t="shared" si="452"/>
        <v>0</v>
      </c>
      <c r="DQ282" s="463">
        <f t="shared" si="453"/>
        <v>0</v>
      </c>
      <c r="DR282" s="462">
        <f t="shared" si="454"/>
        <v>0</v>
      </c>
      <c r="DS282" s="432">
        <f t="shared" si="455"/>
        <v>0</v>
      </c>
      <c r="DT282" s="432">
        <f t="shared" si="456"/>
        <v>0</v>
      </c>
      <c r="DU282" s="432">
        <f t="shared" si="457"/>
        <v>0</v>
      </c>
      <c r="DV282" s="463">
        <f t="shared" si="458"/>
        <v>0</v>
      </c>
      <c r="DW282" s="462">
        <f>'PTRM input'!Q376</f>
        <v>0</v>
      </c>
      <c r="DX282" s="432">
        <f t="shared" si="459"/>
        <v>0</v>
      </c>
      <c r="DY282" s="432">
        <f t="shared" si="460"/>
        <v>0</v>
      </c>
      <c r="DZ282" s="432">
        <f t="shared" si="461"/>
        <v>0</v>
      </c>
      <c r="EA282" s="432">
        <f t="shared" si="462"/>
        <v>0</v>
      </c>
      <c r="EB282" s="463">
        <f t="shared" si="463"/>
        <v>0</v>
      </c>
      <c r="EC282" s="462">
        <f t="shared" si="464"/>
        <v>0</v>
      </c>
      <c r="ED282" s="432">
        <f t="shared" si="465"/>
        <v>0</v>
      </c>
      <c r="EE282" s="432">
        <f t="shared" si="466"/>
        <v>0</v>
      </c>
      <c r="EF282" s="432">
        <f t="shared" si="467"/>
        <v>0</v>
      </c>
      <c r="EG282" s="463">
        <f t="shared" si="468"/>
        <v>0</v>
      </c>
      <c r="EH282" s="462">
        <f>'PTRM input'!R376</f>
        <v>0</v>
      </c>
      <c r="EI282" s="432">
        <f t="shared" si="469"/>
        <v>0</v>
      </c>
      <c r="EJ282" s="432">
        <f t="shared" si="470"/>
        <v>0</v>
      </c>
      <c r="EK282" s="432">
        <f t="shared" si="471"/>
        <v>0</v>
      </c>
      <c r="EL282" s="432">
        <f t="shared" si="472"/>
        <v>0</v>
      </c>
      <c r="EM282" s="463">
        <f t="shared" si="473"/>
        <v>0</v>
      </c>
      <c r="EN282" s="462">
        <f t="shared" si="474"/>
        <v>0</v>
      </c>
      <c r="EO282" s="432">
        <f t="shared" si="475"/>
        <v>0</v>
      </c>
      <c r="EP282" s="432">
        <f t="shared" si="476"/>
        <v>0</v>
      </c>
      <c r="EQ282" s="432">
        <f t="shared" si="477"/>
        <v>0</v>
      </c>
      <c r="ER282" s="463">
        <f t="shared" si="478"/>
        <v>0</v>
      </c>
      <c r="ES282" s="462">
        <f>'PTRM input'!S376</f>
        <v>0</v>
      </c>
      <c r="ET282" s="432">
        <f t="shared" si="479"/>
        <v>0</v>
      </c>
      <c r="EU282" s="432">
        <f t="shared" si="480"/>
        <v>0</v>
      </c>
      <c r="EV282" s="432">
        <f t="shared" si="481"/>
        <v>0</v>
      </c>
      <c r="EW282" s="432">
        <f t="shared" si="482"/>
        <v>0</v>
      </c>
      <c r="EX282" s="463">
        <f t="shared" si="483"/>
        <v>0</v>
      </c>
      <c r="EY282" s="462">
        <f t="shared" si="484"/>
        <v>0</v>
      </c>
      <c r="EZ282" s="432">
        <f t="shared" si="485"/>
        <v>0</v>
      </c>
      <c r="FA282" s="432">
        <f t="shared" si="486"/>
        <v>0</v>
      </c>
      <c r="FB282" s="432">
        <f t="shared" si="487"/>
        <v>0</v>
      </c>
      <c r="FC282" s="463">
        <f t="shared" si="488"/>
        <v>0</v>
      </c>
      <c r="FD282" s="462">
        <f>'PTRM input'!T376</f>
        <v>0</v>
      </c>
      <c r="FE282" s="432">
        <f t="shared" si="489"/>
        <v>0</v>
      </c>
      <c r="FF282" s="432">
        <f t="shared" si="490"/>
        <v>0</v>
      </c>
      <c r="FG282" s="432">
        <f t="shared" si="491"/>
        <v>0</v>
      </c>
      <c r="FH282" s="432">
        <f t="shared" si="492"/>
        <v>0</v>
      </c>
      <c r="FI282" s="463">
        <f t="shared" si="493"/>
        <v>0</v>
      </c>
      <c r="FJ282" s="462">
        <f t="shared" si="494"/>
        <v>0</v>
      </c>
      <c r="FK282" s="432">
        <f t="shared" si="495"/>
        <v>0</v>
      </c>
      <c r="FL282" s="432">
        <f t="shared" si="496"/>
        <v>0</v>
      </c>
      <c r="FM282" s="432">
        <f t="shared" si="497"/>
        <v>0</v>
      </c>
      <c r="FN282" s="463">
        <f t="shared" si="498"/>
        <v>0</v>
      </c>
      <c r="FO282" s="462">
        <f>'PTRM input'!U376</f>
        <v>0</v>
      </c>
      <c r="FP282" s="432">
        <f t="shared" si="499"/>
        <v>0</v>
      </c>
      <c r="FQ282" s="432">
        <f t="shared" si="500"/>
        <v>0</v>
      </c>
      <c r="FR282" s="432">
        <f t="shared" si="501"/>
        <v>0</v>
      </c>
      <c r="FS282" s="432">
        <f t="shared" si="502"/>
        <v>0</v>
      </c>
      <c r="FT282" s="463">
        <f t="shared" si="503"/>
        <v>0</v>
      </c>
      <c r="FU282" s="462">
        <f t="shared" si="504"/>
        <v>0</v>
      </c>
      <c r="FV282" s="432">
        <f t="shared" si="505"/>
        <v>0</v>
      </c>
      <c r="FW282" s="432">
        <f t="shared" si="506"/>
        <v>0</v>
      </c>
      <c r="FX282" s="432">
        <f t="shared" si="507"/>
        <v>0</v>
      </c>
      <c r="FY282" s="463">
        <f t="shared" si="508"/>
        <v>0</v>
      </c>
      <c r="FZ282" s="462">
        <f>'PTRM input'!V376</f>
        <v>0</v>
      </c>
      <c r="GA282" s="432">
        <f t="shared" si="509"/>
        <v>0</v>
      </c>
      <c r="GB282" s="432">
        <f t="shared" si="510"/>
        <v>0</v>
      </c>
      <c r="GC282" s="432">
        <f t="shared" si="511"/>
        <v>0</v>
      </c>
      <c r="GD282" s="432">
        <f t="shared" si="512"/>
        <v>0</v>
      </c>
      <c r="GE282" s="463">
        <f t="shared" si="513"/>
        <v>0</v>
      </c>
      <c r="GF282" s="462">
        <f t="shared" si="514"/>
        <v>0</v>
      </c>
      <c r="GG282" s="432">
        <f t="shared" si="515"/>
        <v>0</v>
      </c>
      <c r="GH282" s="432">
        <f t="shared" si="516"/>
        <v>0</v>
      </c>
      <c r="GI282" s="432">
        <f t="shared" si="517"/>
        <v>0</v>
      </c>
      <c r="GJ282" s="463">
        <f t="shared" si="518"/>
        <v>0</v>
      </c>
    </row>
    <row r="283" spans="1:192" s="4" customFormat="1" outlineLevel="1">
      <c r="A283" s="764"/>
      <c r="B283" s="764"/>
      <c r="C283" s="764"/>
      <c r="D283" s="764"/>
      <c r="E283" s="748" t="str">
        <f t="shared" si="519"/>
        <v>New Tariff 9</v>
      </c>
      <c r="F283" s="462">
        <f>'PTRM input'!F377</f>
        <v>0</v>
      </c>
      <c r="G283" s="432">
        <f t="shared" si="521"/>
        <v>0</v>
      </c>
      <c r="H283" s="432">
        <f t="shared" ref="H283:H285" si="522">G283*(1-X_02_WAPC)*(1+f)</f>
        <v>0</v>
      </c>
      <c r="I283" s="432">
        <f t="shared" ref="I283:I285" si="523">H283*(1-X_03_WAPC)*(1+f)</f>
        <v>0</v>
      </c>
      <c r="J283" s="432">
        <f t="shared" ref="J283:J285" si="524">I283*(1-X_04_WAPC)*(1+f)</f>
        <v>0</v>
      </c>
      <c r="K283" s="463">
        <f t="shared" ref="K283:K285" si="525">J283*(1-X_05_WAPC)*(1+f)</f>
        <v>0</v>
      </c>
      <c r="L283" s="462">
        <f t="shared" ref="L283:L285" si="526">K283*(1-X_06_WAPC)*(1+f)</f>
        <v>0</v>
      </c>
      <c r="M283" s="432">
        <f t="shared" ref="M283:M285" si="527">L283*(1-X_07_WAPC)*(1+f)</f>
        <v>0</v>
      </c>
      <c r="N283" s="432">
        <f t="shared" ref="N283:N285" si="528">M283*(1-X_08_WAPC)*(1+f)</f>
        <v>0</v>
      </c>
      <c r="O283" s="432">
        <f t="shared" ref="O283:O285" si="529">N283*(1-X_09_WAPC)*(1+f)</f>
        <v>0</v>
      </c>
      <c r="P283" s="463">
        <f t="shared" ref="P283:P285" si="530">O283*(1-X_10_WAPC)*(1+f)</f>
        <v>0</v>
      </c>
      <c r="Q283" s="462">
        <f>'PTRM input'!G377</f>
        <v>0</v>
      </c>
      <c r="R283" s="432">
        <f t="shared" ref="R283:R285" si="531">Q283*(1-P_0_WAPC)*(1+f)</f>
        <v>0</v>
      </c>
      <c r="S283" s="432">
        <f t="shared" ref="S283:S285" si="532">R283*(1-X_02_WAPC)*(1+f)</f>
        <v>0</v>
      </c>
      <c r="T283" s="432">
        <f t="shared" ref="T283:T285" si="533">S283*(1-X_03_WAPC)*(1+f)</f>
        <v>0</v>
      </c>
      <c r="U283" s="432">
        <f t="shared" ref="U283:U285" si="534">T283*(1-X_04_WAPC)*(1+f)</f>
        <v>0</v>
      </c>
      <c r="V283" s="463">
        <f t="shared" ref="V283:V285" si="535">U283*(1-X_05_WAPC)*(1+f)</f>
        <v>0</v>
      </c>
      <c r="W283" s="462">
        <f t="shared" ref="W283:W285" si="536">V283*(1-X_06_WAPC)*(1+f)</f>
        <v>0</v>
      </c>
      <c r="X283" s="432">
        <f t="shared" ref="X283:X285" si="537">W283*(1-X_07_WAPC)*(1+f)</f>
        <v>0</v>
      </c>
      <c r="Y283" s="432">
        <f t="shared" ref="Y283:Y285" si="538">X283*(1-X_08_WAPC)*(1+f)</f>
        <v>0</v>
      </c>
      <c r="Z283" s="432">
        <f t="shared" ref="Z283:Z285" si="539">Y283*(1-X_09_WAPC)*(1+f)</f>
        <v>0</v>
      </c>
      <c r="AA283" s="463">
        <f t="shared" ref="AA283:AA285" si="540">Z283*(1-X_10_WAPC)*(1+f)</f>
        <v>0</v>
      </c>
      <c r="AB283" s="462">
        <f>'PTRM input'!H377</f>
        <v>0</v>
      </c>
      <c r="AC283" s="432">
        <f t="shared" ref="AC283:AC285" si="541">AB283*(1-P_0_WAPC)*(1+f)</f>
        <v>0</v>
      </c>
      <c r="AD283" s="432">
        <f t="shared" ref="AD283:AD285" si="542">AC283*(1-X_02_WAPC)*(1+f)</f>
        <v>0</v>
      </c>
      <c r="AE283" s="432">
        <f t="shared" ref="AE283:AE285" si="543">AD283*(1-X_03_WAPC)*(1+f)</f>
        <v>0</v>
      </c>
      <c r="AF283" s="432">
        <f t="shared" ref="AF283:AF285" si="544">AE283*(1-X_04_WAPC)*(1+f)</f>
        <v>0</v>
      </c>
      <c r="AG283" s="463">
        <f t="shared" ref="AG283:AG285" si="545">AF283*(1-X_05_WAPC)*(1+f)</f>
        <v>0</v>
      </c>
      <c r="AH283" s="462">
        <f t="shared" ref="AH283:AH285" si="546">AG283*(1-X_06_WAPC)*(1+f)</f>
        <v>0</v>
      </c>
      <c r="AI283" s="432">
        <f t="shared" ref="AI283:AI285" si="547">AH283*(1-X_07_WAPC)*(1+f)</f>
        <v>0</v>
      </c>
      <c r="AJ283" s="432">
        <f t="shared" ref="AJ283:AJ285" si="548">AI283*(1-X_08_WAPC)*(1+f)</f>
        <v>0</v>
      </c>
      <c r="AK283" s="432">
        <f t="shared" ref="AK283:AK285" si="549">AJ283*(1-X_09_WAPC)*(1+f)</f>
        <v>0</v>
      </c>
      <c r="AL283" s="463">
        <f t="shared" ref="AL283:AL285" si="550">AK283*(1-X_10_WAPC)*(1+f)</f>
        <v>0</v>
      </c>
      <c r="AM283" s="462">
        <f>'PTRM input'!I377</f>
        <v>0</v>
      </c>
      <c r="AN283" s="432">
        <f t="shared" ref="AN283:AN285" si="551">AM283*(1-P_0_WAPC)*(1+f)</f>
        <v>0</v>
      </c>
      <c r="AO283" s="432">
        <f t="shared" ref="AO283:AO285" si="552">AN283*(1-X_02_WAPC)*(1+f)</f>
        <v>0</v>
      </c>
      <c r="AP283" s="432">
        <f t="shared" ref="AP283:AP285" si="553">AO283*(1-X_03_WAPC)*(1+f)</f>
        <v>0</v>
      </c>
      <c r="AQ283" s="432">
        <f t="shared" ref="AQ283:AQ285" si="554">AP283*(1-X_04_WAPC)*(1+f)</f>
        <v>0</v>
      </c>
      <c r="AR283" s="463">
        <f t="shared" ref="AR283:AR285" si="555">AQ283*(1-X_05_WAPC)*(1+f)</f>
        <v>0</v>
      </c>
      <c r="AS283" s="462">
        <f t="shared" ref="AS283:AS285" si="556">AR283*(1-X_06_WAPC)*(1+f)</f>
        <v>0</v>
      </c>
      <c r="AT283" s="432">
        <f t="shared" ref="AT283:AT285" si="557">AS283*(1-X_07_WAPC)*(1+f)</f>
        <v>0</v>
      </c>
      <c r="AU283" s="432">
        <f t="shared" ref="AU283:AU285" si="558">AT283*(1-X_08_WAPC)*(1+f)</f>
        <v>0</v>
      </c>
      <c r="AV283" s="432">
        <f t="shared" ref="AV283:AV285" si="559">AU283*(1-X_09_WAPC)*(1+f)</f>
        <v>0</v>
      </c>
      <c r="AW283" s="463">
        <f t="shared" ref="AW283:AW285" si="560">AV283*(1-X_10_WAPC)*(1+f)</f>
        <v>0</v>
      </c>
      <c r="AX283" s="462">
        <f>'PTRM input'!J377</f>
        <v>0</v>
      </c>
      <c r="AY283" s="432">
        <f t="shared" ref="AY283:AY285" si="561">AX283*(1-P_0_WAPC)*(1+f)</f>
        <v>0</v>
      </c>
      <c r="AZ283" s="432">
        <f t="shared" ref="AZ283:AZ285" si="562">AY283*(1-X_02_WAPC)*(1+f)</f>
        <v>0</v>
      </c>
      <c r="BA283" s="432">
        <f t="shared" ref="BA283:BA285" si="563">AZ283*(1-X_03_WAPC)*(1+f)</f>
        <v>0</v>
      </c>
      <c r="BB283" s="432">
        <f t="shared" ref="BB283:BB285" si="564">BA283*(1-X_04_WAPC)*(1+f)</f>
        <v>0</v>
      </c>
      <c r="BC283" s="463">
        <f t="shared" ref="BC283:BC285" si="565">BB283*(1-X_05_WAPC)*(1+f)</f>
        <v>0</v>
      </c>
      <c r="BD283" s="462">
        <f t="shared" ref="BD283:BD285" si="566">BC283*(1-X_06_WAPC)*(1+f)</f>
        <v>0</v>
      </c>
      <c r="BE283" s="432">
        <f t="shared" ref="BE283:BE285" si="567">BD283*(1-X_07_WAPC)*(1+f)</f>
        <v>0</v>
      </c>
      <c r="BF283" s="432">
        <f t="shared" ref="BF283:BF285" si="568">BE283*(1-X_08_WAPC)*(1+f)</f>
        <v>0</v>
      </c>
      <c r="BG283" s="432">
        <f t="shared" ref="BG283:BG285" si="569">BF283*(1-X_09_WAPC)*(1+f)</f>
        <v>0</v>
      </c>
      <c r="BH283" s="463">
        <f t="shared" ref="BH283:BH285" si="570">BG283*(1-X_10_WAPC)*(1+f)</f>
        <v>0</v>
      </c>
      <c r="BI283" s="462">
        <f>'PTRM input'!K377</f>
        <v>0</v>
      </c>
      <c r="BJ283" s="432">
        <f t="shared" ref="BJ283:BJ285" si="571">BI283*(1-P_0_WAPC)*(1+f)</f>
        <v>0</v>
      </c>
      <c r="BK283" s="432">
        <f t="shared" ref="BK283:BK285" si="572">BJ283*(1-X_02_WAPC)*(1+f)</f>
        <v>0</v>
      </c>
      <c r="BL283" s="432">
        <f t="shared" ref="BL283:BL285" si="573">BK283*(1-X_03_WAPC)*(1+f)</f>
        <v>0</v>
      </c>
      <c r="BM283" s="432">
        <f t="shared" ref="BM283:BM285" si="574">BL283*(1-X_04_WAPC)*(1+f)</f>
        <v>0</v>
      </c>
      <c r="BN283" s="463">
        <f t="shared" ref="BN283:BN285" si="575">BM283*(1-X_05_WAPC)*(1+f)</f>
        <v>0</v>
      </c>
      <c r="BO283" s="462">
        <f t="shared" ref="BO283:BO285" si="576">BN283*(1-X_06_WAPC)*(1+f)</f>
        <v>0</v>
      </c>
      <c r="BP283" s="432">
        <f t="shared" ref="BP283:BP285" si="577">BO283*(1-X_07_WAPC)*(1+f)</f>
        <v>0</v>
      </c>
      <c r="BQ283" s="432">
        <f t="shared" ref="BQ283:BQ285" si="578">BP283*(1-X_08_WAPC)*(1+f)</f>
        <v>0</v>
      </c>
      <c r="BR283" s="432">
        <f t="shared" ref="BR283:BR285" si="579">BQ283*(1-X_09_WAPC)*(1+f)</f>
        <v>0</v>
      </c>
      <c r="BS283" s="463">
        <f t="shared" ref="BS283:BS285" si="580">BR283*(1-X_10_WAPC)*(1+f)</f>
        <v>0</v>
      </c>
      <c r="BT283" s="462">
        <f>'PTRM input'!L377</f>
        <v>0</v>
      </c>
      <c r="BU283" s="432">
        <f t="shared" ref="BU283:BU285" si="581">BT283*(1-P_0_WAPC)*(1+f)</f>
        <v>0</v>
      </c>
      <c r="BV283" s="432">
        <f t="shared" ref="BV283:BV285" si="582">BU283*(1-X_02_WAPC)*(1+f)</f>
        <v>0</v>
      </c>
      <c r="BW283" s="432">
        <f t="shared" ref="BW283:BW285" si="583">BV283*(1-X_03_WAPC)*(1+f)</f>
        <v>0</v>
      </c>
      <c r="BX283" s="432">
        <f t="shared" ref="BX283:BX285" si="584">BW283*(1-X_04_WAPC)*(1+f)</f>
        <v>0</v>
      </c>
      <c r="BY283" s="463">
        <f t="shared" ref="BY283:BY285" si="585">BX283*(1-X_05_WAPC)*(1+f)</f>
        <v>0</v>
      </c>
      <c r="BZ283" s="462">
        <f t="shared" ref="BZ283:BZ285" si="586">BY283*(1-X_06_WAPC)*(1+f)</f>
        <v>0</v>
      </c>
      <c r="CA283" s="432">
        <f t="shared" ref="CA283:CA285" si="587">BZ283*(1-X_07_WAPC)*(1+f)</f>
        <v>0</v>
      </c>
      <c r="CB283" s="432">
        <f t="shared" ref="CB283:CB285" si="588">CA283*(1-X_08_WAPC)*(1+f)</f>
        <v>0</v>
      </c>
      <c r="CC283" s="432">
        <f t="shared" ref="CC283:CC285" si="589">CB283*(1-X_09_WAPC)*(1+f)</f>
        <v>0</v>
      </c>
      <c r="CD283" s="463">
        <f t="shared" ref="CD283:CD285" si="590">CC283*(1-X_10_WAPC)*(1+f)</f>
        <v>0</v>
      </c>
      <c r="CE283" s="462">
        <f>'PTRM input'!M377</f>
        <v>0</v>
      </c>
      <c r="CF283" s="432">
        <f t="shared" ref="CF283:CF285" si="591">CE283*(1-P_0_WAPC)*(1+f)</f>
        <v>0</v>
      </c>
      <c r="CG283" s="432">
        <f t="shared" ref="CG283:CG285" si="592">CF283*(1-X_02_WAPC)*(1+f)</f>
        <v>0</v>
      </c>
      <c r="CH283" s="432">
        <f t="shared" ref="CH283:CH285" si="593">CG283*(1-X_03_WAPC)*(1+f)</f>
        <v>0</v>
      </c>
      <c r="CI283" s="432">
        <f t="shared" ref="CI283:CI285" si="594">CH283*(1-X_04_WAPC)*(1+f)</f>
        <v>0</v>
      </c>
      <c r="CJ283" s="463">
        <f t="shared" ref="CJ283:CJ285" si="595">CI283*(1-X_05_WAPC)*(1+f)</f>
        <v>0</v>
      </c>
      <c r="CK283" s="462">
        <f t="shared" ref="CK283:CK285" si="596">CJ283*(1-X_06_WAPC)*(1+f)</f>
        <v>0</v>
      </c>
      <c r="CL283" s="432">
        <f t="shared" ref="CL283:CL285" si="597">CK283*(1-X_07_WAPC)*(1+f)</f>
        <v>0</v>
      </c>
      <c r="CM283" s="432">
        <f t="shared" ref="CM283:CM285" si="598">CL283*(1-X_08_WAPC)*(1+f)</f>
        <v>0</v>
      </c>
      <c r="CN283" s="432">
        <f t="shared" ref="CN283:CN285" si="599">CM283*(1-X_09_WAPC)*(1+f)</f>
        <v>0</v>
      </c>
      <c r="CO283" s="463">
        <f t="shared" ref="CO283:CO285" si="600">CN283*(1-X_10_WAPC)*(1+f)</f>
        <v>0</v>
      </c>
      <c r="CP283" s="462">
        <f>'PTRM input'!N377</f>
        <v>0</v>
      </c>
      <c r="CQ283" s="432">
        <f t="shared" ref="CQ283:CQ285" si="601">CP283*(1-P_0_WAPC)*(1+f)</f>
        <v>0</v>
      </c>
      <c r="CR283" s="432">
        <f t="shared" ref="CR283:CR285" si="602">CQ283*(1-X_02_WAPC)*(1+f)</f>
        <v>0</v>
      </c>
      <c r="CS283" s="432">
        <f t="shared" ref="CS283:CS285" si="603">CR283*(1-X_03_WAPC)*(1+f)</f>
        <v>0</v>
      </c>
      <c r="CT283" s="432">
        <f t="shared" ref="CT283:CT285" si="604">CS283*(1-X_04_WAPC)*(1+f)</f>
        <v>0</v>
      </c>
      <c r="CU283" s="463">
        <f t="shared" ref="CU283:CU285" si="605">CT283*(1-X_05_WAPC)*(1+f)</f>
        <v>0</v>
      </c>
      <c r="CV283" s="462">
        <f t="shared" ref="CV283:CV285" si="606">CU283*(1-X_06_WAPC)*(1+f)</f>
        <v>0</v>
      </c>
      <c r="CW283" s="432">
        <f t="shared" ref="CW283:CW285" si="607">CV283*(1-X_07_WAPC)*(1+f)</f>
        <v>0</v>
      </c>
      <c r="CX283" s="432">
        <f t="shared" ref="CX283:CX285" si="608">CW283*(1-X_08_WAPC)*(1+f)</f>
        <v>0</v>
      </c>
      <c r="CY283" s="432">
        <f t="shared" ref="CY283:CY285" si="609">CX283*(1-X_09_WAPC)*(1+f)</f>
        <v>0</v>
      </c>
      <c r="CZ283" s="463">
        <f t="shared" ref="CZ283:CZ285" si="610">CY283*(1-X_10_WAPC)*(1+f)</f>
        <v>0</v>
      </c>
      <c r="DA283" s="462">
        <f>'PTRM input'!O377</f>
        <v>0</v>
      </c>
      <c r="DB283" s="432">
        <f t="shared" ref="DB283:DB285" si="611">DA283*(1-P_0_WAPC)*(1+f)</f>
        <v>0</v>
      </c>
      <c r="DC283" s="432">
        <f t="shared" ref="DC283:DC285" si="612">DB283*(1-X_02_WAPC)*(1+f)</f>
        <v>0</v>
      </c>
      <c r="DD283" s="432">
        <f t="shared" ref="DD283:DD285" si="613">DC283*(1-X_03_WAPC)*(1+f)</f>
        <v>0</v>
      </c>
      <c r="DE283" s="432">
        <f t="shared" ref="DE283:DE285" si="614">DD283*(1-X_04_WAPC)*(1+f)</f>
        <v>0</v>
      </c>
      <c r="DF283" s="463">
        <f t="shared" ref="DF283:DF285" si="615">DE283*(1-X_05_WAPC)*(1+f)</f>
        <v>0</v>
      </c>
      <c r="DG283" s="462">
        <f t="shared" ref="DG283:DG285" si="616">DF283*(1-X_06_WAPC)*(1+f)</f>
        <v>0</v>
      </c>
      <c r="DH283" s="432">
        <f t="shared" ref="DH283:DH285" si="617">DG283*(1-X_07_WAPC)*(1+f)</f>
        <v>0</v>
      </c>
      <c r="DI283" s="432">
        <f t="shared" ref="DI283:DI285" si="618">DH283*(1-X_08_WAPC)*(1+f)</f>
        <v>0</v>
      </c>
      <c r="DJ283" s="432">
        <f t="shared" ref="DJ283:DJ285" si="619">DI283*(1-X_09_WAPC)*(1+f)</f>
        <v>0</v>
      </c>
      <c r="DK283" s="463">
        <f t="shared" ref="DK283:DK285" si="620">DJ283*(1-X_10_WAPC)*(1+f)</f>
        <v>0</v>
      </c>
      <c r="DL283" s="462">
        <f>'PTRM input'!P377</f>
        <v>0</v>
      </c>
      <c r="DM283" s="432">
        <f t="shared" ref="DM283:DM285" si="621">DL283*(1-P_0_WAPC)*(1+f)</f>
        <v>0</v>
      </c>
      <c r="DN283" s="432">
        <f t="shared" ref="DN283:DN285" si="622">DM283*(1-X_02_WAPC)*(1+f)</f>
        <v>0</v>
      </c>
      <c r="DO283" s="432">
        <f t="shared" ref="DO283:DO285" si="623">DN283*(1-X_03_WAPC)*(1+f)</f>
        <v>0</v>
      </c>
      <c r="DP283" s="432">
        <f t="shared" ref="DP283:DP285" si="624">DO283*(1-X_04_WAPC)*(1+f)</f>
        <v>0</v>
      </c>
      <c r="DQ283" s="463">
        <f t="shared" ref="DQ283:DQ285" si="625">DP283*(1-X_05_WAPC)*(1+f)</f>
        <v>0</v>
      </c>
      <c r="DR283" s="462">
        <f t="shared" ref="DR283:DR285" si="626">DQ283*(1-X_06_WAPC)*(1+f)</f>
        <v>0</v>
      </c>
      <c r="DS283" s="432">
        <f t="shared" ref="DS283:DS285" si="627">DR283*(1-X_07_WAPC)*(1+f)</f>
        <v>0</v>
      </c>
      <c r="DT283" s="432">
        <f t="shared" ref="DT283:DT285" si="628">DS283*(1-X_08_WAPC)*(1+f)</f>
        <v>0</v>
      </c>
      <c r="DU283" s="432">
        <f t="shared" ref="DU283:DU285" si="629">DT283*(1-X_09_WAPC)*(1+f)</f>
        <v>0</v>
      </c>
      <c r="DV283" s="463">
        <f t="shared" ref="DV283:DV285" si="630">DU283*(1-X_10_WAPC)*(1+f)</f>
        <v>0</v>
      </c>
      <c r="DW283" s="462">
        <f>'PTRM input'!Q377</f>
        <v>0</v>
      </c>
      <c r="DX283" s="432">
        <f t="shared" ref="DX283:DX285" si="631">DW283*(1-P_0_WAPC)*(1+f)</f>
        <v>0</v>
      </c>
      <c r="DY283" s="432">
        <f t="shared" ref="DY283:DY285" si="632">DX283*(1-X_02_WAPC)*(1+f)</f>
        <v>0</v>
      </c>
      <c r="DZ283" s="432">
        <f t="shared" ref="DZ283:DZ285" si="633">DY283*(1-X_03_WAPC)*(1+f)</f>
        <v>0</v>
      </c>
      <c r="EA283" s="432">
        <f t="shared" ref="EA283:EA285" si="634">DZ283*(1-X_04_WAPC)*(1+f)</f>
        <v>0</v>
      </c>
      <c r="EB283" s="463">
        <f t="shared" ref="EB283:EB285" si="635">EA283*(1-X_05_WAPC)*(1+f)</f>
        <v>0</v>
      </c>
      <c r="EC283" s="462">
        <f t="shared" ref="EC283:EC285" si="636">EB283*(1-X_06_WAPC)*(1+f)</f>
        <v>0</v>
      </c>
      <c r="ED283" s="432">
        <f t="shared" ref="ED283:ED285" si="637">EC283*(1-X_07_WAPC)*(1+f)</f>
        <v>0</v>
      </c>
      <c r="EE283" s="432">
        <f t="shared" ref="EE283:EE285" si="638">ED283*(1-X_08_WAPC)*(1+f)</f>
        <v>0</v>
      </c>
      <c r="EF283" s="432">
        <f t="shared" ref="EF283:EF285" si="639">EE283*(1-X_09_WAPC)*(1+f)</f>
        <v>0</v>
      </c>
      <c r="EG283" s="463">
        <f t="shared" ref="EG283:EG285" si="640">EF283*(1-X_10_WAPC)*(1+f)</f>
        <v>0</v>
      </c>
      <c r="EH283" s="462">
        <f>'PTRM input'!R377</f>
        <v>0</v>
      </c>
      <c r="EI283" s="432">
        <f t="shared" ref="EI283:EI285" si="641">EH283*(1-P_0_WAPC)*(1+f)</f>
        <v>0</v>
      </c>
      <c r="EJ283" s="432">
        <f t="shared" ref="EJ283:EJ285" si="642">EI283*(1-X_02_WAPC)*(1+f)</f>
        <v>0</v>
      </c>
      <c r="EK283" s="432">
        <f t="shared" ref="EK283:EK285" si="643">EJ283*(1-X_03_WAPC)*(1+f)</f>
        <v>0</v>
      </c>
      <c r="EL283" s="432">
        <f t="shared" ref="EL283:EL285" si="644">EK283*(1-X_04_WAPC)*(1+f)</f>
        <v>0</v>
      </c>
      <c r="EM283" s="463">
        <f t="shared" ref="EM283:EM285" si="645">EL283*(1-X_05_WAPC)*(1+f)</f>
        <v>0</v>
      </c>
      <c r="EN283" s="462">
        <f t="shared" ref="EN283:EN285" si="646">EM283*(1-X_06_WAPC)*(1+f)</f>
        <v>0</v>
      </c>
      <c r="EO283" s="432">
        <f t="shared" ref="EO283:EO285" si="647">EN283*(1-X_07_WAPC)*(1+f)</f>
        <v>0</v>
      </c>
      <c r="EP283" s="432">
        <f t="shared" ref="EP283:EP285" si="648">EO283*(1-X_08_WAPC)*(1+f)</f>
        <v>0</v>
      </c>
      <c r="EQ283" s="432">
        <f t="shared" ref="EQ283:EQ285" si="649">EP283*(1-X_09_WAPC)*(1+f)</f>
        <v>0</v>
      </c>
      <c r="ER283" s="463">
        <f t="shared" ref="ER283:ER285" si="650">EQ283*(1-X_10_WAPC)*(1+f)</f>
        <v>0</v>
      </c>
      <c r="ES283" s="462">
        <f>'PTRM input'!S377</f>
        <v>0</v>
      </c>
      <c r="ET283" s="432">
        <f t="shared" ref="ET283:ET285" si="651">ES283*(1-P_0_WAPC)*(1+f)</f>
        <v>0</v>
      </c>
      <c r="EU283" s="432">
        <f t="shared" ref="EU283:EU285" si="652">ET283*(1-X_02_WAPC)*(1+f)</f>
        <v>0</v>
      </c>
      <c r="EV283" s="432">
        <f t="shared" ref="EV283:EV285" si="653">EU283*(1-X_03_WAPC)*(1+f)</f>
        <v>0</v>
      </c>
      <c r="EW283" s="432">
        <f t="shared" ref="EW283:EW285" si="654">EV283*(1-X_04_WAPC)*(1+f)</f>
        <v>0</v>
      </c>
      <c r="EX283" s="463">
        <f t="shared" ref="EX283:EX285" si="655">EW283*(1-X_05_WAPC)*(1+f)</f>
        <v>0</v>
      </c>
      <c r="EY283" s="462">
        <f t="shared" ref="EY283:EY285" si="656">EX283*(1-X_06_WAPC)*(1+f)</f>
        <v>0</v>
      </c>
      <c r="EZ283" s="432">
        <f t="shared" ref="EZ283:EZ285" si="657">EY283*(1-X_07_WAPC)*(1+f)</f>
        <v>0</v>
      </c>
      <c r="FA283" s="432">
        <f t="shared" ref="FA283:FA285" si="658">EZ283*(1-X_08_WAPC)*(1+f)</f>
        <v>0</v>
      </c>
      <c r="FB283" s="432">
        <f t="shared" ref="FB283:FB285" si="659">FA283*(1-X_09_WAPC)*(1+f)</f>
        <v>0</v>
      </c>
      <c r="FC283" s="463">
        <f t="shared" ref="FC283:FC285" si="660">FB283*(1-X_10_WAPC)*(1+f)</f>
        <v>0</v>
      </c>
      <c r="FD283" s="462">
        <f>'PTRM input'!T377</f>
        <v>0</v>
      </c>
      <c r="FE283" s="432">
        <f t="shared" ref="FE283:FE285" si="661">FD283*(1-P_0_WAPC)*(1+f)</f>
        <v>0</v>
      </c>
      <c r="FF283" s="432">
        <f t="shared" ref="FF283:FF285" si="662">FE283*(1-X_02_WAPC)*(1+f)</f>
        <v>0</v>
      </c>
      <c r="FG283" s="432">
        <f t="shared" ref="FG283:FG285" si="663">FF283*(1-X_03_WAPC)*(1+f)</f>
        <v>0</v>
      </c>
      <c r="FH283" s="432">
        <f t="shared" ref="FH283:FH285" si="664">FG283*(1-X_04_WAPC)*(1+f)</f>
        <v>0</v>
      </c>
      <c r="FI283" s="463">
        <f t="shared" ref="FI283:FI285" si="665">FH283*(1-X_05_WAPC)*(1+f)</f>
        <v>0</v>
      </c>
      <c r="FJ283" s="462">
        <f t="shared" ref="FJ283:FJ285" si="666">FI283*(1-X_06_WAPC)*(1+f)</f>
        <v>0</v>
      </c>
      <c r="FK283" s="432">
        <f t="shared" ref="FK283:FK285" si="667">FJ283*(1-X_07_WAPC)*(1+f)</f>
        <v>0</v>
      </c>
      <c r="FL283" s="432">
        <f t="shared" ref="FL283:FL285" si="668">FK283*(1-X_08_WAPC)*(1+f)</f>
        <v>0</v>
      </c>
      <c r="FM283" s="432">
        <f t="shared" ref="FM283:FM285" si="669">FL283*(1-X_09_WAPC)*(1+f)</f>
        <v>0</v>
      </c>
      <c r="FN283" s="463">
        <f t="shared" ref="FN283:FN285" si="670">FM283*(1-X_10_WAPC)*(1+f)</f>
        <v>0</v>
      </c>
      <c r="FO283" s="462">
        <f>'PTRM input'!U377</f>
        <v>0</v>
      </c>
      <c r="FP283" s="432">
        <f t="shared" ref="FP283:FP285" si="671">FO283*(1-P_0_WAPC)*(1+f)</f>
        <v>0</v>
      </c>
      <c r="FQ283" s="432">
        <f t="shared" ref="FQ283:FQ285" si="672">FP283*(1-X_02_WAPC)*(1+f)</f>
        <v>0</v>
      </c>
      <c r="FR283" s="432">
        <f t="shared" ref="FR283:FR285" si="673">FQ283*(1-X_03_WAPC)*(1+f)</f>
        <v>0</v>
      </c>
      <c r="FS283" s="432">
        <f t="shared" ref="FS283:FS285" si="674">FR283*(1-X_04_WAPC)*(1+f)</f>
        <v>0</v>
      </c>
      <c r="FT283" s="463">
        <f t="shared" ref="FT283:FT285" si="675">FS283*(1-X_05_WAPC)*(1+f)</f>
        <v>0</v>
      </c>
      <c r="FU283" s="462">
        <f t="shared" ref="FU283:FU285" si="676">FT283*(1-X_06_WAPC)*(1+f)</f>
        <v>0</v>
      </c>
      <c r="FV283" s="432">
        <f t="shared" ref="FV283:FV285" si="677">FU283*(1-X_07_WAPC)*(1+f)</f>
        <v>0</v>
      </c>
      <c r="FW283" s="432">
        <f t="shared" ref="FW283:FW285" si="678">FV283*(1-X_08_WAPC)*(1+f)</f>
        <v>0</v>
      </c>
      <c r="FX283" s="432">
        <f t="shared" ref="FX283:FX285" si="679">FW283*(1-X_09_WAPC)*(1+f)</f>
        <v>0</v>
      </c>
      <c r="FY283" s="463">
        <f t="shared" ref="FY283:FY285" si="680">FX283*(1-X_10_WAPC)*(1+f)</f>
        <v>0</v>
      </c>
      <c r="FZ283" s="462">
        <f>'PTRM input'!V377</f>
        <v>0</v>
      </c>
      <c r="GA283" s="432">
        <f t="shared" ref="GA283:GA285" si="681">FZ283*(1-P_0_WAPC)*(1+f)</f>
        <v>0</v>
      </c>
      <c r="GB283" s="432">
        <f t="shared" ref="GB283:GB285" si="682">GA283*(1-X_02_WAPC)*(1+f)</f>
        <v>0</v>
      </c>
      <c r="GC283" s="432">
        <f t="shared" ref="GC283:GC285" si="683">GB283*(1-X_03_WAPC)*(1+f)</f>
        <v>0</v>
      </c>
      <c r="GD283" s="432">
        <f t="shared" ref="GD283:GD285" si="684">GC283*(1-X_04_WAPC)*(1+f)</f>
        <v>0</v>
      </c>
      <c r="GE283" s="463">
        <f t="shared" ref="GE283:GE285" si="685">GD283*(1-X_05_WAPC)*(1+f)</f>
        <v>0</v>
      </c>
      <c r="GF283" s="462">
        <f t="shared" ref="GF283:GF285" si="686">GE283*(1-X_06_WAPC)*(1+f)</f>
        <v>0</v>
      </c>
      <c r="GG283" s="432">
        <f t="shared" ref="GG283:GG285" si="687">GF283*(1-X_07_WAPC)*(1+f)</f>
        <v>0</v>
      </c>
      <c r="GH283" s="432">
        <f t="shared" ref="GH283:GH285" si="688">GG283*(1-X_08_WAPC)*(1+f)</f>
        <v>0</v>
      </c>
      <c r="GI283" s="432">
        <f t="shared" ref="GI283:GI285" si="689">GH283*(1-X_09_WAPC)*(1+f)</f>
        <v>0</v>
      </c>
      <c r="GJ283" s="463">
        <f t="shared" ref="GJ283:GJ285" si="690">GI283*(1-X_10_WAPC)*(1+f)</f>
        <v>0</v>
      </c>
    </row>
    <row r="284" spans="1:192" s="4" customFormat="1" outlineLevel="1">
      <c r="A284" s="29"/>
      <c r="B284" s="29"/>
      <c r="C284" s="29"/>
      <c r="D284" s="29"/>
      <c r="E284" s="748" t="str">
        <f t="shared" si="519"/>
        <v>New Tariff 10</v>
      </c>
      <c r="F284" s="462">
        <f>'PTRM input'!F378</f>
        <v>0</v>
      </c>
      <c r="G284" s="432">
        <f t="shared" si="521"/>
        <v>0</v>
      </c>
      <c r="H284" s="432">
        <f t="shared" si="522"/>
        <v>0</v>
      </c>
      <c r="I284" s="432">
        <f t="shared" si="523"/>
        <v>0</v>
      </c>
      <c r="J284" s="432">
        <f t="shared" si="524"/>
        <v>0</v>
      </c>
      <c r="K284" s="463">
        <f t="shared" si="525"/>
        <v>0</v>
      </c>
      <c r="L284" s="462">
        <f t="shared" si="526"/>
        <v>0</v>
      </c>
      <c r="M284" s="432">
        <f t="shared" si="527"/>
        <v>0</v>
      </c>
      <c r="N284" s="432">
        <f t="shared" si="528"/>
        <v>0</v>
      </c>
      <c r="O284" s="432">
        <f t="shared" si="529"/>
        <v>0</v>
      </c>
      <c r="P284" s="463">
        <f t="shared" si="530"/>
        <v>0</v>
      </c>
      <c r="Q284" s="462">
        <f>'PTRM input'!G378</f>
        <v>0</v>
      </c>
      <c r="R284" s="432">
        <f t="shared" si="531"/>
        <v>0</v>
      </c>
      <c r="S284" s="432">
        <f t="shared" si="532"/>
        <v>0</v>
      </c>
      <c r="T284" s="432">
        <f t="shared" si="533"/>
        <v>0</v>
      </c>
      <c r="U284" s="432">
        <f t="shared" si="534"/>
        <v>0</v>
      </c>
      <c r="V284" s="463">
        <f t="shared" si="535"/>
        <v>0</v>
      </c>
      <c r="W284" s="462">
        <f t="shared" si="536"/>
        <v>0</v>
      </c>
      <c r="X284" s="432">
        <f t="shared" si="537"/>
        <v>0</v>
      </c>
      <c r="Y284" s="432">
        <f t="shared" si="538"/>
        <v>0</v>
      </c>
      <c r="Z284" s="432">
        <f t="shared" si="539"/>
        <v>0</v>
      </c>
      <c r="AA284" s="463">
        <f t="shared" si="540"/>
        <v>0</v>
      </c>
      <c r="AB284" s="462">
        <f>'PTRM input'!H378</f>
        <v>0</v>
      </c>
      <c r="AC284" s="432">
        <f t="shared" si="541"/>
        <v>0</v>
      </c>
      <c r="AD284" s="432">
        <f t="shared" si="542"/>
        <v>0</v>
      </c>
      <c r="AE284" s="432">
        <f t="shared" si="543"/>
        <v>0</v>
      </c>
      <c r="AF284" s="432">
        <f t="shared" si="544"/>
        <v>0</v>
      </c>
      <c r="AG284" s="463">
        <f t="shared" si="545"/>
        <v>0</v>
      </c>
      <c r="AH284" s="462">
        <f t="shared" si="546"/>
        <v>0</v>
      </c>
      <c r="AI284" s="432">
        <f t="shared" si="547"/>
        <v>0</v>
      </c>
      <c r="AJ284" s="432">
        <f t="shared" si="548"/>
        <v>0</v>
      </c>
      <c r="AK284" s="432">
        <f t="shared" si="549"/>
        <v>0</v>
      </c>
      <c r="AL284" s="463">
        <f t="shared" si="550"/>
        <v>0</v>
      </c>
      <c r="AM284" s="462">
        <f>'PTRM input'!I378</f>
        <v>0</v>
      </c>
      <c r="AN284" s="432">
        <f t="shared" si="551"/>
        <v>0</v>
      </c>
      <c r="AO284" s="432">
        <f t="shared" si="552"/>
        <v>0</v>
      </c>
      <c r="AP284" s="432">
        <f t="shared" si="553"/>
        <v>0</v>
      </c>
      <c r="AQ284" s="432">
        <f t="shared" si="554"/>
        <v>0</v>
      </c>
      <c r="AR284" s="463">
        <f t="shared" si="555"/>
        <v>0</v>
      </c>
      <c r="AS284" s="462">
        <f t="shared" si="556"/>
        <v>0</v>
      </c>
      <c r="AT284" s="432">
        <f t="shared" si="557"/>
        <v>0</v>
      </c>
      <c r="AU284" s="432">
        <f t="shared" si="558"/>
        <v>0</v>
      </c>
      <c r="AV284" s="432">
        <f t="shared" si="559"/>
        <v>0</v>
      </c>
      <c r="AW284" s="463">
        <f t="shared" si="560"/>
        <v>0</v>
      </c>
      <c r="AX284" s="462">
        <f>'PTRM input'!J378</f>
        <v>0</v>
      </c>
      <c r="AY284" s="432">
        <f t="shared" si="561"/>
        <v>0</v>
      </c>
      <c r="AZ284" s="432">
        <f t="shared" si="562"/>
        <v>0</v>
      </c>
      <c r="BA284" s="432">
        <f t="shared" si="563"/>
        <v>0</v>
      </c>
      <c r="BB284" s="432">
        <f t="shared" si="564"/>
        <v>0</v>
      </c>
      <c r="BC284" s="463">
        <f t="shared" si="565"/>
        <v>0</v>
      </c>
      <c r="BD284" s="462">
        <f t="shared" si="566"/>
        <v>0</v>
      </c>
      <c r="BE284" s="432">
        <f t="shared" si="567"/>
        <v>0</v>
      </c>
      <c r="BF284" s="432">
        <f t="shared" si="568"/>
        <v>0</v>
      </c>
      <c r="BG284" s="432">
        <f t="shared" si="569"/>
        <v>0</v>
      </c>
      <c r="BH284" s="463">
        <f t="shared" si="570"/>
        <v>0</v>
      </c>
      <c r="BI284" s="462">
        <f>'PTRM input'!K378</f>
        <v>0</v>
      </c>
      <c r="BJ284" s="432">
        <f t="shared" si="571"/>
        <v>0</v>
      </c>
      <c r="BK284" s="432">
        <f t="shared" si="572"/>
        <v>0</v>
      </c>
      <c r="BL284" s="432">
        <f t="shared" si="573"/>
        <v>0</v>
      </c>
      <c r="BM284" s="432">
        <f t="shared" si="574"/>
        <v>0</v>
      </c>
      <c r="BN284" s="463">
        <f t="shared" si="575"/>
        <v>0</v>
      </c>
      <c r="BO284" s="462">
        <f t="shared" si="576"/>
        <v>0</v>
      </c>
      <c r="BP284" s="432">
        <f t="shared" si="577"/>
        <v>0</v>
      </c>
      <c r="BQ284" s="432">
        <f t="shared" si="578"/>
        <v>0</v>
      </c>
      <c r="BR284" s="432">
        <f t="shared" si="579"/>
        <v>0</v>
      </c>
      <c r="BS284" s="463">
        <f t="shared" si="580"/>
        <v>0</v>
      </c>
      <c r="BT284" s="462">
        <f>'PTRM input'!L378</f>
        <v>0</v>
      </c>
      <c r="BU284" s="432">
        <f t="shared" si="581"/>
        <v>0</v>
      </c>
      <c r="BV284" s="432">
        <f t="shared" si="582"/>
        <v>0</v>
      </c>
      <c r="BW284" s="432">
        <f t="shared" si="583"/>
        <v>0</v>
      </c>
      <c r="BX284" s="432">
        <f t="shared" si="584"/>
        <v>0</v>
      </c>
      <c r="BY284" s="463">
        <f t="shared" si="585"/>
        <v>0</v>
      </c>
      <c r="BZ284" s="462">
        <f t="shared" si="586"/>
        <v>0</v>
      </c>
      <c r="CA284" s="432">
        <f t="shared" si="587"/>
        <v>0</v>
      </c>
      <c r="CB284" s="432">
        <f t="shared" si="588"/>
        <v>0</v>
      </c>
      <c r="CC284" s="432">
        <f t="shared" si="589"/>
        <v>0</v>
      </c>
      <c r="CD284" s="463">
        <f t="shared" si="590"/>
        <v>0</v>
      </c>
      <c r="CE284" s="462">
        <f>'PTRM input'!M378</f>
        <v>0</v>
      </c>
      <c r="CF284" s="432">
        <f t="shared" si="591"/>
        <v>0</v>
      </c>
      <c r="CG284" s="432">
        <f t="shared" si="592"/>
        <v>0</v>
      </c>
      <c r="CH284" s="432">
        <f t="shared" si="593"/>
        <v>0</v>
      </c>
      <c r="CI284" s="432">
        <f t="shared" si="594"/>
        <v>0</v>
      </c>
      <c r="CJ284" s="463">
        <f t="shared" si="595"/>
        <v>0</v>
      </c>
      <c r="CK284" s="462">
        <f t="shared" si="596"/>
        <v>0</v>
      </c>
      <c r="CL284" s="432">
        <f t="shared" si="597"/>
        <v>0</v>
      </c>
      <c r="CM284" s="432">
        <f t="shared" si="598"/>
        <v>0</v>
      </c>
      <c r="CN284" s="432">
        <f t="shared" si="599"/>
        <v>0</v>
      </c>
      <c r="CO284" s="463">
        <f t="shared" si="600"/>
        <v>0</v>
      </c>
      <c r="CP284" s="462">
        <f>'PTRM input'!N378</f>
        <v>0</v>
      </c>
      <c r="CQ284" s="432">
        <f t="shared" si="601"/>
        <v>0</v>
      </c>
      <c r="CR284" s="432">
        <f t="shared" si="602"/>
        <v>0</v>
      </c>
      <c r="CS284" s="432">
        <f t="shared" si="603"/>
        <v>0</v>
      </c>
      <c r="CT284" s="432">
        <f t="shared" si="604"/>
        <v>0</v>
      </c>
      <c r="CU284" s="463">
        <f t="shared" si="605"/>
        <v>0</v>
      </c>
      <c r="CV284" s="462">
        <f t="shared" si="606"/>
        <v>0</v>
      </c>
      <c r="CW284" s="432">
        <f t="shared" si="607"/>
        <v>0</v>
      </c>
      <c r="CX284" s="432">
        <f t="shared" si="608"/>
        <v>0</v>
      </c>
      <c r="CY284" s="432">
        <f t="shared" si="609"/>
        <v>0</v>
      </c>
      <c r="CZ284" s="463">
        <f t="shared" si="610"/>
        <v>0</v>
      </c>
      <c r="DA284" s="462">
        <f>'PTRM input'!O378</f>
        <v>0</v>
      </c>
      <c r="DB284" s="432">
        <f t="shared" si="611"/>
        <v>0</v>
      </c>
      <c r="DC284" s="432">
        <f t="shared" si="612"/>
        <v>0</v>
      </c>
      <c r="DD284" s="432">
        <f t="shared" si="613"/>
        <v>0</v>
      </c>
      <c r="DE284" s="432">
        <f t="shared" si="614"/>
        <v>0</v>
      </c>
      <c r="DF284" s="463">
        <f t="shared" si="615"/>
        <v>0</v>
      </c>
      <c r="DG284" s="462">
        <f t="shared" si="616"/>
        <v>0</v>
      </c>
      <c r="DH284" s="432">
        <f t="shared" si="617"/>
        <v>0</v>
      </c>
      <c r="DI284" s="432">
        <f t="shared" si="618"/>
        <v>0</v>
      </c>
      <c r="DJ284" s="432">
        <f t="shared" si="619"/>
        <v>0</v>
      </c>
      <c r="DK284" s="463">
        <f t="shared" si="620"/>
        <v>0</v>
      </c>
      <c r="DL284" s="462">
        <f>'PTRM input'!P378</f>
        <v>0</v>
      </c>
      <c r="DM284" s="432">
        <f t="shared" si="621"/>
        <v>0</v>
      </c>
      <c r="DN284" s="432">
        <f t="shared" si="622"/>
        <v>0</v>
      </c>
      <c r="DO284" s="432">
        <f t="shared" si="623"/>
        <v>0</v>
      </c>
      <c r="DP284" s="432">
        <f t="shared" si="624"/>
        <v>0</v>
      </c>
      <c r="DQ284" s="463">
        <f t="shared" si="625"/>
        <v>0</v>
      </c>
      <c r="DR284" s="462">
        <f t="shared" si="626"/>
        <v>0</v>
      </c>
      <c r="DS284" s="432">
        <f t="shared" si="627"/>
        <v>0</v>
      </c>
      <c r="DT284" s="432">
        <f t="shared" si="628"/>
        <v>0</v>
      </c>
      <c r="DU284" s="432">
        <f t="shared" si="629"/>
        <v>0</v>
      </c>
      <c r="DV284" s="463">
        <f t="shared" si="630"/>
        <v>0</v>
      </c>
      <c r="DW284" s="462">
        <f>'PTRM input'!Q378</f>
        <v>0</v>
      </c>
      <c r="DX284" s="432">
        <f t="shared" si="631"/>
        <v>0</v>
      </c>
      <c r="DY284" s="432">
        <f t="shared" si="632"/>
        <v>0</v>
      </c>
      <c r="DZ284" s="432">
        <f t="shared" si="633"/>
        <v>0</v>
      </c>
      <c r="EA284" s="432">
        <f t="shared" si="634"/>
        <v>0</v>
      </c>
      <c r="EB284" s="463">
        <f t="shared" si="635"/>
        <v>0</v>
      </c>
      <c r="EC284" s="462">
        <f t="shared" si="636"/>
        <v>0</v>
      </c>
      <c r="ED284" s="432">
        <f t="shared" si="637"/>
        <v>0</v>
      </c>
      <c r="EE284" s="432">
        <f t="shared" si="638"/>
        <v>0</v>
      </c>
      <c r="EF284" s="432">
        <f t="shared" si="639"/>
        <v>0</v>
      </c>
      <c r="EG284" s="463">
        <f t="shared" si="640"/>
        <v>0</v>
      </c>
      <c r="EH284" s="462">
        <f>'PTRM input'!R378</f>
        <v>0</v>
      </c>
      <c r="EI284" s="432">
        <f t="shared" si="641"/>
        <v>0</v>
      </c>
      <c r="EJ284" s="432">
        <f t="shared" si="642"/>
        <v>0</v>
      </c>
      <c r="EK284" s="432">
        <f t="shared" si="643"/>
        <v>0</v>
      </c>
      <c r="EL284" s="432">
        <f t="shared" si="644"/>
        <v>0</v>
      </c>
      <c r="EM284" s="463">
        <f t="shared" si="645"/>
        <v>0</v>
      </c>
      <c r="EN284" s="462">
        <f t="shared" si="646"/>
        <v>0</v>
      </c>
      <c r="EO284" s="432">
        <f t="shared" si="647"/>
        <v>0</v>
      </c>
      <c r="EP284" s="432">
        <f t="shared" si="648"/>
        <v>0</v>
      </c>
      <c r="EQ284" s="432">
        <f t="shared" si="649"/>
        <v>0</v>
      </c>
      <c r="ER284" s="463">
        <f t="shared" si="650"/>
        <v>0</v>
      </c>
      <c r="ES284" s="462">
        <f>'PTRM input'!S378</f>
        <v>0</v>
      </c>
      <c r="ET284" s="432">
        <f t="shared" si="651"/>
        <v>0</v>
      </c>
      <c r="EU284" s="432">
        <f t="shared" si="652"/>
        <v>0</v>
      </c>
      <c r="EV284" s="432">
        <f t="shared" si="653"/>
        <v>0</v>
      </c>
      <c r="EW284" s="432">
        <f t="shared" si="654"/>
        <v>0</v>
      </c>
      <c r="EX284" s="463">
        <f t="shared" si="655"/>
        <v>0</v>
      </c>
      <c r="EY284" s="462">
        <f t="shared" si="656"/>
        <v>0</v>
      </c>
      <c r="EZ284" s="432">
        <f t="shared" si="657"/>
        <v>0</v>
      </c>
      <c r="FA284" s="432">
        <f t="shared" si="658"/>
        <v>0</v>
      </c>
      <c r="FB284" s="432">
        <f t="shared" si="659"/>
        <v>0</v>
      </c>
      <c r="FC284" s="463">
        <f t="shared" si="660"/>
        <v>0</v>
      </c>
      <c r="FD284" s="462">
        <f>'PTRM input'!T378</f>
        <v>0</v>
      </c>
      <c r="FE284" s="432">
        <f t="shared" si="661"/>
        <v>0</v>
      </c>
      <c r="FF284" s="432">
        <f t="shared" si="662"/>
        <v>0</v>
      </c>
      <c r="FG284" s="432">
        <f t="shared" si="663"/>
        <v>0</v>
      </c>
      <c r="FH284" s="432">
        <f t="shared" si="664"/>
        <v>0</v>
      </c>
      <c r="FI284" s="463">
        <f t="shared" si="665"/>
        <v>0</v>
      </c>
      <c r="FJ284" s="462">
        <f t="shared" si="666"/>
        <v>0</v>
      </c>
      <c r="FK284" s="432">
        <f t="shared" si="667"/>
        <v>0</v>
      </c>
      <c r="FL284" s="432">
        <f t="shared" si="668"/>
        <v>0</v>
      </c>
      <c r="FM284" s="432">
        <f t="shared" si="669"/>
        <v>0</v>
      </c>
      <c r="FN284" s="463">
        <f t="shared" si="670"/>
        <v>0</v>
      </c>
      <c r="FO284" s="462">
        <f>'PTRM input'!U378</f>
        <v>0</v>
      </c>
      <c r="FP284" s="432">
        <f t="shared" si="671"/>
        <v>0</v>
      </c>
      <c r="FQ284" s="432">
        <f t="shared" si="672"/>
        <v>0</v>
      </c>
      <c r="FR284" s="432">
        <f t="shared" si="673"/>
        <v>0</v>
      </c>
      <c r="FS284" s="432">
        <f t="shared" si="674"/>
        <v>0</v>
      </c>
      <c r="FT284" s="463">
        <f t="shared" si="675"/>
        <v>0</v>
      </c>
      <c r="FU284" s="462">
        <f t="shared" si="676"/>
        <v>0</v>
      </c>
      <c r="FV284" s="432">
        <f t="shared" si="677"/>
        <v>0</v>
      </c>
      <c r="FW284" s="432">
        <f t="shared" si="678"/>
        <v>0</v>
      </c>
      <c r="FX284" s="432">
        <f t="shared" si="679"/>
        <v>0</v>
      </c>
      <c r="FY284" s="463">
        <f t="shared" si="680"/>
        <v>0</v>
      </c>
      <c r="FZ284" s="462">
        <f>'PTRM input'!V378</f>
        <v>0</v>
      </c>
      <c r="GA284" s="432">
        <f t="shared" si="681"/>
        <v>0</v>
      </c>
      <c r="GB284" s="432">
        <f t="shared" si="682"/>
        <v>0</v>
      </c>
      <c r="GC284" s="432">
        <f t="shared" si="683"/>
        <v>0</v>
      </c>
      <c r="GD284" s="432">
        <f t="shared" si="684"/>
        <v>0</v>
      </c>
      <c r="GE284" s="463">
        <f t="shared" si="685"/>
        <v>0</v>
      </c>
      <c r="GF284" s="462">
        <f t="shared" si="686"/>
        <v>0</v>
      </c>
      <c r="GG284" s="432">
        <f t="shared" si="687"/>
        <v>0</v>
      </c>
      <c r="GH284" s="432">
        <f t="shared" si="688"/>
        <v>0</v>
      </c>
      <c r="GI284" s="432">
        <f t="shared" si="689"/>
        <v>0</v>
      </c>
      <c r="GJ284" s="463">
        <f t="shared" si="690"/>
        <v>0</v>
      </c>
    </row>
    <row r="285" spans="1:192" s="4" customFormat="1" outlineLevel="1">
      <c r="A285" s="29"/>
      <c r="B285" s="29"/>
      <c r="C285" s="29"/>
      <c r="D285" s="29"/>
      <c r="E285" s="748" t="str">
        <f t="shared" si="519"/>
        <v>New Tariff 11</v>
      </c>
      <c r="F285" s="464">
        <f>'PTRM input'!F379</f>
        <v>0</v>
      </c>
      <c r="G285" s="465">
        <f t="shared" si="521"/>
        <v>0</v>
      </c>
      <c r="H285" s="465">
        <f t="shared" si="522"/>
        <v>0</v>
      </c>
      <c r="I285" s="465">
        <f t="shared" si="523"/>
        <v>0</v>
      </c>
      <c r="J285" s="465">
        <f t="shared" si="524"/>
        <v>0</v>
      </c>
      <c r="K285" s="466">
        <f t="shared" si="525"/>
        <v>0</v>
      </c>
      <c r="L285" s="464">
        <f t="shared" si="526"/>
        <v>0</v>
      </c>
      <c r="M285" s="465">
        <f t="shared" si="527"/>
        <v>0</v>
      </c>
      <c r="N285" s="465">
        <f t="shared" si="528"/>
        <v>0</v>
      </c>
      <c r="O285" s="465">
        <f t="shared" si="529"/>
        <v>0</v>
      </c>
      <c r="P285" s="466">
        <f t="shared" si="530"/>
        <v>0</v>
      </c>
      <c r="Q285" s="464">
        <f>'PTRM input'!G379</f>
        <v>0</v>
      </c>
      <c r="R285" s="465">
        <f t="shared" si="531"/>
        <v>0</v>
      </c>
      <c r="S285" s="465">
        <f t="shared" si="532"/>
        <v>0</v>
      </c>
      <c r="T285" s="465">
        <f t="shared" si="533"/>
        <v>0</v>
      </c>
      <c r="U285" s="465">
        <f t="shared" si="534"/>
        <v>0</v>
      </c>
      <c r="V285" s="466">
        <f t="shared" si="535"/>
        <v>0</v>
      </c>
      <c r="W285" s="464">
        <f t="shared" si="536"/>
        <v>0</v>
      </c>
      <c r="X285" s="465">
        <f t="shared" si="537"/>
        <v>0</v>
      </c>
      <c r="Y285" s="465">
        <f t="shared" si="538"/>
        <v>0</v>
      </c>
      <c r="Z285" s="465">
        <f t="shared" si="539"/>
        <v>0</v>
      </c>
      <c r="AA285" s="466">
        <f t="shared" si="540"/>
        <v>0</v>
      </c>
      <c r="AB285" s="464">
        <f>'PTRM input'!H379</f>
        <v>0</v>
      </c>
      <c r="AC285" s="465">
        <f t="shared" si="541"/>
        <v>0</v>
      </c>
      <c r="AD285" s="465">
        <f t="shared" si="542"/>
        <v>0</v>
      </c>
      <c r="AE285" s="465">
        <f t="shared" si="543"/>
        <v>0</v>
      </c>
      <c r="AF285" s="465">
        <f t="shared" si="544"/>
        <v>0</v>
      </c>
      <c r="AG285" s="466">
        <f t="shared" si="545"/>
        <v>0</v>
      </c>
      <c r="AH285" s="464">
        <f t="shared" si="546"/>
        <v>0</v>
      </c>
      <c r="AI285" s="465">
        <f t="shared" si="547"/>
        <v>0</v>
      </c>
      <c r="AJ285" s="465">
        <f t="shared" si="548"/>
        <v>0</v>
      </c>
      <c r="AK285" s="465">
        <f t="shared" si="549"/>
        <v>0</v>
      </c>
      <c r="AL285" s="466">
        <f t="shared" si="550"/>
        <v>0</v>
      </c>
      <c r="AM285" s="464">
        <f>'PTRM input'!I379</f>
        <v>0</v>
      </c>
      <c r="AN285" s="465">
        <f t="shared" si="551"/>
        <v>0</v>
      </c>
      <c r="AO285" s="465">
        <f t="shared" si="552"/>
        <v>0</v>
      </c>
      <c r="AP285" s="465">
        <f t="shared" si="553"/>
        <v>0</v>
      </c>
      <c r="AQ285" s="465">
        <f t="shared" si="554"/>
        <v>0</v>
      </c>
      <c r="AR285" s="466">
        <f t="shared" si="555"/>
        <v>0</v>
      </c>
      <c r="AS285" s="464">
        <f t="shared" si="556"/>
        <v>0</v>
      </c>
      <c r="AT285" s="465">
        <f t="shared" si="557"/>
        <v>0</v>
      </c>
      <c r="AU285" s="465">
        <f t="shared" si="558"/>
        <v>0</v>
      </c>
      <c r="AV285" s="465">
        <f t="shared" si="559"/>
        <v>0</v>
      </c>
      <c r="AW285" s="466">
        <f t="shared" si="560"/>
        <v>0</v>
      </c>
      <c r="AX285" s="464">
        <f>'PTRM input'!J379</f>
        <v>0</v>
      </c>
      <c r="AY285" s="465">
        <f t="shared" si="561"/>
        <v>0</v>
      </c>
      <c r="AZ285" s="465">
        <f t="shared" si="562"/>
        <v>0</v>
      </c>
      <c r="BA285" s="465">
        <f t="shared" si="563"/>
        <v>0</v>
      </c>
      <c r="BB285" s="465">
        <f t="shared" si="564"/>
        <v>0</v>
      </c>
      <c r="BC285" s="466">
        <f t="shared" si="565"/>
        <v>0</v>
      </c>
      <c r="BD285" s="464">
        <f t="shared" si="566"/>
        <v>0</v>
      </c>
      <c r="BE285" s="465">
        <f t="shared" si="567"/>
        <v>0</v>
      </c>
      <c r="BF285" s="465">
        <f t="shared" si="568"/>
        <v>0</v>
      </c>
      <c r="BG285" s="465">
        <f t="shared" si="569"/>
        <v>0</v>
      </c>
      <c r="BH285" s="466">
        <f t="shared" si="570"/>
        <v>0</v>
      </c>
      <c r="BI285" s="464">
        <f>'PTRM input'!K379</f>
        <v>0</v>
      </c>
      <c r="BJ285" s="465">
        <f t="shared" si="571"/>
        <v>0</v>
      </c>
      <c r="BK285" s="465">
        <f t="shared" si="572"/>
        <v>0</v>
      </c>
      <c r="BL285" s="465">
        <f t="shared" si="573"/>
        <v>0</v>
      </c>
      <c r="BM285" s="465">
        <f t="shared" si="574"/>
        <v>0</v>
      </c>
      <c r="BN285" s="466">
        <f t="shared" si="575"/>
        <v>0</v>
      </c>
      <c r="BO285" s="464">
        <f t="shared" si="576"/>
        <v>0</v>
      </c>
      <c r="BP285" s="465">
        <f t="shared" si="577"/>
        <v>0</v>
      </c>
      <c r="BQ285" s="465">
        <f t="shared" si="578"/>
        <v>0</v>
      </c>
      <c r="BR285" s="465">
        <f t="shared" si="579"/>
        <v>0</v>
      </c>
      <c r="BS285" s="466">
        <f t="shared" si="580"/>
        <v>0</v>
      </c>
      <c r="BT285" s="464">
        <f>'PTRM input'!L379</f>
        <v>0</v>
      </c>
      <c r="BU285" s="465">
        <f t="shared" si="581"/>
        <v>0</v>
      </c>
      <c r="BV285" s="465">
        <f t="shared" si="582"/>
        <v>0</v>
      </c>
      <c r="BW285" s="465">
        <f t="shared" si="583"/>
        <v>0</v>
      </c>
      <c r="BX285" s="465">
        <f t="shared" si="584"/>
        <v>0</v>
      </c>
      <c r="BY285" s="466">
        <f t="shared" si="585"/>
        <v>0</v>
      </c>
      <c r="BZ285" s="464">
        <f t="shared" si="586"/>
        <v>0</v>
      </c>
      <c r="CA285" s="465">
        <f t="shared" si="587"/>
        <v>0</v>
      </c>
      <c r="CB285" s="465">
        <f t="shared" si="588"/>
        <v>0</v>
      </c>
      <c r="CC285" s="465">
        <f t="shared" si="589"/>
        <v>0</v>
      </c>
      <c r="CD285" s="466">
        <f t="shared" si="590"/>
        <v>0</v>
      </c>
      <c r="CE285" s="464">
        <f>'PTRM input'!M379</f>
        <v>0</v>
      </c>
      <c r="CF285" s="465">
        <f t="shared" si="591"/>
        <v>0</v>
      </c>
      <c r="CG285" s="465">
        <f t="shared" si="592"/>
        <v>0</v>
      </c>
      <c r="CH285" s="465">
        <f t="shared" si="593"/>
        <v>0</v>
      </c>
      <c r="CI285" s="465">
        <f t="shared" si="594"/>
        <v>0</v>
      </c>
      <c r="CJ285" s="466">
        <f t="shared" si="595"/>
        <v>0</v>
      </c>
      <c r="CK285" s="464">
        <f t="shared" si="596"/>
        <v>0</v>
      </c>
      <c r="CL285" s="465">
        <f t="shared" si="597"/>
        <v>0</v>
      </c>
      <c r="CM285" s="465">
        <f t="shared" si="598"/>
        <v>0</v>
      </c>
      <c r="CN285" s="465">
        <f t="shared" si="599"/>
        <v>0</v>
      </c>
      <c r="CO285" s="466">
        <f t="shared" si="600"/>
        <v>0</v>
      </c>
      <c r="CP285" s="464">
        <f>'PTRM input'!N379</f>
        <v>0</v>
      </c>
      <c r="CQ285" s="465">
        <f t="shared" si="601"/>
        <v>0</v>
      </c>
      <c r="CR285" s="465">
        <f t="shared" si="602"/>
        <v>0</v>
      </c>
      <c r="CS285" s="465">
        <f t="shared" si="603"/>
        <v>0</v>
      </c>
      <c r="CT285" s="465">
        <f t="shared" si="604"/>
        <v>0</v>
      </c>
      <c r="CU285" s="466">
        <f t="shared" si="605"/>
        <v>0</v>
      </c>
      <c r="CV285" s="464">
        <f t="shared" si="606"/>
        <v>0</v>
      </c>
      <c r="CW285" s="465">
        <f t="shared" si="607"/>
        <v>0</v>
      </c>
      <c r="CX285" s="465">
        <f t="shared" si="608"/>
        <v>0</v>
      </c>
      <c r="CY285" s="465">
        <f t="shared" si="609"/>
        <v>0</v>
      </c>
      <c r="CZ285" s="466">
        <f t="shared" si="610"/>
        <v>0</v>
      </c>
      <c r="DA285" s="464">
        <f>'PTRM input'!O379</f>
        <v>0</v>
      </c>
      <c r="DB285" s="465">
        <f t="shared" si="611"/>
        <v>0</v>
      </c>
      <c r="DC285" s="465">
        <f t="shared" si="612"/>
        <v>0</v>
      </c>
      <c r="DD285" s="465">
        <f t="shared" si="613"/>
        <v>0</v>
      </c>
      <c r="DE285" s="465">
        <f t="shared" si="614"/>
        <v>0</v>
      </c>
      <c r="DF285" s="466">
        <f t="shared" si="615"/>
        <v>0</v>
      </c>
      <c r="DG285" s="464">
        <f t="shared" si="616"/>
        <v>0</v>
      </c>
      <c r="DH285" s="465">
        <f t="shared" si="617"/>
        <v>0</v>
      </c>
      <c r="DI285" s="465">
        <f t="shared" si="618"/>
        <v>0</v>
      </c>
      <c r="DJ285" s="465">
        <f t="shared" si="619"/>
        <v>0</v>
      </c>
      <c r="DK285" s="466">
        <f t="shared" si="620"/>
        <v>0</v>
      </c>
      <c r="DL285" s="464">
        <f>'PTRM input'!P379</f>
        <v>0</v>
      </c>
      <c r="DM285" s="465">
        <f t="shared" si="621"/>
        <v>0</v>
      </c>
      <c r="DN285" s="465">
        <f t="shared" si="622"/>
        <v>0</v>
      </c>
      <c r="DO285" s="465">
        <f t="shared" si="623"/>
        <v>0</v>
      </c>
      <c r="DP285" s="465">
        <f t="shared" si="624"/>
        <v>0</v>
      </c>
      <c r="DQ285" s="466">
        <f t="shared" si="625"/>
        <v>0</v>
      </c>
      <c r="DR285" s="464">
        <f t="shared" si="626"/>
        <v>0</v>
      </c>
      <c r="DS285" s="465">
        <f t="shared" si="627"/>
        <v>0</v>
      </c>
      <c r="DT285" s="465">
        <f t="shared" si="628"/>
        <v>0</v>
      </c>
      <c r="DU285" s="465">
        <f t="shared" si="629"/>
        <v>0</v>
      </c>
      <c r="DV285" s="466">
        <f t="shared" si="630"/>
        <v>0</v>
      </c>
      <c r="DW285" s="464">
        <f>'PTRM input'!Q379</f>
        <v>0</v>
      </c>
      <c r="DX285" s="465">
        <f t="shared" si="631"/>
        <v>0</v>
      </c>
      <c r="DY285" s="465">
        <f t="shared" si="632"/>
        <v>0</v>
      </c>
      <c r="DZ285" s="465">
        <f t="shared" si="633"/>
        <v>0</v>
      </c>
      <c r="EA285" s="465">
        <f t="shared" si="634"/>
        <v>0</v>
      </c>
      <c r="EB285" s="466">
        <f t="shared" si="635"/>
        <v>0</v>
      </c>
      <c r="EC285" s="464">
        <f t="shared" si="636"/>
        <v>0</v>
      </c>
      <c r="ED285" s="465">
        <f t="shared" si="637"/>
        <v>0</v>
      </c>
      <c r="EE285" s="465">
        <f t="shared" si="638"/>
        <v>0</v>
      </c>
      <c r="EF285" s="465">
        <f t="shared" si="639"/>
        <v>0</v>
      </c>
      <c r="EG285" s="466">
        <f t="shared" si="640"/>
        <v>0</v>
      </c>
      <c r="EH285" s="464">
        <f>'PTRM input'!R379</f>
        <v>0</v>
      </c>
      <c r="EI285" s="465">
        <f t="shared" si="641"/>
        <v>0</v>
      </c>
      <c r="EJ285" s="465">
        <f t="shared" si="642"/>
        <v>0</v>
      </c>
      <c r="EK285" s="465">
        <f t="shared" si="643"/>
        <v>0</v>
      </c>
      <c r="EL285" s="465">
        <f t="shared" si="644"/>
        <v>0</v>
      </c>
      <c r="EM285" s="466">
        <f t="shared" si="645"/>
        <v>0</v>
      </c>
      <c r="EN285" s="464">
        <f t="shared" si="646"/>
        <v>0</v>
      </c>
      <c r="EO285" s="465">
        <f t="shared" si="647"/>
        <v>0</v>
      </c>
      <c r="EP285" s="465">
        <f t="shared" si="648"/>
        <v>0</v>
      </c>
      <c r="EQ285" s="465">
        <f t="shared" si="649"/>
        <v>0</v>
      </c>
      <c r="ER285" s="466">
        <f t="shared" si="650"/>
        <v>0</v>
      </c>
      <c r="ES285" s="464">
        <f>'PTRM input'!S379</f>
        <v>0</v>
      </c>
      <c r="ET285" s="465">
        <f t="shared" si="651"/>
        <v>0</v>
      </c>
      <c r="EU285" s="465">
        <f t="shared" si="652"/>
        <v>0</v>
      </c>
      <c r="EV285" s="465">
        <f t="shared" si="653"/>
        <v>0</v>
      </c>
      <c r="EW285" s="465">
        <f t="shared" si="654"/>
        <v>0</v>
      </c>
      <c r="EX285" s="466">
        <f t="shared" si="655"/>
        <v>0</v>
      </c>
      <c r="EY285" s="464">
        <f t="shared" si="656"/>
        <v>0</v>
      </c>
      <c r="EZ285" s="465">
        <f t="shared" si="657"/>
        <v>0</v>
      </c>
      <c r="FA285" s="465">
        <f t="shared" si="658"/>
        <v>0</v>
      </c>
      <c r="FB285" s="465">
        <f t="shared" si="659"/>
        <v>0</v>
      </c>
      <c r="FC285" s="466">
        <f t="shared" si="660"/>
        <v>0</v>
      </c>
      <c r="FD285" s="464">
        <f>'PTRM input'!T379</f>
        <v>0</v>
      </c>
      <c r="FE285" s="465">
        <f t="shared" si="661"/>
        <v>0</v>
      </c>
      <c r="FF285" s="465">
        <f t="shared" si="662"/>
        <v>0</v>
      </c>
      <c r="FG285" s="465">
        <f t="shared" si="663"/>
        <v>0</v>
      </c>
      <c r="FH285" s="465">
        <f t="shared" si="664"/>
        <v>0</v>
      </c>
      <c r="FI285" s="466">
        <f t="shared" si="665"/>
        <v>0</v>
      </c>
      <c r="FJ285" s="464">
        <f t="shared" si="666"/>
        <v>0</v>
      </c>
      <c r="FK285" s="465">
        <f t="shared" si="667"/>
        <v>0</v>
      </c>
      <c r="FL285" s="465">
        <f t="shared" si="668"/>
        <v>0</v>
      </c>
      <c r="FM285" s="465">
        <f t="shared" si="669"/>
        <v>0</v>
      </c>
      <c r="FN285" s="466">
        <f t="shared" si="670"/>
        <v>0</v>
      </c>
      <c r="FO285" s="464">
        <f>'PTRM input'!U379</f>
        <v>0</v>
      </c>
      <c r="FP285" s="465">
        <f t="shared" si="671"/>
        <v>0</v>
      </c>
      <c r="FQ285" s="465">
        <f t="shared" si="672"/>
        <v>0</v>
      </c>
      <c r="FR285" s="465">
        <f t="shared" si="673"/>
        <v>0</v>
      </c>
      <c r="FS285" s="465">
        <f t="shared" si="674"/>
        <v>0</v>
      </c>
      <c r="FT285" s="466">
        <f t="shared" si="675"/>
        <v>0</v>
      </c>
      <c r="FU285" s="464">
        <f t="shared" si="676"/>
        <v>0</v>
      </c>
      <c r="FV285" s="465">
        <f t="shared" si="677"/>
        <v>0</v>
      </c>
      <c r="FW285" s="465">
        <f t="shared" si="678"/>
        <v>0</v>
      </c>
      <c r="FX285" s="465">
        <f t="shared" si="679"/>
        <v>0</v>
      </c>
      <c r="FY285" s="466">
        <f t="shared" si="680"/>
        <v>0</v>
      </c>
      <c r="FZ285" s="464">
        <f>'PTRM input'!V379</f>
        <v>0</v>
      </c>
      <c r="GA285" s="465">
        <f t="shared" si="681"/>
        <v>0</v>
      </c>
      <c r="GB285" s="465">
        <f t="shared" si="682"/>
        <v>0</v>
      </c>
      <c r="GC285" s="465">
        <f t="shared" si="683"/>
        <v>0</v>
      </c>
      <c r="GD285" s="465">
        <f t="shared" si="684"/>
        <v>0</v>
      </c>
      <c r="GE285" s="466">
        <f t="shared" si="685"/>
        <v>0</v>
      </c>
      <c r="GF285" s="464">
        <f t="shared" si="686"/>
        <v>0</v>
      </c>
      <c r="GG285" s="465">
        <f t="shared" si="687"/>
        <v>0</v>
      </c>
      <c r="GH285" s="465">
        <f t="shared" si="688"/>
        <v>0</v>
      </c>
      <c r="GI285" s="465">
        <f t="shared" si="689"/>
        <v>0</v>
      </c>
      <c r="GJ285" s="466">
        <f t="shared" si="690"/>
        <v>0</v>
      </c>
    </row>
    <row r="286" spans="1:192" s="4" customFormat="1">
      <c r="A286" s="22"/>
      <c r="B286" s="22"/>
      <c r="C286" s="22"/>
      <c r="D286" s="22"/>
      <c r="E286" s="454"/>
      <c r="F286" s="454"/>
      <c r="G286" s="454"/>
      <c r="H286" s="454"/>
      <c r="I286" s="454"/>
      <c r="J286" s="454"/>
      <c r="K286" s="454"/>
      <c r="L286" s="454"/>
      <c r="M286" s="454"/>
      <c r="N286" s="454"/>
      <c r="O286" s="454"/>
      <c r="P286" s="454"/>
      <c r="Q286" s="454"/>
      <c r="R286" s="454"/>
      <c r="S286" s="454"/>
      <c r="T286" s="454"/>
      <c r="U286" s="454"/>
      <c r="V286" s="454"/>
      <c r="W286" s="454"/>
      <c r="X286" s="454"/>
      <c r="Y286" s="454"/>
      <c r="Z286" s="454"/>
      <c r="AA286" s="454"/>
      <c r="AB286" s="454"/>
      <c r="AC286" s="454"/>
      <c r="AD286" s="454"/>
      <c r="AE286" s="454"/>
      <c r="AF286" s="454"/>
      <c r="AG286" s="454"/>
      <c r="AH286" s="454"/>
      <c r="AI286" s="454"/>
      <c r="AJ286" s="454"/>
      <c r="AK286" s="454"/>
      <c r="AL286" s="454"/>
      <c r="AM286" s="454"/>
      <c r="AN286" s="454"/>
      <c r="AO286" s="454"/>
      <c r="AP286" s="454"/>
      <c r="AQ286" s="454"/>
      <c r="AR286" s="454"/>
      <c r="AS286" s="454"/>
      <c r="AT286" s="454"/>
      <c r="AU286" s="454"/>
      <c r="AV286" s="454"/>
      <c r="AW286" s="454"/>
      <c r="AX286" s="454"/>
      <c r="AY286" s="454"/>
      <c r="AZ286" s="454"/>
      <c r="BA286" s="454"/>
      <c r="BB286" s="454"/>
      <c r="BC286" s="454"/>
      <c r="BD286" s="454"/>
      <c r="BE286" s="454"/>
      <c r="BF286" s="454"/>
      <c r="BG286" s="454"/>
      <c r="BH286" s="454"/>
      <c r="BI286" s="454"/>
      <c r="BJ286" s="454"/>
      <c r="BK286" s="454"/>
      <c r="BL286" s="454"/>
      <c r="BM286" s="454"/>
      <c r="BN286" s="454"/>
      <c r="BO286" s="454"/>
      <c r="BP286" s="454"/>
      <c r="BQ286" s="454"/>
      <c r="BR286" s="454"/>
      <c r="BS286" s="454"/>
      <c r="BT286" s="454"/>
      <c r="BU286" s="454"/>
      <c r="BV286" s="454"/>
      <c r="BW286" s="454"/>
      <c r="BX286" s="454"/>
      <c r="BY286" s="454"/>
      <c r="BZ286" s="454"/>
      <c r="CA286" s="454"/>
      <c r="CB286" s="454"/>
      <c r="CC286" s="454"/>
      <c r="CD286" s="454"/>
      <c r="CE286" s="454"/>
      <c r="CF286" s="454"/>
      <c r="CG286" s="454"/>
      <c r="CH286" s="454"/>
      <c r="CI286" s="454"/>
      <c r="CJ286" s="454"/>
      <c r="CK286" s="454"/>
      <c r="CL286" s="454"/>
      <c r="CM286" s="454"/>
      <c r="CN286" s="454"/>
      <c r="CO286" s="454"/>
      <c r="CP286" s="454"/>
      <c r="CQ286" s="454"/>
      <c r="CR286" s="454"/>
      <c r="CS286" s="454"/>
      <c r="CT286" s="454"/>
      <c r="CU286" s="454"/>
      <c r="CV286" s="454"/>
      <c r="CW286" s="454"/>
      <c r="CX286" s="454"/>
      <c r="CY286" s="454"/>
      <c r="CZ286" s="454"/>
      <c r="DA286" s="454"/>
      <c r="DB286" s="454"/>
      <c r="DC286" s="454"/>
      <c r="DD286" s="454"/>
      <c r="DE286" s="454"/>
      <c r="DF286" s="454"/>
      <c r="DG286" s="432"/>
      <c r="DH286" s="432"/>
      <c r="DI286" s="432"/>
      <c r="DJ286" s="432"/>
      <c r="DK286" s="432"/>
      <c r="DL286" s="282"/>
      <c r="DM286" s="283"/>
      <c r="DN286" s="283"/>
      <c r="DO286" s="283"/>
    </row>
    <row r="287" spans="1:192" s="4" customFormat="1">
      <c r="A287" s="22"/>
      <c r="B287" s="22"/>
      <c r="C287" s="22"/>
      <c r="D287" s="22"/>
      <c r="E287" s="20"/>
      <c r="F287" s="47"/>
      <c r="G287" s="47"/>
      <c r="H287" s="47"/>
      <c r="I287" s="47"/>
      <c r="J287" s="47"/>
      <c r="K287" s="47"/>
      <c r="L287" s="47"/>
      <c r="M287" s="47"/>
      <c r="N287" s="47"/>
      <c r="O287" s="47"/>
      <c r="P287" s="47"/>
      <c r="Q287" s="47"/>
      <c r="R287" s="47"/>
      <c r="S287" s="47"/>
      <c r="T287" s="47"/>
      <c r="U287" s="47"/>
      <c r="V287" s="47"/>
      <c r="W287" s="47"/>
      <c r="X287" s="47"/>
      <c r="Y287" s="47"/>
      <c r="Z287" s="47"/>
      <c r="AA287" s="47"/>
      <c r="AB287" s="47"/>
      <c r="AC287" s="47"/>
      <c r="AD287" s="47"/>
      <c r="AE287" s="47"/>
      <c r="AF287" s="47"/>
      <c r="AG287" s="47"/>
      <c r="AH287" s="47"/>
      <c r="AI287" s="47"/>
      <c r="AJ287" s="47"/>
      <c r="AK287" s="47"/>
      <c r="AL287" s="47"/>
      <c r="AM287" s="47"/>
      <c r="AN287" s="47"/>
      <c r="AO287" s="47"/>
      <c r="AP287" s="47"/>
      <c r="AQ287" s="47"/>
      <c r="AR287" s="47"/>
      <c r="AS287" s="47"/>
      <c r="AT287" s="47"/>
      <c r="AU287" s="47"/>
      <c r="AV287" s="47"/>
      <c r="AW287" s="47"/>
      <c r="AX287" s="47"/>
      <c r="AY287" s="47"/>
      <c r="AZ287" s="47"/>
      <c r="BA287" s="47"/>
      <c r="BB287" s="47"/>
      <c r="BC287" s="47"/>
      <c r="BD287" s="47"/>
      <c r="BE287" s="47"/>
      <c r="BF287" s="47"/>
      <c r="BG287" s="47"/>
      <c r="BH287" s="47"/>
      <c r="BI287" s="47"/>
      <c r="BJ287" s="47"/>
      <c r="BK287" s="47"/>
      <c r="BL287" s="47"/>
      <c r="BM287" s="47"/>
      <c r="BN287" s="47"/>
      <c r="BO287" s="47"/>
      <c r="BP287" s="47"/>
      <c r="BQ287" s="47"/>
      <c r="BR287" s="47"/>
      <c r="BS287" s="47"/>
      <c r="BT287" s="47"/>
      <c r="BU287" s="47"/>
      <c r="BV287" s="47"/>
      <c r="BW287" s="47"/>
      <c r="BX287" s="47"/>
      <c r="BY287" s="47"/>
      <c r="BZ287" s="47"/>
      <c r="CA287" s="47"/>
      <c r="CB287" s="47"/>
      <c r="CC287" s="47"/>
      <c r="CD287" s="47"/>
      <c r="CE287" s="47"/>
      <c r="CF287" s="47"/>
      <c r="CG287" s="47"/>
      <c r="CH287" s="47"/>
      <c r="CI287" s="47"/>
      <c r="CJ287" s="47"/>
      <c r="CK287" s="47"/>
      <c r="CL287" s="47"/>
      <c r="CM287" s="47"/>
      <c r="CN287" s="47"/>
      <c r="CO287" s="47"/>
      <c r="CP287" s="47"/>
      <c r="CQ287" s="47"/>
      <c r="CR287" s="47"/>
      <c r="CS287" s="47"/>
      <c r="CT287" s="47"/>
      <c r="CU287" s="47"/>
      <c r="CV287" s="47"/>
      <c r="CW287" s="47"/>
      <c r="CX287" s="47"/>
      <c r="CY287" s="47"/>
      <c r="CZ287" s="47"/>
      <c r="DA287" s="47"/>
      <c r="DB287" s="47"/>
      <c r="DC287" s="47"/>
      <c r="DD287" s="47"/>
      <c r="DE287" s="47"/>
      <c r="DF287" s="47"/>
      <c r="DG287" s="47"/>
      <c r="DH287" s="47"/>
      <c r="DI287" s="47"/>
      <c r="DJ287" s="47"/>
      <c r="DK287" s="47"/>
      <c r="DL287" s="47"/>
      <c r="DM287" s="283"/>
      <c r="DN287" s="283"/>
      <c r="DO287" s="283"/>
    </row>
    <row r="288" spans="1:192" s="4" customFormat="1">
      <c r="A288" s="476"/>
      <c r="B288" s="476"/>
      <c r="C288" s="476"/>
      <c r="D288" s="476"/>
      <c r="E288" s="20"/>
      <c r="F288" s="47"/>
      <c r="G288" s="47"/>
      <c r="H288" s="47"/>
      <c r="I288" s="47"/>
      <c r="J288" s="47"/>
      <c r="K288" s="47"/>
      <c r="L288" s="47"/>
      <c r="M288" s="47"/>
      <c r="N288" s="47"/>
      <c r="O288" s="47"/>
      <c r="P288" s="47"/>
      <c r="Q288" s="47"/>
      <c r="R288" s="47"/>
      <c r="S288" s="47"/>
      <c r="T288" s="47"/>
      <c r="U288" s="47"/>
      <c r="V288" s="47"/>
      <c r="W288" s="47"/>
      <c r="X288" s="47"/>
      <c r="Y288" s="47"/>
      <c r="Z288" s="47"/>
      <c r="AA288" s="47"/>
      <c r="AB288" s="47"/>
      <c r="AC288" s="47"/>
      <c r="AD288" s="47"/>
      <c r="AE288" s="47"/>
      <c r="AF288" s="47"/>
      <c r="AG288" s="47"/>
      <c r="AH288" s="47"/>
      <c r="AI288" s="47"/>
      <c r="AJ288" s="47"/>
      <c r="AK288" s="47"/>
      <c r="AL288" s="47"/>
      <c r="AM288" s="47"/>
      <c r="AN288" s="47"/>
      <c r="AO288" s="47"/>
      <c r="AP288" s="47"/>
      <c r="AQ288" s="47"/>
      <c r="AR288" s="47"/>
      <c r="AS288" s="47"/>
      <c r="AT288" s="47"/>
      <c r="AU288" s="47"/>
      <c r="AV288" s="47"/>
      <c r="AW288" s="47"/>
      <c r="AX288" s="47"/>
      <c r="AY288" s="47"/>
      <c r="AZ288" s="47"/>
      <c r="BA288" s="47"/>
      <c r="BB288" s="47"/>
      <c r="BC288" s="47"/>
      <c r="BD288" s="47"/>
      <c r="BE288" s="47"/>
      <c r="BF288" s="47"/>
      <c r="BG288" s="47"/>
      <c r="BH288" s="47"/>
      <c r="BI288" s="47"/>
      <c r="BJ288" s="47"/>
      <c r="BK288" s="47"/>
      <c r="BL288" s="47"/>
      <c r="BM288" s="47"/>
      <c r="BN288" s="47"/>
      <c r="BO288" s="47"/>
      <c r="BP288" s="47"/>
      <c r="BQ288" s="47"/>
      <c r="BR288" s="47"/>
      <c r="BS288" s="47"/>
      <c r="BT288" s="47"/>
      <c r="BU288" s="47"/>
      <c r="BV288" s="47"/>
      <c r="BW288" s="47"/>
      <c r="BX288" s="47"/>
      <c r="BY288" s="47"/>
      <c r="BZ288" s="47"/>
      <c r="CA288" s="47"/>
      <c r="CB288" s="47"/>
      <c r="CC288" s="47"/>
      <c r="CD288" s="47"/>
      <c r="CE288" s="47"/>
      <c r="CF288" s="47"/>
      <c r="CG288" s="47"/>
      <c r="CH288" s="47"/>
      <c r="CI288" s="47"/>
      <c r="CJ288" s="47"/>
      <c r="CK288" s="47"/>
      <c r="CL288" s="47"/>
      <c r="CM288" s="47"/>
      <c r="CN288" s="47"/>
      <c r="CO288" s="47"/>
      <c r="CP288" s="47"/>
      <c r="CQ288" s="47"/>
      <c r="CR288" s="47"/>
      <c r="CS288" s="47"/>
      <c r="CT288" s="47"/>
      <c r="CU288" s="47"/>
      <c r="CV288" s="47"/>
      <c r="CW288" s="47"/>
      <c r="CX288" s="47"/>
      <c r="CY288" s="47"/>
      <c r="CZ288" s="47"/>
      <c r="DA288" s="47"/>
      <c r="DB288" s="47"/>
      <c r="DC288" s="47"/>
      <c r="DD288" s="47"/>
      <c r="DE288" s="47"/>
      <c r="DF288" s="47"/>
      <c r="DG288" s="47"/>
      <c r="DH288" s="47"/>
      <c r="DI288" s="47"/>
      <c r="DJ288" s="47"/>
      <c r="DK288" s="47"/>
      <c r="DL288" s="47"/>
      <c r="DM288" s="283"/>
      <c r="DN288" s="283"/>
      <c r="DO288" s="283"/>
    </row>
    <row r="289" spans="1:192" s="4" customFormat="1">
      <c r="A289" s="114"/>
      <c r="B289" s="479"/>
      <c r="C289" s="479"/>
      <c r="D289" s="479"/>
      <c r="E289" s="931" t="s">
        <v>291</v>
      </c>
      <c r="F289" s="931"/>
      <c r="G289" s="931"/>
      <c r="H289" s="115"/>
      <c r="I289" s="115"/>
      <c r="J289" s="115"/>
      <c r="K289" s="115"/>
      <c r="L289" s="115"/>
      <c r="M289" s="115"/>
      <c r="N289" s="115"/>
      <c r="O289" s="115"/>
      <c r="P289" s="115"/>
      <c r="Q289" s="115"/>
      <c r="R289" s="115"/>
      <c r="S289" s="115"/>
      <c r="T289" s="114"/>
      <c r="U289" s="114"/>
      <c r="V289" s="114"/>
      <c r="W289" s="114"/>
      <c r="X289" s="114"/>
      <c r="Y289" s="114"/>
      <c r="Z289" s="114"/>
      <c r="AA289" s="114"/>
      <c r="AB289" s="114"/>
      <c r="AC289" s="114"/>
      <c r="AD289" s="114"/>
      <c r="AE289" s="114"/>
      <c r="AF289" s="114"/>
      <c r="AG289" s="114"/>
      <c r="AH289" s="114"/>
      <c r="AI289" s="114"/>
      <c r="AJ289" s="114"/>
      <c r="AK289" s="114"/>
      <c r="AL289" s="114"/>
      <c r="AM289" s="114"/>
      <c r="AN289" s="114"/>
      <c r="AO289" s="114"/>
      <c r="AP289" s="114"/>
      <c r="AQ289" s="114"/>
      <c r="AR289" s="114"/>
      <c r="AS289" s="114"/>
      <c r="AT289" s="114"/>
      <c r="AU289" s="114"/>
      <c r="AV289" s="114"/>
      <c r="AW289" s="114"/>
      <c r="AX289" s="114"/>
      <c r="AY289" s="114"/>
      <c r="AZ289" s="114"/>
      <c r="BA289" s="114"/>
      <c r="BB289" s="114"/>
      <c r="BC289" s="114"/>
      <c r="BD289" s="114"/>
      <c r="BE289" s="114"/>
      <c r="BF289" s="114"/>
      <c r="BG289" s="114"/>
      <c r="BH289" s="114"/>
      <c r="BI289" s="114"/>
      <c r="BJ289" s="114"/>
      <c r="BK289" s="114"/>
      <c r="BL289" s="114"/>
      <c r="BM289" s="114"/>
      <c r="BN289" s="114"/>
      <c r="BO289" s="114"/>
      <c r="BP289" s="114"/>
      <c r="BQ289" s="114"/>
      <c r="BR289" s="114"/>
      <c r="BS289" s="114"/>
      <c r="BT289" s="114"/>
      <c r="BU289" s="114"/>
      <c r="BV289" s="114"/>
      <c r="BW289" s="114"/>
      <c r="BX289" s="114"/>
      <c r="BY289" s="114"/>
      <c r="BZ289" s="114"/>
      <c r="CA289" s="114"/>
      <c r="CB289" s="114"/>
      <c r="CC289" s="114"/>
      <c r="CD289" s="114"/>
      <c r="CE289" s="114"/>
      <c r="CF289" s="114"/>
      <c r="CG289" s="114"/>
      <c r="CH289" s="114"/>
      <c r="CI289" s="114"/>
      <c r="CJ289" s="114"/>
      <c r="CK289" s="114"/>
      <c r="CL289" s="114"/>
      <c r="CM289" s="114"/>
      <c r="CN289" s="114"/>
      <c r="CO289" s="114"/>
      <c r="CP289" s="114"/>
      <c r="CQ289" s="114"/>
      <c r="CR289" s="114"/>
      <c r="CS289" s="114"/>
      <c r="CT289" s="114"/>
      <c r="CU289" s="114"/>
      <c r="CV289" s="114"/>
      <c r="CW289" s="114"/>
      <c r="CX289" s="114"/>
      <c r="CY289" s="114"/>
      <c r="CZ289" s="114"/>
      <c r="DA289" s="114"/>
      <c r="DB289" s="114"/>
      <c r="DC289" s="114"/>
      <c r="DD289" s="114"/>
      <c r="DE289" s="114"/>
      <c r="DF289" s="114"/>
      <c r="DG289" s="114"/>
      <c r="DH289" s="114"/>
      <c r="DI289" s="114"/>
      <c r="DJ289" s="114"/>
      <c r="DK289" s="114"/>
      <c r="DL289" s="114"/>
      <c r="DM289" s="237"/>
      <c r="DN289" s="237"/>
      <c r="DO289" s="237"/>
    </row>
    <row r="290" spans="1:192">
      <c r="A290" s="237"/>
      <c r="B290" s="237"/>
      <c r="C290" s="237"/>
      <c r="D290" s="237"/>
      <c r="E290" s="237"/>
      <c r="F290" s="237"/>
      <c r="G290" s="237"/>
      <c r="H290" s="237"/>
      <c r="I290" s="237"/>
      <c r="J290" s="237"/>
      <c r="K290" s="237"/>
      <c r="L290" s="237"/>
      <c r="M290" s="237"/>
      <c r="N290" s="237"/>
      <c r="O290" s="237"/>
      <c r="P290" s="237"/>
      <c r="Q290" s="237"/>
      <c r="R290" s="237"/>
      <c r="S290" s="237"/>
      <c r="T290" s="237"/>
      <c r="U290" s="237"/>
      <c r="V290" s="237"/>
      <c r="W290" s="237"/>
      <c r="X290" s="237"/>
      <c r="Y290" s="237"/>
      <c r="Z290" s="237"/>
      <c r="AA290" s="237"/>
      <c r="AB290" s="237"/>
      <c r="AC290" s="237"/>
      <c r="AD290" s="237"/>
      <c r="AE290" s="237"/>
      <c r="AF290" s="237"/>
      <c r="AG290" s="237"/>
      <c r="AH290" s="237"/>
      <c r="AI290" s="237"/>
      <c r="AJ290" s="237"/>
      <c r="AK290" s="237"/>
      <c r="AL290" s="237"/>
      <c r="AM290" s="237"/>
      <c r="AN290" s="237"/>
      <c r="AO290" s="237"/>
      <c r="AP290" s="237"/>
      <c r="AQ290" s="237"/>
      <c r="AR290" s="237"/>
      <c r="AS290" s="237"/>
      <c r="AT290" s="237"/>
      <c r="AU290" s="237"/>
      <c r="AV290" s="237"/>
      <c r="AW290" s="237"/>
      <c r="AX290" s="237"/>
      <c r="AY290" s="237"/>
      <c r="AZ290" s="237"/>
      <c r="BA290" s="237"/>
      <c r="BB290" s="237"/>
      <c r="BC290" s="237"/>
      <c r="BD290" s="237"/>
      <c r="BE290" s="237"/>
      <c r="BF290" s="237"/>
      <c r="BG290" s="237"/>
      <c r="BH290" s="237"/>
      <c r="BI290" s="237"/>
      <c r="BJ290" s="237"/>
      <c r="BK290" s="237"/>
      <c r="BL290" s="237"/>
      <c r="BM290" s="237"/>
      <c r="BN290" s="237"/>
      <c r="BO290" s="237"/>
      <c r="BP290" s="237"/>
      <c r="BQ290" s="237"/>
      <c r="BR290" s="237"/>
      <c r="BS290" s="237"/>
      <c r="BT290" s="237"/>
      <c r="BU290" s="237"/>
      <c r="BV290" s="237"/>
      <c r="BW290" s="237"/>
      <c r="BX290" s="237"/>
      <c r="BY290" s="237"/>
      <c r="BZ290" s="237"/>
      <c r="CA290" s="237"/>
      <c r="CB290" s="237"/>
      <c r="CC290" s="237"/>
      <c r="CD290" s="237"/>
      <c r="CE290" s="237"/>
      <c r="CF290" s="237"/>
      <c r="CG290" s="237"/>
      <c r="CH290" s="237"/>
      <c r="CI290" s="237"/>
      <c r="CJ290" s="237"/>
      <c r="CK290" s="237"/>
      <c r="CL290" s="237"/>
      <c r="CM290" s="237"/>
      <c r="CN290" s="237"/>
      <c r="CO290" s="237"/>
      <c r="CP290" s="237"/>
      <c r="CQ290" s="237"/>
      <c r="CR290" s="237"/>
      <c r="CS290" s="237"/>
      <c r="CT290" s="237"/>
      <c r="CU290" s="237"/>
      <c r="CV290" s="237"/>
      <c r="CW290" s="237"/>
      <c r="CX290" s="237"/>
      <c r="CY290" s="237"/>
      <c r="CZ290" s="237"/>
      <c r="DA290" s="237"/>
      <c r="DB290" s="237"/>
      <c r="DC290" s="237"/>
      <c r="DD290" s="237"/>
      <c r="DE290" s="237"/>
      <c r="DF290" s="237"/>
      <c r="DG290" s="237"/>
      <c r="DH290" s="237"/>
      <c r="DI290" s="237"/>
      <c r="DJ290" s="237"/>
      <c r="DK290" s="237"/>
      <c r="DL290" s="237"/>
      <c r="DM290" s="237"/>
      <c r="DN290" s="237"/>
      <c r="DO290" s="237"/>
    </row>
    <row r="291" spans="1:192">
      <c r="A291" s="94"/>
      <c r="B291" s="94"/>
      <c r="C291" s="94"/>
      <c r="D291" s="94"/>
      <c r="E291" s="421" t="s">
        <v>151</v>
      </c>
      <c r="F291" s="890" t="s">
        <v>161</v>
      </c>
      <c r="G291" s="891"/>
      <c r="H291" s="891"/>
      <c r="I291" s="891"/>
      <c r="J291" s="891"/>
      <c r="K291" s="892"/>
      <c r="L291" s="890" t="str">
        <f>F291&amp;" [years 6-10]"</f>
        <v>Standing Charge [years 6-10]</v>
      </c>
      <c r="M291" s="891"/>
      <c r="N291" s="891"/>
      <c r="O291" s="891"/>
      <c r="P291" s="892"/>
      <c r="Q291" s="890" t="s">
        <v>493</v>
      </c>
      <c r="R291" s="891"/>
      <c r="S291" s="891"/>
      <c r="T291" s="891"/>
      <c r="U291" s="891"/>
      <c r="V291" s="892"/>
      <c r="W291" s="890" t="str">
        <f>Q291&amp;" [years 6-10]"</f>
        <v>Billed Demand (kW) [years 6-10]</v>
      </c>
      <c r="X291" s="891"/>
      <c r="Y291" s="891"/>
      <c r="Z291" s="891"/>
      <c r="AA291" s="892"/>
      <c r="AB291" s="890" t="s">
        <v>494</v>
      </c>
      <c r="AC291" s="891"/>
      <c r="AD291" s="891"/>
      <c r="AE291" s="891"/>
      <c r="AF291" s="891"/>
      <c r="AG291" s="892"/>
      <c r="AH291" s="890" t="str">
        <f>AB291&amp;" [years 6-10]"</f>
        <v>Billed Demand (kVA) [years 6-10]</v>
      </c>
      <c r="AI291" s="891"/>
      <c r="AJ291" s="891"/>
      <c r="AK291" s="891"/>
      <c r="AL291" s="892"/>
      <c r="AM291" s="890" t="s">
        <v>162</v>
      </c>
      <c r="AN291" s="891"/>
      <c r="AO291" s="891"/>
      <c r="AP291" s="891"/>
      <c r="AQ291" s="891"/>
      <c r="AR291" s="892"/>
      <c r="AS291" s="890" t="str">
        <f>AM291&amp;" [years 6-10]"</f>
        <v>Peak Energy BLK 1 [years 6-10]</v>
      </c>
      <c r="AT291" s="891"/>
      <c r="AU291" s="891"/>
      <c r="AV291" s="891"/>
      <c r="AW291" s="892"/>
      <c r="AX291" s="890" t="s">
        <v>163</v>
      </c>
      <c r="AY291" s="891"/>
      <c r="AZ291" s="891"/>
      <c r="BA291" s="891"/>
      <c r="BB291" s="891"/>
      <c r="BC291" s="892"/>
      <c r="BD291" s="890" t="str">
        <f>AX291&amp;" [years 6-10]"</f>
        <v>Peak Energy BLK 2 [years 6-10]</v>
      </c>
      <c r="BE291" s="891"/>
      <c r="BF291" s="891"/>
      <c r="BG291" s="891"/>
      <c r="BH291" s="892"/>
      <c r="BI291" s="890" t="s">
        <v>507</v>
      </c>
      <c r="BJ291" s="891"/>
      <c r="BK291" s="891"/>
      <c r="BL291" s="891"/>
      <c r="BM291" s="891"/>
      <c r="BN291" s="892"/>
      <c r="BO291" s="890" t="str">
        <f>BI291&amp;" [years 6-10]"</f>
        <v>Peak Energy BLK 3 [years 6-10]</v>
      </c>
      <c r="BP291" s="891"/>
      <c r="BQ291" s="891"/>
      <c r="BR291" s="891"/>
      <c r="BS291" s="892"/>
      <c r="BT291" s="890" t="s">
        <v>508</v>
      </c>
      <c r="BU291" s="891"/>
      <c r="BV291" s="891"/>
      <c r="BW291" s="891"/>
      <c r="BX291" s="891"/>
      <c r="BY291" s="892"/>
      <c r="BZ291" s="890" t="str">
        <f>BT291&amp;" [years 6-10]"</f>
        <v>Peak Energy BLK 4 [years 6-10]</v>
      </c>
      <c r="CA291" s="891"/>
      <c r="CB291" s="891"/>
      <c r="CC291" s="891"/>
      <c r="CD291" s="892"/>
      <c r="CE291" s="890" t="s">
        <v>509</v>
      </c>
      <c r="CF291" s="891"/>
      <c r="CG291" s="891"/>
      <c r="CH291" s="891"/>
      <c r="CI291" s="891"/>
      <c r="CJ291" s="892"/>
      <c r="CK291" s="890" t="str">
        <f>CE291&amp;" [years 6-10]"</f>
        <v>Off Peak Energy Block 1 [years 6-10]</v>
      </c>
      <c r="CL291" s="891"/>
      <c r="CM291" s="891"/>
      <c r="CN291" s="891"/>
      <c r="CO291" s="892"/>
      <c r="CP291" s="890" t="s">
        <v>510</v>
      </c>
      <c r="CQ291" s="891"/>
      <c r="CR291" s="891"/>
      <c r="CS291" s="891"/>
      <c r="CT291" s="891"/>
      <c r="CU291" s="892"/>
      <c r="CV291" s="890" t="str">
        <f>CP291&amp;" [years 6-10]"</f>
        <v>Off Peak charges  Block 2 [years 6-10]</v>
      </c>
      <c r="CW291" s="891"/>
      <c r="CX291" s="891"/>
      <c r="CY291" s="891"/>
      <c r="CZ291" s="892"/>
      <c r="DA291" s="890" t="s">
        <v>511</v>
      </c>
      <c r="DB291" s="891"/>
      <c r="DC291" s="891"/>
      <c r="DD291" s="891"/>
      <c r="DE291" s="891"/>
      <c r="DF291" s="892"/>
      <c r="DG291" s="890" t="str">
        <f>DA291&amp;" [years 6-10]"</f>
        <v>Summer Time of Use Tariffs  Pk [years 6-10]</v>
      </c>
      <c r="DH291" s="891"/>
      <c r="DI291" s="891"/>
      <c r="DJ291" s="891"/>
      <c r="DK291" s="892"/>
      <c r="DL291" s="890" t="s">
        <v>512</v>
      </c>
      <c r="DM291" s="891"/>
      <c r="DN291" s="891"/>
      <c r="DO291" s="891"/>
      <c r="DP291" s="891"/>
      <c r="DQ291" s="892"/>
      <c r="DR291" s="890" t="str">
        <f>DL291&amp;" [years 6-10]"</f>
        <v>Summer Time of Use Tariffs  Sh [years 6-10]</v>
      </c>
      <c r="DS291" s="891"/>
      <c r="DT291" s="891"/>
      <c r="DU291" s="891"/>
      <c r="DV291" s="892"/>
      <c r="DW291" s="890" t="s">
        <v>513</v>
      </c>
      <c r="DX291" s="891"/>
      <c r="DY291" s="891"/>
      <c r="DZ291" s="891"/>
      <c r="EA291" s="891"/>
      <c r="EB291" s="892"/>
      <c r="EC291" s="890" t="str">
        <f>DW291&amp;" [years 6-10]"</f>
        <v>Summer Time of Use Tariffs  Opk [years 6-10]</v>
      </c>
      <c r="ED291" s="891"/>
      <c r="EE291" s="891"/>
      <c r="EF291" s="891"/>
      <c r="EG291" s="892"/>
      <c r="EH291" s="890" t="s">
        <v>514</v>
      </c>
      <c r="EI291" s="891"/>
      <c r="EJ291" s="891"/>
      <c r="EK291" s="891"/>
      <c r="EL291" s="891"/>
      <c r="EM291" s="892"/>
      <c r="EN291" s="890" t="str">
        <f>EH291&amp;" [years 6-10]"</f>
        <v>Summer Time of Use Tariffs  Block 4 [years 6-10]</v>
      </c>
      <c r="EO291" s="891"/>
      <c r="EP291" s="891"/>
      <c r="EQ291" s="891"/>
      <c r="ER291" s="892"/>
      <c r="ES291" s="890" t="s">
        <v>515</v>
      </c>
      <c r="ET291" s="891"/>
      <c r="EU291" s="891"/>
      <c r="EV291" s="891"/>
      <c r="EW291" s="891"/>
      <c r="EX291" s="892"/>
      <c r="EY291" s="890" t="str">
        <f>ES291&amp;" [years 6-10]"</f>
        <v>Non-Summer Time of Use Tariffs  Pk [years 6-10]</v>
      </c>
      <c r="EZ291" s="891"/>
      <c r="FA291" s="891"/>
      <c r="FB291" s="891"/>
      <c r="FC291" s="892"/>
      <c r="FD291" s="890" t="s">
        <v>516</v>
      </c>
      <c r="FE291" s="891"/>
      <c r="FF291" s="891"/>
      <c r="FG291" s="891"/>
      <c r="FH291" s="891"/>
      <c r="FI291" s="892"/>
      <c r="FJ291" s="890" t="str">
        <f>FD291&amp;" [years 6-10]"</f>
        <v>Non-Summer Time of Use Tariffs  Sh [years 6-10]</v>
      </c>
      <c r="FK291" s="891"/>
      <c r="FL291" s="891"/>
      <c r="FM291" s="891"/>
      <c r="FN291" s="892"/>
      <c r="FO291" s="890" t="s">
        <v>517</v>
      </c>
      <c r="FP291" s="891"/>
      <c r="FQ291" s="891"/>
      <c r="FR291" s="891"/>
      <c r="FS291" s="891"/>
      <c r="FT291" s="892"/>
      <c r="FU291" s="890" t="str">
        <f>FO291&amp;" [years 6-10]"</f>
        <v>Non-Summer Time of Use Tariffs  Opk [years 6-10]</v>
      </c>
      <c r="FV291" s="891"/>
      <c r="FW291" s="891"/>
      <c r="FX291" s="891"/>
      <c r="FY291" s="892"/>
      <c r="FZ291" s="890" t="s">
        <v>518</v>
      </c>
      <c r="GA291" s="891"/>
      <c r="GB291" s="891"/>
      <c r="GC291" s="891"/>
      <c r="GD291" s="891"/>
      <c r="GE291" s="892"/>
      <c r="GF291" s="890" t="str">
        <f>FZ291&amp;" [years 6-10]"</f>
        <v>Non-Summer Time of Use Tariffs  Block 4 [years 6-10]</v>
      </c>
      <c r="GG291" s="891"/>
      <c r="GH291" s="891"/>
      <c r="GI291" s="891"/>
      <c r="GJ291" s="892"/>
    </row>
    <row r="292" spans="1:192">
      <c r="A292" s="29"/>
      <c r="B292" s="29"/>
      <c r="C292" s="29"/>
      <c r="D292" s="29"/>
      <c r="E292" s="59" t="s">
        <v>54</v>
      </c>
      <c r="F292" s="422" t="str">
        <f>$F$4</f>
        <v>2015</v>
      </c>
      <c r="G292" s="423">
        <f>$G$4</f>
        <v>2016</v>
      </c>
      <c r="H292" s="423" t="str">
        <f>$H$4</f>
        <v>2017</v>
      </c>
      <c r="I292" s="423" t="str">
        <f>$I$4</f>
        <v>2018</v>
      </c>
      <c r="J292" s="423" t="str">
        <f>$J$4</f>
        <v>2019</v>
      </c>
      <c r="K292" s="424" t="str">
        <f>$K$4</f>
        <v>2020</v>
      </c>
      <c r="L292" s="422" t="str">
        <f>$L$4</f>
        <v>2021</v>
      </c>
      <c r="M292" s="423" t="str">
        <f>$M$4</f>
        <v>2022</v>
      </c>
      <c r="N292" s="423" t="str">
        <f>$N$4</f>
        <v>2023</v>
      </c>
      <c r="O292" s="423" t="str">
        <f>$O$4</f>
        <v>2024</v>
      </c>
      <c r="P292" s="424" t="str">
        <f>$P$4</f>
        <v>2025</v>
      </c>
      <c r="Q292" s="422" t="str">
        <f>$F$4</f>
        <v>2015</v>
      </c>
      <c r="R292" s="423">
        <f>$G$4</f>
        <v>2016</v>
      </c>
      <c r="S292" s="423" t="str">
        <f>$H$4</f>
        <v>2017</v>
      </c>
      <c r="T292" s="423" t="str">
        <f>$I$4</f>
        <v>2018</v>
      </c>
      <c r="U292" s="423" t="str">
        <f>$J$4</f>
        <v>2019</v>
      </c>
      <c r="V292" s="424" t="str">
        <f>$K$4</f>
        <v>2020</v>
      </c>
      <c r="W292" s="422" t="str">
        <f>$L$4</f>
        <v>2021</v>
      </c>
      <c r="X292" s="423" t="str">
        <f>$M$4</f>
        <v>2022</v>
      </c>
      <c r="Y292" s="423" t="str">
        <f>$N$4</f>
        <v>2023</v>
      </c>
      <c r="Z292" s="423" t="str">
        <f>$O$4</f>
        <v>2024</v>
      </c>
      <c r="AA292" s="424" t="str">
        <f>$P$4</f>
        <v>2025</v>
      </c>
      <c r="AB292" s="422" t="str">
        <f>$F$4</f>
        <v>2015</v>
      </c>
      <c r="AC292" s="423">
        <f>$G$4</f>
        <v>2016</v>
      </c>
      <c r="AD292" s="423" t="str">
        <f>$H$4</f>
        <v>2017</v>
      </c>
      <c r="AE292" s="423" t="str">
        <f>$I$4</f>
        <v>2018</v>
      </c>
      <c r="AF292" s="423" t="str">
        <f>$J$4</f>
        <v>2019</v>
      </c>
      <c r="AG292" s="424" t="str">
        <f>$K$4</f>
        <v>2020</v>
      </c>
      <c r="AH292" s="422" t="str">
        <f>$L$4</f>
        <v>2021</v>
      </c>
      <c r="AI292" s="423" t="str">
        <f>$M$4</f>
        <v>2022</v>
      </c>
      <c r="AJ292" s="423" t="str">
        <f>$N$4</f>
        <v>2023</v>
      </c>
      <c r="AK292" s="423" t="str">
        <f>$O$4</f>
        <v>2024</v>
      </c>
      <c r="AL292" s="424" t="str">
        <f>$P$4</f>
        <v>2025</v>
      </c>
      <c r="AM292" s="422" t="str">
        <f>$F$4</f>
        <v>2015</v>
      </c>
      <c r="AN292" s="423">
        <f>$G$4</f>
        <v>2016</v>
      </c>
      <c r="AO292" s="423" t="str">
        <f>$H$4</f>
        <v>2017</v>
      </c>
      <c r="AP292" s="423" t="str">
        <f>$I$4</f>
        <v>2018</v>
      </c>
      <c r="AQ292" s="423" t="str">
        <f>$J$4</f>
        <v>2019</v>
      </c>
      <c r="AR292" s="424" t="str">
        <f>$K$4</f>
        <v>2020</v>
      </c>
      <c r="AS292" s="422" t="str">
        <f>$L$4</f>
        <v>2021</v>
      </c>
      <c r="AT292" s="423" t="str">
        <f>$M$4</f>
        <v>2022</v>
      </c>
      <c r="AU292" s="423" t="str">
        <f>$N$4</f>
        <v>2023</v>
      </c>
      <c r="AV292" s="423" t="str">
        <f>$O$4</f>
        <v>2024</v>
      </c>
      <c r="AW292" s="424" t="str">
        <f>$P$4</f>
        <v>2025</v>
      </c>
      <c r="AX292" s="422" t="str">
        <f>$F$4</f>
        <v>2015</v>
      </c>
      <c r="AY292" s="423">
        <f>$G$4</f>
        <v>2016</v>
      </c>
      <c r="AZ292" s="423" t="str">
        <f>$H$4</f>
        <v>2017</v>
      </c>
      <c r="BA292" s="423" t="str">
        <f>$I$4</f>
        <v>2018</v>
      </c>
      <c r="BB292" s="423" t="str">
        <f>$J$4</f>
        <v>2019</v>
      </c>
      <c r="BC292" s="424" t="str">
        <f>$K$4</f>
        <v>2020</v>
      </c>
      <c r="BD292" s="422" t="str">
        <f>$L$4</f>
        <v>2021</v>
      </c>
      <c r="BE292" s="423" t="str">
        <f>$M$4</f>
        <v>2022</v>
      </c>
      <c r="BF292" s="423" t="str">
        <f>$N$4</f>
        <v>2023</v>
      </c>
      <c r="BG292" s="423" t="str">
        <f>$O$4</f>
        <v>2024</v>
      </c>
      <c r="BH292" s="424" t="str">
        <f>$P$4</f>
        <v>2025</v>
      </c>
      <c r="BI292" s="422" t="str">
        <f>$F$4</f>
        <v>2015</v>
      </c>
      <c r="BJ292" s="423">
        <f>$G$4</f>
        <v>2016</v>
      </c>
      <c r="BK292" s="423" t="str">
        <f>$H$4</f>
        <v>2017</v>
      </c>
      <c r="BL292" s="423" t="str">
        <f>$I$4</f>
        <v>2018</v>
      </c>
      <c r="BM292" s="423" t="str">
        <f>$J$4</f>
        <v>2019</v>
      </c>
      <c r="BN292" s="424" t="str">
        <f>$K$4</f>
        <v>2020</v>
      </c>
      <c r="BO292" s="422" t="str">
        <f>$L$4</f>
        <v>2021</v>
      </c>
      <c r="BP292" s="423" t="str">
        <f>$M$4</f>
        <v>2022</v>
      </c>
      <c r="BQ292" s="423" t="str">
        <f>$N$4</f>
        <v>2023</v>
      </c>
      <c r="BR292" s="423" t="str">
        <f>$O$4</f>
        <v>2024</v>
      </c>
      <c r="BS292" s="424" t="str">
        <f>$P$4</f>
        <v>2025</v>
      </c>
      <c r="BT292" s="422" t="str">
        <f>$F$4</f>
        <v>2015</v>
      </c>
      <c r="BU292" s="423">
        <f>$G$4</f>
        <v>2016</v>
      </c>
      <c r="BV292" s="423" t="str">
        <f>$H$4</f>
        <v>2017</v>
      </c>
      <c r="BW292" s="423" t="str">
        <f>$I$4</f>
        <v>2018</v>
      </c>
      <c r="BX292" s="423" t="str">
        <f>$J$4</f>
        <v>2019</v>
      </c>
      <c r="BY292" s="424" t="str">
        <f>$K$4</f>
        <v>2020</v>
      </c>
      <c r="BZ292" s="422" t="str">
        <f>$L$4</f>
        <v>2021</v>
      </c>
      <c r="CA292" s="423" t="str">
        <f>$M$4</f>
        <v>2022</v>
      </c>
      <c r="CB292" s="423" t="str">
        <f>$N$4</f>
        <v>2023</v>
      </c>
      <c r="CC292" s="423" t="str">
        <f>$O$4</f>
        <v>2024</v>
      </c>
      <c r="CD292" s="424" t="str">
        <f>$P$4</f>
        <v>2025</v>
      </c>
      <c r="CE292" s="422" t="str">
        <f>$F$4</f>
        <v>2015</v>
      </c>
      <c r="CF292" s="423">
        <f>$G$4</f>
        <v>2016</v>
      </c>
      <c r="CG292" s="423" t="str">
        <f>$H$4</f>
        <v>2017</v>
      </c>
      <c r="CH292" s="423" t="str">
        <f>$I$4</f>
        <v>2018</v>
      </c>
      <c r="CI292" s="423" t="str">
        <f>$J$4</f>
        <v>2019</v>
      </c>
      <c r="CJ292" s="424" t="str">
        <f>$K$4</f>
        <v>2020</v>
      </c>
      <c r="CK292" s="422" t="str">
        <f>$L$4</f>
        <v>2021</v>
      </c>
      <c r="CL292" s="423" t="str">
        <f>$M$4</f>
        <v>2022</v>
      </c>
      <c r="CM292" s="423" t="str">
        <f>$N$4</f>
        <v>2023</v>
      </c>
      <c r="CN292" s="423" t="str">
        <f>$O$4</f>
        <v>2024</v>
      </c>
      <c r="CO292" s="424" t="str">
        <f>$P$4</f>
        <v>2025</v>
      </c>
      <c r="CP292" s="422" t="str">
        <f>$F$4</f>
        <v>2015</v>
      </c>
      <c r="CQ292" s="423">
        <f>$G$4</f>
        <v>2016</v>
      </c>
      <c r="CR292" s="423" t="str">
        <f>$H$4</f>
        <v>2017</v>
      </c>
      <c r="CS292" s="423" t="str">
        <f>$I$4</f>
        <v>2018</v>
      </c>
      <c r="CT292" s="423" t="str">
        <f>$J$4</f>
        <v>2019</v>
      </c>
      <c r="CU292" s="424" t="str">
        <f>$K$4</f>
        <v>2020</v>
      </c>
      <c r="CV292" s="422" t="str">
        <f>$L$4</f>
        <v>2021</v>
      </c>
      <c r="CW292" s="423" t="str">
        <f>$M$4</f>
        <v>2022</v>
      </c>
      <c r="CX292" s="423" t="str">
        <f>$N$4</f>
        <v>2023</v>
      </c>
      <c r="CY292" s="423" t="str">
        <f>$O$4</f>
        <v>2024</v>
      </c>
      <c r="CZ292" s="424" t="str">
        <f>$P$4</f>
        <v>2025</v>
      </c>
      <c r="DA292" s="422" t="str">
        <f>$F$4</f>
        <v>2015</v>
      </c>
      <c r="DB292" s="423">
        <f>$G$4</f>
        <v>2016</v>
      </c>
      <c r="DC292" s="423" t="str">
        <f>$H$4</f>
        <v>2017</v>
      </c>
      <c r="DD292" s="423" t="str">
        <f>$I$4</f>
        <v>2018</v>
      </c>
      <c r="DE292" s="423" t="str">
        <f>$J$4</f>
        <v>2019</v>
      </c>
      <c r="DF292" s="424" t="str">
        <f>$K$4</f>
        <v>2020</v>
      </c>
      <c r="DG292" s="422" t="str">
        <f>$L$4</f>
        <v>2021</v>
      </c>
      <c r="DH292" s="423" t="str">
        <f>$M$4</f>
        <v>2022</v>
      </c>
      <c r="DI292" s="423" t="str">
        <f>$N$4</f>
        <v>2023</v>
      </c>
      <c r="DJ292" s="423" t="str">
        <f>$O$4</f>
        <v>2024</v>
      </c>
      <c r="DK292" s="424" t="str">
        <f>$P$4</f>
        <v>2025</v>
      </c>
      <c r="DL292" s="422"/>
      <c r="DM292" s="423"/>
      <c r="DN292" s="423"/>
      <c r="DO292" s="423"/>
      <c r="DP292" s="423"/>
      <c r="DQ292" s="424"/>
      <c r="DR292" s="422"/>
      <c r="DS292" s="423"/>
      <c r="DT292" s="423"/>
      <c r="DU292" s="423"/>
      <c r="DV292" s="424"/>
      <c r="DW292" s="422"/>
      <c r="DX292" s="423"/>
      <c r="DY292" s="423"/>
      <c r="DZ292" s="423"/>
      <c r="EA292" s="423"/>
      <c r="EB292" s="424"/>
      <c r="EC292" s="422"/>
      <c r="ED292" s="423"/>
      <c r="EE292" s="423"/>
      <c r="EF292" s="423"/>
      <c r="EG292" s="424"/>
      <c r="EH292" s="422"/>
      <c r="EI292" s="423"/>
      <c r="EJ292" s="423"/>
      <c r="EK292" s="423"/>
      <c r="EL292" s="423"/>
      <c r="EM292" s="424"/>
      <c r="EN292" s="422"/>
      <c r="EO292" s="423"/>
      <c r="EP292" s="423"/>
      <c r="EQ292" s="423"/>
      <c r="ER292" s="424"/>
      <c r="ES292" s="422"/>
      <c r="ET292" s="423"/>
      <c r="EU292" s="423"/>
      <c r="EV292" s="423"/>
      <c r="EW292" s="423"/>
      <c r="EX292" s="424"/>
      <c r="EY292" s="422"/>
      <c r="EZ292" s="423"/>
      <c r="FA292" s="423"/>
      <c r="FB292" s="423"/>
      <c r="FC292" s="424"/>
      <c r="FD292" s="422"/>
      <c r="FE292" s="423"/>
      <c r="FF292" s="423"/>
      <c r="FG292" s="423"/>
      <c r="FH292" s="423"/>
      <c r="FI292" s="424"/>
      <c r="FJ292" s="422"/>
      <c r="FK292" s="423"/>
      <c r="FL292" s="423"/>
      <c r="FM292" s="423"/>
      <c r="FN292" s="424"/>
      <c r="FO292" s="422"/>
      <c r="FP292" s="423"/>
      <c r="FQ292" s="423"/>
      <c r="FR292" s="423"/>
      <c r="FS292" s="423"/>
      <c r="FT292" s="424"/>
      <c r="FU292" s="422"/>
      <c r="FV292" s="423"/>
      <c r="FW292" s="423"/>
      <c r="FX292" s="423"/>
      <c r="FY292" s="424"/>
      <c r="FZ292" s="422"/>
      <c r="GA292" s="423"/>
      <c r="GB292" s="423"/>
      <c r="GC292" s="423"/>
      <c r="GD292" s="423"/>
      <c r="GE292" s="424"/>
      <c r="GF292" s="422"/>
      <c r="GG292" s="423"/>
      <c r="GH292" s="423"/>
      <c r="GI292" s="423"/>
      <c r="GJ292" s="424"/>
    </row>
    <row r="293" spans="1:192" s="209" customFormat="1">
      <c r="A293" s="29"/>
      <c r="B293" s="29"/>
      <c r="C293" s="29"/>
      <c r="D293" s="29"/>
      <c r="E293" s="444" t="str">
        <f>E14</f>
        <v>Residential Single Rate</v>
      </c>
      <c r="F293" s="462">
        <f>F154*F14</f>
        <v>52485567.572991714</v>
      </c>
      <c r="G293" s="432">
        <f t="shared" ref="G293:AL293" si="691">G154*G14</f>
        <v>0</v>
      </c>
      <c r="H293" s="432">
        <f t="shared" si="691"/>
        <v>0</v>
      </c>
      <c r="I293" s="432">
        <f t="shared" si="691"/>
        <v>0</v>
      </c>
      <c r="J293" s="432">
        <f t="shared" si="691"/>
        <v>0</v>
      </c>
      <c r="K293" s="463">
        <f t="shared" si="691"/>
        <v>0</v>
      </c>
      <c r="L293" s="462">
        <f t="shared" si="691"/>
        <v>0</v>
      </c>
      <c r="M293" s="432">
        <f t="shared" si="691"/>
        <v>0</v>
      </c>
      <c r="N293" s="432">
        <f t="shared" si="691"/>
        <v>0</v>
      </c>
      <c r="O293" s="432">
        <f t="shared" si="691"/>
        <v>0</v>
      </c>
      <c r="P293" s="463">
        <f t="shared" si="691"/>
        <v>0</v>
      </c>
      <c r="Q293" s="462">
        <f t="shared" si="691"/>
        <v>0</v>
      </c>
      <c r="R293" s="432">
        <f t="shared" si="691"/>
        <v>0</v>
      </c>
      <c r="S293" s="432">
        <f t="shared" si="691"/>
        <v>0</v>
      </c>
      <c r="T293" s="432">
        <f t="shared" si="691"/>
        <v>0</v>
      </c>
      <c r="U293" s="432">
        <f t="shared" si="691"/>
        <v>0</v>
      </c>
      <c r="V293" s="463">
        <f t="shared" si="691"/>
        <v>0</v>
      </c>
      <c r="W293" s="462">
        <f t="shared" si="691"/>
        <v>0</v>
      </c>
      <c r="X293" s="432">
        <f t="shared" si="691"/>
        <v>0</v>
      </c>
      <c r="Y293" s="432">
        <f t="shared" si="691"/>
        <v>0</v>
      </c>
      <c r="Z293" s="432">
        <f t="shared" si="691"/>
        <v>0</v>
      </c>
      <c r="AA293" s="463">
        <f t="shared" si="691"/>
        <v>0</v>
      </c>
      <c r="AB293" s="462">
        <f t="shared" si="691"/>
        <v>0</v>
      </c>
      <c r="AC293" s="432">
        <f t="shared" si="691"/>
        <v>0</v>
      </c>
      <c r="AD293" s="432">
        <f t="shared" si="691"/>
        <v>0</v>
      </c>
      <c r="AE293" s="432">
        <f t="shared" si="691"/>
        <v>0</v>
      </c>
      <c r="AF293" s="432">
        <f t="shared" si="691"/>
        <v>0</v>
      </c>
      <c r="AG293" s="463">
        <f t="shared" si="691"/>
        <v>0</v>
      </c>
      <c r="AH293" s="462">
        <f t="shared" si="691"/>
        <v>0</v>
      </c>
      <c r="AI293" s="432">
        <f t="shared" si="691"/>
        <v>0</v>
      </c>
      <c r="AJ293" s="432">
        <f t="shared" si="691"/>
        <v>0</v>
      </c>
      <c r="AK293" s="432">
        <f t="shared" si="691"/>
        <v>0</v>
      </c>
      <c r="AL293" s="463">
        <f t="shared" si="691"/>
        <v>0</v>
      </c>
      <c r="AM293" s="462">
        <f>AM154*AM14/100</f>
        <v>96346338.573461875</v>
      </c>
      <c r="AN293" s="432">
        <f t="shared" ref="AN293:CY293" si="692">AN154*AN14/100</f>
        <v>0</v>
      </c>
      <c r="AO293" s="432">
        <f t="shared" si="692"/>
        <v>0</v>
      </c>
      <c r="AP293" s="432">
        <f t="shared" si="692"/>
        <v>0</v>
      </c>
      <c r="AQ293" s="432">
        <f t="shared" si="692"/>
        <v>0</v>
      </c>
      <c r="AR293" s="463">
        <f t="shared" si="692"/>
        <v>0</v>
      </c>
      <c r="AS293" s="462">
        <f t="shared" si="692"/>
        <v>0</v>
      </c>
      <c r="AT293" s="432">
        <f t="shared" si="692"/>
        <v>0</v>
      </c>
      <c r="AU293" s="432">
        <f t="shared" si="692"/>
        <v>0</v>
      </c>
      <c r="AV293" s="432">
        <f t="shared" si="692"/>
        <v>0</v>
      </c>
      <c r="AW293" s="463">
        <f t="shared" si="692"/>
        <v>0</v>
      </c>
      <c r="AX293" s="462">
        <f t="shared" si="692"/>
        <v>60305328.195669271</v>
      </c>
      <c r="AY293" s="432">
        <f t="shared" si="692"/>
        <v>0</v>
      </c>
      <c r="AZ293" s="432">
        <f t="shared" si="692"/>
        <v>0</v>
      </c>
      <c r="BA293" s="432">
        <f t="shared" si="692"/>
        <v>0</v>
      </c>
      <c r="BB293" s="432">
        <f t="shared" si="692"/>
        <v>0</v>
      </c>
      <c r="BC293" s="463">
        <f t="shared" si="692"/>
        <v>0</v>
      </c>
      <c r="BD293" s="462">
        <f t="shared" si="692"/>
        <v>0</v>
      </c>
      <c r="BE293" s="432">
        <f t="shared" si="692"/>
        <v>0</v>
      </c>
      <c r="BF293" s="432">
        <f t="shared" si="692"/>
        <v>0</v>
      </c>
      <c r="BG293" s="432">
        <f t="shared" si="692"/>
        <v>0</v>
      </c>
      <c r="BH293" s="463">
        <f t="shared" si="692"/>
        <v>0</v>
      </c>
      <c r="BI293" s="462">
        <f t="shared" si="692"/>
        <v>2056676.4699958358</v>
      </c>
      <c r="BJ293" s="432">
        <f t="shared" si="692"/>
        <v>0</v>
      </c>
      <c r="BK293" s="432">
        <f t="shared" si="692"/>
        <v>0</v>
      </c>
      <c r="BL293" s="432">
        <f t="shared" si="692"/>
        <v>0</v>
      </c>
      <c r="BM293" s="432">
        <f t="shared" si="692"/>
        <v>0</v>
      </c>
      <c r="BN293" s="463">
        <f t="shared" si="692"/>
        <v>0</v>
      </c>
      <c r="BO293" s="462">
        <f t="shared" si="692"/>
        <v>0</v>
      </c>
      <c r="BP293" s="432">
        <f t="shared" si="692"/>
        <v>0</v>
      </c>
      <c r="BQ293" s="432">
        <f t="shared" si="692"/>
        <v>0</v>
      </c>
      <c r="BR293" s="432">
        <f t="shared" si="692"/>
        <v>0</v>
      </c>
      <c r="BS293" s="463">
        <f t="shared" si="692"/>
        <v>0</v>
      </c>
      <c r="BT293" s="462">
        <f t="shared" si="692"/>
        <v>312081.38352972019</v>
      </c>
      <c r="BU293" s="432">
        <f t="shared" si="692"/>
        <v>0</v>
      </c>
      <c r="BV293" s="432">
        <f t="shared" si="692"/>
        <v>0</v>
      </c>
      <c r="BW293" s="432">
        <f t="shared" si="692"/>
        <v>0</v>
      </c>
      <c r="BX293" s="432">
        <f t="shared" si="692"/>
        <v>0</v>
      </c>
      <c r="BY293" s="463">
        <f t="shared" si="692"/>
        <v>0</v>
      </c>
      <c r="BZ293" s="462">
        <f t="shared" si="692"/>
        <v>0</v>
      </c>
      <c r="CA293" s="432">
        <f t="shared" si="692"/>
        <v>0</v>
      </c>
      <c r="CB293" s="432">
        <f t="shared" si="692"/>
        <v>0</v>
      </c>
      <c r="CC293" s="432">
        <f t="shared" si="692"/>
        <v>0</v>
      </c>
      <c r="CD293" s="463">
        <f t="shared" si="692"/>
        <v>0</v>
      </c>
      <c r="CE293" s="462">
        <f t="shared" si="692"/>
        <v>0</v>
      </c>
      <c r="CF293" s="432">
        <f t="shared" si="692"/>
        <v>0</v>
      </c>
      <c r="CG293" s="432">
        <f t="shared" si="692"/>
        <v>0</v>
      </c>
      <c r="CH293" s="432">
        <f t="shared" si="692"/>
        <v>0</v>
      </c>
      <c r="CI293" s="432">
        <f t="shared" si="692"/>
        <v>0</v>
      </c>
      <c r="CJ293" s="463">
        <f t="shared" si="692"/>
        <v>0</v>
      </c>
      <c r="CK293" s="462">
        <f t="shared" si="692"/>
        <v>0</v>
      </c>
      <c r="CL293" s="432">
        <f t="shared" si="692"/>
        <v>0</v>
      </c>
      <c r="CM293" s="432">
        <f t="shared" si="692"/>
        <v>0</v>
      </c>
      <c r="CN293" s="432">
        <f t="shared" si="692"/>
        <v>0</v>
      </c>
      <c r="CO293" s="463">
        <f t="shared" si="692"/>
        <v>0</v>
      </c>
      <c r="CP293" s="462">
        <f t="shared" si="692"/>
        <v>0</v>
      </c>
      <c r="CQ293" s="432">
        <f t="shared" si="692"/>
        <v>0</v>
      </c>
      <c r="CR293" s="432">
        <f t="shared" si="692"/>
        <v>0</v>
      </c>
      <c r="CS293" s="432">
        <f t="shared" si="692"/>
        <v>0</v>
      </c>
      <c r="CT293" s="432">
        <f t="shared" si="692"/>
        <v>0</v>
      </c>
      <c r="CU293" s="463">
        <f t="shared" si="692"/>
        <v>0</v>
      </c>
      <c r="CV293" s="462">
        <f t="shared" si="692"/>
        <v>0</v>
      </c>
      <c r="CW293" s="432">
        <f t="shared" si="692"/>
        <v>0</v>
      </c>
      <c r="CX293" s="432">
        <f t="shared" si="692"/>
        <v>0</v>
      </c>
      <c r="CY293" s="432">
        <f t="shared" si="692"/>
        <v>0</v>
      </c>
      <c r="CZ293" s="463">
        <f t="shared" ref="CZ293:FK293" si="693">CZ154*CZ14/100</f>
        <v>0</v>
      </c>
      <c r="DA293" s="462">
        <f t="shared" si="693"/>
        <v>0</v>
      </c>
      <c r="DB293" s="432">
        <f t="shared" si="693"/>
        <v>0</v>
      </c>
      <c r="DC293" s="432">
        <f t="shared" si="693"/>
        <v>0</v>
      </c>
      <c r="DD293" s="432">
        <f t="shared" si="693"/>
        <v>0</v>
      </c>
      <c r="DE293" s="432">
        <f t="shared" si="693"/>
        <v>0</v>
      </c>
      <c r="DF293" s="463">
        <f t="shared" si="693"/>
        <v>0</v>
      </c>
      <c r="DG293" s="462">
        <f t="shared" si="693"/>
        <v>0</v>
      </c>
      <c r="DH293" s="432">
        <f t="shared" si="693"/>
        <v>0</v>
      </c>
      <c r="DI293" s="432">
        <f t="shared" si="693"/>
        <v>0</v>
      </c>
      <c r="DJ293" s="432">
        <f t="shared" si="693"/>
        <v>0</v>
      </c>
      <c r="DK293" s="463">
        <f t="shared" si="693"/>
        <v>0</v>
      </c>
      <c r="DL293" s="462">
        <f t="shared" si="693"/>
        <v>0</v>
      </c>
      <c r="DM293" s="432">
        <f t="shared" si="693"/>
        <v>0</v>
      </c>
      <c r="DN293" s="432">
        <f t="shared" si="693"/>
        <v>0</v>
      </c>
      <c r="DO293" s="432">
        <f t="shared" si="693"/>
        <v>0</v>
      </c>
      <c r="DP293" s="432">
        <f t="shared" si="693"/>
        <v>0</v>
      </c>
      <c r="DQ293" s="463">
        <f t="shared" si="693"/>
        <v>0</v>
      </c>
      <c r="DR293" s="462">
        <f t="shared" si="693"/>
        <v>0</v>
      </c>
      <c r="DS293" s="432">
        <f t="shared" si="693"/>
        <v>0</v>
      </c>
      <c r="DT293" s="432">
        <f t="shared" si="693"/>
        <v>0</v>
      </c>
      <c r="DU293" s="432">
        <f t="shared" si="693"/>
        <v>0</v>
      </c>
      <c r="DV293" s="463">
        <f t="shared" si="693"/>
        <v>0</v>
      </c>
      <c r="DW293" s="462">
        <f t="shared" si="693"/>
        <v>0</v>
      </c>
      <c r="DX293" s="432">
        <f t="shared" si="693"/>
        <v>0</v>
      </c>
      <c r="DY293" s="432">
        <f t="shared" si="693"/>
        <v>0</v>
      </c>
      <c r="DZ293" s="432">
        <f t="shared" si="693"/>
        <v>0</v>
      </c>
      <c r="EA293" s="432">
        <f t="shared" si="693"/>
        <v>0</v>
      </c>
      <c r="EB293" s="463">
        <f t="shared" si="693"/>
        <v>0</v>
      </c>
      <c r="EC293" s="462">
        <f t="shared" si="693"/>
        <v>0</v>
      </c>
      <c r="ED293" s="432">
        <f t="shared" si="693"/>
        <v>0</v>
      </c>
      <c r="EE293" s="432">
        <f t="shared" si="693"/>
        <v>0</v>
      </c>
      <c r="EF293" s="432">
        <f t="shared" si="693"/>
        <v>0</v>
      </c>
      <c r="EG293" s="463">
        <f t="shared" si="693"/>
        <v>0</v>
      </c>
      <c r="EH293" s="462">
        <f t="shared" si="693"/>
        <v>0</v>
      </c>
      <c r="EI293" s="432">
        <f t="shared" si="693"/>
        <v>0</v>
      </c>
      <c r="EJ293" s="432">
        <f t="shared" si="693"/>
        <v>0</v>
      </c>
      <c r="EK293" s="432">
        <f t="shared" si="693"/>
        <v>0</v>
      </c>
      <c r="EL293" s="432">
        <f t="shared" si="693"/>
        <v>0</v>
      </c>
      <c r="EM293" s="463">
        <f t="shared" si="693"/>
        <v>0</v>
      </c>
      <c r="EN293" s="462">
        <f t="shared" si="693"/>
        <v>0</v>
      </c>
      <c r="EO293" s="432">
        <f t="shared" si="693"/>
        <v>0</v>
      </c>
      <c r="EP293" s="432">
        <f t="shared" si="693"/>
        <v>0</v>
      </c>
      <c r="EQ293" s="432">
        <f t="shared" si="693"/>
        <v>0</v>
      </c>
      <c r="ER293" s="463">
        <f t="shared" si="693"/>
        <v>0</v>
      </c>
      <c r="ES293" s="462">
        <f t="shared" si="693"/>
        <v>0</v>
      </c>
      <c r="ET293" s="432">
        <f t="shared" si="693"/>
        <v>0</v>
      </c>
      <c r="EU293" s="432">
        <f t="shared" si="693"/>
        <v>0</v>
      </c>
      <c r="EV293" s="432">
        <f t="shared" si="693"/>
        <v>0</v>
      </c>
      <c r="EW293" s="432">
        <f t="shared" si="693"/>
        <v>0</v>
      </c>
      <c r="EX293" s="463">
        <f t="shared" si="693"/>
        <v>0</v>
      </c>
      <c r="EY293" s="462">
        <f t="shared" si="693"/>
        <v>0</v>
      </c>
      <c r="EZ293" s="432">
        <f t="shared" si="693"/>
        <v>0</v>
      </c>
      <c r="FA293" s="432">
        <f t="shared" si="693"/>
        <v>0</v>
      </c>
      <c r="FB293" s="432">
        <f t="shared" si="693"/>
        <v>0</v>
      </c>
      <c r="FC293" s="463">
        <f t="shared" si="693"/>
        <v>0</v>
      </c>
      <c r="FD293" s="462">
        <f t="shared" si="693"/>
        <v>0</v>
      </c>
      <c r="FE293" s="432">
        <f t="shared" si="693"/>
        <v>0</v>
      </c>
      <c r="FF293" s="432">
        <f t="shared" si="693"/>
        <v>0</v>
      </c>
      <c r="FG293" s="432">
        <f t="shared" si="693"/>
        <v>0</v>
      </c>
      <c r="FH293" s="432">
        <f t="shared" si="693"/>
        <v>0</v>
      </c>
      <c r="FI293" s="463">
        <f t="shared" si="693"/>
        <v>0</v>
      </c>
      <c r="FJ293" s="462">
        <f t="shared" si="693"/>
        <v>0</v>
      </c>
      <c r="FK293" s="432">
        <f t="shared" si="693"/>
        <v>0</v>
      </c>
      <c r="FL293" s="432">
        <f t="shared" ref="FL293:GJ293" si="694">FL154*FL14/100</f>
        <v>0</v>
      </c>
      <c r="FM293" s="432">
        <f t="shared" si="694"/>
        <v>0</v>
      </c>
      <c r="FN293" s="463">
        <f t="shared" si="694"/>
        <v>0</v>
      </c>
      <c r="FO293" s="462">
        <f t="shared" si="694"/>
        <v>0</v>
      </c>
      <c r="FP293" s="432">
        <f t="shared" si="694"/>
        <v>0</v>
      </c>
      <c r="FQ293" s="432">
        <f t="shared" si="694"/>
        <v>0</v>
      </c>
      <c r="FR293" s="432">
        <f t="shared" si="694"/>
        <v>0</v>
      </c>
      <c r="FS293" s="432">
        <f t="shared" si="694"/>
        <v>0</v>
      </c>
      <c r="FT293" s="463">
        <f t="shared" si="694"/>
        <v>0</v>
      </c>
      <c r="FU293" s="462">
        <f t="shared" si="694"/>
        <v>0</v>
      </c>
      <c r="FV293" s="432">
        <f t="shared" si="694"/>
        <v>0</v>
      </c>
      <c r="FW293" s="432">
        <f t="shared" si="694"/>
        <v>0</v>
      </c>
      <c r="FX293" s="432">
        <f t="shared" si="694"/>
        <v>0</v>
      </c>
      <c r="FY293" s="463">
        <f t="shared" si="694"/>
        <v>0</v>
      </c>
      <c r="FZ293" s="462">
        <f t="shared" si="694"/>
        <v>0</v>
      </c>
      <c r="GA293" s="432">
        <f t="shared" si="694"/>
        <v>0</v>
      </c>
      <c r="GB293" s="432">
        <f t="shared" si="694"/>
        <v>0</v>
      </c>
      <c r="GC293" s="432">
        <f t="shared" si="694"/>
        <v>0</v>
      </c>
      <c r="GD293" s="432">
        <f t="shared" si="694"/>
        <v>0</v>
      </c>
      <c r="GE293" s="463">
        <f t="shared" si="694"/>
        <v>0</v>
      </c>
      <c r="GF293" s="462">
        <f t="shared" si="694"/>
        <v>0</v>
      </c>
      <c r="GG293" s="432">
        <f t="shared" si="694"/>
        <v>0</v>
      </c>
      <c r="GH293" s="432">
        <f t="shared" si="694"/>
        <v>0</v>
      </c>
      <c r="GI293" s="432">
        <f t="shared" si="694"/>
        <v>0</v>
      </c>
      <c r="GJ293" s="463">
        <f t="shared" si="694"/>
        <v>0</v>
      </c>
    </row>
    <row r="294" spans="1:192" s="89" customFormat="1">
      <c r="A294" s="29"/>
      <c r="B294" s="29"/>
      <c r="C294" s="29"/>
      <c r="D294" s="29"/>
      <c r="E294" s="748" t="str">
        <f t="shared" ref="E294:E357" si="695">E15</f>
        <v>Climate Saver</v>
      </c>
      <c r="F294" s="462">
        <f t="shared" ref="F294:AL294" si="696">F155*F15</f>
        <v>0</v>
      </c>
      <c r="G294" s="432">
        <f t="shared" si="696"/>
        <v>0</v>
      </c>
      <c r="H294" s="432">
        <f t="shared" si="696"/>
        <v>0</v>
      </c>
      <c r="I294" s="432">
        <f t="shared" si="696"/>
        <v>0</v>
      </c>
      <c r="J294" s="432">
        <f t="shared" si="696"/>
        <v>0</v>
      </c>
      <c r="K294" s="463">
        <f t="shared" si="696"/>
        <v>0</v>
      </c>
      <c r="L294" s="462">
        <f t="shared" si="696"/>
        <v>0</v>
      </c>
      <c r="M294" s="432">
        <f t="shared" si="696"/>
        <v>0</v>
      </c>
      <c r="N294" s="432">
        <f t="shared" si="696"/>
        <v>0</v>
      </c>
      <c r="O294" s="432">
        <f t="shared" si="696"/>
        <v>0</v>
      </c>
      <c r="P294" s="463">
        <f t="shared" si="696"/>
        <v>0</v>
      </c>
      <c r="Q294" s="462">
        <f t="shared" si="696"/>
        <v>0</v>
      </c>
      <c r="R294" s="432">
        <f t="shared" si="696"/>
        <v>0</v>
      </c>
      <c r="S294" s="432">
        <f t="shared" si="696"/>
        <v>0</v>
      </c>
      <c r="T294" s="432">
        <f t="shared" si="696"/>
        <v>0</v>
      </c>
      <c r="U294" s="432">
        <f t="shared" si="696"/>
        <v>0</v>
      </c>
      <c r="V294" s="463">
        <f t="shared" si="696"/>
        <v>0</v>
      </c>
      <c r="W294" s="462">
        <f t="shared" si="696"/>
        <v>0</v>
      </c>
      <c r="X294" s="432">
        <f t="shared" si="696"/>
        <v>0</v>
      </c>
      <c r="Y294" s="432">
        <f t="shared" si="696"/>
        <v>0</v>
      </c>
      <c r="Z294" s="432">
        <f t="shared" si="696"/>
        <v>0</v>
      </c>
      <c r="AA294" s="463">
        <f t="shared" si="696"/>
        <v>0</v>
      </c>
      <c r="AB294" s="462">
        <f t="shared" si="696"/>
        <v>0</v>
      </c>
      <c r="AC294" s="432">
        <f t="shared" si="696"/>
        <v>0</v>
      </c>
      <c r="AD294" s="432">
        <f t="shared" si="696"/>
        <v>0</v>
      </c>
      <c r="AE294" s="432">
        <f t="shared" si="696"/>
        <v>0</v>
      </c>
      <c r="AF294" s="432">
        <f t="shared" si="696"/>
        <v>0</v>
      </c>
      <c r="AG294" s="463">
        <f t="shared" si="696"/>
        <v>0</v>
      </c>
      <c r="AH294" s="462">
        <f t="shared" si="696"/>
        <v>0</v>
      </c>
      <c r="AI294" s="432">
        <f t="shared" si="696"/>
        <v>0</v>
      </c>
      <c r="AJ294" s="432">
        <f t="shared" si="696"/>
        <v>0</v>
      </c>
      <c r="AK294" s="432">
        <f t="shared" si="696"/>
        <v>0</v>
      </c>
      <c r="AL294" s="463">
        <f t="shared" si="696"/>
        <v>0</v>
      </c>
      <c r="AM294" s="462">
        <f t="shared" ref="AM294:CX294" si="697">AM155*AM15/100</f>
        <v>1054634.2377973064</v>
      </c>
      <c r="AN294" s="432">
        <f t="shared" si="697"/>
        <v>0</v>
      </c>
      <c r="AO294" s="432">
        <f t="shared" si="697"/>
        <v>0</v>
      </c>
      <c r="AP294" s="432">
        <f t="shared" si="697"/>
        <v>0</v>
      </c>
      <c r="AQ294" s="432">
        <f t="shared" si="697"/>
        <v>0</v>
      </c>
      <c r="AR294" s="463">
        <f t="shared" si="697"/>
        <v>0</v>
      </c>
      <c r="AS294" s="462">
        <f t="shared" si="697"/>
        <v>0</v>
      </c>
      <c r="AT294" s="432">
        <f t="shared" si="697"/>
        <v>0</v>
      </c>
      <c r="AU294" s="432">
        <f t="shared" si="697"/>
        <v>0</v>
      </c>
      <c r="AV294" s="432">
        <f t="shared" si="697"/>
        <v>0</v>
      </c>
      <c r="AW294" s="463">
        <f t="shared" si="697"/>
        <v>0</v>
      </c>
      <c r="AX294" s="462">
        <f t="shared" si="697"/>
        <v>260376.13274304554</v>
      </c>
      <c r="AY294" s="432">
        <f t="shared" si="697"/>
        <v>0</v>
      </c>
      <c r="AZ294" s="432">
        <f t="shared" si="697"/>
        <v>0</v>
      </c>
      <c r="BA294" s="432">
        <f t="shared" si="697"/>
        <v>0</v>
      </c>
      <c r="BB294" s="432">
        <f t="shared" si="697"/>
        <v>0</v>
      </c>
      <c r="BC294" s="463">
        <f t="shared" si="697"/>
        <v>0</v>
      </c>
      <c r="BD294" s="462">
        <f t="shared" si="697"/>
        <v>0</v>
      </c>
      <c r="BE294" s="432">
        <f t="shared" si="697"/>
        <v>0</v>
      </c>
      <c r="BF294" s="432">
        <f t="shared" si="697"/>
        <v>0</v>
      </c>
      <c r="BG294" s="432">
        <f t="shared" si="697"/>
        <v>0</v>
      </c>
      <c r="BH294" s="463">
        <f t="shared" si="697"/>
        <v>0</v>
      </c>
      <c r="BI294" s="462">
        <f t="shared" si="697"/>
        <v>5520.5703943479566</v>
      </c>
      <c r="BJ294" s="432">
        <f t="shared" si="697"/>
        <v>0</v>
      </c>
      <c r="BK294" s="432">
        <f t="shared" si="697"/>
        <v>0</v>
      </c>
      <c r="BL294" s="432">
        <f t="shared" si="697"/>
        <v>0</v>
      </c>
      <c r="BM294" s="432">
        <f t="shared" si="697"/>
        <v>0</v>
      </c>
      <c r="BN294" s="463">
        <f t="shared" si="697"/>
        <v>0</v>
      </c>
      <c r="BO294" s="462">
        <f t="shared" si="697"/>
        <v>0</v>
      </c>
      <c r="BP294" s="432">
        <f t="shared" si="697"/>
        <v>0</v>
      </c>
      <c r="BQ294" s="432">
        <f t="shared" si="697"/>
        <v>0</v>
      </c>
      <c r="BR294" s="432">
        <f t="shared" si="697"/>
        <v>0</v>
      </c>
      <c r="BS294" s="463">
        <f t="shared" si="697"/>
        <v>0</v>
      </c>
      <c r="BT294" s="462">
        <f t="shared" si="697"/>
        <v>33.139604349228136</v>
      </c>
      <c r="BU294" s="432">
        <f t="shared" si="697"/>
        <v>0</v>
      </c>
      <c r="BV294" s="432">
        <f t="shared" si="697"/>
        <v>0</v>
      </c>
      <c r="BW294" s="432">
        <f t="shared" si="697"/>
        <v>0</v>
      </c>
      <c r="BX294" s="432">
        <f t="shared" si="697"/>
        <v>0</v>
      </c>
      <c r="BY294" s="463">
        <f t="shared" si="697"/>
        <v>0</v>
      </c>
      <c r="BZ294" s="462">
        <f t="shared" si="697"/>
        <v>0</v>
      </c>
      <c r="CA294" s="432">
        <f t="shared" si="697"/>
        <v>0</v>
      </c>
      <c r="CB294" s="432">
        <f t="shared" si="697"/>
        <v>0</v>
      </c>
      <c r="CC294" s="432">
        <f t="shared" si="697"/>
        <v>0</v>
      </c>
      <c r="CD294" s="463">
        <f t="shared" si="697"/>
        <v>0</v>
      </c>
      <c r="CE294" s="462">
        <f t="shared" si="697"/>
        <v>353950.83033597871</v>
      </c>
      <c r="CF294" s="432">
        <f t="shared" si="697"/>
        <v>0</v>
      </c>
      <c r="CG294" s="432">
        <f t="shared" si="697"/>
        <v>0</v>
      </c>
      <c r="CH294" s="432">
        <f t="shared" si="697"/>
        <v>0</v>
      </c>
      <c r="CI294" s="432">
        <f t="shared" si="697"/>
        <v>0</v>
      </c>
      <c r="CJ294" s="463">
        <f t="shared" si="697"/>
        <v>0</v>
      </c>
      <c r="CK294" s="462">
        <f t="shared" si="697"/>
        <v>0</v>
      </c>
      <c r="CL294" s="432">
        <f t="shared" si="697"/>
        <v>0</v>
      </c>
      <c r="CM294" s="432">
        <f t="shared" si="697"/>
        <v>0</v>
      </c>
      <c r="CN294" s="432">
        <f t="shared" si="697"/>
        <v>0</v>
      </c>
      <c r="CO294" s="463">
        <f t="shared" si="697"/>
        <v>0</v>
      </c>
      <c r="CP294" s="462">
        <f t="shared" si="697"/>
        <v>0</v>
      </c>
      <c r="CQ294" s="432">
        <f t="shared" si="697"/>
        <v>0</v>
      </c>
      <c r="CR294" s="432">
        <f t="shared" si="697"/>
        <v>0</v>
      </c>
      <c r="CS294" s="432">
        <f t="shared" si="697"/>
        <v>0</v>
      </c>
      <c r="CT294" s="432">
        <f t="shared" si="697"/>
        <v>0</v>
      </c>
      <c r="CU294" s="463">
        <f t="shared" si="697"/>
        <v>0</v>
      </c>
      <c r="CV294" s="462">
        <f t="shared" si="697"/>
        <v>0</v>
      </c>
      <c r="CW294" s="432">
        <f t="shared" si="697"/>
        <v>0</v>
      </c>
      <c r="CX294" s="432">
        <f t="shared" si="697"/>
        <v>0</v>
      </c>
      <c r="CY294" s="432">
        <f t="shared" ref="CY294:FJ294" si="698">CY155*CY15/100</f>
        <v>0</v>
      </c>
      <c r="CZ294" s="463">
        <f t="shared" si="698"/>
        <v>0</v>
      </c>
      <c r="DA294" s="462">
        <f t="shared" si="698"/>
        <v>0</v>
      </c>
      <c r="DB294" s="432">
        <f t="shared" si="698"/>
        <v>0</v>
      </c>
      <c r="DC294" s="432">
        <f t="shared" si="698"/>
        <v>0</v>
      </c>
      <c r="DD294" s="432">
        <f t="shared" si="698"/>
        <v>0</v>
      </c>
      <c r="DE294" s="432">
        <f t="shared" si="698"/>
        <v>0</v>
      </c>
      <c r="DF294" s="463">
        <f t="shared" si="698"/>
        <v>0</v>
      </c>
      <c r="DG294" s="462">
        <f t="shared" si="698"/>
        <v>0</v>
      </c>
      <c r="DH294" s="432">
        <f t="shared" si="698"/>
        <v>0</v>
      </c>
      <c r="DI294" s="432">
        <f t="shared" si="698"/>
        <v>0</v>
      </c>
      <c r="DJ294" s="432">
        <f t="shared" si="698"/>
        <v>0</v>
      </c>
      <c r="DK294" s="463">
        <f t="shared" si="698"/>
        <v>0</v>
      </c>
      <c r="DL294" s="462">
        <f t="shared" si="698"/>
        <v>0</v>
      </c>
      <c r="DM294" s="432">
        <f t="shared" si="698"/>
        <v>0</v>
      </c>
      <c r="DN294" s="432">
        <f t="shared" si="698"/>
        <v>0</v>
      </c>
      <c r="DO294" s="432">
        <f t="shared" si="698"/>
        <v>0</v>
      </c>
      <c r="DP294" s="432">
        <f t="shared" si="698"/>
        <v>0</v>
      </c>
      <c r="DQ294" s="463">
        <f t="shared" si="698"/>
        <v>0</v>
      </c>
      <c r="DR294" s="462">
        <f t="shared" si="698"/>
        <v>0</v>
      </c>
      <c r="DS294" s="432">
        <f t="shared" si="698"/>
        <v>0</v>
      </c>
      <c r="DT294" s="432">
        <f t="shared" si="698"/>
        <v>0</v>
      </c>
      <c r="DU294" s="432">
        <f t="shared" si="698"/>
        <v>0</v>
      </c>
      <c r="DV294" s="463">
        <f t="shared" si="698"/>
        <v>0</v>
      </c>
      <c r="DW294" s="462">
        <f t="shared" si="698"/>
        <v>0</v>
      </c>
      <c r="DX294" s="432">
        <f t="shared" si="698"/>
        <v>0</v>
      </c>
      <c r="DY294" s="432">
        <f t="shared" si="698"/>
        <v>0</v>
      </c>
      <c r="DZ294" s="432">
        <f t="shared" si="698"/>
        <v>0</v>
      </c>
      <c r="EA294" s="432">
        <f t="shared" si="698"/>
        <v>0</v>
      </c>
      <c r="EB294" s="463">
        <f t="shared" si="698"/>
        <v>0</v>
      </c>
      <c r="EC294" s="462">
        <f t="shared" si="698"/>
        <v>0</v>
      </c>
      <c r="ED294" s="432">
        <f t="shared" si="698"/>
        <v>0</v>
      </c>
      <c r="EE294" s="432">
        <f t="shared" si="698"/>
        <v>0</v>
      </c>
      <c r="EF294" s="432">
        <f t="shared" si="698"/>
        <v>0</v>
      </c>
      <c r="EG294" s="463">
        <f t="shared" si="698"/>
        <v>0</v>
      </c>
      <c r="EH294" s="462">
        <f t="shared" si="698"/>
        <v>0</v>
      </c>
      <c r="EI294" s="432">
        <f t="shared" si="698"/>
        <v>0</v>
      </c>
      <c r="EJ294" s="432">
        <f t="shared" si="698"/>
        <v>0</v>
      </c>
      <c r="EK294" s="432">
        <f t="shared" si="698"/>
        <v>0</v>
      </c>
      <c r="EL294" s="432">
        <f t="shared" si="698"/>
        <v>0</v>
      </c>
      <c r="EM294" s="463">
        <f t="shared" si="698"/>
        <v>0</v>
      </c>
      <c r="EN294" s="462">
        <f t="shared" si="698"/>
        <v>0</v>
      </c>
      <c r="EO294" s="432">
        <f t="shared" si="698"/>
        <v>0</v>
      </c>
      <c r="EP294" s="432">
        <f t="shared" si="698"/>
        <v>0</v>
      </c>
      <c r="EQ294" s="432">
        <f t="shared" si="698"/>
        <v>0</v>
      </c>
      <c r="ER294" s="463">
        <f t="shared" si="698"/>
        <v>0</v>
      </c>
      <c r="ES294" s="462">
        <f t="shared" si="698"/>
        <v>0</v>
      </c>
      <c r="ET294" s="432">
        <f t="shared" si="698"/>
        <v>0</v>
      </c>
      <c r="EU294" s="432">
        <f t="shared" si="698"/>
        <v>0</v>
      </c>
      <c r="EV294" s="432">
        <f t="shared" si="698"/>
        <v>0</v>
      </c>
      <c r="EW294" s="432">
        <f t="shared" si="698"/>
        <v>0</v>
      </c>
      <c r="EX294" s="463">
        <f t="shared" si="698"/>
        <v>0</v>
      </c>
      <c r="EY294" s="462">
        <f t="shared" si="698"/>
        <v>0</v>
      </c>
      <c r="EZ294" s="432">
        <f t="shared" si="698"/>
        <v>0</v>
      </c>
      <c r="FA294" s="432">
        <f t="shared" si="698"/>
        <v>0</v>
      </c>
      <c r="FB294" s="432">
        <f t="shared" si="698"/>
        <v>0</v>
      </c>
      <c r="FC294" s="463">
        <f t="shared" si="698"/>
        <v>0</v>
      </c>
      <c r="FD294" s="462">
        <f t="shared" si="698"/>
        <v>0</v>
      </c>
      <c r="FE294" s="432">
        <f t="shared" si="698"/>
        <v>0</v>
      </c>
      <c r="FF294" s="432">
        <f t="shared" si="698"/>
        <v>0</v>
      </c>
      <c r="FG294" s="432">
        <f t="shared" si="698"/>
        <v>0</v>
      </c>
      <c r="FH294" s="432">
        <f t="shared" si="698"/>
        <v>0</v>
      </c>
      <c r="FI294" s="463">
        <f t="shared" si="698"/>
        <v>0</v>
      </c>
      <c r="FJ294" s="462">
        <f t="shared" si="698"/>
        <v>0</v>
      </c>
      <c r="FK294" s="432">
        <f t="shared" ref="FK294:GJ294" si="699">FK155*FK15/100</f>
        <v>0</v>
      </c>
      <c r="FL294" s="432">
        <f t="shared" si="699"/>
        <v>0</v>
      </c>
      <c r="FM294" s="432">
        <f t="shared" si="699"/>
        <v>0</v>
      </c>
      <c r="FN294" s="463">
        <f t="shared" si="699"/>
        <v>0</v>
      </c>
      <c r="FO294" s="462">
        <f t="shared" si="699"/>
        <v>0</v>
      </c>
      <c r="FP294" s="432">
        <f t="shared" si="699"/>
        <v>0</v>
      </c>
      <c r="FQ294" s="432">
        <f t="shared" si="699"/>
        <v>0</v>
      </c>
      <c r="FR294" s="432">
        <f t="shared" si="699"/>
        <v>0</v>
      </c>
      <c r="FS294" s="432">
        <f t="shared" si="699"/>
        <v>0</v>
      </c>
      <c r="FT294" s="463">
        <f t="shared" si="699"/>
        <v>0</v>
      </c>
      <c r="FU294" s="462">
        <f t="shared" si="699"/>
        <v>0</v>
      </c>
      <c r="FV294" s="432">
        <f t="shared" si="699"/>
        <v>0</v>
      </c>
      <c r="FW294" s="432">
        <f t="shared" si="699"/>
        <v>0</v>
      </c>
      <c r="FX294" s="432">
        <f t="shared" si="699"/>
        <v>0</v>
      </c>
      <c r="FY294" s="463">
        <f t="shared" si="699"/>
        <v>0</v>
      </c>
      <c r="FZ294" s="462">
        <f t="shared" si="699"/>
        <v>0</v>
      </c>
      <c r="GA294" s="432">
        <f t="shared" si="699"/>
        <v>0</v>
      </c>
      <c r="GB294" s="432">
        <f t="shared" si="699"/>
        <v>0</v>
      </c>
      <c r="GC294" s="432">
        <f t="shared" si="699"/>
        <v>0</v>
      </c>
      <c r="GD294" s="432">
        <f t="shared" si="699"/>
        <v>0</v>
      </c>
      <c r="GE294" s="463">
        <f t="shared" si="699"/>
        <v>0</v>
      </c>
      <c r="GF294" s="462">
        <f t="shared" si="699"/>
        <v>0</v>
      </c>
      <c r="GG294" s="432">
        <f t="shared" si="699"/>
        <v>0</v>
      </c>
      <c r="GH294" s="432">
        <f t="shared" si="699"/>
        <v>0</v>
      </c>
      <c r="GI294" s="432">
        <f t="shared" si="699"/>
        <v>0</v>
      </c>
      <c r="GJ294" s="463">
        <f t="shared" si="699"/>
        <v>0</v>
      </c>
    </row>
    <row r="295" spans="1:192" s="210" customFormat="1">
      <c r="A295" s="29"/>
      <c r="B295" s="29"/>
      <c r="C295" s="29"/>
      <c r="D295" s="29"/>
      <c r="E295" s="748" t="str">
        <f t="shared" si="695"/>
        <v>Climate Saver Interval</v>
      </c>
      <c r="F295" s="462">
        <f t="shared" ref="F295:AL295" si="700">F156*F16</f>
        <v>0</v>
      </c>
      <c r="G295" s="432">
        <f t="shared" si="700"/>
        <v>0</v>
      </c>
      <c r="H295" s="432">
        <f t="shared" si="700"/>
        <v>0</v>
      </c>
      <c r="I295" s="432">
        <f t="shared" si="700"/>
        <v>0</v>
      </c>
      <c r="J295" s="432">
        <f t="shared" si="700"/>
        <v>0</v>
      </c>
      <c r="K295" s="463">
        <f t="shared" si="700"/>
        <v>0</v>
      </c>
      <c r="L295" s="462">
        <f t="shared" si="700"/>
        <v>0</v>
      </c>
      <c r="M295" s="432">
        <f t="shared" si="700"/>
        <v>0</v>
      </c>
      <c r="N295" s="432">
        <f t="shared" si="700"/>
        <v>0</v>
      </c>
      <c r="O295" s="432">
        <f t="shared" si="700"/>
        <v>0</v>
      </c>
      <c r="P295" s="463">
        <f t="shared" si="700"/>
        <v>0</v>
      </c>
      <c r="Q295" s="462">
        <f t="shared" si="700"/>
        <v>0</v>
      </c>
      <c r="R295" s="432">
        <f t="shared" si="700"/>
        <v>0</v>
      </c>
      <c r="S295" s="432">
        <f t="shared" si="700"/>
        <v>0</v>
      </c>
      <c r="T295" s="432">
        <f t="shared" si="700"/>
        <v>0</v>
      </c>
      <c r="U295" s="432">
        <f t="shared" si="700"/>
        <v>0</v>
      </c>
      <c r="V295" s="463">
        <f t="shared" si="700"/>
        <v>0</v>
      </c>
      <c r="W295" s="462">
        <f t="shared" si="700"/>
        <v>0</v>
      </c>
      <c r="X295" s="432">
        <f t="shared" si="700"/>
        <v>0</v>
      </c>
      <c r="Y295" s="432">
        <f t="shared" si="700"/>
        <v>0</v>
      </c>
      <c r="Z295" s="432">
        <f t="shared" si="700"/>
        <v>0</v>
      </c>
      <c r="AA295" s="463">
        <f t="shared" si="700"/>
        <v>0</v>
      </c>
      <c r="AB295" s="462">
        <f t="shared" si="700"/>
        <v>0</v>
      </c>
      <c r="AC295" s="432">
        <f t="shared" si="700"/>
        <v>0</v>
      </c>
      <c r="AD295" s="432">
        <f t="shared" si="700"/>
        <v>0</v>
      </c>
      <c r="AE295" s="432">
        <f t="shared" si="700"/>
        <v>0</v>
      </c>
      <c r="AF295" s="432">
        <f t="shared" si="700"/>
        <v>0</v>
      </c>
      <c r="AG295" s="463">
        <f t="shared" si="700"/>
        <v>0</v>
      </c>
      <c r="AH295" s="462">
        <f t="shared" si="700"/>
        <v>0</v>
      </c>
      <c r="AI295" s="432">
        <f t="shared" si="700"/>
        <v>0</v>
      </c>
      <c r="AJ295" s="432">
        <f t="shared" si="700"/>
        <v>0</v>
      </c>
      <c r="AK295" s="432">
        <f t="shared" si="700"/>
        <v>0</v>
      </c>
      <c r="AL295" s="463">
        <f t="shared" si="700"/>
        <v>0</v>
      </c>
      <c r="AM295" s="462">
        <f t="shared" ref="AM295:CX295" si="701">AM156*AM16/100</f>
        <v>296386.0737998595</v>
      </c>
      <c r="AN295" s="432">
        <f t="shared" si="701"/>
        <v>0</v>
      </c>
      <c r="AO295" s="432">
        <f t="shared" si="701"/>
        <v>0</v>
      </c>
      <c r="AP295" s="432">
        <f t="shared" si="701"/>
        <v>0</v>
      </c>
      <c r="AQ295" s="432">
        <f t="shared" si="701"/>
        <v>0</v>
      </c>
      <c r="AR295" s="463">
        <f t="shared" si="701"/>
        <v>0</v>
      </c>
      <c r="AS295" s="462">
        <f t="shared" si="701"/>
        <v>0</v>
      </c>
      <c r="AT295" s="432">
        <f t="shared" si="701"/>
        <v>0</v>
      </c>
      <c r="AU295" s="432">
        <f t="shared" si="701"/>
        <v>0</v>
      </c>
      <c r="AV295" s="432">
        <f t="shared" si="701"/>
        <v>0</v>
      </c>
      <c r="AW295" s="463">
        <f t="shared" si="701"/>
        <v>0</v>
      </c>
      <c r="AX295" s="462">
        <f t="shared" si="701"/>
        <v>92653.794761955214</v>
      </c>
      <c r="AY295" s="432">
        <f t="shared" si="701"/>
        <v>0</v>
      </c>
      <c r="AZ295" s="432">
        <f t="shared" si="701"/>
        <v>0</v>
      </c>
      <c r="BA295" s="432">
        <f t="shared" si="701"/>
        <v>0</v>
      </c>
      <c r="BB295" s="432">
        <f t="shared" si="701"/>
        <v>0</v>
      </c>
      <c r="BC295" s="463">
        <f t="shared" si="701"/>
        <v>0</v>
      </c>
      <c r="BD295" s="462">
        <f t="shared" si="701"/>
        <v>0</v>
      </c>
      <c r="BE295" s="432">
        <f t="shared" si="701"/>
        <v>0</v>
      </c>
      <c r="BF295" s="432">
        <f t="shared" si="701"/>
        <v>0</v>
      </c>
      <c r="BG295" s="432">
        <f t="shared" si="701"/>
        <v>0</v>
      </c>
      <c r="BH295" s="463">
        <f t="shared" si="701"/>
        <v>0</v>
      </c>
      <c r="BI295" s="462">
        <f t="shared" si="701"/>
        <v>2449.313283334679</v>
      </c>
      <c r="BJ295" s="432">
        <f t="shared" si="701"/>
        <v>0</v>
      </c>
      <c r="BK295" s="432">
        <f t="shared" si="701"/>
        <v>0</v>
      </c>
      <c r="BL295" s="432">
        <f t="shared" si="701"/>
        <v>0</v>
      </c>
      <c r="BM295" s="432">
        <f t="shared" si="701"/>
        <v>0</v>
      </c>
      <c r="BN295" s="463">
        <f t="shared" si="701"/>
        <v>0</v>
      </c>
      <c r="BO295" s="462">
        <f t="shared" si="701"/>
        <v>0</v>
      </c>
      <c r="BP295" s="432">
        <f t="shared" si="701"/>
        <v>0</v>
      </c>
      <c r="BQ295" s="432">
        <f t="shared" si="701"/>
        <v>0</v>
      </c>
      <c r="BR295" s="432">
        <f t="shared" si="701"/>
        <v>0</v>
      </c>
      <c r="BS295" s="463">
        <f t="shared" si="701"/>
        <v>0</v>
      </c>
      <c r="BT295" s="462">
        <f t="shared" si="701"/>
        <v>0</v>
      </c>
      <c r="BU295" s="432">
        <f t="shared" si="701"/>
        <v>0</v>
      </c>
      <c r="BV295" s="432">
        <f t="shared" si="701"/>
        <v>0</v>
      </c>
      <c r="BW295" s="432">
        <f t="shared" si="701"/>
        <v>0</v>
      </c>
      <c r="BX295" s="432">
        <f t="shared" si="701"/>
        <v>0</v>
      </c>
      <c r="BY295" s="463">
        <f t="shared" si="701"/>
        <v>0</v>
      </c>
      <c r="BZ295" s="462">
        <f t="shared" si="701"/>
        <v>0</v>
      </c>
      <c r="CA295" s="432">
        <f t="shared" si="701"/>
        <v>0</v>
      </c>
      <c r="CB295" s="432">
        <f t="shared" si="701"/>
        <v>0</v>
      </c>
      <c r="CC295" s="432">
        <f t="shared" si="701"/>
        <v>0</v>
      </c>
      <c r="CD295" s="463">
        <f t="shared" si="701"/>
        <v>0</v>
      </c>
      <c r="CE295" s="462">
        <f t="shared" si="701"/>
        <v>172582.54784690498</v>
      </c>
      <c r="CF295" s="432">
        <f t="shared" si="701"/>
        <v>0</v>
      </c>
      <c r="CG295" s="432">
        <f t="shared" si="701"/>
        <v>0</v>
      </c>
      <c r="CH295" s="432">
        <f t="shared" si="701"/>
        <v>0</v>
      </c>
      <c r="CI295" s="432">
        <f t="shared" si="701"/>
        <v>0</v>
      </c>
      <c r="CJ295" s="463">
        <f t="shared" si="701"/>
        <v>0</v>
      </c>
      <c r="CK295" s="462">
        <f t="shared" si="701"/>
        <v>0</v>
      </c>
      <c r="CL295" s="432">
        <f t="shared" si="701"/>
        <v>0</v>
      </c>
      <c r="CM295" s="432">
        <f t="shared" si="701"/>
        <v>0</v>
      </c>
      <c r="CN295" s="432">
        <f t="shared" si="701"/>
        <v>0</v>
      </c>
      <c r="CO295" s="463">
        <f t="shared" si="701"/>
        <v>0</v>
      </c>
      <c r="CP295" s="462">
        <f t="shared" si="701"/>
        <v>0</v>
      </c>
      <c r="CQ295" s="432">
        <f t="shared" si="701"/>
        <v>0</v>
      </c>
      <c r="CR295" s="432">
        <f t="shared" si="701"/>
        <v>0</v>
      </c>
      <c r="CS295" s="432">
        <f t="shared" si="701"/>
        <v>0</v>
      </c>
      <c r="CT295" s="432">
        <f t="shared" si="701"/>
        <v>0</v>
      </c>
      <c r="CU295" s="463">
        <f t="shared" si="701"/>
        <v>0</v>
      </c>
      <c r="CV295" s="462">
        <f t="shared" si="701"/>
        <v>0</v>
      </c>
      <c r="CW295" s="432">
        <f t="shared" si="701"/>
        <v>0</v>
      </c>
      <c r="CX295" s="432">
        <f t="shared" si="701"/>
        <v>0</v>
      </c>
      <c r="CY295" s="432">
        <f t="shared" ref="CY295:FJ295" si="702">CY156*CY16/100</f>
        <v>0</v>
      </c>
      <c r="CZ295" s="463">
        <f t="shared" si="702"/>
        <v>0</v>
      </c>
      <c r="DA295" s="462">
        <f t="shared" si="702"/>
        <v>0</v>
      </c>
      <c r="DB295" s="432">
        <f t="shared" si="702"/>
        <v>0</v>
      </c>
      <c r="DC295" s="432">
        <f t="shared" si="702"/>
        <v>0</v>
      </c>
      <c r="DD295" s="432">
        <f t="shared" si="702"/>
        <v>0</v>
      </c>
      <c r="DE295" s="432">
        <f t="shared" si="702"/>
        <v>0</v>
      </c>
      <c r="DF295" s="463">
        <f t="shared" si="702"/>
        <v>0</v>
      </c>
      <c r="DG295" s="462">
        <f t="shared" si="702"/>
        <v>0</v>
      </c>
      <c r="DH295" s="432">
        <f t="shared" si="702"/>
        <v>0</v>
      </c>
      <c r="DI295" s="432">
        <f t="shared" si="702"/>
        <v>0</v>
      </c>
      <c r="DJ295" s="432">
        <f t="shared" si="702"/>
        <v>0</v>
      </c>
      <c r="DK295" s="463">
        <f t="shared" si="702"/>
        <v>0</v>
      </c>
      <c r="DL295" s="462">
        <f t="shared" si="702"/>
        <v>0</v>
      </c>
      <c r="DM295" s="432">
        <f t="shared" si="702"/>
        <v>0</v>
      </c>
      <c r="DN295" s="432">
        <f t="shared" si="702"/>
        <v>0</v>
      </c>
      <c r="DO295" s="432">
        <f t="shared" si="702"/>
        <v>0</v>
      </c>
      <c r="DP295" s="432">
        <f t="shared" si="702"/>
        <v>0</v>
      </c>
      <c r="DQ295" s="463">
        <f t="shared" si="702"/>
        <v>0</v>
      </c>
      <c r="DR295" s="462">
        <f t="shared" si="702"/>
        <v>0</v>
      </c>
      <c r="DS295" s="432">
        <f t="shared" si="702"/>
        <v>0</v>
      </c>
      <c r="DT295" s="432">
        <f t="shared" si="702"/>
        <v>0</v>
      </c>
      <c r="DU295" s="432">
        <f t="shared" si="702"/>
        <v>0</v>
      </c>
      <c r="DV295" s="463">
        <f t="shared" si="702"/>
        <v>0</v>
      </c>
      <c r="DW295" s="462">
        <f t="shared" si="702"/>
        <v>0</v>
      </c>
      <c r="DX295" s="432">
        <f t="shared" si="702"/>
        <v>0</v>
      </c>
      <c r="DY295" s="432">
        <f t="shared" si="702"/>
        <v>0</v>
      </c>
      <c r="DZ295" s="432">
        <f t="shared" si="702"/>
        <v>0</v>
      </c>
      <c r="EA295" s="432">
        <f t="shared" si="702"/>
        <v>0</v>
      </c>
      <c r="EB295" s="463">
        <f t="shared" si="702"/>
        <v>0</v>
      </c>
      <c r="EC295" s="462">
        <f t="shared" si="702"/>
        <v>0</v>
      </c>
      <c r="ED295" s="432">
        <f t="shared" si="702"/>
        <v>0</v>
      </c>
      <c r="EE295" s="432">
        <f t="shared" si="702"/>
        <v>0</v>
      </c>
      <c r="EF295" s="432">
        <f t="shared" si="702"/>
        <v>0</v>
      </c>
      <c r="EG295" s="463">
        <f t="shared" si="702"/>
        <v>0</v>
      </c>
      <c r="EH295" s="462">
        <f t="shared" si="702"/>
        <v>0</v>
      </c>
      <c r="EI295" s="432">
        <f t="shared" si="702"/>
        <v>0</v>
      </c>
      <c r="EJ295" s="432">
        <f t="shared" si="702"/>
        <v>0</v>
      </c>
      <c r="EK295" s="432">
        <f t="shared" si="702"/>
        <v>0</v>
      </c>
      <c r="EL295" s="432">
        <f t="shared" si="702"/>
        <v>0</v>
      </c>
      <c r="EM295" s="463">
        <f t="shared" si="702"/>
        <v>0</v>
      </c>
      <c r="EN295" s="462">
        <f t="shared" si="702"/>
        <v>0</v>
      </c>
      <c r="EO295" s="432">
        <f t="shared" si="702"/>
        <v>0</v>
      </c>
      <c r="EP295" s="432">
        <f t="shared" si="702"/>
        <v>0</v>
      </c>
      <c r="EQ295" s="432">
        <f t="shared" si="702"/>
        <v>0</v>
      </c>
      <c r="ER295" s="463">
        <f t="shared" si="702"/>
        <v>0</v>
      </c>
      <c r="ES295" s="462">
        <f t="shared" si="702"/>
        <v>0</v>
      </c>
      <c r="ET295" s="432">
        <f t="shared" si="702"/>
        <v>0</v>
      </c>
      <c r="EU295" s="432">
        <f t="shared" si="702"/>
        <v>0</v>
      </c>
      <c r="EV295" s="432">
        <f t="shared" si="702"/>
        <v>0</v>
      </c>
      <c r="EW295" s="432">
        <f t="shared" si="702"/>
        <v>0</v>
      </c>
      <c r="EX295" s="463">
        <f t="shared" si="702"/>
        <v>0</v>
      </c>
      <c r="EY295" s="462">
        <f t="shared" si="702"/>
        <v>0</v>
      </c>
      <c r="EZ295" s="432">
        <f t="shared" si="702"/>
        <v>0</v>
      </c>
      <c r="FA295" s="432">
        <f t="shared" si="702"/>
        <v>0</v>
      </c>
      <c r="FB295" s="432">
        <f t="shared" si="702"/>
        <v>0</v>
      </c>
      <c r="FC295" s="463">
        <f t="shared" si="702"/>
        <v>0</v>
      </c>
      <c r="FD295" s="462">
        <f t="shared" si="702"/>
        <v>0</v>
      </c>
      <c r="FE295" s="432">
        <f t="shared" si="702"/>
        <v>0</v>
      </c>
      <c r="FF295" s="432">
        <f t="shared" si="702"/>
        <v>0</v>
      </c>
      <c r="FG295" s="432">
        <f t="shared" si="702"/>
        <v>0</v>
      </c>
      <c r="FH295" s="432">
        <f t="shared" si="702"/>
        <v>0</v>
      </c>
      <c r="FI295" s="463">
        <f t="shared" si="702"/>
        <v>0</v>
      </c>
      <c r="FJ295" s="462">
        <f t="shared" si="702"/>
        <v>0</v>
      </c>
      <c r="FK295" s="432">
        <f t="shared" ref="FK295:GJ295" si="703">FK156*FK16/100</f>
        <v>0</v>
      </c>
      <c r="FL295" s="432">
        <f t="shared" si="703"/>
        <v>0</v>
      </c>
      <c r="FM295" s="432">
        <f t="shared" si="703"/>
        <v>0</v>
      </c>
      <c r="FN295" s="463">
        <f t="shared" si="703"/>
        <v>0</v>
      </c>
      <c r="FO295" s="462">
        <f t="shared" si="703"/>
        <v>0</v>
      </c>
      <c r="FP295" s="432">
        <f t="shared" si="703"/>
        <v>0</v>
      </c>
      <c r="FQ295" s="432">
        <f t="shared" si="703"/>
        <v>0</v>
      </c>
      <c r="FR295" s="432">
        <f t="shared" si="703"/>
        <v>0</v>
      </c>
      <c r="FS295" s="432">
        <f t="shared" si="703"/>
        <v>0</v>
      </c>
      <c r="FT295" s="463">
        <f t="shared" si="703"/>
        <v>0</v>
      </c>
      <c r="FU295" s="462">
        <f t="shared" si="703"/>
        <v>0</v>
      </c>
      <c r="FV295" s="432">
        <f t="shared" si="703"/>
        <v>0</v>
      </c>
      <c r="FW295" s="432">
        <f t="shared" si="703"/>
        <v>0</v>
      </c>
      <c r="FX295" s="432">
        <f t="shared" si="703"/>
        <v>0</v>
      </c>
      <c r="FY295" s="463">
        <f t="shared" si="703"/>
        <v>0</v>
      </c>
      <c r="FZ295" s="462">
        <f t="shared" si="703"/>
        <v>0</v>
      </c>
      <c r="GA295" s="432">
        <f t="shared" si="703"/>
        <v>0</v>
      </c>
      <c r="GB295" s="432">
        <f t="shared" si="703"/>
        <v>0</v>
      </c>
      <c r="GC295" s="432">
        <f t="shared" si="703"/>
        <v>0</v>
      </c>
      <c r="GD295" s="432">
        <f t="shared" si="703"/>
        <v>0</v>
      </c>
      <c r="GE295" s="463">
        <f t="shared" si="703"/>
        <v>0</v>
      </c>
      <c r="GF295" s="462">
        <f t="shared" si="703"/>
        <v>0</v>
      </c>
      <c r="GG295" s="432">
        <f t="shared" si="703"/>
        <v>0</v>
      </c>
      <c r="GH295" s="432">
        <f t="shared" si="703"/>
        <v>0</v>
      </c>
      <c r="GI295" s="432">
        <f t="shared" si="703"/>
        <v>0</v>
      </c>
      <c r="GJ295" s="463">
        <f t="shared" si="703"/>
        <v>0</v>
      </c>
    </row>
    <row r="296" spans="1:192" s="211" customFormat="1">
      <c r="A296" s="29"/>
      <c r="B296" s="29"/>
      <c r="C296" s="29"/>
      <c r="D296" s="29"/>
      <c r="E296" s="748" t="str">
        <f t="shared" si="695"/>
        <v>Residential - Flexible Pricing</v>
      </c>
      <c r="F296" s="462">
        <f t="shared" ref="F296:AL296" si="704">F157*F17</f>
        <v>7687.304012255775</v>
      </c>
      <c r="G296" s="432">
        <f t="shared" si="704"/>
        <v>0</v>
      </c>
      <c r="H296" s="432">
        <f t="shared" si="704"/>
        <v>0</v>
      </c>
      <c r="I296" s="432">
        <f t="shared" si="704"/>
        <v>0</v>
      </c>
      <c r="J296" s="432">
        <f t="shared" si="704"/>
        <v>0</v>
      </c>
      <c r="K296" s="463">
        <f t="shared" si="704"/>
        <v>0</v>
      </c>
      <c r="L296" s="462">
        <f t="shared" si="704"/>
        <v>0</v>
      </c>
      <c r="M296" s="432">
        <f t="shared" si="704"/>
        <v>0</v>
      </c>
      <c r="N296" s="432">
        <f t="shared" si="704"/>
        <v>0</v>
      </c>
      <c r="O296" s="432">
        <f t="shared" si="704"/>
        <v>0</v>
      </c>
      <c r="P296" s="463">
        <f t="shared" si="704"/>
        <v>0</v>
      </c>
      <c r="Q296" s="462">
        <f t="shared" si="704"/>
        <v>0</v>
      </c>
      <c r="R296" s="432">
        <f t="shared" si="704"/>
        <v>0</v>
      </c>
      <c r="S296" s="432">
        <f t="shared" si="704"/>
        <v>0</v>
      </c>
      <c r="T296" s="432">
        <f t="shared" si="704"/>
        <v>0</v>
      </c>
      <c r="U296" s="432">
        <f t="shared" si="704"/>
        <v>0</v>
      </c>
      <c r="V296" s="463">
        <f t="shared" si="704"/>
        <v>0</v>
      </c>
      <c r="W296" s="462">
        <f t="shared" si="704"/>
        <v>0</v>
      </c>
      <c r="X296" s="432">
        <f t="shared" si="704"/>
        <v>0</v>
      </c>
      <c r="Y296" s="432">
        <f t="shared" si="704"/>
        <v>0</v>
      </c>
      <c r="Z296" s="432">
        <f t="shared" si="704"/>
        <v>0</v>
      </c>
      <c r="AA296" s="463">
        <f t="shared" si="704"/>
        <v>0</v>
      </c>
      <c r="AB296" s="462">
        <f t="shared" si="704"/>
        <v>0</v>
      </c>
      <c r="AC296" s="432">
        <f t="shared" si="704"/>
        <v>0</v>
      </c>
      <c r="AD296" s="432">
        <f t="shared" si="704"/>
        <v>0</v>
      </c>
      <c r="AE296" s="432">
        <f t="shared" si="704"/>
        <v>0</v>
      </c>
      <c r="AF296" s="432">
        <f t="shared" si="704"/>
        <v>0</v>
      </c>
      <c r="AG296" s="463">
        <f t="shared" si="704"/>
        <v>0</v>
      </c>
      <c r="AH296" s="462">
        <f t="shared" si="704"/>
        <v>0</v>
      </c>
      <c r="AI296" s="432">
        <f t="shared" si="704"/>
        <v>0</v>
      </c>
      <c r="AJ296" s="432">
        <f t="shared" si="704"/>
        <v>0</v>
      </c>
      <c r="AK296" s="432">
        <f t="shared" si="704"/>
        <v>0</v>
      </c>
      <c r="AL296" s="463">
        <f t="shared" si="704"/>
        <v>0</v>
      </c>
      <c r="AM296" s="462">
        <f t="shared" ref="AM296:CX296" si="705">AM157*AM17/100</f>
        <v>0</v>
      </c>
      <c r="AN296" s="432">
        <f t="shared" si="705"/>
        <v>0</v>
      </c>
      <c r="AO296" s="432">
        <f t="shared" si="705"/>
        <v>0</v>
      </c>
      <c r="AP296" s="432">
        <f t="shared" si="705"/>
        <v>0</v>
      </c>
      <c r="AQ296" s="432">
        <f t="shared" si="705"/>
        <v>0</v>
      </c>
      <c r="AR296" s="463">
        <f t="shared" si="705"/>
        <v>0</v>
      </c>
      <c r="AS296" s="462">
        <f t="shared" si="705"/>
        <v>0</v>
      </c>
      <c r="AT296" s="432">
        <f t="shared" si="705"/>
        <v>0</v>
      </c>
      <c r="AU296" s="432">
        <f t="shared" si="705"/>
        <v>0</v>
      </c>
      <c r="AV296" s="432">
        <f t="shared" si="705"/>
        <v>0</v>
      </c>
      <c r="AW296" s="463">
        <f t="shared" si="705"/>
        <v>0</v>
      </c>
      <c r="AX296" s="462">
        <f t="shared" si="705"/>
        <v>0</v>
      </c>
      <c r="AY296" s="432">
        <f t="shared" si="705"/>
        <v>0</v>
      </c>
      <c r="AZ296" s="432">
        <f t="shared" si="705"/>
        <v>0</v>
      </c>
      <c r="BA296" s="432">
        <f t="shared" si="705"/>
        <v>0</v>
      </c>
      <c r="BB296" s="432">
        <f t="shared" si="705"/>
        <v>0</v>
      </c>
      <c r="BC296" s="463">
        <f t="shared" si="705"/>
        <v>0</v>
      </c>
      <c r="BD296" s="462">
        <f t="shared" si="705"/>
        <v>0</v>
      </c>
      <c r="BE296" s="432">
        <f t="shared" si="705"/>
        <v>0</v>
      </c>
      <c r="BF296" s="432">
        <f t="shared" si="705"/>
        <v>0</v>
      </c>
      <c r="BG296" s="432">
        <f t="shared" si="705"/>
        <v>0</v>
      </c>
      <c r="BH296" s="463">
        <f t="shared" si="705"/>
        <v>0</v>
      </c>
      <c r="BI296" s="462">
        <f t="shared" si="705"/>
        <v>0</v>
      </c>
      <c r="BJ296" s="432">
        <f t="shared" si="705"/>
        <v>0</v>
      </c>
      <c r="BK296" s="432">
        <f t="shared" si="705"/>
        <v>0</v>
      </c>
      <c r="BL296" s="432">
        <f t="shared" si="705"/>
        <v>0</v>
      </c>
      <c r="BM296" s="432">
        <f t="shared" si="705"/>
        <v>0</v>
      </c>
      <c r="BN296" s="463">
        <f t="shared" si="705"/>
        <v>0</v>
      </c>
      <c r="BO296" s="462">
        <f t="shared" si="705"/>
        <v>0</v>
      </c>
      <c r="BP296" s="432">
        <f t="shared" si="705"/>
        <v>0</v>
      </c>
      <c r="BQ296" s="432">
        <f t="shared" si="705"/>
        <v>0</v>
      </c>
      <c r="BR296" s="432">
        <f t="shared" si="705"/>
        <v>0</v>
      </c>
      <c r="BS296" s="463">
        <f t="shared" si="705"/>
        <v>0</v>
      </c>
      <c r="BT296" s="462">
        <f t="shared" si="705"/>
        <v>0</v>
      </c>
      <c r="BU296" s="432">
        <f t="shared" si="705"/>
        <v>0</v>
      </c>
      <c r="BV296" s="432">
        <f t="shared" si="705"/>
        <v>0</v>
      </c>
      <c r="BW296" s="432">
        <f t="shared" si="705"/>
        <v>0</v>
      </c>
      <c r="BX296" s="432">
        <f t="shared" si="705"/>
        <v>0</v>
      </c>
      <c r="BY296" s="463">
        <f t="shared" si="705"/>
        <v>0</v>
      </c>
      <c r="BZ296" s="462">
        <f t="shared" si="705"/>
        <v>0</v>
      </c>
      <c r="CA296" s="432">
        <f t="shared" si="705"/>
        <v>0</v>
      </c>
      <c r="CB296" s="432">
        <f t="shared" si="705"/>
        <v>0</v>
      </c>
      <c r="CC296" s="432">
        <f t="shared" si="705"/>
        <v>0</v>
      </c>
      <c r="CD296" s="463">
        <f t="shared" si="705"/>
        <v>0</v>
      </c>
      <c r="CE296" s="462">
        <f t="shared" si="705"/>
        <v>0</v>
      </c>
      <c r="CF296" s="432">
        <f t="shared" si="705"/>
        <v>0</v>
      </c>
      <c r="CG296" s="432">
        <f t="shared" si="705"/>
        <v>0</v>
      </c>
      <c r="CH296" s="432">
        <f t="shared" si="705"/>
        <v>0</v>
      </c>
      <c r="CI296" s="432">
        <f t="shared" si="705"/>
        <v>0</v>
      </c>
      <c r="CJ296" s="463">
        <f t="shared" si="705"/>
        <v>0</v>
      </c>
      <c r="CK296" s="462">
        <f t="shared" si="705"/>
        <v>0</v>
      </c>
      <c r="CL296" s="432">
        <f t="shared" si="705"/>
        <v>0</v>
      </c>
      <c r="CM296" s="432">
        <f t="shared" si="705"/>
        <v>0</v>
      </c>
      <c r="CN296" s="432">
        <f t="shared" si="705"/>
        <v>0</v>
      </c>
      <c r="CO296" s="463">
        <f t="shared" si="705"/>
        <v>0</v>
      </c>
      <c r="CP296" s="462">
        <f t="shared" si="705"/>
        <v>0</v>
      </c>
      <c r="CQ296" s="432">
        <f t="shared" si="705"/>
        <v>0</v>
      </c>
      <c r="CR296" s="432">
        <f t="shared" si="705"/>
        <v>0</v>
      </c>
      <c r="CS296" s="432">
        <f t="shared" si="705"/>
        <v>0</v>
      </c>
      <c r="CT296" s="432">
        <f t="shared" si="705"/>
        <v>0</v>
      </c>
      <c r="CU296" s="463">
        <f t="shared" si="705"/>
        <v>0</v>
      </c>
      <c r="CV296" s="462">
        <f t="shared" si="705"/>
        <v>0</v>
      </c>
      <c r="CW296" s="432">
        <f t="shared" si="705"/>
        <v>0</v>
      </c>
      <c r="CX296" s="432">
        <f t="shared" si="705"/>
        <v>0</v>
      </c>
      <c r="CY296" s="432">
        <f t="shared" ref="CY296:FJ296" si="706">CY157*CY17/100</f>
        <v>0</v>
      </c>
      <c r="CZ296" s="463">
        <f t="shared" si="706"/>
        <v>0</v>
      </c>
      <c r="DA296" s="462">
        <f t="shared" si="706"/>
        <v>4137.5095530824001</v>
      </c>
      <c r="DB296" s="432">
        <f t="shared" si="706"/>
        <v>0</v>
      </c>
      <c r="DC296" s="432">
        <f t="shared" si="706"/>
        <v>0</v>
      </c>
      <c r="DD296" s="432">
        <f t="shared" si="706"/>
        <v>0</v>
      </c>
      <c r="DE296" s="432">
        <f t="shared" si="706"/>
        <v>0</v>
      </c>
      <c r="DF296" s="463">
        <f t="shared" si="706"/>
        <v>0</v>
      </c>
      <c r="DG296" s="462">
        <f t="shared" si="706"/>
        <v>0</v>
      </c>
      <c r="DH296" s="432">
        <f t="shared" si="706"/>
        <v>0</v>
      </c>
      <c r="DI296" s="432">
        <f t="shared" si="706"/>
        <v>0</v>
      </c>
      <c r="DJ296" s="432">
        <f t="shared" si="706"/>
        <v>0</v>
      </c>
      <c r="DK296" s="463">
        <f t="shared" si="706"/>
        <v>0</v>
      </c>
      <c r="DL296" s="462">
        <f t="shared" si="706"/>
        <v>3980.9662691992767</v>
      </c>
      <c r="DM296" s="432">
        <f t="shared" si="706"/>
        <v>0</v>
      </c>
      <c r="DN296" s="432">
        <f t="shared" si="706"/>
        <v>0</v>
      </c>
      <c r="DO296" s="432">
        <f t="shared" si="706"/>
        <v>0</v>
      </c>
      <c r="DP296" s="432">
        <f t="shared" si="706"/>
        <v>0</v>
      </c>
      <c r="DQ296" s="463">
        <f t="shared" si="706"/>
        <v>0</v>
      </c>
      <c r="DR296" s="462">
        <f t="shared" si="706"/>
        <v>0</v>
      </c>
      <c r="DS296" s="432">
        <f t="shared" si="706"/>
        <v>0</v>
      </c>
      <c r="DT296" s="432">
        <f t="shared" si="706"/>
        <v>0</v>
      </c>
      <c r="DU296" s="432">
        <f t="shared" si="706"/>
        <v>0</v>
      </c>
      <c r="DV296" s="463">
        <f t="shared" si="706"/>
        <v>0</v>
      </c>
      <c r="DW296" s="462">
        <f t="shared" si="706"/>
        <v>782.52083332475581</v>
      </c>
      <c r="DX296" s="432">
        <f t="shared" si="706"/>
        <v>0</v>
      </c>
      <c r="DY296" s="432">
        <f t="shared" si="706"/>
        <v>0</v>
      </c>
      <c r="DZ296" s="432">
        <f t="shared" si="706"/>
        <v>0</v>
      </c>
      <c r="EA296" s="432">
        <f t="shared" si="706"/>
        <v>0</v>
      </c>
      <c r="EB296" s="463">
        <f t="shared" si="706"/>
        <v>0</v>
      </c>
      <c r="EC296" s="462">
        <f t="shared" si="706"/>
        <v>0</v>
      </c>
      <c r="ED296" s="432">
        <f t="shared" si="706"/>
        <v>0</v>
      </c>
      <c r="EE296" s="432">
        <f t="shared" si="706"/>
        <v>0</v>
      </c>
      <c r="EF296" s="432">
        <f t="shared" si="706"/>
        <v>0</v>
      </c>
      <c r="EG296" s="463">
        <f t="shared" si="706"/>
        <v>0</v>
      </c>
      <c r="EH296" s="462">
        <f t="shared" si="706"/>
        <v>0</v>
      </c>
      <c r="EI296" s="432">
        <f t="shared" si="706"/>
        <v>0</v>
      </c>
      <c r="EJ296" s="432">
        <f t="shared" si="706"/>
        <v>0</v>
      </c>
      <c r="EK296" s="432">
        <f t="shared" si="706"/>
        <v>0</v>
      </c>
      <c r="EL296" s="432">
        <f t="shared" si="706"/>
        <v>0</v>
      </c>
      <c r="EM296" s="463">
        <f t="shared" si="706"/>
        <v>0</v>
      </c>
      <c r="EN296" s="462">
        <f t="shared" si="706"/>
        <v>0</v>
      </c>
      <c r="EO296" s="432">
        <f t="shared" si="706"/>
        <v>0</v>
      </c>
      <c r="EP296" s="432">
        <f t="shared" si="706"/>
        <v>0</v>
      </c>
      <c r="EQ296" s="432">
        <f t="shared" si="706"/>
        <v>0</v>
      </c>
      <c r="ER296" s="463">
        <f t="shared" si="706"/>
        <v>0</v>
      </c>
      <c r="ES296" s="462">
        <f t="shared" si="706"/>
        <v>1364.0979827169983</v>
      </c>
      <c r="ET296" s="432">
        <f t="shared" si="706"/>
        <v>0</v>
      </c>
      <c r="EU296" s="432">
        <f t="shared" si="706"/>
        <v>0</v>
      </c>
      <c r="EV296" s="432">
        <f t="shared" si="706"/>
        <v>0</v>
      </c>
      <c r="EW296" s="432">
        <f t="shared" si="706"/>
        <v>0</v>
      </c>
      <c r="EX296" s="463">
        <f t="shared" si="706"/>
        <v>0</v>
      </c>
      <c r="EY296" s="462">
        <f t="shared" si="706"/>
        <v>0</v>
      </c>
      <c r="EZ296" s="432">
        <f t="shared" si="706"/>
        <v>0</v>
      </c>
      <c r="FA296" s="432">
        <f t="shared" si="706"/>
        <v>0</v>
      </c>
      <c r="FB296" s="432">
        <f t="shared" si="706"/>
        <v>0</v>
      </c>
      <c r="FC296" s="463">
        <f t="shared" si="706"/>
        <v>0</v>
      </c>
      <c r="FD296" s="462">
        <f t="shared" si="706"/>
        <v>1309.6556398029006</v>
      </c>
      <c r="FE296" s="432">
        <f t="shared" si="706"/>
        <v>0</v>
      </c>
      <c r="FF296" s="432">
        <f t="shared" si="706"/>
        <v>0</v>
      </c>
      <c r="FG296" s="432">
        <f t="shared" si="706"/>
        <v>0</v>
      </c>
      <c r="FH296" s="432">
        <f t="shared" si="706"/>
        <v>0</v>
      </c>
      <c r="FI296" s="463">
        <f t="shared" si="706"/>
        <v>0</v>
      </c>
      <c r="FJ296" s="462">
        <f t="shared" si="706"/>
        <v>0</v>
      </c>
      <c r="FK296" s="432">
        <f t="shared" ref="FK296:GJ296" si="707">FK157*FK17/100</f>
        <v>0</v>
      </c>
      <c r="FL296" s="432">
        <f t="shared" si="707"/>
        <v>0</v>
      </c>
      <c r="FM296" s="432">
        <f t="shared" si="707"/>
        <v>0</v>
      </c>
      <c r="FN296" s="463">
        <f t="shared" si="707"/>
        <v>0</v>
      </c>
      <c r="FO296" s="462">
        <f t="shared" si="707"/>
        <v>290.42963799739181</v>
      </c>
      <c r="FP296" s="432">
        <f t="shared" si="707"/>
        <v>0</v>
      </c>
      <c r="FQ296" s="432">
        <f t="shared" si="707"/>
        <v>0</v>
      </c>
      <c r="FR296" s="432">
        <f t="shared" si="707"/>
        <v>0</v>
      </c>
      <c r="FS296" s="432">
        <f t="shared" si="707"/>
        <v>0</v>
      </c>
      <c r="FT296" s="463">
        <f t="shared" si="707"/>
        <v>0</v>
      </c>
      <c r="FU296" s="462">
        <f t="shared" si="707"/>
        <v>0</v>
      </c>
      <c r="FV296" s="432">
        <f t="shared" si="707"/>
        <v>0</v>
      </c>
      <c r="FW296" s="432">
        <f t="shared" si="707"/>
        <v>0</v>
      </c>
      <c r="FX296" s="432">
        <f t="shared" si="707"/>
        <v>0</v>
      </c>
      <c r="FY296" s="463">
        <f t="shared" si="707"/>
        <v>0</v>
      </c>
      <c r="FZ296" s="462">
        <f t="shared" si="707"/>
        <v>0</v>
      </c>
      <c r="GA296" s="432">
        <f t="shared" si="707"/>
        <v>0</v>
      </c>
      <c r="GB296" s="432">
        <f t="shared" si="707"/>
        <v>0</v>
      </c>
      <c r="GC296" s="432">
        <f t="shared" si="707"/>
        <v>0</v>
      </c>
      <c r="GD296" s="432">
        <f t="shared" si="707"/>
        <v>0</v>
      </c>
      <c r="GE296" s="463">
        <f t="shared" si="707"/>
        <v>0</v>
      </c>
      <c r="GF296" s="462">
        <f t="shared" si="707"/>
        <v>0</v>
      </c>
      <c r="GG296" s="432">
        <f t="shared" si="707"/>
        <v>0</v>
      </c>
      <c r="GH296" s="432">
        <f t="shared" si="707"/>
        <v>0</v>
      </c>
      <c r="GI296" s="432">
        <f t="shared" si="707"/>
        <v>0</v>
      </c>
      <c r="GJ296" s="463">
        <f t="shared" si="707"/>
        <v>0</v>
      </c>
    </row>
    <row r="297" spans="1:192" s="212" customFormat="1">
      <c r="A297" s="29"/>
      <c r="B297" s="29"/>
      <c r="C297" s="29"/>
      <c r="D297" s="29"/>
      <c r="E297" s="748" t="str">
        <f t="shared" si="695"/>
        <v>Residential Docklands  - Flexible Pricing</v>
      </c>
      <c r="F297" s="462">
        <f t="shared" ref="F297:AL297" si="708">F158*F18</f>
        <v>0</v>
      </c>
      <c r="G297" s="432">
        <f t="shared" si="708"/>
        <v>0</v>
      </c>
      <c r="H297" s="432">
        <f t="shared" si="708"/>
        <v>0</v>
      </c>
      <c r="I297" s="432">
        <f t="shared" si="708"/>
        <v>0</v>
      </c>
      <c r="J297" s="432">
        <f t="shared" si="708"/>
        <v>0</v>
      </c>
      <c r="K297" s="463">
        <f t="shared" si="708"/>
        <v>0</v>
      </c>
      <c r="L297" s="462">
        <f t="shared" si="708"/>
        <v>0</v>
      </c>
      <c r="M297" s="432">
        <f t="shared" si="708"/>
        <v>0</v>
      </c>
      <c r="N297" s="432">
        <f t="shared" si="708"/>
        <v>0</v>
      </c>
      <c r="O297" s="432">
        <f t="shared" si="708"/>
        <v>0</v>
      </c>
      <c r="P297" s="463">
        <f t="shared" si="708"/>
        <v>0</v>
      </c>
      <c r="Q297" s="462">
        <f t="shared" si="708"/>
        <v>0</v>
      </c>
      <c r="R297" s="432">
        <f t="shared" si="708"/>
        <v>0</v>
      </c>
      <c r="S297" s="432">
        <f t="shared" si="708"/>
        <v>0</v>
      </c>
      <c r="T297" s="432">
        <f t="shared" si="708"/>
        <v>0</v>
      </c>
      <c r="U297" s="432">
        <f t="shared" si="708"/>
        <v>0</v>
      </c>
      <c r="V297" s="463">
        <f t="shared" si="708"/>
        <v>0</v>
      </c>
      <c r="W297" s="462">
        <f t="shared" si="708"/>
        <v>0</v>
      </c>
      <c r="X297" s="432">
        <f t="shared" si="708"/>
        <v>0</v>
      </c>
      <c r="Y297" s="432">
        <f t="shared" si="708"/>
        <v>0</v>
      </c>
      <c r="Z297" s="432">
        <f t="shared" si="708"/>
        <v>0</v>
      </c>
      <c r="AA297" s="463">
        <f t="shared" si="708"/>
        <v>0</v>
      </c>
      <c r="AB297" s="462">
        <f t="shared" si="708"/>
        <v>0</v>
      </c>
      <c r="AC297" s="432">
        <f t="shared" si="708"/>
        <v>0</v>
      </c>
      <c r="AD297" s="432">
        <f t="shared" si="708"/>
        <v>0</v>
      </c>
      <c r="AE297" s="432">
        <f t="shared" si="708"/>
        <v>0</v>
      </c>
      <c r="AF297" s="432">
        <f t="shared" si="708"/>
        <v>0</v>
      </c>
      <c r="AG297" s="463">
        <f t="shared" si="708"/>
        <v>0</v>
      </c>
      <c r="AH297" s="462">
        <f t="shared" si="708"/>
        <v>0</v>
      </c>
      <c r="AI297" s="432">
        <f t="shared" si="708"/>
        <v>0</v>
      </c>
      <c r="AJ297" s="432">
        <f t="shared" si="708"/>
        <v>0</v>
      </c>
      <c r="AK297" s="432">
        <f t="shared" si="708"/>
        <v>0</v>
      </c>
      <c r="AL297" s="463">
        <f t="shared" si="708"/>
        <v>0</v>
      </c>
      <c r="AM297" s="462">
        <f t="shared" ref="AM297:CX297" si="709">AM158*AM18/100</f>
        <v>0</v>
      </c>
      <c r="AN297" s="432">
        <f t="shared" si="709"/>
        <v>0</v>
      </c>
      <c r="AO297" s="432">
        <f t="shared" si="709"/>
        <v>0</v>
      </c>
      <c r="AP297" s="432">
        <f t="shared" si="709"/>
        <v>0</v>
      </c>
      <c r="AQ297" s="432">
        <f t="shared" si="709"/>
        <v>0</v>
      </c>
      <c r="AR297" s="463">
        <f t="shared" si="709"/>
        <v>0</v>
      </c>
      <c r="AS297" s="462">
        <f t="shared" si="709"/>
        <v>0</v>
      </c>
      <c r="AT297" s="432">
        <f t="shared" si="709"/>
        <v>0</v>
      </c>
      <c r="AU297" s="432">
        <f t="shared" si="709"/>
        <v>0</v>
      </c>
      <c r="AV297" s="432">
        <f t="shared" si="709"/>
        <v>0</v>
      </c>
      <c r="AW297" s="463">
        <f t="shared" si="709"/>
        <v>0</v>
      </c>
      <c r="AX297" s="462">
        <f t="shared" si="709"/>
        <v>0</v>
      </c>
      <c r="AY297" s="432">
        <f t="shared" si="709"/>
        <v>0</v>
      </c>
      <c r="AZ297" s="432">
        <f t="shared" si="709"/>
        <v>0</v>
      </c>
      <c r="BA297" s="432">
        <f t="shared" si="709"/>
        <v>0</v>
      </c>
      <c r="BB297" s="432">
        <f t="shared" si="709"/>
        <v>0</v>
      </c>
      <c r="BC297" s="463">
        <f t="shared" si="709"/>
        <v>0</v>
      </c>
      <c r="BD297" s="462">
        <f t="shared" si="709"/>
        <v>0</v>
      </c>
      <c r="BE297" s="432">
        <f t="shared" si="709"/>
        <v>0</v>
      </c>
      <c r="BF297" s="432">
        <f t="shared" si="709"/>
        <v>0</v>
      </c>
      <c r="BG297" s="432">
        <f t="shared" si="709"/>
        <v>0</v>
      </c>
      <c r="BH297" s="463">
        <f t="shared" si="709"/>
        <v>0</v>
      </c>
      <c r="BI297" s="462">
        <f t="shared" si="709"/>
        <v>0</v>
      </c>
      <c r="BJ297" s="432">
        <f t="shared" si="709"/>
        <v>0</v>
      </c>
      <c r="BK297" s="432">
        <f t="shared" si="709"/>
        <v>0</v>
      </c>
      <c r="BL297" s="432">
        <f t="shared" si="709"/>
        <v>0</v>
      </c>
      <c r="BM297" s="432">
        <f t="shared" si="709"/>
        <v>0</v>
      </c>
      <c r="BN297" s="463">
        <f t="shared" si="709"/>
        <v>0</v>
      </c>
      <c r="BO297" s="462">
        <f t="shared" si="709"/>
        <v>0</v>
      </c>
      <c r="BP297" s="432">
        <f t="shared" si="709"/>
        <v>0</v>
      </c>
      <c r="BQ297" s="432">
        <f t="shared" si="709"/>
        <v>0</v>
      </c>
      <c r="BR297" s="432">
        <f t="shared" si="709"/>
        <v>0</v>
      </c>
      <c r="BS297" s="463">
        <f t="shared" si="709"/>
        <v>0</v>
      </c>
      <c r="BT297" s="462">
        <f t="shared" si="709"/>
        <v>0</v>
      </c>
      <c r="BU297" s="432">
        <f t="shared" si="709"/>
        <v>0</v>
      </c>
      <c r="BV297" s="432">
        <f t="shared" si="709"/>
        <v>0</v>
      </c>
      <c r="BW297" s="432">
        <f t="shared" si="709"/>
        <v>0</v>
      </c>
      <c r="BX297" s="432">
        <f t="shared" si="709"/>
        <v>0</v>
      </c>
      <c r="BY297" s="463">
        <f t="shared" si="709"/>
        <v>0</v>
      </c>
      <c r="BZ297" s="462">
        <f t="shared" si="709"/>
        <v>0</v>
      </c>
      <c r="CA297" s="432">
        <f t="shared" si="709"/>
        <v>0</v>
      </c>
      <c r="CB297" s="432">
        <f t="shared" si="709"/>
        <v>0</v>
      </c>
      <c r="CC297" s="432">
        <f t="shared" si="709"/>
        <v>0</v>
      </c>
      <c r="CD297" s="463">
        <f t="shared" si="709"/>
        <v>0</v>
      </c>
      <c r="CE297" s="462">
        <f t="shared" si="709"/>
        <v>0</v>
      </c>
      <c r="CF297" s="432">
        <f t="shared" si="709"/>
        <v>0</v>
      </c>
      <c r="CG297" s="432">
        <f t="shared" si="709"/>
        <v>0</v>
      </c>
      <c r="CH297" s="432">
        <f t="shared" si="709"/>
        <v>0</v>
      </c>
      <c r="CI297" s="432">
        <f t="shared" si="709"/>
        <v>0</v>
      </c>
      <c r="CJ297" s="463">
        <f t="shared" si="709"/>
        <v>0</v>
      </c>
      <c r="CK297" s="462">
        <f t="shared" si="709"/>
        <v>0</v>
      </c>
      <c r="CL297" s="432">
        <f t="shared" si="709"/>
        <v>0</v>
      </c>
      <c r="CM297" s="432">
        <f t="shared" si="709"/>
        <v>0</v>
      </c>
      <c r="CN297" s="432">
        <f t="shared" si="709"/>
        <v>0</v>
      </c>
      <c r="CO297" s="463">
        <f t="shared" si="709"/>
        <v>0</v>
      </c>
      <c r="CP297" s="462">
        <f t="shared" si="709"/>
        <v>0</v>
      </c>
      <c r="CQ297" s="432">
        <f t="shared" si="709"/>
        <v>0</v>
      </c>
      <c r="CR297" s="432">
        <f t="shared" si="709"/>
        <v>0</v>
      </c>
      <c r="CS297" s="432">
        <f t="shared" si="709"/>
        <v>0</v>
      </c>
      <c r="CT297" s="432">
        <f t="shared" si="709"/>
        <v>0</v>
      </c>
      <c r="CU297" s="463">
        <f t="shared" si="709"/>
        <v>0</v>
      </c>
      <c r="CV297" s="462">
        <f t="shared" si="709"/>
        <v>0</v>
      </c>
      <c r="CW297" s="432">
        <f t="shared" si="709"/>
        <v>0</v>
      </c>
      <c r="CX297" s="432">
        <f t="shared" si="709"/>
        <v>0</v>
      </c>
      <c r="CY297" s="432">
        <f t="shared" ref="CY297:FJ297" si="710">CY158*CY18/100</f>
        <v>0</v>
      </c>
      <c r="CZ297" s="463">
        <f t="shared" si="710"/>
        <v>0</v>
      </c>
      <c r="DA297" s="462">
        <f t="shared" si="710"/>
        <v>0</v>
      </c>
      <c r="DB297" s="432">
        <f t="shared" si="710"/>
        <v>0</v>
      </c>
      <c r="DC297" s="432">
        <f t="shared" si="710"/>
        <v>0</v>
      </c>
      <c r="DD297" s="432">
        <f t="shared" si="710"/>
        <v>0</v>
      </c>
      <c r="DE297" s="432">
        <f t="shared" si="710"/>
        <v>0</v>
      </c>
      <c r="DF297" s="463">
        <f t="shared" si="710"/>
        <v>0</v>
      </c>
      <c r="DG297" s="462">
        <f t="shared" si="710"/>
        <v>0</v>
      </c>
      <c r="DH297" s="432">
        <f t="shared" si="710"/>
        <v>0</v>
      </c>
      <c r="DI297" s="432">
        <f t="shared" si="710"/>
        <v>0</v>
      </c>
      <c r="DJ297" s="432">
        <f t="shared" si="710"/>
        <v>0</v>
      </c>
      <c r="DK297" s="463">
        <f t="shared" si="710"/>
        <v>0</v>
      </c>
      <c r="DL297" s="462">
        <f t="shared" si="710"/>
        <v>0</v>
      </c>
      <c r="DM297" s="432">
        <f t="shared" si="710"/>
        <v>0</v>
      </c>
      <c r="DN297" s="432">
        <f t="shared" si="710"/>
        <v>0</v>
      </c>
      <c r="DO297" s="432">
        <f t="shared" si="710"/>
        <v>0</v>
      </c>
      <c r="DP297" s="432">
        <f t="shared" si="710"/>
        <v>0</v>
      </c>
      <c r="DQ297" s="463">
        <f t="shared" si="710"/>
        <v>0</v>
      </c>
      <c r="DR297" s="462">
        <f t="shared" si="710"/>
        <v>0</v>
      </c>
      <c r="DS297" s="432">
        <f t="shared" si="710"/>
        <v>0</v>
      </c>
      <c r="DT297" s="432">
        <f t="shared" si="710"/>
        <v>0</v>
      </c>
      <c r="DU297" s="432">
        <f t="shared" si="710"/>
        <v>0</v>
      </c>
      <c r="DV297" s="463">
        <f t="shared" si="710"/>
        <v>0</v>
      </c>
      <c r="DW297" s="462">
        <f t="shared" si="710"/>
        <v>0</v>
      </c>
      <c r="DX297" s="432">
        <f t="shared" si="710"/>
        <v>0</v>
      </c>
      <c r="DY297" s="432">
        <f t="shared" si="710"/>
        <v>0</v>
      </c>
      <c r="DZ297" s="432">
        <f t="shared" si="710"/>
        <v>0</v>
      </c>
      <c r="EA297" s="432">
        <f t="shared" si="710"/>
        <v>0</v>
      </c>
      <c r="EB297" s="463">
        <f t="shared" si="710"/>
        <v>0</v>
      </c>
      <c r="EC297" s="462">
        <f t="shared" si="710"/>
        <v>0</v>
      </c>
      <c r="ED297" s="432">
        <f t="shared" si="710"/>
        <v>0</v>
      </c>
      <c r="EE297" s="432">
        <f t="shared" si="710"/>
        <v>0</v>
      </c>
      <c r="EF297" s="432">
        <f t="shared" si="710"/>
        <v>0</v>
      </c>
      <c r="EG297" s="463">
        <f t="shared" si="710"/>
        <v>0</v>
      </c>
      <c r="EH297" s="462">
        <f t="shared" si="710"/>
        <v>0</v>
      </c>
      <c r="EI297" s="432">
        <f t="shared" si="710"/>
        <v>0</v>
      </c>
      <c r="EJ297" s="432">
        <f t="shared" si="710"/>
        <v>0</v>
      </c>
      <c r="EK297" s="432">
        <f t="shared" si="710"/>
        <v>0</v>
      </c>
      <c r="EL297" s="432">
        <f t="shared" si="710"/>
        <v>0</v>
      </c>
      <c r="EM297" s="463">
        <f t="shared" si="710"/>
        <v>0</v>
      </c>
      <c r="EN297" s="462">
        <f t="shared" si="710"/>
        <v>0</v>
      </c>
      <c r="EO297" s="432">
        <f t="shared" si="710"/>
        <v>0</v>
      </c>
      <c r="EP297" s="432">
        <f t="shared" si="710"/>
        <v>0</v>
      </c>
      <c r="EQ297" s="432">
        <f t="shared" si="710"/>
        <v>0</v>
      </c>
      <c r="ER297" s="463">
        <f t="shared" si="710"/>
        <v>0</v>
      </c>
      <c r="ES297" s="462">
        <f t="shared" si="710"/>
        <v>0</v>
      </c>
      <c r="ET297" s="432">
        <f t="shared" si="710"/>
        <v>0</v>
      </c>
      <c r="EU297" s="432">
        <f t="shared" si="710"/>
        <v>0</v>
      </c>
      <c r="EV297" s="432">
        <f t="shared" si="710"/>
        <v>0</v>
      </c>
      <c r="EW297" s="432">
        <f t="shared" si="710"/>
        <v>0</v>
      </c>
      <c r="EX297" s="463">
        <f t="shared" si="710"/>
        <v>0</v>
      </c>
      <c r="EY297" s="462">
        <f t="shared" si="710"/>
        <v>0</v>
      </c>
      <c r="EZ297" s="432">
        <f t="shared" si="710"/>
        <v>0</v>
      </c>
      <c r="FA297" s="432">
        <f t="shared" si="710"/>
        <v>0</v>
      </c>
      <c r="FB297" s="432">
        <f t="shared" si="710"/>
        <v>0</v>
      </c>
      <c r="FC297" s="463">
        <f t="shared" si="710"/>
        <v>0</v>
      </c>
      <c r="FD297" s="462">
        <f t="shared" si="710"/>
        <v>0</v>
      </c>
      <c r="FE297" s="432">
        <f t="shared" si="710"/>
        <v>0</v>
      </c>
      <c r="FF297" s="432">
        <f t="shared" si="710"/>
        <v>0</v>
      </c>
      <c r="FG297" s="432">
        <f t="shared" si="710"/>
        <v>0</v>
      </c>
      <c r="FH297" s="432">
        <f t="shared" si="710"/>
        <v>0</v>
      </c>
      <c r="FI297" s="463">
        <f t="shared" si="710"/>
        <v>0</v>
      </c>
      <c r="FJ297" s="462">
        <f t="shared" si="710"/>
        <v>0</v>
      </c>
      <c r="FK297" s="432">
        <f t="shared" ref="FK297:GJ297" si="711">FK158*FK18/100</f>
        <v>0</v>
      </c>
      <c r="FL297" s="432">
        <f t="shared" si="711"/>
        <v>0</v>
      </c>
      <c r="FM297" s="432">
        <f t="shared" si="711"/>
        <v>0</v>
      </c>
      <c r="FN297" s="463">
        <f t="shared" si="711"/>
        <v>0</v>
      </c>
      <c r="FO297" s="462">
        <f t="shared" si="711"/>
        <v>0</v>
      </c>
      <c r="FP297" s="432">
        <f t="shared" si="711"/>
        <v>0</v>
      </c>
      <c r="FQ297" s="432">
        <f t="shared" si="711"/>
        <v>0</v>
      </c>
      <c r="FR297" s="432">
        <f t="shared" si="711"/>
        <v>0</v>
      </c>
      <c r="FS297" s="432">
        <f t="shared" si="711"/>
        <v>0</v>
      </c>
      <c r="FT297" s="463">
        <f t="shared" si="711"/>
        <v>0</v>
      </c>
      <c r="FU297" s="462">
        <f t="shared" si="711"/>
        <v>0</v>
      </c>
      <c r="FV297" s="432">
        <f t="shared" si="711"/>
        <v>0</v>
      </c>
      <c r="FW297" s="432">
        <f t="shared" si="711"/>
        <v>0</v>
      </c>
      <c r="FX297" s="432">
        <f t="shared" si="711"/>
        <v>0</v>
      </c>
      <c r="FY297" s="463">
        <f t="shared" si="711"/>
        <v>0</v>
      </c>
      <c r="FZ297" s="462">
        <f t="shared" si="711"/>
        <v>0</v>
      </c>
      <c r="GA297" s="432">
        <f t="shared" si="711"/>
        <v>0</v>
      </c>
      <c r="GB297" s="432">
        <f t="shared" si="711"/>
        <v>0</v>
      </c>
      <c r="GC297" s="432">
        <f t="shared" si="711"/>
        <v>0</v>
      </c>
      <c r="GD297" s="432">
        <f t="shared" si="711"/>
        <v>0</v>
      </c>
      <c r="GE297" s="463">
        <f t="shared" si="711"/>
        <v>0</v>
      </c>
      <c r="GF297" s="462">
        <f t="shared" si="711"/>
        <v>0</v>
      </c>
      <c r="GG297" s="432">
        <f t="shared" si="711"/>
        <v>0</v>
      </c>
      <c r="GH297" s="432">
        <f t="shared" si="711"/>
        <v>0</v>
      </c>
      <c r="GI297" s="432">
        <f t="shared" si="711"/>
        <v>0</v>
      </c>
      <c r="GJ297" s="463">
        <f t="shared" si="711"/>
        <v>0</v>
      </c>
    </row>
    <row r="298" spans="1:192" s="212" customFormat="1">
      <c r="A298" s="29"/>
      <c r="B298" s="29"/>
      <c r="C298" s="29"/>
      <c r="D298" s="29"/>
      <c r="E298" s="748" t="str">
        <f t="shared" si="695"/>
        <v>Climate Saver - Flexible Pricing</v>
      </c>
      <c r="F298" s="462">
        <f t="shared" ref="F298:AL298" si="712">F159*F19</f>
        <v>0</v>
      </c>
      <c r="G298" s="432">
        <f t="shared" si="712"/>
        <v>0</v>
      </c>
      <c r="H298" s="432">
        <f t="shared" si="712"/>
        <v>0</v>
      </c>
      <c r="I298" s="432">
        <f t="shared" si="712"/>
        <v>0</v>
      </c>
      <c r="J298" s="432">
        <f t="shared" si="712"/>
        <v>0</v>
      </c>
      <c r="K298" s="463">
        <f t="shared" si="712"/>
        <v>0</v>
      </c>
      <c r="L298" s="462">
        <f t="shared" si="712"/>
        <v>0</v>
      </c>
      <c r="M298" s="432">
        <f t="shared" si="712"/>
        <v>0</v>
      </c>
      <c r="N298" s="432">
        <f t="shared" si="712"/>
        <v>0</v>
      </c>
      <c r="O298" s="432">
        <f t="shared" si="712"/>
        <v>0</v>
      </c>
      <c r="P298" s="463">
        <f t="shared" si="712"/>
        <v>0</v>
      </c>
      <c r="Q298" s="462">
        <f t="shared" si="712"/>
        <v>0</v>
      </c>
      <c r="R298" s="432">
        <f t="shared" si="712"/>
        <v>0</v>
      </c>
      <c r="S298" s="432">
        <f t="shared" si="712"/>
        <v>0</v>
      </c>
      <c r="T298" s="432">
        <f t="shared" si="712"/>
        <v>0</v>
      </c>
      <c r="U298" s="432">
        <f t="shared" si="712"/>
        <v>0</v>
      </c>
      <c r="V298" s="463">
        <f t="shared" si="712"/>
        <v>0</v>
      </c>
      <c r="W298" s="462">
        <f t="shared" si="712"/>
        <v>0</v>
      </c>
      <c r="X298" s="432">
        <f t="shared" si="712"/>
        <v>0</v>
      </c>
      <c r="Y298" s="432">
        <f t="shared" si="712"/>
        <v>0</v>
      </c>
      <c r="Z298" s="432">
        <f t="shared" si="712"/>
        <v>0</v>
      </c>
      <c r="AA298" s="463">
        <f t="shared" si="712"/>
        <v>0</v>
      </c>
      <c r="AB298" s="462">
        <f t="shared" si="712"/>
        <v>0</v>
      </c>
      <c r="AC298" s="432">
        <f t="shared" si="712"/>
        <v>0</v>
      </c>
      <c r="AD298" s="432">
        <f t="shared" si="712"/>
        <v>0</v>
      </c>
      <c r="AE298" s="432">
        <f t="shared" si="712"/>
        <v>0</v>
      </c>
      <c r="AF298" s="432">
        <f t="shared" si="712"/>
        <v>0</v>
      </c>
      <c r="AG298" s="463">
        <f t="shared" si="712"/>
        <v>0</v>
      </c>
      <c r="AH298" s="462">
        <f t="shared" si="712"/>
        <v>0</v>
      </c>
      <c r="AI298" s="432">
        <f t="shared" si="712"/>
        <v>0</v>
      </c>
      <c r="AJ298" s="432">
        <f t="shared" si="712"/>
        <v>0</v>
      </c>
      <c r="AK298" s="432">
        <f t="shared" si="712"/>
        <v>0</v>
      </c>
      <c r="AL298" s="463">
        <f t="shared" si="712"/>
        <v>0</v>
      </c>
      <c r="AM298" s="462">
        <f t="shared" ref="AM298:CX298" si="713">AM159*AM19/100</f>
        <v>0</v>
      </c>
      <c r="AN298" s="432">
        <f t="shared" si="713"/>
        <v>0</v>
      </c>
      <c r="AO298" s="432">
        <f t="shared" si="713"/>
        <v>0</v>
      </c>
      <c r="AP298" s="432">
        <f t="shared" si="713"/>
        <v>0</v>
      </c>
      <c r="AQ298" s="432">
        <f t="shared" si="713"/>
        <v>0</v>
      </c>
      <c r="AR298" s="463">
        <f t="shared" si="713"/>
        <v>0</v>
      </c>
      <c r="AS298" s="462">
        <f t="shared" si="713"/>
        <v>0</v>
      </c>
      <c r="AT298" s="432">
        <f t="shared" si="713"/>
        <v>0</v>
      </c>
      <c r="AU298" s="432">
        <f t="shared" si="713"/>
        <v>0</v>
      </c>
      <c r="AV298" s="432">
        <f t="shared" si="713"/>
        <v>0</v>
      </c>
      <c r="AW298" s="463">
        <f t="shared" si="713"/>
        <v>0</v>
      </c>
      <c r="AX298" s="462">
        <f t="shared" si="713"/>
        <v>0</v>
      </c>
      <c r="AY298" s="432">
        <f t="shared" si="713"/>
        <v>0</v>
      </c>
      <c r="AZ298" s="432">
        <f t="shared" si="713"/>
        <v>0</v>
      </c>
      <c r="BA298" s="432">
        <f t="shared" si="713"/>
        <v>0</v>
      </c>
      <c r="BB298" s="432">
        <f t="shared" si="713"/>
        <v>0</v>
      </c>
      <c r="BC298" s="463">
        <f t="shared" si="713"/>
        <v>0</v>
      </c>
      <c r="BD298" s="462">
        <f t="shared" si="713"/>
        <v>0</v>
      </c>
      <c r="BE298" s="432">
        <f t="shared" si="713"/>
        <v>0</v>
      </c>
      <c r="BF298" s="432">
        <f t="shared" si="713"/>
        <v>0</v>
      </c>
      <c r="BG298" s="432">
        <f t="shared" si="713"/>
        <v>0</v>
      </c>
      <c r="BH298" s="463">
        <f t="shared" si="713"/>
        <v>0</v>
      </c>
      <c r="BI298" s="462">
        <f t="shared" si="713"/>
        <v>0</v>
      </c>
      <c r="BJ298" s="432">
        <f t="shared" si="713"/>
        <v>0</v>
      </c>
      <c r="BK298" s="432">
        <f t="shared" si="713"/>
        <v>0</v>
      </c>
      <c r="BL298" s="432">
        <f t="shared" si="713"/>
        <v>0</v>
      </c>
      <c r="BM298" s="432">
        <f t="shared" si="713"/>
        <v>0</v>
      </c>
      <c r="BN298" s="463">
        <f t="shared" si="713"/>
        <v>0</v>
      </c>
      <c r="BO298" s="462">
        <f t="shared" si="713"/>
        <v>0</v>
      </c>
      <c r="BP298" s="432">
        <f t="shared" si="713"/>
        <v>0</v>
      </c>
      <c r="BQ298" s="432">
        <f t="shared" si="713"/>
        <v>0</v>
      </c>
      <c r="BR298" s="432">
        <f t="shared" si="713"/>
        <v>0</v>
      </c>
      <c r="BS298" s="463">
        <f t="shared" si="713"/>
        <v>0</v>
      </c>
      <c r="BT298" s="462">
        <f t="shared" si="713"/>
        <v>0</v>
      </c>
      <c r="BU298" s="432">
        <f t="shared" si="713"/>
        <v>0</v>
      </c>
      <c r="BV298" s="432">
        <f t="shared" si="713"/>
        <v>0</v>
      </c>
      <c r="BW298" s="432">
        <f t="shared" si="713"/>
        <v>0</v>
      </c>
      <c r="BX298" s="432">
        <f t="shared" si="713"/>
        <v>0</v>
      </c>
      <c r="BY298" s="463">
        <f t="shared" si="713"/>
        <v>0</v>
      </c>
      <c r="BZ298" s="462">
        <f t="shared" si="713"/>
        <v>0</v>
      </c>
      <c r="CA298" s="432">
        <f t="shared" si="713"/>
        <v>0</v>
      </c>
      <c r="CB298" s="432">
        <f t="shared" si="713"/>
        <v>0</v>
      </c>
      <c r="CC298" s="432">
        <f t="shared" si="713"/>
        <v>0</v>
      </c>
      <c r="CD298" s="463">
        <f t="shared" si="713"/>
        <v>0</v>
      </c>
      <c r="CE298" s="462">
        <f t="shared" si="713"/>
        <v>0</v>
      </c>
      <c r="CF298" s="432">
        <f t="shared" si="713"/>
        <v>0</v>
      </c>
      <c r="CG298" s="432">
        <f t="shared" si="713"/>
        <v>0</v>
      </c>
      <c r="CH298" s="432">
        <f t="shared" si="713"/>
        <v>0</v>
      </c>
      <c r="CI298" s="432">
        <f t="shared" si="713"/>
        <v>0</v>
      </c>
      <c r="CJ298" s="463">
        <f t="shared" si="713"/>
        <v>0</v>
      </c>
      <c r="CK298" s="462">
        <f t="shared" si="713"/>
        <v>0</v>
      </c>
      <c r="CL298" s="432">
        <f t="shared" si="713"/>
        <v>0</v>
      </c>
      <c r="CM298" s="432">
        <f t="shared" si="713"/>
        <v>0</v>
      </c>
      <c r="CN298" s="432">
        <f t="shared" si="713"/>
        <v>0</v>
      </c>
      <c r="CO298" s="463">
        <f t="shared" si="713"/>
        <v>0</v>
      </c>
      <c r="CP298" s="462">
        <f t="shared" si="713"/>
        <v>0</v>
      </c>
      <c r="CQ298" s="432">
        <f t="shared" si="713"/>
        <v>0</v>
      </c>
      <c r="CR298" s="432">
        <f t="shared" si="713"/>
        <v>0</v>
      </c>
      <c r="CS298" s="432">
        <f t="shared" si="713"/>
        <v>0</v>
      </c>
      <c r="CT298" s="432">
        <f t="shared" si="713"/>
        <v>0</v>
      </c>
      <c r="CU298" s="463">
        <f t="shared" si="713"/>
        <v>0</v>
      </c>
      <c r="CV298" s="462">
        <f t="shared" si="713"/>
        <v>0</v>
      </c>
      <c r="CW298" s="432">
        <f t="shared" si="713"/>
        <v>0</v>
      </c>
      <c r="CX298" s="432">
        <f t="shared" si="713"/>
        <v>0</v>
      </c>
      <c r="CY298" s="432">
        <f t="shared" ref="CY298:FJ298" si="714">CY159*CY19/100</f>
        <v>0</v>
      </c>
      <c r="CZ298" s="463">
        <f t="shared" si="714"/>
        <v>0</v>
      </c>
      <c r="DA298" s="462">
        <f t="shared" si="714"/>
        <v>0</v>
      </c>
      <c r="DB298" s="432">
        <f t="shared" si="714"/>
        <v>0</v>
      </c>
      <c r="DC298" s="432">
        <f t="shared" si="714"/>
        <v>0</v>
      </c>
      <c r="DD298" s="432">
        <f t="shared" si="714"/>
        <v>0</v>
      </c>
      <c r="DE298" s="432">
        <f t="shared" si="714"/>
        <v>0</v>
      </c>
      <c r="DF298" s="463">
        <f t="shared" si="714"/>
        <v>0</v>
      </c>
      <c r="DG298" s="462">
        <f t="shared" si="714"/>
        <v>0</v>
      </c>
      <c r="DH298" s="432">
        <f t="shared" si="714"/>
        <v>0</v>
      </c>
      <c r="DI298" s="432">
        <f t="shared" si="714"/>
        <v>0</v>
      </c>
      <c r="DJ298" s="432">
        <f t="shared" si="714"/>
        <v>0</v>
      </c>
      <c r="DK298" s="463">
        <f t="shared" si="714"/>
        <v>0</v>
      </c>
      <c r="DL298" s="462">
        <f t="shared" si="714"/>
        <v>0</v>
      </c>
      <c r="DM298" s="432">
        <f t="shared" si="714"/>
        <v>0</v>
      </c>
      <c r="DN298" s="432">
        <f t="shared" si="714"/>
        <v>0</v>
      </c>
      <c r="DO298" s="432">
        <f t="shared" si="714"/>
        <v>0</v>
      </c>
      <c r="DP298" s="432">
        <f t="shared" si="714"/>
        <v>0</v>
      </c>
      <c r="DQ298" s="463">
        <f t="shared" si="714"/>
        <v>0</v>
      </c>
      <c r="DR298" s="462">
        <f t="shared" si="714"/>
        <v>0</v>
      </c>
      <c r="DS298" s="432">
        <f t="shared" si="714"/>
        <v>0</v>
      </c>
      <c r="DT298" s="432">
        <f t="shared" si="714"/>
        <v>0</v>
      </c>
      <c r="DU298" s="432">
        <f t="shared" si="714"/>
        <v>0</v>
      </c>
      <c r="DV298" s="463">
        <f t="shared" si="714"/>
        <v>0</v>
      </c>
      <c r="DW298" s="462">
        <f t="shared" si="714"/>
        <v>0</v>
      </c>
      <c r="DX298" s="432">
        <f t="shared" si="714"/>
        <v>0</v>
      </c>
      <c r="DY298" s="432">
        <f t="shared" si="714"/>
        <v>0</v>
      </c>
      <c r="DZ298" s="432">
        <f t="shared" si="714"/>
        <v>0</v>
      </c>
      <c r="EA298" s="432">
        <f t="shared" si="714"/>
        <v>0</v>
      </c>
      <c r="EB298" s="463">
        <f t="shared" si="714"/>
        <v>0</v>
      </c>
      <c r="EC298" s="462">
        <f t="shared" si="714"/>
        <v>0</v>
      </c>
      <c r="ED298" s="432">
        <f t="shared" si="714"/>
        <v>0</v>
      </c>
      <c r="EE298" s="432">
        <f t="shared" si="714"/>
        <v>0</v>
      </c>
      <c r="EF298" s="432">
        <f t="shared" si="714"/>
        <v>0</v>
      </c>
      <c r="EG298" s="463">
        <f t="shared" si="714"/>
        <v>0</v>
      </c>
      <c r="EH298" s="462">
        <f t="shared" si="714"/>
        <v>0</v>
      </c>
      <c r="EI298" s="432">
        <f t="shared" si="714"/>
        <v>0</v>
      </c>
      <c r="EJ298" s="432">
        <f t="shared" si="714"/>
        <v>0</v>
      </c>
      <c r="EK298" s="432">
        <f t="shared" si="714"/>
        <v>0</v>
      </c>
      <c r="EL298" s="432">
        <f t="shared" si="714"/>
        <v>0</v>
      </c>
      <c r="EM298" s="463">
        <f t="shared" si="714"/>
        <v>0</v>
      </c>
      <c r="EN298" s="462">
        <f t="shared" si="714"/>
        <v>0</v>
      </c>
      <c r="EO298" s="432">
        <f t="shared" si="714"/>
        <v>0</v>
      </c>
      <c r="EP298" s="432">
        <f t="shared" si="714"/>
        <v>0</v>
      </c>
      <c r="EQ298" s="432">
        <f t="shared" si="714"/>
        <v>0</v>
      </c>
      <c r="ER298" s="463">
        <f t="shared" si="714"/>
        <v>0</v>
      </c>
      <c r="ES298" s="462">
        <f t="shared" si="714"/>
        <v>0</v>
      </c>
      <c r="ET298" s="432">
        <f t="shared" si="714"/>
        <v>0</v>
      </c>
      <c r="EU298" s="432">
        <f t="shared" si="714"/>
        <v>0</v>
      </c>
      <c r="EV298" s="432">
        <f t="shared" si="714"/>
        <v>0</v>
      </c>
      <c r="EW298" s="432">
        <f t="shared" si="714"/>
        <v>0</v>
      </c>
      <c r="EX298" s="463">
        <f t="shared" si="714"/>
        <v>0</v>
      </c>
      <c r="EY298" s="462">
        <f t="shared" si="714"/>
        <v>0</v>
      </c>
      <c r="EZ298" s="432">
        <f t="shared" si="714"/>
        <v>0</v>
      </c>
      <c r="FA298" s="432">
        <f t="shared" si="714"/>
        <v>0</v>
      </c>
      <c r="FB298" s="432">
        <f t="shared" si="714"/>
        <v>0</v>
      </c>
      <c r="FC298" s="463">
        <f t="shared" si="714"/>
        <v>0</v>
      </c>
      <c r="FD298" s="462">
        <f t="shared" si="714"/>
        <v>0</v>
      </c>
      <c r="FE298" s="432">
        <f t="shared" si="714"/>
        <v>0</v>
      </c>
      <c r="FF298" s="432">
        <f t="shared" si="714"/>
        <v>0</v>
      </c>
      <c r="FG298" s="432">
        <f t="shared" si="714"/>
        <v>0</v>
      </c>
      <c r="FH298" s="432">
        <f t="shared" si="714"/>
        <v>0</v>
      </c>
      <c r="FI298" s="463">
        <f t="shared" si="714"/>
        <v>0</v>
      </c>
      <c r="FJ298" s="462">
        <f t="shared" si="714"/>
        <v>0</v>
      </c>
      <c r="FK298" s="432">
        <f t="shared" ref="FK298:GJ298" si="715">FK159*FK19/100</f>
        <v>0</v>
      </c>
      <c r="FL298" s="432">
        <f t="shared" si="715"/>
        <v>0</v>
      </c>
      <c r="FM298" s="432">
        <f t="shared" si="715"/>
        <v>0</v>
      </c>
      <c r="FN298" s="463">
        <f t="shared" si="715"/>
        <v>0</v>
      </c>
      <c r="FO298" s="462">
        <f t="shared" si="715"/>
        <v>0</v>
      </c>
      <c r="FP298" s="432">
        <f t="shared" si="715"/>
        <v>0</v>
      </c>
      <c r="FQ298" s="432">
        <f t="shared" si="715"/>
        <v>0</v>
      </c>
      <c r="FR298" s="432">
        <f t="shared" si="715"/>
        <v>0</v>
      </c>
      <c r="FS298" s="432">
        <f t="shared" si="715"/>
        <v>0</v>
      </c>
      <c r="FT298" s="463">
        <f t="shared" si="715"/>
        <v>0</v>
      </c>
      <c r="FU298" s="462">
        <f t="shared" si="715"/>
        <v>0</v>
      </c>
      <c r="FV298" s="432">
        <f t="shared" si="715"/>
        <v>0</v>
      </c>
      <c r="FW298" s="432">
        <f t="shared" si="715"/>
        <v>0</v>
      </c>
      <c r="FX298" s="432">
        <f t="shared" si="715"/>
        <v>0</v>
      </c>
      <c r="FY298" s="463">
        <f t="shared" si="715"/>
        <v>0</v>
      </c>
      <c r="FZ298" s="462">
        <f t="shared" si="715"/>
        <v>0</v>
      </c>
      <c r="GA298" s="432">
        <f t="shared" si="715"/>
        <v>0</v>
      </c>
      <c r="GB298" s="432">
        <f t="shared" si="715"/>
        <v>0</v>
      </c>
      <c r="GC298" s="432">
        <f t="shared" si="715"/>
        <v>0</v>
      </c>
      <c r="GD298" s="432">
        <f t="shared" si="715"/>
        <v>0</v>
      </c>
      <c r="GE298" s="463">
        <f t="shared" si="715"/>
        <v>0</v>
      </c>
      <c r="GF298" s="462">
        <f t="shared" si="715"/>
        <v>0</v>
      </c>
      <c r="GG298" s="432">
        <f t="shared" si="715"/>
        <v>0</v>
      </c>
      <c r="GH298" s="432">
        <f t="shared" si="715"/>
        <v>0</v>
      </c>
      <c r="GI298" s="432">
        <f t="shared" si="715"/>
        <v>0</v>
      </c>
      <c r="GJ298" s="463">
        <f t="shared" si="715"/>
        <v>0</v>
      </c>
    </row>
    <row r="299" spans="1:192" s="212" customFormat="1">
      <c r="A299" s="29"/>
      <c r="B299" s="29"/>
      <c r="C299" s="29"/>
      <c r="D299" s="29"/>
      <c r="E299" s="748" t="str">
        <f t="shared" si="695"/>
        <v>Docklands single rate</v>
      </c>
      <c r="F299" s="462">
        <f t="shared" ref="F299:AL299" si="716">F160*F20</f>
        <v>0</v>
      </c>
      <c r="G299" s="432">
        <f t="shared" si="716"/>
        <v>0</v>
      </c>
      <c r="H299" s="432">
        <f t="shared" si="716"/>
        <v>0</v>
      </c>
      <c r="I299" s="432">
        <f t="shared" si="716"/>
        <v>0</v>
      </c>
      <c r="J299" s="432">
        <f t="shared" si="716"/>
        <v>0</v>
      </c>
      <c r="K299" s="463">
        <f t="shared" si="716"/>
        <v>0</v>
      </c>
      <c r="L299" s="462">
        <f t="shared" si="716"/>
        <v>0</v>
      </c>
      <c r="M299" s="432">
        <f t="shared" si="716"/>
        <v>0</v>
      </c>
      <c r="N299" s="432">
        <f t="shared" si="716"/>
        <v>0</v>
      </c>
      <c r="O299" s="432">
        <f t="shared" si="716"/>
        <v>0</v>
      </c>
      <c r="P299" s="463">
        <f t="shared" si="716"/>
        <v>0</v>
      </c>
      <c r="Q299" s="462">
        <f t="shared" si="716"/>
        <v>0</v>
      </c>
      <c r="R299" s="432">
        <f t="shared" si="716"/>
        <v>0</v>
      </c>
      <c r="S299" s="432">
        <f t="shared" si="716"/>
        <v>0</v>
      </c>
      <c r="T299" s="432">
        <f t="shared" si="716"/>
        <v>0</v>
      </c>
      <c r="U299" s="432">
        <f t="shared" si="716"/>
        <v>0</v>
      </c>
      <c r="V299" s="463">
        <f t="shared" si="716"/>
        <v>0</v>
      </c>
      <c r="W299" s="462">
        <f t="shared" si="716"/>
        <v>0</v>
      </c>
      <c r="X299" s="432">
        <f t="shared" si="716"/>
        <v>0</v>
      </c>
      <c r="Y299" s="432">
        <f t="shared" si="716"/>
        <v>0</v>
      </c>
      <c r="Z299" s="432">
        <f t="shared" si="716"/>
        <v>0</v>
      </c>
      <c r="AA299" s="463">
        <f t="shared" si="716"/>
        <v>0</v>
      </c>
      <c r="AB299" s="462">
        <f t="shared" si="716"/>
        <v>0</v>
      </c>
      <c r="AC299" s="432">
        <f t="shared" si="716"/>
        <v>0</v>
      </c>
      <c r="AD299" s="432">
        <f t="shared" si="716"/>
        <v>0</v>
      </c>
      <c r="AE299" s="432">
        <f t="shared" si="716"/>
        <v>0</v>
      </c>
      <c r="AF299" s="432">
        <f t="shared" si="716"/>
        <v>0</v>
      </c>
      <c r="AG299" s="463">
        <f t="shared" si="716"/>
        <v>0</v>
      </c>
      <c r="AH299" s="462">
        <f t="shared" si="716"/>
        <v>0</v>
      </c>
      <c r="AI299" s="432">
        <f t="shared" si="716"/>
        <v>0</v>
      </c>
      <c r="AJ299" s="432">
        <f t="shared" si="716"/>
        <v>0</v>
      </c>
      <c r="AK299" s="432">
        <f t="shared" si="716"/>
        <v>0</v>
      </c>
      <c r="AL299" s="463">
        <f t="shared" si="716"/>
        <v>0</v>
      </c>
      <c r="AM299" s="462">
        <f t="shared" ref="AM299:CX299" si="717">AM160*AM20/100</f>
        <v>0</v>
      </c>
      <c r="AN299" s="432">
        <f t="shared" si="717"/>
        <v>0</v>
      </c>
      <c r="AO299" s="432">
        <f t="shared" si="717"/>
        <v>0</v>
      </c>
      <c r="AP299" s="432">
        <f t="shared" si="717"/>
        <v>0</v>
      </c>
      <c r="AQ299" s="432">
        <f t="shared" si="717"/>
        <v>0</v>
      </c>
      <c r="AR299" s="463">
        <f t="shared" si="717"/>
        <v>0</v>
      </c>
      <c r="AS299" s="462">
        <f t="shared" si="717"/>
        <v>0</v>
      </c>
      <c r="AT299" s="432">
        <f t="shared" si="717"/>
        <v>0</v>
      </c>
      <c r="AU299" s="432">
        <f t="shared" si="717"/>
        <v>0</v>
      </c>
      <c r="AV299" s="432">
        <f t="shared" si="717"/>
        <v>0</v>
      </c>
      <c r="AW299" s="463">
        <f t="shared" si="717"/>
        <v>0</v>
      </c>
      <c r="AX299" s="462">
        <f t="shared" si="717"/>
        <v>0</v>
      </c>
      <c r="AY299" s="432">
        <f t="shared" si="717"/>
        <v>0</v>
      </c>
      <c r="AZ299" s="432">
        <f t="shared" si="717"/>
        <v>0</v>
      </c>
      <c r="BA299" s="432">
        <f t="shared" si="717"/>
        <v>0</v>
      </c>
      <c r="BB299" s="432">
        <f t="shared" si="717"/>
        <v>0</v>
      </c>
      <c r="BC299" s="463">
        <f t="shared" si="717"/>
        <v>0</v>
      </c>
      <c r="BD299" s="462">
        <f t="shared" si="717"/>
        <v>0</v>
      </c>
      <c r="BE299" s="432">
        <f t="shared" si="717"/>
        <v>0</v>
      </c>
      <c r="BF299" s="432">
        <f t="shared" si="717"/>
        <v>0</v>
      </c>
      <c r="BG299" s="432">
        <f t="shared" si="717"/>
        <v>0</v>
      </c>
      <c r="BH299" s="463">
        <f t="shared" si="717"/>
        <v>0</v>
      </c>
      <c r="BI299" s="462">
        <f t="shared" si="717"/>
        <v>0</v>
      </c>
      <c r="BJ299" s="432">
        <f t="shared" si="717"/>
        <v>0</v>
      </c>
      <c r="BK299" s="432">
        <f t="shared" si="717"/>
        <v>0</v>
      </c>
      <c r="BL299" s="432">
        <f t="shared" si="717"/>
        <v>0</v>
      </c>
      <c r="BM299" s="432">
        <f t="shared" si="717"/>
        <v>0</v>
      </c>
      <c r="BN299" s="463">
        <f t="shared" si="717"/>
        <v>0</v>
      </c>
      <c r="BO299" s="462">
        <f t="shared" si="717"/>
        <v>0</v>
      </c>
      <c r="BP299" s="432">
        <f t="shared" si="717"/>
        <v>0</v>
      </c>
      <c r="BQ299" s="432">
        <f t="shared" si="717"/>
        <v>0</v>
      </c>
      <c r="BR299" s="432">
        <f t="shared" si="717"/>
        <v>0</v>
      </c>
      <c r="BS299" s="463">
        <f t="shared" si="717"/>
        <v>0</v>
      </c>
      <c r="BT299" s="462">
        <f t="shared" si="717"/>
        <v>0</v>
      </c>
      <c r="BU299" s="432">
        <f t="shared" si="717"/>
        <v>0</v>
      </c>
      <c r="BV299" s="432">
        <f t="shared" si="717"/>
        <v>0</v>
      </c>
      <c r="BW299" s="432">
        <f t="shared" si="717"/>
        <v>0</v>
      </c>
      <c r="BX299" s="432">
        <f t="shared" si="717"/>
        <v>0</v>
      </c>
      <c r="BY299" s="463">
        <f t="shared" si="717"/>
        <v>0</v>
      </c>
      <c r="BZ299" s="462">
        <f t="shared" si="717"/>
        <v>0</v>
      </c>
      <c r="CA299" s="432">
        <f t="shared" si="717"/>
        <v>0</v>
      </c>
      <c r="CB299" s="432">
        <f t="shared" si="717"/>
        <v>0</v>
      </c>
      <c r="CC299" s="432">
        <f t="shared" si="717"/>
        <v>0</v>
      </c>
      <c r="CD299" s="463">
        <f t="shared" si="717"/>
        <v>0</v>
      </c>
      <c r="CE299" s="462">
        <f t="shared" si="717"/>
        <v>0</v>
      </c>
      <c r="CF299" s="432">
        <f t="shared" si="717"/>
        <v>0</v>
      </c>
      <c r="CG299" s="432">
        <f t="shared" si="717"/>
        <v>0</v>
      </c>
      <c r="CH299" s="432">
        <f t="shared" si="717"/>
        <v>0</v>
      </c>
      <c r="CI299" s="432">
        <f t="shared" si="717"/>
        <v>0</v>
      </c>
      <c r="CJ299" s="463">
        <f t="shared" si="717"/>
        <v>0</v>
      </c>
      <c r="CK299" s="462">
        <f t="shared" si="717"/>
        <v>0</v>
      </c>
      <c r="CL299" s="432">
        <f t="shared" si="717"/>
        <v>0</v>
      </c>
      <c r="CM299" s="432">
        <f t="shared" si="717"/>
        <v>0</v>
      </c>
      <c r="CN299" s="432">
        <f t="shared" si="717"/>
        <v>0</v>
      </c>
      <c r="CO299" s="463">
        <f t="shared" si="717"/>
        <v>0</v>
      </c>
      <c r="CP299" s="462">
        <f t="shared" si="717"/>
        <v>0</v>
      </c>
      <c r="CQ299" s="432">
        <f t="shared" si="717"/>
        <v>0</v>
      </c>
      <c r="CR299" s="432">
        <f t="shared" si="717"/>
        <v>0</v>
      </c>
      <c r="CS299" s="432">
        <f t="shared" si="717"/>
        <v>0</v>
      </c>
      <c r="CT299" s="432">
        <f t="shared" si="717"/>
        <v>0</v>
      </c>
      <c r="CU299" s="463">
        <f t="shared" si="717"/>
        <v>0</v>
      </c>
      <c r="CV299" s="462">
        <f t="shared" si="717"/>
        <v>0</v>
      </c>
      <c r="CW299" s="432">
        <f t="shared" si="717"/>
        <v>0</v>
      </c>
      <c r="CX299" s="432">
        <f t="shared" si="717"/>
        <v>0</v>
      </c>
      <c r="CY299" s="432">
        <f t="shared" ref="CY299:FJ299" si="718">CY160*CY20/100</f>
        <v>0</v>
      </c>
      <c r="CZ299" s="463">
        <f t="shared" si="718"/>
        <v>0</v>
      </c>
      <c r="DA299" s="462">
        <f t="shared" si="718"/>
        <v>0</v>
      </c>
      <c r="DB299" s="432">
        <f t="shared" si="718"/>
        <v>0</v>
      </c>
      <c r="DC299" s="432">
        <f t="shared" si="718"/>
        <v>0</v>
      </c>
      <c r="DD299" s="432">
        <f t="shared" si="718"/>
        <v>0</v>
      </c>
      <c r="DE299" s="432">
        <f t="shared" si="718"/>
        <v>0</v>
      </c>
      <c r="DF299" s="463">
        <f t="shared" si="718"/>
        <v>0</v>
      </c>
      <c r="DG299" s="462">
        <f t="shared" si="718"/>
        <v>0</v>
      </c>
      <c r="DH299" s="432">
        <f t="shared" si="718"/>
        <v>0</v>
      </c>
      <c r="DI299" s="432">
        <f t="shared" si="718"/>
        <v>0</v>
      </c>
      <c r="DJ299" s="432">
        <f t="shared" si="718"/>
        <v>0</v>
      </c>
      <c r="DK299" s="463">
        <f t="shared" si="718"/>
        <v>0</v>
      </c>
      <c r="DL299" s="462">
        <f t="shared" si="718"/>
        <v>0</v>
      </c>
      <c r="DM299" s="432">
        <f t="shared" si="718"/>
        <v>0</v>
      </c>
      <c r="DN299" s="432">
        <f t="shared" si="718"/>
        <v>0</v>
      </c>
      <c r="DO299" s="432">
        <f t="shared" si="718"/>
        <v>0</v>
      </c>
      <c r="DP299" s="432">
        <f t="shared" si="718"/>
        <v>0</v>
      </c>
      <c r="DQ299" s="463">
        <f t="shared" si="718"/>
        <v>0</v>
      </c>
      <c r="DR299" s="462">
        <f t="shared" si="718"/>
        <v>0</v>
      </c>
      <c r="DS299" s="432">
        <f t="shared" si="718"/>
        <v>0</v>
      </c>
      <c r="DT299" s="432">
        <f t="shared" si="718"/>
        <v>0</v>
      </c>
      <c r="DU299" s="432">
        <f t="shared" si="718"/>
        <v>0</v>
      </c>
      <c r="DV299" s="463">
        <f t="shared" si="718"/>
        <v>0</v>
      </c>
      <c r="DW299" s="462">
        <f t="shared" si="718"/>
        <v>0</v>
      </c>
      <c r="DX299" s="432">
        <f t="shared" si="718"/>
        <v>0</v>
      </c>
      <c r="DY299" s="432">
        <f t="shared" si="718"/>
        <v>0</v>
      </c>
      <c r="DZ299" s="432">
        <f t="shared" si="718"/>
        <v>0</v>
      </c>
      <c r="EA299" s="432">
        <f t="shared" si="718"/>
        <v>0</v>
      </c>
      <c r="EB299" s="463">
        <f t="shared" si="718"/>
        <v>0</v>
      </c>
      <c r="EC299" s="462">
        <f t="shared" si="718"/>
        <v>0</v>
      </c>
      <c r="ED299" s="432">
        <f t="shared" si="718"/>
        <v>0</v>
      </c>
      <c r="EE299" s="432">
        <f t="shared" si="718"/>
        <v>0</v>
      </c>
      <c r="EF299" s="432">
        <f t="shared" si="718"/>
        <v>0</v>
      </c>
      <c r="EG299" s="463">
        <f t="shared" si="718"/>
        <v>0</v>
      </c>
      <c r="EH299" s="462">
        <f t="shared" si="718"/>
        <v>0</v>
      </c>
      <c r="EI299" s="432">
        <f t="shared" si="718"/>
        <v>0</v>
      </c>
      <c r="EJ299" s="432">
        <f t="shared" si="718"/>
        <v>0</v>
      </c>
      <c r="EK299" s="432">
        <f t="shared" si="718"/>
        <v>0</v>
      </c>
      <c r="EL299" s="432">
        <f t="shared" si="718"/>
        <v>0</v>
      </c>
      <c r="EM299" s="463">
        <f t="shared" si="718"/>
        <v>0</v>
      </c>
      <c r="EN299" s="462">
        <f t="shared" si="718"/>
        <v>0</v>
      </c>
      <c r="EO299" s="432">
        <f t="shared" si="718"/>
        <v>0</v>
      </c>
      <c r="EP299" s="432">
        <f t="shared" si="718"/>
        <v>0</v>
      </c>
      <c r="EQ299" s="432">
        <f t="shared" si="718"/>
        <v>0</v>
      </c>
      <c r="ER299" s="463">
        <f t="shared" si="718"/>
        <v>0</v>
      </c>
      <c r="ES299" s="462">
        <f t="shared" si="718"/>
        <v>0</v>
      </c>
      <c r="ET299" s="432">
        <f t="shared" si="718"/>
        <v>0</v>
      </c>
      <c r="EU299" s="432">
        <f t="shared" si="718"/>
        <v>0</v>
      </c>
      <c r="EV299" s="432">
        <f t="shared" si="718"/>
        <v>0</v>
      </c>
      <c r="EW299" s="432">
        <f t="shared" si="718"/>
        <v>0</v>
      </c>
      <c r="EX299" s="463">
        <f t="shared" si="718"/>
        <v>0</v>
      </c>
      <c r="EY299" s="462">
        <f t="shared" si="718"/>
        <v>0</v>
      </c>
      <c r="EZ299" s="432">
        <f t="shared" si="718"/>
        <v>0</v>
      </c>
      <c r="FA299" s="432">
        <f t="shared" si="718"/>
        <v>0</v>
      </c>
      <c r="FB299" s="432">
        <f t="shared" si="718"/>
        <v>0</v>
      </c>
      <c r="FC299" s="463">
        <f t="shared" si="718"/>
        <v>0</v>
      </c>
      <c r="FD299" s="462">
        <f t="shared" si="718"/>
        <v>0</v>
      </c>
      <c r="FE299" s="432">
        <f t="shared" si="718"/>
        <v>0</v>
      </c>
      <c r="FF299" s="432">
        <f t="shared" si="718"/>
        <v>0</v>
      </c>
      <c r="FG299" s="432">
        <f t="shared" si="718"/>
        <v>0</v>
      </c>
      <c r="FH299" s="432">
        <f t="shared" si="718"/>
        <v>0</v>
      </c>
      <c r="FI299" s="463">
        <f t="shared" si="718"/>
        <v>0</v>
      </c>
      <c r="FJ299" s="462">
        <f t="shared" si="718"/>
        <v>0</v>
      </c>
      <c r="FK299" s="432">
        <f t="shared" ref="FK299:GJ299" si="719">FK160*FK20/100</f>
        <v>0</v>
      </c>
      <c r="FL299" s="432">
        <f t="shared" si="719"/>
        <v>0</v>
      </c>
      <c r="FM299" s="432">
        <f t="shared" si="719"/>
        <v>0</v>
      </c>
      <c r="FN299" s="463">
        <f t="shared" si="719"/>
        <v>0</v>
      </c>
      <c r="FO299" s="462">
        <f t="shared" si="719"/>
        <v>0</v>
      </c>
      <c r="FP299" s="432">
        <f t="shared" si="719"/>
        <v>0</v>
      </c>
      <c r="FQ299" s="432">
        <f t="shared" si="719"/>
        <v>0</v>
      </c>
      <c r="FR299" s="432">
        <f t="shared" si="719"/>
        <v>0</v>
      </c>
      <c r="FS299" s="432">
        <f t="shared" si="719"/>
        <v>0</v>
      </c>
      <c r="FT299" s="463">
        <f t="shared" si="719"/>
        <v>0</v>
      </c>
      <c r="FU299" s="462">
        <f t="shared" si="719"/>
        <v>0</v>
      </c>
      <c r="FV299" s="432">
        <f t="shared" si="719"/>
        <v>0</v>
      </c>
      <c r="FW299" s="432">
        <f t="shared" si="719"/>
        <v>0</v>
      </c>
      <c r="FX299" s="432">
        <f t="shared" si="719"/>
        <v>0</v>
      </c>
      <c r="FY299" s="463">
        <f t="shared" si="719"/>
        <v>0</v>
      </c>
      <c r="FZ299" s="462">
        <f t="shared" si="719"/>
        <v>0</v>
      </c>
      <c r="GA299" s="432">
        <f t="shared" si="719"/>
        <v>0</v>
      </c>
      <c r="GB299" s="432">
        <f t="shared" si="719"/>
        <v>0</v>
      </c>
      <c r="GC299" s="432">
        <f t="shared" si="719"/>
        <v>0</v>
      </c>
      <c r="GD299" s="432">
        <f t="shared" si="719"/>
        <v>0</v>
      </c>
      <c r="GE299" s="463">
        <f t="shared" si="719"/>
        <v>0</v>
      </c>
      <c r="GF299" s="462">
        <f t="shared" si="719"/>
        <v>0</v>
      </c>
      <c r="GG299" s="432">
        <f t="shared" si="719"/>
        <v>0</v>
      </c>
      <c r="GH299" s="432">
        <f t="shared" si="719"/>
        <v>0</v>
      </c>
      <c r="GI299" s="432">
        <f t="shared" si="719"/>
        <v>0</v>
      </c>
      <c r="GJ299" s="463">
        <f t="shared" si="719"/>
        <v>0</v>
      </c>
    </row>
    <row r="300" spans="1:192" s="212" customFormat="1">
      <c r="A300" s="29"/>
      <c r="B300" s="29"/>
      <c r="C300" s="29"/>
      <c r="D300" s="29"/>
      <c r="E300" s="748" t="str">
        <f t="shared" si="695"/>
        <v>New Tariff 7</v>
      </c>
      <c r="F300" s="462">
        <f t="shared" ref="F300:AL300" si="720">F161*F21</f>
        <v>0</v>
      </c>
      <c r="G300" s="432">
        <f t="shared" si="720"/>
        <v>0</v>
      </c>
      <c r="H300" s="432">
        <f t="shared" si="720"/>
        <v>0</v>
      </c>
      <c r="I300" s="432">
        <f t="shared" si="720"/>
        <v>0</v>
      </c>
      <c r="J300" s="432">
        <f t="shared" si="720"/>
        <v>0</v>
      </c>
      <c r="K300" s="463">
        <f t="shared" si="720"/>
        <v>0</v>
      </c>
      <c r="L300" s="462">
        <f t="shared" si="720"/>
        <v>0</v>
      </c>
      <c r="M300" s="432">
        <f t="shared" si="720"/>
        <v>0</v>
      </c>
      <c r="N300" s="432">
        <f t="shared" si="720"/>
        <v>0</v>
      </c>
      <c r="O300" s="432">
        <f t="shared" si="720"/>
        <v>0</v>
      </c>
      <c r="P300" s="463">
        <f t="shared" si="720"/>
        <v>0</v>
      </c>
      <c r="Q300" s="462">
        <f t="shared" si="720"/>
        <v>0</v>
      </c>
      <c r="R300" s="432">
        <f t="shared" si="720"/>
        <v>0</v>
      </c>
      <c r="S300" s="432">
        <f t="shared" si="720"/>
        <v>0</v>
      </c>
      <c r="T300" s="432">
        <f t="shared" si="720"/>
        <v>0</v>
      </c>
      <c r="U300" s="432">
        <f t="shared" si="720"/>
        <v>0</v>
      </c>
      <c r="V300" s="463">
        <f t="shared" si="720"/>
        <v>0</v>
      </c>
      <c r="W300" s="462">
        <f t="shared" si="720"/>
        <v>0</v>
      </c>
      <c r="X300" s="432">
        <f t="shared" si="720"/>
        <v>0</v>
      </c>
      <c r="Y300" s="432">
        <f t="shared" si="720"/>
        <v>0</v>
      </c>
      <c r="Z300" s="432">
        <f t="shared" si="720"/>
        <v>0</v>
      </c>
      <c r="AA300" s="463">
        <f t="shared" si="720"/>
        <v>0</v>
      </c>
      <c r="AB300" s="462">
        <f t="shared" si="720"/>
        <v>0</v>
      </c>
      <c r="AC300" s="432">
        <f t="shared" si="720"/>
        <v>0</v>
      </c>
      <c r="AD300" s="432">
        <f t="shared" si="720"/>
        <v>0</v>
      </c>
      <c r="AE300" s="432">
        <f t="shared" si="720"/>
        <v>0</v>
      </c>
      <c r="AF300" s="432">
        <f t="shared" si="720"/>
        <v>0</v>
      </c>
      <c r="AG300" s="463">
        <f t="shared" si="720"/>
        <v>0</v>
      </c>
      <c r="AH300" s="462">
        <f t="shared" si="720"/>
        <v>0</v>
      </c>
      <c r="AI300" s="432">
        <f t="shared" si="720"/>
        <v>0</v>
      </c>
      <c r="AJ300" s="432">
        <f t="shared" si="720"/>
        <v>0</v>
      </c>
      <c r="AK300" s="432">
        <f t="shared" si="720"/>
        <v>0</v>
      </c>
      <c r="AL300" s="463">
        <f t="shared" si="720"/>
        <v>0</v>
      </c>
      <c r="AM300" s="462">
        <f t="shared" ref="AM300:CX300" si="721">AM161*AM21/100</f>
        <v>0</v>
      </c>
      <c r="AN300" s="432">
        <f t="shared" si="721"/>
        <v>0</v>
      </c>
      <c r="AO300" s="432">
        <f t="shared" si="721"/>
        <v>0</v>
      </c>
      <c r="AP300" s="432">
        <f t="shared" si="721"/>
        <v>0</v>
      </c>
      <c r="AQ300" s="432">
        <f t="shared" si="721"/>
        <v>0</v>
      </c>
      <c r="AR300" s="463">
        <f t="shared" si="721"/>
        <v>0</v>
      </c>
      <c r="AS300" s="462">
        <f t="shared" si="721"/>
        <v>0</v>
      </c>
      <c r="AT300" s="432">
        <f t="shared" si="721"/>
        <v>0</v>
      </c>
      <c r="AU300" s="432">
        <f t="shared" si="721"/>
        <v>0</v>
      </c>
      <c r="AV300" s="432">
        <f t="shared" si="721"/>
        <v>0</v>
      </c>
      <c r="AW300" s="463">
        <f t="shared" si="721"/>
        <v>0</v>
      </c>
      <c r="AX300" s="462">
        <f t="shared" si="721"/>
        <v>0</v>
      </c>
      <c r="AY300" s="432">
        <f t="shared" si="721"/>
        <v>0</v>
      </c>
      <c r="AZ300" s="432">
        <f t="shared" si="721"/>
        <v>0</v>
      </c>
      <c r="BA300" s="432">
        <f t="shared" si="721"/>
        <v>0</v>
      </c>
      <c r="BB300" s="432">
        <f t="shared" si="721"/>
        <v>0</v>
      </c>
      <c r="BC300" s="463">
        <f t="shared" si="721"/>
        <v>0</v>
      </c>
      <c r="BD300" s="462">
        <f t="shared" si="721"/>
        <v>0</v>
      </c>
      <c r="BE300" s="432">
        <f t="shared" si="721"/>
        <v>0</v>
      </c>
      <c r="BF300" s="432">
        <f t="shared" si="721"/>
        <v>0</v>
      </c>
      <c r="BG300" s="432">
        <f t="shared" si="721"/>
        <v>0</v>
      </c>
      <c r="BH300" s="463">
        <f t="shared" si="721"/>
        <v>0</v>
      </c>
      <c r="BI300" s="462">
        <f t="shared" si="721"/>
        <v>0</v>
      </c>
      <c r="BJ300" s="432">
        <f t="shared" si="721"/>
        <v>0</v>
      </c>
      <c r="BK300" s="432">
        <f t="shared" si="721"/>
        <v>0</v>
      </c>
      <c r="BL300" s="432">
        <f t="shared" si="721"/>
        <v>0</v>
      </c>
      <c r="BM300" s="432">
        <f t="shared" si="721"/>
        <v>0</v>
      </c>
      <c r="BN300" s="463">
        <f t="shared" si="721"/>
        <v>0</v>
      </c>
      <c r="BO300" s="462">
        <f t="shared" si="721"/>
        <v>0</v>
      </c>
      <c r="BP300" s="432">
        <f t="shared" si="721"/>
        <v>0</v>
      </c>
      <c r="BQ300" s="432">
        <f t="shared" si="721"/>
        <v>0</v>
      </c>
      <c r="BR300" s="432">
        <f t="shared" si="721"/>
        <v>0</v>
      </c>
      <c r="BS300" s="463">
        <f t="shared" si="721"/>
        <v>0</v>
      </c>
      <c r="BT300" s="462">
        <f t="shared" si="721"/>
        <v>0</v>
      </c>
      <c r="BU300" s="432">
        <f t="shared" si="721"/>
        <v>0</v>
      </c>
      <c r="BV300" s="432">
        <f t="shared" si="721"/>
        <v>0</v>
      </c>
      <c r="BW300" s="432">
        <f t="shared" si="721"/>
        <v>0</v>
      </c>
      <c r="BX300" s="432">
        <f t="shared" si="721"/>
        <v>0</v>
      </c>
      <c r="BY300" s="463">
        <f t="shared" si="721"/>
        <v>0</v>
      </c>
      <c r="BZ300" s="462">
        <f t="shared" si="721"/>
        <v>0</v>
      </c>
      <c r="CA300" s="432">
        <f t="shared" si="721"/>
        <v>0</v>
      </c>
      <c r="CB300" s="432">
        <f t="shared" si="721"/>
        <v>0</v>
      </c>
      <c r="CC300" s="432">
        <f t="shared" si="721"/>
        <v>0</v>
      </c>
      <c r="CD300" s="463">
        <f t="shared" si="721"/>
        <v>0</v>
      </c>
      <c r="CE300" s="462">
        <f t="shared" si="721"/>
        <v>0</v>
      </c>
      <c r="CF300" s="432">
        <f t="shared" si="721"/>
        <v>0</v>
      </c>
      <c r="CG300" s="432">
        <f t="shared" si="721"/>
        <v>0</v>
      </c>
      <c r="CH300" s="432">
        <f t="shared" si="721"/>
        <v>0</v>
      </c>
      <c r="CI300" s="432">
        <f t="shared" si="721"/>
        <v>0</v>
      </c>
      <c r="CJ300" s="463">
        <f t="shared" si="721"/>
        <v>0</v>
      </c>
      <c r="CK300" s="462">
        <f t="shared" si="721"/>
        <v>0</v>
      </c>
      <c r="CL300" s="432">
        <f t="shared" si="721"/>
        <v>0</v>
      </c>
      <c r="CM300" s="432">
        <f t="shared" si="721"/>
        <v>0</v>
      </c>
      <c r="CN300" s="432">
        <f t="shared" si="721"/>
        <v>0</v>
      </c>
      <c r="CO300" s="463">
        <f t="shared" si="721"/>
        <v>0</v>
      </c>
      <c r="CP300" s="462">
        <f t="shared" si="721"/>
        <v>0</v>
      </c>
      <c r="CQ300" s="432">
        <f t="shared" si="721"/>
        <v>0</v>
      </c>
      <c r="CR300" s="432">
        <f t="shared" si="721"/>
        <v>0</v>
      </c>
      <c r="CS300" s="432">
        <f t="shared" si="721"/>
        <v>0</v>
      </c>
      <c r="CT300" s="432">
        <f t="shared" si="721"/>
        <v>0</v>
      </c>
      <c r="CU300" s="463">
        <f t="shared" si="721"/>
        <v>0</v>
      </c>
      <c r="CV300" s="462">
        <f t="shared" si="721"/>
        <v>0</v>
      </c>
      <c r="CW300" s="432">
        <f t="shared" si="721"/>
        <v>0</v>
      </c>
      <c r="CX300" s="432">
        <f t="shared" si="721"/>
        <v>0</v>
      </c>
      <c r="CY300" s="432">
        <f t="shared" ref="CY300:FJ300" si="722">CY161*CY21/100</f>
        <v>0</v>
      </c>
      <c r="CZ300" s="463">
        <f t="shared" si="722"/>
        <v>0</v>
      </c>
      <c r="DA300" s="462">
        <f t="shared" si="722"/>
        <v>0</v>
      </c>
      <c r="DB300" s="432">
        <f t="shared" si="722"/>
        <v>0</v>
      </c>
      <c r="DC300" s="432">
        <f t="shared" si="722"/>
        <v>0</v>
      </c>
      <c r="DD300" s="432">
        <f t="shared" si="722"/>
        <v>0</v>
      </c>
      <c r="DE300" s="432">
        <f t="shared" si="722"/>
        <v>0</v>
      </c>
      <c r="DF300" s="463">
        <f t="shared" si="722"/>
        <v>0</v>
      </c>
      <c r="DG300" s="462">
        <f t="shared" si="722"/>
        <v>0</v>
      </c>
      <c r="DH300" s="432">
        <f t="shared" si="722"/>
        <v>0</v>
      </c>
      <c r="DI300" s="432">
        <f t="shared" si="722"/>
        <v>0</v>
      </c>
      <c r="DJ300" s="432">
        <f t="shared" si="722"/>
        <v>0</v>
      </c>
      <c r="DK300" s="463">
        <f t="shared" si="722"/>
        <v>0</v>
      </c>
      <c r="DL300" s="462">
        <f t="shared" si="722"/>
        <v>0</v>
      </c>
      <c r="DM300" s="432">
        <f t="shared" si="722"/>
        <v>0</v>
      </c>
      <c r="DN300" s="432">
        <f t="shared" si="722"/>
        <v>0</v>
      </c>
      <c r="DO300" s="432">
        <f t="shared" si="722"/>
        <v>0</v>
      </c>
      <c r="DP300" s="432">
        <f t="shared" si="722"/>
        <v>0</v>
      </c>
      <c r="DQ300" s="463">
        <f t="shared" si="722"/>
        <v>0</v>
      </c>
      <c r="DR300" s="462">
        <f t="shared" si="722"/>
        <v>0</v>
      </c>
      <c r="DS300" s="432">
        <f t="shared" si="722"/>
        <v>0</v>
      </c>
      <c r="DT300" s="432">
        <f t="shared" si="722"/>
        <v>0</v>
      </c>
      <c r="DU300" s="432">
        <f t="shared" si="722"/>
        <v>0</v>
      </c>
      <c r="DV300" s="463">
        <f t="shared" si="722"/>
        <v>0</v>
      </c>
      <c r="DW300" s="462">
        <f t="shared" si="722"/>
        <v>0</v>
      </c>
      <c r="DX300" s="432">
        <f t="shared" si="722"/>
        <v>0</v>
      </c>
      <c r="DY300" s="432">
        <f t="shared" si="722"/>
        <v>0</v>
      </c>
      <c r="DZ300" s="432">
        <f t="shared" si="722"/>
        <v>0</v>
      </c>
      <c r="EA300" s="432">
        <f t="shared" si="722"/>
        <v>0</v>
      </c>
      <c r="EB300" s="463">
        <f t="shared" si="722"/>
        <v>0</v>
      </c>
      <c r="EC300" s="462">
        <f t="shared" si="722"/>
        <v>0</v>
      </c>
      <c r="ED300" s="432">
        <f t="shared" si="722"/>
        <v>0</v>
      </c>
      <c r="EE300" s="432">
        <f t="shared" si="722"/>
        <v>0</v>
      </c>
      <c r="EF300" s="432">
        <f t="shared" si="722"/>
        <v>0</v>
      </c>
      <c r="EG300" s="463">
        <f t="shared" si="722"/>
        <v>0</v>
      </c>
      <c r="EH300" s="462">
        <f t="shared" si="722"/>
        <v>0</v>
      </c>
      <c r="EI300" s="432">
        <f t="shared" si="722"/>
        <v>0</v>
      </c>
      <c r="EJ300" s="432">
        <f t="shared" si="722"/>
        <v>0</v>
      </c>
      <c r="EK300" s="432">
        <f t="shared" si="722"/>
        <v>0</v>
      </c>
      <c r="EL300" s="432">
        <f t="shared" si="722"/>
        <v>0</v>
      </c>
      <c r="EM300" s="463">
        <f t="shared" si="722"/>
        <v>0</v>
      </c>
      <c r="EN300" s="462">
        <f t="shared" si="722"/>
        <v>0</v>
      </c>
      <c r="EO300" s="432">
        <f t="shared" si="722"/>
        <v>0</v>
      </c>
      <c r="EP300" s="432">
        <f t="shared" si="722"/>
        <v>0</v>
      </c>
      <c r="EQ300" s="432">
        <f t="shared" si="722"/>
        <v>0</v>
      </c>
      <c r="ER300" s="463">
        <f t="shared" si="722"/>
        <v>0</v>
      </c>
      <c r="ES300" s="462">
        <f t="shared" si="722"/>
        <v>0</v>
      </c>
      <c r="ET300" s="432">
        <f t="shared" si="722"/>
        <v>0</v>
      </c>
      <c r="EU300" s="432">
        <f t="shared" si="722"/>
        <v>0</v>
      </c>
      <c r="EV300" s="432">
        <f t="shared" si="722"/>
        <v>0</v>
      </c>
      <c r="EW300" s="432">
        <f t="shared" si="722"/>
        <v>0</v>
      </c>
      <c r="EX300" s="463">
        <f t="shared" si="722"/>
        <v>0</v>
      </c>
      <c r="EY300" s="462">
        <f t="shared" si="722"/>
        <v>0</v>
      </c>
      <c r="EZ300" s="432">
        <f t="shared" si="722"/>
        <v>0</v>
      </c>
      <c r="FA300" s="432">
        <f t="shared" si="722"/>
        <v>0</v>
      </c>
      <c r="FB300" s="432">
        <f t="shared" si="722"/>
        <v>0</v>
      </c>
      <c r="FC300" s="463">
        <f t="shared" si="722"/>
        <v>0</v>
      </c>
      <c r="FD300" s="462">
        <f t="shared" si="722"/>
        <v>0</v>
      </c>
      <c r="FE300" s="432">
        <f t="shared" si="722"/>
        <v>0</v>
      </c>
      <c r="FF300" s="432">
        <f t="shared" si="722"/>
        <v>0</v>
      </c>
      <c r="FG300" s="432">
        <f t="shared" si="722"/>
        <v>0</v>
      </c>
      <c r="FH300" s="432">
        <f t="shared" si="722"/>
        <v>0</v>
      </c>
      <c r="FI300" s="463">
        <f t="shared" si="722"/>
        <v>0</v>
      </c>
      <c r="FJ300" s="462">
        <f t="shared" si="722"/>
        <v>0</v>
      </c>
      <c r="FK300" s="432">
        <f t="shared" ref="FK300:GJ300" si="723">FK161*FK21/100</f>
        <v>0</v>
      </c>
      <c r="FL300" s="432">
        <f t="shared" si="723"/>
        <v>0</v>
      </c>
      <c r="FM300" s="432">
        <f t="shared" si="723"/>
        <v>0</v>
      </c>
      <c r="FN300" s="463">
        <f t="shared" si="723"/>
        <v>0</v>
      </c>
      <c r="FO300" s="462">
        <f t="shared" si="723"/>
        <v>0</v>
      </c>
      <c r="FP300" s="432">
        <f t="shared" si="723"/>
        <v>0</v>
      </c>
      <c r="FQ300" s="432">
        <f t="shared" si="723"/>
        <v>0</v>
      </c>
      <c r="FR300" s="432">
        <f t="shared" si="723"/>
        <v>0</v>
      </c>
      <c r="FS300" s="432">
        <f t="shared" si="723"/>
        <v>0</v>
      </c>
      <c r="FT300" s="463">
        <f t="shared" si="723"/>
        <v>0</v>
      </c>
      <c r="FU300" s="462">
        <f t="shared" si="723"/>
        <v>0</v>
      </c>
      <c r="FV300" s="432">
        <f t="shared" si="723"/>
        <v>0</v>
      </c>
      <c r="FW300" s="432">
        <f t="shared" si="723"/>
        <v>0</v>
      </c>
      <c r="FX300" s="432">
        <f t="shared" si="723"/>
        <v>0</v>
      </c>
      <c r="FY300" s="463">
        <f t="shared" si="723"/>
        <v>0</v>
      </c>
      <c r="FZ300" s="462">
        <f t="shared" si="723"/>
        <v>0</v>
      </c>
      <c r="GA300" s="432">
        <f t="shared" si="723"/>
        <v>0</v>
      </c>
      <c r="GB300" s="432">
        <f t="shared" si="723"/>
        <v>0</v>
      </c>
      <c r="GC300" s="432">
        <f t="shared" si="723"/>
        <v>0</v>
      </c>
      <c r="GD300" s="432">
        <f t="shared" si="723"/>
        <v>0</v>
      </c>
      <c r="GE300" s="463">
        <f t="shared" si="723"/>
        <v>0</v>
      </c>
      <c r="GF300" s="462">
        <f t="shared" si="723"/>
        <v>0</v>
      </c>
      <c r="GG300" s="432">
        <f t="shared" si="723"/>
        <v>0</v>
      </c>
      <c r="GH300" s="432">
        <f t="shared" si="723"/>
        <v>0</v>
      </c>
      <c r="GI300" s="432">
        <f t="shared" si="723"/>
        <v>0</v>
      </c>
      <c r="GJ300" s="463">
        <f t="shared" si="723"/>
        <v>0</v>
      </c>
    </row>
    <row r="301" spans="1:192" s="213" customFormat="1">
      <c r="A301" s="29"/>
      <c r="B301" s="29"/>
      <c r="C301" s="29"/>
      <c r="D301" s="29"/>
      <c r="E301" s="748" t="str">
        <f t="shared" si="695"/>
        <v>New Tariff 8</v>
      </c>
      <c r="F301" s="462">
        <f t="shared" ref="F301:AL301" si="724">F162*F22</f>
        <v>0</v>
      </c>
      <c r="G301" s="432">
        <f t="shared" si="724"/>
        <v>0</v>
      </c>
      <c r="H301" s="432">
        <f t="shared" si="724"/>
        <v>0</v>
      </c>
      <c r="I301" s="432">
        <f t="shared" si="724"/>
        <v>0</v>
      </c>
      <c r="J301" s="432">
        <f t="shared" si="724"/>
        <v>0</v>
      </c>
      <c r="K301" s="463">
        <f t="shared" si="724"/>
        <v>0</v>
      </c>
      <c r="L301" s="462">
        <f t="shared" si="724"/>
        <v>0</v>
      </c>
      <c r="M301" s="432">
        <f t="shared" si="724"/>
        <v>0</v>
      </c>
      <c r="N301" s="432">
        <f t="shared" si="724"/>
        <v>0</v>
      </c>
      <c r="O301" s="432">
        <f t="shared" si="724"/>
        <v>0</v>
      </c>
      <c r="P301" s="463">
        <f t="shared" si="724"/>
        <v>0</v>
      </c>
      <c r="Q301" s="462">
        <f t="shared" si="724"/>
        <v>0</v>
      </c>
      <c r="R301" s="432">
        <f t="shared" si="724"/>
        <v>0</v>
      </c>
      <c r="S301" s="432">
        <f t="shared" si="724"/>
        <v>0</v>
      </c>
      <c r="T301" s="432">
        <f t="shared" si="724"/>
        <v>0</v>
      </c>
      <c r="U301" s="432">
        <f t="shared" si="724"/>
        <v>0</v>
      </c>
      <c r="V301" s="463">
        <f t="shared" si="724"/>
        <v>0</v>
      </c>
      <c r="W301" s="462">
        <f t="shared" si="724"/>
        <v>0</v>
      </c>
      <c r="X301" s="432">
        <f t="shared" si="724"/>
        <v>0</v>
      </c>
      <c r="Y301" s="432">
        <f t="shared" si="724"/>
        <v>0</v>
      </c>
      <c r="Z301" s="432">
        <f t="shared" si="724"/>
        <v>0</v>
      </c>
      <c r="AA301" s="463">
        <f t="shared" si="724"/>
        <v>0</v>
      </c>
      <c r="AB301" s="462">
        <f t="shared" si="724"/>
        <v>0</v>
      </c>
      <c r="AC301" s="432">
        <f t="shared" si="724"/>
        <v>0</v>
      </c>
      <c r="AD301" s="432">
        <f t="shared" si="724"/>
        <v>0</v>
      </c>
      <c r="AE301" s="432">
        <f t="shared" si="724"/>
        <v>0</v>
      </c>
      <c r="AF301" s="432">
        <f t="shared" si="724"/>
        <v>0</v>
      </c>
      <c r="AG301" s="463">
        <f t="shared" si="724"/>
        <v>0</v>
      </c>
      <c r="AH301" s="462">
        <f t="shared" si="724"/>
        <v>0</v>
      </c>
      <c r="AI301" s="432">
        <f t="shared" si="724"/>
        <v>0</v>
      </c>
      <c r="AJ301" s="432">
        <f t="shared" si="724"/>
        <v>0</v>
      </c>
      <c r="AK301" s="432">
        <f t="shared" si="724"/>
        <v>0</v>
      </c>
      <c r="AL301" s="463">
        <f t="shared" si="724"/>
        <v>0</v>
      </c>
      <c r="AM301" s="462">
        <f t="shared" ref="AM301:CX301" si="725">AM162*AM22/100</f>
        <v>0</v>
      </c>
      <c r="AN301" s="432">
        <f t="shared" si="725"/>
        <v>0</v>
      </c>
      <c r="AO301" s="432">
        <f t="shared" si="725"/>
        <v>0</v>
      </c>
      <c r="AP301" s="432">
        <f t="shared" si="725"/>
        <v>0</v>
      </c>
      <c r="AQ301" s="432">
        <f t="shared" si="725"/>
        <v>0</v>
      </c>
      <c r="AR301" s="463">
        <f t="shared" si="725"/>
        <v>0</v>
      </c>
      <c r="AS301" s="462">
        <f t="shared" si="725"/>
        <v>0</v>
      </c>
      <c r="AT301" s="432">
        <f t="shared" si="725"/>
        <v>0</v>
      </c>
      <c r="AU301" s="432">
        <f t="shared" si="725"/>
        <v>0</v>
      </c>
      <c r="AV301" s="432">
        <f t="shared" si="725"/>
        <v>0</v>
      </c>
      <c r="AW301" s="463">
        <f t="shared" si="725"/>
        <v>0</v>
      </c>
      <c r="AX301" s="462">
        <f t="shared" si="725"/>
        <v>0</v>
      </c>
      <c r="AY301" s="432">
        <f t="shared" si="725"/>
        <v>0</v>
      </c>
      <c r="AZ301" s="432">
        <f t="shared" si="725"/>
        <v>0</v>
      </c>
      <c r="BA301" s="432">
        <f t="shared" si="725"/>
        <v>0</v>
      </c>
      <c r="BB301" s="432">
        <f t="shared" si="725"/>
        <v>0</v>
      </c>
      <c r="BC301" s="463">
        <f t="shared" si="725"/>
        <v>0</v>
      </c>
      <c r="BD301" s="462">
        <f t="shared" si="725"/>
        <v>0</v>
      </c>
      <c r="BE301" s="432">
        <f t="shared" si="725"/>
        <v>0</v>
      </c>
      <c r="BF301" s="432">
        <f t="shared" si="725"/>
        <v>0</v>
      </c>
      <c r="BG301" s="432">
        <f t="shared" si="725"/>
        <v>0</v>
      </c>
      <c r="BH301" s="463">
        <f t="shared" si="725"/>
        <v>0</v>
      </c>
      <c r="BI301" s="462">
        <f t="shared" si="725"/>
        <v>0</v>
      </c>
      <c r="BJ301" s="432">
        <f t="shared" si="725"/>
        <v>0</v>
      </c>
      <c r="BK301" s="432">
        <f t="shared" si="725"/>
        <v>0</v>
      </c>
      <c r="BL301" s="432">
        <f t="shared" si="725"/>
        <v>0</v>
      </c>
      <c r="BM301" s="432">
        <f t="shared" si="725"/>
        <v>0</v>
      </c>
      <c r="BN301" s="463">
        <f t="shared" si="725"/>
        <v>0</v>
      </c>
      <c r="BO301" s="462">
        <f t="shared" si="725"/>
        <v>0</v>
      </c>
      <c r="BP301" s="432">
        <f t="shared" si="725"/>
        <v>0</v>
      </c>
      <c r="BQ301" s="432">
        <f t="shared" si="725"/>
        <v>0</v>
      </c>
      <c r="BR301" s="432">
        <f t="shared" si="725"/>
        <v>0</v>
      </c>
      <c r="BS301" s="463">
        <f t="shared" si="725"/>
        <v>0</v>
      </c>
      <c r="BT301" s="462">
        <f t="shared" si="725"/>
        <v>0</v>
      </c>
      <c r="BU301" s="432">
        <f t="shared" si="725"/>
        <v>0</v>
      </c>
      <c r="BV301" s="432">
        <f t="shared" si="725"/>
        <v>0</v>
      </c>
      <c r="BW301" s="432">
        <f t="shared" si="725"/>
        <v>0</v>
      </c>
      <c r="BX301" s="432">
        <f t="shared" si="725"/>
        <v>0</v>
      </c>
      <c r="BY301" s="463">
        <f t="shared" si="725"/>
        <v>0</v>
      </c>
      <c r="BZ301" s="462">
        <f t="shared" si="725"/>
        <v>0</v>
      </c>
      <c r="CA301" s="432">
        <f t="shared" si="725"/>
        <v>0</v>
      </c>
      <c r="CB301" s="432">
        <f t="shared" si="725"/>
        <v>0</v>
      </c>
      <c r="CC301" s="432">
        <f t="shared" si="725"/>
        <v>0</v>
      </c>
      <c r="CD301" s="463">
        <f t="shared" si="725"/>
        <v>0</v>
      </c>
      <c r="CE301" s="462">
        <f t="shared" si="725"/>
        <v>0</v>
      </c>
      <c r="CF301" s="432">
        <f t="shared" si="725"/>
        <v>0</v>
      </c>
      <c r="CG301" s="432">
        <f t="shared" si="725"/>
        <v>0</v>
      </c>
      <c r="CH301" s="432">
        <f t="shared" si="725"/>
        <v>0</v>
      </c>
      <c r="CI301" s="432">
        <f t="shared" si="725"/>
        <v>0</v>
      </c>
      <c r="CJ301" s="463">
        <f t="shared" si="725"/>
        <v>0</v>
      </c>
      <c r="CK301" s="462">
        <f t="shared" si="725"/>
        <v>0</v>
      </c>
      <c r="CL301" s="432">
        <f t="shared" si="725"/>
        <v>0</v>
      </c>
      <c r="CM301" s="432">
        <f t="shared" si="725"/>
        <v>0</v>
      </c>
      <c r="CN301" s="432">
        <f t="shared" si="725"/>
        <v>0</v>
      </c>
      <c r="CO301" s="463">
        <f t="shared" si="725"/>
        <v>0</v>
      </c>
      <c r="CP301" s="462">
        <f t="shared" si="725"/>
        <v>0</v>
      </c>
      <c r="CQ301" s="432">
        <f t="shared" si="725"/>
        <v>0</v>
      </c>
      <c r="CR301" s="432">
        <f t="shared" si="725"/>
        <v>0</v>
      </c>
      <c r="CS301" s="432">
        <f t="shared" si="725"/>
        <v>0</v>
      </c>
      <c r="CT301" s="432">
        <f t="shared" si="725"/>
        <v>0</v>
      </c>
      <c r="CU301" s="463">
        <f t="shared" si="725"/>
        <v>0</v>
      </c>
      <c r="CV301" s="462">
        <f t="shared" si="725"/>
        <v>0</v>
      </c>
      <c r="CW301" s="432">
        <f t="shared" si="725"/>
        <v>0</v>
      </c>
      <c r="CX301" s="432">
        <f t="shared" si="725"/>
        <v>0</v>
      </c>
      <c r="CY301" s="432">
        <f t="shared" ref="CY301:FJ301" si="726">CY162*CY22/100</f>
        <v>0</v>
      </c>
      <c r="CZ301" s="463">
        <f t="shared" si="726"/>
        <v>0</v>
      </c>
      <c r="DA301" s="462">
        <f t="shared" si="726"/>
        <v>0</v>
      </c>
      <c r="DB301" s="432">
        <f t="shared" si="726"/>
        <v>0</v>
      </c>
      <c r="DC301" s="432">
        <f t="shared" si="726"/>
        <v>0</v>
      </c>
      <c r="DD301" s="432">
        <f t="shared" si="726"/>
        <v>0</v>
      </c>
      <c r="DE301" s="432">
        <f t="shared" si="726"/>
        <v>0</v>
      </c>
      <c r="DF301" s="463">
        <f t="shared" si="726"/>
        <v>0</v>
      </c>
      <c r="DG301" s="462">
        <f t="shared" si="726"/>
        <v>0</v>
      </c>
      <c r="DH301" s="432">
        <f t="shared" si="726"/>
        <v>0</v>
      </c>
      <c r="DI301" s="432">
        <f t="shared" si="726"/>
        <v>0</v>
      </c>
      <c r="DJ301" s="432">
        <f t="shared" si="726"/>
        <v>0</v>
      </c>
      <c r="DK301" s="463">
        <f t="shared" si="726"/>
        <v>0</v>
      </c>
      <c r="DL301" s="462">
        <f t="shared" si="726"/>
        <v>0</v>
      </c>
      <c r="DM301" s="432">
        <f t="shared" si="726"/>
        <v>0</v>
      </c>
      <c r="DN301" s="432">
        <f t="shared" si="726"/>
        <v>0</v>
      </c>
      <c r="DO301" s="432">
        <f t="shared" si="726"/>
        <v>0</v>
      </c>
      <c r="DP301" s="432">
        <f t="shared" si="726"/>
        <v>0</v>
      </c>
      <c r="DQ301" s="463">
        <f t="shared" si="726"/>
        <v>0</v>
      </c>
      <c r="DR301" s="462">
        <f t="shared" si="726"/>
        <v>0</v>
      </c>
      <c r="DS301" s="432">
        <f t="shared" si="726"/>
        <v>0</v>
      </c>
      <c r="DT301" s="432">
        <f t="shared" si="726"/>
        <v>0</v>
      </c>
      <c r="DU301" s="432">
        <f t="shared" si="726"/>
        <v>0</v>
      </c>
      <c r="DV301" s="463">
        <f t="shared" si="726"/>
        <v>0</v>
      </c>
      <c r="DW301" s="462">
        <f t="shared" si="726"/>
        <v>0</v>
      </c>
      <c r="DX301" s="432">
        <f t="shared" si="726"/>
        <v>0</v>
      </c>
      <c r="DY301" s="432">
        <f t="shared" si="726"/>
        <v>0</v>
      </c>
      <c r="DZ301" s="432">
        <f t="shared" si="726"/>
        <v>0</v>
      </c>
      <c r="EA301" s="432">
        <f t="shared" si="726"/>
        <v>0</v>
      </c>
      <c r="EB301" s="463">
        <f t="shared" si="726"/>
        <v>0</v>
      </c>
      <c r="EC301" s="462">
        <f t="shared" si="726"/>
        <v>0</v>
      </c>
      <c r="ED301" s="432">
        <f t="shared" si="726"/>
        <v>0</v>
      </c>
      <c r="EE301" s="432">
        <f t="shared" si="726"/>
        <v>0</v>
      </c>
      <c r="EF301" s="432">
        <f t="shared" si="726"/>
        <v>0</v>
      </c>
      <c r="EG301" s="463">
        <f t="shared" si="726"/>
        <v>0</v>
      </c>
      <c r="EH301" s="462">
        <f t="shared" si="726"/>
        <v>0</v>
      </c>
      <c r="EI301" s="432">
        <f t="shared" si="726"/>
        <v>0</v>
      </c>
      <c r="EJ301" s="432">
        <f t="shared" si="726"/>
        <v>0</v>
      </c>
      <c r="EK301" s="432">
        <f t="shared" si="726"/>
        <v>0</v>
      </c>
      <c r="EL301" s="432">
        <f t="shared" si="726"/>
        <v>0</v>
      </c>
      <c r="EM301" s="463">
        <f t="shared" si="726"/>
        <v>0</v>
      </c>
      <c r="EN301" s="462">
        <f t="shared" si="726"/>
        <v>0</v>
      </c>
      <c r="EO301" s="432">
        <f t="shared" si="726"/>
        <v>0</v>
      </c>
      <c r="EP301" s="432">
        <f t="shared" si="726"/>
        <v>0</v>
      </c>
      <c r="EQ301" s="432">
        <f t="shared" si="726"/>
        <v>0</v>
      </c>
      <c r="ER301" s="463">
        <f t="shared" si="726"/>
        <v>0</v>
      </c>
      <c r="ES301" s="462">
        <f t="shared" si="726"/>
        <v>0</v>
      </c>
      <c r="ET301" s="432">
        <f t="shared" si="726"/>
        <v>0</v>
      </c>
      <c r="EU301" s="432">
        <f t="shared" si="726"/>
        <v>0</v>
      </c>
      <c r="EV301" s="432">
        <f t="shared" si="726"/>
        <v>0</v>
      </c>
      <c r="EW301" s="432">
        <f t="shared" si="726"/>
        <v>0</v>
      </c>
      <c r="EX301" s="463">
        <f t="shared" si="726"/>
        <v>0</v>
      </c>
      <c r="EY301" s="462">
        <f t="shared" si="726"/>
        <v>0</v>
      </c>
      <c r="EZ301" s="432">
        <f t="shared" si="726"/>
        <v>0</v>
      </c>
      <c r="FA301" s="432">
        <f t="shared" si="726"/>
        <v>0</v>
      </c>
      <c r="FB301" s="432">
        <f t="shared" si="726"/>
        <v>0</v>
      </c>
      <c r="FC301" s="463">
        <f t="shared" si="726"/>
        <v>0</v>
      </c>
      <c r="FD301" s="462">
        <f t="shared" si="726"/>
        <v>0</v>
      </c>
      <c r="FE301" s="432">
        <f t="shared" si="726"/>
        <v>0</v>
      </c>
      <c r="FF301" s="432">
        <f t="shared" si="726"/>
        <v>0</v>
      </c>
      <c r="FG301" s="432">
        <f t="shared" si="726"/>
        <v>0</v>
      </c>
      <c r="FH301" s="432">
        <f t="shared" si="726"/>
        <v>0</v>
      </c>
      <c r="FI301" s="463">
        <f t="shared" si="726"/>
        <v>0</v>
      </c>
      <c r="FJ301" s="462">
        <f t="shared" si="726"/>
        <v>0</v>
      </c>
      <c r="FK301" s="432">
        <f t="shared" ref="FK301:GJ301" si="727">FK162*FK22/100</f>
        <v>0</v>
      </c>
      <c r="FL301" s="432">
        <f t="shared" si="727"/>
        <v>0</v>
      </c>
      <c r="FM301" s="432">
        <f t="shared" si="727"/>
        <v>0</v>
      </c>
      <c r="FN301" s="463">
        <f t="shared" si="727"/>
        <v>0</v>
      </c>
      <c r="FO301" s="462">
        <f t="shared" si="727"/>
        <v>0</v>
      </c>
      <c r="FP301" s="432">
        <f t="shared" si="727"/>
        <v>0</v>
      </c>
      <c r="FQ301" s="432">
        <f t="shared" si="727"/>
        <v>0</v>
      </c>
      <c r="FR301" s="432">
        <f t="shared" si="727"/>
        <v>0</v>
      </c>
      <c r="FS301" s="432">
        <f t="shared" si="727"/>
        <v>0</v>
      </c>
      <c r="FT301" s="463">
        <f t="shared" si="727"/>
        <v>0</v>
      </c>
      <c r="FU301" s="462">
        <f t="shared" si="727"/>
        <v>0</v>
      </c>
      <c r="FV301" s="432">
        <f t="shared" si="727"/>
        <v>0</v>
      </c>
      <c r="FW301" s="432">
        <f t="shared" si="727"/>
        <v>0</v>
      </c>
      <c r="FX301" s="432">
        <f t="shared" si="727"/>
        <v>0</v>
      </c>
      <c r="FY301" s="463">
        <f t="shared" si="727"/>
        <v>0</v>
      </c>
      <c r="FZ301" s="462">
        <f t="shared" si="727"/>
        <v>0</v>
      </c>
      <c r="GA301" s="432">
        <f t="shared" si="727"/>
        <v>0</v>
      </c>
      <c r="GB301" s="432">
        <f t="shared" si="727"/>
        <v>0</v>
      </c>
      <c r="GC301" s="432">
        <f t="shared" si="727"/>
        <v>0</v>
      </c>
      <c r="GD301" s="432">
        <f t="shared" si="727"/>
        <v>0</v>
      </c>
      <c r="GE301" s="463">
        <f t="shared" si="727"/>
        <v>0</v>
      </c>
      <c r="GF301" s="462">
        <f t="shared" si="727"/>
        <v>0</v>
      </c>
      <c r="GG301" s="432">
        <f t="shared" si="727"/>
        <v>0</v>
      </c>
      <c r="GH301" s="432">
        <f t="shared" si="727"/>
        <v>0</v>
      </c>
      <c r="GI301" s="432">
        <f t="shared" si="727"/>
        <v>0</v>
      </c>
      <c r="GJ301" s="463">
        <f t="shared" si="727"/>
        <v>0</v>
      </c>
    </row>
    <row r="302" spans="1:192" s="213" customFormat="1">
      <c r="A302" s="29"/>
      <c r="B302" s="29"/>
      <c r="C302" s="29"/>
      <c r="D302" s="29"/>
      <c r="E302" s="748" t="str">
        <f t="shared" si="695"/>
        <v>New Tariff 9</v>
      </c>
      <c r="F302" s="462">
        <f t="shared" ref="F302:AL302" si="728">F163*F23</f>
        <v>0</v>
      </c>
      <c r="G302" s="432">
        <f t="shared" si="728"/>
        <v>0</v>
      </c>
      <c r="H302" s="432">
        <f t="shared" si="728"/>
        <v>0</v>
      </c>
      <c r="I302" s="432">
        <f t="shared" si="728"/>
        <v>0</v>
      </c>
      <c r="J302" s="432">
        <f t="shared" si="728"/>
        <v>0</v>
      </c>
      <c r="K302" s="463">
        <f t="shared" si="728"/>
        <v>0</v>
      </c>
      <c r="L302" s="462">
        <f t="shared" si="728"/>
        <v>0</v>
      </c>
      <c r="M302" s="432">
        <f t="shared" si="728"/>
        <v>0</v>
      </c>
      <c r="N302" s="432">
        <f t="shared" si="728"/>
        <v>0</v>
      </c>
      <c r="O302" s="432">
        <f t="shared" si="728"/>
        <v>0</v>
      </c>
      <c r="P302" s="463">
        <f t="shared" si="728"/>
        <v>0</v>
      </c>
      <c r="Q302" s="462">
        <f t="shared" si="728"/>
        <v>0</v>
      </c>
      <c r="R302" s="432">
        <f t="shared" si="728"/>
        <v>0</v>
      </c>
      <c r="S302" s="432">
        <f t="shared" si="728"/>
        <v>0</v>
      </c>
      <c r="T302" s="432">
        <f t="shared" si="728"/>
        <v>0</v>
      </c>
      <c r="U302" s="432">
        <f t="shared" si="728"/>
        <v>0</v>
      </c>
      <c r="V302" s="463">
        <f t="shared" si="728"/>
        <v>0</v>
      </c>
      <c r="W302" s="462">
        <f t="shared" si="728"/>
        <v>0</v>
      </c>
      <c r="X302" s="432">
        <f t="shared" si="728"/>
        <v>0</v>
      </c>
      <c r="Y302" s="432">
        <f t="shared" si="728"/>
        <v>0</v>
      </c>
      <c r="Z302" s="432">
        <f t="shared" si="728"/>
        <v>0</v>
      </c>
      <c r="AA302" s="463">
        <f t="shared" si="728"/>
        <v>0</v>
      </c>
      <c r="AB302" s="462">
        <f t="shared" si="728"/>
        <v>0</v>
      </c>
      <c r="AC302" s="432">
        <f t="shared" si="728"/>
        <v>0</v>
      </c>
      <c r="AD302" s="432">
        <f t="shared" si="728"/>
        <v>0</v>
      </c>
      <c r="AE302" s="432">
        <f t="shared" si="728"/>
        <v>0</v>
      </c>
      <c r="AF302" s="432">
        <f t="shared" si="728"/>
        <v>0</v>
      </c>
      <c r="AG302" s="463">
        <f t="shared" si="728"/>
        <v>0</v>
      </c>
      <c r="AH302" s="462">
        <f t="shared" si="728"/>
        <v>0</v>
      </c>
      <c r="AI302" s="432">
        <f t="shared" si="728"/>
        <v>0</v>
      </c>
      <c r="AJ302" s="432">
        <f t="shared" si="728"/>
        <v>0</v>
      </c>
      <c r="AK302" s="432">
        <f t="shared" si="728"/>
        <v>0</v>
      </c>
      <c r="AL302" s="463">
        <f t="shared" si="728"/>
        <v>0</v>
      </c>
      <c r="AM302" s="462">
        <f t="shared" ref="AM302:CX302" si="729">AM163*AM23/100</f>
        <v>0</v>
      </c>
      <c r="AN302" s="432">
        <f t="shared" si="729"/>
        <v>0</v>
      </c>
      <c r="AO302" s="432">
        <f t="shared" si="729"/>
        <v>0</v>
      </c>
      <c r="AP302" s="432">
        <f t="shared" si="729"/>
        <v>0</v>
      </c>
      <c r="AQ302" s="432">
        <f t="shared" si="729"/>
        <v>0</v>
      </c>
      <c r="AR302" s="463">
        <f t="shared" si="729"/>
        <v>0</v>
      </c>
      <c r="AS302" s="462">
        <f t="shared" si="729"/>
        <v>0</v>
      </c>
      <c r="AT302" s="432">
        <f t="shared" si="729"/>
        <v>0</v>
      </c>
      <c r="AU302" s="432">
        <f t="shared" si="729"/>
        <v>0</v>
      </c>
      <c r="AV302" s="432">
        <f t="shared" si="729"/>
        <v>0</v>
      </c>
      <c r="AW302" s="463">
        <f t="shared" si="729"/>
        <v>0</v>
      </c>
      <c r="AX302" s="462">
        <f t="shared" si="729"/>
        <v>0</v>
      </c>
      <c r="AY302" s="432">
        <f t="shared" si="729"/>
        <v>0</v>
      </c>
      <c r="AZ302" s="432">
        <f t="shared" si="729"/>
        <v>0</v>
      </c>
      <c r="BA302" s="432">
        <f t="shared" si="729"/>
        <v>0</v>
      </c>
      <c r="BB302" s="432">
        <f t="shared" si="729"/>
        <v>0</v>
      </c>
      <c r="BC302" s="463">
        <f t="shared" si="729"/>
        <v>0</v>
      </c>
      <c r="BD302" s="462">
        <f t="shared" si="729"/>
        <v>0</v>
      </c>
      <c r="BE302" s="432">
        <f t="shared" si="729"/>
        <v>0</v>
      </c>
      <c r="BF302" s="432">
        <f t="shared" si="729"/>
        <v>0</v>
      </c>
      <c r="BG302" s="432">
        <f t="shared" si="729"/>
        <v>0</v>
      </c>
      <c r="BH302" s="463">
        <f t="shared" si="729"/>
        <v>0</v>
      </c>
      <c r="BI302" s="462">
        <f t="shared" si="729"/>
        <v>0</v>
      </c>
      <c r="BJ302" s="432">
        <f t="shared" si="729"/>
        <v>0</v>
      </c>
      <c r="BK302" s="432">
        <f t="shared" si="729"/>
        <v>0</v>
      </c>
      <c r="BL302" s="432">
        <f t="shared" si="729"/>
        <v>0</v>
      </c>
      <c r="BM302" s="432">
        <f t="shared" si="729"/>
        <v>0</v>
      </c>
      <c r="BN302" s="463">
        <f t="shared" si="729"/>
        <v>0</v>
      </c>
      <c r="BO302" s="462">
        <f t="shared" si="729"/>
        <v>0</v>
      </c>
      <c r="BP302" s="432">
        <f t="shared" si="729"/>
        <v>0</v>
      </c>
      <c r="BQ302" s="432">
        <f t="shared" si="729"/>
        <v>0</v>
      </c>
      <c r="BR302" s="432">
        <f t="shared" si="729"/>
        <v>0</v>
      </c>
      <c r="BS302" s="463">
        <f t="shared" si="729"/>
        <v>0</v>
      </c>
      <c r="BT302" s="462">
        <f t="shared" si="729"/>
        <v>0</v>
      </c>
      <c r="BU302" s="432">
        <f t="shared" si="729"/>
        <v>0</v>
      </c>
      <c r="BV302" s="432">
        <f t="shared" si="729"/>
        <v>0</v>
      </c>
      <c r="BW302" s="432">
        <f t="shared" si="729"/>
        <v>0</v>
      </c>
      <c r="BX302" s="432">
        <f t="shared" si="729"/>
        <v>0</v>
      </c>
      <c r="BY302" s="463">
        <f t="shared" si="729"/>
        <v>0</v>
      </c>
      <c r="BZ302" s="462">
        <f t="shared" si="729"/>
        <v>0</v>
      </c>
      <c r="CA302" s="432">
        <f t="shared" si="729"/>
        <v>0</v>
      </c>
      <c r="CB302" s="432">
        <f t="shared" si="729"/>
        <v>0</v>
      </c>
      <c r="CC302" s="432">
        <f t="shared" si="729"/>
        <v>0</v>
      </c>
      <c r="CD302" s="463">
        <f t="shared" si="729"/>
        <v>0</v>
      </c>
      <c r="CE302" s="462">
        <f t="shared" si="729"/>
        <v>0</v>
      </c>
      <c r="CF302" s="432">
        <f t="shared" si="729"/>
        <v>0</v>
      </c>
      <c r="CG302" s="432">
        <f t="shared" si="729"/>
        <v>0</v>
      </c>
      <c r="CH302" s="432">
        <f t="shared" si="729"/>
        <v>0</v>
      </c>
      <c r="CI302" s="432">
        <f t="shared" si="729"/>
        <v>0</v>
      </c>
      <c r="CJ302" s="463">
        <f t="shared" si="729"/>
        <v>0</v>
      </c>
      <c r="CK302" s="462">
        <f t="shared" si="729"/>
        <v>0</v>
      </c>
      <c r="CL302" s="432">
        <f t="shared" si="729"/>
        <v>0</v>
      </c>
      <c r="CM302" s="432">
        <f t="shared" si="729"/>
        <v>0</v>
      </c>
      <c r="CN302" s="432">
        <f t="shared" si="729"/>
        <v>0</v>
      </c>
      <c r="CO302" s="463">
        <f t="shared" si="729"/>
        <v>0</v>
      </c>
      <c r="CP302" s="462">
        <f t="shared" si="729"/>
        <v>0</v>
      </c>
      <c r="CQ302" s="432">
        <f t="shared" si="729"/>
        <v>0</v>
      </c>
      <c r="CR302" s="432">
        <f t="shared" si="729"/>
        <v>0</v>
      </c>
      <c r="CS302" s="432">
        <f t="shared" si="729"/>
        <v>0</v>
      </c>
      <c r="CT302" s="432">
        <f t="shared" si="729"/>
        <v>0</v>
      </c>
      <c r="CU302" s="463">
        <f t="shared" si="729"/>
        <v>0</v>
      </c>
      <c r="CV302" s="462">
        <f t="shared" si="729"/>
        <v>0</v>
      </c>
      <c r="CW302" s="432">
        <f t="shared" si="729"/>
        <v>0</v>
      </c>
      <c r="CX302" s="432">
        <f t="shared" si="729"/>
        <v>0</v>
      </c>
      <c r="CY302" s="432">
        <f t="shared" ref="CY302:FJ302" si="730">CY163*CY23/100</f>
        <v>0</v>
      </c>
      <c r="CZ302" s="463">
        <f t="shared" si="730"/>
        <v>0</v>
      </c>
      <c r="DA302" s="462">
        <f t="shared" si="730"/>
        <v>0</v>
      </c>
      <c r="DB302" s="432">
        <f t="shared" si="730"/>
        <v>0</v>
      </c>
      <c r="DC302" s="432">
        <f t="shared" si="730"/>
        <v>0</v>
      </c>
      <c r="DD302" s="432">
        <f t="shared" si="730"/>
        <v>0</v>
      </c>
      <c r="DE302" s="432">
        <f t="shared" si="730"/>
        <v>0</v>
      </c>
      <c r="DF302" s="463">
        <f t="shared" si="730"/>
        <v>0</v>
      </c>
      <c r="DG302" s="462">
        <f t="shared" si="730"/>
        <v>0</v>
      </c>
      <c r="DH302" s="432">
        <f t="shared" si="730"/>
        <v>0</v>
      </c>
      <c r="DI302" s="432">
        <f t="shared" si="730"/>
        <v>0</v>
      </c>
      <c r="DJ302" s="432">
        <f t="shared" si="730"/>
        <v>0</v>
      </c>
      <c r="DK302" s="463">
        <f t="shared" si="730"/>
        <v>0</v>
      </c>
      <c r="DL302" s="462">
        <f t="shared" si="730"/>
        <v>0</v>
      </c>
      <c r="DM302" s="432">
        <f t="shared" si="730"/>
        <v>0</v>
      </c>
      <c r="DN302" s="432">
        <f t="shared" si="730"/>
        <v>0</v>
      </c>
      <c r="DO302" s="432">
        <f t="shared" si="730"/>
        <v>0</v>
      </c>
      <c r="DP302" s="432">
        <f t="shared" si="730"/>
        <v>0</v>
      </c>
      <c r="DQ302" s="463">
        <f t="shared" si="730"/>
        <v>0</v>
      </c>
      <c r="DR302" s="462">
        <f t="shared" si="730"/>
        <v>0</v>
      </c>
      <c r="DS302" s="432">
        <f t="shared" si="730"/>
        <v>0</v>
      </c>
      <c r="DT302" s="432">
        <f t="shared" si="730"/>
        <v>0</v>
      </c>
      <c r="DU302" s="432">
        <f t="shared" si="730"/>
        <v>0</v>
      </c>
      <c r="DV302" s="463">
        <f t="shared" si="730"/>
        <v>0</v>
      </c>
      <c r="DW302" s="462">
        <f t="shared" si="730"/>
        <v>0</v>
      </c>
      <c r="DX302" s="432">
        <f t="shared" si="730"/>
        <v>0</v>
      </c>
      <c r="DY302" s="432">
        <f t="shared" si="730"/>
        <v>0</v>
      </c>
      <c r="DZ302" s="432">
        <f t="shared" si="730"/>
        <v>0</v>
      </c>
      <c r="EA302" s="432">
        <f t="shared" si="730"/>
        <v>0</v>
      </c>
      <c r="EB302" s="463">
        <f t="shared" si="730"/>
        <v>0</v>
      </c>
      <c r="EC302" s="462">
        <f t="shared" si="730"/>
        <v>0</v>
      </c>
      <c r="ED302" s="432">
        <f t="shared" si="730"/>
        <v>0</v>
      </c>
      <c r="EE302" s="432">
        <f t="shared" si="730"/>
        <v>0</v>
      </c>
      <c r="EF302" s="432">
        <f t="shared" si="730"/>
        <v>0</v>
      </c>
      <c r="EG302" s="463">
        <f t="shared" si="730"/>
        <v>0</v>
      </c>
      <c r="EH302" s="462">
        <f t="shared" si="730"/>
        <v>0</v>
      </c>
      <c r="EI302" s="432">
        <f t="shared" si="730"/>
        <v>0</v>
      </c>
      <c r="EJ302" s="432">
        <f t="shared" si="730"/>
        <v>0</v>
      </c>
      <c r="EK302" s="432">
        <f t="shared" si="730"/>
        <v>0</v>
      </c>
      <c r="EL302" s="432">
        <f t="shared" si="730"/>
        <v>0</v>
      </c>
      <c r="EM302" s="463">
        <f t="shared" si="730"/>
        <v>0</v>
      </c>
      <c r="EN302" s="462">
        <f t="shared" si="730"/>
        <v>0</v>
      </c>
      <c r="EO302" s="432">
        <f t="shared" si="730"/>
        <v>0</v>
      </c>
      <c r="EP302" s="432">
        <f t="shared" si="730"/>
        <v>0</v>
      </c>
      <c r="EQ302" s="432">
        <f t="shared" si="730"/>
        <v>0</v>
      </c>
      <c r="ER302" s="463">
        <f t="shared" si="730"/>
        <v>0</v>
      </c>
      <c r="ES302" s="462">
        <f t="shared" si="730"/>
        <v>0</v>
      </c>
      <c r="ET302" s="432">
        <f t="shared" si="730"/>
        <v>0</v>
      </c>
      <c r="EU302" s="432">
        <f t="shared" si="730"/>
        <v>0</v>
      </c>
      <c r="EV302" s="432">
        <f t="shared" si="730"/>
        <v>0</v>
      </c>
      <c r="EW302" s="432">
        <f t="shared" si="730"/>
        <v>0</v>
      </c>
      <c r="EX302" s="463">
        <f t="shared" si="730"/>
        <v>0</v>
      </c>
      <c r="EY302" s="462">
        <f t="shared" si="730"/>
        <v>0</v>
      </c>
      <c r="EZ302" s="432">
        <f t="shared" si="730"/>
        <v>0</v>
      </c>
      <c r="FA302" s="432">
        <f t="shared" si="730"/>
        <v>0</v>
      </c>
      <c r="FB302" s="432">
        <f t="shared" si="730"/>
        <v>0</v>
      </c>
      <c r="FC302" s="463">
        <f t="shared" si="730"/>
        <v>0</v>
      </c>
      <c r="FD302" s="462">
        <f t="shared" si="730"/>
        <v>0</v>
      </c>
      <c r="FE302" s="432">
        <f t="shared" si="730"/>
        <v>0</v>
      </c>
      <c r="FF302" s="432">
        <f t="shared" si="730"/>
        <v>0</v>
      </c>
      <c r="FG302" s="432">
        <f t="shared" si="730"/>
        <v>0</v>
      </c>
      <c r="FH302" s="432">
        <f t="shared" si="730"/>
        <v>0</v>
      </c>
      <c r="FI302" s="463">
        <f t="shared" si="730"/>
        <v>0</v>
      </c>
      <c r="FJ302" s="462">
        <f t="shared" si="730"/>
        <v>0</v>
      </c>
      <c r="FK302" s="432">
        <f t="shared" ref="FK302:GJ302" si="731">FK163*FK23/100</f>
        <v>0</v>
      </c>
      <c r="FL302" s="432">
        <f t="shared" si="731"/>
        <v>0</v>
      </c>
      <c r="FM302" s="432">
        <f t="shared" si="731"/>
        <v>0</v>
      </c>
      <c r="FN302" s="463">
        <f t="shared" si="731"/>
        <v>0</v>
      </c>
      <c r="FO302" s="462">
        <f t="shared" si="731"/>
        <v>0</v>
      </c>
      <c r="FP302" s="432">
        <f t="shared" si="731"/>
        <v>0</v>
      </c>
      <c r="FQ302" s="432">
        <f t="shared" si="731"/>
        <v>0</v>
      </c>
      <c r="FR302" s="432">
        <f t="shared" si="731"/>
        <v>0</v>
      </c>
      <c r="FS302" s="432">
        <f t="shared" si="731"/>
        <v>0</v>
      </c>
      <c r="FT302" s="463">
        <f t="shared" si="731"/>
        <v>0</v>
      </c>
      <c r="FU302" s="462">
        <f t="shared" si="731"/>
        <v>0</v>
      </c>
      <c r="FV302" s="432">
        <f t="shared" si="731"/>
        <v>0</v>
      </c>
      <c r="FW302" s="432">
        <f t="shared" si="731"/>
        <v>0</v>
      </c>
      <c r="FX302" s="432">
        <f t="shared" si="731"/>
        <v>0</v>
      </c>
      <c r="FY302" s="463">
        <f t="shared" si="731"/>
        <v>0</v>
      </c>
      <c r="FZ302" s="462">
        <f t="shared" si="731"/>
        <v>0</v>
      </c>
      <c r="GA302" s="432">
        <f t="shared" si="731"/>
        <v>0</v>
      </c>
      <c r="GB302" s="432">
        <f t="shared" si="731"/>
        <v>0</v>
      </c>
      <c r="GC302" s="432">
        <f t="shared" si="731"/>
        <v>0</v>
      </c>
      <c r="GD302" s="432">
        <f t="shared" si="731"/>
        <v>0</v>
      </c>
      <c r="GE302" s="463">
        <f t="shared" si="731"/>
        <v>0</v>
      </c>
      <c r="GF302" s="462">
        <f t="shared" si="731"/>
        <v>0</v>
      </c>
      <c r="GG302" s="432">
        <f t="shared" si="731"/>
        <v>0</v>
      </c>
      <c r="GH302" s="432">
        <f t="shared" si="731"/>
        <v>0</v>
      </c>
      <c r="GI302" s="432">
        <f t="shared" si="731"/>
        <v>0</v>
      </c>
      <c r="GJ302" s="463">
        <f t="shared" si="731"/>
        <v>0</v>
      </c>
    </row>
    <row r="303" spans="1:192" s="213" customFormat="1">
      <c r="A303" s="29"/>
      <c r="B303" s="29"/>
      <c r="C303" s="29"/>
      <c r="D303" s="29"/>
      <c r="E303" s="748" t="str">
        <f t="shared" si="695"/>
        <v>New Tariff 10</v>
      </c>
      <c r="F303" s="462">
        <f t="shared" ref="F303:AL303" si="732">F164*F24</f>
        <v>0</v>
      </c>
      <c r="G303" s="432">
        <f t="shared" si="732"/>
        <v>0</v>
      </c>
      <c r="H303" s="432">
        <f t="shared" si="732"/>
        <v>0</v>
      </c>
      <c r="I303" s="432">
        <f t="shared" si="732"/>
        <v>0</v>
      </c>
      <c r="J303" s="432">
        <f t="shared" si="732"/>
        <v>0</v>
      </c>
      <c r="K303" s="463">
        <f t="shared" si="732"/>
        <v>0</v>
      </c>
      <c r="L303" s="462">
        <f t="shared" si="732"/>
        <v>0</v>
      </c>
      <c r="M303" s="432">
        <f t="shared" si="732"/>
        <v>0</v>
      </c>
      <c r="N303" s="432">
        <f t="shared" si="732"/>
        <v>0</v>
      </c>
      <c r="O303" s="432">
        <f t="shared" si="732"/>
        <v>0</v>
      </c>
      <c r="P303" s="463">
        <f t="shared" si="732"/>
        <v>0</v>
      </c>
      <c r="Q303" s="462">
        <f t="shared" si="732"/>
        <v>0</v>
      </c>
      <c r="R303" s="432">
        <f t="shared" si="732"/>
        <v>0</v>
      </c>
      <c r="S303" s="432">
        <f t="shared" si="732"/>
        <v>0</v>
      </c>
      <c r="T303" s="432">
        <f t="shared" si="732"/>
        <v>0</v>
      </c>
      <c r="U303" s="432">
        <f t="shared" si="732"/>
        <v>0</v>
      </c>
      <c r="V303" s="463">
        <f t="shared" si="732"/>
        <v>0</v>
      </c>
      <c r="W303" s="462">
        <f t="shared" si="732"/>
        <v>0</v>
      </c>
      <c r="X303" s="432">
        <f t="shared" si="732"/>
        <v>0</v>
      </c>
      <c r="Y303" s="432">
        <f t="shared" si="732"/>
        <v>0</v>
      </c>
      <c r="Z303" s="432">
        <f t="shared" si="732"/>
        <v>0</v>
      </c>
      <c r="AA303" s="463">
        <f t="shared" si="732"/>
        <v>0</v>
      </c>
      <c r="AB303" s="462">
        <f t="shared" si="732"/>
        <v>0</v>
      </c>
      <c r="AC303" s="432">
        <f t="shared" si="732"/>
        <v>0</v>
      </c>
      <c r="AD303" s="432">
        <f t="shared" si="732"/>
        <v>0</v>
      </c>
      <c r="AE303" s="432">
        <f t="shared" si="732"/>
        <v>0</v>
      </c>
      <c r="AF303" s="432">
        <f t="shared" si="732"/>
        <v>0</v>
      </c>
      <c r="AG303" s="463">
        <f t="shared" si="732"/>
        <v>0</v>
      </c>
      <c r="AH303" s="462">
        <f t="shared" si="732"/>
        <v>0</v>
      </c>
      <c r="AI303" s="432">
        <f t="shared" si="732"/>
        <v>0</v>
      </c>
      <c r="AJ303" s="432">
        <f t="shared" si="732"/>
        <v>0</v>
      </c>
      <c r="AK303" s="432">
        <f t="shared" si="732"/>
        <v>0</v>
      </c>
      <c r="AL303" s="463">
        <f t="shared" si="732"/>
        <v>0</v>
      </c>
      <c r="AM303" s="462">
        <f t="shared" ref="AM303:CX303" si="733">AM164*AM24/100</f>
        <v>0</v>
      </c>
      <c r="AN303" s="432">
        <f t="shared" si="733"/>
        <v>0</v>
      </c>
      <c r="AO303" s="432">
        <f t="shared" si="733"/>
        <v>0</v>
      </c>
      <c r="AP303" s="432">
        <f t="shared" si="733"/>
        <v>0</v>
      </c>
      <c r="AQ303" s="432">
        <f t="shared" si="733"/>
        <v>0</v>
      </c>
      <c r="AR303" s="463">
        <f t="shared" si="733"/>
        <v>0</v>
      </c>
      <c r="AS303" s="462">
        <f t="shared" si="733"/>
        <v>0</v>
      </c>
      <c r="AT303" s="432">
        <f t="shared" si="733"/>
        <v>0</v>
      </c>
      <c r="AU303" s="432">
        <f t="shared" si="733"/>
        <v>0</v>
      </c>
      <c r="AV303" s="432">
        <f t="shared" si="733"/>
        <v>0</v>
      </c>
      <c r="AW303" s="463">
        <f t="shared" si="733"/>
        <v>0</v>
      </c>
      <c r="AX303" s="462">
        <f t="shared" si="733"/>
        <v>0</v>
      </c>
      <c r="AY303" s="432">
        <f t="shared" si="733"/>
        <v>0</v>
      </c>
      <c r="AZ303" s="432">
        <f t="shared" si="733"/>
        <v>0</v>
      </c>
      <c r="BA303" s="432">
        <f t="shared" si="733"/>
        <v>0</v>
      </c>
      <c r="BB303" s="432">
        <f t="shared" si="733"/>
        <v>0</v>
      </c>
      <c r="BC303" s="463">
        <f t="shared" si="733"/>
        <v>0</v>
      </c>
      <c r="BD303" s="462">
        <f t="shared" si="733"/>
        <v>0</v>
      </c>
      <c r="BE303" s="432">
        <f t="shared" si="733"/>
        <v>0</v>
      </c>
      <c r="BF303" s="432">
        <f t="shared" si="733"/>
        <v>0</v>
      </c>
      <c r="BG303" s="432">
        <f t="shared" si="733"/>
        <v>0</v>
      </c>
      <c r="BH303" s="463">
        <f t="shared" si="733"/>
        <v>0</v>
      </c>
      <c r="BI303" s="462">
        <f t="shared" si="733"/>
        <v>0</v>
      </c>
      <c r="BJ303" s="432">
        <f t="shared" si="733"/>
        <v>0</v>
      </c>
      <c r="BK303" s="432">
        <f t="shared" si="733"/>
        <v>0</v>
      </c>
      <c r="BL303" s="432">
        <f t="shared" si="733"/>
        <v>0</v>
      </c>
      <c r="BM303" s="432">
        <f t="shared" si="733"/>
        <v>0</v>
      </c>
      <c r="BN303" s="463">
        <f t="shared" si="733"/>
        <v>0</v>
      </c>
      <c r="BO303" s="462">
        <f t="shared" si="733"/>
        <v>0</v>
      </c>
      <c r="BP303" s="432">
        <f t="shared" si="733"/>
        <v>0</v>
      </c>
      <c r="BQ303" s="432">
        <f t="shared" si="733"/>
        <v>0</v>
      </c>
      <c r="BR303" s="432">
        <f t="shared" si="733"/>
        <v>0</v>
      </c>
      <c r="BS303" s="463">
        <f t="shared" si="733"/>
        <v>0</v>
      </c>
      <c r="BT303" s="462">
        <f t="shared" si="733"/>
        <v>0</v>
      </c>
      <c r="BU303" s="432">
        <f t="shared" si="733"/>
        <v>0</v>
      </c>
      <c r="BV303" s="432">
        <f t="shared" si="733"/>
        <v>0</v>
      </c>
      <c r="BW303" s="432">
        <f t="shared" si="733"/>
        <v>0</v>
      </c>
      <c r="BX303" s="432">
        <f t="shared" si="733"/>
        <v>0</v>
      </c>
      <c r="BY303" s="463">
        <f t="shared" si="733"/>
        <v>0</v>
      </c>
      <c r="BZ303" s="462">
        <f t="shared" si="733"/>
        <v>0</v>
      </c>
      <c r="CA303" s="432">
        <f t="shared" si="733"/>
        <v>0</v>
      </c>
      <c r="CB303" s="432">
        <f t="shared" si="733"/>
        <v>0</v>
      </c>
      <c r="CC303" s="432">
        <f t="shared" si="733"/>
        <v>0</v>
      </c>
      <c r="CD303" s="463">
        <f t="shared" si="733"/>
        <v>0</v>
      </c>
      <c r="CE303" s="462">
        <f t="shared" si="733"/>
        <v>0</v>
      </c>
      <c r="CF303" s="432">
        <f t="shared" si="733"/>
        <v>0</v>
      </c>
      <c r="CG303" s="432">
        <f t="shared" si="733"/>
        <v>0</v>
      </c>
      <c r="CH303" s="432">
        <f t="shared" si="733"/>
        <v>0</v>
      </c>
      <c r="CI303" s="432">
        <f t="shared" si="733"/>
        <v>0</v>
      </c>
      <c r="CJ303" s="463">
        <f t="shared" si="733"/>
        <v>0</v>
      </c>
      <c r="CK303" s="462">
        <f t="shared" si="733"/>
        <v>0</v>
      </c>
      <c r="CL303" s="432">
        <f t="shared" si="733"/>
        <v>0</v>
      </c>
      <c r="CM303" s="432">
        <f t="shared" si="733"/>
        <v>0</v>
      </c>
      <c r="CN303" s="432">
        <f t="shared" si="733"/>
        <v>0</v>
      </c>
      <c r="CO303" s="463">
        <f t="shared" si="733"/>
        <v>0</v>
      </c>
      <c r="CP303" s="462">
        <f t="shared" si="733"/>
        <v>0</v>
      </c>
      <c r="CQ303" s="432">
        <f t="shared" si="733"/>
        <v>0</v>
      </c>
      <c r="CR303" s="432">
        <f t="shared" si="733"/>
        <v>0</v>
      </c>
      <c r="CS303" s="432">
        <f t="shared" si="733"/>
        <v>0</v>
      </c>
      <c r="CT303" s="432">
        <f t="shared" si="733"/>
        <v>0</v>
      </c>
      <c r="CU303" s="463">
        <f t="shared" si="733"/>
        <v>0</v>
      </c>
      <c r="CV303" s="462">
        <f t="shared" si="733"/>
        <v>0</v>
      </c>
      <c r="CW303" s="432">
        <f t="shared" si="733"/>
        <v>0</v>
      </c>
      <c r="CX303" s="432">
        <f t="shared" si="733"/>
        <v>0</v>
      </c>
      <c r="CY303" s="432">
        <f t="shared" ref="CY303:FJ303" si="734">CY164*CY24/100</f>
        <v>0</v>
      </c>
      <c r="CZ303" s="463">
        <f t="shared" si="734"/>
        <v>0</v>
      </c>
      <c r="DA303" s="462">
        <f t="shared" si="734"/>
        <v>0</v>
      </c>
      <c r="DB303" s="432">
        <f t="shared" si="734"/>
        <v>0</v>
      </c>
      <c r="DC303" s="432">
        <f t="shared" si="734"/>
        <v>0</v>
      </c>
      <c r="DD303" s="432">
        <f t="shared" si="734"/>
        <v>0</v>
      </c>
      <c r="DE303" s="432">
        <f t="shared" si="734"/>
        <v>0</v>
      </c>
      <c r="DF303" s="463">
        <f t="shared" si="734"/>
        <v>0</v>
      </c>
      <c r="DG303" s="462">
        <f t="shared" si="734"/>
        <v>0</v>
      </c>
      <c r="DH303" s="432">
        <f t="shared" si="734"/>
        <v>0</v>
      </c>
      <c r="DI303" s="432">
        <f t="shared" si="734"/>
        <v>0</v>
      </c>
      <c r="DJ303" s="432">
        <f t="shared" si="734"/>
        <v>0</v>
      </c>
      <c r="DK303" s="463">
        <f t="shared" si="734"/>
        <v>0</v>
      </c>
      <c r="DL303" s="462">
        <f t="shared" si="734"/>
        <v>0</v>
      </c>
      <c r="DM303" s="432">
        <f t="shared" si="734"/>
        <v>0</v>
      </c>
      <c r="DN303" s="432">
        <f t="shared" si="734"/>
        <v>0</v>
      </c>
      <c r="DO303" s="432">
        <f t="shared" si="734"/>
        <v>0</v>
      </c>
      <c r="DP303" s="432">
        <f t="shared" si="734"/>
        <v>0</v>
      </c>
      <c r="DQ303" s="463">
        <f t="shared" si="734"/>
        <v>0</v>
      </c>
      <c r="DR303" s="462">
        <f t="shared" si="734"/>
        <v>0</v>
      </c>
      <c r="DS303" s="432">
        <f t="shared" si="734"/>
        <v>0</v>
      </c>
      <c r="DT303" s="432">
        <f t="shared" si="734"/>
        <v>0</v>
      </c>
      <c r="DU303" s="432">
        <f t="shared" si="734"/>
        <v>0</v>
      </c>
      <c r="DV303" s="463">
        <f t="shared" si="734"/>
        <v>0</v>
      </c>
      <c r="DW303" s="462">
        <f t="shared" si="734"/>
        <v>0</v>
      </c>
      <c r="DX303" s="432">
        <f t="shared" si="734"/>
        <v>0</v>
      </c>
      <c r="DY303" s="432">
        <f t="shared" si="734"/>
        <v>0</v>
      </c>
      <c r="DZ303" s="432">
        <f t="shared" si="734"/>
        <v>0</v>
      </c>
      <c r="EA303" s="432">
        <f t="shared" si="734"/>
        <v>0</v>
      </c>
      <c r="EB303" s="463">
        <f t="shared" si="734"/>
        <v>0</v>
      </c>
      <c r="EC303" s="462">
        <f t="shared" si="734"/>
        <v>0</v>
      </c>
      <c r="ED303" s="432">
        <f t="shared" si="734"/>
        <v>0</v>
      </c>
      <c r="EE303" s="432">
        <f t="shared" si="734"/>
        <v>0</v>
      </c>
      <c r="EF303" s="432">
        <f t="shared" si="734"/>
        <v>0</v>
      </c>
      <c r="EG303" s="463">
        <f t="shared" si="734"/>
        <v>0</v>
      </c>
      <c r="EH303" s="462">
        <f t="shared" si="734"/>
        <v>0</v>
      </c>
      <c r="EI303" s="432">
        <f t="shared" si="734"/>
        <v>0</v>
      </c>
      <c r="EJ303" s="432">
        <f t="shared" si="734"/>
        <v>0</v>
      </c>
      <c r="EK303" s="432">
        <f t="shared" si="734"/>
        <v>0</v>
      </c>
      <c r="EL303" s="432">
        <f t="shared" si="734"/>
        <v>0</v>
      </c>
      <c r="EM303" s="463">
        <f t="shared" si="734"/>
        <v>0</v>
      </c>
      <c r="EN303" s="462">
        <f t="shared" si="734"/>
        <v>0</v>
      </c>
      <c r="EO303" s="432">
        <f t="shared" si="734"/>
        <v>0</v>
      </c>
      <c r="EP303" s="432">
        <f t="shared" si="734"/>
        <v>0</v>
      </c>
      <c r="EQ303" s="432">
        <f t="shared" si="734"/>
        <v>0</v>
      </c>
      <c r="ER303" s="463">
        <f t="shared" si="734"/>
        <v>0</v>
      </c>
      <c r="ES303" s="462">
        <f t="shared" si="734"/>
        <v>0</v>
      </c>
      <c r="ET303" s="432">
        <f t="shared" si="734"/>
        <v>0</v>
      </c>
      <c r="EU303" s="432">
        <f t="shared" si="734"/>
        <v>0</v>
      </c>
      <c r="EV303" s="432">
        <f t="shared" si="734"/>
        <v>0</v>
      </c>
      <c r="EW303" s="432">
        <f t="shared" si="734"/>
        <v>0</v>
      </c>
      <c r="EX303" s="463">
        <f t="shared" si="734"/>
        <v>0</v>
      </c>
      <c r="EY303" s="462">
        <f t="shared" si="734"/>
        <v>0</v>
      </c>
      <c r="EZ303" s="432">
        <f t="shared" si="734"/>
        <v>0</v>
      </c>
      <c r="FA303" s="432">
        <f t="shared" si="734"/>
        <v>0</v>
      </c>
      <c r="FB303" s="432">
        <f t="shared" si="734"/>
        <v>0</v>
      </c>
      <c r="FC303" s="463">
        <f t="shared" si="734"/>
        <v>0</v>
      </c>
      <c r="FD303" s="462">
        <f t="shared" si="734"/>
        <v>0</v>
      </c>
      <c r="FE303" s="432">
        <f t="shared" si="734"/>
        <v>0</v>
      </c>
      <c r="FF303" s="432">
        <f t="shared" si="734"/>
        <v>0</v>
      </c>
      <c r="FG303" s="432">
        <f t="shared" si="734"/>
        <v>0</v>
      </c>
      <c r="FH303" s="432">
        <f t="shared" si="734"/>
        <v>0</v>
      </c>
      <c r="FI303" s="463">
        <f t="shared" si="734"/>
        <v>0</v>
      </c>
      <c r="FJ303" s="462">
        <f t="shared" si="734"/>
        <v>0</v>
      </c>
      <c r="FK303" s="432">
        <f t="shared" ref="FK303:GJ303" si="735">FK164*FK24/100</f>
        <v>0</v>
      </c>
      <c r="FL303" s="432">
        <f t="shared" si="735"/>
        <v>0</v>
      </c>
      <c r="FM303" s="432">
        <f t="shared" si="735"/>
        <v>0</v>
      </c>
      <c r="FN303" s="463">
        <f t="shared" si="735"/>
        <v>0</v>
      </c>
      <c r="FO303" s="462">
        <f t="shared" si="735"/>
        <v>0</v>
      </c>
      <c r="FP303" s="432">
        <f t="shared" si="735"/>
        <v>0</v>
      </c>
      <c r="FQ303" s="432">
        <f t="shared" si="735"/>
        <v>0</v>
      </c>
      <c r="FR303" s="432">
        <f t="shared" si="735"/>
        <v>0</v>
      </c>
      <c r="FS303" s="432">
        <f t="shared" si="735"/>
        <v>0</v>
      </c>
      <c r="FT303" s="463">
        <f t="shared" si="735"/>
        <v>0</v>
      </c>
      <c r="FU303" s="462">
        <f t="shared" si="735"/>
        <v>0</v>
      </c>
      <c r="FV303" s="432">
        <f t="shared" si="735"/>
        <v>0</v>
      </c>
      <c r="FW303" s="432">
        <f t="shared" si="735"/>
        <v>0</v>
      </c>
      <c r="FX303" s="432">
        <f t="shared" si="735"/>
        <v>0</v>
      </c>
      <c r="FY303" s="463">
        <f t="shared" si="735"/>
        <v>0</v>
      </c>
      <c r="FZ303" s="462">
        <f t="shared" si="735"/>
        <v>0</v>
      </c>
      <c r="GA303" s="432">
        <f t="shared" si="735"/>
        <v>0</v>
      </c>
      <c r="GB303" s="432">
        <f t="shared" si="735"/>
        <v>0</v>
      </c>
      <c r="GC303" s="432">
        <f t="shared" si="735"/>
        <v>0</v>
      </c>
      <c r="GD303" s="432">
        <f t="shared" si="735"/>
        <v>0</v>
      </c>
      <c r="GE303" s="463">
        <f t="shared" si="735"/>
        <v>0</v>
      </c>
      <c r="GF303" s="462">
        <f t="shared" si="735"/>
        <v>0</v>
      </c>
      <c r="GG303" s="432">
        <f t="shared" si="735"/>
        <v>0</v>
      </c>
      <c r="GH303" s="432">
        <f t="shared" si="735"/>
        <v>0</v>
      </c>
      <c r="GI303" s="432">
        <f t="shared" si="735"/>
        <v>0</v>
      </c>
      <c r="GJ303" s="463">
        <f t="shared" si="735"/>
        <v>0</v>
      </c>
    </row>
    <row r="304" spans="1:192" s="213" customFormat="1">
      <c r="A304" s="29"/>
      <c r="B304" s="29"/>
      <c r="C304" s="29"/>
      <c r="D304" s="29"/>
      <c r="E304" s="748" t="str">
        <f t="shared" si="695"/>
        <v>New Tariff 11</v>
      </c>
      <c r="F304" s="462">
        <f t="shared" ref="F304:AL304" si="736">F165*F25</f>
        <v>0</v>
      </c>
      <c r="G304" s="432">
        <f t="shared" si="736"/>
        <v>0</v>
      </c>
      <c r="H304" s="432">
        <f t="shared" si="736"/>
        <v>0</v>
      </c>
      <c r="I304" s="432">
        <f t="shared" si="736"/>
        <v>0</v>
      </c>
      <c r="J304" s="432">
        <f t="shared" si="736"/>
        <v>0</v>
      </c>
      <c r="K304" s="463">
        <f t="shared" si="736"/>
        <v>0</v>
      </c>
      <c r="L304" s="462">
        <f t="shared" si="736"/>
        <v>0</v>
      </c>
      <c r="M304" s="432">
        <f t="shared" si="736"/>
        <v>0</v>
      </c>
      <c r="N304" s="432">
        <f t="shared" si="736"/>
        <v>0</v>
      </c>
      <c r="O304" s="432">
        <f t="shared" si="736"/>
        <v>0</v>
      </c>
      <c r="P304" s="463">
        <f t="shared" si="736"/>
        <v>0</v>
      </c>
      <c r="Q304" s="462">
        <f t="shared" si="736"/>
        <v>0</v>
      </c>
      <c r="R304" s="432">
        <f t="shared" si="736"/>
        <v>0</v>
      </c>
      <c r="S304" s="432">
        <f t="shared" si="736"/>
        <v>0</v>
      </c>
      <c r="T304" s="432">
        <f t="shared" si="736"/>
        <v>0</v>
      </c>
      <c r="U304" s="432">
        <f t="shared" si="736"/>
        <v>0</v>
      </c>
      <c r="V304" s="463">
        <f t="shared" si="736"/>
        <v>0</v>
      </c>
      <c r="W304" s="462">
        <f t="shared" si="736"/>
        <v>0</v>
      </c>
      <c r="X304" s="432">
        <f t="shared" si="736"/>
        <v>0</v>
      </c>
      <c r="Y304" s="432">
        <f t="shared" si="736"/>
        <v>0</v>
      </c>
      <c r="Z304" s="432">
        <f t="shared" si="736"/>
        <v>0</v>
      </c>
      <c r="AA304" s="463">
        <f t="shared" si="736"/>
        <v>0</v>
      </c>
      <c r="AB304" s="462">
        <f t="shared" si="736"/>
        <v>0</v>
      </c>
      <c r="AC304" s="432">
        <f t="shared" si="736"/>
        <v>0</v>
      </c>
      <c r="AD304" s="432">
        <f t="shared" si="736"/>
        <v>0</v>
      </c>
      <c r="AE304" s="432">
        <f t="shared" si="736"/>
        <v>0</v>
      </c>
      <c r="AF304" s="432">
        <f t="shared" si="736"/>
        <v>0</v>
      </c>
      <c r="AG304" s="463">
        <f t="shared" si="736"/>
        <v>0</v>
      </c>
      <c r="AH304" s="462">
        <f t="shared" si="736"/>
        <v>0</v>
      </c>
      <c r="AI304" s="432">
        <f t="shared" si="736"/>
        <v>0</v>
      </c>
      <c r="AJ304" s="432">
        <f t="shared" si="736"/>
        <v>0</v>
      </c>
      <c r="AK304" s="432">
        <f t="shared" si="736"/>
        <v>0</v>
      </c>
      <c r="AL304" s="463">
        <f t="shared" si="736"/>
        <v>0</v>
      </c>
      <c r="AM304" s="462">
        <f t="shared" ref="AM304:CX304" si="737">AM165*AM25/100</f>
        <v>0</v>
      </c>
      <c r="AN304" s="432">
        <f t="shared" si="737"/>
        <v>0</v>
      </c>
      <c r="AO304" s="432">
        <f t="shared" si="737"/>
        <v>0</v>
      </c>
      <c r="AP304" s="432">
        <f t="shared" si="737"/>
        <v>0</v>
      </c>
      <c r="AQ304" s="432">
        <f t="shared" si="737"/>
        <v>0</v>
      </c>
      <c r="AR304" s="463">
        <f t="shared" si="737"/>
        <v>0</v>
      </c>
      <c r="AS304" s="462">
        <f t="shared" si="737"/>
        <v>0</v>
      </c>
      <c r="AT304" s="432">
        <f t="shared" si="737"/>
        <v>0</v>
      </c>
      <c r="AU304" s="432">
        <f t="shared" si="737"/>
        <v>0</v>
      </c>
      <c r="AV304" s="432">
        <f t="shared" si="737"/>
        <v>0</v>
      </c>
      <c r="AW304" s="463">
        <f t="shared" si="737"/>
        <v>0</v>
      </c>
      <c r="AX304" s="462">
        <f t="shared" si="737"/>
        <v>0</v>
      </c>
      <c r="AY304" s="432">
        <f t="shared" si="737"/>
        <v>0</v>
      </c>
      <c r="AZ304" s="432">
        <f t="shared" si="737"/>
        <v>0</v>
      </c>
      <c r="BA304" s="432">
        <f t="shared" si="737"/>
        <v>0</v>
      </c>
      <c r="BB304" s="432">
        <f t="shared" si="737"/>
        <v>0</v>
      </c>
      <c r="BC304" s="463">
        <f t="shared" si="737"/>
        <v>0</v>
      </c>
      <c r="BD304" s="462">
        <f t="shared" si="737"/>
        <v>0</v>
      </c>
      <c r="BE304" s="432">
        <f t="shared" si="737"/>
        <v>0</v>
      </c>
      <c r="BF304" s="432">
        <f t="shared" si="737"/>
        <v>0</v>
      </c>
      <c r="BG304" s="432">
        <f t="shared" si="737"/>
        <v>0</v>
      </c>
      <c r="BH304" s="463">
        <f t="shared" si="737"/>
        <v>0</v>
      </c>
      <c r="BI304" s="462">
        <f t="shared" si="737"/>
        <v>0</v>
      </c>
      <c r="BJ304" s="432">
        <f t="shared" si="737"/>
        <v>0</v>
      </c>
      <c r="BK304" s="432">
        <f t="shared" si="737"/>
        <v>0</v>
      </c>
      <c r="BL304" s="432">
        <f t="shared" si="737"/>
        <v>0</v>
      </c>
      <c r="BM304" s="432">
        <f t="shared" si="737"/>
        <v>0</v>
      </c>
      <c r="BN304" s="463">
        <f t="shared" si="737"/>
        <v>0</v>
      </c>
      <c r="BO304" s="462">
        <f t="shared" si="737"/>
        <v>0</v>
      </c>
      <c r="BP304" s="432">
        <f t="shared" si="737"/>
        <v>0</v>
      </c>
      <c r="BQ304" s="432">
        <f t="shared" si="737"/>
        <v>0</v>
      </c>
      <c r="BR304" s="432">
        <f t="shared" si="737"/>
        <v>0</v>
      </c>
      <c r="BS304" s="463">
        <f t="shared" si="737"/>
        <v>0</v>
      </c>
      <c r="BT304" s="462">
        <f t="shared" si="737"/>
        <v>0</v>
      </c>
      <c r="BU304" s="432">
        <f t="shared" si="737"/>
        <v>0</v>
      </c>
      <c r="BV304" s="432">
        <f t="shared" si="737"/>
        <v>0</v>
      </c>
      <c r="BW304" s="432">
        <f t="shared" si="737"/>
        <v>0</v>
      </c>
      <c r="BX304" s="432">
        <f t="shared" si="737"/>
        <v>0</v>
      </c>
      <c r="BY304" s="463">
        <f t="shared" si="737"/>
        <v>0</v>
      </c>
      <c r="BZ304" s="462">
        <f t="shared" si="737"/>
        <v>0</v>
      </c>
      <c r="CA304" s="432">
        <f t="shared" si="737"/>
        <v>0</v>
      </c>
      <c r="CB304" s="432">
        <f t="shared" si="737"/>
        <v>0</v>
      </c>
      <c r="CC304" s="432">
        <f t="shared" si="737"/>
        <v>0</v>
      </c>
      <c r="CD304" s="463">
        <f t="shared" si="737"/>
        <v>0</v>
      </c>
      <c r="CE304" s="462">
        <f t="shared" si="737"/>
        <v>0</v>
      </c>
      <c r="CF304" s="432">
        <f t="shared" si="737"/>
        <v>0</v>
      </c>
      <c r="CG304" s="432">
        <f t="shared" si="737"/>
        <v>0</v>
      </c>
      <c r="CH304" s="432">
        <f t="shared" si="737"/>
        <v>0</v>
      </c>
      <c r="CI304" s="432">
        <f t="shared" si="737"/>
        <v>0</v>
      </c>
      <c r="CJ304" s="463">
        <f t="shared" si="737"/>
        <v>0</v>
      </c>
      <c r="CK304" s="462">
        <f t="shared" si="737"/>
        <v>0</v>
      </c>
      <c r="CL304" s="432">
        <f t="shared" si="737"/>
        <v>0</v>
      </c>
      <c r="CM304" s="432">
        <f t="shared" si="737"/>
        <v>0</v>
      </c>
      <c r="CN304" s="432">
        <f t="shared" si="737"/>
        <v>0</v>
      </c>
      <c r="CO304" s="463">
        <f t="shared" si="737"/>
        <v>0</v>
      </c>
      <c r="CP304" s="462">
        <f t="shared" si="737"/>
        <v>0</v>
      </c>
      <c r="CQ304" s="432">
        <f t="shared" si="737"/>
        <v>0</v>
      </c>
      <c r="CR304" s="432">
        <f t="shared" si="737"/>
        <v>0</v>
      </c>
      <c r="CS304" s="432">
        <f t="shared" si="737"/>
        <v>0</v>
      </c>
      <c r="CT304" s="432">
        <f t="shared" si="737"/>
        <v>0</v>
      </c>
      <c r="CU304" s="463">
        <f t="shared" si="737"/>
        <v>0</v>
      </c>
      <c r="CV304" s="462">
        <f t="shared" si="737"/>
        <v>0</v>
      </c>
      <c r="CW304" s="432">
        <f t="shared" si="737"/>
        <v>0</v>
      </c>
      <c r="CX304" s="432">
        <f t="shared" si="737"/>
        <v>0</v>
      </c>
      <c r="CY304" s="432">
        <f t="shared" ref="CY304:FJ304" si="738">CY165*CY25/100</f>
        <v>0</v>
      </c>
      <c r="CZ304" s="463">
        <f t="shared" si="738"/>
        <v>0</v>
      </c>
      <c r="DA304" s="462">
        <f t="shared" si="738"/>
        <v>0</v>
      </c>
      <c r="DB304" s="432">
        <f t="shared" si="738"/>
        <v>0</v>
      </c>
      <c r="DC304" s="432">
        <f t="shared" si="738"/>
        <v>0</v>
      </c>
      <c r="DD304" s="432">
        <f t="shared" si="738"/>
        <v>0</v>
      </c>
      <c r="DE304" s="432">
        <f t="shared" si="738"/>
        <v>0</v>
      </c>
      <c r="DF304" s="463">
        <f t="shared" si="738"/>
        <v>0</v>
      </c>
      <c r="DG304" s="462">
        <f t="shared" si="738"/>
        <v>0</v>
      </c>
      <c r="DH304" s="432">
        <f t="shared" si="738"/>
        <v>0</v>
      </c>
      <c r="DI304" s="432">
        <f t="shared" si="738"/>
        <v>0</v>
      </c>
      <c r="DJ304" s="432">
        <f t="shared" si="738"/>
        <v>0</v>
      </c>
      <c r="DK304" s="463">
        <f t="shared" si="738"/>
        <v>0</v>
      </c>
      <c r="DL304" s="462">
        <f t="shared" si="738"/>
        <v>0</v>
      </c>
      <c r="DM304" s="432">
        <f t="shared" si="738"/>
        <v>0</v>
      </c>
      <c r="DN304" s="432">
        <f t="shared" si="738"/>
        <v>0</v>
      </c>
      <c r="DO304" s="432">
        <f t="shared" si="738"/>
        <v>0</v>
      </c>
      <c r="DP304" s="432">
        <f t="shared" si="738"/>
        <v>0</v>
      </c>
      <c r="DQ304" s="463">
        <f t="shared" si="738"/>
        <v>0</v>
      </c>
      <c r="DR304" s="462">
        <f t="shared" si="738"/>
        <v>0</v>
      </c>
      <c r="DS304" s="432">
        <f t="shared" si="738"/>
        <v>0</v>
      </c>
      <c r="DT304" s="432">
        <f t="shared" si="738"/>
        <v>0</v>
      </c>
      <c r="DU304" s="432">
        <f t="shared" si="738"/>
        <v>0</v>
      </c>
      <c r="DV304" s="463">
        <f t="shared" si="738"/>
        <v>0</v>
      </c>
      <c r="DW304" s="462">
        <f t="shared" si="738"/>
        <v>0</v>
      </c>
      <c r="DX304" s="432">
        <f t="shared" si="738"/>
        <v>0</v>
      </c>
      <c r="DY304" s="432">
        <f t="shared" si="738"/>
        <v>0</v>
      </c>
      <c r="DZ304" s="432">
        <f t="shared" si="738"/>
        <v>0</v>
      </c>
      <c r="EA304" s="432">
        <f t="shared" si="738"/>
        <v>0</v>
      </c>
      <c r="EB304" s="463">
        <f t="shared" si="738"/>
        <v>0</v>
      </c>
      <c r="EC304" s="462">
        <f t="shared" si="738"/>
        <v>0</v>
      </c>
      <c r="ED304" s="432">
        <f t="shared" si="738"/>
        <v>0</v>
      </c>
      <c r="EE304" s="432">
        <f t="shared" si="738"/>
        <v>0</v>
      </c>
      <c r="EF304" s="432">
        <f t="shared" si="738"/>
        <v>0</v>
      </c>
      <c r="EG304" s="463">
        <f t="shared" si="738"/>
        <v>0</v>
      </c>
      <c r="EH304" s="462">
        <f t="shared" si="738"/>
        <v>0</v>
      </c>
      <c r="EI304" s="432">
        <f t="shared" si="738"/>
        <v>0</v>
      </c>
      <c r="EJ304" s="432">
        <f t="shared" si="738"/>
        <v>0</v>
      </c>
      <c r="EK304" s="432">
        <f t="shared" si="738"/>
        <v>0</v>
      </c>
      <c r="EL304" s="432">
        <f t="shared" si="738"/>
        <v>0</v>
      </c>
      <c r="EM304" s="463">
        <f t="shared" si="738"/>
        <v>0</v>
      </c>
      <c r="EN304" s="462">
        <f t="shared" si="738"/>
        <v>0</v>
      </c>
      <c r="EO304" s="432">
        <f t="shared" si="738"/>
        <v>0</v>
      </c>
      <c r="EP304" s="432">
        <f t="shared" si="738"/>
        <v>0</v>
      </c>
      <c r="EQ304" s="432">
        <f t="shared" si="738"/>
        <v>0</v>
      </c>
      <c r="ER304" s="463">
        <f t="shared" si="738"/>
        <v>0</v>
      </c>
      <c r="ES304" s="462">
        <f t="shared" si="738"/>
        <v>0</v>
      </c>
      <c r="ET304" s="432">
        <f t="shared" si="738"/>
        <v>0</v>
      </c>
      <c r="EU304" s="432">
        <f t="shared" si="738"/>
        <v>0</v>
      </c>
      <c r="EV304" s="432">
        <f t="shared" si="738"/>
        <v>0</v>
      </c>
      <c r="EW304" s="432">
        <f t="shared" si="738"/>
        <v>0</v>
      </c>
      <c r="EX304" s="463">
        <f t="shared" si="738"/>
        <v>0</v>
      </c>
      <c r="EY304" s="462">
        <f t="shared" si="738"/>
        <v>0</v>
      </c>
      <c r="EZ304" s="432">
        <f t="shared" si="738"/>
        <v>0</v>
      </c>
      <c r="FA304" s="432">
        <f t="shared" si="738"/>
        <v>0</v>
      </c>
      <c r="FB304" s="432">
        <f t="shared" si="738"/>
        <v>0</v>
      </c>
      <c r="FC304" s="463">
        <f t="shared" si="738"/>
        <v>0</v>
      </c>
      <c r="FD304" s="462">
        <f t="shared" si="738"/>
        <v>0</v>
      </c>
      <c r="FE304" s="432">
        <f t="shared" si="738"/>
        <v>0</v>
      </c>
      <c r="FF304" s="432">
        <f t="shared" si="738"/>
        <v>0</v>
      </c>
      <c r="FG304" s="432">
        <f t="shared" si="738"/>
        <v>0</v>
      </c>
      <c r="FH304" s="432">
        <f t="shared" si="738"/>
        <v>0</v>
      </c>
      <c r="FI304" s="463">
        <f t="shared" si="738"/>
        <v>0</v>
      </c>
      <c r="FJ304" s="462">
        <f t="shared" si="738"/>
        <v>0</v>
      </c>
      <c r="FK304" s="432">
        <f t="shared" ref="FK304:GJ304" si="739">FK165*FK25/100</f>
        <v>0</v>
      </c>
      <c r="FL304" s="432">
        <f t="shared" si="739"/>
        <v>0</v>
      </c>
      <c r="FM304" s="432">
        <f t="shared" si="739"/>
        <v>0</v>
      </c>
      <c r="FN304" s="463">
        <f t="shared" si="739"/>
        <v>0</v>
      </c>
      <c r="FO304" s="462">
        <f t="shared" si="739"/>
        <v>0</v>
      </c>
      <c r="FP304" s="432">
        <f t="shared" si="739"/>
        <v>0</v>
      </c>
      <c r="FQ304" s="432">
        <f t="shared" si="739"/>
        <v>0</v>
      </c>
      <c r="FR304" s="432">
        <f t="shared" si="739"/>
        <v>0</v>
      </c>
      <c r="FS304" s="432">
        <f t="shared" si="739"/>
        <v>0</v>
      </c>
      <c r="FT304" s="463">
        <f t="shared" si="739"/>
        <v>0</v>
      </c>
      <c r="FU304" s="462">
        <f t="shared" si="739"/>
        <v>0</v>
      </c>
      <c r="FV304" s="432">
        <f t="shared" si="739"/>
        <v>0</v>
      </c>
      <c r="FW304" s="432">
        <f t="shared" si="739"/>
        <v>0</v>
      </c>
      <c r="FX304" s="432">
        <f t="shared" si="739"/>
        <v>0</v>
      </c>
      <c r="FY304" s="463">
        <f t="shared" si="739"/>
        <v>0</v>
      </c>
      <c r="FZ304" s="462">
        <f t="shared" si="739"/>
        <v>0</v>
      </c>
      <c r="GA304" s="432">
        <f t="shared" si="739"/>
        <v>0</v>
      </c>
      <c r="GB304" s="432">
        <f t="shared" si="739"/>
        <v>0</v>
      </c>
      <c r="GC304" s="432">
        <f t="shared" si="739"/>
        <v>0</v>
      </c>
      <c r="GD304" s="432">
        <f t="shared" si="739"/>
        <v>0</v>
      </c>
      <c r="GE304" s="463">
        <f t="shared" si="739"/>
        <v>0</v>
      </c>
      <c r="GF304" s="462">
        <f t="shared" si="739"/>
        <v>0</v>
      </c>
      <c r="GG304" s="432">
        <f t="shared" si="739"/>
        <v>0</v>
      </c>
      <c r="GH304" s="432">
        <f t="shared" si="739"/>
        <v>0</v>
      </c>
      <c r="GI304" s="432">
        <f t="shared" si="739"/>
        <v>0</v>
      </c>
      <c r="GJ304" s="463">
        <f t="shared" si="739"/>
        <v>0</v>
      </c>
    </row>
    <row r="305" spans="1:192" s="213" customFormat="1">
      <c r="A305" s="29"/>
      <c r="B305" s="29"/>
      <c r="C305" s="29"/>
      <c r="D305" s="29"/>
      <c r="E305" s="748" t="str">
        <f t="shared" si="695"/>
        <v>Residential Two Rate 5d</v>
      </c>
      <c r="F305" s="462">
        <f t="shared" ref="F305:AL305" si="740">F166*F26</f>
        <v>6249979.1448117839</v>
      </c>
      <c r="G305" s="432">
        <f t="shared" si="740"/>
        <v>0</v>
      </c>
      <c r="H305" s="432">
        <f t="shared" si="740"/>
        <v>0</v>
      </c>
      <c r="I305" s="432">
        <f t="shared" si="740"/>
        <v>0</v>
      </c>
      <c r="J305" s="432">
        <f t="shared" si="740"/>
        <v>0</v>
      </c>
      <c r="K305" s="463">
        <f t="shared" si="740"/>
        <v>0</v>
      </c>
      <c r="L305" s="462">
        <f t="shared" si="740"/>
        <v>0</v>
      </c>
      <c r="M305" s="432">
        <f t="shared" si="740"/>
        <v>0</v>
      </c>
      <c r="N305" s="432">
        <f t="shared" si="740"/>
        <v>0</v>
      </c>
      <c r="O305" s="432">
        <f t="shared" si="740"/>
        <v>0</v>
      </c>
      <c r="P305" s="463">
        <f t="shared" si="740"/>
        <v>0</v>
      </c>
      <c r="Q305" s="462">
        <f t="shared" si="740"/>
        <v>0</v>
      </c>
      <c r="R305" s="432">
        <f t="shared" si="740"/>
        <v>0</v>
      </c>
      <c r="S305" s="432">
        <f t="shared" si="740"/>
        <v>0</v>
      </c>
      <c r="T305" s="432">
        <f t="shared" si="740"/>
        <v>0</v>
      </c>
      <c r="U305" s="432">
        <f t="shared" si="740"/>
        <v>0</v>
      </c>
      <c r="V305" s="463">
        <f t="shared" si="740"/>
        <v>0</v>
      </c>
      <c r="W305" s="462">
        <f t="shared" si="740"/>
        <v>0</v>
      </c>
      <c r="X305" s="432">
        <f t="shared" si="740"/>
        <v>0</v>
      </c>
      <c r="Y305" s="432">
        <f t="shared" si="740"/>
        <v>0</v>
      </c>
      <c r="Z305" s="432">
        <f t="shared" si="740"/>
        <v>0</v>
      </c>
      <c r="AA305" s="463">
        <f t="shared" si="740"/>
        <v>0</v>
      </c>
      <c r="AB305" s="462">
        <f t="shared" si="740"/>
        <v>0</v>
      </c>
      <c r="AC305" s="432">
        <f t="shared" si="740"/>
        <v>0</v>
      </c>
      <c r="AD305" s="432">
        <f t="shared" si="740"/>
        <v>0</v>
      </c>
      <c r="AE305" s="432">
        <f t="shared" si="740"/>
        <v>0</v>
      </c>
      <c r="AF305" s="432">
        <f t="shared" si="740"/>
        <v>0</v>
      </c>
      <c r="AG305" s="463">
        <f t="shared" si="740"/>
        <v>0</v>
      </c>
      <c r="AH305" s="462">
        <f t="shared" si="740"/>
        <v>0</v>
      </c>
      <c r="AI305" s="432">
        <f t="shared" si="740"/>
        <v>0</v>
      </c>
      <c r="AJ305" s="432">
        <f t="shared" si="740"/>
        <v>0</v>
      </c>
      <c r="AK305" s="432">
        <f t="shared" si="740"/>
        <v>0</v>
      </c>
      <c r="AL305" s="463">
        <f t="shared" si="740"/>
        <v>0</v>
      </c>
      <c r="AM305" s="462">
        <f t="shared" ref="AM305:CX305" si="741">AM166*AM26/100</f>
        <v>7361924.7191384165</v>
      </c>
      <c r="AN305" s="432">
        <f t="shared" si="741"/>
        <v>0</v>
      </c>
      <c r="AO305" s="432">
        <f t="shared" si="741"/>
        <v>0</v>
      </c>
      <c r="AP305" s="432">
        <f t="shared" si="741"/>
        <v>0</v>
      </c>
      <c r="AQ305" s="432">
        <f t="shared" si="741"/>
        <v>0</v>
      </c>
      <c r="AR305" s="463">
        <f t="shared" si="741"/>
        <v>0</v>
      </c>
      <c r="AS305" s="462">
        <f t="shared" si="741"/>
        <v>0</v>
      </c>
      <c r="AT305" s="432">
        <f t="shared" si="741"/>
        <v>0</v>
      </c>
      <c r="AU305" s="432">
        <f t="shared" si="741"/>
        <v>0</v>
      </c>
      <c r="AV305" s="432">
        <f t="shared" si="741"/>
        <v>0</v>
      </c>
      <c r="AW305" s="463">
        <f t="shared" si="741"/>
        <v>0</v>
      </c>
      <c r="AX305" s="462">
        <f t="shared" si="741"/>
        <v>3491347.7375445385</v>
      </c>
      <c r="AY305" s="432">
        <f t="shared" si="741"/>
        <v>0</v>
      </c>
      <c r="AZ305" s="432">
        <f t="shared" si="741"/>
        <v>0</v>
      </c>
      <c r="BA305" s="432">
        <f t="shared" si="741"/>
        <v>0</v>
      </c>
      <c r="BB305" s="432">
        <f t="shared" si="741"/>
        <v>0</v>
      </c>
      <c r="BC305" s="463">
        <f t="shared" si="741"/>
        <v>0</v>
      </c>
      <c r="BD305" s="462">
        <f t="shared" si="741"/>
        <v>0</v>
      </c>
      <c r="BE305" s="432">
        <f t="shared" si="741"/>
        <v>0</v>
      </c>
      <c r="BF305" s="432">
        <f t="shared" si="741"/>
        <v>0</v>
      </c>
      <c r="BG305" s="432">
        <f t="shared" si="741"/>
        <v>0</v>
      </c>
      <c r="BH305" s="463">
        <f t="shared" si="741"/>
        <v>0</v>
      </c>
      <c r="BI305" s="462">
        <f t="shared" si="741"/>
        <v>133271.3046930792</v>
      </c>
      <c r="BJ305" s="432">
        <f t="shared" si="741"/>
        <v>0</v>
      </c>
      <c r="BK305" s="432">
        <f t="shared" si="741"/>
        <v>0</v>
      </c>
      <c r="BL305" s="432">
        <f t="shared" si="741"/>
        <v>0</v>
      </c>
      <c r="BM305" s="432">
        <f t="shared" si="741"/>
        <v>0</v>
      </c>
      <c r="BN305" s="463">
        <f t="shared" si="741"/>
        <v>0</v>
      </c>
      <c r="BO305" s="462">
        <f t="shared" si="741"/>
        <v>0</v>
      </c>
      <c r="BP305" s="432">
        <f t="shared" si="741"/>
        <v>0</v>
      </c>
      <c r="BQ305" s="432">
        <f t="shared" si="741"/>
        <v>0</v>
      </c>
      <c r="BR305" s="432">
        <f t="shared" si="741"/>
        <v>0</v>
      </c>
      <c r="BS305" s="463">
        <f t="shared" si="741"/>
        <v>0</v>
      </c>
      <c r="BT305" s="462">
        <f t="shared" si="741"/>
        <v>15235.848852177727</v>
      </c>
      <c r="BU305" s="432">
        <f t="shared" si="741"/>
        <v>0</v>
      </c>
      <c r="BV305" s="432">
        <f t="shared" si="741"/>
        <v>0</v>
      </c>
      <c r="BW305" s="432">
        <f t="shared" si="741"/>
        <v>0</v>
      </c>
      <c r="BX305" s="432">
        <f t="shared" si="741"/>
        <v>0</v>
      </c>
      <c r="BY305" s="463">
        <f t="shared" si="741"/>
        <v>0</v>
      </c>
      <c r="BZ305" s="462">
        <f t="shared" si="741"/>
        <v>0</v>
      </c>
      <c r="CA305" s="432">
        <f t="shared" si="741"/>
        <v>0</v>
      </c>
      <c r="CB305" s="432">
        <f t="shared" si="741"/>
        <v>0</v>
      </c>
      <c r="CC305" s="432">
        <f t="shared" si="741"/>
        <v>0</v>
      </c>
      <c r="CD305" s="463">
        <f t="shared" si="741"/>
        <v>0</v>
      </c>
      <c r="CE305" s="462">
        <f t="shared" si="741"/>
        <v>5469734.7826800821</v>
      </c>
      <c r="CF305" s="432">
        <f t="shared" si="741"/>
        <v>0</v>
      </c>
      <c r="CG305" s="432">
        <f t="shared" si="741"/>
        <v>0</v>
      </c>
      <c r="CH305" s="432">
        <f t="shared" si="741"/>
        <v>0</v>
      </c>
      <c r="CI305" s="432">
        <f t="shared" si="741"/>
        <v>0</v>
      </c>
      <c r="CJ305" s="463">
        <f t="shared" si="741"/>
        <v>0</v>
      </c>
      <c r="CK305" s="462">
        <f t="shared" si="741"/>
        <v>0</v>
      </c>
      <c r="CL305" s="432">
        <f t="shared" si="741"/>
        <v>0</v>
      </c>
      <c r="CM305" s="432">
        <f t="shared" si="741"/>
        <v>0</v>
      </c>
      <c r="CN305" s="432">
        <f t="shared" si="741"/>
        <v>0</v>
      </c>
      <c r="CO305" s="463">
        <f t="shared" si="741"/>
        <v>0</v>
      </c>
      <c r="CP305" s="462">
        <f t="shared" si="741"/>
        <v>0</v>
      </c>
      <c r="CQ305" s="432">
        <f t="shared" si="741"/>
        <v>0</v>
      </c>
      <c r="CR305" s="432">
        <f t="shared" si="741"/>
        <v>0</v>
      </c>
      <c r="CS305" s="432">
        <f t="shared" si="741"/>
        <v>0</v>
      </c>
      <c r="CT305" s="432">
        <f t="shared" si="741"/>
        <v>0</v>
      </c>
      <c r="CU305" s="463">
        <f t="shared" si="741"/>
        <v>0</v>
      </c>
      <c r="CV305" s="462">
        <f t="shared" si="741"/>
        <v>0</v>
      </c>
      <c r="CW305" s="432">
        <f t="shared" si="741"/>
        <v>0</v>
      </c>
      <c r="CX305" s="432">
        <f t="shared" si="741"/>
        <v>0</v>
      </c>
      <c r="CY305" s="432">
        <f t="shared" ref="CY305:FJ305" si="742">CY166*CY26/100</f>
        <v>0</v>
      </c>
      <c r="CZ305" s="463">
        <f t="shared" si="742"/>
        <v>0</v>
      </c>
      <c r="DA305" s="462">
        <f t="shared" si="742"/>
        <v>0</v>
      </c>
      <c r="DB305" s="432">
        <f t="shared" si="742"/>
        <v>0</v>
      </c>
      <c r="DC305" s="432">
        <f t="shared" si="742"/>
        <v>0</v>
      </c>
      <c r="DD305" s="432">
        <f t="shared" si="742"/>
        <v>0</v>
      </c>
      <c r="DE305" s="432">
        <f t="shared" si="742"/>
        <v>0</v>
      </c>
      <c r="DF305" s="463">
        <f t="shared" si="742"/>
        <v>0</v>
      </c>
      <c r="DG305" s="462">
        <f t="shared" si="742"/>
        <v>0</v>
      </c>
      <c r="DH305" s="432">
        <f t="shared" si="742"/>
        <v>0</v>
      </c>
      <c r="DI305" s="432">
        <f t="shared" si="742"/>
        <v>0</v>
      </c>
      <c r="DJ305" s="432">
        <f t="shared" si="742"/>
        <v>0</v>
      </c>
      <c r="DK305" s="463">
        <f t="shared" si="742"/>
        <v>0</v>
      </c>
      <c r="DL305" s="462">
        <f t="shared" si="742"/>
        <v>0</v>
      </c>
      <c r="DM305" s="432">
        <f t="shared" si="742"/>
        <v>0</v>
      </c>
      <c r="DN305" s="432">
        <f t="shared" si="742"/>
        <v>0</v>
      </c>
      <c r="DO305" s="432">
        <f t="shared" si="742"/>
        <v>0</v>
      </c>
      <c r="DP305" s="432">
        <f t="shared" si="742"/>
        <v>0</v>
      </c>
      <c r="DQ305" s="463">
        <f t="shared" si="742"/>
        <v>0</v>
      </c>
      <c r="DR305" s="462">
        <f t="shared" si="742"/>
        <v>0</v>
      </c>
      <c r="DS305" s="432">
        <f t="shared" si="742"/>
        <v>0</v>
      </c>
      <c r="DT305" s="432">
        <f t="shared" si="742"/>
        <v>0</v>
      </c>
      <c r="DU305" s="432">
        <f t="shared" si="742"/>
        <v>0</v>
      </c>
      <c r="DV305" s="463">
        <f t="shared" si="742"/>
        <v>0</v>
      </c>
      <c r="DW305" s="462">
        <f t="shared" si="742"/>
        <v>0</v>
      </c>
      <c r="DX305" s="432">
        <f t="shared" si="742"/>
        <v>0</v>
      </c>
      <c r="DY305" s="432">
        <f t="shared" si="742"/>
        <v>0</v>
      </c>
      <c r="DZ305" s="432">
        <f t="shared" si="742"/>
        <v>0</v>
      </c>
      <c r="EA305" s="432">
        <f t="shared" si="742"/>
        <v>0</v>
      </c>
      <c r="EB305" s="463">
        <f t="shared" si="742"/>
        <v>0</v>
      </c>
      <c r="EC305" s="462">
        <f t="shared" si="742"/>
        <v>0</v>
      </c>
      <c r="ED305" s="432">
        <f t="shared" si="742"/>
        <v>0</v>
      </c>
      <c r="EE305" s="432">
        <f t="shared" si="742"/>
        <v>0</v>
      </c>
      <c r="EF305" s="432">
        <f t="shared" si="742"/>
        <v>0</v>
      </c>
      <c r="EG305" s="463">
        <f t="shared" si="742"/>
        <v>0</v>
      </c>
      <c r="EH305" s="462">
        <f t="shared" si="742"/>
        <v>0</v>
      </c>
      <c r="EI305" s="432">
        <f t="shared" si="742"/>
        <v>0</v>
      </c>
      <c r="EJ305" s="432">
        <f t="shared" si="742"/>
        <v>0</v>
      </c>
      <c r="EK305" s="432">
        <f t="shared" si="742"/>
        <v>0</v>
      </c>
      <c r="EL305" s="432">
        <f t="shared" si="742"/>
        <v>0</v>
      </c>
      <c r="EM305" s="463">
        <f t="shared" si="742"/>
        <v>0</v>
      </c>
      <c r="EN305" s="462">
        <f t="shared" si="742"/>
        <v>0</v>
      </c>
      <c r="EO305" s="432">
        <f t="shared" si="742"/>
        <v>0</v>
      </c>
      <c r="EP305" s="432">
        <f t="shared" si="742"/>
        <v>0</v>
      </c>
      <c r="EQ305" s="432">
        <f t="shared" si="742"/>
        <v>0</v>
      </c>
      <c r="ER305" s="463">
        <f t="shared" si="742"/>
        <v>0</v>
      </c>
      <c r="ES305" s="462">
        <f t="shared" si="742"/>
        <v>0</v>
      </c>
      <c r="ET305" s="432">
        <f t="shared" si="742"/>
        <v>0</v>
      </c>
      <c r="EU305" s="432">
        <f t="shared" si="742"/>
        <v>0</v>
      </c>
      <c r="EV305" s="432">
        <f t="shared" si="742"/>
        <v>0</v>
      </c>
      <c r="EW305" s="432">
        <f t="shared" si="742"/>
        <v>0</v>
      </c>
      <c r="EX305" s="463">
        <f t="shared" si="742"/>
        <v>0</v>
      </c>
      <c r="EY305" s="462">
        <f t="shared" si="742"/>
        <v>0</v>
      </c>
      <c r="EZ305" s="432">
        <f t="shared" si="742"/>
        <v>0</v>
      </c>
      <c r="FA305" s="432">
        <f t="shared" si="742"/>
        <v>0</v>
      </c>
      <c r="FB305" s="432">
        <f t="shared" si="742"/>
        <v>0</v>
      </c>
      <c r="FC305" s="463">
        <f t="shared" si="742"/>
        <v>0</v>
      </c>
      <c r="FD305" s="462">
        <f t="shared" si="742"/>
        <v>0</v>
      </c>
      <c r="FE305" s="432">
        <f t="shared" si="742"/>
        <v>0</v>
      </c>
      <c r="FF305" s="432">
        <f t="shared" si="742"/>
        <v>0</v>
      </c>
      <c r="FG305" s="432">
        <f t="shared" si="742"/>
        <v>0</v>
      </c>
      <c r="FH305" s="432">
        <f t="shared" si="742"/>
        <v>0</v>
      </c>
      <c r="FI305" s="463">
        <f t="shared" si="742"/>
        <v>0</v>
      </c>
      <c r="FJ305" s="462">
        <f t="shared" si="742"/>
        <v>0</v>
      </c>
      <c r="FK305" s="432">
        <f t="shared" ref="FK305:GJ305" si="743">FK166*FK26/100</f>
        <v>0</v>
      </c>
      <c r="FL305" s="432">
        <f t="shared" si="743"/>
        <v>0</v>
      </c>
      <c r="FM305" s="432">
        <f t="shared" si="743"/>
        <v>0</v>
      </c>
      <c r="FN305" s="463">
        <f t="shared" si="743"/>
        <v>0</v>
      </c>
      <c r="FO305" s="462">
        <f t="shared" si="743"/>
        <v>0</v>
      </c>
      <c r="FP305" s="432">
        <f t="shared" si="743"/>
        <v>0</v>
      </c>
      <c r="FQ305" s="432">
        <f t="shared" si="743"/>
        <v>0</v>
      </c>
      <c r="FR305" s="432">
        <f t="shared" si="743"/>
        <v>0</v>
      </c>
      <c r="FS305" s="432">
        <f t="shared" si="743"/>
        <v>0</v>
      </c>
      <c r="FT305" s="463">
        <f t="shared" si="743"/>
        <v>0</v>
      </c>
      <c r="FU305" s="462">
        <f t="shared" si="743"/>
        <v>0</v>
      </c>
      <c r="FV305" s="432">
        <f t="shared" si="743"/>
        <v>0</v>
      </c>
      <c r="FW305" s="432">
        <f t="shared" si="743"/>
        <v>0</v>
      </c>
      <c r="FX305" s="432">
        <f t="shared" si="743"/>
        <v>0</v>
      </c>
      <c r="FY305" s="463">
        <f t="shared" si="743"/>
        <v>0</v>
      </c>
      <c r="FZ305" s="462">
        <f t="shared" si="743"/>
        <v>0</v>
      </c>
      <c r="GA305" s="432">
        <f t="shared" si="743"/>
        <v>0</v>
      </c>
      <c r="GB305" s="432">
        <f t="shared" si="743"/>
        <v>0</v>
      </c>
      <c r="GC305" s="432">
        <f t="shared" si="743"/>
        <v>0</v>
      </c>
      <c r="GD305" s="432">
        <f t="shared" si="743"/>
        <v>0</v>
      </c>
      <c r="GE305" s="463">
        <f t="shared" si="743"/>
        <v>0</v>
      </c>
      <c r="GF305" s="462">
        <f t="shared" si="743"/>
        <v>0</v>
      </c>
      <c r="GG305" s="432">
        <f t="shared" si="743"/>
        <v>0</v>
      </c>
      <c r="GH305" s="432">
        <f t="shared" si="743"/>
        <v>0</v>
      </c>
      <c r="GI305" s="432">
        <f t="shared" si="743"/>
        <v>0</v>
      </c>
      <c r="GJ305" s="463">
        <f t="shared" si="743"/>
        <v>0</v>
      </c>
    </row>
    <row r="306" spans="1:192" s="4" customFormat="1">
      <c r="A306" s="22"/>
      <c r="B306" s="22"/>
      <c r="C306" s="22"/>
      <c r="D306" s="22"/>
      <c r="E306" s="748" t="str">
        <f t="shared" si="695"/>
        <v>Docklands Two Rate 5d</v>
      </c>
      <c r="F306" s="462">
        <f t="shared" ref="F306:AL306" si="744">F167*F27</f>
        <v>78081.656674567887</v>
      </c>
      <c r="G306" s="432">
        <f t="shared" si="744"/>
        <v>0</v>
      </c>
      <c r="H306" s="432">
        <f t="shared" si="744"/>
        <v>0</v>
      </c>
      <c r="I306" s="432">
        <f t="shared" si="744"/>
        <v>0</v>
      </c>
      <c r="J306" s="432">
        <f t="shared" si="744"/>
        <v>0</v>
      </c>
      <c r="K306" s="463">
        <f t="shared" si="744"/>
        <v>0</v>
      </c>
      <c r="L306" s="462">
        <f t="shared" si="744"/>
        <v>0</v>
      </c>
      <c r="M306" s="432">
        <f t="shared" si="744"/>
        <v>0</v>
      </c>
      <c r="N306" s="432">
        <f t="shared" si="744"/>
        <v>0</v>
      </c>
      <c r="O306" s="432">
        <f t="shared" si="744"/>
        <v>0</v>
      </c>
      <c r="P306" s="463">
        <f t="shared" si="744"/>
        <v>0</v>
      </c>
      <c r="Q306" s="462">
        <f t="shared" si="744"/>
        <v>0</v>
      </c>
      <c r="R306" s="432">
        <f t="shared" si="744"/>
        <v>0</v>
      </c>
      <c r="S306" s="432">
        <f t="shared" si="744"/>
        <v>0</v>
      </c>
      <c r="T306" s="432">
        <f t="shared" si="744"/>
        <v>0</v>
      </c>
      <c r="U306" s="432">
        <f t="shared" si="744"/>
        <v>0</v>
      </c>
      <c r="V306" s="463">
        <f t="shared" si="744"/>
        <v>0</v>
      </c>
      <c r="W306" s="462">
        <f t="shared" si="744"/>
        <v>0</v>
      </c>
      <c r="X306" s="432">
        <f t="shared" si="744"/>
        <v>0</v>
      </c>
      <c r="Y306" s="432">
        <f t="shared" si="744"/>
        <v>0</v>
      </c>
      <c r="Z306" s="432">
        <f t="shared" si="744"/>
        <v>0</v>
      </c>
      <c r="AA306" s="463">
        <f t="shared" si="744"/>
        <v>0</v>
      </c>
      <c r="AB306" s="462">
        <f t="shared" si="744"/>
        <v>0</v>
      </c>
      <c r="AC306" s="432">
        <f t="shared" si="744"/>
        <v>0</v>
      </c>
      <c r="AD306" s="432">
        <f t="shared" si="744"/>
        <v>0</v>
      </c>
      <c r="AE306" s="432">
        <f t="shared" si="744"/>
        <v>0</v>
      </c>
      <c r="AF306" s="432">
        <f t="shared" si="744"/>
        <v>0</v>
      </c>
      <c r="AG306" s="463">
        <f t="shared" si="744"/>
        <v>0</v>
      </c>
      <c r="AH306" s="462">
        <f t="shared" si="744"/>
        <v>0</v>
      </c>
      <c r="AI306" s="432">
        <f t="shared" si="744"/>
        <v>0</v>
      </c>
      <c r="AJ306" s="432">
        <f t="shared" si="744"/>
        <v>0</v>
      </c>
      <c r="AK306" s="432">
        <f t="shared" si="744"/>
        <v>0</v>
      </c>
      <c r="AL306" s="463">
        <f t="shared" si="744"/>
        <v>0</v>
      </c>
      <c r="AM306" s="462">
        <f t="shared" ref="AM306:CX306" si="745">AM167*AM27/100</f>
        <v>287084.56880396797</v>
      </c>
      <c r="AN306" s="432">
        <f t="shared" si="745"/>
        <v>0</v>
      </c>
      <c r="AO306" s="432">
        <f t="shared" si="745"/>
        <v>0</v>
      </c>
      <c r="AP306" s="432">
        <f t="shared" si="745"/>
        <v>0</v>
      </c>
      <c r="AQ306" s="432">
        <f t="shared" si="745"/>
        <v>0</v>
      </c>
      <c r="AR306" s="463">
        <f t="shared" si="745"/>
        <v>0</v>
      </c>
      <c r="AS306" s="462">
        <f t="shared" si="745"/>
        <v>0</v>
      </c>
      <c r="AT306" s="432">
        <f t="shared" si="745"/>
        <v>0</v>
      </c>
      <c r="AU306" s="432">
        <f t="shared" si="745"/>
        <v>0</v>
      </c>
      <c r="AV306" s="432">
        <f t="shared" si="745"/>
        <v>0</v>
      </c>
      <c r="AW306" s="463">
        <f t="shared" si="745"/>
        <v>0</v>
      </c>
      <c r="AX306" s="462">
        <f t="shared" si="745"/>
        <v>47559.696719950196</v>
      </c>
      <c r="AY306" s="432">
        <f t="shared" si="745"/>
        <v>0</v>
      </c>
      <c r="AZ306" s="432">
        <f t="shared" si="745"/>
        <v>0</v>
      </c>
      <c r="BA306" s="432">
        <f t="shared" si="745"/>
        <v>0</v>
      </c>
      <c r="BB306" s="432">
        <f t="shared" si="745"/>
        <v>0</v>
      </c>
      <c r="BC306" s="463">
        <f t="shared" si="745"/>
        <v>0</v>
      </c>
      <c r="BD306" s="462">
        <f t="shared" si="745"/>
        <v>0</v>
      </c>
      <c r="BE306" s="432">
        <f t="shared" si="745"/>
        <v>0</v>
      </c>
      <c r="BF306" s="432">
        <f t="shared" si="745"/>
        <v>0</v>
      </c>
      <c r="BG306" s="432">
        <f t="shared" si="745"/>
        <v>0</v>
      </c>
      <c r="BH306" s="463">
        <f t="shared" si="745"/>
        <v>0</v>
      </c>
      <c r="BI306" s="462">
        <f t="shared" si="745"/>
        <v>12549.161787719418</v>
      </c>
      <c r="BJ306" s="432">
        <f t="shared" si="745"/>
        <v>0</v>
      </c>
      <c r="BK306" s="432">
        <f t="shared" si="745"/>
        <v>0</v>
      </c>
      <c r="BL306" s="432">
        <f t="shared" si="745"/>
        <v>0</v>
      </c>
      <c r="BM306" s="432">
        <f t="shared" si="745"/>
        <v>0</v>
      </c>
      <c r="BN306" s="463">
        <f t="shared" si="745"/>
        <v>0</v>
      </c>
      <c r="BO306" s="462">
        <f t="shared" si="745"/>
        <v>0</v>
      </c>
      <c r="BP306" s="432">
        <f t="shared" si="745"/>
        <v>0</v>
      </c>
      <c r="BQ306" s="432">
        <f t="shared" si="745"/>
        <v>0</v>
      </c>
      <c r="BR306" s="432">
        <f t="shared" si="745"/>
        <v>0</v>
      </c>
      <c r="BS306" s="463">
        <f t="shared" si="745"/>
        <v>0</v>
      </c>
      <c r="BT306" s="462">
        <f t="shared" si="745"/>
        <v>0</v>
      </c>
      <c r="BU306" s="432">
        <f t="shared" si="745"/>
        <v>0</v>
      </c>
      <c r="BV306" s="432">
        <f t="shared" si="745"/>
        <v>0</v>
      </c>
      <c r="BW306" s="432">
        <f t="shared" si="745"/>
        <v>0</v>
      </c>
      <c r="BX306" s="432">
        <f t="shared" si="745"/>
        <v>0</v>
      </c>
      <c r="BY306" s="463">
        <f t="shared" si="745"/>
        <v>0</v>
      </c>
      <c r="BZ306" s="462">
        <f t="shared" si="745"/>
        <v>0</v>
      </c>
      <c r="CA306" s="432">
        <f t="shared" si="745"/>
        <v>0</v>
      </c>
      <c r="CB306" s="432">
        <f t="shared" si="745"/>
        <v>0</v>
      </c>
      <c r="CC306" s="432">
        <f t="shared" si="745"/>
        <v>0</v>
      </c>
      <c r="CD306" s="463">
        <f t="shared" si="745"/>
        <v>0</v>
      </c>
      <c r="CE306" s="462">
        <f t="shared" si="745"/>
        <v>46176.941294861521</v>
      </c>
      <c r="CF306" s="432">
        <f t="shared" si="745"/>
        <v>0</v>
      </c>
      <c r="CG306" s="432">
        <f t="shared" si="745"/>
        <v>0</v>
      </c>
      <c r="CH306" s="432">
        <f t="shared" si="745"/>
        <v>0</v>
      </c>
      <c r="CI306" s="432">
        <f t="shared" si="745"/>
        <v>0</v>
      </c>
      <c r="CJ306" s="463">
        <f t="shared" si="745"/>
        <v>0</v>
      </c>
      <c r="CK306" s="462">
        <f t="shared" si="745"/>
        <v>0</v>
      </c>
      <c r="CL306" s="432">
        <f t="shared" si="745"/>
        <v>0</v>
      </c>
      <c r="CM306" s="432">
        <f t="shared" si="745"/>
        <v>0</v>
      </c>
      <c r="CN306" s="432">
        <f t="shared" si="745"/>
        <v>0</v>
      </c>
      <c r="CO306" s="463">
        <f t="shared" si="745"/>
        <v>0</v>
      </c>
      <c r="CP306" s="462">
        <f t="shared" si="745"/>
        <v>0</v>
      </c>
      <c r="CQ306" s="432">
        <f t="shared" si="745"/>
        <v>0</v>
      </c>
      <c r="CR306" s="432">
        <f t="shared" si="745"/>
        <v>0</v>
      </c>
      <c r="CS306" s="432">
        <f t="shared" si="745"/>
        <v>0</v>
      </c>
      <c r="CT306" s="432">
        <f t="shared" si="745"/>
        <v>0</v>
      </c>
      <c r="CU306" s="463">
        <f t="shared" si="745"/>
        <v>0</v>
      </c>
      <c r="CV306" s="462">
        <f t="shared" si="745"/>
        <v>0</v>
      </c>
      <c r="CW306" s="432">
        <f t="shared" si="745"/>
        <v>0</v>
      </c>
      <c r="CX306" s="432">
        <f t="shared" si="745"/>
        <v>0</v>
      </c>
      <c r="CY306" s="432">
        <f t="shared" ref="CY306:FJ306" si="746">CY167*CY27/100</f>
        <v>0</v>
      </c>
      <c r="CZ306" s="463">
        <f t="shared" si="746"/>
        <v>0</v>
      </c>
      <c r="DA306" s="462">
        <f t="shared" si="746"/>
        <v>0</v>
      </c>
      <c r="DB306" s="432">
        <f t="shared" si="746"/>
        <v>0</v>
      </c>
      <c r="DC306" s="432">
        <f t="shared" si="746"/>
        <v>0</v>
      </c>
      <c r="DD306" s="432">
        <f t="shared" si="746"/>
        <v>0</v>
      </c>
      <c r="DE306" s="432">
        <f t="shared" si="746"/>
        <v>0</v>
      </c>
      <c r="DF306" s="463">
        <f t="shared" si="746"/>
        <v>0</v>
      </c>
      <c r="DG306" s="462">
        <f t="shared" si="746"/>
        <v>0</v>
      </c>
      <c r="DH306" s="432">
        <f t="shared" si="746"/>
        <v>0</v>
      </c>
      <c r="DI306" s="432">
        <f t="shared" si="746"/>
        <v>0</v>
      </c>
      <c r="DJ306" s="432">
        <f t="shared" si="746"/>
        <v>0</v>
      </c>
      <c r="DK306" s="463">
        <f t="shared" si="746"/>
        <v>0</v>
      </c>
      <c r="DL306" s="462">
        <f t="shared" si="746"/>
        <v>0</v>
      </c>
      <c r="DM306" s="432">
        <f t="shared" si="746"/>
        <v>0</v>
      </c>
      <c r="DN306" s="432">
        <f t="shared" si="746"/>
        <v>0</v>
      </c>
      <c r="DO306" s="432">
        <f t="shared" si="746"/>
        <v>0</v>
      </c>
      <c r="DP306" s="432">
        <f t="shared" si="746"/>
        <v>0</v>
      </c>
      <c r="DQ306" s="463">
        <f t="shared" si="746"/>
        <v>0</v>
      </c>
      <c r="DR306" s="462">
        <f t="shared" si="746"/>
        <v>0</v>
      </c>
      <c r="DS306" s="432">
        <f t="shared" si="746"/>
        <v>0</v>
      </c>
      <c r="DT306" s="432">
        <f t="shared" si="746"/>
        <v>0</v>
      </c>
      <c r="DU306" s="432">
        <f t="shared" si="746"/>
        <v>0</v>
      </c>
      <c r="DV306" s="463">
        <f t="shared" si="746"/>
        <v>0</v>
      </c>
      <c r="DW306" s="462">
        <f t="shared" si="746"/>
        <v>0</v>
      </c>
      <c r="DX306" s="432">
        <f t="shared" si="746"/>
        <v>0</v>
      </c>
      <c r="DY306" s="432">
        <f t="shared" si="746"/>
        <v>0</v>
      </c>
      <c r="DZ306" s="432">
        <f t="shared" si="746"/>
        <v>0</v>
      </c>
      <c r="EA306" s="432">
        <f t="shared" si="746"/>
        <v>0</v>
      </c>
      <c r="EB306" s="463">
        <f t="shared" si="746"/>
        <v>0</v>
      </c>
      <c r="EC306" s="462">
        <f t="shared" si="746"/>
        <v>0</v>
      </c>
      <c r="ED306" s="432">
        <f t="shared" si="746"/>
        <v>0</v>
      </c>
      <c r="EE306" s="432">
        <f t="shared" si="746"/>
        <v>0</v>
      </c>
      <c r="EF306" s="432">
        <f t="shared" si="746"/>
        <v>0</v>
      </c>
      <c r="EG306" s="463">
        <f t="shared" si="746"/>
        <v>0</v>
      </c>
      <c r="EH306" s="462">
        <f t="shared" si="746"/>
        <v>0</v>
      </c>
      <c r="EI306" s="432">
        <f t="shared" si="746"/>
        <v>0</v>
      </c>
      <c r="EJ306" s="432">
        <f t="shared" si="746"/>
        <v>0</v>
      </c>
      <c r="EK306" s="432">
        <f t="shared" si="746"/>
        <v>0</v>
      </c>
      <c r="EL306" s="432">
        <f t="shared" si="746"/>
        <v>0</v>
      </c>
      <c r="EM306" s="463">
        <f t="shared" si="746"/>
        <v>0</v>
      </c>
      <c r="EN306" s="462">
        <f t="shared" si="746"/>
        <v>0</v>
      </c>
      <c r="EO306" s="432">
        <f t="shared" si="746"/>
        <v>0</v>
      </c>
      <c r="EP306" s="432">
        <f t="shared" si="746"/>
        <v>0</v>
      </c>
      <c r="EQ306" s="432">
        <f t="shared" si="746"/>
        <v>0</v>
      </c>
      <c r="ER306" s="463">
        <f t="shared" si="746"/>
        <v>0</v>
      </c>
      <c r="ES306" s="462">
        <f t="shared" si="746"/>
        <v>0</v>
      </c>
      <c r="ET306" s="432">
        <f t="shared" si="746"/>
        <v>0</v>
      </c>
      <c r="EU306" s="432">
        <f t="shared" si="746"/>
        <v>0</v>
      </c>
      <c r="EV306" s="432">
        <f t="shared" si="746"/>
        <v>0</v>
      </c>
      <c r="EW306" s="432">
        <f t="shared" si="746"/>
        <v>0</v>
      </c>
      <c r="EX306" s="463">
        <f t="shared" si="746"/>
        <v>0</v>
      </c>
      <c r="EY306" s="462">
        <f t="shared" si="746"/>
        <v>0</v>
      </c>
      <c r="EZ306" s="432">
        <f t="shared" si="746"/>
        <v>0</v>
      </c>
      <c r="FA306" s="432">
        <f t="shared" si="746"/>
        <v>0</v>
      </c>
      <c r="FB306" s="432">
        <f t="shared" si="746"/>
        <v>0</v>
      </c>
      <c r="FC306" s="463">
        <f t="shared" si="746"/>
        <v>0</v>
      </c>
      <c r="FD306" s="462">
        <f t="shared" si="746"/>
        <v>0</v>
      </c>
      <c r="FE306" s="432">
        <f t="shared" si="746"/>
        <v>0</v>
      </c>
      <c r="FF306" s="432">
        <f t="shared" si="746"/>
        <v>0</v>
      </c>
      <c r="FG306" s="432">
        <f t="shared" si="746"/>
        <v>0</v>
      </c>
      <c r="FH306" s="432">
        <f t="shared" si="746"/>
        <v>0</v>
      </c>
      <c r="FI306" s="463">
        <f t="shared" si="746"/>
        <v>0</v>
      </c>
      <c r="FJ306" s="462">
        <f t="shared" si="746"/>
        <v>0</v>
      </c>
      <c r="FK306" s="432">
        <f t="shared" ref="FK306:GJ306" si="747">FK167*FK27/100</f>
        <v>0</v>
      </c>
      <c r="FL306" s="432">
        <f t="shared" si="747"/>
        <v>0</v>
      </c>
      <c r="FM306" s="432">
        <f t="shared" si="747"/>
        <v>0</v>
      </c>
      <c r="FN306" s="463">
        <f t="shared" si="747"/>
        <v>0</v>
      </c>
      <c r="FO306" s="462">
        <f t="shared" si="747"/>
        <v>0</v>
      </c>
      <c r="FP306" s="432">
        <f t="shared" si="747"/>
        <v>0</v>
      </c>
      <c r="FQ306" s="432">
        <f t="shared" si="747"/>
        <v>0</v>
      </c>
      <c r="FR306" s="432">
        <f t="shared" si="747"/>
        <v>0</v>
      </c>
      <c r="FS306" s="432">
        <f t="shared" si="747"/>
        <v>0</v>
      </c>
      <c r="FT306" s="463">
        <f t="shared" si="747"/>
        <v>0</v>
      </c>
      <c r="FU306" s="462">
        <f t="shared" si="747"/>
        <v>0</v>
      </c>
      <c r="FV306" s="432">
        <f t="shared" si="747"/>
        <v>0</v>
      </c>
      <c r="FW306" s="432">
        <f t="shared" si="747"/>
        <v>0</v>
      </c>
      <c r="FX306" s="432">
        <f t="shared" si="747"/>
        <v>0</v>
      </c>
      <c r="FY306" s="463">
        <f t="shared" si="747"/>
        <v>0</v>
      </c>
      <c r="FZ306" s="462">
        <f t="shared" si="747"/>
        <v>0</v>
      </c>
      <c r="GA306" s="432">
        <f t="shared" si="747"/>
        <v>0</v>
      </c>
      <c r="GB306" s="432">
        <f t="shared" si="747"/>
        <v>0</v>
      </c>
      <c r="GC306" s="432">
        <f t="shared" si="747"/>
        <v>0</v>
      </c>
      <c r="GD306" s="432">
        <f t="shared" si="747"/>
        <v>0</v>
      </c>
      <c r="GE306" s="463">
        <f t="shared" si="747"/>
        <v>0</v>
      </c>
      <c r="GF306" s="462">
        <f t="shared" si="747"/>
        <v>0</v>
      </c>
      <c r="GG306" s="432">
        <f t="shared" si="747"/>
        <v>0</v>
      </c>
      <c r="GH306" s="432">
        <f t="shared" si="747"/>
        <v>0</v>
      </c>
      <c r="GI306" s="432">
        <f t="shared" si="747"/>
        <v>0</v>
      </c>
      <c r="GJ306" s="463">
        <f t="shared" si="747"/>
        <v>0</v>
      </c>
    </row>
    <row r="307" spans="1:192" s="4" customFormat="1">
      <c r="A307" s="22"/>
      <c r="B307" s="22"/>
      <c r="C307" s="22"/>
      <c r="D307" s="22"/>
      <c r="E307" s="748" t="str">
        <f t="shared" si="695"/>
        <v>Residential Interval</v>
      </c>
      <c r="F307" s="462">
        <f t="shared" ref="F307:AL307" si="748">F168*F28</f>
        <v>14151150.371112455</v>
      </c>
      <c r="G307" s="432">
        <f t="shared" si="748"/>
        <v>0</v>
      </c>
      <c r="H307" s="432">
        <f t="shared" si="748"/>
        <v>0</v>
      </c>
      <c r="I307" s="432">
        <f t="shared" si="748"/>
        <v>0</v>
      </c>
      <c r="J307" s="432">
        <f t="shared" si="748"/>
        <v>0</v>
      </c>
      <c r="K307" s="463">
        <f t="shared" si="748"/>
        <v>0</v>
      </c>
      <c r="L307" s="462">
        <f t="shared" si="748"/>
        <v>0</v>
      </c>
      <c r="M307" s="432">
        <f t="shared" si="748"/>
        <v>0</v>
      </c>
      <c r="N307" s="432">
        <f t="shared" si="748"/>
        <v>0</v>
      </c>
      <c r="O307" s="432">
        <f t="shared" si="748"/>
        <v>0</v>
      </c>
      <c r="P307" s="463">
        <f t="shared" si="748"/>
        <v>0</v>
      </c>
      <c r="Q307" s="462">
        <f t="shared" si="748"/>
        <v>0</v>
      </c>
      <c r="R307" s="432">
        <f t="shared" si="748"/>
        <v>0</v>
      </c>
      <c r="S307" s="432">
        <f t="shared" si="748"/>
        <v>0</v>
      </c>
      <c r="T307" s="432">
        <f t="shared" si="748"/>
        <v>0</v>
      </c>
      <c r="U307" s="432">
        <f t="shared" si="748"/>
        <v>0</v>
      </c>
      <c r="V307" s="463">
        <f t="shared" si="748"/>
        <v>0</v>
      </c>
      <c r="W307" s="462">
        <f t="shared" si="748"/>
        <v>0</v>
      </c>
      <c r="X307" s="432">
        <f t="shared" si="748"/>
        <v>0</v>
      </c>
      <c r="Y307" s="432">
        <f t="shared" si="748"/>
        <v>0</v>
      </c>
      <c r="Z307" s="432">
        <f t="shared" si="748"/>
        <v>0</v>
      </c>
      <c r="AA307" s="463">
        <f t="shared" si="748"/>
        <v>0</v>
      </c>
      <c r="AB307" s="462">
        <f t="shared" si="748"/>
        <v>0</v>
      </c>
      <c r="AC307" s="432">
        <f t="shared" si="748"/>
        <v>0</v>
      </c>
      <c r="AD307" s="432">
        <f t="shared" si="748"/>
        <v>0</v>
      </c>
      <c r="AE307" s="432">
        <f t="shared" si="748"/>
        <v>0</v>
      </c>
      <c r="AF307" s="432">
        <f t="shared" si="748"/>
        <v>0</v>
      </c>
      <c r="AG307" s="463">
        <f t="shared" si="748"/>
        <v>0</v>
      </c>
      <c r="AH307" s="462">
        <f t="shared" si="748"/>
        <v>0</v>
      </c>
      <c r="AI307" s="432">
        <f t="shared" si="748"/>
        <v>0</v>
      </c>
      <c r="AJ307" s="432">
        <f t="shared" si="748"/>
        <v>0</v>
      </c>
      <c r="AK307" s="432">
        <f t="shared" si="748"/>
        <v>0</v>
      </c>
      <c r="AL307" s="463">
        <f t="shared" si="748"/>
        <v>0</v>
      </c>
      <c r="AM307" s="462">
        <f t="shared" ref="AM307:CX307" si="749">AM168*AM28/100</f>
        <v>14453786.284941526</v>
      </c>
      <c r="AN307" s="432">
        <f t="shared" si="749"/>
        <v>0</v>
      </c>
      <c r="AO307" s="432">
        <f t="shared" si="749"/>
        <v>0</v>
      </c>
      <c r="AP307" s="432">
        <f t="shared" si="749"/>
        <v>0</v>
      </c>
      <c r="AQ307" s="432">
        <f t="shared" si="749"/>
        <v>0</v>
      </c>
      <c r="AR307" s="463">
        <f t="shared" si="749"/>
        <v>0</v>
      </c>
      <c r="AS307" s="462">
        <f t="shared" si="749"/>
        <v>0</v>
      </c>
      <c r="AT307" s="432">
        <f t="shared" si="749"/>
        <v>0</v>
      </c>
      <c r="AU307" s="432">
        <f t="shared" si="749"/>
        <v>0</v>
      </c>
      <c r="AV307" s="432">
        <f t="shared" si="749"/>
        <v>0</v>
      </c>
      <c r="AW307" s="463">
        <f t="shared" si="749"/>
        <v>0</v>
      </c>
      <c r="AX307" s="462">
        <f t="shared" si="749"/>
        <v>8108370.6648630928</v>
      </c>
      <c r="AY307" s="432">
        <f t="shared" si="749"/>
        <v>0</v>
      </c>
      <c r="AZ307" s="432">
        <f t="shared" si="749"/>
        <v>0</v>
      </c>
      <c r="BA307" s="432">
        <f t="shared" si="749"/>
        <v>0</v>
      </c>
      <c r="BB307" s="432">
        <f t="shared" si="749"/>
        <v>0</v>
      </c>
      <c r="BC307" s="463">
        <f t="shared" si="749"/>
        <v>0</v>
      </c>
      <c r="BD307" s="462">
        <f t="shared" si="749"/>
        <v>0</v>
      </c>
      <c r="BE307" s="432">
        <f t="shared" si="749"/>
        <v>0</v>
      </c>
      <c r="BF307" s="432">
        <f t="shared" si="749"/>
        <v>0</v>
      </c>
      <c r="BG307" s="432">
        <f t="shared" si="749"/>
        <v>0</v>
      </c>
      <c r="BH307" s="463">
        <f t="shared" si="749"/>
        <v>0</v>
      </c>
      <c r="BI307" s="462">
        <f t="shared" si="749"/>
        <v>337764.63272438786</v>
      </c>
      <c r="BJ307" s="432">
        <f t="shared" si="749"/>
        <v>0</v>
      </c>
      <c r="BK307" s="432">
        <f t="shared" si="749"/>
        <v>0</v>
      </c>
      <c r="BL307" s="432">
        <f t="shared" si="749"/>
        <v>0</v>
      </c>
      <c r="BM307" s="432">
        <f t="shared" si="749"/>
        <v>0</v>
      </c>
      <c r="BN307" s="463">
        <f t="shared" si="749"/>
        <v>0</v>
      </c>
      <c r="BO307" s="462">
        <f t="shared" si="749"/>
        <v>0</v>
      </c>
      <c r="BP307" s="432">
        <f t="shared" si="749"/>
        <v>0</v>
      </c>
      <c r="BQ307" s="432">
        <f t="shared" si="749"/>
        <v>0</v>
      </c>
      <c r="BR307" s="432">
        <f t="shared" si="749"/>
        <v>0</v>
      </c>
      <c r="BS307" s="463">
        <f t="shared" si="749"/>
        <v>0</v>
      </c>
      <c r="BT307" s="462">
        <f t="shared" si="749"/>
        <v>0</v>
      </c>
      <c r="BU307" s="432">
        <f t="shared" si="749"/>
        <v>0</v>
      </c>
      <c r="BV307" s="432">
        <f t="shared" si="749"/>
        <v>0</v>
      </c>
      <c r="BW307" s="432">
        <f t="shared" si="749"/>
        <v>0</v>
      </c>
      <c r="BX307" s="432">
        <f t="shared" si="749"/>
        <v>0</v>
      </c>
      <c r="BY307" s="463">
        <f t="shared" si="749"/>
        <v>0</v>
      </c>
      <c r="BZ307" s="462">
        <f t="shared" si="749"/>
        <v>0</v>
      </c>
      <c r="CA307" s="432">
        <f t="shared" si="749"/>
        <v>0</v>
      </c>
      <c r="CB307" s="432">
        <f t="shared" si="749"/>
        <v>0</v>
      </c>
      <c r="CC307" s="432">
        <f t="shared" si="749"/>
        <v>0</v>
      </c>
      <c r="CD307" s="463">
        <f t="shared" si="749"/>
        <v>0</v>
      </c>
      <c r="CE307" s="462">
        <f t="shared" si="749"/>
        <v>9589408.6287059765</v>
      </c>
      <c r="CF307" s="432">
        <f t="shared" si="749"/>
        <v>0</v>
      </c>
      <c r="CG307" s="432">
        <f t="shared" si="749"/>
        <v>0</v>
      </c>
      <c r="CH307" s="432">
        <f t="shared" si="749"/>
        <v>0</v>
      </c>
      <c r="CI307" s="432">
        <f t="shared" si="749"/>
        <v>0</v>
      </c>
      <c r="CJ307" s="463">
        <f t="shared" si="749"/>
        <v>0</v>
      </c>
      <c r="CK307" s="462">
        <f t="shared" si="749"/>
        <v>0</v>
      </c>
      <c r="CL307" s="432">
        <f t="shared" si="749"/>
        <v>0</v>
      </c>
      <c r="CM307" s="432">
        <f t="shared" si="749"/>
        <v>0</v>
      </c>
      <c r="CN307" s="432">
        <f t="shared" si="749"/>
        <v>0</v>
      </c>
      <c r="CO307" s="463">
        <f t="shared" si="749"/>
        <v>0</v>
      </c>
      <c r="CP307" s="462">
        <f t="shared" si="749"/>
        <v>0</v>
      </c>
      <c r="CQ307" s="432">
        <f t="shared" si="749"/>
        <v>0</v>
      </c>
      <c r="CR307" s="432">
        <f t="shared" si="749"/>
        <v>0</v>
      </c>
      <c r="CS307" s="432">
        <f t="shared" si="749"/>
        <v>0</v>
      </c>
      <c r="CT307" s="432">
        <f t="shared" si="749"/>
        <v>0</v>
      </c>
      <c r="CU307" s="463">
        <f t="shared" si="749"/>
        <v>0</v>
      </c>
      <c r="CV307" s="462">
        <f t="shared" si="749"/>
        <v>0</v>
      </c>
      <c r="CW307" s="432">
        <f t="shared" si="749"/>
        <v>0</v>
      </c>
      <c r="CX307" s="432">
        <f t="shared" si="749"/>
        <v>0</v>
      </c>
      <c r="CY307" s="432">
        <f t="shared" ref="CY307:FJ307" si="750">CY168*CY28/100</f>
        <v>0</v>
      </c>
      <c r="CZ307" s="463">
        <f t="shared" si="750"/>
        <v>0</v>
      </c>
      <c r="DA307" s="462">
        <f t="shared" si="750"/>
        <v>0</v>
      </c>
      <c r="DB307" s="432">
        <f t="shared" si="750"/>
        <v>0</v>
      </c>
      <c r="DC307" s="432">
        <f t="shared" si="750"/>
        <v>0</v>
      </c>
      <c r="DD307" s="432">
        <f t="shared" si="750"/>
        <v>0</v>
      </c>
      <c r="DE307" s="432">
        <f t="shared" si="750"/>
        <v>0</v>
      </c>
      <c r="DF307" s="463">
        <f t="shared" si="750"/>
        <v>0</v>
      </c>
      <c r="DG307" s="462">
        <f t="shared" si="750"/>
        <v>0</v>
      </c>
      <c r="DH307" s="432">
        <f t="shared" si="750"/>
        <v>0</v>
      </c>
      <c r="DI307" s="432">
        <f t="shared" si="750"/>
        <v>0</v>
      </c>
      <c r="DJ307" s="432">
        <f t="shared" si="750"/>
        <v>0</v>
      </c>
      <c r="DK307" s="463">
        <f t="shared" si="750"/>
        <v>0</v>
      </c>
      <c r="DL307" s="462">
        <f t="shared" si="750"/>
        <v>0</v>
      </c>
      <c r="DM307" s="432">
        <f t="shared" si="750"/>
        <v>0</v>
      </c>
      <c r="DN307" s="432">
        <f t="shared" si="750"/>
        <v>0</v>
      </c>
      <c r="DO307" s="432">
        <f t="shared" si="750"/>
        <v>0</v>
      </c>
      <c r="DP307" s="432">
        <f t="shared" si="750"/>
        <v>0</v>
      </c>
      <c r="DQ307" s="463">
        <f t="shared" si="750"/>
        <v>0</v>
      </c>
      <c r="DR307" s="462">
        <f t="shared" si="750"/>
        <v>0</v>
      </c>
      <c r="DS307" s="432">
        <f t="shared" si="750"/>
        <v>0</v>
      </c>
      <c r="DT307" s="432">
        <f t="shared" si="750"/>
        <v>0</v>
      </c>
      <c r="DU307" s="432">
        <f t="shared" si="750"/>
        <v>0</v>
      </c>
      <c r="DV307" s="463">
        <f t="shared" si="750"/>
        <v>0</v>
      </c>
      <c r="DW307" s="462">
        <f t="shared" si="750"/>
        <v>0</v>
      </c>
      <c r="DX307" s="432">
        <f t="shared" si="750"/>
        <v>0</v>
      </c>
      <c r="DY307" s="432">
        <f t="shared" si="750"/>
        <v>0</v>
      </c>
      <c r="DZ307" s="432">
        <f t="shared" si="750"/>
        <v>0</v>
      </c>
      <c r="EA307" s="432">
        <f t="shared" si="750"/>
        <v>0</v>
      </c>
      <c r="EB307" s="463">
        <f t="shared" si="750"/>
        <v>0</v>
      </c>
      <c r="EC307" s="462">
        <f t="shared" si="750"/>
        <v>0</v>
      </c>
      <c r="ED307" s="432">
        <f t="shared" si="750"/>
        <v>0</v>
      </c>
      <c r="EE307" s="432">
        <f t="shared" si="750"/>
        <v>0</v>
      </c>
      <c r="EF307" s="432">
        <f t="shared" si="750"/>
        <v>0</v>
      </c>
      <c r="EG307" s="463">
        <f t="shared" si="750"/>
        <v>0</v>
      </c>
      <c r="EH307" s="462">
        <f t="shared" si="750"/>
        <v>0</v>
      </c>
      <c r="EI307" s="432">
        <f t="shared" si="750"/>
        <v>0</v>
      </c>
      <c r="EJ307" s="432">
        <f t="shared" si="750"/>
        <v>0</v>
      </c>
      <c r="EK307" s="432">
        <f t="shared" si="750"/>
        <v>0</v>
      </c>
      <c r="EL307" s="432">
        <f t="shared" si="750"/>
        <v>0</v>
      </c>
      <c r="EM307" s="463">
        <f t="shared" si="750"/>
        <v>0</v>
      </c>
      <c r="EN307" s="462">
        <f t="shared" si="750"/>
        <v>0</v>
      </c>
      <c r="EO307" s="432">
        <f t="shared" si="750"/>
        <v>0</v>
      </c>
      <c r="EP307" s="432">
        <f t="shared" si="750"/>
        <v>0</v>
      </c>
      <c r="EQ307" s="432">
        <f t="shared" si="750"/>
        <v>0</v>
      </c>
      <c r="ER307" s="463">
        <f t="shared" si="750"/>
        <v>0</v>
      </c>
      <c r="ES307" s="462">
        <f t="shared" si="750"/>
        <v>0</v>
      </c>
      <c r="ET307" s="432">
        <f t="shared" si="750"/>
        <v>0</v>
      </c>
      <c r="EU307" s="432">
        <f t="shared" si="750"/>
        <v>0</v>
      </c>
      <c r="EV307" s="432">
        <f t="shared" si="750"/>
        <v>0</v>
      </c>
      <c r="EW307" s="432">
        <f t="shared" si="750"/>
        <v>0</v>
      </c>
      <c r="EX307" s="463">
        <f t="shared" si="750"/>
        <v>0</v>
      </c>
      <c r="EY307" s="462">
        <f t="shared" si="750"/>
        <v>0</v>
      </c>
      <c r="EZ307" s="432">
        <f t="shared" si="750"/>
        <v>0</v>
      </c>
      <c r="FA307" s="432">
        <f t="shared" si="750"/>
        <v>0</v>
      </c>
      <c r="FB307" s="432">
        <f t="shared" si="750"/>
        <v>0</v>
      </c>
      <c r="FC307" s="463">
        <f t="shared" si="750"/>
        <v>0</v>
      </c>
      <c r="FD307" s="462">
        <f t="shared" si="750"/>
        <v>0</v>
      </c>
      <c r="FE307" s="432">
        <f t="shared" si="750"/>
        <v>0</v>
      </c>
      <c r="FF307" s="432">
        <f t="shared" si="750"/>
        <v>0</v>
      </c>
      <c r="FG307" s="432">
        <f t="shared" si="750"/>
        <v>0</v>
      </c>
      <c r="FH307" s="432">
        <f t="shared" si="750"/>
        <v>0</v>
      </c>
      <c r="FI307" s="463">
        <f t="shared" si="750"/>
        <v>0</v>
      </c>
      <c r="FJ307" s="462">
        <f t="shared" si="750"/>
        <v>0</v>
      </c>
      <c r="FK307" s="432">
        <f t="shared" ref="FK307:GJ307" si="751">FK168*FK28/100</f>
        <v>0</v>
      </c>
      <c r="FL307" s="432">
        <f t="shared" si="751"/>
        <v>0</v>
      </c>
      <c r="FM307" s="432">
        <f t="shared" si="751"/>
        <v>0</v>
      </c>
      <c r="FN307" s="463">
        <f t="shared" si="751"/>
        <v>0</v>
      </c>
      <c r="FO307" s="462">
        <f t="shared" si="751"/>
        <v>0</v>
      </c>
      <c r="FP307" s="432">
        <f t="shared" si="751"/>
        <v>0</v>
      </c>
      <c r="FQ307" s="432">
        <f t="shared" si="751"/>
        <v>0</v>
      </c>
      <c r="FR307" s="432">
        <f t="shared" si="751"/>
        <v>0</v>
      </c>
      <c r="FS307" s="432">
        <f t="shared" si="751"/>
        <v>0</v>
      </c>
      <c r="FT307" s="463">
        <f t="shared" si="751"/>
        <v>0</v>
      </c>
      <c r="FU307" s="462">
        <f t="shared" si="751"/>
        <v>0</v>
      </c>
      <c r="FV307" s="432">
        <f t="shared" si="751"/>
        <v>0</v>
      </c>
      <c r="FW307" s="432">
        <f t="shared" si="751"/>
        <v>0</v>
      </c>
      <c r="FX307" s="432">
        <f t="shared" si="751"/>
        <v>0</v>
      </c>
      <c r="FY307" s="463">
        <f t="shared" si="751"/>
        <v>0</v>
      </c>
      <c r="FZ307" s="462">
        <f t="shared" si="751"/>
        <v>0</v>
      </c>
      <c r="GA307" s="432">
        <f t="shared" si="751"/>
        <v>0</v>
      </c>
      <c r="GB307" s="432">
        <f t="shared" si="751"/>
        <v>0</v>
      </c>
      <c r="GC307" s="432">
        <f t="shared" si="751"/>
        <v>0</v>
      </c>
      <c r="GD307" s="432">
        <f t="shared" si="751"/>
        <v>0</v>
      </c>
      <c r="GE307" s="463">
        <f t="shared" si="751"/>
        <v>0</v>
      </c>
      <c r="GF307" s="462">
        <f t="shared" si="751"/>
        <v>0</v>
      </c>
      <c r="GG307" s="432">
        <f t="shared" si="751"/>
        <v>0</v>
      </c>
      <c r="GH307" s="432">
        <f t="shared" si="751"/>
        <v>0</v>
      </c>
      <c r="GI307" s="432">
        <f t="shared" si="751"/>
        <v>0</v>
      </c>
      <c r="GJ307" s="463">
        <f t="shared" si="751"/>
        <v>0</v>
      </c>
    </row>
    <row r="308" spans="1:192" s="4" customFormat="1">
      <c r="A308" s="22"/>
      <c r="B308" s="22"/>
      <c r="C308" s="22"/>
      <c r="D308" s="22"/>
      <c r="E308" s="748" t="str">
        <f t="shared" si="695"/>
        <v>Residential Two Rate 5d - controlled load</v>
      </c>
      <c r="F308" s="462">
        <f t="shared" ref="F308:AL308" si="752">F169*F29</f>
        <v>0</v>
      </c>
      <c r="G308" s="432">
        <f t="shared" si="752"/>
        <v>0</v>
      </c>
      <c r="H308" s="432">
        <f t="shared" si="752"/>
        <v>0</v>
      </c>
      <c r="I308" s="432">
        <f t="shared" si="752"/>
        <v>0</v>
      </c>
      <c r="J308" s="432">
        <f t="shared" si="752"/>
        <v>0</v>
      </c>
      <c r="K308" s="463">
        <f t="shared" si="752"/>
        <v>0</v>
      </c>
      <c r="L308" s="462">
        <f t="shared" si="752"/>
        <v>0</v>
      </c>
      <c r="M308" s="432">
        <f t="shared" si="752"/>
        <v>0</v>
      </c>
      <c r="N308" s="432">
        <f t="shared" si="752"/>
        <v>0</v>
      </c>
      <c r="O308" s="432">
        <f t="shared" si="752"/>
        <v>0</v>
      </c>
      <c r="P308" s="463">
        <f t="shared" si="752"/>
        <v>0</v>
      </c>
      <c r="Q308" s="462">
        <f t="shared" si="752"/>
        <v>0</v>
      </c>
      <c r="R308" s="432">
        <f t="shared" si="752"/>
        <v>0</v>
      </c>
      <c r="S308" s="432">
        <f t="shared" si="752"/>
        <v>0</v>
      </c>
      <c r="T308" s="432">
        <f t="shared" si="752"/>
        <v>0</v>
      </c>
      <c r="U308" s="432">
        <f t="shared" si="752"/>
        <v>0</v>
      </c>
      <c r="V308" s="463">
        <f t="shared" si="752"/>
        <v>0</v>
      </c>
      <c r="W308" s="462">
        <f t="shared" si="752"/>
        <v>0</v>
      </c>
      <c r="X308" s="432">
        <f t="shared" si="752"/>
        <v>0</v>
      </c>
      <c r="Y308" s="432">
        <f t="shared" si="752"/>
        <v>0</v>
      </c>
      <c r="Z308" s="432">
        <f t="shared" si="752"/>
        <v>0</v>
      </c>
      <c r="AA308" s="463">
        <f t="shared" si="752"/>
        <v>0</v>
      </c>
      <c r="AB308" s="462">
        <f t="shared" si="752"/>
        <v>0</v>
      </c>
      <c r="AC308" s="432">
        <f t="shared" si="752"/>
        <v>0</v>
      </c>
      <c r="AD308" s="432">
        <f t="shared" si="752"/>
        <v>0</v>
      </c>
      <c r="AE308" s="432">
        <f t="shared" si="752"/>
        <v>0</v>
      </c>
      <c r="AF308" s="432">
        <f t="shared" si="752"/>
        <v>0</v>
      </c>
      <c r="AG308" s="463">
        <f t="shared" si="752"/>
        <v>0</v>
      </c>
      <c r="AH308" s="462">
        <f t="shared" si="752"/>
        <v>0</v>
      </c>
      <c r="AI308" s="432">
        <f t="shared" si="752"/>
        <v>0</v>
      </c>
      <c r="AJ308" s="432">
        <f t="shared" si="752"/>
        <v>0</v>
      </c>
      <c r="AK308" s="432">
        <f t="shared" si="752"/>
        <v>0</v>
      </c>
      <c r="AL308" s="463">
        <f t="shared" si="752"/>
        <v>0</v>
      </c>
      <c r="AM308" s="462">
        <f t="shared" ref="AM308:CX308" si="753">AM169*AM29/100</f>
        <v>0</v>
      </c>
      <c r="AN308" s="432">
        <f t="shared" si="753"/>
        <v>0</v>
      </c>
      <c r="AO308" s="432">
        <f t="shared" si="753"/>
        <v>0</v>
      </c>
      <c r="AP308" s="432">
        <f t="shared" si="753"/>
        <v>0</v>
      </c>
      <c r="AQ308" s="432">
        <f t="shared" si="753"/>
        <v>0</v>
      </c>
      <c r="AR308" s="463">
        <f t="shared" si="753"/>
        <v>0</v>
      </c>
      <c r="AS308" s="462">
        <f t="shared" si="753"/>
        <v>0</v>
      </c>
      <c r="AT308" s="432">
        <f t="shared" si="753"/>
        <v>0</v>
      </c>
      <c r="AU308" s="432">
        <f t="shared" si="753"/>
        <v>0</v>
      </c>
      <c r="AV308" s="432">
        <f t="shared" si="753"/>
        <v>0</v>
      </c>
      <c r="AW308" s="463">
        <f t="shared" si="753"/>
        <v>0</v>
      </c>
      <c r="AX308" s="462">
        <f t="shared" si="753"/>
        <v>0</v>
      </c>
      <c r="AY308" s="432">
        <f t="shared" si="753"/>
        <v>0</v>
      </c>
      <c r="AZ308" s="432">
        <f t="shared" si="753"/>
        <v>0</v>
      </c>
      <c r="BA308" s="432">
        <f t="shared" si="753"/>
        <v>0</v>
      </c>
      <c r="BB308" s="432">
        <f t="shared" si="753"/>
        <v>0</v>
      </c>
      <c r="BC308" s="463">
        <f t="shared" si="753"/>
        <v>0</v>
      </c>
      <c r="BD308" s="462">
        <f t="shared" si="753"/>
        <v>0</v>
      </c>
      <c r="BE308" s="432">
        <f t="shared" si="753"/>
        <v>0</v>
      </c>
      <c r="BF308" s="432">
        <f t="shared" si="753"/>
        <v>0</v>
      </c>
      <c r="BG308" s="432">
        <f t="shared" si="753"/>
        <v>0</v>
      </c>
      <c r="BH308" s="463">
        <f t="shared" si="753"/>
        <v>0</v>
      </c>
      <c r="BI308" s="462">
        <f t="shared" si="753"/>
        <v>0</v>
      </c>
      <c r="BJ308" s="432">
        <f t="shared" si="753"/>
        <v>0</v>
      </c>
      <c r="BK308" s="432">
        <f t="shared" si="753"/>
        <v>0</v>
      </c>
      <c r="BL308" s="432">
        <f t="shared" si="753"/>
        <v>0</v>
      </c>
      <c r="BM308" s="432">
        <f t="shared" si="753"/>
        <v>0</v>
      </c>
      <c r="BN308" s="463">
        <f t="shared" si="753"/>
        <v>0</v>
      </c>
      <c r="BO308" s="462">
        <f t="shared" si="753"/>
        <v>0</v>
      </c>
      <c r="BP308" s="432">
        <f t="shared" si="753"/>
        <v>0</v>
      </c>
      <c r="BQ308" s="432">
        <f t="shared" si="753"/>
        <v>0</v>
      </c>
      <c r="BR308" s="432">
        <f t="shared" si="753"/>
        <v>0</v>
      </c>
      <c r="BS308" s="463">
        <f t="shared" si="753"/>
        <v>0</v>
      </c>
      <c r="BT308" s="462">
        <f t="shared" si="753"/>
        <v>0</v>
      </c>
      <c r="BU308" s="432">
        <f t="shared" si="753"/>
        <v>0</v>
      </c>
      <c r="BV308" s="432">
        <f t="shared" si="753"/>
        <v>0</v>
      </c>
      <c r="BW308" s="432">
        <f t="shared" si="753"/>
        <v>0</v>
      </c>
      <c r="BX308" s="432">
        <f t="shared" si="753"/>
        <v>0</v>
      </c>
      <c r="BY308" s="463">
        <f t="shared" si="753"/>
        <v>0</v>
      </c>
      <c r="BZ308" s="462">
        <f t="shared" si="753"/>
        <v>0</v>
      </c>
      <c r="CA308" s="432">
        <f t="shared" si="753"/>
        <v>0</v>
      </c>
      <c r="CB308" s="432">
        <f t="shared" si="753"/>
        <v>0</v>
      </c>
      <c r="CC308" s="432">
        <f t="shared" si="753"/>
        <v>0</v>
      </c>
      <c r="CD308" s="463">
        <f t="shared" si="753"/>
        <v>0</v>
      </c>
      <c r="CE308" s="462">
        <f t="shared" si="753"/>
        <v>0</v>
      </c>
      <c r="CF308" s="432">
        <f t="shared" si="753"/>
        <v>0</v>
      </c>
      <c r="CG308" s="432">
        <f t="shared" si="753"/>
        <v>0</v>
      </c>
      <c r="CH308" s="432">
        <f t="shared" si="753"/>
        <v>0</v>
      </c>
      <c r="CI308" s="432">
        <f t="shared" si="753"/>
        <v>0</v>
      </c>
      <c r="CJ308" s="463">
        <f t="shared" si="753"/>
        <v>0</v>
      </c>
      <c r="CK308" s="462">
        <f t="shared" si="753"/>
        <v>0</v>
      </c>
      <c r="CL308" s="432">
        <f t="shared" si="753"/>
        <v>0</v>
      </c>
      <c r="CM308" s="432">
        <f t="shared" si="753"/>
        <v>0</v>
      </c>
      <c r="CN308" s="432">
        <f t="shared" si="753"/>
        <v>0</v>
      </c>
      <c r="CO308" s="463">
        <f t="shared" si="753"/>
        <v>0</v>
      </c>
      <c r="CP308" s="462">
        <f t="shared" si="753"/>
        <v>0</v>
      </c>
      <c r="CQ308" s="432">
        <f t="shared" si="753"/>
        <v>0</v>
      </c>
      <c r="CR308" s="432">
        <f t="shared" si="753"/>
        <v>0</v>
      </c>
      <c r="CS308" s="432">
        <f t="shared" si="753"/>
        <v>0</v>
      </c>
      <c r="CT308" s="432">
        <f t="shared" si="753"/>
        <v>0</v>
      </c>
      <c r="CU308" s="463">
        <f t="shared" si="753"/>
        <v>0</v>
      </c>
      <c r="CV308" s="462">
        <f t="shared" si="753"/>
        <v>0</v>
      </c>
      <c r="CW308" s="432">
        <f t="shared" si="753"/>
        <v>0</v>
      </c>
      <c r="CX308" s="432">
        <f t="shared" si="753"/>
        <v>0</v>
      </c>
      <c r="CY308" s="432">
        <f t="shared" ref="CY308:FJ308" si="754">CY169*CY29/100</f>
        <v>0</v>
      </c>
      <c r="CZ308" s="463">
        <f t="shared" si="754"/>
        <v>0</v>
      </c>
      <c r="DA308" s="462">
        <f t="shared" si="754"/>
        <v>0</v>
      </c>
      <c r="DB308" s="432">
        <f t="shared" si="754"/>
        <v>0</v>
      </c>
      <c r="DC308" s="432">
        <f t="shared" si="754"/>
        <v>0</v>
      </c>
      <c r="DD308" s="432">
        <f t="shared" si="754"/>
        <v>0</v>
      </c>
      <c r="DE308" s="432">
        <f t="shared" si="754"/>
        <v>0</v>
      </c>
      <c r="DF308" s="463">
        <f t="shared" si="754"/>
        <v>0</v>
      </c>
      <c r="DG308" s="462">
        <f t="shared" si="754"/>
        <v>0</v>
      </c>
      <c r="DH308" s="432">
        <f t="shared" si="754"/>
        <v>0</v>
      </c>
      <c r="DI308" s="432">
        <f t="shared" si="754"/>
        <v>0</v>
      </c>
      <c r="DJ308" s="432">
        <f t="shared" si="754"/>
        <v>0</v>
      </c>
      <c r="DK308" s="463">
        <f t="shared" si="754"/>
        <v>0</v>
      </c>
      <c r="DL308" s="462">
        <f t="shared" si="754"/>
        <v>0</v>
      </c>
      <c r="DM308" s="432">
        <f t="shared" si="754"/>
        <v>0</v>
      </c>
      <c r="DN308" s="432">
        <f t="shared" si="754"/>
        <v>0</v>
      </c>
      <c r="DO308" s="432">
        <f t="shared" si="754"/>
        <v>0</v>
      </c>
      <c r="DP308" s="432">
        <f t="shared" si="754"/>
        <v>0</v>
      </c>
      <c r="DQ308" s="463">
        <f t="shared" si="754"/>
        <v>0</v>
      </c>
      <c r="DR308" s="462">
        <f t="shared" si="754"/>
        <v>0</v>
      </c>
      <c r="DS308" s="432">
        <f t="shared" si="754"/>
        <v>0</v>
      </c>
      <c r="DT308" s="432">
        <f t="shared" si="754"/>
        <v>0</v>
      </c>
      <c r="DU308" s="432">
        <f t="shared" si="754"/>
        <v>0</v>
      </c>
      <c r="DV308" s="463">
        <f t="shared" si="754"/>
        <v>0</v>
      </c>
      <c r="DW308" s="462">
        <f t="shared" si="754"/>
        <v>0</v>
      </c>
      <c r="DX308" s="432">
        <f t="shared" si="754"/>
        <v>0</v>
      </c>
      <c r="DY308" s="432">
        <f t="shared" si="754"/>
        <v>0</v>
      </c>
      <c r="DZ308" s="432">
        <f t="shared" si="754"/>
        <v>0</v>
      </c>
      <c r="EA308" s="432">
        <f t="shared" si="754"/>
        <v>0</v>
      </c>
      <c r="EB308" s="463">
        <f t="shared" si="754"/>
        <v>0</v>
      </c>
      <c r="EC308" s="462">
        <f t="shared" si="754"/>
        <v>0</v>
      </c>
      <c r="ED308" s="432">
        <f t="shared" si="754"/>
        <v>0</v>
      </c>
      <c r="EE308" s="432">
        <f t="shared" si="754"/>
        <v>0</v>
      </c>
      <c r="EF308" s="432">
        <f t="shared" si="754"/>
        <v>0</v>
      </c>
      <c r="EG308" s="463">
        <f t="shared" si="754"/>
        <v>0</v>
      </c>
      <c r="EH308" s="462">
        <f t="shared" si="754"/>
        <v>0</v>
      </c>
      <c r="EI308" s="432">
        <f t="shared" si="754"/>
        <v>0</v>
      </c>
      <c r="EJ308" s="432">
        <f t="shared" si="754"/>
        <v>0</v>
      </c>
      <c r="EK308" s="432">
        <f t="shared" si="754"/>
        <v>0</v>
      </c>
      <c r="EL308" s="432">
        <f t="shared" si="754"/>
        <v>0</v>
      </c>
      <c r="EM308" s="463">
        <f t="shared" si="754"/>
        <v>0</v>
      </c>
      <c r="EN308" s="462">
        <f t="shared" si="754"/>
        <v>0</v>
      </c>
      <c r="EO308" s="432">
        <f t="shared" si="754"/>
        <v>0</v>
      </c>
      <c r="EP308" s="432">
        <f t="shared" si="754"/>
        <v>0</v>
      </c>
      <c r="EQ308" s="432">
        <f t="shared" si="754"/>
        <v>0</v>
      </c>
      <c r="ER308" s="463">
        <f t="shared" si="754"/>
        <v>0</v>
      </c>
      <c r="ES308" s="462">
        <f t="shared" si="754"/>
        <v>0</v>
      </c>
      <c r="ET308" s="432">
        <f t="shared" si="754"/>
        <v>0</v>
      </c>
      <c r="EU308" s="432">
        <f t="shared" si="754"/>
        <v>0</v>
      </c>
      <c r="EV308" s="432">
        <f t="shared" si="754"/>
        <v>0</v>
      </c>
      <c r="EW308" s="432">
        <f t="shared" si="754"/>
        <v>0</v>
      </c>
      <c r="EX308" s="463">
        <f t="shared" si="754"/>
        <v>0</v>
      </c>
      <c r="EY308" s="462">
        <f t="shared" si="754"/>
        <v>0</v>
      </c>
      <c r="EZ308" s="432">
        <f t="shared" si="754"/>
        <v>0</v>
      </c>
      <c r="FA308" s="432">
        <f t="shared" si="754"/>
        <v>0</v>
      </c>
      <c r="FB308" s="432">
        <f t="shared" si="754"/>
        <v>0</v>
      </c>
      <c r="FC308" s="463">
        <f t="shared" si="754"/>
        <v>0</v>
      </c>
      <c r="FD308" s="462">
        <f t="shared" si="754"/>
        <v>0</v>
      </c>
      <c r="FE308" s="432">
        <f t="shared" si="754"/>
        <v>0</v>
      </c>
      <c r="FF308" s="432">
        <f t="shared" si="754"/>
        <v>0</v>
      </c>
      <c r="FG308" s="432">
        <f t="shared" si="754"/>
        <v>0</v>
      </c>
      <c r="FH308" s="432">
        <f t="shared" si="754"/>
        <v>0</v>
      </c>
      <c r="FI308" s="463">
        <f t="shared" si="754"/>
        <v>0</v>
      </c>
      <c r="FJ308" s="462">
        <f t="shared" si="754"/>
        <v>0</v>
      </c>
      <c r="FK308" s="432">
        <f t="shared" ref="FK308:GJ308" si="755">FK169*FK29/100</f>
        <v>0</v>
      </c>
      <c r="FL308" s="432">
        <f t="shared" si="755"/>
        <v>0</v>
      </c>
      <c r="FM308" s="432">
        <f t="shared" si="755"/>
        <v>0</v>
      </c>
      <c r="FN308" s="463">
        <f t="shared" si="755"/>
        <v>0</v>
      </c>
      <c r="FO308" s="462">
        <f t="shared" si="755"/>
        <v>0</v>
      </c>
      <c r="FP308" s="432">
        <f t="shared" si="755"/>
        <v>0</v>
      </c>
      <c r="FQ308" s="432">
        <f t="shared" si="755"/>
        <v>0</v>
      </c>
      <c r="FR308" s="432">
        <f t="shared" si="755"/>
        <v>0</v>
      </c>
      <c r="FS308" s="432">
        <f t="shared" si="755"/>
        <v>0</v>
      </c>
      <c r="FT308" s="463">
        <f t="shared" si="755"/>
        <v>0</v>
      </c>
      <c r="FU308" s="462">
        <f t="shared" si="755"/>
        <v>0</v>
      </c>
      <c r="FV308" s="432">
        <f t="shared" si="755"/>
        <v>0</v>
      </c>
      <c r="FW308" s="432">
        <f t="shared" si="755"/>
        <v>0</v>
      </c>
      <c r="FX308" s="432">
        <f t="shared" si="755"/>
        <v>0</v>
      </c>
      <c r="FY308" s="463">
        <f t="shared" si="755"/>
        <v>0</v>
      </c>
      <c r="FZ308" s="462">
        <f t="shared" si="755"/>
        <v>0</v>
      </c>
      <c r="GA308" s="432">
        <f t="shared" si="755"/>
        <v>0</v>
      </c>
      <c r="GB308" s="432">
        <f t="shared" si="755"/>
        <v>0</v>
      </c>
      <c r="GC308" s="432">
        <f t="shared" si="755"/>
        <v>0</v>
      </c>
      <c r="GD308" s="432">
        <f t="shared" si="755"/>
        <v>0</v>
      </c>
      <c r="GE308" s="463">
        <f t="shared" si="755"/>
        <v>0</v>
      </c>
      <c r="GF308" s="462">
        <f t="shared" si="755"/>
        <v>0</v>
      </c>
      <c r="GG308" s="432">
        <f t="shared" si="755"/>
        <v>0</v>
      </c>
      <c r="GH308" s="432">
        <f t="shared" si="755"/>
        <v>0</v>
      </c>
      <c r="GI308" s="432">
        <f t="shared" si="755"/>
        <v>0</v>
      </c>
      <c r="GJ308" s="463">
        <f t="shared" si="755"/>
        <v>0</v>
      </c>
    </row>
    <row r="309" spans="1:192" s="4" customFormat="1">
      <c r="A309" s="22"/>
      <c r="B309" s="22"/>
      <c r="C309" s="22"/>
      <c r="D309" s="22"/>
      <c r="E309" s="748" t="str">
        <f t="shared" si="695"/>
        <v>Docklands Two Rate 5d - controlled load</v>
      </c>
      <c r="F309" s="462">
        <f t="shared" ref="F309:AL309" si="756">F170*F30</f>
        <v>0</v>
      </c>
      <c r="G309" s="432">
        <f t="shared" si="756"/>
        <v>0</v>
      </c>
      <c r="H309" s="432">
        <f t="shared" si="756"/>
        <v>0</v>
      </c>
      <c r="I309" s="432">
        <f t="shared" si="756"/>
        <v>0</v>
      </c>
      <c r="J309" s="432">
        <f t="shared" si="756"/>
        <v>0</v>
      </c>
      <c r="K309" s="463">
        <f t="shared" si="756"/>
        <v>0</v>
      </c>
      <c r="L309" s="462">
        <f t="shared" si="756"/>
        <v>0</v>
      </c>
      <c r="M309" s="432">
        <f t="shared" si="756"/>
        <v>0</v>
      </c>
      <c r="N309" s="432">
        <f t="shared" si="756"/>
        <v>0</v>
      </c>
      <c r="O309" s="432">
        <f t="shared" si="756"/>
        <v>0</v>
      </c>
      <c r="P309" s="463">
        <f t="shared" si="756"/>
        <v>0</v>
      </c>
      <c r="Q309" s="462">
        <f t="shared" si="756"/>
        <v>0</v>
      </c>
      <c r="R309" s="432">
        <f t="shared" si="756"/>
        <v>0</v>
      </c>
      <c r="S309" s="432">
        <f t="shared" si="756"/>
        <v>0</v>
      </c>
      <c r="T309" s="432">
        <f t="shared" si="756"/>
        <v>0</v>
      </c>
      <c r="U309" s="432">
        <f t="shared" si="756"/>
        <v>0</v>
      </c>
      <c r="V309" s="463">
        <f t="shared" si="756"/>
        <v>0</v>
      </c>
      <c r="W309" s="462">
        <f t="shared" si="756"/>
        <v>0</v>
      </c>
      <c r="X309" s="432">
        <f t="shared" si="756"/>
        <v>0</v>
      </c>
      <c r="Y309" s="432">
        <f t="shared" si="756"/>
        <v>0</v>
      </c>
      <c r="Z309" s="432">
        <f t="shared" si="756"/>
        <v>0</v>
      </c>
      <c r="AA309" s="463">
        <f t="shared" si="756"/>
        <v>0</v>
      </c>
      <c r="AB309" s="462">
        <f t="shared" si="756"/>
        <v>0</v>
      </c>
      <c r="AC309" s="432">
        <f t="shared" si="756"/>
        <v>0</v>
      </c>
      <c r="AD309" s="432">
        <f t="shared" si="756"/>
        <v>0</v>
      </c>
      <c r="AE309" s="432">
        <f t="shared" si="756"/>
        <v>0</v>
      </c>
      <c r="AF309" s="432">
        <f t="shared" si="756"/>
        <v>0</v>
      </c>
      <c r="AG309" s="463">
        <f t="shared" si="756"/>
        <v>0</v>
      </c>
      <c r="AH309" s="462">
        <f t="shared" si="756"/>
        <v>0</v>
      </c>
      <c r="AI309" s="432">
        <f t="shared" si="756"/>
        <v>0</v>
      </c>
      <c r="AJ309" s="432">
        <f t="shared" si="756"/>
        <v>0</v>
      </c>
      <c r="AK309" s="432">
        <f t="shared" si="756"/>
        <v>0</v>
      </c>
      <c r="AL309" s="463">
        <f t="shared" si="756"/>
        <v>0</v>
      </c>
      <c r="AM309" s="462">
        <f t="shared" ref="AM309:CX309" si="757">AM170*AM30/100</f>
        <v>0</v>
      </c>
      <c r="AN309" s="432">
        <f t="shared" si="757"/>
        <v>0</v>
      </c>
      <c r="AO309" s="432">
        <f t="shared" si="757"/>
        <v>0</v>
      </c>
      <c r="AP309" s="432">
        <f t="shared" si="757"/>
        <v>0</v>
      </c>
      <c r="AQ309" s="432">
        <f t="shared" si="757"/>
        <v>0</v>
      </c>
      <c r="AR309" s="463">
        <f t="shared" si="757"/>
        <v>0</v>
      </c>
      <c r="AS309" s="462">
        <f t="shared" si="757"/>
        <v>0</v>
      </c>
      <c r="AT309" s="432">
        <f t="shared" si="757"/>
        <v>0</v>
      </c>
      <c r="AU309" s="432">
        <f t="shared" si="757"/>
        <v>0</v>
      </c>
      <c r="AV309" s="432">
        <f t="shared" si="757"/>
        <v>0</v>
      </c>
      <c r="AW309" s="463">
        <f t="shared" si="757"/>
        <v>0</v>
      </c>
      <c r="AX309" s="462">
        <f t="shared" si="757"/>
        <v>0</v>
      </c>
      <c r="AY309" s="432">
        <f t="shared" si="757"/>
        <v>0</v>
      </c>
      <c r="AZ309" s="432">
        <f t="shared" si="757"/>
        <v>0</v>
      </c>
      <c r="BA309" s="432">
        <f t="shared" si="757"/>
        <v>0</v>
      </c>
      <c r="BB309" s="432">
        <f t="shared" si="757"/>
        <v>0</v>
      </c>
      <c r="BC309" s="463">
        <f t="shared" si="757"/>
        <v>0</v>
      </c>
      <c r="BD309" s="462">
        <f t="shared" si="757"/>
        <v>0</v>
      </c>
      <c r="BE309" s="432">
        <f t="shared" si="757"/>
        <v>0</v>
      </c>
      <c r="BF309" s="432">
        <f t="shared" si="757"/>
        <v>0</v>
      </c>
      <c r="BG309" s="432">
        <f t="shared" si="757"/>
        <v>0</v>
      </c>
      <c r="BH309" s="463">
        <f t="shared" si="757"/>
        <v>0</v>
      </c>
      <c r="BI309" s="462">
        <f t="shared" si="757"/>
        <v>0</v>
      </c>
      <c r="BJ309" s="432">
        <f t="shared" si="757"/>
        <v>0</v>
      </c>
      <c r="BK309" s="432">
        <f t="shared" si="757"/>
        <v>0</v>
      </c>
      <c r="BL309" s="432">
        <f t="shared" si="757"/>
        <v>0</v>
      </c>
      <c r="BM309" s="432">
        <f t="shared" si="757"/>
        <v>0</v>
      </c>
      <c r="BN309" s="463">
        <f t="shared" si="757"/>
        <v>0</v>
      </c>
      <c r="BO309" s="462">
        <f t="shared" si="757"/>
        <v>0</v>
      </c>
      <c r="BP309" s="432">
        <f t="shared" si="757"/>
        <v>0</v>
      </c>
      <c r="BQ309" s="432">
        <f t="shared" si="757"/>
        <v>0</v>
      </c>
      <c r="BR309" s="432">
        <f t="shared" si="757"/>
        <v>0</v>
      </c>
      <c r="BS309" s="463">
        <f t="shared" si="757"/>
        <v>0</v>
      </c>
      <c r="BT309" s="462">
        <f t="shared" si="757"/>
        <v>0</v>
      </c>
      <c r="BU309" s="432">
        <f t="shared" si="757"/>
        <v>0</v>
      </c>
      <c r="BV309" s="432">
        <f t="shared" si="757"/>
        <v>0</v>
      </c>
      <c r="BW309" s="432">
        <f t="shared" si="757"/>
        <v>0</v>
      </c>
      <c r="BX309" s="432">
        <f t="shared" si="757"/>
        <v>0</v>
      </c>
      <c r="BY309" s="463">
        <f t="shared" si="757"/>
        <v>0</v>
      </c>
      <c r="BZ309" s="462">
        <f t="shared" si="757"/>
        <v>0</v>
      </c>
      <c r="CA309" s="432">
        <f t="shared" si="757"/>
        <v>0</v>
      </c>
      <c r="CB309" s="432">
        <f t="shared" si="757"/>
        <v>0</v>
      </c>
      <c r="CC309" s="432">
        <f t="shared" si="757"/>
        <v>0</v>
      </c>
      <c r="CD309" s="463">
        <f t="shared" si="757"/>
        <v>0</v>
      </c>
      <c r="CE309" s="462">
        <f t="shared" si="757"/>
        <v>0</v>
      </c>
      <c r="CF309" s="432">
        <f t="shared" si="757"/>
        <v>0</v>
      </c>
      <c r="CG309" s="432">
        <f t="shared" si="757"/>
        <v>0</v>
      </c>
      <c r="CH309" s="432">
        <f t="shared" si="757"/>
        <v>0</v>
      </c>
      <c r="CI309" s="432">
        <f t="shared" si="757"/>
        <v>0</v>
      </c>
      <c r="CJ309" s="463">
        <f t="shared" si="757"/>
        <v>0</v>
      </c>
      <c r="CK309" s="462">
        <f t="shared" si="757"/>
        <v>0</v>
      </c>
      <c r="CL309" s="432">
        <f t="shared" si="757"/>
        <v>0</v>
      </c>
      <c r="CM309" s="432">
        <f t="shared" si="757"/>
        <v>0</v>
      </c>
      <c r="CN309" s="432">
        <f t="shared" si="757"/>
        <v>0</v>
      </c>
      <c r="CO309" s="463">
        <f t="shared" si="757"/>
        <v>0</v>
      </c>
      <c r="CP309" s="462">
        <f t="shared" si="757"/>
        <v>0</v>
      </c>
      <c r="CQ309" s="432">
        <f t="shared" si="757"/>
        <v>0</v>
      </c>
      <c r="CR309" s="432">
        <f t="shared" si="757"/>
        <v>0</v>
      </c>
      <c r="CS309" s="432">
        <f t="shared" si="757"/>
        <v>0</v>
      </c>
      <c r="CT309" s="432">
        <f t="shared" si="757"/>
        <v>0</v>
      </c>
      <c r="CU309" s="463">
        <f t="shared" si="757"/>
        <v>0</v>
      </c>
      <c r="CV309" s="462">
        <f t="shared" si="757"/>
        <v>0</v>
      </c>
      <c r="CW309" s="432">
        <f t="shared" si="757"/>
        <v>0</v>
      </c>
      <c r="CX309" s="432">
        <f t="shared" si="757"/>
        <v>0</v>
      </c>
      <c r="CY309" s="432">
        <f t="shared" ref="CY309:FJ309" si="758">CY170*CY30/100</f>
        <v>0</v>
      </c>
      <c r="CZ309" s="463">
        <f t="shared" si="758"/>
        <v>0</v>
      </c>
      <c r="DA309" s="462">
        <f t="shared" si="758"/>
        <v>0</v>
      </c>
      <c r="DB309" s="432">
        <f t="shared" si="758"/>
        <v>0</v>
      </c>
      <c r="DC309" s="432">
        <f t="shared" si="758"/>
        <v>0</v>
      </c>
      <c r="DD309" s="432">
        <f t="shared" si="758"/>
        <v>0</v>
      </c>
      <c r="DE309" s="432">
        <f t="shared" si="758"/>
        <v>0</v>
      </c>
      <c r="DF309" s="463">
        <f t="shared" si="758"/>
        <v>0</v>
      </c>
      <c r="DG309" s="462">
        <f t="shared" si="758"/>
        <v>0</v>
      </c>
      <c r="DH309" s="432">
        <f t="shared" si="758"/>
        <v>0</v>
      </c>
      <c r="DI309" s="432">
        <f t="shared" si="758"/>
        <v>0</v>
      </c>
      <c r="DJ309" s="432">
        <f t="shared" si="758"/>
        <v>0</v>
      </c>
      <c r="DK309" s="463">
        <f t="shared" si="758"/>
        <v>0</v>
      </c>
      <c r="DL309" s="462">
        <f t="shared" si="758"/>
        <v>0</v>
      </c>
      <c r="DM309" s="432">
        <f t="shared" si="758"/>
        <v>0</v>
      </c>
      <c r="DN309" s="432">
        <f t="shared" si="758"/>
        <v>0</v>
      </c>
      <c r="DO309" s="432">
        <f t="shared" si="758"/>
        <v>0</v>
      </c>
      <c r="DP309" s="432">
        <f t="shared" si="758"/>
        <v>0</v>
      </c>
      <c r="DQ309" s="463">
        <f t="shared" si="758"/>
        <v>0</v>
      </c>
      <c r="DR309" s="462">
        <f t="shared" si="758"/>
        <v>0</v>
      </c>
      <c r="DS309" s="432">
        <f t="shared" si="758"/>
        <v>0</v>
      </c>
      <c r="DT309" s="432">
        <f t="shared" si="758"/>
        <v>0</v>
      </c>
      <c r="DU309" s="432">
        <f t="shared" si="758"/>
        <v>0</v>
      </c>
      <c r="DV309" s="463">
        <f t="shared" si="758"/>
        <v>0</v>
      </c>
      <c r="DW309" s="462">
        <f t="shared" si="758"/>
        <v>0</v>
      </c>
      <c r="DX309" s="432">
        <f t="shared" si="758"/>
        <v>0</v>
      </c>
      <c r="DY309" s="432">
        <f t="shared" si="758"/>
        <v>0</v>
      </c>
      <c r="DZ309" s="432">
        <f t="shared" si="758"/>
        <v>0</v>
      </c>
      <c r="EA309" s="432">
        <f t="shared" si="758"/>
        <v>0</v>
      </c>
      <c r="EB309" s="463">
        <f t="shared" si="758"/>
        <v>0</v>
      </c>
      <c r="EC309" s="462">
        <f t="shared" si="758"/>
        <v>0</v>
      </c>
      <c r="ED309" s="432">
        <f t="shared" si="758"/>
        <v>0</v>
      </c>
      <c r="EE309" s="432">
        <f t="shared" si="758"/>
        <v>0</v>
      </c>
      <c r="EF309" s="432">
        <f t="shared" si="758"/>
        <v>0</v>
      </c>
      <c r="EG309" s="463">
        <f t="shared" si="758"/>
        <v>0</v>
      </c>
      <c r="EH309" s="462">
        <f t="shared" si="758"/>
        <v>0</v>
      </c>
      <c r="EI309" s="432">
        <f t="shared" si="758"/>
        <v>0</v>
      </c>
      <c r="EJ309" s="432">
        <f t="shared" si="758"/>
        <v>0</v>
      </c>
      <c r="EK309" s="432">
        <f t="shared" si="758"/>
        <v>0</v>
      </c>
      <c r="EL309" s="432">
        <f t="shared" si="758"/>
        <v>0</v>
      </c>
      <c r="EM309" s="463">
        <f t="shared" si="758"/>
        <v>0</v>
      </c>
      <c r="EN309" s="462">
        <f t="shared" si="758"/>
        <v>0</v>
      </c>
      <c r="EO309" s="432">
        <f t="shared" si="758"/>
        <v>0</v>
      </c>
      <c r="EP309" s="432">
        <f t="shared" si="758"/>
        <v>0</v>
      </c>
      <c r="EQ309" s="432">
        <f t="shared" si="758"/>
        <v>0</v>
      </c>
      <c r="ER309" s="463">
        <f t="shared" si="758"/>
        <v>0</v>
      </c>
      <c r="ES309" s="462">
        <f t="shared" si="758"/>
        <v>0</v>
      </c>
      <c r="ET309" s="432">
        <f t="shared" si="758"/>
        <v>0</v>
      </c>
      <c r="EU309" s="432">
        <f t="shared" si="758"/>
        <v>0</v>
      </c>
      <c r="EV309" s="432">
        <f t="shared" si="758"/>
        <v>0</v>
      </c>
      <c r="EW309" s="432">
        <f t="shared" si="758"/>
        <v>0</v>
      </c>
      <c r="EX309" s="463">
        <f t="shared" si="758"/>
        <v>0</v>
      </c>
      <c r="EY309" s="462">
        <f t="shared" si="758"/>
        <v>0</v>
      </c>
      <c r="EZ309" s="432">
        <f t="shared" si="758"/>
        <v>0</v>
      </c>
      <c r="FA309" s="432">
        <f t="shared" si="758"/>
        <v>0</v>
      </c>
      <c r="FB309" s="432">
        <f t="shared" si="758"/>
        <v>0</v>
      </c>
      <c r="FC309" s="463">
        <f t="shared" si="758"/>
        <v>0</v>
      </c>
      <c r="FD309" s="462">
        <f t="shared" si="758"/>
        <v>0</v>
      </c>
      <c r="FE309" s="432">
        <f t="shared" si="758"/>
        <v>0</v>
      </c>
      <c r="FF309" s="432">
        <f t="shared" si="758"/>
        <v>0</v>
      </c>
      <c r="FG309" s="432">
        <f t="shared" si="758"/>
        <v>0</v>
      </c>
      <c r="FH309" s="432">
        <f t="shared" si="758"/>
        <v>0</v>
      </c>
      <c r="FI309" s="463">
        <f t="shared" si="758"/>
        <v>0</v>
      </c>
      <c r="FJ309" s="462">
        <f t="shared" si="758"/>
        <v>0</v>
      </c>
      <c r="FK309" s="432">
        <f t="shared" ref="FK309:GJ309" si="759">FK170*FK30/100</f>
        <v>0</v>
      </c>
      <c r="FL309" s="432">
        <f t="shared" si="759"/>
        <v>0</v>
      </c>
      <c r="FM309" s="432">
        <f t="shared" si="759"/>
        <v>0</v>
      </c>
      <c r="FN309" s="463">
        <f t="shared" si="759"/>
        <v>0</v>
      </c>
      <c r="FO309" s="462">
        <f t="shared" si="759"/>
        <v>0</v>
      </c>
      <c r="FP309" s="432">
        <f t="shared" si="759"/>
        <v>0</v>
      </c>
      <c r="FQ309" s="432">
        <f t="shared" si="759"/>
        <v>0</v>
      </c>
      <c r="FR309" s="432">
        <f t="shared" si="759"/>
        <v>0</v>
      </c>
      <c r="FS309" s="432">
        <f t="shared" si="759"/>
        <v>0</v>
      </c>
      <c r="FT309" s="463">
        <f t="shared" si="759"/>
        <v>0</v>
      </c>
      <c r="FU309" s="462">
        <f t="shared" si="759"/>
        <v>0</v>
      </c>
      <c r="FV309" s="432">
        <f t="shared" si="759"/>
        <v>0</v>
      </c>
      <c r="FW309" s="432">
        <f t="shared" si="759"/>
        <v>0</v>
      </c>
      <c r="FX309" s="432">
        <f t="shared" si="759"/>
        <v>0</v>
      </c>
      <c r="FY309" s="463">
        <f t="shared" si="759"/>
        <v>0</v>
      </c>
      <c r="FZ309" s="462">
        <f t="shared" si="759"/>
        <v>0</v>
      </c>
      <c r="GA309" s="432">
        <f t="shared" si="759"/>
        <v>0</v>
      </c>
      <c r="GB309" s="432">
        <f t="shared" si="759"/>
        <v>0</v>
      </c>
      <c r="GC309" s="432">
        <f t="shared" si="759"/>
        <v>0</v>
      </c>
      <c r="GD309" s="432">
        <f t="shared" si="759"/>
        <v>0</v>
      </c>
      <c r="GE309" s="463">
        <f t="shared" si="759"/>
        <v>0</v>
      </c>
      <c r="GF309" s="462">
        <f t="shared" si="759"/>
        <v>0</v>
      </c>
      <c r="GG309" s="432">
        <f t="shared" si="759"/>
        <v>0</v>
      </c>
      <c r="GH309" s="432">
        <f t="shared" si="759"/>
        <v>0</v>
      </c>
      <c r="GI309" s="432">
        <f t="shared" si="759"/>
        <v>0</v>
      </c>
      <c r="GJ309" s="463">
        <f t="shared" si="759"/>
        <v>0</v>
      </c>
    </row>
    <row r="310" spans="1:192" s="4" customFormat="1">
      <c r="A310" s="22"/>
      <c r="B310" s="22"/>
      <c r="C310" s="22"/>
      <c r="D310" s="22"/>
      <c r="E310" s="748" t="str">
        <f t="shared" si="695"/>
        <v>New Tariff 5</v>
      </c>
      <c r="F310" s="462">
        <f t="shared" ref="F310:AL310" si="760">F171*F31</f>
        <v>0</v>
      </c>
      <c r="G310" s="432">
        <f t="shared" si="760"/>
        <v>0</v>
      </c>
      <c r="H310" s="432">
        <f t="shared" si="760"/>
        <v>0</v>
      </c>
      <c r="I310" s="432">
        <f t="shared" si="760"/>
        <v>0</v>
      </c>
      <c r="J310" s="432">
        <f t="shared" si="760"/>
        <v>0</v>
      </c>
      <c r="K310" s="463">
        <f t="shared" si="760"/>
        <v>0</v>
      </c>
      <c r="L310" s="462">
        <f t="shared" si="760"/>
        <v>0</v>
      </c>
      <c r="M310" s="432">
        <f t="shared" si="760"/>
        <v>0</v>
      </c>
      <c r="N310" s="432">
        <f t="shared" si="760"/>
        <v>0</v>
      </c>
      <c r="O310" s="432">
        <f t="shared" si="760"/>
        <v>0</v>
      </c>
      <c r="P310" s="463">
        <f t="shared" si="760"/>
        <v>0</v>
      </c>
      <c r="Q310" s="462">
        <f t="shared" si="760"/>
        <v>0</v>
      </c>
      <c r="R310" s="432">
        <f t="shared" si="760"/>
        <v>0</v>
      </c>
      <c r="S310" s="432">
        <f t="shared" si="760"/>
        <v>0</v>
      </c>
      <c r="T310" s="432">
        <f t="shared" si="760"/>
        <v>0</v>
      </c>
      <c r="U310" s="432">
        <f t="shared" si="760"/>
        <v>0</v>
      </c>
      <c r="V310" s="463">
        <f t="shared" si="760"/>
        <v>0</v>
      </c>
      <c r="W310" s="462">
        <f t="shared" si="760"/>
        <v>0</v>
      </c>
      <c r="X310" s="432">
        <f t="shared" si="760"/>
        <v>0</v>
      </c>
      <c r="Y310" s="432">
        <f t="shared" si="760"/>
        <v>0</v>
      </c>
      <c r="Z310" s="432">
        <f t="shared" si="760"/>
        <v>0</v>
      </c>
      <c r="AA310" s="463">
        <f t="shared" si="760"/>
        <v>0</v>
      </c>
      <c r="AB310" s="462">
        <f t="shared" si="760"/>
        <v>0</v>
      </c>
      <c r="AC310" s="432">
        <f t="shared" si="760"/>
        <v>0</v>
      </c>
      <c r="AD310" s="432">
        <f t="shared" si="760"/>
        <v>0</v>
      </c>
      <c r="AE310" s="432">
        <f t="shared" si="760"/>
        <v>0</v>
      </c>
      <c r="AF310" s="432">
        <f t="shared" si="760"/>
        <v>0</v>
      </c>
      <c r="AG310" s="463">
        <f t="shared" si="760"/>
        <v>0</v>
      </c>
      <c r="AH310" s="462">
        <f t="shared" si="760"/>
        <v>0</v>
      </c>
      <c r="AI310" s="432">
        <f t="shared" si="760"/>
        <v>0</v>
      </c>
      <c r="AJ310" s="432">
        <f t="shared" si="760"/>
        <v>0</v>
      </c>
      <c r="AK310" s="432">
        <f t="shared" si="760"/>
        <v>0</v>
      </c>
      <c r="AL310" s="463">
        <f t="shared" si="760"/>
        <v>0</v>
      </c>
      <c r="AM310" s="462">
        <f t="shared" ref="AM310:CX310" si="761">AM171*AM31/100</f>
        <v>0</v>
      </c>
      <c r="AN310" s="432">
        <f t="shared" si="761"/>
        <v>0</v>
      </c>
      <c r="AO310" s="432">
        <f t="shared" si="761"/>
        <v>0</v>
      </c>
      <c r="AP310" s="432">
        <f t="shared" si="761"/>
        <v>0</v>
      </c>
      <c r="AQ310" s="432">
        <f t="shared" si="761"/>
        <v>0</v>
      </c>
      <c r="AR310" s="463">
        <f t="shared" si="761"/>
        <v>0</v>
      </c>
      <c r="AS310" s="462">
        <f t="shared" si="761"/>
        <v>0</v>
      </c>
      <c r="AT310" s="432">
        <f t="shared" si="761"/>
        <v>0</v>
      </c>
      <c r="AU310" s="432">
        <f t="shared" si="761"/>
        <v>0</v>
      </c>
      <c r="AV310" s="432">
        <f t="shared" si="761"/>
        <v>0</v>
      </c>
      <c r="AW310" s="463">
        <f t="shared" si="761"/>
        <v>0</v>
      </c>
      <c r="AX310" s="462">
        <f t="shared" si="761"/>
        <v>0</v>
      </c>
      <c r="AY310" s="432">
        <f t="shared" si="761"/>
        <v>0</v>
      </c>
      <c r="AZ310" s="432">
        <f t="shared" si="761"/>
        <v>0</v>
      </c>
      <c r="BA310" s="432">
        <f t="shared" si="761"/>
        <v>0</v>
      </c>
      <c r="BB310" s="432">
        <f t="shared" si="761"/>
        <v>0</v>
      </c>
      <c r="BC310" s="463">
        <f t="shared" si="761"/>
        <v>0</v>
      </c>
      <c r="BD310" s="462">
        <f t="shared" si="761"/>
        <v>0</v>
      </c>
      <c r="BE310" s="432">
        <f t="shared" si="761"/>
        <v>0</v>
      </c>
      <c r="BF310" s="432">
        <f t="shared" si="761"/>
        <v>0</v>
      </c>
      <c r="BG310" s="432">
        <f t="shared" si="761"/>
        <v>0</v>
      </c>
      <c r="BH310" s="463">
        <f t="shared" si="761"/>
        <v>0</v>
      </c>
      <c r="BI310" s="462">
        <f t="shared" si="761"/>
        <v>0</v>
      </c>
      <c r="BJ310" s="432">
        <f t="shared" si="761"/>
        <v>0</v>
      </c>
      <c r="BK310" s="432">
        <f t="shared" si="761"/>
        <v>0</v>
      </c>
      <c r="BL310" s="432">
        <f t="shared" si="761"/>
        <v>0</v>
      </c>
      <c r="BM310" s="432">
        <f t="shared" si="761"/>
        <v>0</v>
      </c>
      <c r="BN310" s="463">
        <f t="shared" si="761"/>
        <v>0</v>
      </c>
      <c r="BO310" s="462">
        <f t="shared" si="761"/>
        <v>0</v>
      </c>
      <c r="BP310" s="432">
        <f t="shared" si="761"/>
        <v>0</v>
      </c>
      <c r="BQ310" s="432">
        <f t="shared" si="761"/>
        <v>0</v>
      </c>
      <c r="BR310" s="432">
        <f t="shared" si="761"/>
        <v>0</v>
      </c>
      <c r="BS310" s="463">
        <f t="shared" si="761"/>
        <v>0</v>
      </c>
      <c r="BT310" s="462">
        <f t="shared" si="761"/>
        <v>0</v>
      </c>
      <c r="BU310" s="432">
        <f t="shared" si="761"/>
        <v>0</v>
      </c>
      <c r="BV310" s="432">
        <f t="shared" si="761"/>
        <v>0</v>
      </c>
      <c r="BW310" s="432">
        <f t="shared" si="761"/>
        <v>0</v>
      </c>
      <c r="BX310" s="432">
        <f t="shared" si="761"/>
        <v>0</v>
      </c>
      <c r="BY310" s="463">
        <f t="shared" si="761"/>
        <v>0</v>
      </c>
      <c r="BZ310" s="462">
        <f t="shared" si="761"/>
        <v>0</v>
      </c>
      <c r="CA310" s="432">
        <f t="shared" si="761"/>
        <v>0</v>
      </c>
      <c r="CB310" s="432">
        <f t="shared" si="761"/>
        <v>0</v>
      </c>
      <c r="CC310" s="432">
        <f t="shared" si="761"/>
        <v>0</v>
      </c>
      <c r="CD310" s="463">
        <f t="shared" si="761"/>
        <v>0</v>
      </c>
      <c r="CE310" s="462">
        <f t="shared" si="761"/>
        <v>0</v>
      </c>
      <c r="CF310" s="432">
        <f t="shared" si="761"/>
        <v>0</v>
      </c>
      <c r="CG310" s="432">
        <f t="shared" si="761"/>
        <v>0</v>
      </c>
      <c r="CH310" s="432">
        <f t="shared" si="761"/>
        <v>0</v>
      </c>
      <c r="CI310" s="432">
        <f t="shared" si="761"/>
        <v>0</v>
      </c>
      <c r="CJ310" s="463">
        <f t="shared" si="761"/>
        <v>0</v>
      </c>
      <c r="CK310" s="462">
        <f t="shared" si="761"/>
        <v>0</v>
      </c>
      <c r="CL310" s="432">
        <f t="shared" si="761"/>
        <v>0</v>
      </c>
      <c r="CM310" s="432">
        <f t="shared" si="761"/>
        <v>0</v>
      </c>
      <c r="CN310" s="432">
        <f t="shared" si="761"/>
        <v>0</v>
      </c>
      <c r="CO310" s="463">
        <f t="shared" si="761"/>
        <v>0</v>
      </c>
      <c r="CP310" s="462">
        <f t="shared" si="761"/>
        <v>0</v>
      </c>
      <c r="CQ310" s="432">
        <f t="shared" si="761"/>
        <v>0</v>
      </c>
      <c r="CR310" s="432">
        <f t="shared" si="761"/>
        <v>0</v>
      </c>
      <c r="CS310" s="432">
        <f t="shared" si="761"/>
        <v>0</v>
      </c>
      <c r="CT310" s="432">
        <f t="shared" si="761"/>
        <v>0</v>
      </c>
      <c r="CU310" s="463">
        <f t="shared" si="761"/>
        <v>0</v>
      </c>
      <c r="CV310" s="462">
        <f t="shared" si="761"/>
        <v>0</v>
      </c>
      <c r="CW310" s="432">
        <f t="shared" si="761"/>
        <v>0</v>
      </c>
      <c r="CX310" s="432">
        <f t="shared" si="761"/>
        <v>0</v>
      </c>
      <c r="CY310" s="432">
        <f t="shared" ref="CY310:FJ310" si="762">CY171*CY31/100</f>
        <v>0</v>
      </c>
      <c r="CZ310" s="463">
        <f t="shared" si="762"/>
        <v>0</v>
      </c>
      <c r="DA310" s="462">
        <f t="shared" si="762"/>
        <v>0</v>
      </c>
      <c r="DB310" s="432">
        <f t="shared" si="762"/>
        <v>0</v>
      </c>
      <c r="DC310" s="432">
        <f t="shared" si="762"/>
        <v>0</v>
      </c>
      <c r="DD310" s="432">
        <f t="shared" si="762"/>
        <v>0</v>
      </c>
      <c r="DE310" s="432">
        <f t="shared" si="762"/>
        <v>0</v>
      </c>
      <c r="DF310" s="463">
        <f t="shared" si="762"/>
        <v>0</v>
      </c>
      <c r="DG310" s="462">
        <f t="shared" si="762"/>
        <v>0</v>
      </c>
      <c r="DH310" s="432">
        <f t="shared" si="762"/>
        <v>0</v>
      </c>
      <c r="DI310" s="432">
        <f t="shared" si="762"/>
        <v>0</v>
      </c>
      <c r="DJ310" s="432">
        <f t="shared" si="762"/>
        <v>0</v>
      </c>
      <c r="DK310" s="463">
        <f t="shared" si="762"/>
        <v>0</v>
      </c>
      <c r="DL310" s="462">
        <f t="shared" si="762"/>
        <v>0</v>
      </c>
      <c r="DM310" s="432">
        <f t="shared" si="762"/>
        <v>0</v>
      </c>
      <c r="DN310" s="432">
        <f t="shared" si="762"/>
        <v>0</v>
      </c>
      <c r="DO310" s="432">
        <f t="shared" si="762"/>
        <v>0</v>
      </c>
      <c r="DP310" s="432">
        <f t="shared" si="762"/>
        <v>0</v>
      </c>
      <c r="DQ310" s="463">
        <f t="shared" si="762"/>
        <v>0</v>
      </c>
      <c r="DR310" s="462">
        <f t="shared" si="762"/>
        <v>0</v>
      </c>
      <c r="DS310" s="432">
        <f t="shared" si="762"/>
        <v>0</v>
      </c>
      <c r="DT310" s="432">
        <f t="shared" si="762"/>
        <v>0</v>
      </c>
      <c r="DU310" s="432">
        <f t="shared" si="762"/>
        <v>0</v>
      </c>
      <c r="DV310" s="463">
        <f t="shared" si="762"/>
        <v>0</v>
      </c>
      <c r="DW310" s="462">
        <f t="shared" si="762"/>
        <v>0</v>
      </c>
      <c r="DX310" s="432">
        <f t="shared" si="762"/>
        <v>0</v>
      </c>
      <c r="DY310" s="432">
        <f t="shared" si="762"/>
        <v>0</v>
      </c>
      <c r="DZ310" s="432">
        <f t="shared" si="762"/>
        <v>0</v>
      </c>
      <c r="EA310" s="432">
        <f t="shared" si="762"/>
        <v>0</v>
      </c>
      <c r="EB310" s="463">
        <f t="shared" si="762"/>
        <v>0</v>
      </c>
      <c r="EC310" s="462">
        <f t="shared" si="762"/>
        <v>0</v>
      </c>
      <c r="ED310" s="432">
        <f t="shared" si="762"/>
        <v>0</v>
      </c>
      <c r="EE310" s="432">
        <f t="shared" si="762"/>
        <v>0</v>
      </c>
      <c r="EF310" s="432">
        <f t="shared" si="762"/>
        <v>0</v>
      </c>
      <c r="EG310" s="463">
        <f t="shared" si="762"/>
        <v>0</v>
      </c>
      <c r="EH310" s="462">
        <f t="shared" si="762"/>
        <v>0</v>
      </c>
      <c r="EI310" s="432">
        <f t="shared" si="762"/>
        <v>0</v>
      </c>
      <c r="EJ310" s="432">
        <f t="shared" si="762"/>
        <v>0</v>
      </c>
      <c r="EK310" s="432">
        <f t="shared" si="762"/>
        <v>0</v>
      </c>
      <c r="EL310" s="432">
        <f t="shared" si="762"/>
        <v>0</v>
      </c>
      <c r="EM310" s="463">
        <f t="shared" si="762"/>
        <v>0</v>
      </c>
      <c r="EN310" s="462">
        <f t="shared" si="762"/>
        <v>0</v>
      </c>
      <c r="EO310" s="432">
        <f t="shared" si="762"/>
        <v>0</v>
      </c>
      <c r="EP310" s="432">
        <f t="shared" si="762"/>
        <v>0</v>
      </c>
      <c r="EQ310" s="432">
        <f t="shared" si="762"/>
        <v>0</v>
      </c>
      <c r="ER310" s="463">
        <f t="shared" si="762"/>
        <v>0</v>
      </c>
      <c r="ES310" s="462">
        <f t="shared" si="762"/>
        <v>0</v>
      </c>
      <c r="ET310" s="432">
        <f t="shared" si="762"/>
        <v>0</v>
      </c>
      <c r="EU310" s="432">
        <f t="shared" si="762"/>
        <v>0</v>
      </c>
      <c r="EV310" s="432">
        <f t="shared" si="762"/>
        <v>0</v>
      </c>
      <c r="EW310" s="432">
        <f t="shared" si="762"/>
        <v>0</v>
      </c>
      <c r="EX310" s="463">
        <f t="shared" si="762"/>
        <v>0</v>
      </c>
      <c r="EY310" s="462">
        <f t="shared" si="762"/>
        <v>0</v>
      </c>
      <c r="EZ310" s="432">
        <f t="shared" si="762"/>
        <v>0</v>
      </c>
      <c r="FA310" s="432">
        <f t="shared" si="762"/>
        <v>0</v>
      </c>
      <c r="FB310" s="432">
        <f t="shared" si="762"/>
        <v>0</v>
      </c>
      <c r="FC310" s="463">
        <f t="shared" si="762"/>
        <v>0</v>
      </c>
      <c r="FD310" s="462">
        <f t="shared" si="762"/>
        <v>0</v>
      </c>
      <c r="FE310" s="432">
        <f t="shared" si="762"/>
        <v>0</v>
      </c>
      <c r="FF310" s="432">
        <f t="shared" si="762"/>
        <v>0</v>
      </c>
      <c r="FG310" s="432">
        <f t="shared" si="762"/>
        <v>0</v>
      </c>
      <c r="FH310" s="432">
        <f t="shared" si="762"/>
        <v>0</v>
      </c>
      <c r="FI310" s="463">
        <f t="shared" si="762"/>
        <v>0</v>
      </c>
      <c r="FJ310" s="462">
        <f t="shared" si="762"/>
        <v>0</v>
      </c>
      <c r="FK310" s="432">
        <f t="shared" ref="FK310:GJ310" si="763">FK171*FK31/100</f>
        <v>0</v>
      </c>
      <c r="FL310" s="432">
        <f t="shared" si="763"/>
        <v>0</v>
      </c>
      <c r="FM310" s="432">
        <f t="shared" si="763"/>
        <v>0</v>
      </c>
      <c r="FN310" s="463">
        <f t="shared" si="763"/>
        <v>0</v>
      </c>
      <c r="FO310" s="462">
        <f t="shared" si="763"/>
        <v>0</v>
      </c>
      <c r="FP310" s="432">
        <f t="shared" si="763"/>
        <v>0</v>
      </c>
      <c r="FQ310" s="432">
        <f t="shared" si="763"/>
        <v>0</v>
      </c>
      <c r="FR310" s="432">
        <f t="shared" si="763"/>
        <v>0</v>
      </c>
      <c r="FS310" s="432">
        <f t="shared" si="763"/>
        <v>0</v>
      </c>
      <c r="FT310" s="463">
        <f t="shared" si="763"/>
        <v>0</v>
      </c>
      <c r="FU310" s="462">
        <f t="shared" si="763"/>
        <v>0</v>
      </c>
      <c r="FV310" s="432">
        <f t="shared" si="763"/>
        <v>0</v>
      </c>
      <c r="FW310" s="432">
        <f t="shared" si="763"/>
        <v>0</v>
      </c>
      <c r="FX310" s="432">
        <f t="shared" si="763"/>
        <v>0</v>
      </c>
      <c r="FY310" s="463">
        <f t="shared" si="763"/>
        <v>0</v>
      </c>
      <c r="FZ310" s="462">
        <f t="shared" si="763"/>
        <v>0</v>
      </c>
      <c r="GA310" s="432">
        <f t="shared" si="763"/>
        <v>0</v>
      </c>
      <c r="GB310" s="432">
        <f t="shared" si="763"/>
        <v>0</v>
      </c>
      <c r="GC310" s="432">
        <f t="shared" si="763"/>
        <v>0</v>
      </c>
      <c r="GD310" s="432">
        <f t="shared" si="763"/>
        <v>0</v>
      </c>
      <c r="GE310" s="463">
        <f t="shared" si="763"/>
        <v>0</v>
      </c>
      <c r="GF310" s="462">
        <f t="shared" si="763"/>
        <v>0</v>
      </c>
      <c r="GG310" s="432">
        <f t="shared" si="763"/>
        <v>0</v>
      </c>
      <c r="GH310" s="432">
        <f t="shared" si="763"/>
        <v>0</v>
      </c>
      <c r="GI310" s="432">
        <f t="shared" si="763"/>
        <v>0</v>
      </c>
      <c r="GJ310" s="463">
        <f t="shared" si="763"/>
        <v>0</v>
      </c>
    </row>
    <row r="311" spans="1:192" s="4" customFormat="1">
      <c r="A311" s="22"/>
      <c r="B311" s="22"/>
      <c r="C311" s="22"/>
      <c r="D311" s="22"/>
      <c r="E311" s="748" t="str">
        <f t="shared" si="695"/>
        <v>New Tariff 6</v>
      </c>
      <c r="F311" s="462">
        <f t="shared" ref="F311:AL311" si="764">F172*F32</f>
        <v>0</v>
      </c>
      <c r="G311" s="432">
        <f t="shared" si="764"/>
        <v>0</v>
      </c>
      <c r="H311" s="432">
        <f t="shared" si="764"/>
        <v>0</v>
      </c>
      <c r="I311" s="432">
        <f t="shared" si="764"/>
        <v>0</v>
      </c>
      <c r="J311" s="432">
        <f t="shared" si="764"/>
        <v>0</v>
      </c>
      <c r="K311" s="463">
        <f t="shared" si="764"/>
        <v>0</v>
      </c>
      <c r="L311" s="462">
        <f t="shared" si="764"/>
        <v>0</v>
      </c>
      <c r="M311" s="432">
        <f t="shared" si="764"/>
        <v>0</v>
      </c>
      <c r="N311" s="432">
        <f t="shared" si="764"/>
        <v>0</v>
      </c>
      <c r="O311" s="432">
        <f t="shared" si="764"/>
        <v>0</v>
      </c>
      <c r="P311" s="463">
        <f t="shared" si="764"/>
        <v>0</v>
      </c>
      <c r="Q311" s="462">
        <f t="shared" si="764"/>
        <v>0</v>
      </c>
      <c r="R311" s="432">
        <f t="shared" si="764"/>
        <v>0</v>
      </c>
      <c r="S311" s="432">
        <f t="shared" si="764"/>
        <v>0</v>
      </c>
      <c r="T311" s="432">
        <f t="shared" si="764"/>
        <v>0</v>
      </c>
      <c r="U311" s="432">
        <f t="shared" si="764"/>
        <v>0</v>
      </c>
      <c r="V311" s="463">
        <f t="shared" si="764"/>
        <v>0</v>
      </c>
      <c r="W311" s="462">
        <f t="shared" si="764"/>
        <v>0</v>
      </c>
      <c r="X311" s="432">
        <f t="shared" si="764"/>
        <v>0</v>
      </c>
      <c r="Y311" s="432">
        <f t="shared" si="764"/>
        <v>0</v>
      </c>
      <c r="Z311" s="432">
        <f t="shared" si="764"/>
        <v>0</v>
      </c>
      <c r="AA311" s="463">
        <f t="shared" si="764"/>
        <v>0</v>
      </c>
      <c r="AB311" s="462">
        <f t="shared" si="764"/>
        <v>0</v>
      </c>
      <c r="AC311" s="432">
        <f t="shared" si="764"/>
        <v>0</v>
      </c>
      <c r="AD311" s="432">
        <f t="shared" si="764"/>
        <v>0</v>
      </c>
      <c r="AE311" s="432">
        <f t="shared" si="764"/>
        <v>0</v>
      </c>
      <c r="AF311" s="432">
        <f t="shared" si="764"/>
        <v>0</v>
      </c>
      <c r="AG311" s="463">
        <f t="shared" si="764"/>
        <v>0</v>
      </c>
      <c r="AH311" s="462">
        <f t="shared" si="764"/>
        <v>0</v>
      </c>
      <c r="AI311" s="432">
        <f t="shared" si="764"/>
        <v>0</v>
      </c>
      <c r="AJ311" s="432">
        <f t="shared" si="764"/>
        <v>0</v>
      </c>
      <c r="AK311" s="432">
        <f t="shared" si="764"/>
        <v>0</v>
      </c>
      <c r="AL311" s="463">
        <f t="shared" si="764"/>
        <v>0</v>
      </c>
      <c r="AM311" s="462">
        <f t="shared" ref="AM311:CX311" si="765">AM172*AM32/100</f>
        <v>0</v>
      </c>
      <c r="AN311" s="432">
        <f t="shared" si="765"/>
        <v>0</v>
      </c>
      <c r="AO311" s="432">
        <f t="shared" si="765"/>
        <v>0</v>
      </c>
      <c r="AP311" s="432">
        <f t="shared" si="765"/>
        <v>0</v>
      </c>
      <c r="AQ311" s="432">
        <f t="shared" si="765"/>
        <v>0</v>
      </c>
      <c r="AR311" s="463">
        <f t="shared" si="765"/>
        <v>0</v>
      </c>
      <c r="AS311" s="462">
        <f t="shared" si="765"/>
        <v>0</v>
      </c>
      <c r="AT311" s="432">
        <f t="shared" si="765"/>
        <v>0</v>
      </c>
      <c r="AU311" s="432">
        <f t="shared" si="765"/>
        <v>0</v>
      </c>
      <c r="AV311" s="432">
        <f t="shared" si="765"/>
        <v>0</v>
      </c>
      <c r="AW311" s="463">
        <f t="shared" si="765"/>
        <v>0</v>
      </c>
      <c r="AX311" s="462">
        <f t="shared" si="765"/>
        <v>0</v>
      </c>
      <c r="AY311" s="432">
        <f t="shared" si="765"/>
        <v>0</v>
      </c>
      <c r="AZ311" s="432">
        <f t="shared" si="765"/>
        <v>0</v>
      </c>
      <c r="BA311" s="432">
        <f t="shared" si="765"/>
        <v>0</v>
      </c>
      <c r="BB311" s="432">
        <f t="shared" si="765"/>
        <v>0</v>
      </c>
      <c r="BC311" s="463">
        <f t="shared" si="765"/>
        <v>0</v>
      </c>
      <c r="BD311" s="462">
        <f t="shared" si="765"/>
        <v>0</v>
      </c>
      <c r="BE311" s="432">
        <f t="shared" si="765"/>
        <v>0</v>
      </c>
      <c r="BF311" s="432">
        <f t="shared" si="765"/>
        <v>0</v>
      </c>
      <c r="BG311" s="432">
        <f t="shared" si="765"/>
        <v>0</v>
      </c>
      <c r="BH311" s="463">
        <f t="shared" si="765"/>
        <v>0</v>
      </c>
      <c r="BI311" s="462">
        <f t="shared" si="765"/>
        <v>0</v>
      </c>
      <c r="BJ311" s="432">
        <f t="shared" si="765"/>
        <v>0</v>
      </c>
      <c r="BK311" s="432">
        <f t="shared" si="765"/>
        <v>0</v>
      </c>
      <c r="BL311" s="432">
        <f t="shared" si="765"/>
        <v>0</v>
      </c>
      <c r="BM311" s="432">
        <f t="shared" si="765"/>
        <v>0</v>
      </c>
      <c r="BN311" s="463">
        <f t="shared" si="765"/>
        <v>0</v>
      </c>
      <c r="BO311" s="462">
        <f t="shared" si="765"/>
        <v>0</v>
      </c>
      <c r="BP311" s="432">
        <f t="shared" si="765"/>
        <v>0</v>
      </c>
      <c r="BQ311" s="432">
        <f t="shared" si="765"/>
        <v>0</v>
      </c>
      <c r="BR311" s="432">
        <f t="shared" si="765"/>
        <v>0</v>
      </c>
      <c r="BS311" s="463">
        <f t="shared" si="765"/>
        <v>0</v>
      </c>
      <c r="BT311" s="462">
        <f t="shared" si="765"/>
        <v>0</v>
      </c>
      <c r="BU311" s="432">
        <f t="shared" si="765"/>
        <v>0</v>
      </c>
      <c r="BV311" s="432">
        <f t="shared" si="765"/>
        <v>0</v>
      </c>
      <c r="BW311" s="432">
        <f t="shared" si="765"/>
        <v>0</v>
      </c>
      <c r="BX311" s="432">
        <f t="shared" si="765"/>
        <v>0</v>
      </c>
      <c r="BY311" s="463">
        <f t="shared" si="765"/>
        <v>0</v>
      </c>
      <c r="BZ311" s="462">
        <f t="shared" si="765"/>
        <v>0</v>
      </c>
      <c r="CA311" s="432">
        <f t="shared" si="765"/>
        <v>0</v>
      </c>
      <c r="CB311" s="432">
        <f t="shared" si="765"/>
        <v>0</v>
      </c>
      <c r="CC311" s="432">
        <f t="shared" si="765"/>
        <v>0</v>
      </c>
      <c r="CD311" s="463">
        <f t="shared" si="765"/>
        <v>0</v>
      </c>
      <c r="CE311" s="462">
        <f t="shared" si="765"/>
        <v>0</v>
      </c>
      <c r="CF311" s="432">
        <f t="shared" si="765"/>
        <v>0</v>
      </c>
      <c r="CG311" s="432">
        <f t="shared" si="765"/>
        <v>0</v>
      </c>
      <c r="CH311" s="432">
        <f t="shared" si="765"/>
        <v>0</v>
      </c>
      <c r="CI311" s="432">
        <f t="shared" si="765"/>
        <v>0</v>
      </c>
      <c r="CJ311" s="463">
        <f t="shared" si="765"/>
        <v>0</v>
      </c>
      <c r="CK311" s="462">
        <f t="shared" si="765"/>
        <v>0</v>
      </c>
      <c r="CL311" s="432">
        <f t="shared" si="765"/>
        <v>0</v>
      </c>
      <c r="CM311" s="432">
        <f t="shared" si="765"/>
        <v>0</v>
      </c>
      <c r="CN311" s="432">
        <f t="shared" si="765"/>
        <v>0</v>
      </c>
      <c r="CO311" s="463">
        <f t="shared" si="765"/>
        <v>0</v>
      </c>
      <c r="CP311" s="462">
        <f t="shared" si="765"/>
        <v>0</v>
      </c>
      <c r="CQ311" s="432">
        <f t="shared" si="765"/>
        <v>0</v>
      </c>
      <c r="CR311" s="432">
        <f t="shared" si="765"/>
        <v>0</v>
      </c>
      <c r="CS311" s="432">
        <f t="shared" si="765"/>
        <v>0</v>
      </c>
      <c r="CT311" s="432">
        <f t="shared" si="765"/>
        <v>0</v>
      </c>
      <c r="CU311" s="463">
        <f t="shared" si="765"/>
        <v>0</v>
      </c>
      <c r="CV311" s="462">
        <f t="shared" si="765"/>
        <v>0</v>
      </c>
      <c r="CW311" s="432">
        <f t="shared" si="765"/>
        <v>0</v>
      </c>
      <c r="CX311" s="432">
        <f t="shared" si="765"/>
        <v>0</v>
      </c>
      <c r="CY311" s="432">
        <f t="shared" ref="CY311:FJ311" si="766">CY172*CY32/100</f>
        <v>0</v>
      </c>
      <c r="CZ311" s="463">
        <f t="shared" si="766"/>
        <v>0</v>
      </c>
      <c r="DA311" s="462">
        <f t="shared" si="766"/>
        <v>0</v>
      </c>
      <c r="DB311" s="432">
        <f t="shared" si="766"/>
        <v>0</v>
      </c>
      <c r="DC311" s="432">
        <f t="shared" si="766"/>
        <v>0</v>
      </c>
      <c r="DD311" s="432">
        <f t="shared" si="766"/>
        <v>0</v>
      </c>
      <c r="DE311" s="432">
        <f t="shared" si="766"/>
        <v>0</v>
      </c>
      <c r="DF311" s="463">
        <f t="shared" si="766"/>
        <v>0</v>
      </c>
      <c r="DG311" s="462">
        <f t="shared" si="766"/>
        <v>0</v>
      </c>
      <c r="DH311" s="432">
        <f t="shared" si="766"/>
        <v>0</v>
      </c>
      <c r="DI311" s="432">
        <f t="shared" si="766"/>
        <v>0</v>
      </c>
      <c r="DJ311" s="432">
        <f t="shared" si="766"/>
        <v>0</v>
      </c>
      <c r="DK311" s="463">
        <f t="shared" si="766"/>
        <v>0</v>
      </c>
      <c r="DL311" s="462">
        <f t="shared" si="766"/>
        <v>0</v>
      </c>
      <c r="DM311" s="432">
        <f t="shared" si="766"/>
        <v>0</v>
      </c>
      <c r="DN311" s="432">
        <f t="shared" si="766"/>
        <v>0</v>
      </c>
      <c r="DO311" s="432">
        <f t="shared" si="766"/>
        <v>0</v>
      </c>
      <c r="DP311" s="432">
        <f t="shared" si="766"/>
        <v>0</v>
      </c>
      <c r="DQ311" s="463">
        <f t="shared" si="766"/>
        <v>0</v>
      </c>
      <c r="DR311" s="462">
        <f t="shared" si="766"/>
        <v>0</v>
      </c>
      <c r="DS311" s="432">
        <f t="shared" si="766"/>
        <v>0</v>
      </c>
      <c r="DT311" s="432">
        <f t="shared" si="766"/>
        <v>0</v>
      </c>
      <c r="DU311" s="432">
        <f t="shared" si="766"/>
        <v>0</v>
      </c>
      <c r="DV311" s="463">
        <f t="shared" si="766"/>
        <v>0</v>
      </c>
      <c r="DW311" s="462">
        <f t="shared" si="766"/>
        <v>0</v>
      </c>
      <c r="DX311" s="432">
        <f t="shared" si="766"/>
        <v>0</v>
      </c>
      <c r="DY311" s="432">
        <f t="shared" si="766"/>
        <v>0</v>
      </c>
      <c r="DZ311" s="432">
        <f t="shared" si="766"/>
        <v>0</v>
      </c>
      <c r="EA311" s="432">
        <f t="shared" si="766"/>
        <v>0</v>
      </c>
      <c r="EB311" s="463">
        <f t="shared" si="766"/>
        <v>0</v>
      </c>
      <c r="EC311" s="462">
        <f t="shared" si="766"/>
        <v>0</v>
      </c>
      <c r="ED311" s="432">
        <f t="shared" si="766"/>
        <v>0</v>
      </c>
      <c r="EE311" s="432">
        <f t="shared" si="766"/>
        <v>0</v>
      </c>
      <c r="EF311" s="432">
        <f t="shared" si="766"/>
        <v>0</v>
      </c>
      <c r="EG311" s="463">
        <f t="shared" si="766"/>
        <v>0</v>
      </c>
      <c r="EH311" s="462">
        <f t="shared" si="766"/>
        <v>0</v>
      </c>
      <c r="EI311" s="432">
        <f t="shared" si="766"/>
        <v>0</v>
      </c>
      <c r="EJ311" s="432">
        <f t="shared" si="766"/>
        <v>0</v>
      </c>
      <c r="EK311" s="432">
        <f t="shared" si="766"/>
        <v>0</v>
      </c>
      <c r="EL311" s="432">
        <f t="shared" si="766"/>
        <v>0</v>
      </c>
      <c r="EM311" s="463">
        <f t="shared" si="766"/>
        <v>0</v>
      </c>
      <c r="EN311" s="462">
        <f t="shared" si="766"/>
        <v>0</v>
      </c>
      <c r="EO311" s="432">
        <f t="shared" si="766"/>
        <v>0</v>
      </c>
      <c r="EP311" s="432">
        <f t="shared" si="766"/>
        <v>0</v>
      </c>
      <c r="EQ311" s="432">
        <f t="shared" si="766"/>
        <v>0</v>
      </c>
      <c r="ER311" s="463">
        <f t="shared" si="766"/>
        <v>0</v>
      </c>
      <c r="ES311" s="462">
        <f t="shared" si="766"/>
        <v>0</v>
      </c>
      <c r="ET311" s="432">
        <f t="shared" si="766"/>
        <v>0</v>
      </c>
      <c r="EU311" s="432">
        <f t="shared" si="766"/>
        <v>0</v>
      </c>
      <c r="EV311" s="432">
        <f t="shared" si="766"/>
        <v>0</v>
      </c>
      <c r="EW311" s="432">
        <f t="shared" si="766"/>
        <v>0</v>
      </c>
      <c r="EX311" s="463">
        <f t="shared" si="766"/>
        <v>0</v>
      </c>
      <c r="EY311" s="462">
        <f t="shared" si="766"/>
        <v>0</v>
      </c>
      <c r="EZ311" s="432">
        <f t="shared" si="766"/>
        <v>0</v>
      </c>
      <c r="FA311" s="432">
        <f t="shared" si="766"/>
        <v>0</v>
      </c>
      <c r="FB311" s="432">
        <f t="shared" si="766"/>
        <v>0</v>
      </c>
      <c r="FC311" s="463">
        <f t="shared" si="766"/>
        <v>0</v>
      </c>
      <c r="FD311" s="462">
        <f t="shared" si="766"/>
        <v>0</v>
      </c>
      <c r="FE311" s="432">
        <f t="shared" si="766"/>
        <v>0</v>
      </c>
      <c r="FF311" s="432">
        <f t="shared" si="766"/>
        <v>0</v>
      </c>
      <c r="FG311" s="432">
        <f t="shared" si="766"/>
        <v>0</v>
      </c>
      <c r="FH311" s="432">
        <f t="shared" si="766"/>
        <v>0</v>
      </c>
      <c r="FI311" s="463">
        <f t="shared" si="766"/>
        <v>0</v>
      </c>
      <c r="FJ311" s="462">
        <f t="shared" si="766"/>
        <v>0</v>
      </c>
      <c r="FK311" s="432">
        <f t="shared" ref="FK311:GJ311" si="767">FK172*FK32/100</f>
        <v>0</v>
      </c>
      <c r="FL311" s="432">
        <f t="shared" si="767"/>
        <v>0</v>
      </c>
      <c r="FM311" s="432">
        <f t="shared" si="767"/>
        <v>0</v>
      </c>
      <c r="FN311" s="463">
        <f t="shared" si="767"/>
        <v>0</v>
      </c>
      <c r="FO311" s="462">
        <f t="shared" si="767"/>
        <v>0</v>
      </c>
      <c r="FP311" s="432">
        <f t="shared" si="767"/>
        <v>0</v>
      </c>
      <c r="FQ311" s="432">
        <f t="shared" si="767"/>
        <v>0</v>
      </c>
      <c r="FR311" s="432">
        <f t="shared" si="767"/>
        <v>0</v>
      </c>
      <c r="FS311" s="432">
        <f t="shared" si="767"/>
        <v>0</v>
      </c>
      <c r="FT311" s="463">
        <f t="shared" si="767"/>
        <v>0</v>
      </c>
      <c r="FU311" s="462">
        <f t="shared" si="767"/>
        <v>0</v>
      </c>
      <c r="FV311" s="432">
        <f t="shared" si="767"/>
        <v>0</v>
      </c>
      <c r="FW311" s="432">
        <f t="shared" si="767"/>
        <v>0</v>
      </c>
      <c r="FX311" s="432">
        <f t="shared" si="767"/>
        <v>0</v>
      </c>
      <c r="FY311" s="463">
        <f t="shared" si="767"/>
        <v>0</v>
      </c>
      <c r="FZ311" s="462">
        <f t="shared" si="767"/>
        <v>0</v>
      </c>
      <c r="GA311" s="432">
        <f t="shared" si="767"/>
        <v>0</v>
      </c>
      <c r="GB311" s="432">
        <f t="shared" si="767"/>
        <v>0</v>
      </c>
      <c r="GC311" s="432">
        <f t="shared" si="767"/>
        <v>0</v>
      </c>
      <c r="GD311" s="432">
        <f t="shared" si="767"/>
        <v>0</v>
      </c>
      <c r="GE311" s="463">
        <f t="shared" si="767"/>
        <v>0</v>
      </c>
      <c r="GF311" s="462">
        <f t="shared" si="767"/>
        <v>0</v>
      </c>
      <c r="GG311" s="432">
        <f t="shared" si="767"/>
        <v>0</v>
      </c>
      <c r="GH311" s="432">
        <f t="shared" si="767"/>
        <v>0</v>
      </c>
      <c r="GI311" s="432">
        <f t="shared" si="767"/>
        <v>0</v>
      </c>
      <c r="GJ311" s="463">
        <f t="shared" si="767"/>
        <v>0</v>
      </c>
    </row>
    <row r="312" spans="1:192" s="4" customFormat="1">
      <c r="A312" s="22"/>
      <c r="B312" s="22"/>
      <c r="C312" s="22"/>
      <c r="D312" s="22"/>
      <c r="E312" s="748" t="str">
        <f t="shared" si="695"/>
        <v>New Tariff 7</v>
      </c>
      <c r="F312" s="462">
        <f t="shared" ref="F312:AL312" si="768">F173*F33</f>
        <v>0</v>
      </c>
      <c r="G312" s="432">
        <f t="shared" si="768"/>
        <v>0</v>
      </c>
      <c r="H312" s="432">
        <f t="shared" si="768"/>
        <v>0</v>
      </c>
      <c r="I312" s="432">
        <f t="shared" si="768"/>
        <v>0</v>
      </c>
      <c r="J312" s="432">
        <f t="shared" si="768"/>
        <v>0</v>
      </c>
      <c r="K312" s="463">
        <f t="shared" si="768"/>
        <v>0</v>
      </c>
      <c r="L312" s="462">
        <f t="shared" si="768"/>
        <v>0</v>
      </c>
      <c r="M312" s="432">
        <f t="shared" si="768"/>
        <v>0</v>
      </c>
      <c r="N312" s="432">
        <f t="shared" si="768"/>
        <v>0</v>
      </c>
      <c r="O312" s="432">
        <f t="shared" si="768"/>
        <v>0</v>
      </c>
      <c r="P312" s="463">
        <f t="shared" si="768"/>
        <v>0</v>
      </c>
      <c r="Q312" s="462">
        <f t="shared" si="768"/>
        <v>0</v>
      </c>
      <c r="R312" s="432">
        <f t="shared" si="768"/>
        <v>0</v>
      </c>
      <c r="S312" s="432">
        <f t="shared" si="768"/>
        <v>0</v>
      </c>
      <c r="T312" s="432">
        <f t="shared" si="768"/>
        <v>0</v>
      </c>
      <c r="U312" s="432">
        <f t="shared" si="768"/>
        <v>0</v>
      </c>
      <c r="V312" s="463">
        <f t="shared" si="768"/>
        <v>0</v>
      </c>
      <c r="W312" s="462">
        <f t="shared" si="768"/>
        <v>0</v>
      </c>
      <c r="X312" s="432">
        <f t="shared" si="768"/>
        <v>0</v>
      </c>
      <c r="Y312" s="432">
        <f t="shared" si="768"/>
        <v>0</v>
      </c>
      <c r="Z312" s="432">
        <f t="shared" si="768"/>
        <v>0</v>
      </c>
      <c r="AA312" s="463">
        <f t="shared" si="768"/>
        <v>0</v>
      </c>
      <c r="AB312" s="462">
        <f t="shared" si="768"/>
        <v>0</v>
      </c>
      <c r="AC312" s="432">
        <f t="shared" si="768"/>
        <v>0</v>
      </c>
      <c r="AD312" s="432">
        <f t="shared" si="768"/>
        <v>0</v>
      </c>
      <c r="AE312" s="432">
        <f t="shared" si="768"/>
        <v>0</v>
      </c>
      <c r="AF312" s="432">
        <f t="shared" si="768"/>
        <v>0</v>
      </c>
      <c r="AG312" s="463">
        <f t="shared" si="768"/>
        <v>0</v>
      </c>
      <c r="AH312" s="462">
        <f t="shared" si="768"/>
        <v>0</v>
      </c>
      <c r="AI312" s="432">
        <f t="shared" si="768"/>
        <v>0</v>
      </c>
      <c r="AJ312" s="432">
        <f t="shared" si="768"/>
        <v>0</v>
      </c>
      <c r="AK312" s="432">
        <f t="shared" si="768"/>
        <v>0</v>
      </c>
      <c r="AL312" s="463">
        <f t="shared" si="768"/>
        <v>0</v>
      </c>
      <c r="AM312" s="462">
        <f t="shared" ref="AM312:CX312" si="769">AM173*AM33/100</f>
        <v>0</v>
      </c>
      <c r="AN312" s="432">
        <f t="shared" si="769"/>
        <v>0</v>
      </c>
      <c r="AO312" s="432">
        <f t="shared" si="769"/>
        <v>0</v>
      </c>
      <c r="AP312" s="432">
        <f t="shared" si="769"/>
        <v>0</v>
      </c>
      <c r="AQ312" s="432">
        <f t="shared" si="769"/>
        <v>0</v>
      </c>
      <c r="AR312" s="463">
        <f t="shared" si="769"/>
        <v>0</v>
      </c>
      <c r="AS312" s="462">
        <f t="shared" si="769"/>
        <v>0</v>
      </c>
      <c r="AT312" s="432">
        <f t="shared" si="769"/>
        <v>0</v>
      </c>
      <c r="AU312" s="432">
        <f t="shared" si="769"/>
        <v>0</v>
      </c>
      <c r="AV312" s="432">
        <f t="shared" si="769"/>
        <v>0</v>
      </c>
      <c r="AW312" s="463">
        <f t="shared" si="769"/>
        <v>0</v>
      </c>
      <c r="AX312" s="462">
        <f t="shared" si="769"/>
        <v>0</v>
      </c>
      <c r="AY312" s="432">
        <f t="shared" si="769"/>
        <v>0</v>
      </c>
      <c r="AZ312" s="432">
        <f t="shared" si="769"/>
        <v>0</v>
      </c>
      <c r="BA312" s="432">
        <f t="shared" si="769"/>
        <v>0</v>
      </c>
      <c r="BB312" s="432">
        <f t="shared" si="769"/>
        <v>0</v>
      </c>
      <c r="BC312" s="463">
        <f t="shared" si="769"/>
        <v>0</v>
      </c>
      <c r="BD312" s="462">
        <f t="shared" si="769"/>
        <v>0</v>
      </c>
      <c r="BE312" s="432">
        <f t="shared" si="769"/>
        <v>0</v>
      </c>
      <c r="BF312" s="432">
        <f t="shared" si="769"/>
        <v>0</v>
      </c>
      <c r="BG312" s="432">
        <f t="shared" si="769"/>
        <v>0</v>
      </c>
      <c r="BH312" s="463">
        <f t="shared" si="769"/>
        <v>0</v>
      </c>
      <c r="BI312" s="462">
        <f t="shared" si="769"/>
        <v>0</v>
      </c>
      <c r="BJ312" s="432">
        <f t="shared" si="769"/>
        <v>0</v>
      </c>
      <c r="BK312" s="432">
        <f t="shared" si="769"/>
        <v>0</v>
      </c>
      <c r="BL312" s="432">
        <f t="shared" si="769"/>
        <v>0</v>
      </c>
      <c r="BM312" s="432">
        <f t="shared" si="769"/>
        <v>0</v>
      </c>
      <c r="BN312" s="463">
        <f t="shared" si="769"/>
        <v>0</v>
      </c>
      <c r="BO312" s="462">
        <f t="shared" si="769"/>
        <v>0</v>
      </c>
      <c r="BP312" s="432">
        <f t="shared" si="769"/>
        <v>0</v>
      </c>
      <c r="BQ312" s="432">
        <f t="shared" si="769"/>
        <v>0</v>
      </c>
      <c r="BR312" s="432">
        <f t="shared" si="769"/>
        <v>0</v>
      </c>
      <c r="BS312" s="463">
        <f t="shared" si="769"/>
        <v>0</v>
      </c>
      <c r="BT312" s="462">
        <f t="shared" si="769"/>
        <v>0</v>
      </c>
      <c r="BU312" s="432">
        <f t="shared" si="769"/>
        <v>0</v>
      </c>
      <c r="BV312" s="432">
        <f t="shared" si="769"/>
        <v>0</v>
      </c>
      <c r="BW312" s="432">
        <f t="shared" si="769"/>
        <v>0</v>
      </c>
      <c r="BX312" s="432">
        <f t="shared" si="769"/>
        <v>0</v>
      </c>
      <c r="BY312" s="463">
        <f t="shared" si="769"/>
        <v>0</v>
      </c>
      <c r="BZ312" s="462">
        <f t="shared" si="769"/>
        <v>0</v>
      </c>
      <c r="CA312" s="432">
        <f t="shared" si="769"/>
        <v>0</v>
      </c>
      <c r="CB312" s="432">
        <f t="shared" si="769"/>
        <v>0</v>
      </c>
      <c r="CC312" s="432">
        <f t="shared" si="769"/>
        <v>0</v>
      </c>
      <c r="CD312" s="463">
        <f t="shared" si="769"/>
        <v>0</v>
      </c>
      <c r="CE312" s="462">
        <f t="shared" si="769"/>
        <v>0</v>
      </c>
      <c r="CF312" s="432">
        <f t="shared" si="769"/>
        <v>0</v>
      </c>
      <c r="CG312" s="432">
        <f t="shared" si="769"/>
        <v>0</v>
      </c>
      <c r="CH312" s="432">
        <f t="shared" si="769"/>
        <v>0</v>
      </c>
      <c r="CI312" s="432">
        <f t="shared" si="769"/>
        <v>0</v>
      </c>
      <c r="CJ312" s="463">
        <f t="shared" si="769"/>
        <v>0</v>
      </c>
      <c r="CK312" s="462">
        <f t="shared" si="769"/>
        <v>0</v>
      </c>
      <c r="CL312" s="432">
        <f t="shared" si="769"/>
        <v>0</v>
      </c>
      <c r="CM312" s="432">
        <f t="shared" si="769"/>
        <v>0</v>
      </c>
      <c r="CN312" s="432">
        <f t="shared" si="769"/>
        <v>0</v>
      </c>
      <c r="CO312" s="463">
        <f t="shared" si="769"/>
        <v>0</v>
      </c>
      <c r="CP312" s="462">
        <f t="shared" si="769"/>
        <v>0</v>
      </c>
      <c r="CQ312" s="432">
        <f t="shared" si="769"/>
        <v>0</v>
      </c>
      <c r="CR312" s="432">
        <f t="shared" si="769"/>
        <v>0</v>
      </c>
      <c r="CS312" s="432">
        <f t="shared" si="769"/>
        <v>0</v>
      </c>
      <c r="CT312" s="432">
        <f t="shared" si="769"/>
        <v>0</v>
      </c>
      <c r="CU312" s="463">
        <f t="shared" si="769"/>
        <v>0</v>
      </c>
      <c r="CV312" s="462">
        <f t="shared" si="769"/>
        <v>0</v>
      </c>
      <c r="CW312" s="432">
        <f t="shared" si="769"/>
        <v>0</v>
      </c>
      <c r="CX312" s="432">
        <f t="shared" si="769"/>
        <v>0</v>
      </c>
      <c r="CY312" s="432">
        <f t="shared" ref="CY312:FJ312" si="770">CY173*CY33/100</f>
        <v>0</v>
      </c>
      <c r="CZ312" s="463">
        <f t="shared" si="770"/>
        <v>0</v>
      </c>
      <c r="DA312" s="462">
        <f t="shared" si="770"/>
        <v>0</v>
      </c>
      <c r="DB312" s="432">
        <f t="shared" si="770"/>
        <v>0</v>
      </c>
      <c r="DC312" s="432">
        <f t="shared" si="770"/>
        <v>0</v>
      </c>
      <c r="DD312" s="432">
        <f t="shared" si="770"/>
        <v>0</v>
      </c>
      <c r="DE312" s="432">
        <f t="shared" si="770"/>
        <v>0</v>
      </c>
      <c r="DF312" s="463">
        <f t="shared" si="770"/>
        <v>0</v>
      </c>
      <c r="DG312" s="462">
        <f t="shared" si="770"/>
        <v>0</v>
      </c>
      <c r="DH312" s="432">
        <f t="shared" si="770"/>
        <v>0</v>
      </c>
      <c r="DI312" s="432">
        <f t="shared" si="770"/>
        <v>0</v>
      </c>
      <c r="DJ312" s="432">
        <f t="shared" si="770"/>
        <v>0</v>
      </c>
      <c r="DK312" s="463">
        <f t="shared" si="770"/>
        <v>0</v>
      </c>
      <c r="DL312" s="462">
        <f t="shared" si="770"/>
        <v>0</v>
      </c>
      <c r="DM312" s="432">
        <f t="shared" si="770"/>
        <v>0</v>
      </c>
      <c r="DN312" s="432">
        <f t="shared" si="770"/>
        <v>0</v>
      </c>
      <c r="DO312" s="432">
        <f t="shared" si="770"/>
        <v>0</v>
      </c>
      <c r="DP312" s="432">
        <f t="shared" si="770"/>
        <v>0</v>
      </c>
      <c r="DQ312" s="463">
        <f t="shared" si="770"/>
        <v>0</v>
      </c>
      <c r="DR312" s="462">
        <f t="shared" si="770"/>
        <v>0</v>
      </c>
      <c r="DS312" s="432">
        <f t="shared" si="770"/>
        <v>0</v>
      </c>
      <c r="DT312" s="432">
        <f t="shared" si="770"/>
        <v>0</v>
      </c>
      <c r="DU312" s="432">
        <f t="shared" si="770"/>
        <v>0</v>
      </c>
      <c r="DV312" s="463">
        <f t="shared" si="770"/>
        <v>0</v>
      </c>
      <c r="DW312" s="462">
        <f t="shared" si="770"/>
        <v>0</v>
      </c>
      <c r="DX312" s="432">
        <f t="shared" si="770"/>
        <v>0</v>
      </c>
      <c r="DY312" s="432">
        <f t="shared" si="770"/>
        <v>0</v>
      </c>
      <c r="DZ312" s="432">
        <f t="shared" si="770"/>
        <v>0</v>
      </c>
      <c r="EA312" s="432">
        <f t="shared" si="770"/>
        <v>0</v>
      </c>
      <c r="EB312" s="463">
        <f t="shared" si="770"/>
        <v>0</v>
      </c>
      <c r="EC312" s="462">
        <f t="shared" si="770"/>
        <v>0</v>
      </c>
      <c r="ED312" s="432">
        <f t="shared" si="770"/>
        <v>0</v>
      </c>
      <c r="EE312" s="432">
        <f t="shared" si="770"/>
        <v>0</v>
      </c>
      <c r="EF312" s="432">
        <f t="shared" si="770"/>
        <v>0</v>
      </c>
      <c r="EG312" s="463">
        <f t="shared" si="770"/>
        <v>0</v>
      </c>
      <c r="EH312" s="462">
        <f t="shared" si="770"/>
        <v>0</v>
      </c>
      <c r="EI312" s="432">
        <f t="shared" si="770"/>
        <v>0</v>
      </c>
      <c r="EJ312" s="432">
        <f t="shared" si="770"/>
        <v>0</v>
      </c>
      <c r="EK312" s="432">
        <f t="shared" si="770"/>
        <v>0</v>
      </c>
      <c r="EL312" s="432">
        <f t="shared" si="770"/>
        <v>0</v>
      </c>
      <c r="EM312" s="463">
        <f t="shared" si="770"/>
        <v>0</v>
      </c>
      <c r="EN312" s="462">
        <f t="shared" si="770"/>
        <v>0</v>
      </c>
      <c r="EO312" s="432">
        <f t="shared" si="770"/>
        <v>0</v>
      </c>
      <c r="EP312" s="432">
        <f t="shared" si="770"/>
        <v>0</v>
      </c>
      <c r="EQ312" s="432">
        <f t="shared" si="770"/>
        <v>0</v>
      </c>
      <c r="ER312" s="463">
        <f t="shared" si="770"/>
        <v>0</v>
      </c>
      <c r="ES312" s="462">
        <f t="shared" si="770"/>
        <v>0</v>
      </c>
      <c r="ET312" s="432">
        <f t="shared" si="770"/>
        <v>0</v>
      </c>
      <c r="EU312" s="432">
        <f t="shared" si="770"/>
        <v>0</v>
      </c>
      <c r="EV312" s="432">
        <f t="shared" si="770"/>
        <v>0</v>
      </c>
      <c r="EW312" s="432">
        <f t="shared" si="770"/>
        <v>0</v>
      </c>
      <c r="EX312" s="463">
        <f t="shared" si="770"/>
        <v>0</v>
      </c>
      <c r="EY312" s="462">
        <f t="shared" si="770"/>
        <v>0</v>
      </c>
      <c r="EZ312" s="432">
        <f t="shared" si="770"/>
        <v>0</v>
      </c>
      <c r="FA312" s="432">
        <f t="shared" si="770"/>
        <v>0</v>
      </c>
      <c r="FB312" s="432">
        <f t="shared" si="770"/>
        <v>0</v>
      </c>
      <c r="FC312" s="463">
        <f t="shared" si="770"/>
        <v>0</v>
      </c>
      <c r="FD312" s="462">
        <f t="shared" si="770"/>
        <v>0</v>
      </c>
      <c r="FE312" s="432">
        <f t="shared" si="770"/>
        <v>0</v>
      </c>
      <c r="FF312" s="432">
        <f t="shared" si="770"/>
        <v>0</v>
      </c>
      <c r="FG312" s="432">
        <f t="shared" si="770"/>
        <v>0</v>
      </c>
      <c r="FH312" s="432">
        <f t="shared" si="770"/>
        <v>0</v>
      </c>
      <c r="FI312" s="463">
        <f t="shared" si="770"/>
        <v>0</v>
      </c>
      <c r="FJ312" s="462">
        <f t="shared" si="770"/>
        <v>0</v>
      </c>
      <c r="FK312" s="432">
        <f t="shared" ref="FK312:GJ312" si="771">FK173*FK33/100</f>
        <v>0</v>
      </c>
      <c r="FL312" s="432">
        <f t="shared" si="771"/>
        <v>0</v>
      </c>
      <c r="FM312" s="432">
        <f t="shared" si="771"/>
        <v>0</v>
      </c>
      <c r="FN312" s="463">
        <f t="shared" si="771"/>
        <v>0</v>
      </c>
      <c r="FO312" s="462">
        <f t="shared" si="771"/>
        <v>0</v>
      </c>
      <c r="FP312" s="432">
        <f t="shared" si="771"/>
        <v>0</v>
      </c>
      <c r="FQ312" s="432">
        <f t="shared" si="771"/>
        <v>0</v>
      </c>
      <c r="FR312" s="432">
        <f t="shared" si="771"/>
        <v>0</v>
      </c>
      <c r="FS312" s="432">
        <f t="shared" si="771"/>
        <v>0</v>
      </c>
      <c r="FT312" s="463">
        <f t="shared" si="771"/>
        <v>0</v>
      </c>
      <c r="FU312" s="462">
        <f t="shared" si="771"/>
        <v>0</v>
      </c>
      <c r="FV312" s="432">
        <f t="shared" si="771"/>
        <v>0</v>
      </c>
      <c r="FW312" s="432">
        <f t="shared" si="771"/>
        <v>0</v>
      </c>
      <c r="FX312" s="432">
        <f t="shared" si="771"/>
        <v>0</v>
      </c>
      <c r="FY312" s="463">
        <f t="shared" si="771"/>
        <v>0</v>
      </c>
      <c r="FZ312" s="462">
        <f t="shared" si="771"/>
        <v>0</v>
      </c>
      <c r="GA312" s="432">
        <f t="shared" si="771"/>
        <v>0</v>
      </c>
      <c r="GB312" s="432">
        <f t="shared" si="771"/>
        <v>0</v>
      </c>
      <c r="GC312" s="432">
        <f t="shared" si="771"/>
        <v>0</v>
      </c>
      <c r="GD312" s="432">
        <f t="shared" si="771"/>
        <v>0</v>
      </c>
      <c r="GE312" s="463">
        <f t="shared" si="771"/>
        <v>0</v>
      </c>
      <c r="GF312" s="462">
        <f t="shared" si="771"/>
        <v>0</v>
      </c>
      <c r="GG312" s="432">
        <f t="shared" si="771"/>
        <v>0</v>
      </c>
      <c r="GH312" s="432">
        <f t="shared" si="771"/>
        <v>0</v>
      </c>
      <c r="GI312" s="432">
        <f t="shared" si="771"/>
        <v>0</v>
      </c>
      <c r="GJ312" s="463">
        <f t="shared" si="771"/>
        <v>0</v>
      </c>
    </row>
    <row r="313" spans="1:192" s="4" customFormat="1">
      <c r="A313" s="22"/>
      <c r="B313" s="22"/>
      <c r="C313" s="22"/>
      <c r="D313" s="22"/>
      <c r="E313" s="748" t="str">
        <f t="shared" si="695"/>
        <v>New Tariff 8</v>
      </c>
      <c r="F313" s="462">
        <f t="shared" ref="F313:AL313" si="772">F174*F34</f>
        <v>0</v>
      </c>
      <c r="G313" s="432">
        <f t="shared" si="772"/>
        <v>0</v>
      </c>
      <c r="H313" s="432">
        <f t="shared" si="772"/>
        <v>0</v>
      </c>
      <c r="I313" s="432">
        <f t="shared" si="772"/>
        <v>0</v>
      </c>
      <c r="J313" s="432">
        <f t="shared" si="772"/>
        <v>0</v>
      </c>
      <c r="K313" s="463">
        <f t="shared" si="772"/>
        <v>0</v>
      </c>
      <c r="L313" s="462">
        <f t="shared" si="772"/>
        <v>0</v>
      </c>
      <c r="M313" s="432">
        <f t="shared" si="772"/>
        <v>0</v>
      </c>
      <c r="N313" s="432">
        <f t="shared" si="772"/>
        <v>0</v>
      </c>
      <c r="O313" s="432">
        <f t="shared" si="772"/>
        <v>0</v>
      </c>
      <c r="P313" s="463">
        <f t="shared" si="772"/>
        <v>0</v>
      </c>
      <c r="Q313" s="462">
        <f t="shared" si="772"/>
        <v>0</v>
      </c>
      <c r="R313" s="432">
        <f t="shared" si="772"/>
        <v>0</v>
      </c>
      <c r="S313" s="432">
        <f t="shared" si="772"/>
        <v>0</v>
      </c>
      <c r="T313" s="432">
        <f t="shared" si="772"/>
        <v>0</v>
      </c>
      <c r="U313" s="432">
        <f t="shared" si="772"/>
        <v>0</v>
      </c>
      <c r="V313" s="463">
        <f t="shared" si="772"/>
        <v>0</v>
      </c>
      <c r="W313" s="462">
        <f t="shared" si="772"/>
        <v>0</v>
      </c>
      <c r="X313" s="432">
        <f t="shared" si="772"/>
        <v>0</v>
      </c>
      <c r="Y313" s="432">
        <f t="shared" si="772"/>
        <v>0</v>
      </c>
      <c r="Z313" s="432">
        <f t="shared" si="772"/>
        <v>0</v>
      </c>
      <c r="AA313" s="463">
        <f t="shared" si="772"/>
        <v>0</v>
      </c>
      <c r="AB313" s="462">
        <f t="shared" si="772"/>
        <v>0</v>
      </c>
      <c r="AC313" s="432">
        <f t="shared" si="772"/>
        <v>0</v>
      </c>
      <c r="AD313" s="432">
        <f t="shared" si="772"/>
        <v>0</v>
      </c>
      <c r="AE313" s="432">
        <f t="shared" si="772"/>
        <v>0</v>
      </c>
      <c r="AF313" s="432">
        <f t="shared" si="772"/>
        <v>0</v>
      </c>
      <c r="AG313" s="463">
        <f t="shared" si="772"/>
        <v>0</v>
      </c>
      <c r="AH313" s="462">
        <f t="shared" si="772"/>
        <v>0</v>
      </c>
      <c r="AI313" s="432">
        <f t="shared" si="772"/>
        <v>0</v>
      </c>
      <c r="AJ313" s="432">
        <f t="shared" si="772"/>
        <v>0</v>
      </c>
      <c r="AK313" s="432">
        <f t="shared" si="772"/>
        <v>0</v>
      </c>
      <c r="AL313" s="463">
        <f t="shared" si="772"/>
        <v>0</v>
      </c>
      <c r="AM313" s="462">
        <f t="shared" ref="AM313:CX313" si="773">AM174*AM34/100</f>
        <v>0</v>
      </c>
      <c r="AN313" s="432">
        <f t="shared" si="773"/>
        <v>0</v>
      </c>
      <c r="AO313" s="432">
        <f t="shared" si="773"/>
        <v>0</v>
      </c>
      <c r="AP313" s="432">
        <f t="shared" si="773"/>
        <v>0</v>
      </c>
      <c r="AQ313" s="432">
        <f t="shared" si="773"/>
        <v>0</v>
      </c>
      <c r="AR313" s="463">
        <f t="shared" si="773"/>
        <v>0</v>
      </c>
      <c r="AS313" s="462">
        <f t="shared" si="773"/>
        <v>0</v>
      </c>
      <c r="AT313" s="432">
        <f t="shared" si="773"/>
        <v>0</v>
      </c>
      <c r="AU313" s="432">
        <f t="shared" si="773"/>
        <v>0</v>
      </c>
      <c r="AV313" s="432">
        <f t="shared" si="773"/>
        <v>0</v>
      </c>
      <c r="AW313" s="463">
        <f t="shared" si="773"/>
        <v>0</v>
      </c>
      <c r="AX313" s="462">
        <f t="shared" si="773"/>
        <v>0</v>
      </c>
      <c r="AY313" s="432">
        <f t="shared" si="773"/>
        <v>0</v>
      </c>
      <c r="AZ313" s="432">
        <f t="shared" si="773"/>
        <v>0</v>
      </c>
      <c r="BA313" s="432">
        <f t="shared" si="773"/>
        <v>0</v>
      </c>
      <c r="BB313" s="432">
        <f t="shared" si="773"/>
        <v>0</v>
      </c>
      <c r="BC313" s="463">
        <f t="shared" si="773"/>
        <v>0</v>
      </c>
      <c r="BD313" s="462">
        <f t="shared" si="773"/>
        <v>0</v>
      </c>
      <c r="BE313" s="432">
        <f t="shared" si="773"/>
        <v>0</v>
      </c>
      <c r="BF313" s="432">
        <f t="shared" si="773"/>
        <v>0</v>
      </c>
      <c r="BG313" s="432">
        <f t="shared" si="773"/>
        <v>0</v>
      </c>
      <c r="BH313" s="463">
        <f t="shared" si="773"/>
        <v>0</v>
      </c>
      <c r="BI313" s="462">
        <f t="shared" si="773"/>
        <v>0</v>
      </c>
      <c r="BJ313" s="432">
        <f t="shared" si="773"/>
        <v>0</v>
      </c>
      <c r="BK313" s="432">
        <f t="shared" si="773"/>
        <v>0</v>
      </c>
      <c r="BL313" s="432">
        <f t="shared" si="773"/>
        <v>0</v>
      </c>
      <c r="BM313" s="432">
        <f t="shared" si="773"/>
        <v>0</v>
      </c>
      <c r="BN313" s="463">
        <f t="shared" si="773"/>
        <v>0</v>
      </c>
      <c r="BO313" s="462">
        <f t="shared" si="773"/>
        <v>0</v>
      </c>
      <c r="BP313" s="432">
        <f t="shared" si="773"/>
        <v>0</v>
      </c>
      <c r="BQ313" s="432">
        <f t="shared" si="773"/>
        <v>0</v>
      </c>
      <c r="BR313" s="432">
        <f t="shared" si="773"/>
        <v>0</v>
      </c>
      <c r="BS313" s="463">
        <f t="shared" si="773"/>
        <v>0</v>
      </c>
      <c r="BT313" s="462">
        <f t="shared" si="773"/>
        <v>0</v>
      </c>
      <c r="BU313" s="432">
        <f t="shared" si="773"/>
        <v>0</v>
      </c>
      <c r="BV313" s="432">
        <f t="shared" si="773"/>
        <v>0</v>
      </c>
      <c r="BW313" s="432">
        <f t="shared" si="773"/>
        <v>0</v>
      </c>
      <c r="BX313" s="432">
        <f t="shared" si="773"/>
        <v>0</v>
      </c>
      <c r="BY313" s="463">
        <f t="shared" si="773"/>
        <v>0</v>
      </c>
      <c r="BZ313" s="462">
        <f t="shared" si="773"/>
        <v>0</v>
      </c>
      <c r="CA313" s="432">
        <f t="shared" si="773"/>
        <v>0</v>
      </c>
      <c r="CB313" s="432">
        <f t="shared" si="773"/>
        <v>0</v>
      </c>
      <c r="CC313" s="432">
        <f t="shared" si="773"/>
        <v>0</v>
      </c>
      <c r="CD313" s="463">
        <f t="shared" si="773"/>
        <v>0</v>
      </c>
      <c r="CE313" s="462">
        <f t="shared" si="773"/>
        <v>0</v>
      </c>
      <c r="CF313" s="432">
        <f t="shared" si="773"/>
        <v>0</v>
      </c>
      <c r="CG313" s="432">
        <f t="shared" si="773"/>
        <v>0</v>
      </c>
      <c r="CH313" s="432">
        <f t="shared" si="773"/>
        <v>0</v>
      </c>
      <c r="CI313" s="432">
        <f t="shared" si="773"/>
        <v>0</v>
      </c>
      <c r="CJ313" s="463">
        <f t="shared" si="773"/>
        <v>0</v>
      </c>
      <c r="CK313" s="462">
        <f t="shared" si="773"/>
        <v>0</v>
      </c>
      <c r="CL313" s="432">
        <f t="shared" si="773"/>
        <v>0</v>
      </c>
      <c r="CM313" s="432">
        <f t="shared" si="773"/>
        <v>0</v>
      </c>
      <c r="CN313" s="432">
        <f t="shared" si="773"/>
        <v>0</v>
      </c>
      <c r="CO313" s="463">
        <f t="shared" si="773"/>
        <v>0</v>
      </c>
      <c r="CP313" s="462">
        <f t="shared" si="773"/>
        <v>0</v>
      </c>
      <c r="CQ313" s="432">
        <f t="shared" si="773"/>
        <v>0</v>
      </c>
      <c r="CR313" s="432">
        <f t="shared" si="773"/>
        <v>0</v>
      </c>
      <c r="CS313" s="432">
        <f t="shared" si="773"/>
        <v>0</v>
      </c>
      <c r="CT313" s="432">
        <f t="shared" si="773"/>
        <v>0</v>
      </c>
      <c r="CU313" s="463">
        <f t="shared" si="773"/>
        <v>0</v>
      </c>
      <c r="CV313" s="462">
        <f t="shared" si="773"/>
        <v>0</v>
      </c>
      <c r="CW313" s="432">
        <f t="shared" si="773"/>
        <v>0</v>
      </c>
      <c r="CX313" s="432">
        <f t="shared" si="773"/>
        <v>0</v>
      </c>
      <c r="CY313" s="432">
        <f t="shared" ref="CY313:FJ313" si="774">CY174*CY34/100</f>
        <v>0</v>
      </c>
      <c r="CZ313" s="463">
        <f t="shared" si="774"/>
        <v>0</v>
      </c>
      <c r="DA313" s="462">
        <f t="shared" si="774"/>
        <v>0</v>
      </c>
      <c r="DB313" s="432">
        <f t="shared" si="774"/>
        <v>0</v>
      </c>
      <c r="DC313" s="432">
        <f t="shared" si="774"/>
        <v>0</v>
      </c>
      <c r="DD313" s="432">
        <f t="shared" si="774"/>
        <v>0</v>
      </c>
      <c r="DE313" s="432">
        <f t="shared" si="774"/>
        <v>0</v>
      </c>
      <c r="DF313" s="463">
        <f t="shared" si="774"/>
        <v>0</v>
      </c>
      <c r="DG313" s="462">
        <f t="shared" si="774"/>
        <v>0</v>
      </c>
      <c r="DH313" s="432">
        <f t="shared" si="774"/>
        <v>0</v>
      </c>
      <c r="DI313" s="432">
        <f t="shared" si="774"/>
        <v>0</v>
      </c>
      <c r="DJ313" s="432">
        <f t="shared" si="774"/>
        <v>0</v>
      </c>
      <c r="DK313" s="463">
        <f t="shared" si="774"/>
        <v>0</v>
      </c>
      <c r="DL313" s="462">
        <f t="shared" si="774"/>
        <v>0</v>
      </c>
      <c r="DM313" s="432">
        <f t="shared" si="774"/>
        <v>0</v>
      </c>
      <c r="DN313" s="432">
        <f t="shared" si="774"/>
        <v>0</v>
      </c>
      <c r="DO313" s="432">
        <f t="shared" si="774"/>
        <v>0</v>
      </c>
      <c r="DP313" s="432">
        <f t="shared" si="774"/>
        <v>0</v>
      </c>
      <c r="DQ313" s="463">
        <f t="shared" si="774"/>
        <v>0</v>
      </c>
      <c r="DR313" s="462">
        <f t="shared" si="774"/>
        <v>0</v>
      </c>
      <c r="DS313" s="432">
        <f t="shared" si="774"/>
        <v>0</v>
      </c>
      <c r="DT313" s="432">
        <f t="shared" si="774"/>
        <v>0</v>
      </c>
      <c r="DU313" s="432">
        <f t="shared" si="774"/>
        <v>0</v>
      </c>
      <c r="DV313" s="463">
        <f t="shared" si="774"/>
        <v>0</v>
      </c>
      <c r="DW313" s="462">
        <f t="shared" si="774"/>
        <v>0</v>
      </c>
      <c r="DX313" s="432">
        <f t="shared" si="774"/>
        <v>0</v>
      </c>
      <c r="DY313" s="432">
        <f t="shared" si="774"/>
        <v>0</v>
      </c>
      <c r="DZ313" s="432">
        <f t="shared" si="774"/>
        <v>0</v>
      </c>
      <c r="EA313" s="432">
        <f t="shared" si="774"/>
        <v>0</v>
      </c>
      <c r="EB313" s="463">
        <f t="shared" si="774"/>
        <v>0</v>
      </c>
      <c r="EC313" s="462">
        <f t="shared" si="774"/>
        <v>0</v>
      </c>
      <c r="ED313" s="432">
        <f t="shared" si="774"/>
        <v>0</v>
      </c>
      <c r="EE313" s="432">
        <f t="shared" si="774"/>
        <v>0</v>
      </c>
      <c r="EF313" s="432">
        <f t="shared" si="774"/>
        <v>0</v>
      </c>
      <c r="EG313" s="463">
        <f t="shared" si="774"/>
        <v>0</v>
      </c>
      <c r="EH313" s="462">
        <f t="shared" si="774"/>
        <v>0</v>
      </c>
      <c r="EI313" s="432">
        <f t="shared" si="774"/>
        <v>0</v>
      </c>
      <c r="EJ313" s="432">
        <f t="shared" si="774"/>
        <v>0</v>
      </c>
      <c r="EK313" s="432">
        <f t="shared" si="774"/>
        <v>0</v>
      </c>
      <c r="EL313" s="432">
        <f t="shared" si="774"/>
        <v>0</v>
      </c>
      <c r="EM313" s="463">
        <f t="shared" si="774"/>
        <v>0</v>
      </c>
      <c r="EN313" s="462">
        <f t="shared" si="774"/>
        <v>0</v>
      </c>
      <c r="EO313" s="432">
        <f t="shared" si="774"/>
        <v>0</v>
      </c>
      <c r="EP313" s="432">
        <f t="shared" si="774"/>
        <v>0</v>
      </c>
      <c r="EQ313" s="432">
        <f t="shared" si="774"/>
        <v>0</v>
      </c>
      <c r="ER313" s="463">
        <f t="shared" si="774"/>
        <v>0</v>
      </c>
      <c r="ES313" s="462">
        <f t="shared" si="774"/>
        <v>0</v>
      </c>
      <c r="ET313" s="432">
        <f t="shared" si="774"/>
        <v>0</v>
      </c>
      <c r="EU313" s="432">
        <f t="shared" si="774"/>
        <v>0</v>
      </c>
      <c r="EV313" s="432">
        <f t="shared" si="774"/>
        <v>0</v>
      </c>
      <c r="EW313" s="432">
        <f t="shared" si="774"/>
        <v>0</v>
      </c>
      <c r="EX313" s="463">
        <f t="shared" si="774"/>
        <v>0</v>
      </c>
      <c r="EY313" s="462">
        <f t="shared" si="774"/>
        <v>0</v>
      </c>
      <c r="EZ313" s="432">
        <f t="shared" si="774"/>
        <v>0</v>
      </c>
      <c r="FA313" s="432">
        <f t="shared" si="774"/>
        <v>0</v>
      </c>
      <c r="FB313" s="432">
        <f t="shared" si="774"/>
        <v>0</v>
      </c>
      <c r="FC313" s="463">
        <f t="shared" si="774"/>
        <v>0</v>
      </c>
      <c r="FD313" s="462">
        <f t="shared" si="774"/>
        <v>0</v>
      </c>
      <c r="FE313" s="432">
        <f t="shared" si="774"/>
        <v>0</v>
      </c>
      <c r="FF313" s="432">
        <f t="shared" si="774"/>
        <v>0</v>
      </c>
      <c r="FG313" s="432">
        <f t="shared" si="774"/>
        <v>0</v>
      </c>
      <c r="FH313" s="432">
        <f t="shared" si="774"/>
        <v>0</v>
      </c>
      <c r="FI313" s="463">
        <f t="shared" si="774"/>
        <v>0</v>
      </c>
      <c r="FJ313" s="462">
        <f t="shared" si="774"/>
        <v>0</v>
      </c>
      <c r="FK313" s="432">
        <f t="shared" ref="FK313:GJ313" si="775">FK174*FK34/100</f>
        <v>0</v>
      </c>
      <c r="FL313" s="432">
        <f t="shared" si="775"/>
        <v>0</v>
      </c>
      <c r="FM313" s="432">
        <f t="shared" si="775"/>
        <v>0</v>
      </c>
      <c r="FN313" s="463">
        <f t="shared" si="775"/>
        <v>0</v>
      </c>
      <c r="FO313" s="462">
        <f t="shared" si="775"/>
        <v>0</v>
      </c>
      <c r="FP313" s="432">
        <f t="shared" si="775"/>
        <v>0</v>
      </c>
      <c r="FQ313" s="432">
        <f t="shared" si="775"/>
        <v>0</v>
      </c>
      <c r="FR313" s="432">
        <f t="shared" si="775"/>
        <v>0</v>
      </c>
      <c r="FS313" s="432">
        <f t="shared" si="775"/>
        <v>0</v>
      </c>
      <c r="FT313" s="463">
        <f t="shared" si="775"/>
        <v>0</v>
      </c>
      <c r="FU313" s="462">
        <f t="shared" si="775"/>
        <v>0</v>
      </c>
      <c r="FV313" s="432">
        <f t="shared" si="775"/>
        <v>0</v>
      </c>
      <c r="FW313" s="432">
        <f t="shared" si="775"/>
        <v>0</v>
      </c>
      <c r="FX313" s="432">
        <f t="shared" si="775"/>
        <v>0</v>
      </c>
      <c r="FY313" s="463">
        <f t="shared" si="775"/>
        <v>0</v>
      </c>
      <c r="FZ313" s="462">
        <f t="shared" si="775"/>
        <v>0</v>
      </c>
      <c r="GA313" s="432">
        <f t="shared" si="775"/>
        <v>0</v>
      </c>
      <c r="GB313" s="432">
        <f t="shared" si="775"/>
        <v>0</v>
      </c>
      <c r="GC313" s="432">
        <f t="shared" si="775"/>
        <v>0</v>
      </c>
      <c r="GD313" s="432">
        <f t="shared" si="775"/>
        <v>0</v>
      </c>
      <c r="GE313" s="463">
        <f t="shared" si="775"/>
        <v>0</v>
      </c>
      <c r="GF313" s="462">
        <f t="shared" si="775"/>
        <v>0</v>
      </c>
      <c r="GG313" s="432">
        <f t="shared" si="775"/>
        <v>0</v>
      </c>
      <c r="GH313" s="432">
        <f t="shared" si="775"/>
        <v>0</v>
      </c>
      <c r="GI313" s="432">
        <f t="shared" si="775"/>
        <v>0</v>
      </c>
      <c r="GJ313" s="463">
        <f t="shared" si="775"/>
        <v>0</v>
      </c>
    </row>
    <row r="314" spans="1:192" s="4" customFormat="1">
      <c r="A314" s="22"/>
      <c r="B314" s="22"/>
      <c r="C314" s="22"/>
      <c r="D314" s="22"/>
      <c r="E314" s="748" t="str">
        <f t="shared" si="695"/>
        <v>New Tariff 9</v>
      </c>
      <c r="F314" s="462">
        <f t="shared" ref="F314:AL314" si="776">F175*F35</f>
        <v>0</v>
      </c>
      <c r="G314" s="432">
        <f t="shared" si="776"/>
        <v>0</v>
      </c>
      <c r="H314" s="432">
        <f t="shared" si="776"/>
        <v>0</v>
      </c>
      <c r="I314" s="432">
        <f t="shared" si="776"/>
        <v>0</v>
      </c>
      <c r="J314" s="432">
        <f t="shared" si="776"/>
        <v>0</v>
      </c>
      <c r="K314" s="463">
        <f t="shared" si="776"/>
        <v>0</v>
      </c>
      <c r="L314" s="462">
        <f t="shared" si="776"/>
        <v>0</v>
      </c>
      <c r="M314" s="432">
        <f t="shared" si="776"/>
        <v>0</v>
      </c>
      <c r="N314" s="432">
        <f t="shared" si="776"/>
        <v>0</v>
      </c>
      <c r="O314" s="432">
        <f t="shared" si="776"/>
        <v>0</v>
      </c>
      <c r="P314" s="463">
        <f t="shared" si="776"/>
        <v>0</v>
      </c>
      <c r="Q314" s="462">
        <f t="shared" si="776"/>
        <v>0</v>
      </c>
      <c r="R314" s="432">
        <f t="shared" si="776"/>
        <v>0</v>
      </c>
      <c r="S314" s="432">
        <f t="shared" si="776"/>
        <v>0</v>
      </c>
      <c r="T314" s="432">
        <f t="shared" si="776"/>
        <v>0</v>
      </c>
      <c r="U314" s="432">
        <f t="shared" si="776"/>
        <v>0</v>
      </c>
      <c r="V314" s="463">
        <f t="shared" si="776"/>
        <v>0</v>
      </c>
      <c r="W314" s="462">
        <f t="shared" si="776"/>
        <v>0</v>
      </c>
      <c r="X314" s="432">
        <f t="shared" si="776"/>
        <v>0</v>
      </c>
      <c r="Y314" s="432">
        <f t="shared" si="776"/>
        <v>0</v>
      </c>
      <c r="Z314" s="432">
        <f t="shared" si="776"/>
        <v>0</v>
      </c>
      <c r="AA314" s="463">
        <f t="shared" si="776"/>
        <v>0</v>
      </c>
      <c r="AB314" s="462">
        <f t="shared" si="776"/>
        <v>0</v>
      </c>
      <c r="AC314" s="432">
        <f t="shared" si="776"/>
        <v>0</v>
      </c>
      <c r="AD314" s="432">
        <f t="shared" si="776"/>
        <v>0</v>
      </c>
      <c r="AE314" s="432">
        <f t="shared" si="776"/>
        <v>0</v>
      </c>
      <c r="AF314" s="432">
        <f t="shared" si="776"/>
        <v>0</v>
      </c>
      <c r="AG314" s="463">
        <f t="shared" si="776"/>
        <v>0</v>
      </c>
      <c r="AH314" s="462">
        <f t="shared" si="776"/>
        <v>0</v>
      </c>
      <c r="AI314" s="432">
        <f t="shared" si="776"/>
        <v>0</v>
      </c>
      <c r="AJ314" s="432">
        <f t="shared" si="776"/>
        <v>0</v>
      </c>
      <c r="AK314" s="432">
        <f t="shared" si="776"/>
        <v>0</v>
      </c>
      <c r="AL314" s="463">
        <f t="shared" si="776"/>
        <v>0</v>
      </c>
      <c r="AM314" s="462">
        <f t="shared" ref="AM314:CX314" si="777">AM175*AM35/100</f>
        <v>0</v>
      </c>
      <c r="AN314" s="432">
        <f t="shared" si="777"/>
        <v>0</v>
      </c>
      <c r="AO314" s="432">
        <f t="shared" si="777"/>
        <v>0</v>
      </c>
      <c r="AP314" s="432">
        <f t="shared" si="777"/>
        <v>0</v>
      </c>
      <c r="AQ314" s="432">
        <f t="shared" si="777"/>
        <v>0</v>
      </c>
      <c r="AR314" s="463">
        <f t="shared" si="777"/>
        <v>0</v>
      </c>
      <c r="AS314" s="462">
        <f t="shared" si="777"/>
        <v>0</v>
      </c>
      <c r="AT314" s="432">
        <f t="shared" si="777"/>
        <v>0</v>
      </c>
      <c r="AU314" s="432">
        <f t="shared" si="777"/>
        <v>0</v>
      </c>
      <c r="AV314" s="432">
        <f t="shared" si="777"/>
        <v>0</v>
      </c>
      <c r="AW314" s="463">
        <f t="shared" si="777"/>
        <v>0</v>
      </c>
      <c r="AX314" s="462">
        <f t="shared" si="777"/>
        <v>0</v>
      </c>
      <c r="AY314" s="432">
        <f t="shared" si="777"/>
        <v>0</v>
      </c>
      <c r="AZ314" s="432">
        <f t="shared" si="777"/>
        <v>0</v>
      </c>
      <c r="BA314" s="432">
        <f t="shared" si="777"/>
        <v>0</v>
      </c>
      <c r="BB314" s="432">
        <f t="shared" si="777"/>
        <v>0</v>
      </c>
      <c r="BC314" s="463">
        <f t="shared" si="777"/>
        <v>0</v>
      </c>
      <c r="BD314" s="462">
        <f t="shared" si="777"/>
        <v>0</v>
      </c>
      <c r="BE314" s="432">
        <f t="shared" si="777"/>
        <v>0</v>
      </c>
      <c r="BF314" s="432">
        <f t="shared" si="777"/>
        <v>0</v>
      </c>
      <c r="BG314" s="432">
        <f t="shared" si="777"/>
        <v>0</v>
      </c>
      <c r="BH314" s="463">
        <f t="shared" si="777"/>
        <v>0</v>
      </c>
      <c r="BI314" s="462">
        <f t="shared" si="777"/>
        <v>0</v>
      </c>
      <c r="BJ314" s="432">
        <f t="shared" si="777"/>
        <v>0</v>
      </c>
      <c r="BK314" s="432">
        <f t="shared" si="777"/>
        <v>0</v>
      </c>
      <c r="BL314" s="432">
        <f t="shared" si="777"/>
        <v>0</v>
      </c>
      <c r="BM314" s="432">
        <f t="shared" si="777"/>
        <v>0</v>
      </c>
      <c r="BN314" s="463">
        <f t="shared" si="777"/>
        <v>0</v>
      </c>
      <c r="BO314" s="462">
        <f t="shared" si="777"/>
        <v>0</v>
      </c>
      <c r="BP314" s="432">
        <f t="shared" si="777"/>
        <v>0</v>
      </c>
      <c r="BQ314" s="432">
        <f t="shared" si="777"/>
        <v>0</v>
      </c>
      <c r="BR314" s="432">
        <f t="shared" si="777"/>
        <v>0</v>
      </c>
      <c r="BS314" s="463">
        <f t="shared" si="777"/>
        <v>0</v>
      </c>
      <c r="BT314" s="462">
        <f t="shared" si="777"/>
        <v>0</v>
      </c>
      <c r="BU314" s="432">
        <f t="shared" si="777"/>
        <v>0</v>
      </c>
      <c r="BV314" s="432">
        <f t="shared" si="777"/>
        <v>0</v>
      </c>
      <c r="BW314" s="432">
        <f t="shared" si="777"/>
        <v>0</v>
      </c>
      <c r="BX314" s="432">
        <f t="shared" si="777"/>
        <v>0</v>
      </c>
      <c r="BY314" s="463">
        <f t="shared" si="777"/>
        <v>0</v>
      </c>
      <c r="BZ314" s="462">
        <f t="shared" si="777"/>
        <v>0</v>
      </c>
      <c r="CA314" s="432">
        <f t="shared" si="777"/>
        <v>0</v>
      </c>
      <c r="CB314" s="432">
        <f t="shared" si="777"/>
        <v>0</v>
      </c>
      <c r="CC314" s="432">
        <f t="shared" si="777"/>
        <v>0</v>
      </c>
      <c r="CD314" s="463">
        <f t="shared" si="777"/>
        <v>0</v>
      </c>
      <c r="CE314" s="462">
        <f t="shared" si="777"/>
        <v>0</v>
      </c>
      <c r="CF314" s="432">
        <f t="shared" si="777"/>
        <v>0</v>
      </c>
      <c r="CG314" s="432">
        <f t="shared" si="777"/>
        <v>0</v>
      </c>
      <c r="CH314" s="432">
        <f t="shared" si="777"/>
        <v>0</v>
      </c>
      <c r="CI314" s="432">
        <f t="shared" si="777"/>
        <v>0</v>
      </c>
      <c r="CJ314" s="463">
        <f t="shared" si="777"/>
        <v>0</v>
      </c>
      <c r="CK314" s="462">
        <f t="shared" si="777"/>
        <v>0</v>
      </c>
      <c r="CL314" s="432">
        <f t="shared" si="777"/>
        <v>0</v>
      </c>
      <c r="CM314" s="432">
        <f t="shared" si="777"/>
        <v>0</v>
      </c>
      <c r="CN314" s="432">
        <f t="shared" si="777"/>
        <v>0</v>
      </c>
      <c r="CO314" s="463">
        <f t="shared" si="777"/>
        <v>0</v>
      </c>
      <c r="CP314" s="462">
        <f t="shared" si="777"/>
        <v>0</v>
      </c>
      <c r="CQ314" s="432">
        <f t="shared" si="777"/>
        <v>0</v>
      </c>
      <c r="CR314" s="432">
        <f t="shared" si="777"/>
        <v>0</v>
      </c>
      <c r="CS314" s="432">
        <f t="shared" si="777"/>
        <v>0</v>
      </c>
      <c r="CT314" s="432">
        <f t="shared" si="777"/>
        <v>0</v>
      </c>
      <c r="CU314" s="463">
        <f t="shared" si="777"/>
        <v>0</v>
      </c>
      <c r="CV314" s="462">
        <f t="shared" si="777"/>
        <v>0</v>
      </c>
      <c r="CW314" s="432">
        <f t="shared" si="777"/>
        <v>0</v>
      </c>
      <c r="CX314" s="432">
        <f t="shared" si="777"/>
        <v>0</v>
      </c>
      <c r="CY314" s="432">
        <f t="shared" ref="CY314:FJ314" si="778">CY175*CY35/100</f>
        <v>0</v>
      </c>
      <c r="CZ314" s="463">
        <f t="shared" si="778"/>
        <v>0</v>
      </c>
      <c r="DA314" s="462">
        <f t="shared" si="778"/>
        <v>0</v>
      </c>
      <c r="DB314" s="432">
        <f t="shared" si="778"/>
        <v>0</v>
      </c>
      <c r="DC314" s="432">
        <f t="shared" si="778"/>
        <v>0</v>
      </c>
      <c r="DD314" s="432">
        <f t="shared" si="778"/>
        <v>0</v>
      </c>
      <c r="DE314" s="432">
        <f t="shared" si="778"/>
        <v>0</v>
      </c>
      <c r="DF314" s="463">
        <f t="shared" si="778"/>
        <v>0</v>
      </c>
      <c r="DG314" s="462">
        <f t="shared" si="778"/>
        <v>0</v>
      </c>
      <c r="DH314" s="432">
        <f t="shared" si="778"/>
        <v>0</v>
      </c>
      <c r="DI314" s="432">
        <f t="shared" si="778"/>
        <v>0</v>
      </c>
      <c r="DJ314" s="432">
        <f t="shared" si="778"/>
        <v>0</v>
      </c>
      <c r="DK314" s="463">
        <f t="shared" si="778"/>
        <v>0</v>
      </c>
      <c r="DL314" s="462">
        <f t="shared" si="778"/>
        <v>0</v>
      </c>
      <c r="DM314" s="432">
        <f t="shared" si="778"/>
        <v>0</v>
      </c>
      <c r="DN314" s="432">
        <f t="shared" si="778"/>
        <v>0</v>
      </c>
      <c r="DO314" s="432">
        <f t="shared" si="778"/>
        <v>0</v>
      </c>
      <c r="DP314" s="432">
        <f t="shared" si="778"/>
        <v>0</v>
      </c>
      <c r="DQ314" s="463">
        <f t="shared" si="778"/>
        <v>0</v>
      </c>
      <c r="DR314" s="462">
        <f t="shared" si="778"/>
        <v>0</v>
      </c>
      <c r="DS314" s="432">
        <f t="shared" si="778"/>
        <v>0</v>
      </c>
      <c r="DT314" s="432">
        <f t="shared" si="778"/>
        <v>0</v>
      </c>
      <c r="DU314" s="432">
        <f t="shared" si="778"/>
        <v>0</v>
      </c>
      <c r="DV314" s="463">
        <f t="shared" si="778"/>
        <v>0</v>
      </c>
      <c r="DW314" s="462">
        <f t="shared" si="778"/>
        <v>0</v>
      </c>
      <c r="DX314" s="432">
        <f t="shared" si="778"/>
        <v>0</v>
      </c>
      <c r="DY314" s="432">
        <f t="shared" si="778"/>
        <v>0</v>
      </c>
      <c r="DZ314" s="432">
        <f t="shared" si="778"/>
        <v>0</v>
      </c>
      <c r="EA314" s="432">
        <f t="shared" si="778"/>
        <v>0</v>
      </c>
      <c r="EB314" s="463">
        <f t="shared" si="778"/>
        <v>0</v>
      </c>
      <c r="EC314" s="462">
        <f t="shared" si="778"/>
        <v>0</v>
      </c>
      <c r="ED314" s="432">
        <f t="shared" si="778"/>
        <v>0</v>
      </c>
      <c r="EE314" s="432">
        <f t="shared" si="778"/>
        <v>0</v>
      </c>
      <c r="EF314" s="432">
        <f t="shared" si="778"/>
        <v>0</v>
      </c>
      <c r="EG314" s="463">
        <f t="shared" si="778"/>
        <v>0</v>
      </c>
      <c r="EH314" s="462">
        <f t="shared" si="778"/>
        <v>0</v>
      </c>
      <c r="EI314" s="432">
        <f t="shared" si="778"/>
        <v>0</v>
      </c>
      <c r="EJ314" s="432">
        <f t="shared" si="778"/>
        <v>0</v>
      </c>
      <c r="EK314" s="432">
        <f t="shared" si="778"/>
        <v>0</v>
      </c>
      <c r="EL314" s="432">
        <f t="shared" si="778"/>
        <v>0</v>
      </c>
      <c r="EM314" s="463">
        <f t="shared" si="778"/>
        <v>0</v>
      </c>
      <c r="EN314" s="462">
        <f t="shared" si="778"/>
        <v>0</v>
      </c>
      <c r="EO314" s="432">
        <f t="shared" si="778"/>
        <v>0</v>
      </c>
      <c r="EP314" s="432">
        <f t="shared" si="778"/>
        <v>0</v>
      </c>
      <c r="EQ314" s="432">
        <f t="shared" si="778"/>
        <v>0</v>
      </c>
      <c r="ER314" s="463">
        <f t="shared" si="778"/>
        <v>0</v>
      </c>
      <c r="ES314" s="462">
        <f t="shared" si="778"/>
        <v>0</v>
      </c>
      <c r="ET314" s="432">
        <f t="shared" si="778"/>
        <v>0</v>
      </c>
      <c r="EU314" s="432">
        <f t="shared" si="778"/>
        <v>0</v>
      </c>
      <c r="EV314" s="432">
        <f t="shared" si="778"/>
        <v>0</v>
      </c>
      <c r="EW314" s="432">
        <f t="shared" si="778"/>
        <v>0</v>
      </c>
      <c r="EX314" s="463">
        <f t="shared" si="778"/>
        <v>0</v>
      </c>
      <c r="EY314" s="462">
        <f t="shared" si="778"/>
        <v>0</v>
      </c>
      <c r="EZ314" s="432">
        <f t="shared" si="778"/>
        <v>0</v>
      </c>
      <c r="FA314" s="432">
        <f t="shared" si="778"/>
        <v>0</v>
      </c>
      <c r="FB314" s="432">
        <f t="shared" si="778"/>
        <v>0</v>
      </c>
      <c r="FC314" s="463">
        <f t="shared" si="778"/>
        <v>0</v>
      </c>
      <c r="FD314" s="462">
        <f t="shared" si="778"/>
        <v>0</v>
      </c>
      <c r="FE314" s="432">
        <f t="shared" si="778"/>
        <v>0</v>
      </c>
      <c r="FF314" s="432">
        <f t="shared" si="778"/>
        <v>0</v>
      </c>
      <c r="FG314" s="432">
        <f t="shared" si="778"/>
        <v>0</v>
      </c>
      <c r="FH314" s="432">
        <f t="shared" si="778"/>
        <v>0</v>
      </c>
      <c r="FI314" s="463">
        <f t="shared" si="778"/>
        <v>0</v>
      </c>
      <c r="FJ314" s="462">
        <f t="shared" si="778"/>
        <v>0</v>
      </c>
      <c r="FK314" s="432">
        <f t="shared" ref="FK314:GJ314" si="779">FK175*FK35/100</f>
        <v>0</v>
      </c>
      <c r="FL314" s="432">
        <f t="shared" si="779"/>
        <v>0</v>
      </c>
      <c r="FM314" s="432">
        <f t="shared" si="779"/>
        <v>0</v>
      </c>
      <c r="FN314" s="463">
        <f t="shared" si="779"/>
        <v>0</v>
      </c>
      <c r="FO314" s="462">
        <f t="shared" si="779"/>
        <v>0</v>
      </c>
      <c r="FP314" s="432">
        <f t="shared" si="779"/>
        <v>0</v>
      </c>
      <c r="FQ314" s="432">
        <f t="shared" si="779"/>
        <v>0</v>
      </c>
      <c r="FR314" s="432">
        <f t="shared" si="779"/>
        <v>0</v>
      </c>
      <c r="FS314" s="432">
        <f t="shared" si="779"/>
        <v>0</v>
      </c>
      <c r="FT314" s="463">
        <f t="shared" si="779"/>
        <v>0</v>
      </c>
      <c r="FU314" s="462">
        <f t="shared" si="779"/>
        <v>0</v>
      </c>
      <c r="FV314" s="432">
        <f t="shared" si="779"/>
        <v>0</v>
      </c>
      <c r="FW314" s="432">
        <f t="shared" si="779"/>
        <v>0</v>
      </c>
      <c r="FX314" s="432">
        <f t="shared" si="779"/>
        <v>0</v>
      </c>
      <c r="FY314" s="463">
        <f t="shared" si="779"/>
        <v>0</v>
      </c>
      <c r="FZ314" s="462">
        <f t="shared" si="779"/>
        <v>0</v>
      </c>
      <c r="GA314" s="432">
        <f t="shared" si="779"/>
        <v>0</v>
      </c>
      <c r="GB314" s="432">
        <f t="shared" si="779"/>
        <v>0</v>
      </c>
      <c r="GC314" s="432">
        <f t="shared" si="779"/>
        <v>0</v>
      </c>
      <c r="GD314" s="432">
        <f t="shared" si="779"/>
        <v>0</v>
      </c>
      <c r="GE314" s="463">
        <f t="shared" si="779"/>
        <v>0</v>
      </c>
      <c r="GF314" s="462">
        <f t="shared" si="779"/>
        <v>0</v>
      </c>
      <c r="GG314" s="432">
        <f t="shared" si="779"/>
        <v>0</v>
      </c>
      <c r="GH314" s="432">
        <f t="shared" si="779"/>
        <v>0</v>
      </c>
      <c r="GI314" s="432">
        <f t="shared" si="779"/>
        <v>0</v>
      </c>
      <c r="GJ314" s="463">
        <f t="shared" si="779"/>
        <v>0</v>
      </c>
    </row>
    <row r="315" spans="1:192" s="4" customFormat="1">
      <c r="A315" s="22"/>
      <c r="B315" s="22"/>
      <c r="C315" s="22"/>
      <c r="D315" s="22"/>
      <c r="E315" s="748" t="str">
        <f t="shared" si="695"/>
        <v>New Tariff 10</v>
      </c>
      <c r="F315" s="462">
        <f t="shared" ref="F315:AL315" si="780">F176*F36</f>
        <v>0</v>
      </c>
      <c r="G315" s="432">
        <f t="shared" si="780"/>
        <v>0</v>
      </c>
      <c r="H315" s="432">
        <f t="shared" si="780"/>
        <v>0</v>
      </c>
      <c r="I315" s="432">
        <f t="shared" si="780"/>
        <v>0</v>
      </c>
      <c r="J315" s="432">
        <f t="shared" si="780"/>
        <v>0</v>
      </c>
      <c r="K315" s="463">
        <f t="shared" si="780"/>
        <v>0</v>
      </c>
      <c r="L315" s="462">
        <f t="shared" si="780"/>
        <v>0</v>
      </c>
      <c r="M315" s="432">
        <f t="shared" si="780"/>
        <v>0</v>
      </c>
      <c r="N315" s="432">
        <f t="shared" si="780"/>
        <v>0</v>
      </c>
      <c r="O315" s="432">
        <f t="shared" si="780"/>
        <v>0</v>
      </c>
      <c r="P315" s="463">
        <f t="shared" si="780"/>
        <v>0</v>
      </c>
      <c r="Q315" s="462">
        <f t="shared" si="780"/>
        <v>0</v>
      </c>
      <c r="R315" s="432">
        <f t="shared" si="780"/>
        <v>0</v>
      </c>
      <c r="S315" s="432">
        <f t="shared" si="780"/>
        <v>0</v>
      </c>
      <c r="T315" s="432">
        <f t="shared" si="780"/>
        <v>0</v>
      </c>
      <c r="U315" s="432">
        <f t="shared" si="780"/>
        <v>0</v>
      </c>
      <c r="V315" s="463">
        <f t="shared" si="780"/>
        <v>0</v>
      </c>
      <c r="W315" s="462">
        <f t="shared" si="780"/>
        <v>0</v>
      </c>
      <c r="X315" s="432">
        <f t="shared" si="780"/>
        <v>0</v>
      </c>
      <c r="Y315" s="432">
        <f t="shared" si="780"/>
        <v>0</v>
      </c>
      <c r="Z315" s="432">
        <f t="shared" si="780"/>
        <v>0</v>
      </c>
      <c r="AA315" s="463">
        <f t="shared" si="780"/>
        <v>0</v>
      </c>
      <c r="AB315" s="462">
        <f t="shared" si="780"/>
        <v>0</v>
      </c>
      <c r="AC315" s="432">
        <f t="shared" si="780"/>
        <v>0</v>
      </c>
      <c r="AD315" s="432">
        <f t="shared" si="780"/>
        <v>0</v>
      </c>
      <c r="AE315" s="432">
        <f t="shared" si="780"/>
        <v>0</v>
      </c>
      <c r="AF315" s="432">
        <f t="shared" si="780"/>
        <v>0</v>
      </c>
      <c r="AG315" s="463">
        <f t="shared" si="780"/>
        <v>0</v>
      </c>
      <c r="AH315" s="462">
        <f t="shared" si="780"/>
        <v>0</v>
      </c>
      <c r="AI315" s="432">
        <f t="shared" si="780"/>
        <v>0</v>
      </c>
      <c r="AJ315" s="432">
        <f t="shared" si="780"/>
        <v>0</v>
      </c>
      <c r="AK315" s="432">
        <f t="shared" si="780"/>
        <v>0</v>
      </c>
      <c r="AL315" s="463">
        <f t="shared" si="780"/>
        <v>0</v>
      </c>
      <c r="AM315" s="462">
        <f t="shared" ref="AM315:CX315" si="781">AM176*AM36/100</f>
        <v>0</v>
      </c>
      <c r="AN315" s="432">
        <f t="shared" si="781"/>
        <v>0</v>
      </c>
      <c r="AO315" s="432">
        <f t="shared" si="781"/>
        <v>0</v>
      </c>
      <c r="AP315" s="432">
        <f t="shared" si="781"/>
        <v>0</v>
      </c>
      <c r="AQ315" s="432">
        <f t="shared" si="781"/>
        <v>0</v>
      </c>
      <c r="AR315" s="463">
        <f t="shared" si="781"/>
        <v>0</v>
      </c>
      <c r="AS315" s="462">
        <f t="shared" si="781"/>
        <v>0</v>
      </c>
      <c r="AT315" s="432">
        <f t="shared" si="781"/>
        <v>0</v>
      </c>
      <c r="AU315" s="432">
        <f t="shared" si="781"/>
        <v>0</v>
      </c>
      <c r="AV315" s="432">
        <f t="shared" si="781"/>
        <v>0</v>
      </c>
      <c r="AW315" s="463">
        <f t="shared" si="781"/>
        <v>0</v>
      </c>
      <c r="AX315" s="462">
        <f t="shared" si="781"/>
        <v>0</v>
      </c>
      <c r="AY315" s="432">
        <f t="shared" si="781"/>
        <v>0</v>
      </c>
      <c r="AZ315" s="432">
        <f t="shared" si="781"/>
        <v>0</v>
      </c>
      <c r="BA315" s="432">
        <f t="shared" si="781"/>
        <v>0</v>
      </c>
      <c r="BB315" s="432">
        <f t="shared" si="781"/>
        <v>0</v>
      </c>
      <c r="BC315" s="463">
        <f t="shared" si="781"/>
        <v>0</v>
      </c>
      <c r="BD315" s="462">
        <f t="shared" si="781"/>
        <v>0</v>
      </c>
      <c r="BE315" s="432">
        <f t="shared" si="781"/>
        <v>0</v>
      </c>
      <c r="BF315" s="432">
        <f t="shared" si="781"/>
        <v>0</v>
      </c>
      <c r="BG315" s="432">
        <f t="shared" si="781"/>
        <v>0</v>
      </c>
      <c r="BH315" s="463">
        <f t="shared" si="781"/>
        <v>0</v>
      </c>
      <c r="BI315" s="462">
        <f t="shared" si="781"/>
        <v>0</v>
      </c>
      <c r="BJ315" s="432">
        <f t="shared" si="781"/>
        <v>0</v>
      </c>
      <c r="BK315" s="432">
        <f t="shared" si="781"/>
        <v>0</v>
      </c>
      <c r="BL315" s="432">
        <f t="shared" si="781"/>
        <v>0</v>
      </c>
      <c r="BM315" s="432">
        <f t="shared" si="781"/>
        <v>0</v>
      </c>
      <c r="BN315" s="463">
        <f t="shared" si="781"/>
        <v>0</v>
      </c>
      <c r="BO315" s="462">
        <f t="shared" si="781"/>
        <v>0</v>
      </c>
      <c r="BP315" s="432">
        <f t="shared" si="781"/>
        <v>0</v>
      </c>
      <c r="BQ315" s="432">
        <f t="shared" si="781"/>
        <v>0</v>
      </c>
      <c r="BR315" s="432">
        <f t="shared" si="781"/>
        <v>0</v>
      </c>
      <c r="BS315" s="463">
        <f t="shared" si="781"/>
        <v>0</v>
      </c>
      <c r="BT315" s="462">
        <f t="shared" si="781"/>
        <v>0</v>
      </c>
      <c r="BU315" s="432">
        <f t="shared" si="781"/>
        <v>0</v>
      </c>
      <c r="BV315" s="432">
        <f t="shared" si="781"/>
        <v>0</v>
      </c>
      <c r="BW315" s="432">
        <f t="shared" si="781"/>
        <v>0</v>
      </c>
      <c r="BX315" s="432">
        <f t="shared" si="781"/>
        <v>0</v>
      </c>
      <c r="BY315" s="463">
        <f t="shared" si="781"/>
        <v>0</v>
      </c>
      <c r="BZ315" s="462">
        <f t="shared" si="781"/>
        <v>0</v>
      </c>
      <c r="CA315" s="432">
        <f t="shared" si="781"/>
        <v>0</v>
      </c>
      <c r="CB315" s="432">
        <f t="shared" si="781"/>
        <v>0</v>
      </c>
      <c r="CC315" s="432">
        <f t="shared" si="781"/>
        <v>0</v>
      </c>
      <c r="CD315" s="463">
        <f t="shared" si="781"/>
        <v>0</v>
      </c>
      <c r="CE315" s="462">
        <f t="shared" si="781"/>
        <v>0</v>
      </c>
      <c r="CF315" s="432">
        <f t="shared" si="781"/>
        <v>0</v>
      </c>
      <c r="CG315" s="432">
        <f t="shared" si="781"/>
        <v>0</v>
      </c>
      <c r="CH315" s="432">
        <f t="shared" si="781"/>
        <v>0</v>
      </c>
      <c r="CI315" s="432">
        <f t="shared" si="781"/>
        <v>0</v>
      </c>
      <c r="CJ315" s="463">
        <f t="shared" si="781"/>
        <v>0</v>
      </c>
      <c r="CK315" s="462">
        <f t="shared" si="781"/>
        <v>0</v>
      </c>
      <c r="CL315" s="432">
        <f t="shared" si="781"/>
        <v>0</v>
      </c>
      <c r="CM315" s="432">
        <f t="shared" si="781"/>
        <v>0</v>
      </c>
      <c r="CN315" s="432">
        <f t="shared" si="781"/>
        <v>0</v>
      </c>
      <c r="CO315" s="463">
        <f t="shared" si="781"/>
        <v>0</v>
      </c>
      <c r="CP315" s="462">
        <f t="shared" si="781"/>
        <v>0</v>
      </c>
      <c r="CQ315" s="432">
        <f t="shared" si="781"/>
        <v>0</v>
      </c>
      <c r="CR315" s="432">
        <f t="shared" si="781"/>
        <v>0</v>
      </c>
      <c r="CS315" s="432">
        <f t="shared" si="781"/>
        <v>0</v>
      </c>
      <c r="CT315" s="432">
        <f t="shared" si="781"/>
        <v>0</v>
      </c>
      <c r="CU315" s="463">
        <f t="shared" si="781"/>
        <v>0</v>
      </c>
      <c r="CV315" s="462">
        <f t="shared" si="781"/>
        <v>0</v>
      </c>
      <c r="CW315" s="432">
        <f t="shared" si="781"/>
        <v>0</v>
      </c>
      <c r="CX315" s="432">
        <f t="shared" si="781"/>
        <v>0</v>
      </c>
      <c r="CY315" s="432">
        <f t="shared" ref="CY315:FJ315" si="782">CY176*CY36/100</f>
        <v>0</v>
      </c>
      <c r="CZ315" s="463">
        <f t="shared" si="782"/>
        <v>0</v>
      </c>
      <c r="DA315" s="462">
        <f t="shared" si="782"/>
        <v>0</v>
      </c>
      <c r="DB315" s="432">
        <f t="shared" si="782"/>
        <v>0</v>
      </c>
      <c r="DC315" s="432">
        <f t="shared" si="782"/>
        <v>0</v>
      </c>
      <c r="DD315" s="432">
        <f t="shared" si="782"/>
        <v>0</v>
      </c>
      <c r="DE315" s="432">
        <f t="shared" si="782"/>
        <v>0</v>
      </c>
      <c r="DF315" s="463">
        <f t="shared" si="782"/>
        <v>0</v>
      </c>
      <c r="DG315" s="462">
        <f t="shared" si="782"/>
        <v>0</v>
      </c>
      <c r="DH315" s="432">
        <f t="shared" si="782"/>
        <v>0</v>
      </c>
      <c r="DI315" s="432">
        <f t="shared" si="782"/>
        <v>0</v>
      </c>
      <c r="DJ315" s="432">
        <f t="shared" si="782"/>
        <v>0</v>
      </c>
      <c r="DK315" s="463">
        <f t="shared" si="782"/>
        <v>0</v>
      </c>
      <c r="DL315" s="462">
        <f t="shared" si="782"/>
        <v>0</v>
      </c>
      <c r="DM315" s="432">
        <f t="shared" si="782"/>
        <v>0</v>
      </c>
      <c r="DN315" s="432">
        <f t="shared" si="782"/>
        <v>0</v>
      </c>
      <c r="DO315" s="432">
        <f t="shared" si="782"/>
        <v>0</v>
      </c>
      <c r="DP315" s="432">
        <f t="shared" si="782"/>
        <v>0</v>
      </c>
      <c r="DQ315" s="463">
        <f t="shared" si="782"/>
        <v>0</v>
      </c>
      <c r="DR315" s="462">
        <f t="shared" si="782"/>
        <v>0</v>
      </c>
      <c r="DS315" s="432">
        <f t="shared" si="782"/>
        <v>0</v>
      </c>
      <c r="DT315" s="432">
        <f t="shared" si="782"/>
        <v>0</v>
      </c>
      <c r="DU315" s="432">
        <f t="shared" si="782"/>
        <v>0</v>
      </c>
      <c r="DV315" s="463">
        <f t="shared" si="782"/>
        <v>0</v>
      </c>
      <c r="DW315" s="462">
        <f t="shared" si="782"/>
        <v>0</v>
      </c>
      <c r="DX315" s="432">
        <f t="shared" si="782"/>
        <v>0</v>
      </c>
      <c r="DY315" s="432">
        <f t="shared" si="782"/>
        <v>0</v>
      </c>
      <c r="DZ315" s="432">
        <f t="shared" si="782"/>
        <v>0</v>
      </c>
      <c r="EA315" s="432">
        <f t="shared" si="782"/>
        <v>0</v>
      </c>
      <c r="EB315" s="463">
        <f t="shared" si="782"/>
        <v>0</v>
      </c>
      <c r="EC315" s="462">
        <f t="shared" si="782"/>
        <v>0</v>
      </c>
      <c r="ED315" s="432">
        <f t="shared" si="782"/>
        <v>0</v>
      </c>
      <c r="EE315" s="432">
        <f t="shared" si="782"/>
        <v>0</v>
      </c>
      <c r="EF315" s="432">
        <f t="shared" si="782"/>
        <v>0</v>
      </c>
      <c r="EG315" s="463">
        <f t="shared" si="782"/>
        <v>0</v>
      </c>
      <c r="EH315" s="462">
        <f t="shared" si="782"/>
        <v>0</v>
      </c>
      <c r="EI315" s="432">
        <f t="shared" si="782"/>
        <v>0</v>
      </c>
      <c r="EJ315" s="432">
        <f t="shared" si="782"/>
        <v>0</v>
      </c>
      <c r="EK315" s="432">
        <f t="shared" si="782"/>
        <v>0</v>
      </c>
      <c r="EL315" s="432">
        <f t="shared" si="782"/>
        <v>0</v>
      </c>
      <c r="EM315" s="463">
        <f t="shared" si="782"/>
        <v>0</v>
      </c>
      <c r="EN315" s="462">
        <f t="shared" si="782"/>
        <v>0</v>
      </c>
      <c r="EO315" s="432">
        <f t="shared" si="782"/>
        <v>0</v>
      </c>
      <c r="EP315" s="432">
        <f t="shared" si="782"/>
        <v>0</v>
      </c>
      <c r="EQ315" s="432">
        <f t="shared" si="782"/>
        <v>0</v>
      </c>
      <c r="ER315" s="463">
        <f t="shared" si="782"/>
        <v>0</v>
      </c>
      <c r="ES315" s="462">
        <f t="shared" si="782"/>
        <v>0</v>
      </c>
      <c r="ET315" s="432">
        <f t="shared" si="782"/>
        <v>0</v>
      </c>
      <c r="EU315" s="432">
        <f t="shared" si="782"/>
        <v>0</v>
      </c>
      <c r="EV315" s="432">
        <f t="shared" si="782"/>
        <v>0</v>
      </c>
      <c r="EW315" s="432">
        <f t="shared" si="782"/>
        <v>0</v>
      </c>
      <c r="EX315" s="463">
        <f t="shared" si="782"/>
        <v>0</v>
      </c>
      <c r="EY315" s="462">
        <f t="shared" si="782"/>
        <v>0</v>
      </c>
      <c r="EZ315" s="432">
        <f t="shared" si="782"/>
        <v>0</v>
      </c>
      <c r="FA315" s="432">
        <f t="shared" si="782"/>
        <v>0</v>
      </c>
      <c r="FB315" s="432">
        <f t="shared" si="782"/>
        <v>0</v>
      </c>
      <c r="FC315" s="463">
        <f t="shared" si="782"/>
        <v>0</v>
      </c>
      <c r="FD315" s="462">
        <f t="shared" si="782"/>
        <v>0</v>
      </c>
      <c r="FE315" s="432">
        <f t="shared" si="782"/>
        <v>0</v>
      </c>
      <c r="FF315" s="432">
        <f t="shared" si="782"/>
        <v>0</v>
      </c>
      <c r="FG315" s="432">
        <f t="shared" si="782"/>
        <v>0</v>
      </c>
      <c r="FH315" s="432">
        <f t="shared" si="782"/>
        <v>0</v>
      </c>
      <c r="FI315" s="463">
        <f t="shared" si="782"/>
        <v>0</v>
      </c>
      <c r="FJ315" s="462">
        <f t="shared" si="782"/>
        <v>0</v>
      </c>
      <c r="FK315" s="432">
        <f t="shared" ref="FK315:GJ315" si="783">FK176*FK36/100</f>
        <v>0</v>
      </c>
      <c r="FL315" s="432">
        <f t="shared" si="783"/>
        <v>0</v>
      </c>
      <c r="FM315" s="432">
        <f t="shared" si="783"/>
        <v>0</v>
      </c>
      <c r="FN315" s="463">
        <f t="shared" si="783"/>
        <v>0</v>
      </c>
      <c r="FO315" s="462">
        <f t="shared" si="783"/>
        <v>0</v>
      </c>
      <c r="FP315" s="432">
        <f t="shared" si="783"/>
        <v>0</v>
      </c>
      <c r="FQ315" s="432">
        <f t="shared" si="783"/>
        <v>0</v>
      </c>
      <c r="FR315" s="432">
        <f t="shared" si="783"/>
        <v>0</v>
      </c>
      <c r="FS315" s="432">
        <f t="shared" si="783"/>
        <v>0</v>
      </c>
      <c r="FT315" s="463">
        <f t="shared" si="783"/>
        <v>0</v>
      </c>
      <c r="FU315" s="462">
        <f t="shared" si="783"/>
        <v>0</v>
      </c>
      <c r="FV315" s="432">
        <f t="shared" si="783"/>
        <v>0</v>
      </c>
      <c r="FW315" s="432">
        <f t="shared" si="783"/>
        <v>0</v>
      </c>
      <c r="FX315" s="432">
        <f t="shared" si="783"/>
        <v>0</v>
      </c>
      <c r="FY315" s="463">
        <f t="shared" si="783"/>
        <v>0</v>
      </c>
      <c r="FZ315" s="462">
        <f t="shared" si="783"/>
        <v>0</v>
      </c>
      <c r="GA315" s="432">
        <f t="shared" si="783"/>
        <v>0</v>
      </c>
      <c r="GB315" s="432">
        <f t="shared" si="783"/>
        <v>0</v>
      </c>
      <c r="GC315" s="432">
        <f t="shared" si="783"/>
        <v>0</v>
      </c>
      <c r="GD315" s="432">
        <f t="shared" si="783"/>
        <v>0</v>
      </c>
      <c r="GE315" s="463">
        <f t="shared" si="783"/>
        <v>0</v>
      </c>
      <c r="GF315" s="462">
        <f t="shared" si="783"/>
        <v>0</v>
      </c>
      <c r="GG315" s="432">
        <f t="shared" si="783"/>
        <v>0</v>
      </c>
      <c r="GH315" s="432">
        <f t="shared" si="783"/>
        <v>0</v>
      </c>
      <c r="GI315" s="432">
        <f t="shared" si="783"/>
        <v>0</v>
      </c>
      <c r="GJ315" s="463">
        <f t="shared" si="783"/>
        <v>0</v>
      </c>
    </row>
    <row r="316" spans="1:192" s="4" customFormat="1">
      <c r="A316" s="22"/>
      <c r="B316" s="22"/>
      <c r="C316" s="22"/>
      <c r="D316" s="22"/>
      <c r="E316" s="748" t="str">
        <f t="shared" si="695"/>
        <v>New Tariff 11</v>
      </c>
      <c r="F316" s="462">
        <f t="shared" ref="F316:AL316" si="784">F177*F37</f>
        <v>0</v>
      </c>
      <c r="G316" s="432">
        <f t="shared" si="784"/>
        <v>0</v>
      </c>
      <c r="H316" s="432">
        <f t="shared" si="784"/>
        <v>0</v>
      </c>
      <c r="I316" s="432">
        <f t="shared" si="784"/>
        <v>0</v>
      </c>
      <c r="J316" s="432">
        <f t="shared" si="784"/>
        <v>0</v>
      </c>
      <c r="K316" s="463">
        <f t="shared" si="784"/>
        <v>0</v>
      </c>
      <c r="L316" s="462">
        <f t="shared" si="784"/>
        <v>0</v>
      </c>
      <c r="M316" s="432">
        <f t="shared" si="784"/>
        <v>0</v>
      </c>
      <c r="N316" s="432">
        <f t="shared" si="784"/>
        <v>0</v>
      </c>
      <c r="O316" s="432">
        <f t="shared" si="784"/>
        <v>0</v>
      </c>
      <c r="P316" s="463">
        <f t="shared" si="784"/>
        <v>0</v>
      </c>
      <c r="Q316" s="462">
        <f t="shared" si="784"/>
        <v>0</v>
      </c>
      <c r="R316" s="432">
        <f t="shared" si="784"/>
        <v>0</v>
      </c>
      <c r="S316" s="432">
        <f t="shared" si="784"/>
        <v>0</v>
      </c>
      <c r="T316" s="432">
        <f t="shared" si="784"/>
        <v>0</v>
      </c>
      <c r="U316" s="432">
        <f t="shared" si="784"/>
        <v>0</v>
      </c>
      <c r="V316" s="463">
        <f t="shared" si="784"/>
        <v>0</v>
      </c>
      <c r="W316" s="462">
        <f t="shared" si="784"/>
        <v>0</v>
      </c>
      <c r="X316" s="432">
        <f t="shared" si="784"/>
        <v>0</v>
      </c>
      <c r="Y316" s="432">
        <f t="shared" si="784"/>
        <v>0</v>
      </c>
      <c r="Z316" s="432">
        <f t="shared" si="784"/>
        <v>0</v>
      </c>
      <c r="AA316" s="463">
        <f t="shared" si="784"/>
        <v>0</v>
      </c>
      <c r="AB316" s="462">
        <f t="shared" si="784"/>
        <v>0</v>
      </c>
      <c r="AC316" s="432">
        <f t="shared" si="784"/>
        <v>0</v>
      </c>
      <c r="AD316" s="432">
        <f t="shared" si="784"/>
        <v>0</v>
      </c>
      <c r="AE316" s="432">
        <f t="shared" si="784"/>
        <v>0</v>
      </c>
      <c r="AF316" s="432">
        <f t="shared" si="784"/>
        <v>0</v>
      </c>
      <c r="AG316" s="463">
        <f t="shared" si="784"/>
        <v>0</v>
      </c>
      <c r="AH316" s="462">
        <f t="shared" si="784"/>
        <v>0</v>
      </c>
      <c r="AI316" s="432">
        <f t="shared" si="784"/>
        <v>0</v>
      </c>
      <c r="AJ316" s="432">
        <f t="shared" si="784"/>
        <v>0</v>
      </c>
      <c r="AK316" s="432">
        <f t="shared" si="784"/>
        <v>0</v>
      </c>
      <c r="AL316" s="463">
        <f t="shared" si="784"/>
        <v>0</v>
      </c>
      <c r="AM316" s="462">
        <f t="shared" ref="AM316:CX316" si="785">AM177*AM37/100</f>
        <v>0</v>
      </c>
      <c r="AN316" s="432">
        <f t="shared" si="785"/>
        <v>0</v>
      </c>
      <c r="AO316" s="432">
        <f t="shared" si="785"/>
        <v>0</v>
      </c>
      <c r="AP316" s="432">
        <f t="shared" si="785"/>
        <v>0</v>
      </c>
      <c r="AQ316" s="432">
        <f t="shared" si="785"/>
        <v>0</v>
      </c>
      <c r="AR316" s="463">
        <f t="shared" si="785"/>
        <v>0</v>
      </c>
      <c r="AS316" s="462">
        <f t="shared" si="785"/>
        <v>0</v>
      </c>
      <c r="AT316" s="432">
        <f t="shared" si="785"/>
        <v>0</v>
      </c>
      <c r="AU316" s="432">
        <f t="shared" si="785"/>
        <v>0</v>
      </c>
      <c r="AV316" s="432">
        <f t="shared" si="785"/>
        <v>0</v>
      </c>
      <c r="AW316" s="463">
        <f t="shared" si="785"/>
        <v>0</v>
      </c>
      <c r="AX316" s="462">
        <f t="shared" si="785"/>
        <v>0</v>
      </c>
      <c r="AY316" s="432">
        <f t="shared" si="785"/>
        <v>0</v>
      </c>
      <c r="AZ316" s="432">
        <f t="shared" si="785"/>
        <v>0</v>
      </c>
      <c r="BA316" s="432">
        <f t="shared" si="785"/>
        <v>0</v>
      </c>
      <c r="BB316" s="432">
        <f t="shared" si="785"/>
        <v>0</v>
      </c>
      <c r="BC316" s="463">
        <f t="shared" si="785"/>
        <v>0</v>
      </c>
      <c r="BD316" s="462">
        <f t="shared" si="785"/>
        <v>0</v>
      </c>
      <c r="BE316" s="432">
        <f t="shared" si="785"/>
        <v>0</v>
      </c>
      <c r="BF316" s="432">
        <f t="shared" si="785"/>
        <v>0</v>
      </c>
      <c r="BG316" s="432">
        <f t="shared" si="785"/>
        <v>0</v>
      </c>
      <c r="BH316" s="463">
        <f t="shared" si="785"/>
        <v>0</v>
      </c>
      <c r="BI316" s="462">
        <f t="shared" si="785"/>
        <v>0</v>
      </c>
      <c r="BJ316" s="432">
        <f t="shared" si="785"/>
        <v>0</v>
      </c>
      <c r="BK316" s="432">
        <f t="shared" si="785"/>
        <v>0</v>
      </c>
      <c r="BL316" s="432">
        <f t="shared" si="785"/>
        <v>0</v>
      </c>
      <c r="BM316" s="432">
        <f t="shared" si="785"/>
        <v>0</v>
      </c>
      <c r="BN316" s="463">
        <f t="shared" si="785"/>
        <v>0</v>
      </c>
      <c r="BO316" s="462">
        <f t="shared" si="785"/>
        <v>0</v>
      </c>
      <c r="BP316" s="432">
        <f t="shared" si="785"/>
        <v>0</v>
      </c>
      <c r="BQ316" s="432">
        <f t="shared" si="785"/>
        <v>0</v>
      </c>
      <c r="BR316" s="432">
        <f t="shared" si="785"/>
        <v>0</v>
      </c>
      <c r="BS316" s="463">
        <f t="shared" si="785"/>
        <v>0</v>
      </c>
      <c r="BT316" s="462">
        <f t="shared" si="785"/>
        <v>0</v>
      </c>
      <c r="BU316" s="432">
        <f t="shared" si="785"/>
        <v>0</v>
      </c>
      <c r="BV316" s="432">
        <f t="shared" si="785"/>
        <v>0</v>
      </c>
      <c r="BW316" s="432">
        <f t="shared" si="785"/>
        <v>0</v>
      </c>
      <c r="BX316" s="432">
        <f t="shared" si="785"/>
        <v>0</v>
      </c>
      <c r="BY316" s="463">
        <f t="shared" si="785"/>
        <v>0</v>
      </c>
      <c r="BZ316" s="462">
        <f t="shared" si="785"/>
        <v>0</v>
      </c>
      <c r="CA316" s="432">
        <f t="shared" si="785"/>
        <v>0</v>
      </c>
      <c r="CB316" s="432">
        <f t="shared" si="785"/>
        <v>0</v>
      </c>
      <c r="CC316" s="432">
        <f t="shared" si="785"/>
        <v>0</v>
      </c>
      <c r="CD316" s="463">
        <f t="shared" si="785"/>
        <v>0</v>
      </c>
      <c r="CE316" s="462">
        <f t="shared" si="785"/>
        <v>0</v>
      </c>
      <c r="CF316" s="432">
        <f t="shared" si="785"/>
        <v>0</v>
      </c>
      <c r="CG316" s="432">
        <f t="shared" si="785"/>
        <v>0</v>
      </c>
      <c r="CH316" s="432">
        <f t="shared" si="785"/>
        <v>0</v>
      </c>
      <c r="CI316" s="432">
        <f t="shared" si="785"/>
        <v>0</v>
      </c>
      <c r="CJ316" s="463">
        <f t="shared" si="785"/>
        <v>0</v>
      </c>
      <c r="CK316" s="462">
        <f t="shared" si="785"/>
        <v>0</v>
      </c>
      <c r="CL316" s="432">
        <f t="shared" si="785"/>
        <v>0</v>
      </c>
      <c r="CM316" s="432">
        <f t="shared" si="785"/>
        <v>0</v>
      </c>
      <c r="CN316" s="432">
        <f t="shared" si="785"/>
        <v>0</v>
      </c>
      <c r="CO316" s="463">
        <f t="shared" si="785"/>
        <v>0</v>
      </c>
      <c r="CP316" s="462">
        <f t="shared" si="785"/>
        <v>0</v>
      </c>
      <c r="CQ316" s="432">
        <f t="shared" si="785"/>
        <v>0</v>
      </c>
      <c r="CR316" s="432">
        <f t="shared" si="785"/>
        <v>0</v>
      </c>
      <c r="CS316" s="432">
        <f t="shared" si="785"/>
        <v>0</v>
      </c>
      <c r="CT316" s="432">
        <f t="shared" si="785"/>
        <v>0</v>
      </c>
      <c r="CU316" s="463">
        <f t="shared" si="785"/>
        <v>0</v>
      </c>
      <c r="CV316" s="462">
        <f t="shared" si="785"/>
        <v>0</v>
      </c>
      <c r="CW316" s="432">
        <f t="shared" si="785"/>
        <v>0</v>
      </c>
      <c r="CX316" s="432">
        <f t="shared" si="785"/>
        <v>0</v>
      </c>
      <c r="CY316" s="432">
        <f t="shared" ref="CY316:FJ316" si="786">CY177*CY37/100</f>
        <v>0</v>
      </c>
      <c r="CZ316" s="463">
        <f t="shared" si="786"/>
        <v>0</v>
      </c>
      <c r="DA316" s="462">
        <f t="shared" si="786"/>
        <v>0</v>
      </c>
      <c r="DB316" s="432">
        <f t="shared" si="786"/>
        <v>0</v>
      </c>
      <c r="DC316" s="432">
        <f t="shared" si="786"/>
        <v>0</v>
      </c>
      <c r="DD316" s="432">
        <f t="shared" si="786"/>
        <v>0</v>
      </c>
      <c r="DE316" s="432">
        <f t="shared" si="786"/>
        <v>0</v>
      </c>
      <c r="DF316" s="463">
        <f t="shared" si="786"/>
        <v>0</v>
      </c>
      <c r="DG316" s="462">
        <f t="shared" si="786"/>
        <v>0</v>
      </c>
      <c r="DH316" s="432">
        <f t="shared" si="786"/>
        <v>0</v>
      </c>
      <c r="DI316" s="432">
        <f t="shared" si="786"/>
        <v>0</v>
      </c>
      <c r="DJ316" s="432">
        <f t="shared" si="786"/>
        <v>0</v>
      </c>
      <c r="DK316" s="463">
        <f t="shared" si="786"/>
        <v>0</v>
      </c>
      <c r="DL316" s="462">
        <f t="shared" si="786"/>
        <v>0</v>
      </c>
      <c r="DM316" s="432">
        <f t="shared" si="786"/>
        <v>0</v>
      </c>
      <c r="DN316" s="432">
        <f t="shared" si="786"/>
        <v>0</v>
      </c>
      <c r="DO316" s="432">
        <f t="shared" si="786"/>
        <v>0</v>
      </c>
      <c r="DP316" s="432">
        <f t="shared" si="786"/>
        <v>0</v>
      </c>
      <c r="DQ316" s="463">
        <f t="shared" si="786"/>
        <v>0</v>
      </c>
      <c r="DR316" s="462">
        <f t="shared" si="786"/>
        <v>0</v>
      </c>
      <c r="DS316" s="432">
        <f t="shared" si="786"/>
        <v>0</v>
      </c>
      <c r="DT316" s="432">
        <f t="shared" si="786"/>
        <v>0</v>
      </c>
      <c r="DU316" s="432">
        <f t="shared" si="786"/>
        <v>0</v>
      </c>
      <c r="DV316" s="463">
        <f t="shared" si="786"/>
        <v>0</v>
      </c>
      <c r="DW316" s="462">
        <f t="shared" si="786"/>
        <v>0</v>
      </c>
      <c r="DX316" s="432">
        <f t="shared" si="786"/>
        <v>0</v>
      </c>
      <c r="DY316" s="432">
        <f t="shared" si="786"/>
        <v>0</v>
      </c>
      <c r="DZ316" s="432">
        <f t="shared" si="786"/>
        <v>0</v>
      </c>
      <c r="EA316" s="432">
        <f t="shared" si="786"/>
        <v>0</v>
      </c>
      <c r="EB316" s="463">
        <f t="shared" si="786"/>
        <v>0</v>
      </c>
      <c r="EC316" s="462">
        <f t="shared" si="786"/>
        <v>0</v>
      </c>
      <c r="ED316" s="432">
        <f t="shared" si="786"/>
        <v>0</v>
      </c>
      <c r="EE316" s="432">
        <f t="shared" si="786"/>
        <v>0</v>
      </c>
      <c r="EF316" s="432">
        <f t="shared" si="786"/>
        <v>0</v>
      </c>
      <c r="EG316" s="463">
        <f t="shared" si="786"/>
        <v>0</v>
      </c>
      <c r="EH316" s="462">
        <f t="shared" si="786"/>
        <v>0</v>
      </c>
      <c r="EI316" s="432">
        <f t="shared" si="786"/>
        <v>0</v>
      </c>
      <c r="EJ316" s="432">
        <f t="shared" si="786"/>
        <v>0</v>
      </c>
      <c r="EK316" s="432">
        <f t="shared" si="786"/>
        <v>0</v>
      </c>
      <c r="EL316" s="432">
        <f t="shared" si="786"/>
        <v>0</v>
      </c>
      <c r="EM316" s="463">
        <f t="shared" si="786"/>
        <v>0</v>
      </c>
      <c r="EN316" s="462">
        <f t="shared" si="786"/>
        <v>0</v>
      </c>
      <c r="EO316" s="432">
        <f t="shared" si="786"/>
        <v>0</v>
      </c>
      <c r="EP316" s="432">
        <f t="shared" si="786"/>
        <v>0</v>
      </c>
      <c r="EQ316" s="432">
        <f t="shared" si="786"/>
        <v>0</v>
      </c>
      <c r="ER316" s="463">
        <f t="shared" si="786"/>
        <v>0</v>
      </c>
      <c r="ES316" s="462">
        <f t="shared" si="786"/>
        <v>0</v>
      </c>
      <c r="ET316" s="432">
        <f t="shared" si="786"/>
        <v>0</v>
      </c>
      <c r="EU316" s="432">
        <f t="shared" si="786"/>
        <v>0</v>
      </c>
      <c r="EV316" s="432">
        <f t="shared" si="786"/>
        <v>0</v>
      </c>
      <c r="EW316" s="432">
        <f t="shared" si="786"/>
        <v>0</v>
      </c>
      <c r="EX316" s="463">
        <f t="shared" si="786"/>
        <v>0</v>
      </c>
      <c r="EY316" s="462">
        <f t="shared" si="786"/>
        <v>0</v>
      </c>
      <c r="EZ316" s="432">
        <f t="shared" si="786"/>
        <v>0</v>
      </c>
      <c r="FA316" s="432">
        <f t="shared" si="786"/>
        <v>0</v>
      </c>
      <c r="FB316" s="432">
        <f t="shared" si="786"/>
        <v>0</v>
      </c>
      <c r="FC316" s="463">
        <f t="shared" si="786"/>
        <v>0</v>
      </c>
      <c r="FD316" s="462">
        <f t="shared" si="786"/>
        <v>0</v>
      </c>
      <c r="FE316" s="432">
        <f t="shared" si="786"/>
        <v>0</v>
      </c>
      <c r="FF316" s="432">
        <f t="shared" si="786"/>
        <v>0</v>
      </c>
      <c r="FG316" s="432">
        <f t="shared" si="786"/>
        <v>0</v>
      </c>
      <c r="FH316" s="432">
        <f t="shared" si="786"/>
        <v>0</v>
      </c>
      <c r="FI316" s="463">
        <f t="shared" si="786"/>
        <v>0</v>
      </c>
      <c r="FJ316" s="462">
        <f t="shared" si="786"/>
        <v>0</v>
      </c>
      <c r="FK316" s="432">
        <f t="shared" ref="FK316:GJ316" si="787">FK177*FK37/100</f>
        <v>0</v>
      </c>
      <c r="FL316" s="432">
        <f t="shared" si="787"/>
        <v>0</v>
      </c>
      <c r="FM316" s="432">
        <f t="shared" si="787"/>
        <v>0</v>
      </c>
      <c r="FN316" s="463">
        <f t="shared" si="787"/>
        <v>0</v>
      </c>
      <c r="FO316" s="462">
        <f t="shared" si="787"/>
        <v>0</v>
      </c>
      <c r="FP316" s="432">
        <f t="shared" si="787"/>
        <v>0</v>
      </c>
      <c r="FQ316" s="432">
        <f t="shared" si="787"/>
        <v>0</v>
      </c>
      <c r="FR316" s="432">
        <f t="shared" si="787"/>
        <v>0</v>
      </c>
      <c r="FS316" s="432">
        <f t="shared" si="787"/>
        <v>0</v>
      </c>
      <c r="FT316" s="463">
        <f t="shared" si="787"/>
        <v>0</v>
      </c>
      <c r="FU316" s="462">
        <f t="shared" si="787"/>
        <v>0</v>
      </c>
      <c r="FV316" s="432">
        <f t="shared" si="787"/>
        <v>0</v>
      </c>
      <c r="FW316" s="432">
        <f t="shared" si="787"/>
        <v>0</v>
      </c>
      <c r="FX316" s="432">
        <f t="shared" si="787"/>
        <v>0</v>
      </c>
      <c r="FY316" s="463">
        <f t="shared" si="787"/>
        <v>0</v>
      </c>
      <c r="FZ316" s="462">
        <f t="shared" si="787"/>
        <v>0</v>
      </c>
      <c r="GA316" s="432">
        <f t="shared" si="787"/>
        <v>0</v>
      </c>
      <c r="GB316" s="432">
        <f t="shared" si="787"/>
        <v>0</v>
      </c>
      <c r="GC316" s="432">
        <f t="shared" si="787"/>
        <v>0</v>
      </c>
      <c r="GD316" s="432">
        <f t="shared" si="787"/>
        <v>0</v>
      </c>
      <c r="GE316" s="463">
        <f t="shared" si="787"/>
        <v>0</v>
      </c>
      <c r="GF316" s="462">
        <f t="shared" si="787"/>
        <v>0</v>
      </c>
      <c r="GG316" s="432">
        <f t="shared" si="787"/>
        <v>0</v>
      </c>
      <c r="GH316" s="432">
        <f t="shared" si="787"/>
        <v>0</v>
      </c>
      <c r="GI316" s="432">
        <f t="shared" si="787"/>
        <v>0</v>
      </c>
      <c r="GJ316" s="463">
        <f t="shared" si="787"/>
        <v>0</v>
      </c>
    </row>
    <row r="317" spans="1:192" s="4" customFormat="1">
      <c r="A317" s="22"/>
      <c r="B317" s="22"/>
      <c r="C317" s="22"/>
      <c r="D317" s="22"/>
      <c r="E317" s="748" t="str">
        <f t="shared" si="695"/>
        <v>Dedicated circuit</v>
      </c>
      <c r="F317" s="462">
        <f t="shared" ref="F317:AL317" si="788">F178*F38</f>
        <v>0</v>
      </c>
      <c r="G317" s="432">
        <f t="shared" si="788"/>
        <v>0</v>
      </c>
      <c r="H317" s="432">
        <f t="shared" si="788"/>
        <v>0</v>
      </c>
      <c r="I317" s="432">
        <f t="shared" si="788"/>
        <v>0</v>
      </c>
      <c r="J317" s="432">
        <f t="shared" si="788"/>
        <v>0</v>
      </c>
      <c r="K317" s="463">
        <f t="shared" si="788"/>
        <v>0</v>
      </c>
      <c r="L317" s="462">
        <f t="shared" si="788"/>
        <v>0</v>
      </c>
      <c r="M317" s="432">
        <f t="shared" si="788"/>
        <v>0</v>
      </c>
      <c r="N317" s="432">
        <f t="shared" si="788"/>
        <v>0</v>
      </c>
      <c r="O317" s="432">
        <f t="shared" si="788"/>
        <v>0</v>
      </c>
      <c r="P317" s="463">
        <f t="shared" si="788"/>
        <v>0</v>
      </c>
      <c r="Q317" s="462">
        <f t="shared" si="788"/>
        <v>0</v>
      </c>
      <c r="R317" s="432">
        <f t="shared" si="788"/>
        <v>0</v>
      </c>
      <c r="S317" s="432">
        <f t="shared" si="788"/>
        <v>0</v>
      </c>
      <c r="T317" s="432">
        <f t="shared" si="788"/>
        <v>0</v>
      </c>
      <c r="U317" s="432">
        <f t="shared" si="788"/>
        <v>0</v>
      </c>
      <c r="V317" s="463">
        <f t="shared" si="788"/>
        <v>0</v>
      </c>
      <c r="W317" s="462">
        <f t="shared" si="788"/>
        <v>0</v>
      </c>
      <c r="X317" s="432">
        <f t="shared" si="788"/>
        <v>0</v>
      </c>
      <c r="Y317" s="432">
        <f t="shared" si="788"/>
        <v>0</v>
      </c>
      <c r="Z317" s="432">
        <f t="shared" si="788"/>
        <v>0</v>
      </c>
      <c r="AA317" s="463">
        <f t="shared" si="788"/>
        <v>0</v>
      </c>
      <c r="AB317" s="462">
        <f t="shared" si="788"/>
        <v>0</v>
      </c>
      <c r="AC317" s="432">
        <f t="shared" si="788"/>
        <v>0</v>
      </c>
      <c r="AD317" s="432">
        <f t="shared" si="788"/>
        <v>0</v>
      </c>
      <c r="AE317" s="432">
        <f t="shared" si="788"/>
        <v>0</v>
      </c>
      <c r="AF317" s="432">
        <f t="shared" si="788"/>
        <v>0</v>
      </c>
      <c r="AG317" s="463">
        <f t="shared" si="788"/>
        <v>0</v>
      </c>
      <c r="AH317" s="462">
        <f t="shared" si="788"/>
        <v>0</v>
      </c>
      <c r="AI317" s="432">
        <f t="shared" si="788"/>
        <v>0</v>
      </c>
      <c r="AJ317" s="432">
        <f t="shared" si="788"/>
        <v>0</v>
      </c>
      <c r="AK317" s="432">
        <f t="shared" si="788"/>
        <v>0</v>
      </c>
      <c r="AL317" s="463">
        <f t="shared" si="788"/>
        <v>0</v>
      </c>
      <c r="AM317" s="462">
        <f t="shared" ref="AM317:CX317" si="789">AM178*AM38/100</f>
        <v>0</v>
      </c>
      <c r="AN317" s="432">
        <f t="shared" si="789"/>
        <v>0</v>
      </c>
      <c r="AO317" s="432">
        <f t="shared" si="789"/>
        <v>0</v>
      </c>
      <c r="AP317" s="432">
        <f t="shared" si="789"/>
        <v>0</v>
      </c>
      <c r="AQ317" s="432">
        <f t="shared" si="789"/>
        <v>0</v>
      </c>
      <c r="AR317" s="463">
        <f t="shared" si="789"/>
        <v>0</v>
      </c>
      <c r="AS317" s="462">
        <f t="shared" si="789"/>
        <v>0</v>
      </c>
      <c r="AT317" s="432">
        <f t="shared" si="789"/>
        <v>0</v>
      </c>
      <c r="AU317" s="432">
        <f t="shared" si="789"/>
        <v>0</v>
      </c>
      <c r="AV317" s="432">
        <f t="shared" si="789"/>
        <v>0</v>
      </c>
      <c r="AW317" s="463">
        <f t="shared" si="789"/>
        <v>0</v>
      </c>
      <c r="AX317" s="462">
        <f t="shared" si="789"/>
        <v>0</v>
      </c>
      <c r="AY317" s="432">
        <f t="shared" si="789"/>
        <v>0</v>
      </c>
      <c r="AZ317" s="432">
        <f t="shared" si="789"/>
        <v>0</v>
      </c>
      <c r="BA317" s="432">
        <f t="shared" si="789"/>
        <v>0</v>
      </c>
      <c r="BB317" s="432">
        <f t="shared" si="789"/>
        <v>0</v>
      </c>
      <c r="BC317" s="463">
        <f t="shared" si="789"/>
        <v>0</v>
      </c>
      <c r="BD317" s="462">
        <f t="shared" si="789"/>
        <v>0</v>
      </c>
      <c r="BE317" s="432">
        <f t="shared" si="789"/>
        <v>0</v>
      </c>
      <c r="BF317" s="432">
        <f t="shared" si="789"/>
        <v>0</v>
      </c>
      <c r="BG317" s="432">
        <f t="shared" si="789"/>
        <v>0</v>
      </c>
      <c r="BH317" s="463">
        <f t="shared" si="789"/>
        <v>0</v>
      </c>
      <c r="BI317" s="462">
        <f t="shared" si="789"/>
        <v>0</v>
      </c>
      <c r="BJ317" s="432">
        <f t="shared" si="789"/>
        <v>0</v>
      </c>
      <c r="BK317" s="432">
        <f t="shared" si="789"/>
        <v>0</v>
      </c>
      <c r="BL317" s="432">
        <f t="shared" si="789"/>
        <v>0</v>
      </c>
      <c r="BM317" s="432">
        <f t="shared" si="789"/>
        <v>0</v>
      </c>
      <c r="BN317" s="463">
        <f t="shared" si="789"/>
        <v>0</v>
      </c>
      <c r="BO317" s="462">
        <f t="shared" si="789"/>
        <v>0</v>
      </c>
      <c r="BP317" s="432">
        <f t="shared" si="789"/>
        <v>0</v>
      </c>
      <c r="BQ317" s="432">
        <f t="shared" si="789"/>
        <v>0</v>
      </c>
      <c r="BR317" s="432">
        <f t="shared" si="789"/>
        <v>0</v>
      </c>
      <c r="BS317" s="463">
        <f t="shared" si="789"/>
        <v>0</v>
      </c>
      <c r="BT317" s="462">
        <f t="shared" si="789"/>
        <v>0</v>
      </c>
      <c r="BU317" s="432">
        <f t="shared" si="789"/>
        <v>0</v>
      </c>
      <c r="BV317" s="432">
        <f t="shared" si="789"/>
        <v>0</v>
      </c>
      <c r="BW317" s="432">
        <f t="shared" si="789"/>
        <v>0</v>
      </c>
      <c r="BX317" s="432">
        <f t="shared" si="789"/>
        <v>0</v>
      </c>
      <c r="BY317" s="463">
        <f t="shared" si="789"/>
        <v>0</v>
      </c>
      <c r="BZ317" s="462">
        <f t="shared" si="789"/>
        <v>0</v>
      </c>
      <c r="CA317" s="432">
        <f t="shared" si="789"/>
        <v>0</v>
      </c>
      <c r="CB317" s="432">
        <f t="shared" si="789"/>
        <v>0</v>
      </c>
      <c r="CC317" s="432">
        <f t="shared" si="789"/>
        <v>0</v>
      </c>
      <c r="CD317" s="463">
        <f t="shared" si="789"/>
        <v>0</v>
      </c>
      <c r="CE317" s="462">
        <f t="shared" si="789"/>
        <v>550475.00041319604</v>
      </c>
      <c r="CF317" s="432">
        <f t="shared" si="789"/>
        <v>0</v>
      </c>
      <c r="CG317" s="432">
        <f t="shared" si="789"/>
        <v>0</v>
      </c>
      <c r="CH317" s="432">
        <f t="shared" si="789"/>
        <v>0</v>
      </c>
      <c r="CI317" s="432">
        <f t="shared" si="789"/>
        <v>0</v>
      </c>
      <c r="CJ317" s="463">
        <f t="shared" si="789"/>
        <v>0</v>
      </c>
      <c r="CK317" s="462">
        <f t="shared" si="789"/>
        <v>0</v>
      </c>
      <c r="CL317" s="432">
        <f t="shared" si="789"/>
        <v>0</v>
      </c>
      <c r="CM317" s="432">
        <f t="shared" si="789"/>
        <v>0</v>
      </c>
      <c r="CN317" s="432">
        <f t="shared" si="789"/>
        <v>0</v>
      </c>
      <c r="CO317" s="463">
        <f t="shared" si="789"/>
        <v>0</v>
      </c>
      <c r="CP317" s="462">
        <f t="shared" si="789"/>
        <v>0</v>
      </c>
      <c r="CQ317" s="432">
        <f t="shared" si="789"/>
        <v>0</v>
      </c>
      <c r="CR317" s="432">
        <f t="shared" si="789"/>
        <v>0</v>
      </c>
      <c r="CS317" s="432">
        <f t="shared" si="789"/>
        <v>0</v>
      </c>
      <c r="CT317" s="432">
        <f t="shared" si="789"/>
        <v>0</v>
      </c>
      <c r="CU317" s="463">
        <f t="shared" si="789"/>
        <v>0</v>
      </c>
      <c r="CV317" s="462">
        <f t="shared" si="789"/>
        <v>0</v>
      </c>
      <c r="CW317" s="432">
        <f t="shared" si="789"/>
        <v>0</v>
      </c>
      <c r="CX317" s="432">
        <f t="shared" si="789"/>
        <v>0</v>
      </c>
      <c r="CY317" s="432">
        <f t="shared" ref="CY317:FJ317" si="790">CY178*CY38/100</f>
        <v>0</v>
      </c>
      <c r="CZ317" s="463">
        <f t="shared" si="790"/>
        <v>0</v>
      </c>
      <c r="DA317" s="462">
        <f t="shared" si="790"/>
        <v>0</v>
      </c>
      <c r="DB317" s="432">
        <f t="shared" si="790"/>
        <v>0</v>
      </c>
      <c r="DC317" s="432">
        <f t="shared" si="790"/>
        <v>0</v>
      </c>
      <c r="DD317" s="432">
        <f t="shared" si="790"/>
        <v>0</v>
      </c>
      <c r="DE317" s="432">
        <f t="shared" si="790"/>
        <v>0</v>
      </c>
      <c r="DF317" s="463">
        <f t="shared" si="790"/>
        <v>0</v>
      </c>
      <c r="DG317" s="462">
        <f t="shared" si="790"/>
        <v>0</v>
      </c>
      <c r="DH317" s="432">
        <f t="shared" si="790"/>
        <v>0</v>
      </c>
      <c r="DI317" s="432">
        <f t="shared" si="790"/>
        <v>0</v>
      </c>
      <c r="DJ317" s="432">
        <f t="shared" si="790"/>
        <v>0</v>
      </c>
      <c r="DK317" s="463">
        <f t="shared" si="790"/>
        <v>0</v>
      </c>
      <c r="DL317" s="462">
        <f t="shared" si="790"/>
        <v>0</v>
      </c>
      <c r="DM317" s="432">
        <f t="shared" si="790"/>
        <v>0</v>
      </c>
      <c r="DN317" s="432">
        <f t="shared" si="790"/>
        <v>0</v>
      </c>
      <c r="DO317" s="432">
        <f t="shared" si="790"/>
        <v>0</v>
      </c>
      <c r="DP317" s="432">
        <f t="shared" si="790"/>
        <v>0</v>
      </c>
      <c r="DQ317" s="463">
        <f t="shared" si="790"/>
        <v>0</v>
      </c>
      <c r="DR317" s="462">
        <f t="shared" si="790"/>
        <v>0</v>
      </c>
      <c r="DS317" s="432">
        <f t="shared" si="790"/>
        <v>0</v>
      </c>
      <c r="DT317" s="432">
        <f t="shared" si="790"/>
        <v>0</v>
      </c>
      <c r="DU317" s="432">
        <f t="shared" si="790"/>
        <v>0</v>
      </c>
      <c r="DV317" s="463">
        <f t="shared" si="790"/>
        <v>0</v>
      </c>
      <c r="DW317" s="462">
        <f t="shared" si="790"/>
        <v>0</v>
      </c>
      <c r="DX317" s="432">
        <f t="shared" si="790"/>
        <v>0</v>
      </c>
      <c r="DY317" s="432">
        <f t="shared" si="790"/>
        <v>0</v>
      </c>
      <c r="DZ317" s="432">
        <f t="shared" si="790"/>
        <v>0</v>
      </c>
      <c r="EA317" s="432">
        <f t="shared" si="790"/>
        <v>0</v>
      </c>
      <c r="EB317" s="463">
        <f t="shared" si="790"/>
        <v>0</v>
      </c>
      <c r="EC317" s="462">
        <f t="shared" si="790"/>
        <v>0</v>
      </c>
      <c r="ED317" s="432">
        <f t="shared" si="790"/>
        <v>0</v>
      </c>
      <c r="EE317" s="432">
        <f t="shared" si="790"/>
        <v>0</v>
      </c>
      <c r="EF317" s="432">
        <f t="shared" si="790"/>
        <v>0</v>
      </c>
      <c r="EG317" s="463">
        <f t="shared" si="790"/>
        <v>0</v>
      </c>
      <c r="EH317" s="462">
        <f t="shared" si="790"/>
        <v>0</v>
      </c>
      <c r="EI317" s="432">
        <f t="shared" si="790"/>
        <v>0</v>
      </c>
      <c r="EJ317" s="432">
        <f t="shared" si="790"/>
        <v>0</v>
      </c>
      <c r="EK317" s="432">
        <f t="shared" si="790"/>
        <v>0</v>
      </c>
      <c r="EL317" s="432">
        <f t="shared" si="790"/>
        <v>0</v>
      </c>
      <c r="EM317" s="463">
        <f t="shared" si="790"/>
        <v>0</v>
      </c>
      <c r="EN317" s="462">
        <f t="shared" si="790"/>
        <v>0</v>
      </c>
      <c r="EO317" s="432">
        <f t="shared" si="790"/>
        <v>0</v>
      </c>
      <c r="EP317" s="432">
        <f t="shared" si="790"/>
        <v>0</v>
      </c>
      <c r="EQ317" s="432">
        <f t="shared" si="790"/>
        <v>0</v>
      </c>
      <c r="ER317" s="463">
        <f t="shared" si="790"/>
        <v>0</v>
      </c>
      <c r="ES317" s="462">
        <f t="shared" si="790"/>
        <v>0</v>
      </c>
      <c r="ET317" s="432">
        <f t="shared" si="790"/>
        <v>0</v>
      </c>
      <c r="EU317" s="432">
        <f t="shared" si="790"/>
        <v>0</v>
      </c>
      <c r="EV317" s="432">
        <f t="shared" si="790"/>
        <v>0</v>
      </c>
      <c r="EW317" s="432">
        <f t="shared" si="790"/>
        <v>0</v>
      </c>
      <c r="EX317" s="463">
        <f t="shared" si="790"/>
        <v>0</v>
      </c>
      <c r="EY317" s="462">
        <f t="shared" si="790"/>
        <v>0</v>
      </c>
      <c r="EZ317" s="432">
        <f t="shared" si="790"/>
        <v>0</v>
      </c>
      <c r="FA317" s="432">
        <f t="shared" si="790"/>
        <v>0</v>
      </c>
      <c r="FB317" s="432">
        <f t="shared" si="790"/>
        <v>0</v>
      </c>
      <c r="FC317" s="463">
        <f t="shared" si="790"/>
        <v>0</v>
      </c>
      <c r="FD317" s="462">
        <f t="shared" si="790"/>
        <v>0</v>
      </c>
      <c r="FE317" s="432">
        <f t="shared" si="790"/>
        <v>0</v>
      </c>
      <c r="FF317" s="432">
        <f t="shared" si="790"/>
        <v>0</v>
      </c>
      <c r="FG317" s="432">
        <f t="shared" si="790"/>
        <v>0</v>
      </c>
      <c r="FH317" s="432">
        <f t="shared" si="790"/>
        <v>0</v>
      </c>
      <c r="FI317" s="463">
        <f t="shared" si="790"/>
        <v>0</v>
      </c>
      <c r="FJ317" s="462">
        <f t="shared" si="790"/>
        <v>0</v>
      </c>
      <c r="FK317" s="432">
        <f t="shared" ref="FK317:GJ317" si="791">FK178*FK38/100</f>
        <v>0</v>
      </c>
      <c r="FL317" s="432">
        <f t="shared" si="791"/>
        <v>0</v>
      </c>
      <c r="FM317" s="432">
        <f t="shared" si="791"/>
        <v>0</v>
      </c>
      <c r="FN317" s="463">
        <f t="shared" si="791"/>
        <v>0</v>
      </c>
      <c r="FO317" s="462">
        <f t="shared" si="791"/>
        <v>0</v>
      </c>
      <c r="FP317" s="432">
        <f t="shared" si="791"/>
        <v>0</v>
      </c>
      <c r="FQ317" s="432">
        <f t="shared" si="791"/>
        <v>0</v>
      </c>
      <c r="FR317" s="432">
        <f t="shared" si="791"/>
        <v>0</v>
      </c>
      <c r="FS317" s="432">
        <f t="shared" si="791"/>
        <v>0</v>
      </c>
      <c r="FT317" s="463">
        <f t="shared" si="791"/>
        <v>0</v>
      </c>
      <c r="FU317" s="462">
        <f t="shared" si="791"/>
        <v>0</v>
      </c>
      <c r="FV317" s="432">
        <f t="shared" si="791"/>
        <v>0</v>
      </c>
      <c r="FW317" s="432">
        <f t="shared" si="791"/>
        <v>0</v>
      </c>
      <c r="FX317" s="432">
        <f t="shared" si="791"/>
        <v>0</v>
      </c>
      <c r="FY317" s="463">
        <f t="shared" si="791"/>
        <v>0</v>
      </c>
      <c r="FZ317" s="462">
        <f t="shared" si="791"/>
        <v>0</v>
      </c>
      <c r="GA317" s="432">
        <f t="shared" si="791"/>
        <v>0</v>
      </c>
      <c r="GB317" s="432">
        <f t="shared" si="791"/>
        <v>0</v>
      </c>
      <c r="GC317" s="432">
        <f t="shared" si="791"/>
        <v>0</v>
      </c>
      <c r="GD317" s="432">
        <f t="shared" si="791"/>
        <v>0</v>
      </c>
      <c r="GE317" s="463">
        <f t="shared" si="791"/>
        <v>0</v>
      </c>
      <c r="GF317" s="462">
        <f t="shared" si="791"/>
        <v>0</v>
      </c>
      <c r="GG317" s="432">
        <f t="shared" si="791"/>
        <v>0</v>
      </c>
      <c r="GH317" s="432">
        <f t="shared" si="791"/>
        <v>0</v>
      </c>
      <c r="GI317" s="432">
        <f t="shared" si="791"/>
        <v>0</v>
      </c>
      <c r="GJ317" s="463">
        <f t="shared" si="791"/>
        <v>0</v>
      </c>
    </row>
    <row r="318" spans="1:192" s="4" customFormat="1">
      <c r="A318" s="22"/>
      <c r="B318" s="22"/>
      <c r="C318" s="22"/>
      <c r="D318" s="22"/>
      <c r="E318" s="748" t="str">
        <f t="shared" si="695"/>
        <v>Hot Water Interval</v>
      </c>
      <c r="F318" s="462">
        <f t="shared" ref="F318:AL318" si="792">F179*F39</f>
        <v>0</v>
      </c>
      <c r="G318" s="432">
        <f t="shared" si="792"/>
        <v>0</v>
      </c>
      <c r="H318" s="432">
        <f t="shared" si="792"/>
        <v>0</v>
      </c>
      <c r="I318" s="432">
        <f t="shared" si="792"/>
        <v>0</v>
      </c>
      <c r="J318" s="432">
        <f t="shared" si="792"/>
        <v>0</v>
      </c>
      <c r="K318" s="463">
        <f t="shared" si="792"/>
        <v>0</v>
      </c>
      <c r="L318" s="462">
        <f t="shared" si="792"/>
        <v>0</v>
      </c>
      <c r="M318" s="432">
        <f t="shared" si="792"/>
        <v>0</v>
      </c>
      <c r="N318" s="432">
        <f t="shared" si="792"/>
        <v>0</v>
      </c>
      <c r="O318" s="432">
        <f t="shared" si="792"/>
        <v>0</v>
      </c>
      <c r="P318" s="463">
        <f t="shared" si="792"/>
        <v>0</v>
      </c>
      <c r="Q318" s="462">
        <f t="shared" si="792"/>
        <v>0</v>
      </c>
      <c r="R318" s="432">
        <f t="shared" si="792"/>
        <v>0</v>
      </c>
      <c r="S318" s="432">
        <f t="shared" si="792"/>
        <v>0</v>
      </c>
      <c r="T318" s="432">
        <f t="shared" si="792"/>
        <v>0</v>
      </c>
      <c r="U318" s="432">
        <f t="shared" si="792"/>
        <v>0</v>
      </c>
      <c r="V318" s="463">
        <f t="shared" si="792"/>
        <v>0</v>
      </c>
      <c r="W318" s="462">
        <f t="shared" si="792"/>
        <v>0</v>
      </c>
      <c r="X318" s="432">
        <f t="shared" si="792"/>
        <v>0</v>
      </c>
      <c r="Y318" s="432">
        <f t="shared" si="792"/>
        <v>0</v>
      </c>
      <c r="Z318" s="432">
        <f t="shared" si="792"/>
        <v>0</v>
      </c>
      <c r="AA318" s="463">
        <f t="shared" si="792"/>
        <v>0</v>
      </c>
      <c r="AB318" s="462">
        <f t="shared" si="792"/>
        <v>0</v>
      </c>
      <c r="AC318" s="432">
        <f t="shared" si="792"/>
        <v>0</v>
      </c>
      <c r="AD318" s="432">
        <f t="shared" si="792"/>
        <v>0</v>
      </c>
      <c r="AE318" s="432">
        <f t="shared" si="792"/>
        <v>0</v>
      </c>
      <c r="AF318" s="432">
        <f t="shared" si="792"/>
        <v>0</v>
      </c>
      <c r="AG318" s="463">
        <f t="shared" si="792"/>
        <v>0</v>
      </c>
      <c r="AH318" s="462">
        <f t="shared" si="792"/>
        <v>0</v>
      </c>
      <c r="AI318" s="432">
        <f t="shared" si="792"/>
        <v>0</v>
      </c>
      <c r="AJ318" s="432">
        <f t="shared" si="792"/>
        <v>0</v>
      </c>
      <c r="AK318" s="432">
        <f t="shared" si="792"/>
        <v>0</v>
      </c>
      <c r="AL318" s="463">
        <f t="shared" si="792"/>
        <v>0</v>
      </c>
      <c r="AM318" s="462">
        <f t="shared" ref="AM318:CX318" si="793">AM179*AM39/100</f>
        <v>0</v>
      </c>
      <c r="AN318" s="432">
        <f t="shared" si="793"/>
        <v>0</v>
      </c>
      <c r="AO318" s="432">
        <f t="shared" si="793"/>
        <v>0</v>
      </c>
      <c r="AP318" s="432">
        <f t="shared" si="793"/>
        <v>0</v>
      </c>
      <c r="AQ318" s="432">
        <f t="shared" si="793"/>
        <v>0</v>
      </c>
      <c r="AR318" s="463">
        <f t="shared" si="793"/>
        <v>0</v>
      </c>
      <c r="AS318" s="462">
        <f t="shared" si="793"/>
        <v>0</v>
      </c>
      <c r="AT318" s="432">
        <f t="shared" si="793"/>
        <v>0</v>
      </c>
      <c r="AU318" s="432">
        <f t="shared" si="793"/>
        <v>0</v>
      </c>
      <c r="AV318" s="432">
        <f t="shared" si="793"/>
        <v>0</v>
      </c>
      <c r="AW318" s="463">
        <f t="shared" si="793"/>
        <v>0</v>
      </c>
      <c r="AX318" s="462">
        <f t="shared" si="793"/>
        <v>0</v>
      </c>
      <c r="AY318" s="432">
        <f t="shared" si="793"/>
        <v>0</v>
      </c>
      <c r="AZ318" s="432">
        <f t="shared" si="793"/>
        <v>0</v>
      </c>
      <c r="BA318" s="432">
        <f t="shared" si="793"/>
        <v>0</v>
      </c>
      <c r="BB318" s="432">
        <f t="shared" si="793"/>
        <v>0</v>
      </c>
      <c r="BC318" s="463">
        <f t="shared" si="793"/>
        <v>0</v>
      </c>
      <c r="BD318" s="462">
        <f t="shared" si="793"/>
        <v>0</v>
      </c>
      <c r="BE318" s="432">
        <f t="shared" si="793"/>
        <v>0</v>
      </c>
      <c r="BF318" s="432">
        <f t="shared" si="793"/>
        <v>0</v>
      </c>
      <c r="BG318" s="432">
        <f t="shared" si="793"/>
        <v>0</v>
      </c>
      <c r="BH318" s="463">
        <f t="shared" si="793"/>
        <v>0</v>
      </c>
      <c r="BI318" s="462">
        <f t="shared" si="793"/>
        <v>0</v>
      </c>
      <c r="BJ318" s="432">
        <f t="shared" si="793"/>
        <v>0</v>
      </c>
      <c r="BK318" s="432">
        <f t="shared" si="793"/>
        <v>0</v>
      </c>
      <c r="BL318" s="432">
        <f t="shared" si="793"/>
        <v>0</v>
      </c>
      <c r="BM318" s="432">
        <f t="shared" si="793"/>
        <v>0</v>
      </c>
      <c r="BN318" s="463">
        <f t="shared" si="793"/>
        <v>0</v>
      </c>
      <c r="BO318" s="462">
        <f t="shared" si="793"/>
        <v>0</v>
      </c>
      <c r="BP318" s="432">
        <f t="shared" si="793"/>
        <v>0</v>
      </c>
      <c r="BQ318" s="432">
        <f t="shared" si="793"/>
        <v>0</v>
      </c>
      <c r="BR318" s="432">
        <f t="shared" si="793"/>
        <v>0</v>
      </c>
      <c r="BS318" s="463">
        <f t="shared" si="793"/>
        <v>0</v>
      </c>
      <c r="BT318" s="462">
        <f t="shared" si="793"/>
        <v>0</v>
      </c>
      <c r="BU318" s="432">
        <f t="shared" si="793"/>
        <v>0</v>
      </c>
      <c r="BV318" s="432">
        <f t="shared" si="793"/>
        <v>0</v>
      </c>
      <c r="BW318" s="432">
        <f t="shared" si="793"/>
        <v>0</v>
      </c>
      <c r="BX318" s="432">
        <f t="shared" si="793"/>
        <v>0</v>
      </c>
      <c r="BY318" s="463">
        <f t="shared" si="793"/>
        <v>0</v>
      </c>
      <c r="BZ318" s="462">
        <f t="shared" si="793"/>
        <v>0</v>
      </c>
      <c r="CA318" s="432">
        <f t="shared" si="793"/>
        <v>0</v>
      </c>
      <c r="CB318" s="432">
        <f t="shared" si="793"/>
        <v>0</v>
      </c>
      <c r="CC318" s="432">
        <f t="shared" si="793"/>
        <v>0</v>
      </c>
      <c r="CD318" s="463">
        <f t="shared" si="793"/>
        <v>0</v>
      </c>
      <c r="CE318" s="462">
        <f t="shared" si="793"/>
        <v>26666.342531312028</v>
      </c>
      <c r="CF318" s="432">
        <f t="shared" si="793"/>
        <v>0</v>
      </c>
      <c r="CG318" s="432">
        <f t="shared" si="793"/>
        <v>0</v>
      </c>
      <c r="CH318" s="432">
        <f t="shared" si="793"/>
        <v>0</v>
      </c>
      <c r="CI318" s="432">
        <f t="shared" si="793"/>
        <v>0</v>
      </c>
      <c r="CJ318" s="463">
        <f t="shared" si="793"/>
        <v>0</v>
      </c>
      <c r="CK318" s="462">
        <f t="shared" si="793"/>
        <v>0</v>
      </c>
      <c r="CL318" s="432">
        <f t="shared" si="793"/>
        <v>0</v>
      </c>
      <c r="CM318" s="432">
        <f t="shared" si="793"/>
        <v>0</v>
      </c>
      <c r="CN318" s="432">
        <f t="shared" si="793"/>
        <v>0</v>
      </c>
      <c r="CO318" s="463">
        <f t="shared" si="793"/>
        <v>0</v>
      </c>
      <c r="CP318" s="462">
        <f t="shared" si="793"/>
        <v>0</v>
      </c>
      <c r="CQ318" s="432">
        <f t="shared" si="793"/>
        <v>0</v>
      </c>
      <c r="CR318" s="432">
        <f t="shared" si="793"/>
        <v>0</v>
      </c>
      <c r="CS318" s="432">
        <f t="shared" si="793"/>
        <v>0</v>
      </c>
      <c r="CT318" s="432">
        <f t="shared" si="793"/>
        <v>0</v>
      </c>
      <c r="CU318" s="463">
        <f t="shared" si="793"/>
        <v>0</v>
      </c>
      <c r="CV318" s="462">
        <f t="shared" si="793"/>
        <v>0</v>
      </c>
      <c r="CW318" s="432">
        <f t="shared" si="793"/>
        <v>0</v>
      </c>
      <c r="CX318" s="432">
        <f t="shared" si="793"/>
        <v>0</v>
      </c>
      <c r="CY318" s="432">
        <f t="shared" ref="CY318:FJ318" si="794">CY179*CY39/100</f>
        <v>0</v>
      </c>
      <c r="CZ318" s="463">
        <f t="shared" si="794"/>
        <v>0</v>
      </c>
      <c r="DA318" s="462">
        <f t="shared" si="794"/>
        <v>0</v>
      </c>
      <c r="DB318" s="432">
        <f t="shared" si="794"/>
        <v>0</v>
      </c>
      <c r="DC318" s="432">
        <f t="shared" si="794"/>
        <v>0</v>
      </c>
      <c r="DD318" s="432">
        <f t="shared" si="794"/>
        <v>0</v>
      </c>
      <c r="DE318" s="432">
        <f t="shared" si="794"/>
        <v>0</v>
      </c>
      <c r="DF318" s="463">
        <f t="shared" si="794"/>
        <v>0</v>
      </c>
      <c r="DG318" s="462">
        <f t="shared" si="794"/>
        <v>0</v>
      </c>
      <c r="DH318" s="432">
        <f t="shared" si="794"/>
        <v>0</v>
      </c>
      <c r="DI318" s="432">
        <f t="shared" si="794"/>
        <v>0</v>
      </c>
      <c r="DJ318" s="432">
        <f t="shared" si="794"/>
        <v>0</v>
      </c>
      <c r="DK318" s="463">
        <f t="shared" si="794"/>
        <v>0</v>
      </c>
      <c r="DL318" s="462">
        <f t="shared" si="794"/>
        <v>0</v>
      </c>
      <c r="DM318" s="432">
        <f t="shared" si="794"/>
        <v>0</v>
      </c>
      <c r="DN318" s="432">
        <f t="shared" si="794"/>
        <v>0</v>
      </c>
      <c r="DO318" s="432">
        <f t="shared" si="794"/>
        <v>0</v>
      </c>
      <c r="DP318" s="432">
        <f t="shared" si="794"/>
        <v>0</v>
      </c>
      <c r="DQ318" s="463">
        <f t="shared" si="794"/>
        <v>0</v>
      </c>
      <c r="DR318" s="462">
        <f t="shared" si="794"/>
        <v>0</v>
      </c>
      <c r="DS318" s="432">
        <f t="shared" si="794"/>
        <v>0</v>
      </c>
      <c r="DT318" s="432">
        <f t="shared" si="794"/>
        <v>0</v>
      </c>
      <c r="DU318" s="432">
        <f t="shared" si="794"/>
        <v>0</v>
      </c>
      <c r="DV318" s="463">
        <f t="shared" si="794"/>
        <v>0</v>
      </c>
      <c r="DW318" s="462">
        <f t="shared" si="794"/>
        <v>0</v>
      </c>
      <c r="DX318" s="432">
        <f t="shared" si="794"/>
        <v>0</v>
      </c>
      <c r="DY318" s="432">
        <f t="shared" si="794"/>
        <v>0</v>
      </c>
      <c r="DZ318" s="432">
        <f t="shared" si="794"/>
        <v>0</v>
      </c>
      <c r="EA318" s="432">
        <f t="shared" si="794"/>
        <v>0</v>
      </c>
      <c r="EB318" s="463">
        <f t="shared" si="794"/>
        <v>0</v>
      </c>
      <c r="EC318" s="462">
        <f t="shared" si="794"/>
        <v>0</v>
      </c>
      <c r="ED318" s="432">
        <f t="shared" si="794"/>
        <v>0</v>
      </c>
      <c r="EE318" s="432">
        <f t="shared" si="794"/>
        <v>0</v>
      </c>
      <c r="EF318" s="432">
        <f t="shared" si="794"/>
        <v>0</v>
      </c>
      <c r="EG318" s="463">
        <f t="shared" si="794"/>
        <v>0</v>
      </c>
      <c r="EH318" s="462">
        <f t="shared" si="794"/>
        <v>0</v>
      </c>
      <c r="EI318" s="432">
        <f t="shared" si="794"/>
        <v>0</v>
      </c>
      <c r="EJ318" s="432">
        <f t="shared" si="794"/>
        <v>0</v>
      </c>
      <c r="EK318" s="432">
        <f t="shared" si="794"/>
        <v>0</v>
      </c>
      <c r="EL318" s="432">
        <f t="shared" si="794"/>
        <v>0</v>
      </c>
      <c r="EM318" s="463">
        <f t="shared" si="794"/>
        <v>0</v>
      </c>
      <c r="EN318" s="462">
        <f t="shared" si="794"/>
        <v>0</v>
      </c>
      <c r="EO318" s="432">
        <f t="shared" si="794"/>
        <v>0</v>
      </c>
      <c r="EP318" s="432">
        <f t="shared" si="794"/>
        <v>0</v>
      </c>
      <c r="EQ318" s="432">
        <f t="shared" si="794"/>
        <v>0</v>
      </c>
      <c r="ER318" s="463">
        <f t="shared" si="794"/>
        <v>0</v>
      </c>
      <c r="ES318" s="462">
        <f t="shared" si="794"/>
        <v>0</v>
      </c>
      <c r="ET318" s="432">
        <f t="shared" si="794"/>
        <v>0</v>
      </c>
      <c r="EU318" s="432">
        <f t="shared" si="794"/>
        <v>0</v>
      </c>
      <c r="EV318" s="432">
        <f t="shared" si="794"/>
        <v>0</v>
      </c>
      <c r="EW318" s="432">
        <f t="shared" si="794"/>
        <v>0</v>
      </c>
      <c r="EX318" s="463">
        <f t="shared" si="794"/>
        <v>0</v>
      </c>
      <c r="EY318" s="462">
        <f t="shared" si="794"/>
        <v>0</v>
      </c>
      <c r="EZ318" s="432">
        <f t="shared" si="794"/>
        <v>0</v>
      </c>
      <c r="FA318" s="432">
        <f t="shared" si="794"/>
        <v>0</v>
      </c>
      <c r="FB318" s="432">
        <f t="shared" si="794"/>
        <v>0</v>
      </c>
      <c r="FC318" s="463">
        <f t="shared" si="794"/>
        <v>0</v>
      </c>
      <c r="FD318" s="462">
        <f t="shared" si="794"/>
        <v>0</v>
      </c>
      <c r="FE318" s="432">
        <f t="shared" si="794"/>
        <v>0</v>
      </c>
      <c r="FF318" s="432">
        <f t="shared" si="794"/>
        <v>0</v>
      </c>
      <c r="FG318" s="432">
        <f t="shared" si="794"/>
        <v>0</v>
      </c>
      <c r="FH318" s="432">
        <f t="shared" si="794"/>
        <v>0</v>
      </c>
      <c r="FI318" s="463">
        <f t="shared" si="794"/>
        <v>0</v>
      </c>
      <c r="FJ318" s="462">
        <f t="shared" si="794"/>
        <v>0</v>
      </c>
      <c r="FK318" s="432">
        <f t="shared" ref="FK318:GJ318" si="795">FK179*FK39/100</f>
        <v>0</v>
      </c>
      <c r="FL318" s="432">
        <f t="shared" si="795"/>
        <v>0</v>
      </c>
      <c r="FM318" s="432">
        <f t="shared" si="795"/>
        <v>0</v>
      </c>
      <c r="FN318" s="463">
        <f t="shared" si="795"/>
        <v>0</v>
      </c>
      <c r="FO318" s="462">
        <f t="shared" si="795"/>
        <v>0</v>
      </c>
      <c r="FP318" s="432">
        <f t="shared" si="795"/>
        <v>0</v>
      </c>
      <c r="FQ318" s="432">
        <f t="shared" si="795"/>
        <v>0</v>
      </c>
      <c r="FR318" s="432">
        <f t="shared" si="795"/>
        <v>0</v>
      </c>
      <c r="FS318" s="432">
        <f t="shared" si="795"/>
        <v>0</v>
      </c>
      <c r="FT318" s="463">
        <f t="shared" si="795"/>
        <v>0</v>
      </c>
      <c r="FU318" s="462">
        <f t="shared" si="795"/>
        <v>0</v>
      </c>
      <c r="FV318" s="432">
        <f t="shared" si="795"/>
        <v>0</v>
      </c>
      <c r="FW318" s="432">
        <f t="shared" si="795"/>
        <v>0</v>
      </c>
      <c r="FX318" s="432">
        <f t="shared" si="795"/>
        <v>0</v>
      </c>
      <c r="FY318" s="463">
        <f t="shared" si="795"/>
        <v>0</v>
      </c>
      <c r="FZ318" s="462">
        <f t="shared" si="795"/>
        <v>0</v>
      </c>
      <c r="GA318" s="432">
        <f t="shared" si="795"/>
        <v>0</v>
      </c>
      <c r="GB318" s="432">
        <f t="shared" si="795"/>
        <v>0</v>
      </c>
      <c r="GC318" s="432">
        <f t="shared" si="795"/>
        <v>0</v>
      </c>
      <c r="GD318" s="432">
        <f t="shared" si="795"/>
        <v>0</v>
      </c>
      <c r="GE318" s="463">
        <f t="shared" si="795"/>
        <v>0</v>
      </c>
      <c r="GF318" s="462">
        <f t="shared" si="795"/>
        <v>0</v>
      </c>
      <c r="GG318" s="432">
        <f t="shared" si="795"/>
        <v>0</v>
      </c>
      <c r="GH318" s="432">
        <f t="shared" si="795"/>
        <v>0</v>
      </c>
      <c r="GI318" s="432">
        <f t="shared" si="795"/>
        <v>0</v>
      </c>
      <c r="GJ318" s="463">
        <f t="shared" si="795"/>
        <v>0</v>
      </c>
    </row>
    <row r="319" spans="1:192" s="4" customFormat="1">
      <c r="A319" s="22"/>
      <c r="B319" s="22"/>
      <c r="C319" s="22"/>
      <c r="D319" s="22"/>
      <c r="E319" s="748" t="str">
        <f t="shared" si="695"/>
        <v>New Tariff 2</v>
      </c>
      <c r="F319" s="462">
        <f t="shared" ref="F319:AL319" si="796">F180*F40</f>
        <v>0</v>
      </c>
      <c r="G319" s="432">
        <f t="shared" si="796"/>
        <v>0</v>
      </c>
      <c r="H319" s="432">
        <f t="shared" si="796"/>
        <v>0</v>
      </c>
      <c r="I319" s="432">
        <f t="shared" si="796"/>
        <v>0</v>
      </c>
      <c r="J319" s="432">
        <f t="shared" si="796"/>
        <v>0</v>
      </c>
      <c r="K319" s="463">
        <f t="shared" si="796"/>
        <v>0</v>
      </c>
      <c r="L319" s="462">
        <f t="shared" si="796"/>
        <v>0</v>
      </c>
      <c r="M319" s="432">
        <f t="shared" si="796"/>
        <v>0</v>
      </c>
      <c r="N319" s="432">
        <f t="shared" si="796"/>
        <v>0</v>
      </c>
      <c r="O319" s="432">
        <f t="shared" si="796"/>
        <v>0</v>
      </c>
      <c r="P319" s="463">
        <f t="shared" si="796"/>
        <v>0</v>
      </c>
      <c r="Q319" s="462">
        <f t="shared" si="796"/>
        <v>0</v>
      </c>
      <c r="R319" s="432">
        <f t="shared" si="796"/>
        <v>0</v>
      </c>
      <c r="S319" s="432">
        <f t="shared" si="796"/>
        <v>0</v>
      </c>
      <c r="T319" s="432">
        <f t="shared" si="796"/>
        <v>0</v>
      </c>
      <c r="U319" s="432">
        <f t="shared" si="796"/>
        <v>0</v>
      </c>
      <c r="V319" s="463">
        <f t="shared" si="796"/>
        <v>0</v>
      </c>
      <c r="W319" s="462">
        <f t="shared" si="796"/>
        <v>0</v>
      </c>
      <c r="X319" s="432">
        <f t="shared" si="796"/>
        <v>0</v>
      </c>
      <c r="Y319" s="432">
        <f t="shared" si="796"/>
        <v>0</v>
      </c>
      <c r="Z319" s="432">
        <f t="shared" si="796"/>
        <v>0</v>
      </c>
      <c r="AA319" s="463">
        <f t="shared" si="796"/>
        <v>0</v>
      </c>
      <c r="AB319" s="462">
        <f t="shared" si="796"/>
        <v>0</v>
      </c>
      <c r="AC319" s="432">
        <f t="shared" si="796"/>
        <v>0</v>
      </c>
      <c r="AD319" s="432">
        <f t="shared" si="796"/>
        <v>0</v>
      </c>
      <c r="AE319" s="432">
        <f t="shared" si="796"/>
        <v>0</v>
      </c>
      <c r="AF319" s="432">
        <f t="shared" si="796"/>
        <v>0</v>
      </c>
      <c r="AG319" s="463">
        <f t="shared" si="796"/>
        <v>0</v>
      </c>
      <c r="AH319" s="462">
        <f t="shared" si="796"/>
        <v>0</v>
      </c>
      <c r="AI319" s="432">
        <f t="shared" si="796"/>
        <v>0</v>
      </c>
      <c r="AJ319" s="432">
        <f t="shared" si="796"/>
        <v>0</v>
      </c>
      <c r="AK319" s="432">
        <f t="shared" si="796"/>
        <v>0</v>
      </c>
      <c r="AL319" s="463">
        <f t="shared" si="796"/>
        <v>0</v>
      </c>
      <c r="AM319" s="462">
        <f t="shared" ref="AM319:CX319" si="797">AM180*AM40/100</f>
        <v>0</v>
      </c>
      <c r="AN319" s="432">
        <f t="shared" si="797"/>
        <v>0</v>
      </c>
      <c r="AO319" s="432">
        <f t="shared" si="797"/>
        <v>0</v>
      </c>
      <c r="AP319" s="432">
        <f t="shared" si="797"/>
        <v>0</v>
      </c>
      <c r="AQ319" s="432">
        <f t="shared" si="797"/>
        <v>0</v>
      </c>
      <c r="AR319" s="463">
        <f t="shared" si="797"/>
        <v>0</v>
      </c>
      <c r="AS319" s="462">
        <f t="shared" si="797"/>
        <v>0</v>
      </c>
      <c r="AT319" s="432">
        <f t="shared" si="797"/>
        <v>0</v>
      </c>
      <c r="AU319" s="432">
        <f t="shared" si="797"/>
        <v>0</v>
      </c>
      <c r="AV319" s="432">
        <f t="shared" si="797"/>
        <v>0</v>
      </c>
      <c r="AW319" s="463">
        <f t="shared" si="797"/>
        <v>0</v>
      </c>
      <c r="AX319" s="462">
        <f t="shared" si="797"/>
        <v>0</v>
      </c>
      <c r="AY319" s="432">
        <f t="shared" si="797"/>
        <v>0</v>
      </c>
      <c r="AZ319" s="432">
        <f t="shared" si="797"/>
        <v>0</v>
      </c>
      <c r="BA319" s="432">
        <f t="shared" si="797"/>
        <v>0</v>
      </c>
      <c r="BB319" s="432">
        <f t="shared" si="797"/>
        <v>0</v>
      </c>
      <c r="BC319" s="463">
        <f t="shared" si="797"/>
        <v>0</v>
      </c>
      <c r="BD319" s="462">
        <f t="shared" si="797"/>
        <v>0</v>
      </c>
      <c r="BE319" s="432">
        <f t="shared" si="797"/>
        <v>0</v>
      </c>
      <c r="BF319" s="432">
        <f t="shared" si="797"/>
        <v>0</v>
      </c>
      <c r="BG319" s="432">
        <f t="shared" si="797"/>
        <v>0</v>
      </c>
      <c r="BH319" s="463">
        <f t="shared" si="797"/>
        <v>0</v>
      </c>
      <c r="BI319" s="462">
        <f t="shared" si="797"/>
        <v>0</v>
      </c>
      <c r="BJ319" s="432">
        <f t="shared" si="797"/>
        <v>0</v>
      </c>
      <c r="BK319" s="432">
        <f t="shared" si="797"/>
        <v>0</v>
      </c>
      <c r="BL319" s="432">
        <f t="shared" si="797"/>
        <v>0</v>
      </c>
      <c r="BM319" s="432">
        <f t="shared" si="797"/>
        <v>0</v>
      </c>
      <c r="BN319" s="463">
        <f t="shared" si="797"/>
        <v>0</v>
      </c>
      <c r="BO319" s="462">
        <f t="shared" si="797"/>
        <v>0</v>
      </c>
      <c r="BP319" s="432">
        <f t="shared" si="797"/>
        <v>0</v>
      </c>
      <c r="BQ319" s="432">
        <f t="shared" si="797"/>
        <v>0</v>
      </c>
      <c r="BR319" s="432">
        <f t="shared" si="797"/>
        <v>0</v>
      </c>
      <c r="BS319" s="463">
        <f t="shared" si="797"/>
        <v>0</v>
      </c>
      <c r="BT319" s="462">
        <f t="shared" si="797"/>
        <v>0</v>
      </c>
      <c r="BU319" s="432">
        <f t="shared" si="797"/>
        <v>0</v>
      </c>
      <c r="BV319" s="432">
        <f t="shared" si="797"/>
        <v>0</v>
      </c>
      <c r="BW319" s="432">
        <f t="shared" si="797"/>
        <v>0</v>
      </c>
      <c r="BX319" s="432">
        <f t="shared" si="797"/>
        <v>0</v>
      </c>
      <c r="BY319" s="463">
        <f t="shared" si="797"/>
        <v>0</v>
      </c>
      <c r="BZ319" s="462">
        <f t="shared" si="797"/>
        <v>0</v>
      </c>
      <c r="CA319" s="432">
        <f t="shared" si="797"/>
        <v>0</v>
      </c>
      <c r="CB319" s="432">
        <f t="shared" si="797"/>
        <v>0</v>
      </c>
      <c r="CC319" s="432">
        <f t="shared" si="797"/>
        <v>0</v>
      </c>
      <c r="CD319" s="463">
        <f t="shared" si="797"/>
        <v>0</v>
      </c>
      <c r="CE319" s="462">
        <f t="shared" si="797"/>
        <v>0</v>
      </c>
      <c r="CF319" s="432">
        <f t="shared" si="797"/>
        <v>0</v>
      </c>
      <c r="CG319" s="432">
        <f t="shared" si="797"/>
        <v>0</v>
      </c>
      <c r="CH319" s="432">
        <f t="shared" si="797"/>
        <v>0</v>
      </c>
      <c r="CI319" s="432">
        <f t="shared" si="797"/>
        <v>0</v>
      </c>
      <c r="CJ319" s="463">
        <f t="shared" si="797"/>
        <v>0</v>
      </c>
      <c r="CK319" s="462">
        <f t="shared" si="797"/>
        <v>0</v>
      </c>
      <c r="CL319" s="432">
        <f t="shared" si="797"/>
        <v>0</v>
      </c>
      <c r="CM319" s="432">
        <f t="shared" si="797"/>
        <v>0</v>
      </c>
      <c r="CN319" s="432">
        <f t="shared" si="797"/>
        <v>0</v>
      </c>
      <c r="CO319" s="463">
        <f t="shared" si="797"/>
        <v>0</v>
      </c>
      <c r="CP319" s="462">
        <f t="shared" si="797"/>
        <v>0</v>
      </c>
      <c r="CQ319" s="432">
        <f t="shared" si="797"/>
        <v>0</v>
      </c>
      <c r="CR319" s="432">
        <f t="shared" si="797"/>
        <v>0</v>
      </c>
      <c r="CS319" s="432">
        <f t="shared" si="797"/>
        <v>0</v>
      </c>
      <c r="CT319" s="432">
        <f t="shared" si="797"/>
        <v>0</v>
      </c>
      <c r="CU319" s="463">
        <f t="shared" si="797"/>
        <v>0</v>
      </c>
      <c r="CV319" s="462">
        <f t="shared" si="797"/>
        <v>0</v>
      </c>
      <c r="CW319" s="432">
        <f t="shared" si="797"/>
        <v>0</v>
      </c>
      <c r="CX319" s="432">
        <f t="shared" si="797"/>
        <v>0</v>
      </c>
      <c r="CY319" s="432">
        <f t="shared" ref="CY319:FJ319" si="798">CY180*CY40/100</f>
        <v>0</v>
      </c>
      <c r="CZ319" s="463">
        <f t="shared" si="798"/>
        <v>0</v>
      </c>
      <c r="DA319" s="462">
        <f t="shared" si="798"/>
        <v>0</v>
      </c>
      <c r="DB319" s="432">
        <f t="shared" si="798"/>
        <v>0</v>
      </c>
      <c r="DC319" s="432">
        <f t="shared" si="798"/>
        <v>0</v>
      </c>
      <c r="DD319" s="432">
        <f t="shared" si="798"/>
        <v>0</v>
      </c>
      <c r="DE319" s="432">
        <f t="shared" si="798"/>
        <v>0</v>
      </c>
      <c r="DF319" s="463">
        <f t="shared" si="798"/>
        <v>0</v>
      </c>
      <c r="DG319" s="462">
        <f t="shared" si="798"/>
        <v>0</v>
      </c>
      <c r="DH319" s="432">
        <f t="shared" si="798"/>
        <v>0</v>
      </c>
      <c r="DI319" s="432">
        <f t="shared" si="798"/>
        <v>0</v>
      </c>
      <c r="DJ319" s="432">
        <f t="shared" si="798"/>
        <v>0</v>
      </c>
      <c r="DK319" s="463">
        <f t="shared" si="798"/>
        <v>0</v>
      </c>
      <c r="DL319" s="462">
        <f t="shared" si="798"/>
        <v>0</v>
      </c>
      <c r="DM319" s="432">
        <f t="shared" si="798"/>
        <v>0</v>
      </c>
      <c r="DN319" s="432">
        <f t="shared" si="798"/>
        <v>0</v>
      </c>
      <c r="DO319" s="432">
        <f t="shared" si="798"/>
        <v>0</v>
      </c>
      <c r="DP319" s="432">
        <f t="shared" si="798"/>
        <v>0</v>
      </c>
      <c r="DQ319" s="463">
        <f t="shared" si="798"/>
        <v>0</v>
      </c>
      <c r="DR319" s="462">
        <f t="shared" si="798"/>
        <v>0</v>
      </c>
      <c r="DS319" s="432">
        <f t="shared" si="798"/>
        <v>0</v>
      </c>
      <c r="DT319" s="432">
        <f t="shared" si="798"/>
        <v>0</v>
      </c>
      <c r="DU319" s="432">
        <f t="shared" si="798"/>
        <v>0</v>
      </c>
      <c r="DV319" s="463">
        <f t="shared" si="798"/>
        <v>0</v>
      </c>
      <c r="DW319" s="462">
        <f t="shared" si="798"/>
        <v>0</v>
      </c>
      <c r="DX319" s="432">
        <f t="shared" si="798"/>
        <v>0</v>
      </c>
      <c r="DY319" s="432">
        <f t="shared" si="798"/>
        <v>0</v>
      </c>
      <c r="DZ319" s="432">
        <f t="shared" si="798"/>
        <v>0</v>
      </c>
      <c r="EA319" s="432">
        <f t="shared" si="798"/>
        <v>0</v>
      </c>
      <c r="EB319" s="463">
        <f t="shared" si="798"/>
        <v>0</v>
      </c>
      <c r="EC319" s="462">
        <f t="shared" si="798"/>
        <v>0</v>
      </c>
      <c r="ED319" s="432">
        <f t="shared" si="798"/>
        <v>0</v>
      </c>
      <c r="EE319" s="432">
        <f t="shared" si="798"/>
        <v>0</v>
      </c>
      <c r="EF319" s="432">
        <f t="shared" si="798"/>
        <v>0</v>
      </c>
      <c r="EG319" s="463">
        <f t="shared" si="798"/>
        <v>0</v>
      </c>
      <c r="EH319" s="462">
        <f t="shared" si="798"/>
        <v>0</v>
      </c>
      <c r="EI319" s="432">
        <f t="shared" si="798"/>
        <v>0</v>
      </c>
      <c r="EJ319" s="432">
        <f t="shared" si="798"/>
        <v>0</v>
      </c>
      <c r="EK319" s="432">
        <f t="shared" si="798"/>
        <v>0</v>
      </c>
      <c r="EL319" s="432">
        <f t="shared" si="798"/>
        <v>0</v>
      </c>
      <c r="EM319" s="463">
        <f t="shared" si="798"/>
        <v>0</v>
      </c>
      <c r="EN319" s="462">
        <f t="shared" si="798"/>
        <v>0</v>
      </c>
      <c r="EO319" s="432">
        <f t="shared" si="798"/>
        <v>0</v>
      </c>
      <c r="EP319" s="432">
        <f t="shared" si="798"/>
        <v>0</v>
      </c>
      <c r="EQ319" s="432">
        <f t="shared" si="798"/>
        <v>0</v>
      </c>
      <c r="ER319" s="463">
        <f t="shared" si="798"/>
        <v>0</v>
      </c>
      <c r="ES319" s="462">
        <f t="shared" si="798"/>
        <v>0</v>
      </c>
      <c r="ET319" s="432">
        <f t="shared" si="798"/>
        <v>0</v>
      </c>
      <c r="EU319" s="432">
        <f t="shared" si="798"/>
        <v>0</v>
      </c>
      <c r="EV319" s="432">
        <f t="shared" si="798"/>
        <v>0</v>
      </c>
      <c r="EW319" s="432">
        <f t="shared" si="798"/>
        <v>0</v>
      </c>
      <c r="EX319" s="463">
        <f t="shared" si="798"/>
        <v>0</v>
      </c>
      <c r="EY319" s="462">
        <f t="shared" si="798"/>
        <v>0</v>
      </c>
      <c r="EZ319" s="432">
        <f t="shared" si="798"/>
        <v>0</v>
      </c>
      <c r="FA319" s="432">
        <f t="shared" si="798"/>
        <v>0</v>
      </c>
      <c r="FB319" s="432">
        <f t="shared" si="798"/>
        <v>0</v>
      </c>
      <c r="FC319" s="463">
        <f t="shared" si="798"/>
        <v>0</v>
      </c>
      <c r="FD319" s="462">
        <f t="shared" si="798"/>
        <v>0</v>
      </c>
      <c r="FE319" s="432">
        <f t="shared" si="798"/>
        <v>0</v>
      </c>
      <c r="FF319" s="432">
        <f t="shared" si="798"/>
        <v>0</v>
      </c>
      <c r="FG319" s="432">
        <f t="shared" si="798"/>
        <v>0</v>
      </c>
      <c r="FH319" s="432">
        <f t="shared" si="798"/>
        <v>0</v>
      </c>
      <c r="FI319" s="463">
        <f t="shared" si="798"/>
        <v>0</v>
      </c>
      <c r="FJ319" s="462">
        <f t="shared" si="798"/>
        <v>0</v>
      </c>
      <c r="FK319" s="432">
        <f t="shared" ref="FK319:GJ319" si="799">FK180*FK40/100</f>
        <v>0</v>
      </c>
      <c r="FL319" s="432">
        <f t="shared" si="799"/>
        <v>0</v>
      </c>
      <c r="FM319" s="432">
        <f t="shared" si="799"/>
        <v>0</v>
      </c>
      <c r="FN319" s="463">
        <f t="shared" si="799"/>
        <v>0</v>
      </c>
      <c r="FO319" s="462">
        <f t="shared" si="799"/>
        <v>0</v>
      </c>
      <c r="FP319" s="432">
        <f t="shared" si="799"/>
        <v>0</v>
      </c>
      <c r="FQ319" s="432">
        <f t="shared" si="799"/>
        <v>0</v>
      </c>
      <c r="FR319" s="432">
        <f t="shared" si="799"/>
        <v>0</v>
      </c>
      <c r="FS319" s="432">
        <f t="shared" si="799"/>
        <v>0</v>
      </c>
      <c r="FT319" s="463">
        <f t="shared" si="799"/>
        <v>0</v>
      </c>
      <c r="FU319" s="462">
        <f t="shared" si="799"/>
        <v>0</v>
      </c>
      <c r="FV319" s="432">
        <f t="shared" si="799"/>
        <v>0</v>
      </c>
      <c r="FW319" s="432">
        <f t="shared" si="799"/>
        <v>0</v>
      </c>
      <c r="FX319" s="432">
        <f t="shared" si="799"/>
        <v>0</v>
      </c>
      <c r="FY319" s="463">
        <f t="shared" si="799"/>
        <v>0</v>
      </c>
      <c r="FZ319" s="462">
        <f t="shared" si="799"/>
        <v>0</v>
      </c>
      <c r="GA319" s="432">
        <f t="shared" si="799"/>
        <v>0</v>
      </c>
      <c r="GB319" s="432">
        <f t="shared" si="799"/>
        <v>0</v>
      </c>
      <c r="GC319" s="432">
        <f t="shared" si="799"/>
        <v>0</v>
      </c>
      <c r="GD319" s="432">
        <f t="shared" si="799"/>
        <v>0</v>
      </c>
      <c r="GE319" s="463">
        <f t="shared" si="799"/>
        <v>0</v>
      </c>
      <c r="GF319" s="462">
        <f t="shared" si="799"/>
        <v>0</v>
      </c>
      <c r="GG319" s="432">
        <f t="shared" si="799"/>
        <v>0</v>
      </c>
      <c r="GH319" s="432">
        <f t="shared" si="799"/>
        <v>0</v>
      </c>
      <c r="GI319" s="432">
        <f t="shared" si="799"/>
        <v>0</v>
      </c>
      <c r="GJ319" s="463">
        <f t="shared" si="799"/>
        <v>0</v>
      </c>
    </row>
    <row r="320" spans="1:192" s="4" customFormat="1">
      <c r="A320" s="22"/>
      <c r="B320" s="22"/>
      <c r="C320" s="22"/>
      <c r="D320" s="22"/>
      <c r="E320" s="748" t="str">
        <f t="shared" si="695"/>
        <v>New Tariff 3</v>
      </c>
      <c r="F320" s="462">
        <f t="shared" ref="F320:AL320" si="800">F181*F41</f>
        <v>0</v>
      </c>
      <c r="G320" s="432">
        <f t="shared" si="800"/>
        <v>0</v>
      </c>
      <c r="H320" s="432">
        <f t="shared" si="800"/>
        <v>0</v>
      </c>
      <c r="I320" s="432">
        <f t="shared" si="800"/>
        <v>0</v>
      </c>
      <c r="J320" s="432">
        <f t="shared" si="800"/>
        <v>0</v>
      </c>
      <c r="K320" s="463">
        <f t="shared" si="800"/>
        <v>0</v>
      </c>
      <c r="L320" s="462">
        <f t="shared" si="800"/>
        <v>0</v>
      </c>
      <c r="M320" s="432">
        <f t="shared" si="800"/>
        <v>0</v>
      </c>
      <c r="N320" s="432">
        <f t="shared" si="800"/>
        <v>0</v>
      </c>
      <c r="O320" s="432">
        <f t="shared" si="800"/>
        <v>0</v>
      </c>
      <c r="P320" s="463">
        <f t="shared" si="800"/>
        <v>0</v>
      </c>
      <c r="Q320" s="462">
        <f t="shared" si="800"/>
        <v>0</v>
      </c>
      <c r="R320" s="432">
        <f t="shared" si="800"/>
        <v>0</v>
      </c>
      <c r="S320" s="432">
        <f t="shared" si="800"/>
        <v>0</v>
      </c>
      <c r="T320" s="432">
        <f t="shared" si="800"/>
        <v>0</v>
      </c>
      <c r="U320" s="432">
        <f t="shared" si="800"/>
        <v>0</v>
      </c>
      <c r="V320" s="463">
        <f t="shared" si="800"/>
        <v>0</v>
      </c>
      <c r="W320" s="462">
        <f t="shared" si="800"/>
        <v>0</v>
      </c>
      <c r="X320" s="432">
        <f t="shared" si="800"/>
        <v>0</v>
      </c>
      <c r="Y320" s="432">
        <f t="shared" si="800"/>
        <v>0</v>
      </c>
      <c r="Z320" s="432">
        <f t="shared" si="800"/>
        <v>0</v>
      </c>
      <c r="AA320" s="463">
        <f t="shared" si="800"/>
        <v>0</v>
      </c>
      <c r="AB320" s="462">
        <f t="shared" si="800"/>
        <v>0</v>
      </c>
      <c r="AC320" s="432">
        <f t="shared" si="800"/>
        <v>0</v>
      </c>
      <c r="AD320" s="432">
        <f t="shared" si="800"/>
        <v>0</v>
      </c>
      <c r="AE320" s="432">
        <f t="shared" si="800"/>
        <v>0</v>
      </c>
      <c r="AF320" s="432">
        <f t="shared" si="800"/>
        <v>0</v>
      </c>
      <c r="AG320" s="463">
        <f t="shared" si="800"/>
        <v>0</v>
      </c>
      <c r="AH320" s="462">
        <f t="shared" si="800"/>
        <v>0</v>
      </c>
      <c r="AI320" s="432">
        <f t="shared" si="800"/>
        <v>0</v>
      </c>
      <c r="AJ320" s="432">
        <f t="shared" si="800"/>
        <v>0</v>
      </c>
      <c r="AK320" s="432">
        <f t="shared" si="800"/>
        <v>0</v>
      </c>
      <c r="AL320" s="463">
        <f t="shared" si="800"/>
        <v>0</v>
      </c>
      <c r="AM320" s="462">
        <f t="shared" ref="AM320:CX320" si="801">AM181*AM41/100</f>
        <v>0</v>
      </c>
      <c r="AN320" s="432">
        <f t="shared" si="801"/>
        <v>0</v>
      </c>
      <c r="AO320" s="432">
        <f t="shared" si="801"/>
        <v>0</v>
      </c>
      <c r="AP320" s="432">
        <f t="shared" si="801"/>
        <v>0</v>
      </c>
      <c r="AQ320" s="432">
        <f t="shared" si="801"/>
        <v>0</v>
      </c>
      <c r="AR320" s="463">
        <f t="shared" si="801"/>
        <v>0</v>
      </c>
      <c r="AS320" s="462">
        <f t="shared" si="801"/>
        <v>0</v>
      </c>
      <c r="AT320" s="432">
        <f t="shared" si="801"/>
        <v>0</v>
      </c>
      <c r="AU320" s="432">
        <f t="shared" si="801"/>
        <v>0</v>
      </c>
      <c r="AV320" s="432">
        <f t="shared" si="801"/>
        <v>0</v>
      </c>
      <c r="AW320" s="463">
        <f t="shared" si="801"/>
        <v>0</v>
      </c>
      <c r="AX320" s="462">
        <f t="shared" si="801"/>
        <v>0</v>
      </c>
      <c r="AY320" s="432">
        <f t="shared" si="801"/>
        <v>0</v>
      </c>
      <c r="AZ320" s="432">
        <f t="shared" si="801"/>
        <v>0</v>
      </c>
      <c r="BA320" s="432">
        <f t="shared" si="801"/>
        <v>0</v>
      </c>
      <c r="BB320" s="432">
        <f t="shared" si="801"/>
        <v>0</v>
      </c>
      <c r="BC320" s="463">
        <f t="shared" si="801"/>
        <v>0</v>
      </c>
      <c r="BD320" s="462">
        <f t="shared" si="801"/>
        <v>0</v>
      </c>
      <c r="BE320" s="432">
        <f t="shared" si="801"/>
        <v>0</v>
      </c>
      <c r="BF320" s="432">
        <f t="shared" si="801"/>
        <v>0</v>
      </c>
      <c r="BG320" s="432">
        <f t="shared" si="801"/>
        <v>0</v>
      </c>
      <c r="BH320" s="463">
        <f t="shared" si="801"/>
        <v>0</v>
      </c>
      <c r="BI320" s="462">
        <f t="shared" si="801"/>
        <v>0</v>
      </c>
      <c r="BJ320" s="432">
        <f t="shared" si="801"/>
        <v>0</v>
      </c>
      <c r="BK320" s="432">
        <f t="shared" si="801"/>
        <v>0</v>
      </c>
      <c r="BL320" s="432">
        <f t="shared" si="801"/>
        <v>0</v>
      </c>
      <c r="BM320" s="432">
        <f t="shared" si="801"/>
        <v>0</v>
      </c>
      <c r="BN320" s="463">
        <f t="shared" si="801"/>
        <v>0</v>
      </c>
      <c r="BO320" s="462">
        <f t="shared" si="801"/>
        <v>0</v>
      </c>
      <c r="BP320" s="432">
        <f t="shared" si="801"/>
        <v>0</v>
      </c>
      <c r="BQ320" s="432">
        <f t="shared" si="801"/>
        <v>0</v>
      </c>
      <c r="BR320" s="432">
        <f t="shared" si="801"/>
        <v>0</v>
      </c>
      <c r="BS320" s="463">
        <f t="shared" si="801"/>
        <v>0</v>
      </c>
      <c r="BT320" s="462">
        <f t="shared" si="801"/>
        <v>0</v>
      </c>
      <c r="BU320" s="432">
        <f t="shared" si="801"/>
        <v>0</v>
      </c>
      <c r="BV320" s="432">
        <f t="shared" si="801"/>
        <v>0</v>
      </c>
      <c r="BW320" s="432">
        <f t="shared" si="801"/>
        <v>0</v>
      </c>
      <c r="BX320" s="432">
        <f t="shared" si="801"/>
        <v>0</v>
      </c>
      <c r="BY320" s="463">
        <f t="shared" si="801"/>
        <v>0</v>
      </c>
      <c r="BZ320" s="462">
        <f t="shared" si="801"/>
        <v>0</v>
      </c>
      <c r="CA320" s="432">
        <f t="shared" si="801"/>
        <v>0</v>
      </c>
      <c r="CB320" s="432">
        <f t="shared" si="801"/>
        <v>0</v>
      </c>
      <c r="CC320" s="432">
        <f t="shared" si="801"/>
        <v>0</v>
      </c>
      <c r="CD320" s="463">
        <f t="shared" si="801"/>
        <v>0</v>
      </c>
      <c r="CE320" s="462">
        <f t="shared" si="801"/>
        <v>0</v>
      </c>
      <c r="CF320" s="432">
        <f t="shared" si="801"/>
        <v>0</v>
      </c>
      <c r="CG320" s="432">
        <f t="shared" si="801"/>
        <v>0</v>
      </c>
      <c r="CH320" s="432">
        <f t="shared" si="801"/>
        <v>0</v>
      </c>
      <c r="CI320" s="432">
        <f t="shared" si="801"/>
        <v>0</v>
      </c>
      <c r="CJ320" s="463">
        <f t="shared" si="801"/>
        <v>0</v>
      </c>
      <c r="CK320" s="462">
        <f t="shared" si="801"/>
        <v>0</v>
      </c>
      <c r="CL320" s="432">
        <f t="shared" si="801"/>
        <v>0</v>
      </c>
      <c r="CM320" s="432">
        <f t="shared" si="801"/>
        <v>0</v>
      </c>
      <c r="CN320" s="432">
        <f t="shared" si="801"/>
        <v>0</v>
      </c>
      <c r="CO320" s="463">
        <f t="shared" si="801"/>
        <v>0</v>
      </c>
      <c r="CP320" s="462">
        <f t="shared" si="801"/>
        <v>0</v>
      </c>
      <c r="CQ320" s="432">
        <f t="shared" si="801"/>
        <v>0</v>
      </c>
      <c r="CR320" s="432">
        <f t="shared" si="801"/>
        <v>0</v>
      </c>
      <c r="CS320" s="432">
        <f t="shared" si="801"/>
        <v>0</v>
      </c>
      <c r="CT320" s="432">
        <f t="shared" si="801"/>
        <v>0</v>
      </c>
      <c r="CU320" s="463">
        <f t="shared" si="801"/>
        <v>0</v>
      </c>
      <c r="CV320" s="462">
        <f t="shared" si="801"/>
        <v>0</v>
      </c>
      <c r="CW320" s="432">
        <f t="shared" si="801"/>
        <v>0</v>
      </c>
      <c r="CX320" s="432">
        <f t="shared" si="801"/>
        <v>0</v>
      </c>
      <c r="CY320" s="432">
        <f t="shared" ref="CY320:FJ320" si="802">CY181*CY41/100</f>
        <v>0</v>
      </c>
      <c r="CZ320" s="463">
        <f t="shared" si="802"/>
        <v>0</v>
      </c>
      <c r="DA320" s="462">
        <f t="shared" si="802"/>
        <v>0</v>
      </c>
      <c r="DB320" s="432">
        <f t="shared" si="802"/>
        <v>0</v>
      </c>
      <c r="DC320" s="432">
        <f t="shared" si="802"/>
        <v>0</v>
      </c>
      <c r="DD320" s="432">
        <f t="shared" si="802"/>
        <v>0</v>
      </c>
      <c r="DE320" s="432">
        <f t="shared" si="802"/>
        <v>0</v>
      </c>
      <c r="DF320" s="463">
        <f t="shared" si="802"/>
        <v>0</v>
      </c>
      <c r="DG320" s="462">
        <f t="shared" si="802"/>
        <v>0</v>
      </c>
      <c r="DH320" s="432">
        <f t="shared" si="802"/>
        <v>0</v>
      </c>
      <c r="DI320" s="432">
        <f t="shared" si="802"/>
        <v>0</v>
      </c>
      <c r="DJ320" s="432">
        <f t="shared" si="802"/>
        <v>0</v>
      </c>
      <c r="DK320" s="463">
        <f t="shared" si="802"/>
        <v>0</v>
      </c>
      <c r="DL320" s="462">
        <f t="shared" si="802"/>
        <v>0</v>
      </c>
      <c r="DM320" s="432">
        <f t="shared" si="802"/>
        <v>0</v>
      </c>
      <c r="DN320" s="432">
        <f t="shared" si="802"/>
        <v>0</v>
      </c>
      <c r="DO320" s="432">
        <f t="shared" si="802"/>
        <v>0</v>
      </c>
      <c r="DP320" s="432">
        <f t="shared" si="802"/>
        <v>0</v>
      </c>
      <c r="DQ320" s="463">
        <f t="shared" si="802"/>
        <v>0</v>
      </c>
      <c r="DR320" s="462">
        <f t="shared" si="802"/>
        <v>0</v>
      </c>
      <c r="DS320" s="432">
        <f t="shared" si="802"/>
        <v>0</v>
      </c>
      <c r="DT320" s="432">
        <f t="shared" si="802"/>
        <v>0</v>
      </c>
      <c r="DU320" s="432">
        <f t="shared" si="802"/>
        <v>0</v>
      </c>
      <c r="DV320" s="463">
        <f t="shared" si="802"/>
        <v>0</v>
      </c>
      <c r="DW320" s="462">
        <f t="shared" si="802"/>
        <v>0</v>
      </c>
      <c r="DX320" s="432">
        <f t="shared" si="802"/>
        <v>0</v>
      </c>
      <c r="DY320" s="432">
        <f t="shared" si="802"/>
        <v>0</v>
      </c>
      <c r="DZ320" s="432">
        <f t="shared" si="802"/>
        <v>0</v>
      </c>
      <c r="EA320" s="432">
        <f t="shared" si="802"/>
        <v>0</v>
      </c>
      <c r="EB320" s="463">
        <f t="shared" si="802"/>
        <v>0</v>
      </c>
      <c r="EC320" s="462">
        <f t="shared" si="802"/>
        <v>0</v>
      </c>
      <c r="ED320" s="432">
        <f t="shared" si="802"/>
        <v>0</v>
      </c>
      <c r="EE320" s="432">
        <f t="shared" si="802"/>
        <v>0</v>
      </c>
      <c r="EF320" s="432">
        <f t="shared" si="802"/>
        <v>0</v>
      </c>
      <c r="EG320" s="463">
        <f t="shared" si="802"/>
        <v>0</v>
      </c>
      <c r="EH320" s="462">
        <f t="shared" si="802"/>
        <v>0</v>
      </c>
      <c r="EI320" s="432">
        <f t="shared" si="802"/>
        <v>0</v>
      </c>
      <c r="EJ320" s="432">
        <f t="shared" si="802"/>
        <v>0</v>
      </c>
      <c r="EK320" s="432">
        <f t="shared" si="802"/>
        <v>0</v>
      </c>
      <c r="EL320" s="432">
        <f t="shared" si="802"/>
        <v>0</v>
      </c>
      <c r="EM320" s="463">
        <f t="shared" si="802"/>
        <v>0</v>
      </c>
      <c r="EN320" s="462">
        <f t="shared" si="802"/>
        <v>0</v>
      </c>
      <c r="EO320" s="432">
        <f t="shared" si="802"/>
        <v>0</v>
      </c>
      <c r="EP320" s="432">
        <f t="shared" si="802"/>
        <v>0</v>
      </c>
      <c r="EQ320" s="432">
        <f t="shared" si="802"/>
        <v>0</v>
      </c>
      <c r="ER320" s="463">
        <f t="shared" si="802"/>
        <v>0</v>
      </c>
      <c r="ES320" s="462">
        <f t="shared" si="802"/>
        <v>0</v>
      </c>
      <c r="ET320" s="432">
        <f t="shared" si="802"/>
        <v>0</v>
      </c>
      <c r="EU320" s="432">
        <f t="shared" si="802"/>
        <v>0</v>
      </c>
      <c r="EV320" s="432">
        <f t="shared" si="802"/>
        <v>0</v>
      </c>
      <c r="EW320" s="432">
        <f t="shared" si="802"/>
        <v>0</v>
      </c>
      <c r="EX320" s="463">
        <f t="shared" si="802"/>
        <v>0</v>
      </c>
      <c r="EY320" s="462">
        <f t="shared" si="802"/>
        <v>0</v>
      </c>
      <c r="EZ320" s="432">
        <f t="shared" si="802"/>
        <v>0</v>
      </c>
      <c r="FA320" s="432">
        <f t="shared" si="802"/>
        <v>0</v>
      </c>
      <c r="FB320" s="432">
        <f t="shared" si="802"/>
        <v>0</v>
      </c>
      <c r="FC320" s="463">
        <f t="shared" si="802"/>
        <v>0</v>
      </c>
      <c r="FD320" s="462">
        <f t="shared" si="802"/>
        <v>0</v>
      </c>
      <c r="FE320" s="432">
        <f t="shared" si="802"/>
        <v>0</v>
      </c>
      <c r="FF320" s="432">
        <f t="shared" si="802"/>
        <v>0</v>
      </c>
      <c r="FG320" s="432">
        <f t="shared" si="802"/>
        <v>0</v>
      </c>
      <c r="FH320" s="432">
        <f t="shared" si="802"/>
        <v>0</v>
      </c>
      <c r="FI320" s="463">
        <f t="shared" si="802"/>
        <v>0</v>
      </c>
      <c r="FJ320" s="462">
        <f t="shared" si="802"/>
        <v>0</v>
      </c>
      <c r="FK320" s="432">
        <f t="shared" ref="FK320:GJ320" si="803">FK181*FK41/100</f>
        <v>0</v>
      </c>
      <c r="FL320" s="432">
        <f t="shared" si="803"/>
        <v>0</v>
      </c>
      <c r="FM320" s="432">
        <f t="shared" si="803"/>
        <v>0</v>
      </c>
      <c r="FN320" s="463">
        <f t="shared" si="803"/>
        <v>0</v>
      </c>
      <c r="FO320" s="462">
        <f t="shared" si="803"/>
        <v>0</v>
      </c>
      <c r="FP320" s="432">
        <f t="shared" si="803"/>
        <v>0</v>
      </c>
      <c r="FQ320" s="432">
        <f t="shared" si="803"/>
        <v>0</v>
      </c>
      <c r="FR320" s="432">
        <f t="shared" si="803"/>
        <v>0</v>
      </c>
      <c r="FS320" s="432">
        <f t="shared" si="803"/>
        <v>0</v>
      </c>
      <c r="FT320" s="463">
        <f t="shared" si="803"/>
        <v>0</v>
      </c>
      <c r="FU320" s="462">
        <f t="shared" si="803"/>
        <v>0</v>
      </c>
      <c r="FV320" s="432">
        <f t="shared" si="803"/>
        <v>0</v>
      </c>
      <c r="FW320" s="432">
        <f t="shared" si="803"/>
        <v>0</v>
      </c>
      <c r="FX320" s="432">
        <f t="shared" si="803"/>
        <v>0</v>
      </c>
      <c r="FY320" s="463">
        <f t="shared" si="803"/>
        <v>0</v>
      </c>
      <c r="FZ320" s="462">
        <f t="shared" si="803"/>
        <v>0</v>
      </c>
      <c r="GA320" s="432">
        <f t="shared" si="803"/>
        <v>0</v>
      </c>
      <c r="GB320" s="432">
        <f t="shared" si="803"/>
        <v>0</v>
      </c>
      <c r="GC320" s="432">
        <f t="shared" si="803"/>
        <v>0</v>
      </c>
      <c r="GD320" s="432">
        <f t="shared" si="803"/>
        <v>0</v>
      </c>
      <c r="GE320" s="463">
        <f t="shared" si="803"/>
        <v>0</v>
      </c>
      <c r="GF320" s="462">
        <f t="shared" si="803"/>
        <v>0</v>
      </c>
      <c r="GG320" s="432">
        <f t="shared" si="803"/>
        <v>0</v>
      </c>
      <c r="GH320" s="432">
        <f t="shared" si="803"/>
        <v>0</v>
      </c>
      <c r="GI320" s="432">
        <f t="shared" si="803"/>
        <v>0</v>
      </c>
      <c r="GJ320" s="463">
        <f t="shared" si="803"/>
        <v>0</v>
      </c>
    </row>
    <row r="321" spans="1:192" s="4" customFormat="1">
      <c r="A321" s="22"/>
      <c r="B321" s="22"/>
      <c r="C321" s="22"/>
      <c r="D321" s="22"/>
      <c r="E321" s="748" t="str">
        <f t="shared" si="695"/>
        <v>New Tariff 4</v>
      </c>
      <c r="F321" s="462">
        <f t="shared" ref="F321:AL321" si="804">F182*F42</f>
        <v>0</v>
      </c>
      <c r="G321" s="432">
        <f t="shared" si="804"/>
        <v>0</v>
      </c>
      <c r="H321" s="432">
        <f t="shared" si="804"/>
        <v>0</v>
      </c>
      <c r="I321" s="432">
        <f t="shared" si="804"/>
        <v>0</v>
      </c>
      <c r="J321" s="432">
        <f t="shared" si="804"/>
        <v>0</v>
      </c>
      <c r="K321" s="463">
        <f t="shared" si="804"/>
        <v>0</v>
      </c>
      <c r="L321" s="462">
        <f t="shared" si="804"/>
        <v>0</v>
      </c>
      <c r="M321" s="432">
        <f t="shared" si="804"/>
        <v>0</v>
      </c>
      <c r="N321" s="432">
        <f t="shared" si="804"/>
        <v>0</v>
      </c>
      <c r="O321" s="432">
        <f t="shared" si="804"/>
        <v>0</v>
      </c>
      <c r="P321" s="463">
        <f t="shared" si="804"/>
        <v>0</v>
      </c>
      <c r="Q321" s="462">
        <f t="shared" si="804"/>
        <v>0</v>
      </c>
      <c r="R321" s="432">
        <f t="shared" si="804"/>
        <v>0</v>
      </c>
      <c r="S321" s="432">
        <f t="shared" si="804"/>
        <v>0</v>
      </c>
      <c r="T321" s="432">
        <f t="shared" si="804"/>
        <v>0</v>
      </c>
      <c r="U321" s="432">
        <f t="shared" si="804"/>
        <v>0</v>
      </c>
      <c r="V321" s="463">
        <f t="shared" si="804"/>
        <v>0</v>
      </c>
      <c r="W321" s="462">
        <f t="shared" si="804"/>
        <v>0</v>
      </c>
      <c r="X321" s="432">
        <f t="shared" si="804"/>
        <v>0</v>
      </c>
      <c r="Y321" s="432">
        <f t="shared" si="804"/>
        <v>0</v>
      </c>
      <c r="Z321" s="432">
        <f t="shared" si="804"/>
        <v>0</v>
      </c>
      <c r="AA321" s="463">
        <f t="shared" si="804"/>
        <v>0</v>
      </c>
      <c r="AB321" s="462">
        <f t="shared" si="804"/>
        <v>0</v>
      </c>
      <c r="AC321" s="432">
        <f t="shared" si="804"/>
        <v>0</v>
      </c>
      <c r="AD321" s="432">
        <f t="shared" si="804"/>
        <v>0</v>
      </c>
      <c r="AE321" s="432">
        <f t="shared" si="804"/>
        <v>0</v>
      </c>
      <c r="AF321" s="432">
        <f t="shared" si="804"/>
        <v>0</v>
      </c>
      <c r="AG321" s="463">
        <f t="shared" si="804"/>
        <v>0</v>
      </c>
      <c r="AH321" s="462">
        <f t="shared" si="804"/>
        <v>0</v>
      </c>
      <c r="AI321" s="432">
        <f t="shared" si="804"/>
        <v>0</v>
      </c>
      <c r="AJ321" s="432">
        <f t="shared" si="804"/>
        <v>0</v>
      </c>
      <c r="AK321" s="432">
        <f t="shared" si="804"/>
        <v>0</v>
      </c>
      <c r="AL321" s="463">
        <f t="shared" si="804"/>
        <v>0</v>
      </c>
      <c r="AM321" s="462">
        <f t="shared" ref="AM321:CX321" si="805">AM182*AM42/100</f>
        <v>0</v>
      </c>
      <c r="AN321" s="432">
        <f t="shared" si="805"/>
        <v>0</v>
      </c>
      <c r="AO321" s="432">
        <f t="shared" si="805"/>
        <v>0</v>
      </c>
      <c r="AP321" s="432">
        <f t="shared" si="805"/>
        <v>0</v>
      </c>
      <c r="AQ321" s="432">
        <f t="shared" si="805"/>
        <v>0</v>
      </c>
      <c r="AR321" s="463">
        <f t="shared" si="805"/>
        <v>0</v>
      </c>
      <c r="AS321" s="462">
        <f t="shared" si="805"/>
        <v>0</v>
      </c>
      <c r="AT321" s="432">
        <f t="shared" si="805"/>
        <v>0</v>
      </c>
      <c r="AU321" s="432">
        <f t="shared" si="805"/>
        <v>0</v>
      </c>
      <c r="AV321" s="432">
        <f t="shared" si="805"/>
        <v>0</v>
      </c>
      <c r="AW321" s="463">
        <f t="shared" si="805"/>
        <v>0</v>
      </c>
      <c r="AX321" s="462">
        <f t="shared" si="805"/>
        <v>0</v>
      </c>
      <c r="AY321" s="432">
        <f t="shared" si="805"/>
        <v>0</v>
      </c>
      <c r="AZ321" s="432">
        <f t="shared" si="805"/>
        <v>0</v>
      </c>
      <c r="BA321" s="432">
        <f t="shared" si="805"/>
        <v>0</v>
      </c>
      <c r="BB321" s="432">
        <f t="shared" si="805"/>
        <v>0</v>
      </c>
      <c r="BC321" s="463">
        <f t="shared" si="805"/>
        <v>0</v>
      </c>
      <c r="BD321" s="462">
        <f t="shared" si="805"/>
        <v>0</v>
      </c>
      <c r="BE321" s="432">
        <f t="shared" si="805"/>
        <v>0</v>
      </c>
      <c r="BF321" s="432">
        <f t="shared" si="805"/>
        <v>0</v>
      </c>
      <c r="BG321" s="432">
        <f t="shared" si="805"/>
        <v>0</v>
      </c>
      <c r="BH321" s="463">
        <f t="shared" si="805"/>
        <v>0</v>
      </c>
      <c r="BI321" s="462">
        <f t="shared" si="805"/>
        <v>0</v>
      </c>
      <c r="BJ321" s="432">
        <f t="shared" si="805"/>
        <v>0</v>
      </c>
      <c r="BK321" s="432">
        <f t="shared" si="805"/>
        <v>0</v>
      </c>
      <c r="BL321" s="432">
        <f t="shared" si="805"/>
        <v>0</v>
      </c>
      <c r="BM321" s="432">
        <f t="shared" si="805"/>
        <v>0</v>
      </c>
      <c r="BN321" s="463">
        <f t="shared" si="805"/>
        <v>0</v>
      </c>
      <c r="BO321" s="462">
        <f t="shared" si="805"/>
        <v>0</v>
      </c>
      <c r="BP321" s="432">
        <f t="shared" si="805"/>
        <v>0</v>
      </c>
      <c r="BQ321" s="432">
        <f t="shared" si="805"/>
        <v>0</v>
      </c>
      <c r="BR321" s="432">
        <f t="shared" si="805"/>
        <v>0</v>
      </c>
      <c r="BS321" s="463">
        <f t="shared" si="805"/>
        <v>0</v>
      </c>
      <c r="BT321" s="462">
        <f t="shared" si="805"/>
        <v>0</v>
      </c>
      <c r="BU321" s="432">
        <f t="shared" si="805"/>
        <v>0</v>
      </c>
      <c r="BV321" s="432">
        <f t="shared" si="805"/>
        <v>0</v>
      </c>
      <c r="BW321" s="432">
        <f t="shared" si="805"/>
        <v>0</v>
      </c>
      <c r="BX321" s="432">
        <f t="shared" si="805"/>
        <v>0</v>
      </c>
      <c r="BY321" s="463">
        <f t="shared" si="805"/>
        <v>0</v>
      </c>
      <c r="BZ321" s="462">
        <f t="shared" si="805"/>
        <v>0</v>
      </c>
      <c r="CA321" s="432">
        <f t="shared" si="805"/>
        <v>0</v>
      </c>
      <c r="CB321" s="432">
        <f t="shared" si="805"/>
        <v>0</v>
      </c>
      <c r="CC321" s="432">
        <f t="shared" si="805"/>
        <v>0</v>
      </c>
      <c r="CD321" s="463">
        <f t="shared" si="805"/>
        <v>0</v>
      </c>
      <c r="CE321" s="462">
        <f t="shared" si="805"/>
        <v>0</v>
      </c>
      <c r="CF321" s="432">
        <f t="shared" si="805"/>
        <v>0</v>
      </c>
      <c r="CG321" s="432">
        <f t="shared" si="805"/>
        <v>0</v>
      </c>
      <c r="CH321" s="432">
        <f t="shared" si="805"/>
        <v>0</v>
      </c>
      <c r="CI321" s="432">
        <f t="shared" si="805"/>
        <v>0</v>
      </c>
      <c r="CJ321" s="463">
        <f t="shared" si="805"/>
        <v>0</v>
      </c>
      <c r="CK321" s="462">
        <f t="shared" si="805"/>
        <v>0</v>
      </c>
      <c r="CL321" s="432">
        <f t="shared" si="805"/>
        <v>0</v>
      </c>
      <c r="CM321" s="432">
        <f t="shared" si="805"/>
        <v>0</v>
      </c>
      <c r="CN321" s="432">
        <f t="shared" si="805"/>
        <v>0</v>
      </c>
      <c r="CO321" s="463">
        <f t="shared" si="805"/>
        <v>0</v>
      </c>
      <c r="CP321" s="462">
        <f t="shared" si="805"/>
        <v>0</v>
      </c>
      <c r="CQ321" s="432">
        <f t="shared" si="805"/>
        <v>0</v>
      </c>
      <c r="CR321" s="432">
        <f t="shared" si="805"/>
        <v>0</v>
      </c>
      <c r="CS321" s="432">
        <f t="shared" si="805"/>
        <v>0</v>
      </c>
      <c r="CT321" s="432">
        <f t="shared" si="805"/>
        <v>0</v>
      </c>
      <c r="CU321" s="463">
        <f t="shared" si="805"/>
        <v>0</v>
      </c>
      <c r="CV321" s="462">
        <f t="shared" si="805"/>
        <v>0</v>
      </c>
      <c r="CW321" s="432">
        <f t="shared" si="805"/>
        <v>0</v>
      </c>
      <c r="CX321" s="432">
        <f t="shared" si="805"/>
        <v>0</v>
      </c>
      <c r="CY321" s="432">
        <f t="shared" ref="CY321:FJ321" si="806">CY182*CY42/100</f>
        <v>0</v>
      </c>
      <c r="CZ321" s="463">
        <f t="shared" si="806"/>
        <v>0</v>
      </c>
      <c r="DA321" s="462">
        <f t="shared" si="806"/>
        <v>0</v>
      </c>
      <c r="DB321" s="432">
        <f t="shared" si="806"/>
        <v>0</v>
      </c>
      <c r="DC321" s="432">
        <f t="shared" si="806"/>
        <v>0</v>
      </c>
      <c r="DD321" s="432">
        <f t="shared" si="806"/>
        <v>0</v>
      </c>
      <c r="DE321" s="432">
        <f t="shared" si="806"/>
        <v>0</v>
      </c>
      <c r="DF321" s="463">
        <f t="shared" si="806"/>
        <v>0</v>
      </c>
      <c r="DG321" s="462">
        <f t="shared" si="806"/>
        <v>0</v>
      </c>
      <c r="DH321" s="432">
        <f t="shared" si="806"/>
        <v>0</v>
      </c>
      <c r="DI321" s="432">
        <f t="shared" si="806"/>
        <v>0</v>
      </c>
      <c r="DJ321" s="432">
        <f t="shared" si="806"/>
        <v>0</v>
      </c>
      <c r="DK321" s="463">
        <f t="shared" si="806"/>
        <v>0</v>
      </c>
      <c r="DL321" s="462">
        <f t="shared" si="806"/>
        <v>0</v>
      </c>
      <c r="DM321" s="432">
        <f t="shared" si="806"/>
        <v>0</v>
      </c>
      <c r="DN321" s="432">
        <f t="shared" si="806"/>
        <v>0</v>
      </c>
      <c r="DO321" s="432">
        <f t="shared" si="806"/>
        <v>0</v>
      </c>
      <c r="DP321" s="432">
        <f t="shared" si="806"/>
        <v>0</v>
      </c>
      <c r="DQ321" s="463">
        <f t="shared" si="806"/>
        <v>0</v>
      </c>
      <c r="DR321" s="462">
        <f t="shared" si="806"/>
        <v>0</v>
      </c>
      <c r="DS321" s="432">
        <f t="shared" si="806"/>
        <v>0</v>
      </c>
      <c r="DT321" s="432">
        <f t="shared" si="806"/>
        <v>0</v>
      </c>
      <c r="DU321" s="432">
        <f t="shared" si="806"/>
        <v>0</v>
      </c>
      <c r="DV321" s="463">
        <f t="shared" si="806"/>
        <v>0</v>
      </c>
      <c r="DW321" s="462">
        <f t="shared" si="806"/>
        <v>0</v>
      </c>
      <c r="DX321" s="432">
        <f t="shared" si="806"/>
        <v>0</v>
      </c>
      <c r="DY321" s="432">
        <f t="shared" si="806"/>
        <v>0</v>
      </c>
      <c r="DZ321" s="432">
        <f t="shared" si="806"/>
        <v>0</v>
      </c>
      <c r="EA321" s="432">
        <f t="shared" si="806"/>
        <v>0</v>
      </c>
      <c r="EB321" s="463">
        <f t="shared" si="806"/>
        <v>0</v>
      </c>
      <c r="EC321" s="462">
        <f t="shared" si="806"/>
        <v>0</v>
      </c>
      <c r="ED321" s="432">
        <f t="shared" si="806"/>
        <v>0</v>
      </c>
      <c r="EE321" s="432">
        <f t="shared" si="806"/>
        <v>0</v>
      </c>
      <c r="EF321" s="432">
        <f t="shared" si="806"/>
        <v>0</v>
      </c>
      <c r="EG321" s="463">
        <f t="shared" si="806"/>
        <v>0</v>
      </c>
      <c r="EH321" s="462">
        <f t="shared" si="806"/>
        <v>0</v>
      </c>
      <c r="EI321" s="432">
        <f t="shared" si="806"/>
        <v>0</v>
      </c>
      <c r="EJ321" s="432">
        <f t="shared" si="806"/>
        <v>0</v>
      </c>
      <c r="EK321" s="432">
        <f t="shared" si="806"/>
        <v>0</v>
      </c>
      <c r="EL321" s="432">
        <f t="shared" si="806"/>
        <v>0</v>
      </c>
      <c r="EM321" s="463">
        <f t="shared" si="806"/>
        <v>0</v>
      </c>
      <c r="EN321" s="462">
        <f t="shared" si="806"/>
        <v>0</v>
      </c>
      <c r="EO321" s="432">
        <f t="shared" si="806"/>
        <v>0</v>
      </c>
      <c r="EP321" s="432">
        <f t="shared" si="806"/>
        <v>0</v>
      </c>
      <c r="EQ321" s="432">
        <f t="shared" si="806"/>
        <v>0</v>
      </c>
      <c r="ER321" s="463">
        <f t="shared" si="806"/>
        <v>0</v>
      </c>
      <c r="ES321" s="462">
        <f t="shared" si="806"/>
        <v>0</v>
      </c>
      <c r="ET321" s="432">
        <f t="shared" si="806"/>
        <v>0</v>
      </c>
      <c r="EU321" s="432">
        <f t="shared" si="806"/>
        <v>0</v>
      </c>
      <c r="EV321" s="432">
        <f t="shared" si="806"/>
        <v>0</v>
      </c>
      <c r="EW321" s="432">
        <f t="shared" si="806"/>
        <v>0</v>
      </c>
      <c r="EX321" s="463">
        <f t="shared" si="806"/>
        <v>0</v>
      </c>
      <c r="EY321" s="462">
        <f t="shared" si="806"/>
        <v>0</v>
      </c>
      <c r="EZ321" s="432">
        <f t="shared" si="806"/>
        <v>0</v>
      </c>
      <c r="FA321" s="432">
        <f t="shared" si="806"/>
        <v>0</v>
      </c>
      <c r="FB321" s="432">
        <f t="shared" si="806"/>
        <v>0</v>
      </c>
      <c r="FC321" s="463">
        <f t="shared" si="806"/>
        <v>0</v>
      </c>
      <c r="FD321" s="462">
        <f t="shared" si="806"/>
        <v>0</v>
      </c>
      <c r="FE321" s="432">
        <f t="shared" si="806"/>
        <v>0</v>
      </c>
      <c r="FF321" s="432">
        <f t="shared" si="806"/>
        <v>0</v>
      </c>
      <c r="FG321" s="432">
        <f t="shared" si="806"/>
        <v>0</v>
      </c>
      <c r="FH321" s="432">
        <f t="shared" si="806"/>
        <v>0</v>
      </c>
      <c r="FI321" s="463">
        <f t="shared" si="806"/>
        <v>0</v>
      </c>
      <c r="FJ321" s="462">
        <f t="shared" si="806"/>
        <v>0</v>
      </c>
      <c r="FK321" s="432">
        <f t="shared" ref="FK321:GJ321" si="807">FK182*FK42/100</f>
        <v>0</v>
      </c>
      <c r="FL321" s="432">
        <f t="shared" si="807"/>
        <v>0</v>
      </c>
      <c r="FM321" s="432">
        <f t="shared" si="807"/>
        <v>0</v>
      </c>
      <c r="FN321" s="463">
        <f t="shared" si="807"/>
        <v>0</v>
      </c>
      <c r="FO321" s="462">
        <f t="shared" si="807"/>
        <v>0</v>
      </c>
      <c r="FP321" s="432">
        <f t="shared" si="807"/>
        <v>0</v>
      </c>
      <c r="FQ321" s="432">
        <f t="shared" si="807"/>
        <v>0</v>
      </c>
      <c r="FR321" s="432">
        <f t="shared" si="807"/>
        <v>0</v>
      </c>
      <c r="FS321" s="432">
        <f t="shared" si="807"/>
        <v>0</v>
      </c>
      <c r="FT321" s="463">
        <f t="shared" si="807"/>
        <v>0</v>
      </c>
      <c r="FU321" s="462">
        <f t="shared" si="807"/>
        <v>0</v>
      </c>
      <c r="FV321" s="432">
        <f t="shared" si="807"/>
        <v>0</v>
      </c>
      <c r="FW321" s="432">
        <f t="shared" si="807"/>
        <v>0</v>
      </c>
      <c r="FX321" s="432">
        <f t="shared" si="807"/>
        <v>0</v>
      </c>
      <c r="FY321" s="463">
        <f t="shared" si="807"/>
        <v>0</v>
      </c>
      <c r="FZ321" s="462">
        <f t="shared" si="807"/>
        <v>0</v>
      </c>
      <c r="GA321" s="432">
        <f t="shared" si="807"/>
        <v>0</v>
      </c>
      <c r="GB321" s="432">
        <f t="shared" si="807"/>
        <v>0</v>
      </c>
      <c r="GC321" s="432">
        <f t="shared" si="807"/>
        <v>0</v>
      </c>
      <c r="GD321" s="432">
        <f t="shared" si="807"/>
        <v>0</v>
      </c>
      <c r="GE321" s="463">
        <f t="shared" si="807"/>
        <v>0</v>
      </c>
      <c r="GF321" s="462">
        <f t="shared" si="807"/>
        <v>0</v>
      </c>
      <c r="GG321" s="432">
        <f t="shared" si="807"/>
        <v>0</v>
      </c>
      <c r="GH321" s="432">
        <f t="shared" si="807"/>
        <v>0</v>
      </c>
      <c r="GI321" s="432">
        <f t="shared" si="807"/>
        <v>0</v>
      </c>
      <c r="GJ321" s="463">
        <f t="shared" si="807"/>
        <v>0</v>
      </c>
    </row>
    <row r="322" spans="1:192" s="4" customFormat="1">
      <c r="A322" s="22"/>
      <c r="B322" s="22"/>
      <c r="C322" s="22"/>
      <c r="D322" s="22"/>
      <c r="E322" s="748" t="str">
        <f t="shared" si="695"/>
        <v>New Tariff 5</v>
      </c>
      <c r="F322" s="462">
        <f t="shared" ref="F322:AL322" si="808">F183*F43</f>
        <v>0</v>
      </c>
      <c r="G322" s="432">
        <f t="shared" si="808"/>
        <v>0</v>
      </c>
      <c r="H322" s="432">
        <f t="shared" si="808"/>
        <v>0</v>
      </c>
      <c r="I322" s="432">
        <f t="shared" si="808"/>
        <v>0</v>
      </c>
      <c r="J322" s="432">
        <f t="shared" si="808"/>
        <v>0</v>
      </c>
      <c r="K322" s="463">
        <f t="shared" si="808"/>
        <v>0</v>
      </c>
      <c r="L322" s="462">
        <f t="shared" si="808"/>
        <v>0</v>
      </c>
      <c r="M322" s="432">
        <f t="shared" si="808"/>
        <v>0</v>
      </c>
      <c r="N322" s="432">
        <f t="shared" si="808"/>
        <v>0</v>
      </c>
      <c r="O322" s="432">
        <f t="shared" si="808"/>
        <v>0</v>
      </c>
      <c r="P322" s="463">
        <f t="shared" si="808"/>
        <v>0</v>
      </c>
      <c r="Q322" s="462">
        <f t="shared" si="808"/>
        <v>0</v>
      </c>
      <c r="R322" s="432">
        <f t="shared" si="808"/>
        <v>0</v>
      </c>
      <c r="S322" s="432">
        <f t="shared" si="808"/>
        <v>0</v>
      </c>
      <c r="T322" s="432">
        <f t="shared" si="808"/>
        <v>0</v>
      </c>
      <c r="U322" s="432">
        <f t="shared" si="808"/>
        <v>0</v>
      </c>
      <c r="V322" s="463">
        <f t="shared" si="808"/>
        <v>0</v>
      </c>
      <c r="W322" s="462">
        <f t="shared" si="808"/>
        <v>0</v>
      </c>
      <c r="X322" s="432">
        <f t="shared" si="808"/>
        <v>0</v>
      </c>
      <c r="Y322" s="432">
        <f t="shared" si="808"/>
        <v>0</v>
      </c>
      <c r="Z322" s="432">
        <f t="shared" si="808"/>
        <v>0</v>
      </c>
      <c r="AA322" s="463">
        <f t="shared" si="808"/>
        <v>0</v>
      </c>
      <c r="AB322" s="462">
        <f t="shared" si="808"/>
        <v>0</v>
      </c>
      <c r="AC322" s="432">
        <f t="shared" si="808"/>
        <v>0</v>
      </c>
      <c r="AD322" s="432">
        <f t="shared" si="808"/>
        <v>0</v>
      </c>
      <c r="AE322" s="432">
        <f t="shared" si="808"/>
        <v>0</v>
      </c>
      <c r="AF322" s="432">
        <f t="shared" si="808"/>
        <v>0</v>
      </c>
      <c r="AG322" s="463">
        <f t="shared" si="808"/>
        <v>0</v>
      </c>
      <c r="AH322" s="462">
        <f t="shared" si="808"/>
        <v>0</v>
      </c>
      <c r="AI322" s="432">
        <f t="shared" si="808"/>
        <v>0</v>
      </c>
      <c r="AJ322" s="432">
        <f t="shared" si="808"/>
        <v>0</v>
      </c>
      <c r="AK322" s="432">
        <f t="shared" si="808"/>
        <v>0</v>
      </c>
      <c r="AL322" s="463">
        <f t="shared" si="808"/>
        <v>0</v>
      </c>
      <c r="AM322" s="462">
        <f t="shared" ref="AM322:CX322" si="809">AM183*AM43/100</f>
        <v>0</v>
      </c>
      <c r="AN322" s="432">
        <f t="shared" si="809"/>
        <v>0</v>
      </c>
      <c r="AO322" s="432">
        <f t="shared" si="809"/>
        <v>0</v>
      </c>
      <c r="AP322" s="432">
        <f t="shared" si="809"/>
        <v>0</v>
      </c>
      <c r="AQ322" s="432">
        <f t="shared" si="809"/>
        <v>0</v>
      </c>
      <c r="AR322" s="463">
        <f t="shared" si="809"/>
        <v>0</v>
      </c>
      <c r="AS322" s="462">
        <f t="shared" si="809"/>
        <v>0</v>
      </c>
      <c r="AT322" s="432">
        <f t="shared" si="809"/>
        <v>0</v>
      </c>
      <c r="AU322" s="432">
        <f t="shared" si="809"/>
        <v>0</v>
      </c>
      <c r="AV322" s="432">
        <f t="shared" si="809"/>
        <v>0</v>
      </c>
      <c r="AW322" s="463">
        <f t="shared" si="809"/>
        <v>0</v>
      </c>
      <c r="AX322" s="462">
        <f t="shared" si="809"/>
        <v>0</v>
      </c>
      <c r="AY322" s="432">
        <f t="shared" si="809"/>
        <v>0</v>
      </c>
      <c r="AZ322" s="432">
        <f t="shared" si="809"/>
        <v>0</v>
      </c>
      <c r="BA322" s="432">
        <f t="shared" si="809"/>
        <v>0</v>
      </c>
      <c r="BB322" s="432">
        <f t="shared" si="809"/>
        <v>0</v>
      </c>
      <c r="BC322" s="463">
        <f t="shared" si="809"/>
        <v>0</v>
      </c>
      <c r="BD322" s="462">
        <f t="shared" si="809"/>
        <v>0</v>
      </c>
      <c r="BE322" s="432">
        <f t="shared" si="809"/>
        <v>0</v>
      </c>
      <c r="BF322" s="432">
        <f t="shared" si="809"/>
        <v>0</v>
      </c>
      <c r="BG322" s="432">
        <f t="shared" si="809"/>
        <v>0</v>
      </c>
      <c r="BH322" s="463">
        <f t="shared" si="809"/>
        <v>0</v>
      </c>
      <c r="BI322" s="462">
        <f t="shared" si="809"/>
        <v>0</v>
      </c>
      <c r="BJ322" s="432">
        <f t="shared" si="809"/>
        <v>0</v>
      </c>
      <c r="BK322" s="432">
        <f t="shared" si="809"/>
        <v>0</v>
      </c>
      <c r="BL322" s="432">
        <f t="shared" si="809"/>
        <v>0</v>
      </c>
      <c r="BM322" s="432">
        <f t="shared" si="809"/>
        <v>0</v>
      </c>
      <c r="BN322" s="463">
        <f t="shared" si="809"/>
        <v>0</v>
      </c>
      <c r="BO322" s="462">
        <f t="shared" si="809"/>
        <v>0</v>
      </c>
      <c r="BP322" s="432">
        <f t="shared" si="809"/>
        <v>0</v>
      </c>
      <c r="BQ322" s="432">
        <f t="shared" si="809"/>
        <v>0</v>
      </c>
      <c r="BR322" s="432">
        <f t="shared" si="809"/>
        <v>0</v>
      </c>
      <c r="BS322" s="463">
        <f t="shared" si="809"/>
        <v>0</v>
      </c>
      <c r="BT322" s="462">
        <f t="shared" si="809"/>
        <v>0</v>
      </c>
      <c r="BU322" s="432">
        <f t="shared" si="809"/>
        <v>0</v>
      </c>
      <c r="BV322" s="432">
        <f t="shared" si="809"/>
        <v>0</v>
      </c>
      <c r="BW322" s="432">
        <f t="shared" si="809"/>
        <v>0</v>
      </c>
      <c r="BX322" s="432">
        <f t="shared" si="809"/>
        <v>0</v>
      </c>
      <c r="BY322" s="463">
        <f t="shared" si="809"/>
        <v>0</v>
      </c>
      <c r="BZ322" s="462">
        <f t="shared" si="809"/>
        <v>0</v>
      </c>
      <c r="CA322" s="432">
        <f t="shared" si="809"/>
        <v>0</v>
      </c>
      <c r="CB322" s="432">
        <f t="shared" si="809"/>
        <v>0</v>
      </c>
      <c r="CC322" s="432">
        <f t="shared" si="809"/>
        <v>0</v>
      </c>
      <c r="CD322" s="463">
        <f t="shared" si="809"/>
        <v>0</v>
      </c>
      <c r="CE322" s="462">
        <f t="shared" si="809"/>
        <v>0</v>
      </c>
      <c r="CF322" s="432">
        <f t="shared" si="809"/>
        <v>0</v>
      </c>
      <c r="CG322" s="432">
        <f t="shared" si="809"/>
        <v>0</v>
      </c>
      <c r="CH322" s="432">
        <f t="shared" si="809"/>
        <v>0</v>
      </c>
      <c r="CI322" s="432">
        <f t="shared" si="809"/>
        <v>0</v>
      </c>
      <c r="CJ322" s="463">
        <f t="shared" si="809"/>
        <v>0</v>
      </c>
      <c r="CK322" s="462">
        <f t="shared" si="809"/>
        <v>0</v>
      </c>
      <c r="CL322" s="432">
        <f t="shared" si="809"/>
        <v>0</v>
      </c>
      <c r="CM322" s="432">
        <f t="shared" si="809"/>
        <v>0</v>
      </c>
      <c r="CN322" s="432">
        <f t="shared" si="809"/>
        <v>0</v>
      </c>
      <c r="CO322" s="463">
        <f t="shared" si="809"/>
        <v>0</v>
      </c>
      <c r="CP322" s="462">
        <f t="shared" si="809"/>
        <v>0</v>
      </c>
      <c r="CQ322" s="432">
        <f t="shared" si="809"/>
        <v>0</v>
      </c>
      <c r="CR322" s="432">
        <f t="shared" si="809"/>
        <v>0</v>
      </c>
      <c r="CS322" s="432">
        <f t="shared" si="809"/>
        <v>0</v>
      </c>
      <c r="CT322" s="432">
        <f t="shared" si="809"/>
        <v>0</v>
      </c>
      <c r="CU322" s="463">
        <f t="shared" si="809"/>
        <v>0</v>
      </c>
      <c r="CV322" s="462">
        <f t="shared" si="809"/>
        <v>0</v>
      </c>
      <c r="CW322" s="432">
        <f t="shared" si="809"/>
        <v>0</v>
      </c>
      <c r="CX322" s="432">
        <f t="shared" si="809"/>
        <v>0</v>
      </c>
      <c r="CY322" s="432">
        <f t="shared" ref="CY322:FJ322" si="810">CY183*CY43/100</f>
        <v>0</v>
      </c>
      <c r="CZ322" s="463">
        <f t="shared" si="810"/>
        <v>0</v>
      </c>
      <c r="DA322" s="462">
        <f t="shared" si="810"/>
        <v>0</v>
      </c>
      <c r="DB322" s="432">
        <f t="shared" si="810"/>
        <v>0</v>
      </c>
      <c r="DC322" s="432">
        <f t="shared" si="810"/>
        <v>0</v>
      </c>
      <c r="DD322" s="432">
        <f t="shared" si="810"/>
        <v>0</v>
      </c>
      <c r="DE322" s="432">
        <f t="shared" si="810"/>
        <v>0</v>
      </c>
      <c r="DF322" s="463">
        <f t="shared" si="810"/>
        <v>0</v>
      </c>
      <c r="DG322" s="462">
        <f t="shared" si="810"/>
        <v>0</v>
      </c>
      <c r="DH322" s="432">
        <f t="shared" si="810"/>
        <v>0</v>
      </c>
      <c r="DI322" s="432">
        <f t="shared" si="810"/>
        <v>0</v>
      </c>
      <c r="DJ322" s="432">
        <f t="shared" si="810"/>
        <v>0</v>
      </c>
      <c r="DK322" s="463">
        <f t="shared" si="810"/>
        <v>0</v>
      </c>
      <c r="DL322" s="462">
        <f t="shared" si="810"/>
        <v>0</v>
      </c>
      <c r="DM322" s="432">
        <f t="shared" si="810"/>
        <v>0</v>
      </c>
      <c r="DN322" s="432">
        <f t="shared" si="810"/>
        <v>0</v>
      </c>
      <c r="DO322" s="432">
        <f t="shared" si="810"/>
        <v>0</v>
      </c>
      <c r="DP322" s="432">
        <f t="shared" si="810"/>
        <v>0</v>
      </c>
      <c r="DQ322" s="463">
        <f t="shared" si="810"/>
        <v>0</v>
      </c>
      <c r="DR322" s="462">
        <f t="shared" si="810"/>
        <v>0</v>
      </c>
      <c r="DS322" s="432">
        <f t="shared" si="810"/>
        <v>0</v>
      </c>
      <c r="DT322" s="432">
        <f t="shared" si="810"/>
        <v>0</v>
      </c>
      <c r="DU322" s="432">
        <f t="shared" si="810"/>
        <v>0</v>
      </c>
      <c r="DV322" s="463">
        <f t="shared" si="810"/>
        <v>0</v>
      </c>
      <c r="DW322" s="462">
        <f t="shared" si="810"/>
        <v>0</v>
      </c>
      <c r="DX322" s="432">
        <f t="shared" si="810"/>
        <v>0</v>
      </c>
      <c r="DY322" s="432">
        <f t="shared" si="810"/>
        <v>0</v>
      </c>
      <c r="DZ322" s="432">
        <f t="shared" si="810"/>
        <v>0</v>
      </c>
      <c r="EA322" s="432">
        <f t="shared" si="810"/>
        <v>0</v>
      </c>
      <c r="EB322" s="463">
        <f t="shared" si="810"/>
        <v>0</v>
      </c>
      <c r="EC322" s="462">
        <f t="shared" si="810"/>
        <v>0</v>
      </c>
      <c r="ED322" s="432">
        <f t="shared" si="810"/>
        <v>0</v>
      </c>
      <c r="EE322" s="432">
        <f t="shared" si="810"/>
        <v>0</v>
      </c>
      <c r="EF322" s="432">
        <f t="shared" si="810"/>
        <v>0</v>
      </c>
      <c r="EG322" s="463">
        <f t="shared" si="810"/>
        <v>0</v>
      </c>
      <c r="EH322" s="462">
        <f t="shared" si="810"/>
        <v>0</v>
      </c>
      <c r="EI322" s="432">
        <f t="shared" si="810"/>
        <v>0</v>
      </c>
      <c r="EJ322" s="432">
        <f t="shared" si="810"/>
        <v>0</v>
      </c>
      <c r="EK322" s="432">
        <f t="shared" si="810"/>
        <v>0</v>
      </c>
      <c r="EL322" s="432">
        <f t="shared" si="810"/>
        <v>0</v>
      </c>
      <c r="EM322" s="463">
        <f t="shared" si="810"/>
        <v>0</v>
      </c>
      <c r="EN322" s="462">
        <f t="shared" si="810"/>
        <v>0</v>
      </c>
      <c r="EO322" s="432">
        <f t="shared" si="810"/>
        <v>0</v>
      </c>
      <c r="EP322" s="432">
        <f t="shared" si="810"/>
        <v>0</v>
      </c>
      <c r="EQ322" s="432">
        <f t="shared" si="810"/>
        <v>0</v>
      </c>
      <c r="ER322" s="463">
        <f t="shared" si="810"/>
        <v>0</v>
      </c>
      <c r="ES322" s="462">
        <f t="shared" si="810"/>
        <v>0</v>
      </c>
      <c r="ET322" s="432">
        <f t="shared" si="810"/>
        <v>0</v>
      </c>
      <c r="EU322" s="432">
        <f t="shared" si="810"/>
        <v>0</v>
      </c>
      <c r="EV322" s="432">
        <f t="shared" si="810"/>
        <v>0</v>
      </c>
      <c r="EW322" s="432">
        <f t="shared" si="810"/>
        <v>0</v>
      </c>
      <c r="EX322" s="463">
        <f t="shared" si="810"/>
        <v>0</v>
      </c>
      <c r="EY322" s="462">
        <f t="shared" si="810"/>
        <v>0</v>
      </c>
      <c r="EZ322" s="432">
        <f t="shared" si="810"/>
        <v>0</v>
      </c>
      <c r="FA322" s="432">
        <f t="shared" si="810"/>
        <v>0</v>
      </c>
      <c r="FB322" s="432">
        <f t="shared" si="810"/>
        <v>0</v>
      </c>
      <c r="FC322" s="463">
        <f t="shared" si="810"/>
        <v>0</v>
      </c>
      <c r="FD322" s="462">
        <f t="shared" si="810"/>
        <v>0</v>
      </c>
      <c r="FE322" s="432">
        <f t="shared" si="810"/>
        <v>0</v>
      </c>
      <c r="FF322" s="432">
        <f t="shared" si="810"/>
        <v>0</v>
      </c>
      <c r="FG322" s="432">
        <f t="shared" si="810"/>
        <v>0</v>
      </c>
      <c r="FH322" s="432">
        <f t="shared" si="810"/>
        <v>0</v>
      </c>
      <c r="FI322" s="463">
        <f t="shared" si="810"/>
        <v>0</v>
      </c>
      <c r="FJ322" s="462">
        <f t="shared" si="810"/>
        <v>0</v>
      </c>
      <c r="FK322" s="432">
        <f t="shared" ref="FK322:GJ322" si="811">FK183*FK43/100</f>
        <v>0</v>
      </c>
      <c r="FL322" s="432">
        <f t="shared" si="811"/>
        <v>0</v>
      </c>
      <c r="FM322" s="432">
        <f t="shared" si="811"/>
        <v>0</v>
      </c>
      <c r="FN322" s="463">
        <f t="shared" si="811"/>
        <v>0</v>
      </c>
      <c r="FO322" s="462">
        <f t="shared" si="811"/>
        <v>0</v>
      </c>
      <c r="FP322" s="432">
        <f t="shared" si="811"/>
        <v>0</v>
      </c>
      <c r="FQ322" s="432">
        <f t="shared" si="811"/>
        <v>0</v>
      </c>
      <c r="FR322" s="432">
        <f t="shared" si="811"/>
        <v>0</v>
      </c>
      <c r="FS322" s="432">
        <f t="shared" si="811"/>
        <v>0</v>
      </c>
      <c r="FT322" s="463">
        <f t="shared" si="811"/>
        <v>0</v>
      </c>
      <c r="FU322" s="462">
        <f t="shared" si="811"/>
        <v>0</v>
      </c>
      <c r="FV322" s="432">
        <f t="shared" si="811"/>
        <v>0</v>
      </c>
      <c r="FW322" s="432">
        <f t="shared" si="811"/>
        <v>0</v>
      </c>
      <c r="FX322" s="432">
        <f t="shared" si="811"/>
        <v>0</v>
      </c>
      <c r="FY322" s="463">
        <f t="shared" si="811"/>
        <v>0</v>
      </c>
      <c r="FZ322" s="462">
        <f t="shared" si="811"/>
        <v>0</v>
      </c>
      <c r="GA322" s="432">
        <f t="shared" si="811"/>
        <v>0</v>
      </c>
      <c r="GB322" s="432">
        <f t="shared" si="811"/>
        <v>0</v>
      </c>
      <c r="GC322" s="432">
        <f t="shared" si="811"/>
        <v>0</v>
      </c>
      <c r="GD322" s="432">
        <f t="shared" si="811"/>
        <v>0</v>
      </c>
      <c r="GE322" s="463">
        <f t="shared" si="811"/>
        <v>0</v>
      </c>
      <c r="GF322" s="462">
        <f t="shared" si="811"/>
        <v>0</v>
      </c>
      <c r="GG322" s="432">
        <f t="shared" si="811"/>
        <v>0</v>
      </c>
      <c r="GH322" s="432">
        <f t="shared" si="811"/>
        <v>0</v>
      </c>
      <c r="GI322" s="432">
        <f t="shared" si="811"/>
        <v>0</v>
      </c>
      <c r="GJ322" s="463">
        <f t="shared" si="811"/>
        <v>0</v>
      </c>
    </row>
    <row r="323" spans="1:192" s="4" customFormat="1">
      <c r="A323" s="22"/>
      <c r="B323" s="22"/>
      <c r="C323" s="22"/>
      <c r="D323" s="22"/>
      <c r="E323" s="748" t="str">
        <f t="shared" si="695"/>
        <v>New Tariff 6</v>
      </c>
      <c r="F323" s="462">
        <f t="shared" ref="F323:AL323" si="812">F184*F44</f>
        <v>0</v>
      </c>
      <c r="G323" s="432">
        <f t="shared" si="812"/>
        <v>0</v>
      </c>
      <c r="H323" s="432">
        <f t="shared" si="812"/>
        <v>0</v>
      </c>
      <c r="I323" s="432">
        <f t="shared" si="812"/>
        <v>0</v>
      </c>
      <c r="J323" s="432">
        <f t="shared" si="812"/>
        <v>0</v>
      </c>
      <c r="K323" s="463">
        <f t="shared" si="812"/>
        <v>0</v>
      </c>
      <c r="L323" s="462">
        <f t="shared" si="812"/>
        <v>0</v>
      </c>
      <c r="M323" s="432">
        <f t="shared" si="812"/>
        <v>0</v>
      </c>
      <c r="N323" s="432">
        <f t="shared" si="812"/>
        <v>0</v>
      </c>
      <c r="O323" s="432">
        <f t="shared" si="812"/>
        <v>0</v>
      </c>
      <c r="P323" s="463">
        <f t="shared" si="812"/>
        <v>0</v>
      </c>
      <c r="Q323" s="462">
        <f t="shared" si="812"/>
        <v>0</v>
      </c>
      <c r="R323" s="432">
        <f t="shared" si="812"/>
        <v>0</v>
      </c>
      <c r="S323" s="432">
        <f t="shared" si="812"/>
        <v>0</v>
      </c>
      <c r="T323" s="432">
        <f t="shared" si="812"/>
        <v>0</v>
      </c>
      <c r="U323" s="432">
        <f t="shared" si="812"/>
        <v>0</v>
      </c>
      <c r="V323" s="463">
        <f t="shared" si="812"/>
        <v>0</v>
      </c>
      <c r="W323" s="462">
        <f t="shared" si="812"/>
        <v>0</v>
      </c>
      <c r="X323" s="432">
        <f t="shared" si="812"/>
        <v>0</v>
      </c>
      <c r="Y323" s="432">
        <f t="shared" si="812"/>
        <v>0</v>
      </c>
      <c r="Z323" s="432">
        <f t="shared" si="812"/>
        <v>0</v>
      </c>
      <c r="AA323" s="463">
        <f t="shared" si="812"/>
        <v>0</v>
      </c>
      <c r="AB323" s="462">
        <f t="shared" si="812"/>
        <v>0</v>
      </c>
      <c r="AC323" s="432">
        <f t="shared" si="812"/>
        <v>0</v>
      </c>
      <c r="AD323" s="432">
        <f t="shared" si="812"/>
        <v>0</v>
      </c>
      <c r="AE323" s="432">
        <f t="shared" si="812"/>
        <v>0</v>
      </c>
      <c r="AF323" s="432">
        <f t="shared" si="812"/>
        <v>0</v>
      </c>
      <c r="AG323" s="463">
        <f t="shared" si="812"/>
        <v>0</v>
      </c>
      <c r="AH323" s="462">
        <f t="shared" si="812"/>
        <v>0</v>
      </c>
      <c r="AI323" s="432">
        <f t="shared" si="812"/>
        <v>0</v>
      </c>
      <c r="AJ323" s="432">
        <f t="shared" si="812"/>
        <v>0</v>
      </c>
      <c r="AK323" s="432">
        <f t="shared" si="812"/>
        <v>0</v>
      </c>
      <c r="AL323" s="463">
        <f t="shared" si="812"/>
        <v>0</v>
      </c>
      <c r="AM323" s="462">
        <f t="shared" ref="AM323:CX323" si="813">AM184*AM44/100</f>
        <v>0</v>
      </c>
      <c r="AN323" s="432">
        <f t="shared" si="813"/>
        <v>0</v>
      </c>
      <c r="AO323" s="432">
        <f t="shared" si="813"/>
        <v>0</v>
      </c>
      <c r="AP323" s="432">
        <f t="shared" si="813"/>
        <v>0</v>
      </c>
      <c r="AQ323" s="432">
        <f t="shared" si="813"/>
        <v>0</v>
      </c>
      <c r="AR323" s="463">
        <f t="shared" si="813"/>
        <v>0</v>
      </c>
      <c r="AS323" s="462">
        <f t="shared" si="813"/>
        <v>0</v>
      </c>
      <c r="AT323" s="432">
        <f t="shared" si="813"/>
        <v>0</v>
      </c>
      <c r="AU323" s="432">
        <f t="shared" si="813"/>
        <v>0</v>
      </c>
      <c r="AV323" s="432">
        <f t="shared" si="813"/>
        <v>0</v>
      </c>
      <c r="AW323" s="463">
        <f t="shared" si="813"/>
        <v>0</v>
      </c>
      <c r="AX323" s="462">
        <f t="shared" si="813"/>
        <v>0</v>
      </c>
      <c r="AY323" s="432">
        <f t="shared" si="813"/>
        <v>0</v>
      </c>
      <c r="AZ323" s="432">
        <f t="shared" si="813"/>
        <v>0</v>
      </c>
      <c r="BA323" s="432">
        <f t="shared" si="813"/>
        <v>0</v>
      </c>
      <c r="BB323" s="432">
        <f t="shared" si="813"/>
        <v>0</v>
      </c>
      <c r="BC323" s="463">
        <f t="shared" si="813"/>
        <v>0</v>
      </c>
      <c r="BD323" s="462">
        <f t="shared" si="813"/>
        <v>0</v>
      </c>
      <c r="BE323" s="432">
        <f t="shared" si="813"/>
        <v>0</v>
      </c>
      <c r="BF323" s="432">
        <f t="shared" si="813"/>
        <v>0</v>
      </c>
      <c r="BG323" s="432">
        <f t="shared" si="813"/>
        <v>0</v>
      </c>
      <c r="BH323" s="463">
        <f t="shared" si="813"/>
        <v>0</v>
      </c>
      <c r="BI323" s="462">
        <f t="shared" si="813"/>
        <v>0</v>
      </c>
      <c r="BJ323" s="432">
        <f t="shared" si="813"/>
        <v>0</v>
      </c>
      <c r="BK323" s="432">
        <f t="shared" si="813"/>
        <v>0</v>
      </c>
      <c r="BL323" s="432">
        <f t="shared" si="813"/>
        <v>0</v>
      </c>
      <c r="BM323" s="432">
        <f t="shared" si="813"/>
        <v>0</v>
      </c>
      <c r="BN323" s="463">
        <f t="shared" si="813"/>
        <v>0</v>
      </c>
      <c r="BO323" s="462">
        <f t="shared" si="813"/>
        <v>0</v>
      </c>
      <c r="BP323" s="432">
        <f t="shared" si="813"/>
        <v>0</v>
      </c>
      <c r="BQ323" s="432">
        <f t="shared" si="813"/>
        <v>0</v>
      </c>
      <c r="BR323" s="432">
        <f t="shared" si="813"/>
        <v>0</v>
      </c>
      <c r="BS323" s="463">
        <f t="shared" si="813"/>
        <v>0</v>
      </c>
      <c r="BT323" s="462">
        <f t="shared" si="813"/>
        <v>0</v>
      </c>
      <c r="BU323" s="432">
        <f t="shared" si="813"/>
        <v>0</v>
      </c>
      <c r="BV323" s="432">
        <f t="shared" si="813"/>
        <v>0</v>
      </c>
      <c r="BW323" s="432">
        <f t="shared" si="813"/>
        <v>0</v>
      </c>
      <c r="BX323" s="432">
        <f t="shared" si="813"/>
        <v>0</v>
      </c>
      <c r="BY323" s="463">
        <f t="shared" si="813"/>
        <v>0</v>
      </c>
      <c r="BZ323" s="462">
        <f t="shared" si="813"/>
        <v>0</v>
      </c>
      <c r="CA323" s="432">
        <f t="shared" si="813"/>
        <v>0</v>
      </c>
      <c r="CB323" s="432">
        <f t="shared" si="813"/>
        <v>0</v>
      </c>
      <c r="CC323" s="432">
        <f t="shared" si="813"/>
        <v>0</v>
      </c>
      <c r="CD323" s="463">
        <f t="shared" si="813"/>
        <v>0</v>
      </c>
      <c r="CE323" s="462">
        <f t="shared" si="813"/>
        <v>0</v>
      </c>
      <c r="CF323" s="432">
        <f t="shared" si="813"/>
        <v>0</v>
      </c>
      <c r="CG323" s="432">
        <f t="shared" si="813"/>
        <v>0</v>
      </c>
      <c r="CH323" s="432">
        <f t="shared" si="813"/>
        <v>0</v>
      </c>
      <c r="CI323" s="432">
        <f t="shared" si="813"/>
        <v>0</v>
      </c>
      <c r="CJ323" s="463">
        <f t="shared" si="813"/>
        <v>0</v>
      </c>
      <c r="CK323" s="462">
        <f t="shared" si="813"/>
        <v>0</v>
      </c>
      <c r="CL323" s="432">
        <f t="shared" si="813"/>
        <v>0</v>
      </c>
      <c r="CM323" s="432">
        <f t="shared" si="813"/>
        <v>0</v>
      </c>
      <c r="CN323" s="432">
        <f t="shared" si="813"/>
        <v>0</v>
      </c>
      <c r="CO323" s="463">
        <f t="shared" si="813"/>
        <v>0</v>
      </c>
      <c r="CP323" s="462">
        <f t="shared" si="813"/>
        <v>0</v>
      </c>
      <c r="CQ323" s="432">
        <f t="shared" si="813"/>
        <v>0</v>
      </c>
      <c r="CR323" s="432">
        <f t="shared" si="813"/>
        <v>0</v>
      </c>
      <c r="CS323" s="432">
        <f t="shared" si="813"/>
        <v>0</v>
      </c>
      <c r="CT323" s="432">
        <f t="shared" si="813"/>
        <v>0</v>
      </c>
      <c r="CU323" s="463">
        <f t="shared" si="813"/>
        <v>0</v>
      </c>
      <c r="CV323" s="462">
        <f t="shared" si="813"/>
        <v>0</v>
      </c>
      <c r="CW323" s="432">
        <f t="shared" si="813"/>
        <v>0</v>
      </c>
      <c r="CX323" s="432">
        <f t="shared" si="813"/>
        <v>0</v>
      </c>
      <c r="CY323" s="432">
        <f t="shared" ref="CY323:FJ323" si="814">CY184*CY44/100</f>
        <v>0</v>
      </c>
      <c r="CZ323" s="463">
        <f t="shared" si="814"/>
        <v>0</v>
      </c>
      <c r="DA323" s="462">
        <f t="shared" si="814"/>
        <v>0</v>
      </c>
      <c r="DB323" s="432">
        <f t="shared" si="814"/>
        <v>0</v>
      </c>
      <c r="DC323" s="432">
        <f t="shared" si="814"/>
        <v>0</v>
      </c>
      <c r="DD323" s="432">
        <f t="shared" si="814"/>
        <v>0</v>
      </c>
      <c r="DE323" s="432">
        <f t="shared" si="814"/>
        <v>0</v>
      </c>
      <c r="DF323" s="463">
        <f t="shared" si="814"/>
        <v>0</v>
      </c>
      <c r="DG323" s="462">
        <f t="shared" si="814"/>
        <v>0</v>
      </c>
      <c r="DH323" s="432">
        <f t="shared" si="814"/>
        <v>0</v>
      </c>
      <c r="DI323" s="432">
        <f t="shared" si="814"/>
        <v>0</v>
      </c>
      <c r="DJ323" s="432">
        <f t="shared" si="814"/>
        <v>0</v>
      </c>
      <c r="DK323" s="463">
        <f t="shared" si="814"/>
        <v>0</v>
      </c>
      <c r="DL323" s="462">
        <f t="shared" si="814"/>
        <v>0</v>
      </c>
      <c r="DM323" s="432">
        <f t="shared" si="814"/>
        <v>0</v>
      </c>
      <c r="DN323" s="432">
        <f t="shared" si="814"/>
        <v>0</v>
      </c>
      <c r="DO323" s="432">
        <f t="shared" si="814"/>
        <v>0</v>
      </c>
      <c r="DP323" s="432">
        <f t="shared" si="814"/>
        <v>0</v>
      </c>
      <c r="DQ323" s="463">
        <f t="shared" si="814"/>
        <v>0</v>
      </c>
      <c r="DR323" s="462">
        <f t="shared" si="814"/>
        <v>0</v>
      </c>
      <c r="DS323" s="432">
        <f t="shared" si="814"/>
        <v>0</v>
      </c>
      <c r="DT323" s="432">
        <f t="shared" si="814"/>
        <v>0</v>
      </c>
      <c r="DU323" s="432">
        <f t="shared" si="814"/>
        <v>0</v>
      </c>
      <c r="DV323" s="463">
        <f t="shared" si="814"/>
        <v>0</v>
      </c>
      <c r="DW323" s="462">
        <f t="shared" si="814"/>
        <v>0</v>
      </c>
      <c r="DX323" s="432">
        <f t="shared" si="814"/>
        <v>0</v>
      </c>
      <c r="DY323" s="432">
        <f t="shared" si="814"/>
        <v>0</v>
      </c>
      <c r="DZ323" s="432">
        <f t="shared" si="814"/>
        <v>0</v>
      </c>
      <c r="EA323" s="432">
        <f t="shared" si="814"/>
        <v>0</v>
      </c>
      <c r="EB323" s="463">
        <f t="shared" si="814"/>
        <v>0</v>
      </c>
      <c r="EC323" s="462">
        <f t="shared" si="814"/>
        <v>0</v>
      </c>
      <c r="ED323" s="432">
        <f t="shared" si="814"/>
        <v>0</v>
      </c>
      <c r="EE323" s="432">
        <f t="shared" si="814"/>
        <v>0</v>
      </c>
      <c r="EF323" s="432">
        <f t="shared" si="814"/>
        <v>0</v>
      </c>
      <c r="EG323" s="463">
        <f t="shared" si="814"/>
        <v>0</v>
      </c>
      <c r="EH323" s="462">
        <f t="shared" si="814"/>
        <v>0</v>
      </c>
      <c r="EI323" s="432">
        <f t="shared" si="814"/>
        <v>0</v>
      </c>
      <c r="EJ323" s="432">
        <f t="shared" si="814"/>
        <v>0</v>
      </c>
      <c r="EK323" s="432">
        <f t="shared" si="814"/>
        <v>0</v>
      </c>
      <c r="EL323" s="432">
        <f t="shared" si="814"/>
        <v>0</v>
      </c>
      <c r="EM323" s="463">
        <f t="shared" si="814"/>
        <v>0</v>
      </c>
      <c r="EN323" s="462">
        <f t="shared" si="814"/>
        <v>0</v>
      </c>
      <c r="EO323" s="432">
        <f t="shared" si="814"/>
        <v>0</v>
      </c>
      <c r="EP323" s="432">
        <f t="shared" si="814"/>
        <v>0</v>
      </c>
      <c r="EQ323" s="432">
        <f t="shared" si="814"/>
        <v>0</v>
      </c>
      <c r="ER323" s="463">
        <f t="shared" si="814"/>
        <v>0</v>
      </c>
      <c r="ES323" s="462">
        <f t="shared" si="814"/>
        <v>0</v>
      </c>
      <c r="ET323" s="432">
        <f t="shared" si="814"/>
        <v>0</v>
      </c>
      <c r="EU323" s="432">
        <f t="shared" si="814"/>
        <v>0</v>
      </c>
      <c r="EV323" s="432">
        <f t="shared" si="814"/>
        <v>0</v>
      </c>
      <c r="EW323" s="432">
        <f t="shared" si="814"/>
        <v>0</v>
      </c>
      <c r="EX323" s="463">
        <f t="shared" si="814"/>
        <v>0</v>
      </c>
      <c r="EY323" s="462">
        <f t="shared" si="814"/>
        <v>0</v>
      </c>
      <c r="EZ323" s="432">
        <f t="shared" si="814"/>
        <v>0</v>
      </c>
      <c r="FA323" s="432">
        <f t="shared" si="814"/>
        <v>0</v>
      </c>
      <c r="FB323" s="432">
        <f t="shared" si="814"/>
        <v>0</v>
      </c>
      <c r="FC323" s="463">
        <f t="shared" si="814"/>
        <v>0</v>
      </c>
      <c r="FD323" s="462">
        <f t="shared" si="814"/>
        <v>0</v>
      </c>
      <c r="FE323" s="432">
        <f t="shared" si="814"/>
        <v>0</v>
      </c>
      <c r="FF323" s="432">
        <f t="shared" si="814"/>
        <v>0</v>
      </c>
      <c r="FG323" s="432">
        <f t="shared" si="814"/>
        <v>0</v>
      </c>
      <c r="FH323" s="432">
        <f t="shared" si="814"/>
        <v>0</v>
      </c>
      <c r="FI323" s="463">
        <f t="shared" si="814"/>
        <v>0</v>
      </c>
      <c r="FJ323" s="462">
        <f t="shared" si="814"/>
        <v>0</v>
      </c>
      <c r="FK323" s="432">
        <f t="shared" ref="FK323:GJ323" si="815">FK184*FK44/100</f>
        <v>0</v>
      </c>
      <c r="FL323" s="432">
        <f t="shared" si="815"/>
        <v>0</v>
      </c>
      <c r="FM323" s="432">
        <f t="shared" si="815"/>
        <v>0</v>
      </c>
      <c r="FN323" s="463">
        <f t="shared" si="815"/>
        <v>0</v>
      </c>
      <c r="FO323" s="462">
        <f t="shared" si="815"/>
        <v>0</v>
      </c>
      <c r="FP323" s="432">
        <f t="shared" si="815"/>
        <v>0</v>
      </c>
      <c r="FQ323" s="432">
        <f t="shared" si="815"/>
        <v>0</v>
      </c>
      <c r="FR323" s="432">
        <f t="shared" si="815"/>
        <v>0</v>
      </c>
      <c r="FS323" s="432">
        <f t="shared" si="815"/>
        <v>0</v>
      </c>
      <c r="FT323" s="463">
        <f t="shared" si="815"/>
        <v>0</v>
      </c>
      <c r="FU323" s="462">
        <f t="shared" si="815"/>
        <v>0</v>
      </c>
      <c r="FV323" s="432">
        <f t="shared" si="815"/>
        <v>0</v>
      </c>
      <c r="FW323" s="432">
        <f t="shared" si="815"/>
        <v>0</v>
      </c>
      <c r="FX323" s="432">
        <f t="shared" si="815"/>
        <v>0</v>
      </c>
      <c r="FY323" s="463">
        <f t="shared" si="815"/>
        <v>0</v>
      </c>
      <c r="FZ323" s="462">
        <f t="shared" si="815"/>
        <v>0</v>
      </c>
      <c r="GA323" s="432">
        <f t="shared" si="815"/>
        <v>0</v>
      </c>
      <c r="GB323" s="432">
        <f t="shared" si="815"/>
        <v>0</v>
      </c>
      <c r="GC323" s="432">
        <f t="shared" si="815"/>
        <v>0</v>
      </c>
      <c r="GD323" s="432">
        <f t="shared" si="815"/>
        <v>0</v>
      </c>
      <c r="GE323" s="463">
        <f t="shared" si="815"/>
        <v>0</v>
      </c>
      <c r="GF323" s="462">
        <f t="shared" si="815"/>
        <v>0</v>
      </c>
      <c r="GG323" s="432">
        <f t="shared" si="815"/>
        <v>0</v>
      </c>
      <c r="GH323" s="432">
        <f t="shared" si="815"/>
        <v>0</v>
      </c>
      <c r="GI323" s="432">
        <f t="shared" si="815"/>
        <v>0</v>
      </c>
      <c r="GJ323" s="463">
        <f t="shared" si="815"/>
        <v>0</v>
      </c>
    </row>
    <row r="324" spans="1:192" s="4" customFormat="1">
      <c r="A324" s="22"/>
      <c r="B324" s="22"/>
      <c r="C324" s="22"/>
      <c r="D324" s="22"/>
      <c r="E324" s="748" t="str">
        <f t="shared" si="695"/>
        <v>New Tariff 7</v>
      </c>
      <c r="F324" s="462">
        <f t="shared" ref="F324:AL324" si="816">F185*F45</f>
        <v>0</v>
      </c>
      <c r="G324" s="432">
        <f t="shared" si="816"/>
        <v>0</v>
      </c>
      <c r="H324" s="432">
        <f t="shared" si="816"/>
        <v>0</v>
      </c>
      <c r="I324" s="432">
        <f t="shared" si="816"/>
        <v>0</v>
      </c>
      <c r="J324" s="432">
        <f t="shared" si="816"/>
        <v>0</v>
      </c>
      <c r="K324" s="463">
        <f t="shared" si="816"/>
        <v>0</v>
      </c>
      <c r="L324" s="462">
        <f t="shared" si="816"/>
        <v>0</v>
      </c>
      <c r="M324" s="432">
        <f t="shared" si="816"/>
        <v>0</v>
      </c>
      <c r="N324" s="432">
        <f t="shared" si="816"/>
        <v>0</v>
      </c>
      <c r="O324" s="432">
        <f t="shared" si="816"/>
        <v>0</v>
      </c>
      <c r="P324" s="463">
        <f t="shared" si="816"/>
        <v>0</v>
      </c>
      <c r="Q324" s="462">
        <f t="shared" si="816"/>
        <v>0</v>
      </c>
      <c r="R324" s="432">
        <f t="shared" si="816"/>
        <v>0</v>
      </c>
      <c r="S324" s="432">
        <f t="shared" si="816"/>
        <v>0</v>
      </c>
      <c r="T324" s="432">
        <f t="shared" si="816"/>
        <v>0</v>
      </c>
      <c r="U324" s="432">
        <f t="shared" si="816"/>
        <v>0</v>
      </c>
      <c r="V324" s="463">
        <f t="shared" si="816"/>
        <v>0</v>
      </c>
      <c r="W324" s="462">
        <f t="shared" si="816"/>
        <v>0</v>
      </c>
      <c r="X324" s="432">
        <f t="shared" si="816"/>
        <v>0</v>
      </c>
      <c r="Y324" s="432">
        <f t="shared" si="816"/>
        <v>0</v>
      </c>
      <c r="Z324" s="432">
        <f t="shared" si="816"/>
        <v>0</v>
      </c>
      <c r="AA324" s="463">
        <f t="shared" si="816"/>
        <v>0</v>
      </c>
      <c r="AB324" s="462">
        <f t="shared" si="816"/>
        <v>0</v>
      </c>
      <c r="AC324" s="432">
        <f t="shared" si="816"/>
        <v>0</v>
      </c>
      <c r="AD324" s="432">
        <f t="shared" si="816"/>
        <v>0</v>
      </c>
      <c r="AE324" s="432">
        <f t="shared" si="816"/>
        <v>0</v>
      </c>
      <c r="AF324" s="432">
        <f t="shared" si="816"/>
        <v>0</v>
      </c>
      <c r="AG324" s="463">
        <f t="shared" si="816"/>
        <v>0</v>
      </c>
      <c r="AH324" s="462">
        <f t="shared" si="816"/>
        <v>0</v>
      </c>
      <c r="AI324" s="432">
        <f t="shared" si="816"/>
        <v>0</v>
      </c>
      <c r="AJ324" s="432">
        <f t="shared" si="816"/>
        <v>0</v>
      </c>
      <c r="AK324" s="432">
        <f t="shared" si="816"/>
        <v>0</v>
      </c>
      <c r="AL324" s="463">
        <f t="shared" si="816"/>
        <v>0</v>
      </c>
      <c r="AM324" s="462">
        <f t="shared" ref="AM324:CX324" si="817">AM185*AM45/100</f>
        <v>0</v>
      </c>
      <c r="AN324" s="432">
        <f t="shared" si="817"/>
        <v>0</v>
      </c>
      <c r="AO324" s="432">
        <f t="shared" si="817"/>
        <v>0</v>
      </c>
      <c r="AP324" s="432">
        <f t="shared" si="817"/>
        <v>0</v>
      </c>
      <c r="AQ324" s="432">
        <f t="shared" si="817"/>
        <v>0</v>
      </c>
      <c r="AR324" s="463">
        <f t="shared" si="817"/>
        <v>0</v>
      </c>
      <c r="AS324" s="462">
        <f t="shared" si="817"/>
        <v>0</v>
      </c>
      <c r="AT324" s="432">
        <f t="shared" si="817"/>
        <v>0</v>
      </c>
      <c r="AU324" s="432">
        <f t="shared" si="817"/>
        <v>0</v>
      </c>
      <c r="AV324" s="432">
        <f t="shared" si="817"/>
        <v>0</v>
      </c>
      <c r="AW324" s="463">
        <f t="shared" si="817"/>
        <v>0</v>
      </c>
      <c r="AX324" s="462">
        <f t="shared" si="817"/>
        <v>0</v>
      </c>
      <c r="AY324" s="432">
        <f t="shared" si="817"/>
        <v>0</v>
      </c>
      <c r="AZ324" s="432">
        <f t="shared" si="817"/>
        <v>0</v>
      </c>
      <c r="BA324" s="432">
        <f t="shared" si="817"/>
        <v>0</v>
      </c>
      <c r="BB324" s="432">
        <f t="shared" si="817"/>
        <v>0</v>
      </c>
      <c r="BC324" s="463">
        <f t="shared" si="817"/>
        <v>0</v>
      </c>
      <c r="BD324" s="462">
        <f t="shared" si="817"/>
        <v>0</v>
      </c>
      <c r="BE324" s="432">
        <f t="shared" si="817"/>
        <v>0</v>
      </c>
      <c r="BF324" s="432">
        <f t="shared" si="817"/>
        <v>0</v>
      </c>
      <c r="BG324" s="432">
        <f t="shared" si="817"/>
        <v>0</v>
      </c>
      <c r="BH324" s="463">
        <f t="shared" si="817"/>
        <v>0</v>
      </c>
      <c r="BI324" s="462">
        <f t="shared" si="817"/>
        <v>0</v>
      </c>
      <c r="BJ324" s="432">
        <f t="shared" si="817"/>
        <v>0</v>
      </c>
      <c r="BK324" s="432">
        <f t="shared" si="817"/>
        <v>0</v>
      </c>
      <c r="BL324" s="432">
        <f t="shared" si="817"/>
        <v>0</v>
      </c>
      <c r="BM324" s="432">
        <f t="shared" si="817"/>
        <v>0</v>
      </c>
      <c r="BN324" s="463">
        <f t="shared" si="817"/>
        <v>0</v>
      </c>
      <c r="BO324" s="462">
        <f t="shared" si="817"/>
        <v>0</v>
      </c>
      <c r="BP324" s="432">
        <f t="shared" si="817"/>
        <v>0</v>
      </c>
      <c r="BQ324" s="432">
        <f t="shared" si="817"/>
        <v>0</v>
      </c>
      <c r="BR324" s="432">
        <f t="shared" si="817"/>
        <v>0</v>
      </c>
      <c r="BS324" s="463">
        <f t="shared" si="817"/>
        <v>0</v>
      </c>
      <c r="BT324" s="462">
        <f t="shared" si="817"/>
        <v>0</v>
      </c>
      <c r="BU324" s="432">
        <f t="shared" si="817"/>
        <v>0</v>
      </c>
      <c r="BV324" s="432">
        <f t="shared" si="817"/>
        <v>0</v>
      </c>
      <c r="BW324" s="432">
        <f t="shared" si="817"/>
        <v>0</v>
      </c>
      <c r="BX324" s="432">
        <f t="shared" si="817"/>
        <v>0</v>
      </c>
      <c r="BY324" s="463">
        <f t="shared" si="817"/>
        <v>0</v>
      </c>
      <c r="BZ324" s="462">
        <f t="shared" si="817"/>
        <v>0</v>
      </c>
      <c r="CA324" s="432">
        <f t="shared" si="817"/>
        <v>0</v>
      </c>
      <c r="CB324" s="432">
        <f t="shared" si="817"/>
        <v>0</v>
      </c>
      <c r="CC324" s="432">
        <f t="shared" si="817"/>
        <v>0</v>
      </c>
      <c r="CD324" s="463">
        <f t="shared" si="817"/>
        <v>0</v>
      </c>
      <c r="CE324" s="462">
        <f t="shared" si="817"/>
        <v>0</v>
      </c>
      <c r="CF324" s="432">
        <f t="shared" si="817"/>
        <v>0</v>
      </c>
      <c r="CG324" s="432">
        <f t="shared" si="817"/>
        <v>0</v>
      </c>
      <c r="CH324" s="432">
        <f t="shared" si="817"/>
        <v>0</v>
      </c>
      <c r="CI324" s="432">
        <f t="shared" si="817"/>
        <v>0</v>
      </c>
      <c r="CJ324" s="463">
        <f t="shared" si="817"/>
        <v>0</v>
      </c>
      <c r="CK324" s="462">
        <f t="shared" si="817"/>
        <v>0</v>
      </c>
      <c r="CL324" s="432">
        <f t="shared" si="817"/>
        <v>0</v>
      </c>
      <c r="CM324" s="432">
        <f t="shared" si="817"/>
        <v>0</v>
      </c>
      <c r="CN324" s="432">
        <f t="shared" si="817"/>
        <v>0</v>
      </c>
      <c r="CO324" s="463">
        <f t="shared" si="817"/>
        <v>0</v>
      </c>
      <c r="CP324" s="462">
        <f t="shared" si="817"/>
        <v>0</v>
      </c>
      <c r="CQ324" s="432">
        <f t="shared" si="817"/>
        <v>0</v>
      </c>
      <c r="CR324" s="432">
        <f t="shared" si="817"/>
        <v>0</v>
      </c>
      <c r="CS324" s="432">
        <f t="shared" si="817"/>
        <v>0</v>
      </c>
      <c r="CT324" s="432">
        <f t="shared" si="817"/>
        <v>0</v>
      </c>
      <c r="CU324" s="463">
        <f t="shared" si="817"/>
        <v>0</v>
      </c>
      <c r="CV324" s="462">
        <f t="shared" si="817"/>
        <v>0</v>
      </c>
      <c r="CW324" s="432">
        <f t="shared" si="817"/>
        <v>0</v>
      </c>
      <c r="CX324" s="432">
        <f t="shared" si="817"/>
        <v>0</v>
      </c>
      <c r="CY324" s="432">
        <f t="shared" ref="CY324:FJ324" si="818">CY185*CY45/100</f>
        <v>0</v>
      </c>
      <c r="CZ324" s="463">
        <f t="shared" si="818"/>
        <v>0</v>
      </c>
      <c r="DA324" s="462">
        <f t="shared" si="818"/>
        <v>0</v>
      </c>
      <c r="DB324" s="432">
        <f t="shared" si="818"/>
        <v>0</v>
      </c>
      <c r="DC324" s="432">
        <f t="shared" si="818"/>
        <v>0</v>
      </c>
      <c r="DD324" s="432">
        <f t="shared" si="818"/>
        <v>0</v>
      </c>
      <c r="DE324" s="432">
        <f t="shared" si="818"/>
        <v>0</v>
      </c>
      <c r="DF324" s="463">
        <f t="shared" si="818"/>
        <v>0</v>
      </c>
      <c r="DG324" s="462">
        <f t="shared" si="818"/>
        <v>0</v>
      </c>
      <c r="DH324" s="432">
        <f t="shared" si="818"/>
        <v>0</v>
      </c>
      <c r="DI324" s="432">
        <f t="shared" si="818"/>
        <v>0</v>
      </c>
      <c r="DJ324" s="432">
        <f t="shared" si="818"/>
        <v>0</v>
      </c>
      <c r="DK324" s="463">
        <f t="shared" si="818"/>
        <v>0</v>
      </c>
      <c r="DL324" s="462">
        <f t="shared" si="818"/>
        <v>0</v>
      </c>
      <c r="DM324" s="432">
        <f t="shared" si="818"/>
        <v>0</v>
      </c>
      <c r="DN324" s="432">
        <f t="shared" si="818"/>
        <v>0</v>
      </c>
      <c r="DO324" s="432">
        <f t="shared" si="818"/>
        <v>0</v>
      </c>
      <c r="DP324" s="432">
        <f t="shared" si="818"/>
        <v>0</v>
      </c>
      <c r="DQ324" s="463">
        <f t="shared" si="818"/>
        <v>0</v>
      </c>
      <c r="DR324" s="462">
        <f t="shared" si="818"/>
        <v>0</v>
      </c>
      <c r="DS324" s="432">
        <f t="shared" si="818"/>
        <v>0</v>
      </c>
      <c r="DT324" s="432">
        <f t="shared" si="818"/>
        <v>0</v>
      </c>
      <c r="DU324" s="432">
        <f t="shared" si="818"/>
        <v>0</v>
      </c>
      <c r="DV324" s="463">
        <f t="shared" si="818"/>
        <v>0</v>
      </c>
      <c r="DW324" s="462">
        <f t="shared" si="818"/>
        <v>0</v>
      </c>
      <c r="DX324" s="432">
        <f t="shared" si="818"/>
        <v>0</v>
      </c>
      <c r="DY324" s="432">
        <f t="shared" si="818"/>
        <v>0</v>
      </c>
      <c r="DZ324" s="432">
        <f t="shared" si="818"/>
        <v>0</v>
      </c>
      <c r="EA324" s="432">
        <f t="shared" si="818"/>
        <v>0</v>
      </c>
      <c r="EB324" s="463">
        <f t="shared" si="818"/>
        <v>0</v>
      </c>
      <c r="EC324" s="462">
        <f t="shared" si="818"/>
        <v>0</v>
      </c>
      <c r="ED324" s="432">
        <f t="shared" si="818"/>
        <v>0</v>
      </c>
      <c r="EE324" s="432">
        <f t="shared" si="818"/>
        <v>0</v>
      </c>
      <c r="EF324" s="432">
        <f t="shared" si="818"/>
        <v>0</v>
      </c>
      <c r="EG324" s="463">
        <f t="shared" si="818"/>
        <v>0</v>
      </c>
      <c r="EH324" s="462">
        <f t="shared" si="818"/>
        <v>0</v>
      </c>
      <c r="EI324" s="432">
        <f t="shared" si="818"/>
        <v>0</v>
      </c>
      <c r="EJ324" s="432">
        <f t="shared" si="818"/>
        <v>0</v>
      </c>
      <c r="EK324" s="432">
        <f t="shared" si="818"/>
        <v>0</v>
      </c>
      <c r="EL324" s="432">
        <f t="shared" si="818"/>
        <v>0</v>
      </c>
      <c r="EM324" s="463">
        <f t="shared" si="818"/>
        <v>0</v>
      </c>
      <c r="EN324" s="462">
        <f t="shared" si="818"/>
        <v>0</v>
      </c>
      <c r="EO324" s="432">
        <f t="shared" si="818"/>
        <v>0</v>
      </c>
      <c r="EP324" s="432">
        <f t="shared" si="818"/>
        <v>0</v>
      </c>
      <c r="EQ324" s="432">
        <f t="shared" si="818"/>
        <v>0</v>
      </c>
      <c r="ER324" s="463">
        <f t="shared" si="818"/>
        <v>0</v>
      </c>
      <c r="ES324" s="462">
        <f t="shared" si="818"/>
        <v>0</v>
      </c>
      <c r="ET324" s="432">
        <f t="shared" si="818"/>
        <v>0</v>
      </c>
      <c r="EU324" s="432">
        <f t="shared" si="818"/>
        <v>0</v>
      </c>
      <c r="EV324" s="432">
        <f t="shared" si="818"/>
        <v>0</v>
      </c>
      <c r="EW324" s="432">
        <f t="shared" si="818"/>
        <v>0</v>
      </c>
      <c r="EX324" s="463">
        <f t="shared" si="818"/>
        <v>0</v>
      </c>
      <c r="EY324" s="462">
        <f t="shared" si="818"/>
        <v>0</v>
      </c>
      <c r="EZ324" s="432">
        <f t="shared" si="818"/>
        <v>0</v>
      </c>
      <c r="FA324" s="432">
        <f t="shared" si="818"/>
        <v>0</v>
      </c>
      <c r="FB324" s="432">
        <f t="shared" si="818"/>
        <v>0</v>
      </c>
      <c r="FC324" s="463">
        <f t="shared" si="818"/>
        <v>0</v>
      </c>
      <c r="FD324" s="462">
        <f t="shared" si="818"/>
        <v>0</v>
      </c>
      <c r="FE324" s="432">
        <f t="shared" si="818"/>
        <v>0</v>
      </c>
      <c r="FF324" s="432">
        <f t="shared" si="818"/>
        <v>0</v>
      </c>
      <c r="FG324" s="432">
        <f t="shared" si="818"/>
        <v>0</v>
      </c>
      <c r="FH324" s="432">
        <f t="shared" si="818"/>
        <v>0</v>
      </c>
      <c r="FI324" s="463">
        <f t="shared" si="818"/>
        <v>0</v>
      </c>
      <c r="FJ324" s="462">
        <f t="shared" si="818"/>
        <v>0</v>
      </c>
      <c r="FK324" s="432">
        <f t="shared" ref="FK324:GJ324" si="819">FK185*FK45/100</f>
        <v>0</v>
      </c>
      <c r="FL324" s="432">
        <f t="shared" si="819"/>
        <v>0</v>
      </c>
      <c r="FM324" s="432">
        <f t="shared" si="819"/>
        <v>0</v>
      </c>
      <c r="FN324" s="463">
        <f t="shared" si="819"/>
        <v>0</v>
      </c>
      <c r="FO324" s="462">
        <f t="shared" si="819"/>
        <v>0</v>
      </c>
      <c r="FP324" s="432">
        <f t="shared" si="819"/>
        <v>0</v>
      </c>
      <c r="FQ324" s="432">
        <f t="shared" si="819"/>
        <v>0</v>
      </c>
      <c r="FR324" s="432">
        <f t="shared" si="819"/>
        <v>0</v>
      </c>
      <c r="FS324" s="432">
        <f t="shared" si="819"/>
        <v>0</v>
      </c>
      <c r="FT324" s="463">
        <f t="shared" si="819"/>
        <v>0</v>
      </c>
      <c r="FU324" s="462">
        <f t="shared" si="819"/>
        <v>0</v>
      </c>
      <c r="FV324" s="432">
        <f t="shared" si="819"/>
        <v>0</v>
      </c>
      <c r="FW324" s="432">
        <f t="shared" si="819"/>
        <v>0</v>
      </c>
      <c r="FX324" s="432">
        <f t="shared" si="819"/>
        <v>0</v>
      </c>
      <c r="FY324" s="463">
        <f t="shared" si="819"/>
        <v>0</v>
      </c>
      <c r="FZ324" s="462">
        <f t="shared" si="819"/>
        <v>0</v>
      </c>
      <c r="GA324" s="432">
        <f t="shared" si="819"/>
        <v>0</v>
      </c>
      <c r="GB324" s="432">
        <f t="shared" si="819"/>
        <v>0</v>
      </c>
      <c r="GC324" s="432">
        <f t="shared" si="819"/>
        <v>0</v>
      </c>
      <c r="GD324" s="432">
        <f t="shared" si="819"/>
        <v>0</v>
      </c>
      <c r="GE324" s="463">
        <f t="shared" si="819"/>
        <v>0</v>
      </c>
      <c r="GF324" s="462">
        <f t="shared" si="819"/>
        <v>0</v>
      </c>
      <c r="GG324" s="432">
        <f t="shared" si="819"/>
        <v>0</v>
      </c>
      <c r="GH324" s="432">
        <f t="shared" si="819"/>
        <v>0</v>
      </c>
      <c r="GI324" s="432">
        <f t="shared" si="819"/>
        <v>0</v>
      </c>
      <c r="GJ324" s="463">
        <f t="shared" si="819"/>
        <v>0</v>
      </c>
    </row>
    <row r="325" spans="1:192" s="4" customFormat="1">
      <c r="A325" s="22"/>
      <c r="B325" s="22"/>
      <c r="C325" s="22"/>
      <c r="D325" s="22"/>
      <c r="E325" s="748" t="str">
        <f t="shared" si="695"/>
        <v>New Tariff 8</v>
      </c>
      <c r="F325" s="462">
        <f t="shared" ref="F325:AL325" si="820">F186*F46</f>
        <v>0</v>
      </c>
      <c r="G325" s="432">
        <f t="shared" si="820"/>
        <v>0</v>
      </c>
      <c r="H325" s="432">
        <f t="shared" si="820"/>
        <v>0</v>
      </c>
      <c r="I325" s="432">
        <f t="shared" si="820"/>
        <v>0</v>
      </c>
      <c r="J325" s="432">
        <f t="shared" si="820"/>
        <v>0</v>
      </c>
      <c r="K325" s="463">
        <f t="shared" si="820"/>
        <v>0</v>
      </c>
      <c r="L325" s="462">
        <f t="shared" si="820"/>
        <v>0</v>
      </c>
      <c r="M325" s="432">
        <f t="shared" si="820"/>
        <v>0</v>
      </c>
      <c r="N325" s="432">
        <f t="shared" si="820"/>
        <v>0</v>
      </c>
      <c r="O325" s="432">
        <f t="shared" si="820"/>
        <v>0</v>
      </c>
      <c r="P325" s="463">
        <f t="shared" si="820"/>
        <v>0</v>
      </c>
      <c r="Q325" s="462">
        <f t="shared" si="820"/>
        <v>0</v>
      </c>
      <c r="R325" s="432">
        <f t="shared" si="820"/>
        <v>0</v>
      </c>
      <c r="S325" s="432">
        <f t="shared" si="820"/>
        <v>0</v>
      </c>
      <c r="T325" s="432">
        <f t="shared" si="820"/>
        <v>0</v>
      </c>
      <c r="U325" s="432">
        <f t="shared" si="820"/>
        <v>0</v>
      </c>
      <c r="V325" s="463">
        <f t="shared" si="820"/>
        <v>0</v>
      </c>
      <c r="W325" s="462">
        <f t="shared" si="820"/>
        <v>0</v>
      </c>
      <c r="X325" s="432">
        <f t="shared" si="820"/>
        <v>0</v>
      </c>
      <c r="Y325" s="432">
        <f t="shared" si="820"/>
        <v>0</v>
      </c>
      <c r="Z325" s="432">
        <f t="shared" si="820"/>
        <v>0</v>
      </c>
      <c r="AA325" s="463">
        <f t="shared" si="820"/>
        <v>0</v>
      </c>
      <c r="AB325" s="462">
        <f t="shared" si="820"/>
        <v>0</v>
      </c>
      <c r="AC325" s="432">
        <f t="shared" si="820"/>
        <v>0</v>
      </c>
      <c r="AD325" s="432">
        <f t="shared" si="820"/>
        <v>0</v>
      </c>
      <c r="AE325" s="432">
        <f t="shared" si="820"/>
        <v>0</v>
      </c>
      <c r="AF325" s="432">
        <f t="shared" si="820"/>
        <v>0</v>
      </c>
      <c r="AG325" s="463">
        <f t="shared" si="820"/>
        <v>0</v>
      </c>
      <c r="AH325" s="462">
        <f t="shared" si="820"/>
        <v>0</v>
      </c>
      <c r="AI325" s="432">
        <f t="shared" si="820"/>
        <v>0</v>
      </c>
      <c r="AJ325" s="432">
        <f t="shared" si="820"/>
        <v>0</v>
      </c>
      <c r="AK325" s="432">
        <f t="shared" si="820"/>
        <v>0</v>
      </c>
      <c r="AL325" s="463">
        <f t="shared" si="820"/>
        <v>0</v>
      </c>
      <c r="AM325" s="462">
        <f t="shared" ref="AM325:CX325" si="821">AM186*AM46/100</f>
        <v>0</v>
      </c>
      <c r="AN325" s="432">
        <f t="shared" si="821"/>
        <v>0</v>
      </c>
      <c r="AO325" s="432">
        <f t="shared" si="821"/>
        <v>0</v>
      </c>
      <c r="AP325" s="432">
        <f t="shared" si="821"/>
        <v>0</v>
      </c>
      <c r="AQ325" s="432">
        <f t="shared" si="821"/>
        <v>0</v>
      </c>
      <c r="AR325" s="463">
        <f t="shared" si="821"/>
        <v>0</v>
      </c>
      <c r="AS325" s="462">
        <f t="shared" si="821"/>
        <v>0</v>
      </c>
      <c r="AT325" s="432">
        <f t="shared" si="821"/>
        <v>0</v>
      </c>
      <c r="AU325" s="432">
        <f t="shared" si="821"/>
        <v>0</v>
      </c>
      <c r="AV325" s="432">
        <f t="shared" si="821"/>
        <v>0</v>
      </c>
      <c r="AW325" s="463">
        <f t="shared" si="821"/>
        <v>0</v>
      </c>
      <c r="AX325" s="462">
        <f t="shared" si="821"/>
        <v>0</v>
      </c>
      <c r="AY325" s="432">
        <f t="shared" si="821"/>
        <v>0</v>
      </c>
      <c r="AZ325" s="432">
        <f t="shared" si="821"/>
        <v>0</v>
      </c>
      <c r="BA325" s="432">
        <f t="shared" si="821"/>
        <v>0</v>
      </c>
      <c r="BB325" s="432">
        <f t="shared" si="821"/>
        <v>0</v>
      </c>
      <c r="BC325" s="463">
        <f t="shared" si="821"/>
        <v>0</v>
      </c>
      <c r="BD325" s="462">
        <f t="shared" si="821"/>
        <v>0</v>
      </c>
      <c r="BE325" s="432">
        <f t="shared" si="821"/>
        <v>0</v>
      </c>
      <c r="BF325" s="432">
        <f t="shared" si="821"/>
        <v>0</v>
      </c>
      <c r="BG325" s="432">
        <f t="shared" si="821"/>
        <v>0</v>
      </c>
      <c r="BH325" s="463">
        <f t="shared" si="821"/>
        <v>0</v>
      </c>
      <c r="BI325" s="462">
        <f t="shared" si="821"/>
        <v>0</v>
      </c>
      <c r="BJ325" s="432">
        <f t="shared" si="821"/>
        <v>0</v>
      </c>
      <c r="BK325" s="432">
        <f t="shared" si="821"/>
        <v>0</v>
      </c>
      <c r="BL325" s="432">
        <f t="shared" si="821"/>
        <v>0</v>
      </c>
      <c r="BM325" s="432">
        <f t="shared" si="821"/>
        <v>0</v>
      </c>
      <c r="BN325" s="463">
        <f t="shared" si="821"/>
        <v>0</v>
      </c>
      <c r="BO325" s="462">
        <f t="shared" si="821"/>
        <v>0</v>
      </c>
      <c r="BP325" s="432">
        <f t="shared" si="821"/>
        <v>0</v>
      </c>
      <c r="BQ325" s="432">
        <f t="shared" si="821"/>
        <v>0</v>
      </c>
      <c r="BR325" s="432">
        <f t="shared" si="821"/>
        <v>0</v>
      </c>
      <c r="BS325" s="463">
        <f t="shared" si="821"/>
        <v>0</v>
      </c>
      <c r="BT325" s="462">
        <f t="shared" si="821"/>
        <v>0</v>
      </c>
      <c r="BU325" s="432">
        <f t="shared" si="821"/>
        <v>0</v>
      </c>
      <c r="BV325" s="432">
        <f t="shared" si="821"/>
        <v>0</v>
      </c>
      <c r="BW325" s="432">
        <f t="shared" si="821"/>
        <v>0</v>
      </c>
      <c r="BX325" s="432">
        <f t="shared" si="821"/>
        <v>0</v>
      </c>
      <c r="BY325" s="463">
        <f t="shared" si="821"/>
        <v>0</v>
      </c>
      <c r="BZ325" s="462">
        <f t="shared" si="821"/>
        <v>0</v>
      </c>
      <c r="CA325" s="432">
        <f t="shared" si="821"/>
        <v>0</v>
      </c>
      <c r="CB325" s="432">
        <f t="shared" si="821"/>
        <v>0</v>
      </c>
      <c r="CC325" s="432">
        <f t="shared" si="821"/>
        <v>0</v>
      </c>
      <c r="CD325" s="463">
        <f t="shared" si="821"/>
        <v>0</v>
      </c>
      <c r="CE325" s="462">
        <f t="shared" si="821"/>
        <v>0</v>
      </c>
      <c r="CF325" s="432">
        <f t="shared" si="821"/>
        <v>0</v>
      </c>
      <c r="CG325" s="432">
        <f t="shared" si="821"/>
        <v>0</v>
      </c>
      <c r="CH325" s="432">
        <f t="shared" si="821"/>
        <v>0</v>
      </c>
      <c r="CI325" s="432">
        <f t="shared" si="821"/>
        <v>0</v>
      </c>
      <c r="CJ325" s="463">
        <f t="shared" si="821"/>
        <v>0</v>
      </c>
      <c r="CK325" s="462">
        <f t="shared" si="821"/>
        <v>0</v>
      </c>
      <c r="CL325" s="432">
        <f t="shared" si="821"/>
        <v>0</v>
      </c>
      <c r="CM325" s="432">
        <f t="shared" si="821"/>
        <v>0</v>
      </c>
      <c r="CN325" s="432">
        <f t="shared" si="821"/>
        <v>0</v>
      </c>
      <c r="CO325" s="463">
        <f t="shared" si="821"/>
        <v>0</v>
      </c>
      <c r="CP325" s="462">
        <f t="shared" si="821"/>
        <v>0</v>
      </c>
      <c r="CQ325" s="432">
        <f t="shared" si="821"/>
        <v>0</v>
      </c>
      <c r="CR325" s="432">
        <f t="shared" si="821"/>
        <v>0</v>
      </c>
      <c r="CS325" s="432">
        <f t="shared" si="821"/>
        <v>0</v>
      </c>
      <c r="CT325" s="432">
        <f t="shared" si="821"/>
        <v>0</v>
      </c>
      <c r="CU325" s="463">
        <f t="shared" si="821"/>
        <v>0</v>
      </c>
      <c r="CV325" s="462">
        <f t="shared" si="821"/>
        <v>0</v>
      </c>
      <c r="CW325" s="432">
        <f t="shared" si="821"/>
        <v>0</v>
      </c>
      <c r="CX325" s="432">
        <f t="shared" si="821"/>
        <v>0</v>
      </c>
      <c r="CY325" s="432">
        <f t="shared" ref="CY325:FJ325" si="822">CY186*CY46/100</f>
        <v>0</v>
      </c>
      <c r="CZ325" s="463">
        <f t="shared" si="822"/>
        <v>0</v>
      </c>
      <c r="DA325" s="462">
        <f t="shared" si="822"/>
        <v>0</v>
      </c>
      <c r="DB325" s="432">
        <f t="shared" si="822"/>
        <v>0</v>
      </c>
      <c r="DC325" s="432">
        <f t="shared" si="822"/>
        <v>0</v>
      </c>
      <c r="DD325" s="432">
        <f t="shared" si="822"/>
        <v>0</v>
      </c>
      <c r="DE325" s="432">
        <f t="shared" si="822"/>
        <v>0</v>
      </c>
      <c r="DF325" s="463">
        <f t="shared" si="822"/>
        <v>0</v>
      </c>
      <c r="DG325" s="462">
        <f t="shared" si="822"/>
        <v>0</v>
      </c>
      <c r="DH325" s="432">
        <f t="shared" si="822"/>
        <v>0</v>
      </c>
      <c r="DI325" s="432">
        <f t="shared" si="822"/>
        <v>0</v>
      </c>
      <c r="DJ325" s="432">
        <f t="shared" si="822"/>
        <v>0</v>
      </c>
      <c r="DK325" s="463">
        <f t="shared" si="822"/>
        <v>0</v>
      </c>
      <c r="DL325" s="462">
        <f t="shared" si="822"/>
        <v>0</v>
      </c>
      <c r="DM325" s="432">
        <f t="shared" si="822"/>
        <v>0</v>
      </c>
      <c r="DN325" s="432">
        <f t="shared" si="822"/>
        <v>0</v>
      </c>
      <c r="DO325" s="432">
        <f t="shared" si="822"/>
        <v>0</v>
      </c>
      <c r="DP325" s="432">
        <f t="shared" si="822"/>
        <v>0</v>
      </c>
      <c r="DQ325" s="463">
        <f t="shared" si="822"/>
        <v>0</v>
      </c>
      <c r="DR325" s="462">
        <f t="shared" si="822"/>
        <v>0</v>
      </c>
      <c r="DS325" s="432">
        <f t="shared" si="822"/>
        <v>0</v>
      </c>
      <c r="DT325" s="432">
        <f t="shared" si="822"/>
        <v>0</v>
      </c>
      <c r="DU325" s="432">
        <f t="shared" si="822"/>
        <v>0</v>
      </c>
      <c r="DV325" s="463">
        <f t="shared" si="822"/>
        <v>0</v>
      </c>
      <c r="DW325" s="462">
        <f t="shared" si="822"/>
        <v>0</v>
      </c>
      <c r="DX325" s="432">
        <f t="shared" si="822"/>
        <v>0</v>
      </c>
      <c r="DY325" s="432">
        <f t="shared" si="822"/>
        <v>0</v>
      </c>
      <c r="DZ325" s="432">
        <f t="shared" si="822"/>
        <v>0</v>
      </c>
      <c r="EA325" s="432">
        <f t="shared" si="822"/>
        <v>0</v>
      </c>
      <c r="EB325" s="463">
        <f t="shared" si="822"/>
        <v>0</v>
      </c>
      <c r="EC325" s="462">
        <f t="shared" si="822"/>
        <v>0</v>
      </c>
      <c r="ED325" s="432">
        <f t="shared" si="822"/>
        <v>0</v>
      </c>
      <c r="EE325" s="432">
        <f t="shared" si="822"/>
        <v>0</v>
      </c>
      <c r="EF325" s="432">
        <f t="shared" si="822"/>
        <v>0</v>
      </c>
      <c r="EG325" s="463">
        <f t="shared" si="822"/>
        <v>0</v>
      </c>
      <c r="EH325" s="462">
        <f t="shared" si="822"/>
        <v>0</v>
      </c>
      <c r="EI325" s="432">
        <f t="shared" si="822"/>
        <v>0</v>
      </c>
      <c r="EJ325" s="432">
        <f t="shared" si="822"/>
        <v>0</v>
      </c>
      <c r="EK325" s="432">
        <f t="shared" si="822"/>
        <v>0</v>
      </c>
      <c r="EL325" s="432">
        <f t="shared" si="822"/>
        <v>0</v>
      </c>
      <c r="EM325" s="463">
        <f t="shared" si="822"/>
        <v>0</v>
      </c>
      <c r="EN325" s="462">
        <f t="shared" si="822"/>
        <v>0</v>
      </c>
      <c r="EO325" s="432">
        <f t="shared" si="822"/>
        <v>0</v>
      </c>
      <c r="EP325" s="432">
        <f t="shared" si="822"/>
        <v>0</v>
      </c>
      <c r="EQ325" s="432">
        <f t="shared" si="822"/>
        <v>0</v>
      </c>
      <c r="ER325" s="463">
        <f t="shared" si="822"/>
        <v>0</v>
      </c>
      <c r="ES325" s="462">
        <f t="shared" si="822"/>
        <v>0</v>
      </c>
      <c r="ET325" s="432">
        <f t="shared" si="822"/>
        <v>0</v>
      </c>
      <c r="EU325" s="432">
        <f t="shared" si="822"/>
        <v>0</v>
      </c>
      <c r="EV325" s="432">
        <f t="shared" si="822"/>
        <v>0</v>
      </c>
      <c r="EW325" s="432">
        <f t="shared" si="822"/>
        <v>0</v>
      </c>
      <c r="EX325" s="463">
        <f t="shared" si="822"/>
        <v>0</v>
      </c>
      <c r="EY325" s="462">
        <f t="shared" si="822"/>
        <v>0</v>
      </c>
      <c r="EZ325" s="432">
        <f t="shared" si="822"/>
        <v>0</v>
      </c>
      <c r="FA325" s="432">
        <f t="shared" si="822"/>
        <v>0</v>
      </c>
      <c r="FB325" s="432">
        <f t="shared" si="822"/>
        <v>0</v>
      </c>
      <c r="FC325" s="463">
        <f t="shared" si="822"/>
        <v>0</v>
      </c>
      <c r="FD325" s="462">
        <f t="shared" si="822"/>
        <v>0</v>
      </c>
      <c r="FE325" s="432">
        <f t="shared" si="822"/>
        <v>0</v>
      </c>
      <c r="FF325" s="432">
        <f t="shared" si="822"/>
        <v>0</v>
      </c>
      <c r="FG325" s="432">
        <f t="shared" si="822"/>
        <v>0</v>
      </c>
      <c r="FH325" s="432">
        <f t="shared" si="822"/>
        <v>0</v>
      </c>
      <c r="FI325" s="463">
        <f t="shared" si="822"/>
        <v>0</v>
      </c>
      <c r="FJ325" s="462">
        <f t="shared" si="822"/>
        <v>0</v>
      </c>
      <c r="FK325" s="432">
        <f t="shared" ref="FK325:GJ325" si="823">FK186*FK46/100</f>
        <v>0</v>
      </c>
      <c r="FL325" s="432">
        <f t="shared" si="823"/>
        <v>0</v>
      </c>
      <c r="FM325" s="432">
        <f t="shared" si="823"/>
        <v>0</v>
      </c>
      <c r="FN325" s="463">
        <f t="shared" si="823"/>
        <v>0</v>
      </c>
      <c r="FO325" s="462">
        <f t="shared" si="823"/>
        <v>0</v>
      </c>
      <c r="FP325" s="432">
        <f t="shared" si="823"/>
        <v>0</v>
      </c>
      <c r="FQ325" s="432">
        <f t="shared" si="823"/>
        <v>0</v>
      </c>
      <c r="FR325" s="432">
        <f t="shared" si="823"/>
        <v>0</v>
      </c>
      <c r="FS325" s="432">
        <f t="shared" si="823"/>
        <v>0</v>
      </c>
      <c r="FT325" s="463">
        <f t="shared" si="823"/>
        <v>0</v>
      </c>
      <c r="FU325" s="462">
        <f t="shared" si="823"/>
        <v>0</v>
      </c>
      <c r="FV325" s="432">
        <f t="shared" si="823"/>
        <v>0</v>
      </c>
      <c r="FW325" s="432">
        <f t="shared" si="823"/>
        <v>0</v>
      </c>
      <c r="FX325" s="432">
        <f t="shared" si="823"/>
        <v>0</v>
      </c>
      <c r="FY325" s="463">
        <f t="shared" si="823"/>
        <v>0</v>
      </c>
      <c r="FZ325" s="462">
        <f t="shared" si="823"/>
        <v>0</v>
      </c>
      <c r="GA325" s="432">
        <f t="shared" si="823"/>
        <v>0</v>
      </c>
      <c r="GB325" s="432">
        <f t="shared" si="823"/>
        <v>0</v>
      </c>
      <c r="GC325" s="432">
        <f t="shared" si="823"/>
        <v>0</v>
      </c>
      <c r="GD325" s="432">
        <f t="shared" si="823"/>
        <v>0</v>
      </c>
      <c r="GE325" s="463">
        <f t="shared" si="823"/>
        <v>0</v>
      </c>
      <c r="GF325" s="462">
        <f t="shared" si="823"/>
        <v>0</v>
      </c>
      <c r="GG325" s="432">
        <f t="shared" si="823"/>
        <v>0</v>
      </c>
      <c r="GH325" s="432">
        <f t="shared" si="823"/>
        <v>0</v>
      </c>
      <c r="GI325" s="432">
        <f t="shared" si="823"/>
        <v>0</v>
      </c>
      <c r="GJ325" s="463">
        <f t="shared" si="823"/>
        <v>0</v>
      </c>
    </row>
    <row r="326" spans="1:192" s="4" customFormat="1">
      <c r="A326" s="22"/>
      <c r="B326" s="22"/>
      <c r="C326" s="22"/>
      <c r="D326" s="22"/>
      <c r="E326" s="748" t="str">
        <f t="shared" si="695"/>
        <v>New Tariff 9</v>
      </c>
      <c r="F326" s="462">
        <f t="shared" ref="F326:AL326" si="824">F187*F47</f>
        <v>0</v>
      </c>
      <c r="G326" s="432">
        <f t="shared" si="824"/>
        <v>0</v>
      </c>
      <c r="H326" s="432">
        <f t="shared" si="824"/>
        <v>0</v>
      </c>
      <c r="I326" s="432">
        <f t="shared" si="824"/>
        <v>0</v>
      </c>
      <c r="J326" s="432">
        <f t="shared" si="824"/>
        <v>0</v>
      </c>
      <c r="K326" s="463">
        <f t="shared" si="824"/>
        <v>0</v>
      </c>
      <c r="L326" s="462">
        <f t="shared" si="824"/>
        <v>0</v>
      </c>
      <c r="M326" s="432">
        <f t="shared" si="824"/>
        <v>0</v>
      </c>
      <c r="N326" s="432">
        <f t="shared" si="824"/>
        <v>0</v>
      </c>
      <c r="O326" s="432">
        <f t="shared" si="824"/>
        <v>0</v>
      </c>
      <c r="P326" s="463">
        <f t="shared" si="824"/>
        <v>0</v>
      </c>
      <c r="Q326" s="462">
        <f t="shared" si="824"/>
        <v>0</v>
      </c>
      <c r="R326" s="432">
        <f t="shared" si="824"/>
        <v>0</v>
      </c>
      <c r="S326" s="432">
        <f t="shared" si="824"/>
        <v>0</v>
      </c>
      <c r="T326" s="432">
        <f t="shared" si="824"/>
        <v>0</v>
      </c>
      <c r="U326" s="432">
        <f t="shared" si="824"/>
        <v>0</v>
      </c>
      <c r="V326" s="463">
        <f t="shared" si="824"/>
        <v>0</v>
      </c>
      <c r="W326" s="462">
        <f t="shared" si="824"/>
        <v>0</v>
      </c>
      <c r="X326" s="432">
        <f t="shared" si="824"/>
        <v>0</v>
      </c>
      <c r="Y326" s="432">
        <f t="shared" si="824"/>
        <v>0</v>
      </c>
      <c r="Z326" s="432">
        <f t="shared" si="824"/>
        <v>0</v>
      </c>
      <c r="AA326" s="463">
        <f t="shared" si="824"/>
        <v>0</v>
      </c>
      <c r="AB326" s="462">
        <f t="shared" si="824"/>
        <v>0</v>
      </c>
      <c r="AC326" s="432">
        <f t="shared" si="824"/>
        <v>0</v>
      </c>
      <c r="AD326" s="432">
        <f t="shared" si="824"/>
        <v>0</v>
      </c>
      <c r="AE326" s="432">
        <f t="shared" si="824"/>
        <v>0</v>
      </c>
      <c r="AF326" s="432">
        <f t="shared" si="824"/>
        <v>0</v>
      </c>
      <c r="AG326" s="463">
        <f t="shared" si="824"/>
        <v>0</v>
      </c>
      <c r="AH326" s="462">
        <f t="shared" si="824"/>
        <v>0</v>
      </c>
      <c r="AI326" s="432">
        <f t="shared" si="824"/>
        <v>0</v>
      </c>
      <c r="AJ326" s="432">
        <f t="shared" si="824"/>
        <v>0</v>
      </c>
      <c r="AK326" s="432">
        <f t="shared" si="824"/>
        <v>0</v>
      </c>
      <c r="AL326" s="463">
        <f t="shared" si="824"/>
        <v>0</v>
      </c>
      <c r="AM326" s="462">
        <f t="shared" ref="AM326:CX326" si="825">AM187*AM47/100</f>
        <v>0</v>
      </c>
      <c r="AN326" s="432">
        <f t="shared" si="825"/>
        <v>0</v>
      </c>
      <c r="AO326" s="432">
        <f t="shared" si="825"/>
        <v>0</v>
      </c>
      <c r="AP326" s="432">
        <f t="shared" si="825"/>
        <v>0</v>
      </c>
      <c r="AQ326" s="432">
        <f t="shared" si="825"/>
        <v>0</v>
      </c>
      <c r="AR326" s="463">
        <f t="shared" si="825"/>
        <v>0</v>
      </c>
      <c r="AS326" s="462">
        <f t="shared" si="825"/>
        <v>0</v>
      </c>
      <c r="AT326" s="432">
        <f t="shared" si="825"/>
        <v>0</v>
      </c>
      <c r="AU326" s="432">
        <f t="shared" si="825"/>
        <v>0</v>
      </c>
      <c r="AV326" s="432">
        <f t="shared" si="825"/>
        <v>0</v>
      </c>
      <c r="AW326" s="463">
        <f t="shared" si="825"/>
        <v>0</v>
      </c>
      <c r="AX326" s="462">
        <f t="shared" si="825"/>
        <v>0</v>
      </c>
      <c r="AY326" s="432">
        <f t="shared" si="825"/>
        <v>0</v>
      </c>
      <c r="AZ326" s="432">
        <f t="shared" si="825"/>
        <v>0</v>
      </c>
      <c r="BA326" s="432">
        <f t="shared" si="825"/>
        <v>0</v>
      </c>
      <c r="BB326" s="432">
        <f t="shared" si="825"/>
        <v>0</v>
      </c>
      <c r="BC326" s="463">
        <f t="shared" si="825"/>
        <v>0</v>
      </c>
      <c r="BD326" s="462">
        <f t="shared" si="825"/>
        <v>0</v>
      </c>
      <c r="BE326" s="432">
        <f t="shared" si="825"/>
        <v>0</v>
      </c>
      <c r="BF326" s="432">
        <f t="shared" si="825"/>
        <v>0</v>
      </c>
      <c r="BG326" s="432">
        <f t="shared" si="825"/>
        <v>0</v>
      </c>
      <c r="BH326" s="463">
        <f t="shared" si="825"/>
        <v>0</v>
      </c>
      <c r="BI326" s="462">
        <f t="shared" si="825"/>
        <v>0</v>
      </c>
      <c r="BJ326" s="432">
        <f t="shared" si="825"/>
        <v>0</v>
      </c>
      <c r="BK326" s="432">
        <f t="shared" si="825"/>
        <v>0</v>
      </c>
      <c r="BL326" s="432">
        <f t="shared" si="825"/>
        <v>0</v>
      </c>
      <c r="BM326" s="432">
        <f t="shared" si="825"/>
        <v>0</v>
      </c>
      <c r="BN326" s="463">
        <f t="shared" si="825"/>
        <v>0</v>
      </c>
      <c r="BO326" s="462">
        <f t="shared" si="825"/>
        <v>0</v>
      </c>
      <c r="BP326" s="432">
        <f t="shared" si="825"/>
        <v>0</v>
      </c>
      <c r="BQ326" s="432">
        <f t="shared" si="825"/>
        <v>0</v>
      </c>
      <c r="BR326" s="432">
        <f t="shared" si="825"/>
        <v>0</v>
      </c>
      <c r="BS326" s="463">
        <f t="shared" si="825"/>
        <v>0</v>
      </c>
      <c r="BT326" s="462">
        <f t="shared" si="825"/>
        <v>0</v>
      </c>
      <c r="BU326" s="432">
        <f t="shared" si="825"/>
        <v>0</v>
      </c>
      <c r="BV326" s="432">
        <f t="shared" si="825"/>
        <v>0</v>
      </c>
      <c r="BW326" s="432">
        <f t="shared" si="825"/>
        <v>0</v>
      </c>
      <c r="BX326" s="432">
        <f t="shared" si="825"/>
        <v>0</v>
      </c>
      <c r="BY326" s="463">
        <f t="shared" si="825"/>
        <v>0</v>
      </c>
      <c r="BZ326" s="462">
        <f t="shared" si="825"/>
        <v>0</v>
      </c>
      <c r="CA326" s="432">
        <f t="shared" si="825"/>
        <v>0</v>
      </c>
      <c r="CB326" s="432">
        <f t="shared" si="825"/>
        <v>0</v>
      </c>
      <c r="CC326" s="432">
        <f t="shared" si="825"/>
        <v>0</v>
      </c>
      <c r="CD326" s="463">
        <f t="shared" si="825"/>
        <v>0</v>
      </c>
      <c r="CE326" s="462">
        <f t="shared" si="825"/>
        <v>0</v>
      </c>
      <c r="CF326" s="432">
        <f t="shared" si="825"/>
        <v>0</v>
      </c>
      <c r="CG326" s="432">
        <f t="shared" si="825"/>
        <v>0</v>
      </c>
      <c r="CH326" s="432">
        <f t="shared" si="825"/>
        <v>0</v>
      </c>
      <c r="CI326" s="432">
        <f t="shared" si="825"/>
        <v>0</v>
      </c>
      <c r="CJ326" s="463">
        <f t="shared" si="825"/>
        <v>0</v>
      </c>
      <c r="CK326" s="462">
        <f t="shared" si="825"/>
        <v>0</v>
      </c>
      <c r="CL326" s="432">
        <f t="shared" si="825"/>
        <v>0</v>
      </c>
      <c r="CM326" s="432">
        <f t="shared" si="825"/>
        <v>0</v>
      </c>
      <c r="CN326" s="432">
        <f t="shared" si="825"/>
        <v>0</v>
      </c>
      <c r="CO326" s="463">
        <f t="shared" si="825"/>
        <v>0</v>
      </c>
      <c r="CP326" s="462">
        <f t="shared" si="825"/>
        <v>0</v>
      </c>
      <c r="CQ326" s="432">
        <f t="shared" si="825"/>
        <v>0</v>
      </c>
      <c r="CR326" s="432">
        <f t="shared" si="825"/>
        <v>0</v>
      </c>
      <c r="CS326" s="432">
        <f t="shared" si="825"/>
        <v>0</v>
      </c>
      <c r="CT326" s="432">
        <f t="shared" si="825"/>
        <v>0</v>
      </c>
      <c r="CU326" s="463">
        <f t="shared" si="825"/>
        <v>0</v>
      </c>
      <c r="CV326" s="462">
        <f t="shared" si="825"/>
        <v>0</v>
      </c>
      <c r="CW326" s="432">
        <f t="shared" si="825"/>
        <v>0</v>
      </c>
      <c r="CX326" s="432">
        <f t="shared" si="825"/>
        <v>0</v>
      </c>
      <c r="CY326" s="432">
        <f t="shared" ref="CY326:FJ326" si="826">CY187*CY47/100</f>
        <v>0</v>
      </c>
      <c r="CZ326" s="463">
        <f t="shared" si="826"/>
        <v>0</v>
      </c>
      <c r="DA326" s="462">
        <f t="shared" si="826"/>
        <v>0</v>
      </c>
      <c r="DB326" s="432">
        <f t="shared" si="826"/>
        <v>0</v>
      </c>
      <c r="DC326" s="432">
        <f t="shared" si="826"/>
        <v>0</v>
      </c>
      <c r="DD326" s="432">
        <f t="shared" si="826"/>
        <v>0</v>
      </c>
      <c r="DE326" s="432">
        <f t="shared" si="826"/>
        <v>0</v>
      </c>
      <c r="DF326" s="463">
        <f t="shared" si="826"/>
        <v>0</v>
      </c>
      <c r="DG326" s="462">
        <f t="shared" si="826"/>
        <v>0</v>
      </c>
      <c r="DH326" s="432">
        <f t="shared" si="826"/>
        <v>0</v>
      </c>
      <c r="DI326" s="432">
        <f t="shared" si="826"/>
        <v>0</v>
      </c>
      <c r="DJ326" s="432">
        <f t="shared" si="826"/>
        <v>0</v>
      </c>
      <c r="DK326" s="463">
        <f t="shared" si="826"/>
        <v>0</v>
      </c>
      <c r="DL326" s="462">
        <f t="shared" si="826"/>
        <v>0</v>
      </c>
      <c r="DM326" s="432">
        <f t="shared" si="826"/>
        <v>0</v>
      </c>
      <c r="DN326" s="432">
        <f t="shared" si="826"/>
        <v>0</v>
      </c>
      <c r="DO326" s="432">
        <f t="shared" si="826"/>
        <v>0</v>
      </c>
      <c r="DP326" s="432">
        <f t="shared" si="826"/>
        <v>0</v>
      </c>
      <c r="DQ326" s="463">
        <f t="shared" si="826"/>
        <v>0</v>
      </c>
      <c r="DR326" s="462">
        <f t="shared" si="826"/>
        <v>0</v>
      </c>
      <c r="DS326" s="432">
        <f t="shared" si="826"/>
        <v>0</v>
      </c>
      <c r="DT326" s="432">
        <f t="shared" si="826"/>
        <v>0</v>
      </c>
      <c r="DU326" s="432">
        <f t="shared" si="826"/>
        <v>0</v>
      </c>
      <c r="DV326" s="463">
        <f t="shared" si="826"/>
        <v>0</v>
      </c>
      <c r="DW326" s="462">
        <f t="shared" si="826"/>
        <v>0</v>
      </c>
      <c r="DX326" s="432">
        <f t="shared" si="826"/>
        <v>0</v>
      </c>
      <c r="DY326" s="432">
        <f t="shared" si="826"/>
        <v>0</v>
      </c>
      <c r="DZ326" s="432">
        <f t="shared" si="826"/>
        <v>0</v>
      </c>
      <c r="EA326" s="432">
        <f t="shared" si="826"/>
        <v>0</v>
      </c>
      <c r="EB326" s="463">
        <f t="shared" si="826"/>
        <v>0</v>
      </c>
      <c r="EC326" s="462">
        <f t="shared" si="826"/>
        <v>0</v>
      </c>
      <c r="ED326" s="432">
        <f t="shared" si="826"/>
        <v>0</v>
      </c>
      <c r="EE326" s="432">
        <f t="shared" si="826"/>
        <v>0</v>
      </c>
      <c r="EF326" s="432">
        <f t="shared" si="826"/>
        <v>0</v>
      </c>
      <c r="EG326" s="463">
        <f t="shared" si="826"/>
        <v>0</v>
      </c>
      <c r="EH326" s="462">
        <f t="shared" si="826"/>
        <v>0</v>
      </c>
      <c r="EI326" s="432">
        <f t="shared" si="826"/>
        <v>0</v>
      </c>
      <c r="EJ326" s="432">
        <f t="shared" si="826"/>
        <v>0</v>
      </c>
      <c r="EK326" s="432">
        <f t="shared" si="826"/>
        <v>0</v>
      </c>
      <c r="EL326" s="432">
        <f t="shared" si="826"/>
        <v>0</v>
      </c>
      <c r="EM326" s="463">
        <f t="shared" si="826"/>
        <v>0</v>
      </c>
      <c r="EN326" s="462">
        <f t="shared" si="826"/>
        <v>0</v>
      </c>
      <c r="EO326" s="432">
        <f t="shared" si="826"/>
        <v>0</v>
      </c>
      <c r="EP326" s="432">
        <f t="shared" si="826"/>
        <v>0</v>
      </c>
      <c r="EQ326" s="432">
        <f t="shared" si="826"/>
        <v>0</v>
      </c>
      <c r="ER326" s="463">
        <f t="shared" si="826"/>
        <v>0</v>
      </c>
      <c r="ES326" s="462">
        <f t="shared" si="826"/>
        <v>0</v>
      </c>
      <c r="ET326" s="432">
        <f t="shared" si="826"/>
        <v>0</v>
      </c>
      <c r="EU326" s="432">
        <f t="shared" si="826"/>
        <v>0</v>
      </c>
      <c r="EV326" s="432">
        <f t="shared" si="826"/>
        <v>0</v>
      </c>
      <c r="EW326" s="432">
        <f t="shared" si="826"/>
        <v>0</v>
      </c>
      <c r="EX326" s="463">
        <f t="shared" si="826"/>
        <v>0</v>
      </c>
      <c r="EY326" s="462">
        <f t="shared" si="826"/>
        <v>0</v>
      </c>
      <c r="EZ326" s="432">
        <f t="shared" si="826"/>
        <v>0</v>
      </c>
      <c r="FA326" s="432">
        <f t="shared" si="826"/>
        <v>0</v>
      </c>
      <c r="FB326" s="432">
        <f t="shared" si="826"/>
        <v>0</v>
      </c>
      <c r="FC326" s="463">
        <f t="shared" si="826"/>
        <v>0</v>
      </c>
      <c r="FD326" s="462">
        <f t="shared" si="826"/>
        <v>0</v>
      </c>
      <c r="FE326" s="432">
        <f t="shared" si="826"/>
        <v>0</v>
      </c>
      <c r="FF326" s="432">
        <f t="shared" si="826"/>
        <v>0</v>
      </c>
      <c r="FG326" s="432">
        <f t="shared" si="826"/>
        <v>0</v>
      </c>
      <c r="FH326" s="432">
        <f t="shared" si="826"/>
        <v>0</v>
      </c>
      <c r="FI326" s="463">
        <f t="shared" si="826"/>
        <v>0</v>
      </c>
      <c r="FJ326" s="462">
        <f t="shared" si="826"/>
        <v>0</v>
      </c>
      <c r="FK326" s="432">
        <f t="shared" ref="FK326:GJ326" si="827">FK187*FK47/100</f>
        <v>0</v>
      </c>
      <c r="FL326" s="432">
        <f t="shared" si="827"/>
        <v>0</v>
      </c>
      <c r="FM326" s="432">
        <f t="shared" si="827"/>
        <v>0</v>
      </c>
      <c r="FN326" s="463">
        <f t="shared" si="827"/>
        <v>0</v>
      </c>
      <c r="FO326" s="462">
        <f t="shared" si="827"/>
        <v>0</v>
      </c>
      <c r="FP326" s="432">
        <f t="shared" si="827"/>
        <v>0</v>
      </c>
      <c r="FQ326" s="432">
        <f t="shared" si="827"/>
        <v>0</v>
      </c>
      <c r="FR326" s="432">
        <f t="shared" si="827"/>
        <v>0</v>
      </c>
      <c r="FS326" s="432">
        <f t="shared" si="827"/>
        <v>0</v>
      </c>
      <c r="FT326" s="463">
        <f t="shared" si="827"/>
        <v>0</v>
      </c>
      <c r="FU326" s="462">
        <f t="shared" si="827"/>
        <v>0</v>
      </c>
      <c r="FV326" s="432">
        <f t="shared" si="827"/>
        <v>0</v>
      </c>
      <c r="FW326" s="432">
        <f t="shared" si="827"/>
        <v>0</v>
      </c>
      <c r="FX326" s="432">
        <f t="shared" si="827"/>
        <v>0</v>
      </c>
      <c r="FY326" s="463">
        <f t="shared" si="827"/>
        <v>0</v>
      </c>
      <c r="FZ326" s="462">
        <f t="shared" si="827"/>
        <v>0</v>
      </c>
      <c r="GA326" s="432">
        <f t="shared" si="827"/>
        <v>0</v>
      </c>
      <c r="GB326" s="432">
        <f t="shared" si="827"/>
        <v>0</v>
      </c>
      <c r="GC326" s="432">
        <f t="shared" si="827"/>
        <v>0</v>
      </c>
      <c r="GD326" s="432">
        <f t="shared" si="827"/>
        <v>0</v>
      </c>
      <c r="GE326" s="463">
        <f t="shared" si="827"/>
        <v>0</v>
      </c>
      <c r="GF326" s="462">
        <f t="shared" si="827"/>
        <v>0</v>
      </c>
      <c r="GG326" s="432">
        <f t="shared" si="827"/>
        <v>0</v>
      </c>
      <c r="GH326" s="432">
        <f t="shared" si="827"/>
        <v>0</v>
      </c>
      <c r="GI326" s="432">
        <f t="shared" si="827"/>
        <v>0</v>
      </c>
      <c r="GJ326" s="463">
        <f t="shared" si="827"/>
        <v>0</v>
      </c>
    </row>
    <row r="327" spans="1:192" s="4" customFormat="1">
      <c r="A327" s="22"/>
      <c r="B327" s="22"/>
      <c r="C327" s="22"/>
      <c r="D327" s="22"/>
      <c r="E327" s="748" t="str">
        <f t="shared" si="695"/>
        <v>New Tariff 10</v>
      </c>
      <c r="F327" s="462">
        <f t="shared" ref="F327:AL327" si="828">F188*F48</f>
        <v>0</v>
      </c>
      <c r="G327" s="432">
        <f t="shared" si="828"/>
        <v>0</v>
      </c>
      <c r="H327" s="432">
        <f t="shared" si="828"/>
        <v>0</v>
      </c>
      <c r="I327" s="432">
        <f t="shared" si="828"/>
        <v>0</v>
      </c>
      <c r="J327" s="432">
        <f t="shared" si="828"/>
        <v>0</v>
      </c>
      <c r="K327" s="463">
        <f t="shared" si="828"/>
        <v>0</v>
      </c>
      <c r="L327" s="462">
        <f t="shared" si="828"/>
        <v>0</v>
      </c>
      <c r="M327" s="432">
        <f t="shared" si="828"/>
        <v>0</v>
      </c>
      <c r="N327" s="432">
        <f t="shared" si="828"/>
        <v>0</v>
      </c>
      <c r="O327" s="432">
        <f t="shared" si="828"/>
        <v>0</v>
      </c>
      <c r="P327" s="463">
        <f t="shared" si="828"/>
        <v>0</v>
      </c>
      <c r="Q327" s="462">
        <f t="shared" si="828"/>
        <v>0</v>
      </c>
      <c r="R327" s="432">
        <f t="shared" si="828"/>
        <v>0</v>
      </c>
      <c r="S327" s="432">
        <f t="shared" si="828"/>
        <v>0</v>
      </c>
      <c r="T327" s="432">
        <f t="shared" si="828"/>
        <v>0</v>
      </c>
      <c r="U327" s="432">
        <f t="shared" si="828"/>
        <v>0</v>
      </c>
      <c r="V327" s="463">
        <f t="shared" si="828"/>
        <v>0</v>
      </c>
      <c r="W327" s="462">
        <f t="shared" si="828"/>
        <v>0</v>
      </c>
      <c r="X327" s="432">
        <f t="shared" si="828"/>
        <v>0</v>
      </c>
      <c r="Y327" s="432">
        <f t="shared" si="828"/>
        <v>0</v>
      </c>
      <c r="Z327" s="432">
        <f t="shared" si="828"/>
        <v>0</v>
      </c>
      <c r="AA327" s="463">
        <f t="shared" si="828"/>
        <v>0</v>
      </c>
      <c r="AB327" s="462">
        <f t="shared" si="828"/>
        <v>0</v>
      </c>
      <c r="AC327" s="432">
        <f t="shared" si="828"/>
        <v>0</v>
      </c>
      <c r="AD327" s="432">
        <f t="shared" si="828"/>
        <v>0</v>
      </c>
      <c r="AE327" s="432">
        <f t="shared" si="828"/>
        <v>0</v>
      </c>
      <c r="AF327" s="432">
        <f t="shared" si="828"/>
        <v>0</v>
      </c>
      <c r="AG327" s="463">
        <f t="shared" si="828"/>
        <v>0</v>
      </c>
      <c r="AH327" s="462">
        <f t="shared" si="828"/>
        <v>0</v>
      </c>
      <c r="AI327" s="432">
        <f t="shared" si="828"/>
        <v>0</v>
      </c>
      <c r="AJ327" s="432">
        <f t="shared" si="828"/>
        <v>0</v>
      </c>
      <c r="AK327" s="432">
        <f t="shared" si="828"/>
        <v>0</v>
      </c>
      <c r="AL327" s="463">
        <f t="shared" si="828"/>
        <v>0</v>
      </c>
      <c r="AM327" s="462">
        <f t="shared" ref="AM327:CX327" si="829">AM188*AM48/100</f>
        <v>0</v>
      </c>
      <c r="AN327" s="432">
        <f t="shared" si="829"/>
        <v>0</v>
      </c>
      <c r="AO327" s="432">
        <f t="shared" si="829"/>
        <v>0</v>
      </c>
      <c r="AP327" s="432">
        <f t="shared" si="829"/>
        <v>0</v>
      </c>
      <c r="AQ327" s="432">
        <f t="shared" si="829"/>
        <v>0</v>
      </c>
      <c r="AR327" s="463">
        <f t="shared" si="829"/>
        <v>0</v>
      </c>
      <c r="AS327" s="462">
        <f t="shared" si="829"/>
        <v>0</v>
      </c>
      <c r="AT327" s="432">
        <f t="shared" si="829"/>
        <v>0</v>
      </c>
      <c r="AU327" s="432">
        <f t="shared" si="829"/>
        <v>0</v>
      </c>
      <c r="AV327" s="432">
        <f t="shared" si="829"/>
        <v>0</v>
      </c>
      <c r="AW327" s="463">
        <f t="shared" si="829"/>
        <v>0</v>
      </c>
      <c r="AX327" s="462">
        <f t="shared" si="829"/>
        <v>0</v>
      </c>
      <c r="AY327" s="432">
        <f t="shared" si="829"/>
        <v>0</v>
      </c>
      <c r="AZ327" s="432">
        <f t="shared" si="829"/>
        <v>0</v>
      </c>
      <c r="BA327" s="432">
        <f t="shared" si="829"/>
        <v>0</v>
      </c>
      <c r="BB327" s="432">
        <f t="shared" si="829"/>
        <v>0</v>
      </c>
      <c r="BC327" s="463">
        <f t="shared" si="829"/>
        <v>0</v>
      </c>
      <c r="BD327" s="462">
        <f t="shared" si="829"/>
        <v>0</v>
      </c>
      <c r="BE327" s="432">
        <f t="shared" si="829"/>
        <v>0</v>
      </c>
      <c r="BF327" s="432">
        <f t="shared" si="829"/>
        <v>0</v>
      </c>
      <c r="BG327" s="432">
        <f t="shared" si="829"/>
        <v>0</v>
      </c>
      <c r="BH327" s="463">
        <f t="shared" si="829"/>
        <v>0</v>
      </c>
      <c r="BI327" s="462">
        <f t="shared" si="829"/>
        <v>0</v>
      </c>
      <c r="BJ327" s="432">
        <f t="shared" si="829"/>
        <v>0</v>
      </c>
      <c r="BK327" s="432">
        <f t="shared" si="829"/>
        <v>0</v>
      </c>
      <c r="BL327" s="432">
        <f t="shared" si="829"/>
        <v>0</v>
      </c>
      <c r="BM327" s="432">
        <f t="shared" si="829"/>
        <v>0</v>
      </c>
      <c r="BN327" s="463">
        <f t="shared" si="829"/>
        <v>0</v>
      </c>
      <c r="BO327" s="462">
        <f t="shared" si="829"/>
        <v>0</v>
      </c>
      <c r="BP327" s="432">
        <f t="shared" si="829"/>
        <v>0</v>
      </c>
      <c r="BQ327" s="432">
        <f t="shared" si="829"/>
        <v>0</v>
      </c>
      <c r="BR327" s="432">
        <f t="shared" si="829"/>
        <v>0</v>
      </c>
      <c r="BS327" s="463">
        <f t="shared" si="829"/>
        <v>0</v>
      </c>
      <c r="BT327" s="462">
        <f t="shared" si="829"/>
        <v>0</v>
      </c>
      <c r="BU327" s="432">
        <f t="shared" si="829"/>
        <v>0</v>
      </c>
      <c r="BV327" s="432">
        <f t="shared" si="829"/>
        <v>0</v>
      </c>
      <c r="BW327" s="432">
        <f t="shared" si="829"/>
        <v>0</v>
      </c>
      <c r="BX327" s="432">
        <f t="shared" si="829"/>
        <v>0</v>
      </c>
      <c r="BY327" s="463">
        <f t="shared" si="829"/>
        <v>0</v>
      </c>
      <c r="BZ327" s="462">
        <f t="shared" si="829"/>
        <v>0</v>
      </c>
      <c r="CA327" s="432">
        <f t="shared" si="829"/>
        <v>0</v>
      </c>
      <c r="CB327" s="432">
        <f t="shared" si="829"/>
        <v>0</v>
      </c>
      <c r="CC327" s="432">
        <f t="shared" si="829"/>
        <v>0</v>
      </c>
      <c r="CD327" s="463">
        <f t="shared" si="829"/>
        <v>0</v>
      </c>
      <c r="CE327" s="462">
        <f t="shared" si="829"/>
        <v>0</v>
      </c>
      <c r="CF327" s="432">
        <f t="shared" si="829"/>
        <v>0</v>
      </c>
      <c r="CG327" s="432">
        <f t="shared" si="829"/>
        <v>0</v>
      </c>
      <c r="CH327" s="432">
        <f t="shared" si="829"/>
        <v>0</v>
      </c>
      <c r="CI327" s="432">
        <f t="shared" si="829"/>
        <v>0</v>
      </c>
      <c r="CJ327" s="463">
        <f t="shared" si="829"/>
        <v>0</v>
      </c>
      <c r="CK327" s="462">
        <f t="shared" si="829"/>
        <v>0</v>
      </c>
      <c r="CL327" s="432">
        <f t="shared" si="829"/>
        <v>0</v>
      </c>
      <c r="CM327" s="432">
        <f t="shared" si="829"/>
        <v>0</v>
      </c>
      <c r="CN327" s="432">
        <f t="shared" si="829"/>
        <v>0</v>
      </c>
      <c r="CO327" s="463">
        <f t="shared" si="829"/>
        <v>0</v>
      </c>
      <c r="CP327" s="462">
        <f t="shared" si="829"/>
        <v>0</v>
      </c>
      <c r="CQ327" s="432">
        <f t="shared" si="829"/>
        <v>0</v>
      </c>
      <c r="CR327" s="432">
        <f t="shared" si="829"/>
        <v>0</v>
      </c>
      <c r="CS327" s="432">
        <f t="shared" si="829"/>
        <v>0</v>
      </c>
      <c r="CT327" s="432">
        <f t="shared" si="829"/>
        <v>0</v>
      </c>
      <c r="CU327" s="463">
        <f t="shared" si="829"/>
        <v>0</v>
      </c>
      <c r="CV327" s="462">
        <f t="shared" si="829"/>
        <v>0</v>
      </c>
      <c r="CW327" s="432">
        <f t="shared" si="829"/>
        <v>0</v>
      </c>
      <c r="CX327" s="432">
        <f t="shared" si="829"/>
        <v>0</v>
      </c>
      <c r="CY327" s="432">
        <f t="shared" ref="CY327:FJ327" si="830">CY188*CY48/100</f>
        <v>0</v>
      </c>
      <c r="CZ327" s="463">
        <f t="shared" si="830"/>
        <v>0</v>
      </c>
      <c r="DA327" s="462">
        <f t="shared" si="830"/>
        <v>0</v>
      </c>
      <c r="DB327" s="432">
        <f t="shared" si="830"/>
        <v>0</v>
      </c>
      <c r="DC327" s="432">
        <f t="shared" si="830"/>
        <v>0</v>
      </c>
      <c r="DD327" s="432">
        <f t="shared" si="830"/>
        <v>0</v>
      </c>
      <c r="DE327" s="432">
        <f t="shared" si="830"/>
        <v>0</v>
      </c>
      <c r="DF327" s="463">
        <f t="shared" si="830"/>
        <v>0</v>
      </c>
      <c r="DG327" s="462">
        <f t="shared" si="830"/>
        <v>0</v>
      </c>
      <c r="DH327" s="432">
        <f t="shared" si="830"/>
        <v>0</v>
      </c>
      <c r="DI327" s="432">
        <f t="shared" si="830"/>
        <v>0</v>
      </c>
      <c r="DJ327" s="432">
        <f t="shared" si="830"/>
        <v>0</v>
      </c>
      <c r="DK327" s="463">
        <f t="shared" si="830"/>
        <v>0</v>
      </c>
      <c r="DL327" s="462">
        <f t="shared" si="830"/>
        <v>0</v>
      </c>
      <c r="DM327" s="432">
        <f t="shared" si="830"/>
        <v>0</v>
      </c>
      <c r="DN327" s="432">
        <f t="shared" si="830"/>
        <v>0</v>
      </c>
      <c r="DO327" s="432">
        <f t="shared" si="830"/>
        <v>0</v>
      </c>
      <c r="DP327" s="432">
        <f t="shared" si="830"/>
        <v>0</v>
      </c>
      <c r="DQ327" s="463">
        <f t="shared" si="830"/>
        <v>0</v>
      </c>
      <c r="DR327" s="462">
        <f t="shared" si="830"/>
        <v>0</v>
      </c>
      <c r="DS327" s="432">
        <f t="shared" si="830"/>
        <v>0</v>
      </c>
      <c r="DT327" s="432">
        <f t="shared" si="830"/>
        <v>0</v>
      </c>
      <c r="DU327" s="432">
        <f t="shared" si="830"/>
        <v>0</v>
      </c>
      <c r="DV327" s="463">
        <f t="shared" si="830"/>
        <v>0</v>
      </c>
      <c r="DW327" s="462">
        <f t="shared" si="830"/>
        <v>0</v>
      </c>
      <c r="DX327" s="432">
        <f t="shared" si="830"/>
        <v>0</v>
      </c>
      <c r="DY327" s="432">
        <f t="shared" si="830"/>
        <v>0</v>
      </c>
      <c r="DZ327" s="432">
        <f t="shared" si="830"/>
        <v>0</v>
      </c>
      <c r="EA327" s="432">
        <f t="shared" si="830"/>
        <v>0</v>
      </c>
      <c r="EB327" s="463">
        <f t="shared" si="830"/>
        <v>0</v>
      </c>
      <c r="EC327" s="462">
        <f t="shared" si="830"/>
        <v>0</v>
      </c>
      <c r="ED327" s="432">
        <f t="shared" si="830"/>
        <v>0</v>
      </c>
      <c r="EE327" s="432">
        <f t="shared" si="830"/>
        <v>0</v>
      </c>
      <c r="EF327" s="432">
        <f t="shared" si="830"/>
        <v>0</v>
      </c>
      <c r="EG327" s="463">
        <f t="shared" si="830"/>
        <v>0</v>
      </c>
      <c r="EH327" s="462">
        <f t="shared" si="830"/>
        <v>0</v>
      </c>
      <c r="EI327" s="432">
        <f t="shared" si="830"/>
        <v>0</v>
      </c>
      <c r="EJ327" s="432">
        <f t="shared" si="830"/>
        <v>0</v>
      </c>
      <c r="EK327" s="432">
        <f t="shared" si="830"/>
        <v>0</v>
      </c>
      <c r="EL327" s="432">
        <f t="shared" si="830"/>
        <v>0</v>
      </c>
      <c r="EM327" s="463">
        <f t="shared" si="830"/>
        <v>0</v>
      </c>
      <c r="EN327" s="462">
        <f t="shared" si="830"/>
        <v>0</v>
      </c>
      <c r="EO327" s="432">
        <f t="shared" si="830"/>
        <v>0</v>
      </c>
      <c r="EP327" s="432">
        <f t="shared" si="830"/>
        <v>0</v>
      </c>
      <c r="EQ327" s="432">
        <f t="shared" si="830"/>
        <v>0</v>
      </c>
      <c r="ER327" s="463">
        <f t="shared" si="830"/>
        <v>0</v>
      </c>
      <c r="ES327" s="462">
        <f t="shared" si="830"/>
        <v>0</v>
      </c>
      <c r="ET327" s="432">
        <f t="shared" si="830"/>
        <v>0</v>
      </c>
      <c r="EU327" s="432">
        <f t="shared" si="830"/>
        <v>0</v>
      </c>
      <c r="EV327" s="432">
        <f t="shared" si="830"/>
        <v>0</v>
      </c>
      <c r="EW327" s="432">
        <f t="shared" si="830"/>
        <v>0</v>
      </c>
      <c r="EX327" s="463">
        <f t="shared" si="830"/>
        <v>0</v>
      </c>
      <c r="EY327" s="462">
        <f t="shared" si="830"/>
        <v>0</v>
      </c>
      <c r="EZ327" s="432">
        <f t="shared" si="830"/>
        <v>0</v>
      </c>
      <c r="FA327" s="432">
        <f t="shared" si="830"/>
        <v>0</v>
      </c>
      <c r="FB327" s="432">
        <f t="shared" si="830"/>
        <v>0</v>
      </c>
      <c r="FC327" s="463">
        <f t="shared" si="830"/>
        <v>0</v>
      </c>
      <c r="FD327" s="462">
        <f t="shared" si="830"/>
        <v>0</v>
      </c>
      <c r="FE327" s="432">
        <f t="shared" si="830"/>
        <v>0</v>
      </c>
      <c r="FF327" s="432">
        <f t="shared" si="830"/>
        <v>0</v>
      </c>
      <c r="FG327" s="432">
        <f t="shared" si="830"/>
        <v>0</v>
      </c>
      <c r="FH327" s="432">
        <f t="shared" si="830"/>
        <v>0</v>
      </c>
      <c r="FI327" s="463">
        <f t="shared" si="830"/>
        <v>0</v>
      </c>
      <c r="FJ327" s="462">
        <f t="shared" si="830"/>
        <v>0</v>
      </c>
      <c r="FK327" s="432">
        <f t="shared" ref="FK327:GJ327" si="831">FK188*FK48/100</f>
        <v>0</v>
      </c>
      <c r="FL327" s="432">
        <f t="shared" si="831"/>
        <v>0</v>
      </c>
      <c r="FM327" s="432">
        <f t="shared" si="831"/>
        <v>0</v>
      </c>
      <c r="FN327" s="463">
        <f t="shared" si="831"/>
        <v>0</v>
      </c>
      <c r="FO327" s="462">
        <f t="shared" si="831"/>
        <v>0</v>
      </c>
      <c r="FP327" s="432">
        <f t="shared" si="831"/>
        <v>0</v>
      </c>
      <c r="FQ327" s="432">
        <f t="shared" si="831"/>
        <v>0</v>
      </c>
      <c r="FR327" s="432">
        <f t="shared" si="831"/>
        <v>0</v>
      </c>
      <c r="FS327" s="432">
        <f t="shared" si="831"/>
        <v>0</v>
      </c>
      <c r="FT327" s="463">
        <f t="shared" si="831"/>
        <v>0</v>
      </c>
      <c r="FU327" s="462">
        <f t="shared" si="831"/>
        <v>0</v>
      </c>
      <c r="FV327" s="432">
        <f t="shared" si="831"/>
        <v>0</v>
      </c>
      <c r="FW327" s="432">
        <f t="shared" si="831"/>
        <v>0</v>
      </c>
      <c r="FX327" s="432">
        <f t="shared" si="831"/>
        <v>0</v>
      </c>
      <c r="FY327" s="463">
        <f t="shared" si="831"/>
        <v>0</v>
      </c>
      <c r="FZ327" s="462">
        <f t="shared" si="831"/>
        <v>0</v>
      </c>
      <c r="GA327" s="432">
        <f t="shared" si="831"/>
        <v>0</v>
      </c>
      <c r="GB327" s="432">
        <f t="shared" si="831"/>
        <v>0</v>
      </c>
      <c r="GC327" s="432">
        <f t="shared" si="831"/>
        <v>0</v>
      </c>
      <c r="GD327" s="432">
        <f t="shared" si="831"/>
        <v>0</v>
      </c>
      <c r="GE327" s="463">
        <f t="shared" si="831"/>
        <v>0</v>
      </c>
      <c r="GF327" s="462">
        <f t="shared" si="831"/>
        <v>0</v>
      </c>
      <c r="GG327" s="432">
        <f t="shared" si="831"/>
        <v>0</v>
      </c>
      <c r="GH327" s="432">
        <f t="shared" si="831"/>
        <v>0</v>
      </c>
      <c r="GI327" s="432">
        <f t="shared" si="831"/>
        <v>0</v>
      </c>
      <c r="GJ327" s="463">
        <f t="shared" si="831"/>
        <v>0</v>
      </c>
    </row>
    <row r="328" spans="1:192" s="4" customFormat="1">
      <c r="A328" s="22"/>
      <c r="B328" s="22"/>
      <c r="C328" s="22"/>
      <c r="D328" s="22"/>
      <c r="E328" s="748" t="str">
        <f t="shared" si="695"/>
        <v>New Tariff 11</v>
      </c>
      <c r="F328" s="462">
        <f t="shared" ref="F328:AL328" si="832">F189*F49</f>
        <v>0</v>
      </c>
      <c r="G328" s="432">
        <f t="shared" si="832"/>
        <v>0</v>
      </c>
      <c r="H328" s="432">
        <f t="shared" si="832"/>
        <v>0</v>
      </c>
      <c r="I328" s="432">
        <f t="shared" si="832"/>
        <v>0</v>
      </c>
      <c r="J328" s="432">
        <f t="shared" si="832"/>
        <v>0</v>
      </c>
      <c r="K328" s="463">
        <f t="shared" si="832"/>
        <v>0</v>
      </c>
      <c r="L328" s="462">
        <f t="shared" si="832"/>
        <v>0</v>
      </c>
      <c r="M328" s="432">
        <f t="shared" si="832"/>
        <v>0</v>
      </c>
      <c r="N328" s="432">
        <f t="shared" si="832"/>
        <v>0</v>
      </c>
      <c r="O328" s="432">
        <f t="shared" si="832"/>
        <v>0</v>
      </c>
      <c r="P328" s="463">
        <f t="shared" si="832"/>
        <v>0</v>
      </c>
      <c r="Q328" s="462">
        <f t="shared" si="832"/>
        <v>0</v>
      </c>
      <c r="R328" s="432">
        <f t="shared" si="832"/>
        <v>0</v>
      </c>
      <c r="S328" s="432">
        <f t="shared" si="832"/>
        <v>0</v>
      </c>
      <c r="T328" s="432">
        <f t="shared" si="832"/>
        <v>0</v>
      </c>
      <c r="U328" s="432">
        <f t="shared" si="832"/>
        <v>0</v>
      </c>
      <c r="V328" s="463">
        <f t="shared" si="832"/>
        <v>0</v>
      </c>
      <c r="W328" s="462">
        <f t="shared" si="832"/>
        <v>0</v>
      </c>
      <c r="X328" s="432">
        <f t="shared" si="832"/>
        <v>0</v>
      </c>
      <c r="Y328" s="432">
        <f t="shared" si="832"/>
        <v>0</v>
      </c>
      <c r="Z328" s="432">
        <f t="shared" si="832"/>
        <v>0</v>
      </c>
      <c r="AA328" s="463">
        <f t="shared" si="832"/>
        <v>0</v>
      </c>
      <c r="AB328" s="462">
        <f t="shared" si="832"/>
        <v>0</v>
      </c>
      <c r="AC328" s="432">
        <f t="shared" si="832"/>
        <v>0</v>
      </c>
      <c r="AD328" s="432">
        <f t="shared" si="832"/>
        <v>0</v>
      </c>
      <c r="AE328" s="432">
        <f t="shared" si="832"/>
        <v>0</v>
      </c>
      <c r="AF328" s="432">
        <f t="shared" si="832"/>
        <v>0</v>
      </c>
      <c r="AG328" s="463">
        <f t="shared" si="832"/>
        <v>0</v>
      </c>
      <c r="AH328" s="462">
        <f t="shared" si="832"/>
        <v>0</v>
      </c>
      <c r="AI328" s="432">
        <f t="shared" si="832"/>
        <v>0</v>
      </c>
      <c r="AJ328" s="432">
        <f t="shared" si="832"/>
        <v>0</v>
      </c>
      <c r="AK328" s="432">
        <f t="shared" si="832"/>
        <v>0</v>
      </c>
      <c r="AL328" s="463">
        <f t="shared" si="832"/>
        <v>0</v>
      </c>
      <c r="AM328" s="462">
        <f t="shared" ref="AM328:CX328" si="833">AM189*AM49/100</f>
        <v>0</v>
      </c>
      <c r="AN328" s="432">
        <f t="shared" si="833"/>
        <v>0</v>
      </c>
      <c r="AO328" s="432">
        <f t="shared" si="833"/>
        <v>0</v>
      </c>
      <c r="AP328" s="432">
        <f t="shared" si="833"/>
        <v>0</v>
      </c>
      <c r="AQ328" s="432">
        <f t="shared" si="833"/>
        <v>0</v>
      </c>
      <c r="AR328" s="463">
        <f t="shared" si="833"/>
        <v>0</v>
      </c>
      <c r="AS328" s="462">
        <f t="shared" si="833"/>
        <v>0</v>
      </c>
      <c r="AT328" s="432">
        <f t="shared" si="833"/>
        <v>0</v>
      </c>
      <c r="AU328" s="432">
        <f t="shared" si="833"/>
        <v>0</v>
      </c>
      <c r="AV328" s="432">
        <f t="shared" si="833"/>
        <v>0</v>
      </c>
      <c r="AW328" s="463">
        <f t="shared" si="833"/>
        <v>0</v>
      </c>
      <c r="AX328" s="462">
        <f t="shared" si="833"/>
        <v>0</v>
      </c>
      <c r="AY328" s="432">
        <f t="shared" si="833"/>
        <v>0</v>
      </c>
      <c r="AZ328" s="432">
        <f t="shared" si="833"/>
        <v>0</v>
      </c>
      <c r="BA328" s="432">
        <f t="shared" si="833"/>
        <v>0</v>
      </c>
      <c r="BB328" s="432">
        <f t="shared" si="833"/>
        <v>0</v>
      </c>
      <c r="BC328" s="463">
        <f t="shared" si="833"/>
        <v>0</v>
      </c>
      <c r="BD328" s="462">
        <f t="shared" si="833"/>
        <v>0</v>
      </c>
      <c r="BE328" s="432">
        <f t="shared" si="833"/>
        <v>0</v>
      </c>
      <c r="BF328" s="432">
        <f t="shared" si="833"/>
        <v>0</v>
      </c>
      <c r="BG328" s="432">
        <f t="shared" si="833"/>
        <v>0</v>
      </c>
      <c r="BH328" s="463">
        <f t="shared" si="833"/>
        <v>0</v>
      </c>
      <c r="BI328" s="462">
        <f t="shared" si="833"/>
        <v>0</v>
      </c>
      <c r="BJ328" s="432">
        <f t="shared" si="833"/>
        <v>0</v>
      </c>
      <c r="BK328" s="432">
        <f t="shared" si="833"/>
        <v>0</v>
      </c>
      <c r="BL328" s="432">
        <f t="shared" si="833"/>
        <v>0</v>
      </c>
      <c r="BM328" s="432">
        <f t="shared" si="833"/>
        <v>0</v>
      </c>
      <c r="BN328" s="463">
        <f t="shared" si="833"/>
        <v>0</v>
      </c>
      <c r="BO328" s="462">
        <f t="shared" si="833"/>
        <v>0</v>
      </c>
      <c r="BP328" s="432">
        <f t="shared" si="833"/>
        <v>0</v>
      </c>
      <c r="BQ328" s="432">
        <f t="shared" si="833"/>
        <v>0</v>
      </c>
      <c r="BR328" s="432">
        <f t="shared" si="833"/>
        <v>0</v>
      </c>
      <c r="BS328" s="463">
        <f t="shared" si="833"/>
        <v>0</v>
      </c>
      <c r="BT328" s="462">
        <f t="shared" si="833"/>
        <v>0</v>
      </c>
      <c r="BU328" s="432">
        <f t="shared" si="833"/>
        <v>0</v>
      </c>
      <c r="BV328" s="432">
        <f t="shared" si="833"/>
        <v>0</v>
      </c>
      <c r="BW328" s="432">
        <f t="shared" si="833"/>
        <v>0</v>
      </c>
      <c r="BX328" s="432">
        <f t="shared" si="833"/>
        <v>0</v>
      </c>
      <c r="BY328" s="463">
        <f t="shared" si="833"/>
        <v>0</v>
      </c>
      <c r="BZ328" s="462">
        <f t="shared" si="833"/>
        <v>0</v>
      </c>
      <c r="CA328" s="432">
        <f t="shared" si="833"/>
        <v>0</v>
      </c>
      <c r="CB328" s="432">
        <f t="shared" si="833"/>
        <v>0</v>
      </c>
      <c r="CC328" s="432">
        <f t="shared" si="833"/>
        <v>0</v>
      </c>
      <c r="CD328" s="463">
        <f t="shared" si="833"/>
        <v>0</v>
      </c>
      <c r="CE328" s="462">
        <f t="shared" si="833"/>
        <v>0</v>
      </c>
      <c r="CF328" s="432">
        <f t="shared" si="833"/>
        <v>0</v>
      </c>
      <c r="CG328" s="432">
        <f t="shared" si="833"/>
        <v>0</v>
      </c>
      <c r="CH328" s="432">
        <f t="shared" si="833"/>
        <v>0</v>
      </c>
      <c r="CI328" s="432">
        <f t="shared" si="833"/>
        <v>0</v>
      </c>
      <c r="CJ328" s="463">
        <f t="shared" si="833"/>
        <v>0</v>
      </c>
      <c r="CK328" s="462">
        <f t="shared" si="833"/>
        <v>0</v>
      </c>
      <c r="CL328" s="432">
        <f t="shared" si="833"/>
        <v>0</v>
      </c>
      <c r="CM328" s="432">
        <f t="shared" si="833"/>
        <v>0</v>
      </c>
      <c r="CN328" s="432">
        <f t="shared" si="833"/>
        <v>0</v>
      </c>
      <c r="CO328" s="463">
        <f t="shared" si="833"/>
        <v>0</v>
      </c>
      <c r="CP328" s="462">
        <f t="shared" si="833"/>
        <v>0</v>
      </c>
      <c r="CQ328" s="432">
        <f t="shared" si="833"/>
        <v>0</v>
      </c>
      <c r="CR328" s="432">
        <f t="shared" si="833"/>
        <v>0</v>
      </c>
      <c r="CS328" s="432">
        <f t="shared" si="833"/>
        <v>0</v>
      </c>
      <c r="CT328" s="432">
        <f t="shared" si="833"/>
        <v>0</v>
      </c>
      <c r="CU328" s="463">
        <f t="shared" si="833"/>
        <v>0</v>
      </c>
      <c r="CV328" s="462">
        <f t="shared" si="833"/>
        <v>0</v>
      </c>
      <c r="CW328" s="432">
        <f t="shared" si="833"/>
        <v>0</v>
      </c>
      <c r="CX328" s="432">
        <f t="shared" si="833"/>
        <v>0</v>
      </c>
      <c r="CY328" s="432">
        <f t="shared" ref="CY328:FJ328" si="834">CY189*CY49/100</f>
        <v>0</v>
      </c>
      <c r="CZ328" s="463">
        <f t="shared" si="834"/>
        <v>0</v>
      </c>
      <c r="DA328" s="462">
        <f t="shared" si="834"/>
        <v>0</v>
      </c>
      <c r="DB328" s="432">
        <f t="shared" si="834"/>
        <v>0</v>
      </c>
      <c r="DC328" s="432">
        <f t="shared" si="834"/>
        <v>0</v>
      </c>
      <c r="DD328" s="432">
        <f t="shared" si="834"/>
        <v>0</v>
      </c>
      <c r="DE328" s="432">
        <f t="shared" si="834"/>
        <v>0</v>
      </c>
      <c r="DF328" s="463">
        <f t="shared" si="834"/>
        <v>0</v>
      </c>
      <c r="DG328" s="462">
        <f t="shared" si="834"/>
        <v>0</v>
      </c>
      <c r="DH328" s="432">
        <f t="shared" si="834"/>
        <v>0</v>
      </c>
      <c r="DI328" s="432">
        <f t="shared" si="834"/>
        <v>0</v>
      </c>
      <c r="DJ328" s="432">
        <f t="shared" si="834"/>
        <v>0</v>
      </c>
      <c r="DK328" s="463">
        <f t="shared" si="834"/>
        <v>0</v>
      </c>
      <c r="DL328" s="462">
        <f t="shared" si="834"/>
        <v>0</v>
      </c>
      <c r="DM328" s="432">
        <f t="shared" si="834"/>
        <v>0</v>
      </c>
      <c r="DN328" s="432">
        <f t="shared" si="834"/>
        <v>0</v>
      </c>
      <c r="DO328" s="432">
        <f t="shared" si="834"/>
        <v>0</v>
      </c>
      <c r="DP328" s="432">
        <f t="shared" si="834"/>
        <v>0</v>
      </c>
      <c r="DQ328" s="463">
        <f t="shared" si="834"/>
        <v>0</v>
      </c>
      <c r="DR328" s="462">
        <f t="shared" si="834"/>
        <v>0</v>
      </c>
      <c r="DS328" s="432">
        <f t="shared" si="834"/>
        <v>0</v>
      </c>
      <c r="DT328" s="432">
        <f t="shared" si="834"/>
        <v>0</v>
      </c>
      <c r="DU328" s="432">
        <f t="shared" si="834"/>
        <v>0</v>
      </c>
      <c r="DV328" s="463">
        <f t="shared" si="834"/>
        <v>0</v>
      </c>
      <c r="DW328" s="462">
        <f t="shared" si="834"/>
        <v>0</v>
      </c>
      <c r="DX328" s="432">
        <f t="shared" si="834"/>
        <v>0</v>
      </c>
      <c r="DY328" s="432">
        <f t="shared" si="834"/>
        <v>0</v>
      </c>
      <c r="DZ328" s="432">
        <f t="shared" si="834"/>
        <v>0</v>
      </c>
      <c r="EA328" s="432">
        <f t="shared" si="834"/>
        <v>0</v>
      </c>
      <c r="EB328" s="463">
        <f t="shared" si="834"/>
        <v>0</v>
      </c>
      <c r="EC328" s="462">
        <f t="shared" si="834"/>
        <v>0</v>
      </c>
      <c r="ED328" s="432">
        <f t="shared" si="834"/>
        <v>0</v>
      </c>
      <c r="EE328" s="432">
        <f t="shared" si="834"/>
        <v>0</v>
      </c>
      <c r="EF328" s="432">
        <f t="shared" si="834"/>
        <v>0</v>
      </c>
      <c r="EG328" s="463">
        <f t="shared" si="834"/>
        <v>0</v>
      </c>
      <c r="EH328" s="462">
        <f t="shared" si="834"/>
        <v>0</v>
      </c>
      <c r="EI328" s="432">
        <f t="shared" si="834"/>
        <v>0</v>
      </c>
      <c r="EJ328" s="432">
        <f t="shared" si="834"/>
        <v>0</v>
      </c>
      <c r="EK328" s="432">
        <f t="shared" si="834"/>
        <v>0</v>
      </c>
      <c r="EL328" s="432">
        <f t="shared" si="834"/>
        <v>0</v>
      </c>
      <c r="EM328" s="463">
        <f t="shared" si="834"/>
        <v>0</v>
      </c>
      <c r="EN328" s="462">
        <f t="shared" si="834"/>
        <v>0</v>
      </c>
      <c r="EO328" s="432">
        <f t="shared" si="834"/>
        <v>0</v>
      </c>
      <c r="EP328" s="432">
        <f t="shared" si="834"/>
        <v>0</v>
      </c>
      <c r="EQ328" s="432">
        <f t="shared" si="834"/>
        <v>0</v>
      </c>
      <c r="ER328" s="463">
        <f t="shared" si="834"/>
        <v>0</v>
      </c>
      <c r="ES328" s="462">
        <f t="shared" si="834"/>
        <v>0</v>
      </c>
      <c r="ET328" s="432">
        <f t="shared" si="834"/>
        <v>0</v>
      </c>
      <c r="EU328" s="432">
        <f t="shared" si="834"/>
        <v>0</v>
      </c>
      <c r="EV328" s="432">
        <f t="shared" si="834"/>
        <v>0</v>
      </c>
      <c r="EW328" s="432">
        <f t="shared" si="834"/>
        <v>0</v>
      </c>
      <c r="EX328" s="463">
        <f t="shared" si="834"/>
        <v>0</v>
      </c>
      <c r="EY328" s="462">
        <f t="shared" si="834"/>
        <v>0</v>
      </c>
      <c r="EZ328" s="432">
        <f t="shared" si="834"/>
        <v>0</v>
      </c>
      <c r="FA328" s="432">
        <f t="shared" si="834"/>
        <v>0</v>
      </c>
      <c r="FB328" s="432">
        <f t="shared" si="834"/>
        <v>0</v>
      </c>
      <c r="FC328" s="463">
        <f t="shared" si="834"/>
        <v>0</v>
      </c>
      <c r="FD328" s="462">
        <f t="shared" si="834"/>
        <v>0</v>
      </c>
      <c r="FE328" s="432">
        <f t="shared" si="834"/>
        <v>0</v>
      </c>
      <c r="FF328" s="432">
        <f t="shared" si="834"/>
        <v>0</v>
      </c>
      <c r="FG328" s="432">
        <f t="shared" si="834"/>
        <v>0</v>
      </c>
      <c r="FH328" s="432">
        <f t="shared" si="834"/>
        <v>0</v>
      </c>
      <c r="FI328" s="463">
        <f t="shared" si="834"/>
        <v>0</v>
      </c>
      <c r="FJ328" s="462">
        <f t="shared" si="834"/>
        <v>0</v>
      </c>
      <c r="FK328" s="432">
        <f t="shared" ref="FK328:GJ328" si="835">FK189*FK49/100</f>
        <v>0</v>
      </c>
      <c r="FL328" s="432">
        <f t="shared" si="835"/>
        <v>0</v>
      </c>
      <c r="FM328" s="432">
        <f t="shared" si="835"/>
        <v>0</v>
      </c>
      <c r="FN328" s="463">
        <f t="shared" si="835"/>
        <v>0</v>
      </c>
      <c r="FO328" s="462">
        <f t="shared" si="835"/>
        <v>0</v>
      </c>
      <c r="FP328" s="432">
        <f t="shared" si="835"/>
        <v>0</v>
      </c>
      <c r="FQ328" s="432">
        <f t="shared" si="835"/>
        <v>0</v>
      </c>
      <c r="FR328" s="432">
        <f t="shared" si="835"/>
        <v>0</v>
      </c>
      <c r="FS328" s="432">
        <f t="shared" si="835"/>
        <v>0</v>
      </c>
      <c r="FT328" s="463">
        <f t="shared" si="835"/>
        <v>0</v>
      </c>
      <c r="FU328" s="462">
        <f t="shared" si="835"/>
        <v>0</v>
      </c>
      <c r="FV328" s="432">
        <f t="shared" si="835"/>
        <v>0</v>
      </c>
      <c r="FW328" s="432">
        <f t="shared" si="835"/>
        <v>0</v>
      </c>
      <c r="FX328" s="432">
        <f t="shared" si="835"/>
        <v>0</v>
      </c>
      <c r="FY328" s="463">
        <f t="shared" si="835"/>
        <v>0</v>
      </c>
      <c r="FZ328" s="462">
        <f t="shared" si="835"/>
        <v>0</v>
      </c>
      <c r="GA328" s="432">
        <f t="shared" si="835"/>
        <v>0</v>
      </c>
      <c r="GB328" s="432">
        <f t="shared" si="835"/>
        <v>0</v>
      </c>
      <c r="GC328" s="432">
        <f t="shared" si="835"/>
        <v>0</v>
      </c>
      <c r="GD328" s="432">
        <f t="shared" si="835"/>
        <v>0</v>
      </c>
      <c r="GE328" s="463">
        <f t="shared" si="835"/>
        <v>0</v>
      </c>
      <c r="GF328" s="462">
        <f t="shared" si="835"/>
        <v>0</v>
      </c>
      <c r="GG328" s="432">
        <f t="shared" si="835"/>
        <v>0</v>
      </c>
      <c r="GH328" s="432">
        <f t="shared" si="835"/>
        <v>0</v>
      </c>
      <c r="GI328" s="432">
        <f t="shared" si="835"/>
        <v>0</v>
      </c>
      <c r="GJ328" s="463">
        <f t="shared" si="835"/>
        <v>0</v>
      </c>
    </row>
    <row r="329" spans="1:192" s="4" customFormat="1">
      <c r="A329" s="22"/>
      <c r="B329" s="22"/>
      <c r="C329" s="22"/>
      <c r="D329" s="22"/>
      <c r="E329" s="748" t="str">
        <f t="shared" si="695"/>
        <v>Non-Residential Single Rate</v>
      </c>
      <c r="F329" s="462">
        <f t="shared" ref="F329:AL329" si="836">F190*F50</f>
        <v>3779142.836237648</v>
      </c>
      <c r="G329" s="432">
        <f t="shared" si="836"/>
        <v>0</v>
      </c>
      <c r="H329" s="432">
        <f t="shared" si="836"/>
        <v>0</v>
      </c>
      <c r="I329" s="432">
        <f t="shared" si="836"/>
        <v>0</v>
      </c>
      <c r="J329" s="432">
        <f t="shared" si="836"/>
        <v>0</v>
      </c>
      <c r="K329" s="463">
        <f t="shared" si="836"/>
        <v>0</v>
      </c>
      <c r="L329" s="462">
        <f t="shared" si="836"/>
        <v>0</v>
      </c>
      <c r="M329" s="432">
        <f t="shared" si="836"/>
        <v>0</v>
      </c>
      <c r="N329" s="432">
        <f t="shared" si="836"/>
        <v>0</v>
      </c>
      <c r="O329" s="432">
        <f t="shared" si="836"/>
        <v>0</v>
      </c>
      <c r="P329" s="463">
        <f t="shared" si="836"/>
        <v>0</v>
      </c>
      <c r="Q329" s="462">
        <f t="shared" si="836"/>
        <v>0</v>
      </c>
      <c r="R329" s="432">
        <f t="shared" si="836"/>
        <v>0</v>
      </c>
      <c r="S329" s="432">
        <f t="shared" si="836"/>
        <v>0</v>
      </c>
      <c r="T329" s="432">
        <f t="shared" si="836"/>
        <v>0</v>
      </c>
      <c r="U329" s="432">
        <f t="shared" si="836"/>
        <v>0</v>
      </c>
      <c r="V329" s="463">
        <f t="shared" si="836"/>
        <v>0</v>
      </c>
      <c r="W329" s="462">
        <f t="shared" si="836"/>
        <v>0</v>
      </c>
      <c r="X329" s="432">
        <f t="shared" si="836"/>
        <v>0</v>
      </c>
      <c r="Y329" s="432">
        <f t="shared" si="836"/>
        <v>0</v>
      </c>
      <c r="Z329" s="432">
        <f t="shared" si="836"/>
        <v>0</v>
      </c>
      <c r="AA329" s="463">
        <f t="shared" si="836"/>
        <v>0</v>
      </c>
      <c r="AB329" s="462">
        <f t="shared" si="836"/>
        <v>0</v>
      </c>
      <c r="AC329" s="432">
        <f t="shared" si="836"/>
        <v>0</v>
      </c>
      <c r="AD329" s="432">
        <f t="shared" si="836"/>
        <v>0</v>
      </c>
      <c r="AE329" s="432">
        <f t="shared" si="836"/>
        <v>0</v>
      </c>
      <c r="AF329" s="432">
        <f t="shared" si="836"/>
        <v>0</v>
      </c>
      <c r="AG329" s="463">
        <f t="shared" si="836"/>
        <v>0</v>
      </c>
      <c r="AH329" s="462">
        <f t="shared" si="836"/>
        <v>0</v>
      </c>
      <c r="AI329" s="432">
        <f t="shared" si="836"/>
        <v>0</v>
      </c>
      <c r="AJ329" s="432">
        <f t="shared" si="836"/>
        <v>0</v>
      </c>
      <c r="AK329" s="432">
        <f t="shared" si="836"/>
        <v>0</v>
      </c>
      <c r="AL329" s="463">
        <f t="shared" si="836"/>
        <v>0</v>
      </c>
      <c r="AM329" s="462">
        <f t="shared" ref="AM329:CX329" si="837">AM190*AM50/100</f>
        <v>7790507.1609209189</v>
      </c>
      <c r="AN329" s="432">
        <f t="shared" si="837"/>
        <v>0</v>
      </c>
      <c r="AO329" s="432">
        <f t="shared" si="837"/>
        <v>0</v>
      </c>
      <c r="AP329" s="432">
        <f t="shared" si="837"/>
        <v>0</v>
      </c>
      <c r="AQ329" s="432">
        <f t="shared" si="837"/>
        <v>0</v>
      </c>
      <c r="AR329" s="463">
        <f t="shared" si="837"/>
        <v>0</v>
      </c>
      <c r="AS329" s="462">
        <f t="shared" si="837"/>
        <v>0</v>
      </c>
      <c r="AT329" s="432">
        <f t="shared" si="837"/>
        <v>0</v>
      </c>
      <c r="AU329" s="432">
        <f t="shared" si="837"/>
        <v>0</v>
      </c>
      <c r="AV329" s="432">
        <f t="shared" si="837"/>
        <v>0</v>
      </c>
      <c r="AW329" s="463">
        <f t="shared" si="837"/>
        <v>0</v>
      </c>
      <c r="AX329" s="462">
        <f t="shared" si="837"/>
        <v>12031991.456334846</v>
      </c>
      <c r="AY329" s="432">
        <f t="shared" si="837"/>
        <v>0</v>
      </c>
      <c r="AZ329" s="432">
        <f t="shared" si="837"/>
        <v>0</v>
      </c>
      <c r="BA329" s="432">
        <f t="shared" si="837"/>
        <v>0</v>
      </c>
      <c r="BB329" s="432">
        <f t="shared" si="837"/>
        <v>0</v>
      </c>
      <c r="BC329" s="463">
        <f t="shared" si="837"/>
        <v>0</v>
      </c>
      <c r="BD329" s="462">
        <f t="shared" si="837"/>
        <v>0</v>
      </c>
      <c r="BE329" s="432">
        <f t="shared" si="837"/>
        <v>0</v>
      </c>
      <c r="BF329" s="432">
        <f t="shared" si="837"/>
        <v>0</v>
      </c>
      <c r="BG329" s="432">
        <f t="shared" si="837"/>
        <v>0</v>
      </c>
      <c r="BH329" s="463">
        <f t="shared" si="837"/>
        <v>0</v>
      </c>
      <c r="BI329" s="462">
        <f t="shared" si="837"/>
        <v>7875903.557524221</v>
      </c>
      <c r="BJ329" s="432">
        <f t="shared" si="837"/>
        <v>0</v>
      </c>
      <c r="BK329" s="432">
        <f t="shared" si="837"/>
        <v>0</v>
      </c>
      <c r="BL329" s="432">
        <f t="shared" si="837"/>
        <v>0</v>
      </c>
      <c r="BM329" s="432">
        <f t="shared" si="837"/>
        <v>0</v>
      </c>
      <c r="BN329" s="463">
        <f t="shared" si="837"/>
        <v>0</v>
      </c>
      <c r="BO329" s="462">
        <f t="shared" si="837"/>
        <v>0</v>
      </c>
      <c r="BP329" s="432">
        <f t="shared" si="837"/>
        <v>0</v>
      </c>
      <c r="BQ329" s="432">
        <f t="shared" si="837"/>
        <v>0</v>
      </c>
      <c r="BR329" s="432">
        <f t="shared" si="837"/>
        <v>0</v>
      </c>
      <c r="BS329" s="463">
        <f t="shared" si="837"/>
        <v>0</v>
      </c>
      <c r="BT329" s="462">
        <f t="shared" si="837"/>
        <v>2536079.8409373555</v>
      </c>
      <c r="BU329" s="432">
        <f t="shared" si="837"/>
        <v>0</v>
      </c>
      <c r="BV329" s="432">
        <f t="shared" si="837"/>
        <v>0</v>
      </c>
      <c r="BW329" s="432">
        <f t="shared" si="837"/>
        <v>0</v>
      </c>
      <c r="BX329" s="432">
        <f t="shared" si="837"/>
        <v>0</v>
      </c>
      <c r="BY329" s="463">
        <f t="shared" si="837"/>
        <v>0</v>
      </c>
      <c r="BZ329" s="462">
        <f t="shared" si="837"/>
        <v>0</v>
      </c>
      <c r="CA329" s="432">
        <f t="shared" si="837"/>
        <v>0</v>
      </c>
      <c r="CB329" s="432">
        <f t="shared" si="837"/>
        <v>0</v>
      </c>
      <c r="CC329" s="432">
        <f t="shared" si="837"/>
        <v>0</v>
      </c>
      <c r="CD329" s="463">
        <f t="shared" si="837"/>
        <v>0</v>
      </c>
      <c r="CE329" s="462">
        <f t="shared" si="837"/>
        <v>0</v>
      </c>
      <c r="CF329" s="432">
        <f t="shared" si="837"/>
        <v>0</v>
      </c>
      <c r="CG329" s="432">
        <f t="shared" si="837"/>
        <v>0</v>
      </c>
      <c r="CH329" s="432">
        <f t="shared" si="837"/>
        <v>0</v>
      </c>
      <c r="CI329" s="432">
        <f t="shared" si="837"/>
        <v>0</v>
      </c>
      <c r="CJ329" s="463">
        <f t="shared" si="837"/>
        <v>0</v>
      </c>
      <c r="CK329" s="462">
        <f t="shared" si="837"/>
        <v>0</v>
      </c>
      <c r="CL329" s="432">
        <f t="shared" si="837"/>
        <v>0</v>
      </c>
      <c r="CM329" s="432">
        <f t="shared" si="837"/>
        <v>0</v>
      </c>
      <c r="CN329" s="432">
        <f t="shared" si="837"/>
        <v>0</v>
      </c>
      <c r="CO329" s="463">
        <f t="shared" si="837"/>
        <v>0</v>
      </c>
      <c r="CP329" s="462">
        <f t="shared" si="837"/>
        <v>0</v>
      </c>
      <c r="CQ329" s="432">
        <f t="shared" si="837"/>
        <v>0</v>
      </c>
      <c r="CR329" s="432">
        <f t="shared" si="837"/>
        <v>0</v>
      </c>
      <c r="CS329" s="432">
        <f t="shared" si="837"/>
        <v>0</v>
      </c>
      <c r="CT329" s="432">
        <f t="shared" si="837"/>
        <v>0</v>
      </c>
      <c r="CU329" s="463">
        <f t="shared" si="837"/>
        <v>0</v>
      </c>
      <c r="CV329" s="462">
        <f t="shared" si="837"/>
        <v>0</v>
      </c>
      <c r="CW329" s="432">
        <f t="shared" si="837"/>
        <v>0</v>
      </c>
      <c r="CX329" s="432">
        <f t="shared" si="837"/>
        <v>0</v>
      </c>
      <c r="CY329" s="432">
        <f t="shared" ref="CY329:FJ329" si="838">CY190*CY50/100</f>
        <v>0</v>
      </c>
      <c r="CZ329" s="463">
        <f t="shared" si="838"/>
        <v>0</v>
      </c>
      <c r="DA329" s="462">
        <f t="shared" si="838"/>
        <v>0</v>
      </c>
      <c r="DB329" s="432">
        <f t="shared" si="838"/>
        <v>0</v>
      </c>
      <c r="DC329" s="432">
        <f t="shared" si="838"/>
        <v>0</v>
      </c>
      <c r="DD329" s="432">
        <f t="shared" si="838"/>
        <v>0</v>
      </c>
      <c r="DE329" s="432">
        <f t="shared" si="838"/>
        <v>0</v>
      </c>
      <c r="DF329" s="463">
        <f t="shared" si="838"/>
        <v>0</v>
      </c>
      <c r="DG329" s="462">
        <f t="shared" si="838"/>
        <v>0</v>
      </c>
      <c r="DH329" s="432">
        <f t="shared" si="838"/>
        <v>0</v>
      </c>
      <c r="DI329" s="432">
        <f t="shared" si="838"/>
        <v>0</v>
      </c>
      <c r="DJ329" s="432">
        <f t="shared" si="838"/>
        <v>0</v>
      </c>
      <c r="DK329" s="463">
        <f t="shared" si="838"/>
        <v>0</v>
      </c>
      <c r="DL329" s="462">
        <f t="shared" si="838"/>
        <v>0</v>
      </c>
      <c r="DM329" s="432">
        <f t="shared" si="838"/>
        <v>0</v>
      </c>
      <c r="DN329" s="432">
        <f t="shared" si="838"/>
        <v>0</v>
      </c>
      <c r="DO329" s="432">
        <f t="shared" si="838"/>
        <v>0</v>
      </c>
      <c r="DP329" s="432">
        <f t="shared" si="838"/>
        <v>0</v>
      </c>
      <c r="DQ329" s="463">
        <f t="shared" si="838"/>
        <v>0</v>
      </c>
      <c r="DR329" s="462">
        <f t="shared" si="838"/>
        <v>0</v>
      </c>
      <c r="DS329" s="432">
        <f t="shared" si="838"/>
        <v>0</v>
      </c>
      <c r="DT329" s="432">
        <f t="shared" si="838"/>
        <v>0</v>
      </c>
      <c r="DU329" s="432">
        <f t="shared" si="838"/>
        <v>0</v>
      </c>
      <c r="DV329" s="463">
        <f t="shared" si="838"/>
        <v>0</v>
      </c>
      <c r="DW329" s="462">
        <f t="shared" si="838"/>
        <v>0</v>
      </c>
      <c r="DX329" s="432">
        <f t="shared" si="838"/>
        <v>0</v>
      </c>
      <c r="DY329" s="432">
        <f t="shared" si="838"/>
        <v>0</v>
      </c>
      <c r="DZ329" s="432">
        <f t="shared" si="838"/>
        <v>0</v>
      </c>
      <c r="EA329" s="432">
        <f t="shared" si="838"/>
        <v>0</v>
      </c>
      <c r="EB329" s="463">
        <f t="shared" si="838"/>
        <v>0</v>
      </c>
      <c r="EC329" s="462">
        <f t="shared" si="838"/>
        <v>0</v>
      </c>
      <c r="ED329" s="432">
        <f t="shared" si="838"/>
        <v>0</v>
      </c>
      <c r="EE329" s="432">
        <f t="shared" si="838"/>
        <v>0</v>
      </c>
      <c r="EF329" s="432">
        <f t="shared" si="838"/>
        <v>0</v>
      </c>
      <c r="EG329" s="463">
        <f t="shared" si="838"/>
        <v>0</v>
      </c>
      <c r="EH329" s="462">
        <f t="shared" si="838"/>
        <v>0</v>
      </c>
      <c r="EI329" s="432">
        <f t="shared" si="838"/>
        <v>0</v>
      </c>
      <c r="EJ329" s="432">
        <f t="shared" si="838"/>
        <v>0</v>
      </c>
      <c r="EK329" s="432">
        <f t="shared" si="838"/>
        <v>0</v>
      </c>
      <c r="EL329" s="432">
        <f t="shared" si="838"/>
        <v>0</v>
      </c>
      <c r="EM329" s="463">
        <f t="shared" si="838"/>
        <v>0</v>
      </c>
      <c r="EN329" s="462">
        <f t="shared" si="838"/>
        <v>0</v>
      </c>
      <c r="EO329" s="432">
        <f t="shared" si="838"/>
        <v>0</v>
      </c>
      <c r="EP329" s="432">
        <f t="shared" si="838"/>
        <v>0</v>
      </c>
      <c r="EQ329" s="432">
        <f t="shared" si="838"/>
        <v>0</v>
      </c>
      <c r="ER329" s="463">
        <f t="shared" si="838"/>
        <v>0</v>
      </c>
      <c r="ES329" s="462">
        <f t="shared" si="838"/>
        <v>0</v>
      </c>
      <c r="ET329" s="432">
        <f t="shared" si="838"/>
        <v>0</v>
      </c>
      <c r="EU329" s="432">
        <f t="shared" si="838"/>
        <v>0</v>
      </c>
      <c r="EV329" s="432">
        <f t="shared" si="838"/>
        <v>0</v>
      </c>
      <c r="EW329" s="432">
        <f t="shared" si="838"/>
        <v>0</v>
      </c>
      <c r="EX329" s="463">
        <f t="shared" si="838"/>
        <v>0</v>
      </c>
      <c r="EY329" s="462">
        <f t="shared" si="838"/>
        <v>0</v>
      </c>
      <c r="EZ329" s="432">
        <f t="shared" si="838"/>
        <v>0</v>
      </c>
      <c r="FA329" s="432">
        <f t="shared" si="838"/>
        <v>0</v>
      </c>
      <c r="FB329" s="432">
        <f t="shared" si="838"/>
        <v>0</v>
      </c>
      <c r="FC329" s="463">
        <f t="shared" si="838"/>
        <v>0</v>
      </c>
      <c r="FD329" s="462">
        <f t="shared" si="838"/>
        <v>0</v>
      </c>
      <c r="FE329" s="432">
        <f t="shared" si="838"/>
        <v>0</v>
      </c>
      <c r="FF329" s="432">
        <f t="shared" si="838"/>
        <v>0</v>
      </c>
      <c r="FG329" s="432">
        <f t="shared" si="838"/>
        <v>0</v>
      </c>
      <c r="FH329" s="432">
        <f t="shared" si="838"/>
        <v>0</v>
      </c>
      <c r="FI329" s="463">
        <f t="shared" si="838"/>
        <v>0</v>
      </c>
      <c r="FJ329" s="462">
        <f t="shared" si="838"/>
        <v>0</v>
      </c>
      <c r="FK329" s="432">
        <f t="shared" ref="FK329:GJ329" si="839">FK190*FK50/100</f>
        <v>0</v>
      </c>
      <c r="FL329" s="432">
        <f t="shared" si="839"/>
        <v>0</v>
      </c>
      <c r="FM329" s="432">
        <f t="shared" si="839"/>
        <v>0</v>
      </c>
      <c r="FN329" s="463">
        <f t="shared" si="839"/>
        <v>0</v>
      </c>
      <c r="FO329" s="462">
        <f t="shared" si="839"/>
        <v>0</v>
      </c>
      <c r="FP329" s="432">
        <f t="shared" si="839"/>
        <v>0</v>
      </c>
      <c r="FQ329" s="432">
        <f t="shared" si="839"/>
        <v>0</v>
      </c>
      <c r="FR329" s="432">
        <f t="shared" si="839"/>
        <v>0</v>
      </c>
      <c r="FS329" s="432">
        <f t="shared" si="839"/>
        <v>0</v>
      </c>
      <c r="FT329" s="463">
        <f t="shared" si="839"/>
        <v>0</v>
      </c>
      <c r="FU329" s="462">
        <f t="shared" si="839"/>
        <v>0</v>
      </c>
      <c r="FV329" s="432">
        <f t="shared" si="839"/>
        <v>0</v>
      </c>
      <c r="FW329" s="432">
        <f t="shared" si="839"/>
        <v>0</v>
      </c>
      <c r="FX329" s="432">
        <f t="shared" si="839"/>
        <v>0</v>
      </c>
      <c r="FY329" s="463">
        <f t="shared" si="839"/>
        <v>0</v>
      </c>
      <c r="FZ329" s="462">
        <f t="shared" si="839"/>
        <v>0</v>
      </c>
      <c r="GA329" s="432">
        <f t="shared" si="839"/>
        <v>0</v>
      </c>
      <c r="GB329" s="432">
        <f t="shared" si="839"/>
        <v>0</v>
      </c>
      <c r="GC329" s="432">
        <f t="shared" si="839"/>
        <v>0</v>
      </c>
      <c r="GD329" s="432">
        <f t="shared" si="839"/>
        <v>0</v>
      </c>
      <c r="GE329" s="463">
        <f t="shared" si="839"/>
        <v>0</v>
      </c>
      <c r="GF329" s="462">
        <f t="shared" si="839"/>
        <v>0</v>
      </c>
      <c r="GG329" s="432">
        <f t="shared" si="839"/>
        <v>0</v>
      </c>
      <c r="GH329" s="432">
        <f t="shared" si="839"/>
        <v>0</v>
      </c>
      <c r="GI329" s="432">
        <f t="shared" si="839"/>
        <v>0</v>
      </c>
      <c r="GJ329" s="463">
        <f t="shared" si="839"/>
        <v>0</v>
      </c>
    </row>
    <row r="330" spans="1:192" s="4" customFormat="1">
      <c r="A330" s="22"/>
      <c r="B330" s="22"/>
      <c r="C330" s="22"/>
      <c r="D330" s="22"/>
      <c r="E330" s="748" t="str">
        <f t="shared" si="695"/>
        <v>Non-Residential</v>
      </c>
      <c r="F330" s="462">
        <f t="shared" ref="F330:AL330" si="840">F191*F51</f>
        <v>0</v>
      </c>
      <c r="G330" s="432">
        <f t="shared" si="840"/>
        <v>0</v>
      </c>
      <c r="H330" s="432">
        <f t="shared" si="840"/>
        <v>0</v>
      </c>
      <c r="I330" s="432">
        <f t="shared" si="840"/>
        <v>0</v>
      </c>
      <c r="J330" s="432">
        <f t="shared" si="840"/>
        <v>0</v>
      </c>
      <c r="K330" s="463">
        <f t="shared" si="840"/>
        <v>0</v>
      </c>
      <c r="L330" s="462">
        <f t="shared" si="840"/>
        <v>0</v>
      </c>
      <c r="M330" s="432">
        <f t="shared" si="840"/>
        <v>0</v>
      </c>
      <c r="N330" s="432">
        <f t="shared" si="840"/>
        <v>0</v>
      </c>
      <c r="O330" s="432">
        <f t="shared" si="840"/>
        <v>0</v>
      </c>
      <c r="P330" s="463">
        <f t="shared" si="840"/>
        <v>0</v>
      </c>
      <c r="Q330" s="462">
        <f t="shared" si="840"/>
        <v>0</v>
      </c>
      <c r="R330" s="432">
        <f t="shared" si="840"/>
        <v>0</v>
      </c>
      <c r="S330" s="432">
        <f t="shared" si="840"/>
        <v>0</v>
      </c>
      <c r="T330" s="432">
        <f t="shared" si="840"/>
        <v>0</v>
      </c>
      <c r="U330" s="432">
        <f t="shared" si="840"/>
        <v>0</v>
      </c>
      <c r="V330" s="463">
        <f t="shared" si="840"/>
        <v>0</v>
      </c>
      <c r="W330" s="462">
        <f t="shared" si="840"/>
        <v>0</v>
      </c>
      <c r="X330" s="432">
        <f t="shared" si="840"/>
        <v>0</v>
      </c>
      <c r="Y330" s="432">
        <f t="shared" si="840"/>
        <v>0</v>
      </c>
      <c r="Z330" s="432">
        <f t="shared" si="840"/>
        <v>0</v>
      </c>
      <c r="AA330" s="463">
        <f t="shared" si="840"/>
        <v>0</v>
      </c>
      <c r="AB330" s="462">
        <f t="shared" si="840"/>
        <v>0</v>
      </c>
      <c r="AC330" s="432">
        <f t="shared" si="840"/>
        <v>0</v>
      </c>
      <c r="AD330" s="432">
        <f t="shared" si="840"/>
        <v>0</v>
      </c>
      <c r="AE330" s="432">
        <f t="shared" si="840"/>
        <v>0</v>
      </c>
      <c r="AF330" s="432">
        <f t="shared" si="840"/>
        <v>0</v>
      </c>
      <c r="AG330" s="463">
        <f t="shared" si="840"/>
        <v>0</v>
      </c>
      <c r="AH330" s="462">
        <f t="shared" si="840"/>
        <v>0</v>
      </c>
      <c r="AI330" s="432">
        <f t="shared" si="840"/>
        <v>0</v>
      </c>
      <c r="AJ330" s="432">
        <f t="shared" si="840"/>
        <v>0</v>
      </c>
      <c r="AK330" s="432">
        <f t="shared" si="840"/>
        <v>0</v>
      </c>
      <c r="AL330" s="463">
        <f t="shared" si="840"/>
        <v>0</v>
      </c>
      <c r="AM330" s="462">
        <f t="shared" ref="AM330:CX330" si="841">AM191*AM51/100</f>
        <v>0</v>
      </c>
      <c r="AN330" s="432">
        <f t="shared" si="841"/>
        <v>0</v>
      </c>
      <c r="AO330" s="432">
        <f t="shared" si="841"/>
        <v>0</v>
      </c>
      <c r="AP330" s="432">
        <f t="shared" si="841"/>
        <v>0</v>
      </c>
      <c r="AQ330" s="432">
        <f t="shared" si="841"/>
        <v>0</v>
      </c>
      <c r="AR330" s="463">
        <f t="shared" si="841"/>
        <v>0</v>
      </c>
      <c r="AS330" s="462">
        <f t="shared" si="841"/>
        <v>0</v>
      </c>
      <c r="AT330" s="432">
        <f t="shared" si="841"/>
        <v>0</v>
      </c>
      <c r="AU330" s="432">
        <f t="shared" si="841"/>
        <v>0</v>
      </c>
      <c r="AV330" s="432">
        <f t="shared" si="841"/>
        <v>0</v>
      </c>
      <c r="AW330" s="463">
        <f t="shared" si="841"/>
        <v>0</v>
      </c>
      <c r="AX330" s="462">
        <f t="shared" si="841"/>
        <v>0</v>
      </c>
      <c r="AY330" s="432">
        <f t="shared" si="841"/>
        <v>0</v>
      </c>
      <c r="AZ330" s="432">
        <f t="shared" si="841"/>
        <v>0</v>
      </c>
      <c r="BA330" s="432">
        <f t="shared" si="841"/>
        <v>0</v>
      </c>
      <c r="BB330" s="432">
        <f t="shared" si="841"/>
        <v>0</v>
      </c>
      <c r="BC330" s="463">
        <f t="shared" si="841"/>
        <v>0</v>
      </c>
      <c r="BD330" s="462">
        <f t="shared" si="841"/>
        <v>0</v>
      </c>
      <c r="BE330" s="432">
        <f t="shared" si="841"/>
        <v>0</v>
      </c>
      <c r="BF330" s="432">
        <f t="shared" si="841"/>
        <v>0</v>
      </c>
      <c r="BG330" s="432">
        <f t="shared" si="841"/>
        <v>0</v>
      </c>
      <c r="BH330" s="463">
        <f t="shared" si="841"/>
        <v>0</v>
      </c>
      <c r="BI330" s="462">
        <f t="shared" si="841"/>
        <v>0</v>
      </c>
      <c r="BJ330" s="432">
        <f t="shared" si="841"/>
        <v>0</v>
      </c>
      <c r="BK330" s="432">
        <f t="shared" si="841"/>
        <v>0</v>
      </c>
      <c r="BL330" s="432">
        <f t="shared" si="841"/>
        <v>0</v>
      </c>
      <c r="BM330" s="432">
        <f t="shared" si="841"/>
        <v>0</v>
      </c>
      <c r="BN330" s="463">
        <f t="shared" si="841"/>
        <v>0</v>
      </c>
      <c r="BO330" s="462">
        <f t="shared" si="841"/>
        <v>0</v>
      </c>
      <c r="BP330" s="432">
        <f t="shared" si="841"/>
        <v>0</v>
      </c>
      <c r="BQ330" s="432">
        <f t="shared" si="841"/>
        <v>0</v>
      </c>
      <c r="BR330" s="432">
        <f t="shared" si="841"/>
        <v>0</v>
      </c>
      <c r="BS330" s="463">
        <f t="shared" si="841"/>
        <v>0</v>
      </c>
      <c r="BT330" s="462">
        <f t="shared" si="841"/>
        <v>0</v>
      </c>
      <c r="BU330" s="432">
        <f t="shared" si="841"/>
        <v>0</v>
      </c>
      <c r="BV330" s="432">
        <f t="shared" si="841"/>
        <v>0</v>
      </c>
      <c r="BW330" s="432">
        <f t="shared" si="841"/>
        <v>0</v>
      </c>
      <c r="BX330" s="432">
        <f t="shared" si="841"/>
        <v>0</v>
      </c>
      <c r="BY330" s="463">
        <f t="shared" si="841"/>
        <v>0</v>
      </c>
      <c r="BZ330" s="462">
        <f t="shared" si="841"/>
        <v>0</v>
      </c>
      <c r="CA330" s="432">
        <f t="shared" si="841"/>
        <v>0</v>
      </c>
      <c r="CB330" s="432">
        <f t="shared" si="841"/>
        <v>0</v>
      </c>
      <c r="CC330" s="432">
        <f t="shared" si="841"/>
        <v>0</v>
      </c>
      <c r="CD330" s="463">
        <f t="shared" si="841"/>
        <v>0</v>
      </c>
      <c r="CE330" s="462">
        <f t="shared" si="841"/>
        <v>0</v>
      </c>
      <c r="CF330" s="432">
        <f t="shared" si="841"/>
        <v>0</v>
      </c>
      <c r="CG330" s="432">
        <f t="shared" si="841"/>
        <v>0</v>
      </c>
      <c r="CH330" s="432">
        <f t="shared" si="841"/>
        <v>0</v>
      </c>
      <c r="CI330" s="432">
        <f t="shared" si="841"/>
        <v>0</v>
      </c>
      <c r="CJ330" s="463">
        <f t="shared" si="841"/>
        <v>0</v>
      </c>
      <c r="CK330" s="462">
        <f t="shared" si="841"/>
        <v>0</v>
      </c>
      <c r="CL330" s="432">
        <f t="shared" si="841"/>
        <v>0</v>
      </c>
      <c r="CM330" s="432">
        <f t="shared" si="841"/>
        <v>0</v>
      </c>
      <c r="CN330" s="432">
        <f t="shared" si="841"/>
        <v>0</v>
      </c>
      <c r="CO330" s="463">
        <f t="shared" si="841"/>
        <v>0</v>
      </c>
      <c r="CP330" s="462">
        <f t="shared" si="841"/>
        <v>0</v>
      </c>
      <c r="CQ330" s="432">
        <f t="shared" si="841"/>
        <v>0</v>
      </c>
      <c r="CR330" s="432">
        <f t="shared" si="841"/>
        <v>0</v>
      </c>
      <c r="CS330" s="432">
        <f t="shared" si="841"/>
        <v>0</v>
      </c>
      <c r="CT330" s="432">
        <f t="shared" si="841"/>
        <v>0</v>
      </c>
      <c r="CU330" s="463">
        <f t="shared" si="841"/>
        <v>0</v>
      </c>
      <c r="CV330" s="462">
        <f t="shared" si="841"/>
        <v>0</v>
      </c>
      <c r="CW330" s="432">
        <f t="shared" si="841"/>
        <v>0</v>
      </c>
      <c r="CX330" s="432">
        <f t="shared" si="841"/>
        <v>0</v>
      </c>
      <c r="CY330" s="432">
        <f t="shared" ref="CY330:FJ330" si="842">CY191*CY51/100</f>
        <v>0</v>
      </c>
      <c r="CZ330" s="463">
        <f t="shared" si="842"/>
        <v>0</v>
      </c>
      <c r="DA330" s="462">
        <f t="shared" si="842"/>
        <v>0</v>
      </c>
      <c r="DB330" s="432">
        <f t="shared" si="842"/>
        <v>0</v>
      </c>
      <c r="DC330" s="432">
        <f t="shared" si="842"/>
        <v>0</v>
      </c>
      <c r="DD330" s="432">
        <f t="shared" si="842"/>
        <v>0</v>
      </c>
      <c r="DE330" s="432">
        <f t="shared" si="842"/>
        <v>0</v>
      </c>
      <c r="DF330" s="463">
        <f t="shared" si="842"/>
        <v>0</v>
      </c>
      <c r="DG330" s="462">
        <f t="shared" si="842"/>
        <v>0</v>
      </c>
      <c r="DH330" s="432">
        <f t="shared" si="842"/>
        <v>0</v>
      </c>
      <c r="DI330" s="432">
        <f t="shared" si="842"/>
        <v>0</v>
      </c>
      <c r="DJ330" s="432">
        <f t="shared" si="842"/>
        <v>0</v>
      </c>
      <c r="DK330" s="463">
        <f t="shared" si="842"/>
        <v>0</v>
      </c>
      <c r="DL330" s="462">
        <f t="shared" si="842"/>
        <v>0</v>
      </c>
      <c r="DM330" s="432">
        <f t="shared" si="842"/>
        <v>0</v>
      </c>
      <c r="DN330" s="432">
        <f t="shared" si="842"/>
        <v>0</v>
      </c>
      <c r="DO330" s="432">
        <f t="shared" si="842"/>
        <v>0</v>
      </c>
      <c r="DP330" s="432">
        <f t="shared" si="842"/>
        <v>0</v>
      </c>
      <c r="DQ330" s="463">
        <f t="shared" si="842"/>
        <v>0</v>
      </c>
      <c r="DR330" s="462">
        <f t="shared" si="842"/>
        <v>0</v>
      </c>
      <c r="DS330" s="432">
        <f t="shared" si="842"/>
        <v>0</v>
      </c>
      <c r="DT330" s="432">
        <f t="shared" si="842"/>
        <v>0</v>
      </c>
      <c r="DU330" s="432">
        <f t="shared" si="842"/>
        <v>0</v>
      </c>
      <c r="DV330" s="463">
        <f t="shared" si="842"/>
        <v>0</v>
      </c>
      <c r="DW330" s="462">
        <f t="shared" si="842"/>
        <v>0</v>
      </c>
      <c r="DX330" s="432">
        <f t="shared" si="842"/>
        <v>0</v>
      </c>
      <c r="DY330" s="432">
        <f t="shared" si="842"/>
        <v>0</v>
      </c>
      <c r="DZ330" s="432">
        <f t="shared" si="842"/>
        <v>0</v>
      </c>
      <c r="EA330" s="432">
        <f t="shared" si="842"/>
        <v>0</v>
      </c>
      <c r="EB330" s="463">
        <f t="shared" si="842"/>
        <v>0</v>
      </c>
      <c r="EC330" s="462">
        <f t="shared" si="842"/>
        <v>0</v>
      </c>
      <c r="ED330" s="432">
        <f t="shared" si="842"/>
        <v>0</v>
      </c>
      <c r="EE330" s="432">
        <f t="shared" si="842"/>
        <v>0</v>
      </c>
      <c r="EF330" s="432">
        <f t="shared" si="842"/>
        <v>0</v>
      </c>
      <c r="EG330" s="463">
        <f t="shared" si="842"/>
        <v>0</v>
      </c>
      <c r="EH330" s="462">
        <f t="shared" si="842"/>
        <v>0</v>
      </c>
      <c r="EI330" s="432">
        <f t="shared" si="842"/>
        <v>0</v>
      </c>
      <c r="EJ330" s="432">
        <f t="shared" si="842"/>
        <v>0</v>
      </c>
      <c r="EK330" s="432">
        <f t="shared" si="842"/>
        <v>0</v>
      </c>
      <c r="EL330" s="432">
        <f t="shared" si="842"/>
        <v>0</v>
      </c>
      <c r="EM330" s="463">
        <f t="shared" si="842"/>
        <v>0</v>
      </c>
      <c r="EN330" s="462">
        <f t="shared" si="842"/>
        <v>0</v>
      </c>
      <c r="EO330" s="432">
        <f t="shared" si="842"/>
        <v>0</v>
      </c>
      <c r="EP330" s="432">
        <f t="shared" si="842"/>
        <v>0</v>
      </c>
      <c r="EQ330" s="432">
        <f t="shared" si="842"/>
        <v>0</v>
      </c>
      <c r="ER330" s="463">
        <f t="shared" si="842"/>
        <v>0</v>
      </c>
      <c r="ES330" s="462">
        <f t="shared" si="842"/>
        <v>0</v>
      </c>
      <c r="ET330" s="432">
        <f t="shared" si="842"/>
        <v>0</v>
      </c>
      <c r="EU330" s="432">
        <f t="shared" si="842"/>
        <v>0</v>
      </c>
      <c r="EV330" s="432">
        <f t="shared" si="842"/>
        <v>0</v>
      </c>
      <c r="EW330" s="432">
        <f t="shared" si="842"/>
        <v>0</v>
      </c>
      <c r="EX330" s="463">
        <f t="shared" si="842"/>
        <v>0</v>
      </c>
      <c r="EY330" s="462">
        <f t="shared" si="842"/>
        <v>0</v>
      </c>
      <c r="EZ330" s="432">
        <f t="shared" si="842"/>
        <v>0</v>
      </c>
      <c r="FA330" s="432">
        <f t="shared" si="842"/>
        <v>0</v>
      </c>
      <c r="FB330" s="432">
        <f t="shared" si="842"/>
        <v>0</v>
      </c>
      <c r="FC330" s="463">
        <f t="shared" si="842"/>
        <v>0</v>
      </c>
      <c r="FD330" s="462">
        <f t="shared" si="842"/>
        <v>0</v>
      </c>
      <c r="FE330" s="432">
        <f t="shared" si="842"/>
        <v>0</v>
      </c>
      <c r="FF330" s="432">
        <f t="shared" si="842"/>
        <v>0</v>
      </c>
      <c r="FG330" s="432">
        <f t="shared" si="842"/>
        <v>0</v>
      </c>
      <c r="FH330" s="432">
        <f t="shared" si="842"/>
        <v>0</v>
      </c>
      <c r="FI330" s="463">
        <f t="shared" si="842"/>
        <v>0</v>
      </c>
      <c r="FJ330" s="462">
        <f t="shared" si="842"/>
        <v>0</v>
      </c>
      <c r="FK330" s="432">
        <f t="shared" ref="FK330:GJ330" si="843">FK191*FK51/100</f>
        <v>0</v>
      </c>
      <c r="FL330" s="432">
        <f t="shared" si="843"/>
        <v>0</v>
      </c>
      <c r="FM330" s="432">
        <f t="shared" si="843"/>
        <v>0</v>
      </c>
      <c r="FN330" s="463">
        <f t="shared" si="843"/>
        <v>0</v>
      </c>
      <c r="FO330" s="462">
        <f t="shared" si="843"/>
        <v>0</v>
      </c>
      <c r="FP330" s="432">
        <f t="shared" si="843"/>
        <v>0</v>
      </c>
      <c r="FQ330" s="432">
        <f t="shared" si="843"/>
        <v>0</v>
      </c>
      <c r="FR330" s="432">
        <f t="shared" si="843"/>
        <v>0</v>
      </c>
      <c r="FS330" s="432">
        <f t="shared" si="843"/>
        <v>0</v>
      </c>
      <c r="FT330" s="463">
        <f t="shared" si="843"/>
        <v>0</v>
      </c>
      <c r="FU330" s="462">
        <f t="shared" si="843"/>
        <v>0</v>
      </c>
      <c r="FV330" s="432">
        <f t="shared" si="843"/>
        <v>0</v>
      </c>
      <c r="FW330" s="432">
        <f t="shared" si="843"/>
        <v>0</v>
      </c>
      <c r="FX330" s="432">
        <f t="shared" si="843"/>
        <v>0</v>
      </c>
      <c r="FY330" s="463">
        <f t="shared" si="843"/>
        <v>0</v>
      </c>
      <c r="FZ330" s="462">
        <f t="shared" si="843"/>
        <v>0</v>
      </c>
      <c r="GA330" s="432">
        <f t="shared" si="843"/>
        <v>0</v>
      </c>
      <c r="GB330" s="432">
        <f t="shared" si="843"/>
        <v>0</v>
      </c>
      <c r="GC330" s="432">
        <f t="shared" si="843"/>
        <v>0</v>
      </c>
      <c r="GD330" s="432">
        <f t="shared" si="843"/>
        <v>0</v>
      </c>
      <c r="GE330" s="463">
        <f t="shared" si="843"/>
        <v>0</v>
      </c>
      <c r="GF330" s="462">
        <f t="shared" si="843"/>
        <v>0</v>
      </c>
      <c r="GG330" s="432">
        <f t="shared" si="843"/>
        <v>0</v>
      </c>
      <c r="GH330" s="432">
        <f t="shared" si="843"/>
        <v>0</v>
      </c>
      <c r="GI330" s="432">
        <f t="shared" si="843"/>
        <v>0</v>
      </c>
      <c r="GJ330" s="463">
        <f t="shared" si="843"/>
        <v>0</v>
      </c>
    </row>
    <row r="331" spans="1:192" s="4" customFormat="1">
      <c r="A331" s="22"/>
      <c r="B331" s="22"/>
      <c r="C331" s="22"/>
      <c r="D331" s="22"/>
      <c r="E331" s="748" t="str">
        <f t="shared" si="695"/>
        <v>New Tariff 2</v>
      </c>
      <c r="F331" s="462">
        <f t="shared" ref="F331:AL331" si="844">F192*F52</f>
        <v>0</v>
      </c>
      <c r="G331" s="432">
        <f t="shared" si="844"/>
        <v>0</v>
      </c>
      <c r="H331" s="432">
        <f t="shared" si="844"/>
        <v>0</v>
      </c>
      <c r="I331" s="432">
        <f t="shared" si="844"/>
        <v>0</v>
      </c>
      <c r="J331" s="432">
        <f t="shared" si="844"/>
        <v>0</v>
      </c>
      <c r="K331" s="463">
        <f t="shared" si="844"/>
        <v>0</v>
      </c>
      <c r="L331" s="462">
        <f t="shared" si="844"/>
        <v>0</v>
      </c>
      <c r="M331" s="432">
        <f t="shared" si="844"/>
        <v>0</v>
      </c>
      <c r="N331" s="432">
        <f t="shared" si="844"/>
        <v>0</v>
      </c>
      <c r="O331" s="432">
        <f t="shared" si="844"/>
        <v>0</v>
      </c>
      <c r="P331" s="463">
        <f t="shared" si="844"/>
        <v>0</v>
      </c>
      <c r="Q331" s="462">
        <f t="shared" si="844"/>
        <v>0</v>
      </c>
      <c r="R331" s="432">
        <f t="shared" si="844"/>
        <v>0</v>
      </c>
      <c r="S331" s="432">
        <f t="shared" si="844"/>
        <v>0</v>
      </c>
      <c r="T331" s="432">
        <f t="shared" si="844"/>
        <v>0</v>
      </c>
      <c r="U331" s="432">
        <f t="shared" si="844"/>
        <v>0</v>
      </c>
      <c r="V331" s="463">
        <f t="shared" si="844"/>
        <v>0</v>
      </c>
      <c r="W331" s="462">
        <f t="shared" si="844"/>
        <v>0</v>
      </c>
      <c r="X331" s="432">
        <f t="shared" si="844"/>
        <v>0</v>
      </c>
      <c r="Y331" s="432">
        <f t="shared" si="844"/>
        <v>0</v>
      </c>
      <c r="Z331" s="432">
        <f t="shared" si="844"/>
        <v>0</v>
      </c>
      <c r="AA331" s="463">
        <f t="shared" si="844"/>
        <v>0</v>
      </c>
      <c r="AB331" s="462">
        <f t="shared" si="844"/>
        <v>0</v>
      </c>
      <c r="AC331" s="432">
        <f t="shared" si="844"/>
        <v>0</v>
      </c>
      <c r="AD331" s="432">
        <f t="shared" si="844"/>
        <v>0</v>
      </c>
      <c r="AE331" s="432">
        <f t="shared" si="844"/>
        <v>0</v>
      </c>
      <c r="AF331" s="432">
        <f t="shared" si="844"/>
        <v>0</v>
      </c>
      <c r="AG331" s="463">
        <f t="shared" si="844"/>
        <v>0</v>
      </c>
      <c r="AH331" s="462">
        <f t="shared" si="844"/>
        <v>0</v>
      </c>
      <c r="AI331" s="432">
        <f t="shared" si="844"/>
        <v>0</v>
      </c>
      <c r="AJ331" s="432">
        <f t="shared" si="844"/>
        <v>0</v>
      </c>
      <c r="AK331" s="432">
        <f t="shared" si="844"/>
        <v>0</v>
      </c>
      <c r="AL331" s="463">
        <f t="shared" si="844"/>
        <v>0</v>
      </c>
      <c r="AM331" s="462">
        <f t="shared" ref="AM331:CX331" si="845">AM192*AM52/100</f>
        <v>0</v>
      </c>
      <c r="AN331" s="432">
        <f t="shared" si="845"/>
        <v>0</v>
      </c>
      <c r="AO331" s="432">
        <f t="shared" si="845"/>
        <v>0</v>
      </c>
      <c r="AP331" s="432">
        <f t="shared" si="845"/>
        <v>0</v>
      </c>
      <c r="AQ331" s="432">
        <f t="shared" si="845"/>
        <v>0</v>
      </c>
      <c r="AR331" s="463">
        <f t="shared" si="845"/>
        <v>0</v>
      </c>
      <c r="AS331" s="462">
        <f t="shared" si="845"/>
        <v>0</v>
      </c>
      <c r="AT331" s="432">
        <f t="shared" si="845"/>
        <v>0</v>
      </c>
      <c r="AU331" s="432">
        <f t="shared" si="845"/>
        <v>0</v>
      </c>
      <c r="AV331" s="432">
        <f t="shared" si="845"/>
        <v>0</v>
      </c>
      <c r="AW331" s="463">
        <f t="shared" si="845"/>
        <v>0</v>
      </c>
      <c r="AX331" s="462">
        <f t="shared" si="845"/>
        <v>0</v>
      </c>
      <c r="AY331" s="432">
        <f t="shared" si="845"/>
        <v>0</v>
      </c>
      <c r="AZ331" s="432">
        <f t="shared" si="845"/>
        <v>0</v>
      </c>
      <c r="BA331" s="432">
        <f t="shared" si="845"/>
        <v>0</v>
      </c>
      <c r="BB331" s="432">
        <f t="shared" si="845"/>
        <v>0</v>
      </c>
      <c r="BC331" s="463">
        <f t="shared" si="845"/>
        <v>0</v>
      </c>
      <c r="BD331" s="462">
        <f t="shared" si="845"/>
        <v>0</v>
      </c>
      <c r="BE331" s="432">
        <f t="shared" si="845"/>
        <v>0</v>
      </c>
      <c r="BF331" s="432">
        <f t="shared" si="845"/>
        <v>0</v>
      </c>
      <c r="BG331" s="432">
        <f t="shared" si="845"/>
        <v>0</v>
      </c>
      <c r="BH331" s="463">
        <f t="shared" si="845"/>
        <v>0</v>
      </c>
      <c r="BI331" s="462">
        <f t="shared" si="845"/>
        <v>0</v>
      </c>
      <c r="BJ331" s="432">
        <f t="shared" si="845"/>
        <v>0</v>
      </c>
      <c r="BK331" s="432">
        <f t="shared" si="845"/>
        <v>0</v>
      </c>
      <c r="BL331" s="432">
        <f t="shared" si="845"/>
        <v>0</v>
      </c>
      <c r="BM331" s="432">
        <f t="shared" si="845"/>
        <v>0</v>
      </c>
      <c r="BN331" s="463">
        <f t="shared" si="845"/>
        <v>0</v>
      </c>
      <c r="BO331" s="462">
        <f t="shared" si="845"/>
        <v>0</v>
      </c>
      <c r="BP331" s="432">
        <f t="shared" si="845"/>
        <v>0</v>
      </c>
      <c r="BQ331" s="432">
        <f t="shared" si="845"/>
        <v>0</v>
      </c>
      <c r="BR331" s="432">
        <f t="shared" si="845"/>
        <v>0</v>
      </c>
      <c r="BS331" s="463">
        <f t="shared" si="845"/>
        <v>0</v>
      </c>
      <c r="BT331" s="462">
        <f t="shared" si="845"/>
        <v>0</v>
      </c>
      <c r="BU331" s="432">
        <f t="shared" si="845"/>
        <v>0</v>
      </c>
      <c r="BV331" s="432">
        <f t="shared" si="845"/>
        <v>0</v>
      </c>
      <c r="BW331" s="432">
        <f t="shared" si="845"/>
        <v>0</v>
      </c>
      <c r="BX331" s="432">
        <f t="shared" si="845"/>
        <v>0</v>
      </c>
      <c r="BY331" s="463">
        <f t="shared" si="845"/>
        <v>0</v>
      </c>
      <c r="BZ331" s="462">
        <f t="shared" si="845"/>
        <v>0</v>
      </c>
      <c r="CA331" s="432">
        <f t="shared" si="845"/>
        <v>0</v>
      </c>
      <c r="CB331" s="432">
        <f t="shared" si="845"/>
        <v>0</v>
      </c>
      <c r="CC331" s="432">
        <f t="shared" si="845"/>
        <v>0</v>
      </c>
      <c r="CD331" s="463">
        <f t="shared" si="845"/>
        <v>0</v>
      </c>
      <c r="CE331" s="462">
        <f t="shared" si="845"/>
        <v>0</v>
      </c>
      <c r="CF331" s="432">
        <f t="shared" si="845"/>
        <v>0</v>
      </c>
      <c r="CG331" s="432">
        <f t="shared" si="845"/>
        <v>0</v>
      </c>
      <c r="CH331" s="432">
        <f t="shared" si="845"/>
        <v>0</v>
      </c>
      <c r="CI331" s="432">
        <f t="shared" si="845"/>
        <v>0</v>
      </c>
      <c r="CJ331" s="463">
        <f t="shared" si="845"/>
        <v>0</v>
      </c>
      <c r="CK331" s="462">
        <f t="shared" si="845"/>
        <v>0</v>
      </c>
      <c r="CL331" s="432">
        <f t="shared" si="845"/>
        <v>0</v>
      </c>
      <c r="CM331" s="432">
        <f t="shared" si="845"/>
        <v>0</v>
      </c>
      <c r="CN331" s="432">
        <f t="shared" si="845"/>
        <v>0</v>
      </c>
      <c r="CO331" s="463">
        <f t="shared" si="845"/>
        <v>0</v>
      </c>
      <c r="CP331" s="462">
        <f t="shared" si="845"/>
        <v>0</v>
      </c>
      <c r="CQ331" s="432">
        <f t="shared" si="845"/>
        <v>0</v>
      </c>
      <c r="CR331" s="432">
        <f t="shared" si="845"/>
        <v>0</v>
      </c>
      <c r="CS331" s="432">
        <f t="shared" si="845"/>
        <v>0</v>
      </c>
      <c r="CT331" s="432">
        <f t="shared" si="845"/>
        <v>0</v>
      </c>
      <c r="CU331" s="463">
        <f t="shared" si="845"/>
        <v>0</v>
      </c>
      <c r="CV331" s="462">
        <f t="shared" si="845"/>
        <v>0</v>
      </c>
      <c r="CW331" s="432">
        <f t="shared" si="845"/>
        <v>0</v>
      </c>
      <c r="CX331" s="432">
        <f t="shared" si="845"/>
        <v>0</v>
      </c>
      <c r="CY331" s="432">
        <f t="shared" ref="CY331:FJ331" si="846">CY192*CY52/100</f>
        <v>0</v>
      </c>
      <c r="CZ331" s="463">
        <f t="shared" si="846"/>
        <v>0</v>
      </c>
      <c r="DA331" s="462">
        <f t="shared" si="846"/>
        <v>0</v>
      </c>
      <c r="DB331" s="432">
        <f t="shared" si="846"/>
        <v>0</v>
      </c>
      <c r="DC331" s="432">
        <f t="shared" si="846"/>
        <v>0</v>
      </c>
      <c r="DD331" s="432">
        <f t="shared" si="846"/>
        <v>0</v>
      </c>
      <c r="DE331" s="432">
        <f t="shared" si="846"/>
        <v>0</v>
      </c>
      <c r="DF331" s="463">
        <f t="shared" si="846"/>
        <v>0</v>
      </c>
      <c r="DG331" s="462">
        <f t="shared" si="846"/>
        <v>0</v>
      </c>
      <c r="DH331" s="432">
        <f t="shared" si="846"/>
        <v>0</v>
      </c>
      <c r="DI331" s="432">
        <f t="shared" si="846"/>
        <v>0</v>
      </c>
      <c r="DJ331" s="432">
        <f t="shared" si="846"/>
        <v>0</v>
      </c>
      <c r="DK331" s="463">
        <f t="shared" si="846"/>
        <v>0</v>
      </c>
      <c r="DL331" s="462">
        <f t="shared" si="846"/>
        <v>0</v>
      </c>
      <c r="DM331" s="432">
        <f t="shared" si="846"/>
        <v>0</v>
      </c>
      <c r="DN331" s="432">
        <f t="shared" si="846"/>
        <v>0</v>
      </c>
      <c r="DO331" s="432">
        <f t="shared" si="846"/>
        <v>0</v>
      </c>
      <c r="DP331" s="432">
        <f t="shared" si="846"/>
        <v>0</v>
      </c>
      <c r="DQ331" s="463">
        <f t="shared" si="846"/>
        <v>0</v>
      </c>
      <c r="DR331" s="462">
        <f t="shared" si="846"/>
        <v>0</v>
      </c>
      <c r="DS331" s="432">
        <f t="shared" si="846"/>
        <v>0</v>
      </c>
      <c r="DT331" s="432">
        <f t="shared" si="846"/>
        <v>0</v>
      </c>
      <c r="DU331" s="432">
        <f t="shared" si="846"/>
        <v>0</v>
      </c>
      <c r="DV331" s="463">
        <f t="shared" si="846"/>
        <v>0</v>
      </c>
      <c r="DW331" s="462">
        <f t="shared" si="846"/>
        <v>0</v>
      </c>
      <c r="DX331" s="432">
        <f t="shared" si="846"/>
        <v>0</v>
      </c>
      <c r="DY331" s="432">
        <f t="shared" si="846"/>
        <v>0</v>
      </c>
      <c r="DZ331" s="432">
        <f t="shared" si="846"/>
        <v>0</v>
      </c>
      <c r="EA331" s="432">
        <f t="shared" si="846"/>
        <v>0</v>
      </c>
      <c r="EB331" s="463">
        <f t="shared" si="846"/>
        <v>0</v>
      </c>
      <c r="EC331" s="462">
        <f t="shared" si="846"/>
        <v>0</v>
      </c>
      <c r="ED331" s="432">
        <f t="shared" si="846"/>
        <v>0</v>
      </c>
      <c r="EE331" s="432">
        <f t="shared" si="846"/>
        <v>0</v>
      </c>
      <c r="EF331" s="432">
        <f t="shared" si="846"/>
        <v>0</v>
      </c>
      <c r="EG331" s="463">
        <f t="shared" si="846"/>
        <v>0</v>
      </c>
      <c r="EH331" s="462">
        <f t="shared" si="846"/>
        <v>0</v>
      </c>
      <c r="EI331" s="432">
        <f t="shared" si="846"/>
        <v>0</v>
      </c>
      <c r="EJ331" s="432">
        <f t="shared" si="846"/>
        <v>0</v>
      </c>
      <c r="EK331" s="432">
        <f t="shared" si="846"/>
        <v>0</v>
      </c>
      <c r="EL331" s="432">
        <f t="shared" si="846"/>
        <v>0</v>
      </c>
      <c r="EM331" s="463">
        <f t="shared" si="846"/>
        <v>0</v>
      </c>
      <c r="EN331" s="462">
        <f t="shared" si="846"/>
        <v>0</v>
      </c>
      <c r="EO331" s="432">
        <f t="shared" si="846"/>
        <v>0</v>
      </c>
      <c r="EP331" s="432">
        <f t="shared" si="846"/>
        <v>0</v>
      </c>
      <c r="EQ331" s="432">
        <f t="shared" si="846"/>
        <v>0</v>
      </c>
      <c r="ER331" s="463">
        <f t="shared" si="846"/>
        <v>0</v>
      </c>
      <c r="ES331" s="462">
        <f t="shared" si="846"/>
        <v>0</v>
      </c>
      <c r="ET331" s="432">
        <f t="shared" si="846"/>
        <v>0</v>
      </c>
      <c r="EU331" s="432">
        <f t="shared" si="846"/>
        <v>0</v>
      </c>
      <c r="EV331" s="432">
        <f t="shared" si="846"/>
        <v>0</v>
      </c>
      <c r="EW331" s="432">
        <f t="shared" si="846"/>
        <v>0</v>
      </c>
      <c r="EX331" s="463">
        <f t="shared" si="846"/>
        <v>0</v>
      </c>
      <c r="EY331" s="462">
        <f t="shared" si="846"/>
        <v>0</v>
      </c>
      <c r="EZ331" s="432">
        <f t="shared" si="846"/>
        <v>0</v>
      </c>
      <c r="FA331" s="432">
        <f t="shared" si="846"/>
        <v>0</v>
      </c>
      <c r="FB331" s="432">
        <f t="shared" si="846"/>
        <v>0</v>
      </c>
      <c r="FC331" s="463">
        <f t="shared" si="846"/>
        <v>0</v>
      </c>
      <c r="FD331" s="462">
        <f t="shared" si="846"/>
        <v>0</v>
      </c>
      <c r="FE331" s="432">
        <f t="shared" si="846"/>
        <v>0</v>
      </c>
      <c r="FF331" s="432">
        <f t="shared" si="846"/>
        <v>0</v>
      </c>
      <c r="FG331" s="432">
        <f t="shared" si="846"/>
        <v>0</v>
      </c>
      <c r="FH331" s="432">
        <f t="shared" si="846"/>
        <v>0</v>
      </c>
      <c r="FI331" s="463">
        <f t="shared" si="846"/>
        <v>0</v>
      </c>
      <c r="FJ331" s="462">
        <f t="shared" si="846"/>
        <v>0</v>
      </c>
      <c r="FK331" s="432">
        <f t="shared" ref="FK331:GJ331" si="847">FK192*FK52/100</f>
        <v>0</v>
      </c>
      <c r="FL331" s="432">
        <f t="shared" si="847"/>
        <v>0</v>
      </c>
      <c r="FM331" s="432">
        <f t="shared" si="847"/>
        <v>0</v>
      </c>
      <c r="FN331" s="463">
        <f t="shared" si="847"/>
        <v>0</v>
      </c>
      <c r="FO331" s="462">
        <f t="shared" si="847"/>
        <v>0</v>
      </c>
      <c r="FP331" s="432">
        <f t="shared" si="847"/>
        <v>0</v>
      </c>
      <c r="FQ331" s="432">
        <f t="shared" si="847"/>
        <v>0</v>
      </c>
      <c r="FR331" s="432">
        <f t="shared" si="847"/>
        <v>0</v>
      </c>
      <c r="FS331" s="432">
        <f t="shared" si="847"/>
        <v>0</v>
      </c>
      <c r="FT331" s="463">
        <f t="shared" si="847"/>
        <v>0</v>
      </c>
      <c r="FU331" s="462">
        <f t="shared" si="847"/>
        <v>0</v>
      </c>
      <c r="FV331" s="432">
        <f t="shared" si="847"/>
        <v>0</v>
      </c>
      <c r="FW331" s="432">
        <f t="shared" si="847"/>
        <v>0</v>
      </c>
      <c r="FX331" s="432">
        <f t="shared" si="847"/>
        <v>0</v>
      </c>
      <c r="FY331" s="463">
        <f t="shared" si="847"/>
        <v>0</v>
      </c>
      <c r="FZ331" s="462">
        <f t="shared" si="847"/>
        <v>0</v>
      </c>
      <c r="GA331" s="432">
        <f t="shared" si="847"/>
        <v>0</v>
      </c>
      <c r="GB331" s="432">
        <f t="shared" si="847"/>
        <v>0</v>
      </c>
      <c r="GC331" s="432">
        <f t="shared" si="847"/>
        <v>0</v>
      </c>
      <c r="GD331" s="432">
        <f t="shared" si="847"/>
        <v>0</v>
      </c>
      <c r="GE331" s="463">
        <f t="shared" si="847"/>
        <v>0</v>
      </c>
      <c r="GF331" s="462">
        <f t="shared" si="847"/>
        <v>0</v>
      </c>
      <c r="GG331" s="432">
        <f t="shared" si="847"/>
        <v>0</v>
      </c>
      <c r="GH331" s="432">
        <f t="shared" si="847"/>
        <v>0</v>
      </c>
      <c r="GI331" s="432">
        <f t="shared" si="847"/>
        <v>0</v>
      </c>
      <c r="GJ331" s="463">
        <f t="shared" si="847"/>
        <v>0</v>
      </c>
    </row>
    <row r="332" spans="1:192" s="4" customFormat="1">
      <c r="A332" s="22"/>
      <c r="B332" s="22"/>
      <c r="C332" s="22"/>
      <c r="D332" s="22"/>
      <c r="E332" s="748" t="str">
        <f t="shared" si="695"/>
        <v>New Tariff 3</v>
      </c>
      <c r="F332" s="462">
        <f t="shared" ref="F332:AL332" si="848">F193*F53</f>
        <v>0</v>
      </c>
      <c r="G332" s="432">
        <f t="shared" si="848"/>
        <v>0</v>
      </c>
      <c r="H332" s="432">
        <f t="shared" si="848"/>
        <v>0</v>
      </c>
      <c r="I332" s="432">
        <f t="shared" si="848"/>
        <v>0</v>
      </c>
      <c r="J332" s="432">
        <f t="shared" si="848"/>
        <v>0</v>
      </c>
      <c r="K332" s="463">
        <f t="shared" si="848"/>
        <v>0</v>
      </c>
      <c r="L332" s="462">
        <f t="shared" si="848"/>
        <v>0</v>
      </c>
      <c r="M332" s="432">
        <f t="shared" si="848"/>
        <v>0</v>
      </c>
      <c r="N332" s="432">
        <f t="shared" si="848"/>
        <v>0</v>
      </c>
      <c r="O332" s="432">
        <f t="shared" si="848"/>
        <v>0</v>
      </c>
      <c r="P332" s="463">
        <f t="shared" si="848"/>
        <v>0</v>
      </c>
      <c r="Q332" s="462">
        <f t="shared" si="848"/>
        <v>0</v>
      </c>
      <c r="R332" s="432">
        <f t="shared" si="848"/>
        <v>0</v>
      </c>
      <c r="S332" s="432">
        <f t="shared" si="848"/>
        <v>0</v>
      </c>
      <c r="T332" s="432">
        <f t="shared" si="848"/>
        <v>0</v>
      </c>
      <c r="U332" s="432">
        <f t="shared" si="848"/>
        <v>0</v>
      </c>
      <c r="V332" s="463">
        <f t="shared" si="848"/>
        <v>0</v>
      </c>
      <c r="W332" s="462">
        <f t="shared" si="848"/>
        <v>0</v>
      </c>
      <c r="X332" s="432">
        <f t="shared" si="848"/>
        <v>0</v>
      </c>
      <c r="Y332" s="432">
        <f t="shared" si="848"/>
        <v>0</v>
      </c>
      <c r="Z332" s="432">
        <f t="shared" si="848"/>
        <v>0</v>
      </c>
      <c r="AA332" s="463">
        <f t="shared" si="848"/>
        <v>0</v>
      </c>
      <c r="AB332" s="462">
        <f t="shared" si="848"/>
        <v>0</v>
      </c>
      <c r="AC332" s="432">
        <f t="shared" si="848"/>
        <v>0</v>
      </c>
      <c r="AD332" s="432">
        <f t="shared" si="848"/>
        <v>0</v>
      </c>
      <c r="AE332" s="432">
        <f t="shared" si="848"/>
        <v>0</v>
      </c>
      <c r="AF332" s="432">
        <f t="shared" si="848"/>
        <v>0</v>
      </c>
      <c r="AG332" s="463">
        <f t="shared" si="848"/>
        <v>0</v>
      </c>
      <c r="AH332" s="462">
        <f t="shared" si="848"/>
        <v>0</v>
      </c>
      <c r="AI332" s="432">
        <f t="shared" si="848"/>
        <v>0</v>
      </c>
      <c r="AJ332" s="432">
        <f t="shared" si="848"/>
        <v>0</v>
      </c>
      <c r="AK332" s="432">
        <f t="shared" si="848"/>
        <v>0</v>
      </c>
      <c r="AL332" s="463">
        <f t="shared" si="848"/>
        <v>0</v>
      </c>
      <c r="AM332" s="462">
        <f t="shared" ref="AM332:CX332" si="849">AM193*AM53/100</f>
        <v>0</v>
      </c>
      <c r="AN332" s="432">
        <f t="shared" si="849"/>
        <v>0</v>
      </c>
      <c r="AO332" s="432">
        <f t="shared" si="849"/>
        <v>0</v>
      </c>
      <c r="AP332" s="432">
        <f t="shared" si="849"/>
        <v>0</v>
      </c>
      <c r="AQ332" s="432">
        <f t="shared" si="849"/>
        <v>0</v>
      </c>
      <c r="AR332" s="463">
        <f t="shared" si="849"/>
        <v>0</v>
      </c>
      <c r="AS332" s="462">
        <f t="shared" si="849"/>
        <v>0</v>
      </c>
      <c r="AT332" s="432">
        <f t="shared" si="849"/>
        <v>0</v>
      </c>
      <c r="AU332" s="432">
        <f t="shared" si="849"/>
        <v>0</v>
      </c>
      <c r="AV332" s="432">
        <f t="shared" si="849"/>
        <v>0</v>
      </c>
      <c r="AW332" s="463">
        <f t="shared" si="849"/>
        <v>0</v>
      </c>
      <c r="AX332" s="462">
        <f t="shared" si="849"/>
        <v>0</v>
      </c>
      <c r="AY332" s="432">
        <f t="shared" si="849"/>
        <v>0</v>
      </c>
      <c r="AZ332" s="432">
        <f t="shared" si="849"/>
        <v>0</v>
      </c>
      <c r="BA332" s="432">
        <f t="shared" si="849"/>
        <v>0</v>
      </c>
      <c r="BB332" s="432">
        <f t="shared" si="849"/>
        <v>0</v>
      </c>
      <c r="BC332" s="463">
        <f t="shared" si="849"/>
        <v>0</v>
      </c>
      <c r="BD332" s="462">
        <f t="shared" si="849"/>
        <v>0</v>
      </c>
      <c r="BE332" s="432">
        <f t="shared" si="849"/>
        <v>0</v>
      </c>
      <c r="BF332" s="432">
        <f t="shared" si="849"/>
        <v>0</v>
      </c>
      <c r="BG332" s="432">
        <f t="shared" si="849"/>
        <v>0</v>
      </c>
      <c r="BH332" s="463">
        <f t="shared" si="849"/>
        <v>0</v>
      </c>
      <c r="BI332" s="462">
        <f t="shared" si="849"/>
        <v>0</v>
      </c>
      <c r="BJ332" s="432">
        <f t="shared" si="849"/>
        <v>0</v>
      </c>
      <c r="BK332" s="432">
        <f t="shared" si="849"/>
        <v>0</v>
      </c>
      <c r="BL332" s="432">
        <f t="shared" si="849"/>
        <v>0</v>
      </c>
      <c r="BM332" s="432">
        <f t="shared" si="849"/>
        <v>0</v>
      </c>
      <c r="BN332" s="463">
        <f t="shared" si="849"/>
        <v>0</v>
      </c>
      <c r="BO332" s="462">
        <f t="shared" si="849"/>
        <v>0</v>
      </c>
      <c r="BP332" s="432">
        <f t="shared" si="849"/>
        <v>0</v>
      </c>
      <c r="BQ332" s="432">
        <f t="shared" si="849"/>
        <v>0</v>
      </c>
      <c r="BR332" s="432">
        <f t="shared" si="849"/>
        <v>0</v>
      </c>
      <c r="BS332" s="463">
        <f t="shared" si="849"/>
        <v>0</v>
      </c>
      <c r="BT332" s="462">
        <f t="shared" si="849"/>
        <v>0</v>
      </c>
      <c r="BU332" s="432">
        <f t="shared" si="849"/>
        <v>0</v>
      </c>
      <c r="BV332" s="432">
        <f t="shared" si="849"/>
        <v>0</v>
      </c>
      <c r="BW332" s="432">
        <f t="shared" si="849"/>
        <v>0</v>
      </c>
      <c r="BX332" s="432">
        <f t="shared" si="849"/>
        <v>0</v>
      </c>
      <c r="BY332" s="463">
        <f t="shared" si="849"/>
        <v>0</v>
      </c>
      <c r="BZ332" s="462">
        <f t="shared" si="849"/>
        <v>0</v>
      </c>
      <c r="CA332" s="432">
        <f t="shared" si="849"/>
        <v>0</v>
      </c>
      <c r="CB332" s="432">
        <f t="shared" si="849"/>
        <v>0</v>
      </c>
      <c r="CC332" s="432">
        <f t="shared" si="849"/>
        <v>0</v>
      </c>
      <c r="CD332" s="463">
        <f t="shared" si="849"/>
        <v>0</v>
      </c>
      <c r="CE332" s="462">
        <f t="shared" si="849"/>
        <v>0</v>
      </c>
      <c r="CF332" s="432">
        <f t="shared" si="849"/>
        <v>0</v>
      </c>
      <c r="CG332" s="432">
        <f t="shared" si="849"/>
        <v>0</v>
      </c>
      <c r="CH332" s="432">
        <f t="shared" si="849"/>
        <v>0</v>
      </c>
      <c r="CI332" s="432">
        <f t="shared" si="849"/>
        <v>0</v>
      </c>
      <c r="CJ332" s="463">
        <f t="shared" si="849"/>
        <v>0</v>
      </c>
      <c r="CK332" s="462">
        <f t="shared" si="849"/>
        <v>0</v>
      </c>
      <c r="CL332" s="432">
        <f t="shared" si="849"/>
        <v>0</v>
      </c>
      <c r="CM332" s="432">
        <f t="shared" si="849"/>
        <v>0</v>
      </c>
      <c r="CN332" s="432">
        <f t="shared" si="849"/>
        <v>0</v>
      </c>
      <c r="CO332" s="463">
        <f t="shared" si="849"/>
        <v>0</v>
      </c>
      <c r="CP332" s="462">
        <f t="shared" si="849"/>
        <v>0</v>
      </c>
      <c r="CQ332" s="432">
        <f t="shared" si="849"/>
        <v>0</v>
      </c>
      <c r="CR332" s="432">
        <f t="shared" si="849"/>
        <v>0</v>
      </c>
      <c r="CS332" s="432">
        <f t="shared" si="849"/>
        <v>0</v>
      </c>
      <c r="CT332" s="432">
        <f t="shared" si="849"/>
        <v>0</v>
      </c>
      <c r="CU332" s="463">
        <f t="shared" si="849"/>
        <v>0</v>
      </c>
      <c r="CV332" s="462">
        <f t="shared" si="849"/>
        <v>0</v>
      </c>
      <c r="CW332" s="432">
        <f t="shared" si="849"/>
        <v>0</v>
      </c>
      <c r="CX332" s="432">
        <f t="shared" si="849"/>
        <v>0</v>
      </c>
      <c r="CY332" s="432">
        <f t="shared" ref="CY332:FJ332" si="850">CY193*CY53/100</f>
        <v>0</v>
      </c>
      <c r="CZ332" s="463">
        <f t="shared" si="850"/>
        <v>0</v>
      </c>
      <c r="DA332" s="462">
        <f t="shared" si="850"/>
        <v>0</v>
      </c>
      <c r="DB332" s="432">
        <f t="shared" si="850"/>
        <v>0</v>
      </c>
      <c r="DC332" s="432">
        <f t="shared" si="850"/>
        <v>0</v>
      </c>
      <c r="DD332" s="432">
        <f t="shared" si="850"/>
        <v>0</v>
      </c>
      <c r="DE332" s="432">
        <f t="shared" si="850"/>
        <v>0</v>
      </c>
      <c r="DF332" s="463">
        <f t="shared" si="850"/>
        <v>0</v>
      </c>
      <c r="DG332" s="462">
        <f t="shared" si="850"/>
        <v>0</v>
      </c>
      <c r="DH332" s="432">
        <f t="shared" si="850"/>
        <v>0</v>
      </c>
      <c r="DI332" s="432">
        <f t="shared" si="850"/>
        <v>0</v>
      </c>
      <c r="DJ332" s="432">
        <f t="shared" si="850"/>
        <v>0</v>
      </c>
      <c r="DK332" s="463">
        <f t="shared" si="850"/>
        <v>0</v>
      </c>
      <c r="DL332" s="462">
        <f t="shared" si="850"/>
        <v>0</v>
      </c>
      <c r="DM332" s="432">
        <f t="shared" si="850"/>
        <v>0</v>
      </c>
      <c r="DN332" s="432">
        <f t="shared" si="850"/>
        <v>0</v>
      </c>
      <c r="DO332" s="432">
        <f t="shared" si="850"/>
        <v>0</v>
      </c>
      <c r="DP332" s="432">
        <f t="shared" si="850"/>
        <v>0</v>
      </c>
      <c r="DQ332" s="463">
        <f t="shared" si="850"/>
        <v>0</v>
      </c>
      <c r="DR332" s="462">
        <f t="shared" si="850"/>
        <v>0</v>
      </c>
      <c r="DS332" s="432">
        <f t="shared" si="850"/>
        <v>0</v>
      </c>
      <c r="DT332" s="432">
        <f t="shared" si="850"/>
        <v>0</v>
      </c>
      <c r="DU332" s="432">
        <f t="shared" si="850"/>
        <v>0</v>
      </c>
      <c r="DV332" s="463">
        <f t="shared" si="850"/>
        <v>0</v>
      </c>
      <c r="DW332" s="462">
        <f t="shared" si="850"/>
        <v>0</v>
      </c>
      <c r="DX332" s="432">
        <f t="shared" si="850"/>
        <v>0</v>
      </c>
      <c r="DY332" s="432">
        <f t="shared" si="850"/>
        <v>0</v>
      </c>
      <c r="DZ332" s="432">
        <f t="shared" si="850"/>
        <v>0</v>
      </c>
      <c r="EA332" s="432">
        <f t="shared" si="850"/>
        <v>0</v>
      </c>
      <c r="EB332" s="463">
        <f t="shared" si="850"/>
        <v>0</v>
      </c>
      <c r="EC332" s="462">
        <f t="shared" si="850"/>
        <v>0</v>
      </c>
      <c r="ED332" s="432">
        <f t="shared" si="850"/>
        <v>0</v>
      </c>
      <c r="EE332" s="432">
        <f t="shared" si="850"/>
        <v>0</v>
      </c>
      <c r="EF332" s="432">
        <f t="shared" si="850"/>
        <v>0</v>
      </c>
      <c r="EG332" s="463">
        <f t="shared" si="850"/>
        <v>0</v>
      </c>
      <c r="EH332" s="462">
        <f t="shared" si="850"/>
        <v>0</v>
      </c>
      <c r="EI332" s="432">
        <f t="shared" si="850"/>
        <v>0</v>
      </c>
      <c r="EJ332" s="432">
        <f t="shared" si="850"/>
        <v>0</v>
      </c>
      <c r="EK332" s="432">
        <f t="shared" si="850"/>
        <v>0</v>
      </c>
      <c r="EL332" s="432">
        <f t="shared" si="850"/>
        <v>0</v>
      </c>
      <c r="EM332" s="463">
        <f t="shared" si="850"/>
        <v>0</v>
      </c>
      <c r="EN332" s="462">
        <f t="shared" si="850"/>
        <v>0</v>
      </c>
      <c r="EO332" s="432">
        <f t="shared" si="850"/>
        <v>0</v>
      </c>
      <c r="EP332" s="432">
        <f t="shared" si="850"/>
        <v>0</v>
      </c>
      <c r="EQ332" s="432">
        <f t="shared" si="850"/>
        <v>0</v>
      </c>
      <c r="ER332" s="463">
        <f t="shared" si="850"/>
        <v>0</v>
      </c>
      <c r="ES332" s="462">
        <f t="shared" si="850"/>
        <v>0</v>
      </c>
      <c r="ET332" s="432">
        <f t="shared" si="850"/>
        <v>0</v>
      </c>
      <c r="EU332" s="432">
        <f t="shared" si="850"/>
        <v>0</v>
      </c>
      <c r="EV332" s="432">
        <f t="shared" si="850"/>
        <v>0</v>
      </c>
      <c r="EW332" s="432">
        <f t="shared" si="850"/>
        <v>0</v>
      </c>
      <c r="EX332" s="463">
        <f t="shared" si="850"/>
        <v>0</v>
      </c>
      <c r="EY332" s="462">
        <f t="shared" si="850"/>
        <v>0</v>
      </c>
      <c r="EZ332" s="432">
        <f t="shared" si="850"/>
        <v>0</v>
      </c>
      <c r="FA332" s="432">
        <f t="shared" si="850"/>
        <v>0</v>
      </c>
      <c r="FB332" s="432">
        <f t="shared" si="850"/>
        <v>0</v>
      </c>
      <c r="FC332" s="463">
        <f t="shared" si="850"/>
        <v>0</v>
      </c>
      <c r="FD332" s="462">
        <f t="shared" si="850"/>
        <v>0</v>
      </c>
      <c r="FE332" s="432">
        <f t="shared" si="850"/>
        <v>0</v>
      </c>
      <c r="FF332" s="432">
        <f t="shared" si="850"/>
        <v>0</v>
      </c>
      <c r="FG332" s="432">
        <f t="shared" si="850"/>
        <v>0</v>
      </c>
      <c r="FH332" s="432">
        <f t="shared" si="850"/>
        <v>0</v>
      </c>
      <c r="FI332" s="463">
        <f t="shared" si="850"/>
        <v>0</v>
      </c>
      <c r="FJ332" s="462">
        <f t="shared" si="850"/>
        <v>0</v>
      </c>
      <c r="FK332" s="432">
        <f t="shared" ref="FK332:GJ332" si="851">FK193*FK53/100</f>
        <v>0</v>
      </c>
      <c r="FL332" s="432">
        <f t="shared" si="851"/>
        <v>0</v>
      </c>
      <c r="FM332" s="432">
        <f t="shared" si="851"/>
        <v>0</v>
      </c>
      <c r="FN332" s="463">
        <f t="shared" si="851"/>
        <v>0</v>
      </c>
      <c r="FO332" s="462">
        <f t="shared" si="851"/>
        <v>0</v>
      </c>
      <c r="FP332" s="432">
        <f t="shared" si="851"/>
        <v>0</v>
      </c>
      <c r="FQ332" s="432">
        <f t="shared" si="851"/>
        <v>0</v>
      </c>
      <c r="FR332" s="432">
        <f t="shared" si="851"/>
        <v>0</v>
      </c>
      <c r="FS332" s="432">
        <f t="shared" si="851"/>
        <v>0</v>
      </c>
      <c r="FT332" s="463">
        <f t="shared" si="851"/>
        <v>0</v>
      </c>
      <c r="FU332" s="462">
        <f t="shared" si="851"/>
        <v>0</v>
      </c>
      <c r="FV332" s="432">
        <f t="shared" si="851"/>
        <v>0</v>
      </c>
      <c r="FW332" s="432">
        <f t="shared" si="851"/>
        <v>0</v>
      </c>
      <c r="FX332" s="432">
        <f t="shared" si="851"/>
        <v>0</v>
      </c>
      <c r="FY332" s="463">
        <f t="shared" si="851"/>
        <v>0</v>
      </c>
      <c r="FZ332" s="462">
        <f t="shared" si="851"/>
        <v>0</v>
      </c>
      <c r="GA332" s="432">
        <f t="shared" si="851"/>
        <v>0</v>
      </c>
      <c r="GB332" s="432">
        <f t="shared" si="851"/>
        <v>0</v>
      </c>
      <c r="GC332" s="432">
        <f t="shared" si="851"/>
        <v>0</v>
      </c>
      <c r="GD332" s="432">
        <f t="shared" si="851"/>
        <v>0</v>
      </c>
      <c r="GE332" s="463">
        <f t="shared" si="851"/>
        <v>0</v>
      </c>
      <c r="GF332" s="462">
        <f t="shared" si="851"/>
        <v>0</v>
      </c>
      <c r="GG332" s="432">
        <f t="shared" si="851"/>
        <v>0</v>
      </c>
      <c r="GH332" s="432">
        <f t="shared" si="851"/>
        <v>0</v>
      </c>
      <c r="GI332" s="432">
        <f t="shared" si="851"/>
        <v>0</v>
      </c>
      <c r="GJ332" s="463">
        <f t="shared" si="851"/>
        <v>0</v>
      </c>
    </row>
    <row r="333" spans="1:192" s="4" customFormat="1">
      <c r="A333" s="22"/>
      <c r="B333" s="22"/>
      <c r="C333" s="22"/>
      <c r="D333" s="22"/>
      <c r="E333" s="748" t="str">
        <f t="shared" si="695"/>
        <v>New Tariff 4</v>
      </c>
      <c r="F333" s="462">
        <f t="shared" ref="F333:AL333" si="852">F194*F54</f>
        <v>0</v>
      </c>
      <c r="G333" s="432">
        <f t="shared" si="852"/>
        <v>0</v>
      </c>
      <c r="H333" s="432">
        <f t="shared" si="852"/>
        <v>0</v>
      </c>
      <c r="I333" s="432">
        <f t="shared" si="852"/>
        <v>0</v>
      </c>
      <c r="J333" s="432">
        <f t="shared" si="852"/>
        <v>0</v>
      </c>
      <c r="K333" s="463">
        <f t="shared" si="852"/>
        <v>0</v>
      </c>
      <c r="L333" s="462">
        <f t="shared" si="852"/>
        <v>0</v>
      </c>
      <c r="M333" s="432">
        <f t="shared" si="852"/>
        <v>0</v>
      </c>
      <c r="N333" s="432">
        <f t="shared" si="852"/>
        <v>0</v>
      </c>
      <c r="O333" s="432">
        <f t="shared" si="852"/>
        <v>0</v>
      </c>
      <c r="P333" s="463">
        <f t="shared" si="852"/>
        <v>0</v>
      </c>
      <c r="Q333" s="462">
        <f t="shared" si="852"/>
        <v>0</v>
      </c>
      <c r="R333" s="432">
        <f t="shared" si="852"/>
        <v>0</v>
      </c>
      <c r="S333" s="432">
        <f t="shared" si="852"/>
        <v>0</v>
      </c>
      <c r="T333" s="432">
        <f t="shared" si="852"/>
        <v>0</v>
      </c>
      <c r="U333" s="432">
        <f t="shared" si="852"/>
        <v>0</v>
      </c>
      <c r="V333" s="463">
        <f t="shared" si="852"/>
        <v>0</v>
      </c>
      <c r="W333" s="462">
        <f t="shared" si="852"/>
        <v>0</v>
      </c>
      <c r="X333" s="432">
        <f t="shared" si="852"/>
        <v>0</v>
      </c>
      <c r="Y333" s="432">
        <f t="shared" si="852"/>
        <v>0</v>
      </c>
      <c r="Z333" s="432">
        <f t="shared" si="852"/>
        <v>0</v>
      </c>
      <c r="AA333" s="463">
        <f t="shared" si="852"/>
        <v>0</v>
      </c>
      <c r="AB333" s="462">
        <f t="shared" si="852"/>
        <v>0</v>
      </c>
      <c r="AC333" s="432">
        <f t="shared" si="852"/>
        <v>0</v>
      </c>
      <c r="AD333" s="432">
        <f t="shared" si="852"/>
        <v>0</v>
      </c>
      <c r="AE333" s="432">
        <f t="shared" si="852"/>
        <v>0</v>
      </c>
      <c r="AF333" s="432">
        <f t="shared" si="852"/>
        <v>0</v>
      </c>
      <c r="AG333" s="463">
        <f t="shared" si="852"/>
        <v>0</v>
      </c>
      <c r="AH333" s="462">
        <f t="shared" si="852"/>
        <v>0</v>
      </c>
      <c r="AI333" s="432">
        <f t="shared" si="852"/>
        <v>0</v>
      </c>
      <c r="AJ333" s="432">
        <f t="shared" si="852"/>
        <v>0</v>
      </c>
      <c r="AK333" s="432">
        <f t="shared" si="852"/>
        <v>0</v>
      </c>
      <c r="AL333" s="463">
        <f t="shared" si="852"/>
        <v>0</v>
      </c>
      <c r="AM333" s="462">
        <f t="shared" ref="AM333:CX333" si="853">AM194*AM54/100</f>
        <v>0</v>
      </c>
      <c r="AN333" s="432">
        <f t="shared" si="853"/>
        <v>0</v>
      </c>
      <c r="AO333" s="432">
        <f t="shared" si="853"/>
        <v>0</v>
      </c>
      <c r="AP333" s="432">
        <f t="shared" si="853"/>
        <v>0</v>
      </c>
      <c r="AQ333" s="432">
        <f t="shared" si="853"/>
        <v>0</v>
      </c>
      <c r="AR333" s="463">
        <f t="shared" si="853"/>
        <v>0</v>
      </c>
      <c r="AS333" s="462">
        <f t="shared" si="853"/>
        <v>0</v>
      </c>
      <c r="AT333" s="432">
        <f t="shared" si="853"/>
        <v>0</v>
      </c>
      <c r="AU333" s="432">
        <f t="shared" si="853"/>
        <v>0</v>
      </c>
      <c r="AV333" s="432">
        <f t="shared" si="853"/>
        <v>0</v>
      </c>
      <c r="AW333" s="463">
        <f t="shared" si="853"/>
        <v>0</v>
      </c>
      <c r="AX333" s="462">
        <f t="shared" si="853"/>
        <v>0</v>
      </c>
      <c r="AY333" s="432">
        <f t="shared" si="853"/>
        <v>0</v>
      </c>
      <c r="AZ333" s="432">
        <f t="shared" si="853"/>
        <v>0</v>
      </c>
      <c r="BA333" s="432">
        <f t="shared" si="853"/>
        <v>0</v>
      </c>
      <c r="BB333" s="432">
        <f t="shared" si="853"/>
        <v>0</v>
      </c>
      <c r="BC333" s="463">
        <f t="shared" si="853"/>
        <v>0</v>
      </c>
      <c r="BD333" s="462">
        <f t="shared" si="853"/>
        <v>0</v>
      </c>
      <c r="BE333" s="432">
        <f t="shared" si="853"/>
        <v>0</v>
      </c>
      <c r="BF333" s="432">
        <f t="shared" si="853"/>
        <v>0</v>
      </c>
      <c r="BG333" s="432">
        <f t="shared" si="853"/>
        <v>0</v>
      </c>
      <c r="BH333" s="463">
        <f t="shared" si="853"/>
        <v>0</v>
      </c>
      <c r="BI333" s="462">
        <f t="shared" si="853"/>
        <v>0</v>
      </c>
      <c r="BJ333" s="432">
        <f t="shared" si="853"/>
        <v>0</v>
      </c>
      <c r="BK333" s="432">
        <f t="shared" si="853"/>
        <v>0</v>
      </c>
      <c r="BL333" s="432">
        <f t="shared" si="853"/>
        <v>0</v>
      </c>
      <c r="BM333" s="432">
        <f t="shared" si="853"/>
        <v>0</v>
      </c>
      <c r="BN333" s="463">
        <f t="shared" si="853"/>
        <v>0</v>
      </c>
      <c r="BO333" s="462">
        <f t="shared" si="853"/>
        <v>0</v>
      </c>
      <c r="BP333" s="432">
        <f t="shared" si="853"/>
        <v>0</v>
      </c>
      <c r="BQ333" s="432">
        <f t="shared" si="853"/>
        <v>0</v>
      </c>
      <c r="BR333" s="432">
        <f t="shared" si="853"/>
        <v>0</v>
      </c>
      <c r="BS333" s="463">
        <f t="shared" si="853"/>
        <v>0</v>
      </c>
      <c r="BT333" s="462">
        <f t="shared" si="853"/>
        <v>0</v>
      </c>
      <c r="BU333" s="432">
        <f t="shared" si="853"/>
        <v>0</v>
      </c>
      <c r="BV333" s="432">
        <f t="shared" si="853"/>
        <v>0</v>
      </c>
      <c r="BW333" s="432">
        <f t="shared" si="853"/>
        <v>0</v>
      </c>
      <c r="BX333" s="432">
        <f t="shared" si="853"/>
        <v>0</v>
      </c>
      <c r="BY333" s="463">
        <f t="shared" si="853"/>
        <v>0</v>
      </c>
      <c r="BZ333" s="462">
        <f t="shared" si="853"/>
        <v>0</v>
      </c>
      <c r="CA333" s="432">
        <f t="shared" si="853"/>
        <v>0</v>
      </c>
      <c r="CB333" s="432">
        <f t="shared" si="853"/>
        <v>0</v>
      </c>
      <c r="CC333" s="432">
        <f t="shared" si="853"/>
        <v>0</v>
      </c>
      <c r="CD333" s="463">
        <f t="shared" si="853"/>
        <v>0</v>
      </c>
      <c r="CE333" s="462">
        <f t="shared" si="853"/>
        <v>0</v>
      </c>
      <c r="CF333" s="432">
        <f t="shared" si="853"/>
        <v>0</v>
      </c>
      <c r="CG333" s="432">
        <f t="shared" si="853"/>
        <v>0</v>
      </c>
      <c r="CH333" s="432">
        <f t="shared" si="853"/>
        <v>0</v>
      </c>
      <c r="CI333" s="432">
        <f t="shared" si="853"/>
        <v>0</v>
      </c>
      <c r="CJ333" s="463">
        <f t="shared" si="853"/>
        <v>0</v>
      </c>
      <c r="CK333" s="462">
        <f t="shared" si="853"/>
        <v>0</v>
      </c>
      <c r="CL333" s="432">
        <f t="shared" si="853"/>
        <v>0</v>
      </c>
      <c r="CM333" s="432">
        <f t="shared" si="853"/>
        <v>0</v>
      </c>
      <c r="CN333" s="432">
        <f t="shared" si="853"/>
        <v>0</v>
      </c>
      <c r="CO333" s="463">
        <f t="shared" si="853"/>
        <v>0</v>
      </c>
      <c r="CP333" s="462">
        <f t="shared" si="853"/>
        <v>0</v>
      </c>
      <c r="CQ333" s="432">
        <f t="shared" si="853"/>
        <v>0</v>
      </c>
      <c r="CR333" s="432">
        <f t="shared" si="853"/>
        <v>0</v>
      </c>
      <c r="CS333" s="432">
        <f t="shared" si="853"/>
        <v>0</v>
      </c>
      <c r="CT333" s="432">
        <f t="shared" si="853"/>
        <v>0</v>
      </c>
      <c r="CU333" s="463">
        <f t="shared" si="853"/>
        <v>0</v>
      </c>
      <c r="CV333" s="462">
        <f t="shared" si="853"/>
        <v>0</v>
      </c>
      <c r="CW333" s="432">
        <f t="shared" si="853"/>
        <v>0</v>
      </c>
      <c r="CX333" s="432">
        <f t="shared" si="853"/>
        <v>0</v>
      </c>
      <c r="CY333" s="432">
        <f t="shared" ref="CY333:FJ333" si="854">CY194*CY54/100</f>
        <v>0</v>
      </c>
      <c r="CZ333" s="463">
        <f t="shared" si="854"/>
        <v>0</v>
      </c>
      <c r="DA333" s="462">
        <f t="shared" si="854"/>
        <v>0</v>
      </c>
      <c r="DB333" s="432">
        <f t="shared" si="854"/>
        <v>0</v>
      </c>
      <c r="DC333" s="432">
        <f t="shared" si="854"/>
        <v>0</v>
      </c>
      <c r="DD333" s="432">
        <f t="shared" si="854"/>
        <v>0</v>
      </c>
      <c r="DE333" s="432">
        <f t="shared" si="854"/>
        <v>0</v>
      </c>
      <c r="DF333" s="463">
        <f t="shared" si="854"/>
        <v>0</v>
      </c>
      <c r="DG333" s="462">
        <f t="shared" si="854"/>
        <v>0</v>
      </c>
      <c r="DH333" s="432">
        <f t="shared" si="854"/>
        <v>0</v>
      </c>
      <c r="DI333" s="432">
        <f t="shared" si="854"/>
        <v>0</v>
      </c>
      <c r="DJ333" s="432">
        <f t="shared" si="854"/>
        <v>0</v>
      </c>
      <c r="DK333" s="463">
        <f t="shared" si="854"/>
        <v>0</v>
      </c>
      <c r="DL333" s="462">
        <f t="shared" si="854"/>
        <v>0</v>
      </c>
      <c r="DM333" s="432">
        <f t="shared" si="854"/>
        <v>0</v>
      </c>
      <c r="DN333" s="432">
        <f t="shared" si="854"/>
        <v>0</v>
      </c>
      <c r="DO333" s="432">
        <f t="shared" si="854"/>
        <v>0</v>
      </c>
      <c r="DP333" s="432">
        <f t="shared" si="854"/>
        <v>0</v>
      </c>
      <c r="DQ333" s="463">
        <f t="shared" si="854"/>
        <v>0</v>
      </c>
      <c r="DR333" s="462">
        <f t="shared" si="854"/>
        <v>0</v>
      </c>
      <c r="DS333" s="432">
        <f t="shared" si="854"/>
        <v>0</v>
      </c>
      <c r="DT333" s="432">
        <f t="shared" si="854"/>
        <v>0</v>
      </c>
      <c r="DU333" s="432">
        <f t="shared" si="854"/>
        <v>0</v>
      </c>
      <c r="DV333" s="463">
        <f t="shared" si="854"/>
        <v>0</v>
      </c>
      <c r="DW333" s="462">
        <f t="shared" si="854"/>
        <v>0</v>
      </c>
      <c r="DX333" s="432">
        <f t="shared" si="854"/>
        <v>0</v>
      </c>
      <c r="DY333" s="432">
        <f t="shared" si="854"/>
        <v>0</v>
      </c>
      <c r="DZ333" s="432">
        <f t="shared" si="854"/>
        <v>0</v>
      </c>
      <c r="EA333" s="432">
        <f t="shared" si="854"/>
        <v>0</v>
      </c>
      <c r="EB333" s="463">
        <f t="shared" si="854"/>
        <v>0</v>
      </c>
      <c r="EC333" s="462">
        <f t="shared" si="854"/>
        <v>0</v>
      </c>
      <c r="ED333" s="432">
        <f t="shared" si="854"/>
        <v>0</v>
      </c>
      <c r="EE333" s="432">
        <f t="shared" si="854"/>
        <v>0</v>
      </c>
      <c r="EF333" s="432">
        <f t="shared" si="854"/>
        <v>0</v>
      </c>
      <c r="EG333" s="463">
        <f t="shared" si="854"/>
        <v>0</v>
      </c>
      <c r="EH333" s="462">
        <f t="shared" si="854"/>
        <v>0</v>
      </c>
      <c r="EI333" s="432">
        <f t="shared" si="854"/>
        <v>0</v>
      </c>
      <c r="EJ333" s="432">
        <f t="shared" si="854"/>
        <v>0</v>
      </c>
      <c r="EK333" s="432">
        <f t="shared" si="854"/>
        <v>0</v>
      </c>
      <c r="EL333" s="432">
        <f t="shared" si="854"/>
        <v>0</v>
      </c>
      <c r="EM333" s="463">
        <f t="shared" si="854"/>
        <v>0</v>
      </c>
      <c r="EN333" s="462">
        <f t="shared" si="854"/>
        <v>0</v>
      </c>
      <c r="EO333" s="432">
        <f t="shared" si="854"/>
        <v>0</v>
      </c>
      <c r="EP333" s="432">
        <f t="shared" si="854"/>
        <v>0</v>
      </c>
      <c r="EQ333" s="432">
        <f t="shared" si="854"/>
        <v>0</v>
      </c>
      <c r="ER333" s="463">
        <f t="shared" si="854"/>
        <v>0</v>
      </c>
      <c r="ES333" s="462">
        <f t="shared" si="854"/>
        <v>0</v>
      </c>
      <c r="ET333" s="432">
        <f t="shared" si="854"/>
        <v>0</v>
      </c>
      <c r="EU333" s="432">
        <f t="shared" si="854"/>
        <v>0</v>
      </c>
      <c r="EV333" s="432">
        <f t="shared" si="854"/>
        <v>0</v>
      </c>
      <c r="EW333" s="432">
        <f t="shared" si="854"/>
        <v>0</v>
      </c>
      <c r="EX333" s="463">
        <f t="shared" si="854"/>
        <v>0</v>
      </c>
      <c r="EY333" s="462">
        <f t="shared" si="854"/>
        <v>0</v>
      </c>
      <c r="EZ333" s="432">
        <f t="shared" si="854"/>
        <v>0</v>
      </c>
      <c r="FA333" s="432">
        <f t="shared" si="854"/>
        <v>0</v>
      </c>
      <c r="FB333" s="432">
        <f t="shared" si="854"/>
        <v>0</v>
      </c>
      <c r="FC333" s="463">
        <f t="shared" si="854"/>
        <v>0</v>
      </c>
      <c r="FD333" s="462">
        <f t="shared" si="854"/>
        <v>0</v>
      </c>
      <c r="FE333" s="432">
        <f t="shared" si="854"/>
        <v>0</v>
      </c>
      <c r="FF333" s="432">
        <f t="shared" si="854"/>
        <v>0</v>
      </c>
      <c r="FG333" s="432">
        <f t="shared" si="854"/>
        <v>0</v>
      </c>
      <c r="FH333" s="432">
        <f t="shared" si="854"/>
        <v>0</v>
      </c>
      <c r="FI333" s="463">
        <f t="shared" si="854"/>
        <v>0</v>
      </c>
      <c r="FJ333" s="462">
        <f t="shared" si="854"/>
        <v>0</v>
      </c>
      <c r="FK333" s="432">
        <f t="shared" ref="FK333:GJ333" si="855">FK194*FK54/100</f>
        <v>0</v>
      </c>
      <c r="FL333" s="432">
        <f t="shared" si="855"/>
        <v>0</v>
      </c>
      <c r="FM333" s="432">
        <f t="shared" si="855"/>
        <v>0</v>
      </c>
      <c r="FN333" s="463">
        <f t="shared" si="855"/>
        <v>0</v>
      </c>
      <c r="FO333" s="462">
        <f t="shared" si="855"/>
        <v>0</v>
      </c>
      <c r="FP333" s="432">
        <f t="shared" si="855"/>
        <v>0</v>
      </c>
      <c r="FQ333" s="432">
        <f t="shared" si="855"/>
        <v>0</v>
      </c>
      <c r="FR333" s="432">
        <f t="shared" si="855"/>
        <v>0</v>
      </c>
      <c r="FS333" s="432">
        <f t="shared" si="855"/>
        <v>0</v>
      </c>
      <c r="FT333" s="463">
        <f t="shared" si="855"/>
        <v>0</v>
      </c>
      <c r="FU333" s="462">
        <f t="shared" si="855"/>
        <v>0</v>
      </c>
      <c r="FV333" s="432">
        <f t="shared" si="855"/>
        <v>0</v>
      </c>
      <c r="FW333" s="432">
        <f t="shared" si="855"/>
        <v>0</v>
      </c>
      <c r="FX333" s="432">
        <f t="shared" si="855"/>
        <v>0</v>
      </c>
      <c r="FY333" s="463">
        <f t="shared" si="855"/>
        <v>0</v>
      </c>
      <c r="FZ333" s="462">
        <f t="shared" si="855"/>
        <v>0</v>
      </c>
      <c r="GA333" s="432">
        <f t="shared" si="855"/>
        <v>0</v>
      </c>
      <c r="GB333" s="432">
        <f t="shared" si="855"/>
        <v>0</v>
      </c>
      <c r="GC333" s="432">
        <f t="shared" si="855"/>
        <v>0</v>
      </c>
      <c r="GD333" s="432">
        <f t="shared" si="855"/>
        <v>0</v>
      </c>
      <c r="GE333" s="463">
        <f t="shared" si="855"/>
        <v>0</v>
      </c>
      <c r="GF333" s="462">
        <f t="shared" si="855"/>
        <v>0</v>
      </c>
      <c r="GG333" s="432">
        <f t="shared" si="855"/>
        <v>0</v>
      </c>
      <c r="GH333" s="432">
        <f t="shared" si="855"/>
        <v>0</v>
      </c>
      <c r="GI333" s="432">
        <f t="shared" si="855"/>
        <v>0</v>
      </c>
      <c r="GJ333" s="463">
        <f t="shared" si="855"/>
        <v>0</v>
      </c>
    </row>
    <row r="334" spans="1:192" s="4" customFormat="1">
      <c r="A334" s="22"/>
      <c r="B334" s="22"/>
      <c r="C334" s="22"/>
      <c r="D334" s="22"/>
      <c r="E334" s="748" t="str">
        <f t="shared" si="695"/>
        <v>New Tariff 5</v>
      </c>
      <c r="F334" s="462">
        <f t="shared" ref="F334:AL334" si="856">F195*F55</f>
        <v>0</v>
      </c>
      <c r="G334" s="432">
        <f t="shared" si="856"/>
        <v>0</v>
      </c>
      <c r="H334" s="432">
        <f t="shared" si="856"/>
        <v>0</v>
      </c>
      <c r="I334" s="432">
        <f t="shared" si="856"/>
        <v>0</v>
      </c>
      <c r="J334" s="432">
        <f t="shared" si="856"/>
        <v>0</v>
      </c>
      <c r="K334" s="463">
        <f t="shared" si="856"/>
        <v>0</v>
      </c>
      <c r="L334" s="462">
        <f t="shared" si="856"/>
        <v>0</v>
      </c>
      <c r="M334" s="432">
        <f t="shared" si="856"/>
        <v>0</v>
      </c>
      <c r="N334" s="432">
        <f t="shared" si="856"/>
        <v>0</v>
      </c>
      <c r="O334" s="432">
        <f t="shared" si="856"/>
        <v>0</v>
      </c>
      <c r="P334" s="463">
        <f t="shared" si="856"/>
        <v>0</v>
      </c>
      <c r="Q334" s="462">
        <f t="shared" si="856"/>
        <v>0</v>
      </c>
      <c r="R334" s="432">
        <f t="shared" si="856"/>
        <v>0</v>
      </c>
      <c r="S334" s="432">
        <f t="shared" si="856"/>
        <v>0</v>
      </c>
      <c r="T334" s="432">
        <f t="shared" si="856"/>
        <v>0</v>
      </c>
      <c r="U334" s="432">
        <f t="shared" si="856"/>
        <v>0</v>
      </c>
      <c r="V334" s="463">
        <f t="shared" si="856"/>
        <v>0</v>
      </c>
      <c r="W334" s="462">
        <f t="shared" si="856"/>
        <v>0</v>
      </c>
      <c r="X334" s="432">
        <f t="shared" si="856"/>
        <v>0</v>
      </c>
      <c r="Y334" s="432">
        <f t="shared" si="856"/>
        <v>0</v>
      </c>
      <c r="Z334" s="432">
        <f t="shared" si="856"/>
        <v>0</v>
      </c>
      <c r="AA334" s="463">
        <f t="shared" si="856"/>
        <v>0</v>
      </c>
      <c r="AB334" s="462">
        <f t="shared" si="856"/>
        <v>0</v>
      </c>
      <c r="AC334" s="432">
        <f t="shared" si="856"/>
        <v>0</v>
      </c>
      <c r="AD334" s="432">
        <f t="shared" si="856"/>
        <v>0</v>
      </c>
      <c r="AE334" s="432">
        <f t="shared" si="856"/>
        <v>0</v>
      </c>
      <c r="AF334" s="432">
        <f t="shared" si="856"/>
        <v>0</v>
      </c>
      <c r="AG334" s="463">
        <f t="shared" si="856"/>
        <v>0</v>
      </c>
      <c r="AH334" s="462">
        <f t="shared" si="856"/>
        <v>0</v>
      </c>
      <c r="AI334" s="432">
        <f t="shared" si="856"/>
        <v>0</v>
      </c>
      <c r="AJ334" s="432">
        <f t="shared" si="856"/>
        <v>0</v>
      </c>
      <c r="AK334" s="432">
        <f t="shared" si="856"/>
        <v>0</v>
      </c>
      <c r="AL334" s="463">
        <f t="shared" si="856"/>
        <v>0</v>
      </c>
      <c r="AM334" s="462">
        <f t="shared" ref="AM334:CX334" si="857">AM195*AM55/100</f>
        <v>0</v>
      </c>
      <c r="AN334" s="432">
        <f t="shared" si="857"/>
        <v>0</v>
      </c>
      <c r="AO334" s="432">
        <f t="shared" si="857"/>
        <v>0</v>
      </c>
      <c r="AP334" s="432">
        <f t="shared" si="857"/>
        <v>0</v>
      </c>
      <c r="AQ334" s="432">
        <f t="shared" si="857"/>
        <v>0</v>
      </c>
      <c r="AR334" s="463">
        <f t="shared" si="857"/>
        <v>0</v>
      </c>
      <c r="AS334" s="462">
        <f t="shared" si="857"/>
        <v>0</v>
      </c>
      <c r="AT334" s="432">
        <f t="shared" si="857"/>
        <v>0</v>
      </c>
      <c r="AU334" s="432">
        <f t="shared" si="857"/>
        <v>0</v>
      </c>
      <c r="AV334" s="432">
        <f t="shared" si="857"/>
        <v>0</v>
      </c>
      <c r="AW334" s="463">
        <f t="shared" si="857"/>
        <v>0</v>
      </c>
      <c r="AX334" s="462">
        <f t="shared" si="857"/>
        <v>0</v>
      </c>
      <c r="AY334" s="432">
        <f t="shared" si="857"/>
        <v>0</v>
      </c>
      <c r="AZ334" s="432">
        <f t="shared" si="857"/>
        <v>0</v>
      </c>
      <c r="BA334" s="432">
        <f t="shared" si="857"/>
        <v>0</v>
      </c>
      <c r="BB334" s="432">
        <f t="shared" si="857"/>
        <v>0</v>
      </c>
      <c r="BC334" s="463">
        <f t="shared" si="857"/>
        <v>0</v>
      </c>
      <c r="BD334" s="462">
        <f t="shared" si="857"/>
        <v>0</v>
      </c>
      <c r="BE334" s="432">
        <f t="shared" si="857"/>
        <v>0</v>
      </c>
      <c r="BF334" s="432">
        <f t="shared" si="857"/>
        <v>0</v>
      </c>
      <c r="BG334" s="432">
        <f t="shared" si="857"/>
        <v>0</v>
      </c>
      <c r="BH334" s="463">
        <f t="shared" si="857"/>
        <v>0</v>
      </c>
      <c r="BI334" s="462">
        <f t="shared" si="857"/>
        <v>0</v>
      </c>
      <c r="BJ334" s="432">
        <f t="shared" si="857"/>
        <v>0</v>
      </c>
      <c r="BK334" s="432">
        <f t="shared" si="857"/>
        <v>0</v>
      </c>
      <c r="BL334" s="432">
        <f t="shared" si="857"/>
        <v>0</v>
      </c>
      <c r="BM334" s="432">
        <f t="shared" si="857"/>
        <v>0</v>
      </c>
      <c r="BN334" s="463">
        <f t="shared" si="857"/>
        <v>0</v>
      </c>
      <c r="BO334" s="462">
        <f t="shared" si="857"/>
        <v>0</v>
      </c>
      <c r="BP334" s="432">
        <f t="shared" si="857"/>
        <v>0</v>
      </c>
      <c r="BQ334" s="432">
        <f t="shared" si="857"/>
        <v>0</v>
      </c>
      <c r="BR334" s="432">
        <f t="shared" si="857"/>
        <v>0</v>
      </c>
      <c r="BS334" s="463">
        <f t="shared" si="857"/>
        <v>0</v>
      </c>
      <c r="BT334" s="462">
        <f t="shared" si="857"/>
        <v>0</v>
      </c>
      <c r="BU334" s="432">
        <f t="shared" si="857"/>
        <v>0</v>
      </c>
      <c r="BV334" s="432">
        <f t="shared" si="857"/>
        <v>0</v>
      </c>
      <c r="BW334" s="432">
        <f t="shared" si="857"/>
        <v>0</v>
      </c>
      <c r="BX334" s="432">
        <f t="shared" si="857"/>
        <v>0</v>
      </c>
      <c r="BY334" s="463">
        <f t="shared" si="857"/>
        <v>0</v>
      </c>
      <c r="BZ334" s="462">
        <f t="shared" si="857"/>
        <v>0</v>
      </c>
      <c r="CA334" s="432">
        <f t="shared" si="857"/>
        <v>0</v>
      </c>
      <c r="CB334" s="432">
        <f t="shared" si="857"/>
        <v>0</v>
      </c>
      <c r="CC334" s="432">
        <f t="shared" si="857"/>
        <v>0</v>
      </c>
      <c r="CD334" s="463">
        <f t="shared" si="857"/>
        <v>0</v>
      </c>
      <c r="CE334" s="462">
        <f t="shared" si="857"/>
        <v>0</v>
      </c>
      <c r="CF334" s="432">
        <f t="shared" si="857"/>
        <v>0</v>
      </c>
      <c r="CG334" s="432">
        <f t="shared" si="857"/>
        <v>0</v>
      </c>
      <c r="CH334" s="432">
        <f t="shared" si="857"/>
        <v>0</v>
      </c>
      <c r="CI334" s="432">
        <f t="shared" si="857"/>
        <v>0</v>
      </c>
      <c r="CJ334" s="463">
        <f t="shared" si="857"/>
        <v>0</v>
      </c>
      <c r="CK334" s="462">
        <f t="shared" si="857"/>
        <v>0</v>
      </c>
      <c r="CL334" s="432">
        <f t="shared" si="857"/>
        <v>0</v>
      </c>
      <c r="CM334" s="432">
        <f t="shared" si="857"/>
        <v>0</v>
      </c>
      <c r="CN334" s="432">
        <f t="shared" si="857"/>
        <v>0</v>
      </c>
      <c r="CO334" s="463">
        <f t="shared" si="857"/>
        <v>0</v>
      </c>
      <c r="CP334" s="462">
        <f t="shared" si="857"/>
        <v>0</v>
      </c>
      <c r="CQ334" s="432">
        <f t="shared" si="857"/>
        <v>0</v>
      </c>
      <c r="CR334" s="432">
        <f t="shared" si="857"/>
        <v>0</v>
      </c>
      <c r="CS334" s="432">
        <f t="shared" si="857"/>
        <v>0</v>
      </c>
      <c r="CT334" s="432">
        <f t="shared" si="857"/>
        <v>0</v>
      </c>
      <c r="CU334" s="463">
        <f t="shared" si="857"/>
        <v>0</v>
      </c>
      <c r="CV334" s="462">
        <f t="shared" si="857"/>
        <v>0</v>
      </c>
      <c r="CW334" s="432">
        <f t="shared" si="857"/>
        <v>0</v>
      </c>
      <c r="CX334" s="432">
        <f t="shared" si="857"/>
        <v>0</v>
      </c>
      <c r="CY334" s="432">
        <f t="shared" ref="CY334:FJ334" si="858">CY195*CY55/100</f>
        <v>0</v>
      </c>
      <c r="CZ334" s="463">
        <f t="shared" si="858"/>
        <v>0</v>
      </c>
      <c r="DA334" s="462">
        <f t="shared" si="858"/>
        <v>0</v>
      </c>
      <c r="DB334" s="432">
        <f t="shared" si="858"/>
        <v>0</v>
      </c>
      <c r="DC334" s="432">
        <f t="shared" si="858"/>
        <v>0</v>
      </c>
      <c r="DD334" s="432">
        <f t="shared" si="858"/>
        <v>0</v>
      </c>
      <c r="DE334" s="432">
        <f t="shared" si="858"/>
        <v>0</v>
      </c>
      <c r="DF334" s="463">
        <f t="shared" si="858"/>
        <v>0</v>
      </c>
      <c r="DG334" s="462">
        <f t="shared" si="858"/>
        <v>0</v>
      </c>
      <c r="DH334" s="432">
        <f t="shared" si="858"/>
        <v>0</v>
      </c>
      <c r="DI334" s="432">
        <f t="shared" si="858"/>
        <v>0</v>
      </c>
      <c r="DJ334" s="432">
        <f t="shared" si="858"/>
        <v>0</v>
      </c>
      <c r="DK334" s="463">
        <f t="shared" si="858"/>
        <v>0</v>
      </c>
      <c r="DL334" s="462">
        <f t="shared" si="858"/>
        <v>0</v>
      </c>
      <c r="DM334" s="432">
        <f t="shared" si="858"/>
        <v>0</v>
      </c>
      <c r="DN334" s="432">
        <f t="shared" si="858"/>
        <v>0</v>
      </c>
      <c r="DO334" s="432">
        <f t="shared" si="858"/>
        <v>0</v>
      </c>
      <c r="DP334" s="432">
        <f t="shared" si="858"/>
        <v>0</v>
      </c>
      <c r="DQ334" s="463">
        <f t="shared" si="858"/>
        <v>0</v>
      </c>
      <c r="DR334" s="462">
        <f t="shared" si="858"/>
        <v>0</v>
      </c>
      <c r="DS334" s="432">
        <f t="shared" si="858"/>
        <v>0</v>
      </c>
      <c r="DT334" s="432">
        <f t="shared" si="858"/>
        <v>0</v>
      </c>
      <c r="DU334" s="432">
        <f t="shared" si="858"/>
        <v>0</v>
      </c>
      <c r="DV334" s="463">
        <f t="shared" si="858"/>
        <v>0</v>
      </c>
      <c r="DW334" s="462">
        <f t="shared" si="858"/>
        <v>0</v>
      </c>
      <c r="DX334" s="432">
        <f t="shared" si="858"/>
        <v>0</v>
      </c>
      <c r="DY334" s="432">
        <f t="shared" si="858"/>
        <v>0</v>
      </c>
      <c r="DZ334" s="432">
        <f t="shared" si="858"/>
        <v>0</v>
      </c>
      <c r="EA334" s="432">
        <f t="shared" si="858"/>
        <v>0</v>
      </c>
      <c r="EB334" s="463">
        <f t="shared" si="858"/>
        <v>0</v>
      </c>
      <c r="EC334" s="462">
        <f t="shared" si="858"/>
        <v>0</v>
      </c>
      <c r="ED334" s="432">
        <f t="shared" si="858"/>
        <v>0</v>
      </c>
      <c r="EE334" s="432">
        <f t="shared" si="858"/>
        <v>0</v>
      </c>
      <c r="EF334" s="432">
        <f t="shared" si="858"/>
        <v>0</v>
      </c>
      <c r="EG334" s="463">
        <f t="shared" si="858"/>
        <v>0</v>
      </c>
      <c r="EH334" s="462">
        <f t="shared" si="858"/>
        <v>0</v>
      </c>
      <c r="EI334" s="432">
        <f t="shared" si="858"/>
        <v>0</v>
      </c>
      <c r="EJ334" s="432">
        <f t="shared" si="858"/>
        <v>0</v>
      </c>
      <c r="EK334" s="432">
        <f t="shared" si="858"/>
        <v>0</v>
      </c>
      <c r="EL334" s="432">
        <f t="shared" si="858"/>
        <v>0</v>
      </c>
      <c r="EM334" s="463">
        <f t="shared" si="858"/>
        <v>0</v>
      </c>
      <c r="EN334" s="462">
        <f t="shared" si="858"/>
        <v>0</v>
      </c>
      <c r="EO334" s="432">
        <f t="shared" si="858"/>
        <v>0</v>
      </c>
      <c r="EP334" s="432">
        <f t="shared" si="858"/>
        <v>0</v>
      </c>
      <c r="EQ334" s="432">
        <f t="shared" si="858"/>
        <v>0</v>
      </c>
      <c r="ER334" s="463">
        <f t="shared" si="858"/>
        <v>0</v>
      </c>
      <c r="ES334" s="462">
        <f t="shared" si="858"/>
        <v>0</v>
      </c>
      <c r="ET334" s="432">
        <f t="shared" si="858"/>
        <v>0</v>
      </c>
      <c r="EU334" s="432">
        <f t="shared" si="858"/>
        <v>0</v>
      </c>
      <c r="EV334" s="432">
        <f t="shared" si="858"/>
        <v>0</v>
      </c>
      <c r="EW334" s="432">
        <f t="shared" si="858"/>
        <v>0</v>
      </c>
      <c r="EX334" s="463">
        <f t="shared" si="858"/>
        <v>0</v>
      </c>
      <c r="EY334" s="462">
        <f t="shared" si="858"/>
        <v>0</v>
      </c>
      <c r="EZ334" s="432">
        <f t="shared" si="858"/>
        <v>0</v>
      </c>
      <c r="FA334" s="432">
        <f t="shared" si="858"/>
        <v>0</v>
      </c>
      <c r="FB334" s="432">
        <f t="shared" si="858"/>
        <v>0</v>
      </c>
      <c r="FC334" s="463">
        <f t="shared" si="858"/>
        <v>0</v>
      </c>
      <c r="FD334" s="462">
        <f t="shared" si="858"/>
        <v>0</v>
      </c>
      <c r="FE334" s="432">
        <f t="shared" si="858"/>
        <v>0</v>
      </c>
      <c r="FF334" s="432">
        <f t="shared" si="858"/>
        <v>0</v>
      </c>
      <c r="FG334" s="432">
        <f t="shared" si="858"/>
        <v>0</v>
      </c>
      <c r="FH334" s="432">
        <f t="shared" si="858"/>
        <v>0</v>
      </c>
      <c r="FI334" s="463">
        <f t="shared" si="858"/>
        <v>0</v>
      </c>
      <c r="FJ334" s="462">
        <f t="shared" si="858"/>
        <v>0</v>
      </c>
      <c r="FK334" s="432">
        <f t="shared" ref="FK334:GJ334" si="859">FK195*FK55/100</f>
        <v>0</v>
      </c>
      <c r="FL334" s="432">
        <f t="shared" si="859"/>
        <v>0</v>
      </c>
      <c r="FM334" s="432">
        <f t="shared" si="859"/>
        <v>0</v>
      </c>
      <c r="FN334" s="463">
        <f t="shared" si="859"/>
        <v>0</v>
      </c>
      <c r="FO334" s="462">
        <f t="shared" si="859"/>
        <v>0</v>
      </c>
      <c r="FP334" s="432">
        <f t="shared" si="859"/>
        <v>0</v>
      </c>
      <c r="FQ334" s="432">
        <f t="shared" si="859"/>
        <v>0</v>
      </c>
      <c r="FR334" s="432">
        <f t="shared" si="859"/>
        <v>0</v>
      </c>
      <c r="FS334" s="432">
        <f t="shared" si="859"/>
        <v>0</v>
      </c>
      <c r="FT334" s="463">
        <f t="shared" si="859"/>
        <v>0</v>
      </c>
      <c r="FU334" s="462">
        <f t="shared" si="859"/>
        <v>0</v>
      </c>
      <c r="FV334" s="432">
        <f t="shared" si="859"/>
        <v>0</v>
      </c>
      <c r="FW334" s="432">
        <f t="shared" si="859"/>
        <v>0</v>
      </c>
      <c r="FX334" s="432">
        <f t="shared" si="859"/>
        <v>0</v>
      </c>
      <c r="FY334" s="463">
        <f t="shared" si="859"/>
        <v>0</v>
      </c>
      <c r="FZ334" s="462">
        <f t="shared" si="859"/>
        <v>0</v>
      </c>
      <c r="GA334" s="432">
        <f t="shared" si="859"/>
        <v>0</v>
      </c>
      <c r="GB334" s="432">
        <f t="shared" si="859"/>
        <v>0</v>
      </c>
      <c r="GC334" s="432">
        <f t="shared" si="859"/>
        <v>0</v>
      </c>
      <c r="GD334" s="432">
        <f t="shared" si="859"/>
        <v>0</v>
      </c>
      <c r="GE334" s="463">
        <f t="shared" si="859"/>
        <v>0</v>
      </c>
      <c r="GF334" s="462">
        <f t="shared" si="859"/>
        <v>0</v>
      </c>
      <c r="GG334" s="432">
        <f t="shared" si="859"/>
        <v>0</v>
      </c>
      <c r="GH334" s="432">
        <f t="shared" si="859"/>
        <v>0</v>
      </c>
      <c r="GI334" s="432">
        <f t="shared" si="859"/>
        <v>0</v>
      </c>
      <c r="GJ334" s="463">
        <f t="shared" si="859"/>
        <v>0</v>
      </c>
    </row>
    <row r="335" spans="1:192" s="4" customFormat="1">
      <c r="A335" s="22"/>
      <c r="B335" s="22"/>
      <c r="C335" s="22"/>
      <c r="D335" s="22"/>
      <c r="E335" s="748" t="str">
        <f t="shared" si="695"/>
        <v>New Tariff 6</v>
      </c>
      <c r="F335" s="462">
        <f t="shared" ref="F335:AL335" si="860">F196*F56</f>
        <v>0</v>
      </c>
      <c r="G335" s="432">
        <f t="shared" si="860"/>
        <v>0</v>
      </c>
      <c r="H335" s="432">
        <f t="shared" si="860"/>
        <v>0</v>
      </c>
      <c r="I335" s="432">
        <f t="shared" si="860"/>
        <v>0</v>
      </c>
      <c r="J335" s="432">
        <f t="shared" si="860"/>
        <v>0</v>
      </c>
      <c r="K335" s="463">
        <f t="shared" si="860"/>
        <v>0</v>
      </c>
      <c r="L335" s="462">
        <f t="shared" si="860"/>
        <v>0</v>
      </c>
      <c r="M335" s="432">
        <f t="shared" si="860"/>
        <v>0</v>
      </c>
      <c r="N335" s="432">
        <f t="shared" si="860"/>
        <v>0</v>
      </c>
      <c r="O335" s="432">
        <f t="shared" si="860"/>
        <v>0</v>
      </c>
      <c r="P335" s="463">
        <f t="shared" si="860"/>
        <v>0</v>
      </c>
      <c r="Q335" s="462">
        <f t="shared" si="860"/>
        <v>0</v>
      </c>
      <c r="R335" s="432">
        <f t="shared" si="860"/>
        <v>0</v>
      </c>
      <c r="S335" s="432">
        <f t="shared" si="860"/>
        <v>0</v>
      </c>
      <c r="T335" s="432">
        <f t="shared" si="860"/>
        <v>0</v>
      </c>
      <c r="U335" s="432">
        <f t="shared" si="860"/>
        <v>0</v>
      </c>
      <c r="V335" s="463">
        <f t="shared" si="860"/>
        <v>0</v>
      </c>
      <c r="W335" s="462">
        <f t="shared" si="860"/>
        <v>0</v>
      </c>
      <c r="X335" s="432">
        <f t="shared" si="860"/>
        <v>0</v>
      </c>
      <c r="Y335" s="432">
        <f t="shared" si="860"/>
        <v>0</v>
      </c>
      <c r="Z335" s="432">
        <f t="shared" si="860"/>
        <v>0</v>
      </c>
      <c r="AA335" s="463">
        <f t="shared" si="860"/>
        <v>0</v>
      </c>
      <c r="AB335" s="462">
        <f t="shared" si="860"/>
        <v>0</v>
      </c>
      <c r="AC335" s="432">
        <f t="shared" si="860"/>
        <v>0</v>
      </c>
      <c r="AD335" s="432">
        <f t="shared" si="860"/>
        <v>0</v>
      </c>
      <c r="AE335" s="432">
        <f t="shared" si="860"/>
        <v>0</v>
      </c>
      <c r="AF335" s="432">
        <f t="shared" si="860"/>
        <v>0</v>
      </c>
      <c r="AG335" s="463">
        <f t="shared" si="860"/>
        <v>0</v>
      </c>
      <c r="AH335" s="462">
        <f t="shared" si="860"/>
        <v>0</v>
      </c>
      <c r="AI335" s="432">
        <f t="shared" si="860"/>
        <v>0</v>
      </c>
      <c r="AJ335" s="432">
        <f t="shared" si="860"/>
        <v>0</v>
      </c>
      <c r="AK335" s="432">
        <f t="shared" si="860"/>
        <v>0</v>
      </c>
      <c r="AL335" s="463">
        <f t="shared" si="860"/>
        <v>0</v>
      </c>
      <c r="AM335" s="462">
        <f t="shared" ref="AM335:CX335" si="861">AM196*AM56/100</f>
        <v>0</v>
      </c>
      <c r="AN335" s="432">
        <f t="shared" si="861"/>
        <v>0</v>
      </c>
      <c r="AO335" s="432">
        <f t="shared" si="861"/>
        <v>0</v>
      </c>
      <c r="AP335" s="432">
        <f t="shared" si="861"/>
        <v>0</v>
      </c>
      <c r="AQ335" s="432">
        <f t="shared" si="861"/>
        <v>0</v>
      </c>
      <c r="AR335" s="463">
        <f t="shared" si="861"/>
        <v>0</v>
      </c>
      <c r="AS335" s="462">
        <f t="shared" si="861"/>
        <v>0</v>
      </c>
      <c r="AT335" s="432">
        <f t="shared" si="861"/>
        <v>0</v>
      </c>
      <c r="AU335" s="432">
        <f t="shared" si="861"/>
        <v>0</v>
      </c>
      <c r="AV335" s="432">
        <f t="shared" si="861"/>
        <v>0</v>
      </c>
      <c r="AW335" s="463">
        <f t="shared" si="861"/>
        <v>0</v>
      </c>
      <c r="AX335" s="462">
        <f t="shared" si="861"/>
        <v>0</v>
      </c>
      <c r="AY335" s="432">
        <f t="shared" si="861"/>
        <v>0</v>
      </c>
      <c r="AZ335" s="432">
        <f t="shared" si="861"/>
        <v>0</v>
      </c>
      <c r="BA335" s="432">
        <f t="shared" si="861"/>
        <v>0</v>
      </c>
      <c r="BB335" s="432">
        <f t="shared" si="861"/>
        <v>0</v>
      </c>
      <c r="BC335" s="463">
        <f t="shared" si="861"/>
        <v>0</v>
      </c>
      <c r="BD335" s="462">
        <f t="shared" si="861"/>
        <v>0</v>
      </c>
      <c r="BE335" s="432">
        <f t="shared" si="861"/>
        <v>0</v>
      </c>
      <c r="BF335" s="432">
        <f t="shared" si="861"/>
        <v>0</v>
      </c>
      <c r="BG335" s="432">
        <f t="shared" si="861"/>
        <v>0</v>
      </c>
      <c r="BH335" s="463">
        <f t="shared" si="861"/>
        <v>0</v>
      </c>
      <c r="BI335" s="462">
        <f t="shared" si="861"/>
        <v>0</v>
      </c>
      <c r="BJ335" s="432">
        <f t="shared" si="861"/>
        <v>0</v>
      </c>
      <c r="BK335" s="432">
        <f t="shared" si="861"/>
        <v>0</v>
      </c>
      <c r="BL335" s="432">
        <f t="shared" si="861"/>
        <v>0</v>
      </c>
      <c r="BM335" s="432">
        <f t="shared" si="861"/>
        <v>0</v>
      </c>
      <c r="BN335" s="463">
        <f t="shared" si="861"/>
        <v>0</v>
      </c>
      <c r="BO335" s="462">
        <f t="shared" si="861"/>
        <v>0</v>
      </c>
      <c r="BP335" s="432">
        <f t="shared" si="861"/>
        <v>0</v>
      </c>
      <c r="BQ335" s="432">
        <f t="shared" si="861"/>
        <v>0</v>
      </c>
      <c r="BR335" s="432">
        <f t="shared" si="861"/>
        <v>0</v>
      </c>
      <c r="BS335" s="463">
        <f t="shared" si="861"/>
        <v>0</v>
      </c>
      <c r="BT335" s="462">
        <f t="shared" si="861"/>
        <v>0</v>
      </c>
      <c r="BU335" s="432">
        <f t="shared" si="861"/>
        <v>0</v>
      </c>
      <c r="BV335" s="432">
        <f t="shared" si="861"/>
        <v>0</v>
      </c>
      <c r="BW335" s="432">
        <f t="shared" si="861"/>
        <v>0</v>
      </c>
      <c r="BX335" s="432">
        <f t="shared" si="861"/>
        <v>0</v>
      </c>
      <c r="BY335" s="463">
        <f t="shared" si="861"/>
        <v>0</v>
      </c>
      <c r="BZ335" s="462">
        <f t="shared" si="861"/>
        <v>0</v>
      </c>
      <c r="CA335" s="432">
        <f t="shared" si="861"/>
        <v>0</v>
      </c>
      <c r="CB335" s="432">
        <f t="shared" si="861"/>
        <v>0</v>
      </c>
      <c r="CC335" s="432">
        <f t="shared" si="861"/>
        <v>0</v>
      </c>
      <c r="CD335" s="463">
        <f t="shared" si="861"/>
        <v>0</v>
      </c>
      <c r="CE335" s="462">
        <f t="shared" si="861"/>
        <v>0</v>
      </c>
      <c r="CF335" s="432">
        <f t="shared" si="861"/>
        <v>0</v>
      </c>
      <c r="CG335" s="432">
        <f t="shared" si="861"/>
        <v>0</v>
      </c>
      <c r="CH335" s="432">
        <f t="shared" si="861"/>
        <v>0</v>
      </c>
      <c r="CI335" s="432">
        <f t="shared" si="861"/>
        <v>0</v>
      </c>
      <c r="CJ335" s="463">
        <f t="shared" si="861"/>
        <v>0</v>
      </c>
      <c r="CK335" s="462">
        <f t="shared" si="861"/>
        <v>0</v>
      </c>
      <c r="CL335" s="432">
        <f t="shared" si="861"/>
        <v>0</v>
      </c>
      <c r="CM335" s="432">
        <f t="shared" si="861"/>
        <v>0</v>
      </c>
      <c r="CN335" s="432">
        <f t="shared" si="861"/>
        <v>0</v>
      </c>
      <c r="CO335" s="463">
        <f t="shared" si="861"/>
        <v>0</v>
      </c>
      <c r="CP335" s="462">
        <f t="shared" si="861"/>
        <v>0</v>
      </c>
      <c r="CQ335" s="432">
        <f t="shared" si="861"/>
        <v>0</v>
      </c>
      <c r="CR335" s="432">
        <f t="shared" si="861"/>
        <v>0</v>
      </c>
      <c r="CS335" s="432">
        <f t="shared" si="861"/>
        <v>0</v>
      </c>
      <c r="CT335" s="432">
        <f t="shared" si="861"/>
        <v>0</v>
      </c>
      <c r="CU335" s="463">
        <f t="shared" si="861"/>
        <v>0</v>
      </c>
      <c r="CV335" s="462">
        <f t="shared" si="861"/>
        <v>0</v>
      </c>
      <c r="CW335" s="432">
        <f t="shared" si="861"/>
        <v>0</v>
      </c>
      <c r="CX335" s="432">
        <f t="shared" si="861"/>
        <v>0</v>
      </c>
      <c r="CY335" s="432">
        <f t="shared" ref="CY335:FJ335" si="862">CY196*CY56/100</f>
        <v>0</v>
      </c>
      <c r="CZ335" s="463">
        <f t="shared" si="862"/>
        <v>0</v>
      </c>
      <c r="DA335" s="462">
        <f t="shared" si="862"/>
        <v>0</v>
      </c>
      <c r="DB335" s="432">
        <f t="shared" si="862"/>
        <v>0</v>
      </c>
      <c r="DC335" s="432">
        <f t="shared" si="862"/>
        <v>0</v>
      </c>
      <c r="DD335" s="432">
        <f t="shared" si="862"/>
        <v>0</v>
      </c>
      <c r="DE335" s="432">
        <f t="shared" si="862"/>
        <v>0</v>
      </c>
      <c r="DF335" s="463">
        <f t="shared" si="862"/>
        <v>0</v>
      </c>
      <c r="DG335" s="462">
        <f t="shared" si="862"/>
        <v>0</v>
      </c>
      <c r="DH335" s="432">
        <f t="shared" si="862"/>
        <v>0</v>
      </c>
      <c r="DI335" s="432">
        <f t="shared" si="862"/>
        <v>0</v>
      </c>
      <c r="DJ335" s="432">
        <f t="shared" si="862"/>
        <v>0</v>
      </c>
      <c r="DK335" s="463">
        <f t="shared" si="862"/>
        <v>0</v>
      </c>
      <c r="DL335" s="462">
        <f t="shared" si="862"/>
        <v>0</v>
      </c>
      <c r="DM335" s="432">
        <f t="shared" si="862"/>
        <v>0</v>
      </c>
      <c r="DN335" s="432">
        <f t="shared" si="862"/>
        <v>0</v>
      </c>
      <c r="DO335" s="432">
        <f t="shared" si="862"/>
        <v>0</v>
      </c>
      <c r="DP335" s="432">
        <f t="shared" si="862"/>
        <v>0</v>
      </c>
      <c r="DQ335" s="463">
        <f t="shared" si="862"/>
        <v>0</v>
      </c>
      <c r="DR335" s="462">
        <f t="shared" si="862"/>
        <v>0</v>
      </c>
      <c r="DS335" s="432">
        <f t="shared" si="862"/>
        <v>0</v>
      </c>
      <c r="DT335" s="432">
        <f t="shared" si="862"/>
        <v>0</v>
      </c>
      <c r="DU335" s="432">
        <f t="shared" si="862"/>
        <v>0</v>
      </c>
      <c r="DV335" s="463">
        <f t="shared" si="862"/>
        <v>0</v>
      </c>
      <c r="DW335" s="462">
        <f t="shared" si="862"/>
        <v>0</v>
      </c>
      <c r="DX335" s="432">
        <f t="shared" si="862"/>
        <v>0</v>
      </c>
      <c r="DY335" s="432">
        <f t="shared" si="862"/>
        <v>0</v>
      </c>
      <c r="DZ335" s="432">
        <f t="shared" si="862"/>
        <v>0</v>
      </c>
      <c r="EA335" s="432">
        <f t="shared" si="862"/>
        <v>0</v>
      </c>
      <c r="EB335" s="463">
        <f t="shared" si="862"/>
        <v>0</v>
      </c>
      <c r="EC335" s="462">
        <f t="shared" si="862"/>
        <v>0</v>
      </c>
      <c r="ED335" s="432">
        <f t="shared" si="862"/>
        <v>0</v>
      </c>
      <c r="EE335" s="432">
        <f t="shared" si="862"/>
        <v>0</v>
      </c>
      <c r="EF335" s="432">
        <f t="shared" si="862"/>
        <v>0</v>
      </c>
      <c r="EG335" s="463">
        <f t="shared" si="862"/>
        <v>0</v>
      </c>
      <c r="EH335" s="462">
        <f t="shared" si="862"/>
        <v>0</v>
      </c>
      <c r="EI335" s="432">
        <f t="shared" si="862"/>
        <v>0</v>
      </c>
      <c r="EJ335" s="432">
        <f t="shared" si="862"/>
        <v>0</v>
      </c>
      <c r="EK335" s="432">
        <f t="shared" si="862"/>
        <v>0</v>
      </c>
      <c r="EL335" s="432">
        <f t="shared" si="862"/>
        <v>0</v>
      </c>
      <c r="EM335" s="463">
        <f t="shared" si="862"/>
        <v>0</v>
      </c>
      <c r="EN335" s="462">
        <f t="shared" si="862"/>
        <v>0</v>
      </c>
      <c r="EO335" s="432">
        <f t="shared" si="862"/>
        <v>0</v>
      </c>
      <c r="EP335" s="432">
        <f t="shared" si="862"/>
        <v>0</v>
      </c>
      <c r="EQ335" s="432">
        <f t="shared" si="862"/>
        <v>0</v>
      </c>
      <c r="ER335" s="463">
        <f t="shared" si="862"/>
        <v>0</v>
      </c>
      <c r="ES335" s="462">
        <f t="shared" si="862"/>
        <v>0</v>
      </c>
      <c r="ET335" s="432">
        <f t="shared" si="862"/>
        <v>0</v>
      </c>
      <c r="EU335" s="432">
        <f t="shared" si="862"/>
        <v>0</v>
      </c>
      <c r="EV335" s="432">
        <f t="shared" si="862"/>
        <v>0</v>
      </c>
      <c r="EW335" s="432">
        <f t="shared" si="862"/>
        <v>0</v>
      </c>
      <c r="EX335" s="463">
        <f t="shared" si="862"/>
        <v>0</v>
      </c>
      <c r="EY335" s="462">
        <f t="shared" si="862"/>
        <v>0</v>
      </c>
      <c r="EZ335" s="432">
        <f t="shared" si="862"/>
        <v>0</v>
      </c>
      <c r="FA335" s="432">
        <f t="shared" si="862"/>
        <v>0</v>
      </c>
      <c r="FB335" s="432">
        <f t="shared" si="862"/>
        <v>0</v>
      </c>
      <c r="FC335" s="463">
        <f t="shared" si="862"/>
        <v>0</v>
      </c>
      <c r="FD335" s="462">
        <f t="shared" si="862"/>
        <v>0</v>
      </c>
      <c r="FE335" s="432">
        <f t="shared" si="862"/>
        <v>0</v>
      </c>
      <c r="FF335" s="432">
        <f t="shared" si="862"/>
        <v>0</v>
      </c>
      <c r="FG335" s="432">
        <f t="shared" si="862"/>
        <v>0</v>
      </c>
      <c r="FH335" s="432">
        <f t="shared" si="862"/>
        <v>0</v>
      </c>
      <c r="FI335" s="463">
        <f t="shared" si="862"/>
        <v>0</v>
      </c>
      <c r="FJ335" s="462">
        <f t="shared" si="862"/>
        <v>0</v>
      </c>
      <c r="FK335" s="432">
        <f t="shared" ref="FK335:GJ335" si="863">FK196*FK56/100</f>
        <v>0</v>
      </c>
      <c r="FL335" s="432">
        <f t="shared" si="863"/>
        <v>0</v>
      </c>
      <c r="FM335" s="432">
        <f t="shared" si="863"/>
        <v>0</v>
      </c>
      <c r="FN335" s="463">
        <f t="shared" si="863"/>
        <v>0</v>
      </c>
      <c r="FO335" s="462">
        <f t="shared" si="863"/>
        <v>0</v>
      </c>
      <c r="FP335" s="432">
        <f t="shared" si="863"/>
        <v>0</v>
      </c>
      <c r="FQ335" s="432">
        <f t="shared" si="863"/>
        <v>0</v>
      </c>
      <c r="FR335" s="432">
        <f t="shared" si="863"/>
        <v>0</v>
      </c>
      <c r="FS335" s="432">
        <f t="shared" si="863"/>
        <v>0</v>
      </c>
      <c r="FT335" s="463">
        <f t="shared" si="863"/>
        <v>0</v>
      </c>
      <c r="FU335" s="462">
        <f t="shared" si="863"/>
        <v>0</v>
      </c>
      <c r="FV335" s="432">
        <f t="shared" si="863"/>
        <v>0</v>
      </c>
      <c r="FW335" s="432">
        <f t="shared" si="863"/>
        <v>0</v>
      </c>
      <c r="FX335" s="432">
        <f t="shared" si="863"/>
        <v>0</v>
      </c>
      <c r="FY335" s="463">
        <f t="shared" si="863"/>
        <v>0</v>
      </c>
      <c r="FZ335" s="462">
        <f t="shared" si="863"/>
        <v>0</v>
      </c>
      <c r="GA335" s="432">
        <f t="shared" si="863"/>
        <v>0</v>
      </c>
      <c r="GB335" s="432">
        <f t="shared" si="863"/>
        <v>0</v>
      </c>
      <c r="GC335" s="432">
        <f t="shared" si="863"/>
        <v>0</v>
      </c>
      <c r="GD335" s="432">
        <f t="shared" si="863"/>
        <v>0</v>
      </c>
      <c r="GE335" s="463">
        <f t="shared" si="863"/>
        <v>0</v>
      </c>
      <c r="GF335" s="462">
        <f t="shared" si="863"/>
        <v>0</v>
      </c>
      <c r="GG335" s="432">
        <f t="shared" si="863"/>
        <v>0</v>
      </c>
      <c r="GH335" s="432">
        <f t="shared" si="863"/>
        <v>0</v>
      </c>
      <c r="GI335" s="432">
        <f t="shared" si="863"/>
        <v>0</v>
      </c>
      <c r="GJ335" s="463">
        <f t="shared" si="863"/>
        <v>0</v>
      </c>
    </row>
    <row r="336" spans="1:192" s="4" customFormat="1">
      <c r="A336" s="22"/>
      <c r="B336" s="22"/>
      <c r="C336" s="22"/>
      <c r="D336" s="22"/>
      <c r="E336" s="748" t="str">
        <f t="shared" si="695"/>
        <v>New Tariff 7</v>
      </c>
      <c r="F336" s="462">
        <f t="shared" ref="F336:AL336" si="864">F197*F57</f>
        <v>0</v>
      </c>
      <c r="G336" s="432">
        <f t="shared" si="864"/>
        <v>0</v>
      </c>
      <c r="H336" s="432">
        <f t="shared" si="864"/>
        <v>0</v>
      </c>
      <c r="I336" s="432">
        <f t="shared" si="864"/>
        <v>0</v>
      </c>
      <c r="J336" s="432">
        <f t="shared" si="864"/>
        <v>0</v>
      </c>
      <c r="K336" s="463">
        <f t="shared" si="864"/>
        <v>0</v>
      </c>
      <c r="L336" s="462">
        <f t="shared" si="864"/>
        <v>0</v>
      </c>
      <c r="M336" s="432">
        <f t="shared" si="864"/>
        <v>0</v>
      </c>
      <c r="N336" s="432">
        <f t="shared" si="864"/>
        <v>0</v>
      </c>
      <c r="O336" s="432">
        <f t="shared" si="864"/>
        <v>0</v>
      </c>
      <c r="P336" s="463">
        <f t="shared" si="864"/>
        <v>0</v>
      </c>
      <c r="Q336" s="462">
        <f t="shared" si="864"/>
        <v>0</v>
      </c>
      <c r="R336" s="432">
        <f t="shared" si="864"/>
        <v>0</v>
      </c>
      <c r="S336" s="432">
        <f t="shared" si="864"/>
        <v>0</v>
      </c>
      <c r="T336" s="432">
        <f t="shared" si="864"/>
        <v>0</v>
      </c>
      <c r="U336" s="432">
        <f t="shared" si="864"/>
        <v>0</v>
      </c>
      <c r="V336" s="463">
        <f t="shared" si="864"/>
        <v>0</v>
      </c>
      <c r="W336" s="462">
        <f t="shared" si="864"/>
        <v>0</v>
      </c>
      <c r="X336" s="432">
        <f t="shared" si="864"/>
        <v>0</v>
      </c>
      <c r="Y336" s="432">
        <f t="shared" si="864"/>
        <v>0</v>
      </c>
      <c r="Z336" s="432">
        <f t="shared" si="864"/>
        <v>0</v>
      </c>
      <c r="AA336" s="463">
        <f t="shared" si="864"/>
        <v>0</v>
      </c>
      <c r="AB336" s="462">
        <f t="shared" si="864"/>
        <v>0</v>
      </c>
      <c r="AC336" s="432">
        <f t="shared" si="864"/>
        <v>0</v>
      </c>
      <c r="AD336" s="432">
        <f t="shared" si="864"/>
        <v>0</v>
      </c>
      <c r="AE336" s="432">
        <f t="shared" si="864"/>
        <v>0</v>
      </c>
      <c r="AF336" s="432">
        <f t="shared" si="864"/>
        <v>0</v>
      </c>
      <c r="AG336" s="463">
        <f t="shared" si="864"/>
        <v>0</v>
      </c>
      <c r="AH336" s="462">
        <f t="shared" si="864"/>
        <v>0</v>
      </c>
      <c r="AI336" s="432">
        <f t="shared" si="864"/>
        <v>0</v>
      </c>
      <c r="AJ336" s="432">
        <f t="shared" si="864"/>
        <v>0</v>
      </c>
      <c r="AK336" s="432">
        <f t="shared" si="864"/>
        <v>0</v>
      </c>
      <c r="AL336" s="463">
        <f t="shared" si="864"/>
        <v>0</v>
      </c>
      <c r="AM336" s="462">
        <f t="shared" ref="AM336:CX336" si="865">AM197*AM57/100</f>
        <v>0</v>
      </c>
      <c r="AN336" s="432">
        <f t="shared" si="865"/>
        <v>0</v>
      </c>
      <c r="AO336" s="432">
        <f t="shared" si="865"/>
        <v>0</v>
      </c>
      <c r="AP336" s="432">
        <f t="shared" si="865"/>
        <v>0</v>
      </c>
      <c r="AQ336" s="432">
        <f t="shared" si="865"/>
        <v>0</v>
      </c>
      <c r="AR336" s="463">
        <f t="shared" si="865"/>
        <v>0</v>
      </c>
      <c r="AS336" s="462">
        <f t="shared" si="865"/>
        <v>0</v>
      </c>
      <c r="AT336" s="432">
        <f t="shared" si="865"/>
        <v>0</v>
      </c>
      <c r="AU336" s="432">
        <f t="shared" si="865"/>
        <v>0</v>
      </c>
      <c r="AV336" s="432">
        <f t="shared" si="865"/>
        <v>0</v>
      </c>
      <c r="AW336" s="463">
        <f t="shared" si="865"/>
        <v>0</v>
      </c>
      <c r="AX336" s="462">
        <f t="shared" si="865"/>
        <v>0</v>
      </c>
      <c r="AY336" s="432">
        <f t="shared" si="865"/>
        <v>0</v>
      </c>
      <c r="AZ336" s="432">
        <f t="shared" si="865"/>
        <v>0</v>
      </c>
      <c r="BA336" s="432">
        <f t="shared" si="865"/>
        <v>0</v>
      </c>
      <c r="BB336" s="432">
        <f t="shared" si="865"/>
        <v>0</v>
      </c>
      <c r="BC336" s="463">
        <f t="shared" si="865"/>
        <v>0</v>
      </c>
      <c r="BD336" s="462">
        <f t="shared" si="865"/>
        <v>0</v>
      </c>
      <c r="BE336" s="432">
        <f t="shared" si="865"/>
        <v>0</v>
      </c>
      <c r="BF336" s="432">
        <f t="shared" si="865"/>
        <v>0</v>
      </c>
      <c r="BG336" s="432">
        <f t="shared" si="865"/>
        <v>0</v>
      </c>
      <c r="BH336" s="463">
        <f t="shared" si="865"/>
        <v>0</v>
      </c>
      <c r="BI336" s="462">
        <f t="shared" si="865"/>
        <v>0</v>
      </c>
      <c r="BJ336" s="432">
        <f t="shared" si="865"/>
        <v>0</v>
      </c>
      <c r="BK336" s="432">
        <f t="shared" si="865"/>
        <v>0</v>
      </c>
      <c r="BL336" s="432">
        <f t="shared" si="865"/>
        <v>0</v>
      </c>
      <c r="BM336" s="432">
        <f t="shared" si="865"/>
        <v>0</v>
      </c>
      <c r="BN336" s="463">
        <f t="shared" si="865"/>
        <v>0</v>
      </c>
      <c r="BO336" s="462">
        <f t="shared" si="865"/>
        <v>0</v>
      </c>
      <c r="BP336" s="432">
        <f t="shared" si="865"/>
        <v>0</v>
      </c>
      <c r="BQ336" s="432">
        <f t="shared" si="865"/>
        <v>0</v>
      </c>
      <c r="BR336" s="432">
        <f t="shared" si="865"/>
        <v>0</v>
      </c>
      <c r="BS336" s="463">
        <f t="shared" si="865"/>
        <v>0</v>
      </c>
      <c r="BT336" s="462">
        <f t="shared" si="865"/>
        <v>0</v>
      </c>
      <c r="BU336" s="432">
        <f t="shared" si="865"/>
        <v>0</v>
      </c>
      <c r="BV336" s="432">
        <f t="shared" si="865"/>
        <v>0</v>
      </c>
      <c r="BW336" s="432">
        <f t="shared" si="865"/>
        <v>0</v>
      </c>
      <c r="BX336" s="432">
        <f t="shared" si="865"/>
        <v>0</v>
      </c>
      <c r="BY336" s="463">
        <f t="shared" si="865"/>
        <v>0</v>
      </c>
      <c r="BZ336" s="462">
        <f t="shared" si="865"/>
        <v>0</v>
      </c>
      <c r="CA336" s="432">
        <f t="shared" si="865"/>
        <v>0</v>
      </c>
      <c r="CB336" s="432">
        <f t="shared" si="865"/>
        <v>0</v>
      </c>
      <c r="CC336" s="432">
        <f t="shared" si="865"/>
        <v>0</v>
      </c>
      <c r="CD336" s="463">
        <f t="shared" si="865"/>
        <v>0</v>
      </c>
      <c r="CE336" s="462">
        <f t="shared" si="865"/>
        <v>0</v>
      </c>
      <c r="CF336" s="432">
        <f t="shared" si="865"/>
        <v>0</v>
      </c>
      <c r="CG336" s="432">
        <f t="shared" si="865"/>
        <v>0</v>
      </c>
      <c r="CH336" s="432">
        <f t="shared" si="865"/>
        <v>0</v>
      </c>
      <c r="CI336" s="432">
        <f t="shared" si="865"/>
        <v>0</v>
      </c>
      <c r="CJ336" s="463">
        <f t="shared" si="865"/>
        <v>0</v>
      </c>
      <c r="CK336" s="462">
        <f t="shared" si="865"/>
        <v>0</v>
      </c>
      <c r="CL336" s="432">
        <f t="shared" si="865"/>
        <v>0</v>
      </c>
      <c r="CM336" s="432">
        <f t="shared" si="865"/>
        <v>0</v>
      </c>
      <c r="CN336" s="432">
        <f t="shared" si="865"/>
        <v>0</v>
      </c>
      <c r="CO336" s="463">
        <f t="shared" si="865"/>
        <v>0</v>
      </c>
      <c r="CP336" s="462">
        <f t="shared" si="865"/>
        <v>0</v>
      </c>
      <c r="CQ336" s="432">
        <f t="shared" si="865"/>
        <v>0</v>
      </c>
      <c r="CR336" s="432">
        <f t="shared" si="865"/>
        <v>0</v>
      </c>
      <c r="CS336" s="432">
        <f t="shared" si="865"/>
        <v>0</v>
      </c>
      <c r="CT336" s="432">
        <f t="shared" si="865"/>
        <v>0</v>
      </c>
      <c r="CU336" s="463">
        <f t="shared" si="865"/>
        <v>0</v>
      </c>
      <c r="CV336" s="462">
        <f t="shared" si="865"/>
        <v>0</v>
      </c>
      <c r="CW336" s="432">
        <f t="shared" si="865"/>
        <v>0</v>
      </c>
      <c r="CX336" s="432">
        <f t="shared" si="865"/>
        <v>0</v>
      </c>
      <c r="CY336" s="432">
        <f t="shared" ref="CY336:FJ336" si="866">CY197*CY57/100</f>
        <v>0</v>
      </c>
      <c r="CZ336" s="463">
        <f t="shared" si="866"/>
        <v>0</v>
      </c>
      <c r="DA336" s="462">
        <f t="shared" si="866"/>
        <v>0</v>
      </c>
      <c r="DB336" s="432">
        <f t="shared" si="866"/>
        <v>0</v>
      </c>
      <c r="DC336" s="432">
        <f t="shared" si="866"/>
        <v>0</v>
      </c>
      <c r="DD336" s="432">
        <f t="shared" si="866"/>
        <v>0</v>
      </c>
      <c r="DE336" s="432">
        <f t="shared" si="866"/>
        <v>0</v>
      </c>
      <c r="DF336" s="463">
        <f t="shared" si="866"/>
        <v>0</v>
      </c>
      <c r="DG336" s="462">
        <f t="shared" si="866"/>
        <v>0</v>
      </c>
      <c r="DH336" s="432">
        <f t="shared" si="866"/>
        <v>0</v>
      </c>
      <c r="DI336" s="432">
        <f t="shared" si="866"/>
        <v>0</v>
      </c>
      <c r="DJ336" s="432">
        <f t="shared" si="866"/>
        <v>0</v>
      </c>
      <c r="DK336" s="463">
        <f t="shared" si="866"/>
        <v>0</v>
      </c>
      <c r="DL336" s="462">
        <f t="shared" si="866"/>
        <v>0</v>
      </c>
      <c r="DM336" s="432">
        <f t="shared" si="866"/>
        <v>0</v>
      </c>
      <c r="DN336" s="432">
        <f t="shared" si="866"/>
        <v>0</v>
      </c>
      <c r="DO336" s="432">
        <f t="shared" si="866"/>
        <v>0</v>
      </c>
      <c r="DP336" s="432">
        <f t="shared" si="866"/>
        <v>0</v>
      </c>
      <c r="DQ336" s="463">
        <f t="shared" si="866"/>
        <v>0</v>
      </c>
      <c r="DR336" s="462">
        <f t="shared" si="866"/>
        <v>0</v>
      </c>
      <c r="DS336" s="432">
        <f t="shared" si="866"/>
        <v>0</v>
      </c>
      <c r="DT336" s="432">
        <f t="shared" si="866"/>
        <v>0</v>
      </c>
      <c r="DU336" s="432">
        <f t="shared" si="866"/>
        <v>0</v>
      </c>
      <c r="DV336" s="463">
        <f t="shared" si="866"/>
        <v>0</v>
      </c>
      <c r="DW336" s="462">
        <f t="shared" si="866"/>
        <v>0</v>
      </c>
      <c r="DX336" s="432">
        <f t="shared" si="866"/>
        <v>0</v>
      </c>
      <c r="DY336" s="432">
        <f t="shared" si="866"/>
        <v>0</v>
      </c>
      <c r="DZ336" s="432">
        <f t="shared" si="866"/>
        <v>0</v>
      </c>
      <c r="EA336" s="432">
        <f t="shared" si="866"/>
        <v>0</v>
      </c>
      <c r="EB336" s="463">
        <f t="shared" si="866"/>
        <v>0</v>
      </c>
      <c r="EC336" s="462">
        <f t="shared" si="866"/>
        <v>0</v>
      </c>
      <c r="ED336" s="432">
        <f t="shared" si="866"/>
        <v>0</v>
      </c>
      <c r="EE336" s="432">
        <f t="shared" si="866"/>
        <v>0</v>
      </c>
      <c r="EF336" s="432">
        <f t="shared" si="866"/>
        <v>0</v>
      </c>
      <c r="EG336" s="463">
        <f t="shared" si="866"/>
        <v>0</v>
      </c>
      <c r="EH336" s="462">
        <f t="shared" si="866"/>
        <v>0</v>
      </c>
      <c r="EI336" s="432">
        <f t="shared" si="866"/>
        <v>0</v>
      </c>
      <c r="EJ336" s="432">
        <f t="shared" si="866"/>
        <v>0</v>
      </c>
      <c r="EK336" s="432">
        <f t="shared" si="866"/>
        <v>0</v>
      </c>
      <c r="EL336" s="432">
        <f t="shared" si="866"/>
        <v>0</v>
      </c>
      <c r="EM336" s="463">
        <f t="shared" si="866"/>
        <v>0</v>
      </c>
      <c r="EN336" s="462">
        <f t="shared" si="866"/>
        <v>0</v>
      </c>
      <c r="EO336" s="432">
        <f t="shared" si="866"/>
        <v>0</v>
      </c>
      <c r="EP336" s="432">
        <f t="shared" si="866"/>
        <v>0</v>
      </c>
      <c r="EQ336" s="432">
        <f t="shared" si="866"/>
        <v>0</v>
      </c>
      <c r="ER336" s="463">
        <f t="shared" si="866"/>
        <v>0</v>
      </c>
      <c r="ES336" s="462">
        <f t="shared" si="866"/>
        <v>0</v>
      </c>
      <c r="ET336" s="432">
        <f t="shared" si="866"/>
        <v>0</v>
      </c>
      <c r="EU336" s="432">
        <f t="shared" si="866"/>
        <v>0</v>
      </c>
      <c r="EV336" s="432">
        <f t="shared" si="866"/>
        <v>0</v>
      </c>
      <c r="EW336" s="432">
        <f t="shared" si="866"/>
        <v>0</v>
      </c>
      <c r="EX336" s="463">
        <f t="shared" si="866"/>
        <v>0</v>
      </c>
      <c r="EY336" s="462">
        <f t="shared" si="866"/>
        <v>0</v>
      </c>
      <c r="EZ336" s="432">
        <f t="shared" si="866"/>
        <v>0</v>
      </c>
      <c r="FA336" s="432">
        <f t="shared" si="866"/>
        <v>0</v>
      </c>
      <c r="FB336" s="432">
        <f t="shared" si="866"/>
        <v>0</v>
      </c>
      <c r="FC336" s="463">
        <f t="shared" si="866"/>
        <v>0</v>
      </c>
      <c r="FD336" s="462">
        <f t="shared" si="866"/>
        <v>0</v>
      </c>
      <c r="FE336" s="432">
        <f t="shared" si="866"/>
        <v>0</v>
      </c>
      <c r="FF336" s="432">
        <f t="shared" si="866"/>
        <v>0</v>
      </c>
      <c r="FG336" s="432">
        <f t="shared" si="866"/>
        <v>0</v>
      </c>
      <c r="FH336" s="432">
        <f t="shared" si="866"/>
        <v>0</v>
      </c>
      <c r="FI336" s="463">
        <f t="shared" si="866"/>
        <v>0</v>
      </c>
      <c r="FJ336" s="462">
        <f t="shared" si="866"/>
        <v>0</v>
      </c>
      <c r="FK336" s="432">
        <f t="shared" ref="FK336:GJ336" si="867">FK197*FK57/100</f>
        <v>0</v>
      </c>
      <c r="FL336" s="432">
        <f t="shared" si="867"/>
        <v>0</v>
      </c>
      <c r="FM336" s="432">
        <f t="shared" si="867"/>
        <v>0</v>
      </c>
      <c r="FN336" s="463">
        <f t="shared" si="867"/>
        <v>0</v>
      </c>
      <c r="FO336" s="462">
        <f t="shared" si="867"/>
        <v>0</v>
      </c>
      <c r="FP336" s="432">
        <f t="shared" si="867"/>
        <v>0</v>
      </c>
      <c r="FQ336" s="432">
        <f t="shared" si="867"/>
        <v>0</v>
      </c>
      <c r="FR336" s="432">
        <f t="shared" si="867"/>
        <v>0</v>
      </c>
      <c r="FS336" s="432">
        <f t="shared" si="867"/>
        <v>0</v>
      </c>
      <c r="FT336" s="463">
        <f t="shared" si="867"/>
        <v>0</v>
      </c>
      <c r="FU336" s="462">
        <f t="shared" si="867"/>
        <v>0</v>
      </c>
      <c r="FV336" s="432">
        <f t="shared" si="867"/>
        <v>0</v>
      </c>
      <c r="FW336" s="432">
        <f t="shared" si="867"/>
        <v>0</v>
      </c>
      <c r="FX336" s="432">
        <f t="shared" si="867"/>
        <v>0</v>
      </c>
      <c r="FY336" s="463">
        <f t="shared" si="867"/>
        <v>0</v>
      </c>
      <c r="FZ336" s="462">
        <f t="shared" si="867"/>
        <v>0</v>
      </c>
      <c r="GA336" s="432">
        <f t="shared" si="867"/>
        <v>0</v>
      </c>
      <c r="GB336" s="432">
        <f t="shared" si="867"/>
        <v>0</v>
      </c>
      <c r="GC336" s="432">
        <f t="shared" si="867"/>
        <v>0</v>
      </c>
      <c r="GD336" s="432">
        <f t="shared" si="867"/>
        <v>0</v>
      </c>
      <c r="GE336" s="463">
        <f t="shared" si="867"/>
        <v>0</v>
      </c>
      <c r="GF336" s="462">
        <f t="shared" si="867"/>
        <v>0</v>
      </c>
      <c r="GG336" s="432">
        <f t="shared" si="867"/>
        <v>0</v>
      </c>
      <c r="GH336" s="432">
        <f t="shared" si="867"/>
        <v>0</v>
      </c>
      <c r="GI336" s="432">
        <f t="shared" si="867"/>
        <v>0</v>
      </c>
      <c r="GJ336" s="463">
        <f t="shared" si="867"/>
        <v>0</v>
      </c>
    </row>
    <row r="337" spans="1:192" s="4" customFormat="1">
      <c r="A337" s="22"/>
      <c r="B337" s="22"/>
      <c r="C337" s="22"/>
      <c r="D337" s="22"/>
      <c r="E337" s="748" t="str">
        <f t="shared" si="695"/>
        <v>New Tariff 8</v>
      </c>
      <c r="F337" s="462">
        <f t="shared" ref="F337:AL337" si="868">F198*F58</f>
        <v>0</v>
      </c>
      <c r="G337" s="432">
        <f t="shared" si="868"/>
        <v>0</v>
      </c>
      <c r="H337" s="432">
        <f t="shared" si="868"/>
        <v>0</v>
      </c>
      <c r="I337" s="432">
        <f t="shared" si="868"/>
        <v>0</v>
      </c>
      <c r="J337" s="432">
        <f t="shared" si="868"/>
        <v>0</v>
      </c>
      <c r="K337" s="463">
        <f t="shared" si="868"/>
        <v>0</v>
      </c>
      <c r="L337" s="462">
        <f t="shared" si="868"/>
        <v>0</v>
      </c>
      <c r="M337" s="432">
        <f t="shared" si="868"/>
        <v>0</v>
      </c>
      <c r="N337" s="432">
        <f t="shared" si="868"/>
        <v>0</v>
      </c>
      <c r="O337" s="432">
        <f t="shared" si="868"/>
        <v>0</v>
      </c>
      <c r="P337" s="463">
        <f t="shared" si="868"/>
        <v>0</v>
      </c>
      <c r="Q337" s="462">
        <f t="shared" si="868"/>
        <v>0</v>
      </c>
      <c r="R337" s="432">
        <f t="shared" si="868"/>
        <v>0</v>
      </c>
      <c r="S337" s="432">
        <f t="shared" si="868"/>
        <v>0</v>
      </c>
      <c r="T337" s="432">
        <f t="shared" si="868"/>
        <v>0</v>
      </c>
      <c r="U337" s="432">
        <f t="shared" si="868"/>
        <v>0</v>
      </c>
      <c r="V337" s="463">
        <f t="shared" si="868"/>
        <v>0</v>
      </c>
      <c r="W337" s="462">
        <f t="shared" si="868"/>
        <v>0</v>
      </c>
      <c r="X337" s="432">
        <f t="shared" si="868"/>
        <v>0</v>
      </c>
      <c r="Y337" s="432">
        <f t="shared" si="868"/>
        <v>0</v>
      </c>
      <c r="Z337" s="432">
        <f t="shared" si="868"/>
        <v>0</v>
      </c>
      <c r="AA337" s="463">
        <f t="shared" si="868"/>
        <v>0</v>
      </c>
      <c r="AB337" s="462">
        <f t="shared" si="868"/>
        <v>0</v>
      </c>
      <c r="AC337" s="432">
        <f t="shared" si="868"/>
        <v>0</v>
      </c>
      <c r="AD337" s="432">
        <f t="shared" si="868"/>
        <v>0</v>
      </c>
      <c r="AE337" s="432">
        <f t="shared" si="868"/>
        <v>0</v>
      </c>
      <c r="AF337" s="432">
        <f t="shared" si="868"/>
        <v>0</v>
      </c>
      <c r="AG337" s="463">
        <f t="shared" si="868"/>
        <v>0</v>
      </c>
      <c r="AH337" s="462">
        <f t="shared" si="868"/>
        <v>0</v>
      </c>
      <c r="AI337" s="432">
        <f t="shared" si="868"/>
        <v>0</v>
      </c>
      <c r="AJ337" s="432">
        <f t="shared" si="868"/>
        <v>0</v>
      </c>
      <c r="AK337" s="432">
        <f t="shared" si="868"/>
        <v>0</v>
      </c>
      <c r="AL337" s="463">
        <f t="shared" si="868"/>
        <v>0</v>
      </c>
      <c r="AM337" s="462">
        <f t="shared" ref="AM337:CX337" si="869">AM198*AM58/100</f>
        <v>0</v>
      </c>
      <c r="AN337" s="432">
        <f t="shared" si="869"/>
        <v>0</v>
      </c>
      <c r="AO337" s="432">
        <f t="shared" si="869"/>
        <v>0</v>
      </c>
      <c r="AP337" s="432">
        <f t="shared" si="869"/>
        <v>0</v>
      </c>
      <c r="AQ337" s="432">
        <f t="shared" si="869"/>
        <v>0</v>
      </c>
      <c r="AR337" s="463">
        <f t="shared" si="869"/>
        <v>0</v>
      </c>
      <c r="AS337" s="462">
        <f t="shared" si="869"/>
        <v>0</v>
      </c>
      <c r="AT337" s="432">
        <f t="shared" si="869"/>
        <v>0</v>
      </c>
      <c r="AU337" s="432">
        <f t="shared" si="869"/>
        <v>0</v>
      </c>
      <c r="AV337" s="432">
        <f t="shared" si="869"/>
        <v>0</v>
      </c>
      <c r="AW337" s="463">
        <f t="shared" si="869"/>
        <v>0</v>
      </c>
      <c r="AX337" s="462">
        <f t="shared" si="869"/>
        <v>0</v>
      </c>
      <c r="AY337" s="432">
        <f t="shared" si="869"/>
        <v>0</v>
      </c>
      <c r="AZ337" s="432">
        <f t="shared" si="869"/>
        <v>0</v>
      </c>
      <c r="BA337" s="432">
        <f t="shared" si="869"/>
        <v>0</v>
      </c>
      <c r="BB337" s="432">
        <f t="shared" si="869"/>
        <v>0</v>
      </c>
      <c r="BC337" s="463">
        <f t="shared" si="869"/>
        <v>0</v>
      </c>
      <c r="BD337" s="462">
        <f t="shared" si="869"/>
        <v>0</v>
      </c>
      <c r="BE337" s="432">
        <f t="shared" si="869"/>
        <v>0</v>
      </c>
      <c r="BF337" s="432">
        <f t="shared" si="869"/>
        <v>0</v>
      </c>
      <c r="BG337" s="432">
        <f t="shared" si="869"/>
        <v>0</v>
      </c>
      <c r="BH337" s="463">
        <f t="shared" si="869"/>
        <v>0</v>
      </c>
      <c r="BI337" s="462">
        <f t="shared" si="869"/>
        <v>0</v>
      </c>
      <c r="BJ337" s="432">
        <f t="shared" si="869"/>
        <v>0</v>
      </c>
      <c r="BK337" s="432">
        <f t="shared" si="869"/>
        <v>0</v>
      </c>
      <c r="BL337" s="432">
        <f t="shared" si="869"/>
        <v>0</v>
      </c>
      <c r="BM337" s="432">
        <f t="shared" si="869"/>
        <v>0</v>
      </c>
      <c r="BN337" s="463">
        <f t="shared" si="869"/>
        <v>0</v>
      </c>
      <c r="BO337" s="462">
        <f t="shared" si="869"/>
        <v>0</v>
      </c>
      <c r="BP337" s="432">
        <f t="shared" si="869"/>
        <v>0</v>
      </c>
      <c r="BQ337" s="432">
        <f t="shared" si="869"/>
        <v>0</v>
      </c>
      <c r="BR337" s="432">
        <f t="shared" si="869"/>
        <v>0</v>
      </c>
      <c r="BS337" s="463">
        <f t="shared" si="869"/>
        <v>0</v>
      </c>
      <c r="BT337" s="462">
        <f t="shared" si="869"/>
        <v>0</v>
      </c>
      <c r="BU337" s="432">
        <f t="shared" si="869"/>
        <v>0</v>
      </c>
      <c r="BV337" s="432">
        <f t="shared" si="869"/>
        <v>0</v>
      </c>
      <c r="BW337" s="432">
        <f t="shared" si="869"/>
        <v>0</v>
      </c>
      <c r="BX337" s="432">
        <f t="shared" si="869"/>
        <v>0</v>
      </c>
      <c r="BY337" s="463">
        <f t="shared" si="869"/>
        <v>0</v>
      </c>
      <c r="BZ337" s="462">
        <f t="shared" si="869"/>
        <v>0</v>
      </c>
      <c r="CA337" s="432">
        <f t="shared" si="869"/>
        <v>0</v>
      </c>
      <c r="CB337" s="432">
        <f t="shared" si="869"/>
        <v>0</v>
      </c>
      <c r="CC337" s="432">
        <f t="shared" si="869"/>
        <v>0</v>
      </c>
      <c r="CD337" s="463">
        <f t="shared" si="869"/>
        <v>0</v>
      </c>
      <c r="CE337" s="462">
        <f t="shared" si="869"/>
        <v>0</v>
      </c>
      <c r="CF337" s="432">
        <f t="shared" si="869"/>
        <v>0</v>
      </c>
      <c r="CG337" s="432">
        <f t="shared" si="869"/>
        <v>0</v>
      </c>
      <c r="CH337" s="432">
        <f t="shared" si="869"/>
        <v>0</v>
      </c>
      <c r="CI337" s="432">
        <f t="shared" si="869"/>
        <v>0</v>
      </c>
      <c r="CJ337" s="463">
        <f t="shared" si="869"/>
        <v>0</v>
      </c>
      <c r="CK337" s="462">
        <f t="shared" si="869"/>
        <v>0</v>
      </c>
      <c r="CL337" s="432">
        <f t="shared" si="869"/>
        <v>0</v>
      </c>
      <c r="CM337" s="432">
        <f t="shared" si="869"/>
        <v>0</v>
      </c>
      <c r="CN337" s="432">
        <f t="shared" si="869"/>
        <v>0</v>
      </c>
      <c r="CO337" s="463">
        <f t="shared" si="869"/>
        <v>0</v>
      </c>
      <c r="CP337" s="462">
        <f t="shared" si="869"/>
        <v>0</v>
      </c>
      <c r="CQ337" s="432">
        <f t="shared" si="869"/>
        <v>0</v>
      </c>
      <c r="CR337" s="432">
        <f t="shared" si="869"/>
        <v>0</v>
      </c>
      <c r="CS337" s="432">
        <f t="shared" si="869"/>
        <v>0</v>
      </c>
      <c r="CT337" s="432">
        <f t="shared" si="869"/>
        <v>0</v>
      </c>
      <c r="CU337" s="463">
        <f t="shared" si="869"/>
        <v>0</v>
      </c>
      <c r="CV337" s="462">
        <f t="shared" si="869"/>
        <v>0</v>
      </c>
      <c r="CW337" s="432">
        <f t="shared" si="869"/>
        <v>0</v>
      </c>
      <c r="CX337" s="432">
        <f t="shared" si="869"/>
        <v>0</v>
      </c>
      <c r="CY337" s="432">
        <f t="shared" ref="CY337:FJ337" si="870">CY198*CY58/100</f>
        <v>0</v>
      </c>
      <c r="CZ337" s="463">
        <f t="shared" si="870"/>
        <v>0</v>
      </c>
      <c r="DA337" s="462">
        <f t="shared" si="870"/>
        <v>0</v>
      </c>
      <c r="DB337" s="432">
        <f t="shared" si="870"/>
        <v>0</v>
      </c>
      <c r="DC337" s="432">
        <f t="shared" si="870"/>
        <v>0</v>
      </c>
      <c r="DD337" s="432">
        <f t="shared" si="870"/>
        <v>0</v>
      </c>
      <c r="DE337" s="432">
        <f t="shared" si="870"/>
        <v>0</v>
      </c>
      <c r="DF337" s="463">
        <f t="shared" si="870"/>
        <v>0</v>
      </c>
      <c r="DG337" s="462">
        <f t="shared" si="870"/>
        <v>0</v>
      </c>
      <c r="DH337" s="432">
        <f t="shared" si="870"/>
        <v>0</v>
      </c>
      <c r="DI337" s="432">
        <f t="shared" si="870"/>
        <v>0</v>
      </c>
      <c r="DJ337" s="432">
        <f t="shared" si="870"/>
        <v>0</v>
      </c>
      <c r="DK337" s="463">
        <f t="shared" si="870"/>
        <v>0</v>
      </c>
      <c r="DL337" s="462">
        <f t="shared" si="870"/>
        <v>0</v>
      </c>
      <c r="DM337" s="432">
        <f t="shared" si="870"/>
        <v>0</v>
      </c>
      <c r="DN337" s="432">
        <f t="shared" si="870"/>
        <v>0</v>
      </c>
      <c r="DO337" s="432">
        <f t="shared" si="870"/>
        <v>0</v>
      </c>
      <c r="DP337" s="432">
        <f t="shared" si="870"/>
        <v>0</v>
      </c>
      <c r="DQ337" s="463">
        <f t="shared" si="870"/>
        <v>0</v>
      </c>
      <c r="DR337" s="462">
        <f t="shared" si="870"/>
        <v>0</v>
      </c>
      <c r="DS337" s="432">
        <f t="shared" si="870"/>
        <v>0</v>
      </c>
      <c r="DT337" s="432">
        <f t="shared" si="870"/>
        <v>0</v>
      </c>
      <c r="DU337" s="432">
        <f t="shared" si="870"/>
        <v>0</v>
      </c>
      <c r="DV337" s="463">
        <f t="shared" si="870"/>
        <v>0</v>
      </c>
      <c r="DW337" s="462">
        <f t="shared" si="870"/>
        <v>0</v>
      </c>
      <c r="DX337" s="432">
        <f t="shared" si="870"/>
        <v>0</v>
      </c>
      <c r="DY337" s="432">
        <f t="shared" si="870"/>
        <v>0</v>
      </c>
      <c r="DZ337" s="432">
        <f t="shared" si="870"/>
        <v>0</v>
      </c>
      <c r="EA337" s="432">
        <f t="shared" si="870"/>
        <v>0</v>
      </c>
      <c r="EB337" s="463">
        <f t="shared" si="870"/>
        <v>0</v>
      </c>
      <c r="EC337" s="462">
        <f t="shared" si="870"/>
        <v>0</v>
      </c>
      <c r="ED337" s="432">
        <f t="shared" si="870"/>
        <v>0</v>
      </c>
      <c r="EE337" s="432">
        <f t="shared" si="870"/>
        <v>0</v>
      </c>
      <c r="EF337" s="432">
        <f t="shared" si="870"/>
        <v>0</v>
      </c>
      <c r="EG337" s="463">
        <f t="shared" si="870"/>
        <v>0</v>
      </c>
      <c r="EH337" s="462">
        <f t="shared" si="870"/>
        <v>0</v>
      </c>
      <c r="EI337" s="432">
        <f t="shared" si="870"/>
        <v>0</v>
      </c>
      <c r="EJ337" s="432">
        <f t="shared" si="870"/>
        <v>0</v>
      </c>
      <c r="EK337" s="432">
        <f t="shared" si="870"/>
        <v>0</v>
      </c>
      <c r="EL337" s="432">
        <f t="shared" si="870"/>
        <v>0</v>
      </c>
      <c r="EM337" s="463">
        <f t="shared" si="870"/>
        <v>0</v>
      </c>
      <c r="EN337" s="462">
        <f t="shared" si="870"/>
        <v>0</v>
      </c>
      <c r="EO337" s="432">
        <f t="shared" si="870"/>
        <v>0</v>
      </c>
      <c r="EP337" s="432">
        <f t="shared" si="870"/>
        <v>0</v>
      </c>
      <c r="EQ337" s="432">
        <f t="shared" si="870"/>
        <v>0</v>
      </c>
      <c r="ER337" s="463">
        <f t="shared" si="870"/>
        <v>0</v>
      </c>
      <c r="ES337" s="462">
        <f t="shared" si="870"/>
        <v>0</v>
      </c>
      <c r="ET337" s="432">
        <f t="shared" si="870"/>
        <v>0</v>
      </c>
      <c r="EU337" s="432">
        <f t="shared" si="870"/>
        <v>0</v>
      </c>
      <c r="EV337" s="432">
        <f t="shared" si="870"/>
        <v>0</v>
      </c>
      <c r="EW337" s="432">
        <f t="shared" si="870"/>
        <v>0</v>
      </c>
      <c r="EX337" s="463">
        <f t="shared" si="870"/>
        <v>0</v>
      </c>
      <c r="EY337" s="462">
        <f t="shared" si="870"/>
        <v>0</v>
      </c>
      <c r="EZ337" s="432">
        <f t="shared" si="870"/>
        <v>0</v>
      </c>
      <c r="FA337" s="432">
        <f t="shared" si="870"/>
        <v>0</v>
      </c>
      <c r="FB337" s="432">
        <f t="shared" si="870"/>
        <v>0</v>
      </c>
      <c r="FC337" s="463">
        <f t="shared" si="870"/>
        <v>0</v>
      </c>
      <c r="FD337" s="462">
        <f t="shared" si="870"/>
        <v>0</v>
      </c>
      <c r="FE337" s="432">
        <f t="shared" si="870"/>
        <v>0</v>
      </c>
      <c r="FF337" s="432">
        <f t="shared" si="870"/>
        <v>0</v>
      </c>
      <c r="FG337" s="432">
        <f t="shared" si="870"/>
        <v>0</v>
      </c>
      <c r="FH337" s="432">
        <f t="shared" si="870"/>
        <v>0</v>
      </c>
      <c r="FI337" s="463">
        <f t="shared" si="870"/>
        <v>0</v>
      </c>
      <c r="FJ337" s="462">
        <f t="shared" si="870"/>
        <v>0</v>
      </c>
      <c r="FK337" s="432">
        <f t="shared" ref="FK337:GJ337" si="871">FK198*FK58/100</f>
        <v>0</v>
      </c>
      <c r="FL337" s="432">
        <f t="shared" si="871"/>
        <v>0</v>
      </c>
      <c r="FM337" s="432">
        <f t="shared" si="871"/>
        <v>0</v>
      </c>
      <c r="FN337" s="463">
        <f t="shared" si="871"/>
        <v>0</v>
      </c>
      <c r="FO337" s="462">
        <f t="shared" si="871"/>
        <v>0</v>
      </c>
      <c r="FP337" s="432">
        <f t="shared" si="871"/>
        <v>0</v>
      </c>
      <c r="FQ337" s="432">
        <f t="shared" si="871"/>
        <v>0</v>
      </c>
      <c r="FR337" s="432">
        <f t="shared" si="871"/>
        <v>0</v>
      </c>
      <c r="FS337" s="432">
        <f t="shared" si="871"/>
        <v>0</v>
      </c>
      <c r="FT337" s="463">
        <f t="shared" si="871"/>
        <v>0</v>
      </c>
      <c r="FU337" s="462">
        <f t="shared" si="871"/>
        <v>0</v>
      </c>
      <c r="FV337" s="432">
        <f t="shared" si="871"/>
        <v>0</v>
      </c>
      <c r="FW337" s="432">
        <f t="shared" si="871"/>
        <v>0</v>
      </c>
      <c r="FX337" s="432">
        <f t="shared" si="871"/>
        <v>0</v>
      </c>
      <c r="FY337" s="463">
        <f t="shared" si="871"/>
        <v>0</v>
      </c>
      <c r="FZ337" s="462">
        <f t="shared" si="871"/>
        <v>0</v>
      </c>
      <c r="GA337" s="432">
        <f t="shared" si="871"/>
        <v>0</v>
      </c>
      <c r="GB337" s="432">
        <f t="shared" si="871"/>
        <v>0</v>
      </c>
      <c r="GC337" s="432">
        <f t="shared" si="871"/>
        <v>0</v>
      </c>
      <c r="GD337" s="432">
        <f t="shared" si="871"/>
        <v>0</v>
      </c>
      <c r="GE337" s="463">
        <f t="shared" si="871"/>
        <v>0</v>
      </c>
      <c r="GF337" s="462">
        <f t="shared" si="871"/>
        <v>0</v>
      </c>
      <c r="GG337" s="432">
        <f t="shared" si="871"/>
        <v>0</v>
      </c>
      <c r="GH337" s="432">
        <f t="shared" si="871"/>
        <v>0</v>
      </c>
      <c r="GI337" s="432">
        <f t="shared" si="871"/>
        <v>0</v>
      </c>
      <c r="GJ337" s="463">
        <f t="shared" si="871"/>
        <v>0</v>
      </c>
    </row>
    <row r="338" spans="1:192" s="4" customFormat="1">
      <c r="A338" s="22"/>
      <c r="B338" s="22"/>
      <c r="C338" s="22"/>
      <c r="D338" s="22"/>
      <c r="E338" s="748" t="str">
        <f t="shared" si="695"/>
        <v>New Tariff 9</v>
      </c>
      <c r="F338" s="462">
        <f t="shared" ref="F338:AL338" si="872">F199*F59</f>
        <v>0</v>
      </c>
      <c r="G338" s="432">
        <f t="shared" si="872"/>
        <v>0</v>
      </c>
      <c r="H338" s="432">
        <f t="shared" si="872"/>
        <v>0</v>
      </c>
      <c r="I338" s="432">
        <f t="shared" si="872"/>
        <v>0</v>
      </c>
      <c r="J338" s="432">
        <f t="shared" si="872"/>
        <v>0</v>
      </c>
      <c r="K338" s="463">
        <f t="shared" si="872"/>
        <v>0</v>
      </c>
      <c r="L338" s="462">
        <f t="shared" si="872"/>
        <v>0</v>
      </c>
      <c r="M338" s="432">
        <f t="shared" si="872"/>
        <v>0</v>
      </c>
      <c r="N338" s="432">
        <f t="shared" si="872"/>
        <v>0</v>
      </c>
      <c r="O338" s="432">
        <f t="shared" si="872"/>
        <v>0</v>
      </c>
      <c r="P338" s="463">
        <f t="shared" si="872"/>
        <v>0</v>
      </c>
      <c r="Q338" s="462">
        <f t="shared" si="872"/>
        <v>0</v>
      </c>
      <c r="R338" s="432">
        <f t="shared" si="872"/>
        <v>0</v>
      </c>
      <c r="S338" s="432">
        <f t="shared" si="872"/>
        <v>0</v>
      </c>
      <c r="T338" s="432">
        <f t="shared" si="872"/>
        <v>0</v>
      </c>
      <c r="U338" s="432">
        <f t="shared" si="872"/>
        <v>0</v>
      </c>
      <c r="V338" s="463">
        <f t="shared" si="872"/>
        <v>0</v>
      </c>
      <c r="W338" s="462">
        <f t="shared" si="872"/>
        <v>0</v>
      </c>
      <c r="X338" s="432">
        <f t="shared" si="872"/>
        <v>0</v>
      </c>
      <c r="Y338" s="432">
        <f t="shared" si="872"/>
        <v>0</v>
      </c>
      <c r="Z338" s="432">
        <f t="shared" si="872"/>
        <v>0</v>
      </c>
      <c r="AA338" s="463">
        <f t="shared" si="872"/>
        <v>0</v>
      </c>
      <c r="AB338" s="462">
        <f t="shared" si="872"/>
        <v>0</v>
      </c>
      <c r="AC338" s="432">
        <f t="shared" si="872"/>
        <v>0</v>
      </c>
      <c r="AD338" s="432">
        <f t="shared" si="872"/>
        <v>0</v>
      </c>
      <c r="AE338" s="432">
        <f t="shared" si="872"/>
        <v>0</v>
      </c>
      <c r="AF338" s="432">
        <f t="shared" si="872"/>
        <v>0</v>
      </c>
      <c r="AG338" s="463">
        <f t="shared" si="872"/>
        <v>0</v>
      </c>
      <c r="AH338" s="462">
        <f t="shared" si="872"/>
        <v>0</v>
      </c>
      <c r="AI338" s="432">
        <f t="shared" si="872"/>
        <v>0</v>
      </c>
      <c r="AJ338" s="432">
        <f t="shared" si="872"/>
        <v>0</v>
      </c>
      <c r="AK338" s="432">
        <f t="shared" si="872"/>
        <v>0</v>
      </c>
      <c r="AL338" s="463">
        <f t="shared" si="872"/>
        <v>0</v>
      </c>
      <c r="AM338" s="462">
        <f t="shared" ref="AM338:CX338" si="873">AM199*AM59/100</f>
        <v>0</v>
      </c>
      <c r="AN338" s="432">
        <f t="shared" si="873"/>
        <v>0</v>
      </c>
      <c r="AO338" s="432">
        <f t="shared" si="873"/>
        <v>0</v>
      </c>
      <c r="AP338" s="432">
        <f t="shared" si="873"/>
        <v>0</v>
      </c>
      <c r="AQ338" s="432">
        <f t="shared" si="873"/>
        <v>0</v>
      </c>
      <c r="AR338" s="463">
        <f t="shared" si="873"/>
        <v>0</v>
      </c>
      <c r="AS338" s="462">
        <f t="shared" si="873"/>
        <v>0</v>
      </c>
      <c r="AT338" s="432">
        <f t="shared" si="873"/>
        <v>0</v>
      </c>
      <c r="AU338" s="432">
        <f t="shared" si="873"/>
        <v>0</v>
      </c>
      <c r="AV338" s="432">
        <f t="shared" si="873"/>
        <v>0</v>
      </c>
      <c r="AW338" s="463">
        <f t="shared" si="873"/>
        <v>0</v>
      </c>
      <c r="AX338" s="462">
        <f t="shared" si="873"/>
        <v>0</v>
      </c>
      <c r="AY338" s="432">
        <f t="shared" si="873"/>
        <v>0</v>
      </c>
      <c r="AZ338" s="432">
        <f t="shared" si="873"/>
        <v>0</v>
      </c>
      <c r="BA338" s="432">
        <f t="shared" si="873"/>
        <v>0</v>
      </c>
      <c r="BB338" s="432">
        <f t="shared" si="873"/>
        <v>0</v>
      </c>
      <c r="BC338" s="463">
        <f t="shared" si="873"/>
        <v>0</v>
      </c>
      <c r="BD338" s="462">
        <f t="shared" si="873"/>
        <v>0</v>
      </c>
      <c r="BE338" s="432">
        <f t="shared" si="873"/>
        <v>0</v>
      </c>
      <c r="BF338" s="432">
        <f t="shared" si="873"/>
        <v>0</v>
      </c>
      <c r="BG338" s="432">
        <f t="shared" si="873"/>
        <v>0</v>
      </c>
      <c r="BH338" s="463">
        <f t="shared" si="873"/>
        <v>0</v>
      </c>
      <c r="BI338" s="462">
        <f t="shared" si="873"/>
        <v>0</v>
      </c>
      <c r="BJ338" s="432">
        <f t="shared" si="873"/>
        <v>0</v>
      </c>
      <c r="BK338" s="432">
        <f t="shared" si="873"/>
        <v>0</v>
      </c>
      <c r="BL338" s="432">
        <f t="shared" si="873"/>
        <v>0</v>
      </c>
      <c r="BM338" s="432">
        <f t="shared" si="873"/>
        <v>0</v>
      </c>
      <c r="BN338" s="463">
        <f t="shared" si="873"/>
        <v>0</v>
      </c>
      <c r="BO338" s="462">
        <f t="shared" si="873"/>
        <v>0</v>
      </c>
      <c r="BP338" s="432">
        <f t="shared" si="873"/>
        <v>0</v>
      </c>
      <c r="BQ338" s="432">
        <f t="shared" si="873"/>
        <v>0</v>
      </c>
      <c r="BR338" s="432">
        <f t="shared" si="873"/>
        <v>0</v>
      </c>
      <c r="BS338" s="463">
        <f t="shared" si="873"/>
        <v>0</v>
      </c>
      <c r="BT338" s="462">
        <f t="shared" si="873"/>
        <v>0</v>
      </c>
      <c r="BU338" s="432">
        <f t="shared" si="873"/>
        <v>0</v>
      </c>
      <c r="BV338" s="432">
        <f t="shared" si="873"/>
        <v>0</v>
      </c>
      <c r="BW338" s="432">
        <f t="shared" si="873"/>
        <v>0</v>
      </c>
      <c r="BX338" s="432">
        <f t="shared" si="873"/>
        <v>0</v>
      </c>
      <c r="BY338" s="463">
        <f t="shared" si="873"/>
        <v>0</v>
      </c>
      <c r="BZ338" s="462">
        <f t="shared" si="873"/>
        <v>0</v>
      </c>
      <c r="CA338" s="432">
        <f t="shared" si="873"/>
        <v>0</v>
      </c>
      <c r="CB338" s="432">
        <f t="shared" si="873"/>
        <v>0</v>
      </c>
      <c r="CC338" s="432">
        <f t="shared" si="873"/>
        <v>0</v>
      </c>
      <c r="CD338" s="463">
        <f t="shared" si="873"/>
        <v>0</v>
      </c>
      <c r="CE338" s="462">
        <f t="shared" si="873"/>
        <v>0</v>
      </c>
      <c r="CF338" s="432">
        <f t="shared" si="873"/>
        <v>0</v>
      </c>
      <c r="CG338" s="432">
        <f t="shared" si="873"/>
        <v>0</v>
      </c>
      <c r="CH338" s="432">
        <f t="shared" si="873"/>
        <v>0</v>
      </c>
      <c r="CI338" s="432">
        <f t="shared" si="873"/>
        <v>0</v>
      </c>
      <c r="CJ338" s="463">
        <f t="shared" si="873"/>
        <v>0</v>
      </c>
      <c r="CK338" s="462">
        <f t="shared" si="873"/>
        <v>0</v>
      </c>
      <c r="CL338" s="432">
        <f t="shared" si="873"/>
        <v>0</v>
      </c>
      <c r="CM338" s="432">
        <f t="shared" si="873"/>
        <v>0</v>
      </c>
      <c r="CN338" s="432">
        <f t="shared" si="873"/>
        <v>0</v>
      </c>
      <c r="CO338" s="463">
        <f t="shared" si="873"/>
        <v>0</v>
      </c>
      <c r="CP338" s="462">
        <f t="shared" si="873"/>
        <v>0</v>
      </c>
      <c r="CQ338" s="432">
        <f t="shared" si="873"/>
        <v>0</v>
      </c>
      <c r="CR338" s="432">
        <f t="shared" si="873"/>
        <v>0</v>
      </c>
      <c r="CS338" s="432">
        <f t="shared" si="873"/>
        <v>0</v>
      </c>
      <c r="CT338" s="432">
        <f t="shared" si="873"/>
        <v>0</v>
      </c>
      <c r="CU338" s="463">
        <f t="shared" si="873"/>
        <v>0</v>
      </c>
      <c r="CV338" s="462">
        <f t="shared" si="873"/>
        <v>0</v>
      </c>
      <c r="CW338" s="432">
        <f t="shared" si="873"/>
        <v>0</v>
      </c>
      <c r="CX338" s="432">
        <f t="shared" si="873"/>
        <v>0</v>
      </c>
      <c r="CY338" s="432">
        <f t="shared" ref="CY338:FJ338" si="874">CY199*CY59/100</f>
        <v>0</v>
      </c>
      <c r="CZ338" s="463">
        <f t="shared" si="874"/>
        <v>0</v>
      </c>
      <c r="DA338" s="462">
        <f t="shared" si="874"/>
        <v>0</v>
      </c>
      <c r="DB338" s="432">
        <f t="shared" si="874"/>
        <v>0</v>
      </c>
      <c r="DC338" s="432">
        <f t="shared" si="874"/>
        <v>0</v>
      </c>
      <c r="DD338" s="432">
        <f t="shared" si="874"/>
        <v>0</v>
      </c>
      <c r="DE338" s="432">
        <f t="shared" si="874"/>
        <v>0</v>
      </c>
      <c r="DF338" s="463">
        <f t="shared" si="874"/>
        <v>0</v>
      </c>
      <c r="DG338" s="462">
        <f t="shared" si="874"/>
        <v>0</v>
      </c>
      <c r="DH338" s="432">
        <f t="shared" si="874"/>
        <v>0</v>
      </c>
      <c r="DI338" s="432">
        <f t="shared" si="874"/>
        <v>0</v>
      </c>
      <c r="DJ338" s="432">
        <f t="shared" si="874"/>
        <v>0</v>
      </c>
      <c r="DK338" s="463">
        <f t="shared" si="874"/>
        <v>0</v>
      </c>
      <c r="DL338" s="462">
        <f t="shared" si="874"/>
        <v>0</v>
      </c>
      <c r="DM338" s="432">
        <f t="shared" si="874"/>
        <v>0</v>
      </c>
      <c r="DN338" s="432">
        <f t="shared" si="874"/>
        <v>0</v>
      </c>
      <c r="DO338" s="432">
        <f t="shared" si="874"/>
        <v>0</v>
      </c>
      <c r="DP338" s="432">
        <f t="shared" si="874"/>
        <v>0</v>
      </c>
      <c r="DQ338" s="463">
        <f t="shared" si="874"/>
        <v>0</v>
      </c>
      <c r="DR338" s="462">
        <f t="shared" si="874"/>
        <v>0</v>
      </c>
      <c r="DS338" s="432">
        <f t="shared" si="874"/>
        <v>0</v>
      </c>
      <c r="DT338" s="432">
        <f t="shared" si="874"/>
        <v>0</v>
      </c>
      <c r="DU338" s="432">
        <f t="shared" si="874"/>
        <v>0</v>
      </c>
      <c r="DV338" s="463">
        <f t="shared" si="874"/>
        <v>0</v>
      </c>
      <c r="DW338" s="462">
        <f t="shared" si="874"/>
        <v>0</v>
      </c>
      <c r="DX338" s="432">
        <f t="shared" si="874"/>
        <v>0</v>
      </c>
      <c r="DY338" s="432">
        <f t="shared" si="874"/>
        <v>0</v>
      </c>
      <c r="DZ338" s="432">
        <f t="shared" si="874"/>
        <v>0</v>
      </c>
      <c r="EA338" s="432">
        <f t="shared" si="874"/>
        <v>0</v>
      </c>
      <c r="EB338" s="463">
        <f t="shared" si="874"/>
        <v>0</v>
      </c>
      <c r="EC338" s="462">
        <f t="shared" si="874"/>
        <v>0</v>
      </c>
      <c r="ED338" s="432">
        <f t="shared" si="874"/>
        <v>0</v>
      </c>
      <c r="EE338" s="432">
        <f t="shared" si="874"/>
        <v>0</v>
      </c>
      <c r="EF338" s="432">
        <f t="shared" si="874"/>
        <v>0</v>
      </c>
      <c r="EG338" s="463">
        <f t="shared" si="874"/>
        <v>0</v>
      </c>
      <c r="EH338" s="462">
        <f t="shared" si="874"/>
        <v>0</v>
      </c>
      <c r="EI338" s="432">
        <f t="shared" si="874"/>
        <v>0</v>
      </c>
      <c r="EJ338" s="432">
        <f t="shared" si="874"/>
        <v>0</v>
      </c>
      <c r="EK338" s="432">
        <f t="shared" si="874"/>
        <v>0</v>
      </c>
      <c r="EL338" s="432">
        <f t="shared" si="874"/>
        <v>0</v>
      </c>
      <c r="EM338" s="463">
        <f t="shared" si="874"/>
        <v>0</v>
      </c>
      <c r="EN338" s="462">
        <f t="shared" si="874"/>
        <v>0</v>
      </c>
      <c r="EO338" s="432">
        <f t="shared" si="874"/>
        <v>0</v>
      </c>
      <c r="EP338" s="432">
        <f t="shared" si="874"/>
        <v>0</v>
      </c>
      <c r="EQ338" s="432">
        <f t="shared" si="874"/>
        <v>0</v>
      </c>
      <c r="ER338" s="463">
        <f t="shared" si="874"/>
        <v>0</v>
      </c>
      <c r="ES338" s="462">
        <f t="shared" si="874"/>
        <v>0</v>
      </c>
      <c r="ET338" s="432">
        <f t="shared" si="874"/>
        <v>0</v>
      </c>
      <c r="EU338" s="432">
        <f t="shared" si="874"/>
        <v>0</v>
      </c>
      <c r="EV338" s="432">
        <f t="shared" si="874"/>
        <v>0</v>
      </c>
      <c r="EW338" s="432">
        <f t="shared" si="874"/>
        <v>0</v>
      </c>
      <c r="EX338" s="463">
        <f t="shared" si="874"/>
        <v>0</v>
      </c>
      <c r="EY338" s="462">
        <f t="shared" si="874"/>
        <v>0</v>
      </c>
      <c r="EZ338" s="432">
        <f t="shared" si="874"/>
        <v>0</v>
      </c>
      <c r="FA338" s="432">
        <f t="shared" si="874"/>
        <v>0</v>
      </c>
      <c r="FB338" s="432">
        <f t="shared" si="874"/>
        <v>0</v>
      </c>
      <c r="FC338" s="463">
        <f t="shared" si="874"/>
        <v>0</v>
      </c>
      <c r="FD338" s="462">
        <f t="shared" si="874"/>
        <v>0</v>
      </c>
      <c r="FE338" s="432">
        <f t="shared" si="874"/>
        <v>0</v>
      </c>
      <c r="FF338" s="432">
        <f t="shared" si="874"/>
        <v>0</v>
      </c>
      <c r="FG338" s="432">
        <f t="shared" si="874"/>
        <v>0</v>
      </c>
      <c r="FH338" s="432">
        <f t="shared" si="874"/>
        <v>0</v>
      </c>
      <c r="FI338" s="463">
        <f t="shared" si="874"/>
        <v>0</v>
      </c>
      <c r="FJ338" s="462">
        <f t="shared" si="874"/>
        <v>0</v>
      </c>
      <c r="FK338" s="432">
        <f t="shared" ref="FK338:GJ338" si="875">FK199*FK59/100</f>
        <v>0</v>
      </c>
      <c r="FL338" s="432">
        <f t="shared" si="875"/>
        <v>0</v>
      </c>
      <c r="FM338" s="432">
        <f t="shared" si="875"/>
        <v>0</v>
      </c>
      <c r="FN338" s="463">
        <f t="shared" si="875"/>
        <v>0</v>
      </c>
      <c r="FO338" s="462">
        <f t="shared" si="875"/>
        <v>0</v>
      </c>
      <c r="FP338" s="432">
        <f t="shared" si="875"/>
        <v>0</v>
      </c>
      <c r="FQ338" s="432">
        <f t="shared" si="875"/>
        <v>0</v>
      </c>
      <c r="FR338" s="432">
        <f t="shared" si="875"/>
        <v>0</v>
      </c>
      <c r="FS338" s="432">
        <f t="shared" si="875"/>
        <v>0</v>
      </c>
      <c r="FT338" s="463">
        <f t="shared" si="875"/>
        <v>0</v>
      </c>
      <c r="FU338" s="462">
        <f t="shared" si="875"/>
        <v>0</v>
      </c>
      <c r="FV338" s="432">
        <f t="shared" si="875"/>
        <v>0</v>
      </c>
      <c r="FW338" s="432">
        <f t="shared" si="875"/>
        <v>0</v>
      </c>
      <c r="FX338" s="432">
        <f t="shared" si="875"/>
        <v>0</v>
      </c>
      <c r="FY338" s="463">
        <f t="shared" si="875"/>
        <v>0</v>
      </c>
      <c r="FZ338" s="462">
        <f t="shared" si="875"/>
        <v>0</v>
      </c>
      <c r="GA338" s="432">
        <f t="shared" si="875"/>
        <v>0</v>
      </c>
      <c r="GB338" s="432">
        <f t="shared" si="875"/>
        <v>0</v>
      </c>
      <c r="GC338" s="432">
        <f t="shared" si="875"/>
        <v>0</v>
      </c>
      <c r="GD338" s="432">
        <f t="shared" si="875"/>
        <v>0</v>
      </c>
      <c r="GE338" s="463">
        <f t="shared" si="875"/>
        <v>0</v>
      </c>
      <c r="GF338" s="462">
        <f t="shared" si="875"/>
        <v>0</v>
      </c>
      <c r="GG338" s="432">
        <f t="shared" si="875"/>
        <v>0</v>
      </c>
      <c r="GH338" s="432">
        <f t="shared" si="875"/>
        <v>0</v>
      </c>
      <c r="GI338" s="432">
        <f t="shared" si="875"/>
        <v>0</v>
      </c>
      <c r="GJ338" s="463">
        <f t="shared" si="875"/>
        <v>0</v>
      </c>
    </row>
    <row r="339" spans="1:192" s="4" customFormat="1">
      <c r="A339" s="22"/>
      <c r="B339" s="22"/>
      <c r="C339" s="22"/>
      <c r="D339" s="22"/>
      <c r="E339" s="748" t="str">
        <f t="shared" si="695"/>
        <v>New Tariff 10</v>
      </c>
      <c r="F339" s="462">
        <f t="shared" ref="F339:AL339" si="876">F200*F60</f>
        <v>0</v>
      </c>
      <c r="G339" s="432">
        <f t="shared" si="876"/>
        <v>0</v>
      </c>
      <c r="H339" s="432">
        <f t="shared" si="876"/>
        <v>0</v>
      </c>
      <c r="I339" s="432">
        <f t="shared" si="876"/>
        <v>0</v>
      </c>
      <c r="J339" s="432">
        <f t="shared" si="876"/>
        <v>0</v>
      </c>
      <c r="K339" s="463">
        <f t="shared" si="876"/>
        <v>0</v>
      </c>
      <c r="L339" s="462">
        <f t="shared" si="876"/>
        <v>0</v>
      </c>
      <c r="M339" s="432">
        <f t="shared" si="876"/>
        <v>0</v>
      </c>
      <c r="N339" s="432">
        <f t="shared" si="876"/>
        <v>0</v>
      </c>
      <c r="O339" s="432">
        <f t="shared" si="876"/>
        <v>0</v>
      </c>
      <c r="P339" s="463">
        <f t="shared" si="876"/>
        <v>0</v>
      </c>
      <c r="Q339" s="462">
        <f t="shared" si="876"/>
        <v>0</v>
      </c>
      <c r="R339" s="432">
        <f t="shared" si="876"/>
        <v>0</v>
      </c>
      <c r="S339" s="432">
        <f t="shared" si="876"/>
        <v>0</v>
      </c>
      <c r="T339" s="432">
        <f t="shared" si="876"/>
        <v>0</v>
      </c>
      <c r="U339" s="432">
        <f t="shared" si="876"/>
        <v>0</v>
      </c>
      <c r="V339" s="463">
        <f t="shared" si="876"/>
        <v>0</v>
      </c>
      <c r="W339" s="462">
        <f t="shared" si="876"/>
        <v>0</v>
      </c>
      <c r="X339" s="432">
        <f t="shared" si="876"/>
        <v>0</v>
      </c>
      <c r="Y339" s="432">
        <f t="shared" si="876"/>
        <v>0</v>
      </c>
      <c r="Z339" s="432">
        <f t="shared" si="876"/>
        <v>0</v>
      </c>
      <c r="AA339" s="463">
        <f t="shared" si="876"/>
        <v>0</v>
      </c>
      <c r="AB339" s="462">
        <f t="shared" si="876"/>
        <v>0</v>
      </c>
      <c r="AC339" s="432">
        <f t="shared" si="876"/>
        <v>0</v>
      </c>
      <c r="AD339" s="432">
        <f t="shared" si="876"/>
        <v>0</v>
      </c>
      <c r="AE339" s="432">
        <f t="shared" si="876"/>
        <v>0</v>
      </c>
      <c r="AF339" s="432">
        <f t="shared" si="876"/>
        <v>0</v>
      </c>
      <c r="AG339" s="463">
        <f t="shared" si="876"/>
        <v>0</v>
      </c>
      <c r="AH339" s="462">
        <f t="shared" si="876"/>
        <v>0</v>
      </c>
      <c r="AI339" s="432">
        <f t="shared" si="876"/>
        <v>0</v>
      </c>
      <c r="AJ339" s="432">
        <f t="shared" si="876"/>
        <v>0</v>
      </c>
      <c r="AK339" s="432">
        <f t="shared" si="876"/>
        <v>0</v>
      </c>
      <c r="AL339" s="463">
        <f t="shared" si="876"/>
        <v>0</v>
      </c>
      <c r="AM339" s="462">
        <f t="shared" ref="AM339:CX339" si="877">AM200*AM60/100</f>
        <v>0</v>
      </c>
      <c r="AN339" s="432">
        <f t="shared" si="877"/>
        <v>0</v>
      </c>
      <c r="AO339" s="432">
        <f t="shared" si="877"/>
        <v>0</v>
      </c>
      <c r="AP339" s="432">
        <f t="shared" si="877"/>
        <v>0</v>
      </c>
      <c r="AQ339" s="432">
        <f t="shared" si="877"/>
        <v>0</v>
      </c>
      <c r="AR339" s="463">
        <f t="shared" si="877"/>
        <v>0</v>
      </c>
      <c r="AS339" s="462">
        <f t="shared" si="877"/>
        <v>0</v>
      </c>
      <c r="AT339" s="432">
        <f t="shared" si="877"/>
        <v>0</v>
      </c>
      <c r="AU339" s="432">
        <f t="shared" si="877"/>
        <v>0</v>
      </c>
      <c r="AV339" s="432">
        <f t="shared" si="877"/>
        <v>0</v>
      </c>
      <c r="AW339" s="463">
        <f t="shared" si="877"/>
        <v>0</v>
      </c>
      <c r="AX339" s="462">
        <f t="shared" si="877"/>
        <v>0</v>
      </c>
      <c r="AY339" s="432">
        <f t="shared" si="877"/>
        <v>0</v>
      </c>
      <c r="AZ339" s="432">
        <f t="shared" si="877"/>
        <v>0</v>
      </c>
      <c r="BA339" s="432">
        <f t="shared" si="877"/>
        <v>0</v>
      </c>
      <c r="BB339" s="432">
        <f t="shared" si="877"/>
        <v>0</v>
      </c>
      <c r="BC339" s="463">
        <f t="shared" si="877"/>
        <v>0</v>
      </c>
      <c r="BD339" s="462">
        <f t="shared" si="877"/>
        <v>0</v>
      </c>
      <c r="BE339" s="432">
        <f t="shared" si="877"/>
        <v>0</v>
      </c>
      <c r="BF339" s="432">
        <f t="shared" si="877"/>
        <v>0</v>
      </c>
      <c r="BG339" s="432">
        <f t="shared" si="877"/>
        <v>0</v>
      </c>
      <c r="BH339" s="463">
        <f t="shared" si="877"/>
        <v>0</v>
      </c>
      <c r="BI339" s="462">
        <f t="shared" si="877"/>
        <v>0</v>
      </c>
      <c r="BJ339" s="432">
        <f t="shared" si="877"/>
        <v>0</v>
      </c>
      <c r="BK339" s="432">
        <f t="shared" si="877"/>
        <v>0</v>
      </c>
      <c r="BL339" s="432">
        <f t="shared" si="877"/>
        <v>0</v>
      </c>
      <c r="BM339" s="432">
        <f t="shared" si="877"/>
        <v>0</v>
      </c>
      <c r="BN339" s="463">
        <f t="shared" si="877"/>
        <v>0</v>
      </c>
      <c r="BO339" s="462">
        <f t="shared" si="877"/>
        <v>0</v>
      </c>
      <c r="BP339" s="432">
        <f t="shared" si="877"/>
        <v>0</v>
      </c>
      <c r="BQ339" s="432">
        <f t="shared" si="877"/>
        <v>0</v>
      </c>
      <c r="BR339" s="432">
        <f t="shared" si="877"/>
        <v>0</v>
      </c>
      <c r="BS339" s="463">
        <f t="shared" si="877"/>
        <v>0</v>
      </c>
      <c r="BT339" s="462">
        <f t="shared" si="877"/>
        <v>0</v>
      </c>
      <c r="BU339" s="432">
        <f t="shared" si="877"/>
        <v>0</v>
      </c>
      <c r="BV339" s="432">
        <f t="shared" si="877"/>
        <v>0</v>
      </c>
      <c r="BW339" s="432">
        <f t="shared" si="877"/>
        <v>0</v>
      </c>
      <c r="BX339" s="432">
        <f t="shared" si="877"/>
        <v>0</v>
      </c>
      <c r="BY339" s="463">
        <f t="shared" si="877"/>
        <v>0</v>
      </c>
      <c r="BZ339" s="462">
        <f t="shared" si="877"/>
        <v>0</v>
      </c>
      <c r="CA339" s="432">
        <f t="shared" si="877"/>
        <v>0</v>
      </c>
      <c r="CB339" s="432">
        <f t="shared" si="877"/>
        <v>0</v>
      </c>
      <c r="CC339" s="432">
        <f t="shared" si="877"/>
        <v>0</v>
      </c>
      <c r="CD339" s="463">
        <f t="shared" si="877"/>
        <v>0</v>
      </c>
      <c r="CE339" s="462">
        <f t="shared" si="877"/>
        <v>0</v>
      </c>
      <c r="CF339" s="432">
        <f t="shared" si="877"/>
        <v>0</v>
      </c>
      <c r="CG339" s="432">
        <f t="shared" si="877"/>
        <v>0</v>
      </c>
      <c r="CH339" s="432">
        <f t="shared" si="877"/>
        <v>0</v>
      </c>
      <c r="CI339" s="432">
        <f t="shared" si="877"/>
        <v>0</v>
      </c>
      <c r="CJ339" s="463">
        <f t="shared" si="877"/>
        <v>0</v>
      </c>
      <c r="CK339" s="462">
        <f t="shared" si="877"/>
        <v>0</v>
      </c>
      <c r="CL339" s="432">
        <f t="shared" si="877"/>
        <v>0</v>
      </c>
      <c r="CM339" s="432">
        <f t="shared" si="877"/>
        <v>0</v>
      </c>
      <c r="CN339" s="432">
        <f t="shared" si="877"/>
        <v>0</v>
      </c>
      <c r="CO339" s="463">
        <f t="shared" si="877"/>
        <v>0</v>
      </c>
      <c r="CP339" s="462">
        <f t="shared" si="877"/>
        <v>0</v>
      </c>
      <c r="CQ339" s="432">
        <f t="shared" si="877"/>
        <v>0</v>
      </c>
      <c r="CR339" s="432">
        <f t="shared" si="877"/>
        <v>0</v>
      </c>
      <c r="CS339" s="432">
        <f t="shared" si="877"/>
        <v>0</v>
      </c>
      <c r="CT339" s="432">
        <f t="shared" si="877"/>
        <v>0</v>
      </c>
      <c r="CU339" s="463">
        <f t="shared" si="877"/>
        <v>0</v>
      </c>
      <c r="CV339" s="462">
        <f t="shared" si="877"/>
        <v>0</v>
      </c>
      <c r="CW339" s="432">
        <f t="shared" si="877"/>
        <v>0</v>
      </c>
      <c r="CX339" s="432">
        <f t="shared" si="877"/>
        <v>0</v>
      </c>
      <c r="CY339" s="432">
        <f t="shared" ref="CY339:FJ339" si="878">CY200*CY60/100</f>
        <v>0</v>
      </c>
      <c r="CZ339" s="463">
        <f t="shared" si="878"/>
        <v>0</v>
      </c>
      <c r="DA339" s="462">
        <f t="shared" si="878"/>
        <v>0</v>
      </c>
      <c r="DB339" s="432">
        <f t="shared" si="878"/>
        <v>0</v>
      </c>
      <c r="DC339" s="432">
        <f t="shared" si="878"/>
        <v>0</v>
      </c>
      <c r="DD339" s="432">
        <f t="shared" si="878"/>
        <v>0</v>
      </c>
      <c r="DE339" s="432">
        <f t="shared" si="878"/>
        <v>0</v>
      </c>
      <c r="DF339" s="463">
        <f t="shared" si="878"/>
        <v>0</v>
      </c>
      <c r="DG339" s="462">
        <f t="shared" si="878"/>
        <v>0</v>
      </c>
      <c r="DH339" s="432">
        <f t="shared" si="878"/>
        <v>0</v>
      </c>
      <c r="DI339" s="432">
        <f t="shared" si="878"/>
        <v>0</v>
      </c>
      <c r="DJ339" s="432">
        <f t="shared" si="878"/>
        <v>0</v>
      </c>
      <c r="DK339" s="463">
        <f t="shared" si="878"/>
        <v>0</v>
      </c>
      <c r="DL339" s="462">
        <f t="shared" si="878"/>
        <v>0</v>
      </c>
      <c r="DM339" s="432">
        <f t="shared" si="878"/>
        <v>0</v>
      </c>
      <c r="DN339" s="432">
        <f t="shared" si="878"/>
        <v>0</v>
      </c>
      <c r="DO339" s="432">
        <f t="shared" si="878"/>
        <v>0</v>
      </c>
      <c r="DP339" s="432">
        <f t="shared" si="878"/>
        <v>0</v>
      </c>
      <c r="DQ339" s="463">
        <f t="shared" si="878"/>
        <v>0</v>
      </c>
      <c r="DR339" s="462">
        <f t="shared" si="878"/>
        <v>0</v>
      </c>
      <c r="DS339" s="432">
        <f t="shared" si="878"/>
        <v>0</v>
      </c>
      <c r="DT339" s="432">
        <f t="shared" si="878"/>
        <v>0</v>
      </c>
      <c r="DU339" s="432">
        <f t="shared" si="878"/>
        <v>0</v>
      </c>
      <c r="DV339" s="463">
        <f t="shared" si="878"/>
        <v>0</v>
      </c>
      <c r="DW339" s="462">
        <f t="shared" si="878"/>
        <v>0</v>
      </c>
      <c r="DX339" s="432">
        <f t="shared" si="878"/>
        <v>0</v>
      </c>
      <c r="DY339" s="432">
        <f t="shared" si="878"/>
        <v>0</v>
      </c>
      <c r="DZ339" s="432">
        <f t="shared" si="878"/>
        <v>0</v>
      </c>
      <c r="EA339" s="432">
        <f t="shared" si="878"/>
        <v>0</v>
      </c>
      <c r="EB339" s="463">
        <f t="shared" si="878"/>
        <v>0</v>
      </c>
      <c r="EC339" s="462">
        <f t="shared" si="878"/>
        <v>0</v>
      </c>
      <c r="ED339" s="432">
        <f t="shared" si="878"/>
        <v>0</v>
      </c>
      <c r="EE339" s="432">
        <f t="shared" si="878"/>
        <v>0</v>
      </c>
      <c r="EF339" s="432">
        <f t="shared" si="878"/>
        <v>0</v>
      </c>
      <c r="EG339" s="463">
        <f t="shared" si="878"/>
        <v>0</v>
      </c>
      <c r="EH339" s="462">
        <f t="shared" si="878"/>
        <v>0</v>
      </c>
      <c r="EI339" s="432">
        <f t="shared" si="878"/>
        <v>0</v>
      </c>
      <c r="EJ339" s="432">
        <f t="shared" si="878"/>
        <v>0</v>
      </c>
      <c r="EK339" s="432">
        <f t="shared" si="878"/>
        <v>0</v>
      </c>
      <c r="EL339" s="432">
        <f t="shared" si="878"/>
        <v>0</v>
      </c>
      <c r="EM339" s="463">
        <f t="shared" si="878"/>
        <v>0</v>
      </c>
      <c r="EN339" s="462">
        <f t="shared" si="878"/>
        <v>0</v>
      </c>
      <c r="EO339" s="432">
        <f t="shared" si="878"/>
        <v>0</v>
      </c>
      <c r="EP339" s="432">
        <f t="shared" si="878"/>
        <v>0</v>
      </c>
      <c r="EQ339" s="432">
        <f t="shared" si="878"/>
        <v>0</v>
      </c>
      <c r="ER339" s="463">
        <f t="shared" si="878"/>
        <v>0</v>
      </c>
      <c r="ES339" s="462">
        <f t="shared" si="878"/>
        <v>0</v>
      </c>
      <c r="ET339" s="432">
        <f t="shared" si="878"/>
        <v>0</v>
      </c>
      <c r="EU339" s="432">
        <f t="shared" si="878"/>
        <v>0</v>
      </c>
      <c r="EV339" s="432">
        <f t="shared" si="878"/>
        <v>0</v>
      </c>
      <c r="EW339" s="432">
        <f t="shared" si="878"/>
        <v>0</v>
      </c>
      <c r="EX339" s="463">
        <f t="shared" si="878"/>
        <v>0</v>
      </c>
      <c r="EY339" s="462">
        <f t="shared" si="878"/>
        <v>0</v>
      </c>
      <c r="EZ339" s="432">
        <f t="shared" si="878"/>
        <v>0</v>
      </c>
      <c r="FA339" s="432">
        <f t="shared" si="878"/>
        <v>0</v>
      </c>
      <c r="FB339" s="432">
        <f t="shared" si="878"/>
        <v>0</v>
      </c>
      <c r="FC339" s="463">
        <f t="shared" si="878"/>
        <v>0</v>
      </c>
      <c r="FD339" s="462">
        <f t="shared" si="878"/>
        <v>0</v>
      </c>
      <c r="FE339" s="432">
        <f t="shared" si="878"/>
        <v>0</v>
      </c>
      <c r="FF339" s="432">
        <f t="shared" si="878"/>
        <v>0</v>
      </c>
      <c r="FG339" s="432">
        <f t="shared" si="878"/>
        <v>0</v>
      </c>
      <c r="FH339" s="432">
        <f t="shared" si="878"/>
        <v>0</v>
      </c>
      <c r="FI339" s="463">
        <f t="shared" si="878"/>
        <v>0</v>
      </c>
      <c r="FJ339" s="462">
        <f t="shared" si="878"/>
        <v>0</v>
      </c>
      <c r="FK339" s="432">
        <f t="shared" ref="FK339:GJ339" si="879">FK200*FK60/100</f>
        <v>0</v>
      </c>
      <c r="FL339" s="432">
        <f t="shared" si="879"/>
        <v>0</v>
      </c>
      <c r="FM339" s="432">
        <f t="shared" si="879"/>
        <v>0</v>
      </c>
      <c r="FN339" s="463">
        <f t="shared" si="879"/>
        <v>0</v>
      </c>
      <c r="FO339" s="462">
        <f t="shared" si="879"/>
        <v>0</v>
      </c>
      <c r="FP339" s="432">
        <f t="shared" si="879"/>
        <v>0</v>
      </c>
      <c r="FQ339" s="432">
        <f t="shared" si="879"/>
        <v>0</v>
      </c>
      <c r="FR339" s="432">
        <f t="shared" si="879"/>
        <v>0</v>
      </c>
      <c r="FS339" s="432">
        <f t="shared" si="879"/>
        <v>0</v>
      </c>
      <c r="FT339" s="463">
        <f t="shared" si="879"/>
        <v>0</v>
      </c>
      <c r="FU339" s="462">
        <f t="shared" si="879"/>
        <v>0</v>
      </c>
      <c r="FV339" s="432">
        <f t="shared" si="879"/>
        <v>0</v>
      </c>
      <c r="FW339" s="432">
        <f t="shared" si="879"/>
        <v>0</v>
      </c>
      <c r="FX339" s="432">
        <f t="shared" si="879"/>
        <v>0</v>
      </c>
      <c r="FY339" s="463">
        <f t="shared" si="879"/>
        <v>0</v>
      </c>
      <c r="FZ339" s="462">
        <f t="shared" si="879"/>
        <v>0</v>
      </c>
      <c r="GA339" s="432">
        <f t="shared" si="879"/>
        <v>0</v>
      </c>
      <c r="GB339" s="432">
        <f t="shared" si="879"/>
        <v>0</v>
      </c>
      <c r="GC339" s="432">
        <f t="shared" si="879"/>
        <v>0</v>
      </c>
      <c r="GD339" s="432">
        <f t="shared" si="879"/>
        <v>0</v>
      </c>
      <c r="GE339" s="463">
        <f t="shared" si="879"/>
        <v>0</v>
      </c>
      <c r="GF339" s="462">
        <f t="shared" si="879"/>
        <v>0</v>
      </c>
      <c r="GG339" s="432">
        <f t="shared" si="879"/>
        <v>0</v>
      </c>
      <c r="GH339" s="432">
        <f t="shared" si="879"/>
        <v>0</v>
      </c>
      <c r="GI339" s="432">
        <f t="shared" si="879"/>
        <v>0</v>
      </c>
      <c r="GJ339" s="463">
        <f t="shared" si="879"/>
        <v>0</v>
      </c>
    </row>
    <row r="340" spans="1:192" s="4" customFormat="1">
      <c r="A340" s="22"/>
      <c r="B340" s="22"/>
      <c r="C340" s="22"/>
      <c r="D340" s="22"/>
      <c r="E340" s="748" t="str">
        <f t="shared" si="695"/>
        <v>New Tariff 11</v>
      </c>
      <c r="F340" s="462">
        <f t="shared" ref="F340:AL340" si="880">F201*F61</f>
        <v>0</v>
      </c>
      <c r="G340" s="432">
        <f t="shared" si="880"/>
        <v>0</v>
      </c>
      <c r="H340" s="432">
        <f t="shared" si="880"/>
        <v>0</v>
      </c>
      <c r="I340" s="432">
        <f t="shared" si="880"/>
        <v>0</v>
      </c>
      <c r="J340" s="432">
        <f t="shared" si="880"/>
        <v>0</v>
      </c>
      <c r="K340" s="463">
        <f t="shared" si="880"/>
        <v>0</v>
      </c>
      <c r="L340" s="462">
        <f t="shared" si="880"/>
        <v>0</v>
      </c>
      <c r="M340" s="432">
        <f t="shared" si="880"/>
        <v>0</v>
      </c>
      <c r="N340" s="432">
        <f t="shared" si="880"/>
        <v>0</v>
      </c>
      <c r="O340" s="432">
        <f t="shared" si="880"/>
        <v>0</v>
      </c>
      <c r="P340" s="463">
        <f t="shared" si="880"/>
        <v>0</v>
      </c>
      <c r="Q340" s="462">
        <f t="shared" si="880"/>
        <v>0</v>
      </c>
      <c r="R340" s="432">
        <f t="shared" si="880"/>
        <v>0</v>
      </c>
      <c r="S340" s="432">
        <f t="shared" si="880"/>
        <v>0</v>
      </c>
      <c r="T340" s="432">
        <f t="shared" si="880"/>
        <v>0</v>
      </c>
      <c r="U340" s="432">
        <f t="shared" si="880"/>
        <v>0</v>
      </c>
      <c r="V340" s="463">
        <f t="shared" si="880"/>
        <v>0</v>
      </c>
      <c r="W340" s="462">
        <f t="shared" si="880"/>
        <v>0</v>
      </c>
      <c r="X340" s="432">
        <f t="shared" si="880"/>
        <v>0</v>
      </c>
      <c r="Y340" s="432">
        <f t="shared" si="880"/>
        <v>0</v>
      </c>
      <c r="Z340" s="432">
        <f t="shared" si="880"/>
        <v>0</v>
      </c>
      <c r="AA340" s="463">
        <f t="shared" si="880"/>
        <v>0</v>
      </c>
      <c r="AB340" s="462">
        <f t="shared" si="880"/>
        <v>0</v>
      </c>
      <c r="AC340" s="432">
        <f t="shared" si="880"/>
        <v>0</v>
      </c>
      <c r="AD340" s="432">
        <f t="shared" si="880"/>
        <v>0</v>
      </c>
      <c r="AE340" s="432">
        <f t="shared" si="880"/>
        <v>0</v>
      </c>
      <c r="AF340" s="432">
        <f t="shared" si="880"/>
        <v>0</v>
      </c>
      <c r="AG340" s="463">
        <f t="shared" si="880"/>
        <v>0</v>
      </c>
      <c r="AH340" s="462">
        <f t="shared" si="880"/>
        <v>0</v>
      </c>
      <c r="AI340" s="432">
        <f t="shared" si="880"/>
        <v>0</v>
      </c>
      <c r="AJ340" s="432">
        <f t="shared" si="880"/>
        <v>0</v>
      </c>
      <c r="AK340" s="432">
        <f t="shared" si="880"/>
        <v>0</v>
      </c>
      <c r="AL340" s="463">
        <f t="shared" si="880"/>
        <v>0</v>
      </c>
      <c r="AM340" s="462">
        <f t="shared" ref="AM340:CX340" si="881">AM201*AM61/100</f>
        <v>0</v>
      </c>
      <c r="AN340" s="432">
        <f t="shared" si="881"/>
        <v>0</v>
      </c>
      <c r="AO340" s="432">
        <f t="shared" si="881"/>
        <v>0</v>
      </c>
      <c r="AP340" s="432">
        <f t="shared" si="881"/>
        <v>0</v>
      </c>
      <c r="AQ340" s="432">
        <f t="shared" si="881"/>
        <v>0</v>
      </c>
      <c r="AR340" s="463">
        <f t="shared" si="881"/>
        <v>0</v>
      </c>
      <c r="AS340" s="462">
        <f t="shared" si="881"/>
        <v>0</v>
      </c>
      <c r="AT340" s="432">
        <f t="shared" si="881"/>
        <v>0</v>
      </c>
      <c r="AU340" s="432">
        <f t="shared" si="881"/>
        <v>0</v>
      </c>
      <c r="AV340" s="432">
        <f t="shared" si="881"/>
        <v>0</v>
      </c>
      <c r="AW340" s="463">
        <f t="shared" si="881"/>
        <v>0</v>
      </c>
      <c r="AX340" s="462">
        <f t="shared" si="881"/>
        <v>0</v>
      </c>
      <c r="AY340" s="432">
        <f t="shared" si="881"/>
        <v>0</v>
      </c>
      <c r="AZ340" s="432">
        <f t="shared" si="881"/>
        <v>0</v>
      </c>
      <c r="BA340" s="432">
        <f t="shared" si="881"/>
        <v>0</v>
      </c>
      <c r="BB340" s="432">
        <f t="shared" si="881"/>
        <v>0</v>
      </c>
      <c r="BC340" s="463">
        <f t="shared" si="881"/>
        <v>0</v>
      </c>
      <c r="BD340" s="462">
        <f t="shared" si="881"/>
        <v>0</v>
      </c>
      <c r="BE340" s="432">
        <f t="shared" si="881"/>
        <v>0</v>
      </c>
      <c r="BF340" s="432">
        <f t="shared" si="881"/>
        <v>0</v>
      </c>
      <c r="BG340" s="432">
        <f t="shared" si="881"/>
        <v>0</v>
      </c>
      <c r="BH340" s="463">
        <f t="shared" si="881"/>
        <v>0</v>
      </c>
      <c r="BI340" s="462">
        <f t="shared" si="881"/>
        <v>0</v>
      </c>
      <c r="BJ340" s="432">
        <f t="shared" si="881"/>
        <v>0</v>
      </c>
      <c r="BK340" s="432">
        <f t="shared" si="881"/>
        <v>0</v>
      </c>
      <c r="BL340" s="432">
        <f t="shared" si="881"/>
        <v>0</v>
      </c>
      <c r="BM340" s="432">
        <f t="shared" si="881"/>
        <v>0</v>
      </c>
      <c r="BN340" s="463">
        <f t="shared" si="881"/>
        <v>0</v>
      </c>
      <c r="BO340" s="462">
        <f t="shared" si="881"/>
        <v>0</v>
      </c>
      <c r="BP340" s="432">
        <f t="shared" si="881"/>
        <v>0</v>
      </c>
      <c r="BQ340" s="432">
        <f t="shared" si="881"/>
        <v>0</v>
      </c>
      <c r="BR340" s="432">
        <f t="shared" si="881"/>
        <v>0</v>
      </c>
      <c r="BS340" s="463">
        <f t="shared" si="881"/>
        <v>0</v>
      </c>
      <c r="BT340" s="462">
        <f t="shared" si="881"/>
        <v>0</v>
      </c>
      <c r="BU340" s="432">
        <f t="shared" si="881"/>
        <v>0</v>
      </c>
      <c r="BV340" s="432">
        <f t="shared" si="881"/>
        <v>0</v>
      </c>
      <c r="BW340" s="432">
        <f t="shared" si="881"/>
        <v>0</v>
      </c>
      <c r="BX340" s="432">
        <f t="shared" si="881"/>
        <v>0</v>
      </c>
      <c r="BY340" s="463">
        <f t="shared" si="881"/>
        <v>0</v>
      </c>
      <c r="BZ340" s="462">
        <f t="shared" si="881"/>
        <v>0</v>
      </c>
      <c r="CA340" s="432">
        <f t="shared" si="881"/>
        <v>0</v>
      </c>
      <c r="CB340" s="432">
        <f t="shared" si="881"/>
        <v>0</v>
      </c>
      <c r="CC340" s="432">
        <f t="shared" si="881"/>
        <v>0</v>
      </c>
      <c r="CD340" s="463">
        <f t="shared" si="881"/>
        <v>0</v>
      </c>
      <c r="CE340" s="462">
        <f t="shared" si="881"/>
        <v>0</v>
      </c>
      <c r="CF340" s="432">
        <f t="shared" si="881"/>
        <v>0</v>
      </c>
      <c r="CG340" s="432">
        <f t="shared" si="881"/>
        <v>0</v>
      </c>
      <c r="CH340" s="432">
        <f t="shared" si="881"/>
        <v>0</v>
      </c>
      <c r="CI340" s="432">
        <f t="shared" si="881"/>
        <v>0</v>
      </c>
      <c r="CJ340" s="463">
        <f t="shared" si="881"/>
        <v>0</v>
      </c>
      <c r="CK340" s="462">
        <f t="shared" si="881"/>
        <v>0</v>
      </c>
      <c r="CL340" s="432">
        <f t="shared" si="881"/>
        <v>0</v>
      </c>
      <c r="CM340" s="432">
        <f t="shared" si="881"/>
        <v>0</v>
      </c>
      <c r="CN340" s="432">
        <f t="shared" si="881"/>
        <v>0</v>
      </c>
      <c r="CO340" s="463">
        <f t="shared" si="881"/>
        <v>0</v>
      </c>
      <c r="CP340" s="462">
        <f t="shared" si="881"/>
        <v>0</v>
      </c>
      <c r="CQ340" s="432">
        <f t="shared" si="881"/>
        <v>0</v>
      </c>
      <c r="CR340" s="432">
        <f t="shared" si="881"/>
        <v>0</v>
      </c>
      <c r="CS340" s="432">
        <f t="shared" si="881"/>
        <v>0</v>
      </c>
      <c r="CT340" s="432">
        <f t="shared" si="881"/>
        <v>0</v>
      </c>
      <c r="CU340" s="463">
        <f t="shared" si="881"/>
        <v>0</v>
      </c>
      <c r="CV340" s="462">
        <f t="shared" si="881"/>
        <v>0</v>
      </c>
      <c r="CW340" s="432">
        <f t="shared" si="881"/>
        <v>0</v>
      </c>
      <c r="CX340" s="432">
        <f t="shared" si="881"/>
        <v>0</v>
      </c>
      <c r="CY340" s="432">
        <f t="shared" ref="CY340:FJ340" si="882">CY201*CY61/100</f>
        <v>0</v>
      </c>
      <c r="CZ340" s="463">
        <f t="shared" si="882"/>
        <v>0</v>
      </c>
      <c r="DA340" s="462">
        <f t="shared" si="882"/>
        <v>0</v>
      </c>
      <c r="DB340" s="432">
        <f t="shared" si="882"/>
        <v>0</v>
      </c>
      <c r="DC340" s="432">
        <f t="shared" si="882"/>
        <v>0</v>
      </c>
      <c r="DD340" s="432">
        <f t="shared" si="882"/>
        <v>0</v>
      </c>
      <c r="DE340" s="432">
        <f t="shared" si="882"/>
        <v>0</v>
      </c>
      <c r="DF340" s="463">
        <f t="shared" si="882"/>
        <v>0</v>
      </c>
      <c r="DG340" s="462">
        <f t="shared" si="882"/>
        <v>0</v>
      </c>
      <c r="DH340" s="432">
        <f t="shared" si="882"/>
        <v>0</v>
      </c>
      <c r="DI340" s="432">
        <f t="shared" si="882"/>
        <v>0</v>
      </c>
      <c r="DJ340" s="432">
        <f t="shared" si="882"/>
        <v>0</v>
      </c>
      <c r="DK340" s="463">
        <f t="shared" si="882"/>
        <v>0</v>
      </c>
      <c r="DL340" s="462">
        <f t="shared" si="882"/>
        <v>0</v>
      </c>
      <c r="DM340" s="432">
        <f t="shared" si="882"/>
        <v>0</v>
      </c>
      <c r="DN340" s="432">
        <f t="shared" si="882"/>
        <v>0</v>
      </c>
      <c r="DO340" s="432">
        <f t="shared" si="882"/>
        <v>0</v>
      </c>
      <c r="DP340" s="432">
        <f t="shared" si="882"/>
        <v>0</v>
      </c>
      <c r="DQ340" s="463">
        <f t="shared" si="882"/>
        <v>0</v>
      </c>
      <c r="DR340" s="462">
        <f t="shared" si="882"/>
        <v>0</v>
      </c>
      <c r="DS340" s="432">
        <f t="shared" si="882"/>
        <v>0</v>
      </c>
      <c r="DT340" s="432">
        <f t="shared" si="882"/>
        <v>0</v>
      </c>
      <c r="DU340" s="432">
        <f t="shared" si="882"/>
        <v>0</v>
      </c>
      <c r="DV340" s="463">
        <f t="shared" si="882"/>
        <v>0</v>
      </c>
      <c r="DW340" s="462">
        <f t="shared" si="882"/>
        <v>0</v>
      </c>
      <c r="DX340" s="432">
        <f t="shared" si="882"/>
        <v>0</v>
      </c>
      <c r="DY340" s="432">
        <f t="shared" si="882"/>
        <v>0</v>
      </c>
      <c r="DZ340" s="432">
        <f t="shared" si="882"/>
        <v>0</v>
      </c>
      <c r="EA340" s="432">
        <f t="shared" si="882"/>
        <v>0</v>
      </c>
      <c r="EB340" s="463">
        <f t="shared" si="882"/>
        <v>0</v>
      </c>
      <c r="EC340" s="462">
        <f t="shared" si="882"/>
        <v>0</v>
      </c>
      <c r="ED340" s="432">
        <f t="shared" si="882"/>
        <v>0</v>
      </c>
      <c r="EE340" s="432">
        <f t="shared" si="882"/>
        <v>0</v>
      </c>
      <c r="EF340" s="432">
        <f t="shared" si="882"/>
        <v>0</v>
      </c>
      <c r="EG340" s="463">
        <f t="shared" si="882"/>
        <v>0</v>
      </c>
      <c r="EH340" s="462">
        <f t="shared" si="882"/>
        <v>0</v>
      </c>
      <c r="EI340" s="432">
        <f t="shared" si="882"/>
        <v>0</v>
      </c>
      <c r="EJ340" s="432">
        <f t="shared" si="882"/>
        <v>0</v>
      </c>
      <c r="EK340" s="432">
        <f t="shared" si="882"/>
        <v>0</v>
      </c>
      <c r="EL340" s="432">
        <f t="shared" si="882"/>
        <v>0</v>
      </c>
      <c r="EM340" s="463">
        <f t="shared" si="882"/>
        <v>0</v>
      </c>
      <c r="EN340" s="462">
        <f t="shared" si="882"/>
        <v>0</v>
      </c>
      <c r="EO340" s="432">
        <f t="shared" si="882"/>
        <v>0</v>
      </c>
      <c r="EP340" s="432">
        <f t="shared" si="882"/>
        <v>0</v>
      </c>
      <c r="EQ340" s="432">
        <f t="shared" si="882"/>
        <v>0</v>
      </c>
      <c r="ER340" s="463">
        <f t="shared" si="882"/>
        <v>0</v>
      </c>
      <c r="ES340" s="462">
        <f t="shared" si="882"/>
        <v>0</v>
      </c>
      <c r="ET340" s="432">
        <f t="shared" si="882"/>
        <v>0</v>
      </c>
      <c r="EU340" s="432">
        <f t="shared" si="882"/>
        <v>0</v>
      </c>
      <c r="EV340" s="432">
        <f t="shared" si="882"/>
        <v>0</v>
      </c>
      <c r="EW340" s="432">
        <f t="shared" si="882"/>
        <v>0</v>
      </c>
      <c r="EX340" s="463">
        <f t="shared" si="882"/>
        <v>0</v>
      </c>
      <c r="EY340" s="462">
        <f t="shared" si="882"/>
        <v>0</v>
      </c>
      <c r="EZ340" s="432">
        <f t="shared" si="882"/>
        <v>0</v>
      </c>
      <c r="FA340" s="432">
        <f t="shared" si="882"/>
        <v>0</v>
      </c>
      <c r="FB340" s="432">
        <f t="shared" si="882"/>
        <v>0</v>
      </c>
      <c r="FC340" s="463">
        <f t="shared" si="882"/>
        <v>0</v>
      </c>
      <c r="FD340" s="462">
        <f t="shared" si="882"/>
        <v>0</v>
      </c>
      <c r="FE340" s="432">
        <f t="shared" si="882"/>
        <v>0</v>
      </c>
      <c r="FF340" s="432">
        <f t="shared" si="882"/>
        <v>0</v>
      </c>
      <c r="FG340" s="432">
        <f t="shared" si="882"/>
        <v>0</v>
      </c>
      <c r="FH340" s="432">
        <f t="shared" si="882"/>
        <v>0</v>
      </c>
      <c r="FI340" s="463">
        <f t="shared" si="882"/>
        <v>0</v>
      </c>
      <c r="FJ340" s="462">
        <f t="shared" si="882"/>
        <v>0</v>
      </c>
      <c r="FK340" s="432">
        <f t="shared" ref="FK340:GJ340" si="883">FK201*FK61/100</f>
        <v>0</v>
      </c>
      <c r="FL340" s="432">
        <f t="shared" si="883"/>
        <v>0</v>
      </c>
      <c r="FM340" s="432">
        <f t="shared" si="883"/>
        <v>0</v>
      </c>
      <c r="FN340" s="463">
        <f t="shared" si="883"/>
        <v>0</v>
      </c>
      <c r="FO340" s="462">
        <f t="shared" si="883"/>
        <v>0</v>
      </c>
      <c r="FP340" s="432">
        <f t="shared" si="883"/>
        <v>0</v>
      </c>
      <c r="FQ340" s="432">
        <f t="shared" si="883"/>
        <v>0</v>
      </c>
      <c r="FR340" s="432">
        <f t="shared" si="883"/>
        <v>0</v>
      </c>
      <c r="FS340" s="432">
        <f t="shared" si="883"/>
        <v>0</v>
      </c>
      <c r="FT340" s="463">
        <f t="shared" si="883"/>
        <v>0</v>
      </c>
      <c r="FU340" s="462">
        <f t="shared" si="883"/>
        <v>0</v>
      </c>
      <c r="FV340" s="432">
        <f t="shared" si="883"/>
        <v>0</v>
      </c>
      <c r="FW340" s="432">
        <f t="shared" si="883"/>
        <v>0</v>
      </c>
      <c r="FX340" s="432">
        <f t="shared" si="883"/>
        <v>0</v>
      </c>
      <c r="FY340" s="463">
        <f t="shared" si="883"/>
        <v>0</v>
      </c>
      <c r="FZ340" s="462">
        <f t="shared" si="883"/>
        <v>0</v>
      </c>
      <c r="GA340" s="432">
        <f t="shared" si="883"/>
        <v>0</v>
      </c>
      <c r="GB340" s="432">
        <f t="shared" si="883"/>
        <v>0</v>
      </c>
      <c r="GC340" s="432">
        <f t="shared" si="883"/>
        <v>0</v>
      </c>
      <c r="GD340" s="432">
        <f t="shared" si="883"/>
        <v>0</v>
      </c>
      <c r="GE340" s="463">
        <f t="shared" si="883"/>
        <v>0</v>
      </c>
      <c r="GF340" s="462">
        <f t="shared" si="883"/>
        <v>0</v>
      </c>
      <c r="GG340" s="432">
        <f t="shared" si="883"/>
        <v>0</v>
      </c>
      <c r="GH340" s="432">
        <f t="shared" si="883"/>
        <v>0</v>
      </c>
      <c r="GI340" s="432">
        <f t="shared" si="883"/>
        <v>0</v>
      </c>
      <c r="GJ340" s="463">
        <f t="shared" si="883"/>
        <v>0</v>
      </c>
    </row>
    <row r="341" spans="1:192" s="4" customFormat="1">
      <c r="A341" s="22"/>
      <c r="B341" s="22"/>
      <c r="C341" s="22"/>
      <c r="D341" s="22"/>
      <c r="E341" s="748" t="str">
        <f t="shared" si="695"/>
        <v>Non-Residential Two Rate 5d</v>
      </c>
      <c r="F341" s="462">
        <f t="shared" ref="F341:AL341" si="884">F202*F62</f>
        <v>3704822.7680431898</v>
      </c>
      <c r="G341" s="432">
        <f t="shared" si="884"/>
        <v>0</v>
      </c>
      <c r="H341" s="432">
        <f t="shared" si="884"/>
        <v>0</v>
      </c>
      <c r="I341" s="432">
        <f t="shared" si="884"/>
        <v>0</v>
      </c>
      <c r="J341" s="432">
        <f t="shared" si="884"/>
        <v>0</v>
      </c>
      <c r="K341" s="463">
        <f t="shared" si="884"/>
        <v>0</v>
      </c>
      <c r="L341" s="462">
        <f t="shared" si="884"/>
        <v>0</v>
      </c>
      <c r="M341" s="432">
        <f t="shared" si="884"/>
        <v>0</v>
      </c>
      <c r="N341" s="432">
        <f t="shared" si="884"/>
        <v>0</v>
      </c>
      <c r="O341" s="432">
        <f t="shared" si="884"/>
        <v>0</v>
      </c>
      <c r="P341" s="463">
        <f t="shared" si="884"/>
        <v>0</v>
      </c>
      <c r="Q341" s="462">
        <f t="shared" si="884"/>
        <v>0</v>
      </c>
      <c r="R341" s="432">
        <f t="shared" si="884"/>
        <v>0</v>
      </c>
      <c r="S341" s="432">
        <f t="shared" si="884"/>
        <v>0</v>
      </c>
      <c r="T341" s="432">
        <f t="shared" si="884"/>
        <v>0</v>
      </c>
      <c r="U341" s="432">
        <f t="shared" si="884"/>
        <v>0</v>
      </c>
      <c r="V341" s="463">
        <f t="shared" si="884"/>
        <v>0</v>
      </c>
      <c r="W341" s="462">
        <f t="shared" si="884"/>
        <v>0</v>
      </c>
      <c r="X341" s="432">
        <f t="shared" si="884"/>
        <v>0</v>
      </c>
      <c r="Y341" s="432">
        <f t="shared" si="884"/>
        <v>0</v>
      </c>
      <c r="Z341" s="432">
        <f t="shared" si="884"/>
        <v>0</v>
      </c>
      <c r="AA341" s="463">
        <f t="shared" si="884"/>
        <v>0</v>
      </c>
      <c r="AB341" s="462">
        <f t="shared" si="884"/>
        <v>0</v>
      </c>
      <c r="AC341" s="432">
        <f t="shared" si="884"/>
        <v>0</v>
      </c>
      <c r="AD341" s="432">
        <f t="shared" si="884"/>
        <v>0</v>
      </c>
      <c r="AE341" s="432">
        <f t="shared" si="884"/>
        <v>0</v>
      </c>
      <c r="AF341" s="432">
        <f t="shared" si="884"/>
        <v>0</v>
      </c>
      <c r="AG341" s="463">
        <f t="shared" si="884"/>
        <v>0</v>
      </c>
      <c r="AH341" s="462">
        <f t="shared" si="884"/>
        <v>0</v>
      </c>
      <c r="AI341" s="432">
        <f t="shared" si="884"/>
        <v>0</v>
      </c>
      <c r="AJ341" s="432">
        <f t="shared" si="884"/>
        <v>0</v>
      </c>
      <c r="AK341" s="432">
        <f t="shared" si="884"/>
        <v>0</v>
      </c>
      <c r="AL341" s="463">
        <f t="shared" si="884"/>
        <v>0</v>
      </c>
      <c r="AM341" s="462">
        <f t="shared" ref="AM341:CX341" si="885">AM202*AM62/100</f>
        <v>6454384.0544717982</v>
      </c>
      <c r="AN341" s="432">
        <f t="shared" si="885"/>
        <v>0</v>
      </c>
      <c r="AO341" s="432">
        <f t="shared" si="885"/>
        <v>0</v>
      </c>
      <c r="AP341" s="432">
        <f t="shared" si="885"/>
        <v>0</v>
      </c>
      <c r="AQ341" s="432">
        <f t="shared" si="885"/>
        <v>0</v>
      </c>
      <c r="AR341" s="463">
        <f t="shared" si="885"/>
        <v>0</v>
      </c>
      <c r="AS341" s="462">
        <f t="shared" si="885"/>
        <v>0</v>
      </c>
      <c r="AT341" s="432">
        <f t="shared" si="885"/>
        <v>0</v>
      </c>
      <c r="AU341" s="432">
        <f t="shared" si="885"/>
        <v>0</v>
      </c>
      <c r="AV341" s="432">
        <f t="shared" si="885"/>
        <v>0</v>
      </c>
      <c r="AW341" s="463">
        <f t="shared" si="885"/>
        <v>0</v>
      </c>
      <c r="AX341" s="462">
        <f t="shared" si="885"/>
        <v>15301336.046435067</v>
      </c>
      <c r="AY341" s="432">
        <f t="shared" si="885"/>
        <v>0</v>
      </c>
      <c r="AZ341" s="432">
        <f t="shared" si="885"/>
        <v>0</v>
      </c>
      <c r="BA341" s="432">
        <f t="shared" si="885"/>
        <v>0</v>
      </c>
      <c r="BB341" s="432">
        <f t="shared" si="885"/>
        <v>0</v>
      </c>
      <c r="BC341" s="463">
        <f t="shared" si="885"/>
        <v>0</v>
      </c>
      <c r="BD341" s="462">
        <f t="shared" si="885"/>
        <v>0</v>
      </c>
      <c r="BE341" s="432">
        <f t="shared" si="885"/>
        <v>0</v>
      </c>
      <c r="BF341" s="432">
        <f t="shared" si="885"/>
        <v>0</v>
      </c>
      <c r="BG341" s="432">
        <f t="shared" si="885"/>
        <v>0</v>
      </c>
      <c r="BH341" s="463">
        <f t="shared" si="885"/>
        <v>0</v>
      </c>
      <c r="BI341" s="462">
        <f t="shared" si="885"/>
        <v>32567523.418998819</v>
      </c>
      <c r="BJ341" s="432">
        <f t="shared" si="885"/>
        <v>0</v>
      </c>
      <c r="BK341" s="432">
        <f t="shared" si="885"/>
        <v>0</v>
      </c>
      <c r="BL341" s="432">
        <f t="shared" si="885"/>
        <v>0</v>
      </c>
      <c r="BM341" s="432">
        <f t="shared" si="885"/>
        <v>0</v>
      </c>
      <c r="BN341" s="463">
        <f t="shared" si="885"/>
        <v>0</v>
      </c>
      <c r="BO341" s="462">
        <f t="shared" si="885"/>
        <v>0</v>
      </c>
      <c r="BP341" s="432">
        <f t="shared" si="885"/>
        <v>0</v>
      </c>
      <c r="BQ341" s="432">
        <f t="shared" si="885"/>
        <v>0</v>
      </c>
      <c r="BR341" s="432">
        <f t="shared" si="885"/>
        <v>0</v>
      </c>
      <c r="BS341" s="463">
        <f t="shared" si="885"/>
        <v>0</v>
      </c>
      <c r="BT341" s="462">
        <f t="shared" si="885"/>
        <v>22805900.509126481</v>
      </c>
      <c r="BU341" s="432">
        <f t="shared" si="885"/>
        <v>0</v>
      </c>
      <c r="BV341" s="432">
        <f t="shared" si="885"/>
        <v>0</v>
      </c>
      <c r="BW341" s="432">
        <f t="shared" si="885"/>
        <v>0</v>
      </c>
      <c r="BX341" s="432">
        <f t="shared" si="885"/>
        <v>0</v>
      </c>
      <c r="BY341" s="463">
        <f t="shared" si="885"/>
        <v>0</v>
      </c>
      <c r="BZ341" s="462">
        <f t="shared" si="885"/>
        <v>0</v>
      </c>
      <c r="CA341" s="432">
        <f t="shared" si="885"/>
        <v>0</v>
      </c>
      <c r="CB341" s="432">
        <f t="shared" si="885"/>
        <v>0</v>
      </c>
      <c r="CC341" s="432">
        <f t="shared" si="885"/>
        <v>0</v>
      </c>
      <c r="CD341" s="463">
        <f t="shared" si="885"/>
        <v>0</v>
      </c>
      <c r="CE341" s="462">
        <f t="shared" si="885"/>
        <v>10277440.978651537</v>
      </c>
      <c r="CF341" s="432">
        <f t="shared" si="885"/>
        <v>0</v>
      </c>
      <c r="CG341" s="432">
        <f t="shared" si="885"/>
        <v>0</v>
      </c>
      <c r="CH341" s="432">
        <f t="shared" si="885"/>
        <v>0</v>
      </c>
      <c r="CI341" s="432">
        <f t="shared" si="885"/>
        <v>0</v>
      </c>
      <c r="CJ341" s="463">
        <f t="shared" si="885"/>
        <v>0</v>
      </c>
      <c r="CK341" s="462">
        <f t="shared" si="885"/>
        <v>0</v>
      </c>
      <c r="CL341" s="432">
        <f t="shared" si="885"/>
        <v>0</v>
      </c>
      <c r="CM341" s="432">
        <f t="shared" si="885"/>
        <v>0</v>
      </c>
      <c r="CN341" s="432">
        <f t="shared" si="885"/>
        <v>0</v>
      </c>
      <c r="CO341" s="463">
        <f t="shared" si="885"/>
        <v>0</v>
      </c>
      <c r="CP341" s="462">
        <f t="shared" si="885"/>
        <v>0</v>
      </c>
      <c r="CQ341" s="432">
        <f t="shared" si="885"/>
        <v>0</v>
      </c>
      <c r="CR341" s="432">
        <f t="shared" si="885"/>
        <v>0</v>
      </c>
      <c r="CS341" s="432">
        <f t="shared" si="885"/>
        <v>0</v>
      </c>
      <c r="CT341" s="432">
        <f t="shared" si="885"/>
        <v>0</v>
      </c>
      <c r="CU341" s="463">
        <f t="shared" si="885"/>
        <v>0</v>
      </c>
      <c r="CV341" s="462">
        <f t="shared" si="885"/>
        <v>0</v>
      </c>
      <c r="CW341" s="432">
        <f t="shared" si="885"/>
        <v>0</v>
      </c>
      <c r="CX341" s="432">
        <f t="shared" si="885"/>
        <v>0</v>
      </c>
      <c r="CY341" s="432">
        <f t="shared" ref="CY341:FJ341" si="886">CY202*CY62/100</f>
        <v>0</v>
      </c>
      <c r="CZ341" s="463">
        <f t="shared" si="886"/>
        <v>0</v>
      </c>
      <c r="DA341" s="462">
        <f t="shared" si="886"/>
        <v>0</v>
      </c>
      <c r="DB341" s="432">
        <f t="shared" si="886"/>
        <v>0</v>
      </c>
      <c r="DC341" s="432">
        <f t="shared" si="886"/>
        <v>0</v>
      </c>
      <c r="DD341" s="432">
        <f t="shared" si="886"/>
        <v>0</v>
      </c>
      <c r="DE341" s="432">
        <f t="shared" si="886"/>
        <v>0</v>
      </c>
      <c r="DF341" s="463">
        <f t="shared" si="886"/>
        <v>0</v>
      </c>
      <c r="DG341" s="462">
        <f t="shared" si="886"/>
        <v>0</v>
      </c>
      <c r="DH341" s="432">
        <f t="shared" si="886"/>
        <v>0</v>
      </c>
      <c r="DI341" s="432">
        <f t="shared" si="886"/>
        <v>0</v>
      </c>
      <c r="DJ341" s="432">
        <f t="shared" si="886"/>
        <v>0</v>
      </c>
      <c r="DK341" s="463">
        <f t="shared" si="886"/>
        <v>0</v>
      </c>
      <c r="DL341" s="462">
        <f t="shared" si="886"/>
        <v>0</v>
      </c>
      <c r="DM341" s="432">
        <f t="shared" si="886"/>
        <v>0</v>
      </c>
      <c r="DN341" s="432">
        <f t="shared" si="886"/>
        <v>0</v>
      </c>
      <c r="DO341" s="432">
        <f t="shared" si="886"/>
        <v>0</v>
      </c>
      <c r="DP341" s="432">
        <f t="shared" si="886"/>
        <v>0</v>
      </c>
      <c r="DQ341" s="463">
        <f t="shared" si="886"/>
        <v>0</v>
      </c>
      <c r="DR341" s="462">
        <f t="shared" si="886"/>
        <v>0</v>
      </c>
      <c r="DS341" s="432">
        <f t="shared" si="886"/>
        <v>0</v>
      </c>
      <c r="DT341" s="432">
        <f t="shared" si="886"/>
        <v>0</v>
      </c>
      <c r="DU341" s="432">
        <f t="shared" si="886"/>
        <v>0</v>
      </c>
      <c r="DV341" s="463">
        <f t="shared" si="886"/>
        <v>0</v>
      </c>
      <c r="DW341" s="462">
        <f t="shared" si="886"/>
        <v>0</v>
      </c>
      <c r="DX341" s="432">
        <f t="shared" si="886"/>
        <v>0</v>
      </c>
      <c r="DY341" s="432">
        <f t="shared" si="886"/>
        <v>0</v>
      </c>
      <c r="DZ341" s="432">
        <f t="shared" si="886"/>
        <v>0</v>
      </c>
      <c r="EA341" s="432">
        <f t="shared" si="886"/>
        <v>0</v>
      </c>
      <c r="EB341" s="463">
        <f t="shared" si="886"/>
        <v>0</v>
      </c>
      <c r="EC341" s="462">
        <f t="shared" si="886"/>
        <v>0</v>
      </c>
      <c r="ED341" s="432">
        <f t="shared" si="886"/>
        <v>0</v>
      </c>
      <c r="EE341" s="432">
        <f t="shared" si="886"/>
        <v>0</v>
      </c>
      <c r="EF341" s="432">
        <f t="shared" si="886"/>
        <v>0</v>
      </c>
      <c r="EG341" s="463">
        <f t="shared" si="886"/>
        <v>0</v>
      </c>
      <c r="EH341" s="462">
        <f t="shared" si="886"/>
        <v>0</v>
      </c>
      <c r="EI341" s="432">
        <f t="shared" si="886"/>
        <v>0</v>
      </c>
      <c r="EJ341" s="432">
        <f t="shared" si="886"/>
        <v>0</v>
      </c>
      <c r="EK341" s="432">
        <f t="shared" si="886"/>
        <v>0</v>
      </c>
      <c r="EL341" s="432">
        <f t="shared" si="886"/>
        <v>0</v>
      </c>
      <c r="EM341" s="463">
        <f t="shared" si="886"/>
        <v>0</v>
      </c>
      <c r="EN341" s="462">
        <f t="shared" si="886"/>
        <v>0</v>
      </c>
      <c r="EO341" s="432">
        <f t="shared" si="886"/>
        <v>0</v>
      </c>
      <c r="EP341" s="432">
        <f t="shared" si="886"/>
        <v>0</v>
      </c>
      <c r="EQ341" s="432">
        <f t="shared" si="886"/>
        <v>0</v>
      </c>
      <c r="ER341" s="463">
        <f t="shared" si="886"/>
        <v>0</v>
      </c>
      <c r="ES341" s="462">
        <f t="shared" si="886"/>
        <v>0</v>
      </c>
      <c r="ET341" s="432">
        <f t="shared" si="886"/>
        <v>0</v>
      </c>
      <c r="EU341" s="432">
        <f t="shared" si="886"/>
        <v>0</v>
      </c>
      <c r="EV341" s="432">
        <f t="shared" si="886"/>
        <v>0</v>
      </c>
      <c r="EW341" s="432">
        <f t="shared" si="886"/>
        <v>0</v>
      </c>
      <c r="EX341" s="463">
        <f t="shared" si="886"/>
        <v>0</v>
      </c>
      <c r="EY341" s="462">
        <f t="shared" si="886"/>
        <v>0</v>
      </c>
      <c r="EZ341" s="432">
        <f t="shared" si="886"/>
        <v>0</v>
      </c>
      <c r="FA341" s="432">
        <f t="shared" si="886"/>
        <v>0</v>
      </c>
      <c r="FB341" s="432">
        <f t="shared" si="886"/>
        <v>0</v>
      </c>
      <c r="FC341" s="463">
        <f t="shared" si="886"/>
        <v>0</v>
      </c>
      <c r="FD341" s="462">
        <f t="shared" si="886"/>
        <v>0</v>
      </c>
      <c r="FE341" s="432">
        <f t="shared" si="886"/>
        <v>0</v>
      </c>
      <c r="FF341" s="432">
        <f t="shared" si="886"/>
        <v>0</v>
      </c>
      <c r="FG341" s="432">
        <f t="shared" si="886"/>
        <v>0</v>
      </c>
      <c r="FH341" s="432">
        <f t="shared" si="886"/>
        <v>0</v>
      </c>
      <c r="FI341" s="463">
        <f t="shared" si="886"/>
        <v>0</v>
      </c>
      <c r="FJ341" s="462">
        <f t="shared" si="886"/>
        <v>0</v>
      </c>
      <c r="FK341" s="432">
        <f t="shared" ref="FK341:GJ341" si="887">FK202*FK62/100</f>
        <v>0</v>
      </c>
      <c r="FL341" s="432">
        <f t="shared" si="887"/>
        <v>0</v>
      </c>
      <c r="FM341" s="432">
        <f t="shared" si="887"/>
        <v>0</v>
      </c>
      <c r="FN341" s="463">
        <f t="shared" si="887"/>
        <v>0</v>
      </c>
      <c r="FO341" s="462">
        <f t="shared" si="887"/>
        <v>0</v>
      </c>
      <c r="FP341" s="432">
        <f t="shared" si="887"/>
        <v>0</v>
      </c>
      <c r="FQ341" s="432">
        <f t="shared" si="887"/>
        <v>0</v>
      </c>
      <c r="FR341" s="432">
        <f t="shared" si="887"/>
        <v>0</v>
      </c>
      <c r="FS341" s="432">
        <f t="shared" si="887"/>
        <v>0</v>
      </c>
      <c r="FT341" s="463">
        <f t="shared" si="887"/>
        <v>0</v>
      </c>
      <c r="FU341" s="462">
        <f t="shared" si="887"/>
        <v>0</v>
      </c>
      <c r="FV341" s="432">
        <f t="shared" si="887"/>
        <v>0</v>
      </c>
      <c r="FW341" s="432">
        <f t="shared" si="887"/>
        <v>0</v>
      </c>
      <c r="FX341" s="432">
        <f t="shared" si="887"/>
        <v>0</v>
      </c>
      <c r="FY341" s="463">
        <f t="shared" si="887"/>
        <v>0</v>
      </c>
      <c r="FZ341" s="462">
        <f t="shared" si="887"/>
        <v>0</v>
      </c>
      <c r="GA341" s="432">
        <f t="shared" si="887"/>
        <v>0</v>
      </c>
      <c r="GB341" s="432">
        <f t="shared" si="887"/>
        <v>0</v>
      </c>
      <c r="GC341" s="432">
        <f t="shared" si="887"/>
        <v>0</v>
      </c>
      <c r="GD341" s="432">
        <f t="shared" si="887"/>
        <v>0</v>
      </c>
      <c r="GE341" s="463">
        <f t="shared" si="887"/>
        <v>0</v>
      </c>
      <c r="GF341" s="462">
        <f t="shared" si="887"/>
        <v>0</v>
      </c>
      <c r="GG341" s="432">
        <f t="shared" si="887"/>
        <v>0</v>
      </c>
      <c r="GH341" s="432">
        <f t="shared" si="887"/>
        <v>0</v>
      </c>
      <c r="GI341" s="432">
        <f t="shared" si="887"/>
        <v>0</v>
      </c>
      <c r="GJ341" s="463">
        <f t="shared" si="887"/>
        <v>0</v>
      </c>
    </row>
    <row r="342" spans="1:192" s="4" customFormat="1">
      <c r="A342" s="22"/>
      <c r="B342" s="22"/>
      <c r="C342" s="22"/>
      <c r="D342" s="22"/>
      <c r="E342" s="748" t="str">
        <f t="shared" si="695"/>
        <v>New Tariff 1</v>
      </c>
      <c r="F342" s="462">
        <f t="shared" ref="F342:AL342" si="888">F203*F63</f>
        <v>0</v>
      </c>
      <c r="G342" s="432">
        <f t="shared" si="888"/>
        <v>0</v>
      </c>
      <c r="H342" s="432">
        <f t="shared" si="888"/>
        <v>0</v>
      </c>
      <c r="I342" s="432">
        <f t="shared" si="888"/>
        <v>0</v>
      </c>
      <c r="J342" s="432">
        <f t="shared" si="888"/>
        <v>0</v>
      </c>
      <c r="K342" s="463">
        <f t="shared" si="888"/>
        <v>0</v>
      </c>
      <c r="L342" s="462">
        <f t="shared" si="888"/>
        <v>0</v>
      </c>
      <c r="M342" s="432">
        <f t="shared" si="888"/>
        <v>0</v>
      </c>
      <c r="N342" s="432">
        <f t="shared" si="888"/>
        <v>0</v>
      </c>
      <c r="O342" s="432">
        <f t="shared" si="888"/>
        <v>0</v>
      </c>
      <c r="P342" s="463">
        <f t="shared" si="888"/>
        <v>0</v>
      </c>
      <c r="Q342" s="462">
        <f t="shared" si="888"/>
        <v>0</v>
      </c>
      <c r="R342" s="432">
        <f t="shared" si="888"/>
        <v>0</v>
      </c>
      <c r="S342" s="432">
        <f t="shared" si="888"/>
        <v>0</v>
      </c>
      <c r="T342" s="432">
        <f t="shared" si="888"/>
        <v>0</v>
      </c>
      <c r="U342" s="432">
        <f t="shared" si="888"/>
        <v>0</v>
      </c>
      <c r="V342" s="463">
        <f t="shared" si="888"/>
        <v>0</v>
      </c>
      <c r="W342" s="462">
        <f t="shared" si="888"/>
        <v>0</v>
      </c>
      <c r="X342" s="432">
        <f t="shared" si="888"/>
        <v>0</v>
      </c>
      <c r="Y342" s="432">
        <f t="shared" si="888"/>
        <v>0</v>
      </c>
      <c r="Z342" s="432">
        <f t="shared" si="888"/>
        <v>0</v>
      </c>
      <c r="AA342" s="463">
        <f t="shared" si="888"/>
        <v>0</v>
      </c>
      <c r="AB342" s="462">
        <f t="shared" si="888"/>
        <v>0</v>
      </c>
      <c r="AC342" s="432">
        <f t="shared" si="888"/>
        <v>0</v>
      </c>
      <c r="AD342" s="432">
        <f t="shared" si="888"/>
        <v>0</v>
      </c>
      <c r="AE342" s="432">
        <f t="shared" si="888"/>
        <v>0</v>
      </c>
      <c r="AF342" s="432">
        <f t="shared" si="888"/>
        <v>0</v>
      </c>
      <c r="AG342" s="463">
        <f t="shared" si="888"/>
        <v>0</v>
      </c>
      <c r="AH342" s="462">
        <f t="shared" si="888"/>
        <v>0</v>
      </c>
      <c r="AI342" s="432">
        <f t="shared" si="888"/>
        <v>0</v>
      </c>
      <c r="AJ342" s="432">
        <f t="shared" si="888"/>
        <v>0</v>
      </c>
      <c r="AK342" s="432">
        <f t="shared" si="888"/>
        <v>0</v>
      </c>
      <c r="AL342" s="463">
        <f t="shared" si="888"/>
        <v>0</v>
      </c>
      <c r="AM342" s="462">
        <f t="shared" ref="AM342:CX342" si="889">AM203*AM63/100</f>
        <v>0</v>
      </c>
      <c r="AN342" s="432">
        <f t="shared" si="889"/>
        <v>0</v>
      </c>
      <c r="AO342" s="432">
        <f t="shared" si="889"/>
        <v>0</v>
      </c>
      <c r="AP342" s="432">
        <f t="shared" si="889"/>
        <v>0</v>
      </c>
      <c r="AQ342" s="432">
        <f t="shared" si="889"/>
        <v>0</v>
      </c>
      <c r="AR342" s="463">
        <f t="shared" si="889"/>
        <v>0</v>
      </c>
      <c r="AS342" s="462">
        <f t="shared" si="889"/>
        <v>0</v>
      </c>
      <c r="AT342" s="432">
        <f t="shared" si="889"/>
        <v>0</v>
      </c>
      <c r="AU342" s="432">
        <f t="shared" si="889"/>
        <v>0</v>
      </c>
      <c r="AV342" s="432">
        <f t="shared" si="889"/>
        <v>0</v>
      </c>
      <c r="AW342" s="463">
        <f t="shared" si="889"/>
        <v>0</v>
      </c>
      <c r="AX342" s="462">
        <f t="shared" si="889"/>
        <v>0</v>
      </c>
      <c r="AY342" s="432">
        <f t="shared" si="889"/>
        <v>0</v>
      </c>
      <c r="AZ342" s="432">
        <f t="shared" si="889"/>
        <v>0</v>
      </c>
      <c r="BA342" s="432">
        <f t="shared" si="889"/>
        <v>0</v>
      </c>
      <c r="BB342" s="432">
        <f t="shared" si="889"/>
        <v>0</v>
      </c>
      <c r="BC342" s="463">
        <f t="shared" si="889"/>
        <v>0</v>
      </c>
      <c r="BD342" s="462">
        <f t="shared" si="889"/>
        <v>0</v>
      </c>
      <c r="BE342" s="432">
        <f t="shared" si="889"/>
        <v>0</v>
      </c>
      <c r="BF342" s="432">
        <f t="shared" si="889"/>
        <v>0</v>
      </c>
      <c r="BG342" s="432">
        <f t="shared" si="889"/>
        <v>0</v>
      </c>
      <c r="BH342" s="463">
        <f t="shared" si="889"/>
        <v>0</v>
      </c>
      <c r="BI342" s="462">
        <f t="shared" si="889"/>
        <v>0</v>
      </c>
      <c r="BJ342" s="432">
        <f t="shared" si="889"/>
        <v>0</v>
      </c>
      <c r="BK342" s="432">
        <f t="shared" si="889"/>
        <v>0</v>
      </c>
      <c r="BL342" s="432">
        <f t="shared" si="889"/>
        <v>0</v>
      </c>
      <c r="BM342" s="432">
        <f t="shared" si="889"/>
        <v>0</v>
      </c>
      <c r="BN342" s="463">
        <f t="shared" si="889"/>
        <v>0</v>
      </c>
      <c r="BO342" s="462">
        <f t="shared" si="889"/>
        <v>0</v>
      </c>
      <c r="BP342" s="432">
        <f t="shared" si="889"/>
        <v>0</v>
      </c>
      <c r="BQ342" s="432">
        <f t="shared" si="889"/>
        <v>0</v>
      </c>
      <c r="BR342" s="432">
        <f t="shared" si="889"/>
        <v>0</v>
      </c>
      <c r="BS342" s="463">
        <f t="shared" si="889"/>
        <v>0</v>
      </c>
      <c r="BT342" s="462">
        <f t="shared" si="889"/>
        <v>0</v>
      </c>
      <c r="BU342" s="432">
        <f t="shared" si="889"/>
        <v>0</v>
      </c>
      <c r="BV342" s="432">
        <f t="shared" si="889"/>
        <v>0</v>
      </c>
      <c r="BW342" s="432">
        <f t="shared" si="889"/>
        <v>0</v>
      </c>
      <c r="BX342" s="432">
        <f t="shared" si="889"/>
        <v>0</v>
      </c>
      <c r="BY342" s="463">
        <f t="shared" si="889"/>
        <v>0</v>
      </c>
      <c r="BZ342" s="462">
        <f t="shared" si="889"/>
        <v>0</v>
      </c>
      <c r="CA342" s="432">
        <f t="shared" si="889"/>
        <v>0</v>
      </c>
      <c r="CB342" s="432">
        <f t="shared" si="889"/>
        <v>0</v>
      </c>
      <c r="CC342" s="432">
        <f t="shared" si="889"/>
        <v>0</v>
      </c>
      <c r="CD342" s="463">
        <f t="shared" si="889"/>
        <v>0</v>
      </c>
      <c r="CE342" s="462">
        <f t="shared" si="889"/>
        <v>0</v>
      </c>
      <c r="CF342" s="432">
        <f t="shared" si="889"/>
        <v>0</v>
      </c>
      <c r="CG342" s="432">
        <f t="shared" si="889"/>
        <v>0</v>
      </c>
      <c r="CH342" s="432">
        <f t="shared" si="889"/>
        <v>0</v>
      </c>
      <c r="CI342" s="432">
        <f t="shared" si="889"/>
        <v>0</v>
      </c>
      <c r="CJ342" s="463">
        <f t="shared" si="889"/>
        <v>0</v>
      </c>
      <c r="CK342" s="462">
        <f t="shared" si="889"/>
        <v>0</v>
      </c>
      <c r="CL342" s="432">
        <f t="shared" si="889"/>
        <v>0</v>
      </c>
      <c r="CM342" s="432">
        <f t="shared" si="889"/>
        <v>0</v>
      </c>
      <c r="CN342" s="432">
        <f t="shared" si="889"/>
        <v>0</v>
      </c>
      <c r="CO342" s="463">
        <f t="shared" si="889"/>
        <v>0</v>
      </c>
      <c r="CP342" s="462">
        <f t="shared" si="889"/>
        <v>0</v>
      </c>
      <c r="CQ342" s="432">
        <f t="shared" si="889"/>
        <v>0</v>
      </c>
      <c r="CR342" s="432">
        <f t="shared" si="889"/>
        <v>0</v>
      </c>
      <c r="CS342" s="432">
        <f t="shared" si="889"/>
        <v>0</v>
      </c>
      <c r="CT342" s="432">
        <f t="shared" si="889"/>
        <v>0</v>
      </c>
      <c r="CU342" s="463">
        <f t="shared" si="889"/>
        <v>0</v>
      </c>
      <c r="CV342" s="462">
        <f t="shared" si="889"/>
        <v>0</v>
      </c>
      <c r="CW342" s="432">
        <f t="shared" si="889"/>
        <v>0</v>
      </c>
      <c r="CX342" s="432">
        <f t="shared" si="889"/>
        <v>0</v>
      </c>
      <c r="CY342" s="432">
        <f t="shared" ref="CY342:FJ342" si="890">CY203*CY63/100</f>
        <v>0</v>
      </c>
      <c r="CZ342" s="463">
        <f t="shared" si="890"/>
        <v>0</v>
      </c>
      <c r="DA342" s="462">
        <f t="shared" si="890"/>
        <v>0</v>
      </c>
      <c r="DB342" s="432">
        <f t="shared" si="890"/>
        <v>0</v>
      </c>
      <c r="DC342" s="432">
        <f t="shared" si="890"/>
        <v>0</v>
      </c>
      <c r="DD342" s="432">
        <f t="shared" si="890"/>
        <v>0</v>
      </c>
      <c r="DE342" s="432">
        <f t="shared" si="890"/>
        <v>0</v>
      </c>
      <c r="DF342" s="463">
        <f t="shared" si="890"/>
        <v>0</v>
      </c>
      <c r="DG342" s="462">
        <f t="shared" si="890"/>
        <v>0</v>
      </c>
      <c r="DH342" s="432">
        <f t="shared" si="890"/>
        <v>0</v>
      </c>
      <c r="DI342" s="432">
        <f t="shared" si="890"/>
        <v>0</v>
      </c>
      <c r="DJ342" s="432">
        <f t="shared" si="890"/>
        <v>0</v>
      </c>
      <c r="DK342" s="463">
        <f t="shared" si="890"/>
        <v>0</v>
      </c>
      <c r="DL342" s="462">
        <f t="shared" si="890"/>
        <v>0</v>
      </c>
      <c r="DM342" s="432">
        <f t="shared" si="890"/>
        <v>0</v>
      </c>
      <c r="DN342" s="432">
        <f t="shared" si="890"/>
        <v>0</v>
      </c>
      <c r="DO342" s="432">
        <f t="shared" si="890"/>
        <v>0</v>
      </c>
      <c r="DP342" s="432">
        <f t="shared" si="890"/>
        <v>0</v>
      </c>
      <c r="DQ342" s="463">
        <f t="shared" si="890"/>
        <v>0</v>
      </c>
      <c r="DR342" s="462">
        <f t="shared" si="890"/>
        <v>0</v>
      </c>
      <c r="DS342" s="432">
        <f t="shared" si="890"/>
        <v>0</v>
      </c>
      <c r="DT342" s="432">
        <f t="shared" si="890"/>
        <v>0</v>
      </c>
      <c r="DU342" s="432">
        <f t="shared" si="890"/>
        <v>0</v>
      </c>
      <c r="DV342" s="463">
        <f t="shared" si="890"/>
        <v>0</v>
      </c>
      <c r="DW342" s="462">
        <f t="shared" si="890"/>
        <v>0</v>
      </c>
      <c r="DX342" s="432">
        <f t="shared" si="890"/>
        <v>0</v>
      </c>
      <c r="DY342" s="432">
        <f t="shared" si="890"/>
        <v>0</v>
      </c>
      <c r="DZ342" s="432">
        <f t="shared" si="890"/>
        <v>0</v>
      </c>
      <c r="EA342" s="432">
        <f t="shared" si="890"/>
        <v>0</v>
      </c>
      <c r="EB342" s="463">
        <f t="shared" si="890"/>
        <v>0</v>
      </c>
      <c r="EC342" s="462">
        <f t="shared" si="890"/>
        <v>0</v>
      </c>
      <c r="ED342" s="432">
        <f t="shared" si="890"/>
        <v>0</v>
      </c>
      <c r="EE342" s="432">
        <f t="shared" si="890"/>
        <v>0</v>
      </c>
      <c r="EF342" s="432">
        <f t="shared" si="890"/>
        <v>0</v>
      </c>
      <c r="EG342" s="463">
        <f t="shared" si="890"/>
        <v>0</v>
      </c>
      <c r="EH342" s="462">
        <f t="shared" si="890"/>
        <v>0</v>
      </c>
      <c r="EI342" s="432">
        <f t="shared" si="890"/>
        <v>0</v>
      </c>
      <c r="EJ342" s="432">
        <f t="shared" si="890"/>
        <v>0</v>
      </c>
      <c r="EK342" s="432">
        <f t="shared" si="890"/>
        <v>0</v>
      </c>
      <c r="EL342" s="432">
        <f t="shared" si="890"/>
        <v>0</v>
      </c>
      <c r="EM342" s="463">
        <f t="shared" si="890"/>
        <v>0</v>
      </c>
      <c r="EN342" s="462">
        <f t="shared" si="890"/>
        <v>0</v>
      </c>
      <c r="EO342" s="432">
        <f t="shared" si="890"/>
        <v>0</v>
      </c>
      <c r="EP342" s="432">
        <f t="shared" si="890"/>
        <v>0</v>
      </c>
      <c r="EQ342" s="432">
        <f t="shared" si="890"/>
        <v>0</v>
      </c>
      <c r="ER342" s="463">
        <f t="shared" si="890"/>
        <v>0</v>
      </c>
      <c r="ES342" s="462">
        <f t="shared" si="890"/>
        <v>0</v>
      </c>
      <c r="ET342" s="432">
        <f t="shared" si="890"/>
        <v>0</v>
      </c>
      <c r="EU342" s="432">
        <f t="shared" si="890"/>
        <v>0</v>
      </c>
      <c r="EV342" s="432">
        <f t="shared" si="890"/>
        <v>0</v>
      </c>
      <c r="EW342" s="432">
        <f t="shared" si="890"/>
        <v>0</v>
      </c>
      <c r="EX342" s="463">
        <f t="shared" si="890"/>
        <v>0</v>
      </c>
      <c r="EY342" s="462">
        <f t="shared" si="890"/>
        <v>0</v>
      </c>
      <c r="EZ342" s="432">
        <f t="shared" si="890"/>
        <v>0</v>
      </c>
      <c r="FA342" s="432">
        <f t="shared" si="890"/>
        <v>0</v>
      </c>
      <c r="FB342" s="432">
        <f t="shared" si="890"/>
        <v>0</v>
      </c>
      <c r="FC342" s="463">
        <f t="shared" si="890"/>
        <v>0</v>
      </c>
      <c r="FD342" s="462">
        <f t="shared" si="890"/>
        <v>0</v>
      </c>
      <c r="FE342" s="432">
        <f t="shared" si="890"/>
        <v>0</v>
      </c>
      <c r="FF342" s="432">
        <f t="shared" si="890"/>
        <v>0</v>
      </c>
      <c r="FG342" s="432">
        <f t="shared" si="890"/>
        <v>0</v>
      </c>
      <c r="FH342" s="432">
        <f t="shared" si="890"/>
        <v>0</v>
      </c>
      <c r="FI342" s="463">
        <f t="shared" si="890"/>
        <v>0</v>
      </c>
      <c r="FJ342" s="462">
        <f t="shared" si="890"/>
        <v>0</v>
      </c>
      <c r="FK342" s="432">
        <f t="shared" ref="FK342:GJ342" si="891">FK203*FK63/100</f>
        <v>0</v>
      </c>
      <c r="FL342" s="432">
        <f t="shared" si="891"/>
        <v>0</v>
      </c>
      <c r="FM342" s="432">
        <f t="shared" si="891"/>
        <v>0</v>
      </c>
      <c r="FN342" s="463">
        <f t="shared" si="891"/>
        <v>0</v>
      </c>
      <c r="FO342" s="462">
        <f t="shared" si="891"/>
        <v>0</v>
      </c>
      <c r="FP342" s="432">
        <f t="shared" si="891"/>
        <v>0</v>
      </c>
      <c r="FQ342" s="432">
        <f t="shared" si="891"/>
        <v>0</v>
      </c>
      <c r="FR342" s="432">
        <f t="shared" si="891"/>
        <v>0</v>
      </c>
      <c r="FS342" s="432">
        <f t="shared" si="891"/>
        <v>0</v>
      </c>
      <c r="FT342" s="463">
        <f t="shared" si="891"/>
        <v>0</v>
      </c>
      <c r="FU342" s="462">
        <f t="shared" si="891"/>
        <v>0</v>
      </c>
      <c r="FV342" s="432">
        <f t="shared" si="891"/>
        <v>0</v>
      </c>
      <c r="FW342" s="432">
        <f t="shared" si="891"/>
        <v>0</v>
      </c>
      <c r="FX342" s="432">
        <f t="shared" si="891"/>
        <v>0</v>
      </c>
      <c r="FY342" s="463">
        <f t="shared" si="891"/>
        <v>0</v>
      </c>
      <c r="FZ342" s="462">
        <f t="shared" si="891"/>
        <v>0</v>
      </c>
      <c r="GA342" s="432">
        <f t="shared" si="891"/>
        <v>0</v>
      </c>
      <c r="GB342" s="432">
        <f t="shared" si="891"/>
        <v>0</v>
      </c>
      <c r="GC342" s="432">
        <f t="shared" si="891"/>
        <v>0</v>
      </c>
      <c r="GD342" s="432">
        <f t="shared" si="891"/>
        <v>0</v>
      </c>
      <c r="GE342" s="463">
        <f t="shared" si="891"/>
        <v>0</v>
      </c>
      <c r="GF342" s="462">
        <f t="shared" si="891"/>
        <v>0</v>
      </c>
      <c r="GG342" s="432">
        <f t="shared" si="891"/>
        <v>0</v>
      </c>
      <c r="GH342" s="432">
        <f t="shared" si="891"/>
        <v>0</v>
      </c>
      <c r="GI342" s="432">
        <f t="shared" si="891"/>
        <v>0</v>
      </c>
      <c r="GJ342" s="463">
        <f t="shared" si="891"/>
        <v>0</v>
      </c>
    </row>
    <row r="343" spans="1:192" s="4" customFormat="1">
      <c r="A343" s="22"/>
      <c r="B343" s="22"/>
      <c r="C343" s="22"/>
      <c r="D343" s="22"/>
      <c r="E343" s="748" t="str">
        <f t="shared" si="695"/>
        <v>Non-Residential Interval</v>
      </c>
      <c r="F343" s="462">
        <f t="shared" ref="F343:AL343" si="892">F204*F64</f>
        <v>2209379.6188488114</v>
      </c>
      <c r="G343" s="432">
        <f t="shared" si="892"/>
        <v>0</v>
      </c>
      <c r="H343" s="432">
        <f t="shared" si="892"/>
        <v>0</v>
      </c>
      <c r="I343" s="432">
        <f t="shared" si="892"/>
        <v>0</v>
      </c>
      <c r="J343" s="432">
        <f t="shared" si="892"/>
        <v>0</v>
      </c>
      <c r="K343" s="463">
        <f t="shared" si="892"/>
        <v>0</v>
      </c>
      <c r="L343" s="462">
        <f t="shared" si="892"/>
        <v>0</v>
      </c>
      <c r="M343" s="432">
        <f t="shared" si="892"/>
        <v>0</v>
      </c>
      <c r="N343" s="432">
        <f t="shared" si="892"/>
        <v>0</v>
      </c>
      <c r="O343" s="432">
        <f t="shared" si="892"/>
        <v>0</v>
      </c>
      <c r="P343" s="463">
        <f t="shared" si="892"/>
        <v>0</v>
      </c>
      <c r="Q343" s="462">
        <f t="shared" si="892"/>
        <v>0</v>
      </c>
      <c r="R343" s="432">
        <f t="shared" si="892"/>
        <v>0</v>
      </c>
      <c r="S343" s="432">
        <f t="shared" si="892"/>
        <v>0</v>
      </c>
      <c r="T343" s="432">
        <f t="shared" si="892"/>
        <v>0</v>
      </c>
      <c r="U343" s="432">
        <f t="shared" si="892"/>
        <v>0</v>
      </c>
      <c r="V343" s="463">
        <f t="shared" si="892"/>
        <v>0</v>
      </c>
      <c r="W343" s="462">
        <f t="shared" si="892"/>
        <v>0</v>
      </c>
      <c r="X343" s="432">
        <f t="shared" si="892"/>
        <v>0</v>
      </c>
      <c r="Y343" s="432">
        <f t="shared" si="892"/>
        <v>0</v>
      </c>
      <c r="Z343" s="432">
        <f t="shared" si="892"/>
        <v>0</v>
      </c>
      <c r="AA343" s="463">
        <f t="shared" si="892"/>
        <v>0</v>
      </c>
      <c r="AB343" s="462">
        <f t="shared" si="892"/>
        <v>0</v>
      </c>
      <c r="AC343" s="432">
        <f t="shared" si="892"/>
        <v>0</v>
      </c>
      <c r="AD343" s="432">
        <f t="shared" si="892"/>
        <v>0</v>
      </c>
      <c r="AE343" s="432">
        <f t="shared" si="892"/>
        <v>0</v>
      </c>
      <c r="AF343" s="432">
        <f t="shared" si="892"/>
        <v>0</v>
      </c>
      <c r="AG343" s="463">
        <f t="shared" si="892"/>
        <v>0</v>
      </c>
      <c r="AH343" s="462">
        <f t="shared" si="892"/>
        <v>0</v>
      </c>
      <c r="AI343" s="432">
        <f t="shared" si="892"/>
        <v>0</v>
      </c>
      <c r="AJ343" s="432">
        <f t="shared" si="892"/>
        <v>0</v>
      </c>
      <c r="AK343" s="432">
        <f t="shared" si="892"/>
        <v>0</v>
      </c>
      <c r="AL343" s="463">
        <f t="shared" si="892"/>
        <v>0</v>
      </c>
      <c r="AM343" s="462">
        <f t="shared" ref="AM343:CX343" si="893">AM204*AM64/100</f>
        <v>3523001.2048889287</v>
      </c>
      <c r="AN343" s="432">
        <f t="shared" si="893"/>
        <v>0</v>
      </c>
      <c r="AO343" s="432">
        <f t="shared" si="893"/>
        <v>0</v>
      </c>
      <c r="AP343" s="432">
        <f t="shared" si="893"/>
        <v>0</v>
      </c>
      <c r="AQ343" s="432">
        <f t="shared" si="893"/>
        <v>0</v>
      </c>
      <c r="AR343" s="463">
        <f t="shared" si="893"/>
        <v>0</v>
      </c>
      <c r="AS343" s="462">
        <f t="shared" si="893"/>
        <v>0</v>
      </c>
      <c r="AT343" s="432">
        <f t="shared" si="893"/>
        <v>0</v>
      </c>
      <c r="AU343" s="432">
        <f t="shared" si="893"/>
        <v>0</v>
      </c>
      <c r="AV343" s="432">
        <f t="shared" si="893"/>
        <v>0</v>
      </c>
      <c r="AW343" s="463">
        <f t="shared" si="893"/>
        <v>0</v>
      </c>
      <c r="AX343" s="462">
        <f t="shared" si="893"/>
        <v>7430694.0487734349</v>
      </c>
      <c r="AY343" s="432">
        <f t="shared" si="893"/>
        <v>0</v>
      </c>
      <c r="AZ343" s="432">
        <f t="shared" si="893"/>
        <v>0</v>
      </c>
      <c r="BA343" s="432">
        <f t="shared" si="893"/>
        <v>0</v>
      </c>
      <c r="BB343" s="432">
        <f t="shared" si="893"/>
        <v>0</v>
      </c>
      <c r="BC343" s="463">
        <f t="shared" si="893"/>
        <v>0</v>
      </c>
      <c r="BD343" s="462">
        <f t="shared" si="893"/>
        <v>0</v>
      </c>
      <c r="BE343" s="432">
        <f t="shared" si="893"/>
        <v>0</v>
      </c>
      <c r="BF343" s="432">
        <f t="shared" si="893"/>
        <v>0</v>
      </c>
      <c r="BG343" s="432">
        <f t="shared" si="893"/>
        <v>0</v>
      </c>
      <c r="BH343" s="463">
        <f t="shared" si="893"/>
        <v>0</v>
      </c>
      <c r="BI343" s="462">
        <f t="shared" si="893"/>
        <v>15095658.210409179</v>
      </c>
      <c r="BJ343" s="432">
        <f t="shared" si="893"/>
        <v>0</v>
      </c>
      <c r="BK343" s="432">
        <f t="shared" si="893"/>
        <v>0</v>
      </c>
      <c r="BL343" s="432">
        <f t="shared" si="893"/>
        <v>0</v>
      </c>
      <c r="BM343" s="432">
        <f t="shared" si="893"/>
        <v>0</v>
      </c>
      <c r="BN343" s="463">
        <f t="shared" si="893"/>
        <v>0</v>
      </c>
      <c r="BO343" s="462">
        <f t="shared" si="893"/>
        <v>0</v>
      </c>
      <c r="BP343" s="432">
        <f t="shared" si="893"/>
        <v>0</v>
      </c>
      <c r="BQ343" s="432">
        <f t="shared" si="893"/>
        <v>0</v>
      </c>
      <c r="BR343" s="432">
        <f t="shared" si="893"/>
        <v>0</v>
      </c>
      <c r="BS343" s="463">
        <f t="shared" si="893"/>
        <v>0</v>
      </c>
      <c r="BT343" s="462">
        <f t="shared" si="893"/>
        <v>8880905.6254483778</v>
      </c>
      <c r="BU343" s="432">
        <f t="shared" si="893"/>
        <v>0</v>
      </c>
      <c r="BV343" s="432">
        <f t="shared" si="893"/>
        <v>0</v>
      </c>
      <c r="BW343" s="432">
        <f t="shared" si="893"/>
        <v>0</v>
      </c>
      <c r="BX343" s="432">
        <f t="shared" si="893"/>
        <v>0</v>
      </c>
      <c r="BY343" s="463">
        <f t="shared" si="893"/>
        <v>0</v>
      </c>
      <c r="BZ343" s="462">
        <f t="shared" si="893"/>
        <v>0</v>
      </c>
      <c r="CA343" s="432">
        <f t="shared" si="893"/>
        <v>0</v>
      </c>
      <c r="CB343" s="432">
        <f t="shared" si="893"/>
        <v>0</v>
      </c>
      <c r="CC343" s="432">
        <f t="shared" si="893"/>
        <v>0</v>
      </c>
      <c r="CD343" s="463">
        <f t="shared" si="893"/>
        <v>0</v>
      </c>
      <c r="CE343" s="462">
        <f t="shared" si="893"/>
        <v>3993371.7620180435</v>
      </c>
      <c r="CF343" s="432">
        <f t="shared" si="893"/>
        <v>0</v>
      </c>
      <c r="CG343" s="432">
        <f t="shared" si="893"/>
        <v>0</v>
      </c>
      <c r="CH343" s="432">
        <f t="shared" si="893"/>
        <v>0</v>
      </c>
      <c r="CI343" s="432">
        <f t="shared" si="893"/>
        <v>0</v>
      </c>
      <c r="CJ343" s="463">
        <f t="shared" si="893"/>
        <v>0</v>
      </c>
      <c r="CK343" s="462">
        <f t="shared" si="893"/>
        <v>0</v>
      </c>
      <c r="CL343" s="432">
        <f t="shared" si="893"/>
        <v>0</v>
      </c>
      <c r="CM343" s="432">
        <f t="shared" si="893"/>
        <v>0</v>
      </c>
      <c r="CN343" s="432">
        <f t="shared" si="893"/>
        <v>0</v>
      </c>
      <c r="CO343" s="463">
        <f t="shared" si="893"/>
        <v>0</v>
      </c>
      <c r="CP343" s="462">
        <f t="shared" si="893"/>
        <v>0</v>
      </c>
      <c r="CQ343" s="432">
        <f t="shared" si="893"/>
        <v>0</v>
      </c>
      <c r="CR343" s="432">
        <f t="shared" si="893"/>
        <v>0</v>
      </c>
      <c r="CS343" s="432">
        <f t="shared" si="893"/>
        <v>0</v>
      </c>
      <c r="CT343" s="432">
        <f t="shared" si="893"/>
        <v>0</v>
      </c>
      <c r="CU343" s="463">
        <f t="shared" si="893"/>
        <v>0</v>
      </c>
      <c r="CV343" s="462">
        <f t="shared" si="893"/>
        <v>0</v>
      </c>
      <c r="CW343" s="432">
        <f t="shared" si="893"/>
        <v>0</v>
      </c>
      <c r="CX343" s="432">
        <f t="shared" si="893"/>
        <v>0</v>
      </c>
      <c r="CY343" s="432">
        <f t="shared" ref="CY343:FJ343" si="894">CY204*CY64/100</f>
        <v>0</v>
      </c>
      <c r="CZ343" s="463">
        <f t="shared" si="894"/>
        <v>0</v>
      </c>
      <c r="DA343" s="462">
        <f t="shared" si="894"/>
        <v>0</v>
      </c>
      <c r="DB343" s="432">
        <f t="shared" si="894"/>
        <v>0</v>
      </c>
      <c r="DC343" s="432">
        <f t="shared" si="894"/>
        <v>0</v>
      </c>
      <c r="DD343" s="432">
        <f t="shared" si="894"/>
        <v>0</v>
      </c>
      <c r="DE343" s="432">
        <f t="shared" si="894"/>
        <v>0</v>
      </c>
      <c r="DF343" s="463">
        <f t="shared" si="894"/>
        <v>0</v>
      </c>
      <c r="DG343" s="462">
        <f t="shared" si="894"/>
        <v>0</v>
      </c>
      <c r="DH343" s="432">
        <f t="shared" si="894"/>
        <v>0</v>
      </c>
      <c r="DI343" s="432">
        <f t="shared" si="894"/>
        <v>0</v>
      </c>
      <c r="DJ343" s="432">
        <f t="shared" si="894"/>
        <v>0</v>
      </c>
      <c r="DK343" s="463">
        <f t="shared" si="894"/>
        <v>0</v>
      </c>
      <c r="DL343" s="462">
        <f t="shared" si="894"/>
        <v>0</v>
      </c>
      <c r="DM343" s="432">
        <f t="shared" si="894"/>
        <v>0</v>
      </c>
      <c r="DN343" s="432">
        <f t="shared" si="894"/>
        <v>0</v>
      </c>
      <c r="DO343" s="432">
        <f t="shared" si="894"/>
        <v>0</v>
      </c>
      <c r="DP343" s="432">
        <f t="shared" si="894"/>
        <v>0</v>
      </c>
      <c r="DQ343" s="463">
        <f t="shared" si="894"/>
        <v>0</v>
      </c>
      <c r="DR343" s="462">
        <f t="shared" si="894"/>
        <v>0</v>
      </c>
      <c r="DS343" s="432">
        <f t="shared" si="894"/>
        <v>0</v>
      </c>
      <c r="DT343" s="432">
        <f t="shared" si="894"/>
        <v>0</v>
      </c>
      <c r="DU343" s="432">
        <f t="shared" si="894"/>
        <v>0</v>
      </c>
      <c r="DV343" s="463">
        <f t="shared" si="894"/>
        <v>0</v>
      </c>
      <c r="DW343" s="462">
        <f t="shared" si="894"/>
        <v>0</v>
      </c>
      <c r="DX343" s="432">
        <f t="shared" si="894"/>
        <v>0</v>
      </c>
      <c r="DY343" s="432">
        <f t="shared" si="894"/>
        <v>0</v>
      </c>
      <c r="DZ343" s="432">
        <f t="shared" si="894"/>
        <v>0</v>
      </c>
      <c r="EA343" s="432">
        <f t="shared" si="894"/>
        <v>0</v>
      </c>
      <c r="EB343" s="463">
        <f t="shared" si="894"/>
        <v>0</v>
      </c>
      <c r="EC343" s="462">
        <f t="shared" si="894"/>
        <v>0</v>
      </c>
      <c r="ED343" s="432">
        <f t="shared" si="894"/>
        <v>0</v>
      </c>
      <c r="EE343" s="432">
        <f t="shared" si="894"/>
        <v>0</v>
      </c>
      <c r="EF343" s="432">
        <f t="shared" si="894"/>
        <v>0</v>
      </c>
      <c r="EG343" s="463">
        <f t="shared" si="894"/>
        <v>0</v>
      </c>
      <c r="EH343" s="462">
        <f t="shared" si="894"/>
        <v>0</v>
      </c>
      <c r="EI343" s="432">
        <f t="shared" si="894"/>
        <v>0</v>
      </c>
      <c r="EJ343" s="432">
        <f t="shared" si="894"/>
        <v>0</v>
      </c>
      <c r="EK343" s="432">
        <f t="shared" si="894"/>
        <v>0</v>
      </c>
      <c r="EL343" s="432">
        <f t="shared" si="894"/>
        <v>0</v>
      </c>
      <c r="EM343" s="463">
        <f t="shared" si="894"/>
        <v>0</v>
      </c>
      <c r="EN343" s="462">
        <f t="shared" si="894"/>
        <v>0</v>
      </c>
      <c r="EO343" s="432">
        <f t="shared" si="894"/>
        <v>0</v>
      </c>
      <c r="EP343" s="432">
        <f t="shared" si="894"/>
        <v>0</v>
      </c>
      <c r="EQ343" s="432">
        <f t="shared" si="894"/>
        <v>0</v>
      </c>
      <c r="ER343" s="463">
        <f t="shared" si="894"/>
        <v>0</v>
      </c>
      <c r="ES343" s="462">
        <f t="shared" si="894"/>
        <v>0</v>
      </c>
      <c r="ET343" s="432">
        <f t="shared" si="894"/>
        <v>0</v>
      </c>
      <c r="EU343" s="432">
        <f t="shared" si="894"/>
        <v>0</v>
      </c>
      <c r="EV343" s="432">
        <f t="shared" si="894"/>
        <v>0</v>
      </c>
      <c r="EW343" s="432">
        <f t="shared" si="894"/>
        <v>0</v>
      </c>
      <c r="EX343" s="463">
        <f t="shared" si="894"/>
        <v>0</v>
      </c>
      <c r="EY343" s="462">
        <f t="shared" si="894"/>
        <v>0</v>
      </c>
      <c r="EZ343" s="432">
        <f t="shared" si="894"/>
        <v>0</v>
      </c>
      <c r="FA343" s="432">
        <f t="shared" si="894"/>
        <v>0</v>
      </c>
      <c r="FB343" s="432">
        <f t="shared" si="894"/>
        <v>0</v>
      </c>
      <c r="FC343" s="463">
        <f t="shared" si="894"/>
        <v>0</v>
      </c>
      <c r="FD343" s="462">
        <f t="shared" si="894"/>
        <v>0</v>
      </c>
      <c r="FE343" s="432">
        <f t="shared" si="894"/>
        <v>0</v>
      </c>
      <c r="FF343" s="432">
        <f t="shared" si="894"/>
        <v>0</v>
      </c>
      <c r="FG343" s="432">
        <f t="shared" si="894"/>
        <v>0</v>
      </c>
      <c r="FH343" s="432">
        <f t="shared" si="894"/>
        <v>0</v>
      </c>
      <c r="FI343" s="463">
        <f t="shared" si="894"/>
        <v>0</v>
      </c>
      <c r="FJ343" s="462">
        <f t="shared" si="894"/>
        <v>0</v>
      </c>
      <c r="FK343" s="432">
        <f t="shared" ref="FK343:GJ343" si="895">FK204*FK64/100</f>
        <v>0</v>
      </c>
      <c r="FL343" s="432">
        <f t="shared" si="895"/>
        <v>0</v>
      </c>
      <c r="FM343" s="432">
        <f t="shared" si="895"/>
        <v>0</v>
      </c>
      <c r="FN343" s="463">
        <f t="shared" si="895"/>
        <v>0</v>
      </c>
      <c r="FO343" s="462">
        <f t="shared" si="895"/>
        <v>0</v>
      </c>
      <c r="FP343" s="432">
        <f t="shared" si="895"/>
        <v>0</v>
      </c>
      <c r="FQ343" s="432">
        <f t="shared" si="895"/>
        <v>0</v>
      </c>
      <c r="FR343" s="432">
        <f t="shared" si="895"/>
        <v>0</v>
      </c>
      <c r="FS343" s="432">
        <f t="shared" si="895"/>
        <v>0</v>
      </c>
      <c r="FT343" s="463">
        <f t="shared" si="895"/>
        <v>0</v>
      </c>
      <c r="FU343" s="462">
        <f t="shared" si="895"/>
        <v>0</v>
      </c>
      <c r="FV343" s="432">
        <f t="shared" si="895"/>
        <v>0</v>
      </c>
      <c r="FW343" s="432">
        <f t="shared" si="895"/>
        <v>0</v>
      </c>
      <c r="FX343" s="432">
        <f t="shared" si="895"/>
        <v>0</v>
      </c>
      <c r="FY343" s="463">
        <f t="shared" si="895"/>
        <v>0</v>
      </c>
      <c r="FZ343" s="462">
        <f t="shared" si="895"/>
        <v>0</v>
      </c>
      <c r="GA343" s="432">
        <f t="shared" si="895"/>
        <v>0</v>
      </c>
      <c r="GB343" s="432">
        <f t="shared" si="895"/>
        <v>0</v>
      </c>
      <c r="GC343" s="432">
        <f t="shared" si="895"/>
        <v>0</v>
      </c>
      <c r="GD343" s="432">
        <f t="shared" si="895"/>
        <v>0</v>
      </c>
      <c r="GE343" s="463">
        <f t="shared" si="895"/>
        <v>0</v>
      </c>
      <c r="GF343" s="462">
        <f t="shared" si="895"/>
        <v>0</v>
      </c>
      <c r="GG343" s="432">
        <f t="shared" si="895"/>
        <v>0</v>
      </c>
      <c r="GH343" s="432">
        <f t="shared" si="895"/>
        <v>0</v>
      </c>
      <c r="GI343" s="432">
        <f t="shared" si="895"/>
        <v>0</v>
      </c>
      <c r="GJ343" s="463">
        <f t="shared" si="895"/>
        <v>0</v>
      </c>
    </row>
    <row r="344" spans="1:192" s="4" customFormat="1">
      <c r="A344" s="22"/>
      <c r="B344" s="22"/>
      <c r="C344" s="22"/>
      <c r="D344" s="22"/>
      <c r="E344" s="748" t="str">
        <f t="shared" si="695"/>
        <v>New Tariff 3</v>
      </c>
      <c r="F344" s="462">
        <f t="shared" ref="F344:AL344" si="896">F205*F65</f>
        <v>0</v>
      </c>
      <c r="G344" s="432">
        <f t="shared" si="896"/>
        <v>0</v>
      </c>
      <c r="H344" s="432">
        <f t="shared" si="896"/>
        <v>0</v>
      </c>
      <c r="I344" s="432">
        <f t="shared" si="896"/>
        <v>0</v>
      </c>
      <c r="J344" s="432">
        <f t="shared" si="896"/>
        <v>0</v>
      </c>
      <c r="K344" s="463">
        <f t="shared" si="896"/>
        <v>0</v>
      </c>
      <c r="L344" s="462">
        <f t="shared" si="896"/>
        <v>0</v>
      </c>
      <c r="M344" s="432">
        <f t="shared" si="896"/>
        <v>0</v>
      </c>
      <c r="N344" s="432">
        <f t="shared" si="896"/>
        <v>0</v>
      </c>
      <c r="O344" s="432">
        <f t="shared" si="896"/>
        <v>0</v>
      </c>
      <c r="P344" s="463">
        <f t="shared" si="896"/>
        <v>0</v>
      </c>
      <c r="Q344" s="462">
        <f t="shared" si="896"/>
        <v>0</v>
      </c>
      <c r="R344" s="432">
        <f t="shared" si="896"/>
        <v>0</v>
      </c>
      <c r="S344" s="432">
        <f t="shared" si="896"/>
        <v>0</v>
      </c>
      <c r="T344" s="432">
        <f t="shared" si="896"/>
        <v>0</v>
      </c>
      <c r="U344" s="432">
        <f t="shared" si="896"/>
        <v>0</v>
      </c>
      <c r="V344" s="463">
        <f t="shared" si="896"/>
        <v>0</v>
      </c>
      <c r="W344" s="462">
        <f t="shared" si="896"/>
        <v>0</v>
      </c>
      <c r="X344" s="432">
        <f t="shared" si="896"/>
        <v>0</v>
      </c>
      <c r="Y344" s="432">
        <f t="shared" si="896"/>
        <v>0</v>
      </c>
      <c r="Z344" s="432">
        <f t="shared" si="896"/>
        <v>0</v>
      </c>
      <c r="AA344" s="463">
        <f t="shared" si="896"/>
        <v>0</v>
      </c>
      <c r="AB344" s="462">
        <f t="shared" si="896"/>
        <v>0</v>
      </c>
      <c r="AC344" s="432">
        <f t="shared" si="896"/>
        <v>0</v>
      </c>
      <c r="AD344" s="432">
        <f t="shared" si="896"/>
        <v>0</v>
      </c>
      <c r="AE344" s="432">
        <f t="shared" si="896"/>
        <v>0</v>
      </c>
      <c r="AF344" s="432">
        <f t="shared" si="896"/>
        <v>0</v>
      </c>
      <c r="AG344" s="463">
        <f t="shared" si="896"/>
        <v>0</v>
      </c>
      <c r="AH344" s="462">
        <f t="shared" si="896"/>
        <v>0</v>
      </c>
      <c r="AI344" s="432">
        <f t="shared" si="896"/>
        <v>0</v>
      </c>
      <c r="AJ344" s="432">
        <f t="shared" si="896"/>
        <v>0</v>
      </c>
      <c r="AK344" s="432">
        <f t="shared" si="896"/>
        <v>0</v>
      </c>
      <c r="AL344" s="463">
        <f t="shared" si="896"/>
        <v>0</v>
      </c>
      <c r="AM344" s="462">
        <f t="shared" ref="AM344:CX344" si="897">AM205*AM65/100</f>
        <v>0</v>
      </c>
      <c r="AN344" s="432">
        <f t="shared" si="897"/>
        <v>0</v>
      </c>
      <c r="AO344" s="432">
        <f t="shared" si="897"/>
        <v>0</v>
      </c>
      <c r="AP344" s="432">
        <f t="shared" si="897"/>
        <v>0</v>
      </c>
      <c r="AQ344" s="432">
        <f t="shared" si="897"/>
        <v>0</v>
      </c>
      <c r="AR344" s="463">
        <f t="shared" si="897"/>
        <v>0</v>
      </c>
      <c r="AS344" s="462">
        <f t="shared" si="897"/>
        <v>0</v>
      </c>
      <c r="AT344" s="432">
        <f t="shared" si="897"/>
        <v>0</v>
      </c>
      <c r="AU344" s="432">
        <f t="shared" si="897"/>
        <v>0</v>
      </c>
      <c r="AV344" s="432">
        <f t="shared" si="897"/>
        <v>0</v>
      </c>
      <c r="AW344" s="463">
        <f t="shared" si="897"/>
        <v>0</v>
      </c>
      <c r="AX344" s="462">
        <f t="shared" si="897"/>
        <v>0</v>
      </c>
      <c r="AY344" s="432">
        <f t="shared" si="897"/>
        <v>0</v>
      </c>
      <c r="AZ344" s="432">
        <f t="shared" si="897"/>
        <v>0</v>
      </c>
      <c r="BA344" s="432">
        <f t="shared" si="897"/>
        <v>0</v>
      </c>
      <c r="BB344" s="432">
        <f t="shared" si="897"/>
        <v>0</v>
      </c>
      <c r="BC344" s="463">
        <f t="shared" si="897"/>
        <v>0</v>
      </c>
      <c r="BD344" s="462">
        <f t="shared" si="897"/>
        <v>0</v>
      </c>
      <c r="BE344" s="432">
        <f t="shared" si="897"/>
        <v>0</v>
      </c>
      <c r="BF344" s="432">
        <f t="shared" si="897"/>
        <v>0</v>
      </c>
      <c r="BG344" s="432">
        <f t="shared" si="897"/>
        <v>0</v>
      </c>
      <c r="BH344" s="463">
        <f t="shared" si="897"/>
        <v>0</v>
      </c>
      <c r="BI344" s="462">
        <f t="shared" si="897"/>
        <v>0</v>
      </c>
      <c r="BJ344" s="432">
        <f t="shared" si="897"/>
        <v>0</v>
      </c>
      <c r="BK344" s="432">
        <f t="shared" si="897"/>
        <v>0</v>
      </c>
      <c r="BL344" s="432">
        <f t="shared" si="897"/>
        <v>0</v>
      </c>
      <c r="BM344" s="432">
        <f t="shared" si="897"/>
        <v>0</v>
      </c>
      <c r="BN344" s="463">
        <f t="shared" si="897"/>
        <v>0</v>
      </c>
      <c r="BO344" s="462">
        <f t="shared" si="897"/>
        <v>0</v>
      </c>
      <c r="BP344" s="432">
        <f t="shared" si="897"/>
        <v>0</v>
      </c>
      <c r="BQ344" s="432">
        <f t="shared" si="897"/>
        <v>0</v>
      </c>
      <c r="BR344" s="432">
        <f t="shared" si="897"/>
        <v>0</v>
      </c>
      <c r="BS344" s="463">
        <f t="shared" si="897"/>
        <v>0</v>
      </c>
      <c r="BT344" s="462">
        <f t="shared" si="897"/>
        <v>0</v>
      </c>
      <c r="BU344" s="432">
        <f t="shared" si="897"/>
        <v>0</v>
      </c>
      <c r="BV344" s="432">
        <f t="shared" si="897"/>
        <v>0</v>
      </c>
      <c r="BW344" s="432">
        <f t="shared" si="897"/>
        <v>0</v>
      </c>
      <c r="BX344" s="432">
        <f t="shared" si="897"/>
        <v>0</v>
      </c>
      <c r="BY344" s="463">
        <f t="shared" si="897"/>
        <v>0</v>
      </c>
      <c r="BZ344" s="462">
        <f t="shared" si="897"/>
        <v>0</v>
      </c>
      <c r="CA344" s="432">
        <f t="shared" si="897"/>
        <v>0</v>
      </c>
      <c r="CB344" s="432">
        <f t="shared" si="897"/>
        <v>0</v>
      </c>
      <c r="CC344" s="432">
        <f t="shared" si="897"/>
        <v>0</v>
      </c>
      <c r="CD344" s="463">
        <f t="shared" si="897"/>
        <v>0</v>
      </c>
      <c r="CE344" s="462">
        <f t="shared" si="897"/>
        <v>0</v>
      </c>
      <c r="CF344" s="432">
        <f t="shared" si="897"/>
        <v>0</v>
      </c>
      <c r="CG344" s="432">
        <f t="shared" si="897"/>
        <v>0</v>
      </c>
      <c r="CH344" s="432">
        <f t="shared" si="897"/>
        <v>0</v>
      </c>
      <c r="CI344" s="432">
        <f t="shared" si="897"/>
        <v>0</v>
      </c>
      <c r="CJ344" s="463">
        <f t="shared" si="897"/>
        <v>0</v>
      </c>
      <c r="CK344" s="462">
        <f t="shared" si="897"/>
        <v>0</v>
      </c>
      <c r="CL344" s="432">
        <f t="shared" si="897"/>
        <v>0</v>
      </c>
      <c r="CM344" s="432">
        <f t="shared" si="897"/>
        <v>0</v>
      </c>
      <c r="CN344" s="432">
        <f t="shared" si="897"/>
        <v>0</v>
      </c>
      <c r="CO344" s="463">
        <f t="shared" si="897"/>
        <v>0</v>
      </c>
      <c r="CP344" s="462">
        <f t="shared" si="897"/>
        <v>0</v>
      </c>
      <c r="CQ344" s="432">
        <f t="shared" si="897"/>
        <v>0</v>
      </c>
      <c r="CR344" s="432">
        <f t="shared" si="897"/>
        <v>0</v>
      </c>
      <c r="CS344" s="432">
        <f t="shared" si="897"/>
        <v>0</v>
      </c>
      <c r="CT344" s="432">
        <f t="shared" si="897"/>
        <v>0</v>
      </c>
      <c r="CU344" s="463">
        <f t="shared" si="897"/>
        <v>0</v>
      </c>
      <c r="CV344" s="462">
        <f t="shared" si="897"/>
        <v>0</v>
      </c>
      <c r="CW344" s="432">
        <f t="shared" si="897"/>
        <v>0</v>
      </c>
      <c r="CX344" s="432">
        <f t="shared" si="897"/>
        <v>0</v>
      </c>
      <c r="CY344" s="432">
        <f t="shared" ref="CY344:FJ344" si="898">CY205*CY65/100</f>
        <v>0</v>
      </c>
      <c r="CZ344" s="463">
        <f t="shared" si="898"/>
        <v>0</v>
      </c>
      <c r="DA344" s="462">
        <f t="shared" si="898"/>
        <v>0</v>
      </c>
      <c r="DB344" s="432">
        <f t="shared" si="898"/>
        <v>0</v>
      </c>
      <c r="DC344" s="432">
        <f t="shared" si="898"/>
        <v>0</v>
      </c>
      <c r="DD344" s="432">
        <f t="shared" si="898"/>
        <v>0</v>
      </c>
      <c r="DE344" s="432">
        <f t="shared" si="898"/>
        <v>0</v>
      </c>
      <c r="DF344" s="463">
        <f t="shared" si="898"/>
        <v>0</v>
      </c>
      <c r="DG344" s="462">
        <f t="shared" si="898"/>
        <v>0</v>
      </c>
      <c r="DH344" s="432">
        <f t="shared" si="898"/>
        <v>0</v>
      </c>
      <c r="DI344" s="432">
        <f t="shared" si="898"/>
        <v>0</v>
      </c>
      <c r="DJ344" s="432">
        <f t="shared" si="898"/>
        <v>0</v>
      </c>
      <c r="DK344" s="463">
        <f t="shared" si="898"/>
        <v>0</v>
      </c>
      <c r="DL344" s="462">
        <f t="shared" si="898"/>
        <v>0</v>
      </c>
      <c r="DM344" s="432">
        <f t="shared" si="898"/>
        <v>0</v>
      </c>
      <c r="DN344" s="432">
        <f t="shared" si="898"/>
        <v>0</v>
      </c>
      <c r="DO344" s="432">
        <f t="shared" si="898"/>
        <v>0</v>
      </c>
      <c r="DP344" s="432">
        <f t="shared" si="898"/>
        <v>0</v>
      </c>
      <c r="DQ344" s="463">
        <f t="shared" si="898"/>
        <v>0</v>
      </c>
      <c r="DR344" s="462">
        <f t="shared" si="898"/>
        <v>0</v>
      </c>
      <c r="DS344" s="432">
        <f t="shared" si="898"/>
        <v>0</v>
      </c>
      <c r="DT344" s="432">
        <f t="shared" si="898"/>
        <v>0</v>
      </c>
      <c r="DU344" s="432">
        <f t="shared" si="898"/>
        <v>0</v>
      </c>
      <c r="DV344" s="463">
        <f t="shared" si="898"/>
        <v>0</v>
      </c>
      <c r="DW344" s="462">
        <f t="shared" si="898"/>
        <v>0</v>
      </c>
      <c r="DX344" s="432">
        <f t="shared" si="898"/>
        <v>0</v>
      </c>
      <c r="DY344" s="432">
        <f t="shared" si="898"/>
        <v>0</v>
      </c>
      <c r="DZ344" s="432">
        <f t="shared" si="898"/>
        <v>0</v>
      </c>
      <c r="EA344" s="432">
        <f t="shared" si="898"/>
        <v>0</v>
      </c>
      <c r="EB344" s="463">
        <f t="shared" si="898"/>
        <v>0</v>
      </c>
      <c r="EC344" s="462">
        <f t="shared" si="898"/>
        <v>0</v>
      </c>
      <c r="ED344" s="432">
        <f t="shared" si="898"/>
        <v>0</v>
      </c>
      <c r="EE344" s="432">
        <f t="shared" si="898"/>
        <v>0</v>
      </c>
      <c r="EF344" s="432">
        <f t="shared" si="898"/>
        <v>0</v>
      </c>
      <c r="EG344" s="463">
        <f t="shared" si="898"/>
        <v>0</v>
      </c>
      <c r="EH344" s="462">
        <f t="shared" si="898"/>
        <v>0</v>
      </c>
      <c r="EI344" s="432">
        <f t="shared" si="898"/>
        <v>0</v>
      </c>
      <c r="EJ344" s="432">
        <f t="shared" si="898"/>
        <v>0</v>
      </c>
      <c r="EK344" s="432">
        <f t="shared" si="898"/>
        <v>0</v>
      </c>
      <c r="EL344" s="432">
        <f t="shared" si="898"/>
        <v>0</v>
      </c>
      <c r="EM344" s="463">
        <f t="shared" si="898"/>
        <v>0</v>
      </c>
      <c r="EN344" s="462">
        <f t="shared" si="898"/>
        <v>0</v>
      </c>
      <c r="EO344" s="432">
        <f t="shared" si="898"/>
        <v>0</v>
      </c>
      <c r="EP344" s="432">
        <f t="shared" si="898"/>
        <v>0</v>
      </c>
      <c r="EQ344" s="432">
        <f t="shared" si="898"/>
        <v>0</v>
      </c>
      <c r="ER344" s="463">
        <f t="shared" si="898"/>
        <v>0</v>
      </c>
      <c r="ES344" s="462">
        <f t="shared" si="898"/>
        <v>0</v>
      </c>
      <c r="ET344" s="432">
        <f t="shared" si="898"/>
        <v>0</v>
      </c>
      <c r="EU344" s="432">
        <f t="shared" si="898"/>
        <v>0</v>
      </c>
      <c r="EV344" s="432">
        <f t="shared" si="898"/>
        <v>0</v>
      </c>
      <c r="EW344" s="432">
        <f t="shared" si="898"/>
        <v>0</v>
      </c>
      <c r="EX344" s="463">
        <f t="shared" si="898"/>
        <v>0</v>
      </c>
      <c r="EY344" s="462">
        <f t="shared" si="898"/>
        <v>0</v>
      </c>
      <c r="EZ344" s="432">
        <f t="shared" si="898"/>
        <v>0</v>
      </c>
      <c r="FA344" s="432">
        <f t="shared" si="898"/>
        <v>0</v>
      </c>
      <c r="FB344" s="432">
        <f t="shared" si="898"/>
        <v>0</v>
      </c>
      <c r="FC344" s="463">
        <f t="shared" si="898"/>
        <v>0</v>
      </c>
      <c r="FD344" s="462">
        <f t="shared" si="898"/>
        <v>0</v>
      </c>
      <c r="FE344" s="432">
        <f t="shared" si="898"/>
        <v>0</v>
      </c>
      <c r="FF344" s="432">
        <f t="shared" si="898"/>
        <v>0</v>
      </c>
      <c r="FG344" s="432">
        <f t="shared" si="898"/>
        <v>0</v>
      </c>
      <c r="FH344" s="432">
        <f t="shared" si="898"/>
        <v>0</v>
      </c>
      <c r="FI344" s="463">
        <f t="shared" si="898"/>
        <v>0</v>
      </c>
      <c r="FJ344" s="462">
        <f t="shared" si="898"/>
        <v>0</v>
      </c>
      <c r="FK344" s="432">
        <f t="shared" ref="FK344:GJ344" si="899">FK205*FK65/100</f>
        <v>0</v>
      </c>
      <c r="FL344" s="432">
        <f t="shared" si="899"/>
        <v>0</v>
      </c>
      <c r="FM344" s="432">
        <f t="shared" si="899"/>
        <v>0</v>
      </c>
      <c r="FN344" s="463">
        <f t="shared" si="899"/>
        <v>0</v>
      </c>
      <c r="FO344" s="462">
        <f t="shared" si="899"/>
        <v>0</v>
      </c>
      <c r="FP344" s="432">
        <f t="shared" si="899"/>
        <v>0</v>
      </c>
      <c r="FQ344" s="432">
        <f t="shared" si="899"/>
        <v>0</v>
      </c>
      <c r="FR344" s="432">
        <f t="shared" si="899"/>
        <v>0</v>
      </c>
      <c r="FS344" s="432">
        <f t="shared" si="899"/>
        <v>0</v>
      </c>
      <c r="FT344" s="463">
        <f t="shared" si="899"/>
        <v>0</v>
      </c>
      <c r="FU344" s="462">
        <f t="shared" si="899"/>
        <v>0</v>
      </c>
      <c r="FV344" s="432">
        <f t="shared" si="899"/>
        <v>0</v>
      </c>
      <c r="FW344" s="432">
        <f t="shared" si="899"/>
        <v>0</v>
      </c>
      <c r="FX344" s="432">
        <f t="shared" si="899"/>
        <v>0</v>
      </c>
      <c r="FY344" s="463">
        <f t="shared" si="899"/>
        <v>0</v>
      </c>
      <c r="FZ344" s="462">
        <f t="shared" si="899"/>
        <v>0</v>
      </c>
      <c r="GA344" s="432">
        <f t="shared" si="899"/>
        <v>0</v>
      </c>
      <c r="GB344" s="432">
        <f t="shared" si="899"/>
        <v>0</v>
      </c>
      <c r="GC344" s="432">
        <f t="shared" si="899"/>
        <v>0</v>
      </c>
      <c r="GD344" s="432">
        <f t="shared" si="899"/>
        <v>0</v>
      </c>
      <c r="GE344" s="463">
        <f t="shared" si="899"/>
        <v>0</v>
      </c>
      <c r="GF344" s="462">
        <f t="shared" si="899"/>
        <v>0</v>
      </c>
      <c r="GG344" s="432">
        <f t="shared" si="899"/>
        <v>0</v>
      </c>
      <c r="GH344" s="432">
        <f t="shared" si="899"/>
        <v>0</v>
      </c>
      <c r="GI344" s="432">
        <f t="shared" si="899"/>
        <v>0</v>
      </c>
      <c r="GJ344" s="463">
        <f t="shared" si="899"/>
        <v>0</v>
      </c>
    </row>
    <row r="345" spans="1:192" s="4" customFormat="1">
      <c r="A345" s="22"/>
      <c r="B345" s="22"/>
      <c r="C345" s="22"/>
      <c r="D345" s="22"/>
      <c r="E345" s="748" t="str">
        <f t="shared" si="695"/>
        <v>New Tariff 4</v>
      </c>
      <c r="F345" s="462">
        <f t="shared" ref="F345:AL345" si="900">F206*F66</f>
        <v>0</v>
      </c>
      <c r="G345" s="432">
        <f t="shared" si="900"/>
        <v>0</v>
      </c>
      <c r="H345" s="432">
        <f t="shared" si="900"/>
        <v>0</v>
      </c>
      <c r="I345" s="432">
        <f t="shared" si="900"/>
        <v>0</v>
      </c>
      <c r="J345" s="432">
        <f t="shared" si="900"/>
        <v>0</v>
      </c>
      <c r="K345" s="463">
        <f t="shared" si="900"/>
        <v>0</v>
      </c>
      <c r="L345" s="462">
        <f t="shared" si="900"/>
        <v>0</v>
      </c>
      <c r="M345" s="432">
        <f t="shared" si="900"/>
        <v>0</v>
      </c>
      <c r="N345" s="432">
        <f t="shared" si="900"/>
        <v>0</v>
      </c>
      <c r="O345" s="432">
        <f t="shared" si="900"/>
        <v>0</v>
      </c>
      <c r="P345" s="463">
        <f t="shared" si="900"/>
        <v>0</v>
      </c>
      <c r="Q345" s="462">
        <f t="shared" si="900"/>
        <v>0</v>
      </c>
      <c r="R345" s="432">
        <f t="shared" si="900"/>
        <v>0</v>
      </c>
      <c r="S345" s="432">
        <f t="shared" si="900"/>
        <v>0</v>
      </c>
      <c r="T345" s="432">
        <f t="shared" si="900"/>
        <v>0</v>
      </c>
      <c r="U345" s="432">
        <f t="shared" si="900"/>
        <v>0</v>
      </c>
      <c r="V345" s="463">
        <f t="shared" si="900"/>
        <v>0</v>
      </c>
      <c r="W345" s="462">
        <f t="shared" si="900"/>
        <v>0</v>
      </c>
      <c r="X345" s="432">
        <f t="shared" si="900"/>
        <v>0</v>
      </c>
      <c r="Y345" s="432">
        <f t="shared" si="900"/>
        <v>0</v>
      </c>
      <c r="Z345" s="432">
        <f t="shared" si="900"/>
        <v>0</v>
      </c>
      <c r="AA345" s="463">
        <f t="shared" si="900"/>
        <v>0</v>
      </c>
      <c r="AB345" s="462">
        <f t="shared" si="900"/>
        <v>0</v>
      </c>
      <c r="AC345" s="432">
        <f t="shared" si="900"/>
        <v>0</v>
      </c>
      <c r="AD345" s="432">
        <f t="shared" si="900"/>
        <v>0</v>
      </c>
      <c r="AE345" s="432">
        <f t="shared" si="900"/>
        <v>0</v>
      </c>
      <c r="AF345" s="432">
        <f t="shared" si="900"/>
        <v>0</v>
      </c>
      <c r="AG345" s="463">
        <f t="shared" si="900"/>
        <v>0</v>
      </c>
      <c r="AH345" s="462">
        <f t="shared" si="900"/>
        <v>0</v>
      </c>
      <c r="AI345" s="432">
        <f t="shared" si="900"/>
        <v>0</v>
      </c>
      <c r="AJ345" s="432">
        <f t="shared" si="900"/>
        <v>0</v>
      </c>
      <c r="AK345" s="432">
        <f t="shared" si="900"/>
        <v>0</v>
      </c>
      <c r="AL345" s="463">
        <f t="shared" si="900"/>
        <v>0</v>
      </c>
      <c r="AM345" s="462">
        <f t="shared" ref="AM345:CX345" si="901">AM206*AM66/100</f>
        <v>0</v>
      </c>
      <c r="AN345" s="432">
        <f t="shared" si="901"/>
        <v>0</v>
      </c>
      <c r="AO345" s="432">
        <f t="shared" si="901"/>
        <v>0</v>
      </c>
      <c r="AP345" s="432">
        <f t="shared" si="901"/>
        <v>0</v>
      </c>
      <c r="AQ345" s="432">
        <f t="shared" si="901"/>
        <v>0</v>
      </c>
      <c r="AR345" s="463">
        <f t="shared" si="901"/>
        <v>0</v>
      </c>
      <c r="AS345" s="462">
        <f t="shared" si="901"/>
        <v>0</v>
      </c>
      <c r="AT345" s="432">
        <f t="shared" si="901"/>
        <v>0</v>
      </c>
      <c r="AU345" s="432">
        <f t="shared" si="901"/>
        <v>0</v>
      </c>
      <c r="AV345" s="432">
        <f t="shared" si="901"/>
        <v>0</v>
      </c>
      <c r="AW345" s="463">
        <f t="shared" si="901"/>
        <v>0</v>
      </c>
      <c r="AX345" s="462">
        <f t="shared" si="901"/>
        <v>0</v>
      </c>
      <c r="AY345" s="432">
        <f t="shared" si="901"/>
        <v>0</v>
      </c>
      <c r="AZ345" s="432">
        <f t="shared" si="901"/>
        <v>0</v>
      </c>
      <c r="BA345" s="432">
        <f t="shared" si="901"/>
        <v>0</v>
      </c>
      <c r="BB345" s="432">
        <f t="shared" si="901"/>
        <v>0</v>
      </c>
      <c r="BC345" s="463">
        <f t="shared" si="901"/>
        <v>0</v>
      </c>
      <c r="BD345" s="462">
        <f t="shared" si="901"/>
        <v>0</v>
      </c>
      <c r="BE345" s="432">
        <f t="shared" si="901"/>
        <v>0</v>
      </c>
      <c r="BF345" s="432">
        <f t="shared" si="901"/>
        <v>0</v>
      </c>
      <c r="BG345" s="432">
        <f t="shared" si="901"/>
        <v>0</v>
      </c>
      <c r="BH345" s="463">
        <f t="shared" si="901"/>
        <v>0</v>
      </c>
      <c r="BI345" s="462">
        <f t="shared" si="901"/>
        <v>0</v>
      </c>
      <c r="BJ345" s="432">
        <f t="shared" si="901"/>
        <v>0</v>
      </c>
      <c r="BK345" s="432">
        <f t="shared" si="901"/>
        <v>0</v>
      </c>
      <c r="BL345" s="432">
        <f t="shared" si="901"/>
        <v>0</v>
      </c>
      <c r="BM345" s="432">
        <f t="shared" si="901"/>
        <v>0</v>
      </c>
      <c r="BN345" s="463">
        <f t="shared" si="901"/>
        <v>0</v>
      </c>
      <c r="BO345" s="462">
        <f t="shared" si="901"/>
        <v>0</v>
      </c>
      <c r="BP345" s="432">
        <f t="shared" si="901"/>
        <v>0</v>
      </c>
      <c r="BQ345" s="432">
        <f t="shared" si="901"/>
        <v>0</v>
      </c>
      <c r="BR345" s="432">
        <f t="shared" si="901"/>
        <v>0</v>
      </c>
      <c r="BS345" s="463">
        <f t="shared" si="901"/>
        <v>0</v>
      </c>
      <c r="BT345" s="462">
        <f t="shared" si="901"/>
        <v>0</v>
      </c>
      <c r="BU345" s="432">
        <f t="shared" si="901"/>
        <v>0</v>
      </c>
      <c r="BV345" s="432">
        <f t="shared" si="901"/>
        <v>0</v>
      </c>
      <c r="BW345" s="432">
        <f t="shared" si="901"/>
        <v>0</v>
      </c>
      <c r="BX345" s="432">
        <f t="shared" si="901"/>
        <v>0</v>
      </c>
      <c r="BY345" s="463">
        <f t="shared" si="901"/>
        <v>0</v>
      </c>
      <c r="BZ345" s="462">
        <f t="shared" si="901"/>
        <v>0</v>
      </c>
      <c r="CA345" s="432">
        <f t="shared" si="901"/>
        <v>0</v>
      </c>
      <c r="CB345" s="432">
        <f t="shared" si="901"/>
        <v>0</v>
      </c>
      <c r="CC345" s="432">
        <f t="shared" si="901"/>
        <v>0</v>
      </c>
      <c r="CD345" s="463">
        <f t="shared" si="901"/>
        <v>0</v>
      </c>
      <c r="CE345" s="462">
        <f t="shared" si="901"/>
        <v>0</v>
      </c>
      <c r="CF345" s="432">
        <f t="shared" si="901"/>
        <v>0</v>
      </c>
      <c r="CG345" s="432">
        <f t="shared" si="901"/>
        <v>0</v>
      </c>
      <c r="CH345" s="432">
        <f t="shared" si="901"/>
        <v>0</v>
      </c>
      <c r="CI345" s="432">
        <f t="shared" si="901"/>
        <v>0</v>
      </c>
      <c r="CJ345" s="463">
        <f t="shared" si="901"/>
        <v>0</v>
      </c>
      <c r="CK345" s="462">
        <f t="shared" si="901"/>
        <v>0</v>
      </c>
      <c r="CL345" s="432">
        <f t="shared" si="901"/>
        <v>0</v>
      </c>
      <c r="CM345" s="432">
        <f t="shared" si="901"/>
        <v>0</v>
      </c>
      <c r="CN345" s="432">
        <f t="shared" si="901"/>
        <v>0</v>
      </c>
      <c r="CO345" s="463">
        <f t="shared" si="901"/>
        <v>0</v>
      </c>
      <c r="CP345" s="462">
        <f t="shared" si="901"/>
        <v>0</v>
      </c>
      <c r="CQ345" s="432">
        <f t="shared" si="901"/>
        <v>0</v>
      </c>
      <c r="CR345" s="432">
        <f t="shared" si="901"/>
        <v>0</v>
      </c>
      <c r="CS345" s="432">
        <f t="shared" si="901"/>
        <v>0</v>
      </c>
      <c r="CT345" s="432">
        <f t="shared" si="901"/>
        <v>0</v>
      </c>
      <c r="CU345" s="463">
        <f t="shared" si="901"/>
        <v>0</v>
      </c>
      <c r="CV345" s="462">
        <f t="shared" si="901"/>
        <v>0</v>
      </c>
      <c r="CW345" s="432">
        <f t="shared" si="901"/>
        <v>0</v>
      </c>
      <c r="CX345" s="432">
        <f t="shared" si="901"/>
        <v>0</v>
      </c>
      <c r="CY345" s="432">
        <f t="shared" ref="CY345:FJ345" si="902">CY206*CY66/100</f>
        <v>0</v>
      </c>
      <c r="CZ345" s="463">
        <f t="shared" si="902"/>
        <v>0</v>
      </c>
      <c r="DA345" s="462">
        <f t="shared" si="902"/>
        <v>0</v>
      </c>
      <c r="DB345" s="432">
        <f t="shared" si="902"/>
        <v>0</v>
      </c>
      <c r="DC345" s="432">
        <f t="shared" si="902"/>
        <v>0</v>
      </c>
      <c r="DD345" s="432">
        <f t="shared" si="902"/>
        <v>0</v>
      </c>
      <c r="DE345" s="432">
        <f t="shared" si="902"/>
        <v>0</v>
      </c>
      <c r="DF345" s="463">
        <f t="shared" si="902"/>
        <v>0</v>
      </c>
      <c r="DG345" s="462">
        <f t="shared" si="902"/>
        <v>0</v>
      </c>
      <c r="DH345" s="432">
        <f t="shared" si="902"/>
        <v>0</v>
      </c>
      <c r="DI345" s="432">
        <f t="shared" si="902"/>
        <v>0</v>
      </c>
      <c r="DJ345" s="432">
        <f t="shared" si="902"/>
        <v>0</v>
      </c>
      <c r="DK345" s="463">
        <f t="shared" si="902"/>
        <v>0</v>
      </c>
      <c r="DL345" s="462">
        <f t="shared" si="902"/>
        <v>0</v>
      </c>
      <c r="DM345" s="432">
        <f t="shared" si="902"/>
        <v>0</v>
      </c>
      <c r="DN345" s="432">
        <f t="shared" si="902"/>
        <v>0</v>
      </c>
      <c r="DO345" s="432">
        <f t="shared" si="902"/>
        <v>0</v>
      </c>
      <c r="DP345" s="432">
        <f t="shared" si="902"/>
        <v>0</v>
      </c>
      <c r="DQ345" s="463">
        <f t="shared" si="902"/>
        <v>0</v>
      </c>
      <c r="DR345" s="462">
        <f t="shared" si="902"/>
        <v>0</v>
      </c>
      <c r="DS345" s="432">
        <f t="shared" si="902"/>
        <v>0</v>
      </c>
      <c r="DT345" s="432">
        <f t="shared" si="902"/>
        <v>0</v>
      </c>
      <c r="DU345" s="432">
        <f t="shared" si="902"/>
        <v>0</v>
      </c>
      <c r="DV345" s="463">
        <f t="shared" si="902"/>
        <v>0</v>
      </c>
      <c r="DW345" s="462">
        <f t="shared" si="902"/>
        <v>0</v>
      </c>
      <c r="DX345" s="432">
        <f t="shared" si="902"/>
        <v>0</v>
      </c>
      <c r="DY345" s="432">
        <f t="shared" si="902"/>
        <v>0</v>
      </c>
      <c r="DZ345" s="432">
        <f t="shared" si="902"/>
        <v>0</v>
      </c>
      <c r="EA345" s="432">
        <f t="shared" si="902"/>
        <v>0</v>
      </c>
      <c r="EB345" s="463">
        <f t="shared" si="902"/>
        <v>0</v>
      </c>
      <c r="EC345" s="462">
        <f t="shared" si="902"/>
        <v>0</v>
      </c>
      <c r="ED345" s="432">
        <f t="shared" si="902"/>
        <v>0</v>
      </c>
      <c r="EE345" s="432">
        <f t="shared" si="902"/>
        <v>0</v>
      </c>
      <c r="EF345" s="432">
        <f t="shared" si="902"/>
        <v>0</v>
      </c>
      <c r="EG345" s="463">
        <f t="shared" si="902"/>
        <v>0</v>
      </c>
      <c r="EH345" s="462">
        <f t="shared" si="902"/>
        <v>0</v>
      </c>
      <c r="EI345" s="432">
        <f t="shared" si="902"/>
        <v>0</v>
      </c>
      <c r="EJ345" s="432">
        <f t="shared" si="902"/>
        <v>0</v>
      </c>
      <c r="EK345" s="432">
        <f t="shared" si="902"/>
        <v>0</v>
      </c>
      <c r="EL345" s="432">
        <f t="shared" si="902"/>
        <v>0</v>
      </c>
      <c r="EM345" s="463">
        <f t="shared" si="902"/>
        <v>0</v>
      </c>
      <c r="EN345" s="462">
        <f t="shared" si="902"/>
        <v>0</v>
      </c>
      <c r="EO345" s="432">
        <f t="shared" si="902"/>
        <v>0</v>
      </c>
      <c r="EP345" s="432">
        <f t="shared" si="902"/>
        <v>0</v>
      </c>
      <c r="EQ345" s="432">
        <f t="shared" si="902"/>
        <v>0</v>
      </c>
      <c r="ER345" s="463">
        <f t="shared" si="902"/>
        <v>0</v>
      </c>
      <c r="ES345" s="462">
        <f t="shared" si="902"/>
        <v>0</v>
      </c>
      <c r="ET345" s="432">
        <f t="shared" si="902"/>
        <v>0</v>
      </c>
      <c r="EU345" s="432">
        <f t="shared" si="902"/>
        <v>0</v>
      </c>
      <c r="EV345" s="432">
        <f t="shared" si="902"/>
        <v>0</v>
      </c>
      <c r="EW345" s="432">
        <f t="shared" si="902"/>
        <v>0</v>
      </c>
      <c r="EX345" s="463">
        <f t="shared" si="902"/>
        <v>0</v>
      </c>
      <c r="EY345" s="462">
        <f t="shared" si="902"/>
        <v>0</v>
      </c>
      <c r="EZ345" s="432">
        <f t="shared" si="902"/>
        <v>0</v>
      </c>
      <c r="FA345" s="432">
        <f t="shared" si="902"/>
        <v>0</v>
      </c>
      <c r="FB345" s="432">
        <f t="shared" si="902"/>
        <v>0</v>
      </c>
      <c r="FC345" s="463">
        <f t="shared" si="902"/>
        <v>0</v>
      </c>
      <c r="FD345" s="462">
        <f t="shared" si="902"/>
        <v>0</v>
      </c>
      <c r="FE345" s="432">
        <f t="shared" si="902"/>
        <v>0</v>
      </c>
      <c r="FF345" s="432">
        <f t="shared" si="902"/>
        <v>0</v>
      </c>
      <c r="FG345" s="432">
        <f t="shared" si="902"/>
        <v>0</v>
      </c>
      <c r="FH345" s="432">
        <f t="shared" si="902"/>
        <v>0</v>
      </c>
      <c r="FI345" s="463">
        <f t="shared" si="902"/>
        <v>0</v>
      </c>
      <c r="FJ345" s="462">
        <f t="shared" si="902"/>
        <v>0</v>
      </c>
      <c r="FK345" s="432">
        <f t="shared" ref="FK345:GJ345" si="903">FK206*FK66/100</f>
        <v>0</v>
      </c>
      <c r="FL345" s="432">
        <f t="shared" si="903"/>
        <v>0</v>
      </c>
      <c r="FM345" s="432">
        <f t="shared" si="903"/>
        <v>0</v>
      </c>
      <c r="FN345" s="463">
        <f t="shared" si="903"/>
        <v>0</v>
      </c>
      <c r="FO345" s="462">
        <f t="shared" si="903"/>
        <v>0</v>
      </c>
      <c r="FP345" s="432">
        <f t="shared" si="903"/>
        <v>0</v>
      </c>
      <c r="FQ345" s="432">
        <f t="shared" si="903"/>
        <v>0</v>
      </c>
      <c r="FR345" s="432">
        <f t="shared" si="903"/>
        <v>0</v>
      </c>
      <c r="FS345" s="432">
        <f t="shared" si="903"/>
        <v>0</v>
      </c>
      <c r="FT345" s="463">
        <f t="shared" si="903"/>
        <v>0</v>
      </c>
      <c r="FU345" s="462">
        <f t="shared" si="903"/>
        <v>0</v>
      </c>
      <c r="FV345" s="432">
        <f t="shared" si="903"/>
        <v>0</v>
      </c>
      <c r="FW345" s="432">
        <f t="shared" si="903"/>
        <v>0</v>
      </c>
      <c r="FX345" s="432">
        <f t="shared" si="903"/>
        <v>0</v>
      </c>
      <c r="FY345" s="463">
        <f t="shared" si="903"/>
        <v>0</v>
      </c>
      <c r="FZ345" s="462">
        <f t="shared" si="903"/>
        <v>0</v>
      </c>
      <c r="GA345" s="432">
        <f t="shared" si="903"/>
        <v>0</v>
      </c>
      <c r="GB345" s="432">
        <f t="shared" si="903"/>
        <v>0</v>
      </c>
      <c r="GC345" s="432">
        <f t="shared" si="903"/>
        <v>0</v>
      </c>
      <c r="GD345" s="432">
        <f t="shared" si="903"/>
        <v>0</v>
      </c>
      <c r="GE345" s="463">
        <f t="shared" si="903"/>
        <v>0</v>
      </c>
      <c r="GF345" s="462">
        <f t="shared" si="903"/>
        <v>0</v>
      </c>
      <c r="GG345" s="432">
        <f t="shared" si="903"/>
        <v>0</v>
      </c>
      <c r="GH345" s="432">
        <f t="shared" si="903"/>
        <v>0</v>
      </c>
      <c r="GI345" s="432">
        <f t="shared" si="903"/>
        <v>0</v>
      </c>
      <c r="GJ345" s="463">
        <f t="shared" si="903"/>
        <v>0</v>
      </c>
    </row>
    <row r="346" spans="1:192" s="4" customFormat="1">
      <c r="A346" s="22"/>
      <c r="B346" s="22"/>
      <c r="C346" s="22"/>
      <c r="D346" s="22"/>
      <c r="E346" s="748" t="str">
        <f t="shared" si="695"/>
        <v>New Tariff 5</v>
      </c>
      <c r="F346" s="462">
        <f t="shared" ref="F346:AL346" si="904">F207*F67</f>
        <v>0</v>
      </c>
      <c r="G346" s="432">
        <f t="shared" si="904"/>
        <v>0</v>
      </c>
      <c r="H346" s="432">
        <f t="shared" si="904"/>
        <v>0</v>
      </c>
      <c r="I346" s="432">
        <f t="shared" si="904"/>
        <v>0</v>
      </c>
      <c r="J346" s="432">
        <f t="shared" si="904"/>
        <v>0</v>
      </c>
      <c r="K346" s="463">
        <f t="shared" si="904"/>
        <v>0</v>
      </c>
      <c r="L346" s="462">
        <f t="shared" si="904"/>
        <v>0</v>
      </c>
      <c r="M346" s="432">
        <f t="shared" si="904"/>
        <v>0</v>
      </c>
      <c r="N346" s="432">
        <f t="shared" si="904"/>
        <v>0</v>
      </c>
      <c r="O346" s="432">
        <f t="shared" si="904"/>
        <v>0</v>
      </c>
      <c r="P346" s="463">
        <f t="shared" si="904"/>
        <v>0</v>
      </c>
      <c r="Q346" s="462">
        <f t="shared" si="904"/>
        <v>0</v>
      </c>
      <c r="R346" s="432">
        <f t="shared" si="904"/>
        <v>0</v>
      </c>
      <c r="S346" s="432">
        <f t="shared" si="904"/>
        <v>0</v>
      </c>
      <c r="T346" s="432">
        <f t="shared" si="904"/>
        <v>0</v>
      </c>
      <c r="U346" s="432">
        <f t="shared" si="904"/>
        <v>0</v>
      </c>
      <c r="V346" s="463">
        <f t="shared" si="904"/>
        <v>0</v>
      </c>
      <c r="W346" s="462">
        <f t="shared" si="904"/>
        <v>0</v>
      </c>
      <c r="X346" s="432">
        <f t="shared" si="904"/>
        <v>0</v>
      </c>
      <c r="Y346" s="432">
        <f t="shared" si="904"/>
        <v>0</v>
      </c>
      <c r="Z346" s="432">
        <f t="shared" si="904"/>
        <v>0</v>
      </c>
      <c r="AA346" s="463">
        <f t="shared" si="904"/>
        <v>0</v>
      </c>
      <c r="AB346" s="462">
        <f t="shared" si="904"/>
        <v>0</v>
      </c>
      <c r="AC346" s="432">
        <f t="shared" si="904"/>
        <v>0</v>
      </c>
      <c r="AD346" s="432">
        <f t="shared" si="904"/>
        <v>0</v>
      </c>
      <c r="AE346" s="432">
        <f t="shared" si="904"/>
        <v>0</v>
      </c>
      <c r="AF346" s="432">
        <f t="shared" si="904"/>
        <v>0</v>
      </c>
      <c r="AG346" s="463">
        <f t="shared" si="904"/>
        <v>0</v>
      </c>
      <c r="AH346" s="462">
        <f t="shared" si="904"/>
        <v>0</v>
      </c>
      <c r="AI346" s="432">
        <f t="shared" si="904"/>
        <v>0</v>
      </c>
      <c r="AJ346" s="432">
        <f t="shared" si="904"/>
        <v>0</v>
      </c>
      <c r="AK346" s="432">
        <f t="shared" si="904"/>
        <v>0</v>
      </c>
      <c r="AL346" s="463">
        <f t="shared" si="904"/>
        <v>0</v>
      </c>
      <c r="AM346" s="462">
        <f t="shared" ref="AM346:CX346" si="905">AM207*AM67/100</f>
        <v>0</v>
      </c>
      <c r="AN346" s="432">
        <f t="shared" si="905"/>
        <v>0</v>
      </c>
      <c r="AO346" s="432">
        <f t="shared" si="905"/>
        <v>0</v>
      </c>
      <c r="AP346" s="432">
        <f t="shared" si="905"/>
        <v>0</v>
      </c>
      <c r="AQ346" s="432">
        <f t="shared" si="905"/>
        <v>0</v>
      </c>
      <c r="AR346" s="463">
        <f t="shared" si="905"/>
        <v>0</v>
      </c>
      <c r="AS346" s="462">
        <f t="shared" si="905"/>
        <v>0</v>
      </c>
      <c r="AT346" s="432">
        <f t="shared" si="905"/>
        <v>0</v>
      </c>
      <c r="AU346" s="432">
        <f t="shared" si="905"/>
        <v>0</v>
      </c>
      <c r="AV346" s="432">
        <f t="shared" si="905"/>
        <v>0</v>
      </c>
      <c r="AW346" s="463">
        <f t="shared" si="905"/>
        <v>0</v>
      </c>
      <c r="AX346" s="462">
        <f t="shared" si="905"/>
        <v>0</v>
      </c>
      <c r="AY346" s="432">
        <f t="shared" si="905"/>
        <v>0</v>
      </c>
      <c r="AZ346" s="432">
        <f t="shared" si="905"/>
        <v>0</v>
      </c>
      <c r="BA346" s="432">
        <f t="shared" si="905"/>
        <v>0</v>
      </c>
      <c r="BB346" s="432">
        <f t="shared" si="905"/>
        <v>0</v>
      </c>
      <c r="BC346" s="463">
        <f t="shared" si="905"/>
        <v>0</v>
      </c>
      <c r="BD346" s="462">
        <f t="shared" si="905"/>
        <v>0</v>
      </c>
      <c r="BE346" s="432">
        <f t="shared" si="905"/>
        <v>0</v>
      </c>
      <c r="BF346" s="432">
        <f t="shared" si="905"/>
        <v>0</v>
      </c>
      <c r="BG346" s="432">
        <f t="shared" si="905"/>
        <v>0</v>
      </c>
      <c r="BH346" s="463">
        <f t="shared" si="905"/>
        <v>0</v>
      </c>
      <c r="BI346" s="462">
        <f t="shared" si="905"/>
        <v>0</v>
      </c>
      <c r="BJ346" s="432">
        <f t="shared" si="905"/>
        <v>0</v>
      </c>
      <c r="BK346" s="432">
        <f t="shared" si="905"/>
        <v>0</v>
      </c>
      <c r="BL346" s="432">
        <f t="shared" si="905"/>
        <v>0</v>
      </c>
      <c r="BM346" s="432">
        <f t="shared" si="905"/>
        <v>0</v>
      </c>
      <c r="BN346" s="463">
        <f t="shared" si="905"/>
        <v>0</v>
      </c>
      <c r="BO346" s="462">
        <f t="shared" si="905"/>
        <v>0</v>
      </c>
      <c r="BP346" s="432">
        <f t="shared" si="905"/>
        <v>0</v>
      </c>
      <c r="BQ346" s="432">
        <f t="shared" si="905"/>
        <v>0</v>
      </c>
      <c r="BR346" s="432">
        <f t="shared" si="905"/>
        <v>0</v>
      </c>
      <c r="BS346" s="463">
        <f t="shared" si="905"/>
        <v>0</v>
      </c>
      <c r="BT346" s="462">
        <f t="shared" si="905"/>
        <v>0</v>
      </c>
      <c r="BU346" s="432">
        <f t="shared" si="905"/>
        <v>0</v>
      </c>
      <c r="BV346" s="432">
        <f t="shared" si="905"/>
        <v>0</v>
      </c>
      <c r="BW346" s="432">
        <f t="shared" si="905"/>
        <v>0</v>
      </c>
      <c r="BX346" s="432">
        <f t="shared" si="905"/>
        <v>0</v>
      </c>
      <c r="BY346" s="463">
        <f t="shared" si="905"/>
        <v>0</v>
      </c>
      <c r="BZ346" s="462">
        <f t="shared" si="905"/>
        <v>0</v>
      </c>
      <c r="CA346" s="432">
        <f t="shared" si="905"/>
        <v>0</v>
      </c>
      <c r="CB346" s="432">
        <f t="shared" si="905"/>
        <v>0</v>
      </c>
      <c r="CC346" s="432">
        <f t="shared" si="905"/>
        <v>0</v>
      </c>
      <c r="CD346" s="463">
        <f t="shared" si="905"/>
        <v>0</v>
      </c>
      <c r="CE346" s="462">
        <f t="shared" si="905"/>
        <v>0</v>
      </c>
      <c r="CF346" s="432">
        <f t="shared" si="905"/>
        <v>0</v>
      </c>
      <c r="CG346" s="432">
        <f t="shared" si="905"/>
        <v>0</v>
      </c>
      <c r="CH346" s="432">
        <f t="shared" si="905"/>
        <v>0</v>
      </c>
      <c r="CI346" s="432">
        <f t="shared" si="905"/>
        <v>0</v>
      </c>
      <c r="CJ346" s="463">
        <f t="shared" si="905"/>
        <v>0</v>
      </c>
      <c r="CK346" s="462">
        <f t="shared" si="905"/>
        <v>0</v>
      </c>
      <c r="CL346" s="432">
        <f t="shared" si="905"/>
        <v>0</v>
      </c>
      <c r="CM346" s="432">
        <f t="shared" si="905"/>
        <v>0</v>
      </c>
      <c r="CN346" s="432">
        <f t="shared" si="905"/>
        <v>0</v>
      </c>
      <c r="CO346" s="463">
        <f t="shared" si="905"/>
        <v>0</v>
      </c>
      <c r="CP346" s="462">
        <f t="shared" si="905"/>
        <v>0</v>
      </c>
      <c r="CQ346" s="432">
        <f t="shared" si="905"/>
        <v>0</v>
      </c>
      <c r="CR346" s="432">
        <f t="shared" si="905"/>
        <v>0</v>
      </c>
      <c r="CS346" s="432">
        <f t="shared" si="905"/>
        <v>0</v>
      </c>
      <c r="CT346" s="432">
        <f t="shared" si="905"/>
        <v>0</v>
      </c>
      <c r="CU346" s="463">
        <f t="shared" si="905"/>
        <v>0</v>
      </c>
      <c r="CV346" s="462">
        <f t="shared" si="905"/>
        <v>0</v>
      </c>
      <c r="CW346" s="432">
        <f t="shared" si="905"/>
        <v>0</v>
      </c>
      <c r="CX346" s="432">
        <f t="shared" si="905"/>
        <v>0</v>
      </c>
      <c r="CY346" s="432">
        <f t="shared" ref="CY346:FJ346" si="906">CY207*CY67/100</f>
        <v>0</v>
      </c>
      <c r="CZ346" s="463">
        <f t="shared" si="906"/>
        <v>0</v>
      </c>
      <c r="DA346" s="462">
        <f t="shared" si="906"/>
        <v>0</v>
      </c>
      <c r="DB346" s="432">
        <f t="shared" si="906"/>
        <v>0</v>
      </c>
      <c r="DC346" s="432">
        <f t="shared" si="906"/>
        <v>0</v>
      </c>
      <c r="DD346" s="432">
        <f t="shared" si="906"/>
        <v>0</v>
      </c>
      <c r="DE346" s="432">
        <f t="shared" si="906"/>
        <v>0</v>
      </c>
      <c r="DF346" s="463">
        <f t="shared" si="906"/>
        <v>0</v>
      </c>
      <c r="DG346" s="462">
        <f t="shared" si="906"/>
        <v>0</v>
      </c>
      <c r="DH346" s="432">
        <f t="shared" si="906"/>
        <v>0</v>
      </c>
      <c r="DI346" s="432">
        <f t="shared" si="906"/>
        <v>0</v>
      </c>
      <c r="DJ346" s="432">
        <f t="shared" si="906"/>
        <v>0</v>
      </c>
      <c r="DK346" s="463">
        <f t="shared" si="906"/>
        <v>0</v>
      </c>
      <c r="DL346" s="462">
        <f t="shared" si="906"/>
        <v>0</v>
      </c>
      <c r="DM346" s="432">
        <f t="shared" si="906"/>
        <v>0</v>
      </c>
      <c r="DN346" s="432">
        <f t="shared" si="906"/>
        <v>0</v>
      </c>
      <c r="DO346" s="432">
        <f t="shared" si="906"/>
        <v>0</v>
      </c>
      <c r="DP346" s="432">
        <f t="shared" si="906"/>
        <v>0</v>
      </c>
      <c r="DQ346" s="463">
        <f t="shared" si="906"/>
        <v>0</v>
      </c>
      <c r="DR346" s="462">
        <f t="shared" si="906"/>
        <v>0</v>
      </c>
      <c r="DS346" s="432">
        <f t="shared" si="906"/>
        <v>0</v>
      </c>
      <c r="DT346" s="432">
        <f t="shared" si="906"/>
        <v>0</v>
      </c>
      <c r="DU346" s="432">
        <f t="shared" si="906"/>
        <v>0</v>
      </c>
      <c r="DV346" s="463">
        <f t="shared" si="906"/>
        <v>0</v>
      </c>
      <c r="DW346" s="462">
        <f t="shared" si="906"/>
        <v>0</v>
      </c>
      <c r="DX346" s="432">
        <f t="shared" si="906"/>
        <v>0</v>
      </c>
      <c r="DY346" s="432">
        <f t="shared" si="906"/>
        <v>0</v>
      </c>
      <c r="DZ346" s="432">
        <f t="shared" si="906"/>
        <v>0</v>
      </c>
      <c r="EA346" s="432">
        <f t="shared" si="906"/>
        <v>0</v>
      </c>
      <c r="EB346" s="463">
        <f t="shared" si="906"/>
        <v>0</v>
      </c>
      <c r="EC346" s="462">
        <f t="shared" si="906"/>
        <v>0</v>
      </c>
      <c r="ED346" s="432">
        <f t="shared" si="906"/>
        <v>0</v>
      </c>
      <c r="EE346" s="432">
        <f t="shared" si="906"/>
        <v>0</v>
      </c>
      <c r="EF346" s="432">
        <f t="shared" si="906"/>
        <v>0</v>
      </c>
      <c r="EG346" s="463">
        <f t="shared" si="906"/>
        <v>0</v>
      </c>
      <c r="EH346" s="462">
        <f t="shared" si="906"/>
        <v>0</v>
      </c>
      <c r="EI346" s="432">
        <f t="shared" si="906"/>
        <v>0</v>
      </c>
      <c r="EJ346" s="432">
        <f t="shared" si="906"/>
        <v>0</v>
      </c>
      <c r="EK346" s="432">
        <f t="shared" si="906"/>
        <v>0</v>
      </c>
      <c r="EL346" s="432">
        <f t="shared" si="906"/>
        <v>0</v>
      </c>
      <c r="EM346" s="463">
        <f t="shared" si="906"/>
        <v>0</v>
      </c>
      <c r="EN346" s="462">
        <f t="shared" si="906"/>
        <v>0</v>
      </c>
      <c r="EO346" s="432">
        <f t="shared" si="906"/>
        <v>0</v>
      </c>
      <c r="EP346" s="432">
        <f t="shared" si="906"/>
        <v>0</v>
      </c>
      <c r="EQ346" s="432">
        <f t="shared" si="906"/>
        <v>0</v>
      </c>
      <c r="ER346" s="463">
        <f t="shared" si="906"/>
        <v>0</v>
      </c>
      <c r="ES346" s="462">
        <f t="shared" si="906"/>
        <v>0</v>
      </c>
      <c r="ET346" s="432">
        <f t="shared" si="906"/>
        <v>0</v>
      </c>
      <c r="EU346" s="432">
        <f t="shared" si="906"/>
        <v>0</v>
      </c>
      <c r="EV346" s="432">
        <f t="shared" si="906"/>
        <v>0</v>
      </c>
      <c r="EW346" s="432">
        <f t="shared" si="906"/>
        <v>0</v>
      </c>
      <c r="EX346" s="463">
        <f t="shared" si="906"/>
        <v>0</v>
      </c>
      <c r="EY346" s="462">
        <f t="shared" si="906"/>
        <v>0</v>
      </c>
      <c r="EZ346" s="432">
        <f t="shared" si="906"/>
        <v>0</v>
      </c>
      <c r="FA346" s="432">
        <f t="shared" si="906"/>
        <v>0</v>
      </c>
      <c r="FB346" s="432">
        <f t="shared" si="906"/>
        <v>0</v>
      </c>
      <c r="FC346" s="463">
        <f t="shared" si="906"/>
        <v>0</v>
      </c>
      <c r="FD346" s="462">
        <f t="shared" si="906"/>
        <v>0</v>
      </c>
      <c r="FE346" s="432">
        <f t="shared" si="906"/>
        <v>0</v>
      </c>
      <c r="FF346" s="432">
        <f t="shared" si="906"/>
        <v>0</v>
      </c>
      <c r="FG346" s="432">
        <f t="shared" si="906"/>
        <v>0</v>
      </c>
      <c r="FH346" s="432">
        <f t="shared" si="906"/>
        <v>0</v>
      </c>
      <c r="FI346" s="463">
        <f t="shared" si="906"/>
        <v>0</v>
      </c>
      <c r="FJ346" s="462">
        <f t="shared" si="906"/>
        <v>0</v>
      </c>
      <c r="FK346" s="432">
        <f t="shared" ref="FK346:GJ346" si="907">FK207*FK67/100</f>
        <v>0</v>
      </c>
      <c r="FL346" s="432">
        <f t="shared" si="907"/>
        <v>0</v>
      </c>
      <c r="FM346" s="432">
        <f t="shared" si="907"/>
        <v>0</v>
      </c>
      <c r="FN346" s="463">
        <f t="shared" si="907"/>
        <v>0</v>
      </c>
      <c r="FO346" s="462">
        <f t="shared" si="907"/>
        <v>0</v>
      </c>
      <c r="FP346" s="432">
        <f t="shared" si="907"/>
        <v>0</v>
      </c>
      <c r="FQ346" s="432">
        <f t="shared" si="907"/>
        <v>0</v>
      </c>
      <c r="FR346" s="432">
        <f t="shared" si="907"/>
        <v>0</v>
      </c>
      <c r="FS346" s="432">
        <f t="shared" si="907"/>
        <v>0</v>
      </c>
      <c r="FT346" s="463">
        <f t="shared" si="907"/>
        <v>0</v>
      </c>
      <c r="FU346" s="462">
        <f t="shared" si="907"/>
        <v>0</v>
      </c>
      <c r="FV346" s="432">
        <f t="shared" si="907"/>
        <v>0</v>
      </c>
      <c r="FW346" s="432">
        <f t="shared" si="907"/>
        <v>0</v>
      </c>
      <c r="FX346" s="432">
        <f t="shared" si="907"/>
        <v>0</v>
      </c>
      <c r="FY346" s="463">
        <f t="shared" si="907"/>
        <v>0</v>
      </c>
      <c r="FZ346" s="462">
        <f t="shared" si="907"/>
        <v>0</v>
      </c>
      <c r="GA346" s="432">
        <f t="shared" si="907"/>
        <v>0</v>
      </c>
      <c r="GB346" s="432">
        <f t="shared" si="907"/>
        <v>0</v>
      </c>
      <c r="GC346" s="432">
        <f t="shared" si="907"/>
        <v>0</v>
      </c>
      <c r="GD346" s="432">
        <f t="shared" si="907"/>
        <v>0</v>
      </c>
      <c r="GE346" s="463">
        <f t="shared" si="907"/>
        <v>0</v>
      </c>
      <c r="GF346" s="462">
        <f t="shared" si="907"/>
        <v>0</v>
      </c>
      <c r="GG346" s="432">
        <f t="shared" si="907"/>
        <v>0</v>
      </c>
      <c r="GH346" s="432">
        <f t="shared" si="907"/>
        <v>0</v>
      </c>
      <c r="GI346" s="432">
        <f t="shared" si="907"/>
        <v>0</v>
      </c>
      <c r="GJ346" s="463">
        <f t="shared" si="907"/>
        <v>0</v>
      </c>
    </row>
    <row r="347" spans="1:192" s="4" customFormat="1">
      <c r="A347" s="22"/>
      <c r="B347" s="22"/>
      <c r="C347" s="22"/>
      <c r="D347" s="22"/>
      <c r="E347" s="748" t="str">
        <f t="shared" si="695"/>
        <v>New Tariff 6</v>
      </c>
      <c r="F347" s="462">
        <f t="shared" ref="F347:AL347" si="908">F208*F68</f>
        <v>0</v>
      </c>
      <c r="G347" s="432">
        <f t="shared" si="908"/>
        <v>0</v>
      </c>
      <c r="H347" s="432">
        <f t="shared" si="908"/>
        <v>0</v>
      </c>
      <c r="I347" s="432">
        <f t="shared" si="908"/>
        <v>0</v>
      </c>
      <c r="J347" s="432">
        <f t="shared" si="908"/>
        <v>0</v>
      </c>
      <c r="K347" s="463">
        <f t="shared" si="908"/>
        <v>0</v>
      </c>
      <c r="L347" s="462">
        <f t="shared" si="908"/>
        <v>0</v>
      </c>
      <c r="M347" s="432">
        <f t="shared" si="908"/>
        <v>0</v>
      </c>
      <c r="N347" s="432">
        <f t="shared" si="908"/>
        <v>0</v>
      </c>
      <c r="O347" s="432">
        <f t="shared" si="908"/>
        <v>0</v>
      </c>
      <c r="P347" s="463">
        <f t="shared" si="908"/>
        <v>0</v>
      </c>
      <c r="Q347" s="462">
        <f t="shared" si="908"/>
        <v>0</v>
      </c>
      <c r="R347" s="432">
        <f t="shared" si="908"/>
        <v>0</v>
      </c>
      <c r="S347" s="432">
        <f t="shared" si="908"/>
        <v>0</v>
      </c>
      <c r="T347" s="432">
        <f t="shared" si="908"/>
        <v>0</v>
      </c>
      <c r="U347" s="432">
        <f t="shared" si="908"/>
        <v>0</v>
      </c>
      <c r="V347" s="463">
        <f t="shared" si="908"/>
        <v>0</v>
      </c>
      <c r="W347" s="462">
        <f t="shared" si="908"/>
        <v>0</v>
      </c>
      <c r="X347" s="432">
        <f t="shared" si="908"/>
        <v>0</v>
      </c>
      <c r="Y347" s="432">
        <f t="shared" si="908"/>
        <v>0</v>
      </c>
      <c r="Z347" s="432">
        <f t="shared" si="908"/>
        <v>0</v>
      </c>
      <c r="AA347" s="463">
        <f t="shared" si="908"/>
        <v>0</v>
      </c>
      <c r="AB347" s="462">
        <f t="shared" si="908"/>
        <v>0</v>
      </c>
      <c r="AC347" s="432">
        <f t="shared" si="908"/>
        <v>0</v>
      </c>
      <c r="AD347" s="432">
        <f t="shared" si="908"/>
        <v>0</v>
      </c>
      <c r="AE347" s="432">
        <f t="shared" si="908"/>
        <v>0</v>
      </c>
      <c r="AF347" s="432">
        <f t="shared" si="908"/>
        <v>0</v>
      </c>
      <c r="AG347" s="463">
        <f t="shared" si="908"/>
        <v>0</v>
      </c>
      <c r="AH347" s="462">
        <f t="shared" si="908"/>
        <v>0</v>
      </c>
      <c r="AI347" s="432">
        <f t="shared" si="908"/>
        <v>0</v>
      </c>
      <c r="AJ347" s="432">
        <f t="shared" si="908"/>
        <v>0</v>
      </c>
      <c r="AK347" s="432">
        <f t="shared" si="908"/>
        <v>0</v>
      </c>
      <c r="AL347" s="463">
        <f t="shared" si="908"/>
        <v>0</v>
      </c>
      <c r="AM347" s="462">
        <f t="shared" ref="AM347:CX347" si="909">AM208*AM68/100</f>
        <v>0</v>
      </c>
      <c r="AN347" s="432">
        <f t="shared" si="909"/>
        <v>0</v>
      </c>
      <c r="AO347" s="432">
        <f t="shared" si="909"/>
        <v>0</v>
      </c>
      <c r="AP347" s="432">
        <f t="shared" si="909"/>
        <v>0</v>
      </c>
      <c r="AQ347" s="432">
        <f t="shared" si="909"/>
        <v>0</v>
      </c>
      <c r="AR347" s="463">
        <f t="shared" si="909"/>
        <v>0</v>
      </c>
      <c r="AS347" s="462">
        <f t="shared" si="909"/>
        <v>0</v>
      </c>
      <c r="AT347" s="432">
        <f t="shared" si="909"/>
        <v>0</v>
      </c>
      <c r="AU347" s="432">
        <f t="shared" si="909"/>
        <v>0</v>
      </c>
      <c r="AV347" s="432">
        <f t="shared" si="909"/>
        <v>0</v>
      </c>
      <c r="AW347" s="463">
        <f t="shared" si="909"/>
        <v>0</v>
      </c>
      <c r="AX347" s="462">
        <f t="shared" si="909"/>
        <v>0</v>
      </c>
      <c r="AY347" s="432">
        <f t="shared" si="909"/>
        <v>0</v>
      </c>
      <c r="AZ347" s="432">
        <f t="shared" si="909"/>
        <v>0</v>
      </c>
      <c r="BA347" s="432">
        <f t="shared" si="909"/>
        <v>0</v>
      </c>
      <c r="BB347" s="432">
        <f t="shared" si="909"/>
        <v>0</v>
      </c>
      <c r="BC347" s="463">
        <f t="shared" si="909"/>
        <v>0</v>
      </c>
      <c r="BD347" s="462">
        <f t="shared" si="909"/>
        <v>0</v>
      </c>
      <c r="BE347" s="432">
        <f t="shared" si="909"/>
        <v>0</v>
      </c>
      <c r="BF347" s="432">
        <f t="shared" si="909"/>
        <v>0</v>
      </c>
      <c r="BG347" s="432">
        <f t="shared" si="909"/>
        <v>0</v>
      </c>
      <c r="BH347" s="463">
        <f t="shared" si="909"/>
        <v>0</v>
      </c>
      <c r="BI347" s="462">
        <f t="shared" si="909"/>
        <v>0</v>
      </c>
      <c r="BJ347" s="432">
        <f t="shared" si="909"/>
        <v>0</v>
      </c>
      <c r="BK347" s="432">
        <f t="shared" si="909"/>
        <v>0</v>
      </c>
      <c r="BL347" s="432">
        <f t="shared" si="909"/>
        <v>0</v>
      </c>
      <c r="BM347" s="432">
        <f t="shared" si="909"/>
        <v>0</v>
      </c>
      <c r="BN347" s="463">
        <f t="shared" si="909"/>
        <v>0</v>
      </c>
      <c r="BO347" s="462">
        <f t="shared" si="909"/>
        <v>0</v>
      </c>
      <c r="BP347" s="432">
        <f t="shared" si="909"/>
        <v>0</v>
      </c>
      <c r="BQ347" s="432">
        <f t="shared" si="909"/>
        <v>0</v>
      </c>
      <c r="BR347" s="432">
        <f t="shared" si="909"/>
        <v>0</v>
      </c>
      <c r="BS347" s="463">
        <f t="shared" si="909"/>
        <v>0</v>
      </c>
      <c r="BT347" s="462">
        <f t="shared" si="909"/>
        <v>0</v>
      </c>
      <c r="BU347" s="432">
        <f t="shared" si="909"/>
        <v>0</v>
      </c>
      <c r="BV347" s="432">
        <f t="shared" si="909"/>
        <v>0</v>
      </c>
      <c r="BW347" s="432">
        <f t="shared" si="909"/>
        <v>0</v>
      </c>
      <c r="BX347" s="432">
        <f t="shared" si="909"/>
        <v>0</v>
      </c>
      <c r="BY347" s="463">
        <f t="shared" si="909"/>
        <v>0</v>
      </c>
      <c r="BZ347" s="462">
        <f t="shared" si="909"/>
        <v>0</v>
      </c>
      <c r="CA347" s="432">
        <f t="shared" si="909"/>
        <v>0</v>
      </c>
      <c r="CB347" s="432">
        <f t="shared" si="909"/>
        <v>0</v>
      </c>
      <c r="CC347" s="432">
        <f t="shared" si="909"/>
        <v>0</v>
      </c>
      <c r="CD347" s="463">
        <f t="shared" si="909"/>
        <v>0</v>
      </c>
      <c r="CE347" s="462">
        <f t="shared" si="909"/>
        <v>0</v>
      </c>
      <c r="CF347" s="432">
        <f t="shared" si="909"/>
        <v>0</v>
      </c>
      <c r="CG347" s="432">
        <f t="shared" si="909"/>
        <v>0</v>
      </c>
      <c r="CH347" s="432">
        <f t="shared" si="909"/>
        <v>0</v>
      </c>
      <c r="CI347" s="432">
        <f t="shared" si="909"/>
        <v>0</v>
      </c>
      <c r="CJ347" s="463">
        <f t="shared" si="909"/>
        <v>0</v>
      </c>
      <c r="CK347" s="462">
        <f t="shared" si="909"/>
        <v>0</v>
      </c>
      <c r="CL347" s="432">
        <f t="shared" si="909"/>
        <v>0</v>
      </c>
      <c r="CM347" s="432">
        <f t="shared" si="909"/>
        <v>0</v>
      </c>
      <c r="CN347" s="432">
        <f t="shared" si="909"/>
        <v>0</v>
      </c>
      <c r="CO347" s="463">
        <f t="shared" si="909"/>
        <v>0</v>
      </c>
      <c r="CP347" s="462">
        <f t="shared" si="909"/>
        <v>0</v>
      </c>
      <c r="CQ347" s="432">
        <f t="shared" si="909"/>
        <v>0</v>
      </c>
      <c r="CR347" s="432">
        <f t="shared" si="909"/>
        <v>0</v>
      </c>
      <c r="CS347" s="432">
        <f t="shared" si="909"/>
        <v>0</v>
      </c>
      <c r="CT347" s="432">
        <f t="shared" si="909"/>
        <v>0</v>
      </c>
      <c r="CU347" s="463">
        <f t="shared" si="909"/>
        <v>0</v>
      </c>
      <c r="CV347" s="462">
        <f t="shared" si="909"/>
        <v>0</v>
      </c>
      <c r="CW347" s="432">
        <f t="shared" si="909"/>
        <v>0</v>
      </c>
      <c r="CX347" s="432">
        <f t="shared" si="909"/>
        <v>0</v>
      </c>
      <c r="CY347" s="432">
        <f t="shared" ref="CY347:FJ347" si="910">CY208*CY68/100</f>
        <v>0</v>
      </c>
      <c r="CZ347" s="463">
        <f t="shared" si="910"/>
        <v>0</v>
      </c>
      <c r="DA347" s="462">
        <f t="shared" si="910"/>
        <v>0</v>
      </c>
      <c r="DB347" s="432">
        <f t="shared" si="910"/>
        <v>0</v>
      </c>
      <c r="DC347" s="432">
        <f t="shared" si="910"/>
        <v>0</v>
      </c>
      <c r="DD347" s="432">
        <f t="shared" si="910"/>
        <v>0</v>
      </c>
      <c r="DE347" s="432">
        <f t="shared" si="910"/>
        <v>0</v>
      </c>
      <c r="DF347" s="463">
        <f t="shared" si="910"/>
        <v>0</v>
      </c>
      <c r="DG347" s="462">
        <f t="shared" si="910"/>
        <v>0</v>
      </c>
      <c r="DH347" s="432">
        <f t="shared" si="910"/>
        <v>0</v>
      </c>
      <c r="DI347" s="432">
        <f t="shared" si="910"/>
        <v>0</v>
      </c>
      <c r="DJ347" s="432">
        <f t="shared" si="910"/>
        <v>0</v>
      </c>
      <c r="DK347" s="463">
        <f t="shared" si="910"/>
        <v>0</v>
      </c>
      <c r="DL347" s="462">
        <f t="shared" si="910"/>
        <v>0</v>
      </c>
      <c r="DM347" s="432">
        <f t="shared" si="910"/>
        <v>0</v>
      </c>
      <c r="DN347" s="432">
        <f t="shared" si="910"/>
        <v>0</v>
      </c>
      <c r="DO347" s="432">
        <f t="shared" si="910"/>
        <v>0</v>
      </c>
      <c r="DP347" s="432">
        <f t="shared" si="910"/>
        <v>0</v>
      </c>
      <c r="DQ347" s="463">
        <f t="shared" si="910"/>
        <v>0</v>
      </c>
      <c r="DR347" s="462">
        <f t="shared" si="910"/>
        <v>0</v>
      </c>
      <c r="DS347" s="432">
        <f t="shared" si="910"/>
        <v>0</v>
      </c>
      <c r="DT347" s="432">
        <f t="shared" si="910"/>
        <v>0</v>
      </c>
      <c r="DU347" s="432">
        <f t="shared" si="910"/>
        <v>0</v>
      </c>
      <c r="DV347" s="463">
        <f t="shared" si="910"/>
        <v>0</v>
      </c>
      <c r="DW347" s="462">
        <f t="shared" si="910"/>
        <v>0</v>
      </c>
      <c r="DX347" s="432">
        <f t="shared" si="910"/>
        <v>0</v>
      </c>
      <c r="DY347" s="432">
        <f t="shared" si="910"/>
        <v>0</v>
      </c>
      <c r="DZ347" s="432">
        <f t="shared" si="910"/>
        <v>0</v>
      </c>
      <c r="EA347" s="432">
        <f t="shared" si="910"/>
        <v>0</v>
      </c>
      <c r="EB347" s="463">
        <f t="shared" si="910"/>
        <v>0</v>
      </c>
      <c r="EC347" s="462">
        <f t="shared" si="910"/>
        <v>0</v>
      </c>
      <c r="ED347" s="432">
        <f t="shared" si="910"/>
        <v>0</v>
      </c>
      <c r="EE347" s="432">
        <f t="shared" si="910"/>
        <v>0</v>
      </c>
      <c r="EF347" s="432">
        <f t="shared" si="910"/>
        <v>0</v>
      </c>
      <c r="EG347" s="463">
        <f t="shared" si="910"/>
        <v>0</v>
      </c>
      <c r="EH347" s="462">
        <f t="shared" si="910"/>
        <v>0</v>
      </c>
      <c r="EI347" s="432">
        <f t="shared" si="910"/>
        <v>0</v>
      </c>
      <c r="EJ347" s="432">
        <f t="shared" si="910"/>
        <v>0</v>
      </c>
      <c r="EK347" s="432">
        <f t="shared" si="910"/>
        <v>0</v>
      </c>
      <c r="EL347" s="432">
        <f t="shared" si="910"/>
        <v>0</v>
      </c>
      <c r="EM347" s="463">
        <f t="shared" si="910"/>
        <v>0</v>
      </c>
      <c r="EN347" s="462">
        <f t="shared" si="910"/>
        <v>0</v>
      </c>
      <c r="EO347" s="432">
        <f t="shared" si="910"/>
        <v>0</v>
      </c>
      <c r="EP347" s="432">
        <f t="shared" si="910"/>
        <v>0</v>
      </c>
      <c r="EQ347" s="432">
        <f t="shared" si="910"/>
        <v>0</v>
      </c>
      <c r="ER347" s="463">
        <f t="shared" si="910"/>
        <v>0</v>
      </c>
      <c r="ES347" s="462">
        <f t="shared" si="910"/>
        <v>0</v>
      </c>
      <c r="ET347" s="432">
        <f t="shared" si="910"/>
        <v>0</v>
      </c>
      <c r="EU347" s="432">
        <f t="shared" si="910"/>
        <v>0</v>
      </c>
      <c r="EV347" s="432">
        <f t="shared" si="910"/>
        <v>0</v>
      </c>
      <c r="EW347" s="432">
        <f t="shared" si="910"/>
        <v>0</v>
      </c>
      <c r="EX347" s="463">
        <f t="shared" si="910"/>
        <v>0</v>
      </c>
      <c r="EY347" s="462">
        <f t="shared" si="910"/>
        <v>0</v>
      </c>
      <c r="EZ347" s="432">
        <f t="shared" si="910"/>
        <v>0</v>
      </c>
      <c r="FA347" s="432">
        <f t="shared" si="910"/>
        <v>0</v>
      </c>
      <c r="FB347" s="432">
        <f t="shared" si="910"/>
        <v>0</v>
      </c>
      <c r="FC347" s="463">
        <f t="shared" si="910"/>
        <v>0</v>
      </c>
      <c r="FD347" s="462">
        <f t="shared" si="910"/>
        <v>0</v>
      </c>
      <c r="FE347" s="432">
        <f t="shared" si="910"/>
        <v>0</v>
      </c>
      <c r="FF347" s="432">
        <f t="shared" si="910"/>
        <v>0</v>
      </c>
      <c r="FG347" s="432">
        <f t="shared" si="910"/>
        <v>0</v>
      </c>
      <c r="FH347" s="432">
        <f t="shared" si="910"/>
        <v>0</v>
      </c>
      <c r="FI347" s="463">
        <f t="shared" si="910"/>
        <v>0</v>
      </c>
      <c r="FJ347" s="462">
        <f t="shared" si="910"/>
        <v>0</v>
      </c>
      <c r="FK347" s="432">
        <f t="shared" ref="FK347:GJ347" si="911">FK208*FK68/100</f>
        <v>0</v>
      </c>
      <c r="FL347" s="432">
        <f t="shared" si="911"/>
        <v>0</v>
      </c>
      <c r="FM347" s="432">
        <f t="shared" si="911"/>
        <v>0</v>
      </c>
      <c r="FN347" s="463">
        <f t="shared" si="911"/>
        <v>0</v>
      </c>
      <c r="FO347" s="462">
        <f t="shared" si="911"/>
        <v>0</v>
      </c>
      <c r="FP347" s="432">
        <f t="shared" si="911"/>
        <v>0</v>
      </c>
      <c r="FQ347" s="432">
        <f t="shared" si="911"/>
        <v>0</v>
      </c>
      <c r="FR347" s="432">
        <f t="shared" si="911"/>
        <v>0</v>
      </c>
      <c r="FS347" s="432">
        <f t="shared" si="911"/>
        <v>0</v>
      </c>
      <c r="FT347" s="463">
        <f t="shared" si="911"/>
        <v>0</v>
      </c>
      <c r="FU347" s="462">
        <f t="shared" si="911"/>
        <v>0</v>
      </c>
      <c r="FV347" s="432">
        <f t="shared" si="911"/>
        <v>0</v>
      </c>
      <c r="FW347" s="432">
        <f t="shared" si="911"/>
        <v>0</v>
      </c>
      <c r="FX347" s="432">
        <f t="shared" si="911"/>
        <v>0</v>
      </c>
      <c r="FY347" s="463">
        <f t="shared" si="911"/>
        <v>0</v>
      </c>
      <c r="FZ347" s="462">
        <f t="shared" si="911"/>
        <v>0</v>
      </c>
      <c r="GA347" s="432">
        <f t="shared" si="911"/>
        <v>0</v>
      </c>
      <c r="GB347" s="432">
        <f t="shared" si="911"/>
        <v>0</v>
      </c>
      <c r="GC347" s="432">
        <f t="shared" si="911"/>
        <v>0</v>
      </c>
      <c r="GD347" s="432">
        <f t="shared" si="911"/>
        <v>0</v>
      </c>
      <c r="GE347" s="463">
        <f t="shared" si="911"/>
        <v>0</v>
      </c>
      <c r="GF347" s="462">
        <f t="shared" si="911"/>
        <v>0</v>
      </c>
      <c r="GG347" s="432">
        <f t="shared" si="911"/>
        <v>0</v>
      </c>
      <c r="GH347" s="432">
        <f t="shared" si="911"/>
        <v>0</v>
      </c>
      <c r="GI347" s="432">
        <f t="shared" si="911"/>
        <v>0</v>
      </c>
      <c r="GJ347" s="463">
        <f t="shared" si="911"/>
        <v>0</v>
      </c>
    </row>
    <row r="348" spans="1:192" s="4" customFormat="1">
      <c r="A348" s="22"/>
      <c r="B348" s="22"/>
      <c r="C348" s="22"/>
      <c r="D348" s="22"/>
      <c r="E348" s="748" t="str">
        <f t="shared" si="695"/>
        <v>New Tariff 7</v>
      </c>
      <c r="F348" s="462">
        <f t="shared" ref="F348:AL348" si="912">F209*F69</f>
        <v>0</v>
      </c>
      <c r="G348" s="432">
        <f t="shared" si="912"/>
        <v>0</v>
      </c>
      <c r="H348" s="432">
        <f t="shared" si="912"/>
        <v>0</v>
      </c>
      <c r="I348" s="432">
        <f t="shared" si="912"/>
        <v>0</v>
      </c>
      <c r="J348" s="432">
        <f t="shared" si="912"/>
        <v>0</v>
      </c>
      <c r="K348" s="463">
        <f t="shared" si="912"/>
        <v>0</v>
      </c>
      <c r="L348" s="462">
        <f t="shared" si="912"/>
        <v>0</v>
      </c>
      <c r="M348" s="432">
        <f t="shared" si="912"/>
        <v>0</v>
      </c>
      <c r="N348" s="432">
        <f t="shared" si="912"/>
        <v>0</v>
      </c>
      <c r="O348" s="432">
        <f t="shared" si="912"/>
        <v>0</v>
      </c>
      <c r="P348" s="463">
        <f t="shared" si="912"/>
        <v>0</v>
      </c>
      <c r="Q348" s="462">
        <f t="shared" si="912"/>
        <v>0</v>
      </c>
      <c r="R348" s="432">
        <f t="shared" si="912"/>
        <v>0</v>
      </c>
      <c r="S348" s="432">
        <f t="shared" si="912"/>
        <v>0</v>
      </c>
      <c r="T348" s="432">
        <f t="shared" si="912"/>
        <v>0</v>
      </c>
      <c r="U348" s="432">
        <f t="shared" si="912"/>
        <v>0</v>
      </c>
      <c r="V348" s="463">
        <f t="shared" si="912"/>
        <v>0</v>
      </c>
      <c r="W348" s="462">
        <f t="shared" si="912"/>
        <v>0</v>
      </c>
      <c r="X348" s="432">
        <f t="shared" si="912"/>
        <v>0</v>
      </c>
      <c r="Y348" s="432">
        <f t="shared" si="912"/>
        <v>0</v>
      </c>
      <c r="Z348" s="432">
        <f t="shared" si="912"/>
        <v>0</v>
      </c>
      <c r="AA348" s="463">
        <f t="shared" si="912"/>
        <v>0</v>
      </c>
      <c r="AB348" s="462">
        <f t="shared" si="912"/>
        <v>0</v>
      </c>
      <c r="AC348" s="432">
        <f t="shared" si="912"/>
        <v>0</v>
      </c>
      <c r="AD348" s="432">
        <f t="shared" si="912"/>
        <v>0</v>
      </c>
      <c r="AE348" s="432">
        <f t="shared" si="912"/>
        <v>0</v>
      </c>
      <c r="AF348" s="432">
        <f t="shared" si="912"/>
        <v>0</v>
      </c>
      <c r="AG348" s="463">
        <f t="shared" si="912"/>
        <v>0</v>
      </c>
      <c r="AH348" s="462">
        <f t="shared" si="912"/>
        <v>0</v>
      </c>
      <c r="AI348" s="432">
        <f t="shared" si="912"/>
        <v>0</v>
      </c>
      <c r="AJ348" s="432">
        <f t="shared" si="912"/>
        <v>0</v>
      </c>
      <c r="AK348" s="432">
        <f t="shared" si="912"/>
        <v>0</v>
      </c>
      <c r="AL348" s="463">
        <f t="shared" si="912"/>
        <v>0</v>
      </c>
      <c r="AM348" s="462">
        <f t="shared" ref="AM348:CX348" si="913">AM209*AM69/100</f>
        <v>0</v>
      </c>
      <c r="AN348" s="432">
        <f t="shared" si="913"/>
        <v>0</v>
      </c>
      <c r="AO348" s="432">
        <f t="shared" si="913"/>
        <v>0</v>
      </c>
      <c r="AP348" s="432">
        <f t="shared" si="913"/>
        <v>0</v>
      </c>
      <c r="AQ348" s="432">
        <f t="shared" si="913"/>
        <v>0</v>
      </c>
      <c r="AR348" s="463">
        <f t="shared" si="913"/>
        <v>0</v>
      </c>
      <c r="AS348" s="462">
        <f t="shared" si="913"/>
        <v>0</v>
      </c>
      <c r="AT348" s="432">
        <f t="shared" si="913"/>
        <v>0</v>
      </c>
      <c r="AU348" s="432">
        <f t="shared" si="913"/>
        <v>0</v>
      </c>
      <c r="AV348" s="432">
        <f t="shared" si="913"/>
        <v>0</v>
      </c>
      <c r="AW348" s="463">
        <f t="shared" si="913"/>
        <v>0</v>
      </c>
      <c r="AX348" s="462">
        <f t="shared" si="913"/>
        <v>0</v>
      </c>
      <c r="AY348" s="432">
        <f t="shared" si="913"/>
        <v>0</v>
      </c>
      <c r="AZ348" s="432">
        <f t="shared" si="913"/>
        <v>0</v>
      </c>
      <c r="BA348" s="432">
        <f t="shared" si="913"/>
        <v>0</v>
      </c>
      <c r="BB348" s="432">
        <f t="shared" si="913"/>
        <v>0</v>
      </c>
      <c r="BC348" s="463">
        <f t="shared" si="913"/>
        <v>0</v>
      </c>
      <c r="BD348" s="462">
        <f t="shared" si="913"/>
        <v>0</v>
      </c>
      <c r="BE348" s="432">
        <f t="shared" si="913"/>
        <v>0</v>
      </c>
      <c r="BF348" s="432">
        <f t="shared" si="913"/>
        <v>0</v>
      </c>
      <c r="BG348" s="432">
        <f t="shared" si="913"/>
        <v>0</v>
      </c>
      <c r="BH348" s="463">
        <f t="shared" si="913"/>
        <v>0</v>
      </c>
      <c r="BI348" s="462">
        <f t="shared" si="913"/>
        <v>0</v>
      </c>
      <c r="BJ348" s="432">
        <f t="shared" si="913"/>
        <v>0</v>
      </c>
      <c r="BK348" s="432">
        <f t="shared" si="913"/>
        <v>0</v>
      </c>
      <c r="BL348" s="432">
        <f t="shared" si="913"/>
        <v>0</v>
      </c>
      <c r="BM348" s="432">
        <f t="shared" si="913"/>
        <v>0</v>
      </c>
      <c r="BN348" s="463">
        <f t="shared" si="913"/>
        <v>0</v>
      </c>
      <c r="BO348" s="462">
        <f t="shared" si="913"/>
        <v>0</v>
      </c>
      <c r="BP348" s="432">
        <f t="shared" si="913"/>
        <v>0</v>
      </c>
      <c r="BQ348" s="432">
        <f t="shared" si="913"/>
        <v>0</v>
      </c>
      <c r="BR348" s="432">
        <f t="shared" si="913"/>
        <v>0</v>
      </c>
      <c r="BS348" s="463">
        <f t="shared" si="913"/>
        <v>0</v>
      </c>
      <c r="BT348" s="462">
        <f t="shared" si="913"/>
        <v>0</v>
      </c>
      <c r="BU348" s="432">
        <f t="shared" si="913"/>
        <v>0</v>
      </c>
      <c r="BV348" s="432">
        <f t="shared" si="913"/>
        <v>0</v>
      </c>
      <c r="BW348" s="432">
        <f t="shared" si="913"/>
        <v>0</v>
      </c>
      <c r="BX348" s="432">
        <f t="shared" si="913"/>
        <v>0</v>
      </c>
      <c r="BY348" s="463">
        <f t="shared" si="913"/>
        <v>0</v>
      </c>
      <c r="BZ348" s="462">
        <f t="shared" si="913"/>
        <v>0</v>
      </c>
      <c r="CA348" s="432">
        <f t="shared" si="913"/>
        <v>0</v>
      </c>
      <c r="CB348" s="432">
        <f t="shared" si="913"/>
        <v>0</v>
      </c>
      <c r="CC348" s="432">
        <f t="shared" si="913"/>
        <v>0</v>
      </c>
      <c r="CD348" s="463">
        <f t="shared" si="913"/>
        <v>0</v>
      </c>
      <c r="CE348" s="462">
        <f t="shared" si="913"/>
        <v>0</v>
      </c>
      <c r="CF348" s="432">
        <f t="shared" si="913"/>
        <v>0</v>
      </c>
      <c r="CG348" s="432">
        <f t="shared" si="913"/>
        <v>0</v>
      </c>
      <c r="CH348" s="432">
        <f t="shared" si="913"/>
        <v>0</v>
      </c>
      <c r="CI348" s="432">
        <f t="shared" si="913"/>
        <v>0</v>
      </c>
      <c r="CJ348" s="463">
        <f t="shared" si="913"/>
        <v>0</v>
      </c>
      <c r="CK348" s="462">
        <f t="shared" si="913"/>
        <v>0</v>
      </c>
      <c r="CL348" s="432">
        <f t="shared" si="913"/>
        <v>0</v>
      </c>
      <c r="CM348" s="432">
        <f t="shared" si="913"/>
        <v>0</v>
      </c>
      <c r="CN348" s="432">
        <f t="shared" si="913"/>
        <v>0</v>
      </c>
      <c r="CO348" s="463">
        <f t="shared" si="913"/>
        <v>0</v>
      </c>
      <c r="CP348" s="462">
        <f t="shared" si="913"/>
        <v>0</v>
      </c>
      <c r="CQ348" s="432">
        <f t="shared" si="913"/>
        <v>0</v>
      </c>
      <c r="CR348" s="432">
        <f t="shared" si="913"/>
        <v>0</v>
      </c>
      <c r="CS348" s="432">
        <f t="shared" si="913"/>
        <v>0</v>
      </c>
      <c r="CT348" s="432">
        <f t="shared" si="913"/>
        <v>0</v>
      </c>
      <c r="CU348" s="463">
        <f t="shared" si="913"/>
        <v>0</v>
      </c>
      <c r="CV348" s="462">
        <f t="shared" si="913"/>
        <v>0</v>
      </c>
      <c r="CW348" s="432">
        <f t="shared" si="913"/>
        <v>0</v>
      </c>
      <c r="CX348" s="432">
        <f t="shared" si="913"/>
        <v>0</v>
      </c>
      <c r="CY348" s="432">
        <f t="shared" ref="CY348:FJ348" si="914">CY209*CY69/100</f>
        <v>0</v>
      </c>
      <c r="CZ348" s="463">
        <f t="shared" si="914"/>
        <v>0</v>
      </c>
      <c r="DA348" s="462">
        <f t="shared" si="914"/>
        <v>0</v>
      </c>
      <c r="DB348" s="432">
        <f t="shared" si="914"/>
        <v>0</v>
      </c>
      <c r="DC348" s="432">
        <f t="shared" si="914"/>
        <v>0</v>
      </c>
      <c r="DD348" s="432">
        <f t="shared" si="914"/>
        <v>0</v>
      </c>
      <c r="DE348" s="432">
        <f t="shared" si="914"/>
        <v>0</v>
      </c>
      <c r="DF348" s="463">
        <f t="shared" si="914"/>
        <v>0</v>
      </c>
      <c r="DG348" s="462">
        <f t="shared" si="914"/>
        <v>0</v>
      </c>
      <c r="DH348" s="432">
        <f t="shared" si="914"/>
        <v>0</v>
      </c>
      <c r="DI348" s="432">
        <f t="shared" si="914"/>
        <v>0</v>
      </c>
      <c r="DJ348" s="432">
        <f t="shared" si="914"/>
        <v>0</v>
      </c>
      <c r="DK348" s="463">
        <f t="shared" si="914"/>
        <v>0</v>
      </c>
      <c r="DL348" s="462">
        <f t="shared" si="914"/>
        <v>0</v>
      </c>
      <c r="DM348" s="432">
        <f t="shared" si="914"/>
        <v>0</v>
      </c>
      <c r="DN348" s="432">
        <f t="shared" si="914"/>
        <v>0</v>
      </c>
      <c r="DO348" s="432">
        <f t="shared" si="914"/>
        <v>0</v>
      </c>
      <c r="DP348" s="432">
        <f t="shared" si="914"/>
        <v>0</v>
      </c>
      <c r="DQ348" s="463">
        <f t="shared" si="914"/>
        <v>0</v>
      </c>
      <c r="DR348" s="462">
        <f t="shared" si="914"/>
        <v>0</v>
      </c>
      <c r="DS348" s="432">
        <f t="shared" si="914"/>
        <v>0</v>
      </c>
      <c r="DT348" s="432">
        <f t="shared" si="914"/>
        <v>0</v>
      </c>
      <c r="DU348" s="432">
        <f t="shared" si="914"/>
        <v>0</v>
      </c>
      <c r="DV348" s="463">
        <f t="shared" si="914"/>
        <v>0</v>
      </c>
      <c r="DW348" s="462">
        <f t="shared" si="914"/>
        <v>0</v>
      </c>
      <c r="DX348" s="432">
        <f t="shared" si="914"/>
        <v>0</v>
      </c>
      <c r="DY348" s="432">
        <f t="shared" si="914"/>
        <v>0</v>
      </c>
      <c r="DZ348" s="432">
        <f t="shared" si="914"/>
        <v>0</v>
      </c>
      <c r="EA348" s="432">
        <f t="shared" si="914"/>
        <v>0</v>
      </c>
      <c r="EB348" s="463">
        <f t="shared" si="914"/>
        <v>0</v>
      </c>
      <c r="EC348" s="462">
        <f t="shared" si="914"/>
        <v>0</v>
      </c>
      <c r="ED348" s="432">
        <f t="shared" si="914"/>
        <v>0</v>
      </c>
      <c r="EE348" s="432">
        <f t="shared" si="914"/>
        <v>0</v>
      </c>
      <c r="EF348" s="432">
        <f t="shared" si="914"/>
        <v>0</v>
      </c>
      <c r="EG348" s="463">
        <f t="shared" si="914"/>
        <v>0</v>
      </c>
      <c r="EH348" s="462">
        <f t="shared" si="914"/>
        <v>0</v>
      </c>
      <c r="EI348" s="432">
        <f t="shared" si="914"/>
        <v>0</v>
      </c>
      <c r="EJ348" s="432">
        <f t="shared" si="914"/>
        <v>0</v>
      </c>
      <c r="EK348" s="432">
        <f t="shared" si="914"/>
        <v>0</v>
      </c>
      <c r="EL348" s="432">
        <f t="shared" si="914"/>
        <v>0</v>
      </c>
      <c r="EM348" s="463">
        <f t="shared" si="914"/>
        <v>0</v>
      </c>
      <c r="EN348" s="462">
        <f t="shared" si="914"/>
        <v>0</v>
      </c>
      <c r="EO348" s="432">
        <f t="shared" si="914"/>
        <v>0</v>
      </c>
      <c r="EP348" s="432">
        <f t="shared" si="914"/>
        <v>0</v>
      </c>
      <c r="EQ348" s="432">
        <f t="shared" si="914"/>
        <v>0</v>
      </c>
      <c r="ER348" s="463">
        <f t="shared" si="914"/>
        <v>0</v>
      </c>
      <c r="ES348" s="462">
        <f t="shared" si="914"/>
        <v>0</v>
      </c>
      <c r="ET348" s="432">
        <f t="shared" si="914"/>
        <v>0</v>
      </c>
      <c r="EU348" s="432">
        <f t="shared" si="914"/>
        <v>0</v>
      </c>
      <c r="EV348" s="432">
        <f t="shared" si="914"/>
        <v>0</v>
      </c>
      <c r="EW348" s="432">
        <f t="shared" si="914"/>
        <v>0</v>
      </c>
      <c r="EX348" s="463">
        <f t="shared" si="914"/>
        <v>0</v>
      </c>
      <c r="EY348" s="462">
        <f t="shared" si="914"/>
        <v>0</v>
      </c>
      <c r="EZ348" s="432">
        <f t="shared" si="914"/>
        <v>0</v>
      </c>
      <c r="FA348" s="432">
        <f t="shared" si="914"/>
        <v>0</v>
      </c>
      <c r="FB348" s="432">
        <f t="shared" si="914"/>
        <v>0</v>
      </c>
      <c r="FC348" s="463">
        <f t="shared" si="914"/>
        <v>0</v>
      </c>
      <c r="FD348" s="462">
        <f t="shared" si="914"/>
        <v>0</v>
      </c>
      <c r="FE348" s="432">
        <f t="shared" si="914"/>
        <v>0</v>
      </c>
      <c r="FF348" s="432">
        <f t="shared" si="914"/>
        <v>0</v>
      </c>
      <c r="FG348" s="432">
        <f t="shared" si="914"/>
        <v>0</v>
      </c>
      <c r="FH348" s="432">
        <f t="shared" si="914"/>
        <v>0</v>
      </c>
      <c r="FI348" s="463">
        <f t="shared" si="914"/>
        <v>0</v>
      </c>
      <c r="FJ348" s="462">
        <f t="shared" si="914"/>
        <v>0</v>
      </c>
      <c r="FK348" s="432">
        <f t="shared" ref="FK348:GJ348" si="915">FK209*FK69/100</f>
        <v>0</v>
      </c>
      <c r="FL348" s="432">
        <f t="shared" si="915"/>
        <v>0</v>
      </c>
      <c r="FM348" s="432">
        <f t="shared" si="915"/>
        <v>0</v>
      </c>
      <c r="FN348" s="463">
        <f t="shared" si="915"/>
        <v>0</v>
      </c>
      <c r="FO348" s="462">
        <f t="shared" si="915"/>
        <v>0</v>
      </c>
      <c r="FP348" s="432">
        <f t="shared" si="915"/>
        <v>0</v>
      </c>
      <c r="FQ348" s="432">
        <f t="shared" si="915"/>
        <v>0</v>
      </c>
      <c r="FR348" s="432">
        <f t="shared" si="915"/>
        <v>0</v>
      </c>
      <c r="FS348" s="432">
        <f t="shared" si="915"/>
        <v>0</v>
      </c>
      <c r="FT348" s="463">
        <f t="shared" si="915"/>
        <v>0</v>
      </c>
      <c r="FU348" s="462">
        <f t="shared" si="915"/>
        <v>0</v>
      </c>
      <c r="FV348" s="432">
        <f t="shared" si="915"/>
        <v>0</v>
      </c>
      <c r="FW348" s="432">
        <f t="shared" si="915"/>
        <v>0</v>
      </c>
      <c r="FX348" s="432">
        <f t="shared" si="915"/>
        <v>0</v>
      </c>
      <c r="FY348" s="463">
        <f t="shared" si="915"/>
        <v>0</v>
      </c>
      <c r="FZ348" s="462">
        <f t="shared" si="915"/>
        <v>0</v>
      </c>
      <c r="GA348" s="432">
        <f t="shared" si="915"/>
        <v>0</v>
      </c>
      <c r="GB348" s="432">
        <f t="shared" si="915"/>
        <v>0</v>
      </c>
      <c r="GC348" s="432">
        <f t="shared" si="915"/>
        <v>0</v>
      </c>
      <c r="GD348" s="432">
        <f t="shared" si="915"/>
        <v>0</v>
      </c>
      <c r="GE348" s="463">
        <f t="shared" si="915"/>
        <v>0</v>
      </c>
      <c r="GF348" s="462">
        <f t="shared" si="915"/>
        <v>0</v>
      </c>
      <c r="GG348" s="432">
        <f t="shared" si="915"/>
        <v>0</v>
      </c>
      <c r="GH348" s="432">
        <f t="shared" si="915"/>
        <v>0</v>
      </c>
      <c r="GI348" s="432">
        <f t="shared" si="915"/>
        <v>0</v>
      </c>
      <c r="GJ348" s="463">
        <f t="shared" si="915"/>
        <v>0</v>
      </c>
    </row>
    <row r="349" spans="1:192" s="4" customFormat="1">
      <c r="A349" s="22"/>
      <c r="B349" s="22"/>
      <c r="C349" s="22"/>
      <c r="D349" s="22"/>
      <c r="E349" s="748" t="str">
        <f t="shared" si="695"/>
        <v>New Tariff 8</v>
      </c>
      <c r="F349" s="462">
        <f t="shared" ref="F349:AL349" si="916">F210*F70</f>
        <v>0</v>
      </c>
      <c r="G349" s="432">
        <f t="shared" si="916"/>
        <v>0</v>
      </c>
      <c r="H349" s="432">
        <f t="shared" si="916"/>
        <v>0</v>
      </c>
      <c r="I349" s="432">
        <f t="shared" si="916"/>
        <v>0</v>
      </c>
      <c r="J349" s="432">
        <f t="shared" si="916"/>
        <v>0</v>
      </c>
      <c r="K349" s="463">
        <f t="shared" si="916"/>
        <v>0</v>
      </c>
      <c r="L349" s="462">
        <f t="shared" si="916"/>
        <v>0</v>
      </c>
      <c r="M349" s="432">
        <f t="shared" si="916"/>
        <v>0</v>
      </c>
      <c r="N349" s="432">
        <f t="shared" si="916"/>
        <v>0</v>
      </c>
      <c r="O349" s="432">
        <f t="shared" si="916"/>
        <v>0</v>
      </c>
      <c r="P349" s="463">
        <f t="shared" si="916"/>
        <v>0</v>
      </c>
      <c r="Q349" s="462">
        <f t="shared" si="916"/>
        <v>0</v>
      </c>
      <c r="R349" s="432">
        <f t="shared" si="916"/>
        <v>0</v>
      </c>
      <c r="S349" s="432">
        <f t="shared" si="916"/>
        <v>0</v>
      </c>
      <c r="T349" s="432">
        <f t="shared" si="916"/>
        <v>0</v>
      </c>
      <c r="U349" s="432">
        <f t="shared" si="916"/>
        <v>0</v>
      </c>
      <c r="V349" s="463">
        <f t="shared" si="916"/>
        <v>0</v>
      </c>
      <c r="W349" s="462">
        <f t="shared" si="916"/>
        <v>0</v>
      </c>
      <c r="X349" s="432">
        <f t="shared" si="916"/>
        <v>0</v>
      </c>
      <c r="Y349" s="432">
        <f t="shared" si="916"/>
        <v>0</v>
      </c>
      <c r="Z349" s="432">
        <f t="shared" si="916"/>
        <v>0</v>
      </c>
      <c r="AA349" s="463">
        <f t="shared" si="916"/>
        <v>0</v>
      </c>
      <c r="AB349" s="462">
        <f t="shared" si="916"/>
        <v>0</v>
      </c>
      <c r="AC349" s="432">
        <f t="shared" si="916"/>
        <v>0</v>
      </c>
      <c r="AD349" s="432">
        <f t="shared" si="916"/>
        <v>0</v>
      </c>
      <c r="AE349" s="432">
        <f t="shared" si="916"/>
        <v>0</v>
      </c>
      <c r="AF349" s="432">
        <f t="shared" si="916"/>
        <v>0</v>
      </c>
      <c r="AG349" s="463">
        <f t="shared" si="916"/>
        <v>0</v>
      </c>
      <c r="AH349" s="462">
        <f t="shared" si="916"/>
        <v>0</v>
      </c>
      <c r="AI349" s="432">
        <f t="shared" si="916"/>
        <v>0</v>
      </c>
      <c r="AJ349" s="432">
        <f t="shared" si="916"/>
        <v>0</v>
      </c>
      <c r="AK349" s="432">
        <f t="shared" si="916"/>
        <v>0</v>
      </c>
      <c r="AL349" s="463">
        <f t="shared" si="916"/>
        <v>0</v>
      </c>
      <c r="AM349" s="462">
        <f t="shared" ref="AM349:CX349" si="917">AM210*AM70/100</f>
        <v>0</v>
      </c>
      <c r="AN349" s="432">
        <f t="shared" si="917"/>
        <v>0</v>
      </c>
      <c r="AO349" s="432">
        <f t="shared" si="917"/>
        <v>0</v>
      </c>
      <c r="AP349" s="432">
        <f t="shared" si="917"/>
        <v>0</v>
      </c>
      <c r="AQ349" s="432">
        <f t="shared" si="917"/>
        <v>0</v>
      </c>
      <c r="AR349" s="463">
        <f t="shared" si="917"/>
        <v>0</v>
      </c>
      <c r="AS349" s="462">
        <f t="shared" si="917"/>
        <v>0</v>
      </c>
      <c r="AT349" s="432">
        <f t="shared" si="917"/>
        <v>0</v>
      </c>
      <c r="AU349" s="432">
        <f t="shared" si="917"/>
        <v>0</v>
      </c>
      <c r="AV349" s="432">
        <f t="shared" si="917"/>
        <v>0</v>
      </c>
      <c r="AW349" s="463">
        <f t="shared" si="917"/>
        <v>0</v>
      </c>
      <c r="AX349" s="462">
        <f t="shared" si="917"/>
        <v>0</v>
      </c>
      <c r="AY349" s="432">
        <f t="shared" si="917"/>
        <v>0</v>
      </c>
      <c r="AZ349" s="432">
        <f t="shared" si="917"/>
        <v>0</v>
      </c>
      <c r="BA349" s="432">
        <f t="shared" si="917"/>
        <v>0</v>
      </c>
      <c r="BB349" s="432">
        <f t="shared" si="917"/>
        <v>0</v>
      </c>
      <c r="BC349" s="463">
        <f t="shared" si="917"/>
        <v>0</v>
      </c>
      <c r="BD349" s="462">
        <f t="shared" si="917"/>
        <v>0</v>
      </c>
      <c r="BE349" s="432">
        <f t="shared" si="917"/>
        <v>0</v>
      </c>
      <c r="BF349" s="432">
        <f t="shared" si="917"/>
        <v>0</v>
      </c>
      <c r="BG349" s="432">
        <f t="shared" si="917"/>
        <v>0</v>
      </c>
      <c r="BH349" s="463">
        <f t="shared" si="917"/>
        <v>0</v>
      </c>
      <c r="BI349" s="462">
        <f t="shared" si="917"/>
        <v>0</v>
      </c>
      <c r="BJ349" s="432">
        <f t="shared" si="917"/>
        <v>0</v>
      </c>
      <c r="BK349" s="432">
        <f t="shared" si="917"/>
        <v>0</v>
      </c>
      <c r="BL349" s="432">
        <f t="shared" si="917"/>
        <v>0</v>
      </c>
      <c r="BM349" s="432">
        <f t="shared" si="917"/>
        <v>0</v>
      </c>
      <c r="BN349" s="463">
        <f t="shared" si="917"/>
        <v>0</v>
      </c>
      <c r="BO349" s="462">
        <f t="shared" si="917"/>
        <v>0</v>
      </c>
      <c r="BP349" s="432">
        <f t="shared" si="917"/>
        <v>0</v>
      </c>
      <c r="BQ349" s="432">
        <f t="shared" si="917"/>
        <v>0</v>
      </c>
      <c r="BR349" s="432">
        <f t="shared" si="917"/>
        <v>0</v>
      </c>
      <c r="BS349" s="463">
        <f t="shared" si="917"/>
        <v>0</v>
      </c>
      <c r="BT349" s="462">
        <f t="shared" si="917"/>
        <v>0</v>
      </c>
      <c r="BU349" s="432">
        <f t="shared" si="917"/>
        <v>0</v>
      </c>
      <c r="BV349" s="432">
        <f t="shared" si="917"/>
        <v>0</v>
      </c>
      <c r="BW349" s="432">
        <f t="shared" si="917"/>
        <v>0</v>
      </c>
      <c r="BX349" s="432">
        <f t="shared" si="917"/>
        <v>0</v>
      </c>
      <c r="BY349" s="463">
        <f t="shared" si="917"/>
        <v>0</v>
      </c>
      <c r="BZ349" s="462">
        <f t="shared" si="917"/>
        <v>0</v>
      </c>
      <c r="CA349" s="432">
        <f t="shared" si="917"/>
        <v>0</v>
      </c>
      <c r="CB349" s="432">
        <f t="shared" si="917"/>
        <v>0</v>
      </c>
      <c r="CC349" s="432">
        <f t="shared" si="917"/>
        <v>0</v>
      </c>
      <c r="CD349" s="463">
        <f t="shared" si="917"/>
        <v>0</v>
      </c>
      <c r="CE349" s="462">
        <f t="shared" si="917"/>
        <v>0</v>
      </c>
      <c r="CF349" s="432">
        <f t="shared" si="917"/>
        <v>0</v>
      </c>
      <c r="CG349" s="432">
        <f t="shared" si="917"/>
        <v>0</v>
      </c>
      <c r="CH349" s="432">
        <f t="shared" si="917"/>
        <v>0</v>
      </c>
      <c r="CI349" s="432">
        <f t="shared" si="917"/>
        <v>0</v>
      </c>
      <c r="CJ349" s="463">
        <f t="shared" si="917"/>
        <v>0</v>
      </c>
      <c r="CK349" s="462">
        <f t="shared" si="917"/>
        <v>0</v>
      </c>
      <c r="CL349" s="432">
        <f t="shared" si="917"/>
        <v>0</v>
      </c>
      <c r="CM349" s="432">
        <f t="shared" si="917"/>
        <v>0</v>
      </c>
      <c r="CN349" s="432">
        <f t="shared" si="917"/>
        <v>0</v>
      </c>
      <c r="CO349" s="463">
        <f t="shared" si="917"/>
        <v>0</v>
      </c>
      <c r="CP349" s="462">
        <f t="shared" si="917"/>
        <v>0</v>
      </c>
      <c r="CQ349" s="432">
        <f t="shared" si="917"/>
        <v>0</v>
      </c>
      <c r="CR349" s="432">
        <f t="shared" si="917"/>
        <v>0</v>
      </c>
      <c r="CS349" s="432">
        <f t="shared" si="917"/>
        <v>0</v>
      </c>
      <c r="CT349" s="432">
        <f t="shared" si="917"/>
        <v>0</v>
      </c>
      <c r="CU349" s="463">
        <f t="shared" si="917"/>
        <v>0</v>
      </c>
      <c r="CV349" s="462">
        <f t="shared" si="917"/>
        <v>0</v>
      </c>
      <c r="CW349" s="432">
        <f t="shared" si="917"/>
        <v>0</v>
      </c>
      <c r="CX349" s="432">
        <f t="shared" si="917"/>
        <v>0</v>
      </c>
      <c r="CY349" s="432">
        <f t="shared" ref="CY349:FJ349" si="918">CY210*CY70/100</f>
        <v>0</v>
      </c>
      <c r="CZ349" s="463">
        <f t="shared" si="918"/>
        <v>0</v>
      </c>
      <c r="DA349" s="462">
        <f t="shared" si="918"/>
        <v>0</v>
      </c>
      <c r="DB349" s="432">
        <f t="shared" si="918"/>
        <v>0</v>
      </c>
      <c r="DC349" s="432">
        <f t="shared" si="918"/>
        <v>0</v>
      </c>
      <c r="DD349" s="432">
        <f t="shared" si="918"/>
        <v>0</v>
      </c>
      <c r="DE349" s="432">
        <f t="shared" si="918"/>
        <v>0</v>
      </c>
      <c r="DF349" s="463">
        <f t="shared" si="918"/>
        <v>0</v>
      </c>
      <c r="DG349" s="462">
        <f t="shared" si="918"/>
        <v>0</v>
      </c>
      <c r="DH349" s="432">
        <f t="shared" si="918"/>
        <v>0</v>
      </c>
      <c r="DI349" s="432">
        <f t="shared" si="918"/>
        <v>0</v>
      </c>
      <c r="DJ349" s="432">
        <f t="shared" si="918"/>
        <v>0</v>
      </c>
      <c r="DK349" s="463">
        <f t="shared" si="918"/>
        <v>0</v>
      </c>
      <c r="DL349" s="462">
        <f t="shared" si="918"/>
        <v>0</v>
      </c>
      <c r="DM349" s="432">
        <f t="shared" si="918"/>
        <v>0</v>
      </c>
      <c r="DN349" s="432">
        <f t="shared" si="918"/>
        <v>0</v>
      </c>
      <c r="DO349" s="432">
        <f t="shared" si="918"/>
        <v>0</v>
      </c>
      <c r="DP349" s="432">
        <f t="shared" si="918"/>
        <v>0</v>
      </c>
      <c r="DQ349" s="463">
        <f t="shared" si="918"/>
        <v>0</v>
      </c>
      <c r="DR349" s="462">
        <f t="shared" si="918"/>
        <v>0</v>
      </c>
      <c r="DS349" s="432">
        <f t="shared" si="918"/>
        <v>0</v>
      </c>
      <c r="DT349" s="432">
        <f t="shared" si="918"/>
        <v>0</v>
      </c>
      <c r="DU349" s="432">
        <f t="shared" si="918"/>
        <v>0</v>
      </c>
      <c r="DV349" s="463">
        <f t="shared" si="918"/>
        <v>0</v>
      </c>
      <c r="DW349" s="462">
        <f t="shared" si="918"/>
        <v>0</v>
      </c>
      <c r="DX349" s="432">
        <f t="shared" si="918"/>
        <v>0</v>
      </c>
      <c r="DY349" s="432">
        <f t="shared" si="918"/>
        <v>0</v>
      </c>
      <c r="DZ349" s="432">
        <f t="shared" si="918"/>
        <v>0</v>
      </c>
      <c r="EA349" s="432">
        <f t="shared" si="918"/>
        <v>0</v>
      </c>
      <c r="EB349" s="463">
        <f t="shared" si="918"/>
        <v>0</v>
      </c>
      <c r="EC349" s="462">
        <f t="shared" si="918"/>
        <v>0</v>
      </c>
      <c r="ED349" s="432">
        <f t="shared" si="918"/>
        <v>0</v>
      </c>
      <c r="EE349" s="432">
        <f t="shared" si="918"/>
        <v>0</v>
      </c>
      <c r="EF349" s="432">
        <f t="shared" si="918"/>
        <v>0</v>
      </c>
      <c r="EG349" s="463">
        <f t="shared" si="918"/>
        <v>0</v>
      </c>
      <c r="EH349" s="462">
        <f t="shared" si="918"/>
        <v>0</v>
      </c>
      <c r="EI349" s="432">
        <f t="shared" si="918"/>
        <v>0</v>
      </c>
      <c r="EJ349" s="432">
        <f t="shared" si="918"/>
        <v>0</v>
      </c>
      <c r="EK349" s="432">
        <f t="shared" si="918"/>
        <v>0</v>
      </c>
      <c r="EL349" s="432">
        <f t="shared" si="918"/>
        <v>0</v>
      </c>
      <c r="EM349" s="463">
        <f t="shared" si="918"/>
        <v>0</v>
      </c>
      <c r="EN349" s="462">
        <f t="shared" si="918"/>
        <v>0</v>
      </c>
      <c r="EO349" s="432">
        <f t="shared" si="918"/>
        <v>0</v>
      </c>
      <c r="EP349" s="432">
        <f t="shared" si="918"/>
        <v>0</v>
      </c>
      <c r="EQ349" s="432">
        <f t="shared" si="918"/>
        <v>0</v>
      </c>
      <c r="ER349" s="463">
        <f t="shared" si="918"/>
        <v>0</v>
      </c>
      <c r="ES349" s="462">
        <f t="shared" si="918"/>
        <v>0</v>
      </c>
      <c r="ET349" s="432">
        <f t="shared" si="918"/>
        <v>0</v>
      </c>
      <c r="EU349" s="432">
        <f t="shared" si="918"/>
        <v>0</v>
      </c>
      <c r="EV349" s="432">
        <f t="shared" si="918"/>
        <v>0</v>
      </c>
      <c r="EW349" s="432">
        <f t="shared" si="918"/>
        <v>0</v>
      </c>
      <c r="EX349" s="463">
        <f t="shared" si="918"/>
        <v>0</v>
      </c>
      <c r="EY349" s="462">
        <f t="shared" si="918"/>
        <v>0</v>
      </c>
      <c r="EZ349" s="432">
        <f t="shared" si="918"/>
        <v>0</v>
      </c>
      <c r="FA349" s="432">
        <f t="shared" si="918"/>
        <v>0</v>
      </c>
      <c r="FB349" s="432">
        <f t="shared" si="918"/>
        <v>0</v>
      </c>
      <c r="FC349" s="463">
        <f t="shared" si="918"/>
        <v>0</v>
      </c>
      <c r="FD349" s="462">
        <f t="shared" si="918"/>
        <v>0</v>
      </c>
      <c r="FE349" s="432">
        <f t="shared" si="918"/>
        <v>0</v>
      </c>
      <c r="FF349" s="432">
        <f t="shared" si="918"/>
        <v>0</v>
      </c>
      <c r="FG349" s="432">
        <f t="shared" si="918"/>
        <v>0</v>
      </c>
      <c r="FH349" s="432">
        <f t="shared" si="918"/>
        <v>0</v>
      </c>
      <c r="FI349" s="463">
        <f t="shared" si="918"/>
        <v>0</v>
      </c>
      <c r="FJ349" s="462">
        <f t="shared" si="918"/>
        <v>0</v>
      </c>
      <c r="FK349" s="432">
        <f t="shared" ref="FK349:GJ349" si="919">FK210*FK70/100</f>
        <v>0</v>
      </c>
      <c r="FL349" s="432">
        <f t="shared" si="919"/>
        <v>0</v>
      </c>
      <c r="FM349" s="432">
        <f t="shared" si="919"/>
        <v>0</v>
      </c>
      <c r="FN349" s="463">
        <f t="shared" si="919"/>
        <v>0</v>
      </c>
      <c r="FO349" s="462">
        <f t="shared" si="919"/>
        <v>0</v>
      </c>
      <c r="FP349" s="432">
        <f t="shared" si="919"/>
        <v>0</v>
      </c>
      <c r="FQ349" s="432">
        <f t="shared" si="919"/>
        <v>0</v>
      </c>
      <c r="FR349" s="432">
        <f t="shared" si="919"/>
        <v>0</v>
      </c>
      <c r="FS349" s="432">
        <f t="shared" si="919"/>
        <v>0</v>
      </c>
      <c r="FT349" s="463">
        <f t="shared" si="919"/>
        <v>0</v>
      </c>
      <c r="FU349" s="462">
        <f t="shared" si="919"/>
        <v>0</v>
      </c>
      <c r="FV349" s="432">
        <f t="shared" si="919"/>
        <v>0</v>
      </c>
      <c r="FW349" s="432">
        <f t="shared" si="919"/>
        <v>0</v>
      </c>
      <c r="FX349" s="432">
        <f t="shared" si="919"/>
        <v>0</v>
      </c>
      <c r="FY349" s="463">
        <f t="shared" si="919"/>
        <v>0</v>
      </c>
      <c r="FZ349" s="462">
        <f t="shared" si="919"/>
        <v>0</v>
      </c>
      <c r="GA349" s="432">
        <f t="shared" si="919"/>
        <v>0</v>
      </c>
      <c r="GB349" s="432">
        <f t="shared" si="919"/>
        <v>0</v>
      </c>
      <c r="GC349" s="432">
        <f t="shared" si="919"/>
        <v>0</v>
      </c>
      <c r="GD349" s="432">
        <f t="shared" si="919"/>
        <v>0</v>
      </c>
      <c r="GE349" s="463">
        <f t="shared" si="919"/>
        <v>0</v>
      </c>
      <c r="GF349" s="462">
        <f t="shared" si="919"/>
        <v>0</v>
      </c>
      <c r="GG349" s="432">
        <f t="shared" si="919"/>
        <v>0</v>
      </c>
      <c r="GH349" s="432">
        <f t="shared" si="919"/>
        <v>0</v>
      </c>
      <c r="GI349" s="432">
        <f t="shared" si="919"/>
        <v>0</v>
      </c>
      <c r="GJ349" s="463">
        <f t="shared" si="919"/>
        <v>0</v>
      </c>
    </row>
    <row r="350" spans="1:192" s="4" customFormat="1">
      <c r="A350" s="22"/>
      <c r="B350" s="22"/>
      <c r="C350" s="22"/>
      <c r="D350" s="22"/>
      <c r="E350" s="748" t="str">
        <f t="shared" si="695"/>
        <v>New Tariff 9</v>
      </c>
      <c r="F350" s="462">
        <f t="shared" ref="F350:AL350" si="920">F211*F71</f>
        <v>0</v>
      </c>
      <c r="G350" s="432">
        <f t="shared" si="920"/>
        <v>0</v>
      </c>
      <c r="H350" s="432">
        <f t="shared" si="920"/>
        <v>0</v>
      </c>
      <c r="I350" s="432">
        <f t="shared" si="920"/>
        <v>0</v>
      </c>
      <c r="J350" s="432">
        <f t="shared" si="920"/>
        <v>0</v>
      </c>
      <c r="K350" s="463">
        <f t="shared" si="920"/>
        <v>0</v>
      </c>
      <c r="L350" s="462">
        <f t="shared" si="920"/>
        <v>0</v>
      </c>
      <c r="M350" s="432">
        <f t="shared" si="920"/>
        <v>0</v>
      </c>
      <c r="N350" s="432">
        <f t="shared" si="920"/>
        <v>0</v>
      </c>
      <c r="O350" s="432">
        <f t="shared" si="920"/>
        <v>0</v>
      </c>
      <c r="P350" s="463">
        <f t="shared" si="920"/>
        <v>0</v>
      </c>
      <c r="Q350" s="462">
        <f t="shared" si="920"/>
        <v>0</v>
      </c>
      <c r="R350" s="432">
        <f t="shared" si="920"/>
        <v>0</v>
      </c>
      <c r="S350" s="432">
        <f t="shared" si="920"/>
        <v>0</v>
      </c>
      <c r="T350" s="432">
        <f t="shared" si="920"/>
        <v>0</v>
      </c>
      <c r="U350" s="432">
        <f t="shared" si="920"/>
        <v>0</v>
      </c>
      <c r="V350" s="463">
        <f t="shared" si="920"/>
        <v>0</v>
      </c>
      <c r="W350" s="462">
        <f t="shared" si="920"/>
        <v>0</v>
      </c>
      <c r="X350" s="432">
        <f t="shared" si="920"/>
        <v>0</v>
      </c>
      <c r="Y350" s="432">
        <f t="shared" si="920"/>
        <v>0</v>
      </c>
      <c r="Z350" s="432">
        <f t="shared" si="920"/>
        <v>0</v>
      </c>
      <c r="AA350" s="463">
        <f t="shared" si="920"/>
        <v>0</v>
      </c>
      <c r="AB350" s="462">
        <f t="shared" si="920"/>
        <v>0</v>
      </c>
      <c r="AC350" s="432">
        <f t="shared" si="920"/>
        <v>0</v>
      </c>
      <c r="AD350" s="432">
        <f t="shared" si="920"/>
        <v>0</v>
      </c>
      <c r="AE350" s="432">
        <f t="shared" si="920"/>
        <v>0</v>
      </c>
      <c r="AF350" s="432">
        <f t="shared" si="920"/>
        <v>0</v>
      </c>
      <c r="AG350" s="463">
        <f t="shared" si="920"/>
        <v>0</v>
      </c>
      <c r="AH350" s="462">
        <f t="shared" si="920"/>
        <v>0</v>
      </c>
      <c r="AI350" s="432">
        <f t="shared" si="920"/>
        <v>0</v>
      </c>
      <c r="AJ350" s="432">
        <f t="shared" si="920"/>
        <v>0</v>
      </c>
      <c r="AK350" s="432">
        <f t="shared" si="920"/>
        <v>0</v>
      </c>
      <c r="AL350" s="463">
        <f t="shared" si="920"/>
        <v>0</v>
      </c>
      <c r="AM350" s="462">
        <f t="shared" ref="AM350:CX350" si="921">AM211*AM71/100</f>
        <v>0</v>
      </c>
      <c r="AN350" s="432">
        <f t="shared" si="921"/>
        <v>0</v>
      </c>
      <c r="AO350" s="432">
        <f t="shared" si="921"/>
        <v>0</v>
      </c>
      <c r="AP350" s="432">
        <f t="shared" si="921"/>
        <v>0</v>
      </c>
      <c r="AQ350" s="432">
        <f t="shared" si="921"/>
        <v>0</v>
      </c>
      <c r="AR350" s="463">
        <f t="shared" si="921"/>
        <v>0</v>
      </c>
      <c r="AS350" s="462">
        <f t="shared" si="921"/>
        <v>0</v>
      </c>
      <c r="AT350" s="432">
        <f t="shared" si="921"/>
        <v>0</v>
      </c>
      <c r="AU350" s="432">
        <f t="shared" si="921"/>
        <v>0</v>
      </c>
      <c r="AV350" s="432">
        <f t="shared" si="921"/>
        <v>0</v>
      </c>
      <c r="AW350" s="463">
        <f t="shared" si="921"/>
        <v>0</v>
      </c>
      <c r="AX350" s="462">
        <f t="shared" si="921"/>
        <v>0</v>
      </c>
      <c r="AY350" s="432">
        <f t="shared" si="921"/>
        <v>0</v>
      </c>
      <c r="AZ350" s="432">
        <f t="shared" si="921"/>
        <v>0</v>
      </c>
      <c r="BA350" s="432">
        <f t="shared" si="921"/>
        <v>0</v>
      </c>
      <c r="BB350" s="432">
        <f t="shared" si="921"/>
        <v>0</v>
      </c>
      <c r="BC350" s="463">
        <f t="shared" si="921"/>
        <v>0</v>
      </c>
      <c r="BD350" s="462">
        <f t="shared" si="921"/>
        <v>0</v>
      </c>
      <c r="BE350" s="432">
        <f t="shared" si="921"/>
        <v>0</v>
      </c>
      <c r="BF350" s="432">
        <f t="shared" si="921"/>
        <v>0</v>
      </c>
      <c r="BG350" s="432">
        <f t="shared" si="921"/>
        <v>0</v>
      </c>
      <c r="BH350" s="463">
        <f t="shared" si="921"/>
        <v>0</v>
      </c>
      <c r="BI350" s="462">
        <f t="shared" si="921"/>
        <v>0</v>
      </c>
      <c r="BJ350" s="432">
        <f t="shared" si="921"/>
        <v>0</v>
      </c>
      <c r="BK350" s="432">
        <f t="shared" si="921"/>
        <v>0</v>
      </c>
      <c r="BL350" s="432">
        <f t="shared" si="921"/>
        <v>0</v>
      </c>
      <c r="BM350" s="432">
        <f t="shared" si="921"/>
        <v>0</v>
      </c>
      <c r="BN350" s="463">
        <f t="shared" si="921"/>
        <v>0</v>
      </c>
      <c r="BO350" s="462">
        <f t="shared" si="921"/>
        <v>0</v>
      </c>
      <c r="BP350" s="432">
        <f t="shared" si="921"/>
        <v>0</v>
      </c>
      <c r="BQ350" s="432">
        <f t="shared" si="921"/>
        <v>0</v>
      </c>
      <c r="BR350" s="432">
        <f t="shared" si="921"/>
        <v>0</v>
      </c>
      <c r="BS350" s="463">
        <f t="shared" si="921"/>
        <v>0</v>
      </c>
      <c r="BT350" s="462">
        <f t="shared" si="921"/>
        <v>0</v>
      </c>
      <c r="BU350" s="432">
        <f t="shared" si="921"/>
        <v>0</v>
      </c>
      <c r="BV350" s="432">
        <f t="shared" si="921"/>
        <v>0</v>
      </c>
      <c r="BW350" s="432">
        <f t="shared" si="921"/>
        <v>0</v>
      </c>
      <c r="BX350" s="432">
        <f t="shared" si="921"/>
        <v>0</v>
      </c>
      <c r="BY350" s="463">
        <f t="shared" si="921"/>
        <v>0</v>
      </c>
      <c r="BZ350" s="462">
        <f t="shared" si="921"/>
        <v>0</v>
      </c>
      <c r="CA350" s="432">
        <f t="shared" si="921"/>
        <v>0</v>
      </c>
      <c r="CB350" s="432">
        <f t="shared" si="921"/>
        <v>0</v>
      </c>
      <c r="CC350" s="432">
        <f t="shared" si="921"/>
        <v>0</v>
      </c>
      <c r="CD350" s="463">
        <f t="shared" si="921"/>
        <v>0</v>
      </c>
      <c r="CE350" s="462">
        <f t="shared" si="921"/>
        <v>0</v>
      </c>
      <c r="CF350" s="432">
        <f t="shared" si="921"/>
        <v>0</v>
      </c>
      <c r="CG350" s="432">
        <f t="shared" si="921"/>
        <v>0</v>
      </c>
      <c r="CH350" s="432">
        <f t="shared" si="921"/>
        <v>0</v>
      </c>
      <c r="CI350" s="432">
        <f t="shared" si="921"/>
        <v>0</v>
      </c>
      <c r="CJ350" s="463">
        <f t="shared" si="921"/>
        <v>0</v>
      </c>
      <c r="CK350" s="462">
        <f t="shared" si="921"/>
        <v>0</v>
      </c>
      <c r="CL350" s="432">
        <f t="shared" si="921"/>
        <v>0</v>
      </c>
      <c r="CM350" s="432">
        <f t="shared" si="921"/>
        <v>0</v>
      </c>
      <c r="CN350" s="432">
        <f t="shared" si="921"/>
        <v>0</v>
      </c>
      <c r="CO350" s="463">
        <f t="shared" si="921"/>
        <v>0</v>
      </c>
      <c r="CP350" s="462">
        <f t="shared" si="921"/>
        <v>0</v>
      </c>
      <c r="CQ350" s="432">
        <f t="shared" si="921"/>
        <v>0</v>
      </c>
      <c r="CR350" s="432">
        <f t="shared" si="921"/>
        <v>0</v>
      </c>
      <c r="CS350" s="432">
        <f t="shared" si="921"/>
        <v>0</v>
      </c>
      <c r="CT350" s="432">
        <f t="shared" si="921"/>
        <v>0</v>
      </c>
      <c r="CU350" s="463">
        <f t="shared" si="921"/>
        <v>0</v>
      </c>
      <c r="CV350" s="462">
        <f t="shared" si="921"/>
        <v>0</v>
      </c>
      <c r="CW350" s="432">
        <f t="shared" si="921"/>
        <v>0</v>
      </c>
      <c r="CX350" s="432">
        <f t="shared" si="921"/>
        <v>0</v>
      </c>
      <c r="CY350" s="432">
        <f t="shared" ref="CY350:FJ350" si="922">CY211*CY71/100</f>
        <v>0</v>
      </c>
      <c r="CZ350" s="463">
        <f t="shared" si="922"/>
        <v>0</v>
      </c>
      <c r="DA350" s="462">
        <f t="shared" si="922"/>
        <v>0</v>
      </c>
      <c r="DB350" s="432">
        <f t="shared" si="922"/>
        <v>0</v>
      </c>
      <c r="DC350" s="432">
        <f t="shared" si="922"/>
        <v>0</v>
      </c>
      <c r="DD350" s="432">
        <f t="shared" si="922"/>
        <v>0</v>
      </c>
      <c r="DE350" s="432">
        <f t="shared" si="922"/>
        <v>0</v>
      </c>
      <c r="DF350" s="463">
        <f t="shared" si="922"/>
        <v>0</v>
      </c>
      <c r="DG350" s="462">
        <f t="shared" si="922"/>
        <v>0</v>
      </c>
      <c r="DH350" s="432">
        <f t="shared" si="922"/>
        <v>0</v>
      </c>
      <c r="DI350" s="432">
        <f t="shared" si="922"/>
        <v>0</v>
      </c>
      <c r="DJ350" s="432">
        <f t="shared" si="922"/>
        <v>0</v>
      </c>
      <c r="DK350" s="463">
        <f t="shared" si="922"/>
        <v>0</v>
      </c>
      <c r="DL350" s="462">
        <f t="shared" si="922"/>
        <v>0</v>
      </c>
      <c r="DM350" s="432">
        <f t="shared" si="922"/>
        <v>0</v>
      </c>
      <c r="DN350" s="432">
        <f t="shared" si="922"/>
        <v>0</v>
      </c>
      <c r="DO350" s="432">
        <f t="shared" si="922"/>
        <v>0</v>
      </c>
      <c r="DP350" s="432">
        <f t="shared" si="922"/>
        <v>0</v>
      </c>
      <c r="DQ350" s="463">
        <f t="shared" si="922"/>
        <v>0</v>
      </c>
      <c r="DR350" s="462">
        <f t="shared" si="922"/>
        <v>0</v>
      </c>
      <c r="DS350" s="432">
        <f t="shared" si="922"/>
        <v>0</v>
      </c>
      <c r="DT350" s="432">
        <f t="shared" si="922"/>
        <v>0</v>
      </c>
      <c r="DU350" s="432">
        <f t="shared" si="922"/>
        <v>0</v>
      </c>
      <c r="DV350" s="463">
        <f t="shared" si="922"/>
        <v>0</v>
      </c>
      <c r="DW350" s="462">
        <f t="shared" si="922"/>
        <v>0</v>
      </c>
      <c r="DX350" s="432">
        <f t="shared" si="922"/>
        <v>0</v>
      </c>
      <c r="DY350" s="432">
        <f t="shared" si="922"/>
        <v>0</v>
      </c>
      <c r="DZ350" s="432">
        <f t="shared" si="922"/>
        <v>0</v>
      </c>
      <c r="EA350" s="432">
        <f t="shared" si="922"/>
        <v>0</v>
      </c>
      <c r="EB350" s="463">
        <f t="shared" si="922"/>
        <v>0</v>
      </c>
      <c r="EC350" s="462">
        <f t="shared" si="922"/>
        <v>0</v>
      </c>
      <c r="ED350" s="432">
        <f t="shared" si="922"/>
        <v>0</v>
      </c>
      <c r="EE350" s="432">
        <f t="shared" si="922"/>
        <v>0</v>
      </c>
      <c r="EF350" s="432">
        <f t="shared" si="922"/>
        <v>0</v>
      </c>
      <c r="EG350" s="463">
        <f t="shared" si="922"/>
        <v>0</v>
      </c>
      <c r="EH350" s="462">
        <f t="shared" si="922"/>
        <v>0</v>
      </c>
      <c r="EI350" s="432">
        <f t="shared" si="922"/>
        <v>0</v>
      </c>
      <c r="EJ350" s="432">
        <f t="shared" si="922"/>
        <v>0</v>
      </c>
      <c r="EK350" s="432">
        <f t="shared" si="922"/>
        <v>0</v>
      </c>
      <c r="EL350" s="432">
        <f t="shared" si="922"/>
        <v>0</v>
      </c>
      <c r="EM350" s="463">
        <f t="shared" si="922"/>
        <v>0</v>
      </c>
      <c r="EN350" s="462">
        <f t="shared" si="922"/>
        <v>0</v>
      </c>
      <c r="EO350" s="432">
        <f t="shared" si="922"/>
        <v>0</v>
      </c>
      <c r="EP350" s="432">
        <f t="shared" si="922"/>
        <v>0</v>
      </c>
      <c r="EQ350" s="432">
        <f t="shared" si="922"/>
        <v>0</v>
      </c>
      <c r="ER350" s="463">
        <f t="shared" si="922"/>
        <v>0</v>
      </c>
      <c r="ES350" s="462">
        <f t="shared" si="922"/>
        <v>0</v>
      </c>
      <c r="ET350" s="432">
        <f t="shared" si="922"/>
        <v>0</v>
      </c>
      <c r="EU350" s="432">
        <f t="shared" si="922"/>
        <v>0</v>
      </c>
      <c r="EV350" s="432">
        <f t="shared" si="922"/>
        <v>0</v>
      </c>
      <c r="EW350" s="432">
        <f t="shared" si="922"/>
        <v>0</v>
      </c>
      <c r="EX350" s="463">
        <f t="shared" si="922"/>
        <v>0</v>
      </c>
      <c r="EY350" s="462">
        <f t="shared" si="922"/>
        <v>0</v>
      </c>
      <c r="EZ350" s="432">
        <f t="shared" si="922"/>
        <v>0</v>
      </c>
      <c r="FA350" s="432">
        <f t="shared" si="922"/>
        <v>0</v>
      </c>
      <c r="FB350" s="432">
        <f t="shared" si="922"/>
        <v>0</v>
      </c>
      <c r="FC350" s="463">
        <f t="shared" si="922"/>
        <v>0</v>
      </c>
      <c r="FD350" s="462">
        <f t="shared" si="922"/>
        <v>0</v>
      </c>
      <c r="FE350" s="432">
        <f t="shared" si="922"/>
        <v>0</v>
      </c>
      <c r="FF350" s="432">
        <f t="shared" si="922"/>
        <v>0</v>
      </c>
      <c r="FG350" s="432">
        <f t="shared" si="922"/>
        <v>0</v>
      </c>
      <c r="FH350" s="432">
        <f t="shared" si="922"/>
        <v>0</v>
      </c>
      <c r="FI350" s="463">
        <f t="shared" si="922"/>
        <v>0</v>
      </c>
      <c r="FJ350" s="462">
        <f t="shared" si="922"/>
        <v>0</v>
      </c>
      <c r="FK350" s="432">
        <f t="shared" ref="FK350:GJ350" si="923">FK211*FK71/100</f>
        <v>0</v>
      </c>
      <c r="FL350" s="432">
        <f t="shared" si="923"/>
        <v>0</v>
      </c>
      <c r="FM350" s="432">
        <f t="shared" si="923"/>
        <v>0</v>
      </c>
      <c r="FN350" s="463">
        <f t="shared" si="923"/>
        <v>0</v>
      </c>
      <c r="FO350" s="462">
        <f t="shared" si="923"/>
        <v>0</v>
      </c>
      <c r="FP350" s="432">
        <f t="shared" si="923"/>
        <v>0</v>
      </c>
      <c r="FQ350" s="432">
        <f t="shared" si="923"/>
        <v>0</v>
      </c>
      <c r="FR350" s="432">
        <f t="shared" si="923"/>
        <v>0</v>
      </c>
      <c r="FS350" s="432">
        <f t="shared" si="923"/>
        <v>0</v>
      </c>
      <c r="FT350" s="463">
        <f t="shared" si="923"/>
        <v>0</v>
      </c>
      <c r="FU350" s="462">
        <f t="shared" si="923"/>
        <v>0</v>
      </c>
      <c r="FV350" s="432">
        <f t="shared" si="923"/>
        <v>0</v>
      </c>
      <c r="FW350" s="432">
        <f t="shared" si="923"/>
        <v>0</v>
      </c>
      <c r="FX350" s="432">
        <f t="shared" si="923"/>
        <v>0</v>
      </c>
      <c r="FY350" s="463">
        <f t="shared" si="923"/>
        <v>0</v>
      </c>
      <c r="FZ350" s="462">
        <f t="shared" si="923"/>
        <v>0</v>
      </c>
      <c r="GA350" s="432">
        <f t="shared" si="923"/>
        <v>0</v>
      </c>
      <c r="GB350" s="432">
        <f t="shared" si="923"/>
        <v>0</v>
      </c>
      <c r="GC350" s="432">
        <f t="shared" si="923"/>
        <v>0</v>
      </c>
      <c r="GD350" s="432">
        <f t="shared" si="923"/>
        <v>0</v>
      </c>
      <c r="GE350" s="463">
        <f t="shared" si="923"/>
        <v>0</v>
      </c>
      <c r="GF350" s="462">
        <f t="shared" si="923"/>
        <v>0</v>
      </c>
      <c r="GG350" s="432">
        <f t="shared" si="923"/>
        <v>0</v>
      </c>
      <c r="GH350" s="432">
        <f t="shared" si="923"/>
        <v>0</v>
      </c>
      <c r="GI350" s="432">
        <f t="shared" si="923"/>
        <v>0</v>
      </c>
      <c r="GJ350" s="463">
        <f t="shared" si="923"/>
        <v>0</v>
      </c>
    </row>
    <row r="351" spans="1:192" s="4" customFormat="1">
      <c r="A351" s="22"/>
      <c r="B351" s="22"/>
      <c r="C351" s="22"/>
      <c r="D351" s="22"/>
      <c r="E351" s="748" t="str">
        <f t="shared" si="695"/>
        <v>New Tariff 10</v>
      </c>
      <c r="F351" s="462">
        <f t="shared" ref="F351:AL351" si="924">F212*F72</f>
        <v>0</v>
      </c>
      <c r="G351" s="432">
        <f t="shared" si="924"/>
        <v>0</v>
      </c>
      <c r="H351" s="432">
        <f t="shared" si="924"/>
        <v>0</v>
      </c>
      <c r="I351" s="432">
        <f t="shared" si="924"/>
        <v>0</v>
      </c>
      <c r="J351" s="432">
        <f t="shared" si="924"/>
        <v>0</v>
      </c>
      <c r="K351" s="463">
        <f t="shared" si="924"/>
        <v>0</v>
      </c>
      <c r="L351" s="462">
        <f t="shared" si="924"/>
        <v>0</v>
      </c>
      <c r="M351" s="432">
        <f t="shared" si="924"/>
        <v>0</v>
      </c>
      <c r="N351" s="432">
        <f t="shared" si="924"/>
        <v>0</v>
      </c>
      <c r="O351" s="432">
        <f t="shared" si="924"/>
        <v>0</v>
      </c>
      <c r="P351" s="463">
        <f t="shared" si="924"/>
        <v>0</v>
      </c>
      <c r="Q351" s="462">
        <f t="shared" si="924"/>
        <v>0</v>
      </c>
      <c r="R351" s="432">
        <f t="shared" si="924"/>
        <v>0</v>
      </c>
      <c r="S351" s="432">
        <f t="shared" si="924"/>
        <v>0</v>
      </c>
      <c r="T351" s="432">
        <f t="shared" si="924"/>
        <v>0</v>
      </c>
      <c r="U351" s="432">
        <f t="shared" si="924"/>
        <v>0</v>
      </c>
      <c r="V351" s="463">
        <f t="shared" si="924"/>
        <v>0</v>
      </c>
      <c r="W351" s="462">
        <f t="shared" si="924"/>
        <v>0</v>
      </c>
      <c r="X351" s="432">
        <f t="shared" si="924"/>
        <v>0</v>
      </c>
      <c r="Y351" s="432">
        <f t="shared" si="924"/>
        <v>0</v>
      </c>
      <c r="Z351" s="432">
        <f t="shared" si="924"/>
        <v>0</v>
      </c>
      <c r="AA351" s="463">
        <f t="shared" si="924"/>
        <v>0</v>
      </c>
      <c r="AB351" s="462">
        <f t="shared" si="924"/>
        <v>0</v>
      </c>
      <c r="AC351" s="432">
        <f t="shared" si="924"/>
        <v>0</v>
      </c>
      <c r="AD351" s="432">
        <f t="shared" si="924"/>
        <v>0</v>
      </c>
      <c r="AE351" s="432">
        <f t="shared" si="924"/>
        <v>0</v>
      </c>
      <c r="AF351" s="432">
        <f t="shared" si="924"/>
        <v>0</v>
      </c>
      <c r="AG351" s="463">
        <f t="shared" si="924"/>
        <v>0</v>
      </c>
      <c r="AH351" s="462">
        <f t="shared" si="924"/>
        <v>0</v>
      </c>
      <c r="AI351" s="432">
        <f t="shared" si="924"/>
        <v>0</v>
      </c>
      <c r="AJ351" s="432">
        <f t="shared" si="924"/>
        <v>0</v>
      </c>
      <c r="AK351" s="432">
        <f t="shared" si="924"/>
        <v>0</v>
      </c>
      <c r="AL351" s="463">
        <f t="shared" si="924"/>
        <v>0</v>
      </c>
      <c r="AM351" s="462">
        <f t="shared" ref="AM351:CX351" si="925">AM212*AM72/100</f>
        <v>0</v>
      </c>
      <c r="AN351" s="432">
        <f t="shared" si="925"/>
        <v>0</v>
      </c>
      <c r="AO351" s="432">
        <f t="shared" si="925"/>
        <v>0</v>
      </c>
      <c r="AP351" s="432">
        <f t="shared" si="925"/>
        <v>0</v>
      </c>
      <c r="AQ351" s="432">
        <f t="shared" si="925"/>
        <v>0</v>
      </c>
      <c r="AR351" s="463">
        <f t="shared" si="925"/>
        <v>0</v>
      </c>
      <c r="AS351" s="462">
        <f t="shared" si="925"/>
        <v>0</v>
      </c>
      <c r="AT351" s="432">
        <f t="shared" si="925"/>
        <v>0</v>
      </c>
      <c r="AU351" s="432">
        <f t="shared" si="925"/>
        <v>0</v>
      </c>
      <c r="AV351" s="432">
        <f t="shared" si="925"/>
        <v>0</v>
      </c>
      <c r="AW351" s="463">
        <f t="shared" si="925"/>
        <v>0</v>
      </c>
      <c r="AX351" s="462">
        <f t="shared" si="925"/>
        <v>0</v>
      </c>
      <c r="AY351" s="432">
        <f t="shared" si="925"/>
        <v>0</v>
      </c>
      <c r="AZ351" s="432">
        <f t="shared" si="925"/>
        <v>0</v>
      </c>
      <c r="BA351" s="432">
        <f t="shared" si="925"/>
        <v>0</v>
      </c>
      <c r="BB351" s="432">
        <f t="shared" si="925"/>
        <v>0</v>
      </c>
      <c r="BC351" s="463">
        <f t="shared" si="925"/>
        <v>0</v>
      </c>
      <c r="BD351" s="462">
        <f t="shared" si="925"/>
        <v>0</v>
      </c>
      <c r="BE351" s="432">
        <f t="shared" si="925"/>
        <v>0</v>
      </c>
      <c r="BF351" s="432">
        <f t="shared" si="925"/>
        <v>0</v>
      </c>
      <c r="BG351" s="432">
        <f t="shared" si="925"/>
        <v>0</v>
      </c>
      <c r="BH351" s="463">
        <f t="shared" si="925"/>
        <v>0</v>
      </c>
      <c r="BI351" s="462">
        <f t="shared" si="925"/>
        <v>0</v>
      </c>
      <c r="BJ351" s="432">
        <f t="shared" si="925"/>
        <v>0</v>
      </c>
      <c r="BK351" s="432">
        <f t="shared" si="925"/>
        <v>0</v>
      </c>
      <c r="BL351" s="432">
        <f t="shared" si="925"/>
        <v>0</v>
      </c>
      <c r="BM351" s="432">
        <f t="shared" si="925"/>
        <v>0</v>
      </c>
      <c r="BN351" s="463">
        <f t="shared" si="925"/>
        <v>0</v>
      </c>
      <c r="BO351" s="462">
        <f t="shared" si="925"/>
        <v>0</v>
      </c>
      <c r="BP351" s="432">
        <f t="shared" si="925"/>
        <v>0</v>
      </c>
      <c r="BQ351" s="432">
        <f t="shared" si="925"/>
        <v>0</v>
      </c>
      <c r="BR351" s="432">
        <f t="shared" si="925"/>
        <v>0</v>
      </c>
      <c r="BS351" s="463">
        <f t="shared" si="925"/>
        <v>0</v>
      </c>
      <c r="BT351" s="462">
        <f t="shared" si="925"/>
        <v>0</v>
      </c>
      <c r="BU351" s="432">
        <f t="shared" si="925"/>
        <v>0</v>
      </c>
      <c r="BV351" s="432">
        <f t="shared" si="925"/>
        <v>0</v>
      </c>
      <c r="BW351" s="432">
        <f t="shared" si="925"/>
        <v>0</v>
      </c>
      <c r="BX351" s="432">
        <f t="shared" si="925"/>
        <v>0</v>
      </c>
      <c r="BY351" s="463">
        <f t="shared" si="925"/>
        <v>0</v>
      </c>
      <c r="BZ351" s="462">
        <f t="shared" si="925"/>
        <v>0</v>
      </c>
      <c r="CA351" s="432">
        <f t="shared" si="925"/>
        <v>0</v>
      </c>
      <c r="CB351" s="432">
        <f t="shared" si="925"/>
        <v>0</v>
      </c>
      <c r="CC351" s="432">
        <f t="shared" si="925"/>
        <v>0</v>
      </c>
      <c r="CD351" s="463">
        <f t="shared" si="925"/>
        <v>0</v>
      </c>
      <c r="CE351" s="462">
        <f t="shared" si="925"/>
        <v>0</v>
      </c>
      <c r="CF351" s="432">
        <f t="shared" si="925"/>
        <v>0</v>
      </c>
      <c r="CG351" s="432">
        <f t="shared" si="925"/>
        <v>0</v>
      </c>
      <c r="CH351" s="432">
        <f t="shared" si="925"/>
        <v>0</v>
      </c>
      <c r="CI351" s="432">
        <f t="shared" si="925"/>
        <v>0</v>
      </c>
      <c r="CJ351" s="463">
        <f t="shared" si="925"/>
        <v>0</v>
      </c>
      <c r="CK351" s="462">
        <f t="shared" si="925"/>
        <v>0</v>
      </c>
      <c r="CL351" s="432">
        <f t="shared" si="925"/>
        <v>0</v>
      </c>
      <c r="CM351" s="432">
        <f t="shared" si="925"/>
        <v>0</v>
      </c>
      <c r="CN351" s="432">
        <f t="shared" si="925"/>
        <v>0</v>
      </c>
      <c r="CO351" s="463">
        <f t="shared" si="925"/>
        <v>0</v>
      </c>
      <c r="CP351" s="462">
        <f t="shared" si="925"/>
        <v>0</v>
      </c>
      <c r="CQ351" s="432">
        <f t="shared" si="925"/>
        <v>0</v>
      </c>
      <c r="CR351" s="432">
        <f t="shared" si="925"/>
        <v>0</v>
      </c>
      <c r="CS351" s="432">
        <f t="shared" si="925"/>
        <v>0</v>
      </c>
      <c r="CT351" s="432">
        <f t="shared" si="925"/>
        <v>0</v>
      </c>
      <c r="CU351" s="463">
        <f t="shared" si="925"/>
        <v>0</v>
      </c>
      <c r="CV351" s="462">
        <f t="shared" si="925"/>
        <v>0</v>
      </c>
      <c r="CW351" s="432">
        <f t="shared" si="925"/>
        <v>0</v>
      </c>
      <c r="CX351" s="432">
        <f t="shared" si="925"/>
        <v>0</v>
      </c>
      <c r="CY351" s="432">
        <f t="shared" ref="CY351:FJ351" si="926">CY212*CY72/100</f>
        <v>0</v>
      </c>
      <c r="CZ351" s="463">
        <f t="shared" si="926"/>
        <v>0</v>
      </c>
      <c r="DA351" s="462">
        <f t="shared" si="926"/>
        <v>0</v>
      </c>
      <c r="DB351" s="432">
        <f t="shared" si="926"/>
        <v>0</v>
      </c>
      <c r="DC351" s="432">
        <f t="shared" si="926"/>
        <v>0</v>
      </c>
      <c r="DD351" s="432">
        <f t="shared" si="926"/>
        <v>0</v>
      </c>
      <c r="DE351" s="432">
        <f t="shared" si="926"/>
        <v>0</v>
      </c>
      <c r="DF351" s="463">
        <f t="shared" si="926"/>
        <v>0</v>
      </c>
      <c r="DG351" s="462">
        <f t="shared" si="926"/>
        <v>0</v>
      </c>
      <c r="DH351" s="432">
        <f t="shared" si="926"/>
        <v>0</v>
      </c>
      <c r="DI351" s="432">
        <f t="shared" si="926"/>
        <v>0</v>
      </c>
      <c r="DJ351" s="432">
        <f t="shared" si="926"/>
        <v>0</v>
      </c>
      <c r="DK351" s="463">
        <f t="shared" si="926"/>
        <v>0</v>
      </c>
      <c r="DL351" s="462">
        <f t="shared" si="926"/>
        <v>0</v>
      </c>
      <c r="DM351" s="432">
        <f t="shared" si="926"/>
        <v>0</v>
      </c>
      <c r="DN351" s="432">
        <f t="shared" si="926"/>
        <v>0</v>
      </c>
      <c r="DO351" s="432">
        <f t="shared" si="926"/>
        <v>0</v>
      </c>
      <c r="DP351" s="432">
        <f t="shared" si="926"/>
        <v>0</v>
      </c>
      <c r="DQ351" s="463">
        <f t="shared" si="926"/>
        <v>0</v>
      </c>
      <c r="DR351" s="462">
        <f t="shared" si="926"/>
        <v>0</v>
      </c>
      <c r="DS351" s="432">
        <f t="shared" si="926"/>
        <v>0</v>
      </c>
      <c r="DT351" s="432">
        <f t="shared" si="926"/>
        <v>0</v>
      </c>
      <c r="DU351" s="432">
        <f t="shared" si="926"/>
        <v>0</v>
      </c>
      <c r="DV351" s="463">
        <f t="shared" si="926"/>
        <v>0</v>
      </c>
      <c r="DW351" s="462">
        <f t="shared" si="926"/>
        <v>0</v>
      </c>
      <c r="DX351" s="432">
        <f t="shared" si="926"/>
        <v>0</v>
      </c>
      <c r="DY351" s="432">
        <f t="shared" si="926"/>
        <v>0</v>
      </c>
      <c r="DZ351" s="432">
        <f t="shared" si="926"/>
        <v>0</v>
      </c>
      <c r="EA351" s="432">
        <f t="shared" si="926"/>
        <v>0</v>
      </c>
      <c r="EB351" s="463">
        <f t="shared" si="926"/>
        <v>0</v>
      </c>
      <c r="EC351" s="462">
        <f t="shared" si="926"/>
        <v>0</v>
      </c>
      <c r="ED351" s="432">
        <f t="shared" si="926"/>
        <v>0</v>
      </c>
      <c r="EE351" s="432">
        <f t="shared" si="926"/>
        <v>0</v>
      </c>
      <c r="EF351" s="432">
        <f t="shared" si="926"/>
        <v>0</v>
      </c>
      <c r="EG351" s="463">
        <f t="shared" si="926"/>
        <v>0</v>
      </c>
      <c r="EH351" s="462">
        <f t="shared" si="926"/>
        <v>0</v>
      </c>
      <c r="EI351" s="432">
        <f t="shared" si="926"/>
        <v>0</v>
      </c>
      <c r="EJ351" s="432">
        <f t="shared" si="926"/>
        <v>0</v>
      </c>
      <c r="EK351" s="432">
        <f t="shared" si="926"/>
        <v>0</v>
      </c>
      <c r="EL351" s="432">
        <f t="shared" si="926"/>
        <v>0</v>
      </c>
      <c r="EM351" s="463">
        <f t="shared" si="926"/>
        <v>0</v>
      </c>
      <c r="EN351" s="462">
        <f t="shared" si="926"/>
        <v>0</v>
      </c>
      <c r="EO351" s="432">
        <f t="shared" si="926"/>
        <v>0</v>
      </c>
      <c r="EP351" s="432">
        <f t="shared" si="926"/>
        <v>0</v>
      </c>
      <c r="EQ351" s="432">
        <f t="shared" si="926"/>
        <v>0</v>
      </c>
      <c r="ER351" s="463">
        <f t="shared" si="926"/>
        <v>0</v>
      </c>
      <c r="ES351" s="462">
        <f t="shared" si="926"/>
        <v>0</v>
      </c>
      <c r="ET351" s="432">
        <f t="shared" si="926"/>
        <v>0</v>
      </c>
      <c r="EU351" s="432">
        <f t="shared" si="926"/>
        <v>0</v>
      </c>
      <c r="EV351" s="432">
        <f t="shared" si="926"/>
        <v>0</v>
      </c>
      <c r="EW351" s="432">
        <f t="shared" si="926"/>
        <v>0</v>
      </c>
      <c r="EX351" s="463">
        <f t="shared" si="926"/>
        <v>0</v>
      </c>
      <c r="EY351" s="462">
        <f t="shared" si="926"/>
        <v>0</v>
      </c>
      <c r="EZ351" s="432">
        <f t="shared" si="926"/>
        <v>0</v>
      </c>
      <c r="FA351" s="432">
        <f t="shared" si="926"/>
        <v>0</v>
      </c>
      <c r="FB351" s="432">
        <f t="shared" si="926"/>
        <v>0</v>
      </c>
      <c r="FC351" s="463">
        <f t="shared" si="926"/>
        <v>0</v>
      </c>
      <c r="FD351" s="462">
        <f t="shared" si="926"/>
        <v>0</v>
      </c>
      <c r="FE351" s="432">
        <f t="shared" si="926"/>
        <v>0</v>
      </c>
      <c r="FF351" s="432">
        <f t="shared" si="926"/>
        <v>0</v>
      </c>
      <c r="FG351" s="432">
        <f t="shared" si="926"/>
        <v>0</v>
      </c>
      <c r="FH351" s="432">
        <f t="shared" si="926"/>
        <v>0</v>
      </c>
      <c r="FI351" s="463">
        <f t="shared" si="926"/>
        <v>0</v>
      </c>
      <c r="FJ351" s="462">
        <f t="shared" si="926"/>
        <v>0</v>
      </c>
      <c r="FK351" s="432">
        <f t="shared" ref="FK351:GJ351" si="927">FK212*FK72/100</f>
        <v>0</v>
      </c>
      <c r="FL351" s="432">
        <f t="shared" si="927"/>
        <v>0</v>
      </c>
      <c r="FM351" s="432">
        <f t="shared" si="927"/>
        <v>0</v>
      </c>
      <c r="FN351" s="463">
        <f t="shared" si="927"/>
        <v>0</v>
      </c>
      <c r="FO351" s="462">
        <f t="shared" si="927"/>
        <v>0</v>
      </c>
      <c r="FP351" s="432">
        <f t="shared" si="927"/>
        <v>0</v>
      </c>
      <c r="FQ351" s="432">
        <f t="shared" si="927"/>
        <v>0</v>
      </c>
      <c r="FR351" s="432">
        <f t="shared" si="927"/>
        <v>0</v>
      </c>
      <c r="FS351" s="432">
        <f t="shared" si="927"/>
        <v>0</v>
      </c>
      <c r="FT351" s="463">
        <f t="shared" si="927"/>
        <v>0</v>
      </c>
      <c r="FU351" s="462">
        <f t="shared" si="927"/>
        <v>0</v>
      </c>
      <c r="FV351" s="432">
        <f t="shared" si="927"/>
        <v>0</v>
      </c>
      <c r="FW351" s="432">
        <f t="shared" si="927"/>
        <v>0</v>
      </c>
      <c r="FX351" s="432">
        <f t="shared" si="927"/>
        <v>0</v>
      </c>
      <c r="FY351" s="463">
        <f t="shared" si="927"/>
        <v>0</v>
      </c>
      <c r="FZ351" s="462">
        <f t="shared" si="927"/>
        <v>0</v>
      </c>
      <c r="GA351" s="432">
        <f t="shared" si="927"/>
        <v>0</v>
      </c>
      <c r="GB351" s="432">
        <f t="shared" si="927"/>
        <v>0</v>
      </c>
      <c r="GC351" s="432">
        <f t="shared" si="927"/>
        <v>0</v>
      </c>
      <c r="GD351" s="432">
        <f t="shared" si="927"/>
        <v>0</v>
      </c>
      <c r="GE351" s="463">
        <f t="shared" si="927"/>
        <v>0</v>
      </c>
      <c r="GF351" s="462">
        <f t="shared" si="927"/>
        <v>0</v>
      </c>
      <c r="GG351" s="432">
        <f t="shared" si="927"/>
        <v>0</v>
      </c>
      <c r="GH351" s="432">
        <f t="shared" si="927"/>
        <v>0</v>
      </c>
      <c r="GI351" s="432">
        <f t="shared" si="927"/>
        <v>0</v>
      </c>
      <c r="GJ351" s="463">
        <f t="shared" si="927"/>
        <v>0</v>
      </c>
    </row>
    <row r="352" spans="1:192" s="4" customFormat="1">
      <c r="A352" s="22"/>
      <c r="B352" s="22"/>
      <c r="C352" s="22"/>
      <c r="D352" s="22"/>
      <c r="E352" s="748" t="str">
        <f t="shared" si="695"/>
        <v>New Tariff 11</v>
      </c>
      <c r="F352" s="462">
        <f t="shared" ref="F352:AL352" si="928">F213*F73</f>
        <v>0</v>
      </c>
      <c r="G352" s="432">
        <f t="shared" si="928"/>
        <v>0</v>
      </c>
      <c r="H352" s="432">
        <f t="shared" si="928"/>
        <v>0</v>
      </c>
      <c r="I352" s="432">
        <f t="shared" si="928"/>
        <v>0</v>
      </c>
      <c r="J352" s="432">
        <f t="shared" si="928"/>
        <v>0</v>
      </c>
      <c r="K352" s="463">
        <f t="shared" si="928"/>
        <v>0</v>
      </c>
      <c r="L352" s="462">
        <f t="shared" si="928"/>
        <v>0</v>
      </c>
      <c r="M352" s="432">
        <f t="shared" si="928"/>
        <v>0</v>
      </c>
      <c r="N352" s="432">
        <f t="shared" si="928"/>
        <v>0</v>
      </c>
      <c r="O352" s="432">
        <f t="shared" si="928"/>
        <v>0</v>
      </c>
      <c r="P352" s="463">
        <f t="shared" si="928"/>
        <v>0</v>
      </c>
      <c r="Q352" s="462">
        <f t="shared" si="928"/>
        <v>0</v>
      </c>
      <c r="R352" s="432">
        <f t="shared" si="928"/>
        <v>0</v>
      </c>
      <c r="S352" s="432">
        <f t="shared" si="928"/>
        <v>0</v>
      </c>
      <c r="T352" s="432">
        <f t="shared" si="928"/>
        <v>0</v>
      </c>
      <c r="U352" s="432">
        <f t="shared" si="928"/>
        <v>0</v>
      </c>
      <c r="V352" s="463">
        <f t="shared" si="928"/>
        <v>0</v>
      </c>
      <c r="W352" s="462">
        <f t="shared" si="928"/>
        <v>0</v>
      </c>
      <c r="X352" s="432">
        <f t="shared" si="928"/>
        <v>0</v>
      </c>
      <c r="Y352" s="432">
        <f t="shared" si="928"/>
        <v>0</v>
      </c>
      <c r="Z352" s="432">
        <f t="shared" si="928"/>
        <v>0</v>
      </c>
      <c r="AA352" s="463">
        <f t="shared" si="928"/>
        <v>0</v>
      </c>
      <c r="AB352" s="462">
        <f t="shared" si="928"/>
        <v>0</v>
      </c>
      <c r="AC352" s="432">
        <f t="shared" si="928"/>
        <v>0</v>
      </c>
      <c r="AD352" s="432">
        <f t="shared" si="928"/>
        <v>0</v>
      </c>
      <c r="AE352" s="432">
        <f t="shared" si="928"/>
        <v>0</v>
      </c>
      <c r="AF352" s="432">
        <f t="shared" si="928"/>
        <v>0</v>
      </c>
      <c r="AG352" s="463">
        <f t="shared" si="928"/>
        <v>0</v>
      </c>
      <c r="AH352" s="462">
        <f t="shared" si="928"/>
        <v>0</v>
      </c>
      <c r="AI352" s="432">
        <f t="shared" si="928"/>
        <v>0</v>
      </c>
      <c r="AJ352" s="432">
        <f t="shared" si="928"/>
        <v>0</v>
      </c>
      <c r="AK352" s="432">
        <f t="shared" si="928"/>
        <v>0</v>
      </c>
      <c r="AL352" s="463">
        <f t="shared" si="928"/>
        <v>0</v>
      </c>
      <c r="AM352" s="462">
        <f t="shared" ref="AM352:CX352" si="929">AM213*AM73/100</f>
        <v>0</v>
      </c>
      <c r="AN352" s="432">
        <f t="shared" si="929"/>
        <v>0</v>
      </c>
      <c r="AO352" s="432">
        <f t="shared" si="929"/>
        <v>0</v>
      </c>
      <c r="AP352" s="432">
        <f t="shared" si="929"/>
        <v>0</v>
      </c>
      <c r="AQ352" s="432">
        <f t="shared" si="929"/>
        <v>0</v>
      </c>
      <c r="AR352" s="463">
        <f t="shared" si="929"/>
        <v>0</v>
      </c>
      <c r="AS352" s="462">
        <f t="shared" si="929"/>
        <v>0</v>
      </c>
      <c r="AT352" s="432">
        <f t="shared" si="929"/>
        <v>0</v>
      </c>
      <c r="AU352" s="432">
        <f t="shared" si="929"/>
        <v>0</v>
      </c>
      <c r="AV352" s="432">
        <f t="shared" si="929"/>
        <v>0</v>
      </c>
      <c r="AW352" s="463">
        <f t="shared" si="929"/>
        <v>0</v>
      </c>
      <c r="AX352" s="462">
        <f t="shared" si="929"/>
        <v>0</v>
      </c>
      <c r="AY352" s="432">
        <f t="shared" si="929"/>
        <v>0</v>
      </c>
      <c r="AZ352" s="432">
        <f t="shared" si="929"/>
        <v>0</v>
      </c>
      <c r="BA352" s="432">
        <f t="shared" si="929"/>
        <v>0</v>
      </c>
      <c r="BB352" s="432">
        <f t="shared" si="929"/>
        <v>0</v>
      </c>
      <c r="BC352" s="463">
        <f t="shared" si="929"/>
        <v>0</v>
      </c>
      <c r="BD352" s="462">
        <f t="shared" si="929"/>
        <v>0</v>
      </c>
      <c r="BE352" s="432">
        <f t="shared" si="929"/>
        <v>0</v>
      </c>
      <c r="BF352" s="432">
        <f t="shared" si="929"/>
        <v>0</v>
      </c>
      <c r="BG352" s="432">
        <f t="shared" si="929"/>
        <v>0</v>
      </c>
      <c r="BH352" s="463">
        <f t="shared" si="929"/>
        <v>0</v>
      </c>
      <c r="BI352" s="462">
        <f t="shared" si="929"/>
        <v>0</v>
      </c>
      <c r="BJ352" s="432">
        <f t="shared" si="929"/>
        <v>0</v>
      </c>
      <c r="BK352" s="432">
        <f t="shared" si="929"/>
        <v>0</v>
      </c>
      <c r="BL352" s="432">
        <f t="shared" si="929"/>
        <v>0</v>
      </c>
      <c r="BM352" s="432">
        <f t="shared" si="929"/>
        <v>0</v>
      </c>
      <c r="BN352" s="463">
        <f t="shared" si="929"/>
        <v>0</v>
      </c>
      <c r="BO352" s="462">
        <f t="shared" si="929"/>
        <v>0</v>
      </c>
      <c r="BP352" s="432">
        <f t="shared" si="929"/>
        <v>0</v>
      </c>
      <c r="BQ352" s="432">
        <f t="shared" si="929"/>
        <v>0</v>
      </c>
      <c r="BR352" s="432">
        <f t="shared" si="929"/>
        <v>0</v>
      </c>
      <c r="BS352" s="463">
        <f t="shared" si="929"/>
        <v>0</v>
      </c>
      <c r="BT352" s="462">
        <f t="shared" si="929"/>
        <v>0</v>
      </c>
      <c r="BU352" s="432">
        <f t="shared" si="929"/>
        <v>0</v>
      </c>
      <c r="BV352" s="432">
        <f t="shared" si="929"/>
        <v>0</v>
      </c>
      <c r="BW352" s="432">
        <f t="shared" si="929"/>
        <v>0</v>
      </c>
      <c r="BX352" s="432">
        <f t="shared" si="929"/>
        <v>0</v>
      </c>
      <c r="BY352" s="463">
        <f t="shared" si="929"/>
        <v>0</v>
      </c>
      <c r="BZ352" s="462">
        <f t="shared" si="929"/>
        <v>0</v>
      </c>
      <c r="CA352" s="432">
        <f t="shared" si="929"/>
        <v>0</v>
      </c>
      <c r="CB352" s="432">
        <f t="shared" si="929"/>
        <v>0</v>
      </c>
      <c r="CC352" s="432">
        <f t="shared" si="929"/>
        <v>0</v>
      </c>
      <c r="CD352" s="463">
        <f t="shared" si="929"/>
        <v>0</v>
      </c>
      <c r="CE352" s="462">
        <f t="shared" si="929"/>
        <v>0</v>
      </c>
      <c r="CF352" s="432">
        <f t="shared" si="929"/>
        <v>0</v>
      </c>
      <c r="CG352" s="432">
        <f t="shared" si="929"/>
        <v>0</v>
      </c>
      <c r="CH352" s="432">
        <f t="shared" si="929"/>
        <v>0</v>
      </c>
      <c r="CI352" s="432">
        <f t="shared" si="929"/>
        <v>0</v>
      </c>
      <c r="CJ352" s="463">
        <f t="shared" si="929"/>
        <v>0</v>
      </c>
      <c r="CK352" s="462">
        <f t="shared" si="929"/>
        <v>0</v>
      </c>
      <c r="CL352" s="432">
        <f t="shared" si="929"/>
        <v>0</v>
      </c>
      <c r="CM352" s="432">
        <f t="shared" si="929"/>
        <v>0</v>
      </c>
      <c r="CN352" s="432">
        <f t="shared" si="929"/>
        <v>0</v>
      </c>
      <c r="CO352" s="463">
        <f t="shared" si="929"/>
        <v>0</v>
      </c>
      <c r="CP352" s="462">
        <f t="shared" si="929"/>
        <v>0</v>
      </c>
      <c r="CQ352" s="432">
        <f t="shared" si="929"/>
        <v>0</v>
      </c>
      <c r="CR352" s="432">
        <f t="shared" si="929"/>
        <v>0</v>
      </c>
      <c r="CS352" s="432">
        <f t="shared" si="929"/>
        <v>0</v>
      </c>
      <c r="CT352" s="432">
        <f t="shared" si="929"/>
        <v>0</v>
      </c>
      <c r="CU352" s="463">
        <f t="shared" si="929"/>
        <v>0</v>
      </c>
      <c r="CV352" s="462">
        <f t="shared" si="929"/>
        <v>0</v>
      </c>
      <c r="CW352" s="432">
        <f t="shared" si="929"/>
        <v>0</v>
      </c>
      <c r="CX352" s="432">
        <f t="shared" si="929"/>
        <v>0</v>
      </c>
      <c r="CY352" s="432">
        <f t="shared" ref="CY352:FJ352" si="930">CY213*CY73/100</f>
        <v>0</v>
      </c>
      <c r="CZ352" s="463">
        <f t="shared" si="930"/>
        <v>0</v>
      </c>
      <c r="DA352" s="462">
        <f t="shared" si="930"/>
        <v>0</v>
      </c>
      <c r="DB352" s="432">
        <f t="shared" si="930"/>
        <v>0</v>
      </c>
      <c r="DC352" s="432">
        <f t="shared" si="930"/>
        <v>0</v>
      </c>
      <c r="DD352" s="432">
        <f t="shared" si="930"/>
        <v>0</v>
      </c>
      <c r="DE352" s="432">
        <f t="shared" si="930"/>
        <v>0</v>
      </c>
      <c r="DF352" s="463">
        <f t="shared" si="930"/>
        <v>0</v>
      </c>
      <c r="DG352" s="462">
        <f t="shared" si="930"/>
        <v>0</v>
      </c>
      <c r="DH352" s="432">
        <f t="shared" si="930"/>
        <v>0</v>
      </c>
      <c r="DI352" s="432">
        <f t="shared" si="930"/>
        <v>0</v>
      </c>
      <c r="DJ352" s="432">
        <f t="shared" si="930"/>
        <v>0</v>
      </c>
      <c r="DK352" s="463">
        <f t="shared" si="930"/>
        <v>0</v>
      </c>
      <c r="DL352" s="462">
        <f t="shared" si="930"/>
        <v>0</v>
      </c>
      <c r="DM352" s="432">
        <f t="shared" si="930"/>
        <v>0</v>
      </c>
      <c r="DN352" s="432">
        <f t="shared" si="930"/>
        <v>0</v>
      </c>
      <c r="DO352" s="432">
        <f t="shared" si="930"/>
        <v>0</v>
      </c>
      <c r="DP352" s="432">
        <f t="shared" si="930"/>
        <v>0</v>
      </c>
      <c r="DQ352" s="463">
        <f t="shared" si="930"/>
        <v>0</v>
      </c>
      <c r="DR352" s="462">
        <f t="shared" si="930"/>
        <v>0</v>
      </c>
      <c r="DS352" s="432">
        <f t="shared" si="930"/>
        <v>0</v>
      </c>
      <c r="DT352" s="432">
        <f t="shared" si="930"/>
        <v>0</v>
      </c>
      <c r="DU352" s="432">
        <f t="shared" si="930"/>
        <v>0</v>
      </c>
      <c r="DV352" s="463">
        <f t="shared" si="930"/>
        <v>0</v>
      </c>
      <c r="DW352" s="462">
        <f t="shared" si="930"/>
        <v>0</v>
      </c>
      <c r="DX352" s="432">
        <f t="shared" si="930"/>
        <v>0</v>
      </c>
      <c r="DY352" s="432">
        <f t="shared" si="930"/>
        <v>0</v>
      </c>
      <c r="DZ352" s="432">
        <f t="shared" si="930"/>
        <v>0</v>
      </c>
      <c r="EA352" s="432">
        <f t="shared" si="930"/>
        <v>0</v>
      </c>
      <c r="EB352" s="463">
        <f t="shared" si="930"/>
        <v>0</v>
      </c>
      <c r="EC352" s="462">
        <f t="shared" si="930"/>
        <v>0</v>
      </c>
      <c r="ED352" s="432">
        <f t="shared" si="930"/>
        <v>0</v>
      </c>
      <c r="EE352" s="432">
        <f t="shared" si="930"/>
        <v>0</v>
      </c>
      <c r="EF352" s="432">
        <f t="shared" si="930"/>
        <v>0</v>
      </c>
      <c r="EG352" s="463">
        <f t="shared" si="930"/>
        <v>0</v>
      </c>
      <c r="EH352" s="462">
        <f t="shared" si="930"/>
        <v>0</v>
      </c>
      <c r="EI352" s="432">
        <f t="shared" si="930"/>
        <v>0</v>
      </c>
      <c r="EJ352" s="432">
        <f t="shared" si="930"/>
        <v>0</v>
      </c>
      <c r="EK352" s="432">
        <f t="shared" si="930"/>
        <v>0</v>
      </c>
      <c r="EL352" s="432">
        <f t="shared" si="930"/>
        <v>0</v>
      </c>
      <c r="EM352" s="463">
        <f t="shared" si="930"/>
        <v>0</v>
      </c>
      <c r="EN352" s="462">
        <f t="shared" si="930"/>
        <v>0</v>
      </c>
      <c r="EO352" s="432">
        <f t="shared" si="930"/>
        <v>0</v>
      </c>
      <c r="EP352" s="432">
        <f t="shared" si="930"/>
        <v>0</v>
      </c>
      <c r="EQ352" s="432">
        <f t="shared" si="930"/>
        <v>0</v>
      </c>
      <c r="ER352" s="463">
        <f t="shared" si="930"/>
        <v>0</v>
      </c>
      <c r="ES352" s="462">
        <f t="shared" si="930"/>
        <v>0</v>
      </c>
      <c r="ET352" s="432">
        <f t="shared" si="930"/>
        <v>0</v>
      </c>
      <c r="EU352" s="432">
        <f t="shared" si="930"/>
        <v>0</v>
      </c>
      <c r="EV352" s="432">
        <f t="shared" si="930"/>
        <v>0</v>
      </c>
      <c r="EW352" s="432">
        <f t="shared" si="930"/>
        <v>0</v>
      </c>
      <c r="EX352" s="463">
        <f t="shared" si="930"/>
        <v>0</v>
      </c>
      <c r="EY352" s="462">
        <f t="shared" si="930"/>
        <v>0</v>
      </c>
      <c r="EZ352" s="432">
        <f t="shared" si="930"/>
        <v>0</v>
      </c>
      <c r="FA352" s="432">
        <f t="shared" si="930"/>
        <v>0</v>
      </c>
      <c r="FB352" s="432">
        <f t="shared" si="930"/>
        <v>0</v>
      </c>
      <c r="FC352" s="463">
        <f t="shared" si="930"/>
        <v>0</v>
      </c>
      <c r="FD352" s="462">
        <f t="shared" si="930"/>
        <v>0</v>
      </c>
      <c r="FE352" s="432">
        <f t="shared" si="930"/>
        <v>0</v>
      </c>
      <c r="FF352" s="432">
        <f t="shared" si="930"/>
        <v>0</v>
      </c>
      <c r="FG352" s="432">
        <f t="shared" si="930"/>
        <v>0</v>
      </c>
      <c r="FH352" s="432">
        <f t="shared" si="930"/>
        <v>0</v>
      </c>
      <c r="FI352" s="463">
        <f t="shared" si="930"/>
        <v>0</v>
      </c>
      <c r="FJ352" s="462">
        <f t="shared" si="930"/>
        <v>0</v>
      </c>
      <c r="FK352" s="432">
        <f t="shared" ref="FK352:GJ352" si="931">FK213*FK73/100</f>
        <v>0</v>
      </c>
      <c r="FL352" s="432">
        <f t="shared" si="931"/>
        <v>0</v>
      </c>
      <c r="FM352" s="432">
        <f t="shared" si="931"/>
        <v>0</v>
      </c>
      <c r="FN352" s="463">
        <f t="shared" si="931"/>
        <v>0</v>
      </c>
      <c r="FO352" s="462">
        <f t="shared" si="931"/>
        <v>0</v>
      </c>
      <c r="FP352" s="432">
        <f t="shared" si="931"/>
        <v>0</v>
      </c>
      <c r="FQ352" s="432">
        <f t="shared" si="931"/>
        <v>0</v>
      </c>
      <c r="FR352" s="432">
        <f t="shared" si="931"/>
        <v>0</v>
      </c>
      <c r="FS352" s="432">
        <f t="shared" si="931"/>
        <v>0</v>
      </c>
      <c r="FT352" s="463">
        <f t="shared" si="931"/>
        <v>0</v>
      </c>
      <c r="FU352" s="462">
        <f t="shared" si="931"/>
        <v>0</v>
      </c>
      <c r="FV352" s="432">
        <f t="shared" si="931"/>
        <v>0</v>
      </c>
      <c r="FW352" s="432">
        <f t="shared" si="931"/>
        <v>0</v>
      </c>
      <c r="FX352" s="432">
        <f t="shared" si="931"/>
        <v>0</v>
      </c>
      <c r="FY352" s="463">
        <f t="shared" si="931"/>
        <v>0</v>
      </c>
      <c r="FZ352" s="462">
        <f t="shared" si="931"/>
        <v>0</v>
      </c>
      <c r="GA352" s="432">
        <f t="shared" si="931"/>
        <v>0</v>
      </c>
      <c r="GB352" s="432">
        <f t="shared" si="931"/>
        <v>0</v>
      </c>
      <c r="GC352" s="432">
        <f t="shared" si="931"/>
        <v>0</v>
      </c>
      <c r="GD352" s="432">
        <f t="shared" si="931"/>
        <v>0</v>
      </c>
      <c r="GE352" s="463">
        <f t="shared" si="931"/>
        <v>0</v>
      </c>
      <c r="GF352" s="462">
        <f t="shared" si="931"/>
        <v>0</v>
      </c>
      <c r="GG352" s="432">
        <f t="shared" si="931"/>
        <v>0</v>
      </c>
      <c r="GH352" s="432">
        <f t="shared" si="931"/>
        <v>0</v>
      </c>
      <c r="GI352" s="432">
        <f t="shared" si="931"/>
        <v>0</v>
      </c>
      <c r="GJ352" s="463">
        <f t="shared" si="931"/>
        <v>0</v>
      </c>
    </row>
    <row r="353" spans="1:192" s="4" customFormat="1">
      <c r="A353" s="22"/>
      <c r="B353" s="22"/>
      <c r="C353" s="22"/>
      <c r="D353" s="22"/>
      <c r="E353" s="748" t="str">
        <f t="shared" si="695"/>
        <v>Non-Residential Two Rate 7d</v>
      </c>
      <c r="F353" s="462">
        <f t="shared" ref="F353:AL353" si="932">F214*F74</f>
        <v>1116686.2064823769</v>
      </c>
      <c r="G353" s="432">
        <f t="shared" si="932"/>
        <v>0</v>
      </c>
      <c r="H353" s="432">
        <f t="shared" si="932"/>
        <v>0</v>
      </c>
      <c r="I353" s="432">
        <f t="shared" si="932"/>
        <v>0</v>
      </c>
      <c r="J353" s="432">
        <f t="shared" si="932"/>
        <v>0</v>
      </c>
      <c r="K353" s="463">
        <f t="shared" si="932"/>
        <v>0</v>
      </c>
      <c r="L353" s="462">
        <f t="shared" si="932"/>
        <v>0</v>
      </c>
      <c r="M353" s="432">
        <f t="shared" si="932"/>
        <v>0</v>
      </c>
      <c r="N353" s="432">
        <f t="shared" si="932"/>
        <v>0</v>
      </c>
      <c r="O353" s="432">
        <f t="shared" si="932"/>
        <v>0</v>
      </c>
      <c r="P353" s="463">
        <f t="shared" si="932"/>
        <v>0</v>
      </c>
      <c r="Q353" s="462">
        <f t="shared" si="932"/>
        <v>0</v>
      </c>
      <c r="R353" s="432">
        <f t="shared" si="932"/>
        <v>0</v>
      </c>
      <c r="S353" s="432">
        <f t="shared" si="932"/>
        <v>0</v>
      </c>
      <c r="T353" s="432">
        <f t="shared" si="932"/>
        <v>0</v>
      </c>
      <c r="U353" s="432">
        <f t="shared" si="932"/>
        <v>0</v>
      </c>
      <c r="V353" s="463">
        <f t="shared" si="932"/>
        <v>0</v>
      </c>
      <c r="W353" s="462">
        <f t="shared" si="932"/>
        <v>0</v>
      </c>
      <c r="X353" s="432">
        <f t="shared" si="932"/>
        <v>0</v>
      </c>
      <c r="Y353" s="432">
        <f t="shared" si="932"/>
        <v>0</v>
      </c>
      <c r="Z353" s="432">
        <f t="shared" si="932"/>
        <v>0</v>
      </c>
      <c r="AA353" s="463">
        <f t="shared" si="932"/>
        <v>0</v>
      </c>
      <c r="AB353" s="462">
        <f t="shared" si="932"/>
        <v>0</v>
      </c>
      <c r="AC353" s="432">
        <f t="shared" si="932"/>
        <v>0</v>
      </c>
      <c r="AD353" s="432">
        <f t="shared" si="932"/>
        <v>0</v>
      </c>
      <c r="AE353" s="432">
        <f t="shared" si="932"/>
        <v>0</v>
      </c>
      <c r="AF353" s="432">
        <f t="shared" si="932"/>
        <v>0</v>
      </c>
      <c r="AG353" s="463">
        <f t="shared" si="932"/>
        <v>0</v>
      </c>
      <c r="AH353" s="462">
        <f t="shared" si="932"/>
        <v>0</v>
      </c>
      <c r="AI353" s="432">
        <f t="shared" si="932"/>
        <v>0</v>
      </c>
      <c r="AJ353" s="432">
        <f t="shared" si="932"/>
        <v>0</v>
      </c>
      <c r="AK353" s="432">
        <f t="shared" si="932"/>
        <v>0</v>
      </c>
      <c r="AL353" s="463">
        <f t="shared" si="932"/>
        <v>0</v>
      </c>
      <c r="AM353" s="462">
        <f t="shared" ref="AM353:CX353" si="933">AM214*AM74/100</f>
        <v>956820.81296721485</v>
      </c>
      <c r="AN353" s="432">
        <f t="shared" si="933"/>
        <v>0</v>
      </c>
      <c r="AO353" s="432">
        <f t="shared" si="933"/>
        <v>0</v>
      </c>
      <c r="AP353" s="432">
        <f t="shared" si="933"/>
        <v>0</v>
      </c>
      <c r="AQ353" s="432">
        <f t="shared" si="933"/>
        <v>0</v>
      </c>
      <c r="AR353" s="463">
        <f t="shared" si="933"/>
        <v>0</v>
      </c>
      <c r="AS353" s="462">
        <f t="shared" si="933"/>
        <v>0</v>
      </c>
      <c r="AT353" s="432">
        <f t="shared" si="933"/>
        <v>0</v>
      </c>
      <c r="AU353" s="432">
        <f t="shared" si="933"/>
        <v>0</v>
      </c>
      <c r="AV353" s="432">
        <f t="shared" si="933"/>
        <v>0</v>
      </c>
      <c r="AW353" s="463">
        <f t="shared" si="933"/>
        <v>0</v>
      </c>
      <c r="AX353" s="462">
        <f t="shared" si="933"/>
        <v>2021530.0287557333</v>
      </c>
      <c r="AY353" s="432">
        <f t="shared" si="933"/>
        <v>0</v>
      </c>
      <c r="AZ353" s="432">
        <f t="shared" si="933"/>
        <v>0</v>
      </c>
      <c r="BA353" s="432">
        <f t="shared" si="933"/>
        <v>0</v>
      </c>
      <c r="BB353" s="432">
        <f t="shared" si="933"/>
        <v>0</v>
      </c>
      <c r="BC353" s="463">
        <f t="shared" si="933"/>
        <v>0</v>
      </c>
      <c r="BD353" s="462">
        <f t="shared" si="933"/>
        <v>0</v>
      </c>
      <c r="BE353" s="432">
        <f t="shared" si="933"/>
        <v>0</v>
      </c>
      <c r="BF353" s="432">
        <f t="shared" si="933"/>
        <v>0</v>
      </c>
      <c r="BG353" s="432">
        <f t="shared" si="933"/>
        <v>0</v>
      </c>
      <c r="BH353" s="463">
        <f t="shared" si="933"/>
        <v>0</v>
      </c>
      <c r="BI353" s="462">
        <f t="shared" si="933"/>
        <v>1997393.4226870495</v>
      </c>
      <c r="BJ353" s="432">
        <f t="shared" si="933"/>
        <v>0</v>
      </c>
      <c r="BK353" s="432">
        <f t="shared" si="933"/>
        <v>0</v>
      </c>
      <c r="BL353" s="432">
        <f t="shared" si="933"/>
        <v>0</v>
      </c>
      <c r="BM353" s="432">
        <f t="shared" si="933"/>
        <v>0</v>
      </c>
      <c r="BN353" s="463">
        <f t="shared" si="933"/>
        <v>0</v>
      </c>
      <c r="BO353" s="462">
        <f t="shared" si="933"/>
        <v>0</v>
      </c>
      <c r="BP353" s="432">
        <f t="shared" si="933"/>
        <v>0</v>
      </c>
      <c r="BQ353" s="432">
        <f t="shared" si="933"/>
        <v>0</v>
      </c>
      <c r="BR353" s="432">
        <f t="shared" si="933"/>
        <v>0</v>
      </c>
      <c r="BS353" s="463">
        <f t="shared" si="933"/>
        <v>0</v>
      </c>
      <c r="BT353" s="462">
        <f t="shared" si="933"/>
        <v>4397976.8103117915</v>
      </c>
      <c r="BU353" s="432">
        <f t="shared" si="933"/>
        <v>0</v>
      </c>
      <c r="BV353" s="432">
        <f t="shared" si="933"/>
        <v>0</v>
      </c>
      <c r="BW353" s="432">
        <f t="shared" si="933"/>
        <v>0</v>
      </c>
      <c r="BX353" s="432">
        <f t="shared" si="933"/>
        <v>0</v>
      </c>
      <c r="BY353" s="463">
        <f t="shared" si="933"/>
        <v>0</v>
      </c>
      <c r="BZ353" s="462">
        <f t="shared" si="933"/>
        <v>0</v>
      </c>
      <c r="CA353" s="432">
        <f t="shared" si="933"/>
        <v>0</v>
      </c>
      <c r="CB353" s="432">
        <f t="shared" si="933"/>
        <v>0</v>
      </c>
      <c r="CC353" s="432">
        <f t="shared" si="933"/>
        <v>0</v>
      </c>
      <c r="CD353" s="463">
        <f t="shared" si="933"/>
        <v>0</v>
      </c>
      <c r="CE353" s="462">
        <f t="shared" si="933"/>
        <v>268157.9616179486</v>
      </c>
      <c r="CF353" s="432">
        <f t="shared" si="933"/>
        <v>0</v>
      </c>
      <c r="CG353" s="432">
        <f t="shared" si="933"/>
        <v>0</v>
      </c>
      <c r="CH353" s="432">
        <f t="shared" si="933"/>
        <v>0</v>
      </c>
      <c r="CI353" s="432">
        <f t="shared" si="933"/>
        <v>0</v>
      </c>
      <c r="CJ353" s="463">
        <f t="shared" si="933"/>
        <v>0</v>
      </c>
      <c r="CK353" s="462">
        <f t="shared" si="933"/>
        <v>0</v>
      </c>
      <c r="CL353" s="432">
        <f t="shared" si="933"/>
        <v>0</v>
      </c>
      <c r="CM353" s="432">
        <f t="shared" si="933"/>
        <v>0</v>
      </c>
      <c r="CN353" s="432">
        <f t="shared" si="933"/>
        <v>0</v>
      </c>
      <c r="CO353" s="463">
        <f t="shared" si="933"/>
        <v>0</v>
      </c>
      <c r="CP353" s="462">
        <f t="shared" si="933"/>
        <v>0</v>
      </c>
      <c r="CQ353" s="432">
        <f t="shared" si="933"/>
        <v>0</v>
      </c>
      <c r="CR353" s="432">
        <f t="shared" si="933"/>
        <v>0</v>
      </c>
      <c r="CS353" s="432">
        <f t="shared" si="933"/>
        <v>0</v>
      </c>
      <c r="CT353" s="432">
        <f t="shared" si="933"/>
        <v>0</v>
      </c>
      <c r="CU353" s="463">
        <f t="shared" si="933"/>
        <v>0</v>
      </c>
      <c r="CV353" s="462">
        <f t="shared" si="933"/>
        <v>0</v>
      </c>
      <c r="CW353" s="432">
        <f t="shared" si="933"/>
        <v>0</v>
      </c>
      <c r="CX353" s="432">
        <f t="shared" si="933"/>
        <v>0</v>
      </c>
      <c r="CY353" s="432">
        <f t="shared" ref="CY353:FJ353" si="934">CY214*CY74/100</f>
        <v>0</v>
      </c>
      <c r="CZ353" s="463">
        <f t="shared" si="934"/>
        <v>0</v>
      </c>
      <c r="DA353" s="462">
        <f t="shared" si="934"/>
        <v>0</v>
      </c>
      <c r="DB353" s="432">
        <f t="shared" si="934"/>
        <v>0</v>
      </c>
      <c r="DC353" s="432">
        <f t="shared" si="934"/>
        <v>0</v>
      </c>
      <c r="DD353" s="432">
        <f t="shared" si="934"/>
        <v>0</v>
      </c>
      <c r="DE353" s="432">
        <f t="shared" si="934"/>
        <v>0</v>
      </c>
      <c r="DF353" s="463">
        <f t="shared" si="934"/>
        <v>0</v>
      </c>
      <c r="DG353" s="462">
        <f t="shared" si="934"/>
        <v>0</v>
      </c>
      <c r="DH353" s="432">
        <f t="shared" si="934"/>
        <v>0</v>
      </c>
      <c r="DI353" s="432">
        <f t="shared" si="934"/>
        <v>0</v>
      </c>
      <c r="DJ353" s="432">
        <f t="shared" si="934"/>
        <v>0</v>
      </c>
      <c r="DK353" s="463">
        <f t="shared" si="934"/>
        <v>0</v>
      </c>
      <c r="DL353" s="462">
        <f t="shared" si="934"/>
        <v>0</v>
      </c>
      <c r="DM353" s="432">
        <f t="shared" si="934"/>
        <v>0</v>
      </c>
      <c r="DN353" s="432">
        <f t="shared" si="934"/>
        <v>0</v>
      </c>
      <c r="DO353" s="432">
        <f t="shared" si="934"/>
        <v>0</v>
      </c>
      <c r="DP353" s="432">
        <f t="shared" si="934"/>
        <v>0</v>
      </c>
      <c r="DQ353" s="463">
        <f t="shared" si="934"/>
        <v>0</v>
      </c>
      <c r="DR353" s="462">
        <f t="shared" si="934"/>
        <v>0</v>
      </c>
      <c r="DS353" s="432">
        <f t="shared" si="934"/>
        <v>0</v>
      </c>
      <c r="DT353" s="432">
        <f t="shared" si="934"/>
        <v>0</v>
      </c>
      <c r="DU353" s="432">
        <f t="shared" si="934"/>
        <v>0</v>
      </c>
      <c r="DV353" s="463">
        <f t="shared" si="934"/>
        <v>0</v>
      </c>
      <c r="DW353" s="462">
        <f t="shared" si="934"/>
        <v>0</v>
      </c>
      <c r="DX353" s="432">
        <f t="shared" si="934"/>
        <v>0</v>
      </c>
      <c r="DY353" s="432">
        <f t="shared" si="934"/>
        <v>0</v>
      </c>
      <c r="DZ353" s="432">
        <f t="shared" si="934"/>
        <v>0</v>
      </c>
      <c r="EA353" s="432">
        <f t="shared" si="934"/>
        <v>0</v>
      </c>
      <c r="EB353" s="463">
        <f t="shared" si="934"/>
        <v>0</v>
      </c>
      <c r="EC353" s="462">
        <f t="shared" si="934"/>
        <v>0</v>
      </c>
      <c r="ED353" s="432">
        <f t="shared" si="934"/>
        <v>0</v>
      </c>
      <c r="EE353" s="432">
        <f t="shared" si="934"/>
        <v>0</v>
      </c>
      <c r="EF353" s="432">
        <f t="shared" si="934"/>
        <v>0</v>
      </c>
      <c r="EG353" s="463">
        <f t="shared" si="934"/>
        <v>0</v>
      </c>
      <c r="EH353" s="462">
        <f t="shared" si="934"/>
        <v>0</v>
      </c>
      <c r="EI353" s="432">
        <f t="shared" si="934"/>
        <v>0</v>
      </c>
      <c r="EJ353" s="432">
        <f t="shared" si="934"/>
        <v>0</v>
      </c>
      <c r="EK353" s="432">
        <f t="shared" si="934"/>
        <v>0</v>
      </c>
      <c r="EL353" s="432">
        <f t="shared" si="934"/>
        <v>0</v>
      </c>
      <c r="EM353" s="463">
        <f t="shared" si="934"/>
        <v>0</v>
      </c>
      <c r="EN353" s="462">
        <f t="shared" si="934"/>
        <v>0</v>
      </c>
      <c r="EO353" s="432">
        <f t="shared" si="934"/>
        <v>0</v>
      </c>
      <c r="EP353" s="432">
        <f t="shared" si="934"/>
        <v>0</v>
      </c>
      <c r="EQ353" s="432">
        <f t="shared" si="934"/>
        <v>0</v>
      </c>
      <c r="ER353" s="463">
        <f t="shared" si="934"/>
        <v>0</v>
      </c>
      <c r="ES353" s="462">
        <f t="shared" si="934"/>
        <v>0</v>
      </c>
      <c r="ET353" s="432">
        <f t="shared" si="934"/>
        <v>0</v>
      </c>
      <c r="EU353" s="432">
        <f t="shared" si="934"/>
        <v>0</v>
      </c>
      <c r="EV353" s="432">
        <f t="shared" si="934"/>
        <v>0</v>
      </c>
      <c r="EW353" s="432">
        <f t="shared" si="934"/>
        <v>0</v>
      </c>
      <c r="EX353" s="463">
        <f t="shared" si="934"/>
        <v>0</v>
      </c>
      <c r="EY353" s="462">
        <f t="shared" si="934"/>
        <v>0</v>
      </c>
      <c r="EZ353" s="432">
        <f t="shared" si="934"/>
        <v>0</v>
      </c>
      <c r="FA353" s="432">
        <f t="shared" si="934"/>
        <v>0</v>
      </c>
      <c r="FB353" s="432">
        <f t="shared" si="934"/>
        <v>0</v>
      </c>
      <c r="FC353" s="463">
        <f t="shared" si="934"/>
        <v>0</v>
      </c>
      <c r="FD353" s="462">
        <f t="shared" si="934"/>
        <v>0</v>
      </c>
      <c r="FE353" s="432">
        <f t="shared" si="934"/>
        <v>0</v>
      </c>
      <c r="FF353" s="432">
        <f t="shared" si="934"/>
        <v>0</v>
      </c>
      <c r="FG353" s="432">
        <f t="shared" si="934"/>
        <v>0</v>
      </c>
      <c r="FH353" s="432">
        <f t="shared" si="934"/>
        <v>0</v>
      </c>
      <c r="FI353" s="463">
        <f t="shared" si="934"/>
        <v>0</v>
      </c>
      <c r="FJ353" s="462">
        <f t="shared" si="934"/>
        <v>0</v>
      </c>
      <c r="FK353" s="432">
        <f t="shared" ref="FK353:GJ353" si="935">FK214*FK74/100</f>
        <v>0</v>
      </c>
      <c r="FL353" s="432">
        <f t="shared" si="935"/>
        <v>0</v>
      </c>
      <c r="FM353" s="432">
        <f t="shared" si="935"/>
        <v>0</v>
      </c>
      <c r="FN353" s="463">
        <f t="shared" si="935"/>
        <v>0</v>
      </c>
      <c r="FO353" s="462">
        <f t="shared" si="935"/>
        <v>0</v>
      </c>
      <c r="FP353" s="432">
        <f t="shared" si="935"/>
        <v>0</v>
      </c>
      <c r="FQ353" s="432">
        <f t="shared" si="935"/>
        <v>0</v>
      </c>
      <c r="FR353" s="432">
        <f t="shared" si="935"/>
        <v>0</v>
      </c>
      <c r="FS353" s="432">
        <f t="shared" si="935"/>
        <v>0</v>
      </c>
      <c r="FT353" s="463">
        <f t="shared" si="935"/>
        <v>0</v>
      </c>
      <c r="FU353" s="462">
        <f t="shared" si="935"/>
        <v>0</v>
      </c>
      <c r="FV353" s="432">
        <f t="shared" si="935"/>
        <v>0</v>
      </c>
      <c r="FW353" s="432">
        <f t="shared" si="935"/>
        <v>0</v>
      </c>
      <c r="FX353" s="432">
        <f t="shared" si="935"/>
        <v>0</v>
      </c>
      <c r="FY353" s="463">
        <f t="shared" si="935"/>
        <v>0</v>
      </c>
      <c r="FZ353" s="462">
        <f t="shared" si="935"/>
        <v>0</v>
      </c>
      <c r="GA353" s="432">
        <f t="shared" si="935"/>
        <v>0</v>
      </c>
      <c r="GB353" s="432">
        <f t="shared" si="935"/>
        <v>0</v>
      </c>
      <c r="GC353" s="432">
        <f t="shared" si="935"/>
        <v>0</v>
      </c>
      <c r="GD353" s="432">
        <f t="shared" si="935"/>
        <v>0</v>
      </c>
      <c r="GE353" s="463">
        <f t="shared" si="935"/>
        <v>0</v>
      </c>
      <c r="GF353" s="462">
        <f t="shared" si="935"/>
        <v>0</v>
      </c>
      <c r="GG353" s="432">
        <f t="shared" si="935"/>
        <v>0</v>
      </c>
      <c r="GH353" s="432">
        <f t="shared" si="935"/>
        <v>0</v>
      </c>
      <c r="GI353" s="432">
        <f t="shared" si="935"/>
        <v>0</v>
      </c>
      <c r="GJ353" s="463">
        <f t="shared" si="935"/>
        <v>0</v>
      </c>
    </row>
    <row r="354" spans="1:192" s="4" customFormat="1">
      <c r="A354" s="22"/>
      <c r="B354" s="22"/>
      <c r="C354" s="22"/>
      <c r="D354" s="22"/>
      <c r="E354" s="748" t="str">
        <f t="shared" si="695"/>
        <v>New Tariff  1</v>
      </c>
      <c r="F354" s="462">
        <f t="shared" ref="F354:AL354" si="936">F215*F75</f>
        <v>0</v>
      </c>
      <c r="G354" s="432">
        <f t="shared" si="936"/>
        <v>0</v>
      </c>
      <c r="H354" s="432">
        <f t="shared" si="936"/>
        <v>0</v>
      </c>
      <c r="I354" s="432">
        <f t="shared" si="936"/>
        <v>0</v>
      </c>
      <c r="J354" s="432">
        <f t="shared" si="936"/>
        <v>0</v>
      </c>
      <c r="K354" s="463">
        <f t="shared" si="936"/>
        <v>0</v>
      </c>
      <c r="L354" s="462">
        <f t="shared" si="936"/>
        <v>0</v>
      </c>
      <c r="M354" s="432">
        <f t="shared" si="936"/>
        <v>0</v>
      </c>
      <c r="N354" s="432">
        <f t="shared" si="936"/>
        <v>0</v>
      </c>
      <c r="O354" s="432">
        <f t="shared" si="936"/>
        <v>0</v>
      </c>
      <c r="P354" s="463">
        <f t="shared" si="936"/>
        <v>0</v>
      </c>
      <c r="Q354" s="462">
        <f t="shared" si="936"/>
        <v>0</v>
      </c>
      <c r="R354" s="432">
        <f t="shared" si="936"/>
        <v>0</v>
      </c>
      <c r="S354" s="432">
        <f t="shared" si="936"/>
        <v>0</v>
      </c>
      <c r="T354" s="432">
        <f t="shared" si="936"/>
        <v>0</v>
      </c>
      <c r="U354" s="432">
        <f t="shared" si="936"/>
        <v>0</v>
      </c>
      <c r="V354" s="463">
        <f t="shared" si="936"/>
        <v>0</v>
      </c>
      <c r="W354" s="462">
        <f t="shared" si="936"/>
        <v>0</v>
      </c>
      <c r="X354" s="432">
        <f t="shared" si="936"/>
        <v>0</v>
      </c>
      <c r="Y354" s="432">
        <f t="shared" si="936"/>
        <v>0</v>
      </c>
      <c r="Z354" s="432">
        <f t="shared" si="936"/>
        <v>0</v>
      </c>
      <c r="AA354" s="463">
        <f t="shared" si="936"/>
        <v>0</v>
      </c>
      <c r="AB354" s="462">
        <f t="shared" si="936"/>
        <v>0</v>
      </c>
      <c r="AC354" s="432">
        <f t="shared" si="936"/>
        <v>0</v>
      </c>
      <c r="AD354" s="432">
        <f t="shared" si="936"/>
        <v>0</v>
      </c>
      <c r="AE354" s="432">
        <f t="shared" si="936"/>
        <v>0</v>
      </c>
      <c r="AF354" s="432">
        <f t="shared" si="936"/>
        <v>0</v>
      </c>
      <c r="AG354" s="463">
        <f t="shared" si="936"/>
        <v>0</v>
      </c>
      <c r="AH354" s="462">
        <f t="shared" si="936"/>
        <v>0</v>
      </c>
      <c r="AI354" s="432">
        <f t="shared" si="936"/>
        <v>0</v>
      </c>
      <c r="AJ354" s="432">
        <f t="shared" si="936"/>
        <v>0</v>
      </c>
      <c r="AK354" s="432">
        <f t="shared" si="936"/>
        <v>0</v>
      </c>
      <c r="AL354" s="463">
        <f t="shared" si="936"/>
        <v>0</v>
      </c>
      <c r="AM354" s="462">
        <f t="shared" ref="AM354:CX354" si="937">AM215*AM75/100</f>
        <v>0</v>
      </c>
      <c r="AN354" s="432">
        <f t="shared" si="937"/>
        <v>0</v>
      </c>
      <c r="AO354" s="432">
        <f t="shared" si="937"/>
        <v>0</v>
      </c>
      <c r="AP354" s="432">
        <f t="shared" si="937"/>
        <v>0</v>
      </c>
      <c r="AQ354" s="432">
        <f t="shared" si="937"/>
        <v>0</v>
      </c>
      <c r="AR354" s="463">
        <f t="shared" si="937"/>
        <v>0</v>
      </c>
      <c r="AS354" s="462">
        <f t="shared" si="937"/>
        <v>0</v>
      </c>
      <c r="AT354" s="432">
        <f t="shared" si="937"/>
        <v>0</v>
      </c>
      <c r="AU354" s="432">
        <f t="shared" si="937"/>
        <v>0</v>
      </c>
      <c r="AV354" s="432">
        <f t="shared" si="937"/>
        <v>0</v>
      </c>
      <c r="AW354" s="463">
        <f t="shared" si="937"/>
        <v>0</v>
      </c>
      <c r="AX354" s="462">
        <f t="shared" si="937"/>
        <v>0</v>
      </c>
      <c r="AY354" s="432">
        <f t="shared" si="937"/>
        <v>0</v>
      </c>
      <c r="AZ354" s="432">
        <f t="shared" si="937"/>
        <v>0</v>
      </c>
      <c r="BA354" s="432">
        <f t="shared" si="937"/>
        <v>0</v>
      </c>
      <c r="BB354" s="432">
        <f t="shared" si="937"/>
        <v>0</v>
      </c>
      <c r="BC354" s="463">
        <f t="shared" si="937"/>
        <v>0</v>
      </c>
      <c r="BD354" s="462">
        <f t="shared" si="937"/>
        <v>0</v>
      </c>
      <c r="BE354" s="432">
        <f t="shared" si="937"/>
        <v>0</v>
      </c>
      <c r="BF354" s="432">
        <f t="shared" si="937"/>
        <v>0</v>
      </c>
      <c r="BG354" s="432">
        <f t="shared" si="937"/>
        <v>0</v>
      </c>
      <c r="BH354" s="463">
        <f t="shared" si="937"/>
        <v>0</v>
      </c>
      <c r="BI354" s="462">
        <f t="shared" si="937"/>
        <v>0</v>
      </c>
      <c r="BJ354" s="432">
        <f t="shared" si="937"/>
        <v>0</v>
      </c>
      <c r="BK354" s="432">
        <f t="shared" si="937"/>
        <v>0</v>
      </c>
      <c r="BL354" s="432">
        <f t="shared" si="937"/>
        <v>0</v>
      </c>
      <c r="BM354" s="432">
        <f t="shared" si="937"/>
        <v>0</v>
      </c>
      <c r="BN354" s="463">
        <f t="shared" si="937"/>
        <v>0</v>
      </c>
      <c r="BO354" s="462">
        <f t="shared" si="937"/>
        <v>0</v>
      </c>
      <c r="BP354" s="432">
        <f t="shared" si="937"/>
        <v>0</v>
      </c>
      <c r="BQ354" s="432">
        <f t="shared" si="937"/>
        <v>0</v>
      </c>
      <c r="BR354" s="432">
        <f t="shared" si="937"/>
        <v>0</v>
      </c>
      <c r="BS354" s="463">
        <f t="shared" si="937"/>
        <v>0</v>
      </c>
      <c r="BT354" s="462">
        <f t="shared" si="937"/>
        <v>0</v>
      </c>
      <c r="BU354" s="432">
        <f t="shared" si="937"/>
        <v>0</v>
      </c>
      <c r="BV354" s="432">
        <f t="shared" si="937"/>
        <v>0</v>
      </c>
      <c r="BW354" s="432">
        <f t="shared" si="937"/>
        <v>0</v>
      </c>
      <c r="BX354" s="432">
        <f t="shared" si="937"/>
        <v>0</v>
      </c>
      <c r="BY354" s="463">
        <f t="shared" si="937"/>
        <v>0</v>
      </c>
      <c r="BZ354" s="462">
        <f t="shared" si="937"/>
        <v>0</v>
      </c>
      <c r="CA354" s="432">
        <f t="shared" si="937"/>
        <v>0</v>
      </c>
      <c r="CB354" s="432">
        <f t="shared" si="937"/>
        <v>0</v>
      </c>
      <c r="CC354" s="432">
        <f t="shared" si="937"/>
        <v>0</v>
      </c>
      <c r="CD354" s="463">
        <f t="shared" si="937"/>
        <v>0</v>
      </c>
      <c r="CE354" s="462">
        <f t="shared" si="937"/>
        <v>0</v>
      </c>
      <c r="CF354" s="432">
        <f t="shared" si="937"/>
        <v>0</v>
      </c>
      <c r="CG354" s="432">
        <f t="shared" si="937"/>
        <v>0</v>
      </c>
      <c r="CH354" s="432">
        <f t="shared" si="937"/>
        <v>0</v>
      </c>
      <c r="CI354" s="432">
        <f t="shared" si="937"/>
        <v>0</v>
      </c>
      <c r="CJ354" s="463">
        <f t="shared" si="937"/>
        <v>0</v>
      </c>
      <c r="CK354" s="462">
        <f t="shared" si="937"/>
        <v>0</v>
      </c>
      <c r="CL354" s="432">
        <f t="shared" si="937"/>
        <v>0</v>
      </c>
      <c r="CM354" s="432">
        <f t="shared" si="937"/>
        <v>0</v>
      </c>
      <c r="CN354" s="432">
        <f t="shared" si="937"/>
        <v>0</v>
      </c>
      <c r="CO354" s="463">
        <f t="shared" si="937"/>
        <v>0</v>
      </c>
      <c r="CP354" s="462">
        <f t="shared" si="937"/>
        <v>0</v>
      </c>
      <c r="CQ354" s="432">
        <f t="shared" si="937"/>
        <v>0</v>
      </c>
      <c r="CR354" s="432">
        <f t="shared" si="937"/>
        <v>0</v>
      </c>
      <c r="CS354" s="432">
        <f t="shared" si="937"/>
        <v>0</v>
      </c>
      <c r="CT354" s="432">
        <f t="shared" si="937"/>
        <v>0</v>
      </c>
      <c r="CU354" s="463">
        <f t="shared" si="937"/>
        <v>0</v>
      </c>
      <c r="CV354" s="462">
        <f t="shared" si="937"/>
        <v>0</v>
      </c>
      <c r="CW354" s="432">
        <f t="shared" si="937"/>
        <v>0</v>
      </c>
      <c r="CX354" s="432">
        <f t="shared" si="937"/>
        <v>0</v>
      </c>
      <c r="CY354" s="432">
        <f t="shared" ref="CY354:FJ354" si="938">CY215*CY75/100</f>
        <v>0</v>
      </c>
      <c r="CZ354" s="463">
        <f t="shared" si="938"/>
        <v>0</v>
      </c>
      <c r="DA354" s="462">
        <f t="shared" si="938"/>
        <v>0</v>
      </c>
      <c r="DB354" s="432">
        <f t="shared" si="938"/>
        <v>0</v>
      </c>
      <c r="DC354" s="432">
        <f t="shared" si="938"/>
        <v>0</v>
      </c>
      <c r="DD354" s="432">
        <f t="shared" si="938"/>
        <v>0</v>
      </c>
      <c r="DE354" s="432">
        <f t="shared" si="938"/>
        <v>0</v>
      </c>
      <c r="DF354" s="463">
        <f t="shared" si="938"/>
        <v>0</v>
      </c>
      <c r="DG354" s="462">
        <f t="shared" si="938"/>
        <v>0</v>
      </c>
      <c r="DH354" s="432">
        <f t="shared" si="938"/>
        <v>0</v>
      </c>
      <c r="DI354" s="432">
        <f t="shared" si="938"/>
        <v>0</v>
      </c>
      <c r="DJ354" s="432">
        <f t="shared" si="938"/>
        <v>0</v>
      </c>
      <c r="DK354" s="463">
        <f t="shared" si="938"/>
        <v>0</v>
      </c>
      <c r="DL354" s="462">
        <f t="shared" si="938"/>
        <v>0</v>
      </c>
      <c r="DM354" s="432">
        <f t="shared" si="938"/>
        <v>0</v>
      </c>
      <c r="DN354" s="432">
        <f t="shared" si="938"/>
        <v>0</v>
      </c>
      <c r="DO354" s="432">
        <f t="shared" si="938"/>
        <v>0</v>
      </c>
      <c r="DP354" s="432">
        <f t="shared" si="938"/>
        <v>0</v>
      </c>
      <c r="DQ354" s="463">
        <f t="shared" si="938"/>
        <v>0</v>
      </c>
      <c r="DR354" s="462">
        <f t="shared" si="938"/>
        <v>0</v>
      </c>
      <c r="DS354" s="432">
        <f t="shared" si="938"/>
        <v>0</v>
      </c>
      <c r="DT354" s="432">
        <f t="shared" si="938"/>
        <v>0</v>
      </c>
      <c r="DU354" s="432">
        <f t="shared" si="938"/>
        <v>0</v>
      </c>
      <c r="DV354" s="463">
        <f t="shared" si="938"/>
        <v>0</v>
      </c>
      <c r="DW354" s="462">
        <f t="shared" si="938"/>
        <v>0</v>
      </c>
      <c r="DX354" s="432">
        <f t="shared" si="938"/>
        <v>0</v>
      </c>
      <c r="DY354" s="432">
        <f t="shared" si="938"/>
        <v>0</v>
      </c>
      <c r="DZ354" s="432">
        <f t="shared" si="938"/>
        <v>0</v>
      </c>
      <c r="EA354" s="432">
        <f t="shared" si="938"/>
        <v>0</v>
      </c>
      <c r="EB354" s="463">
        <f t="shared" si="938"/>
        <v>0</v>
      </c>
      <c r="EC354" s="462">
        <f t="shared" si="938"/>
        <v>0</v>
      </c>
      <c r="ED354" s="432">
        <f t="shared" si="938"/>
        <v>0</v>
      </c>
      <c r="EE354" s="432">
        <f t="shared" si="938"/>
        <v>0</v>
      </c>
      <c r="EF354" s="432">
        <f t="shared" si="938"/>
        <v>0</v>
      </c>
      <c r="EG354" s="463">
        <f t="shared" si="938"/>
        <v>0</v>
      </c>
      <c r="EH354" s="462">
        <f t="shared" si="938"/>
        <v>0</v>
      </c>
      <c r="EI354" s="432">
        <f t="shared" si="938"/>
        <v>0</v>
      </c>
      <c r="EJ354" s="432">
        <f t="shared" si="938"/>
        <v>0</v>
      </c>
      <c r="EK354" s="432">
        <f t="shared" si="938"/>
        <v>0</v>
      </c>
      <c r="EL354" s="432">
        <f t="shared" si="938"/>
        <v>0</v>
      </c>
      <c r="EM354" s="463">
        <f t="shared" si="938"/>
        <v>0</v>
      </c>
      <c r="EN354" s="462">
        <f t="shared" si="938"/>
        <v>0</v>
      </c>
      <c r="EO354" s="432">
        <f t="shared" si="938"/>
        <v>0</v>
      </c>
      <c r="EP354" s="432">
        <f t="shared" si="938"/>
        <v>0</v>
      </c>
      <c r="EQ354" s="432">
        <f t="shared" si="938"/>
        <v>0</v>
      </c>
      <c r="ER354" s="463">
        <f t="shared" si="938"/>
        <v>0</v>
      </c>
      <c r="ES354" s="462">
        <f t="shared" si="938"/>
        <v>0</v>
      </c>
      <c r="ET354" s="432">
        <f t="shared" si="938"/>
        <v>0</v>
      </c>
      <c r="EU354" s="432">
        <f t="shared" si="938"/>
        <v>0</v>
      </c>
      <c r="EV354" s="432">
        <f t="shared" si="938"/>
        <v>0</v>
      </c>
      <c r="EW354" s="432">
        <f t="shared" si="938"/>
        <v>0</v>
      </c>
      <c r="EX354" s="463">
        <f t="shared" si="938"/>
        <v>0</v>
      </c>
      <c r="EY354" s="462">
        <f t="shared" si="938"/>
        <v>0</v>
      </c>
      <c r="EZ354" s="432">
        <f t="shared" si="938"/>
        <v>0</v>
      </c>
      <c r="FA354" s="432">
        <f t="shared" si="938"/>
        <v>0</v>
      </c>
      <c r="FB354" s="432">
        <f t="shared" si="938"/>
        <v>0</v>
      </c>
      <c r="FC354" s="463">
        <f t="shared" si="938"/>
        <v>0</v>
      </c>
      <c r="FD354" s="462">
        <f t="shared" si="938"/>
        <v>0</v>
      </c>
      <c r="FE354" s="432">
        <f t="shared" si="938"/>
        <v>0</v>
      </c>
      <c r="FF354" s="432">
        <f t="shared" si="938"/>
        <v>0</v>
      </c>
      <c r="FG354" s="432">
        <f t="shared" si="938"/>
        <v>0</v>
      </c>
      <c r="FH354" s="432">
        <f t="shared" si="938"/>
        <v>0</v>
      </c>
      <c r="FI354" s="463">
        <f t="shared" si="938"/>
        <v>0</v>
      </c>
      <c r="FJ354" s="462">
        <f t="shared" si="938"/>
        <v>0</v>
      </c>
      <c r="FK354" s="432">
        <f t="shared" ref="FK354:GJ354" si="939">FK215*FK75/100</f>
        <v>0</v>
      </c>
      <c r="FL354" s="432">
        <f t="shared" si="939"/>
        <v>0</v>
      </c>
      <c r="FM354" s="432">
        <f t="shared" si="939"/>
        <v>0</v>
      </c>
      <c r="FN354" s="463">
        <f t="shared" si="939"/>
        <v>0</v>
      </c>
      <c r="FO354" s="462">
        <f t="shared" si="939"/>
        <v>0</v>
      </c>
      <c r="FP354" s="432">
        <f t="shared" si="939"/>
        <v>0</v>
      </c>
      <c r="FQ354" s="432">
        <f t="shared" si="939"/>
        <v>0</v>
      </c>
      <c r="FR354" s="432">
        <f t="shared" si="939"/>
        <v>0</v>
      </c>
      <c r="FS354" s="432">
        <f t="shared" si="939"/>
        <v>0</v>
      </c>
      <c r="FT354" s="463">
        <f t="shared" si="939"/>
        <v>0</v>
      </c>
      <c r="FU354" s="462">
        <f t="shared" si="939"/>
        <v>0</v>
      </c>
      <c r="FV354" s="432">
        <f t="shared" si="939"/>
        <v>0</v>
      </c>
      <c r="FW354" s="432">
        <f t="shared" si="939"/>
        <v>0</v>
      </c>
      <c r="FX354" s="432">
        <f t="shared" si="939"/>
        <v>0</v>
      </c>
      <c r="FY354" s="463">
        <f t="shared" si="939"/>
        <v>0</v>
      </c>
      <c r="FZ354" s="462">
        <f t="shared" si="939"/>
        <v>0</v>
      </c>
      <c r="GA354" s="432">
        <f t="shared" si="939"/>
        <v>0</v>
      </c>
      <c r="GB354" s="432">
        <f t="shared" si="939"/>
        <v>0</v>
      </c>
      <c r="GC354" s="432">
        <f t="shared" si="939"/>
        <v>0</v>
      </c>
      <c r="GD354" s="432">
        <f t="shared" si="939"/>
        <v>0</v>
      </c>
      <c r="GE354" s="463">
        <f t="shared" si="939"/>
        <v>0</v>
      </c>
      <c r="GF354" s="462">
        <f t="shared" si="939"/>
        <v>0</v>
      </c>
      <c r="GG354" s="432">
        <f t="shared" si="939"/>
        <v>0</v>
      </c>
      <c r="GH354" s="432">
        <f t="shared" si="939"/>
        <v>0</v>
      </c>
      <c r="GI354" s="432">
        <f t="shared" si="939"/>
        <v>0</v>
      </c>
      <c r="GJ354" s="463">
        <f t="shared" si="939"/>
        <v>0</v>
      </c>
    </row>
    <row r="355" spans="1:192" s="4" customFormat="1">
      <c r="A355" s="22"/>
      <c r="B355" s="22"/>
      <c r="C355" s="22"/>
      <c r="D355" s="22"/>
      <c r="E355" s="748" t="str">
        <f t="shared" si="695"/>
        <v>New Tariff  2</v>
      </c>
      <c r="F355" s="462">
        <f t="shared" ref="F355:AL355" si="940">F216*F76</f>
        <v>0</v>
      </c>
      <c r="G355" s="432">
        <f t="shared" si="940"/>
        <v>0</v>
      </c>
      <c r="H355" s="432">
        <f t="shared" si="940"/>
        <v>0</v>
      </c>
      <c r="I355" s="432">
        <f t="shared" si="940"/>
        <v>0</v>
      </c>
      <c r="J355" s="432">
        <f t="shared" si="940"/>
        <v>0</v>
      </c>
      <c r="K355" s="463">
        <f t="shared" si="940"/>
        <v>0</v>
      </c>
      <c r="L355" s="462">
        <f t="shared" si="940"/>
        <v>0</v>
      </c>
      <c r="M355" s="432">
        <f t="shared" si="940"/>
        <v>0</v>
      </c>
      <c r="N355" s="432">
        <f t="shared" si="940"/>
        <v>0</v>
      </c>
      <c r="O355" s="432">
        <f t="shared" si="940"/>
        <v>0</v>
      </c>
      <c r="P355" s="463">
        <f t="shared" si="940"/>
        <v>0</v>
      </c>
      <c r="Q355" s="462">
        <f t="shared" si="940"/>
        <v>0</v>
      </c>
      <c r="R355" s="432">
        <f t="shared" si="940"/>
        <v>0</v>
      </c>
      <c r="S355" s="432">
        <f t="shared" si="940"/>
        <v>0</v>
      </c>
      <c r="T355" s="432">
        <f t="shared" si="940"/>
        <v>0</v>
      </c>
      <c r="U355" s="432">
        <f t="shared" si="940"/>
        <v>0</v>
      </c>
      <c r="V355" s="463">
        <f t="shared" si="940"/>
        <v>0</v>
      </c>
      <c r="W355" s="462">
        <f t="shared" si="940"/>
        <v>0</v>
      </c>
      <c r="X355" s="432">
        <f t="shared" si="940"/>
        <v>0</v>
      </c>
      <c r="Y355" s="432">
        <f t="shared" si="940"/>
        <v>0</v>
      </c>
      <c r="Z355" s="432">
        <f t="shared" si="940"/>
        <v>0</v>
      </c>
      <c r="AA355" s="463">
        <f t="shared" si="940"/>
        <v>0</v>
      </c>
      <c r="AB355" s="462">
        <f t="shared" si="940"/>
        <v>0</v>
      </c>
      <c r="AC355" s="432">
        <f t="shared" si="940"/>
        <v>0</v>
      </c>
      <c r="AD355" s="432">
        <f t="shared" si="940"/>
        <v>0</v>
      </c>
      <c r="AE355" s="432">
        <f t="shared" si="940"/>
        <v>0</v>
      </c>
      <c r="AF355" s="432">
        <f t="shared" si="940"/>
        <v>0</v>
      </c>
      <c r="AG355" s="463">
        <f t="shared" si="940"/>
        <v>0</v>
      </c>
      <c r="AH355" s="462">
        <f t="shared" si="940"/>
        <v>0</v>
      </c>
      <c r="AI355" s="432">
        <f t="shared" si="940"/>
        <v>0</v>
      </c>
      <c r="AJ355" s="432">
        <f t="shared" si="940"/>
        <v>0</v>
      </c>
      <c r="AK355" s="432">
        <f t="shared" si="940"/>
        <v>0</v>
      </c>
      <c r="AL355" s="463">
        <f t="shared" si="940"/>
        <v>0</v>
      </c>
      <c r="AM355" s="462">
        <f t="shared" ref="AM355:CX355" si="941">AM216*AM76/100</f>
        <v>0</v>
      </c>
      <c r="AN355" s="432">
        <f t="shared" si="941"/>
        <v>0</v>
      </c>
      <c r="AO355" s="432">
        <f t="shared" si="941"/>
        <v>0</v>
      </c>
      <c r="AP355" s="432">
        <f t="shared" si="941"/>
        <v>0</v>
      </c>
      <c r="AQ355" s="432">
        <f t="shared" si="941"/>
        <v>0</v>
      </c>
      <c r="AR355" s="463">
        <f t="shared" si="941"/>
        <v>0</v>
      </c>
      <c r="AS355" s="462">
        <f t="shared" si="941"/>
        <v>0</v>
      </c>
      <c r="AT355" s="432">
        <f t="shared" si="941"/>
        <v>0</v>
      </c>
      <c r="AU355" s="432">
        <f t="shared" si="941"/>
        <v>0</v>
      </c>
      <c r="AV355" s="432">
        <f t="shared" si="941"/>
        <v>0</v>
      </c>
      <c r="AW355" s="463">
        <f t="shared" si="941"/>
        <v>0</v>
      </c>
      <c r="AX355" s="462">
        <f t="shared" si="941"/>
        <v>0</v>
      </c>
      <c r="AY355" s="432">
        <f t="shared" si="941"/>
        <v>0</v>
      </c>
      <c r="AZ355" s="432">
        <f t="shared" si="941"/>
        <v>0</v>
      </c>
      <c r="BA355" s="432">
        <f t="shared" si="941"/>
        <v>0</v>
      </c>
      <c r="BB355" s="432">
        <f t="shared" si="941"/>
        <v>0</v>
      </c>
      <c r="BC355" s="463">
        <f t="shared" si="941"/>
        <v>0</v>
      </c>
      <c r="BD355" s="462">
        <f t="shared" si="941"/>
        <v>0</v>
      </c>
      <c r="BE355" s="432">
        <f t="shared" si="941"/>
        <v>0</v>
      </c>
      <c r="BF355" s="432">
        <f t="shared" si="941"/>
        <v>0</v>
      </c>
      <c r="BG355" s="432">
        <f t="shared" si="941"/>
        <v>0</v>
      </c>
      <c r="BH355" s="463">
        <f t="shared" si="941"/>
        <v>0</v>
      </c>
      <c r="BI355" s="462">
        <f t="shared" si="941"/>
        <v>0</v>
      </c>
      <c r="BJ355" s="432">
        <f t="shared" si="941"/>
        <v>0</v>
      </c>
      <c r="BK355" s="432">
        <f t="shared" si="941"/>
        <v>0</v>
      </c>
      <c r="BL355" s="432">
        <f t="shared" si="941"/>
        <v>0</v>
      </c>
      <c r="BM355" s="432">
        <f t="shared" si="941"/>
        <v>0</v>
      </c>
      <c r="BN355" s="463">
        <f t="shared" si="941"/>
        <v>0</v>
      </c>
      <c r="BO355" s="462">
        <f t="shared" si="941"/>
        <v>0</v>
      </c>
      <c r="BP355" s="432">
        <f t="shared" si="941"/>
        <v>0</v>
      </c>
      <c r="BQ355" s="432">
        <f t="shared" si="941"/>
        <v>0</v>
      </c>
      <c r="BR355" s="432">
        <f t="shared" si="941"/>
        <v>0</v>
      </c>
      <c r="BS355" s="463">
        <f t="shared" si="941"/>
        <v>0</v>
      </c>
      <c r="BT355" s="462">
        <f t="shared" si="941"/>
        <v>0</v>
      </c>
      <c r="BU355" s="432">
        <f t="shared" si="941"/>
        <v>0</v>
      </c>
      <c r="BV355" s="432">
        <f t="shared" si="941"/>
        <v>0</v>
      </c>
      <c r="BW355" s="432">
        <f t="shared" si="941"/>
        <v>0</v>
      </c>
      <c r="BX355" s="432">
        <f t="shared" si="941"/>
        <v>0</v>
      </c>
      <c r="BY355" s="463">
        <f t="shared" si="941"/>
        <v>0</v>
      </c>
      <c r="BZ355" s="462">
        <f t="shared" si="941"/>
        <v>0</v>
      </c>
      <c r="CA355" s="432">
        <f t="shared" si="941"/>
        <v>0</v>
      </c>
      <c r="CB355" s="432">
        <f t="shared" si="941"/>
        <v>0</v>
      </c>
      <c r="CC355" s="432">
        <f t="shared" si="941"/>
        <v>0</v>
      </c>
      <c r="CD355" s="463">
        <f t="shared" si="941"/>
        <v>0</v>
      </c>
      <c r="CE355" s="462">
        <f t="shared" si="941"/>
        <v>0</v>
      </c>
      <c r="CF355" s="432">
        <f t="shared" si="941"/>
        <v>0</v>
      </c>
      <c r="CG355" s="432">
        <f t="shared" si="941"/>
        <v>0</v>
      </c>
      <c r="CH355" s="432">
        <f t="shared" si="941"/>
        <v>0</v>
      </c>
      <c r="CI355" s="432">
        <f t="shared" si="941"/>
        <v>0</v>
      </c>
      <c r="CJ355" s="463">
        <f t="shared" si="941"/>
        <v>0</v>
      </c>
      <c r="CK355" s="462">
        <f t="shared" si="941"/>
        <v>0</v>
      </c>
      <c r="CL355" s="432">
        <f t="shared" si="941"/>
        <v>0</v>
      </c>
      <c r="CM355" s="432">
        <f t="shared" si="941"/>
        <v>0</v>
      </c>
      <c r="CN355" s="432">
        <f t="shared" si="941"/>
        <v>0</v>
      </c>
      <c r="CO355" s="463">
        <f t="shared" si="941"/>
        <v>0</v>
      </c>
      <c r="CP355" s="462">
        <f t="shared" si="941"/>
        <v>0</v>
      </c>
      <c r="CQ355" s="432">
        <f t="shared" si="941"/>
        <v>0</v>
      </c>
      <c r="CR355" s="432">
        <f t="shared" si="941"/>
        <v>0</v>
      </c>
      <c r="CS355" s="432">
        <f t="shared" si="941"/>
        <v>0</v>
      </c>
      <c r="CT355" s="432">
        <f t="shared" si="941"/>
        <v>0</v>
      </c>
      <c r="CU355" s="463">
        <f t="shared" si="941"/>
        <v>0</v>
      </c>
      <c r="CV355" s="462">
        <f t="shared" si="941"/>
        <v>0</v>
      </c>
      <c r="CW355" s="432">
        <f t="shared" si="941"/>
        <v>0</v>
      </c>
      <c r="CX355" s="432">
        <f t="shared" si="941"/>
        <v>0</v>
      </c>
      <c r="CY355" s="432">
        <f t="shared" ref="CY355:FJ355" si="942">CY216*CY76/100</f>
        <v>0</v>
      </c>
      <c r="CZ355" s="463">
        <f t="shared" si="942"/>
        <v>0</v>
      </c>
      <c r="DA355" s="462">
        <f t="shared" si="942"/>
        <v>0</v>
      </c>
      <c r="DB355" s="432">
        <f t="shared" si="942"/>
        <v>0</v>
      </c>
      <c r="DC355" s="432">
        <f t="shared" si="942"/>
        <v>0</v>
      </c>
      <c r="DD355" s="432">
        <f t="shared" si="942"/>
        <v>0</v>
      </c>
      <c r="DE355" s="432">
        <f t="shared" si="942"/>
        <v>0</v>
      </c>
      <c r="DF355" s="463">
        <f t="shared" si="942"/>
        <v>0</v>
      </c>
      <c r="DG355" s="462">
        <f t="shared" si="942"/>
        <v>0</v>
      </c>
      <c r="DH355" s="432">
        <f t="shared" si="942"/>
        <v>0</v>
      </c>
      <c r="DI355" s="432">
        <f t="shared" si="942"/>
        <v>0</v>
      </c>
      <c r="DJ355" s="432">
        <f t="shared" si="942"/>
        <v>0</v>
      </c>
      <c r="DK355" s="463">
        <f t="shared" si="942"/>
        <v>0</v>
      </c>
      <c r="DL355" s="462">
        <f t="shared" si="942"/>
        <v>0</v>
      </c>
      <c r="DM355" s="432">
        <f t="shared" si="942"/>
        <v>0</v>
      </c>
      <c r="DN355" s="432">
        <f t="shared" si="942"/>
        <v>0</v>
      </c>
      <c r="DO355" s="432">
        <f t="shared" si="942"/>
        <v>0</v>
      </c>
      <c r="DP355" s="432">
        <f t="shared" si="942"/>
        <v>0</v>
      </c>
      <c r="DQ355" s="463">
        <f t="shared" si="942"/>
        <v>0</v>
      </c>
      <c r="DR355" s="462">
        <f t="shared" si="942"/>
        <v>0</v>
      </c>
      <c r="DS355" s="432">
        <f t="shared" si="942"/>
        <v>0</v>
      </c>
      <c r="DT355" s="432">
        <f t="shared" si="942"/>
        <v>0</v>
      </c>
      <c r="DU355" s="432">
        <f t="shared" si="942"/>
        <v>0</v>
      </c>
      <c r="DV355" s="463">
        <f t="shared" si="942"/>
        <v>0</v>
      </c>
      <c r="DW355" s="462">
        <f t="shared" si="942"/>
        <v>0</v>
      </c>
      <c r="DX355" s="432">
        <f t="shared" si="942"/>
        <v>0</v>
      </c>
      <c r="DY355" s="432">
        <f t="shared" si="942"/>
        <v>0</v>
      </c>
      <c r="DZ355" s="432">
        <f t="shared" si="942"/>
        <v>0</v>
      </c>
      <c r="EA355" s="432">
        <f t="shared" si="942"/>
        <v>0</v>
      </c>
      <c r="EB355" s="463">
        <f t="shared" si="942"/>
        <v>0</v>
      </c>
      <c r="EC355" s="462">
        <f t="shared" si="942"/>
        <v>0</v>
      </c>
      <c r="ED355" s="432">
        <f t="shared" si="942"/>
        <v>0</v>
      </c>
      <c r="EE355" s="432">
        <f t="shared" si="942"/>
        <v>0</v>
      </c>
      <c r="EF355" s="432">
        <f t="shared" si="942"/>
        <v>0</v>
      </c>
      <c r="EG355" s="463">
        <f t="shared" si="942"/>
        <v>0</v>
      </c>
      <c r="EH355" s="462">
        <f t="shared" si="942"/>
        <v>0</v>
      </c>
      <c r="EI355" s="432">
        <f t="shared" si="942"/>
        <v>0</v>
      </c>
      <c r="EJ355" s="432">
        <f t="shared" si="942"/>
        <v>0</v>
      </c>
      <c r="EK355" s="432">
        <f t="shared" si="942"/>
        <v>0</v>
      </c>
      <c r="EL355" s="432">
        <f t="shared" si="942"/>
        <v>0</v>
      </c>
      <c r="EM355" s="463">
        <f t="shared" si="942"/>
        <v>0</v>
      </c>
      <c r="EN355" s="462">
        <f t="shared" si="942"/>
        <v>0</v>
      </c>
      <c r="EO355" s="432">
        <f t="shared" si="942"/>
        <v>0</v>
      </c>
      <c r="EP355" s="432">
        <f t="shared" si="942"/>
        <v>0</v>
      </c>
      <c r="EQ355" s="432">
        <f t="shared" si="942"/>
        <v>0</v>
      </c>
      <c r="ER355" s="463">
        <f t="shared" si="942"/>
        <v>0</v>
      </c>
      <c r="ES355" s="462">
        <f t="shared" si="942"/>
        <v>0</v>
      </c>
      <c r="ET355" s="432">
        <f t="shared" si="942"/>
        <v>0</v>
      </c>
      <c r="EU355" s="432">
        <f t="shared" si="942"/>
        <v>0</v>
      </c>
      <c r="EV355" s="432">
        <f t="shared" si="942"/>
        <v>0</v>
      </c>
      <c r="EW355" s="432">
        <f t="shared" si="942"/>
        <v>0</v>
      </c>
      <c r="EX355" s="463">
        <f t="shared" si="942"/>
        <v>0</v>
      </c>
      <c r="EY355" s="462">
        <f t="shared" si="942"/>
        <v>0</v>
      </c>
      <c r="EZ355" s="432">
        <f t="shared" si="942"/>
        <v>0</v>
      </c>
      <c r="FA355" s="432">
        <f t="shared" si="942"/>
        <v>0</v>
      </c>
      <c r="FB355" s="432">
        <f t="shared" si="942"/>
        <v>0</v>
      </c>
      <c r="FC355" s="463">
        <f t="shared" si="942"/>
        <v>0</v>
      </c>
      <c r="FD355" s="462">
        <f t="shared" si="942"/>
        <v>0</v>
      </c>
      <c r="FE355" s="432">
        <f t="shared" si="942"/>
        <v>0</v>
      </c>
      <c r="FF355" s="432">
        <f t="shared" si="942"/>
        <v>0</v>
      </c>
      <c r="FG355" s="432">
        <f t="shared" si="942"/>
        <v>0</v>
      </c>
      <c r="FH355" s="432">
        <f t="shared" si="942"/>
        <v>0</v>
      </c>
      <c r="FI355" s="463">
        <f t="shared" si="942"/>
        <v>0</v>
      </c>
      <c r="FJ355" s="462">
        <f t="shared" si="942"/>
        <v>0</v>
      </c>
      <c r="FK355" s="432">
        <f t="shared" ref="FK355:GJ355" si="943">FK216*FK76/100</f>
        <v>0</v>
      </c>
      <c r="FL355" s="432">
        <f t="shared" si="943"/>
        <v>0</v>
      </c>
      <c r="FM355" s="432">
        <f t="shared" si="943"/>
        <v>0</v>
      </c>
      <c r="FN355" s="463">
        <f t="shared" si="943"/>
        <v>0</v>
      </c>
      <c r="FO355" s="462">
        <f t="shared" si="943"/>
        <v>0</v>
      </c>
      <c r="FP355" s="432">
        <f t="shared" si="943"/>
        <v>0</v>
      </c>
      <c r="FQ355" s="432">
        <f t="shared" si="943"/>
        <v>0</v>
      </c>
      <c r="FR355" s="432">
        <f t="shared" si="943"/>
        <v>0</v>
      </c>
      <c r="FS355" s="432">
        <f t="shared" si="943"/>
        <v>0</v>
      </c>
      <c r="FT355" s="463">
        <f t="shared" si="943"/>
        <v>0</v>
      </c>
      <c r="FU355" s="462">
        <f t="shared" si="943"/>
        <v>0</v>
      </c>
      <c r="FV355" s="432">
        <f t="shared" si="943"/>
        <v>0</v>
      </c>
      <c r="FW355" s="432">
        <f t="shared" si="943"/>
        <v>0</v>
      </c>
      <c r="FX355" s="432">
        <f t="shared" si="943"/>
        <v>0</v>
      </c>
      <c r="FY355" s="463">
        <f t="shared" si="943"/>
        <v>0</v>
      </c>
      <c r="FZ355" s="462">
        <f t="shared" si="943"/>
        <v>0</v>
      </c>
      <c r="GA355" s="432">
        <f t="shared" si="943"/>
        <v>0</v>
      </c>
      <c r="GB355" s="432">
        <f t="shared" si="943"/>
        <v>0</v>
      </c>
      <c r="GC355" s="432">
        <f t="shared" si="943"/>
        <v>0</v>
      </c>
      <c r="GD355" s="432">
        <f t="shared" si="943"/>
        <v>0</v>
      </c>
      <c r="GE355" s="463">
        <f t="shared" si="943"/>
        <v>0</v>
      </c>
      <c r="GF355" s="462">
        <f t="shared" si="943"/>
        <v>0</v>
      </c>
      <c r="GG355" s="432">
        <f t="shared" si="943"/>
        <v>0</v>
      </c>
      <c r="GH355" s="432">
        <f t="shared" si="943"/>
        <v>0</v>
      </c>
      <c r="GI355" s="432">
        <f t="shared" si="943"/>
        <v>0</v>
      </c>
      <c r="GJ355" s="463">
        <f t="shared" si="943"/>
        <v>0</v>
      </c>
    </row>
    <row r="356" spans="1:192" s="4" customFormat="1">
      <c r="A356" s="22"/>
      <c r="B356" s="22"/>
      <c r="C356" s="22"/>
      <c r="D356" s="22"/>
      <c r="E356" s="748" t="str">
        <f t="shared" si="695"/>
        <v>New Tariff  3</v>
      </c>
      <c r="F356" s="462">
        <f t="shared" ref="F356:AL356" si="944">F217*F77</f>
        <v>0</v>
      </c>
      <c r="G356" s="432">
        <f t="shared" si="944"/>
        <v>0</v>
      </c>
      <c r="H356" s="432">
        <f t="shared" si="944"/>
        <v>0</v>
      </c>
      <c r="I356" s="432">
        <f t="shared" si="944"/>
        <v>0</v>
      </c>
      <c r="J356" s="432">
        <f t="shared" si="944"/>
        <v>0</v>
      </c>
      <c r="K356" s="463">
        <f t="shared" si="944"/>
        <v>0</v>
      </c>
      <c r="L356" s="462">
        <f t="shared" si="944"/>
        <v>0</v>
      </c>
      <c r="M356" s="432">
        <f t="shared" si="944"/>
        <v>0</v>
      </c>
      <c r="N356" s="432">
        <f t="shared" si="944"/>
        <v>0</v>
      </c>
      <c r="O356" s="432">
        <f t="shared" si="944"/>
        <v>0</v>
      </c>
      <c r="P356" s="463">
        <f t="shared" si="944"/>
        <v>0</v>
      </c>
      <c r="Q356" s="462">
        <f t="shared" si="944"/>
        <v>0</v>
      </c>
      <c r="R356" s="432">
        <f t="shared" si="944"/>
        <v>0</v>
      </c>
      <c r="S356" s="432">
        <f t="shared" si="944"/>
        <v>0</v>
      </c>
      <c r="T356" s="432">
        <f t="shared" si="944"/>
        <v>0</v>
      </c>
      <c r="U356" s="432">
        <f t="shared" si="944"/>
        <v>0</v>
      </c>
      <c r="V356" s="463">
        <f t="shared" si="944"/>
        <v>0</v>
      </c>
      <c r="W356" s="462">
        <f t="shared" si="944"/>
        <v>0</v>
      </c>
      <c r="X356" s="432">
        <f t="shared" si="944"/>
        <v>0</v>
      </c>
      <c r="Y356" s="432">
        <f t="shared" si="944"/>
        <v>0</v>
      </c>
      <c r="Z356" s="432">
        <f t="shared" si="944"/>
        <v>0</v>
      </c>
      <c r="AA356" s="463">
        <f t="shared" si="944"/>
        <v>0</v>
      </c>
      <c r="AB356" s="462">
        <f t="shared" si="944"/>
        <v>0</v>
      </c>
      <c r="AC356" s="432">
        <f t="shared" si="944"/>
        <v>0</v>
      </c>
      <c r="AD356" s="432">
        <f t="shared" si="944"/>
        <v>0</v>
      </c>
      <c r="AE356" s="432">
        <f t="shared" si="944"/>
        <v>0</v>
      </c>
      <c r="AF356" s="432">
        <f t="shared" si="944"/>
        <v>0</v>
      </c>
      <c r="AG356" s="463">
        <f t="shared" si="944"/>
        <v>0</v>
      </c>
      <c r="AH356" s="462">
        <f t="shared" si="944"/>
        <v>0</v>
      </c>
      <c r="AI356" s="432">
        <f t="shared" si="944"/>
        <v>0</v>
      </c>
      <c r="AJ356" s="432">
        <f t="shared" si="944"/>
        <v>0</v>
      </c>
      <c r="AK356" s="432">
        <f t="shared" si="944"/>
        <v>0</v>
      </c>
      <c r="AL356" s="463">
        <f t="shared" si="944"/>
        <v>0</v>
      </c>
      <c r="AM356" s="462">
        <f t="shared" ref="AM356:CX356" si="945">AM217*AM77/100</f>
        <v>0</v>
      </c>
      <c r="AN356" s="432">
        <f t="shared" si="945"/>
        <v>0</v>
      </c>
      <c r="AO356" s="432">
        <f t="shared" si="945"/>
        <v>0</v>
      </c>
      <c r="AP356" s="432">
        <f t="shared" si="945"/>
        <v>0</v>
      </c>
      <c r="AQ356" s="432">
        <f t="shared" si="945"/>
        <v>0</v>
      </c>
      <c r="AR356" s="463">
        <f t="shared" si="945"/>
        <v>0</v>
      </c>
      <c r="AS356" s="462">
        <f t="shared" si="945"/>
        <v>0</v>
      </c>
      <c r="AT356" s="432">
        <f t="shared" si="945"/>
        <v>0</v>
      </c>
      <c r="AU356" s="432">
        <f t="shared" si="945"/>
        <v>0</v>
      </c>
      <c r="AV356" s="432">
        <f t="shared" si="945"/>
        <v>0</v>
      </c>
      <c r="AW356" s="463">
        <f t="shared" si="945"/>
        <v>0</v>
      </c>
      <c r="AX356" s="462">
        <f t="shared" si="945"/>
        <v>0</v>
      </c>
      <c r="AY356" s="432">
        <f t="shared" si="945"/>
        <v>0</v>
      </c>
      <c r="AZ356" s="432">
        <f t="shared" si="945"/>
        <v>0</v>
      </c>
      <c r="BA356" s="432">
        <f t="shared" si="945"/>
        <v>0</v>
      </c>
      <c r="BB356" s="432">
        <f t="shared" si="945"/>
        <v>0</v>
      </c>
      <c r="BC356" s="463">
        <f t="shared" si="945"/>
        <v>0</v>
      </c>
      <c r="BD356" s="462">
        <f t="shared" si="945"/>
        <v>0</v>
      </c>
      <c r="BE356" s="432">
        <f t="shared" si="945"/>
        <v>0</v>
      </c>
      <c r="BF356" s="432">
        <f t="shared" si="945"/>
        <v>0</v>
      </c>
      <c r="BG356" s="432">
        <f t="shared" si="945"/>
        <v>0</v>
      </c>
      <c r="BH356" s="463">
        <f t="shared" si="945"/>
        <v>0</v>
      </c>
      <c r="BI356" s="462">
        <f t="shared" si="945"/>
        <v>0</v>
      </c>
      <c r="BJ356" s="432">
        <f t="shared" si="945"/>
        <v>0</v>
      </c>
      <c r="BK356" s="432">
        <f t="shared" si="945"/>
        <v>0</v>
      </c>
      <c r="BL356" s="432">
        <f t="shared" si="945"/>
        <v>0</v>
      </c>
      <c r="BM356" s="432">
        <f t="shared" si="945"/>
        <v>0</v>
      </c>
      <c r="BN356" s="463">
        <f t="shared" si="945"/>
        <v>0</v>
      </c>
      <c r="BO356" s="462">
        <f t="shared" si="945"/>
        <v>0</v>
      </c>
      <c r="BP356" s="432">
        <f t="shared" si="945"/>
        <v>0</v>
      </c>
      <c r="BQ356" s="432">
        <f t="shared" si="945"/>
        <v>0</v>
      </c>
      <c r="BR356" s="432">
        <f t="shared" si="945"/>
        <v>0</v>
      </c>
      <c r="BS356" s="463">
        <f t="shared" si="945"/>
        <v>0</v>
      </c>
      <c r="BT356" s="462">
        <f t="shared" si="945"/>
        <v>0</v>
      </c>
      <c r="BU356" s="432">
        <f t="shared" si="945"/>
        <v>0</v>
      </c>
      <c r="BV356" s="432">
        <f t="shared" si="945"/>
        <v>0</v>
      </c>
      <c r="BW356" s="432">
        <f t="shared" si="945"/>
        <v>0</v>
      </c>
      <c r="BX356" s="432">
        <f t="shared" si="945"/>
        <v>0</v>
      </c>
      <c r="BY356" s="463">
        <f t="shared" si="945"/>
        <v>0</v>
      </c>
      <c r="BZ356" s="462">
        <f t="shared" si="945"/>
        <v>0</v>
      </c>
      <c r="CA356" s="432">
        <f t="shared" si="945"/>
        <v>0</v>
      </c>
      <c r="CB356" s="432">
        <f t="shared" si="945"/>
        <v>0</v>
      </c>
      <c r="CC356" s="432">
        <f t="shared" si="945"/>
        <v>0</v>
      </c>
      <c r="CD356" s="463">
        <f t="shared" si="945"/>
        <v>0</v>
      </c>
      <c r="CE356" s="462">
        <f t="shared" si="945"/>
        <v>0</v>
      </c>
      <c r="CF356" s="432">
        <f t="shared" si="945"/>
        <v>0</v>
      </c>
      <c r="CG356" s="432">
        <f t="shared" si="945"/>
        <v>0</v>
      </c>
      <c r="CH356" s="432">
        <f t="shared" si="945"/>
        <v>0</v>
      </c>
      <c r="CI356" s="432">
        <f t="shared" si="945"/>
        <v>0</v>
      </c>
      <c r="CJ356" s="463">
        <f t="shared" si="945"/>
        <v>0</v>
      </c>
      <c r="CK356" s="462">
        <f t="shared" si="945"/>
        <v>0</v>
      </c>
      <c r="CL356" s="432">
        <f t="shared" si="945"/>
        <v>0</v>
      </c>
      <c r="CM356" s="432">
        <f t="shared" si="945"/>
        <v>0</v>
      </c>
      <c r="CN356" s="432">
        <f t="shared" si="945"/>
        <v>0</v>
      </c>
      <c r="CO356" s="463">
        <f t="shared" si="945"/>
        <v>0</v>
      </c>
      <c r="CP356" s="462">
        <f t="shared" si="945"/>
        <v>0</v>
      </c>
      <c r="CQ356" s="432">
        <f t="shared" si="945"/>
        <v>0</v>
      </c>
      <c r="CR356" s="432">
        <f t="shared" si="945"/>
        <v>0</v>
      </c>
      <c r="CS356" s="432">
        <f t="shared" si="945"/>
        <v>0</v>
      </c>
      <c r="CT356" s="432">
        <f t="shared" si="945"/>
        <v>0</v>
      </c>
      <c r="CU356" s="463">
        <f t="shared" si="945"/>
        <v>0</v>
      </c>
      <c r="CV356" s="462">
        <f t="shared" si="945"/>
        <v>0</v>
      </c>
      <c r="CW356" s="432">
        <f t="shared" si="945"/>
        <v>0</v>
      </c>
      <c r="CX356" s="432">
        <f t="shared" si="945"/>
        <v>0</v>
      </c>
      <c r="CY356" s="432">
        <f t="shared" ref="CY356:FJ356" si="946">CY217*CY77/100</f>
        <v>0</v>
      </c>
      <c r="CZ356" s="463">
        <f t="shared" si="946"/>
        <v>0</v>
      </c>
      <c r="DA356" s="462">
        <f t="shared" si="946"/>
        <v>0</v>
      </c>
      <c r="DB356" s="432">
        <f t="shared" si="946"/>
        <v>0</v>
      </c>
      <c r="DC356" s="432">
        <f t="shared" si="946"/>
        <v>0</v>
      </c>
      <c r="DD356" s="432">
        <f t="shared" si="946"/>
        <v>0</v>
      </c>
      <c r="DE356" s="432">
        <f t="shared" si="946"/>
        <v>0</v>
      </c>
      <c r="DF356" s="463">
        <f t="shared" si="946"/>
        <v>0</v>
      </c>
      <c r="DG356" s="462">
        <f t="shared" si="946"/>
        <v>0</v>
      </c>
      <c r="DH356" s="432">
        <f t="shared" si="946"/>
        <v>0</v>
      </c>
      <c r="DI356" s="432">
        <f t="shared" si="946"/>
        <v>0</v>
      </c>
      <c r="DJ356" s="432">
        <f t="shared" si="946"/>
        <v>0</v>
      </c>
      <c r="DK356" s="463">
        <f t="shared" si="946"/>
        <v>0</v>
      </c>
      <c r="DL356" s="462">
        <f t="shared" si="946"/>
        <v>0</v>
      </c>
      <c r="DM356" s="432">
        <f t="shared" si="946"/>
        <v>0</v>
      </c>
      <c r="DN356" s="432">
        <f t="shared" si="946"/>
        <v>0</v>
      </c>
      <c r="DO356" s="432">
        <f t="shared" si="946"/>
        <v>0</v>
      </c>
      <c r="DP356" s="432">
        <f t="shared" si="946"/>
        <v>0</v>
      </c>
      <c r="DQ356" s="463">
        <f t="shared" si="946"/>
        <v>0</v>
      </c>
      <c r="DR356" s="462">
        <f t="shared" si="946"/>
        <v>0</v>
      </c>
      <c r="DS356" s="432">
        <f t="shared" si="946"/>
        <v>0</v>
      </c>
      <c r="DT356" s="432">
        <f t="shared" si="946"/>
        <v>0</v>
      </c>
      <c r="DU356" s="432">
        <f t="shared" si="946"/>
        <v>0</v>
      </c>
      <c r="DV356" s="463">
        <f t="shared" si="946"/>
        <v>0</v>
      </c>
      <c r="DW356" s="462">
        <f t="shared" si="946"/>
        <v>0</v>
      </c>
      <c r="DX356" s="432">
        <f t="shared" si="946"/>
        <v>0</v>
      </c>
      <c r="DY356" s="432">
        <f t="shared" si="946"/>
        <v>0</v>
      </c>
      <c r="DZ356" s="432">
        <f t="shared" si="946"/>
        <v>0</v>
      </c>
      <c r="EA356" s="432">
        <f t="shared" si="946"/>
        <v>0</v>
      </c>
      <c r="EB356" s="463">
        <f t="shared" si="946"/>
        <v>0</v>
      </c>
      <c r="EC356" s="462">
        <f t="shared" si="946"/>
        <v>0</v>
      </c>
      <c r="ED356" s="432">
        <f t="shared" si="946"/>
        <v>0</v>
      </c>
      <c r="EE356" s="432">
        <f t="shared" si="946"/>
        <v>0</v>
      </c>
      <c r="EF356" s="432">
        <f t="shared" si="946"/>
        <v>0</v>
      </c>
      <c r="EG356" s="463">
        <f t="shared" si="946"/>
        <v>0</v>
      </c>
      <c r="EH356" s="462">
        <f t="shared" si="946"/>
        <v>0</v>
      </c>
      <c r="EI356" s="432">
        <f t="shared" si="946"/>
        <v>0</v>
      </c>
      <c r="EJ356" s="432">
        <f t="shared" si="946"/>
        <v>0</v>
      </c>
      <c r="EK356" s="432">
        <f t="shared" si="946"/>
        <v>0</v>
      </c>
      <c r="EL356" s="432">
        <f t="shared" si="946"/>
        <v>0</v>
      </c>
      <c r="EM356" s="463">
        <f t="shared" si="946"/>
        <v>0</v>
      </c>
      <c r="EN356" s="462">
        <f t="shared" si="946"/>
        <v>0</v>
      </c>
      <c r="EO356" s="432">
        <f t="shared" si="946"/>
        <v>0</v>
      </c>
      <c r="EP356" s="432">
        <f t="shared" si="946"/>
        <v>0</v>
      </c>
      <c r="EQ356" s="432">
        <f t="shared" si="946"/>
        <v>0</v>
      </c>
      <c r="ER356" s="463">
        <f t="shared" si="946"/>
        <v>0</v>
      </c>
      <c r="ES356" s="462">
        <f t="shared" si="946"/>
        <v>0</v>
      </c>
      <c r="ET356" s="432">
        <f t="shared" si="946"/>
        <v>0</v>
      </c>
      <c r="EU356" s="432">
        <f t="shared" si="946"/>
        <v>0</v>
      </c>
      <c r="EV356" s="432">
        <f t="shared" si="946"/>
        <v>0</v>
      </c>
      <c r="EW356" s="432">
        <f t="shared" si="946"/>
        <v>0</v>
      </c>
      <c r="EX356" s="463">
        <f t="shared" si="946"/>
        <v>0</v>
      </c>
      <c r="EY356" s="462">
        <f t="shared" si="946"/>
        <v>0</v>
      </c>
      <c r="EZ356" s="432">
        <f t="shared" si="946"/>
        <v>0</v>
      </c>
      <c r="FA356" s="432">
        <f t="shared" si="946"/>
        <v>0</v>
      </c>
      <c r="FB356" s="432">
        <f t="shared" si="946"/>
        <v>0</v>
      </c>
      <c r="FC356" s="463">
        <f t="shared" si="946"/>
        <v>0</v>
      </c>
      <c r="FD356" s="462">
        <f t="shared" si="946"/>
        <v>0</v>
      </c>
      <c r="FE356" s="432">
        <f t="shared" si="946"/>
        <v>0</v>
      </c>
      <c r="FF356" s="432">
        <f t="shared" si="946"/>
        <v>0</v>
      </c>
      <c r="FG356" s="432">
        <f t="shared" si="946"/>
        <v>0</v>
      </c>
      <c r="FH356" s="432">
        <f t="shared" si="946"/>
        <v>0</v>
      </c>
      <c r="FI356" s="463">
        <f t="shared" si="946"/>
        <v>0</v>
      </c>
      <c r="FJ356" s="462">
        <f t="shared" si="946"/>
        <v>0</v>
      </c>
      <c r="FK356" s="432">
        <f t="shared" ref="FK356:GJ356" si="947">FK217*FK77/100</f>
        <v>0</v>
      </c>
      <c r="FL356" s="432">
        <f t="shared" si="947"/>
        <v>0</v>
      </c>
      <c r="FM356" s="432">
        <f t="shared" si="947"/>
        <v>0</v>
      </c>
      <c r="FN356" s="463">
        <f t="shared" si="947"/>
        <v>0</v>
      </c>
      <c r="FO356" s="462">
        <f t="shared" si="947"/>
        <v>0</v>
      </c>
      <c r="FP356" s="432">
        <f t="shared" si="947"/>
        <v>0</v>
      </c>
      <c r="FQ356" s="432">
        <f t="shared" si="947"/>
        <v>0</v>
      </c>
      <c r="FR356" s="432">
        <f t="shared" si="947"/>
        <v>0</v>
      </c>
      <c r="FS356" s="432">
        <f t="shared" si="947"/>
        <v>0</v>
      </c>
      <c r="FT356" s="463">
        <f t="shared" si="947"/>
        <v>0</v>
      </c>
      <c r="FU356" s="462">
        <f t="shared" si="947"/>
        <v>0</v>
      </c>
      <c r="FV356" s="432">
        <f t="shared" si="947"/>
        <v>0</v>
      </c>
      <c r="FW356" s="432">
        <f t="shared" si="947"/>
        <v>0</v>
      </c>
      <c r="FX356" s="432">
        <f t="shared" si="947"/>
        <v>0</v>
      </c>
      <c r="FY356" s="463">
        <f t="shared" si="947"/>
        <v>0</v>
      </c>
      <c r="FZ356" s="462">
        <f t="shared" si="947"/>
        <v>0</v>
      </c>
      <c r="GA356" s="432">
        <f t="shared" si="947"/>
        <v>0</v>
      </c>
      <c r="GB356" s="432">
        <f t="shared" si="947"/>
        <v>0</v>
      </c>
      <c r="GC356" s="432">
        <f t="shared" si="947"/>
        <v>0</v>
      </c>
      <c r="GD356" s="432">
        <f t="shared" si="947"/>
        <v>0</v>
      </c>
      <c r="GE356" s="463">
        <f t="shared" si="947"/>
        <v>0</v>
      </c>
      <c r="GF356" s="462">
        <f t="shared" si="947"/>
        <v>0</v>
      </c>
      <c r="GG356" s="432">
        <f t="shared" si="947"/>
        <v>0</v>
      </c>
      <c r="GH356" s="432">
        <f t="shared" si="947"/>
        <v>0</v>
      </c>
      <c r="GI356" s="432">
        <f t="shared" si="947"/>
        <v>0</v>
      </c>
      <c r="GJ356" s="463">
        <f t="shared" si="947"/>
        <v>0</v>
      </c>
    </row>
    <row r="357" spans="1:192" s="4" customFormat="1">
      <c r="A357" s="22"/>
      <c r="B357" s="22"/>
      <c r="C357" s="22"/>
      <c r="D357" s="22"/>
      <c r="E357" s="748" t="str">
        <f t="shared" si="695"/>
        <v>New Tariff  4</v>
      </c>
      <c r="F357" s="462">
        <f t="shared" ref="F357:AL357" si="948">F218*F78</f>
        <v>0</v>
      </c>
      <c r="G357" s="432">
        <f t="shared" si="948"/>
        <v>0</v>
      </c>
      <c r="H357" s="432">
        <f t="shared" si="948"/>
        <v>0</v>
      </c>
      <c r="I357" s="432">
        <f t="shared" si="948"/>
        <v>0</v>
      </c>
      <c r="J357" s="432">
        <f t="shared" si="948"/>
        <v>0</v>
      </c>
      <c r="K357" s="463">
        <f t="shared" si="948"/>
        <v>0</v>
      </c>
      <c r="L357" s="462">
        <f t="shared" si="948"/>
        <v>0</v>
      </c>
      <c r="M357" s="432">
        <f t="shared" si="948"/>
        <v>0</v>
      </c>
      <c r="N357" s="432">
        <f t="shared" si="948"/>
        <v>0</v>
      </c>
      <c r="O357" s="432">
        <f t="shared" si="948"/>
        <v>0</v>
      </c>
      <c r="P357" s="463">
        <f t="shared" si="948"/>
        <v>0</v>
      </c>
      <c r="Q357" s="462">
        <f t="shared" si="948"/>
        <v>0</v>
      </c>
      <c r="R357" s="432">
        <f t="shared" si="948"/>
        <v>0</v>
      </c>
      <c r="S357" s="432">
        <f t="shared" si="948"/>
        <v>0</v>
      </c>
      <c r="T357" s="432">
        <f t="shared" si="948"/>
        <v>0</v>
      </c>
      <c r="U357" s="432">
        <f t="shared" si="948"/>
        <v>0</v>
      </c>
      <c r="V357" s="463">
        <f t="shared" si="948"/>
        <v>0</v>
      </c>
      <c r="W357" s="462">
        <f t="shared" si="948"/>
        <v>0</v>
      </c>
      <c r="X357" s="432">
        <f t="shared" si="948"/>
        <v>0</v>
      </c>
      <c r="Y357" s="432">
        <f t="shared" si="948"/>
        <v>0</v>
      </c>
      <c r="Z357" s="432">
        <f t="shared" si="948"/>
        <v>0</v>
      </c>
      <c r="AA357" s="463">
        <f t="shared" si="948"/>
        <v>0</v>
      </c>
      <c r="AB357" s="462">
        <f t="shared" si="948"/>
        <v>0</v>
      </c>
      <c r="AC357" s="432">
        <f t="shared" si="948"/>
        <v>0</v>
      </c>
      <c r="AD357" s="432">
        <f t="shared" si="948"/>
        <v>0</v>
      </c>
      <c r="AE357" s="432">
        <f t="shared" si="948"/>
        <v>0</v>
      </c>
      <c r="AF357" s="432">
        <f t="shared" si="948"/>
        <v>0</v>
      </c>
      <c r="AG357" s="463">
        <f t="shared" si="948"/>
        <v>0</v>
      </c>
      <c r="AH357" s="462">
        <f t="shared" si="948"/>
        <v>0</v>
      </c>
      <c r="AI357" s="432">
        <f t="shared" si="948"/>
        <v>0</v>
      </c>
      <c r="AJ357" s="432">
        <f t="shared" si="948"/>
        <v>0</v>
      </c>
      <c r="AK357" s="432">
        <f t="shared" si="948"/>
        <v>0</v>
      </c>
      <c r="AL357" s="463">
        <f t="shared" si="948"/>
        <v>0</v>
      </c>
      <c r="AM357" s="462">
        <f t="shared" ref="AM357:CX357" si="949">AM218*AM78/100</f>
        <v>0</v>
      </c>
      <c r="AN357" s="432">
        <f t="shared" si="949"/>
        <v>0</v>
      </c>
      <c r="AO357" s="432">
        <f t="shared" si="949"/>
        <v>0</v>
      </c>
      <c r="AP357" s="432">
        <f t="shared" si="949"/>
        <v>0</v>
      </c>
      <c r="AQ357" s="432">
        <f t="shared" si="949"/>
        <v>0</v>
      </c>
      <c r="AR357" s="463">
        <f t="shared" si="949"/>
        <v>0</v>
      </c>
      <c r="AS357" s="462">
        <f t="shared" si="949"/>
        <v>0</v>
      </c>
      <c r="AT357" s="432">
        <f t="shared" si="949"/>
        <v>0</v>
      </c>
      <c r="AU357" s="432">
        <f t="shared" si="949"/>
        <v>0</v>
      </c>
      <c r="AV357" s="432">
        <f t="shared" si="949"/>
        <v>0</v>
      </c>
      <c r="AW357" s="463">
        <f t="shared" si="949"/>
        <v>0</v>
      </c>
      <c r="AX357" s="462">
        <f t="shared" si="949"/>
        <v>0</v>
      </c>
      <c r="AY357" s="432">
        <f t="shared" si="949"/>
        <v>0</v>
      </c>
      <c r="AZ357" s="432">
        <f t="shared" si="949"/>
        <v>0</v>
      </c>
      <c r="BA357" s="432">
        <f t="shared" si="949"/>
        <v>0</v>
      </c>
      <c r="BB357" s="432">
        <f t="shared" si="949"/>
        <v>0</v>
      </c>
      <c r="BC357" s="463">
        <f t="shared" si="949"/>
        <v>0</v>
      </c>
      <c r="BD357" s="462">
        <f t="shared" si="949"/>
        <v>0</v>
      </c>
      <c r="BE357" s="432">
        <f t="shared" si="949"/>
        <v>0</v>
      </c>
      <c r="BF357" s="432">
        <f t="shared" si="949"/>
        <v>0</v>
      </c>
      <c r="BG357" s="432">
        <f t="shared" si="949"/>
        <v>0</v>
      </c>
      <c r="BH357" s="463">
        <f t="shared" si="949"/>
        <v>0</v>
      </c>
      <c r="BI357" s="462">
        <f t="shared" si="949"/>
        <v>0</v>
      </c>
      <c r="BJ357" s="432">
        <f t="shared" si="949"/>
        <v>0</v>
      </c>
      <c r="BK357" s="432">
        <f t="shared" si="949"/>
        <v>0</v>
      </c>
      <c r="BL357" s="432">
        <f t="shared" si="949"/>
        <v>0</v>
      </c>
      <c r="BM357" s="432">
        <f t="shared" si="949"/>
        <v>0</v>
      </c>
      <c r="BN357" s="463">
        <f t="shared" si="949"/>
        <v>0</v>
      </c>
      <c r="BO357" s="462">
        <f t="shared" si="949"/>
        <v>0</v>
      </c>
      <c r="BP357" s="432">
        <f t="shared" si="949"/>
        <v>0</v>
      </c>
      <c r="BQ357" s="432">
        <f t="shared" si="949"/>
        <v>0</v>
      </c>
      <c r="BR357" s="432">
        <f t="shared" si="949"/>
        <v>0</v>
      </c>
      <c r="BS357" s="463">
        <f t="shared" si="949"/>
        <v>0</v>
      </c>
      <c r="BT357" s="462">
        <f t="shared" si="949"/>
        <v>0</v>
      </c>
      <c r="BU357" s="432">
        <f t="shared" si="949"/>
        <v>0</v>
      </c>
      <c r="BV357" s="432">
        <f t="shared" si="949"/>
        <v>0</v>
      </c>
      <c r="BW357" s="432">
        <f t="shared" si="949"/>
        <v>0</v>
      </c>
      <c r="BX357" s="432">
        <f t="shared" si="949"/>
        <v>0</v>
      </c>
      <c r="BY357" s="463">
        <f t="shared" si="949"/>
        <v>0</v>
      </c>
      <c r="BZ357" s="462">
        <f t="shared" si="949"/>
        <v>0</v>
      </c>
      <c r="CA357" s="432">
        <f t="shared" si="949"/>
        <v>0</v>
      </c>
      <c r="CB357" s="432">
        <f t="shared" si="949"/>
        <v>0</v>
      </c>
      <c r="CC357" s="432">
        <f t="shared" si="949"/>
        <v>0</v>
      </c>
      <c r="CD357" s="463">
        <f t="shared" si="949"/>
        <v>0</v>
      </c>
      <c r="CE357" s="462">
        <f t="shared" si="949"/>
        <v>0</v>
      </c>
      <c r="CF357" s="432">
        <f t="shared" si="949"/>
        <v>0</v>
      </c>
      <c r="CG357" s="432">
        <f t="shared" si="949"/>
        <v>0</v>
      </c>
      <c r="CH357" s="432">
        <f t="shared" si="949"/>
        <v>0</v>
      </c>
      <c r="CI357" s="432">
        <f t="shared" si="949"/>
        <v>0</v>
      </c>
      <c r="CJ357" s="463">
        <f t="shared" si="949"/>
        <v>0</v>
      </c>
      <c r="CK357" s="462">
        <f t="shared" si="949"/>
        <v>0</v>
      </c>
      <c r="CL357" s="432">
        <f t="shared" si="949"/>
        <v>0</v>
      </c>
      <c r="CM357" s="432">
        <f t="shared" si="949"/>
        <v>0</v>
      </c>
      <c r="CN357" s="432">
        <f t="shared" si="949"/>
        <v>0</v>
      </c>
      <c r="CO357" s="463">
        <f t="shared" si="949"/>
        <v>0</v>
      </c>
      <c r="CP357" s="462">
        <f t="shared" si="949"/>
        <v>0</v>
      </c>
      <c r="CQ357" s="432">
        <f t="shared" si="949"/>
        <v>0</v>
      </c>
      <c r="CR357" s="432">
        <f t="shared" si="949"/>
        <v>0</v>
      </c>
      <c r="CS357" s="432">
        <f t="shared" si="949"/>
        <v>0</v>
      </c>
      <c r="CT357" s="432">
        <f t="shared" si="949"/>
        <v>0</v>
      </c>
      <c r="CU357" s="463">
        <f t="shared" si="949"/>
        <v>0</v>
      </c>
      <c r="CV357" s="462">
        <f t="shared" si="949"/>
        <v>0</v>
      </c>
      <c r="CW357" s="432">
        <f t="shared" si="949"/>
        <v>0</v>
      </c>
      <c r="CX357" s="432">
        <f t="shared" si="949"/>
        <v>0</v>
      </c>
      <c r="CY357" s="432">
        <f t="shared" ref="CY357:FJ357" si="950">CY218*CY78/100</f>
        <v>0</v>
      </c>
      <c r="CZ357" s="463">
        <f t="shared" si="950"/>
        <v>0</v>
      </c>
      <c r="DA357" s="462">
        <f t="shared" si="950"/>
        <v>0</v>
      </c>
      <c r="DB357" s="432">
        <f t="shared" si="950"/>
        <v>0</v>
      </c>
      <c r="DC357" s="432">
        <f t="shared" si="950"/>
        <v>0</v>
      </c>
      <c r="DD357" s="432">
        <f t="shared" si="950"/>
        <v>0</v>
      </c>
      <c r="DE357" s="432">
        <f t="shared" si="950"/>
        <v>0</v>
      </c>
      <c r="DF357" s="463">
        <f t="shared" si="950"/>
        <v>0</v>
      </c>
      <c r="DG357" s="462">
        <f t="shared" si="950"/>
        <v>0</v>
      </c>
      <c r="DH357" s="432">
        <f t="shared" si="950"/>
        <v>0</v>
      </c>
      <c r="DI357" s="432">
        <f t="shared" si="950"/>
        <v>0</v>
      </c>
      <c r="DJ357" s="432">
        <f t="shared" si="950"/>
        <v>0</v>
      </c>
      <c r="DK357" s="463">
        <f t="shared" si="950"/>
        <v>0</v>
      </c>
      <c r="DL357" s="462">
        <f t="shared" si="950"/>
        <v>0</v>
      </c>
      <c r="DM357" s="432">
        <f t="shared" si="950"/>
        <v>0</v>
      </c>
      <c r="DN357" s="432">
        <f t="shared" si="950"/>
        <v>0</v>
      </c>
      <c r="DO357" s="432">
        <f t="shared" si="950"/>
        <v>0</v>
      </c>
      <c r="DP357" s="432">
        <f t="shared" si="950"/>
        <v>0</v>
      </c>
      <c r="DQ357" s="463">
        <f t="shared" si="950"/>
        <v>0</v>
      </c>
      <c r="DR357" s="462">
        <f t="shared" si="950"/>
        <v>0</v>
      </c>
      <c r="DS357" s="432">
        <f t="shared" si="950"/>
        <v>0</v>
      </c>
      <c r="DT357" s="432">
        <f t="shared" si="950"/>
        <v>0</v>
      </c>
      <c r="DU357" s="432">
        <f t="shared" si="950"/>
        <v>0</v>
      </c>
      <c r="DV357" s="463">
        <f t="shared" si="950"/>
        <v>0</v>
      </c>
      <c r="DW357" s="462">
        <f t="shared" si="950"/>
        <v>0</v>
      </c>
      <c r="DX357" s="432">
        <f t="shared" si="950"/>
        <v>0</v>
      </c>
      <c r="DY357" s="432">
        <f t="shared" si="950"/>
        <v>0</v>
      </c>
      <c r="DZ357" s="432">
        <f t="shared" si="950"/>
        <v>0</v>
      </c>
      <c r="EA357" s="432">
        <f t="shared" si="950"/>
        <v>0</v>
      </c>
      <c r="EB357" s="463">
        <f t="shared" si="950"/>
        <v>0</v>
      </c>
      <c r="EC357" s="462">
        <f t="shared" si="950"/>
        <v>0</v>
      </c>
      <c r="ED357" s="432">
        <f t="shared" si="950"/>
        <v>0</v>
      </c>
      <c r="EE357" s="432">
        <f t="shared" si="950"/>
        <v>0</v>
      </c>
      <c r="EF357" s="432">
        <f t="shared" si="950"/>
        <v>0</v>
      </c>
      <c r="EG357" s="463">
        <f t="shared" si="950"/>
        <v>0</v>
      </c>
      <c r="EH357" s="462">
        <f t="shared" si="950"/>
        <v>0</v>
      </c>
      <c r="EI357" s="432">
        <f t="shared" si="950"/>
        <v>0</v>
      </c>
      <c r="EJ357" s="432">
        <f t="shared" si="950"/>
        <v>0</v>
      </c>
      <c r="EK357" s="432">
        <f t="shared" si="950"/>
        <v>0</v>
      </c>
      <c r="EL357" s="432">
        <f t="shared" si="950"/>
        <v>0</v>
      </c>
      <c r="EM357" s="463">
        <f t="shared" si="950"/>
        <v>0</v>
      </c>
      <c r="EN357" s="462">
        <f t="shared" si="950"/>
        <v>0</v>
      </c>
      <c r="EO357" s="432">
        <f t="shared" si="950"/>
        <v>0</v>
      </c>
      <c r="EP357" s="432">
        <f t="shared" si="950"/>
        <v>0</v>
      </c>
      <c r="EQ357" s="432">
        <f t="shared" si="950"/>
        <v>0</v>
      </c>
      <c r="ER357" s="463">
        <f t="shared" si="950"/>
        <v>0</v>
      </c>
      <c r="ES357" s="462">
        <f t="shared" si="950"/>
        <v>0</v>
      </c>
      <c r="ET357" s="432">
        <f t="shared" si="950"/>
        <v>0</v>
      </c>
      <c r="EU357" s="432">
        <f t="shared" si="950"/>
        <v>0</v>
      </c>
      <c r="EV357" s="432">
        <f t="shared" si="950"/>
        <v>0</v>
      </c>
      <c r="EW357" s="432">
        <f t="shared" si="950"/>
        <v>0</v>
      </c>
      <c r="EX357" s="463">
        <f t="shared" si="950"/>
        <v>0</v>
      </c>
      <c r="EY357" s="462">
        <f t="shared" si="950"/>
        <v>0</v>
      </c>
      <c r="EZ357" s="432">
        <f t="shared" si="950"/>
        <v>0</v>
      </c>
      <c r="FA357" s="432">
        <f t="shared" si="950"/>
        <v>0</v>
      </c>
      <c r="FB357" s="432">
        <f t="shared" si="950"/>
        <v>0</v>
      </c>
      <c r="FC357" s="463">
        <f t="shared" si="950"/>
        <v>0</v>
      </c>
      <c r="FD357" s="462">
        <f t="shared" si="950"/>
        <v>0</v>
      </c>
      <c r="FE357" s="432">
        <f t="shared" si="950"/>
        <v>0</v>
      </c>
      <c r="FF357" s="432">
        <f t="shared" si="950"/>
        <v>0</v>
      </c>
      <c r="FG357" s="432">
        <f t="shared" si="950"/>
        <v>0</v>
      </c>
      <c r="FH357" s="432">
        <f t="shared" si="950"/>
        <v>0</v>
      </c>
      <c r="FI357" s="463">
        <f t="shared" si="950"/>
        <v>0</v>
      </c>
      <c r="FJ357" s="462">
        <f t="shared" si="950"/>
        <v>0</v>
      </c>
      <c r="FK357" s="432">
        <f t="shared" ref="FK357:GJ357" si="951">FK218*FK78/100</f>
        <v>0</v>
      </c>
      <c r="FL357" s="432">
        <f t="shared" si="951"/>
        <v>0</v>
      </c>
      <c r="FM357" s="432">
        <f t="shared" si="951"/>
        <v>0</v>
      </c>
      <c r="FN357" s="463">
        <f t="shared" si="951"/>
        <v>0</v>
      </c>
      <c r="FO357" s="462">
        <f t="shared" si="951"/>
        <v>0</v>
      </c>
      <c r="FP357" s="432">
        <f t="shared" si="951"/>
        <v>0</v>
      </c>
      <c r="FQ357" s="432">
        <f t="shared" si="951"/>
        <v>0</v>
      </c>
      <c r="FR357" s="432">
        <f t="shared" si="951"/>
        <v>0</v>
      </c>
      <c r="FS357" s="432">
        <f t="shared" si="951"/>
        <v>0</v>
      </c>
      <c r="FT357" s="463">
        <f t="shared" si="951"/>
        <v>0</v>
      </c>
      <c r="FU357" s="462">
        <f t="shared" si="951"/>
        <v>0</v>
      </c>
      <c r="FV357" s="432">
        <f t="shared" si="951"/>
        <v>0</v>
      </c>
      <c r="FW357" s="432">
        <f t="shared" si="951"/>
        <v>0</v>
      </c>
      <c r="FX357" s="432">
        <f t="shared" si="951"/>
        <v>0</v>
      </c>
      <c r="FY357" s="463">
        <f t="shared" si="951"/>
        <v>0</v>
      </c>
      <c r="FZ357" s="462">
        <f t="shared" si="951"/>
        <v>0</v>
      </c>
      <c r="GA357" s="432">
        <f t="shared" si="951"/>
        <v>0</v>
      </c>
      <c r="GB357" s="432">
        <f t="shared" si="951"/>
        <v>0</v>
      </c>
      <c r="GC357" s="432">
        <f t="shared" si="951"/>
        <v>0</v>
      </c>
      <c r="GD357" s="432">
        <f t="shared" si="951"/>
        <v>0</v>
      </c>
      <c r="GE357" s="463">
        <f t="shared" si="951"/>
        <v>0</v>
      </c>
      <c r="GF357" s="462">
        <f t="shared" si="951"/>
        <v>0</v>
      </c>
      <c r="GG357" s="432">
        <f t="shared" si="951"/>
        <v>0</v>
      </c>
      <c r="GH357" s="432">
        <f t="shared" si="951"/>
        <v>0</v>
      </c>
      <c r="GI357" s="432">
        <f t="shared" si="951"/>
        <v>0</v>
      </c>
      <c r="GJ357" s="463">
        <f t="shared" si="951"/>
        <v>0</v>
      </c>
    </row>
    <row r="358" spans="1:192" s="4" customFormat="1">
      <c r="A358" s="22"/>
      <c r="B358" s="22"/>
      <c r="C358" s="22"/>
      <c r="D358" s="22"/>
      <c r="E358" s="748" t="str">
        <f t="shared" ref="E358:E421" si="952">E79</f>
        <v>New Tariff  5</v>
      </c>
      <c r="F358" s="462">
        <f t="shared" ref="F358:AL358" si="953">F219*F79</f>
        <v>0</v>
      </c>
      <c r="G358" s="432">
        <f t="shared" si="953"/>
        <v>0</v>
      </c>
      <c r="H358" s="432">
        <f t="shared" si="953"/>
        <v>0</v>
      </c>
      <c r="I358" s="432">
        <f t="shared" si="953"/>
        <v>0</v>
      </c>
      <c r="J358" s="432">
        <f t="shared" si="953"/>
        <v>0</v>
      </c>
      <c r="K358" s="463">
        <f t="shared" si="953"/>
        <v>0</v>
      </c>
      <c r="L358" s="462">
        <f t="shared" si="953"/>
        <v>0</v>
      </c>
      <c r="M358" s="432">
        <f t="shared" si="953"/>
        <v>0</v>
      </c>
      <c r="N358" s="432">
        <f t="shared" si="953"/>
        <v>0</v>
      </c>
      <c r="O358" s="432">
        <f t="shared" si="953"/>
        <v>0</v>
      </c>
      <c r="P358" s="463">
        <f t="shared" si="953"/>
        <v>0</v>
      </c>
      <c r="Q358" s="462">
        <f t="shared" si="953"/>
        <v>0</v>
      </c>
      <c r="R358" s="432">
        <f t="shared" si="953"/>
        <v>0</v>
      </c>
      <c r="S358" s="432">
        <f t="shared" si="953"/>
        <v>0</v>
      </c>
      <c r="T358" s="432">
        <f t="shared" si="953"/>
        <v>0</v>
      </c>
      <c r="U358" s="432">
        <f t="shared" si="953"/>
        <v>0</v>
      </c>
      <c r="V358" s="463">
        <f t="shared" si="953"/>
        <v>0</v>
      </c>
      <c r="W358" s="462">
        <f t="shared" si="953"/>
        <v>0</v>
      </c>
      <c r="X358" s="432">
        <f t="shared" si="953"/>
        <v>0</v>
      </c>
      <c r="Y358" s="432">
        <f t="shared" si="953"/>
        <v>0</v>
      </c>
      <c r="Z358" s="432">
        <f t="shared" si="953"/>
        <v>0</v>
      </c>
      <c r="AA358" s="463">
        <f t="shared" si="953"/>
        <v>0</v>
      </c>
      <c r="AB358" s="462">
        <f t="shared" si="953"/>
        <v>0</v>
      </c>
      <c r="AC358" s="432">
        <f t="shared" si="953"/>
        <v>0</v>
      </c>
      <c r="AD358" s="432">
        <f t="shared" si="953"/>
        <v>0</v>
      </c>
      <c r="AE358" s="432">
        <f t="shared" si="953"/>
        <v>0</v>
      </c>
      <c r="AF358" s="432">
        <f t="shared" si="953"/>
        <v>0</v>
      </c>
      <c r="AG358" s="463">
        <f t="shared" si="953"/>
        <v>0</v>
      </c>
      <c r="AH358" s="462">
        <f t="shared" si="953"/>
        <v>0</v>
      </c>
      <c r="AI358" s="432">
        <f t="shared" si="953"/>
        <v>0</v>
      </c>
      <c r="AJ358" s="432">
        <f t="shared" si="953"/>
        <v>0</v>
      </c>
      <c r="AK358" s="432">
        <f t="shared" si="953"/>
        <v>0</v>
      </c>
      <c r="AL358" s="463">
        <f t="shared" si="953"/>
        <v>0</v>
      </c>
      <c r="AM358" s="462">
        <f t="shared" ref="AM358:CX358" si="954">AM219*AM79/100</f>
        <v>0</v>
      </c>
      <c r="AN358" s="432">
        <f t="shared" si="954"/>
        <v>0</v>
      </c>
      <c r="AO358" s="432">
        <f t="shared" si="954"/>
        <v>0</v>
      </c>
      <c r="AP358" s="432">
        <f t="shared" si="954"/>
        <v>0</v>
      </c>
      <c r="AQ358" s="432">
        <f t="shared" si="954"/>
        <v>0</v>
      </c>
      <c r="AR358" s="463">
        <f t="shared" si="954"/>
        <v>0</v>
      </c>
      <c r="AS358" s="462">
        <f t="shared" si="954"/>
        <v>0</v>
      </c>
      <c r="AT358" s="432">
        <f t="shared" si="954"/>
        <v>0</v>
      </c>
      <c r="AU358" s="432">
        <f t="shared" si="954"/>
        <v>0</v>
      </c>
      <c r="AV358" s="432">
        <f t="shared" si="954"/>
        <v>0</v>
      </c>
      <c r="AW358" s="463">
        <f t="shared" si="954"/>
        <v>0</v>
      </c>
      <c r="AX358" s="462">
        <f t="shared" si="954"/>
        <v>0</v>
      </c>
      <c r="AY358" s="432">
        <f t="shared" si="954"/>
        <v>0</v>
      </c>
      <c r="AZ358" s="432">
        <f t="shared" si="954"/>
        <v>0</v>
      </c>
      <c r="BA358" s="432">
        <f t="shared" si="954"/>
        <v>0</v>
      </c>
      <c r="BB358" s="432">
        <f t="shared" si="954"/>
        <v>0</v>
      </c>
      <c r="BC358" s="463">
        <f t="shared" si="954"/>
        <v>0</v>
      </c>
      <c r="BD358" s="462">
        <f t="shared" si="954"/>
        <v>0</v>
      </c>
      <c r="BE358" s="432">
        <f t="shared" si="954"/>
        <v>0</v>
      </c>
      <c r="BF358" s="432">
        <f t="shared" si="954"/>
        <v>0</v>
      </c>
      <c r="BG358" s="432">
        <f t="shared" si="954"/>
        <v>0</v>
      </c>
      <c r="BH358" s="463">
        <f t="shared" si="954"/>
        <v>0</v>
      </c>
      <c r="BI358" s="462">
        <f t="shared" si="954"/>
        <v>0</v>
      </c>
      <c r="BJ358" s="432">
        <f t="shared" si="954"/>
        <v>0</v>
      </c>
      <c r="BK358" s="432">
        <f t="shared" si="954"/>
        <v>0</v>
      </c>
      <c r="BL358" s="432">
        <f t="shared" si="954"/>
        <v>0</v>
      </c>
      <c r="BM358" s="432">
        <f t="shared" si="954"/>
        <v>0</v>
      </c>
      <c r="BN358" s="463">
        <f t="shared" si="954"/>
        <v>0</v>
      </c>
      <c r="BO358" s="462">
        <f t="shared" si="954"/>
        <v>0</v>
      </c>
      <c r="BP358" s="432">
        <f t="shared" si="954"/>
        <v>0</v>
      </c>
      <c r="BQ358" s="432">
        <f t="shared" si="954"/>
        <v>0</v>
      </c>
      <c r="BR358" s="432">
        <f t="shared" si="954"/>
        <v>0</v>
      </c>
      <c r="BS358" s="463">
        <f t="shared" si="954"/>
        <v>0</v>
      </c>
      <c r="BT358" s="462">
        <f t="shared" si="954"/>
        <v>0</v>
      </c>
      <c r="BU358" s="432">
        <f t="shared" si="954"/>
        <v>0</v>
      </c>
      <c r="BV358" s="432">
        <f t="shared" si="954"/>
        <v>0</v>
      </c>
      <c r="BW358" s="432">
        <f t="shared" si="954"/>
        <v>0</v>
      </c>
      <c r="BX358" s="432">
        <f t="shared" si="954"/>
        <v>0</v>
      </c>
      <c r="BY358" s="463">
        <f t="shared" si="954"/>
        <v>0</v>
      </c>
      <c r="BZ358" s="462">
        <f t="shared" si="954"/>
        <v>0</v>
      </c>
      <c r="CA358" s="432">
        <f t="shared" si="954"/>
        <v>0</v>
      </c>
      <c r="CB358" s="432">
        <f t="shared" si="954"/>
        <v>0</v>
      </c>
      <c r="CC358" s="432">
        <f t="shared" si="954"/>
        <v>0</v>
      </c>
      <c r="CD358" s="463">
        <f t="shared" si="954"/>
        <v>0</v>
      </c>
      <c r="CE358" s="462">
        <f t="shared" si="954"/>
        <v>0</v>
      </c>
      <c r="CF358" s="432">
        <f t="shared" si="954"/>
        <v>0</v>
      </c>
      <c r="CG358" s="432">
        <f t="shared" si="954"/>
        <v>0</v>
      </c>
      <c r="CH358" s="432">
        <f t="shared" si="954"/>
        <v>0</v>
      </c>
      <c r="CI358" s="432">
        <f t="shared" si="954"/>
        <v>0</v>
      </c>
      <c r="CJ358" s="463">
        <f t="shared" si="954"/>
        <v>0</v>
      </c>
      <c r="CK358" s="462">
        <f t="shared" si="954"/>
        <v>0</v>
      </c>
      <c r="CL358" s="432">
        <f t="shared" si="954"/>
        <v>0</v>
      </c>
      <c r="CM358" s="432">
        <f t="shared" si="954"/>
        <v>0</v>
      </c>
      <c r="CN358" s="432">
        <f t="shared" si="954"/>
        <v>0</v>
      </c>
      <c r="CO358" s="463">
        <f t="shared" si="954"/>
        <v>0</v>
      </c>
      <c r="CP358" s="462">
        <f t="shared" si="954"/>
        <v>0</v>
      </c>
      <c r="CQ358" s="432">
        <f t="shared" si="954"/>
        <v>0</v>
      </c>
      <c r="CR358" s="432">
        <f t="shared" si="954"/>
        <v>0</v>
      </c>
      <c r="CS358" s="432">
        <f t="shared" si="954"/>
        <v>0</v>
      </c>
      <c r="CT358" s="432">
        <f t="shared" si="954"/>
        <v>0</v>
      </c>
      <c r="CU358" s="463">
        <f t="shared" si="954"/>
        <v>0</v>
      </c>
      <c r="CV358" s="462">
        <f t="shared" si="954"/>
        <v>0</v>
      </c>
      <c r="CW358" s="432">
        <f t="shared" si="954"/>
        <v>0</v>
      </c>
      <c r="CX358" s="432">
        <f t="shared" si="954"/>
        <v>0</v>
      </c>
      <c r="CY358" s="432">
        <f t="shared" ref="CY358:FJ358" si="955">CY219*CY79/100</f>
        <v>0</v>
      </c>
      <c r="CZ358" s="463">
        <f t="shared" si="955"/>
        <v>0</v>
      </c>
      <c r="DA358" s="462">
        <f t="shared" si="955"/>
        <v>0</v>
      </c>
      <c r="DB358" s="432">
        <f t="shared" si="955"/>
        <v>0</v>
      </c>
      <c r="DC358" s="432">
        <f t="shared" si="955"/>
        <v>0</v>
      </c>
      <c r="DD358" s="432">
        <f t="shared" si="955"/>
        <v>0</v>
      </c>
      <c r="DE358" s="432">
        <f t="shared" si="955"/>
        <v>0</v>
      </c>
      <c r="DF358" s="463">
        <f t="shared" si="955"/>
        <v>0</v>
      </c>
      <c r="DG358" s="462">
        <f t="shared" si="955"/>
        <v>0</v>
      </c>
      <c r="DH358" s="432">
        <f t="shared" si="955"/>
        <v>0</v>
      </c>
      <c r="DI358" s="432">
        <f t="shared" si="955"/>
        <v>0</v>
      </c>
      <c r="DJ358" s="432">
        <f t="shared" si="955"/>
        <v>0</v>
      </c>
      <c r="DK358" s="463">
        <f t="shared" si="955"/>
        <v>0</v>
      </c>
      <c r="DL358" s="462">
        <f t="shared" si="955"/>
        <v>0</v>
      </c>
      <c r="DM358" s="432">
        <f t="shared" si="955"/>
        <v>0</v>
      </c>
      <c r="DN358" s="432">
        <f t="shared" si="955"/>
        <v>0</v>
      </c>
      <c r="DO358" s="432">
        <f t="shared" si="955"/>
        <v>0</v>
      </c>
      <c r="DP358" s="432">
        <f t="shared" si="955"/>
        <v>0</v>
      </c>
      <c r="DQ358" s="463">
        <f t="shared" si="955"/>
        <v>0</v>
      </c>
      <c r="DR358" s="462">
        <f t="shared" si="955"/>
        <v>0</v>
      </c>
      <c r="DS358" s="432">
        <f t="shared" si="955"/>
        <v>0</v>
      </c>
      <c r="DT358" s="432">
        <f t="shared" si="955"/>
        <v>0</v>
      </c>
      <c r="DU358" s="432">
        <f t="shared" si="955"/>
        <v>0</v>
      </c>
      <c r="DV358" s="463">
        <f t="shared" si="955"/>
        <v>0</v>
      </c>
      <c r="DW358" s="462">
        <f t="shared" si="955"/>
        <v>0</v>
      </c>
      <c r="DX358" s="432">
        <f t="shared" si="955"/>
        <v>0</v>
      </c>
      <c r="DY358" s="432">
        <f t="shared" si="955"/>
        <v>0</v>
      </c>
      <c r="DZ358" s="432">
        <f t="shared" si="955"/>
        <v>0</v>
      </c>
      <c r="EA358" s="432">
        <f t="shared" si="955"/>
        <v>0</v>
      </c>
      <c r="EB358" s="463">
        <f t="shared" si="955"/>
        <v>0</v>
      </c>
      <c r="EC358" s="462">
        <f t="shared" si="955"/>
        <v>0</v>
      </c>
      <c r="ED358" s="432">
        <f t="shared" si="955"/>
        <v>0</v>
      </c>
      <c r="EE358" s="432">
        <f t="shared" si="955"/>
        <v>0</v>
      </c>
      <c r="EF358" s="432">
        <f t="shared" si="955"/>
        <v>0</v>
      </c>
      <c r="EG358" s="463">
        <f t="shared" si="955"/>
        <v>0</v>
      </c>
      <c r="EH358" s="462">
        <f t="shared" si="955"/>
        <v>0</v>
      </c>
      <c r="EI358" s="432">
        <f t="shared" si="955"/>
        <v>0</v>
      </c>
      <c r="EJ358" s="432">
        <f t="shared" si="955"/>
        <v>0</v>
      </c>
      <c r="EK358" s="432">
        <f t="shared" si="955"/>
        <v>0</v>
      </c>
      <c r="EL358" s="432">
        <f t="shared" si="955"/>
        <v>0</v>
      </c>
      <c r="EM358" s="463">
        <f t="shared" si="955"/>
        <v>0</v>
      </c>
      <c r="EN358" s="462">
        <f t="shared" si="955"/>
        <v>0</v>
      </c>
      <c r="EO358" s="432">
        <f t="shared" si="955"/>
        <v>0</v>
      </c>
      <c r="EP358" s="432">
        <f t="shared" si="955"/>
        <v>0</v>
      </c>
      <c r="EQ358" s="432">
        <f t="shared" si="955"/>
        <v>0</v>
      </c>
      <c r="ER358" s="463">
        <f t="shared" si="955"/>
        <v>0</v>
      </c>
      <c r="ES358" s="462">
        <f t="shared" si="955"/>
        <v>0</v>
      </c>
      <c r="ET358" s="432">
        <f t="shared" si="955"/>
        <v>0</v>
      </c>
      <c r="EU358" s="432">
        <f t="shared" si="955"/>
        <v>0</v>
      </c>
      <c r="EV358" s="432">
        <f t="shared" si="955"/>
        <v>0</v>
      </c>
      <c r="EW358" s="432">
        <f t="shared" si="955"/>
        <v>0</v>
      </c>
      <c r="EX358" s="463">
        <f t="shared" si="955"/>
        <v>0</v>
      </c>
      <c r="EY358" s="462">
        <f t="shared" si="955"/>
        <v>0</v>
      </c>
      <c r="EZ358" s="432">
        <f t="shared" si="955"/>
        <v>0</v>
      </c>
      <c r="FA358" s="432">
        <f t="shared" si="955"/>
        <v>0</v>
      </c>
      <c r="FB358" s="432">
        <f t="shared" si="955"/>
        <v>0</v>
      </c>
      <c r="FC358" s="463">
        <f t="shared" si="955"/>
        <v>0</v>
      </c>
      <c r="FD358" s="462">
        <f t="shared" si="955"/>
        <v>0</v>
      </c>
      <c r="FE358" s="432">
        <f t="shared" si="955"/>
        <v>0</v>
      </c>
      <c r="FF358" s="432">
        <f t="shared" si="955"/>
        <v>0</v>
      </c>
      <c r="FG358" s="432">
        <f t="shared" si="955"/>
        <v>0</v>
      </c>
      <c r="FH358" s="432">
        <f t="shared" si="955"/>
        <v>0</v>
      </c>
      <c r="FI358" s="463">
        <f t="shared" si="955"/>
        <v>0</v>
      </c>
      <c r="FJ358" s="462">
        <f t="shared" si="955"/>
        <v>0</v>
      </c>
      <c r="FK358" s="432">
        <f t="shared" ref="FK358:GJ358" si="956">FK219*FK79/100</f>
        <v>0</v>
      </c>
      <c r="FL358" s="432">
        <f t="shared" si="956"/>
        <v>0</v>
      </c>
      <c r="FM358" s="432">
        <f t="shared" si="956"/>
        <v>0</v>
      </c>
      <c r="FN358" s="463">
        <f t="shared" si="956"/>
        <v>0</v>
      </c>
      <c r="FO358" s="462">
        <f t="shared" si="956"/>
        <v>0</v>
      </c>
      <c r="FP358" s="432">
        <f t="shared" si="956"/>
        <v>0</v>
      </c>
      <c r="FQ358" s="432">
        <f t="shared" si="956"/>
        <v>0</v>
      </c>
      <c r="FR358" s="432">
        <f t="shared" si="956"/>
        <v>0</v>
      </c>
      <c r="FS358" s="432">
        <f t="shared" si="956"/>
        <v>0</v>
      </c>
      <c r="FT358" s="463">
        <f t="shared" si="956"/>
        <v>0</v>
      </c>
      <c r="FU358" s="462">
        <f t="shared" si="956"/>
        <v>0</v>
      </c>
      <c r="FV358" s="432">
        <f t="shared" si="956"/>
        <v>0</v>
      </c>
      <c r="FW358" s="432">
        <f t="shared" si="956"/>
        <v>0</v>
      </c>
      <c r="FX358" s="432">
        <f t="shared" si="956"/>
        <v>0</v>
      </c>
      <c r="FY358" s="463">
        <f t="shared" si="956"/>
        <v>0</v>
      </c>
      <c r="FZ358" s="462">
        <f t="shared" si="956"/>
        <v>0</v>
      </c>
      <c r="GA358" s="432">
        <f t="shared" si="956"/>
        <v>0</v>
      </c>
      <c r="GB358" s="432">
        <f t="shared" si="956"/>
        <v>0</v>
      </c>
      <c r="GC358" s="432">
        <f t="shared" si="956"/>
        <v>0</v>
      </c>
      <c r="GD358" s="432">
        <f t="shared" si="956"/>
        <v>0</v>
      </c>
      <c r="GE358" s="463">
        <f t="shared" si="956"/>
        <v>0</v>
      </c>
      <c r="GF358" s="462">
        <f t="shared" si="956"/>
        <v>0</v>
      </c>
      <c r="GG358" s="432">
        <f t="shared" si="956"/>
        <v>0</v>
      </c>
      <c r="GH358" s="432">
        <f t="shared" si="956"/>
        <v>0</v>
      </c>
      <c r="GI358" s="432">
        <f t="shared" si="956"/>
        <v>0</v>
      </c>
      <c r="GJ358" s="463">
        <f t="shared" si="956"/>
        <v>0</v>
      </c>
    </row>
    <row r="359" spans="1:192" s="4" customFormat="1">
      <c r="A359" s="22"/>
      <c r="B359" s="22"/>
      <c r="C359" s="22"/>
      <c r="D359" s="22"/>
      <c r="E359" s="748" t="str">
        <f t="shared" si="952"/>
        <v>New Tariff  6</v>
      </c>
      <c r="F359" s="462">
        <f t="shared" ref="F359:AL359" si="957">F220*F80</f>
        <v>0</v>
      </c>
      <c r="G359" s="432">
        <f t="shared" si="957"/>
        <v>0</v>
      </c>
      <c r="H359" s="432">
        <f t="shared" si="957"/>
        <v>0</v>
      </c>
      <c r="I359" s="432">
        <f t="shared" si="957"/>
        <v>0</v>
      </c>
      <c r="J359" s="432">
        <f t="shared" si="957"/>
        <v>0</v>
      </c>
      <c r="K359" s="463">
        <f t="shared" si="957"/>
        <v>0</v>
      </c>
      <c r="L359" s="462">
        <f t="shared" si="957"/>
        <v>0</v>
      </c>
      <c r="M359" s="432">
        <f t="shared" si="957"/>
        <v>0</v>
      </c>
      <c r="N359" s="432">
        <f t="shared" si="957"/>
        <v>0</v>
      </c>
      <c r="O359" s="432">
        <f t="shared" si="957"/>
        <v>0</v>
      </c>
      <c r="P359" s="463">
        <f t="shared" si="957"/>
        <v>0</v>
      </c>
      <c r="Q359" s="462">
        <f t="shared" si="957"/>
        <v>0</v>
      </c>
      <c r="R359" s="432">
        <f t="shared" si="957"/>
        <v>0</v>
      </c>
      <c r="S359" s="432">
        <f t="shared" si="957"/>
        <v>0</v>
      </c>
      <c r="T359" s="432">
        <f t="shared" si="957"/>
        <v>0</v>
      </c>
      <c r="U359" s="432">
        <f t="shared" si="957"/>
        <v>0</v>
      </c>
      <c r="V359" s="463">
        <f t="shared" si="957"/>
        <v>0</v>
      </c>
      <c r="W359" s="462">
        <f t="shared" si="957"/>
        <v>0</v>
      </c>
      <c r="X359" s="432">
        <f t="shared" si="957"/>
        <v>0</v>
      </c>
      <c r="Y359" s="432">
        <f t="shared" si="957"/>
        <v>0</v>
      </c>
      <c r="Z359" s="432">
        <f t="shared" si="957"/>
        <v>0</v>
      </c>
      <c r="AA359" s="463">
        <f t="shared" si="957"/>
        <v>0</v>
      </c>
      <c r="AB359" s="462">
        <f t="shared" si="957"/>
        <v>0</v>
      </c>
      <c r="AC359" s="432">
        <f t="shared" si="957"/>
        <v>0</v>
      </c>
      <c r="AD359" s="432">
        <f t="shared" si="957"/>
        <v>0</v>
      </c>
      <c r="AE359" s="432">
        <f t="shared" si="957"/>
        <v>0</v>
      </c>
      <c r="AF359" s="432">
        <f t="shared" si="957"/>
        <v>0</v>
      </c>
      <c r="AG359" s="463">
        <f t="shared" si="957"/>
        <v>0</v>
      </c>
      <c r="AH359" s="462">
        <f t="shared" si="957"/>
        <v>0</v>
      </c>
      <c r="AI359" s="432">
        <f t="shared" si="957"/>
        <v>0</v>
      </c>
      <c r="AJ359" s="432">
        <f t="shared" si="957"/>
        <v>0</v>
      </c>
      <c r="AK359" s="432">
        <f t="shared" si="957"/>
        <v>0</v>
      </c>
      <c r="AL359" s="463">
        <f t="shared" si="957"/>
        <v>0</v>
      </c>
      <c r="AM359" s="462">
        <f t="shared" ref="AM359:CX359" si="958">AM220*AM80/100</f>
        <v>0</v>
      </c>
      <c r="AN359" s="432">
        <f t="shared" si="958"/>
        <v>0</v>
      </c>
      <c r="AO359" s="432">
        <f t="shared" si="958"/>
        <v>0</v>
      </c>
      <c r="AP359" s="432">
        <f t="shared" si="958"/>
        <v>0</v>
      </c>
      <c r="AQ359" s="432">
        <f t="shared" si="958"/>
        <v>0</v>
      </c>
      <c r="AR359" s="463">
        <f t="shared" si="958"/>
        <v>0</v>
      </c>
      <c r="AS359" s="462">
        <f t="shared" si="958"/>
        <v>0</v>
      </c>
      <c r="AT359" s="432">
        <f t="shared" si="958"/>
        <v>0</v>
      </c>
      <c r="AU359" s="432">
        <f t="shared" si="958"/>
        <v>0</v>
      </c>
      <c r="AV359" s="432">
        <f t="shared" si="958"/>
        <v>0</v>
      </c>
      <c r="AW359" s="463">
        <f t="shared" si="958"/>
        <v>0</v>
      </c>
      <c r="AX359" s="462">
        <f t="shared" si="958"/>
        <v>0</v>
      </c>
      <c r="AY359" s="432">
        <f t="shared" si="958"/>
        <v>0</v>
      </c>
      <c r="AZ359" s="432">
        <f t="shared" si="958"/>
        <v>0</v>
      </c>
      <c r="BA359" s="432">
        <f t="shared" si="958"/>
        <v>0</v>
      </c>
      <c r="BB359" s="432">
        <f t="shared" si="958"/>
        <v>0</v>
      </c>
      <c r="BC359" s="463">
        <f t="shared" si="958"/>
        <v>0</v>
      </c>
      <c r="BD359" s="462">
        <f t="shared" si="958"/>
        <v>0</v>
      </c>
      <c r="BE359" s="432">
        <f t="shared" si="958"/>
        <v>0</v>
      </c>
      <c r="BF359" s="432">
        <f t="shared" si="958"/>
        <v>0</v>
      </c>
      <c r="BG359" s="432">
        <f t="shared" si="958"/>
        <v>0</v>
      </c>
      <c r="BH359" s="463">
        <f t="shared" si="958"/>
        <v>0</v>
      </c>
      <c r="BI359" s="462">
        <f t="shared" si="958"/>
        <v>0</v>
      </c>
      <c r="BJ359" s="432">
        <f t="shared" si="958"/>
        <v>0</v>
      </c>
      <c r="BK359" s="432">
        <f t="shared" si="958"/>
        <v>0</v>
      </c>
      <c r="BL359" s="432">
        <f t="shared" si="958"/>
        <v>0</v>
      </c>
      <c r="BM359" s="432">
        <f t="shared" si="958"/>
        <v>0</v>
      </c>
      <c r="BN359" s="463">
        <f t="shared" si="958"/>
        <v>0</v>
      </c>
      <c r="BO359" s="462">
        <f t="shared" si="958"/>
        <v>0</v>
      </c>
      <c r="BP359" s="432">
        <f t="shared" si="958"/>
        <v>0</v>
      </c>
      <c r="BQ359" s="432">
        <f t="shared" si="958"/>
        <v>0</v>
      </c>
      <c r="BR359" s="432">
        <f t="shared" si="958"/>
        <v>0</v>
      </c>
      <c r="BS359" s="463">
        <f t="shared" si="958"/>
        <v>0</v>
      </c>
      <c r="BT359" s="462">
        <f t="shared" si="958"/>
        <v>0</v>
      </c>
      <c r="BU359" s="432">
        <f t="shared" si="958"/>
        <v>0</v>
      </c>
      <c r="BV359" s="432">
        <f t="shared" si="958"/>
        <v>0</v>
      </c>
      <c r="BW359" s="432">
        <f t="shared" si="958"/>
        <v>0</v>
      </c>
      <c r="BX359" s="432">
        <f t="shared" si="958"/>
        <v>0</v>
      </c>
      <c r="BY359" s="463">
        <f t="shared" si="958"/>
        <v>0</v>
      </c>
      <c r="BZ359" s="462">
        <f t="shared" si="958"/>
        <v>0</v>
      </c>
      <c r="CA359" s="432">
        <f t="shared" si="958"/>
        <v>0</v>
      </c>
      <c r="CB359" s="432">
        <f t="shared" si="958"/>
        <v>0</v>
      </c>
      <c r="CC359" s="432">
        <f t="shared" si="958"/>
        <v>0</v>
      </c>
      <c r="CD359" s="463">
        <f t="shared" si="958"/>
        <v>0</v>
      </c>
      <c r="CE359" s="462">
        <f t="shared" si="958"/>
        <v>0</v>
      </c>
      <c r="CF359" s="432">
        <f t="shared" si="958"/>
        <v>0</v>
      </c>
      <c r="CG359" s="432">
        <f t="shared" si="958"/>
        <v>0</v>
      </c>
      <c r="CH359" s="432">
        <f t="shared" si="958"/>
        <v>0</v>
      </c>
      <c r="CI359" s="432">
        <f t="shared" si="958"/>
        <v>0</v>
      </c>
      <c r="CJ359" s="463">
        <f t="shared" si="958"/>
        <v>0</v>
      </c>
      <c r="CK359" s="462">
        <f t="shared" si="958"/>
        <v>0</v>
      </c>
      <c r="CL359" s="432">
        <f t="shared" si="958"/>
        <v>0</v>
      </c>
      <c r="CM359" s="432">
        <f t="shared" si="958"/>
        <v>0</v>
      </c>
      <c r="CN359" s="432">
        <f t="shared" si="958"/>
        <v>0</v>
      </c>
      <c r="CO359" s="463">
        <f t="shared" si="958"/>
        <v>0</v>
      </c>
      <c r="CP359" s="462">
        <f t="shared" si="958"/>
        <v>0</v>
      </c>
      <c r="CQ359" s="432">
        <f t="shared" si="958"/>
        <v>0</v>
      </c>
      <c r="CR359" s="432">
        <f t="shared" si="958"/>
        <v>0</v>
      </c>
      <c r="CS359" s="432">
        <f t="shared" si="958"/>
        <v>0</v>
      </c>
      <c r="CT359" s="432">
        <f t="shared" si="958"/>
        <v>0</v>
      </c>
      <c r="CU359" s="463">
        <f t="shared" si="958"/>
        <v>0</v>
      </c>
      <c r="CV359" s="462">
        <f t="shared" si="958"/>
        <v>0</v>
      </c>
      <c r="CW359" s="432">
        <f t="shared" si="958"/>
        <v>0</v>
      </c>
      <c r="CX359" s="432">
        <f t="shared" si="958"/>
        <v>0</v>
      </c>
      <c r="CY359" s="432">
        <f t="shared" ref="CY359:FJ359" si="959">CY220*CY80/100</f>
        <v>0</v>
      </c>
      <c r="CZ359" s="463">
        <f t="shared" si="959"/>
        <v>0</v>
      </c>
      <c r="DA359" s="462">
        <f t="shared" si="959"/>
        <v>0</v>
      </c>
      <c r="DB359" s="432">
        <f t="shared" si="959"/>
        <v>0</v>
      </c>
      <c r="DC359" s="432">
        <f t="shared" si="959"/>
        <v>0</v>
      </c>
      <c r="DD359" s="432">
        <f t="shared" si="959"/>
        <v>0</v>
      </c>
      <c r="DE359" s="432">
        <f t="shared" si="959"/>
        <v>0</v>
      </c>
      <c r="DF359" s="463">
        <f t="shared" si="959"/>
        <v>0</v>
      </c>
      <c r="DG359" s="462">
        <f t="shared" si="959"/>
        <v>0</v>
      </c>
      <c r="DH359" s="432">
        <f t="shared" si="959"/>
        <v>0</v>
      </c>
      <c r="DI359" s="432">
        <f t="shared" si="959"/>
        <v>0</v>
      </c>
      <c r="DJ359" s="432">
        <f t="shared" si="959"/>
        <v>0</v>
      </c>
      <c r="DK359" s="463">
        <f t="shared" si="959"/>
        <v>0</v>
      </c>
      <c r="DL359" s="462">
        <f t="shared" si="959"/>
        <v>0</v>
      </c>
      <c r="DM359" s="432">
        <f t="shared" si="959"/>
        <v>0</v>
      </c>
      <c r="DN359" s="432">
        <f t="shared" si="959"/>
        <v>0</v>
      </c>
      <c r="DO359" s="432">
        <f t="shared" si="959"/>
        <v>0</v>
      </c>
      <c r="DP359" s="432">
        <f t="shared" si="959"/>
        <v>0</v>
      </c>
      <c r="DQ359" s="463">
        <f t="shared" si="959"/>
        <v>0</v>
      </c>
      <c r="DR359" s="462">
        <f t="shared" si="959"/>
        <v>0</v>
      </c>
      <c r="DS359" s="432">
        <f t="shared" si="959"/>
        <v>0</v>
      </c>
      <c r="DT359" s="432">
        <f t="shared" si="959"/>
        <v>0</v>
      </c>
      <c r="DU359" s="432">
        <f t="shared" si="959"/>
        <v>0</v>
      </c>
      <c r="DV359" s="463">
        <f t="shared" si="959"/>
        <v>0</v>
      </c>
      <c r="DW359" s="462">
        <f t="shared" si="959"/>
        <v>0</v>
      </c>
      <c r="DX359" s="432">
        <f t="shared" si="959"/>
        <v>0</v>
      </c>
      <c r="DY359" s="432">
        <f t="shared" si="959"/>
        <v>0</v>
      </c>
      <c r="DZ359" s="432">
        <f t="shared" si="959"/>
        <v>0</v>
      </c>
      <c r="EA359" s="432">
        <f t="shared" si="959"/>
        <v>0</v>
      </c>
      <c r="EB359" s="463">
        <f t="shared" si="959"/>
        <v>0</v>
      </c>
      <c r="EC359" s="462">
        <f t="shared" si="959"/>
        <v>0</v>
      </c>
      <c r="ED359" s="432">
        <f t="shared" si="959"/>
        <v>0</v>
      </c>
      <c r="EE359" s="432">
        <f t="shared" si="959"/>
        <v>0</v>
      </c>
      <c r="EF359" s="432">
        <f t="shared" si="959"/>
        <v>0</v>
      </c>
      <c r="EG359" s="463">
        <f t="shared" si="959"/>
        <v>0</v>
      </c>
      <c r="EH359" s="462">
        <f t="shared" si="959"/>
        <v>0</v>
      </c>
      <c r="EI359" s="432">
        <f t="shared" si="959"/>
        <v>0</v>
      </c>
      <c r="EJ359" s="432">
        <f t="shared" si="959"/>
        <v>0</v>
      </c>
      <c r="EK359" s="432">
        <f t="shared" si="959"/>
        <v>0</v>
      </c>
      <c r="EL359" s="432">
        <f t="shared" si="959"/>
        <v>0</v>
      </c>
      <c r="EM359" s="463">
        <f t="shared" si="959"/>
        <v>0</v>
      </c>
      <c r="EN359" s="462">
        <f t="shared" si="959"/>
        <v>0</v>
      </c>
      <c r="EO359" s="432">
        <f t="shared" si="959"/>
        <v>0</v>
      </c>
      <c r="EP359" s="432">
        <f t="shared" si="959"/>
        <v>0</v>
      </c>
      <c r="EQ359" s="432">
        <f t="shared" si="959"/>
        <v>0</v>
      </c>
      <c r="ER359" s="463">
        <f t="shared" si="959"/>
        <v>0</v>
      </c>
      <c r="ES359" s="462">
        <f t="shared" si="959"/>
        <v>0</v>
      </c>
      <c r="ET359" s="432">
        <f t="shared" si="959"/>
        <v>0</v>
      </c>
      <c r="EU359" s="432">
        <f t="shared" si="959"/>
        <v>0</v>
      </c>
      <c r="EV359" s="432">
        <f t="shared" si="959"/>
        <v>0</v>
      </c>
      <c r="EW359" s="432">
        <f t="shared" si="959"/>
        <v>0</v>
      </c>
      <c r="EX359" s="463">
        <f t="shared" si="959"/>
        <v>0</v>
      </c>
      <c r="EY359" s="462">
        <f t="shared" si="959"/>
        <v>0</v>
      </c>
      <c r="EZ359" s="432">
        <f t="shared" si="959"/>
        <v>0</v>
      </c>
      <c r="FA359" s="432">
        <f t="shared" si="959"/>
        <v>0</v>
      </c>
      <c r="FB359" s="432">
        <f t="shared" si="959"/>
        <v>0</v>
      </c>
      <c r="FC359" s="463">
        <f t="shared" si="959"/>
        <v>0</v>
      </c>
      <c r="FD359" s="462">
        <f t="shared" si="959"/>
        <v>0</v>
      </c>
      <c r="FE359" s="432">
        <f t="shared" si="959"/>
        <v>0</v>
      </c>
      <c r="FF359" s="432">
        <f t="shared" si="959"/>
        <v>0</v>
      </c>
      <c r="FG359" s="432">
        <f t="shared" si="959"/>
        <v>0</v>
      </c>
      <c r="FH359" s="432">
        <f t="shared" si="959"/>
        <v>0</v>
      </c>
      <c r="FI359" s="463">
        <f t="shared" si="959"/>
        <v>0</v>
      </c>
      <c r="FJ359" s="462">
        <f t="shared" si="959"/>
        <v>0</v>
      </c>
      <c r="FK359" s="432">
        <f t="shared" ref="FK359:GJ359" si="960">FK220*FK80/100</f>
        <v>0</v>
      </c>
      <c r="FL359" s="432">
        <f t="shared" si="960"/>
        <v>0</v>
      </c>
      <c r="FM359" s="432">
        <f t="shared" si="960"/>
        <v>0</v>
      </c>
      <c r="FN359" s="463">
        <f t="shared" si="960"/>
        <v>0</v>
      </c>
      <c r="FO359" s="462">
        <f t="shared" si="960"/>
        <v>0</v>
      </c>
      <c r="FP359" s="432">
        <f t="shared" si="960"/>
        <v>0</v>
      </c>
      <c r="FQ359" s="432">
        <f t="shared" si="960"/>
        <v>0</v>
      </c>
      <c r="FR359" s="432">
        <f t="shared" si="960"/>
        <v>0</v>
      </c>
      <c r="FS359" s="432">
        <f t="shared" si="960"/>
        <v>0</v>
      </c>
      <c r="FT359" s="463">
        <f t="shared" si="960"/>
        <v>0</v>
      </c>
      <c r="FU359" s="462">
        <f t="shared" si="960"/>
        <v>0</v>
      </c>
      <c r="FV359" s="432">
        <f t="shared" si="960"/>
        <v>0</v>
      </c>
      <c r="FW359" s="432">
        <f t="shared" si="960"/>
        <v>0</v>
      </c>
      <c r="FX359" s="432">
        <f t="shared" si="960"/>
        <v>0</v>
      </c>
      <c r="FY359" s="463">
        <f t="shared" si="960"/>
        <v>0</v>
      </c>
      <c r="FZ359" s="462">
        <f t="shared" si="960"/>
        <v>0</v>
      </c>
      <c r="GA359" s="432">
        <f t="shared" si="960"/>
        <v>0</v>
      </c>
      <c r="GB359" s="432">
        <f t="shared" si="960"/>
        <v>0</v>
      </c>
      <c r="GC359" s="432">
        <f t="shared" si="960"/>
        <v>0</v>
      </c>
      <c r="GD359" s="432">
        <f t="shared" si="960"/>
        <v>0</v>
      </c>
      <c r="GE359" s="463">
        <f t="shared" si="960"/>
        <v>0</v>
      </c>
      <c r="GF359" s="462">
        <f t="shared" si="960"/>
        <v>0</v>
      </c>
      <c r="GG359" s="432">
        <f t="shared" si="960"/>
        <v>0</v>
      </c>
      <c r="GH359" s="432">
        <f t="shared" si="960"/>
        <v>0</v>
      </c>
      <c r="GI359" s="432">
        <f t="shared" si="960"/>
        <v>0</v>
      </c>
      <c r="GJ359" s="463">
        <f t="shared" si="960"/>
        <v>0</v>
      </c>
    </row>
    <row r="360" spans="1:192" s="4" customFormat="1">
      <c r="A360" s="22"/>
      <c r="B360" s="22"/>
      <c r="C360" s="22"/>
      <c r="D360" s="22"/>
      <c r="E360" s="748" t="str">
        <f t="shared" si="952"/>
        <v>New Tariff  7</v>
      </c>
      <c r="F360" s="462">
        <f t="shared" ref="F360:AL360" si="961">F221*F81</f>
        <v>0</v>
      </c>
      <c r="G360" s="432">
        <f t="shared" si="961"/>
        <v>0</v>
      </c>
      <c r="H360" s="432">
        <f t="shared" si="961"/>
        <v>0</v>
      </c>
      <c r="I360" s="432">
        <f t="shared" si="961"/>
        <v>0</v>
      </c>
      <c r="J360" s="432">
        <f t="shared" si="961"/>
        <v>0</v>
      </c>
      <c r="K360" s="463">
        <f t="shared" si="961"/>
        <v>0</v>
      </c>
      <c r="L360" s="462">
        <f t="shared" si="961"/>
        <v>0</v>
      </c>
      <c r="M360" s="432">
        <f t="shared" si="961"/>
        <v>0</v>
      </c>
      <c r="N360" s="432">
        <f t="shared" si="961"/>
        <v>0</v>
      </c>
      <c r="O360" s="432">
        <f t="shared" si="961"/>
        <v>0</v>
      </c>
      <c r="P360" s="463">
        <f t="shared" si="961"/>
        <v>0</v>
      </c>
      <c r="Q360" s="462">
        <f t="shared" si="961"/>
        <v>0</v>
      </c>
      <c r="R360" s="432">
        <f t="shared" si="961"/>
        <v>0</v>
      </c>
      <c r="S360" s="432">
        <f t="shared" si="961"/>
        <v>0</v>
      </c>
      <c r="T360" s="432">
        <f t="shared" si="961"/>
        <v>0</v>
      </c>
      <c r="U360" s="432">
        <f t="shared" si="961"/>
        <v>0</v>
      </c>
      <c r="V360" s="463">
        <f t="shared" si="961"/>
        <v>0</v>
      </c>
      <c r="W360" s="462">
        <f t="shared" si="961"/>
        <v>0</v>
      </c>
      <c r="X360" s="432">
        <f t="shared" si="961"/>
        <v>0</v>
      </c>
      <c r="Y360" s="432">
        <f t="shared" si="961"/>
        <v>0</v>
      </c>
      <c r="Z360" s="432">
        <f t="shared" si="961"/>
        <v>0</v>
      </c>
      <c r="AA360" s="463">
        <f t="shared" si="961"/>
        <v>0</v>
      </c>
      <c r="AB360" s="462">
        <f t="shared" si="961"/>
        <v>0</v>
      </c>
      <c r="AC360" s="432">
        <f t="shared" si="961"/>
        <v>0</v>
      </c>
      <c r="AD360" s="432">
        <f t="shared" si="961"/>
        <v>0</v>
      </c>
      <c r="AE360" s="432">
        <f t="shared" si="961"/>
        <v>0</v>
      </c>
      <c r="AF360" s="432">
        <f t="shared" si="961"/>
        <v>0</v>
      </c>
      <c r="AG360" s="463">
        <f t="shared" si="961"/>
        <v>0</v>
      </c>
      <c r="AH360" s="462">
        <f t="shared" si="961"/>
        <v>0</v>
      </c>
      <c r="AI360" s="432">
        <f t="shared" si="961"/>
        <v>0</v>
      </c>
      <c r="AJ360" s="432">
        <f t="shared" si="961"/>
        <v>0</v>
      </c>
      <c r="AK360" s="432">
        <f t="shared" si="961"/>
        <v>0</v>
      </c>
      <c r="AL360" s="463">
        <f t="shared" si="961"/>
        <v>0</v>
      </c>
      <c r="AM360" s="462">
        <f t="shared" ref="AM360:CX360" si="962">AM221*AM81/100</f>
        <v>0</v>
      </c>
      <c r="AN360" s="432">
        <f t="shared" si="962"/>
        <v>0</v>
      </c>
      <c r="AO360" s="432">
        <f t="shared" si="962"/>
        <v>0</v>
      </c>
      <c r="AP360" s="432">
        <f t="shared" si="962"/>
        <v>0</v>
      </c>
      <c r="AQ360" s="432">
        <f t="shared" si="962"/>
        <v>0</v>
      </c>
      <c r="AR360" s="463">
        <f t="shared" si="962"/>
        <v>0</v>
      </c>
      <c r="AS360" s="462">
        <f t="shared" si="962"/>
        <v>0</v>
      </c>
      <c r="AT360" s="432">
        <f t="shared" si="962"/>
        <v>0</v>
      </c>
      <c r="AU360" s="432">
        <f t="shared" si="962"/>
        <v>0</v>
      </c>
      <c r="AV360" s="432">
        <f t="shared" si="962"/>
        <v>0</v>
      </c>
      <c r="AW360" s="463">
        <f t="shared" si="962"/>
        <v>0</v>
      </c>
      <c r="AX360" s="462">
        <f t="shared" si="962"/>
        <v>0</v>
      </c>
      <c r="AY360" s="432">
        <f t="shared" si="962"/>
        <v>0</v>
      </c>
      <c r="AZ360" s="432">
        <f t="shared" si="962"/>
        <v>0</v>
      </c>
      <c r="BA360" s="432">
        <f t="shared" si="962"/>
        <v>0</v>
      </c>
      <c r="BB360" s="432">
        <f t="shared" si="962"/>
        <v>0</v>
      </c>
      <c r="BC360" s="463">
        <f t="shared" si="962"/>
        <v>0</v>
      </c>
      <c r="BD360" s="462">
        <f t="shared" si="962"/>
        <v>0</v>
      </c>
      <c r="BE360" s="432">
        <f t="shared" si="962"/>
        <v>0</v>
      </c>
      <c r="BF360" s="432">
        <f t="shared" si="962"/>
        <v>0</v>
      </c>
      <c r="BG360" s="432">
        <f t="shared" si="962"/>
        <v>0</v>
      </c>
      <c r="BH360" s="463">
        <f t="shared" si="962"/>
        <v>0</v>
      </c>
      <c r="BI360" s="462">
        <f t="shared" si="962"/>
        <v>0</v>
      </c>
      <c r="BJ360" s="432">
        <f t="shared" si="962"/>
        <v>0</v>
      </c>
      <c r="BK360" s="432">
        <f t="shared" si="962"/>
        <v>0</v>
      </c>
      <c r="BL360" s="432">
        <f t="shared" si="962"/>
        <v>0</v>
      </c>
      <c r="BM360" s="432">
        <f t="shared" si="962"/>
        <v>0</v>
      </c>
      <c r="BN360" s="463">
        <f t="shared" si="962"/>
        <v>0</v>
      </c>
      <c r="BO360" s="462">
        <f t="shared" si="962"/>
        <v>0</v>
      </c>
      <c r="BP360" s="432">
        <f t="shared" si="962"/>
        <v>0</v>
      </c>
      <c r="BQ360" s="432">
        <f t="shared" si="962"/>
        <v>0</v>
      </c>
      <c r="BR360" s="432">
        <f t="shared" si="962"/>
        <v>0</v>
      </c>
      <c r="BS360" s="463">
        <f t="shared" si="962"/>
        <v>0</v>
      </c>
      <c r="BT360" s="462">
        <f t="shared" si="962"/>
        <v>0</v>
      </c>
      <c r="BU360" s="432">
        <f t="shared" si="962"/>
        <v>0</v>
      </c>
      <c r="BV360" s="432">
        <f t="shared" si="962"/>
        <v>0</v>
      </c>
      <c r="BW360" s="432">
        <f t="shared" si="962"/>
        <v>0</v>
      </c>
      <c r="BX360" s="432">
        <f t="shared" si="962"/>
        <v>0</v>
      </c>
      <c r="BY360" s="463">
        <f t="shared" si="962"/>
        <v>0</v>
      </c>
      <c r="BZ360" s="462">
        <f t="shared" si="962"/>
        <v>0</v>
      </c>
      <c r="CA360" s="432">
        <f t="shared" si="962"/>
        <v>0</v>
      </c>
      <c r="CB360" s="432">
        <f t="shared" si="962"/>
        <v>0</v>
      </c>
      <c r="CC360" s="432">
        <f t="shared" si="962"/>
        <v>0</v>
      </c>
      <c r="CD360" s="463">
        <f t="shared" si="962"/>
        <v>0</v>
      </c>
      <c r="CE360" s="462">
        <f t="shared" si="962"/>
        <v>0</v>
      </c>
      <c r="CF360" s="432">
        <f t="shared" si="962"/>
        <v>0</v>
      </c>
      <c r="CG360" s="432">
        <f t="shared" si="962"/>
        <v>0</v>
      </c>
      <c r="CH360" s="432">
        <f t="shared" si="962"/>
        <v>0</v>
      </c>
      <c r="CI360" s="432">
        <f t="shared" si="962"/>
        <v>0</v>
      </c>
      <c r="CJ360" s="463">
        <f t="shared" si="962"/>
        <v>0</v>
      </c>
      <c r="CK360" s="462">
        <f t="shared" si="962"/>
        <v>0</v>
      </c>
      <c r="CL360" s="432">
        <f t="shared" si="962"/>
        <v>0</v>
      </c>
      <c r="CM360" s="432">
        <f t="shared" si="962"/>
        <v>0</v>
      </c>
      <c r="CN360" s="432">
        <f t="shared" si="962"/>
        <v>0</v>
      </c>
      <c r="CO360" s="463">
        <f t="shared" si="962"/>
        <v>0</v>
      </c>
      <c r="CP360" s="462">
        <f t="shared" si="962"/>
        <v>0</v>
      </c>
      <c r="CQ360" s="432">
        <f t="shared" si="962"/>
        <v>0</v>
      </c>
      <c r="CR360" s="432">
        <f t="shared" si="962"/>
        <v>0</v>
      </c>
      <c r="CS360" s="432">
        <f t="shared" si="962"/>
        <v>0</v>
      </c>
      <c r="CT360" s="432">
        <f t="shared" si="962"/>
        <v>0</v>
      </c>
      <c r="CU360" s="463">
        <f t="shared" si="962"/>
        <v>0</v>
      </c>
      <c r="CV360" s="462">
        <f t="shared" si="962"/>
        <v>0</v>
      </c>
      <c r="CW360" s="432">
        <f t="shared" si="962"/>
        <v>0</v>
      </c>
      <c r="CX360" s="432">
        <f t="shared" si="962"/>
        <v>0</v>
      </c>
      <c r="CY360" s="432">
        <f t="shared" ref="CY360:FJ360" si="963">CY221*CY81/100</f>
        <v>0</v>
      </c>
      <c r="CZ360" s="463">
        <f t="shared" si="963"/>
        <v>0</v>
      </c>
      <c r="DA360" s="462">
        <f t="shared" si="963"/>
        <v>0</v>
      </c>
      <c r="DB360" s="432">
        <f t="shared" si="963"/>
        <v>0</v>
      </c>
      <c r="DC360" s="432">
        <f t="shared" si="963"/>
        <v>0</v>
      </c>
      <c r="DD360" s="432">
        <f t="shared" si="963"/>
        <v>0</v>
      </c>
      <c r="DE360" s="432">
        <f t="shared" si="963"/>
        <v>0</v>
      </c>
      <c r="DF360" s="463">
        <f t="shared" si="963"/>
        <v>0</v>
      </c>
      <c r="DG360" s="462">
        <f t="shared" si="963"/>
        <v>0</v>
      </c>
      <c r="DH360" s="432">
        <f t="shared" si="963"/>
        <v>0</v>
      </c>
      <c r="DI360" s="432">
        <f t="shared" si="963"/>
        <v>0</v>
      </c>
      <c r="DJ360" s="432">
        <f t="shared" si="963"/>
        <v>0</v>
      </c>
      <c r="DK360" s="463">
        <f t="shared" si="963"/>
        <v>0</v>
      </c>
      <c r="DL360" s="462">
        <f t="shared" si="963"/>
        <v>0</v>
      </c>
      <c r="DM360" s="432">
        <f t="shared" si="963"/>
        <v>0</v>
      </c>
      <c r="DN360" s="432">
        <f t="shared" si="963"/>
        <v>0</v>
      </c>
      <c r="DO360" s="432">
        <f t="shared" si="963"/>
        <v>0</v>
      </c>
      <c r="DP360" s="432">
        <f t="shared" si="963"/>
        <v>0</v>
      </c>
      <c r="DQ360" s="463">
        <f t="shared" si="963"/>
        <v>0</v>
      </c>
      <c r="DR360" s="462">
        <f t="shared" si="963"/>
        <v>0</v>
      </c>
      <c r="DS360" s="432">
        <f t="shared" si="963"/>
        <v>0</v>
      </c>
      <c r="DT360" s="432">
        <f t="shared" si="963"/>
        <v>0</v>
      </c>
      <c r="DU360" s="432">
        <f t="shared" si="963"/>
        <v>0</v>
      </c>
      <c r="DV360" s="463">
        <f t="shared" si="963"/>
        <v>0</v>
      </c>
      <c r="DW360" s="462">
        <f t="shared" si="963"/>
        <v>0</v>
      </c>
      <c r="DX360" s="432">
        <f t="shared" si="963"/>
        <v>0</v>
      </c>
      <c r="DY360" s="432">
        <f t="shared" si="963"/>
        <v>0</v>
      </c>
      <c r="DZ360" s="432">
        <f t="shared" si="963"/>
        <v>0</v>
      </c>
      <c r="EA360" s="432">
        <f t="shared" si="963"/>
        <v>0</v>
      </c>
      <c r="EB360" s="463">
        <f t="shared" si="963"/>
        <v>0</v>
      </c>
      <c r="EC360" s="462">
        <f t="shared" si="963"/>
        <v>0</v>
      </c>
      <c r="ED360" s="432">
        <f t="shared" si="963"/>
        <v>0</v>
      </c>
      <c r="EE360" s="432">
        <f t="shared" si="963"/>
        <v>0</v>
      </c>
      <c r="EF360" s="432">
        <f t="shared" si="963"/>
        <v>0</v>
      </c>
      <c r="EG360" s="463">
        <f t="shared" si="963"/>
        <v>0</v>
      </c>
      <c r="EH360" s="462">
        <f t="shared" si="963"/>
        <v>0</v>
      </c>
      <c r="EI360" s="432">
        <f t="shared" si="963"/>
        <v>0</v>
      </c>
      <c r="EJ360" s="432">
        <f t="shared" si="963"/>
        <v>0</v>
      </c>
      <c r="EK360" s="432">
        <f t="shared" si="963"/>
        <v>0</v>
      </c>
      <c r="EL360" s="432">
        <f t="shared" si="963"/>
        <v>0</v>
      </c>
      <c r="EM360" s="463">
        <f t="shared" si="963"/>
        <v>0</v>
      </c>
      <c r="EN360" s="462">
        <f t="shared" si="963"/>
        <v>0</v>
      </c>
      <c r="EO360" s="432">
        <f t="shared" si="963"/>
        <v>0</v>
      </c>
      <c r="EP360" s="432">
        <f t="shared" si="963"/>
        <v>0</v>
      </c>
      <c r="EQ360" s="432">
        <f t="shared" si="963"/>
        <v>0</v>
      </c>
      <c r="ER360" s="463">
        <f t="shared" si="963"/>
        <v>0</v>
      </c>
      <c r="ES360" s="462">
        <f t="shared" si="963"/>
        <v>0</v>
      </c>
      <c r="ET360" s="432">
        <f t="shared" si="963"/>
        <v>0</v>
      </c>
      <c r="EU360" s="432">
        <f t="shared" si="963"/>
        <v>0</v>
      </c>
      <c r="EV360" s="432">
        <f t="shared" si="963"/>
        <v>0</v>
      </c>
      <c r="EW360" s="432">
        <f t="shared" si="963"/>
        <v>0</v>
      </c>
      <c r="EX360" s="463">
        <f t="shared" si="963"/>
        <v>0</v>
      </c>
      <c r="EY360" s="462">
        <f t="shared" si="963"/>
        <v>0</v>
      </c>
      <c r="EZ360" s="432">
        <f t="shared" si="963"/>
        <v>0</v>
      </c>
      <c r="FA360" s="432">
        <f t="shared" si="963"/>
        <v>0</v>
      </c>
      <c r="FB360" s="432">
        <f t="shared" si="963"/>
        <v>0</v>
      </c>
      <c r="FC360" s="463">
        <f t="shared" si="963"/>
        <v>0</v>
      </c>
      <c r="FD360" s="462">
        <f t="shared" si="963"/>
        <v>0</v>
      </c>
      <c r="FE360" s="432">
        <f t="shared" si="963"/>
        <v>0</v>
      </c>
      <c r="FF360" s="432">
        <f t="shared" si="963"/>
        <v>0</v>
      </c>
      <c r="FG360" s="432">
        <f t="shared" si="963"/>
        <v>0</v>
      </c>
      <c r="FH360" s="432">
        <f t="shared" si="963"/>
        <v>0</v>
      </c>
      <c r="FI360" s="463">
        <f t="shared" si="963"/>
        <v>0</v>
      </c>
      <c r="FJ360" s="462">
        <f t="shared" si="963"/>
        <v>0</v>
      </c>
      <c r="FK360" s="432">
        <f t="shared" ref="FK360:GJ360" si="964">FK221*FK81/100</f>
        <v>0</v>
      </c>
      <c r="FL360" s="432">
        <f t="shared" si="964"/>
        <v>0</v>
      </c>
      <c r="FM360" s="432">
        <f t="shared" si="964"/>
        <v>0</v>
      </c>
      <c r="FN360" s="463">
        <f t="shared" si="964"/>
        <v>0</v>
      </c>
      <c r="FO360" s="462">
        <f t="shared" si="964"/>
        <v>0</v>
      </c>
      <c r="FP360" s="432">
        <f t="shared" si="964"/>
        <v>0</v>
      </c>
      <c r="FQ360" s="432">
        <f t="shared" si="964"/>
        <v>0</v>
      </c>
      <c r="FR360" s="432">
        <f t="shared" si="964"/>
        <v>0</v>
      </c>
      <c r="FS360" s="432">
        <f t="shared" si="964"/>
        <v>0</v>
      </c>
      <c r="FT360" s="463">
        <f t="shared" si="964"/>
        <v>0</v>
      </c>
      <c r="FU360" s="462">
        <f t="shared" si="964"/>
        <v>0</v>
      </c>
      <c r="FV360" s="432">
        <f t="shared" si="964"/>
        <v>0</v>
      </c>
      <c r="FW360" s="432">
        <f t="shared" si="964"/>
        <v>0</v>
      </c>
      <c r="FX360" s="432">
        <f t="shared" si="964"/>
        <v>0</v>
      </c>
      <c r="FY360" s="463">
        <f t="shared" si="964"/>
        <v>0</v>
      </c>
      <c r="FZ360" s="462">
        <f t="shared" si="964"/>
        <v>0</v>
      </c>
      <c r="GA360" s="432">
        <f t="shared" si="964"/>
        <v>0</v>
      </c>
      <c r="GB360" s="432">
        <f t="shared" si="964"/>
        <v>0</v>
      </c>
      <c r="GC360" s="432">
        <f t="shared" si="964"/>
        <v>0</v>
      </c>
      <c r="GD360" s="432">
        <f t="shared" si="964"/>
        <v>0</v>
      </c>
      <c r="GE360" s="463">
        <f t="shared" si="964"/>
        <v>0</v>
      </c>
      <c r="GF360" s="462">
        <f t="shared" si="964"/>
        <v>0</v>
      </c>
      <c r="GG360" s="432">
        <f t="shared" si="964"/>
        <v>0</v>
      </c>
      <c r="GH360" s="432">
        <f t="shared" si="964"/>
        <v>0</v>
      </c>
      <c r="GI360" s="432">
        <f t="shared" si="964"/>
        <v>0</v>
      </c>
      <c r="GJ360" s="463">
        <f t="shared" si="964"/>
        <v>0</v>
      </c>
    </row>
    <row r="361" spans="1:192" s="4" customFormat="1">
      <c r="A361" s="22"/>
      <c r="B361" s="22"/>
      <c r="C361" s="22"/>
      <c r="D361" s="22"/>
      <c r="E361" s="748" t="str">
        <f t="shared" si="952"/>
        <v>New Tariff  8</v>
      </c>
      <c r="F361" s="462">
        <f t="shared" ref="F361:AL361" si="965">F222*F82</f>
        <v>0</v>
      </c>
      <c r="G361" s="432">
        <f t="shared" si="965"/>
        <v>0</v>
      </c>
      <c r="H361" s="432">
        <f t="shared" si="965"/>
        <v>0</v>
      </c>
      <c r="I361" s="432">
        <f t="shared" si="965"/>
        <v>0</v>
      </c>
      <c r="J361" s="432">
        <f t="shared" si="965"/>
        <v>0</v>
      </c>
      <c r="K361" s="463">
        <f t="shared" si="965"/>
        <v>0</v>
      </c>
      <c r="L361" s="462">
        <f t="shared" si="965"/>
        <v>0</v>
      </c>
      <c r="M361" s="432">
        <f t="shared" si="965"/>
        <v>0</v>
      </c>
      <c r="N361" s="432">
        <f t="shared" si="965"/>
        <v>0</v>
      </c>
      <c r="O361" s="432">
        <f t="shared" si="965"/>
        <v>0</v>
      </c>
      <c r="P361" s="463">
        <f t="shared" si="965"/>
        <v>0</v>
      </c>
      <c r="Q361" s="462">
        <f t="shared" si="965"/>
        <v>0</v>
      </c>
      <c r="R361" s="432">
        <f t="shared" si="965"/>
        <v>0</v>
      </c>
      <c r="S361" s="432">
        <f t="shared" si="965"/>
        <v>0</v>
      </c>
      <c r="T361" s="432">
        <f t="shared" si="965"/>
        <v>0</v>
      </c>
      <c r="U361" s="432">
        <f t="shared" si="965"/>
        <v>0</v>
      </c>
      <c r="V361" s="463">
        <f t="shared" si="965"/>
        <v>0</v>
      </c>
      <c r="W361" s="462">
        <f t="shared" si="965"/>
        <v>0</v>
      </c>
      <c r="X361" s="432">
        <f t="shared" si="965"/>
        <v>0</v>
      </c>
      <c r="Y361" s="432">
        <f t="shared" si="965"/>
        <v>0</v>
      </c>
      <c r="Z361" s="432">
        <f t="shared" si="965"/>
        <v>0</v>
      </c>
      <c r="AA361" s="463">
        <f t="shared" si="965"/>
        <v>0</v>
      </c>
      <c r="AB361" s="462">
        <f t="shared" si="965"/>
        <v>0</v>
      </c>
      <c r="AC361" s="432">
        <f t="shared" si="965"/>
        <v>0</v>
      </c>
      <c r="AD361" s="432">
        <f t="shared" si="965"/>
        <v>0</v>
      </c>
      <c r="AE361" s="432">
        <f t="shared" si="965"/>
        <v>0</v>
      </c>
      <c r="AF361" s="432">
        <f t="shared" si="965"/>
        <v>0</v>
      </c>
      <c r="AG361" s="463">
        <f t="shared" si="965"/>
        <v>0</v>
      </c>
      <c r="AH361" s="462">
        <f t="shared" si="965"/>
        <v>0</v>
      </c>
      <c r="AI361" s="432">
        <f t="shared" si="965"/>
        <v>0</v>
      </c>
      <c r="AJ361" s="432">
        <f t="shared" si="965"/>
        <v>0</v>
      </c>
      <c r="AK361" s="432">
        <f t="shared" si="965"/>
        <v>0</v>
      </c>
      <c r="AL361" s="463">
        <f t="shared" si="965"/>
        <v>0</v>
      </c>
      <c r="AM361" s="462">
        <f t="shared" ref="AM361:CX361" si="966">AM222*AM82/100</f>
        <v>0</v>
      </c>
      <c r="AN361" s="432">
        <f t="shared" si="966"/>
        <v>0</v>
      </c>
      <c r="AO361" s="432">
        <f t="shared" si="966"/>
        <v>0</v>
      </c>
      <c r="AP361" s="432">
        <f t="shared" si="966"/>
        <v>0</v>
      </c>
      <c r="AQ361" s="432">
        <f t="shared" si="966"/>
        <v>0</v>
      </c>
      <c r="AR361" s="463">
        <f t="shared" si="966"/>
        <v>0</v>
      </c>
      <c r="AS361" s="462">
        <f t="shared" si="966"/>
        <v>0</v>
      </c>
      <c r="AT361" s="432">
        <f t="shared" si="966"/>
        <v>0</v>
      </c>
      <c r="AU361" s="432">
        <f t="shared" si="966"/>
        <v>0</v>
      </c>
      <c r="AV361" s="432">
        <f t="shared" si="966"/>
        <v>0</v>
      </c>
      <c r="AW361" s="463">
        <f t="shared" si="966"/>
        <v>0</v>
      </c>
      <c r="AX361" s="462">
        <f t="shared" si="966"/>
        <v>0</v>
      </c>
      <c r="AY361" s="432">
        <f t="shared" si="966"/>
        <v>0</v>
      </c>
      <c r="AZ361" s="432">
        <f t="shared" si="966"/>
        <v>0</v>
      </c>
      <c r="BA361" s="432">
        <f t="shared" si="966"/>
        <v>0</v>
      </c>
      <c r="BB361" s="432">
        <f t="shared" si="966"/>
        <v>0</v>
      </c>
      <c r="BC361" s="463">
        <f t="shared" si="966"/>
        <v>0</v>
      </c>
      <c r="BD361" s="462">
        <f t="shared" si="966"/>
        <v>0</v>
      </c>
      <c r="BE361" s="432">
        <f t="shared" si="966"/>
        <v>0</v>
      </c>
      <c r="BF361" s="432">
        <f t="shared" si="966"/>
        <v>0</v>
      </c>
      <c r="BG361" s="432">
        <f t="shared" si="966"/>
        <v>0</v>
      </c>
      <c r="BH361" s="463">
        <f t="shared" si="966"/>
        <v>0</v>
      </c>
      <c r="BI361" s="462">
        <f t="shared" si="966"/>
        <v>0</v>
      </c>
      <c r="BJ361" s="432">
        <f t="shared" si="966"/>
        <v>0</v>
      </c>
      <c r="BK361" s="432">
        <f t="shared" si="966"/>
        <v>0</v>
      </c>
      <c r="BL361" s="432">
        <f t="shared" si="966"/>
        <v>0</v>
      </c>
      <c r="BM361" s="432">
        <f t="shared" si="966"/>
        <v>0</v>
      </c>
      <c r="BN361" s="463">
        <f t="shared" si="966"/>
        <v>0</v>
      </c>
      <c r="BO361" s="462">
        <f t="shared" si="966"/>
        <v>0</v>
      </c>
      <c r="BP361" s="432">
        <f t="shared" si="966"/>
        <v>0</v>
      </c>
      <c r="BQ361" s="432">
        <f t="shared" si="966"/>
        <v>0</v>
      </c>
      <c r="BR361" s="432">
        <f t="shared" si="966"/>
        <v>0</v>
      </c>
      <c r="BS361" s="463">
        <f t="shared" si="966"/>
        <v>0</v>
      </c>
      <c r="BT361" s="462">
        <f t="shared" si="966"/>
        <v>0</v>
      </c>
      <c r="BU361" s="432">
        <f t="shared" si="966"/>
        <v>0</v>
      </c>
      <c r="BV361" s="432">
        <f t="shared" si="966"/>
        <v>0</v>
      </c>
      <c r="BW361" s="432">
        <f t="shared" si="966"/>
        <v>0</v>
      </c>
      <c r="BX361" s="432">
        <f t="shared" si="966"/>
        <v>0</v>
      </c>
      <c r="BY361" s="463">
        <f t="shared" si="966"/>
        <v>0</v>
      </c>
      <c r="BZ361" s="462">
        <f t="shared" si="966"/>
        <v>0</v>
      </c>
      <c r="CA361" s="432">
        <f t="shared" si="966"/>
        <v>0</v>
      </c>
      <c r="CB361" s="432">
        <f t="shared" si="966"/>
        <v>0</v>
      </c>
      <c r="CC361" s="432">
        <f t="shared" si="966"/>
        <v>0</v>
      </c>
      <c r="CD361" s="463">
        <f t="shared" si="966"/>
        <v>0</v>
      </c>
      <c r="CE361" s="462">
        <f t="shared" si="966"/>
        <v>0</v>
      </c>
      <c r="CF361" s="432">
        <f t="shared" si="966"/>
        <v>0</v>
      </c>
      <c r="CG361" s="432">
        <f t="shared" si="966"/>
        <v>0</v>
      </c>
      <c r="CH361" s="432">
        <f t="shared" si="966"/>
        <v>0</v>
      </c>
      <c r="CI361" s="432">
        <f t="shared" si="966"/>
        <v>0</v>
      </c>
      <c r="CJ361" s="463">
        <f t="shared" si="966"/>
        <v>0</v>
      </c>
      <c r="CK361" s="462">
        <f t="shared" si="966"/>
        <v>0</v>
      </c>
      <c r="CL361" s="432">
        <f t="shared" si="966"/>
        <v>0</v>
      </c>
      <c r="CM361" s="432">
        <f t="shared" si="966"/>
        <v>0</v>
      </c>
      <c r="CN361" s="432">
        <f t="shared" si="966"/>
        <v>0</v>
      </c>
      <c r="CO361" s="463">
        <f t="shared" si="966"/>
        <v>0</v>
      </c>
      <c r="CP361" s="462">
        <f t="shared" si="966"/>
        <v>0</v>
      </c>
      <c r="CQ361" s="432">
        <f t="shared" si="966"/>
        <v>0</v>
      </c>
      <c r="CR361" s="432">
        <f t="shared" si="966"/>
        <v>0</v>
      </c>
      <c r="CS361" s="432">
        <f t="shared" si="966"/>
        <v>0</v>
      </c>
      <c r="CT361" s="432">
        <f t="shared" si="966"/>
        <v>0</v>
      </c>
      <c r="CU361" s="463">
        <f t="shared" si="966"/>
        <v>0</v>
      </c>
      <c r="CV361" s="462">
        <f t="shared" si="966"/>
        <v>0</v>
      </c>
      <c r="CW361" s="432">
        <f t="shared" si="966"/>
        <v>0</v>
      </c>
      <c r="CX361" s="432">
        <f t="shared" si="966"/>
        <v>0</v>
      </c>
      <c r="CY361" s="432">
        <f t="shared" ref="CY361:FJ361" si="967">CY222*CY82/100</f>
        <v>0</v>
      </c>
      <c r="CZ361" s="463">
        <f t="shared" si="967"/>
        <v>0</v>
      </c>
      <c r="DA361" s="462">
        <f t="shared" si="967"/>
        <v>0</v>
      </c>
      <c r="DB361" s="432">
        <f t="shared" si="967"/>
        <v>0</v>
      </c>
      <c r="DC361" s="432">
        <f t="shared" si="967"/>
        <v>0</v>
      </c>
      <c r="DD361" s="432">
        <f t="shared" si="967"/>
        <v>0</v>
      </c>
      <c r="DE361" s="432">
        <f t="shared" si="967"/>
        <v>0</v>
      </c>
      <c r="DF361" s="463">
        <f t="shared" si="967"/>
        <v>0</v>
      </c>
      <c r="DG361" s="462">
        <f t="shared" si="967"/>
        <v>0</v>
      </c>
      <c r="DH361" s="432">
        <f t="shared" si="967"/>
        <v>0</v>
      </c>
      <c r="DI361" s="432">
        <f t="shared" si="967"/>
        <v>0</v>
      </c>
      <c r="DJ361" s="432">
        <f t="shared" si="967"/>
        <v>0</v>
      </c>
      <c r="DK361" s="463">
        <f t="shared" si="967"/>
        <v>0</v>
      </c>
      <c r="DL361" s="462">
        <f t="shared" si="967"/>
        <v>0</v>
      </c>
      <c r="DM361" s="432">
        <f t="shared" si="967"/>
        <v>0</v>
      </c>
      <c r="DN361" s="432">
        <f t="shared" si="967"/>
        <v>0</v>
      </c>
      <c r="DO361" s="432">
        <f t="shared" si="967"/>
        <v>0</v>
      </c>
      <c r="DP361" s="432">
        <f t="shared" si="967"/>
        <v>0</v>
      </c>
      <c r="DQ361" s="463">
        <f t="shared" si="967"/>
        <v>0</v>
      </c>
      <c r="DR361" s="462">
        <f t="shared" si="967"/>
        <v>0</v>
      </c>
      <c r="DS361" s="432">
        <f t="shared" si="967"/>
        <v>0</v>
      </c>
      <c r="DT361" s="432">
        <f t="shared" si="967"/>
        <v>0</v>
      </c>
      <c r="DU361" s="432">
        <f t="shared" si="967"/>
        <v>0</v>
      </c>
      <c r="DV361" s="463">
        <f t="shared" si="967"/>
        <v>0</v>
      </c>
      <c r="DW361" s="462">
        <f t="shared" si="967"/>
        <v>0</v>
      </c>
      <c r="DX361" s="432">
        <f t="shared" si="967"/>
        <v>0</v>
      </c>
      <c r="DY361" s="432">
        <f t="shared" si="967"/>
        <v>0</v>
      </c>
      <c r="DZ361" s="432">
        <f t="shared" si="967"/>
        <v>0</v>
      </c>
      <c r="EA361" s="432">
        <f t="shared" si="967"/>
        <v>0</v>
      </c>
      <c r="EB361" s="463">
        <f t="shared" si="967"/>
        <v>0</v>
      </c>
      <c r="EC361" s="462">
        <f t="shared" si="967"/>
        <v>0</v>
      </c>
      <c r="ED361" s="432">
        <f t="shared" si="967"/>
        <v>0</v>
      </c>
      <c r="EE361" s="432">
        <f t="shared" si="967"/>
        <v>0</v>
      </c>
      <c r="EF361" s="432">
        <f t="shared" si="967"/>
        <v>0</v>
      </c>
      <c r="EG361" s="463">
        <f t="shared" si="967"/>
        <v>0</v>
      </c>
      <c r="EH361" s="462">
        <f t="shared" si="967"/>
        <v>0</v>
      </c>
      <c r="EI361" s="432">
        <f t="shared" si="967"/>
        <v>0</v>
      </c>
      <c r="EJ361" s="432">
        <f t="shared" si="967"/>
        <v>0</v>
      </c>
      <c r="EK361" s="432">
        <f t="shared" si="967"/>
        <v>0</v>
      </c>
      <c r="EL361" s="432">
        <f t="shared" si="967"/>
        <v>0</v>
      </c>
      <c r="EM361" s="463">
        <f t="shared" si="967"/>
        <v>0</v>
      </c>
      <c r="EN361" s="462">
        <f t="shared" si="967"/>
        <v>0</v>
      </c>
      <c r="EO361" s="432">
        <f t="shared" si="967"/>
        <v>0</v>
      </c>
      <c r="EP361" s="432">
        <f t="shared" si="967"/>
        <v>0</v>
      </c>
      <c r="EQ361" s="432">
        <f t="shared" si="967"/>
        <v>0</v>
      </c>
      <c r="ER361" s="463">
        <f t="shared" si="967"/>
        <v>0</v>
      </c>
      <c r="ES361" s="462">
        <f t="shared" si="967"/>
        <v>0</v>
      </c>
      <c r="ET361" s="432">
        <f t="shared" si="967"/>
        <v>0</v>
      </c>
      <c r="EU361" s="432">
        <f t="shared" si="967"/>
        <v>0</v>
      </c>
      <c r="EV361" s="432">
        <f t="shared" si="967"/>
        <v>0</v>
      </c>
      <c r="EW361" s="432">
        <f t="shared" si="967"/>
        <v>0</v>
      </c>
      <c r="EX361" s="463">
        <f t="shared" si="967"/>
        <v>0</v>
      </c>
      <c r="EY361" s="462">
        <f t="shared" si="967"/>
        <v>0</v>
      </c>
      <c r="EZ361" s="432">
        <f t="shared" si="967"/>
        <v>0</v>
      </c>
      <c r="FA361" s="432">
        <f t="shared" si="967"/>
        <v>0</v>
      </c>
      <c r="FB361" s="432">
        <f t="shared" si="967"/>
        <v>0</v>
      </c>
      <c r="FC361" s="463">
        <f t="shared" si="967"/>
        <v>0</v>
      </c>
      <c r="FD361" s="462">
        <f t="shared" si="967"/>
        <v>0</v>
      </c>
      <c r="FE361" s="432">
        <f t="shared" si="967"/>
        <v>0</v>
      </c>
      <c r="FF361" s="432">
        <f t="shared" si="967"/>
        <v>0</v>
      </c>
      <c r="FG361" s="432">
        <f t="shared" si="967"/>
        <v>0</v>
      </c>
      <c r="FH361" s="432">
        <f t="shared" si="967"/>
        <v>0</v>
      </c>
      <c r="FI361" s="463">
        <f t="shared" si="967"/>
        <v>0</v>
      </c>
      <c r="FJ361" s="462">
        <f t="shared" si="967"/>
        <v>0</v>
      </c>
      <c r="FK361" s="432">
        <f t="shared" ref="FK361:GJ361" si="968">FK222*FK82/100</f>
        <v>0</v>
      </c>
      <c r="FL361" s="432">
        <f t="shared" si="968"/>
        <v>0</v>
      </c>
      <c r="FM361" s="432">
        <f t="shared" si="968"/>
        <v>0</v>
      </c>
      <c r="FN361" s="463">
        <f t="shared" si="968"/>
        <v>0</v>
      </c>
      <c r="FO361" s="462">
        <f t="shared" si="968"/>
        <v>0</v>
      </c>
      <c r="FP361" s="432">
        <f t="shared" si="968"/>
        <v>0</v>
      </c>
      <c r="FQ361" s="432">
        <f t="shared" si="968"/>
        <v>0</v>
      </c>
      <c r="FR361" s="432">
        <f t="shared" si="968"/>
        <v>0</v>
      </c>
      <c r="FS361" s="432">
        <f t="shared" si="968"/>
        <v>0</v>
      </c>
      <c r="FT361" s="463">
        <f t="shared" si="968"/>
        <v>0</v>
      </c>
      <c r="FU361" s="462">
        <f t="shared" si="968"/>
        <v>0</v>
      </c>
      <c r="FV361" s="432">
        <f t="shared" si="968"/>
        <v>0</v>
      </c>
      <c r="FW361" s="432">
        <f t="shared" si="968"/>
        <v>0</v>
      </c>
      <c r="FX361" s="432">
        <f t="shared" si="968"/>
        <v>0</v>
      </c>
      <c r="FY361" s="463">
        <f t="shared" si="968"/>
        <v>0</v>
      </c>
      <c r="FZ361" s="462">
        <f t="shared" si="968"/>
        <v>0</v>
      </c>
      <c r="GA361" s="432">
        <f t="shared" si="968"/>
        <v>0</v>
      </c>
      <c r="GB361" s="432">
        <f t="shared" si="968"/>
        <v>0</v>
      </c>
      <c r="GC361" s="432">
        <f t="shared" si="968"/>
        <v>0</v>
      </c>
      <c r="GD361" s="432">
        <f t="shared" si="968"/>
        <v>0</v>
      </c>
      <c r="GE361" s="463">
        <f t="shared" si="968"/>
        <v>0</v>
      </c>
      <c r="GF361" s="462">
        <f t="shared" si="968"/>
        <v>0</v>
      </c>
      <c r="GG361" s="432">
        <f t="shared" si="968"/>
        <v>0</v>
      </c>
      <c r="GH361" s="432">
        <f t="shared" si="968"/>
        <v>0</v>
      </c>
      <c r="GI361" s="432">
        <f t="shared" si="968"/>
        <v>0</v>
      </c>
      <c r="GJ361" s="463">
        <f t="shared" si="968"/>
        <v>0</v>
      </c>
    </row>
    <row r="362" spans="1:192" s="4" customFormat="1">
      <c r="A362" s="22"/>
      <c r="B362" s="22"/>
      <c r="C362" s="22"/>
      <c r="D362" s="22"/>
      <c r="E362" s="748" t="str">
        <f t="shared" si="952"/>
        <v>New Tariff  9</v>
      </c>
      <c r="F362" s="462">
        <f t="shared" ref="F362:AL362" si="969">F223*F83</f>
        <v>0</v>
      </c>
      <c r="G362" s="432">
        <f t="shared" si="969"/>
        <v>0</v>
      </c>
      <c r="H362" s="432">
        <f t="shared" si="969"/>
        <v>0</v>
      </c>
      <c r="I362" s="432">
        <f t="shared" si="969"/>
        <v>0</v>
      </c>
      <c r="J362" s="432">
        <f t="shared" si="969"/>
        <v>0</v>
      </c>
      <c r="K362" s="463">
        <f t="shared" si="969"/>
        <v>0</v>
      </c>
      <c r="L362" s="462">
        <f t="shared" si="969"/>
        <v>0</v>
      </c>
      <c r="M362" s="432">
        <f t="shared" si="969"/>
        <v>0</v>
      </c>
      <c r="N362" s="432">
        <f t="shared" si="969"/>
        <v>0</v>
      </c>
      <c r="O362" s="432">
        <f t="shared" si="969"/>
        <v>0</v>
      </c>
      <c r="P362" s="463">
        <f t="shared" si="969"/>
        <v>0</v>
      </c>
      <c r="Q362" s="462">
        <f t="shared" si="969"/>
        <v>0</v>
      </c>
      <c r="R362" s="432">
        <f t="shared" si="969"/>
        <v>0</v>
      </c>
      <c r="S362" s="432">
        <f t="shared" si="969"/>
        <v>0</v>
      </c>
      <c r="T362" s="432">
        <f t="shared" si="969"/>
        <v>0</v>
      </c>
      <c r="U362" s="432">
        <f t="shared" si="969"/>
        <v>0</v>
      </c>
      <c r="V362" s="463">
        <f t="shared" si="969"/>
        <v>0</v>
      </c>
      <c r="W362" s="462">
        <f t="shared" si="969"/>
        <v>0</v>
      </c>
      <c r="X362" s="432">
        <f t="shared" si="969"/>
        <v>0</v>
      </c>
      <c r="Y362" s="432">
        <f t="shared" si="969"/>
        <v>0</v>
      </c>
      <c r="Z362" s="432">
        <f t="shared" si="969"/>
        <v>0</v>
      </c>
      <c r="AA362" s="463">
        <f t="shared" si="969"/>
        <v>0</v>
      </c>
      <c r="AB362" s="462">
        <f t="shared" si="969"/>
        <v>0</v>
      </c>
      <c r="AC362" s="432">
        <f t="shared" si="969"/>
        <v>0</v>
      </c>
      <c r="AD362" s="432">
        <f t="shared" si="969"/>
        <v>0</v>
      </c>
      <c r="AE362" s="432">
        <f t="shared" si="969"/>
        <v>0</v>
      </c>
      <c r="AF362" s="432">
        <f t="shared" si="969"/>
        <v>0</v>
      </c>
      <c r="AG362" s="463">
        <f t="shared" si="969"/>
        <v>0</v>
      </c>
      <c r="AH362" s="462">
        <f t="shared" si="969"/>
        <v>0</v>
      </c>
      <c r="AI362" s="432">
        <f t="shared" si="969"/>
        <v>0</v>
      </c>
      <c r="AJ362" s="432">
        <f t="shared" si="969"/>
        <v>0</v>
      </c>
      <c r="AK362" s="432">
        <f t="shared" si="969"/>
        <v>0</v>
      </c>
      <c r="AL362" s="463">
        <f t="shared" si="969"/>
        <v>0</v>
      </c>
      <c r="AM362" s="462">
        <f t="shared" ref="AM362:CX362" si="970">AM223*AM83/100</f>
        <v>0</v>
      </c>
      <c r="AN362" s="432">
        <f t="shared" si="970"/>
        <v>0</v>
      </c>
      <c r="AO362" s="432">
        <f t="shared" si="970"/>
        <v>0</v>
      </c>
      <c r="AP362" s="432">
        <f t="shared" si="970"/>
        <v>0</v>
      </c>
      <c r="AQ362" s="432">
        <f t="shared" si="970"/>
        <v>0</v>
      </c>
      <c r="AR362" s="463">
        <f t="shared" si="970"/>
        <v>0</v>
      </c>
      <c r="AS362" s="462">
        <f t="shared" si="970"/>
        <v>0</v>
      </c>
      <c r="AT362" s="432">
        <f t="shared" si="970"/>
        <v>0</v>
      </c>
      <c r="AU362" s="432">
        <f t="shared" si="970"/>
        <v>0</v>
      </c>
      <c r="AV362" s="432">
        <f t="shared" si="970"/>
        <v>0</v>
      </c>
      <c r="AW362" s="463">
        <f t="shared" si="970"/>
        <v>0</v>
      </c>
      <c r="AX362" s="462">
        <f t="shared" si="970"/>
        <v>0</v>
      </c>
      <c r="AY362" s="432">
        <f t="shared" si="970"/>
        <v>0</v>
      </c>
      <c r="AZ362" s="432">
        <f t="shared" si="970"/>
        <v>0</v>
      </c>
      <c r="BA362" s="432">
        <f t="shared" si="970"/>
        <v>0</v>
      </c>
      <c r="BB362" s="432">
        <f t="shared" si="970"/>
        <v>0</v>
      </c>
      <c r="BC362" s="463">
        <f t="shared" si="970"/>
        <v>0</v>
      </c>
      <c r="BD362" s="462">
        <f t="shared" si="970"/>
        <v>0</v>
      </c>
      <c r="BE362" s="432">
        <f t="shared" si="970"/>
        <v>0</v>
      </c>
      <c r="BF362" s="432">
        <f t="shared" si="970"/>
        <v>0</v>
      </c>
      <c r="BG362" s="432">
        <f t="shared" si="970"/>
        <v>0</v>
      </c>
      <c r="BH362" s="463">
        <f t="shared" si="970"/>
        <v>0</v>
      </c>
      <c r="BI362" s="462">
        <f t="shared" si="970"/>
        <v>0</v>
      </c>
      <c r="BJ362" s="432">
        <f t="shared" si="970"/>
        <v>0</v>
      </c>
      <c r="BK362" s="432">
        <f t="shared" si="970"/>
        <v>0</v>
      </c>
      <c r="BL362" s="432">
        <f t="shared" si="970"/>
        <v>0</v>
      </c>
      <c r="BM362" s="432">
        <f t="shared" si="970"/>
        <v>0</v>
      </c>
      <c r="BN362" s="463">
        <f t="shared" si="970"/>
        <v>0</v>
      </c>
      <c r="BO362" s="462">
        <f t="shared" si="970"/>
        <v>0</v>
      </c>
      <c r="BP362" s="432">
        <f t="shared" si="970"/>
        <v>0</v>
      </c>
      <c r="BQ362" s="432">
        <f t="shared" si="970"/>
        <v>0</v>
      </c>
      <c r="BR362" s="432">
        <f t="shared" si="970"/>
        <v>0</v>
      </c>
      <c r="BS362" s="463">
        <f t="shared" si="970"/>
        <v>0</v>
      </c>
      <c r="BT362" s="462">
        <f t="shared" si="970"/>
        <v>0</v>
      </c>
      <c r="BU362" s="432">
        <f t="shared" si="970"/>
        <v>0</v>
      </c>
      <c r="BV362" s="432">
        <f t="shared" si="970"/>
        <v>0</v>
      </c>
      <c r="BW362" s="432">
        <f t="shared" si="970"/>
        <v>0</v>
      </c>
      <c r="BX362" s="432">
        <f t="shared" si="970"/>
        <v>0</v>
      </c>
      <c r="BY362" s="463">
        <f t="shared" si="970"/>
        <v>0</v>
      </c>
      <c r="BZ362" s="462">
        <f t="shared" si="970"/>
        <v>0</v>
      </c>
      <c r="CA362" s="432">
        <f t="shared" si="970"/>
        <v>0</v>
      </c>
      <c r="CB362" s="432">
        <f t="shared" si="970"/>
        <v>0</v>
      </c>
      <c r="CC362" s="432">
        <f t="shared" si="970"/>
        <v>0</v>
      </c>
      <c r="CD362" s="463">
        <f t="shared" si="970"/>
        <v>0</v>
      </c>
      <c r="CE362" s="462">
        <f t="shared" si="970"/>
        <v>0</v>
      </c>
      <c r="CF362" s="432">
        <f t="shared" si="970"/>
        <v>0</v>
      </c>
      <c r="CG362" s="432">
        <f t="shared" si="970"/>
        <v>0</v>
      </c>
      <c r="CH362" s="432">
        <f t="shared" si="970"/>
        <v>0</v>
      </c>
      <c r="CI362" s="432">
        <f t="shared" si="970"/>
        <v>0</v>
      </c>
      <c r="CJ362" s="463">
        <f t="shared" si="970"/>
        <v>0</v>
      </c>
      <c r="CK362" s="462">
        <f t="shared" si="970"/>
        <v>0</v>
      </c>
      <c r="CL362" s="432">
        <f t="shared" si="970"/>
        <v>0</v>
      </c>
      <c r="CM362" s="432">
        <f t="shared" si="970"/>
        <v>0</v>
      </c>
      <c r="CN362" s="432">
        <f t="shared" si="970"/>
        <v>0</v>
      </c>
      <c r="CO362" s="463">
        <f t="shared" si="970"/>
        <v>0</v>
      </c>
      <c r="CP362" s="462">
        <f t="shared" si="970"/>
        <v>0</v>
      </c>
      <c r="CQ362" s="432">
        <f t="shared" si="970"/>
        <v>0</v>
      </c>
      <c r="CR362" s="432">
        <f t="shared" si="970"/>
        <v>0</v>
      </c>
      <c r="CS362" s="432">
        <f t="shared" si="970"/>
        <v>0</v>
      </c>
      <c r="CT362" s="432">
        <f t="shared" si="970"/>
        <v>0</v>
      </c>
      <c r="CU362" s="463">
        <f t="shared" si="970"/>
        <v>0</v>
      </c>
      <c r="CV362" s="462">
        <f t="shared" si="970"/>
        <v>0</v>
      </c>
      <c r="CW362" s="432">
        <f t="shared" si="970"/>
        <v>0</v>
      </c>
      <c r="CX362" s="432">
        <f t="shared" si="970"/>
        <v>0</v>
      </c>
      <c r="CY362" s="432">
        <f t="shared" ref="CY362:FJ362" si="971">CY223*CY83/100</f>
        <v>0</v>
      </c>
      <c r="CZ362" s="463">
        <f t="shared" si="971"/>
        <v>0</v>
      </c>
      <c r="DA362" s="462">
        <f t="shared" si="971"/>
        <v>0</v>
      </c>
      <c r="DB362" s="432">
        <f t="shared" si="971"/>
        <v>0</v>
      </c>
      <c r="DC362" s="432">
        <f t="shared" si="971"/>
        <v>0</v>
      </c>
      <c r="DD362" s="432">
        <f t="shared" si="971"/>
        <v>0</v>
      </c>
      <c r="DE362" s="432">
        <f t="shared" si="971"/>
        <v>0</v>
      </c>
      <c r="DF362" s="463">
        <f t="shared" si="971"/>
        <v>0</v>
      </c>
      <c r="DG362" s="462">
        <f t="shared" si="971"/>
        <v>0</v>
      </c>
      <c r="DH362" s="432">
        <f t="shared" si="971"/>
        <v>0</v>
      </c>
      <c r="DI362" s="432">
        <f t="shared" si="971"/>
        <v>0</v>
      </c>
      <c r="DJ362" s="432">
        <f t="shared" si="971"/>
        <v>0</v>
      </c>
      <c r="DK362" s="463">
        <f t="shared" si="971"/>
        <v>0</v>
      </c>
      <c r="DL362" s="462">
        <f t="shared" si="971"/>
        <v>0</v>
      </c>
      <c r="DM362" s="432">
        <f t="shared" si="971"/>
        <v>0</v>
      </c>
      <c r="DN362" s="432">
        <f t="shared" si="971"/>
        <v>0</v>
      </c>
      <c r="DO362" s="432">
        <f t="shared" si="971"/>
        <v>0</v>
      </c>
      <c r="DP362" s="432">
        <f t="shared" si="971"/>
        <v>0</v>
      </c>
      <c r="DQ362" s="463">
        <f t="shared" si="971"/>
        <v>0</v>
      </c>
      <c r="DR362" s="462">
        <f t="shared" si="971"/>
        <v>0</v>
      </c>
      <c r="DS362" s="432">
        <f t="shared" si="971"/>
        <v>0</v>
      </c>
      <c r="DT362" s="432">
        <f t="shared" si="971"/>
        <v>0</v>
      </c>
      <c r="DU362" s="432">
        <f t="shared" si="971"/>
        <v>0</v>
      </c>
      <c r="DV362" s="463">
        <f t="shared" si="971"/>
        <v>0</v>
      </c>
      <c r="DW362" s="462">
        <f t="shared" si="971"/>
        <v>0</v>
      </c>
      <c r="DX362" s="432">
        <f t="shared" si="971"/>
        <v>0</v>
      </c>
      <c r="DY362" s="432">
        <f t="shared" si="971"/>
        <v>0</v>
      </c>
      <c r="DZ362" s="432">
        <f t="shared" si="971"/>
        <v>0</v>
      </c>
      <c r="EA362" s="432">
        <f t="shared" si="971"/>
        <v>0</v>
      </c>
      <c r="EB362" s="463">
        <f t="shared" si="971"/>
        <v>0</v>
      </c>
      <c r="EC362" s="462">
        <f t="shared" si="971"/>
        <v>0</v>
      </c>
      <c r="ED362" s="432">
        <f t="shared" si="971"/>
        <v>0</v>
      </c>
      <c r="EE362" s="432">
        <f t="shared" si="971"/>
        <v>0</v>
      </c>
      <c r="EF362" s="432">
        <f t="shared" si="971"/>
        <v>0</v>
      </c>
      <c r="EG362" s="463">
        <f t="shared" si="971"/>
        <v>0</v>
      </c>
      <c r="EH362" s="462">
        <f t="shared" si="971"/>
        <v>0</v>
      </c>
      <c r="EI362" s="432">
        <f t="shared" si="971"/>
        <v>0</v>
      </c>
      <c r="EJ362" s="432">
        <f t="shared" si="971"/>
        <v>0</v>
      </c>
      <c r="EK362" s="432">
        <f t="shared" si="971"/>
        <v>0</v>
      </c>
      <c r="EL362" s="432">
        <f t="shared" si="971"/>
        <v>0</v>
      </c>
      <c r="EM362" s="463">
        <f t="shared" si="971"/>
        <v>0</v>
      </c>
      <c r="EN362" s="462">
        <f t="shared" si="971"/>
        <v>0</v>
      </c>
      <c r="EO362" s="432">
        <f t="shared" si="971"/>
        <v>0</v>
      </c>
      <c r="EP362" s="432">
        <f t="shared" si="971"/>
        <v>0</v>
      </c>
      <c r="EQ362" s="432">
        <f t="shared" si="971"/>
        <v>0</v>
      </c>
      <c r="ER362" s="463">
        <f t="shared" si="971"/>
        <v>0</v>
      </c>
      <c r="ES362" s="462">
        <f t="shared" si="971"/>
        <v>0</v>
      </c>
      <c r="ET362" s="432">
        <f t="shared" si="971"/>
        <v>0</v>
      </c>
      <c r="EU362" s="432">
        <f t="shared" si="971"/>
        <v>0</v>
      </c>
      <c r="EV362" s="432">
        <f t="shared" si="971"/>
        <v>0</v>
      </c>
      <c r="EW362" s="432">
        <f t="shared" si="971"/>
        <v>0</v>
      </c>
      <c r="EX362" s="463">
        <f t="shared" si="971"/>
        <v>0</v>
      </c>
      <c r="EY362" s="462">
        <f t="shared" si="971"/>
        <v>0</v>
      </c>
      <c r="EZ362" s="432">
        <f t="shared" si="971"/>
        <v>0</v>
      </c>
      <c r="FA362" s="432">
        <f t="shared" si="971"/>
        <v>0</v>
      </c>
      <c r="FB362" s="432">
        <f t="shared" si="971"/>
        <v>0</v>
      </c>
      <c r="FC362" s="463">
        <f t="shared" si="971"/>
        <v>0</v>
      </c>
      <c r="FD362" s="462">
        <f t="shared" si="971"/>
        <v>0</v>
      </c>
      <c r="FE362" s="432">
        <f t="shared" si="971"/>
        <v>0</v>
      </c>
      <c r="FF362" s="432">
        <f t="shared" si="971"/>
        <v>0</v>
      </c>
      <c r="FG362" s="432">
        <f t="shared" si="971"/>
        <v>0</v>
      </c>
      <c r="FH362" s="432">
        <f t="shared" si="971"/>
        <v>0</v>
      </c>
      <c r="FI362" s="463">
        <f t="shared" si="971"/>
        <v>0</v>
      </c>
      <c r="FJ362" s="462">
        <f t="shared" si="971"/>
        <v>0</v>
      </c>
      <c r="FK362" s="432">
        <f t="shared" ref="FK362:GJ362" si="972">FK223*FK83/100</f>
        <v>0</v>
      </c>
      <c r="FL362" s="432">
        <f t="shared" si="972"/>
        <v>0</v>
      </c>
      <c r="FM362" s="432">
        <f t="shared" si="972"/>
        <v>0</v>
      </c>
      <c r="FN362" s="463">
        <f t="shared" si="972"/>
        <v>0</v>
      </c>
      <c r="FO362" s="462">
        <f t="shared" si="972"/>
        <v>0</v>
      </c>
      <c r="FP362" s="432">
        <f t="shared" si="972"/>
        <v>0</v>
      </c>
      <c r="FQ362" s="432">
        <f t="shared" si="972"/>
        <v>0</v>
      </c>
      <c r="FR362" s="432">
        <f t="shared" si="972"/>
        <v>0</v>
      </c>
      <c r="FS362" s="432">
        <f t="shared" si="972"/>
        <v>0</v>
      </c>
      <c r="FT362" s="463">
        <f t="shared" si="972"/>
        <v>0</v>
      </c>
      <c r="FU362" s="462">
        <f t="shared" si="972"/>
        <v>0</v>
      </c>
      <c r="FV362" s="432">
        <f t="shared" si="972"/>
        <v>0</v>
      </c>
      <c r="FW362" s="432">
        <f t="shared" si="972"/>
        <v>0</v>
      </c>
      <c r="FX362" s="432">
        <f t="shared" si="972"/>
        <v>0</v>
      </c>
      <c r="FY362" s="463">
        <f t="shared" si="972"/>
        <v>0</v>
      </c>
      <c r="FZ362" s="462">
        <f t="shared" si="972"/>
        <v>0</v>
      </c>
      <c r="GA362" s="432">
        <f t="shared" si="972"/>
        <v>0</v>
      </c>
      <c r="GB362" s="432">
        <f t="shared" si="972"/>
        <v>0</v>
      </c>
      <c r="GC362" s="432">
        <f t="shared" si="972"/>
        <v>0</v>
      </c>
      <c r="GD362" s="432">
        <f t="shared" si="972"/>
        <v>0</v>
      </c>
      <c r="GE362" s="463">
        <f t="shared" si="972"/>
        <v>0</v>
      </c>
      <c r="GF362" s="462">
        <f t="shared" si="972"/>
        <v>0</v>
      </c>
      <c r="GG362" s="432">
        <f t="shared" si="972"/>
        <v>0</v>
      </c>
      <c r="GH362" s="432">
        <f t="shared" si="972"/>
        <v>0</v>
      </c>
      <c r="GI362" s="432">
        <f t="shared" si="972"/>
        <v>0</v>
      </c>
      <c r="GJ362" s="463">
        <f t="shared" si="972"/>
        <v>0</v>
      </c>
    </row>
    <row r="363" spans="1:192" s="4" customFormat="1">
      <c r="A363" s="22"/>
      <c r="B363" s="22"/>
      <c r="C363" s="22"/>
      <c r="D363" s="22"/>
      <c r="E363" s="748" t="str">
        <f t="shared" si="952"/>
        <v>New Tariff  10</v>
      </c>
      <c r="F363" s="462">
        <f t="shared" ref="F363:AL363" si="973">F224*F84</f>
        <v>0</v>
      </c>
      <c r="G363" s="432">
        <f t="shared" si="973"/>
        <v>0</v>
      </c>
      <c r="H363" s="432">
        <f t="shared" si="973"/>
        <v>0</v>
      </c>
      <c r="I363" s="432">
        <f t="shared" si="973"/>
        <v>0</v>
      </c>
      <c r="J363" s="432">
        <f t="shared" si="973"/>
        <v>0</v>
      </c>
      <c r="K363" s="463">
        <f t="shared" si="973"/>
        <v>0</v>
      </c>
      <c r="L363" s="462">
        <f t="shared" si="973"/>
        <v>0</v>
      </c>
      <c r="M363" s="432">
        <f t="shared" si="973"/>
        <v>0</v>
      </c>
      <c r="N363" s="432">
        <f t="shared" si="973"/>
        <v>0</v>
      </c>
      <c r="O363" s="432">
        <f t="shared" si="973"/>
        <v>0</v>
      </c>
      <c r="P363" s="463">
        <f t="shared" si="973"/>
        <v>0</v>
      </c>
      <c r="Q363" s="462">
        <f t="shared" si="973"/>
        <v>0</v>
      </c>
      <c r="R363" s="432">
        <f t="shared" si="973"/>
        <v>0</v>
      </c>
      <c r="S363" s="432">
        <f t="shared" si="973"/>
        <v>0</v>
      </c>
      <c r="T363" s="432">
        <f t="shared" si="973"/>
        <v>0</v>
      </c>
      <c r="U363" s="432">
        <f t="shared" si="973"/>
        <v>0</v>
      </c>
      <c r="V363" s="463">
        <f t="shared" si="973"/>
        <v>0</v>
      </c>
      <c r="W363" s="462">
        <f t="shared" si="973"/>
        <v>0</v>
      </c>
      <c r="X363" s="432">
        <f t="shared" si="973"/>
        <v>0</v>
      </c>
      <c r="Y363" s="432">
        <f t="shared" si="973"/>
        <v>0</v>
      </c>
      <c r="Z363" s="432">
        <f t="shared" si="973"/>
        <v>0</v>
      </c>
      <c r="AA363" s="463">
        <f t="shared" si="973"/>
        <v>0</v>
      </c>
      <c r="AB363" s="462">
        <f t="shared" si="973"/>
        <v>0</v>
      </c>
      <c r="AC363" s="432">
        <f t="shared" si="973"/>
        <v>0</v>
      </c>
      <c r="AD363" s="432">
        <f t="shared" si="973"/>
        <v>0</v>
      </c>
      <c r="AE363" s="432">
        <f t="shared" si="973"/>
        <v>0</v>
      </c>
      <c r="AF363" s="432">
        <f t="shared" si="973"/>
        <v>0</v>
      </c>
      <c r="AG363" s="463">
        <f t="shared" si="973"/>
        <v>0</v>
      </c>
      <c r="AH363" s="462">
        <f t="shared" si="973"/>
        <v>0</v>
      </c>
      <c r="AI363" s="432">
        <f t="shared" si="973"/>
        <v>0</v>
      </c>
      <c r="AJ363" s="432">
        <f t="shared" si="973"/>
        <v>0</v>
      </c>
      <c r="AK363" s="432">
        <f t="shared" si="973"/>
        <v>0</v>
      </c>
      <c r="AL363" s="463">
        <f t="shared" si="973"/>
        <v>0</v>
      </c>
      <c r="AM363" s="462">
        <f t="shared" ref="AM363:CX363" si="974">AM224*AM84/100</f>
        <v>0</v>
      </c>
      <c r="AN363" s="432">
        <f t="shared" si="974"/>
        <v>0</v>
      </c>
      <c r="AO363" s="432">
        <f t="shared" si="974"/>
        <v>0</v>
      </c>
      <c r="AP363" s="432">
        <f t="shared" si="974"/>
        <v>0</v>
      </c>
      <c r="AQ363" s="432">
        <f t="shared" si="974"/>
        <v>0</v>
      </c>
      <c r="AR363" s="463">
        <f t="shared" si="974"/>
        <v>0</v>
      </c>
      <c r="AS363" s="462">
        <f t="shared" si="974"/>
        <v>0</v>
      </c>
      <c r="AT363" s="432">
        <f t="shared" si="974"/>
        <v>0</v>
      </c>
      <c r="AU363" s="432">
        <f t="shared" si="974"/>
        <v>0</v>
      </c>
      <c r="AV363" s="432">
        <f t="shared" si="974"/>
        <v>0</v>
      </c>
      <c r="AW363" s="463">
        <f t="shared" si="974"/>
        <v>0</v>
      </c>
      <c r="AX363" s="462">
        <f t="shared" si="974"/>
        <v>0</v>
      </c>
      <c r="AY363" s="432">
        <f t="shared" si="974"/>
        <v>0</v>
      </c>
      <c r="AZ363" s="432">
        <f t="shared" si="974"/>
        <v>0</v>
      </c>
      <c r="BA363" s="432">
        <f t="shared" si="974"/>
        <v>0</v>
      </c>
      <c r="BB363" s="432">
        <f t="shared" si="974"/>
        <v>0</v>
      </c>
      <c r="BC363" s="463">
        <f t="shared" si="974"/>
        <v>0</v>
      </c>
      <c r="BD363" s="462">
        <f t="shared" si="974"/>
        <v>0</v>
      </c>
      <c r="BE363" s="432">
        <f t="shared" si="974"/>
        <v>0</v>
      </c>
      <c r="BF363" s="432">
        <f t="shared" si="974"/>
        <v>0</v>
      </c>
      <c r="BG363" s="432">
        <f t="shared" si="974"/>
        <v>0</v>
      </c>
      <c r="BH363" s="463">
        <f t="shared" si="974"/>
        <v>0</v>
      </c>
      <c r="BI363" s="462">
        <f t="shared" si="974"/>
        <v>0</v>
      </c>
      <c r="BJ363" s="432">
        <f t="shared" si="974"/>
        <v>0</v>
      </c>
      <c r="BK363" s="432">
        <f t="shared" si="974"/>
        <v>0</v>
      </c>
      <c r="BL363" s="432">
        <f t="shared" si="974"/>
        <v>0</v>
      </c>
      <c r="BM363" s="432">
        <f t="shared" si="974"/>
        <v>0</v>
      </c>
      <c r="BN363" s="463">
        <f t="shared" si="974"/>
        <v>0</v>
      </c>
      <c r="BO363" s="462">
        <f t="shared" si="974"/>
        <v>0</v>
      </c>
      <c r="BP363" s="432">
        <f t="shared" si="974"/>
        <v>0</v>
      </c>
      <c r="BQ363" s="432">
        <f t="shared" si="974"/>
        <v>0</v>
      </c>
      <c r="BR363" s="432">
        <f t="shared" si="974"/>
        <v>0</v>
      </c>
      <c r="BS363" s="463">
        <f t="shared" si="974"/>
        <v>0</v>
      </c>
      <c r="BT363" s="462">
        <f t="shared" si="974"/>
        <v>0</v>
      </c>
      <c r="BU363" s="432">
        <f t="shared" si="974"/>
        <v>0</v>
      </c>
      <c r="BV363" s="432">
        <f t="shared" si="974"/>
        <v>0</v>
      </c>
      <c r="BW363" s="432">
        <f t="shared" si="974"/>
        <v>0</v>
      </c>
      <c r="BX363" s="432">
        <f t="shared" si="974"/>
        <v>0</v>
      </c>
      <c r="BY363" s="463">
        <f t="shared" si="974"/>
        <v>0</v>
      </c>
      <c r="BZ363" s="462">
        <f t="shared" si="974"/>
        <v>0</v>
      </c>
      <c r="CA363" s="432">
        <f t="shared" si="974"/>
        <v>0</v>
      </c>
      <c r="CB363" s="432">
        <f t="shared" si="974"/>
        <v>0</v>
      </c>
      <c r="CC363" s="432">
        <f t="shared" si="974"/>
        <v>0</v>
      </c>
      <c r="CD363" s="463">
        <f t="shared" si="974"/>
        <v>0</v>
      </c>
      <c r="CE363" s="462">
        <f t="shared" si="974"/>
        <v>0</v>
      </c>
      <c r="CF363" s="432">
        <f t="shared" si="974"/>
        <v>0</v>
      </c>
      <c r="CG363" s="432">
        <f t="shared" si="974"/>
        <v>0</v>
      </c>
      <c r="CH363" s="432">
        <f t="shared" si="974"/>
        <v>0</v>
      </c>
      <c r="CI363" s="432">
        <f t="shared" si="974"/>
        <v>0</v>
      </c>
      <c r="CJ363" s="463">
        <f t="shared" si="974"/>
        <v>0</v>
      </c>
      <c r="CK363" s="462">
        <f t="shared" si="974"/>
        <v>0</v>
      </c>
      <c r="CL363" s="432">
        <f t="shared" si="974"/>
        <v>0</v>
      </c>
      <c r="CM363" s="432">
        <f t="shared" si="974"/>
        <v>0</v>
      </c>
      <c r="CN363" s="432">
        <f t="shared" si="974"/>
        <v>0</v>
      </c>
      <c r="CO363" s="463">
        <f t="shared" si="974"/>
        <v>0</v>
      </c>
      <c r="CP363" s="462">
        <f t="shared" si="974"/>
        <v>0</v>
      </c>
      <c r="CQ363" s="432">
        <f t="shared" si="974"/>
        <v>0</v>
      </c>
      <c r="CR363" s="432">
        <f t="shared" si="974"/>
        <v>0</v>
      </c>
      <c r="CS363" s="432">
        <f t="shared" si="974"/>
        <v>0</v>
      </c>
      <c r="CT363" s="432">
        <f t="shared" si="974"/>
        <v>0</v>
      </c>
      <c r="CU363" s="463">
        <f t="shared" si="974"/>
        <v>0</v>
      </c>
      <c r="CV363" s="462">
        <f t="shared" si="974"/>
        <v>0</v>
      </c>
      <c r="CW363" s="432">
        <f t="shared" si="974"/>
        <v>0</v>
      </c>
      <c r="CX363" s="432">
        <f t="shared" si="974"/>
        <v>0</v>
      </c>
      <c r="CY363" s="432">
        <f t="shared" ref="CY363:FJ363" si="975">CY224*CY84/100</f>
        <v>0</v>
      </c>
      <c r="CZ363" s="463">
        <f t="shared" si="975"/>
        <v>0</v>
      </c>
      <c r="DA363" s="462">
        <f t="shared" si="975"/>
        <v>0</v>
      </c>
      <c r="DB363" s="432">
        <f t="shared" si="975"/>
        <v>0</v>
      </c>
      <c r="DC363" s="432">
        <f t="shared" si="975"/>
        <v>0</v>
      </c>
      <c r="DD363" s="432">
        <f t="shared" si="975"/>
        <v>0</v>
      </c>
      <c r="DE363" s="432">
        <f t="shared" si="975"/>
        <v>0</v>
      </c>
      <c r="DF363" s="463">
        <f t="shared" si="975"/>
        <v>0</v>
      </c>
      <c r="DG363" s="462">
        <f t="shared" si="975"/>
        <v>0</v>
      </c>
      <c r="DH363" s="432">
        <f t="shared" si="975"/>
        <v>0</v>
      </c>
      <c r="DI363" s="432">
        <f t="shared" si="975"/>
        <v>0</v>
      </c>
      <c r="DJ363" s="432">
        <f t="shared" si="975"/>
        <v>0</v>
      </c>
      <c r="DK363" s="463">
        <f t="shared" si="975"/>
        <v>0</v>
      </c>
      <c r="DL363" s="462">
        <f t="shared" si="975"/>
        <v>0</v>
      </c>
      <c r="DM363" s="432">
        <f t="shared" si="975"/>
        <v>0</v>
      </c>
      <c r="DN363" s="432">
        <f t="shared" si="975"/>
        <v>0</v>
      </c>
      <c r="DO363" s="432">
        <f t="shared" si="975"/>
        <v>0</v>
      </c>
      <c r="DP363" s="432">
        <f t="shared" si="975"/>
        <v>0</v>
      </c>
      <c r="DQ363" s="463">
        <f t="shared" si="975"/>
        <v>0</v>
      </c>
      <c r="DR363" s="462">
        <f t="shared" si="975"/>
        <v>0</v>
      </c>
      <c r="DS363" s="432">
        <f t="shared" si="975"/>
        <v>0</v>
      </c>
      <c r="DT363" s="432">
        <f t="shared" si="975"/>
        <v>0</v>
      </c>
      <c r="DU363" s="432">
        <f t="shared" si="975"/>
        <v>0</v>
      </c>
      <c r="DV363" s="463">
        <f t="shared" si="975"/>
        <v>0</v>
      </c>
      <c r="DW363" s="462">
        <f t="shared" si="975"/>
        <v>0</v>
      </c>
      <c r="DX363" s="432">
        <f t="shared" si="975"/>
        <v>0</v>
      </c>
      <c r="DY363" s="432">
        <f t="shared" si="975"/>
        <v>0</v>
      </c>
      <c r="DZ363" s="432">
        <f t="shared" si="975"/>
        <v>0</v>
      </c>
      <c r="EA363" s="432">
        <f t="shared" si="975"/>
        <v>0</v>
      </c>
      <c r="EB363" s="463">
        <f t="shared" si="975"/>
        <v>0</v>
      </c>
      <c r="EC363" s="462">
        <f t="shared" si="975"/>
        <v>0</v>
      </c>
      <c r="ED363" s="432">
        <f t="shared" si="975"/>
        <v>0</v>
      </c>
      <c r="EE363" s="432">
        <f t="shared" si="975"/>
        <v>0</v>
      </c>
      <c r="EF363" s="432">
        <f t="shared" si="975"/>
        <v>0</v>
      </c>
      <c r="EG363" s="463">
        <f t="shared" si="975"/>
        <v>0</v>
      </c>
      <c r="EH363" s="462">
        <f t="shared" si="975"/>
        <v>0</v>
      </c>
      <c r="EI363" s="432">
        <f t="shared" si="975"/>
        <v>0</v>
      </c>
      <c r="EJ363" s="432">
        <f t="shared" si="975"/>
        <v>0</v>
      </c>
      <c r="EK363" s="432">
        <f t="shared" si="975"/>
        <v>0</v>
      </c>
      <c r="EL363" s="432">
        <f t="shared" si="975"/>
        <v>0</v>
      </c>
      <c r="EM363" s="463">
        <f t="shared" si="975"/>
        <v>0</v>
      </c>
      <c r="EN363" s="462">
        <f t="shared" si="975"/>
        <v>0</v>
      </c>
      <c r="EO363" s="432">
        <f t="shared" si="975"/>
        <v>0</v>
      </c>
      <c r="EP363" s="432">
        <f t="shared" si="975"/>
        <v>0</v>
      </c>
      <c r="EQ363" s="432">
        <f t="shared" si="975"/>
        <v>0</v>
      </c>
      <c r="ER363" s="463">
        <f t="shared" si="975"/>
        <v>0</v>
      </c>
      <c r="ES363" s="462">
        <f t="shared" si="975"/>
        <v>0</v>
      </c>
      <c r="ET363" s="432">
        <f t="shared" si="975"/>
        <v>0</v>
      </c>
      <c r="EU363" s="432">
        <f t="shared" si="975"/>
        <v>0</v>
      </c>
      <c r="EV363" s="432">
        <f t="shared" si="975"/>
        <v>0</v>
      </c>
      <c r="EW363" s="432">
        <f t="shared" si="975"/>
        <v>0</v>
      </c>
      <c r="EX363" s="463">
        <f t="shared" si="975"/>
        <v>0</v>
      </c>
      <c r="EY363" s="462">
        <f t="shared" si="975"/>
        <v>0</v>
      </c>
      <c r="EZ363" s="432">
        <f t="shared" si="975"/>
        <v>0</v>
      </c>
      <c r="FA363" s="432">
        <f t="shared" si="975"/>
        <v>0</v>
      </c>
      <c r="FB363" s="432">
        <f t="shared" si="975"/>
        <v>0</v>
      </c>
      <c r="FC363" s="463">
        <f t="shared" si="975"/>
        <v>0</v>
      </c>
      <c r="FD363" s="462">
        <f t="shared" si="975"/>
        <v>0</v>
      </c>
      <c r="FE363" s="432">
        <f t="shared" si="975"/>
        <v>0</v>
      </c>
      <c r="FF363" s="432">
        <f t="shared" si="975"/>
        <v>0</v>
      </c>
      <c r="FG363" s="432">
        <f t="shared" si="975"/>
        <v>0</v>
      </c>
      <c r="FH363" s="432">
        <f t="shared" si="975"/>
        <v>0</v>
      </c>
      <c r="FI363" s="463">
        <f t="shared" si="975"/>
        <v>0</v>
      </c>
      <c r="FJ363" s="462">
        <f t="shared" si="975"/>
        <v>0</v>
      </c>
      <c r="FK363" s="432">
        <f t="shared" ref="FK363:GJ363" si="976">FK224*FK84/100</f>
        <v>0</v>
      </c>
      <c r="FL363" s="432">
        <f t="shared" si="976"/>
        <v>0</v>
      </c>
      <c r="FM363" s="432">
        <f t="shared" si="976"/>
        <v>0</v>
      </c>
      <c r="FN363" s="463">
        <f t="shared" si="976"/>
        <v>0</v>
      </c>
      <c r="FO363" s="462">
        <f t="shared" si="976"/>
        <v>0</v>
      </c>
      <c r="FP363" s="432">
        <f t="shared" si="976"/>
        <v>0</v>
      </c>
      <c r="FQ363" s="432">
        <f t="shared" si="976"/>
        <v>0</v>
      </c>
      <c r="FR363" s="432">
        <f t="shared" si="976"/>
        <v>0</v>
      </c>
      <c r="FS363" s="432">
        <f t="shared" si="976"/>
        <v>0</v>
      </c>
      <c r="FT363" s="463">
        <f t="shared" si="976"/>
        <v>0</v>
      </c>
      <c r="FU363" s="462">
        <f t="shared" si="976"/>
        <v>0</v>
      </c>
      <c r="FV363" s="432">
        <f t="shared" si="976"/>
        <v>0</v>
      </c>
      <c r="FW363" s="432">
        <f t="shared" si="976"/>
        <v>0</v>
      </c>
      <c r="FX363" s="432">
        <f t="shared" si="976"/>
        <v>0</v>
      </c>
      <c r="FY363" s="463">
        <f t="shared" si="976"/>
        <v>0</v>
      </c>
      <c r="FZ363" s="462">
        <f t="shared" si="976"/>
        <v>0</v>
      </c>
      <c r="GA363" s="432">
        <f t="shared" si="976"/>
        <v>0</v>
      </c>
      <c r="GB363" s="432">
        <f t="shared" si="976"/>
        <v>0</v>
      </c>
      <c r="GC363" s="432">
        <f t="shared" si="976"/>
        <v>0</v>
      </c>
      <c r="GD363" s="432">
        <f t="shared" si="976"/>
        <v>0</v>
      </c>
      <c r="GE363" s="463">
        <f t="shared" si="976"/>
        <v>0</v>
      </c>
      <c r="GF363" s="462">
        <f t="shared" si="976"/>
        <v>0</v>
      </c>
      <c r="GG363" s="432">
        <f t="shared" si="976"/>
        <v>0</v>
      </c>
      <c r="GH363" s="432">
        <f t="shared" si="976"/>
        <v>0</v>
      </c>
      <c r="GI363" s="432">
        <f t="shared" si="976"/>
        <v>0</v>
      </c>
      <c r="GJ363" s="463">
        <f t="shared" si="976"/>
        <v>0</v>
      </c>
    </row>
    <row r="364" spans="1:192" s="4" customFormat="1">
      <c r="A364" s="22"/>
      <c r="B364" s="22"/>
      <c r="C364" s="22"/>
      <c r="D364" s="22"/>
      <c r="E364" s="748" t="str">
        <f t="shared" si="952"/>
        <v>New Tariff  11</v>
      </c>
      <c r="F364" s="462">
        <f t="shared" ref="F364:AL364" si="977">F225*F85</f>
        <v>0</v>
      </c>
      <c r="G364" s="432">
        <f t="shared" si="977"/>
        <v>0</v>
      </c>
      <c r="H364" s="432">
        <f t="shared" si="977"/>
        <v>0</v>
      </c>
      <c r="I364" s="432">
        <f t="shared" si="977"/>
        <v>0</v>
      </c>
      <c r="J364" s="432">
        <f t="shared" si="977"/>
        <v>0</v>
      </c>
      <c r="K364" s="463">
        <f t="shared" si="977"/>
        <v>0</v>
      </c>
      <c r="L364" s="462">
        <f t="shared" si="977"/>
        <v>0</v>
      </c>
      <c r="M364" s="432">
        <f t="shared" si="977"/>
        <v>0</v>
      </c>
      <c r="N364" s="432">
        <f t="shared" si="977"/>
        <v>0</v>
      </c>
      <c r="O364" s="432">
        <f t="shared" si="977"/>
        <v>0</v>
      </c>
      <c r="P364" s="463">
        <f t="shared" si="977"/>
        <v>0</v>
      </c>
      <c r="Q364" s="462">
        <f t="shared" si="977"/>
        <v>0</v>
      </c>
      <c r="R364" s="432">
        <f t="shared" si="977"/>
        <v>0</v>
      </c>
      <c r="S364" s="432">
        <f t="shared" si="977"/>
        <v>0</v>
      </c>
      <c r="T364" s="432">
        <f t="shared" si="977"/>
        <v>0</v>
      </c>
      <c r="U364" s="432">
        <f t="shared" si="977"/>
        <v>0</v>
      </c>
      <c r="V364" s="463">
        <f t="shared" si="977"/>
        <v>0</v>
      </c>
      <c r="W364" s="462">
        <f t="shared" si="977"/>
        <v>0</v>
      </c>
      <c r="X364" s="432">
        <f t="shared" si="977"/>
        <v>0</v>
      </c>
      <c r="Y364" s="432">
        <f t="shared" si="977"/>
        <v>0</v>
      </c>
      <c r="Z364" s="432">
        <f t="shared" si="977"/>
        <v>0</v>
      </c>
      <c r="AA364" s="463">
        <f t="shared" si="977"/>
        <v>0</v>
      </c>
      <c r="AB364" s="462">
        <f t="shared" si="977"/>
        <v>0</v>
      </c>
      <c r="AC364" s="432">
        <f t="shared" si="977"/>
        <v>0</v>
      </c>
      <c r="AD364" s="432">
        <f t="shared" si="977"/>
        <v>0</v>
      </c>
      <c r="AE364" s="432">
        <f t="shared" si="977"/>
        <v>0</v>
      </c>
      <c r="AF364" s="432">
        <f t="shared" si="977"/>
        <v>0</v>
      </c>
      <c r="AG364" s="463">
        <f t="shared" si="977"/>
        <v>0</v>
      </c>
      <c r="AH364" s="462">
        <f t="shared" si="977"/>
        <v>0</v>
      </c>
      <c r="AI364" s="432">
        <f t="shared" si="977"/>
        <v>0</v>
      </c>
      <c r="AJ364" s="432">
        <f t="shared" si="977"/>
        <v>0</v>
      </c>
      <c r="AK364" s="432">
        <f t="shared" si="977"/>
        <v>0</v>
      </c>
      <c r="AL364" s="463">
        <f t="shared" si="977"/>
        <v>0</v>
      </c>
      <c r="AM364" s="462">
        <f t="shared" ref="AM364:CX364" si="978">AM225*AM85/100</f>
        <v>0</v>
      </c>
      <c r="AN364" s="432">
        <f t="shared" si="978"/>
        <v>0</v>
      </c>
      <c r="AO364" s="432">
        <f t="shared" si="978"/>
        <v>0</v>
      </c>
      <c r="AP364" s="432">
        <f t="shared" si="978"/>
        <v>0</v>
      </c>
      <c r="AQ364" s="432">
        <f t="shared" si="978"/>
        <v>0</v>
      </c>
      <c r="AR364" s="463">
        <f t="shared" si="978"/>
        <v>0</v>
      </c>
      <c r="AS364" s="462">
        <f t="shared" si="978"/>
        <v>0</v>
      </c>
      <c r="AT364" s="432">
        <f t="shared" si="978"/>
        <v>0</v>
      </c>
      <c r="AU364" s="432">
        <f t="shared" si="978"/>
        <v>0</v>
      </c>
      <c r="AV364" s="432">
        <f t="shared" si="978"/>
        <v>0</v>
      </c>
      <c r="AW364" s="463">
        <f t="shared" si="978"/>
        <v>0</v>
      </c>
      <c r="AX364" s="462">
        <f t="shared" si="978"/>
        <v>0</v>
      </c>
      <c r="AY364" s="432">
        <f t="shared" si="978"/>
        <v>0</v>
      </c>
      <c r="AZ364" s="432">
        <f t="shared" si="978"/>
        <v>0</v>
      </c>
      <c r="BA364" s="432">
        <f t="shared" si="978"/>
        <v>0</v>
      </c>
      <c r="BB364" s="432">
        <f t="shared" si="978"/>
        <v>0</v>
      </c>
      <c r="BC364" s="463">
        <f t="shared" si="978"/>
        <v>0</v>
      </c>
      <c r="BD364" s="462">
        <f t="shared" si="978"/>
        <v>0</v>
      </c>
      <c r="BE364" s="432">
        <f t="shared" si="978"/>
        <v>0</v>
      </c>
      <c r="BF364" s="432">
        <f t="shared" si="978"/>
        <v>0</v>
      </c>
      <c r="BG364" s="432">
        <f t="shared" si="978"/>
        <v>0</v>
      </c>
      <c r="BH364" s="463">
        <f t="shared" si="978"/>
        <v>0</v>
      </c>
      <c r="BI364" s="462">
        <f t="shared" si="978"/>
        <v>0</v>
      </c>
      <c r="BJ364" s="432">
        <f t="shared" si="978"/>
        <v>0</v>
      </c>
      <c r="BK364" s="432">
        <f t="shared" si="978"/>
        <v>0</v>
      </c>
      <c r="BL364" s="432">
        <f t="shared" si="978"/>
        <v>0</v>
      </c>
      <c r="BM364" s="432">
        <f t="shared" si="978"/>
        <v>0</v>
      </c>
      <c r="BN364" s="463">
        <f t="shared" si="978"/>
        <v>0</v>
      </c>
      <c r="BO364" s="462">
        <f t="shared" si="978"/>
        <v>0</v>
      </c>
      <c r="BP364" s="432">
        <f t="shared" si="978"/>
        <v>0</v>
      </c>
      <c r="BQ364" s="432">
        <f t="shared" si="978"/>
        <v>0</v>
      </c>
      <c r="BR364" s="432">
        <f t="shared" si="978"/>
        <v>0</v>
      </c>
      <c r="BS364" s="463">
        <f t="shared" si="978"/>
        <v>0</v>
      </c>
      <c r="BT364" s="462">
        <f t="shared" si="978"/>
        <v>0</v>
      </c>
      <c r="BU364" s="432">
        <f t="shared" si="978"/>
        <v>0</v>
      </c>
      <c r="BV364" s="432">
        <f t="shared" si="978"/>
        <v>0</v>
      </c>
      <c r="BW364" s="432">
        <f t="shared" si="978"/>
        <v>0</v>
      </c>
      <c r="BX364" s="432">
        <f t="shared" si="978"/>
        <v>0</v>
      </c>
      <c r="BY364" s="463">
        <f t="shared" si="978"/>
        <v>0</v>
      </c>
      <c r="BZ364" s="462">
        <f t="shared" si="978"/>
        <v>0</v>
      </c>
      <c r="CA364" s="432">
        <f t="shared" si="978"/>
        <v>0</v>
      </c>
      <c r="CB364" s="432">
        <f t="shared" si="978"/>
        <v>0</v>
      </c>
      <c r="CC364" s="432">
        <f t="shared" si="978"/>
        <v>0</v>
      </c>
      <c r="CD364" s="463">
        <f t="shared" si="978"/>
        <v>0</v>
      </c>
      <c r="CE364" s="462">
        <f t="shared" si="978"/>
        <v>0</v>
      </c>
      <c r="CF364" s="432">
        <f t="shared" si="978"/>
        <v>0</v>
      </c>
      <c r="CG364" s="432">
        <f t="shared" si="978"/>
        <v>0</v>
      </c>
      <c r="CH364" s="432">
        <f t="shared" si="978"/>
        <v>0</v>
      </c>
      <c r="CI364" s="432">
        <f t="shared" si="978"/>
        <v>0</v>
      </c>
      <c r="CJ364" s="463">
        <f t="shared" si="978"/>
        <v>0</v>
      </c>
      <c r="CK364" s="462">
        <f t="shared" si="978"/>
        <v>0</v>
      </c>
      <c r="CL364" s="432">
        <f t="shared" si="978"/>
        <v>0</v>
      </c>
      <c r="CM364" s="432">
        <f t="shared" si="978"/>
        <v>0</v>
      </c>
      <c r="CN364" s="432">
        <f t="shared" si="978"/>
        <v>0</v>
      </c>
      <c r="CO364" s="463">
        <f t="shared" si="978"/>
        <v>0</v>
      </c>
      <c r="CP364" s="462">
        <f t="shared" si="978"/>
        <v>0</v>
      </c>
      <c r="CQ364" s="432">
        <f t="shared" si="978"/>
        <v>0</v>
      </c>
      <c r="CR364" s="432">
        <f t="shared" si="978"/>
        <v>0</v>
      </c>
      <c r="CS364" s="432">
        <f t="shared" si="978"/>
        <v>0</v>
      </c>
      <c r="CT364" s="432">
        <f t="shared" si="978"/>
        <v>0</v>
      </c>
      <c r="CU364" s="463">
        <f t="shared" si="978"/>
        <v>0</v>
      </c>
      <c r="CV364" s="462">
        <f t="shared" si="978"/>
        <v>0</v>
      </c>
      <c r="CW364" s="432">
        <f t="shared" si="978"/>
        <v>0</v>
      </c>
      <c r="CX364" s="432">
        <f t="shared" si="978"/>
        <v>0</v>
      </c>
      <c r="CY364" s="432">
        <f t="shared" ref="CY364:FJ364" si="979">CY225*CY85/100</f>
        <v>0</v>
      </c>
      <c r="CZ364" s="463">
        <f t="shared" si="979"/>
        <v>0</v>
      </c>
      <c r="DA364" s="462">
        <f t="shared" si="979"/>
        <v>0</v>
      </c>
      <c r="DB364" s="432">
        <f t="shared" si="979"/>
        <v>0</v>
      </c>
      <c r="DC364" s="432">
        <f t="shared" si="979"/>
        <v>0</v>
      </c>
      <c r="DD364" s="432">
        <f t="shared" si="979"/>
        <v>0</v>
      </c>
      <c r="DE364" s="432">
        <f t="shared" si="979"/>
        <v>0</v>
      </c>
      <c r="DF364" s="463">
        <f t="shared" si="979"/>
        <v>0</v>
      </c>
      <c r="DG364" s="462">
        <f t="shared" si="979"/>
        <v>0</v>
      </c>
      <c r="DH364" s="432">
        <f t="shared" si="979"/>
        <v>0</v>
      </c>
      <c r="DI364" s="432">
        <f t="shared" si="979"/>
        <v>0</v>
      </c>
      <c r="DJ364" s="432">
        <f t="shared" si="979"/>
        <v>0</v>
      </c>
      <c r="DK364" s="463">
        <f t="shared" si="979"/>
        <v>0</v>
      </c>
      <c r="DL364" s="462">
        <f t="shared" si="979"/>
        <v>0</v>
      </c>
      <c r="DM364" s="432">
        <f t="shared" si="979"/>
        <v>0</v>
      </c>
      <c r="DN364" s="432">
        <f t="shared" si="979"/>
        <v>0</v>
      </c>
      <c r="DO364" s="432">
        <f t="shared" si="979"/>
        <v>0</v>
      </c>
      <c r="DP364" s="432">
        <f t="shared" si="979"/>
        <v>0</v>
      </c>
      <c r="DQ364" s="463">
        <f t="shared" si="979"/>
        <v>0</v>
      </c>
      <c r="DR364" s="462">
        <f t="shared" si="979"/>
        <v>0</v>
      </c>
      <c r="DS364" s="432">
        <f t="shared" si="979"/>
        <v>0</v>
      </c>
      <c r="DT364" s="432">
        <f t="shared" si="979"/>
        <v>0</v>
      </c>
      <c r="DU364" s="432">
        <f t="shared" si="979"/>
        <v>0</v>
      </c>
      <c r="DV364" s="463">
        <f t="shared" si="979"/>
        <v>0</v>
      </c>
      <c r="DW364" s="462">
        <f t="shared" si="979"/>
        <v>0</v>
      </c>
      <c r="DX364" s="432">
        <f t="shared" si="979"/>
        <v>0</v>
      </c>
      <c r="DY364" s="432">
        <f t="shared" si="979"/>
        <v>0</v>
      </c>
      <c r="DZ364" s="432">
        <f t="shared" si="979"/>
        <v>0</v>
      </c>
      <c r="EA364" s="432">
        <f t="shared" si="979"/>
        <v>0</v>
      </c>
      <c r="EB364" s="463">
        <f t="shared" si="979"/>
        <v>0</v>
      </c>
      <c r="EC364" s="462">
        <f t="shared" si="979"/>
        <v>0</v>
      </c>
      <c r="ED364" s="432">
        <f t="shared" si="979"/>
        <v>0</v>
      </c>
      <c r="EE364" s="432">
        <f t="shared" si="979"/>
        <v>0</v>
      </c>
      <c r="EF364" s="432">
        <f t="shared" si="979"/>
        <v>0</v>
      </c>
      <c r="EG364" s="463">
        <f t="shared" si="979"/>
        <v>0</v>
      </c>
      <c r="EH364" s="462">
        <f t="shared" si="979"/>
        <v>0</v>
      </c>
      <c r="EI364" s="432">
        <f t="shared" si="979"/>
        <v>0</v>
      </c>
      <c r="EJ364" s="432">
        <f t="shared" si="979"/>
        <v>0</v>
      </c>
      <c r="EK364" s="432">
        <f t="shared" si="979"/>
        <v>0</v>
      </c>
      <c r="EL364" s="432">
        <f t="shared" si="979"/>
        <v>0</v>
      </c>
      <c r="EM364" s="463">
        <f t="shared" si="979"/>
        <v>0</v>
      </c>
      <c r="EN364" s="462">
        <f t="shared" si="979"/>
        <v>0</v>
      </c>
      <c r="EO364" s="432">
        <f t="shared" si="979"/>
        <v>0</v>
      </c>
      <c r="EP364" s="432">
        <f t="shared" si="979"/>
        <v>0</v>
      </c>
      <c r="EQ364" s="432">
        <f t="shared" si="979"/>
        <v>0</v>
      </c>
      <c r="ER364" s="463">
        <f t="shared" si="979"/>
        <v>0</v>
      </c>
      <c r="ES364" s="462">
        <f t="shared" si="979"/>
        <v>0</v>
      </c>
      <c r="ET364" s="432">
        <f t="shared" si="979"/>
        <v>0</v>
      </c>
      <c r="EU364" s="432">
        <f t="shared" si="979"/>
        <v>0</v>
      </c>
      <c r="EV364" s="432">
        <f t="shared" si="979"/>
        <v>0</v>
      </c>
      <c r="EW364" s="432">
        <f t="shared" si="979"/>
        <v>0</v>
      </c>
      <c r="EX364" s="463">
        <f t="shared" si="979"/>
        <v>0</v>
      </c>
      <c r="EY364" s="462">
        <f t="shared" si="979"/>
        <v>0</v>
      </c>
      <c r="EZ364" s="432">
        <f t="shared" si="979"/>
        <v>0</v>
      </c>
      <c r="FA364" s="432">
        <f t="shared" si="979"/>
        <v>0</v>
      </c>
      <c r="FB364" s="432">
        <f t="shared" si="979"/>
        <v>0</v>
      </c>
      <c r="FC364" s="463">
        <f t="shared" si="979"/>
        <v>0</v>
      </c>
      <c r="FD364" s="462">
        <f t="shared" si="979"/>
        <v>0</v>
      </c>
      <c r="FE364" s="432">
        <f t="shared" si="979"/>
        <v>0</v>
      </c>
      <c r="FF364" s="432">
        <f t="shared" si="979"/>
        <v>0</v>
      </c>
      <c r="FG364" s="432">
        <f t="shared" si="979"/>
        <v>0</v>
      </c>
      <c r="FH364" s="432">
        <f t="shared" si="979"/>
        <v>0</v>
      </c>
      <c r="FI364" s="463">
        <f t="shared" si="979"/>
        <v>0</v>
      </c>
      <c r="FJ364" s="462">
        <f t="shared" si="979"/>
        <v>0</v>
      </c>
      <c r="FK364" s="432">
        <f t="shared" ref="FK364:GJ364" si="980">FK225*FK85/100</f>
        <v>0</v>
      </c>
      <c r="FL364" s="432">
        <f t="shared" si="980"/>
        <v>0</v>
      </c>
      <c r="FM364" s="432">
        <f t="shared" si="980"/>
        <v>0</v>
      </c>
      <c r="FN364" s="463">
        <f t="shared" si="980"/>
        <v>0</v>
      </c>
      <c r="FO364" s="462">
        <f t="shared" si="980"/>
        <v>0</v>
      </c>
      <c r="FP364" s="432">
        <f t="shared" si="980"/>
        <v>0</v>
      </c>
      <c r="FQ364" s="432">
        <f t="shared" si="980"/>
        <v>0</v>
      </c>
      <c r="FR364" s="432">
        <f t="shared" si="980"/>
        <v>0</v>
      </c>
      <c r="FS364" s="432">
        <f t="shared" si="980"/>
        <v>0</v>
      </c>
      <c r="FT364" s="463">
        <f t="shared" si="980"/>
        <v>0</v>
      </c>
      <c r="FU364" s="462">
        <f t="shared" si="980"/>
        <v>0</v>
      </c>
      <c r="FV364" s="432">
        <f t="shared" si="980"/>
        <v>0</v>
      </c>
      <c r="FW364" s="432">
        <f t="shared" si="980"/>
        <v>0</v>
      </c>
      <c r="FX364" s="432">
        <f t="shared" si="980"/>
        <v>0</v>
      </c>
      <c r="FY364" s="463">
        <f t="shared" si="980"/>
        <v>0</v>
      </c>
      <c r="FZ364" s="462">
        <f t="shared" si="980"/>
        <v>0</v>
      </c>
      <c r="GA364" s="432">
        <f t="shared" si="980"/>
        <v>0</v>
      </c>
      <c r="GB364" s="432">
        <f t="shared" si="980"/>
        <v>0</v>
      </c>
      <c r="GC364" s="432">
        <f t="shared" si="980"/>
        <v>0</v>
      </c>
      <c r="GD364" s="432">
        <f t="shared" si="980"/>
        <v>0</v>
      </c>
      <c r="GE364" s="463">
        <f t="shared" si="980"/>
        <v>0</v>
      </c>
      <c r="GF364" s="462">
        <f t="shared" si="980"/>
        <v>0</v>
      </c>
      <c r="GG364" s="432">
        <f t="shared" si="980"/>
        <v>0</v>
      </c>
      <c r="GH364" s="432">
        <f t="shared" si="980"/>
        <v>0</v>
      </c>
      <c r="GI364" s="432">
        <f t="shared" si="980"/>
        <v>0</v>
      </c>
      <c r="GJ364" s="463">
        <f t="shared" si="980"/>
        <v>0</v>
      </c>
    </row>
    <row r="365" spans="1:192" s="4" customFormat="1">
      <c r="A365" s="22"/>
      <c r="B365" s="22"/>
      <c r="C365" s="22"/>
      <c r="D365" s="22"/>
      <c r="E365" s="748" t="str">
        <f t="shared" si="952"/>
        <v>Public Lighting</v>
      </c>
      <c r="F365" s="462">
        <f t="shared" ref="F365:AL365" si="981">F226*F86</f>
        <v>0</v>
      </c>
      <c r="G365" s="432">
        <f t="shared" si="981"/>
        <v>0</v>
      </c>
      <c r="H365" s="432">
        <f t="shared" si="981"/>
        <v>0</v>
      </c>
      <c r="I365" s="432">
        <f t="shared" si="981"/>
        <v>0</v>
      </c>
      <c r="J365" s="432">
        <f t="shared" si="981"/>
        <v>0</v>
      </c>
      <c r="K365" s="463">
        <f t="shared" si="981"/>
        <v>0</v>
      </c>
      <c r="L365" s="462">
        <f t="shared" si="981"/>
        <v>0</v>
      </c>
      <c r="M365" s="432">
        <f t="shared" si="981"/>
        <v>0</v>
      </c>
      <c r="N365" s="432">
        <f t="shared" si="981"/>
        <v>0</v>
      </c>
      <c r="O365" s="432">
        <f t="shared" si="981"/>
        <v>0</v>
      </c>
      <c r="P365" s="463">
        <f t="shared" si="981"/>
        <v>0</v>
      </c>
      <c r="Q365" s="462">
        <f t="shared" si="981"/>
        <v>0</v>
      </c>
      <c r="R365" s="432">
        <f t="shared" si="981"/>
        <v>0</v>
      </c>
      <c r="S365" s="432">
        <f t="shared" si="981"/>
        <v>0</v>
      </c>
      <c r="T365" s="432">
        <f t="shared" si="981"/>
        <v>0</v>
      </c>
      <c r="U365" s="432">
        <f t="shared" si="981"/>
        <v>0</v>
      </c>
      <c r="V365" s="463">
        <f t="shared" si="981"/>
        <v>0</v>
      </c>
      <c r="W365" s="462">
        <f t="shared" si="981"/>
        <v>0</v>
      </c>
      <c r="X365" s="432">
        <f t="shared" si="981"/>
        <v>0</v>
      </c>
      <c r="Y365" s="432">
        <f t="shared" si="981"/>
        <v>0</v>
      </c>
      <c r="Z365" s="432">
        <f t="shared" si="981"/>
        <v>0</v>
      </c>
      <c r="AA365" s="463">
        <f t="shared" si="981"/>
        <v>0</v>
      </c>
      <c r="AB365" s="462">
        <f t="shared" si="981"/>
        <v>0</v>
      </c>
      <c r="AC365" s="432">
        <f t="shared" si="981"/>
        <v>0</v>
      </c>
      <c r="AD365" s="432">
        <f t="shared" si="981"/>
        <v>0</v>
      </c>
      <c r="AE365" s="432">
        <f t="shared" si="981"/>
        <v>0</v>
      </c>
      <c r="AF365" s="432">
        <f t="shared" si="981"/>
        <v>0</v>
      </c>
      <c r="AG365" s="463">
        <f t="shared" si="981"/>
        <v>0</v>
      </c>
      <c r="AH365" s="462">
        <f t="shared" si="981"/>
        <v>0</v>
      </c>
      <c r="AI365" s="432">
        <f t="shared" si="981"/>
        <v>0</v>
      </c>
      <c r="AJ365" s="432">
        <f t="shared" si="981"/>
        <v>0</v>
      </c>
      <c r="AK365" s="432">
        <f t="shared" si="981"/>
        <v>0</v>
      </c>
      <c r="AL365" s="463">
        <f t="shared" si="981"/>
        <v>0</v>
      </c>
      <c r="AM365" s="462">
        <f t="shared" ref="AM365:CX365" si="982">AM226*AM86/100</f>
        <v>4284076.6525880937</v>
      </c>
      <c r="AN365" s="432">
        <f t="shared" si="982"/>
        <v>0</v>
      </c>
      <c r="AO365" s="432">
        <f t="shared" si="982"/>
        <v>0</v>
      </c>
      <c r="AP365" s="432">
        <f t="shared" si="982"/>
        <v>0</v>
      </c>
      <c r="AQ365" s="432">
        <f t="shared" si="982"/>
        <v>0</v>
      </c>
      <c r="AR365" s="463">
        <f t="shared" si="982"/>
        <v>0</v>
      </c>
      <c r="AS365" s="462">
        <f t="shared" si="982"/>
        <v>0</v>
      </c>
      <c r="AT365" s="432">
        <f t="shared" si="982"/>
        <v>0</v>
      </c>
      <c r="AU365" s="432">
        <f t="shared" si="982"/>
        <v>0</v>
      </c>
      <c r="AV365" s="432">
        <f t="shared" si="982"/>
        <v>0</v>
      </c>
      <c r="AW365" s="463">
        <f t="shared" si="982"/>
        <v>0</v>
      </c>
      <c r="AX365" s="462">
        <f t="shared" si="982"/>
        <v>0</v>
      </c>
      <c r="AY365" s="432">
        <f t="shared" si="982"/>
        <v>0</v>
      </c>
      <c r="AZ365" s="432">
        <f t="shared" si="982"/>
        <v>0</v>
      </c>
      <c r="BA365" s="432">
        <f t="shared" si="982"/>
        <v>0</v>
      </c>
      <c r="BB365" s="432">
        <f t="shared" si="982"/>
        <v>0</v>
      </c>
      <c r="BC365" s="463">
        <f t="shared" si="982"/>
        <v>0</v>
      </c>
      <c r="BD365" s="462">
        <f t="shared" si="982"/>
        <v>0</v>
      </c>
      <c r="BE365" s="432">
        <f t="shared" si="982"/>
        <v>0</v>
      </c>
      <c r="BF365" s="432">
        <f t="shared" si="982"/>
        <v>0</v>
      </c>
      <c r="BG365" s="432">
        <f t="shared" si="982"/>
        <v>0</v>
      </c>
      <c r="BH365" s="463">
        <f t="shared" si="982"/>
        <v>0</v>
      </c>
      <c r="BI365" s="462">
        <f t="shared" si="982"/>
        <v>0</v>
      </c>
      <c r="BJ365" s="432">
        <f t="shared" si="982"/>
        <v>0</v>
      </c>
      <c r="BK365" s="432">
        <f t="shared" si="982"/>
        <v>0</v>
      </c>
      <c r="BL365" s="432">
        <f t="shared" si="982"/>
        <v>0</v>
      </c>
      <c r="BM365" s="432">
        <f t="shared" si="982"/>
        <v>0</v>
      </c>
      <c r="BN365" s="463">
        <f t="shared" si="982"/>
        <v>0</v>
      </c>
      <c r="BO365" s="462">
        <f t="shared" si="982"/>
        <v>0</v>
      </c>
      <c r="BP365" s="432">
        <f t="shared" si="982"/>
        <v>0</v>
      </c>
      <c r="BQ365" s="432">
        <f t="shared" si="982"/>
        <v>0</v>
      </c>
      <c r="BR365" s="432">
        <f t="shared" si="982"/>
        <v>0</v>
      </c>
      <c r="BS365" s="463">
        <f t="shared" si="982"/>
        <v>0</v>
      </c>
      <c r="BT365" s="462">
        <f t="shared" si="982"/>
        <v>0</v>
      </c>
      <c r="BU365" s="432">
        <f t="shared" si="982"/>
        <v>0</v>
      </c>
      <c r="BV365" s="432">
        <f t="shared" si="982"/>
        <v>0</v>
      </c>
      <c r="BW365" s="432">
        <f t="shared" si="982"/>
        <v>0</v>
      </c>
      <c r="BX365" s="432">
        <f t="shared" si="982"/>
        <v>0</v>
      </c>
      <c r="BY365" s="463">
        <f t="shared" si="982"/>
        <v>0</v>
      </c>
      <c r="BZ365" s="462">
        <f t="shared" si="982"/>
        <v>0</v>
      </c>
      <c r="CA365" s="432">
        <f t="shared" si="982"/>
        <v>0</v>
      </c>
      <c r="CB365" s="432">
        <f t="shared" si="982"/>
        <v>0</v>
      </c>
      <c r="CC365" s="432">
        <f t="shared" si="982"/>
        <v>0</v>
      </c>
      <c r="CD365" s="463">
        <f t="shared" si="982"/>
        <v>0</v>
      </c>
      <c r="CE365" s="462">
        <f t="shared" si="982"/>
        <v>1381827.7131395075</v>
      </c>
      <c r="CF365" s="432">
        <f t="shared" si="982"/>
        <v>0</v>
      </c>
      <c r="CG365" s="432">
        <f t="shared" si="982"/>
        <v>0</v>
      </c>
      <c r="CH365" s="432">
        <f t="shared" si="982"/>
        <v>0</v>
      </c>
      <c r="CI365" s="432">
        <f t="shared" si="982"/>
        <v>0</v>
      </c>
      <c r="CJ365" s="463">
        <f t="shared" si="982"/>
        <v>0</v>
      </c>
      <c r="CK365" s="462">
        <f t="shared" si="982"/>
        <v>0</v>
      </c>
      <c r="CL365" s="432">
        <f t="shared" si="982"/>
        <v>0</v>
      </c>
      <c r="CM365" s="432">
        <f t="shared" si="982"/>
        <v>0</v>
      </c>
      <c r="CN365" s="432">
        <f t="shared" si="982"/>
        <v>0</v>
      </c>
      <c r="CO365" s="463">
        <f t="shared" si="982"/>
        <v>0</v>
      </c>
      <c r="CP365" s="462">
        <f t="shared" si="982"/>
        <v>0</v>
      </c>
      <c r="CQ365" s="432">
        <f t="shared" si="982"/>
        <v>0</v>
      </c>
      <c r="CR365" s="432">
        <f t="shared" si="982"/>
        <v>0</v>
      </c>
      <c r="CS365" s="432">
        <f t="shared" si="982"/>
        <v>0</v>
      </c>
      <c r="CT365" s="432">
        <f t="shared" si="982"/>
        <v>0</v>
      </c>
      <c r="CU365" s="463">
        <f t="shared" si="982"/>
        <v>0</v>
      </c>
      <c r="CV365" s="462">
        <f t="shared" si="982"/>
        <v>0</v>
      </c>
      <c r="CW365" s="432">
        <f t="shared" si="982"/>
        <v>0</v>
      </c>
      <c r="CX365" s="432">
        <f t="shared" si="982"/>
        <v>0</v>
      </c>
      <c r="CY365" s="432">
        <f t="shared" ref="CY365:FJ365" si="983">CY226*CY86/100</f>
        <v>0</v>
      </c>
      <c r="CZ365" s="463">
        <f t="shared" si="983"/>
        <v>0</v>
      </c>
      <c r="DA365" s="462">
        <f t="shared" si="983"/>
        <v>0</v>
      </c>
      <c r="DB365" s="432">
        <f t="shared" si="983"/>
        <v>0</v>
      </c>
      <c r="DC365" s="432">
        <f t="shared" si="983"/>
        <v>0</v>
      </c>
      <c r="DD365" s="432">
        <f t="shared" si="983"/>
        <v>0</v>
      </c>
      <c r="DE365" s="432">
        <f t="shared" si="983"/>
        <v>0</v>
      </c>
      <c r="DF365" s="463">
        <f t="shared" si="983"/>
        <v>0</v>
      </c>
      <c r="DG365" s="462">
        <f t="shared" si="983"/>
        <v>0</v>
      </c>
      <c r="DH365" s="432">
        <f t="shared" si="983"/>
        <v>0</v>
      </c>
      <c r="DI365" s="432">
        <f t="shared" si="983"/>
        <v>0</v>
      </c>
      <c r="DJ365" s="432">
        <f t="shared" si="983"/>
        <v>0</v>
      </c>
      <c r="DK365" s="463">
        <f t="shared" si="983"/>
        <v>0</v>
      </c>
      <c r="DL365" s="462">
        <f t="shared" si="983"/>
        <v>0</v>
      </c>
      <c r="DM365" s="432">
        <f t="shared" si="983"/>
        <v>0</v>
      </c>
      <c r="DN365" s="432">
        <f t="shared" si="983"/>
        <v>0</v>
      </c>
      <c r="DO365" s="432">
        <f t="shared" si="983"/>
        <v>0</v>
      </c>
      <c r="DP365" s="432">
        <f t="shared" si="983"/>
        <v>0</v>
      </c>
      <c r="DQ365" s="463">
        <f t="shared" si="983"/>
        <v>0</v>
      </c>
      <c r="DR365" s="462">
        <f t="shared" si="983"/>
        <v>0</v>
      </c>
      <c r="DS365" s="432">
        <f t="shared" si="983"/>
        <v>0</v>
      </c>
      <c r="DT365" s="432">
        <f t="shared" si="983"/>
        <v>0</v>
      </c>
      <c r="DU365" s="432">
        <f t="shared" si="983"/>
        <v>0</v>
      </c>
      <c r="DV365" s="463">
        <f t="shared" si="983"/>
        <v>0</v>
      </c>
      <c r="DW365" s="462">
        <f t="shared" si="983"/>
        <v>0</v>
      </c>
      <c r="DX365" s="432">
        <f t="shared" si="983"/>
        <v>0</v>
      </c>
      <c r="DY365" s="432">
        <f t="shared" si="983"/>
        <v>0</v>
      </c>
      <c r="DZ365" s="432">
        <f t="shared" si="983"/>
        <v>0</v>
      </c>
      <c r="EA365" s="432">
        <f t="shared" si="983"/>
        <v>0</v>
      </c>
      <c r="EB365" s="463">
        <f t="shared" si="983"/>
        <v>0</v>
      </c>
      <c r="EC365" s="462">
        <f t="shared" si="983"/>
        <v>0</v>
      </c>
      <c r="ED365" s="432">
        <f t="shared" si="983"/>
        <v>0</v>
      </c>
      <c r="EE365" s="432">
        <f t="shared" si="983"/>
        <v>0</v>
      </c>
      <c r="EF365" s="432">
        <f t="shared" si="983"/>
        <v>0</v>
      </c>
      <c r="EG365" s="463">
        <f t="shared" si="983"/>
        <v>0</v>
      </c>
      <c r="EH365" s="462">
        <f t="shared" si="983"/>
        <v>0</v>
      </c>
      <c r="EI365" s="432">
        <f t="shared" si="983"/>
        <v>0</v>
      </c>
      <c r="EJ365" s="432">
        <f t="shared" si="983"/>
        <v>0</v>
      </c>
      <c r="EK365" s="432">
        <f t="shared" si="983"/>
        <v>0</v>
      </c>
      <c r="EL365" s="432">
        <f t="shared" si="983"/>
        <v>0</v>
      </c>
      <c r="EM365" s="463">
        <f t="shared" si="983"/>
        <v>0</v>
      </c>
      <c r="EN365" s="462">
        <f t="shared" si="983"/>
        <v>0</v>
      </c>
      <c r="EO365" s="432">
        <f t="shared" si="983"/>
        <v>0</v>
      </c>
      <c r="EP365" s="432">
        <f t="shared" si="983"/>
        <v>0</v>
      </c>
      <c r="EQ365" s="432">
        <f t="shared" si="983"/>
        <v>0</v>
      </c>
      <c r="ER365" s="463">
        <f t="shared" si="983"/>
        <v>0</v>
      </c>
      <c r="ES365" s="462">
        <f t="shared" si="983"/>
        <v>0</v>
      </c>
      <c r="ET365" s="432">
        <f t="shared" si="983"/>
        <v>0</v>
      </c>
      <c r="EU365" s="432">
        <f t="shared" si="983"/>
        <v>0</v>
      </c>
      <c r="EV365" s="432">
        <f t="shared" si="983"/>
        <v>0</v>
      </c>
      <c r="EW365" s="432">
        <f t="shared" si="983"/>
        <v>0</v>
      </c>
      <c r="EX365" s="463">
        <f t="shared" si="983"/>
        <v>0</v>
      </c>
      <c r="EY365" s="462">
        <f t="shared" si="983"/>
        <v>0</v>
      </c>
      <c r="EZ365" s="432">
        <f t="shared" si="983"/>
        <v>0</v>
      </c>
      <c r="FA365" s="432">
        <f t="shared" si="983"/>
        <v>0</v>
      </c>
      <c r="FB365" s="432">
        <f t="shared" si="983"/>
        <v>0</v>
      </c>
      <c r="FC365" s="463">
        <f t="shared" si="983"/>
        <v>0</v>
      </c>
      <c r="FD365" s="462">
        <f t="shared" si="983"/>
        <v>0</v>
      </c>
      <c r="FE365" s="432">
        <f t="shared" si="983"/>
        <v>0</v>
      </c>
      <c r="FF365" s="432">
        <f t="shared" si="983"/>
        <v>0</v>
      </c>
      <c r="FG365" s="432">
        <f t="shared" si="983"/>
        <v>0</v>
      </c>
      <c r="FH365" s="432">
        <f t="shared" si="983"/>
        <v>0</v>
      </c>
      <c r="FI365" s="463">
        <f t="shared" si="983"/>
        <v>0</v>
      </c>
      <c r="FJ365" s="462">
        <f t="shared" si="983"/>
        <v>0</v>
      </c>
      <c r="FK365" s="432">
        <f t="shared" ref="FK365:GJ365" si="984">FK226*FK86/100</f>
        <v>0</v>
      </c>
      <c r="FL365" s="432">
        <f t="shared" si="984"/>
        <v>0</v>
      </c>
      <c r="FM365" s="432">
        <f t="shared" si="984"/>
        <v>0</v>
      </c>
      <c r="FN365" s="463">
        <f t="shared" si="984"/>
        <v>0</v>
      </c>
      <c r="FO365" s="462">
        <f t="shared" si="984"/>
        <v>0</v>
      </c>
      <c r="FP365" s="432">
        <f t="shared" si="984"/>
        <v>0</v>
      </c>
      <c r="FQ365" s="432">
        <f t="shared" si="984"/>
        <v>0</v>
      </c>
      <c r="FR365" s="432">
        <f t="shared" si="984"/>
        <v>0</v>
      </c>
      <c r="FS365" s="432">
        <f t="shared" si="984"/>
        <v>0</v>
      </c>
      <c r="FT365" s="463">
        <f t="shared" si="984"/>
        <v>0</v>
      </c>
      <c r="FU365" s="462">
        <f t="shared" si="984"/>
        <v>0</v>
      </c>
      <c r="FV365" s="432">
        <f t="shared" si="984"/>
        <v>0</v>
      </c>
      <c r="FW365" s="432">
        <f t="shared" si="984"/>
        <v>0</v>
      </c>
      <c r="FX365" s="432">
        <f t="shared" si="984"/>
        <v>0</v>
      </c>
      <c r="FY365" s="463">
        <f t="shared" si="984"/>
        <v>0</v>
      </c>
      <c r="FZ365" s="462">
        <f t="shared" si="984"/>
        <v>0</v>
      </c>
      <c r="GA365" s="432">
        <f t="shared" si="984"/>
        <v>0</v>
      </c>
      <c r="GB365" s="432">
        <f t="shared" si="984"/>
        <v>0</v>
      </c>
      <c r="GC365" s="432">
        <f t="shared" si="984"/>
        <v>0</v>
      </c>
      <c r="GD365" s="432">
        <f t="shared" si="984"/>
        <v>0</v>
      </c>
      <c r="GE365" s="463">
        <f t="shared" si="984"/>
        <v>0</v>
      </c>
      <c r="GF365" s="462">
        <f t="shared" si="984"/>
        <v>0</v>
      </c>
      <c r="GG365" s="432">
        <f t="shared" si="984"/>
        <v>0</v>
      </c>
      <c r="GH365" s="432">
        <f t="shared" si="984"/>
        <v>0</v>
      </c>
      <c r="GI365" s="432">
        <f t="shared" si="984"/>
        <v>0</v>
      </c>
      <c r="GJ365" s="463">
        <f t="shared" si="984"/>
        <v>0</v>
      </c>
    </row>
    <row r="366" spans="1:192" s="4" customFormat="1">
      <c r="A366" s="22"/>
      <c r="B366" s="22"/>
      <c r="C366" s="22"/>
      <c r="D366" s="22"/>
      <c r="E366" s="748" t="str">
        <f t="shared" si="952"/>
        <v>New Tariff  1</v>
      </c>
      <c r="F366" s="462">
        <f t="shared" ref="F366:AL366" si="985">F227*F87</f>
        <v>0</v>
      </c>
      <c r="G366" s="432">
        <f t="shared" si="985"/>
        <v>0</v>
      </c>
      <c r="H366" s="432">
        <f t="shared" si="985"/>
        <v>0</v>
      </c>
      <c r="I366" s="432">
        <f t="shared" si="985"/>
        <v>0</v>
      </c>
      <c r="J366" s="432">
        <f t="shared" si="985"/>
        <v>0</v>
      </c>
      <c r="K366" s="463">
        <f t="shared" si="985"/>
        <v>0</v>
      </c>
      <c r="L366" s="462">
        <f t="shared" si="985"/>
        <v>0</v>
      </c>
      <c r="M366" s="432">
        <f t="shared" si="985"/>
        <v>0</v>
      </c>
      <c r="N366" s="432">
        <f t="shared" si="985"/>
        <v>0</v>
      </c>
      <c r="O366" s="432">
        <f t="shared" si="985"/>
        <v>0</v>
      </c>
      <c r="P366" s="463">
        <f t="shared" si="985"/>
        <v>0</v>
      </c>
      <c r="Q366" s="462">
        <f t="shared" si="985"/>
        <v>0</v>
      </c>
      <c r="R366" s="432">
        <f t="shared" si="985"/>
        <v>0</v>
      </c>
      <c r="S366" s="432">
        <f t="shared" si="985"/>
        <v>0</v>
      </c>
      <c r="T366" s="432">
        <f t="shared" si="985"/>
        <v>0</v>
      </c>
      <c r="U366" s="432">
        <f t="shared" si="985"/>
        <v>0</v>
      </c>
      <c r="V366" s="463">
        <f t="shared" si="985"/>
        <v>0</v>
      </c>
      <c r="W366" s="462">
        <f t="shared" si="985"/>
        <v>0</v>
      </c>
      <c r="X366" s="432">
        <f t="shared" si="985"/>
        <v>0</v>
      </c>
      <c r="Y366" s="432">
        <f t="shared" si="985"/>
        <v>0</v>
      </c>
      <c r="Z366" s="432">
        <f t="shared" si="985"/>
        <v>0</v>
      </c>
      <c r="AA366" s="463">
        <f t="shared" si="985"/>
        <v>0</v>
      </c>
      <c r="AB366" s="462">
        <f t="shared" si="985"/>
        <v>0</v>
      </c>
      <c r="AC366" s="432">
        <f t="shared" si="985"/>
        <v>0</v>
      </c>
      <c r="AD366" s="432">
        <f t="shared" si="985"/>
        <v>0</v>
      </c>
      <c r="AE366" s="432">
        <f t="shared" si="985"/>
        <v>0</v>
      </c>
      <c r="AF366" s="432">
        <f t="shared" si="985"/>
        <v>0</v>
      </c>
      <c r="AG366" s="463">
        <f t="shared" si="985"/>
        <v>0</v>
      </c>
      <c r="AH366" s="462">
        <f t="shared" si="985"/>
        <v>0</v>
      </c>
      <c r="AI366" s="432">
        <f t="shared" si="985"/>
        <v>0</v>
      </c>
      <c r="AJ366" s="432">
        <f t="shared" si="985"/>
        <v>0</v>
      </c>
      <c r="AK366" s="432">
        <f t="shared" si="985"/>
        <v>0</v>
      </c>
      <c r="AL366" s="463">
        <f t="shared" si="985"/>
        <v>0</v>
      </c>
      <c r="AM366" s="462">
        <f t="shared" ref="AM366:CX366" si="986">AM227*AM87/100</f>
        <v>0</v>
      </c>
      <c r="AN366" s="432">
        <f t="shared" si="986"/>
        <v>0</v>
      </c>
      <c r="AO366" s="432">
        <f t="shared" si="986"/>
        <v>0</v>
      </c>
      <c r="AP366" s="432">
        <f t="shared" si="986"/>
        <v>0</v>
      </c>
      <c r="AQ366" s="432">
        <f t="shared" si="986"/>
        <v>0</v>
      </c>
      <c r="AR366" s="463">
        <f t="shared" si="986"/>
        <v>0</v>
      </c>
      <c r="AS366" s="462">
        <f t="shared" si="986"/>
        <v>0</v>
      </c>
      <c r="AT366" s="432">
        <f t="shared" si="986"/>
        <v>0</v>
      </c>
      <c r="AU366" s="432">
        <f t="shared" si="986"/>
        <v>0</v>
      </c>
      <c r="AV366" s="432">
        <f t="shared" si="986"/>
        <v>0</v>
      </c>
      <c r="AW366" s="463">
        <f t="shared" si="986"/>
        <v>0</v>
      </c>
      <c r="AX366" s="462">
        <f t="shared" si="986"/>
        <v>0</v>
      </c>
      <c r="AY366" s="432">
        <f t="shared" si="986"/>
        <v>0</v>
      </c>
      <c r="AZ366" s="432">
        <f t="shared" si="986"/>
        <v>0</v>
      </c>
      <c r="BA366" s="432">
        <f t="shared" si="986"/>
        <v>0</v>
      </c>
      <c r="BB366" s="432">
        <f t="shared" si="986"/>
        <v>0</v>
      </c>
      <c r="BC366" s="463">
        <f t="shared" si="986"/>
        <v>0</v>
      </c>
      <c r="BD366" s="462">
        <f t="shared" si="986"/>
        <v>0</v>
      </c>
      <c r="BE366" s="432">
        <f t="shared" si="986"/>
        <v>0</v>
      </c>
      <c r="BF366" s="432">
        <f t="shared" si="986"/>
        <v>0</v>
      </c>
      <c r="BG366" s="432">
        <f t="shared" si="986"/>
        <v>0</v>
      </c>
      <c r="BH366" s="463">
        <f t="shared" si="986"/>
        <v>0</v>
      </c>
      <c r="BI366" s="462">
        <f t="shared" si="986"/>
        <v>0</v>
      </c>
      <c r="BJ366" s="432">
        <f t="shared" si="986"/>
        <v>0</v>
      </c>
      <c r="BK366" s="432">
        <f t="shared" si="986"/>
        <v>0</v>
      </c>
      <c r="BL366" s="432">
        <f t="shared" si="986"/>
        <v>0</v>
      </c>
      <c r="BM366" s="432">
        <f t="shared" si="986"/>
        <v>0</v>
      </c>
      <c r="BN366" s="463">
        <f t="shared" si="986"/>
        <v>0</v>
      </c>
      <c r="BO366" s="462">
        <f t="shared" si="986"/>
        <v>0</v>
      </c>
      <c r="BP366" s="432">
        <f t="shared" si="986"/>
        <v>0</v>
      </c>
      <c r="BQ366" s="432">
        <f t="shared" si="986"/>
        <v>0</v>
      </c>
      <c r="BR366" s="432">
        <f t="shared" si="986"/>
        <v>0</v>
      </c>
      <c r="BS366" s="463">
        <f t="shared" si="986"/>
        <v>0</v>
      </c>
      <c r="BT366" s="462">
        <f t="shared" si="986"/>
        <v>0</v>
      </c>
      <c r="BU366" s="432">
        <f t="shared" si="986"/>
        <v>0</v>
      </c>
      <c r="BV366" s="432">
        <f t="shared" si="986"/>
        <v>0</v>
      </c>
      <c r="BW366" s="432">
        <f t="shared" si="986"/>
        <v>0</v>
      </c>
      <c r="BX366" s="432">
        <f t="shared" si="986"/>
        <v>0</v>
      </c>
      <c r="BY366" s="463">
        <f t="shared" si="986"/>
        <v>0</v>
      </c>
      <c r="BZ366" s="462">
        <f t="shared" si="986"/>
        <v>0</v>
      </c>
      <c r="CA366" s="432">
        <f t="shared" si="986"/>
        <v>0</v>
      </c>
      <c r="CB366" s="432">
        <f t="shared" si="986"/>
        <v>0</v>
      </c>
      <c r="CC366" s="432">
        <f t="shared" si="986"/>
        <v>0</v>
      </c>
      <c r="CD366" s="463">
        <f t="shared" si="986"/>
        <v>0</v>
      </c>
      <c r="CE366" s="462">
        <f t="shared" si="986"/>
        <v>0</v>
      </c>
      <c r="CF366" s="432">
        <f t="shared" si="986"/>
        <v>0</v>
      </c>
      <c r="CG366" s="432">
        <f t="shared" si="986"/>
        <v>0</v>
      </c>
      <c r="CH366" s="432">
        <f t="shared" si="986"/>
        <v>0</v>
      </c>
      <c r="CI366" s="432">
        <f t="shared" si="986"/>
        <v>0</v>
      </c>
      <c r="CJ366" s="463">
        <f t="shared" si="986"/>
        <v>0</v>
      </c>
      <c r="CK366" s="462">
        <f t="shared" si="986"/>
        <v>0</v>
      </c>
      <c r="CL366" s="432">
        <f t="shared" si="986"/>
        <v>0</v>
      </c>
      <c r="CM366" s="432">
        <f t="shared" si="986"/>
        <v>0</v>
      </c>
      <c r="CN366" s="432">
        <f t="shared" si="986"/>
        <v>0</v>
      </c>
      <c r="CO366" s="463">
        <f t="shared" si="986"/>
        <v>0</v>
      </c>
      <c r="CP366" s="462">
        <f t="shared" si="986"/>
        <v>0</v>
      </c>
      <c r="CQ366" s="432">
        <f t="shared" si="986"/>
        <v>0</v>
      </c>
      <c r="CR366" s="432">
        <f t="shared" si="986"/>
        <v>0</v>
      </c>
      <c r="CS366" s="432">
        <f t="shared" si="986"/>
        <v>0</v>
      </c>
      <c r="CT366" s="432">
        <f t="shared" si="986"/>
        <v>0</v>
      </c>
      <c r="CU366" s="463">
        <f t="shared" si="986"/>
        <v>0</v>
      </c>
      <c r="CV366" s="462">
        <f t="shared" si="986"/>
        <v>0</v>
      </c>
      <c r="CW366" s="432">
        <f t="shared" si="986"/>
        <v>0</v>
      </c>
      <c r="CX366" s="432">
        <f t="shared" si="986"/>
        <v>0</v>
      </c>
      <c r="CY366" s="432">
        <f t="shared" ref="CY366:FJ366" si="987">CY227*CY87/100</f>
        <v>0</v>
      </c>
      <c r="CZ366" s="463">
        <f t="shared" si="987"/>
        <v>0</v>
      </c>
      <c r="DA366" s="462">
        <f t="shared" si="987"/>
        <v>0</v>
      </c>
      <c r="DB366" s="432">
        <f t="shared" si="987"/>
        <v>0</v>
      </c>
      <c r="DC366" s="432">
        <f t="shared" si="987"/>
        <v>0</v>
      </c>
      <c r="DD366" s="432">
        <f t="shared" si="987"/>
        <v>0</v>
      </c>
      <c r="DE366" s="432">
        <f t="shared" si="987"/>
        <v>0</v>
      </c>
      <c r="DF366" s="463">
        <f t="shared" si="987"/>
        <v>0</v>
      </c>
      <c r="DG366" s="462">
        <f t="shared" si="987"/>
        <v>0</v>
      </c>
      <c r="DH366" s="432">
        <f t="shared" si="987"/>
        <v>0</v>
      </c>
      <c r="DI366" s="432">
        <f t="shared" si="987"/>
        <v>0</v>
      </c>
      <c r="DJ366" s="432">
        <f t="shared" si="987"/>
        <v>0</v>
      </c>
      <c r="DK366" s="463">
        <f t="shared" si="987"/>
        <v>0</v>
      </c>
      <c r="DL366" s="462">
        <f t="shared" si="987"/>
        <v>0</v>
      </c>
      <c r="DM366" s="432">
        <f t="shared" si="987"/>
        <v>0</v>
      </c>
      <c r="DN366" s="432">
        <f t="shared" si="987"/>
        <v>0</v>
      </c>
      <c r="DO366" s="432">
        <f t="shared" si="987"/>
        <v>0</v>
      </c>
      <c r="DP366" s="432">
        <f t="shared" si="987"/>
        <v>0</v>
      </c>
      <c r="DQ366" s="463">
        <f t="shared" si="987"/>
        <v>0</v>
      </c>
      <c r="DR366" s="462">
        <f t="shared" si="987"/>
        <v>0</v>
      </c>
      <c r="DS366" s="432">
        <f t="shared" si="987"/>
        <v>0</v>
      </c>
      <c r="DT366" s="432">
        <f t="shared" si="987"/>
        <v>0</v>
      </c>
      <c r="DU366" s="432">
        <f t="shared" si="987"/>
        <v>0</v>
      </c>
      <c r="DV366" s="463">
        <f t="shared" si="987"/>
        <v>0</v>
      </c>
      <c r="DW366" s="462">
        <f t="shared" si="987"/>
        <v>0</v>
      </c>
      <c r="DX366" s="432">
        <f t="shared" si="987"/>
        <v>0</v>
      </c>
      <c r="DY366" s="432">
        <f t="shared" si="987"/>
        <v>0</v>
      </c>
      <c r="DZ366" s="432">
        <f t="shared" si="987"/>
        <v>0</v>
      </c>
      <c r="EA366" s="432">
        <f t="shared" si="987"/>
        <v>0</v>
      </c>
      <c r="EB366" s="463">
        <f t="shared" si="987"/>
        <v>0</v>
      </c>
      <c r="EC366" s="462">
        <f t="shared" si="987"/>
        <v>0</v>
      </c>
      <c r="ED366" s="432">
        <f t="shared" si="987"/>
        <v>0</v>
      </c>
      <c r="EE366" s="432">
        <f t="shared" si="987"/>
        <v>0</v>
      </c>
      <c r="EF366" s="432">
        <f t="shared" si="987"/>
        <v>0</v>
      </c>
      <c r="EG366" s="463">
        <f t="shared" si="987"/>
        <v>0</v>
      </c>
      <c r="EH366" s="462">
        <f t="shared" si="987"/>
        <v>0</v>
      </c>
      <c r="EI366" s="432">
        <f t="shared" si="987"/>
        <v>0</v>
      </c>
      <c r="EJ366" s="432">
        <f t="shared" si="987"/>
        <v>0</v>
      </c>
      <c r="EK366" s="432">
        <f t="shared" si="987"/>
        <v>0</v>
      </c>
      <c r="EL366" s="432">
        <f t="shared" si="987"/>
        <v>0</v>
      </c>
      <c r="EM366" s="463">
        <f t="shared" si="987"/>
        <v>0</v>
      </c>
      <c r="EN366" s="462">
        <f t="shared" si="987"/>
        <v>0</v>
      </c>
      <c r="EO366" s="432">
        <f t="shared" si="987"/>
        <v>0</v>
      </c>
      <c r="EP366" s="432">
        <f t="shared" si="987"/>
        <v>0</v>
      </c>
      <c r="EQ366" s="432">
        <f t="shared" si="987"/>
        <v>0</v>
      </c>
      <c r="ER366" s="463">
        <f t="shared" si="987"/>
        <v>0</v>
      </c>
      <c r="ES366" s="462">
        <f t="shared" si="987"/>
        <v>0</v>
      </c>
      <c r="ET366" s="432">
        <f t="shared" si="987"/>
        <v>0</v>
      </c>
      <c r="EU366" s="432">
        <f t="shared" si="987"/>
        <v>0</v>
      </c>
      <c r="EV366" s="432">
        <f t="shared" si="987"/>
        <v>0</v>
      </c>
      <c r="EW366" s="432">
        <f t="shared" si="987"/>
        <v>0</v>
      </c>
      <c r="EX366" s="463">
        <f t="shared" si="987"/>
        <v>0</v>
      </c>
      <c r="EY366" s="462">
        <f t="shared" si="987"/>
        <v>0</v>
      </c>
      <c r="EZ366" s="432">
        <f t="shared" si="987"/>
        <v>0</v>
      </c>
      <c r="FA366" s="432">
        <f t="shared" si="987"/>
        <v>0</v>
      </c>
      <c r="FB366" s="432">
        <f t="shared" si="987"/>
        <v>0</v>
      </c>
      <c r="FC366" s="463">
        <f t="shared" si="987"/>
        <v>0</v>
      </c>
      <c r="FD366" s="462">
        <f t="shared" si="987"/>
        <v>0</v>
      </c>
      <c r="FE366" s="432">
        <f t="shared" si="987"/>
        <v>0</v>
      </c>
      <c r="FF366" s="432">
        <f t="shared" si="987"/>
        <v>0</v>
      </c>
      <c r="FG366" s="432">
        <f t="shared" si="987"/>
        <v>0</v>
      </c>
      <c r="FH366" s="432">
        <f t="shared" si="987"/>
        <v>0</v>
      </c>
      <c r="FI366" s="463">
        <f t="shared" si="987"/>
        <v>0</v>
      </c>
      <c r="FJ366" s="462">
        <f t="shared" si="987"/>
        <v>0</v>
      </c>
      <c r="FK366" s="432">
        <f t="shared" ref="FK366:GJ366" si="988">FK227*FK87/100</f>
        <v>0</v>
      </c>
      <c r="FL366" s="432">
        <f t="shared" si="988"/>
        <v>0</v>
      </c>
      <c r="FM366" s="432">
        <f t="shared" si="988"/>
        <v>0</v>
      </c>
      <c r="FN366" s="463">
        <f t="shared" si="988"/>
        <v>0</v>
      </c>
      <c r="FO366" s="462">
        <f t="shared" si="988"/>
        <v>0</v>
      </c>
      <c r="FP366" s="432">
        <f t="shared" si="988"/>
        <v>0</v>
      </c>
      <c r="FQ366" s="432">
        <f t="shared" si="988"/>
        <v>0</v>
      </c>
      <c r="FR366" s="432">
        <f t="shared" si="988"/>
        <v>0</v>
      </c>
      <c r="FS366" s="432">
        <f t="shared" si="988"/>
        <v>0</v>
      </c>
      <c r="FT366" s="463">
        <f t="shared" si="988"/>
        <v>0</v>
      </c>
      <c r="FU366" s="462">
        <f t="shared" si="988"/>
        <v>0</v>
      </c>
      <c r="FV366" s="432">
        <f t="shared" si="988"/>
        <v>0</v>
      </c>
      <c r="FW366" s="432">
        <f t="shared" si="988"/>
        <v>0</v>
      </c>
      <c r="FX366" s="432">
        <f t="shared" si="988"/>
        <v>0</v>
      </c>
      <c r="FY366" s="463">
        <f t="shared" si="988"/>
        <v>0</v>
      </c>
      <c r="FZ366" s="462">
        <f t="shared" si="988"/>
        <v>0</v>
      </c>
      <c r="GA366" s="432">
        <f t="shared" si="988"/>
        <v>0</v>
      </c>
      <c r="GB366" s="432">
        <f t="shared" si="988"/>
        <v>0</v>
      </c>
      <c r="GC366" s="432">
        <f t="shared" si="988"/>
        <v>0</v>
      </c>
      <c r="GD366" s="432">
        <f t="shared" si="988"/>
        <v>0</v>
      </c>
      <c r="GE366" s="463">
        <f t="shared" si="988"/>
        <v>0</v>
      </c>
      <c r="GF366" s="462">
        <f t="shared" si="988"/>
        <v>0</v>
      </c>
      <c r="GG366" s="432">
        <f t="shared" si="988"/>
        <v>0</v>
      </c>
      <c r="GH366" s="432">
        <f t="shared" si="988"/>
        <v>0</v>
      </c>
      <c r="GI366" s="432">
        <f t="shared" si="988"/>
        <v>0</v>
      </c>
      <c r="GJ366" s="463">
        <f t="shared" si="988"/>
        <v>0</v>
      </c>
    </row>
    <row r="367" spans="1:192" s="4" customFormat="1">
      <c r="A367" s="22"/>
      <c r="B367" s="22"/>
      <c r="C367" s="22"/>
      <c r="D367" s="22"/>
      <c r="E367" s="748" t="str">
        <f t="shared" si="952"/>
        <v>New Tariff 2</v>
      </c>
      <c r="F367" s="462">
        <f t="shared" ref="F367:AL367" si="989">F228*F88</f>
        <v>0</v>
      </c>
      <c r="G367" s="432">
        <f t="shared" si="989"/>
        <v>0</v>
      </c>
      <c r="H367" s="432">
        <f t="shared" si="989"/>
        <v>0</v>
      </c>
      <c r="I367" s="432">
        <f t="shared" si="989"/>
        <v>0</v>
      </c>
      <c r="J367" s="432">
        <f t="shared" si="989"/>
        <v>0</v>
      </c>
      <c r="K367" s="463">
        <f t="shared" si="989"/>
        <v>0</v>
      </c>
      <c r="L367" s="462">
        <f t="shared" si="989"/>
        <v>0</v>
      </c>
      <c r="M367" s="432">
        <f t="shared" si="989"/>
        <v>0</v>
      </c>
      <c r="N367" s="432">
        <f t="shared" si="989"/>
        <v>0</v>
      </c>
      <c r="O367" s="432">
        <f t="shared" si="989"/>
        <v>0</v>
      </c>
      <c r="P367" s="463">
        <f t="shared" si="989"/>
        <v>0</v>
      </c>
      <c r="Q367" s="462">
        <f t="shared" si="989"/>
        <v>0</v>
      </c>
      <c r="R367" s="432">
        <f t="shared" si="989"/>
        <v>0</v>
      </c>
      <c r="S367" s="432">
        <f t="shared" si="989"/>
        <v>0</v>
      </c>
      <c r="T367" s="432">
        <f t="shared" si="989"/>
        <v>0</v>
      </c>
      <c r="U367" s="432">
        <f t="shared" si="989"/>
        <v>0</v>
      </c>
      <c r="V367" s="463">
        <f t="shared" si="989"/>
        <v>0</v>
      </c>
      <c r="W367" s="462">
        <f t="shared" si="989"/>
        <v>0</v>
      </c>
      <c r="X367" s="432">
        <f t="shared" si="989"/>
        <v>0</v>
      </c>
      <c r="Y367" s="432">
        <f t="shared" si="989"/>
        <v>0</v>
      </c>
      <c r="Z367" s="432">
        <f t="shared" si="989"/>
        <v>0</v>
      </c>
      <c r="AA367" s="463">
        <f t="shared" si="989"/>
        <v>0</v>
      </c>
      <c r="AB367" s="462">
        <f t="shared" si="989"/>
        <v>0</v>
      </c>
      <c r="AC367" s="432">
        <f t="shared" si="989"/>
        <v>0</v>
      </c>
      <c r="AD367" s="432">
        <f t="shared" si="989"/>
        <v>0</v>
      </c>
      <c r="AE367" s="432">
        <f t="shared" si="989"/>
        <v>0</v>
      </c>
      <c r="AF367" s="432">
        <f t="shared" si="989"/>
        <v>0</v>
      </c>
      <c r="AG367" s="463">
        <f t="shared" si="989"/>
        <v>0</v>
      </c>
      <c r="AH367" s="462">
        <f t="shared" si="989"/>
        <v>0</v>
      </c>
      <c r="AI367" s="432">
        <f t="shared" si="989"/>
        <v>0</v>
      </c>
      <c r="AJ367" s="432">
        <f t="shared" si="989"/>
        <v>0</v>
      </c>
      <c r="AK367" s="432">
        <f t="shared" si="989"/>
        <v>0</v>
      </c>
      <c r="AL367" s="463">
        <f t="shared" si="989"/>
        <v>0</v>
      </c>
      <c r="AM367" s="462">
        <f t="shared" ref="AM367:CX367" si="990">AM228*AM88/100</f>
        <v>0</v>
      </c>
      <c r="AN367" s="432">
        <f t="shared" si="990"/>
        <v>0</v>
      </c>
      <c r="AO367" s="432">
        <f t="shared" si="990"/>
        <v>0</v>
      </c>
      <c r="AP367" s="432">
        <f t="shared" si="990"/>
        <v>0</v>
      </c>
      <c r="AQ367" s="432">
        <f t="shared" si="990"/>
        <v>0</v>
      </c>
      <c r="AR367" s="463">
        <f t="shared" si="990"/>
        <v>0</v>
      </c>
      <c r="AS367" s="462">
        <f t="shared" si="990"/>
        <v>0</v>
      </c>
      <c r="AT367" s="432">
        <f t="shared" si="990"/>
        <v>0</v>
      </c>
      <c r="AU367" s="432">
        <f t="shared" si="990"/>
        <v>0</v>
      </c>
      <c r="AV367" s="432">
        <f t="shared" si="990"/>
        <v>0</v>
      </c>
      <c r="AW367" s="463">
        <f t="shared" si="990"/>
        <v>0</v>
      </c>
      <c r="AX367" s="462">
        <f t="shared" si="990"/>
        <v>0</v>
      </c>
      <c r="AY367" s="432">
        <f t="shared" si="990"/>
        <v>0</v>
      </c>
      <c r="AZ367" s="432">
        <f t="shared" si="990"/>
        <v>0</v>
      </c>
      <c r="BA367" s="432">
        <f t="shared" si="990"/>
        <v>0</v>
      </c>
      <c r="BB367" s="432">
        <f t="shared" si="990"/>
        <v>0</v>
      </c>
      <c r="BC367" s="463">
        <f t="shared" si="990"/>
        <v>0</v>
      </c>
      <c r="BD367" s="462">
        <f t="shared" si="990"/>
        <v>0</v>
      </c>
      <c r="BE367" s="432">
        <f t="shared" si="990"/>
        <v>0</v>
      </c>
      <c r="BF367" s="432">
        <f t="shared" si="990"/>
        <v>0</v>
      </c>
      <c r="BG367" s="432">
        <f t="shared" si="990"/>
        <v>0</v>
      </c>
      <c r="BH367" s="463">
        <f t="shared" si="990"/>
        <v>0</v>
      </c>
      <c r="BI367" s="462">
        <f t="shared" si="990"/>
        <v>0</v>
      </c>
      <c r="BJ367" s="432">
        <f t="shared" si="990"/>
        <v>0</v>
      </c>
      <c r="BK367" s="432">
        <f t="shared" si="990"/>
        <v>0</v>
      </c>
      <c r="BL367" s="432">
        <f t="shared" si="990"/>
        <v>0</v>
      </c>
      <c r="BM367" s="432">
        <f t="shared" si="990"/>
        <v>0</v>
      </c>
      <c r="BN367" s="463">
        <f t="shared" si="990"/>
        <v>0</v>
      </c>
      <c r="BO367" s="462">
        <f t="shared" si="990"/>
        <v>0</v>
      </c>
      <c r="BP367" s="432">
        <f t="shared" si="990"/>
        <v>0</v>
      </c>
      <c r="BQ367" s="432">
        <f t="shared" si="990"/>
        <v>0</v>
      </c>
      <c r="BR367" s="432">
        <f t="shared" si="990"/>
        <v>0</v>
      </c>
      <c r="BS367" s="463">
        <f t="shared" si="990"/>
        <v>0</v>
      </c>
      <c r="BT367" s="462">
        <f t="shared" si="990"/>
        <v>0</v>
      </c>
      <c r="BU367" s="432">
        <f t="shared" si="990"/>
        <v>0</v>
      </c>
      <c r="BV367" s="432">
        <f t="shared" si="990"/>
        <v>0</v>
      </c>
      <c r="BW367" s="432">
        <f t="shared" si="990"/>
        <v>0</v>
      </c>
      <c r="BX367" s="432">
        <f t="shared" si="990"/>
        <v>0</v>
      </c>
      <c r="BY367" s="463">
        <f t="shared" si="990"/>
        <v>0</v>
      </c>
      <c r="BZ367" s="462">
        <f t="shared" si="990"/>
        <v>0</v>
      </c>
      <c r="CA367" s="432">
        <f t="shared" si="990"/>
        <v>0</v>
      </c>
      <c r="CB367" s="432">
        <f t="shared" si="990"/>
        <v>0</v>
      </c>
      <c r="CC367" s="432">
        <f t="shared" si="990"/>
        <v>0</v>
      </c>
      <c r="CD367" s="463">
        <f t="shared" si="990"/>
        <v>0</v>
      </c>
      <c r="CE367" s="462">
        <f t="shared" si="990"/>
        <v>0</v>
      </c>
      <c r="CF367" s="432">
        <f t="shared" si="990"/>
        <v>0</v>
      </c>
      <c r="CG367" s="432">
        <f t="shared" si="990"/>
        <v>0</v>
      </c>
      <c r="CH367" s="432">
        <f t="shared" si="990"/>
        <v>0</v>
      </c>
      <c r="CI367" s="432">
        <f t="shared" si="990"/>
        <v>0</v>
      </c>
      <c r="CJ367" s="463">
        <f t="shared" si="990"/>
        <v>0</v>
      </c>
      <c r="CK367" s="462">
        <f t="shared" si="990"/>
        <v>0</v>
      </c>
      <c r="CL367" s="432">
        <f t="shared" si="990"/>
        <v>0</v>
      </c>
      <c r="CM367" s="432">
        <f t="shared" si="990"/>
        <v>0</v>
      </c>
      <c r="CN367" s="432">
        <f t="shared" si="990"/>
        <v>0</v>
      </c>
      <c r="CO367" s="463">
        <f t="shared" si="990"/>
        <v>0</v>
      </c>
      <c r="CP367" s="462">
        <f t="shared" si="990"/>
        <v>0</v>
      </c>
      <c r="CQ367" s="432">
        <f t="shared" si="990"/>
        <v>0</v>
      </c>
      <c r="CR367" s="432">
        <f t="shared" si="990"/>
        <v>0</v>
      </c>
      <c r="CS367" s="432">
        <f t="shared" si="990"/>
        <v>0</v>
      </c>
      <c r="CT367" s="432">
        <f t="shared" si="990"/>
        <v>0</v>
      </c>
      <c r="CU367" s="463">
        <f t="shared" si="990"/>
        <v>0</v>
      </c>
      <c r="CV367" s="462">
        <f t="shared" si="990"/>
        <v>0</v>
      </c>
      <c r="CW367" s="432">
        <f t="shared" si="990"/>
        <v>0</v>
      </c>
      <c r="CX367" s="432">
        <f t="shared" si="990"/>
        <v>0</v>
      </c>
      <c r="CY367" s="432">
        <f t="shared" ref="CY367:FJ367" si="991">CY228*CY88/100</f>
        <v>0</v>
      </c>
      <c r="CZ367" s="463">
        <f t="shared" si="991"/>
        <v>0</v>
      </c>
      <c r="DA367" s="462">
        <f t="shared" si="991"/>
        <v>0</v>
      </c>
      <c r="DB367" s="432">
        <f t="shared" si="991"/>
        <v>0</v>
      </c>
      <c r="DC367" s="432">
        <f t="shared" si="991"/>
        <v>0</v>
      </c>
      <c r="DD367" s="432">
        <f t="shared" si="991"/>
        <v>0</v>
      </c>
      <c r="DE367" s="432">
        <f t="shared" si="991"/>
        <v>0</v>
      </c>
      <c r="DF367" s="463">
        <f t="shared" si="991"/>
        <v>0</v>
      </c>
      <c r="DG367" s="462">
        <f t="shared" si="991"/>
        <v>0</v>
      </c>
      <c r="DH367" s="432">
        <f t="shared" si="991"/>
        <v>0</v>
      </c>
      <c r="DI367" s="432">
        <f t="shared" si="991"/>
        <v>0</v>
      </c>
      <c r="DJ367" s="432">
        <f t="shared" si="991"/>
        <v>0</v>
      </c>
      <c r="DK367" s="463">
        <f t="shared" si="991"/>
        <v>0</v>
      </c>
      <c r="DL367" s="462">
        <f t="shared" si="991"/>
        <v>0</v>
      </c>
      <c r="DM367" s="432">
        <f t="shared" si="991"/>
        <v>0</v>
      </c>
      <c r="DN367" s="432">
        <f t="shared" si="991"/>
        <v>0</v>
      </c>
      <c r="DO367" s="432">
        <f t="shared" si="991"/>
        <v>0</v>
      </c>
      <c r="DP367" s="432">
        <f t="shared" si="991"/>
        <v>0</v>
      </c>
      <c r="DQ367" s="463">
        <f t="shared" si="991"/>
        <v>0</v>
      </c>
      <c r="DR367" s="462">
        <f t="shared" si="991"/>
        <v>0</v>
      </c>
      <c r="DS367" s="432">
        <f t="shared" si="991"/>
        <v>0</v>
      </c>
      <c r="DT367" s="432">
        <f t="shared" si="991"/>
        <v>0</v>
      </c>
      <c r="DU367" s="432">
        <f t="shared" si="991"/>
        <v>0</v>
      </c>
      <c r="DV367" s="463">
        <f t="shared" si="991"/>
        <v>0</v>
      </c>
      <c r="DW367" s="462">
        <f t="shared" si="991"/>
        <v>0</v>
      </c>
      <c r="DX367" s="432">
        <f t="shared" si="991"/>
        <v>0</v>
      </c>
      <c r="DY367" s="432">
        <f t="shared" si="991"/>
        <v>0</v>
      </c>
      <c r="DZ367" s="432">
        <f t="shared" si="991"/>
        <v>0</v>
      </c>
      <c r="EA367" s="432">
        <f t="shared" si="991"/>
        <v>0</v>
      </c>
      <c r="EB367" s="463">
        <f t="shared" si="991"/>
        <v>0</v>
      </c>
      <c r="EC367" s="462">
        <f t="shared" si="991"/>
        <v>0</v>
      </c>
      <c r="ED367" s="432">
        <f t="shared" si="991"/>
        <v>0</v>
      </c>
      <c r="EE367" s="432">
        <f t="shared" si="991"/>
        <v>0</v>
      </c>
      <c r="EF367" s="432">
        <f t="shared" si="991"/>
        <v>0</v>
      </c>
      <c r="EG367" s="463">
        <f t="shared" si="991"/>
        <v>0</v>
      </c>
      <c r="EH367" s="462">
        <f t="shared" si="991"/>
        <v>0</v>
      </c>
      <c r="EI367" s="432">
        <f t="shared" si="991"/>
        <v>0</v>
      </c>
      <c r="EJ367" s="432">
        <f t="shared" si="991"/>
        <v>0</v>
      </c>
      <c r="EK367" s="432">
        <f t="shared" si="991"/>
        <v>0</v>
      </c>
      <c r="EL367" s="432">
        <f t="shared" si="991"/>
        <v>0</v>
      </c>
      <c r="EM367" s="463">
        <f t="shared" si="991"/>
        <v>0</v>
      </c>
      <c r="EN367" s="462">
        <f t="shared" si="991"/>
        <v>0</v>
      </c>
      <c r="EO367" s="432">
        <f t="shared" si="991"/>
        <v>0</v>
      </c>
      <c r="EP367" s="432">
        <f t="shared" si="991"/>
        <v>0</v>
      </c>
      <c r="EQ367" s="432">
        <f t="shared" si="991"/>
        <v>0</v>
      </c>
      <c r="ER367" s="463">
        <f t="shared" si="991"/>
        <v>0</v>
      </c>
      <c r="ES367" s="462">
        <f t="shared" si="991"/>
        <v>0</v>
      </c>
      <c r="ET367" s="432">
        <f t="shared" si="991"/>
        <v>0</v>
      </c>
      <c r="EU367" s="432">
        <f t="shared" si="991"/>
        <v>0</v>
      </c>
      <c r="EV367" s="432">
        <f t="shared" si="991"/>
        <v>0</v>
      </c>
      <c r="EW367" s="432">
        <f t="shared" si="991"/>
        <v>0</v>
      </c>
      <c r="EX367" s="463">
        <f t="shared" si="991"/>
        <v>0</v>
      </c>
      <c r="EY367" s="462">
        <f t="shared" si="991"/>
        <v>0</v>
      </c>
      <c r="EZ367" s="432">
        <f t="shared" si="991"/>
        <v>0</v>
      </c>
      <c r="FA367" s="432">
        <f t="shared" si="991"/>
        <v>0</v>
      </c>
      <c r="FB367" s="432">
        <f t="shared" si="991"/>
        <v>0</v>
      </c>
      <c r="FC367" s="463">
        <f t="shared" si="991"/>
        <v>0</v>
      </c>
      <c r="FD367" s="462">
        <f t="shared" si="991"/>
        <v>0</v>
      </c>
      <c r="FE367" s="432">
        <f t="shared" si="991"/>
        <v>0</v>
      </c>
      <c r="FF367" s="432">
        <f t="shared" si="991"/>
        <v>0</v>
      </c>
      <c r="FG367" s="432">
        <f t="shared" si="991"/>
        <v>0</v>
      </c>
      <c r="FH367" s="432">
        <f t="shared" si="991"/>
        <v>0</v>
      </c>
      <c r="FI367" s="463">
        <f t="shared" si="991"/>
        <v>0</v>
      </c>
      <c r="FJ367" s="462">
        <f t="shared" si="991"/>
        <v>0</v>
      </c>
      <c r="FK367" s="432">
        <f t="shared" ref="FK367:GJ367" si="992">FK228*FK88/100</f>
        <v>0</v>
      </c>
      <c r="FL367" s="432">
        <f t="shared" si="992"/>
        <v>0</v>
      </c>
      <c r="FM367" s="432">
        <f t="shared" si="992"/>
        <v>0</v>
      </c>
      <c r="FN367" s="463">
        <f t="shared" si="992"/>
        <v>0</v>
      </c>
      <c r="FO367" s="462">
        <f t="shared" si="992"/>
        <v>0</v>
      </c>
      <c r="FP367" s="432">
        <f t="shared" si="992"/>
        <v>0</v>
      </c>
      <c r="FQ367" s="432">
        <f t="shared" si="992"/>
        <v>0</v>
      </c>
      <c r="FR367" s="432">
        <f t="shared" si="992"/>
        <v>0</v>
      </c>
      <c r="FS367" s="432">
        <f t="shared" si="992"/>
        <v>0</v>
      </c>
      <c r="FT367" s="463">
        <f t="shared" si="992"/>
        <v>0</v>
      </c>
      <c r="FU367" s="462">
        <f t="shared" si="992"/>
        <v>0</v>
      </c>
      <c r="FV367" s="432">
        <f t="shared" si="992"/>
        <v>0</v>
      </c>
      <c r="FW367" s="432">
        <f t="shared" si="992"/>
        <v>0</v>
      </c>
      <c r="FX367" s="432">
        <f t="shared" si="992"/>
        <v>0</v>
      </c>
      <c r="FY367" s="463">
        <f t="shared" si="992"/>
        <v>0</v>
      </c>
      <c r="FZ367" s="462">
        <f t="shared" si="992"/>
        <v>0</v>
      </c>
      <c r="GA367" s="432">
        <f t="shared" si="992"/>
        <v>0</v>
      </c>
      <c r="GB367" s="432">
        <f t="shared" si="992"/>
        <v>0</v>
      </c>
      <c r="GC367" s="432">
        <f t="shared" si="992"/>
        <v>0</v>
      </c>
      <c r="GD367" s="432">
        <f t="shared" si="992"/>
        <v>0</v>
      </c>
      <c r="GE367" s="463">
        <f t="shared" si="992"/>
        <v>0</v>
      </c>
      <c r="GF367" s="462">
        <f t="shared" si="992"/>
        <v>0</v>
      </c>
      <c r="GG367" s="432">
        <f t="shared" si="992"/>
        <v>0</v>
      </c>
      <c r="GH367" s="432">
        <f t="shared" si="992"/>
        <v>0</v>
      </c>
      <c r="GI367" s="432">
        <f t="shared" si="992"/>
        <v>0</v>
      </c>
      <c r="GJ367" s="463">
        <f t="shared" si="992"/>
        <v>0</v>
      </c>
    </row>
    <row r="368" spans="1:192" s="4" customFormat="1">
      <c r="A368" s="22"/>
      <c r="B368" s="22"/>
      <c r="C368" s="22"/>
      <c r="D368" s="22"/>
      <c r="E368" s="748" t="str">
        <f t="shared" si="952"/>
        <v>New Tariff 3</v>
      </c>
      <c r="F368" s="462">
        <f t="shared" ref="F368:AL368" si="993">F229*F89</f>
        <v>0</v>
      </c>
      <c r="G368" s="432">
        <f t="shared" si="993"/>
        <v>0</v>
      </c>
      <c r="H368" s="432">
        <f t="shared" si="993"/>
        <v>0</v>
      </c>
      <c r="I368" s="432">
        <f t="shared" si="993"/>
        <v>0</v>
      </c>
      <c r="J368" s="432">
        <f t="shared" si="993"/>
        <v>0</v>
      </c>
      <c r="K368" s="463">
        <f t="shared" si="993"/>
        <v>0</v>
      </c>
      <c r="L368" s="462">
        <f t="shared" si="993"/>
        <v>0</v>
      </c>
      <c r="M368" s="432">
        <f t="shared" si="993"/>
        <v>0</v>
      </c>
      <c r="N368" s="432">
        <f t="shared" si="993"/>
        <v>0</v>
      </c>
      <c r="O368" s="432">
        <f t="shared" si="993"/>
        <v>0</v>
      </c>
      <c r="P368" s="463">
        <f t="shared" si="993"/>
        <v>0</v>
      </c>
      <c r="Q368" s="462">
        <f t="shared" si="993"/>
        <v>0</v>
      </c>
      <c r="R368" s="432">
        <f t="shared" si="993"/>
        <v>0</v>
      </c>
      <c r="S368" s="432">
        <f t="shared" si="993"/>
        <v>0</v>
      </c>
      <c r="T368" s="432">
        <f t="shared" si="993"/>
        <v>0</v>
      </c>
      <c r="U368" s="432">
        <f t="shared" si="993"/>
        <v>0</v>
      </c>
      <c r="V368" s="463">
        <f t="shared" si="993"/>
        <v>0</v>
      </c>
      <c r="W368" s="462">
        <f t="shared" si="993"/>
        <v>0</v>
      </c>
      <c r="X368" s="432">
        <f t="shared" si="993"/>
        <v>0</v>
      </c>
      <c r="Y368" s="432">
        <f t="shared" si="993"/>
        <v>0</v>
      </c>
      <c r="Z368" s="432">
        <f t="shared" si="993"/>
        <v>0</v>
      </c>
      <c r="AA368" s="463">
        <f t="shared" si="993"/>
        <v>0</v>
      </c>
      <c r="AB368" s="462">
        <f t="shared" si="993"/>
        <v>0</v>
      </c>
      <c r="AC368" s="432">
        <f t="shared" si="993"/>
        <v>0</v>
      </c>
      <c r="AD368" s="432">
        <f t="shared" si="993"/>
        <v>0</v>
      </c>
      <c r="AE368" s="432">
        <f t="shared" si="993"/>
        <v>0</v>
      </c>
      <c r="AF368" s="432">
        <f t="shared" si="993"/>
        <v>0</v>
      </c>
      <c r="AG368" s="463">
        <f t="shared" si="993"/>
        <v>0</v>
      </c>
      <c r="AH368" s="462">
        <f t="shared" si="993"/>
        <v>0</v>
      </c>
      <c r="AI368" s="432">
        <f t="shared" si="993"/>
        <v>0</v>
      </c>
      <c r="AJ368" s="432">
        <f t="shared" si="993"/>
        <v>0</v>
      </c>
      <c r="AK368" s="432">
        <f t="shared" si="993"/>
        <v>0</v>
      </c>
      <c r="AL368" s="463">
        <f t="shared" si="993"/>
        <v>0</v>
      </c>
      <c r="AM368" s="462">
        <f t="shared" ref="AM368:CX368" si="994">AM229*AM89/100</f>
        <v>0</v>
      </c>
      <c r="AN368" s="432">
        <f t="shared" si="994"/>
        <v>0</v>
      </c>
      <c r="AO368" s="432">
        <f t="shared" si="994"/>
        <v>0</v>
      </c>
      <c r="AP368" s="432">
        <f t="shared" si="994"/>
        <v>0</v>
      </c>
      <c r="AQ368" s="432">
        <f t="shared" si="994"/>
        <v>0</v>
      </c>
      <c r="AR368" s="463">
        <f t="shared" si="994"/>
        <v>0</v>
      </c>
      <c r="AS368" s="462">
        <f t="shared" si="994"/>
        <v>0</v>
      </c>
      <c r="AT368" s="432">
        <f t="shared" si="994"/>
        <v>0</v>
      </c>
      <c r="AU368" s="432">
        <f t="shared" si="994"/>
        <v>0</v>
      </c>
      <c r="AV368" s="432">
        <f t="shared" si="994"/>
        <v>0</v>
      </c>
      <c r="AW368" s="463">
        <f t="shared" si="994"/>
        <v>0</v>
      </c>
      <c r="AX368" s="462">
        <f t="shared" si="994"/>
        <v>0</v>
      </c>
      <c r="AY368" s="432">
        <f t="shared" si="994"/>
        <v>0</v>
      </c>
      <c r="AZ368" s="432">
        <f t="shared" si="994"/>
        <v>0</v>
      </c>
      <c r="BA368" s="432">
        <f t="shared" si="994"/>
        <v>0</v>
      </c>
      <c r="BB368" s="432">
        <f t="shared" si="994"/>
        <v>0</v>
      </c>
      <c r="BC368" s="463">
        <f t="shared" si="994"/>
        <v>0</v>
      </c>
      <c r="BD368" s="462">
        <f t="shared" si="994"/>
        <v>0</v>
      </c>
      <c r="BE368" s="432">
        <f t="shared" si="994"/>
        <v>0</v>
      </c>
      <c r="BF368" s="432">
        <f t="shared" si="994"/>
        <v>0</v>
      </c>
      <c r="BG368" s="432">
        <f t="shared" si="994"/>
        <v>0</v>
      </c>
      <c r="BH368" s="463">
        <f t="shared" si="994"/>
        <v>0</v>
      </c>
      <c r="BI368" s="462">
        <f t="shared" si="994"/>
        <v>0</v>
      </c>
      <c r="BJ368" s="432">
        <f t="shared" si="994"/>
        <v>0</v>
      </c>
      <c r="BK368" s="432">
        <f t="shared" si="994"/>
        <v>0</v>
      </c>
      <c r="BL368" s="432">
        <f t="shared" si="994"/>
        <v>0</v>
      </c>
      <c r="BM368" s="432">
        <f t="shared" si="994"/>
        <v>0</v>
      </c>
      <c r="BN368" s="463">
        <f t="shared" si="994"/>
        <v>0</v>
      </c>
      <c r="BO368" s="462">
        <f t="shared" si="994"/>
        <v>0</v>
      </c>
      <c r="BP368" s="432">
        <f t="shared" si="994"/>
        <v>0</v>
      </c>
      <c r="BQ368" s="432">
        <f t="shared" si="994"/>
        <v>0</v>
      </c>
      <c r="BR368" s="432">
        <f t="shared" si="994"/>
        <v>0</v>
      </c>
      <c r="BS368" s="463">
        <f t="shared" si="994"/>
        <v>0</v>
      </c>
      <c r="BT368" s="462">
        <f t="shared" si="994"/>
        <v>0</v>
      </c>
      <c r="BU368" s="432">
        <f t="shared" si="994"/>
        <v>0</v>
      </c>
      <c r="BV368" s="432">
        <f t="shared" si="994"/>
        <v>0</v>
      </c>
      <c r="BW368" s="432">
        <f t="shared" si="994"/>
        <v>0</v>
      </c>
      <c r="BX368" s="432">
        <f t="shared" si="994"/>
        <v>0</v>
      </c>
      <c r="BY368" s="463">
        <f t="shared" si="994"/>
        <v>0</v>
      </c>
      <c r="BZ368" s="462">
        <f t="shared" si="994"/>
        <v>0</v>
      </c>
      <c r="CA368" s="432">
        <f t="shared" si="994"/>
        <v>0</v>
      </c>
      <c r="CB368" s="432">
        <f t="shared" si="994"/>
        <v>0</v>
      </c>
      <c r="CC368" s="432">
        <f t="shared" si="994"/>
        <v>0</v>
      </c>
      <c r="CD368" s="463">
        <f t="shared" si="994"/>
        <v>0</v>
      </c>
      <c r="CE368" s="462">
        <f t="shared" si="994"/>
        <v>0</v>
      </c>
      <c r="CF368" s="432">
        <f t="shared" si="994"/>
        <v>0</v>
      </c>
      <c r="CG368" s="432">
        <f t="shared" si="994"/>
        <v>0</v>
      </c>
      <c r="CH368" s="432">
        <f t="shared" si="994"/>
        <v>0</v>
      </c>
      <c r="CI368" s="432">
        <f t="shared" si="994"/>
        <v>0</v>
      </c>
      <c r="CJ368" s="463">
        <f t="shared" si="994"/>
        <v>0</v>
      </c>
      <c r="CK368" s="462">
        <f t="shared" si="994"/>
        <v>0</v>
      </c>
      <c r="CL368" s="432">
        <f t="shared" si="994"/>
        <v>0</v>
      </c>
      <c r="CM368" s="432">
        <f t="shared" si="994"/>
        <v>0</v>
      </c>
      <c r="CN368" s="432">
        <f t="shared" si="994"/>
        <v>0</v>
      </c>
      <c r="CO368" s="463">
        <f t="shared" si="994"/>
        <v>0</v>
      </c>
      <c r="CP368" s="462">
        <f t="shared" si="994"/>
        <v>0</v>
      </c>
      <c r="CQ368" s="432">
        <f t="shared" si="994"/>
        <v>0</v>
      </c>
      <c r="CR368" s="432">
        <f t="shared" si="994"/>
        <v>0</v>
      </c>
      <c r="CS368" s="432">
        <f t="shared" si="994"/>
        <v>0</v>
      </c>
      <c r="CT368" s="432">
        <f t="shared" si="994"/>
        <v>0</v>
      </c>
      <c r="CU368" s="463">
        <f t="shared" si="994"/>
        <v>0</v>
      </c>
      <c r="CV368" s="462">
        <f t="shared" si="994"/>
        <v>0</v>
      </c>
      <c r="CW368" s="432">
        <f t="shared" si="994"/>
        <v>0</v>
      </c>
      <c r="CX368" s="432">
        <f t="shared" si="994"/>
        <v>0</v>
      </c>
      <c r="CY368" s="432">
        <f t="shared" ref="CY368:FJ368" si="995">CY229*CY89/100</f>
        <v>0</v>
      </c>
      <c r="CZ368" s="463">
        <f t="shared" si="995"/>
        <v>0</v>
      </c>
      <c r="DA368" s="462">
        <f t="shared" si="995"/>
        <v>0</v>
      </c>
      <c r="DB368" s="432">
        <f t="shared" si="995"/>
        <v>0</v>
      </c>
      <c r="DC368" s="432">
        <f t="shared" si="995"/>
        <v>0</v>
      </c>
      <c r="DD368" s="432">
        <f t="shared" si="995"/>
        <v>0</v>
      </c>
      <c r="DE368" s="432">
        <f t="shared" si="995"/>
        <v>0</v>
      </c>
      <c r="DF368" s="463">
        <f t="shared" si="995"/>
        <v>0</v>
      </c>
      <c r="DG368" s="462">
        <f t="shared" si="995"/>
        <v>0</v>
      </c>
      <c r="DH368" s="432">
        <f t="shared" si="995"/>
        <v>0</v>
      </c>
      <c r="DI368" s="432">
        <f t="shared" si="995"/>
        <v>0</v>
      </c>
      <c r="DJ368" s="432">
        <f t="shared" si="995"/>
        <v>0</v>
      </c>
      <c r="DK368" s="463">
        <f t="shared" si="995"/>
        <v>0</v>
      </c>
      <c r="DL368" s="462">
        <f t="shared" si="995"/>
        <v>0</v>
      </c>
      <c r="DM368" s="432">
        <f t="shared" si="995"/>
        <v>0</v>
      </c>
      <c r="DN368" s="432">
        <f t="shared" si="995"/>
        <v>0</v>
      </c>
      <c r="DO368" s="432">
        <f t="shared" si="995"/>
        <v>0</v>
      </c>
      <c r="DP368" s="432">
        <f t="shared" si="995"/>
        <v>0</v>
      </c>
      <c r="DQ368" s="463">
        <f t="shared" si="995"/>
        <v>0</v>
      </c>
      <c r="DR368" s="462">
        <f t="shared" si="995"/>
        <v>0</v>
      </c>
      <c r="DS368" s="432">
        <f t="shared" si="995"/>
        <v>0</v>
      </c>
      <c r="DT368" s="432">
        <f t="shared" si="995"/>
        <v>0</v>
      </c>
      <c r="DU368" s="432">
        <f t="shared" si="995"/>
        <v>0</v>
      </c>
      <c r="DV368" s="463">
        <f t="shared" si="995"/>
        <v>0</v>
      </c>
      <c r="DW368" s="462">
        <f t="shared" si="995"/>
        <v>0</v>
      </c>
      <c r="DX368" s="432">
        <f t="shared" si="995"/>
        <v>0</v>
      </c>
      <c r="DY368" s="432">
        <f t="shared" si="995"/>
        <v>0</v>
      </c>
      <c r="DZ368" s="432">
        <f t="shared" si="995"/>
        <v>0</v>
      </c>
      <c r="EA368" s="432">
        <f t="shared" si="995"/>
        <v>0</v>
      </c>
      <c r="EB368" s="463">
        <f t="shared" si="995"/>
        <v>0</v>
      </c>
      <c r="EC368" s="462">
        <f t="shared" si="995"/>
        <v>0</v>
      </c>
      <c r="ED368" s="432">
        <f t="shared" si="995"/>
        <v>0</v>
      </c>
      <c r="EE368" s="432">
        <f t="shared" si="995"/>
        <v>0</v>
      </c>
      <c r="EF368" s="432">
        <f t="shared" si="995"/>
        <v>0</v>
      </c>
      <c r="EG368" s="463">
        <f t="shared" si="995"/>
        <v>0</v>
      </c>
      <c r="EH368" s="462">
        <f t="shared" si="995"/>
        <v>0</v>
      </c>
      <c r="EI368" s="432">
        <f t="shared" si="995"/>
        <v>0</v>
      </c>
      <c r="EJ368" s="432">
        <f t="shared" si="995"/>
        <v>0</v>
      </c>
      <c r="EK368" s="432">
        <f t="shared" si="995"/>
        <v>0</v>
      </c>
      <c r="EL368" s="432">
        <f t="shared" si="995"/>
        <v>0</v>
      </c>
      <c r="EM368" s="463">
        <f t="shared" si="995"/>
        <v>0</v>
      </c>
      <c r="EN368" s="462">
        <f t="shared" si="995"/>
        <v>0</v>
      </c>
      <c r="EO368" s="432">
        <f t="shared" si="995"/>
        <v>0</v>
      </c>
      <c r="EP368" s="432">
        <f t="shared" si="995"/>
        <v>0</v>
      </c>
      <c r="EQ368" s="432">
        <f t="shared" si="995"/>
        <v>0</v>
      </c>
      <c r="ER368" s="463">
        <f t="shared" si="995"/>
        <v>0</v>
      </c>
      <c r="ES368" s="462">
        <f t="shared" si="995"/>
        <v>0</v>
      </c>
      <c r="ET368" s="432">
        <f t="shared" si="995"/>
        <v>0</v>
      </c>
      <c r="EU368" s="432">
        <f t="shared" si="995"/>
        <v>0</v>
      </c>
      <c r="EV368" s="432">
        <f t="shared" si="995"/>
        <v>0</v>
      </c>
      <c r="EW368" s="432">
        <f t="shared" si="995"/>
        <v>0</v>
      </c>
      <c r="EX368" s="463">
        <f t="shared" si="995"/>
        <v>0</v>
      </c>
      <c r="EY368" s="462">
        <f t="shared" si="995"/>
        <v>0</v>
      </c>
      <c r="EZ368" s="432">
        <f t="shared" si="995"/>
        <v>0</v>
      </c>
      <c r="FA368" s="432">
        <f t="shared" si="995"/>
        <v>0</v>
      </c>
      <c r="FB368" s="432">
        <f t="shared" si="995"/>
        <v>0</v>
      </c>
      <c r="FC368" s="463">
        <f t="shared" si="995"/>
        <v>0</v>
      </c>
      <c r="FD368" s="462">
        <f t="shared" si="995"/>
        <v>0</v>
      </c>
      <c r="FE368" s="432">
        <f t="shared" si="995"/>
        <v>0</v>
      </c>
      <c r="FF368" s="432">
        <f t="shared" si="995"/>
        <v>0</v>
      </c>
      <c r="FG368" s="432">
        <f t="shared" si="995"/>
        <v>0</v>
      </c>
      <c r="FH368" s="432">
        <f t="shared" si="995"/>
        <v>0</v>
      </c>
      <c r="FI368" s="463">
        <f t="shared" si="995"/>
        <v>0</v>
      </c>
      <c r="FJ368" s="462">
        <f t="shared" si="995"/>
        <v>0</v>
      </c>
      <c r="FK368" s="432">
        <f t="shared" ref="FK368:GJ368" si="996">FK229*FK89/100</f>
        <v>0</v>
      </c>
      <c r="FL368" s="432">
        <f t="shared" si="996"/>
        <v>0</v>
      </c>
      <c r="FM368" s="432">
        <f t="shared" si="996"/>
        <v>0</v>
      </c>
      <c r="FN368" s="463">
        <f t="shared" si="996"/>
        <v>0</v>
      </c>
      <c r="FO368" s="462">
        <f t="shared" si="996"/>
        <v>0</v>
      </c>
      <c r="FP368" s="432">
        <f t="shared" si="996"/>
        <v>0</v>
      </c>
      <c r="FQ368" s="432">
        <f t="shared" si="996"/>
        <v>0</v>
      </c>
      <c r="FR368" s="432">
        <f t="shared" si="996"/>
        <v>0</v>
      </c>
      <c r="FS368" s="432">
        <f t="shared" si="996"/>
        <v>0</v>
      </c>
      <c r="FT368" s="463">
        <f t="shared" si="996"/>
        <v>0</v>
      </c>
      <c r="FU368" s="462">
        <f t="shared" si="996"/>
        <v>0</v>
      </c>
      <c r="FV368" s="432">
        <f t="shared" si="996"/>
        <v>0</v>
      </c>
      <c r="FW368" s="432">
        <f t="shared" si="996"/>
        <v>0</v>
      </c>
      <c r="FX368" s="432">
        <f t="shared" si="996"/>
        <v>0</v>
      </c>
      <c r="FY368" s="463">
        <f t="shared" si="996"/>
        <v>0</v>
      </c>
      <c r="FZ368" s="462">
        <f t="shared" si="996"/>
        <v>0</v>
      </c>
      <c r="GA368" s="432">
        <f t="shared" si="996"/>
        <v>0</v>
      </c>
      <c r="GB368" s="432">
        <f t="shared" si="996"/>
        <v>0</v>
      </c>
      <c r="GC368" s="432">
        <f t="shared" si="996"/>
        <v>0</v>
      </c>
      <c r="GD368" s="432">
        <f t="shared" si="996"/>
        <v>0</v>
      </c>
      <c r="GE368" s="463">
        <f t="shared" si="996"/>
        <v>0</v>
      </c>
      <c r="GF368" s="462">
        <f t="shared" si="996"/>
        <v>0</v>
      </c>
      <c r="GG368" s="432">
        <f t="shared" si="996"/>
        <v>0</v>
      </c>
      <c r="GH368" s="432">
        <f t="shared" si="996"/>
        <v>0</v>
      </c>
      <c r="GI368" s="432">
        <f t="shared" si="996"/>
        <v>0</v>
      </c>
      <c r="GJ368" s="463">
        <f t="shared" si="996"/>
        <v>0</v>
      </c>
    </row>
    <row r="369" spans="1:192" s="4" customFormat="1">
      <c r="A369" s="22"/>
      <c r="B369" s="22"/>
      <c r="C369" s="22"/>
      <c r="D369" s="22"/>
      <c r="E369" s="748" t="str">
        <f t="shared" si="952"/>
        <v>New Tariff 4</v>
      </c>
      <c r="F369" s="462">
        <f t="shared" ref="F369:AL369" si="997">F230*F90</f>
        <v>0</v>
      </c>
      <c r="G369" s="432">
        <f t="shared" si="997"/>
        <v>0</v>
      </c>
      <c r="H369" s="432">
        <f t="shared" si="997"/>
        <v>0</v>
      </c>
      <c r="I369" s="432">
        <f t="shared" si="997"/>
        <v>0</v>
      </c>
      <c r="J369" s="432">
        <f t="shared" si="997"/>
        <v>0</v>
      </c>
      <c r="K369" s="463">
        <f t="shared" si="997"/>
        <v>0</v>
      </c>
      <c r="L369" s="462">
        <f t="shared" si="997"/>
        <v>0</v>
      </c>
      <c r="M369" s="432">
        <f t="shared" si="997"/>
        <v>0</v>
      </c>
      <c r="N369" s="432">
        <f t="shared" si="997"/>
        <v>0</v>
      </c>
      <c r="O369" s="432">
        <f t="shared" si="997"/>
        <v>0</v>
      </c>
      <c r="P369" s="463">
        <f t="shared" si="997"/>
        <v>0</v>
      </c>
      <c r="Q369" s="462">
        <f t="shared" si="997"/>
        <v>0</v>
      </c>
      <c r="R369" s="432">
        <f t="shared" si="997"/>
        <v>0</v>
      </c>
      <c r="S369" s="432">
        <f t="shared" si="997"/>
        <v>0</v>
      </c>
      <c r="T369" s="432">
        <f t="shared" si="997"/>
        <v>0</v>
      </c>
      <c r="U369" s="432">
        <f t="shared" si="997"/>
        <v>0</v>
      </c>
      <c r="V369" s="463">
        <f t="shared" si="997"/>
        <v>0</v>
      </c>
      <c r="W369" s="462">
        <f t="shared" si="997"/>
        <v>0</v>
      </c>
      <c r="X369" s="432">
        <f t="shared" si="997"/>
        <v>0</v>
      </c>
      <c r="Y369" s="432">
        <f t="shared" si="997"/>
        <v>0</v>
      </c>
      <c r="Z369" s="432">
        <f t="shared" si="997"/>
        <v>0</v>
      </c>
      <c r="AA369" s="463">
        <f t="shared" si="997"/>
        <v>0</v>
      </c>
      <c r="AB369" s="462">
        <f t="shared" si="997"/>
        <v>0</v>
      </c>
      <c r="AC369" s="432">
        <f t="shared" si="997"/>
        <v>0</v>
      </c>
      <c r="AD369" s="432">
        <f t="shared" si="997"/>
        <v>0</v>
      </c>
      <c r="AE369" s="432">
        <f t="shared" si="997"/>
        <v>0</v>
      </c>
      <c r="AF369" s="432">
        <f t="shared" si="997"/>
        <v>0</v>
      </c>
      <c r="AG369" s="463">
        <f t="shared" si="997"/>
        <v>0</v>
      </c>
      <c r="AH369" s="462">
        <f t="shared" si="997"/>
        <v>0</v>
      </c>
      <c r="AI369" s="432">
        <f t="shared" si="997"/>
        <v>0</v>
      </c>
      <c r="AJ369" s="432">
        <f t="shared" si="997"/>
        <v>0</v>
      </c>
      <c r="AK369" s="432">
        <f t="shared" si="997"/>
        <v>0</v>
      </c>
      <c r="AL369" s="463">
        <f t="shared" si="997"/>
        <v>0</v>
      </c>
      <c r="AM369" s="462">
        <f t="shared" ref="AM369:CX369" si="998">AM230*AM90/100</f>
        <v>0</v>
      </c>
      <c r="AN369" s="432">
        <f t="shared" si="998"/>
        <v>0</v>
      </c>
      <c r="AO369" s="432">
        <f t="shared" si="998"/>
        <v>0</v>
      </c>
      <c r="AP369" s="432">
        <f t="shared" si="998"/>
        <v>0</v>
      </c>
      <c r="AQ369" s="432">
        <f t="shared" si="998"/>
        <v>0</v>
      </c>
      <c r="AR369" s="463">
        <f t="shared" si="998"/>
        <v>0</v>
      </c>
      <c r="AS369" s="462">
        <f t="shared" si="998"/>
        <v>0</v>
      </c>
      <c r="AT369" s="432">
        <f t="shared" si="998"/>
        <v>0</v>
      </c>
      <c r="AU369" s="432">
        <f t="shared" si="998"/>
        <v>0</v>
      </c>
      <c r="AV369" s="432">
        <f t="shared" si="998"/>
        <v>0</v>
      </c>
      <c r="AW369" s="463">
        <f t="shared" si="998"/>
        <v>0</v>
      </c>
      <c r="AX369" s="462">
        <f t="shared" si="998"/>
        <v>0</v>
      </c>
      <c r="AY369" s="432">
        <f t="shared" si="998"/>
        <v>0</v>
      </c>
      <c r="AZ369" s="432">
        <f t="shared" si="998"/>
        <v>0</v>
      </c>
      <c r="BA369" s="432">
        <f t="shared" si="998"/>
        <v>0</v>
      </c>
      <c r="BB369" s="432">
        <f t="shared" si="998"/>
        <v>0</v>
      </c>
      <c r="BC369" s="463">
        <f t="shared" si="998"/>
        <v>0</v>
      </c>
      <c r="BD369" s="462">
        <f t="shared" si="998"/>
        <v>0</v>
      </c>
      <c r="BE369" s="432">
        <f t="shared" si="998"/>
        <v>0</v>
      </c>
      <c r="BF369" s="432">
        <f t="shared" si="998"/>
        <v>0</v>
      </c>
      <c r="BG369" s="432">
        <f t="shared" si="998"/>
        <v>0</v>
      </c>
      <c r="BH369" s="463">
        <f t="shared" si="998"/>
        <v>0</v>
      </c>
      <c r="BI369" s="462">
        <f t="shared" si="998"/>
        <v>0</v>
      </c>
      <c r="BJ369" s="432">
        <f t="shared" si="998"/>
        <v>0</v>
      </c>
      <c r="BK369" s="432">
        <f t="shared" si="998"/>
        <v>0</v>
      </c>
      <c r="BL369" s="432">
        <f t="shared" si="998"/>
        <v>0</v>
      </c>
      <c r="BM369" s="432">
        <f t="shared" si="998"/>
        <v>0</v>
      </c>
      <c r="BN369" s="463">
        <f t="shared" si="998"/>
        <v>0</v>
      </c>
      <c r="BO369" s="462">
        <f t="shared" si="998"/>
        <v>0</v>
      </c>
      <c r="BP369" s="432">
        <f t="shared" si="998"/>
        <v>0</v>
      </c>
      <c r="BQ369" s="432">
        <f t="shared" si="998"/>
        <v>0</v>
      </c>
      <c r="BR369" s="432">
        <f t="shared" si="998"/>
        <v>0</v>
      </c>
      <c r="BS369" s="463">
        <f t="shared" si="998"/>
        <v>0</v>
      </c>
      <c r="BT369" s="462">
        <f t="shared" si="998"/>
        <v>0</v>
      </c>
      <c r="BU369" s="432">
        <f t="shared" si="998"/>
        <v>0</v>
      </c>
      <c r="BV369" s="432">
        <f t="shared" si="998"/>
        <v>0</v>
      </c>
      <c r="BW369" s="432">
        <f t="shared" si="998"/>
        <v>0</v>
      </c>
      <c r="BX369" s="432">
        <f t="shared" si="998"/>
        <v>0</v>
      </c>
      <c r="BY369" s="463">
        <f t="shared" si="998"/>
        <v>0</v>
      </c>
      <c r="BZ369" s="462">
        <f t="shared" si="998"/>
        <v>0</v>
      </c>
      <c r="CA369" s="432">
        <f t="shared" si="998"/>
        <v>0</v>
      </c>
      <c r="CB369" s="432">
        <f t="shared" si="998"/>
        <v>0</v>
      </c>
      <c r="CC369" s="432">
        <f t="shared" si="998"/>
        <v>0</v>
      </c>
      <c r="CD369" s="463">
        <f t="shared" si="998"/>
        <v>0</v>
      </c>
      <c r="CE369" s="462">
        <f t="shared" si="998"/>
        <v>0</v>
      </c>
      <c r="CF369" s="432">
        <f t="shared" si="998"/>
        <v>0</v>
      </c>
      <c r="CG369" s="432">
        <f t="shared" si="998"/>
        <v>0</v>
      </c>
      <c r="CH369" s="432">
        <f t="shared" si="998"/>
        <v>0</v>
      </c>
      <c r="CI369" s="432">
        <f t="shared" si="998"/>
        <v>0</v>
      </c>
      <c r="CJ369" s="463">
        <f t="shared" si="998"/>
        <v>0</v>
      </c>
      <c r="CK369" s="462">
        <f t="shared" si="998"/>
        <v>0</v>
      </c>
      <c r="CL369" s="432">
        <f t="shared" si="998"/>
        <v>0</v>
      </c>
      <c r="CM369" s="432">
        <f t="shared" si="998"/>
        <v>0</v>
      </c>
      <c r="CN369" s="432">
        <f t="shared" si="998"/>
        <v>0</v>
      </c>
      <c r="CO369" s="463">
        <f t="shared" si="998"/>
        <v>0</v>
      </c>
      <c r="CP369" s="462">
        <f t="shared" si="998"/>
        <v>0</v>
      </c>
      <c r="CQ369" s="432">
        <f t="shared" si="998"/>
        <v>0</v>
      </c>
      <c r="CR369" s="432">
        <f t="shared" si="998"/>
        <v>0</v>
      </c>
      <c r="CS369" s="432">
        <f t="shared" si="998"/>
        <v>0</v>
      </c>
      <c r="CT369" s="432">
        <f t="shared" si="998"/>
        <v>0</v>
      </c>
      <c r="CU369" s="463">
        <f t="shared" si="998"/>
        <v>0</v>
      </c>
      <c r="CV369" s="462">
        <f t="shared" si="998"/>
        <v>0</v>
      </c>
      <c r="CW369" s="432">
        <f t="shared" si="998"/>
        <v>0</v>
      </c>
      <c r="CX369" s="432">
        <f t="shared" si="998"/>
        <v>0</v>
      </c>
      <c r="CY369" s="432">
        <f t="shared" ref="CY369:FJ369" si="999">CY230*CY90/100</f>
        <v>0</v>
      </c>
      <c r="CZ369" s="463">
        <f t="shared" si="999"/>
        <v>0</v>
      </c>
      <c r="DA369" s="462">
        <f t="shared" si="999"/>
        <v>0</v>
      </c>
      <c r="DB369" s="432">
        <f t="shared" si="999"/>
        <v>0</v>
      </c>
      <c r="DC369" s="432">
        <f t="shared" si="999"/>
        <v>0</v>
      </c>
      <c r="DD369" s="432">
        <f t="shared" si="999"/>
        <v>0</v>
      </c>
      <c r="DE369" s="432">
        <f t="shared" si="999"/>
        <v>0</v>
      </c>
      <c r="DF369" s="463">
        <f t="shared" si="999"/>
        <v>0</v>
      </c>
      <c r="DG369" s="462">
        <f t="shared" si="999"/>
        <v>0</v>
      </c>
      <c r="DH369" s="432">
        <f t="shared" si="999"/>
        <v>0</v>
      </c>
      <c r="DI369" s="432">
        <f t="shared" si="999"/>
        <v>0</v>
      </c>
      <c r="DJ369" s="432">
        <f t="shared" si="999"/>
        <v>0</v>
      </c>
      <c r="DK369" s="463">
        <f t="shared" si="999"/>
        <v>0</v>
      </c>
      <c r="DL369" s="462">
        <f t="shared" si="999"/>
        <v>0</v>
      </c>
      <c r="DM369" s="432">
        <f t="shared" si="999"/>
        <v>0</v>
      </c>
      <c r="DN369" s="432">
        <f t="shared" si="999"/>
        <v>0</v>
      </c>
      <c r="DO369" s="432">
        <f t="shared" si="999"/>
        <v>0</v>
      </c>
      <c r="DP369" s="432">
        <f t="shared" si="999"/>
        <v>0</v>
      </c>
      <c r="DQ369" s="463">
        <f t="shared" si="999"/>
        <v>0</v>
      </c>
      <c r="DR369" s="462">
        <f t="shared" si="999"/>
        <v>0</v>
      </c>
      <c r="DS369" s="432">
        <f t="shared" si="999"/>
        <v>0</v>
      </c>
      <c r="DT369" s="432">
        <f t="shared" si="999"/>
        <v>0</v>
      </c>
      <c r="DU369" s="432">
        <f t="shared" si="999"/>
        <v>0</v>
      </c>
      <c r="DV369" s="463">
        <f t="shared" si="999"/>
        <v>0</v>
      </c>
      <c r="DW369" s="462">
        <f t="shared" si="999"/>
        <v>0</v>
      </c>
      <c r="DX369" s="432">
        <f t="shared" si="999"/>
        <v>0</v>
      </c>
      <c r="DY369" s="432">
        <f t="shared" si="999"/>
        <v>0</v>
      </c>
      <c r="DZ369" s="432">
        <f t="shared" si="999"/>
        <v>0</v>
      </c>
      <c r="EA369" s="432">
        <f t="shared" si="999"/>
        <v>0</v>
      </c>
      <c r="EB369" s="463">
        <f t="shared" si="999"/>
        <v>0</v>
      </c>
      <c r="EC369" s="462">
        <f t="shared" si="999"/>
        <v>0</v>
      </c>
      <c r="ED369" s="432">
        <f t="shared" si="999"/>
        <v>0</v>
      </c>
      <c r="EE369" s="432">
        <f t="shared" si="999"/>
        <v>0</v>
      </c>
      <c r="EF369" s="432">
        <f t="shared" si="999"/>
        <v>0</v>
      </c>
      <c r="EG369" s="463">
        <f t="shared" si="999"/>
        <v>0</v>
      </c>
      <c r="EH369" s="462">
        <f t="shared" si="999"/>
        <v>0</v>
      </c>
      <c r="EI369" s="432">
        <f t="shared" si="999"/>
        <v>0</v>
      </c>
      <c r="EJ369" s="432">
        <f t="shared" si="999"/>
        <v>0</v>
      </c>
      <c r="EK369" s="432">
        <f t="shared" si="999"/>
        <v>0</v>
      </c>
      <c r="EL369" s="432">
        <f t="shared" si="999"/>
        <v>0</v>
      </c>
      <c r="EM369" s="463">
        <f t="shared" si="999"/>
        <v>0</v>
      </c>
      <c r="EN369" s="462">
        <f t="shared" si="999"/>
        <v>0</v>
      </c>
      <c r="EO369" s="432">
        <f t="shared" si="999"/>
        <v>0</v>
      </c>
      <c r="EP369" s="432">
        <f t="shared" si="999"/>
        <v>0</v>
      </c>
      <c r="EQ369" s="432">
        <f t="shared" si="999"/>
        <v>0</v>
      </c>
      <c r="ER369" s="463">
        <f t="shared" si="999"/>
        <v>0</v>
      </c>
      <c r="ES369" s="462">
        <f t="shared" si="999"/>
        <v>0</v>
      </c>
      <c r="ET369" s="432">
        <f t="shared" si="999"/>
        <v>0</v>
      </c>
      <c r="EU369" s="432">
        <f t="shared" si="999"/>
        <v>0</v>
      </c>
      <c r="EV369" s="432">
        <f t="shared" si="999"/>
        <v>0</v>
      </c>
      <c r="EW369" s="432">
        <f t="shared" si="999"/>
        <v>0</v>
      </c>
      <c r="EX369" s="463">
        <f t="shared" si="999"/>
        <v>0</v>
      </c>
      <c r="EY369" s="462">
        <f t="shared" si="999"/>
        <v>0</v>
      </c>
      <c r="EZ369" s="432">
        <f t="shared" si="999"/>
        <v>0</v>
      </c>
      <c r="FA369" s="432">
        <f t="shared" si="999"/>
        <v>0</v>
      </c>
      <c r="FB369" s="432">
        <f t="shared" si="999"/>
        <v>0</v>
      </c>
      <c r="FC369" s="463">
        <f t="shared" si="999"/>
        <v>0</v>
      </c>
      <c r="FD369" s="462">
        <f t="shared" si="999"/>
        <v>0</v>
      </c>
      <c r="FE369" s="432">
        <f t="shared" si="999"/>
        <v>0</v>
      </c>
      <c r="FF369" s="432">
        <f t="shared" si="999"/>
        <v>0</v>
      </c>
      <c r="FG369" s="432">
        <f t="shared" si="999"/>
        <v>0</v>
      </c>
      <c r="FH369" s="432">
        <f t="shared" si="999"/>
        <v>0</v>
      </c>
      <c r="FI369" s="463">
        <f t="shared" si="999"/>
        <v>0</v>
      </c>
      <c r="FJ369" s="462">
        <f t="shared" si="999"/>
        <v>0</v>
      </c>
      <c r="FK369" s="432">
        <f t="shared" ref="FK369:GJ369" si="1000">FK230*FK90/100</f>
        <v>0</v>
      </c>
      <c r="FL369" s="432">
        <f t="shared" si="1000"/>
        <v>0</v>
      </c>
      <c r="FM369" s="432">
        <f t="shared" si="1000"/>
        <v>0</v>
      </c>
      <c r="FN369" s="463">
        <f t="shared" si="1000"/>
        <v>0</v>
      </c>
      <c r="FO369" s="462">
        <f t="shared" si="1000"/>
        <v>0</v>
      </c>
      <c r="FP369" s="432">
        <f t="shared" si="1000"/>
        <v>0</v>
      </c>
      <c r="FQ369" s="432">
        <f t="shared" si="1000"/>
        <v>0</v>
      </c>
      <c r="FR369" s="432">
        <f t="shared" si="1000"/>
        <v>0</v>
      </c>
      <c r="FS369" s="432">
        <f t="shared" si="1000"/>
        <v>0</v>
      </c>
      <c r="FT369" s="463">
        <f t="shared" si="1000"/>
        <v>0</v>
      </c>
      <c r="FU369" s="462">
        <f t="shared" si="1000"/>
        <v>0</v>
      </c>
      <c r="FV369" s="432">
        <f t="shared" si="1000"/>
        <v>0</v>
      </c>
      <c r="FW369" s="432">
        <f t="shared" si="1000"/>
        <v>0</v>
      </c>
      <c r="FX369" s="432">
        <f t="shared" si="1000"/>
        <v>0</v>
      </c>
      <c r="FY369" s="463">
        <f t="shared" si="1000"/>
        <v>0</v>
      </c>
      <c r="FZ369" s="462">
        <f t="shared" si="1000"/>
        <v>0</v>
      </c>
      <c r="GA369" s="432">
        <f t="shared" si="1000"/>
        <v>0</v>
      </c>
      <c r="GB369" s="432">
        <f t="shared" si="1000"/>
        <v>0</v>
      </c>
      <c r="GC369" s="432">
        <f t="shared" si="1000"/>
        <v>0</v>
      </c>
      <c r="GD369" s="432">
        <f t="shared" si="1000"/>
        <v>0</v>
      </c>
      <c r="GE369" s="463">
        <f t="shared" si="1000"/>
        <v>0</v>
      </c>
      <c r="GF369" s="462">
        <f t="shared" si="1000"/>
        <v>0</v>
      </c>
      <c r="GG369" s="432">
        <f t="shared" si="1000"/>
        <v>0</v>
      </c>
      <c r="GH369" s="432">
        <f t="shared" si="1000"/>
        <v>0</v>
      </c>
      <c r="GI369" s="432">
        <f t="shared" si="1000"/>
        <v>0</v>
      </c>
      <c r="GJ369" s="463">
        <f t="shared" si="1000"/>
        <v>0</v>
      </c>
    </row>
    <row r="370" spans="1:192" s="4" customFormat="1">
      <c r="A370" s="22"/>
      <c r="B370" s="22"/>
      <c r="C370" s="22"/>
      <c r="D370" s="22"/>
      <c r="E370" s="748" t="str">
        <f t="shared" si="952"/>
        <v>New Tariff 5</v>
      </c>
      <c r="F370" s="462">
        <f t="shared" ref="F370:AL370" si="1001">F231*F91</f>
        <v>0</v>
      </c>
      <c r="G370" s="432">
        <f t="shared" si="1001"/>
        <v>0</v>
      </c>
      <c r="H370" s="432">
        <f t="shared" si="1001"/>
        <v>0</v>
      </c>
      <c r="I370" s="432">
        <f t="shared" si="1001"/>
        <v>0</v>
      </c>
      <c r="J370" s="432">
        <f t="shared" si="1001"/>
        <v>0</v>
      </c>
      <c r="K370" s="463">
        <f t="shared" si="1001"/>
        <v>0</v>
      </c>
      <c r="L370" s="462">
        <f t="shared" si="1001"/>
        <v>0</v>
      </c>
      <c r="M370" s="432">
        <f t="shared" si="1001"/>
        <v>0</v>
      </c>
      <c r="N370" s="432">
        <f t="shared" si="1001"/>
        <v>0</v>
      </c>
      <c r="O370" s="432">
        <f t="shared" si="1001"/>
        <v>0</v>
      </c>
      <c r="P370" s="463">
        <f t="shared" si="1001"/>
        <v>0</v>
      </c>
      <c r="Q370" s="462">
        <f t="shared" si="1001"/>
        <v>0</v>
      </c>
      <c r="R370" s="432">
        <f t="shared" si="1001"/>
        <v>0</v>
      </c>
      <c r="S370" s="432">
        <f t="shared" si="1001"/>
        <v>0</v>
      </c>
      <c r="T370" s="432">
        <f t="shared" si="1001"/>
        <v>0</v>
      </c>
      <c r="U370" s="432">
        <f t="shared" si="1001"/>
        <v>0</v>
      </c>
      <c r="V370" s="463">
        <f t="shared" si="1001"/>
        <v>0</v>
      </c>
      <c r="W370" s="462">
        <f t="shared" si="1001"/>
        <v>0</v>
      </c>
      <c r="X370" s="432">
        <f t="shared" si="1001"/>
        <v>0</v>
      </c>
      <c r="Y370" s="432">
        <f t="shared" si="1001"/>
        <v>0</v>
      </c>
      <c r="Z370" s="432">
        <f t="shared" si="1001"/>
        <v>0</v>
      </c>
      <c r="AA370" s="463">
        <f t="shared" si="1001"/>
        <v>0</v>
      </c>
      <c r="AB370" s="462">
        <f t="shared" si="1001"/>
        <v>0</v>
      </c>
      <c r="AC370" s="432">
        <f t="shared" si="1001"/>
        <v>0</v>
      </c>
      <c r="AD370" s="432">
        <f t="shared" si="1001"/>
        <v>0</v>
      </c>
      <c r="AE370" s="432">
        <f t="shared" si="1001"/>
        <v>0</v>
      </c>
      <c r="AF370" s="432">
        <f t="shared" si="1001"/>
        <v>0</v>
      </c>
      <c r="AG370" s="463">
        <f t="shared" si="1001"/>
        <v>0</v>
      </c>
      <c r="AH370" s="462">
        <f t="shared" si="1001"/>
        <v>0</v>
      </c>
      <c r="AI370" s="432">
        <f t="shared" si="1001"/>
        <v>0</v>
      </c>
      <c r="AJ370" s="432">
        <f t="shared" si="1001"/>
        <v>0</v>
      </c>
      <c r="AK370" s="432">
        <f t="shared" si="1001"/>
        <v>0</v>
      </c>
      <c r="AL370" s="463">
        <f t="shared" si="1001"/>
        <v>0</v>
      </c>
      <c r="AM370" s="462">
        <f t="shared" ref="AM370:CX370" si="1002">AM231*AM91/100</f>
        <v>0</v>
      </c>
      <c r="AN370" s="432">
        <f t="shared" si="1002"/>
        <v>0</v>
      </c>
      <c r="AO370" s="432">
        <f t="shared" si="1002"/>
        <v>0</v>
      </c>
      <c r="AP370" s="432">
        <f t="shared" si="1002"/>
        <v>0</v>
      </c>
      <c r="AQ370" s="432">
        <f t="shared" si="1002"/>
        <v>0</v>
      </c>
      <c r="AR370" s="463">
        <f t="shared" si="1002"/>
        <v>0</v>
      </c>
      <c r="AS370" s="462">
        <f t="shared" si="1002"/>
        <v>0</v>
      </c>
      <c r="AT370" s="432">
        <f t="shared" si="1002"/>
        <v>0</v>
      </c>
      <c r="AU370" s="432">
        <f t="shared" si="1002"/>
        <v>0</v>
      </c>
      <c r="AV370" s="432">
        <f t="shared" si="1002"/>
        <v>0</v>
      </c>
      <c r="AW370" s="463">
        <f t="shared" si="1002"/>
        <v>0</v>
      </c>
      <c r="AX370" s="462">
        <f t="shared" si="1002"/>
        <v>0</v>
      </c>
      <c r="AY370" s="432">
        <f t="shared" si="1002"/>
        <v>0</v>
      </c>
      <c r="AZ370" s="432">
        <f t="shared" si="1002"/>
        <v>0</v>
      </c>
      <c r="BA370" s="432">
        <f t="shared" si="1002"/>
        <v>0</v>
      </c>
      <c r="BB370" s="432">
        <f t="shared" si="1002"/>
        <v>0</v>
      </c>
      <c r="BC370" s="463">
        <f t="shared" si="1002"/>
        <v>0</v>
      </c>
      <c r="BD370" s="462">
        <f t="shared" si="1002"/>
        <v>0</v>
      </c>
      <c r="BE370" s="432">
        <f t="shared" si="1002"/>
        <v>0</v>
      </c>
      <c r="BF370" s="432">
        <f t="shared" si="1002"/>
        <v>0</v>
      </c>
      <c r="BG370" s="432">
        <f t="shared" si="1002"/>
        <v>0</v>
      </c>
      <c r="BH370" s="463">
        <f t="shared" si="1002"/>
        <v>0</v>
      </c>
      <c r="BI370" s="462">
        <f t="shared" si="1002"/>
        <v>0</v>
      </c>
      <c r="BJ370" s="432">
        <f t="shared" si="1002"/>
        <v>0</v>
      </c>
      <c r="BK370" s="432">
        <f t="shared" si="1002"/>
        <v>0</v>
      </c>
      <c r="BL370" s="432">
        <f t="shared" si="1002"/>
        <v>0</v>
      </c>
      <c r="BM370" s="432">
        <f t="shared" si="1002"/>
        <v>0</v>
      </c>
      <c r="BN370" s="463">
        <f t="shared" si="1002"/>
        <v>0</v>
      </c>
      <c r="BO370" s="462">
        <f t="shared" si="1002"/>
        <v>0</v>
      </c>
      <c r="BP370" s="432">
        <f t="shared" si="1002"/>
        <v>0</v>
      </c>
      <c r="BQ370" s="432">
        <f t="shared" si="1002"/>
        <v>0</v>
      </c>
      <c r="BR370" s="432">
        <f t="shared" si="1002"/>
        <v>0</v>
      </c>
      <c r="BS370" s="463">
        <f t="shared" si="1002"/>
        <v>0</v>
      </c>
      <c r="BT370" s="462">
        <f t="shared" si="1002"/>
        <v>0</v>
      </c>
      <c r="BU370" s="432">
        <f t="shared" si="1002"/>
        <v>0</v>
      </c>
      <c r="BV370" s="432">
        <f t="shared" si="1002"/>
        <v>0</v>
      </c>
      <c r="BW370" s="432">
        <f t="shared" si="1002"/>
        <v>0</v>
      </c>
      <c r="BX370" s="432">
        <f t="shared" si="1002"/>
        <v>0</v>
      </c>
      <c r="BY370" s="463">
        <f t="shared" si="1002"/>
        <v>0</v>
      </c>
      <c r="BZ370" s="462">
        <f t="shared" si="1002"/>
        <v>0</v>
      </c>
      <c r="CA370" s="432">
        <f t="shared" si="1002"/>
        <v>0</v>
      </c>
      <c r="CB370" s="432">
        <f t="shared" si="1002"/>
        <v>0</v>
      </c>
      <c r="CC370" s="432">
        <f t="shared" si="1002"/>
        <v>0</v>
      </c>
      <c r="CD370" s="463">
        <f t="shared" si="1002"/>
        <v>0</v>
      </c>
      <c r="CE370" s="462">
        <f t="shared" si="1002"/>
        <v>0</v>
      </c>
      <c r="CF370" s="432">
        <f t="shared" si="1002"/>
        <v>0</v>
      </c>
      <c r="CG370" s="432">
        <f t="shared" si="1002"/>
        <v>0</v>
      </c>
      <c r="CH370" s="432">
        <f t="shared" si="1002"/>
        <v>0</v>
      </c>
      <c r="CI370" s="432">
        <f t="shared" si="1002"/>
        <v>0</v>
      </c>
      <c r="CJ370" s="463">
        <f t="shared" si="1002"/>
        <v>0</v>
      </c>
      <c r="CK370" s="462">
        <f t="shared" si="1002"/>
        <v>0</v>
      </c>
      <c r="CL370" s="432">
        <f t="shared" si="1002"/>
        <v>0</v>
      </c>
      <c r="CM370" s="432">
        <f t="shared" si="1002"/>
        <v>0</v>
      </c>
      <c r="CN370" s="432">
        <f t="shared" si="1002"/>
        <v>0</v>
      </c>
      <c r="CO370" s="463">
        <f t="shared" si="1002"/>
        <v>0</v>
      </c>
      <c r="CP370" s="462">
        <f t="shared" si="1002"/>
        <v>0</v>
      </c>
      <c r="CQ370" s="432">
        <f t="shared" si="1002"/>
        <v>0</v>
      </c>
      <c r="CR370" s="432">
        <f t="shared" si="1002"/>
        <v>0</v>
      </c>
      <c r="CS370" s="432">
        <f t="shared" si="1002"/>
        <v>0</v>
      </c>
      <c r="CT370" s="432">
        <f t="shared" si="1002"/>
        <v>0</v>
      </c>
      <c r="CU370" s="463">
        <f t="shared" si="1002"/>
        <v>0</v>
      </c>
      <c r="CV370" s="462">
        <f t="shared" si="1002"/>
        <v>0</v>
      </c>
      <c r="CW370" s="432">
        <f t="shared" si="1002"/>
        <v>0</v>
      </c>
      <c r="CX370" s="432">
        <f t="shared" si="1002"/>
        <v>0</v>
      </c>
      <c r="CY370" s="432">
        <f t="shared" ref="CY370:FJ370" si="1003">CY231*CY91/100</f>
        <v>0</v>
      </c>
      <c r="CZ370" s="463">
        <f t="shared" si="1003"/>
        <v>0</v>
      </c>
      <c r="DA370" s="462">
        <f t="shared" si="1003"/>
        <v>0</v>
      </c>
      <c r="DB370" s="432">
        <f t="shared" si="1003"/>
        <v>0</v>
      </c>
      <c r="DC370" s="432">
        <f t="shared" si="1003"/>
        <v>0</v>
      </c>
      <c r="DD370" s="432">
        <f t="shared" si="1003"/>
        <v>0</v>
      </c>
      <c r="DE370" s="432">
        <f t="shared" si="1003"/>
        <v>0</v>
      </c>
      <c r="DF370" s="463">
        <f t="shared" si="1003"/>
        <v>0</v>
      </c>
      <c r="DG370" s="462">
        <f t="shared" si="1003"/>
        <v>0</v>
      </c>
      <c r="DH370" s="432">
        <f t="shared" si="1003"/>
        <v>0</v>
      </c>
      <c r="DI370" s="432">
        <f t="shared" si="1003"/>
        <v>0</v>
      </c>
      <c r="DJ370" s="432">
        <f t="shared" si="1003"/>
        <v>0</v>
      </c>
      <c r="DK370" s="463">
        <f t="shared" si="1003"/>
        <v>0</v>
      </c>
      <c r="DL370" s="462">
        <f t="shared" si="1003"/>
        <v>0</v>
      </c>
      <c r="DM370" s="432">
        <f t="shared" si="1003"/>
        <v>0</v>
      </c>
      <c r="DN370" s="432">
        <f t="shared" si="1003"/>
        <v>0</v>
      </c>
      <c r="DO370" s="432">
        <f t="shared" si="1003"/>
        <v>0</v>
      </c>
      <c r="DP370" s="432">
        <f t="shared" si="1003"/>
        <v>0</v>
      </c>
      <c r="DQ370" s="463">
        <f t="shared" si="1003"/>
        <v>0</v>
      </c>
      <c r="DR370" s="462">
        <f t="shared" si="1003"/>
        <v>0</v>
      </c>
      <c r="DS370" s="432">
        <f t="shared" si="1003"/>
        <v>0</v>
      </c>
      <c r="DT370" s="432">
        <f t="shared" si="1003"/>
        <v>0</v>
      </c>
      <c r="DU370" s="432">
        <f t="shared" si="1003"/>
        <v>0</v>
      </c>
      <c r="DV370" s="463">
        <f t="shared" si="1003"/>
        <v>0</v>
      </c>
      <c r="DW370" s="462">
        <f t="shared" si="1003"/>
        <v>0</v>
      </c>
      <c r="DX370" s="432">
        <f t="shared" si="1003"/>
        <v>0</v>
      </c>
      <c r="DY370" s="432">
        <f t="shared" si="1003"/>
        <v>0</v>
      </c>
      <c r="DZ370" s="432">
        <f t="shared" si="1003"/>
        <v>0</v>
      </c>
      <c r="EA370" s="432">
        <f t="shared" si="1003"/>
        <v>0</v>
      </c>
      <c r="EB370" s="463">
        <f t="shared" si="1003"/>
        <v>0</v>
      </c>
      <c r="EC370" s="462">
        <f t="shared" si="1003"/>
        <v>0</v>
      </c>
      <c r="ED370" s="432">
        <f t="shared" si="1003"/>
        <v>0</v>
      </c>
      <c r="EE370" s="432">
        <f t="shared" si="1003"/>
        <v>0</v>
      </c>
      <c r="EF370" s="432">
        <f t="shared" si="1003"/>
        <v>0</v>
      </c>
      <c r="EG370" s="463">
        <f t="shared" si="1003"/>
        <v>0</v>
      </c>
      <c r="EH370" s="462">
        <f t="shared" si="1003"/>
        <v>0</v>
      </c>
      <c r="EI370" s="432">
        <f t="shared" si="1003"/>
        <v>0</v>
      </c>
      <c r="EJ370" s="432">
        <f t="shared" si="1003"/>
        <v>0</v>
      </c>
      <c r="EK370" s="432">
        <f t="shared" si="1003"/>
        <v>0</v>
      </c>
      <c r="EL370" s="432">
        <f t="shared" si="1003"/>
        <v>0</v>
      </c>
      <c r="EM370" s="463">
        <f t="shared" si="1003"/>
        <v>0</v>
      </c>
      <c r="EN370" s="462">
        <f t="shared" si="1003"/>
        <v>0</v>
      </c>
      <c r="EO370" s="432">
        <f t="shared" si="1003"/>
        <v>0</v>
      </c>
      <c r="EP370" s="432">
        <f t="shared" si="1003"/>
        <v>0</v>
      </c>
      <c r="EQ370" s="432">
        <f t="shared" si="1003"/>
        <v>0</v>
      </c>
      <c r="ER370" s="463">
        <f t="shared" si="1003"/>
        <v>0</v>
      </c>
      <c r="ES370" s="462">
        <f t="shared" si="1003"/>
        <v>0</v>
      </c>
      <c r="ET370" s="432">
        <f t="shared" si="1003"/>
        <v>0</v>
      </c>
      <c r="EU370" s="432">
        <f t="shared" si="1003"/>
        <v>0</v>
      </c>
      <c r="EV370" s="432">
        <f t="shared" si="1003"/>
        <v>0</v>
      </c>
      <c r="EW370" s="432">
        <f t="shared" si="1003"/>
        <v>0</v>
      </c>
      <c r="EX370" s="463">
        <f t="shared" si="1003"/>
        <v>0</v>
      </c>
      <c r="EY370" s="462">
        <f t="shared" si="1003"/>
        <v>0</v>
      </c>
      <c r="EZ370" s="432">
        <f t="shared" si="1003"/>
        <v>0</v>
      </c>
      <c r="FA370" s="432">
        <f t="shared" si="1003"/>
        <v>0</v>
      </c>
      <c r="FB370" s="432">
        <f t="shared" si="1003"/>
        <v>0</v>
      </c>
      <c r="FC370" s="463">
        <f t="shared" si="1003"/>
        <v>0</v>
      </c>
      <c r="FD370" s="462">
        <f t="shared" si="1003"/>
        <v>0</v>
      </c>
      <c r="FE370" s="432">
        <f t="shared" si="1003"/>
        <v>0</v>
      </c>
      <c r="FF370" s="432">
        <f t="shared" si="1003"/>
        <v>0</v>
      </c>
      <c r="FG370" s="432">
        <f t="shared" si="1003"/>
        <v>0</v>
      </c>
      <c r="FH370" s="432">
        <f t="shared" si="1003"/>
        <v>0</v>
      </c>
      <c r="FI370" s="463">
        <f t="shared" si="1003"/>
        <v>0</v>
      </c>
      <c r="FJ370" s="462">
        <f t="shared" si="1003"/>
        <v>0</v>
      </c>
      <c r="FK370" s="432">
        <f t="shared" ref="FK370:GJ370" si="1004">FK231*FK91/100</f>
        <v>0</v>
      </c>
      <c r="FL370" s="432">
        <f t="shared" si="1004"/>
        <v>0</v>
      </c>
      <c r="FM370" s="432">
        <f t="shared" si="1004"/>
        <v>0</v>
      </c>
      <c r="FN370" s="463">
        <f t="shared" si="1004"/>
        <v>0</v>
      </c>
      <c r="FO370" s="462">
        <f t="shared" si="1004"/>
        <v>0</v>
      </c>
      <c r="FP370" s="432">
        <f t="shared" si="1004"/>
        <v>0</v>
      </c>
      <c r="FQ370" s="432">
        <f t="shared" si="1004"/>
        <v>0</v>
      </c>
      <c r="FR370" s="432">
        <f t="shared" si="1004"/>
        <v>0</v>
      </c>
      <c r="FS370" s="432">
        <f t="shared" si="1004"/>
        <v>0</v>
      </c>
      <c r="FT370" s="463">
        <f t="shared" si="1004"/>
        <v>0</v>
      </c>
      <c r="FU370" s="462">
        <f t="shared" si="1004"/>
        <v>0</v>
      </c>
      <c r="FV370" s="432">
        <f t="shared" si="1004"/>
        <v>0</v>
      </c>
      <c r="FW370" s="432">
        <f t="shared" si="1004"/>
        <v>0</v>
      </c>
      <c r="FX370" s="432">
        <f t="shared" si="1004"/>
        <v>0</v>
      </c>
      <c r="FY370" s="463">
        <f t="shared" si="1004"/>
        <v>0</v>
      </c>
      <c r="FZ370" s="462">
        <f t="shared" si="1004"/>
        <v>0</v>
      </c>
      <c r="GA370" s="432">
        <f t="shared" si="1004"/>
        <v>0</v>
      </c>
      <c r="GB370" s="432">
        <f t="shared" si="1004"/>
        <v>0</v>
      </c>
      <c r="GC370" s="432">
        <f t="shared" si="1004"/>
        <v>0</v>
      </c>
      <c r="GD370" s="432">
        <f t="shared" si="1004"/>
        <v>0</v>
      </c>
      <c r="GE370" s="463">
        <f t="shared" si="1004"/>
        <v>0</v>
      </c>
      <c r="GF370" s="462">
        <f t="shared" si="1004"/>
        <v>0</v>
      </c>
      <c r="GG370" s="432">
        <f t="shared" si="1004"/>
        <v>0</v>
      </c>
      <c r="GH370" s="432">
        <f t="shared" si="1004"/>
        <v>0</v>
      </c>
      <c r="GI370" s="432">
        <f t="shared" si="1004"/>
        <v>0</v>
      </c>
      <c r="GJ370" s="463">
        <f t="shared" si="1004"/>
        <v>0</v>
      </c>
    </row>
    <row r="371" spans="1:192" s="4" customFormat="1">
      <c r="A371" s="22"/>
      <c r="B371" s="22"/>
      <c r="C371" s="22"/>
      <c r="D371" s="22"/>
      <c r="E371" s="748" t="str">
        <f t="shared" si="952"/>
        <v>New Tariff 6</v>
      </c>
      <c r="F371" s="462">
        <f t="shared" ref="F371:AL371" si="1005">F232*F92</f>
        <v>0</v>
      </c>
      <c r="G371" s="432">
        <f t="shared" si="1005"/>
        <v>0</v>
      </c>
      <c r="H371" s="432">
        <f t="shared" si="1005"/>
        <v>0</v>
      </c>
      <c r="I371" s="432">
        <f t="shared" si="1005"/>
        <v>0</v>
      </c>
      <c r="J371" s="432">
        <f t="shared" si="1005"/>
        <v>0</v>
      </c>
      <c r="K371" s="463">
        <f t="shared" si="1005"/>
        <v>0</v>
      </c>
      <c r="L371" s="462">
        <f t="shared" si="1005"/>
        <v>0</v>
      </c>
      <c r="M371" s="432">
        <f t="shared" si="1005"/>
        <v>0</v>
      </c>
      <c r="N371" s="432">
        <f t="shared" si="1005"/>
        <v>0</v>
      </c>
      <c r="O371" s="432">
        <f t="shared" si="1005"/>
        <v>0</v>
      </c>
      <c r="P371" s="463">
        <f t="shared" si="1005"/>
        <v>0</v>
      </c>
      <c r="Q371" s="462">
        <f t="shared" si="1005"/>
        <v>0</v>
      </c>
      <c r="R371" s="432">
        <f t="shared" si="1005"/>
        <v>0</v>
      </c>
      <c r="S371" s="432">
        <f t="shared" si="1005"/>
        <v>0</v>
      </c>
      <c r="T371" s="432">
        <f t="shared" si="1005"/>
        <v>0</v>
      </c>
      <c r="U371" s="432">
        <f t="shared" si="1005"/>
        <v>0</v>
      </c>
      <c r="V371" s="463">
        <f t="shared" si="1005"/>
        <v>0</v>
      </c>
      <c r="W371" s="462">
        <f t="shared" si="1005"/>
        <v>0</v>
      </c>
      <c r="X371" s="432">
        <f t="shared" si="1005"/>
        <v>0</v>
      </c>
      <c r="Y371" s="432">
        <f t="shared" si="1005"/>
        <v>0</v>
      </c>
      <c r="Z371" s="432">
        <f t="shared" si="1005"/>
        <v>0</v>
      </c>
      <c r="AA371" s="463">
        <f t="shared" si="1005"/>
        <v>0</v>
      </c>
      <c r="AB371" s="462">
        <f t="shared" si="1005"/>
        <v>0</v>
      </c>
      <c r="AC371" s="432">
        <f t="shared" si="1005"/>
        <v>0</v>
      </c>
      <c r="AD371" s="432">
        <f t="shared" si="1005"/>
        <v>0</v>
      </c>
      <c r="AE371" s="432">
        <f t="shared" si="1005"/>
        <v>0</v>
      </c>
      <c r="AF371" s="432">
        <f t="shared" si="1005"/>
        <v>0</v>
      </c>
      <c r="AG371" s="463">
        <f t="shared" si="1005"/>
        <v>0</v>
      </c>
      <c r="AH371" s="462">
        <f t="shared" si="1005"/>
        <v>0</v>
      </c>
      <c r="AI371" s="432">
        <f t="shared" si="1005"/>
        <v>0</v>
      </c>
      <c r="AJ371" s="432">
        <f t="shared" si="1005"/>
        <v>0</v>
      </c>
      <c r="AK371" s="432">
        <f t="shared" si="1005"/>
        <v>0</v>
      </c>
      <c r="AL371" s="463">
        <f t="shared" si="1005"/>
        <v>0</v>
      </c>
      <c r="AM371" s="462">
        <f t="shared" ref="AM371:CX371" si="1006">AM232*AM92/100</f>
        <v>0</v>
      </c>
      <c r="AN371" s="432">
        <f t="shared" si="1006"/>
        <v>0</v>
      </c>
      <c r="AO371" s="432">
        <f t="shared" si="1006"/>
        <v>0</v>
      </c>
      <c r="AP371" s="432">
        <f t="shared" si="1006"/>
        <v>0</v>
      </c>
      <c r="AQ371" s="432">
        <f t="shared" si="1006"/>
        <v>0</v>
      </c>
      <c r="AR371" s="463">
        <f t="shared" si="1006"/>
        <v>0</v>
      </c>
      <c r="AS371" s="462">
        <f t="shared" si="1006"/>
        <v>0</v>
      </c>
      <c r="AT371" s="432">
        <f t="shared" si="1006"/>
        <v>0</v>
      </c>
      <c r="AU371" s="432">
        <f t="shared" si="1006"/>
        <v>0</v>
      </c>
      <c r="AV371" s="432">
        <f t="shared" si="1006"/>
        <v>0</v>
      </c>
      <c r="AW371" s="463">
        <f t="shared" si="1006"/>
        <v>0</v>
      </c>
      <c r="AX371" s="462">
        <f t="shared" si="1006"/>
        <v>0</v>
      </c>
      <c r="AY371" s="432">
        <f t="shared" si="1006"/>
        <v>0</v>
      </c>
      <c r="AZ371" s="432">
        <f t="shared" si="1006"/>
        <v>0</v>
      </c>
      <c r="BA371" s="432">
        <f t="shared" si="1006"/>
        <v>0</v>
      </c>
      <c r="BB371" s="432">
        <f t="shared" si="1006"/>
        <v>0</v>
      </c>
      <c r="BC371" s="463">
        <f t="shared" si="1006"/>
        <v>0</v>
      </c>
      <c r="BD371" s="462">
        <f t="shared" si="1006"/>
        <v>0</v>
      </c>
      <c r="BE371" s="432">
        <f t="shared" si="1006"/>
        <v>0</v>
      </c>
      <c r="BF371" s="432">
        <f t="shared" si="1006"/>
        <v>0</v>
      </c>
      <c r="BG371" s="432">
        <f t="shared" si="1006"/>
        <v>0</v>
      </c>
      <c r="BH371" s="463">
        <f t="shared" si="1006"/>
        <v>0</v>
      </c>
      <c r="BI371" s="462">
        <f t="shared" si="1006"/>
        <v>0</v>
      </c>
      <c r="BJ371" s="432">
        <f t="shared" si="1006"/>
        <v>0</v>
      </c>
      <c r="BK371" s="432">
        <f t="shared" si="1006"/>
        <v>0</v>
      </c>
      <c r="BL371" s="432">
        <f t="shared" si="1006"/>
        <v>0</v>
      </c>
      <c r="BM371" s="432">
        <f t="shared" si="1006"/>
        <v>0</v>
      </c>
      <c r="BN371" s="463">
        <f t="shared" si="1006"/>
        <v>0</v>
      </c>
      <c r="BO371" s="462">
        <f t="shared" si="1006"/>
        <v>0</v>
      </c>
      <c r="BP371" s="432">
        <f t="shared" si="1006"/>
        <v>0</v>
      </c>
      <c r="BQ371" s="432">
        <f t="shared" si="1006"/>
        <v>0</v>
      </c>
      <c r="BR371" s="432">
        <f t="shared" si="1006"/>
        <v>0</v>
      </c>
      <c r="BS371" s="463">
        <f t="shared" si="1006"/>
        <v>0</v>
      </c>
      <c r="BT371" s="462">
        <f t="shared" si="1006"/>
        <v>0</v>
      </c>
      <c r="BU371" s="432">
        <f t="shared" si="1006"/>
        <v>0</v>
      </c>
      <c r="BV371" s="432">
        <f t="shared" si="1006"/>
        <v>0</v>
      </c>
      <c r="BW371" s="432">
        <f t="shared" si="1006"/>
        <v>0</v>
      </c>
      <c r="BX371" s="432">
        <f t="shared" si="1006"/>
        <v>0</v>
      </c>
      <c r="BY371" s="463">
        <f t="shared" si="1006"/>
        <v>0</v>
      </c>
      <c r="BZ371" s="462">
        <f t="shared" si="1006"/>
        <v>0</v>
      </c>
      <c r="CA371" s="432">
        <f t="shared" si="1006"/>
        <v>0</v>
      </c>
      <c r="CB371" s="432">
        <f t="shared" si="1006"/>
        <v>0</v>
      </c>
      <c r="CC371" s="432">
        <f t="shared" si="1006"/>
        <v>0</v>
      </c>
      <c r="CD371" s="463">
        <f t="shared" si="1006"/>
        <v>0</v>
      </c>
      <c r="CE371" s="462">
        <f t="shared" si="1006"/>
        <v>0</v>
      </c>
      <c r="CF371" s="432">
        <f t="shared" si="1006"/>
        <v>0</v>
      </c>
      <c r="CG371" s="432">
        <f t="shared" si="1006"/>
        <v>0</v>
      </c>
      <c r="CH371" s="432">
        <f t="shared" si="1006"/>
        <v>0</v>
      </c>
      <c r="CI371" s="432">
        <f t="shared" si="1006"/>
        <v>0</v>
      </c>
      <c r="CJ371" s="463">
        <f t="shared" si="1006"/>
        <v>0</v>
      </c>
      <c r="CK371" s="462">
        <f t="shared" si="1006"/>
        <v>0</v>
      </c>
      <c r="CL371" s="432">
        <f t="shared" si="1006"/>
        <v>0</v>
      </c>
      <c r="CM371" s="432">
        <f t="shared" si="1006"/>
        <v>0</v>
      </c>
      <c r="CN371" s="432">
        <f t="shared" si="1006"/>
        <v>0</v>
      </c>
      <c r="CO371" s="463">
        <f t="shared" si="1006"/>
        <v>0</v>
      </c>
      <c r="CP371" s="462">
        <f t="shared" si="1006"/>
        <v>0</v>
      </c>
      <c r="CQ371" s="432">
        <f t="shared" si="1006"/>
        <v>0</v>
      </c>
      <c r="CR371" s="432">
        <f t="shared" si="1006"/>
        <v>0</v>
      </c>
      <c r="CS371" s="432">
        <f t="shared" si="1006"/>
        <v>0</v>
      </c>
      <c r="CT371" s="432">
        <f t="shared" si="1006"/>
        <v>0</v>
      </c>
      <c r="CU371" s="463">
        <f t="shared" si="1006"/>
        <v>0</v>
      </c>
      <c r="CV371" s="462">
        <f t="shared" si="1006"/>
        <v>0</v>
      </c>
      <c r="CW371" s="432">
        <f t="shared" si="1006"/>
        <v>0</v>
      </c>
      <c r="CX371" s="432">
        <f t="shared" si="1006"/>
        <v>0</v>
      </c>
      <c r="CY371" s="432">
        <f t="shared" ref="CY371:FJ371" si="1007">CY232*CY92/100</f>
        <v>0</v>
      </c>
      <c r="CZ371" s="463">
        <f t="shared" si="1007"/>
        <v>0</v>
      </c>
      <c r="DA371" s="462">
        <f t="shared" si="1007"/>
        <v>0</v>
      </c>
      <c r="DB371" s="432">
        <f t="shared" si="1007"/>
        <v>0</v>
      </c>
      <c r="DC371" s="432">
        <f t="shared" si="1007"/>
        <v>0</v>
      </c>
      <c r="DD371" s="432">
        <f t="shared" si="1007"/>
        <v>0</v>
      </c>
      <c r="DE371" s="432">
        <f t="shared" si="1007"/>
        <v>0</v>
      </c>
      <c r="DF371" s="463">
        <f t="shared" si="1007"/>
        <v>0</v>
      </c>
      <c r="DG371" s="462">
        <f t="shared" si="1007"/>
        <v>0</v>
      </c>
      <c r="DH371" s="432">
        <f t="shared" si="1007"/>
        <v>0</v>
      </c>
      <c r="DI371" s="432">
        <f t="shared" si="1007"/>
        <v>0</v>
      </c>
      <c r="DJ371" s="432">
        <f t="shared" si="1007"/>
        <v>0</v>
      </c>
      <c r="DK371" s="463">
        <f t="shared" si="1007"/>
        <v>0</v>
      </c>
      <c r="DL371" s="462">
        <f t="shared" si="1007"/>
        <v>0</v>
      </c>
      <c r="DM371" s="432">
        <f t="shared" si="1007"/>
        <v>0</v>
      </c>
      <c r="DN371" s="432">
        <f t="shared" si="1007"/>
        <v>0</v>
      </c>
      <c r="DO371" s="432">
        <f t="shared" si="1007"/>
        <v>0</v>
      </c>
      <c r="DP371" s="432">
        <f t="shared" si="1007"/>
        <v>0</v>
      </c>
      <c r="DQ371" s="463">
        <f t="shared" si="1007"/>
        <v>0</v>
      </c>
      <c r="DR371" s="462">
        <f t="shared" si="1007"/>
        <v>0</v>
      </c>
      <c r="DS371" s="432">
        <f t="shared" si="1007"/>
        <v>0</v>
      </c>
      <c r="DT371" s="432">
        <f t="shared" si="1007"/>
        <v>0</v>
      </c>
      <c r="DU371" s="432">
        <f t="shared" si="1007"/>
        <v>0</v>
      </c>
      <c r="DV371" s="463">
        <f t="shared" si="1007"/>
        <v>0</v>
      </c>
      <c r="DW371" s="462">
        <f t="shared" si="1007"/>
        <v>0</v>
      </c>
      <c r="DX371" s="432">
        <f t="shared" si="1007"/>
        <v>0</v>
      </c>
      <c r="DY371" s="432">
        <f t="shared" si="1007"/>
        <v>0</v>
      </c>
      <c r="DZ371" s="432">
        <f t="shared" si="1007"/>
        <v>0</v>
      </c>
      <c r="EA371" s="432">
        <f t="shared" si="1007"/>
        <v>0</v>
      </c>
      <c r="EB371" s="463">
        <f t="shared" si="1007"/>
        <v>0</v>
      </c>
      <c r="EC371" s="462">
        <f t="shared" si="1007"/>
        <v>0</v>
      </c>
      <c r="ED371" s="432">
        <f t="shared" si="1007"/>
        <v>0</v>
      </c>
      <c r="EE371" s="432">
        <f t="shared" si="1007"/>
        <v>0</v>
      </c>
      <c r="EF371" s="432">
        <f t="shared" si="1007"/>
        <v>0</v>
      </c>
      <c r="EG371" s="463">
        <f t="shared" si="1007"/>
        <v>0</v>
      </c>
      <c r="EH371" s="462">
        <f t="shared" si="1007"/>
        <v>0</v>
      </c>
      <c r="EI371" s="432">
        <f t="shared" si="1007"/>
        <v>0</v>
      </c>
      <c r="EJ371" s="432">
        <f t="shared" si="1007"/>
        <v>0</v>
      </c>
      <c r="EK371" s="432">
        <f t="shared" si="1007"/>
        <v>0</v>
      </c>
      <c r="EL371" s="432">
        <f t="shared" si="1007"/>
        <v>0</v>
      </c>
      <c r="EM371" s="463">
        <f t="shared" si="1007"/>
        <v>0</v>
      </c>
      <c r="EN371" s="462">
        <f t="shared" si="1007"/>
        <v>0</v>
      </c>
      <c r="EO371" s="432">
        <f t="shared" si="1007"/>
        <v>0</v>
      </c>
      <c r="EP371" s="432">
        <f t="shared" si="1007"/>
        <v>0</v>
      </c>
      <c r="EQ371" s="432">
        <f t="shared" si="1007"/>
        <v>0</v>
      </c>
      <c r="ER371" s="463">
        <f t="shared" si="1007"/>
        <v>0</v>
      </c>
      <c r="ES371" s="462">
        <f t="shared" si="1007"/>
        <v>0</v>
      </c>
      <c r="ET371" s="432">
        <f t="shared" si="1007"/>
        <v>0</v>
      </c>
      <c r="EU371" s="432">
        <f t="shared" si="1007"/>
        <v>0</v>
      </c>
      <c r="EV371" s="432">
        <f t="shared" si="1007"/>
        <v>0</v>
      </c>
      <c r="EW371" s="432">
        <f t="shared" si="1007"/>
        <v>0</v>
      </c>
      <c r="EX371" s="463">
        <f t="shared" si="1007"/>
        <v>0</v>
      </c>
      <c r="EY371" s="462">
        <f t="shared" si="1007"/>
        <v>0</v>
      </c>
      <c r="EZ371" s="432">
        <f t="shared" si="1007"/>
        <v>0</v>
      </c>
      <c r="FA371" s="432">
        <f t="shared" si="1007"/>
        <v>0</v>
      </c>
      <c r="FB371" s="432">
        <f t="shared" si="1007"/>
        <v>0</v>
      </c>
      <c r="FC371" s="463">
        <f t="shared" si="1007"/>
        <v>0</v>
      </c>
      <c r="FD371" s="462">
        <f t="shared" si="1007"/>
        <v>0</v>
      </c>
      <c r="FE371" s="432">
        <f t="shared" si="1007"/>
        <v>0</v>
      </c>
      <c r="FF371" s="432">
        <f t="shared" si="1007"/>
        <v>0</v>
      </c>
      <c r="FG371" s="432">
        <f t="shared" si="1007"/>
        <v>0</v>
      </c>
      <c r="FH371" s="432">
        <f t="shared" si="1007"/>
        <v>0</v>
      </c>
      <c r="FI371" s="463">
        <f t="shared" si="1007"/>
        <v>0</v>
      </c>
      <c r="FJ371" s="462">
        <f t="shared" si="1007"/>
        <v>0</v>
      </c>
      <c r="FK371" s="432">
        <f t="shared" ref="FK371:GJ371" si="1008">FK232*FK92/100</f>
        <v>0</v>
      </c>
      <c r="FL371" s="432">
        <f t="shared" si="1008"/>
        <v>0</v>
      </c>
      <c r="FM371" s="432">
        <f t="shared" si="1008"/>
        <v>0</v>
      </c>
      <c r="FN371" s="463">
        <f t="shared" si="1008"/>
        <v>0</v>
      </c>
      <c r="FO371" s="462">
        <f t="shared" si="1008"/>
        <v>0</v>
      </c>
      <c r="FP371" s="432">
        <f t="shared" si="1008"/>
        <v>0</v>
      </c>
      <c r="FQ371" s="432">
        <f t="shared" si="1008"/>
        <v>0</v>
      </c>
      <c r="FR371" s="432">
        <f t="shared" si="1008"/>
        <v>0</v>
      </c>
      <c r="FS371" s="432">
        <f t="shared" si="1008"/>
        <v>0</v>
      </c>
      <c r="FT371" s="463">
        <f t="shared" si="1008"/>
        <v>0</v>
      </c>
      <c r="FU371" s="462">
        <f t="shared" si="1008"/>
        <v>0</v>
      </c>
      <c r="FV371" s="432">
        <f t="shared" si="1008"/>
        <v>0</v>
      </c>
      <c r="FW371" s="432">
        <f t="shared" si="1008"/>
        <v>0</v>
      </c>
      <c r="FX371" s="432">
        <f t="shared" si="1008"/>
        <v>0</v>
      </c>
      <c r="FY371" s="463">
        <f t="shared" si="1008"/>
        <v>0</v>
      </c>
      <c r="FZ371" s="462">
        <f t="shared" si="1008"/>
        <v>0</v>
      </c>
      <c r="GA371" s="432">
        <f t="shared" si="1008"/>
        <v>0</v>
      </c>
      <c r="GB371" s="432">
        <f t="shared" si="1008"/>
        <v>0</v>
      </c>
      <c r="GC371" s="432">
        <f t="shared" si="1008"/>
        <v>0</v>
      </c>
      <c r="GD371" s="432">
        <f t="shared" si="1008"/>
        <v>0</v>
      </c>
      <c r="GE371" s="463">
        <f t="shared" si="1008"/>
        <v>0</v>
      </c>
      <c r="GF371" s="462">
        <f t="shared" si="1008"/>
        <v>0</v>
      </c>
      <c r="GG371" s="432">
        <f t="shared" si="1008"/>
        <v>0</v>
      </c>
      <c r="GH371" s="432">
        <f t="shared" si="1008"/>
        <v>0</v>
      </c>
      <c r="GI371" s="432">
        <f t="shared" si="1008"/>
        <v>0</v>
      </c>
      <c r="GJ371" s="463">
        <f t="shared" si="1008"/>
        <v>0</v>
      </c>
    </row>
    <row r="372" spans="1:192" s="4" customFormat="1">
      <c r="A372" s="22"/>
      <c r="B372" s="22"/>
      <c r="C372" s="22"/>
      <c r="D372" s="22"/>
      <c r="E372" s="748" t="str">
        <f t="shared" si="952"/>
        <v>New Tariff 7</v>
      </c>
      <c r="F372" s="462">
        <f t="shared" ref="F372:AL372" si="1009">F233*F93</f>
        <v>0</v>
      </c>
      <c r="G372" s="432">
        <f t="shared" si="1009"/>
        <v>0</v>
      </c>
      <c r="H372" s="432">
        <f t="shared" si="1009"/>
        <v>0</v>
      </c>
      <c r="I372" s="432">
        <f t="shared" si="1009"/>
        <v>0</v>
      </c>
      <c r="J372" s="432">
        <f t="shared" si="1009"/>
        <v>0</v>
      </c>
      <c r="K372" s="463">
        <f t="shared" si="1009"/>
        <v>0</v>
      </c>
      <c r="L372" s="462">
        <f t="shared" si="1009"/>
        <v>0</v>
      </c>
      <c r="M372" s="432">
        <f t="shared" si="1009"/>
        <v>0</v>
      </c>
      <c r="N372" s="432">
        <f t="shared" si="1009"/>
        <v>0</v>
      </c>
      <c r="O372" s="432">
        <f t="shared" si="1009"/>
        <v>0</v>
      </c>
      <c r="P372" s="463">
        <f t="shared" si="1009"/>
        <v>0</v>
      </c>
      <c r="Q372" s="462">
        <f t="shared" si="1009"/>
        <v>0</v>
      </c>
      <c r="R372" s="432">
        <f t="shared" si="1009"/>
        <v>0</v>
      </c>
      <c r="S372" s="432">
        <f t="shared" si="1009"/>
        <v>0</v>
      </c>
      <c r="T372" s="432">
        <f t="shared" si="1009"/>
        <v>0</v>
      </c>
      <c r="U372" s="432">
        <f t="shared" si="1009"/>
        <v>0</v>
      </c>
      <c r="V372" s="463">
        <f t="shared" si="1009"/>
        <v>0</v>
      </c>
      <c r="W372" s="462">
        <f t="shared" si="1009"/>
        <v>0</v>
      </c>
      <c r="X372" s="432">
        <f t="shared" si="1009"/>
        <v>0</v>
      </c>
      <c r="Y372" s="432">
        <f t="shared" si="1009"/>
        <v>0</v>
      </c>
      <c r="Z372" s="432">
        <f t="shared" si="1009"/>
        <v>0</v>
      </c>
      <c r="AA372" s="463">
        <f t="shared" si="1009"/>
        <v>0</v>
      </c>
      <c r="AB372" s="462">
        <f t="shared" si="1009"/>
        <v>0</v>
      </c>
      <c r="AC372" s="432">
        <f t="shared" si="1009"/>
        <v>0</v>
      </c>
      <c r="AD372" s="432">
        <f t="shared" si="1009"/>
        <v>0</v>
      </c>
      <c r="AE372" s="432">
        <f t="shared" si="1009"/>
        <v>0</v>
      </c>
      <c r="AF372" s="432">
        <f t="shared" si="1009"/>
        <v>0</v>
      </c>
      <c r="AG372" s="463">
        <f t="shared" si="1009"/>
        <v>0</v>
      </c>
      <c r="AH372" s="462">
        <f t="shared" si="1009"/>
        <v>0</v>
      </c>
      <c r="AI372" s="432">
        <f t="shared" si="1009"/>
        <v>0</v>
      </c>
      <c r="AJ372" s="432">
        <f t="shared" si="1009"/>
        <v>0</v>
      </c>
      <c r="AK372" s="432">
        <f t="shared" si="1009"/>
        <v>0</v>
      </c>
      <c r="AL372" s="463">
        <f t="shared" si="1009"/>
        <v>0</v>
      </c>
      <c r="AM372" s="462">
        <f t="shared" ref="AM372:CX372" si="1010">AM233*AM93/100</f>
        <v>0</v>
      </c>
      <c r="AN372" s="432">
        <f t="shared" si="1010"/>
        <v>0</v>
      </c>
      <c r="AO372" s="432">
        <f t="shared" si="1010"/>
        <v>0</v>
      </c>
      <c r="AP372" s="432">
        <f t="shared" si="1010"/>
        <v>0</v>
      </c>
      <c r="AQ372" s="432">
        <f t="shared" si="1010"/>
        <v>0</v>
      </c>
      <c r="AR372" s="463">
        <f t="shared" si="1010"/>
        <v>0</v>
      </c>
      <c r="AS372" s="462">
        <f t="shared" si="1010"/>
        <v>0</v>
      </c>
      <c r="AT372" s="432">
        <f t="shared" si="1010"/>
        <v>0</v>
      </c>
      <c r="AU372" s="432">
        <f t="shared" si="1010"/>
        <v>0</v>
      </c>
      <c r="AV372" s="432">
        <f t="shared" si="1010"/>
        <v>0</v>
      </c>
      <c r="AW372" s="463">
        <f t="shared" si="1010"/>
        <v>0</v>
      </c>
      <c r="AX372" s="462">
        <f t="shared" si="1010"/>
        <v>0</v>
      </c>
      <c r="AY372" s="432">
        <f t="shared" si="1010"/>
        <v>0</v>
      </c>
      <c r="AZ372" s="432">
        <f t="shared" si="1010"/>
        <v>0</v>
      </c>
      <c r="BA372" s="432">
        <f t="shared" si="1010"/>
        <v>0</v>
      </c>
      <c r="BB372" s="432">
        <f t="shared" si="1010"/>
        <v>0</v>
      </c>
      <c r="BC372" s="463">
        <f t="shared" si="1010"/>
        <v>0</v>
      </c>
      <c r="BD372" s="462">
        <f t="shared" si="1010"/>
        <v>0</v>
      </c>
      <c r="BE372" s="432">
        <f t="shared" si="1010"/>
        <v>0</v>
      </c>
      <c r="BF372" s="432">
        <f t="shared" si="1010"/>
        <v>0</v>
      </c>
      <c r="BG372" s="432">
        <f t="shared" si="1010"/>
        <v>0</v>
      </c>
      <c r="BH372" s="463">
        <f t="shared" si="1010"/>
        <v>0</v>
      </c>
      <c r="BI372" s="462">
        <f t="shared" si="1010"/>
        <v>0</v>
      </c>
      <c r="BJ372" s="432">
        <f t="shared" si="1010"/>
        <v>0</v>
      </c>
      <c r="BK372" s="432">
        <f t="shared" si="1010"/>
        <v>0</v>
      </c>
      <c r="BL372" s="432">
        <f t="shared" si="1010"/>
        <v>0</v>
      </c>
      <c r="BM372" s="432">
        <f t="shared" si="1010"/>
        <v>0</v>
      </c>
      <c r="BN372" s="463">
        <f t="shared" si="1010"/>
        <v>0</v>
      </c>
      <c r="BO372" s="462">
        <f t="shared" si="1010"/>
        <v>0</v>
      </c>
      <c r="BP372" s="432">
        <f t="shared" si="1010"/>
        <v>0</v>
      </c>
      <c r="BQ372" s="432">
        <f t="shared" si="1010"/>
        <v>0</v>
      </c>
      <c r="BR372" s="432">
        <f t="shared" si="1010"/>
        <v>0</v>
      </c>
      <c r="BS372" s="463">
        <f t="shared" si="1010"/>
        <v>0</v>
      </c>
      <c r="BT372" s="462">
        <f t="shared" si="1010"/>
        <v>0</v>
      </c>
      <c r="BU372" s="432">
        <f t="shared" si="1010"/>
        <v>0</v>
      </c>
      <c r="BV372" s="432">
        <f t="shared" si="1010"/>
        <v>0</v>
      </c>
      <c r="BW372" s="432">
        <f t="shared" si="1010"/>
        <v>0</v>
      </c>
      <c r="BX372" s="432">
        <f t="shared" si="1010"/>
        <v>0</v>
      </c>
      <c r="BY372" s="463">
        <f t="shared" si="1010"/>
        <v>0</v>
      </c>
      <c r="BZ372" s="462">
        <f t="shared" si="1010"/>
        <v>0</v>
      </c>
      <c r="CA372" s="432">
        <f t="shared" si="1010"/>
        <v>0</v>
      </c>
      <c r="CB372" s="432">
        <f t="shared" si="1010"/>
        <v>0</v>
      </c>
      <c r="CC372" s="432">
        <f t="shared" si="1010"/>
        <v>0</v>
      </c>
      <c r="CD372" s="463">
        <f t="shared" si="1010"/>
        <v>0</v>
      </c>
      <c r="CE372" s="462">
        <f t="shared" si="1010"/>
        <v>0</v>
      </c>
      <c r="CF372" s="432">
        <f t="shared" si="1010"/>
        <v>0</v>
      </c>
      <c r="CG372" s="432">
        <f t="shared" si="1010"/>
        <v>0</v>
      </c>
      <c r="CH372" s="432">
        <f t="shared" si="1010"/>
        <v>0</v>
      </c>
      <c r="CI372" s="432">
        <f t="shared" si="1010"/>
        <v>0</v>
      </c>
      <c r="CJ372" s="463">
        <f t="shared" si="1010"/>
        <v>0</v>
      </c>
      <c r="CK372" s="462">
        <f t="shared" si="1010"/>
        <v>0</v>
      </c>
      <c r="CL372" s="432">
        <f t="shared" si="1010"/>
        <v>0</v>
      </c>
      <c r="CM372" s="432">
        <f t="shared" si="1010"/>
        <v>0</v>
      </c>
      <c r="CN372" s="432">
        <f t="shared" si="1010"/>
        <v>0</v>
      </c>
      <c r="CO372" s="463">
        <f t="shared" si="1010"/>
        <v>0</v>
      </c>
      <c r="CP372" s="462">
        <f t="shared" si="1010"/>
        <v>0</v>
      </c>
      <c r="CQ372" s="432">
        <f t="shared" si="1010"/>
        <v>0</v>
      </c>
      <c r="CR372" s="432">
        <f t="shared" si="1010"/>
        <v>0</v>
      </c>
      <c r="CS372" s="432">
        <f t="shared" si="1010"/>
        <v>0</v>
      </c>
      <c r="CT372" s="432">
        <f t="shared" si="1010"/>
        <v>0</v>
      </c>
      <c r="CU372" s="463">
        <f t="shared" si="1010"/>
        <v>0</v>
      </c>
      <c r="CV372" s="462">
        <f t="shared" si="1010"/>
        <v>0</v>
      </c>
      <c r="CW372" s="432">
        <f t="shared" si="1010"/>
        <v>0</v>
      </c>
      <c r="CX372" s="432">
        <f t="shared" si="1010"/>
        <v>0</v>
      </c>
      <c r="CY372" s="432">
        <f t="shared" ref="CY372:FJ372" si="1011">CY233*CY93/100</f>
        <v>0</v>
      </c>
      <c r="CZ372" s="463">
        <f t="shared" si="1011"/>
        <v>0</v>
      </c>
      <c r="DA372" s="462">
        <f t="shared" si="1011"/>
        <v>0</v>
      </c>
      <c r="DB372" s="432">
        <f t="shared" si="1011"/>
        <v>0</v>
      </c>
      <c r="DC372" s="432">
        <f t="shared" si="1011"/>
        <v>0</v>
      </c>
      <c r="DD372" s="432">
        <f t="shared" si="1011"/>
        <v>0</v>
      </c>
      <c r="DE372" s="432">
        <f t="shared" si="1011"/>
        <v>0</v>
      </c>
      <c r="DF372" s="463">
        <f t="shared" si="1011"/>
        <v>0</v>
      </c>
      <c r="DG372" s="462">
        <f t="shared" si="1011"/>
        <v>0</v>
      </c>
      <c r="DH372" s="432">
        <f t="shared" si="1011"/>
        <v>0</v>
      </c>
      <c r="DI372" s="432">
        <f t="shared" si="1011"/>
        <v>0</v>
      </c>
      <c r="DJ372" s="432">
        <f t="shared" si="1011"/>
        <v>0</v>
      </c>
      <c r="DK372" s="463">
        <f t="shared" si="1011"/>
        <v>0</v>
      </c>
      <c r="DL372" s="462">
        <f t="shared" si="1011"/>
        <v>0</v>
      </c>
      <c r="DM372" s="432">
        <f t="shared" si="1011"/>
        <v>0</v>
      </c>
      <c r="DN372" s="432">
        <f t="shared" si="1011"/>
        <v>0</v>
      </c>
      <c r="DO372" s="432">
        <f t="shared" si="1011"/>
        <v>0</v>
      </c>
      <c r="DP372" s="432">
        <f t="shared" si="1011"/>
        <v>0</v>
      </c>
      <c r="DQ372" s="463">
        <f t="shared" si="1011"/>
        <v>0</v>
      </c>
      <c r="DR372" s="462">
        <f t="shared" si="1011"/>
        <v>0</v>
      </c>
      <c r="DS372" s="432">
        <f t="shared" si="1011"/>
        <v>0</v>
      </c>
      <c r="DT372" s="432">
        <f t="shared" si="1011"/>
        <v>0</v>
      </c>
      <c r="DU372" s="432">
        <f t="shared" si="1011"/>
        <v>0</v>
      </c>
      <c r="DV372" s="463">
        <f t="shared" si="1011"/>
        <v>0</v>
      </c>
      <c r="DW372" s="462">
        <f t="shared" si="1011"/>
        <v>0</v>
      </c>
      <c r="DX372" s="432">
        <f t="shared" si="1011"/>
        <v>0</v>
      </c>
      <c r="DY372" s="432">
        <f t="shared" si="1011"/>
        <v>0</v>
      </c>
      <c r="DZ372" s="432">
        <f t="shared" si="1011"/>
        <v>0</v>
      </c>
      <c r="EA372" s="432">
        <f t="shared" si="1011"/>
        <v>0</v>
      </c>
      <c r="EB372" s="463">
        <f t="shared" si="1011"/>
        <v>0</v>
      </c>
      <c r="EC372" s="462">
        <f t="shared" si="1011"/>
        <v>0</v>
      </c>
      <c r="ED372" s="432">
        <f t="shared" si="1011"/>
        <v>0</v>
      </c>
      <c r="EE372" s="432">
        <f t="shared" si="1011"/>
        <v>0</v>
      </c>
      <c r="EF372" s="432">
        <f t="shared" si="1011"/>
        <v>0</v>
      </c>
      <c r="EG372" s="463">
        <f t="shared" si="1011"/>
        <v>0</v>
      </c>
      <c r="EH372" s="462">
        <f t="shared" si="1011"/>
        <v>0</v>
      </c>
      <c r="EI372" s="432">
        <f t="shared" si="1011"/>
        <v>0</v>
      </c>
      <c r="EJ372" s="432">
        <f t="shared" si="1011"/>
        <v>0</v>
      </c>
      <c r="EK372" s="432">
        <f t="shared" si="1011"/>
        <v>0</v>
      </c>
      <c r="EL372" s="432">
        <f t="shared" si="1011"/>
        <v>0</v>
      </c>
      <c r="EM372" s="463">
        <f t="shared" si="1011"/>
        <v>0</v>
      </c>
      <c r="EN372" s="462">
        <f t="shared" si="1011"/>
        <v>0</v>
      </c>
      <c r="EO372" s="432">
        <f t="shared" si="1011"/>
        <v>0</v>
      </c>
      <c r="EP372" s="432">
        <f t="shared" si="1011"/>
        <v>0</v>
      </c>
      <c r="EQ372" s="432">
        <f t="shared" si="1011"/>
        <v>0</v>
      </c>
      <c r="ER372" s="463">
        <f t="shared" si="1011"/>
        <v>0</v>
      </c>
      <c r="ES372" s="462">
        <f t="shared" si="1011"/>
        <v>0</v>
      </c>
      <c r="ET372" s="432">
        <f t="shared" si="1011"/>
        <v>0</v>
      </c>
      <c r="EU372" s="432">
        <f t="shared" si="1011"/>
        <v>0</v>
      </c>
      <c r="EV372" s="432">
        <f t="shared" si="1011"/>
        <v>0</v>
      </c>
      <c r="EW372" s="432">
        <f t="shared" si="1011"/>
        <v>0</v>
      </c>
      <c r="EX372" s="463">
        <f t="shared" si="1011"/>
        <v>0</v>
      </c>
      <c r="EY372" s="462">
        <f t="shared" si="1011"/>
        <v>0</v>
      </c>
      <c r="EZ372" s="432">
        <f t="shared" si="1011"/>
        <v>0</v>
      </c>
      <c r="FA372" s="432">
        <f t="shared" si="1011"/>
        <v>0</v>
      </c>
      <c r="FB372" s="432">
        <f t="shared" si="1011"/>
        <v>0</v>
      </c>
      <c r="FC372" s="463">
        <f t="shared" si="1011"/>
        <v>0</v>
      </c>
      <c r="FD372" s="462">
        <f t="shared" si="1011"/>
        <v>0</v>
      </c>
      <c r="FE372" s="432">
        <f t="shared" si="1011"/>
        <v>0</v>
      </c>
      <c r="FF372" s="432">
        <f t="shared" si="1011"/>
        <v>0</v>
      </c>
      <c r="FG372" s="432">
        <f t="shared" si="1011"/>
        <v>0</v>
      </c>
      <c r="FH372" s="432">
        <f t="shared" si="1011"/>
        <v>0</v>
      </c>
      <c r="FI372" s="463">
        <f t="shared" si="1011"/>
        <v>0</v>
      </c>
      <c r="FJ372" s="462">
        <f t="shared" si="1011"/>
        <v>0</v>
      </c>
      <c r="FK372" s="432">
        <f t="shared" ref="FK372:GJ372" si="1012">FK233*FK93/100</f>
        <v>0</v>
      </c>
      <c r="FL372" s="432">
        <f t="shared" si="1012"/>
        <v>0</v>
      </c>
      <c r="FM372" s="432">
        <f t="shared" si="1012"/>
        <v>0</v>
      </c>
      <c r="FN372" s="463">
        <f t="shared" si="1012"/>
        <v>0</v>
      </c>
      <c r="FO372" s="462">
        <f t="shared" si="1012"/>
        <v>0</v>
      </c>
      <c r="FP372" s="432">
        <f t="shared" si="1012"/>
        <v>0</v>
      </c>
      <c r="FQ372" s="432">
        <f t="shared" si="1012"/>
        <v>0</v>
      </c>
      <c r="FR372" s="432">
        <f t="shared" si="1012"/>
        <v>0</v>
      </c>
      <c r="FS372" s="432">
        <f t="shared" si="1012"/>
        <v>0</v>
      </c>
      <c r="FT372" s="463">
        <f t="shared" si="1012"/>
        <v>0</v>
      </c>
      <c r="FU372" s="462">
        <f t="shared" si="1012"/>
        <v>0</v>
      </c>
      <c r="FV372" s="432">
        <f t="shared" si="1012"/>
        <v>0</v>
      </c>
      <c r="FW372" s="432">
        <f t="shared" si="1012"/>
        <v>0</v>
      </c>
      <c r="FX372" s="432">
        <f t="shared" si="1012"/>
        <v>0</v>
      </c>
      <c r="FY372" s="463">
        <f t="shared" si="1012"/>
        <v>0</v>
      </c>
      <c r="FZ372" s="462">
        <f t="shared" si="1012"/>
        <v>0</v>
      </c>
      <c r="GA372" s="432">
        <f t="shared" si="1012"/>
        <v>0</v>
      </c>
      <c r="GB372" s="432">
        <f t="shared" si="1012"/>
        <v>0</v>
      </c>
      <c r="GC372" s="432">
        <f t="shared" si="1012"/>
        <v>0</v>
      </c>
      <c r="GD372" s="432">
        <f t="shared" si="1012"/>
        <v>0</v>
      </c>
      <c r="GE372" s="463">
        <f t="shared" si="1012"/>
        <v>0</v>
      </c>
      <c r="GF372" s="462">
        <f t="shared" si="1012"/>
        <v>0</v>
      </c>
      <c r="GG372" s="432">
        <f t="shared" si="1012"/>
        <v>0</v>
      </c>
      <c r="GH372" s="432">
        <f t="shared" si="1012"/>
        <v>0</v>
      </c>
      <c r="GI372" s="432">
        <f t="shared" si="1012"/>
        <v>0</v>
      </c>
      <c r="GJ372" s="463">
        <f t="shared" si="1012"/>
        <v>0</v>
      </c>
    </row>
    <row r="373" spans="1:192" s="4" customFormat="1">
      <c r="A373" s="22"/>
      <c r="B373" s="22"/>
      <c r="C373" s="22"/>
      <c r="D373" s="22"/>
      <c r="E373" s="748" t="str">
        <f t="shared" si="952"/>
        <v>New Tariff 8</v>
      </c>
      <c r="F373" s="462">
        <f t="shared" ref="F373:AL373" si="1013">F234*F94</f>
        <v>0</v>
      </c>
      <c r="G373" s="432">
        <f t="shared" si="1013"/>
        <v>0</v>
      </c>
      <c r="H373" s="432">
        <f t="shared" si="1013"/>
        <v>0</v>
      </c>
      <c r="I373" s="432">
        <f t="shared" si="1013"/>
        <v>0</v>
      </c>
      <c r="J373" s="432">
        <f t="shared" si="1013"/>
        <v>0</v>
      </c>
      <c r="K373" s="463">
        <f t="shared" si="1013"/>
        <v>0</v>
      </c>
      <c r="L373" s="462">
        <f t="shared" si="1013"/>
        <v>0</v>
      </c>
      <c r="M373" s="432">
        <f t="shared" si="1013"/>
        <v>0</v>
      </c>
      <c r="N373" s="432">
        <f t="shared" si="1013"/>
        <v>0</v>
      </c>
      <c r="O373" s="432">
        <f t="shared" si="1013"/>
        <v>0</v>
      </c>
      <c r="P373" s="463">
        <f t="shared" si="1013"/>
        <v>0</v>
      </c>
      <c r="Q373" s="462">
        <f t="shared" si="1013"/>
        <v>0</v>
      </c>
      <c r="R373" s="432">
        <f t="shared" si="1013"/>
        <v>0</v>
      </c>
      <c r="S373" s="432">
        <f t="shared" si="1013"/>
        <v>0</v>
      </c>
      <c r="T373" s="432">
        <f t="shared" si="1013"/>
        <v>0</v>
      </c>
      <c r="U373" s="432">
        <f t="shared" si="1013"/>
        <v>0</v>
      </c>
      <c r="V373" s="463">
        <f t="shared" si="1013"/>
        <v>0</v>
      </c>
      <c r="W373" s="462">
        <f t="shared" si="1013"/>
        <v>0</v>
      </c>
      <c r="X373" s="432">
        <f t="shared" si="1013"/>
        <v>0</v>
      </c>
      <c r="Y373" s="432">
        <f t="shared" si="1013"/>
        <v>0</v>
      </c>
      <c r="Z373" s="432">
        <f t="shared" si="1013"/>
        <v>0</v>
      </c>
      <c r="AA373" s="463">
        <f t="shared" si="1013"/>
        <v>0</v>
      </c>
      <c r="AB373" s="462">
        <f t="shared" si="1013"/>
        <v>0</v>
      </c>
      <c r="AC373" s="432">
        <f t="shared" si="1013"/>
        <v>0</v>
      </c>
      <c r="AD373" s="432">
        <f t="shared" si="1013"/>
        <v>0</v>
      </c>
      <c r="AE373" s="432">
        <f t="shared" si="1013"/>
        <v>0</v>
      </c>
      <c r="AF373" s="432">
        <f t="shared" si="1013"/>
        <v>0</v>
      </c>
      <c r="AG373" s="463">
        <f t="shared" si="1013"/>
        <v>0</v>
      </c>
      <c r="AH373" s="462">
        <f t="shared" si="1013"/>
        <v>0</v>
      </c>
      <c r="AI373" s="432">
        <f t="shared" si="1013"/>
        <v>0</v>
      </c>
      <c r="AJ373" s="432">
        <f t="shared" si="1013"/>
        <v>0</v>
      </c>
      <c r="AK373" s="432">
        <f t="shared" si="1013"/>
        <v>0</v>
      </c>
      <c r="AL373" s="463">
        <f t="shared" si="1013"/>
        <v>0</v>
      </c>
      <c r="AM373" s="462">
        <f t="shared" ref="AM373:CX373" si="1014">AM234*AM94/100</f>
        <v>0</v>
      </c>
      <c r="AN373" s="432">
        <f t="shared" si="1014"/>
        <v>0</v>
      </c>
      <c r="AO373" s="432">
        <f t="shared" si="1014"/>
        <v>0</v>
      </c>
      <c r="AP373" s="432">
        <f t="shared" si="1014"/>
        <v>0</v>
      </c>
      <c r="AQ373" s="432">
        <f t="shared" si="1014"/>
        <v>0</v>
      </c>
      <c r="AR373" s="463">
        <f t="shared" si="1014"/>
        <v>0</v>
      </c>
      <c r="AS373" s="462">
        <f t="shared" si="1014"/>
        <v>0</v>
      </c>
      <c r="AT373" s="432">
        <f t="shared" si="1014"/>
        <v>0</v>
      </c>
      <c r="AU373" s="432">
        <f t="shared" si="1014"/>
        <v>0</v>
      </c>
      <c r="AV373" s="432">
        <f t="shared" si="1014"/>
        <v>0</v>
      </c>
      <c r="AW373" s="463">
        <f t="shared" si="1014"/>
        <v>0</v>
      </c>
      <c r="AX373" s="462">
        <f t="shared" si="1014"/>
        <v>0</v>
      </c>
      <c r="AY373" s="432">
        <f t="shared" si="1014"/>
        <v>0</v>
      </c>
      <c r="AZ373" s="432">
        <f t="shared" si="1014"/>
        <v>0</v>
      </c>
      <c r="BA373" s="432">
        <f t="shared" si="1014"/>
        <v>0</v>
      </c>
      <c r="BB373" s="432">
        <f t="shared" si="1014"/>
        <v>0</v>
      </c>
      <c r="BC373" s="463">
        <f t="shared" si="1014"/>
        <v>0</v>
      </c>
      <c r="BD373" s="462">
        <f t="shared" si="1014"/>
        <v>0</v>
      </c>
      <c r="BE373" s="432">
        <f t="shared" si="1014"/>
        <v>0</v>
      </c>
      <c r="BF373" s="432">
        <f t="shared" si="1014"/>
        <v>0</v>
      </c>
      <c r="BG373" s="432">
        <f t="shared" si="1014"/>
        <v>0</v>
      </c>
      <c r="BH373" s="463">
        <f t="shared" si="1014"/>
        <v>0</v>
      </c>
      <c r="BI373" s="462">
        <f t="shared" si="1014"/>
        <v>0</v>
      </c>
      <c r="BJ373" s="432">
        <f t="shared" si="1014"/>
        <v>0</v>
      </c>
      <c r="BK373" s="432">
        <f t="shared" si="1014"/>
        <v>0</v>
      </c>
      <c r="BL373" s="432">
        <f t="shared" si="1014"/>
        <v>0</v>
      </c>
      <c r="BM373" s="432">
        <f t="shared" si="1014"/>
        <v>0</v>
      </c>
      <c r="BN373" s="463">
        <f t="shared" si="1014"/>
        <v>0</v>
      </c>
      <c r="BO373" s="462">
        <f t="shared" si="1014"/>
        <v>0</v>
      </c>
      <c r="BP373" s="432">
        <f t="shared" si="1014"/>
        <v>0</v>
      </c>
      <c r="BQ373" s="432">
        <f t="shared" si="1014"/>
        <v>0</v>
      </c>
      <c r="BR373" s="432">
        <f t="shared" si="1014"/>
        <v>0</v>
      </c>
      <c r="BS373" s="463">
        <f t="shared" si="1014"/>
        <v>0</v>
      </c>
      <c r="BT373" s="462">
        <f t="shared" si="1014"/>
        <v>0</v>
      </c>
      <c r="BU373" s="432">
        <f t="shared" si="1014"/>
        <v>0</v>
      </c>
      <c r="BV373" s="432">
        <f t="shared" si="1014"/>
        <v>0</v>
      </c>
      <c r="BW373" s="432">
        <f t="shared" si="1014"/>
        <v>0</v>
      </c>
      <c r="BX373" s="432">
        <f t="shared" si="1014"/>
        <v>0</v>
      </c>
      <c r="BY373" s="463">
        <f t="shared" si="1014"/>
        <v>0</v>
      </c>
      <c r="BZ373" s="462">
        <f t="shared" si="1014"/>
        <v>0</v>
      </c>
      <c r="CA373" s="432">
        <f t="shared" si="1014"/>
        <v>0</v>
      </c>
      <c r="CB373" s="432">
        <f t="shared" si="1014"/>
        <v>0</v>
      </c>
      <c r="CC373" s="432">
        <f t="shared" si="1014"/>
        <v>0</v>
      </c>
      <c r="CD373" s="463">
        <f t="shared" si="1014"/>
        <v>0</v>
      </c>
      <c r="CE373" s="462">
        <f t="shared" si="1014"/>
        <v>0</v>
      </c>
      <c r="CF373" s="432">
        <f t="shared" si="1014"/>
        <v>0</v>
      </c>
      <c r="CG373" s="432">
        <f t="shared" si="1014"/>
        <v>0</v>
      </c>
      <c r="CH373" s="432">
        <f t="shared" si="1014"/>
        <v>0</v>
      </c>
      <c r="CI373" s="432">
        <f t="shared" si="1014"/>
        <v>0</v>
      </c>
      <c r="CJ373" s="463">
        <f t="shared" si="1014"/>
        <v>0</v>
      </c>
      <c r="CK373" s="462">
        <f t="shared" si="1014"/>
        <v>0</v>
      </c>
      <c r="CL373" s="432">
        <f t="shared" si="1014"/>
        <v>0</v>
      </c>
      <c r="CM373" s="432">
        <f t="shared" si="1014"/>
        <v>0</v>
      </c>
      <c r="CN373" s="432">
        <f t="shared" si="1014"/>
        <v>0</v>
      </c>
      <c r="CO373" s="463">
        <f t="shared" si="1014"/>
        <v>0</v>
      </c>
      <c r="CP373" s="462">
        <f t="shared" si="1014"/>
        <v>0</v>
      </c>
      <c r="CQ373" s="432">
        <f t="shared" si="1014"/>
        <v>0</v>
      </c>
      <c r="CR373" s="432">
        <f t="shared" si="1014"/>
        <v>0</v>
      </c>
      <c r="CS373" s="432">
        <f t="shared" si="1014"/>
        <v>0</v>
      </c>
      <c r="CT373" s="432">
        <f t="shared" si="1014"/>
        <v>0</v>
      </c>
      <c r="CU373" s="463">
        <f t="shared" si="1014"/>
        <v>0</v>
      </c>
      <c r="CV373" s="462">
        <f t="shared" si="1014"/>
        <v>0</v>
      </c>
      <c r="CW373" s="432">
        <f t="shared" si="1014"/>
        <v>0</v>
      </c>
      <c r="CX373" s="432">
        <f t="shared" si="1014"/>
        <v>0</v>
      </c>
      <c r="CY373" s="432">
        <f t="shared" ref="CY373:FJ373" si="1015">CY234*CY94/100</f>
        <v>0</v>
      </c>
      <c r="CZ373" s="463">
        <f t="shared" si="1015"/>
        <v>0</v>
      </c>
      <c r="DA373" s="462">
        <f t="shared" si="1015"/>
        <v>0</v>
      </c>
      <c r="DB373" s="432">
        <f t="shared" si="1015"/>
        <v>0</v>
      </c>
      <c r="DC373" s="432">
        <f t="shared" si="1015"/>
        <v>0</v>
      </c>
      <c r="DD373" s="432">
        <f t="shared" si="1015"/>
        <v>0</v>
      </c>
      <c r="DE373" s="432">
        <f t="shared" si="1015"/>
        <v>0</v>
      </c>
      <c r="DF373" s="463">
        <f t="shared" si="1015"/>
        <v>0</v>
      </c>
      <c r="DG373" s="462">
        <f t="shared" si="1015"/>
        <v>0</v>
      </c>
      <c r="DH373" s="432">
        <f t="shared" si="1015"/>
        <v>0</v>
      </c>
      <c r="DI373" s="432">
        <f t="shared" si="1015"/>
        <v>0</v>
      </c>
      <c r="DJ373" s="432">
        <f t="shared" si="1015"/>
        <v>0</v>
      </c>
      <c r="DK373" s="463">
        <f t="shared" si="1015"/>
        <v>0</v>
      </c>
      <c r="DL373" s="462">
        <f t="shared" si="1015"/>
        <v>0</v>
      </c>
      <c r="DM373" s="432">
        <f t="shared" si="1015"/>
        <v>0</v>
      </c>
      <c r="DN373" s="432">
        <f t="shared" si="1015"/>
        <v>0</v>
      </c>
      <c r="DO373" s="432">
        <f t="shared" si="1015"/>
        <v>0</v>
      </c>
      <c r="DP373" s="432">
        <f t="shared" si="1015"/>
        <v>0</v>
      </c>
      <c r="DQ373" s="463">
        <f t="shared" si="1015"/>
        <v>0</v>
      </c>
      <c r="DR373" s="462">
        <f t="shared" si="1015"/>
        <v>0</v>
      </c>
      <c r="DS373" s="432">
        <f t="shared" si="1015"/>
        <v>0</v>
      </c>
      <c r="DT373" s="432">
        <f t="shared" si="1015"/>
        <v>0</v>
      </c>
      <c r="DU373" s="432">
        <f t="shared" si="1015"/>
        <v>0</v>
      </c>
      <c r="DV373" s="463">
        <f t="shared" si="1015"/>
        <v>0</v>
      </c>
      <c r="DW373" s="462">
        <f t="shared" si="1015"/>
        <v>0</v>
      </c>
      <c r="DX373" s="432">
        <f t="shared" si="1015"/>
        <v>0</v>
      </c>
      <c r="DY373" s="432">
        <f t="shared" si="1015"/>
        <v>0</v>
      </c>
      <c r="DZ373" s="432">
        <f t="shared" si="1015"/>
        <v>0</v>
      </c>
      <c r="EA373" s="432">
        <f t="shared" si="1015"/>
        <v>0</v>
      </c>
      <c r="EB373" s="463">
        <f t="shared" si="1015"/>
        <v>0</v>
      </c>
      <c r="EC373" s="462">
        <f t="shared" si="1015"/>
        <v>0</v>
      </c>
      <c r="ED373" s="432">
        <f t="shared" si="1015"/>
        <v>0</v>
      </c>
      <c r="EE373" s="432">
        <f t="shared" si="1015"/>
        <v>0</v>
      </c>
      <c r="EF373" s="432">
        <f t="shared" si="1015"/>
        <v>0</v>
      </c>
      <c r="EG373" s="463">
        <f t="shared" si="1015"/>
        <v>0</v>
      </c>
      <c r="EH373" s="462">
        <f t="shared" si="1015"/>
        <v>0</v>
      </c>
      <c r="EI373" s="432">
        <f t="shared" si="1015"/>
        <v>0</v>
      </c>
      <c r="EJ373" s="432">
        <f t="shared" si="1015"/>
        <v>0</v>
      </c>
      <c r="EK373" s="432">
        <f t="shared" si="1015"/>
        <v>0</v>
      </c>
      <c r="EL373" s="432">
        <f t="shared" si="1015"/>
        <v>0</v>
      </c>
      <c r="EM373" s="463">
        <f t="shared" si="1015"/>
        <v>0</v>
      </c>
      <c r="EN373" s="462">
        <f t="shared" si="1015"/>
        <v>0</v>
      </c>
      <c r="EO373" s="432">
        <f t="shared" si="1015"/>
        <v>0</v>
      </c>
      <c r="EP373" s="432">
        <f t="shared" si="1015"/>
        <v>0</v>
      </c>
      <c r="EQ373" s="432">
        <f t="shared" si="1015"/>
        <v>0</v>
      </c>
      <c r="ER373" s="463">
        <f t="shared" si="1015"/>
        <v>0</v>
      </c>
      <c r="ES373" s="462">
        <f t="shared" si="1015"/>
        <v>0</v>
      </c>
      <c r="ET373" s="432">
        <f t="shared" si="1015"/>
        <v>0</v>
      </c>
      <c r="EU373" s="432">
        <f t="shared" si="1015"/>
        <v>0</v>
      </c>
      <c r="EV373" s="432">
        <f t="shared" si="1015"/>
        <v>0</v>
      </c>
      <c r="EW373" s="432">
        <f t="shared" si="1015"/>
        <v>0</v>
      </c>
      <c r="EX373" s="463">
        <f t="shared" si="1015"/>
        <v>0</v>
      </c>
      <c r="EY373" s="462">
        <f t="shared" si="1015"/>
        <v>0</v>
      </c>
      <c r="EZ373" s="432">
        <f t="shared" si="1015"/>
        <v>0</v>
      </c>
      <c r="FA373" s="432">
        <f t="shared" si="1015"/>
        <v>0</v>
      </c>
      <c r="FB373" s="432">
        <f t="shared" si="1015"/>
        <v>0</v>
      </c>
      <c r="FC373" s="463">
        <f t="shared" si="1015"/>
        <v>0</v>
      </c>
      <c r="FD373" s="462">
        <f t="shared" si="1015"/>
        <v>0</v>
      </c>
      <c r="FE373" s="432">
        <f t="shared" si="1015"/>
        <v>0</v>
      </c>
      <c r="FF373" s="432">
        <f t="shared" si="1015"/>
        <v>0</v>
      </c>
      <c r="FG373" s="432">
        <f t="shared" si="1015"/>
        <v>0</v>
      </c>
      <c r="FH373" s="432">
        <f t="shared" si="1015"/>
        <v>0</v>
      </c>
      <c r="FI373" s="463">
        <f t="shared" si="1015"/>
        <v>0</v>
      </c>
      <c r="FJ373" s="462">
        <f t="shared" si="1015"/>
        <v>0</v>
      </c>
      <c r="FK373" s="432">
        <f t="shared" ref="FK373:GJ373" si="1016">FK234*FK94/100</f>
        <v>0</v>
      </c>
      <c r="FL373" s="432">
        <f t="shared" si="1016"/>
        <v>0</v>
      </c>
      <c r="FM373" s="432">
        <f t="shared" si="1016"/>
        <v>0</v>
      </c>
      <c r="FN373" s="463">
        <f t="shared" si="1016"/>
        <v>0</v>
      </c>
      <c r="FO373" s="462">
        <f t="shared" si="1016"/>
        <v>0</v>
      </c>
      <c r="FP373" s="432">
        <f t="shared" si="1016"/>
        <v>0</v>
      </c>
      <c r="FQ373" s="432">
        <f t="shared" si="1016"/>
        <v>0</v>
      </c>
      <c r="FR373" s="432">
        <f t="shared" si="1016"/>
        <v>0</v>
      </c>
      <c r="FS373" s="432">
        <f t="shared" si="1016"/>
        <v>0</v>
      </c>
      <c r="FT373" s="463">
        <f t="shared" si="1016"/>
        <v>0</v>
      </c>
      <c r="FU373" s="462">
        <f t="shared" si="1016"/>
        <v>0</v>
      </c>
      <c r="FV373" s="432">
        <f t="shared" si="1016"/>
        <v>0</v>
      </c>
      <c r="FW373" s="432">
        <f t="shared" si="1016"/>
        <v>0</v>
      </c>
      <c r="FX373" s="432">
        <f t="shared" si="1016"/>
        <v>0</v>
      </c>
      <c r="FY373" s="463">
        <f t="shared" si="1016"/>
        <v>0</v>
      </c>
      <c r="FZ373" s="462">
        <f t="shared" si="1016"/>
        <v>0</v>
      </c>
      <c r="GA373" s="432">
        <f t="shared" si="1016"/>
        <v>0</v>
      </c>
      <c r="GB373" s="432">
        <f t="shared" si="1016"/>
        <v>0</v>
      </c>
      <c r="GC373" s="432">
        <f t="shared" si="1016"/>
        <v>0</v>
      </c>
      <c r="GD373" s="432">
        <f t="shared" si="1016"/>
        <v>0</v>
      </c>
      <c r="GE373" s="463">
        <f t="shared" si="1016"/>
        <v>0</v>
      </c>
      <c r="GF373" s="462">
        <f t="shared" si="1016"/>
        <v>0</v>
      </c>
      <c r="GG373" s="432">
        <f t="shared" si="1016"/>
        <v>0</v>
      </c>
      <c r="GH373" s="432">
        <f t="shared" si="1016"/>
        <v>0</v>
      </c>
      <c r="GI373" s="432">
        <f t="shared" si="1016"/>
        <v>0</v>
      </c>
      <c r="GJ373" s="463">
        <f t="shared" si="1016"/>
        <v>0</v>
      </c>
    </row>
    <row r="374" spans="1:192" s="4" customFormat="1">
      <c r="A374" s="22"/>
      <c r="B374" s="22"/>
      <c r="C374" s="22"/>
      <c r="D374" s="22"/>
      <c r="E374" s="748" t="str">
        <f t="shared" si="952"/>
        <v>New Tariff 9</v>
      </c>
      <c r="F374" s="462">
        <f t="shared" ref="F374:AL374" si="1017">F235*F95</f>
        <v>0</v>
      </c>
      <c r="G374" s="432">
        <f t="shared" si="1017"/>
        <v>0</v>
      </c>
      <c r="H374" s="432">
        <f t="shared" si="1017"/>
        <v>0</v>
      </c>
      <c r="I374" s="432">
        <f t="shared" si="1017"/>
        <v>0</v>
      </c>
      <c r="J374" s="432">
        <f t="shared" si="1017"/>
        <v>0</v>
      </c>
      <c r="K374" s="463">
        <f t="shared" si="1017"/>
        <v>0</v>
      </c>
      <c r="L374" s="462">
        <f t="shared" si="1017"/>
        <v>0</v>
      </c>
      <c r="M374" s="432">
        <f t="shared" si="1017"/>
        <v>0</v>
      </c>
      <c r="N374" s="432">
        <f t="shared" si="1017"/>
        <v>0</v>
      </c>
      <c r="O374" s="432">
        <f t="shared" si="1017"/>
        <v>0</v>
      </c>
      <c r="P374" s="463">
        <f t="shared" si="1017"/>
        <v>0</v>
      </c>
      <c r="Q374" s="462">
        <f t="shared" si="1017"/>
        <v>0</v>
      </c>
      <c r="R374" s="432">
        <f t="shared" si="1017"/>
        <v>0</v>
      </c>
      <c r="S374" s="432">
        <f t="shared" si="1017"/>
        <v>0</v>
      </c>
      <c r="T374" s="432">
        <f t="shared" si="1017"/>
        <v>0</v>
      </c>
      <c r="U374" s="432">
        <f t="shared" si="1017"/>
        <v>0</v>
      </c>
      <c r="V374" s="463">
        <f t="shared" si="1017"/>
        <v>0</v>
      </c>
      <c r="W374" s="462">
        <f t="shared" si="1017"/>
        <v>0</v>
      </c>
      <c r="X374" s="432">
        <f t="shared" si="1017"/>
        <v>0</v>
      </c>
      <c r="Y374" s="432">
        <f t="shared" si="1017"/>
        <v>0</v>
      </c>
      <c r="Z374" s="432">
        <f t="shared" si="1017"/>
        <v>0</v>
      </c>
      <c r="AA374" s="463">
        <f t="shared" si="1017"/>
        <v>0</v>
      </c>
      <c r="AB374" s="462">
        <f t="shared" si="1017"/>
        <v>0</v>
      </c>
      <c r="AC374" s="432">
        <f t="shared" si="1017"/>
        <v>0</v>
      </c>
      <c r="AD374" s="432">
        <f t="shared" si="1017"/>
        <v>0</v>
      </c>
      <c r="AE374" s="432">
        <f t="shared" si="1017"/>
        <v>0</v>
      </c>
      <c r="AF374" s="432">
        <f t="shared" si="1017"/>
        <v>0</v>
      </c>
      <c r="AG374" s="463">
        <f t="shared" si="1017"/>
        <v>0</v>
      </c>
      <c r="AH374" s="462">
        <f t="shared" si="1017"/>
        <v>0</v>
      </c>
      <c r="AI374" s="432">
        <f t="shared" si="1017"/>
        <v>0</v>
      </c>
      <c r="AJ374" s="432">
        <f t="shared" si="1017"/>
        <v>0</v>
      </c>
      <c r="AK374" s="432">
        <f t="shared" si="1017"/>
        <v>0</v>
      </c>
      <c r="AL374" s="463">
        <f t="shared" si="1017"/>
        <v>0</v>
      </c>
      <c r="AM374" s="462">
        <f t="shared" ref="AM374:CX374" si="1018">AM235*AM95/100</f>
        <v>0</v>
      </c>
      <c r="AN374" s="432">
        <f t="shared" si="1018"/>
        <v>0</v>
      </c>
      <c r="AO374" s="432">
        <f t="shared" si="1018"/>
        <v>0</v>
      </c>
      <c r="AP374" s="432">
        <f t="shared" si="1018"/>
        <v>0</v>
      </c>
      <c r="AQ374" s="432">
        <f t="shared" si="1018"/>
        <v>0</v>
      </c>
      <c r="AR374" s="463">
        <f t="shared" si="1018"/>
        <v>0</v>
      </c>
      <c r="AS374" s="462">
        <f t="shared" si="1018"/>
        <v>0</v>
      </c>
      <c r="AT374" s="432">
        <f t="shared" si="1018"/>
        <v>0</v>
      </c>
      <c r="AU374" s="432">
        <f t="shared" si="1018"/>
        <v>0</v>
      </c>
      <c r="AV374" s="432">
        <f t="shared" si="1018"/>
        <v>0</v>
      </c>
      <c r="AW374" s="463">
        <f t="shared" si="1018"/>
        <v>0</v>
      </c>
      <c r="AX374" s="462">
        <f t="shared" si="1018"/>
        <v>0</v>
      </c>
      <c r="AY374" s="432">
        <f t="shared" si="1018"/>
        <v>0</v>
      </c>
      <c r="AZ374" s="432">
        <f t="shared" si="1018"/>
        <v>0</v>
      </c>
      <c r="BA374" s="432">
        <f t="shared" si="1018"/>
        <v>0</v>
      </c>
      <c r="BB374" s="432">
        <f t="shared" si="1018"/>
        <v>0</v>
      </c>
      <c r="BC374" s="463">
        <f t="shared" si="1018"/>
        <v>0</v>
      </c>
      <c r="BD374" s="462">
        <f t="shared" si="1018"/>
        <v>0</v>
      </c>
      <c r="BE374" s="432">
        <f t="shared" si="1018"/>
        <v>0</v>
      </c>
      <c r="BF374" s="432">
        <f t="shared" si="1018"/>
        <v>0</v>
      </c>
      <c r="BG374" s="432">
        <f t="shared" si="1018"/>
        <v>0</v>
      </c>
      <c r="BH374" s="463">
        <f t="shared" si="1018"/>
        <v>0</v>
      </c>
      <c r="BI374" s="462">
        <f t="shared" si="1018"/>
        <v>0</v>
      </c>
      <c r="BJ374" s="432">
        <f t="shared" si="1018"/>
        <v>0</v>
      </c>
      <c r="BK374" s="432">
        <f t="shared" si="1018"/>
        <v>0</v>
      </c>
      <c r="BL374" s="432">
        <f t="shared" si="1018"/>
        <v>0</v>
      </c>
      <c r="BM374" s="432">
        <f t="shared" si="1018"/>
        <v>0</v>
      </c>
      <c r="BN374" s="463">
        <f t="shared" si="1018"/>
        <v>0</v>
      </c>
      <c r="BO374" s="462">
        <f t="shared" si="1018"/>
        <v>0</v>
      </c>
      <c r="BP374" s="432">
        <f t="shared" si="1018"/>
        <v>0</v>
      </c>
      <c r="BQ374" s="432">
        <f t="shared" si="1018"/>
        <v>0</v>
      </c>
      <c r="BR374" s="432">
        <f t="shared" si="1018"/>
        <v>0</v>
      </c>
      <c r="BS374" s="463">
        <f t="shared" si="1018"/>
        <v>0</v>
      </c>
      <c r="BT374" s="462">
        <f t="shared" si="1018"/>
        <v>0</v>
      </c>
      <c r="BU374" s="432">
        <f t="shared" si="1018"/>
        <v>0</v>
      </c>
      <c r="BV374" s="432">
        <f t="shared" si="1018"/>
        <v>0</v>
      </c>
      <c r="BW374" s="432">
        <f t="shared" si="1018"/>
        <v>0</v>
      </c>
      <c r="BX374" s="432">
        <f t="shared" si="1018"/>
        <v>0</v>
      </c>
      <c r="BY374" s="463">
        <f t="shared" si="1018"/>
        <v>0</v>
      </c>
      <c r="BZ374" s="462">
        <f t="shared" si="1018"/>
        <v>0</v>
      </c>
      <c r="CA374" s="432">
        <f t="shared" si="1018"/>
        <v>0</v>
      </c>
      <c r="CB374" s="432">
        <f t="shared" si="1018"/>
        <v>0</v>
      </c>
      <c r="CC374" s="432">
        <f t="shared" si="1018"/>
        <v>0</v>
      </c>
      <c r="CD374" s="463">
        <f t="shared" si="1018"/>
        <v>0</v>
      </c>
      <c r="CE374" s="462">
        <f t="shared" si="1018"/>
        <v>0</v>
      </c>
      <c r="CF374" s="432">
        <f t="shared" si="1018"/>
        <v>0</v>
      </c>
      <c r="CG374" s="432">
        <f t="shared" si="1018"/>
        <v>0</v>
      </c>
      <c r="CH374" s="432">
        <f t="shared" si="1018"/>
        <v>0</v>
      </c>
      <c r="CI374" s="432">
        <f t="shared" si="1018"/>
        <v>0</v>
      </c>
      <c r="CJ374" s="463">
        <f t="shared" si="1018"/>
        <v>0</v>
      </c>
      <c r="CK374" s="462">
        <f t="shared" si="1018"/>
        <v>0</v>
      </c>
      <c r="CL374" s="432">
        <f t="shared" si="1018"/>
        <v>0</v>
      </c>
      <c r="CM374" s="432">
        <f t="shared" si="1018"/>
        <v>0</v>
      </c>
      <c r="CN374" s="432">
        <f t="shared" si="1018"/>
        <v>0</v>
      </c>
      <c r="CO374" s="463">
        <f t="shared" si="1018"/>
        <v>0</v>
      </c>
      <c r="CP374" s="462">
        <f t="shared" si="1018"/>
        <v>0</v>
      </c>
      <c r="CQ374" s="432">
        <f t="shared" si="1018"/>
        <v>0</v>
      </c>
      <c r="CR374" s="432">
        <f t="shared" si="1018"/>
        <v>0</v>
      </c>
      <c r="CS374" s="432">
        <f t="shared" si="1018"/>
        <v>0</v>
      </c>
      <c r="CT374" s="432">
        <f t="shared" si="1018"/>
        <v>0</v>
      </c>
      <c r="CU374" s="463">
        <f t="shared" si="1018"/>
        <v>0</v>
      </c>
      <c r="CV374" s="462">
        <f t="shared" si="1018"/>
        <v>0</v>
      </c>
      <c r="CW374" s="432">
        <f t="shared" si="1018"/>
        <v>0</v>
      </c>
      <c r="CX374" s="432">
        <f t="shared" si="1018"/>
        <v>0</v>
      </c>
      <c r="CY374" s="432">
        <f t="shared" ref="CY374:FJ374" si="1019">CY235*CY95/100</f>
        <v>0</v>
      </c>
      <c r="CZ374" s="463">
        <f t="shared" si="1019"/>
        <v>0</v>
      </c>
      <c r="DA374" s="462">
        <f t="shared" si="1019"/>
        <v>0</v>
      </c>
      <c r="DB374" s="432">
        <f t="shared" si="1019"/>
        <v>0</v>
      </c>
      <c r="DC374" s="432">
        <f t="shared" si="1019"/>
        <v>0</v>
      </c>
      <c r="DD374" s="432">
        <f t="shared" si="1019"/>
        <v>0</v>
      </c>
      <c r="DE374" s="432">
        <f t="shared" si="1019"/>
        <v>0</v>
      </c>
      <c r="DF374" s="463">
        <f t="shared" si="1019"/>
        <v>0</v>
      </c>
      <c r="DG374" s="462">
        <f t="shared" si="1019"/>
        <v>0</v>
      </c>
      <c r="DH374" s="432">
        <f t="shared" si="1019"/>
        <v>0</v>
      </c>
      <c r="DI374" s="432">
        <f t="shared" si="1019"/>
        <v>0</v>
      </c>
      <c r="DJ374" s="432">
        <f t="shared" si="1019"/>
        <v>0</v>
      </c>
      <c r="DK374" s="463">
        <f t="shared" si="1019"/>
        <v>0</v>
      </c>
      <c r="DL374" s="462">
        <f t="shared" si="1019"/>
        <v>0</v>
      </c>
      <c r="DM374" s="432">
        <f t="shared" si="1019"/>
        <v>0</v>
      </c>
      <c r="DN374" s="432">
        <f t="shared" si="1019"/>
        <v>0</v>
      </c>
      <c r="DO374" s="432">
        <f t="shared" si="1019"/>
        <v>0</v>
      </c>
      <c r="DP374" s="432">
        <f t="shared" si="1019"/>
        <v>0</v>
      </c>
      <c r="DQ374" s="463">
        <f t="shared" si="1019"/>
        <v>0</v>
      </c>
      <c r="DR374" s="462">
        <f t="shared" si="1019"/>
        <v>0</v>
      </c>
      <c r="DS374" s="432">
        <f t="shared" si="1019"/>
        <v>0</v>
      </c>
      <c r="DT374" s="432">
        <f t="shared" si="1019"/>
        <v>0</v>
      </c>
      <c r="DU374" s="432">
        <f t="shared" si="1019"/>
        <v>0</v>
      </c>
      <c r="DV374" s="463">
        <f t="shared" si="1019"/>
        <v>0</v>
      </c>
      <c r="DW374" s="462">
        <f t="shared" si="1019"/>
        <v>0</v>
      </c>
      <c r="DX374" s="432">
        <f t="shared" si="1019"/>
        <v>0</v>
      </c>
      <c r="DY374" s="432">
        <f t="shared" si="1019"/>
        <v>0</v>
      </c>
      <c r="DZ374" s="432">
        <f t="shared" si="1019"/>
        <v>0</v>
      </c>
      <c r="EA374" s="432">
        <f t="shared" si="1019"/>
        <v>0</v>
      </c>
      <c r="EB374" s="463">
        <f t="shared" si="1019"/>
        <v>0</v>
      </c>
      <c r="EC374" s="462">
        <f t="shared" si="1019"/>
        <v>0</v>
      </c>
      <c r="ED374" s="432">
        <f t="shared" si="1019"/>
        <v>0</v>
      </c>
      <c r="EE374" s="432">
        <f t="shared" si="1019"/>
        <v>0</v>
      </c>
      <c r="EF374" s="432">
        <f t="shared" si="1019"/>
        <v>0</v>
      </c>
      <c r="EG374" s="463">
        <f t="shared" si="1019"/>
        <v>0</v>
      </c>
      <c r="EH374" s="462">
        <f t="shared" si="1019"/>
        <v>0</v>
      </c>
      <c r="EI374" s="432">
        <f t="shared" si="1019"/>
        <v>0</v>
      </c>
      <c r="EJ374" s="432">
        <f t="shared" si="1019"/>
        <v>0</v>
      </c>
      <c r="EK374" s="432">
        <f t="shared" si="1019"/>
        <v>0</v>
      </c>
      <c r="EL374" s="432">
        <f t="shared" si="1019"/>
        <v>0</v>
      </c>
      <c r="EM374" s="463">
        <f t="shared" si="1019"/>
        <v>0</v>
      </c>
      <c r="EN374" s="462">
        <f t="shared" si="1019"/>
        <v>0</v>
      </c>
      <c r="EO374" s="432">
        <f t="shared" si="1019"/>
        <v>0</v>
      </c>
      <c r="EP374" s="432">
        <f t="shared" si="1019"/>
        <v>0</v>
      </c>
      <c r="EQ374" s="432">
        <f t="shared" si="1019"/>
        <v>0</v>
      </c>
      <c r="ER374" s="463">
        <f t="shared" si="1019"/>
        <v>0</v>
      </c>
      <c r="ES374" s="462">
        <f t="shared" si="1019"/>
        <v>0</v>
      </c>
      <c r="ET374" s="432">
        <f t="shared" si="1019"/>
        <v>0</v>
      </c>
      <c r="EU374" s="432">
        <f t="shared" si="1019"/>
        <v>0</v>
      </c>
      <c r="EV374" s="432">
        <f t="shared" si="1019"/>
        <v>0</v>
      </c>
      <c r="EW374" s="432">
        <f t="shared" si="1019"/>
        <v>0</v>
      </c>
      <c r="EX374" s="463">
        <f t="shared" si="1019"/>
        <v>0</v>
      </c>
      <c r="EY374" s="462">
        <f t="shared" si="1019"/>
        <v>0</v>
      </c>
      <c r="EZ374" s="432">
        <f t="shared" si="1019"/>
        <v>0</v>
      </c>
      <c r="FA374" s="432">
        <f t="shared" si="1019"/>
        <v>0</v>
      </c>
      <c r="FB374" s="432">
        <f t="shared" si="1019"/>
        <v>0</v>
      </c>
      <c r="FC374" s="463">
        <f t="shared" si="1019"/>
        <v>0</v>
      </c>
      <c r="FD374" s="462">
        <f t="shared" si="1019"/>
        <v>0</v>
      </c>
      <c r="FE374" s="432">
        <f t="shared" si="1019"/>
        <v>0</v>
      </c>
      <c r="FF374" s="432">
        <f t="shared" si="1019"/>
        <v>0</v>
      </c>
      <c r="FG374" s="432">
        <f t="shared" si="1019"/>
        <v>0</v>
      </c>
      <c r="FH374" s="432">
        <f t="shared" si="1019"/>
        <v>0</v>
      </c>
      <c r="FI374" s="463">
        <f t="shared" si="1019"/>
        <v>0</v>
      </c>
      <c r="FJ374" s="462">
        <f t="shared" si="1019"/>
        <v>0</v>
      </c>
      <c r="FK374" s="432">
        <f t="shared" ref="FK374:GJ374" si="1020">FK235*FK95/100</f>
        <v>0</v>
      </c>
      <c r="FL374" s="432">
        <f t="shared" si="1020"/>
        <v>0</v>
      </c>
      <c r="FM374" s="432">
        <f t="shared" si="1020"/>
        <v>0</v>
      </c>
      <c r="FN374" s="463">
        <f t="shared" si="1020"/>
        <v>0</v>
      </c>
      <c r="FO374" s="462">
        <f t="shared" si="1020"/>
        <v>0</v>
      </c>
      <c r="FP374" s="432">
        <f t="shared" si="1020"/>
        <v>0</v>
      </c>
      <c r="FQ374" s="432">
        <f t="shared" si="1020"/>
        <v>0</v>
      </c>
      <c r="FR374" s="432">
        <f t="shared" si="1020"/>
        <v>0</v>
      </c>
      <c r="FS374" s="432">
        <f t="shared" si="1020"/>
        <v>0</v>
      </c>
      <c r="FT374" s="463">
        <f t="shared" si="1020"/>
        <v>0</v>
      </c>
      <c r="FU374" s="462">
        <f t="shared" si="1020"/>
        <v>0</v>
      </c>
      <c r="FV374" s="432">
        <f t="shared" si="1020"/>
        <v>0</v>
      </c>
      <c r="FW374" s="432">
        <f t="shared" si="1020"/>
        <v>0</v>
      </c>
      <c r="FX374" s="432">
        <f t="shared" si="1020"/>
        <v>0</v>
      </c>
      <c r="FY374" s="463">
        <f t="shared" si="1020"/>
        <v>0</v>
      </c>
      <c r="FZ374" s="462">
        <f t="shared" si="1020"/>
        <v>0</v>
      </c>
      <c r="GA374" s="432">
        <f t="shared" si="1020"/>
        <v>0</v>
      </c>
      <c r="GB374" s="432">
        <f t="shared" si="1020"/>
        <v>0</v>
      </c>
      <c r="GC374" s="432">
        <f t="shared" si="1020"/>
        <v>0</v>
      </c>
      <c r="GD374" s="432">
        <f t="shared" si="1020"/>
        <v>0</v>
      </c>
      <c r="GE374" s="463">
        <f t="shared" si="1020"/>
        <v>0</v>
      </c>
      <c r="GF374" s="462">
        <f t="shared" si="1020"/>
        <v>0</v>
      </c>
      <c r="GG374" s="432">
        <f t="shared" si="1020"/>
        <v>0</v>
      </c>
      <c r="GH374" s="432">
        <f t="shared" si="1020"/>
        <v>0</v>
      </c>
      <c r="GI374" s="432">
        <f t="shared" si="1020"/>
        <v>0</v>
      </c>
      <c r="GJ374" s="463">
        <f t="shared" si="1020"/>
        <v>0</v>
      </c>
    </row>
    <row r="375" spans="1:192" s="4" customFormat="1">
      <c r="A375" s="22"/>
      <c r="B375" s="22"/>
      <c r="C375" s="22"/>
      <c r="D375" s="22"/>
      <c r="E375" s="748" t="str">
        <f t="shared" si="952"/>
        <v>New Tariff 10</v>
      </c>
      <c r="F375" s="462">
        <f t="shared" ref="F375:AL375" si="1021">F236*F96</f>
        <v>0</v>
      </c>
      <c r="G375" s="432">
        <f t="shared" si="1021"/>
        <v>0</v>
      </c>
      <c r="H375" s="432">
        <f t="shared" si="1021"/>
        <v>0</v>
      </c>
      <c r="I375" s="432">
        <f t="shared" si="1021"/>
        <v>0</v>
      </c>
      <c r="J375" s="432">
        <f t="shared" si="1021"/>
        <v>0</v>
      </c>
      <c r="K375" s="463">
        <f t="shared" si="1021"/>
        <v>0</v>
      </c>
      <c r="L375" s="462">
        <f t="shared" si="1021"/>
        <v>0</v>
      </c>
      <c r="M375" s="432">
        <f t="shared" si="1021"/>
        <v>0</v>
      </c>
      <c r="N375" s="432">
        <f t="shared" si="1021"/>
        <v>0</v>
      </c>
      <c r="O375" s="432">
        <f t="shared" si="1021"/>
        <v>0</v>
      </c>
      <c r="P375" s="463">
        <f t="shared" si="1021"/>
        <v>0</v>
      </c>
      <c r="Q375" s="462">
        <f t="shared" si="1021"/>
        <v>0</v>
      </c>
      <c r="R375" s="432">
        <f t="shared" si="1021"/>
        <v>0</v>
      </c>
      <c r="S375" s="432">
        <f t="shared" si="1021"/>
        <v>0</v>
      </c>
      <c r="T375" s="432">
        <f t="shared" si="1021"/>
        <v>0</v>
      </c>
      <c r="U375" s="432">
        <f t="shared" si="1021"/>
        <v>0</v>
      </c>
      <c r="V375" s="463">
        <f t="shared" si="1021"/>
        <v>0</v>
      </c>
      <c r="W375" s="462">
        <f t="shared" si="1021"/>
        <v>0</v>
      </c>
      <c r="X375" s="432">
        <f t="shared" si="1021"/>
        <v>0</v>
      </c>
      <c r="Y375" s="432">
        <f t="shared" si="1021"/>
        <v>0</v>
      </c>
      <c r="Z375" s="432">
        <f t="shared" si="1021"/>
        <v>0</v>
      </c>
      <c r="AA375" s="463">
        <f t="shared" si="1021"/>
        <v>0</v>
      </c>
      <c r="AB375" s="462">
        <f t="shared" si="1021"/>
        <v>0</v>
      </c>
      <c r="AC375" s="432">
        <f t="shared" si="1021"/>
        <v>0</v>
      </c>
      <c r="AD375" s="432">
        <f t="shared" si="1021"/>
        <v>0</v>
      </c>
      <c r="AE375" s="432">
        <f t="shared" si="1021"/>
        <v>0</v>
      </c>
      <c r="AF375" s="432">
        <f t="shared" si="1021"/>
        <v>0</v>
      </c>
      <c r="AG375" s="463">
        <f t="shared" si="1021"/>
        <v>0</v>
      </c>
      <c r="AH375" s="462">
        <f t="shared" si="1021"/>
        <v>0</v>
      </c>
      <c r="AI375" s="432">
        <f t="shared" si="1021"/>
        <v>0</v>
      </c>
      <c r="AJ375" s="432">
        <f t="shared" si="1021"/>
        <v>0</v>
      </c>
      <c r="AK375" s="432">
        <f t="shared" si="1021"/>
        <v>0</v>
      </c>
      <c r="AL375" s="463">
        <f t="shared" si="1021"/>
        <v>0</v>
      </c>
      <c r="AM375" s="462">
        <f t="shared" ref="AM375:CX375" si="1022">AM236*AM96/100</f>
        <v>0</v>
      </c>
      <c r="AN375" s="432">
        <f t="shared" si="1022"/>
        <v>0</v>
      </c>
      <c r="AO375" s="432">
        <f t="shared" si="1022"/>
        <v>0</v>
      </c>
      <c r="AP375" s="432">
        <f t="shared" si="1022"/>
        <v>0</v>
      </c>
      <c r="AQ375" s="432">
        <f t="shared" si="1022"/>
        <v>0</v>
      </c>
      <c r="AR375" s="463">
        <f t="shared" si="1022"/>
        <v>0</v>
      </c>
      <c r="AS375" s="462">
        <f t="shared" si="1022"/>
        <v>0</v>
      </c>
      <c r="AT375" s="432">
        <f t="shared" si="1022"/>
        <v>0</v>
      </c>
      <c r="AU375" s="432">
        <f t="shared" si="1022"/>
        <v>0</v>
      </c>
      <c r="AV375" s="432">
        <f t="shared" si="1022"/>
        <v>0</v>
      </c>
      <c r="AW375" s="463">
        <f t="shared" si="1022"/>
        <v>0</v>
      </c>
      <c r="AX375" s="462">
        <f t="shared" si="1022"/>
        <v>0</v>
      </c>
      <c r="AY375" s="432">
        <f t="shared" si="1022"/>
        <v>0</v>
      </c>
      <c r="AZ375" s="432">
        <f t="shared" si="1022"/>
        <v>0</v>
      </c>
      <c r="BA375" s="432">
        <f t="shared" si="1022"/>
        <v>0</v>
      </c>
      <c r="BB375" s="432">
        <f t="shared" si="1022"/>
        <v>0</v>
      </c>
      <c r="BC375" s="463">
        <f t="shared" si="1022"/>
        <v>0</v>
      </c>
      <c r="BD375" s="462">
        <f t="shared" si="1022"/>
        <v>0</v>
      </c>
      <c r="BE375" s="432">
        <f t="shared" si="1022"/>
        <v>0</v>
      </c>
      <c r="BF375" s="432">
        <f t="shared" si="1022"/>
        <v>0</v>
      </c>
      <c r="BG375" s="432">
        <f t="shared" si="1022"/>
        <v>0</v>
      </c>
      <c r="BH375" s="463">
        <f t="shared" si="1022"/>
        <v>0</v>
      </c>
      <c r="BI375" s="462">
        <f t="shared" si="1022"/>
        <v>0</v>
      </c>
      <c r="BJ375" s="432">
        <f t="shared" si="1022"/>
        <v>0</v>
      </c>
      <c r="BK375" s="432">
        <f t="shared" si="1022"/>
        <v>0</v>
      </c>
      <c r="BL375" s="432">
        <f t="shared" si="1022"/>
        <v>0</v>
      </c>
      <c r="BM375" s="432">
        <f t="shared" si="1022"/>
        <v>0</v>
      </c>
      <c r="BN375" s="463">
        <f t="shared" si="1022"/>
        <v>0</v>
      </c>
      <c r="BO375" s="462">
        <f t="shared" si="1022"/>
        <v>0</v>
      </c>
      <c r="BP375" s="432">
        <f t="shared" si="1022"/>
        <v>0</v>
      </c>
      <c r="BQ375" s="432">
        <f t="shared" si="1022"/>
        <v>0</v>
      </c>
      <c r="BR375" s="432">
        <f t="shared" si="1022"/>
        <v>0</v>
      </c>
      <c r="BS375" s="463">
        <f t="shared" si="1022"/>
        <v>0</v>
      </c>
      <c r="BT375" s="462">
        <f t="shared" si="1022"/>
        <v>0</v>
      </c>
      <c r="BU375" s="432">
        <f t="shared" si="1022"/>
        <v>0</v>
      </c>
      <c r="BV375" s="432">
        <f t="shared" si="1022"/>
        <v>0</v>
      </c>
      <c r="BW375" s="432">
        <f t="shared" si="1022"/>
        <v>0</v>
      </c>
      <c r="BX375" s="432">
        <f t="shared" si="1022"/>
        <v>0</v>
      </c>
      <c r="BY375" s="463">
        <f t="shared" si="1022"/>
        <v>0</v>
      </c>
      <c r="BZ375" s="462">
        <f t="shared" si="1022"/>
        <v>0</v>
      </c>
      <c r="CA375" s="432">
        <f t="shared" si="1022"/>
        <v>0</v>
      </c>
      <c r="CB375" s="432">
        <f t="shared" si="1022"/>
        <v>0</v>
      </c>
      <c r="CC375" s="432">
        <f t="shared" si="1022"/>
        <v>0</v>
      </c>
      <c r="CD375" s="463">
        <f t="shared" si="1022"/>
        <v>0</v>
      </c>
      <c r="CE375" s="462">
        <f t="shared" si="1022"/>
        <v>0</v>
      </c>
      <c r="CF375" s="432">
        <f t="shared" si="1022"/>
        <v>0</v>
      </c>
      <c r="CG375" s="432">
        <f t="shared" si="1022"/>
        <v>0</v>
      </c>
      <c r="CH375" s="432">
        <f t="shared" si="1022"/>
        <v>0</v>
      </c>
      <c r="CI375" s="432">
        <f t="shared" si="1022"/>
        <v>0</v>
      </c>
      <c r="CJ375" s="463">
        <f t="shared" si="1022"/>
        <v>0</v>
      </c>
      <c r="CK375" s="462">
        <f t="shared" si="1022"/>
        <v>0</v>
      </c>
      <c r="CL375" s="432">
        <f t="shared" si="1022"/>
        <v>0</v>
      </c>
      <c r="CM375" s="432">
        <f t="shared" si="1022"/>
        <v>0</v>
      </c>
      <c r="CN375" s="432">
        <f t="shared" si="1022"/>
        <v>0</v>
      </c>
      <c r="CO375" s="463">
        <f t="shared" si="1022"/>
        <v>0</v>
      </c>
      <c r="CP375" s="462">
        <f t="shared" si="1022"/>
        <v>0</v>
      </c>
      <c r="CQ375" s="432">
        <f t="shared" si="1022"/>
        <v>0</v>
      </c>
      <c r="CR375" s="432">
        <f t="shared" si="1022"/>
        <v>0</v>
      </c>
      <c r="CS375" s="432">
        <f t="shared" si="1022"/>
        <v>0</v>
      </c>
      <c r="CT375" s="432">
        <f t="shared" si="1022"/>
        <v>0</v>
      </c>
      <c r="CU375" s="463">
        <f t="shared" si="1022"/>
        <v>0</v>
      </c>
      <c r="CV375" s="462">
        <f t="shared" si="1022"/>
        <v>0</v>
      </c>
      <c r="CW375" s="432">
        <f t="shared" si="1022"/>
        <v>0</v>
      </c>
      <c r="CX375" s="432">
        <f t="shared" si="1022"/>
        <v>0</v>
      </c>
      <c r="CY375" s="432">
        <f t="shared" ref="CY375:FJ375" si="1023">CY236*CY96/100</f>
        <v>0</v>
      </c>
      <c r="CZ375" s="463">
        <f t="shared" si="1023"/>
        <v>0</v>
      </c>
      <c r="DA375" s="462">
        <f t="shared" si="1023"/>
        <v>0</v>
      </c>
      <c r="DB375" s="432">
        <f t="shared" si="1023"/>
        <v>0</v>
      </c>
      <c r="DC375" s="432">
        <f t="shared" si="1023"/>
        <v>0</v>
      </c>
      <c r="DD375" s="432">
        <f t="shared" si="1023"/>
        <v>0</v>
      </c>
      <c r="DE375" s="432">
        <f t="shared" si="1023"/>
        <v>0</v>
      </c>
      <c r="DF375" s="463">
        <f t="shared" si="1023"/>
        <v>0</v>
      </c>
      <c r="DG375" s="462">
        <f t="shared" si="1023"/>
        <v>0</v>
      </c>
      <c r="DH375" s="432">
        <f t="shared" si="1023"/>
        <v>0</v>
      </c>
      <c r="DI375" s="432">
        <f t="shared" si="1023"/>
        <v>0</v>
      </c>
      <c r="DJ375" s="432">
        <f t="shared" si="1023"/>
        <v>0</v>
      </c>
      <c r="DK375" s="463">
        <f t="shared" si="1023"/>
        <v>0</v>
      </c>
      <c r="DL375" s="462">
        <f t="shared" si="1023"/>
        <v>0</v>
      </c>
      <c r="DM375" s="432">
        <f t="shared" si="1023"/>
        <v>0</v>
      </c>
      <c r="DN375" s="432">
        <f t="shared" si="1023"/>
        <v>0</v>
      </c>
      <c r="DO375" s="432">
        <f t="shared" si="1023"/>
        <v>0</v>
      </c>
      <c r="DP375" s="432">
        <f t="shared" si="1023"/>
        <v>0</v>
      </c>
      <c r="DQ375" s="463">
        <f t="shared" si="1023"/>
        <v>0</v>
      </c>
      <c r="DR375" s="462">
        <f t="shared" si="1023"/>
        <v>0</v>
      </c>
      <c r="DS375" s="432">
        <f t="shared" si="1023"/>
        <v>0</v>
      </c>
      <c r="DT375" s="432">
        <f t="shared" si="1023"/>
        <v>0</v>
      </c>
      <c r="DU375" s="432">
        <f t="shared" si="1023"/>
        <v>0</v>
      </c>
      <c r="DV375" s="463">
        <f t="shared" si="1023"/>
        <v>0</v>
      </c>
      <c r="DW375" s="462">
        <f t="shared" si="1023"/>
        <v>0</v>
      </c>
      <c r="DX375" s="432">
        <f t="shared" si="1023"/>
        <v>0</v>
      </c>
      <c r="DY375" s="432">
        <f t="shared" si="1023"/>
        <v>0</v>
      </c>
      <c r="DZ375" s="432">
        <f t="shared" si="1023"/>
        <v>0</v>
      </c>
      <c r="EA375" s="432">
        <f t="shared" si="1023"/>
        <v>0</v>
      </c>
      <c r="EB375" s="463">
        <f t="shared" si="1023"/>
        <v>0</v>
      </c>
      <c r="EC375" s="462">
        <f t="shared" si="1023"/>
        <v>0</v>
      </c>
      <c r="ED375" s="432">
        <f t="shared" si="1023"/>
        <v>0</v>
      </c>
      <c r="EE375" s="432">
        <f t="shared" si="1023"/>
        <v>0</v>
      </c>
      <c r="EF375" s="432">
        <f t="shared" si="1023"/>
        <v>0</v>
      </c>
      <c r="EG375" s="463">
        <f t="shared" si="1023"/>
        <v>0</v>
      </c>
      <c r="EH375" s="462">
        <f t="shared" si="1023"/>
        <v>0</v>
      </c>
      <c r="EI375" s="432">
        <f t="shared" si="1023"/>
        <v>0</v>
      </c>
      <c r="EJ375" s="432">
        <f t="shared" si="1023"/>
        <v>0</v>
      </c>
      <c r="EK375" s="432">
        <f t="shared" si="1023"/>
        <v>0</v>
      </c>
      <c r="EL375" s="432">
        <f t="shared" si="1023"/>
        <v>0</v>
      </c>
      <c r="EM375" s="463">
        <f t="shared" si="1023"/>
        <v>0</v>
      </c>
      <c r="EN375" s="462">
        <f t="shared" si="1023"/>
        <v>0</v>
      </c>
      <c r="EO375" s="432">
        <f t="shared" si="1023"/>
        <v>0</v>
      </c>
      <c r="EP375" s="432">
        <f t="shared" si="1023"/>
        <v>0</v>
      </c>
      <c r="EQ375" s="432">
        <f t="shared" si="1023"/>
        <v>0</v>
      </c>
      <c r="ER375" s="463">
        <f t="shared" si="1023"/>
        <v>0</v>
      </c>
      <c r="ES375" s="462">
        <f t="shared" si="1023"/>
        <v>0</v>
      </c>
      <c r="ET375" s="432">
        <f t="shared" si="1023"/>
        <v>0</v>
      </c>
      <c r="EU375" s="432">
        <f t="shared" si="1023"/>
        <v>0</v>
      </c>
      <c r="EV375" s="432">
        <f t="shared" si="1023"/>
        <v>0</v>
      </c>
      <c r="EW375" s="432">
        <f t="shared" si="1023"/>
        <v>0</v>
      </c>
      <c r="EX375" s="463">
        <f t="shared" si="1023"/>
        <v>0</v>
      </c>
      <c r="EY375" s="462">
        <f t="shared" si="1023"/>
        <v>0</v>
      </c>
      <c r="EZ375" s="432">
        <f t="shared" si="1023"/>
        <v>0</v>
      </c>
      <c r="FA375" s="432">
        <f t="shared" si="1023"/>
        <v>0</v>
      </c>
      <c r="FB375" s="432">
        <f t="shared" si="1023"/>
        <v>0</v>
      </c>
      <c r="FC375" s="463">
        <f t="shared" si="1023"/>
        <v>0</v>
      </c>
      <c r="FD375" s="462">
        <f t="shared" si="1023"/>
        <v>0</v>
      </c>
      <c r="FE375" s="432">
        <f t="shared" si="1023"/>
        <v>0</v>
      </c>
      <c r="FF375" s="432">
        <f t="shared" si="1023"/>
        <v>0</v>
      </c>
      <c r="FG375" s="432">
        <f t="shared" si="1023"/>
        <v>0</v>
      </c>
      <c r="FH375" s="432">
        <f t="shared" si="1023"/>
        <v>0</v>
      </c>
      <c r="FI375" s="463">
        <f t="shared" si="1023"/>
        <v>0</v>
      </c>
      <c r="FJ375" s="462">
        <f t="shared" si="1023"/>
        <v>0</v>
      </c>
      <c r="FK375" s="432">
        <f t="shared" ref="FK375:GJ375" si="1024">FK236*FK96/100</f>
        <v>0</v>
      </c>
      <c r="FL375" s="432">
        <f t="shared" si="1024"/>
        <v>0</v>
      </c>
      <c r="FM375" s="432">
        <f t="shared" si="1024"/>
        <v>0</v>
      </c>
      <c r="FN375" s="463">
        <f t="shared" si="1024"/>
        <v>0</v>
      </c>
      <c r="FO375" s="462">
        <f t="shared" si="1024"/>
        <v>0</v>
      </c>
      <c r="FP375" s="432">
        <f t="shared" si="1024"/>
        <v>0</v>
      </c>
      <c r="FQ375" s="432">
        <f t="shared" si="1024"/>
        <v>0</v>
      </c>
      <c r="FR375" s="432">
        <f t="shared" si="1024"/>
        <v>0</v>
      </c>
      <c r="FS375" s="432">
        <f t="shared" si="1024"/>
        <v>0</v>
      </c>
      <c r="FT375" s="463">
        <f t="shared" si="1024"/>
        <v>0</v>
      </c>
      <c r="FU375" s="462">
        <f t="shared" si="1024"/>
        <v>0</v>
      </c>
      <c r="FV375" s="432">
        <f t="shared" si="1024"/>
        <v>0</v>
      </c>
      <c r="FW375" s="432">
        <f t="shared" si="1024"/>
        <v>0</v>
      </c>
      <c r="FX375" s="432">
        <f t="shared" si="1024"/>
        <v>0</v>
      </c>
      <c r="FY375" s="463">
        <f t="shared" si="1024"/>
        <v>0</v>
      </c>
      <c r="FZ375" s="462">
        <f t="shared" si="1024"/>
        <v>0</v>
      </c>
      <c r="GA375" s="432">
        <f t="shared" si="1024"/>
        <v>0</v>
      </c>
      <c r="GB375" s="432">
        <f t="shared" si="1024"/>
        <v>0</v>
      </c>
      <c r="GC375" s="432">
        <f t="shared" si="1024"/>
        <v>0</v>
      </c>
      <c r="GD375" s="432">
        <f t="shared" si="1024"/>
        <v>0</v>
      </c>
      <c r="GE375" s="463">
        <f t="shared" si="1024"/>
        <v>0</v>
      </c>
      <c r="GF375" s="462">
        <f t="shared" si="1024"/>
        <v>0</v>
      </c>
      <c r="GG375" s="432">
        <f t="shared" si="1024"/>
        <v>0</v>
      </c>
      <c r="GH375" s="432">
        <f t="shared" si="1024"/>
        <v>0</v>
      </c>
      <c r="GI375" s="432">
        <f t="shared" si="1024"/>
        <v>0</v>
      </c>
      <c r="GJ375" s="463">
        <f t="shared" si="1024"/>
        <v>0</v>
      </c>
    </row>
    <row r="376" spans="1:192" s="4" customFormat="1">
      <c r="A376" s="22"/>
      <c r="B376" s="22"/>
      <c r="C376" s="22"/>
      <c r="D376" s="22"/>
      <c r="E376" s="748" t="str">
        <f t="shared" si="952"/>
        <v>New Tariff 11</v>
      </c>
      <c r="F376" s="462">
        <f t="shared" ref="F376:AL376" si="1025">F237*F97</f>
        <v>0</v>
      </c>
      <c r="G376" s="432">
        <f t="shared" si="1025"/>
        <v>0</v>
      </c>
      <c r="H376" s="432">
        <f t="shared" si="1025"/>
        <v>0</v>
      </c>
      <c r="I376" s="432">
        <f t="shared" si="1025"/>
        <v>0</v>
      </c>
      <c r="J376" s="432">
        <f t="shared" si="1025"/>
        <v>0</v>
      </c>
      <c r="K376" s="463">
        <f t="shared" si="1025"/>
        <v>0</v>
      </c>
      <c r="L376" s="462">
        <f t="shared" si="1025"/>
        <v>0</v>
      </c>
      <c r="M376" s="432">
        <f t="shared" si="1025"/>
        <v>0</v>
      </c>
      <c r="N376" s="432">
        <f t="shared" si="1025"/>
        <v>0</v>
      </c>
      <c r="O376" s="432">
        <f t="shared" si="1025"/>
        <v>0</v>
      </c>
      <c r="P376" s="463">
        <f t="shared" si="1025"/>
        <v>0</v>
      </c>
      <c r="Q376" s="462">
        <f t="shared" si="1025"/>
        <v>0</v>
      </c>
      <c r="R376" s="432">
        <f t="shared" si="1025"/>
        <v>0</v>
      </c>
      <c r="S376" s="432">
        <f t="shared" si="1025"/>
        <v>0</v>
      </c>
      <c r="T376" s="432">
        <f t="shared" si="1025"/>
        <v>0</v>
      </c>
      <c r="U376" s="432">
        <f t="shared" si="1025"/>
        <v>0</v>
      </c>
      <c r="V376" s="463">
        <f t="shared" si="1025"/>
        <v>0</v>
      </c>
      <c r="W376" s="462">
        <f t="shared" si="1025"/>
        <v>0</v>
      </c>
      <c r="X376" s="432">
        <f t="shared" si="1025"/>
        <v>0</v>
      </c>
      <c r="Y376" s="432">
        <f t="shared" si="1025"/>
        <v>0</v>
      </c>
      <c r="Z376" s="432">
        <f t="shared" si="1025"/>
        <v>0</v>
      </c>
      <c r="AA376" s="463">
        <f t="shared" si="1025"/>
        <v>0</v>
      </c>
      <c r="AB376" s="462">
        <f t="shared" si="1025"/>
        <v>0</v>
      </c>
      <c r="AC376" s="432">
        <f t="shared" si="1025"/>
        <v>0</v>
      </c>
      <c r="AD376" s="432">
        <f t="shared" si="1025"/>
        <v>0</v>
      </c>
      <c r="AE376" s="432">
        <f t="shared" si="1025"/>
        <v>0</v>
      </c>
      <c r="AF376" s="432">
        <f t="shared" si="1025"/>
        <v>0</v>
      </c>
      <c r="AG376" s="463">
        <f t="shared" si="1025"/>
        <v>0</v>
      </c>
      <c r="AH376" s="462">
        <f t="shared" si="1025"/>
        <v>0</v>
      </c>
      <c r="AI376" s="432">
        <f t="shared" si="1025"/>
        <v>0</v>
      </c>
      <c r="AJ376" s="432">
        <f t="shared" si="1025"/>
        <v>0</v>
      </c>
      <c r="AK376" s="432">
        <f t="shared" si="1025"/>
        <v>0</v>
      </c>
      <c r="AL376" s="463">
        <f t="shared" si="1025"/>
        <v>0</v>
      </c>
      <c r="AM376" s="462">
        <f t="shared" ref="AM376:CX376" si="1026">AM237*AM97/100</f>
        <v>0</v>
      </c>
      <c r="AN376" s="432">
        <f t="shared" si="1026"/>
        <v>0</v>
      </c>
      <c r="AO376" s="432">
        <f t="shared" si="1026"/>
        <v>0</v>
      </c>
      <c r="AP376" s="432">
        <f t="shared" si="1026"/>
        <v>0</v>
      </c>
      <c r="AQ376" s="432">
        <f t="shared" si="1026"/>
        <v>0</v>
      </c>
      <c r="AR376" s="463">
        <f t="shared" si="1026"/>
        <v>0</v>
      </c>
      <c r="AS376" s="462">
        <f t="shared" si="1026"/>
        <v>0</v>
      </c>
      <c r="AT376" s="432">
        <f t="shared" si="1026"/>
        <v>0</v>
      </c>
      <c r="AU376" s="432">
        <f t="shared" si="1026"/>
        <v>0</v>
      </c>
      <c r="AV376" s="432">
        <f t="shared" si="1026"/>
        <v>0</v>
      </c>
      <c r="AW376" s="463">
        <f t="shared" si="1026"/>
        <v>0</v>
      </c>
      <c r="AX376" s="462">
        <f t="shared" si="1026"/>
        <v>0</v>
      </c>
      <c r="AY376" s="432">
        <f t="shared" si="1026"/>
        <v>0</v>
      </c>
      <c r="AZ376" s="432">
        <f t="shared" si="1026"/>
        <v>0</v>
      </c>
      <c r="BA376" s="432">
        <f t="shared" si="1026"/>
        <v>0</v>
      </c>
      <c r="BB376" s="432">
        <f t="shared" si="1026"/>
        <v>0</v>
      </c>
      <c r="BC376" s="463">
        <f t="shared" si="1026"/>
        <v>0</v>
      </c>
      <c r="BD376" s="462">
        <f t="shared" si="1026"/>
        <v>0</v>
      </c>
      <c r="BE376" s="432">
        <f t="shared" si="1026"/>
        <v>0</v>
      </c>
      <c r="BF376" s="432">
        <f t="shared" si="1026"/>
        <v>0</v>
      </c>
      <c r="BG376" s="432">
        <f t="shared" si="1026"/>
        <v>0</v>
      </c>
      <c r="BH376" s="463">
        <f t="shared" si="1026"/>
        <v>0</v>
      </c>
      <c r="BI376" s="462">
        <f t="shared" si="1026"/>
        <v>0</v>
      </c>
      <c r="BJ376" s="432">
        <f t="shared" si="1026"/>
        <v>0</v>
      </c>
      <c r="BK376" s="432">
        <f t="shared" si="1026"/>
        <v>0</v>
      </c>
      <c r="BL376" s="432">
        <f t="shared" si="1026"/>
        <v>0</v>
      </c>
      <c r="BM376" s="432">
        <f t="shared" si="1026"/>
        <v>0</v>
      </c>
      <c r="BN376" s="463">
        <f t="shared" si="1026"/>
        <v>0</v>
      </c>
      <c r="BO376" s="462">
        <f t="shared" si="1026"/>
        <v>0</v>
      </c>
      <c r="BP376" s="432">
        <f t="shared" si="1026"/>
        <v>0</v>
      </c>
      <c r="BQ376" s="432">
        <f t="shared" si="1026"/>
        <v>0</v>
      </c>
      <c r="BR376" s="432">
        <f t="shared" si="1026"/>
        <v>0</v>
      </c>
      <c r="BS376" s="463">
        <f t="shared" si="1026"/>
        <v>0</v>
      </c>
      <c r="BT376" s="462">
        <f t="shared" si="1026"/>
        <v>0</v>
      </c>
      <c r="BU376" s="432">
        <f t="shared" si="1026"/>
        <v>0</v>
      </c>
      <c r="BV376" s="432">
        <f t="shared" si="1026"/>
        <v>0</v>
      </c>
      <c r="BW376" s="432">
        <f t="shared" si="1026"/>
        <v>0</v>
      </c>
      <c r="BX376" s="432">
        <f t="shared" si="1026"/>
        <v>0</v>
      </c>
      <c r="BY376" s="463">
        <f t="shared" si="1026"/>
        <v>0</v>
      </c>
      <c r="BZ376" s="462">
        <f t="shared" si="1026"/>
        <v>0</v>
      </c>
      <c r="CA376" s="432">
        <f t="shared" si="1026"/>
        <v>0</v>
      </c>
      <c r="CB376" s="432">
        <f t="shared" si="1026"/>
        <v>0</v>
      </c>
      <c r="CC376" s="432">
        <f t="shared" si="1026"/>
        <v>0</v>
      </c>
      <c r="CD376" s="463">
        <f t="shared" si="1026"/>
        <v>0</v>
      </c>
      <c r="CE376" s="462">
        <f t="shared" si="1026"/>
        <v>0</v>
      </c>
      <c r="CF376" s="432">
        <f t="shared" si="1026"/>
        <v>0</v>
      </c>
      <c r="CG376" s="432">
        <f t="shared" si="1026"/>
        <v>0</v>
      </c>
      <c r="CH376" s="432">
        <f t="shared" si="1026"/>
        <v>0</v>
      </c>
      <c r="CI376" s="432">
        <f t="shared" si="1026"/>
        <v>0</v>
      </c>
      <c r="CJ376" s="463">
        <f t="shared" si="1026"/>
        <v>0</v>
      </c>
      <c r="CK376" s="462">
        <f t="shared" si="1026"/>
        <v>0</v>
      </c>
      <c r="CL376" s="432">
        <f t="shared" si="1026"/>
        <v>0</v>
      </c>
      <c r="CM376" s="432">
        <f t="shared" si="1026"/>
        <v>0</v>
      </c>
      <c r="CN376" s="432">
        <f t="shared" si="1026"/>
        <v>0</v>
      </c>
      <c r="CO376" s="463">
        <f t="shared" si="1026"/>
        <v>0</v>
      </c>
      <c r="CP376" s="462">
        <f t="shared" si="1026"/>
        <v>0</v>
      </c>
      <c r="CQ376" s="432">
        <f t="shared" si="1026"/>
        <v>0</v>
      </c>
      <c r="CR376" s="432">
        <f t="shared" si="1026"/>
        <v>0</v>
      </c>
      <c r="CS376" s="432">
        <f t="shared" si="1026"/>
        <v>0</v>
      </c>
      <c r="CT376" s="432">
        <f t="shared" si="1026"/>
        <v>0</v>
      </c>
      <c r="CU376" s="463">
        <f t="shared" si="1026"/>
        <v>0</v>
      </c>
      <c r="CV376" s="462">
        <f t="shared" si="1026"/>
        <v>0</v>
      </c>
      <c r="CW376" s="432">
        <f t="shared" si="1026"/>
        <v>0</v>
      </c>
      <c r="CX376" s="432">
        <f t="shared" si="1026"/>
        <v>0</v>
      </c>
      <c r="CY376" s="432">
        <f t="shared" ref="CY376:FJ376" si="1027">CY237*CY97/100</f>
        <v>0</v>
      </c>
      <c r="CZ376" s="463">
        <f t="shared" si="1027"/>
        <v>0</v>
      </c>
      <c r="DA376" s="462">
        <f t="shared" si="1027"/>
        <v>0</v>
      </c>
      <c r="DB376" s="432">
        <f t="shared" si="1027"/>
        <v>0</v>
      </c>
      <c r="DC376" s="432">
        <f t="shared" si="1027"/>
        <v>0</v>
      </c>
      <c r="DD376" s="432">
        <f t="shared" si="1027"/>
        <v>0</v>
      </c>
      <c r="DE376" s="432">
        <f t="shared" si="1027"/>
        <v>0</v>
      </c>
      <c r="DF376" s="463">
        <f t="shared" si="1027"/>
        <v>0</v>
      </c>
      <c r="DG376" s="462">
        <f t="shared" si="1027"/>
        <v>0</v>
      </c>
      <c r="DH376" s="432">
        <f t="shared" si="1027"/>
        <v>0</v>
      </c>
      <c r="DI376" s="432">
        <f t="shared" si="1027"/>
        <v>0</v>
      </c>
      <c r="DJ376" s="432">
        <f t="shared" si="1027"/>
        <v>0</v>
      </c>
      <c r="DK376" s="463">
        <f t="shared" si="1027"/>
        <v>0</v>
      </c>
      <c r="DL376" s="462">
        <f t="shared" si="1027"/>
        <v>0</v>
      </c>
      <c r="DM376" s="432">
        <f t="shared" si="1027"/>
        <v>0</v>
      </c>
      <c r="DN376" s="432">
        <f t="shared" si="1027"/>
        <v>0</v>
      </c>
      <c r="DO376" s="432">
        <f t="shared" si="1027"/>
        <v>0</v>
      </c>
      <c r="DP376" s="432">
        <f t="shared" si="1027"/>
        <v>0</v>
      </c>
      <c r="DQ376" s="463">
        <f t="shared" si="1027"/>
        <v>0</v>
      </c>
      <c r="DR376" s="462">
        <f t="shared" si="1027"/>
        <v>0</v>
      </c>
      <c r="DS376" s="432">
        <f t="shared" si="1027"/>
        <v>0</v>
      </c>
      <c r="DT376" s="432">
        <f t="shared" si="1027"/>
        <v>0</v>
      </c>
      <c r="DU376" s="432">
        <f t="shared" si="1027"/>
        <v>0</v>
      </c>
      <c r="DV376" s="463">
        <f t="shared" si="1027"/>
        <v>0</v>
      </c>
      <c r="DW376" s="462">
        <f t="shared" si="1027"/>
        <v>0</v>
      </c>
      <c r="DX376" s="432">
        <f t="shared" si="1027"/>
        <v>0</v>
      </c>
      <c r="DY376" s="432">
        <f t="shared" si="1027"/>
        <v>0</v>
      </c>
      <c r="DZ376" s="432">
        <f t="shared" si="1027"/>
        <v>0</v>
      </c>
      <c r="EA376" s="432">
        <f t="shared" si="1027"/>
        <v>0</v>
      </c>
      <c r="EB376" s="463">
        <f t="shared" si="1027"/>
        <v>0</v>
      </c>
      <c r="EC376" s="462">
        <f t="shared" si="1027"/>
        <v>0</v>
      </c>
      <c r="ED376" s="432">
        <f t="shared" si="1027"/>
        <v>0</v>
      </c>
      <c r="EE376" s="432">
        <f t="shared" si="1027"/>
        <v>0</v>
      </c>
      <c r="EF376" s="432">
        <f t="shared" si="1027"/>
        <v>0</v>
      </c>
      <c r="EG376" s="463">
        <f t="shared" si="1027"/>
        <v>0</v>
      </c>
      <c r="EH376" s="462">
        <f t="shared" si="1027"/>
        <v>0</v>
      </c>
      <c r="EI376" s="432">
        <f t="shared" si="1027"/>
        <v>0</v>
      </c>
      <c r="EJ376" s="432">
        <f t="shared" si="1027"/>
        <v>0</v>
      </c>
      <c r="EK376" s="432">
        <f t="shared" si="1027"/>
        <v>0</v>
      </c>
      <c r="EL376" s="432">
        <f t="shared" si="1027"/>
        <v>0</v>
      </c>
      <c r="EM376" s="463">
        <f t="shared" si="1027"/>
        <v>0</v>
      </c>
      <c r="EN376" s="462">
        <f t="shared" si="1027"/>
        <v>0</v>
      </c>
      <c r="EO376" s="432">
        <f t="shared" si="1027"/>
        <v>0</v>
      </c>
      <c r="EP376" s="432">
        <f t="shared" si="1027"/>
        <v>0</v>
      </c>
      <c r="EQ376" s="432">
        <f t="shared" si="1027"/>
        <v>0</v>
      </c>
      <c r="ER376" s="463">
        <f t="shared" si="1027"/>
        <v>0</v>
      </c>
      <c r="ES376" s="462">
        <f t="shared" si="1027"/>
        <v>0</v>
      </c>
      <c r="ET376" s="432">
        <f t="shared" si="1027"/>
        <v>0</v>
      </c>
      <c r="EU376" s="432">
        <f t="shared" si="1027"/>
        <v>0</v>
      </c>
      <c r="EV376" s="432">
        <f t="shared" si="1027"/>
        <v>0</v>
      </c>
      <c r="EW376" s="432">
        <f t="shared" si="1027"/>
        <v>0</v>
      </c>
      <c r="EX376" s="463">
        <f t="shared" si="1027"/>
        <v>0</v>
      </c>
      <c r="EY376" s="462">
        <f t="shared" si="1027"/>
        <v>0</v>
      </c>
      <c r="EZ376" s="432">
        <f t="shared" si="1027"/>
        <v>0</v>
      </c>
      <c r="FA376" s="432">
        <f t="shared" si="1027"/>
        <v>0</v>
      </c>
      <c r="FB376" s="432">
        <f t="shared" si="1027"/>
        <v>0</v>
      </c>
      <c r="FC376" s="463">
        <f t="shared" si="1027"/>
        <v>0</v>
      </c>
      <c r="FD376" s="462">
        <f t="shared" si="1027"/>
        <v>0</v>
      </c>
      <c r="FE376" s="432">
        <f t="shared" si="1027"/>
        <v>0</v>
      </c>
      <c r="FF376" s="432">
        <f t="shared" si="1027"/>
        <v>0</v>
      </c>
      <c r="FG376" s="432">
        <f t="shared" si="1027"/>
        <v>0</v>
      </c>
      <c r="FH376" s="432">
        <f t="shared" si="1027"/>
        <v>0</v>
      </c>
      <c r="FI376" s="463">
        <f t="shared" si="1027"/>
        <v>0</v>
      </c>
      <c r="FJ376" s="462">
        <f t="shared" si="1027"/>
        <v>0</v>
      </c>
      <c r="FK376" s="432">
        <f t="shared" ref="FK376:GJ376" si="1028">FK237*FK97/100</f>
        <v>0</v>
      </c>
      <c r="FL376" s="432">
        <f t="shared" si="1028"/>
        <v>0</v>
      </c>
      <c r="FM376" s="432">
        <f t="shared" si="1028"/>
        <v>0</v>
      </c>
      <c r="FN376" s="463">
        <f t="shared" si="1028"/>
        <v>0</v>
      </c>
      <c r="FO376" s="462">
        <f t="shared" si="1028"/>
        <v>0</v>
      </c>
      <c r="FP376" s="432">
        <f t="shared" si="1028"/>
        <v>0</v>
      </c>
      <c r="FQ376" s="432">
        <f t="shared" si="1028"/>
        <v>0</v>
      </c>
      <c r="FR376" s="432">
        <f t="shared" si="1028"/>
        <v>0</v>
      </c>
      <c r="FS376" s="432">
        <f t="shared" si="1028"/>
        <v>0</v>
      </c>
      <c r="FT376" s="463">
        <f t="shared" si="1028"/>
        <v>0</v>
      </c>
      <c r="FU376" s="462">
        <f t="shared" si="1028"/>
        <v>0</v>
      </c>
      <c r="FV376" s="432">
        <f t="shared" si="1028"/>
        <v>0</v>
      </c>
      <c r="FW376" s="432">
        <f t="shared" si="1028"/>
        <v>0</v>
      </c>
      <c r="FX376" s="432">
        <f t="shared" si="1028"/>
        <v>0</v>
      </c>
      <c r="FY376" s="463">
        <f t="shared" si="1028"/>
        <v>0</v>
      </c>
      <c r="FZ376" s="462">
        <f t="shared" si="1028"/>
        <v>0</v>
      </c>
      <c r="GA376" s="432">
        <f t="shared" si="1028"/>
        <v>0</v>
      </c>
      <c r="GB376" s="432">
        <f t="shared" si="1028"/>
        <v>0</v>
      </c>
      <c r="GC376" s="432">
        <f t="shared" si="1028"/>
        <v>0</v>
      </c>
      <c r="GD376" s="432">
        <f t="shared" si="1028"/>
        <v>0</v>
      </c>
      <c r="GE376" s="463">
        <f t="shared" si="1028"/>
        <v>0</v>
      </c>
      <c r="GF376" s="462">
        <f t="shared" si="1028"/>
        <v>0</v>
      </c>
      <c r="GG376" s="432">
        <f t="shared" si="1028"/>
        <v>0</v>
      </c>
      <c r="GH376" s="432">
        <f t="shared" si="1028"/>
        <v>0</v>
      </c>
      <c r="GI376" s="432">
        <f t="shared" si="1028"/>
        <v>0</v>
      </c>
      <c r="GJ376" s="463">
        <f t="shared" si="1028"/>
        <v>0</v>
      </c>
    </row>
    <row r="377" spans="1:192" s="4" customFormat="1">
      <c r="A377" s="22"/>
      <c r="B377" s="22"/>
      <c r="C377" s="22"/>
      <c r="D377" s="22"/>
      <c r="E377" s="748" t="str">
        <f t="shared" si="952"/>
        <v>Large Low Voltage Demand</v>
      </c>
      <c r="F377" s="462">
        <f t="shared" ref="F377:AL377" si="1029">F238*F98</f>
        <v>0</v>
      </c>
      <c r="G377" s="432">
        <f t="shared" si="1029"/>
        <v>0</v>
      </c>
      <c r="H377" s="432">
        <f t="shared" si="1029"/>
        <v>0</v>
      </c>
      <c r="I377" s="432">
        <f t="shared" si="1029"/>
        <v>0</v>
      </c>
      <c r="J377" s="432">
        <f t="shared" si="1029"/>
        <v>0</v>
      </c>
      <c r="K377" s="463">
        <f t="shared" si="1029"/>
        <v>0</v>
      </c>
      <c r="L377" s="462">
        <f t="shared" si="1029"/>
        <v>0</v>
      </c>
      <c r="M377" s="432">
        <f t="shared" si="1029"/>
        <v>0</v>
      </c>
      <c r="N377" s="432">
        <f t="shared" si="1029"/>
        <v>0</v>
      </c>
      <c r="O377" s="432">
        <f t="shared" si="1029"/>
        <v>0</v>
      </c>
      <c r="P377" s="463">
        <f t="shared" si="1029"/>
        <v>0</v>
      </c>
      <c r="Q377" s="462">
        <f t="shared" si="1029"/>
        <v>52163166.942136295</v>
      </c>
      <c r="R377" s="432">
        <f t="shared" si="1029"/>
        <v>0</v>
      </c>
      <c r="S377" s="432">
        <f t="shared" si="1029"/>
        <v>0</v>
      </c>
      <c r="T377" s="432">
        <f t="shared" si="1029"/>
        <v>0</v>
      </c>
      <c r="U377" s="432">
        <f t="shared" si="1029"/>
        <v>0</v>
      </c>
      <c r="V377" s="463">
        <f t="shared" si="1029"/>
        <v>0</v>
      </c>
      <c r="W377" s="462">
        <f t="shared" si="1029"/>
        <v>0</v>
      </c>
      <c r="X377" s="432">
        <f t="shared" si="1029"/>
        <v>0</v>
      </c>
      <c r="Y377" s="432">
        <f t="shared" si="1029"/>
        <v>0</v>
      </c>
      <c r="Z377" s="432">
        <f t="shared" si="1029"/>
        <v>0</v>
      </c>
      <c r="AA377" s="463">
        <f t="shared" si="1029"/>
        <v>0</v>
      </c>
      <c r="AB377" s="462">
        <f t="shared" si="1029"/>
        <v>0</v>
      </c>
      <c r="AC377" s="432">
        <f t="shared" si="1029"/>
        <v>0</v>
      </c>
      <c r="AD377" s="432">
        <f t="shared" si="1029"/>
        <v>0</v>
      </c>
      <c r="AE377" s="432">
        <f t="shared" si="1029"/>
        <v>0</v>
      </c>
      <c r="AF377" s="432">
        <f t="shared" si="1029"/>
        <v>0</v>
      </c>
      <c r="AG377" s="463">
        <f t="shared" si="1029"/>
        <v>0</v>
      </c>
      <c r="AH377" s="462">
        <f t="shared" si="1029"/>
        <v>0</v>
      </c>
      <c r="AI377" s="432">
        <f t="shared" si="1029"/>
        <v>0</v>
      </c>
      <c r="AJ377" s="432">
        <f t="shared" si="1029"/>
        <v>0</v>
      </c>
      <c r="AK377" s="432">
        <f t="shared" si="1029"/>
        <v>0</v>
      </c>
      <c r="AL377" s="463">
        <f t="shared" si="1029"/>
        <v>0</v>
      </c>
      <c r="AM377" s="462">
        <f t="shared" ref="AM377:CX377" si="1030">AM238*AM98/100</f>
        <v>10028206.342453826</v>
      </c>
      <c r="AN377" s="432">
        <f t="shared" si="1030"/>
        <v>0</v>
      </c>
      <c r="AO377" s="432">
        <f t="shared" si="1030"/>
        <v>0</v>
      </c>
      <c r="AP377" s="432">
        <f t="shared" si="1030"/>
        <v>0</v>
      </c>
      <c r="AQ377" s="432">
        <f t="shared" si="1030"/>
        <v>0</v>
      </c>
      <c r="AR377" s="463">
        <f t="shared" si="1030"/>
        <v>0</v>
      </c>
      <c r="AS377" s="462">
        <f t="shared" si="1030"/>
        <v>0</v>
      </c>
      <c r="AT377" s="432">
        <f t="shared" si="1030"/>
        <v>0</v>
      </c>
      <c r="AU377" s="432">
        <f t="shared" si="1030"/>
        <v>0</v>
      </c>
      <c r="AV377" s="432">
        <f t="shared" si="1030"/>
        <v>0</v>
      </c>
      <c r="AW377" s="463">
        <f t="shared" si="1030"/>
        <v>0</v>
      </c>
      <c r="AX377" s="462">
        <f t="shared" si="1030"/>
        <v>0</v>
      </c>
      <c r="AY377" s="432">
        <f t="shared" si="1030"/>
        <v>0</v>
      </c>
      <c r="AZ377" s="432">
        <f t="shared" si="1030"/>
        <v>0</v>
      </c>
      <c r="BA377" s="432">
        <f t="shared" si="1030"/>
        <v>0</v>
      </c>
      <c r="BB377" s="432">
        <f t="shared" si="1030"/>
        <v>0</v>
      </c>
      <c r="BC377" s="463">
        <f t="shared" si="1030"/>
        <v>0</v>
      </c>
      <c r="BD377" s="462">
        <f t="shared" si="1030"/>
        <v>0</v>
      </c>
      <c r="BE377" s="432">
        <f t="shared" si="1030"/>
        <v>0</v>
      </c>
      <c r="BF377" s="432">
        <f t="shared" si="1030"/>
        <v>0</v>
      </c>
      <c r="BG377" s="432">
        <f t="shared" si="1030"/>
        <v>0</v>
      </c>
      <c r="BH377" s="463">
        <f t="shared" si="1030"/>
        <v>0</v>
      </c>
      <c r="BI377" s="462">
        <f t="shared" si="1030"/>
        <v>0</v>
      </c>
      <c r="BJ377" s="432">
        <f t="shared" si="1030"/>
        <v>0</v>
      </c>
      <c r="BK377" s="432">
        <f t="shared" si="1030"/>
        <v>0</v>
      </c>
      <c r="BL377" s="432">
        <f t="shared" si="1030"/>
        <v>0</v>
      </c>
      <c r="BM377" s="432">
        <f t="shared" si="1030"/>
        <v>0</v>
      </c>
      <c r="BN377" s="463">
        <f t="shared" si="1030"/>
        <v>0</v>
      </c>
      <c r="BO377" s="462">
        <f t="shared" si="1030"/>
        <v>0</v>
      </c>
      <c r="BP377" s="432">
        <f t="shared" si="1030"/>
        <v>0</v>
      </c>
      <c r="BQ377" s="432">
        <f t="shared" si="1030"/>
        <v>0</v>
      </c>
      <c r="BR377" s="432">
        <f t="shared" si="1030"/>
        <v>0</v>
      </c>
      <c r="BS377" s="463">
        <f t="shared" si="1030"/>
        <v>0</v>
      </c>
      <c r="BT377" s="462">
        <f t="shared" si="1030"/>
        <v>0</v>
      </c>
      <c r="BU377" s="432">
        <f t="shared" si="1030"/>
        <v>0</v>
      </c>
      <c r="BV377" s="432">
        <f t="shared" si="1030"/>
        <v>0</v>
      </c>
      <c r="BW377" s="432">
        <f t="shared" si="1030"/>
        <v>0</v>
      </c>
      <c r="BX377" s="432">
        <f t="shared" si="1030"/>
        <v>0</v>
      </c>
      <c r="BY377" s="463">
        <f t="shared" si="1030"/>
        <v>0</v>
      </c>
      <c r="BZ377" s="462">
        <f t="shared" si="1030"/>
        <v>0</v>
      </c>
      <c r="CA377" s="432">
        <f t="shared" si="1030"/>
        <v>0</v>
      </c>
      <c r="CB377" s="432">
        <f t="shared" si="1030"/>
        <v>0</v>
      </c>
      <c r="CC377" s="432">
        <f t="shared" si="1030"/>
        <v>0</v>
      </c>
      <c r="CD377" s="463">
        <f t="shared" si="1030"/>
        <v>0</v>
      </c>
      <c r="CE377" s="462">
        <f t="shared" si="1030"/>
        <v>5043814.6423379481</v>
      </c>
      <c r="CF377" s="432">
        <f t="shared" si="1030"/>
        <v>0</v>
      </c>
      <c r="CG377" s="432">
        <f t="shared" si="1030"/>
        <v>0</v>
      </c>
      <c r="CH377" s="432">
        <f t="shared" si="1030"/>
        <v>0</v>
      </c>
      <c r="CI377" s="432">
        <f t="shared" si="1030"/>
        <v>0</v>
      </c>
      <c r="CJ377" s="463">
        <f t="shared" si="1030"/>
        <v>0</v>
      </c>
      <c r="CK377" s="462">
        <f t="shared" si="1030"/>
        <v>0</v>
      </c>
      <c r="CL377" s="432">
        <f t="shared" si="1030"/>
        <v>0</v>
      </c>
      <c r="CM377" s="432">
        <f t="shared" si="1030"/>
        <v>0</v>
      </c>
      <c r="CN377" s="432">
        <f t="shared" si="1030"/>
        <v>0</v>
      </c>
      <c r="CO377" s="463">
        <f t="shared" si="1030"/>
        <v>0</v>
      </c>
      <c r="CP377" s="462">
        <f t="shared" si="1030"/>
        <v>0</v>
      </c>
      <c r="CQ377" s="432">
        <f t="shared" si="1030"/>
        <v>0</v>
      </c>
      <c r="CR377" s="432">
        <f t="shared" si="1030"/>
        <v>0</v>
      </c>
      <c r="CS377" s="432">
        <f t="shared" si="1030"/>
        <v>0</v>
      </c>
      <c r="CT377" s="432">
        <f t="shared" si="1030"/>
        <v>0</v>
      </c>
      <c r="CU377" s="463">
        <f t="shared" si="1030"/>
        <v>0</v>
      </c>
      <c r="CV377" s="462">
        <f t="shared" si="1030"/>
        <v>0</v>
      </c>
      <c r="CW377" s="432">
        <f t="shared" si="1030"/>
        <v>0</v>
      </c>
      <c r="CX377" s="432">
        <f t="shared" si="1030"/>
        <v>0</v>
      </c>
      <c r="CY377" s="432">
        <f t="shared" ref="CY377:FJ377" si="1031">CY238*CY98/100</f>
        <v>0</v>
      </c>
      <c r="CZ377" s="463">
        <f t="shared" si="1031"/>
        <v>0</v>
      </c>
      <c r="DA377" s="462">
        <f t="shared" si="1031"/>
        <v>0</v>
      </c>
      <c r="DB377" s="432">
        <f t="shared" si="1031"/>
        <v>0</v>
      </c>
      <c r="DC377" s="432">
        <f t="shared" si="1031"/>
        <v>0</v>
      </c>
      <c r="DD377" s="432">
        <f t="shared" si="1031"/>
        <v>0</v>
      </c>
      <c r="DE377" s="432">
        <f t="shared" si="1031"/>
        <v>0</v>
      </c>
      <c r="DF377" s="463">
        <f t="shared" si="1031"/>
        <v>0</v>
      </c>
      <c r="DG377" s="462">
        <f t="shared" si="1031"/>
        <v>0</v>
      </c>
      <c r="DH377" s="432">
        <f t="shared" si="1031"/>
        <v>0</v>
      </c>
      <c r="DI377" s="432">
        <f t="shared" si="1031"/>
        <v>0</v>
      </c>
      <c r="DJ377" s="432">
        <f t="shared" si="1031"/>
        <v>0</v>
      </c>
      <c r="DK377" s="463">
        <f t="shared" si="1031"/>
        <v>0</v>
      </c>
      <c r="DL377" s="462">
        <f t="shared" si="1031"/>
        <v>0</v>
      </c>
      <c r="DM377" s="432">
        <f t="shared" si="1031"/>
        <v>0</v>
      </c>
      <c r="DN377" s="432">
        <f t="shared" si="1031"/>
        <v>0</v>
      </c>
      <c r="DO377" s="432">
        <f t="shared" si="1031"/>
        <v>0</v>
      </c>
      <c r="DP377" s="432">
        <f t="shared" si="1031"/>
        <v>0</v>
      </c>
      <c r="DQ377" s="463">
        <f t="shared" si="1031"/>
        <v>0</v>
      </c>
      <c r="DR377" s="462">
        <f t="shared" si="1031"/>
        <v>0</v>
      </c>
      <c r="DS377" s="432">
        <f t="shared" si="1031"/>
        <v>0</v>
      </c>
      <c r="DT377" s="432">
        <f t="shared" si="1031"/>
        <v>0</v>
      </c>
      <c r="DU377" s="432">
        <f t="shared" si="1031"/>
        <v>0</v>
      </c>
      <c r="DV377" s="463">
        <f t="shared" si="1031"/>
        <v>0</v>
      </c>
      <c r="DW377" s="462">
        <f t="shared" si="1031"/>
        <v>0</v>
      </c>
      <c r="DX377" s="432">
        <f t="shared" si="1031"/>
        <v>0</v>
      </c>
      <c r="DY377" s="432">
        <f t="shared" si="1031"/>
        <v>0</v>
      </c>
      <c r="DZ377" s="432">
        <f t="shared" si="1031"/>
        <v>0</v>
      </c>
      <c r="EA377" s="432">
        <f t="shared" si="1031"/>
        <v>0</v>
      </c>
      <c r="EB377" s="463">
        <f t="shared" si="1031"/>
        <v>0</v>
      </c>
      <c r="EC377" s="462">
        <f t="shared" si="1031"/>
        <v>0</v>
      </c>
      <c r="ED377" s="432">
        <f t="shared" si="1031"/>
        <v>0</v>
      </c>
      <c r="EE377" s="432">
        <f t="shared" si="1031"/>
        <v>0</v>
      </c>
      <c r="EF377" s="432">
        <f t="shared" si="1031"/>
        <v>0</v>
      </c>
      <c r="EG377" s="463">
        <f t="shared" si="1031"/>
        <v>0</v>
      </c>
      <c r="EH377" s="462">
        <f t="shared" si="1031"/>
        <v>0</v>
      </c>
      <c r="EI377" s="432">
        <f t="shared" si="1031"/>
        <v>0</v>
      </c>
      <c r="EJ377" s="432">
        <f t="shared" si="1031"/>
        <v>0</v>
      </c>
      <c r="EK377" s="432">
        <f t="shared" si="1031"/>
        <v>0</v>
      </c>
      <c r="EL377" s="432">
        <f t="shared" si="1031"/>
        <v>0</v>
      </c>
      <c r="EM377" s="463">
        <f t="shared" si="1031"/>
        <v>0</v>
      </c>
      <c r="EN377" s="462">
        <f t="shared" si="1031"/>
        <v>0</v>
      </c>
      <c r="EO377" s="432">
        <f t="shared" si="1031"/>
        <v>0</v>
      </c>
      <c r="EP377" s="432">
        <f t="shared" si="1031"/>
        <v>0</v>
      </c>
      <c r="EQ377" s="432">
        <f t="shared" si="1031"/>
        <v>0</v>
      </c>
      <c r="ER377" s="463">
        <f t="shared" si="1031"/>
        <v>0</v>
      </c>
      <c r="ES377" s="462">
        <f t="shared" si="1031"/>
        <v>0</v>
      </c>
      <c r="ET377" s="432">
        <f t="shared" si="1031"/>
        <v>0</v>
      </c>
      <c r="EU377" s="432">
        <f t="shared" si="1031"/>
        <v>0</v>
      </c>
      <c r="EV377" s="432">
        <f t="shared" si="1031"/>
        <v>0</v>
      </c>
      <c r="EW377" s="432">
        <f t="shared" si="1031"/>
        <v>0</v>
      </c>
      <c r="EX377" s="463">
        <f t="shared" si="1031"/>
        <v>0</v>
      </c>
      <c r="EY377" s="462">
        <f t="shared" si="1031"/>
        <v>0</v>
      </c>
      <c r="EZ377" s="432">
        <f t="shared" si="1031"/>
        <v>0</v>
      </c>
      <c r="FA377" s="432">
        <f t="shared" si="1031"/>
        <v>0</v>
      </c>
      <c r="FB377" s="432">
        <f t="shared" si="1031"/>
        <v>0</v>
      </c>
      <c r="FC377" s="463">
        <f t="shared" si="1031"/>
        <v>0</v>
      </c>
      <c r="FD377" s="462">
        <f t="shared" si="1031"/>
        <v>0</v>
      </c>
      <c r="FE377" s="432">
        <f t="shared" si="1031"/>
        <v>0</v>
      </c>
      <c r="FF377" s="432">
        <f t="shared" si="1031"/>
        <v>0</v>
      </c>
      <c r="FG377" s="432">
        <f t="shared" si="1031"/>
        <v>0</v>
      </c>
      <c r="FH377" s="432">
        <f t="shared" si="1031"/>
        <v>0</v>
      </c>
      <c r="FI377" s="463">
        <f t="shared" si="1031"/>
        <v>0</v>
      </c>
      <c r="FJ377" s="462">
        <f t="shared" si="1031"/>
        <v>0</v>
      </c>
      <c r="FK377" s="432">
        <f t="shared" ref="FK377:GJ377" si="1032">FK238*FK98/100</f>
        <v>0</v>
      </c>
      <c r="FL377" s="432">
        <f t="shared" si="1032"/>
        <v>0</v>
      </c>
      <c r="FM377" s="432">
        <f t="shared" si="1032"/>
        <v>0</v>
      </c>
      <c r="FN377" s="463">
        <f t="shared" si="1032"/>
        <v>0</v>
      </c>
      <c r="FO377" s="462">
        <f t="shared" si="1032"/>
        <v>0</v>
      </c>
      <c r="FP377" s="432">
        <f t="shared" si="1032"/>
        <v>0</v>
      </c>
      <c r="FQ377" s="432">
        <f t="shared" si="1032"/>
        <v>0</v>
      </c>
      <c r="FR377" s="432">
        <f t="shared" si="1032"/>
        <v>0</v>
      </c>
      <c r="FS377" s="432">
        <f t="shared" si="1032"/>
        <v>0</v>
      </c>
      <c r="FT377" s="463">
        <f t="shared" si="1032"/>
        <v>0</v>
      </c>
      <c r="FU377" s="462">
        <f t="shared" si="1032"/>
        <v>0</v>
      </c>
      <c r="FV377" s="432">
        <f t="shared" si="1032"/>
        <v>0</v>
      </c>
      <c r="FW377" s="432">
        <f t="shared" si="1032"/>
        <v>0</v>
      </c>
      <c r="FX377" s="432">
        <f t="shared" si="1032"/>
        <v>0</v>
      </c>
      <c r="FY377" s="463">
        <f t="shared" si="1032"/>
        <v>0</v>
      </c>
      <c r="FZ377" s="462">
        <f t="shared" si="1032"/>
        <v>0</v>
      </c>
      <c r="GA377" s="432">
        <f t="shared" si="1032"/>
        <v>0</v>
      </c>
      <c r="GB377" s="432">
        <f t="shared" si="1032"/>
        <v>0</v>
      </c>
      <c r="GC377" s="432">
        <f t="shared" si="1032"/>
        <v>0</v>
      </c>
      <c r="GD377" s="432">
        <f t="shared" si="1032"/>
        <v>0</v>
      </c>
      <c r="GE377" s="463">
        <f t="shared" si="1032"/>
        <v>0</v>
      </c>
      <c r="GF377" s="462">
        <f t="shared" si="1032"/>
        <v>0</v>
      </c>
      <c r="GG377" s="432">
        <f t="shared" si="1032"/>
        <v>0</v>
      </c>
      <c r="GH377" s="432">
        <f t="shared" si="1032"/>
        <v>0</v>
      </c>
      <c r="GI377" s="432">
        <f t="shared" si="1032"/>
        <v>0</v>
      </c>
      <c r="GJ377" s="463">
        <f t="shared" si="1032"/>
        <v>0</v>
      </c>
    </row>
    <row r="378" spans="1:192" s="4" customFormat="1">
      <c r="A378" s="22"/>
      <c r="B378" s="22"/>
      <c r="C378" s="22"/>
      <c r="D378" s="22"/>
      <c r="E378" s="748" t="str">
        <f t="shared" si="952"/>
        <v>Large Low Voltage Demand A</v>
      </c>
      <c r="F378" s="462">
        <f t="shared" ref="F378:AL378" si="1033">F239*F99</f>
        <v>0</v>
      </c>
      <c r="G378" s="432">
        <f t="shared" si="1033"/>
        <v>0</v>
      </c>
      <c r="H378" s="432">
        <f t="shared" si="1033"/>
        <v>0</v>
      </c>
      <c r="I378" s="432">
        <f t="shared" si="1033"/>
        <v>0</v>
      </c>
      <c r="J378" s="432">
        <f t="shared" si="1033"/>
        <v>0</v>
      </c>
      <c r="K378" s="463">
        <f t="shared" si="1033"/>
        <v>0</v>
      </c>
      <c r="L378" s="462">
        <f t="shared" si="1033"/>
        <v>0</v>
      </c>
      <c r="M378" s="432">
        <f t="shared" si="1033"/>
        <v>0</v>
      </c>
      <c r="N378" s="432">
        <f t="shared" si="1033"/>
        <v>0</v>
      </c>
      <c r="O378" s="432">
        <f t="shared" si="1033"/>
        <v>0</v>
      </c>
      <c r="P378" s="463">
        <f t="shared" si="1033"/>
        <v>0</v>
      </c>
      <c r="Q378" s="462">
        <f t="shared" si="1033"/>
        <v>0</v>
      </c>
      <c r="R378" s="432">
        <f t="shared" si="1033"/>
        <v>0</v>
      </c>
      <c r="S378" s="432">
        <f t="shared" si="1033"/>
        <v>0</v>
      </c>
      <c r="T378" s="432">
        <f t="shared" si="1033"/>
        <v>0</v>
      </c>
      <c r="U378" s="432">
        <f t="shared" si="1033"/>
        <v>0</v>
      </c>
      <c r="V378" s="463">
        <f t="shared" si="1033"/>
        <v>0</v>
      </c>
      <c r="W378" s="462">
        <f t="shared" si="1033"/>
        <v>0</v>
      </c>
      <c r="X378" s="432">
        <f t="shared" si="1033"/>
        <v>0</v>
      </c>
      <c r="Y378" s="432">
        <f t="shared" si="1033"/>
        <v>0</v>
      </c>
      <c r="Z378" s="432">
        <f t="shared" si="1033"/>
        <v>0</v>
      </c>
      <c r="AA378" s="463">
        <f t="shared" si="1033"/>
        <v>0</v>
      </c>
      <c r="AB378" s="462">
        <f t="shared" si="1033"/>
        <v>0</v>
      </c>
      <c r="AC378" s="432">
        <f t="shared" si="1033"/>
        <v>0</v>
      </c>
      <c r="AD378" s="432">
        <f t="shared" si="1033"/>
        <v>0</v>
      </c>
      <c r="AE378" s="432">
        <f t="shared" si="1033"/>
        <v>0</v>
      </c>
      <c r="AF378" s="432">
        <f t="shared" si="1033"/>
        <v>0</v>
      </c>
      <c r="AG378" s="463">
        <f t="shared" si="1033"/>
        <v>0</v>
      </c>
      <c r="AH378" s="462">
        <f t="shared" si="1033"/>
        <v>0</v>
      </c>
      <c r="AI378" s="432">
        <f t="shared" si="1033"/>
        <v>0</v>
      </c>
      <c r="AJ378" s="432">
        <f t="shared" si="1033"/>
        <v>0</v>
      </c>
      <c r="AK378" s="432">
        <f t="shared" si="1033"/>
        <v>0</v>
      </c>
      <c r="AL378" s="463">
        <f t="shared" si="1033"/>
        <v>0</v>
      </c>
      <c r="AM378" s="462">
        <f t="shared" ref="AM378:CX378" si="1034">AM239*AM99/100</f>
        <v>0</v>
      </c>
      <c r="AN378" s="432">
        <f t="shared" si="1034"/>
        <v>0</v>
      </c>
      <c r="AO378" s="432">
        <f t="shared" si="1034"/>
        <v>0</v>
      </c>
      <c r="AP378" s="432">
        <f t="shared" si="1034"/>
        <v>0</v>
      </c>
      <c r="AQ378" s="432">
        <f t="shared" si="1034"/>
        <v>0</v>
      </c>
      <c r="AR378" s="463">
        <f t="shared" si="1034"/>
        <v>0</v>
      </c>
      <c r="AS378" s="462">
        <f t="shared" si="1034"/>
        <v>0</v>
      </c>
      <c r="AT378" s="432">
        <f t="shared" si="1034"/>
        <v>0</v>
      </c>
      <c r="AU378" s="432">
        <f t="shared" si="1034"/>
        <v>0</v>
      </c>
      <c r="AV378" s="432">
        <f t="shared" si="1034"/>
        <v>0</v>
      </c>
      <c r="AW378" s="463">
        <f t="shared" si="1034"/>
        <v>0</v>
      </c>
      <c r="AX378" s="462">
        <f t="shared" si="1034"/>
        <v>0</v>
      </c>
      <c r="AY378" s="432">
        <f t="shared" si="1034"/>
        <v>0</v>
      </c>
      <c r="AZ378" s="432">
        <f t="shared" si="1034"/>
        <v>0</v>
      </c>
      <c r="BA378" s="432">
        <f t="shared" si="1034"/>
        <v>0</v>
      </c>
      <c r="BB378" s="432">
        <f t="shared" si="1034"/>
        <v>0</v>
      </c>
      <c r="BC378" s="463">
        <f t="shared" si="1034"/>
        <v>0</v>
      </c>
      <c r="BD378" s="462">
        <f t="shared" si="1034"/>
        <v>0</v>
      </c>
      <c r="BE378" s="432">
        <f t="shared" si="1034"/>
        <v>0</v>
      </c>
      <c r="BF378" s="432">
        <f t="shared" si="1034"/>
        <v>0</v>
      </c>
      <c r="BG378" s="432">
        <f t="shared" si="1034"/>
        <v>0</v>
      </c>
      <c r="BH378" s="463">
        <f t="shared" si="1034"/>
        <v>0</v>
      </c>
      <c r="BI378" s="462">
        <f t="shared" si="1034"/>
        <v>0</v>
      </c>
      <c r="BJ378" s="432">
        <f t="shared" si="1034"/>
        <v>0</v>
      </c>
      <c r="BK378" s="432">
        <f t="shared" si="1034"/>
        <v>0</v>
      </c>
      <c r="BL378" s="432">
        <f t="shared" si="1034"/>
        <v>0</v>
      </c>
      <c r="BM378" s="432">
        <f t="shared" si="1034"/>
        <v>0</v>
      </c>
      <c r="BN378" s="463">
        <f t="shared" si="1034"/>
        <v>0</v>
      </c>
      <c r="BO378" s="462">
        <f t="shared" si="1034"/>
        <v>0</v>
      </c>
      <c r="BP378" s="432">
        <f t="shared" si="1034"/>
        <v>0</v>
      </c>
      <c r="BQ378" s="432">
        <f t="shared" si="1034"/>
        <v>0</v>
      </c>
      <c r="BR378" s="432">
        <f t="shared" si="1034"/>
        <v>0</v>
      </c>
      <c r="BS378" s="463">
        <f t="shared" si="1034"/>
        <v>0</v>
      </c>
      <c r="BT378" s="462">
        <f t="shared" si="1034"/>
        <v>0</v>
      </c>
      <c r="BU378" s="432">
        <f t="shared" si="1034"/>
        <v>0</v>
      </c>
      <c r="BV378" s="432">
        <f t="shared" si="1034"/>
        <v>0</v>
      </c>
      <c r="BW378" s="432">
        <f t="shared" si="1034"/>
        <v>0</v>
      </c>
      <c r="BX378" s="432">
        <f t="shared" si="1034"/>
        <v>0</v>
      </c>
      <c r="BY378" s="463">
        <f t="shared" si="1034"/>
        <v>0</v>
      </c>
      <c r="BZ378" s="462">
        <f t="shared" si="1034"/>
        <v>0</v>
      </c>
      <c r="CA378" s="432">
        <f t="shared" si="1034"/>
        <v>0</v>
      </c>
      <c r="CB378" s="432">
        <f t="shared" si="1034"/>
        <v>0</v>
      </c>
      <c r="CC378" s="432">
        <f t="shared" si="1034"/>
        <v>0</v>
      </c>
      <c r="CD378" s="463">
        <f t="shared" si="1034"/>
        <v>0</v>
      </c>
      <c r="CE378" s="462">
        <f t="shared" si="1034"/>
        <v>0</v>
      </c>
      <c r="CF378" s="432">
        <f t="shared" si="1034"/>
        <v>0</v>
      </c>
      <c r="CG378" s="432">
        <f t="shared" si="1034"/>
        <v>0</v>
      </c>
      <c r="CH378" s="432">
        <f t="shared" si="1034"/>
        <v>0</v>
      </c>
      <c r="CI378" s="432">
        <f t="shared" si="1034"/>
        <v>0</v>
      </c>
      <c r="CJ378" s="463">
        <f t="shared" si="1034"/>
        <v>0</v>
      </c>
      <c r="CK378" s="462">
        <f t="shared" si="1034"/>
        <v>0</v>
      </c>
      <c r="CL378" s="432">
        <f t="shared" si="1034"/>
        <v>0</v>
      </c>
      <c r="CM378" s="432">
        <f t="shared" si="1034"/>
        <v>0</v>
      </c>
      <c r="CN378" s="432">
        <f t="shared" si="1034"/>
        <v>0</v>
      </c>
      <c r="CO378" s="463">
        <f t="shared" si="1034"/>
        <v>0</v>
      </c>
      <c r="CP378" s="462">
        <f t="shared" si="1034"/>
        <v>0</v>
      </c>
      <c r="CQ378" s="432">
        <f t="shared" si="1034"/>
        <v>0</v>
      </c>
      <c r="CR378" s="432">
        <f t="shared" si="1034"/>
        <v>0</v>
      </c>
      <c r="CS378" s="432">
        <f t="shared" si="1034"/>
        <v>0</v>
      </c>
      <c r="CT378" s="432">
        <f t="shared" si="1034"/>
        <v>0</v>
      </c>
      <c r="CU378" s="463">
        <f t="shared" si="1034"/>
        <v>0</v>
      </c>
      <c r="CV378" s="462">
        <f t="shared" si="1034"/>
        <v>0</v>
      </c>
      <c r="CW378" s="432">
        <f t="shared" si="1034"/>
        <v>0</v>
      </c>
      <c r="CX378" s="432">
        <f t="shared" si="1034"/>
        <v>0</v>
      </c>
      <c r="CY378" s="432">
        <f t="shared" ref="CY378:FJ378" si="1035">CY239*CY99/100</f>
        <v>0</v>
      </c>
      <c r="CZ378" s="463">
        <f t="shared" si="1035"/>
        <v>0</v>
      </c>
      <c r="DA378" s="462">
        <f t="shared" si="1035"/>
        <v>0</v>
      </c>
      <c r="DB378" s="432">
        <f t="shared" si="1035"/>
        <v>0</v>
      </c>
      <c r="DC378" s="432">
        <f t="shared" si="1035"/>
        <v>0</v>
      </c>
      <c r="DD378" s="432">
        <f t="shared" si="1035"/>
        <v>0</v>
      </c>
      <c r="DE378" s="432">
        <f t="shared" si="1035"/>
        <v>0</v>
      </c>
      <c r="DF378" s="463">
        <f t="shared" si="1035"/>
        <v>0</v>
      </c>
      <c r="DG378" s="462">
        <f t="shared" si="1035"/>
        <v>0</v>
      </c>
      <c r="DH378" s="432">
        <f t="shared" si="1035"/>
        <v>0</v>
      </c>
      <c r="DI378" s="432">
        <f t="shared" si="1035"/>
        <v>0</v>
      </c>
      <c r="DJ378" s="432">
        <f t="shared" si="1035"/>
        <v>0</v>
      </c>
      <c r="DK378" s="463">
        <f t="shared" si="1035"/>
        <v>0</v>
      </c>
      <c r="DL378" s="462">
        <f t="shared" si="1035"/>
        <v>0</v>
      </c>
      <c r="DM378" s="432">
        <f t="shared" si="1035"/>
        <v>0</v>
      </c>
      <c r="DN378" s="432">
        <f t="shared" si="1035"/>
        <v>0</v>
      </c>
      <c r="DO378" s="432">
        <f t="shared" si="1035"/>
        <v>0</v>
      </c>
      <c r="DP378" s="432">
        <f t="shared" si="1035"/>
        <v>0</v>
      </c>
      <c r="DQ378" s="463">
        <f t="shared" si="1035"/>
        <v>0</v>
      </c>
      <c r="DR378" s="462">
        <f t="shared" si="1035"/>
        <v>0</v>
      </c>
      <c r="DS378" s="432">
        <f t="shared" si="1035"/>
        <v>0</v>
      </c>
      <c r="DT378" s="432">
        <f t="shared" si="1035"/>
        <v>0</v>
      </c>
      <c r="DU378" s="432">
        <f t="shared" si="1035"/>
        <v>0</v>
      </c>
      <c r="DV378" s="463">
        <f t="shared" si="1035"/>
        <v>0</v>
      </c>
      <c r="DW378" s="462">
        <f t="shared" si="1035"/>
        <v>0</v>
      </c>
      <c r="DX378" s="432">
        <f t="shared" si="1035"/>
        <v>0</v>
      </c>
      <c r="DY378" s="432">
        <f t="shared" si="1035"/>
        <v>0</v>
      </c>
      <c r="DZ378" s="432">
        <f t="shared" si="1035"/>
        <v>0</v>
      </c>
      <c r="EA378" s="432">
        <f t="shared" si="1035"/>
        <v>0</v>
      </c>
      <c r="EB378" s="463">
        <f t="shared" si="1035"/>
        <v>0</v>
      </c>
      <c r="EC378" s="462">
        <f t="shared" si="1035"/>
        <v>0</v>
      </c>
      <c r="ED378" s="432">
        <f t="shared" si="1035"/>
        <v>0</v>
      </c>
      <c r="EE378" s="432">
        <f t="shared" si="1035"/>
        <v>0</v>
      </c>
      <c r="EF378" s="432">
        <f t="shared" si="1035"/>
        <v>0</v>
      </c>
      <c r="EG378" s="463">
        <f t="shared" si="1035"/>
        <v>0</v>
      </c>
      <c r="EH378" s="462">
        <f t="shared" si="1035"/>
        <v>0</v>
      </c>
      <c r="EI378" s="432">
        <f t="shared" si="1035"/>
        <v>0</v>
      </c>
      <c r="EJ378" s="432">
        <f t="shared" si="1035"/>
        <v>0</v>
      </c>
      <c r="EK378" s="432">
        <f t="shared" si="1035"/>
        <v>0</v>
      </c>
      <c r="EL378" s="432">
        <f t="shared" si="1035"/>
        <v>0</v>
      </c>
      <c r="EM378" s="463">
        <f t="shared" si="1035"/>
        <v>0</v>
      </c>
      <c r="EN378" s="462">
        <f t="shared" si="1035"/>
        <v>0</v>
      </c>
      <c r="EO378" s="432">
        <f t="shared" si="1035"/>
        <v>0</v>
      </c>
      <c r="EP378" s="432">
        <f t="shared" si="1035"/>
        <v>0</v>
      </c>
      <c r="EQ378" s="432">
        <f t="shared" si="1035"/>
        <v>0</v>
      </c>
      <c r="ER378" s="463">
        <f t="shared" si="1035"/>
        <v>0</v>
      </c>
      <c r="ES378" s="462">
        <f t="shared" si="1035"/>
        <v>0</v>
      </c>
      <c r="ET378" s="432">
        <f t="shared" si="1035"/>
        <v>0</v>
      </c>
      <c r="EU378" s="432">
        <f t="shared" si="1035"/>
        <v>0</v>
      </c>
      <c r="EV378" s="432">
        <f t="shared" si="1035"/>
        <v>0</v>
      </c>
      <c r="EW378" s="432">
        <f t="shared" si="1035"/>
        <v>0</v>
      </c>
      <c r="EX378" s="463">
        <f t="shared" si="1035"/>
        <v>0</v>
      </c>
      <c r="EY378" s="462">
        <f t="shared" si="1035"/>
        <v>0</v>
      </c>
      <c r="EZ378" s="432">
        <f t="shared" si="1035"/>
        <v>0</v>
      </c>
      <c r="FA378" s="432">
        <f t="shared" si="1035"/>
        <v>0</v>
      </c>
      <c r="FB378" s="432">
        <f t="shared" si="1035"/>
        <v>0</v>
      </c>
      <c r="FC378" s="463">
        <f t="shared" si="1035"/>
        <v>0</v>
      </c>
      <c r="FD378" s="462">
        <f t="shared" si="1035"/>
        <v>0</v>
      </c>
      <c r="FE378" s="432">
        <f t="shared" si="1035"/>
        <v>0</v>
      </c>
      <c r="FF378" s="432">
        <f t="shared" si="1035"/>
        <v>0</v>
      </c>
      <c r="FG378" s="432">
        <f t="shared" si="1035"/>
        <v>0</v>
      </c>
      <c r="FH378" s="432">
        <f t="shared" si="1035"/>
        <v>0</v>
      </c>
      <c r="FI378" s="463">
        <f t="shared" si="1035"/>
        <v>0</v>
      </c>
      <c r="FJ378" s="462">
        <f t="shared" si="1035"/>
        <v>0</v>
      </c>
      <c r="FK378" s="432">
        <f t="shared" ref="FK378:GJ378" si="1036">FK239*FK99/100</f>
        <v>0</v>
      </c>
      <c r="FL378" s="432">
        <f t="shared" si="1036"/>
        <v>0</v>
      </c>
      <c r="FM378" s="432">
        <f t="shared" si="1036"/>
        <v>0</v>
      </c>
      <c r="FN378" s="463">
        <f t="shared" si="1036"/>
        <v>0</v>
      </c>
      <c r="FO378" s="462">
        <f t="shared" si="1036"/>
        <v>0</v>
      </c>
      <c r="FP378" s="432">
        <f t="shared" si="1036"/>
        <v>0</v>
      </c>
      <c r="FQ378" s="432">
        <f t="shared" si="1036"/>
        <v>0</v>
      </c>
      <c r="FR378" s="432">
        <f t="shared" si="1036"/>
        <v>0</v>
      </c>
      <c r="FS378" s="432">
        <f t="shared" si="1036"/>
        <v>0</v>
      </c>
      <c r="FT378" s="463">
        <f t="shared" si="1036"/>
        <v>0</v>
      </c>
      <c r="FU378" s="462">
        <f t="shared" si="1036"/>
        <v>0</v>
      </c>
      <c r="FV378" s="432">
        <f t="shared" si="1036"/>
        <v>0</v>
      </c>
      <c r="FW378" s="432">
        <f t="shared" si="1036"/>
        <v>0</v>
      </c>
      <c r="FX378" s="432">
        <f t="shared" si="1036"/>
        <v>0</v>
      </c>
      <c r="FY378" s="463">
        <f t="shared" si="1036"/>
        <v>0</v>
      </c>
      <c r="FZ378" s="462">
        <f t="shared" si="1036"/>
        <v>0</v>
      </c>
      <c r="GA378" s="432">
        <f t="shared" si="1036"/>
        <v>0</v>
      </c>
      <c r="GB378" s="432">
        <f t="shared" si="1036"/>
        <v>0</v>
      </c>
      <c r="GC378" s="432">
        <f t="shared" si="1036"/>
        <v>0</v>
      </c>
      <c r="GD378" s="432">
        <f t="shared" si="1036"/>
        <v>0</v>
      </c>
      <c r="GE378" s="463">
        <f t="shared" si="1036"/>
        <v>0</v>
      </c>
      <c r="GF378" s="462">
        <f t="shared" si="1036"/>
        <v>0</v>
      </c>
      <c r="GG378" s="432">
        <f t="shared" si="1036"/>
        <v>0</v>
      </c>
      <c r="GH378" s="432">
        <f t="shared" si="1036"/>
        <v>0</v>
      </c>
      <c r="GI378" s="432">
        <f t="shared" si="1036"/>
        <v>0</v>
      </c>
      <c r="GJ378" s="463">
        <f t="shared" si="1036"/>
        <v>0</v>
      </c>
    </row>
    <row r="379" spans="1:192" s="4" customFormat="1">
      <c r="A379" s="22"/>
      <c r="B379" s="22"/>
      <c r="C379" s="22"/>
      <c r="D379" s="22"/>
      <c r="E379" s="748" t="str">
        <f t="shared" si="952"/>
        <v>Large Low Voltage Demand C</v>
      </c>
      <c r="F379" s="462">
        <f t="shared" ref="F379:AL379" si="1037">F240*F100</f>
        <v>0</v>
      </c>
      <c r="G379" s="432">
        <f t="shared" si="1037"/>
        <v>0</v>
      </c>
      <c r="H379" s="432">
        <f t="shared" si="1037"/>
        <v>0</v>
      </c>
      <c r="I379" s="432">
        <f t="shared" si="1037"/>
        <v>0</v>
      </c>
      <c r="J379" s="432">
        <f t="shared" si="1037"/>
        <v>0</v>
      </c>
      <c r="K379" s="463">
        <f t="shared" si="1037"/>
        <v>0</v>
      </c>
      <c r="L379" s="462">
        <f t="shared" si="1037"/>
        <v>0</v>
      </c>
      <c r="M379" s="432">
        <f t="shared" si="1037"/>
        <v>0</v>
      </c>
      <c r="N379" s="432">
        <f t="shared" si="1037"/>
        <v>0</v>
      </c>
      <c r="O379" s="432">
        <f t="shared" si="1037"/>
        <v>0</v>
      </c>
      <c r="P379" s="463">
        <f t="shared" si="1037"/>
        <v>0</v>
      </c>
      <c r="Q379" s="462">
        <f t="shared" si="1037"/>
        <v>15902687.60348654</v>
      </c>
      <c r="R379" s="432">
        <f t="shared" si="1037"/>
        <v>0</v>
      </c>
      <c r="S379" s="432">
        <f t="shared" si="1037"/>
        <v>0</v>
      </c>
      <c r="T379" s="432">
        <f t="shared" si="1037"/>
        <v>0</v>
      </c>
      <c r="U379" s="432">
        <f t="shared" si="1037"/>
        <v>0</v>
      </c>
      <c r="V379" s="463">
        <f t="shared" si="1037"/>
        <v>0</v>
      </c>
      <c r="W379" s="462">
        <f t="shared" si="1037"/>
        <v>0</v>
      </c>
      <c r="X379" s="432">
        <f t="shared" si="1037"/>
        <v>0</v>
      </c>
      <c r="Y379" s="432">
        <f t="shared" si="1037"/>
        <v>0</v>
      </c>
      <c r="Z379" s="432">
        <f t="shared" si="1037"/>
        <v>0</v>
      </c>
      <c r="AA379" s="463">
        <f t="shared" si="1037"/>
        <v>0</v>
      </c>
      <c r="AB379" s="462">
        <f t="shared" si="1037"/>
        <v>0</v>
      </c>
      <c r="AC379" s="432">
        <f t="shared" si="1037"/>
        <v>0</v>
      </c>
      <c r="AD379" s="432">
        <f t="shared" si="1037"/>
        <v>0</v>
      </c>
      <c r="AE379" s="432">
        <f t="shared" si="1037"/>
        <v>0</v>
      </c>
      <c r="AF379" s="432">
        <f t="shared" si="1037"/>
        <v>0</v>
      </c>
      <c r="AG379" s="463">
        <f t="shared" si="1037"/>
        <v>0</v>
      </c>
      <c r="AH379" s="462">
        <f t="shared" si="1037"/>
        <v>0</v>
      </c>
      <c r="AI379" s="432">
        <f t="shared" si="1037"/>
        <v>0</v>
      </c>
      <c r="AJ379" s="432">
        <f t="shared" si="1037"/>
        <v>0</v>
      </c>
      <c r="AK379" s="432">
        <f t="shared" si="1037"/>
        <v>0</v>
      </c>
      <c r="AL379" s="463">
        <f t="shared" si="1037"/>
        <v>0</v>
      </c>
      <c r="AM379" s="462">
        <f t="shared" ref="AM379:CX379" si="1038">AM240*AM100/100</f>
        <v>5252295.8765034489</v>
      </c>
      <c r="AN379" s="432">
        <f t="shared" si="1038"/>
        <v>0</v>
      </c>
      <c r="AO379" s="432">
        <f t="shared" si="1038"/>
        <v>0</v>
      </c>
      <c r="AP379" s="432">
        <f t="shared" si="1038"/>
        <v>0</v>
      </c>
      <c r="AQ379" s="432">
        <f t="shared" si="1038"/>
        <v>0</v>
      </c>
      <c r="AR379" s="463">
        <f t="shared" si="1038"/>
        <v>0</v>
      </c>
      <c r="AS379" s="462">
        <f t="shared" si="1038"/>
        <v>0</v>
      </c>
      <c r="AT379" s="432">
        <f t="shared" si="1038"/>
        <v>0</v>
      </c>
      <c r="AU379" s="432">
        <f t="shared" si="1038"/>
        <v>0</v>
      </c>
      <c r="AV379" s="432">
        <f t="shared" si="1038"/>
        <v>0</v>
      </c>
      <c r="AW379" s="463">
        <f t="shared" si="1038"/>
        <v>0</v>
      </c>
      <c r="AX379" s="462">
        <f t="shared" si="1038"/>
        <v>0</v>
      </c>
      <c r="AY379" s="432">
        <f t="shared" si="1038"/>
        <v>0</v>
      </c>
      <c r="AZ379" s="432">
        <f t="shared" si="1038"/>
        <v>0</v>
      </c>
      <c r="BA379" s="432">
        <f t="shared" si="1038"/>
        <v>0</v>
      </c>
      <c r="BB379" s="432">
        <f t="shared" si="1038"/>
        <v>0</v>
      </c>
      <c r="BC379" s="463">
        <f t="shared" si="1038"/>
        <v>0</v>
      </c>
      <c r="BD379" s="462">
        <f t="shared" si="1038"/>
        <v>0</v>
      </c>
      <c r="BE379" s="432">
        <f t="shared" si="1038"/>
        <v>0</v>
      </c>
      <c r="BF379" s="432">
        <f t="shared" si="1038"/>
        <v>0</v>
      </c>
      <c r="BG379" s="432">
        <f t="shared" si="1038"/>
        <v>0</v>
      </c>
      <c r="BH379" s="463">
        <f t="shared" si="1038"/>
        <v>0</v>
      </c>
      <c r="BI379" s="462">
        <f t="shared" si="1038"/>
        <v>0</v>
      </c>
      <c r="BJ379" s="432">
        <f t="shared" si="1038"/>
        <v>0</v>
      </c>
      <c r="BK379" s="432">
        <f t="shared" si="1038"/>
        <v>0</v>
      </c>
      <c r="BL379" s="432">
        <f t="shared" si="1038"/>
        <v>0</v>
      </c>
      <c r="BM379" s="432">
        <f t="shared" si="1038"/>
        <v>0</v>
      </c>
      <c r="BN379" s="463">
        <f t="shared" si="1038"/>
        <v>0</v>
      </c>
      <c r="BO379" s="462">
        <f t="shared" si="1038"/>
        <v>0</v>
      </c>
      <c r="BP379" s="432">
        <f t="shared" si="1038"/>
        <v>0</v>
      </c>
      <c r="BQ379" s="432">
        <f t="shared" si="1038"/>
        <v>0</v>
      </c>
      <c r="BR379" s="432">
        <f t="shared" si="1038"/>
        <v>0</v>
      </c>
      <c r="BS379" s="463">
        <f t="shared" si="1038"/>
        <v>0</v>
      </c>
      <c r="BT379" s="462">
        <f t="shared" si="1038"/>
        <v>0</v>
      </c>
      <c r="BU379" s="432">
        <f t="shared" si="1038"/>
        <v>0</v>
      </c>
      <c r="BV379" s="432">
        <f t="shared" si="1038"/>
        <v>0</v>
      </c>
      <c r="BW379" s="432">
        <f t="shared" si="1038"/>
        <v>0</v>
      </c>
      <c r="BX379" s="432">
        <f t="shared" si="1038"/>
        <v>0</v>
      </c>
      <c r="BY379" s="463">
        <f t="shared" si="1038"/>
        <v>0</v>
      </c>
      <c r="BZ379" s="462">
        <f t="shared" si="1038"/>
        <v>0</v>
      </c>
      <c r="CA379" s="432">
        <f t="shared" si="1038"/>
        <v>0</v>
      </c>
      <c r="CB379" s="432">
        <f t="shared" si="1038"/>
        <v>0</v>
      </c>
      <c r="CC379" s="432">
        <f t="shared" si="1038"/>
        <v>0</v>
      </c>
      <c r="CD379" s="463">
        <f t="shared" si="1038"/>
        <v>0</v>
      </c>
      <c r="CE379" s="462">
        <f t="shared" si="1038"/>
        <v>2208235.2754608314</v>
      </c>
      <c r="CF379" s="432">
        <f t="shared" si="1038"/>
        <v>0</v>
      </c>
      <c r="CG379" s="432">
        <f t="shared" si="1038"/>
        <v>0</v>
      </c>
      <c r="CH379" s="432">
        <f t="shared" si="1038"/>
        <v>0</v>
      </c>
      <c r="CI379" s="432">
        <f t="shared" si="1038"/>
        <v>0</v>
      </c>
      <c r="CJ379" s="463">
        <f t="shared" si="1038"/>
        <v>0</v>
      </c>
      <c r="CK379" s="462">
        <f t="shared" si="1038"/>
        <v>0</v>
      </c>
      <c r="CL379" s="432">
        <f t="shared" si="1038"/>
        <v>0</v>
      </c>
      <c r="CM379" s="432">
        <f t="shared" si="1038"/>
        <v>0</v>
      </c>
      <c r="CN379" s="432">
        <f t="shared" si="1038"/>
        <v>0</v>
      </c>
      <c r="CO379" s="463">
        <f t="shared" si="1038"/>
        <v>0</v>
      </c>
      <c r="CP379" s="462">
        <f t="shared" si="1038"/>
        <v>0</v>
      </c>
      <c r="CQ379" s="432">
        <f t="shared" si="1038"/>
        <v>0</v>
      </c>
      <c r="CR379" s="432">
        <f t="shared" si="1038"/>
        <v>0</v>
      </c>
      <c r="CS379" s="432">
        <f t="shared" si="1038"/>
        <v>0</v>
      </c>
      <c r="CT379" s="432">
        <f t="shared" si="1038"/>
        <v>0</v>
      </c>
      <c r="CU379" s="463">
        <f t="shared" si="1038"/>
        <v>0</v>
      </c>
      <c r="CV379" s="462">
        <f t="shared" si="1038"/>
        <v>0</v>
      </c>
      <c r="CW379" s="432">
        <f t="shared" si="1038"/>
        <v>0</v>
      </c>
      <c r="CX379" s="432">
        <f t="shared" si="1038"/>
        <v>0</v>
      </c>
      <c r="CY379" s="432">
        <f t="shared" ref="CY379:FJ379" si="1039">CY240*CY100/100</f>
        <v>0</v>
      </c>
      <c r="CZ379" s="463">
        <f t="shared" si="1039"/>
        <v>0</v>
      </c>
      <c r="DA379" s="462">
        <f t="shared" si="1039"/>
        <v>0</v>
      </c>
      <c r="DB379" s="432">
        <f t="shared" si="1039"/>
        <v>0</v>
      </c>
      <c r="DC379" s="432">
        <f t="shared" si="1039"/>
        <v>0</v>
      </c>
      <c r="DD379" s="432">
        <f t="shared" si="1039"/>
        <v>0</v>
      </c>
      <c r="DE379" s="432">
        <f t="shared" si="1039"/>
        <v>0</v>
      </c>
      <c r="DF379" s="463">
        <f t="shared" si="1039"/>
        <v>0</v>
      </c>
      <c r="DG379" s="462">
        <f t="shared" si="1039"/>
        <v>0</v>
      </c>
      <c r="DH379" s="432">
        <f t="shared" si="1039"/>
        <v>0</v>
      </c>
      <c r="DI379" s="432">
        <f t="shared" si="1039"/>
        <v>0</v>
      </c>
      <c r="DJ379" s="432">
        <f t="shared" si="1039"/>
        <v>0</v>
      </c>
      <c r="DK379" s="463">
        <f t="shared" si="1039"/>
        <v>0</v>
      </c>
      <c r="DL379" s="462">
        <f t="shared" si="1039"/>
        <v>0</v>
      </c>
      <c r="DM379" s="432">
        <f t="shared" si="1039"/>
        <v>0</v>
      </c>
      <c r="DN379" s="432">
        <f t="shared" si="1039"/>
        <v>0</v>
      </c>
      <c r="DO379" s="432">
        <f t="shared" si="1039"/>
        <v>0</v>
      </c>
      <c r="DP379" s="432">
        <f t="shared" si="1039"/>
        <v>0</v>
      </c>
      <c r="DQ379" s="463">
        <f t="shared" si="1039"/>
        <v>0</v>
      </c>
      <c r="DR379" s="462">
        <f t="shared" si="1039"/>
        <v>0</v>
      </c>
      <c r="DS379" s="432">
        <f t="shared" si="1039"/>
        <v>0</v>
      </c>
      <c r="DT379" s="432">
        <f t="shared" si="1039"/>
        <v>0</v>
      </c>
      <c r="DU379" s="432">
        <f t="shared" si="1039"/>
        <v>0</v>
      </c>
      <c r="DV379" s="463">
        <f t="shared" si="1039"/>
        <v>0</v>
      </c>
      <c r="DW379" s="462">
        <f t="shared" si="1039"/>
        <v>0</v>
      </c>
      <c r="DX379" s="432">
        <f t="shared" si="1039"/>
        <v>0</v>
      </c>
      <c r="DY379" s="432">
        <f t="shared" si="1039"/>
        <v>0</v>
      </c>
      <c r="DZ379" s="432">
        <f t="shared" si="1039"/>
        <v>0</v>
      </c>
      <c r="EA379" s="432">
        <f t="shared" si="1039"/>
        <v>0</v>
      </c>
      <c r="EB379" s="463">
        <f t="shared" si="1039"/>
        <v>0</v>
      </c>
      <c r="EC379" s="462">
        <f t="shared" si="1039"/>
        <v>0</v>
      </c>
      <c r="ED379" s="432">
        <f t="shared" si="1039"/>
        <v>0</v>
      </c>
      <c r="EE379" s="432">
        <f t="shared" si="1039"/>
        <v>0</v>
      </c>
      <c r="EF379" s="432">
        <f t="shared" si="1039"/>
        <v>0</v>
      </c>
      <c r="EG379" s="463">
        <f t="shared" si="1039"/>
        <v>0</v>
      </c>
      <c r="EH379" s="462">
        <f t="shared" si="1039"/>
        <v>0</v>
      </c>
      <c r="EI379" s="432">
        <f t="shared" si="1039"/>
        <v>0</v>
      </c>
      <c r="EJ379" s="432">
        <f t="shared" si="1039"/>
        <v>0</v>
      </c>
      <c r="EK379" s="432">
        <f t="shared" si="1039"/>
        <v>0</v>
      </c>
      <c r="EL379" s="432">
        <f t="shared" si="1039"/>
        <v>0</v>
      </c>
      <c r="EM379" s="463">
        <f t="shared" si="1039"/>
        <v>0</v>
      </c>
      <c r="EN379" s="462">
        <f t="shared" si="1039"/>
        <v>0</v>
      </c>
      <c r="EO379" s="432">
        <f t="shared" si="1039"/>
        <v>0</v>
      </c>
      <c r="EP379" s="432">
        <f t="shared" si="1039"/>
        <v>0</v>
      </c>
      <c r="EQ379" s="432">
        <f t="shared" si="1039"/>
        <v>0</v>
      </c>
      <c r="ER379" s="463">
        <f t="shared" si="1039"/>
        <v>0</v>
      </c>
      <c r="ES379" s="462">
        <f t="shared" si="1039"/>
        <v>0</v>
      </c>
      <c r="ET379" s="432">
        <f t="shared" si="1039"/>
        <v>0</v>
      </c>
      <c r="EU379" s="432">
        <f t="shared" si="1039"/>
        <v>0</v>
      </c>
      <c r="EV379" s="432">
        <f t="shared" si="1039"/>
        <v>0</v>
      </c>
      <c r="EW379" s="432">
        <f t="shared" si="1039"/>
        <v>0</v>
      </c>
      <c r="EX379" s="463">
        <f t="shared" si="1039"/>
        <v>0</v>
      </c>
      <c r="EY379" s="462">
        <f t="shared" si="1039"/>
        <v>0</v>
      </c>
      <c r="EZ379" s="432">
        <f t="shared" si="1039"/>
        <v>0</v>
      </c>
      <c r="FA379" s="432">
        <f t="shared" si="1039"/>
        <v>0</v>
      </c>
      <c r="FB379" s="432">
        <f t="shared" si="1039"/>
        <v>0</v>
      </c>
      <c r="FC379" s="463">
        <f t="shared" si="1039"/>
        <v>0</v>
      </c>
      <c r="FD379" s="462">
        <f t="shared" si="1039"/>
        <v>0</v>
      </c>
      <c r="FE379" s="432">
        <f t="shared" si="1039"/>
        <v>0</v>
      </c>
      <c r="FF379" s="432">
        <f t="shared" si="1039"/>
        <v>0</v>
      </c>
      <c r="FG379" s="432">
        <f t="shared" si="1039"/>
        <v>0</v>
      </c>
      <c r="FH379" s="432">
        <f t="shared" si="1039"/>
        <v>0</v>
      </c>
      <c r="FI379" s="463">
        <f t="shared" si="1039"/>
        <v>0</v>
      </c>
      <c r="FJ379" s="462">
        <f t="shared" si="1039"/>
        <v>0</v>
      </c>
      <c r="FK379" s="432">
        <f t="shared" ref="FK379:GJ379" si="1040">FK240*FK100/100</f>
        <v>0</v>
      </c>
      <c r="FL379" s="432">
        <f t="shared" si="1040"/>
        <v>0</v>
      </c>
      <c r="FM379" s="432">
        <f t="shared" si="1040"/>
        <v>0</v>
      </c>
      <c r="FN379" s="463">
        <f t="shared" si="1040"/>
        <v>0</v>
      </c>
      <c r="FO379" s="462">
        <f t="shared" si="1040"/>
        <v>0</v>
      </c>
      <c r="FP379" s="432">
        <f t="shared" si="1040"/>
        <v>0</v>
      </c>
      <c r="FQ379" s="432">
        <f t="shared" si="1040"/>
        <v>0</v>
      </c>
      <c r="FR379" s="432">
        <f t="shared" si="1040"/>
        <v>0</v>
      </c>
      <c r="FS379" s="432">
        <f t="shared" si="1040"/>
        <v>0</v>
      </c>
      <c r="FT379" s="463">
        <f t="shared" si="1040"/>
        <v>0</v>
      </c>
      <c r="FU379" s="462">
        <f t="shared" si="1040"/>
        <v>0</v>
      </c>
      <c r="FV379" s="432">
        <f t="shared" si="1040"/>
        <v>0</v>
      </c>
      <c r="FW379" s="432">
        <f t="shared" si="1040"/>
        <v>0</v>
      </c>
      <c r="FX379" s="432">
        <f t="shared" si="1040"/>
        <v>0</v>
      </c>
      <c r="FY379" s="463">
        <f t="shared" si="1040"/>
        <v>0</v>
      </c>
      <c r="FZ379" s="462">
        <f t="shared" si="1040"/>
        <v>0</v>
      </c>
      <c r="GA379" s="432">
        <f t="shared" si="1040"/>
        <v>0</v>
      </c>
      <c r="GB379" s="432">
        <f t="shared" si="1040"/>
        <v>0</v>
      </c>
      <c r="GC379" s="432">
        <f t="shared" si="1040"/>
        <v>0</v>
      </c>
      <c r="GD379" s="432">
        <f t="shared" si="1040"/>
        <v>0</v>
      </c>
      <c r="GE379" s="463">
        <f t="shared" si="1040"/>
        <v>0</v>
      </c>
      <c r="GF379" s="462">
        <f t="shared" si="1040"/>
        <v>0</v>
      </c>
      <c r="GG379" s="432">
        <f t="shared" si="1040"/>
        <v>0</v>
      </c>
      <c r="GH379" s="432">
        <f t="shared" si="1040"/>
        <v>0</v>
      </c>
      <c r="GI379" s="432">
        <f t="shared" si="1040"/>
        <v>0</v>
      </c>
      <c r="GJ379" s="463">
        <f t="shared" si="1040"/>
        <v>0</v>
      </c>
    </row>
    <row r="380" spans="1:192" s="4" customFormat="1">
      <c r="A380" s="22"/>
      <c r="B380" s="22"/>
      <c r="C380" s="22"/>
      <c r="D380" s="22"/>
      <c r="E380" s="748" t="str">
        <f t="shared" si="952"/>
        <v>Large Low Voltage Demand S</v>
      </c>
      <c r="F380" s="462">
        <f t="shared" ref="F380:AL380" si="1041">F241*F101</f>
        <v>0</v>
      </c>
      <c r="G380" s="432">
        <f t="shared" si="1041"/>
        <v>0</v>
      </c>
      <c r="H380" s="432">
        <f t="shared" si="1041"/>
        <v>0</v>
      </c>
      <c r="I380" s="432">
        <f t="shared" si="1041"/>
        <v>0</v>
      </c>
      <c r="J380" s="432">
        <f t="shared" si="1041"/>
        <v>0</v>
      </c>
      <c r="K380" s="463">
        <f t="shared" si="1041"/>
        <v>0</v>
      </c>
      <c r="L380" s="462">
        <f t="shared" si="1041"/>
        <v>0</v>
      </c>
      <c r="M380" s="432">
        <f t="shared" si="1041"/>
        <v>0</v>
      </c>
      <c r="N380" s="432">
        <f t="shared" si="1041"/>
        <v>0</v>
      </c>
      <c r="O380" s="432">
        <f t="shared" si="1041"/>
        <v>0</v>
      </c>
      <c r="P380" s="463">
        <f t="shared" si="1041"/>
        <v>0</v>
      </c>
      <c r="Q380" s="462">
        <f t="shared" si="1041"/>
        <v>859698.19580093957</v>
      </c>
      <c r="R380" s="432">
        <f t="shared" si="1041"/>
        <v>0</v>
      </c>
      <c r="S380" s="432">
        <f t="shared" si="1041"/>
        <v>0</v>
      </c>
      <c r="T380" s="432">
        <f t="shared" si="1041"/>
        <v>0</v>
      </c>
      <c r="U380" s="432">
        <f t="shared" si="1041"/>
        <v>0</v>
      </c>
      <c r="V380" s="463">
        <f t="shared" si="1041"/>
        <v>0</v>
      </c>
      <c r="W380" s="462">
        <f t="shared" si="1041"/>
        <v>0</v>
      </c>
      <c r="X380" s="432">
        <f t="shared" si="1041"/>
        <v>0</v>
      </c>
      <c r="Y380" s="432">
        <f t="shared" si="1041"/>
        <v>0</v>
      </c>
      <c r="Z380" s="432">
        <f t="shared" si="1041"/>
        <v>0</v>
      </c>
      <c r="AA380" s="463">
        <f t="shared" si="1041"/>
        <v>0</v>
      </c>
      <c r="AB380" s="462">
        <f t="shared" si="1041"/>
        <v>0</v>
      </c>
      <c r="AC380" s="432">
        <f t="shared" si="1041"/>
        <v>0</v>
      </c>
      <c r="AD380" s="432">
        <f t="shared" si="1041"/>
        <v>0</v>
      </c>
      <c r="AE380" s="432">
        <f t="shared" si="1041"/>
        <v>0</v>
      </c>
      <c r="AF380" s="432">
        <f t="shared" si="1041"/>
        <v>0</v>
      </c>
      <c r="AG380" s="463">
        <f t="shared" si="1041"/>
        <v>0</v>
      </c>
      <c r="AH380" s="462">
        <f t="shared" si="1041"/>
        <v>0</v>
      </c>
      <c r="AI380" s="432">
        <f t="shared" si="1041"/>
        <v>0</v>
      </c>
      <c r="AJ380" s="432">
        <f t="shared" si="1041"/>
        <v>0</v>
      </c>
      <c r="AK380" s="432">
        <f t="shared" si="1041"/>
        <v>0</v>
      </c>
      <c r="AL380" s="463">
        <f t="shared" si="1041"/>
        <v>0</v>
      </c>
      <c r="AM380" s="462">
        <f t="shared" ref="AM380:CX380" si="1042">AM241*AM101/100</f>
        <v>267384.53858039971</v>
      </c>
      <c r="AN380" s="432">
        <f t="shared" si="1042"/>
        <v>0</v>
      </c>
      <c r="AO380" s="432">
        <f t="shared" si="1042"/>
        <v>0</v>
      </c>
      <c r="AP380" s="432">
        <f t="shared" si="1042"/>
        <v>0</v>
      </c>
      <c r="AQ380" s="432">
        <f t="shared" si="1042"/>
        <v>0</v>
      </c>
      <c r="AR380" s="463">
        <f t="shared" si="1042"/>
        <v>0</v>
      </c>
      <c r="AS380" s="462">
        <f t="shared" si="1042"/>
        <v>0</v>
      </c>
      <c r="AT380" s="432">
        <f t="shared" si="1042"/>
        <v>0</v>
      </c>
      <c r="AU380" s="432">
        <f t="shared" si="1042"/>
        <v>0</v>
      </c>
      <c r="AV380" s="432">
        <f t="shared" si="1042"/>
        <v>0</v>
      </c>
      <c r="AW380" s="463">
        <f t="shared" si="1042"/>
        <v>0</v>
      </c>
      <c r="AX380" s="462">
        <f t="shared" si="1042"/>
        <v>0</v>
      </c>
      <c r="AY380" s="432">
        <f t="shared" si="1042"/>
        <v>0</v>
      </c>
      <c r="AZ380" s="432">
        <f t="shared" si="1042"/>
        <v>0</v>
      </c>
      <c r="BA380" s="432">
        <f t="shared" si="1042"/>
        <v>0</v>
      </c>
      <c r="BB380" s="432">
        <f t="shared" si="1042"/>
        <v>0</v>
      </c>
      <c r="BC380" s="463">
        <f t="shared" si="1042"/>
        <v>0</v>
      </c>
      <c r="BD380" s="462">
        <f t="shared" si="1042"/>
        <v>0</v>
      </c>
      <c r="BE380" s="432">
        <f t="shared" si="1042"/>
        <v>0</v>
      </c>
      <c r="BF380" s="432">
        <f t="shared" si="1042"/>
        <v>0</v>
      </c>
      <c r="BG380" s="432">
        <f t="shared" si="1042"/>
        <v>0</v>
      </c>
      <c r="BH380" s="463">
        <f t="shared" si="1042"/>
        <v>0</v>
      </c>
      <c r="BI380" s="462">
        <f t="shared" si="1042"/>
        <v>0</v>
      </c>
      <c r="BJ380" s="432">
        <f t="shared" si="1042"/>
        <v>0</v>
      </c>
      <c r="BK380" s="432">
        <f t="shared" si="1042"/>
        <v>0</v>
      </c>
      <c r="BL380" s="432">
        <f t="shared" si="1042"/>
        <v>0</v>
      </c>
      <c r="BM380" s="432">
        <f t="shared" si="1042"/>
        <v>0</v>
      </c>
      <c r="BN380" s="463">
        <f t="shared" si="1042"/>
        <v>0</v>
      </c>
      <c r="BO380" s="462">
        <f t="shared" si="1042"/>
        <v>0</v>
      </c>
      <c r="BP380" s="432">
        <f t="shared" si="1042"/>
        <v>0</v>
      </c>
      <c r="BQ380" s="432">
        <f t="shared" si="1042"/>
        <v>0</v>
      </c>
      <c r="BR380" s="432">
        <f t="shared" si="1042"/>
        <v>0</v>
      </c>
      <c r="BS380" s="463">
        <f t="shared" si="1042"/>
        <v>0</v>
      </c>
      <c r="BT380" s="462">
        <f t="shared" si="1042"/>
        <v>0</v>
      </c>
      <c r="BU380" s="432">
        <f t="shared" si="1042"/>
        <v>0</v>
      </c>
      <c r="BV380" s="432">
        <f t="shared" si="1042"/>
        <v>0</v>
      </c>
      <c r="BW380" s="432">
        <f t="shared" si="1042"/>
        <v>0</v>
      </c>
      <c r="BX380" s="432">
        <f t="shared" si="1042"/>
        <v>0</v>
      </c>
      <c r="BY380" s="463">
        <f t="shared" si="1042"/>
        <v>0</v>
      </c>
      <c r="BZ380" s="462">
        <f t="shared" si="1042"/>
        <v>0</v>
      </c>
      <c r="CA380" s="432">
        <f t="shared" si="1042"/>
        <v>0</v>
      </c>
      <c r="CB380" s="432">
        <f t="shared" si="1042"/>
        <v>0</v>
      </c>
      <c r="CC380" s="432">
        <f t="shared" si="1042"/>
        <v>0</v>
      </c>
      <c r="CD380" s="463">
        <f t="shared" si="1042"/>
        <v>0</v>
      </c>
      <c r="CE380" s="462">
        <f t="shared" si="1042"/>
        <v>99390.582025460695</v>
      </c>
      <c r="CF380" s="432">
        <f t="shared" si="1042"/>
        <v>0</v>
      </c>
      <c r="CG380" s="432">
        <f t="shared" si="1042"/>
        <v>0</v>
      </c>
      <c r="CH380" s="432">
        <f t="shared" si="1042"/>
        <v>0</v>
      </c>
      <c r="CI380" s="432">
        <f t="shared" si="1042"/>
        <v>0</v>
      </c>
      <c r="CJ380" s="463">
        <f t="shared" si="1042"/>
        <v>0</v>
      </c>
      <c r="CK380" s="462">
        <f t="shared" si="1042"/>
        <v>0</v>
      </c>
      <c r="CL380" s="432">
        <f t="shared" si="1042"/>
        <v>0</v>
      </c>
      <c r="CM380" s="432">
        <f t="shared" si="1042"/>
        <v>0</v>
      </c>
      <c r="CN380" s="432">
        <f t="shared" si="1042"/>
        <v>0</v>
      </c>
      <c r="CO380" s="463">
        <f t="shared" si="1042"/>
        <v>0</v>
      </c>
      <c r="CP380" s="462">
        <f t="shared" si="1042"/>
        <v>0</v>
      </c>
      <c r="CQ380" s="432">
        <f t="shared" si="1042"/>
        <v>0</v>
      </c>
      <c r="CR380" s="432">
        <f t="shared" si="1042"/>
        <v>0</v>
      </c>
      <c r="CS380" s="432">
        <f t="shared" si="1042"/>
        <v>0</v>
      </c>
      <c r="CT380" s="432">
        <f t="shared" si="1042"/>
        <v>0</v>
      </c>
      <c r="CU380" s="463">
        <f t="shared" si="1042"/>
        <v>0</v>
      </c>
      <c r="CV380" s="462">
        <f t="shared" si="1042"/>
        <v>0</v>
      </c>
      <c r="CW380" s="432">
        <f t="shared" si="1042"/>
        <v>0</v>
      </c>
      <c r="CX380" s="432">
        <f t="shared" si="1042"/>
        <v>0</v>
      </c>
      <c r="CY380" s="432">
        <f t="shared" ref="CY380:FJ380" si="1043">CY241*CY101/100</f>
        <v>0</v>
      </c>
      <c r="CZ380" s="463">
        <f t="shared" si="1043"/>
        <v>0</v>
      </c>
      <c r="DA380" s="462">
        <f t="shared" si="1043"/>
        <v>0</v>
      </c>
      <c r="DB380" s="432">
        <f t="shared" si="1043"/>
        <v>0</v>
      </c>
      <c r="DC380" s="432">
        <f t="shared" si="1043"/>
        <v>0</v>
      </c>
      <c r="DD380" s="432">
        <f t="shared" si="1043"/>
        <v>0</v>
      </c>
      <c r="DE380" s="432">
        <f t="shared" si="1043"/>
        <v>0</v>
      </c>
      <c r="DF380" s="463">
        <f t="shared" si="1043"/>
        <v>0</v>
      </c>
      <c r="DG380" s="462">
        <f t="shared" si="1043"/>
        <v>0</v>
      </c>
      <c r="DH380" s="432">
        <f t="shared" si="1043"/>
        <v>0</v>
      </c>
      <c r="DI380" s="432">
        <f t="shared" si="1043"/>
        <v>0</v>
      </c>
      <c r="DJ380" s="432">
        <f t="shared" si="1043"/>
        <v>0</v>
      </c>
      <c r="DK380" s="463">
        <f t="shared" si="1043"/>
        <v>0</v>
      </c>
      <c r="DL380" s="462">
        <f t="shared" si="1043"/>
        <v>0</v>
      </c>
      <c r="DM380" s="432">
        <f t="shared" si="1043"/>
        <v>0</v>
      </c>
      <c r="DN380" s="432">
        <f t="shared" si="1043"/>
        <v>0</v>
      </c>
      <c r="DO380" s="432">
        <f t="shared" si="1043"/>
        <v>0</v>
      </c>
      <c r="DP380" s="432">
        <f t="shared" si="1043"/>
        <v>0</v>
      </c>
      <c r="DQ380" s="463">
        <f t="shared" si="1043"/>
        <v>0</v>
      </c>
      <c r="DR380" s="462">
        <f t="shared" si="1043"/>
        <v>0</v>
      </c>
      <c r="DS380" s="432">
        <f t="shared" si="1043"/>
        <v>0</v>
      </c>
      <c r="DT380" s="432">
        <f t="shared" si="1043"/>
        <v>0</v>
      </c>
      <c r="DU380" s="432">
        <f t="shared" si="1043"/>
        <v>0</v>
      </c>
      <c r="DV380" s="463">
        <f t="shared" si="1043"/>
        <v>0</v>
      </c>
      <c r="DW380" s="462">
        <f t="shared" si="1043"/>
        <v>0</v>
      </c>
      <c r="DX380" s="432">
        <f t="shared" si="1043"/>
        <v>0</v>
      </c>
      <c r="DY380" s="432">
        <f t="shared" si="1043"/>
        <v>0</v>
      </c>
      <c r="DZ380" s="432">
        <f t="shared" si="1043"/>
        <v>0</v>
      </c>
      <c r="EA380" s="432">
        <f t="shared" si="1043"/>
        <v>0</v>
      </c>
      <c r="EB380" s="463">
        <f t="shared" si="1043"/>
        <v>0</v>
      </c>
      <c r="EC380" s="462">
        <f t="shared" si="1043"/>
        <v>0</v>
      </c>
      <c r="ED380" s="432">
        <f t="shared" si="1043"/>
        <v>0</v>
      </c>
      <c r="EE380" s="432">
        <f t="shared" si="1043"/>
        <v>0</v>
      </c>
      <c r="EF380" s="432">
        <f t="shared" si="1043"/>
        <v>0</v>
      </c>
      <c r="EG380" s="463">
        <f t="shared" si="1043"/>
        <v>0</v>
      </c>
      <c r="EH380" s="462">
        <f t="shared" si="1043"/>
        <v>0</v>
      </c>
      <c r="EI380" s="432">
        <f t="shared" si="1043"/>
        <v>0</v>
      </c>
      <c r="EJ380" s="432">
        <f t="shared" si="1043"/>
        <v>0</v>
      </c>
      <c r="EK380" s="432">
        <f t="shared" si="1043"/>
        <v>0</v>
      </c>
      <c r="EL380" s="432">
        <f t="shared" si="1043"/>
        <v>0</v>
      </c>
      <c r="EM380" s="463">
        <f t="shared" si="1043"/>
        <v>0</v>
      </c>
      <c r="EN380" s="462">
        <f t="shared" si="1043"/>
        <v>0</v>
      </c>
      <c r="EO380" s="432">
        <f t="shared" si="1043"/>
        <v>0</v>
      </c>
      <c r="EP380" s="432">
        <f t="shared" si="1043"/>
        <v>0</v>
      </c>
      <c r="EQ380" s="432">
        <f t="shared" si="1043"/>
        <v>0</v>
      </c>
      <c r="ER380" s="463">
        <f t="shared" si="1043"/>
        <v>0</v>
      </c>
      <c r="ES380" s="462">
        <f t="shared" si="1043"/>
        <v>0</v>
      </c>
      <c r="ET380" s="432">
        <f t="shared" si="1043"/>
        <v>0</v>
      </c>
      <c r="EU380" s="432">
        <f t="shared" si="1043"/>
        <v>0</v>
      </c>
      <c r="EV380" s="432">
        <f t="shared" si="1043"/>
        <v>0</v>
      </c>
      <c r="EW380" s="432">
        <f t="shared" si="1043"/>
        <v>0</v>
      </c>
      <c r="EX380" s="463">
        <f t="shared" si="1043"/>
        <v>0</v>
      </c>
      <c r="EY380" s="462">
        <f t="shared" si="1043"/>
        <v>0</v>
      </c>
      <c r="EZ380" s="432">
        <f t="shared" si="1043"/>
        <v>0</v>
      </c>
      <c r="FA380" s="432">
        <f t="shared" si="1043"/>
        <v>0</v>
      </c>
      <c r="FB380" s="432">
        <f t="shared" si="1043"/>
        <v>0</v>
      </c>
      <c r="FC380" s="463">
        <f t="shared" si="1043"/>
        <v>0</v>
      </c>
      <c r="FD380" s="462">
        <f t="shared" si="1043"/>
        <v>0</v>
      </c>
      <c r="FE380" s="432">
        <f t="shared" si="1043"/>
        <v>0</v>
      </c>
      <c r="FF380" s="432">
        <f t="shared" si="1043"/>
        <v>0</v>
      </c>
      <c r="FG380" s="432">
        <f t="shared" si="1043"/>
        <v>0</v>
      </c>
      <c r="FH380" s="432">
        <f t="shared" si="1043"/>
        <v>0</v>
      </c>
      <c r="FI380" s="463">
        <f t="shared" si="1043"/>
        <v>0</v>
      </c>
      <c r="FJ380" s="462">
        <f t="shared" si="1043"/>
        <v>0</v>
      </c>
      <c r="FK380" s="432">
        <f t="shared" ref="FK380:GJ380" si="1044">FK241*FK101/100</f>
        <v>0</v>
      </c>
      <c r="FL380" s="432">
        <f t="shared" si="1044"/>
        <v>0</v>
      </c>
      <c r="FM380" s="432">
        <f t="shared" si="1044"/>
        <v>0</v>
      </c>
      <c r="FN380" s="463">
        <f t="shared" si="1044"/>
        <v>0</v>
      </c>
      <c r="FO380" s="462">
        <f t="shared" si="1044"/>
        <v>0</v>
      </c>
      <c r="FP380" s="432">
        <f t="shared" si="1044"/>
        <v>0</v>
      </c>
      <c r="FQ380" s="432">
        <f t="shared" si="1044"/>
        <v>0</v>
      </c>
      <c r="FR380" s="432">
        <f t="shared" si="1044"/>
        <v>0</v>
      </c>
      <c r="FS380" s="432">
        <f t="shared" si="1044"/>
        <v>0</v>
      </c>
      <c r="FT380" s="463">
        <f t="shared" si="1044"/>
        <v>0</v>
      </c>
      <c r="FU380" s="462">
        <f t="shared" si="1044"/>
        <v>0</v>
      </c>
      <c r="FV380" s="432">
        <f t="shared" si="1044"/>
        <v>0</v>
      </c>
      <c r="FW380" s="432">
        <f t="shared" si="1044"/>
        <v>0</v>
      </c>
      <c r="FX380" s="432">
        <f t="shared" si="1044"/>
        <v>0</v>
      </c>
      <c r="FY380" s="463">
        <f t="shared" si="1044"/>
        <v>0</v>
      </c>
      <c r="FZ380" s="462">
        <f t="shared" si="1044"/>
        <v>0</v>
      </c>
      <c r="GA380" s="432">
        <f t="shared" si="1044"/>
        <v>0</v>
      </c>
      <c r="GB380" s="432">
        <f t="shared" si="1044"/>
        <v>0</v>
      </c>
      <c r="GC380" s="432">
        <f t="shared" si="1044"/>
        <v>0</v>
      </c>
      <c r="GD380" s="432">
        <f t="shared" si="1044"/>
        <v>0</v>
      </c>
      <c r="GE380" s="463">
        <f t="shared" si="1044"/>
        <v>0</v>
      </c>
      <c r="GF380" s="462">
        <f t="shared" si="1044"/>
        <v>0</v>
      </c>
      <c r="GG380" s="432">
        <f t="shared" si="1044"/>
        <v>0</v>
      </c>
      <c r="GH380" s="432">
        <f t="shared" si="1044"/>
        <v>0</v>
      </c>
      <c r="GI380" s="432">
        <f t="shared" si="1044"/>
        <v>0</v>
      </c>
      <c r="GJ380" s="463">
        <f t="shared" si="1044"/>
        <v>0</v>
      </c>
    </row>
    <row r="381" spans="1:192" s="4" customFormat="1">
      <c r="A381" s="22"/>
      <c r="B381" s="22"/>
      <c r="C381" s="22"/>
      <c r="D381" s="22"/>
      <c r="E381" s="748" t="str">
        <f t="shared" si="952"/>
        <v>Large Low Voltage Demand Docklands</v>
      </c>
      <c r="F381" s="462">
        <f t="shared" ref="F381:AL381" si="1045">F242*F102</f>
        <v>0</v>
      </c>
      <c r="G381" s="432">
        <f t="shared" si="1045"/>
        <v>0</v>
      </c>
      <c r="H381" s="432">
        <f t="shared" si="1045"/>
        <v>0</v>
      </c>
      <c r="I381" s="432">
        <f t="shared" si="1045"/>
        <v>0</v>
      </c>
      <c r="J381" s="432">
        <f t="shared" si="1045"/>
        <v>0</v>
      </c>
      <c r="K381" s="463">
        <f t="shared" si="1045"/>
        <v>0</v>
      </c>
      <c r="L381" s="462">
        <f t="shared" si="1045"/>
        <v>0</v>
      </c>
      <c r="M381" s="432">
        <f t="shared" si="1045"/>
        <v>0</v>
      </c>
      <c r="N381" s="432">
        <f t="shared" si="1045"/>
        <v>0</v>
      </c>
      <c r="O381" s="432">
        <f t="shared" si="1045"/>
        <v>0</v>
      </c>
      <c r="P381" s="463">
        <f t="shared" si="1045"/>
        <v>0</v>
      </c>
      <c r="Q381" s="462">
        <f t="shared" si="1045"/>
        <v>96613.663348274989</v>
      </c>
      <c r="R381" s="432">
        <f t="shared" si="1045"/>
        <v>0</v>
      </c>
      <c r="S381" s="432">
        <f t="shared" si="1045"/>
        <v>0</v>
      </c>
      <c r="T381" s="432">
        <f t="shared" si="1045"/>
        <v>0</v>
      </c>
      <c r="U381" s="432">
        <f t="shared" si="1045"/>
        <v>0</v>
      </c>
      <c r="V381" s="463">
        <f t="shared" si="1045"/>
        <v>0</v>
      </c>
      <c r="W381" s="462">
        <f t="shared" si="1045"/>
        <v>0</v>
      </c>
      <c r="X381" s="432">
        <f t="shared" si="1045"/>
        <v>0</v>
      </c>
      <c r="Y381" s="432">
        <f t="shared" si="1045"/>
        <v>0</v>
      </c>
      <c r="Z381" s="432">
        <f t="shared" si="1045"/>
        <v>0</v>
      </c>
      <c r="AA381" s="463">
        <f t="shared" si="1045"/>
        <v>0</v>
      </c>
      <c r="AB381" s="462">
        <f t="shared" si="1045"/>
        <v>0</v>
      </c>
      <c r="AC381" s="432">
        <f t="shared" si="1045"/>
        <v>0</v>
      </c>
      <c r="AD381" s="432">
        <f t="shared" si="1045"/>
        <v>0</v>
      </c>
      <c r="AE381" s="432">
        <f t="shared" si="1045"/>
        <v>0</v>
      </c>
      <c r="AF381" s="432">
        <f t="shared" si="1045"/>
        <v>0</v>
      </c>
      <c r="AG381" s="463">
        <f t="shared" si="1045"/>
        <v>0</v>
      </c>
      <c r="AH381" s="462">
        <f t="shared" si="1045"/>
        <v>0</v>
      </c>
      <c r="AI381" s="432">
        <f t="shared" si="1045"/>
        <v>0</v>
      </c>
      <c r="AJ381" s="432">
        <f t="shared" si="1045"/>
        <v>0</v>
      </c>
      <c r="AK381" s="432">
        <f t="shared" si="1045"/>
        <v>0</v>
      </c>
      <c r="AL381" s="463">
        <f t="shared" si="1045"/>
        <v>0</v>
      </c>
      <c r="AM381" s="462">
        <f t="shared" ref="AM381:CX381" si="1046">AM242*AM102/100</f>
        <v>0</v>
      </c>
      <c r="AN381" s="432">
        <f t="shared" si="1046"/>
        <v>0</v>
      </c>
      <c r="AO381" s="432">
        <f t="shared" si="1046"/>
        <v>0</v>
      </c>
      <c r="AP381" s="432">
        <f t="shared" si="1046"/>
        <v>0</v>
      </c>
      <c r="AQ381" s="432">
        <f t="shared" si="1046"/>
        <v>0</v>
      </c>
      <c r="AR381" s="463">
        <f t="shared" si="1046"/>
        <v>0</v>
      </c>
      <c r="AS381" s="462">
        <f t="shared" si="1046"/>
        <v>0</v>
      </c>
      <c r="AT381" s="432">
        <f t="shared" si="1046"/>
        <v>0</v>
      </c>
      <c r="AU381" s="432">
        <f t="shared" si="1046"/>
        <v>0</v>
      </c>
      <c r="AV381" s="432">
        <f t="shared" si="1046"/>
        <v>0</v>
      </c>
      <c r="AW381" s="463">
        <f t="shared" si="1046"/>
        <v>0</v>
      </c>
      <c r="AX381" s="462">
        <f t="shared" si="1046"/>
        <v>0</v>
      </c>
      <c r="AY381" s="432">
        <f t="shared" si="1046"/>
        <v>0</v>
      </c>
      <c r="AZ381" s="432">
        <f t="shared" si="1046"/>
        <v>0</v>
      </c>
      <c r="BA381" s="432">
        <f t="shared" si="1046"/>
        <v>0</v>
      </c>
      <c r="BB381" s="432">
        <f t="shared" si="1046"/>
        <v>0</v>
      </c>
      <c r="BC381" s="463">
        <f t="shared" si="1046"/>
        <v>0</v>
      </c>
      <c r="BD381" s="462">
        <f t="shared" si="1046"/>
        <v>0</v>
      </c>
      <c r="BE381" s="432">
        <f t="shared" si="1046"/>
        <v>0</v>
      </c>
      <c r="BF381" s="432">
        <f t="shared" si="1046"/>
        <v>0</v>
      </c>
      <c r="BG381" s="432">
        <f t="shared" si="1046"/>
        <v>0</v>
      </c>
      <c r="BH381" s="463">
        <f t="shared" si="1046"/>
        <v>0</v>
      </c>
      <c r="BI381" s="462">
        <f t="shared" si="1046"/>
        <v>0</v>
      </c>
      <c r="BJ381" s="432">
        <f t="shared" si="1046"/>
        <v>0</v>
      </c>
      <c r="BK381" s="432">
        <f t="shared" si="1046"/>
        <v>0</v>
      </c>
      <c r="BL381" s="432">
        <f t="shared" si="1046"/>
        <v>0</v>
      </c>
      <c r="BM381" s="432">
        <f t="shared" si="1046"/>
        <v>0</v>
      </c>
      <c r="BN381" s="463">
        <f t="shared" si="1046"/>
        <v>0</v>
      </c>
      <c r="BO381" s="462">
        <f t="shared" si="1046"/>
        <v>0</v>
      </c>
      <c r="BP381" s="432">
        <f t="shared" si="1046"/>
        <v>0</v>
      </c>
      <c r="BQ381" s="432">
        <f t="shared" si="1046"/>
        <v>0</v>
      </c>
      <c r="BR381" s="432">
        <f t="shared" si="1046"/>
        <v>0</v>
      </c>
      <c r="BS381" s="463">
        <f t="shared" si="1046"/>
        <v>0</v>
      </c>
      <c r="BT381" s="462">
        <f t="shared" si="1046"/>
        <v>0</v>
      </c>
      <c r="BU381" s="432">
        <f t="shared" si="1046"/>
        <v>0</v>
      </c>
      <c r="BV381" s="432">
        <f t="shared" si="1046"/>
        <v>0</v>
      </c>
      <c r="BW381" s="432">
        <f t="shared" si="1046"/>
        <v>0</v>
      </c>
      <c r="BX381" s="432">
        <f t="shared" si="1046"/>
        <v>0</v>
      </c>
      <c r="BY381" s="463">
        <f t="shared" si="1046"/>
        <v>0</v>
      </c>
      <c r="BZ381" s="462">
        <f t="shared" si="1046"/>
        <v>0</v>
      </c>
      <c r="CA381" s="432">
        <f t="shared" si="1046"/>
        <v>0</v>
      </c>
      <c r="CB381" s="432">
        <f t="shared" si="1046"/>
        <v>0</v>
      </c>
      <c r="CC381" s="432">
        <f t="shared" si="1046"/>
        <v>0</v>
      </c>
      <c r="CD381" s="463">
        <f t="shared" si="1046"/>
        <v>0</v>
      </c>
      <c r="CE381" s="462">
        <f t="shared" si="1046"/>
        <v>27823.428720671684</v>
      </c>
      <c r="CF381" s="432">
        <f t="shared" si="1046"/>
        <v>0</v>
      </c>
      <c r="CG381" s="432">
        <f t="shared" si="1046"/>
        <v>0</v>
      </c>
      <c r="CH381" s="432">
        <f t="shared" si="1046"/>
        <v>0</v>
      </c>
      <c r="CI381" s="432">
        <f t="shared" si="1046"/>
        <v>0</v>
      </c>
      <c r="CJ381" s="463">
        <f t="shared" si="1046"/>
        <v>0</v>
      </c>
      <c r="CK381" s="462">
        <f t="shared" si="1046"/>
        <v>0</v>
      </c>
      <c r="CL381" s="432">
        <f t="shared" si="1046"/>
        <v>0</v>
      </c>
      <c r="CM381" s="432">
        <f t="shared" si="1046"/>
        <v>0</v>
      </c>
      <c r="CN381" s="432">
        <f t="shared" si="1046"/>
        <v>0</v>
      </c>
      <c r="CO381" s="463">
        <f t="shared" si="1046"/>
        <v>0</v>
      </c>
      <c r="CP381" s="462">
        <f t="shared" si="1046"/>
        <v>0</v>
      </c>
      <c r="CQ381" s="432">
        <f t="shared" si="1046"/>
        <v>0</v>
      </c>
      <c r="CR381" s="432">
        <f t="shared" si="1046"/>
        <v>0</v>
      </c>
      <c r="CS381" s="432">
        <f t="shared" si="1046"/>
        <v>0</v>
      </c>
      <c r="CT381" s="432">
        <f t="shared" si="1046"/>
        <v>0</v>
      </c>
      <c r="CU381" s="463">
        <f t="shared" si="1046"/>
        <v>0</v>
      </c>
      <c r="CV381" s="462">
        <f t="shared" si="1046"/>
        <v>0</v>
      </c>
      <c r="CW381" s="432">
        <f t="shared" si="1046"/>
        <v>0</v>
      </c>
      <c r="CX381" s="432">
        <f t="shared" si="1046"/>
        <v>0</v>
      </c>
      <c r="CY381" s="432">
        <f t="shared" ref="CY381:FJ381" si="1047">CY242*CY102/100</f>
        <v>0</v>
      </c>
      <c r="CZ381" s="463">
        <f t="shared" si="1047"/>
        <v>0</v>
      </c>
      <c r="DA381" s="462">
        <f t="shared" si="1047"/>
        <v>0</v>
      </c>
      <c r="DB381" s="432">
        <f t="shared" si="1047"/>
        <v>0</v>
      </c>
      <c r="DC381" s="432">
        <f t="shared" si="1047"/>
        <v>0</v>
      </c>
      <c r="DD381" s="432">
        <f t="shared" si="1047"/>
        <v>0</v>
      </c>
      <c r="DE381" s="432">
        <f t="shared" si="1047"/>
        <v>0</v>
      </c>
      <c r="DF381" s="463">
        <f t="shared" si="1047"/>
        <v>0</v>
      </c>
      <c r="DG381" s="462">
        <f t="shared" si="1047"/>
        <v>0</v>
      </c>
      <c r="DH381" s="432">
        <f t="shared" si="1047"/>
        <v>0</v>
      </c>
      <c r="DI381" s="432">
        <f t="shared" si="1047"/>
        <v>0</v>
      </c>
      <c r="DJ381" s="432">
        <f t="shared" si="1047"/>
        <v>0</v>
      </c>
      <c r="DK381" s="463">
        <f t="shared" si="1047"/>
        <v>0</v>
      </c>
      <c r="DL381" s="462">
        <f t="shared" si="1047"/>
        <v>0</v>
      </c>
      <c r="DM381" s="432">
        <f t="shared" si="1047"/>
        <v>0</v>
      </c>
      <c r="DN381" s="432">
        <f t="shared" si="1047"/>
        <v>0</v>
      </c>
      <c r="DO381" s="432">
        <f t="shared" si="1047"/>
        <v>0</v>
      </c>
      <c r="DP381" s="432">
        <f t="shared" si="1047"/>
        <v>0</v>
      </c>
      <c r="DQ381" s="463">
        <f t="shared" si="1047"/>
        <v>0</v>
      </c>
      <c r="DR381" s="462">
        <f t="shared" si="1047"/>
        <v>0</v>
      </c>
      <c r="DS381" s="432">
        <f t="shared" si="1047"/>
        <v>0</v>
      </c>
      <c r="DT381" s="432">
        <f t="shared" si="1047"/>
        <v>0</v>
      </c>
      <c r="DU381" s="432">
        <f t="shared" si="1047"/>
        <v>0</v>
      </c>
      <c r="DV381" s="463">
        <f t="shared" si="1047"/>
        <v>0</v>
      </c>
      <c r="DW381" s="462">
        <f t="shared" si="1047"/>
        <v>0</v>
      </c>
      <c r="DX381" s="432">
        <f t="shared" si="1047"/>
        <v>0</v>
      </c>
      <c r="DY381" s="432">
        <f t="shared" si="1047"/>
        <v>0</v>
      </c>
      <c r="DZ381" s="432">
        <f t="shared" si="1047"/>
        <v>0</v>
      </c>
      <c r="EA381" s="432">
        <f t="shared" si="1047"/>
        <v>0</v>
      </c>
      <c r="EB381" s="463">
        <f t="shared" si="1047"/>
        <v>0</v>
      </c>
      <c r="EC381" s="462">
        <f t="shared" si="1047"/>
        <v>0</v>
      </c>
      <c r="ED381" s="432">
        <f t="shared" si="1047"/>
        <v>0</v>
      </c>
      <c r="EE381" s="432">
        <f t="shared" si="1047"/>
        <v>0</v>
      </c>
      <c r="EF381" s="432">
        <f t="shared" si="1047"/>
        <v>0</v>
      </c>
      <c r="EG381" s="463">
        <f t="shared" si="1047"/>
        <v>0</v>
      </c>
      <c r="EH381" s="462">
        <f t="shared" si="1047"/>
        <v>0</v>
      </c>
      <c r="EI381" s="432">
        <f t="shared" si="1047"/>
        <v>0</v>
      </c>
      <c r="EJ381" s="432">
        <f t="shared" si="1047"/>
        <v>0</v>
      </c>
      <c r="EK381" s="432">
        <f t="shared" si="1047"/>
        <v>0</v>
      </c>
      <c r="EL381" s="432">
        <f t="shared" si="1047"/>
        <v>0</v>
      </c>
      <c r="EM381" s="463">
        <f t="shared" si="1047"/>
        <v>0</v>
      </c>
      <c r="EN381" s="462">
        <f t="shared" si="1047"/>
        <v>0</v>
      </c>
      <c r="EO381" s="432">
        <f t="shared" si="1047"/>
        <v>0</v>
      </c>
      <c r="EP381" s="432">
        <f t="shared" si="1047"/>
        <v>0</v>
      </c>
      <c r="EQ381" s="432">
        <f t="shared" si="1047"/>
        <v>0</v>
      </c>
      <c r="ER381" s="463">
        <f t="shared" si="1047"/>
        <v>0</v>
      </c>
      <c r="ES381" s="462">
        <f t="shared" si="1047"/>
        <v>0</v>
      </c>
      <c r="ET381" s="432">
        <f t="shared" si="1047"/>
        <v>0</v>
      </c>
      <c r="EU381" s="432">
        <f t="shared" si="1047"/>
        <v>0</v>
      </c>
      <c r="EV381" s="432">
        <f t="shared" si="1047"/>
        <v>0</v>
      </c>
      <c r="EW381" s="432">
        <f t="shared" si="1047"/>
        <v>0</v>
      </c>
      <c r="EX381" s="463">
        <f t="shared" si="1047"/>
        <v>0</v>
      </c>
      <c r="EY381" s="462">
        <f t="shared" si="1047"/>
        <v>0</v>
      </c>
      <c r="EZ381" s="432">
        <f t="shared" si="1047"/>
        <v>0</v>
      </c>
      <c r="FA381" s="432">
        <f t="shared" si="1047"/>
        <v>0</v>
      </c>
      <c r="FB381" s="432">
        <f t="shared" si="1047"/>
        <v>0</v>
      </c>
      <c r="FC381" s="463">
        <f t="shared" si="1047"/>
        <v>0</v>
      </c>
      <c r="FD381" s="462">
        <f t="shared" si="1047"/>
        <v>0</v>
      </c>
      <c r="FE381" s="432">
        <f t="shared" si="1047"/>
        <v>0</v>
      </c>
      <c r="FF381" s="432">
        <f t="shared" si="1047"/>
        <v>0</v>
      </c>
      <c r="FG381" s="432">
        <f t="shared" si="1047"/>
        <v>0</v>
      </c>
      <c r="FH381" s="432">
        <f t="shared" si="1047"/>
        <v>0</v>
      </c>
      <c r="FI381" s="463">
        <f t="shared" si="1047"/>
        <v>0</v>
      </c>
      <c r="FJ381" s="462">
        <f t="shared" si="1047"/>
        <v>0</v>
      </c>
      <c r="FK381" s="432">
        <f t="shared" ref="FK381:GJ381" si="1048">FK242*FK102/100</f>
        <v>0</v>
      </c>
      <c r="FL381" s="432">
        <f t="shared" si="1048"/>
        <v>0</v>
      </c>
      <c r="FM381" s="432">
        <f t="shared" si="1048"/>
        <v>0</v>
      </c>
      <c r="FN381" s="463">
        <f t="shared" si="1048"/>
        <v>0</v>
      </c>
      <c r="FO381" s="462">
        <f t="shared" si="1048"/>
        <v>0</v>
      </c>
      <c r="FP381" s="432">
        <f t="shared" si="1048"/>
        <v>0</v>
      </c>
      <c r="FQ381" s="432">
        <f t="shared" si="1048"/>
        <v>0</v>
      </c>
      <c r="FR381" s="432">
        <f t="shared" si="1048"/>
        <v>0</v>
      </c>
      <c r="FS381" s="432">
        <f t="shared" si="1048"/>
        <v>0</v>
      </c>
      <c r="FT381" s="463">
        <f t="shared" si="1048"/>
        <v>0</v>
      </c>
      <c r="FU381" s="462">
        <f t="shared" si="1048"/>
        <v>0</v>
      </c>
      <c r="FV381" s="432">
        <f t="shared" si="1048"/>
        <v>0</v>
      </c>
      <c r="FW381" s="432">
        <f t="shared" si="1048"/>
        <v>0</v>
      </c>
      <c r="FX381" s="432">
        <f t="shared" si="1048"/>
        <v>0</v>
      </c>
      <c r="FY381" s="463">
        <f t="shared" si="1048"/>
        <v>0</v>
      </c>
      <c r="FZ381" s="462">
        <f t="shared" si="1048"/>
        <v>0</v>
      </c>
      <c r="GA381" s="432">
        <f t="shared" si="1048"/>
        <v>0</v>
      </c>
      <c r="GB381" s="432">
        <f t="shared" si="1048"/>
        <v>0</v>
      </c>
      <c r="GC381" s="432">
        <f t="shared" si="1048"/>
        <v>0</v>
      </c>
      <c r="GD381" s="432">
        <f t="shared" si="1048"/>
        <v>0</v>
      </c>
      <c r="GE381" s="463">
        <f t="shared" si="1048"/>
        <v>0</v>
      </c>
      <c r="GF381" s="462">
        <f t="shared" si="1048"/>
        <v>0</v>
      </c>
      <c r="GG381" s="432">
        <f t="shared" si="1048"/>
        <v>0</v>
      </c>
      <c r="GH381" s="432">
        <f t="shared" si="1048"/>
        <v>0</v>
      </c>
      <c r="GI381" s="432">
        <f t="shared" si="1048"/>
        <v>0</v>
      </c>
      <c r="GJ381" s="463">
        <f t="shared" si="1048"/>
        <v>0</v>
      </c>
    </row>
    <row r="382" spans="1:192" s="4" customFormat="1">
      <c r="A382" s="22"/>
      <c r="B382" s="22"/>
      <c r="C382" s="22"/>
      <c r="D382" s="22"/>
      <c r="E382" s="748" t="str">
        <f t="shared" si="952"/>
        <v>Large Low Voltage Demand CXX</v>
      </c>
      <c r="F382" s="462">
        <f t="shared" ref="F382:AL382" si="1049">F243*F103</f>
        <v>0</v>
      </c>
      <c r="G382" s="432">
        <f t="shared" si="1049"/>
        <v>0</v>
      </c>
      <c r="H382" s="432">
        <f t="shared" si="1049"/>
        <v>0</v>
      </c>
      <c r="I382" s="432">
        <f t="shared" si="1049"/>
        <v>0</v>
      </c>
      <c r="J382" s="432">
        <f t="shared" si="1049"/>
        <v>0</v>
      </c>
      <c r="K382" s="463">
        <f t="shared" si="1049"/>
        <v>0</v>
      </c>
      <c r="L382" s="462">
        <f t="shared" si="1049"/>
        <v>0</v>
      </c>
      <c r="M382" s="432">
        <f t="shared" si="1049"/>
        <v>0</v>
      </c>
      <c r="N382" s="432">
        <f t="shared" si="1049"/>
        <v>0</v>
      </c>
      <c r="O382" s="432">
        <f t="shared" si="1049"/>
        <v>0</v>
      </c>
      <c r="P382" s="463">
        <f t="shared" si="1049"/>
        <v>0</v>
      </c>
      <c r="Q382" s="462">
        <f t="shared" si="1049"/>
        <v>28336861.73569575</v>
      </c>
      <c r="R382" s="432">
        <f t="shared" si="1049"/>
        <v>0</v>
      </c>
      <c r="S382" s="432">
        <f t="shared" si="1049"/>
        <v>0</v>
      </c>
      <c r="T382" s="432">
        <f t="shared" si="1049"/>
        <v>0</v>
      </c>
      <c r="U382" s="432">
        <f t="shared" si="1049"/>
        <v>0</v>
      </c>
      <c r="V382" s="463">
        <f t="shared" si="1049"/>
        <v>0</v>
      </c>
      <c r="W382" s="462">
        <f t="shared" si="1049"/>
        <v>0</v>
      </c>
      <c r="X382" s="432">
        <f t="shared" si="1049"/>
        <v>0</v>
      </c>
      <c r="Y382" s="432">
        <f t="shared" si="1049"/>
        <v>0</v>
      </c>
      <c r="Z382" s="432">
        <f t="shared" si="1049"/>
        <v>0</v>
      </c>
      <c r="AA382" s="463">
        <f t="shared" si="1049"/>
        <v>0</v>
      </c>
      <c r="AB382" s="462">
        <f t="shared" si="1049"/>
        <v>0</v>
      </c>
      <c r="AC382" s="432">
        <f t="shared" si="1049"/>
        <v>0</v>
      </c>
      <c r="AD382" s="432">
        <f t="shared" si="1049"/>
        <v>0</v>
      </c>
      <c r="AE382" s="432">
        <f t="shared" si="1049"/>
        <v>0</v>
      </c>
      <c r="AF382" s="432">
        <f t="shared" si="1049"/>
        <v>0</v>
      </c>
      <c r="AG382" s="463">
        <f t="shared" si="1049"/>
        <v>0</v>
      </c>
      <c r="AH382" s="462">
        <f t="shared" si="1049"/>
        <v>0</v>
      </c>
      <c r="AI382" s="432">
        <f t="shared" si="1049"/>
        <v>0</v>
      </c>
      <c r="AJ382" s="432">
        <f t="shared" si="1049"/>
        <v>0</v>
      </c>
      <c r="AK382" s="432">
        <f t="shared" si="1049"/>
        <v>0</v>
      </c>
      <c r="AL382" s="463">
        <f t="shared" si="1049"/>
        <v>0</v>
      </c>
      <c r="AM382" s="462">
        <f t="shared" ref="AM382:CX382" si="1050">AM243*AM103/100</f>
        <v>4772469.6068570334</v>
      </c>
      <c r="AN382" s="432">
        <f t="shared" si="1050"/>
        <v>0</v>
      </c>
      <c r="AO382" s="432">
        <f t="shared" si="1050"/>
        <v>0</v>
      </c>
      <c r="AP382" s="432">
        <f t="shared" si="1050"/>
        <v>0</v>
      </c>
      <c r="AQ382" s="432">
        <f t="shared" si="1050"/>
        <v>0</v>
      </c>
      <c r="AR382" s="463">
        <f t="shared" si="1050"/>
        <v>0</v>
      </c>
      <c r="AS382" s="462">
        <f t="shared" si="1050"/>
        <v>0</v>
      </c>
      <c r="AT382" s="432">
        <f t="shared" si="1050"/>
        <v>0</v>
      </c>
      <c r="AU382" s="432">
        <f t="shared" si="1050"/>
        <v>0</v>
      </c>
      <c r="AV382" s="432">
        <f t="shared" si="1050"/>
        <v>0</v>
      </c>
      <c r="AW382" s="463">
        <f t="shared" si="1050"/>
        <v>0</v>
      </c>
      <c r="AX382" s="462">
        <f t="shared" si="1050"/>
        <v>0</v>
      </c>
      <c r="AY382" s="432">
        <f t="shared" si="1050"/>
        <v>0</v>
      </c>
      <c r="AZ382" s="432">
        <f t="shared" si="1050"/>
        <v>0</v>
      </c>
      <c r="BA382" s="432">
        <f t="shared" si="1050"/>
        <v>0</v>
      </c>
      <c r="BB382" s="432">
        <f t="shared" si="1050"/>
        <v>0</v>
      </c>
      <c r="BC382" s="463">
        <f t="shared" si="1050"/>
        <v>0</v>
      </c>
      <c r="BD382" s="462">
        <f t="shared" si="1050"/>
        <v>0</v>
      </c>
      <c r="BE382" s="432">
        <f t="shared" si="1050"/>
        <v>0</v>
      </c>
      <c r="BF382" s="432">
        <f t="shared" si="1050"/>
        <v>0</v>
      </c>
      <c r="BG382" s="432">
        <f t="shared" si="1050"/>
        <v>0</v>
      </c>
      <c r="BH382" s="463">
        <f t="shared" si="1050"/>
        <v>0</v>
      </c>
      <c r="BI382" s="462">
        <f t="shared" si="1050"/>
        <v>0</v>
      </c>
      <c r="BJ382" s="432">
        <f t="shared" si="1050"/>
        <v>0</v>
      </c>
      <c r="BK382" s="432">
        <f t="shared" si="1050"/>
        <v>0</v>
      </c>
      <c r="BL382" s="432">
        <f t="shared" si="1050"/>
        <v>0</v>
      </c>
      <c r="BM382" s="432">
        <f t="shared" si="1050"/>
        <v>0</v>
      </c>
      <c r="BN382" s="463">
        <f t="shared" si="1050"/>
        <v>0</v>
      </c>
      <c r="BO382" s="462">
        <f t="shared" si="1050"/>
        <v>0</v>
      </c>
      <c r="BP382" s="432">
        <f t="shared" si="1050"/>
        <v>0</v>
      </c>
      <c r="BQ382" s="432">
        <f t="shared" si="1050"/>
        <v>0</v>
      </c>
      <c r="BR382" s="432">
        <f t="shared" si="1050"/>
        <v>0</v>
      </c>
      <c r="BS382" s="463">
        <f t="shared" si="1050"/>
        <v>0</v>
      </c>
      <c r="BT382" s="462">
        <f t="shared" si="1050"/>
        <v>0</v>
      </c>
      <c r="BU382" s="432">
        <f t="shared" si="1050"/>
        <v>0</v>
      </c>
      <c r="BV382" s="432">
        <f t="shared" si="1050"/>
        <v>0</v>
      </c>
      <c r="BW382" s="432">
        <f t="shared" si="1050"/>
        <v>0</v>
      </c>
      <c r="BX382" s="432">
        <f t="shared" si="1050"/>
        <v>0</v>
      </c>
      <c r="BY382" s="463">
        <f t="shared" si="1050"/>
        <v>0</v>
      </c>
      <c r="BZ382" s="462">
        <f t="shared" si="1050"/>
        <v>0</v>
      </c>
      <c r="CA382" s="432">
        <f t="shared" si="1050"/>
        <v>0</v>
      </c>
      <c r="CB382" s="432">
        <f t="shared" si="1050"/>
        <v>0</v>
      </c>
      <c r="CC382" s="432">
        <f t="shared" si="1050"/>
        <v>0</v>
      </c>
      <c r="CD382" s="463">
        <f t="shared" si="1050"/>
        <v>0</v>
      </c>
      <c r="CE382" s="462">
        <f t="shared" si="1050"/>
        <v>7007076.2080008769</v>
      </c>
      <c r="CF382" s="432">
        <f t="shared" si="1050"/>
        <v>0</v>
      </c>
      <c r="CG382" s="432">
        <f t="shared" si="1050"/>
        <v>0</v>
      </c>
      <c r="CH382" s="432">
        <f t="shared" si="1050"/>
        <v>0</v>
      </c>
      <c r="CI382" s="432">
        <f t="shared" si="1050"/>
        <v>0</v>
      </c>
      <c r="CJ382" s="463">
        <f t="shared" si="1050"/>
        <v>0</v>
      </c>
      <c r="CK382" s="462">
        <f t="shared" si="1050"/>
        <v>0</v>
      </c>
      <c r="CL382" s="432">
        <f t="shared" si="1050"/>
        <v>0</v>
      </c>
      <c r="CM382" s="432">
        <f t="shared" si="1050"/>
        <v>0</v>
      </c>
      <c r="CN382" s="432">
        <f t="shared" si="1050"/>
        <v>0</v>
      </c>
      <c r="CO382" s="463">
        <f t="shared" si="1050"/>
        <v>0</v>
      </c>
      <c r="CP382" s="462">
        <f t="shared" si="1050"/>
        <v>0</v>
      </c>
      <c r="CQ382" s="432">
        <f t="shared" si="1050"/>
        <v>0</v>
      </c>
      <c r="CR382" s="432">
        <f t="shared" si="1050"/>
        <v>0</v>
      </c>
      <c r="CS382" s="432">
        <f t="shared" si="1050"/>
        <v>0</v>
      </c>
      <c r="CT382" s="432">
        <f t="shared" si="1050"/>
        <v>0</v>
      </c>
      <c r="CU382" s="463">
        <f t="shared" si="1050"/>
        <v>0</v>
      </c>
      <c r="CV382" s="462">
        <f t="shared" si="1050"/>
        <v>0</v>
      </c>
      <c r="CW382" s="432">
        <f t="shared" si="1050"/>
        <v>0</v>
      </c>
      <c r="CX382" s="432">
        <f t="shared" si="1050"/>
        <v>0</v>
      </c>
      <c r="CY382" s="432">
        <f t="shared" ref="CY382:FJ382" si="1051">CY243*CY103/100</f>
        <v>0</v>
      </c>
      <c r="CZ382" s="463">
        <f t="shared" si="1051"/>
        <v>0</v>
      </c>
      <c r="DA382" s="462">
        <f t="shared" si="1051"/>
        <v>0</v>
      </c>
      <c r="DB382" s="432">
        <f t="shared" si="1051"/>
        <v>0</v>
      </c>
      <c r="DC382" s="432">
        <f t="shared" si="1051"/>
        <v>0</v>
      </c>
      <c r="DD382" s="432">
        <f t="shared" si="1051"/>
        <v>0</v>
      </c>
      <c r="DE382" s="432">
        <f t="shared" si="1051"/>
        <v>0</v>
      </c>
      <c r="DF382" s="463">
        <f t="shared" si="1051"/>
        <v>0</v>
      </c>
      <c r="DG382" s="462">
        <f t="shared" si="1051"/>
        <v>0</v>
      </c>
      <c r="DH382" s="432">
        <f t="shared" si="1051"/>
        <v>0</v>
      </c>
      <c r="DI382" s="432">
        <f t="shared" si="1051"/>
        <v>0</v>
      </c>
      <c r="DJ382" s="432">
        <f t="shared" si="1051"/>
        <v>0</v>
      </c>
      <c r="DK382" s="463">
        <f t="shared" si="1051"/>
        <v>0</v>
      </c>
      <c r="DL382" s="462">
        <f t="shared" si="1051"/>
        <v>0</v>
      </c>
      <c r="DM382" s="432">
        <f t="shared" si="1051"/>
        <v>0</v>
      </c>
      <c r="DN382" s="432">
        <f t="shared" si="1051"/>
        <v>0</v>
      </c>
      <c r="DO382" s="432">
        <f t="shared" si="1051"/>
        <v>0</v>
      </c>
      <c r="DP382" s="432">
        <f t="shared" si="1051"/>
        <v>0</v>
      </c>
      <c r="DQ382" s="463">
        <f t="shared" si="1051"/>
        <v>0</v>
      </c>
      <c r="DR382" s="462">
        <f t="shared" si="1051"/>
        <v>0</v>
      </c>
      <c r="DS382" s="432">
        <f t="shared" si="1051"/>
        <v>0</v>
      </c>
      <c r="DT382" s="432">
        <f t="shared" si="1051"/>
        <v>0</v>
      </c>
      <c r="DU382" s="432">
        <f t="shared" si="1051"/>
        <v>0</v>
      </c>
      <c r="DV382" s="463">
        <f t="shared" si="1051"/>
        <v>0</v>
      </c>
      <c r="DW382" s="462">
        <f t="shared" si="1051"/>
        <v>0</v>
      </c>
      <c r="DX382" s="432">
        <f t="shared" si="1051"/>
        <v>0</v>
      </c>
      <c r="DY382" s="432">
        <f t="shared" si="1051"/>
        <v>0</v>
      </c>
      <c r="DZ382" s="432">
        <f t="shared" si="1051"/>
        <v>0</v>
      </c>
      <c r="EA382" s="432">
        <f t="shared" si="1051"/>
        <v>0</v>
      </c>
      <c r="EB382" s="463">
        <f t="shared" si="1051"/>
        <v>0</v>
      </c>
      <c r="EC382" s="462">
        <f t="shared" si="1051"/>
        <v>0</v>
      </c>
      <c r="ED382" s="432">
        <f t="shared" si="1051"/>
        <v>0</v>
      </c>
      <c r="EE382" s="432">
        <f t="shared" si="1051"/>
        <v>0</v>
      </c>
      <c r="EF382" s="432">
        <f t="shared" si="1051"/>
        <v>0</v>
      </c>
      <c r="EG382" s="463">
        <f t="shared" si="1051"/>
        <v>0</v>
      </c>
      <c r="EH382" s="462">
        <f t="shared" si="1051"/>
        <v>0</v>
      </c>
      <c r="EI382" s="432">
        <f t="shared" si="1051"/>
        <v>0</v>
      </c>
      <c r="EJ382" s="432">
        <f t="shared" si="1051"/>
        <v>0</v>
      </c>
      <c r="EK382" s="432">
        <f t="shared" si="1051"/>
        <v>0</v>
      </c>
      <c r="EL382" s="432">
        <f t="shared" si="1051"/>
        <v>0</v>
      </c>
      <c r="EM382" s="463">
        <f t="shared" si="1051"/>
        <v>0</v>
      </c>
      <c r="EN382" s="462">
        <f t="shared" si="1051"/>
        <v>0</v>
      </c>
      <c r="EO382" s="432">
        <f t="shared" si="1051"/>
        <v>0</v>
      </c>
      <c r="EP382" s="432">
        <f t="shared" si="1051"/>
        <v>0</v>
      </c>
      <c r="EQ382" s="432">
        <f t="shared" si="1051"/>
        <v>0</v>
      </c>
      <c r="ER382" s="463">
        <f t="shared" si="1051"/>
        <v>0</v>
      </c>
      <c r="ES382" s="462">
        <f t="shared" si="1051"/>
        <v>0</v>
      </c>
      <c r="ET382" s="432">
        <f t="shared" si="1051"/>
        <v>0</v>
      </c>
      <c r="EU382" s="432">
        <f t="shared" si="1051"/>
        <v>0</v>
      </c>
      <c r="EV382" s="432">
        <f t="shared" si="1051"/>
        <v>0</v>
      </c>
      <c r="EW382" s="432">
        <f t="shared" si="1051"/>
        <v>0</v>
      </c>
      <c r="EX382" s="463">
        <f t="shared" si="1051"/>
        <v>0</v>
      </c>
      <c r="EY382" s="462">
        <f t="shared" si="1051"/>
        <v>0</v>
      </c>
      <c r="EZ382" s="432">
        <f t="shared" si="1051"/>
        <v>0</v>
      </c>
      <c r="FA382" s="432">
        <f t="shared" si="1051"/>
        <v>0</v>
      </c>
      <c r="FB382" s="432">
        <f t="shared" si="1051"/>
        <v>0</v>
      </c>
      <c r="FC382" s="463">
        <f t="shared" si="1051"/>
        <v>0</v>
      </c>
      <c r="FD382" s="462">
        <f t="shared" si="1051"/>
        <v>0</v>
      </c>
      <c r="FE382" s="432">
        <f t="shared" si="1051"/>
        <v>0</v>
      </c>
      <c r="FF382" s="432">
        <f t="shared" si="1051"/>
        <v>0</v>
      </c>
      <c r="FG382" s="432">
        <f t="shared" si="1051"/>
        <v>0</v>
      </c>
      <c r="FH382" s="432">
        <f t="shared" si="1051"/>
        <v>0</v>
      </c>
      <c r="FI382" s="463">
        <f t="shared" si="1051"/>
        <v>0</v>
      </c>
      <c r="FJ382" s="462">
        <f t="shared" si="1051"/>
        <v>0</v>
      </c>
      <c r="FK382" s="432">
        <f t="shared" ref="FK382:GJ382" si="1052">FK243*FK103/100</f>
        <v>0</v>
      </c>
      <c r="FL382" s="432">
        <f t="shared" si="1052"/>
        <v>0</v>
      </c>
      <c r="FM382" s="432">
        <f t="shared" si="1052"/>
        <v>0</v>
      </c>
      <c r="FN382" s="463">
        <f t="shared" si="1052"/>
        <v>0</v>
      </c>
      <c r="FO382" s="462">
        <f t="shared" si="1052"/>
        <v>0</v>
      </c>
      <c r="FP382" s="432">
        <f t="shared" si="1052"/>
        <v>0</v>
      </c>
      <c r="FQ382" s="432">
        <f t="shared" si="1052"/>
        <v>0</v>
      </c>
      <c r="FR382" s="432">
        <f t="shared" si="1052"/>
        <v>0</v>
      </c>
      <c r="FS382" s="432">
        <f t="shared" si="1052"/>
        <v>0</v>
      </c>
      <c r="FT382" s="463">
        <f t="shared" si="1052"/>
        <v>0</v>
      </c>
      <c r="FU382" s="462">
        <f t="shared" si="1052"/>
        <v>0</v>
      </c>
      <c r="FV382" s="432">
        <f t="shared" si="1052"/>
        <v>0</v>
      </c>
      <c r="FW382" s="432">
        <f t="shared" si="1052"/>
        <v>0</v>
      </c>
      <c r="FX382" s="432">
        <f t="shared" si="1052"/>
        <v>0</v>
      </c>
      <c r="FY382" s="463">
        <f t="shared" si="1052"/>
        <v>0</v>
      </c>
      <c r="FZ382" s="462">
        <f t="shared" si="1052"/>
        <v>0</v>
      </c>
      <c r="GA382" s="432">
        <f t="shared" si="1052"/>
        <v>0</v>
      </c>
      <c r="GB382" s="432">
        <f t="shared" si="1052"/>
        <v>0</v>
      </c>
      <c r="GC382" s="432">
        <f t="shared" si="1052"/>
        <v>0</v>
      </c>
      <c r="GD382" s="432">
        <f t="shared" si="1052"/>
        <v>0</v>
      </c>
      <c r="GE382" s="463">
        <f t="shared" si="1052"/>
        <v>0</v>
      </c>
      <c r="GF382" s="462">
        <f t="shared" si="1052"/>
        <v>0</v>
      </c>
      <c r="GG382" s="432">
        <f t="shared" si="1052"/>
        <v>0</v>
      </c>
      <c r="GH382" s="432">
        <f t="shared" si="1052"/>
        <v>0</v>
      </c>
      <c r="GI382" s="432">
        <f t="shared" si="1052"/>
        <v>0</v>
      </c>
      <c r="GJ382" s="463">
        <f t="shared" si="1052"/>
        <v>0</v>
      </c>
    </row>
    <row r="383" spans="1:192" s="4" customFormat="1">
      <c r="A383" s="22"/>
      <c r="B383" s="22"/>
      <c r="C383" s="22"/>
      <c r="D383" s="22"/>
      <c r="E383" s="748" t="str">
        <f t="shared" si="952"/>
        <v>Large Low Voltage Demand EN.R</v>
      </c>
      <c r="F383" s="462">
        <f t="shared" ref="F383:AL383" si="1053">F244*F104</f>
        <v>0</v>
      </c>
      <c r="G383" s="432">
        <f t="shared" si="1053"/>
        <v>0</v>
      </c>
      <c r="H383" s="432">
        <f t="shared" si="1053"/>
        <v>0</v>
      </c>
      <c r="I383" s="432">
        <f t="shared" si="1053"/>
        <v>0</v>
      </c>
      <c r="J383" s="432">
        <f t="shared" si="1053"/>
        <v>0</v>
      </c>
      <c r="K383" s="463">
        <f t="shared" si="1053"/>
        <v>0</v>
      </c>
      <c r="L383" s="462">
        <f t="shared" si="1053"/>
        <v>0</v>
      </c>
      <c r="M383" s="432">
        <f t="shared" si="1053"/>
        <v>0</v>
      </c>
      <c r="N383" s="432">
        <f t="shared" si="1053"/>
        <v>0</v>
      </c>
      <c r="O383" s="432">
        <f t="shared" si="1053"/>
        <v>0</v>
      </c>
      <c r="P383" s="463">
        <f t="shared" si="1053"/>
        <v>0</v>
      </c>
      <c r="Q383" s="462">
        <f t="shared" si="1053"/>
        <v>0</v>
      </c>
      <c r="R383" s="432">
        <f t="shared" si="1053"/>
        <v>0</v>
      </c>
      <c r="S383" s="432">
        <f t="shared" si="1053"/>
        <v>0</v>
      </c>
      <c r="T383" s="432">
        <f t="shared" si="1053"/>
        <v>0</v>
      </c>
      <c r="U383" s="432">
        <f t="shared" si="1053"/>
        <v>0</v>
      </c>
      <c r="V383" s="463">
        <f t="shared" si="1053"/>
        <v>0</v>
      </c>
      <c r="W383" s="462">
        <f t="shared" si="1053"/>
        <v>0</v>
      </c>
      <c r="X383" s="432">
        <f t="shared" si="1053"/>
        <v>0</v>
      </c>
      <c r="Y383" s="432">
        <f t="shared" si="1053"/>
        <v>0</v>
      </c>
      <c r="Z383" s="432">
        <f t="shared" si="1053"/>
        <v>0</v>
      </c>
      <c r="AA383" s="463">
        <f t="shared" si="1053"/>
        <v>0</v>
      </c>
      <c r="AB383" s="462">
        <f t="shared" si="1053"/>
        <v>0</v>
      </c>
      <c r="AC383" s="432">
        <f t="shared" si="1053"/>
        <v>0</v>
      </c>
      <c r="AD383" s="432">
        <f t="shared" si="1053"/>
        <v>0</v>
      </c>
      <c r="AE383" s="432">
        <f t="shared" si="1053"/>
        <v>0</v>
      </c>
      <c r="AF383" s="432">
        <f t="shared" si="1053"/>
        <v>0</v>
      </c>
      <c r="AG383" s="463">
        <f t="shared" si="1053"/>
        <v>0</v>
      </c>
      <c r="AH383" s="462">
        <f t="shared" si="1053"/>
        <v>0</v>
      </c>
      <c r="AI383" s="432">
        <f t="shared" si="1053"/>
        <v>0</v>
      </c>
      <c r="AJ383" s="432">
        <f t="shared" si="1053"/>
        <v>0</v>
      </c>
      <c r="AK383" s="432">
        <f t="shared" si="1053"/>
        <v>0</v>
      </c>
      <c r="AL383" s="463">
        <f t="shared" si="1053"/>
        <v>0</v>
      </c>
      <c r="AM383" s="462">
        <f t="shared" ref="AM383:CX383" si="1054">AM244*AM104/100</f>
        <v>0</v>
      </c>
      <c r="AN383" s="432">
        <f t="shared" si="1054"/>
        <v>0</v>
      </c>
      <c r="AO383" s="432">
        <f t="shared" si="1054"/>
        <v>0</v>
      </c>
      <c r="AP383" s="432">
        <f t="shared" si="1054"/>
        <v>0</v>
      </c>
      <c r="AQ383" s="432">
        <f t="shared" si="1054"/>
        <v>0</v>
      </c>
      <c r="AR383" s="463">
        <f t="shared" si="1054"/>
        <v>0</v>
      </c>
      <c r="AS383" s="462">
        <f t="shared" si="1054"/>
        <v>0</v>
      </c>
      <c r="AT383" s="432">
        <f t="shared" si="1054"/>
        <v>0</v>
      </c>
      <c r="AU383" s="432">
        <f t="shared" si="1054"/>
        <v>0</v>
      </c>
      <c r="AV383" s="432">
        <f t="shared" si="1054"/>
        <v>0</v>
      </c>
      <c r="AW383" s="463">
        <f t="shared" si="1054"/>
        <v>0</v>
      </c>
      <c r="AX383" s="462">
        <f t="shared" si="1054"/>
        <v>0</v>
      </c>
      <c r="AY383" s="432">
        <f t="shared" si="1054"/>
        <v>0</v>
      </c>
      <c r="AZ383" s="432">
        <f t="shared" si="1054"/>
        <v>0</v>
      </c>
      <c r="BA383" s="432">
        <f t="shared" si="1054"/>
        <v>0</v>
      </c>
      <c r="BB383" s="432">
        <f t="shared" si="1054"/>
        <v>0</v>
      </c>
      <c r="BC383" s="463">
        <f t="shared" si="1054"/>
        <v>0</v>
      </c>
      <c r="BD383" s="462">
        <f t="shared" si="1054"/>
        <v>0</v>
      </c>
      <c r="BE383" s="432">
        <f t="shared" si="1054"/>
        <v>0</v>
      </c>
      <c r="BF383" s="432">
        <f t="shared" si="1054"/>
        <v>0</v>
      </c>
      <c r="BG383" s="432">
        <f t="shared" si="1054"/>
        <v>0</v>
      </c>
      <c r="BH383" s="463">
        <f t="shared" si="1054"/>
        <v>0</v>
      </c>
      <c r="BI383" s="462">
        <f t="shared" si="1054"/>
        <v>0</v>
      </c>
      <c r="BJ383" s="432">
        <f t="shared" si="1054"/>
        <v>0</v>
      </c>
      <c r="BK383" s="432">
        <f t="shared" si="1054"/>
        <v>0</v>
      </c>
      <c r="BL383" s="432">
        <f t="shared" si="1054"/>
        <v>0</v>
      </c>
      <c r="BM383" s="432">
        <f t="shared" si="1054"/>
        <v>0</v>
      </c>
      <c r="BN383" s="463">
        <f t="shared" si="1054"/>
        <v>0</v>
      </c>
      <c r="BO383" s="462">
        <f t="shared" si="1054"/>
        <v>0</v>
      </c>
      <c r="BP383" s="432">
        <f t="shared" si="1054"/>
        <v>0</v>
      </c>
      <c r="BQ383" s="432">
        <f t="shared" si="1054"/>
        <v>0</v>
      </c>
      <c r="BR383" s="432">
        <f t="shared" si="1054"/>
        <v>0</v>
      </c>
      <c r="BS383" s="463">
        <f t="shared" si="1054"/>
        <v>0</v>
      </c>
      <c r="BT383" s="462">
        <f t="shared" si="1054"/>
        <v>0</v>
      </c>
      <c r="BU383" s="432">
        <f t="shared" si="1054"/>
        <v>0</v>
      </c>
      <c r="BV383" s="432">
        <f t="shared" si="1054"/>
        <v>0</v>
      </c>
      <c r="BW383" s="432">
        <f t="shared" si="1054"/>
        <v>0</v>
      </c>
      <c r="BX383" s="432">
        <f t="shared" si="1054"/>
        <v>0</v>
      </c>
      <c r="BY383" s="463">
        <f t="shared" si="1054"/>
        <v>0</v>
      </c>
      <c r="BZ383" s="462">
        <f t="shared" si="1054"/>
        <v>0</v>
      </c>
      <c r="CA383" s="432">
        <f t="shared" si="1054"/>
        <v>0</v>
      </c>
      <c r="CB383" s="432">
        <f t="shared" si="1054"/>
        <v>0</v>
      </c>
      <c r="CC383" s="432">
        <f t="shared" si="1054"/>
        <v>0</v>
      </c>
      <c r="CD383" s="463">
        <f t="shared" si="1054"/>
        <v>0</v>
      </c>
      <c r="CE383" s="462">
        <f t="shared" si="1054"/>
        <v>0</v>
      </c>
      <c r="CF383" s="432">
        <f t="shared" si="1054"/>
        <v>0</v>
      </c>
      <c r="CG383" s="432">
        <f t="shared" si="1054"/>
        <v>0</v>
      </c>
      <c r="CH383" s="432">
        <f t="shared" si="1054"/>
        <v>0</v>
      </c>
      <c r="CI383" s="432">
        <f t="shared" si="1054"/>
        <v>0</v>
      </c>
      <c r="CJ383" s="463">
        <f t="shared" si="1054"/>
        <v>0</v>
      </c>
      <c r="CK383" s="462">
        <f t="shared" si="1054"/>
        <v>0</v>
      </c>
      <c r="CL383" s="432">
        <f t="shared" si="1054"/>
        <v>0</v>
      </c>
      <c r="CM383" s="432">
        <f t="shared" si="1054"/>
        <v>0</v>
      </c>
      <c r="CN383" s="432">
        <f t="shared" si="1054"/>
        <v>0</v>
      </c>
      <c r="CO383" s="463">
        <f t="shared" si="1054"/>
        <v>0</v>
      </c>
      <c r="CP383" s="462">
        <f t="shared" si="1054"/>
        <v>0</v>
      </c>
      <c r="CQ383" s="432">
        <f t="shared" si="1054"/>
        <v>0</v>
      </c>
      <c r="CR383" s="432">
        <f t="shared" si="1054"/>
        <v>0</v>
      </c>
      <c r="CS383" s="432">
        <f t="shared" si="1054"/>
        <v>0</v>
      </c>
      <c r="CT383" s="432">
        <f t="shared" si="1054"/>
        <v>0</v>
      </c>
      <c r="CU383" s="463">
        <f t="shared" si="1054"/>
        <v>0</v>
      </c>
      <c r="CV383" s="462">
        <f t="shared" si="1054"/>
        <v>0</v>
      </c>
      <c r="CW383" s="432">
        <f t="shared" si="1054"/>
        <v>0</v>
      </c>
      <c r="CX383" s="432">
        <f t="shared" si="1054"/>
        <v>0</v>
      </c>
      <c r="CY383" s="432">
        <f t="shared" ref="CY383:FJ383" si="1055">CY244*CY104/100</f>
        <v>0</v>
      </c>
      <c r="CZ383" s="463">
        <f t="shared" si="1055"/>
        <v>0</v>
      </c>
      <c r="DA383" s="462">
        <f t="shared" si="1055"/>
        <v>0</v>
      </c>
      <c r="DB383" s="432">
        <f t="shared" si="1055"/>
        <v>0</v>
      </c>
      <c r="DC383" s="432">
        <f t="shared" si="1055"/>
        <v>0</v>
      </c>
      <c r="DD383" s="432">
        <f t="shared" si="1055"/>
        <v>0</v>
      </c>
      <c r="DE383" s="432">
        <f t="shared" si="1055"/>
        <v>0</v>
      </c>
      <c r="DF383" s="463">
        <f t="shared" si="1055"/>
        <v>0</v>
      </c>
      <c r="DG383" s="462">
        <f t="shared" si="1055"/>
        <v>0</v>
      </c>
      <c r="DH383" s="432">
        <f t="shared" si="1055"/>
        <v>0</v>
      </c>
      <c r="DI383" s="432">
        <f t="shared" si="1055"/>
        <v>0</v>
      </c>
      <c r="DJ383" s="432">
        <f t="shared" si="1055"/>
        <v>0</v>
      </c>
      <c r="DK383" s="463">
        <f t="shared" si="1055"/>
        <v>0</v>
      </c>
      <c r="DL383" s="462">
        <f t="shared" si="1055"/>
        <v>0</v>
      </c>
      <c r="DM383" s="432">
        <f t="shared" si="1055"/>
        <v>0</v>
      </c>
      <c r="DN383" s="432">
        <f t="shared" si="1055"/>
        <v>0</v>
      </c>
      <c r="DO383" s="432">
        <f t="shared" si="1055"/>
        <v>0</v>
      </c>
      <c r="DP383" s="432">
        <f t="shared" si="1055"/>
        <v>0</v>
      </c>
      <c r="DQ383" s="463">
        <f t="shared" si="1055"/>
        <v>0</v>
      </c>
      <c r="DR383" s="462">
        <f t="shared" si="1055"/>
        <v>0</v>
      </c>
      <c r="DS383" s="432">
        <f t="shared" si="1055"/>
        <v>0</v>
      </c>
      <c r="DT383" s="432">
        <f t="shared" si="1055"/>
        <v>0</v>
      </c>
      <c r="DU383" s="432">
        <f t="shared" si="1055"/>
        <v>0</v>
      </c>
      <c r="DV383" s="463">
        <f t="shared" si="1055"/>
        <v>0</v>
      </c>
      <c r="DW383" s="462">
        <f t="shared" si="1055"/>
        <v>0</v>
      </c>
      <c r="DX383" s="432">
        <f t="shared" si="1055"/>
        <v>0</v>
      </c>
      <c r="DY383" s="432">
        <f t="shared" si="1055"/>
        <v>0</v>
      </c>
      <c r="DZ383" s="432">
        <f t="shared" si="1055"/>
        <v>0</v>
      </c>
      <c r="EA383" s="432">
        <f t="shared" si="1055"/>
        <v>0</v>
      </c>
      <c r="EB383" s="463">
        <f t="shared" si="1055"/>
        <v>0</v>
      </c>
      <c r="EC383" s="462">
        <f t="shared" si="1055"/>
        <v>0</v>
      </c>
      <c r="ED383" s="432">
        <f t="shared" si="1055"/>
        <v>0</v>
      </c>
      <c r="EE383" s="432">
        <f t="shared" si="1055"/>
        <v>0</v>
      </c>
      <c r="EF383" s="432">
        <f t="shared" si="1055"/>
        <v>0</v>
      </c>
      <c r="EG383" s="463">
        <f t="shared" si="1055"/>
        <v>0</v>
      </c>
      <c r="EH383" s="462">
        <f t="shared" si="1055"/>
        <v>0</v>
      </c>
      <c r="EI383" s="432">
        <f t="shared" si="1055"/>
        <v>0</v>
      </c>
      <c r="EJ383" s="432">
        <f t="shared" si="1055"/>
        <v>0</v>
      </c>
      <c r="EK383" s="432">
        <f t="shared" si="1055"/>
        <v>0</v>
      </c>
      <c r="EL383" s="432">
        <f t="shared" si="1055"/>
        <v>0</v>
      </c>
      <c r="EM383" s="463">
        <f t="shared" si="1055"/>
        <v>0</v>
      </c>
      <c r="EN383" s="462">
        <f t="shared" si="1055"/>
        <v>0</v>
      </c>
      <c r="EO383" s="432">
        <f t="shared" si="1055"/>
        <v>0</v>
      </c>
      <c r="EP383" s="432">
        <f t="shared" si="1055"/>
        <v>0</v>
      </c>
      <c r="EQ383" s="432">
        <f t="shared" si="1055"/>
        <v>0</v>
      </c>
      <c r="ER383" s="463">
        <f t="shared" si="1055"/>
        <v>0</v>
      </c>
      <c r="ES383" s="462">
        <f t="shared" si="1055"/>
        <v>0</v>
      </c>
      <c r="ET383" s="432">
        <f t="shared" si="1055"/>
        <v>0</v>
      </c>
      <c r="EU383" s="432">
        <f t="shared" si="1055"/>
        <v>0</v>
      </c>
      <c r="EV383" s="432">
        <f t="shared" si="1055"/>
        <v>0</v>
      </c>
      <c r="EW383" s="432">
        <f t="shared" si="1055"/>
        <v>0</v>
      </c>
      <c r="EX383" s="463">
        <f t="shared" si="1055"/>
        <v>0</v>
      </c>
      <c r="EY383" s="462">
        <f t="shared" si="1055"/>
        <v>0</v>
      </c>
      <c r="EZ383" s="432">
        <f t="shared" si="1055"/>
        <v>0</v>
      </c>
      <c r="FA383" s="432">
        <f t="shared" si="1055"/>
        <v>0</v>
      </c>
      <c r="FB383" s="432">
        <f t="shared" si="1055"/>
        <v>0</v>
      </c>
      <c r="FC383" s="463">
        <f t="shared" si="1055"/>
        <v>0</v>
      </c>
      <c r="FD383" s="462">
        <f t="shared" si="1055"/>
        <v>0</v>
      </c>
      <c r="FE383" s="432">
        <f t="shared" si="1055"/>
        <v>0</v>
      </c>
      <c r="FF383" s="432">
        <f t="shared" si="1055"/>
        <v>0</v>
      </c>
      <c r="FG383" s="432">
        <f t="shared" si="1055"/>
        <v>0</v>
      </c>
      <c r="FH383" s="432">
        <f t="shared" si="1055"/>
        <v>0</v>
      </c>
      <c r="FI383" s="463">
        <f t="shared" si="1055"/>
        <v>0</v>
      </c>
      <c r="FJ383" s="462">
        <f t="shared" si="1055"/>
        <v>0</v>
      </c>
      <c r="FK383" s="432">
        <f t="shared" ref="FK383:GJ383" si="1056">FK244*FK104/100</f>
        <v>0</v>
      </c>
      <c r="FL383" s="432">
        <f t="shared" si="1056"/>
        <v>0</v>
      </c>
      <c r="FM383" s="432">
        <f t="shared" si="1056"/>
        <v>0</v>
      </c>
      <c r="FN383" s="463">
        <f t="shared" si="1056"/>
        <v>0</v>
      </c>
      <c r="FO383" s="462">
        <f t="shared" si="1056"/>
        <v>0</v>
      </c>
      <c r="FP383" s="432">
        <f t="shared" si="1056"/>
        <v>0</v>
      </c>
      <c r="FQ383" s="432">
        <f t="shared" si="1056"/>
        <v>0</v>
      </c>
      <c r="FR383" s="432">
        <f t="shared" si="1056"/>
        <v>0</v>
      </c>
      <c r="FS383" s="432">
        <f t="shared" si="1056"/>
        <v>0</v>
      </c>
      <c r="FT383" s="463">
        <f t="shared" si="1056"/>
        <v>0</v>
      </c>
      <c r="FU383" s="462">
        <f t="shared" si="1056"/>
        <v>0</v>
      </c>
      <c r="FV383" s="432">
        <f t="shared" si="1056"/>
        <v>0</v>
      </c>
      <c r="FW383" s="432">
        <f t="shared" si="1056"/>
        <v>0</v>
      </c>
      <c r="FX383" s="432">
        <f t="shared" si="1056"/>
        <v>0</v>
      </c>
      <c r="FY383" s="463">
        <f t="shared" si="1056"/>
        <v>0</v>
      </c>
      <c r="FZ383" s="462">
        <f t="shared" si="1056"/>
        <v>0</v>
      </c>
      <c r="GA383" s="432">
        <f t="shared" si="1056"/>
        <v>0</v>
      </c>
      <c r="GB383" s="432">
        <f t="shared" si="1056"/>
        <v>0</v>
      </c>
      <c r="GC383" s="432">
        <f t="shared" si="1056"/>
        <v>0</v>
      </c>
      <c r="GD383" s="432">
        <f t="shared" si="1056"/>
        <v>0</v>
      </c>
      <c r="GE383" s="463">
        <f t="shared" si="1056"/>
        <v>0</v>
      </c>
      <c r="GF383" s="462">
        <f t="shared" si="1056"/>
        <v>0</v>
      </c>
      <c r="GG383" s="432">
        <f t="shared" si="1056"/>
        <v>0</v>
      </c>
      <c r="GH383" s="432">
        <f t="shared" si="1056"/>
        <v>0</v>
      </c>
      <c r="GI383" s="432">
        <f t="shared" si="1056"/>
        <v>0</v>
      </c>
      <c r="GJ383" s="463">
        <f t="shared" si="1056"/>
        <v>0</v>
      </c>
    </row>
    <row r="384" spans="1:192" s="4" customFormat="1">
      <c r="A384" s="22"/>
      <c r="B384" s="22"/>
      <c r="C384" s="22"/>
      <c r="D384" s="22"/>
      <c r="E384" s="748" t="str">
        <f t="shared" si="952"/>
        <v>Large Low Voltage Demand EN.NR</v>
      </c>
      <c r="F384" s="462">
        <f t="shared" ref="F384:AL384" si="1057">F245*F105</f>
        <v>0</v>
      </c>
      <c r="G384" s="432">
        <f t="shared" si="1057"/>
        <v>0</v>
      </c>
      <c r="H384" s="432">
        <f t="shared" si="1057"/>
        <v>0</v>
      </c>
      <c r="I384" s="432">
        <f t="shared" si="1057"/>
        <v>0</v>
      </c>
      <c r="J384" s="432">
        <f t="shared" si="1057"/>
        <v>0</v>
      </c>
      <c r="K384" s="463">
        <f t="shared" si="1057"/>
        <v>0</v>
      </c>
      <c r="L384" s="462">
        <f t="shared" si="1057"/>
        <v>0</v>
      </c>
      <c r="M384" s="432">
        <f t="shared" si="1057"/>
        <v>0</v>
      </c>
      <c r="N384" s="432">
        <f t="shared" si="1057"/>
        <v>0</v>
      </c>
      <c r="O384" s="432">
        <f t="shared" si="1057"/>
        <v>0</v>
      </c>
      <c r="P384" s="463">
        <f t="shared" si="1057"/>
        <v>0</v>
      </c>
      <c r="Q384" s="462">
        <f t="shared" si="1057"/>
        <v>2083541.0839399379</v>
      </c>
      <c r="R384" s="432">
        <f t="shared" si="1057"/>
        <v>0</v>
      </c>
      <c r="S384" s="432">
        <f t="shared" si="1057"/>
        <v>0</v>
      </c>
      <c r="T384" s="432">
        <f t="shared" si="1057"/>
        <v>0</v>
      </c>
      <c r="U384" s="432">
        <f t="shared" si="1057"/>
        <v>0</v>
      </c>
      <c r="V384" s="463">
        <f t="shared" si="1057"/>
        <v>0</v>
      </c>
      <c r="W384" s="462">
        <f t="shared" si="1057"/>
        <v>0</v>
      </c>
      <c r="X384" s="432">
        <f t="shared" si="1057"/>
        <v>0</v>
      </c>
      <c r="Y384" s="432">
        <f t="shared" si="1057"/>
        <v>0</v>
      </c>
      <c r="Z384" s="432">
        <f t="shared" si="1057"/>
        <v>0</v>
      </c>
      <c r="AA384" s="463">
        <f t="shared" si="1057"/>
        <v>0</v>
      </c>
      <c r="AB384" s="462">
        <f t="shared" si="1057"/>
        <v>0</v>
      </c>
      <c r="AC384" s="432">
        <f t="shared" si="1057"/>
        <v>0</v>
      </c>
      <c r="AD384" s="432">
        <f t="shared" si="1057"/>
        <v>0</v>
      </c>
      <c r="AE384" s="432">
        <f t="shared" si="1057"/>
        <v>0</v>
      </c>
      <c r="AF384" s="432">
        <f t="shared" si="1057"/>
        <v>0</v>
      </c>
      <c r="AG384" s="463">
        <f t="shared" si="1057"/>
        <v>0</v>
      </c>
      <c r="AH384" s="462">
        <f t="shared" si="1057"/>
        <v>0</v>
      </c>
      <c r="AI384" s="432">
        <f t="shared" si="1057"/>
        <v>0</v>
      </c>
      <c r="AJ384" s="432">
        <f t="shared" si="1057"/>
        <v>0</v>
      </c>
      <c r="AK384" s="432">
        <f t="shared" si="1057"/>
        <v>0</v>
      </c>
      <c r="AL384" s="463">
        <f t="shared" si="1057"/>
        <v>0</v>
      </c>
      <c r="AM384" s="462">
        <f t="shared" ref="AM384:CX384" si="1058">AM245*AM105/100</f>
        <v>660828.23441097187</v>
      </c>
      <c r="AN384" s="432">
        <f t="shared" si="1058"/>
        <v>0</v>
      </c>
      <c r="AO384" s="432">
        <f t="shared" si="1058"/>
        <v>0</v>
      </c>
      <c r="AP384" s="432">
        <f t="shared" si="1058"/>
        <v>0</v>
      </c>
      <c r="AQ384" s="432">
        <f t="shared" si="1058"/>
        <v>0</v>
      </c>
      <c r="AR384" s="463">
        <f t="shared" si="1058"/>
        <v>0</v>
      </c>
      <c r="AS384" s="462">
        <f t="shared" si="1058"/>
        <v>0</v>
      </c>
      <c r="AT384" s="432">
        <f t="shared" si="1058"/>
        <v>0</v>
      </c>
      <c r="AU384" s="432">
        <f t="shared" si="1058"/>
        <v>0</v>
      </c>
      <c r="AV384" s="432">
        <f t="shared" si="1058"/>
        <v>0</v>
      </c>
      <c r="AW384" s="463">
        <f t="shared" si="1058"/>
        <v>0</v>
      </c>
      <c r="AX384" s="462">
        <f t="shared" si="1058"/>
        <v>0</v>
      </c>
      <c r="AY384" s="432">
        <f t="shared" si="1058"/>
        <v>0</v>
      </c>
      <c r="AZ384" s="432">
        <f t="shared" si="1058"/>
        <v>0</v>
      </c>
      <c r="BA384" s="432">
        <f t="shared" si="1058"/>
        <v>0</v>
      </c>
      <c r="BB384" s="432">
        <f t="shared" si="1058"/>
        <v>0</v>
      </c>
      <c r="BC384" s="463">
        <f t="shared" si="1058"/>
        <v>0</v>
      </c>
      <c r="BD384" s="462">
        <f t="shared" si="1058"/>
        <v>0</v>
      </c>
      <c r="BE384" s="432">
        <f t="shared" si="1058"/>
        <v>0</v>
      </c>
      <c r="BF384" s="432">
        <f t="shared" si="1058"/>
        <v>0</v>
      </c>
      <c r="BG384" s="432">
        <f t="shared" si="1058"/>
        <v>0</v>
      </c>
      <c r="BH384" s="463">
        <f t="shared" si="1058"/>
        <v>0</v>
      </c>
      <c r="BI384" s="462">
        <f t="shared" si="1058"/>
        <v>0</v>
      </c>
      <c r="BJ384" s="432">
        <f t="shared" si="1058"/>
        <v>0</v>
      </c>
      <c r="BK384" s="432">
        <f t="shared" si="1058"/>
        <v>0</v>
      </c>
      <c r="BL384" s="432">
        <f t="shared" si="1058"/>
        <v>0</v>
      </c>
      <c r="BM384" s="432">
        <f t="shared" si="1058"/>
        <v>0</v>
      </c>
      <c r="BN384" s="463">
        <f t="shared" si="1058"/>
        <v>0</v>
      </c>
      <c r="BO384" s="462">
        <f t="shared" si="1058"/>
        <v>0</v>
      </c>
      <c r="BP384" s="432">
        <f t="shared" si="1058"/>
        <v>0</v>
      </c>
      <c r="BQ384" s="432">
        <f t="shared" si="1058"/>
        <v>0</v>
      </c>
      <c r="BR384" s="432">
        <f t="shared" si="1058"/>
        <v>0</v>
      </c>
      <c r="BS384" s="463">
        <f t="shared" si="1058"/>
        <v>0</v>
      </c>
      <c r="BT384" s="462">
        <f t="shared" si="1058"/>
        <v>0</v>
      </c>
      <c r="BU384" s="432">
        <f t="shared" si="1058"/>
        <v>0</v>
      </c>
      <c r="BV384" s="432">
        <f t="shared" si="1058"/>
        <v>0</v>
      </c>
      <c r="BW384" s="432">
        <f t="shared" si="1058"/>
        <v>0</v>
      </c>
      <c r="BX384" s="432">
        <f t="shared" si="1058"/>
        <v>0</v>
      </c>
      <c r="BY384" s="463">
        <f t="shared" si="1058"/>
        <v>0</v>
      </c>
      <c r="BZ384" s="462">
        <f t="shared" si="1058"/>
        <v>0</v>
      </c>
      <c r="CA384" s="432">
        <f t="shared" si="1058"/>
        <v>0</v>
      </c>
      <c r="CB384" s="432">
        <f t="shared" si="1058"/>
        <v>0</v>
      </c>
      <c r="CC384" s="432">
        <f t="shared" si="1058"/>
        <v>0</v>
      </c>
      <c r="CD384" s="463">
        <f t="shared" si="1058"/>
        <v>0</v>
      </c>
      <c r="CE384" s="462">
        <f t="shared" si="1058"/>
        <v>898387.07525289955</v>
      </c>
      <c r="CF384" s="432">
        <f t="shared" si="1058"/>
        <v>0</v>
      </c>
      <c r="CG384" s="432">
        <f t="shared" si="1058"/>
        <v>0</v>
      </c>
      <c r="CH384" s="432">
        <f t="shared" si="1058"/>
        <v>0</v>
      </c>
      <c r="CI384" s="432">
        <f t="shared" si="1058"/>
        <v>0</v>
      </c>
      <c r="CJ384" s="463">
        <f t="shared" si="1058"/>
        <v>0</v>
      </c>
      <c r="CK384" s="462">
        <f t="shared" si="1058"/>
        <v>0</v>
      </c>
      <c r="CL384" s="432">
        <f t="shared" si="1058"/>
        <v>0</v>
      </c>
      <c r="CM384" s="432">
        <f t="shared" si="1058"/>
        <v>0</v>
      </c>
      <c r="CN384" s="432">
        <f t="shared" si="1058"/>
        <v>0</v>
      </c>
      <c r="CO384" s="463">
        <f t="shared" si="1058"/>
        <v>0</v>
      </c>
      <c r="CP384" s="462">
        <f t="shared" si="1058"/>
        <v>0</v>
      </c>
      <c r="CQ384" s="432">
        <f t="shared" si="1058"/>
        <v>0</v>
      </c>
      <c r="CR384" s="432">
        <f t="shared" si="1058"/>
        <v>0</v>
      </c>
      <c r="CS384" s="432">
        <f t="shared" si="1058"/>
        <v>0</v>
      </c>
      <c r="CT384" s="432">
        <f t="shared" si="1058"/>
        <v>0</v>
      </c>
      <c r="CU384" s="463">
        <f t="shared" si="1058"/>
        <v>0</v>
      </c>
      <c r="CV384" s="462">
        <f t="shared" si="1058"/>
        <v>0</v>
      </c>
      <c r="CW384" s="432">
        <f t="shared" si="1058"/>
        <v>0</v>
      </c>
      <c r="CX384" s="432">
        <f t="shared" si="1058"/>
        <v>0</v>
      </c>
      <c r="CY384" s="432">
        <f t="shared" ref="CY384:FJ384" si="1059">CY245*CY105/100</f>
        <v>0</v>
      </c>
      <c r="CZ384" s="463">
        <f t="shared" si="1059"/>
        <v>0</v>
      </c>
      <c r="DA384" s="462">
        <f t="shared" si="1059"/>
        <v>0</v>
      </c>
      <c r="DB384" s="432">
        <f t="shared" si="1059"/>
        <v>0</v>
      </c>
      <c r="DC384" s="432">
        <f t="shared" si="1059"/>
        <v>0</v>
      </c>
      <c r="DD384" s="432">
        <f t="shared" si="1059"/>
        <v>0</v>
      </c>
      <c r="DE384" s="432">
        <f t="shared" si="1059"/>
        <v>0</v>
      </c>
      <c r="DF384" s="463">
        <f t="shared" si="1059"/>
        <v>0</v>
      </c>
      <c r="DG384" s="462">
        <f t="shared" si="1059"/>
        <v>0</v>
      </c>
      <c r="DH384" s="432">
        <f t="shared" si="1059"/>
        <v>0</v>
      </c>
      <c r="DI384" s="432">
        <f t="shared" si="1059"/>
        <v>0</v>
      </c>
      <c r="DJ384" s="432">
        <f t="shared" si="1059"/>
        <v>0</v>
      </c>
      <c r="DK384" s="463">
        <f t="shared" si="1059"/>
        <v>0</v>
      </c>
      <c r="DL384" s="462">
        <f t="shared" si="1059"/>
        <v>0</v>
      </c>
      <c r="DM384" s="432">
        <f t="shared" si="1059"/>
        <v>0</v>
      </c>
      <c r="DN384" s="432">
        <f t="shared" si="1059"/>
        <v>0</v>
      </c>
      <c r="DO384" s="432">
        <f t="shared" si="1059"/>
        <v>0</v>
      </c>
      <c r="DP384" s="432">
        <f t="shared" si="1059"/>
        <v>0</v>
      </c>
      <c r="DQ384" s="463">
        <f t="shared" si="1059"/>
        <v>0</v>
      </c>
      <c r="DR384" s="462">
        <f t="shared" si="1059"/>
        <v>0</v>
      </c>
      <c r="DS384" s="432">
        <f t="shared" si="1059"/>
        <v>0</v>
      </c>
      <c r="DT384" s="432">
        <f t="shared" si="1059"/>
        <v>0</v>
      </c>
      <c r="DU384" s="432">
        <f t="shared" si="1059"/>
        <v>0</v>
      </c>
      <c r="DV384" s="463">
        <f t="shared" si="1059"/>
        <v>0</v>
      </c>
      <c r="DW384" s="462">
        <f t="shared" si="1059"/>
        <v>0</v>
      </c>
      <c r="DX384" s="432">
        <f t="shared" si="1059"/>
        <v>0</v>
      </c>
      <c r="DY384" s="432">
        <f t="shared" si="1059"/>
        <v>0</v>
      </c>
      <c r="DZ384" s="432">
        <f t="shared" si="1059"/>
        <v>0</v>
      </c>
      <c r="EA384" s="432">
        <f t="shared" si="1059"/>
        <v>0</v>
      </c>
      <c r="EB384" s="463">
        <f t="shared" si="1059"/>
        <v>0</v>
      </c>
      <c r="EC384" s="462">
        <f t="shared" si="1059"/>
        <v>0</v>
      </c>
      <c r="ED384" s="432">
        <f t="shared" si="1059"/>
        <v>0</v>
      </c>
      <c r="EE384" s="432">
        <f t="shared" si="1059"/>
        <v>0</v>
      </c>
      <c r="EF384" s="432">
        <f t="shared" si="1059"/>
        <v>0</v>
      </c>
      <c r="EG384" s="463">
        <f t="shared" si="1059"/>
        <v>0</v>
      </c>
      <c r="EH384" s="462">
        <f t="shared" si="1059"/>
        <v>0</v>
      </c>
      <c r="EI384" s="432">
        <f t="shared" si="1059"/>
        <v>0</v>
      </c>
      <c r="EJ384" s="432">
        <f t="shared" si="1059"/>
        <v>0</v>
      </c>
      <c r="EK384" s="432">
        <f t="shared" si="1059"/>
        <v>0</v>
      </c>
      <c r="EL384" s="432">
        <f t="shared" si="1059"/>
        <v>0</v>
      </c>
      <c r="EM384" s="463">
        <f t="shared" si="1059"/>
        <v>0</v>
      </c>
      <c r="EN384" s="462">
        <f t="shared" si="1059"/>
        <v>0</v>
      </c>
      <c r="EO384" s="432">
        <f t="shared" si="1059"/>
        <v>0</v>
      </c>
      <c r="EP384" s="432">
        <f t="shared" si="1059"/>
        <v>0</v>
      </c>
      <c r="EQ384" s="432">
        <f t="shared" si="1059"/>
        <v>0</v>
      </c>
      <c r="ER384" s="463">
        <f t="shared" si="1059"/>
        <v>0</v>
      </c>
      <c r="ES384" s="462">
        <f t="shared" si="1059"/>
        <v>0</v>
      </c>
      <c r="ET384" s="432">
        <f t="shared" si="1059"/>
        <v>0</v>
      </c>
      <c r="EU384" s="432">
        <f t="shared" si="1059"/>
        <v>0</v>
      </c>
      <c r="EV384" s="432">
        <f t="shared" si="1059"/>
        <v>0</v>
      </c>
      <c r="EW384" s="432">
        <f t="shared" si="1059"/>
        <v>0</v>
      </c>
      <c r="EX384" s="463">
        <f t="shared" si="1059"/>
        <v>0</v>
      </c>
      <c r="EY384" s="462">
        <f t="shared" si="1059"/>
        <v>0</v>
      </c>
      <c r="EZ384" s="432">
        <f t="shared" si="1059"/>
        <v>0</v>
      </c>
      <c r="FA384" s="432">
        <f t="shared" si="1059"/>
        <v>0</v>
      </c>
      <c r="FB384" s="432">
        <f t="shared" si="1059"/>
        <v>0</v>
      </c>
      <c r="FC384" s="463">
        <f t="shared" si="1059"/>
        <v>0</v>
      </c>
      <c r="FD384" s="462">
        <f t="shared" si="1059"/>
        <v>0</v>
      </c>
      <c r="FE384" s="432">
        <f t="shared" si="1059"/>
        <v>0</v>
      </c>
      <c r="FF384" s="432">
        <f t="shared" si="1059"/>
        <v>0</v>
      </c>
      <c r="FG384" s="432">
        <f t="shared" si="1059"/>
        <v>0</v>
      </c>
      <c r="FH384" s="432">
        <f t="shared" si="1059"/>
        <v>0</v>
      </c>
      <c r="FI384" s="463">
        <f t="shared" si="1059"/>
        <v>0</v>
      </c>
      <c r="FJ384" s="462">
        <f t="shared" si="1059"/>
        <v>0</v>
      </c>
      <c r="FK384" s="432">
        <f t="shared" ref="FK384:GJ384" si="1060">FK245*FK105/100</f>
        <v>0</v>
      </c>
      <c r="FL384" s="432">
        <f t="shared" si="1060"/>
        <v>0</v>
      </c>
      <c r="FM384" s="432">
        <f t="shared" si="1060"/>
        <v>0</v>
      </c>
      <c r="FN384" s="463">
        <f t="shared" si="1060"/>
        <v>0</v>
      </c>
      <c r="FO384" s="462">
        <f t="shared" si="1060"/>
        <v>0</v>
      </c>
      <c r="FP384" s="432">
        <f t="shared" si="1060"/>
        <v>0</v>
      </c>
      <c r="FQ384" s="432">
        <f t="shared" si="1060"/>
        <v>0</v>
      </c>
      <c r="FR384" s="432">
        <f t="shared" si="1060"/>
        <v>0</v>
      </c>
      <c r="FS384" s="432">
        <f t="shared" si="1060"/>
        <v>0</v>
      </c>
      <c r="FT384" s="463">
        <f t="shared" si="1060"/>
        <v>0</v>
      </c>
      <c r="FU384" s="462">
        <f t="shared" si="1060"/>
        <v>0</v>
      </c>
      <c r="FV384" s="432">
        <f t="shared" si="1060"/>
        <v>0</v>
      </c>
      <c r="FW384" s="432">
        <f t="shared" si="1060"/>
        <v>0</v>
      </c>
      <c r="FX384" s="432">
        <f t="shared" si="1060"/>
        <v>0</v>
      </c>
      <c r="FY384" s="463">
        <f t="shared" si="1060"/>
        <v>0</v>
      </c>
      <c r="FZ384" s="462">
        <f t="shared" si="1060"/>
        <v>0</v>
      </c>
      <c r="GA384" s="432">
        <f t="shared" si="1060"/>
        <v>0</v>
      </c>
      <c r="GB384" s="432">
        <f t="shared" si="1060"/>
        <v>0</v>
      </c>
      <c r="GC384" s="432">
        <f t="shared" si="1060"/>
        <v>0</v>
      </c>
      <c r="GD384" s="432">
        <f t="shared" si="1060"/>
        <v>0</v>
      </c>
      <c r="GE384" s="463">
        <f t="shared" si="1060"/>
        <v>0</v>
      </c>
      <c r="GF384" s="462">
        <f t="shared" si="1060"/>
        <v>0</v>
      </c>
      <c r="GG384" s="432">
        <f t="shared" si="1060"/>
        <v>0</v>
      </c>
      <c r="GH384" s="432">
        <f t="shared" si="1060"/>
        <v>0</v>
      </c>
      <c r="GI384" s="432">
        <f t="shared" si="1060"/>
        <v>0</v>
      </c>
      <c r="GJ384" s="463">
        <f t="shared" si="1060"/>
        <v>0</v>
      </c>
    </row>
    <row r="385" spans="1:192" s="4" customFormat="1">
      <c r="A385" s="22"/>
      <c r="B385" s="22"/>
      <c r="C385" s="22"/>
      <c r="D385" s="22"/>
      <c r="E385" s="748" t="str">
        <f t="shared" si="952"/>
        <v>Large Low Voltage Demand EN.R CXX</v>
      </c>
      <c r="F385" s="462">
        <f t="shared" ref="F385:AL385" si="1061">F246*F106</f>
        <v>0</v>
      </c>
      <c r="G385" s="432">
        <f t="shared" si="1061"/>
        <v>0</v>
      </c>
      <c r="H385" s="432">
        <f t="shared" si="1061"/>
        <v>0</v>
      </c>
      <c r="I385" s="432">
        <f t="shared" si="1061"/>
        <v>0</v>
      </c>
      <c r="J385" s="432">
        <f t="shared" si="1061"/>
        <v>0</v>
      </c>
      <c r="K385" s="463">
        <f t="shared" si="1061"/>
        <v>0</v>
      </c>
      <c r="L385" s="462">
        <f t="shared" si="1061"/>
        <v>0</v>
      </c>
      <c r="M385" s="432">
        <f t="shared" si="1061"/>
        <v>0</v>
      </c>
      <c r="N385" s="432">
        <f t="shared" si="1061"/>
        <v>0</v>
      </c>
      <c r="O385" s="432">
        <f t="shared" si="1061"/>
        <v>0</v>
      </c>
      <c r="P385" s="463">
        <f t="shared" si="1061"/>
        <v>0</v>
      </c>
      <c r="Q385" s="462">
        <f t="shared" si="1061"/>
        <v>83048.174224732589</v>
      </c>
      <c r="R385" s="432">
        <f t="shared" si="1061"/>
        <v>0</v>
      </c>
      <c r="S385" s="432">
        <f t="shared" si="1061"/>
        <v>0</v>
      </c>
      <c r="T385" s="432">
        <f t="shared" si="1061"/>
        <v>0</v>
      </c>
      <c r="U385" s="432">
        <f t="shared" si="1061"/>
        <v>0</v>
      </c>
      <c r="V385" s="463">
        <f t="shared" si="1061"/>
        <v>0</v>
      </c>
      <c r="W385" s="462">
        <f t="shared" si="1061"/>
        <v>0</v>
      </c>
      <c r="X385" s="432">
        <f t="shared" si="1061"/>
        <v>0</v>
      </c>
      <c r="Y385" s="432">
        <f t="shared" si="1061"/>
        <v>0</v>
      </c>
      <c r="Z385" s="432">
        <f t="shared" si="1061"/>
        <v>0</v>
      </c>
      <c r="AA385" s="463">
        <f t="shared" si="1061"/>
        <v>0</v>
      </c>
      <c r="AB385" s="462">
        <f t="shared" si="1061"/>
        <v>0</v>
      </c>
      <c r="AC385" s="432">
        <f t="shared" si="1061"/>
        <v>0</v>
      </c>
      <c r="AD385" s="432">
        <f t="shared" si="1061"/>
        <v>0</v>
      </c>
      <c r="AE385" s="432">
        <f t="shared" si="1061"/>
        <v>0</v>
      </c>
      <c r="AF385" s="432">
        <f t="shared" si="1061"/>
        <v>0</v>
      </c>
      <c r="AG385" s="463">
        <f t="shared" si="1061"/>
        <v>0</v>
      </c>
      <c r="AH385" s="462">
        <f t="shared" si="1061"/>
        <v>0</v>
      </c>
      <c r="AI385" s="432">
        <f t="shared" si="1061"/>
        <v>0</v>
      </c>
      <c r="AJ385" s="432">
        <f t="shared" si="1061"/>
        <v>0</v>
      </c>
      <c r="AK385" s="432">
        <f t="shared" si="1061"/>
        <v>0</v>
      </c>
      <c r="AL385" s="463">
        <f t="shared" si="1061"/>
        <v>0</v>
      </c>
      <c r="AM385" s="462">
        <f t="shared" ref="AM385:CX385" si="1062">AM246*AM106/100</f>
        <v>24814.581126501631</v>
      </c>
      <c r="AN385" s="432">
        <f t="shared" si="1062"/>
        <v>0</v>
      </c>
      <c r="AO385" s="432">
        <f t="shared" si="1062"/>
        <v>0</v>
      </c>
      <c r="AP385" s="432">
        <f t="shared" si="1062"/>
        <v>0</v>
      </c>
      <c r="AQ385" s="432">
        <f t="shared" si="1062"/>
        <v>0</v>
      </c>
      <c r="AR385" s="463">
        <f t="shared" si="1062"/>
        <v>0</v>
      </c>
      <c r="AS385" s="462">
        <f t="shared" si="1062"/>
        <v>0</v>
      </c>
      <c r="AT385" s="432">
        <f t="shared" si="1062"/>
        <v>0</v>
      </c>
      <c r="AU385" s="432">
        <f t="shared" si="1062"/>
        <v>0</v>
      </c>
      <c r="AV385" s="432">
        <f t="shared" si="1062"/>
        <v>0</v>
      </c>
      <c r="AW385" s="463">
        <f t="shared" si="1062"/>
        <v>0</v>
      </c>
      <c r="AX385" s="462">
        <f t="shared" si="1062"/>
        <v>0</v>
      </c>
      <c r="AY385" s="432">
        <f t="shared" si="1062"/>
        <v>0</v>
      </c>
      <c r="AZ385" s="432">
        <f t="shared" si="1062"/>
        <v>0</v>
      </c>
      <c r="BA385" s="432">
        <f t="shared" si="1062"/>
        <v>0</v>
      </c>
      <c r="BB385" s="432">
        <f t="shared" si="1062"/>
        <v>0</v>
      </c>
      <c r="BC385" s="463">
        <f t="shared" si="1062"/>
        <v>0</v>
      </c>
      <c r="BD385" s="462">
        <f t="shared" si="1062"/>
        <v>0</v>
      </c>
      <c r="BE385" s="432">
        <f t="shared" si="1062"/>
        <v>0</v>
      </c>
      <c r="BF385" s="432">
        <f t="shared" si="1062"/>
        <v>0</v>
      </c>
      <c r="BG385" s="432">
        <f t="shared" si="1062"/>
        <v>0</v>
      </c>
      <c r="BH385" s="463">
        <f t="shared" si="1062"/>
        <v>0</v>
      </c>
      <c r="BI385" s="462">
        <f t="shared" si="1062"/>
        <v>0</v>
      </c>
      <c r="BJ385" s="432">
        <f t="shared" si="1062"/>
        <v>0</v>
      </c>
      <c r="BK385" s="432">
        <f t="shared" si="1062"/>
        <v>0</v>
      </c>
      <c r="BL385" s="432">
        <f t="shared" si="1062"/>
        <v>0</v>
      </c>
      <c r="BM385" s="432">
        <f t="shared" si="1062"/>
        <v>0</v>
      </c>
      <c r="BN385" s="463">
        <f t="shared" si="1062"/>
        <v>0</v>
      </c>
      <c r="BO385" s="462">
        <f t="shared" si="1062"/>
        <v>0</v>
      </c>
      <c r="BP385" s="432">
        <f t="shared" si="1062"/>
        <v>0</v>
      </c>
      <c r="BQ385" s="432">
        <f t="shared" si="1062"/>
        <v>0</v>
      </c>
      <c r="BR385" s="432">
        <f t="shared" si="1062"/>
        <v>0</v>
      </c>
      <c r="BS385" s="463">
        <f t="shared" si="1062"/>
        <v>0</v>
      </c>
      <c r="BT385" s="462">
        <f t="shared" si="1062"/>
        <v>0</v>
      </c>
      <c r="BU385" s="432">
        <f t="shared" si="1062"/>
        <v>0</v>
      </c>
      <c r="BV385" s="432">
        <f t="shared" si="1062"/>
        <v>0</v>
      </c>
      <c r="BW385" s="432">
        <f t="shared" si="1062"/>
        <v>0</v>
      </c>
      <c r="BX385" s="432">
        <f t="shared" si="1062"/>
        <v>0</v>
      </c>
      <c r="BY385" s="463">
        <f t="shared" si="1062"/>
        <v>0</v>
      </c>
      <c r="BZ385" s="462">
        <f t="shared" si="1062"/>
        <v>0</v>
      </c>
      <c r="CA385" s="432">
        <f t="shared" si="1062"/>
        <v>0</v>
      </c>
      <c r="CB385" s="432">
        <f t="shared" si="1062"/>
        <v>0</v>
      </c>
      <c r="CC385" s="432">
        <f t="shared" si="1062"/>
        <v>0</v>
      </c>
      <c r="CD385" s="463">
        <f t="shared" si="1062"/>
        <v>0</v>
      </c>
      <c r="CE385" s="462">
        <f t="shared" si="1062"/>
        <v>8478.4736357554466</v>
      </c>
      <c r="CF385" s="432">
        <f t="shared" si="1062"/>
        <v>0</v>
      </c>
      <c r="CG385" s="432">
        <f t="shared" si="1062"/>
        <v>0</v>
      </c>
      <c r="CH385" s="432">
        <f t="shared" si="1062"/>
        <v>0</v>
      </c>
      <c r="CI385" s="432">
        <f t="shared" si="1062"/>
        <v>0</v>
      </c>
      <c r="CJ385" s="463">
        <f t="shared" si="1062"/>
        <v>0</v>
      </c>
      <c r="CK385" s="462">
        <f t="shared" si="1062"/>
        <v>0</v>
      </c>
      <c r="CL385" s="432">
        <f t="shared" si="1062"/>
        <v>0</v>
      </c>
      <c r="CM385" s="432">
        <f t="shared" si="1062"/>
        <v>0</v>
      </c>
      <c r="CN385" s="432">
        <f t="shared" si="1062"/>
        <v>0</v>
      </c>
      <c r="CO385" s="463">
        <f t="shared" si="1062"/>
        <v>0</v>
      </c>
      <c r="CP385" s="462">
        <f t="shared" si="1062"/>
        <v>0</v>
      </c>
      <c r="CQ385" s="432">
        <f t="shared" si="1062"/>
        <v>0</v>
      </c>
      <c r="CR385" s="432">
        <f t="shared" si="1062"/>
        <v>0</v>
      </c>
      <c r="CS385" s="432">
        <f t="shared" si="1062"/>
        <v>0</v>
      </c>
      <c r="CT385" s="432">
        <f t="shared" si="1062"/>
        <v>0</v>
      </c>
      <c r="CU385" s="463">
        <f t="shared" si="1062"/>
        <v>0</v>
      </c>
      <c r="CV385" s="462">
        <f t="shared" si="1062"/>
        <v>0</v>
      </c>
      <c r="CW385" s="432">
        <f t="shared" si="1062"/>
        <v>0</v>
      </c>
      <c r="CX385" s="432">
        <f t="shared" si="1062"/>
        <v>0</v>
      </c>
      <c r="CY385" s="432">
        <f t="shared" ref="CY385:FJ385" si="1063">CY246*CY106/100</f>
        <v>0</v>
      </c>
      <c r="CZ385" s="463">
        <f t="shared" si="1063"/>
        <v>0</v>
      </c>
      <c r="DA385" s="462">
        <f t="shared" si="1063"/>
        <v>0</v>
      </c>
      <c r="DB385" s="432">
        <f t="shared" si="1063"/>
        <v>0</v>
      </c>
      <c r="DC385" s="432">
        <f t="shared" si="1063"/>
        <v>0</v>
      </c>
      <c r="DD385" s="432">
        <f t="shared" si="1063"/>
        <v>0</v>
      </c>
      <c r="DE385" s="432">
        <f t="shared" si="1063"/>
        <v>0</v>
      </c>
      <c r="DF385" s="463">
        <f t="shared" si="1063"/>
        <v>0</v>
      </c>
      <c r="DG385" s="462">
        <f t="shared" si="1063"/>
        <v>0</v>
      </c>
      <c r="DH385" s="432">
        <f t="shared" si="1063"/>
        <v>0</v>
      </c>
      <c r="DI385" s="432">
        <f t="shared" si="1063"/>
        <v>0</v>
      </c>
      <c r="DJ385" s="432">
        <f t="shared" si="1063"/>
        <v>0</v>
      </c>
      <c r="DK385" s="463">
        <f t="shared" si="1063"/>
        <v>0</v>
      </c>
      <c r="DL385" s="462">
        <f t="shared" si="1063"/>
        <v>0</v>
      </c>
      <c r="DM385" s="432">
        <f t="shared" si="1063"/>
        <v>0</v>
      </c>
      <c r="DN385" s="432">
        <f t="shared" si="1063"/>
        <v>0</v>
      </c>
      <c r="DO385" s="432">
        <f t="shared" si="1063"/>
        <v>0</v>
      </c>
      <c r="DP385" s="432">
        <f t="shared" si="1063"/>
        <v>0</v>
      </c>
      <c r="DQ385" s="463">
        <f t="shared" si="1063"/>
        <v>0</v>
      </c>
      <c r="DR385" s="462">
        <f t="shared" si="1063"/>
        <v>0</v>
      </c>
      <c r="DS385" s="432">
        <f t="shared" si="1063"/>
        <v>0</v>
      </c>
      <c r="DT385" s="432">
        <f t="shared" si="1063"/>
        <v>0</v>
      </c>
      <c r="DU385" s="432">
        <f t="shared" si="1063"/>
        <v>0</v>
      </c>
      <c r="DV385" s="463">
        <f t="shared" si="1063"/>
        <v>0</v>
      </c>
      <c r="DW385" s="462">
        <f t="shared" si="1063"/>
        <v>0</v>
      </c>
      <c r="DX385" s="432">
        <f t="shared" si="1063"/>
        <v>0</v>
      </c>
      <c r="DY385" s="432">
        <f t="shared" si="1063"/>
        <v>0</v>
      </c>
      <c r="DZ385" s="432">
        <f t="shared" si="1063"/>
        <v>0</v>
      </c>
      <c r="EA385" s="432">
        <f t="shared" si="1063"/>
        <v>0</v>
      </c>
      <c r="EB385" s="463">
        <f t="shared" si="1063"/>
        <v>0</v>
      </c>
      <c r="EC385" s="462">
        <f t="shared" si="1063"/>
        <v>0</v>
      </c>
      <c r="ED385" s="432">
        <f t="shared" si="1063"/>
        <v>0</v>
      </c>
      <c r="EE385" s="432">
        <f t="shared" si="1063"/>
        <v>0</v>
      </c>
      <c r="EF385" s="432">
        <f t="shared" si="1063"/>
        <v>0</v>
      </c>
      <c r="EG385" s="463">
        <f t="shared" si="1063"/>
        <v>0</v>
      </c>
      <c r="EH385" s="462">
        <f t="shared" si="1063"/>
        <v>0</v>
      </c>
      <c r="EI385" s="432">
        <f t="shared" si="1063"/>
        <v>0</v>
      </c>
      <c r="EJ385" s="432">
        <f t="shared" si="1063"/>
        <v>0</v>
      </c>
      <c r="EK385" s="432">
        <f t="shared" si="1063"/>
        <v>0</v>
      </c>
      <c r="EL385" s="432">
        <f t="shared" si="1063"/>
        <v>0</v>
      </c>
      <c r="EM385" s="463">
        <f t="shared" si="1063"/>
        <v>0</v>
      </c>
      <c r="EN385" s="462">
        <f t="shared" si="1063"/>
        <v>0</v>
      </c>
      <c r="EO385" s="432">
        <f t="shared" si="1063"/>
        <v>0</v>
      </c>
      <c r="EP385" s="432">
        <f t="shared" si="1063"/>
        <v>0</v>
      </c>
      <c r="EQ385" s="432">
        <f t="shared" si="1063"/>
        <v>0</v>
      </c>
      <c r="ER385" s="463">
        <f t="shared" si="1063"/>
        <v>0</v>
      </c>
      <c r="ES385" s="462">
        <f t="shared" si="1063"/>
        <v>0</v>
      </c>
      <c r="ET385" s="432">
        <f t="shared" si="1063"/>
        <v>0</v>
      </c>
      <c r="EU385" s="432">
        <f t="shared" si="1063"/>
        <v>0</v>
      </c>
      <c r="EV385" s="432">
        <f t="shared" si="1063"/>
        <v>0</v>
      </c>
      <c r="EW385" s="432">
        <f t="shared" si="1063"/>
        <v>0</v>
      </c>
      <c r="EX385" s="463">
        <f t="shared" si="1063"/>
        <v>0</v>
      </c>
      <c r="EY385" s="462">
        <f t="shared" si="1063"/>
        <v>0</v>
      </c>
      <c r="EZ385" s="432">
        <f t="shared" si="1063"/>
        <v>0</v>
      </c>
      <c r="FA385" s="432">
        <f t="shared" si="1063"/>
        <v>0</v>
      </c>
      <c r="FB385" s="432">
        <f t="shared" si="1063"/>
        <v>0</v>
      </c>
      <c r="FC385" s="463">
        <f t="shared" si="1063"/>
        <v>0</v>
      </c>
      <c r="FD385" s="462">
        <f t="shared" si="1063"/>
        <v>0</v>
      </c>
      <c r="FE385" s="432">
        <f t="shared" si="1063"/>
        <v>0</v>
      </c>
      <c r="FF385" s="432">
        <f t="shared" si="1063"/>
        <v>0</v>
      </c>
      <c r="FG385" s="432">
        <f t="shared" si="1063"/>
        <v>0</v>
      </c>
      <c r="FH385" s="432">
        <f t="shared" si="1063"/>
        <v>0</v>
      </c>
      <c r="FI385" s="463">
        <f t="shared" si="1063"/>
        <v>0</v>
      </c>
      <c r="FJ385" s="462">
        <f t="shared" si="1063"/>
        <v>0</v>
      </c>
      <c r="FK385" s="432">
        <f t="shared" ref="FK385:GJ385" si="1064">FK246*FK106/100</f>
        <v>0</v>
      </c>
      <c r="FL385" s="432">
        <f t="shared" si="1064"/>
        <v>0</v>
      </c>
      <c r="FM385" s="432">
        <f t="shared" si="1064"/>
        <v>0</v>
      </c>
      <c r="FN385" s="463">
        <f t="shared" si="1064"/>
        <v>0</v>
      </c>
      <c r="FO385" s="462">
        <f t="shared" si="1064"/>
        <v>0</v>
      </c>
      <c r="FP385" s="432">
        <f t="shared" si="1064"/>
        <v>0</v>
      </c>
      <c r="FQ385" s="432">
        <f t="shared" si="1064"/>
        <v>0</v>
      </c>
      <c r="FR385" s="432">
        <f t="shared" si="1064"/>
        <v>0</v>
      </c>
      <c r="FS385" s="432">
        <f t="shared" si="1064"/>
        <v>0</v>
      </c>
      <c r="FT385" s="463">
        <f t="shared" si="1064"/>
        <v>0</v>
      </c>
      <c r="FU385" s="462">
        <f t="shared" si="1064"/>
        <v>0</v>
      </c>
      <c r="FV385" s="432">
        <f t="shared" si="1064"/>
        <v>0</v>
      </c>
      <c r="FW385" s="432">
        <f t="shared" si="1064"/>
        <v>0</v>
      </c>
      <c r="FX385" s="432">
        <f t="shared" si="1064"/>
        <v>0</v>
      </c>
      <c r="FY385" s="463">
        <f t="shared" si="1064"/>
        <v>0</v>
      </c>
      <c r="FZ385" s="462">
        <f t="shared" si="1064"/>
        <v>0</v>
      </c>
      <c r="GA385" s="432">
        <f t="shared" si="1064"/>
        <v>0</v>
      </c>
      <c r="GB385" s="432">
        <f t="shared" si="1064"/>
        <v>0</v>
      </c>
      <c r="GC385" s="432">
        <f t="shared" si="1064"/>
        <v>0</v>
      </c>
      <c r="GD385" s="432">
        <f t="shared" si="1064"/>
        <v>0</v>
      </c>
      <c r="GE385" s="463">
        <f t="shared" si="1064"/>
        <v>0</v>
      </c>
      <c r="GF385" s="462">
        <f t="shared" si="1064"/>
        <v>0</v>
      </c>
      <c r="GG385" s="432">
        <f t="shared" si="1064"/>
        <v>0</v>
      </c>
      <c r="GH385" s="432">
        <f t="shared" si="1064"/>
        <v>0</v>
      </c>
      <c r="GI385" s="432">
        <f t="shared" si="1064"/>
        <v>0</v>
      </c>
      <c r="GJ385" s="463">
        <f t="shared" si="1064"/>
        <v>0</v>
      </c>
    </row>
    <row r="386" spans="1:192" s="4" customFormat="1">
      <c r="A386" s="22"/>
      <c r="B386" s="22"/>
      <c r="C386" s="22"/>
      <c r="D386" s="22"/>
      <c r="E386" s="748" t="str">
        <f t="shared" si="952"/>
        <v>Large Low Voltage Demand EN.NRCXX</v>
      </c>
      <c r="F386" s="462">
        <f t="shared" ref="F386:AL386" si="1065">F247*F107</f>
        <v>0</v>
      </c>
      <c r="G386" s="432">
        <f t="shared" si="1065"/>
        <v>0</v>
      </c>
      <c r="H386" s="432">
        <f t="shared" si="1065"/>
        <v>0</v>
      </c>
      <c r="I386" s="432">
        <f t="shared" si="1065"/>
        <v>0</v>
      </c>
      <c r="J386" s="432">
        <f t="shared" si="1065"/>
        <v>0</v>
      </c>
      <c r="K386" s="463">
        <f t="shared" si="1065"/>
        <v>0</v>
      </c>
      <c r="L386" s="462">
        <f t="shared" si="1065"/>
        <v>0</v>
      </c>
      <c r="M386" s="432">
        <f t="shared" si="1065"/>
        <v>0</v>
      </c>
      <c r="N386" s="432">
        <f t="shared" si="1065"/>
        <v>0</v>
      </c>
      <c r="O386" s="432">
        <f t="shared" si="1065"/>
        <v>0</v>
      </c>
      <c r="P386" s="463">
        <f t="shared" si="1065"/>
        <v>0</v>
      </c>
      <c r="Q386" s="462">
        <f t="shared" si="1065"/>
        <v>0</v>
      </c>
      <c r="R386" s="432">
        <f t="shared" si="1065"/>
        <v>0</v>
      </c>
      <c r="S386" s="432">
        <f t="shared" si="1065"/>
        <v>0</v>
      </c>
      <c r="T386" s="432">
        <f t="shared" si="1065"/>
        <v>0</v>
      </c>
      <c r="U386" s="432">
        <f t="shared" si="1065"/>
        <v>0</v>
      </c>
      <c r="V386" s="463">
        <f t="shared" si="1065"/>
        <v>0</v>
      </c>
      <c r="W386" s="462">
        <f t="shared" si="1065"/>
        <v>0</v>
      </c>
      <c r="X386" s="432">
        <f t="shared" si="1065"/>
        <v>0</v>
      </c>
      <c r="Y386" s="432">
        <f t="shared" si="1065"/>
        <v>0</v>
      </c>
      <c r="Z386" s="432">
        <f t="shared" si="1065"/>
        <v>0</v>
      </c>
      <c r="AA386" s="463">
        <f t="shared" si="1065"/>
        <v>0</v>
      </c>
      <c r="AB386" s="462">
        <f t="shared" si="1065"/>
        <v>0</v>
      </c>
      <c r="AC386" s="432">
        <f t="shared" si="1065"/>
        <v>0</v>
      </c>
      <c r="AD386" s="432">
        <f t="shared" si="1065"/>
        <v>0</v>
      </c>
      <c r="AE386" s="432">
        <f t="shared" si="1065"/>
        <v>0</v>
      </c>
      <c r="AF386" s="432">
        <f t="shared" si="1065"/>
        <v>0</v>
      </c>
      <c r="AG386" s="463">
        <f t="shared" si="1065"/>
        <v>0</v>
      </c>
      <c r="AH386" s="462">
        <f t="shared" si="1065"/>
        <v>0</v>
      </c>
      <c r="AI386" s="432">
        <f t="shared" si="1065"/>
        <v>0</v>
      </c>
      <c r="AJ386" s="432">
        <f t="shared" si="1065"/>
        <v>0</v>
      </c>
      <c r="AK386" s="432">
        <f t="shared" si="1065"/>
        <v>0</v>
      </c>
      <c r="AL386" s="463">
        <f t="shared" si="1065"/>
        <v>0</v>
      </c>
      <c r="AM386" s="462">
        <f t="shared" ref="AM386:CX386" si="1066">AM247*AM107/100</f>
        <v>135557.20488325044</v>
      </c>
      <c r="AN386" s="432">
        <f t="shared" si="1066"/>
        <v>0</v>
      </c>
      <c r="AO386" s="432">
        <f t="shared" si="1066"/>
        <v>0</v>
      </c>
      <c r="AP386" s="432">
        <f t="shared" si="1066"/>
        <v>0</v>
      </c>
      <c r="AQ386" s="432">
        <f t="shared" si="1066"/>
        <v>0</v>
      </c>
      <c r="AR386" s="463">
        <f t="shared" si="1066"/>
        <v>0</v>
      </c>
      <c r="AS386" s="462">
        <f t="shared" si="1066"/>
        <v>0</v>
      </c>
      <c r="AT386" s="432">
        <f t="shared" si="1066"/>
        <v>0</v>
      </c>
      <c r="AU386" s="432">
        <f t="shared" si="1066"/>
        <v>0</v>
      </c>
      <c r="AV386" s="432">
        <f t="shared" si="1066"/>
        <v>0</v>
      </c>
      <c r="AW386" s="463">
        <f t="shared" si="1066"/>
        <v>0</v>
      </c>
      <c r="AX386" s="462">
        <f t="shared" si="1066"/>
        <v>0</v>
      </c>
      <c r="AY386" s="432">
        <f t="shared" si="1066"/>
        <v>0</v>
      </c>
      <c r="AZ386" s="432">
        <f t="shared" si="1066"/>
        <v>0</v>
      </c>
      <c r="BA386" s="432">
        <f t="shared" si="1066"/>
        <v>0</v>
      </c>
      <c r="BB386" s="432">
        <f t="shared" si="1066"/>
        <v>0</v>
      </c>
      <c r="BC386" s="463">
        <f t="shared" si="1066"/>
        <v>0</v>
      </c>
      <c r="BD386" s="462">
        <f t="shared" si="1066"/>
        <v>0</v>
      </c>
      <c r="BE386" s="432">
        <f t="shared" si="1066"/>
        <v>0</v>
      </c>
      <c r="BF386" s="432">
        <f t="shared" si="1066"/>
        <v>0</v>
      </c>
      <c r="BG386" s="432">
        <f t="shared" si="1066"/>
        <v>0</v>
      </c>
      <c r="BH386" s="463">
        <f t="shared" si="1066"/>
        <v>0</v>
      </c>
      <c r="BI386" s="462">
        <f t="shared" si="1066"/>
        <v>0</v>
      </c>
      <c r="BJ386" s="432">
        <f t="shared" si="1066"/>
        <v>0</v>
      </c>
      <c r="BK386" s="432">
        <f t="shared" si="1066"/>
        <v>0</v>
      </c>
      <c r="BL386" s="432">
        <f t="shared" si="1066"/>
        <v>0</v>
      </c>
      <c r="BM386" s="432">
        <f t="shared" si="1066"/>
        <v>0</v>
      </c>
      <c r="BN386" s="463">
        <f t="shared" si="1066"/>
        <v>0</v>
      </c>
      <c r="BO386" s="462">
        <f t="shared" si="1066"/>
        <v>0</v>
      </c>
      <c r="BP386" s="432">
        <f t="shared" si="1066"/>
        <v>0</v>
      </c>
      <c r="BQ386" s="432">
        <f t="shared" si="1066"/>
        <v>0</v>
      </c>
      <c r="BR386" s="432">
        <f t="shared" si="1066"/>
        <v>0</v>
      </c>
      <c r="BS386" s="463">
        <f t="shared" si="1066"/>
        <v>0</v>
      </c>
      <c r="BT386" s="462">
        <f t="shared" si="1066"/>
        <v>0</v>
      </c>
      <c r="BU386" s="432">
        <f t="shared" si="1066"/>
        <v>0</v>
      </c>
      <c r="BV386" s="432">
        <f t="shared" si="1066"/>
        <v>0</v>
      </c>
      <c r="BW386" s="432">
        <f t="shared" si="1066"/>
        <v>0</v>
      </c>
      <c r="BX386" s="432">
        <f t="shared" si="1066"/>
        <v>0</v>
      </c>
      <c r="BY386" s="463">
        <f t="shared" si="1066"/>
        <v>0</v>
      </c>
      <c r="BZ386" s="462">
        <f t="shared" si="1066"/>
        <v>0</v>
      </c>
      <c r="CA386" s="432">
        <f t="shared" si="1066"/>
        <v>0</v>
      </c>
      <c r="CB386" s="432">
        <f t="shared" si="1066"/>
        <v>0</v>
      </c>
      <c r="CC386" s="432">
        <f t="shared" si="1066"/>
        <v>0</v>
      </c>
      <c r="CD386" s="463">
        <f t="shared" si="1066"/>
        <v>0</v>
      </c>
      <c r="CE386" s="462">
        <f t="shared" si="1066"/>
        <v>0</v>
      </c>
      <c r="CF386" s="432">
        <f t="shared" si="1066"/>
        <v>0</v>
      </c>
      <c r="CG386" s="432">
        <f t="shared" si="1066"/>
        <v>0</v>
      </c>
      <c r="CH386" s="432">
        <f t="shared" si="1066"/>
        <v>0</v>
      </c>
      <c r="CI386" s="432">
        <f t="shared" si="1066"/>
        <v>0</v>
      </c>
      <c r="CJ386" s="463">
        <f t="shared" si="1066"/>
        <v>0</v>
      </c>
      <c r="CK386" s="462">
        <f t="shared" si="1066"/>
        <v>0</v>
      </c>
      <c r="CL386" s="432">
        <f t="shared" si="1066"/>
        <v>0</v>
      </c>
      <c r="CM386" s="432">
        <f t="shared" si="1066"/>
        <v>0</v>
      </c>
      <c r="CN386" s="432">
        <f t="shared" si="1066"/>
        <v>0</v>
      </c>
      <c r="CO386" s="463">
        <f t="shared" si="1066"/>
        <v>0</v>
      </c>
      <c r="CP386" s="462">
        <f t="shared" si="1066"/>
        <v>0</v>
      </c>
      <c r="CQ386" s="432">
        <f t="shared" si="1066"/>
        <v>0</v>
      </c>
      <c r="CR386" s="432">
        <f t="shared" si="1066"/>
        <v>0</v>
      </c>
      <c r="CS386" s="432">
        <f t="shared" si="1066"/>
        <v>0</v>
      </c>
      <c r="CT386" s="432">
        <f t="shared" si="1066"/>
        <v>0</v>
      </c>
      <c r="CU386" s="463">
        <f t="shared" si="1066"/>
        <v>0</v>
      </c>
      <c r="CV386" s="462">
        <f t="shared" si="1066"/>
        <v>0</v>
      </c>
      <c r="CW386" s="432">
        <f t="shared" si="1066"/>
        <v>0</v>
      </c>
      <c r="CX386" s="432">
        <f t="shared" si="1066"/>
        <v>0</v>
      </c>
      <c r="CY386" s="432">
        <f t="shared" ref="CY386:FJ386" si="1067">CY247*CY107/100</f>
        <v>0</v>
      </c>
      <c r="CZ386" s="463">
        <f t="shared" si="1067"/>
        <v>0</v>
      </c>
      <c r="DA386" s="462">
        <f t="shared" si="1067"/>
        <v>0</v>
      </c>
      <c r="DB386" s="432">
        <f t="shared" si="1067"/>
        <v>0</v>
      </c>
      <c r="DC386" s="432">
        <f t="shared" si="1067"/>
        <v>0</v>
      </c>
      <c r="DD386" s="432">
        <f t="shared" si="1067"/>
        <v>0</v>
      </c>
      <c r="DE386" s="432">
        <f t="shared" si="1067"/>
        <v>0</v>
      </c>
      <c r="DF386" s="463">
        <f t="shared" si="1067"/>
        <v>0</v>
      </c>
      <c r="DG386" s="462">
        <f t="shared" si="1067"/>
        <v>0</v>
      </c>
      <c r="DH386" s="432">
        <f t="shared" si="1067"/>
        <v>0</v>
      </c>
      <c r="DI386" s="432">
        <f t="shared" si="1067"/>
        <v>0</v>
      </c>
      <c r="DJ386" s="432">
        <f t="shared" si="1067"/>
        <v>0</v>
      </c>
      <c r="DK386" s="463">
        <f t="shared" si="1067"/>
        <v>0</v>
      </c>
      <c r="DL386" s="462">
        <f t="shared" si="1067"/>
        <v>0</v>
      </c>
      <c r="DM386" s="432">
        <f t="shared" si="1067"/>
        <v>0</v>
      </c>
      <c r="DN386" s="432">
        <f t="shared" si="1067"/>
        <v>0</v>
      </c>
      <c r="DO386" s="432">
        <f t="shared" si="1067"/>
        <v>0</v>
      </c>
      <c r="DP386" s="432">
        <f t="shared" si="1067"/>
        <v>0</v>
      </c>
      <c r="DQ386" s="463">
        <f t="shared" si="1067"/>
        <v>0</v>
      </c>
      <c r="DR386" s="462">
        <f t="shared" si="1067"/>
        <v>0</v>
      </c>
      <c r="DS386" s="432">
        <f t="shared" si="1067"/>
        <v>0</v>
      </c>
      <c r="DT386" s="432">
        <f t="shared" si="1067"/>
        <v>0</v>
      </c>
      <c r="DU386" s="432">
        <f t="shared" si="1067"/>
        <v>0</v>
      </c>
      <c r="DV386" s="463">
        <f t="shared" si="1067"/>
        <v>0</v>
      </c>
      <c r="DW386" s="462">
        <f t="shared" si="1067"/>
        <v>0</v>
      </c>
      <c r="DX386" s="432">
        <f t="shared" si="1067"/>
        <v>0</v>
      </c>
      <c r="DY386" s="432">
        <f t="shared" si="1067"/>
        <v>0</v>
      </c>
      <c r="DZ386" s="432">
        <f t="shared" si="1067"/>
        <v>0</v>
      </c>
      <c r="EA386" s="432">
        <f t="shared" si="1067"/>
        <v>0</v>
      </c>
      <c r="EB386" s="463">
        <f t="shared" si="1067"/>
        <v>0</v>
      </c>
      <c r="EC386" s="462">
        <f t="shared" si="1067"/>
        <v>0</v>
      </c>
      <c r="ED386" s="432">
        <f t="shared" si="1067"/>
        <v>0</v>
      </c>
      <c r="EE386" s="432">
        <f t="shared" si="1067"/>
        <v>0</v>
      </c>
      <c r="EF386" s="432">
        <f t="shared" si="1067"/>
        <v>0</v>
      </c>
      <c r="EG386" s="463">
        <f t="shared" si="1067"/>
        <v>0</v>
      </c>
      <c r="EH386" s="462">
        <f t="shared" si="1067"/>
        <v>0</v>
      </c>
      <c r="EI386" s="432">
        <f t="shared" si="1067"/>
        <v>0</v>
      </c>
      <c r="EJ386" s="432">
        <f t="shared" si="1067"/>
        <v>0</v>
      </c>
      <c r="EK386" s="432">
        <f t="shared" si="1067"/>
        <v>0</v>
      </c>
      <c r="EL386" s="432">
        <f t="shared" si="1067"/>
        <v>0</v>
      </c>
      <c r="EM386" s="463">
        <f t="shared" si="1067"/>
        <v>0</v>
      </c>
      <c r="EN386" s="462">
        <f t="shared" si="1067"/>
        <v>0</v>
      </c>
      <c r="EO386" s="432">
        <f t="shared" si="1067"/>
        <v>0</v>
      </c>
      <c r="EP386" s="432">
        <f t="shared" si="1067"/>
        <v>0</v>
      </c>
      <c r="EQ386" s="432">
        <f t="shared" si="1067"/>
        <v>0</v>
      </c>
      <c r="ER386" s="463">
        <f t="shared" si="1067"/>
        <v>0</v>
      </c>
      <c r="ES386" s="462">
        <f t="shared" si="1067"/>
        <v>0</v>
      </c>
      <c r="ET386" s="432">
        <f t="shared" si="1067"/>
        <v>0</v>
      </c>
      <c r="EU386" s="432">
        <f t="shared" si="1067"/>
        <v>0</v>
      </c>
      <c r="EV386" s="432">
        <f t="shared" si="1067"/>
        <v>0</v>
      </c>
      <c r="EW386" s="432">
        <f t="shared" si="1067"/>
        <v>0</v>
      </c>
      <c r="EX386" s="463">
        <f t="shared" si="1067"/>
        <v>0</v>
      </c>
      <c r="EY386" s="462">
        <f t="shared" si="1067"/>
        <v>0</v>
      </c>
      <c r="EZ386" s="432">
        <f t="shared" si="1067"/>
        <v>0</v>
      </c>
      <c r="FA386" s="432">
        <f t="shared" si="1067"/>
        <v>0</v>
      </c>
      <c r="FB386" s="432">
        <f t="shared" si="1067"/>
        <v>0</v>
      </c>
      <c r="FC386" s="463">
        <f t="shared" si="1067"/>
        <v>0</v>
      </c>
      <c r="FD386" s="462">
        <f t="shared" si="1067"/>
        <v>0</v>
      </c>
      <c r="FE386" s="432">
        <f t="shared" si="1067"/>
        <v>0</v>
      </c>
      <c r="FF386" s="432">
        <f t="shared" si="1067"/>
        <v>0</v>
      </c>
      <c r="FG386" s="432">
        <f t="shared" si="1067"/>
        <v>0</v>
      </c>
      <c r="FH386" s="432">
        <f t="shared" si="1067"/>
        <v>0</v>
      </c>
      <c r="FI386" s="463">
        <f t="shared" si="1067"/>
        <v>0</v>
      </c>
      <c r="FJ386" s="462">
        <f t="shared" si="1067"/>
        <v>0</v>
      </c>
      <c r="FK386" s="432">
        <f t="shared" ref="FK386:GJ386" si="1068">FK247*FK107/100</f>
        <v>0</v>
      </c>
      <c r="FL386" s="432">
        <f t="shared" si="1068"/>
        <v>0</v>
      </c>
      <c r="FM386" s="432">
        <f t="shared" si="1068"/>
        <v>0</v>
      </c>
      <c r="FN386" s="463">
        <f t="shared" si="1068"/>
        <v>0</v>
      </c>
      <c r="FO386" s="462">
        <f t="shared" si="1068"/>
        <v>0</v>
      </c>
      <c r="FP386" s="432">
        <f t="shared" si="1068"/>
        <v>0</v>
      </c>
      <c r="FQ386" s="432">
        <f t="shared" si="1068"/>
        <v>0</v>
      </c>
      <c r="FR386" s="432">
        <f t="shared" si="1068"/>
        <v>0</v>
      </c>
      <c r="FS386" s="432">
        <f t="shared" si="1068"/>
        <v>0</v>
      </c>
      <c r="FT386" s="463">
        <f t="shared" si="1068"/>
        <v>0</v>
      </c>
      <c r="FU386" s="462">
        <f t="shared" si="1068"/>
        <v>0</v>
      </c>
      <c r="FV386" s="432">
        <f t="shared" si="1068"/>
        <v>0</v>
      </c>
      <c r="FW386" s="432">
        <f t="shared" si="1068"/>
        <v>0</v>
      </c>
      <c r="FX386" s="432">
        <f t="shared" si="1068"/>
        <v>0</v>
      </c>
      <c r="FY386" s="463">
        <f t="shared" si="1068"/>
        <v>0</v>
      </c>
      <c r="FZ386" s="462">
        <f t="shared" si="1068"/>
        <v>0</v>
      </c>
      <c r="GA386" s="432">
        <f t="shared" si="1068"/>
        <v>0</v>
      </c>
      <c r="GB386" s="432">
        <f t="shared" si="1068"/>
        <v>0</v>
      </c>
      <c r="GC386" s="432">
        <f t="shared" si="1068"/>
        <v>0</v>
      </c>
      <c r="GD386" s="432">
        <f t="shared" si="1068"/>
        <v>0</v>
      </c>
      <c r="GE386" s="463">
        <f t="shared" si="1068"/>
        <v>0</v>
      </c>
      <c r="GF386" s="462">
        <f t="shared" si="1068"/>
        <v>0</v>
      </c>
      <c r="GG386" s="432">
        <f t="shared" si="1068"/>
        <v>0</v>
      </c>
      <c r="GH386" s="432">
        <f t="shared" si="1068"/>
        <v>0</v>
      </c>
      <c r="GI386" s="432">
        <f t="shared" si="1068"/>
        <v>0</v>
      </c>
      <c r="GJ386" s="463">
        <f t="shared" si="1068"/>
        <v>0</v>
      </c>
    </row>
    <row r="387" spans="1:192" s="4" customFormat="1">
      <c r="A387" s="22"/>
      <c r="B387" s="22"/>
      <c r="C387" s="22"/>
      <c r="D387" s="22"/>
      <c r="E387" s="748" t="str">
        <f t="shared" si="952"/>
        <v>New Tariff 10</v>
      </c>
      <c r="F387" s="462">
        <f t="shared" ref="F387:AL387" si="1069">F248*F108</f>
        <v>0</v>
      </c>
      <c r="G387" s="432">
        <f t="shared" si="1069"/>
        <v>0</v>
      </c>
      <c r="H387" s="432">
        <f t="shared" si="1069"/>
        <v>0</v>
      </c>
      <c r="I387" s="432">
        <f t="shared" si="1069"/>
        <v>0</v>
      </c>
      <c r="J387" s="432">
        <f t="shared" si="1069"/>
        <v>0</v>
      </c>
      <c r="K387" s="463">
        <f t="shared" si="1069"/>
        <v>0</v>
      </c>
      <c r="L387" s="462">
        <f t="shared" si="1069"/>
        <v>0</v>
      </c>
      <c r="M387" s="432">
        <f t="shared" si="1069"/>
        <v>0</v>
      </c>
      <c r="N387" s="432">
        <f t="shared" si="1069"/>
        <v>0</v>
      </c>
      <c r="O387" s="432">
        <f t="shared" si="1069"/>
        <v>0</v>
      </c>
      <c r="P387" s="463">
        <f t="shared" si="1069"/>
        <v>0</v>
      </c>
      <c r="Q387" s="462">
        <f t="shared" si="1069"/>
        <v>0</v>
      </c>
      <c r="R387" s="432">
        <f t="shared" si="1069"/>
        <v>0</v>
      </c>
      <c r="S387" s="432">
        <f t="shared" si="1069"/>
        <v>0</v>
      </c>
      <c r="T387" s="432">
        <f t="shared" si="1069"/>
        <v>0</v>
      </c>
      <c r="U387" s="432">
        <f t="shared" si="1069"/>
        <v>0</v>
      </c>
      <c r="V387" s="463">
        <f t="shared" si="1069"/>
        <v>0</v>
      </c>
      <c r="W387" s="462">
        <f t="shared" si="1069"/>
        <v>0</v>
      </c>
      <c r="X387" s="432">
        <f t="shared" si="1069"/>
        <v>0</v>
      </c>
      <c r="Y387" s="432">
        <f t="shared" si="1069"/>
        <v>0</v>
      </c>
      <c r="Z387" s="432">
        <f t="shared" si="1069"/>
        <v>0</v>
      </c>
      <c r="AA387" s="463">
        <f t="shared" si="1069"/>
        <v>0</v>
      </c>
      <c r="AB387" s="462">
        <f t="shared" si="1069"/>
        <v>0</v>
      </c>
      <c r="AC387" s="432">
        <f t="shared" si="1069"/>
        <v>0</v>
      </c>
      <c r="AD387" s="432">
        <f t="shared" si="1069"/>
        <v>0</v>
      </c>
      <c r="AE387" s="432">
        <f t="shared" si="1069"/>
        <v>0</v>
      </c>
      <c r="AF387" s="432">
        <f t="shared" si="1069"/>
        <v>0</v>
      </c>
      <c r="AG387" s="463">
        <f t="shared" si="1069"/>
        <v>0</v>
      </c>
      <c r="AH387" s="462">
        <f t="shared" si="1069"/>
        <v>0</v>
      </c>
      <c r="AI387" s="432">
        <f t="shared" si="1069"/>
        <v>0</v>
      </c>
      <c r="AJ387" s="432">
        <f t="shared" si="1069"/>
        <v>0</v>
      </c>
      <c r="AK387" s="432">
        <f t="shared" si="1069"/>
        <v>0</v>
      </c>
      <c r="AL387" s="463">
        <f t="shared" si="1069"/>
        <v>0</v>
      </c>
      <c r="AM387" s="462">
        <f t="shared" ref="AM387:CX387" si="1070">AM248*AM108/100</f>
        <v>0</v>
      </c>
      <c r="AN387" s="432">
        <f t="shared" si="1070"/>
        <v>0</v>
      </c>
      <c r="AO387" s="432">
        <f t="shared" si="1070"/>
        <v>0</v>
      </c>
      <c r="AP387" s="432">
        <f t="shared" si="1070"/>
        <v>0</v>
      </c>
      <c r="AQ387" s="432">
        <f t="shared" si="1070"/>
        <v>0</v>
      </c>
      <c r="AR387" s="463">
        <f t="shared" si="1070"/>
        <v>0</v>
      </c>
      <c r="AS387" s="462">
        <f t="shared" si="1070"/>
        <v>0</v>
      </c>
      <c r="AT387" s="432">
        <f t="shared" si="1070"/>
        <v>0</v>
      </c>
      <c r="AU387" s="432">
        <f t="shared" si="1070"/>
        <v>0</v>
      </c>
      <c r="AV387" s="432">
        <f t="shared" si="1070"/>
        <v>0</v>
      </c>
      <c r="AW387" s="463">
        <f t="shared" si="1070"/>
        <v>0</v>
      </c>
      <c r="AX387" s="462">
        <f t="shared" si="1070"/>
        <v>0</v>
      </c>
      <c r="AY387" s="432">
        <f t="shared" si="1070"/>
        <v>0</v>
      </c>
      <c r="AZ387" s="432">
        <f t="shared" si="1070"/>
        <v>0</v>
      </c>
      <c r="BA387" s="432">
        <f t="shared" si="1070"/>
        <v>0</v>
      </c>
      <c r="BB387" s="432">
        <f t="shared" si="1070"/>
        <v>0</v>
      </c>
      <c r="BC387" s="463">
        <f t="shared" si="1070"/>
        <v>0</v>
      </c>
      <c r="BD387" s="462">
        <f t="shared" si="1070"/>
        <v>0</v>
      </c>
      <c r="BE387" s="432">
        <f t="shared" si="1070"/>
        <v>0</v>
      </c>
      <c r="BF387" s="432">
        <f t="shared" si="1070"/>
        <v>0</v>
      </c>
      <c r="BG387" s="432">
        <f t="shared" si="1070"/>
        <v>0</v>
      </c>
      <c r="BH387" s="463">
        <f t="shared" si="1070"/>
        <v>0</v>
      </c>
      <c r="BI387" s="462">
        <f t="shared" si="1070"/>
        <v>0</v>
      </c>
      <c r="BJ387" s="432">
        <f t="shared" si="1070"/>
        <v>0</v>
      </c>
      <c r="BK387" s="432">
        <f t="shared" si="1070"/>
        <v>0</v>
      </c>
      <c r="BL387" s="432">
        <f t="shared" si="1070"/>
        <v>0</v>
      </c>
      <c r="BM387" s="432">
        <f t="shared" si="1070"/>
        <v>0</v>
      </c>
      <c r="BN387" s="463">
        <f t="shared" si="1070"/>
        <v>0</v>
      </c>
      <c r="BO387" s="462">
        <f t="shared" si="1070"/>
        <v>0</v>
      </c>
      <c r="BP387" s="432">
        <f t="shared" si="1070"/>
        <v>0</v>
      </c>
      <c r="BQ387" s="432">
        <f t="shared" si="1070"/>
        <v>0</v>
      </c>
      <c r="BR387" s="432">
        <f t="shared" si="1070"/>
        <v>0</v>
      </c>
      <c r="BS387" s="463">
        <f t="shared" si="1070"/>
        <v>0</v>
      </c>
      <c r="BT387" s="462">
        <f t="shared" si="1070"/>
        <v>0</v>
      </c>
      <c r="BU387" s="432">
        <f t="shared" si="1070"/>
        <v>0</v>
      </c>
      <c r="BV387" s="432">
        <f t="shared" si="1070"/>
        <v>0</v>
      </c>
      <c r="BW387" s="432">
        <f t="shared" si="1070"/>
        <v>0</v>
      </c>
      <c r="BX387" s="432">
        <f t="shared" si="1070"/>
        <v>0</v>
      </c>
      <c r="BY387" s="463">
        <f t="shared" si="1070"/>
        <v>0</v>
      </c>
      <c r="BZ387" s="462">
        <f t="shared" si="1070"/>
        <v>0</v>
      </c>
      <c r="CA387" s="432">
        <f t="shared" si="1070"/>
        <v>0</v>
      </c>
      <c r="CB387" s="432">
        <f t="shared" si="1070"/>
        <v>0</v>
      </c>
      <c r="CC387" s="432">
        <f t="shared" si="1070"/>
        <v>0</v>
      </c>
      <c r="CD387" s="463">
        <f t="shared" si="1070"/>
        <v>0</v>
      </c>
      <c r="CE387" s="462">
        <f t="shared" si="1070"/>
        <v>0</v>
      </c>
      <c r="CF387" s="432">
        <f t="shared" si="1070"/>
        <v>0</v>
      </c>
      <c r="CG387" s="432">
        <f t="shared" si="1070"/>
        <v>0</v>
      </c>
      <c r="CH387" s="432">
        <f t="shared" si="1070"/>
        <v>0</v>
      </c>
      <c r="CI387" s="432">
        <f t="shared" si="1070"/>
        <v>0</v>
      </c>
      <c r="CJ387" s="463">
        <f t="shared" si="1070"/>
        <v>0</v>
      </c>
      <c r="CK387" s="462">
        <f t="shared" si="1070"/>
        <v>0</v>
      </c>
      <c r="CL387" s="432">
        <f t="shared" si="1070"/>
        <v>0</v>
      </c>
      <c r="CM387" s="432">
        <f t="shared" si="1070"/>
        <v>0</v>
      </c>
      <c r="CN387" s="432">
        <f t="shared" si="1070"/>
        <v>0</v>
      </c>
      <c r="CO387" s="463">
        <f t="shared" si="1070"/>
        <v>0</v>
      </c>
      <c r="CP387" s="462">
        <f t="shared" si="1070"/>
        <v>0</v>
      </c>
      <c r="CQ387" s="432">
        <f t="shared" si="1070"/>
        <v>0</v>
      </c>
      <c r="CR387" s="432">
        <f t="shared" si="1070"/>
        <v>0</v>
      </c>
      <c r="CS387" s="432">
        <f t="shared" si="1070"/>
        <v>0</v>
      </c>
      <c r="CT387" s="432">
        <f t="shared" si="1070"/>
        <v>0</v>
      </c>
      <c r="CU387" s="463">
        <f t="shared" si="1070"/>
        <v>0</v>
      </c>
      <c r="CV387" s="462">
        <f t="shared" si="1070"/>
        <v>0</v>
      </c>
      <c r="CW387" s="432">
        <f t="shared" si="1070"/>
        <v>0</v>
      </c>
      <c r="CX387" s="432">
        <f t="shared" si="1070"/>
        <v>0</v>
      </c>
      <c r="CY387" s="432">
        <f t="shared" ref="CY387:FJ387" si="1071">CY248*CY108/100</f>
        <v>0</v>
      </c>
      <c r="CZ387" s="463">
        <f t="shared" si="1071"/>
        <v>0</v>
      </c>
      <c r="DA387" s="462">
        <f t="shared" si="1071"/>
        <v>0</v>
      </c>
      <c r="DB387" s="432">
        <f t="shared" si="1071"/>
        <v>0</v>
      </c>
      <c r="DC387" s="432">
        <f t="shared" si="1071"/>
        <v>0</v>
      </c>
      <c r="DD387" s="432">
        <f t="shared" si="1071"/>
        <v>0</v>
      </c>
      <c r="DE387" s="432">
        <f t="shared" si="1071"/>
        <v>0</v>
      </c>
      <c r="DF387" s="463">
        <f t="shared" si="1071"/>
        <v>0</v>
      </c>
      <c r="DG387" s="462">
        <f t="shared" si="1071"/>
        <v>0</v>
      </c>
      <c r="DH387" s="432">
        <f t="shared" si="1071"/>
        <v>0</v>
      </c>
      <c r="DI387" s="432">
        <f t="shared" si="1071"/>
        <v>0</v>
      </c>
      <c r="DJ387" s="432">
        <f t="shared" si="1071"/>
        <v>0</v>
      </c>
      <c r="DK387" s="463">
        <f t="shared" si="1071"/>
        <v>0</v>
      </c>
      <c r="DL387" s="462">
        <f t="shared" si="1071"/>
        <v>0</v>
      </c>
      <c r="DM387" s="432">
        <f t="shared" si="1071"/>
        <v>0</v>
      </c>
      <c r="DN387" s="432">
        <f t="shared" si="1071"/>
        <v>0</v>
      </c>
      <c r="DO387" s="432">
        <f t="shared" si="1071"/>
        <v>0</v>
      </c>
      <c r="DP387" s="432">
        <f t="shared" si="1071"/>
        <v>0</v>
      </c>
      <c r="DQ387" s="463">
        <f t="shared" si="1071"/>
        <v>0</v>
      </c>
      <c r="DR387" s="462">
        <f t="shared" si="1071"/>
        <v>0</v>
      </c>
      <c r="DS387" s="432">
        <f t="shared" si="1071"/>
        <v>0</v>
      </c>
      <c r="DT387" s="432">
        <f t="shared" si="1071"/>
        <v>0</v>
      </c>
      <c r="DU387" s="432">
        <f t="shared" si="1071"/>
        <v>0</v>
      </c>
      <c r="DV387" s="463">
        <f t="shared" si="1071"/>
        <v>0</v>
      </c>
      <c r="DW387" s="462">
        <f t="shared" si="1071"/>
        <v>0</v>
      </c>
      <c r="DX387" s="432">
        <f t="shared" si="1071"/>
        <v>0</v>
      </c>
      <c r="DY387" s="432">
        <f t="shared" si="1071"/>
        <v>0</v>
      </c>
      <c r="DZ387" s="432">
        <f t="shared" si="1071"/>
        <v>0</v>
      </c>
      <c r="EA387" s="432">
        <f t="shared" si="1071"/>
        <v>0</v>
      </c>
      <c r="EB387" s="463">
        <f t="shared" si="1071"/>
        <v>0</v>
      </c>
      <c r="EC387" s="462">
        <f t="shared" si="1071"/>
        <v>0</v>
      </c>
      <c r="ED387" s="432">
        <f t="shared" si="1071"/>
        <v>0</v>
      </c>
      <c r="EE387" s="432">
        <f t="shared" si="1071"/>
        <v>0</v>
      </c>
      <c r="EF387" s="432">
        <f t="shared" si="1071"/>
        <v>0</v>
      </c>
      <c r="EG387" s="463">
        <f t="shared" si="1071"/>
        <v>0</v>
      </c>
      <c r="EH387" s="462">
        <f t="shared" si="1071"/>
        <v>0</v>
      </c>
      <c r="EI387" s="432">
        <f t="shared" si="1071"/>
        <v>0</v>
      </c>
      <c r="EJ387" s="432">
        <f t="shared" si="1071"/>
        <v>0</v>
      </c>
      <c r="EK387" s="432">
        <f t="shared" si="1071"/>
        <v>0</v>
      </c>
      <c r="EL387" s="432">
        <f t="shared" si="1071"/>
        <v>0</v>
      </c>
      <c r="EM387" s="463">
        <f t="shared" si="1071"/>
        <v>0</v>
      </c>
      <c r="EN387" s="462">
        <f t="shared" si="1071"/>
        <v>0</v>
      </c>
      <c r="EO387" s="432">
        <f t="shared" si="1071"/>
        <v>0</v>
      </c>
      <c r="EP387" s="432">
        <f t="shared" si="1071"/>
        <v>0</v>
      </c>
      <c r="EQ387" s="432">
        <f t="shared" si="1071"/>
        <v>0</v>
      </c>
      <c r="ER387" s="463">
        <f t="shared" si="1071"/>
        <v>0</v>
      </c>
      <c r="ES387" s="462">
        <f t="shared" si="1071"/>
        <v>0</v>
      </c>
      <c r="ET387" s="432">
        <f t="shared" si="1071"/>
        <v>0</v>
      </c>
      <c r="EU387" s="432">
        <f t="shared" si="1071"/>
        <v>0</v>
      </c>
      <c r="EV387" s="432">
        <f t="shared" si="1071"/>
        <v>0</v>
      </c>
      <c r="EW387" s="432">
        <f t="shared" si="1071"/>
        <v>0</v>
      </c>
      <c r="EX387" s="463">
        <f t="shared" si="1071"/>
        <v>0</v>
      </c>
      <c r="EY387" s="462">
        <f t="shared" si="1071"/>
        <v>0</v>
      </c>
      <c r="EZ387" s="432">
        <f t="shared" si="1071"/>
        <v>0</v>
      </c>
      <c r="FA387" s="432">
        <f t="shared" si="1071"/>
        <v>0</v>
      </c>
      <c r="FB387" s="432">
        <f t="shared" si="1071"/>
        <v>0</v>
      </c>
      <c r="FC387" s="463">
        <f t="shared" si="1071"/>
        <v>0</v>
      </c>
      <c r="FD387" s="462">
        <f t="shared" si="1071"/>
        <v>0</v>
      </c>
      <c r="FE387" s="432">
        <f t="shared" si="1071"/>
        <v>0</v>
      </c>
      <c r="FF387" s="432">
        <f t="shared" si="1071"/>
        <v>0</v>
      </c>
      <c r="FG387" s="432">
        <f t="shared" si="1071"/>
        <v>0</v>
      </c>
      <c r="FH387" s="432">
        <f t="shared" si="1071"/>
        <v>0</v>
      </c>
      <c r="FI387" s="463">
        <f t="shared" si="1071"/>
        <v>0</v>
      </c>
      <c r="FJ387" s="462">
        <f t="shared" si="1071"/>
        <v>0</v>
      </c>
      <c r="FK387" s="432">
        <f t="shared" ref="FK387:GJ387" si="1072">FK248*FK108/100</f>
        <v>0</v>
      </c>
      <c r="FL387" s="432">
        <f t="shared" si="1072"/>
        <v>0</v>
      </c>
      <c r="FM387" s="432">
        <f t="shared" si="1072"/>
        <v>0</v>
      </c>
      <c r="FN387" s="463">
        <f t="shared" si="1072"/>
        <v>0</v>
      </c>
      <c r="FO387" s="462">
        <f t="shared" si="1072"/>
        <v>0</v>
      </c>
      <c r="FP387" s="432">
        <f t="shared" si="1072"/>
        <v>0</v>
      </c>
      <c r="FQ387" s="432">
        <f t="shared" si="1072"/>
        <v>0</v>
      </c>
      <c r="FR387" s="432">
        <f t="shared" si="1072"/>
        <v>0</v>
      </c>
      <c r="FS387" s="432">
        <f t="shared" si="1072"/>
        <v>0</v>
      </c>
      <c r="FT387" s="463">
        <f t="shared" si="1072"/>
        <v>0</v>
      </c>
      <c r="FU387" s="462">
        <f t="shared" si="1072"/>
        <v>0</v>
      </c>
      <c r="FV387" s="432">
        <f t="shared" si="1072"/>
        <v>0</v>
      </c>
      <c r="FW387" s="432">
        <f t="shared" si="1072"/>
        <v>0</v>
      </c>
      <c r="FX387" s="432">
        <f t="shared" si="1072"/>
        <v>0</v>
      </c>
      <c r="FY387" s="463">
        <f t="shared" si="1072"/>
        <v>0</v>
      </c>
      <c r="FZ387" s="462">
        <f t="shared" si="1072"/>
        <v>0</v>
      </c>
      <c r="GA387" s="432">
        <f t="shared" si="1072"/>
        <v>0</v>
      </c>
      <c r="GB387" s="432">
        <f t="shared" si="1072"/>
        <v>0</v>
      </c>
      <c r="GC387" s="432">
        <f t="shared" si="1072"/>
        <v>0</v>
      </c>
      <c r="GD387" s="432">
        <f t="shared" si="1072"/>
        <v>0</v>
      </c>
      <c r="GE387" s="463">
        <f t="shared" si="1072"/>
        <v>0</v>
      </c>
      <c r="GF387" s="462">
        <f t="shared" si="1072"/>
        <v>0</v>
      </c>
      <c r="GG387" s="432">
        <f t="shared" si="1072"/>
        <v>0</v>
      </c>
      <c r="GH387" s="432">
        <f t="shared" si="1072"/>
        <v>0</v>
      </c>
      <c r="GI387" s="432">
        <f t="shared" si="1072"/>
        <v>0</v>
      </c>
      <c r="GJ387" s="463">
        <f t="shared" si="1072"/>
        <v>0</v>
      </c>
    </row>
    <row r="388" spans="1:192" s="4" customFormat="1">
      <c r="A388" s="22"/>
      <c r="B388" s="22"/>
      <c r="C388" s="22"/>
      <c r="D388" s="22"/>
      <c r="E388" s="748" t="str">
        <f t="shared" si="952"/>
        <v>New Tariff 11</v>
      </c>
      <c r="F388" s="462">
        <f t="shared" ref="F388:AL388" si="1073">F249*F109</f>
        <v>0</v>
      </c>
      <c r="G388" s="432">
        <f t="shared" si="1073"/>
        <v>0</v>
      </c>
      <c r="H388" s="432">
        <f t="shared" si="1073"/>
        <v>0</v>
      </c>
      <c r="I388" s="432">
        <f t="shared" si="1073"/>
        <v>0</v>
      </c>
      <c r="J388" s="432">
        <f t="shared" si="1073"/>
        <v>0</v>
      </c>
      <c r="K388" s="463">
        <f t="shared" si="1073"/>
        <v>0</v>
      </c>
      <c r="L388" s="462">
        <f t="shared" si="1073"/>
        <v>0</v>
      </c>
      <c r="M388" s="432">
        <f t="shared" si="1073"/>
        <v>0</v>
      </c>
      <c r="N388" s="432">
        <f t="shared" si="1073"/>
        <v>0</v>
      </c>
      <c r="O388" s="432">
        <f t="shared" si="1073"/>
        <v>0</v>
      </c>
      <c r="P388" s="463">
        <f t="shared" si="1073"/>
        <v>0</v>
      </c>
      <c r="Q388" s="462">
        <f t="shared" si="1073"/>
        <v>0</v>
      </c>
      <c r="R388" s="432">
        <f t="shared" si="1073"/>
        <v>0</v>
      </c>
      <c r="S388" s="432">
        <f t="shared" si="1073"/>
        <v>0</v>
      </c>
      <c r="T388" s="432">
        <f t="shared" si="1073"/>
        <v>0</v>
      </c>
      <c r="U388" s="432">
        <f t="shared" si="1073"/>
        <v>0</v>
      </c>
      <c r="V388" s="463">
        <f t="shared" si="1073"/>
        <v>0</v>
      </c>
      <c r="W388" s="462">
        <f t="shared" si="1073"/>
        <v>0</v>
      </c>
      <c r="X388" s="432">
        <f t="shared" si="1073"/>
        <v>0</v>
      </c>
      <c r="Y388" s="432">
        <f t="shared" si="1073"/>
        <v>0</v>
      </c>
      <c r="Z388" s="432">
        <f t="shared" si="1073"/>
        <v>0</v>
      </c>
      <c r="AA388" s="463">
        <f t="shared" si="1073"/>
        <v>0</v>
      </c>
      <c r="AB388" s="462">
        <f t="shared" si="1073"/>
        <v>0</v>
      </c>
      <c r="AC388" s="432">
        <f t="shared" si="1073"/>
        <v>0</v>
      </c>
      <c r="AD388" s="432">
        <f t="shared" si="1073"/>
        <v>0</v>
      </c>
      <c r="AE388" s="432">
        <f t="shared" si="1073"/>
        <v>0</v>
      </c>
      <c r="AF388" s="432">
        <f t="shared" si="1073"/>
        <v>0</v>
      </c>
      <c r="AG388" s="463">
        <f t="shared" si="1073"/>
        <v>0</v>
      </c>
      <c r="AH388" s="462">
        <f t="shared" si="1073"/>
        <v>0</v>
      </c>
      <c r="AI388" s="432">
        <f t="shared" si="1073"/>
        <v>0</v>
      </c>
      <c r="AJ388" s="432">
        <f t="shared" si="1073"/>
        <v>0</v>
      </c>
      <c r="AK388" s="432">
        <f t="shared" si="1073"/>
        <v>0</v>
      </c>
      <c r="AL388" s="463">
        <f t="shared" si="1073"/>
        <v>0</v>
      </c>
      <c r="AM388" s="462">
        <f t="shared" ref="AM388:CX388" si="1074">AM249*AM109/100</f>
        <v>0</v>
      </c>
      <c r="AN388" s="432">
        <f t="shared" si="1074"/>
        <v>0</v>
      </c>
      <c r="AO388" s="432">
        <f t="shared" si="1074"/>
        <v>0</v>
      </c>
      <c r="AP388" s="432">
        <f t="shared" si="1074"/>
        <v>0</v>
      </c>
      <c r="AQ388" s="432">
        <f t="shared" si="1074"/>
        <v>0</v>
      </c>
      <c r="AR388" s="463">
        <f t="shared" si="1074"/>
        <v>0</v>
      </c>
      <c r="AS388" s="462">
        <f t="shared" si="1074"/>
        <v>0</v>
      </c>
      <c r="AT388" s="432">
        <f t="shared" si="1074"/>
        <v>0</v>
      </c>
      <c r="AU388" s="432">
        <f t="shared" si="1074"/>
        <v>0</v>
      </c>
      <c r="AV388" s="432">
        <f t="shared" si="1074"/>
        <v>0</v>
      </c>
      <c r="AW388" s="463">
        <f t="shared" si="1074"/>
        <v>0</v>
      </c>
      <c r="AX388" s="462">
        <f t="shared" si="1074"/>
        <v>0</v>
      </c>
      <c r="AY388" s="432">
        <f t="shared" si="1074"/>
        <v>0</v>
      </c>
      <c r="AZ388" s="432">
        <f t="shared" si="1074"/>
        <v>0</v>
      </c>
      <c r="BA388" s="432">
        <f t="shared" si="1074"/>
        <v>0</v>
      </c>
      <c r="BB388" s="432">
        <f t="shared" si="1074"/>
        <v>0</v>
      </c>
      <c r="BC388" s="463">
        <f t="shared" si="1074"/>
        <v>0</v>
      </c>
      <c r="BD388" s="462">
        <f t="shared" si="1074"/>
        <v>0</v>
      </c>
      <c r="BE388" s="432">
        <f t="shared" si="1074"/>
        <v>0</v>
      </c>
      <c r="BF388" s="432">
        <f t="shared" si="1074"/>
        <v>0</v>
      </c>
      <c r="BG388" s="432">
        <f t="shared" si="1074"/>
        <v>0</v>
      </c>
      <c r="BH388" s="463">
        <f t="shared" si="1074"/>
        <v>0</v>
      </c>
      <c r="BI388" s="462">
        <f t="shared" si="1074"/>
        <v>0</v>
      </c>
      <c r="BJ388" s="432">
        <f t="shared" si="1074"/>
        <v>0</v>
      </c>
      <c r="BK388" s="432">
        <f t="shared" si="1074"/>
        <v>0</v>
      </c>
      <c r="BL388" s="432">
        <f t="shared" si="1074"/>
        <v>0</v>
      </c>
      <c r="BM388" s="432">
        <f t="shared" si="1074"/>
        <v>0</v>
      </c>
      <c r="BN388" s="463">
        <f t="shared" si="1074"/>
        <v>0</v>
      </c>
      <c r="BO388" s="462">
        <f t="shared" si="1074"/>
        <v>0</v>
      </c>
      <c r="BP388" s="432">
        <f t="shared" si="1074"/>
        <v>0</v>
      </c>
      <c r="BQ388" s="432">
        <f t="shared" si="1074"/>
        <v>0</v>
      </c>
      <c r="BR388" s="432">
        <f t="shared" si="1074"/>
        <v>0</v>
      </c>
      <c r="BS388" s="463">
        <f t="shared" si="1074"/>
        <v>0</v>
      </c>
      <c r="BT388" s="462">
        <f t="shared" si="1074"/>
        <v>0</v>
      </c>
      <c r="BU388" s="432">
        <f t="shared" si="1074"/>
        <v>0</v>
      </c>
      <c r="BV388" s="432">
        <f t="shared" si="1074"/>
        <v>0</v>
      </c>
      <c r="BW388" s="432">
        <f t="shared" si="1074"/>
        <v>0</v>
      </c>
      <c r="BX388" s="432">
        <f t="shared" si="1074"/>
        <v>0</v>
      </c>
      <c r="BY388" s="463">
        <f t="shared" si="1074"/>
        <v>0</v>
      </c>
      <c r="BZ388" s="462">
        <f t="shared" si="1074"/>
        <v>0</v>
      </c>
      <c r="CA388" s="432">
        <f t="shared" si="1074"/>
        <v>0</v>
      </c>
      <c r="CB388" s="432">
        <f t="shared" si="1074"/>
        <v>0</v>
      </c>
      <c r="CC388" s="432">
        <f t="shared" si="1074"/>
        <v>0</v>
      </c>
      <c r="CD388" s="463">
        <f t="shared" si="1074"/>
        <v>0</v>
      </c>
      <c r="CE388" s="462">
        <f t="shared" si="1074"/>
        <v>0</v>
      </c>
      <c r="CF388" s="432">
        <f t="shared" si="1074"/>
        <v>0</v>
      </c>
      <c r="CG388" s="432">
        <f t="shared" si="1074"/>
        <v>0</v>
      </c>
      <c r="CH388" s="432">
        <f t="shared" si="1074"/>
        <v>0</v>
      </c>
      <c r="CI388" s="432">
        <f t="shared" si="1074"/>
        <v>0</v>
      </c>
      <c r="CJ388" s="463">
        <f t="shared" si="1074"/>
        <v>0</v>
      </c>
      <c r="CK388" s="462">
        <f t="shared" si="1074"/>
        <v>0</v>
      </c>
      <c r="CL388" s="432">
        <f t="shared" si="1074"/>
        <v>0</v>
      </c>
      <c r="CM388" s="432">
        <f t="shared" si="1074"/>
        <v>0</v>
      </c>
      <c r="CN388" s="432">
        <f t="shared" si="1074"/>
        <v>0</v>
      </c>
      <c r="CO388" s="463">
        <f t="shared" si="1074"/>
        <v>0</v>
      </c>
      <c r="CP388" s="462">
        <f t="shared" si="1074"/>
        <v>0</v>
      </c>
      <c r="CQ388" s="432">
        <f t="shared" si="1074"/>
        <v>0</v>
      </c>
      <c r="CR388" s="432">
        <f t="shared" si="1074"/>
        <v>0</v>
      </c>
      <c r="CS388" s="432">
        <f t="shared" si="1074"/>
        <v>0</v>
      </c>
      <c r="CT388" s="432">
        <f t="shared" si="1074"/>
        <v>0</v>
      </c>
      <c r="CU388" s="463">
        <f t="shared" si="1074"/>
        <v>0</v>
      </c>
      <c r="CV388" s="462">
        <f t="shared" si="1074"/>
        <v>0</v>
      </c>
      <c r="CW388" s="432">
        <f t="shared" si="1074"/>
        <v>0</v>
      </c>
      <c r="CX388" s="432">
        <f t="shared" si="1074"/>
        <v>0</v>
      </c>
      <c r="CY388" s="432">
        <f t="shared" ref="CY388:FJ388" si="1075">CY249*CY109/100</f>
        <v>0</v>
      </c>
      <c r="CZ388" s="463">
        <f t="shared" si="1075"/>
        <v>0</v>
      </c>
      <c r="DA388" s="462">
        <f t="shared" si="1075"/>
        <v>0</v>
      </c>
      <c r="DB388" s="432">
        <f t="shared" si="1075"/>
        <v>0</v>
      </c>
      <c r="DC388" s="432">
        <f t="shared" si="1075"/>
        <v>0</v>
      </c>
      <c r="DD388" s="432">
        <f t="shared" si="1075"/>
        <v>0</v>
      </c>
      <c r="DE388" s="432">
        <f t="shared" si="1075"/>
        <v>0</v>
      </c>
      <c r="DF388" s="463">
        <f t="shared" si="1075"/>
        <v>0</v>
      </c>
      <c r="DG388" s="462">
        <f t="shared" si="1075"/>
        <v>0</v>
      </c>
      <c r="DH388" s="432">
        <f t="shared" si="1075"/>
        <v>0</v>
      </c>
      <c r="DI388" s="432">
        <f t="shared" si="1075"/>
        <v>0</v>
      </c>
      <c r="DJ388" s="432">
        <f t="shared" si="1075"/>
        <v>0</v>
      </c>
      <c r="DK388" s="463">
        <f t="shared" si="1075"/>
        <v>0</v>
      </c>
      <c r="DL388" s="462">
        <f t="shared" si="1075"/>
        <v>0</v>
      </c>
      <c r="DM388" s="432">
        <f t="shared" si="1075"/>
        <v>0</v>
      </c>
      <c r="DN388" s="432">
        <f t="shared" si="1075"/>
        <v>0</v>
      </c>
      <c r="DO388" s="432">
        <f t="shared" si="1075"/>
        <v>0</v>
      </c>
      <c r="DP388" s="432">
        <f t="shared" si="1075"/>
        <v>0</v>
      </c>
      <c r="DQ388" s="463">
        <f t="shared" si="1075"/>
        <v>0</v>
      </c>
      <c r="DR388" s="462">
        <f t="shared" si="1075"/>
        <v>0</v>
      </c>
      <c r="DS388" s="432">
        <f t="shared" si="1075"/>
        <v>0</v>
      </c>
      <c r="DT388" s="432">
        <f t="shared" si="1075"/>
        <v>0</v>
      </c>
      <c r="DU388" s="432">
        <f t="shared" si="1075"/>
        <v>0</v>
      </c>
      <c r="DV388" s="463">
        <f t="shared" si="1075"/>
        <v>0</v>
      </c>
      <c r="DW388" s="462">
        <f t="shared" si="1075"/>
        <v>0</v>
      </c>
      <c r="DX388" s="432">
        <f t="shared" si="1075"/>
        <v>0</v>
      </c>
      <c r="DY388" s="432">
        <f t="shared" si="1075"/>
        <v>0</v>
      </c>
      <c r="DZ388" s="432">
        <f t="shared" si="1075"/>
        <v>0</v>
      </c>
      <c r="EA388" s="432">
        <f t="shared" si="1075"/>
        <v>0</v>
      </c>
      <c r="EB388" s="463">
        <f t="shared" si="1075"/>
        <v>0</v>
      </c>
      <c r="EC388" s="462">
        <f t="shared" si="1075"/>
        <v>0</v>
      </c>
      <c r="ED388" s="432">
        <f t="shared" si="1075"/>
        <v>0</v>
      </c>
      <c r="EE388" s="432">
        <f t="shared" si="1075"/>
        <v>0</v>
      </c>
      <c r="EF388" s="432">
        <f t="shared" si="1075"/>
        <v>0</v>
      </c>
      <c r="EG388" s="463">
        <f t="shared" si="1075"/>
        <v>0</v>
      </c>
      <c r="EH388" s="462">
        <f t="shared" si="1075"/>
        <v>0</v>
      </c>
      <c r="EI388" s="432">
        <f t="shared" si="1075"/>
        <v>0</v>
      </c>
      <c r="EJ388" s="432">
        <f t="shared" si="1075"/>
        <v>0</v>
      </c>
      <c r="EK388" s="432">
        <f t="shared" si="1075"/>
        <v>0</v>
      </c>
      <c r="EL388" s="432">
        <f t="shared" si="1075"/>
        <v>0</v>
      </c>
      <c r="EM388" s="463">
        <f t="shared" si="1075"/>
        <v>0</v>
      </c>
      <c r="EN388" s="462">
        <f t="shared" si="1075"/>
        <v>0</v>
      </c>
      <c r="EO388" s="432">
        <f t="shared" si="1075"/>
        <v>0</v>
      </c>
      <c r="EP388" s="432">
        <f t="shared" si="1075"/>
        <v>0</v>
      </c>
      <c r="EQ388" s="432">
        <f t="shared" si="1075"/>
        <v>0</v>
      </c>
      <c r="ER388" s="463">
        <f t="shared" si="1075"/>
        <v>0</v>
      </c>
      <c r="ES388" s="462">
        <f t="shared" si="1075"/>
        <v>0</v>
      </c>
      <c r="ET388" s="432">
        <f t="shared" si="1075"/>
        <v>0</v>
      </c>
      <c r="EU388" s="432">
        <f t="shared" si="1075"/>
        <v>0</v>
      </c>
      <c r="EV388" s="432">
        <f t="shared" si="1075"/>
        <v>0</v>
      </c>
      <c r="EW388" s="432">
        <f t="shared" si="1075"/>
        <v>0</v>
      </c>
      <c r="EX388" s="463">
        <f t="shared" si="1075"/>
        <v>0</v>
      </c>
      <c r="EY388" s="462">
        <f t="shared" si="1075"/>
        <v>0</v>
      </c>
      <c r="EZ388" s="432">
        <f t="shared" si="1075"/>
        <v>0</v>
      </c>
      <c r="FA388" s="432">
        <f t="shared" si="1075"/>
        <v>0</v>
      </c>
      <c r="FB388" s="432">
        <f t="shared" si="1075"/>
        <v>0</v>
      </c>
      <c r="FC388" s="463">
        <f t="shared" si="1075"/>
        <v>0</v>
      </c>
      <c r="FD388" s="462">
        <f t="shared" si="1075"/>
        <v>0</v>
      </c>
      <c r="FE388" s="432">
        <f t="shared" si="1075"/>
        <v>0</v>
      </c>
      <c r="FF388" s="432">
        <f t="shared" si="1075"/>
        <v>0</v>
      </c>
      <c r="FG388" s="432">
        <f t="shared" si="1075"/>
        <v>0</v>
      </c>
      <c r="FH388" s="432">
        <f t="shared" si="1075"/>
        <v>0</v>
      </c>
      <c r="FI388" s="463">
        <f t="shared" si="1075"/>
        <v>0</v>
      </c>
      <c r="FJ388" s="462">
        <f t="shared" si="1075"/>
        <v>0</v>
      </c>
      <c r="FK388" s="432">
        <f t="shared" ref="FK388:GJ388" si="1076">FK249*FK109/100</f>
        <v>0</v>
      </c>
      <c r="FL388" s="432">
        <f t="shared" si="1076"/>
        <v>0</v>
      </c>
      <c r="FM388" s="432">
        <f t="shared" si="1076"/>
        <v>0</v>
      </c>
      <c r="FN388" s="463">
        <f t="shared" si="1076"/>
        <v>0</v>
      </c>
      <c r="FO388" s="462">
        <f t="shared" si="1076"/>
        <v>0</v>
      </c>
      <c r="FP388" s="432">
        <f t="shared" si="1076"/>
        <v>0</v>
      </c>
      <c r="FQ388" s="432">
        <f t="shared" si="1076"/>
        <v>0</v>
      </c>
      <c r="FR388" s="432">
        <f t="shared" si="1076"/>
        <v>0</v>
      </c>
      <c r="FS388" s="432">
        <f t="shared" si="1076"/>
        <v>0</v>
      </c>
      <c r="FT388" s="463">
        <f t="shared" si="1076"/>
        <v>0</v>
      </c>
      <c r="FU388" s="462">
        <f t="shared" si="1076"/>
        <v>0</v>
      </c>
      <c r="FV388" s="432">
        <f t="shared" si="1076"/>
        <v>0</v>
      </c>
      <c r="FW388" s="432">
        <f t="shared" si="1076"/>
        <v>0</v>
      </c>
      <c r="FX388" s="432">
        <f t="shared" si="1076"/>
        <v>0</v>
      </c>
      <c r="FY388" s="463">
        <f t="shared" si="1076"/>
        <v>0</v>
      </c>
      <c r="FZ388" s="462">
        <f t="shared" si="1076"/>
        <v>0</v>
      </c>
      <c r="GA388" s="432">
        <f t="shared" si="1076"/>
        <v>0</v>
      </c>
      <c r="GB388" s="432">
        <f t="shared" si="1076"/>
        <v>0</v>
      </c>
      <c r="GC388" s="432">
        <f t="shared" si="1076"/>
        <v>0</v>
      </c>
      <c r="GD388" s="432">
        <f t="shared" si="1076"/>
        <v>0</v>
      </c>
      <c r="GE388" s="463">
        <f t="shared" si="1076"/>
        <v>0</v>
      </c>
      <c r="GF388" s="462">
        <f t="shared" si="1076"/>
        <v>0</v>
      </c>
      <c r="GG388" s="432">
        <f t="shared" si="1076"/>
        <v>0</v>
      </c>
      <c r="GH388" s="432">
        <f t="shared" si="1076"/>
        <v>0</v>
      </c>
      <c r="GI388" s="432">
        <f t="shared" si="1076"/>
        <v>0</v>
      </c>
      <c r="GJ388" s="463">
        <f t="shared" si="1076"/>
        <v>0</v>
      </c>
    </row>
    <row r="389" spans="1:192" s="4" customFormat="1">
      <c r="A389" s="22"/>
      <c r="B389" s="22"/>
      <c r="C389" s="22"/>
      <c r="D389" s="22"/>
      <c r="E389" s="748" t="str">
        <f t="shared" si="952"/>
        <v>High Voltage Demand</v>
      </c>
      <c r="F389" s="462">
        <f t="shared" ref="F389:AL389" si="1077">F250*F110</f>
        <v>0</v>
      </c>
      <c r="G389" s="432">
        <f t="shared" si="1077"/>
        <v>0</v>
      </c>
      <c r="H389" s="432">
        <f t="shared" si="1077"/>
        <v>0</v>
      </c>
      <c r="I389" s="432">
        <f t="shared" si="1077"/>
        <v>0</v>
      </c>
      <c r="J389" s="432">
        <f t="shared" si="1077"/>
        <v>0</v>
      </c>
      <c r="K389" s="463">
        <f t="shared" si="1077"/>
        <v>0</v>
      </c>
      <c r="L389" s="462">
        <f t="shared" si="1077"/>
        <v>0</v>
      </c>
      <c r="M389" s="432">
        <f t="shared" si="1077"/>
        <v>0</v>
      </c>
      <c r="N389" s="432">
        <f t="shared" si="1077"/>
        <v>0</v>
      </c>
      <c r="O389" s="432">
        <f t="shared" si="1077"/>
        <v>0</v>
      </c>
      <c r="P389" s="463">
        <f t="shared" si="1077"/>
        <v>0</v>
      </c>
      <c r="Q389" s="462">
        <f t="shared" si="1077"/>
        <v>23695839.863727465</v>
      </c>
      <c r="R389" s="432">
        <f t="shared" si="1077"/>
        <v>0</v>
      </c>
      <c r="S389" s="432">
        <f t="shared" si="1077"/>
        <v>0</v>
      </c>
      <c r="T389" s="432">
        <f t="shared" si="1077"/>
        <v>0</v>
      </c>
      <c r="U389" s="432">
        <f t="shared" si="1077"/>
        <v>0</v>
      </c>
      <c r="V389" s="463">
        <f t="shared" si="1077"/>
        <v>0</v>
      </c>
      <c r="W389" s="462">
        <f t="shared" si="1077"/>
        <v>0</v>
      </c>
      <c r="X389" s="432">
        <f t="shared" si="1077"/>
        <v>0</v>
      </c>
      <c r="Y389" s="432">
        <f t="shared" si="1077"/>
        <v>0</v>
      </c>
      <c r="Z389" s="432">
        <f t="shared" si="1077"/>
        <v>0</v>
      </c>
      <c r="AA389" s="463">
        <f t="shared" si="1077"/>
        <v>0</v>
      </c>
      <c r="AB389" s="462">
        <f t="shared" si="1077"/>
        <v>0</v>
      </c>
      <c r="AC389" s="432">
        <f t="shared" si="1077"/>
        <v>0</v>
      </c>
      <c r="AD389" s="432">
        <f t="shared" si="1077"/>
        <v>0</v>
      </c>
      <c r="AE389" s="432">
        <f t="shared" si="1077"/>
        <v>0</v>
      </c>
      <c r="AF389" s="432">
        <f t="shared" si="1077"/>
        <v>0</v>
      </c>
      <c r="AG389" s="463">
        <f t="shared" si="1077"/>
        <v>0</v>
      </c>
      <c r="AH389" s="462">
        <f t="shared" si="1077"/>
        <v>0</v>
      </c>
      <c r="AI389" s="432">
        <f t="shared" si="1077"/>
        <v>0</v>
      </c>
      <c r="AJ389" s="432">
        <f t="shared" si="1077"/>
        <v>0</v>
      </c>
      <c r="AK389" s="432">
        <f t="shared" si="1077"/>
        <v>0</v>
      </c>
      <c r="AL389" s="463">
        <f t="shared" si="1077"/>
        <v>0</v>
      </c>
      <c r="AM389" s="462">
        <f t="shared" ref="AM389:CX389" si="1078">AM250*AM110/100</f>
        <v>10842105.242776936</v>
      </c>
      <c r="AN389" s="432">
        <f t="shared" si="1078"/>
        <v>0</v>
      </c>
      <c r="AO389" s="432">
        <f t="shared" si="1078"/>
        <v>0</v>
      </c>
      <c r="AP389" s="432">
        <f t="shared" si="1078"/>
        <v>0</v>
      </c>
      <c r="AQ389" s="432">
        <f t="shared" si="1078"/>
        <v>0</v>
      </c>
      <c r="AR389" s="463">
        <f t="shared" si="1078"/>
        <v>0</v>
      </c>
      <c r="AS389" s="462">
        <f t="shared" si="1078"/>
        <v>0</v>
      </c>
      <c r="AT389" s="432">
        <f t="shared" si="1078"/>
        <v>0</v>
      </c>
      <c r="AU389" s="432">
        <f t="shared" si="1078"/>
        <v>0</v>
      </c>
      <c r="AV389" s="432">
        <f t="shared" si="1078"/>
        <v>0</v>
      </c>
      <c r="AW389" s="463">
        <f t="shared" si="1078"/>
        <v>0</v>
      </c>
      <c r="AX389" s="462">
        <f t="shared" si="1078"/>
        <v>0</v>
      </c>
      <c r="AY389" s="432">
        <f t="shared" si="1078"/>
        <v>0</v>
      </c>
      <c r="AZ389" s="432">
        <f t="shared" si="1078"/>
        <v>0</v>
      </c>
      <c r="BA389" s="432">
        <f t="shared" si="1078"/>
        <v>0</v>
      </c>
      <c r="BB389" s="432">
        <f t="shared" si="1078"/>
        <v>0</v>
      </c>
      <c r="BC389" s="463">
        <f t="shared" si="1078"/>
        <v>0</v>
      </c>
      <c r="BD389" s="462">
        <f t="shared" si="1078"/>
        <v>0</v>
      </c>
      <c r="BE389" s="432">
        <f t="shared" si="1078"/>
        <v>0</v>
      </c>
      <c r="BF389" s="432">
        <f t="shared" si="1078"/>
        <v>0</v>
      </c>
      <c r="BG389" s="432">
        <f t="shared" si="1078"/>
        <v>0</v>
      </c>
      <c r="BH389" s="463">
        <f t="shared" si="1078"/>
        <v>0</v>
      </c>
      <c r="BI389" s="462">
        <f t="shared" si="1078"/>
        <v>0</v>
      </c>
      <c r="BJ389" s="432">
        <f t="shared" si="1078"/>
        <v>0</v>
      </c>
      <c r="BK389" s="432">
        <f t="shared" si="1078"/>
        <v>0</v>
      </c>
      <c r="BL389" s="432">
        <f t="shared" si="1078"/>
        <v>0</v>
      </c>
      <c r="BM389" s="432">
        <f t="shared" si="1078"/>
        <v>0</v>
      </c>
      <c r="BN389" s="463">
        <f t="shared" si="1078"/>
        <v>0</v>
      </c>
      <c r="BO389" s="462">
        <f t="shared" si="1078"/>
        <v>0</v>
      </c>
      <c r="BP389" s="432">
        <f t="shared" si="1078"/>
        <v>0</v>
      </c>
      <c r="BQ389" s="432">
        <f t="shared" si="1078"/>
        <v>0</v>
      </c>
      <c r="BR389" s="432">
        <f t="shared" si="1078"/>
        <v>0</v>
      </c>
      <c r="BS389" s="463">
        <f t="shared" si="1078"/>
        <v>0</v>
      </c>
      <c r="BT389" s="462">
        <f t="shared" si="1078"/>
        <v>0</v>
      </c>
      <c r="BU389" s="432">
        <f t="shared" si="1078"/>
        <v>0</v>
      </c>
      <c r="BV389" s="432">
        <f t="shared" si="1078"/>
        <v>0</v>
      </c>
      <c r="BW389" s="432">
        <f t="shared" si="1078"/>
        <v>0</v>
      </c>
      <c r="BX389" s="432">
        <f t="shared" si="1078"/>
        <v>0</v>
      </c>
      <c r="BY389" s="463">
        <f t="shared" si="1078"/>
        <v>0</v>
      </c>
      <c r="BZ389" s="462">
        <f t="shared" si="1078"/>
        <v>0</v>
      </c>
      <c r="CA389" s="432">
        <f t="shared" si="1078"/>
        <v>0</v>
      </c>
      <c r="CB389" s="432">
        <f t="shared" si="1078"/>
        <v>0</v>
      </c>
      <c r="CC389" s="432">
        <f t="shared" si="1078"/>
        <v>0</v>
      </c>
      <c r="CD389" s="463">
        <f t="shared" si="1078"/>
        <v>0</v>
      </c>
      <c r="CE389" s="462">
        <f t="shared" si="1078"/>
        <v>745356.865490483</v>
      </c>
      <c r="CF389" s="432">
        <f t="shared" si="1078"/>
        <v>0</v>
      </c>
      <c r="CG389" s="432">
        <f t="shared" si="1078"/>
        <v>0</v>
      </c>
      <c r="CH389" s="432">
        <f t="shared" si="1078"/>
        <v>0</v>
      </c>
      <c r="CI389" s="432">
        <f t="shared" si="1078"/>
        <v>0</v>
      </c>
      <c r="CJ389" s="463">
        <f t="shared" si="1078"/>
        <v>0</v>
      </c>
      <c r="CK389" s="462">
        <f t="shared" si="1078"/>
        <v>0</v>
      </c>
      <c r="CL389" s="432">
        <f t="shared" si="1078"/>
        <v>0</v>
      </c>
      <c r="CM389" s="432">
        <f t="shared" si="1078"/>
        <v>0</v>
      </c>
      <c r="CN389" s="432">
        <f t="shared" si="1078"/>
        <v>0</v>
      </c>
      <c r="CO389" s="463">
        <f t="shared" si="1078"/>
        <v>0</v>
      </c>
      <c r="CP389" s="462">
        <f t="shared" si="1078"/>
        <v>0</v>
      </c>
      <c r="CQ389" s="432">
        <f t="shared" si="1078"/>
        <v>0</v>
      </c>
      <c r="CR389" s="432">
        <f t="shared" si="1078"/>
        <v>0</v>
      </c>
      <c r="CS389" s="432">
        <f t="shared" si="1078"/>
        <v>0</v>
      </c>
      <c r="CT389" s="432">
        <f t="shared" si="1078"/>
        <v>0</v>
      </c>
      <c r="CU389" s="463">
        <f t="shared" si="1078"/>
        <v>0</v>
      </c>
      <c r="CV389" s="462">
        <f t="shared" si="1078"/>
        <v>0</v>
      </c>
      <c r="CW389" s="432">
        <f t="shared" si="1078"/>
        <v>0</v>
      </c>
      <c r="CX389" s="432">
        <f t="shared" si="1078"/>
        <v>0</v>
      </c>
      <c r="CY389" s="432">
        <f t="shared" ref="CY389:FJ389" si="1079">CY250*CY110/100</f>
        <v>0</v>
      </c>
      <c r="CZ389" s="463">
        <f t="shared" si="1079"/>
        <v>0</v>
      </c>
      <c r="DA389" s="462">
        <f t="shared" si="1079"/>
        <v>0</v>
      </c>
      <c r="DB389" s="432">
        <f t="shared" si="1079"/>
        <v>0</v>
      </c>
      <c r="DC389" s="432">
        <f t="shared" si="1079"/>
        <v>0</v>
      </c>
      <c r="DD389" s="432">
        <f t="shared" si="1079"/>
        <v>0</v>
      </c>
      <c r="DE389" s="432">
        <f t="shared" si="1079"/>
        <v>0</v>
      </c>
      <c r="DF389" s="463">
        <f t="shared" si="1079"/>
        <v>0</v>
      </c>
      <c r="DG389" s="462">
        <f t="shared" si="1079"/>
        <v>0</v>
      </c>
      <c r="DH389" s="432">
        <f t="shared" si="1079"/>
        <v>0</v>
      </c>
      <c r="DI389" s="432">
        <f t="shared" si="1079"/>
        <v>0</v>
      </c>
      <c r="DJ389" s="432">
        <f t="shared" si="1079"/>
        <v>0</v>
      </c>
      <c r="DK389" s="463">
        <f t="shared" si="1079"/>
        <v>0</v>
      </c>
      <c r="DL389" s="462">
        <f t="shared" si="1079"/>
        <v>0</v>
      </c>
      <c r="DM389" s="432">
        <f t="shared" si="1079"/>
        <v>0</v>
      </c>
      <c r="DN389" s="432">
        <f t="shared" si="1079"/>
        <v>0</v>
      </c>
      <c r="DO389" s="432">
        <f t="shared" si="1079"/>
        <v>0</v>
      </c>
      <c r="DP389" s="432">
        <f t="shared" si="1079"/>
        <v>0</v>
      </c>
      <c r="DQ389" s="463">
        <f t="shared" si="1079"/>
        <v>0</v>
      </c>
      <c r="DR389" s="462">
        <f t="shared" si="1079"/>
        <v>0</v>
      </c>
      <c r="DS389" s="432">
        <f t="shared" si="1079"/>
        <v>0</v>
      </c>
      <c r="DT389" s="432">
        <f t="shared" si="1079"/>
        <v>0</v>
      </c>
      <c r="DU389" s="432">
        <f t="shared" si="1079"/>
        <v>0</v>
      </c>
      <c r="DV389" s="463">
        <f t="shared" si="1079"/>
        <v>0</v>
      </c>
      <c r="DW389" s="462">
        <f t="shared" si="1079"/>
        <v>0</v>
      </c>
      <c r="DX389" s="432">
        <f t="shared" si="1079"/>
        <v>0</v>
      </c>
      <c r="DY389" s="432">
        <f t="shared" si="1079"/>
        <v>0</v>
      </c>
      <c r="DZ389" s="432">
        <f t="shared" si="1079"/>
        <v>0</v>
      </c>
      <c r="EA389" s="432">
        <f t="shared" si="1079"/>
        <v>0</v>
      </c>
      <c r="EB389" s="463">
        <f t="shared" si="1079"/>
        <v>0</v>
      </c>
      <c r="EC389" s="462">
        <f t="shared" si="1079"/>
        <v>0</v>
      </c>
      <c r="ED389" s="432">
        <f t="shared" si="1079"/>
        <v>0</v>
      </c>
      <c r="EE389" s="432">
        <f t="shared" si="1079"/>
        <v>0</v>
      </c>
      <c r="EF389" s="432">
        <f t="shared" si="1079"/>
        <v>0</v>
      </c>
      <c r="EG389" s="463">
        <f t="shared" si="1079"/>
        <v>0</v>
      </c>
      <c r="EH389" s="462">
        <f t="shared" si="1079"/>
        <v>0</v>
      </c>
      <c r="EI389" s="432">
        <f t="shared" si="1079"/>
        <v>0</v>
      </c>
      <c r="EJ389" s="432">
        <f t="shared" si="1079"/>
        <v>0</v>
      </c>
      <c r="EK389" s="432">
        <f t="shared" si="1079"/>
        <v>0</v>
      </c>
      <c r="EL389" s="432">
        <f t="shared" si="1079"/>
        <v>0</v>
      </c>
      <c r="EM389" s="463">
        <f t="shared" si="1079"/>
        <v>0</v>
      </c>
      <c r="EN389" s="462">
        <f t="shared" si="1079"/>
        <v>0</v>
      </c>
      <c r="EO389" s="432">
        <f t="shared" si="1079"/>
        <v>0</v>
      </c>
      <c r="EP389" s="432">
        <f t="shared" si="1079"/>
        <v>0</v>
      </c>
      <c r="EQ389" s="432">
        <f t="shared" si="1079"/>
        <v>0</v>
      </c>
      <c r="ER389" s="463">
        <f t="shared" si="1079"/>
        <v>0</v>
      </c>
      <c r="ES389" s="462">
        <f t="shared" si="1079"/>
        <v>0</v>
      </c>
      <c r="ET389" s="432">
        <f t="shared" si="1079"/>
        <v>0</v>
      </c>
      <c r="EU389" s="432">
        <f t="shared" si="1079"/>
        <v>0</v>
      </c>
      <c r="EV389" s="432">
        <f t="shared" si="1079"/>
        <v>0</v>
      </c>
      <c r="EW389" s="432">
        <f t="shared" si="1079"/>
        <v>0</v>
      </c>
      <c r="EX389" s="463">
        <f t="shared" si="1079"/>
        <v>0</v>
      </c>
      <c r="EY389" s="462">
        <f t="shared" si="1079"/>
        <v>0</v>
      </c>
      <c r="EZ389" s="432">
        <f t="shared" si="1079"/>
        <v>0</v>
      </c>
      <c r="FA389" s="432">
        <f t="shared" si="1079"/>
        <v>0</v>
      </c>
      <c r="FB389" s="432">
        <f t="shared" si="1079"/>
        <v>0</v>
      </c>
      <c r="FC389" s="463">
        <f t="shared" si="1079"/>
        <v>0</v>
      </c>
      <c r="FD389" s="462">
        <f t="shared" si="1079"/>
        <v>0</v>
      </c>
      <c r="FE389" s="432">
        <f t="shared" si="1079"/>
        <v>0</v>
      </c>
      <c r="FF389" s="432">
        <f t="shared" si="1079"/>
        <v>0</v>
      </c>
      <c r="FG389" s="432">
        <f t="shared" si="1079"/>
        <v>0</v>
      </c>
      <c r="FH389" s="432">
        <f t="shared" si="1079"/>
        <v>0</v>
      </c>
      <c r="FI389" s="463">
        <f t="shared" si="1079"/>
        <v>0</v>
      </c>
      <c r="FJ389" s="462">
        <f t="shared" si="1079"/>
        <v>0</v>
      </c>
      <c r="FK389" s="432">
        <f t="shared" ref="FK389:GJ389" si="1080">FK250*FK110/100</f>
        <v>0</v>
      </c>
      <c r="FL389" s="432">
        <f t="shared" si="1080"/>
        <v>0</v>
      </c>
      <c r="FM389" s="432">
        <f t="shared" si="1080"/>
        <v>0</v>
      </c>
      <c r="FN389" s="463">
        <f t="shared" si="1080"/>
        <v>0</v>
      </c>
      <c r="FO389" s="462">
        <f t="shared" si="1080"/>
        <v>0</v>
      </c>
      <c r="FP389" s="432">
        <f t="shared" si="1080"/>
        <v>0</v>
      </c>
      <c r="FQ389" s="432">
        <f t="shared" si="1080"/>
        <v>0</v>
      </c>
      <c r="FR389" s="432">
        <f t="shared" si="1080"/>
        <v>0</v>
      </c>
      <c r="FS389" s="432">
        <f t="shared" si="1080"/>
        <v>0</v>
      </c>
      <c r="FT389" s="463">
        <f t="shared" si="1080"/>
        <v>0</v>
      </c>
      <c r="FU389" s="462">
        <f t="shared" si="1080"/>
        <v>0</v>
      </c>
      <c r="FV389" s="432">
        <f t="shared" si="1080"/>
        <v>0</v>
      </c>
      <c r="FW389" s="432">
        <f t="shared" si="1080"/>
        <v>0</v>
      </c>
      <c r="FX389" s="432">
        <f t="shared" si="1080"/>
        <v>0</v>
      </c>
      <c r="FY389" s="463">
        <f t="shared" si="1080"/>
        <v>0</v>
      </c>
      <c r="FZ389" s="462">
        <f t="shared" si="1080"/>
        <v>0</v>
      </c>
      <c r="GA389" s="432">
        <f t="shared" si="1080"/>
        <v>0</v>
      </c>
      <c r="GB389" s="432">
        <f t="shared" si="1080"/>
        <v>0</v>
      </c>
      <c r="GC389" s="432">
        <f t="shared" si="1080"/>
        <v>0</v>
      </c>
      <c r="GD389" s="432">
        <f t="shared" si="1080"/>
        <v>0</v>
      </c>
      <c r="GE389" s="463">
        <f t="shared" si="1080"/>
        <v>0</v>
      </c>
      <c r="GF389" s="462">
        <f t="shared" si="1080"/>
        <v>0</v>
      </c>
      <c r="GG389" s="432">
        <f t="shared" si="1080"/>
        <v>0</v>
      </c>
      <c r="GH389" s="432">
        <f t="shared" si="1080"/>
        <v>0</v>
      </c>
      <c r="GI389" s="432">
        <f t="shared" si="1080"/>
        <v>0</v>
      </c>
      <c r="GJ389" s="463">
        <f t="shared" si="1080"/>
        <v>0</v>
      </c>
    </row>
    <row r="390" spans="1:192" s="4" customFormat="1">
      <c r="A390" s="22"/>
      <c r="B390" s="22"/>
      <c r="C390" s="22"/>
      <c r="D390" s="22"/>
      <c r="E390" s="748" t="str">
        <f t="shared" si="952"/>
        <v>High Voltage Demand A</v>
      </c>
      <c r="F390" s="462">
        <f t="shared" ref="F390:AL390" si="1081">F251*F111</f>
        <v>0</v>
      </c>
      <c r="G390" s="432">
        <f t="shared" si="1081"/>
        <v>0</v>
      </c>
      <c r="H390" s="432">
        <f t="shared" si="1081"/>
        <v>0</v>
      </c>
      <c r="I390" s="432">
        <f t="shared" si="1081"/>
        <v>0</v>
      </c>
      <c r="J390" s="432">
        <f t="shared" si="1081"/>
        <v>0</v>
      </c>
      <c r="K390" s="463">
        <f t="shared" si="1081"/>
        <v>0</v>
      </c>
      <c r="L390" s="462">
        <f t="shared" si="1081"/>
        <v>0</v>
      </c>
      <c r="M390" s="432">
        <f t="shared" si="1081"/>
        <v>0</v>
      </c>
      <c r="N390" s="432">
        <f t="shared" si="1081"/>
        <v>0</v>
      </c>
      <c r="O390" s="432">
        <f t="shared" si="1081"/>
        <v>0</v>
      </c>
      <c r="P390" s="463">
        <f t="shared" si="1081"/>
        <v>0</v>
      </c>
      <c r="Q390" s="462">
        <f t="shared" si="1081"/>
        <v>179854.7408</v>
      </c>
      <c r="R390" s="432">
        <f t="shared" si="1081"/>
        <v>0</v>
      </c>
      <c r="S390" s="432">
        <f t="shared" si="1081"/>
        <v>0</v>
      </c>
      <c r="T390" s="432">
        <f t="shared" si="1081"/>
        <v>0</v>
      </c>
      <c r="U390" s="432">
        <f t="shared" si="1081"/>
        <v>0</v>
      </c>
      <c r="V390" s="463">
        <f t="shared" si="1081"/>
        <v>0</v>
      </c>
      <c r="W390" s="462">
        <f t="shared" si="1081"/>
        <v>0</v>
      </c>
      <c r="X390" s="432">
        <f t="shared" si="1081"/>
        <v>0</v>
      </c>
      <c r="Y390" s="432">
        <f t="shared" si="1081"/>
        <v>0</v>
      </c>
      <c r="Z390" s="432">
        <f t="shared" si="1081"/>
        <v>0</v>
      </c>
      <c r="AA390" s="463">
        <f t="shared" si="1081"/>
        <v>0</v>
      </c>
      <c r="AB390" s="462">
        <f t="shared" si="1081"/>
        <v>0</v>
      </c>
      <c r="AC390" s="432">
        <f t="shared" si="1081"/>
        <v>0</v>
      </c>
      <c r="AD390" s="432">
        <f t="shared" si="1081"/>
        <v>0</v>
      </c>
      <c r="AE390" s="432">
        <f t="shared" si="1081"/>
        <v>0</v>
      </c>
      <c r="AF390" s="432">
        <f t="shared" si="1081"/>
        <v>0</v>
      </c>
      <c r="AG390" s="463">
        <f t="shared" si="1081"/>
        <v>0</v>
      </c>
      <c r="AH390" s="462">
        <f t="shared" si="1081"/>
        <v>0</v>
      </c>
      <c r="AI390" s="432">
        <f t="shared" si="1081"/>
        <v>0</v>
      </c>
      <c r="AJ390" s="432">
        <f t="shared" si="1081"/>
        <v>0</v>
      </c>
      <c r="AK390" s="432">
        <f t="shared" si="1081"/>
        <v>0</v>
      </c>
      <c r="AL390" s="463">
        <f t="shared" si="1081"/>
        <v>0</v>
      </c>
      <c r="AM390" s="462">
        <f t="shared" ref="AM390:CX390" si="1082">AM251*AM111/100</f>
        <v>23026.259711486917</v>
      </c>
      <c r="AN390" s="432">
        <f t="shared" si="1082"/>
        <v>0</v>
      </c>
      <c r="AO390" s="432">
        <f t="shared" si="1082"/>
        <v>0</v>
      </c>
      <c r="AP390" s="432">
        <f t="shared" si="1082"/>
        <v>0</v>
      </c>
      <c r="AQ390" s="432">
        <f t="shared" si="1082"/>
        <v>0</v>
      </c>
      <c r="AR390" s="463">
        <f t="shared" si="1082"/>
        <v>0</v>
      </c>
      <c r="AS390" s="462">
        <f t="shared" si="1082"/>
        <v>0</v>
      </c>
      <c r="AT390" s="432">
        <f t="shared" si="1082"/>
        <v>0</v>
      </c>
      <c r="AU390" s="432">
        <f t="shared" si="1082"/>
        <v>0</v>
      </c>
      <c r="AV390" s="432">
        <f t="shared" si="1082"/>
        <v>0</v>
      </c>
      <c r="AW390" s="463">
        <f t="shared" si="1082"/>
        <v>0</v>
      </c>
      <c r="AX390" s="462">
        <f t="shared" si="1082"/>
        <v>0</v>
      </c>
      <c r="AY390" s="432">
        <f t="shared" si="1082"/>
        <v>0</v>
      </c>
      <c r="AZ390" s="432">
        <f t="shared" si="1082"/>
        <v>0</v>
      </c>
      <c r="BA390" s="432">
        <f t="shared" si="1082"/>
        <v>0</v>
      </c>
      <c r="BB390" s="432">
        <f t="shared" si="1082"/>
        <v>0</v>
      </c>
      <c r="BC390" s="463">
        <f t="shared" si="1082"/>
        <v>0</v>
      </c>
      <c r="BD390" s="462">
        <f t="shared" si="1082"/>
        <v>0</v>
      </c>
      <c r="BE390" s="432">
        <f t="shared" si="1082"/>
        <v>0</v>
      </c>
      <c r="BF390" s="432">
        <f t="shared" si="1082"/>
        <v>0</v>
      </c>
      <c r="BG390" s="432">
        <f t="shared" si="1082"/>
        <v>0</v>
      </c>
      <c r="BH390" s="463">
        <f t="shared" si="1082"/>
        <v>0</v>
      </c>
      <c r="BI390" s="462">
        <f t="shared" si="1082"/>
        <v>0</v>
      </c>
      <c r="BJ390" s="432">
        <f t="shared" si="1082"/>
        <v>0</v>
      </c>
      <c r="BK390" s="432">
        <f t="shared" si="1082"/>
        <v>0</v>
      </c>
      <c r="BL390" s="432">
        <f t="shared" si="1082"/>
        <v>0</v>
      </c>
      <c r="BM390" s="432">
        <f t="shared" si="1082"/>
        <v>0</v>
      </c>
      <c r="BN390" s="463">
        <f t="shared" si="1082"/>
        <v>0</v>
      </c>
      <c r="BO390" s="462">
        <f t="shared" si="1082"/>
        <v>0</v>
      </c>
      <c r="BP390" s="432">
        <f t="shared" si="1082"/>
        <v>0</v>
      </c>
      <c r="BQ390" s="432">
        <f t="shared" si="1082"/>
        <v>0</v>
      </c>
      <c r="BR390" s="432">
        <f t="shared" si="1082"/>
        <v>0</v>
      </c>
      <c r="BS390" s="463">
        <f t="shared" si="1082"/>
        <v>0</v>
      </c>
      <c r="BT390" s="462">
        <f t="shared" si="1082"/>
        <v>0</v>
      </c>
      <c r="BU390" s="432">
        <f t="shared" si="1082"/>
        <v>0</v>
      </c>
      <c r="BV390" s="432">
        <f t="shared" si="1082"/>
        <v>0</v>
      </c>
      <c r="BW390" s="432">
        <f t="shared" si="1082"/>
        <v>0</v>
      </c>
      <c r="BX390" s="432">
        <f t="shared" si="1082"/>
        <v>0</v>
      </c>
      <c r="BY390" s="463">
        <f t="shared" si="1082"/>
        <v>0</v>
      </c>
      <c r="BZ390" s="462">
        <f t="shared" si="1082"/>
        <v>0</v>
      </c>
      <c r="CA390" s="432">
        <f t="shared" si="1082"/>
        <v>0</v>
      </c>
      <c r="CB390" s="432">
        <f t="shared" si="1082"/>
        <v>0</v>
      </c>
      <c r="CC390" s="432">
        <f t="shared" si="1082"/>
        <v>0</v>
      </c>
      <c r="CD390" s="463">
        <f t="shared" si="1082"/>
        <v>0</v>
      </c>
      <c r="CE390" s="462">
        <f t="shared" si="1082"/>
        <v>6887.0377574445338</v>
      </c>
      <c r="CF390" s="432">
        <f t="shared" si="1082"/>
        <v>0</v>
      </c>
      <c r="CG390" s="432">
        <f t="shared" si="1082"/>
        <v>0</v>
      </c>
      <c r="CH390" s="432">
        <f t="shared" si="1082"/>
        <v>0</v>
      </c>
      <c r="CI390" s="432">
        <f t="shared" si="1082"/>
        <v>0</v>
      </c>
      <c r="CJ390" s="463">
        <f t="shared" si="1082"/>
        <v>0</v>
      </c>
      <c r="CK390" s="462">
        <f t="shared" si="1082"/>
        <v>0</v>
      </c>
      <c r="CL390" s="432">
        <f t="shared" si="1082"/>
        <v>0</v>
      </c>
      <c r="CM390" s="432">
        <f t="shared" si="1082"/>
        <v>0</v>
      </c>
      <c r="CN390" s="432">
        <f t="shared" si="1082"/>
        <v>0</v>
      </c>
      <c r="CO390" s="463">
        <f t="shared" si="1082"/>
        <v>0</v>
      </c>
      <c r="CP390" s="462">
        <f t="shared" si="1082"/>
        <v>0</v>
      </c>
      <c r="CQ390" s="432">
        <f t="shared" si="1082"/>
        <v>0</v>
      </c>
      <c r="CR390" s="432">
        <f t="shared" si="1082"/>
        <v>0</v>
      </c>
      <c r="CS390" s="432">
        <f t="shared" si="1082"/>
        <v>0</v>
      </c>
      <c r="CT390" s="432">
        <f t="shared" si="1082"/>
        <v>0</v>
      </c>
      <c r="CU390" s="463">
        <f t="shared" si="1082"/>
        <v>0</v>
      </c>
      <c r="CV390" s="462">
        <f t="shared" si="1082"/>
        <v>0</v>
      </c>
      <c r="CW390" s="432">
        <f t="shared" si="1082"/>
        <v>0</v>
      </c>
      <c r="CX390" s="432">
        <f t="shared" si="1082"/>
        <v>0</v>
      </c>
      <c r="CY390" s="432">
        <f t="shared" ref="CY390:FJ390" si="1083">CY251*CY111/100</f>
        <v>0</v>
      </c>
      <c r="CZ390" s="463">
        <f t="shared" si="1083"/>
        <v>0</v>
      </c>
      <c r="DA390" s="462">
        <f t="shared" si="1083"/>
        <v>0</v>
      </c>
      <c r="DB390" s="432">
        <f t="shared" si="1083"/>
        <v>0</v>
      </c>
      <c r="DC390" s="432">
        <f t="shared" si="1083"/>
        <v>0</v>
      </c>
      <c r="DD390" s="432">
        <f t="shared" si="1083"/>
        <v>0</v>
      </c>
      <c r="DE390" s="432">
        <f t="shared" si="1083"/>
        <v>0</v>
      </c>
      <c r="DF390" s="463">
        <f t="shared" si="1083"/>
        <v>0</v>
      </c>
      <c r="DG390" s="462">
        <f t="shared" si="1083"/>
        <v>0</v>
      </c>
      <c r="DH390" s="432">
        <f t="shared" si="1083"/>
        <v>0</v>
      </c>
      <c r="DI390" s="432">
        <f t="shared" si="1083"/>
        <v>0</v>
      </c>
      <c r="DJ390" s="432">
        <f t="shared" si="1083"/>
        <v>0</v>
      </c>
      <c r="DK390" s="463">
        <f t="shared" si="1083"/>
        <v>0</v>
      </c>
      <c r="DL390" s="462">
        <f t="shared" si="1083"/>
        <v>0</v>
      </c>
      <c r="DM390" s="432">
        <f t="shared" si="1083"/>
        <v>0</v>
      </c>
      <c r="DN390" s="432">
        <f t="shared" si="1083"/>
        <v>0</v>
      </c>
      <c r="DO390" s="432">
        <f t="shared" si="1083"/>
        <v>0</v>
      </c>
      <c r="DP390" s="432">
        <f t="shared" si="1083"/>
        <v>0</v>
      </c>
      <c r="DQ390" s="463">
        <f t="shared" si="1083"/>
        <v>0</v>
      </c>
      <c r="DR390" s="462">
        <f t="shared" si="1083"/>
        <v>0</v>
      </c>
      <c r="DS390" s="432">
        <f t="shared" si="1083"/>
        <v>0</v>
      </c>
      <c r="DT390" s="432">
        <f t="shared" si="1083"/>
        <v>0</v>
      </c>
      <c r="DU390" s="432">
        <f t="shared" si="1083"/>
        <v>0</v>
      </c>
      <c r="DV390" s="463">
        <f t="shared" si="1083"/>
        <v>0</v>
      </c>
      <c r="DW390" s="462">
        <f t="shared" si="1083"/>
        <v>0</v>
      </c>
      <c r="DX390" s="432">
        <f t="shared" si="1083"/>
        <v>0</v>
      </c>
      <c r="DY390" s="432">
        <f t="shared" si="1083"/>
        <v>0</v>
      </c>
      <c r="DZ390" s="432">
        <f t="shared" si="1083"/>
        <v>0</v>
      </c>
      <c r="EA390" s="432">
        <f t="shared" si="1083"/>
        <v>0</v>
      </c>
      <c r="EB390" s="463">
        <f t="shared" si="1083"/>
        <v>0</v>
      </c>
      <c r="EC390" s="462">
        <f t="shared" si="1083"/>
        <v>0</v>
      </c>
      <c r="ED390" s="432">
        <f t="shared" si="1083"/>
        <v>0</v>
      </c>
      <c r="EE390" s="432">
        <f t="shared" si="1083"/>
        <v>0</v>
      </c>
      <c r="EF390" s="432">
        <f t="shared" si="1083"/>
        <v>0</v>
      </c>
      <c r="EG390" s="463">
        <f t="shared" si="1083"/>
        <v>0</v>
      </c>
      <c r="EH390" s="462">
        <f t="shared" si="1083"/>
        <v>0</v>
      </c>
      <c r="EI390" s="432">
        <f t="shared" si="1083"/>
        <v>0</v>
      </c>
      <c r="EJ390" s="432">
        <f t="shared" si="1083"/>
        <v>0</v>
      </c>
      <c r="EK390" s="432">
        <f t="shared" si="1083"/>
        <v>0</v>
      </c>
      <c r="EL390" s="432">
        <f t="shared" si="1083"/>
        <v>0</v>
      </c>
      <c r="EM390" s="463">
        <f t="shared" si="1083"/>
        <v>0</v>
      </c>
      <c r="EN390" s="462">
        <f t="shared" si="1083"/>
        <v>0</v>
      </c>
      <c r="EO390" s="432">
        <f t="shared" si="1083"/>
        <v>0</v>
      </c>
      <c r="EP390" s="432">
        <f t="shared" si="1083"/>
        <v>0</v>
      </c>
      <c r="EQ390" s="432">
        <f t="shared" si="1083"/>
        <v>0</v>
      </c>
      <c r="ER390" s="463">
        <f t="shared" si="1083"/>
        <v>0</v>
      </c>
      <c r="ES390" s="462">
        <f t="shared" si="1083"/>
        <v>0</v>
      </c>
      <c r="ET390" s="432">
        <f t="shared" si="1083"/>
        <v>0</v>
      </c>
      <c r="EU390" s="432">
        <f t="shared" si="1083"/>
        <v>0</v>
      </c>
      <c r="EV390" s="432">
        <f t="shared" si="1083"/>
        <v>0</v>
      </c>
      <c r="EW390" s="432">
        <f t="shared" si="1083"/>
        <v>0</v>
      </c>
      <c r="EX390" s="463">
        <f t="shared" si="1083"/>
        <v>0</v>
      </c>
      <c r="EY390" s="462">
        <f t="shared" si="1083"/>
        <v>0</v>
      </c>
      <c r="EZ390" s="432">
        <f t="shared" si="1083"/>
        <v>0</v>
      </c>
      <c r="FA390" s="432">
        <f t="shared" si="1083"/>
        <v>0</v>
      </c>
      <c r="FB390" s="432">
        <f t="shared" si="1083"/>
        <v>0</v>
      </c>
      <c r="FC390" s="463">
        <f t="shared" si="1083"/>
        <v>0</v>
      </c>
      <c r="FD390" s="462">
        <f t="shared" si="1083"/>
        <v>0</v>
      </c>
      <c r="FE390" s="432">
        <f t="shared" si="1083"/>
        <v>0</v>
      </c>
      <c r="FF390" s="432">
        <f t="shared" si="1083"/>
        <v>0</v>
      </c>
      <c r="FG390" s="432">
        <f t="shared" si="1083"/>
        <v>0</v>
      </c>
      <c r="FH390" s="432">
        <f t="shared" si="1083"/>
        <v>0</v>
      </c>
      <c r="FI390" s="463">
        <f t="shared" si="1083"/>
        <v>0</v>
      </c>
      <c r="FJ390" s="462">
        <f t="shared" si="1083"/>
        <v>0</v>
      </c>
      <c r="FK390" s="432">
        <f t="shared" ref="FK390:GJ390" si="1084">FK251*FK111/100</f>
        <v>0</v>
      </c>
      <c r="FL390" s="432">
        <f t="shared" si="1084"/>
        <v>0</v>
      </c>
      <c r="FM390" s="432">
        <f t="shared" si="1084"/>
        <v>0</v>
      </c>
      <c r="FN390" s="463">
        <f t="shared" si="1084"/>
        <v>0</v>
      </c>
      <c r="FO390" s="462">
        <f t="shared" si="1084"/>
        <v>0</v>
      </c>
      <c r="FP390" s="432">
        <f t="shared" si="1084"/>
        <v>0</v>
      </c>
      <c r="FQ390" s="432">
        <f t="shared" si="1084"/>
        <v>0</v>
      </c>
      <c r="FR390" s="432">
        <f t="shared" si="1084"/>
        <v>0</v>
      </c>
      <c r="FS390" s="432">
        <f t="shared" si="1084"/>
        <v>0</v>
      </c>
      <c r="FT390" s="463">
        <f t="shared" si="1084"/>
        <v>0</v>
      </c>
      <c r="FU390" s="462">
        <f t="shared" si="1084"/>
        <v>0</v>
      </c>
      <c r="FV390" s="432">
        <f t="shared" si="1084"/>
        <v>0</v>
      </c>
      <c r="FW390" s="432">
        <f t="shared" si="1084"/>
        <v>0</v>
      </c>
      <c r="FX390" s="432">
        <f t="shared" si="1084"/>
        <v>0</v>
      </c>
      <c r="FY390" s="463">
        <f t="shared" si="1084"/>
        <v>0</v>
      </c>
      <c r="FZ390" s="462">
        <f t="shared" si="1084"/>
        <v>0</v>
      </c>
      <c r="GA390" s="432">
        <f t="shared" si="1084"/>
        <v>0</v>
      </c>
      <c r="GB390" s="432">
        <f t="shared" si="1084"/>
        <v>0</v>
      </c>
      <c r="GC390" s="432">
        <f t="shared" si="1084"/>
        <v>0</v>
      </c>
      <c r="GD390" s="432">
        <f t="shared" si="1084"/>
        <v>0</v>
      </c>
      <c r="GE390" s="463">
        <f t="shared" si="1084"/>
        <v>0</v>
      </c>
      <c r="GF390" s="462">
        <f t="shared" si="1084"/>
        <v>0</v>
      </c>
      <c r="GG390" s="432">
        <f t="shared" si="1084"/>
        <v>0</v>
      </c>
      <c r="GH390" s="432">
        <f t="shared" si="1084"/>
        <v>0</v>
      </c>
      <c r="GI390" s="432">
        <f t="shared" si="1084"/>
        <v>0</v>
      </c>
      <c r="GJ390" s="463">
        <f t="shared" si="1084"/>
        <v>0</v>
      </c>
    </row>
    <row r="391" spans="1:192" s="4" customFormat="1">
      <c r="A391" s="22"/>
      <c r="B391" s="22"/>
      <c r="C391" s="22"/>
      <c r="D391" s="22"/>
      <c r="E391" s="748" t="str">
        <f t="shared" si="952"/>
        <v>High Voltage Demand C</v>
      </c>
      <c r="F391" s="462">
        <f t="shared" ref="F391:AL391" si="1085">F252*F112</f>
        <v>0</v>
      </c>
      <c r="G391" s="432">
        <f t="shared" si="1085"/>
        <v>0</v>
      </c>
      <c r="H391" s="432">
        <f t="shared" si="1085"/>
        <v>0</v>
      </c>
      <c r="I391" s="432">
        <f t="shared" si="1085"/>
        <v>0</v>
      </c>
      <c r="J391" s="432">
        <f t="shared" si="1085"/>
        <v>0</v>
      </c>
      <c r="K391" s="463">
        <f t="shared" si="1085"/>
        <v>0</v>
      </c>
      <c r="L391" s="462">
        <f t="shared" si="1085"/>
        <v>0</v>
      </c>
      <c r="M391" s="432">
        <f t="shared" si="1085"/>
        <v>0</v>
      </c>
      <c r="N391" s="432">
        <f t="shared" si="1085"/>
        <v>0</v>
      </c>
      <c r="O391" s="432">
        <f t="shared" si="1085"/>
        <v>0</v>
      </c>
      <c r="P391" s="463">
        <f t="shared" si="1085"/>
        <v>0</v>
      </c>
      <c r="Q391" s="462">
        <f t="shared" si="1085"/>
        <v>9634624.9813172333</v>
      </c>
      <c r="R391" s="432">
        <f t="shared" si="1085"/>
        <v>0</v>
      </c>
      <c r="S391" s="432">
        <f t="shared" si="1085"/>
        <v>0</v>
      </c>
      <c r="T391" s="432">
        <f t="shared" si="1085"/>
        <v>0</v>
      </c>
      <c r="U391" s="432">
        <f t="shared" si="1085"/>
        <v>0</v>
      </c>
      <c r="V391" s="463">
        <f t="shared" si="1085"/>
        <v>0</v>
      </c>
      <c r="W391" s="462">
        <f t="shared" si="1085"/>
        <v>0</v>
      </c>
      <c r="X391" s="432">
        <f t="shared" si="1085"/>
        <v>0</v>
      </c>
      <c r="Y391" s="432">
        <f t="shared" si="1085"/>
        <v>0</v>
      </c>
      <c r="Z391" s="432">
        <f t="shared" si="1085"/>
        <v>0</v>
      </c>
      <c r="AA391" s="463">
        <f t="shared" si="1085"/>
        <v>0</v>
      </c>
      <c r="AB391" s="462">
        <f t="shared" si="1085"/>
        <v>0</v>
      </c>
      <c r="AC391" s="432">
        <f t="shared" si="1085"/>
        <v>0</v>
      </c>
      <c r="AD391" s="432">
        <f t="shared" si="1085"/>
        <v>0</v>
      </c>
      <c r="AE391" s="432">
        <f t="shared" si="1085"/>
        <v>0</v>
      </c>
      <c r="AF391" s="432">
        <f t="shared" si="1085"/>
        <v>0</v>
      </c>
      <c r="AG391" s="463">
        <f t="shared" si="1085"/>
        <v>0</v>
      </c>
      <c r="AH391" s="462">
        <f t="shared" si="1085"/>
        <v>0</v>
      </c>
      <c r="AI391" s="432">
        <f t="shared" si="1085"/>
        <v>0</v>
      </c>
      <c r="AJ391" s="432">
        <f t="shared" si="1085"/>
        <v>0</v>
      </c>
      <c r="AK391" s="432">
        <f t="shared" si="1085"/>
        <v>0</v>
      </c>
      <c r="AL391" s="463">
        <f t="shared" si="1085"/>
        <v>0</v>
      </c>
      <c r="AM391" s="462">
        <f t="shared" ref="AM391:CX391" si="1086">AM252*AM112/100</f>
        <v>1498048.3972599541</v>
      </c>
      <c r="AN391" s="432">
        <f t="shared" si="1086"/>
        <v>0</v>
      </c>
      <c r="AO391" s="432">
        <f t="shared" si="1086"/>
        <v>0</v>
      </c>
      <c r="AP391" s="432">
        <f t="shared" si="1086"/>
        <v>0</v>
      </c>
      <c r="AQ391" s="432">
        <f t="shared" si="1086"/>
        <v>0</v>
      </c>
      <c r="AR391" s="463">
        <f t="shared" si="1086"/>
        <v>0</v>
      </c>
      <c r="AS391" s="462">
        <f t="shared" si="1086"/>
        <v>0</v>
      </c>
      <c r="AT391" s="432">
        <f t="shared" si="1086"/>
        <v>0</v>
      </c>
      <c r="AU391" s="432">
        <f t="shared" si="1086"/>
        <v>0</v>
      </c>
      <c r="AV391" s="432">
        <f t="shared" si="1086"/>
        <v>0</v>
      </c>
      <c r="AW391" s="463">
        <f t="shared" si="1086"/>
        <v>0</v>
      </c>
      <c r="AX391" s="462">
        <f t="shared" si="1086"/>
        <v>0</v>
      </c>
      <c r="AY391" s="432">
        <f t="shared" si="1086"/>
        <v>0</v>
      </c>
      <c r="AZ391" s="432">
        <f t="shared" si="1086"/>
        <v>0</v>
      </c>
      <c r="BA391" s="432">
        <f t="shared" si="1086"/>
        <v>0</v>
      </c>
      <c r="BB391" s="432">
        <f t="shared" si="1086"/>
        <v>0</v>
      </c>
      <c r="BC391" s="463">
        <f t="shared" si="1086"/>
        <v>0</v>
      </c>
      <c r="BD391" s="462">
        <f t="shared" si="1086"/>
        <v>0</v>
      </c>
      <c r="BE391" s="432">
        <f t="shared" si="1086"/>
        <v>0</v>
      </c>
      <c r="BF391" s="432">
        <f t="shared" si="1086"/>
        <v>0</v>
      </c>
      <c r="BG391" s="432">
        <f t="shared" si="1086"/>
        <v>0</v>
      </c>
      <c r="BH391" s="463">
        <f t="shared" si="1086"/>
        <v>0</v>
      </c>
      <c r="BI391" s="462">
        <f t="shared" si="1086"/>
        <v>0</v>
      </c>
      <c r="BJ391" s="432">
        <f t="shared" si="1086"/>
        <v>0</v>
      </c>
      <c r="BK391" s="432">
        <f t="shared" si="1086"/>
        <v>0</v>
      </c>
      <c r="BL391" s="432">
        <f t="shared" si="1086"/>
        <v>0</v>
      </c>
      <c r="BM391" s="432">
        <f t="shared" si="1086"/>
        <v>0</v>
      </c>
      <c r="BN391" s="463">
        <f t="shared" si="1086"/>
        <v>0</v>
      </c>
      <c r="BO391" s="462">
        <f t="shared" si="1086"/>
        <v>0</v>
      </c>
      <c r="BP391" s="432">
        <f t="shared" si="1086"/>
        <v>0</v>
      </c>
      <c r="BQ391" s="432">
        <f t="shared" si="1086"/>
        <v>0</v>
      </c>
      <c r="BR391" s="432">
        <f t="shared" si="1086"/>
        <v>0</v>
      </c>
      <c r="BS391" s="463">
        <f t="shared" si="1086"/>
        <v>0</v>
      </c>
      <c r="BT391" s="462">
        <f t="shared" si="1086"/>
        <v>0</v>
      </c>
      <c r="BU391" s="432">
        <f t="shared" si="1086"/>
        <v>0</v>
      </c>
      <c r="BV391" s="432">
        <f t="shared" si="1086"/>
        <v>0</v>
      </c>
      <c r="BW391" s="432">
        <f t="shared" si="1086"/>
        <v>0</v>
      </c>
      <c r="BX391" s="432">
        <f t="shared" si="1086"/>
        <v>0</v>
      </c>
      <c r="BY391" s="463">
        <f t="shared" si="1086"/>
        <v>0</v>
      </c>
      <c r="BZ391" s="462">
        <f t="shared" si="1086"/>
        <v>0</v>
      </c>
      <c r="CA391" s="432">
        <f t="shared" si="1086"/>
        <v>0</v>
      </c>
      <c r="CB391" s="432">
        <f t="shared" si="1086"/>
        <v>0</v>
      </c>
      <c r="CC391" s="432">
        <f t="shared" si="1086"/>
        <v>0</v>
      </c>
      <c r="CD391" s="463">
        <f t="shared" si="1086"/>
        <v>0</v>
      </c>
      <c r="CE391" s="462">
        <f t="shared" si="1086"/>
        <v>342490.80233947904</v>
      </c>
      <c r="CF391" s="432">
        <f t="shared" si="1086"/>
        <v>0</v>
      </c>
      <c r="CG391" s="432">
        <f t="shared" si="1086"/>
        <v>0</v>
      </c>
      <c r="CH391" s="432">
        <f t="shared" si="1086"/>
        <v>0</v>
      </c>
      <c r="CI391" s="432">
        <f t="shared" si="1086"/>
        <v>0</v>
      </c>
      <c r="CJ391" s="463">
        <f t="shared" si="1086"/>
        <v>0</v>
      </c>
      <c r="CK391" s="462">
        <f t="shared" si="1086"/>
        <v>0</v>
      </c>
      <c r="CL391" s="432">
        <f t="shared" si="1086"/>
        <v>0</v>
      </c>
      <c r="CM391" s="432">
        <f t="shared" si="1086"/>
        <v>0</v>
      </c>
      <c r="CN391" s="432">
        <f t="shared" si="1086"/>
        <v>0</v>
      </c>
      <c r="CO391" s="463">
        <f t="shared" si="1086"/>
        <v>0</v>
      </c>
      <c r="CP391" s="462">
        <f t="shared" si="1086"/>
        <v>0</v>
      </c>
      <c r="CQ391" s="432">
        <f t="shared" si="1086"/>
        <v>0</v>
      </c>
      <c r="CR391" s="432">
        <f t="shared" si="1086"/>
        <v>0</v>
      </c>
      <c r="CS391" s="432">
        <f t="shared" si="1086"/>
        <v>0</v>
      </c>
      <c r="CT391" s="432">
        <f t="shared" si="1086"/>
        <v>0</v>
      </c>
      <c r="CU391" s="463">
        <f t="shared" si="1086"/>
        <v>0</v>
      </c>
      <c r="CV391" s="462">
        <f t="shared" si="1086"/>
        <v>0</v>
      </c>
      <c r="CW391" s="432">
        <f t="shared" si="1086"/>
        <v>0</v>
      </c>
      <c r="CX391" s="432">
        <f t="shared" si="1086"/>
        <v>0</v>
      </c>
      <c r="CY391" s="432">
        <f t="shared" ref="CY391:FJ391" si="1087">CY252*CY112/100</f>
        <v>0</v>
      </c>
      <c r="CZ391" s="463">
        <f t="shared" si="1087"/>
        <v>0</v>
      </c>
      <c r="DA391" s="462">
        <f t="shared" si="1087"/>
        <v>0</v>
      </c>
      <c r="DB391" s="432">
        <f t="shared" si="1087"/>
        <v>0</v>
      </c>
      <c r="DC391" s="432">
        <f t="shared" si="1087"/>
        <v>0</v>
      </c>
      <c r="DD391" s="432">
        <f t="shared" si="1087"/>
        <v>0</v>
      </c>
      <c r="DE391" s="432">
        <f t="shared" si="1087"/>
        <v>0</v>
      </c>
      <c r="DF391" s="463">
        <f t="shared" si="1087"/>
        <v>0</v>
      </c>
      <c r="DG391" s="462">
        <f t="shared" si="1087"/>
        <v>0</v>
      </c>
      <c r="DH391" s="432">
        <f t="shared" si="1087"/>
        <v>0</v>
      </c>
      <c r="DI391" s="432">
        <f t="shared" si="1087"/>
        <v>0</v>
      </c>
      <c r="DJ391" s="432">
        <f t="shared" si="1087"/>
        <v>0</v>
      </c>
      <c r="DK391" s="463">
        <f t="shared" si="1087"/>
        <v>0</v>
      </c>
      <c r="DL391" s="462">
        <f t="shared" si="1087"/>
        <v>0</v>
      </c>
      <c r="DM391" s="432">
        <f t="shared" si="1087"/>
        <v>0</v>
      </c>
      <c r="DN391" s="432">
        <f t="shared" si="1087"/>
        <v>0</v>
      </c>
      <c r="DO391" s="432">
        <f t="shared" si="1087"/>
        <v>0</v>
      </c>
      <c r="DP391" s="432">
        <f t="shared" si="1087"/>
        <v>0</v>
      </c>
      <c r="DQ391" s="463">
        <f t="shared" si="1087"/>
        <v>0</v>
      </c>
      <c r="DR391" s="462">
        <f t="shared" si="1087"/>
        <v>0</v>
      </c>
      <c r="DS391" s="432">
        <f t="shared" si="1087"/>
        <v>0</v>
      </c>
      <c r="DT391" s="432">
        <f t="shared" si="1087"/>
        <v>0</v>
      </c>
      <c r="DU391" s="432">
        <f t="shared" si="1087"/>
        <v>0</v>
      </c>
      <c r="DV391" s="463">
        <f t="shared" si="1087"/>
        <v>0</v>
      </c>
      <c r="DW391" s="462">
        <f t="shared" si="1087"/>
        <v>0</v>
      </c>
      <c r="DX391" s="432">
        <f t="shared" si="1087"/>
        <v>0</v>
      </c>
      <c r="DY391" s="432">
        <f t="shared" si="1087"/>
        <v>0</v>
      </c>
      <c r="DZ391" s="432">
        <f t="shared" si="1087"/>
        <v>0</v>
      </c>
      <c r="EA391" s="432">
        <f t="shared" si="1087"/>
        <v>0</v>
      </c>
      <c r="EB391" s="463">
        <f t="shared" si="1087"/>
        <v>0</v>
      </c>
      <c r="EC391" s="462">
        <f t="shared" si="1087"/>
        <v>0</v>
      </c>
      <c r="ED391" s="432">
        <f t="shared" si="1087"/>
        <v>0</v>
      </c>
      <c r="EE391" s="432">
        <f t="shared" si="1087"/>
        <v>0</v>
      </c>
      <c r="EF391" s="432">
        <f t="shared" si="1087"/>
        <v>0</v>
      </c>
      <c r="EG391" s="463">
        <f t="shared" si="1087"/>
        <v>0</v>
      </c>
      <c r="EH391" s="462">
        <f t="shared" si="1087"/>
        <v>0</v>
      </c>
      <c r="EI391" s="432">
        <f t="shared" si="1087"/>
        <v>0</v>
      </c>
      <c r="EJ391" s="432">
        <f t="shared" si="1087"/>
        <v>0</v>
      </c>
      <c r="EK391" s="432">
        <f t="shared" si="1087"/>
        <v>0</v>
      </c>
      <c r="EL391" s="432">
        <f t="shared" si="1087"/>
        <v>0</v>
      </c>
      <c r="EM391" s="463">
        <f t="shared" si="1087"/>
        <v>0</v>
      </c>
      <c r="EN391" s="462">
        <f t="shared" si="1087"/>
        <v>0</v>
      </c>
      <c r="EO391" s="432">
        <f t="shared" si="1087"/>
        <v>0</v>
      </c>
      <c r="EP391" s="432">
        <f t="shared" si="1087"/>
        <v>0</v>
      </c>
      <c r="EQ391" s="432">
        <f t="shared" si="1087"/>
        <v>0</v>
      </c>
      <c r="ER391" s="463">
        <f t="shared" si="1087"/>
        <v>0</v>
      </c>
      <c r="ES391" s="462">
        <f t="shared" si="1087"/>
        <v>0</v>
      </c>
      <c r="ET391" s="432">
        <f t="shared" si="1087"/>
        <v>0</v>
      </c>
      <c r="EU391" s="432">
        <f t="shared" si="1087"/>
        <v>0</v>
      </c>
      <c r="EV391" s="432">
        <f t="shared" si="1087"/>
        <v>0</v>
      </c>
      <c r="EW391" s="432">
        <f t="shared" si="1087"/>
        <v>0</v>
      </c>
      <c r="EX391" s="463">
        <f t="shared" si="1087"/>
        <v>0</v>
      </c>
      <c r="EY391" s="462">
        <f t="shared" si="1087"/>
        <v>0</v>
      </c>
      <c r="EZ391" s="432">
        <f t="shared" si="1087"/>
        <v>0</v>
      </c>
      <c r="FA391" s="432">
        <f t="shared" si="1087"/>
        <v>0</v>
      </c>
      <c r="FB391" s="432">
        <f t="shared" si="1087"/>
        <v>0</v>
      </c>
      <c r="FC391" s="463">
        <f t="shared" si="1087"/>
        <v>0</v>
      </c>
      <c r="FD391" s="462">
        <f t="shared" si="1087"/>
        <v>0</v>
      </c>
      <c r="FE391" s="432">
        <f t="shared" si="1087"/>
        <v>0</v>
      </c>
      <c r="FF391" s="432">
        <f t="shared" si="1087"/>
        <v>0</v>
      </c>
      <c r="FG391" s="432">
        <f t="shared" si="1087"/>
        <v>0</v>
      </c>
      <c r="FH391" s="432">
        <f t="shared" si="1087"/>
        <v>0</v>
      </c>
      <c r="FI391" s="463">
        <f t="shared" si="1087"/>
        <v>0</v>
      </c>
      <c r="FJ391" s="462">
        <f t="shared" si="1087"/>
        <v>0</v>
      </c>
      <c r="FK391" s="432">
        <f t="shared" ref="FK391:GJ391" si="1088">FK252*FK112/100</f>
        <v>0</v>
      </c>
      <c r="FL391" s="432">
        <f t="shared" si="1088"/>
        <v>0</v>
      </c>
      <c r="FM391" s="432">
        <f t="shared" si="1088"/>
        <v>0</v>
      </c>
      <c r="FN391" s="463">
        <f t="shared" si="1088"/>
        <v>0</v>
      </c>
      <c r="FO391" s="462">
        <f t="shared" si="1088"/>
        <v>0</v>
      </c>
      <c r="FP391" s="432">
        <f t="shared" si="1088"/>
        <v>0</v>
      </c>
      <c r="FQ391" s="432">
        <f t="shared" si="1088"/>
        <v>0</v>
      </c>
      <c r="FR391" s="432">
        <f t="shared" si="1088"/>
        <v>0</v>
      </c>
      <c r="FS391" s="432">
        <f t="shared" si="1088"/>
        <v>0</v>
      </c>
      <c r="FT391" s="463">
        <f t="shared" si="1088"/>
        <v>0</v>
      </c>
      <c r="FU391" s="462">
        <f t="shared" si="1088"/>
        <v>0</v>
      </c>
      <c r="FV391" s="432">
        <f t="shared" si="1088"/>
        <v>0</v>
      </c>
      <c r="FW391" s="432">
        <f t="shared" si="1088"/>
        <v>0</v>
      </c>
      <c r="FX391" s="432">
        <f t="shared" si="1088"/>
        <v>0</v>
      </c>
      <c r="FY391" s="463">
        <f t="shared" si="1088"/>
        <v>0</v>
      </c>
      <c r="FZ391" s="462">
        <f t="shared" si="1088"/>
        <v>0</v>
      </c>
      <c r="GA391" s="432">
        <f t="shared" si="1088"/>
        <v>0</v>
      </c>
      <c r="GB391" s="432">
        <f t="shared" si="1088"/>
        <v>0</v>
      </c>
      <c r="GC391" s="432">
        <f t="shared" si="1088"/>
        <v>0</v>
      </c>
      <c r="GD391" s="432">
        <f t="shared" si="1088"/>
        <v>0</v>
      </c>
      <c r="GE391" s="463">
        <f t="shared" si="1088"/>
        <v>0</v>
      </c>
      <c r="GF391" s="462">
        <f t="shared" si="1088"/>
        <v>0</v>
      </c>
      <c r="GG391" s="432">
        <f t="shared" si="1088"/>
        <v>0</v>
      </c>
      <c r="GH391" s="432">
        <f t="shared" si="1088"/>
        <v>0</v>
      </c>
      <c r="GI391" s="432">
        <f t="shared" si="1088"/>
        <v>0</v>
      </c>
      <c r="GJ391" s="463">
        <f t="shared" si="1088"/>
        <v>0</v>
      </c>
    </row>
    <row r="392" spans="1:192" s="4" customFormat="1">
      <c r="A392" s="22"/>
      <c r="B392" s="22"/>
      <c r="C392" s="22"/>
      <c r="D392" s="22"/>
      <c r="E392" s="748" t="str">
        <f t="shared" si="952"/>
        <v>High Voltage Demand D1</v>
      </c>
      <c r="F392" s="462">
        <f t="shared" ref="F392:AL392" si="1089">F253*F113</f>
        <v>0</v>
      </c>
      <c r="G392" s="432">
        <f t="shared" si="1089"/>
        <v>0</v>
      </c>
      <c r="H392" s="432">
        <f t="shared" si="1089"/>
        <v>0</v>
      </c>
      <c r="I392" s="432">
        <f t="shared" si="1089"/>
        <v>0</v>
      </c>
      <c r="J392" s="432">
        <f t="shared" si="1089"/>
        <v>0</v>
      </c>
      <c r="K392" s="463">
        <f t="shared" si="1089"/>
        <v>0</v>
      </c>
      <c r="L392" s="462">
        <f t="shared" si="1089"/>
        <v>0</v>
      </c>
      <c r="M392" s="432">
        <f t="shared" si="1089"/>
        <v>0</v>
      </c>
      <c r="N392" s="432">
        <f t="shared" si="1089"/>
        <v>0</v>
      </c>
      <c r="O392" s="432">
        <f t="shared" si="1089"/>
        <v>0</v>
      </c>
      <c r="P392" s="463">
        <f t="shared" si="1089"/>
        <v>0</v>
      </c>
      <c r="Q392" s="462">
        <f t="shared" si="1089"/>
        <v>1232082.9438329663</v>
      </c>
      <c r="R392" s="432">
        <f t="shared" si="1089"/>
        <v>0</v>
      </c>
      <c r="S392" s="432">
        <f t="shared" si="1089"/>
        <v>0</v>
      </c>
      <c r="T392" s="432">
        <f t="shared" si="1089"/>
        <v>0</v>
      </c>
      <c r="U392" s="432">
        <f t="shared" si="1089"/>
        <v>0</v>
      </c>
      <c r="V392" s="463">
        <f t="shared" si="1089"/>
        <v>0</v>
      </c>
      <c r="W392" s="462">
        <f t="shared" si="1089"/>
        <v>0</v>
      </c>
      <c r="X392" s="432">
        <f t="shared" si="1089"/>
        <v>0</v>
      </c>
      <c r="Y392" s="432">
        <f t="shared" si="1089"/>
        <v>0</v>
      </c>
      <c r="Z392" s="432">
        <f t="shared" si="1089"/>
        <v>0</v>
      </c>
      <c r="AA392" s="463">
        <f t="shared" si="1089"/>
        <v>0</v>
      </c>
      <c r="AB392" s="462">
        <f t="shared" si="1089"/>
        <v>0</v>
      </c>
      <c r="AC392" s="432">
        <f t="shared" si="1089"/>
        <v>0</v>
      </c>
      <c r="AD392" s="432">
        <f t="shared" si="1089"/>
        <v>0</v>
      </c>
      <c r="AE392" s="432">
        <f t="shared" si="1089"/>
        <v>0</v>
      </c>
      <c r="AF392" s="432">
        <f t="shared" si="1089"/>
        <v>0</v>
      </c>
      <c r="AG392" s="463">
        <f t="shared" si="1089"/>
        <v>0</v>
      </c>
      <c r="AH392" s="462">
        <f t="shared" si="1089"/>
        <v>0</v>
      </c>
      <c r="AI392" s="432">
        <f t="shared" si="1089"/>
        <v>0</v>
      </c>
      <c r="AJ392" s="432">
        <f t="shared" si="1089"/>
        <v>0</v>
      </c>
      <c r="AK392" s="432">
        <f t="shared" si="1089"/>
        <v>0</v>
      </c>
      <c r="AL392" s="463">
        <f t="shared" si="1089"/>
        <v>0</v>
      </c>
      <c r="AM392" s="462">
        <f t="shared" ref="AM392:CX392" si="1090">AM253*AM113/100</f>
        <v>99940.644967819622</v>
      </c>
      <c r="AN392" s="432">
        <f t="shared" si="1090"/>
        <v>0</v>
      </c>
      <c r="AO392" s="432">
        <f t="shared" si="1090"/>
        <v>0</v>
      </c>
      <c r="AP392" s="432">
        <f t="shared" si="1090"/>
        <v>0</v>
      </c>
      <c r="AQ392" s="432">
        <f t="shared" si="1090"/>
        <v>0</v>
      </c>
      <c r="AR392" s="463">
        <f t="shared" si="1090"/>
        <v>0</v>
      </c>
      <c r="AS392" s="462">
        <f t="shared" si="1090"/>
        <v>0</v>
      </c>
      <c r="AT392" s="432">
        <f t="shared" si="1090"/>
        <v>0</v>
      </c>
      <c r="AU392" s="432">
        <f t="shared" si="1090"/>
        <v>0</v>
      </c>
      <c r="AV392" s="432">
        <f t="shared" si="1090"/>
        <v>0</v>
      </c>
      <c r="AW392" s="463">
        <f t="shared" si="1090"/>
        <v>0</v>
      </c>
      <c r="AX392" s="462">
        <f t="shared" si="1090"/>
        <v>0</v>
      </c>
      <c r="AY392" s="432">
        <f t="shared" si="1090"/>
        <v>0</v>
      </c>
      <c r="AZ392" s="432">
        <f t="shared" si="1090"/>
        <v>0</v>
      </c>
      <c r="BA392" s="432">
        <f t="shared" si="1090"/>
        <v>0</v>
      </c>
      <c r="BB392" s="432">
        <f t="shared" si="1090"/>
        <v>0</v>
      </c>
      <c r="BC392" s="463">
        <f t="shared" si="1090"/>
        <v>0</v>
      </c>
      <c r="BD392" s="462">
        <f t="shared" si="1090"/>
        <v>0</v>
      </c>
      <c r="BE392" s="432">
        <f t="shared" si="1090"/>
        <v>0</v>
      </c>
      <c r="BF392" s="432">
        <f t="shared" si="1090"/>
        <v>0</v>
      </c>
      <c r="BG392" s="432">
        <f t="shared" si="1090"/>
        <v>0</v>
      </c>
      <c r="BH392" s="463">
        <f t="shared" si="1090"/>
        <v>0</v>
      </c>
      <c r="BI392" s="462">
        <f t="shared" si="1090"/>
        <v>0</v>
      </c>
      <c r="BJ392" s="432">
        <f t="shared" si="1090"/>
        <v>0</v>
      </c>
      <c r="BK392" s="432">
        <f t="shared" si="1090"/>
        <v>0</v>
      </c>
      <c r="BL392" s="432">
        <f t="shared" si="1090"/>
        <v>0</v>
      </c>
      <c r="BM392" s="432">
        <f t="shared" si="1090"/>
        <v>0</v>
      </c>
      <c r="BN392" s="463">
        <f t="shared" si="1090"/>
        <v>0</v>
      </c>
      <c r="BO392" s="462">
        <f t="shared" si="1090"/>
        <v>0</v>
      </c>
      <c r="BP392" s="432">
        <f t="shared" si="1090"/>
        <v>0</v>
      </c>
      <c r="BQ392" s="432">
        <f t="shared" si="1090"/>
        <v>0</v>
      </c>
      <c r="BR392" s="432">
        <f t="shared" si="1090"/>
        <v>0</v>
      </c>
      <c r="BS392" s="463">
        <f t="shared" si="1090"/>
        <v>0</v>
      </c>
      <c r="BT392" s="462">
        <f t="shared" si="1090"/>
        <v>0</v>
      </c>
      <c r="BU392" s="432">
        <f t="shared" si="1090"/>
        <v>0</v>
      </c>
      <c r="BV392" s="432">
        <f t="shared" si="1090"/>
        <v>0</v>
      </c>
      <c r="BW392" s="432">
        <f t="shared" si="1090"/>
        <v>0</v>
      </c>
      <c r="BX392" s="432">
        <f t="shared" si="1090"/>
        <v>0</v>
      </c>
      <c r="BY392" s="463">
        <f t="shared" si="1090"/>
        <v>0</v>
      </c>
      <c r="BZ392" s="462">
        <f t="shared" si="1090"/>
        <v>0</v>
      </c>
      <c r="CA392" s="432">
        <f t="shared" si="1090"/>
        <v>0</v>
      </c>
      <c r="CB392" s="432">
        <f t="shared" si="1090"/>
        <v>0</v>
      </c>
      <c r="CC392" s="432">
        <f t="shared" si="1090"/>
        <v>0</v>
      </c>
      <c r="CD392" s="463">
        <f t="shared" si="1090"/>
        <v>0</v>
      </c>
      <c r="CE392" s="462">
        <f t="shared" si="1090"/>
        <v>34837.794468302251</v>
      </c>
      <c r="CF392" s="432">
        <f t="shared" si="1090"/>
        <v>0</v>
      </c>
      <c r="CG392" s="432">
        <f t="shared" si="1090"/>
        <v>0</v>
      </c>
      <c r="CH392" s="432">
        <f t="shared" si="1090"/>
        <v>0</v>
      </c>
      <c r="CI392" s="432">
        <f t="shared" si="1090"/>
        <v>0</v>
      </c>
      <c r="CJ392" s="463">
        <f t="shared" si="1090"/>
        <v>0</v>
      </c>
      <c r="CK392" s="462">
        <f t="shared" si="1090"/>
        <v>0</v>
      </c>
      <c r="CL392" s="432">
        <f t="shared" si="1090"/>
        <v>0</v>
      </c>
      <c r="CM392" s="432">
        <f t="shared" si="1090"/>
        <v>0</v>
      </c>
      <c r="CN392" s="432">
        <f t="shared" si="1090"/>
        <v>0</v>
      </c>
      <c r="CO392" s="463">
        <f t="shared" si="1090"/>
        <v>0</v>
      </c>
      <c r="CP392" s="462">
        <f t="shared" si="1090"/>
        <v>0</v>
      </c>
      <c r="CQ392" s="432">
        <f t="shared" si="1090"/>
        <v>0</v>
      </c>
      <c r="CR392" s="432">
        <f t="shared" si="1090"/>
        <v>0</v>
      </c>
      <c r="CS392" s="432">
        <f t="shared" si="1090"/>
        <v>0</v>
      </c>
      <c r="CT392" s="432">
        <f t="shared" si="1090"/>
        <v>0</v>
      </c>
      <c r="CU392" s="463">
        <f t="shared" si="1090"/>
        <v>0</v>
      </c>
      <c r="CV392" s="462">
        <f t="shared" si="1090"/>
        <v>0</v>
      </c>
      <c r="CW392" s="432">
        <f t="shared" si="1090"/>
        <v>0</v>
      </c>
      <c r="CX392" s="432">
        <f t="shared" si="1090"/>
        <v>0</v>
      </c>
      <c r="CY392" s="432">
        <f t="shared" ref="CY392:FJ392" si="1091">CY253*CY113/100</f>
        <v>0</v>
      </c>
      <c r="CZ392" s="463">
        <f t="shared" si="1091"/>
        <v>0</v>
      </c>
      <c r="DA392" s="462">
        <f t="shared" si="1091"/>
        <v>0</v>
      </c>
      <c r="DB392" s="432">
        <f t="shared" si="1091"/>
        <v>0</v>
      </c>
      <c r="DC392" s="432">
        <f t="shared" si="1091"/>
        <v>0</v>
      </c>
      <c r="DD392" s="432">
        <f t="shared" si="1091"/>
        <v>0</v>
      </c>
      <c r="DE392" s="432">
        <f t="shared" si="1091"/>
        <v>0</v>
      </c>
      <c r="DF392" s="463">
        <f t="shared" si="1091"/>
        <v>0</v>
      </c>
      <c r="DG392" s="462">
        <f t="shared" si="1091"/>
        <v>0</v>
      </c>
      <c r="DH392" s="432">
        <f t="shared" si="1091"/>
        <v>0</v>
      </c>
      <c r="DI392" s="432">
        <f t="shared" si="1091"/>
        <v>0</v>
      </c>
      <c r="DJ392" s="432">
        <f t="shared" si="1091"/>
        <v>0</v>
      </c>
      <c r="DK392" s="463">
        <f t="shared" si="1091"/>
        <v>0</v>
      </c>
      <c r="DL392" s="462">
        <f t="shared" si="1091"/>
        <v>0</v>
      </c>
      <c r="DM392" s="432">
        <f t="shared" si="1091"/>
        <v>0</v>
      </c>
      <c r="DN392" s="432">
        <f t="shared" si="1091"/>
        <v>0</v>
      </c>
      <c r="DO392" s="432">
        <f t="shared" si="1091"/>
        <v>0</v>
      </c>
      <c r="DP392" s="432">
        <f t="shared" si="1091"/>
        <v>0</v>
      </c>
      <c r="DQ392" s="463">
        <f t="shared" si="1091"/>
        <v>0</v>
      </c>
      <c r="DR392" s="462">
        <f t="shared" si="1091"/>
        <v>0</v>
      </c>
      <c r="DS392" s="432">
        <f t="shared" si="1091"/>
        <v>0</v>
      </c>
      <c r="DT392" s="432">
        <f t="shared" si="1091"/>
        <v>0</v>
      </c>
      <c r="DU392" s="432">
        <f t="shared" si="1091"/>
        <v>0</v>
      </c>
      <c r="DV392" s="463">
        <f t="shared" si="1091"/>
        <v>0</v>
      </c>
      <c r="DW392" s="462">
        <f t="shared" si="1091"/>
        <v>0</v>
      </c>
      <c r="DX392" s="432">
        <f t="shared" si="1091"/>
        <v>0</v>
      </c>
      <c r="DY392" s="432">
        <f t="shared" si="1091"/>
        <v>0</v>
      </c>
      <c r="DZ392" s="432">
        <f t="shared" si="1091"/>
        <v>0</v>
      </c>
      <c r="EA392" s="432">
        <f t="shared" si="1091"/>
        <v>0</v>
      </c>
      <c r="EB392" s="463">
        <f t="shared" si="1091"/>
        <v>0</v>
      </c>
      <c r="EC392" s="462">
        <f t="shared" si="1091"/>
        <v>0</v>
      </c>
      <c r="ED392" s="432">
        <f t="shared" si="1091"/>
        <v>0</v>
      </c>
      <c r="EE392" s="432">
        <f t="shared" si="1091"/>
        <v>0</v>
      </c>
      <c r="EF392" s="432">
        <f t="shared" si="1091"/>
        <v>0</v>
      </c>
      <c r="EG392" s="463">
        <f t="shared" si="1091"/>
        <v>0</v>
      </c>
      <c r="EH392" s="462">
        <f t="shared" si="1091"/>
        <v>0</v>
      </c>
      <c r="EI392" s="432">
        <f t="shared" si="1091"/>
        <v>0</v>
      </c>
      <c r="EJ392" s="432">
        <f t="shared" si="1091"/>
        <v>0</v>
      </c>
      <c r="EK392" s="432">
        <f t="shared" si="1091"/>
        <v>0</v>
      </c>
      <c r="EL392" s="432">
        <f t="shared" si="1091"/>
        <v>0</v>
      </c>
      <c r="EM392" s="463">
        <f t="shared" si="1091"/>
        <v>0</v>
      </c>
      <c r="EN392" s="462">
        <f t="shared" si="1091"/>
        <v>0</v>
      </c>
      <c r="EO392" s="432">
        <f t="shared" si="1091"/>
        <v>0</v>
      </c>
      <c r="EP392" s="432">
        <f t="shared" si="1091"/>
        <v>0</v>
      </c>
      <c r="EQ392" s="432">
        <f t="shared" si="1091"/>
        <v>0</v>
      </c>
      <c r="ER392" s="463">
        <f t="shared" si="1091"/>
        <v>0</v>
      </c>
      <c r="ES392" s="462">
        <f t="shared" si="1091"/>
        <v>0</v>
      </c>
      <c r="ET392" s="432">
        <f t="shared" si="1091"/>
        <v>0</v>
      </c>
      <c r="EU392" s="432">
        <f t="shared" si="1091"/>
        <v>0</v>
      </c>
      <c r="EV392" s="432">
        <f t="shared" si="1091"/>
        <v>0</v>
      </c>
      <c r="EW392" s="432">
        <f t="shared" si="1091"/>
        <v>0</v>
      </c>
      <c r="EX392" s="463">
        <f t="shared" si="1091"/>
        <v>0</v>
      </c>
      <c r="EY392" s="462">
        <f t="shared" si="1091"/>
        <v>0</v>
      </c>
      <c r="EZ392" s="432">
        <f t="shared" si="1091"/>
        <v>0</v>
      </c>
      <c r="FA392" s="432">
        <f t="shared" si="1091"/>
        <v>0</v>
      </c>
      <c r="FB392" s="432">
        <f t="shared" si="1091"/>
        <v>0</v>
      </c>
      <c r="FC392" s="463">
        <f t="shared" si="1091"/>
        <v>0</v>
      </c>
      <c r="FD392" s="462">
        <f t="shared" si="1091"/>
        <v>0</v>
      </c>
      <c r="FE392" s="432">
        <f t="shared" si="1091"/>
        <v>0</v>
      </c>
      <c r="FF392" s="432">
        <f t="shared" si="1091"/>
        <v>0</v>
      </c>
      <c r="FG392" s="432">
        <f t="shared" si="1091"/>
        <v>0</v>
      </c>
      <c r="FH392" s="432">
        <f t="shared" si="1091"/>
        <v>0</v>
      </c>
      <c r="FI392" s="463">
        <f t="shared" si="1091"/>
        <v>0</v>
      </c>
      <c r="FJ392" s="462">
        <f t="shared" si="1091"/>
        <v>0</v>
      </c>
      <c r="FK392" s="432">
        <f t="shared" ref="FK392:GJ392" si="1092">FK253*FK113/100</f>
        <v>0</v>
      </c>
      <c r="FL392" s="432">
        <f t="shared" si="1092"/>
        <v>0</v>
      </c>
      <c r="FM392" s="432">
        <f t="shared" si="1092"/>
        <v>0</v>
      </c>
      <c r="FN392" s="463">
        <f t="shared" si="1092"/>
        <v>0</v>
      </c>
      <c r="FO392" s="462">
        <f t="shared" si="1092"/>
        <v>0</v>
      </c>
      <c r="FP392" s="432">
        <f t="shared" si="1092"/>
        <v>0</v>
      </c>
      <c r="FQ392" s="432">
        <f t="shared" si="1092"/>
        <v>0</v>
      </c>
      <c r="FR392" s="432">
        <f t="shared" si="1092"/>
        <v>0</v>
      </c>
      <c r="FS392" s="432">
        <f t="shared" si="1092"/>
        <v>0</v>
      </c>
      <c r="FT392" s="463">
        <f t="shared" si="1092"/>
        <v>0</v>
      </c>
      <c r="FU392" s="462">
        <f t="shared" si="1092"/>
        <v>0</v>
      </c>
      <c r="FV392" s="432">
        <f t="shared" si="1092"/>
        <v>0</v>
      </c>
      <c r="FW392" s="432">
        <f t="shared" si="1092"/>
        <v>0</v>
      </c>
      <c r="FX392" s="432">
        <f t="shared" si="1092"/>
        <v>0</v>
      </c>
      <c r="FY392" s="463">
        <f t="shared" si="1092"/>
        <v>0</v>
      </c>
      <c r="FZ392" s="462">
        <f t="shared" si="1092"/>
        <v>0</v>
      </c>
      <c r="GA392" s="432">
        <f t="shared" si="1092"/>
        <v>0</v>
      </c>
      <c r="GB392" s="432">
        <f t="shared" si="1092"/>
        <v>0</v>
      </c>
      <c r="GC392" s="432">
        <f t="shared" si="1092"/>
        <v>0</v>
      </c>
      <c r="GD392" s="432">
        <f t="shared" si="1092"/>
        <v>0</v>
      </c>
      <c r="GE392" s="463">
        <f t="shared" si="1092"/>
        <v>0</v>
      </c>
      <c r="GF392" s="462">
        <f t="shared" si="1092"/>
        <v>0</v>
      </c>
      <c r="GG392" s="432">
        <f t="shared" si="1092"/>
        <v>0</v>
      </c>
      <c r="GH392" s="432">
        <f t="shared" si="1092"/>
        <v>0</v>
      </c>
      <c r="GI392" s="432">
        <f t="shared" si="1092"/>
        <v>0</v>
      </c>
      <c r="GJ392" s="463">
        <f t="shared" si="1092"/>
        <v>0</v>
      </c>
    </row>
    <row r="393" spans="1:192" s="4" customFormat="1">
      <c r="A393" s="22"/>
      <c r="B393" s="22"/>
      <c r="C393" s="22"/>
      <c r="D393" s="22"/>
      <c r="E393" s="748" t="str">
        <f t="shared" si="952"/>
        <v>High Voltage Demand D2</v>
      </c>
      <c r="F393" s="462">
        <f t="shared" ref="F393:AL393" si="1093">F254*F114</f>
        <v>0</v>
      </c>
      <c r="G393" s="432">
        <f t="shared" si="1093"/>
        <v>0</v>
      </c>
      <c r="H393" s="432">
        <f t="shared" si="1093"/>
        <v>0</v>
      </c>
      <c r="I393" s="432">
        <f t="shared" si="1093"/>
        <v>0</v>
      </c>
      <c r="J393" s="432">
        <f t="shared" si="1093"/>
        <v>0</v>
      </c>
      <c r="K393" s="463">
        <f t="shared" si="1093"/>
        <v>0</v>
      </c>
      <c r="L393" s="462">
        <f t="shared" si="1093"/>
        <v>0</v>
      </c>
      <c r="M393" s="432">
        <f t="shared" si="1093"/>
        <v>0</v>
      </c>
      <c r="N393" s="432">
        <f t="shared" si="1093"/>
        <v>0</v>
      </c>
      <c r="O393" s="432">
        <f t="shared" si="1093"/>
        <v>0</v>
      </c>
      <c r="P393" s="463">
        <f t="shared" si="1093"/>
        <v>0</v>
      </c>
      <c r="Q393" s="462">
        <f t="shared" si="1093"/>
        <v>749200.97394930001</v>
      </c>
      <c r="R393" s="432">
        <f t="shared" si="1093"/>
        <v>0</v>
      </c>
      <c r="S393" s="432">
        <f t="shared" si="1093"/>
        <v>0</v>
      </c>
      <c r="T393" s="432">
        <f t="shared" si="1093"/>
        <v>0</v>
      </c>
      <c r="U393" s="432">
        <f t="shared" si="1093"/>
        <v>0</v>
      </c>
      <c r="V393" s="463">
        <f t="shared" si="1093"/>
        <v>0</v>
      </c>
      <c r="W393" s="462">
        <f t="shared" si="1093"/>
        <v>0</v>
      </c>
      <c r="X393" s="432">
        <f t="shared" si="1093"/>
        <v>0</v>
      </c>
      <c r="Y393" s="432">
        <f t="shared" si="1093"/>
        <v>0</v>
      </c>
      <c r="Z393" s="432">
        <f t="shared" si="1093"/>
        <v>0</v>
      </c>
      <c r="AA393" s="463">
        <f t="shared" si="1093"/>
        <v>0</v>
      </c>
      <c r="AB393" s="462">
        <f t="shared" si="1093"/>
        <v>0</v>
      </c>
      <c r="AC393" s="432">
        <f t="shared" si="1093"/>
        <v>0</v>
      </c>
      <c r="AD393" s="432">
        <f t="shared" si="1093"/>
        <v>0</v>
      </c>
      <c r="AE393" s="432">
        <f t="shared" si="1093"/>
        <v>0</v>
      </c>
      <c r="AF393" s="432">
        <f t="shared" si="1093"/>
        <v>0</v>
      </c>
      <c r="AG393" s="463">
        <f t="shared" si="1093"/>
        <v>0</v>
      </c>
      <c r="AH393" s="462">
        <f t="shared" si="1093"/>
        <v>0</v>
      </c>
      <c r="AI393" s="432">
        <f t="shared" si="1093"/>
        <v>0</v>
      </c>
      <c r="AJ393" s="432">
        <f t="shared" si="1093"/>
        <v>0</v>
      </c>
      <c r="AK393" s="432">
        <f t="shared" si="1093"/>
        <v>0</v>
      </c>
      <c r="AL393" s="463">
        <f t="shared" si="1093"/>
        <v>0</v>
      </c>
      <c r="AM393" s="462">
        <f t="shared" ref="AM393:CX393" si="1094">AM254*AM114/100</f>
        <v>19969.263642811744</v>
      </c>
      <c r="AN393" s="432">
        <f t="shared" si="1094"/>
        <v>0</v>
      </c>
      <c r="AO393" s="432">
        <f t="shared" si="1094"/>
        <v>0</v>
      </c>
      <c r="AP393" s="432">
        <f t="shared" si="1094"/>
        <v>0</v>
      </c>
      <c r="AQ393" s="432">
        <f t="shared" si="1094"/>
        <v>0</v>
      </c>
      <c r="AR393" s="463">
        <f t="shared" si="1094"/>
        <v>0</v>
      </c>
      <c r="AS393" s="462">
        <f t="shared" si="1094"/>
        <v>0</v>
      </c>
      <c r="AT393" s="432">
        <f t="shared" si="1094"/>
        <v>0</v>
      </c>
      <c r="AU393" s="432">
        <f t="shared" si="1094"/>
        <v>0</v>
      </c>
      <c r="AV393" s="432">
        <f t="shared" si="1094"/>
        <v>0</v>
      </c>
      <c r="AW393" s="463">
        <f t="shared" si="1094"/>
        <v>0</v>
      </c>
      <c r="AX393" s="462">
        <f t="shared" si="1094"/>
        <v>0</v>
      </c>
      <c r="AY393" s="432">
        <f t="shared" si="1094"/>
        <v>0</v>
      </c>
      <c r="AZ393" s="432">
        <f t="shared" si="1094"/>
        <v>0</v>
      </c>
      <c r="BA393" s="432">
        <f t="shared" si="1094"/>
        <v>0</v>
      </c>
      <c r="BB393" s="432">
        <f t="shared" si="1094"/>
        <v>0</v>
      </c>
      <c r="BC393" s="463">
        <f t="shared" si="1094"/>
        <v>0</v>
      </c>
      <c r="BD393" s="462">
        <f t="shared" si="1094"/>
        <v>0</v>
      </c>
      <c r="BE393" s="432">
        <f t="shared" si="1094"/>
        <v>0</v>
      </c>
      <c r="BF393" s="432">
        <f t="shared" si="1094"/>
        <v>0</v>
      </c>
      <c r="BG393" s="432">
        <f t="shared" si="1094"/>
        <v>0</v>
      </c>
      <c r="BH393" s="463">
        <f t="shared" si="1094"/>
        <v>0</v>
      </c>
      <c r="BI393" s="462">
        <f t="shared" si="1094"/>
        <v>0</v>
      </c>
      <c r="BJ393" s="432">
        <f t="shared" si="1094"/>
        <v>0</v>
      </c>
      <c r="BK393" s="432">
        <f t="shared" si="1094"/>
        <v>0</v>
      </c>
      <c r="BL393" s="432">
        <f t="shared" si="1094"/>
        <v>0</v>
      </c>
      <c r="BM393" s="432">
        <f t="shared" si="1094"/>
        <v>0</v>
      </c>
      <c r="BN393" s="463">
        <f t="shared" si="1094"/>
        <v>0</v>
      </c>
      <c r="BO393" s="462">
        <f t="shared" si="1094"/>
        <v>0</v>
      </c>
      <c r="BP393" s="432">
        <f t="shared" si="1094"/>
        <v>0</v>
      </c>
      <c r="BQ393" s="432">
        <f t="shared" si="1094"/>
        <v>0</v>
      </c>
      <c r="BR393" s="432">
        <f t="shared" si="1094"/>
        <v>0</v>
      </c>
      <c r="BS393" s="463">
        <f t="shared" si="1094"/>
        <v>0</v>
      </c>
      <c r="BT393" s="462">
        <f t="shared" si="1094"/>
        <v>0</v>
      </c>
      <c r="BU393" s="432">
        <f t="shared" si="1094"/>
        <v>0</v>
      </c>
      <c r="BV393" s="432">
        <f t="shared" si="1094"/>
        <v>0</v>
      </c>
      <c r="BW393" s="432">
        <f t="shared" si="1094"/>
        <v>0</v>
      </c>
      <c r="BX393" s="432">
        <f t="shared" si="1094"/>
        <v>0</v>
      </c>
      <c r="BY393" s="463">
        <f t="shared" si="1094"/>
        <v>0</v>
      </c>
      <c r="BZ393" s="462">
        <f t="shared" si="1094"/>
        <v>0</v>
      </c>
      <c r="CA393" s="432">
        <f t="shared" si="1094"/>
        <v>0</v>
      </c>
      <c r="CB393" s="432">
        <f t="shared" si="1094"/>
        <v>0</v>
      </c>
      <c r="CC393" s="432">
        <f t="shared" si="1094"/>
        <v>0</v>
      </c>
      <c r="CD393" s="463">
        <f t="shared" si="1094"/>
        <v>0</v>
      </c>
      <c r="CE393" s="462">
        <f t="shared" si="1094"/>
        <v>21542.509051087847</v>
      </c>
      <c r="CF393" s="432">
        <f t="shared" si="1094"/>
        <v>0</v>
      </c>
      <c r="CG393" s="432">
        <f t="shared" si="1094"/>
        <v>0</v>
      </c>
      <c r="CH393" s="432">
        <f t="shared" si="1094"/>
        <v>0</v>
      </c>
      <c r="CI393" s="432">
        <f t="shared" si="1094"/>
        <v>0</v>
      </c>
      <c r="CJ393" s="463">
        <f t="shared" si="1094"/>
        <v>0</v>
      </c>
      <c r="CK393" s="462">
        <f t="shared" si="1094"/>
        <v>0</v>
      </c>
      <c r="CL393" s="432">
        <f t="shared" si="1094"/>
        <v>0</v>
      </c>
      <c r="CM393" s="432">
        <f t="shared" si="1094"/>
        <v>0</v>
      </c>
      <c r="CN393" s="432">
        <f t="shared" si="1094"/>
        <v>0</v>
      </c>
      <c r="CO393" s="463">
        <f t="shared" si="1094"/>
        <v>0</v>
      </c>
      <c r="CP393" s="462">
        <f t="shared" si="1094"/>
        <v>0</v>
      </c>
      <c r="CQ393" s="432">
        <f t="shared" si="1094"/>
        <v>0</v>
      </c>
      <c r="CR393" s="432">
        <f t="shared" si="1094"/>
        <v>0</v>
      </c>
      <c r="CS393" s="432">
        <f t="shared" si="1094"/>
        <v>0</v>
      </c>
      <c r="CT393" s="432">
        <f t="shared" si="1094"/>
        <v>0</v>
      </c>
      <c r="CU393" s="463">
        <f t="shared" si="1094"/>
        <v>0</v>
      </c>
      <c r="CV393" s="462">
        <f t="shared" si="1094"/>
        <v>0</v>
      </c>
      <c r="CW393" s="432">
        <f t="shared" si="1094"/>
        <v>0</v>
      </c>
      <c r="CX393" s="432">
        <f t="shared" si="1094"/>
        <v>0</v>
      </c>
      <c r="CY393" s="432">
        <f t="shared" ref="CY393:FJ393" si="1095">CY254*CY114/100</f>
        <v>0</v>
      </c>
      <c r="CZ393" s="463">
        <f t="shared" si="1095"/>
        <v>0</v>
      </c>
      <c r="DA393" s="462">
        <f t="shared" si="1095"/>
        <v>0</v>
      </c>
      <c r="DB393" s="432">
        <f t="shared" si="1095"/>
        <v>0</v>
      </c>
      <c r="DC393" s="432">
        <f t="shared" si="1095"/>
        <v>0</v>
      </c>
      <c r="DD393" s="432">
        <f t="shared" si="1095"/>
        <v>0</v>
      </c>
      <c r="DE393" s="432">
        <f t="shared" si="1095"/>
        <v>0</v>
      </c>
      <c r="DF393" s="463">
        <f t="shared" si="1095"/>
        <v>0</v>
      </c>
      <c r="DG393" s="462">
        <f t="shared" si="1095"/>
        <v>0</v>
      </c>
      <c r="DH393" s="432">
        <f t="shared" si="1095"/>
        <v>0</v>
      </c>
      <c r="DI393" s="432">
        <f t="shared" si="1095"/>
        <v>0</v>
      </c>
      <c r="DJ393" s="432">
        <f t="shared" si="1095"/>
        <v>0</v>
      </c>
      <c r="DK393" s="463">
        <f t="shared" si="1095"/>
        <v>0</v>
      </c>
      <c r="DL393" s="462">
        <f t="shared" si="1095"/>
        <v>0</v>
      </c>
      <c r="DM393" s="432">
        <f t="shared" si="1095"/>
        <v>0</v>
      </c>
      <c r="DN393" s="432">
        <f t="shared" si="1095"/>
        <v>0</v>
      </c>
      <c r="DO393" s="432">
        <f t="shared" si="1095"/>
        <v>0</v>
      </c>
      <c r="DP393" s="432">
        <f t="shared" si="1095"/>
        <v>0</v>
      </c>
      <c r="DQ393" s="463">
        <f t="shared" si="1095"/>
        <v>0</v>
      </c>
      <c r="DR393" s="462">
        <f t="shared" si="1095"/>
        <v>0</v>
      </c>
      <c r="DS393" s="432">
        <f t="shared" si="1095"/>
        <v>0</v>
      </c>
      <c r="DT393" s="432">
        <f t="shared" si="1095"/>
        <v>0</v>
      </c>
      <c r="DU393" s="432">
        <f t="shared" si="1095"/>
        <v>0</v>
      </c>
      <c r="DV393" s="463">
        <f t="shared" si="1095"/>
        <v>0</v>
      </c>
      <c r="DW393" s="462">
        <f t="shared" si="1095"/>
        <v>0</v>
      </c>
      <c r="DX393" s="432">
        <f t="shared" si="1095"/>
        <v>0</v>
      </c>
      <c r="DY393" s="432">
        <f t="shared" si="1095"/>
        <v>0</v>
      </c>
      <c r="DZ393" s="432">
        <f t="shared" si="1095"/>
        <v>0</v>
      </c>
      <c r="EA393" s="432">
        <f t="shared" si="1095"/>
        <v>0</v>
      </c>
      <c r="EB393" s="463">
        <f t="shared" si="1095"/>
        <v>0</v>
      </c>
      <c r="EC393" s="462">
        <f t="shared" si="1095"/>
        <v>0</v>
      </c>
      <c r="ED393" s="432">
        <f t="shared" si="1095"/>
        <v>0</v>
      </c>
      <c r="EE393" s="432">
        <f t="shared" si="1095"/>
        <v>0</v>
      </c>
      <c r="EF393" s="432">
        <f t="shared" si="1095"/>
        <v>0</v>
      </c>
      <c r="EG393" s="463">
        <f t="shared" si="1095"/>
        <v>0</v>
      </c>
      <c r="EH393" s="462">
        <f t="shared" si="1095"/>
        <v>0</v>
      </c>
      <c r="EI393" s="432">
        <f t="shared" si="1095"/>
        <v>0</v>
      </c>
      <c r="EJ393" s="432">
        <f t="shared" si="1095"/>
        <v>0</v>
      </c>
      <c r="EK393" s="432">
        <f t="shared" si="1095"/>
        <v>0</v>
      </c>
      <c r="EL393" s="432">
        <f t="shared" si="1095"/>
        <v>0</v>
      </c>
      <c r="EM393" s="463">
        <f t="shared" si="1095"/>
        <v>0</v>
      </c>
      <c r="EN393" s="462">
        <f t="shared" si="1095"/>
        <v>0</v>
      </c>
      <c r="EO393" s="432">
        <f t="shared" si="1095"/>
        <v>0</v>
      </c>
      <c r="EP393" s="432">
        <f t="shared" si="1095"/>
        <v>0</v>
      </c>
      <c r="EQ393" s="432">
        <f t="shared" si="1095"/>
        <v>0</v>
      </c>
      <c r="ER393" s="463">
        <f t="shared" si="1095"/>
        <v>0</v>
      </c>
      <c r="ES393" s="462">
        <f t="shared" si="1095"/>
        <v>0</v>
      </c>
      <c r="ET393" s="432">
        <f t="shared" si="1095"/>
        <v>0</v>
      </c>
      <c r="EU393" s="432">
        <f t="shared" si="1095"/>
        <v>0</v>
      </c>
      <c r="EV393" s="432">
        <f t="shared" si="1095"/>
        <v>0</v>
      </c>
      <c r="EW393" s="432">
        <f t="shared" si="1095"/>
        <v>0</v>
      </c>
      <c r="EX393" s="463">
        <f t="shared" si="1095"/>
        <v>0</v>
      </c>
      <c r="EY393" s="462">
        <f t="shared" si="1095"/>
        <v>0</v>
      </c>
      <c r="EZ393" s="432">
        <f t="shared" si="1095"/>
        <v>0</v>
      </c>
      <c r="FA393" s="432">
        <f t="shared" si="1095"/>
        <v>0</v>
      </c>
      <c r="FB393" s="432">
        <f t="shared" si="1095"/>
        <v>0</v>
      </c>
      <c r="FC393" s="463">
        <f t="shared" si="1095"/>
        <v>0</v>
      </c>
      <c r="FD393" s="462">
        <f t="shared" si="1095"/>
        <v>0</v>
      </c>
      <c r="FE393" s="432">
        <f t="shared" si="1095"/>
        <v>0</v>
      </c>
      <c r="FF393" s="432">
        <f t="shared" si="1095"/>
        <v>0</v>
      </c>
      <c r="FG393" s="432">
        <f t="shared" si="1095"/>
        <v>0</v>
      </c>
      <c r="FH393" s="432">
        <f t="shared" si="1095"/>
        <v>0</v>
      </c>
      <c r="FI393" s="463">
        <f t="shared" si="1095"/>
        <v>0</v>
      </c>
      <c r="FJ393" s="462">
        <f t="shared" si="1095"/>
        <v>0</v>
      </c>
      <c r="FK393" s="432">
        <f t="shared" ref="FK393:GJ393" si="1096">FK254*FK114/100</f>
        <v>0</v>
      </c>
      <c r="FL393" s="432">
        <f t="shared" si="1096"/>
        <v>0</v>
      </c>
      <c r="FM393" s="432">
        <f t="shared" si="1096"/>
        <v>0</v>
      </c>
      <c r="FN393" s="463">
        <f t="shared" si="1096"/>
        <v>0</v>
      </c>
      <c r="FO393" s="462">
        <f t="shared" si="1096"/>
        <v>0</v>
      </c>
      <c r="FP393" s="432">
        <f t="shared" si="1096"/>
        <v>0</v>
      </c>
      <c r="FQ393" s="432">
        <f t="shared" si="1096"/>
        <v>0</v>
      </c>
      <c r="FR393" s="432">
        <f t="shared" si="1096"/>
        <v>0</v>
      </c>
      <c r="FS393" s="432">
        <f t="shared" si="1096"/>
        <v>0</v>
      </c>
      <c r="FT393" s="463">
        <f t="shared" si="1096"/>
        <v>0</v>
      </c>
      <c r="FU393" s="462">
        <f t="shared" si="1096"/>
        <v>0</v>
      </c>
      <c r="FV393" s="432">
        <f t="shared" si="1096"/>
        <v>0</v>
      </c>
      <c r="FW393" s="432">
        <f t="shared" si="1096"/>
        <v>0</v>
      </c>
      <c r="FX393" s="432">
        <f t="shared" si="1096"/>
        <v>0</v>
      </c>
      <c r="FY393" s="463">
        <f t="shared" si="1096"/>
        <v>0</v>
      </c>
      <c r="FZ393" s="462">
        <f t="shared" si="1096"/>
        <v>0</v>
      </c>
      <c r="GA393" s="432">
        <f t="shared" si="1096"/>
        <v>0</v>
      </c>
      <c r="GB393" s="432">
        <f t="shared" si="1096"/>
        <v>0</v>
      </c>
      <c r="GC393" s="432">
        <f t="shared" si="1096"/>
        <v>0</v>
      </c>
      <c r="GD393" s="432">
        <f t="shared" si="1096"/>
        <v>0</v>
      </c>
      <c r="GE393" s="463">
        <f t="shared" si="1096"/>
        <v>0</v>
      </c>
      <c r="GF393" s="462">
        <f t="shared" si="1096"/>
        <v>0</v>
      </c>
      <c r="GG393" s="432">
        <f t="shared" si="1096"/>
        <v>0</v>
      </c>
      <c r="GH393" s="432">
        <f t="shared" si="1096"/>
        <v>0</v>
      </c>
      <c r="GI393" s="432">
        <f t="shared" si="1096"/>
        <v>0</v>
      </c>
      <c r="GJ393" s="463">
        <f t="shared" si="1096"/>
        <v>0</v>
      </c>
    </row>
    <row r="394" spans="1:192" s="4" customFormat="1">
      <c r="A394" s="22"/>
      <c r="B394" s="22"/>
      <c r="C394" s="22"/>
      <c r="D394" s="22"/>
      <c r="E394" s="748" t="str">
        <f t="shared" si="952"/>
        <v>High Voltage Demand Docklands</v>
      </c>
      <c r="F394" s="462">
        <f t="shared" ref="F394:AL394" si="1097">F255*F115</f>
        <v>0</v>
      </c>
      <c r="G394" s="432">
        <f t="shared" si="1097"/>
        <v>0</v>
      </c>
      <c r="H394" s="432">
        <f t="shared" si="1097"/>
        <v>0</v>
      </c>
      <c r="I394" s="432">
        <f t="shared" si="1097"/>
        <v>0</v>
      </c>
      <c r="J394" s="432">
        <f t="shared" si="1097"/>
        <v>0</v>
      </c>
      <c r="K394" s="463">
        <f t="shared" si="1097"/>
        <v>0</v>
      </c>
      <c r="L394" s="462">
        <f t="shared" si="1097"/>
        <v>0</v>
      </c>
      <c r="M394" s="432">
        <f t="shared" si="1097"/>
        <v>0</v>
      </c>
      <c r="N394" s="432">
        <f t="shared" si="1097"/>
        <v>0</v>
      </c>
      <c r="O394" s="432">
        <f t="shared" si="1097"/>
        <v>0</v>
      </c>
      <c r="P394" s="463">
        <f t="shared" si="1097"/>
        <v>0</v>
      </c>
      <c r="Q394" s="462">
        <f t="shared" si="1097"/>
        <v>42552.6</v>
      </c>
      <c r="R394" s="432">
        <f t="shared" si="1097"/>
        <v>0</v>
      </c>
      <c r="S394" s="432">
        <f t="shared" si="1097"/>
        <v>0</v>
      </c>
      <c r="T394" s="432">
        <f t="shared" si="1097"/>
        <v>0</v>
      </c>
      <c r="U394" s="432">
        <f t="shared" si="1097"/>
        <v>0</v>
      </c>
      <c r="V394" s="463">
        <f t="shared" si="1097"/>
        <v>0</v>
      </c>
      <c r="W394" s="462">
        <f t="shared" si="1097"/>
        <v>0</v>
      </c>
      <c r="X394" s="432">
        <f t="shared" si="1097"/>
        <v>0</v>
      </c>
      <c r="Y394" s="432">
        <f t="shared" si="1097"/>
        <v>0</v>
      </c>
      <c r="Z394" s="432">
        <f t="shared" si="1097"/>
        <v>0</v>
      </c>
      <c r="AA394" s="463">
        <f t="shared" si="1097"/>
        <v>0</v>
      </c>
      <c r="AB394" s="462">
        <f t="shared" si="1097"/>
        <v>0</v>
      </c>
      <c r="AC394" s="432">
        <f t="shared" si="1097"/>
        <v>0</v>
      </c>
      <c r="AD394" s="432">
        <f t="shared" si="1097"/>
        <v>0</v>
      </c>
      <c r="AE394" s="432">
        <f t="shared" si="1097"/>
        <v>0</v>
      </c>
      <c r="AF394" s="432">
        <f t="shared" si="1097"/>
        <v>0</v>
      </c>
      <c r="AG394" s="463">
        <f t="shared" si="1097"/>
        <v>0</v>
      </c>
      <c r="AH394" s="462">
        <f t="shared" si="1097"/>
        <v>0</v>
      </c>
      <c r="AI394" s="432">
        <f t="shared" si="1097"/>
        <v>0</v>
      </c>
      <c r="AJ394" s="432">
        <f t="shared" si="1097"/>
        <v>0</v>
      </c>
      <c r="AK394" s="432">
        <f t="shared" si="1097"/>
        <v>0</v>
      </c>
      <c r="AL394" s="463">
        <f t="shared" si="1097"/>
        <v>0</v>
      </c>
      <c r="AM394" s="462">
        <f t="shared" ref="AM394:CX394" si="1098">AM255*AM115/100</f>
        <v>6244.8128695875384</v>
      </c>
      <c r="AN394" s="432">
        <f t="shared" si="1098"/>
        <v>0</v>
      </c>
      <c r="AO394" s="432">
        <f t="shared" si="1098"/>
        <v>0</v>
      </c>
      <c r="AP394" s="432">
        <f t="shared" si="1098"/>
        <v>0</v>
      </c>
      <c r="AQ394" s="432">
        <f t="shared" si="1098"/>
        <v>0</v>
      </c>
      <c r="AR394" s="463">
        <f t="shared" si="1098"/>
        <v>0</v>
      </c>
      <c r="AS394" s="462">
        <f t="shared" si="1098"/>
        <v>0</v>
      </c>
      <c r="AT394" s="432">
        <f t="shared" si="1098"/>
        <v>0</v>
      </c>
      <c r="AU394" s="432">
        <f t="shared" si="1098"/>
        <v>0</v>
      </c>
      <c r="AV394" s="432">
        <f t="shared" si="1098"/>
        <v>0</v>
      </c>
      <c r="AW394" s="463">
        <f t="shared" si="1098"/>
        <v>0</v>
      </c>
      <c r="AX394" s="462">
        <f t="shared" si="1098"/>
        <v>0</v>
      </c>
      <c r="AY394" s="432">
        <f t="shared" si="1098"/>
        <v>0</v>
      </c>
      <c r="AZ394" s="432">
        <f t="shared" si="1098"/>
        <v>0</v>
      </c>
      <c r="BA394" s="432">
        <f t="shared" si="1098"/>
        <v>0</v>
      </c>
      <c r="BB394" s="432">
        <f t="shared" si="1098"/>
        <v>0</v>
      </c>
      <c r="BC394" s="463">
        <f t="shared" si="1098"/>
        <v>0</v>
      </c>
      <c r="BD394" s="462">
        <f t="shared" si="1098"/>
        <v>0</v>
      </c>
      <c r="BE394" s="432">
        <f t="shared" si="1098"/>
        <v>0</v>
      </c>
      <c r="BF394" s="432">
        <f t="shared" si="1098"/>
        <v>0</v>
      </c>
      <c r="BG394" s="432">
        <f t="shared" si="1098"/>
        <v>0</v>
      </c>
      <c r="BH394" s="463">
        <f t="shared" si="1098"/>
        <v>0</v>
      </c>
      <c r="BI394" s="462">
        <f t="shared" si="1098"/>
        <v>0</v>
      </c>
      <c r="BJ394" s="432">
        <f t="shared" si="1098"/>
        <v>0</v>
      </c>
      <c r="BK394" s="432">
        <f t="shared" si="1098"/>
        <v>0</v>
      </c>
      <c r="BL394" s="432">
        <f t="shared" si="1098"/>
        <v>0</v>
      </c>
      <c r="BM394" s="432">
        <f t="shared" si="1098"/>
        <v>0</v>
      </c>
      <c r="BN394" s="463">
        <f t="shared" si="1098"/>
        <v>0</v>
      </c>
      <c r="BO394" s="462">
        <f t="shared" si="1098"/>
        <v>0</v>
      </c>
      <c r="BP394" s="432">
        <f t="shared" si="1098"/>
        <v>0</v>
      </c>
      <c r="BQ394" s="432">
        <f t="shared" si="1098"/>
        <v>0</v>
      </c>
      <c r="BR394" s="432">
        <f t="shared" si="1098"/>
        <v>0</v>
      </c>
      <c r="BS394" s="463">
        <f t="shared" si="1098"/>
        <v>0</v>
      </c>
      <c r="BT394" s="462">
        <f t="shared" si="1098"/>
        <v>0</v>
      </c>
      <c r="BU394" s="432">
        <f t="shared" si="1098"/>
        <v>0</v>
      </c>
      <c r="BV394" s="432">
        <f t="shared" si="1098"/>
        <v>0</v>
      </c>
      <c r="BW394" s="432">
        <f t="shared" si="1098"/>
        <v>0</v>
      </c>
      <c r="BX394" s="432">
        <f t="shared" si="1098"/>
        <v>0</v>
      </c>
      <c r="BY394" s="463">
        <f t="shared" si="1098"/>
        <v>0</v>
      </c>
      <c r="BZ394" s="462">
        <f t="shared" si="1098"/>
        <v>0</v>
      </c>
      <c r="CA394" s="432">
        <f t="shared" si="1098"/>
        <v>0</v>
      </c>
      <c r="CB394" s="432">
        <f t="shared" si="1098"/>
        <v>0</v>
      </c>
      <c r="CC394" s="432">
        <f t="shared" si="1098"/>
        <v>0</v>
      </c>
      <c r="CD394" s="463">
        <f t="shared" si="1098"/>
        <v>0</v>
      </c>
      <c r="CE394" s="462">
        <f t="shared" si="1098"/>
        <v>1289.1741093919022</v>
      </c>
      <c r="CF394" s="432">
        <f t="shared" si="1098"/>
        <v>0</v>
      </c>
      <c r="CG394" s="432">
        <f t="shared" si="1098"/>
        <v>0</v>
      </c>
      <c r="CH394" s="432">
        <f t="shared" si="1098"/>
        <v>0</v>
      </c>
      <c r="CI394" s="432">
        <f t="shared" si="1098"/>
        <v>0</v>
      </c>
      <c r="CJ394" s="463">
        <f t="shared" si="1098"/>
        <v>0</v>
      </c>
      <c r="CK394" s="462">
        <f t="shared" si="1098"/>
        <v>0</v>
      </c>
      <c r="CL394" s="432">
        <f t="shared" si="1098"/>
        <v>0</v>
      </c>
      <c r="CM394" s="432">
        <f t="shared" si="1098"/>
        <v>0</v>
      </c>
      <c r="CN394" s="432">
        <f t="shared" si="1098"/>
        <v>0</v>
      </c>
      <c r="CO394" s="463">
        <f t="shared" si="1098"/>
        <v>0</v>
      </c>
      <c r="CP394" s="462">
        <f t="shared" si="1098"/>
        <v>0</v>
      </c>
      <c r="CQ394" s="432">
        <f t="shared" si="1098"/>
        <v>0</v>
      </c>
      <c r="CR394" s="432">
        <f t="shared" si="1098"/>
        <v>0</v>
      </c>
      <c r="CS394" s="432">
        <f t="shared" si="1098"/>
        <v>0</v>
      </c>
      <c r="CT394" s="432">
        <f t="shared" si="1098"/>
        <v>0</v>
      </c>
      <c r="CU394" s="463">
        <f t="shared" si="1098"/>
        <v>0</v>
      </c>
      <c r="CV394" s="462">
        <f t="shared" si="1098"/>
        <v>0</v>
      </c>
      <c r="CW394" s="432">
        <f t="shared" si="1098"/>
        <v>0</v>
      </c>
      <c r="CX394" s="432">
        <f t="shared" si="1098"/>
        <v>0</v>
      </c>
      <c r="CY394" s="432">
        <f t="shared" ref="CY394:FJ394" si="1099">CY255*CY115/100</f>
        <v>0</v>
      </c>
      <c r="CZ394" s="463">
        <f t="shared" si="1099"/>
        <v>0</v>
      </c>
      <c r="DA394" s="462">
        <f t="shared" si="1099"/>
        <v>0</v>
      </c>
      <c r="DB394" s="432">
        <f t="shared" si="1099"/>
        <v>0</v>
      </c>
      <c r="DC394" s="432">
        <f t="shared" si="1099"/>
        <v>0</v>
      </c>
      <c r="DD394" s="432">
        <f t="shared" si="1099"/>
        <v>0</v>
      </c>
      <c r="DE394" s="432">
        <f t="shared" si="1099"/>
        <v>0</v>
      </c>
      <c r="DF394" s="463">
        <f t="shared" si="1099"/>
        <v>0</v>
      </c>
      <c r="DG394" s="462">
        <f t="shared" si="1099"/>
        <v>0</v>
      </c>
      <c r="DH394" s="432">
        <f t="shared" si="1099"/>
        <v>0</v>
      </c>
      <c r="DI394" s="432">
        <f t="shared" si="1099"/>
        <v>0</v>
      </c>
      <c r="DJ394" s="432">
        <f t="shared" si="1099"/>
        <v>0</v>
      </c>
      <c r="DK394" s="463">
        <f t="shared" si="1099"/>
        <v>0</v>
      </c>
      <c r="DL394" s="462">
        <f t="shared" si="1099"/>
        <v>0</v>
      </c>
      <c r="DM394" s="432">
        <f t="shared" si="1099"/>
        <v>0</v>
      </c>
      <c r="DN394" s="432">
        <f t="shared" si="1099"/>
        <v>0</v>
      </c>
      <c r="DO394" s="432">
        <f t="shared" si="1099"/>
        <v>0</v>
      </c>
      <c r="DP394" s="432">
        <f t="shared" si="1099"/>
        <v>0</v>
      </c>
      <c r="DQ394" s="463">
        <f t="shared" si="1099"/>
        <v>0</v>
      </c>
      <c r="DR394" s="462">
        <f t="shared" si="1099"/>
        <v>0</v>
      </c>
      <c r="DS394" s="432">
        <f t="shared" si="1099"/>
        <v>0</v>
      </c>
      <c r="DT394" s="432">
        <f t="shared" si="1099"/>
        <v>0</v>
      </c>
      <c r="DU394" s="432">
        <f t="shared" si="1099"/>
        <v>0</v>
      </c>
      <c r="DV394" s="463">
        <f t="shared" si="1099"/>
        <v>0</v>
      </c>
      <c r="DW394" s="462">
        <f t="shared" si="1099"/>
        <v>0</v>
      </c>
      <c r="DX394" s="432">
        <f t="shared" si="1099"/>
        <v>0</v>
      </c>
      <c r="DY394" s="432">
        <f t="shared" si="1099"/>
        <v>0</v>
      </c>
      <c r="DZ394" s="432">
        <f t="shared" si="1099"/>
        <v>0</v>
      </c>
      <c r="EA394" s="432">
        <f t="shared" si="1099"/>
        <v>0</v>
      </c>
      <c r="EB394" s="463">
        <f t="shared" si="1099"/>
        <v>0</v>
      </c>
      <c r="EC394" s="462">
        <f t="shared" si="1099"/>
        <v>0</v>
      </c>
      <c r="ED394" s="432">
        <f t="shared" si="1099"/>
        <v>0</v>
      </c>
      <c r="EE394" s="432">
        <f t="shared" si="1099"/>
        <v>0</v>
      </c>
      <c r="EF394" s="432">
        <f t="shared" si="1099"/>
        <v>0</v>
      </c>
      <c r="EG394" s="463">
        <f t="shared" si="1099"/>
        <v>0</v>
      </c>
      <c r="EH394" s="462">
        <f t="shared" si="1099"/>
        <v>0</v>
      </c>
      <c r="EI394" s="432">
        <f t="shared" si="1099"/>
        <v>0</v>
      </c>
      <c r="EJ394" s="432">
        <f t="shared" si="1099"/>
        <v>0</v>
      </c>
      <c r="EK394" s="432">
        <f t="shared" si="1099"/>
        <v>0</v>
      </c>
      <c r="EL394" s="432">
        <f t="shared" si="1099"/>
        <v>0</v>
      </c>
      <c r="EM394" s="463">
        <f t="shared" si="1099"/>
        <v>0</v>
      </c>
      <c r="EN394" s="462">
        <f t="shared" si="1099"/>
        <v>0</v>
      </c>
      <c r="EO394" s="432">
        <f t="shared" si="1099"/>
        <v>0</v>
      </c>
      <c r="EP394" s="432">
        <f t="shared" si="1099"/>
        <v>0</v>
      </c>
      <c r="EQ394" s="432">
        <f t="shared" si="1099"/>
        <v>0</v>
      </c>
      <c r="ER394" s="463">
        <f t="shared" si="1099"/>
        <v>0</v>
      </c>
      <c r="ES394" s="462">
        <f t="shared" si="1099"/>
        <v>0</v>
      </c>
      <c r="ET394" s="432">
        <f t="shared" si="1099"/>
        <v>0</v>
      </c>
      <c r="EU394" s="432">
        <f t="shared" si="1099"/>
        <v>0</v>
      </c>
      <c r="EV394" s="432">
        <f t="shared" si="1099"/>
        <v>0</v>
      </c>
      <c r="EW394" s="432">
        <f t="shared" si="1099"/>
        <v>0</v>
      </c>
      <c r="EX394" s="463">
        <f t="shared" si="1099"/>
        <v>0</v>
      </c>
      <c r="EY394" s="462">
        <f t="shared" si="1099"/>
        <v>0</v>
      </c>
      <c r="EZ394" s="432">
        <f t="shared" si="1099"/>
        <v>0</v>
      </c>
      <c r="FA394" s="432">
        <f t="shared" si="1099"/>
        <v>0</v>
      </c>
      <c r="FB394" s="432">
        <f t="shared" si="1099"/>
        <v>0</v>
      </c>
      <c r="FC394" s="463">
        <f t="shared" si="1099"/>
        <v>0</v>
      </c>
      <c r="FD394" s="462">
        <f t="shared" si="1099"/>
        <v>0</v>
      </c>
      <c r="FE394" s="432">
        <f t="shared" si="1099"/>
        <v>0</v>
      </c>
      <c r="FF394" s="432">
        <f t="shared" si="1099"/>
        <v>0</v>
      </c>
      <c r="FG394" s="432">
        <f t="shared" si="1099"/>
        <v>0</v>
      </c>
      <c r="FH394" s="432">
        <f t="shared" si="1099"/>
        <v>0</v>
      </c>
      <c r="FI394" s="463">
        <f t="shared" si="1099"/>
        <v>0</v>
      </c>
      <c r="FJ394" s="462">
        <f t="shared" si="1099"/>
        <v>0</v>
      </c>
      <c r="FK394" s="432">
        <f t="shared" ref="FK394:GJ394" si="1100">FK255*FK115/100</f>
        <v>0</v>
      </c>
      <c r="FL394" s="432">
        <f t="shared" si="1100"/>
        <v>0</v>
      </c>
      <c r="FM394" s="432">
        <f t="shared" si="1100"/>
        <v>0</v>
      </c>
      <c r="FN394" s="463">
        <f t="shared" si="1100"/>
        <v>0</v>
      </c>
      <c r="FO394" s="462">
        <f t="shared" si="1100"/>
        <v>0</v>
      </c>
      <c r="FP394" s="432">
        <f t="shared" si="1100"/>
        <v>0</v>
      </c>
      <c r="FQ394" s="432">
        <f t="shared" si="1100"/>
        <v>0</v>
      </c>
      <c r="FR394" s="432">
        <f t="shared" si="1100"/>
        <v>0</v>
      </c>
      <c r="FS394" s="432">
        <f t="shared" si="1100"/>
        <v>0</v>
      </c>
      <c r="FT394" s="463">
        <f t="shared" si="1100"/>
        <v>0</v>
      </c>
      <c r="FU394" s="462">
        <f t="shared" si="1100"/>
        <v>0</v>
      </c>
      <c r="FV394" s="432">
        <f t="shared" si="1100"/>
        <v>0</v>
      </c>
      <c r="FW394" s="432">
        <f t="shared" si="1100"/>
        <v>0</v>
      </c>
      <c r="FX394" s="432">
        <f t="shared" si="1100"/>
        <v>0</v>
      </c>
      <c r="FY394" s="463">
        <f t="shared" si="1100"/>
        <v>0</v>
      </c>
      <c r="FZ394" s="462">
        <f t="shared" si="1100"/>
        <v>0</v>
      </c>
      <c r="GA394" s="432">
        <f t="shared" si="1100"/>
        <v>0</v>
      </c>
      <c r="GB394" s="432">
        <f t="shared" si="1100"/>
        <v>0</v>
      </c>
      <c r="GC394" s="432">
        <f t="shared" si="1100"/>
        <v>0</v>
      </c>
      <c r="GD394" s="432">
        <f t="shared" si="1100"/>
        <v>0</v>
      </c>
      <c r="GE394" s="463">
        <f t="shared" si="1100"/>
        <v>0</v>
      </c>
      <c r="GF394" s="462">
        <f t="shared" si="1100"/>
        <v>0</v>
      </c>
      <c r="GG394" s="432">
        <f t="shared" si="1100"/>
        <v>0</v>
      </c>
      <c r="GH394" s="432">
        <f t="shared" si="1100"/>
        <v>0</v>
      </c>
      <c r="GI394" s="432">
        <f t="shared" si="1100"/>
        <v>0</v>
      </c>
      <c r="GJ394" s="463">
        <f t="shared" si="1100"/>
        <v>0</v>
      </c>
    </row>
    <row r="395" spans="1:192" s="4" customFormat="1">
      <c r="A395" s="22"/>
      <c r="B395" s="22"/>
      <c r="C395" s="22"/>
      <c r="D395" s="22"/>
      <c r="E395" s="748" t="str">
        <f t="shared" si="952"/>
        <v>High Voltage Demand D3</v>
      </c>
      <c r="F395" s="462">
        <f t="shared" ref="F395:AL395" si="1101">F256*F116</f>
        <v>0</v>
      </c>
      <c r="G395" s="432">
        <f t="shared" si="1101"/>
        <v>0</v>
      </c>
      <c r="H395" s="432">
        <f t="shared" si="1101"/>
        <v>0</v>
      </c>
      <c r="I395" s="432">
        <f t="shared" si="1101"/>
        <v>0</v>
      </c>
      <c r="J395" s="432">
        <f t="shared" si="1101"/>
        <v>0</v>
      </c>
      <c r="K395" s="463">
        <f t="shared" si="1101"/>
        <v>0</v>
      </c>
      <c r="L395" s="462">
        <f t="shared" si="1101"/>
        <v>0</v>
      </c>
      <c r="M395" s="432">
        <f t="shared" si="1101"/>
        <v>0</v>
      </c>
      <c r="N395" s="432">
        <f t="shared" si="1101"/>
        <v>0</v>
      </c>
      <c r="O395" s="432">
        <f t="shared" si="1101"/>
        <v>0</v>
      </c>
      <c r="P395" s="463">
        <f t="shared" si="1101"/>
        <v>0</v>
      </c>
      <c r="Q395" s="462">
        <f t="shared" si="1101"/>
        <v>794137.59460000007</v>
      </c>
      <c r="R395" s="432">
        <f t="shared" si="1101"/>
        <v>0</v>
      </c>
      <c r="S395" s="432">
        <f t="shared" si="1101"/>
        <v>0</v>
      </c>
      <c r="T395" s="432">
        <f t="shared" si="1101"/>
        <v>0</v>
      </c>
      <c r="U395" s="432">
        <f t="shared" si="1101"/>
        <v>0</v>
      </c>
      <c r="V395" s="463">
        <f t="shared" si="1101"/>
        <v>0</v>
      </c>
      <c r="W395" s="462">
        <f t="shared" si="1101"/>
        <v>0</v>
      </c>
      <c r="X395" s="432">
        <f t="shared" si="1101"/>
        <v>0</v>
      </c>
      <c r="Y395" s="432">
        <f t="shared" si="1101"/>
        <v>0</v>
      </c>
      <c r="Z395" s="432">
        <f t="shared" si="1101"/>
        <v>0</v>
      </c>
      <c r="AA395" s="463">
        <f t="shared" si="1101"/>
        <v>0</v>
      </c>
      <c r="AB395" s="462">
        <f t="shared" si="1101"/>
        <v>0</v>
      </c>
      <c r="AC395" s="432">
        <f t="shared" si="1101"/>
        <v>0</v>
      </c>
      <c r="AD395" s="432">
        <f t="shared" si="1101"/>
        <v>0</v>
      </c>
      <c r="AE395" s="432">
        <f t="shared" si="1101"/>
        <v>0</v>
      </c>
      <c r="AF395" s="432">
        <f t="shared" si="1101"/>
        <v>0</v>
      </c>
      <c r="AG395" s="463">
        <f t="shared" si="1101"/>
        <v>0</v>
      </c>
      <c r="AH395" s="462">
        <f t="shared" si="1101"/>
        <v>0</v>
      </c>
      <c r="AI395" s="432">
        <f t="shared" si="1101"/>
        <v>0</v>
      </c>
      <c r="AJ395" s="432">
        <f t="shared" si="1101"/>
        <v>0</v>
      </c>
      <c r="AK395" s="432">
        <f t="shared" si="1101"/>
        <v>0</v>
      </c>
      <c r="AL395" s="463">
        <f t="shared" si="1101"/>
        <v>0</v>
      </c>
      <c r="AM395" s="462">
        <f t="shared" ref="AM395:CX395" si="1102">AM256*AM116/100</f>
        <v>43508.559366401445</v>
      </c>
      <c r="AN395" s="432">
        <f t="shared" si="1102"/>
        <v>0</v>
      </c>
      <c r="AO395" s="432">
        <f t="shared" si="1102"/>
        <v>0</v>
      </c>
      <c r="AP395" s="432">
        <f t="shared" si="1102"/>
        <v>0</v>
      </c>
      <c r="AQ395" s="432">
        <f t="shared" si="1102"/>
        <v>0</v>
      </c>
      <c r="AR395" s="463">
        <f t="shared" si="1102"/>
        <v>0</v>
      </c>
      <c r="AS395" s="462">
        <f t="shared" si="1102"/>
        <v>0</v>
      </c>
      <c r="AT395" s="432">
        <f t="shared" si="1102"/>
        <v>0</v>
      </c>
      <c r="AU395" s="432">
        <f t="shared" si="1102"/>
        <v>0</v>
      </c>
      <c r="AV395" s="432">
        <f t="shared" si="1102"/>
        <v>0</v>
      </c>
      <c r="AW395" s="463">
        <f t="shared" si="1102"/>
        <v>0</v>
      </c>
      <c r="AX395" s="462">
        <f t="shared" si="1102"/>
        <v>0</v>
      </c>
      <c r="AY395" s="432">
        <f t="shared" si="1102"/>
        <v>0</v>
      </c>
      <c r="AZ395" s="432">
        <f t="shared" si="1102"/>
        <v>0</v>
      </c>
      <c r="BA395" s="432">
        <f t="shared" si="1102"/>
        <v>0</v>
      </c>
      <c r="BB395" s="432">
        <f t="shared" si="1102"/>
        <v>0</v>
      </c>
      <c r="BC395" s="463">
        <f t="shared" si="1102"/>
        <v>0</v>
      </c>
      <c r="BD395" s="462">
        <f t="shared" si="1102"/>
        <v>0</v>
      </c>
      <c r="BE395" s="432">
        <f t="shared" si="1102"/>
        <v>0</v>
      </c>
      <c r="BF395" s="432">
        <f t="shared" si="1102"/>
        <v>0</v>
      </c>
      <c r="BG395" s="432">
        <f t="shared" si="1102"/>
        <v>0</v>
      </c>
      <c r="BH395" s="463">
        <f t="shared" si="1102"/>
        <v>0</v>
      </c>
      <c r="BI395" s="462">
        <f t="shared" si="1102"/>
        <v>0</v>
      </c>
      <c r="BJ395" s="432">
        <f t="shared" si="1102"/>
        <v>0</v>
      </c>
      <c r="BK395" s="432">
        <f t="shared" si="1102"/>
        <v>0</v>
      </c>
      <c r="BL395" s="432">
        <f t="shared" si="1102"/>
        <v>0</v>
      </c>
      <c r="BM395" s="432">
        <f t="shared" si="1102"/>
        <v>0</v>
      </c>
      <c r="BN395" s="463">
        <f t="shared" si="1102"/>
        <v>0</v>
      </c>
      <c r="BO395" s="462">
        <f t="shared" si="1102"/>
        <v>0</v>
      </c>
      <c r="BP395" s="432">
        <f t="shared" si="1102"/>
        <v>0</v>
      </c>
      <c r="BQ395" s="432">
        <f t="shared" si="1102"/>
        <v>0</v>
      </c>
      <c r="BR395" s="432">
        <f t="shared" si="1102"/>
        <v>0</v>
      </c>
      <c r="BS395" s="463">
        <f t="shared" si="1102"/>
        <v>0</v>
      </c>
      <c r="BT395" s="462">
        <f t="shared" si="1102"/>
        <v>0</v>
      </c>
      <c r="BU395" s="432">
        <f t="shared" si="1102"/>
        <v>0</v>
      </c>
      <c r="BV395" s="432">
        <f t="shared" si="1102"/>
        <v>0</v>
      </c>
      <c r="BW395" s="432">
        <f t="shared" si="1102"/>
        <v>0</v>
      </c>
      <c r="BX395" s="432">
        <f t="shared" si="1102"/>
        <v>0</v>
      </c>
      <c r="BY395" s="463">
        <f t="shared" si="1102"/>
        <v>0</v>
      </c>
      <c r="BZ395" s="462">
        <f t="shared" si="1102"/>
        <v>0</v>
      </c>
      <c r="CA395" s="432">
        <f t="shared" si="1102"/>
        <v>0</v>
      </c>
      <c r="CB395" s="432">
        <f t="shared" si="1102"/>
        <v>0</v>
      </c>
      <c r="CC395" s="432">
        <f t="shared" si="1102"/>
        <v>0</v>
      </c>
      <c r="CD395" s="463">
        <f t="shared" si="1102"/>
        <v>0</v>
      </c>
      <c r="CE395" s="462">
        <f t="shared" si="1102"/>
        <v>6104.7916549270631</v>
      </c>
      <c r="CF395" s="432">
        <f t="shared" si="1102"/>
        <v>0</v>
      </c>
      <c r="CG395" s="432">
        <f t="shared" si="1102"/>
        <v>0</v>
      </c>
      <c r="CH395" s="432">
        <f t="shared" si="1102"/>
        <v>0</v>
      </c>
      <c r="CI395" s="432">
        <f t="shared" si="1102"/>
        <v>0</v>
      </c>
      <c r="CJ395" s="463">
        <f t="shared" si="1102"/>
        <v>0</v>
      </c>
      <c r="CK395" s="462">
        <f t="shared" si="1102"/>
        <v>0</v>
      </c>
      <c r="CL395" s="432">
        <f t="shared" si="1102"/>
        <v>0</v>
      </c>
      <c r="CM395" s="432">
        <f t="shared" si="1102"/>
        <v>0</v>
      </c>
      <c r="CN395" s="432">
        <f t="shared" si="1102"/>
        <v>0</v>
      </c>
      <c r="CO395" s="463">
        <f t="shared" si="1102"/>
        <v>0</v>
      </c>
      <c r="CP395" s="462">
        <f t="shared" si="1102"/>
        <v>0</v>
      </c>
      <c r="CQ395" s="432">
        <f t="shared" si="1102"/>
        <v>0</v>
      </c>
      <c r="CR395" s="432">
        <f t="shared" si="1102"/>
        <v>0</v>
      </c>
      <c r="CS395" s="432">
        <f t="shared" si="1102"/>
        <v>0</v>
      </c>
      <c r="CT395" s="432">
        <f t="shared" si="1102"/>
        <v>0</v>
      </c>
      <c r="CU395" s="463">
        <f t="shared" si="1102"/>
        <v>0</v>
      </c>
      <c r="CV395" s="462">
        <f t="shared" si="1102"/>
        <v>0</v>
      </c>
      <c r="CW395" s="432">
        <f t="shared" si="1102"/>
        <v>0</v>
      </c>
      <c r="CX395" s="432">
        <f t="shared" si="1102"/>
        <v>0</v>
      </c>
      <c r="CY395" s="432">
        <f t="shared" ref="CY395:FJ395" si="1103">CY256*CY116/100</f>
        <v>0</v>
      </c>
      <c r="CZ395" s="463">
        <f t="shared" si="1103"/>
        <v>0</v>
      </c>
      <c r="DA395" s="462">
        <f t="shared" si="1103"/>
        <v>0</v>
      </c>
      <c r="DB395" s="432">
        <f t="shared" si="1103"/>
        <v>0</v>
      </c>
      <c r="DC395" s="432">
        <f t="shared" si="1103"/>
        <v>0</v>
      </c>
      <c r="DD395" s="432">
        <f t="shared" si="1103"/>
        <v>0</v>
      </c>
      <c r="DE395" s="432">
        <f t="shared" si="1103"/>
        <v>0</v>
      </c>
      <c r="DF395" s="463">
        <f t="shared" si="1103"/>
        <v>0</v>
      </c>
      <c r="DG395" s="462">
        <f t="shared" si="1103"/>
        <v>0</v>
      </c>
      <c r="DH395" s="432">
        <f t="shared" si="1103"/>
        <v>0</v>
      </c>
      <c r="DI395" s="432">
        <f t="shared" si="1103"/>
        <v>0</v>
      </c>
      <c r="DJ395" s="432">
        <f t="shared" si="1103"/>
        <v>0</v>
      </c>
      <c r="DK395" s="463">
        <f t="shared" si="1103"/>
        <v>0</v>
      </c>
      <c r="DL395" s="462">
        <f t="shared" si="1103"/>
        <v>0</v>
      </c>
      <c r="DM395" s="432">
        <f t="shared" si="1103"/>
        <v>0</v>
      </c>
      <c r="DN395" s="432">
        <f t="shared" si="1103"/>
        <v>0</v>
      </c>
      <c r="DO395" s="432">
        <f t="shared" si="1103"/>
        <v>0</v>
      </c>
      <c r="DP395" s="432">
        <f t="shared" si="1103"/>
        <v>0</v>
      </c>
      <c r="DQ395" s="463">
        <f t="shared" si="1103"/>
        <v>0</v>
      </c>
      <c r="DR395" s="462">
        <f t="shared" si="1103"/>
        <v>0</v>
      </c>
      <c r="DS395" s="432">
        <f t="shared" si="1103"/>
        <v>0</v>
      </c>
      <c r="DT395" s="432">
        <f t="shared" si="1103"/>
        <v>0</v>
      </c>
      <c r="DU395" s="432">
        <f t="shared" si="1103"/>
        <v>0</v>
      </c>
      <c r="DV395" s="463">
        <f t="shared" si="1103"/>
        <v>0</v>
      </c>
      <c r="DW395" s="462">
        <f t="shared" si="1103"/>
        <v>0</v>
      </c>
      <c r="DX395" s="432">
        <f t="shared" si="1103"/>
        <v>0</v>
      </c>
      <c r="DY395" s="432">
        <f t="shared" si="1103"/>
        <v>0</v>
      </c>
      <c r="DZ395" s="432">
        <f t="shared" si="1103"/>
        <v>0</v>
      </c>
      <c r="EA395" s="432">
        <f t="shared" si="1103"/>
        <v>0</v>
      </c>
      <c r="EB395" s="463">
        <f t="shared" si="1103"/>
        <v>0</v>
      </c>
      <c r="EC395" s="462">
        <f t="shared" si="1103"/>
        <v>0</v>
      </c>
      <c r="ED395" s="432">
        <f t="shared" si="1103"/>
        <v>0</v>
      </c>
      <c r="EE395" s="432">
        <f t="shared" si="1103"/>
        <v>0</v>
      </c>
      <c r="EF395" s="432">
        <f t="shared" si="1103"/>
        <v>0</v>
      </c>
      <c r="EG395" s="463">
        <f t="shared" si="1103"/>
        <v>0</v>
      </c>
      <c r="EH395" s="462">
        <f t="shared" si="1103"/>
        <v>0</v>
      </c>
      <c r="EI395" s="432">
        <f t="shared" si="1103"/>
        <v>0</v>
      </c>
      <c r="EJ395" s="432">
        <f t="shared" si="1103"/>
        <v>0</v>
      </c>
      <c r="EK395" s="432">
        <f t="shared" si="1103"/>
        <v>0</v>
      </c>
      <c r="EL395" s="432">
        <f t="shared" si="1103"/>
        <v>0</v>
      </c>
      <c r="EM395" s="463">
        <f t="shared" si="1103"/>
        <v>0</v>
      </c>
      <c r="EN395" s="462">
        <f t="shared" si="1103"/>
        <v>0</v>
      </c>
      <c r="EO395" s="432">
        <f t="shared" si="1103"/>
        <v>0</v>
      </c>
      <c r="EP395" s="432">
        <f t="shared" si="1103"/>
        <v>0</v>
      </c>
      <c r="EQ395" s="432">
        <f t="shared" si="1103"/>
        <v>0</v>
      </c>
      <c r="ER395" s="463">
        <f t="shared" si="1103"/>
        <v>0</v>
      </c>
      <c r="ES395" s="462">
        <f t="shared" si="1103"/>
        <v>0</v>
      </c>
      <c r="ET395" s="432">
        <f t="shared" si="1103"/>
        <v>0</v>
      </c>
      <c r="EU395" s="432">
        <f t="shared" si="1103"/>
        <v>0</v>
      </c>
      <c r="EV395" s="432">
        <f t="shared" si="1103"/>
        <v>0</v>
      </c>
      <c r="EW395" s="432">
        <f t="shared" si="1103"/>
        <v>0</v>
      </c>
      <c r="EX395" s="463">
        <f t="shared" si="1103"/>
        <v>0</v>
      </c>
      <c r="EY395" s="462">
        <f t="shared" si="1103"/>
        <v>0</v>
      </c>
      <c r="EZ395" s="432">
        <f t="shared" si="1103"/>
        <v>0</v>
      </c>
      <c r="FA395" s="432">
        <f t="shared" si="1103"/>
        <v>0</v>
      </c>
      <c r="FB395" s="432">
        <f t="shared" si="1103"/>
        <v>0</v>
      </c>
      <c r="FC395" s="463">
        <f t="shared" si="1103"/>
        <v>0</v>
      </c>
      <c r="FD395" s="462">
        <f t="shared" si="1103"/>
        <v>0</v>
      </c>
      <c r="FE395" s="432">
        <f t="shared" si="1103"/>
        <v>0</v>
      </c>
      <c r="FF395" s="432">
        <f t="shared" si="1103"/>
        <v>0</v>
      </c>
      <c r="FG395" s="432">
        <f t="shared" si="1103"/>
        <v>0</v>
      </c>
      <c r="FH395" s="432">
        <f t="shared" si="1103"/>
        <v>0</v>
      </c>
      <c r="FI395" s="463">
        <f t="shared" si="1103"/>
        <v>0</v>
      </c>
      <c r="FJ395" s="462">
        <f t="shared" si="1103"/>
        <v>0</v>
      </c>
      <c r="FK395" s="432">
        <f t="shared" ref="FK395:GJ395" si="1104">FK256*FK116/100</f>
        <v>0</v>
      </c>
      <c r="FL395" s="432">
        <f t="shared" si="1104"/>
        <v>0</v>
      </c>
      <c r="FM395" s="432">
        <f t="shared" si="1104"/>
        <v>0</v>
      </c>
      <c r="FN395" s="463">
        <f t="shared" si="1104"/>
        <v>0</v>
      </c>
      <c r="FO395" s="462">
        <f t="shared" si="1104"/>
        <v>0</v>
      </c>
      <c r="FP395" s="432">
        <f t="shared" si="1104"/>
        <v>0</v>
      </c>
      <c r="FQ395" s="432">
        <f t="shared" si="1104"/>
        <v>0</v>
      </c>
      <c r="FR395" s="432">
        <f t="shared" si="1104"/>
        <v>0</v>
      </c>
      <c r="FS395" s="432">
        <f t="shared" si="1104"/>
        <v>0</v>
      </c>
      <c r="FT395" s="463">
        <f t="shared" si="1104"/>
        <v>0</v>
      </c>
      <c r="FU395" s="462">
        <f t="shared" si="1104"/>
        <v>0</v>
      </c>
      <c r="FV395" s="432">
        <f t="shared" si="1104"/>
        <v>0</v>
      </c>
      <c r="FW395" s="432">
        <f t="shared" si="1104"/>
        <v>0</v>
      </c>
      <c r="FX395" s="432">
        <f t="shared" si="1104"/>
        <v>0</v>
      </c>
      <c r="FY395" s="463">
        <f t="shared" si="1104"/>
        <v>0</v>
      </c>
      <c r="FZ395" s="462">
        <f t="shared" si="1104"/>
        <v>0</v>
      </c>
      <c r="GA395" s="432">
        <f t="shared" si="1104"/>
        <v>0</v>
      </c>
      <c r="GB395" s="432">
        <f t="shared" si="1104"/>
        <v>0</v>
      </c>
      <c r="GC395" s="432">
        <f t="shared" si="1104"/>
        <v>0</v>
      </c>
      <c r="GD395" s="432">
        <f t="shared" si="1104"/>
        <v>0</v>
      </c>
      <c r="GE395" s="463">
        <f t="shared" si="1104"/>
        <v>0</v>
      </c>
      <c r="GF395" s="462">
        <f t="shared" si="1104"/>
        <v>0</v>
      </c>
      <c r="GG395" s="432">
        <f t="shared" si="1104"/>
        <v>0</v>
      </c>
      <c r="GH395" s="432">
        <f t="shared" si="1104"/>
        <v>0</v>
      </c>
      <c r="GI395" s="432">
        <f t="shared" si="1104"/>
        <v>0</v>
      </c>
      <c r="GJ395" s="463">
        <f t="shared" si="1104"/>
        <v>0</v>
      </c>
    </row>
    <row r="396" spans="1:192" s="4" customFormat="1">
      <c r="A396" s="22"/>
      <c r="B396" s="22"/>
      <c r="C396" s="22"/>
      <c r="D396" s="22"/>
      <c r="E396" s="748" t="str">
        <f t="shared" si="952"/>
        <v>High Voltage Demand D4</v>
      </c>
      <c r="F396" s="462">
        <f t="shared" ref="F396:AL396" si="1105">F257*F117</f>
        <v>0</v>
      </c>
      <c r="G396" s="432">
        <f t="shared" si="1105"/>
        <v>0</v>
      </c>
      <c r="H396" s="432">
        <f t="shared" si="1105"/>
        <v>0</v>
      </c>
      <c r="I396" s="432">
        <f t="shared" si="1105"/>
        <v>0</v>
      </c>
      <c r="J396" s="432">
        <f t="shared" si="1105"/>
        <v>0</v>
      </c>
      <c r="K396" s="463">
        <f t="shared" si="1105"/>
        <v>0</v>
      </c>
      <c r="L396" s="462">
        <f t="shared" si="1105"/>
        <v>0</v>
      </c>
      <c r="M396" s="432">
        <f t="shared" si="1105"/>
        <v>0</v>
      </c>
      <c r="N396" s="432">
        <f t="shared" si="1105"/>
        <v>0</v>
      </c>
      <c r="O396" s="432">
        <f t="shared" si="1105"/>
        <v>0</v>
      </c>
      <c r="P396" s="463">
        <f t="shared" si="1105"/>
        <v>0</v>
      </c>
      <c r="Q396" s="462">
        <f t="shared" si="1105"/>
        <v>431.74999999999994</v>
      </c>
      <c r="R396" s="432">
        <f t="shared" si="1105"/>
        <v>0</v>
      </c>
      <c r="S396" s="432">
        <f t="shared" si="1105"/>
        <v>0</v>
      </c>
      <c r="T396" s="432">
        <f t="shared" si="1105"/>
        <v>0</v>
      </c>
      <c r="U396" s="432">
        <f t="shared" si="1105"/>
        <v>0</v>
      </c>
      <c r="V396" s="463">
        <f t="shared" si="1105"/>
        <v>0</v>
      </c>
      <c r="W396" s="462">
        <f t="shared" si="1105"/>
        <v>0</v>
      </c>
      <c r="X396" s="432">
        <f t="shared" si="1105"/>
        <v>0</v>
      </c>
      <c r="Y396" s="432">
        <f t="shared" si="1105"/>
        <v>0</v>
      </c>
      <c r="Z396" s="432">
        <f t="shared" si="1105"/>
        <v>0</v>
      </c>
      <c r="AA396" s="463">
        <f t="shared" si="1105"/>
        <v>0</v>
      </c>
      <c r="AB396" s="462">
        <f t="shared" si="1105"/>
        <v>0</v>
      </c>
      <c r="AC396" s="432">
        <f t="shared" si="1105"/>
        <v>0</v>
      </c>
      <c r="AD396" s="432">
        <f t="shared" si="1105"/>
        <v>0</v>
      </c>
      <c r="AE396" s="432">
        <f t="shared" si="1105"/>
        <v>0</v>
      </c>
      <c r="AF396" s="432">
        <f t="shared" si="1105"/>
        <v>0</v>
      </c>
      <c r="AG396" s="463">
        <f t="shared" si="1105"/>
        <v>0</v>
      </c>
      <c r="AH396" s="462">
        <f t="shared" si="1105"/>
        <v>0</v>
      </c>
      <c r="AI396" s="432">
        <f t="shared" si="1105"/>
        <v>0</v>
      </c>
      <c r="AJ396" s="432">
        <f t="shared" si="1105"/>
        <v>0</v>
      </c>
      <c r="AK396" s="432">
        <f t="shared" si="1105"/>
        <v>0</v>
      </c>
      <c r="AL396" s="463">
        <f t="shared" si="1105"/>
        <v>0</v>
      </c>
      <c r="AM396" s="462">
        <f t="shared" ref="AM396:CX396" si="1106">AM257*AM117/100</f>
        <v>2.1171993593292213</v>
      </c>
      <c r="AN396" s="432">
        <f t="shared" si="1106"/>
        <v>0</v>
      </c>
      <c r="AO396" s="432">
        <f t="shared" si="1106"/>
        <v>0</v>
      </c>
      <c r="AP396" s="432">
        <f t="shared" si="1106"/>
        <v>0</v>
      </c>
      <c r="AQ396" s="432">
        <f t="shared" si="1106"/>
        <v>0</v>
      </c>
      <c r="AR396" s="463">
        <f t="shared" si="1106"/>
        <v>0</v>
      </c>
      <c r="AS396" s="462">
        <f t="shared" si="1106"/>
        <v>0</v>
      </c>
      <c r="AT396" s="432">
        <f t="shared" si="1106"/>
        <v>0</v>
      </c>
      <c r="AU396" s="432">
        <f t="shared" si="1106"/>
        <v>0</v>
      </c>
      <c r="AV396" s="432">
        <f t="shared" si="1106"/>
        <v>0</v>
      </c>
      <c r="AW396" s="463">
        <f t="shared" si="1106"/>
        <v>0</v>
      </c>
      <c r="AX396" s="462">
        <f t="shared" si="1106"/>
        <v>0</v>
      </c>
      <c r="AY396" s="432">
        <f t="shared" si="1106"/>
        <v>0</v>
      </c>
      <c r="AZ396" s="432">
        <f t="shared" si="1106"/>
        <v>0</v>
      </c>
      <c r="BA396" s="432">
        <f t="shared" si="1106"/>
        <v>0</v>
      </c>
      <c r="BB396" s="432">
        <f t="shared" si="1106"/>
        <v>0</v>
      </c>
      <c r="BC396" s="463">
        <f t="shared" si="1106"/>
        <v>0</v>
      </c>
      <c r="BD396" s="462">
        <f t="shared" si="1106"/>
        <v>0</v>
      </c>
      <c r="BE396" s="432">
        <f t="shared" si="1106"/>
        <v>0</v>
      </c>
      <c r="BF396" s="432">
        <f t="shared" si="1106"/>
        <v>0</v>
      </c>
      <c r="BG396" s="432">
        <f t="shared" si="1106"/>
        <v>0</v>
      </c>
      <c r="BH396" s="463">
        <f t="shared" si="1106"/>
        <v>0</v>
      </c>
      <c r="BI396" s="462">
        <f t="shared" si="1106"/>
        <v>0</v>
      </c>
      <c r="BJ396" s="432">
        <f t="shared" si="1106"/>
        <v>0</v>
      </c>
      <c r="BK396" s="432">
        <f t="shared" si="1106"/>
        <v>0</v>
      </c>
      <c r="BL396" s="432">
        <f t="shared" si="1106"/>
        <v>0</v>
      </c>
      <c r="BM396" s="432">
        <f t="shared" si="1106"/>
        <v>0</v>
      </c>
      <c r="BN396" s="463">
        <f t="shared" si="1106"/>
        <v>0</v>
      </c>
      <c r="BO396" s="462">
        <f t="shared" si="1106"/>
        <v>0</v>
      </c>
      <c r="BP396" s="432">
        <f t="shared" si="1106"/>
        <v>0</v>
      </c>
      <c r="BQ396" s="432">
        <f t="shared" si="1106"/>
        <v>0</v>
      </c>
      <c r="BR396" s="432">
        <f t="shared" si="1106"/>
        <v>0</v>
      </c>
      <c r="BS396" s="463">
        <f t="shared" si="1106"/>
        <v>0</v>
      </c>
      <c r="BT396" s="462">
        <f t="shared" si="1106"/>
        <v>0</v>
      </c>
      <c r="BU396" s="432">
        <f t="shared" si="1106"/>
        <v>0</v>
      </c>
      <c r="BV396" s="432">
        <f t="shared" si="1106"/>
        <v>0</v>
      </c>
      <c r="BW396" s="432">
        <f t="shared" si="1106"/>
        <v>0</v>
      </c>
      <c r="BX396" s="432">
        <f t="shared" si="1106"/>
        <v>0</v>
      </c>
      <c r="BY396" s="463">
        <f t="shared" si="1106"/>
        <v>0</v>
      </c>
      <c r="BZ396" s="462">
        <f t="shared" si="1106"/>
        <v>0</v>
      </c>
      <c r="CA396" s="432">
        <f t="shared" si="1106"/>
        <v>0</v>
      </c>
      <c r="CB396" s="432">
        <f t="shared" si="1106"/>
        <v>0</v>
      </c>
      <c r="CC396" s="432">
        <f t="shared" si="1106"/>
        <v>0</v>
      </c>
      <c r="CD396" s="463">
        <f t="shared" si="1106"/>
        <v>0</v>
      </c>
      <c r="CE396" s="462">
        <f t="shared" si="1106"/>
        <v>2.8281646499351054</v>
      </c>
      <c r="CF396" s="432">
        <f t="shared" si="1106"/>
        <v>0</v>
      </c>
      <c r="CG396" s="432">
        <f t="shared" si="1106"/>
        <v>0</v>
      </c>
      <c r="CH396" s="432">
        <f t="shared" si="1106"/>
        <v>0</v>
      </c>
      <c r="CI396" s="432">
        <f t="shared" si="1106"/>
        <v>0</v>
      </c>
      <c r="CJ396" s="463">
        <f t="shared" si="1106"/>
        <v>0</v>
      </c>
      <c r="CK396" s="462">
        <f t="shared" si="1106"/>
        <v>0</v>
      </c>
      <c r="CL396" s="432">
        <f t="shared" si="1106"/>
        <v>0</v>
      </c>
      <c r="CM396" s="432">
        <f t="shared" si="1106"/>
        <v>0</v>
      </c>
      <c r="CN396" s="432">
        <f t="shared" si="1106"/>
        <v>0</v>
      </c>
      <c r="CO396" s="463">
        <f t="shared" si="1106"/>
        <v>0</v>
      </c>
      <c r="CP396" s="462">
        <f t="shared" si="1106"/>
        <v>0</v>
      </c>
      <c r="CQ396" s="432">
        <f t="shared" si="1106"/>
        <v>0</v>
      </c>
      <c r="CR396" s="432">
        <f t="shared" si="1106"/>
        <v>0</v>
      </c>
      <c r="CS396" s="432">
        <f t="shared" si="1106"/>
        <v>0</v>
      </c>
      <c r="CT396" s="432">
        <f t="shared" si="1106"/>
        <v>0</v>
      </c>
      <c r="CU396" s="463">
        <f t="shared" si="1106"/>
        <v>0</v>
      </c>
      <c r="CV396" s="462">
        <f t="shared" si="1106"/>
        <v>0</v>
      </c>
      <c r="CW396" s="432">
        <f t="shared" si="1106"/>
        <v>0</v>
      </c>
      <c r="CX396" s="432">
        <f t="shared" si="1106"/>
        <v>0</v>
      </c>
      <c r="CY396" s="432">
        <f t="shared" ref="CY396:FJ396" si="1107">CY257*CY117/100</f>
        <v>0</v>
      </c>
      <c r="CZ396" s="463">
        <f t="shared" si="1107"/>
        <v>0</v>
      </c>
      <c r="DA396" s="462">
        <f t="shared" si="1107"/>
        <v>0</v>
      </c>
      <c r="DB396" s="432">
        <f t="shared" si="1107"/>
        <v>0</v>
      </c>
      <c r="DC396" s="432">
        <f t="shared" si="1107"/>
        <v>0</v>
      </c>
      <c r="DD396" s="432">
        <f t="shared" si="1107"/>
        <v>0</v>
      </c>
      <c r="DE396" s="432">
        <f t="shared" si="1107"/>
        <v>0</v>
      </c>
      <c r="DF396" s="463">
        <f t="shared" si="1107"/>
        <v>0</v>
      </c>
      <c r="DG396" s="462">
        <f t="shared" si="1107"/>
        <v>0</v>
      </c>
      <c r="DH396" s="432">
        <f t="shared" si="1107"/>
        <v>0</v>
      </c>
      <c r="DI396" s="432">
        <f t="shared" si="1107"/>
        <v>0</v>
      </c>
      <c r="DJ396" s="432">
        <f t="shared" si="1107"/>
        <v>0</v>
      </c>
      <c r="DK396" s="463">
        <f t="shared" si="1107"/>
        <v>0</v>
      </c>
      <c r="DL396" s="462">
        <f t="shared" si="1107"/>
        <v>0</v>
      </c>
      <c r="DM396" s="432">
        <f t="shared" si="1107"/>
        <v>0</v>
      </c>
      <c r="DN396" s="432">
        <f t="shared" si="1107"/>
        <v>0</v>
      </c>
      <c r="DO396" s="432">
        <f t="shared" si="1107"/>
        <v>0</v>
      </c>
      <c r="DP396" s="432">
        <f t="shared" si="1107"/>
        <v>0</v>
      </c>
      <c r="DQ396" s="463">
        <f t="shared" si="1107"/>
        <v>0</v>
      </c>
      <c r="DR396" s="462">
        <f t="shared" si="1107"/>
        <v>0</v>
      </c>
      <c r="DS396" s="432">
        <f t="shared" si="1107"/>
        <v>0</v>
      </c>
      <c r="DT396" s="432">
        <f t="shared" si="1107"/>
        <v>0</v>
      </c>
      <c r="DU396" s="432">
        <f t="shared" si="1107"/>
        <v>0</v>
      </c>
      <c r="DV396" s="463">
        <f t="shared" si="1107"/>
        <v>0</v>
      </c>
      <c r="DW396" s="462">
        <f t="shared" si="1107"/>
        <v>0</v>
      </c>
      <c r="DX396" s="432">
        <f t="shared" si="1107"/>
        <v>0</v>
      </c>
      <c r="DY396" s="432">
        <f t="shared" si="1107"/>
        <v>0</v>
      </c>
      <c r="DZ396" s="432">
        <f t="shared" si="1107"/>
        <v>0</v>
      </c>
      <c r="EA396" s="432">
        <f t="shared" si="1107"/>
        <v>0</v>
      </c>
      <c r="EB396" s="463">
        <f t="shared" si="1107"/>
        <v>0</v>
      </c>
      <c r="EC396" s="462">
        <f t="shared" si="1107"/>
        <v>0</v>
      </c>
      <c r="ED396" s="432">
        <f t="shared" si="1107"/>
        <v>0</v>
      </c>
      <c r="EE396" s="432">
        <f t="shared" si="1107"/>
        <v>0</v>
      </c>
      <c r="EF396" s="432">
        <f t="shared" si="1107"/>
        <v>0</v>
      </c>
      <c r="EG396" s="463">
        <f t="shared" si="1107"/>
        <v>0</v>
      </c>
      <c r="EH396" s="462">
        <f t="shared" si="1107"/>
        <v>0</v>
      </c>
      <c r="EI396" s="432">
        <f t="shared" si="1107"/>
        <v>0</v>
      </c>
      <c r="EJ396" s="432">
        <f t="shared" si="1107"/>
        <v>0</v>
      </c>
      <c r="EK396" s="432">
        <f t="shared" si="1107"/>
        <v>0</v>
      </c>
      <c r="EL396" s="432">
        <f t="shared" si="1107"/>
        <v>0</v>
      </c>
      <c r="EM396" s="463">
        <f t="shared" si="1107"/>
        <v>0</v>
      </c>
      <c r="EN396" s="462">
        <f t="shared" si="1107"/>
        <v>0</v>
      </c>
      <c r="EO396" s="432">
        <f t="shared" si="1107"/>
        <v>0</v>
      </c>
      <c r="EP396" s="432">
        <f t="shared" si="1107"/>
        <v>0</v>
      </c>
      <c r="EQ396" s="432">
        <f t="shared" si="1107"/>
        <v>0</v>
      </c>
      <c r="ER396" s="463">
        <f t="shared" si="1107"/>
        <v>0</v>
      </c>
      <c r="ES396" s="462">
        <f t="shared" si="1107"/>
        <v>0</v>
      </c>
      <c r="ET396" s="432">
        <f t="shared" si="1107"/>
        <v>0</v>
      </c>
      <c r="EU396" s="432">
        <f t="shared" si="1107"/>
        <v>0</v>
      </c>
      <c r="EV396" s="432">
        <f t="shared" si="1107"/>
        <v>0</v>
      </c>
      <c r="EW396" s="432">
        <f t="shared" si="1107"/>
        <v>0</v>
      </c>
      <c r="EX396" s="463">
        <f t="shared" si="1107"/>
        <v>0</v>
      </c>
      <c r="EY396" s="462">
        <f t="shared" si="1107"/>
        <v>0</v>
      </c>
      <c r="EZ396" s="432">
        <f t="shared" si="1107"/>
        <v>0</v>
      </c>
      <c r="FA396" s="432">
        <f t="shared" si="1107"/>
        <v>0</v>
      </c>
      <c r="FB396" s="432">
        <f t="shared" si="1107"/>
        <v>0</v>
      </c>
      <c r="FC396" s="463">
        <f t="shared" si="1107"/>
        <v>0</v>
      </c>
      <c r="FD396" s="462">
        <f t="shared" si="1107"/>
        <v>0</v>
      </c>
      <c r="FE396" s="432">
        <f t="shared" si="1107"/>
        <v>0</v>
      </c>
      <c r="FF396" s="432">
        <f t="shared" si="1107"/>
        <v>0</v>
      </c>
      <c r="FG396" s="432">
        <f t="shared" si="1107"/>
        <v>0</v>
      </c>
      <c r="FH396" s="432">
        <f t="shared" si="1107"/>
        <v>0</v>
      </c>
      <c r="FI396" s="463">
        <f t="shared" si="1107"/>
        <v>0</v>
      </c>
      <c r="FJ396" s="462">
        <f t="shared" si="1107"/>
        <v>0</v>
      </c>
      <c r="FK396" s="432">
        <f t="shared" ref="FK396:GJ396" si="1108">FK257*FK117/100</f>
        <v>0</v>
      </c>
      <c r="FL396" s="432">
        <f t="shared" si="1108"/>
        <v>0</v>
      </c>
      <c r="FM396" s="432">
        <f t="shared" si="1108"/>
        <v>0</v>
      </c>
      <c r="FN396" s="463">
        <f t="shared" si="1108"/>
        <v>0</v>
      </c>
      <c r="FO396" s="462">
        <f t="shared" si="1108"/>
        <v>0</v>
      </c>
      <c r="FP396" s="432">
        <f t="shared" si="1108"/>
        <v>0</v>
      </c>
      <c r="FQ396" s="432">
        <f t="shared" si="1108"/>
        <v>0</v>
      </c>
      <c r="FR396" s="432">
        <f t="shared" si="1108"/>
        <v>0</v>
      </c>
      <c r="FS396" s="432">
        <f t="shared" si="1108"/>
        <v>0</v>
      </c>
      <c r="FT396" s="463">
        <f t="shared" si="1108"/>
        <v>0</v>
      </c>
      <c r="FU396" s="462">
        <f t="shared" si="1108"/>
        <v>0</v>
      </c>
      <c r="FV396" s="432">
        <f t="shared" si="1108"/>
        <v>0</v>
      </c>
      <c r="FW396" s="432">
        <f t="shared" si="1108"/>
        <v>0</v>
      </c>
      <c r="FX396" s="432">
        <f t="shared" si="1108"/>
        <v>0</v>
      </c>
      <c r="FY396" s="463">
        <f t="shared" si="1108"/>
        <v>0</v>
      </c>
      <c r="FZ396" s="462">
        <f t="shared" si="1108"/>
        <v>0</v>
      </c>
      <c r="GA396" s="432">
        <f t="shared" si="1108"/>
        <v>0</v>
      </c>
      <c r="GB396" s="432">
        <f t="shared" si="1108"/>
        <v>0</v>
      </c>
      <c r="GC396" s="432">
        <f t="shared" si="1108"/>
        <v>0</v>
      </c>
      <c r="GD396" s="432">
        <f t="shared" si="1108"/>
        <v>0</v>
      </c>
      <c r="GE396" s="463">
        <f t="shared" si="1108"/>
        <v>0</v>
      </c>
      <c r="GF396" s="462">
        <f t="shared" si="1108"/>
        <v>0</v>
      </c>
      <c r="GG396" s="432">
        <f t="shared" si="1108"/>
        <v>0</v>
      </c>
      <c r="GH396" s="432">
        <f t="shared" si="1108"/>
        <v>0</v>
      </c>
      <c r="GI396" s="432">
        <f t="shared" si="1108"/>
        <v>0</v>
      </c>
      <c r="GJ396" s="463">
        <f t="shared" si="1108"/>
        <v>0</v>
      </c>
    </row>
    <row r="397" spans="1:192" s="4" customFormat="1">
      <c r="A397" s="22"/>
      <c r="B397" s="22"/>
      <c r="C397" s="22"/>
      <c r="D397" s="22"/>
      <c r="E397" s="748" t="str">
        <f t="shared" si="952"/>
        <v>High Voltage Demand D5</v>
      </c>
      <c r="F397" s="462">
        <f t="shared" ref="F397:AL397" si="1109">F258*F118</f>
        <v>0</v>
      </c>
      <c r="G397" s="432">
        <f t="shared" si="1109"/>
        <v>0</v>
      </c>
      <c r="H397" s="432">
        <f t="shared" si="1109"/>
        <v>0</v>
      </c>
      <c r="I397" s="432">
        <f t="shared" si="1109"/>
        <v>0</v>
      </c>
      <c r="J397" s="432">
        <f t="shared" si="1109"/>
        <v>0</v>
      </c>
      <c r="K397" s="463">
        <f t="shared" si="1109"/>
        <v>0</v>
      </c>
      <c r="L397" s="462">
        <f t="shared" si="1109"/>
        <v>0</v>
      </c>
      <c r="M397" s="432">
        <f t="shared" si="1109"/>
        <v>0</v>
      </c>
      <c r="N397" s="432">
        <f t="shared" si="1109"/>
        <v>0</v>
      </c>
      <c r="O397" s="432">
        <f t="shared" si="1109"/>
        <v>0</v>
      </c>
      <c r="P397" s="463">
        <f t="shared" si="1109"/>
        <v>0</v>
      </c>
      <c r="Q397" s="462">
        <f t="shared" si="1109"/>
        <v>0</v>
      </c>
      <c r="R397" s="432">
        <f t="shared" si="1109"/>
        <v>0</v>
      </c>
      <c r="S397" s="432">
        <f t="shared" si="1109"/>
        <v>0</v>
      </c>
      <c r="T397" s="432">
        <f t="shared" si="1109"/>
        <v>0</v>
      </c>
      <c r="U397" s="432">
        <f t="shared" si="1109"/>
        <v>0</v>
      </c>
      <c r="V397" s="463">
        <f t="shared" si="1109"/>
        <v>0</v>
      </c>
      <c r="W397" s="462">
        <f t="shared" si="1109"/>
        <v>0</v>
      </c>
      <c r="X397" s="432">
        <f t="shared" si="1109"/>
        <v>0</v>
      </c>
      <c r="Y397" s="432">
        <f t="shared" si="1109"/>
        <v>0</v>
      </c>
      <c r="Z397" s="432">
        <f t="shared" si="1109"/>
        <v>0</v>
      </c>
      <c r="AA397" s="463">
        <f t="shared" si="1109"/>
        <v>0</v>
      </c>
      <c r="AB397" s="462">
        <f t="shared" si="1109"/>
        <v>0</v>
      </c>
      <c r="AC397" s="432">
        <f t="shared" si="1109"/>
        <v>0</v>
      </c>
      <c r="AD397" s="432">
        <f t="shared" si="1109"/>
        <v>0</v>
      </c>
      <c r="AE397" s="432">
        <f t="shared" si="1109"/>
        <v>0</v>
      </c>
      <c r="AF397" s="432">
        <f t="shared" si="1109"/>
        <v>0</v>
      </c>
      <c r="AG397" s="463">
        <f t="shared" si="1109"/>
        <v>0</v>
      </c>
      <c r="AH397" s="462">
        <f t="shared" si="1109"/>
        <v>0</v>
      </c>
      <c r="AI397" s="432">
        <f t="shared" si="1109"/>
        <v>0</v>
      </c>
      <c r="AJ397" s="432">
        <f t="shared" si="1109"/>
        <v>0</v>
      </c>
      <c r="AK397" s="432">
        <f t="shared" si="1109"/>
        <v>0</v>
      </c>
      <c r="AL397" s="463">
        <f t="shared" si="1109"/>
        <v>0</v>
      </c>
      <c r="AM397" s="462">
        <f t="shared" ref="AM397:CX397" si="1110">AM258*AM118/100</f>
        <v>0</v>
      </c>
      <c r="AN397" s="432">
        <f t="shared" si="1110"/>
        <v>0</v>
      </c>
      <c r="AO397" s="432">
        <f t="shared" si="1110"/>
        <v>0</v>
      </c>
      <c r="AP397" s="432">
        <f t="shared" si="1110"/>
        <v>0</v>
      </c>
      <c r="AQ397" s="432">
        <f t="shared" si="1110"/>
        <v>0</v>
      </c>
      <c r="AR397" s="463">
        <f t="shared" si="1110"/>
        <v>0</v>
      </c>
      <c r="AS397" s="462">
        <f t="shared" si="1110"/>
        <v>0</v>
      </c>
      <c r="AT397" s="432">
        <f t="shared" si="1110"/>
        <v>0</v>
      </c>
      <c r="AU397" s="432">
        <f t="shared" si="1110"/>
        <v>0</v>
      </c>
      <c r="AV397" s="432">
        <f t="shared" si="1110"/>
        <v>0</v>
      </c>
      <c r="AW397" s="463">
        <f t="shared" si="1110"/>
        <v>0</v>
      </c>
      <c r="AX397" s="462">
        <f t="shared" si="1110"/>
        <v>0</v>
      </c>
      <c r="AY397" s="432">
        <f t="shared" si="1110"/>
        <v>0</v>
      </c>
      <c r="AZ397" s="432">
        <f t="shared" si="1110"/>
        <v>0</v>
      </c>
      <c r="BA397" s="432">
        <f t="shared" si="1110"/>
        <v>0</v>
      </c>
      <c r="BB397" s="432">
        <f t="shared" si="1110"/>
        <v>0</v>
      </c>
      <c r="BC397" s="463">
        <f t="shared" si="1110"/>
        <v>0</v>
      </c>
      <c r="BD397" s="462">
        <f t="shared" si="1110"/>
        <v>0</v>
      </c>
      <c r="BE397" s="432">
        <f t="shared" si="1110"/>
        <v>0</v>
      </c>
      <c r="BF397" s="432">
        <f t="shared" si="1110"/>
        <v>0</v>
      </c>
      <c r="BG397" s="432">
        <f t="shared" si="1110"/>
        <v>0</v>
      </c>
      <c r="BH397" s="463">
        <f t="shared" si="1110"/>
        <v>0</v>
      </c>
      <c r="BI397" s="462">
        <f t="shared" si="1110"/>
        <v>0</v>
      </c>
      <c r="BJ397" s="432">
        <f t="shared" si="1110"/>
        <v>0</v>
      </c>
      <c r="BK397" s="432">
        <f t="shared" si="1110"/>
        <v>0</v>
      </c>
      <c r="BL397" s="432">
        <f t="shared" si="1110"/>
        <v>0</v>
      </c>
      <c r="BM397" s="432">
        <f t="shared" si="1110"/>
        <v>0</v>
      </c>
      <c r="BN397" s="463">
        <f t="shared" si="1110"/>
        <v>0</v>
      </c>
      <c r="BO397" s="462">
        <f t="shared" si="1110"/>
        <v>0</v>
      </c>
      <c r="BP397" s="432">
        <f t="shared" si="1110"/>
        <v>0</v>
      </c>
      <c r="BQ397" s="432">
        <f t="shared" si="1110"/>
        <v>0</v>
      </c>
      <c r="BR397" s="432">
        <f t="shared" si="1110"/>
        <v>0</v>
      </c>
      <c r="BS397" s="463">
        <f t="shared" si="1110"/>
        <v>0</v>
      </c>
      <c r="BT397" s="462">
        <f t="shared" si="1110"/>
        <v>0</v>
      </c>
      <c r="BU397" s="432">
        <f t="shared" si="1110"/>
        <v>0</v>
      </c>
      <c r="BV397" s="432">
        <f t="shared" si="1110"/>
        <v>0</v>
      </c>
      <c r="BW397" s="432">
        <f t="shared" si="1110"/>
        <v>0</v>
      </c>
      <c r="BX397" s="432">
        <f t="shared" si="1110"/>
        <v>0</v>
      </c>
      <c r="BY397" s="463">
        <f t="shared" si="1110"/>
        <v>0</v>
      </c>
      <c r="BZ397" s="462">
        <f t="shared" si="1110"/>
        <v>0</v>
      </c>
      <c r="CA397" s="432">
        <f t="shared" si="1110"/>
        <v>0</v>
      </c>
      <c r="CB397" s="432">
        <f t="shared" si="1110"/>
        <v>0</v>
      </c>
      <c r="CC397" s="432">
        <f t="shared" si="1110"/>
        <v>0</v>
      </c>
      <c r="CD397" s="463">
        <f t="shared" si="1110"/>
        <v>0</v>
      </c>
      <c r="CE397" s="462">
        <f t="shared" si="1110"/>
        <v>0</v>
      </c>
      <c r="CF397" s="432">
        <f t="shared" si="1110"/>
        <v>0</v>
      </c>
      <c r="CG397" s="432">
        <f t="shared" si="1110"/>
        <v>0</v>
      </c>
      <c r="CH397" s="432">
        <f t="shared" si="1110"/>
        <v>0</v>
      </c>
      <c r="CI397" s="432">
        <f t="shared" si="1110"/>
        <v>0</v>
      </c>
      <c r="CJ397" s="463">
        <f t="shared" si="1110"/>
        <v>0</v>
      </c>
      <c r="CK397" s="462">
        <f t="shared" si="1110"/>
        <v>0</v>
      </c>
      <c r="CL397" s="432">
        <f t="shared" si="1110"/>
        <v>0</v>
      </c>
      <c r="CM397" s="432">
        <f t="shared" si="1110"/>
        <v>0</v>
      </c>
      <c r="CN397" s="432">
        <f t="shared" si="1110"/>
        <v>0</v>
      </c>
      <c r="CO397" s="463">
        <f t="shared" si="1110"/>
        <v>0</v>
      </c>
      <c r="CP397" s="462">
        <f t="shared" si="1110"/>
        <v>0</v>
      </c>
      <c r="CQ397" s="432">
        <f t="shared" si="1110"/>
        <v>0</v>
      </c>
      <c r="CR397" s="432">
        <f t="shared" si="1110"/>
        <v>0</v>
      </c>
      <c r="CS397" s="432">
        <f t="shared" si="1110"/>
        <v>0</v>
      </c>
      <c r="CT397" s="432">
        <f t="shared" si="1110"/>
        <v>0</v>
      </c>
      <c r="CU397" s="463">
        <f t="shared" si="1110"/>
        <v>0</v>
      </c>
      <c r="CV397" s="462">
        <f t="shared" si="1110"/>
        <v>0</v>
      </c>
      <c r="CW397" s="432">
        <f t="shared" si="1110"/>
        <v>0</v>
      </c>
      <c r="CX397" s="432">
        <f t="shared" si="1110"/>
        <v>0</v>
      </c>
      <c r="CY397" s="432">
        <f t="shared" ref="CY397:FJ397" si="1111">CY258*CY118/100</f>
        <v>0</v>
      </c>
      <c r="CZ397" s="463">
        <f t="shared" si="1111"/>
        <v>0</v>
      </c>
      <c r="DA397" s="462">
        <f t="shared" si="1111"/>
        <v>0</v>
      </c>
      <c r="DB397" s="432">
        <f t="shared" si="1111"/>
        <v>0</v>
      </c>
      <c r="DC397" s="432">
        <f t="shared" si="1111"/>
        <v>0</v>
      </c>
      <c r="DD397" s="432">
        <f t="shared" si="1111"/>
        <v>0</v>
      </c>
      <c r="DE397" s="432">
        <f t="shared" si="1111"/>
        <v>0</v>
      </c>
      <c r="DF397" s="463">
        <f t="shared" si="1111"/>
        <v>0</v>
      </c>
      <c r="DG397" s="462">
        <f t="shared" si="1111"/>
        <v>0</v>
      </c>
      <c r="DH397" s="432">
        <f t="shared" si="1111"/>
        <v>0</v>
      </c>
      <c r="DI397" s="432">
        <f t="shared" si="1111"/>
        <v>0</v>
      </c>
      <c r="DJ397" s="432">
        <f t="shared" si="1111"/>
        <v>0</v>
      </c>
      <c r="DK397" s="463">
        <f t="shared" si="1111"/>
        <v>0</v>
      </c>
      <c r="DL397" s="462">
        <f t="shared" si="1111"/>
        <v>0</v>
      </c>
      <c r="DM397" s="432">
        <f t="shared" si="1111"/>
        <v>0</v>
      </c>
      <c r="DN397" s="432">
        <f t="shared" si="1111"/>
        <v>0</v>
      </c>
      <c r="DO397" s="432">
        <f t="shared" si="1111"/>
        <v>0</v>
      </c>
      <c r="DP397" s="432">
        <f t="shared" si="1111"/>
        <v>0</v>
      </c>
      <c r="DQ397" s="463">
        <f t="shared" si="1111"/>
        <v>0</v>
      </c>
      <c r="DR397" s="462">
        <f t="shared" si="1111"/>
        <v>0</v>
      </c>
      <c r="DS397" s="432">
        <f t="shared" si="1111"/>
        <v>0</v>
      </c>
      <c r="DT397" s="432">
        <f t="shared" si="1111"/>
        <v>0</v>
      </c>
      <c r="DU397" s="432">
        <f t="shared" si="1111"/>
        <v>0</v>
      </c>
      <c r="DV397" s="463">
        <f t="shared" si="1111"/>
        <v>0</v>
      </c>
      <c r="DW397" s="462">
        <f t="shared" si="1111"/>
        <v>0</v>
      </c>
      <c r="DX397" s="432">
        <f t="shared" si="1111"/>
        <v>0</v>
      </c>
      <c r="DY397" s="432">
        <f t="shared" si="1111"/>
        <v>0</v>
      </c>
      <c r="DZ397" s="432">
        <f t="shared" si="1111"/>
        <v>0</v>
      </c>
      <c r="EA397" s="432">
        <f t="shared" si="1111"/>
        <v>0</v>
      </c>
      <c r="EB397" s="463">
        <f t="shared" si="1111"/>
        <v>0</v>
      </c>
      <c r="EC397" s="462">
        <f t="shared" si="1111"/>
        <v>0</v>
      </c>
      <c r="ED397" s="432">
        <f t="shared" si="1111"/>
        <v>0</v>
      </c>
      <c r="EE397" s="432">
        <f t="shared" si="1111"/>
        <v>0</v>
      </c>
      <c r="EF397" s="432">
        <f t="shared" si="1111"/>
        <v>0</v>
      </c>
      <c r="EG397" s="463">
        <f t="shared" si="1111"/>
        <v>0</v>
      </c>
      <c r="EH397" s="462">
        <f t="shared" si="1111"/>
        <v>0</v>
      </c>
      <c r="EI397" s="432">
        <f t="shared" si="1111"/>
        <v>0</v>
      </c>
      <c r="EJ397" s="432">
        <f t="shared" si="1111"/>
        <v>0</v>
      </c>
      <c r="EK397" s="432">
        <f t="shared" si="1111"/>
        <v>0</v>
      </c>
      <c r="EL397" s="432">
        <f t="shared" si="1111"/>
        <v>0</v>
      </c>
      <c r="EM397" s="463">
        <f t="shared" si="1111"/>
        <v>0</v>
      </c>
      <c r="EN397" s="462">
        <f t="shared" si="1111"/>
        <v>0</v>
      </c>
      <c r="EO397" s="432">
        <f t="shared" si="1111"/>
        <v>0</v>
      </c>
      <c r="EP397" s="432">
        <f t="shared" si="1111"/>
        <v>0</v>
      </c>
      <c r="EQ397" s="432">
        <f t="shared" si="1111"/>
        <v>0</v>
      </c>
      <c r="ER397" s="463">
        <f t="shared" si="1111"/>
        <v>0</v>
      </c>
      <c r="ES397" s="462">
        <f t="shared" si="1111"/>
        <v>0</v>
      </c>
      <c r="ET397" s="432">
        <f t="shared" si="1111"/>
        <v>0</v>
      </c>
      <c r="EU397" s="432">
        <f t="shared" si="1111"/>
        <v>0</v>
      </c>
      <c r="EV397" s="432">
        <f t="shared" si="1111"/>
        <v>0</v>
      </c>
      <c r="EW397" s="432">
        <f t="shared" si="1111"/>
        <v>0</v>
      </c>
      <c r="EX397" s="463">
        <f t="shared" si="1111"/>
        <v>0</v>
      </c>
      <c r="EY397" s="462">
        <f t="shared" si="1111"/>
        <v>0</v>
      </c>
      <c r="EZ397" s="432">
        <f t="shared" si="1111"/>
        <v>0</v>
      </c>
      <c r="FA397" s="432">
        <f t="shared" si="1111"/>
        <v>0</v>
      </c>
      <c r="FB397" s="432">
        <f t="shared" si="1111"/>
        <v>0</v>
      </c>
      <c r="FC397" s="463">
        <f t="shared" si="1111"/>
        <v>0</v>
      </c>
      <c r="FD397" s="462">
        <f t="shared" si="1111"/>
        <v>0</v>
      </c>
      <c r="FE397" s="432">
        <f t="shared" si="1111"/>
        <v>0</v>
      </c>
      <c r="FF397" s="432">
        <f t="shared" si="1111"/>
        <v>0</v>
      </c>
      <c r="FG397" s="432">
        <f t="shared" si="1111"/>
        <v>0</v>
      </c>
      <c r="FH397" s="432">
        <f t="shared" si="1111"/>
        <v>0</v>
      </c>
      <c r="FI397" s="463">
        <f t="shared" si="1111"/>
        <v>0</v>
      </c>
      <c r="FJ397" s="462">
        <f t="shared" si="1111"/>
        <v>0</v>
      </c>
      <c r="FK397" s="432">
        <f t="shared" ref="FK397:GJ397" si="1112">FK258*FK118/100</f>
        <v>0</v>
      </c>
      <c r="FL397" s="432">
        <f t="shared" si="1112"/>
        <v>0</v>
      </c>
      <c r="FM397" s="432">
        <f t="shared" si="1112"/>
        <v>0</v>
      </c>
      <c r="FN397" s="463">
        <f t="shared" si="1112"/>
        <v>0</v>
      </c>
      <c r="FO397" s="462">
        <f t="shared" si="1112"/>
        <v>0</v>
      </c>
      <c r="FP397" s="432">
        <f t="shared" si="1112"/>
        <v>0</v>
      </c>
      <c r="FQ397" s="432">
        <f t="shared" si="1112"/>
        <v>0</v>
      </c>
      <c r="FR397" s="432">
        <f t="shared" si="1112"/>
        <v>0</v>
      </c>
      <c r="FS397" s="432">
        <f t="shared" si="1112"/>
        <v>0</v>
      </c>
      <c r="FT397" s="463">
        <f t="shared" si="1112"/>
        <v>0</v>
      </c>
      <c r="FU397" s="462">
        <f t="shared" si="1112"/>
        <v>0</v>
      </c>
      <c r="FV397" s="432">
        <f t="shared" si="1112"/>
        <v>0</v>
      </c>
      <c r="FW397" s="432">
        <f t="shared" si="1112"/>
        <v>0</v>
      </c>
      <c r="FX397" s="432">
        <f t="shared" si="1112"/>
        <v>0</v>
      </c>
      <c r="FY397" s="463">
        <f t="shared" si="1112"/>
        <v>0</v>
      </c>
      <c r="FZ397" s="462">
        <f t="shared" si="1112"/>
        <v>0</v>
      </c>
      <c r="GA397" s="432">
        <f t="shared" si="1112"/>
        <v>0</v>
      </c>
      <c r="GB397" s="432">
        <f t="shared" si="1112"/>
        <v>0</v>
      </c>
      <c r="GC397" s="432">
        <f t="shared" si="1112"/>
        <v>0</v>
      </c>
      <c r="GD397" s="432">
        <f t="shared" si="1112"/>
        <v>0</v>
      </c>
      <c r="GE397" s="463">
        <f t="shared" si="1112"/>
        <v>0</v>
      </c>
      <c r="GF397" s="462">
        <f t="shared" si="1112"/>
        <v>0</v>
      </c>
      <c r="GG397" s="432">
        <f t="shared" si="1112"/>
        <v>0</v>
      </c>
      <c r="GH397" s="432">
        <f t="shared" si="1112"/>
        <v>0</v>
      </c>
      <c r="GI397" s="432">
        <f t="shared" si="1112"/>
        <v>0</v>
      </c>
      <c r="GJ397" s="463">
        <f t="shared" si="1112"/>
        <v>0</v>
      </c>
    </row>
    <row r="398" spans="1:192" s="4" customFormat="1">
      <c r="A398" s="22"/>
      <c r="B398" s="22"/>
      <c r="C398" s="22"/>
      <c r="D398" s="22"/>
      <c r="E398" s="748" t="str">
        <f t="shared" si="952"/>
        <v>New Tariff 9</v>
      </c>
      <c r="F398" s="462">
        <f t="shared" ref="F398:AL398" si="1113">F259*F119</f>
        <v>0</v>
      </c>
      <c r="G398" s="432">
        <f t="shared" si="1113"/>
        <v>0</v>
      </c>
      <c r="H398" s="432">
        <f t="shared" si="1113"/>
        <v>0</v>
      </c>
      <c r="I398" s="432">
        <f t="shared" si="1113"/>
        <v>0</v>
      </c>
      <c r="J398" s="432">
        <f t="shared" si="1113"/>
        <v>0</v>
      </c>
      <c r="K398" s="463">
        <f t="shared" si="1113"/>
        <v>0</v>
      </c>
      <c r="L398" s="462">
        <f t="shared" si="1113"/>
        <v>0</v>
      </c>
      <c r="M398" s="432">
        <f t="shared" si="1113"/>
        <v>0</v>
      </c>
      <c r="N398" s="432">
        <f t="shared" si="1113"/>
        <v>0</v>
      </c>
      <c r="O398" s="432">
        <f t="shared" si="1113"/>
        <v>0</v>
      </c>
      <c r="P398" s="463">
        <f t="shared" si="1113"/>
        <v>0</v>
      </c>
      <c r="Q398" s="462">
        <f t="shared" si="1113"/>
        <v>0</v>
      </c>
      <c r="R398" s="432">
        <f t="shared" si="1113"/>
        <v>0</v>
      </c>
      <c r="S398" s="432">
        <f t="shared" si="1113"/>
        <v>0</v>
      </c>
      <c r="T398" s="432">
        <f t="shared" si="1113"/>
        <v>0</v>
      </c>
      <c r="U398" s="432">
        <f t="shared" si="1113"/>
        <v>0</v>
      </c>
      <c r="V398" s="463">
        <f t="shared" si="1113"/>
        <v>0</v>
      </c>
      <c r="W398" s="462">
        <f t="shared" si="1113"/>
        <v>0</v>
      </c>
      <c r="X398" s="432">
        <f t="shared" si="1113"/>
        <v>0</v>
      </c>
      <c r="Y398" s="432">
        <f t="shared" si="1113"/>
        <v>0</v>
      </c>
      <c r="Z398" s="432">
        <f t="shared" si="1113"/>
        <v>0</v>
      </c>
      <c r="AA398" s="463">
        <f t="shared" si="1113"/>
        <v>0</v>
      </c>
      <c r="AB398" s="462">
        <f t="shared" si="1113"/>
        <v>0</v>
      </c>
      <c r="AC398" s="432">
        <f t="shared" si="1113"/>
        <v>0</v>
      </c>
      <c r="AD398" s="432">
        <f t="shared" si="1113"/>
        <v>0</v>
      </c>
      <c r="AE398" s="432">
        <f t="shared" si="1113"/>
        <v>0</v>
      </c>
      <c r="AF398" s="432">
        <f t="shared" si="1113"/>
        <v>0</v>
      </c>
      <c r="AG398" s="463">
        <f t="shared" si="1113"/>
        <v>0</v>
      </c>
      <c r="AH398" s="462">
        <f t="shared" si="1113"/>
        <v>0</v>
      </c>
      <c r="AI398" s="432">
        <f t="shared" si="1113"/>
        <v>0</v>
      </c>
      <c r="AJ398" s="432">
        <f t="shared" si="1113"/>
        <v>0</v>
      </c>
      <c r="AK398" s="432">
        <f t="shared" si="1113"/>
        <v>0</v>
      </c>
      <c r="AL398" s="463">
        <f t="shared" si="1113"/>
        <v>0</v>
      </c>
      <c r="AM398" s="462">
        <f t="shared" ref="AM398:CX398" si="1114">AM259*AM119/100</f>
        <v>0</v>
      </c>
      <c r="AN398" s="432">
        <f t="shared" si="1114"/>
        <v>0</v>
      </c>
      <c r="AO398" s="432">
        <f t="shared" si="1114"/>
        <v>0</v>
      </c>
      <c r="AP398" s="432">
        <f t="shared" si="1114"/>
        <v>0</v>
      </c>
      <c r="AQ398" s="432">
        <f t="shared" si="1114"/>
        <v>0</v>
      </c>
      <c r="AR398" s="463">
        <f t="shared" si="1114"/>
        <v>0</v>
      </c>
      <c r="AS398" s="462">
        <f t="shared" si="1114"/>
        <v>0</v>
      </c>
      <c r="AT398" s="432">
        <f t="shared" si="1114"/>
        <v>0</v>
      </c>
      <c r="AU398" s="432">
        <f t="shared" si="1114"/>
        <v>0</v>
      </c>
      <c r="AV398" s="432">
        <f t="shared" si="1114"/>
        <v>0</v>
      </c>
      <c r="AW398" s="463">
        <f t="shared" si="1114"/>
        <v>0</v>
      </c>
      <c r="AX398" s="462">
        <f t="shared" si="1114"/>
        <v>0</v>
      </c>
      <c r="AY398" s="432">
        <f t="shared" si="1114"/>
        <v>0</v>
      </c>
      <c r="AZ398" s="432">
        <f t="shared" si="1114"/>
        <v>0</v>
      </c>
      <c r="BA398" s="432">
        <f t="shared" si="1114"/>
        <v>0</v>
      </c>
      <c r="BB398" s="432">
        <f t="shared" si="1114"/>
        <v>0</v>
      </c>
      <c r="BC398" s="463">
        <f t="shared" si="1114"/>
        <v>0</v>
      </c>
      <c r="BD398" s="462">
        <f t="shared" si="1114"/>
        <v>0</v>
      </c>
      <c r="BE398" s="432">
        <f t="shared" si="1114"/>
        <v>0</v>
      </c>
      <c r="BF398" s="432">
        <f t="shared" si="1114"/>
        <v>0</v>
      </c>
      <c r="BG398" s="432">
        <f t="shared" si="1114"/>
        <v>0</v>
      </c>
      <c r="BH398" s="463">
        <f t="shared" si="1114"/>
        <v>0</v>
      </c>
      <c r="BI398" s="462">
        <f t="shared" si="1114"/>
        <v>0</v>
      </c>
      <c r="BJ398" s="432">
        <f t="shared" si="1114"/>
        <v>0</v>
      </c>
      <c r="BK398" s="432">
        <f t="shared" si="1114"/>
        <v>0</v>
      </c>
      <c r="BL398" s="432">
        <f t="shared" si="1114"/>
        <v>0</v>
      </c>
      <c r="BM398" s="432">
        <f t="shared" si="1114"/>
        <v>0</v>
      </c>
      <c r="BN398" s="463">
        <f t="shared" si="1114"/>
        <v>0</v>
      </c>
      <c r="BO398" s="462">
        <f t="shared" si="1114"/>
        <v>0</v>
      </c>
      <c r="BP398" s="432">
        <f t="shared" si="1114"/>
        <v>0</v>
      </c>
      <c r="BQ398" s="432">
        <f t="shared" si="1114"/>
        <v>0</v>
      </c>
      <c r="BR398" s="432">
        <f t="shared" si="1114"/>
        <v>0</v>
      </c>
      <c r="BS398" s="463">
        <f t="shared" si="1114"/>
        <v>0</v>
      </c>
      <c r="BT398" s="462">
        <f t="shared" si="1114"/>
        <v>0</v>
      </c>
      <c r="BU398" s="432">
        <f t="shared" si="1114"/>
        <v>0</v>
      </c>
      <c r="BV398" s="432">
        <f t="shared" si="1114"/>
        <v>0</v>
      </c>
      <c r="BW398" s="432">
        <f t="shared" si="1114"/>
        <v>0</v>
      </c>
      <c r="BX398" s="432">
        <f t="shared" si="1114"/>
        <v>0</v>
      </c>
      <c r="BY398" s="463">
        <f t="shared" si="1114"/>
        <v>0</v>
      </c>
      <c r="BZ398" s="462">
        <f t="shared" si="1114"/>
        <v>0</v>
      </c>
      <c r="CA398" s="432">
        <f t="shared" si="1114"/>
        <v>0</v>
      </c>
      <c r="CB398" s="432">
        <f t="shared" si="1114"/>
        <v>0</v>
      </c>
      <c r="CC398" s="432">
        <f t="shared" si="1114"/>
        <v>0</v>
      </c>
      <c r="CD398" s="463">
        <f t="shared" si="1114"/>
        <v>0</v>
      </c>
      <c r="CE398" s="462">
        <f t="shared" si="1114"/>
        <v>0</v>
      </c>
      <c r="CF398" s="432">
        <f t="shared" si="1114"/>
        <v>0</v>
      </c>
      <c r="CG398" s="432">
        <f t="shared" si="1114"/>
        <v>0</v>
      </c>
      <c r="CH398" s="432">
        <f t="shared" si="1114"/>
        <v>0</v>
      </c>
      <c r="CI398" s="432">
        <f t="shared" si="1114"/>
        <v>0</v>
      </c>
      <c r="CJ398" s="463">
        <f t="shared" si="1114"/>
        <v>0</v>
      </c>
      <c r="CK398" s="462">
        <f t="shared" si="1114"/>
        <v>0</v>
      </c>
      <c r="CL398" s="432">
        <f t="shared" si="1114"/>
        <v>0</v>
      </c>
      <c r="CM398" s="432">
        <f t="shared" si="1114"/>
        <v>0</v>
      </c>
      <c r="CN398" s="432">
        <f t="shared" si="1114"/>
        <v>0</v>
      </c>
      <c r="CO398" s="463">
        <f t="shared" si="1114"/>
        <v>0</v>
      </c>
      <c r="CP398" s="462">
        <f t="shared" si="1114"/>
        <v>0</v>
      </c>
      <c r="CQ398" s="432">
        <f t="shared" si="1114"/>
        <v>0</v>
      </c>
      <c r="CR398" s="432">
        <f t="shared" si="1114"/>
        <v>0</v>
      </c>
      <c r="CS398" s="432">
        <f t="shared" si="1114"/>
        <v>0</v>
      </c>
      <c r="CT398" s="432">
        <f t="shared" si="1114"/>
        <v>0</v>
      </c>
      <c r="CU398" s="463">
        <f t="shared" si="1114"/>
        <v>0</v>
      </c>
      <c r="CV398" s="462">
        <f t="shared" si="1114"/>
        <v>0</v>
      </c>
      <c r="CW398" s="432">
        <f t="shared" si="1114"/>
        <v>0</v>
      </c>
      <c r="CX398" s="432">
        <f t="shared" si="1114"/>
        <v>0</v>
      </c>
      <c r="CY398" s="432">
        <f t="shared" ref="CY398:FJ398" si="1115">CY259*CY119/100</f>
        <v>0</v>
      </c>
      <c r="CZ398" s="463">
        <f t="shared" si="1115"/>
        <v>0</v>
      </c>
      <c r="DA398" s="462">
        <f t="shared" si="1115"/>
        <v>0</v>
      </c>
      <c r="DB398" s="432">
        <f t="shared" si="1115"/>
        <v>0</v>
      </c>
      <c r="DC398" s="432">
        <f t="shared" si="1115"/>
        <v>0</v>
      </c>
      <c r="DD398" s="432">
        <f t="shared" si="1115"/>
        <v>0</v>
      </c>
      <c r="DE398" s="432">
        <f t="shared" si="1115"/>
        <v>0</v>
      </c>
      <c r="DF398" s="463">
        <f t="shared" si="1115"/>
        <v>0</v>
      </c>
      <c r="DG398" s="462">
        <f t="shared" si="1115"/>
        <v>0</v>
      </c>
      <c r="DH398" s="432">
        <f t="shared" si="1115"/>
        <v>0</v>
      </c>
      <c r="DI398" s="432">
        <f t="shared" si="1115"/>
        <v>0</v>
      </c>
      <c r="DJ398" s="432">
        <f t="shared" si="1115"/>
        <v>0</v>
      </c>
      <c r="DK398" s="463">
        <f t="shared" si="1115"/>
        <v>0</v>
      </c>
      <c r="DL398" s="462">
        <f t="shared" si="1115"/>
        <v>0</v>
      </c>
      <c r="DM398" s="432">
        <f t="shared" si="1115"/>
        <v>0</v>
      </c>
      <c r="DN398" s="432">
        <f t="shared" si="1115"/>
        <v>0</v>
      </c>
      <c r="DO398" s="432">
        <f t="shared" si="1115"/>
        <v>0</v>
      </c>
      <c r="DP398" s="432">
        <f t="shared" si="1115"/>
        <v>0</v>
      </c>
      <c r="DQ398" s="463">
        <f t="shared" si="1115"/>
        <v>0</v>
      </c>
      <c r="DR398" s="462">
        <f t="shared" si="1115"/>
        <v>0</v>
      </c>
      <c r="DS398" s="432">
        <f t="shared" si="1115"/>
        <v>0</v>
      </c>
      <c r="DT398" s="432">
        <f t="shared" si="1115"/>
        <v>0</v>
      </c>
      <c r="DU398" s="432">
        <f t="shared" si="1115"/>
        <v>0</v>
      </c>
      <c r="DV398" s="463">
        <f t="shared" si="1115"/>
        <v>0</v>
      </c>
      <c r="DW398" s="462">
        <f t="shared" si="1115"/>
        <v>0</v>
      </c>
      <c r="DX398" s="432">
        <f t="shared" si="1115"/>
        <v>0</v>
      </c>
      <c r="DY398" s="432">
        <f t="shared" si="1115"/>
        <v>0</v>
      </c>
      <c r="DZ398" s="432">
        <f t="shared" si="1115"/>
        <v>0</v>
      </c>
      <c r="EA398" s="432">
        <f t="shared" si="1115"/>
        <v>0</v>
      </c>
      <c r="EB398" s="463">
        <f t="shared" si="1115"/>
        <v>0</v>
      </c>
      <c r="EC398" s="462">
        <f t="shared" si="1115"/>
        <v>0</v>
      </c>
      <c r="ED398" s="432">
        <f t="shared" si="1115"/>
        <v>0</v>
      </c>
      <c r="EE398" s="432">
        <f t="shared" si="1115"/>
        <v>0</v>
      </c>
      <c r="EF398" s="432">
        <f t="shared" si="1115"/>
        <v>0</v>
      </c>
      <c r="EG398" s="463">
        <f t="shared" si="1115"/>
        <v>0</v>
      </c>
      <c r="EH398" s="462">
        <f t="shared" si="1115"/>
        <v>0</v>
      </c>
      <c r="EI398" s="432">
        <f t="shared" si="1115"/>
        <v>0</v>
      </c>
      <c r="EJ398" s="432">
        <f t="shared" si="1115"/>
        <v>0</v>
      </c>
      <c r="EK398" s="432">
        <f t="shared" si="1115"/>
        <v>0</v>
      </c>
      <c r="EL398" s="432">
        <f t="shared" si="1115"/>
        <v>0</v>
      </c>
      <c r="EM398" s="463">
        <f t="shared" si="1115"/>
        <v>0</v>
      </c>
      <c r="EN398" s="462">
        <f t="shared" si="1115"/>
        <v>0</v>
      </c>
      <c r="EO398" s="432">
        <f t="shared" si="1115"/>
        <v>0</v>
      </c>
      <c r="EP398" s="432">
        <f t="shared" si="1115"/>
        <v>0</v>
      </c>
      <c r="EQ398" s="432">
        <f t="shared" si="1115"/>
        <v>0</v>
      </c>
      <c r="ER398" s="463">
        <f t="shared" si="1115"/>
        <v>0</v>
      </c>
      <c r="ES398" s="462">
        <f t="shared" si="1115"/>
        <v>0</v>
      </c>
      <c r="ET398" s="432">
        <f t="shared" si="1115"/>
        <v>0</v>
      </c>
      <c r="EU398" s="432">
        <f t="shared" si="1115"/>
        <v>0</v>
      </c>
      <c r="EV398" s="432">
        <f t="shared" si="1115"/>
        <v>0</v>
      </c>
      <c r="EW398" s="432">
        <f t="shared" si="1115"/>
        <v>0</v>
      </c>
      <c r="EX398" s="463">
        <f t="shared" si="1115"/>
        <v>0</v>
      </c>
      <c r="EY398" s="462">
        <f t="shared" si="1115"/>
        <v>0</v>
      </c>
      <c r="EZ398" s="432">
        <f t="shared" si="1115"/>
        <v>0</v>
      </c>
      <c r="FA398" s="432">
        <f t="shared" si="1115"/>
        <v>0</v>
      </c>
      <c r="FB398" s="432">
        <f t="shared" si="1115"/>
        <v>0</v>
      </c>
      <c r="FC398" s="463">
        <f t="shared" si="1115"/>
        <v>0</v>
      </c>
      <c r="FD398" s="462">
        <f t="shared" si="1115"/>
        <v>0</v>
      </c>
      <c r="FE398" s="432">
        <f t="shared" si="1115"/>
        <v>0</v>
      </c>
      <c r="FF398" s="432">
        <f t="shared" si="1115"/>
        <v>0</v>
      </c>
      <c r="FG398" s="432">
        <f t="shared" si="1115"/>
        <v>0</v>
      </c>
      <c r="FH398" s="432">
        <f t="shared" si="1115"/>
        <v>0</v>
      </c>
      <c r="FI398" s="463">
        <f t="shared" si="1115"/>
        <v>0</v>
      </c>
      <c r="FJ398" s="462">
        <f t="shared" si="1115"/>
        <v>0</v>
      </c>
      <c r="FK398" s="432">
        <f t="shared" ref="FK398:GJ398" si="1116">FK259*FK119/100</f>
        <v>0</v>
      </c>
      <c r="FL398" s="432">
        <f t="shared" si="1116"/>
        <v>0</v>
      </c>
      <c r="FM398" s="432">
        <f t="shared" si="1116"/>
        <v>0</v>
      </c>
      <c r="FN398" s="463">
        <f t="shared" si="1116"/>
        <v>0</v>
      </c>
      <c r="FO398" s="462">
        <f t="shared" si="1116"/>
        <v>0</v>
      </c>
      <c r="FP398" s="432">
        <f t="shared" si="1116"/>
        <v>0</v>
      </c>
      <c r="FQ398" s="432">
        <f t="shared" si="1116"/>
        <v>0</v>
      </c>
      <c r="FR398" s="432">
        <f t="shared" si="1116"/>
        <v>0</v>
      </c>
      <c r="FS398" s="432">
        <f t="shared" si="1116"/>
        <v>0</v>
      </c>
      <c r="FT398" s="463">
        <f t="shared" si="1116"/>
        <v>0</v>
      </c>
      <c r="FU398" s="462">
        <f t="shared" si="1116"/>
        <v>0</v>
      </c>
      <c r="FV398" s="432">
        <f t="shared" si="1116"/>
        <v>0</v>
      </c>
      <c r="FW398" s="432">
        <f t="shared" si="1116"/>
        <v>0</v>
      </c>
      <c r="FX398" s="432">
        <f t="shared" si="1116"/>
        <v>0</v>
      </c>
      <c r="FY398" s="463">
        <f t="shared" si="1116"/>
        <v>0</v>
      </c>
      <c r="FZ398" s="462">
        <f t="shared" si="1116"/>
        <v>0</v>
      </c>
      <c r="GA398" s="432">
        <f t="shared" si="1116"/>
        <v>0</v>
      </c>
      <c r="GB398" s="432">
        <f t="shared" si="1116"/>
        <v>0</v>
      </c>
      <c r="GC398" s="432">
        <f t="shared" si="1116"/>
        <v>0</v>
      </c>
      <c r="GD398" s="432">
        <f t="shared" si="1116"/>
        <v>0</v>
      </c>
      <c r="GE398" s="463">
        <f t="shared" si="1116"/>
        <v>0</v>
      </c>
      <c r="GF398" s="462">
        <f t="shared" si="1116"/>
        <v>0</v>
      </c>
      <c r="GG398" s="432">
        <f t="shared" si="1116"/>
        <v>0</v>
      </c>
      <c r="GH398" s="432">
        <f t="shared" si="1116"/>
        <v>0</v>
      </c>
      <c r="GI398" s="432">
        <f t="shared" si="1116"/>
        <v>0</v>
      </c>
      <c r="GJ398" s="463">
        <f t="shared" si="1116"/>
        <v>0</v>
      </c>
    </row>
    <row r="399" spans="1:192" s="4" customFormat="1">
      <c r="A399" s="22"/>
      <c r="B399" s="22"/>
      <c r="C399" s="22"/>
      <c r="D399" s="22"/>
      <c r="E399" s="748" t="str">
        <f t="shared" si="952"/>
        <v>New Tariff 10</v>
      </c>
      <c r="F399" s="462">
        <f t="shared" ref="F399:AL399" si="1117">F260*F120</f>
        <v>0</v>
      </c>
      <c r="G399" s="432">
        <f t="shared" si="1117"/>
        <v>0</v>
      </c>
      <c r="H399" s="432">
        <f t="shared" si="1117"/>
        <v>0</v>
      </c>
      <c r="I399" s="432">
        <f t="shared" si="1117"/>
        <v>0</v>
      </c>
      <c r="J399" s="432">
        <f t="shared" si="1117"/>
        <v>0</v>
      </c>
      <c r="K399" s="463">
        <f t="shared" si="1117"/>
        <v>0</v>
      </c>
      <c r="L399" s="462">
        <f t="shared" si="1117"/>
        <v>0</v>
      </c>
      <c r="M399" s="432">
        <f t="shared" si="1117"/>
        <v>0</v>
      </c>
      <c r="N399" s="432">
        <f t="shared" si="1117"/>
        <v>0</v>
      </c>
      <c r="O399" s="432">
        <f t="shared" si="1117"/>
        <v>0</v>
      </c>
      <c r="P399" s="463">
        <f t="shared" si="1117"/>
        <v>0</v>
      </c>
      <c r="Q399" s="462">
        <f t="shared" si="1117"/>
        <v>0</v>
      </c>
      <c r="R399" s="432">
        <f t="shared" si="1117"/>
        <v>0</v>
      </c>
      <c r="S399" s="432">
        <f t="shared" si="1117"/>
        <v>0</v>
      </c>
      <c r="T399" s="432">
        <f t="shared" si="1117"/>
        <v>0</v>
      </c>
      <c r="U399" s="432">
        <f t="shared" si="1117"/>
        <v>0</v>
      </c>
      <c r="V399" s="463">
        <f t="shared" si="1117"/>
        <v>0</v>
      </c>
      <c r="W399" s="462">
        <f t="shared" si="1117"/>
        <v>0</v>
      </c>
      <c r="X399" s="432">
        <f t="shared" si="1117"/>
        <v>0</v>
      </c>
      <c r="Y399" s="432">
        <f t="shared" si="1117"/>
        <v>0</v>
      </c>
      <c r="Z399" s="432">
        <f t="shared" si="1117"/>
        <v>0</v>
      </c>
      <c r="AA399" s="463">
        <f t="shared" si="1117"/>
        <v>0</v>
      </c>
      <c r="AB399" s="462">
        <f t="shared" si="1117"/>
        <v>0</v>
      </c>
      <c r="AC399" s="432">
        <f t="shared" si="1117"/>
        <v>0</v>
      </c>
      <c r="AD399" s="432">
        <f t="shared" si="1117"/>
        <v>0</v>
      </c>
      <c r="AE399" s="432">
        <f t="shared" si="1117"/>
        <v>0</v>
      </c>
      <c r="AF399" s="432">
        <f t="shared" si="1117"/>
        <v>0</v>
      </c>
      <c r="AG399" s="463">
        <f t="shared" si="1117"/>
        <v>0</v>
      </c>
      <c r="AH399" s="462">
        <f t="shared" si="1117"/>
        <v>0</v>
      </c>
      <c r="AI399" s="432">
        <f t="shared" si="1117"/>
        <v>0</v>
      </c>
      <c r="AJ399" s="432">
        <f t="shared" si="1117"/>
        <v>0</v>
      </c>
      <c r="AK399" s="432">
        <f t="shared" si="1117"/>
        <v>0</v>
      </c>
      <c r="AL399" s="463">
        <f t="shared" si="1117"/>
        <v>0</v>
      </c>
      <c r="AM399" s="462">
        <f t="shared" ref="AM399:CX399" si="1118">AM260*AM120/100</f>
        <v>0</v>
      </c>
      <c r="AN399" s="432">
        <f t="shared" si="1118"/>
        <v>0</v>
      </c>
      <c r="AO399" s="432">
        <f t="shared" si="1118"/>
        <v>0</v>
      </c>
      <c r="AP399" s="432">
        <f t="shared" si="1118"/>
        <v>0</v>
      </c>
      <c r="AQ399" s="432">
        <f t="shared" si="1118"/>
        <v>0</v>
      </c>
      <c r="AR399" s="463">
        <f t="shared" si="1118"/>
        <v>0</v>
      </c>
      <c r="AS399" s="462">
        <f t="shared" si="1118"/>
        <v>0</v>
      </c>
      <c r="AT399" s="432">
        <f t="shared" si="1118"/>
        <v>0</v>
      </c>
      <c r="AU399" s="432">
        <f t="shared" si="1118"/>
        <v>0</v>
      </c>
      <c r="AV399" s="432">
        <f t="shared" si="1118"/>
        <v>0</v>
      </c>
      <c r="AW399" s="463">
        <f t="shared" si="1118"/>
        <v>0</v>
      </c>
      <c r="AX399" s="462">
        <f t="shared" si="1118"/>
        <v>0</v>
      </c>
      <c r="AY399" s="432">
        <f t="shared" si="1118"/>
        <v>0</v>
      </c>
      <c r="AZ399" s="432">
        <f t="shared" si="1118"/>
        <v>0</v>
      </c>
      <c r="BA399" s="432">
        <f t="shared" si="1118"/>
        <v>0</v>
      </c>
      <c r="BB399" s="432">
        <f t="shared" si="1118"/>
        <v>0</v>
      </c>
      <c r="BC399" s="463">
        <f t="shared" si="1118"/>
        <v>0</v>
      </c>
      <c r="BD399" s="462">
        <f t="shared" si="1118"/>
        <v>0</v>
      </c>
      <c r="BE399" s="432">
        <f t="shared" si="1118"/>
        <v>0</v>
      </c>
      <c r="BF399" s="432">
        <f t="shared" si="1118"/>
        <v>0</v>
      </c>
      <c r="BG399" s="432">
        <f t="shared" si="1118"/>
        <v>0</v>
      </c>
      <c r="BH399" s="463">
        <f t="shared" si="1118"/>
        <v>0</v>
      </c>
      <c r="BI399" s="462">
        <f t="shared" si="1118"/>
        <v>0</v>
      </c>
      <c r="BJ399" s="432">
        <f t="shared" si="1118"/>
        <v>0</v>
      </c>
      <c r="BK399" s="432">
        <f t="shared" si="1118"/>
        <v>0</v>
      </c>
      <c r="BL399" s="432">
        <f t="shared" si="1118"/>
        <v>0</v>
      </c>
      <c r="BM399" s="432">
        <f t="shared" si="1118"/>
        <v>0</v>
      </c>
      <c r="BN399" s="463">
        <f t="shared" si="1118"/>
        <v>0</v>
      </c>
      <c r="BO399" s="462">
        <f t="shared" si="1118"/>
        <v>0</v>
      </c>
      <c r="BP399" s="432">
        <f t="shared" si="1118"/>
        <v>0</v>
      </c>
      <c r="BQ399" s="432">
        <f t="shared" si="1118"/>
        <v>0</v>
      </c>
      <c r="BR399" s="432">
        <f t="shared" si="1118"/>
        <v>0</v>
      </c>
      <c r="BS399" s="463">
        <f t="shared" si="1118"/>
        <v>0</v>
      </c>
      <c r="BT399" s="462">
        <f t="shared" si="1118"/>
        <v>0</v>
      </c>
      <c r="BU399" s="432">
        <f t="shared" si="1118"/>
        <v>0</v>
      </c>
      <c r="BV399" s="432">
        <f t="shared" si="1118"/>
        <v>0</v>
      </c>
      <c r="BW399" s="432">
        <f t="shared" si="1118"/>
        <v>0</v>
      </c>
      <c r="BX399" s="432">
        <f t="shared" si="1118"/>
        <v>0</v>
      </c>
      <c r="BY399" s="463">
        <f t="shared" si="1118"/>
        <v>0</v>
      </c>
      <c r="BZ399" s="462">
        <f t="shared" si="1118"/>
        <v>0</v>
      </c>
      <c r="CA399" s="432">
        <f t="shared" si="1118"/>
        <v>0</v>
      </c>
      <c r="CB399" s="432">
        <f t="shared" si="1118"/>
        <v>0</v>
      </c>
      <c r="CC399" s="432">
        <f t="shared" si="1118"/>
        <v>0</v>
      </c>
      <c r="CD399" s="463">
        <f t="shared" si="1118"/>
        <v>0</v>
      </c>
      <c r="CE399" s="462">
        <f t="shared" si="1118"/>
        <v>0</v>
      </c>
      <c r="CF399" s="432">
        <f t="shared" si="1118"/>
        <v>0</v>
      </c>
      <c r="CG399" s="432">
        <f t="shared" si="1118"/>
        <v>0</v>
      </c>
      <c r="CH399" s="432">
        <f t="shared" si="1118"/>
        <v>0</v>
      </c>
      <c r="CI399" s="432">
        <f t="shared" si="1118"/>
        <v>0</v>
      </c>
      <c r="CJ399" s="463">
        <f t="shared" si="1118"/>
        <v>0</v>
      </c>
      <c r="CK399" s="462">
        <f t="shared" si="1118"/>
        <v>0</v>
      </c>
      <c r="CL399" s="432">
        <f t="shared" si="1118"/>
        <v>0</v>
      </c>
      <c r="CM399" s="432">
        <f t="shared" si="1118"/>
        <v>0</v>
      </c>
      <c r="CN399" s="432">
        <f t="shared" si="1118"/>
        <v>0</v>
      </c>
      <c r="CO399" s="463">
        <f t="shared" si="1118"/>
        <v>0</v>
      </c>
      <c r="CP399" s="462">
        <f t="shared" si="1118"/>
        <v>0</v>
      </c>
      <c r="CQ399" s="432">
        <f t="shared" si="1118"/>
        <v>0</v>
      </c>
      <c r="CR399" s="432">
        <f t="shared" si="1118"/>
        <v>0</v>
      </c>
      <c r="CS399" s="432">
        <f t="shared" si="1118"/>
        <v>0</v>
      </c>
      <c r="CT399" s="432">
        <f t="shared" si="1118"/>
        <v>0</v>
      </c>
      <c r="CU399" s="463">
        <f t="shared" si="1118"/>
        <v>0</v>
      </c>
      <c r="CV399" s="462">
        <f t="shared" si="1118"/>
        <v>0</v>
      </c>
      <c r="CW399" s="432">
        <f t="shared" si="1118"/>
        <v>0</v>
      </c>
      <c r="CX399" s="432">
        <f t="shared" si="1118"/>
        <v>0</v>
      </c>
      <c r="CY399" s="432">
        <f t="shared" ref="CY399:FJ399" si="1119">CY260*CY120/100</f>
        <v>0</v>
      </c>
      <c r="CZ399" s="463">
        <f t="shared" si="1119"/>
        <v>0</v>
      </c>
      <c r="DA399" s="462">
        <f t="shared" si="1119"/>
        <v>0</v>
      </c>
      <c r="DB399" s="432">
        <f t="shared" si="1119"/>
        <v>0</v>
      </c>
      <c r="DC399" s="432">
        <f t="shared" si="1119"/>
        <v>0</v>
      </c>
      <c r="DD399" s="432">
        <f t="shared" si="1119"/>
        <v>0</v>
      </c>
      <c r="DE399" s="432">
        <f t="shared" si="1119"/>
        <v>0</v>
      </c>
      <c r="DF399" s="463">
        <f t="shared" si="1119"/>
        <v>0</v>
      </c>
      <c r="DG399" s="462">
        <f t="shared" si="1119"/>
        <v>0</v>
      </c>
      <c r="DH399" s="432">
        <f t="shared" si="1119"/>
        <v>0</v>
      </c>
      <c r="DI399" s="432">
        <f t="shared" si="1119"/>
        <v>0</v>
      </c>
      <c r="DJ399" s="432">
        <f t="shared" si="1119"/>
        <v>0</v>
      </c>
      <c r="DK399" s="463">
        <f t="shared" si="1119"/>
        <v>0</v>
      </c>
      <c r="DL399" s="462">
        <f t="shared" si="1119"/>
        <v>0</v>
      </c>
      <c r="DM399" s="432">
        <f t="shared" si="1119"/>
        <v>0</v>
      </c>
      <c r="DN399" s="432">
        <f t="shared" si="1119"/>
        <v>0</v>
      </c>
      <c r="DO399" s="432">
        <f t="shared" si="1119"/>
        <v>0</v>
      </c>
      <c r="DP399" s="432">
        <f t="shared" si="1119"/>
        <v>0</v>
      </c>
      <c r="DQ399" s="463">
        <f t="shared" si="1119"/>
        <v>0</v>
      </c>
      <c r="DR399" s="462">
        <f t="shared" si="1119"/>
        <v>0</v>
      </c>
      <c r="DS399" s="432">
        <f t="shared" si="1119"/>
        <v>0</v>
      </c>
      <c r="DT399" s="432">
        <f t="shared" si="1119"/>
        <v>0</v>
      </c>
      <c r="DU399" s="432">
        <f t="shared" si="1119"/>
        <v>0</v>
      </c>
      <c r="DV399" s="463">
        <f t="shared" si="1119"/>
        <v>0</v>
      </c>
      <c r="DW399" s="462">
        <f t="shared" si="1119"/>
        <v>0</v>
      </c>
      <c r="DX399" s="432">
        <f t="shared" si="1119"/>
        <v>0</v>
      </c>
      <c r="DY399" s="432">
        <f t="shared" si="1119"/>
        <v>0</v>
      </c>
      <c r="DZ399" s="432">
        <f t="shared" si="1119"/>
        <v>0</v>
      </c>
      <c r="EA399" s="432">
        <f t="shared" si="1119"/>
        <v>0</v>
      </c>
      <c r="EB399" s="463">
        <f t="shared" si="1119"/>
        <v>0</v>
      </c>
      <c r="EC399" s="462">
        <f t="shared" si="1119"/>
        <v>0</v>
      </c>
      <c r="ED399" s="432">
        <f t="shared" si="1119"/>
        <v>0</v>
      </c>
      <c r="EE399" s="432">
        <f t="shared" si="1119"/>
        <v>0</v>
      </c>
      <c r="EF399" s="432">
        <f t="shared" si="1119"/>
        <v>0</v>
      </c>
      <c r="EG399" s="463">
        <f t="shared" si="1119"/>
        <v>0</v>
      </c>
      <c r="EH399" s="462">
        <f t="shared" si="1119"/>
        <v>0</v>
      </c>
      <c r="EI399" s="432">
        <f t="shared" si="1119"/>
        <v>0</v>
      </c>
      <c r="EJ399" s="432">
        <f t="shared" si="1119"/>
        <v>0</v>
      </c>
      <c r="EK399" s="432">
        <f t="shared" si="1119"/>
        <v>0</v>
      </c>
      <c r="EL399" s="432">
        <f t="shared" si="1119"/>
        <v>0</v>
      </c>
      <c r="EM399" s="463">
        <f t="shared" si="1119"/>
        <v>0</v>
      </c>
      <c r="EN399" s="462">
        <f t="shared" si="1119"/>
        <v>0</v>
      </c>
      <c r="EO399" s="432">
        <f t="shared" si="1119"/>
        <v>0</v>
      </c>
      <c r="EP399" s="432">
        <f t="shared" si="1119"/>
        <v>0</v>
      </c>
      <c r="EQ399" s="432">
        <f t="shared" si="1119"/>
        <v>0</v>
      </c>
      <c r="ER399" s="463">
        <f t="shared" si="1119"/>
        <v>0</v>
      </c>
      <c r="ES399" s="462">
        <f t="shared" si="1119"/>
        <v>0</v>
      </c>
      <c r="ET399" s="432">
        <f t="shared" si="1119"/>
        <v>0</v>
      </c>
      <c r="EU399" s="432">
        <f t="shared" si="1119"/>
        <v>0</v>
      </c>
      <c r="EV399" s="432">
        <f t="shared" si="1119"/>
        <v>0</v>
      </c>
      <c r="EW399" s="432">
        <f t="shared" si="1119"/>
        <v>0</v>
      </c>
      <c r="EX399" s="463">
        <f t="shared" si="1119"/>
        <v>0</v>
      </c>
      <c r="EY399" s="462">
        <f t="shared" si="1119"/>
        <v>0</v>
      </c>
      <c r="EZ399" s="432">
        <f t="shared" si="1119"/>
        <v>0</v>
      </c>
      <c r="FA399" s="432">
        <f t="shared" si="1119"/>
        <v>0</v>
      </c>
      <c r="FB399" s="432">
        <f t="shared" si="1119"/>
        <v>0</v>
      </c>
      <c r="FC399" s="463">
        <f t="shared" si="1119"/>
        <v>0</v>
      </c>
      <c r="FD399" s="462">
        <f t="shared" si="1119"/>
        <v>0</v>
      </c>
      <c r="FE399" s="432">
        <f t="shared" si="1119"/>
        <v>0</v>
      </c>
      <c r="FF399" s="432">
        <f t="shared" si="1119"/>
        <v>0</v>
      </c>
      <c r="FG399" s="432">
        <f t="shared" si="1119"/>
        <v>0</v>
      </c>
      <c r="FH399" s="432">
        <f t="shared" si="1119"/>
        <v>0</v>
      </c>
      <c r="FI399" s="463">
        <f t="shared" si="1119"/>
        <v>0</v>
      </c>
      <c r="FJ399" s="462">
        <f t="shared" si="1119"/>
        <v>0</v>
      </c>
      <c r="FK399" s="432">
        <f t="shared" ref="FK399:GJ399" si="1120">FK260*FK120/100</f>
        <v>0</v>
      </c>
      <c r="FL399" s="432">
        <f t="shared" si="1120"/>
        <v>0</v>
      </c>
      <c r="FM399" s="432">
        <f t="shared" si="1120"/>
        <v>0</v>
      </c>
      <c r="FN399" s="463">
        <f t="shared" si="1120"/>
        <v>0</v>
      </c>
      <c r="FO399" s="462">
        <f t="shared" si="1120"/>
        <v>0</v>
      </c>
      <c r="FP399" s="432">
        <f t="shared" si="1120"/>
        <v>0</v>
      </c>
      <c r="FQ399" s="432">
        <f t="shared" si="1120"/>
        <v>0</v>
      </c>
      <c r="FR399" s="432">
        <f t="shared" si="1120"/>
        <v>0</v>
      </c>
      <c r="FS399" s="432">
        <f t="shared" si="1120"/>
        <v>0</v>
      </c>
      <c r="FT399" s="463">
        <f t="shared" si="1120"/>
        <v>0</v>
      </c>
      <c r="FU399" s="462">
        <f t="shared" si="1120"/>
        <v>0</v>
      </c>
      <c r="FV399" s="432">
        <f t="shared" si="1120"/>
        <v>0</v>
      </c>
      <c r="FW399" s="432">
        <f t="shared" si="1120"/>
        <v>0</v>
      </c>
      <c r="FX399" s="432">
        <f t="shared" si="1120"/>
        <v>0</v>
      </c>
      <c r="FY399" s="463">
        <f t="shared" si="1120"/>
        <v>0</v>
      </c>
      <c r="FZ399" s="462">
        <f t="shared" si="1120"/>
        <v>0</v>
      </c>
      <c r="GA399" s="432">
        <f t="shared" si="1120"/>
        <v>0</v>
      </c>
      <c r="GB399" s="432">
        <f t="shared" si="1120"/>
        <v>0</v>
      </c>
      <c r="GC399" s="432">
        <f t="shared" si="1120"/>
        <v>0</v>
      </c>
      <c r="GD399" s="432">
        <f t="shared" si="1120"/>
        <v>0</v>
      </c>
      <c r="GE399" s="463">
        <f t="shared" si="1120"/>
        <v>0</v>
      </c>
      <c r="GF399" s="462">
        <f t="shared" si="1120"/>
        <v>0</v>
      </c>
      <c r="GG399" s="432">
        <f t="shared" si="1120"/>
        <v>0</v>
      </c>
      <c r="GH399" s="432">
        <f t="shared" si="1120"/>
        <v>0</v>
      </c>
      <c r="GI399" s="432">
        <f t="shared" si="1120"/>
        <v>0</v>
      </c>
      <c r="GJ399" s="463">
        <f t="shared" si="1120"/>
        <v>0</v>
      </c>
    </row>
    <row r="400" spans="1:192" s="4" customFormat="1">
      <c r="A400" s="22"/>
      <c r="B400" s="22"/>
      <c r="C400" s="22"/>
      <c r="D400" s="22"/>
      <c r="E400" s="748" t="str">
        <f t="shared" si="952"/>
        <v>New Tariff 11</v>
      </c>
      <c r="F400" s="462">
        <f t="shared" ref="F400:AL400" si="1121">F261*F121</f>
        <v>0</v>
      </c>
      <c r="G400" s="432">
        <f t="shared" si="1121"/>
        <v>0</v>
      </c>
      <c r="H400" s="432">
        <f t="shared" si="1121"/>
        <v>0</v>
      </c>
      <c r="I400" s="432">
        <f t="shared" si="1121"/>
        <v>0</v>
      </c>
      <c r="J400" s="432">
        <f t="shared" si="1121"/>
        <v>0</v>
      </c>
      <c r="K400" s="463">
        <f t="shared" si="1121"/>
        <v>0</v>
      </c>
      <c r="L400" s="462">
        <f t="shared" si="1121"/>
        <v>0</v>
      </c>
      <c r="M400" s="432">
        <f t="shared" si="1121"/>
        <v>0</v>
      </c>
      <c r="N400" s="432">
        <f t="shared" si="1121"/>
        <v>0</v>
      </c>
      <c r="O400" s="432">
        <f t="shared" si="1121"/>
        <v>0</v>
      </c>
      <c r="P400" s="463">
        <f t="shared" si="1121"/>
        <v>0</v>
      </c>
      <c r="Q400" s="462">
        <f t="shared" si="1121"/>
        <v>0</v>
      </c>
      <c r="R400" s="432">
        <f t="shared" si="1121"/>
        <v>0</v>
      </c>
      <c r="S400" s="432">
        <f t="shared" si="1121"/>
        <v>0</v>
      </c>
      <c r="T400" s="432">
        <f t="shared" si="1121"/>
        <v>0</v>
      </c>
      <c r="U400" s="432">
        <f t="shared" si="1121"/>
        <v>0</v>
      </c>
      <c r="V400" s="463">
        <f t="shared" si="1121"/>
        <v>0</v>
      </c>
      <c r="W400" s="462">
        <f t="shared" si="1121"/>
        <v>0</v>
      </c>
      <c r="X400" s="432">
        <f t="shared" si="1121"/>
        <v>0</v>
      </c>
      <c r="Y400" s="432">
        <f t="shared" si="1121"/>
        <v>0</v>
      </c>
      <c r="Z400" s="432">
        <f t="shared" si="1121"/>
        <v>0</v>
      </c>
      <c r="AA400" s="463">
        <f t="shared" si="1121"/>
        <v>0</v>
      </c>
      <c r="AB400" s="462">
        <f t="shared" si="1121"/>
        <v>0</v>
      </c>
      <c r="AC400" s="432">
        <f t="shared" si="1121"/>
        <v>0</v>
      </c>
      <c r="AD400" s="432">
        <f t="shared" si="1121"/>
        <v>0</v>
      </c>
      <c r="AE400" s="432">
        <f t="shared" si="1121"/>
        <v>0</v>
      </c>
      <c r="AF400" s="432">
        <f t="shared" si="1121"/>
        <v>0</v>
      </c>
      <c r="AG400" s="463">
        <f t="shared" si="1121"/>
        <v>0</v>
      </c>
      <c r="AH400" s="462">
        <f t="shared" si="1121"/>
        <v>0</v>
      </c>
      <c r="AI400" s="432">
        <f t="shared" si="1121"/>
        <v>0</v>
      </c>
      <c r="AJ400" s="432">
        <f t="shared" si="1121"/>
        <v>0</v>
      </c>
      <c r="AK400" s="432">
        <f t="shared" si="1121"/>
        <v>0</v>
      </c>
      <c r="AL400" s="463">
        <f t="shared" si="1121"/>
        <v>0</v>
      </c>
      <c r="AM400" s="462">
        <f t="shared" ref="AM400:CX400" si="1122">AM261*AM121/100</f>
        <v>0</v>
      </c>
      <c r="AN400" s="432">
        <f t="shared" si="1122"/>
        <v>0</v>
      </c>
      <c r="AO400" s="432">
        <f t="shared" si="1122"/>
        <v>0</v>
      </c>
      <c r="AP400" s="432">
        <f t="shared" si="1122"/>
        <v>0</v>
      </c>
      <c r="AQ400" s="432">
        <f t="shared" si="1122"/>
        <v>0</v>
      </c>
      <c r="AR400" s="463">
        <f t="shared" si="1122"/>
        <v>0</v>
      </c>
      <c r="AS400" s="462">
        <f t="shared" si="1122"/>
        <v>0</v>
      </c>
      <c r="AT400" s="432">
        <f t="shared" si="1122"/>
        <v>0</v>
      </c>
      <c r="AU400" s="432">
        <f t="shared" si="1122"/>
        <v>0</v>
      </c>
      <c r="AV400" s="432">
        <f t="shared" si="1122"/>
        <v>0</v>
      </c>
      <c r="AW400" s="463">
        <f t="shared" si="1122"/>
        <v>0</v>
      </c>
      <c r="AX400" s="462">
        <f t="shared" si="1122"/>
        <v>0</v>
      </c>
      <c r="AY400" s="432">
        <f t="shared" si="1122"/>
        <v>0</v>
      </c>
      <c r="AZ400" s="432">
        <f t="shared" si="1122"/>
        <v>0</v>
      </c>
      <c r="BA400" s="432">
        <f t="shared" si="1122"/>
        <v>0</v>
      </c>
      <c r="BB400" s="432">
        <f t="shared" si="1122"/>
        <v>0</v>
      </c>
      <c r="BC400" s="463">
        <f t="shared" si="1122"/>
        <v>0</v>
      </c>
      <c r="BD400" s="462">
        <f t="shared" si="1122"/>
        <v>0</v>
      </c>
      <c r="BE400" s="432">
        <f t="shared" si="1122"/>
        <v>0</v>
      </c>
      <c r="BF400" s="432">
        <f t="shared" si="1122"/>
        <v>0</v>
      </c>
      <c r="BG400" s="432">
        <f t="shared" si="1122"/>
        <v>0</v>
      </c>
      <c r="BH400" s="463">
        <f t="shared" si="1122"/>
        <v>0</v>
      </c>
      <c r="BI400" s="462">
        <f t="shared" si="1122"/>
        <v>0</v>
      </c>
      <c r="BJ400" s="432">
        <f t="shared" si="1122"/>
        <v>0</v>
      </c>
      <c r="BK400" s="432">
        <f t="shared" si="1122"/>
        <v>0</v>
      </c>
      <c r="BL400" s="432">
        <f t="shared" si="1122"/>
        <v>0</v>
      </c>
      <c r="BM400" s="432">
        <f t="shared" si="1122"/>
        <v>0</v>
      </c>
      <c r="BN400" s="463">
        <f t="shared" si="1122"/>
        <v>0</v>
      </c>
      <c r="BO400" s="462">
        <f t="shared" si="1122"/>
        <v>0</v>
      </c>
      <c r="BP400" s="432">
        <f t="shared" si="1122"/>
        <v>0</v>
      </c>
      <c r="BQ400" s="432">
        <f t="shared" si="1122"/>
        <v>0</v>
      </c>
      <c r="BR400" s="432">
        <f t="shared" si="1122"/>
        <v>0</v>
      </c>
      <c r="BS400" s="463">
        <f t="shared" si="1122"/>
        <v>0</v>
      </c>
      <c r="BT400" s="462">
        <f t="shared" si="1122"/>
        <v>0</v>
      </c>
      <c r="BU400" s="432">
        <f t="shared" si="1122"/>
        <v>0</v>
      </c>
      <c r="BV400" s="432">
        <f t="shared" si="1122"/>
        <v>0</v>
      </c>
      <c r="BW400" s="432">
        <f t="shared" si="1122"/>
        <v>0</v>
      </c>
      <c r="BX400" s="432">
        <f t="shared" si="1122"/>
        <v>0</v>
      </c>
      <c r="BY400" s="463">
        <f t="shared" si="1122"/>
        <v>0</v>
      </c>
      <c r="BZ400" s="462">
        <f t="shared" si="1122"/>
        <v>0</v>
      </c>
      <c r="CA400" s="432">
        <f t="shared" si="1122"/>
        <v>0</v>
      </c>
      <c r="CB400" s="432">
        <f t="shared" si="1122"/>
        <v>0</v>
      </c>
      <c r="CC400" s="432">
        <f t="shared" si="1122"/>
        <v>0</v>
      </c>
      <c r="CD400" s="463">
        <f t="shared" si="1122"/>
        <v>0</v>
      </c>
      <c r="CE400" s="462">
        <f t="shared" si="1122"/>
        <v>0</v>
      </c>
      <c r="CF400" s="432">
        <f t="shared" si="1122"/>
        <v>0</v>
      </c>
      <c r="CG400" s="432">
        <f t="shared" si="1122"/>
        <v>0</v>
      </c>
      <c r="CH400" s="432">
        <f t="shared" si="1122"/>
        <v>0</v>
      </c>
      <c r="CI400" s="432">
        <f t="shared" si="1122"/>
        <v>0</v>
      </c>
      <c r="CJ400" s="463">
        <f t="shared" si="1122"/>
        <v>0</v>
      </c>
      <c r="CK400" s="462">
        <f t="shared" si="1122"/>
        <v>0</v>
      </c>
      <c r="CL400" s="432">
        <f t="shared" si="1122"/>
        <v>0</v>
      </c>
      <c r="CM400" s="432">
        <f t="shared" si="1122"/>
        <v>0</v>
      </c>
      <c r="CN400" s="432">
        <f t="shared" si="1122"/>
        <v>0</v>
      </c>
      <c r="CO400" s="463">
        <f t="shared" si="1122"/>
        <v>0</v>
      </c>
      <c r="CP400" s="462">
        <f t="shared" si="1122"/>
        <v>0</v>
      </c>
      <c r="CQ400" s="432">
        <f t="shared" si="1122"/>
        <v>0</v>
      </c>
      <c r="CR400" s="432">
        <f t="shared" si="1122"/>
        <v>0</v>
      </c>
      <c r="CS400" s="432">
        <f t="shared" si="1122"/>
        <v>0</v>
      </c>
      <c r="CT400" s="432">
        <f t="shared" si="1122"/>
        <v>0</v>
      </c>
      <c r="CU400" s="463">
        <f t="shared" si="1122"/>
        <v>0</v>
      </c>
      <c r="CV400" s="462">
        <f t="shared" si="1122"/>
        <v>0</v>
      </c>
      <c r="CW400" s="432">
        <f t="shared" si="1122"/>
        <v>0</v>
      </c>
      <c r="CX400" s="432">
        <f t="shared" si="1122"/>
        <v>0</v>
      </c>
      <c r="CY400" s="432">
        <f t="shared" ref="CY400:FJ400" si="1123">CY261*CY121/100</f>
        <v>0</v>
      </c>
      <c r="CZ400" s="463">
        <f t="shared" si="1123"/>
        <v>0</v>
      </c>
      <c r="DA400" s="462">
        <f t="shared" si="1123"/>
        <v>0</v>
      </c>
      <c r="DB400" s="432">
        <f t="shared" si="1123"/>
        <v>0</v>
      </c>
      <c r="DC400" s="432">
        <f t="shared" si="1123"/>
        <v>0</v>
      </c>
      <c r="DD400" s="432">
        <f t="shared" si="1123"/>
        <v>0</v>
      </c>
      <c r="DE400" s="432">
        <f t="shared" si="1123"/>
        <v>0</v>
      </c>
      <c r="DF400" s="463">
        <f t="shared" si="1123"/>
        <v>0</v>
      </c>
      <c r="DG400" s="462">
        <f t="shared" si="1123"/>
        <v>0</v>
      </c>
      <c r="DH400" s="432">
        <f t="shared" si="1123"/>
        <v>0</v>
      </c>
      <c r="DI400" s="432">
        <f t="shared" si="1123"/>
        <v>0</v>
      </c>
      <c r="DJ400" s="432">
        <f t="shared" si="1123"/>
        <v>0</v>
      </c>
      <c r="DK400" s="463">
        <f t="shared" si="1123"/>
        <v>0</v>
      </c>
      <c r="DL400" s="462">
        <f t="shared" si="1123"/>
        <v>0</v>
      </c>
      <c r="DM400" s="432">
        <f t="shared" si="1123"/>
        <v>0</v>
      </c>
      <c r="DN400" s="432">
        <f t="shared" si="1123"/>
        <v>0</v>
      </c>
      <c r="DO400" s="432">
        <f t="shared" si="1123"/>
        <v>0</v>
      </c>
      <c r="DP400" s="432">
        <f t="shared" si="1123"/>
        <v>0</v>
      </c>
      <c r="DQ400" s="463">
        <f t="shared" si="1123"/>
        <v>0</v>
      </c>
      <c r="DR400" s="462">
        <f t="shared" si="1123"/>
        <v>0</v>
      </c>
      <c r="DS400" s="432">
        <f t="shared" si="1123"/>
        <v>0</v>
      </c>
      <c r="DT400" s="432">
        <f t="shared" si="1123"/>
        <v>0</v>
      </c>
      <c r="DU400" s="432">
        <f t="shared" si="1123"/>
        <v>0</v>
      </c>
      <c r="DV400" s="463">
        <f t="shared" si="1123"/>
        <v>0</v>
      </c>
      <c r="DW400" s="462">
        <f t="shared" si="1123"/>
        <v>0</v>
      </c>
      <c r="DX400" s="432">
        <f t="shared" si="1123"/>
        <v>0</v>
      </c>
      <c r="DY400" s="432">
        <f t="shared" si="1123"/>
        <v>0</v>
      </c>
      <c r="DZ400" s="432">
        <f t="shared" si="1123"/>
        <v>0</v>
      </c>
      <c r="EA400" s="432">
        <f t="shared" si="1123"/>
        <v>0</v>
      </c>
      <c r="EB400" s="463">
        <f t="shared" si="1123"/>
        <v>0</v>
      </c>
      <c r="EC400" s="462">
        <f t="shared" si="1123"/>
        <v>0</v>
      </c>
      <c r="ED400" s="432">
        <f t="shared" si="1123"/>
        <v>0</v>
      </c>
      <c r="EE400" s="432">
        <f t="shared" si="1123"/>
        <v>0</v>
      </c>
      <c r="EF400" s="432">
        <f t="shared" si="1123"/>
        <v>0</v>
      </c>
      <c r="EG400" s="463">
        <f t="shared" si="1123"/>
        <v>0</v>
      </c>
      <c r="EH400" s="462">
        <f t="shared" si="1123"/>
        <v>0</v>
      </c>
      <c r="EI400" s="432">
        <f t="shared" si="1123"/>
        <v>0</v>
      </c>
      <c r="EJ400" s="432">
        <f t="shared" si="1123"/>
        <v>0</v>
      </c>
      <c r="EK400" s="432">
        <f t="shared" si="1123"/>
        <v>0</v>
      </c>
      <c r="EL400" s="432">
        <f t="shared" si="1123"/>
        <v>0</v>
      </c>
      <c r="EM400" s="463">
        <f t="shared" si="1123"/>
        <v>0</v>
      </c>
      <c r="EN400" s="462">
        <f t="shared" si="1123"/>
        <v>0</v>
      </c>
      <c r="EO400" s="432">
        <f t="shared" si="1123"/>
        <v>0</v>
      </c>
      <c r="EP400" s="432">
        <f t="shared" si="1123"/>
        <v>0</v>
      </c>
      <c r="EQ400" s="432">
        <f t="shared" si="1123"/>
        <v>0</v>
      </c>
      <c r="ER400" s="463">
        <f t="shared" si="1123"/>
        <v>0</v>
      </c>
      <c r="ES400" s="462">
        <f t="shared" si="1123"/>
        <v>0</v>
      </c>
      <c r="ET400" s="432">
        <f t="shared" si="1123"/>
        <v>0</v>
      </c>
      <c r="EU400" s="432">
        <f t="shared" si="1123"/>
        <v>0</v>
      </c>
      <c r="EV400" s="432">
        <f t="shared" si="1123"/>
        <v>0</v>
      </c>
      <c r="EW400" s="432">
        <f t="shared" si="1123"/>
        <v>0</v>
      </c>
      <c r="EX400" s="463">
        <f t="shared" si="1123"/>
        <v>0</v>
      </c>
      <c r="EY400" s="462">
        <f t="shared" si="1123"/>
        <v>0</v>
      </c>
      <c r="EZ400" s="432">
        <f t="shared" si="1123"/>
        <v>0</v>
      </c>
      <c r="FA400" s="432">
        <f t="shared" si="1123"/>
        <v>0</v>
      </c>
      <c r="FB400" s="432">
        <f t="shared" si="1123"/>
        <v>0</v>
      </c>
      <c r="FC400" s="463">
        <f t="shared" si="1123"/>
        <v>0</v>
      </c>
      <c r="FD400" s="462">
        <f t="shared" si="1123"/>
        <v>0</v>
      </c>
      <c r="FE400" s="432">
        <f t="shared" si="1123"/>
        <v>0</v>
      </c>
      <c r="FF400" s="432">
        <f t="shared" si="1123"/>
        <v>0</v>
      </c>
      <c r="FG400" s="432">
        <f t="shared" si="1123"/>
        <v>0</v>
      </c>
      <c r="FH400" s="432">
        <f t="shared" si="1123"/>
        <v>0</v>
      </c>
      <c r="FI400" s="463">
        <f t="shared" si="1123"/>
        <v>0</v>
      </c>
      <c r="FJ400" s="462">
        <f t="shared" si="1123"/>
        <v>0</v>
      </c>
      <c r="FK400" s="432">
        <f t="shared" ref="FK400:GJ400" si="1124">FK261*FK121/100</f>
        <v>0</v>
      </c>
      <c r="FL400" s="432">
        <f t="shared" si="1124"/>
        <v>0</v>
      </c>
      <c r="FM400" s="432">
        <f t="shared" si="1124"/>
        <v>0</v>
      </c>
      <c r="FN400" s="463">
        <f t="shared" si="1124"/>
        <v>0</v>
      </c>
      <c r="FO400" s="462">
        <f t="shared" si="1124"/>
        <v>0</v>
      </c>
      <c r="FP400" s="432">
        <f t="shared" si="1124"/>
        <v>0</v>
      </c>
      <c r="FQ400" s="432">
        <f t="shared" si="1124"/>
        <v>0</v>
      </c>
      <c r="FR400" s="432">
        <f t="shared" si="1124"/>
        <v>0</v>
      </c>
      <c r="FS400" s="432">
        <f t="shared" si="1124"/>
        <v>0</v>
      </c>
      <c r="FT400" s="463">
        <f t="shared" si="1124"/>
        <v>0</v>
      </c>
      <c r="FU400" s="462">
        <f t="shared" si="1124"/>
        <v>0</v>
      </c>
      <c r="FV400" s="432">
        <f t="shared" si="1124"/>
        <v>0</v>
      </c>
      <c r="FW400" s="432">
        <f t="shared" si="1124"/>
        <v>0</v>
      </c>
      <c r="FX400" s="432">
        <f t="shared" si="1124"/>
        <v>0</v>
      </c>
      <c r="FY400" s="463">
        <f t="shared" si="1124"/>
        <v>0</v>
      </c>
      <c r="FZ400" s="462">
        <f t="shared" si="1124"/>
        <v>0</v>
      </c>
      <c r="GA400" s="432">
        <f t="shared" si="1124"/>
        <v>0</v>
      </c>
      <c r="GB400" s="432">
        <f t="shared" si="1124"/>
        <v>0</v>
      </c>
      <c r="GC400" s="432">
        <f t="shared" si="1124"/>
        <v>0</v>
      </c>
      <c r="GD400" s="432">
        <f t="shared" si="1124"/>
        <v>0</v>
      </c>
      <c r="GE400" s="463">
        <f t="shared" si="1124"/>
        <v>0</v>
      </c>
      <c r="GF400" s="462">
        <f t="shared" si="1124"/>
        <v>0</v>
      </c>
      <c r="GG400" s="432">
        <f t="shared" si="1124"/>
        <v>0</v>
      </c>
      <c r="GH400" s="432">
        <f t="shared" si="1124"/>
        <v>0</v>
      </c>
      <c r="GI400" s="432">
        <f t="shared" si="1124"/>
        <v>0</v>
      </c>
      <c r="GJ400" s="463">
        <f t="shared" si="1124"/>
        <v>0</v>
      </c>
    </row>
    <row r="401" spans="1:192" s="4" customFormat="1">
      <c r="A401" s="22"/>
      <c r="B401" s="22"/>
      <c r="C401" s="22"/>
      <c r="D401" s="22"/>
      <c r="E401" s="748" t="str">
        <f t="shared" si="952"/>
        <v>New Tariff 1</v>
      </c>
      <c r="F401" s="462">
        <f t="shared" ref="F401:AL401" si="1125">F262*F122</f>
        <v>0</v>
      </c>
      <c r="G401" s="432">
        <f t="shared" si="1125"/>
        <v>0</v>
      </c>
      <c r="H401" s="432">
        <f t="shared" si="1125"/>
        <v>0</v>
      </c>
      <c r="I401" s="432">
        <f t="shared" si="1125"/>
        <v>0</v>
      </c>
      <c r="J401" s="432">
        <f t="shared" si="1125"/>
        <v>0</v>
      </c>
      <c r="K401" s="463">
        <f t="shared" si="1125"/>
        <v>0</v>
      </c>
      <c r="L401" s="462">
        <f t="shared" si="1125"/>
        <v>0</v>
      </c>
      <c r="M401" s="432">
        <f t="shared" si="1125"/>
        <v>0</v>
      </c>
      <c r="N401" s="432">
        <f t="shared" si="1125"/>
        <v>0</v>
      </c>
      <c r="O401" s="432">
        <f t="shared" si="1125"/>
        <v>0</v>
      </c>
      <c r="P401" s="463">
        <f t="shared" si="1125"/>
        <v>0</v>
      </c>
      <c r="Q401" s="462">
        <f t="shared" si="1125"/>
        <v>0</v>
      </c>
      <c r="R401" s="432">
        <f t="shared" si="1125"/>
        <v>0</v>
      </c>
      <c r="S401" s="432">
        <f t="shared" si="1125"/>
        <v>0</v>
      </c>
      <c r="T401" s="432">
        <f t="shared" si="1125"/>
        <v>0</v>
      </c>
      <c r="U401" s="432">
        <f t="shared" si="1125"/>
        <v>0</v>
      </c>
      <c r="V401" s="463">
        <f t="shared" si="1125"/>
        <v>0</v>
      </c>
      <c r="W401" s="462">
        <f t="shared" si="1125"/>
        <v>0</v>
      </c>
      <c r="X401" s="432">
        <f t="shared" si="1125"/>
        <v>0</v>
      </c>
      <c r="Y401" s="432">
        <f t="shared" si="1125"/>
        <v>0</v>
      </c>
      <c r="Z401" s="432">
        <f t="shared" si="1125"/>
        <v>0</v>
      </c>
      <c r="AA401" s="463">
        <f t="shared" si="1125"/>
        <v>0</v>
      </c>
      <c r="AB401" s="462">
        <f t="shared" si="1125"/>
        <v>0</v>
      </c>
      <c r="AC401" s="432">
        <f t="shared" si="1125"/>
        <v>0</v>
      </c>
      <c r="AD401" s="432">
        <f t="shared" si="1125"/>
        <v>0</v>
      </c>
      <c r="AE401" s="432">
        <f t="shared" si="1125"/>
        <v>0</v>
      </c>
      <c r="AF401" s="432">
        <f t="shared" si="1125"/>
        <v>0</v>
      </c>
      <c r="AG401" s="463">
        <f t="shared" si="1125"/>
        <v>0</v>
      </c>
      <c r="AH401" s="462">
        <f t="shared" si="1125"/>
        <v>0</v>
      </c>
      <c r="AI401" s="432">
        <f t="shared" si="1125"/>
        <v>0</v>
      </c>
      <c r="AJ401" s="432">
        <f t="shared" si="1125"/>
        <v>0</v>
      </c>
      <c r="AK401" s="432">
        <f t="shared" si="1125"/>
        <v>0</v>
      </c>
      <c r="AL401" s="463">
        <f t="shared" si="1125"/>
        <v>0</v>
      </c>
      <c r="AM401" s="462">
        <f t="shared" ref="AM401:CX401" si="1126">AM262*AM122/100</f>
        <v>0</v>
      </c>
      <c r="AN401" s="432">
        <f t="shared" si="1126"/>
        <v>0</v>
      </c>
      <c r="AO401" s="432">
        <f t="shared" si="1126"/>
        <v>0</v>
      </c>
      <c r="AP401" s="432">
        <f t="shared" si="1126"/>
        <v>0</v>
      </c>
      <c r="AQ401" s="432">
        <f t="shared" si="1126"/>
        <v>0</v>
      </c>
      <c r="AR401" s="463">
        <f t="shared" si="1126"/>
        <v>0</v>
      </c>
      <c r="AS401" s="462">
        <f t="shared" si="1126"/>
        <v>0</v>
      </c>
      <c r="AT401" s="432">
        <f t="shared" si="1126"/>
        <v>0</v>
      </c>
      <c r="AU401" s="432">
        <f t="shared" si="1126"/>
        <v>0</v>
      </c>
      <c r="AV401" s="432">
        <f t="shared" si="1126"/>
        <v>0</v>
      </c>
      <c r="AW401" s="463">
        <f t="shared" si="1126"/>
        <v>0</v>
      </c>
      <c r="AX401" s="462">
        <f t="shared" si="1126"/>
        <v>0</v>
      </c>
      <c r="AY401" s="432">
        <f t="shared" si="1126"/>
        <v>0</v>
      </c>
      <c r="AZ401" s="432">
        <f t="shared" si="1126"/>
        <v>0</v>
      </c>
      <c r="BA401" s="432">
        <f t="shared" si="1126"/>
        <v>0</v>
      </c>
      <c r="BB401" s="432">
        <f t="shared" si="1126"/>
        <v>0</v>
      </c>
      <c r="BC401" s="463">
        <f t="shared" si="1126"/>
        <v>0</v>
      </c>
      <c r="BD401" s="462">
        <f t="shared" si="1126"/>
        <v>0</v>
      </c>
      <c r="BE401" s="432">
        <f t="shared" si="1126"/>
        <v>0</v>
      </c>
      <c r="BF401" s="432">
        <f t="shared" si="1126"/>
        <v>0</v>
      </c>
      <c r="BG401" s="432">
        <f t="shared" si="1126"/>
        <v>0</v>
      </c>
      <c r="BH401" s="463">
        <f t="shared" si="1126"/>
        <v>0</v>
      </c>
      <c r="BI401" s="462">
        <f t="shared" si="1126"/>
        <v>0</v>
      </c>
      <c r="BJ401" s="432">
        <f t="shared" si="1126"/>
        <v>0</v>
      </c>
      <c r="BK401" s="432">
        <f t="shared" si="1126"/>
        <v>0</v>
      </c>
      <c r="BL401" s="432">
        <f t="shared" si="1126"/>
        <v>0</v>
      </c>
      <c r="BM401" s="432">
        <f t="shared" si="1126"/>
        <v>0</v>
      </c>
      <c r="BN401" s="463">
        <f t="shared" si="1126"/>
        <v>0</v>
      </c>
      <c r="BO401" s="462">
        <f t="shared" si="1126"/>
        <v>0</v>
      </c>
      <c r="BP401" s="432">
        <f t="shared" si="1126"/>
        <v>0</v>
      </c>
      <c r="BQ401" s="432">
        <f t="shared" si="1126"/>
        <v>0</v>
      </c>
      <c r="BR401" s="432">
        <f t="shared" si="1126"/>
        <v>0</v>
      </c>
      <c r="BS401" s="463">
        <f t="shared" si="1126"/>
        <v>0</v>
      </c>
      <c r="BT401" s="462">
        <f t="shared" si="1126"/>
        <v>0</v>
      </c>
      <c r="BU401" s="432">
        <f t="shared" si="1126"/>
        <v>0</v>
      </c>
      <c r="BV401" s="432">
        <f t="shared" si="1126"/>
        <v>0</v>
      </c>
      <c r="BW401" s="432">
        <f t="shared" si="1126"/>
        <v>0</v>
      </c>
      <c r="BX401" s="432">
        <f t="shared" si="1126"/>
        <v>0</v>
      </c>
      <c r="BY401" s="463">
        <f t="shared" si="1126"/>
        <v>0</v>
      </c>
      <c r="BZ401" s="462">
        <f t="shared" si="1126"/>
        <v>0</v>
      </c>
      <c r="CA401" s="432">
        <f t="shared" si="1126"/>
        <v>0</v>
      </c>
      <c r="CB401" s="432">
        <f t="shared" si="1126"/>
        <v>0</v>
      </c>
      <c r="CC401" s="432">
        <f t="shared" si="1126"/>
        <v>0</v>
      </c>
      <c r="CD401" s="463">
        <f t="shared" si="1126"/>
        <v>0</v>
      </c>
      <c r="CE401" s="462">
        <f t="shared" si="1126"/>
        <v>0</v>
      </c>
      <c r="CF401" s="432">
        <f t="shared" si="1126"/>
        <v>0</v>
      </c>
      <c r="CG401" s="432">
        <f t="shared" si="1126"/>
        <v>0</v>
      </c>
      <c r="CH401" s="432">
        <f t="shared" si="1126"/>
        <v>0</v>
      </c>
      <c r="CI401" s="432">
        <f t="shared" si="1126"/>
        <v>0</v>
      </c>
      <c r="CJ401" s="463">
        <f t="shared" si="1126"/>
        <v>0</v>
      </c>
      <c r="CK401" s="462">
        <f t="shared" si="1126"/>
        <v>0</v>
      </c>
      <c r="CL401" s="432">
        <f t="shared" si="1126"/>
        <v>0</v>
      </c>
      <c r="CM401" s="432">
        <f t="shared" si="1126"/>
        <v>0</v>
      </c>
      <c r="CN401" s="432">
        <f t="shared" si="1126"/>
        <v>0</v>
      </c>
      <c r="CO401" s="463">
        <f t="shared" si="1126"/>
        <v>0</v>
      </c>
      <c r="CP401" s="462">
        <f t="shared" si="1126"/>
        <v>0</v>
      </c>
      <c r="CQ401" s="432">
        <f t="shared" si="1126"/>
        <v>0</v>
      </c>
      <c r="CR401" s="432">
        <f t="shared" si="1126"/>
        <v>0</v>
      </c>
      <c r="CS401" s="432">
        <f t="shared" si="1126"/>
        <v>0</v>
      </c>
      <c r="CT401" s="432">
        <f t="shared" si="1126"/>
        <v>0</v>
      </c>
      <c r="CU401" s="463">
        <f t="shared" si="1126"/>
        <v>0</v>
      </c>
      <c r="CV401" s="462">
        <f t="shared" si="1126"/>
        <v>0</v>
      </c>
      <c r="CW401" s="432">
        <f t="shared" si="1126"/>
        <v>0</v>
      </c>
      <c r="CX401" s="432">
        <f t="shared" si="1126"/>
        <v>0</v>
      </c>
      <c r="CY401" s="432">
        <f t="shared" ref="CY401:FJ401" si="1127">CY262*CY122/100</f>
        <v>0</v>
      </c>
      <c r="CZ401" s="463">
        <f t="shared" si="1127"/>
        <v>0</v>
      </c>
      <c r="DA401" s="462">
        <f t="shared" si="1127"/>
        <v>0</v>
      </c>
      <c r="DB401" s="432">
        <f t="shared" si="1127"/>
        <v>0</v>
      </c>
      <c r="DC401" s="432">
        <f t="shared" si="1127"/>
        <v>0</v>
      </c>
      <c r="DD401" s="432">
        <f t="shared" si="1127"/>
        <v>0</v>
      </c>
      <c r="DE401" s="432">
        <f t="shared" si="1127"/>
        <v>0</v>
      </c>
      <c r="DF401" s="463">
        <f t="shared" si="1127"/>
        <v>0</v>
      </c>
      <c r="DG401" s="462">
        <f t="shared" si="1127"/>
        <v>0</v>
      </c>
      <c r="DH401" s="432">
        <f t="shared" si="1127"/>
        <v>0</v>
      </c>
      <c r="DI401" s="432">
        <f t="shared" si="1127"/>
        <v>0</v>
      </c>
      <c r="DJ401" s="432">
        <f t="shared" si="1127"/>
        <v>0</v>
      </c>
      <c r="DK401" s="463">
        <f t="shared" si="1127"/>
        <v>0</v>
      </c>
      <c r="DL401" s="462">
        <f t="shared" si="1127"/>
        <v>0</v>
      </c>
      <c r="DM401" s="432">
        <f t="shared" si="1127"/>
        <v>0</v>
      </c>
      <c r="DN401" s="432">
        <f t="shared" si="1127"/>
        <v>0</v>
      </c>
      <c r="DO401" s="432">
        <f t="shared" si="1127"/>
        <v>0</v>
      </c>
      <c r="DP401" s="432">
        <f t="shared" si="1127"/>
        <v>0</v>
      </c>
      <c r="DQ401" s="463">
        <f t="shared" si="1127"/>
        <v>0</v>
      </c>
      <c r="DR401" s="462">
        <f t="shared" si="1127"/>
        <v>0</v>
      </c>
      <c r="DS401" s="432">
        <f t="shared" si="1127"/>
        <v>0</v>
      </c>
      <c r="DT401" s="432">
        <f t="shared" si="1127"/>
        <v>0</v>
      </c>
      <c r="DU401" s="432">
        <f t="shared" si="1127"/>
        <v>0</v>
      </c>
      <c r="DV401" s="463">
        <f t="shared" si="1127"/>
        <v>0</v>
      </c>
      <c r="DW401" s="462">
        <f t="shared" si="1127"/>
        <v>0</v>
      </c>
      <c r="DX401" s="432">
        <f t="shared" si="1127"/>
        <v>0</v>
      </c>
      <c r="DY401" s="432">
        <f t="shared" si="1127"/>
        <v>0</v>
      </c>
      <c r="DZ401" s="432">
        <f t="shared" si="1127"/>
        <v>0</v>
      </c>
      <c r="EA401" s="432">
        <f t="shared" si="1127"/>
        <v>0</v>
      </c>
      <c r="EB401" s="463">
        <f t="shared" si="1127"/>
        <v>0</v>
      </c>
      <c r="EC401" s="462">
        <f t="shared" si="1127"/>
        <v>0</v>
      </c>
      <c r="ED401" s="432">
        <f t="shared" si="1127"/>
        <v>0</v>
      </c>
      <c r="EE401" s="432">
        <f t="shared" si="1127"/>
        <v>0</v>
      </c>
      <c r="EF401" s="432">
        <f t="shared" si="1127"/>
        <v>0</v>
      </c>
      <c r="EG401" s="463">
        <f t="shared" si="1127"/>
        <v>0</v>
      </c>
      <c r="EH401" s="462">
        <f t="shared" si="1127"/>
        <v>0</v>
      </c>
      <c r="EI401" s="432">
        <f t="shared" si="1127"/>
        <v>0</v>
      </c>
      <c r="EJ401" s="432">
        <f t="shared" si="1127"/>
        <v>0</v>
      </c>
      <c r="EK401" s="432">
        <f t="shared" si="1127"/>
        <v>0</v>
      </c>
      <c r="EL401" s="432">
        <f t="shared" si="1127"/>
        <v>0</v>
      </c>
      <c r="EM401" s="463">
        <f t="shared" si="1127"/>
        <v>0</v>
      </c>
      <c r="EN401" s="462">
        <f t="shared" si="1127"/>
        <v>0</v>
      </c>
      <c r="EO401" s="432">
        <f t="shared" si="1127"/>
        <v>0</v>
      </c>
      <c r="EP401" s="432">
        <f t="shared" si="1127"/>
        <v>0</v>
      </c>
      <c r="EQ401" s="432">
        <f t="shared" si="1127"/>
        <v>0</v>
      </c>
      <c r="ER401" s="463">
        <f t="shared" si="1127"/>
        <v>0</v>
      </c>
      <c r="ES401" s="462">
        <f t="shared" si="1127"/>
        <v>0</v>
      </c>
      <c r="ET401" s="432">
        <f t="shared" si="1127"/>
        <v>0</v>
      </c>
      <c r="EU401" s="432">
        <f t="shared" si="1127"/>
        <v>0</v>
      </c>
      <c r="EV401" s="432">
        <f t="shared" si="1127"/>
        <v>0</v>
      </c>
      <c r="EW401" s="432">
        <f t="shared" si="1127"/>
        <v>0</v>
      </c>
      <c r="EX401" s="463">
        <f t="shared" si="1127"/>
        <v>0</v>
      </c>
      <c r="EY401" s="462">
        <f t="shared" si="1127"/>
        <v>0</v>
      </c>
      <c r="EZ401" s="432">
        <f t="shared" si="1127"/>
        <v>0</v>
      </c>
      <c r="FA401" s="432">
        <f t="shared" si="1127"/>
        <v>0</v>
      </c>
      <c r="FB401" s="432">
        <f t="shared" si="1127"/>
        <v>0</v>
      </c>
      <c r="FC401" s="463">
        <f t="shared" si="1127"/>
        <v>0</v>
      </c>
      <c r="FD401" s="462">
        <f t="shared" si="1127"/>
        <v>0</v>
      </c>
      <c r="FE401" s="432">
        <f t="shared" si="1127"/>
        <v>0</v>
      </c>
      <c r="FF401" s="432">
        <f t="shared" si="1127"/>
        <v>0</v>
      </c>
      <c r="FG401" s="432">
        <f t="shared" si="1127"/>
        <v>0</v>
      </c>
      <c r="FH401" s="432">
        <f t="shared" si="1127"/>
        <v>0</v>
      </c>
      <c r="FI401" s="463">
        <f t="shared" si="1127"/>
        <v>0</v>
      </c>
      <c r="FJ401" s="462">
        <f t="shared" si="1127"/>
        <v>0</v>
      </c>
      <c r="FK401" s="432">
        <f t="shared" ref="FK401:GJ401" si="1128">FK262*FK122/100</f>
        <v>0</v>
      </c>
      <c r="FL401" s="432">
        <f t="shared" si="1128"/>
        <v>0</v>
      </c>
      <c r="FM401" s="432">
        <f t="shared" si="1128"/>
        <v>0</v>
      </c>
      <c r="FN401" s="463">
        <f t="shared" si="1128"/>
        <v>0</v>
      </c>
      <c r="FO401" s="462">
        <f t="shared" si="1128"/>
        <v>0</v>
      </c>
      <c r="FP401" s="432">
        <f t="shared" si="1128"/>
        <v>0</v>
      </c>
      <c r="FQ401" s="432">
        <f t="shared" si="1128"/>
        <v>0</v>
      </c>
      <c r="FR401" s="432">
        <f t="shared" si="1128"/>
        <v>0</v>
      </c>
      <c r="FS401" s="432">
        <f t="shared" si="1128"/>
        <v>0</v>
      </c>
      <c r="FT401" s="463">
        <f t="shared" si="1128"/>
        <v>0</v>
      </c>
      <c r="FU401" s="462">
        <f t="shared" si="1128"/>
        <v>0</v>
      </c>
      <c r="FV401" s="432">
        <f t="shared" si="1128"/>
        <v>0</v>
      </c>
      <c r="FW401" s="432">
        <f t="shared" si="1128"/>
        <v>0</v>
      </c>
      <c r="FX401" s="432">
        <f t="shared" si="1128"/>
        <v>0</v>
      </c>
      <c r="FY401" s="463">
        <f t="shared" si="1128"/>
        <v>0</v>
      </c>
      <c r="FZ401" s="462">
        <f t="shared" si="1128"/>
        <v>0</v>
      </c>
      <c r="GA401" s="432">
        <f t="shared" si="1128"/>
        <v>0</v>
      </c>
      <c r="GB401" s="432">
        <f t="shared" si="1128"/>
        <v>0</v>
      </c>
      <c r="GC401" s="432">
        <f t="shared" si="1128"/>
        <v>0</v>
      </c>
      <c r="GD401" s="432">
        <f t="shared" si="1128"/>
        <v>0</v>
      </c>
      <c r="GE401" s="463">
        <f t="shared" si="1128"/>
        <v>0</v>
      </c>
      <c r="GF401" s="462">
        <f t="shared" si="1128"/>
        <v>0</v>
      </c>
      <c r="GG401" s="432">
        <f t="shared" si="1128"/>
        <v>0</v>
      </c>
      <c r="GH401" s="432">
        <f t="shared" si="1128"/>
        <v>0</v>
      </c>
      <c r="GI401" s="432">
        <f t="shared" si="1128"/>
        <v>0</v>
      </c>
      <c r="GJ401" s="463">
        <f t="shared" si="1128"/>
        <v>0</v>
      </c>
    </row>
    <row r="402" spans="1:192" s="4" customFormat="1">
      <c r="A402" s="22"/>
      <c r="B402" s="22"/>
      <c r="C402" s="22"/>
      <c r="D402" s="22"/>
      <c r="E402" s="748" t="str">
        <f t="shared" si="952"/>
        <v>New Tariff 2</v>
      </c>
      <c r="F402" s="462">
        <f t="shared" ref="F402:AL402" si="1129">F263*F123</f>
        <v>0</v>
      </c>
      <c r="G402" s="432">
        <f t="shared" si="1129"/>
        <v>0</v>
      </c>
      <c r="H402" s="432">
        <f t="shared" si="1129"/>
        <v>0</v>
      </c>
      <c r="I402" s="432">
        <f t="shared" si="1129"/>
        <v>0</v>
      </c>
      <c r="J402" s="432">
        <f t="shared" si="1129"/>
        <v>0</v>
      </c>
      <c r="K402" s="463">
        <f t="shared" si="1129"/>
        <v>0</v>
      </c>
      <c r="L402" s="462">
        <f t="shared" si="1129"/>
        <v>0</v>
      </c>
      <c r="M402" s="432">
        <f t="shared" si="1129"/>
        <v>0</v>
      </c>
      <c r="N402" s="432">
        <f t="shared" si="1129"/>
        <v>0</v>
      </c>
      <c r="O402" s="432">
        <f t="shared" si="1129"/>
        <v>0</v>
      </c>
      <c r="P402" s="463">
        <f t="shared" si="1129"/>
        <v>0</v>
      </c>
      <c r="Q402" s="462">
        <f t="shared" si="1129"/>
        <v>0</v>
      </c>
      <c r="R402" s="432">
        <f t="shared" si="1129"/>
        <v>0</v>
      </c>
      <c r="S402" s="432">
        <f t="shared" si="1129"/>
        <v>0</v>
      </c>
      <c r="T402" s="432">
        <f t="shared" si="1129"/>
        <v>0</v>
      </c>
      <c r="U402" s="432">
        <f t="shared" si="1129"/>
        <v>0</v>
      </c>
      <c r="V402" s="463">
        <f t="shared" si="1129"/>
        <v>0</v>
      </c>
      <c r="W402" s="462">
        <f t="shared" si="1129"/>
        <v>0</v>
      </c>
      <c r="X402" s="432">
        <f t="shared" si="1129"/>
        <v>0</v>
      </c>
      <c r="Y402" s="432">
        <f t="shared" si="1129"/>
        <v>0</v>
      </c>
      <c r="Z402" s="432">
        <f t="shared" si="1129"/>
        <v>0</v>
      </c>
      <c r="AA402" s="463">
        <f t="shared" si="1129"/>
        <v>0</v>
      </c>
      <c r="AB402" s="462">
        <f t="shared" si="1129"/>
        <v>0</v>
      </c>
      <c r="AC402" s="432">
        <f t="shared" si="1129"/>
        <v>0</v>
      </c>
      <c r="AD402" s="432">
        <f t="shared" si="1129"/>
        <v>0</v>
      </c>
      <c r="AE402" s="432">
        <f t="shared" si="1129"/>
        <v>0</v>
      </c>
      <c r="AF402" s="432">
        <f t="shared" si="1129"/>
        <v>0</v>
      </c>
      <c r="AG402" s="463">
        <f t="shared" si="1129"/>
        <v>0</v>
      </c>
      <c r="AH402" s="462">
        <f t="shared" si="1129"/>
        <v>0</v>
      </c>
      <c r="AI402" s="432">
        <f t="shared" si="1129"/>
        <v>0</v>
      </c>
      <c r="AJ402" s="432">
        <f t="shared" si="1129"/>
        <v>0</v>
      </c>
      <c r="AK402" s="432">
        <f t="shared" si="1129"/>
        <v>0</v>
      </c>
      <c r="AL402" s="463">
        <f t="shared" si="1129"/>
        <v>0</v>
      </c>
      <c r="AM402" s="462">
        <f t="shared" ref="AM402:CX402" si="1130">AM263*AM123/100</f>
        <v>0</v>
      </c>
      <c r="AN402" s="432">
        <f t="shared" si="1130"/>
        <v>0</v>
      </c>
      <c r="AO402" s="432">
        <f t="shared" si="1130"/>
        <v>0</v>
      </c>
      <c r="AP402" s="432">
        <f t="shared" si="1130"/>
        <v>0</v>
      </c>
      <c r="AQ402" s="432">
        <f t="shared" si="1130"/>
        <v>0</v>
      </c>
      <c r="AR402" s="463">
        <f t="shared" si="1130"/>
        <v>0</v>
      </c>
      <c r="AS402" s="462">
        <f t="shared" si="1130"/>
        <v>0</v>
      </c>
      <c r="AT402" s="432">
        <f t="shared" si="1130"/>
        <v>0</v>
      </c>
      <c r="AU402" s="432">
        <f t="shared" si="1130"/>
        <v>0</v>
      </c>
      <c r="AV402" s="432">
        <f t="shared" si="1130"/>
        <v>0</v>
      </c>
      <c r="AW402" s="463">
        <f t="shared" si="1130"/>
        <v>0</v>
      </c>
      <c r="AX402" s="462">
        <f t="shared" si="1130"/>
        <v>0</v>
      </c>
      <c r="AY402" s="432">
        <f t="shared" si="1130"/>
        <v>0</v>
      </c>
      <c r="AZ402" s="432">
        <f t="shared" si="1130"/>
        <v>0</v>
      </c>
      <c r="BA402" s="432">
        <f t="shared" si="1130"/>
        <v>0</v>
      </c>
      <c r="BB402" s="432">
        <f t="shared" si="1130"/>
        <v>0</v>
      </c>
      <c r="BC402" s="463">
        <f t="shared" si="1130"/>
        <v>0</v>
      </c>
      <c r="BD402" s="462">
        <f t="shared" si="1130"/>
        <v>0</v>
      </c>
      <c r="BE402" s="432">
        <f t="shared" si="1130"/>
        <v>0</v>
      </c>
      <c r="BF402" s="432">
        <f t="shared" si="1130"/>
        <v>0</v>
      </c>
      <c r="BG402" s="432">
        <f t="shared" si="1130"/>
        <v>0</v>
      </c>
      <c r="BH402" s="463">
        <f t="shared" si="1130"/>
        <v>0</v>
      </c>
      <c r="BI402" s="462">
        <f t="shared" si="1130"/>
        <v>0</v>
      </c>
      <c r="BJ402" s="432">
        <f t="shared" si="1130"/>
        <v>0</v>
      </c>
      <c r="BK402" s="432">
        <f t="shared" si="1130"/>
        <v>0</v>
      </c>
      <c r="BL402" s="432">
        <f t="shared" si="1130"/>
        <v>0</v>
      </c>
      <c r="BM402" s="432">
        <f t="shared" si="1130"/>
        <v>0</v>
      </c>
      <c r="BN402" s="463">
        <f t="shared" si="1130"/>
        <v>0</v>
      </c>
      <c r="BO402" s="462">
        <f t="shared" si="1130"/>
        <v>0</v>
      </c>
      <c r="BP402" s="432">
        <f t="shared" si="1130"/>
        <v>0</v>
      </c>
      <c r="BQ402" s="432">
        <f t="shared" si="1130"/>
        <v>0</v>
      </c>
      <c r="BR402" s="432">
        <f t="shared" si="1130"/>
        <v>0</v>
      </c>
      <c r="BS402" s="463">
        <f t="shared" si="1130"/>
        <v>0</v>
      </c>
      <c r="BT402" s="462">
        <f t="shared" si="1130"/>
        <v>0</v>
      </c>
      <c r="BU402" s="432">
        <f t="shared" si="1130"/>
        <v>0</v>
      </c>
      <c r="BV402" s="432">
        <f t="shared" si="1130"/>
        <v>0</v>
      </c>
      <c r="BW402" s="432">
        <f t="shared" si="1130"/>
        <v>0</v>
      </c>
      <c r="BX402" s="432">
        <f t="shared" si="1130"/>
        <v>0</v>
      </c>
      <c r="BY402" s="463">
        <f t="shared" si="1130"/>
        <v>0</v>
      </c>
      <c r="BZ402" s="462">
        <f t="shared" si="1130"/>
        <v>0</v>
      </c>
      <c r="CA402" s="432">
        <f t="shared" si="1130"/>
        <v>0</v>
      </c>
      <c r="CB402" s="432">
        <f t="shared" si="1130"/>
        <v>0</v>
      </c>
      <c r="CC402" s="432">
        <f t="shared" si="1130"/>
        <v>0</v>
      </c>
      <c r="CD402" s="463">
        <f t="shared" si="1130"/>
        <v>0</v>
      </c>
      <c r="CE402" s="462">
        <f t="shared" si="1130"/>
        <v>0</v>
      </c>
      <c r="CF402" s="432">
        <f t="shared" si="1130"/>
        <v>0</v>
      </c>
      <c r="CG402" s="432">
        <f t="shared" si="1130"/>
        <v>0</v>
      </c>
      <c r="CH402" s="432">
        <f t="shared" si="1130"/>
        <v>0</v>
      </c>
      <c r="CI402" s="432">
        <f t="shared" si="1130"/>
        <v>0</v>
      </c>
      <c r="CJ402" s="463">
        <f t="shared" si="1130"/>
        <v>0</v>
      </c>
      <c r="CK402" s="462">
        <f t="shared" si="1130"/>
        <v>0</v>
      </c>
      <c r="CL402" s="432">
        <f t="shared" si="1130"/>
        <v>0</v>
      </c>
      <c r="CM402" s="432">
        <f t="shared" si="1130"/>
        <v>0</v>
      </c>
      <c r="CN402" s="432">
        <f t="shared" si="1130"/>
        <v>0</v>
      </c>
      <c r="CO402" s="463">
        <f t="shared" si="1130"/>
        <v>0</v>
      </c>
      <c r="CP402" s="462">
        <f t="shared" si="1130"/>
        <v>0</v>
      </c>
      <c r="CQ402" s="432">
        <f t="shared" si="1130"/>
        <v>0</v>
      </c>
      <c r="CR402" s="432">
        <f t="shared" si="1130"/>
        <v>0</v>
      </c>
      <c r="CS402" s="432">
        <f t="shared" si="1130"/>
        <v>0</v>
      </c>
      <c r="CT402" s="432">
        <f t="shared" si="1130"/>
        <v>0</v>
      </c>
      <c r="CU402" s="463">
        <f t="shared" si="1130"/>
        <v>0</v>
      </c>
      <c r="CV402" s="462">
        <f t="shared" si="1130"/>
        <v>0</v>
      </c>
      <c r="CW402" s="432">
        <f t="shared" si="1130"/>
        <v>0</v>
      </c>
      <c r="CX402" s="432">
        <f t="shared" si="1130"/>
        <v>0</v>
      </c>
      <c r="CY402" s="432">
        <f t="shared" ref="CY402:FJ402" si="1131">CY263*CY123/100</f>
        <v>0</v>
      </c>
      <c r="CZ402" s="463">
        <f t="shared" si="1131"/>
        <v>0</v>
      </c>
      <c r="DA402" s="462">
        <f t="shared" si="1131"/>
        <v>0</v>
      </c>
      <c r="DB402" s="432">
        <f t="shared" si="1131"/>
        <v>0</v>
      </c>
      <c r="DC402" s="432">
        <f t="shared" si="1131"/>
        <v>0</v>
      </c>
      <c r="DD402" s="432">
        <f t="shared" si="1131"/>
        <v>0</v>
      </c>
      <c r="DE402" s="432">
        <f t="shared" si="1131"/>
        <v>0</v>
      </c>
      <c r="DF402" s="463">
        <f t="shared" si="1131"/>
        <v>0</v>
      </c>
      <c r="DG402" s="462">
        <f t="shared" si="1131"/>
        <v>0</v>
      </c>
      <c r="DH402" s="432">
        <f t="shared" si="1131"/>
        <v>0</v>
      </c>
      <c r="DI402" s="432">
        <f t="shared" si="1131"/>
        <v>0</v>
      </c>
      <c r="DJ402" s="432">
        <f t="shared" si="1131"/>
        <v>0</v>
      </c>
      <c r="DK402" s="463">
        <f t="shared" si="1131"/>
        <v>0</v>
      </c>
      <c r="DL402" s="462">
        <f t="shared" si="1131"/>
        <v>0</v>
      </c>
      <c r="DM402" s="432">
        <f t="shared" si="1131"/>
        <v>0</v>
      </c>
      <c r="DN402" s="432">
        <f t="shared" si="1131"/>
        <v>0</v>
      </c>
      <c r="DO402" s="432">
        <f t="shared" si="1131"/>
        <v>0</v>
      </c>
      <c r="DP402" s="432">
        <f t="shared" si="1131"/>
        <v>0</v>
      </c>
      <c r="DQ402" s="463">
        <f t="shared" si="1131"/>
        <v>0</v>
      </c>
      <c r="DR402" s="462">
        <f t="shared" si="1131"/>
        <v>0</v>
      </c>
      <c r="DS402" s="432">
        <f t="shared" si="1131"/>
        <v>0</v>
      </c>
      <c r="DT402" s="432">
        <f t="shared" si="1131"/>
        <v>0</v>
      </c>
      <c r="DU402" s="432">
        <f t="shared" si="1131"/>
        <v>0</v>
      </c>
      <c r="DV402" s="463">
        <f t="shared" si="1131"/>
        <v>0</v>
      </c>
      <c r="DW402" s="462">
        <f t="shared" si="1131"/>
        <v>0</v>
      </c>
      <c r="DX402" s="432">
        <f t="shared" si="1131"/>
        <v>0</v>
      </c>
      <c r="DY402" s="432">
        <f t="shared" si="1131"/>
        <v>0</v>
      </c>
      <c r="DZ402" s="432">
        <f t="shared" si="1131"/>
        <v>0</v>
      </c>
      <c r="EA402" s="432">
        <f t="shared" si="1131"/>
        <v>0</v>
      </c>
      <c r="EB402" s="463">
        <f t="shared" si="1131"/>
        <v>0</v>
      </c>
      <c r="EC402" s="462">
        <f t="shared" si="1131"/>
        <v>0</v>
      </c>
      <c r="ED402" s="432">
        <f t="shared" si="1131"/>
        <v>0</v>
      </c>
      <c r="EE402" s="432">
        <f t="shared" si="1131"/>
        <v>0</v>
      </c>
      <c r="EF402" s="432">
        <f t="shared" si="1131"/>
        <v>0</v>
      </c>
      <c r="EG402" s="463">
        <f t="shared" si="1131"/>
        <v>0</v>
      </c>
      <c r="EH402" s="462">
        <f t="shared" si="1131"/>
        <v>0</v>
      </c>
      <c r="EI402" s="432">
        <f t="shared" si="1131"/>
        <v>0</v>
      </c>
      <c r="EJ402" s="432">
        <f t="shared" si="1131"/>
        <v>0</v>
      </c>
      <c r="EK402" s="432">
        <f t="shared" si="1131"/>
        <v>0</v>
      </c>
      <c r="EL402" s="432">
        <f t="shared" si="1131"/>
        <v>0</v>
      </c>
      <c r="EM402" s="463">
        <f t="shared" si="1131"/>
        <v>0</v>
      </c>
      <c r="EN402" s="462">
        <f t="shared" si="1131"/>
        <v>0</v>
      </c>
      <c r="EO402" s="432">
        <f t="shared" si="1131"/>
        <v>0</v>
      </c>
      <c r="EP402" s="432">
        <f t="shared" si="1131"/>
        <v>0</v>
      </c>
      <c r="EQ402" s="432">
        <f t="shared" si="1131"/>
        <v>0</v>
      </c>
      <c r="ER402" s="463">
        <f t="shared" si="1131"/>
        <v>0</v>
      </c>
      <c r="ES402" s="462">
        <f t="shared" si="1131"/>
        <v>0</v>
      </c>
      <c r="ET402" s="432">
        <f t="shared" si="1131"/>
        <v>0</v>
      </c>
      <c r="EU402" s="432">
        <f t="shared" si="1131"/>
        <v>0</v>
      </c>
      <c r="EV402" s="432">
        <f t="shared" si="1131"/>
        <v>0</v>
      </c>
      <c r="EW402" s="432">
        <f t="shared" si="1131"/>
        <v>0</v>
      </c>
      <c r="EX402" s="463">
        <f t="shared" si="1131"/>
        <v>0</v>
      </c>
      <c r="EY402" s="462">
        <f t="shared" si="1131"/>
        <v>0</v>
      </c>
      <c r="EZ402" s="432">
        <f t="shared" si="1131"/>
        <v>0</v>
      </c>
      <c r="FA402" s="432">
        <f t="shared" si="1131"/>
        <v>0</v>
      </c>
      <c r="FB402" s="432">
        <f t="shared" si="1131"/>
        <v>0</v>
      </c>
      <c r="FC402" s="463">
        <f t="shared" si="1131"/>
        <v>0</v>
      </c>
      <c r="FD402" s="462">
        <f t="shared" si="1131"/>
        <v>0</v>
      </c>
      <c r="FE402" s="432">
        <f t="shared" si="1131"/>
        <v>0</v>
      </c>
      <c r="FF402" s="432">
        <f t="shared" si="1131"/>
        <v>0</v>
      </c>
      <c r="FG402" s="432">
        <f t="shared" si="1131"/>
        <v>0</v>
      </c>
      <c r="FH402" s="432">
        <f t="shared" si="1131"/>
        <v>0</v>
      </c>
      <c r="FI402" s="463">
        <f t="shared" si="1131"/>
        <v>0</v>
      </c>
      <c r="FJ402" s="462">
        <f t="shared" si="1131"/>
        <v>0</v>
      </c>
      <c r="FK402" s="432">
        <f t="shared" ref="FK402:GJ402" si="1132">FK263*FK123/100</f>
        <v>0</v>
      </c>
      <c r="FL402" s="432">
        <f t="shared" si="1132"/>
        <v>0</v>
      </c>
      <c r="FM402" s="432">
        <f t="shared" si="1132"/>
        <v>0</v>
      </c>
      <c r="FN402" s="463">
        <f t="shared" si="1132"/>
        <v>0</v>
      </c>
      <c r="FO402" s="462">
        <f t="shared" si="1132"/>
        <v>0</v>
      </c>
      <c r="FP402" s="432">
        <f t="shared" si="1132"/>
        <v>0</v>
      </c>
      <c r="FQ402" s="432">
        <f t="shared" si="1132"/>
        <v>0</v>
      </c>
      <c r="FR402" s="432">
        <f t="shared" si="1132"/>
        <v>0</v>
      </c>
      <c r="FS402" s="432">
        <f t="shared" si="1132"/>
        <v>0</v>
      </c>
      <c r="FT402" s="463">
        <f t="shared" si="1132"/>
        <v>0</v>
      </c>
      <c r="FU402" s="462">
        <f t="shared" si="1132"/>
        <v>0</v>
      </c>
      <c r="FV402" s="432">
        <f t="shared" si="1132"/>
        <v>0</v>
      </c>
      <c r="FW402" s="432">
        <f t="shared" si="1132"/>
        <v>0</v>
      </c>
      <c r="FX402" s="432">
        <f t="shared" si="1132"/>
        <v>0</v>
      </c>
      <c r="FY402" s="463">
        <f t="shared" si="1132"/>
        <v>0</v>
      </c>
      <c r="FZ402" s="462">
        <f t="shared" si="1132"/>
        <v>0</v>
      </c>
      <c r="GA402" s="432">
        <f t="shared" si="1132"/>
        <v>0</v>
      </c>
      <c r="GB402" s="432">
        <f t="shared" si="1132"/>
        <v>0</v>
      </c>
      <c r="GC402" s="432">
        <f t="shared" si="1132"/>
        <v>0</v>
      </c>
      <c r="GD402" s="432">
        <f t="shared" si="1132"/>
        <v>0</v>
      </c>
      <c r="GE402" s="463">
        <f t="shared" si="1132"/>
        <v>0</v>
      </c>
      <c r="GF402" s="462">
        <f t="shared" si="1132"/>
        <v>0</v>
      </c>
      <c r="GG402" s="432">
        <f t="shared" si="1132"/>
        <v>0</v>
      </c>
      <c r="GH402" s="432">
        <f t="shared" si="1132"/>
        <v>0</v>
      </c>
      <c r="GI402" s="432">
        <f t="shared" si="1132"/>
        <v>0</v>
      </c>
      <c r="GJ402" s="463">
        <f t="shared" si="1132"/>
        <v>0</v>
      </c>
    </row>
    <row r="403" spans="1:192" s="4" customFormat="1">
      <c r="A403" s="22"/>
      <c r="B403" s="22"/>
      <c r="C403" s="22"/>
      <c r="D403" s="22"/>
      <c r="E403" s="748" t="str">
        <f t="shared" si="952"/>
        <v>New Tariff 3</v>
      </c>
      <c r="F403" s="462">
        <f t="shared" ref="F403:AL403" si="1133">F264*F124</f>
        <v>0</v>
      </c>
      <c r="G403" s="432">
        <f t="shared" si="1133"/>
        <v>0</v>
      </c>
      <c r="H403" s="432">
        <f t="shared" si="1133"/>
        <v>0</v>
      </c>
      <c r="I403" s="432">
        <f t="shared" si="1133"/>
        <v>0</v>
      </c>
      <c r="J403" s="432">
        <f t="shared" si="1133"/>
        <v>0</v>
      </c>
      <c r="K403" s="463">
        <f t="shared" si="1133"/>
        <v>0</v>
      </c>
      <c r="L403" s="462">
        <f t="shared" si="1133"/>
        <v>0</v>
      </c>
      <c r="M403" s="432">
        <f t="shared" si="1133"/>
        <v>0</v>
      </c>
      <c r="N403" s="432">
        <f t="shared" si="1133"/>
        <v>0</v>
      </c>
      <c r="O403" s="432">
        <f t="shared" si="1133"/>
        <v>0</v>
      </c>
      <c r="P403" s="463">
        <f t="shared" si="1133"/>
        <v>0</v>
      </c>
      <c r="Q403" s="462">
        <f t="shared" si="1133"/>
        <v>0</v>
      </c>
      <c r="R403" s="432">
        <f t="shared" si="1133"/>
        <v>0</v>
      </c>
      <c r="S403" s="432">
        <f t="shared" si="1133"/>
        <v>0</v>
      </c>
      <c r="T403" s="432">
        <f t="shared" si="1133"/>
        <v>0</v>
      </c>
      <c r="U403" s="432">
        <f t="shared" si="1133"/>
        <v>0</v>
      </c>
      <c r="V403" s="463">
        <f t="shared" si="1133"/>
        <v>0</v>
      </c>
      <c r="W403" s="462">
        <f t="shared" si="1133"/>
        <v>0</v>
      </c>
      <c r="X403" s="432">
        <f t="shared" si="1133"/>
        <v>0</v>
      </c>
      <c r="Y403" s="432">
        <f t="shared" si="1133"/>
        <v>0</v>
      </c>
      <c r="Z403" s="432">
        <f t="shared" si="1133"/>
        <v>0</v>
      </c>
      <c r="AA403" s="463">
        <f t="shared" si="1133"/>
        <v>0</v>
      </c>
      <c r="AB403" s="462">
        <f t="shared" si="1133"/>
        <v>0</v>
      </c>
      <c r="AC403" s="432">
        <f t="shared" si="1133"/>
        <v>0</v>
      </c>
      <c r="AD403" s="432">
        <f t="shared" si="1133"/>
        <v>0</v>
      </c>
      <c r="AE403" s="432">
        <f t="shared" si="1133"/>
        <v>0</v>
      </c>
      <c r="AF403" s="432">
        <f t="shared" si="1133"/>
        <v>0</v>
      </c>
      <c r="AG403" s="463">
        <f t="shared" si="1133"/>
        <v>0</v>
      </c>
      <c r="AH403" s="462">
        <f t="shared" si="1133"/>
        <v>0</v>
      </c>
      <c r="AI403" s="432">
        <f t="shared" si="1133"/>
        <v>0</v>
      </c>
      <c r="AJ403" s="432">
        <f t="shared" si="1133"/>
        <v>0</v>
      </c>
      <c r="AK403" s="432">
        <f t="shared" si="1133"/>
        <v>0</v>
      </c>
      <c r="AL403" s="463">
        <f t="shared" si="1133"/>
        <v>0</v>
      </c>
      <c r="AM403" s="462">
        <f t="shared" ref="AM403:CX403" si="1134">AM264*AM124/100</f>
        <v>0</v>
      </c>
      <c r="AN403" s="432">
        <f t="shared" si="1134"/>
        <v>0</v>
      </c>
      <c r="AO403" s="432">
        <f t="shared" si="1134"/>
        <v>0</v>
      </c>
      <c r="AP403" s="432">
        <f t="shared" si="1134"/>
        <v>0</v>
      </c>
      <c r="AQ403" s="432">
        <f t="shared" si="1134"/>
        <v>0</v>
      </c>
      <c r="AR403" s="463">
        <f t="shared" si="1134"/>
        <v>0</v>
      </c>
      <c r="AS403" s="462">
        <f t="shared" si="1134"/>
        <v>0</v>
      </c>
      <c r="AT403" s="432">
        <f t="shared" si="1134"/>
        <v>0</v>
      </c>
      <c r="AU403" s="432">
        <f t="shared" si="1134"/>
        <v>0</v>
      </c>
      <c r="AV403" s="432">
        <f t="shared" si="1134"/>
        <v>0</v>
      </c>
      <c r="AW403" s="463">
        <f t="shared" si="1134"/>
        <v>0</v>
      </c>
      <c r="AX403" s="462">
        <f t="shared" si="1134"/>
        <v>0</v>
      </c>
      <c r="AY403" s="432">
        <f t="shared" si="1134"/>
        <v>0</v>
      </c>
      <c r="AZ403" s="432">
        <f t="shared" si="1134"/>
        <v>0</v>
      </c>
      <c r="BA403" s="432">
        <f t="shared" si="1134"/>
        <v>0</v>
      </c>
      <c r="BB403" s="432">
        <f t="shared" si="1134"/>
        <v>0</v>
      </c>
      <c r="BC403" s="463">
        <f t="shared" si="1134"/>
        <v>0</v>
      </c>
      <c r="BD403" s="462">
        <f t="shared" si="1134"/>
        <v>0</v>
      </c>
      <c r="BE403" s="432">
        <f t="shared" si="1134"/>
        <v>0</v>
      </c>
      <c r="BF403" s="432">
        <f t="shared" si="1134"/>
        <v>0</v>
      </c>
      <c r="BG403" s="432">
        <f t="shared" si="1134"/>
        <v>0</v>
      </c>
      <c r="BH403" s="463">
        <f t="shared" si="1134"/>
        <v>0</v>
      </c>
      <c r="BI403" s="462">
        <f t="shared" si="1134"/>
        <v>0</v>
      </c>
      <c r="BJ403" s="432">
        <f t="shared" si="1134"/>
        <v>0</v>
      </c>
      <c r="BK403" s="432">
        <f t="shared" si="1134"/>
        <v>0</v>
      </c>
      <c r="BL403" s="432">
        <f t="shared" si="1134"/>
        <v>0</v>
      </c>
      <c r="BM403" s="432">
        <f t="shared" si="1134"/>
        <v>0</v>
      </c>
      <c r="BN403" s="463">
        <f t="shared" si="1134"/>
        <v>0</v>
      </c>
      <c r="BO403" s="462">
        <f t="shared" si="1134"/>
        <v>0</v>
      </c>
      <c r="BP403" s="432">
        <f t="shared" si="1134"/>
        <v>0</v>
      </c>
      <c r="BQ403" s="432">
        <f t="shared" si="1134"/>
        <v>0</v>
      </c>
      <c r="BR403" s="432">
        <f t="shared" si="1134"/>
        <v>0</v>
      </c>
      <c r="BS403" s="463">
        <f t="shared" si="1134"/>
        <v>0</v>
      </c>
      <c r="BT403" s="462">
        <f t="shared" si="1134"/>
        <v>0</v>
      </c>
      <c r="BU403" s="432">
        <f t="shared" si="1134"/>
        <v>0</v>
      </c>
      <c r="BV403" s="432">
        <f t="shared" si="1134"/>
        <v>0</v>
      </c>
      <c r="BW403" s="432">
        <f t="shared" si="1134"/>
        <v>0</v>
      </c>
      <c r="BX403" s="432">
        <f t="shared" si="1134"/>
        <v>0</v>
      </c>
      <c r="BY403" s="463">
        <f t="shared" si="1134"/>
        <v>0</v>
      </c>
      <c r="BZ403" s="462">
        <f t="shared" si="1134"/>
        <v>0</v>
      </c>
      <c r="CA403" s="432">
        <f t="shared" si="1134"/>
        <v>0</v>
      </c>
      <c r="CB403" s="432">
        <f t="shared" si="1134"/>
        <v>0</v>
      </c>
      <c r="CC403" s="432">
        <f t="shared" si="1134"/>
        <v>0</v>
      </c>
      <c r="CD403" s="463">
        <f t="shared" si="1134"/>
        <v>0</v>
      </c>
      <c r="CE403" s="462">
        <f t="shared" si="1134"/>
        <v>0</v>
      </c>
      <c r="CF403" s="432">
        <f t="shared" si="1134"/>
        <v>0</v>
      </c>
      <c r="CG403" s="432">
        <f t="shared" si="1134"/>
        <v>0</v>
      </c>
      <c r="CH403" s="432">
        <f t="shared" si="1134"/>
        <v>0</v>
      </c>
      <c r="CI403" s="432">
        <f t="shared" si="1134"/>
        <v>0</v>
      </c>
      <c r="CJ403" s="463">
        <f t="shared" si="1134"/>
        <v>0</v>
      </c>
      <c r="CK403" s="462">
        <f t="shared" si="1134"/>
        <v>0</v>
      </c>
      <c r="CL403" s="432">
        <f t="shared" si="1134"/>
        <v>0</v>
      </c>
      <c r="CM403" s="432">
        <f t="shared" si="1134"/>
        <v>0</v>
      </c>
      <c r="CN403" s="432">
        <f t="shared" si="1134"/>
        <v>0</v>
      </c>
      <c r="CO403" s="463">
        <f t="shared" si="1134"/>
        <v>0</v>
      </c>
      <c r="CP403" s="462">
        <f t="shared" si="1134"/>
        <v>0</v>
      </c>
      <c r="CQ403" s="432">
        <f t="shared" si="1134"/>
        <v>0</v>
      </c>
      <c r="CR403" s="432">
        <f t="shared" si="1134"/>
        <v>0</v>
      </c>
      <c r="CS403" s="432">
        <f t="shared" si="1134"/>
        <v>0</v>
      </c>
      <c r="CT403" s="432">
        <f t="shared" si="1134"/>
        <v>0</v>
      </c>
      <c r="CU403" s="463">
        <f t="shared" si="1134"/>
        <v>0</v>
      </c>
      <c r="CV403" s="462">
        <f t="shared" si="1134"/>
        <v>0</v>
      </c>
      <c r="CW403" s="432">
        <f t="shared" si="1134"/>
        <v>0</v>
      </c>
      <c r="CX403" s="432">
        <f t="shared" si="1134"/>
        <v>0</v>
      </c>
      <c r="CY403" s="432">
        <f t="shared" ref="CY403:FJ403" si="1135">CY264*CY124/100</f>
        <v>0</v>
      </c>
      <c r="CZ403" s="463">
        <f t="shared" si="1135"/>
        <v>0</v>
      </c>
      <c r="DA403" s="462">
        <f t="shared" si="1135"/>
        <v>0</v>
      </c>
      <c r="DB403" s="432">
        <f t="shared" si="1135"/>
        <v>0</v>
      </c>
      <c r="DC403" s="432">
        <f t="shared" si="1135"/>
        <v>0</v>
      </c>
      <c r="DD403" s="432">
        <f t="shared" si="1135"/>
        <v>0</v>
      </c>
      <c r="DE403" s="432">
        <f t="shared" si="1135"/>
        <v>0</v>
      </c>
      <c r="DF403" s="463">
        <f t="shared" si="1135"/>
        <v>0</v>
      </c>
      <c r="DG403" s="462">
        <f t="shared" si="1135"/>
        <v>0</v>
      </c>
      <c r="DH403" s="432">
        <f t="shared" si="1135"/>
        <v>0</v>
      </c>
      <c r="DI403" s="432">
        <f t="shared" si="1135"/>
        <v>0</v>
      </c>
      <c r="DJ403" s="432">
        <f t="shared" si="1135"/>
        <v>0</v>
      </c>
      <c r="DK403" s="463">
        <f t="shared" si="1135"/>
        <v>0</v>
      </c>
      <c r="DL403" s="462">
        <f t="shared" si="1135"/>
        <v>0</v>
      </c>
      <c r="DM403" s="432">
        <f t="shared" si="1135"/>
        <v>0</v>
      </c>
      <c r="DN403" s="432">
        <f t="shared" si="1135"/>
        <v>0</v>
      </c>
      <c r="DO403" s="432">
        <f t="shared" si="1135"/>
        <v>0</v>
      </c>
      <c r="DP403" s="432">
        <f t="shared" si="1135"/>
        <v>0</v>
      </c>
      <c r="DQ403" s="463">
        <f t="shared" si="1135"/>
        <v>0</v>
      </c>
      <c r="DR403" s="462">
        <f t="shared" si="1135"/>
        <v>0</v>
      </c>
      <c r="DS403" s="432">
        <f t="shared" si="1135"/>
        <v>0</v>
      </c>
      <c r="DT403" s="432">
        <f t="shared" si="1135"/>
        <v>0</v>
      </c>
      <c r="DU403" s="432">
        <f t="shared" si="1135"/>
        <v>0</v>
      </c>
      <c r="DV403" s="463">
        <f t="shared" si="1135"/>
        <v>0</v>
      </c>
      <c r="DW403" s="462">
        <f t="shared" si="1135"/>
        <v>0</v>
      </c>
      <c r="DX403" s="432">
        <f t="shared" si="1135"/>
        <v>0</v>
      </c>
      <c r="DY403" s="432">
        <f t="shared" si="1135"/>
        <v>0</v>
      </c>
      <c r="DZ403" s="432">
        <f t="shared" si="1135"/>
        <v>0</v>
      </c>
      <c r="EA403" s="432">
        <f t="shared" si="1135"/>
        <v>0</v>
      </c>
      <c r="EB403" s="463">
        <f t="shared" si="1135"/>
        <v>0</v>
      </c>
      <c r="EC403" s="462">
        <f t="shared" si="1135"/>
        <v>0</v>
      </c>
      <c r="ED403" s="432">
        <f t="shared" si="1135"/>
        <v>0</v>
      </c>
      <c r="EE403" s="432">
        <f t="shared" si="1135"/>
        <v>0</v>
      </c>
      <c r="EF403" s="432">
        <f t="shared" si="1135"/>
        <v>0</v>
      </c>
      <c r="EG403" s="463">
        <f t="shared" si="1135"/>
        <v>0</v>
      </c>
      <c r="EH403" s="462">
        <f t="shared" si="1135"/>
        <v>0</v>
      </c>
      <c r="EI403" s="432">
        <f t="shared" si="1135"/>
        <v>0</v>
      </c>
      <c r="EJ403" s="432">
        <f t="shared" si="1135"/>
        <v>0</v>
      </c>
      <c r="EK403" s="432">
        <f t="shared" si="1135"/>
        <v>0</v>
      </c>
      <c r="EL403" s="432">
        <f t="shared" si="1135"/>
        <v>0</v>
      </c>
      <c r="EM403" s="463">
        <f t="shared" si="1135"/>
        <v>0</v>
      </c>
      <c r="EN403" s="462">
        <f t="shared" si="1135"/>
        <v>0</v>
      </c>
      <c r="EO403" s="432">
        <f t="shared" si="1135"/>
        <v>0</v>
      </c>
      <c r="EP403" s="432">
        <f t="shared" si="1135"/>
        <v>0</v>
      </c>
      <c r="EQ403" s="432">
        <f t="shared" si="1135"/>
        <v>0</v>
      </c>
      <c r="ER403" s="463">
        <f t="shared" si="1135"/>
        <v>0</v>
      </c>
      <c r="ES403" s="462">
        <f t="shared" si="1135"/>
        <v>0</v>
      </c>
      <c r="ET403" s="432">
        <f t="shared" si="1135"/>
        <v>0</v>
      </c>
      <c r="EU403" s="432">
        <f t="shared" si="1135"/>
        <v>0</v>
      </c>
      <c r="EV403" s="432">
        <f t="shared" si="1135"/>
        <v>0</v>
      </c>
      <c r="EW403" s="432">
        <f t="shared" si="1135"/>
        <v>0</v>
      </c>
      <c r="EX403" s="463">
        <f t="shared" si="1135"/>
        <v>0</v>
      </c>
      <c r="EY403" s="462">
        <f t="shared" si="1135"/>
        <v>0</v>
      </c>
      <c r="EZ403" s="432">
        <f t="shared" si="1135"/>
        <v>0</v>
      </c>
      <c r="FA403" s="432">
        <f t="shared" si="1135"/>
        <v>0</v>
      </c>
      <c r="FB403" s="432">
        <f t="shared" si="1135"/>
        <v>0</v>
      </c>
      <c r="FC403" s="463">
        <f t="shared" si="1135"/>
        <v>0</v>
      </c>
      <c r="FD403" s="462">
        <f t="shared" si="1135"/>
        <v>0</v>
      </c>
      <c r="FE403" s="432">
        <f t="shared" si="1135"/>
        <v>0</v>
      </c>
      <c r="FF403" s="432">
        <f t="shared" si="1135"/>
        <v>0</v>
      </c>
      <c r="FG403" s="432">
        <f t="shared" si="1135"/>
        <v>0</v>
      </c>
      <c r="FH403" s="432">
        <f t="shared" si="1135"/>
        <v>0</v>
      </c>
      <c r="FI403" s="463">
        <f t="shared" si="1135"/>
        <v>0</v>
      </c>
      <c r="FJ403" s="462">
        <f t="shared" si="1135"/>
        <v>0</v>
      </c>
      <c r="FK403" s="432">
        <f t="shared" ref="FK403:GJ403" si="1136">FK264*FK124/100</f>
        <v>0</v>
      </c>
      <c r="FL403" s="432">
        <f t="shared" si="1136"/>
        <v>0</v>
      </c>
      <c r="FM403" s="432">
        <f t="shared" si="1136"/>
        <v>0</v>
      </c>
      <c r="FN403" s="463">
        <f t="shared" si="1136"/>
        <v>0</v>
      </c>
      <c r="FO403" s="462">
        <f t="shared" si="1136"/>
        <v>0</v>
      </c>
      <c r="FP403" s="432">
        <f t="shared" si="1136"/>
        <v>0</v>
      </c>
      <c r="FQ403" s="432">
        <f t="shared" si="1136"/>
        <v>0</v>
      </c>
      <c r="FR403" s="432">
        <f t="shared" si="1136"/>
        <v>0</v>
      </c>
      <c r="FS403" s="432">
        <f t="shared" si="1136"/>
        <v>0</v>
      </c>
      <c r="FT403" s="463">
        <f t="shared" si="1136"/>
        <v>0</v>
      </c>
      <c r="FU403" s="462">
        <f t="shared" si="1136"/>
        <v>0</v>
      </c>
      <c r="FV403" s="432">
        <f t="shared" si="1136"/>
        <v>0</v>
      </c>
      <c r="FW403" s="432">
        <f t="shared" si="1136"/>
        <v>0</v>
      </c>
      <c r="FX403" s="432">
        <f t="shared" si="1136"/>
        <v>0</v>
      </c>
      <c r="FY403" s="463">
        <f t="shared" si="1136"/>
        <v>0</v>
      </c>
      <c r="FZ403" s="462">
        <f t="shared" si="1136"/>
        <v>0</v>
      </c>
      <c r="GA403" s="432">
        <f t="shared" si="1136"/>
        <v>0</v>
      </c>
      <c r="GB403" s="432">
        <f t="shared" si="1136"/>
        <v>0</v>
      </c>
      <c r="GC403" s="432">
        <f t="shared" si="1136"/>
        <v>0</v>
      </c>
      <c r="GD403" s="432">
        <f t="shared" si="1136"/>
        <v>0</v>
      </c>
      <c r="GE403" s="463">
        <f t="shared" si="1136"/>
        <v>0</v>
      </c>
      <c r="GF403" s="462">
        <f t="shared" si="1136"/>
        <v>0</v>
      </c>
      <c r="GG403" s="432">
        <f t="shared" si="1136"/>
        <v>0</v>
      </c>
      <c r="GH403" s="432">
        <f t="shared" si="1136"/>
        <v>0</v>
      </c>
      <c r="GI403" s="432">
        <f t="shared" si="1136"/>
        <v>0</v>
      </c>
      <c r="GJ403" s="463">
        <f t="shared" si="1136"/>
        <v>0</v>
      </c>
    </row>
    <row r="404" spans="1:192" s="4" customFormat="1">
      <c r="A404" s="22"/>
      <c r="B404" s="22"/>
      <c r="C404" s="22"/>
      <c r="D404" s="22"/>
      <c r="E404" s="748" t="str">
        <f t="shared" si="952"/>
        <v>New Tariff 4</v>
      </c>
      <c r="F404" s="462">
        <f t="shared" ref="F404:AL404" si="1137">F265*F125</f>
        <v>0</v>
      </c>
      <c r="G404" s="432">
        <f t="shared" si="1137"/>
        <v>0</v>
      </c>
      <c r="H404" s="432">
        <f t="shared" si="1137"/>
        <v>0</v>
      </c>
      <c r="I404" s="432">
        <f t="shared" si="1137"/>
        <v>0</v>
      </c>
      <c r="J404" s="432">
        <f t="shared" si="1137"/>
        <v>0</v>
      </c>
      <c r="K404" s="463">
        <f t="shared" si="1137"/>
        <v>0</v>
      </c>
      <c r="L404" s="462">
        <f t="shared" si="1137"/>
        <v>0</v>
      </c>
      <c r="M404" s="432">
        <f t="shared" si="1137"/>
        <v>0</v>
      </c>
      <c r="N404" s="432">
        <f t="shared" si="1137"/>
        <v>0</v>
      </c>
      <c r="O404" s="432">
        <f t="shared" si="1137"/>
        <v>0</v>
      </c>
      <c r="P404" s="463">
        <f t="shared" si="1137"/>
        <v>0</v>
      </c>
      <c r="Q404" s="462">
        <f t="shared" si="1137"/>
        <v>0</v>
      </c>
      <c r="R404" s="432">
        <f t="shared" si="1137"/>
        <v>0</v>
      </c>
      <c r="S404" s="432">
        <f t="shared" si="1137"/>
        <v>0</v>
      </c>
      <c r="T404" s="432">
        <f t="shared" si="1137"/>
        <v>0</v>
      </c>
      <c r="U404" s="432">
        <f t="shared" si="1137"/>
        <v>0</v>
      </c>
      <c r="V404" s="463">
        <f t="shared" si="1137"/>
        <v>0</v>
      </c>
      <c r="W404" s="462">
        <f t="shared" si="1137"/>
        <v>0</v>
      </c>
      <c r="X404" s="432">
        <f t="shared" si="1137"/>
        <v>0</v>
      </c>
      <c r="Y404" s="432">
        <f t="shared" si="1137"/>
        <v>0</v>
      </c>
      <c r="Z404" s="432">
        <f t="shared" si="1137"/>
        <v>0</v>
      </c>
      <c r="AA404" s="463">
        <f t="shared" si="1137"/>
        <v>0</v>
      </c>
      <c r="AB404" s="462">
        <f t="shared" si="1137"/>
        <v>0</v>
      </c>
      <c r="AC404" s="432">
        <f t="shared" si="1137"/>
        <v>0</v>
      </c>
      <c r="AD404" s="432">
        <f t="shared" si="1137"/>
        <v>0</v>
      </c>
      <c r="AE404" s="432">
        <f t="shared" si="1137"/>
        <v>0</v>
      </c>
      <c r="AF404" s="432">
        <f t="shared" si="1137"/>
        <v>0</v>
      </c>
      <c r="AG404" s="463">
        <f t="shared" si="1137"/>
        <v>0</v>
      </c>
      <c r="AH404" s="462">
        <f t="shared" si="1137"/>
        <v>0</v>
      </c>
      <c r="AI404" s="432">
        <f t="shared" si="1137"/>
        <v>0</v>
      </c>
      <c r="AJ404" s="432">
        <f t="shared" si="1137"/>
        <v>0</v>
      </c>
      <c r="AK404" s="432">
        <f t="shared" si="1137"/>
        <v>0</v>
      </c>
      <c r="AL404" s="463">
        <f t="shared" si="1137"/>
        <v>0</v>
      </c>
      <c r="AM404" s="462">
        <f t="shared" ref="AM404:CX404" si="1138">AM265*AM125/100</f>
        <v>0</v>
      </c>
      <c r="AN404" s="432">
        <f t="shared" si="1138"/>
        <v>0</v>
      </c>
      <c r="AO404" s="432">
        <f t="shared" si="1138"/>
        <v>0</v>
      </c>
      <c r="AP404" s="432">
        <f t="shared" si="1138"/>
        <v>0</v>
      </c>
      <c r="AQ404" s="432">
        <f t="shared" si="1138"/>
        <v>0</v>
      </c>
      <c r="AR404" s="463">
        <f t="shared" si="1138"/>
        <v>0</v>
      </c>
      <c r="AS404" s="462">
        <f t="shared" si="1138"/>
        <v>0</v>
      </c>
      <c r="AT404" s="432">
        <f t="shared" si="1138"/>
        <v>0</v>
      </c>
      <c r="AU404" s="432">
        <f t="shared" si="1138"/>
        <v>0</v>
      </c>
      <c r="AV404" s="432">
        <f t="shared" si="1138"/>
        <v>0</v>
      </c>
      <c r="AW404" s="463">
        <f t="shared" si="1138"/>
        <v>0</v>
      </c>
      <c r="AX404" s="462">
        <f t="shared" si="1138"/>
        <v>0</v>
      </c>
      <c r="AY404" s="432">
        <f t="shared" si="1138"/>
        <v>0</v>
      </c>
      <c r="AZ404" s="432">
        <f t="shared" si="1138"/>
        <v>0</v>
      </c>
      <c r="BA404" s="432">
        <f t="shared" si="1138"/>
        <v>0</v>
      </c>
      <c r="BB404" s="432">
        <f t="shared" si="1138"/>
        <v>0</v>
      </c>
      <c r="BC404" s="463">
        <f t="shared" si="1138"/>
        <v>0</v>
      </c>
      <c r="BD404" s="462">
        <f t="shared" si="1138"/>
        <v>0</v>
      </c>
      <c r="BE404" s="432">
        <f t="shared" si="1138"/>
        <v>0</v>
      </c>
      <c r="BF404" s="432">
        <f t="shared" si="1138"/>
        <v>0</v>
      </c>
      <c r="BG404" s="432">
        <f t="shared" si="1138"/>
        <v>0</v>
      </c>
      <c r="BH404" s="463">
        <f t="shared" si="1138"/>
        <v>0</v>
      </c>
      <c r="BI404" s="462">
        <f t="shared" si="1138"/>
        <v>0</v>
      </c>
      <c r="BJ404" s="432">
        <f t="shared" si="1138"/>
        <v>0</v>
      </c>
      <c r="BK404" s="432">
        <f t="shared" si="1138"/>
        <v>0</v>
      </c>
      <c r="BL404" s="432">
        <f t="shared" si="1138"/>
        <v>0</v>
      </c>
      <c r="BM404" s="432">
        <f t="shared" si="1138"/>
        <v>0</v>
      </c>
      <c r="BN404" s="463">
        <f t="shared" si="1138"/>
        <v>0</v>
      </c>
      <c r="BO404" s="462">
        <f t="shared" si="1138"/>
        <v>0</v>
      </c>
      <c r="BP404" s="432">
        <f t="shared" si="1138"/>
        <v>0</v>
      </c>
      <c r="BQ404" s="432">
        <f t="shared" si="1138"/>
        <v>0</v>
      </c>
      <c r="BR404" s="432">
        <f t="shared" si="1138"/>
        <v>0</v>
      </c>
      <c r="BS404" s="463">
        <f t="shared" si="1138"/>
        <v>0</v>
      </c>
      <c r="BT404" s="462">
        <f t="shared" si="1138"/>
        <v>0</v>
      </c>
      <c r="BU404" s="432">
        <f t="shared" si="1138"/>
        <v>0</v>
      </c>
      <c r="BV404" s="432">
        <f t="shared" si="1138"/>
        <v>0</v>
      </c>
      <c r="BW404" s="432">
        <f t="shared" si="1138"/>
        <v>0</v>
      </c>
      <c r="BX404" s="432">
        <f t="shared" si="1138"/>
        <v>0</v>
      </c>
      <c r="BY404" s="463">
        <f t="shared" si="1138"/>
        <v>0</v>
      </c>
      <c r="BZ404" s="462">
        <f t="shared" si="1138"/>
        <v>0</v>
      </c>
      <c r="CA404" s="432">
        <f t="shared" si="1138"/>
        <v>0</v>
      </c>
      <c r="CB404" s="432">
        <f t="shared" si="1138"/>
        <v>0</v>
      </c>
      <c r="CC404" s="432">
        <f t="shared" si="1138"/>
        <v>0</v>
      </c>
      <c r="CD404" s="463">
        <f t="shared" si="1138"/>
        <v>0</v>
      </c>
      <c r="CE404" s="462">
        <f t="shared" si="1138"/>
        <v>0</v>
      </c>
      <c r="CF404" s="432">
        <f t="shared" si="1138"/>
        <v>0</v>
      </c>
      <c r="CG404" s="432">
        <f t="shared" si="1138"/>
        <v>0</v>
      </c>
      <c r="CH404" s="432">
        <f t="shared" si="1138"/>
        <v>0</v>
      </c>
      <c r="CI404" s="432">
        <f t="shared" si="1138"/>
        <v>0</v>
      </c>
      <c r="CJ404" s="463">
        <f t="shared" si="1138"/>
        <v>0</v>
      </c>
      <c r="CK404" s="462">
        <f t="shared" si="1138"/>
        <v>0</v>
      </c>
      <c r="CL404" s="432">
        <f t="shared" si="1138"/>
        <v>0</v>
      </c>
      <c r="CM404" s="432">
        <f t="shared" si="1138"/>
        <v>0</v>
      </c>
      <c r="CN404" s="432">
        <f t="shared" si="1138"/>
        <v>0</v>
      </c>
      <c r="CO404" s="463">
        <f t="shared" si="1138"/>
        <v>0</v>
      </c>
      <c r="CP404" s="462">
        <f t="shared" si="1138"/>
        <v>0</v>
      </c>
      <c r="CQ404" s="432">
        <f t="shared" si="1138"/>
        <v>0</v>
      </c>
      <c r="CR404" s="432">
        <f t="shared" si="1138"/>
        <v>0</v>
      </c>
      <c r="CS404" s="432">
        <f t="shared" si="1138"/>
        <v>0</v>
      </c>
      <c r="CT404" s="432">
        <f t="shared" si="1138"/>
        <v>0</v>
      </c>
      <c r="CU404" s="463">
        <f t="shared" si="1138"/>
        <v>0</v>
      </c>
      <c r="CV404" s="462">
        <f t="shared" si="1138"/>
        <v>0</v>
      </c>
      <c r="CW404" s="432">
        <f t="shared" si="1138"/>
        <v>0</v>
      </c>
      <c r="CX404" s="432">
        <f t="shared" si="1138"/>
        <v>0</v>
      </c>
      <c r="CY404" s="432">
        <f t="shared" ref="CY404:FJ404" si="1139">CY265*CY125/100</f>
        <v>0</v>
      </c>
      <c r="CZ404" s="463">
        <f t="shared" si="1139"/>
        <v>0</v>
      </c>
      <c r="DA404" s="462">
        <f t="shared" si="1139"/>
        <v>0</v>
      </c>
      <c r="DB404" s="432">
        <f t="shared" si="1139"/>
        <v>0</v>
      </c>
      <c r="DC404" s="432">
        <f t="shared" si="1139"/>
        <v>0</v>
      </c>
      <c r="DD404" s="432">
        <f t="shared" si="1139"/>
        <v>0</v>
      </c>
      <c r="DE404" s="432">
        <f t="shared" si="1139"/>
        <v>0</v>
      </c>
      <c r="DF404" s="463">
        <f t="shared" si="1139"/>
        <v>0</v>
      </c>
      <c r="DG404" s="462">
        <f t="shared" si="1139"/>
        <v>0</v>
      </c>
      <c r="DH404" s="432">
        <f t="shared" si="1139"/>
        <v>0</v>
      </c>
      <c r="DI404" s="432">
        <f t="shared" si="1139"/>
        <v>0</v>
      </c>
      <c r="DJ404" s="432">
        <f t="shared" si="1139"/>
        <v>0</v>
      </c>
      <c r="DK404" s="463">
        <f t="shared" si="1139"/>
        <v>0</v>
      </c>
      <c r="DL404" s="462">
        <f t="shared" si="1139"/>
        <v>0</v>
      </c>
      <c r="DM404" s="432">
        <f t="shared" si="1139"/>
        <v>0</v>
      </c>
      <c r="DN404" s="432">
        <f t="shared" si="1139"/>
        <v>0</v>
      </c>
      <c r="DO404" s="432">
        <f t="shared" si="1139"/>
        <v>0</v>
      </c>
      <c r="DP404" s="432">
        <f t="shared" si="1139"/>
        <v>0</v>
      </c>
      <c r="DQ404" s="463">
        <f t="shared" si="1139"/>
        <v>0</v>
      </c>
      <c r="DR404" s="462">
        <f t="shared" si="1139"/>
        <v>0</v>
      </c>
      <c r="DS404" s="432">
        <f t="shared" si="1139"/>
        <v>0</v>
      </c>
      <c r="DT404" s="432">
        <f t="shared" si="1139"/>
        <v>0</v>
      </c>
      <c r="DU404" s="432">
        <f t="shared" si="1139"/>
        <v>0</v>
      </c>
      <c r="DV404" s="463">
        <f t="shared" si="1139"/>
        <v>0</v>
      </c>
      <c r="DW404" s="462">
        <f t="shared" si="1139"/>
        <v>0</v>
      </c>
      <c r="DX404" s="432">
        <f t="shared" si="1139"/>
        <v>0</v>
      </c>
      <c r="DY404" s="432">
        <f t="shared" si="1139"/>
        <v>0</v>
      </c>
      <c r="DZ404" s="432">
        <f t="shared" si="1139"/>
        <v>0</v>
      </c>
      <c r="EA404" s="432">
        <f t="shared" si="1139"/>
        <v>0</v>
      </c>
      <c r="EB404" s="463">
        <f t="shared" si="1139"/>
        <v>0</v>
      </c>
      <c r="EC404" s="462">
        <f t="shared" si="1139"/>
        <v>0</v>
      </c>
      <c r="ED404" s="432">
        <f t="shared" si="1139"/>
        <v>0</v>
      </c>
      <c r="EE404" s="432">
        <f t="shared" si="1139"/>
        <v>0</v>
      </c>
      <c r="EF404" s="432">
        <f t="shared" si="1139"/>
        <v>0</v>
      </c>
      <c r="EG404" s="463">
        <f t="shared" si="1139"/>
        <v>0</v>
      </c>
      <c r="EH404" s="462">
        <f t="shared" si="1139"/>
        <v>0</v>
      </c>
      <c r="EI404" s="432">
        <f t="shared" si="1139"/>
        <v>0</v>
      </c>
      <c r="EJ404" s="432">
        <f t="shared" si="1139"/>
        <v>0</v>
      </c>
      <c r="EK404" s="432">
        <f t="shared" si="1139"/>
        <v>0</v>
      </c>
      <c r="EL404" s="432">
        <f t="shared" si="1139"/>
        <v>0</v>
      </c>
      <c r="EM404" s="463">
        <f t="shared" si="1139"/>
        <v>0</v>
      </c>
      <c r="EN404" s="462">
        <f t="shared" si="1139"/>
        <v>0</v>
      </c>
      <c r="EO404" s="432">
        <f t="shared" si="1139"/>
        <v>0</v>
      </c>
      <c r="EP404" s="432">
        <f t="shared" si="1139"/>
        <v>0</v>
      </c>
      <c r="EQ404" s="432">
        <f t="shared" si="1139"/>
        <v>0</v>
      </c>
      <c r="ER404" s="463">
        <f t="shared" si="1139"/>
        <v>0</v>
      </c>
      <c r="ES404" s="462">
        <f t="shared" si="1139"/>
        <v>0</v>
      </c>
      <c r="ET404" s="432">
        <f t="shared" si="1139"/>
        <v>0</v>
      </c>
      <c r="EU404" s="432">
        <f t="shared" si="1139"/>
        <v>0</v>
      </c>
      <c r="EV404" s="432">
        <f t="shared" si="1139"/>
        <v>0</v>
      </c>
      <c r="EW404" s="432">
        <f t="shared" si="1139"/>
        <v>0</v>
      </c>
      <c r="EX404" s="463">
        <f t="shared" si="1139"/>
        <v>0</v>
      </c>
      <c r="EY404" s="462">
        <f t="shared" si="1139"/>
        <v>0</v>
      </c>
      <c r="EZ404" s="432">
        <f t="shared" si="1139"/>
        <v>0</v>
      </c>
      <c r="FA404" s="432">
        <f t="shared" si="1139"/>
        <v>0</v>
      </c>
      <c r="FB404" s="432">
        <f t="shared" si="1139"/>
        <v>0</v>
      </c>
      <c r="FC404" s="463">
        <f t="shared" si="1139"/>
        <v>0</v>
      </c>
      <c r="FD404" s="462">
        <f t="shared" si="1139"/>
        <v>0</v>
      </c>
      <c r="FE404" s="432">
        <f t="shared" si="1139"/>
        <v>0</v>
      </c>
      <c r="FF404" s="432">
        <f t="shared" si="1139"/>
        <v>0</v>
      </c>
      <c r="FG404" s="432">
        <f t="shared" si="1139"/>
        <v>0</v>
      </c>
      <c r="FH404" s="432">
        <f t="shared" si="1139"/>
        <v>0</v>
      </c>
      <c r="FI404" s="463">
        <f t="shared" si="1139"/>
        <v>0</v>
      </c>
      <c r="FJ404" s="462">
        <f t="shared" si="1139"/>
        <v>0</v>
      </c>
      <c r="FK404" s="432">
        <f t="shared" ref="FK404:GJ404" si="1140">FK265*FK125/100</f>
        <v>0</v>
      </c>
      <c r="FL404" s="432">
        <f t="shared" si="1140"/>
        <v>0</v>
      </c>
      <c r="FM404" s="432">
        <f t="shared" si="1140"/>
        <v>0</v>
      </c>
      <c r="FN404" s="463">
        <f t="shared" si="1140"/>
        <v>0</v>
      </c>
      <c r="FO404" s="462">
        <f t="shared" si="1140"/>
        <v>0</v>
      </c>
      <c r="FP404" s="432">
        <f t="shared" si="1140"/>
        <v>0</v>
      </c>
      <c r="FQ404" s="432">
        <f t="shared" si="1140"/>
        <v>0</v>
      </c>
      <c r="FR404" s="432">
        <f t="shared" si="1140"/>
        <v>0</v>
      </c>
      <c r="FS404" s="432">
        <f t="shared" si="1140"/>
        <v>0</v>
      </c>
      <c r="FT404" s="463">
        <f t="shared" si="1140"/>
        <v>0</v>
      </c>
      <c r="FU404" s="462">
        <f t="shared" si="1140"/>
        <v>0</v>
      </c>
      <c r="FV404" s="432">
        <f t="shared" si="1140"/>
        <v>0</v>
      </c>
      <c r="FW404" s="432">
        <f t="shared" si="1140"/>
        <v>0</v>
      </c>
      <c r="FX404" s="432">
        <f t="shared" si="1140"/>
        <v>0</v>
      </c>
      <c r="FY404" s="463">
        <f t="shared" si="1140"/>
        <v>0</v>
      </c>
      <c r="FZ404" s="462">
        <f t="shared" si="1140"/>
        <v>0</v>
      </c>
      <c r="GA404" s="432">
        <f t="shared" si="1140"/>
        <v>0</v>
      </c>
      <c r="GB404" s="432">
        <f t="shared" si="1140"/>
        <v>0</v>
      </c>
      <c r="GC404" s="432">
        <f t="shared" si="1140"/>
        <v>0</v>
      </c>
      <c r="GD404" s="432">
        <f t="shared" si="1140"/>
        <v>0</v>
      </c>
      <c r="GE404" s="463">
        <f t="shared" si="1140"/>
        <v>0</v>
      </c>
      <c r="GF404" s="462">
        <f t="shared" si="1140"/>
        <v>0</v>
      </c>
      <c r="GG404" s="432">
        <f t="shared" si="1140"/>
        <v>0</v>
      </c>
      <c r="GH404" s="432">
        <f t="shared" si="1140"/>
        <v>0</v>
      </c>
      <c r="GI404" s="432">
        <f t="shared" si="1140"/>
        <v>0</v>
      </c>
      <c r="GJ404" s="463">
        <f t="shared" si="1140"/>
        <v>0</v>
      </c>
    </row>
    <row r="405" spans="1:192" s="4" customFormat="1">
      <c r="A405" s="22"/>
      <c r="B405" s="22"/>
      <c r="C405" s="22"/>
      <c r="D405" s="22"/>
      <c r="E405" s="748" t="str">
        <f t="shared" si="952"/>
        <v>New Tariff 5</v>
      </c>
      <c r="F405" s="462">
        <f t="shared" ref="F405:AL405" si="1141">F266*F126</f>
        <v>0</v>
      </c>
      <c r="G405" s="432">
        <f t="shared" si="1141"/>
        <v>0</v>
      </c>
      <c r="H405" s="432">
        <f t="shared" si="1141"/>
        <v>0</v>
      </c>
      <c r="I405" s="432">
        <f t="shared" si="1141"/>
        <v>0</v>
      </c>
      <c r="J405" s="432">
        <f t="shared" si="1141"/>
        <v>0</v>
      </c>
      <c r="K405" s="463">
        <f t="shared" si="1141"/>
        <v>0</v>
      </c>
      <c r="L405" s="462">
        <f t="shared" si="1141"/>
        <v>0</v>
      </c>
      <c r="M405" s="432">
        <f t="shared" si="1141"/>
        <v>0</v>
      </c>
      <c r="N405" s="432">
        <f t="shared" si="1141"/>
        <v>0</v>
      </c>
      <c r="O405" s="432">
        <f t="shared" si="1141"/>
        <v>0</v>
      </c>
      <c r="P405" s="463">
        <f t="shared" si="1141"/>
        <v>0</v>
      </c>
      <c r="Q405" s="462">
        <f t="shared" si="1141"/>
        <v>0</v>
      </c>
      <c r="R405" s="432">
        <f t="shared" si="1141"/>
        <v>0</v>
      </c>
      <c r="S405" s="432">
        <f t="shared" si="1141"/>
        <v>0</v>
      </c>
      <c r="T405" s="432">
        <f t="shared" si="1141"/>
        <v>0</v>
      </c>
      <c r="U405" s="432">
        <f t="shared" si="1141"/>
        <v>0</v>
      </c>
      <c r="V405" s="463">
        <f t="shared" si="1141"/>
        <v>0</v>
      </c>
      <c r="W405" s="462">
        <f t="shared" si="1141"/>
        <v>0</v>
      </c>
      <c r="X405" s="432">
        <f t="shared" si="1141"/>
        <v>0</v>
      </c>
      <c r="Y405" s="432">
        <f t="shared" si="1141"/>
        <v>0</v>
      </c>
      <c r="Z405" s="432">
        <f t="shared" si="1141"/>
        <v>0</v>
      </c>
      <c r="AA405" s="463">
        <f t="shared" si="1141"/>
        <v>0</v>
      </c>
      <c r="AB405" s="462">
        <f t="shared" si="1141"/>
        <v>0</v>
      </c>
      <c r="AC405" s="432">
        <f t="shared" si="1141"/>
        <v>0</v>
      </c>
      <c r="AD405" s="432">
        <f t="shared" si="1141"/>
        <v>0</v>
      </c>
      <c r="AE405" s="432">
        <f t="shared" si="1141"/>
        <v>0</v>
      </c>
      <c r="AF405" s="432">
        <f t="shared" si="1141"/>
        <v>0</v>
      </c>
      <c r="AG405" s="463">
        <f t="shared" si="1141"/>
        <v>0</v>
      </c>
      <c r="AH405" s="462">
        <f t="shared" si="1141"/>
        <v>0</v>
      </c>
      <c r="AI405" s="432">
        <f t="shared" si="1141"/>
        <v>0</v>
      </c>
      <c r="AJ405" s="432">
        <f t="shared" si="1141"/>
        <v>0</v>
      </c>
      <c r="AK405" s="432">
        <f t="shared" si="1141"/>
        <v>0</v>
      </c>
      <c r="AL405" s="463">
        <f t="shared" si="1141"/>
        <v>0</v>
      </c>
      <c r="AM405" s="462">
        <f t="shared" ref="AM405:CX405" si="1142">AM266*AM126/100</f>
        <v>0</v>
      </c>
      <c r="AN405" s="432">
        <f t="shared" si="1142"/>
        <v>0</v>
      </c>
      <c r="AO405" s="432">
        <f t="shared" si="1142"/>
        <v>0</v>
      </c>
      <c r="AP405" s="432">
        <f t="shared" si="1142"/>
        <v>0</v>
      </c>
      <c r="AQ405" s="432">
        <f t="shared" si="1142"/>
        <v>0</v>
      </c>
      <c r="AR405" s="463">
        <f t="shared" si="1142"/>
        <v>0</v>
      </c>
      <c r="AS405" s="462">
        <f t="shared" si="1142"/>
        <v>0</v>
      </c>
      <c r="AT405" s="432">
        <f t="shared" si="1142"/>
        <v>0</v>
      </c>
      <c r="AU405" s="432">
        <f t="shared" si="1142"/>
        <v>0</v>
      </c>
      <c r="AV405" s="432">
        <f t="shared" si="1142"/>
        <v>0</v>
      </c>
      <c r="AW405" s="463">
        <f t="shared" si="1142"/>
        <v>0</v>
      </c>
      <c r="AX405" s="462">
        <f t="shared" si="1142"/>
        <v>0</v>
      </c>
      <c r="AY405" s="432">
        <f t="shared" si="1142"/>
        <v>0</v>
      </c>
      <c r="AZ405" s="432">
        <f t="shared" si="1142"/>
        <v>0</v>
      </c>
      <c r="BA405" s="432">
        <f t="shared" si="1142"/>
        <v>0</v>
      </c>
      <c r="BB405" s="432">
        <f t="shared" si="1142"/>
        <v>0</v>
      </c>
      <c r="BC405" s="463">
        <f t="shared" si="1142"/>
        <v>0</v>
      </c>
      <c r="BD405" s="462">
        <f t="shared" si="1142"/>
        <v>0</v>
      </c>
      <c r="BE405" s="432">
        <f t="shared" si="1142"/>
        <v>0</v>
      </c>
      <c r="BF405" s="432">
        <f t="shared" si="1142"/>
        <v>0</v>
      </c>
      <c r="BG405" s="432">
        <f t="shared" si="1142"/>
        <v>0</v>
      </c>
      <c r="BH405" s="463">
        <f t="shared" si="1142"/>
        <v>0</v>
      </c>
      <c r="BI405" s="462">
        <f t="shared" si="1142"/>
        <v>0</v>
      </c>
      <c r="BJ405" s="432">
        <f t="shared" si="1142"/>
        <v>0</v>
      </c>
      <c r="BK405" s="432">
        <f t="shared" si="1142"/>
        <v>0</v>
      </c>
      <c r="BL405" s="432">
        <f t="shared" si="1142"/>
        <v>0</v>
      </c>
      <c r="BM405" s="432">
        <f t="shared" si="1142"/>
        <v>0</v>
      </c>
      <c r="BN405" s="463">
        <f t="shared" si="1142"/>
        <v>0</v>
      </c>
      <c r="BO405" s="462">
        <f t="shared" si="1142"/>
        <v>0</v>
      </c>
      <c r="BP405" s="432">
        <f t="shared" si="1142"/>
        <v>0</v>
      </c>
      <c r="BQ405" s="432">
        <f t="shared" si="1142"/>
        <v>0</v>
      </c>
      <c r="BR405" s="432">
        <f t="shared" si="1142"/>
        <v>0</v>
      </c>
      <c r="BS405" s="463">
        <f t="shared" si="1142"/>
        <v>0</v>
      </c>
      <c r="BT405" s="462">
        <f t="shared" si="1142"/>
        <v>0</v>
      </c>
      <c r="BU405" s="432">
        <f t="shared" si="1142"/>
        <v>0</v>
      </c>
      <c r="BV405" s="432">
        <f t="shared" si="1142"/>
        <v>0</v>
      </c>
      <c r="BW405" s="432">
        <f t="shared" si="1142"/>
        <v>0</v>
      </c>
      <c r="BX405" s="432">
        <f t="shared" si="1142"/>
        <v>0</v>
      </c>
      <c r="BY405" s="463">
        <f t="shared" si="1142"/>
        <v>0</v>
      </c>
      <c r="BZ405" s="462">
        <f t="shared" si="1142"/>
        <v>0</v>
      </c>
      <c r="CA405" s="432">
        <f t="shared" si="1142"/>
        <v>0</v>
      </c>
      <c r="CB405" s="432">
        <f t="shared" si="1142"/>
        <v>0</v>
      </c>
      <c r="CC405" s="432">
        <f t="shared" si="1142"/>
        <v>0</v>
      </c>
      <c r="CD405" s="463">
        <f t="shared" si="1142"/>
        <v>0</v>
      </c>
      <c r="CE405" s="462">
        <f t="shared" si="1142"/>
        <v>0</v>
      </c>
      <c r="CF405" s="432">
        <f t="shared" si="1142"/>
        <v>0</v>
      </c>
      <c r="CG405" s="432">
        <f t="shared" si="1142"/>
        <v>0</v>
      </c>
      <c r="CH405" s="432">
        <f t="shared" si="1142"/>
        <v>0</v>
      </c>
      <c r="CI405" s="432">
        <f t="shared" si="1142"/>
        <v>0</v>
      </c>
      <c r="CJ405" s="463">
        <f t="shared" si="1142"/>
        <v>0</v>
      </c>
      <c r="CK405" s="462">
        <f t="shared" si="1142"/>
        <v>0</v>
      </c>
      <c r="CL405" s="432">
        <f t="shared" si="1142"/>
        <v>0</v>
      </c>
      <c r="CM405" s="432">
        <f t="shared" si="1142"/>
        <v>0</v>
      </c>
      <c r="CN405" s="432">
        <f t="shared" si="1142"/>
        <v>0</v>
      </c>
      <c r="CO405" s="463">
        <f t="shared" si="1142"/>
        <v>0</v>
      </c>
      <c r="CP405" s="462">
        <f t="shared" si="1142"/>
        <v>0</v>
      </c>
      <c r="CQ405" s="432">
        <f t="shared" si="1142"/>
        <v>0</v>
      </c>
      <c r="CR405" s="432">
        <f t="shared" si="1142"/>
        <v>0</v>
      </c>
      <c r="CS405" s="432">
        <f t="shared" si="1142"/>
        <v>0</v>
      </c>
      <c r="CT405" s="432">
        <f t="shared" si="1142"/>
        <v>0</v>
      </c>
      <c r="CU405" s="463">
        <f t="shared" si="1142"/>
        <v>0</v>
      </c>
      <c r="CV405" s="462">
        <f t="shared" si="1142"/>
        <v>0</v>
      </c>
      <c r="CW405" s="432">
        <f t="shared" si="1142"/>
        <v>0</v>
      </c>
      <c r="CX405" s="432">
        <f t="shared" si="1142"/>
        <v>0</v>
      </c>
      <c r="CY405" s="432">
        <f t="shared" ref="CY405:FJ405" si="1143">CY266*CY126/100</f>
        <v>0</v>
      </c>
      <c r="CZ405" s="463">
        <f t="shared" si="1143"/>
        <v>0</v>
      </c>
      <c r="DA405" s="462">
        <f t="shared" si="1143"/>
        <v>0</v>
      </c>
      <c r="DB405" s="432">
        <f t="shared" si="1143"/>
        <v>0</v>
      </c>
      <c r="DC405" s="432">
        <f t="shared" si="1143"/>
        <v>0</v>
      </c>
      <c r="DD405" s="432">
        <f t="shared" si="1143"/>
        <v>0</v>
      </c>
      <c r="DE405" s="432">
        <f t="shared" si="1143"/>
        <v>0</v>
      </c>
      <c r="DF405" s="463">
        <f t="shared" si="1143"/>
        <v>0</v>
      </c>
      <c r="DG405" s="462">
        <f t="shared" si="1143"/>
        <v>0</v>
      </c>
      <c r="DH405" s="432">
        <f t="shared" si="1143"/>
        <v>0</v>
      </c>
      <c r="DI405" s="432">
        <f t="shared" si="1143"/>
        <v>0</v>
      </c>
      <c r="DJ405" s="432">
        <f t="shared" si="1143"/>
        <v>0</v>
      </c>
      <c r="DK405" s="463">
        <f t="shared" si="1143"/>
        <v>0</v>
      </c>
      <c r="DL405" s="462">
        <f t="shared" si="1143"/>
        <v>0</v>
      </c>
      <c r="DM405" s="432">
        <f t="shared" si="1143"/>
        <v>0</v>
      </c>
      <c r="DN405" s="432">
        <f t="shared" si="1143"/>
        <v>0</v>
      </c>
      <c r="DO405" s="432">
        <f t="shared" si="1143"/>
        <v>0</v>
      </c>
      <c r="DP405" s="432">
        <f t="shared" si="1143"/>
        <v>0</v>
      </c>
      <c r="DQ405" s="463">
        <f t="shared" si="1143"/>
        <v>0</v>
      </c>
      <c r="DR405" s="462">
        <f t="shared" si="1143"/>
        <v>0</v>
      </c>
      <c r="DS405" s="432">
        <f t="shared" si="1143"/>
        <v>0</v>
      </c>
      <c r="DT405" s="432">
        <f t="shared" si="1143"/>
        <v>0</v>
      </c>
      <c r="DU405" s="432">
        <f t="shared" si="1143"/>
        <v>0</v>
      </c>
      <c r="DV405" s="463">
        <f t="shared" si="1143"/>
        <v>0</v>
      </c>
      <c r="DW405" s="462">
        <f t="shared" si="1143"/>
        <v>0</v>
      </c>
      <c r="DX405" s="432">
        <f t="shared" si="1143"/>
        <v>0</v>
      </c>
      <c r="DY405" s="432">
        <f t="shared" si="1143"/>
        <v>0</v>
      </c>
      <c r="DZ405" s="432">
        <f t="shared" si="1143"/>
        <v>0</v>
      </c>
      <c r="EA405" s="432">
        <f t="shared" si="1143"/>
        <v>0</v>
      </c>
      <c r="EB405" s="463">
        <f t="shared" si="1143"/>
        <v>0</v>
      </c>
      <c r="EC405" s="462">
        <f t="shared" si="1143"/>
        <v>0</v>
      </c>
      <c r="ED405" s="432">
        <f t="shared" si="1143"/>
        <v>0</v>
      </c>
      <c r="EE405" s="432">
        <f t="shared" si="1143"/>
        <v>0</v>
      </c>
      <c r="EF405" s="432">
        <f t="shared" si="1143"/>
        <v>0</v>
      </c>
      <c r="EG405" s="463">
        <f t="shared" si="1143"/>
        <v>0</v>
      </c>
      <c r="EH405" s="462">
        <f t="shared" si="1143"/>
        <v>0</v>
      </c>
      <c r="EI405" s="432">
        <f t="shared" si="1143"/>
        <v>0</v>
      </c>
      <c r="EJ405" s="432">
        <f t="shared" si="1143"/>
        <v>0</v>
      </c>
      <c r="EK405" s="432">
        <f t="shared" si="1143"/>
        <v>0</v>
      </c>
      <c r="EL405" s="432">
        <f t="shared" si="1143"/>
        <v>0</v>
      </c>
      <c r="EM405" s="463">
        <f t="shared" si="1143"/>
        <v>0</v>
      </c>
      <c r="EN405" s="462">
        <f t="shared" si="1143"/>
        <v>0</v>
      </c>
      <c r="EO405" s="432">
        <f t="shared" si="1143"/>
        <v>0</v>
      </c>
      <c r="EP405" s="432">
        <f t="shared" si="1143"/>
        <v>0</v>
      </c>
      <c r="EQ405" s="432">
        <f t="shared" si="1143"/>
        <v>0</v>
      </c>
      <c r="ER405" s="463">
        <f t="shared" si="1143"/>
        <v>0</v>
      </c>
      <c r="ES405" s="462">
        <f t="shared" si="1143"/>
        <v>0</v>
      </c>
      <c r="ET405" s="432">
        <f t="shared" si="1143"/>
        <v>0</v>
      </c>
      <c r="EU405" s="432">
        <f t="shared" si="1143"/>
        <v>0</v>
      </c>
      <c r="EV405" s="432">
        <f t="shared" si="1143"/>
        <v>0</v>
      </c>
      <c r="EW405" s="432">
        <f t="shared" si="1143"/>
        <v>0</v>
      </c>
      <c r="EX405" s="463">
        <f t="shared" si="1143"/>
        <v>0</v>
      </c>
      <c r="EY405" s="462">
        <f t="shared" si="1143"/>
        <v>0</v>
      </c>
      <c r="EZ405" s="432">
        <f t="shared" si="1143"/>
        <v>0</v>
      </c>
      <c r="FA405" s="432">
        <f t="shared" si="1143"/>
        <v>0</v>
      </c>
      <c r="FB405" s="432">
        <f t="shared" si="1143"/>
        <v>0</v>
      </c>
      <c r="FC405" s="463">
        <f t="shared" si="1143"/>
        <v>0</v>
      </c>
      <c r="FD405" s="462">
        <f t="shared" si="1143"/>
        <v>0</v>
      </c>
      <c r="FE405" s="432">
        <f t="shared" si="1143"/>
        <v>0</v>
      </c>
      <c r="FF405" s="432">
        <f t="shared" si="1143"/>
        <v>0</v>
      </c>
      <c r="FG405" s="432">
        <f t="shared" si="1143"/>
        <v>0</v>
      </c>
      <c r="FH405" s="432">
        <f t="shared" si="1143"/>
        <v>0</v>
      </c>
      <c r="FI405" s="463">
        <f t="shared" si="1143"/>
        <v>0</v>
      </c>
      <c r="FJ405" s="462">
        <f t="shared" si="1143"/>
        <v>0</v>
      </c>
      <c r="FK405" s="432">
        <f t="shared" ref="FK405:GJ405" si="1144">FK266*FK126/100</f>
        <v>0</v>
      </c>
      <c r="FL405" s="432">
        <f t="shared" si="1144"/>
        <v>0</v>
      </c>
      <c r="FM405" s="432">
        <f t="shared" si="1144"/>
        <v>0</v>
      </c>
      <c r="FN405" s="463">
        <f t="shared" si="1144"/>
        <v>0</v>
      </c>
      <c r="FO405" s="462">
        <f t="shared" si="1144"/>
        <v>0</v>
      </c>
      <c r="FP405" s="432">
        <f t="shared" si="1144"/>
        <v>0</v>
      </c>
      <c r="FQ405" s="432">
        <f t="shared" si="1144"/>
        <v>0</v>
      </c>
      <c r="FR405" s="432">
        <f t="shared" si="1144"/>
        <v>0</v>
      </c>
      <c r="FS405" s="432">
        <f t="shared" si="1144"/>
        <v>0</v>
      </c>
      <c r="FT405" s="463">
        <f t="shared" si="1144"/>
        <v>0</v>
      </c>
      <c r="FU405" s="462">
        <f t="shared" si="1144"/>
        <v>0</v>
      </c>
      <c r="FV405" s="432">
        <f t="shared" si="1144"/>
        <v>0</v>
      </c>
      <c r="FW405" s="432">
        <f t="shared" si="1144"/>
        <v>0</v>
      </c>
      <c r="FX405" s="432">
        <f t="shared" si="1144"/>
        <v>0</v>
      </c>
      <c r="FY405" s="463">
        <f t="shared" si="1144"/>
        <v>0</v>
      </c>
      <c r="FZ405" s="462">
        <f t="shared" si="1144"/>
        <v>0</v>
      </c>
      <c r="GA405" s="432">
        <f t="shared" si="1144"/>
        <v>0</v>
      </c>
      <c r="GB405" s="432">
        <f t="shared" si="1144"/>
        <v>0</v>
      </c>
      <c r="GC405" s="432">
        <f t="shared" si="1144"/>
        <v>0</v>
      </c>
      <c r="GD405" s="432">
        <f t="shared" si="1144"/>
        <v>0</v>
      </c>
      <c r="GE405" s="463">
        <f t="shared" si="1144"/>
        <v>0</v>
      </c>
      <c r="GF405" s="462">
        <f t="shared" si="1144"/>
        <v>0</v>
      </c>
      <c r="GG405" s="432">
        <f t="shared" si="1144"/>
        <v>0</v>
      </c>
      <c r="GH405" s="432">
        <f t="shared" si="1144"/>
        <v>0</v>
      </c>
      <c r="GI405" s="432">
        <f t="shared" si="1144"/>
        <v>0</v>
      </c>
      <c r="GJ405" s="463">
        <f t="shared" si="1144"/>
        <v>0</v>
      </c>
    </row>
    <row r="406" spans="1:192" s="4" customFormat="1">
      <c r="A406" s="22"/>
      <c r="B406" s="22"/>
      <c r="C406" s="22"/>
      <c r="D406" s="22"/>
      <c r="E406" s="748" t="str">
        <f t="shared" si="952"/>
        <v>New Tariff 6</v>
      </c>
      <c r="F406" s="462">
        <f t="shared" ref="F406:AL406" si="1145">F267*F127</f>
        <v>0</v>
      </c>
      <c r="G406" s="432">
        <f t="shared" si="1145"/>
        <v>0</v>
      </c>
      <c r="H406" s="432">
        <f t="shared" si="1145"/>
        <v>0</v>
      </c>
      <c r="I406" s="432">
        <f t="shared" si="1145"/>
        <v>0</v>
      </c>
      <c r="J406" s="432">
        <f t="shared" si="1145"/>
        <v>0</v>
      </c>
      <c r="K406" s="463">
        <f t="shared" si="1145"/>
        <v>0</v>
      </c>
      <c r="L406" s="462">
        <f t="shared" si="1145"/>
        <v>0</v>
      </c>
      <c r="M406" s="432">
        <f t="shared" si="1145"/>
        <v>0</v>
      </c>
      <c r="N406" s="432">
        <f t="shared" si="1145"/>
        <v>0</v>
      </c>
      <c r="O406" s="432">
        <f t="shared" si="1145"/>
        <v>0</v>
      </c>
      <c r="P406" s="463">
        <f t="shared" si="1145"/>
        <v>0</v>
      </c>
      <c r="Q406" s="462">
        <f t="shared" si="1145"/>
        <v>0</v>
      </c>
      <c r="R406" s="432">
        <f t="shared" si="1145"/>
        <v>0</v>
      </c>
      <c r="S406" s="432">
        <f t="shared" si="1145"/>
        <v>0</v>
      </c>
      <c r="T406" s="432">
        <f t="shared" si="1145"/>
        <v>0</v>
      </c>
      <c r="U406" s="432">
        <f t="shared" si="1145"/>
        <v>0</v>
      </c>
      <c r="V406" s="463">
        <f t="shared" si="1145"/>
        <v>0</v>
      </c>
      <c r="W406" s="462">
        <f t="shared" si="1145"/>
        <v>0</v>
      </c>
      <c r="X406" s="432">
        <f t="shared" si="1145"/>
        <v>0</v>
      </c>
      <c r="Y406" s="432">
        <f t="shared" si="1145"/>
        <v>0</v>
      </c>
      <c r="Z406" s="432">
        <f t="shared" si="1145"/>
        <v>0</v>
      </c>
      <c r="AA406" s="463">
        <f t="shared" si="1145"/>
        <v>0</v>
      </c>
      <c r="AB406" s="462">
        <f t="shared" si="1145"/>
        <v>0</v>
      </c>
      <c r="AC406" s="432">
        <f t="shared" si="1145"/>
        <v>0</v>
      </c>
      <c r="AD406" s="432">
        <f t="shared" si="1145"/>
        <v>0</v>
      </c>
      <c r="AE406" s="432">
        <f t="shared" si="1145"/>
        <v>0</v>
      </c>
      <c r="AF406" s="432">
        <f t="shared" si="1145"/>
        <v>0</v>
      </c>
      <c r="AG406" s="463">
        <f t="shared" si="1145"/>
        <v>0</v>
      </c>
      <c r="AH406" s="462">
        <f t="shared" si="1145"/>
        <v>0</v>
      </c>
      <c r="AI406" s="432">
        <f t="shared" si="1145"/>
        <v>0</v>
      </c>
      <c r="AJ406" s="432">
        <f t="shared" si="1145"/>
        <v>0</v>
      </c>
      <c r="AK406" s="432">
        <f t="shared" si="1145"/>
        <v>0</v>
      </c>
      <c r="AL406" s="463">
        <f t="shared" si="1145"/>
        <v>0</v>
      </c>
      <c r="AM406" s="462">
        <f t="shared" ref="AM406:CX406" si="1146">AM267*AM127/100</f>
        <v>0</v>
      </c>
      <c r="AN406" s="432">
        <f t="shared" si="1146"/>
        <v>0</v>
      </c>
      <c r="AO406" s="432">
        <f t="shared" si="1146"/>
        <v>0</v>
      </c>
      <c r="AP406" s="432">
        <f t="shared" si="1146"/>
        <v>0</v>
      </c>
      <c r="AQ406" s="432">
        <f t="shared" si="1146"/>
        <v>0</v>
      </c>
      <c r="AR406" s="463">
        <f t="shared" si="1146"/>
        <v>0</v>
      </c>
      <c r="AS406" s="462">
        <f t="shared" si="1146"/>
        <v>0</v>
      </c>
      <c r="AT406" s="432">
        <f t="shared" si="1146"/>
        <v>0</v>
      </c>
      <c r="AU406" s="432">
        <f t="shared" si="1146"/>
        <v>0</v>
      </c>
      <c r="AV406" s="432">
        <f t="shared" si="1146"/>
        <v>0</v>
      </c>
      <c r="AW406" s="463">
        <f t="shared" si="1146"/>
        <v>0</v>
      </c>
      <c r="AX406" s="462">
        <f t="shared" si="1146"/>
        <v>0</v>
      </c>
      <c r="AY406" s="432">
        <f t="shared" si="1146"/>
        <v>0</v>
      </c>
      <c r="AZ406" s="432">
        <f t="shared" si="1146"/>
        <v>0</v>
      </c>
      <c r="BA406" s="432">
        <f t="shared" si="1146"/>
        <v>0</v>
      </c>
      <c r="BB406" s="432">
        <f t="shared" si="1146"/>
        <v>0</v>
      </c>
      <c r="BC406" s="463">
        <f t="shared" si="1146"/>
        <v>0</v>
      </c>
      <c r="BD406" s="462">
        <f t="shared" si="1146"/>
        <v>0</v>
      </c>
      <c r="BE406" s="432">
        <f t="shared" si="1146"/>
        <v>0</v>
      </c>
      <c r="BF406" s="432">
        <f t="shared" si="1146"/>
        <v>0</v>
      </c>
      <c r="BG406" s="432">
        <f t="shared" si="1146"/>
        <v>0</v>
      </c>
      <c r="BH406" s="463">
        <f t="shared" si="1146"/>
        <v>0</v>
      </c>
      <c r="BI406" s="462">
        <f t="shared" si="1146"/>
        <v>0</v>
      </c>
      <c r="BJ406" s="432">
        <f t="shared" si="1146"/>
        <v>0</v>
      </c>
      <c r="BK406" s="432">
        <f t="shared" si="1146"/>
        <v>0</v>
      </c>
      <c r="BL406" s="432">
        <f t="shared" si="1146"/>
        <v>0</v>
      </c>
      <c r="BM406" s="432">
        <f t="shared" si="1146"/>
        <v>0</v>
      </c>
      <c r="BN406" s="463">
        <f t="shared" si="1146"/>
        <v>0</v>
      </c>
      <c r="BO406" s="462">
        <f t="shared" si="1146"/>
        <v>0</v>
      </c>
      <c r="BP406" s="432">
        <f t="shared" si="1146"/>
        <v>0</v>
      </c>
      <c r="BQ406" s="432">
        <f t="shared" si="1146"/>
        <v>0</v>
      </c>
      <c r="BR406" s="432">
        <f t="shared" si="1146"/>
        <v>0</v>
      </c>
      <c r="BS406" s="463">
        <f t="shared" si="1146"/>
        <v>0</v>
      </c>
      <c r="BT406" s="462">
        <f t="shared" si="1146"/>
        <v>0</v>
      </c>
      <c r="BU406" s="432">
        <f t="shared" si="1146"/>
        <v>0</v>
      </c>
      <c r="BV406" s="432">
        <f t="shared" si="1146"/>
        <v>0</v>
      </c>
      <c r="BW406" s="432">
        <f t="shared" si="1146"/>
        <v>0</v>
      </c>
      <c r="BX406" s="432">
        <f t="shared" si="1146"/>
        <v>0</v>
      </c>
      <c r="BY406" s="463">
        <f t="shared" si="1146"/>
        <v>0</v>
      </c>
      <c r="BZ406" s="462">
        <f t="shared" si="1146"/>
        <v>0</v>
      </c>
      <c r="CA406" s="432">
        <f t="shared" si="1146"/>
        <v>0</v>
      </c>
      <c r="CB406" s="432">
        <f t="shared" si="1146"/>
        <v>0</v>
      </c>
      <c r="CC406" s="432">
        <f t="shared" si="1146"/>
        <v>0</v>
      </c>
      <c r="CD406" s="463">
        <f t="shared" si="1146"/>
        <v>0</v>
      </c>
      <c r="CE406" s="462">
        <f t="shared" si="1146"/>
        <v>0</v>
      </c>
      <c r="CF406" s="432">
        <f t="shared" si="1146"/>
        <v>0</v>
      </c>
      <c r="CG406" s="432">
        <f t="shared" si="1146"/>
        <v>0</v>
      </c>
      <c r="CH406" s="432">
        <f t="shared" si="1146"/>
        <v>0</v>
      </c>
      <c r="CI406" s="432">
        <f t="shared" si="1146"/>
        <v>0</v>
      </c>
      <c r="CJ406" s="463">
        <f t="shared" si="1146"/>
        <v>0</v>
      </c>
      <c r="CK406" s="462">
        <f t="shared" si="1146"/>
        <v>0</v>
      </c>
      <c r="CL406" s="432">
        <f t="shared" si="1146"/>
        <v>0</v>
      </c>
      <c r="CM406" s="432">
        <f t="shared" si="1146"/>
        <v>0</v>
      </c>
      <c r="CN406" s="432">
        <f t="shared" si="1146"/>
        <v>0</v>
      </c>
      <c r="CO406" s="463">
        <f t="shared" si="1146"/>
        <v>0</v>
      </c>
      <c r="CP406" s="462">
        <f t="shared" si="1146"/>
        <v>0</v>
      </c>
      <c r="CQ406" s="432">
        <f t="shared" si="1146"/>
        <v>0</v>
      </c>
      <c r="CR406" s="432">
        <f t="shared" si="1146"/>
        <v>0</v>
      </c>
      <c r="CS406" s="432">
        <f t="shared" si="1146"/>
        <v>0</v>
      </c>
      <c r="CT406" s="432">
        <f t="shared" si="1146"/>
        <v>0</v>
      </c>
      <c r="CU406" s="463">
        <f t="shared" si="1146"/>
        <v>0</v>
      </c>
      <c r="CV406" s="462">
        <f t="shared" si="1146"/>
        <v>0</v>
      </c>
      <c r="CW406" s="432">
        <f t="shared" si="1146"/>
        <v>0</v>
      </c>
      <c r="CX406" s="432">
        <f t="shared" si="1146"/>
        <v>0</v>
      </c>
      <c r="CY406" s="432">
        <f t="shared" ref="CY406:FJ406" si="1147">CY267*CY127/100</f>
        <v>0</v>
      </c>
      <c r="CZ406" s="463">
        <f t="shared" si="1147"/>
        <v>0</v>
      </c>
      <c r="DA406" s="462">
        <f t="shared" si="1147"/>
        <v>0</v>
      </c>
      <c r="DB406" s="432">
        <f t="shared" si="1147"/>
        <v>0</v>
      </c>
      <c r="DC406" s="432">
        <f t="shared" si="1147"/>
        <v>0</v>
      </c>
      <c r="DD406" s="432">
        <f t="shared" si="1147"/>
        <v>0</v>
      </c>
      <c r="DE406" s="432">
        <f t="shared" si="1147"/>
        <v>0</v>
      </c>
      <c r="DF406" s="463">
        <f t="shared" si="1147"/>
        <v>0</v>
      </c>
      <c r="DG406" s="462">
        <f t="shared" si="1147"/>
        <v>0</v>
      </c>
      <c r="DH406" s="432">
        <f t="shared" si="1147"/>
        <v>0</v>
      </c>
      <c r="DI406" s="432">
        <f t="shared" si="1147"/>
        <v>0</v>
      </c>
      <c r="DJ406" s="432">
        <f t="shared" si="1147"/>
        <v>0</v>
      </c>
      <c r="DK406" s="463">
        <f t="shared" si="1147"/>
        <v>0</v>
      </c>
      <c r="DL406" s="462">
        <f t="shared" si="1147"/>
        <v>0</v>
      </c>
      <c r="DM406" s="432">
        <f t="shared" si="1147"/>
        <v>0</v>
      </c>
      <c r="DN406" s="432">
        <f t="shared" si="1147"/>
        <v>0</v>
      </c>
      <c r="DO406" s="432">
        <f t="shared" si="1147"/>
        <v>0</v>
      </c>
      <c r="DP406" s="432">
        <f t="shared" si="1147"/>
        <v>0</v>
      </c>
      <c r="DQ406" s="463">
        <f t="shared" si="1147"/>
        <v>0</v>
      </c>
      <c r="DR406" s="462">
        <f t="shared" si="1147"/>
        <v>0</v>
      </c>
      <c r="DS406" s="432">
        <f t="shared" si="1147"/>
        <v>0</v>
      </c>
      <c r="DT406" s="432">
        <f t="shared" si="1147"/>
        <v>0</v>
      </c>
      <c r="DU406" s="432">
        <f t="shared" si="1147"/>
        <v>0</v>
      </c>
      <c r="DV406" s="463">
        <f t="shared" si="1147"/>
        <v>0</v>
      </c>
      <c r="DW406" s="462">
        <f t="shared" si="1147"/>
        <v>0</v>
      </c>
      <c r="DX406" s="432">
        <f t="shared" si="1147"/>
        <v>0</v>
      </c>
      <c r="DY406" s="432">
        <f t="shared" si="1147"/>
        <v>0</v>
      </c>
      <c r="DZ406" s="432">
        <f t="shared" si="1147"/>
        <v>0</v>
      </c>
      <c r="EA406" s="432">
        <f t="shared" si="1147"/>
        <v>0</v>
      </c>
      <c r="EB406" s="463">
        <f t="shared" si="1147"/>
        <v>0</v>
      </c>
      <c r="EC406" s="462">
        <f t="shared" si="1147"/>
        <v>0</v>
      </c>
      <c r="ED406" s="432">
        <f t="shared" si="1147"/>
        <v>0</v>
      </c>
      <c r="EE406" s="432">
        <f t="shared" si="1147"/>
        <v>0</v>
      </c>
      <c r="EF406" s="432">
        <f t="shared" si="1147"/>
        <v>0</v>
      </c>
      <c r="EG406" s="463">
        <f t="shared" si="1147"/>
        <v>0</v>
      </c>
      <c r="EH406" s="462">
        <f t="shared" si="1147"/>
        <v>0</v>
      </c>
      <c r="EI406" s="432">
        <f t="shared" si="1147"/>
        <v>0</v>
      </c>
      <c r="EJ406" s="432">
        <f t="shared" si="1147"/>
        <v>0</v>
      </c>
      <c r="EK406" s="432">
        <f t="shared" si="1147"/>
        <v>0</v>
      </c>
      <c r="EL406" s="432">
        <f t="shared" si="1147"/>
        <v>0</v>
      </c>
      <c r="EM406" s="463">
        <f t="shared" si="1147"/>
        <v>0</v>
      </c>
      <c r="EN406" s="462">
        <f t="shared" si="1147"/>
        <v>0</v>
      </c>
      <c r="EO406" s="432">
        <f t="shared" si="1147"/>
        <v>0</v>
      </c>
      <c r="EP406" s="432">
        <f t="shared" si="1147"/>
        <v>0</v>
      </c>
      <c r="EQ406" s="432">
        <f t="shared" si="1147"/>
        <v>0</v>
      </c>
      <c r="ER406" s="463">
        <f t="shared" si="1147"/>
        <v>0</v>
      </c>
      <c r="ES406" s="462">
        <f t="shared" si="1147"/>
        <v>0</v>
      </c>
      <c r="ET406" s="432">
        <f t="shared" si="1147"/>
        <v>0</v>
      </c>
      <c r="EU406" s="432">
        <f t="shared" si="1147"/>
        <v>0</v>
      </c>
      <c r="EV406" s="432">
        <f t="shared" si="1147"/>
        <v>0</v>
      </c>
      <c r="EW406" s="432">
        <f t="shared" si="1147"/>
        <v>0</v>
      </c>
      <c r="EX406" s="463">
        <f t="shared" si="1147"/>
        <v>0</v>
      </c>
      <c r="EY406" s="462">
        <f t="shared" si="1147"/>
        <v>0</v>
      </c>
      <c r="EZ406" s="432">
        <f t="shared" si="1147"/>
        <v>0</v>
      </c>
      <c r="FA406" s="432">
        <f t="shared" si="1147"/>
        <v>0</v>
      </c>
      <c r="FB406" s="432">
        <f t="shared" si="1147"/>
        <v>0</v>
      </c>
      <c r="FC406" s="463">
        <f t="shared" si="1147"/>
        <v>0</v>
      </c>
      <c r="FD406" s="462">
        <f t="shared" si="1147"/>
        <v>0</v>
      </c>
      <c r="FE406" s="432">
        <f t="shared" si="1147"/>
        <v>0</v>
      </c>
      <c r="FF406" s="432">
        <f t="shared" si="1147"/>
        <v>0</v>
      </c>
      <c r="FG406" s="432">
        <f t="shared" si="1147"/>
        <v>0</v>
      </c>
      <c r="FH406" s="432">
        <f t="shared" si="1147"/>
        <v>0</v>
      </c>
      <c r="FI406" s="463">
        <f t="shared" si="1147"/>
        <v>0</v>
      </c>
      <c r="FJ406" s="462">
        <f t="shared" si="1147"/>
        <v>0</v>
      </c>
      <c r="FK406" s="432">
        <f t="shared" ref="FK406:GJ406" si="1148">FK267*FK127/100</f>
        <v>0</v>
      </c>
      <c r="FL406" s="432">
        <f t="shared" si="1148"/>
        <v>0</v>
      </c>
      <c r="FM406" s="432">
        <f t="shared" si="1148"/>
        <v>0</v>
      </c>
      <c r="FN406" s="463">
        <f t="shared" si="1148"/>
        <v>0</v>
      </c>
      <c r="FO406" s="462">
        <f t="shared" si="1148"/>
        <v>0</v>
      </c>
      <c r="FP406" s="432">
        <f t="shared" si="1148"/>
        <v>0</v>
      </c>
      <c r="FQ406" s="432">
        <f t="shared" si="1148"/>
        <v>0</v>
      </c>
      <c r="FR406" s="432">
        <f t="shared" si="1148"/>
        <v>0</v>
      </c>
      <c r="FS406" s="432">
        <f t="shared" si="1148"/>
        <v>0</v>
      </c>
      <c r="FT406" s="463">
        <f t="shared" si="1148"/>
        <v>0</v>
      </c>
      <c r="FU406" s="462">
        <f t="shared" si="1148"/>
        <v>0</v>
      </c>
      <c r="FV406" s="432">
        <f t="shared" si="1148"/>
        <v>0</v>
      </c>
      <c r="FW406" s="432">
        <f t="shared" si="1148"/>
        <v>0</v>
      </c>
      <c r="FX406" s="432">
        <f t="shared" si="1148"/>
        <v>0</v>
      </c>
      <c r="FY406" s="463">
        <f t="shared" si="1148"/>
        <v>0</v>
      </c>
      <c r="FZ406" s="462">
        <f t="shared" si="1148"/>
        <v>0</v>
      </c>
      <c r="GA406" s="432">
        <f t="shared" si="1148"/>
        <v>0</v>
      </c>
      <c r="GB406" s="432">
        <f t="shared" si="1148"/>
        <v>0</v>
      </c>
      <c r="GC406" s="432">
        <f t="shared" si="1148"/>
        <v>0</v>
      </c>
      <c r="GD406" s="432">
        <f t="shared" si="1148"/>
        <v>0</v>
      </c>
      <c r="GE406" s="463">
        <f t="shared" si="1148"/>
        <v>0</v>
      </c>
      <c r="GF406" s="462">
        <f t="shared" si="1148"/>
        <v>0</v>
      </c>
      <c r="GG406" s="432">
        <f t="shared" si="1148"/>
        <v>0</v>
      </c>
      <c r="GH406" s="432">
        <f t="shared" si="1148"/>
        <v>0</v>
      </c>
      <c r="GI406" s="432">
        <f t="shared" si="1148"/>
        <v>0</v>
      </c>
      <c r="GJ406" s="463">
        <f t="shared" si="1148"/>
        <v>0</v>
      </c>
    </row>
    <row r="407" spans="1:192" s="4" customFormat="1">
      <c r="A407" s="22"/>
      <c r="B407" s="22"/>
      <c r="C407" s="22"/>
      <c r="D407" s="22"/>
      <c r="E407" s="748" t="str">
        <f t="shared" si="952"/>
        <v>New Tariff 7</v>
      </c>
      <c r="F407" s="462">
        <f t="shared" ref="F407:AL407" si="1149">F268*F128</f>
        <v>0</v>
      </c>
      <c r="G407" s="432">
        <f t="shared" si="1149"/>
        <v>0</v>
      </c>
      <c r="H407" s="432">
        <f t="shared" si="1149"/>
        <v>0</v>
      </c>
      <c r="I407" s="432">
        <f t="shared" si="1149"/>
        <v>0</v>
      </c>
      <c r="J407" s="432">
        <f t="shared" si="1149"/>
        <v>0</v>
      </c>
      <c r="K407" s="463">
        <f t="shared" si="1149"/>
        <v>0</v>
      </c>
      <c r="L407" s="462">
        <f t="shared" si="1149"/>
        <v>0</v>
      </c>
      <c r="M407" s="432">
        <f t="shared" si="1149"/>
        <v>0</v>
      </c>
      <c r="N407" s="432">
        <f t="shared" si="1149"/>
        <v>0</v>
      </c>
      <c r="O407" s="432">
        <f t="shared" si="1149"/>
        <v>0</v>
      </c>
      <c r="P407" s="463">
        <f t="shared" si="1149"/>
        <v>0</v>
      </c>
      <c r="Q407" s="462">
        <f t="shared" si="1149"/>
        <v>0</v>
      </c>
      <c r="R407" s="432">
        <f t="shared" si="1149"/>
        <v>0</v>
      </c>
      <c r="S407" s="432">
        <f t="shared" si="1149"/>
        <v>0</v>
      </c>
      <c r="T407" s="432">
        <f t="shared" si="1149"/>
        <v>0</v>
      </c>
      <c r="U407" s="432">
        <f t="shared" si="1149"/>
        <v>0</v>
      </c>
      <c r="V407" s="463">
        <f t="shared" si="1149"/>
        <v>0</v>
      </c>
      <c r="W407" s="462">
        <f t="shared" si="1149"/>
        <v>0</v>
      </c>
      <c r="X407" s="432">
        <f t="shared" si="1149"/>
        <v>0</v>
      </c>
      <c r="Y407" s="432">
        <f t="shared" si="1149"/>
        <v>0</v>
      </c>
      <c r="Z407" s="432">
        <f t="shared" si="1149"/>
        <v>0</v>
      </c>
      <c r="AA407" s="463">
        <f t="shared" si="1149"/>
        <v>0</v>
      </c>
      <c r="AB407" s="462">
        <f t="shared" si="1149"/>
        <v>0</v>
      </c>
      <c r="AC407" s="432">
        <f t="shared" si="1149"/>
        <v>0</v>
      </c>
      <c r="AD407" s="432">
        <f t="shared" si="1149"/>
        <v>0</v>
      </c>
      <c r="AE407" s="432">
        <f t="shared" si="1149"/>
        <v>0</v>
      </c>
      <c r="AF407" s="432">
        <f t="shared" si="1149"/>
        <v>0</v>
      </c>
      <c r="AG407" s="463">
        <f t="shared" si="1149"/>
        <v>0</v>
      </c>
      <c r="AH407" s="462">
        <f t="shared" si="1149"/>
        <v>0</v>
      </c>
      <c r="AI407" s="432">
        <f t="shared" si="1149"/>
        <v>0</v>
      </c>
      <c r="AJ407" s="432">
        <f t="shared" si="1149"/>
        <v>0</v>
      </c>
      <c r="AK407" s="432">
        <f t="shared" si="1149"/>
        <v>0</v>
      </c>
      <c r="AL407" s="463">
        <f t="shared" si="1149"/>
        <v>0</v>
      </c>
      <c r="AM407" s="462">
        <f t="shared" ref="AM407:CX407" si="1150">AM268*AM128/100</f>
        <v>0</v>
      </c>
      <c r="AN407" s="432">
        <f t="shared" si="1150"/>
        <v>0</v>
      </c>
      <c r="AO407" s="432">
        <f t="shared" si="1150"/>
        <v>0</v>
      </c>
      <c r="AP407" s="432">
        <f t="shared" si="1150"/>
        <v>0</v>
      </c>
      <c r="AQ407" s="432">
        <f t="shared" si="1150"/>
        <v>0</v>
      </c>
      <c r="AR407" s="463">
        <f t="shared" si="1150"/>
        <v>0</v>
      </c>
      <c r="AS407" s="462">
        <f t="shared" si="1150"/>
        <v>0</v>
      </c>
      <c r="AT407" s="432">
        <f t="shared" si="1150"/>
        <v>0</v>
      </c>
      <c r="AU407" s="432">
        <f t="shared" si="1150"/>
        <v>0</v>
      </c>
      <c r="AV407" s="432">
        <f t="shared" si="1150"/>
        <v>0</v>
      </c>
      <c r="AW407" s="463">
        <f t="shared" si="1150"/>
        <v>0</v>
      </c>
      <c r="AX407" s="462">
        <f t="shared" si="1150"/>
        <v>0</v>
      </c>
      <c r="AY407" s="432">
        <f t="shared" si="1150"/>
        <v>0</v>
      </c>
      <c r="AZ407" s="432">
        <f t="shared" si="1150"/>
        <v>0</v>
      </c>
      <c r="BA407" s="432">
        <f t="shared" si="1150"/>
        <v>0</v>
      </c>
      <c r="BB407" s="432">
        <f t="shared" si="1150"/>
        <v>0</v>
      </c>
      <c r="BC407" s="463">
        <f t="shared" si="1150"/>
        <v>0</v>
      </c>
      <c r="BD407" s="462">
        <f t="shared" si="1150"/>
        <v>0</v>
      </c>
      <c r="BE407" s="432">
        <f t="shared" si="1150"/>
        <v>0</v>
      </c>
      <c r="BF407" s="432">
        <f t="shared" si="1150"/>
        <v>0</v>
      </c>
      <c r="BG407" s="432">
        <f t="shared" si="1150"/>
        <v>0</v>
      </c>
      <c r="BH407" s="463">
        <f t="shared" si="1150"/>
        <v>0</v>
      </c>
      <c r="BI407" s="462">
        <f t="shared" si="1150"/>
        <v>0</v>
      </c>
      <c r="BJ407" s="432">
        <f t="shared" si="1150"/>
        <v>0</v>
      </c>
      <c r="BK407" s="432">
        <f t="shared" si="1150"/>
        <v>0</v>
      </c>
      <c r="BL407" s="432">
        <f t="shared" si="1150"/>
        <v>0</v>
      </c>
      <c r="BM407" s="432">
        <f t="shared" si="1150"/>
        <v>0</v>
      </c>
      <c r="BN407" s="463">
        <f t="shared" si="1150"/>
        <v>0</v>
      </c>
      <c r="BO407" s="462">
        <f t="shared" si="1150"/>
        <v>0</v>
      </c>
      <c r="BP407" s="432">
        <f t="shared" si="1150"/>
        <v>0</v>
      </c>
      <c r="BQ407" s="432">
        <f t="shared" si="1150"/>
        <v>0</v>
      </c>
      <c r="BR407" s="432">
        <f t="shared" si="1150"/>
        <v>0</v>
      </c>
      <c r="BS407" s="463">
        <f t="shared" si="1150"/>
        <v>0</v>
      </c>
      <c r="BT407" s="462">
        <f t="shared" si="1150"/>
        <v>0</v>
      </c>
      <c r="BU407" s="432">
        <f t="shared" si="1150"/>
        <v>0</v>
      </c>
      <c r="BV407" s="432">
        <f t="shared" si="1150"/>
        <v>0</v>
      </c>
      <c r="BW407" s="432">
        <f t="shared" si="1150"/>
        <v>0</v>
      </c>
      <c r="BX407" s="432">
        <f t="shared" si="1150"/>
        <v>0</v>
      </c>
      <c r="BY407" s="463">
        <f t="shared" si="1150"/>
        <v>0</v>
      </c>
      <c r="BZ407" s="462">
        <f t="shared" si="1150"/>
        <v>0</v>
      </c>
      <c r="CA407" s="432">
        <f t="shared" si="1150"/>
        <v>0</v>
      </c>
      <c r="CB407" s="432">
        <f t="shared" si="1150"/>
        <v>0</v>
      </c>
      <c r="CC407" s="432">
        <f t="shared" si="1150"/>
        <v>0</v>
      </c>
      <c r="CD407" s="463">
        <f t="shared" si="1150"/>
        <v>0</v>
      </c>
      <c r="CE407" s="462">
        <f t="shared" si="1150"/>
        <v>0</v>
      </c>
      <c r="CF407" s="432">
        <f t="shared" si="1150"/>
        <v>0</v>
      </c>
      <c r="CG407" s="432">
        <f t="shared" si="1150"/>
        <v>0</v>
      </c>
      <c r="CH407" s="432">
        <f t="shared" si="1150"/>
        <v>0</v>
      </c>
      <c r="CI407" s="432">
        <f t="shared" si="1150"/>
        <v>0</v>
      </c>
      <c r="CJ407" s="463">
        <f t="shared" si="1150"/>
        <v>0</v>
      </c>
      <c r="CK407" s="462">
        <f t="shared" si="1150"/>
        <v>0</v>
      </c>
      <c r="CL407" s="432">
        <f t="shared" si="1150"/>
        <v>0</v>
      </c>
      <c r="CM407" s="432">
        <f t="shared" si="1150"/>
        <v>0</v>
      </c>
      <c r="CN407" s="432">
        <f t="shared" si="1150"/>
        <v>0</v>
      </c>
      <c r="CO407" s="463">
        <f t="shared" si="1150"/>
        <v>0</v>
      </c>
      <c r="CP407" s="462">
        <f t="shared" si="1150"/>
        <v>0</v>
      </c>
      <c r="CQ407" s="432">
        <f t="shared" si="1150"/>
        <v>0</v>
      </c>
      <c r="CR407" s="432">
        <f t="shared" si="1150"/>
        <v>0</v>
      </c>
      <c r="CS407" s="432">
        <f t="shared" si="1150"/>
        <v>0</v>
      </c>
      <c r="CT407" s="432">
        <f t="shared" si="1150"/>
        <v>0</v>
      </c>
      <c r="CU407" s="463">
        <f t="shared" si="1150"/>
        <v>0</v>
      </c>
      <c r="CV407" s="462">
        <f t="shared" si="1150"/>
        <v>0</v>
      </c>
      <c r="CW407" s="432">
        <f t="shared" si="1150"/>
        <v>0</v>
      </c>
      <c r="CX407" s="432">
        <f t="shared" si="1150"/>
        <v>0</v>
      </c>
      <c r="CY407" s="432">
        <f t="shared" ref="CY407:FJ407" si="1151">CY268*CY128/100</f>
        <v>0</v>
      </c>
      <c r="CZ407" s="463">
        <f t="shared" si="1151"/>
        <v>0</v>
      </c>
      <c r="DA407" s="462">
        <f t="shared" si="1151"/>
        <v>0</v>
      </c>
      <c r="DB407" s="432">
        <f t="shared" si="1151"/>
        <v>0</v>
      </c>
      <c r="DC407" s="432">
        <f t="shared" si="1151"/>
        <v>0</v>
      </c>
      <c r="DD407" s="432">
        <f t="shared" si="1151"/>
        <v>0</v>
      </c>
      <c r="DE407" s="432">
        <f t="shared" si="1151"/>
        <v>0</v>
      </c>
      <c r="DF407" s="463">
        <f t="shared" si="1151"/>
        <v>0</v>
      </c>
      <c r="DG407" s="462">
        <f t="shared" si="1151"/>
        <v>0</v>
      </c>
      <c r="DH407" s="432">
        <f t="shared" si="1151"/>
        <v>0</v>
      </c>
      <c r="DI407" s="432">
        <f t="shared" si="1151"/>
        <v>0</v>
      </c>
      <c r="DJ407" s="432">
        <f t="shared" si="1151"/>
        <v>0</v>
      </c>
      <c r="DK407" s="463">
        <f t="shared" si="1151"/>
        <v>0</v>
      </c>
      <c r="DL407" s="462">
        <f t="shared" si="1151"/>
        <v>0</v>
      </c>
      <c r="DM407" s="432">
        <f t="shared" si="1151"/>
        <v>0</v>
      </c>
      <c r="DN407" s="432">
        <f t="shared" si="1151"/>
        <v>0</v>
      </c>
      <c r="DO407" s="432">
        <f t="shared" si="1151"/>
        <v>0</v>
      </c>
      <c r="DP407" s="432">
        <f t="shared" si="1151"/>
        <v>0</v>
      </c>
      <c r="DQ407" s="463">
        <f t="shared" si="1151"/>
        <v>0</v>
      </c>
      <c r="DR407" s="462">
        <f t="shared" si="1151"/>
        <v>0</v>
      </c>
      <c r="DS407" s="432">
        <f t="shared" si="1151"/>
        <v>0</v>
      </c>
      <c r="DT407" s="432">
        <f t="shared" si="1151"/>
        <v>0</v>
      </c>
      <c r="DU407" s="432">
        <f t="shared" si="1151"/>
        <v>0</v>
      </c>
      <c r="DV407" s="463">
        <f t="shared" si="1151"/>
        <v>0</v>
      </c>
      <c r="DW407" s="462">
        <f t="shared" si="1151"/>
        <v>0</v>
      </c>
      <c r="DX407" s="432">
        <f t="shared" si="1151"/>
        <v>0</v>
      </c>
      <c r="DY407" s="432">
        <f t="shared" si="1151"/>
        <v>0</v>
      </c>
      <c r="DZ407" s="432">
        <f t="shared" si="1151"/>
        <v>0</v>
      </c>
      <c r="EA407" s="432">
        <f t="shared" si="1151"/>
        <v>0</v>
      </c>
      <c r="EB407" s="463">
        <f t="shared" si="1151"/>
        <v>0</v>
      </c>
      <c r="EC407" s="462">
        <f t="shared" si="1151"/>
        <v>0</v>
      </c>
      <c r="ED407" s="432">
        <f t="shared" si="1151"/>
        <v>0</v>
      </c>
      <c r="EE407" s="432">
        <f t="shared" si="1151"/>
        <v>0</v>
      </c>
      <c r="EF407" s="432">
        <f t="shared" si="1151"/>
        <v>0</v>
      </c>
      <c r="EG407" s="463">
        <f t="shared" si="1151"/>
        <v>0</v>
      </c>
      <c r="EH407" s="462">
        <f t="shared" si="1151"/>
        <v>0</v>
      </c>
      <c r="EI407" s="432">
        <f t="shared" si="1151"/>
        <v>0</v>
      </c>
      <c r="EJ407" s="432">
        <f t="shared" si="1151"/>
        <v>0</v>
      </c>
      <c r="EK407" s="432">
        <f t="shared" si="1151"/>
        <v>0</v>
      </c>
      <c r="EL407" s="432">
        <f t="shared" si="1151"/>
        <v>0</v>
      </c>
      <c r="EM407" s="463">
        <f t="shared" si="1151"/>
        <v>0</v>
      </c>
      <c r="EN407" s="462">
        <f t="shared" si="1151"/>
        <v>0</v>
      </c>
      <c r="EO407" s="432">
        <f t="shared" si="1151"/>
        <v>0</v>
      </c>
      <c r="EP407" s="432">
        <f t="shared" si="1151"/>
        <v>0</v>
      </c>
      <c r="EQ407" s="432">
        <f t="shared" si="1151"/>
        <v>0</v>
      </c>
      <c r="ER407" s="463">
        <f t="shared" si="1151"/>
        <v>0</v>
      </c>
      <c r="ES407" s="462">
        <f t="shared" si="1151"/>
        <v>0</v>
      </c>
      <c r="ET407" s="432">
        <f t="shared" si="1151"/>
        <v>0</v>
      </c>
      <c r="EU407" s="432">
        <f t="shared" si="1151"/>
        <v>0</v>
      </c>
      <c r="EV407" s="432">
        <f t="shared" si="1151"/>
        <v>0</v>
      </c>
      <c r="EW407" s="432">
        <f t="shared" si="1151"/>
        <v>0</v>
      </c>
      <c r="EX407" s="463">
        <f t="shared" si="1151"/>
        <v>0</v>
      </c>
      <c r="EY407" s="462">
        <f t="shared" si="1151"/>
        <v>0</v>
      </c>
      <c r="EZ407" s="432">
        <f t="shared" si="1151"/>
        <v>0</v>
      </c>
      <c r="FA407" s="432">
        <f t="shared" si="1151"/>
        <v>0</v>
      </c>
      <c r="FB407" s="432">
        <f t="shared" si="1151"/>
        <v>0</v>
      </c>
      <c r="FC407" s="463">
        <f t="shared" si="1151"/>
        <v>0</v>
      </c>
      <c r="FD407" s="462">
        <f t="shared" si="1151"/>
        <v>0</v>
      </c>
      <c r="FE407" s="432">
        <f t="shared" si="1151"/>
        <v>0</v>
      </c>
      <c r="FF407" s="432">
        <f t="shared" si="1151"/>
        <v>0</v>
      </c>
      <c r="FG407" s="432">
        <f t="shared" si="1151"/>
        <v>0</v>
      </c>
      <c r="FH407" s="432">
        <f t="shared" si="1151"/>
        <v>0</v>
      </c>
      <c r="FI407" s="463">
        <f t="shared" si="1151"/>
        <v>0</v>
      </c>
      <c r="FJ407" s="462">
        <f t="shared" si="1151"/>
        <v>0</v>
      </c>
      <c r="FK407" s="432">
        <f t="shared" ref="FK407:GJ407" si="1152">FK268*FK128/100</f>
        <v>0</v>
      </c>
      <c r="FL407" s="432">
        <f t="shared" si="1152"/>
        <v>0</v>
      </c>
      <c r="FM407" s="432">
        <f t="shared" si="1152"/>
        <v>0</v>
      </c>
      <c r="FN407" s="463">
        <f t="shared" si="1152"/>
        <v>0</v>
      </c>
      <c r="FO407" s="462">
        <f t="shared" si="1152"/>
        <v>0</v>
      </c>
      <c r="FP407" s="432">
        <f t="shared" si="1152"/>
        <v>0</v>
      </c>
      <c r="FQ407" s="432">
        <f t="shared" si="1152"/>
        <v>0</v>
      </c>
      <c r="FR407" s="432">
        <f t="shared" si="1152"/>
        <v>0</v>
      </c>
      <c r="FS407" s="432">
        <f t="shared" si="1152"/>
        <v>0</v>
      </c>
      <c r="FT407" s="463">
        <f t="shared" si="1152"/>
        <v>0</v>
      </c>
      <c r="FU407" s="462">
        <f t="shared" si="1152"/>
        <v>0</v>
      </c>
      <c r="FV407" s="432">
        <f t="shared" si="1152"/>
        <v>0</v>
      </c>
      <c r="FW407" s="432">
        <f t="shared" si="1152"/>
        <v>0</v>
      </c>
      <c r="FX407" s="432">
        <f t="shared" si="1152"/>
        <v>0</v>
      </c>
      <c r="FY407" s="463">
        <f t="shared" si="1152"/>
        <v>0</v>
      </c>
      <c r="FZ407" s="462">
        <f t="shared" si="1152"/>
        <v>0</v>
      </c>
      <c r="GA407" s="432">
        <f t="shared" si="1152"/>
        <v>0</v>
      </c>
      <c r="GB407" s="432">
        <f t="shared" si="1152"/>
        <v>0</v>
      </c>
      <c r="GC407" s="432">
        <f t="shared" si="1152"/>
        <v>0</v>
      </c>
      <c r="GD407" s="432">
        <f t="shared" si="1152"/>
        <v>0</v>
      </c>
      <c r="GE407" s="463">
        <f t="shared" si="1152"/>
        <v>0</v>
      </c>
      <c r="GF407" s="462">
        <f t="shared" si="1152"/>
        <v>0</v>
      </c>
      <c r="GG407" s="432">
        <f t="shared" si="1152"/>
        <v>0</v>
      </c>
      <c r="GH407" s="432">
        <f t="shared" si="1152"/>
        <v>0</v>
      </c>
      <c r="GI407" s="432">
        <f t="shared" si="1152"/>
        <v>0</v>
      </c>
      <c r="GJ407" s="463">
        <f t="shared" si="1152"/>
        <v>0</v>
      </c>
    </row>
    <row r="408" spans="1:192" s="4" customFormat="1">
      <c r="A408" s="22"/>
      <c r="B408" s="22"/>
      <c r="C408" s="22"/>
      <c r="D408" s="22"/>
      <c r="E408" s="748" t="str">
        <f t="shared" si="952"/>
        <v>New Tariff 8</v>
      </c>
      <c r="F408" s="462">
        <f t="shared" ref="F408:AL408" si="1153">F269*F129</f>
        <v>0</v>
      </c>
      <c r="G408" s="432">
        <f t="shared" si="1153"/>
        <v>0</v>
      </c>
      <c r="H408" s="432">
        <f t="shared" si="1153"/>
        <v>0</v>
      </c>
      <c r="I408" s="432">
        <f t="shared" si="1153"/>
        <v>0</v>
      </c>
      <c r="J408" s="432">
        <f t="shared" si="1153"/>
        <v>0</v>
      </c>
      <c r="K408" s="463">
        <f t="shared" si="1153"/>
        <v>0</v>
      </c>
      <c r="L408" s="462">
        <f t="shared" si="1153"/>
        <v>0</v>
      </c>
      <c r="M408" s="432">
        <f t="shared" si="1153"/>
        <v>0</v>
      </c>
      <c r="N408" s="432">
        <f t="shared" si="1153"/>
        <v>0</v>
      </c>
      <c r="O408" s="432">
        <f t="shared" si="1153"/>
        <v>0</v>
      </c>
      <c r="P408" s="463">
        <f t="shared" si="1153"/>
        <v>0</v>
      </c>
      <c r="Q408" s="462">
        <f t="shared" si="1153"/>
        <v>0</v>
      </c>
      <c r="R408" s="432">
        <f t="shared" si="1153"/>
        <v>0</v>
      </c>
      <c r="S408" s="432">
        <f t="shared" si="1153"/>
        <v>0</v>
      </c>
      <c r="T408" s="432">
        <f t="shared" si="1153"/>
        <v>0</v>
      </c>
      <c r="U408" s="432">
        <f t="shared" si="1153"/>
        <v>0</v>
      </c>
      <c r="V408" s="463">
        <f t="shared" si="1153"/>
        <v>0</v>
      </c>
      <c r="W408" s="462">
        <f t="shared" si="1153"/>
        <v>0</v>
      </c>
      <c r="X408" s="432">
        <f t="shared" si="1153"/>
        <v>0</v>
      </c>
      <c r="Y408" s="432">
        <f t="shared" si="1153"/>
        <v>0</v>
      </c>
      <c r="Z408" s="432">
        <f t="shared" si="1153"/>
        <v>0</v>
      </c>
      <c r="AA408" s="463">
        <f t="shared" si="1153"/>
        <v>0</v>
      </c>
      <c r="AB408" s="462">
        <f t="shared" si="1153"/>
        <v>0</v>
      </c>
      <c r="AC408" s="432">
        <f t="shared" si="1153"/>
        <v>0</v>
      </c>
      <c r="AD408" s="432">
        <f t="shared" si="1153"/>
        <v>0</v>
      </c>
      <c r="AE408" s="432">
        <f t="shared" si="1153"/>
        <v>0</v>
      </c>
      <c r="AF408" s="432">
        <f t="shared" si="1153"/>
        <v>0</v>
      </c>
      <c r="AG408" s="463">
        <f t="shared" si="1153"/>
        <v>0</v>
      </c>
      <c r="AH408" s="462">
        <f t="shared" si="1153"/>
        <v>0</v>
      </c>
      <c r="AI408" s="432">
        <f t="shared" si="1153"/>
        <v>0</v>
      </c>
      <c r="AJ408" s="432">
        <f t="shared" si="1153"/>
        <v>0</v>
      </c>
      <c r="AK408" s="432">
        <f t="shared" si="1153"/>
        <v>0</v>
      </c>
      <c r="AL408" s="463">
        <f t="shared" si="1153"/>
        <v>0</v>
      </c>
      <c r="AM408" s="462">
        <f t="shared" ref="AM408:CX408" si="1154">AM269*AM129/100</f>
        <v>0</v>
      </c>
      <c r="AN408" s="432">
        <f t="shared" si="1154"/>
        <v>0</v>
      </c>
      <c r="AO408" s="432">
        <f t="shared" si="1154"/>
        <v>0</v>
      </c>
      <c r="AP408" s="432">
        <f t="shared" si="1154"/>
        <v>0</v>
      </c>
      <c r="AQ408" s="432">
        <f t="shared" si="1154"/>
        <v>0</v>
      </c>
      <c r="AR408" s="463">
        <f t="shared" si="1154"/>
        <v>0</v>
      </c>
      <c r="AS408" s="462">
        <f t="shared" si="1154"/>
        <v>0</v>
      </c>
      <c r="AT408" s="432">
        <f t="shared" si="1154"/>
        <v>0</v>
      </c>
      <c r="AU408" s="432">
        <f t="shared" si="1154"/>
        <v>0</v>
      </c>
      <c r="AV408" s="432">
        <f t="shared" si="1154"/>
        <v>0</v>
      </c>
      <c r="AW408" s="463">
        <f t="shared" si="1154"/>
        <v>0</v>
      </c>
      <c r="AX408" s="462">
        <f t="shared" si="1154"/>
        <v>0</v>
      </c>
      <c r="AY408" s="432">
        <f t="shared" si="1154"/>
        <v>0</v>
      </c>
      <c r="AZ408" s="432">
        <f t="shared" si="1154"/>
        <v>0</v>
      </c>
      <c r="BA408" s="432">
        <f t="shared" si="1154"/>
        <v>0</v>
      </c>
      <c r="BB408" s="432">
        <f t="shared" si="1154"/>
        <v>0</v>
      </c>
      <c r="BC408" s="463">
        <f t="shared" si="1154"/>
        <v>0</v>
      </c>
      <c r="BD408" s="462">
        <f t="shared" si="1154"/>
        <v>0</v>
      </c>
      <c r="BE408" s="432">
        <f t="shared" si="1154"/>
        <v>0</v>
      </c>
      <c r="BF408" s="432">
        <f t="shared" si="1154"/>
        <v>0</v>
      </c>
      <c r="BG408" s="432">
        <f t="shared" si="1154"/>
        <v>0</v>
      </c>
      <c r="BH408" s="463">
        <f t="shared" si="1154"/>
        <v>0</v>
      </c>
      <c r="BI408" s="462">
        <f t="shared" si="1154"/>
        <v>0</v>
      </c>
      <c r="BJ408" s="432">
        <f t="shared" si="1154"/>
        <v>0</v>
      </c>
      <c r="BK408" s="432">
        <f t="shared" si="1154"/>
        <v>0</v>
      </c>
      <c r="BL408" s="432">
        <f t="shared" si="1154"/>
        <v>0</v>
      </c>
      <c r="BM408" s="432">
        <f t="shared" si="1154"/>
        <v>0</v>
      </c>
      <c r="BN408" s="463">
        <f t="shared" si="1154"/>
        <v>0</v>
      </c>
      <c r="BO408" s="462">
        <f t="shared" si="1154"/>
        <v>0</v>
      </c>
      <c r="BP408" s="432">
        <f t="shared" si="1154"/>
        <v>0</v>
      </c>
      <c r="BQ408" s="432">
        <f t="shared" si="1154"/>
        <v>0</v>
      </c>
      <c r="BR408" s="432">
        <f t="shared" si="1154"/>
        <v>0</v>
      </c>
      <c r="BS408" s="463">
        <f t="shared" si="1154"/>
        <v>0</v>
      </c>
      <c r="BT408" s="462">
        <f t="shared" si="1154"/>
        <v>0</v>
      </c>
      <c r="BU408" s="432">
        <f t="shared" si="1154"/>
        <v>0</v>
      </c>
      <c r="BV408" s="432">
        <f t="shared" si="1154"/>
        <v>0</v>
      </c>
      <c r="BW408" s="432">
        <f t="shared" si="1154"/>
        <v>0</v>
      </c>
      <c r="BX408" s="432">
        <f t="shared" si="1154"/>
        <v>0</v>
      </c>
      <c r="BY408" s="463">
        <f t="shared" si="1154"/>
        <v>0</v>
      </c>
      <c r="BZ408" s="462">
        <f t="shared" si="1154"/>
        <v>0</v>
      </c>
      <c r="CA408" s="432">
        <f t="shared" si="1154"/>
        <v>0</v>
      </c>
      <c r="CB408" s="432">
        <f t="shared" si="1154"/>
        <v>0</v>
      </c>
      <c r="CC408" s="432">
        <f t="shared" si="1154"/>
        <v>0</v>
      </c>
      <c r="CD408" s="463">
        <f t="shared" si="1154"/>
        <v>0</v>
      </c>
      <c r="CE408" s="462">
        <f t="shared" si="1154"/>
        <v>0</v>
      </c>
      <c r="CF408" s="432">
        <f t="shared" si="1154"/>
        <v>0</v>
      </c>
      <c r="CG408" s="432">
        <f t="shared" si="1154"/>
        <v>0</v>
      </c>
      <c r="CH408" s="432">
        <f t="shared" si="1154"/>
        <v>0</v>
      </c>
      <c r="CI408" s="432">
        <f t="shared" si="1154"/>
        <v>0</v>
      </c>
      <c r="CJ408" s="463">
        <f t="shared" si="1154"/>
        <v>0</v>
      </c>
      <c r="CK408" s="462">
        <f t="shared" si="1154"/>
        <v>0</v>
      </c>
      <c r="CL408" s="432">
        <f t="shared" si="1154"/>
        <v>0</v>
      </c>
      <c r="CM408" s="432">
        <f t="shared" si="1154"/>
        <v>0</v>
      </c>
      <c r="CN408" s="432">
        <f t="shared" si="1154"/>
        <v>0</v>
      </c>
      <c r="CO408" s="463">
        <f t="shared" si="1154"/>
        <v>0</v>
      </c>
      <c r="CP408" s="462">
        <f t="shared" si="1154"/>
        <v>0</v>
      </c>
      <c r="CQ408" s="432">
        <f t="shared" si="1154"/>
        <v>0</v>
      </c>
      <c r="CR408" s="432">
        <f t="shared" si="1154"/>
        <v>0</v>
      </c>
      <c r="CS408" s="432">
        <f t="shared" si="1154"/>
        <v>0</v>
      </c>
      <c r="CT408" s="432">
        <f t="shared" si="1154"/>
        <v>0</v>
      </c>
      <c r="CU408" s="463">
        <f t="shared" si="1154"/>
        <v>0</v>
      </c>
      <c r="CV408" s="462">
        <f t="shared" si="1154"/>
        <v>0</v>
      </c>
      <c r="CW408" s="432">
        <f t="shared" si="1154"/>
        <v>0</v>
      </c>
      <c r="CX408" s="432">
        <f t="shared" si="1154"/>
        <v>0</v>
      </c>
      <c r="CY408" s="432">
        <f t="shared" ref="CY408:FJ408" si="1155">CY269*CY129/100</f>
        <v>0</v>
      </c>
      <c r="CZ408" s="463">
        <f t="shared" si="1155"/>
        <v>0</v>
      </c>
      <c r="DA408" s="462">
        <f t="shared" si="1155"/>
        <v>0</v>
      </c>
      <c r="DB408" s="432">
        <f t="shared" si="1155"/>
        <v>0</v>
      </c>
      <c r="DC408" s="432">
        <f t="shared" si="1155"/>
        <v>0</v>
      </c>
      <c r="DD408" s="432">
        <f t="shared" si="1155"/>
        <v>0</v>
      </c>
      <c r="DE408" s="432">
        <f t="shared" si="1155"/>
        <v>0</v>
      </c>
      <c r="DF408" s="463">
        <f t="shared" si="1155"/>
        <v>0</v>
      </c>
      <c r="DG408" s="462">
        <f t="shared" si="1155"/>
        <v>0</v>
      </c>
      <c r="DH408" s="432">
        <f t="shared" si="1155"/>
        <v>0</v>
      </c>
      <c r="DI408" s="432">
        <f t="shared" si="1155"/>
        <v>0</v>
      </c>
      <c r="DJ408" s="432">
        <f t="shared" si="1155"/>
        <v>0</v>
      </c>
      <c r="DK408" s="463">
        <f t="shared" si="1155"/>
        <v>0</v>
      </c>
      <c r="DL408" s="462">
        <f t="shared" si="1155"/>
        <v>0</v>
      </c>
      <c r="DM408" s="432">
        <f t="shared" si="1155"/>
        <v>0</v>
      </c>
      <c r="DN408" s="432">
        <f t="shared" si="1155"/>
        <v>0</v>
      </c>
      <c r="DO408" s="432">
        <f t="shared" si="1155"/>
        <v>0</v>
      </c>
      <c r="DP408" s="432">
        <f t="shared" si="1155"/>
        <v>0</v>
      </c>
      <c r="DQ408" s="463">
        <f t="shared" si="1155"/>
        <v>0</v>
      </c>
      <c r="DR408" s="462">
        <f t="shared" si="1155"/>
        <v>0</v>
      </c>
      <c r="DS408" s="432">
        <f t="shared" si="1155"/>
        <v>0</v>
      </c>
      <c r="DT408" s="432">
        <f t="shared" si="1155"/>
        <v>0</v>
      </c>
      <c r="DU408" s="432">
        <f t="shared" si="1155"/>
        <v>0</v>
      </c>
      <c r="DV408" s="463">
        <f t="shared" si="1155"/>
        <v>0</v>
      </c>
      <c r="DW408" s="462">
        <f t="shared" si="1155"/>
        <v>0</v>
      </c>
      <c r="DX408" s="432">
        <f t="shared" si="1155"/>
        <v>0</v>
      </c>
      <c r="DY408" s="432">
        <f t="shared" si="1155"/>
        <v>0</v>
      </c>
      <c r="DZ408" s="432">
        <f t="shared" si="1155"/>
        <v>0</v>
      </c>
      <c r="EA408" s="432">
        <f t="shared" si="1155"/>
        <v>0</v>
      </c>
      <c r="EB408" s="463">
        <f t="shared" si="1155"/>
        <v>0</v>
      </c>
      <c r="EC408" s="462">
        <f t="shared" si="1155"/>
        <v>0</v>
      </c>
      <c r="ED408" s="432">
        <f t="shared" si="1155"/>
        <v>0</v>
      </c>
      <c r="EE408" s="432">
        <f t="shared" si="1155"/>
        <v>0</v>
      </c>
      <c r="EF408" s="432">
        <f t="shared" si="1155"/>
        <v>0</v>
      </c>
      <c r="EG408" s="463">
        <f t="shared" si="1155"/>
        <v>0</v>
      </c>
      <c r="EH408" s="462">
        <f t="shared" si="1155"/>
        <v>0</v>
      </c>
      <c r="EI408" s="432">
        <f t="shared" si="1155"/>
        <v>0</v>
      </c>
      <c r="EJ408" s="432">
        <f t="shared" si="1155"/>
        <v>0</v>
      </c>
      <c r="EK408" s="432">
        <f t="shared" si="1155"/>
        <v>0</v>
      </c>
      <c r="EL408" s="432">
        <f t="shared" si="1155"/>
        <v>0</v>
      </c>
      <c r="EM408" s="463">
        <f t="shared" si="1155"/>
        <v>0</v>
      </c>
      <c r="EN408" s="462">
        <f t="shared" si="1155"/>
        <v>0</v>
      </c>
      <c r="EO408" s="432">
        <f t="shared" si="1155"/>
        <v>0</v>
      </c>
      <c r="EP408" s="432">
        <f t="shared" si="1155"/>
        <v>0</v>
      </c>
      <c r="EQ408" s="432">
        <f t="shared" si="1155"/>
        <v>0</v>
      </c>
      <c r="ER408" s="463">
        <f t="shared" si="1155"/>
        <v>0</v>
      </c>
      <c r="ES408" s="462">
        <f t="shared" si="1155"/>
        <v>0</v>
      </c>
      <c r="ET408" s="432">
        <f t="shared" si="1155"/>
        <v>0</v>
      </c>
      <c r="EU408" s="432">
        <f t="shared" si="1155"/>
        <v>0</v>
      </c>
      <c r="EV408" s="432">
        <f t="shared" si="1155"/>
        <v>0</v>
      </c>
      <c r="EW408" s="432">
        <f t="shared" si="1155"/>
        <v>0</v>
      </c>
      <c r="EX408" s="463">
        <f t="shared" si="1155"/>
        <v>0</v>
      </c>
      <c r="EY408" s="462">
        <f t="shared" si="1155"/>
        <v>0</v>
      </c>
      <c r="EZ408" s="432">
        <f t="shared" si="1155"/>
        <v>0</v>
      </c>
      <c r="FA408" s="432">
        <f t="shared" si="1155"/>
        <v>0</v>
      </c>
      <c r="FB408" s="432">
        <f t="shared" si="1155"/>
        <v>0</v>
      </c>
      <c r="FC408" s="463">
        <f t="shared" si="1155"/>
        <v>0</v>
      </c>
      <c r="FD408" s="462">
        <f t="shared" si="1155"/>
        <v>0</v>
      </c>
      <c r="FE408" s="432">
        <f t="shared" si="1155"/>
        <v>0</v>
      </c>
      <c r="FF408" s="432">
        <f t="shared" si="1155"/>
        <v>0</v>
      </c>
      <c r="FG408" s="432">
        <f t="shared" si="1155"/>
        <v>0</v>
      </c>
      <c r="FH408" s="432">
        <f t="shared" si="1155"/>
        <v>0</v>
      </c>
      <c r="FI408" s="463">
        <f t="shared" si="1155"/>
        <v>0</v>
      </c>
      <c r="FJ408" s="462">
        <f t="shared" si="1155"/>
        <v>0</v>
      </c>
      <c r="FK408" s="432">
        <f t="shared" ref="FK408:GJ408" si="1156">FK269*FK129/100</f>
        <v>0</v>
      </c>
      <c r="FL408" s="432">
        <f t="shared" si="1156"/>
        <v>0</v>
      </c>
      <c r="FM408" s="432">
        <f t="shared" si="1156"/>
        <v>0</v>
      </c>
      <c r="FN408" s="463">
        <f t="shared" si="1156"/>
        <v>0</v>
      </c>
      <c r="FO408" s="462">
        <f t="shared" si="1156"/>
        <v>0</v>
      </c>
      <c r="FP408" s="432">
        <f t="shared" si="1156"/>
        <v>0</v>
      </c>
      <c r="FQ408" s="432">
        <f t="shared" si="1156"/>
        <v>0</v>
      </c>
      <c r="FR408" s="432">
        <f t="shared" si="1156"/>
        <v>0</v>
      </c>
      <c r="FS408" s="432">
        <f t="shared" si="1156"/>
        <v>0</v>
      </c>
      <c r="FT408" s="463">
        <f t="shared" si="1156"/>
        <v>0</v>
      </c>
      <c r="FU408" s="462">
        <f t="shared" si="1156"/>
        <v>0</v>
      </c>
      <c r="FV408" s="432">
        <f t="shared" si="1156"/>
        <v>0</v>
      </c>
      <c r="FW408" s="432">
        <f t="shared" si="1156"/>
        <v>0</v>
      </c>
      <c r="FX408" s="432">
        <f t="shared" si="1156"/>
        <v>0</v>
      </c>
      <c r="FY408" s="463">
        <f t="shared" si="1156"/>
        <v>0</v>
      </c>
      <c r="FZ408" s="462">
        <f t="shared" si="1156"/>
        <v>0</v>
      </c>
      <c r="GA408" s="432">
        <f t="shared" si="1156"/>
        <v>0</v>
      </c>
      <c r="GB408" s="432">
        <f t="shared" si="1156"/>
        <v>0</v>
      </c>
      <c r="GC408" s="432">
        <f t="shared" si="1156"/>
        <v>0</v>
      </c>
      <c r="GD408" s="432">
        <f t="shared" si="1156"/>
        <v>0</v>
      </c>
      <c r="GE408" s="463">
        <f t="shared" si="1156"/>
        <v>0</v>
      </c>
      <c r="GF408" s="462">
        <f t="shared" si="1156"/>
        <v>0</v>
      </c>
      <c r="GG408" s="432">
        <f t="shared" si="1156"/>
        <v>0</v>
      </c>
      <c r="GH408" s="432">
        <f t="shared" si="1156"/>
        <v>0</v>
      </c>
      <c r="GI408" s="432">
        <f t="shared" si="1156"/>
        <v>0</v>
      </c>
      <c r="GJ408" s="463">
        <f t="shared" si="1156"/>
        <v>0</v>
      </c>
    </row>
    <row r="409" spans="1:192" s="4" customFormat="1">
      <c r="A409" s="22"/>
      <c r="B409" s="22"/>
      <c r="C409" s="22"/>
      <c r="D409" s="22"/>
      <c r="E409" s="748" t="str">
        <f t="shared" si="952"/>
        <v>New Tariff 9</v>
      </c>
      <c r="F409" s="462">
        <f t="shared" ref="F409:AL409" si="1157">F270*F130</f>
        <v>0</v>
      </c>
      <c r="G409" s="432">
        <f t="shared" si="1157"/>
        <v>0</v>
      </c>
      <c r="H409" s="432">
        <f t="shared" si="1157"/>
        <v>0</v>
      </c>
      <c r="I409" s="432">
        <f t="shared" si="1157"/>
        <v>0</v>
      </c>
      <c r="J409" s="432">
        <f t="shared" si="1157"/>
        <v>0</v>
      </c>
      <c r="K409" s="463">
        <f t="shared" si="1157"/>
        <v>0</v>
      </c>
      <c r="L409" s="462">
        <f t="shared" si="1157"/>
        <v>0</v>
      </c>
      <c r="M409" s="432">
        <f t="shared" si="1157"/>
        <v>0</v>
      </c>
      <c r="N409" s="432">
        <f t="shared" si="1157"/>
        <v>0</v>
      </c>
      <c r="O409" s="432">
        <f t="shared" si="1157"/>
        <v>0</v>
      </c>
      <c r="P409" s="463">
        <f t="shared" si="1157"/>
        <v>0</v>
      </c>
      <c r="Q409" s="462">
        <f t="shared" si="1157"/>
        <v>0</v>
      </c>
      <c r="R409" s="432">
        <f t="shared" si="1157"/>
        <v>0</v>
      </c>
      <c r="S409" s="432">
        <f t="shared" si="1157"/>
        <v>0</v>
      </c>
      <c r="T409" s="432">
        <f t="shared" si="1157"/>
        <v>0</v>
      </c>
      <c r="U409" s="432">
        <f t="shared" si="1157"/>
        <v>0</v>
      </c>
      <c r="V409" s="463">
        <f t="shared" si="1157"/>
        <v>0</v>
      </c>
      <c r="W409" s="462">
        <f t="shared" si="1157"/>
        <v>0</v>
      </c>
      <c r="X409" s="432">
        <f t="shared" si="1157"/>
        <v>0</v>
      </c>
      <c r="Y409" s="432">
        <f t="shared" si="1157"/>
        <v>0</v>
      </c>
      <c r="Z409" s="432">
        <f t="shared" si="1157"/>
        <v>0</v>
      </c>
      <c r="AA409" s="463">
        <f t="shared" si="1157"/>
        <v>0</v>
      </c>
      <c r="AB409" s="462">
        <f t="shared" si="1157"/>
        <v>0</v>
      </c>
      <c r="AC409" s="432">
        <f t="shared" si="1157"/>
        <v>0</v>
      </c>
      <c r="AD409" s="432">
        <f t="shared" si="1157"/>
        <v>0</v>
      </c>
      <c r="AE409" s="432">
        <f t="shared" si="1157"/>
        <v>0</v>
      </c>
      <c r="AF409" s="432">
        <f t="shared" si="1157"/>
        <v>0</v>
      </c>
      <c r="AG409" s="463">
        <f t="shared" si="1157"/>
        <v>0</v>
      </c>
      <c r="AH409" s="462">
        <f t="shared" si="1157"/>
        <v>0</v>
      </c>
      <c r="AI409" s="432">
        <f t="shared" si="1157"/>
        <v>0</v>
      </c>
      <c r="AJ409" s="432">
        <f t="shared" si="1157"/>
        <v>0</v>
      </c>
      <c r="AK409" s="432">
        <f t="shared" si="1157"/>
        <v>0</v>
      </c>
      <c r="AL409" s="463">
        <f t="shared" si="1157"/>
        <v>0</v>
      </c>
      <c r="AM409" s="462">
        <f t="shared" ref="AM409:CX409" si="1158">AM270*AM130/100</f>
        <v>0</v>
      </c>
      <c r="AN409" s="432">
        <f t="shared" si="1158"/>
        <v>0</v>
      </c>
      <c r="AO409" s="432">
        <f t="shared" si="1158"/>
        <v>0</v>
      </c>
      <c r="AP409" s="432">
        <f t="shared" si="1158"/>
        <v>0</v>
      </c>
      <c r="AQ409" s="432">
        <f t="shared" si="1158"/>
        <v>0</v>
      </c>
      <c r="AR409" s="463">
        <f t="shared" si="1158"/>
        <v>0</v>
      </c>
      <c r="AS409" s="462">
        <f t="shared" si="1158"/>
        <v>0</v>
      </c>
      <c r="AT409" s="432">
        <f t="shared" si="1158"/>
        <v>0</v>
      </c>
      <c r="AU409" s="432">
        <f t="shared" si="1158"/>
        <v>0</v>
      </c>
      <c r="AV409" s="432">
        <f t="shared" si="1158"/>
        <v>0</v>
      </c>
      <c r="AW409" s="463">
        <f t="shared" si="1158"/>
        <v>0</v>
      </c>
      <c r="AX409" s="462">
        <f t="shared" si="1158"/>
        <v>0</v>
      </c>
      <c r="AY409" s="432">
        <f t="shared" si="1158"/>
        <v>0</v>
      </c>
      <c r="AZ409" s="432">
        <f t="shared" si="1158"/>
        <v>0</v>
      </c>
      <c r="BA409" s="432">
        <f t="shared" si="1158"/>
        <v>0</v>
      </c>
      <c r="BB409" s="432">
        <f t="shared" si="1158"/>
        <v>0</v>
      </c>
      <c r="BC409" s="463">
        <f t="shared" si="1158"/>
        <v>0</v>
      </c>
      <c r="BD409" s="462">
        <f t="shared" si="1158"/>
        <v>0</v>
      </c>
      <c r="BE409" s="432">
        <f t="shared" si="1158"/>
        <v>0</v>
      </c>
      <c r="BF409" s="432">
        <f t="shared" si="1158"/>
        <v>0</v>
      </c>
      <c r="BG409" s="432">
        <f t="shared" si="1158"/>
        <v>0</v>
      </c>
      <c r="BH409" s="463">
        <f t="shared" si="1158"/>
        <v>0</v>
      </c>
      <c r="BI409" s="462">
        <f t="shared" si="1158"/>
        <v>0</v>
      </c>
      <c r="BJ409" s="432">
        <f t="shared" si="1158"/>
        <v>0</v>
      </c>
      <c r="BK409" s="432">
        <f t="shared" si="1158"/>
        <v>0</v>
      </c>
      <c r="BL409" s="432">
        <f t="shared" si="1158"/>
        <v>0</v>
      </c>
      <c r="BM409" s="432">
        <f t="shared" si="1158"/>
        <v>0</v>
      </c>
      <c r="BN409" s="463">
        <f t="shared" si="1158"/>
        <v>0</v>
      </c>
      <c r="BO409" s="462">
        <f t="shared" si="1158"/>
        <v>0</v>
      </c>
      <c r="BP409" s="432">
        <f t="shared" si="1158"/>
        <v>0</v>
      </c>
      <c r="BQ409" s="432">
        <f t="shared" si="1158"/>
        <v>0</v>
      </c>
      <c r="BR409" s="432">
        <f t="shared" si="1158"/>
        <v>0</v>
      </c>
      <c r="BS409" s="463">
        <f t="shared" si="1158"/>
        <v>0</v>
      </c>
      <c r="BT409" s="462">
        <f t="shared" si="1158"/>
        <v>0</v>
      </c>
      <c r="BU409" s="432">
        <f t="shared" si="1158"/>
        <v>0</v>
      </c>
      <c r="BV409" s="432">
        <f t="shared" si="1158"/>
        <v>0</v>
      </c>
      <c r="BW409" s="432">
        <f t="shared" si="1158"/>
        <v>0</v>
      </c>
      <c r="BX409" s="432">
        <f t="shared" si="1158"/>
        <v>0</v>
      </c>
      <c r="BY409" s="463">
        <f t="shared" si="1158"/>
        <v>0</v>
      </c>
      <c r="BZ409" s="462">
        <f t="shared" si="1158"/>
        <v>0</v>
      </c>
      <c r="CA409" s="432">
        <f t="shared" si="1158"/>
        <v>0</v>
      </c>
      <c r="CB409" s="432">
        <f t="shared" si="1158"/>
        <v>0</v>
      </c>
      <c r="CC409" s="432">
        <f t="shared" si="1158"/>
        <v>0</v>
      </c>
      <c r="CD409" s="463">
        <f t="shared" si="1158"/>
        <v>0</v>
      </c>
      <c r="CE409" s="462">
        <f t="shared" si="1158"/>
        <v>0</v>
      </c>
      <c r="CF409" s="432">
        <f t="shared" si="1158"/>
        <v>0</v>
      </c>
      <c r="CG409" s="432">
        <f t="shared" si="1158"/>
        <v>0</v>
      </c>
      <c r="CH409" s="432">
        <f t="shared" si="1158"/>
        <v>0</v>
      </c>
      <c r="CI409" s="432">
        <f t="shared" si="1158"/>
        <v>0</v>
      </c>
      <c r="CJ409" s="463">
        <f t="shared" si="1158"/>
        <v>0</v>
      </c>
      <c r="CK409" s="462">
        <f t="shared" si="1158"/>
        <v>0</v>
      </c>
      <c r="CL409" s="432">
        <f t="shared" si="1158"/>
        <v>0</v>
      </c>
      <c r="CM409" s="432">
        <f t="shared" si="1158"/>
        <v>0</v>
      </c>
      <c r="CN409" s="432">
        <f t="shared" si="1158"/>
        <v>0</v>
      </c>
      <c r="CO409" s="463">
        <f t="shared" si="1158"/>
        <v>0</v>
      </c>
      <c r="CP409" s="462">
        <f t="shared" si="1158"/>
        <v>0</v>
      </c>
      <c r="CQ409" s="432">
        <f t="shared" si="1158"/>
        <v>0</v>
      </c>
      <c r="CR409" s="432">
        <f t="shared" si="1158"/>
        <v>0</v>
      </c>
      <c r="CS409" s="432">
        <f t="shared" si="1158"/>
        <v>0</v>
      </c>
      <c r="CT409" s="432">
        <f t="shared" si="1158"/>
        <v>0</v>
      </c>
      <c r="CU409" s="463">
        <f t="shared" si="1158"/>
        <v>0</v>
      </c>
      <c r="CV409" s="462">
        <f t="shared" si="1158"/>
        <v>0</v>
      </c>
      <c r="CW409" s="432">
        <f t="shared" si="1158"/>
        <v>0</v>
      </c>
      <c r="CX409" s="432">
        <f t="shared" si="1158"/>
        <v>0</v>
      </c>
      <c r="CY409" s="432">
        <f t="shared" ref="CY409:FJ409" si="1159">CY270*CY130/100</f>
        <v>0</v>
      </c>
      <c r="CZ409" s="463">
        <f t="shared" si="1159"/>
        <v>0</v>
      </c>
      <c r="DA409" s="462">
        <f t="shared" si="1159"/>
        <v>0</v>
      </c>
      <c r="DB409" s="432">
        <f t="shared" si="1159"/>
        <v>0</v>
      </c>
      <c r="DC409" s="432">
        <f t="shared" si="1159"/>
        <v>0</v>
      </c>
      <c r="DD409" s="432">
        <f t="shared" si="1159"/>
        <v>0</v>
      </c>
      <c r="DE409" s="432">
        <f t="shared" si="1159"/>
        <v>0</v>
      </c>
      <c r="DF409" s="463">
        <f t="shared" si="1159"/>
        <v>0</v>
      </c>
      <c r="DG409" s="462">
        <f t="shared" si="1159"/>
        <v>0</v>
      </c>
      <c r="DH409" s="432">
        <f t="shared" si="1159"/>
        <v>0</v>
      </c>
      <c r="DI409" s="432">
        <f t="shared" si="1159"/>
        <v>0</v>
      </c>
      <c r="DJ409" s="432">
        <f t="shared" si="1159"/>
        <v>0</v>
      </c>
      <c r="DK409" s="463">
        <f t="shared" si="1159"/>
        <v>0</v>
      </c>
      <c r="DL409" s="462">
        <f t="shared" si="1159"/>
        <v>0</v>
      </c>
      <c r="DM409" s="432">
        <f t="shared" si="1159"/>
        <v>0</v>
      </c>
      <c r="DN409" s="432">
        <f t="shared" si="1159"/>
        <v>0</v>
      </c>
      <c r="DO409" s="432">
        <f t="shared" si="1159"/>
        <v>0</v>
      </c>
      <c r="DP409" s="432">
        <f t="shared" si="1159"/>
        <v>0</v>
      </c>
      <c r="DQ409" s="463">
        <f t="shared" si="1159"/>
        <v>0</v>
      </c>
      <c r="DR409" s="462">
        <f t="shared" si="1159"/>
        <v>0</v>
      </c>
      <c r="DS409" s="432">
        <f t="shared" si="1159"/>
        <v>0</v>
      </c>
      <c r="DT409" s="432">
        <f t="shared" si="1159"/>
        <v>0</v>
      </c>
      <c r="DU409" s="432">
        <f t="shared" si="1159"/>
        <v>0</v>
      </c>
      <c r="DV409" s="463">
        <f t="shared" si="1159"/>
        <v>0</v>
      </c>
      <c r="DW409" s="462">
        <f t="shared" si="1159"/>
        <v>0</v>
      </c>
      <c r="DX409" s="432">
        <f t="shared" si="1159"/>
        <v>0</v>
      </c>
      <c r="DY409" s="432">
        <f t="shared" si="1159"/>
        <v>0</v>
      </c>
      <c r="DZ409" s="432">
        <f t="shared" si="1159"/>
        <v>0</v>
      </c>
      <c r="EA409" s="432">
        <f t="shared" si="1159"/>
        <v>0</v>
      </c>
      <c r="EB409" s="463">
        <f t="shared" si="1159"/>
        <v>0</v>
      </c>
      <c r="EC409" s="462">
        <f t="shared" si="1159"/>
        <v>0</v>
      </c>
      <c r="ED409" s="432">
        <f t="shared" si="1159"/>
        <v>0</v>
      </c>
      <c r="EE409" s="432">
        <f t="shared" si="1159"/>
        <v>0</v>
      </c>
      <c r="EF409" s="432">
        <f t="shared" si="1159"/>
        <v>0</v>
      </c>
      <c r="EG409" s="463">
        <f t="shared" si="1159"/>
        <v>0</v>
      </c>
      <c r="EH409" s="462">
        <f t="shared" si="1159"/>
        <v>0</v>
      </c>
      <c r="EI409" s="432">
        <f t="shared" si="1159"/>
        <v>0</v>
      </c>
      <c r="EJ409" s="432">
        <f t="shared" si="1159"/>
        <v>0</v>
      </c>
      <c r="EK409" s="432">
        <f t="shared" si="1159"/>
        <v>0</v>
      </c>
      <c r="EL409" s="432">
        <f t="shared" si="1159"/>
        <v>0</v>
      </c>
      <c r="EM409" s="463">
        <f t="shared" si="1159"/>
        <v>0</v>
      </c>
      <c r="EN409" s="462">
        <f t="shared" si="1159"/>
        <v>0</v>
      </c>
      <c r="EO409" s="432">
        <f t="shared" si="1159"/>
        <v>0</v>
      </c>
      <c r="EP409" s="432">
        <f t="shared" si="1159"/>
        <v>0</v>
      </c>
      <c r="EQ409" s="432">
        <f t="shared" si="1159"/>
        <v>0</v>
      </c>
      <c r="ER409" s="463">
        <f t="shared" si="1159"/>
        <v>0</v>
      </c>
      <c r="ES409" s="462">
        <f t="shared" si="1159"/>
        <v>0</v>
      </c>
      <c r="ET409" s="432">
        <f t="shared" si="1159"/>
        <v>0</v>
      </c>
      <c r="EU409" s="432">
        <f t="shared" si="1159"/>
        <v>0</v>
      </c>
      <c r="EV409" s="432">
        <f t="shared" si="1159"/>
        <v>0</v>
      </c>
      <c r="EW409" s="432">
        <f t="shared" si="1159"/>
        <v>0</v>
      </c>
      <c r="EX409" s="463">
        <f t="shared" si="1159"/>
        <v>0</v>
      </c>
      <c r="EY409" s="462">
        <f t="shared" si="1159"/>
        <v>0</v>
      </c>
      <c r="EZ409" s="432">
        <f t="shared" si="1159"/>
        <v>0</v>
      </c>
      <c r="FA409" s="432">
        <f t="shared" si="1159"/>
        <v>0</v>
      </c>
      <c r="FB409" s="432">
        <f t="shared" si="1159"/>
        <v>0</v>
      </c>
      <c r="FC409" s="463">
        <f t="shared" si="1159"/>
        <v>0</v>
      </c>
      <c r="FD409" s="462">
        <f t="shared" si="1159"/>
        <v>0</v>
      </c>
      <c r="FE409" s="432">
        <f t="shared" si="1159"/>
        <v>0</v>
      </c>
      <c r="FF409" s="432">
        <f t="shared" si="1159"/>
        <v>0</v>
      </c>
      <c r="FG409" s="432">
        <f t="shared" si="1159"/>
        <v>0</v>
      </c>
      <c r="FH409" s="432">
        <f t="shared" si="1159"/>
        <v>0</v>
      </c>
      <c r="FI409" s="463">
        <f t="shared" si="1159"/>
        <v>0</v>
      </c>
      <c r="FJ409" s="462">
        <f t="shared" si="1159"/>
        <v>0</v>
      </c>
      <c r="FK409" s="432">
        <f t="shared" ref="FK409:GJ409" si="1160">FK270*FK130/100</f>
        <v>0</v>
      </c>
      <c r="FL409" s="432">
        <f t="shared" si="1160"/>
        <v>0</v>
      </c>
      <c r="FM409" s="432">
        <f t="shared" si="1160"/>
        <v>0</v>
      </c>
      <c r="FN409" s="463">
        <f t="shared" si="1160"/>
        <v>0</v>
      </c>
      <c r="FO409" s="462">
        <f t="shared" si="1160"/>
        <v>0</v>
      </c>
      <c r="FP409" s="432">
        <f t="shared" si="1160"/>
        <v>0</v>
      </c>
      <c r="FQ409" s="432">
        <f t="shared" si="1160"/>
        <v>0</v>
      </c>
      <c r="FR409" s="432">
        <f t="shared" si="1160"/>
        <v>0</v>
      </c>
      <c r="FS409" s="432">
        <f t="shared" si="1160"/>
        <v>0</v>
      </c>
      <c r="FT409" s="463">
        <f t="shared" si="1160"/>
        <v>0</v>
      </c>
      <c r="FU409" s="462">
        <f t="shared" si="1160"/>
        <v>0</v>
      </c>
      <c r="FV409" s="432">
        <f t="shared" si="1160"/>
        <v>0</v>
      </c>
      <c r="FW409" s="432">
        <f t="shared" si="1160"/>
        <v>0</v>
      </c>
      <c r="FX409" s="432">
        <f t="shared" si="1160"/>
        <v>0</v>
      </c>
      <c r="FY409" s="463">
        <f t="shared" si="1160"/>
        <v>0</v>
      </c>
      <c r="FZ409" s="462">
        <f t="shared" si="1160"/>
        <v>0</v>
      </c>
      <c r="GA409" s="432">
        <f t="shared" si="1160"/>
        <v>0</v>
      </c>
      <c r="GB409" s="432">
        <f t="shared" si="1160"/>
        <v>0</v>
      </c>
      <c r="GC409" s="432">
        <f t="shared" si="1160"/>
        <v>0</v>
      </c>
      <c r="GD409" s="432">
        <f t="shared" si="1160"/>
        <v>0</v>
      </c>
      <c r="GE409" s="463">
        <f t="shared" si="1160"/>
        <v>0</v>
      </c>
      <c r="GF409" s="462">
        <f t="shared" si="1160"/>
        <v>0</v>
      </c>
      <c r="GG409" s="432">
        <f t="shared" si="1160"/>
        <v>0</v>
      </c>
      <c r="GH409" s="432">
        <f t="shared" si="1160"/>
        <v>0</v>
      </c>
      <c r="GI409" s="432">
        <f t="shared" si="1160"/>
        <v>0</v>
      </c>
      <c r="GJ409" s="463">
        <f t="shared" si="1160"/>
        <v>0</v>
      </c>
    </row>
    <row r="410" spans="1:192" s="4" customFormat="1">
      <c r="A410" s="22"/>
      <c r="B410" s="22"/>
      <c r="C410" s="22"/>
      <c r="D410" s="22"/>
      <c r="E410" s="748" t="str">
        <f t="shared" si="952"/>
        <v>New Tariff 10</v>
      </c>
      <c r="F410" s="462">
        <f t="shared" ref="F410:AL410" si="1161">F271*F131</f>
        <v>0</v>
      </c>
      <c r="G410" s="432">
        <f t="shared" si="1161"/>
        <v>0</v>
      </c>
      <c r="H410" s="432">
        <f t="shared" si="1161"/>
        <v>0</v>
      </c>
      <c r="I410" s="432">
        <f t="shared" si="1161"/>
        <v>0</v>
      </c>
      <c r="J410" s="432">
        <f t="shared" si="1161"/>
        <v>0</v>
      </c>
      <c r="K410" s="463">
        <f t="shared" si="1161"/>
        <v>0</v>
      </c>
      <c r="L410" s="462">
        <f t="shared" si="1161"/>
        <v>0</v>
      </c>
      <c r="M410" s="432">
        <f t="shared" si="1161"/>
        <v>0</v>
      </c>
      <c r="N410" s="432">
        <f t="shared" si="1161"/>
        <v>0</v>
      </c>
      <c r="O410" s="432">
        <f t="shared" si="1161"/>
        <v>0</v>
      </c>
      <c r="P410" s="463">
        <f t="shared" si="1161"/>
        <v>0</v>
      </c>
      <c r="Q410" s="462">
        <f t="shared" si="1161"/>
        <v>0</v>
      </c>
      <c r="R410" s="432">
        <f t="shared" si="1161"/>
        <v>0</v>
      </c>
      <c r="S410" s="432">
        <f t="shared" si="1161"/>
        <v>0</v>
      </c>
      <c r="T410" s="432">
        <f t="shared" si="1161"/>
        <v>0</v>
      </c>
      <c r="U410" s="432">
        <f t="shared" si="1161"/>
        <v>0</v>
      </c>
      <c r="V410" s="463">
        <f t="shared" si="1161"/>
        <v>0</v>
      </c>
      <c r="W410" s="462">
        <f t="shared" si="1161"/>
        <v>0</v>
      </c>
      <c r="X410" s="432">
        <f t="shared" si="1161"/>
        <v>0</v>
      </c>
      <c r="Y410" s="432">
        <f t="shared" si="1161"/>
        <v>0</v>
      </c>
      <c r="Z410" s="432">
        <f t="shared" si="1161"/>
        <v>0</v>
      </c>
      <c r="AA410" s="463">
        <f t="shared" si="1161"/>
        <v>0</v>
      </c>
      <c r="AB410" s="462">
        <f t="shared" si="1161"/>
        <v>0</v>
      </c>
      <c r="AC410" s="432">
        <f t="shared" si="1161"/>
        <v>0</v>
      </c>
      <c r="AD410" s="432">
        <f t="shared" si="1161"/>
        <v>0</v>
      </c>
      <c r="AE410" s="432">
        <f t="shared" si="1161"/>
        <v>0</v>
      </c>
      <c r="AF410" s="432">
        <f t="shared" si="1161"/>
        <v>0</v>
      </c>
      <c r="AG410" s="463">
        <f t="shared" si="1161"/>
        <v>0</v>
      </c>
      <c r="AH410" s="462">
        <f t="shared" si="1161"/>
        <v>0</v>
      </c>
      <c r="AI410" s="432">
        <f t="shared" si="1161"/>
        <v>0</v>
      </c>
      <c r="AJ410" s="432">
        <f t="shared" si="1161"/>
        <v>0</v>
      </c>
      <c r="AK410" s="432">
        <f t="shared" si="1161"/>
        <v>0</v>
      </c>
      <c r="AL410" s="463">
        <f t="shared" si="1161"/>
        <v>0</v>
      </c>
      <c r="AM410" s="462">
        <f t="shared" ref="AM410:CX410" si="1162">AM271*AM131/100</f>
        <v>0</v>
      </c>
      <c r="AN410" s="432">
        <f t="shared" si="1162"/>
        <v>0</v>
      </c>
      <c r="AO410" s="432">
        <f t="shared" si="1162"/>
        <v>0</v>
      </c>
      <c r="AP410" s="432">
        <f t="shared" si="1162"/>
        <v>0</v>
      </c>
      <c r="AQ410" s="432">
        <f t="shared" si="1162"/>
        <v>0</v>
      </c>
      <c r="AR410" s="463">
        <f t="shared" si="1162"/>
        <v>0</v>
      </c>
      <c r="AS410" s="462">
        <f t="shared" si="1162"/>
        <v>0</v>
      </c>
      <c r="AT410" s="432">
        <f t="shared" si="1162"/>
        <v>0</v>
      </c>
      <c r="AU410" s="432">
        <f t="shared" si="1162"/>
        <v>0</v>
      </c>
      <c r="AV410" s="432">
        <f t="shared" si="1162"/>
        <v>0</v>
      </c>
      <c r="AW410" s="463">
        <f t="shared" si="1162"/>
        <v>0</v>
      </c>
      <c r="AX410" s="462">
        <f t="shared" si="1162"/>
        <v>0</v>
      </c>
      <c r="AY410" s="432">
        <f t="shared" si="1162"/>
        <v>0</v>
      </c>
      <c r="AZ410" s="432">
        <f t="shared" si="1162"/>
        <v>0</v>
      </c>
      <c r="BA410" s="432">
        <f t="shared" si="1162"/>
        <v>0</v>
      </c>
      <c r="BB410" s="432">
        <f t="shared" si="1162"/>
        <v>0</v>
      </c>
      <c r="BC410" s="463">
        <f t="shared" si="1162"/>
        <v>0</v>
      </c>
      <c r="BD410" s="462">
        <f t="shared" si="1162"/>
        <v>0</v>
      </c>
      <c r="BE410" s="432">
        <f t="shared" si="1162"/>
        <v>0</v>
      </c>
      <c r="BF410" s="432">
        <f t="shared" si="1162"/>
        <v>0</v>
      </c>
      <c r="BG410" s="432">
        <f t="shared" si="1162"/>
        <v>0</v>
      </c>
      <c r="BH410" s="463">
        <f t="shared" si="1162"/>
        <v>0</v>
      </c>
      <c r="BI410" s="462">
        <f t="shared" si="1162"/>
        <v>0</v>
      </c>
      <c r="BJ410" s="432">
        <f t="shared" si="1162"/>
        <v>0</v>
      </c>
      <c r="BK410" s="432">
        <f t="shared" si="1162"/>
        <v>0</v>
      </c>
      <c r="BL410" s="432">
        <f t="shared" si="1162"/>
        <v>0</v>
      </c>
      <c r="BM410" s="432">
        <f t="shared" si="1162"/>
        <v>0</v>
      </c>
      <c r="BN410" s="463">
        <f t="shared" si="1162"/>
        <v>0</v>
      </c>
      <c r="BO410" s="462">
        <f t="shared" si="1162"/>
        <v>0</v>
      </c>
      <c r="BP410" s="432">
        <f t="shared" si="1162"/>
        <v>0</v>
      </c>
      <c r="BQ410" s="432">
        <f t="shared" si="1162"/>
        <v>0</v>
      </c>
      <c r="BR410" s="432">
        <f t="shared" si="1162"/>
        <v>0</v>
      </c>
      <c r="BS410" s="463">
        <f t="shared" si="1162"/>
        <v>0</v>
      </c>
      <c r="BT410" s="462">
        <f t="shared" si="1162"/>
        <v>0</v>
      </c>
      <c r="BU410" s="432">
        <f t="shared" si="1162"/>
        <v>0</v>
      </c>
      <c r="BV410" s="432">
        <f t="shared" si="1162"/>
        <v>0</v>
      </c>
      <c r="BW410" s="432">
        <f t="shared" si="1162"/>
        <v>0</v>
      </c>
      <c r="BX410" s="432">
        <f t="shared" si="1162"/>
        <v>0</v>
      </c>
      <c r="BY410" s="463">
        <f t="shared" si="1162"/>
        <v>0</v>
      </c>
      <c r="BZ410" s="462">
        <f t="shared" si="1162"/>
        <v>0</v>
      </c>
      <c r="CA410" s="432">
        <f t="shared" si="1162"/>
        <v>0</v>
      </c>
      <c r="CB410" s="432">
        <f t="shared" si="1162"/>
        <v>0</v>
      </c>
      <c r="CC410" s="432">
        <f t="shared" si="1162"/>
        <v>0</v>
      </c>
      <c r="CD410" s="463">
        <f t="shared" si="1162"/>
        <v>0</v>
      </c>
      <c r="CE410" s="462">
        <f t="shared" si="1162"/>
        <v>0</v>
      </c>
      <c r="CF410" s="432">
        <f t="shared" si="1162"/>
        <v>0</v>
      </c>
      <c r="CG410" s="432">
        <f t="shared" si="1162"/>
        <v>0</v>
      </c>
      <c r="CH410" s="432">
        <f t="shared" si="1162"/>
        <v>0</v>
      </c>
      <c r="CI410" s="432">
        <f t="shared" si="1162"/>
        <v>0</v>
      </c>
      <c r="CJ410" s="463">
        <f t="shared" si="1162"/>
        <v>0</v>
      </c>
      <c r="CK410" s="462">
        <f t="shared" si="1162"/>
        <v>0</v>
      </c>
      <c r="CL410" s="432">
        <f t="shared" si="1162"/>
        <v>0</v>
      </c>
      <c r="CM410" s="432">
        <f t="shared" si="1162"/>
        <v>0</v>
      </c>
      <c r="CN410" s="432">
        <f t="shared" si="1162"/>
        <v>0</v>
      </c>
      <c r="CO410" s="463">
        <f t="shared" si="1162"/>
        <v>0</v>
      </c>
      <c r="CP410" s="462">
        <f t="shared" si="1162"/>
        <v>0</v>
      </c>
      <c r="CQ410" s="432">
        <f t="shared" si="1162"/>
        <v>0</v>
      </c>
      <c r="CR410" s="432">
        <f t="shared" si="1162"/>
        <v>0</v>
      </c>
      <c r="CS410" s="432">
        <f t="shared" si="1162"/>
        <v>0</v>
      </c>
      <c r="CT410" s="432">
        <f t="shared" si="1162"/>
        <v>0</v>
      </c>
      <c r="CU410" s="463">
        <f t="shared" si="1162"/>
        <v>0</v>
      </c>
      <c r="CV410" s="462">
        <f t="shared" si="1162"/>
        <v>0</v>
      </c>
      <c r="CW410" s="432">
        <f t="shared" si="1162"/>
        <v>0</v>
      </c>
      <c r="CX410" s="432">
        <f t="shared" si="1162"/>
        <v>0</v>
      </c>
      <c r="CY410" s="432">
        <f t="shared" ref="CY410:FJ410" si="1163">CY271*CY131/100</f>
        <v>0</v>
      </c>
      <c r="CZ410" s="463">
        <f t="shared" si="1163"/>
        <v>0</v>
      </c>
      <c r="DA410" s="462">
        <f t="shared" si="1163"/>
        <v>0</v>
      </c>
      <c r="DB410" s="432">
        <f t="shared" si="1163"/>
        <v>0</v>
      </c>
      <c r="DC410" s="432">
        <f t="shared" si="1163"/>
        <v>0</v>
      </c>
      <c r="DD410" s="432">
        <f t="shared" si="1163"/>
        <v>0</v>
      </c>
      <c r="DE410" s="432">
        <f t="shared" si="1163"/>
        <v>0</v>
      </c>
      <c r="DF410" s="463">
        <f t="shared" si="1163"/>
        <v>0</v>
      </c>
      <c r="DG410" s="462">
        <f t="shared" si="1163"/>
        <v>0</v>
      </c>
      <c r="DH410" s="432">
        <f t="shared" si="1163"/>
        <v>0</v>
      </c>
      <c r="DI410" s="432">
        <f t="shared" si="1163"/>
        <v>0</v>
      </c>
      <c r="DJ410" s="432">
        <f t="shared" si="1163"/>
        <v>0</v>
      </c>
      <c r="DK410" s="463">
        <f t="shared" si="1163"/>
        <v>0</v>
      </c>
      <c r="DL410" s="462">
        <f t="shared" si="1163"/>
        <v>0</v>
      </c>
      <c r="DM410" s="432">
        <f t="shared" si="1163"/>
        <v>0</v>
      </c>
      <c r="DN410" s="432">
        <f t="shared" si="1163"/>
        <v>0</v>
      </c>
      <c r="DO410" s="432">
        <f t="shared" si="1163"/>
        <v>0</v>
      </c>
      <c r="DP410" s="432">
        <f t="shared" si="1163"/>
        <v>0</v>
      </c>
      <c r="DQ410" s="463">
        <f t="shared" si="1163"/>
        <v>0</v>
      </c>
      <c r="DR410" s="462">
        <f t="shared" si="1163"/>
        <v>0</v>
      </c>
      <c r="DS410" s="432">
        <f t="shared" si="1163"/>
        <v>0</v>
      </c>
      <c r="DT410" s="432">
        <f t="shared" si="1163"/>
        <v>0</v>
      </c>
      <c r="DU410" s="432">
        <f t="shared" si="1163"/>
        <v>0</v>
      </c>
      <c r="DV410" s="463">
        <f t="shared" si="1163"/>
        <v>0</v>
      </c>
      <c r="DW410" s="462">
        <f t="shared" si="1163"/>
        <v>0</v>
      </c>
      <c r="DX410" s="432">
        <f t="shared" si="1163"/>
        <v>0</v>
      </c>
      <c r="DY410" s="432">
        <f t="shared" si="1163"/>
        <v>0</v>
      </c>
      <c r="DZ410" s="432">
        <f t="shared" si="1163"/>
        <v>0</v>
      </c>
      <c r="EA410" s="432">
        <f t="shared" si="1163"/>
        <v>0</v>
      </c>
      <c r="EB410" s="463">
        <f t="shared" si="1163"/>
        <v>0</v>
      </c>
      <c r="EC410" s="462">
        <f t="shared" si="1163"/>
        <v>0</v>
      </c>
      <c r="ED410" s="432">
        <f t="shared" si="1163"/>
        <v>0</v>
      </c>
      <c r="EE410" s="432">
        <f t="shared" si="1163"/>
        <v>0</v>
      </c>
      <c r="EF410" s="432">
        <f t="shared" si="1163"/>
        <v>0</v>
      </c>
      <c r="EG410" s="463">
        <f t="shared" si="1163"/>
        <v>0</v>
      </c>
      <c r="EH410" s="462">
        <f t="shared" si="1163"/>
        <v>0</v>
      </c>
      <c r="EI410" s="432">
        <f t="shared" si="1163"/>
        <v>0</v>
      </c>
      <c r="EJ410" s="432">
        <f t="shared" si="1163"/>
        <v>0</v>
      </c>
      <c r="EK410" s="432">
        <f t="shared" si="1163"/>
        <v>0</v>
      </c>
      <c r="EL410" s="432">
        <f t="shared" si="1163"/>
        <v>0</v>
      </c>
      <c r="EM410" s="463">
        <f t="shared" si="1163"/>
        <v>0</v>
      </c>
      <c r="EN410" s="462">
        <f t="shared" si="1163"/>
        <v>0</v>
      </c>
      <c r="EO410" s="432">
        <f t="shared" si="1163"/>
        <v>0</v>
      </c>
      <c r="EP410" s="432">
        <f t="shared" si="1163"/>
        <v>0</v>
      </c>
      <c r="EQ410" s="432">
        <f t="shared" si="1163"/>
        <v>0</v>
      </c>
      <c r="ER410" s="463">
        <f t="shared" si="1163"/>
        <v>0</v>
      </c>
      <c r="ES410" s="462">
        <f t="shared" si="1163"/>
        <v>0</v>
      </c>
      <c r="ET410" s="432">
        <f t="shared" si="1163"/>
        <v>0</v>
      </c>
      <c r="EU410" s="432">
        <f t="shared" si="1163"/>
        <v>0</v>
      </c>
      <c r="EV410" s="432">
        <f t="shared" si="1163"/>
        <v>0</v>
      </c>
      <c r="EW410" s="432">
        <f t="shared" si="1163"/>
        <v>0</v>
      </c>
      <c r="EX410" s="463">
        <f t="shared" si="1163"/>
        <v>0</v>
      </c>
      <c r="EY410" s="462">
        <f t="shared" si="1163"/>
        <v>0</v>
      </c>
      <c r="EZ410" s="432">
        <f t="shared" si="1163"/>
        <v>0</v>
      </c>
      <c r="FA410" s="432">
        <f t="shared" si="1163"/>
        <v>0</v>
      </c>
      <c r="FB410" s="432">
        <f t="shared" si="1163"/>
        <v>0</v>
      </c>
      <c r="FC410" s="463">
        <f t="shared" si="1163"/>
        <v>0</v>
      </c>
      <c r="FD410" s="462">
        <f t="shared" si="1163"/>
        <v>0</v>
      </c>
      <c r="FE410" s="432">
        <f t="shared" si="1163"/>
        <v>0</v>
      </c>
      <c r="FF410" s="432">
        <f t="shared" si="1163"/>
        <v>0</v>
      </c>
      <c r="FG410" s="432">
        <f t="shared" si="1163"/>
        <v>0</v>
      </c>
      <c r="FH410" s="432">
        <f t="shared" si="1163"/>
        <v>0</v>
      </c>
      <c r="FI410" s="463">
        <f t="shared" si="1163"/>
        <v>0</v>
      </c>
      <c r="FJ410" s="462">
        <f t="shared" si="1163"/>
        <v>0</v>
      </c>
      <c r="FK410" s="432">
        <f t="shared" ref="FK410:GJ410" si="1164">FK271*FK131/100</f>
        <v>0</v>
      </c>
      <c r="FL410" s="432">
        <f t="shared" si="1164"/>
        <v>0</v>
      </c>
      <c r="FM410" s="432">
        <f t="shared" si="1164"/>
        <v>0</v>
      </c>
      <c r="FN410" s="463">
        <f t="shared" si="1164"/>
        <v>0</v>
      </c>
      <c r="FO410" s="462">
        <f t="shared" si="1164"/>
        <v>0</v>
      </c>
      <c r="FP410" s="432">
        <f t="shared" si="1164"/>
        <v>0</v>
      </c>
      <c r="FQ410" s="432">
        <f t="shared" si="1164"/>
        <v>0</v>
      </c>
      <c r="FR410" s="432">
        <f t="shared" si="1164"/>
        <v>0</v>
      </c>
      <c r="FS410" s="432">
        <f t="shared" si="1164"/>
        <v>0</v>
      </c>
      <c r="FT410" s="463">
        <f t="shared" si="1164"/>
        <v>0</v>
      </c>
      <c r="FU410" s="462">
        <f t="shared" si="1164"/>
        <v>0</v>
      </c>
      <c r="FV410" s="432">
        <f t="shared" si="1164"/>
        <v>0</v>
      </c>
      <c r="FW410" s="432">
        <f t="shared" si="1164"/>
        <v>0</v>
      </c>
      <c r="FX410" s="432">
        <f t="shared" si="1164"/>
        <v>0</v>
      </c>
      <c r="FY410" s="463">
        <f t="shared" si="1164"/>
        <v>0</v>
      </c>
      <c r="FZ410" s="462">
        <f t="shared" si="1164"/>
        <v>0</v>
      </c>
      <c r="GA410" s="432">
        <f t="shared" si="1164"/>
        <v>0</v>
      </c>
      <c r="GB410" s="432">
        <f t="shared" si="1164"/>
        <v>0</v>
      </c>
      <c r="GC410" s="432">
        <f t="shared" si="1164"/>
        <v>0</v>
      </c>
      <c r="GD410" s="432">
        <f t="shared" si="1164"/>
        <v>0</v>
      </c>
      <c r="GE410" s="463">
        <f t="shared" si="1164"/>
        <v>0</v>
      </c>
      <c r="GF410" s="462">
        <f t="shared" si="1164"/>
        <v>0</v>
      </c>
      <c r="GG410" s="432">
        <f t="shared" si="1164"/>
        <v>0</v>
      </c>
      <c r="GH410" s="432">
        <f t="shared" si="1164"/>
        <v>0</v>
      </c>
      <c r="GI410" s="432">
        <f t="shared" si="1164"/>
        <v>0</v>
      </c>
      <c r="GJ410" s="463">
        <f t="shared" si="1164"/>
        <v>0</v>
      </c>
    </row>
    <row r="411" spans="1:192" s="4" customFormat="1">
      <c r="A411" s="22"/>
      <c r="B411" s="22"/>
      <c r="C411" s="22"/>
      <c r="D411" s="22"/>
      <c r="E411" s="748" t="str">
        <f t="shared" si="952"/>
        <v>New Tariff 11</v>
      </c>
      <c r="F411" s="462">
        <f t="shared" ref="F411:AL411" si="1165">F272*F132</f>
        <v>0</v>
      </c>
      <c r="G411" s="432">
        <f t="shared" si="1165"/>
        <v>0</v>
      </c>
      <c r="H411" s="432">
        <f t="shared" si="1165"/>
        <v>0</v>
      </c>
      <c r="I411" s="432">
        <f t="shared" si="1165"/>
        <v>0</v>
      </c>
      <c r="J411" s="432">
        <f t="shared" si="1165"/>
        <v>0</v>
      </c>
      <c r="K411" s="463">
        <f t="shared" si="1165"/>
        <v>0</v>
      </c>
      <c r="L411" s="462">
        <f t="shared" si="1165"/>
        <v>0</v>
      </c>
      <c r="M411" s="432">
        <f t="shared" si="1165"/>
        <v>0</v>
      </c>
      <c r="N411" s="432">
        <f t="shared" si="1165"/>
        <v>0</v>
      </c>
      <c r="O411" s="432">
        <f t="shared" si="1165"/>
        <v>0</v>
      </c>
      <c r="P411" s="463">
        <f t="shared" si="1165"/>
        <v>0</v>
      </c>
      <c r="Q411" s="462">
        <f t="shared" si="1165"/>
        <v>0</v>
      </c>
      <c r="R411" s="432">
        <f t="shared" si="1165"/>
        <v>0</v>
      </c>
      <c r="S411" s="432">
        <f t="shared" si="1165"/>
        <v>0</v>
      </c>
      <c r="T411" s="432">
        <f t="shared" si="1165"/>
        <v>0</v>
      </c>
      <c r="U411" s="432">
        <f t="shared" si="1165"/>
        <v>0</v>
      </c>
      <c r="V411" s="463">
        <f t="shared" si="1165"/>
        <v>0</v>
      </c>
      <c r="W411" s="462">
        <f t="shared" si="1165"/>
        <v>0</v>
      </c>
      <c r="X411" s="432">
        <f t="shared" si="1165"/>
        <v>0</v>
      </c>
      <c r="Y411" s="432">
        <f t="shared" si="1165"/>
        <v>0</v>
      </c>
      <c r="Z411" s="432">
        <f t="shared" si="1165"/>
        <v>0</v>
      </c>
      <c r="AA411" s="463">
        <f t="shared" si="1165"/>
        <v>0</v>
      </c>
      <c r="AB411" s="462">
        <f t="shared" si="1165"/>
        <v>0</v>
      </c>
      <c r="AC411" s="432">
        <f t="shared" si="1165"/>
        <v>0</v>
      </c>
      <c r="AD411" s="432">
        <f t="shared" si="1165"/>
        <v>0</v>
      </c>
      <c r="AE411" s="432">
        <f t="shared" si="1165"/>
        <v>0</v>
      </c>
      <c r="AF411" s="432">
        <f t="shared" si="1165"/>
        <v>0</v>
      </c>
      <c r="AG411" s="463">
        <f t="shared" si="1165"/>
        <v>0</v>
      </c>
      <c r="AH411" s="462">
        <f t="shared" si="1165"/>
        <v>0</v>
      </c>
      <c r="AI411" s="432">
        <f t="shared" si="1165"/>
        <v>0</v>
      </c>
      <c r="AJ411" s="432">
        <f t="shared" si="1165"/>
        <v>0</v>
      </c>
      <c r="AK411" s="432">
        <f t="shared" si="1165"/>
        <v>0</v>
      </c>
      <c r="AL411" s="463">
        <f t="shared" si="1165"/>
        <v>0</v>
      </c>
      <c r="AM411" s="462">
        <f t="shared" ref="AM411:CX411" si="1166">AM272*AM132/100</f>
        <v>0</v>
      </c>
      <c r="AN411" s="432">
        <f t="shared" si="1166"/>
        <v>0</v>
      </c>
      <c r="AO411" s="432">
        <f t="shared" si="1166"/>
        <v>0</v>
      </c>
      <c r="AP411" s="432">
        <f t="shared" si="1166"/>
        <v>0</v>
      </c>
      <c r="AQ411" s="432">
        <f t="shared" si="1166"/>
        <v>0</v>
      </c>
      <c r="AR411" s="463">
        <f t="shared" si="1166"/>
        <v>0</v>
      </c>
      <c r="AS411" s="462">
        <f t="shared" si="1166"/>
        <v>0</v>
      </c>
      <c r="AT411" s="432">
        <f t="shared" si="1166"/>
        <v>0</v>
      </c>
      <c r="AU411" s="432">
        <f t="shared" si="1166"/>
        <v>0</v>
      </c>
      <c r="AV411" s="432">
        <f t="shared" si="1166"/>
        <v>0</v>
      </c>
      <c r="AW411" s="463">
        <f t="shared" si="1166"/>
        <v>0</v>
      </c>
      <c r="AX411" s="462">
        <f t="shared" si="1166"/>
        <v>0</v>
      </c>
      <c r="AY411" s="432">
        <f t="shared" si="1166"/>
        <v>0</v>
      </c>
      <c r="AZ411" s="432">
        <f t="shared" si="1166"/>
        <v>0</v>
      </c>
      <c r="BA411" s="432">
        <f t="shared" si="1166"/>
        <v>0</v>
      </c>
      <c r="BB411" s="432">
        <f t="shared" si="1166"/>
        <v>0</v>
      </c>
      <c r="BC411" s="463">
        <f t="shared" si="1166"/>
        <v>0</v>
      </c>
      <c r="BD411" s="462">
        <f t="shared" si="1166"/>
        <v>0</v>
      </c>
      <c r="BE411" s="432">
        <f t="shared" si="1166"/>
        <v>0</v>
      </c>
      <c r="BF411" s="432">
        <f t="shared" si="1166"/>
        <v>0</v>
      </c>
      <c r="BG411" s="432">
        <f t="shared" si="1166"/>
        <v>0</v>
      </c>
      <c r="BH411" s="463">
        <f t="shared" si="1166"/>
        <v>0</v>
      </c>
      <c r="BI411" s="462">
        <f t="shared" si="1166"/>
        <v>0</v>
      </c>
      <c r="BJ411" s="432">
        <f t="shared" si="1166"/>
        <v>0</v>
      </c>
      <c r="BK411" s="432">
        <f t="shared" si="1166"/>
        <v>0</v>
      </c>
      <c r="BL411" s="432">
        <f t="shared" si="1166"/>
        <v>0</v>
      </c>
      <c r="BM411" s="432">
        <f t="shared" si="1166"/>
        <v>0</v>
      </c>
      <c r="BN411" s="463">
        <f t="shared" si="1166"/>
        <v>0</v>
      </c>
      <c r="BO411" s="462">
        <f t="shared" si="1166"/>
        <v>0</v>
      </c>
      <c r="BP411" s="432">
        <f t="shared" si="1166"/>
        <v>0</v>
      </c>
      <c r="BQ411" s="432">
        <f t="shared" si="1166"/>
        <v>0</v>
      </c>
      <c r="BR411" s="432">
        <f t="shared" si="1166"/>
        <v>0</v>
      </c>
      <c r="BS411" s="463">
        <f t="shared" si="1166"/>
        <v>0</v>
      </c>
      <c r="BT411" s="462">
        <f t="shared" si="1166"/>
        <v>0</v>
      </c>
      <c r="BU411" s="432">
        <f t="shared" si="1166"/>
        <v>0</v>
      </c>
      <c r="BV411" s="432">
        <f t="shared" si="1166"/>
        <v>0</v>
      </c>
      <c r="BW411" s="432">
        <f t="shared" si="1166"/>
        <v>0</v>
      </c>
      <c r="BX411" s="432">
        <f t="shared" si="1166"/>
        <v>0</v>
      </c>
      <c r="BY411" s="463">
        <f t="shared" si="1166"/>
        <v>0</v>
      </c>
      <c r="BZ411" s="462">
        <f t="shared" si="1166"/>
        <v>0</v>
      </c>
      <c r="CA411" s="432">
        <f t="shared" si="1166"/>
        <v>0</v>
      </c>
      <c r="CB411" s="432">
        <f t="shared" si="1166"/>
        <v>0</v>
      </c>
      <c r="CC411" s="432">
        <f t="shared" si="1166"/>
        <v>0</v>
      </c>
      <c r="CD411" s="463">
        <f t="shared" si="1166"/>
        <v>0</v>
      </c>
      <c r="CE411" s="462">
        <f t="shared" si="1166"/>
        <v>0</v>
      </c>
      <c r="CF411" s="432">
        <f t="shared" si="1166"/>
        <v>0</v>
      </c>
      <c r="CG411" s="432">
        <f t="shared" si="1166"/>
        <v>0</v>
      </c>
      <c r="CH411" s="432">
        <f t="shared" si="1166"/>
        <v>0</v>
      </c>
      <c r="CI411" s="432">
        <f t="shared" si="1166"/>
        <v>0</v>
      </c>
      <c r="CJ411" s="463">
        <f t="shared" si="1166"/>
        <v>0</v>
      </c>
      <c r="CK411" s="462">
        <f t="shared" si="1166"/>
        <v>0</v>
      </c>
      <c r="CL411" s="432">
        <f t="shared" si="1166"/>
        <v>0</v>
      </c>
      <c r="CM411" s="432">
        <f t="shared" si="1166"/>
        <v>0</v>
      </c>
      <c r="CN411" s="432">
        <f t="shared" si="1166"/>
        <v>0</v>
      </c>
      <c r="CO411" s="463">
        <f t="shared" si="1166"/>
        <v>0</v>
      </c>
      <c r="CP411" s="462">
        <f t="shared" si="1166"/>
        <v>0</v>
      </c>
      <c r="CQ411" s="432">
        <f t="shared" si="1166"/>
        <v>0</v>
      </c>
      <c r="CR411" s="432">
        <f t="shared" si="1166"/>
        <v>0</v>
      </c>
      <c r="CS411" s="432">
        <f t="shared" si="1166"/>
        <v>0</v>
      </c>
      <c r="CT411" s="432">
        <f t="shared" si="1166"/>
        <v>0</v>
      </c>
      <c r="CU411" s="463">
        <f t="shared" si="1166"/>
        <v>0</v>
      </c>
      <c r="CV411" s="462">
        <f t="shared" si="1166"/>
        <v>0</v>
      </c>
      <c r="CW411" s="432">
        <f t="shared" si="1166"/>
        <v>0</v>
      </c>
      <c r="CX411" s="432">
        <f t="shared" si="1166"/>
        <v>0</v>
      </c>
      <c r="CY411" s="432">
        <f t="shared" ref="CY411:FJ411" si="1167">CY272*CY132/100</f>
        <v>0</v>
      </c>
      <c r="CZ411" s="463">
        <f t="shared" si="1167"/>
        <v>0</v>
      </c>
      <c r="DA411" s="462">
        <f t="shared" si="1167"/>
        <v>0</v>
      </c>
      <c r="DB411" s="432">
        <f t="shared" si="1167"/>
        <v>0</v>
      </c>
      <c r="DC411" s="432">
        <f t="shared" si="1167"/>
        <v>0</v>
      </c>
      <c r="DD411" s="432">
        <f t="shared" si="1167"/>
        <v>0</v>
      </c>
      <c r="DE411" s="432">
        <f t="shared" si="1167"/>
        <v>0</v>
      </c>
      <c r="DF411" s="463">
        <f t="shared" si="1167"/>
        <v>0</v>
      </c>
      <c r="DG411" s="462">
        <f t="shared" si="1167"/>
        <v>0</v>
      </c>
      <c r="DH411" s="432">
        <f t="shared" si="1167"/>
        <v>0</v>
      </c>
      <c r="DI411" s="432">
        <f t="shared" si="1167"/>
        <v>0</v>
      </c>
      <c r="DJ411" s="432">
        <f t="shared" si="1167"/>
        <v>0</v>
      </c>
      <c r="DK411" s="463">
        <f t="shared" si="1167"/>
        <v>0</v>
      </c>
      <c r="DL411" s="462">
        <f t="shared" si="1167"/>
        <v>0</v>
      </c>
      <c r="DM411" s="432">
        <f t="shared" si="1167"/>
        <v>0</v>
      </c>
      <c r="DN411" s="432">
        <f t="shared" si="1167"/>
        <v>0</v>
      </c>
      <c r="DO411" s="432">
        <f t="shared" si="1167"/>
        <v>0</v>
      </c>
      <c r="DP411" s="432">
        <f t="shared" si="1167"/>
        <v>0</v>
      </c>
      <c r="DQ411" s="463">
        <f t="shared" si="1167"/>
        <v>0</v>
      </c>
      <c r="DR411" s="462">
        <f t="shared" si="1167"/>
        <v>0</v>
      </c>
      <c r="DS411" s="432">
        <f t="shared" si="1167"/>
        <v>0</v>
      </c>
      <c r="DT411" s="432">
        <f t="shared" si="1167"/>
        <v>0</v>
      </c>
      <c r="DU411" s="432">
        <f t="shared" si="1167"/>
        <v>0</v>
      </c>
      <c r="DV411" s="463">
        <f t="shared" si="1167"/>
        <v>0</v>
      </c>
      <c r="DW411" s="462">
        <f t="shared" si="1167"/>
        <v>0</v>
      </c>
      <c r="DX411" s="432">
        <f t="shared" si="1167"/>
        <v>0</v>
      </c>
      <c r="DY411" s="432">
        <f t="shared" si="1167"/>
        <v>0</v>
      </c>
      <c r="DZ411" s="432">
        <f t="shared" si="1167"/>
        <v>0</v>
      </c>
      <c r="EA411" s="432">
        <f t="shared" si="1167"/>
        <v>0</v>
      </c>
      <c r="EB411" s="463">
        <f t="shared" si="1167"/>
        <v>0</v>
      </c>
      <c r="EC411" s="462">
        <f t="shared" si="1167"/>
        <v>0</v>
      </c>
      <c r="ED411" s="432">
        <f t="shared" si="1167"/>
        <v>0</v>
      </c>
      <c r="EE411" s="432">
        <f t="shared" si="1167"/>
        <v>0</v>
      </c>
      <c r="EF411" s="432">
        <f t="shared" si="1167"/>
        <v>0</v>
      </c>
      <c r="EG411" s="463">
        <f t="shared" si="1167"/>
        <v>0</v>
      </c>
      <c r="EH411" s="462">
        <f t="shared" si="1167"/>
        <v>0</v>
      </c>
      <c r="EI411" s="432">
        <f t="shared" si="1167"/>
        <v>0</v>
      </c>
      <c r="EJ411" s="432">
        <f t="shared" si="1167"/>
        <v>0</v>
      </c>
      <c r="EK411" s="432">
        <f t="shared" si="1167"/>
        <v>0</v>
      </c>
      <c r="EL411" s="432">
        <f t="shared" si="1167"/>
        <v>0</v>
      </c>
      <c r="EM411" s="463">
        <f t="shared" si="1167"/>
        <v>0</v>
      </c>
      <c r="EN411" s="462">
        <f t="shared" si="1167"/>
        <v>0</v>
      </c>
      <c r="EO411" s="432">
        <f t="shared" si="1167"/>
        <v>0</v>
      </c>
      <c r="EP411" s="432">
        <f t="shared" si="1167"/>
        <v>0</v>
      </c>
      <c r="EQ411" s="432">
        <f t="shared" si="1167"/>
        <v>0</v>
      </c>
      <c r="ER411" s="463">
        <f t="shared" si="1167"/>
        <v>0</v>
      </c>
      <c r="ES411" s="462">
        <f t="shared" si="1167"/>
        <v>0</v>
      </c>
      <c r="ET411" s="432">
        <f t="shared" si="1167"/>
        <v>0</v>
      </c>
      <c r="EU411" s="432">
        <f t="shared" si="1167"/>
        <v>0</v>
      </c>
      <c r="EV411" s="432">
        <f t="shared" si="1167"/>
        <v>0</v>
      </c>
      <c r="EW411" s="432">
        <f t="shared" si="1167"/>
        <v>0</v>
      </c>
      <c r="EX411" s="463">
        <f t="shared" si="1167"/>
        <v>0</v>
      </c>
      <c r="EY411" s="462">
        <f t="shared" si="1167"/>
        <v>0</v>
      </c>
      <c r="EZ411" s="432">
        <f t="shared" si="1167"/>
        <v>0</v>
      </c>
      <c r="FA411" s="432">
        <f t="shared" si="1167"/>
        <v>0</v>
      </c>
      <c r="FB411" s="432">
        <f t="shared" si="1167"/>
        <v>0</v>
      </c>
      <c r="FC411" s="463">
        <f t="shared" si="1167"/>
        <v>0</v>
      </c>
      <c r="FD411" s="462">
        <f t="shared" si="1167"/>
        <v>0</v>
      </c>
      <c r="FE411" s="432">
        <f t="shared" si="1167"/>
        <v>0</v>
      </c>
      <c r="FF411" s="432">
        <f t="shared" si="1167"/>
        <v>0</v>
      </c>
      <c r="FG411" s="432">
        <f t="shared" si="1167"/>
        <v>0</v>
      </c>
      <c r="FH411" s="432">
        <f t="shared" si="1167"/>
        <v>0</v>
      </c>
      <c r="FI411" s="463">
        <f t="shared" si="1167"/>
        <v>0</v>
      </c>
      <c r="FJ411" s="462">
        <f t="shared" si="1167"/>
        <v>0</v>
      </c>
      <c r="FK411" s="432">
        <f t="shared" ref="FK411:GJ411" si="1168">FK272*FK132/100</f>
        <v>0</v>
      </c>
      <c r="FL411" s="432">
        <f t="shared" si="1168"/>
        <v>0</v>
      </c>
      <c r="FM411" s="432">
        <f t="shared" si="1168"/>
        <v>0</v>
      </c>
      <c r="FN411" s="463">
        <f t="shared" si="1168"/>
        <v>0</v>
      </c>
      <c r="FO411" s="462">
        <f t="shared" si="1168"/>
        <v>0</v>
      </c>
      <c r="FP411" s="432">
        <f t="shared" si="1168"/>
        <v>0</v>
      </c>
      <c r="FQ411" s="432">
        <f t="shared" si="1168"/>
        <v>0</v>
      </c>
      <c r="FR411" s="432">
        <f t="shared" si="1168"/>
        <v>0</v>
      </c>
      <c r="FS411" s="432">
        <f t="shared" si="1168"/>
        <v>0</v>
      </c>
      <c r="FT411" s="463">
        <f t="shared" si="1168"/>
        <v>0</v>
      </c>
      <c r="FU411" s="462">
        <f t="shared" si="1168"/>
        <v>0</v>
      </c>
      <c r="FV411" s="432">
        <f t="shared" si="1168"/>
        <v>0</v>
      </c>
      <c r="FW411" s="432">
        <f t="shared" si="1168"/>
        <v>0</v>
      </c>
      <c r="FX411" s="432">
        <f t="shared" si="1168"/>
        <v>0</v>
      </c>
      <c r="FY411" s="463">
        <f t="shared" si="1168"/>
        <v>0</v>
      </c>
      <c r="FZ411" s="462">
        <f t="shared" si="1168"/>
        <v>0</v>
      </c>
      <c r="GA411" s="432">
        <f t="shared" si="1168"/>
        <v>0</v>
      </c>
      <c r="GB411" s="432">
        <f t="shared" si="1168"/>
        <v>0</v>
      </c>
      <c r="GC411" s="432">
        <f t="shared" si="1168"/>
        <v>0</v>
      </c>
      <c r="GD411" s="432">
        <f t="shared" si="1168"/>
        <v>0</v>
      </c>
      <c r="GE411" s="463">
        <f t="shared" si="1168"/>
        <v>0</v>
      </c>
      <c r="GF411" s="462">
        <f t="shared" si="1168"/>
        <v>0</v>
      </c>
      <c r="GG411" s="432">
        <f t="shared" si="1168"/>
        <v>0</v>
      </c>
      <c r="GH411" s="432">
        <f t="shared" si="1168"/>
        <v>0</v>
      </c>
      <c r="GI411" s="432">
        <f t="shared" si="1168"/>
        <v>0</v>
      </c>
      <c r="GJ411" s="463">
        <f t="shared" si="1168"/>
        <v>0</v>
      </c>
    </row>
    <row r="412" spans="1:192" s="4" customFormat="1">
      <c r="A412" s="22"/>
      <c r="B412" s="22"/>
      <c r="C412" s="22"/>
      <c r="D412" s="22"/>
      <c r="E412" s="748" t="str">
        <f t="shared" si="952"/>
        <v>New Tariff 12</v>
      </c>
      <c r="F412" s="462">
        <f t="shared" ref="F412:AL412" si="1169">F273*F133</f>
        <v>0</v>
      </c>
      <c r="G412" s="432">
        <f t="shared" si="1169"/>
        <v>0</v>
      </c>
      <c r="H412" s="432">
        <f t="shared" si="1169"/>
        <v>0</v>
      </c>
      <c r="I412" s="432">
        <f t="shared" si="1169"/>
        <v>0</v>
      </c>
      <c r="J412" s="432">
        <f t="shared" si="1169"/>
        <v>0</v>
      </c>
      <c r="K412" s="463">
        <f t="shared" si="1169"/>
        <v>0</v>
      </c>
      <c r="L412" s="462">
        <f t="shared" si="1169"/>
        <v>0</v>
      </c>
      <c r="M412" s="432">
        <f t="shared" si="1169"/>
        <v>0</v>
      </c>
      <c r="N412" s="432">
        <f t="shared" si="1169"/>
        <v>0</v>
      </c>
      <c r="O412" s="432">
        <f t="shared" si="1169"/>
        <v>0</v>
      </c>
      <c r="P412" s="463">
        <f t="shared" si="1169"/>
        <v>0</v>
      </c>
      <c r="Q412" s="462">
        <f t="shared" si="1169"/>
        <v>0</v>
      </c>
      <c r="R412" s="432">
        <f t="shared" si="1169"/>
        <v>0</v>
      </c>
      <c r="S412" s="432">
        <f t="shared" si="1169"/>
        <v>0</v>
      </c>
      <c r="T412" s="432">
        <f t="shared" si="1169"/>
        <v>0</v>
      </c>
      <c r="U412" s="432">
        <f t="shared" si="1169"/>
        <v>0</v>
      </c>
      <c r="V412" s="463">
        <f t="shared" si="1169"/>
        <v>0</v>
      </c>
      <c r="W412" s="462">
        <f t="shared" si="1169"/>
        <v>0</v>
      </c>
      <c r="X412" s="432">
        <f t="shared" si="1169"/>
        <v>0</v>
      </c>
      <c r="Y412" s="432">
        <f t="shared" si="1169"/>
        <v>0</v>
      </c>
      <c r="Z412" s="432">
        <f t="shared" si="1169"/>
        <v>0</v>
      </c>
      <c r="AA412" s="463">
        <f t="shared" si="1169"/>
        <v>0</v>
      </c>
      <c r="AB412" s="462">
        <f t="shared" si="1169"/>
        <v>0</v>
      </c>
      <c r="AC412" s="432">
        <f t="shared" si="1169"/>
        <v>0</v>
      </c>
      <c r="AD412" s="432">
        <f t="shared" si="1169"/>
        <v>0</v>
      </c>
      <c r="AE412" s="432">
        <f t="shared" si="1169"/>
        <v>0</v>
      </c>
      <c r="AF412" s="432">
        <f t="shared" si="1169"/>
        <v>0</v>
      </c>
      <c r="AG412" s="463">
        <f t="shared" si="1169"/>
        <v>0</v>
      </c>
      <c r="AH412" s="462">
        <f t="shared" si="1169"/>
        <v>0</v>
      </c>
      <c r="AI412" s="432">
        <f t="shared" si="1169"/>
        <v>0</v>
      </c>
      <c r="AJ412" s="432">
        <f t="shared" si="1169"/>
        <v>0</v>
      </c>
      <c r="AK412" s="432">
        <f t="shared" si="1169"/>
        <v>0</v>
      </c>
      <c r="AL412" s="463">
        <f t="shared" si="1169"/>
        <v>0</v>
      </c>
      <c r="AM412" s="462">
        <f t="shared" ref="AM412:CX412" si="1170">AM273*AM133/100</f>
        <v>0</v>
      </c>
      <c r="AN412" s="432">
        <f t="shared" si="1170"/>
        <v>0</v>
      </c>
      <c r="AO412" s="432">
        <f t="shared" si="1170"/>
        <v>0</v>
      </c>
      <c r="AP412" s="432">
        <f t="shared" si="1170"/>
        <v>0</v>
      </c>
      <c r="AQ412" s="432">
        <f t="shared" si="1170"/>
        <v>0</v>
      </c>
      <c r="AR412" s="463">
        <f t="shared" si="1170"/>
        <v>0</v>
      </c>
      <c r="AS412" s="462">
        <f t="shared" si="1170"/>
        <v>0</v>
      </c>
      <c r="AT412" s="432">
        <f t="shared" si="1170"/>
        <v>0</v>
      </c>
      <c r="AU412" s="432">
        <f t="shared" si="1170"/>
        <v>0</v>
      </c>
      <c r="AV412" s="432">
        <f t="shared" si="1170"/>
        <v>0</v>
      </c>
      <c r="AW412" s="463">
        <f t="shared" si="1170"/>
        <v>0</v>
      </c>
      <c r="AX412" s="462">
        <f t="shared" si="1170"/>
        <v>0</v>
      </c>
      <c r="AY412" s="432">
        <f t="shared" si="1170"/>
        <v>0</v>
      </c>
      <c r="AZ412" s="432">
        <f t="shared" si="1170"/>
        <v>0</v>
      </c>
      <c r="BA412" s="432">
        <f t="shared" si="1170"/>
        <v>0</v>
      </c>
      <c r="BB412" s="432">
        <f t="shared" si="1170"/>
        <v>0</v>
      </c>
      <c r="BC412" s="463">
        <f t="shared" si="1170"/>
        <v>0</v>
      </c>
      <c r="BD412" s="462">
        <f t="shared" si="1170"/>
        <v>0</v>
      </c>
      <c r="BE412" s="432">
        <f t="shared" si="1170"/>
        <v>0</v>
      </c>
      <c r="BF412" s="432">
        <f t="shared" si="1170"/>
        <v>0</v>
      </c>
      <c r="BG412" s="432">
        <f t="shared" si="1170"/>
        <v>0</v>
      </c>
      <c r="BH412" s="463">
        <f t="shared" si="1170"/>
        <v>0</v>
      </c>
      <c r="BI412" s="462">
        <f t="shared" si="1170"/>
        <v>0</v>
      </c>
      <c r="BJ412" s="432">
        <f t="shared" si="1170"/>
        <v>0</v>
      </c>
      <c r="BK412" s="432">
        <f t="shared" si="1170"/>
        <v>0</v>
      </c>
      <c r="BL412" s="432">
        <f t="shared" si="1170"/>
        <v>0</v>
      </c>
      <c r="BM412" s="432">
        <f t="shared" si="1170"/>
        <v>0</v>
      </c>
      <c r="BN412" s="463">
        <f t="shared" si="1170"/>
        <v>0</v>
      </c>
      <c r="BO412" s="462">
        <f t="shared" si="1170"/>
        <v>0</v>
      </c>
      <c r="BP412" s="432">
        <f t="shared" si="1170"/>
        <v>0</v>
      </c>
      <c r="BQ412" s="432">
        <f t="shared" si="1170"/>
        <v>0</v>
      </c>
      <c r="BR412" s="432">
        <f t="shared" si="1170"/>
        <v>0</v>
      </c>
      <c r="BS412" s="463">
        <f t="shared" si="1170"/>
        <v>0</v>
      </c>
      <c r="BT412" s="462">
        <f t="shared" si="1170"/>
        <v>0</v>
      </c>
      <c r="BU412" s="432">
        <f t="shared" si="1170"/>
        <v>0</v>
      </c>
      <c r="BV412" s="432">
        <f t="shared" si="1170"/>
        <v>0</v>
      </c>
      <c r="BW412" s="432">
        <f t="shared" si="1170"/>
        <v>0</v>
      </c>
      <c r="BX412" s="432">
        <f t="shared" si="1170"/>
        <v>0</v>
      </c>
      <c r="BY412" s="463">
        <f t="shared" si="1170"/>
        <v>0</v>
      </c>
      <c r="BZ412" s="462">
        <f t="shared" si="1170"/>
        <v>0</v>
      </c>
      <c r="CA412" s="432">
        <f t="shared" si="1170"/>
        <v>0</v>
      </c>
      <c r="CB412" s="432">
        <f t="shared" si="1170"/>
        <v>0</v>
      </c>
      <c r="CC412" s="432">
        <f t="shared" si="1170"/>
        <v>0</v>
      </c>
      <c r="CD412" s="463">
        <f t="shared" si="1170"/>
        <v>0</v>
      </c>
      <c r="CE412" s="462">
        <f t="shared" si="1170"/>
        <v>0</v>
      </c>
      <c r="CF412" s="432">
        <f t="shared" si="1170"/>
        <v>0</v>
      </c>
      <c r="CG412" s="432">
        <f t="shared" si="1170"/>
        <v>0</v>
      </c>
      <c r="CH412" s="432">
        <f t="shared" si="1170"/>
        <v>0</v>
      </c>
      <c r="CI412" s="432">
        <f t="shared" si="1170"/>
        <v>0</v>
      </c>
      <c r="CJ412" s="463">
        <f t="shared" si="1170"/>
        <v>0</v>
      </c>
      <c r="CK412" s="462">
        <f t="shared" si="1170"/>
        <v>0</v>
      </c>
      <c r="CL412" s="432">
        <f t="shared" si="1170"/>
        <v>0</v>
      </c>
      <c r="CM412" s="432">
        <f t="shared" si="1170"/>
        <v>0</v>
      </c>
      <c r="CN412" s="432">
        <f t="shared" si="1170"/>
        <v>0</v>
      </c>
      <c r="CO412" s="463">
        <f t="shared" si="1170"/>
        <v>0</v>
      </c>
      <c r="CP412" s="462">
        <f t="shared" si="1170"/>
        <v>0</v>
      </c>
      <c r="CQ412" s="432">
        <f t="shared" si="1170"/>
        <v>0</v>
      </c>
      <c r="CR412" s="432">
        <f t="shared" si="1170"/>
        <v>0</v>
      </c>
      <c r="CS412" s="432">
        <f t="shared" si="1170"/>
        <v>0</v>
      </c>
      <c r="CT412" s="432">
        <f t="shared" si="1170"/>
        <v>0</v>
      </c>
      <c r="CU412" s="463">
        <f t="shared" si="1170"/>
        <v>0</v>
      </c>
      <c r="CV412" s="462">
        <f t="shared" si="1170"/>
        <v>0</v>
      </c>
      <c r="CW412" s="432">
        <f t="shared" si="1170"/>
        <v>0</v>
      </c>
      <c r="CX412" s="432">
        <f t="shared" si="1170"/>
        <v>0</v>
      </c>
      <c r="CY412" s="432">
        <f t="shared" ref="CY412:FJ412" si="1171">CY273*CY133/100</f>
        <v>0</v>
      </c>
      <c r="CZ412" s="463">
        <f t="shared" si="1171"/>
        <v>0</v>
      </c>
      <c r="DA412" s="462">
        <f t="shared" si="1171"/>
        <v>0</v>
      </c>
      <c r="DB412" s="432">
        <f t="shared" si="1171"/>
        <v>0</v>
      </c>
      <c r="DC412" s="432">
        <f t="shared" si="1171"/>
        <v>0</v>
      </c>
      <c r="DD412" s="432">
        <f t="shared" si="1171"/>
        <v>0</v>
      </c>
      <c r="DE412" s="432">
        <f t="shared" si="1171"/>
        <v>0</v>
      </c>
      <c r="DF412" s="463">
        <f t="shared" si="1171"/>
        <v>0</v>
      </c>
      <c r="DG412" s="462">
        <f t="shared" si="1171"/>
        <v>0</v>
      </c>
      <c r="DH412" s="432">
        <f t="shared" si="1171"/>
        <v>0</v>
      </c>
      <c r="DI412" s="432">
        <f t="shared" si="1171"/>
        <v>0</v>
      </c>
      <c r="DJ412" s="432">
        <f t="shared" si="1171"/>
        <v>0</v>
      </c>
      <c r="DK412" s="463">
        <f t="shared" si="1171"/>
        <v>0</v>
      </c>
      <c r="DL412" s="462">
        <f t="shared" si="1171"/>
        <v>0</v>
      </c>
      <c r="DM412" s="432">
        <f t="shared" si="1171"/>
        <v>0</v>
      </c>
      <c r="DN412" s="432">
        <f t="shared" si="1171"/>
        <v>0</v>
      </c>
      <c r="DO412" s="432">
        <f t="shared" si="1171"/>
        <v>0</v>
      </c>
      <c r="DP412" s="432">
        <f t="shared" si="1171"/>
        <v>0</v>
      </c>
      <c r="DQ412" s="463">
        <f t="shared" si="1171"/>
        <v>0</v>
      </c>
      <c r="DR412" s="462">
        <f t="shared" si="1171"/>
        <v>0</v>
      </c>
      <c r="DS412" s="432">
        <f t="shared" si="1171"/>
        <v>0</v>
      </c>
      <c r="DT412" s="432">
        <f t="shared" si="1171"/>
        <v>0</v>
      </c>
      <c r="DU412" s="432">
        <f t="shared" si="1171"/>
        <v>0</v>
      </c>
      <c r="DV412" s="463">
        <f t="shared" si="1171"/>
        <v>0</v>
      </c>
      <c r="DW412" s="462">
        <f t="shared" si="1171"/>
        <v>0</v>
      </c>
      <c r="DX412" s="432">
        <f t="shared" si="1171"/>
        <v>0</v>
      </c>
      <c r="DY412" s="432">
        <f t="shared" si="1171"/>
        <v>0</v>
      </c>
      <c r="DZ412" s="432">
        <f t="shared" si="1171"/>
        <v>0</v>
      </c>
      <c r="EA412" s="432">
        <f t="shared" si="1171"/>
        <v>0</v>
      </c>
      <c r="EB412" s="463">
        <f t="shared" si="1171"/>
        <v>0</v>
      </c>
      <c r="EC412" s="462">
        <f t="shared" si="1171"/>
        <v>0</v>
      </c>
      <c r="ED412" s="432">
        <f t="shared" si="1171"/>
        <v>0</v>
      </c>
      <c r="EE412" s="432">
        <f t="shared" si="1171"/>
        <v>0</v>
      </c>
      <c r="EF412" s="432">
        <f t="shared" si="1171"/>
        <v>0</v>
      </c>
      <c r="EG412" s="463">
        <f t="shared" si="1171"/>
        <v>0</v>
      </c>
      <c r="EH412" s="462">
        <f t="shared" si="1171"/>
        <v>0</v>
      </c>
      <c r="EI412" s="432">
        <f t="shared" si="1171"/>
        <v>0</v>
      </c>
      <c r="EJ412" s="432">
        <f t="shared" si="1171"/>
        <v>0</v>
      </c>
      <c r="EK412" s="432">
        <f t="shared" si="1171"/>
        <v>0</v>
      </c>
      <c r="EL412" s="432">
        <f t="shared" si="1171"/>
        <v>0</v>
      </c>
      <c r="EM412" s="463">
        <f t="shared" si="1171"/>
        <v>0</v>
      </c>
      <c r="EN412" s="462">
        <f t="shared" si="1171"/>
        <v>0</v>
      </c>
      <c r="EO412" s="432">
        <f t="shared" si="1171"/>
        <v>0</v>
      </c>
      <c r="EP412" s="432">
        <f t="shared" si="1171"/>
        <v>0</v>
      </c>
      <c r="EQ412" s="432">
        <f t="shared" si="1171"/>
        <v>0</v>
      </c>
      <c r="ER412" s="463">
        <f t="shared" si="1171"/>
        <v>0</v>
      </c>
      <c r="ES412" s="462">
        <f t="shared" si="1171"/>
        <v>0</v>
      </c>
      <c r="ET412" s="432">
        <f t="shared" si="1171"/>
        <v>0</v>
      </c>
      <c r="EU412" s="432">
        <f t="shared" si="1171"/>
        <v>0</v>
      </c>
      <c r="EV412" s="432">
        <f t="shared" si="1171"/>
        <v>0</v>
      </c>
      <c r="EW412" s="432">
        <f t="shared" si="1171"/>
        <v>0</v>
      </c>
      <c r="EX412" s="463">
        <f t="shared" si="1171"/>
        <v>0</v>
      </c>
      <c r="EY412" s="462">
        <f t="shared" si="1171"/>
        <v>0</v>
      </c>
      <c r="EZ412" s="432">
        <f t="shared" si="1171"/>
        <v>0</v>
      </c>
      <c r="FA412" s="432">
        <f t="shared" si="1171"/>
        <v>0</v>
      </c>
      <c r="FB412" s="432">
        <f t="shared" si="1171"/>
        <v>0</v>
      </c>
      <c r="FC412" s="463">
        <f t="shared" si="1171"/>
        <v>0</v>
      </c>
      <c r="FD412" s="462">
        <f t="shared" si="1171"/>
        <v>0</v>
      </c>
      <c r="FE412" s="432">
        <f t="shared" si="1171"/>
        <v>0</v>
      </c>
      <c r="FF412" s="432">
        <f t="shared" si="1171"/>
        <v>0</v>
      </c>
      <c r="FG412" s="432">
        <f t="shared" si="1171"/>
        <v>0</v>
      </c>
      <c r="FH412" s="432">
        <f t="shared" si="1171"/>
        <v>0</v>
      </c>
      <c r="FI412" s="463">
        <f t="shared" si="1171"/>
        <v>0</v>
      </c>
      <c r="FJ412" s="462">
        <f t="shared" si="1171"/>
        <v>0</v>
      </c>
      <c r="FK412" s="432">
        <f t="shared" ref="FK412:GJ412" si="1172">FK273*FK133/100</f>
        <v>0</v>
      </c>
      <c r="FL412" s="432">
        <f t="shared" si="1172"/>
        <v>0</v>
      </c>
      <c r="FM412" s="432">
        <f t="shared" si="1172"/>
        <v>0</v>
      </c>
      <c r="FN412" s="463">
        <f t="shared" si="1172"/>
        <v>0</v>
      </c>
      <c r="FO412" s="462">
        <f t="shared" si="1172"/>
        <v>0</v>
      </c>
      <c r="FP412" s="432">
        <f t="shared" si="1172"/>
        <v>0</v>
      </c>
      <c r="FQ412" s="432">
        <f t="shared" si="1172"/>
        <v>0</v>
      </c>
      <c r="FR412" s="432">
        <f t="shared" si="1172"/>
        <v>0</v>
      </c>
      <c r="FS412" s="432">
        <f t="shared" si="1172"/>
        <v>0</v>
      </c>
      <c r="FT412" s="463">
        <f t="shared" si="1172"/>
        <v>0</v>
      </c>
      <c r="FU412" s="462">
        <f t="shared" si="1172"/>
        <v>0</v>
      </c>
      <c r="FV412" s="432">
        <f t="shared" si="1172"/>
        <v>0</v>
      </c>
      <c r="FW412" s="432">
        <f t="shared" si="1172"/>
        <v>0</v>
      </c>
      <c r="FX412" s="432">
        <f t="shared" si="1172"/>
        <v>0</v>
      </c>
      <c r="FY412" s="463">
        <f t="shared" si="1172"/>
        <v>0</v>
      </c>
      <c r="FZ412" s="462">
        <f t="shared" si="1172"/>
        <v>0</v>
      </c>
      <c r="GA412" s="432">
        <f t="shared" si="1172"/>
        <v>0</v>
      </c>
      <c r="GB412" s="432">
        <f t="shared" si="1172"/>
        <v>0</v>
      </c>
      <c r="GC412" s="432">
        <f t="shared" si="1172"/>
        <v>0</v>
      </c>
      <c r="GD412" s="432">
        <f t="shared" si="1172"/>
        <v>0</v>
      </c>
      <c r="GE412" s="463">
        <f t="shared" si="1172"/>
        <v>0</v>
      </c>
      <c r="GF412" s="462">
        <f t="shared" si="1172"/>
        <v>0</v>
      </c>
      <c r="GG412" s="432">
        <f t="shared" si="1172"/>
        <v>0</v>
      </c>
      <c r="GH412" s="432">
        <f t="shared" si="1172"/>
        <v>0</v>
      </c>
      <c r="GI412" s="432">
        <f t="shared" si="1172"/>
        <v>0</v>
      </c>
      <c r="GJ412" s="463">
        <f t="shared" si="1172"/>
        <v>0</v>
      </c>
    </row>
    <row r="413" spans="1:192" s="4" customFormat="1">
      <c r="A413" s="22"/>
      <c r="B413" s="22"/>
      <c r="C413" s="22"/>
      <c r="D413" s="22"/>
      <c r="E413" s="748" t="str">
        <f t="shared" si="952"/>
        <v>New Tariff 1</v>
      </c>
      <c r="F413" s="462">
        <f t="shared" ref="F413:AL413" si="1173">F274*F134</f>
        <v>0</v>
      </c>
      <c r="G413" s="432">
        <f t="shared" si="1173"/>
        <v>0</v>
      </c>
      <c r="H413" s="432">
        <f t="shared" si="1173"/>
        <v>0</v>
      </c>
      <c r="I413" s="432">
        <f t="shared" si="1173"/>
        <v>0</v>
      </c>
      <c r="J413" s="432">
        <f t="shared" si="1173"/>
        <v>0</v>
      </c>
      <c r="K413" s="463">
        <f t="shared" si="1173"/>
        <v>0</v>
      </c>
      <c r="L413" s="462">
        <f t="shared" si="1173"/>
        <v>0</v>
      </c>
      <c r="M413" s="432">
        <f t="shared" si="1173"/>
        <v>0</v>
      </c>
      <c r="N413" s="432">
        <f t="shared" si="1173"/>
        <v>0</v>
      </c>
      <c r="O413" s="432">
        <f t="shared" si="1173"/>
        <v>0</v>
      </c>
      <c r="P413" s="463">
        <f t="shared" si="1173"/>
        <v>0</v>
      </c>
      <c r="Q413" s="462">
        <f t="shared" si="1173"/>
        <v>0</v>
      </c>
      <c r="R413" s="432">
        <f t="shared" si="1173"/>
        <v>0</v>
      </c>
      <c r="S413" s="432">
        <f t="shared" si="1173"/>
        <v>0</v>
      </c>
      <c r="T413" s="432">
        <f t="shared" si="1173"/>
        <v>0</v>
      </c>
      <c r="U413" s="432">
        <f t="shared" si="1173"/>
        <v>0</v>
      </c>
      <c r="V413" s="463">
        <f t="shared" si="1173"/>
        <v>0</v>
      </c>
      <c r="W413" s="462">
        <f t="shared" si="1173"/>
        <v>0</v>
      </c>
      <c r="X413" s="432">
        <f t="shared" si="1173"/>
        <v>0</v>
      </c>
      <c r="Y413" s="432">
        <f t="shared" si="1173"/>
        <v>0</v>
      </c>
      <c r="Z413" s="432">
        <f t="shared" si="1173"/>
        <v>0</v>
      </c>
      <c r="AA413" s="463">
        <f t="shared" si="1173"/>
        <v>0</v>
      </c>
      <c r="AB413" s="462">
        <f t="shared" si="1173"/>
        <v>0</v>
      </c>
      <c r="AC413" s="432">
        <f t="shared" si="1173"/>
        <v>0</v>
      </c>
      <c r="AD413" s="432">
        <f t="shared" si="1173"/>
        <v>0</v>
      </c>
      <c r="AE413" s="432">
        <f t="shared" si="1173"/>
        <v>0</v>
      </c>
      <c r="AF413" s="432">
        <f t="shared" si="1173"/>
        <v>0</v>
      </c>
      <c r="AG413" s="463">
        <f t="shared" si="1173"/>
        <v>0</v>
      </c>
      <c r="AH413" s="462">
        <f t="shared" si="1173"/>
        <v>0</v>
      </c>
      <c r="AI413" s="432">
        <f t="shared" si="1173"/>
        <v>0</v>
      </c>
      <c r="AJ413" s="432">
        <f t="shared" si="1173"/>
        <v>0</v>
      </c>
      <c r="AK413" s="432">
        <f t="shared" si="1173"/>
        <v>0</v>
      </c>
      <c r="AL413" s="463">
        <f t="shared" si="1173"/>
        <v>0</v>
      </c>
      <c r="AM413" s="462">
        <f t="shared" ref="AM413:CX413" si="1174">AM274*AM134/100</f>
        <v>0</v>
      </c>
      <c r="AN413" s="432">
        <f t="shared" si="1174"/>
        <v>0</v>
      </c>
      <c r="AO413" s="432">
        <f t="shared" si="1174"/>
        <v>0</v>
      </c>
      <c r="AP413" s="432">
        <f t="shared" si="1174"/>
        <v>0</v>
      </c>
      <c r="AQ413" s="432">
        <f t="shared" si="1174"/>
        <v>0</v>
      </c>
      <c r="AR413" s="463">
        <f t="shared" si="1174"/>
        <v>0</v>
      </c>
      <c r="AS413" s="462">
        <f t="shared" si="1174"/>
        <v>0</v>
      </c>
      <c r="AT413" s="432">
        <f t="shared" si="1174"/>
        <v>0</v>
      </c>
      <c r="AU413" s="432">
        <f t="shared" si="1174"/>
        <v>0</v>
      </c>
      <c r="AV413" s="432">
        <f t="shared" si="1174"/>
        <v>0</v>
      </c>
      <c r="AW413" s="463">
        <f t="shared" si="1174"/>
        <v>0</v>
      </c>
      <c r="AX413" s="462">
        <f t="shared" si="1174"/>
        <v>0</v>
      </c>
      <c r="AY413" s="432">
        <f t="shared" si="1174"/>
        <v>0</v>
      </c>
      <c r="AZ413" s="432">
        <f t="shared" si="1174"/>
        <v>0</v>
      </c>
      <c r="BA413" s="432">
        <f t="shared" si="1174"/>
        <v>0</v>
      </c>
      <c r="BB413" s="432">
        <f t="shared" si="1174"/>
        <v>0</v>
      </c>
      <c r="BC413" s="463">
        <f t="shared" si="1174"/>
        <v>0</v>
      </c>
      <c r="BD413" s="462">
        <f t="shared" si="1174"/>
        <v>0</v>
      </c>
      <c r="BE413" s="432">
        <f t="shared" si="1174"/>
        <v>0</v>
      </c>
      <c r="BF413" s="432">
        <f t="shared" si="1174"/>
        <v>0</v>
      </c>
      <c r="BG413" s="432">
        <f t="shared" si="1174"/>
        <v>0</v>
      </c>
      <c r="BH413" s="463">
        <f t="shared" si="1174"/>
        <v>0</v>
      </c>
      <c r="BI413" s="462">
        <f t="shared" si="1174"/>
        <v>0</v>
      </c>
      <c r="BJ413" s="432">
        <f t="shared" si="1174"/>
        <v>0</v>
      </c>
      <c r="BK413" s="432">
        <f t="shared" si="1174"/>
        <v>0</v>
      </c>
      <c r="BL413" s="432">
        <f t="shared" si="1174"/>
        <v>0</v>
      </c>
      <c r="BM413" s="432">
        <f t="shared" si="1174"/>
        <v>0</v>
      </c>
      <c r="BN413" s="463">
        <f t="shared" si="1174"/>
        <v>0</v>
      </c>
      <c r="BO413" s="462">
        <f t="shared" si="1174"/>
        <v>0</v>
      </c>
      <c r="BP413" s="432">
        <f t="shared" si="1174"/>
        <v>0</v>
      </c>
      <c r="BQ413" s="432">
        <f t="shared" si="1174"/>
        <v>0</v>
      </c>
      <c r="BR413" s="432">
        <f t="shared" si="1174"/>
        <v>0</v>
      </c>
      <c r="BS413" s="463">
        <f t="shared" si="1174"/>
        <v>0</v>
      </c>
      <c r="BT413" s="462">
        <f t="shared" si="1174"/>
        <v>0</v>
      </c>
      <c r="BU413" s="432">
        <f t="shared" si="1174"/>
        <v>0</v>
      </c>
      <c r="BV413" s="432">
        <f t="shared" si="1174"/>
        <v>0</v>
      </c>
      <c r="BW413" s="432">
        <f t="shared" si="1174"/>
        <v>0</v>
      </c>
      <c r="BX413" s="432">
        <f t="shared" si="1174"/>
        <v>0</v>
      </c>
      <c r="BY413" s="463">
        <f t="shared" si="1174"/>
        <v>0</v>
      </c>
      <c r="BZ413" s="462">
        <f t="shared" si="1174"/>
        <v>0</v>
      </c>
      <c r="CA413" s="432">
        <f t="shared" si="1174"/>
        <v>0</v>
      </c>
      <c r="CB413" s="432">
        <f t="shared" si="1174"/>
        <v>0</v>
      </c>
      <c r="CC413" s="432">
        <f t="shared" si="1174"/>
        <v>0</v>
      </c>
      <c r="CD413" s="463">
        <f t="shared" si="1174"/>
        <v>0</v>
      </c>
      <c r="CE413" s="462">
        <f t="shared" si="1174"/>
        <v>0</v>
      </c>
      <c r="CF413" s="432">
        <f t="shared" si="1174"/>
        <v>0</v>
      </c>
      <c r="CG413" s="432">
        <f t="shared" si="1174"/>
        <v>0</v>
      </c>
      <c r="CH413" s="432">
        <f t="shared" si="1174"/>
        <v>0</v>
      </c>
      <c r="CI413" s="432">
        <f t="shared" si="1174"/>
        <v>0</v>
      </c>
      <c r="CJ413" s="463">
        <f t="shared" si="1174"/>
        <v>0</v>
      </c>
      <c r="CK413" s="462">
        <f t="shared" si="1174"/>
        <v>0</v>
      </c>
      <c r="CL413" s="432">
        <f t="shared" si="1174"/>
        <v>0</v>
      </c>
      <c r="CM413" s="432">
        <f t="shared" si="1174"/>
        <v>0</v>
      </c>
      <c r="CN413" s="432">
        <f t="shared" si="1174"/>
        <v>0</v>
      </c>
      <c r="CO413" s="463">
        <f t="shared" si="1174"/>
        <v>0</v>
      </c>
      <c r="CP413" s="462">
        <f t="shared" si="1174"/>
        <v>0</v>
      </c>
      <c r="CQ413" s="432">
        <f t="shared" si="1174"/>
        <v>0</v>
      </c>
      <c r="CR413" s="432">
        <f t="shared" si="1174"/>
        <v>0</v>
      </c>
      <c r="CS413" s="432">
        <f t="shared" si="1174"/>
        <v>0</v>
      </c>
      <c r="CT413" s="432">
        <f t="shared" si="1174"/>
        <v>0</v>
      </c>
      <c r="CU413" s="463">
        <f t="shared" si="1174"/>
        <v>0</v>
      </c>
      <c r="CV413" s="462">
        <f t="shared" si="1174"/>
        <v>0</v>
      </c>
      <c r="CW413" s="432">
        <f t="shared" si="1174"/>
        <v>0</v>
      </c>
      <c r="CX413" s="432">
        <f t="shared" si="1174"/>
        <v>0</v>
      </c>
      <c r="CY413" s="432">
        <f t="shared" ref="CY413:FJ413" si="1175">CY274*CY134/100</f>
        <v>0</v>
      </c>
      <c r="CZ413" s="463">
        <f t="shared" si="1175"/>
        <v>0</v>
      </c>
      <c r="DA413" s="462">
        <f t="shared" si="1175"/>
        <v>0</v>
      </c>
      <c r="DB413" s="432">
        <f t="shared" si="1175"/>
        <v>0</v>
      </c>
      <c r="DC413" s="432">
        <f t="shared" si="1175"/>
        <v>0</v>
      </c>
      <c r="DD413" s="432">
        <f t="shared" si="1175"/>
        <v>0</v>
      </c>
      <c r="DE413" s="432">
        <f t="shared" si="1175"/>
        <v>0</v>
      </c>
      <c r="DF413" s="463">
        <f t="shared" si="1175"/>
        <v>0</v>
      </c>
      <c r="DG413" s="462">
        <f t="shared" si="1175"/>
        <v>0</v>
      </c>
      <c r="DH413" s="432">
        <f t="shared" si="1175"/>
        <v>0</v>
      </c>
      <c r="DI413" s="432">
        <f t="shared" si="1175"/>
        <v>0</v>
      </c>
      <c r="DJ413" s="432">
        <f t="shared" si="1175"/>
        <v>0</v>
      </c>
      <c r="DK413" s="463">
        <f t="shared" si="1175"/>
        <v>0</v>
      </c>
      <c r="DL413" s="462">
        <f t="shared" si="1175"/>
        <v>0</v>
      </c>
      <c r="DM413" s="432">
        <f t="shared" si="1175"/>
        <v>0</v>
      </c>
      <c r="DN413" s="432">
        <f t="shared" si="1175"/>
        <v>0</v>
      </c>
      <c r="DO413" s="432">
        <f t="shared" si="1175"/>
        <v>0</v>
      </c>
      <c r="DP413" s="432">
        <f t="shared" si="1175"/>
        <v>0</v>
      </c>
      <c r="DQ413" s="463">
        <f t="shared" si="1175"/>
        <v>0</v>
      </c>
      <c r="DR413" s="462">
        <f t="shared" si="1175"/>
        <v>0</v>
      </c>
      <c r="DS413" s="432">
        <f t="shared" si="1175"/>
        <v>0</v>
      </c>
      <c r="DT413" s="432">
        <f t="shared" si="1175"/>
        <v>0</v>
      </c>
      <c r="DU413" s="432">
        <f t="shared" si="1175"/>
        <v>0</v>
      </c>
      <c r="DV413" s="463">
        <f t="shared" si="1175"/>
        <v>0</v>
      </c>
      <c r="DW413" s="462">
        <f t="shared" si="1175"/>
        <v>0</v>
      </c>
      <c r="DX413" s="432">
        <f t="shared" si="1175"/>
        <v>0</v>
      </c>
      <c r="DY413" s="432">
        <f t="shared" si="1175"/>
        <v>0</v>
      </c>
      <c r="DZ413" s="432">
        <f t="shared" si="1175"/>
        <v>0</v>
      </c>
      <c r="EA413" s="432">
        <f t="shared" si="1175"/>
        <v>0</v>
      </c>
      <c r="EB413" s="463">
        <f t="shared" si="1175"/>
        <v>0</v>
      </c>
      <c r="EC413" s="462">
        <f t="shared" si="1175"/>
        <v>0</v>
      </c>
      <c r="ED413" s="432">
        <f t="shared" si="1175"/>
        <v>0</v>
      </c>
      <c r="EE413" s="432">
        <f t="shared" si="1175"/>
        <v>0</v>
      </c>
      <c r="EF413" s="432">
        <f t="shared" si="1175"/>
        <v>0</v>
      </c>
      <c r="EG413" s="463">
        <f t="shared" si="1175"/>
        <v>0</v>
      </c>
      <c r="EH413" s="462">
        <f t="shared" si="1175"/>
        <v>0</v>
      </c>
      <c r="EI413" s="432">
        <f t="shared" si="1175"/>
        <v>0</v>
      </c>
      <c r="EJ413" s="432">
        <f t="shared" si="1175"/>
        <v>0</v>
      </c>
      <c r="EK413" s="432">
        <f t="shared" si="1175"/>
        <v>0</v>
      </c>
      <c r="EL413" s="432">
        <f t="shared" si="1175"/>
        <v>0</v>
      </c>
      <c r="EM413" s="463">
        <f t="shared" si="1175"/>
        <v>0</v>
      </c>
      <c r="EN413" s="462">
        <f t="shared" si="1175"/>
        <v>0</v>
      </c>
      <c r="EO413" s="432">
        <f t="shared" si="1175"/>
        <v>0</v>
      </c>
      <c r="EP413" s="432">
        <f t="shared" si="1175"/>
        <v>0</v>
      </c>
      <c r="EQ413" s="432">
        <f t="shared" si="1175"/>
        <v>0</v>
      </c>
      <c r="ER413" s="463">
        <f t="shared" si="1175"/>
        <v>0</v>
      </c>
      <c r="ES413" s="462">
        <f t="shared" si="1175"/>
        <v>0</v>
      </c>
      <c r="ET413" s="432">
        <f t="shared" si="1175"/>
        <v>0</v>
      </c>
      <c r="EU413" s="432">
        <f t="shared" si="1175"/>
        <v>0</v>
      </c>
      <c r="EV413" s="432">
        <f t="shared" si="1175"/>
        <v>0</v>
      </c>
      <c r="EW413" s="432">
        <f t="shared" si="1175"/>
        <v>0</v>
      </c>
      <c r="EX413" s="463">
        <f t="shared" si="1175"/>
        <v>0</v>
      </c>
      <c r="EY413" s="462">
        <f t="shared" si="1175"/>
        <v>0</v>
      </c>
      <c r="EZ413" s="432">
        <f t="shared" si="1175"/>
        <v>0</v>
      </c>
      <c r="FA413" s="432">
        <f t="shared" si="1175"/>
        <v>0</v>
      </c>
      <c r="FB413" s="432">
        <f t="shared" si="1175"/>
        <v>0</v>
      </c>
      <c r="FC413" s="463">
        <f t="shared" si="1175"/>
        <v>0</v>
      </c>
      <c r="FD413" s="462">
        <f t="shared" si="1175"/>
        <v>0</v>
      </c>
      <c r="FE413" s="432">
        <f t="shared" si="1175"/>
        <v>0</v>
      </c>
      <c r="FF413" s="432">
        <f t="shared" si="1175"/>
        <v>0</v>
      </c>
      <c r="FG413" s="432">
        <f t="shared" si="1175"/>
        <v>0</v>
      </c>
      <c r="FH413" s="432">
        <f t="shared" si="1175"/>
        <v>0</v>
      </c>
      <c r="FI413" s="463">
        <f t="shared" si="1175"/>
        <v>0</v>
      </c>
      <c r="FJ413" s="462">
        <f t="shared" si="1175"/>
        <v>0</v>
      </c>
      <c r="FK413" s="432">
        <f t="shared" ref="FK413:GJ413" si="1176">FK274*FK134/100</f>
        <v>0</v>
      </c>
      <c r="FL413" s="432">
        <f t="shared" si="1176"/>
        <v>0</v>
      </c>
      <c r="FM413" s="432">
        <f t="shared" si="1176"/>
        <v>0</v>
      </c>
      <c r="FN413" s="463">
        <f t="shared" si="1176"/>
        <v>0</v>
      </c>
      <c r="FO413" s="462">
        <f t="shared" si="1176"/>
        <v>0</v>
      </c>
      <c r="FP413" s="432">
        <f t="shared" si="1176"/>
        <v>0</v>
      </c>
      <c r="FQ413" s="432">
        <f t="shared" si="1176"/>
        <v>0</v>
      </c>
      <c r="FR413" s="432">
        <f t="shared" si="1176"/>
        <v>0</v>
      </c>
      <c r="FS413" s="432">
        <f t="shared" si="1176"/>
        <v>0</v>
      </c>
      <c r="FT413" s="463">
        <f t="shared" si="1176"/>
        <v>0</v>
      </c>
      <c r="FU413" s="462">
        <f t="shared" si="1176"/>
        <v>0</v>
      </c>
      <c r="FV413" s="432">
        <f t="shared" si="1176"/>
        <v>0</v>
      </c>
      <c r="FW413" s="432">
        <f t="shared" si="1176"/>
        <v>0</v>
      </c>
      <c r="FX413" s="432">
        <f t="shared" si="1176"/>
        <v>0</v>
      </c>
      <c r="FY413" s="463">
        <f t="shared" si="1176"/>
        <v>0</v>
      </c>
      <c r="FZ413" s="462">
        <f t="shared" si="1176"/>
        <v>0</v>
      </c>
      <c r="GA413" s="432">
        <f t="shared" si="1176"/>
        <v>0</v>
      </c>
      <c r="GB413" s="432">
        <f t="shared" si="1176"/>
        <v>0</v>
      </c>
      <c r="GC413" s="432">
        <f t="shared" si="1176"/>
        <v>0</v>
      </c>
      <c r="GD413" s="432">
        <f t="shared" si="1176"/>
        <v>0</v>
      </c>
      <c r="GE413" s="463">
        <f t="shared" si="1176"/>
        <v>0</v>
      </c>
      <c r="GF413" s="462">
        <f t="shared" si="1176"/>
        <v>0</v>
      </c>
      <c r="GG413" s="432">
        <f t="shared" si="1176"/>
        <v>0</v>
      </c>
      <c r="GH413" s="432">
        <f t="shared" si="1176"/>
        <v>0</v>
      </c>
      <c r="GI413" s="432">
        <f t="shared" si="1176"/>
        <v>0</v>
      </c>
      <c r="GJ413" s="463">
        <f t="shared" si="1176"/>
        <v>0</v>
      </c>
    </row>
    <row r="414" spans="1:192" s="4" customFormat="1">
      <c r="A414" s="22"/>
      <c r="B414" s="22"/>
      <c r="C414" s="22"/>
      <c r="D414" s="22"/>
      <c r="E414" s="748" t="str">
        <f t="shared" si="952"/>
        <v>Subtransmission Demand A</v>
      </c>
      <c r="F414" s="462">
        <f t="shared" ref="F414:AL414" si="1177">F275*F135</f>
        <v>0</v>
      </c>
      <c r="G414" s="432">
        <f t="shared" si="1177"/>
        <v>0</v>
      </c>
      <c r="H414" s="432">
        <f t="shared" si="1177"/>
        <v>0</v>
      </c>
      <c r="I414" s="432">
        <f t="shared" si="1177"/>
        <v>0</v>
      </c>
      <c r="J414" s="432">
        <f t="shared" si="1177"/>
        <v>0</v>
      </c>
      <c r="K414" s="463">
        <f t="shared" si="1177"/>
        <v>0</v>
      </c>
      <c r="L414" s="462">
        <f t="shared" si="1177"/>
        <v>0</v>
      </c>
      <c r="M414" s="432">
        <f t="shared" si="1177"/>
        <v>0</v>
      </c>
      <c r="N414" s="432">
        <f t="shared" si="1177"/>
        <v>0</v>
      </c>
      <c r="O414" s="432">
        <f t="shared" si="1177"/>
        <v>0</v>
      </c>
      <c r="P414" s="463">
        <f t="shared" si="1177"/>
        <v>0</v>
      </c>
      <c r="Q414" s="462">
        <f t="shared" si="1177"/>
        <v>736133.85400896461</v>
      </c>
      <c r="R414" s="432">
        <f t="shared" si="1177"/>
        <v>0</v>
      </c>
      <c r="S414" s="432">
        <f t="shared" si="1177"/>
        <v>0</v>
      </c>
      <c r="T414" s="432">
        <f t="shared" si="1177"/>
        <v>0</v>
      </c>
      <c r="U414" s="432">
        <f t="shared" si="1177"/>
        <v>0</v>
      </c>
      <c r="V414" s="463">
        <f t="shared" si="1177"/>
        <v>0</v>
      </c>
      <c r="W414" s="462">
        <f t="shared" si="1177"/>
        <v>0</v>
      </c>
      <c r="X414" s="432">
        <f t="shared" si="1177"/>
        <v>0</v>
      </c>
      <c r="Y414" s="432">
        <f t="shared" si="1177"/>
        <v>0</v>
      </c>
      <c r="Z414" s="432">
        <f t="shared" si="1177"/>
        <v>0</v>
      </c>
      <c r="AA414" s="463">
        <f t="shared" si="1177"/>
        <v>0</v>
      </c>
      <c r="AB414" s="462">
        <f t="shared" si="1177"/>
        <v>0</v>
      </c>
      <c r="AC414" s="432">
        <f t="shared" si="1177"/>
        <v>0</v>
      </c>
      <c r="AD414" s="432">
        <f t="shared" si="1177"/>
        <v>0</v>
      </c>
      <c r="AE414" s="432">
        <f t="shared" si="1177"/>
        <v>0</v>
      </c>
      <c r="AF414" s="432">
        <f t="shared" si="1177"/>
        <v>0</v>
      </c>
      <c r="AG414" s="463">
        <f t="shared" si="1177"/>
        <v>0</v>
      </c>
      <c r="AH414" s="462">
        <f t="shared" si="1177"/>
        <v>0</v>
      </c>
      <c r="AI414" s="432">
        <f t="shared" si="1177"/>
        <v>0</v>
      </c>
      <c r="AJ414" s="432">
        <f t="shared" si="1177"/>
        <v>0</v>
      </c>
      <c r="AK414" s="432">
        <f t="shared" si="1177"/>
        <v>0</v>
      </c>
      <c r="AL414" s="463">
        <f t="shared" si="1177"/>
        <v>0</v>
      </c>
      <c r="AM414" s="462">
        <f t="shared" ref="AM414:CX414" si="1178">AM275*AM135/100</f>
        <v>145172.1901059552</v>
      </c>
      <c r="AN414" s="432">
        <f t="shared" si="1178"/>
        <v>0</v>
      </c>
      <c r="AO414" s="432">
        <f t="shared" si="1178"/>
        <v>0</v>
      </c>
      <c r="AP414" s="432">
        <f t="shared" si="1178"/>
        <v>0</v>
      </c>
      <c r="AQ414" s="432">
        <f t="shared" si="1178"/>
        <v>0</v>
      </c>
      <c r="AR414" s="463">
        <f t="shared" si="1178"/>
        <v>0</v>
      </c>
      <c r="AS414" s="462">
        <f t="shared" si="1178"/>
        <v>0</v>
      </c>
      <c r="AT414" s="432">
        <f t="shared" si="1178"/>
        <v>0</v>
      </c>
      <c r="AU414" s="432">
        <f t="shared" si="1178"/>
        <v>0</v>
      </c>
      <c r="AV414" s="432">
        <f t="shared" si="1178"/>
        <v>0</v>
      </c>
      <c r="AW414" s="463">
        <f t="shared" si="1178"/>
        <v>0</v>
      </c>
      <c r="AX414" s="462">
        <f t="shared" si="1178"/>
        <v>0</v>
      </c>
      <c r="AY414" s="432">
        <f t="shared" si="1178"/>
        <v>0</v>
      </c>
      <c r="AZ414" s="432">
        <f t="shared" si="1178"/>
        <v>0</v>
      </c>
      <c r="BA414" s="432">
        <f t="shared" si="1178"/>
        <v>0</v>
      </c>
      <c r="BB414" s="432">
        <f t="shared" si="1178"/>
        <v>0</v>
      </c>
      <c r="BC414" s="463">
        <f t="shared" si="1178"/>
        <v>0</v>
      </c>
      <c r="BD414" s="462">
        <f t="shared" si="1178"/>
        <v>0</v>
      </c>
      <c r="BE414" s="432">
        <f t="shared" si="1178"/>
        <v>0</v>
      </c>
      <c r="BF414" s="432">
        <f t="shared" si="1178"/>
        <v>0</v>
      </c>
      <c r="BG414" s="432">
        <f t="shared" si="1178"/>
        <v>0</v>
      </c>
      <c r="BH414" s="463">
        <f t="shared" si="1178"/>
        <v>0</v>
      </c>
      <c r="BI414" s="462">
        <f t="shared" si="1178"/>
        <v>0</v>
      </c>
      <c r="BJ414" s="432">
        <f t="shared" si="1178"/>
        <v>0</v>
      </c>
      <c r="BK414" s="432">
        <f t="shared" si="1178"/>
        <v>0</v>
      </c>
      <c r="BL414" s="432">
        <f t="shared" si="1178"/>
        <v>0</v>
      </c>
      <c r="BM414" s="432">
        <f t="shared" si="1178"/>
        <v>0</v>
      </c>
      <c r="BN414" s="463">
        <f t="shared" si="1178"/>
        <v>0</v>
      </c>
      <c r="BO414" s="462">
        <f t="shared" si="1178"/>
        <v>0</v>
      </c>
      <c r="BP414" s="432">
        <f t="shared" si="1178"/>
        <v>0</v>
      </c>
      <c r="BQ414" s="432">
        <f t="shared" si="1178"/>
        <v>0</v>
      </c>
      <c r="BR414" s="432">
        <f t="shared" si="1178"/>
        <v>0</v>
      </c>
      <c r="BS414" s="463">
        <f t="shared" si="1178"/>
        <v>0</v>
      </c>
      <c r="BT414" s="462">
        <f t="shared" si="1178"/>
        <v>0</v>
      </c>
      <c r="BU414" s="432">
        <f t="shared" si="1178"/>
        <v>0</v>
      </c>
      <c r="BV414" s="432">
        <f t="shared" si="1178"/>
        <v>0</v>
      </c>
      <c r="BW414" s="432">
        <f t="shared" si="1178"/>
        <v>0</v>
      </c>
      <c r="BX414" s="432">
        <f t="shared" si="1178"/>
        <v>0</v>
      </c>
      <c r="BY414" s="463">
        <f t="shared" si="1178"/>
        <v>0</v>
      </c>
      <c r="BZ414" s="462">
        <f t="shared" si="1178"/>
        <v>0</v>
      </c>
      <c r="CA414" s="432">
        <f t="shared" si="1178"/>
        <v>0</v>
      </c>
      <c r="CB414" s="432">
        <f t="shared" si="1178"/>
        <v>0</v>
      </c>
      <c r="CC414" s="432">
        <f t="shared" si="1178"/>
        <v>0</v>
      </c>
      <c r="CD414" s="463">
        <f t="shared" si="1178"/>
        <v>0</v>
      </c>
      <c r="CE414" s="462">
        <f t="shared" si="1178"/>
        <v>6687.1798862705209</v>
      </c>
      <c r="CF414" s="432">
        <f t="shared" si="1178"/>
        <v>0</v>
      </c>
      <c r="CG414" s="432">
        <f t="shared" si="1178"/>
        <v>0</v>
      </c>
      <c r="CH414" s="432">
        <f t="shared" si="1178"/>
        <v>0</v>
      </c>
      <c r="CI414" s="432">
        <f t="shared" si="1178"/>
        <v>0</v>
      </c>
      <c r="CJ414" s="463">
        <f t="shared" si="1178"/>
        <v>0</v>
      </c>
      <c r="CK414" s="462">
        <f t="shared" si="1178"/>
        <v>0</v>
      </c>
      <c r="CL414" s="432">
        <f t="shared" si="1178"/>
        <v>0</v>
      </c>
      <c r="CM414" s="432">
        <f t="shared" si="1178"/>
        <v>0</v>
      </c>
      <c r="CN414" s="432">
        <f t="shared" si="1178"/>
        <v>0</v>
      </c>
      <c r="CO414" s="463">
        <f t="shared" si="1178"/>
        <v>0</v>
      </c>
      <c r="CP414" s="462">
        <f t="shared" si="1178"/>
        <v>0</v>
      </c>
      <c r="CQ414" s="432">
        <f t="shared" si="1178"/>
        <v>0</v>
      </c>
      <c r="CR414" s="432">
        <f t="shared" si="1178"/>
        <v>0</v>
      </c>
      <c r="CS414" s="432">
        <f t="shared" si="1178"/>
        <v>0</v>
      </c>
      <c r="CT414" s="432">
        <f t="shared" si="1178"/>
        <v>0</v>
      </c>
      <c r="CU414" s="463">
        <f t="shared" si="1178"/>
        <v>0</v>
      </c>
      <c r="CV414" s="462">
        <f t="shared" si="1178"/>
        <v>0</v>
      </c>
      <c r="CW414" s="432">
        <f t="shared" si="1178"/>
        <v>0</v>
      </c>
      <c r="CX414" s="432">
        <f t="shared" si="1178"/>
        <v>0</v>
      </c>
      <c r="CY414" s="432">
        <f t="shared" ref="CY414:FJ414" si="1179">CY275*CY135/100</f>
        <v>0</v>
      </c>
      <c r="CZ414" s="463">
        <f t="shared" si="1179"/>
        <v>0</v>
      </c>
      <c r="DA414" s="462">
        <f t="shared" si="1179"/>
        <v>0</v>
      </c>
      <c r="DB414" s="432">
        <f t="shared" si="1179"/>
        <v>0</v>
      </c>
      <c r="DC414" s="432">
        <f t="shared" si="1179"/>
        <v>0</v>
      </c>
      <c r="DD414" s="432">
        <f t="shared" si="1179"/>
        <v>0</v>
      </c>
      <c r="DE414" s="432">
        <f t="shared" si="1179"/>
        <v>0</v>
      </c>
      <c r="DF414" s="463">
        <f t="shared" si="1179"/>
        <v>0</v>
      </c>
      <c r="DG414" s="462">
        <f t="shared" si="1179"/>
        <v>0</v>
      </c>
      <c r="DH414" s="432">
        <f t="shared" si="1179"/>
        <v>0</v>
      </c>
      <c r="DI414" s="432">
        <f t="shared" si="1179"/>
        <v>0</v>
      </c>
      <c r="DJ414" s="432">
        <f t="shared" si="1179"/>
        <v>0</v>
      </c>
      <c r="DK414" s="463">
        <f t="shared" si="1179"/>
        <v>0</v>
      </c>
      <c r="DL414" s="462">
        <f t="shared" si="1179"/>
        <v>0</v>
      </c>
      <c r="DM414" s="432">
        <f t="shared" si="1179"/>
        <v>0</v>
      </c>
      <c r="DN414" s="432">
        <f t="shared" si="1179"/>
        <v>0</v>
      </c>
      <c r="DO414" s="432">
        <f t="shared" si="1179"/>
        <v>0</v>
      </c>
      <c r="DP414" s="432">
        <f t="shared" si="1179"/>
        <v>0</v>
      </c>
      <c r="DQ414" s="463">
        <f t="shared" si="1179"/>
        <v>0</v>
      </c>
      <c r="DR414" s="462">
        <f t="shared" si="1179"/>
        <v>0</v>
      </c>
      <c r="DS414" s="432">
        <f t="shared" si="1179"/>
        <v>0</v>
      </c>
      <c r="DT414" s="432">
        <f t="shared" si="1179"/>
        <v>0</v>
      </c>
      <c r="DU414" s="432">
        <f t="shared" si="1179"/>
        <v>0</v>
      </c>
      <c r="DV414" s="463">
        <f t="shared" si="1179"/>
        <v>0</v>
      </c>
      <c r="DW414" s="462">
        <f t="shared" si="1179"/>
        <v>0</v>
      </c>
      <c r="DX414" s="432">
        <f t="shared" si="1179"/>
        <v>0</v>
      </c>
      <c r="DY414" s="432">
        <f t="shared" si="1179"/>
        <v>0</v>
      </c>
      <c r="DZ414" s="432">
        <f t="shared" si="1179"/>
        <v>0</v>
      </c>
      <c r="EA414" s="432">
        <f t="shared" si="1179"/>
        <v>0</v>
      </c>
      <c r="EB414" s="463">
        <f t="shared" si="1179"/>
        <v>0</v>
      </c>
      <c r="EC414" s="462">
        <f t="shared" si="1179"/>
        <v>0</v>
      </c>
      <c r="ED414" s="432">
        <f t="shared" si="1179"/>
        <v>0</v>
      </c>
      <c r="EE414" s="432">
        <f t="shared" si="1179"/>
        <v>0</v>
      </c>
      <c r="EF414" s="432">
        <f t="shared" si="1179"/>
        <v>0</v>
      </c>
      <c r="EG414" s="463">
        <f t="shared" si="1179"/>
        <v>0</v>
      </c>
      <c r="EH414" s="462">
        <f t="shared" si="1179"/>
        <v>0</v>
      </c>
      <c r="EI414" s="432">
        <f t="shared" si="1179"/>
        <v>0</v>
      </c>
      <c r="EJ414" s="432">
        <f t="shared" si="1179"/>
        <v>0</v>
      </c>
      <c r="EK414" s="432">
        <f t="shared" si="1179"/>
        <v>0</v>
      </c>
      <c r="EL414" s="432">
        <f t="shared" si="1179"/>
        <v>0</v>
      </c>
      <c r="EM414" s="463">
        <f t="shared" si="1179"/>
        <v>0</v>
      </c>
      <c r="EN414" s="462">
        <f t="shared" si="1179"/>
        <v>0</v>
      </c>
      <c r="EO414" s="432">
        <f t="shared" si="1179"/>
        <v>0</v>
      </c>
      <c r="EP414" s="432">
        <f t="shared" si="1179"/>
        <v>0</v>
      </c>
      <c r="EQ414" s="432">
        <f t="shared" si="1179"/>
        <v>0</v>
      </c>
      <c r="ER414" s="463">
        <f t="shared" si="1179"/>
        <v>0</v>
      </c>
      <c r="ES414" s="462">
        <f t="shared" si="1179"/>
        <v>0</v>
      </c>
      <c r="ET414" s="432">
        <f t="shared" si="1179"/>
        <v>0</v>
      </c>
      <c r="EU414" s="432">
        <f t="shared" si="1179"/>
        <v>0</v>
      </c>
      <c r="EV414" s="432">
        <f t="shared" si="1179"/>
        <v>0</v>
      </c>
      <c r="EW414" s="432">
        <f t="shared" si="1179"/>
        <v>0</v>
      </c>
      <c r="EX414" s="463">
        <f t="shared" si="1179"/>
        <v>0</v>
      </c>
      <c r="EY414" s="462">
        <f t="shared" si="1179"/>
        <v>0</v>
      </c>
      <c r="EZ414" s="432">
        <f t="shared" si="1179"/>
        <v>0</v>
      </c>
      <c r="FA414" s="432">
        <f t="shared" si="1179"/>
        <v>0</v>
      </c>
      <c r="FB414" s="432">
        <f t="shared" si="1179"/>
        <v>0</v>
      </c>
      <c r="FC414" s="463">
        <f t="shared" si="1179"/>
        <v>0</v>
      </c>
      <c r="FD414" s="462">
        <f t="shared" si="1179"/>
        <v>0</v>
      </c>
      <c r="FE414" s="432">
        <f t="shared" si="1179"/>
        <v>0</v>
      </c>
      <c r="FF414" s="432">
        <f t="shared" si="1179"/>
        <v>0</v>
      </c>
      <c r="FG414" s="432">
        <f t="shared" si="1179"/>
        <v>0</v>
      </c>
      <c r="FH414" s="432">
        <f t="shared" si="1179"/>
        <v>0</v>
      </c>
      <c r="FI414" s="463">
        <f t="shared" si="1179"/>
        <v>0</v>
      </c>
      <c r="FJ414" s="462">
        <f t="shared" si="1179"/>
        <v>0</v>
      </c>
      <c r="FK414" s="432">
        <f t="shared" ref="FK414:GJ414" si="1180">FK275*FK135/100</f>
        <v>0</v>
      </c>
      <c r="FL414" s="432">
        <f t="shared" si="1180"/>
        <v>0</v>
      </c>
      <c r="FM414" s="432">
        <f t="shared" si="1180"/>
        <v>0</v>
      </c>
      <c r="FN414" s="463">
        <f t="shared" si="1180"/>
        <v>0</v>
      </c>
      <c r="FO414" s="462">
        <f t="shared" si="1180"/>
        <v>0</v>
      </c>
      <c r="FP414" s="432">
        <f t="shared" si="1180"/>
        <v>0</v>
      </c>
      <c r="FQ414" s="432">
        <f t="shared" si="1180"/>
        <v>0</v>
      </c>
      <c r="FR414" s="432">
        <f t="shared" si="1180"/>
        <v>0</v>
      </c>
      <c r="FS414" s="432">
        <f t="shared" si="1180"/>
        <v>0</v>
      </c>
      <c r="FT414" s="463">
        <f t="shared" si="1180"/>
        <v>0</v>
      </c>
      <c r="FU414" s="462">
        <f t="shared" si="1180"/>
        <v>0</v>
      </c>
      <c r="FV414" s="432">
        <f t="shared" si="1180"/>
        <v>0</v>
      </c>
      <c r="FW414" s="432">
        <f t="shared" si="1180"/>
        <v>0</v>
      </c>
      <c r="FX414" s="432">
        <f t="shared" si="1180"/>
        <v>0</v>
      </c>
      <c r="FY414" s="463">
        <f t="shared" si="1180"/>
        <v>0</v>
      </c>
      <c r="FZ414" s="462">
        <f t="shared" si="1180"/>
        <v>0</v>
      </c>
      <c r="GA414" s="432">
        <f t="shared" si="1180"/>
        <v>0</v>
      </c>
      <c r="GB414" s="432">
        <f t="shared" si="1180"/>
        <v>0</v>
      </c>
      <c r="GC414" s="432">
        <f t="shared" si="1180"/>
        <v>0</v>
      </c>
      <c r="GD414" s="432">
        <f t="shared" si="1180"/>
        <v>0</v>
      </c>
      <c r="GE414" s="463">
        <f t="shared" si="1180"/>
        <v>0</v>
      </c>
      <c r="GF414" s="462">
        <f t="shared" si="1180"/>
        <v>0</v>
      </c>
      <c r="GG414" s="432">
        <f t="shared" si="1180"/>
        <v>0</v>
      </c>
      <c r="GH414" s="432">
        <f t="shared" si="1180"/>
        <v>0</v>
      </c>
      <c r="GI414" s="432">
        <f t="shared" si="1180"/>
        <v>0</v>
      </c>
      <c r="GJ414" s="463">
        <f t="shared" si="1180"/>
        <v>0</v>
      </c>
    </row>
    <row r="415" spans="1:192" s="4" customFormat="1">
      <c r="A415" s="22"/>
      <c r="B415" s="22"/>
      <c r="C415" s="22"/>
      <c r="D415" s="22"/>
      <c r="E415" s="748" t="str">
        <f t="shared" si="952"/>
        <v>Subtransmission Demand G</v>
      </c>
      <c r="F415" s="462">
        <f t="shared" ref="F415:AL415" si="1181">F276*F136</f>
        <v>0</v>
      </c>
      <c r="G415" s="432">
        <f t="shared" si="1181"/>
        <v>0</v>
      </c>
      <c r="H415" s="432">
        <f t="shared" si="1181"/>
        <v>0</v>
      </c>
      <c r="I415" s="432">
        <f t="shared" si="1181"/>
        <v>0</v>
      </c>
      <c r="J415" s="432">
        <f t="shared" si="1181"/>
        <v>0</v>
      </c>
      <c r="K415" s="463">
        <f t="shared" si="1181"/>
        <v>0</v>
      </c>
      <c r="L415" s="462">
        <f t="shared" si="1181"/>
        <v>0</v>
      </c>
      <c r="M415" s="432">
        <f t="shared" si="1181"/>
        <v>0</v>
      </c>
      <c r="N415" s="432">
        <f t="shared" si="1181"/>
        <v>0</v>
      </c>
      <c r="O415" s="432">
        <f t="shared" si="1181"/>
        <v>0</v>
      </c>
      <c r="P415" s="463">
        <f t="shared" si="1181"/>
        <v>0</v>
      </c>
      <c r="Q415" s="462">
        <f t="shared" si="1181"/>
        <v>2923907.7523700828</v>
      </c>
      <c r="R415" s="432">
        <f t="shared" si="1181"/>
        <v>0</v>
      </c>
      <c r="S415" s="432">
        <f t="shared" si="1181"/>
        <v>0</v>
      </c>
      <c r="T415" s="432">
        <f t="shared" si="1181"/>
        <v>0</v>
      </c>
      <c r="U415" s="432">
        <f t="shared" si="1181"/>
        <v>0</v>
      </c>
      <c r="V415" s="463">
        <f t="shared" si="1181"/>
        <v>0</v>
      </c>
      <c r="W415" s="462">
        <f t="shared" si="1181"/>
        <v>0</v>
      </c>
      <c r="X415" s="432">
        <f t="shared" si="1181"/>
        <v>0</v>
      </c>
      <c r="Y415" s="432">
        <f t="shared" si="1181"/>
        <v>0</v>
      </c>
      <c r="Z415" s="432">
        <f t="shared" si="1181"/>
        <v>0</v>
      </c>
      <c r="AA415" s="463">
        <f t="shared" si="1181"/>
        <v>0</v>
      </c>
      <c r="AB415" s="462">
        <f t="shared" si="1181"/>
        <v>0</v>
      </c>
      <c r="AC415" s="432">
        <f t="shared" si="1181"/>
        <v>0</v>
      </c>
      <c r="AD415" s="432">
        <f t="shared" si="1181"/>
        <v>0</v>
      </c>
      <c r="AE415" s="432">
        <f t="shared" si="1181"/>
        <v>0</v>
      </c>
      <c r="AF415" s="432">
        <f t="shared" si="1181"/>
        <v>0</v>
      </c>
      <c r="AG415" s="463">
        <f t="shared" si="1181"/>
        <v>0</v>
      </c>
      <c r="AH415" s="462">
        <f t="shared" si="1181"/>
        <v>0</v>
      </c>
      <c r="AI415" s="432">
        <f t="shared" si="1181"/>
        <v>0</v>
      </c>
      <c r="AJ415" s="432">
        <f t="shared" si="1181"/>
        <v>0</v>
      </c>
      <c r="AK415" s="432">
        <f t="shared" si="1181"/>
        <v>0</v>
      </c>
      <c r="AL415" s="463">
        <f t="shared" si="1181"/>
        <v>0</v>
      </c>
      <c r="AM415" s="462">
        <f t="shared" ref="AM415:CX415" si="1182">AM276*AM136/100</f>
        <v>674921.44275015476</v>
      </c>
      <c r="AN415" s="432">
        <f t="shared" si="1182"/>
        <v>0</v>
      </c>
      <c r="AO415" s="432">
        <f t="shared" si="1182"/>
        <v>0</v>
      </c>
      <c r="AP415" s="432">
        <f t="shared" si="1182"/>
        <v>0</v>
      </c>
      <c r="AQ415" s="432">
        <f t="shared" si="1182"/>
        <v>0</v>
      </c>
      <c r="AR415" s="463">
        <f t="shared" si="1182"/>
        <v>0</v>
      </c>
      <c r="AS415" s="462">
        <f t="shared" si="1182"/>
        <v>0</v>
      </c>
      <c r="AT415" s="432">
        <f t="shared" si="1182"/>
        <v>0</v>
      </c>
      <c r="AU415" s="432">
        <f t="shared" si="1182"/>
        <v>0</v>
      </c>
      <c r="AV415" s="432">
        <f t="shared" si="1182"/>
        <v>0</v>
      </c>
      <c r="AW415" s="463">
        <f t="shared" si="1182"/>
        <v>0</v>
      </c>
      <c r="AX415" s="462">
        <f t="shared" si="1182"/>
        <v>0</v>
      </c>
      <c r="AY415" s="432">
        <f t="shared" si="1182"/>
        <v>0</v>
      </c>
      <c r="AZ415" s="432">
        <f t="shared" si="1182"/>
        <v>0</v>
      </c>
      <c r="BA415" s="432">
        <f t="shared" si="1182"/>
        <v>0</v>
      </c>
      <c r="BB415" s="432">
        <f t="shared" si="1182"/>
        <v>0</v>
      </c>
      <c r="BC415" s="463">
        <f t="shared" si="1182"/>
        <v>0</v>
      </c>
      <c r="BD415" s="462">
        <f t="shared" si="1182"/>
        <v>0</v>
      </c>
      <c r="BE415" s="432">
        <f t="shared" si="1182"/>
        <v>0</v>
      </c>
      <c r="BF415" s="432">
        <f t="shared" si="1182"/>
        <v>0</v>
      </c>
      <c r="BG415" s="432">
        <f t="shared" si="1182"/>
        <v>0</v>
      </c>
      <c r="BH415" s="463">
        <f t="shared" si="1182"/>
        <v>0</v>
      </c>
      <c r="BI415" s="462">
        <f t="shared" si="1182"/>
        <v>0</v>
      </c>
      <c r="BJ415" s="432">
        <f t="shared" si="1182"/>
        <v>0</v>
      </c>
      <c r="BK415" s="432">
        <f t="shared" si="1182"/>
        <v>0</v>
      </c>
      <c r="BL415" s="432">
        <f t="shared" si="1182"/>
        <v>0</v>
      </c>
      <c r="BM415" s="432">
        <f t="shared" si="1182"/>
        <v>0</v>
      </c>
      <c r="BN415" s="463">
        <f t="shared" si="1182"/>
        <v>0</v>
      </c>
      <c r="BO415" s="462">
        <f t="shared" si="1182"/>
        <v>0</v>
      </c>
      <c r="BP415" s="432">
        <f t="shared" si="1182"/>
        <v>0</v>
      </c>
      <c r="BQ415" s="432">
        <f t="shared" si="1182"/>
        <v>0</v>
      </c>
      <c r="BR415" s="432">
        <f t="shared" si="1182"/>
        <v>0</v>
      </c>
      <c r="BS415" s="463">
        <f t="shared" si="1182"/>
        <v>0</v>
      </c>
      <c r="BT415" s="462">
        <f t="shared" si="1182"/>
        <v>0</v>
      </c>
      <c r="BU415" s="432">
        <f t="shared" si="1182"/>
        <v>0</v>
      </c>
      <c r="BV415" s="432">
        <f t="shared" si="1182"/>
        <v>0</v>
      </c>
      <c r="BW415" s="432">
        <f t="shared" si="1182"/>
        <v>0</v>
      </c>
      <c r="BX415" s="432">
        <f t="shared" si="1182"/>
        <v>0</v>
      </c>
      <c r="BY415" s="463">
        <f t="shared" si="1182"/>
        <v>0</v>
      </c>
      <c r="BZ415" s="462">
        <f t="shared" si="1182"/>
        <v>0</v>
      </c>
      <c r="CA415" s="432">
        <f t="shared" si="1182"/>
        <v>0</v>
      </c>
      <c r="CB415" s="432">
        <f t="shared" si="1182"/>
        <v>0</v>
      </c>
      <c r="CC415" s="432">
        <f t="shared" si="1182"/>
        <v>0</v>
      </c>
      <c r="CD415" s="463">
        <f t="shared" si="1182"/>
        <v>0</v>
      </c>
      <c r="CE415" s="462">
        <f t="shared" si="1182"/>
        <v>40905.636294861411</v>
      </c>
      <c r="CF415" s="432">
        <f t="shared" si="1182"/>
        <v>0</v>
      </c>
      <c r="CG415" s="432">
        <f t="shared" si="1182"/>
        <v>0</v>
      </c>
      <c r="CH415" s="432">
        <f t="shared" si="1182"/>
        <v>0</v>
      </c>
      <c r="CI415" s="432">
        <f t="shared" si="1182"/>
        <v>0</v>
      </c>
      <c r="CJ415" s="463">
        <f t="shared" si="1182"/>
        <v>0</v>
      </c>
      <c r="CK415" s="462">
        <f t="shared" si="1182"/>
        <v>0</v>
      </c>
      <c r="CL415" s="432">
        <f t="shared" si="1182"/>
        <v>0</v>
      </c>
      <c r="CM415" s="432">
        <f t="shared" si="1182"/>
        <v>0</v>
      </c>
      <c r="CN415" s="432">
        <f t="shared" si="1182"/>
        <v>0</v>
      </c>
      <c r="CO415" s="463">
        <f t="shared" si="1182"/>
        <v>0</v>
      </c>
      <c r="CP415" s="462">
        <f t="shared" si="1182"/>
        <v>0</v>
      </c>
      <c r="CQ415" s="432">
        <f t="shared" si="1182"/>
        <v>0</v>
      </c>
      <c r="CR415" s="432">
        <f t="shared" si="1182"/>
        <v>0</v>
      </c>
      <c r="CS415" s="432">
        <f t="shared" si="1182"/>
        <v>0</v>
      </c>
      <c r="CT415" s="432">
        <f t="shared" si="1182"/>
        <v>0</v>
      </c>
      <c r="CU415" s="463">
        <f t="shared" si="1182"/>
        <v>0</v>
      </c>
      <c r="CV415" s="462">
        <f t="shared" si="1182"/>
        <v>0</v>
      </c>
      <c r="CW415" s="432">
        <f t="shared" si="1182"/>
        <v>0</v>
      </c>
      <c r="CX415" s="432">
        <f t="shared" si="1182"/>
        <v>0</v>
      </c>
      <c r="CY415" s="432">
        <f t="shared" ref="CY415:FJ415" si="1183">CY276*CY136/100</f>
        <v>0</v>
      </c>
      <c r="CZ415" s="463">
        <f t="shared" si="1183"/>
        <v>0</v>
      </c>
      <c r="DA415" s="462">
        <f t="shared" si="1183"/>
        <v>0</v>
      </c>
      <c r="DB415" s="432">
        <f t="shared" si="1183"/>
        <v>0</v>
      </c>
      <c r="DC415" s="432">
        <f t="shared" si="1183"/>
        <v>0</v>
      </c>
      <c r="DD415" s="432">
        <f t="shared" si="1183"/>
        <v>0</v>
      </c>
      <c r="DE415" s="432">
        <f t="shared" si="1183"/>
        <v>0</v>
      </c>
      <c r="DF415" s="463">
        <f t="shared" si="1183"/>
        <v>0</v>
      </c>
      <c r="DG415" s="462">
        <f t="shared" si="1183"/>
        <v>0</v>
      </c>
      <c r="DH415" s="432">
        <f t="shared" si="1183"/>
        <v>0</v>
      </c>
      <c r="DI415" s="432">
        <f t="shared" si="1183"/>
        <v>0</v>
      </c>
      <c r="DJ415" s="432">
        <f t="shared" si="1183"/>
        <v>0</v>
      </c>
      <c r="DK415" s="463">
        <f t="shared" si="1183"/>
        <v>0</v>
      </c>
      <c r="DL415" s="462">
        <f t="shared" si="1183"/>
        <v>0</v>
      </c>
      <c r="DM415" s="432">
        <f t="shared" si="1183"/>
        <v>0</v>
      </c>
      <c r="DN415" s="432">
        <f t="shared" si="1183"/>
        <v>0</v>
      </c>
      <c r="DO415" s="432">
        <f t="shared" si="1183"/>
        <v>0</v>
      </c>
      <c r="DP415" s="432">
        <f t="shared" si="1183"/>
        <v>0</v>
      </c>
      <c r="DQ415" s="463">
        <f t="shared" si="1183"/>
        <v>0</v>
      </c>
      <c r="DR415" s="462">
        <f t="shared" si="1183"/>
        <v>0</v>
      </c>
      <c r="DS415" s="432">
        <f t="shared" si="1183"/>
        <v>0</v>
      </c>
      <c r="DT415" s="432">
        <f t="shared" si="1183"/>
        <v>0</v>
      </c>
      <c r="DU415" s="432">
        <f t="shared" si="1183"/>
        <v>0</v>
      </c>
      <c r="DV415" s="463">
        <f t="shared" si="1183"/>
        <v>0</v>
      </c>
      <c r="DW415" s="462">
        <f t="shared" si="1183"/>
        <v>0</v>
      </c>
      <c r="DX415" s="432">
        <f t="shared" si="1183"/>
        <v>0</v>
      </c>
      <c r="DY415" s="432">
        <f t="shared" si="1183"/>
        <v>0</v>
      </c>
      <c r="DZ415" s="432">
        <f t="shared" si="1183"/>
        <v>0</v>
      </c>
      <c r="EA415" s="432">
        <f t="shared" si="1183"/>
        <v>0</v>
      </c>
      <c r="EB415" s="463">
        <f t="shared" si="1183"/>
        <v>0</v>
      </c>
      <c r="EC415" s="462">
        <f t="shared" si="1183"/>
        <v>0</v>
      </c>
      <c r="ED415" s="432">
        <f t="shared" si="1183"/>
        <v>0</v>
      </c>
      <c r="EE415" s="432">
        <f t="shared" si="1183"/>
        <v>0</v>
      </c>
      <c r="EF415" s="432">
        <f t="shared" si="1183"/>
        <v>0</v>
      </c>
      <c r="EG415" s="463">
        <f t="shared" si="1183"/>
        <v>0</v>
      </c>
      <c r="EH415" s="462">
        <f t="shared" si="1183"/>
        <v>0</v>
      </c>
      <c r="EI415" s="432">
        <f t="shared" si="1183"/>
        <v>0</v>
      </c>
      <c r="EJ415" s="432">
        <f t="shared" si="1183"/>
        <v>0</v>
      </c>
      <c r="EK415" s="432">
        <f t="shared" si="1183"/>
        <v>0</v>
      </c>
      <c r="EL415" s="432">
        <f t="shared" si="1183"/>
        <v>0</v>
      </c>
      <c r="EM415" s="463">
        <f t="shared" si="1183"/>
        <v>0</v>
      </c>
      <c r="EN415" s="462">
        <f t="shared" si="1183"/>
        <v>0</v>
      </c>
      <c r="EO415" s="432">
        <f t="shared" si="1183"/>
        <v>0</v>
      </c>
      <c r="EP415" s="432">
        <f t="shared" si="1183"/>
        <v>0</v>
      </c>
      <c r="EQ415" s="432">
        <f t="shared" si="1183"/>
        <v>0</v>
      </c>
      <c r="ER415" s="463">
        <f t="shared" si="1183"/>
        <v>0</v>
      </c>
      <c r="ES415" s="462">
        <f t="shared" si="1183"/>
        <v>0</v>
      </c>
      <c r="ET415" s="432">
        <f t="shared" si="1183"/>
        <v>0</v>
      </c>
      <c r="EU415" s="432">
        <f t="shared" si="1183"/>
        <v>0</v>
      </c>
      <c r="EV415" s="432">
        <f t="shared" si="1183"/>
        <v>0</v>
      </c>
      <c r="EW415" s="432">
        <f t="shared" si="1183"/>
        <v>0</v>
      </c>
      <c r="EX415" s="463">
        <f t="shared" si="1183"/>
        <v>0</v>
      </c>
      <c r="EY415" s="462">
        <f t="shared" si="1183"/>
        <v>0</v>
      </c>
      <c r="EZ415" s="432">
        <f t="shared" si="1183"/>
        <v>0</v>
      </c>
      <c r="FA415" s="432">
        <f t="shared" si="1183"/>
        <v>0</v>
      </c>
      <c r="FB415" s="432">
        <f t="shared" si="1183"/>
        <v>0</v>
      </c>
      <c r="FC415" s="463">
        <f t="shared" si="1183"/>
        <v>0</v>
      </c>
      <c r="FD415" s="462">
        <f t="shared" si="1183"/>
        <v>0</v>
      </c>
      <c r="FE415" s="432">
        <f t="shared" si="1183"/>
        <v>0</v>
      </c>
      <c r="FF415" s="432">
        <f t="shared" si="1183"/>
        <v>0</v>
      </c>
      <c r="FG415" s="432">
        <f t="shared" si="1183"/>
        <v>0</v>
      </c>
      <c r="FH415" s="432">
        <f t="shared" si="1183"/>
        <v>0</v>
      </c>
      <c r="FI415" s="463">
        <f t="shared" si="1183"/>
        <v>0</v>
      </c>
      <c r="FJ415" s="462">
        <f t="shared" si="1183"/>
        <v>0</v>
      </c>
      <c r="FK415" s="432">
        <f t="shared" ref="FK415:GJ415" si="1184">FK276*FK136/100</f>
        <v>0</v>
      </c>
      <c r="FL415" s="432">
        <f t="shared" si="1184"/>
        <v>0</v>
      </c>
      <c r="FM415" s="432">
        <f t="shared" si="1184"/>
        <v>0</v>
      </c>
      <c r="FN415" s="463">
        <f t="shared" si="1184"/>
        <v>0</v>
      </c>
      <c r="FO415" s="462">
        <f t="shared" si="1184"/>
        <v>0</v>
      </c>
      <c r="FP415" s="432">
        <f t="shared" si="1184"/>
        <v>0</v>
      </c>
      <c r="FQ415" s="432">
        <f t="shared" si="1184"/>
        <v>0</v>
      </c>
      <c r="FR415" s="432">
        <f t="shared" si="1184"/>
        <v>0</v>
      </c>
      <c r="FS415" s="432">
        <f t="shared" si="1184"/>
        <v>0</v>
      </c>
      <c r="FT415" s="463">
        <f t="shared" si="1184"/>
        <v>0</v>
      </c>
      <c r="FU415" s="462">
        <f t="shared" si="1184"/>
        <v>0</v>
      </c>
      <c r="FV415" s="432">
        <f t="shared" si="1184"/>
        <v>0</v>
      </c>
      <c r="FW415" s="432">
        <f t="shared" si="1184"/>
        <v>0</v>
      </c>
      <c r="FX415" s="432">
        <f t="shared" si="1184"/>
        <v>0</v>
      </c>
      <c r="FY415" s="463">
        <f t="shared" si="1184"/>
        <v>0</v>
      </c>
      <c r="FZ415" s="462">
        <f t="shared" si="1184"/>
        <v>0</v>
      </c>
      <c r="GA415" s="432">
        <f t="shared" si="1184"/>
        <v>0</v>
      </c>
      <c r="GB415" s="432">
        <f t="shared" si="1184"/>
        <v>0</v>
      </c>
      <c r="GC415" s="432">
        <f t="shared" si="1184"/>
        <v>0</v>
      </c>
      <c r="GD415" s="432">
        <f t="shared" si="1184"/>
        <v>0</v>
      </c>
      <c r="GE415" s="463">
        <f t="shared" si="1184"/>
        <v>0</v>
      </c>
      <c r="GF415" s="462">
        <f t="shared" si="1184"/>
        <v>0</v>
      </c>
      <c r="GG415" s="432">
        <f t="shared" si="1184"/>
        <v>0</v>
      </c>
      <c r="GH415" s="432">
        <f t="shared" si="1184"/>
        <v>0</v>
      </c>
      <c r="GI415" s="432">
        <f t="shared" si="1184"/>
        <v>0</v>
      </c>
      <c r="GJ415" s="463">
        <f t="shared" si="1184"/>
        <v>0</v>
      </c>
    </row>
    <row r="416" spans="1:192" s="4" customFormat="1">
      <c r="A416" s="22"/>
      <c r="B416" s="22"/>
      <c r="C416" s="22"/>
      <c r="D416" s="22"/>
      <c r="E416" s="748" t="str">
        <f t="shared" si="952"/>
        <v>Subtransmission Demand S</v>
      </c>
      <c r="F416" s="462">
        <f t="shared" ref="F416:AL416" si="1185">F277*F137</f>
        <v>0</v>
      </c>
      <c r="G416" s="432">
        <f t="shared" si="1185"/>
        <v>0</v>
      </c>
      <c r="H416" s="432">
        <f t="shared" si="1185"/>
        <v>0</v>
      </c>
      <c r="I416" s="432">
        <f t="shared" si="1185"/>
        <v>0</v>
      </c>
      <c r="J416" s="432">
        <f t="shared" si="1185"/>
        <v>0</v>
      </c>
      <c r="K416" s="463">
        <f t="shared" si="1185"/>
        <v>0</v>
      </c>
      <c r="L416" s="462">
        <f t="shared" si="1185"/>
        <v>0</v>
      </c>
      <c r="M416" s="432">
        <f t="shared" si="1185"/>
        <v>0</v>
      </c>
      <c r="N416" s="432">
        <f t="shared" si="1185"/>
        <v>0</v>
      </c>
      <c r="O416" s="432">
        <f t="shared" si="1185"/>
        <v>0</v>
      </c>
      <c r="P416" s="463">
        <f t="shared" si="1185"/>
        <v>0</v>
      </c>
      <c r="Q416" s="462">
        <f t="shared" si="1185"/>
        <v>1361173.3474347377</v>
      </c>
      <c r="R416" s="432">
        <f t="shared" si="1185"/>
        <v>0</v>
      </c>
      <c r="S416" s="432">
        <f t="shared" si="1185"/>
        <v>0</v>
      </c>
      <c r="T416" s="432">
        <f t="shared" si="1185"/>
        <v>0</v>
      </c>
      <c r="U416" s="432">
        <f t="shared" si="1185"/>
        <v>0</v>
      </c>
      <c r="V416" s="463">
        <f t="shared" si="1185"/>
        <v>0</v>
      </c>
      <c r="W416" s="462">
        <f t="shared" si="1185"/>
        <v>0</v>
      </c>
      <c r="X416" s="432">
        <f t="shared" si="1185"/>
        <v>0</v>
      </c>
      <c r="Y416" s="432">
        <f t="shared" si="1185"/>
        <v>0</v>
      </c>
      <c r="Z416" s="432">
        <f t="shared" si="1185"/>
        <v>0</v>
      </c>
      <c r="AA416" s="463">
        <f t="shared" si="1185"/>
        <v>0</v>
      </c>
      <c r="AB416" s="462">
        <f t="shared" si="1185"/>
        <v>0</v>
      </c>
      <c r="AC416" s="432">
        <f t="shared" si="1185"/>
        <v>0</v>
      </c>
      <c r="AD416" s="432">
        <f t="shared" si="1185"/>
        <v>0</v>
      </c>
      <c r="AE416" s="432">
        <f t="shared" si="1185"/>
        <v>0</v>
      </c>
      <c r="AF416" s="432">
        <f t="shared" si="1185"/>
        <v>0</v>
      </c>
      <c r="AG416" s="463">
        <f t="shared" si="1185"/>
        <v>0</v>
      </c>
      <c r="AH416" s="462">
        <f t="shared" si="1185"/>
        <v>0</v>
      </c>
      <c r="AI416" s="432">
        <f t="shared" si="1185"/>
        <v>0</v>
      </c>
      <c r="AJ416" s="432">
        <f t="shared" si="1185"/>
        <v>0</v>
      </c>
      <c r="AK416" s="432">
        <f t="shared" si="1185"/>
        <v>0</v>
      </c>
      <c r="AL416" s="463">
        <f t="shared" si="1185"/>
        <v>0</v>
      </c>
      <c r="AM416" s="462">
        <f t="shared" ref="AM416:CX416" si="1186">AM277*AM137/100</f>
        <v>289369.75693029311</v>
      </c>
      <c r="AN416" s="432">
        <f t="shared" si="1186"/>
        <v>0</v>
      </c>
      <c r="AO416" s="432">
        <f t="shared" si="1186"/>
        <v>0</v>
      </c>
      <c r="AP416" s="432">
        <f t="shared" si="1186"/>
        <v>0</v>
      </c>
      <c r="AQ416" s="432">
        <f t="shared" si="1186"/>
        <v>0</v>
      </c>
      <c r="AR416" s="463">
        <f t="shared" si="1186"/>
        <v>0</v>
      </c>
      <c r="AS416" s="462">
        <f t="shared" si="1186"/>
        <v>0</v>
      </c>
      <c r="AT416" s="432">
        <f t="shared" si="1186"/>
        <v>0</v>
      </c>
      <c r="AU416" s="432">
        <f t="shared" si="1186"/>
        <v>0</v>
      </c>
      <c r="AV416" s="432">
        <f t="shared" si="1186"/>
        <v>0</v>
      </c>
      <c r="AW416" s="463">
        <f t="shared" si="1186"/>
        <v>0</v>
      </c>
      <c r="AX416" s="462">
        <f t="shared" si="1186"/>
        <v>0</v>
      </c>
      <c r="AY416" s="432">
        <f t="shared" si="1186"/>
        <v>0</v>
      </c>
      <c r="AZ416" s="432">
        <f t="shared" si="1186"/>
        <v>0</v>
      </c>
      <c r="BA416" s="432">
        <f t="shared" si="1186"/>
        <v>0</v>
      </c>
      <c r="BB416" s="432">
        <f t="shared" si="1186"/>
        <v>0</v>
      </c>
      <c r="BC416" s="463">
        <f t="shared" si="1186"/>
        <v>0</v>
      </c>
      <c r="BD416" s="462">
        <f t="shared" si="1186"/>
        <v>0</v>
      </c>
      <c r="BE416" s="432">
        <f t="shared" si="1186"/>
        <v>0</v>
      </c>
      <c r="BF416" s="432">
        <f t="shared" si="1186"/>
        <v>0</v>
      </c>
      <c r="BG416" s="432">
        <f t="shared" si="1186"/>
        <v>0</v>
      </c>
      <c r="BH416" s="463">
        <f t="shared" si="1186"/>
        <v>0</v>
      </c>
      <c r="BI416" s="462">
        <f t="shared" si="1186"/>
        <v>0</v>
      </c>
      <c r="BJ416" s="432">
        <f t="shared" si="1186"/>
        <v>0</v>
      </c>
      <c r="BK416" s="432">
        <f t="shared" si="1186"/>
        <v>0</v>
      </c>
      <c r="BL416" s="432">
        <f t="shared" si="1186"/>
        <v>0</v>
      </c>
      <c r="BM416" s="432">
        <f t="shared" si="1186"/>
        <v>0</v>
      </c>
      <c r="BN416" s="463">
        <f t="shared" si="1186"/>
        <v>0</v>
      </c>
      <c r="BO416" s="462">
        <f t="shared" si="1186"/>
        <v>0</v>
      </c>
      <c r="BP416" s="432">
        <f t="shared" si="1186"/>
        <v>0</v>
      </c>
      <c r="BQ416" s="432">
        <f t="shared" si="1186"/>
        <v>0</v>
      </c>
      <c r="BR416" s="432">
        <f t="shared" si="1186"/>
        <v>0</v>
      </c>
      <c r="BS416" s="463">
        <f t="shared" si="1186"/>
        <v>0</v>
      </c>
      <c r="BT416" s="462">
        <f t="shared" si="1186"/>
        <v>0</v>
      </c>
      <c r="BU416" s="432">
        <f t="shared" si="1186"/>
        <v>0</v>
      </c>
      <c r="BV416" s="432">
        <f t="shared" si="1186"/>
        <v>0</v>
      </c>
      <c r="BW416" s="432">
        <f t="shared" si="1186"/>
        <v>0</v>
      </c>
      <c r="BX416" s="432">
        <f t="shared" si="1186"/>
        <v>0</v>
      </c>
      <c r="BY416" s="463">
        <f t="shared" si="1186"/>
        <v>0</v>
      </c>
      <c r="BZ416" s="462">
        <f t="shared" si="1186"/>
        <v>0</v>
      </c>
      <c r="CA416" s="432">
        <f t="shared" si="1186"/>
        <v>0</v>
      </c>
      <c r="CB416" s="432">
        <f t="shared" si="1186"/>
        <v>0</v>
      </c>
      <c r="CC416" s="432">
        <f t="shared" si="1186"/>
        <v>0</v>
      </c>
      <c r="CD416" s="463">
        <f t="shared" si="1186"/>
        <v>0</v>
      </c>
      <c r="CE416" s="462">
        <f t="shared" si="1186"/>
        <v>22994.437685537163</v>
      </c>
      <c r="CF416" s="432">
        <f t="shared" si="1186"/>
        <v>0</v>
      </c>
      <c r="CG416" s="432">
        <f t="shared" si="1186"/>
        <v>0</v>
      </c>
      <c r="CH416" s="432">
        <f t="shared" si="1186"/>
        <v>0</v>
      </c>
      <c r="CI416" s="432">
        <f t="shared" si="1186"/>
        <v>0</v>
      </c>
      <c r="CJ416" s="463">
        <f t="shared" si="1186"/>
        <v>0</v>
      </c>
      <c r="CK416" s="462">
        <f t="shared" si="1186"/>
        <v>0</v>
      </c>
      <c r="CL416" s="432">
        <f t="shared" si="1186"/>
        <v>0</v>
      </c>
      <c r="CM416" s="432">
        <f t="shared" si="1186"/>
        <v>0</v>
      </c>
      <c r="CN416" s="432">
        <f t="shared" si="1186"/>
        <v>0</v>
      </c>
      <c r="CO416" s="463">
        <f t="shared" si="1186"/>
        <v>0</v>
      </c>
      <c r="CP416" s="462">
        <f t="shared" si="1186"/>
        <v>0</v>
      </c>
      <c r="CQ416" s="432">
        <f t="shared" si="1186"/>
        <v>0</v>
      </c>
      <c r="CR416" s="432">
        <f t="shared" si="1186"/>
        <v>0</v>
      </c>
      <c r="CS416" s="432">
        <f t="shared" si="1186"/>
        <v>0</v>
      </c>
      <c r="CT416" s="432">
        <f t="shared" si="1186"/>
        <v>0</v>
      </c>
      <c r="CU416" s="463">
        <f t="shared" si="1186"/>
        <v>0</v>
      </c>
      <c r="CV416" s="462">
        <f t="shared" si="1186"/>
        <v>0</v>
      </c>
      <c r="CW416" s="432">
        <f t="shared" si="1186"/>
        <v>0</v>
      </c>
      <c r="CX416" s="432">
        <f t="shared" si="1186"/>
        <v>0</v>
      </c>
      <c r="CY416" s="432">
        <f t="shared" ref="CY416:FJ416" si="1187">CY277*CY137/100</f>
        <v>0</v>
      </c>
      <c r="CZ416" s="463">
        <f t="shared" si="1187"/>
        <v>0</v>
      </c>
      <c r="DA416" s="462">
        <f t="shared" si="1187"/>
        <v>0</v>
      </c>
      <c r="DB416" s="432">
        <f t="shared" si="1187"/>
        <v>0</v>
      </c>
      <c r="DC416" s="432">
        <f t="shared" si="1187"/>
        <v>0</v>
      </c>
      <c r="DD416" s="432">
        <f t="shared" si="1187"/>
        <v>0</v>
      </c>
      <c r="DE416" s="432">
        <f t="shared" si="1187"/>
        <v>0</v>
      </c>
      <c r="DF416" s="463">
        <f t="shared" si="1187"/>
        <v>0</v>
      </c>
      <c r="DG416" s="462">
        <f t="shared" si="1187"/>
        <v>0</v>
      </c>
      <c r="DH416" s="432">
        <f t="shared" si="1187"/>
        <v>0</v>
      </c>
      <c r="DI416" s="432">
        <f t="shared" si="1187"/>
        <v>0</v>
      </c>
      <c r="DJ416" s="432">
        <f t="shared" si="1187"/>
        <v>0</v>
      </c>
      <c r="DK416" s="463">
        <f t="shared" si="1187"/>
        <v>0</v>
      </c>
      <c r="DL416" s="462">
        <f t="shared" si="1187"/>
        <v>0</v>
      </c>
      <c r="DM416" s="432">
        <f t="shared" si="1187"/>
        <v>0</v>
      </c>
      <c r="DN416" s="432">
        <f t="shared" si="1187"/>
        <v>0</v>
      </c>
      <c r="DO416" s="432">
        <f t="shared" si="1187"/>
        <v>0</v>
      </c>
      <c r="DP416" s="432">
        <f t="shared" si="1187"/>
        <v>0</v>
      </c>
      <c r="DQ416" s="463">
        <f t="shared" si="1187"/>
        <v>0</v>
      </c>
      <c r="DR416" s="462">
        <f t="shared" si="1187"/>
        <v>0</v>
      </c>
      <c r="DS416" s="432">
        <f t="shared" si="1187"/>
        <v>0</v>
      </c>
      <c r="DT416" s="432">
        <f t="shared" si="1187"/>
        <v>0</v>
      </c>
      <c r="DU416" s="432">
        <f t="shared" si="1187"/>
        <v>0</v>
      </c>
      <c r="DV416" s="463">
        <f t="shared" si="1187"/>
        <v>0</v>
      </c>
      <c r="DW416" s="462">
        <f t="shared" si="1187"/>
        <v>0</v>
      </c>
      <c r="DX416" s="432">
        <f t="shared" si="1187"/>
        <v>0</v>
      </c>
      <c r="DY416" s="432">
        <f t="shared" si="1187"/>
        <v>0</v>
      </c>
      <c r="DZ416" s="432">
        <f t="shared" si="1187"/>
        <v>0</v>
      </c>
      <c r="EA416" s="432">
        <f t="shared" si="1187"/>
        <v>0</v>
      </c>
      <c r="EB416" s="463">
        <f t="shared" si="1187"/>
        <v>0</v>
      </c>
      <c r="EC416" s="462">
        <f t="shared" si="1187"/>
        <v>0</v>
      </c>
      <c r="ED416" s="432">
        <f t="shared" si="1187"/>
        <v>0</v>
      </c>
      <c r="EE416" s="432">
        <f t="shared" si="1187"/>
        <v>0</v>
      </c>
      <c r="EF416" s="432">
        <f t="shared" si="1187"/>
        <v>0</v>
      </c>
      <c r="EG416" s="463">
        <f t="shared" si="1187"/>
        <v>0</v>
      </c>
      <c r="EH416" s="462">
        <f t="shared" si="1187"/>
        <v>0</v>
      </c>
      <c r="EI416" s="432">
        <f t="shared" si="1187"/>
        <v>0</v>
      </c>
      <c r="EJ416" s="432">
        <f t="shared" si="1187"/>
        <v>0</v>
      </c>
      <c r="EK416" s="432">
        <f t="shared" si="1187"/>
        <v>0</v>
      </c>
      <c r="EL416" s="432">
        <f t="shared" si="1187"/>
        <v>0</v>
      </c>
      <c r="EM416" s="463">
        <f t="shared" si="1187"/>
        <v>0</v>
      </c>
      <c r="EN416" s="462">
        <f t="shared" si="1187"/>
        <v>0</v>
      </c>
      <c r="EO416" s="432">
        <f t="shared" si="1187"/>
        <v>0</v>
      </c>
      <c r="EP416" s="432">
        <f t="shared" si="1187"/>
        <v>0</v>
      </c>
      <c r="EQ416" s="432">
        <f t="shared" si="1187"/>
        <v>0</v>
      </c>
      <c r="ER416" s="463">
        <f t="shared" si="1187"/>
        <v>0</v>
      </c>
      <c r="ES416" s="462">
        <f t="shared" si="1187"/>
        <v>0</v>
      </c>
      <c r="ET416" s="432">
        <f t="shared" si="1187"/>
        <v>0</v>
      </c>
      <c r="EU416" s="432">
        <f t="shared" si="1187"/>
        <v>0</v>
      </c>
      <c r="EV416" s="432">
        <f t="shared" si="1187"/>
        <v>0</v>
      </c>
      <c r="EW416" s="432">
        <f t="shared" si="1187"/>
        <v>0</v>
      </c>
      <c r="EX416" s="463">
        <f t="shared" si="1187"/>
        <v>0</v>
      </c>
      <c r="EY416" s="462">
        <f t="shared" si="1187"/>
        <v>0</v>
      </c>
      <c r="EZ416" s="432">
        <f t="shared" si="1187"/>
        <v>0</v>
      </c>
      <c r="FA416" s="432">
        <f t="shared" si="1187"/>
        <v>0</v>
      </c>
      <c r="FB416" s="432">
        <f t="shared" si="1187"/>
        <v>0</v>
      </c>
      <c r="FC416" s="463">
        <f t="shared" si="1187"/>
        <v>0</v>
      </c>
      <c r="FD416" s="462">
        <f t="shared" si="1187"/>
        <v>0</v>
      </c>
      <c r="FE416" s="432">
        <f t="shared" si="1187"/>
        <v>0</v>
      </c>
      <c r="FF416" s="432">
        <f t="shared" si="1187"/>
        <v>0</v>
      </c>
      <c r="FG416" s="432">
        <f t="shared" si="1187"/>
        <v>0</v>
      </c>
      <c r="FH416" s="432">
        <f t="shared" si="1187"/>
        <v>0</v>
      </c>
      <c r="FI416" s="463">
        <f t="shared" si="1187"/>
        <v>0</v>
      </c>
      <c r="FJ416" s="462">
        <f t="shared" si="1187"/>
        <v>0</v>
      </c>
      <c r="FK416" s="432">
        <f t="shared" ref="FK416:GJ416" si="1188">FK277*FK137/100</f>
        <v>0</v>
      </c>
      <c r="FL416" s="432">
        <f t="shared" si="1188"/>
        <v>0</v>
      </c>
      <c r="FM416" s="432">
        <f t="shared" si="1188"/>
        <v>0</v>
      </c>
      <c r="FN416" s="463">
        <f t="shared" si="1188"/>
        <v>0</v>
      </c>
      <c r="FO416" s="462">
        <f t="shared" si="1188"/>
        <v>0</v>
      </c>
      <c r="FP416" s="432">
        <f t="shared" si="1188"/>
        <v>0</v>
      </c>
      <c r="FQ416" s="432">
        <f t="shared" si="1188"/>
        <v>0</v>
      </c>
      <c r="FR416" s="432">
        <f t="shared" si="1188"/>
        <v>0</v>
      </c>
      <c r="FS416" s="432">
        <f t="shared" si="1188"/>
        <v>0</v>
      </c>
      <c r="FT416" s="463">
        <f t="shared" si="1188"/>
        <v>0</v>
      </c>
      <c r="FU416" s="462">
        <f t="shared" si="1188"/>
        <v>0</v>
      </c>
      <c r="FV416" s="432">
        <f t="shared" si="1188"/>
        <v>0</v>
      </c>
      <c r="FW416" s="432">
        <f t="shared" si="1188"/>
        <v>0</v>
      </c>
      <c r="FX416" s="432">
        <f t="shared" si="1188"/>
        <v>0</v>
      </c>
      <c r="FY416" s="463">
        <f t="shared" si="1188"/>
        <v>0</v>
      </c>
      <c r="FZ416" s="462">
        <f t="shared" si="1188"/>
        <v>0</v>
      </c>
      <c r="GA416" s="432">
        <f t="shared" si="1188"/>
        <v>0</v>
      </c>
      <c r="GB416" s="432">
        <f t="shared" si="1188"/>
        <v>0</v>
      </c>
      <c r="GC416" s="432">
        <f t="shared" si="1188"/>
        <v>0</v>
      </c>
      <c r="GD416" s="432">
        <f t="shared" si="1188"/>
        <v>0</v>
      </c>
      <c r="GE416" s="463">
        <f t="shared" si="1188"/>
        <v>0</v>
      </c>
      <c r="GF416" s="462">
        <f t="shared" si="1188"/>
        <v>0</v>
      </c>
      <c r="GG416" s="432">
        <f t="shared" si="1188"/>
        <v>0</v>
      </c>
      <c r="GH416" s="432">
        <f t="shared" si="1188"/>
        <v>0</v>
      </c>
      <c r="GI416" s="432">
        <f t="shared" si="1188"/>
        <v>0</v>
      </c>
      <c r="GJ416" s="463">
        <f t="shared" si="1188"/>
        <v>0</v>
      </c>
    </row>
    <row r="417" spans="1:192" s="4" customFormat="1">
      <c r="A417" s="22"/>
      <c r="B417" s="22"/>
      <c r="C417" s="22"/>
      <c r="D417" s="22"/>
      <c r="E417" s="748" t="str">
        <f t="shared" si="952"/>
        <v>New Tariff 4</v>
      </c>
      <c r="F417" s="462">
        <f t="shared" ref="F417:AL417" si="1189">F278*F138</f>
        <v>0</v>
      </c>
      <c r="G417" s="432">
        <f t="shared" si="1189"/>
        <v>0</v>
      </c>
      <c r="H417" s="432">
        <f t="shared" si="1189"/>
        <v>0</v>
      </c>
      <c r="I417" s="432">
        <f t="shared" si="1189"/>
        <v>0</v>
      </c>
      <c r="J417" s="432">
        <f t="shared" si="1189"/>
        <v>0</v>
      </c>
      <c r="K417" s="463">
        <f t="shared" si="1189"/>
        <v>0</v>
      </c>
      <c r="L417" s="462">
        <f t="shared" si="1189"/>
        <v>0</v>
      </c>
      <c r="M417" s="432">
        <f t="shared" si="1189"/>
        <v>0</v>
      </c>
      <c r="N417" s="432">
        <f t="shared" si="1189"/>
        <v>0</v>
      </c>
      <c r="O417" s="432">
        <f t="shared" si="1189"/>
        <v>0</v>
      </c>
      <c r="P417" s="463">
        <f t="shared" si="1189"/>
        <v>0</v>
      </c>
      <c r="Q417" s="462">
        <f t="shared" si="1189"/>
        <v>0</v>
      </c>
      <c r="R417" s="432">
        <f t="shared" si="1189"/>
        <v>0</v>
      </c>
      <c r="S417" s="432">
        <f t="shared" si="1189"/>
        <v>0</v>
      </c>
      <c r="T417" s="432">
        <f t="shared" si="1189"/>
        <v>0</v>
      </c>
      <c r="U417" s="432">
        <f t="shared" si="1189"/>
        <v>0</v>
      </c>
      <c r="V417" s="463">
        <f t="shared" si="1189"/>
        <v>0</v>
      </c>
      <c r="W417" s="462">
        <f t="shared" si="1189"/>
        <v>0</v>
      </c>
      <c r="X417" s="432">
        <f t="shared" si="1189"/>
        <v>0</v>
      </c>
      <c r="Y417" s="432">
        <f t="shared" si="1189"/>
        <v>0</v>
      </c>
      <c r="Z417" s="432">
        <f t="shared" si="1189"/>
        <v>0</v>
      </c>
      <c r="AA417" s="463">
        <f t="shared" si="1189"/>
        <v>0</v>
      </c>
      <c r="AB417" s="462">
        <f t="shared" si="1189"/>
        <v>0</v>
      </c>
      <c r="AC417" s="432">
        <f t="shared" si="1189"/>
        <v>0</v>
      </c>
      <c r="AD417" s="432">
        <f t="shared" si="1189"/>
        <v>0</v>
      </c>
      <c r="AE417" s="432">
        <f t="shared" si="1189"/>
        <v>0</v>
      </c>
      <c r="AF417" s="432">
        <f t="shared" si="1189"/>
        <v>0</v>
      </c>
      <c r="AG417" s="463">
        <f t="shared" si="1189"/>
        <v>0</v>
      </c>
      <c r="AH417" s="462">
        <f t="shared" si="1189"/>
        <v>0</v>
      </c>
      <c r="AI417" s="432">
        <f t="shared" si="1189"/>
        <v>0</v>
      </c>
      <c r="AJ417" s="432">
        <f t="shared" si="1189"/>
        <v>0</v>
      </c>
      <c r="AK417" s="432">
        <f t="shared" si="1189"/>
        <v>0</v>
      </c>
      <c r="AL417" s="463">
        <f t="shared" si="1189"/>
        <v>0</v>
      </c>
      <c r="AM417" s="462">
        <f t="shared" ref="AM417:CX417" si="1190">AM278*AM138/100</f>
        <v>0</v>
      </c>
      <c r="AN417" s="432">
        <f t="shared" si="1190"/>
        <v>0</v>
      </c>
      <c r="AO417" s="432">
        <f t="shared" si="1190"/>
        <v>0</v>
      </c>
      <c r="AP417" s="432">
        <f t="shared" si="1190"/>
        <v>0</v>
      </c>
      <c r="AQ417" s="432">
        <f t="shared" si="1190"/>
        <v>0</v>
      </c>
      <c r="AR417" s="463">
        <f t="shared" si="1190"/>
        <v>0</v>
      </c>
      <c r="AS417" s="462">
        <f t="shared" si="1190"/>
        <v>0</v>
      </c>
      <c r="AT417" s="432">
        <f t="shared" si="1190"/>
        <v>0</v>
      </c>
      <c r="AU417" s="432">
        <f t="shared" si="1190"/>
        <v>0</v>
      </c>
      <c r="AV417" s="432">
        <f t="shared" si="1190"/>
        <v>0</v>
      </c>
      <c r="AW417" s="463">
        <f t="shared" si="1190"/>
        <v>0</v>
      </c>
      <c r="AX417" s="462">
        <f t="shared" si="1190"/>
        <v>0</v>
      </c>
      <c r="AY417" s="432">
        <f t="shared" si="1190"/>
        <v>0</v>
      </c>
      <c r="AZ417" s="432">
        <f t="shared" si="1190"/>
        <v>0</v>
      </c>
      <c r="BA417" s="432">
        <f t="shared" si="1190"/>
        <v>0</v>
      </c>
      <c r="BB417" s="432">
        <f t="shared" si="1190"/>
        <v>0</v>
      </c>
      <c r="BC417" s="463">
        <f t="shared" si="1190"/>
        <v>0</v>
      </c>
      <c r="BD417" s="462">
        <f t="shared" si="1190"/>
        <v>0</v>
      </c>
      <c r="BE417" s="432">
        <f t="shared" si="1190"/>
        <v>0</v>
      </c>
      <c r="BF417" s="432">
        <f t="shared" si="1190"/>
        <v>0</v>
      </c>
      <c r="BG417" s="432">
        <f t="shared" si="1190"/>
        <v>0</v>
      </c>
      <c r="BH417" s="463">
        <f t="shared" si="1190"/>
        <v>0</v>
      </c>
      <c r="BI417" s="462">
        <f t="shared" si="1190"/>
        <v>0</v>
      </c>
      <c r="BJ417" s="432">
        <f t="shared" si="1190"/>
        <v>0</v>
      </c>
      <c r="BK417" s="432">
        <f t="shared" si="1190"/>
        <v>0</v>
      </c>
      <c r="BL417" s="432">
        <f t="shared" si="1190"/>
        <v>0</v>
      </c>
      <c r="BM417" s="432">
        <f t="shared" si="1190"/>
        <v>0</v>
      </c>
      <c r="BN417" s="463">
        <f t="shared" si="1190"/>
        <v>0</v>
      </c>
      <c r="BO417" s="462">
        <f t="shared" si="1190"/>
        <v>0</v>
      </c>
      <c r="BP417" s="432">
        <f t="shared" si="1190"/>
        <v>0</v>
      </c>
      <c r="BQ417" s="432">
        <f t="shared" si="1190"/>
        <v>0</v>
      </c>
      <c r="BR417" s="432">
        <f t="shared" si="1190"/>
        <v>0</v>
      </c>
      <c r="BS417" s="463">
        <f t="shared" si="1190"/>
        <v>0</v>
      </c>
      <c r="BT417" s="462">
        <f t="shared" si="1190"/>
        <v>0</v>
      </c>
      <c r="BU417" s="432">
        <f t="shared" si="1190"/>
        <v>0</v>
      </c>
      <c r="BV417" s="432">
        <f t="shared" si="1190"/>
        <v>0</v>
      </c>
      <c r="BW417" s="432">
        <f t="shared" si="1190"/>
        <v>0</v>
      </c>
      <c r="BX417" s="432">
        <f t="shared" si="1190"/>
        <v>0</v>
      </c>
      <c r="BY417" s="463">
        <f t="shared" si="1190"/>
        <v>0</v>
      </c>
      <c r="BZ417" s="462">
        <f t="shared" si="1190"/>
        <v>0</v>
      </c>
      <c r="CA417" s="432">
        <f t="shared" si="1190"/>
        <v>0</v>
      </c>
      <c r="CB417" s="432">
        <f t="shared" si="1190"/>
        <v>0</v>
      </c>
      <c r="CC417" s="432">
        <f t="shared" si="1190"/>
        <v>0</v>
      </c>
      <c r="CD417" s="463">
        <f t="shared" si="1190"/>
        <v>0</v>
      </c>
      <c r="CE417" s="462">
        <f t="shared" si="1190"/>
        <v>0</v>
      </c>
      <c r="CF417" s="432">
        <f t="shared" si="1190"/>
        <v>0</v>
      </c>
      <c r="CG417" s="432">
        <f t="shared" si="1190"/>
        <v>0</v>
      </c>
      <c r="CH417" s="432">
        <f t="shared" si="1190"/>
        <v>0</v>
      </c>
      <c r="CI417" s="432">
        <f t="shared" si="1190"/>
        <v>0</v>
      </c>
      <c r="CJ417" s="463">
        <f t="shared" si="1190"/>
        <v>0</v>
      </c>
      <c r="CK417" s="462">
        <f t="shared" si="1190"/>
        <v>0</v>
      </c>
      <c r="CL417" s="432">
        <f t="shared" si="1190"/>
        <v>0</v>
      </c>
      <c r="CM417" s="432">
        <f t="shared" si="1190"/>
        <v>0</v>
      </c>
      <c r="CN417" s="432">
        <f t="shared" si="1190"/>
        <v>0</v>
      </c>
      <c r="CO417" s="463">
        <f t="shared" si="1190"/>
        <v>0</v>
      </c>
      <c r="CP417" s="462">
        <f t="shared" si="1190"/>
        <v>0</v>
      </c>
      <c r="CQ417" s="432">
        <f t="shared" si="1190"/>
        <v>0</v>
      </c>
      <c r="CR417" s="432">
        <f t="shared" si="1190"/>
        <v>0</v>
      </c>
      <c r="CS417" s="432">
        <f t="shared" si="1190"/>
        <v>0</v>
      </c>
      <c r="CT417" s="432">
        <f t="shared" si="1190"/>
        <v>0</v>
      </c>
      <c r="CU417" s="463">
        <f t="shared" si="1190"/>
        <v>0</v>
      </c>
      <c r="CV417" s="462">
        <f t="shared" si="1190"/>
        <v>0</v>
      </c>
      <c r="CW417" s="432">
        <f t="shared" si="1190"/>
        <v>0</v>
      </c>
      <c r="CX417" s="432">
        <f t="shared" si="1190"/>
        <v>0</v>
      </c>
      <c r="CY417" s="432">
        <f t="shared" ref="CY417:FJ417" si="1191">CY278*CY138/100</f>
        <v>0</v>
      </c>
      <c r="CZ417" s="463">
        <f t="shared" si="1191"/>
        <v>0</v>
      </c>
      <c r="DA417" s="462">
        <f t="shared" si="1191"/>
        <v>0</v>
      </c>
      <c r="DB417" s="432">
        <f t="shared" si="1191"/>
        <v>0</v>
      </c>
      <c r="DC417" s="432">
        <f t="shared" si="1191"/>
        <v>0</v>
      </c>
      <c r="DD417" s="432">
        <f t="shared" si="1191"/>
        <v>0</v>
      </c>
      <c r="DE417" s="432">
        <f t="shared" si="1191"/>
        <v>0</v>
      </c>
      <c r="DF417" s="463">
        <f t="shared" si="1191"/>
        <v>0</v>
      </c>
      <c r="DG417" s="462">
        <f t="shared" si="1191"/>
        <v>0</v>
      </c>
      <c r="DH417" s="432">
        <f t="shared" si="1191"/>
        <v>0</v>
      </c>
      <c r="DI417" s="432">
        <f t="shared" si="1191"/>
        <v>0</v>
      </c>
      <c r="DJ417" s="432">
        <f t="shared" si="1191"/>
        <v>0</v>
      </c>
      <c r="DK417" s="463">
        <f t="shared" si="1191"/>
        <v>0</v>
      </c>
      <c r="DL417" s="462">
        <f t="shared" si="1191"/>
        <v>0</v>
      </c>
      <c r="DM417" s="432">
        <f t="shared" si="1191"/>
        <v>0</v>
      </c>
      <c r="DN417" s="432">
        <f t="shared" si="1191"/>
        <v>0</v>
      </c>
      <c r="DO417" s="432">
        <f t="shared" si="1191"/>
        <v>0</v>
      </c>
      <c r="DP417" s="432">
        <f t="shared" si="1191"/>
        <v>0</v>
      </c>
      <c r="DQ417" s="463">
        <f t="shared" si="1191"/>
        <v>0</v>
      </c>
      <c r="DR417" s="462">
        <f t="shared" si="1191"/>
        <v>0</v>
      </c>
      <c r="DS417" s="432">
        <f t="shared" si="1191"/>
        <v>0</v>
      </c>
      <c r="DT417" s="432">
        <f t="shared" si="1191"/>
        <v>0</v>
      </c>
      <c r="DU417" s="432">
        <f t="shared" si="1191"/>
        <v>0</v>
      </c>
      <c r="DV417" s="463">
        <f t="shared" si="1191"/>
        <v>0</v>
      </c>
      <c r="DW417" s="462">
        <f t="shared" si="1191"/>
        <v>0</v>
      </c>
      <c r="DX417" s="432">
        <f t="shared" si="1191"/>
        <v>0</v>
      </c>
      <c r="DY417" s="432">
        <f t="shared" si="1191"/>
        <v>0</v>
      </c>
      <c r="DZ417" s="432">
        <f t="shared" si="1191"/>
        <v>0</v>
      </c>
      <c r="EA417" s="432">
        <f t="shared" si="1191"/>
        <v>0</v>
      </c>
      <c r="EB417" s="463">
        <f t="shared" si="1191"/>
        <v>0</v>
      </c>
      <c r="EC417" s="462">
        <f t="shared" si="1191"/>
        <v>0</v>
      </c>
      <c r="ED417" s="432">
        <f t="shared" si="1191"/>
        <v>0</v>
      </c>
      <c r="EE417" s="432">
        <f t="shared" si="1191"/>
        <v>0</v>
      </c>
      <c r="EF417" s="432">
        <f t="shared" si="1191"/>
        <v>0</v>
      </c>
      <c r="EG417" s="463">
        <f t="shared" si="1191"/>
        <v>0</v>
      </c>
      <c r="EH417" s="462">
        <f t="shared" si="1191"/>
        <v>0</v>
      </c>
      <c r="EI417" s="432">
        <f t="shared" si="1191"/>
        <v>0</v>
      </c>
      <c r="EJ417" s="432">
        <f t="shared" si="1191"/>
        <v>0</v>
      </c>
      <c r="EK417" s="432">
        <f t="shared" si="1191"/>
        <v>0</v>
      </c>
      <c r="EL417" s="432">
        <f t="shared" si="1191"/>
        <v>0</v>
      </c>
      <c r="EM417" s="463">
        <f t="shared" si="1191"/>
        <v>0</v>
      </c>
      <c r="EN417" s="462">
        <f t="shared" si="1191"/>
        <v>0</v>
      </c>
      <c r="EO417" s="432">
        <f t="shared" si="1191"/>
        <v>0</v>
      </c>
      <c r="EP417" s="432">
        <f t="shared" si="1191"/>
        <v>0</v>
      </c>
      <c r="EQ417" s="432">
        <f t="shared" si="1191"/>
        <v>0</v>
      </c>
      <c r="ER417" s="463">
        <f t="shared" si="1191"/>
        <v>0</v>
      </c>
      <c r="ES417" s="462">
        <f t="shared" si="1191"/>
        <v>0</v>
      </c>
      <c r="ET417" s="432">
        <f t="shared" si="1191"/>
        <v>0</v>
      </c>
      <c r="EU417" s="432">
        <f t="shared" si="1191"/>
        <v>0</v>
      </c>
      <c r="EV417" s="432">
        <f t="shared" si="1191"/>
        <v>0</v>
      </c>
      <c r="EW417" s="432">
        <f t="shared" si="1191"/>
        <v>0</v>
      </c>
      <c r="EX417" s="463">
        <f t="shared" si="1191"/>
        <v>0</v>
      </c>
      <c r="EY417" s="462">
        <f t="shared" si="1191"/>
        <v>0</v>
      </c>
      <c r="EZ417" s="432">
        <f t="shared" si="1191"/>
        <v>0</v>
      </c>
      <c r="FA417" s="432">
        <f t="shared" si="1191"/>
        <v>0</v>
      </c>
      <c r="FB417" s="432">
        <f t="shared" si="1191"/>
        <v>0</v>
      </c>
      <c r="FC417" s="463">
        <f t="shared" si="1191"/>
        <v>0</v>
      </c>
      <c r="FD417" s="462">
        <f t="shared" si="1191"/>
        <v>0</v>
      </c>
      <c r="FE417" s="432">
        <f t="shared" si="1191"/>
        <v>0</v>
      </c>
      <c r="FF417" s="432">
        <f t="shared" si="1191"/>
        <v>0</v>
      </c>
      <c r="FG417" s="432">
        <f t="shared" si="1191"/>
        <v>0</v>
      </c>
      <c r="FH417" s="432">
        <f t="shared" si="1191"/>
        <v>0</v>
      </c>
      <c r="FI417" s="463">
        <f t="shared" si="1191"/>
        <v>0</v>
      </c>
      <c r="FJ417" s="462">
        <f t="shared" si="1191"/>
        <v>0</v>
      </c>
      <c r="FK417" s="432">
        <f t="shared" ref="FK417:GJ417" si="1192">FK278*FK138/100</f>
        <v>0</v>
      </c>
      <c r="FL417" s="432">
        <f t="shared" si="1192"/>
        <v>0</v>
      </c>
      <c r="FM417" s="432">
        <f t="shared" si="1192"/>
        <v>0</v>
      </c>
      <c r="FN417" s="463">
        <f t="shared" si="1192"/>
        <v>0</v>
      </c>
      <c r="FO417" s="462">
        <f t="shared" si="1192"/>
        <v>0</v>
      </c>
      <c r="FP417" s="432">
        <f t="shared" si="1192"/>
        <v>0</v>
      </c>
      <c r="FQ417" s="432">
        <f t="shared" si="1192"/>
        <v>0</v>
      </c>
      <c r="FR417" s="432">
        <f t="shared" si="1192"/>
        <v>0</v>
      </c>
      <c r="FS417" s="432">
        <f t="shared" si="1192"/>
        <v>0</v>
      </c>
      <c r="FT417" s="463">
        <f t="shared" si="1192"/>
        <v>0</v>
      </c>
      <c r="FU417" s="462">
        <f t="shared" si="1192"/>
        <v>0</v>
      </c>
      <c r="FV417" s="432">
        <f t="shared" si="1192"/>
        <v>0</v>
      </c>
      <c r="FW417" s="432">
        <f t="shared" si="1192"/>
        <v>0</v>
      </c>
      <c r="FX417" s="432">
        <f t="shared" si="1192"/>
        <v>0</v>
      </c>
      <c r="FY417" s="463">
        <f t="shared" si="1192"/>
        <v>0</v>
      </c>
      <c r="FZ417" s="462">
        <f t="shared" si="1192"/>
        <v>0</v>
      </c>
      <c r="GA417" s="432">
        <f t="shared" si="1192"/>
        <v>0</v>
      </c>
      <c r="GB417" s="432">
        <f t="shared" si="1192"/>
        <v>0</v>
      </c>
      <c r="GC417" s="432">
        <f t="shared" si="1192"/>
        <v>0</v>
      </c>
      <c r="GD417" s="432">
        <f t="shared" si="1192"/>
        <v>0</v>
      </c>
      <c r="GE417" s="463">
        <f t="shared" si="1192"/>
        <v>0</v>
      </c>
      <c r="GF417" s="462">
        <f t="shared" si="1192"/>
        <v>0</v>
      </c>
      <c r="GG417" s="432">
        <f t="shared" si="1192"/>
        <v>0</v>
      </c>
      <c r="GH417" s="432">
        <f t="shared" si="1192"/>
        <v>0</v>
      </c>
      <c r="GI417" s="432">
        <f t="shared" si="1192"/>
        <v>0</v>
      </c>
      <c r="GJ417" s="463">
        <f t="shared" si="1192"/>
        <v>0</v>
      </c>
    </row>
    <row r="418" spans="1:192" s="4" customFormat="1">
      <c r="A418" s="22"/>
      <c r="B418" s="22"/>
      <c r="C418" s="22"/>
      <c r="D418" s="22"/>
      <c r="E418" s="748" t="str">
        <f t="shared" si="952"/>
        <v>New Tariff 5</v>
      </c>
      <c r="F418" s="462">
        <f t="shared" ref="F418:AL418" si="1193">F279*F139</f>
        <v>0</v>
      </c>
      <c r="G418" s="432">
        <f t="shared" si="1193"/>
        <v>0</v>
      </c>
      <c r="H418" s="432">
        <f t="shared" si="1193"/>
        <v>0</v>
      </c>
      <c r="I418" s="432">
        <f t="shared" si="1193"/>
        <v>0</v>
      </c>
      <c r="J418" s="432">
        <f t="shared" si="1193"/>
        <v>0</v>
      </c>
      <c r="K418" s="463">
        <f t="shared" si="1193"/>
        <v>0</v>
      </c>
      <c r="L418" s="462">
        <f t="shared" si="1193"/>
        <v>0</v>
      </c>
      <c r="M418" s="432">
        <f t="shared" si="1193"/>
        <v>0</v>
      </c>
      <c r="N418" s="432">
        <f t="shared" si="1193"/>
        <v>0</v>
      </c>
      <c r="O418" s="432">
        <f t="shared" si="1193"/>
        <v>0</v>
      </c>
      <c r="P418" s="463">
        <f t="shared" si="1193"/>
        <v>0</v>
      </c>
      <c r="Q418" s="462">
        <f t="shared" si="1193"/>
        <v>0</v>
      </c>
      <c r="R418" s="432">
        <f t="shared" si="1193"/>
        <v>0</v>
      </c>
      <c r="S418" s="432">
        <f t="shared" si="1193"/>
        <v>0</v>
      </c>
      <c r="T418" s="432">
        <f t="shared" si="1193"/>
        <v>0</v>
      </c>
      <c r="U418" s="432">
        <f t="shared" si="1193"/>
        <v>0</v>
      </c>
      <c r="V418" s="463">
        <f t="shared" si="1193"/>
        <v>0</v>
      </c>
      <c r="W418" s="462">
        <f t="shared" si="1193"/>
        <v>0</v>
      </c>
      <c r="X418" s="432">
        <f t="shared" si="1193"/>
        <v>0</v>
      </c>
      <c r="Y418" s="432">
        <f t="shared" si="1193"/>
        <v>0</v>
      </c>
      <c r="Z418" s="432">
        <f t="shared" si="1193"/>
        <v>0</v>
      </c>
      <c r="AA418" s="463">
        <f t="shared" si="1193"/>
        <v>0</v>
      </c>
      <c r="AB418" s="462">
        <f t="shared" si="1193"/>
        <v>0</v>
      </c>
      <c r="AC418" s="432">
        <f t="shared" si="1193"/>
        <v>0</v>
      </c>
      <c r="AD418" s="432">
        <f t="shared" si="1193"/>
        <v>0</v>
      </c>
      <c r="AE418" s="432">
        <f t="shared" si="1193"/>
        <v>0</v>
      </c>
      <c r="AF418" s="432">
        <f t="shared" si="1193"/>
        <v>0</v>
      </c>
      <c r="AG418" s="463">
        <f t="shared" si="1193"/>
        <v>0</v>
      </c>
      <c r="AH418" s="462">
        <f t="shared" si="1193"/>
        <v>0</v>
      </c>
      <c r="AI418" s="432">
        <f t="shared" si="1193"/>
        <v>0</v>
      </c>
      <c r="AJ418" s="432">
        <f t="shared" si="1193"/>
        <v>0</v>
      </c>
      <c r="AK418" s="432">
        <f t="shared" si="1193"/>
        <v>0</v>
      </c>
      <c r="AL418" s="463">
        <f t="shared" si="1193"/>
        <v>0</v>
      </c>
      <c r="AM418" s="462">
        <f t="shared" ref="AM418:CX418" si="1194">AM279*AM139/100</f>
        <v>0</v>
      </c>
      <c r="AN418" s="432">
        <f t="shared" si="1194"/>
        <v>0</v>
      </c>
      <c r="AO418" s="432">
        <f t="shared" si="1194"/>
        <v>0</v>
      </c>
      <c r="AP418" s="432">
        <f t="shared" si="1194"/>
        <v>0</v>
      </c>
      <c r="AQ418" s="432">
        <f t="shared" si="1194"/>
        <v>0</v>
      </c>
      <c r="AR418" s="463">
        <f t="shared" si="1194"/>
        <v>0</v>
      </c>
      <c r="AS418" s="462">
        <f t="shared" si="1194"/>
        <v>0</v>
      </c>
      <c r="AT418" s="432">
        <f t="shared" si="1194"/>
        <v>0</v>
      </c>
      <c r="AU418" s="432">
        <f t="shared" si="1194"/>
        <v>0</v>
      </c>
      <c r="AV418" s="432">
        <f t="shared" si="1194"/>
        <v>0</v>
      </c>
      <c r="AW418" s="463">
        <f t="shared" si="1194"/>
        <v>0</v>
      </c>
      <c r="AX418" s="462">
        <f t="shared" si="1194"/>
        <v>0</v>
      </c>
      <c r="AY418" s="432">
        <f t="shared" si="1194"/>
        <v>0</v>
      </c>
      <c r="AZ418" s="432">
        <f t="shared" si="1194"/>
        <v>0</v>
      </c>
      <c r="BA418" s="432">
        <f t="shared" si="1194"/>
        <v>0</v>
      </c>
      <c r="BB418" s="432">
        <f t="shared" si="1194"/>
        <v>0</v>
      </c>
      <c r="BC418" s="463">
        <f t="shared" si="1194"/>
        <v>0</v>
      </c>
      <c r="BD418" s="462">
        <f t="shared" si="1194"/>
        <v>0</v>
      </c>
      <c r="BE418" s="432">
        <f t="shared" si="1194"/>
        <v>0</v>
      </c>
      <c r="BF418" s="432">
        <f t="shared" si="1194"/>
        <v>0</v>
      </c>
      <c r="BG418" s="432">
        <f t="shared" si="1194"/>
        <v>0</v>
      </c>
      <c r="BH418" s="463">
        <f t="shared" si="1194"/>
        <v>0</v>
      </c>
      <c r="BI418" s="462">
        <f t="shared" si="1194"/>
        <v>0</v>
      </c>
      <c r="BJ418" s="432">
        <f t="shared" si="1194"/>
        <v>0</v>
      </c>
      <c r="BK418" s="432">
        <f t="shared" si="1194"/>
        <v>0</v>
      </c>
      <c r="BL418" s="432">
        <f t="shared" si="1194"/>
        <v>0</v>
      </c>
      <c r="BM418" s="432">
        <f t="shared" si="1194"/>
        <v>0</v>
      </c>
      <c r="BN418" s="463">
        <f t="shared" si="1194"/>
        <v>0</v>
      </c>
      <c r="BO418" s="462">
        <f t="shared" si="1194"/>
        <v>0</v>
      </c>
      <c r="BP418" s="432">
        <f t="shared" si="1194"/>
        <v>0</v>
      </c>
      <c r="BQ418" s="432">
        <f t="shared" si="1194"/>
        <v>0</v>
      </c>
      <c r="BR418" s="432">
        <f t="shared" si="1194"/>
        <v>0</v>
      </c>
      <c r="BS418" s="463">
        <f t="shared" si="1194"/>
        <v>0</v>
      </c>
      <c r="BT418" s="462">
        <f t="shared" si="1194"/>
        <v>0</v>
      </c>
      <c r="BU418" s="432">
        <f t="shared" si="1194"/>
        <v>0</v>
      </c>
      <c r="BV418" s="432">
        <f t="shared" si="1194"/>
        <v>0</v>
      </c>
      <c r="BW418" s="432">
        <f t="shared" si="1194"/>
        <v>0</v>
      </c>
      <c r="BX418" s="432">
        <f t="shared" si="1194"/>
        <v>0</v>
      </c>
      <c r="BY418" s="463">
        <f t="shared" si="1194"/>
        <v>0</v>
      </c>
      <c r="BZ418" s="462">
        <f t="shared" si="1194"/>
        <v>0</v>
      </c>
      <c r="CA418" s="432">
        <f t="shared" si="1194"/>
        <v>0</v>
      </c>
      <c r="CB418" s="432">
        <f t="shared" si="1194"/>
        <v>0</v>
      </c>
      <c r="CC418" s="432">
        <f t="shared" si="1194"/>
        <v>0</v>
      </c>
      <c r="CD418" s="463">
        <f t="shared" si="1194"/>
        <v>0</v>
      </c>
      <c r="CE418" s="462">
        <f t="shared" si="1194"/>
        <v>0</v>
      </c>
      <c r="CF418" s="432">
        <f t="shared" si="1194"/>
        <v>0</v>
      </c>
      <c r="CG418" s="432">
        <f t="shared" si="1194"/>
        <v>0</v>
      </c>
      <c r="CH418" s="432">
        <f t="shared" si="1194"/>
        <v>0</v>
      </c>
      <c r="CI418" s="432">
        <f t="shared" si="1194"/>
        <v>0</v>
      </c>
      <c r="CJ418" s="463">
        <f t="shared" si="1194"/>
        <v>0</v>
      </c>
      <c r="CK418" s="462">
        <f t="shared" si="1194"/>
        <v>0</v>
      </c>
      <c r="CL418" s="432">
        <f t="shared" si="1194"/>
        <v>0</v>
      </c>
      <c r="CM418" s="432">
        <f t="shared" si="1194"/>
        <v>0</v>
      </c>
      <c r="CN418" s="432">
        <f t="shared" si="1194"/>
        <v>0</v>
      </c>
      <c r="CO418" s="463">
        <f t="shared" si="1194"/>
        <v>0</v>
      </c>
      <c r="CP418" s="462">
        <f t="shared" si="1194"/>
        <v>0</v>
      </c>
      <c r="CQ418" s="432">
        <f t="shared" si="1194"/>
        <v>0</v>
      </c>
      <c r="CR418" s="432">
        <f t="shared" si="1194"/>
        <v>0</v>
      </c>
      <c r="CS418" s="432">
        <f t="shared" si="1194"/>
        <v>0</v>
      </c>
      <c r="CT418" s="432">
        <f t="shared" si="1194"/>
        <v>0</v>
      </c>
      <c r="CU418" s="463">
        <f t="shared" si="1194"/>
        <v>0</v>
      </c>
      <c r="CV418" s="462">
        <f t="shared" si="1194"/>
        <v>0</v>
      </c>
      <c r="CW418" s="432">
        <f t="shared" si="1194"/>
        <v>0</v>
      </c>
      <c r="CX418" s="432">
        <f t="shared" si="1194"/>
        <v>0</v>
      </c>
      <c r="CY418" s="432">
        <f t="shared" ref="CY418:FJ418" si="1195">CY279*CY139/100</f>
        <v>0</v>
      </c>
      <c r="CZ418" s="463">
        <f t="shared" si="1195"/>
        <v>0</v>
      </c>
      <c r="DA418" s="462">
        <f t="shared" si="1195"/>
        <v>0</v>
      </c>
      <c r="DB418" s="432">
        <f t="shared" si="1195"/>
        <v>0</v>
      </c>
      <c r="DC418" s="432">
        <f t="shared" si="1195"/>
        <v>0</v>
      </c>
      <c r="DD418" s="432">
        <f t="shared" si="1195"/>
        <v>0</v>
      </c>
      <c r="DE418" s="432">
        <f t="shared" si="1195"/>
        <v>0</v>
      </c>
      <c r="DF418" s="463">
        <f t="shared" si="1195"/>
        <v>0</v>
      </c>
      <c r="DG418" s="462">
        <f t="shared" si="1195"/>
        <v>0</v>
      </c>
      <c r="DH418" s="432">
        <f t="shared" si="1195"/>
        <v>0</v>
      </c>
      <c r="DI418" s="432">
        <f t="shared" si="1195"/>
        <v>0</v>
      </c>
      <c r="DJ418" s="432">
        <f t="shared" si="1195"/>
        <v>0</v>
      </c>
      <c r="DK418" s="463">
        <f t="shared" si="1195"/>
        <v>0</v>
      </c>
      <c r="DL418" s="462">
        <f t="shared" si="1195"/>
        <v>0</v>
      </c>
      <c r="DM418" s="432">
        <f t="shared" si="1195"/>
        <v>0</v>
      </c>
      <c r="DN418" s="432">
        <f t="shared" si="1195"/>
        <v>0</v>
      </c>
      <c r="DO418" s="432">
        <f t="shared" si="1195"/>
        <v>0</v>
      </c>
      <c r="DP418" s="432">
        <f t="shared" si="1195"/>
        <v>0</v>
      </c>
      <c r="DQ418" s="463">
        <f t="shared" si="1195"/>
        <v>0</v>
      </c>
      <c r="DR418" s="462">
        <f t="shared" si="1195"/>
        <v>0</v>
      </c>
      <c r="DS418" s="432">
        <f t="shared" si="1195"/>
        <v>0</v>
      </c>
      <c r="DT418" s="432">
        <f t="shared" si="1195"/>
        <v>0</v>
      </c>
      <c r="DU418" s="432">
        <f t="shared" si="1195"/>
        <v>0</v>
      </c>
      <c r="DV418" s="463">
        <f t="shared" si="1195"/>
        <v>0</v>
      </c>
      <c r="DW418" s="462">
        <f t="shared" si="1195"/>
        <v>0</v>
      </c>
      <c r="DX418" s="432">
        <f t="shared" si="1195"/>
        <v>0</v>
      </c>
      <c r="DY418" s="432">
        <f t="shared" si="1195"/>
        <v>0</v>
      </c>
      <c r="DZ418" s="432">
        <f t="shared" si="1195"/>
        <v>0</v>
      </c>
      <c r="EA418" s="432">
        <f t="shared" si="1195"/>
        <v>0</v>
      </c>
      <c r="EB418" s="463">
        <f t="shared" si="1195"/>
        <v>0</v>
      </c>
      <c r="EC418" s="462">
        <f t="shared" si="1195"/>
        <v>0</v>
      </c>
      <c r="ED418" s="432">
        <f t="shared" si="1195"/>
        <v>0</v>
      </c>
      <c r="EE418" s="432">
        <f t="shared" si="1195"/>
        <v>0</v>
      </c>
      <c r="EF418" s="432">
        <f t="shared" si="1195"/>
        <v>0</v>
      </c>
      <c r="EG418" s="463">
        <f t="shared" si="1195"/>
        <v>0</v>
      </c>
      <c r="EH418" s="462">
        <f t="shared" si="1195"/>
        <v>0</v>
      </c>
      <c r="EI418" s="432">
        <f t="shared" si="1195"/>
        <v>0</v>
      </c>
      <c r="EJ418" s="432">
        <f t="shared" si="1195"/>
        <v>0</v>
      </c>
      <c r="EK418" s="432">
        <f t="shared" si="1195"/>
        <v>0</v>
      </c>
      <c r="EL418" s="432">
        <f t="shared" si="1195"/>
        <v>0</v>
      </c>
      <c r="EM418" s="463">
        <f t="shared" si="1195"/>
        <v>0</v>
      </c>
      <c r="EN418" s="462">
        <f t="shared" si="1195"/>
        <v>0</v>
      </c>
      <c r="EO418" s="432">
        <f t="shared" si="1195"/>
        <v>0</v>
      </c>
      <c r="EP418" s="432">
        <f t="shared" si="1195"/>
        <v>0</v>
      </c>
      <c r="EQ418" s="432">
        <f t="shared" si="1195"/>
        <v>0</v>
      </c>
      <c r="ER418" s="463">
        <f t="shared" si="1195"/>
        <v>0</v>
      </c>
      <c r="ES418" s="462">
        <f t="shared" si="1195"/>
        <v>0</v>
      </c>
      <c r="ET418" s="432">
        <f t="shared" si="1195"/>
        <v>0</v>
      </c>
      <c r="EU418" s="432">
        <f t="shared" si="1195"/>
        <v>0</v>
      </c>
      <c r="EV418" s="432">
        <f t="shared" si="1195"/>
        <v>0</v>
      </c>
      <c r="EW418" s="432">
        <f t="shared" si="1195"/>
        <v>0</v>
      </c>
      <c r="EX418" s="463">
        <f t="shared" si="1195"/>
        <v>0</v>
      </c>
      <c r="EY418" s="462">
        <f t="shared" si="1195"/>
        <v>0</v>
      </c>
      <c r="EZ418" s="432">
        <f t="shared" si="1195"/>
        <v>0</v>
      </c>
      <c r="FA418" s="432">
        <f t="shared" si="1195"/>
        <v>0</v>
      </c>
      <c r="FB418" s="432">
        <f t="shared" si="1195"/>
        <v>0</v>
      </c>
      <c r="FC418" s="463">
        <f t="shared" si="1195"/>
        <v>0</v>
      </c>
      <c r="FD418" s="462">
        <f t="shared" si="1195"/>
        <v>0</v>
      </c>
      <c r="FE418" s="432">
        <f t="shared" si="1195"/>
        <v>0</v>
      </c>
      <c r="FF418" s="432">
        <f t="shared" si="1195"/>
        <v>0</v>
      </c>
      <c r="FG418" s="432">
        <f t="shared" si="1195"/>
        <v>0</v>
      </c>
      <c r="FH418" s="432">
        <f t="shared" si="1195"/>
        <v>0</v>
      </c>
      <c r="FI418" s="463">
        <f t="shared" si="1195"/>
        <v>0</v>
      </c>
      <c r="FJ418" s="462">
        <f t="shared" si="1195"/>
        <v>0</v>
      </c>
      <c r="FK418" s="432">
        <f t="shared" ref="FK418:GJ418" si="1196">FK279*FK139/100</f>
        <v>0</v>
      </c>
      <c r="FL418" s="432">
        <f t="shared" si="1196"/>
        <v>0</v>
      </c>
      <c r="FM418" s="432">
        <f t="shared" si="1196"/>
        <v>0</v>
      </c>
      <c r="FN418" s="463">
        <f t="shared" si="1196"/>
        <v>0</v>
      </c>
      <c r="FO418" s="462">
        <f t="shared" si="1196"/>
        <v>0</v>
      </c>
      <c r="FP418" s="432">
        <f t="shared" si="1196"/>
        <v>0</v>
      </c>
      <c r="FQ418" s="432">
        <f t="shared" si="1196"/>
        <v>0</v>
      </c>
      <c r="FR418" s="432">
        <f t="shared" si="1196"/>
        <v>0</v>
      </c>
      <c r="FS418" s="432">
        <f t="shared" si="1196"/>
        <v>0</v>
      </c>
      <c r="FT418" s="463">
        <f t="shared" si="1196"/>
        <v>0</v>
      </c>
      <c r="FU418" s="462">
        <f t="shared" si="1196"/>
        <v>0</v>
      </c>
      <c r="FV418" s="432">
        <f t="shared" si="1196"/>
        <v>0</v>
      </c>
      <c r="FW418" s="432">
        <f t="shared" si="1196"/>
        <v>0</v>
      </c>
      <c r="FX418" s="432">
        <f t="shared" si="1196"/>
        <v>0</v>
      </c>
      <c r="FY418" s="463">
        <f t="shared" si="1196"/>
        <v>0</v>
      </c>
      <c r="FZ418" s="462">
        <f t="shared" si="1196"/>
        <v>0</v>
      </c>
      <c r="GA418" s="432">
        <f t="shared" si="1196"/>
        <v>0</v>
      </c>
      <c r="GB418" s="432">
        <f t="shared" si="1196"/>
        <v>0</v>
      </c>
      <c r="GC418" s="432">
        <f t="shared" si="1196"/>
        <v>0</v>
      </c>
      <c r="GD418" s="432">
        <f t="shared" si="1196"/>
        <v>0</v>
      </c>
      <c r="GE418" s="463">
        <f t="shared" si="1196"/>
        <v>0</v>
      </c>
      <c r="GF418" s="462">
        <f t="shared" si="1196"/>
        <v>0</v>
      </c>
      <c r="GG418" s="432">
        <f t="shared" si="1196"/>
        <v>0</v>
      </c>
      <c r="GH418" s="432">
        <f t="shared" si="1196"/>
        <v>0</v>
      </c>
      <c r="GI418" s="432">
        <f t="shared" si="1196"/>
        <v>0</v>
      </c>
      <c r="GJ418" s="463">
        <f t="shared" si="1196"/>
        <v>0</v>
      </c>
    </row>
    <row r="419" spans="1:192" s="4" customFormat="1">
      <c r="A419" s="22"/>
      <c r="B419" s="22"/>
      <c r="C419" s="22"/>
      <c r="D419" s="22"/>
      <c r="E419" s="748" t="str">
        <f t="shared" si="952"/>
        <v>New Tariff 6</v>
      </c>
      <c r="F419" s="462">
        <f t="shared" ref="F419:AL419" si="1197">F280*F140</f>
        <v>0</v>
      </c>
      <c r="G419" s="432">
        <f t="shared" si="1197"/>
        <v>0</v>
      </c>
      <c r="H419" s="432">
        <f t="shared" si="1197"/>
        <v>0</v>
      </c>
      <c r="I419" s="432">
        <f t="shared" si="1197"/>
        <v>0</v>
      </c>
      <c r="J419" s="432">
        <f t="shared" si="1197"/>
        <v>0</v>
      </c>
      <c r="K419" s="463">
        <f t="shared" si="1197"/>
        <v>0</v>
      </c>
      <c r="L419" s="462">
        <f t="shared" si="1197"/>
        <v>0</v>
      </c>
      <c r="M419" s="432">
        <f t="shared" si="1197"/>
        <v>0</v>
      </c>
      <c r="N419" s="432">
        <f t="shared" si="1197"/>
        <v>0</v>
      </c>
      <c r="O419" s="432">
        <f t="shared" si="1197"/>
        <v>0</v>
      </c>
      <c r="P419" s="463">
        <f t="shared" si="1197"/>
        <v>0</v>
      </c>
      <c r="Q419" s="462">
        <f t="shared" si="1197"/>
        <v>0</v>
      </c>
      <c r="R419" s="432">
        <f t="shared" si="1197"/>
        <v>0</v>
      </c>
      <c r="S419" s="432">
        <f t="shared" si="1197"/>
        <v>0</v>
      </c>
      <c r="T419" s="432">
        <f t="shared" si="1197"/>
        <v>0</v>
      </c>
      <c r="U419" s="432">
        <f t="shared" si="1197"/>
        <v>0</v>
      </c>
      <c r="V419" s="463">
        <f t="shared" si="1197"/>
        <v>0</v>
      </c>
      <c r="W419" s="462">
        <f t="shared" si="1197"/>
        <v>0</v>
      </c>
      <c r="X419" s="432">
        <f t="shared" si="1197"/>
        <v>0</v>
      </c>
      <c r="Y419" s="432">
        <f t="shared" si="1197"/>
        <v>0</v>
      </c>
      <c r="Z419" s="432">
        <f t="shared" si="1197"/>
        <v>0</v>
      </c>
      <c r="AA419" s="463">
        <f t="shared" si="1197"/>
        <v>0</v>
      </c>
      <c r="AB419" s="462">
        <f t="shared" si="1197"/>
        <v>0</v>
      </c>
      <c r="AC419" s="432">
        <f t="shared" si="1197"/>
        <v>0</v>
      </c>
      <c r="AD419" s="432">
        <f t="shared" si="1197"/>
        <v>0</v>
      </c>
      <c r="AE419" s="432">
        <f t="shared" si="1197"/>
        <v>0</v>
      </c>
      <c r="AF419" s="432">
        <f t="shared" si="1197"/>
        <v>0</v>
      </c>
      <c r="AG419" s="463">
        <f t="shared" si="1197"/>
        <v>0</v>
      </c>
      <c r="AH419" s="462">
        <f t="shared" si="1197"/>
        <v>0</v>
      </c>
      <c r="AI419" s="432">
        <f t="shared" si="1197"/>
        <v>0</v>
      </c>
      <c r="AJ419" s="432">
        <f t="shared" si="1197"/>
        <v>0</v>
      </c>
      <c r="AK419" s="432">
        <f t="shared" si="1197"/>
        <v>0</v>
      </c>
      <c r="AL419" s="463">
        <f t="shared" si="1197"/>
        <v>0</v>
      </c>
      <c r="AM419" s="462">
        <f t="shared" ref="AM419:CX419" si="1198">AM280*AM140/100</f>
        <v>0</v>
      </c>
      <c r="AN419" s="432">
        <f t="shared" si="1198"/>
        <v>0</v>
      </c>
      <c r="AO419" s="432">
        <f t="shared" si="1198"/>
        <v>0</v>
      </c>
      <c r="AP419" s="432">
        <f t="shared" si="1198"/>
        <v>0</v>
      </c>
      <c r="AQ419" s="432">
        <f t="shared" si="1198"/>
        <v>0</v>
      </c>
      <c r="AR419" s="463">
        <f t="shared" si="1198"/>
        <v>0</v>
      </c>
      <c r="AS419" s="462">
        <f t="shared" si="1198"/>
        <v>0</v>
      </c>
      <c r="AT419" s="432">
        <f t="shared" si="1198"/>
        <v>0</v>
      </c>
      <c r="AU419" s="432">
        <f t="shared" si="1198"/>
        <v>0</v>
      </c>
      <c r="AV419" s="432">
        <f t="shared" si="1198"/>
        <v>0</v>
      </c>
      <c r="AW419" s="463">
        <f t="shared" si="1198"/>
        <v>0</v>
      </c>
      <c r="AX419" s="462">
        <f t="shared" si="1198"/>
        <v>0</v>
      </c>
      <c r="AY419" s="432">
        <f t="shared" si="1198"/>
        <v>0</v>
      </c>
      <c r="AZ419" s="432">
        <f t="shared" si="1198"/>
        <v>0</v>
      </c>
      <c r="BA419" s="432">
        <f t="shared" si="1198"/>
        <v>0</v>
      </c>
      <c r="BB419" s="432">
        <f t="shared" si="1198"/>
        <v>0</v>
      </c>
      <c r="BC419" s="463">
        <f t="shared" si="1198"/>
        <v>0</v>
      </c>
      <c r="BD419" s="462">
        <f t="shared" si="1198"/>
        <v>0</v>
      </c>
      <c r="BE419" s="432">
        <f t="shared" si="1198"/>
        <v>0</v>
      </c>
      <c r="BF419" s="432">
        <f t="shared" si="1198"/>
        <v>0</v>
      </c>
      <c r="BG419" s="432">
        <f t="shared" si="1198"/>
        <v>0</v>
      </c>
      <c r="BH419" s="463">
        <f t="shared" si="1198"/>
        <v>0</v>
      </c>
      <c r="BI419" s="462">
        <f t="shared" si="1198"/>
        <v>0</v>
      </c>
      <c r="BJ419" s="432">
        <f t="shared" si="1198"/>
        <v>0</v>
      </c>
      <c r="BK419" s="432">
        <f t="shared" si="1198"/>
        <v>0</v>
      </c>
      <c r="BL419" s="432">
        <f t="shared" si="1198"/>
        <v>0</v>
      </c>
      <c r="BM419" s="432">
        <f t="shared" si="1198"/>
        <v>0</v>
      </c>
      <c r="BN419" s="463">
        <f t="shared" si="1198"/>
        <v>0</v>
      </c>
      <c r="BO419" s="462">
        <f t="shared" si="1198"/>
        <v>0</v>
      </c>
      <c r="BP419" s="432">
        <f t="shared" si="1198"/>
        <v>0</v>
      </c>
      <c r="BQ419" s="432">
        <f t="shared" si="1198"/>
        <v>0</v>
      </c>
      <c r="BR419" s="432">
        <f t="shared" si="1198"/>
        <v>0</v>
      </c>
      <c r="BS419" s="463">
        <f t="shared" si="1198"/>
        <v>0</v>
      </c>
      <c r="BT419" s="462">
        <f t="shared" si="1198"/>
        <v>0</v>
      </c>
      <c r="BU419" s="432">
        <f t="shared" si="1198"/>
        <v>0</v>
      </c>
      <c r="BV419" s="432">
        <f t="shared" si="1198"/>
        <v>0</v>
      </c>
      <c r="BW419" s="432">
        <f t="shared" si="1198"/>
        <v>0</v>
      </c>
      <c r="BX419" s="432">
        <f t="shared" si="1198"/>
        <v>0</v>
      </c>
      <c r="BY419" s="463">
        <f t="shared" si="1198"/>
        <v>0</v>
      </c>
      <c r="BZ419" s="462">
        <f t="shared" si="1198"/>
        <v>0</v>
      </c>
      <c r="CA419" s="432">
        <f t="shared" si="1198"/>
        <v>0</v>
      </c>
      <c r="CB419" s="432">
        <f t="shared" si="1198"/>
        <v>0</v>
      </c>
      <c r="CC419" s="432">
        <f t="shared" si="1198"/>
        <v>0</v>
      </c>
      <c r="CD419" s="463">
        <f t="shared" si="1198"/>
        <v>0</v>
      </c>
      <c r="CE419" s="462">
        <f t="shared" si="1198"/>
        <v>0</v>
      </c>
      <c r="CF419" s="432">
        <f t="shared" si="1198"/>
        <v>0</v>
      </c>
      <c r="CG419" s="432">
        <f t="shared" si="1198"/>
        <v>0</v>
      </c>
      <c r="CH419" s="432">
        <f t="shared" si="1198"/>
        <v>0</v>
      </c>
      <c r="CI419" s="432">
        <f t="shared" si="1198"/>
        <v>0</v>
      </c>
      <c r="CJ419" s="463">
        <f t="shared" si="1198"/>
        <v>0</v>
      </c>
      <c r="CK419" s="462">
        <f t="shared" si="1198"/>
        <v>0</v>
      </c>
      <c r="CL419" s="432">
        <f t="shared" si="1198"/>
        <v>0</v>
      </c>
      <c r="CM419" s="432">
        <f t="shared" si="1198"/>
        <v>0</v>
      </c>
      <c r="CN419" s="432">
        <f t="shared" si="1198"/>
        <v>0</v>
      </c>
      <c r="CO419" s="463">
        <f t="shared" si="1198"/>
        <v>0</v>
      </c>
      <c r="CP419" s="462">
        <f t="shared" si="1198"/>
        <v>0</v>
      </c>
      <c r="CQ419" s="432">
        <f t="shared" si="1198"/>
        <v>0</v>
      </c>
      <c r="CR419" s="432">
        <f t="shared" si="1198"/>
        <v>0</v>
      </c>
      <c r="CS419" s="432">
        <f t="shared" si="1198"/>
        <v>0</v>
      </c>
      <c r="CT419" s="432">
        <f t="shared" si="1198"/>
        <v>0</v>
      </c>
      <c r="CU419" s="463">
        <f t="shared" si="1198"/>
        <v>0</v>
      </c>
      <c r="CV419" s="462">
        <f t="shared" si="1198"/>
        <v>0</v>
      </c>
      <c r="CW419" s="432">
        <f t="shared" si="1198"/>
        <v>0</v>
      </c>
      <c r="CX419" s="432">
        <f t="shared" si="1198"/>
        <v>0</v>
      </c>
      <c r="CY419" s="432">
        <f t="shared" ref="CY419:FJ419" si="1199">CY280*CY140/100</f>
        <v>0</v>
      </c>
      <c r="CZ419" s="463">
        <f t="shared" si="1199"/>
        <v>0</v>
      </c>
      <c r="DA419" s="462">
        <f t="shared" si="1199"/>
        <v>0</v>
      </c>
      <c r="DB419" s="432">
        <f t="shared" si="1199"/>
        <v>0</v>
      </c>
      <c r="DC419" s="432">
        <f t="shared" si="1199"/>
        <v>0</v>
      </c>
      <c r="DD419" s="432">
        <f t="shared" si="1199"/>
        <v>0</v>
      </c>
      <c r="DE419" s="432">
        <f t="shared" si="1199"/>
        <v>0</v>
      </c>
      <c r="DF419" s="463">
        <f t="shared" si="1199"/>
        <v>0</v>
      </c>
      <c r="DG419" s="462">
        <f t="shared" si="1199"/>
        <v>0</v>
      </c>
      <c r="DH419" s="432">
        <f t="shared" si="1199"/>
        <v>0</v>
      </c>
      <c r="DI419" s="432">
        <f t="shared" si="1199"/>
        <v>0</v>
      </c>
      <c r="DJ419" s="432">
        <f t="shared" si="1199"/>
        <v>0</v>
      </c>
      <c r="DK419" s="463">
        <f t="shared" si="1199"/>
        <v>0</v>
      </c>
      <c r="DL419" s="462">
        <f t="shared" si="1199"/>
        <v>0</v>
      </c>
      <c r="DM419" s="432">
        <f t="shared" si="1199"/>
        <v>0</v>
      </c>
      <c r="DN419" s="432">
        <f t="shared" si="1199"/>
        <v>0</v>
      </c>
      <c r="DO419" s="432">
        <f t="shared" si="1199"/>
        <v>0</v>
      </c>
      <c r="DP419" s="432">
        <f t="shared" si="1199"/>
        <v>0</v>
      </c>
      <c r="DQ419" s="463">
        <f t="shared" si="1199"/>
        <v>0</v>
      </c>
      <c r="DR419" s="462">
        <f t="shared" si="1199"/>
        <v>0</v>
      </c>
      <c r="DS419" s="432">
        <f t="shared" si="1199"/>
        <v>0</v>
      </c>
      <c r="DT419" s="432">
        <f t="shared" si="1199"/>
        <v>0</v>
      </c>
      <c r="DU419" s="432">
        <f t="shared" si="1199"/>
        <v>0</v>
      </c>
      <c r="DV419" s="463">
        <f t="shared" si="1199"/>
        <v>0</v>
      </c>
      <c r="DW419" s="462">
        <f t="shared" si="1199"/>
        <v>0</v>
      </c>
      <c r="DX419" s="432">
        <f t="shared" si="1199"/>
        <v>0</v>
      </c>
      <c r="DY419" s="432">
        <f t="shared" si="1199"/>
        <v>0</v>
      </c>
      <c r="DZ419" s="432">
        <f t="shared" si="1199"/>
        <v>0</v>
      </c>
      <c r="EA419" s="432">
        <f t="shared" si="1199"/>
        <v>0</v>
      </c>
      <c r="EB419" s="463">
        <f t="shared" si="1199"/>
        <v>0</v>
      </c>
      <c r="EC419" s="462">
        <f t="shared" si="1199"/>
        <v>0</v>
      </c>
      <c r="ED419" s="432">
        <f t="shared" si="1199"/>
        <v>0</v>
      </c>
      <c r="EE419" s="432">
        <f t="shared" si="1199"/>
        <v>0</v>
      </c>
      <c r="EF419" s="432">
        <f t="shared" si="1199"/>
        <v>0</v>
      </c>
      <c r="EG419" s="463">
        <f t="shared" si="1199"/>
        <v>0</v>
      </c>
      <c r="EH419" s="462">
        <f t="shared" si="1199"/>
        <v>0</v>
      </c>
      <c r="EI419" s="432">
        <f t="shared" si="1199"/>
        <v>0</v>
      </c>
      <c r="EJ419" s="432">
        <f t="shared" si="1199"/>
        <v>0</v>
      </c>
      <c r="EK419" s="432">
        <f t="shared" si="1199"/>
        <v>0</v>
      </c>
      <c r="EL419" s="432">
        <f t="shared" si="1199"/>
        <v>0</v>
      </c>
      <c r="EM419" s="463">
        <f t="shared" si="1199"/>
        <v>0</v>
      </c>
      <c r="EN419" s="462">
        <f t="shared" si="1199"/>
        <v>0</v>
      </c>
      <c r="EO419" s="432">
        <f t="shared" si="1199"/>
        <v>0</v>
      </c>
      <c r="EP419" s="432">
        <f t="shared" si="1199"/>
        <v>0</v>
      </c>
      <c r="EQ419" s="432">
        <f t="shared" si="1199"/>
        <v>0</v>
      </c>
      <c r="ER419" s="463">
        <f t="shared" si="1199"/>
        <v>0</v>
      </c>
      <c r="ES419" s="462">
        <f t="shared" si="1199"/>
        <v>0</v>
      </c>
      <c r="ET419" s="432">
        <f t="shared" si="1199"/>
        <v>0</v>
      </c>
      <c r="EU419" s="432">
        <f t="shared" si="1199"/>
        <v>0</v>
      </c>
      <c r="EV419" s="432">
        <f t="shared" si="1199"/>
        <v>0</v>
      </c>
      <c r="EW419" s="432">
        <f t="shared" si="1199"/>
        <v>0</v>
      </c>
      <c r="EX419" s="463">
        <f t="shared" si="1199"/>
        <v>0</v>
      </c>
      <c r="EY419" s="462">
        <f t="shared" si="1199"/>
        <v>0</v>
      </c>
      <c r="EZ419" s="432">
        <f t="shared" si="1199"/>
        <v>0</v>
      </c>
      <c r="FA419" s="432">
        <f t="shared" si="1199"/>
        <v>0</v>
      </c>
      <c r="FB419" s="432">
        <f t="shared" si="1199"/>
        <v>0</v>
      </c>
      <c r="FC419" s="463">
        <f t="shared" si="1199"/>
        <v>0</v>
      </c>
      <c r="FD419" s="462">
        <f t="shared" si="1199"/>
        <v>0</v>
      </c>
      <c r="FE419" s="432">
        <f t="shared" si="1199"/>
        <v>0</v>
      </c>
      <c r="FF419" s="432">
        <f t="shared" si="1199"/>
        <v>0</v>
      </c>
      <c r="FG419" s="432">
        <f t="shared" si="1199"/>
        <v>0</v>
      </c>
      <c r="FH419" s="432">
        <f t="shared" si="1199"/>
        <v>0</v>
      </c>
      <c r="FI419" s="463">
        <f t="shared" si="1199"/>
        <v>0</v>
      </c>
      <c r="FJ419" s="462">
        <f t="shared" si="1199"/>
        <v>0</v>
      </c>
      <c r="FK419" s="432">
        <f t="shared" ref="FK419:GJ419" si="1200">FK280*FK140/100</f>
        <v>0</v>
      </c>
      <c r="FL419" s="432">
        <f t="shared" si="1200"/>
        <v>0</v>
      </c>
      <c r="FM419" s="432">
        <f t="shared" si="1200"/>
        <v>0</v>
      </c>
      <c r="FN419" s="463">
        <f t="shared" si="1200"/>
        <v>0</v>
      </c>
      <c r="FO419" s="462">
        <f t="shared" si="1200"/>
        <v>0</v>
      </c>
      <c r="FP419" s="432">
        <f t="shared" si="1200"/>
        <v>0</v>
      </c>
      <c r="FQ419" s="432">
        <f t="shared" si="1200"/>
        <v>0</v>
      </c>
      <c r="FR419" s="432">
        <f t="shared" si="1200"/>
        <v>0</v>
      </c>
      <c r="FS419" s="432">
        <f t="shared" si="1200"/>
        <v>0</v>
      </c>
      <c r="FT419" s="463">
        <f t="shared" si="1200"/>
        <v>0</v>
      </c>
      <c r="FU419" s="462">
        <f t="shared" si="1200"/>
        <v>0</v>
      </c>
      <c r="FV419" s="432">
        <f t="shared" si="1200"/>
        <v>0</v>
      </c>
      <c r="FW419" s="432">
        <f t="shared" si="1200"/>
        <v>0</v>
      </c>
      <c r="FX419" s="432">
        <f t="shared" si="1200"/>
        <v>0</v>
      </c>
      <c r="FY419" s="463">
        <f t="shared" si="1200"/>
        <v>0</v>
      </c>
      <c r="FZ419" s="462">
        <f t="shared" si="1200"/>
        <v>0</v>
      </c>
      <c r="GA419" s="432">
        <f t="shared" si="1200"/>
        <v>0</v>
      </c>
      <c r="GB419" s="432">
        <f t="shared" si="1200"/>
        <v>0</v>
      </c>
      <c r="GC419" s="432">
        <f t="shared" si="1200"/>
        <v>0</v>
      </c>
      <c r="GD419" s="432">
        <f t="shared" si="1200"/>
        <v>0</v>
      </c>
      <c r="GE419" s="463">
        <f t="shared" si="1200"/>
        <v>0</v>
      </c>
      <c r="GF419" s="462">
        <f t="shared" si="1200"/>
        <v>0</v>
      </c>
      <c r="GG419" s="432">
        <f t="shared" si="1200"/>
        <v>0</v>
      </c>
      <c r="GH419" s="432">
        <f t="shared" si="1200"/>
        <v>0</v>
      </c>
      <c r="GI419" s="432">
        <f t="shared" si="1200"/>
        <v>0</v>
      </c>
      <c r="GJ419" s="463">
        <f t="shared" si="1200"/>
        <v>0</v>
      </c>
    </row>
    <row r="420" spans="1:192" s="4" customFormat="1">
      <c r="A420" s="22"/>
      <c r="B420" s="22"/>
      <c r="C420" s="22"/>
      <c r="D420" s="22"/>
      <c r="E420" s="748" t="str">
        <f t="shared" si="952"/>
        <v>New Tariff 7</v>
      </c>
      <c r="F420" s="462">
        <f t="shared" ref="F420:AL420" si="1201">F281*F141</f>
        <v>0</v>
      </c>
      <c r="G420" s="432">
        <f t="shared" si="1201"/>
        <v>0</v>
      </c>
      <c r="H420" s="432">
        <f t="shared" si="1201"/>
        <v>0</v>
      </c>
      <c r="I420" s="432">
        <f t="shared" si="1201"/>
        <v>0</v>
      </c>
      <c r="J420" s="432">
        <f t="shared" si="1201"/>
        <v>0</v>
      </c>
      <c r="K420" s="463">
        <f t="shared" si="1201"/>
        <v>0</v>
      </c>
      <c r="L420" s="462">
        <f t="shared" si="1201"/>
        <v>0</v>
      </c>
      <c r="M420" s="432">
        <f t="shared" si="1201"/>
        <v>0</v>
      </c>
      <c r="N420" s="432">
        <f t="shared" si="1201"/>
        <v>0</v>
      </c>
      <c r="O420" s="432">
        <f t="shared" si="1201"/>
        <v>0</v>
      </c>
      <c r="P420" s="463">
        <f t="shared" si="1201"/>
        <v>0</v>
      </c>
      <c r="Q420" s="462">
        <f t="shared" si="1201"/>
        <v>0</v>
      </c>
      <c r="R420" s="432">
        <f t="shared" si="1201"/>
        <v>0</v>
      </c>
      <c r="S420" s="432">
        <f t="shared" si="1201"/>
        <v>0</v>
      </c>
      <c r="T420" s="432">
        <f t="shared" si="1201"/>
        <v>0</v>
      </c>
      <c r="U420" s="432">
        <f t="shared" si="1201"/>
        <v>0</v>
      </c>
      <c r="V420" s="463">
        <f t="shared" si="1201"/>
        <v>0</v>
      </c>
      <c r="W420" s="462">
        <f t="shared" si="1201"/>
        <v>0</v>
      </c>
      <c r="X420" s="432">
        <f t="shared" si="1201"/>
        <v>0</v>
      </c>
      <c r="Y420" s="432">
        <f t="shared" si="1201"/>
        <v>0</v>
      </c>
      <c r="Z420" s="432">
        <f t="shared" si="1201"/>
        <v>0</v>
      </c>
      <c r="AA420" s="463">
        <f t="shared" si="1201"/>
        <v>0</v>
      </c>
      <c r="AB420" s="462">
        <f t="shared" si="1201"/>
        <v>0</v>
      </c>
      <c r="AC420" s="432">
        <f t="shared" si="1201"/>
        <v>0</v>
      </c>
      <c r="AD420" s="432">
        <f t="shared" si="1201"/>
        <v>0</v>
      </c>
      <c r="AE420" s="432">
        <f t="shared" si="1201"/>
        <v>0</v>
      </c>
      <c r="AF420" s="432">
        <f t="shared" si="1201"/>
        <v>0</v>
      </c>
      <c r="AG420" s="463">
        <f t="shared" si="1201"/>
        <v>0</v>
      </c>
      <c r="AH420" s="462">
        <f t="shared" si="1201"/>
        <v>0</v>
      </c>
      <c r="AI420" s="432">
        <f t="shared" si="1201"/>
        <v>0</v>
      </c>
      <c r="AJ420" s="432">
        <f t="shared" si="1201"/>
        <v>0</v>
      </c>
      <c r="AK420" s="432">
        <f t="shared" si="1201"/>
        <v>0</v>
      </c>
      <c r="AL420" s="463">
        <f t="shared" si="1201"/>
        <v>0</v>
      </c>
      <c r="AM420" s="462">
        <f t="shared" ref="AM420:CX420" si="1202">AM281*AM141/100</f>
        <v>0</v>
      </c>
      <c r="AN420" s="432">
        <f t="shared" si="1202"/>
        <v>0</v>
      </c>
      <c r="AO420" s="432">
        <f t="shared" si="1202"/>
        <v>0</v>
      </c>
      <c r="AP420" s="432">
        <f t="shared" si="1202"/>
        <v>0</v>
      </c>
      <c r="AQ420" s="432">
        <f t="shared" si="1202"/>
        <v>0</v>
      </c>
      <c r="AR420" s="463">
        <f t="shared" si="1202"/>
        <v>0</v>
      </c>
      <c r="AS420" s="462">
        <f t="shared" si="1202"/>
        <v>0</v>
      </c>
      <c r="AT420" s="432">
        <f t="shared" si="1202"/>
        <v>0</v>
      </c>
      <c r="AU420" s="432">
        <f t="shared" si="1202"/>
        <v>0</v>
      </c>
      <c r="AV420" s="432">
        <f t="shared" si="1202"/>
        <v>0</v>
      </c>
      <c r="AW420" s="463">
        <f t="shared" si="1202"/>
        <v>0</v>
      </c>
      <c r="AX420" s="462">
        <f t="shared" si="1202"/>
        <v>0</v>
      </c>
      <c r="AY420" s="432">
        <f t="shared" si="1202"/>
        <v>0</v>
      </c>
      <c r="AZ420" s="432">
        <f t="shared" si="1202"/>
        <v>0</v>
      </c>
      <c r="BA420" s="432">
        <f t="shared" si="1202"/>
        <v>0</v>
      </c>
      <c r="BB420" s="432">
        <f t="shared" si="1202"/>
        <v>0</v>
      </c>
      <c r="BC420" s="463">
        <f t="shared" si="1202"/>
        <v>0</v>
      </c>
      <c r="BD420" s="462">
        <f t="shared" si="1202"/>
        <v>0</v>
      </c>
      <c r="BE420" s="432">
        <f t="shared" si="1202"/>
        <v>0</v>
      </c>
      <c r="BF420" s="432">
        <f t="shared" si="1202"/>
        <v>0</v>
      </c>
      <c r="BG420" s="432">
        <f t="shared" si="1202"/>
        <v>0</v>
      </c>
      <c r="BH420" s="463">
        <f t="shared" si="1202"/>
        <v>0</v>
      </c>
      <c r="BI420" s="462">
        <f t="shared" si="1202"/>
        <v>0</v>
      </c>
      <c r="BJ420" s="432">
        <f t="shared" si="1202"/>
        <v>0</v>
      </c>
      <c r="BK420" s="432">
        <f t="shared" si="1202"/>
        <v>0</v>
      </c>
      <c r="BL420" s="432">
        <f t="shared" si="1202"/>
        <v>0</v>
      </c>
      <c r="BM420" s="432">
        <f t="shared" si="1202"/>
        <v>0</v>
      </c>
      <c r="BN420" s="463">
        <f t="shared" si="1202"/>
        <v>0</v>
      </c>
      <c r="BO420" s="462">
        <f t="shared" si="1202"/>
        <v>0</v>
      </c>
      <c r="BP420" s="432">
        <f t="shared" si="1202"/>
        <v>0</v>
      </c>
      <c r="BQ420" s="432">
        <f t="shared" si="1202"/>
        <v>0</v>
      </c>
      <c r="BR420" s="432">
        <f t="shared" si="1202"/>
        <v>0</v>
      </c>
      <c r="BS420" s="463">
        <f t="shared" si="1202"/>
        <v>0</v>
      </c>
      <c r="BT420" s="462">
        <f t="shared" si="1202"/>
        <v>0</v>
      </c>
      <c r="BU420" s="432">
        <f t="shared" si="1202"/>
        <v>0</v>
      </c>
      <c r="BV420" s="432">
        <f t="shared" si="1202"/>
        <v>0</v>
      </c>
      <c r="BW420" s="432">
        <f t="shared" si="1202"/>
        <v>0</v>
      </c>
      <c r="BX420" s="432">
        <f t="shared" si="1202"/>
        <v>0</v>
      </c>
      <c r="BY420" s="463">
        <f t="shared" si="1202"/>
        <v>0</v>
      </c>
      <c r="BZ420" s="462">
        <f t="shared" si="1202"/>
        <v>0</v>
      </c>
      <c r="CA420" s="432">
        <f t="shared" si="1202"/>
        <v>0</v>
      </c>
      <c r="CB420" s="432">
        <f t="shared" si="1202"/>
        <v>0</v>
      </c>
      <c r="CC420" s="432">
        <f t="shared" si="1202"/>
        <v>0</v>
      </c>
      <c r="CD420" s="463">
        <f t="shared" si="1202"/>
        <v>0</v>
      </c>
      <c r="CE420" s="462">
        <f t="shared" si="1202"/>
        <v>0</v>
      </c>
      <c r="CF420" s="432">
        <f t="shared" si="1202"/>
        <v>0</v>
      </c>
      <c r="CG420" s="432">
        <f t="shared" si="1202"/>
        <v>0</v>
      </c>
      <c r="CH420" s="432">
        <f t="shared" si="1202"/>
        <v>0</v>
      </c>
      <c r="CI420" s="432">
        <f t="shared" si="1202"/>
        <v>0</v>
      </c>
      <c r="CJ420" s="463">
        <f t="shared" si="1202"/>
        <v>0</v>
      </c>
      <c r="CK420" s="462">
        <f t="shared" si="1202"/>
        <v>0</v>
      </c>
      <c r="CL420" s="432">
        <f t="shared" si="1202"/>
        <v>0</v>
      </c>
      <c r="CM420" s="432">
        <f t="shared" si="1202"/>
        <v>0</v>
      </c>
      <c r="CN420" s="432">
        <f t="shared" si="1202"/>
        <v>0</v>
      </c>
      <c r="CO420" s="463">
        <f t="shared" si="1202"/>
        <v>0</v>
      </c>
      <c r="CP420" s="462">
        <f t="shared" si="1202"/>
        <v>0</v>
      </c>
      <c r="CQ420" s="432">
        <f t="shared" si="1202"/>
        <v>0</v>
      </c>
      <c r="CR420" s="432">
        <f t="shared" si="1202"/>
        <v>0</v>
      </c>
      <c r="CS420" s="432">
        <f t="shared" si="1202"/>
        <v>0</v>
      </c>
      <c r="CT420" s="432">
        <f t="shared" si="1202"/>
        <v>0</v>
      </c>
      <c r="CU420" s="463">
        <f t="shared" si="1202"/>
        <v>0</v>
      </c>
      <c r="CV420" s="462">
        <f t="shared" si="1202"/>
        <v>0</v>
      </c>
      <c r="CW420" s="432">
        <f t="shared" si="1202"/>
        <v>0</v>
      </c>
      <c r="CX420" s="432">
        <f t="shared" si="1202"/>
        <v>0</v>
      </c>
      <c r="CY420" s="432">
        <f t="shared" ref="CY420:FJ420" si="1203">CY281*CY141/100</f>
        <v>0</v>
      </c>
      <c r="CZ420" s="463">
        <f t="shared" si="1203"/>
        <v>0</v>
      </c>
      <c r="DA420" s="462">
        <f t="shared" si="1203"/>
        <v>0</v>
      </c>
      <c r="DB420" s="432">
        <f t="shared" si="1203"/>
        <v>0</v>
      </c>
      <c r="DC420" s="432">
        <f t="shared" si="1203"/>
        <v>0</v>
      </c>
      <c r="DD420" s="432">
        <f t="shared" si="1203"/>
        <v>0</v>
      </c>
      <c r="DE420" s="432">
        <f t="shared" si="1203"/>
        <v>0</v>
      </c>
      <c r="DF420" s="463">
        <f t="shared" si="1203"/>
        <v>0</v>
      </c>
      <c r="DG420" s="462">
        <f t="shared" si="1203"/>
        <v>0</v>
      </c>
      <c r="DH420" s="432">
        <f t="shared" si="1203"/>
        <v>0</v>
      </c>
      <c r="DI420" s="432">
        <f t="shared" si="1203"/>
        <v>0</v>
      </c>
      <c r="DJ420" s="432">
        <f t="shared" si="1203"/>
        <v>0</v>
      </c>
      <c r="DK420" s="463">
        <f t="shared" si="1203"/>
        <v>0</v>
      </c>
      <c r="DL420" s="462">
        <f t="shared" si="1203"/>
        <v>0</v>
      </c>
      <c r="DM420" s="432">
        <f t="shared" si="1203"/>
        <v>0</v>
      </c>
      <c r="DN420" s="432">
        <f t="shared" si="1203"/>
        <v>0</v>
      </c>
      <c r="DO420" s="432">
        <f t="shared" si="1203"/>
        <v>0</v>
      </c>
      <c r="DP420" s="432">
        <f t="shared" si="1203"/>
        <v>0</v>
      </c>
      <c r="DQ420" s="463">
        <f t="shared" si="1203"/>
        <v>0</v>
      </c>
      <c r="DR420" s="462">
        <f t="shared" si="1203"/>
        <v>0</v>
      </c>
      <c r="DS420" s="432">
        <f t="shared" si="1203"/>
        <v>0</v>
      </c>
      <c r="DT420" s="432">
        <f t="shared" si="1203"/>
        <v>0</v>
      </c>
      <c r="DU420" s="432">
        <f t="shared" si="1203"/>
        <v>0</v>
      </c>
      <c r="DV420" s="463">
        <f t="shared" si="1203"/>
        <v>0</v>
      </c>
      <c r="DW420" s="462">
        <f t="shared" si="1203"/>
        <v>0</v>
      </c>
      <c r="DX420" s="432">
        <f t="shared" si="1203"/>
        <v>0</v>
      </c>
      <c r="DY420" s="432">
        <f t="shared" si="1203"/>
        <v>0</v>
      </c>
      <c r="DZ420" s="432">
        <f t="shared" si="1203"/>
        <v>0</v>
      </c>
      <c r="EA420" s="432">
        <f t="shared" si="1203"/>
        <v>0</v>
      </c>
      <c r="EB420" s="463">
        <f t="shared" si="1203"/>
        <v>0</v>
      </c>
      <c r="EC420" s="462">
        <f t="shared" si="1203"/>
        <v>0</v>
      </c>
      <c r="ED420" s="432">
        <f t="shared" si="1203"/>
        <v>0</v>
      </c>
      <c r="EE420" s="432">
        <f t="shared" si="1203"/>
        <v>0</v>
      </c>
      <c r="EF420" s="432">
        <f t="shared" si="1203"/>
        <v>0</v>
      </c>
      <c r="EG420" s="463">
        <f t="shared" si="1203"/>
        <v>0</v>
      </c>
      <c r="EH420" s="462">
        <f t="shared" si="1203"/>
        <v>0</v>
      </c>
      <c r="EI420" s="432">
        <f t="shared" si="1203"/>
        <v>0</v>
      </c>
      <c r="EJ420" s="432">
        <f t="shared" si="1203"/>
        <v>0</v>
      </c>
      <c r="EK420" s="432">
        <f t="shared" si="1203"/>
        <v>0</v>
      </c>
      <c r="EL420" s="432">
        <f t="shared" si="1203"/>
        <v>0</v>
      </c>
      <c r="EM420" s="463">
        <f t="shared" si="1203"/>
        <v>0</v>
      </c>
      <c r="EN420" s="462">
        <f t="shared" si="1203"/>
        <v>0</v>
      </c>
      <c r="EO420" s="432">
        <f t="shared" si="1203"/>
        <v>0</v>
      </c>
      <c r="EP420" s="432">
        <f t="shared" si="1203"/>
        <v>0</v>
      </c>
      <c r="EQ420" s="432">
        <f t="shared" si="1203"/>
        <v>0</v>
      </c>
      <c r="ER420" s="463">
        <f t="shared" si="1203"/>
        <v>0</v>
      </c>
      <c r="ES420" s="462">
        <f t="shared" si="1203"/>
        <v>0</v>
      </c>
      <c r="ET420" s="432">
        <f t="shared" si="1203"/>
        <v>0</v>
      </c>
      <c r="EU420" s="432">
        <f t="shared" si="1203"/>
        <v>0</v>
      </c>
      <c r="EV420" s="432">
        <f t="shared" si="1203"/>
        <v>0</v>
      </c>
      <c r="EW420" s="432">
        <f t="shared" si="1203"/>
        <v>0</v>
      </c>
      <c r="EX420" s="463">
        <f t="shared" si="1203"/>
        <v>0</v>
      </c>
      <c r="EY420" s="462">
        <f t="shared" si="1203"/>
        <v>0</v>
      </c>
      <c r="EZ420" s="432">
        <f t="shared" si="1203"/>
        <v>0</v>
      </c>
      <c r="FA420" s="432">
        <f t="shared" si="1203"/>
        <v>0</v>
      </c>
      <c r="FB420" s="432">
        <f t="shared" si="1203"/>
        <v>0</v>
      </c>
      <c r="FC420" s="463">
        <f t="shared" si="1203"/>
        <v>0</v>
      </c>
      <c r="FD420" s="462">
        <f t="shared" si="1203"/>
        <v>0</v>
      </c>
      <c r="FE420" s="432">
        <f t="shared" si="1203"/>
        <v>0</v>
      </c>
      <c r="FF420" s="432">
        <f t="shared" si="1203"/>
        <v>0</v>
      </c>
      <c r="FG420" s="432">
        <f t="shared" si="1203"/>
        <v>0</v>
      </c>
      <c r="FH420" s="432">
        <f t="shared" si="1203"/>
        <v>0</v>
      </c>
      <c r="FI420" s="463">
        <f t="shared" si="1203"/>
        <v>0</v>
      </c>
      <c r="FJ420" s="462">
        <f t="shared" si="1203"/>
        <v>0</v>
      </c>
      <c r="FK420" s="432">
        <f t="shared" ref="FK420:GJ420" si="1204">FK281*FK141/100</f>
        <v>0</v>
      </c>
      <c r="FL420" s="432">
        <f t="shared" si="1204"/>
        <v>0</v>
      </c>
      <c r="FM420" s="432">
        <f t="shared" si="1204"/>
        <v>0</v>
      </c>
      <c r="FN420" s="463">
        <f t="shared" si="1204"/>
        <v>0</v>
      </c>
      <c r="FO420" s="462">
        <f t="shared" si="1204"/>
        <v>0</v>
      </c>
      <c r="FP420" s="432">
        <f t="shared" si="1204"/>
        <v>0</v>
      </c>
      <c r="FQ420" s="432">
        <f t="shared" si="1204"/>
        <v>0</v>
      </c>
      <c r="FR420" s="432">
        <f t="shared" si="1204"/>
        <v>0</v>
      </c>
      <c r="FS420" s="432">
        <f t="shared" si="1204"/>
        <v>0</v>
      </c>
      <c r="FT420" s="463">
        <f t="shared" si="1204"/>
        <v>0</v>
      </c>
      <c r="FU420" s="462">
        <f t="shared" si="1204"/>
        <v>0</v>
      </c>
      <c r="FV420" s="432">
        <f t="shared" si="1204"/>
        <v>0</v>
      </c>
      <c r="FW420" s="432">
        <f t="shared" si="1204"/>
        <v>0</v>
      </c>
      <c r="FX420" s="432">
        <f t="shared" si="1204"/>
        <v>0</v>
      </c>
      <c r="FY420" s="463">
        <f t="shared" si="1204"/>
        <v>0</v>
      </c>
      <c r="FZ420" s="462">
        <f t="shared" si="1204"/>
        <v>0</v>
      </c>
      <c r="GA420" s="432">
        <f t="shared" si="1204"/>
        <v>0</v>
      </c>
      <c r="GB420" s="432">
        <f t="shared" si="1204"/>
        <v>0</v>
      </c>
      <c r="GC420" s="432">
        <f t="shared" si="1204"/>
        <v>0</v>
      </c>
      <c r="GD420" s="432">
        <f t="shared" si="1204"/>
        <v>0</v>
      </c>
      <c r="GE420" s="463">
        <f t="shared" si="1204"/>
        <v>0</v>
      </c>
      <c r="GF420" s="462">
        <f t="shared" si="1204"/>
        <v>0</v>
      </c>
      <c r="GG420" s="432">
        <f t="shared" si="1204"/>
        <v>0</v>
      </c>
      <c r="GH420" s="432">
        <f t="shared" si="1204"/>
        <v>0</v>
      </c>
      <c r="GI420" s="432">
        <f t="shared" si="1204"/>
        <v>0</v>
      </c>
      <c r="GJ420" s="463">
        <f t="shared" si="1204"/>
        <v>0</v>
      </c>
    </row>
    <row r="421" spans="1:192" s="4" customFormat="1">
      <c r="A421" s="22"/>
      <c r="B421" s="22"/>
      <c r="C421" s="22"/>
      <c r="D421" s="22"/>
      <c r="E421" s="748" t="str">
        <f t="shared" si="952"/>
        <v>New Tariff 8</v>
      </c>
      <c r="F421" s="462">
        <f t="shared" ref="F421:AL421" si="1205">F282*F142</f>
        <v>0</v>
      </c>
      <c r="G421" s="432">
        <f t="shared" si="1205"/>
        <v>0</v>
      </c>
      <c r="H421" s="432">
        <f t="shared" si="1205"/>
        <v>0</v>
      </c>
      <c r="I421" s="432">
        <f t="shared" si="1205"/>
        <v>0</v>
      </c>
      <c r="J421" s="432">
        <f t="shared" si="1205"/>
        <v>0</v>
      </c>
      <c r="K421" s="463">
        <f t="shared" si="1205"/>
        <v>0</v>
      </c>
      <c r="L421" s="462">
        <f t="shared" si="1205"/>
        <v>0</v>
      </c>
      <c r="M421" s="432">
        <f t="shared" si="1205"/>
        <v>0</v>
      </c>
      <c r="N421" s="432">
        <f t="shared" si="1205"/>
        <v>0</v>
      </c>
      <c r="O421" s="432">
        <f t="shared" si="1205"/>
        <v>0</v>
      </c>
      <c r="P421" s="463">
        <f t="shared" si="1205"/>
        <v>0</v>
      </c>
      <c r="Q421" s="462">
        <f t="shared" si="1205"/>
        <v>0</v>
      </c>
      <c r="R421" s="432">
        <f t="shared" si="1205"/>
        <v>0</v>
      </c>
      <c r="S421" s="432">
        <f t="shared" si="1205"/>
        <v>0</v>
      </c>
      <c r="T421" s="432">
        <f t="shared" si="1205"/>
        <v>0</v>
      </c>
      <c r="U421" s="432">
        <f t="shared" si="1205"/>
        <v>0</v>
      </c>
      <c r="V421" s="463">
        <f t="shared" si="1205"/>
        <v>0</v>
      </c>
      <c r="W421" s="462">
        <f t="shared" si="1205"/>
        <v>0</v>
      </c>
      <c r="X421" s="432">
        <f t="shared" si="1205"/>
        <v>0</v>
      </c>
      <c r="Y421" s="432">
        <f t="shared" si="1205"/>
        <v>0</v>
      </c>
      <c r="Z421" s="432">
        <f t="shared" si="1205"/>
        <v>0</v>
      </c>
      <c r="AA421" s="463">
        <f t="shared" si="1205"/>
        <v>0</v>
      </c>
      <c r="AB421" s="462">
        <f t="shared" si="1205"/>
        <v>0</v>
      </c>
      <c r="AC421" s="432">
        <f t="shared" si="1205"/>
        <v>0</v>
      </c>
      <c r="AD421" s="432">
        <f t="shared" si="1205"/>
        <v>0</v>
      </c>
      <c r="AE421" s="432">
        <f t="shared" si="1205"/>
        <v>0</v>
      </c>
      <c r="AF421" s="432">
        <f t="shared" si="1205"/>
        <v>0</v>
      </c>
      <c r="AG421" s="463">
        <f t="shared" si="1205"/>
        <v>0</v>
      </c>
      <c r="AH421" s="462">
        <f t="shared" si="1205"/>
        <v>0</v>
      </c>
      <c r="AI421" s="432">
        <f t="shared" si="1205"/>
        <v>0</v>
      </c>
      <c r="AJ421" s="432">
        <f t="shared" si="1205"/>
        <v>0</v>
      </c>
      <c r="AK421" s="432">
        <f t="shared" si="1205"/>
        <v>0</v>
      </c>
      <c r="AL421" s="463">
        <f t="shared" si="1205"/>
        <v>0</v>
      </c>
      <c r="AM421" s="462">
        <f t="shared" ref="AM421:CX421" si="1206">AM282*AM142/100</f>
        <v>0</v>
      </c>
      <c r="AN421" s="432">
        <f t="shared" si="1206"/>
        <v>0</v>
      </c>
      <c r="AO421" s="432">
        <f t="shared" si="1206"/>
        <v>0</v>
      </c>
      <c r="AP421" s="432">
        <f t="shared" si="1206"/>
        <v>0</v>
      </c>
      <c r="AQ421" s="432">
        <f t="shared" si="1206"/>
        <v>0</v>
      </c>
      <c r="AR421" s="463">
        <f t="shared" si="1206"/>
        <v>0</v>
      </c>
      <c r="AS421" s="462">
        <f t="shared" si="1206"/>
        <v>0</v>
      </c>
      <c r="AT421" s="432">
        <f t="shared" si="1206"/>
        <v>0</v>
      </c>
      <c r="AU421" s="432">
        <f t="shared" si="1206"/>
        <v>0</v>
      </c>
      <c r="AV421" s="432">
        <f t="shared" si="1206"/>
        <v>0</v>
      </c>
      <c r="AW421" s="463">
        <f t="shared" si="1206"/>
        <v>0</v>
      </c>
      <c r="AX421" s="462">
        <f t="shared" si="1206"/>
        <v>0</v>
      </c>
      <c r="AY421" s="432">
        <f t="shared" si="1206"/>
        <v>0</v>
      </c>
      <c r="AZ421" s="432">
        <f t="shared" si="1206"/>
        <v>0</v>
      </c>
      <c r="BA421" s="432">
        <f t="shared" si="1206"/>
        <v>0</v>
      </c>
      <c r="BB421" s="432">
        <f t="shared" si="1206"/>
        <v>0</v>
      </c>
      <c r="BC421" s="463">
        <f t="shared" si="1206"/>
        <v>0</v>
      </c>
      <c r="BD421" s="462">
        <f t="shared" si="1206"/>
        <v>0</v>
      </c>
      <c r="BE421" s="432">
        <f t="shared" si="1206"/>
        <v>0</v>
      </c>
      <c r="BF421" s="432">
        <f t="shared" si="1206"/>
        <v>0</v>
      </c>
      <c r="BG421" s="432">
        <f t="shared" si="1206"/>
        <v>0</v>
      </c>
      <c r="BH421" s="463">
        <f t="shared" si="1206"/>
        <v>0</v>
      </c>
      <c r="BI421" s="462">
        <f t="shared" si="1206"/>
        <v>0</v>
      </c>
      <c r="BJ421" s="432">
        <f t="shared" si="1206"/>
        <v>0</v>
      </c>
      <c r="BK421" s="432">
        <f t="shared" si="1206"/>
        <v>0</v>
      </c>
      <c r="BL421" s="432">
        <f t="shared" si="1206"/>
        <v>0</v>
      </c>
      <c r="BM421" s="432">
        <f t="shared" si="1206"/>
        <v>0</v>
      </c>
      <c r="BN421" s="463">
        <f t="shared" si="1206"/>
        <v>0</v>
      </c>
      <c r="BO421" s="462">
        <f t="shared" si="1206"/>
        <v>0</v>
      </c>
      <c r="BP421" s="432">
        <f t="shared" si="1206"/>
        <v>0</v>
      </c>
      <c r="BQ421" s="432">
        <f t="shared" si="1206"/>
        <v>0</v>
      </c>
      <c r="BR421" s="432">
        <f t="shared" si="1206"/>
        <v>0</v>
      </c>
      <c r="BS421" s="463">
        <f t="shared" si="1206"/>
        <v>0</v>
      </c>
      <c r="BT421" s="462">
        <f t="shared" si="1206"/>
        <v>0</v>
      </c>
      <c r="BU421" s="432">
        <f t="shared" si="1206"/>
        <v>0</v>
      </c>
      <c r="BV421" s="432">
        <f t="shared" si="1206"/>
        <v>0</v>
      </c>
      <c r="BW421" s="432">
        <f t="shared" si="1206"/>
        <v>0</v>
      </c>
      <c r="BX421" s="432">
        <f t="shared" si="1206"/>
        <v>0</v>
      </c>
      <c r="BY421" s="463">
        <f t="shared" si="1206"/>
        <v>0</v>
      </c>
      <c r="BZ421" s="462">
        <f t="shared" si="1206"/>
        <v>0</v>
      </c>
      <c r="CA421" s="432">
        <f t="shared" si="1206"/>
        <v>0</v>
      </c>
      <c r="CB421" s="432">
        <f t="shared" si="1206"/>
        <v>0</v>
      </c>
      <c r="CC421" s="432">
        <f t="shared" si="1206"/>
        <v>0</v>
      </c>
      <c r="CD421" s="463">
        <f t="shared" si="1206"/>
        <v>0</v>
      </c>
      <c r="CE421" s="462">
        <f t="shared" si="1206"/>
        <v>0</v>
      </c>
      <c r="CF421" s="432">
        <f t="shared" si="1206"/>
        <v>0</v>
      </c>
      <c r="CG421" s="432">
        <f t="shared" si="1206"/>
        <v>0</v>
      </c>
      <c r="CH421" s="432">
        <f t="shared" si="1206"/>
        <v>0</v>
      </c>
      <c r="CI421" s="432">
        <f t="shared" si="1206"/>
        <v>0</v>
      </c>
      <c r="CJ421" s="463">
        <f t="shared" si="1206"/>
        <v>0</v>
      </c>
      <c r="CK421" s="462">
        <f t="shared" si="1206"/>
        <v>0</v>
      </c>
      <c r="CL421" s="432">
        <f t="shared" si="1206"/>
        <v>0</v>
      </c>
      <c r="CM421" s="432">
        <f t="shared" si="1206"/>
        <v>0</v>
      </c>
      <c r="CN421" s="432">
        <f t="shared" si="1206"/>
        <v>0</v>
      </c>
      <c r="CO421" s="463">
        <f t="shared" si="1206"/>
        <v>0</v>
      </c>
      <c r="CP421" s="462">
        <f t="shared" si="1206"/>
        <v>0</v>
      </c>
      <c r="CQ421" s="432">
        <f t="shared" si="1206"/>
        <v>0</v>
      </c>
      <c r="CR421" s="432">
        <f t="shared" si="1206"/>
        <v>0</v>
      </c>
      <c r="CS421" s="432">
        <f t="shared" si="1206"/>
        <v>0</v>
      </c>
      <c r="CT421" s="432">
        <f t="shared" si="1206"/>
        <v>0</v>
      </c>
      <c r="CU421" s="463">
        <f t="shared" si="1206"/>
        <v>0</v>
      </c>
      <c r="CV421" s="462">
        <f t="shared" si="1206"/>
        <v>0</v>
      </c>
      <c r="CW421" s="432">
        <f t="shared" si="1206"/>
        <v>0</v>
      </c>
      <c r="CX421" s="432">
        <f t="shared" si="1206"/>
        <v>0</v>
      </c>
      <c r="CY421" s="432">
        <f t="shared" ref="CY421:FJ421" si="1207">CY282*CY142/100</f>
        <v>0</v>
      </c>
      <c r="CZ421" s="463">
        <f t="shared" si="1207"/>
        <v>0</v>
      </c>
      <c r="DA421" s="462">
        <f t="shared" si="1207"/>
        <v>0</v>
      </c>
      <c r="DB421" s="432">
        <f t="shared" si="1207"/>
        <v>0</v>
      </c>
      <c r="DC421" s="432">
        <f t="shared" si="1207"/>
        <v>0</v>
      </c>
      <c r="DD421" s="432">
        <f t="shared" si="1207"/>
        <v>0</v>
      </c>
      <c r="DE421" s="432">
        <f t="shared" si="1207"/>
        <v>0</v>
      </c>
      <c r="DF421" s="463">
        <f t="shared" si="1207"/>
        <v>0</v>
      </c>
      <c r="DG421" s="462">
        <f t="shared" si="1207"/>
        <v>0</v>
      </c>
      <c r="DH421" s="432">
        <f t="shared" si="1207"/>
        <v>0</v>
      </c>
      <c r="DI421" s="432">
        <f t="shared" si="1207"/>
        <v>0</v>
      </c>
      <c r="DJ421" s="432">
        <f t="shared" si="1207"/>
        <v>0</v>
      </c>
      <c r="DK421" s="463">
        <f t="shared" si="1207"/>
        <v>0</v>
      </c>
      <c r="DL421" s="462">
        <f t="shared" si="1207"/>
        <v>0</v>
      </c>
      <c r="DM421" s="432">
        <f t="shared" si="1207"/>
        <v>0</v>
      </c>
      <c r="DN421" s="432">
        <f t="shared" si="1207"/>
        <v>0</v>
      </c>
      <c r="DO421" s="432">
        <f t="shared" si="1207"/>
        <v>0</v>
      </c>
      <c r="DP421" s="432">
        <f t="shared" si="1207"/>
        <v>0</v>
      </c>
      <c r="DQ421" s="463">
        <f t="shared" si="1207"/>
        <v>0</v>
      </c>
      <c r="DR421" s="462">
        <f t="shared" si="1207"/>
        <v>0</v>
      </c>
      <c r="DS421" s="432">
        <f t="shared" si="1207"/>
        <v>0</v>
      </c>
      <c r="DT421" s="432">
        <f t="shared" si="1207"/>
        <v>0</v>
      </c>
      <c r="DU421" s="432">
        <f t="shared" si="1207"/>
        <v>0</v>
      </c>
      <c r="DV421" s="463">
        <f t="shared" si="1207"/>
        <v>0</v>
      </c>
      <c r="DW421" s="462">
        <f t="shared" si="1207"/>
        <v>0</v>
      </c>
      <c r="DX421" s="432">
        <f t="shared" si="1207"/>
        <v>0</v>
      </c>
      <c r="DY421" s="432">
        <f t="shared" si="1207"/>
        <v>0</v>
      </c>
      <c r="DZ421" s="432">
        <f t="shared" si="1207"/>
        <v>0</v>
      </c>
      <c r="EA421" s="432">
        <f t="shared" si="1207"/>
        <v>0</v>
      </c>
      <c r="EB421" s="463">
        <f t="shared" si="1207"/>
        <v>0</v>
      </c>
      <c r="EC421" s="462">
        <f t="shared" si="1207"/>
        <v>0</v>
      </c>
      <c r="ED421" s="432">
        <f t="shared" si="1207"/>
        <v>0</v>
      </c>
      <c r="EE421" s="432">
        <f t="shared" si="1207"/>
        <v>0</v>
      </c>
      <c r="EF421" s="432">
        <f t="shared" si="1207"/>
        <v>0</v>
      </c>
      <c r="EG421" s="463">
        <f t="shared" si="1207"/>
        <v>0</v>
      </c>
      <c r="EH421" s="462">
        <f t="shared" si="1207"/>
        <v>0</v>
      </c>
      <c r="EI421" s="432">
        <f t="shared" si="1207"/>
        <v>0</v>
      </c>
      <c r="EJ421" s="432">
        <f t="shared" si="1207"/>
        <v>0</v>
      </c>
      <c r="EK421" s="432">
        <f t="shared" si="1207"/>
        <v>0</v>
      </c>
      <c r="EL421" s="432">
        <f t="shared" si="1207"/>
        <v>0</v>
      </c>
      <c r="EM421" s="463">
        <f t="shared" si="1207"/>
        <v>0</v>
      </c>
      <c r="EN421" s="462">
        <f t="shared" si="1207"/>
        <v>0</v>
      </c>
      <c r="EO421" s="432">
        <f t="shared" si="1207"/>
        <v>0</v>
      </c>
      <c r="EP421" s="432">
        <f t="shared" si="1207"/>
        <v>0</v>
      </c>
      <c r="EQ421" s="432">
        <f t="shared" si="1207"/>
        <v>0</v>
      </c>
      <c r="ER421" s="463">
        <f t="shared" si="1207"/>
        <v>0</v>
      </c>
      <c r="ES421" s="462">
        <f t="shared" si="1207"/>
        <v>0</v>
      </c>
      <c r="ET421" s="432">
        <f t="shared" si="1207"/>
        <v>0</v>
      </c>
      <c r="EU421" s="432">
        <f t="shared" si="1207"/>
        <v>0</v>
      </c>
      <c r="EV421" s="432">
        <f t="shared" si="1207"/>
        <v>0</v>
      </c>
      <c r="EW421" s="432">
        <f t="shared" si="1207"/>
        <v>0</v>
      </c>
      <c r="EX421" s="463">
        <f t="shared" si="1207"/>
        <v>0</v>
      </c>
      <c r="EY421" s="462">
        <f t="shared" si="1207"/>
        <v>0</v>
      </c>
      <c r="EZ421" s="432">
        <f t="shared" si="1207"/>
        <v>0</v>
      </c>
      <c r="FA421" s="432">
        <f t="shared" si="1207"/>
        <v>0</v>
      </c>
      <c r="FB421" s="432">
        <f t="shared" si="1207"/>
        <v>0</v>
      </c>
      <c r="FC421" s="463">
        <f t="shared" si="1207"/>
        <v>0</v>
      </c>
      <c r="FD421" s="462">
        <f t="shared" si="1207"/>
        <v>0</v>
      </c>
      <c r="FE421" s="432">
        <f t="shared" si="1207"/>
        <v>0</v>
      </c>
      <c r="FF421" s="432">
        <f t="shared" si="1207"/>
        <v>0</v>
      </c>
      <c r="FG421" s="432">
        <f t="shared" si="1207"/>
        <v>0</v>
      </c>
      <c r="FH421" s="432">
        <f t="shared" si="1207"/>
        <v>0</v>
      </c>
      <c r="FI421" s="463">
        <f t="shared" si="1207"/>
        <v>0</v>
      </c>
      <c r="FJ421" s="462">
        <f t="shared" si="1207"/>
        <v>0</v>
      </c>
      <c r="FK421" s="432">
        <f t="shared" ref="FK421:GJ421" si="1208">FK282*FK142/100</f>
        <v>0</v>
      </c>
      <c r="FL421" s="432">
        <f t="shared" si="1208"/>
        <v>0</v>
      </c>
      <c r="FM421" s="432">
        <f t="shared" si="1208"/>
        <v>0</v>
      </c>
      <c r="FN421" s="463">
        <f t="shared" si="1208"/>
        <v>0</v>
      </c>
      <c r="FO421" s="462">
        <f t="shared" si="1208"/>
        <v>0</v>
      </c>
      <c r="FP421" s="432">
        <f t="shared" si="1208"/>
        <v>0</v>
      </c>
      <c r="FQ421" s="432">
        <f t="shared" si="1208"/>
        <v>0</v>
      </c>
      <c r="FR421" s="432">
        <f t="shared" si="1208"/>
        <v>0</v>
      </c>
      <c r="FS421" s="432">
        <f t="shared" si="1208"/>
        <v>0</v>
      </c>
      <c r="FT421" s="463">
        <f t="shared" si="1208"/>
        <v>0</v>
      </c>
      <c r="FU421" s="462">
        <f t="shared" si="1208"/>
        <v>0</v>
      </c>
      <c r="FV421" s="432">
        <f t="shared" si="1208"/>
        <v>0</v>
      </c>
      <c r="FW421" s="432">
        <f t="shared" si="1208"/>
        <v>0</v>
      </c>
      <c r="FX421" s="432">
        <f t="shared" si="1208"/>
        <v>0</v>
      </c>
      <c r="FY421" s="463">
        <f t="shared" si="1208"/>
        <v>0</v>
      </c>
      <c r="FZ421" s="462">
        <f t="shared" si="1208"/>
        <v>0</v>
      </c>
      <c r="GA421" s="432">
        <f t="shared" si="1208"/>
        <v>0</v>
      </c>
      <c r="GB421" s="432">
        <f t="shared" si="1208"/>
        <v>0</v>
      </c>
      <c r="GC421" s="432">
        <f t="shared" si="1208"/>
        <v>0</v>
      </c>
      <c r="GD421" s="432">
        <f t="shared" si="1208"/>
        <v>0</v>
      </c>
      <c r="GE421" s="463">
        <f t="shared" si="1208"/>
        <v>0</v>
      </c>
      <c r="GF421" s="462">
        <f t="shared" si="1208"/>
        <v>0</v>
      </c>
      <c r="GG421" s="432">
        <f t="shared" si="1208"/>
        <v>0</v>
      </c>
      <c r="GH421" s="432">
        <f t="shared" si="1208"/>
        <v>0</v>
      </c>
      <c r="GI421" s="432">
        <f t="shared" si="1208"/>
        <v>0</v>
      </c>
      <c r="GJ421" s="463">
        <f t="shared" si="1208"/>
        <v>0</v>
      </c>
    </row>
    <row r="422" spans="1:192" s="4" customFormat="1">
      <c r="A422" s="22"/>
      <c r="B422" s="22"/>
      <c r="C422" s="22"/>
      <c r="D422" s="22"/>
      <c r="E422" s="748" t="str">
        <f t="shared" ref="E422:E424" si="1209">E143</f>
        <v>New Tariff 9</v>
      </c>
      <c r="F422" s="462">
        <f t="shared" ref="F422:AL422" si="1210">F283*F143</f>
        <v>0</v>
      </c>
      <c r="G422" s="432">
        <f t="shared" si="1210"/>
        <v>0</v>
      </c>
      <c r="H422" s="432">
        <f t="shared" si="1210"/>
        <v>0</v>
      </c>
      <c r="I422" s="432">
        <f t="shared" si="1210"/>
        <v>0</v>
      </c>
      <c r="J422" s="432">
        <f t="shared" si="1210"/>
        <v>0</v>
      </c>
      <c r="K422" s="463">
        <f t="shared" si="1210"/>
        <v>0</v>
      </c>
      <c r="L422" s="462">
        <f t="shared" si="1210"/>
        <v>0</v>
      </c>
      <c r="M422" s="432">
        <f t="shared" si="1210"/>
        <v>0</v>
      </c>
      <c r="N422" s="432">
        <f t="shared" si="1210"/>
        <v>0</v>
      </c>
      <c r="O422" s="432">
        <f t="shared" si="1210"/>
        <v>0</v>
      </c>
      <c r="P422" s="463">
        <f t="shared" si="1210"/>
        <v>0</v>
      </c>
      <c r="Q422" s="462">
        <f t="shared" si="1210"/>
        <v>0</v>
      </c>
      <c r="R422" s="432">
        <f t="shared" si="1210"/>
        <v>0</v>
      </c>
      <c r="S422" s="432">
        <f t="shared" si="1210"/>
        <v>0</v>
      </c>
      <c r="T422" s="432">
        <f t="shared" si="1210"/>
        <v>0</v>
      </c>
      <c r="U422" s="432">
        <f t="shared" si="1210"/>
        <v>0</v>
      </c>
      <c r="V422" s="463">
        <f t="shared" si="1210"/>
        <v>0</v>
      </c>
      <c r="W422" s="462">
        <f t="shared" si="1210"/>
        <v>0</v>
      </c>
      <c r="X422" s="432">
        <f t="shared" si="1210"/>
        <v>0</v>
      </c>
      <c r="Y422" s="432">
        <f t="shared" si="1210"/>
        <v>0</v>
      </c>
      <c r="Z422" s="432">
        <f t="shared" si="1210"/>
        <v>0</v>
      </c>
      <c r="AA422" s="463">
        <f t="shared" si="1210"/>
        <v>0</v>
      </c>
      <c r="AB422" s="462">
        <f t="shared" si="1210"/>
        <v>0</v>
      </c>
      <c r="AC422" s="432">
        <f t="shared" si="1210"/>
        <v>0</v>
      </c>
      <c r="AD422" s="432">
        <f t="shared" si="1210"/>
        <v>0</v>
      </c>
      <c r="AE422" s="432">
        <f t="shared" si="1210"/>
        <v>0</v>
      </c>
      <c r="AF422" s="432">
        <f t="shared" si="1210"/>
        <v>0</v>
      </c>
      <c r="AG422" s="463">
        <f t="shared" si="1210"/>
        <v>0</v>
      </c>
      <c r="AH422" s="462">
        <f t="shared" si="1210"/>
        <v>0</v>
      </c>
      <c r="AI422" s="432">
        <f t="shared" si="1210"/>
        <v>0</v>
      </c>
      <c r="AJ422" s="432">
        <f t="shared" si="1210"/>
        <v>0</v>
      </c>
      <c r="AK422" s="432">
        <f t="shared" si="1210"/>
        <v>0</v>
      </c>
      <c r="AL422" s="463">
        <f t="shared" si="1210"/>
        <v>0</v>
      </c>
      <c r="AM422" s="462">
        <f t="shared" ref="AM422:CX422" si="1211">AM283*AM143/100</f>
        <v>0</v>
      </c>
      <c r="AN422" s="432">
        <f t="shared" si="1211"/>
        <v>0</v>
      </c>
      <c r="AO422" s="432">
        <f t="shared" si="1211"/>
        <v>0</v>
      </c>
      <c r="AP422" s="432">
        <f t="shared" si="1211"/>
        <v>0</v>
      </c>
      <c r="AQ422" s="432">
        <f t="shared" si="1211"/>
        <v>0</v>
      </c>
      <c r="AR422" s="463">
        <f t="shared" si="1211"/>
        <v>0</v>
      </c>
      <c r="AS422" s="462">
        <f t="shared" si="1211"/>
        <v>0</v>
      </c>
      <c r="AT422" s="432">
        <f t="shared" si="1211"/>
        <v>0</v>
      </c>
      <c r="AU422" s="432">
        <f t="shared" si="1211"/>
        <v>0</v>
      </c>
      <c r="AV422" s="432">
        <f t="shared" si="1211"/>
        <v>0</v>
      </c>
      <c r="AW422" s="463">
        <f t="shared" si="1211"/>
        <v>0</v>
      </c>
      <c r="AX422" s="462">
        <f t="shared" si="1211"/>
        <v>0</v>
      </c>
      <c r="AY422" s="432">
        <f t="shared" si="1211"/>
        <v>0</v>
      </c>
      <c r="AZ422" s="432">
        <f t="shared" si="1211"/>
        <v>0</v>
      </c>
      <c r="BA422" s="432">
        <f t="shared" si="1211"/>
        <v>0</v>
      </c>
      <c r="BB422" s="432">
        <f t="shared" si="1211"/>
        <v>0</v>
      </c>
      <c r="BC422" s="463">
        <f t="shared" si="1211"/>
        <v>0</v>
      </c>
      <c r="BD422" s="462">
        <f t="shared" si="1211"/>
        <v>0</v>
      </c>
      <c r="BE422" s="432">
        <f t="shared" si="1211"/>
        <v>0</v>
      </c>
      <c r="BF422" s="432">
        <f t="shared" si="1211"/>
        <v>0</v>
      </c>
      <c r="BG422" s="432">
        <f t="shared" si="1211"/>
        <v>0</v>
      </c>
      <c r="BH422" s="463">
        <f t="shared" si="1211"/>
        <v>0</v>
      </c>
      <c r="BI422" s="462">
        <f t="shared" si="1211"/>
        <v>0</v>
      </c>
      <c r="BJ422" s="432">
        <f t="shared" si="1211"/>
        <v>0</v>
      </c>
      <c r="BK422" s="432">
        <f t="shared" si="1211"/>
        <v>0</v>
      </c>
      <c r="BL422" s="432">
        <f t="shared" si="1211"/>
        <v>0</v>
      </c>
      <c r="BM422" s="432">
        <f t="shared" si="1211"/>
        <v>0</v>
      </c>
      <c r="BN422" s="463">
        <f t="shared" si="1211"/>
        <v>0</v>
      </c>
      <c r="BO422" s="462">
        <f t="shared" si="1211"/>
        <v>0</v>
      </c>
      <c r="BP422" s="432">
        <f t="shared" si="1211"/>
        <v>0</v>
      </c>
      <c r="BQ422" s="432">
        <f t="shared" si="1211"/>
        <v>0</v>
      </c>
      <c r="BR422" s="432">
        <f t="shared" si="1211"/>
        <v>0</v>
      </c>
      <c r="BS422" s="463">
        <f t="shared" si="1211"/>
        <v>0</v>
      </c>
      <c r="BT422" s="462">
        <f t="shared" si="1211"/>
        <v>0</v>
      </c>
      <c r="BU422" s="432">
        <f t="shared" si="1211"/>
        <v>0</v>
      </c>
      <c r="BV422" s="432">
        <f t="shared" si="1211"/>
        <v>0</v>
      </c>
      <c r="BW422" s="432">
        <f t="shared" si="1211"/>
        <v>0</v>
      </c>
      <c r="BX422" s="432">
        <f t="shared" si="1211"/>
        <v>0</v>
      </c>
      <c r="BY422" s="463">
        <f t="shared" si="1211"/>
        <v>0</v>
      </c>
      <c r="BZ422" s="462">
        <f t="shared" si="1211"/>
        <v>0</v>
      </c>
      <c r="CA422" s="432">
        <f t="shared" si="1211"/>
        <v>0</v>
      </c>
      <c r="CB422" s="432">
        <f t="shared" si="1211"/>
        <v>0</v>
      </c>
      <c r="CC422" s="432">
        <f t="shared" si="1211"/>
        <v>0</v>
      </c>
      <c r="CD422" s="463">
        <f t="shared" si="1211"/>
        <v>0</v>
      </c>
      <c r="CE422" s="462">
        <f t="shared" si="1211"/>
        <v>0</v>
      </c>
      <c r="CF422" s="432">
        <f t="shared" si="1211"/>
        <v>0</v>
      </c>
      <c r="CG422" s="432">
        <f t="shared" si="1211"/>
        <v>0</v>
      </c>
      <c r="CH422" s="432">
        <f t="shared" si="1211"/>
        <v>0</v>
      </c>
      <c r="CI422" s="432">
        <f t="shared" si="1211"/>
        <v>0</v>
      </c>
      <c r="CJ422" s="463">
        <f t="shared" si="1211"/>
        <v>0</v>
      </c>
      <c r="CK422" s="462">
        <f t="shared" si="1211"/>
        <v>0</v>
      </c>
      <c r="CL422" s="432">
        <f t="shared" si="1211"/>
        <v>0</v>
      </c>
      <c r="CM422" s="432">
        <f t="shared" si="1211"/>
        <v>0</v>
      </c>
      <c r="CN422" s="432">
        <f t="shared" si="1211"/>
        <v>0</v>
      </c>
      <c r="CO422" s="463">
        <f t="shared" si="1211"/>
        <v>0</v>
      </c>
      <c r="CP422" s="462">
        <f t="shared" si="1211"/>
        <v>0</v>
      </c>
      <c r="CQ422" s="432">
        <f t="shared" si="1211"/>
        <v>0</v>
      </c>
      <c r="CR422" s="432">
        <f t="shared" si="1211"/>
        <v>0</v>
      </c>
      <c r="CS422" s="432">
        <f t="shared" si="1211"/>
        <v>0</v>
      </c>
      <c r="CT422" s="432">
        <f t="shared" si="1211"/>
        <v>0</v>
      </c>
      <c r="CU422" s="463">
        <f t="shared" si="1211"/>
        <v>0</v>
      </c>
      <c r="CV422" s="462">
        <f t="shared" si="1211"/>
        <v>0</v>
      </c>
      <c r="CW422" s="432">
        <f t="shared" si="1211"/>
        <v>0</v>
      </c>
      <c r="CX422" s="432">
        <f t="shared" si="1211"/>
        <v>0</v>
      </c>
      <c r="CY422" s="432">
        <f t="shared" ref="CY422:FJ422" si="1212">CY283*CY143/100</f>
        <v>0</v>
      </c>
      <c r="CZ422" s="463">
        <f t="shared" si="1212"/>
        <v>0</v>
      </c>
      <c r="DA422" s="462">
        <f t="shared" si="1212"/>
        <v>0</v>
      </c>
      <c r="DB422" s="432">
        <f t="shared" si="1212"/>
        <v>0</v>
      </c>
      <c r="DC422" s="432">
        <f t="shared" si="1212"/>
        <v>0</v>
      </c>
      <c r="DD422" s="432">
        <f t="shared" si="1212"/>
        <v>0</v>
      </c>
      <c r="DE422" s="432">
        <f t="shared" si="1212"/>
        <v>0</v>
      </c>
      <c r="DF422" s="463">
        <f t="shared" si="1212"/>
        <v>0</v>
      </c>
      <c r="DG422" s="462">
        <f t="shared" si="1212"/>
        <v>0</v>
      </c>
      <c r="DH422" s="432">
        <f t="shared" si="1212"/>
        <v>0</v>
      </c>
      <c r="DI422" s="432">
        <f t="shared" si="1212"/>
        <v>0</v>
      </c>
      <c r="DJ422" s="432">
        <f t="shared" si="1212"/>
        <v>0</v>
      </c>
      <c r="DK422" s="463">
        <f t="shared" si="1212"/>
        <v>0</v>
      </c>
      <c r="DL422" s="462">
        <f t="shared" si="1212"/>
        <v>0</v>
      </c>
      <c r="DM422" s="432">
        <f t="shared" si="1212"/>
        <v>0</v>
      </c>
      <c r="DN422" s="432">
        <f t="shared" si="1212"/>
        <v>0</v>
      </c>
      <c r="DO422" s="432">
        <f t="shared" si="1212"/>
        <v>0</v>
      </c>
      <c r="DP422" s="432">
        <f t="shared" si="1212"/>
        <v>0</v>
      </c>
      <c r="DQ422" s="463">
        <f t="shared" si="1212"/>
        <v>0</v>
      </c>
      <c r="DR422" s="462">
        <f t="shared" si="1212"/>
        <v>0</v>
      </c>
      <c r="DS422" s="432">
        <f t="shared" si="1212"/>
        <v>0</v>
      </c>
      <c r="DT422" s="432">
        <f t="shared" si="1212"/>
        <v>0</v>
      </c>
      <c r="DU422" s="432">
        <f t="shared" si="1212"/>
        <v>0</v>
      </c>
      <c r="DV422" s="463">
        <f t="shared" si="1212"/>
        <v>0</v>
      </c>
      <c r="DW422" s="462">
        <f t="shared" si="1212"/>
        <v>0</v>
      </c>
      <c r="DX422" s="432">
        <f t="shared" si="1212"/>
        <v>0</v>
      </c>
      <c r="DY422" s="432">
        <f t="shared" si="1212"/>
        <v>0</v>
      </c>
      <c r="DZ422" s="432">
        <f t="shared" si="1212"/>
        <v>0</v>
      </c>
      <c r="EA422" s="432">
        <f t="shared" si="1212"/>
        <v>0</v>
      </c>
      <c r="EB422" s="463">
        <f t="shared" si="1212"/>
        <v>0</v>
      </c>
      <c r="EC422" s="462">
        <f t="shared" si="1212"/>
        <v>0</v>
      </c>
      <c r="ED422" s="432">
        <f t="shared" si="1212"/>
        <v>0</v>
      </c>
      <c r="EE422" s="432">
        <f t="shared" si="1212"/>
        <v>0</v>
      </c>
      <c r="EF422" s="432">
        <f t="shared" si="1212"/>
        <v>0</v>
      </c>
      <c r="EG422" s="463">
        <f t="shared" si="1212"/>
        <v>0</v>
      </c>
      <c r="EH422" s="462">
        <f t="shared" si="1212"/>
        <v>0</v>
      </c>
      <c r="EI422" s="432">
        <f t="shared" si="1212"/>
        <v>0</v>
      </c>
      <c r="EJ422" s="432">
        <f t="shared" si="1212"/>
        <v>0</v>
      </c>
      <c r="EK422" s="432">
        <f t="shared" si="1212"/>
        <v>0</v>
      </c>
      <c r="EL422" s="432">
        <f t="shared" si="1212"/>
        <v>0</v>
      </c>
      <c r="EM422" s="463">
        <f t="shared" si="1212"/>
        <v>0</v>
      </c>
      <c r="EN422" s="462">
        <f t="shared" si="1212"/>
        <v>0</v>
      </c>
      <c r="EO422" s="432">
        <f t="shared" si="1212"/>
        <v>0</v>
      </c>
      <c r="EP422" s="432">
        <f t="shared" si="1212"/>
        <v>0</v>
      </c>
      <c r="EQ422" s="432">
        <f t="shared" si="1212"/>
        <v>0</v>
      </c>
      <c r="ER422" s="463">
        <f t="shared" si="1212"/>
        <v>0</v>
      </c>
      <c r="ES422" s="462">
        <f t="shared" si="1212"/>
        <v>0</v>
      </c>
      <c r="ET422" s="432">
        <f t="shared" si="1212"/>
        <v>0</v>
      </c>
      <c r="EU422" s="432">
        <f t="shared" si="1212"/>
        <v>0</v>
      </c>
      <c r="EV422" s="432">
        <f t="shared" si="1212"/>
        <v>0</v>
      </c>
      <c r="EW422" s="432">
        <f t="shared" si="1212"/>
        <v>0</v>
      </c>
      <c r="EX422" s="463">
        <f t="shared" si="1212"/>
        <v>0</v>
      </c>
      <c r="EY422" s="462">
        <f t="shared" si="1212"/>
        <v>0</v>
      </c>
      <c r="EZ422" s="432">
        <f t="shared" si="1212"/>
        <v>0</v>
      </c>
      <c r="FA422" s="432">
        <f t="shared" si="1212"/>
        <v>0</v>
      </c>
      <c r="FB422" s="432">
        <f t="shared" si="1212"/>
        <v>0</v>
      </c>
      <c r="FC422" s="463">
        <f t="shared" si="1212"/>
        <v>0</v>
      </c>
      <c r="FD422" s="462">
        <f t="shared" si="1212"/>
        <v>0</v>
      </c>
      <c r="FE422" s="432">
        <f t="shared" si="1212"/>
        <v>0</v>
      </c>
      <c r="FF422" s="432">
        <f t="shared" si="1212"/>
        <v>0</v>
      </c>
      <c r="FG422" s="432">
        <f t="shared" si="1212"/>
        <v>0</v>
      </c>
      <c r="FH422" s="432">
        <f t="shared" si="1212"/>
        <v>0</v>
      </c>
      <c r="FI422" s="463">
        <f t="shared" si="1212"/>
        <v>0</v>
      </c>
      <c r="FJ422" s="462">
        <f t="shared" si="1212"/>
        <v>0</v>
      </c>
      <c r="FK422" s="432">
        <f t="shared" ref="FK422:GJ422" si="1213">FK283*FK143/100</f>
        <v>0</v>
      </c>
      <c r="FL422" s="432">
        <f t="shared" si="1213"/>
        <v>0</v>
      </c>
      <c r="FM422" s="432">
        <f t="shared" si="1213"/>
        <v>0</v>
      </c>
      <c r="FN422" s="463">
        <f t="shared" si="1213"/>
        <v>0</v>
      </c>
      <c r="FO422" s="462">
        <f t="shared" si="1213"/>
        <v>0</v>
      </c>
      <c r="FP422" s="432">
        <f t="shared" si="1213"/>
        <v>0</v>
      </c>
      <c r="FQ422" s="432">
        <f t="shared" si="1213"/>
        <v>0</v>
      </c>
      <c r="FR422" s="432">
        <f t="shared" si="1213"/>
        <v>0</v>
      </c>
      <c r="FS422" s="432">
        <f t="shared" si="1213"/>
        <v>0</v>
      </c>
      <c r="FT422" s="463">
        <f t="shared" si="1213"/>
        <v>0</v>
      </c>
      <c r="FU422" s="462">
        <f t="shared" si="1213"/>
        <v>0</v>
      </c>
      <c r="FV422" s="432">
        <f t="shared" si="1213"/>
        <v>0</v>
      </c>
      <c r="FW422" s="432">
        <f t="shared" si="1213"/>
        <v>0</v>
      </c>
      <c r="FX422" s="432">
        <f t="shared" si="1213"/>
        <v>0</v>
      </c>
      <c r="FY422" s="463">
        <f t="shared" si="1213"/>
        <v>0</v>
      </c>
      <c r="FZ422" s="462">
        <f t="shared" si="1213"/>
        <v>0</v>
      </c>
      <c r="GA422" s="432">
        <f t="shared" si="1213"/>
        <v>0</v>
      </c>
      <c r="GB422" s="432">
        <f t="shared" si="1213"/>
        <v>0</v>
      </c>
      <c r="GC422" s="432">
        <f t="shared" si="1213"/>
        <v>0</v>
      </c>
      <c r="GD422" s="432">
        <f t="shared" si="1213"/>
        <v>0</v>
      </c>
      <c r="GE422" s="463">
        <f t="shared" si="1213"/>
        <v>0</v>
      </c>
      <c r="GF422" s="462">
        <f t="shared" si="1213"/>
        <v>0</v>
      </c>
      <c r="GG422" s="432">
        <f t="shared" si="1213"/>
        <v>0</v>
      </c>
      <c r="GH422" s="432">
        <f t="shared" si="1213"/>
        <v>0</v>
      </c>
      <c r="GI422" s="432">
        <f t="shared" si="1213"/>
        <v>0</v>
      </c>
      <c r="GJ422" s="463">
        <f t="shared" si="1213"/>
        <v>0</v>
      </c>
    </row>
    <row r="423" spans="1:192" s="4" customFormat="1">
      <c r="A423" s="22"/>
      <c r="B423" s="22"/>
      <c r="C423" s="22"/>
      <c r="D423" s="22"/>
      <c r="E423" s="748" t="str">
        <f t="shared" si="1209"/>
        <v>New Tariff 10</v>
      </c>
      <c r="F423" s="462">
        <f t="shared" ref="F423:AL423" si="1214">F284*F144</f>
        <v>0</v>
      </c>
      <c r="G423" s="432">
        <f t="shared" si="1214"/>
        <v>0</v>
      </c>
      <c r="H423" s="432">
        <f t="shared" si="1214"/>
        <v>0</v>
      </c>
      <c r="I423" s="432">
        <f t="shared" si="1214"/>
        <v>0</v>
      </c>
      <c r="J423" s="432">
        <f t="shared" si="1214"/>
        <v>0</v>
      </c>
      <c r="K423" s="463">
        <f t="shared" si="1214"/>
        <v>0</v>
      </c>
      <c r="L423" s="462">
        <f t="shared" si="1214"/>
        <v>0</v>
      </c>
      <c r="M423" s="432">
        <f t="shared" si="1214"/>
        <v>0</v>
      </c>
      <c r="N423" s="432">
        <f t="shared" si="1214"/>
        <v>0</v>
      </c>
      <c r="O423" s="432">
        <f t="shared" si="1214"/>
        <v>0</v>
      </c>
      <c r="P423" s="463">
        <f t="shared" si="1214"/>
        <v>0</v>
      </c>
      <c r="Q423" s="462">
        <f t="shared" si="1214"/>
        <v>0</v>
      </c>
      <c r="R423" s="432">
        <f t="shared" si="1214"/>
        <v>0</v>
      </c>
      <c r="S423" s="432">
        <f t="shared" si="1214"/>
        <v>0</v>
      </c>
      <c r="T423" s="432">
        <f t="shared" si="1214"/>
        <v>0</v>
      </c>
      <c r="U423" s="432">
        <f t="shared" si="1214"/>
        <v>0</v>
      </c>
      <c r="V423" s="463">
        <f t="shared" si="1214"/>
        <v>0</v>
      </c>
      <c r="W423" s="462">
        <f t="shared" si="1214"/>
        <v>0</v>
      </c>
      <c r="X423" s="432">
        <f t="shared" si="1214"/>
        <v>0</v>
      </c>
      <c r="Y423" s="432">
        <f t="shared" si="1214"/>
        <v>0</v>
      </c>
      <c r="Z423" s="432">
        <f t="shared" si="1214"/>
        <v>0</v>
      </c>
      <c r="AA423" s="463">
        <f t="shared" si="1214"/>
        <v>0</v>
      </c>
      <c r="AB423" s="462">
        <f t="shared" si="1214"/>
        <v>0</v>
      </c>
      <c r="AC423" s="432">
        <f t="shared" si="1214"/>
        <v>0</v>
      </c>
      <c r="AD423" s="432">
        <f t="shared" si="1214"/>
        <v>0</v>
      </c>
      <c r="AE423" s="432">
        <f t="shared" si="1214"/>
        <v>0</v>
      </c>
      <c r="AF423" s="432">
        <f t="shared" si="1214"/>
        <v>0</v>
      </c>
      <c r="AG423" s="463">
        <f t="shared" si="1214"/>
        <v>0</v>
      </c>
      <c r="AH423" s="462">
        <f t="shared" si="1214"/>
        <v>0</v>
      </c>
      <c r="AI423" s="432">
        <f t="shared" si="1214"/>
        <v>0</v>
      </c>
      <c r="AJ423" s="432">
        <f t="shared" si="1214"/>
        <v>0</v>
      </c>
      <c r="AK423" s="432">
        <f t="shared" si="1214"/>
        <v>0</v>
      </c>
      <c r="AL423" s="463">
        <f t="shared" si="1214"/>
        <v>0</v>
      </c>
      <c r="AM423" s="462">
        <f t="shared" ref="AM423:CX423" si="1215">AM284*AM144/100</f>
        <v>0</v>
      </c>
      <c r="AN423" s="432">
        <f t="shared" si="1215"/>
        <v>0</v>
      </c>
      <c r="AO423" s="432">
        <f t="shared" si="1215"/>
        <v>0</v>
      </c>
      <c r="AP423" s="432">
        <f t="shared" si="1215"/>
        <v>0</v>
      </c>
      <c r="AQ423" s="432">
        <f t="shared" si="1215"/>
        <v>0</v>
      </c>
      <c r="AR423" s="463">
        <f t="shared" si="1215"/>
        <v>0</v>
      </c>
      <c r="AS423" s="462">
        <f t="shared" si="1215"/>
        <v>0</v>
      </c>
      <c r="AT423" s="432">
        <f t="shared" si="1215"/>
        <v>0</v>
      </c>
      <c r="AU423" s="432">
        <f t="shared" si="1215"/>
        <v>0</v>
      </c>
      <c r="AV423" s="432">
        <f t="shared" si="1215"/>
        <v>0</v>
      </c>
      <c r="AW423" s="463">
        <f t="shared" si="1215"/>
        <v>0</v>
      </c>
      <c r="AX423" s="462">
        <f t="shared" si="1215"/>
        <v>0</v>
      </c>
      <c r="AY423" s="432">
        <f t="shared" si="1215"/>
        <v>0</v>
      </c>
      <c r="AZ423" s="432">
        <f t="shared" si="1215"/>
        <v>0</v>
      </c>
      <c r="BA423" s="432">
        <f t="shared" si="1215"/>
        <v>0</v>
      </c>
      <c r="BB423" s="432">
        <f t="shared" si="1215"/>
        <v>0</v>
      </c>
      <c r="BC423" s="463">
        <f t="shared" si="1215"/>
        <v>0</v>
      </c>
      <c r="BD423" s="462">
        <f t="shared" si="1215"/>
        <v>0</v>
      </c>
      <c r="BE423" s="432">
        <f t="shared" si="1215"/>
        <v>0</v>
      </c>
      <c r="BF423" s="432">
        <f t="shared" si="1215"/>
        <v>0</v>
      </c>
      <c r="BG423" s="432">
        <f t="shared" si="1215"/>
        <v>0</v>
      </c>
      <c r="BH423" s="463">
        <f t="shared" si="1215"/>
        <v>0</v>
      </c>
      <c r="BI423" s="462">
        <f t="shared" si="1215"/>
        <v>0</v>
      </c>
      <c r="BJ423" s="432">
        <f t="shared" si="1215"/>
        <v>0</v>
      </c>
      <c r="BK423" s="432">
        <f t="shared" si="1215"/>
        <v>0</v>
      </c>
      <c r="BL423" s="432">
        <f t="shared" si="1215"/>
        <v>0</v>
      </c>
      <c r="BM423" s="432">
        <f t="shared" si="1215"/>
        <v>0</v>
      </c>
      <c r="BN423" s="463">
        <f t="shared" si="1215"/>
        <v>0</v>
      </c>
      <c r="BO423" s="462">
        <f t="shared" si="1215"/>
        <v>0</v>
      </c>
      <c r="BP423" s="432">
        <f t="shared" si="1215"/>
        <v>0</v>
      </c>
      <c r="BQ423" s="432">
        <f t="shared" si="1215"/>
        <v>0</v>
      </c>
      <c r="BR423" s="432">
        <f t="shared" si="1215"/>
        <v>0</v>
      </c>
      <c r="BS423" s="463">
        <f t="shared" si="1215"/>
        <v>0</v>
      </c>
      <c r="BT423" s="462">
        <f t="shared" si="1215"/>
        <v>0</v>
      </c>
      <c r="BU423" s="432">
        <f t="shared" si="1215"/>
        <v>0</v>
      </c>
      <c r="BV423" s="432">
        <f t="shared" si="1215"/>
        <v>0</v>
      </c>
      <c r="BW423" s="432">
        <f t="shared" si="1215"/>
        <v>0</v>
      </c>
      <c r="BX423" s="432">
        <f t="shared" si="1215"/>
        <v>0</v>
      </c>
      <c r="BY423" s="463">
        <f t="shared" si="1215"/>
        <v>0</v>
      </c>
      <c r="BZ423" s="462">
        <f t="shared" si="1215"/>
        <v>0</v>
      </c>
      <c r="CA423" s="432">
        <f t="shared" si="1215"/>
        <v>0</v>
      </c>
      <c r="CB423" s="432">
        <f t="shared" si="1215"/>
        <v>0</v>
      </c>
      <c r="CC423" s="432">
        <f t="shared" si="1215"/>
        <v>0</v>
      </c>
      <c r="CD423" s="463">
        <f t="shared" si="1215"/>
        <v>0</v>
      </c>
      <c r="CE423" s="462">
        <f t="shared" si="1215"/>
        <v>0</v>
      </c>
      <c r="CF423" s="432">
        <f t="shared" si="1215"/>
        <v>0</v>
      </c>
      <c r="CG423" s="432">
        <f t="shared" si="1215"/>
        <v>0</v>
      </c>
      <c r="CH423" s="432">
        <f t="shared" si="1215"/>
        <v>0</v>
      </c>
      <c r="CI423" s="432">
        <f t="shared" si="1215"/>
        <v>0</v>
      </c>
      <c r="CJ423" s="463">
        <f t="shared" si="1215"/>
        <v>0</v>
      </c>
      <c r="CK423" s="462">
        <f t="shared" si="1215"/>
        <v>0</v>
      </c>
      <c r="CL423" s="432">
        <f t="shared" si="1215"/>
        <v>0</v>
      </c>
      <c r="CM423" s="432">
        <f t="shared" si="1215"/>
        <v>0</v>
      </c>
      <c r="CN423" s="432">
        <f t="shared" si="1215"/>
        <v>0</v>
      </c>
      <c r="CO423" s="463">
        <f t="shared" si="1215"/>
        <v>0</v>
      </c>
      <c r="CP423" s="462">
        <f t="shared" si="1215"/>
        <v>0</v>
      </c>
      <c r="CQ423" s="432">
        <f t="shared" si="1215"/>
        <v>0</v>
      </c>
      <c r="CR423" s="432">
        <f t="shared" si="1215"/>
        <v>0</v>
      </c>
      <c r="CS423" s="432">
        <f t="shared" si="1215"/>
        <v>0</v>
      </c>
      <c r="CT423" s="432">
        <f t="shared" si="1215"/>
        <v>0</v>
      </c>
      <c r="CU423" s="463">
        <f t="shared" si="1215"/>
        <v>0</v>
      </c>
      <c r="CV423" s="462">
        <f t="shared" si="1215"/>
        <v>0</v>
      </c>
      <c r="CW423" s="432">
        <f t="shared" si="1215"/>
        <v>0</v>
      </c>
      <c r="CX423" s="432">
        <f t="shared" si="1215"/>
        <v>0</v>
      </c>
      <c r="CY423" s="432">
        <f t="shared" ref="CY423:FJ423" si="1216">CY284*CY144/100</f>
        <v>0</v>
      </c>
      <c r="CZ423" s="463">
        <f t="shared" si="1216"/>
        <v>0</v>
      </c>
      <c r="DA423" s="462">
        <f t="shared" si="1216"/>
        <v>0</v>
      </c>
      <c r="DB423" s="432">
        <f t="shared" si="1216"/>
        <v>0</v>
      </c>
      <c r="DC423" s="432">
        <f t="shared" si="1216"/>
        <v>0</v>
      </c>
      <c r="DD423" s="432">
        <f t="shared" si="1216"/>
        <v>0</v>
      </c>
      <c r="DE423" s="432">
        <f t="shared" si="1216"/>
        <v>0</v>
      </c>
      <c r="DF423" s="463">
        <f t="shared" si="1216"/>
        <v>0</v>
      </c>
      <c r="DG423" s="462">
        <f t="shared" si="1216"/>
        <v>0</v>
      </c>
      <c r="DH423" s="432">
        <f t="shared" si="1216"/>
        <v>0</v>
      </c>
      <c r="DI423" s="432">
        <f t="shared" si="1216"/>
        <v>0</v>
      </c>
      <c r="DJ423" s="432">
        <f t="shared" si="1216"/>
        <v>0</v>
      </c>
      <c r="DK423" s="463">
        <f t="shared" si="1216"/>
        <v>0</v>
      </c>
      <c r="DL423" s="462">
        <f t="shared" si="1216"/>
        <v>0</v>
      </c>
      <c r="DM423" s="432">
        <f t="shared" si="1216"/>
        <v>0</v>
      </c>
      <c r="DN423" s="432">
        <f t="shared" si="1216"/>
        <v>0</v>
      </c>
      <c r="DO423" s="432">
        <f t="shared" si="1216"/>
        <v>0</v>
      </c>
      <c r="DP423" s="432">
        <f t="shared" si="1216"/>
        <v>0</v>
      </c>
      <c r="DQ423" s="463">
        <f t="shared" si="1216"/>
        <v>0</v>
      </c>
      <c r="DR423" s="462">
        <f t="shared" si="1216"/>
        <v>0</v>
      </c>
      <c r="DS423" s="432">
        <f t="shared" si="1216"/>
        <v>0</v>
      </c>
      <c r="DT423" s="432">
        <f t="shared" si="1216"/>
        <v>0</v>
      </c>
      <c r="DU423" s="432">
        <f t="shared" si="1216"/>
        <v>0</v>
      </c>
      <c r="DV423" s="463">
        <f t="shared" si="1216"/>
        <v>0</v>
      </c>
      <c r="DW423" s="462">
        <f t="shared" si="1216"/>
        <v>0</v>
      </c>
      <c r="DX423" s="432">
        <f t="shared" si="1216"/>
        <v>0</v>
      </c>
      <c r="DY423" s="432">
        <f t="shared" si="1216"/>
        <v>0</v>
      </c>
      <c r="DZ423" s="432">
        <f t="shared" si="1216"/>
        <v>0</v>
      </c>
      <c r="EA423" s="432">
        <f t="shared" si="1216"/>
        <v>0</v>
      </c>
      <c r="EB423" s="463">
        <f t="shared" si="1216"/>
        <v>0</v>
      </c>
      <c r="EC423" s="462">
        <f t="shared" si="1216"/>
        <v>0</v>
      </c>
      <c r="ED423" s="432">
        <f t="shared" si="1216"/>
        <v>0</v>
      </c>
      <c r="EE423" s="432">
        <f t="shared" si="1216"/>
        <v>0</v>
      </c>
      <c r="EF423" s="432">
        <f t="shared" si="1216"/>
        <v>0</v>
      </c>
      <c r="EG423" s="463">
        <f t="shared" si="1216"/>
        <v>0</v>
      </c>
      <c r="EH423" s="462">
        <f t="shared" si="1216"/>
        <v>0</v>
      </c>
      <c r="EI423" s="432">
        <f t="shared" si="1216"/>
        <v>0</v>
      </c>
      <c r="EJ423" s="432">
        <f t="shared" si="1216"/>
        <v>0</v>
      </c>
      <c r="EK423" s="432">
        <f t="shared" si="1216"/>
        <v>0</v>
      </c>
      <c r="EL423" s="432">
        <f t="shared" si="1216"/>
        <v>0</v>
      </c>
      <c r="EM423" s="463">
        <f t="shared" si="1216"/>
        <v>0</v>
      </c>
      <c r="EN423" s="462">
        <f t="shared" si="1216"/>
        <v>0</v>
      </c>
      <c r="EO423" s="432">
        <f t="shared" si="1216"/>
        <v>0</v>
      </c>
      <c r="EP423" s="432">
        <f t="shared" si="1216"/>
        <v>0</v>
      </c>
      <c r="EQ423" s="432">
        <f t="shared" si="1216"/>
        <v>0</v>
      </c>
      <c r="ER423" s="463">
        <f t="shared" si="1216"/>
        <v>0</v>
      </c>
      <c r="ES423" s="462">
        <f t="shared" si="1216"/>
        <v>0</v>
      </c>
      <c r="ET423" s="432">
        <f t="shared" si="1216"/>
        <v>0</v>
      </c>
      <c r="EU423" s="432">
        <f t="shared" si="1216"/>
        <v>0</v>
      </c>
      <c r="EV423" s="432">
        <f t="shared" si="1216"/>
        <v>0</v>
      </c>
      <c r="EW423" s="432">
        <f t="shared" si="1216"/>
        <v>0</v>
      </c>
      <c r="EX423" s="463">
        <f t="shared" si="1216"/>
        <v>0</v>
      </c>
      <c r="EY423" s="462">
        <f t="shared" si="1216"/>
        <v>0</v>
      </c>
      <c r="EZ423" s="432">
        <f t="shared" si="1216"/>
        <v>0</v>
      </c>
      <c r="FA423" s="432">
        <f t="shared" si="1216"/>
        <v>0</v>
      </c>
      <c r="FB423" s="432">
        <f t="shared" si="1216"/>
        <v>0</v>
      </c>
      <c r="FC423" s="463">
        <f t="shared" si="1216"/>
        <v>0</v>
      </c>
      <c r="FD423" s="462">
        <f t="shared" si="1216"/>
        <v>0</v>
      </c>
      <c r="FE423" s="432">
        <f t="shared" si="1216"/>
        <v>0</v>
      </c>
      <c r="FF423" s="432">
        <f t="shared" si="1216"/>
        <v>0</v>
      </c>
      <c r="FG423" s="432">
        <f t="shared" si="1216"/>
        <v>0</v>
      </c>
      <c r="FH423" s="432">
        <f t="shared" si="1216"/>
        <v>0</v>
      </c>
      <c r="FI423" s="463">
        <f t="shared" si="1216"/>
        <v>0</v>
      </c>
      <c r="FJ423" s="462">
        <f t="shared" si="1216"/>
        <v>0</v>
      </c>
      <c r="FK423" s="432">
        <f t="shared" ref="FK423:GJ423" si="1217">FK284*FK144/100</f>
        <v>0</v>
      </c>
      <c r="FL423" s="432">
        <f t="shared" si="1217"/>
        <v>0</v>
      </c>
      <c r="FM423" s="432">
        <f t="shared" si="1217"/>
        <v>0</v>
      </c>
      <c r="FN423" s="463">
        <f t="shared" si="1217"/>
        <v>0</v>
      </c>
      <c r="FO423" s="462">
        <f t="shared" si="1217"/>
        <v>0</v>
      </c>
      <c r="FP423" s="432">
        <f t="shared" si="1217"/>
        <v>0</v>
      </c>
      <c r="FQ423" s="432">
        <f t="shared" si="1217"/>
        <v>0</v>
      </c>
      <c r="FR423" s="432">
        <f t="shared" si="1217"/>
        <v>0</v>
      </c>
      <c r="FS423" s="432">
        <f t="shared" si="1217"/>
        <v>0</v>
      </c>
      <c r="FT423" s="463">
        <f t="shared" si="1217"/>
        <v>0</v>
      </c>
      <c r="FU423" s="462">
        <f t="shared" si="1217"/>
        <v>0</v>
      </c>
      <c r="FV423" s="432">
        <f t="shared" si="1217"/>
        <v>0</v>
      </c>
      <c r="FW423" s="432">
        <f t="shared" si="1217"/>
        <v>0</v>
      </c>
      <c r="FX423" s="432">
        <f t="shared" si="1217"/>
        <v>0</v>
      </c>
      <c r="FY423" s="463">
        <f t="shared" si="1217"/>
        <v>0</v>
      </c>
      <c r="FZ423" s="462">
        <f t="shared" si="1217"/>
        <v>0</v>
      </c>
      <c r="GA423" s="432">
        <f t="shared" si="1217"/>
        <v>0</v>
      </c>
      <c r="GB423" s="432">
        <f t="shared" si="1217"/>
        <v>0</v>
      </c>
      <c r="GC423" s="432">
        <f t="shared" si="1217"/>
        <v>0</v>
      </c>
      <c r="GD423" s="432">
        <f t="shared" si="1217"/>
        <v>0</v>
      </c>
      <c r="GE423" s="463">
        <f t="shared" si="1217"/>
        <v>0</v>
      </c>
      <c r="GF423" s="462">
        <f t="shared" si="1217"/>
        <v>0</v>
      </c>
      <c r="GG423" s="432">
        <f t="shared" si="1217"/>
        <v>0</v>
      </c>
      <c r="GH423" s="432">
        <f t="shared" si="1217"/>
        <v>0</v>
      </c>
      <c r="GI423" s="432">
        <f t="shared" si="1217"/>
        <v>0</v>
      </c>
      <c r="GJ423" s="463">
        <f t="shared" si="1217"/>
        <v>0</v>
      </c>
    </row>
    <row r="424" spans="1:192" s="4" customFormat="1">
      <c r="A424" s="22"/>
      <c r="B424" s="22"/>
      <c r="C424" s="22"/>
      <c r="D424" s="22"/>
      <c r="E424" s="748" t="str">
        <f t="shared" si="1209"/>
        <v>New Tariff 11</v>
      </c>
      <c r="F424" s="462">
        <f t="shared" ref="F424:AL424" si="1218">F285*F145</f>
        <v>0</v>
      </c>
      <c r="G424" s="432">
        <f t="shared" si="1218"/>
        <v>0</v>
      </c>
      <c r="H424" s="432">
        <f t="shared" si="1218"/>
        <v>0</v>
      </c>
      <c r="I424" s="432">
        <f t="shared" si="1218"/>
        <v>0</v>
      </c>
      <c r="J424" s="432">
        <f t="shared" si="1218"/>
        <v>0</v>
      </c>
      <c r="K424" s="463">
        <f t="shared" si="1218"/>
        <v>0</v>
      </c>
      <c r="L424" s="462">
        <f t="shared" si="1218"/>
        <v>0</v>
      </c>
      <c r="M424" s="432">
        <f t="shared" si="1218"/>
        <v>0</v>
      </c>
      <c r="N424" s="432">
        <f t="shared" si="1218"/>
        <v>0</v>
      </c>
      <c r="O424" s="432">
        <f t="shared" si="1218"/>
        <v>0</v>
      </c>
      <c r="P424" s="463">
        <f t="shared" si="1218"/>
        <v>0</v>
      </c>
      <c r="Q424" s="462">
        <f t="shared" si="1218"/>
        <v>0</v>
      </c>
      <c r="R424" s="432">
        <f t="shared" si="1218"/>
        <v>0</v>
      </c>
      <c r="S424" s="432">
        <f t="shared" si="1218"/>
        <v>0</v>
      </c>
      <c r="T424" s="432">
        <f t="shared" si="1218"/>
        <v>0</v>
      </c>
      <c r="U424" s="432">
        <f t="shared" si="1218"/>
        <v>0</v>
      </c>
      <c r="V424" s="463">
        <f t="shared" si="1218"/>
        <v>0</v>
      </c>
      <c r="W424" s="462">
        <f t="shared" si="1218"/>
        <v>0</v>
      </c>
      <c r="X424" s="432">
        <f t="shared" si="1218"/>
        <v>0</v>
      </c>
      <c r="Y424" s="432">
        <f t="shared" si="1218"/>
        <v>0</v>
      </c>
      <c r="Z424" s="432">
        <f t="shared" si="1218"/>
        <v>0</v>
      </c>
      <c r="AA424" s="463">
        <f t="shared" si="1218"/>
        <v>0</v>
      </c>
      <c r="AB424" s="462">
        <f t="shared" si="1218"/>
        <v>0</v>
      </c>
      <c r="AC424" s="432">
        <f t="shared" si="1218"/>
        <v>0</v>
      </c>
      <c r="AD424" s="432">
        <f t="shared" si="1218"/>
        <v>0</v>
      </c>
      <c r="AE424" s="432">
        <f t="shared" si="1218"/>
        <v>0</v>
      </c>
      <c r="AF424" s="432">
        <f t="shared" si="1218"/>
        <v>0</v>
      </c>
      <c r="AG424" s="463">
        <f t="shared" si="1218"/>
        <v>0</v>
      </c>
      <c r="AH424" s="462">
        <f t="shared" si="1218"/>
        <v>0</v>
      </c>
      <c r="AI424" s="432">
        <f t="shared" si="1218"/>
        <v>0</v>
      </c>
      <c r="AJ424" s="432">
        <f t="shared" si="1218"/>
        <v>0</v>
      </c>
      <c r="AK424" s="432">
        <f t="shared" si="1218"/>
        <v>0</v>
      </c>
      <c r="AL424" s="463">
        <f t="shared" si="1218"/>
        <v>0</v>
      </c>
      <c r="AM424" s="462">
        <f t="shared" ref="AM424:CX424" si="1219">AM285*AM145/100</f>
        <v>0</v>
      </c>
      <c r="AN424" s="432">
        <f t="shared" si="1219"/>
        <v>0</v>
      </c>
      <c r="AO424" s="432">
        <f t="shared" si="1219"/>
        <v>0</v>
      </c>
      <c r="AP424" s="432">
        <f t="shared" si="1219"/>
        <v>0</v>
      </c>
      <c r="AQ424" s="432">
        <f t="shared" si="1219"/>
        <v>0</v>
      </c>
      <c r="AR424" s="463">
        <f t="shared" si="1219"/>
        <v>0</v>
      </c>
      <c r="AS424" s="462">
        <f t="shared" si="1219"/>
        <v>0</v>
      </c>
      <c r="AT424" s="432">
        <f t="shared" si="1219"/>
        <v>0</v>
      </c>
      <c r="AU424" s="432">
        <f t="shared" si="1219"/>
        <v>0</v>
      </c>
      <c r="AV424" s="432">
        <f t="shared" si="1219"/>
        <v>0</v>
      </c>
      <c r="AW424" s="463">
        <f t="shared" si="1219"/>
        <v>0</v>
      </c>
      <c r="AX424" s="462">
        <f t="shared" si="1219"/>
        <v>0</v>
      </c>
      <c r="AY424" s="432">
        <f t="shared" si="1219"/>
        <v>0</v>
      </c>
      <c r="AZ424" s="432">
        <f t="shared" si="1219"/>
        <v>0</v>
      </c>
      <c r="BA424" s="432">
        <f t="shared" si="1219"/>
        <v>0</v>
      </c>
      <c r="BB424" s="432">
        <f t="shared" si="1219"/>
        <v>0</v>
      </c>
      <c r="BC424" s="463">
        <f t="shared" si="1219"/>
        <v>0</v>
      </c>
      <c r="BD424" s="462">
        <f t="shared" si="1219"/>
        <v>0</v>
      </c>
      <c r="BE424" s="432">
        <f t="shared" si="1219"/>
        <v>0</v>
      </c>
      <c r="BF424" s="432">
        <f t="shared" si="1219"/>
        <v>0</v>
      </c>
      <c r="BG424" s="432">
        <f t="shared" si="1219"/>
        <v>0</v>
      </c>
      <c r="BH424" s="463">
        <f t="shared" si="1219"/>
        <v>0</v>
      </c>
      <c r="BI424" s="462">
        <f t="shared" si="1219"/>
        <v>0</v>
      </c>
      <c r="BJ424" s="432">
        <f t="shared" si="1219"/>
        <v>0</v>
      </c>
      <c r="BK424" s="432">
        <f t="shared" si="1219"/>
        <v>0</v>
      </c>
      <c r="BL424" s="432">
        <f t="shared" si="1219"/>
        <v>0</v>
      </c>
      <c r="BM424" s="432">
        <f t="shared" si="1219"/>
        <v>0</v>
      </c>
      <c r="BN424" s="463">
        <f t="shared" si="1219"/>
        <v>0</v>
      </c>
      <c r="BO424" s="462">
        <f t="shared" si="1219"/>
        <v>0</v>
      </c>
      <c r="BP424" s="432">
        <f t="shared" si="1219"/>
        <v>0</v>
      </c>
      <c r="BQ424" s="432">
        <f t="shared" si="1219"/>
        <v>0</v>
      </c>
      <c r="BR424" s="432">
        <f t="shared" si="1219"/>
        <v>0</v>
      </c>
      <c r="BS424" s="463">
        <f t="shared" si="1219"/>
        <v>0</v>
      </c>
      <c r="BT424" s="462">
        <f t="shared" si="1219"/>
        <v>0</v>
      </c>
      <c r="BU424" s="432">
        <f t="shared" si="1219"/>
        <v>0</v>
      </c>
      <c r="BV424" s="432">
        <f t="shared" si="1219"/>
        <v>0</v>
      </c>
      <c r="BW424" s="432">
        <f t="shared" si="1219"/>
        <v>0</v>
      </c>
      <c r="BX424" s="432">
        <f t="shared" si="1219"/>
        <v>0</v>
      </c>
      <c r="BY424" s="463">
        <f t="shared" si="1219"/>
        <v>0</v>
      </c>
      <c r="BZ424" s="462">
        <f t="shared" si="1219"/>
        <v>0</v>
      </c>
      <c r="CA424" s="432">
        <f t="shared" si="1219"/>
        <v>0</v>
      </c>
      <c r="CB424" s="432">
        <f t="shared" si="1219"/>
        <v>0</v>
      </c>
      <c r="CC424" s="432">
        <f t="shared" si="1219"/>
        <v>0</v>
      </c>
      <c r="CD424" s="463">
        <f t="shared" si="1219"/>
        <v>0</v>
      </c>
      <c r="CE424" s="462">
        <f t="shared" si="1219"/>
        <v>0</v>
      </c>
      <c r="CF424" s="432">
        <f t="shared" si="1219"/>
        <v>0</v>
      </c>
      <c r="CG424" s="432">
        <f t="shared" si="1219"/>
        <v>0</v>
      </c>
      <c r="CH424" s="432">
        <f t="shared" si="1219"/>
        <v>0</v>
      </c>
      <c r="CI424" s="432">
        <f t="shared" si="1219"/>
        <v>0</v>
      </c>
      <c r="CJ424" s="463">
        <f t="shared" si="1219"/>
        <v>0</v>
      </c>
      <c r="CK424" s="462">
        <f t="shared" si="1219"/>
        <v>0</v>
      </c>
      <c r="CL424" s="432">
        <f t="shared" si="1219"/>
        <v>0</v>
      </c>
      <c r="CM424" s="432">
        <f t="shared" si="1219"/>
        <v>0</v>
      </c>
      <c r="CN424" s="432">
        <f t="shared" si="1219"/>
        <v>0</v>
      </c>
      <c r="CO424" s="463">
        <f t="shared" si="1219"/>
        <v>0</v>
      </c>
      <c r="CP424" s="462">
        <f t="shared" si="1219"/>
        <v>0</v>
      </c>
      <c r="CQ424" s="432">
        <f t="shared" si="1219"/>
        <v>0</v>
      </c>
      <c r="CR424" s="432">
        <f t="shared" si="1219"/>
        <v>0</v>
      </c>
      <c r="CS424" s="432">
        <f t="shared" si="1219"/>
        <v>0</v>
      </c>
      <c r="CT424" s="432">
        <f t="shared" si="1219"/>
        <v>0</v>
      </c>
      <c r="CU424" s="463">
        <f t="shared" si="1219"/>
        <v>0</v>
      </c>
      <c r="CV424" s="462">
        <f t="shared" si="1219"/>
        <v>0</v>
      </c>
      <c r="CW424" s="432">
        <f t="shared" si="1219"/>
        <v>0</v>
      </c>
      <c r="CX424" s="432">
        <f t="shared" si="1219"/>
        <v>0</v>
      </c>
      <c r="CY424" s="432">
        <f t="shared" ref="CY424:FJ424" si="1220">CY285*CY145/100</f>
        <v>0</v>
      </c>
      <c r="CZ424" s="463">
        <f t="shared" si="1220"/>
        <v>0</v>
      </c>
      <c r="DA424" s="462">
        <f t="shared" si="1220"/>
        <v>0</v>
      </c>
      <c r="DB424" s="432">
        <f t="shared" si="1220"/>
        <v>0</v>
      </c>
      <c r="DC424" s="432">
        <f t="shared" si="1220"/>
        <v>0</v>
      </c>
      <c r="DD424" s="432">
        <f t="shared" si="1220"/>
        <v>0</v>
      </c>
      <c r="DE424" s="432">
        <f t="shared" si="1220"/>
        <v>0</v>
      </c>
      <c r="DF424" s="463">
        <f t="shared" si="1220"/>
        <v>0</v>
      </c>
      <c r="DG424" s="462">
        <f t="shared" si="1220"/>
        <v>0</v>
      </c>
      <c r="DH424" s="432">
        <f t="shared" si="1220"/>
        <v>0</v>
      </c>
      <c r="DI424" s="432">
        <f t="shared" si="1220"/>
        <v>0</v>
      </c>
      <c r="DJ424" s="432">
        <f t="shared" si="1220"/>
        <v>0</v>
      </c>
      <c r="DK424" s="463">
        <f t="shared" si="1220"/>
        <v>0</v>
      </c>
      <c r="DL424" s="462">
        <f t="shared" si="1220"/>
        <v>0</v>
      </c>
      <c r="DM424" s="432">
        <f t="shared" si="1220"/>
        <v>0</v>
      </c>
      <c r="DN424" s="432">
        <f t="shared" si="1220"/>
        <v>0</v>
      </c>
      <c r="DO424" s="432">
        <f t="shared" si="1220"/>
        <v>0</v>
      </c>
      <c r="DP424" s="432">
        <f t="shared" si="1220"/>
        <v>0</v>
      </c>
      <c r="DQ424" s="463">
        <f t="shared" si="1220"/>
        <v>0</v>
      </c>
      <c r="DR424" s="462">
        <f t="shared" si="1220"/>
        <v>0</v>
      </c>
      <c r="DS424" s="432">
        <f t="shared" si="1220"/>
        <v>0</v>
      </c>
      <c r="DT424" s="432">
        <f t="shared" si="1220"/>
        <v>0</v>
      </c>
      <c r="DU424" s="432">
        <f t="shared" si="1220"/>
        <v>0</v>
      </c>
      <c r="DV424" s="463">
        <f t="shared" si="1220"/>
        <v>0</v>
      </c>
      <c r="DW424" s="462">
        <f t="shared" si="1220"/>
        <v>0</v>
      </c>
      <c r="DX424" s="432">
        <f t="shared" si="1220"/>
        <v>0</v>
      </c>
      <c r="DY424" s="432">
        <f t="shared" si="1220"/>
        <v>0</v>
      </c>
      <c r="DZ424" s="432">
        <f t="shared" si="1220"/>
        <v>0</v>
      </c>
      <c r="EA424" s="432">
        <f t="shared" si="1220"/>
        <v>0</v>
      </c>
      <c r="EB424" s="463">
        <f t="shared" si="1220"/>
        <v>0</v>
      </c>
      <c r="EC424" s="462">
        <f t="shared" si="1220"/>
        <v>0</v>
      </c>
      <c r="ED424" s="432">
        <f t="shared" si="1220"/>
        <v>0</v>
      </c>
      <c r="EE424" s="432">
        <f t="shared" si="1220"/>
        <v>0</v>
      </c>
      <c r="EF424" s="432">
        <f t="shared" si="1220"/>
        <v>0</v>
      </c>
      <c r="EG424" s="463">
        <f t="shared" si="1220"/>
        <v>0</v>
      </c>
      <c r="EH424" s="462">
        <f t="shared" si="1220"/>
        <v>0</v>
      </c>
      <c r="EI424" s="432">
        <f t="shared" si="1220"/>
        <v>0</v>
      </c>
      <c r="EJ424" s="432">
        <f t="shared" si="1220"/>
        <v>0</v>
      </c>
      <c r="EK424" s="432">
        <f t="shared" si="1220"/>
        <v>0</v>
      </c>
      <c r="EL424" s="432">
        <f t="shared" si="1220"/>
        <v>0</v>
      </c>
      <c r="EM424" s="463">
        <f t="shared" si="1220"/>
        <v>0</v>
      </c>
      <c r="EN424" s="462">
        <f t="shared" si="1220"/>
        <v>0</v>
      </c>
      <c r="EO424" s="432">
        <f t="shared" si="1220"/>
        <v>0</v>
      </c>
      <c r="EP424" s="432">
        <f t="shared" si="1220"/>
        <v>0</v>
      </c>
      <c r="EQ424" s="432">
        <f t="shared" si="1220"/>
        <v>0</v>
      </c>
      <c r="ER424" s="463">
        <f t="shared" si="1220"/>
        <v>0</v>
      </c>
      <c r="ES424" s="462">
        <f t="shared" si="1220"/>
        <v>0</v>
      </c>
      <c r="ET424" s="432">
        <f t="shared" si="1220"/>
        <v>0</v>
      </c>
      <c r="EU424" s="432">
        <f t="shared" si="1220"/>
        <v>0</v>
      </c>
      <c r="EV424" s="432">
        <f t="shared" si="1220"/>
        <v>0</v>
      </c>
      <c r="EW424" s="432">
        <f t="shared" si="1220"/>
        <v>0</v>
      </c>
      <c r="EX424" s="463">
        <f t="shared" si="1220"/>
        <v>0</v>
      </c>
      <c r="EY424" s="462">
        <f t="shared" si="1220"/>
        <v>0</v>
      </c>
      <c r="EZ424" s="432">
        <f t="shared" si="1220"/>
        <v>0</v>
      </c>
      <c r="FA424" s="432">
        <f t="shared" si="1220"/>
        <v>0</v>
      </c>
      <c r="FB424" s="432">
        <f t="shared" si="1220"/>
        <v>0</v>
      </c>
      <c r="FC424" s="463">
        <f t="shared" si="1220"/>
        <v>0</v>
      </c>
      <c r="FD424" s="462">
        <f t="shared" si="1220"/>
        <v>0</v>
      </c>
      <c r="FE424" s="432">
        <f t="shared" si="1220"/>
        <v>0</v>
      </c>
      <c r="FF424" s="432">
        <f t="shared" si="1220"/>
        <v>0</v>
      </c>
      <c r="FG424" s="432">
        <f t="shared" si="1220"/>
        <v>0</v>
      </c>
      <c r="FH424" s="432">
        <f t="shared" si="1220"/>
        <v>0</v>
      </c>
      <c r="FI424" s="463">
        <f t="shared" si="1220"/>
        <v>0</v>
      </c>
      <c r="FJ424" s="462">
        <f t="shared" si="1220"/>
        <v>0</v>
      </c>
      <c r="FK424" s="432">
        <f t="shared" ref="FK424:GJ424" si="1221">FK285*FK145/100</f>
        <v>0</v>
      </c>
      <c r="FL424" s="432">
        <f t="shared" si="1221"/>
        <v>0</v>
      </c>
      <c r="FM424" s="432">
        <f t="shared" si="1221"/>
        <v>0</v>
      </c>
      <c r="FN424" s="463">
        <f t="shared" si="1221"/>
        <v>0</v>
      </c>
      <c r="FO424" s="462">
        <f t="shared" si="1221"/>
        <v>0</v>
      </c>
      <c r="FP424" s="432">
        <f t="shared" si="1221"/>
        <v>0</v>
      </c>
      <c r="FQ424" s="432">
        <f t="shared" si="1221"/>
        <v>0</v>
      </c>
      <c r="FR424" s="432">
        <f t="shared" si="1221"/>
        <v>0</v>
      </c>
      <c r="FS424" s="432">
        <f t="shared" si="1221"/>
        <v>0</v>
      </c>
      <c r="FT424" s="463">
        <f t="shared" si="1221"/>
        <v>0</v>
      </c>
      <c r="FU424" s="462">
        <f t="shared" si="1221"/>
        <v>0</v>
      </c>
      <c r="FV424" s="432">
        <f t="shared" si="1221"/>
        <v>0</v>
      </c>
      <c r="FW424" s="432">
        <f t="shared" si="1221"/>
        <v>0</v>
      </c>
      <c r="FX424" s="432">
        <f t="shared" si="1221"/>
        <v>0</v>
      </c>
      <c r="FY424" s="463">
        <f t="shared" si="1221"/>
        <v>0</v>
      </c>
      <c r="FZ424" s="462">
        <f t="shared" si="1221"/>
        <v>0</v>
      </c>
      <c r="GA424" s="432">
        <f t="shared" si="1221"/>
        <v>0</v>
      </c>
      <c r="GB424" s="432">
        <f t="shared" si="1221"/>
        <v>0</v>
      </c>
      <c r="GC424" s="432">
        <f t="shared" si="1221"/>
        <v>0</v>
      </c>
      <c r="GD424" s="432">
        <f t="shared" si="1221"/>
        <v>0</v>
      </c>
      <c r="GE424" s="463">
        <f t="shared" si="1221"/>
        <v>0</v>
      </c>
      <c r="GF424" s="462">
        <f t="shared" si="1221"/>
        <v>0</v>
      </c>
      <c r="GG424" s="432">
        <f t="shared" si="1221"/>
        <v>0</v>
      </c>
      <c r="GH424" s="432">
        <f t="shared" si="1221"/>
        <v>0</v>
      </c>
      <c r="GI424" s="432">
        <f t="shared" si="1221"/>
        <v>0</v>
      </c>
      <c r="GJ424" s="463">
        <f t="shared" si="1221"/>
        <v>0</v>
      </c>
    </row>
    <row r="425" spans="1:192" s="4" customFormat="1">
      <c r="A425" s="22"/>
      <c r="B425" s="22"/>
      <c r="C425" s="22"/>
      <c r="D425" s="22"/>
      <c r="E425" s="377" t="s">
        <v>83</v>
      </c>
      <c r="F425" s="467">
        <f t="shared" ref="F425:BQ425" si="1222">SUM(F293:F424)</f>
        <v>83782497.479214817</v>
      </c>
      <c r="G425" s="468">
        <f t="shared" si="1222"/>
        <v>0</v>
      </c>
      <c r="H425" s="468">
        <f t="shared" si="1222"/>
        <v>0</v>
      </c>
      <c r="I425" s="468">
        <f t="shared" si="1222"/>
        <v>0</v>
      </c>
      <c r="J425" s="468">
        <f t="shared" si="1222"/>
        <v>0</v>
      </c>
      <c r="K425" s="469">
        <f t="shared" si="1222"/>
        <v>0</v>
      </c>
      <c r="L425" s="467">
        <f t="shared" si="1222"/>
        <v>0</v>
      </c>
      <c r="M425" s="468">
        <f t="shared" si="1222"/>
        <v>0</v>
      </c>
      <c r="N425" s="468">
        <f t="shared" si="1222"/>
        <v>0</v>
      </c>
      <c r="O425" s="468">
        <f t="shared" si="1222"/>
        <v>0</v>
      </c>
      <c r="P425" s="469">
        <f t="shared" si="1222"/>
        <v>0</v>
      </c>
      <c r="Q425" s="467">
        <f t="shared" si="1222"/>
        <v>140875557.80067325</v>
      </c>
      <c r="R425" s="468">
        <f t="shared" si="1222"/>
        <v>0</v>
      </c>
      <c r="S425" s="468">
        <f t="shared" si="1222"/>
        <v>0</v>
      </c>
      <c r="T425" s="468">
        <f t="shared" si="1222"/>
        <v>0</v>
      </c>
      <c r="U425" s="468">
        <f t="shared" si="1222"/>
        <v>0</v>
      </c>
      <c r="V425" s="469">
        <f t="shared" si="1222"/>
        <v>0</v>
      </c>
      <c r="W425" s="467">
        <f t="shared" si="1222"/>
        <v>0</v>
      </c>
      <c r="X425" s="468">
        <f t="shared" si="1222"/>
        <v>0</v>
      </c>
      <c r="Y425" s="468">
        <f t="shared" si="1222"/>
        <v>0</v>
      </c>
      <c r="Z425" s="468">
        <f t="shared" si="1222"/>
        <v>0</v>
      </c>
      <c r="AA425" s="469">
        <f t="shared" si="1222"/>
        <v>0</v>
      </c>
      <c r="AB425" s="467">
        <f t="shared" si="1222"/>
        <v>0</v>
      </c>
      <c r="AC425" s="468">
        <f t="shared" si="1222"/>
        <v>0</v>
      </c>
      <c r="AD425" s="468">
        <f t="shared" si="1222"/>
        <v>0</v>
      </c>
      <c r="AE425" s="468">
        <f t="shared" si="1222"/>
        <v>0</v>
      </c>
      <c r="AF425" s="468">
        <f t="shared" si="1222"/>
        <v>0</v>
      </c>
      <c r="AG425" s="469">
        <f t="shared" si="1222"/>
        <v>0</v>
      </c>
      <c r="AH425" s="467">
        <f t="shared" si="1222"/>
        <v>0</v>
      </c>
      <c r="AI425" s="468">
        <f t="shared" si="1222"/>
        <v>0</v>
      </c>
      <c r="AJ425" s="468">
        <f t="shared" si="1222"/>
        <v>0</v>
      </c>
      <c r="AK425" s="468">
        <f t="shared" si="1222"/>
        <v>0</v>
      </c>
      <c r="AL425" s="469">
        <f t="shared" si="1222"/>
        <v>0</v>
      </c>
      <c r="AM425" s="467">
        <f t="shared" si="1222"/>
        <v>177592809.41617608</v>
      </c>
      <c r="AN425" s="468">
        <f t="shared" si="1222"/>
        <v>0</v>
      </c>
      <c r="AO425" s="468">
        <f t="shared" si="1222"/>
        <v>0</v>
      </c>
      <c r="AP425" s="468">
        <f t="shared" si="1222"/>
        <v>0</v>
      </c>
      <c r="AQ425" s="468">
        <f t="shared" si="1222"/>
        <v>0</v>
      </c>
      <c r="AR425" s="469">
        <f t="shared" si="1222"/>
        <v>0</v>
      </c>
      <c r="AS425" s="467">
        <f t="shared" si="1222"/>
        <v>0</v>
      </c>
      <c r="AT425" s="468">
        <f t="shared" si="1222"/>
        <v>0</v>
      </c>
      <c r="AU425" s="468">
        <f t="shared" si="1222"/>
        <v>0</v>
      </c>
      <c r="AV425" s="468">
        <f t="shared" si="1222"/>
        <v>0</v>
      </c>
      <c r="AW425" s="469">
        <f t="shared" si="1222"/>
        <v>0</v>
      </c>
      <c r="AX425" s="467">
        <f t="shared" si="1222"/>
        <v>109091187.80260095</v>
      </c>
      <c r="AY425" s="468">
        <f t="shared" si="1222"/>
        <v>0</v>
      </c>
      <c r="AZ425" s="468">
        <f t="shared" si="1222"/>
        <v>0</v>
      </c>
      <c r="BA425" s="468">
        <f t="shared" si="1222"/>
        <v>0</v>
      </c>
      <c r="BB425" s="468">
        <f t="shared" si="1222"/>
        <v>0</v>
      </c>
      <c r="BC425" s="469">
        <f t="shared" si="1222"/>
        <v>0</v>
      </c>
      <c r="BD425" s="467">
        <f t="shared" si="1222"/>
        <v>0</v>
      </c>
      <c r="BE425" s="468">
        <f t="shared" si="1222"/>
        <v>0</v>
      </c>
      <c r="BF425" s="468">
        <f t="shared" si="1222"/>
        <v>0</v>
      </c>
      <c r="BG425" s="468">
        <f t="shared" si="1222"/>
        <v>0</v>
      </c>
      <c r="BH425" s="469">
        <f t="shared" si="1222"/>
        <v>0</v>
      </c>
      <c r="BI425" s="467">
        <f t="shared" si="1222"/>
        <v>60084710.062497966</v>
      </c>
      <c r="BJ425" s="468">
        <f t="shared" si="1222"/>
        <v>0</v>
      </c>
      <c r="BK425" s="468">
        <f t="shared" si="1222"/>
        <v>0</v>
      </c>
      <c r="BL425" s="468">
        <f t="shared" si="1222"/>
        <v>0</v>
      </c>
      <c r="BM425" s="468">
        <f t="shared" si="1222"/>
        <v>0</v>
      </c>
      <c r="BN425" s="469">
        <f t="shared" si="1222"/>
        <v>0</v>
      </c>
      <c r="BO425" s="467">
        <f t="shared" si="1222"/>
        <v>0</v>
      </c>
      <c r="BP425" s="468">
        <f t="shared" si="1222"/>
        <v>0</v>
      </c>
      <c r="BQ425" s="468">
        <f t="shared" si="1222"/>
        <v>0</v>
      </c>
      <c r="BR425" s="468">
        <f t="shared" ref="BR425:DK425" si="1223">SUM(BR293:BR424)</f>
        <v>0</v>
      </c>
      <c r="BS425" s="469">
        <f t="shared" si="1223"/>
        <v>0</v>
      </c>
      <c r="BT425" s="467">
        <f t="shared" si="1223"/>
        <v>38948213.157810256</v>
      </c>
      <c r="BU425" s="468">
        <f t="shared" si="1223"/>
        <v>0</v>
      </c>
      <c r="BV425" s="468">
        <f t="shared" si="1223"/>
        <v>0</v>
      </c>
      <c r="BW425" s="468">
        <f t="shared" si="1223"/>
        <v>0</v>
      </c>
      <c r="BX425" s="468">
        <f t="shared" si="1223"/>
        <v>0</v>
      </c>
      <c r="BY425" s="469">
        <f t="shared" si="1223"/>
        <v>0</v>
      </c>
      <c r="BZ425" s="467">
        <f t="shared" si="1223"/>
        <v>0</v>
      </c>
      <c r="CA425" s="468">
        <f t="shared" si="1223"/>
        <v>0</v>
      </c>
      <c r="CB425" s="468">
        <f t="shared" si="1223"/>
        <v>0</v>
      </c>
      <c r="CC425" s="468">
        <f t="shared" si="1223"/>
        <v>0</v>
      </c>
      <c r="CD425" s="469">
        <f t="shared" si="1223"/>
        <v>0</v>
      </c>
      <c r="CE425" s="467">
        <f t="shared" si="1223"/>
        <v>48652098.231572226</v>
      </c>
      <c r="CF425" s="468">
        <f t="shared" si="1223"/>
        <v>0</v>
      </c>
      <c r="CG425" s="468">
        <f t="shared" si="1223"/>
        <v>0</v>
      </c>
      <c r="CH425" s="468">
        <f t="shared" si="1223"/>
        <v>0</v>
      </c>
      <c r="CI425" s="468">
        <f t="shared" si="1223"/>
        <v>0</v>
      </c>
      <c r="CJ425" s="469">
        <f t="shared" si="1223"/>
        <v>0</v>
      </c>
      <c r="CK425" s="467">
        <f t="shared" si="1223"/>
        <v>0</v>
      </c>
      <c r="CL425" s="468">
        <f t="shared" si="1223"/>
        <v>0</v>
      </c>
      <c r="CM425" s="468">
        <f t="shared" si="1223"/>
        <v>0</v>
      </c>
      <c r="CN425" s="468">
        <f t="shared" si="1223"/>
        <v>0</v>
      </c>
      <c r="CO425" s="469">
        <f t="shared" si="1223"/>
        <v>0</v>
      </c>
      <c r="CP425" s="467">
        <f t="shared" si="1223"/>
        <v>0</v>
      </c>
      <c r="CQ425" s="468">
        <f t="shared" si="1223"/>
        <v>0</v>
      </c>
      <c r="CR425" s="468">
        <f t="shared" si="1223"/>
        <v>0</v>
      </c>
      <c r="CS425" s="468">
        <f t="shared" si="1223"/>
        <v>0</v>
      </c>
      <c r="CT425" s="468">
        <f t="shared" si="1223"/>
        <v>0</v>
      </c>
      <c r="CU425" s="469">
        <f t="shared" si="1223"/>
        <v>0</v>
      </c>
      <c r="CV425" s="467">
        <f t="shared" si="1223"/>
        <v>0</v>
      </c>
      <c r="CW425" s="468">
        <f t="shared" si="1223"/>
        <v>0</v>
      </c>
      <c r="CX425" s="468">
        <f t="shared" si="1223"/>
        <v>0</v>
      </c>
      <c r="CY425" s="468">
        <f t="shared" si="1223"/>
        <v>0</v>
      </c>
      <c r="CZ425" s="469">
        <f t="shared" si="1223"/>
        <v>0</v>
      </c>
      <c r="DA425" s="467">
        <f t="shared" si="1223"/>
        <v>4137.5095530824001</v>
      </c>
      <c r="DB425" s="468">
        <f t="shared" si="1223"/>
        <v>0</v>
      </c>
      <c r="DC425" s="468">
        <f t="shared" si="1223"/>
        <v>0</v>
      </c>
      <c r="DD425" s="468">
        <f t="shared" si="1223"/>
        <v>0</v>
      </c>
      <c r="DE425" s="468">
        <f t="shared" si="1223"/>
        <v>0</v>
      </c>
      <c r="DF425" s="469">
        <f t="shared" si="1223"/>
        <v>0</v>
      </c>
      <c r="DG425" s="467">
        <f t="shared" si="1223"/>
        <v>0</v>
      </c>
      <c r="DH425" s="468">
        <f t="shared" si="1223"/>
        <v>0</v>
      </c>
      <c r="DI425" s="468">
        <f t="shared" si="1223"/>
        <v>0</v>
      </c>
      <c r="DJ425" s="468">
        <f t="shared" si="1223"/>
        <v>0</v>
      </c>
      <c r="DK425" s="469">
        <f t="shared" si="1223"/>
        <v>0</v>
      </c>
      <c r="DL425" s="467">
        <f t="shared" ref="DL425:FW425" si="1224">SUM(DL293:DL424)</f>
        <v>3980.9662691992767</v>
      </c>
      <c r="DM425" s="468">
        <f t="shared" si="1224"/>
        <v>0</v>
      </c>
      <c r="DN425" s="468">
        <f t="shared" si="1224"/>
        <v>0</v>
      </c>
      <c r="DO425" s="468">
        <f t="shared" si="1224"/>
        <v>0</v>
      </c>
      <c r="DP425" s="468">
        <f t="shared" si="1224"/>
        <v>0</v>
      </c>
      <c r="DQ425" s="469">
        <f t="shared" si="1224"/>
        <v>0</v>
      </c>
      <c r="DR425" s="467">
        <f t="shared" si="1224"/>
        <v>0</v>
      </c>
      <c r="DS425" s="468">
        <f t="shared" si="1224"/>
        <v>0</v>
      </c>
      <c r="DT425" s="468">
        <f t="shared" si="1224"/>
        <v>0</v>
      </c>
      <c r="DU425" s="468">
        <f t="shared" si="1224"/>
        <v>0</v>
      </c>
      <c r="DV425" s="469">
        <f t="shared" si="1224"/>
        <v>0</v>
      </c>
      <c r="DW425" s="467">
        <f t="shared" si="1224"/>
        <v>782.52083332475581</v>
      </c>
      <c r="DX425" s="468">
        <f t="shared" si="1224"/>
        <v>0</v>
      </c>
      <c r="DY425" s="468">
        <f t="shared" si="1224"/>
        <v>0</v>
      </c>
      <c r="DZ425" s="468">
        <f t="shared" si="1224"/>
        <v>0</v>
      </c>
      <c r="EA425" s="468">
        <f t="shared" si="1224"/>
        <v>0</v>
      </c>
      <c r="EB425" s="469">
        <f t="shared" si="1224"/>
        <v>0</v>
      </c>
      <c r="EC425" s="467">
        <f t="shared" si="1224"/>
        <v>0</v>
      </c>
      <c r="ED425" s="468">
        <f t="shared" si="1224"/>
        <v>0</v>
      </c>
      <c r="EE425" s="468">
        <f t="shared" si="1224"/>
        <v>0</v>
      </c>
      <c r="EF425" s="468">
        <f t="shared" si="1224"/>
        <v>0</v>
      </c>
      <c r="EG425" s="469">
        <f t="shared" si="1224"/>
        <v>0</v>
      </c>
      <c r="EH425" s="467">
        <f t="shared" si="1224"/>
        <v>0</v>
      </c>
      <c r="EI425" s="468">
        <f t="shared" si="1224"/>
        <v>0</v>
      </c>
      <c r="EJ425" s="468">
        <f t="shared" si="1224"/>
        <v>0</v>
      </c>
      <c r="EK425" s="468">
        <f t="shared" si="1224"/>
        <v>0</v>
      </c>
      <c r="EL425" s="468">
        <f t="shared" si="1224"/>
        <v>0</v>
      </c>
      <c r="EM425" s="469">
        <f t="shared" si="1224"/>
        <v>0</v>
      </c>
      <c r="EN425" s="467">
        <f t="shared" si="1224"/>
        <v>0</v>
      </c>
      <c r="EO425" s="468">
        <f t="shared" si="1224"/>
        <v>0</v>
      </c>
      <c r="EP425" s="468">
        <f t="shared" si="1224"/>
        <v>0</v>
      </c>
      <c r="EQ425" s="468">
        <f t="shared" si="1224"/>
        <v>0</v>
      </c>
      <c r="ER425" s="469">
        <f t="shared" si="1224"/>
        <v>0</v>
      </c>
      <c r="ES425" s="467">
        <f t="shared" si="1224"/>
        <v>1364.0979827169983</v>
      </c>
      <c r="ET425" s="468">
        <f t="shared" si="1224"/>
        <v>0</v>
      </c>
      <c r="EU425" s="468">
        <f t="shared" si="1224"/>
        <v>0</v>
      </c>
      <c r="EV425" s="468">
        <f t="shared" si="1224"/>
        <v>0</v>
      </c>
      <c r="EW425" s="468">
        <f t="shared" si="1224"/>
        <v>0</v>
      </c>
      <c r="EX425" s="469">
        <f t="shared" si="1224"/>
        <v>0</v>
      </c>
      <c r="EY425" s="467">
        <f t="shared" si="1224"/>
        <v>0</v>
      </c>
      <c r="EZ425" s="468">
        <f t="shared" si="1224"/>
        <v>0</v>
      </c>
      <c r="FA425" s="468">
        <f t="shared" si="1224"/>
        <v>0</v>
      </c>
      <c r="FB425" s="468">
        <f t="shared" si="1224"/>
        <v>0</v>
      </c>
      <c r="FC425" s="469">
        <f t="shared" si="1224"/>
        <v>0</v>
      </c>
      <c r="FD425" s="467">
        <f t="shared" si="1224"/>
        <v>1309.6556398029006</v>
      </c>
      <c r="FE425" s="468">
        <f t="shared" si="1224"/>
        <v>0</v>
      </c>
      <c r="FF425" s="468">
        <f t="shared" si="1224"/>
        <v>0</v>
      </c>
      <c r="FG425" s="468">
        <f t="shared" si="1224"/>
        <v>0</v>
      </c>
      <c r="FH425" s="468">
        <f t="shared" si="1224"/>
        <v>0</v>
      </c>
      <c r="FI425" s="469">
        <f t="shared" si="1224"/>
        <v>0</v>
      </c>
      <c r="FJ425" s="467">
        <f t="shared" si="1224"/>
        <v>0</v>
      </c>
      <c r="FK425" s="468">
        <f t="shared" si="1224"/>
        <v>0</v>
      </c>
      <c r="FL425" s="468">
        <f t="shared" si="1224"/>
        <v>0</v>
      </c>
      <c r="FM425" s="468">
        <f t="shared" si="1224"/>
        <v>0</v>
      </c>
      <c r="FN425" s="469">
        <f t="shared" si="1224"/>
        <v>0</v>
      </c>
      <c r="FO425" s="467">
        <f t="shared" si="1224"/>
        <v>290.42963799739181</v>
      </c>
      <c r="FP425" s="468">
        <f t="shared" si="1224"/>
        <v>0</v>
      </c>
      <c r="FQ425" s="468">
        <f t="shared" si="1224"/>
        <v>0</v>
      </c>
      <c r="FR425" s="468">
        <f t="shared" si="1224"/>
        <v>0</v>
      </c>
      <c r="FS425" s="468">
        <f t="shared" si="1224"/>
        <v>0</v>
      </c>
      <c r="FT425" s="469">
        <f t="shared" si="1224"/>
        <v>0</v>
      </c>
      <c r="FU425" s="467">
        <f t="shared" si="1224"/>
        <v>0</v>
      </c>
      <c r="FV425" s="468">
        <f t="shared" si="1224"/>
        <v>0</v>
      </c>
      <c r="FW425" s="468">
        <f t="shared" si="1224"/>
        <v>0</v>
      </c>
      <c r="FX425" s="468">
        <f t="shared" ref="FX425:GJ425" si="1225">SUM(FX293:FX424)</f>
        <v>0</v>
      </c>
      <c r="FY425" s="469">
        <f t="shared" si="1225"/>
        <v>0</v>
      </c>
      <c r="FZ425" s="467">
        <f t="shared" si="1225"/>
        <v>0</v>
      </c>
      <c r="GA425" s="468">
        <f t="shared" si="1225"/>
        <v>0</v>
      </c>
      <c r="GB425" s="468">
        <f t="shared" si="1225"/>
        <v>0</v>
      </c>
      <c r="GC425" s="468">
        <f t="shared" si="1225"/>
        <v>0</v>
      </c>
      <c r="GD425" s="468">
        <f t="shared" si="1225"/>
        <v>0</v>
      </c>
      <c r="GE425" s="469">
        <f t="shared" si="1225"/>
        <v>0</v>
      </c>
      <c r="GF425" s="467">
        <f t="shared" si="1225"/>
        <v>0</v>
      </c>
      <c r="GG425" s="468">
        <f t="shared" si="1225"/>
        <v>0</v>
      </c>
      <c r="GH425" s="468">
        <f t="shared" si="1225"/>
        <v>0</v>
      </c>
      <c r="GI425" s="468">
        <f t="shared" si="1225"/>
        <v>0</v>
      </c>
      <c r="GJ425" s="469">
        <f t="shared" si="1225"/>
        <v>0</v>
      </c>
    </row>
    <row r="426" spans="1:192" s="4" customFormat="1">
      <c r="A426" s="47"/>
      <c r="B426" s="47"/>
      <c r="C426" s="47"/>
      <c r="D426" s="47"/>
      <c r="E426" s="47"/>
      <c r="F426" s="47"/>
      <c r="G426" s="47"/>
      <c r="H426" s="47"/>
      <c r="I426" s="47"/>
      <c r="J426" s="47"/>
      <c r="K426" s="47"/>
      <c r="L426" s="47"/>
      <c r="M426" s="47"/>
      <c r="N426" s="47"/>
      <c r="O426" s="47"/>
      <c r="P426" s="47"/>
      <c r="Q426" s="47"/>
      <c r="R426" s="47"/>
      <c r="S426" s="47"/>
      <c r="T426" s="47"/>
      <c r="U426" s="47"/>
      <c r="V426" s="47"/>
      <c r="W426" s="47"/>
      <c r="X426" s="47"/>
      <c r="Y426" s="47"/>
      <c r="Z426" s="47"/>
      <c r="AA426" s="47"/>
      <c r="AB426" s="47"/>
      <c r="AC426" s="47"/>
      <c r="AD426" s="47"/>
      <c r="AE426" s="47"/>
      <c r="AF426" s="47"/>
      <c r="AG426" s="47"/>
      <c r="AH426" s="47"/>
      <c r="AI426" s="47"/>
      <c r="AJ426" s="47"/>
      <c r="AK426" s="47"/>
      <c r="AL426" s="47"/>
      <c r="AM426" s="47"/>
      <c r="AN426" s="47"/>
      <c r="AO426" s="47"/>
      <c r="AP426" s="47"/>
      <c r="AQ426" s="47"/>
      <c r="AR426" s="47"/>
      <c r="AS426" s="47"/>
      <c r="AT426" s="47"/>
      <c r="AU426" s="47"/>
      <c r="AV426" s="47"/>
      <c r="AW426" s="47"/>
      <c r="AX426" s="47"/>
      <c r="AY426" s="47"/>
      <c r="AZ426" s="47"/>
      <c r="BA426" s="47"/>
      <c r="BB426" s="47"/>
      <c r="BC426" s="47"/>
      <c r="BD426" s="47"/>
      <c r="BE426" s="47"/>
      <c r="BF426" s="47"/>
      <c r="BG426" s="47"/>
      <c r="BH426" s="47"/>
      <c r="BI426" s="47"/>
      <c r="BJ426" s="47"/>
      <c r="BK426" s="47"/>
      <c r="BL426" s="47"/>
      <c r="BM426" s="47"/>
      <c r="BN426" s="47"/>
      <c r="BO426" s="47"/>
      <c r="BP426" s="47"/>
      <c r="BQ426" s="47"/>
      <c r="BR426" s="47"/>
      <c r="BS426" s="47"/>
      <c r="BT426" s="47"/>
      <c r="BU426" s="47"/>
      <c r="BV426" s="47"/>
      <c r="BW426" s="47"/>
      <c r="BX426" s="47"/>
      <c r="BY426" s="47"/>
      <c r="BZ426" s="47"/>
      <c r="CA426" s="47"/>
      <c r="CB426" s="47"/>
      <c r="CC426" s="47"/>
      <c r="CD426" s="47"/>
      <c r="CE426" s="47"/>
      <c r="CF426" s="47"/>
      <c r="CG426" s="47"/>
      <c r="CH426" s="47"/>
      <c r="CI426" s="47"/>
      <c r="CJ426" s="47"/>
      <c r="CK426" s="47"/>
      <c r="CL426" s="47"/>
      <c r="CM426" s="47"/>
      <c r="CN426" s="47"/>
      <c r="CO426" s="47"/>
      <c r="CP426" s="47"/>
      <c r="CQ426" s="47"/>
      <c r="CR426" s="47"/>
      <c r="CS426" s="47"/>
      <c r="CT426" s="47"/>
      <c r="CU426" s="47"/>
      <c r="CV426" s="47"/>
      <c r="CW426" s="47"/>
      <c r="CX426" s="47"/>
      <c r="CY426" s="47"/>
      <c r="CZ426" s="47"/>
      <c r="DA426" s="47"/>
      <c r="DB426" s="47"/>
      <c r="DC426" s="47"/>
      <c r="DD426" s="47"/>
      <c r="DE426" s="47"/>
      <c r="DF426" s="47"/>
      <c r="DG426" s="47"/>
      <c r="DH426" s="282"/>
      <c r="DI426" s="283"/>
      <c r="DJ426" s="237"/>
      <c r="DK426" s="237"/>
      <c r="DL426" s="282"/>
      <c r="DM426" s="237"/>
      <c r="DN426" s="237"/>
      <c r="DO426" s="237"/>
    </row>
    <row r="427" spans="1:192" s="4" customFormat="1">
      <c r="A427" s="47"/>
      <c r="B427" s="47"/>
      <c r="C427" s="47"/>
      <c r="D427" s="47"/>
      <c r="E427" s="47"/>
      <c r="F427" s="47"/>
      <c r="G427" s="47"/>
      <c r="H427" s="47"/>
      <c r="I427" s="47"/>
      <c r="J427" s="47"/>
      <c r="K427" s="47"/>
      <c r="L427" s="47"/>
      <c r="M427" s="47"/>
      <c r="N427" s="47"/>
      <c r="O427" s="47"/>
      <c r="P427" s="47"/>
      <c r="Q427" s="47"/>
      <c r="R427" s="47"/>
      <c r="S427" s="47"/>
      <c r="T427" s="47"/>
      <c r="U427" s="47"/>
      <c r="V427" s="47"/>
      <c r="W427" s="47"/>
      <c r="X427" s="47"/>
      <c r="Y427" s="47"/>
      <c r="Z427" s="47"/>
      <c r="AA427" s="47"/>
      <c r="AB427" s="47"/>
      <c r="AC427" s="47"/>
      <c r="AD427" s="47"/>
      <c r="AE427" s="47"/>
      <c r="AF427" s="47"/>
      <c r="AG427" s="47"/>
      <c r="AH427" s="47"/>
      <c r="AI427" s="47"/>
      <c r="AJ427" s="47"/>
      <c r="AK427" s="47"/>
      <c r="AL427" s="47"/>
      <c r="AM427" s="47"/>
      <c r="AN427" s="47"/>
      <c r="AO427" s="47"/>
      <c r="AP427" s="47"/>
      <c r="AQ427" s="47"/>
      <c r="AR427" s="47"/>
      <c r="AS427" s="47"/>
      <c r="AT427" s="47"/>
      <c r="AU427" s="47"/>
      <c r="AV427" s="47"/>
      <c r="AW427" s="47"/>
      <c r="AX427" s="47"/>
      <c r="AY427" s="47"/>
      <c r="AZ427" s="47"/>
      <c r="BA427" s="47"/>
      <c r="BB427" s="47"/>
      <c r="BC427" s="47"/>
      <c r="BD427" s="47"/>
      <c r="BE427" s="47"/>
      <c r="BF427" s="47"/>
      <c r="BG427" s="47"/>
      <c r="BH427" s="47"/>
      <c r="BI427" s="47"/>
      <c r="BJ427" s="47"/>
      <c r="BK427" s="47"/>
      <c r="BL427" s="47"/>
      <c r="BM427" s="47"/>
      <c r="BN427" s="47"/>
      <c r="BO427" s="47"/>
      <c r="BP427" s="47"/>
      <c r="BQ427" s="47"/>
      <c r="BR427" s="47"/>
      <c r="BS427" s="47"/>
      <c r="BT427" s="47"/>
      <c r="BU427" s="47"/>
      <c r="BV427" s="47"/>
      <c r="BW427" s="47"/>
      <c r="BX427" s="47"/>
      <c r="BY427" s="47"/>
      <c r="BZ427" s="47"/>
      <c r="CA427" s="47"/>
      <c r="CB427" s="47"/>
      <c r="CC427" s="47"/>
      <c r="CD427" s="47"/>
      <c r="CE427" s="47"/>
      <c r="CF427" s="47"/>
      <c r="CG427" s="47"/>
      <c r="CH427" s="47"/>
      <c r="CI427" s="47"/>
      <c r="CJ427" s="47"/>
      <c r="CK427" s="47"/>
      <c r="CL427" s="47"/>
      <c r="CM427" s="47"/>
      <c r="CN427" s="47"/>
      <c r="CO427" s="47"/>
      <c r="CP427" s="47"/>
      <c r="CQ427" s="47"/>
      <c r="CR427" s="47"/>
      <c r="CS427" s="47"/>
      <c r="CT427" s="47"/>
      <c r="CU427" s="47"/>
      <c r="CV427" s="47"/>
      <c r="CW427" s="47"/>
      <c r="CX427" s="47"/>
      <c r="CY427" s="47"/>
      <c r="CZ427" s="47"/>
      <c r="DA427" s="47"/>
      <c r="DB427" s="47"/>
      <c r="DC427" s="47"/>
      <c r="DD427" s="47"/>
      <c r="DE427" s="47"/>
      <c r="DF427" s="47"/>
      <c r="DG427" s="47"/>
      <c r="DH427" s="282"/>
      <c r="DI427" s="283"/>
      <c r="DJ427" s="237"/>
      <c r="DK427" s="237"/>
      <c r="DL427" s="282"/>
      <c r="DM427" s="237"/>
      <c r="DN427" s="237"/>
      <c r="DO427" s="237"/>
    </row>
    <row r="428" spans="1:192">
      <c r="A428" s="47"/>
      <c r="B428" s="47"/>
      <c r="C428" s="47"/>
      <c r="D428" s="47"/>
      <c r="E428" s="47"/>
      <c r="F428" s="47"/>
      <c r="G428" s="47"/>
      <c r="H428" s="47"/>
      <c r="I428" s="47"/>
      <c r="J428" s="47"/>
      <c r="K428" s="47"/>
      <c r="L428" s="47"/>
      <c r="M428" s="47"/>
      <c r="N428" s="47"/>
      <c r="O428" s="47"/>
      <c r="P428" s="47"/>
      <c r="Q428" s="47"/>
      <c r="R428" s="47"/>
      <c r="S428" s="47"/>
      <c r="T428" s="47"/>
      <c r="U428" s="47"/>
      <c r="V428" s="47"/>
      <c r="W428" s="47"/>
      <c r="X428" s="47"/>
      <c r="Y428" s="47"/>
      <c r="Z428" s="47"/>
      <c r="AA428" s="47"/>
      <c r="AB428" s="47"/>
      <c r="AC428" s="47"/>
      <c r="AD428" s="47"/>
      <c r="AE428" s="47"/>
      <c r="AF428" s="47"/>
      <c r="AG428" s="47"/>
      <c r="AH428" s="47"/>
      <c r="AI428" s="47"/>
      <c r="AJ428" s="47"/>
      <c r="AK428" s="47"/>
      <c r="AL428" s="47"/>
      <c r="AM428" s="47"/>
      <c r="AN428" s="47"/>
      <c r="AO428" s="47"/>
      <c r="AP428" s="47"/>
      <c r="AQ428" s="47"/>
      <c r="AR428" s="47"/>
      <c r="AS428" s="47"/>
      <c r="AT428" s="47"/>
      <c r="AU428" s="47"/>
      <c r="AV428" s="47"/>
      <c r="AW428" s="47"/>
      <c r="AX428" s="47"/>
      <c r="AY428" s="47"/>
      <c r="AZ428" s="47"/>
      <c r="BA428" s="47"/>
      <c r="BB428" s="47"/>
      <c r="BC428" s="47"/>
      <c r="BD428" s="47"/>
      <c r="BE428" s="47"/>
      <c r="BF428" s="47"/>
      <c r="BG428" s="47"/>
      <c r="BH428" s="47"/>
      <c r="BI428" s="47"/>
      <c r="BJ428" s="47"/>
      <c r="BK428" s="47"/>
      <c r="BL428" s="47"/>
      <c r="BM428" s="47"/>
      <c r="BN428" s="47"/>
      <c r="BO428" s="47"/>
      <c r="BP428" s="47"/>
      <c r="BQ428" s="47"/>
      <c r="BR428" s="47"/>
      <c r="BS428" s="47"/>
      <c r="BT428" s="47"/>
      <c r="BU428" s="47"/>
      <c r="BV428" s="47"/>
      <c r="BW428" s="47"/>
      <c r="BX428" s="47"/>
      <c r="BY428" s="47"/>
      <c r="BZ428" s="47"/>
      <c r="CA428" s="47"/>
      <c r="CB428" s="47"/>
      <c r="CC428" s="47"/>
      <c r="CD428" s="47"/>
      <c r="CE428" s="47"/>
      <c r="CF428" s="47"/>
      <c r="CG428" s="47"/>
      <c r="CH428" s="47"/>
      <c r="CI428" s="47"/>
      <c r="CJ428" s="47"/>
      <c r="CK428" s="47"/>
      <c r="CL428" s="47"/>
      <c r="CM428" s="47"/>
      <c r="CN428" s="47"/>
      <c r="CO428" s="47"/>
      <c r="CP428" s="47"/>
      <c r="CQ428" s="47"/>
      <c r="CR428" s="47"/>
      <c r="CS428" s="47"/>
      <c r="CT428" s="47"/>
      <c r="CU428" s="47"/>
      <c r="CV428" s="47"/>
      <c r="CW428" s="47"/>
      <c r="CX428" s="47"/>
      <c r="CY428" s="47"/>
      <c r="CZ428" s="47"/>
      <c r="DA428" s="47"/>
      <c r="DB428" s="47"/>
      <c r="DC428" s="47"/>
      <c r="DD428" s="47"/>
      <c r="DE428" s="47"/>
      <c r="DF428" s="47"/>
      <c r="DG428" s="47"/>
      <c r="DH428" s="282"/>
      <c r="DI428" s="237"/>
      <c r="DJ428" s="237"/>
      <c r="DK428" s="237"/>
      <c r="DL428" s="237"/>
      <c r="DM428" s="237"/>
      <c r="DN428" s="237"/>
      <c r="DO428" s="237"/>
    </row>
    <row r="429" spans="1:192">
      <c r="A429" s="47"/>
      <c r="B429" s="47"/>
      <c r="C429" s="47"/>
      <c r="D429" s="47"/>
      <c r="E429" s="47"/>
      <c r="F429" s="47"/>
      <c r="G429" s="47"/>
      <c r="H429" s="47"/>
      <c r="I429" s="47"/>
      <c r="J429" s="47"/>
      <c r="K429" s="47"/>
      <c r="L429" s="47"/>
      <c r="M429" s="47"/>
      <c r="N429" s="47"/>
      <c r="O429" s="47"/>
      <c r="P429" s="47"/>
      <c r="Q429" s="47"/>
      <c r="R429" s="47"/>
      <c r="S429" s="47"/>
      <c r="T429" s="47"/>
      <c r="U429" s="47"/>
      <c r="V429" s="47"/>
      <c r="W429" s="47"/>
      <c r="X429" s="47"/>
      <c r="Y429" s="47"/>
      <c r="Z429" s="47"/>
      <c r="AA429" s="47"/>
      <c r="AB429" s="47"/>
      <c r="AC429" s="47"/>
      <c r="AD429" s="47"/>
      <c r="AE429" s="47"/>
      <c r="AF429" s="47"/>
      <c r="AG429" s="47"/>
      <c r="AH429" s="47"/>
      <c r="AI429" s="47"/>
      <c r="AJ429" s="47"/>
      <c r="AK429" s="47"/>
      <c r="AL429" s="47"/>
      <c r="AM429" s="47"/>
      <c r="AN429" s="47"/>
      <c r="AO429" s="47"/>
      <c r="AP429" s="47"/>
      <c r="AQ429" s="47"/>
      <c r="AR429" s="47"/>
      <c r="AS429" s="47"/>
      <c r="AT429" s="47"/>
      <c r="AU429" s="47"/>
      <c r="AV429" s="47"/>
      <c r="AW429" s="47"/>
      <c r="AX429" s="47"/>
      <c r="AY429" s="47"/>
      <c r="AZ429" s="47"/>
      <c r="BA429" s="47"/>
      <c r="BB429" s="47"/>
      <c r="BC429" s="47"/>
      <c r="BD429" s="47"/>
      <c r="BE429" s="47"/>
      <c r="BF429" s="47"/>
      <c r="BG429" s="47"/>
      <c r="BH429" s="47"/>
      <c r="BI429" s="47"/>
      <c r="BJ429" s="47"/>
      <c r="BK429" s="47"/>
      <c r="BL429" s="47"/>
      <c r="BM429" s="47"/>
      <c r="BN429" s="47"/>
      <c r="BO429" s="47"/>
      <c r="BP429" s="47"/>
      <c r="BQ429" s="47"/>
      <c r="BR429" s="47"/>
      <c r="BS429" s="47"/>
      <c r="BT429" s="47"/>
      <c r="BU429" s="47"/>
      <c r="BV429" s="47"/>
      <c r="BW429" s="47"/>
      <c r="BX429" s="47"/>
      <c r="BY429" s="47"/>
      <c r="BZ429" s="47"/>
      <c r="CA429" s="47"/>
      <c r="CB429" s="47"/>
      <c r="CC429" s="47"/>
      <c r="CD429" s="47"/>
      <c r="CE429" s="47"/>
      <c r="CF429" s="47"/>
      <c r="CG429" s="47"/>
      <c r="CH429" s="47"/>
      <c r="CI429" s="47"/>
      <c r="CJ429" s="47"/>
      <c r="CK429" s="47"/>
      <c r="CL429" s="47"/>
      <c r="CM429" s="47"/>
      <c r="CN429" s="47"/>
      <c r="CO429" s="47"/>
      <c r="CP429" s="47"/>
      <c r="CQ429" s="47"/>
      <c r="CR429" s="47"/>
      <c r="CS429" s="47"/>
      <c r="CT429" s="47"/>
      <c r="CU429" s="47"/>
      <c r="CV429" s="47"/>
      <c r="CW429" s="47"/>
      <c r="CX429" s="47"/>
      <c r="CY429" s="47"/>
      <c r="CZ429" s="47"/>
      <c r="DA429" s="47"/>
      <c r="DB429" s="47"/>
      <c r="DC429" s="47"/>
      <c r="DD429" s="47"/>
      <c r="DE429" s="47"/>
      <c r="DF429" s="47"/>
      <c r="DG429" s="47"/>
      <c r="DH429" s="282"/>
      <c r="DI429" s="237"/>
      <c r="DJ429" s="237"/>
      <c r="DK429" s="237"/>
      <c r="DL429" s="282"/>
      <c r="DM429" s="237"/>
      <c r="DN429" s="237"/>
      <c r="DO429" s="237"/>
    </row>
    <row r="430" spans="1:192">
      <c r="A430" s="47"/>
      <c r="B430" s="47"/>
      <c r="C430" s="47"/>
      <c r="D430" s="47"/>
      <c r="E430" s="47"/>
      <c r="F430" s="47"/>
      <c r="G430" s="47"/>
      <c r="H430" s="47"/>
      <c r="I430" s="47"/>
      <c r="J430" s="47"/>
      <c r="K430" s="47"/>
      <c r="L430" s="47"/>
      <c r="M430" s="47"/>
      <c r="N430" s="47"/>
      <c r="O430" s="47"/>
      <c r="P430" s="47"/>
      <c r="Q430" s="47"/>
      <c r="R430" s="47"/>
      <c r="S430" s="47"/>
      <c r="T430" s="47"/>
      <c r="U430" s="47"/>
      <c r="V430" s="47"/>
      <c r="W430" s="47"/>
      <c r="X430" s="47"/>
      <c r="Y430" s="47"/>
      <c r="Z430" s="47"/>
      <c r="AA430" s="47"/>
      <c r="AB430" s="47"/>
      <c r="AC430" s="47"/>
      <c r="AD430" s="47"/>
      <c r="AE430" s="47"/>
      <c r="AF430" s="47"/>
      <c r="AG430" s="47"/>
      <c r="AH430" s="47"/>
      <c r="AI430" s="47"/>
      <c r="AJ430" s="47"/>
      <c r="AK430" s="47"/>
      <c r="AL430" s="47"/>
      <c r="AM430" s="47"/>
      <c r="AN430" s="47"/>
      <c r="AO430" s="47"/>
      <c r="AP430" s="47"/>
      <c r="AQ430" s="47"/>
      <c r="AR430" s="47"/>
      <c r="AS430" s="47"/>
      <c r="AT430" s="47"/>
      <c r="AU430" s="47"/>
      <c r="AV430" s="47"/>
      <c r="AW430" s="47"/>
      <c r="AX430" s="47"/>
      <c r="AY430" s="47"/>
      <c r="AZ430" s="47"/>
      <c r="BA430" s="47"/>
      <c r="BB430" s="47"/>
      <c r="BC430" s="47"/>
      <c r="BD430" s="47"/>
      <c r="BE430" s="47"/>
      <c r="BF430" s="47"/>
      <c r="BG430" s="47"/>
      <c r="BH430" s="47"/>
      <c r="BI430" s="47"/>
      <c r="BJ430" s="47"/>
      <c r="BK430" s="47"/>
      <c r="BL430" s="47"/>
      <c r="BM430" s="47"/>
      <c r="BN430" s="47"/>
      <c r="BO430" s="47"/>
      <c r="BP430" s="47"/>
      <c r="BQ430" s="47"/>
      <c r="BR430" s="47"/>
      <c r="BS430" s="47"/>
      <c r="BT430" s="47"/>
      <c r="BU430" s="47"/>
      <c r="BV430" s="47"/>
      <c r="BW430" s="47"/>
      <c r="BX430" s="47"/>
      <c r="BY430" s="47"/>
      <c r="BZ430" s="47"/>
      <c r="CA430" s="47"/>
      <c r="CB430" s="47"/>
      <c r="CC430" s="47"/>
      <c r="CD430" s="47"/>
      <c r="CE430" s="47"/>
      <c r="CF430" s="47"/>
      <c r="CG430" s="47"/>
      <c r="CH430" s="47"/>
      <c r="CI430" s="47"/>
      <c r="CJ430" s="47"/>
      <c r="CK430" s="47"/>
      <c r="CL430" s="47"/>
      <c r="CM430" s="47"/>
      <c r="CN430" s="47"/>
      <c r="CO430" s="47"/>
      <c r="CP430" s="47"/>
      <c r="CQ430" s="47"/>
      <c r="CR430" s="47"/>
      <c r="CS430" s="47"/>
      <c r="CT430" s="47"/>
      <c r="CU430" s="47"/>
      <c r="CV430" s="47"/>
      <c r="CW430" s="47"/>
      <c r="CX430" s="47"/>
      <c r="CY430" s="47"/>
      <c r="CZ430" s="47"/>
      <c r="DA430" s="47"/>
      <c r="DB430" s="47"/>
      <c r="DC430" s="47"/>
      <c r="DD430" s="47"/>
      <c r="DE430" s="47"/>
      <c r="DF430" s="47"/>
      <c r="DG430" s="47"/>
      <c r="DH430" s="282"/>
      <c r="DI430" s="237"/>
      <c r="DJ430" s="237"/>
      <c r="DK430" s="237"/>
      <c r="DL430" s="282"/>
      <c r="DM430" s="237"/>
      <c r="DN430" s="237"/>
      <c r="DO430" s="237"/>
    </row>
    <row r="431" spans="1:192">
      <c r="A431" s="47"/>
      <c r="B431" s="47"/>
      <c r="C431" s="47"/>
      <c r="D431" s="47"/>
      <c r="E431" s="47"/>
      <c r="F431" s="47"/>
      <c r="G431" s="47"/>
      <c r="H431" s="47"/>
      <c r="I431" s="47"/>
      <c r="J431" s="47"/>
      <c r="K431" s="47"/>
      <c r="L431" s="47"/>
      <c r="M431" s="47"/>
      <c r="N431" s="47"/>
      <c r="O431" s="47"/>
      <c r="P431" s="47"/>
      <c r="Q431" s="47"/>
      <c r="R431" s="47"/>
      <c r="S431" s="47"/>
      <c r="T431" s="47"/>
      <c r="U431" s="47"/>
      <c r="V431" s="47"/>
      <c r="W431" s="47"/>
      <c r="X431" s="47"/>
      <c r="Y431" s="47"/>
      <c r="Z431" s="47"/>
      <c r="AA431" s="47"/>
      <c r="AB431" s="47"/>
      <c r="AC431" s="47"/>
      <c r="AD431" s="47"/>
      <c r="AE431" s="47"/>
      <c r="AF431" s="47"/>
      <c r="AG431" s="47"/>
      <c r="AH431" s="47"/>
      <c r="AI431" s="47"/>
      <c r="AJ431" s="47"/>
      <c r="AK431" s="47"/>
      <c r="AL431" s="47"/>
      <c r="AM431" s="47"/>
      <c r="AN431" s="47"/>
      <c r="AO431" s="47"/>
      <c r="AP431" s="47"/>
      <c r="AQ431" s="47"/>
      <c r="AR431" s="47"/>
      <c r="AS431" s="47"/>
      <c r="AT431" s="47"/>
      <c r="AU431" s="47"/>
      <c r="AV431" s="47"/>
      <c r="AW431" s="47"/>
      <c r="AX431" s="47"/>
      <c r="AY431" s="47"/>
      <c r="AZ431" s="47"/>
      <c r="BA431" s="47"/>
      <c r="BB431" s="47"/>
      <c r="BC431" s="47"/>
      <c r="BD431" s="47"/>
      <c r="BE431" s="47"/>
      <c r="BF431" s="47"/>
      <c r="BG431" s="47"/>
      <c r="BH431" s="47"/>
      <c r="BI431" s="47"/>
      <c r="BJ431" s="47"/>
      <c r="BK431" s="47"/>
      <c r="BL431" s="47"/>
      <c r="BM431" s="47"/>
      <c r="BN431" s="47"/>
      <c r="BO431" s="47"/>
      <c r="BP431" s="47"/>
      <c r="BQ431" s="47"/>
      <c r="BR431" s="47"/>
      <c r="BS431" s="47"/>
      <c r="BT431" s="47"/>
      <c r="BU431" s="47"/>
      <c r="BV431" s="47"/>
      <c r="BW431" s="47"/>
      <c r="BX431" s="47"/>
      <c r="BY431" s="47"/>
      <c r="BZ431" s="47"/>
      <c r="CA431" s="47"/>
      <c r="CB431" s="47"/>
      <c r="CC431" s="47"/>
      <c r="CD431" s="47"/>
      <c r="CE431" s="47"/>
      <c r="CF431" s="47"/>
      <c r="CG431" s="47"/>
      <c r="CH431" s="47"/>
      <c r="CI431" s="47"/>
      <c r="CJ431" s="47"/>
      <c r="CK431" s="47"/>
      <c r="CL431" s="47"/>
      <c r="CM431" s="47"/>
      <c r="CN431" s="47"/>
      <c r="CO431" s="47"/>
      <c r="CP431" s="47"/>
      <c r="CQ431" s="47"/>
      <c r="CR431" s="47"/>
      <c r="CS431" s="47"/>
      <c r="CT431" s="47"/>
      <c r="CU431" s="47"/>
      <c r="CV431" s="47"/>
      <c r="CW431" s="47"/>
      <c r="CX431" s="47"/>
      <c r="CY431" s="47"/>
      <c r="CZ431" s="47"/>
      <c r="DA431" s="47"/>
      <c r="DB431" s="47"/>
      <c r="DC431" s="47"/>
      <c r="DD431" s="47"/>
      <c r="DE431" s="47"/>
      <c r="DF431" s="47"/>
      <c r="DG431" s="47"/>
      <c r="DH431" s="282"/>
      <c r="DI431" s="237"/>
      <c r="DJ431" s="237"/>
      <c r="DK431" s="237"/>
      <c r="DL431" s="282"/>
      <c r="DM431" s="237"/>
      <c r="DN431" s="237"/>
      <c r="DO431" s="237"/>
    </row>
    <row r="432" spans="1:192">
      <c r="A432" s="47"/>
      <c r="B432" s="47"/>
      <c r="C432" s="47"/>
      <c r="D432" s="47"/>
      <c r="E432" s="47"/>
      <c r="F432" s="47"/>
      <c r="G432" s="47"/>
      <c r="H432" s="47"/>
      <c r="I432" s="47"/>
      <c r="J432" s="47"/>
      <c r="K432" s="47"/>
      <c r="L432" s="47"/>
      <c r="M432" s="47"/>
      <c r="N432" s="47"/>
      <c r="O432" s="47"/>
      <c r="P432" s="47"/>
      <c r="Q432" s="47"/>
      <c r="R432" s="47"/>
      <c r="S432" s="47"/>
      <c r="T432" s="47"/>
      <c r="U432" s="47"/>
      <c r="V432" s="47"/>
      <c r="W432" s="47"/>
      <c r="X432" s="47"/>
      <c r="Y432" s="47"/>
      <c r="Z432" s="47"/>
      <c r="AA432" s="47"/>
      <c r="AB432" s="47"/>
      <c r="AC432" s="47"/>
      <c r="AD432" s="47"/>
      <c r="AE432" s="47"/>
      <c r="AF432" s="47"/>
      <c r="AG432" s="47"/>
      <c r="AH432" s="47"/>
      <c r="AI432" s="47"/>
      <c r="AJ432" s="47"/>
      <c r="AK432" s="47"/>
      <c r="AL432" s="47"/>
      <c r="AM432" s="47"/>
      <c r="AN432" s="47"/>
      <c r="AO432" s="47"/>
      <c r="AP432" s="47"/>
      <c r="AQ432" s="47"/>
      <c r="AR432" s="47"/>
      <c r="AS432" s="47"/>
      <c r="AT432" s="47"/>
      <c r="AU432" s="47"/>
      <c r="AV432" s="47"/>
      <c r="AW432" s="47"/>
      <c r="AX432" s="47"/>
      <c r="AY432" s="47"/>
      <c r="AZ432" s="47"/>
      <c r="BA432" s="47"/>
      <c r="BB432" s="47"/>
      <c r="BC432" s="47"/>
      <c r="BD432" s="47"/>
      <c r="BE432" s="47"/>
      <c r="BF432" s="47"/>
      <c r="BG432" s="47"/>
      <c r="BH432" s="47"/>
      <c r="BI432" s="47"/>
      <c r="BJ432" s="47"/>
      <c r="BK432" s="47"/>
      <c r="BL432" s="47"/>
      <c r="BM432" s="47"/>
      <c r="BN432" s="47"/>
      <c r="BO432" s="47"/>
      <c r="BP432" s="47"/>
      <c r="BQ432" s="47"/>
      <c r="BR432" s="47"/>
      <c r="BS432" s="47"/>
      <c r="BT432" s="47"/>
      <c r="BU432" s="47"/>
      <c r="BV432" s="47"/>
      <c r="BW432" s="47"/>
      <c r="BX432" s="47"/>
      <c r="BY432" s="47"/>
      <c r="BZ432" s="47"/>
      <c r="CA432" s="47"/>
      <c r="CB432" s="47"/>
      <c r="CC432" s="47"/>
      <c r="CD432" s="47"/>
      <c r="CE432" s="47"/>
      <c r="CF432" s="47"/>
      <c r="CG432" s="47"/>
      <c r="CH432" s="47"/>
      <c r="CI432" s="47"/>
      <c r="CJ432" s="47"/>
      <c r="CK432" s="47"/>
      <c r="CL432" s="47"/>
      <c r="CM432" s="47"/>
      <c r="CN432" s="47"/>
      <c r="CO432" s="47"/>
      <c r="CP432" s="47"/>
      <c r="CQ432" s="47"/>
      <c r="CR432" s="47"/>
      <c r="CS432" s="47"/>
      <c r="CT432" s="47"/>
      <c r="CU432" s="47"/>
      <c r="CV432" s="47"/>
      <c r="CW432" s="47"/>
      <c r="CX432" s="47"/>
      <c r="CY432" s="47"/>
      <c r="CZ432" s="47"/>
      <c r="DA432" s="47"/>
      <c r="DB432" s="47"/>
      <c r="DC432" s="47"/>
      <c r="DD432" s="47"/>
      <c r="DE432" s="47"/>
      <c r="DF432" s="47"/>
      <c r="DG432" s="47"/>
      <c r="DH432" s="282"/>
      <c r="DI432" s="237"/>
      <c r="DJ432" s="237"/>
      <c r="DK432" s="237"/>
      <c r="DL432" s="282"/>
      <c r="DM432" s="237"/>
      <c r="DN432" s="237"/>
      <c r="DO432" s="237"/>
    </row>
  </sheetData>
  <mergeCells count="107">
    <mergeCell ref="E2:G2"/>
    <mergeCell ref="BO12:BS12"/>
    <mergeCell ref="CE12:CJ12"/>
    <mergeCell ref="CP12:CU12"/>
    <mergeCell ref="DA12:DF12"/>
    <mergeCell ref="BT12:BY12"/>
    <mergeCell ref="E5:G5"/>
    <mergeCell ref="E10:G10"/>
    <mergeCell ref="AH12:AL12"/>
    <mergeCell ref="W12:AA12"/>
    <mergeCell ref="BZ12:CD12"/>
    <mergeCell ref="DA291:DF291"/>
    <mergeCell ref="DA152:DF152"/>
    <mergeCell ref="CE152:CJ152"/>
    <mergeCell ref="CP152:CU152"/>
    <mergeCell ref="CV152:CZ152"/>
    <mergeCell ref="CK152:CO152"/>
    <mergeCell ref="DG12:DK12"/>
    <mergeCell ref="CV12:CZ12"/>
    <mergeCell ref="CK12:CO12"/>
    <mergeCell ref="DG152:DK152"/>
    <mergeCell ref="CK291:CO291"/>
    <mergeCell ref="CV291:CZ291"/>
    <mergeCell ref="DG291:DK291"/>
    <mergeCell ref="CP291:CU291"/>
    <mergeCell ref="E289:G289"/>
    <mergeCell ref="F291:K291"/>
    <mergeCell ref="Q291:V291"/>
    <mergeCell ref="BT291:BY291"/>
    <mergeCell ref="CE291:CJ291"/>
    <mergeCell ref="AB291:AG291"/>
    <mergeCell ref="AM291:AR291"/>
    <mergeCell ref="AX291:BC291"/>
    <mergeCell ref="BI291:BN291"/>
    <mergeCell ref="L291:P291"/>
    <mergeCell ref="W291:AA291"/>
    <mergeCell ref="AH291:AL291"/>
    <mergeCell ref="AS291:AW291"/>
    <mergeCell ref="BD291:BH291"/>
    <mergeCell ref="BO291:BS291"/>
    <mergeCell ref="BZ291:CD291"/>
    <mergeCell ref="BO152:BS152"/>
    <mergeCell ref="BZ152:CD152"/>
    <mergeCell ref="FZ12:GE12"/>
    <mergeCell ref="FJ12:FN12"/>
    <mergeCell ref="GF12:GJ12"/>
    <mergeCell ref="DL12:DQ12"/>
    <mergeCell ref="AX152:BC152"/>
    <mergeCell ref="BI152:BN152"/>
    <mergeCell ref="BT152:BY152"/>
    <mergeCell ref="AX12:BC12"/>
    <mergeCell ref="FU12:FY12"/>
    <mergeCell ref="DL152:DQ152"/>
    <mergeCell ref="DR152:DV152"/>
    <mergeCell ref="DW152:EB152"/>
    <mergeCell ref="EC152:EG152"/>
    <mergeCell ref="EH152:EM152"/>
    <mergeCell ref="EN152:ER152"/>
    <mergeCell ref="ES152:EX152"/>
    <mergeCell ref="EY152:FC152"/>
    <mergeCell ref="FD152:FI152"/>
    <mergeCell ref="FJ152:FN152"/>
    <mergeCell ref="FO152:FT152"/>
    <mergeCell ref="DR12:DV12"/>
    <mergeCell ref="DW12:EB12"/>
    <mergeCell ref="E150:G150"/>
    <mergeCell ref="F12:K12"/>
    <mergeCell ref="Q12:V12"/>
    <mergeCell ref="AB12:AG12"/>
    <mergeCell ref="AM12:AR12"/>
    <mergeCell ref="BI12:BN12"/>
    <mergeCell ref="AS12:AW12"/>
    <mergeCell ref="BD12:BH12"/>
    <mergeCell ref="F152:K152"/>
    <mergeCell ref="Q152:V152"/>
    <mergeCell ref="AB152:AG152"/>
    <mergeCell ref="AM152:AR152"/>
    <mergeCell ref="L152:P152"/>
    <mergeCell ref="W152:AA152"/>
    <mergeCell ref="AH152:AL152"/>
    <mergeCell ref="L12:P12"/>
    <mergeCell ref="AS152:AW152"/>
    <mergeCell ref="BD152:BH152"/>
    <mergeCell ref="EC12:EG12"/>
    <mergeCell ref="EH12:EM12"/>
    <mergeCell ref="EN12:ER12"/>
    <mergeCell ref="ES12:EX12"/>
    <mergeCell ref="EY12:FC12"/>
    <mergeCell ref="FD12:FI12"/>
    <mergeCell ref="FO12:FT12"/>
    <mergeCell ref="GF152:GJ152"/>
    <mergeCell ref="DL291:DQ291"/>
    <mergeCell ref="DR291:DV291"/>
    <mergeCell ref="DW291:EB291"/>
    <mergeCell ref="EC291:EG291"/>
    <mergeCell ref="EH291:EM291"/>
    <mergeCell ref="EN291:ER291"/>
    <mergeCell ref="ES291:EX291"/>
    <mergeCell ref="EY291:FC291"/>
    <mergeCell ref="FD291:FI291"/>
    <mergeCell ref="FJ291:FN291"/>
    <mergeCell ref="FO291:FT291"/>
    <mergeCell ref="FU291:FY291"/>
    <mergeCell ref="FZ291:GE291"/>
    <mergeCell ref="GF291:GJ291"/>
    <mergeCell ref="FZ152:GE152"/>
    <mergeCell ref="FU152:FY152"/>
  </mergeCells>
  <phoneticPr fontId="29" type="noConversion"/>
  <pageMargins left="0.75" right="0.75" top="1" bottom="1" header="0.5" footer="0.5"/>
  <pageSetup paperSize="9" scale="26" orientation="portrait" r:id="rId1"/>
  <headerFooter alignWithMargins="0"/>
  <colBreaks count="4" manualBreakCount="4">
    <brk id="22" max="104" man="1"/>
    <brk id="44" max="107" man="1"/>
    <brk id="66" max="107" man="1"/>
    <brk id="88" max="107"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2">
    <pageSetUpPr fitToPage="1"/>
  </sheetPr>
  <dimension ref="A1:AK94"/>
  <sheetViews>
    <sheetView showGridLines="0" tabSelected="1" topLeftCell="A46" zoomScaleNormal="100" workbookViewId="0">
      <selection activeCell="K63" sqref="K63"/>
    </sheetView>
  </sheetViews>
  <sheetFormatPr defaultRowHeight="12.75" outlineLevelCol="1"/>
  <cols>
    <col min="1" max="3" width="0.85546875" customWidth="1"/>
    <col min="4" max="4" width="14.42578125" customWidth="1"/>
    <col min="5" max="5" width="30.5703125" customWidth="1"/>
    <col min="6" max="6" width="14" customWidth="1"/>
    <col min="7" max="7" width="13.140625" customWidth="1"/>
    <col min="8" max="9" width="12.5703125" customWidth="1"/>
    <col min="10" max="11" width="12.28515625" customWidth="1"/>
    <col min="12" max="16" width="12.28515625" hidden="1" customWidth="1" outlineLevel="1"/>
    <col min="17" max="17" width="7" customWidth="1" collapsed="1"/>
    <col min="18" max="18" width="12.28515625" customWidth="1"/>
    <col min="19" max="19" width="23.42578125" customWidth="1"/>
    <col min="20" max="21" width="12.28515625" customWidth="1"/>
    <col min="22" max="22" width="24" customWidth="1"/>
    <col min="23" max="27" width="21.28515625" customWidth="1"/>
    <col min="28" max="28" width="10" customWidth="1"/>
    <col min="29" max="29" width="37.85546875" customWidth="1"/>
    <col min="30" max="30" width="5.140625" customWidth="1"/>
  </cols>
  <sheetData>
    <row r="1" spans="1:30">
      <c r="A1" s="335"/>
      <c r="B1" s="335"/>
      <c r="C1" s="335"/>
      <c r="D1" s="26"/>
      <c r="E1" s="26"/>
      <c r="F1" s="26"/>
      <c r="G1" s="24"/>
      <c r="H1" s="377"/>
      <c r="I1" s="377"/>
      <c r="J1" s="380"/>
      <c r="K1" s="377"/>
      <c r="L1" s="377"/>
      <c r="M1" s="377"/>
      <c r="N1" s="336"/>
      <c r="O1" s="336"/>
      <c r="P1" s="336"/>
      <c r="Q1" s="335"/>
      <c r="R1" s="335"/>
      <c r="S1" s="335"/>
      <c r="T1" s="335"/>
      <c r="U1" s="335"/>
      <c r="V1" s="237"/>
      <c r="W1" s="237"/>
      <c r="X1" s="501" t="s">
        <v>257</v>
      </c>
      <c r="Y1" s="502" t="s">
        <v>262</v>
      </c>
      <c r="Z1" s="449"/>
      <c r="AA1" s="503" t="s">
        <v>258</v>
      </c>
      <c r="AB1" s="504" t="s">
        <v>304</v>
      </c>
      <c r="AC1" s="237"/>
      <c r="AD1" s="237"/>
    </row>
    <row r="2" spans="1:30" s="61" customFormat="1" ht="15.75">
      <c r="A2" s="24"/>
      <c r="B2" s="24"/>
      <c r="C2" s="24"/>
      <c r="D2" s="378" t="str">
        <f>'DMS input'!$C$16&amp;" - X Factor Calculations"&amp;" - DNSP PTRM - version "&amp;Intro!$L$4</f>
        <v>Powercor - X Factor Calculations - DNSP PTRM - version 3</v>
      </c>
      <c r="E2" s="24"/>
      <c r="F2" s="24"/>
      <c r="G2" s="24"/>
      <c r="H2" s="24"/>
      <c r="I2" s="24"/>
      <c r="J2" s="24"/>
      <c r="K2" s="24"/>
      <c r="L2" s="24"/>
      <c r="M2" s="24"/>
      <c r="N2" s="24"/>
      <c r="O2" s="24"/>
      <c r="P2" s="24"/>
      <c r="Q2" s="24"/>
      <c r="R2" s="24"/>
      <c r="S2" s="24"/>
      <c r="T2" s="24"/>
      <c r="U2" s="24"/>
      <c r="V2" s="450"/>
      <c r="W2" s="450"/>
      <c r="X2" s="497" t="s">
        <v>254</v>
      </c>
      <c r="Y2" s="498" t="s">
        <v>230</v>
      </c>
      <c r="Z2" s="451"/>
      <c r="AA2" s="497" t="s">
        <v>272</v>
      </c>
      <c r="AB2" s="498" t="s">
        <v>259</v>
      </c>
      <c r="AC2" s="450"/>
      <c r="AD2" s="450"/>
    </row>
    <row r="3" spans="1:30" s="61" customFormat="1" ht="15.75">
      <c r="A3" s="24"/>
      <c r="B3" s="24"/>
      <c r="C3" s="24"/>
      <c r="D3" s="378"/>
      <c r="E3" s="24"/>
      <c r="F3" s="24"/>
      <c r="G3" s="24"/>
      <c r="H3" s="24"/>
      <c r="I3" s="24"/>
      <c r="J3" s="24"/>
      <c r="K3" s="24"/>
      <c r="L3" s="24"/>
      <c r="M3" s="24"/>
      <c r="N3" s="24"/>
      <c r="O3" s="24"/>
      <c r="P3" s="24"/>
      <c r="Q3" s="24"/>
      <c r="R3" s="24"/>
      <c r="S3" s="24"/>
      <c r="T3" s="24"/>
      <c r="U3" s="24"/>
      <c r="V3" s="450"/>
      <c r="W3" s="450"/>
      <c r="X3" s="497" t="s">
        <v>255</v>
      </c>
      <c r="Y3" s="498" t="s">
        <v>154</v>
      </c>
      <c r="Z3" s="451"/>
      <c r="AA3" s="499" t="s">
        <v>273</v>
      </c>
      <c r="AB3" s="500" t="s">
        <v>260</v>
      </c>
      <c r="AC3" s="450"/>
      <c r="AD3" s="450"/>
    </row>
    <row r="4" spans="1:30" s="61" customFormat="1" ht="15.75">
      <c r="A4" s="130"/>
      <c r="B4" s="477"/>
      <c r="C4" s="477"/>
      <c r="D4" s="131" t="s">
        <v>54</v>
      </c>
      <c r="E4" s="130"/>
      <c r="F4" s="130" t="str">
        <f>'PTRM input'!F241</f>
        <v>2015</v>
      </c>
      <c r="G4" s="130">
        <f>'PTRM input'!G241</f>
        <v>2016</v>
      </c>
      <c r="H4" s="130" t="str">
        <f>'PTRM input'!H241</f>
        <v>2017</v>
      </c>
      <c r="I4" s="130" t="str">
        <f>'PTRM input'!I241</f>
        <v>2018</v>
      </c>
      <c r="J4" s="130" t="str">
        <f>'PTRM input'!J241</f>
        <v>2019</v>
      </c>
      <c r="K4" s="130" t="str">
        <f>'PTRM input'!K241</f>
        <v>2020</v>
      </c>
      <c r="L4" s="130" t="str">
        <f>'PTRM input'!L241</f>
        <v>2021</v>
      </c>
      <c r="M4" s="130" t="str">
        <f>'PTRM input'!M241</f>
        <v>2022</v>
      </c>
      <c r="N4" s="130" t="str">
        <f>'PTRM input'!N241</f>
        <v>2023</v>
      </c>
      <c r="O4" s="130" t="str">
        <f>'PTRM input'!O241</f>
        <v>2024</v>
      </c>
      <c r="P4" s="130" t="str">
        <f>'PTRM input'!P241</f>
        <v>2025</v>
      </c>
      <c r="Q4" s="130"/>
      <c r="R4" s="130"/>
      <c r="S4" s="130"/>
      <c r="T4" s="130"/>
      <c r="U4" s="130"/>
      <c r="V4" s="450"/>
      <c r="W4" s="450"/>
      <c r="X4" s="499" t="s">
        <v>256</v>
      </c>
      <c r="Y4" s="500" t="s">
        <v>231</v>
      </c>
      <c r="Z4" s="451"/>
      <c r="AA4" s="451"/>
      <c r="AB4" s="451"/>
      <c r="AC4" s="450"/>
      <c r="AD4" s="450"/>
    </row>
    <row r="5" spans="1:30" ht="18" customHeight="1">
      <c r="A5" s="118"/>
      <c r="B5" s="478"/>
      <c r="C5" s="478"/>
      <c r="D5" s="379" t="s">
        <v>264</v>
      </c>
      <c r="E5" s="379"/>
      <c r="F5" s="379"/>
      <c r="G5" s="379"/>
      <c r="H5" s="355"/>
      <c r="I5" s="355"/>
      <c r="J5" s="355"/>
      <c r="K5" s="355"/>
      <c r="L5" s="355"/>
      <c r="M5" s="355"/>
      <c r="N5" s="355"/>
      <c r="O5" s="355"/>
      <c r="P5" s="355"/>
      <c r="Q5" s="355"/>
      <c r="R5" s="118"/>
      <c r="S5" s="118"/>
      <c r="T5" s="118"/>
      <c r="U5" s="118"/>
      <c r="V5" s="237"/>
      <c r="W5" s="237"/>
      <c r="X5" s="452"/>
      <c r="Y5" s="452"/>
      <c r="Z5" s="452"/>
      <c r="AA5" s="452"/>
      <c r="AB5" s="452"/>
      <c r="AC5" s="237"/>
      <c r="AD5" s="237"/>
    </row>
    <row r="6" spans="1:30">
      <c r="A6" s="335"/>
      <c r="B6" s="335"/>
      <c r="C6" s="335"/>
      <c r="D6" s="222"/>
      <c r="E6" s="380"/>
      <c r="F6" s="380"/>
      <c r="G6" s="380"/>
      <c r="H6" s="380"/>
      <c r="I6" s="380"/>
      <c r="J6" s="380"/>
      <c r="K6" s="380"/>
      <c r="L6" s="380"/>
      <c r="M6" s="380"/>
      <c r="N6" s="380"/>
      <c r="O6" s="380"/>
      <c r="P6" s="380"/>
      <c r="Q6" s="380"/>
      <c r="R6" s="380"/>
      <c r="S6" s="335"/>
      <c r="T6" s="335"/>
      <c r="U6" s="335"/>
      <c r="V6" s="237"/>
      <c r="W6" s="237"/>
      <c r="X6" s="452"/>
      <c r="Y6" s="452"/>
      <c r="Z6" s="452"/>
      <c r="AA6" s="452"/>
      <c r="AB6" s="452"/>
      <c r="AC6" s="237"/>
      <c r="AD6" s="237"/>
    </row>
    <row r="7" spans="1:30">
      <c r="A7" s="335"/>
      <c r="B7" s="335"/>
      <c r="C7" s="335"/>
      <c r="D7" s="272" t="s">
        <v>310</v>
      </c>
      <c r="E7" s="381"/>
      <c r="F7" s="380"/>
      <c r="G7" s="380">
        <f>vanilla01</f>
        <v>6.1057262671425486E-2</v>
      </c>
      <c r="H7" s="380">
        <f>vanilla02</f>
        <v>6.0471357561911E-2</v>
      </c>
      <c r="I7" s="380">
        <f>vanilla03</f>
        <v>5.9962588483561854E-2</v>
      </c>
      <c r="J7" s="380">
        <f>vanilla04</f>
        <v>5.9962588483561854E-2</v>
      </c>
      <c r="K7" s="380">
        <f>vanilla05</f>
        <v>5.9962588483561854E-2</v>
      </c>
      <c r="L7" s="380">
        <f>vanilla06</f>
        <v>5.9962588483561854E-2</v>
      </c>
      <c r="M7" s="380">
        <f>vanilla07</f>
        <v>5.9962588483561854E-2</v>
      </c>
      <c r="N7" s="380">
        <f>vanilla08</f>
        <v>5.9962588483561854E-2</v>
      </c>
      <c r="O7" s="380">
        <f>vanilla09</f>
        <v>5.9962588483561854E-2</v>
      </c>
      <c r="P7" s="380">
        <f>vanilla10</f>
        <v>5.9962588483561854E-2</v>
      </c>
      <c r="Q7" s="380"/>
      <c r="R7" s="380"/>
      <c r="S7" s="335"/>
      <c r="T7" s="335"/>
      <c r="U7" s="335"/>
      <c r="V7" s="237"/>
      <c r="W7" s="237"/>
      <c r="X7" s="452"/>
      <c r="Y7" s="452"/>
      <c r="Z7" s="452"/>
      <c r="AA7" s="452"/>
      <c r="AB7" s="452"/>
      <c r="AC7" s="237"/>
      <c r="AD7" s="237"/>
    </row>
    <row r="8" spans="1:30">
      <c r="A8" s="357"/>
      <c r="B8" s="357"/>
      <c r="C8" s="357"/>
      <c r="D8" s="382" t="s">
        <v>279</v>
      </c>
      <c r="E8" s="270"/>
      <c r="F8" s="271">
        <v>1</v>
      </c>
      <c r="G8" s="336">
        <f t="shared" ref="G8:P8" si="0">F8*(1+G7)</f>
        <v>1.0610572626714254</v>
      </c>
      <c r="H8" s="336">
        <f t="shared" si="0"/>
        <v>1.1252208357960916</v>
      </c>
      <c r="I8" s="336">
        <f t="shared" si="0"/>
        <v>1.1926919897260622</v>
      </c>
      <c r="J8" s="336">
        <f t="shared" si="0"/>
        <v>1.2642088886936467</v>
      </c>
      <c r="K8" s="336">
        <f t="shared" si="0"/>
        <v>1.3400141260436449</v>
      </c>
      <c r="L8" s="336">
        <f t="shared" si="0"/>
        <v>1.4203648416457599</v>
      </c>
      <c r="M8" s="336">
        <f t="shared" si="0"/>
        <v>1.5055335941418844</v>
      </c>
      <c r="N8" s="336">
        <f t="shared" si="0"/>
        <v>1.5958092854955921</v>
      </c>
      <c r="O8" s="336">
        <f t="shared" si="0"/>
        <v>1.6914981409800114</v>
      </c>
      <c r="P8" s="336">
        <f t="shared" si="0"/>
        <v>1.7929247479283059</v>
      </c>
      <c r="Q8" s="383"/>
      <c r="R8" s="357"/>
      <c r="S8" s="357"/>
      <c r="T8" s="357"/>
      <c r="U8" s="357"/>
      <c r="V8" s="237"/>
      <c r="W8" s="237"/>
      <c r="X8" s="452"/>
      <c r="Y8" s="452"/>
      <c r="Z8" s="452"/>
      <c r="AA8" s="452"/>
      <c r="AB8" s="452"/>
      <c r="AC8" s="237"/>
      <c r="AD8" s="237"/>
    </row>
    <row r="9" spans="1:30">
      <c r="A9" s="357"/>
      <c r="B9" s="357"/>
      <c r="C9" s="357"/>
      <c r="D9" s="382"/>
      <c r="E9" s="270"/>
      <c r="F9" s="274"/>
      <c r="G9" s="384"/>
      <c r="H9" s="384"/>
      <c r="I9" s="384"/>
      <c r="J9" s="384"/>
      <c r="K9" s="384"/>
      <c r="L9" s="384"/>
      <c r="M9" s="384"/>
      <c r="N9" s="384"/>
      <c r="O9" s="384"/>
      <c r="P9" s="336"/>
      <c r="Q9" s="383"/>
      <c r="R9" s="357"/>
      <c r="S9" s="357"/>
      <c r="T9" s="357"/>
      <c r="U9" s="357"/>
      <c r="V9" s="237"/>
      <c r="W9" s="237"/>
      <c r="X9" s="452"/>
      <c r="Y9" s="452"/>
      <c r="Z9" s="452"/>
      <c r="AA9" s="452"/>
      <c r="AB9" s="452"/>
      <c r="AC9" s="237"/>
      <c r="AD9" s="237"/>
    </row>
    <row r="10" spans="1:30">
      <c r="A10" s="335"/>
      <c r="B10" s="335"/>
      <c r="C10" s="335"/>
      <c r="D10" s="275" t="s">
        <v>311</v>
      </c>
      <c r="E10" s="357"/>
      <c r="F10" s="383"/>
      <c r="G10" s="383">
        <f>WACC!G6</f>
        <v>2.34949725108347E-2</v>
      </c>
      <c r="H10" s="383">
        <f>WACC!H6</f>
        <v>2.34949725108347E-2</v>
      </c>
      <c r="I10" s="383">
        <f>WACC!I6</f>
        <v>2.34949725108347E-2</v>
      </c>
      <c r="J10" s="383">
        <f>WACC!J6</f>
        <v>2.34949725108347E-2</v>
      </c>
      <c r="K10" s="383">
        <f>WACC!K6</f>
        <v>2.34949725108347E-2</v>
      </c>
      <c r="L10" s="383">
        <f>WACC!L6</f>
        <v>2.34949725108347E-2</v>
      </c>
      <c r="M10" s="383">
        <f>WACC!M6</f>
        <v>2.34949725108347E-2</v>
      </c>
      <c r="N10" s="383">
        <f>WACC!N6</f>
        <v>2.34949725108347E-2</v>
      </c>
      <c r="O10" s="383">
        <f>WACC!O6</f>
        <v>2.34949725108347E-2</v>
      </c>
      <c r="P10" s="383">
        <f>WACC!P6</f>
        <v>2.34949725108347E-2</v>
      </c>
      <c r="Q10" s="380"/>
      <c r="R10" s="377"/>
      <c r="S10" s="335"/>
      <c r="T10" s="335"/>
      <c r="U10" s="335"/>
      <c r="V10" s="237"/>
      <c r="W10" s="237"/>
      <c r="X10" s="452"/>
      <c r="Y10" s="452"/>
      <c r="Z10" s="452"/>
      <c r="AA10" s="452"/>
      <c r="AB10" s="452"/>
      <c r="AC10" s="237"/>
      <c r="AD10" s="237"/>
    </row>
    <row r="11" spans="1:30">
      <c r="A11" s="335"/>
      <c r="B11" s="335"/>
      <c r="C11" s="335"/>
      <c r="D11" s="357" t="s">
        <v>39</v>
      </c>
      <c r="E11" s="276"/>
      <c r="F11" s="271">
        <f>Analysis!F7</f>
        <v>1</v>
      </c>
      <c r="G11" s="402">
        <f>F11*(1+G10)</f>
        <v>1.0234949725108347</v>
      </c>
      <c r="H11" s="402">
        <f>G11*(1+H10)</f>
        <v>1.0475419587549542</v>
      </c>
      <c r="I11" s="402">
        <f t="shared" ref="I11:P11" si="1">H11*(1+I10)</f>
        <v>1.0721539282798478</v>
      </c>
      <c r="J11" s="402">
        <f t="shared" si="1"/>
        <v>1.0973441553521661</v>
      </c>
      <c r="K11" s="402">
        <f t="shared" si="1"/>
        <v>1.1231262261170902</v>
      </c>
      <c r="L11" s="402">
        <f t="shared" si="1"/>
        <v>1.1495140459259088</v>
      </c>
      <c r="M11" s="402">
        <f t="shared" si="1"/>
        <v>1.1765218468357563</v>
      </c>
      <c r="N11" s="402">
        <f t="shared" si="1"/>
        <v>1.2041641952855588</v>
      </c>
      <c r="O11" s="402">
        <f t="shared" si="1"/>
        <v>1.2324559999523244</v>
      </c>
      <c r="P11" s="402">
        <f t="shared" si="1"/>
        <v>1.2614125197920174</v>
      </c>
      <c r="Q11" s="335"/>
      <c r="R11" s="335"/>
      <c r="S11" s="335"/>
      <c r="T11" s="335"/>
      <c r="U11" s="335"/>
      <c r="V11" s="237"/>
      <c r="W11" s="237"/>
      <c r="X11" s="452"/>
      <c r="Y11" s="452"/>
      <c r="Z11" s="452"/>
      <c r="AA11" s="452"/>
      <c r="AB11" s="452"/>
      <c r="AC11" s="237"/>
      <c r="AD11" s="237"/>
    </row>
    <row r="12" spans="1:30">
      <c r="A12" s="335"/>
      <c r="B12" s="335"/>
      <c r="C12" s="335"/>
      <c r="D12" s="272"/>
      <c r="E12" s="380"/>
      <c r="F12" s="380"/>
      <c r="G12" s="380"/>
      <c r="H12" s="380"/>
      <c r="I12" s="380"/>
      <c r="J12" s="380"/>
      <c r="K12" s="380"/>
      <c r="L12" s="380"/>
      <c r="M12" s="380"/>
      <c r="N12" s="380"/>
      <c r="O12" s="380"/>
      <c r="P12" s="380"/>
      <c r="Q12" s="380"/>
      <c r="R12" s="377"/>
      <c r="S12" s="335"/>
      <c r="T12" s="335"/>
      <c r="U12" s="335"/>
      <c r="V12" s="237"/>
      <c r="W12" s="237"/>
      <c r="X12" s="452"/>
      <c r="Y12" s="452"/>
      <c r="Z12" s="452"/>
      <c r="AA12" s="452"/>
      <c r="AB12" s="452"/>
      <c r="AC12" s="237"/>
      <c r="AD12" s="237"/>
    </row>
    <row r="13" spans="1:30" ht="18" customHeight="1">
      <c r="A13" s="118"/>
      <c r="B13" s="478"/>
      <c r="C13" s="478"/>
      <c r="D13" s="379" t="s">
        <v>278</v>
      </c>
      <c r="E13" s="379"/>
      <c r="F13" s="379"/>
      <c r="G13" s="379"/>
      <c r="H13" s="355"/>
      <c r="I13" s="355"/>
      <c r="J13" s="355"/>
      <c r="K13" s="355"/>
      <c r="L13" s="355"/>
      <c r="M13" s="355"/>
      <c r="N13" s="355"/>
      <c r="O13" s="355"/>
      <c r="P13" s="355"/>
      <c r="Q13" s="355"/>
      <c r="R13" s="118"/>
      <c r="S13" s="118"/>
      <c r="T13" s="118"/>
      <c r="U13" s="118"/>
      <c r="V13" s="237"/>
      <c r="W13" s="237"/>
      <c r="X13" s="237"/>
      <c r="Y13" s="237"/>
      <c r="Z13" s="237"/>
      <c r="AA13" s="237"/>
      <c r="AB13" s="237"/>
      <c r="AC13" s="237"/>
      <c r="AD13" s="237"/>
    </row>
    <row r="14" spans="1:30" ht="11.25" customHeight="1">
      <c r="A14" s="335"/>
      <c r="B14" s="335"/>
      <c r="C14" s="335"/>
      <c r="D14" s="26"/>
      <c r="E14" s="332"/>
      <c r="F14" s="380"/>
      <c r="G14" s="380"/>
      <c r="H14" s="380"/>
      <c r="I14" s="380"/>
      <c r="J14" s="380"/>
      <c r="K14" s="380"/>
      <c r="L14" s="380"/>
      <c r="M14" s="380"/>
      <c r="N14" s="380"/>
      <c r="O14" s="380"/>
      <c r="P14" s="380"/>
      <c r="Q14" s="380"/>
      <c r="R14" s="377"/>
      <c r="S14" s="335"/>
      <c r="T14" s="335"/>
      <c r="U14" s="335"/>
      <c r="V14" s="237"/>
      <c r="W14" s="237"/>
      <c r="X14" s="237"/>
      <c r="Y14" s="237"/>
      <c r="Z14" s="237"/>
      <c r="AA14" s="237"/>
      <c r="AB14" s="237"/>
      <c r="AC14" s="237"/>
      <c r="AD14" s="237"/>
    </row>
    <row r="15" spans="1:30">
      <c r="A15" s="335"/>
      <c r="B15" s="335"/>
      <c r="C15" s="335"/>
      <c r="D15" s="377" t="s">
        <v>271</v>
      </c>
      <c r="E15" s="332"/>
      <c r="F15" s="380"/>
      <c r="G15" s="380"/>
      <c r="H15" s="380"/>
      <c r="I15" s="380"/>
      <c r="J15" s="380"/>
      <c r="K15" s="380"/>
      <c r="L15" s="380"/>
      <c r="M15" s="380"/>
      <c r="N15" s="380"/>
      <c r="O15" s="380"/>
      <c r="P15" s="380"/>
      <c r="Q15" s="380"/>
      <c r="R15" s="377"/>
      <c r="S15" s="335"/>
      <c r="T15" s="335"/>
      <c r="U15" s="335"/>
      <c r="V15" s="237"/>
      <c r="W15" s="237"/>
      <c r="X15" s="237"/>
      <c r="Y15" s="237"/>
      <c r="Z15" s="237"/>
      <c r="AA15" s="237"/>
      <c r="AB15" s="237"/>
      <c r="AC15" s="237"/>
      <c r="AD15" s="237"/>
    </row>
    <row r="16" spans="1:30">
      <c r="A16" s="33"/>
      <c r="B16" s="33"/>
      <c r="C16" s="33"/>
      <c r="D16" s="392" t="s">
        <v>274</v>
      </c>
      <c r="E16" s="335"/>
      <c r="F16" s="204"/>
      <c r="G16" s="204"/>
      <c r="H16" s="938" t="s">
        <v>272</v>
      </c>
      <c r="I16" s="939"/>
      <c r="J16" s="939"/>
      <c r="K16" s="277"/>
      <c r="L16" s="277"/>
      <c r="M16" s="277"/>
      <c r="N16" s="277"/>
      <c r="O16" s="277"/>
      <c r="P16" s="277"/>
      <c r="Q16" s="394"/>
      <c r="R16" s="33"/>
      <c r="S16" s="33"/>
      <c r="T16" s="33"/>
      <c r="U16" s="33"/>
      <c r="V16" s="237"/>
      <c r="W16" s="237"/>
      <c r="X16" s="237"/>
      <c r="Y16" s="237"/>
      <c r="Z16" s="237"/>
      <c r="AA16" s="237"/>
      <c r="AB16" s="237"/>
      <c r="AC16" s="237"/>
      <c r="AD16" s="237"/>
    </row>
    <row r="17" spans="1:35" ht="12.75" customHeight="1">
      <c r="A17" s="335"/>
      <c r="B17" s="335"/>
      <c r="C17" s="335"/>
      <c r="D17" s="380"/>
      <c r="E17" s="380"/>
      <c r="F17" s="380"/>
      <c r="G17" s="380"/>
      <c r="H17" s="380"/>
      <c r="I17" s="380"/>
      <c r="J17" s="380"/>
      <c r="K17" s="380"/>
      <c r="L17" s="380"/>
      <c r="M17" s="380"/>
      <c r="N17" s="380"/>
      <c r="O17" s="380"/>
      <c r="P17" s="380"/>
      <c r="Q17" s="380"/>
      <c r="R17" s="377"/>
      <c r="S17" s="335"/>
      <c r="T17" s="335"/>
      <c r="U17" s="335"/>
      <c r="V17" s="237"/>
      <c r="W17" s="237"/>
      <c r="X17" s="237"/>
      <c r="Y17" s="237"/>
      <c r="Z17" s="237"/>
      <c r="AA17" s="237"/>
      <c r="AB17" s="237"/>
      <c r="AC17" s="237"/>
      <c r="AD17" s="237"/>
    </row>
    <row r="18" spans="1:35">
      <c r="A18" s="33"/>
      <c r="B18" s="33"/>
      <c r="C18" s="33"/>
      <c r="D18" s="392" t="s">
        <v>265</v>
      </c>
      <c r="E18" s="335"/>
      <c r="F18" s="204"/>
      <c r="G18" s="204"/>
      <c r="H18" s="277"/>
      <c r="I18" s="277"/>
      <c r="J18" s="277"/>
      <c r="K18" s="277"/>
      <c r="L18" s="277"/>
      <c r="M18" s="277"/>
      <c r="N18" s="277"/>
      <c r="O18" s="277"/>
      <c r="P18" s="277"/>
      <c r="Q18" s="394"/>
      <c r="R18" s="33"/>
      <c r="S18" s="33"/>
      <c r="T18" s="33"/>
      <c r="U18" s="33"/>
      <c r="V18" s="237"/>
      <c r="W18" s="237"/>
      <c r="X18" s="237"/>
      <c r="Y18" s="237"/>
      <c r="Z18" s="237"/>
      <c r="AA18" s="237"/>
      <c r="AB18" s="237"/>
      <c r="AC18" s="237"/>
      <c r="AD18" s="237"/>
    </row>
    <row r="19" spans="1:35" ht="12.75" customHeight="1">
      <c r="A19" s="33"/>
      <c r="B19" s="33"/>
      <c r="C19" s="33"/>
      <c r="D19" s="392" t="s">
        <v>321</v>
      </c>
      <c r="E19" s="335"/>
      <c r="F19" s="204"/>
      <c r="G19" s="204"/>
      <c r="H19" s="277"/>
      <c r="I19" s="277"/>
      <c r="J19" s="277"/>
      <c r="K19" s="277"/>
      <c r="L19" s="277"/>
      <c r="M19" s="277"/>
      <c r="N19" s="277"/>
      <c r="O19" s="277"/>
      <c r="P19" s="277"/>
      <c r="Q19" s="394"/>
      <c r="R19" s="33"/>
      <c r="S19" s="33"/>
      <c r="T19" s="33"/>
      <c r="U19" s="33"/>
      <c r="V19" s="237"/>
      <c r="W19" s="237"/>
      <c r="X19" s="237"/>
      <c r="Y19" s="237"/>
      <c r="Z19" s="237"/>
      <c r="AA19" s="237"/>
      <c r="AB19" s="237"/>
      <c r="AC19" s="237"/>
      <c r="AD19" s="237"/>
    </row>
    <row r="20" spans="1:35" ht="12.75" customHeight="1">
      <c r="A20" s="33"/>
      <c r="B20" s="33"/>
      <c r="C20" s="33"/>
      <c r="D20" s="392"/>
      <c r="E20" s="335"/>
      <c r="F20" s="204"/>
      <c r="G20" s="204"/>
      <c r="H20" s="277"/>
      <c r="I20" s="277"/>
      <c r="J20" s="277"/>
      <c r="K20" s="277"/>
      <c r="L20" s="277"/>
      <c r="M20" s="277"/>
      <c r="N20" s="277"/>
      <c r="O20" s="277"/>
      <c r="P20" s="277"/>
      <c r="Q20" s="394"/>
      <c r="R20" s="33"/>
      <c r="S20" s="33"/>
      <c r="T20" s="33"/>
      <c r="U20" s="33"/>
      <c r="V20" s="237"/>
      <c r="W20" s="237"/>
      <c r="X20" s="237"/>
      <c r="Y20" s="237"/>
      <c r="Z20" s="237"/>
      <c r="AA20" s="237"/>
      <c r="AB20" s="237"/>
      <c r="AC20" s="237"/>
      <c r="AD20" s="237"/>
    </row>
    <row r="21" spans="1:35" ht="12.75" customHeight="1">
      <c r="A21" s="335"/>
      <c r="B21" s="335"/>
      <c r="C21" s="335"/>
      <c r="D21" s="380" t="s">
        <v>322</v>
      </c>
      <c r="E21" s="380"/>
      <c r="F21" s="385" t="s">
        <v>610</v>
      </c>
      <c r="G21" s="380" t="s">
        <v>395</v>
      </c>
      <c r="H21" s="380"/>
      <c r="I21" s="380"/>
      <c r="J21" s="380"/>
      <c r="K21" s="380"/>
      <c r="L21" s="380"/>
      <c r="M21" s="380"/>
      <c r="N21" s="380"/>
      <c r="O21" s="380"/>
      <c r="P21" s="380"/>
      <c r="Q21" s="380"/>
      <c r="R21" s="377"/>
      <c r="S21" s="335"/>
      <c r="T21" s="335"/>
      <c r="U21" s="335"/>
      <c r="V21" s="237"/>
      <c r="W21" s="237"/>
      <c r="X21" s="237"/>
      <c r="Y21" s="237"/>
      <c r="Z21" s="237"/>
      <c r="AA21" s="237"/>
      <c r="AB21" s="237"/>
      <c r="AC21" s="237"/>
      <c r="AD21" s="237"/>
    </row>
    <row r="22" spans="1:35">
      <c r="A22" s="335"/>
      <c r="B22" s="335"/>
      <c r="C22" s="335"/>
      <c r="D22" s="377"/>
      <c r="E22" s="332"/>
      <c r="F22" s="237"/>
      <c r="G22" s="237"/>
      <c r="H22" s="380"/>
      <c r="I22" s="380"/>
      <c r="J22" s="380"/>
      <c r="K22" s="380"/>
      <c r="L22" s="380"/>
      <c r="M22" s="380"/>
      <c r="N22" s="380"/>
      <c r="O22" s="380"/>
      <c r="P22" s="380"/>
      <c r="Q22" s="380"/>
      <c r="R22" s="377"/>
      <c r="S22" s="335"/>
      <c r="T22" s="335"/>
      <c r="U22" s="335"/>
      <c r="V22" s="237"/>
      <c r="W22" s="237"/>
      <c r="X22" s="237"/>
      <c r="Y22" s="237"/>
      <c r="Z22" s="237"/>
      <c r="AA22" s="237"/>
      <c r="AB22" s="237"/>
      <c r="AC22" s="237"/>
      <c r="AD22" s="237"/>
    </row>
    <row r="23" spans="1:35">
      <c r="A23" s="335"/>
      <c r="B23" s="335"/>
      <c r="C23" s="335"/>
      <c r="D23" s="395" t="s">
        <v>263</v>
      </c>
      <c r="E23" s="399" t="str">
        <f>IF(AND(D24="",D25="",D26=""),"This section is blank because no cautions are active.","")</f>
        <v/>
      </c>
      <c r="F23" s="383"/>
      <c r="G23" s="383"/>
      <c r="H23" s="383"/>
      <c r="I23" s="383"/>
      <c r="J23" s="383"/>
      <c r="K23" s="396"/>
      <c r="L23" s="396"/>
      <c r="M23" s="396"/>
      <c r="N23" s="396"/>
      <c r="O23" s="396"/>
      <c r="P23" s="396"/>
      <c r="Q23" s="396"/>
      <c r="R23" s="397"/>
      <c r="S23" s="398"/>
      <c r="T23" s="335"/>
      <c r="U23" s="335"/>
      <c r="V23" s="237"/>
      <c r="W23" s="237"/>
      <c r="X23" s="237"/>
      <c r="Y23" s="237"/>
      <c r="Z23" s="237"/>
      <c r="AA23" s="237"/>
      <c r="AB23" s="237"/>
      <c r="AC23" s="237"/>
      <c r="AD23" s="237"/>
    </row>
    <row r="24" spans="1:35">
      <c r="A24" s="335"/>
      <c r="B24" s="335"/>
      <c r="C24" s="335"/>
      <c r="D24" s="278" t="str">
        <f>IF(F21&lt;&gt;G4,"Caution - If you are updating the cost of debt within the regulatory period, you should not adjust X factors for past years.","")</f>
        <v>Caution - If you are updating the cost of debt within the regulatory period, you should not adjust X factors for past years.</v>
      </c>
      <c r="E24" s="380"/>
      <c r="F24" s="383"/>
      <c r="G24" s="332"/>
      <c r="H24" s="383"/>
      <c r="I24" s="383"/>
      <c r="J24" s="383"/>
      <c r="K24" s="396"/>
      <c r="L24" s="396"/>
      <c r="M24" s="396"/>
      <c r="N24" s="396"/>
      <c r="O24" s="396"/>
      <c r="P24" s="396"/>
      <c r="Q24" s="396"/>
      <c r="R24" s="397"/>
      <c r="S24" s="398"/>
      <c r="T24" s="335"/>
      <c r="U24" s="335"/>
      <c r="V24" s="237"/>
      <c r="W24" s="851"/>
      <c r="X24" s="190"/>
      <c r="Y24" s="190"/>
      <c r="Z24" s="190"/>
      <c r="AA24" s="190"/>
      <c r="AB24" s="190"/>
      <c r="AC24" s="851"/>
      <c r="AD24" s="851"/>
      <c r="AE24" s="190"/>
      <c r="AF24" s="190"/>
      <c r="AG24" s="190"/>
      <c r="AH24" s="190"/>
      <c r="AI24" s="190"/>
    </row>
    <row r="25" spans="1:35">
      <c r="A25" s="335"/>
      <c r="B25" s="335"/>
      <c r="C25" s="335"/>
      <c r="D25" s="278" t="str">
        <f>IF(ISERROR(HLOOKUP("Value expected",'PTRM input'!G223:P223,1,FALSE)),"","Caution - The PTRM input page does not appear to have all necessary cost of debt inputs (cells G222:P222)")</f>
        <v/>
      </c>
      <c r="E25" s="380"/>
      <c r="F25" s="383"/>
      <c r="G25" s="332"/>
      <c r="H25" s="383"/>
      <c r="I25" s="383"/>
      <c r="J25" s="383"/>
      <c r="K25" s="396"/>
      <c r="L25" s="396"/>
      <c r="M25" s="396"/>
      <c r="N25" s="396"/>
      <c r="O25" s="396"/>
      <c r="P25" s="396"/>
      <c r="Q25" s="396"/>
      <c r="R25" s="397"/>
      <c r="S25" s="398"/>
      <c r="T25" s="335"/>
      <c r="U25" s="335"/>
      <c r="V25" s="237"/>
      <c r="W25" s="190"/>
      <c r="X25" s="190"/>
      <c r="Y25" s="190"/>
      <c r="Z25" s="190"/>
      <c r="AA25" s="190"/>
      <c r="AB25" s="190"/>
      <c r="AC25" s="852"/>
      <c r="AD25" s="852"/>
      <c r="AE25" s="852"/>
      <c r="AF25" s="852"/>
      <c r="AG25" s="852"/>
      <c r="AH25" s="852"/>
      <c r="AI25" s="852"/>
    </row>
    <row r="26" spans="1:35">
      <c r="A26" s="335"/>
      <c r="B26" s="335"/>
      <c r="C26" s="335"/>
      <c r="D26" s="278" t="str">
        <f>IF(ROUND(ERC_Final_Calc,7)&lt;&gt;ROUND(ERC_Yr01_Inc,7),"Caution - The equity raising costs shown on the PTRM input tab (cell G70) does not appear to match the equity raising costs currently shown on the Equity Raising Costs tab (cell Q54)","")</f>
        <v/>
      </c>
      <c r="E26" s="380"/>
      <c r="F26" s="396"/>
      <c r="G26" s="396"/>
      <c r="H26" s="396"/>
      <c r="I26" s="396"/>
      <c r="J26" s="396"/>
      <c r="K26" s="396"/>
      <c r="L26" s="396"/>
      <c r="M26" s="396"/>
      <c r="N26" s="396"/>
      <c r="O26" s="396"/>
      <c r="P26" s="396"/>
      <c r="Q26" s="396"/>
      <c r="R26" s="397"/>
      <c r="S26" s="398"/>
      <c r="T26" s="335"/>
      <c r="V26" s="237"/>
      <c r="W26" s="190"/>
      <c r="X26" s="190"/>
      <c r="Y26" s="190"/>
      <c r="Z26" s="190"/>
      <c r="AA26" s="190"/>
      <c r="AB26" s="190"/>
      <c r="AC26" s="852"/>
      <c r="AD26" s="852"/>
      <c r="AE26" s="852"/>
      <c r="AF26" s="852"/>
      <c r="AG26" s="852"/>
      <c r="AH26" s="852"/>
      <c r="AI26" s="852"/>
    </row>
    <row r="27" spans="1:35">
      <c r="A27" s="335"/>
      <c r="B27" s="335"/>
      <c r="C27" s="335"/>
      <c r="D27" s="278"/>
      <c r="E27" s="380"/>
      <c r="F27" s="396"/>
      <c r="G27" s="396"/>
      <c r="H27" s="396"/>
      <c r="I27" s="396"/>
      <c r="J27" s="396"/>
      <c r="K27" s="396"/>
      <c r="L27" s="396"/>
      <c r="M27" s="396"/>
      <c r="N27" s="396"/>
      <c r="O27" s="396"/>
      <c r="P27" s="396"/>
      <c r="Q27" s="396"/>
      <c r="R27" s="397"/>
      <c r="S27" s="398"/>
      <c r="T27" s="335"/>
      <c r="U27" s="335"/>
      <c r="V27" s="237"/>
      <c r="W27" s="853"/>
      <c r="X27" s="853"/>
      <c r="Y27" s="853"/>
      <c r="Z27" s="853"/>
      <c r="AA27" s="853"/>
      <c r="AB27" s="190"/>
      <c r="AC27" s="852"/>
      <c r="AD27" s="852"/>
      <c r="AE27" s="853"/>
      <c r="AF27" s="853"/>
      <c r="AG27" s="853"/>
      <c r="AH27" s="853"/>
      <c r="AI27" s="853"/>
    </row>
    <row r="28" spans="1:35" ht="18" customHeight="1">
      <c r="A28" s="118"/>
      <c r="B28" s="478"/>
      <c r="C28" s="478"/>
      <c r="D28" s="379" t="s">
        <v>313</v>
      </c>
      <c r="E28" s="379"/>
      <c r="F28" s="379"/>
      <c r="G28" s="379"/>
      <c r="H28" s="355"/>
      <c r="I28" s="355"/>
      <c r="J28" s="355"/>
      <c r="K28" s="355"/>
      <c r="L28" s="355"/>
      <c r="M28" s="355"/>
      <c r="N28" s="355"/>
      <c r="O28" s="355"/>
      <c r="P28" s="355"/>
      <c r="Q28" s="355"/>
      <c r="R28" s="118"/>
      <c r="S28" s="118"/>
      <c r="T28" s="118"/>
      <c r="U28" s="118"/>
      <c r="V28" s="237"/>
      <c r="W28" s="854"/>
      <c r="X28" s="854"/>
      <c r="Y28" s="854"/>
      <c r="Z28" s="854"/>
      <c r="AA28" s="855"/>
      <c r="AB28" s="190"/>
      <c r="AC28" s="854"/>
      <c r="AD28" s="854"/>
      <c r="AE28" s="854"/>
      <c r="AF28" s="854"/>
      <c r="AG28" s="854"/>
      <c r="AH28" s="855"/>
      <c r="AI28" s="852"/>
    </row>
    <row r="29" spans="1:35">
      <c r="A29" s="380"/>
      <c r="B29" s="380"/>
      <c r="C29" s="380"/>
      <c r="D29" s="380"/>
      <c r="E29" s="33"/>
      <c r="F29" s="380"/>
      <c r="G29" s="380"/>
      <c r="H29" s="380"/>
      <c r="I29" s="380"/>
      <c r="J29" s="380"/>
      <c r="K29" s="380"/>
      <c r="L29" s="380"/>
      <c r="M29" s="380"/>
      <c r="N29" s="380"/>
      <c r="O29" s="380"/>
      <c r="P29" s="380"/>
      <c r="Q29" s="380"/>
      <c r="R29" s="377"/>
      <c r="S29" s="335"/>
      <c r="T29" s="335"/>
      <c r="U29" s="335"/>
      <c r="V29" s="237"/>
      <c r="W29" s="190"/>
      <c r="X29" s="190"/>
      <c r="Y29" s="190"/>
      <c r="Z29" s="190"/>
      <c r="AA29" s="190"/>
      <c r="AB29" s="190"/>
      <c r="AC29" s="856"/>
      <c r="AD29" s="856"/>
      <c r="AE29" s="856"/>
      <c r="AF29" s="856"/>
      <c r="AG29" s="856"/>
      <c r="AH29" s="856"/>
      <c r="AI29" s="856"/>
    </row>
    <row r="30" spans="1:35">
      <c r="A30" s="335"/>
      <c r="B30" s="335"/>
      <c r="C30" s="335"/>
      <c r="D30" s="335" t="s">
        <v>43</v>
      </c>
      <c r="E30" s="335"/>
      <c r="F30" s="317"/>
      <c r="G30" s="520">
        <f>Analysis!G25+Analysis!G26</f>
        <v>201.91658593519162</v>
      </c>
      <c r="H30" s="520">
        <f>IF(COUNT($G30:G30)&gt;='PTRM input'!$R$7,0,Analysis!H25+Analysis!H26)</f>
        <v>215.35466751026985</v>
      </c>
      <c r="I30" s="520">
        <f>IF(COUNT($G30:H30)&gt;='PTRM input'!$R$7,0,Analysis!I25+Analysis!I26)</f>
        <v>231.98968050848541</v>
      </c>
      <c r="J30" s="520">
        <f>IF(COUNT($G30:I30)&gt;='PTRM input'!$R$7,0,Analysis!J25+Analysis!J26)</f>
        <v>252.11385670719676</v>
      </c>
      <c r="K30" s="520">
        <f>IF(COUNT($G30:J30)&gt;='PTRM input'!$R$7,0,Analysis!K25+Analysis!K26)</f>
        <v>268.83564655643357</v>
      </c>
      <c r="L30" s="520">
        <f>IF(COUNT($G30:K30)&gt;='PTRM input'!$R$7,0,Analysis!L25+Analysis!L26)</f>
        <v>0</v>
      </c>
      <c r="M30" s="520">
        <f>IF(COUNT($G30:L30)&gt;='PTRM input'!$R$7,0,Analysis!M25+Analysis!M26)</f>
        <v>0</v>
      </c>
      <c r="N30" s="520">
        <f>IF(COUNT($G30:M30)&gt;='PTRM input'!$R$7,0,Analysis!N25+Analysis!N26)</f>
        <v>0</v>
      </c>
      <c r="O30" s="520">
        <f>IF(COUNT($G30:N30)&gt;='PTRM input'!$R$7,0,Analysis!O25+Analysis!O26)</f>
        <v>0</v>
      </c>
      <c r="P30" s="520">
        <f>IF(COUNT($G30:O30)&gt;='PTRM input'!$R$7,0,Analysis!P25+Analysis!P26)</f>
        <v>0</v>
      </c>
      <c r="Q30" s="380"/>
      <c r="R30" s="377"/>
      <c r="S30" s="335"/>
      <c r="T30" s="335"/>
      <c r="U30" s="335"/>
      <c r="V30" s="237"/>
      <c r="W30" s="857"/>
      <c r="X30" s="849"/>
      <c r="Y30" s="849"/>
      <c r="Z30" s="849"/>
      <c r="AA30" s="849"/>
      <c r="AB30" s="190"/>
      <c r="AC30" s="858"/>
      <c r="AD30" s="858"/>
      <c r="AE30" s="850"/>
      <c r="AF30" s="850"/>
      <c r="AG30" s="850"/>
      <c r="AH30" s="850"/>
      <c r="AI30" s="850"/>
    </row>
    <row r="31" spans="1:35">
      <c r="A31" s="335"/>
      <c r="B31" s="335"/>
      <c r="C31" s="335"/>
      <c r="D31" s="335" t="s">
        <v>312</v>
      </c>
      <c r="E31" s="335"/>
      <c r="F31" s="223"/>
      <c r="G31" s="520">
        <f>Analysis!G28</f>
        <v>109.57496807906881</v>
      </c>
      <c r="H31" s="520">
        <f>IF(COUNT($G31:G31)&gt;='PTRM input'!$R$7,0,Analysis!H28)</f>
        <v>98.393578425031336</v>
      </c>
      <c r="I31" s="520">
        <f>IF(COUNT($G31:H31)&gt;='PTRM input'!$R$7,0,Analysis!I28)</f>
        <v>109.59095444152732</v>
      </c>
      <c r="J31" s="520">
        <f>IF(COUNT($G31:I31)&gt;='PTRM input'!$R$7,0,Analysis!J28)</f>
        <v>125.95930438053274</v>
      </c>
      <c r="K31" s="520">
        <f>IF(COUNT($G31:J31)&gt;='PTRM input'!$R$7,0,Analysis!K28)</f>
        <v>131.8954350434152</v>
      </c>
      <c r="L31" s="520">
        <f>IF(COUNT($G31:K31)&gt;='PTRM input'!$R$7,0,Analysis!L28)</f>
        <v>0</v>
      </c>
      <c r="M31" s="520">
        <f>IF(COUNT($G31:L31)&gt;='PTRM input'!$R$7,0,Analysis!M28)</f>
        <v>0</v>
      </c>
      <c r="N31" s="520">
        <f>IF(COUNT($G31:M31)&gt;='PTRM input'!$R$7,0,Analysis!N28)</f>
        <v>0</v>
      </c>
      <c r="O31" s="520">
        <f>IF(COUNT($G31:N31)&gt;='PTRM input'!$R$7,0,Analysis!O28)</f>
        <v>0</v>
      </c>
      <c r="P31" s="520">
        <f>IF(COUNT($G31:O31)&gt;='PTRM input'!$R$7,0,Analysis!P28)</f>
        <v>0</v>
      </c>
      <c r="Q31" s="380"/>
      <c r="R31" s="377"/>
      <c r="S31" s="335"/>
      <c r="T31" s="335"/>
      <c r="U31" s="335"/>
      <c r="V31" s="237"/>
      <c r="W31" s="849"/>
      <c r="X31" s="849"/>
      <c r="Y31" s="849"/>
      <c r="Z31" s="849"/>
      <c r="AA31" s="849"/>
      <c r="AB31" s="190"/>
      <c r="AC31" s="858"/>
      <c r="AD31" s="858"/>
      <c r="AE31" s="850"/>
      <c r="AF31" s="850"/>
      <c r="AG31" s="850"/>
      <c r="AH31" s="850"/>
      <c r="AI31" s="850"/>
    </row>
    <row r="32" spans="1:35">
      <c r="A32" s="335"/>
      <c r="B32" s="335"/>
      <c r="C32" s="335"/>
      <c r="D32" s="335" t="s">
        <v>269</v>
      </c>
      <c r="E32" s="335"/>
      <c r="F32" s="223"/>
      <c r="G32" s="520">
        <f>Analysis!G30</f>
        <v>232.54683317540878</v>
      </c>
      <c r="H32" s="520">
        <f>IF(COUNT($G32:G32)&gt;='PTRM input'!$R$7,0,Analysis!H30)</f>
        <v>244.24692944214277</v>
      </c>
      <c r="I32" s="520">
        <f>IF(COUNT($G32:H32)&gt;='PTRM input'!$R$7,0,Analysis!I30)</f>
        <v>260.63919938134961</v>
      </c>
      <c r="J32" s="520">
        <f>IF(COUNT($G32:I32)&gt;='PTRM input'!$R$7,0,Analysis!J30)</f>
        <v>269.6496239897952</v>
      </c>
      <c r="K32" s="520">
        <f>IF(COUNT($G32:J32)&gt;='PTRM input'!$R$7,0,Analysis!K30)</f>
        <v>282.11936922245417</v>
      </c>
      <c r="L32" s="520">
        <f>IF(COUNT($G32:K32)&gt;='PTRM input'!$R$7,0,Analysis!L30)</f>
        <v>0</v>
      </c>
      <c r="M32" s="520">
        <f>IF(COUNT($G32:L32)&gt;='PTRM input'!$R$7,0,Analysis!M30)</f>
        <v>0</v>
      </c>
      <c r="N32" s="520">
        <f>IF(COUNT($G32:M32)&gt;='PTRM input'!$R$7,0,Analysis!N30)</f>
        <v>0</v>
      </c>
      <c r="O32" s="520">
        <f>IF(COUNT($G32:N32)&gt;='PTRM input'!$R$7,0,Analysis!O30)</f>
        <v>0</v>
      </c>
      <c r="P32" s="520">
        <f>IF(COUNT($G32:O32)&gt;='PTRM input'!$R$7,0,Analysis!P30)</f>
        <v>0</v>
      </c>
      <c r="Q32" s="380"/>
      <c r="R32" s="377"/>
      <c r="S32" s="335"/>
      <c r="T32" s="335"/>
      <c r="U32" s="335"/>
      <c r="V32" s="237"/>
      <c r="W32" s="849"/>
      <c r="X32" s="849"/>
      <c r="Y32" s="849"/>
      <c r="Z32" s="849"/>
      <c r="AA32" s="849"/>
      <c r="AB32" s="190"/>
      <c r="AC32" s="858"/>
      <c r="AD32" s="858"/>
      <c r="AE32" s="850"/>
      <c r="AF32" s="850"/>
      <c r="AG32" s="850"/>
      <c r="AH32" s="850"/>
      <c r="AI32" s="850"/>
    </row>
    <row r="33" spans="1:37">
      <c r="A33" s="335"/>
      <c r="B33" s="335"/>
      <c r="C33" s="335"/>
      <c r="D33" s="332" t="s">
        <v>266</v>
      </c>
      <c r="E33" s="332"/>
      <c r="F33" s="505"/>
      <c r="G33" s="521">
        <f>Analysis!G32</f>
        <v>4.2713127864035449</v>
      </c>
      <c r="H33" s="521">
        <f>IF(COUNT($G33:G33)&gt;='PTRM input'!$R$7,0,Analysis!H32)</f>
        <v>-2.7434647482806351</v>
      </c>
      <c r="I33" s="521">
        <f>IF(COUNT($G33:H33)&gt;='PTRM input'!$R$7,0,Analysis!I32)</f>
        <v>3.3554495391786583</v>
      </c>
      <c r="J33" s="521">
        <f>IF(COUNT($G33:I33)&gt;='PTRM input'!$R$7,0,Analysis!J32)</f>
        <v>11.483040461621076</v>
      </c>
      <c r="K33" s="521">
        <f>IF(COUNT($G33:J33)&gt;='PTRM input'!$R$7,0,Analysis!K32)</f>
        <v>0.67387573567025416</v>
      </c>
      <c r="L33" s="521">
        <f>IF(COUNT($G33:K33)&gt;='PTRM input'!$R$7,0,Analysis!L32)</f>
        <v>0</v>
      </c>
      <c r="M33" s="521">
        <f>IF(COUNT($G33:L33)&gt;='PTRM input'!$R$7,0,Analysis!M32)</f>
        <v>0</v>
      </c>
      <c r="N33" s="521">
        <f>IF(COUNT($G33:M33)&gt;='PTRM input'!$R$7,0,Analysis!N32)</f>
        <v>0</v>
      </c>
      <c r="O33" s="521">
        <f>IF(COUNT($G33:N33)&gt;='PTRM input'!$R$7,0,Analysis!O32)</f>
        <v>0</v>
      </c>
      <c r="P33" s="521">
        <f>IF(COUNT($G33:O33)&gt;='PTRM input'!$R$7,0,Analysis!P32)</f>
        <v>0</v>
      </c>
      <c r="Q33" s="380"/>
      <c r="R33" s="377"/>
      <c r="S33" s="335"/>
      <c r="T33" s="335"/>
      <c r="U33" s="335"/>
      <c r="V33" s="237"/>
      <c r="W33" s="849"/>
      <c r="X33" s="849"/>
      <c r="Y33" s="849"/>
      <c r="Z33" s="849"/>
      <c r="AA33" s="849"/>
      <c r="AB33" s="190"/>
      <c r="AC33" s="858"/>
      <c r="AD33" s="858"/>
      <c r="AE33" s="850"/>
      <c r="AF33" s="850"/>
      <c r="AG33" s="850"/>
      <c r="AH33" s="850"/>
      <c r="AI33" s="850"/>
    </row>
    <row r="34" spans="1:37">
      <c r="A34" s="335"/>
      <c r="B34" s="335"/>
      <c r="C34" s="335"/>
      <c r="D34" s="335" t="s">
        <v>270</v>
      </c>
      <c r="E34" s="335"/>
      <c r="F34" s="223"/>
      <c r="G34" s="521">
        <f>Analysis!G34+Analysis!G35</f>
        <v>37.98178559499177</v>
      </c>
      <c r="H34" s="521">
        <f>IF(COUNT($G34:G34)&gt;='PTRM input'!$R$7,0,Analysis!H34+Analysis!H35)</f>
        <v>34.021289608303562</v>
      </c>
      <c r="I34" s="521">
        <f>IF(COUNT($G34:H34)&gt;='PTRM input'!$R$7,0,Analysis!I34+Analysis!I35)</f>
        <v>31.880982749723941</v>
      </c>
      <c r="J34" s="521">
        <f>IF(COUNT($G34:I34)&gt;='PTRM input'!$R$7,0,Analysis!J34+Analysis!J35)</f>
        <v>34.911395775506129</v>
      </c>
      <c r="K34" s="521">
        <f>IF(COUNT($G34:J34)&gt;='PTRM input'!$R$7,0,Analysis!K34+Analysis!K35)</f>
        <v>34.771496303932345</v>
      </c>
      <c r="L34" s="521">
        <f>IF(COUNT($G34:K34)&gt;='PTRM input'!$R$7,0,Analysis!L34+Analysis!L35)</f>
        <v>0</v>
      </c>
      <c r="M34" s="521">
        <f>IF(COUNT($G34:L34)&gt;='PTRM input'!$R$7,0,Analysis!M34+Analysis!M35)</f>
        <v>0</v>
      </c>
      <c r="N34" s="521">
        <f>IF(COUNT($G34:M34)&gt;='PTRM input'!$R$7,0,Analysis!N34+Analysis!N35)</f>
        <v>0</v>
      </c>
      <c r="O34" s="521">
        <f>IF(COUNT($G34:N34)&gt;='PTRM input'!$R$7,0,Analysis!O34+Analysis!O35)</f>
        <v>0</v>
      </c>
      <c r="P34" s="521">
        <f>IF(COUNT($G34:O34)&gt;='PTRM input'!$R$7,0,Analysis!P34+Analysis!P35)</f>
        <v>0</v>
      </c>
      <c r="Q34" s="380"/>
      <c r="R34" s="377"/>
      <c r="S34" s="335"/>
      <c r="T34" s="335"/>
      <c r="U34" s="335"/>
      <c r="V34" s="237"/>
      <c r="W34" s="849"/>
      <c r="X34" s="849"/>
      <c r="Y34" s="849"/>
      <c r="Z34" s="849"/>
      <c r="AA34" s="849"/>
      <c r="AB34" s="190"/>
      <c r="AC34" s="858"/>
      <c r="AD34" s="858"/>
      <c r="AE34" s="850"/>
      <c r="AF34" s="850"/>
      <c r="AG34" s="850"/>
      <c r="AH34" s="850"/>
      <c r="AI34" s="850"/>
    </row>
    <row r="35" spans="1:37" ht="13.5" thickBot="1">
      <c r="A35" s="335"/>
      <c r="B35" s="335"/>
      <c r="C35" s="335"/>
      <c r="D35" s="335" t="s">
        <v>268</v>
      </c>
      <c r="E35" s="335"/>
      <c r="F35" s="223"/>
      <c r="G35" s="522">
        <f t="shared" ref="G35:H35" si="2">SUM(G30:G34)</f>
        <v>586.29148557106453</v>
      </c>
      <c r="H35" s="522">
        <f t="shared" si="2"/>
        <v>589.27300023746693</v>
      </c>
      <c r="I35" s="522">
        <f t="shared" ref="I35:P35" si="3">SUM(I30:I34)</f>
        <v>637.45626662026484</v>
      </c>
      <c r="J35" s="522">
        <f t="shared" si="3"/>
        <v>694.11722131465183</v>
      </c>
      <c r="K35" s="522">
        <f t="shared" si="3"/>
        <v>718.29582286190555</v>
      </c>
      <c r="L35" s="522">
        <f t="shared" si="3"/>
        <v>0</v>
      </c>
      <c r="M35" s="522">
        <f t="shared" si="3"/>
        <v>0</v>
      </c>
      <c r="N35" s="522">
        <f t="shared" si="3"/>
        <v>0</v>
      </c>
      <c r="O35" s="522">
        <f t="shared" si="3"/>
        <v>0</v>
      </c>
      <c r="P35" s="522">
        <f t="shared" si="3"/>
        <v>0</v>
      </c>
      <c r="Q35" s="380"/>
      <c r="R35" s="377"/>
      <c r="S35" s="335"/>
      <c r="T35" s="335"/>
      <c r="U35" s="335"/>
      <c r="V35" s="528"/>
      <c r="W35" s="849"/>
      <c r="X35" s="849"/>
      <c r="Y35" s="849"/>
      <c r="Z35" s="849"/>
      <c r="AA35" s="849"/>
      <c r="AB35" s="190"/>
      <c r="AC35" s="858"/>
      <c r="AD35" s="858"/>
      <c r="AE35" s="850"/>
      <c r="AF35" s="850"/>
      <c r="AG35" s="850"/>
      <c r="AH35" s="850"/>
      <c r="AI35" s="850"/>
    </row>
    <row r="36" spans="1:37" ht="13.5" thickTop="1">
      <c r="A36" s="335"/>
      <c r="B36" s="335"/>
      <c r="C36" s="335"/>
      <c r="D36" s="33"/>
      <c r="E36" s="317"/>
      <c r="F36" s="380"/>
      <c r="G36" s="792"/>
      <c r="H36" s="380"/>
      <c r="I36" s="380"/>
      <c r="J36" s="380"/>
      <c r="K36" s="380"/>
      <c r="L36" s="380"/>
      <c r="M36" s="380"/>
      <c r="N36" s="380"/>
      <c r="O36" s="380"/>
      <c r="P36" s="336"/>
      <c r="Q36" s="336"/>
      <c r="R36" s="336"/>
      <c r="S36" s="335"/>
      <c r="T36" s="335"/>
      <c r="U36" s="335"/>
      <c r="V36" s="237"/>
      <c r="W36" s="190"/>
      <c r="X36" s="190"/>
      <c r="Y36" s="190"/>
      <c r="Z36" s="190"/>
      <c r="AA36" s="190"/>
      <c r="AB36" s="190"/>
      <c r="AC36" s="852"/>
      <c r="AD36" s="852"/>
      <c r="AE36" s="858"/>
      <c r="AF36" s="858"/>
      <c r="AG36" s="858"/>
      <c r="AH36" s="858"/>
      <c r="AI36" s="858"/>
    </row>
    <row r="37" spans="1:37" ht="18" customHeight="1">
      <c r="A37" s="118"/>
      <c r="B37" s="478"/>
      <c r="C37" s="478"/>
      <c r="D37" s="379" t="s">
        <v>314</v>
      </c>
      <c r="E37" s="379"/>
      <c r="F37" s="379"/>
      <c r="G37" s="379"/>
      <c r="H37" s="355"/>
      <c r="I37" s="355"/>
      <c r="J37" s="355"/>
      <c r="K37" s="355"/>
      <c r="L37" s="355"/>
      <c r="M37" s="355"/>
      <c r="N37" s="355"/>
      <c r="O37" s="355"/>
      <c r="P37" s="355"/>
      <c r="Q37" s="355"/>
      <c r="R37" s="118"/>
      <c r="S37" s="118"/>
      <c r="T37" s="118"/>
      <c r="U37" s="118"/>
      <c r="V37" s="237"/>
      <c r="W37" s="190"/>
      <c r="X37" s="190"/>
      <c r="Y37" s="190"/>
      <c r="Z37" s="190"/>
      <c r="AA37" s="190"/>
      <c r="AB37" s="190"/>
      <c r="AC37" s="190"/>
      <c r="AD37" s="190"/>
      <c r="AE37" s="190"/>
      <c r="AF37" s="190"/>
      <c r="AG37" s="190"/>
      <c r="AH37" s="190"/>
      <c r="AI37" s="190"/>
      <c r="AJ37" s="237"/>
      <c r="AK37" s="237"/>
    </row>
    <row r="38" spans="1:37">
      <c r="A38" s="335"/>
      <c r="B38" s="335"/>
      <c r="C38" s="335"/>
      <c r="D38" s="336"/>
      <c r="E38" s="336"/>
      <c r="F38" s="387"/>
      <c r="G38" s="336"/>
      <c r="H38" s="336"/>
      <c r="I38" s="336"/>
      <c r="J38" s="336"/>
      <c r="K38" s="336"/>
      <c r="L38" s="336"/>
      <c r="M38" s="336"/>
      <c r="N38" s="336"/>
      <c r="O38" s="336"/>
      <c r="P38" s="336"/>
      <c r="Q38" s="336"/>
      <c r="R38" s="336"/>
      <c r="S38" s="336"/>
      <c r="T38" s="336"/>
      <c r="U38" s="336"/>
      <c r="V38" s="237"/>
      <c r="W38" s="190"/>
      <c r="X38" s="190"/>
      <c r="Y38" s="190"/>
      <c r="Z38" s="190"/>
      <c r="AA38" s="190"/>
      <c r="AB38" s="190"/>
      <c r="AC38" s="852"/>
      <c r="AD38" s="852"/>
      <c r="AE38" s="858"/>
      <c r="AF38" s="858"/>
      <c r="AG38" s="858"/>
      <c r="AH38" s="858"/>
      <c r="AI38" s="858"/>
    </row>
    <row r="39" spans="1:37">
      <c r="A39" s="335"/>
      <c r="B39" s="335"/>
      <c r="C39" s="335"/>
      <c r="D39" s="33" t="s">
        <v>267</v>
      </c>
      <c r="E39" s="335"/>
      <c r="F39" s="525">
        <f>'Forecast revenues'!F7/1000000</f>
        <v>659.03893913046181</v>
      </c>
      <c r="G39" s="520">
        <f>G35</f>
        <v>586.29148557106453</v>
      </c>
      <c r="H39" s="520">
        <f>IF(COUNT($G39:G39)&gt;='PTRM input'!$R$7,0,H35)</f>
        <v>589.27300023746693</v>
      </c>
      <c r="I39" s="520">
        <f>IF(COUNT($G39:H39)&gt;='PTRM input'!$R$7,0,I35)</f>
        <v>637.45626662026484</v>
      </c>
      <c r="J39" s="520">
        <f>IF(COUNT($G39:I39)&gt;='PTRM input'!$R$7,0,J35)</f>
        <v>694.11722131465183</v>
      </c>
      <c r="K39" s="520">
        <f>IF(COUNT($G39:J39)&gt;='PTRM input'!$R$7,0,K35)</f>
        <v>718.29582286190555</v>
      </c>
      <c r="L39" s="520">
        <f>IF(COUNT($G39:K39)&gt;='PTRM input'!$R$7,0,L35)</f>
        <v>0</v>
      </c>
      <c r="M39" s="520">
        <f>IF(COUNT($G39:L39)&gt;='PTRM input'!$R$7,0,M35)</f>
        <v>0</v>
      </c>
      <c r="N39" s="520">
        <f>IF(COUNT($G39:M39)&gt;='PTRM input'!$R$7,0,N35)</f>
        <v>0</v>
      </c>
      <c r="O39" s="520">
        <f>IF(COUNT($G39:N39)&gt;='PTRM input'!$R$7,0,O35)</f>
        <v>0</v>
      </c>
      <c r="P39" s="520">
        <f>IF(COUNT($G39:O39)&gt;='PTRM input'!$R$7,0,P35)</f>
        <v>0</v>
      </c>
      <c r="Q39" s="336"/>
      <c r="R39" s="225">
        <f>G39/G$8+H39/H$8+I39/I$8+J39/J$8+K39/K$8+L39/L$8+M39/M$8+N39/N$8+O39/O$8+P39/P$8</f>
        <v>2695.8065857223955</v>
      </c>
      <c r="S39" s="341" t="s">
        <v>238</v>
      </c>
      <c r="T39" s="331"/>
      <c r="U39" s="331"/>
      <c r="V39" s="237"/>
      <c r="W39" s="190"/>
      <c r="X39" s="190"/>
      <c r="Y39" s="190"/>
      <c r="Z39" s="190"/>
      <c r="AA39" s="190"/>
      <c r="AB39" s="190"/>
      <c r="AC39" s="852"/>
      <c r="AD39" s="852"/>
      <c r="AE39" s="858"/>
      <c r="AF39" s="858"/>
      <c r="AG39" s="858"/>
      <c r="AH39" s="858"/>
      <c r="AI39" s="858"/>
    </row>
    <row r="40" spans="1:37">
      <c r="A40" s="335"/>
      <c r="B40" s="335"/>
      <c r="C40" s="335"/>
      <c r="D40" s="33"/>
      <c r="E40" s="224"/>
      <c r="F40" s="332"/>
      <c r="G40" s="332"/>
      <c r="H40" s="386"/>
      <c r="I40" s="386"/>
      <c r="J40" s="386"/>
      <c r="K40" s="386"/>
      <c r="L40" s="336"/>
      <c r="M40" s="336"/>
      <c r="N40" s="336"/>
      <c r="O40" s="336"/>
      <c r="P40" s="336"/>
      <c r="Q40" s="336"/>
      <c r="R40" s="336"/>
      <c r="S40" s="336"/>
      <c r="T40" s="336"/>
      <c r="U40" s="336"/>
      <c r="V40" s="237"/>
      <c r="W40" s="190"/>
      <c r="X40" s="190"/>
      <c r="Y40" s="190"/>
      <c r="Z40" s="190"/>
      <c r="AA40" s="190"/>
      <c r="AB40" s="852"/>
      <c r="AC40" s="190"/>
      <c r="AD40" s="190"/>
      <c r="AE40" s="190"/>
      <c r="AF40" s="858"/>
      <c r="AG40" s="858"/>
      <c r="AH40" s="858"/>
      <c r="AI40" s="858"/>
    </row>
    <row r="41" spans="1:37" s="4" customFormat="1">
      <c r="A41" s="335"/>
      <c r="B41" s="335"/>
      <c r="C41" s="335"/>
      <c r="D41" s="33"/>
      <c r="E41" s="224"/>
      <c r="F41" s="328"/>
      <c r="G41" s="330">
        <f>G44-G39</f>
        <v>-586.29148557106453</v>
      </c>
      <c r="H41" s="334" t="s">
        <v>237</v>
      </c>
      <c r="I41" s="226"/>
      <c r="J41" s="226"/>
      <c r="K41" s="226"/>
      <c r="L41" s="337"/>
      <c r="M41" s="337"/>
      <c r="N41" s="337"/>
      <c r="O41" s="337"/>
      <c r="P41" s="337"/>
      <c r="Q41" s="337"/>
      <c r="R41" s="337">
        <f ca="1">OFFSET(F44,0,'PTRM input'!$R$7,1,1)- OFFSET(F39,0,'PTRM input'!$R$7,1,1)</f>
        <v>-718.29582286190555</v>
      </c>
      <c r="S41" s="340" t="s">
        <v>242</v>
      </c>
      <c r="T41" s="336"/>
      <c r="U41" s="336"/>
      <c r="V41" s="237"/>
      <c r="W41" s="190"/>
      <c r="X41" s="190"/>
      <c r="Y41" s="190"/>
      <c r="Z41" s="190"/>
      <c r="AA41" s="190"/>
      <c r="AB41" s="852"/>
      <c r="AC41" s="190"/>
      <c r="AD41" s="190"/>
      <c r="AE41" s="190"/>
      <c r="AF41" s="858"/>
      <c r="AG41" s="858"/>
      <c r="AH41" s="858"/>
      <c r="AI41" s="858"/>
    </row>
    <row r="42" spans="1:37" s="4" customFormat="1">
      <c r="A42" s="332"/>
      <c r="B42" s="332"/>
      <c r="C42" s="332"/>
      <c r="D42" s="326"/>
      <c r="E42" s="327"/>
      <c r="F42" s="328"/>
      <c r="G42" s="338">
        <f>G44/G39-1</f>
        <v>-1</v>
      </c>
      <c r="H42" s="333" t="s">
        <v>239</v>
      </c>
      <c r="I42" s="329"/>
      <c r="J42" s="329"/>
      <c r="K42" s="329"/>
      <c r="L42" s="274"/>
      <c r="M42" s="274"/>
      <c r="N42" s="274"/>
      <c r="O42" s="274"/>
      <c r="P42" s="274"/>
      <c r="Q42" s="274"/>
      <c r="R42" s="338">
        <f ca="1">OFFSET(F44,0,'PTRM input'!$R$7,1,1)/OFFSET(F39,0,'PTRM input'!$R$7,1,1)-1</f>
        <v>-1</v>
      </c>
      <c r="S42" s="339" t="s">
        <v>243</v>
      </c>
      <c r="T42" s="384"/>
      <c r="U42" s="384"/>
      <c r="V42" s="237"/>
      <c r="W42" s="190"/>
      <c r="X42" s="190"/>
      <c r="Y42" s="190"/>
      <c r="Z42" s="190"/>
      <c r="AA42" s="190"/>
      <c r="AB42" s="852"/>
      <c r="AC42" s="190"/>
      <c r="AD42" s="190"/>
      <c r="AE42" s="190"/>
      <c r="AF42" s="858"/>
      <c r="AG42" s="858"/>
      <c r="AH42" s="858"/>
      <c r="AI42" s="858"/>
    </row>
    <row r="43" spans="1:37" s="4" customFormat="1">
      <c r="A43" s="335"/>
      <c r="B43" s="335"/>
      <c r="C43" s="335"/>
      <c r="D43" s="335"/>
      <c r="E43" s="335"/>
      <c r="F43" s="317"/>
      <c r="G43" s="386"/>
      <c r="H43" s="386"/>
      <c r="I43" s="386"/>
      <c r="J43" s="386"/>
      <c r="K43" s="386"/>
      <c r="L43" s="336"/>
      <c r="M43" s="336"/>
      <c r="N43" s="336"/>
      <c r="O43" s="336"/>
      <c r="P43" s="336"/>
      <c r="Q43" s="336"/>
      <c r="R43" s="387"/>
      <c r="S43" s="317"/>
      <c r="T43" s="332"/>
      <c r="U43" s="332"/>
      <c r="V43" s="237"/>
      <c r="W43" s="190"/>
      <c r="X43" s="190"/>
      <c r="Y43" s="190"/>
      <c r="Z43" s="190"/>
      <c r="AA43" s="190"/>
      <c r="AB43" s="852"/>
      <c r="AC43" s="190"/>
      <c r="AD43" s="190"/>
      <c r="AE43" s="190"/>
      <c r="AF43" s="858"/>
      <c r="AG43" s="858"/>
      <c r="AH43" s="858"/>
      <c r="AI43" s="858"/>
    </row>
    <row r="44" spans="1:37" s="4" customFormat="1">
      <c r="A44" s="335"/>
      <c r="B44" s="335"/>
      <c r="C44" s="335"/>
      <c r="D44" s="33" t="s">
        <v>293</v>
      </c>
      <c r="E44" s="335"/>
      <c r="F44" s="523">
        <f>'Forecast revenues'!F7/1000000</f>
        <v>659.03893913046181</v>
      </c>
      <c r="G44" s="524">
        <f>'Forecast revenues'!G7/1000000</f>
        <v>0</v>
      </c>
      <c r="H44" s="524">
        <f>IF(COUNT($G44:G44)&gt;='PTRM input'!$R$7,0,'Forecast revenues'!H7/1000000)</f>
        <v>0</v>
      </c>
      <c r="I44" s="524">
        <f>IF(COUNT($G44:H44)&gt;='PTRM input'!$R$7,0,'Forecast revenues'!I7/1000000)</f>
        <v>0</v>
      </c>
      <c r="J44" s="524">
        <f>IF(COUNT($G44:I44)&gt;='PTRM input'!$R$7,0,'Forecast revenues'!J7/1000000)</f>
        <v>0</v>
      </c>
      <c r="K44" s="524">
        <f>IF(COUNT($G44:J44)&gt;='PTRM input'!$R$7,0,'Forecast revenues'!K7/1000000)</f>
        <v>0</v>
      </c>
      <c r="L44" s="524">
        <f>IF(COUNT($G44:K44)&gt;='PTRM input'!$R$7,0,'Forecast revenues'!L7/1000000)</f>
        <v>0</v>
      </c>
      <c r="M44" s="524">
        <f>IF(COUNT($G44:L44)&gt;='PTRM input'!$R$7,0,'Forecast revenues'!M7/1000000)</f>
        <v>0</v>
      </c>
      <c r="N44" s="524">
        <f>IF(COUNT($G44:M44)&gt;='PTRM input'!$R$7,0,'Forecast revenues'!N7/1000000)</f>
        <v>0</v>
      </c>
      <c r="O44" s="524">
        <f>IF(COUNT($G44:N44)&gt;='PTRM input'!$R$7,0,'Forecast revenues'!O7/1000000)</f>
        <v>0</v>
      </c>
      <c r="P44" s="524">
        <f>IF(COUNT($G44:O44)&gt;='PTRM input'!$R$7,0,'Forecast revenues'!P7/1000000)</f>
        <v>0</v>
      </c>
      <c r="Q44" s="336"/>
      <c r="R44" s="225">
        <f>G44/G$8+H44/H$8+I44/I$8+J44/J$8+K44/K$8+L44/L$8+M44/M$8+N44/N$8+O44/O$8+P44/P$8</f>
        <v>0</v>
      </c>
      <c r="S44" s="33" t="s">
        <v>240</v>
      </c>
      <c r="T44" s="335"/>
      <c r="U44" s="335"/>
      <c r="V44" s="237"/>
      <c r="W44" s="190"/>
      <c r="X44" s="190"/>
      <c r="Y44" s="190"/>
      <c r="Z44" s="190"/>
      <c r="AA44" s="190"/>
      <c r="AB44" s="190"/>
      <c r="AC44" s="190"/>
      <c r="AD44" s="190"/>
      <c r="AE44" s="190"/>
      <c r="AF44" s="190"/>
      <c r="AG44" s="190"/>
      <c r="AH44" s="190"/>
      <c r="AI44" s="190"/>
    </row>
    <row r="45" spans="1:37" s="4" customFormat="1">
      <c r="A45" s="335"/>
      <c r="B45" s="335"/>
      <c r="C45" s="335"/>
      <c r="D45" s="33"/>
      <c r="E45" s="327"/>
      <c r="F45" s="332"/>
      <c r="G45" s="789"/>
      <c r="H45" s="789"/>
      <c r="I45" s="789"/>
      <c r="J45" s="789"/>
      <c r="K45" s="789"/>
      <c r="L45" s="336"/>
      <c r="M45" s="336"/>
      <c r="N45" s="336"/>
      <c r="O45" s="336"/>
      <c r="P45" s="336"/>
      <c r="Q45" s="336"/>
      <c r="R45" s="336"/>
      <c r="S45" s="335"/>
      <c r="T45" s="335"/>
      <c r="U45" s="335"/>
      <c r="V45" s="237"/>
      <c r="W45" s="190"/>
      <c r="X45" s="190"/>
      <c r="Y45" s="190"/>
      <c r="Z45" s="190"/>
      <c r="AA45" s="190"/>
      <c r="AB45" s="190"/>
      <c r="AC45" s="190"/>
      <c r="AD45" s="190"/>
      <c r="AE45" s="190"/>
      <c r="AF45" s="190"/>
      <c r="AG45" s="190"/>
      <c r="AH45" s="190"/>
      <c r="AI45" s="190"/>
    </row>
    <row r="46" spans="1:37" s="4" customFormat="1">
      <c r="A46" s="335"/>
      <c r="B46" s="335"/>
      <c r="C46" s="335"/>
      <c r="D46" s="26" t="s">
        <v>280</v>
      </c>
      <c r="E46" s="377"/>
      <c r="F46" s="377"/>
      <c r="G46" s="227" t="s">
        <v>152</v>
      </c>
      <c r="H46" s="273" t="s">
        <v>194</v>
      </c>
      <c r="I46" s="273" t="s">
        <v>195</v>
      </c>
      <c r="J46" s="273" t="s">
        <v>196</v>
      </c>
      <c r="K46" s="273" t="s">
        <v>197</v>
      </c>
      <c r="L46" s="273" t="s">
        <v>198</v>
      </c>
      <c r="M46" s="273" t="s">
        <v>199</v>
      </c>
      <c r="N46" s="273" t="s">
        <v>200</v>
      </c>
      <c r="O46" s="273" t="s">
        <v>201</v>
      </c>
      <c r="P46" s="273" t="s">
        <v>202</v>
      </c>
      <c r="Q46" s="336"/>
      <c r="R46" s="377"/>
      <c r="S46" s="335"/>
      <c r="T46" s="335"/>
      <c r="U46" s="335"/>
      <c r="V46" s="237"/>
      <c r="W46" s="190"/>
      <c r="X46" s="190"/>
      <c r="Y46" s="190"/>
      <c r="Z46" s="190"/>
      <c r="AA46" s="190"/>
      <c r="AB46" s="190"/>
      <c r="AC46" s="190"/>
      <c r="AD46" s="190"/>
      <c r="AE46" s="190"/>
      <c r="AF46" s="190"/>
      <c r="AG46" s="190"/>
      <c r="AH46" s="190"/>
      <c r="AI46" s="190"/>
    </row>
    <row r="47" spans="1:37" s="4" customFormat="1">
      <c r="A47" s="335"/>
      <c r="B47" s="335"/>
      <c r="C47" s="335"/>
      <c r="D47" s="344" t="s">
        <v>153</v>
      </c>
      <c r="E47" s="377"/>
      <c r="F47" s="377"/>
      <c r="G47" s="448"/>
      <c r="H47" s="388"/>
      <c r="I47" s="388"/>
      <c r="J47" s="388"/>
      <c r="K47" s="388"/>
      <c r="L47" s="388"/>
      <c r="M47" s="388"/>
      <c r="N47" s="388"/>
      <c r="O47" s="388"/>
      <c r="P47" s="388"/>
      <c r="Q47" s="336"/>
      <c r="R47" s="225">
        <f>(R39-R44)</f>
        <v>2695.8065857223955</v>
      </c>
      <c r="S47" s="33" t="s">
        <v>241</v>
      </c>
      <c r="T47" s="335"/>
      <c r="U47" s="335"/>
      <c r="V47" s="237"/>
      <c r="W47" s="190"/>
      <c r="X47" s="190"/>
      <c r="Y47" s="190"/>
      <c r="Z47" s="190"/>
      <c r="AA47" s="190"/>
      <c r="AB47" s="190"/>
      <c r="AC47" s="190"/>
      <c r="AD47" s="190"/>
      <c r="AE47" s="190"/>
      <c r="AF47" s="190"/>
      <c r="AG47" s="190"/>
      <c r="AH47" s="190"/>
      <c r="AI47" s="190"/>
    </row>
    <row r="48" spans="1:37" s="4" customFormat="1">
      <c r="A48" s="335"/>
      <c r="B48" s="335"/>
      <c r="C48" s="335"/>
      <c r="D48" s="389"/>
      <c r="E48" s="377"/>
      <c r="F48" s="377"/>
      <c r="G48" s="377"/>
      <c r="H48" s="377"/>
      <c r="I48" s="377"/>
      <c r="J48" s="336"/>
      <c r="K48" s="377"/>
      <c r="L48" s="377"/>
      <c r="M48" s="336"/>
      <c r="N48" s="377"/>
      <c r="O48" s="377"/>
      <c r="P48" s="377"/>
      <c r="Q48" s="377"/>
      <c r="R48" s="377"/>
      <c r="S48" s="335"/>
      <c r="T48" s="335"/>
      <c r="U48" s="335"/>
      <c r="V48" s="237"/>
      <c r="W48" s="190"/>
      <c r="X48" s="190"/>
      <c r="Y48" s="190"/>
      <c r="Z48" s="190"/>
      <c r="AA48" s="190"/>
      <c r="AB48" s="190"/>
      <c r="AC48" s="190"/>
      <c r="AD48" s="190"/>
      <c r="AE48" s="190"/>
      <c r="AF48" s="190"/>
      <c r="AG48" s="190"/>
      <c r="AH48" s="190"/>
      <c r="AI48" s="190"/>
    </row>
    <row r="49" spans="1:35" s="4" customFormat="1">
      <c r="A49" s="335"/>
      <c r="B49" s="335"/>
      <c r="C49" s="335"/>
      <c r="D49" s="389"/>
      <c r="E49" s="377"/>
      <c r="F49" s="377"/>
      <c r="G49" s="377"/>
      <c r="H49" s="336"/>
      <c r="I49" s="336"/>
      <c r="J49" s="336"/>
      <c r="K49" s="336"/>
      <c r="L49" s="336"/>
      <c r="M49" s="336"/>
      <c r="N49" s="336"/>
      <c r="O49" s="336"/>
      <c r="P49" s="336"/>
      <c r="Q49" s="336"/>
      <c r="R49" s="377"/>
      <c r="S49" s="335"/>
      <c r="T49" s="335"/>
      <c r="U49" s="335"/>
      <c r="V49" s="237"/>
      <c r="W49" s="190"/>
      <c r="X49" s="190"/>
      <c r="Y49" s="190"/>
      <c r="Z49" s="190"/>
      <c r="AA49" s="190"/>
      <c r="AB49" s="190"/>
      <c r="AC49" s="190"/>
      <c r="AD49" s="190"/>
      <c r="AE49" s="190"/>
      <c r="AF49" s="190"/>
      <c r="AG49" s="190"/>
      <c r="AH49" s="190"/>
      <c r="AI49" s="190"/>
    </row>
    <row r="50" spans="1:35" s="4" customFormat="1">
      <c r="A50" s="335"/>
      <c r="B50" s="335"/>
      <c r="C50" s="335"/>
      <c r="D50" s="390"/>
      <c r="E50" s="224"/>
      <c r="F50" s="317"/>
      <c r="G50" s="391"/>
      <c r="H50" s="336"/>
      <c r="I50" s="336"/>
      <c r="J50" s="336"/>
      <c r="K50" s="336"/>
      <c r="L50" s="336"/>
      <c r="M50" s="336"/>
      <c r="N50" s="336"/>
      <c r="O50" s="336"/>
      <c r="P50" s="336"/>
      <c r="Q50" s="336"/>
      <c r="R50" s="377"/>
      <c r="S50" s="335"/>
      <c r="T50" s="335"/>
      <c r="U50" s="335"/>
      <c r="V50" s="237"/>
      <c r="W50" s="190"/>
      <c r="X50" s="190"/>
      <c r="Y50" s="190"/>
      <c r="Z50" s="190"/>
      <c r="AA50" s="190"/>
      <c r="AB50" s="190"/>
      <c r="AC50" s="190"/>
      <c r="AD50" s="190"/>
      <c r="AE50" s="190"/>
      <c r="AF50" s="190"/>
      <c r="AG50" s="190"/>
      <c r="AH50" s="190"/>
      <c r="AI50" s="190"/>
    </row>
    <row r="51" spans="1:35" s="4" customFormat="1">
      <c r="A51" s="33"/>
      <c r="B51" s="33"/>
      <c r="C51" s="33"/>
      <c r="D51" s="392"/>
      <c r="E51" s="335"/>
      <c r="F51" s="403" t="str">
        <f>IF($F$21=$G$4,"","Caution - do not use default smoothing within the period")</f>
        <v>Caution - do not use default smoothing within the period</v>
      </c>
      <c r="G51" s="404"/>
      <c r="H51" s="405" t="str">
        <f t="shared" ref="H51:P51" si="4">IF($F$21=H$4,"Use to smooth","")</f>
        <v/>
      </c>
      <c r="I51" s="405" t="str">
        <f t="shared" si="4"/>
        <v>Use to smooth</v>
      </c>
      <c r="J51" s="405" t="str">
        <f t="shared" si="4"/>
        <v/>
      </c>
      <c r="K51" s="405" t="str">
        <f t="shared" si="4"/>
        <v/>
      </c>
      <c r="L51" s="405" t="str">
        <f t="shared" si="4"/>
        <v/>
      </c>
      <c r="M51" s="405" t="str">
        <f t="shared" si="4"/>
        <v/>
      </c>
      <c r="N51" s="405" t="str">
        <f t="shared" si="4"/>
        <v/>
      </c>
      <c r="O51" s="405" t="str">
        <f t="shared" si="4"/>
        <v/>
      </c>
      <c r="P51" s="405" t="str">
        <f t="shared" si="4"/>
        <v/>
      </c>
      <c r="Q51" s="406"/>
      <c r="R51" s="33"/>
      <c r="S51" s="33"/>
      <c r="T51" s="33"/>
      <c r="U51" s="33"/>
      <c r="V51" s="237"/>
      <c r="W51" s="190"/>
      <c r="X51" s="190"/>
      <c r="Y51" s="190"/>
      <c r="Z51" s="190"/>
      <c r="AA51" s="190"/>
      <c r="AB51" s="190"/>
      <c r="AC51" s="190"/>
      <c r="AD51" s="190"/>
      <c r="AE51" s="190"/>
      <c r="AF51" s="190"/>
      <c r="AG51" s="190"/>
      <c r="AH51" s="190"/>
      <c r="AI51" s="190"/>
    </row>
    <row r="52" spans="1:35" s="4" customFormat="1" ht="12.75" customHeight="1">
      <c r="A52" s="33"/>
      <c r="B52" s="33"/>
      <c r="C52" s="33"/>
      <c r="D52" s="392"/>
      <c r="E52" s="335"/>
      <c r="F52" s="204"/>
      <c r="G52" s="204"/>
      <c r="H52" s="277"/>
      <c r="I52" s="277"/>
      <c r="J52" s="277"/>
      <c r="K52" s="277"/>
      <c r="L52" s="277"/>
      <c r="M52" s="277"/>
      <c r="N52" s="277"/>
      <c r="O52" s="277"/>
      <c r="P52" s="277"/>
      <c r="Q52" s="394"/>
      <c r="R52" s="33"/>
      <c r="S52" s="33"/>
      <c r="T52" s="33"/>
      <c r="U52" s="33"/>
      <c r="V52" s="237"/>
      <c r="W52" s="190"/>
      <c r="X52" s="190"/>
      <c r="Y52" s="190"/>
      <c r="Z52" s="190"/>
      <c r="AA52" s="190"/>
      <c r="AB52" s="190"/>
      <c r="AC52" s="190"/>
      <c r="AD52" s="190"/>
      <c r="AE52" s="190"/>
      <c r="AF52" s="190"/>
      <c r="AG52" s="190"/>
      <c r="AH52" s="190"/>
      <c r="AI52" s="190"/>
    </row>
    <row r="53" spans="1:35" ht="18" customHeight="1">
      <c r="A53" s="118"/>
      <c r="B53" s="478"/>
      <c r="C53" s="478"/>
      <c r="D53" s="379" t="s">
        <v>315</v>
      </c>
      <c r="E53" s="379"/>
      <c r="F53" s="379"/>
      <c r="G53" s="379"/>
      <c r="H53" s="355"/>
      <c r="I53" s="355"/>
      <c r="J53" s="355"/>
      <c r="K53" s="355"/>
      <c r="L53" s="355"/>
      <c r="M53" s="355"/>
      <c r="N53" s="355"/>
      <c r="O53" s="355"/>
      <c r="P53" s="355"/>
      <c r="Q53" s="355"/>
      <c r="R53" s="118"/>
      <c r="S53" s="118"/>
      <c r="T53" s="118"/>
      <c r="U53" s="118"/>
      <c r="V53" s="237"/>
      <c r="W53" s="190"/>
      <c r="X53" s="190"/>
      <c r="Y53" s="190"/>
      <c r="Z53" s="190"/>
      <c r="AA53" s="190"/>
      <c r="AB53" s="190"/>
      <c r="AC53" s="190"/>
      <c r="AD53" s="190"/>
      <c r="AE53" s="190"/>
      <c r="AF53" s="190"/>
      <c r="AG53" s="190"/>
      <c r="AH53" s="190"/>
      <c r="AI53" s="190"/>
    </row>
    <row r="54" spans="1:35">
      <c r="A54" s="335"/>
      <c r="B54" s="335"/>
      <c r="C54" s="335"/>
      <c r="D54" s="392"/>
      <c r="E54" s="335"/>
      <c r="F54" s="335"/>
      <c r="G54" s="335"/>
      <c r="H54" s="335"/>
      <c r="I54" s="335"/>
      <c r="J54" s="335"/>
      <c r="K54" s="335"/>
      <c r="L54" s="335"/>
      <c r="M54" s="335"/>
      <c r="N54" s="335"/>
      <c r="O54" s="335"/>
      <c r="P54" s="335"/>
      <c r="Q54" s="335"/>
      <c r="R54" s="335"/>
      <c r="S54" s="335"/>
      <c r="T54" s="335"/>
      <c r="U54" s="335"/>
      <c r="V54" s="237"/>
      <c r="W54" s="851"/>
      <c r="X54" s="190"/>
      <c r="Y54" s="190"/>
      <c r="Z54" s="190"/>
      <c r="AA54" s="190"/>
      <c r="AB54" s="190"/>
      <c r="AC54" s="851"/>
      <c r="AD54" s="851"/>
      <c r="AE54" s="190"/>
      <c r="AF54" s="190"/>
      <c r="AG54" s="190"/>
      <c r="AH54" s="190"/>
      <c r="AI54" s="190"/>
    </row>
    <row r="55" spans="1:35">
      <c r="A55" s="335"/>
      <c r="B55" s="335"/>
      <c r="C55" s="335"/>
      <c r="D55" s="345" t="s">
        <v>267</v>
      </c>
      <c r="E55" s="335"/>
      <c r="F55" s="525">
        <f>'PTRM input'!G237</f>
        <v>659.03893913046181</v>
      </c>
      <c r="G55" s="526">
        <f>G35</f>
        <v>586.29148557106453</v>
      </c>
      <c r="H55" s="526">
        <f>IF(COUNT($G55:G55)&gt;='PTRM input'!$R$7,0,H35)</f>
        <v>589.27300023746693</v>
      </c>
      <c r="I55" s="526">
        <f>IF(COUNT($G55:H55)&gt;='PTRM input'!$R$7,0,I35)</f>
        <v>637.45626662026484</v>
      </c>
      <c r="J55" s="526">
        <f>IF(COUNT($G55:I55)&gt;='PTRM input'!$R$7,0,J35)</f>
        <v>694.11722131465183</v>
      </c>
      <c r="K55" s="526">
        <f>IF(COUNT($G55:J55)&gt;='PTRM input'!$R$7,0,K35)</f>
        <v>718.29582286190555</v>
      </c>
      <c r="L55" s="526">
        <f>IF(COUNT($G55:K55)&gt;='PTRM input'!$R$7,0,L35)</f>
        <v>0</v>
      </c>
      <c r="M55" s="526">
        <f>IF(COUNT($G55:L55)&gt;='PTRM input'!$R$7,0,M35)</f>
        <v>0</v>
      </c>
      <c r="N55" s="526">
        <f>IF(COUNT($G55:M55)&gt;='PTRM input'!$R$7,0,N35)</f>
        <v>0</v>
      </c>
      <c r="O55" s="526">
        <f>IF(COUNT($G55:N55)&gt;='PTRM input'!$R$7,0,O35)</f>
        <v>0</v>
      </c>
      <c r="P55" s="526">
        <f>IF(COUNT($G55:O55)&gt;='PTRM input'!$R$7,0,P35)</f>
        <v>0</v>
      </c>
      <c r="Q55" s="335"/>
      <c r="R55" s="225">
        <f>G55/G$8+H55/H$8+I55/I$8+J55/J$8+K55/K$8+L55/L$8+M55/M$8+N55/N$8+O55/O$8+P55/P$8</f>
        <v>2695.8065857223955</v>
      </c>
      <c r="S55" s="341" t="s">
        <v>238</v>
      </c>
      <c r="T55" s="335"/>
      <c r="U55" s="335"/>
      <c r="V55" s="237"/>
      <c r="W55" s="190"/>
      <c r="X55" s="190"/>
      <c r="Y55" s="190"/>
      <c r="Z55" s="190"/>
      <c r="AA55" s="190"/>
      <c r="AB55" s="190"/>
      <c r="AC55" s="852"/>
      <c r="AD55" s="852"/>
      <c r="AE55" s="852"/>
      <c r="AF55" s="852"/>
      <c r="AG55" s="852"/>
      <c r="AH55" s="852"/>
      <c r="AI55" s="852"/>
    </row>
    <row r="56" spans="1:35">
      <c r="A56" s="335"/>
      <c r="B56" s="335"/>
      <c r="C56" s="335"/>
      <c r="D56" s="345"/>
      <c r="E56" s="224"/>
      <c r="F56" s="332"/>
      <c r="G56" s="332"/>
      <c r="H56" s="335"/>
      <c r="I56" s="335"/>
      <c r="J56" s="335"/>
      <c r="K56" s="335"/>
      <c r="L56" s="335"/>
      <c r="M56" s="335"/>
      <c r="N56" s="335"/>
      <c r="O56" s="335"/>
      <c r="P56" s="335"/>
      <c r="Q56" s="335"/>
      <c r="R56" s="335"/>
      <c r="S56" s="335"/>
      <c r="T56" s="335"/>
      <c r="U56" s="335"/>
      <c r="V56" s="237"/>
      <c r="W56" s="853"/>
      <c r="X56" s="853"/>
      <c r="Y56" s="853"/>
      <c r="Z56" s="853"/>
      <c r="AA56" s="853"/>
      <c r="AB56" s="190"/>
      <c r="AC56" s="852"/>
      <c r="AD56" s="852"/>
      <c r="AE56" s="853"/>
      <c r="AF56" s="853"/>
      <c r="AG56" s="853"/>
      <c r="AH56" s="853"/>
      <c r="AI56" s="853"/>
    </row>
    <row r="57" spans="1:35">
      <c r="A57" s="335"/>
      <c r="B57" s="335"/>
      <c r="C57" s="335"/>
      <c r="D57" s="345"/>
      <c r="E57" s="224"/>
      <c r="F57" s="332"/>
      <c r="G57" s="330">
        <f>G60-G55</f>
        <v>35.481808056558521</v>
      </c>
      <c r="H57" s="334" t="s">
        <v>237</v>
      </c>
      <c r="I57" s="335"/>
      <c r="J57" s="335"/>
      <c r="K57" s="335"/>
      <c r="L57" s="335"/>
      <c r="M57" s="335"/>
      <c r="N57" s="335"/>
      <c r="O57" s="335"/>
      <c r="P57" s="335"/>
      <c r="Q57" s="335"/>
      <c r="R57" s="337">
        <f ca="1">OFFSET(F60,0,'PTRM input'!$R$7,1,1)- OFFSET(F55,0,'PTRM input'!$R$7,1,1)</f>
        <v>-17.813418694100733</v>
      </c>
      <c r="S57" s="340" t="s">
        <v>242</v>
      </c>
      <c r="T57" s="335"/>
      <c r="U57" s="335"/>
      <c r="V57" s="237"/>
      <c r="W57" s="190"/>
      <c r="X57" s="190"/>
      <c r="Y57" s="190"/>
      <c r="Z57" s="190"/>
      <c r="AA57" s="190"/>
      <c r="AB57" s="190"/>
      <c r="AC57" s="854"/>
      <c r="AD57" s="854"/>
      <c r="AE57" s="854"/>
      <c r="AF57" s="854"/>
      <c r="AG57" s="854"/>
      <c r="AH57" s="855"/>
      <c r="AI57" s="852"/>
    </row>
    <row r="58" spans="1:35">
      <c r="A58" s="335"/>
      <c r="B58" s="335"/>
      <c r="C58" s="335"/>
      <c r="D58" s="345"/>
      <c r="E58" s="224"/>
      <c r="F58" s="317"/>
      <c r="G58" s="338">
        <f>G60/G55-1</f>
        <v>6.0519057379791574E-2</v>
      </c>
      <c r="H58" s="333" t="s">
        <v>239</v>
      </c>
      <c r="I58" s="335"/>
      <c r="J58" s="335"/>
      <c r="K58" s="335"/>
      <c r="L58" s="335"/>
      <c r="M58" s="335"/>
      <c r="N58" s="335"/>
      <c r="O58" s="335"/>
      <c r="P58" s="335"/>
      <c r="Q58" s="335"/>
      <c r="R58" s="812">
        <f ca="1">OFFSET(F60,0,'PTRM input'!$R$7,1,1)/OFFSET(F55,0,'PTRM input'!$R$7,1,1)-1</f>
        <v>-2.4799557685198148E-2</v>
      </c>
      <c r="S58" s="339" t="s">
        <v>243</v>
      </c>
      <c r="T58" s="335"/>
      <c r="U58" s="335"/>
      <c r="V58" s="237"/>
      <c r="W58" s="190"/>
      <c r="X58" s="190"/>
      <c r="Y58" s="190"/>
      <c r="Z58" s="190"/>
      <c r="AA58" s="190"/>
      <c r="AB58" s="190"/>
      <c r="AC58" s="190"/>
      <c r="AD58" s="190"/>
      <c r="AE58" s="190"/>
      <c r="AF58" s="190"/>
      <c r="AG58" s="190"/>
      <c r="AH58" s="190"/>
      <c r="AI58" s="190"/>
    </row>
    <row r="59" spans="1:35">
      <c r="A59" s="335"/>
      <c r="B59" s="335"/>
      <c r="C59" s="335"/>
      <c r="D59" s="392"/>
      <c r="E59" s="335"/>
      <c r="F59" s="335"/>
      <c r="G59" s="335"/>
      <c r="H59" s="335"/>
      <c r="I59" s="335"/>
      <c r="J59" s="335"/>
      <c r="K59" s="335"/>
      <c r="L59" s="335"/>
      <c r="M59" s="335"/>
      <c r="N59" s="335"/>
      <c r="O59" s="335"/>
      <c r="P59" s="335"/>
      <c r="Q59" s="335"/>
      <c r="R59" s="335"/>
      <c r="S59" s="335"/>
      <c r="T59" s="335"/>
      <c r="U59" s="335"/>
      <c r="V59" s="237"/>
      <c r="W59" s="190"/>
      <c r="X59" s="190"/>
      <c r="Y59" s="190"/>
      <c r="Z59" s="190"/>
      <c r="AA59" s="190"/>
      <c r="AB59" s="190"/>
      <c r="AC59" s="190"/>
      <c r="AD59" s="859"/>
      <c r="AE59" s="859"/>
      <c r="AF59" s="859"/>
      <c r="AG59" s="859"/>
      <c r="AH59" s="859"/>
      <c r="AI59" s="859"/>
    </row>
    <row r="60" spans="1:35">
      <c r="A60" s="335"/>
      <c r="B60" s="335"/>
      <c r="C60" s="335"/>
      <c r="D60" s="345" t="str">
        <f>D44</f>
        <v>Smoothed - Expected Revenue</v>
      </c>
      <c r="E60" s="335"/>
      <c r="F60" s="523">
        <f>'PTRM input'!G237</f>
        <v>659.03893913046181</v>
      </c>
      <c r="G60" s="863">
        <v>621.77329362762305</v>
      </c>
      <c r="H60" s="865">
        <v>606.44908205541469</v>
      </c>
      <c r="I60" s="865">
        <v>625.55813302203296</v>
      </c>
      <c r="J60" s="527">
        <f>IF(COUNT($G60:I60)&gt;='PTRM input'!$R$7,0,I60*(1-J63)*(1+J$10))</f>
        <v>661.96107511393529</v>
      </c>
      <c r="K60" s="527">
        <f>IF(COUNT($G60:J60)&gt;='PTRM input'!$R$7,0,J60*(1-K63)*(1+K$10))</f>
        <v>700.48240416780482</v>
      </c>
      <c r="L60" s="527">
        <f>IF(COUNT($G60:K60)&gt;='PTRM input'!$R$7,0,K60*(1-L63)*(1+L$10))</f>
        <v>0</v>
      </c>
      <c r="M60" s="527">
        <f>IF(COUNT($G60:L60)&gt;='PTRM input'!$R$7,0,L60*(1-M63)*(1+M$10))</f>
        <v>0</v>
      </c>
      <c r="N60" s="527">
        <f>IF(COUNT($G60:M60)&gt;='PTRM input'!$R$7,0,M60*(1-N63)*(1+N$10))</f>
        <v>0</v>
      </c>
      <c r="O60" s="527">
        <f>IF(COUNT($G60:N60)&gt;='PTRM input'!$R$7,0,N60*(1-O63)*(1+O$10))</f>
        <v>0</v>
      </c>
      <c r="P60" s="527">
        <f>IF(COUNT($G60:O60)&gt;='PTRM input'!$R$7,0,O60*(1-P63)*(1+P$10))</f>
        <v>0</v>
      </c>
      <c r="Q60" s="335"/>
      <c r="R60" s="225">
        <f>G60/G$8+H60/H$8+I60/I$8+J60/J$8+K60/K$8+L60/L$8+M60/M$8+N60/N$8+O60/O$8+P60/P$8</f>
        <v>2695.8061618142024</v>
      </c>
      <c r="S60" s="33" t="s">
        <v>240</v>
      </c>
      <c r="T60" s="335"/>
      <c r="U60" s="335"/>
      <c r="W60" s="850"/>
      <c r="X60" s="850"/>
      <c r="Y60" s="850"/>
      <c r="Z60" s="850"/>
      <c r="AA60" s="850"/>
      <c r="AB60" s="190"/>
      <c r="AC60" s="858"/>
      <c r="AD60" s="860"/>
      <c r="AE60" s="850"/>
      <c r="AF60" s="850"/>
      <c r="AG60" s="850"/>
      <c r="AH60" s="850"/>
      <c r="AI60" s="850"/>
    </row>
    <row r="61" spans="1:35">
      <c r="A61" s="335"/>
      <c r="B61" s="335"/>
      <c r="C61" s="335"/>
      <c r="D61" s="390"/>
      <c r="E61" s="224"/>
      <c r="F61" s="317"/>
      <c r="G61" s="335"/>
      <c r="H61" s="335"/>
      <c r="I61" s="335"/>
      <c r="J61" s="335"/>
      <c r="K61" s="335"/>
      <c r="L61" s="335"/>
      <c r="M61" s="335"/>
      <c r="N61" s="335"/>
      <c r="O61" s="335"/>
      <c r="P61" s="335"/>
      <c r="Q61" s="335"/>
      <c r="R61" s="335"/>
      <c r="S61" s="335"/>
      <c r="T61" s="335"/>
      <c r="U61" s="335"/>
      <c r="V61" s="237"/>
      <c r="W61" s="190"/>
      <c r="X61" s="190"/>
      <c r="Y61" s="859"/>
      <c r="Z61" s="859"/>
      <c r="AA61" s="859"/>
      <c r="AB61" s="190"/>
      <c r="AC61" s="190"/>
      <c r="AD61" s="190"/>
      <c r="AE61" s="190"/>
      <c r="AF61" s="190"/>
      <c r="AG61" s="190"/>
      <c r="AH61" s="190"/>
      <c r="AI61" s="190"/>
    </row>
    <row r="62" spans="1:35">
      <c r="A62" s="335"/>
      <c r="B62" s="335"/>
      <c r="C62" s="335"/>
      <c r="D62" s="345" t="s">
        <v>280</v>
      </c>
      <c r="E62" s="335"/>
      <c r="F62" s="335"/>
      <c r="G62" s="227" t="s">
        <v>152</v>
      </c>
      <c r="H62" s="273" t="s">
        <v>194</v>
      </c>
      <c r="I62" s="273" t="s">
        <v>195</v>
      </c>
      <c r="J62" s="273" t="s">
        <v>196</v>
      </c>
      <c r="K62" s="273" t="s">
        <v>197</v>
      </c>
      <c r="L62" s="273" t="s">
        <v>198</v>
      </c>
      <c r="M62" s="273" t="s">
        <v>199</v>
      </c>
      <c r="N62" s="273" t="s">
        <v>200</v>
      </c>
      <c r="O62" s="273" t="s">
        <v>201</v>
      </c>
      <c r="P62" s="273" t="s">
        <v>202</v>
      </c>
      <c r="Q62" s="335"/>
      <c r="R62" s="335"/>
      <c r="S62" s="335"/>
      <c r="T62" s="335"/>
      <c r="U62" s="335"/>
      <c r="W62" s="190"/>
      <c r="X62" s="190"/>
      <c r="Y62" s="190"/>
      <c r="Z62" s="190"/>
      <c r="AA62" s="190"/>
      <c r="AB62" s="190"/>
      <c r="AC62" s="852"/>
      <c r="AD62" s="852"/>
      <c r="AE62" s="861"/>
      <c r="AF62" s="190"/>
      <c r="AG62" s="190"/>
      <c r="AH62" s="190"/>
      <c r="AI62" s="190"/>
    </row>
    <row r="63" spans="1:35">
      <c r="A63" s="335"/>
      <c r="B63" s="335"/>
      <c r="C63" s="335"/>
      <c r="D63" s="344" t="s">
        <v>153</v>
      </c>
      <c r="E63" s="335"/>
      <c r="F63" s="335"/>
      <c r="G63" s="864">
        <v>7.7965046005269545E-2</v>
      </c>
      <c r="H63" s="847">
        <v>4.678981257161495E-2</v>
      </c>
      <c r="I63" s="848">
        <v>-8.0909787102583994E-3</v>
      </c>
      <c r="J63" s="869">
        <v>-3.390125882779764E-2</v>
      </c>
      <c r="K63" s="869">
        <f>X_04_RevCap</f>
        <v>-3.390125882779764E-2</v>
      </c>
      <c r="L63" s="388"/>
      <c r="M63" s="388"/>
      <c r="N63" s="388"/>
      <c r="O63" s="388"/>
      <c r="P63" s="388"/>
      <c r="Q63" s="335"/>
      <c r="R63" s="225">
        <f>R60-R55</f>
        <v>-4.239081931700639E-4</v>
      </c>
      <c r="S63" s="33" t="s">
        <v>241</v>
      </c>
      <c r="T63" s="335"/>
      <c r="U63" s="335"/>
      <c r="V63" s="237"/>
      <c r="W63" s="190"/>
      <c r="X63" s="858"/>
      <c r="Y63" s="862"/>
      <c r="Z63" s="862"/>
      <c r="AA63" s="862"/>
      <c r="AB63" s="862"/>
      <c r="AC63" s="852"/>
      <c r="AD63" s="852"/>
      <c r="AE63" s="861"/>
      <c r="AF63" s="190"/>
      <c r="AG63" s="190"/>
      <c r="AH63" s="190"/>
      <c r="AI63" s="190"/>
    </row>
    <row r="64" spans="1:35">
      <c r="A64" s="335"/>
      <c r="B64" s="335"/>
      <c r="C64" s="335"/>
      <c r="D64" s="335"/>
      <c r="E64" s="335"/>
      <c r="F64" s="335"/>
      <c r="G64" s="335"/>
      <c r="H64" s="335"/>
      <c r="I64" s="335"/>
      <c r="J64" s="335"/>
      <c r="K64" s="335"/>
      <c r="L64" s="335"/>
      <c r="M64" s="335"/>
      <c r="N64" s="335"/>
      <c r="O64" s="335"/>
      <c r="P64" s="335"/>
      <c r="Q64" s="335"/>
      <c r="R64" s="335"/>
      <c r="S64" s="335"/>
      <c r="T64" s="335"/>
      <c r="U64" s="335"/>
      <c r="V64" s="237"/>
      <c r="W64" s="859"/>
      <c r="X64" s="859"/>
      <c r="Y64" s="859"/>
      <c r="Z64" s="190"/>
      <c r="AA64" s="190"/>
      <c r="AB64" s="190"/>
      <c r="AC64" s="852"/>
      <c r="AD64" s="852"/>
      <c r="AE64" s="861"/>
      <c r="AF64" s="190"/>
      <c r="AG64" s="190"/>
      <c r="AH64" s="190"/>
      <c r="AI64" s="190"/>
    </row>
    <row r="65" spans="1:35">
      <c r="A65" s="335"/>
      <c r="B65" s="335"/>
      <c r="C65" s="335"/>
      <c r="D65" s="317"/>
      <c r="E65" s="335"/>
      <c r="F65" s="335"/>
      <c r="G65" s="335"/>
      <c r="H65" s="335"/>
      <c r="I65" s="335"/>
      <c r="J65" s="335"/>
      <c r="K65" s="335"/>
      <c r="L65" s="335"/>
      <c r="M65" s="335"/>
      <c r="N65" s="335"/>
      <c r="O65" s="335"/>
      <c r="P65" s="335"/>
      <c r="Q65" s="335"/>
      <c r="R65" s="335"/>
      <c r="S65" s="335"/>
      <c r="T65" s="335"/>
      <c r="U65" s="335"/>
      <c r="V65" s="237"/>
      <c r="W65" s="190"/>
      <c r="X65" s="190"/>
      <c r="Y65" s="190"/>
      <c r="Z65" s="190"/>
      <c r="AA65" s="190"/>
      <c r="AB65" s="190"/>
      <c r="AC65" s="852"/>
      <c r="AD65" s="852"/>
      <c r="AE65" s="858"/>
      <c r="AF65" s="190"/>
      <c r="AG65" s="190"/>
      <c r="AH65" s="190"/>
      <c r="AI65" s="190"/>
    </row>
    <row r="66" spans="1:35">
      <c r="A66" s="335"/>
      <c r="B66" s="335"/>
      <c r="C66" s="335"/>
      <c r="D66" s="332"/>
      <c r="E66" s="335"/>
      <c r="F66" s="335"/>
      <c r="G66" s="335"/>
      <c r="H66" s="335"/>
      <c r="I66" s="335"/>
      <c r="J66" s="335"/>
      <c r="K66" s="335"/>
      <c r="L66" s="335"/>
      <c r="M66" s="335"/>
      <c r="N66" s="335"/>
      <c r="O66" s="335"/>
      <c r="P66" s="335"/>
      <c r="Q66" s="335"/>
      <c r="R66" s="335"/>
      <c r="S66" s="335"/>
      <c r="T66" s="335"/>
      <c r="U66" s="335"/>
      <c r="V66" s="237"/>
      <c r="W66" s="237"/>
      <c r="X66" s="237"/>
      <c r="Y66" s="237"/>
      <c r="Z66" s="237"/>
      <c r="AA66" s="237"/>
      <c r="AB66" s="237"/>
      <c r="AC66" s="237"/>
      <c r="AD66" s="237"/>
    </row>
    <row r="67" spans="1:35">
      <c r="A67" s="335"/>
      <c r="B67" s="335"/>
      <c r="C67" s="335"/>
      <c r="D67" s="335"/>
      <c r="E67" s="335"/>
      <c r="F67" s="403" t="str">
        <f>IF($F$21=$G$4,"","Caution - do not use default smoothing within the period")</f>
        <v>Caution - do not use default smoothing within the period</v>
      </c>
      <c r="G67" s="407"/>
      <c r="H67" s="405" t="str">
        <f t="shared" ref="H67:P67" si="5">IF($F$21=H$4,"Use to smooth","")</f>
        <v/>
      </c>
      <c r="I67" s="405" t="str">
        <f t="shared" si="5"/>
        <v>Use to smooth</v>
      </c>
      <c r="J67" s="405" t="str">
        <f t="shared" si="5"/>
        <v/>
      </c>
      <c r="K67" s="405" t="str">
        <f t="shared" si="5"/>
        <v/>
      </c>
      <c r="L67" s="405" t="str">
        <f t="shared" si="5"/>
        <v/>
      </c>
      <c r="M67" s="405" t="str">
        <f t="shared" si="5"/>
        <v/>
      </c>
      <c r="N67" s="405" t="str">
        <f t="shared" si="5"/>
        <v/>
      </c>
      <c r="O67" s="405" t="str">
        <f t="shared" si="5"/>
        <v/>
      </c>
      <c r="P67" s="405" t="str">
        <f t="shared" si="5"/>
        <v/>
      </c>
      <c r="Q67" s="408"/>
      <c r="R67" s="335"/>
      <c r="S67" s="335"/>
      <c r="T67" s="335"/>
      <c r="U67" s="335"/>
      <c r="V67" s="237"/>
      <c r="W67" s="237"/>
      <c r="X67" s="237"/>
      <c r="Y67" s="237"/>
      <c r="Z67" s="237"/>
      <c r="AA67" s="237"/>
      <c r="AB67" s="237"/>
      <c r="AC67" s="237"/>
      <c r="AD67" s="237"/>
    </row>
    <row r="68" spans="1:35">
      <c r="A68" s="335"/>
      <c r="B68" s="335"/>
      <c r="C68" s="335"/>
      <c r="D68" s="335"/>
      <c r="E68" s="335"/>
      <c r="F68" s="403"/>
      <c r="G68" s="407"/>
      <c r="H68" s="405"/>
      <c r="I68" s="405"/>
      <c r="J68" s="405"/>
      <c r="K68" s="405"/>
      <c r="L68" s="405"/>
      <c r="M68" s="405"/>
      <c r="N68" s="405"/>
      <c r="O68" s="405"/>
      <c r="P68" s="405"/>
      <c r="Q68" s="408"/>
      <c r="R68" s="335"/>
      <c r="S68" s="335"/>
      <c r="T68" s="335"/>
      <c r="U68" s="335"/>
      <c r="V68" s="237"/>
      <c r="W68" s="237"/>
      <c r="X68" s="237"/>
      <c r="Y68" s="237"/>
      <c r="Z68" s="237"/>
      <c r="AA68" s="237"/>
      <c r="AB68" s="237"/>
      <c r="AC68" s="237"/>
      <c r="AD68" s="237"/>
    </row>
    <row r="69" spans="1:35" ht="18" customHeight="1">
      <c r="A69" s="118"/>
      <c r="B69" s="478"/>
      <c r="C69" s="478"/>
      <c r="D69" s="379" t="s">
        <v>316</v>
      </c>
      <c r="E69" s="379"/>
      <c r="F69" s="379"/>
      <c r="G69" s="379"/>
      <c r="H69" s="355"/>
      <c r="I69" s="355"/>
      <c r="J69" s="355"/>
      <c r="K69" s="355"/>
      <c r="L69" s="355"/>
      <c r="M69" s="355"/>
      <c r="N69" s="355"/>
      <c r="O69" s="355"/>
      <c r="P69" s="355"/>
      <c r="Q69" s="355"/>
      <c r="R69" s="118"/>
      <c r="S69" s="118"/>
      <c r="T69" s="118"/>
      <c r="U69" s="118"/>
      <c r="V69" s="237"/>
      <c r="W69" s="237"/>
      <c r="X69" s="237"/>
      <c r="Y69" s="528"/>
      <c r="Z69" s="237"/>
      <c r="AA69" s="237"/>
      <c r="AB69" s="237"/>
      <c r="AC69" s="237"/>
      <c r="AD69" s="237"/>
    </row>
    <row r="70" spans="1:35">
      <c r="A70" s="335"/>
      <c r="B70" s="335"/>
      <c r="C70" s="335"/>
      <c r="D70" s="335"/>
      <c r="E70" s="335"/>
      <c r="F70" s="335"/>
      <c r="G70" s="335"/>
      <c r="H70" s="335"/>
      <c r="I70" s="335"/>
      <c r="J70" s="335"/>
      <c r="K70" s="335"/>
      <c r="L70" s="335"/>
      <c r="M70" s="335"/>
      <c r="N70" s="335"/>
      <c r="O70" s="335"/>
      <c r="P70" s="335"/>
      <c r="Q70" s="335"/>
      <c r="R70" s="335"/>
      <c r="S70" s="335"/>
      <c r="T70" s="335"/>
      <c r="U70" s="335"/>
      <c r="V70" s="237"/>
      <c r="W70" s="237"/>
      <c r="X70" s="237"/>
      <c r="Y70" s="237"/>
      <c r="Z70" s="237"/>
      <c r="AA70" s="237"/>
      <c r="AB70" s="237"/>
      <c r="AC70" s="237"/>
      <c r="AD70" s="237"/>
    </row>
    <row r="71" spans="1:35">
      <c r="A71" s="335"/>
      <c r="B71" s="335"/>
      <c r="C71" s="335"/>
      <c r="D71" s="33" t="s">
        <v>267</v>
      </c>
      <c r="E71" s="335"/>
      <c r="F71" s="525">
        <f>F78*F76/1000000</f>
        <v>659.03893913046181</v>
      </c>
      <c r="G71" s="526">
        <f>G55</f>
        <v>586.29148557106453</v>
      </c>
      <c r="H71" s="526">
        <f>IF(COUNT($G71:G71)&gt;='PTRM input'!$R$7,0,H35)</f>
        <v>589.27300023746693</v>
      </c>
      <c r="I71" s="526">
        <f>IF(COUNT($G71:H71)&gt;='PTRM input'!$R$7,0,I35)</f>
        <v>637.45626662026484</v>
      </c>
      <c r="J71" s="526">
        <f>IF(COUNT($G71:I71)&gt;='PTRM input'!$R$7,0,J35)</f>
        <v>694.11722131465183</v>
      </c>
      <c r="K71" s="526">
        <f>IF(COUNT($G71:J71)&gt;='PTRM input'!$R$7,0,K35)</f>
        <v>718.29582286190555</v>
      </c>
      <c r="L71" s="526">
        <f>IF(COUNT($G71:K71)&gt;='PTRM input'!$R$7,0,L35)</f>
        <v>0</v>
      </c>
      <c r="M71" s="526">
        <f>IF(COUNT($G71:L71)&gt;='PTRM input'!$R$7,0,M35)</f>
        <v>0</v>
      </c>
      <c r="N71" s="526">
        <f>IF(COUNT($G71:M71)&gt;='PTRM input'!$R$7,0,N35)</f>
        <v>0</v>
      </c>
      <c r="O71" s="526">
        <f>IF(COUNT($G71:N71)&gt;='PTRM input'!$R$7,0,O35)</f>
        <v>0</v>
      </c>
      <c r="P71" s="526">
        <f>IF(COUNT($G71:O71)&gt;='PTRM input'!$R$7,0,P35)</f>
        <v>0</v>
      </c>
      <c r="Q71" s="335"/>
      <c r="R71" s="225">
        <f>G71/G$8+H71/H$8+I71/I$8+J71/J$8+K71/K$8+L71/L$8+M71/M$8+N71/N$8+O71/O$8+P71/P$8</f>
        <v>2695.8065857223955</v>
      </c>
      <c r="S71" s="341" t="s">
        <v>238</v>
      </c>
      <c r="T71" s="335"/>
      <c r="U71" s="335"/>
      <c r="V71" s="237"/>
      <c r="W71" s="237"/>
      <c r="X71" s="237"/>
      <c r="Y71" s="237"/>
      <c r="Z71" s="237"/>
      <c r="AA71" s="237"/>
      <c r="AB71" s="237"/>
      <c r="AC71" s="237"/>
      <c r="AD71" s="237"/>
    </row>
    <row r="72" spans="1:35">
      <c r="A72" s="335"/>
      <c r="B72" s="335"/>
      <c r="C72" s="335"/>
      <c r="D72" s="33"/>
      <c r="E72" s="224"/>
      <c r="F72" s="332"/>
      <c r="G72" s="335"/>
      <c r="H72" s="335"/>
      <c r="I72" s="335"/>
      <c r="J72" s="335"/>
      <c r="K72" s="335"/>
      <c r="L72" s="335"/>
      <c r="M72" s="335"/>
      <c r="N72" s="335"/>
      <c r="O72" s="335"/>
      <c r="P72" s="335"/>
      <c r="Q72" s="335"/>
      <c r="R72" s="335"/>
      <c r="S72" s="335"/>
      <c r="T72" s="335"/>
      <c r="U72" s="335"/>
      <c r="V72" s="237"/>
      <c r="W72" s="237"/>
      <c r="X72" s="237"/>
      <c r="Y72" s="237"/>
      <c r="Z72" s="237"/>
      <c r="AA72" s="237"/>
      <c r="AB72" s="237"/>
      <c r="AC72" s="237"/>
      <c r="AD72" s="237"/>
    </row>
    <row r="73" spans="1:35">
      <c r="A73" s="335"/>
      <c r="B73" s="335"/>
      <c r="C73" s="335"/>
      <c r="D73" s="33"/>
      <c r="E73" s="224"/>
      <c r="F73" s="332"/>
      <c r="G73" s="330">
        <f>G80-G71</f>
        <v>-586.29148557106453</v>
      </c>
      <c r="H73" s="334" t="s">
        <v>237</v>
      </c>
      <c r="I73" s="335"/>
      <c r="J73" s="335"/>
      <c r="K73" s="335"/>
      <c r="L73" s="335"/>
      <c r="M73" s="335"/>
      <c r="N73" s="335"/>
      <c r="O73" s="335"/>
      <c r="P73" s="335"/>
      <c r="Q73" s="335"/>
      <c r="R73" s="337">
        <f ca="1">OFFSET(F80,0,'PTRM input'!$R$7,1,1)- OFFSET(F71,0,'PTRM input'!$R$7,1,1)</f>
        <v>-718.29582286190555</v>
      </c>
      <c r="S73" s="340" t="s">
        <v>242</v>
      </c>
      <c r="T73" s="335"/>
      <c r="U73" s="335"/>
      <c r="V73" s="237"/>
      <c r="W73" s="237"/>
      <c r="X73" s="237"/>
      <c r="Y73" s="237"/>
      <c r="Z73" s="237"/>
      <c r="AA73" s="237"/>
      <c r="AB73" s="237"/>
      <c r="AC73" s="237"/>
      <c r="AD73" s="237"/>
    </row>
    <row r="74" spans="1:35">
      <c r="A74" s="335"/>
      <c r="B74" s="335"/>
      <c r="C74" s="335"/>
      <c r="D74" s="335"/>
      <c r="E74" s="335"/>
      <c r="F74" s="335"/>
      <c r="G74" s="338">
        <f>G80/G71-1</f>
        <v>-1</v>
      </c>
      <c r="H74" s="333" t="s">
        <v>239</v>
      </c>
      <c r="I74" s="335"/>
      <c r="J74" s="335"/>
      <c r="K74" s="335"/>
      <c r="L74" s="335"/>
      <c r="M74" s="335"/>
      <c r="N74" s="335"/>
      <c r="O74" s="335"/>
      <c r="P74" s="335"/>
      <c r="Q74" s="335"/>
      <c r="R74" s="338">
        <f ca="1">OFFSET(F80,0,'PTRM input'!$R$7,1,1)/OFFSET(F71,0,'PTRM input'!$R$7,1,1)-1</f>
        <v>-1</v>
      </c>
      <c r="S74" s="339" t="s">
        <v>243</v>
      </c>
      <c r="T74" s="335"/>
      <c r="U74" s="335"/>
      <c r="V74" s="237"/>
      <c r="W74" s="237"/>
      <c r="X74" s="237"/>
      <c r="Y74" s="237"/>
      <c r="Z74" s="237"/>
      <c r="AA74" s="237"/>
      <c r="AB74" s="237"/>
      <c r="AC74" s="237"/>
      <c r="AD74" s="237"/>
    </row>
    <row r="75" spans="1:35">
      <c r="A75" s="335"/>
      <c r="B75" s="335"/>
      <c r="C75" s="335"/>
      <c r="D75" s="335"/>
      <c r="E75" s="335"/>
      <c r="F75" s="335"/>
      <c r="G75" s="335"/>
      <c r="H75" s="335"/>
      <c r="I75" s="335"/>
      <c r="J75" s="335"/>
      <c r="K75" s="335"/>
      <c r="L75" s="335"/>
      <c r="M75" s="335"/>
      <c r="N75" s="335"/>
      <c r="O75" s="335"/>
      <c r="P75" s="335"/>
      <c r="Q75" s="335"/>
      <c r="R75" s="335"/>
      <c r="S75" s="335"/>
      <c r="T75" s="335"/>
      <c r="U75" s="335"/>
      <c r="V75" s="237"/>
      <c r="W75" s="237"/>
      <c r="X75" s="237"/>
      <c r="Y75" s="237"/>
      <c r="Z75" s="237"/>
      <c r="AA75" s="237"/>
      <c r="AB75" s="237"/>
      <c r="AC75" s="237"/>
      <c r="AD75" s="237"/>
    </row>
    <row r="76" spans="1:35">
      <c r="A76" s="335"/>
      <c r="B76" s="335"/>
      <c r="C76" s="335"/>
      <c r="D76" s="335" t="s">
        <v>282</v>
      </c>
      <c r="E76" s="335"/>
      <c r="F76" s="343">
        <f>'PTRM input'!F242</f>
        <v>10716833.567451624</v>
      </c>
      <c r="G76" s="393">
        <f>'PTRM input'!G242</f>
        <v>0</v>
      </c>
      <c r="H76" s="393">
        <f>IF(COUNT($G76:G76)&gt;='PTRM input'!$R$7,0,'PTRM input'!H242)</f>
        <v>0</v>
      </c>
      <c r="I76" s="393">
        <f>IF(COUNT($G76:H76)&gt;='PTRM input'!$R$7,0,'PTRM input'!I242)</f>
        <v>0</v>
      </c>
      <c r="J76" s="393">
        <f>IF(COUNT($G76:I76)&gt;='PTRM input'!$R$7,0,'PTRM input'!J242)</f>
        <v>0</v>
      </c>
      <c r="K76" s="393">
        <f>IF(COUNT($G76:J76)&gt;='PTRM input'!$R$7,0,'PTRM input'!K242)</f>
        <v>0</v>
      </c>
      <c r="L76" s="393">
        <f>IF(COUNT($G76:K76)&gt;='PTRM input'!$R$7,0,'PTRM input'!L242)</f>
        <v>0</v>
      </c>
      <c r="M76" s="393">
        <f>IF(COUNT($G76:L76)&gt;='PTRM input'!$R$7,0,'PTRM input'!M242)</f>
        <v>0</v>
      </c>
      <c r="N76" s="393">
        <f>IF(COUNT($G76:M76)&gt;='PTRM input'!$R$7,0,'PTRM input'!N242)</f>
        <v>0</v>
      </c>
      <c r="O76" s="393">
        <f>IF(COUNT($G76:N76)&gt;='PTRM input'!$R$7,0,'PTRM input'!O242)</f>
        <v>0</v>
      </c>
      <c r="P76" s="393">
        <f>IF(COUNT($G76:O76)&gt;='PTRM input'!$R$7,0,'PTRM input'!P242)</f>
        <v>0</v>
      </c>
      <c r="Q76" s="335"/>
      <c r="R76" s="335"/>
      <c r="S76" s="335"/>
      <c r="T76" s="335"/>
      <c r="U76" s="335"/>
      <c r="V76" s="237"/>
      <c r="W76" s="237"/>
      <c r="X76" s="237"/>
      <c r="Y76" s="237"/>
      <c r="Z76" s="237"/>
      <c r="AA76" s="237"/>
      <c r="AB76" s="237"/>
      <c r="AC76" s="237"/>
      <c r="AD76" s="237"/>
    </row>
    <row r="77" spans="1:35">
      <c r="A77" s="335"/>
      <c r="B77" s="335"/>
      <c r="C77" s="335"/>
      <c r="D77" s="335"/>
      <c r="E77" s="335"/>
      <c r="F77" s="342"/>
      <c r="G77" s="335"/>
      <c r="H77" s="335"/>
      <c r="I77" s="335"/>
      <c r="J77" s="335"/>
      <c r="K77" s="335"/>
      <c r="L77" s="335"/>
      <c r="M77" s="335"/>
      <c r="N77" s="335"/>
      <c r="O77" s="335"/>
      <c r="P77" s="335"/>
      <c r="Q77" s="335"/>
      <c r="R77" s="335"/>
      <c r="S77" s="335"/>
      <c r="T77" s="335"/>
      <c r="U77" s="335"/>
      <c r="V77" s="237"/>
      <c r="W77" s="237"/>
      <c r="X77" s="237"/>
      <c r="Y77" s="237"/>
      <c r="Z77" s="237"/>
      <c r="AA77" s="237"/>
      <c r="AB77" s="237"/>
      <c r="AC77" s="237"/>
      <c r="AD77" s="237"/>
    </row>
    <row r="78" spans="1:35">
      <c r="A78" s="335"/>
      <c r="B78" s="335"/>
      <c r="C78" s="335"/>
      <c r="D78" s="33" t="s">
        <v>281</v>
      </c>
      <c r="E78" s="335"/>
      <c r="F78" s="523">
        <f>'PTRM input'!G238</f>
        <v>61.495677336265281</v>
      </c>
      <c r="G78" s="527">
        <f>F78*(1-G83)*(1+G$10)</f>
        <v>62.940516584815988</v>
      </c>
      <c r="H78" s="527">
        <f>IF(COUNT($G78:G78)&gt;='PTRM input'!$R$7,0,G78*(1-H83)*(1+H$10))</f>
        <v>64.419302291793969</v>
      </c>
      <c r="I78" s="527">
        <f>IF(COUNT($G78:H78)&gt;='PTRM input'!$R$7,0,H78*(1-I83)*(1+I$10))</f>
        <v>65.932832028306819</v>
      </c>
      <c r="J78" s="527">
        <f>IF(COUNT($G78:I78)&gt;='PTRM input'!$R$7,0,I78*(1-J83)*(1+J$10))</f>
        <v>67.481922104373368</v>
      </c>
      <c r="K78" s="527">
        <f>IF(COUNT($G78:J78)&gt;='PTRM input'!$R$7,0,J78*(1-K83)*(1+K$10))</f>
        <v>69.067408009193912</v>
      </c>
      <c r="L78" s="527">
        <f>IF(COUNT($G78:K78)&gt;='PTRM input'!$R$7,0,K78*(1-L83)*(1+L$10))</f>
        <v>0</v>
      </c>
      <c r="M78" s="527">
        <f>IF(COUNT($G78:L78)&gt;='PTRM input'!$R$7,0,L78*(1-M83)*(1+M$10))</f>
        <v>0</v>
      </c>
      <c r="N78" s="527">
        <f>IF(COUNT($G78:M78)&gt;='PTRM input'!$R$7,0,M78*(1-N83)*(1+N$10))</f>
        <v>0</v>
      </c>
      <c r="O78" s="527">
        <f>IF(COUNT($G78:N78)&gt;='PTRM input'!$R$7,0,N78*(1-O83)*(1+O$10))</f>
        <v>0</v>
      </c>
      <c r="P78" s="527">
        <f>IF(COUNT($G78:O78)&gt;='PTRM input'!$R$7,0,O78*(1-P83)*(1+P$10))</f>
        <v>0</v>
      </c>
      <c r="Q78" s="335"/>
      <c r="R78" s="335"/>
      <c r="S78" s="335"/>
      <c r="T78" s="335"/>
      <c r="U78" s="335"/>
      <c r="V78" s="237"/>
      <c r="W78" s="237"/>
      <c r="X78" s="237"/>
      <c r="Y78" s="237"/>
      <c r="Z78" s="237"/>
      <c r="AA78" s="237"/>
      <c r="AB78" s="237"/>
      <c r="AC78" s="237"/>
      <c r="AD78" s="237"/>
    </row>
    <row r="79" spans="1:35">
      <c r="A79" s="335"/>
      <c r="B79" s="335"/>
      <c r="C79" s="335"/>
      <c r="D79" s="335"/>
      <c r="E79" s="335"/>
      <c r="F79" s="342"/>
      <c r="G79" s="335"/>
      <c r="H79" s="335"/>
      <c r="I79" s="335"/>
      <c r="J79" s="335"/>
      <c r="K79" s="335"/>
      <c r="L79" s="335"/>
      <c r="M79" s="335"/>
      <c r="N79" s="335"/>
      <c r="O79" s="335"/>
      <c r="P79" s="335"/>
      <c r="Q79" s="335"/>
      <c r="R79" s="335"/>
      <c r="S79" s="335"/>
      <c r="T79" s="335"/>
      <c r="U79" s="335"/>
      <c r="V79" s="237"/>
      <c r="W79" s="237"/>
      <c r="X79" s="237"/>
      <c r="Y79" s="237"/>
      <c r="Z79" s="237"/>
      <c r="AA79" s="237"/>
      <c r="AB79" s="237"/>
      <c r="AC79" s="237"/>
      <c r="AD79" s="237"/>
    </row>
    <row r="80" spans="1:35">
      <c r="A80" s="335"/>
      <c r="B80" s="335"/>
      <c r="C80" s="335"/>
      <c r="D80" s="335" t="s">
        <v>293</v>
      </c>
      <c r="E80" s="335"/>
      <c r="F80" s="525">
        <f>F78*F76/1000000</f>
        <v>659.03893913046181</v>
      </c>
      <c r="G80" s="526">
        <f>G78*G76/1000000</f>
        <v>0</v>
      </c>
      <c r="H80" s="526">
        <f>IF(COUNT($G80:G80)&gt;='PTRM input'!$R$7,0,H78*H76/1000000)</f>
        <v>0</v>
      </c>
      <c r="I80" s="526">
        <f>IF(COUNT($G80:H80)&gt;='PTRM input'!$R$7,0,I78*I76/1000000)</f>
        <v>0</v>
      </c>
      <c r="J80" s="526">
        <f>IF(COUNT($G80:I80)&gt;='PTRM input'!$R$7,0,J78*J76/1000000)</f>
        <v>0</v>
      </c>
      <c r="K80" s="526">
        <f>IF(COUNT($G80:J80)&gt;='PTRM input'!$R$7,0,K78*K76/1000000)</f>
        <v>0</v>
      </c>
      <c r="L80" s="527">
        <f>IF(COUNT($G80:K80)&gt;='PTRM input'!$R$7,0,L78*L76/1000000)</f>
        <v>0</v>
      </c>
      <c r="M80" s="527">
        <f>IF(COUNT($G80:L80)&gt;='PTRM input'!$R$7,0,M78*M76/1000000)</f>
        <v>0</v>
      </c>
      <c r="N80" s="527">
        <f>IF(COUNT($G80:M80)&gt;='PTRM input'!$R$7,0,N78*N76/1000000)</f>
        <v>0</v>
      </c>
      <c r="O80" s="527">
        <f>IF(COUNT($G80:N80)&gt;='PTRM input'!$R$7,0,O78*O76/1000000)</f>
        <v>0</v>
      </c>
      <c r="P80" s="527">
        <f>IF(COUNT($G80:O80)&gt;='PTRM input'!$R$7,0,P78*P76/1000000)</f>
        <v>0</v>
      </c>
      <c r="Q80" s="335"/>
      <c r="R80" s="225">
        <f>G80/G$8+H80/H$8+I80/I$8+J80/J$8+K80/K$8+L80/L$8+M80/M$8+N80/N$8+O80/O$8+P80/P$8</f>
        <v>0</v>
      </c>
      <c r="S80" s="33" t="s">
        <v>240</v>
      </c>
      <c r="T80" s="335"/>
      <c r="U80" s="335"/>
      <c r="V80" s="237"/>
      <c r="W80" s="237"/>
      <c r="X80" s="237"/>
      <c r="Y80" s="237"/>
      <c r="Z80" s="237"/>
      <c r="AA80" s="237"/>
      <c r="AB80" s="237"/>
      <c r="AC80" s="237"/>
      <c r="AD80" s="237"/>
    </row>
    <row r="81" spans="1:30">
      <c r="A81" s="335"/>
      <c r="B81" s="335"/>
      <c r="C81" s="335"/>
      <c r="D81" s="317"/>
      <c r="E81" s="224"/>
      <c r="F81" s="317"/>
      <c r="G81" s="526"/>
      <c r="H81" s="526"/>
      <c r="I81" s="526"/>
      <c r="J81" s="526"/>
      <c r="K81" s="526"/>
      <c r="L81" s="335"/>
      <c r="M81" s="335"/>
      <c r="N81" s="335"/>
      <c r="O81" s="335"/>
      <c r="P81" s="335"/>
      <c r="Q81" s="335"/>
      <c r="R81" s="335"/>
      <c r="S81" s="335"/>
      <c r="T81" s="335"/>
      <c r="U81" s="335"/>
      <c r="V81" s="237"/>
      <c r="W81" s="237"/>
      <c r="X81" s="237"/>
      <c r="Y81" s="237"/>
      <c r="Z81" s="237"/>
      <c r="AA81" s="237"/>
      <c r="AB81" s="237"/>
      <c r="AC81" s="237"/>
      <c r="AD81" s="237"/>
    </row>
    <row r="82" spans="1:30">
      <c r="A82" s="335"/>
      <c r="B82" s="335"/>
      <c r="C82" s="335"/>
      <c r="D82" s="33" t="s">
        <v>280</v>
      </c>
      <c r="E82" s="335"/>
      <c r="F82" s="335"/>
      <c r="G82" s="227" t="s">
        <v>152</v>
      </c>
      <c r="H82" s="273" t="s">
        <v>194</v>
      </c>
      <c r="I82" s="273" t="s">
        <v>195</v>
      </c>
      <c r="J82" s="273" t="s">
        <v>196</v>
      </c>
      <c r="K82" s="273" t="s">
        <v>197</v>
      </c>
      <c r="L82" s="273" t="s">
        <v>198</v>
      </c>
      <c r="M82" s="273" t="s">
        <v>199</v>
      </c>
      <c r="N82" s="273" t="s">
        <v>200</v>
      </c>
      <c r="O82" s="273" t="s">
        <v>201</v>
      </c>
      <c r="P82" s="273" t="s">
        <v>202</v>
      </c>
      <c r="Q82" s="335"/>
      <c r="R82" s="335"/>
      <c r="S82" s="335"/>
      <c r="T82" s="335"/>
      <c r="U82" s="335"/>
      <c r="V82" s="237"/>
      <c r="W82" s="237"/>
      <c r="X82" s="237"/>
      <c r="Y82" s="237"/>
      <c r="Z82" s="237"/>
      <c r="AA82" s="237"/>
      <c r="AB82" s="237"/>
      <c r="AC82" s="237"/>
      <c r="AD82" s="237"/>
    </row>
    <row r="83" spans="1:30">
      <c r="A83" s="335"/>
      <c r="B83" s="335"/>
      <c r="C83" s="335"/>
      <c r="D83" s="344" t="s">
        <v>153</v>
      </c>
      <c r="E83" s="335"/>
      <c r="F83" s="335"/>
      <c r="G83" s="448"/>
      <c r="H83" s="388"/>
      <c r="I83" s="388"/>
      <c r="J83" s="388"/>
      <c r="K83" s="388"/>
      <c r="L83" s="388">
        <v>-3.8545140022410761E-3</v>
      </c>
      <c r="M83" s="388">
        <v>-3.8545140022410761E-3</v>
      </c>
      <c r="N83" s="388">
        <v>-3.8545140022410761E-3</v>
      </c>
      <c r="O83" s="388">
        <v>-3.8545140022410761E-3</v>
      </c>
      <c r="P83" s="388">
        <v>-3.8545140022410761E-3</v>
      </c>
      <c r="Q83" s="335"/>
      <c r="R83" s="225">
        <f>R80-R71</f>
        <v>-2695.8065857223955</v>
      </c>
      <c r="S83" s="33" t="s">
        <v>241</v>
      </c>
      <c r="T83" s="335"/>
      <c r="U83" s="335"/>
      <c r="V83" s="237"/>
      <c r="W83" s="237"/>
      <c r="X83" s="237"/>
      <c r="Y83" s="237"/>
      <c r="Z83" s="237"/>
      <c r="AA83" s="237"/>
      <c r="AB83" s="237"/>
      <c r="AC83" s="237"/>
      <c r="AD83" s="237"/>
    </row>
    <row r="84" spans="1:30">
      <c r="A84" s="335"/>
      <c r="B84" s="335"/>
      <c r="C84" s="335"/>
      <c r="D84" s="335"/>
      <c r="E84" s="335"/>
      <c r="F84" s="335"/>
      <c r="G84" s="335"/>
      <c r="H84" s="335"/>
      <c r="I84" s="335"/>
      <c r="J84" s="335"/>
      <c r="K84" s="335"/>
      <c r="L84" s="335"/>
      <c r="M84" s="335"/>
      <c r="N84" s="335"/>
      <c r="O84" s="335"/>
      <c r="P84" s="335"/>
      <c r="Q84" s="335"/>
      <c r="R84" s="335"/>
      <c r="S84" s="335"/>
      <c r="T84" s="335"/>
      <c r="U84" s="335"/>
      <c r="V84" s="237"/>
      <c r="W84" s="237"/>
      <c r="X84" s="237"/>
      <c r="Y84" s="237"/>
      <c r="Z84" s="237"/>
      <c r="AA84" s="237"/>
      <c r="AB84" s="237"/>
      <c r="AC84" s="237"/>
      <c r="AD84" s="237"/>
    </row>
    <row r="85" spans="1:30">
      <c r="A85" s="335"/>
      <c r="B85" s="335"/>
      <c r="C85" s="335"/>
      <c r="D85" s="335"/>
      <c r="E85" s="335"/>
      <c r="F85" s="335"/>
      <c r="G85" s="335"/>
      <c r="H85" s="335"/>
      <c r="I85" s="335"/>
      <c r="J85" s="335"/>
      <c r="K85" s="335"/>
      <c r="L85" s="335"/>
      <c r="M85" s="335"/>
      <c r="N85" s="335"/>
      <c r="O85" s="335"/>
      <c r="P85" s="335"/>
      <c r="Q85" s="335"/>
      <c r="R85" s="335"/>
      <c r="S85" s="335"/>
      <c r="T85" s="335"/>
      <c r="U85" s="335"/>
      <c r="V85" s="237"/>
      <c r="W85" s="237"/>
      <c r="X85" s="237"/>
      <c r="Y85" s="237"/>
      <c r="Z85" s="237"/>
      <c r="AA85" s="237"/>
      <c r="AB85" s="237"/>
      <c r="AC85" s="237"/>
      <c r="AD85" s="237"/>
    </row>
    <row r="86" spans="1:30">
      <c r="A86" s="335"/>
      <c r="B86" s="335"/>
      <c r="C86" s="335"/>
      <c r="D86" s="317"/>
      <c r="E86" s="335"/>
      <c r="F86" s="335"/>
      <c r="G86" s="335"/>
      <c r="H86" s="335"/>
      <c r="I86" s="335"/>
      <c r="J86" s="335"/>
      <c r="K86" s="335"/>
      <c r="L86" s="335"/>
      <c r="M86" s="335"/>
      <c r="N86" s="335"/>
      <c r="O86" s="335"/>
      <c r="P86" s="335"/>
      <c r="Q86" s="335"/>
      <c r="R86" s="335"/>
      <c r="S86" s="335"/>
      <c r="T86" s="335"/>
      <c r="U86" s="335"/>
      <c r="V86" s="237"/>
      <c r="W86" s="237"/>
      <c r="X86" s="237"/>
      <c r="Y86" s="237"/>
      <c r="Z86" s="237"/>
      <c r="AA86" s="237"/>
      <c r="AB86" s="237"/>
      <c r="AC86" s="237"/>
      <c r="AD86" s="237"/>
    </row>
    <row r="87" spans="1:30">
      <c r="A87" s="335"/>
      <c r="B87" s="335"/>
      <c r="C87" s="335"/>
      <c r="D87" s="335"/>
      <c r="E87" s="335"/>
      <c r="F87" s="403"/>
      <c r="G87" s="408"/>
      <c r="H87" s="405"/>
      <c r="I87" s="405"/>
      <c r="J87" s="405"/>
      <c r="K87" s="405"/>
      <c r="L87" s="405"/>
      <c r="M87" s="405"/>
      <c r="N87" s="405"/>
      <c r="O87" s="405"/>
      <c r="P87" s="405"/>
      <c r="Q87" s="408"/>
      <c r="R87" s="335"/>
      <c r="S87" s="335"/>
      <c r="T87" s="335"/>
      <c r="U87" s="335"/>
      <c r="V87" s="237"/>
      <c r="W87" s="237"/>
      <c r="X87" s="237"/>
      <c r="Y87" s="237"/>
      <c r="Z87" s="237"/>
      <c r="AA87" s="237"/>
      <c r="AB87" s="237"/>
      <c r="AC87" s="237"/>
      <c r="AD87" s="237"/>
    </row>
    <row r="88" spans="1:30" ht="12.75" customHeight="1">
      <c r="A88" s="332"/>
      <c r="B88" s="332"/>
      <c r="C88" s="332"/>
      <c r="D88" s="332"/>
      <c r="E88" s="332"/>
      <c r="F88" s="599"/>
      <c r="G88" s="599"/>
      <c r="H88" s="599"/>
      <c r="I88" s="599"/>
      <c r="J88" s="599"/>
      <c r="K88" s="599"/>
      <c r="L88" s="332"/>
      <c r="M88" s="332"/>
      <c r="N88" s="332"/>
      <c r="O88" s="332"/>
      <c r="P88" s="332"/>
      <c r="Q88" s="332"/>
      <c r="R88" s="332"/>
      <c r="S88" s="332"/>
      <c r="T88" s="332"/>
      <c r="U88" s="332"/>
      <c r="V88" s="237"/>
      <c r="W88" s="237"/>
      <c r="X88" s="237"/>
      <c r="Y88" s="237"/>
      <c r="Z88" s="237"/>
      <c r="AA88" s="237"/>
      <c r="AB88" s="237"/>
      <c r="AC88" s="237"/>
      <c r="AD88" s="237"/>
    </row>
    <row r="89" spans="1:30">
      <c r="A89" s="237"/>
      <c r="B89" s="237"/>
      <c r="C89" s="237"/>
      <c r="D89" s="237"/>
      <c r="E89" s="237"/>
      <c r="F89" s="237"/>
      <c r="G89" s="794"/>
      <c r="H89" s="794"/>
      <c r="I89" s="794"/>
      <c r="J89" s="794"/>
      <c r="K89" s="794"/>
      <c r="L89" s="237"/>
      <c r="M89" s="237"/>
      <c r="N89" s="237"/>
      <c r="O89" s="237"/>
      <c r="P89" s="237"/>
      <c r="Q89" s="237"/>
      <c r="R89" s="237"/>
      <c r="S89" s="237"/>
      <c r="T89" s="237"/>
      <c r="U89" s="237"/>
      <c r="V89" s="237"/>
      <c r="W89" s="237"/>
      <c r="X89" s="237"/>
      <c r="Y89" s="237"/>
      <c r="Z89" s="237"/>
      <c r="AA89" s="237"/>
      <c r="AB89" s="237"/>
      <c r="AC89" s="237"/>
      <c r="AD89" s="237"/>
    </row>
    <row r="90" spans="1:30">
      <c r="A90" s="237"/>
      <c r="B90" s="237"/>
      <c r="C90" s="237"/>
      <c r="D90" s="237"/>
      <c r="E90" s="237"/>
      <c r="F90" s="794"/>
      <c r="G90" s="794"/>
      <c r="H90" s="794"/>
      <c r="I90" s="794"/>
      <c r="J90" s="794"/>
      <c r="K90" s="794"/>
      <c r="L90" s="237"/>
      <c r="M90" s="237"/>
      <c r="N90" s="237"/>
      <c r="O90" s="237"/>
      <c r="P90" s="237"/>
      <c r="Q90" s="237"/>
      <c r="R90" s="237"/>
      <c r="S90" s="237"/>
      <c r="T90" s="237"/>
      <c r="U90" s="237"/>
      <c r="V90" s="237"/>
      <c r="W90" s="237"/>
      <c r="X90" s="237"/>
      <c r="Y90" s="237"/>
      <c r="Z90" s="237"/>
      <c r="AA90" s="237"/>
      <c r="AB90" s="237"/>
      <c r="AC90" s="237"/>
      <c r="AD90" s="237"/>
    </row>
    <row r="91" spans="1:30">
      <c r="A91" s="237"/>
      <c r="B91" s="237"/>
      <c r="C91" s="237"/>
      <c r="D91" s="237"/>
      <c r="E91" s="237"/>
      <c r="F91" s="237"/>
      <c r="G91" s="528"/>
      <c r="H91" s="528"/>
      <c r="I91" s="528"/>
      <c r="J91" s="528"/>
      <c r="K91" s="528"/>
      <c r="L91" s="237"/>
      <c r="M91" s="237"/>
      <c r="N91" s="237"/>
      <c r="O91" s="237"/>
      <c r="P91" s="237"/>
      <c r="Q91" s="237"/>
      <c r="R91" s="237"/>
      <c r="S91" s="237"/>
      <c r="T91" s="237"/>
      <c r="U91" s="237"/>
      <c r="V91" s="237"/>
      <c r="W91" s="237"/>
      <c r="X91" s="237"/>
      <c r="Y91" s="237"/>
      <c r="Z91" s="237"/>
      <c r="AA91" s="237"/>
      <c r="AB91" s="237"/>
      <c r="AC91" s="237"/>
      <c r="AD91" s="237"/>
    </row>
    <row r="92" spans="1:30">
      <c r="A92" s="237"/>
      <c r="B92" s="237"/>
      <c r="C92" s="237"/>
      <c r="D92" s="237"/>
      <c r="E92" s="237"/>
      <c r="F92" s="528"/>
      <c r="G92" s="528"/>
      <c r="H92" s="528"/>
      <c r="I92" s="528"/>
      <c r="J92" s="528"/>
      <c r="K92" s="528"/>
      <c r="L92" s="237"/>
      <c r="M92" s="237"/>
      <c r="N92" s="237"/>
      <c r="O92" s="237"/>
      <c r="P92" s="237"/>
      <c r="Q92" s="237"/>
      <c r="R92" s="237"/>
      <c r="S92" s="237"/>
      <c r="T92" s="237"/>
      <c r="U92" s="237"/>
      <c r="V92" s="237"/>
      <c r="W92" s="237"/>
      <c r="X92" s="237"/>
      <c r="Y92" s="237"/>
      <c r="Z92" s="237"/>
      <c r="AA92" s="237"/>
      <c r="AB92" s="237"/>
      <c r="AC92" s="237"/>
      <c r="AD92" s="237"/>
    </row>
    <row r="93" spans="1:30">
      <c r="A93" s="237"/>
      <c r="B93" s="237"/>
      <c r="C93" s="237"/>
      <c r="D93" s="237"/>
      <c r="E93" s="237"/>
      <c r="F93" s="237"/>
      <c r="G93" s="237"/>
      <c r="H93" s="237"/>
      <c r="I93" s="237"/>
      <c r="J93" s="237"/>
      <c r="K93" s="237"/>
      <c r="L93" s="237"/>
      <c r="M93" s="237"/>
      <c r="N93" s="237"/>
      <c r="O93" s="237"/>
      <c r="P93" s="237"/>
      <c r="Q93" s="237"/>
      <c r="R93" s="237"/>
      <c r="S93" s="237"/>
      <c r="T93" s="237"/>
      <c r="U93" s="237"/>
      <c r="V93" s="237"/>
      <c r="W93" s="237"/>
      <c r="X93" s="237"/>
      <c r="Y93" s="237"/>
      <c r="Z93" s="237"/>
      <c r="AA93" s="237"/>
      <c r="AB93" s="237"/>
      <c r="AC93" s="237"/>
      <c r="AD93" s="237"/>
    </row>
    <row r="94" spans="1:30">
      <c r="A94" s="237"/>
      <c r="B94" s="237"/>
      <c r="C94" s="237"/>
      <c r="D94" s="237"/>
      <c r="E94" s="237"/>
      <c r="F94" s="237"/>
      <c r="G94" s="237"/>
      <c r="H94" s="237"/>
      <c r="I94" s="237"/>
      <c r="J94" s="237"/>
      <c r="K94" s="237"/>
      <c r="L94" s="237"/>
      <c r="M94" s="237"/>
      <c r="N94" s="237"/>
      <c r="O94" s="237"/>
      <c r="P94" s="237"/>
      <c r="Q94" s="237"/>
      <c r="R94" s="237"/>
      <c r="S94" s="237"/>
      <c r="T94" s="237"/>
      <c r="U94" s="237"/>
      <c r="V94" s="237"/>
      <c r="W94" s="237"/>
      <c r="X94" s="237"/>
      <c r="Y94" s="237"/>
      <c r="Z94" s="237"/>
      <c r="AA94" s="237"/>
      <c r="AB94" s="237"/>
      <c r="AC94" s="237"/>
      <c r="AD94" s="237"/>
    </row>
  </sheetData>
  <mergeCells count="1">
    <mergeCell ref="H16:J16"/>
  </mergeCells>
  <phoneticPr fontId="29" type="noConversion"/>
  <dataValidations count="2">
    <dataValidation type="list" allowBlank="1" showInputMessage="1" showErrorMessage="1" sqref="F21">
      <formula1>$G$4:$P$4</formula1>
    </dataValidation>
    <dataValidation type="list" allowBlank="1" showInputMessage="1" showErrorMessage="1" sqref="H16">
      <formula1>$AA$2:$AA$3</formula1>
    </dataValidation>
  </dataValidations>
  <printOptions headings="1"/>
  <pageMargins left="0.75" right="0.75" top="1" bottom="1" header="0.5" footer="0.5"/>
  <pageSetup paperSize="9" scale="68" fitToHeight="0" orientation="landscape" horizontalDpi="4294967292" r:id="rId1"/>
  <headerFooter alignWithMargins="0"/>
  <rowBreaks count="1" manualBreakCount="1">
    <brk id="36" max="20" man="1"/>
  </rowBreaks>
  <drawing r:id="rId2"/>
  <legacyDrawing r:id="rId3"/>
  <mc:AlternateContent xmlns:mc="http://schemas.openxmlformats.org/markup-compatibility/2006">
    <mc:Choice Requires="x14">
      <controls>
        <mc:AlternateContent xmlns:mc="http://schemas.openxmlformats.org/markup-compatibility/2006">
          <mc:Choice Requires="x14">
            <control shapeId="181249" r:id="rId4" name="Button 1">
              <controlPr defaultSize="0" print="0" autoFill="0" autoPict="0" macro="[0]!Set_P_0_WAPC">
                <anchor moveWithCells="1" sizeWithCells="1">
                  <from>
                    <xdr:col>6</xdr:col>
                    <xdr:colOff>47625</xdr:colOff>
                    <xdr:row>47</xdr:row>
                    <xdr:rowOff>104775</xdr:rowOff>
                  </from>
                  <to>
                    <xdr:col>6</xdr:col>
                    <xdr:colOff>733425</xdr:colOff>
                    <xdr:row>49</xdr:row>
                    <xdr:rowOff>142875</xdr:rowOff>
                  </to>
                </anchor>
              </controlPr>
            </control>
          </mc:Choice>
        </mc:AlternateContent>
        <mc:AlternateContent xmlns:mc="http://schemas.openxmlformats.org/markup-compatibility/2006">
          <mc:Choice Requires="x14">
            <control shapeId="181250" r:id="rId5" name="Button 2">
              <controlPr defaultSize="0" print="0" autoFill="0" autoPict="0" macro="[0]!Set_P_0_RevCap">
                <anchor moveWithCells="1" sizeWithCells="1">
                  <from>
                    <xdr:col>6</xdr:col>
                    <xdr:colOff>57150</xdr:colOff>
                    <xdr:row>63</xdr:row>
                    <xdr:rowOff>76200</xdr:rowOff>
                  </from>
                  <to>
                    <xdr:col>6</xdr:col>
                    <xdr:colOff>733425</xdr:colOff>
                    <xdr:row>65</xdr:row>
                    <xdr:rowOff>114300</xdr:rowOff>
                  </to>
                </anchor>
              </controlPr>
            </control>
          </mc:Choice>
        </mc:AlternateContent>
        <mc:AlternateContent xmlns:mc="http://schemas.openxmlformats.org/markup-compatibility/2006">
          <mc:Choice Requires="x14">
            <control shapeId="181251" r:id="rId6" name="Button 3">
              <controlPr defaultSize="0" print="0" autoFill="0" autoPict="0" macro="[0]!Set_P_0_RevYld">
                <anchor moveWithCells="1" sizeWithCells="1">
                  <from>
                    <xdr:col>6</xdr:col>
                    <xdr:colOff>47625</xdr:colOff>
                    <xdr:row>83</xdr:row>
                    <xdr:rowOff>76200</xdr:rowOff>
                  </from>
                  <to>
                    <xdr:col>6</xdr:col>
                    <xdr:colOff>733425</xdr:colOff>
                    <xdr:row>85</xdr:row>
                    <xdr:rowOff>104775</xdr:rowOff>
                  </to>
                </anchor>
              </controlPr>
            </control>
          </mc:Choice>
        </mc:AlternateContent>
        <mc:AlternateContent xmlns:mc="http://schemas.openxmlformats.org/markup-compatibility/2006">
          <mc:Choice Requires="x14">
            <control shapeId="181253" r:id="rId7" name="Button 5">
              <controlPr defaultSize="0" print="0" autoFill="0" autoPict="0" macro="[0]!Set_X_02_WAPC">
                <anchor moveWithCells="1" sizeWithCells="1">
                  <from>
                    <xdr:col>7</xdr:col>
                    <xdr:colOff>38100</xdr:colOff>
                    <xdr:row>47</xdr:row>
                    <xdr:rowOff>95250</xdr:rowOff>
                  </from>
                  <to>
                    <xdr:col>7</xdr:col>
                    <xdr:colOff>752475</xdr:colOff>
                    <xdr:row>49</xdr:row>
                    <xdr:rowOff>133350</xdr:rowOff>
                  </to>
                </anchor>
              </controlPr>
            </control>
          </mc:Choice>
        </mc:AlternateContent>
        <mc:AlternateContent xmlns:mc="http://schemas.openxmlformats.org/markup-compatibility/2006">
          <mc:Choice Requires="x14">
            <control shapeId="181254" r:id="rId8" name="Button 6">
              <controlPr defaultSize="0" print="0" autoFill="0" autoPict="0" macro="[0]!Set_X_03_WAPC">
                <anchor moveWithCells="1" sizeWithCells="1">
                  <from>
                    <xdr:col>8</xdr:col>
                    <xdr:colOff>38100</xdr:colOff>
                    <xdr:row>47</xdr:row>
                    <xdr:rowOff>95250</xdr:rowOff>
                  </from>
                  <to>
                    <xdr:col>8</xdr:col>
                    <xdr:colOff>762000</xdr:colOff>
                    <xdr:row>49</xdr:row>
                    <xdr:rowOff>133350</xdr:rowOff>
                  </to>
                </anchor>
              </controlPr>
            </control>
          </mc:Choice>
        </mc:AlternateContent>
        <mc:AlternateContent xmlns:mc="http://schemas.openxmlformats.org/markup-compatibility/2006">
          <mc:Choice Requires="x14">
            <control shapeId="181255" r:id="rId9" name="Button 7">
              <controlPr defaultSize="0" print="0" autoFill="0" autoPict="0" macro="[0]!Set_X_04_WAPC">
                <anchor moveWithCells="1" sizeWithCells="1">
                  <from>
                    <xdr:col>9</xdr:col>
                    <xdr:colOff>38100</xdr:colOff>
                    <xdr:row>47</xdr:row>
                    <xdr:rowOff>95250</xdr:rowOff>
                  </from>
                  <to>
                    <xdr:col>9</xdr:col>
                    <xdr:colOff>762000</xdr:colOff>
                    <xdr:row>49</xdr:row>
                    <xdr:rowOff>133350</xdr:rowOff>
                  </to>
                </anchor>
              </controlPr>
            </control>
          </mc:Choice>
        </mc:AlternateContent>
        <mc:AlternateContent xmlns:mc="http://schemas.openxmlformats.org/markup-compatibility/2006">
          <mc:Choice Requires="x14">
            <control shapeId="181256" r:id="rId10" name="Button 8">
              <controlPr defaultSize="0" print="0" autoFill="0" autoPict="0" macro="[0]!Set_X_05_WAPC">
                <anchor moveWithCells="1" sizeWithCells="1">
                  <from>
                    <xdr:col>10</xdr:col>
                    <xdr:colOff>38100</xdr:colOff>
                    <xdr:row>47</xdr:row>
                    <xdr:rowOff>95250</xdr:rowOff>
                  </from>
                  <to>
                    <xdr:col>10</xdr:col>
                    <xdr:colOff>762000</xdr:colOff>
                    <xdr:row>49</xdr:row>
                    <xdr:rowOff>133350</xdr:rowOff>
                  </to>
                </anchor>
              </controlPr>
            </control>
          </mc:Choice>
        </mc:AlternateContent>
        <mc:AlternateContent xmlns:mc="http://schemas.openxmlformats.org/markup-compatibility/2006">
          <mc:Choice Requires="x14">
            <control shapeId="181257" r:id="rId11" name="Button 9">
              <controlPr defaultSize="0" print="0" autoFill="0" autoPict="0" macro="[0]!Set_X_06_WAPC">
                <anchor moveWithCells="1" sizeWithCells="1">
                  <from>
                    <xdr:col>11</xdr:col>
                    <xdr:colOff>38100</xdr:colOff>
                    <xdr:row>47</xdr:row>
                    <xdr:rowOff>95250</xdr:rowOff>
                  </from>
                  <to>
                    <xdr:col>11</xdr:col>
                    <xdr:colOff>762000</xdr:colOff>
                    <xdr:row>49</xdr:row>
                    <xdr:rowOff>133350</xdr:rowOff>
                  </to>
                </anchor>
              </controlPr>
            </control>
          </mc:Choice>
        </mc:AlternateContent>
        <mc:AlternateContent xmlns:mc="http://schemas.openxmlformats.org/markup-compatibility/2006">
          <mc:Choice Requires="x14">
            <control shapeId="181258" r:id="rId12" name="Button 10">
              <controlPr defaultSize="0" print="0" autoFill="0" autoPict="0" macro="[0]!Set_X_07_WAPC">
                <anchor moveWithCells="1" sizeWithCells="1">
                  <from>
                    <xdr:col>12</xdr:col>
                    <xdr:colOff>38100</xdr:colOff>
                    <xdr:row>47</xdr:row>
                    <xdr:rowOff>95250</xdr:rowOff>
                  </from>
                  <to>
                    <xdr:col>12</xdr:col>
                    <xdr:colOff>762000</xdr:colOff>
                    <xdr:row>49</xdr:row>
                    <xdr:rowOff>133350</xdr:rowOff>
                  </to>
                </anchor>
              </controlPr>
            </control>
          </mc:Choice>
        </mc:AlternateContent>
        <mc:AlternateContent xmlns:mc="http://schemas.openxmlformats.org/markup-compatibility/2006">
          <mc:Choice Requires="x14">
            <control shapeId="181259" r:id="rId13" name="Button 11">
              <controlPr defaultSize="0" print="0" autoFill="0" autoPict="0" macro="[0]!Set_X_08_WAPC">
                <anchor moveWithCells="1" sizeWithCells="1">
                  <from>
                    <xdr:col>13</xdr:col>
                    <xdr:colOff>38100</xdr:colOff>
                    <xdr:row>47</xdr:row>
                    <xdr:rowOff>95250</xdr:rowOff>
                  </from>
                  <to>
                    <xdr:col>13</xdr:col>
                    <xdr:colOff>762000</xdr:colOff>
                    <xdr:row>49</xdr:row>
                    <xdr:rowOff>133350</xdr:rowOff>
                  </to>
                </anchor>
              </controlPr>
            </control>
          </mc:Choice>
        </mc:AlternateContent>
        <mc:AlternateContent xmlns:mc="http://schemas.openxmlformats.org/markup-compatibility/2006">
          <mc:Choice Requires="x14">
            <control shapeId="181260" r:id="rId14" name="Button 12">
              <controlPr defaultSize="0" print="0" autoFill="0" autoPict="0" macro="[0]!Set_X_09_WAPC">
                <anchor moveWithCells="1" sizeWithCells="1">
                  <from>
                    <xdr:col>14</xdr:col>
                    <xdr:colOff>38100</xdr:colOff>
                    <xdr:row>47</xdr:row>
                    <xdr:rowOff>95250</xdr:rowOff>
                  </from>
                  <to>
                    <xdr:col>14</xdr:col>
                    <xdr:colOff>762000</xdr:colOff>
                    <xdr:row>49</xdr:row>
                    <xdr:rowOff>133350</xdr:rowOff>
                  </to>
                </anchor>
              </controlPr>
            </control>
          </mc:Choice>
        </mc:AlternateContent>
        <mc:AlternateContent xmlns:mc="http://schemas.openxmlformats.org/markup-compatibility/2006">
          <mc:Choice Requires="x14">
            <control shapeId="181261" r:id="rId15" name="Button 13">
              <controlPr defaultSize="0" print="0" autoFill="0" autoPict="0" macro="[0]!Set_X_10_WAPC">
                <anchor moveWithCells="1" sizeWithCells="1">
                  <from>
                    <xdr:col>15</xdr:col>
                    <xdr:colOff>38100</xdr:colOff>
                    <xdr:row>47</xdr:row>
                    <xdr:rowOff>95250</xdr:rowOff>
                  </from>
                  <to>
                    <xdr:col>15</xdr:col>
                    <xdr:colOff>762000</xdr:colOff>
                    <xdr:row>49</xdr:row>
                    <xdr:rowOff>133350</xdr:rowOff>
                  </to>
                </anchor>
              </controlPr>
            </control>
          </mc:Choice>
        </mc:AlternateContent>
        <mc:AlternateContent xmlns:mc="http://schemas.openxmlformats.org/markup-compatibility/2006">
          <mc:Choice Requires="x14">
            <control shapeId="181262" r:id="rId16" name="Button 14">
              <controlPr defaultSize="0" print="0" autoFill="0" autoPict="0" macro="[0]!Set_X_02_RevCap">
                <anchor moveWithCells="1" sizeWithCells="1">
                  <from>
                    <xdr:col>7</xdr:col>
                    <xdr:colOff>28575</xdr:colOff>
                    <xdr:row>63</xdr:row>
                    <xdr:rowOff>66675</xdr:rowOff>
                  </from>
                  <to>
                    <xdr:col>7</xdr:col>
                    <xdr:colOff>742950</xdr:colOff>
                    <xdr:row>65</xdr:row>
                    <xdr:rowOff>104775</xdr:rowOff>
                  </to>
                </anchor>
              </controlPr>
            </control>
          </mc:Choice>
        </mc:AlternateContent>
        <mc:AlternateContent xmlns:mc="http://schemas.openxmlformats.org/markup-compatibility/2006">
          <mc:Choice Requires="x14">
            <control shapeId="181263" r:id="rId17" name="Button 15">
              <controlPr defaultSize="0" print="0" autoFill="0" autoPict="0" macro="[0]!Set_X_03_RevCap">
                <anchor moveWithCells="1" sizeWithCells="1">
                  <from>
                    <xdr:col>8</xdr:col>
                    <xdr:colOff>28575</xdr:colOff>
                    <xdr:row>63</xdr:row>
                    <xdr:rowOff>66675</xdr:rowOff>
                  </from>
                  <to>
                    <xdr:col>8</xdr:col>
                    <xdr:colOff>742950</xdr:colOff>
                    <xdr:row>65</xdr:row>
                    <xdr:rowOff>104775</xdr:rowOff>
                  </to>
                </anchor>
              </controlPr>
            </control>
          </mc:Choice>
        </mc:AlternateContent>
        <mc:AlternateContent xmlns:mc="http://schemas.openxmlformats.org/markup-compatibility/2006">
          <mc:Choice Requires="x14">
            <control shapeId="181264" r:id="rId18" name="Button 16">
              <controlPr defaultSize="0" print="0" autoFill="0" autoPict="0" macro="[0]!Set_X_04_RevCap">
                <anchor moveWithCells="1" sizeWithCells="1">
                  <from>
                    <xdr:col>9</xdr:col>
                    <xdr:colOff>28575</xdr:colOff>
                    <xdr:row>63</xdr:row>
                    <xdr:rowOff>66675</xdr:rowOff>
                  </from>
                  <to>
                    <xdr:col>9</xdr:col>
                    <xdr:colOff>742950</xdr:colOff>
                    <xdr:row>65</xdr:row>
                    <xdr:rowOff>104775</xdr:rowOff>
                  </to>
                </anchor>
              </controlPr>
            </control>
          </mc:Choice>
        </mc:AlternateContent>
        <mc:AlternateContent xmlns:mc="http://schemas.openxmlformats.org/markup-compatibility/2006">
          <mc:Choice Requires="x14">
            <control shapeId="181265" r:id="rId19" name="Button 17">
              <controlPr defaultSize="0" print="0" autoFill="0" autoPict="0" macro="[0]!Set_X_05_RevCap">
                <anchor moveWithCells="1" sizeWithCells="1">
                  <from>
                    <xdr:col>10</xdr:col>
                    <xdr:colOff>28575</xdr:colOff>
                    <xdr:row>63</xdr:row>
                    <xdr:rowOff>66675</xdr:rowOff>
                  </from>
                  <to>
                    <xdr:col>10</xdr:col>
                    <xdr:colOff>742950</xdr:colOff>
                    <xdr:row>65</xdr:row>
                    <xdr:rowOff>104775</xdr:rowOff>
                  </to>
                </anchor>
              </controlPr>
            </control>
          </mc:Choice>
        </mc:AlternateContent>
        <mc:AlternateContent xmlns:mc="http://schemas.openxmlformats.org/markup-compatibility/2006">
          <mc:Choice Requires="x14">
            <control shapeId="181266" r:id="rId20" name="Button 18">
              <controlPr defaultSize="0" print="0" autoFill="0" autoPict="0" macro="[0]!Set_X_06_RevCap">
                <anchor moveWithCells="1" sizeWithCells="1">
                  <from>
                    <xdr:col>11</xdr:col>
                    <xdr:colOff>28575</xdr:colOff>
                    <xdr:row>63</xdr:row>
                    <xdr:rowOff>66675</xdr:rowOff>
                  </from>
                  <to>
                    <xdr:col>11</xdr:col>
                    <xdr:colOff>742950</xdr:colOff>
                    <xdr:row>65</xdr:row>
                    <xdr:rowOff>104775</xdr:rowOff>
                  </to>
                </anchor>
              </controlPr>
            </control>
          </mc:Choice>
        </mc:AlternateContent>
        <mc:AlternateContent xmlns:mc="http://schemas.openxmlformats.org/markup-compatibility/2006">
          <mc:Choice Requires="x14">
            <control shapeId="181267" r:id="rId21" name="Button 19">
              <controlPr defaultSize="0" print="0" autoFill="0" autoPict="0" macro="[0]!Set_X_07_RevCap">
                <anchor moveWithCells="1" sizeWithCells="1">
                  <from>
                    <xdr:col>12</xdr:col>
                    <xdr:colOff>28575</xdr:colOff>
                    <xdr:row>63</xdr:row>
                    <xdr:rowOff>66675</xdr:rowOff>
                  </from>
                  <to>
                    <xdr:col>12</xdr:col>
                    <xdr:colOff>742950</xdr:colOff>
                    <xdr:row>65</xdr:row>
                    <xdr:rowOff>104775</xdr:rowOff>
                  </to>
                </anchor>
              </controlPr>
            </control>
          </mc:Choice>
        </mc:AlternateContent>
        <mc:AlternateContent xmlns:mc="http://schemas.openxmlformats.org/markup-compatibility/2006">
          <mc:Choice Requires="x14">
            <control shapeId="181268" r:id="rId22" name="Button 20">
              <controlPr defaultSize="0" print="0" autoFill="0" autoPict="0" macro="[0]!Set_X_08_RevCap">
                <anchor moveWithCells="1" sizeWithCells="1">
                  <from>
                    <xdr:col>13</xdr:col>
                    <xdr:colOff>28575</xdr:colOff>
                    <xdr:row>63</xdr:row>
                    <xdr:rowOff>66675</xdr:rowOff>
                  </from>
                  <to>
                    <xdr:col>13</xdr:col>
                    <xdr:colOff>742950</xdr:colOff>
                    <xdr:row>65</xdr:row>
                    <xdr:rowOff>104775</xdr:rowOff>
                  </to>
                </anchor>
              </controlPr>
            </control>
          </mc:Choice>
        </mc:AlternateContent>
        <mc:AlternateContent xmlns:mc="http://schemas.openxmlformats.org/markup-compatibility/2006">
          <mc:Choice Requires="x14">
            <control shapeId="181269" r:id="rId23" name="Button 21">
              <controlPr defaultSize="0" print="0" autoFill="0" autoPict="0" macro="[0]!Set_X_09_RevCap">
                <anchor moveWithCells="1" sizeWithCells="1">
                  <from>
                    <xdr:col>14</xdr:col>
                    <xdr:colOff>28575</xdr:colOff>
                    <xdr:row>63</xdr:row>
                    <xdr:rowOff>66675</xdr:rowOff>
                  </from>
                  <to>
                    <xdr:col>14</xdr:col>
                    <xdr:colOff>742950</xdr:colOff>
                    <xdr:row>65</xdr:row>
                    <xdr:rowOff>104775</xdr:rowOff>
                  </to>
                </anchor>
              </controlPr>
            </control>
          </mc:Choice>
        </mc:AlternateContent>
        <mc:AlternateContent xmlns:mc="http://schemas.openxmlformats.org/markup-compatibility/2006">
          <mc:Choice Requires="x14">
            <control shapeId="181270" r:id="rId24" name="Button 22">
              <controlPr defaultSize="0" print="0" autoFill="0" autoPict="0" macro="[0]!Set_X_10_RevCap">
                <anchor moveWithCells="1" sizeWithCells="1">
                  <from>
                    <xdr:col>15</xdr:col>
                    <xdr:colOff>28575</xdr:colOff>
                    <xdr:row>63</xdr:row>
                    <xdr:rowOff>66675</xdr:rowOff>
                  </from>
                  <to>
                    <xdr:col>15</xdr:col>
                    <xdr:colOff>742950</xdr:colOff>
                    <xdr:row>65</xdr:row>
                    <xdr:rowOff>104775</xdr:rowOff>
                  </to>
                </anchor>
              </controlPr>
            </control>
          </mc:Choice>
        </mc:AlternateContent>
        <mc:AlternateContent xmlns:mc="http://schemas.openxmlformats.org/markup-compatibility/2006">
          <mc:Choice Requires="x14">
            <control shapeId="181271" r:id="rId25" name="Button 23">
              <controlPr defaultSize="0" print="0" autoFill="0" autoPict="0" macro="[0]!Set_X_02_RevYld">
                <anchor moveWithCells="1" sizeWithCells="1">
                  <from>
                    <xdr:col>7</xdr:col>
                    <xdr:colOff>28575</xdr:colOff>
                    <xdr:row>83</xdr:row>
                    <xdr:rowOff>76200</xdr:rowOff>
                  </from>
                  <to>
                    <xdr:col>7</xdr:col>
                    <xdr:colOff>742950</xdr:colOff>
                    <xdr:row>85</xdr:row>
                    <xdr:rowOff>104775</xdr:rowOff>
                  </to>
                </anchor>
              </controlPr>
            </control>
          </mc:Choice>
        </mc:AlternateContent>
        <mc:AlternateContent xmlns:mc="http://schemas.openxmlformats.org/markup-compatibility/2006">
          <mc:Choice Requires="x14">
            <control shapeId="181272" r:id="rId26" name="Button 24">
              <controlPr defaultSize="0" print="0" autoFill="0" autoPict="0" macro="[0]!Set_X_03_RevYld">
                <anchor moveWithCells="1" sizeWithCells="1">
                  <from>
                    <xdr:col>8</xdr:col>
                    <xdr:colOff>28575</xdr:colOff>
                    <xdr:row>83</xdr:row>
                    <xdr:rowOff>76200</xdr:rowOff>
                  </from>
                  <to>
                    <xdr:col>8</xdr:col>
                    <xdr:colOff>742950</xdr:colOff>
                    <xdr:row>85</xdr:row>
                    <xdr:rowOff>104775</xdr:rowOff>
                  </to>
                </anchor>
              </controlPr>
            </control>
          </mc:Choice>
        </mc:AlternateContent>
        <mc:AlternateContent xmlns:mc="http://schemas.openxmlformats.org/markup-compatibility/2006">
          <mc:Choice Requires="x14">
            <control shapeId="181273" r:id="rId27" name="Button 25">
              <controlPr defaultSize="0" print="0" autoFill="0" autoPict="0" macro="[0]!Set_X_04_RevYld">
                <anchor moveWithCells="1" sizeWithCells="1">
                  <from>
                    <xdr:col>9</xdr:col>
                    <xdr:colOff>28575</xdr:colOff>
                    <xdr:row>83</xdr:row>
                    <xdr:rowOff>66675</xdr:rowOff>
                  </from>
                  <to>
                    <xdr:col>9</xdr:col>
                    <xdr:colOff>742950</xdr:colOff>
                    <xdr:row>85</xdr:row>
                    <xdr:rowOff>104775</xdr:rowOff>
                  </to>
                </anchor>
              </controlPr>
            </control>
          </mc:Choice>
        </mc:AlternateContent>
        <mc:AlternateContent xmlns:mc="http://schemas.openxmlformats.org/markup-compatibility/2006">
          <mc:Choice Requires="x14">
            <control shapeId="181274" r:id="rId28" name="Button 26">
              <controlPr defaultSize="0" print="0" autoFill="0" autoPict="0" macro="[0]!Set_X_05_RevYld">
                <anchor moveWithCells="1" sizeWithCells="1">
                  <from>
                    <xdr:col>10</xdr:col>
                    <xdr:colOff>28575</xdr:colOff>
                    <xdr:row>83</xdr:row>
                    <xdr:rowOff>66675</xdr:rowOff>
                  </from>
                  <to>
                    <xdr:col>10</xdr:col>
                    <xdr:colOff>742950</xdr:colOff>
                    <xdr:row>85</xdr:row>
                    <xdr:rowOff>104775</xdr:rowOff>
                  </to>
                </anchor>
              </controlPr>
            </control>
          </mc:Choice>
        </mc:AlternateContent>
        <mc:AlternateContent xmlns:mc="http://schemas.openxmlformats.org/markup-compatibility/2006">
          <mc:Choice Requires="x14">
            <control shapeId="181275" r:id="rId29" name="Button 27">
              <controlPr defaultSize="0" print="0" autoFill="0" autoPict="0" macro="[0]!Set_X_06_RevYld">
                <anchor moveWithCells="1" sizeWithCells="1">
                  <from>
                    <xdr:col>11</xdr:col>
                    <xdr:colOff>28575</xdr:colOff>
                    <xdr:row>83</xdr:row>
                    <xdr:rowOff>66675</xdr:rowOff>
                  </from>
                  <to>
                    <xdr:col>11</xdr:col>
                    <xdr:colOff>742950</xdr:colOff>
                    <xdr:row>85</xdr:row>
                    <xdr:rowOff>104775</xdr:rowOff>
                  </to>
                </anchor>
              </controlPr>
            </control>
          </mc:Choice>
        </mc:AlternateContent>
        <mc:AlternateContent xmlns:mc="http://schemas.openxmlformats.org/markup-compatibility/2006">
          <mc:Choice Requires="x14">
            <control shapeId="181276" r:id="rId30" name="Button 28">
              <controlPr defaultSize="0" print="0" autoFill="0" autoPict="0" macro="[0]!Set_X_07_RevYld">
                <anchor moveWithCells="1" sizeWithCells="1">
                  <from>
                    <xdr:col>12</xdr:col>
                    <xdr:colOff>28575</xdr:colOff>
                    <xdr:row>83</xdr:row>
                    <xdr:rowOff>66675</xdr:rowOff>
                  </from>
                  <to>
                    <xdr:col>12</xdr:col>
                    <xdr:colOff>742950</xdr:colOff>
                    <xdr:row>85</xdr:row>
                    <xdr:rowOff>104775</xdr:rowOff>
                  </to>
                </anchor>
              </controlPr>
            </control>
          </mc:Choice>
        </mc:AlternateContent>
        <mc:AlternateContent xmlns:mc="http://schemas.openxmlformats.org/markup-compatibility/2006">
          <mc:Choice Requires="x14">
            <control shapeId="181277" r:id="rId31" name="Button 29">
              <controlPr defaultSize="0" print="0" autoFill="0" autoPict="0" macro="[0]!Set_X_08_RevYld">
                <anchor moveWithCells="1" sizeWithCells="1">
                  <from>
                    <xdr:col>13</xdr:col>
                    <xdr:colOff>28575</xdr:colOff>
                    <xdr:row>83</xdr:row>
                    <xdr:rowOff>66675</xdr:rowOff>
                  </from>
                  <to>
                    <xdr:col>13</xdr:col>
                    <xdr:colOff>742950</xdr:colOff>
                    <xdr:row>85</xdr:row>
                    <xdr:rowOff>104775</xdr:rowOff>
                  </to>
                </anchor>
              </controlPr>
            </control>
          </mc:Choice>
        </mc:AlternateContent>
        <mc:AlternateContent xmlns:mc="http://schemas.openxmlformats.org/markup-compatibility/2006">
          <mc:Choice Requires="x14">
            <control shapeId="181278" r:id="rId32" name="Button 30">
              <controlPr defaultSize="0" print="0" autoFill="0" autoPict="0" macro="[0]!Set_X_09_RevYld">
                <anchor moveWithCells="1" sizeWithCells="1">
                  <from>
                    <xdr:col>14</xdr:col>
                    <xdr:colOff>28575</xdr:colOff>
                    <xdr:row>83</xdr:row>
                    <xdr:rowOff>66675</xdr:rowOff>
                  </from>
                  <to>
                    <xdr:col>14</xdr:col>
                    <xdr:colOff>742950</xdr:colOff>
                    <xdr:row>85</xdr:row>
                    <xdr:rowOff>104775</xdr:rowOff>
                  </to>
                </anchor>
              </controlPr>
            </control>
          </mc:Choice>
        </mc:AlternateContent>
        <mc:AlternateContent xmlns:mc="http://schemas.openxmlformats.org/markup-compatibility/2006">
          <mc:Choice Requires="x14">
            <control shapeId="181279" r:id="rId33" name="Button 31">
              <controlPr defaultSize="0" print="0" autoFill="0" autoPict="0" macro="[0]!Set_X_10_RevYld">
                <anchor moveWithCells="1" sizeWithCells="1">
                  <from>
                    <xdr:col>15</xdr:col>
                    <xdr:colOff>28575</xdr:colOff>
                    <xdr:row>83</xdr:row>
                    <xdr:rowOff>66675</xdr:rowOff>
                  </from>
                  <to>
                    <xdr:col>15</xdr:col>
                    <xdr:colOff>742950</xdr:colOff>
                    <xdr:row>85</xdr:row>
                    <xdr:rowOff>104775</xdr:rowOff>
                  </to>
                </anchor>
              </controlPr>
            </control>
          </mc:Choice>
        </mc:AlternateContent>
        <mc:AlternateContent xmlns:mc="http://schemas.openxmlformats.org/markup-compatibility/2006">
          <mc:Choice Requires="x14">
            <control shapeId="181280" r:id="rId34" name="Button 32">
              <controlPr defaultSize="0" print="0" autoFill="0" autoPict="0" macro="[0]!Set_Default_Smoothing_WAPC">
                <anchor moveWithCells="1" sizeWithCells="1">
                  <from>
                    <xdr:col>4</xdr:col>
                    <xdr:colOff>600075</xdr:colOff>
                    <xdr:row>47</xdr:row>
                    <xdr:rowOff>104775</xdr:rowOff>
                  </from>
                  <to>
                    <xdr:col>5</xdr:col>
                    <xdr:colOff>847725</xdr:colOff>
                    <xdr:row>49</xdr:row>
                    <xdr:rowOff>133350</xdr:rowOff>
                  </to>
                </anchor>
              </controlPr>
            </control>
          </mc:Choice>
        </mc:AlternateContent>
        <mc:AlternateContent xmlns:mc="http://schemas.openxmlformats.org/markup-compatibility/2006">
          <mc:Choice Requires="x14">
            <control shapeId="181281" r:id="rId35" name="Button 33">
              <controlPr defaultSize="0" print="0" autoFill="0" autoPict="0" macro="[0]!Set_Default_Smoothing_RevCap">
                <anchor moveWithCells="1" sizeWithCells="1">
                  <from>
                    <xdr:col>4</xdr:col>
                    <xdr:colOff>581025</xdr:colOff>
                    <xdr:row>63</xdr:row>
                    <xdr:rowOff>95250</xdr:rowOff>
                  </from>
                  <to>
                    <xdr:col>5</xdr:col>
                    <xdr:colOff>838200</xdr:colOff>
                    <xdr:row>65</xdr:row>
                    <xdr:rowOff>114300</xdr:rowOff>
                  </to>
                </anchor>
              </controlPr>
            </control>
          </mc:Choice>
        </mc:AlternateContent>
        <mc:AlternateContent xmlns:mc="http://schemas.openxmlformats.org/markup-compatibility/2006">
          <mc:Choice Requires="x14">
            <control shapeId="181283" r:id="rId36" name="Button 35">
              <controlPr defaultSize="0" print="0" autoFill="0" autoPict="0" macro="[0]!Set_Default_Smoothing_RevYld">
                <anchor moveWithCells="1" sizeWithCells="1">
                  <from>
                    <xdr:col>4</xdr:col>
                    <xdr:colOff>542925</xdr:colOff>
                    <xdr:row>83</xdr:row>
                    <xdr:rowOff>76200</xdr:rowOff>
                  </from>
                  <to>
                    <xdr:col>5</xdr:col>
                    <xdr:colOff>819150</xdr:colOff>
                    <xdr:row>85</xdr:row>
                    <xdr:rowOff>104775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Y104"/>
  <sheetViews>
    <sheetView zoomScale="85" zoomScaleNormal="85" workbookViewId="0">
      <selection activeCell="K21" sqref="K21"/>
    </sheetView>
  </sheetViews>
  <sheetFormatPr defaultRowHeight="12.75" outlineLevelCol="1"/>
  <cols>
    <col min="1" max="2" width="1" customWidth="1"/>
    <col min="3" max="3" width="3.42578125" customWidth="1"/>
    <col min="4" max="4" width="35.7109375" customWidth="1"/>
    <col min="5" max="5" width="14.28515625" customWidth="1"/>
    <col min="6" max="11" width="11.42578125" customWidth="1"/>
    <col min="12" max="16" width="9.85546875" hidden="1" customWidth="1" outlineLevel="1"/>
    <col min="17" max="17" width="14.85546875" customWidth="1" collapsed="1"/>
    <col min="18" max="18" width="5.5703125" customWidth="1"/>
    <col min="19" max="19" width="10.85546875" customWidth="1"/>
    <col min="20" max="20" width="13.7109375" customWidth="1"/>
    <col min="21" max="21" width="8.85546875" customWidth="1"/>
  </cols>
  <sheetData>
    <row r="1" spans="1:24">
      <c r="A1" s="17"/>
      <c r="B1" s="17"/>
      <c r="C1" s="26"/>
      <c r="D1" s="26"/>
      <c r="E1" s="26"/>
      <c r="F1" s="26"/>
      <c r="G1" s="24"/>
      <c r="H1" s="347"/>
      <c r="I1" s="347"/>
      <c r="J1" s="62"/>
      <c r="K1" s="347"/>
      <c r="L1" s="347"/>
      <c r="M1" s="347"/>
      <c r="N1" s="63"/>
      <c r="O1" s="63"/>
      <c r="P1" s="63"/>
      <c r="Q1" s="17"/>
      <c r="R1" s="237"/>
      <c r="S1" s="237"/>
      <c r="T1" s="237"/>
      <c r="U1" s="237"/>
      <c r="V1" s="237"/>
      <c r="W1" s="237"/>
      <c r="X1" s="237"/>
    </row>
    <row r="2" spans="1:24" ht="15.75">
      <c r="A2" s="24"/>
      <c r="B2" s="24"/>
      <c r="C2" s="348" t="str">
        <f>'DMS input'!$C$16&amp;" - Revenue and Price Summary"&amp;" - DNSP PTRM - version "&amp;Intro!$L$4</f>
        <v>Powercor - Revenue and Price Summary - DNSP PTRM - version 3</v>
      </c>
      <c r="D2" s="348"/>
      <c r="E2" s="24"/>
      <c r="F2" s="24"/>
      <c r="G2" s="24"/>
      <c r="H2" s="24"/>
      <c r="I2" s="24"/>
      <c r="J2" s="24"/>
      <c r="K2" s="24"/>
      <c r="L2" s="24"/>
      <c r="M2" s="24"/>
      <c r="N2" s="24"/>
      <c r="O2" s="24"/>
      <c r="P2" s="24"/>
      <c r="Q2" s="24"/>
      <c r="R2" s="237"/>
      <c r="S2" s="237"/>
      <c r="T2" s="237"/>
      <c r="U2" s="237"/>
      <c r="V2" s="237"/>
      <c r="W2" s="237"/>
      <c r="X2" s="237"/>
    </row>
    <row r="3" spans="1:24" ht="12.75" customHeight="1">
      <c r="A3" s="24"/>
      <c r="B3" s="24"/>
      <c r="C3" s="348"/>
      <c r="D3" s="348"/>
      <c r="E3" s="24"/>
      <c r="F3" s="24"/>
      <c r="G3" s="24"/>
      <c r="H3" s="24"/>
      <c r="I3" s="24"/>
      <c r="J3" s="24"/>
      <c r="K3" s="24"/>
      <c r="L3" s="24"/>
      <c r="M3" s="24"/>
      <c r="N3" s="24"/>
      <c r="O3" s="24"/>
      <c r="P3" s="24"/>
      <c r="Q3" s="24"/>
      <c r="R3" s="237"/>
      <c r="S3" s="237"/>
      <c r="T3" s="237"/>
      <c r="U3" s="237"/>
      <c r="V3" s="237"/>
      <c r="W3" s="237"/>
      <c r="X3" s="237"/>
    </row>
    <row r="4" spans="1:24" ht="15.75">
      <c r="A4" s="130"/>
      <c r="B4" s="477"/>
      <c r="C4" s="131" t="s">
        <v>54</v>
      </c>
      <c r="D4" s="131"/>
      <c r="E4" s="130"/>
      <c r="F4" s="130" t="str">
        <f>'PTRM input'!F241</f>
        <v>2015</v>
      </c>
      <c r="G4" s="130">
        <f>'PTRM input'!G241</f>
        <v>2016</v>
      </c>
      <c r="H4" s="130" t="str">
        <f>'PTRM input'!H241</f>
        <v>2017</v>
      </c>
      <c r="I4" s="130" t="str">
        <f>'PTRM input'!I241</f>
        <v>2018</v>
      </c>
      <c r="J4" s="130" t="str">
        <f>'PTRM input'!J241</f>
        <v>2019</v>
      </c>
      <c r="K4" s="130" t="str">
        <f>'PTRM input'!K241</f>
        <v>2020</v>
      </c>
      <c r="L4" s="130" t="str">
        <f>'PTRM input'!L241</f>
        <v>2021</v>
      </c>
      <c r="M4" s="130" t="str">
        <f>'PTRM input'!M241</f>
        <v>2022</v>
      </c>
      <c r="N4" s="130" t="str">
        <f>'PTRM input'!N241</f>
        <v>2023</v>
      </c>
      <c r="O4" s="130" t="str">
        <f>'PTRM input'!O241</f>
        <v>2024</v>
      </c>
      <c r="P4" s="130" t="str">
        <f>'PTRM input'!P241</f>
        <v>2025</v>
      </c>
      <c r="Q4" s="353" t="s">
        <v>83</v>
      </c>
      <c r="R4" s="353"/>
      <c r="S4" s="353"/>
      <c r="T4" s="353"/>
      <c r="U4" s="353"/>
      <c r="V4" s="237"/>
      <c r="W4" s="237"/>
      <c r="X4" s="237"/>
    </row>
    <row r="5" spans="1:24">
      <c r="A5" s="114"/>
      <c r="B5" s="479"/>
      <c r="C5" s="349" t="s">
        <v>319</v>
      </c>
      <c r="D5" s="349"/>
      <c r="E5" s="349"/>
      <c r="F5" s="349"/>
      <c r="G5" s="349"/>
      <c r="H5" s="269"/>
      <c r="I5" s="269"/>
      <c r="J5" s="269"/>
      <c r="K5" s="269"/>
      <c r="L5" s="269"/>
      <c r="M5" s="269"/>
      <c r="N5" s="269"/>
      <c r="O5" s="269"/>
      <c r="P5" s="269"/>
      <c r="Q5" s="269"/>
      <c r="R5" s="269"/>
      <c r="S5" s="269"/>
      <c r="T5" s="269"/>
      <c r="U5" s="269"/>
      <c r="V5" s="237"/>
      <c r="W5" s="237"/>
      <c r="X5" s="237"/>
    </row>
    <row r="6" spans="1:24">
      <c r="A6" s="237"/>
      <c r="B6" s="237"/>
      <c r="C6" s="237"/>
      <c r="D6" s="237"/>
      <c r="E6" s="237"/>
      <c r="F6" s="237"/>
      <c r="G6" s="237"/>
      <c r="H6" s="237"/>
      <c r="I6" s="237"/>
      <c r="J6" s="237"/>
      <c r="K6" s="237"/>
      <c r="L6" s="237"/>
      <c r="M6" s="237"/>
      <c r="N6" s="237"/>
      <c r="O6" s="237"/>
      <c r="P6" s="237"/>
      <c r="Q6" s="237"/>
      <c r="R6" s="237"/>
      <c r="S6" s="237"/>
      <c r="T6" s="237"/>
      <c r="U6" s="237"/>
      <c r="V6" s="237"/>
      <c r="W6" s="237"/>
      <c r="X6" s="237"/>
    </row>
    <row r="7" spans="1:24">
      <c r="A7" s="237"/>
      <c r="B7" s="237"/>
      <c r="C7" s="237"/>
      <c r="D7" s="332" t="s">
        <v>43</v>
      </c>
      <c r="E7" s="237"/>
      <c r="F7" s="528"/>
      <c r="G7" s="528">
        <f>'X factors'!G30</f>
        <v>201.91658593519162</v>
      </c>
      <c r="H7" s="528">
        <f>'X factors'!H30</f>
        <v>215.35466751026985</v>
      </c>
      <c r="I7" s="528">
        <f>'X factors'!I30</f>
        <v>231.98968050848541</v>
      </c>
      <c r="J7" s="528">
        <f>'X factors'!J30</f>
        <v>252.11385670719676</v>
      </c>
      <c r="K7" s="528">
        <f>'X factors'!K30</f>
        <v>268.83564655643357</v>
      </c>
      <c r="L7" s="528">
        <f>'X factors'!L30</f>
        <v>0</v>
      </c>
      <c r="M7" s="528">
        <f>'X factors'!M30</f>
        <v>0</v>
      </c>
      <c r="N7" s="528">
        <f>'X factors'!N30</f>
        <v>0</v>
      </c>
      <c r="O7" s="528">
        <f>'X factors'!O30</f>
        <v>0</v>
      </c>
      <c r="P7" s="528">
        <f>'X factors'!P30</f>
        <v>0</v>
      </c>
      <c r="Q7" s="529">
        <f t="shared" ref="Q7:Q12" si="0">SUM(G7:P7)</f>
        <v>1170.2104372175772</v>
      </c>
      <c r="R7" s="237"/>
      <c r="S7" s="237"/>
      <c r="T7" s="237"/>
      <c r="U7" s="237"/>
      <c r="V7" s="237"/>
      <c r="W7" s="237"/>
      <c r="X7" s="237"/>
    </row>
    <row r="8" spans="1:24">
      <c r="A8" s="237"/>
      <c r="B8" s="237"/>
      <c r="C8" s="237"/>
      <c r="D8" s="332" t="s">
        <v>312</v>
      </c>
      <c r="E8" s="237"/>
      <c r="F8" s="528"/>
      <c r="G8" s="528">
        <f>'X factors'!G31</f>
        <v>109.57496807906881</v>
      </c>
      <c r="H8" s="528">
        <f>'X factors'!H31</f>
        <v>98.393578425031336</v>
      </c>
      <c r="I8" s="528">
        <f>'X factors'!I31</f>
        <v>109.59095444152732</v>
      </c>
      <c r="J8" s="528">
        <f>'X factors'!J31</f>
        <v>125.95930438053274</v>
      </c>
      <c r="K8" s="528">
        <f>'X factors'!K31</f>
        <v>131.8954350434152</v>
      </c>
      <c r="L8" s="528">
        <f>'X factors'!L31</f>
        <v>0</v>
      </c>
      <c r="M8" s="528">
        <f>'X factors'!M31</f>
        <v>0</v>
      </c>
      <c r="N8" s="528">
        <f>'X factors'!N31</f>
        <v>0</v>
      </c>
      <c r="O8" s="528">
        <f>'X factors'!O31</f>
        <v>0</v>
      </c>
      <c r="P8" s="528">
        <f>'X factors'!P31</f>
        <v>0</v>
      </c>
      <c r="Q8" s="529">
        <f t="shared" si="0"/>
        <v>575.4142403695754</v>
      </c>
      <c r="R8" s="237"/>
      <c r="S8" s="237"/>
      <c r="T8" s="237"/>
      <c r="U8" s="237"/>
      <c r="V8" s="237"/>
      <c r="W8" s="237"/>
      <c r="X8" s="237"/>
    </row>
    <row r="9" spans="1:24">
      <c r="A9" s="237"/>
      <c r="B9" s="237"/>
      <c r="C9" s="237"/>
      <c r="D9" s="332" t="s">
        <v>269</v>
      </c>
      <c r="E9" s="237"/>
      <c r="F9" s="233"/>
      <c r="G9" s="233">
        <f>'X factors'!G32</f>
        <v>232.54683317540878</v>
      </c>
      <c r="H9" s="233">
        <f>'X factors'!H32</f>
        <v>244.24692944214277</v>
      </c>
      <c r="I9" s="233">
        <f>'X factors'!I32</f>
        <v>260.63919938134961</v>
      </c>
      <c r="J9" s="233">
        <f>'X factors'!J32</f>
        <v>269.6496239897952</v>
      </c>
      <c r="K9" s="233">
        <f>'X factors'!K32</f>
        <v>282.11936922245417</v>
      </c>
      <c r="L9" s="233">
        <f>'X factors'!L32</f>
        <v>0</v>
      </c>
      <c r="M9" s="233">
        <f>'X factors'!M32</f>
        <v>0</v>
      </c>
      <c r="N9" s="233">
        <f>'X factors'!N32</f>
        <v>0</v>
      </c>
      <c r="O9" s="233">
        <f>'X factors'!O32</f>
        <v>0</v>
      </c>
      <c r="P9" s="233">
        <f>'X factors'!P32</f>
        <v>0</v>
      </c>
      <c r="Q9" s="529">
        <f t="shared" si="0"/>
        <v>1289.2019552111506</v>
      </c>
      <c r="R9" s="237"/>
      <c r="S9" s="237"/>
      <c r="T9" s="237"/>
      <c r="U9" s="237"/>
      <c r="V9" s="237"/>
      <c r="W9" s="237"/>
      <c r="X9" s="237"/>
    </row>
    <row r="10" spans="1:24">
      <c r="A10" s="237"/>
      <c r="B10" s="237"/>
      <c r="C10" s="237"/>
      <c r="D10" s="332" t="s">
        <v>266</v>
      </c>
      <c r="E10" s="237"/>
      <c r="F10" s="233"/>
      <c r="G10" s="233">
        <f>'X factors'!G33</f>
        <v>4.2713127864035449</v>
      </c>
      <c r="H10" s="233">
        <f>'X factors'!H33</f>
        <v>-2.7434647482806351</v>
      </c>
      <c r="I10" s="233">
        <f>'X factors'!I33</f>
        <v>3.3554495391786583</v>
      </c>
      <c r="J10" s="233">
        <f>'X factors'!J33</f>
        <v>11.483040461621076</v>
      </c>
      <c r="K10" s="233">
        <f>'X factors'!K33</f>
        <v>0.67387573567025416</v>
      </c>
      <c r="L10" s="233">
        <f>'X factors'!L33</f>
        <v>0</v>
      </c>
      <c r="M10" s="233">
        <f>'X factors'!M33</f>
        <v>0</v>
      </c>
      <c r="N10" s="233">
        <f>'X factors'!N33</f>
        <v>0</v>
      </c>
      <c r="O10" s="233">
        <f>'X factors'!O33</f>
        <v>0</v>
      </c>
      <c r="P10" s="233">
        <f>'X factors'!P33</f>
        <v>0</v>
      </c>
      <c r="Q10" s="529">
        <f t="shared" si="0"/>
        <v>17.0402137745929</v>
      </c>
      <c r="R10" s="237"/>
      <c r="S10" s="237"/>
      <c r="T10" s="237"/>
      <c r="U10" s="237"/>
      <c r="V10" s="237"/>
      <c r="W10" s="237"/>
      <c r="X10" s="237"/>
    </row>
    <row r="11" spans="1:24">
      <c r="A11" s="237"/>
      <c r="B11" s="237"/>
      <c r="C11" s="237"/>
      <c r="D11" s="332" t="s">
        <v>270</v>
      </c>
      <c r="E11" s="237"/>
      <c r="F11" s="233"/>
      <c r="G11" s="233">
        <f>'X factors'!G34</f>
        <v>37.98178559499177</v>
      </c>
      <c r="H11" s="233">
        <f>'X factors'!H34</f>
        <v>34.021289608303562</v>
      </c>
      <c r="I11" s="233">
        <f>'X factors'!I34</f>
        <v>31.880982749723941</v>
      </c>
      <c r="J11" s="233">
        <f>'X factors'!J34</f>
        <v>34.911395775506129</v>
      </c>
      <c r="K11" s="233">
        <f>'X factors'!K34</f>
        <v>34.771496303932345</v>
      </c>
      <c r="L11" s="233">
        <f>'X factors'!L34</f>
        <v>0</v>
      </c>
      <c r="M11" s="233">
        <f>'X factors'!M34</f>
        <v>0</v>
      </c>
      <c r="N11" s="233">
        <f>'X factors'!N34</f>
        <v>0</v>
      </c>
      <c r="O11" s="233">
        <f>'X factors'!O34</f>
        <v>0</v>
      </c>
      <c r="P11" s="233">
        <f>'X factors'!P34</f>
        <v>0</v>
      </c>
      <c r="Q11" s="529">
        <f t="shared" si="0"/>
        <v>173.56695003245775</v>
      </c>
      <c r="R11" s="237"/>
      <c r="S11" s="237"/>
      <c r="T11" s="332"/>
      <c r="U11" s="237"/>
      <c r="V11" s="237"/>
      <c r="W11" s="237"/>
      <c r="X11" s="237"/>
    </row>
    <row r="12" spans="1:24">
      <c r="A12" s="237"/>
      <c r="B12" s="237"/>
      <c r="C12" s="237"/>
      <c r="D12" s="326" t="s">
        <v>268</v>
      </c>
      <c r="E12" s="326"/>
      <c r="F12" s="530">
        <f>'PTRM input'!G237</f>
        <v>659.03893913046181</v>
      </c>
      <c r="G12" s="531">
        <f>'X factors'!G35</f>
        <v>586.29148557106453</v>
      </c>
      <c r="H12" s="531">
        <f>'X factors'!H35</f>
        <v>589.27300023746693</v>
      </c>
      <c r="I12" s="531">
        <f>'X factors'!I35</f>
        <v>637.45626662026484</v>
      </c>
      <c r="J12" s="531">
        <f>'X factors'!J35</f>
        <v>694.11722131465183</v>
      </c>
      <c r="K12" s="531">
        <f>'X factors'!K35</f>
        <v>718.29582286190555</v>
      </c>
      <c r="L12" s="531">
        <f>'X factors'!L35</f>
        <v>0</v>
      </c>
      <c r="M12" s="531">
        <f>'X factors'!M35</f>
        <v>0</v>
      </c>
      <c r="N12" s="531">
        <f>'X factors'!N35</f>
        <v>0</v>
      </c>
      <c r="O12" s="531">
        <f>'X factors'!O35</f>
        <v>0</v>
      </c>
      <c r="P12" s="531">
        <f>'X factors'!P35</f>
        <v>0</v>
      </c>
      <c r="Q12" s="532">
        <f t="shared" si="0"/>
        <v>3225.4337966053536</v>
      </c>
      <c r="R12" s="237"/>
      <c r="S12" s="533">
        <f>G12/'X factors'!G$8+H12/'X factors'!H$8+I12/'X factors'!I$8+J12/'X factors'!J$8+K12/'X factors'!K$8+L12/'X factors'!L$8+M12/'X factors'!M$8+N12/'X factors'!N$8+O12/'X factors'!O$8+P12/'X factors'!P$8</f>
        <v>2695.8065857223955</v>
      </c>
      <c r="T12" s="332" t="s">
        <v>41</v>
      </c>
      <c r="U12" s="332"/>
      <c r="V12" s="237"/>
      <c r="W12" s="237"/>
      <c r="X12" s="237"/>
    </row>
    <row r="13" spans="1:24">
      <c r="A13" s="237"/>
      <c r="B13" s="237"/>
      <c r="C13" s="354"/>
      <c r="D13" s="354"/>
      <c r="E13" s="237"/>
      <c r="F13" s="237"/>
      <c r="G13" s="237"/>
      <c r="H13" s="237"/>
      <c r="I13" s="237"/>
      <c r="J13" s="237"/>
      <c r="K13" s="237"/>
      <c r="L13" s="237"/>
      <c r="M13" s="237"/>
      <c r="N13" s="237"/>
      <c r="O13" s="237"/>
      <c r="P13" s="237"/>
      <c r="Q13" s="237"/>
      <c r="R13" s="237"/>
      <c r="S13" s="237"/>
      <c r="T13" s="332"/>
      <c r="U13" s="237"/>
      <c r="V13" s="237"/>
      <c r="W13" s="237"/>
      <c r="X13" s="237"/>
    </row>
    <row r="14" spans="1:24">
      <c r="A14" s="114"/>
      <c r="B14" s="479"/>
      <c r="C14" s="266" t="s">
        <v>286</v>
      </c>
      <c r="D14" s="349"/>
      <c r="E14" s="114"/>
      <c r="F14" s="114"/>
      <c r="G14" s="114"/>
      <c r="H14" s="114"/>
      <c r="I14" s="114"/>
      <c r="J14" s="114"/>
      <c r="K14" s="114"/>
      <c r="L14" s="114"/>
      <c r="M14" s="114"/>
      <c r="N14" s="114"/>
      <c r="O14" s="114"/>
      <c r="P14" s="114"/>
      <c r="Q14" s="114"/>
      <c r="R14" s="114"/>
      <c r="S14" s="114"/>
      <c r="T14" s="118"/>
      <c r="U14" s="114"/>
      <c r="V14" s="237"/>
      <c r="W14" s="237"/>
      <c r="X14" s="237"/>
    </row>
    <row r="15" spans="1:24" hidden="1">
      <c r="A15" s="17"/>
      <c r="B15" s="17"/>
      <c r="C15" s="17"/>
      <c r="D15" s="17"/>
      <c r="E15" s="17"/>
      <c r="F15" s="234"/>
      <c r="G15" s="234"/>
      <c r="H15" s="234"/>
      <c r="I15" s="234"/>
      <c r="J15" s="234"/>
      <c r="K15" s="234"/>
      <c r="L15" s="234"/>
      <c r="M15" s="234"/>
      <c r="N15" s="234"/>
      <c r="O15" s="234"/>
      <c r="P15" s="234"/>
      <c r="Q15" s="234"/>
      <c r="R15" s="17"/>
      <c r="S15" s="17"/>
      <c r="T15" s="335"/>
      <c r="U15" s="17"/>
      <c r="V15" s="237"/>
      <c r="W15" s="237"/>
      <c r="X15" s="237"/>
    </row>
    <row r="16" spans="1:24" hidden="1">
      <c r="A16" s="17"/>
      <c r="B16" s="17"/>
      <c r="C16" s="326" t="s">
        <v>283</v>
      </c>
      <c r="D16" s="335"/>
      <c r="E16" s="17"/>
      <c r="F16" s="234"/>
      <c r="G16" s="234"/>
      <c r="H16" s="234"/>
      <c r="I16" s="234"/>
      <c r="J16" s="234"/>
      <c r="K16" s="234"/>
      <c r="L16" s="234"/>
      <c r="M16" s="234"/>
      <c r="N16" s="234"/>
      <c r="O16" s="234"/>
      <c r="P16" s="234"/>
      <c r="Q16" s="234"/>
      <c r="R16" s="17"/>
      <c r="S16" s="17"/>
      <c r="T16" s="335"/>
      <c r="U16" s="17"/>
      <c r="V16" s="237"/>
      <c r="W16" s="237"/>
      <c r="X16" s="237"/>
    </row>
    <row r="17" spans="1:24" hidden="1">
      <c r="A17" s="17"/>
      <c r="B17" s="17"/>
      <c r="C17" s="237"/>
      <c r="D17" s="326" t="s">
        <v>284</v>
      </c>
      <c r="E17" s="33"/>
      <c r="F17" s="530">
        <f>F12</f>
        <v>659.03893913046181</v>
      </c>
      <c r="G17" s="531">
        <f>'X factors'!G44</f>
        <v>0</v>
      </c>
      <c r="H17" s="531">
        <f>'X factors'!H44</f>
        <v>0</v>
      </c>
      <c r="I17" s="531">
        <f>'X factors'!I44</f>
        <v>0</v>
      </c>
      <c r="J17" s="531">
        <f>'X factors'!J44</f>
        <v>0</v>
      </c>
      <c r="K17" s="531">
        <f>'X factors'!K44</f>
        <v>0</v>
      </c>
      <c r="L17" s="531">
        <f>'X factors'!L44</f>
        <v>0</v>
      </c>
      <c r="M17" s="531">
        <f>'X factors'!M44</f>
        <v>0</v>
      </c>
      <c r="N17" s="531">
        <f>'X factors'!N44</f>
        <v>0</v>
      </c>
      <c r="O17" s="531">
        <f>'X factors'!O44</f>
        <v>0</v>
      </c>
      <c r="P17" s="531">
        <f>'X factors'!P44</f>
        <v>0</v>
      </c>
      <c r="Q17" s="532">
        <f>SUM(G17:P17)</f>
        <v>0</v>
      </c>
      <c r="R17" s="40"/>
      <c r="S17" s="533">
        <f>G17/'X factors'!G$8+H17/'X factors'!H$8+I17/'X factors'!I$8+J17/'X factors'!J$8+K17/'X factors'!K$8+L17/'X factors'!L$8+M17/'X factors'!M$8+N17/'X factors'!N$8+O17/'X factors'!O$8+P17/'X factors'!P$8</f>
        <v>0</v>
      </c>
      <c r="T17" s="332" t="s">
        <v>41</v>
      </c>
      <c r="U17" s="17"/>
      <c r="V17" s="237"/>
      <c r="W17" s="237"/>
      <c r="X17" s="237"/>
    </row>
    <row r="18" spans="1:24" hidden="1">
      <c r="A18" s="17"/>
      <c r="B18" s="17"/>
      <c r="C18" s="237"/>
      <c r="D18" s="332" t="s">
        <v>247</v>
      </c>
      <c r="E18" s="17"/>
      <c r="F18" s="234"/>
      <c r="G18" s="371">
        <f>P_0_WAPC</f>
        <v>0</v>
      </c>
      <c r="H18" s="371">
        <f>IF(COUNT($G18:G18)&gt;='PTRM input'!$R$7,"",X_02_WAPC)</f>
        <v>0</v>
      </c>
      <c r="I18" s="371">
        <f>IF(COUNT($G18:H18)&gt;='PTRM input'!$R$7,"",X_03_WAPC)</f>
        <v>0</v>
      </c>
      <c r="J18" s="371">
        <f>IF(COUNT($G18:I18)&gt;='PTRM input'!$R$7,"",X_04_WAPC)</f>
        <v>0</v>
      </c>
      <c r="K18" s="371">
        <f>IF(COUNT($G18:J18)&gt;='PTRM input'!$R$7,"",X_05_WAPC)</f>
        <v>0</v>
      </c>
      <c r="L18" s="371" t="str">
        <f>IF(COUNT($G18:K18)&gt;='PTRM input'!$R$7,"",X_06_WAPC)</f>
        <v/>
      </c>
      <c r="M18" s="371" t="str">
        <f>IF(COUNT($G18:L18)&gt;='PTRM input'!$R$7,"",X_07_WAPC)</f>
        <v/>
      </c>
      <c r="N18" s="371" t="str">
        <f>IF(COUNT($G18:M18)&gt;='PTRM input'!$R$7,"",X_08_WAPC)</f>
        <v/>
      </c>
      <c r="O18" s="371" t="str">
        <f>IF(COUNT($G18:N18)&gt;='PTRM input'!$R$7,"",X_09_WAPC)</f>
        <v/>
      </c>
      <c r="P18" s="371" t="str">
        <f>IF(COUNT($G18:O18)&gt;='PTRM input'!$R$7,"",X_10_WAPC)</f>
        <v/>
      </c>
      <c r="Q18" s="372"/>
      <c r="R18" s="17"/>
      <c r="S18" s="17"/>
      <c r="T18" s="335"/>
      <c r="U18" s="17"/>
      <c r="V18" s="237"/>
      <c r="W18" s="237"/>
      <c r="X18" s="237"/>
    </row>
    <row r="19" spans="1:24">
      <c r="A19" s="17"/>
      <c r="B19" s="17"/>
      <c r="C19" s="237"/>
      <c r="D19" s="237"/>
      <c r="E19" s="17"/>
      <c r="F19" s="234"/>
      <c r="G19" s="234"/>
      <c r="H19" s="234"/>
      <c r="I19" s="234"/>
      <c r="J19" s="234"/>
      <c r="K19" s="234"/>
      <c r="L19" s="234"/>
      <c r="M19" s="234"/>
      <c r="N19" s="234"/>
      <c r="O19" s="234"/>
      <c r="P19" s="234"/>
      <c r="Q19" s="234"/>
      <c r="R19" s="17"/>
      <c r="S19" s="17"/>
      <c r="T19" s="335"/>
      <c r="U19" s="17"/>
      <c r="V19" s="237"/>
      <c r="W19" s="237"/>
      <c r="X19" s="237"/>
    </row>
    <row r="20" spans="1:24">
      <c r="A20" s="17"/>
      <c r="B20" s="17"/>
      <c r="C20" s="326" t="s">
        <v>245</v>
      </c>
      <c r="D20" s="332"/>
      <c r="E20" s="17"/>
      <c r="F20" s="234"/>
      <c r="G20" s="234"/>
      <c r="H20" s="234"/>
      <c r="I20" s="234"/>
      <c r="J20" s="234"/>
      <c r="K20" s="234"/>
      <c r="L20" s="234"/>
      <c r="M20" s="234"/>
      <c r="N20" s="234"/>
      <c r="O20" s="234"/>
      <c r="P20" s="234"/>
      <c r="Q20" s="234"/>
      <c r="R20" s="17"/>
      <c r="S20" s="17"/>
      <c r="T20" s="335"/>
      <c r="U20" s="17"/>
      <c r="V20" s="237"/>
      <c r="W20" s="237"/>
      <c r="X20" s="237"/>
    </row>
    <row r="21" spans="1:24">
      <c r="A21" s="17"/>
      <c r="B21" s="17"/>
      <c r="C21" s="237"/>
      <c r="D21" s="326" t="s">
        <v>284</v>
      </c>
      <c r="E21" s="33"/>
      <c r="F21" s="530">
        <f>F12</f>
        <v>659.03893913046181</v>
      </c>
      <c r="G21" s="531">
        <f>'X factors'!G60</f>
        <v>621.77329362762305</v>
      </c>
      <c r="H21" s="531">
        <f>'X factors'!H60</f>
        <v>606.44908205541469</v>
      </c>
      <c r="I21" s="531">
        <f>'X factors'!I60</f>
        <v>625.55813302203296</v>
      </c>
      <c r="J21" s="531">
        <f>'X factors'!J60</f>
        <v>661.96107511393529</v>
      </c>
      <c r="K21" s="531">
        <f>'X factors'!K60</f>
        <v>700.48240416780482</v>
      </c>
      <c r="L21" s="531">
        <f>'X factors'!L60</f>
        <v>0</v>
      </c>
      <c r="M21" s="531">
        <f>'X factors'!M60</f>
        <v>0</v>
      </c>
      <c r="N21" s="531">
        <f>'X factors'!N60</f>
        <v>0</v>
      </c>
      <c r="O21" s="531">
        <f>'X factors'!O60</f>
        <v>0</v>
      </c>
      <c r="P21" s="531">
        <f>'X factors'!P60</f>
        <v>0</v>
      </c>
      <c r="Q21" s="532">
        <f>SUM(G21:P21)</f>
        <v>3216.2239879868107</v>
      </c>
      <c r="R21" s="40"/>
      <c r="S21" s="533">
        <f>G21/'X factors'!G$8+H21/'X factors'!H$8+I21/'X factors'!I$8+J21/'X factors'!J$8+K21/'X factors'!K$8+L21/'X factors'!L$8+M21/'X factors'!M$8+N21/'X factors'!N$8+O21/'X factors'!O$8+P21/'X factors'!P$8</f>
        <v>2695.8061618142024</v>
      </c>
      <c r="T21" s="332" t="s">
        <v>41</v>
      </c>
      <c r="U21" s="17"/>
      <c r="V21" s="237"/>
      <c r="W21" s="237"/>
      <c r="X21" s="237"/>
    </row>
    <row r="22" spans="1:24">
      <c r="A22" s="17"/>
      <c r="B22" s="17"/>
      <c r="C22" s="237"/>
      <c r="D22" s="332" t="s">
        <v>247</v>
      </c>
      <c r="E22" s="17"/>
      <c r="F22" s="234"/>
      <c r="G22" s="371">
        <f>P_0_RevCap</f>
        <v>7.7965046005269545E-2</v>
      </c>
      <c r="H22" s="371">
        <f>IF(COUNT($G22:G22)&gt;='PTRM input'!$R$7,"",X_02_RevCap)</f>
        <v>4.678981257161495E-2</v>
      </c>
      <c r="I22" s="371">
        <f>IF(COUNT($G22:H22)&gt;='PTRM input'!$R$7,"",X_03_RevCap)</f>
        <v>-8.0909787102583994E-3</v>
      </c>
      <c r="J22" s="371">
        <f>IF(COUNT($G22:I22)&gt;='PTRM input'!$R$7,"",X_04_RevCap)</f>
        <v>-3.390125882779764E-2</v>
      </c>
      <c r="K22" s="371">
        <f>IF(COUNT($G22:J22)&gt;='PTRM input'!$R$7,"",X_05_RevCap)</f>
        <v>-3.390125882779764E-2</v>
      </c>
      <c r="L22" s="371" t="str">
        <f>IF(COUNT($G22:K22)&gt;='PTRM input'!$R$7,"",X_06_RevCap)</f>
        <v/>
      </c>
      <c r="M22" s="371" t="str">
        <f>IF(COUNT($G22:L22)&gt;='PTRM input'!$R$7,"",X_07_RevCap)</f>
        <v/>
      </c>
      <c r="N22" s="371" t="str">
        <f>IF(COUNT($G22:M22)&gt;='PTRM input'!$R$7,"",X_08_RevCap)</f>
        <v/>
      </c>
      <c r="O22" s="371" t="str">
        <f>IF(COUNT($G22:N22)&gt;='PTRM input'!$R$7,"",X_09_RevCap)</f>
        <v/>
      </c>
      <c r="P22" s="371" t="str">
        <f>IF(COUNT($G22:O22)&gt;='PTRM input'!$R$7,"",X_10_RevCap)</f>
        <v/>
      </c>
      <c r="Q22" s="372"/>
      <c r="R22" s="17"/>
      <c r="S22" s="17"/>
      <c r="T22" s="335"/>
      <c r="U22" s="17"/>
      <c r="V22" s="237"/>
      <c r="W22" s="237"/>
      <c r="X22" s="237"/>
    </row>
    <row r="23" spans="1:24">
      <c r="A23" s="17"/>
      <c r="B23" s="17"/>
      <c r="C23" s="237"/>
      <c r="D23" s="237"/>
      <c r="E23" s="17"/>
      <c r="F23" s="234"/>
      <c r="G23" s="234"/>
      <c r="H23" s="234"/>
      <c r="I23" s="234"/>
      <c r="J23" s="234"/>
      <c r="K23" s="234"/>
      <c r="L23" s="234"/>
      <c r="M23" s="234"/>
      <c r="N23" s="234"/>
      <c r="O23" s="234"/>
      <c r="P23" s="234"/>
      <c r="Q23" s="234"/>
      <c r="R23" s="17"/>
      <c r="S23" s="17"/>
      <c r="T23" s="335"/>
      <c r="U23" s="17"/>
      <c r="V23" s="237"/>
      <c r="W23" s="237"/>
      <c r="X23" s="237"/>
    </row>
    <row r="24" spans="1:24" hidden="1">
      <c r="A24" s="17"/>
      <c r="B24" s="17"/>
      <c r="C24" s="326" t="s">
        <v>246</v>
      </c>
      <c r="D24" s="332"/>
      <c r="E24" s="17"/>
      <c r="F24" s="234"/>
      <c r="G24" s="234"/>
      <c r="H24" s="234"/>
      <c r="I24" s="234"/>
      <c r="J24" s="234"/>
      <c r="K24" s="234"/>
      <c r="L24" s="234"/>
      <c r="M24" s="234"/>
      <c r="N24" s="234"/>
      <c r="O24" s="234"/>
      <c r="P24" s="234"/>
      <c r="Q24" s="234"/>
      <c r="R24" s="17"/>
      <c r="S24" s="17"/>
      <c r="T24" s="335"/>
      <c r="U24" s="17"/>
      <c r="V24" s="237"/>
      <c r="W24" s="237"/>
      <c r="X24" s="237"/>
    </row>
    <row r="25" spans="1:24" hidden="1">
      <c r="A25" s="17"/>
      <c r="B25" s="17"/>
      <c r="C25" s="237"/>
      <c r="D25" s="326" t="s">
        <v>284</v>
      </c>
      <c r="E25" s="33"/>
      <c r="F25" s="530">
        <f>F12</f>
        <v>659.03893913046181</v>
      </c>
      <c r="G25" s="531">
        <f>'X factors'!G80</f>
        <v>0</v>
      </c>
      <c r="H25" s="531">
        <f>'X factors'!H80</f>
        <v>0</v>
      </c>
      <c r="I25" s="531">
        <f>'X factors'!I80</f>
        <v>0</v>
      </c>
      <c r="J25" s="531">
        <f>'X factors'!J80</f>
        <v>0</v>
      </c>
      <c r="K25" s="531">
        <f>'X factors'!K80</f>
        <v>0</v>
      </c>
      <c r="L25" s="531">
        <f>'X factors'!L80</f>
        <v>0</v>
      </c>
      <c r="M25" s="531">
        <f>'X factors'!M80</f>
        <v>0</v>
      </c>
      <c r="N25" s="531">
        <f>'X factors'!N80</f>
        <v>0</v>
      </c>
      <c r="O25" s="531">
        <f>'X factors'!O80</f>
        <v>0</v>
      </c>
      <c r="P25" s="531">
        <f>'X factors'!P80</f>
        <v>0</v>
      </c>
      <c r="Q25" s="532">
        <f>SUM(G25:P25)</f>
        <v>0</v>
      </c>
      <c r="R25" s="40"/>
      <c r="S25" s="533">
        <f>G25/'X factors'!G$8+H25/'X factors'!H$8+I25/'X factors'!I$8+J25/'X factors'!J$8+K25/'X factors'!K$8+L25/'X factors'!L$8+M25/'X factors'!M$8+N25/'X factors'!N$8+O25/'X factors'!O$8+P25/'X factors'!P$8</f>
        <v>0</v>
      </c>
      <c r="T25" s="332" t="s">
        <v>41</v>
      </c>
      <c r="U25" s="17"/>
      <c r="V25" s="237"/>
      <c r="W25" s="237"/>
      <c r="X25" s="237"/>
    </row>
    <row r="26" spans="1:24" hidden="1">
      <c r="A26" s="17"/>
      <c r="B26" s="17"/>
      <c r="C26" s="237"/>
      <c r="D26" s="332" t="s">
        <v>247</v>
      </c>
      <c r="E26" s="17"/>
      <c r="F26" s="234"/>
      <c r="G26" s="371">
        <f>P_0_RevYld</f>
        <v>0</v>
      </c>
      <c r="H26" s="371">
        <f>IF(COUNT($G26:G26)&gt;='PTRM input'!$R$7,"",X_02_RevYld)</f>
        <v>0</v>
      </c>
      <c r="I26" s="371">
        <f>IF(COUNT($G26:H26)&gt;='PTRM input'!$R$7,"",X_03_RevYld)</f>
        <v>0</v>
      </c>
      <c r="J26" s="371">
        <f>IF(COUNT($G26:I26)&gt;='PTRM input'!$R$7,"",X_04_RevYld)</f>
        <v>0</v>
      </c>
      <c r="K26" s="371">
        <f>IF(COUNT($G26:J26)&gt;='PTRM input'!$R$7,"",X_05_RevYld)</f>
        <v>0</v>
      </c>
      <c r="L26" s="371" t="str">
        <f>IF(COUNT($G26:K26)&gt;='PTRM input'!$R$7,"",X_06_RevYld)</f>
        <v/>
      </c>
      <c r="M26" s="371" t="str">
        <f>IF(COUNT($G26:L26)&gt;='PTRM input'!$R$7,"",X_07_RevYld)</f>
        <v/>
      </c>
      <c r="N26" s="371" t="str">
        <f>IF(COUNT($G26:M26)&gt;='PTRM input'!$R$7,"",X_08_RevYld)</f>
        <v/>
      </c>
      <c r="O26" s="371" t="str">
        <f>IF(COUNT($G26:N26)&gt;='PTRM input'!$R$7,"",X_09_RevYld)</f>
        <v/>
      </c>
      <c r="P26" s="371" t="str">
        <f>IF(COUNT($G26:O26)&gt;='PTRM input'!$R$7,"",X_10_RevYld)</f>
        <v/>
      </c>
      <c r="Q26" s="372"/>
      <c r="R26" s="17"/>
      <c r="S26" s="17"/>
      <c r="T26" s="17"/>
      <c r="U26" s="17"/>
      <c r="V26" s="237"/>
      <c r="W26" s="237"/>
      <c r="X26" s="237"/>
    </row>
    <row r="27" spans="1:24" hidden="1">
      <c r="A27" s="17"/>
      <c r="B27" s="17"/>
      <c r="C27" s="332"/>
      <c r="D27" s="332"/>
      <c r="E27" s="17"/>
      <c r="F27" s="234"/>
      <c r="G27" s="357"/>
      <c r="H27" s="363"/>
      <c r="I27" s="363"/>
      <c r="J27" s="363"/>
      <c r="K27" s="363"/>
      <c r="L27" s="363"/>
      <c r="M27" s="363"/>
      <c r="N27" s="363"/>
      <c r="O27" s="363"/>
      <c r="P27" s="363"/>
      <c r="Q27" s="234"/>
      <c r="R27" s="17"/>
      <c r="S27" s="17"/>
      <c r="T27" s="17"/>
      <c r="U27" s="17"/>
      <c r="V27" s="237"/>
      <c r="W27" s="237"/>
      <c r="X27" s="237"/>
    </row>
    <row r="28" spans="1:24">
      <c r="A28" s="114"/>
      <c r="B28" s="479"/>
      <c r="C28" s="352" t="str">
        <f>"Building Block Components ($m Real "&amp;'PTRM input'!$F$241&amp;")"</f>
        <v>Building Block Components ($m Real 2015)</v>
      </c>
      <c r="D28" s="352"/>
      <c r="E28" s="352"/>
      <c r="F28" s="352"/>
      <c r="G28" s="352"/>
      <c r="H28" s="269"/>
      <c r="I28" s="269"/>
      <c r="J28" s="269"/>
      <c r="K28" s="269"/>
      <c r="L28" s="269"/>
      <c r="M28" s="269"/>
      <c r="N28" s="269"/>
      <c r="O28" s="269"/>
      <c r="P28" s="269"/>
      <c r="Q28" s="269"/>
      <c r="R28" s="269"/>
      <c r="S28" s="269"/>
      <c r="T28" s="269"/>
      <c r="U28" s="269"/>
      <c r="V28" s="237"/>
      <c r="W28" s="237"/>
      <c r="X28" s="237"/>
    </row>
    <row r="29" spans="1:24">
      <c r="A29" s="237"/>
      <c r="B29" s="237"/>
      <c r="C29" s="237"/>
      <c r="D29" s="237"/>
      <c r="E29" s="237"/>
      <c r="F29" s="237"/>
      <c r="G29" s="237"/>
      <c r="H29" s="237"/>
      <c r="I29" s="237"/>
      <c r="J29" s="237"/>
      <c r="K29" s="237"/>
      <c r="L29" s="237"/>
      <c r="M29" s="237"/>
      <c r="N29" s="237"/>
      <c r="O29" s="237"/>
      <c r="P29" s="237"/>
      <c r="Q29" s="237"/>
      <c r="R29" s="237"/>
      <c r="S29" s="237"/>
      <c r="T29" s="237"/>
      <c r="U29" s="237"/>
      <c r="V29" s="237"/>
      <c r="W29" s="237"/>
      <c r="X29" s="237"/>
    </row>
    <row r="30" spans="1:24">
      <c r="A30" s="237"/>
      <c r="B30" s="237"/>
      <c r="C30" s="237"/>
      <c r="D30" s="332" t="s">
        <v>43</v>
      </c>
      <c r="E30" s="237"/>
      <c r="F30" s="528"/>
      <c r="G30" s="528">
        <f>G7/'X factors'!G$11</f>
        <v>197.28146337626896</v>
      </c>
      <c r="H30" s="528">
        <f>H7/'X factors'!H$11</f>
        <v>205.58094662501878</v>
      </c>
      <c r="I30" s="528">
        <f>I7/'X factors'!I$11</f>
        <v>216.37721449259357</v>
      </c>
      <c r="J30" s="528">
        <f>J7/'X factors'!J$11</f>
        <v>229.74912244034041</v>
      </c>
      <c r="K30" s="528">
        <f>K7/'X factors'!K$11</f>
        <v>239.36369777942164</v>
      </c>
      <c r="L30" s="528">
        <f>L7/'X factors'!L$11</f>
        <v>0</v>
      </c>
      <c r="M30" s="528">
        <f>M7/'X factors'!M$11</f>
        <v>0</v>
      </c>
      <c r="N30" s="528">
        <f>N7/'X factors'!N$11</f>
        <v>0</v>
      </c>
      <c r="O30" s="528">
        <f>O7/'X factors'!O$11</f>
        <v>0</v>
      </c>
      <c r="P30" s="528">
        <f>P7/'X factors'!P$11</f>
        <v>0</v>
      </c>
      <c r="Q30" s="529">
        <f t="shared" ref="Q30:Q35" si="1">SUM(G30:P30)</f>
        <v>1088.3524447136435</v>
      </c>
      <c r="R30" s="237"/>
      <c r="S30" s="237"/>
      <c r="T30" s="237"/>
      <c r="U30" s="237"/>
      <c r="V30" s="237"/>
      <c r="W30" s="237"/>
      <c r="X30" s="237"/>
    </row>
    <row r="31" spans="1:24">
      <c r="A31" s="237"/>
      <c r="B31" s="237"/>
      <c r="C31" s="237"/>
      <c r="D31" s="332" t="s">
        <v>312</v>
      </c>
      <c r="E31" s="237"/>
      <c r="F31" s="528"/>
      <c r="G31" s="528">
        <f>G8/'X factors'!G$11</f>
        <v>107.05960558874055</v>
      </c>
      <c r="H31" s="528">
        <f>H8/'X factors'!H$11</f>
        <v>93.928054721527403</v>
      </c>
      <c r="I31" s="528">
        <f>I8/'X factors'!I$11</f>
        <v>102.21569081722609</v>
      </c>
      <c r="J31" s="528">
        <f>J8/'X factors'!J$11</f>
        <v>114.78559735902466</v>
      </c>
      <c r="K31" s="528">
        <f>K8/'X factors'!K$11</f>
        <v>117.43598535616833</v>
      </c>
      <c r="L31" s="528">
        <f>L8/'X factors'!L$11</f>
        <v>0</v>
      </c>
      <c r="M31" s="528">
        <f>M8/'X factors'!M$11</f>
        <v>0</v>
      </c>
      <c r="N31" s="528">
        <f>N8/'X factors'!N$11</f>
        <v>0</v>
      </c>
      <c r="O31" s="528">
        <f>O8/'X factors'!O$11</f>
        <v>0</v>
      </c>
      <c r="P31" s="528">
        <f>P8/'X factors'!P$11</f>
        <v>0</v>
      </c>
      <c r="Q31" s="529">
        <f t="shared" si="1"/>
        <v>535.4249338426871</v>
      </c>
      <c r="R31" s="237"/>
      <c r="S31" s="237"/>
      <c r="T31" s="237"/>
      <c r="U31" s="237"/>
      <c r="V31" s="237"/>
      <c r="W31" s="237"/>
      <c r="X31" s="237"/>
    </row>
    <row r="32" spans="1:24">
      <c r="A32" s="237"/>
      <c r="B32" s="237"/>
      <c r="C32" s="237"/>
      <c r="D32" s="332" t="s">
        <v>269</v>
      </c>
      <c r="E32" s="237"/>
      <c r="F32" s="233"/>
      <c r="G32" s="528">
        <f>G9/'X factors'!G$11</f>
        <v>227.20857397562551</v>
      </c>
      <c r="H32" s="528">
        <f>H9/'X factors'!H$11</f>
        <v>233.16195346718149</v>
      </c>
      <c r="I32" s="528">
        <f>I9/'X factors'!I$11</f>
        <v>243.09867501909577</v>
      </c>
      <c r="J32" s="528">
        <f>J9/'X factors'!J$11</f>
        <v>245.72931169734773</v>
      </c>
      <c r="K32" s="528">
        <f>K9/'X factors'!K$11</f>
        <v>251.19115079148915</v>
      </c>
      <c r="L32" s="528">
        <f>L9/'X factors'!L$11</f>
        <v>0</v>
      </c>
      <c r="M32" s="528">
        <f>M9/'X factors'!M$11</f>
        <v>0</v>
      </c>
      <c r="N32" s="528">
        <f>N9/'X factors'!N$11</f>
        <v>0</v>
      </c>
      <c r="O32" s="528">
        <f>O9/'X factors'!O$11</f>
        <v>0</v>
      </c>
      <c r="P32" s="528">
        <f>P9/'X factors'!P$11</f>
        <v>0</v>
      </c>
      <c r="Q32" s="529">
        <f t="shared" si="1"/>
        <v>1200.3896649507396</v>
      </c>
      <c r="R32" s="234"/>
      <c r="S32" s="234"/>
      <c r="T32" s="237"/>
      <c r="U32" s="237"/>
      <c r="V32" s="237"/>
      <c r="W32" s="237"/>
      <c r="X32" s="237"/>
    </row>
    <row r="33" spans="1:24">
      <c r="A33" s="237"/>
      <c r="B33" s="237"/>
      <c r="C33" s="237"/>
      <c r="D33" s="332" t="s">
        <v>266</v>
      </c>
      <c r="E33" s="237"/>
      <c r="F33" s="233"/>
      <c r="G33" s="528">
        <f>G10/'X factors'!G$11</f>
        <v>4.1732621078979744</v>
      </c>
      <c r="H33" s="528">
        <f>H10/'X factors'!H$11</f>
        <v>-2.6189545204865623</v>
      </c>
      <c r="I33" s="528">
        <f>I10/'X factors'!I$11</f>
        <v>3.1296341417711404</v>
      </c>
      <c r="J33" s="528">
        <f>J10/'X factors'!J$11</f>
        <v>10.464392966977504</v>
      </c>
      <c r="K33" s="528">
        <f>K10/'X factors'!K$11</f>
        <v>0.6</v>
      </c>
      <c r="L33" s="528">
        <f>L10/'X factors'!L$11</f>
        <v>0</v>
      </c>
      <c r="M33" s="528">
        <f>M10/'X factors'!M$11</f>
        <v>0</v>
      </c>
      <c r="N33" s="528">
        <f>N10/'X factors'!N$11</f>
        <v>0</v>
      </c>
      <c r="O33" s="528">
        <f>O10/'X factors'!O$11</f>
        <v>0</v>
      </c>
      <c r="P33" s="528">
        <f>P10/'X factors'!P$11</f>
        <v>0</v>
      </c>
      <c r="Q33" s="529">
        <f t="shared" si="1"/>
        <v>15.748334696160056</v>
      </c>
      <c r="R33" s="234"/>
      <c r="S33" s="234"/>
      <c r="T33" s="237"/>
      <c r="U33" s="237"/>
      <c r="V33" s="237"/>
      <c r="W33" s="237"/>
      <c r="X33" s="237"/>
    </row>
    <row r="34" spans="1:24">
      <c r="A34" s="237"/>
      <c r="B34" s="237"/>
      <c r="C34" s="237"/>
      <c r="D34" s="332" t="s">
        <v>270</v>
      </c>
      <c r="E34" s="237"/>
      <c r="F34" s="233"/>
      <c r="G34" s="528">
        <f>G11/'X factors'!G$11</f>
        <v>37.10988975531064</v>
      </c>
      <c r="H34" s="528">
        <f>H11/'X factors'!H$11</f>
        <v>32.477257186661276</v>
      </c>
      <c r="I34" s="528">
        <f>I11/'X factors'!I$11</f>
        <v>29.735453006149449</v>
      </c>
      <c r="J34" s="528">
        <f>J11/'X factors'!J$11</f>
        <v>31.814445454718953</v>
      </c>
      <c r="K34" s="528">
        <f>K11/'X factors'!K$11</f>
        <v>30.959562242745886</v>
      </c>
      <c r="L34" s="528">
        <f>L11/'X factors'!L$11</f>
        <v>0</v>
      </c>
      <c r="M34" s="528">
        <f>M11/'X factors'!M$11</f>
        <v>0</v>
      </c>
      <c r="N34" s="528">
        <f>N11/'X factors'!N$11</f>
        <v>0</v>
      </c>
      <c r="O34" s="528">
        <f>O11/'X factors'!O$11</f>
        <v>0</v>
      </c>
      <c r="P34" s="528">
        <f>P11/'X factors'!P$11</f>
        <v>0</v>
      </c>
      <c r="Q34" s="529">
        <f t="shared" si="1"/>
        <v>162.0966076455862</v>
      </c>
      <c r="R34" s="234"/>
      <c r="S34" s="234"/>
      <c r="T34" s="332"/>
      <c r="U34" s="237"/>
      <c r="V34" s="237"/>
      <c r="W34" s="237"/>
      <c r="X34" s="237"/>
    </row>
    <row r="35" spans="1:24">
      <c r="A35" s="237"/>
      <c r="B35" s="237"/>
      <c r="C35" s="237"/>
      <c r="D35" s="326" t="s">
        <v>268</v>
      </c>
      <c r="E35" s="326"/>
      <c r="F35" s="530">
        <f>F12/'X factors'!F$11</f>
        <v>659.03893913046181</v>
      </c>
      <c r="G35" s="537">
        <f>G12/'X factors'!G$11</f>
        <v>572.83279480384363</v>
      </c>
      <c r="H35" s="537">
        <f>H12/'X factors'!H$11</f>
        <v>562.52925747990241</v>
      </c>
      <c r="I35" s="537">
        <f>I12/'X factors'!I$11</f>
        <v>594.55666747683597</v>
      </c>
      <c r="J35" s="537">
        <f>J12/'X factors'!J$11</f>
        <v>632.54286991840922</v>
      </c>
      <c r="K35" s="537">
        <f>K12/'X factors'!K$11</f>
        <v>639.55039616982504</v>
      </c>
      <c r="L35" s="537">
        <f>L12/'X factors'!L$11</f>
        <v>0</v>
      </c>
      <c r="M35" s="537">
        <f>M12/'X factors'!M$11</f>
        <v>0</v>
      </c>
      <c r="N35" s="537">
        <f>N12/'X factors'!N$11</f>
        <v>0</v>
      </c>
      <c r="O35" s="537">
        <f>O12/'X factors'!O$11</f>
        <v>0</v>
      </c>
      <c r="P35" s="537">
        <f>P12/'X factors'!P$11</f>
        <v>0</v>
      </c>
      <c r="Q35" s="532">
        <f t="shared" si="1"/>
        <v>3002.011985848816</v>
      </c>
      <c r="R35" s="234"/>
      <c r="S35" s="361"/>
      <c r="T35" s="332"/>
      <c r="U35" s="332"/>
      <c r="V35" s="237"/>
      <c r="W35" s="237"/>
      <c r="X35" s="237"/>
    </row>
    <row r="36" spans="1:24">
      <c r="A36" s="237"/>
      <c r="B36" s="237"/>
      <c r="C36" s="354"/>
      <c r="D36" s="354"/>
      <c r="E36" s="237"/>
      <c r="F36" s="237"/>
      <c r="G36" s="237"/>
      <c r="H36" s="237"/>
      <c r="I36" s="237"/>
      <c r="J36" s="237"/>
      <c r="K36" s="237"/>
      <c r="L36" s="237"/>
      <c r="M36" s="237"/>
      <c r="N36" s="237"/>
      <c r="O36" s="237"/>
      <c r="P36" s="237"/>
      <c r="Q36" s="237"/>
      <c r="R36" s="237"/>
      <c r="S36" s="237"/>
      <c r="T36" s="332"/>
      <c r="U36" s="237"/>
      <c r="V36" s="237"/>
      <c r="W36" s="237"/>
      <c r="X36" s="237"/>
    </row>
    <row r="37" spans="1:24">
      <c r="A37" s="114"/>
      <c r="B37" s="479"/>
      <c r="C37" s="352" t="str">
        <f>"Revenue Smoothing ($m Real "&amp;'PTRM input'!$F$241&amp;")"</f>
        <v>Revenue Smoothing ($m Real 2015)</v>
      </c>
      <c r="D37" s="352"/>
      <c r="E37" s="114"/>
      <c r="F37" s="114"/>
      <c r="G37" s="114"/>
      <c r="H37" s="114"/>
      <c r="I37" s="114"/>
      <c r="J37" s="114"/>
      <c r="K37" s="114"/>
      <c r="L37" s="114"/>
      <c r="M37" s="114"/>
      <c r="N37" s="114"/>
      <c r="O37" s="114"/>
      <c r="P37" s="114"/>
      <c r="Q37" s="114"/>
      <c r="R37" s="114"/>
      <c r="S37" s="114"/>
      <c r="T37" s="118"/>
      <c r="U37" s="114"/>
      <c r="V37" s="237"/>
      <c r="W37" s="237"/>
      <c r="X37" s="237"/>
    </row>
    <row r="38" spans="1:24">
      <c r="A38" s="17"/>
      <c r="B38" s="17"/>
      <c r="C38" s="17"/>
      <c r="D38" s="17"/>
      <c r="E38" s="17"/>
      <c r="F38" s="234"/>
      <c r="G38" s="234"/>
      <c r="H38" s="234"/>
      <c r="I38" s="234"/>
      <c r="J38" s="234"/>
      <c r="K38" s="234"/>
      <c r="L38" s="234"/>
      <c r="M38" s="234"/>
      <c r="N38" s="234"/>
      <c r="O38" s="234"/>
      <c r="P38" s="234"/>
      <c r="Q38" s="234"/>
      <c r="R38" s="17"/>
      <c r="S38" s="17"/>
      <c r="T38" s="335"/>
      <c r="U38" s="17"/>
      <c r="V38" s="237"/>
      <c r="W38" s="237"/>
      <c r="X38" s="237"/>
    </row>
    <row r="39" spans="1:24">
      <c r="A39" s="17"/>
      <c r="B39" s="17"/>
      <c r="C39" s="326" t="s">
        <v>283</v>
      </c>
      <c r="D39" s="33"/>
      <c r="E39" s="33"/>
      <c r="F39" s="234"/>
      <c r="G39" s="234"/>
      <c r="H39" s="234"/>
      <c r="I39" s="234"/>
      <c r="J39" s="234"/>
      <c r="K39" s="234"/>
      <c r="L39" s="234"/>
      <c r="M39" s="234"/>
      <c r="N39" s="234"/>
      <c r="O39" s="234"/>
      <c r="P39" s="234"/>
      <c r="Q39" s="234"/>
      <c r="R39" s="17"/>
      <c r="S39" s="234"/>
      <c r="T39" s="357"/>
      <c r="U39" s="17"/>
      <c r="V39" s="237"/>
      <c r="W39" s="237"/>
      <c r="X39" s="237"/>
    </row>
    <row r="40" spans="1:24">
      <c r="A40" s="17"/>
      <c r="B40" s="17"/>
      <c r="C40" s="326"/>
      <c r="D40" s="326" t="s">
        <v>284</v>
      </c>
      <c r="E40" s="33"/>
      <c r="F40" s="530">
        <f>F35</f>
        <v>659.03893913046181</v>
      </c>
      <c r="G40" s="537">
        <f>G17/'X factors'!G$11</f>
        <v>0</v>
      </c>
      <c r="H40" s="537">
        <f>H17/'X factors'!H$11</f>
        <v>0</v>
      </c>
      <c r="I40" s="537">
        <f>I17/'X factors'!I$11</f>
        <v>0</v>
      </c>
      <c r="J40" s="537">
        <f>J17/'X factors'!J$11</f>
        <v>0</v>
      </c>
      <c r="K40" s="537">
        <f>K17/'X factors'!K$11</f>
        <v>0</v>
      </c>
      <c r="L40" s="537">
        <f>L17/'X factors'!L$11</f>
        <v>0</v>
      </c>
      <c r="M40" s="537">
        <f>M17/'X factors'!M$11</f>
        <v>0</v>
      </c>
      <c r="N40" s="537">
        <f>N17/'X factors'!N$11</f>
        <v>0</v>
      </c>
      <c r="O40" s="537">
        <f>O17/'X factors'!O$11</f>
        <v>0</v>
      </c>
      <c r="P40" s="537">
        <f>P17/'X factors'!P$11</f>
        <v>0</v>
      </c>
      <c r="Q40" s="532">
        <f>SUM(G40:P40)</f>
        <v>0</v>
      </c>
      <c r="R40" s="17"/>
      <c r="S40" s="361"/>
      <c r="T40" s="357"/>
      <c r="U40" s="17"/>
      <c r="V40" s="237"/>
      <c r="W40" s="237"/>
      <c r="X40" s="237"/>
    </row>
    <row r="41" spans="1:24">
      <c r="A41" s="17"/>
      <c r="B41" s="17"/>
      <c r="C41" s="237"/>
      <c r="D41" s="332" t="s">
        <v>247</v>
      </c>
      <c r="E41" s="17"/>
      <c r="F41" s="234"/>
      <c r="G41" s="371">
        <f>P_0_WAPC</f>
        <v>0</v>
      </c>
      <c r="H41" s="371">
        <f>IF(COUNT($G41:G41)&gt;='PTRM input'!$R$7,"",X_02_WAPC)</f>
        <v>0</v>
      </c>
      <c r="I41" s="371">
        <f>IF(COUNT($G41:H41)&gt;='PTRM input'!$R$7,"",X_03_WAPC)</f>
        <v>0</v>
      </c>
      <c r="J41" s="371">
        <f>IF(COUNT($G41:I41)&gt;='PTRM input'!$R$7,"",X_04_WAPC)</f>
        <v>0</v>
      </c>
      <c r="K41" s="371">
        <f>IF(COUNT($G41:J41)&gt;='PTRM input'!$R$7,"",X_05_WAPC)</f>
        <v>0</v>
      </c>
      <c r="L41" s="371" t="str">
        <f>IF(COUNT($G41:K41)&gt;='PTRM input'!$R$7,"",X_06_WAPC)</f>
        <v/>
      </c>
      <c r="M41" s="371" t="str">
        <f>IF(COUNT($G41:L41)&gt;='PTRM input'!$R$7,"",X_07_WAPC)</f>
        <v/>
      </c>
      <c r="N41" s="371" t="str">
        <f>IF(COUNT($G41:M41)&gt;='PTRM input'!$R$7,"",X_08_WAPC)</f>
        <v/>
      </c>
      <c r="O41" s="371" t="str">
        <f>IF(COUNT($G41:N41)&gt;='PTRM input'!$R$7,"",X_09_WAPC)</f>
        <v/>
      </c>
      <c r="P41" s="371" t="str">
        <f>IF(COUNT($G41:O41)&gt;='PTRM input'!$R$7,"",X_10_WAPC)</f>
        <v/>
      </c>
      <c r="Q41" s="372"/>
      <c r="R41" s="17"/>
      <c r="S41" s="234"/>
      <c r="T41" s="357"/>
      <c r="U41" s="17"/>
      <c r="V41" s="237"/>
      <c r="W41" s="237"/>
      <c r="X41" s="237"/>
    </row>
    <row r="42" spans="1:24">
      <c r="A42" s="17"/>
      <c r="B42" s="17"/>
      <c r="C42" s="237"/>
      <c r="D42" s="237"/>
      <c r="E42" s="17"/>
      <c r="F42" s="234"/>
      <c r="G42" s="359"/>
      <c r="H42" s="234"/>
      <c r="I42" s="234"/>
      <c r="J42" s="234"/>
      <c r="K42" s="234"/>
      <c r="L42" s="234"/>
      <c r="M42" s="234"/>
      <c r="N42" s="234"/>
      <c r="O42" s="234"/>
      <c r="P42" s="234"/>
      <c r="Q42" s="234"/>
      <c r="R42" s="17"/>
      <c r="S42" s="234"/>
      <c r="T42" s="357"/>
      <c r="U42" s="17"/>
      <c r="V42" s="237"/>
      <c r="W42" s="237"/>
      <c r="X42" s="237"/>
    </row>
    <row r="43" spans="1:24">
      <c r="A43" s="17"/>
      <c r="B43" s="17"/>
      <c r="C43" s="326" t="s">
        <v>245</v>
      </c>
      <c r="D43" s="326"/>
      <c r="E43" s="17"/>
      <c r="F43" s="234"/>
      <c r="G43" s="234"/>
      <c r="H43" s="234"/>
      <c r="I43" s="234"/>
      <c r="J43" s="234"/>
      <c r="K43" s="234"/>
      <c r="L43" s="234"/>
      <c r="M43" s="234"/>
      <c r="N43" s="234"/>
      <c r="O43" s="234"/>
      <c r="P43" s="234"/>
      <c r="Q43" s="234"/>
      <c r="R43" s="17"/>
      <c r="S43" s="234"/>
      <c r="T43" s="357"/>
      <c r="U43" s="17"/>
      <c r="V43" s="237"/>
      <c r="W43" s="237"/>
      <c r="X43" s="237"/>
    </row>
    <row r="44" spans="1:24">
      <c r="A44" s="17"/>
      <c r="B44" s="17"/>
      <c r="C44" s="237"/>
      <c r="D44" s="326" t="s">
        <v>284</v>
      </c>
      <c r="E44" s="33"/>
      <c r="F44" s="530">
        <f>F35</f>
        <v>659.03893913046181</v>
      </c>
      <c r="G44" s="537">
        <f>G21/'X factors'!G$11</f>
        <v>607.50009558160389</v>
      </c>
      <c r="H44" s="537">
        <f>H21/'X factors'!H$11</f>
        <v>578.92581484392656</v>
      </c>
      <c r="I44" s="537">
        <f>I21/'X factors'!I$11</f>
        <v>583.4592557298854</v>
      </c>
      <c r="J44" s="537">
        <f>J21/'X factors'!J$11</f>
        <v>603.23925897385845</v>
      </c>
      <c r="K44" s="537">
        <f>K21/'X factors'!K$11</f>
        <v>623.68982922742009</v>
      </c>
      <c r="L44" s="537">
        <f>L21/'X factors'!L$11</f>
        <v>0</v>
      </c>
      <c r="M44" s="537">
        <f>M21/'X factors'!M$11</f>
        <v>0</v>
      </c>
      <c r="N44" s="537">
        <f>N21/'X factors'!N$11</f>
        <v>0</v>
      </c>
      <c r="O44" s="537">
        <f>O21/'X factors'!O$11</f>
        <v>0</v>
      </c>
      <c r="P44" s="537">
        <f>P21/'X factors'!P$11</f>
        <v>0</v>
      </c>
      <c r="Q44" s="532">
        <f>SUM(G44:P44)</f>
        <v>2996.8142543566942</v>
      </c>
      <c r="R44" s="17"/>
      <c r="S44" s="361"/>
      <c r="T44" s="357"/>
      <c r="U44" s="17"/>
      <c r="V44" s="237"/>
      <c r="W44" s="237"/>
      <c r="X44" s="237"/>
    </row>
    <row r="45" spans="1:24">
      <c r="A45" s="17"/>
      <c r="B45" s="17"/>
      <c r="C45" s="237"/>
      <c r="D45" s="332" t="s">
        <v>247</v>
      </c>
      <c r="E45" s="17"/>
      <c r="F45" s="234"/>
      <c r="G45" s="371">
        <f>P_0_RevCap</f>
        <v>7.7965046005269545E-2</v>
      </c>
      <c r="H45" s="371">
        <f>IF(COUNT($G45:G45)&gt;='PTRM input'!$R$7,"",X_02_RevCap)</f>
        <v>4.678981257161495E-2</v>
      </c>
      <c r="I45" s="371">
        <f>IF(COUNT($G45:H45)&gt;='PTRM input'!$R$7,"",X_03_RevCap)</f>
        <v>-8.0909787102583994E-3</v>
      </c>
      <c r="J45" s="371">
        <f>IF(COUNT($G45:I45)&gt;='PTRM input'!$R$7,"",X_04_RevCap)</f>
        <v>-3.390125882779764E-2</v>
      </c>
      <c r="K45" s="371">
        <f>IF(COUNT($G45:J45)&gt;='PTRM input'!$R$7,"",X_05_RevCap)</f>
        <v>-3.390125882779764E-2</v>
      </c>
      <c r="L45" s="371" t="str">
        <f>IF(COUNT($G45:K45)&gt;='PTRM input'!$R$7,"",X_06_RevCap)</f>
        <v/>
      </c>
      <c r="M45" s="371" t="str">
        <f>IF(COUNT($G45:L45)&gt;='PTRM input'!$R$7,"",X_07_RevCap)</f>
        <v/>
      </c>
      <c r="N45" s="371" t="str">
        <f>IF(COUNT($G45:M45)&gt;='PTRM input'!$R$7,"",X_08_RevCap)</f>
        <v/>
      </c>
      <c r="O45" s="371" t="str">
        <f>IF(COUNT($G45:N45)&gt;='PTRM input'!$R$7,"",X_09_RevCap)</f>
        <v/>
      </c>
      <c r="P45" s="371" t="str">
        <f>IF(COUNT($G45:O45)&gt;='PTRM input'!$R$7,"",X_10_RevCap)</f>
        <v/>
      </c>
      <c r="Q45" s="372"/>
      <c r="R45" s="17"/>
      <c r="S45" s="234"/>
      <c r="T45" s="357"/>
      <c r="U45" s="17"/>
      <c r="V45" s="237"/>
      <c r="W45" s="237"/>
      <c r="X45" s="237"/>
    </row>
    <row r="46" spans="1:24">
      <c r="A46" s="17"/>
      <c r="B46" s="17"/>
      <c r="C46" s="237"/>
      <c r="D46" s="237"/>
      <c r="E46" s="17"/>
      <c r="F46" s="234"/>
      <c r="G46" s="234"/>
      <c r="H46" s="234"/>
      <c r="I46" s="234"/>
      <c r="J46" s="234"/>
      <c r="K46" s="234"/>
      <c r="L46" s="234"/>
      <c r="M46" s="234"/>
      <c r="N46" s="234"/>
      <c r="O46" s="234"/>
      <c r="P46" s="234"/>
      <c r="Q46" s="234"/>
      <c r="R46" s="17"/>
      <c r="S46" s="234"/>
      <c r="T46" s="357"/>
      <c r="U46" s="17"/>
      <c r="V46" s="237"/>
      <c r="W46" s="237"/>
      <c r="X46" s="237"/>
    </row>
    <row r="47" spans="1:24">
      <c r="A47" s="17"/>
      <c r="B47" s="17"/>
      <c r="C47" s="326" t="s">
        <v>246</v>
      </c>
      <c r="D47" s="326"/>
      <c r="E47" s="17"/>
      <c r="F47" s="234"/>
      <c r="G47" s="234"/>
      <c r="H47" s="234"/>
      <c r="I47" s="234"/>
      <c r="J47" s="234"/>
      <c r="K47" s="234"/>
      <c r="L47" s="234"/>
      <c r="M47" s="234"/>
      <c r="N47" s="234"/>
      <c r="O47" s="234"/>
      <c r="P47" s="234"/>
      <c r="Q47" s="234"/>
      <c r="R47" s="17"/>
      <c r="S47" s="234"/>
      <c r="T47" s="357"/>
      <c r="U47" s="17"/>
      <c r="V47" s="237"/>
      <c r="W47" s="237"/>
      <c r="X47" s="237"/>
    </row>
    <row r="48" spans="1:24">
      <c r="A48" s="17"/>
      <c r="B48" s="17"/>
      <c r="C48" s="237"/>
      <c r="D48" s="326" t="s">
        <v>284</v>
      </c>
      <c r="E48" s="33"/>
      <c r="F48" s="530">
        <f>F35</f>
        <v>659.03893913046181</v>
      </c>
      <c r="G48" s="537">
        <f>G25/'X factors'!G$11</f>
        <v>0</v>
      </c>
      <c r="H48" s="537">
        <f>H25/'X factors'!H$11</f>
        <v>0</v>
      </c>
      <c r="I48" s="537">
        <f>I25/'X factors'!I$11</f>
        <v>0</v>
      </c>
      <c r="J48" s="537">
        <f>J25/'X factors'!J$11</f>
        <v>0</v>
      </c>
      <c r="K48" s="537">
        <f>K25/'X factors'!K$11</f>
        <v>0</v>
      </c>
      <c r="L48" s="537">
        <f>L25/'X factors'!L$11</f>
        <v>0</v>
      </c>
      <c r="M48" s="537">
        <f>M25/'X factors'!M$11</f>
        <v>0</v>
      </c>
      <c r="N48" s="537">
        <f>N25/'X factors'!N$11</f>
        <v>0</v>
      </c>
      <c r="O48" s="537">
        <f>O25/'X factors'!O$11</f>
        <v>0</v>
      </c>
      <c r="P48" s="537">
        <f>P25/'X factors'!P$11</f>
        <v>0</v>
      </c>
      <c r="Q48" s="532">
        <f>SUM(G48:P48)</f>
        <v>0</v>
      </c>
      <c r="R48" s="17"/>
      <c r="S48" s="361"/>
      <c r="T48" s="357"/>
      <c r="U48" s="17"/>
      <c r="V48" s="237"/>
      <c r="W48" s="237"/>
      <c r="X48" s="237"/>
    </row>
    <row r="49" spans="1:25">
      <c r="A49" s="17"/>
      <c r="B49" s="17"/>
      <c r="C49" s="237"/>
      <c r="D49" s="332" t="s">
        <v>247</v>
      </c>
      <c r="E49" s="17"/>
      <c r="F49" s="234"/>
      <c r="G49" s="371">
        <f>P_0_RevYld</f>
        <v>0</v>
      </c>
      <c r="H49" s="371">
        <f>IF(COUNT($G49:G49)&gt;='PTRM input'!$R$7,"",X_02_RevYld)</f>
        <v>0</v>
      </c>
      <c r="I49" s="371">
        <f>IF(COUNT($G49:H49)&gt;='PTRM input'!$R$7,"",X_03_RevYld)</f>
        <v>0</v>
      </c>
      <c r="J49" s="371">
        <f>IF(COUNT($G49:I49)&gt;='PTRM input'!$R$7,"",X_04_RevYld)</f>
        <v>0</v>
      </c>
      <c r="K49" s="371">
        <f>IF(COUNT($G49:J49)&gt;='PTRM input'!$R$7,"",X_05_RevYld)</f>
        <v>0</v>
      </c>
      <c r="L49" s="371" t="str">
        <f>IF(COUNT($G49:K49)&gt;='PTRM input'!$R$7,"",X_06_RevYld)</f>
        <v/>
      </c>
      <c r="M49" s="371" t="str">
        <f>IF(COUNT($G49:L49)&gt;='PTRM input'!$R$7,"",X_07_RevYld)</f>
        <v/>
      </c>
      <c r="N49" s="371" t="str">
        <f>IF(COUNT($G49:M49)&gt;='PTRM input'!$R$7,"",X_08_RevYld)</f>
        <v/>
      </c>
      <c r="O49" s="371" t="str">
        <f>IF(COUNT($G49:N49)&gt;='PTRM input'!$R$7,"",X_09_RevYld)</f>
        <v/>
      </c>
      <c r="P49" s="371" t="str">
        <f>IF(COUNT($G49:O49)&gt;='PTRM input'!$R$7,"",X_10_RevYld)</f>
        <v/>
      </c>
      <c r="Q49" s="372"/>
      <c r="R49" s="17"/>
      <c r="S49" s="234"/>
      <c r="T49" s="234"/>
      <c r="U49" s="17"/>
      <c r="V49" s="237"/>
      <c r="W49" s="237"/>
      <c r="X49" s="237"/>
    </row>
    <row r="50" spans="1:25">
      <c r="A50" s="17"/>
      <c r="B50" s="17"/>
      <c r="C50" s="335"/>
      <c r="D50" s="335"/>
      <c r="E50" s="17"/>
      <c r="F50" s="17"/>
      <c r="G50" s="17"/>
      <c r="H50" s="17"/>
      <c r="I50" s="17"/>
      <c r="J50" s="17"/>
      <c r="K50" s="17"/>
      <c r="L50" s="17"/>
      <c r="M50" s="17"/>
      <c r="N50" s="17"/>
      <c r="O50" s="17"/>
      <c r="P50" s="17"/>
      <c r="Q50" s="17"/>
      <c r="R50" s="17"/>
      <c r="S50" s="17"/>
      <c r="T50" s="17"/>
      <c r="U50" s="17"/>
      <c r="V50" s="237"/>
      <c r="W50" s="237"/>
      <c r="X50" s="237"/>
    </row>
    <row r="51" spans="1:25">
      <c r="A51" s="355"/>
      <c r="B51" s="480"/>
      <c r="C51" s="356" t="s">
        <v>285</v>
      </c>
      <c r="D51" s="356"/>
      <c r="E51" s="355"/>
      <c r="F51" s="356"/>
      <c r="G51" s="114"/>
      <c r="H51" s="114"/>
      <c r="I51" s="220"/>
      <c r="J51" s="220"/>
      <c r="K51" s="220"/>
      <c r="L51" s="220"/>
      <c r="M51" s="220"/>
      <c r="N51" s="220"/>
      <c r="O51" s="220"/>
      <c r="P51" s="220"/>
      <c r="Q51" s="220"/>
      <c r="R51" s="220"/>
      <c r="S51" s="220"/>
      <c r="T51" s="114"/>
      <c r="U51" s="114"/>
      <c r="V51" s="237"/>
      <c r="W51" s="237"/>
      <c r="X51" s="237"/>
      <c r="Y51" s="17"/>
    </row>
    <row r="52" spans="1:25">
      <c r="A52" s="17"/>
      <c r="B52" s="17"/>
      <c r="C52" s="332"/>
      <c r="D52" s="332"/>
      <c r="E52" s="17"/>
      <c r="F52" s="17"/>
      <c r="G52" s="358"/>
      <c r="H52" s="358"/>
      <c r="I52" s="358"/>
      <c r="J52" s="358"/>
      <c r="K52" s="358"/>
      <c r="L52" s="358"/>
      <c r="M52" s="358"/>
      <c r="N52" s="358"/>
      <c r="O52" s="358"/>
      <c r="P52" s="17"/>
      <c r="Q52" s="17"/>
      <c r="R52" s="17"/>
      <c r="S52" s="17"/>
      <c r="T52" s="17"/>
      <c r="U52" s="17"/>
      <c r="V52" s="237"/>
      <c r="W52" s="237"/>
      <c r="X52" s="237"/>
    </row>
    <row r="53" spans="1:25">
      <c r="A53" s="17"/>
      <c r="B53" s="17"/>
      <c r="C53" s="237"/>
      <c r="D53" s="332" t="s">
        <v>400</v>
      </c>
      <c r="E53" s="335" t="s">
        <v>399</v>
      </c>
      <c r="F53" s="365">
        <f>'X factors'!F$76/1000</f>
        <v>10716.833567451624</v>
      </c>
      <c r="G53" s="358">
        <f>'X factors'!G$76/1000</f>
        <v>0</v>
      </c>
      <c r="H53" s="358">
        <f>'X factors'!H$76/1000</f>
        <v>0</v>
      </c>
      <c r="I53" s="358">
        <f>'X factors'!I$76/1000</f>
        <v>0</v>
      </c>
      <c r="J53" s="358">
        <f>'X factors'!J$76/1000</f>
        <v>0</v>
      </c>
      <c r="K53" s="358">
        <f>'X factors'!K$76/1000</f>
        <v>0</v>
      </c>
      <c r="L53" s="358">
        <f>'X factors'!L$76/1000</f>
        <v>0</v>
      </c>
      <c r="M53" s="358">
        <f>'X factors'!M$76/1000</f>
        <v>0</v>
      </c>
      <c r="N53" s="358">
        <f>'X factors'!N$76/1000</f>
        <v>0</v>
      </c>
      <c r="O53" s="358">
        <f>'X factors'!O$76/1000</f>
        <v>0</v>
      </c>
      <c r="P53" s="358">
        <f>'X factors'!P$76/1000</f>
        <v>0</v>
      </c>
      <c r="Q53" s="17"/>
      <c r="R53" s="17"/>
      <c r="S53" s="17"/>
      <c r="T53" s="17"/>
      <c r="U53" s="17"/>
      <c r="V53" s="237"/>
      <c r="W53" s="237"/>
      <c r="X53" s="237"/>
    </row>
    <row r="54" spans="1:25">
      <c r="A54" s="17"/>
      <c r="B54" s="17"/>
      <c r="C54" s="237"/>
      <c r="D54" s="332"/>
      <c r="E54" s="17"/>
      <c r="F54" s="360"/>
      <c r="G54" s="360"/>
      <c r="H54" s="360"/>
      <c r="I54" s="360"/>
      <c r="J54" s="360"/>
      <c r="L54" s="358"/>
      <c r="M54" s="358"/>
      <c r="N54" s="358"/>
      <c r="O54" s="358"/>
      <c r="P54" s="358"/>
      <c r="Q54" s="17"/>
      <c r="R54" s="17"/>
      <c r="S54" s="17"/>
      <c r="T54" s="17"/>
      <c r="U54" s="17"/>
      <c r="V54" s="237"/>
      <c r="W54" s="237"/>
      <c r="X54" s="237"/>
    </row>
    <row r="55" spans="1:25">
      <c r="A55" s="17"/>
      <c r="B55" s="17"/>
      <c r="C55" s="332" t="s">
        <v>283</v>
      </c>
      <c r="D55" s="332"/>
      <c r="E55" s="17"/>
      <c r="F55" s="234"/>
      <c r="G55" s="234"/>
      <c r="H55" s="234"/>
      <c r="I55" s="234"/>
      <c r="J55" s="234"/>
      <c r="K55" s="536"/>
      <c r="L55" s="234"/>
      <c r="M55" s="234"/>
      <c r="N55" s="234"/>
      <c r="O55" s="234"/>
      <c r="P55" s="234"/>
      <c r="Q55" s="17"/>
      <c r="R55" s="17"/>
      <c r="S55" s="375"/>
      <c r="T55" s="17"/>
      <c r="U55" s="17"/>
      <c r="V55" s="237"/>
      <c r="W55" s="237"/>
      <c r="X55" s="237"/>
    </row>
    <row r="56" spans="1:25">
      <c r="A56" s="17"/>
      <c r="B56" s="17"/>
      <c r="C56" s="237"/>
      <c r="D56" s="332" t="s">
        <v>401</v>
      </c>
      <c r="E56" s="335" t="s">
        <v>403</v>
      </c>
      <c r="F56" s="535">
        <f>'X factors'!F44</f>
        <v>659.03893913046181</v>
      </c>
      <c r="G56" s="536">
        <f t="shared" ref="G56:P56" si="2">G17</f>
        <v>0</v>
      </c>
      <c r="H56" s="536">
        <f t="shared" si="2"/>
        <v>0</v>
      </c>
      <c r="I56" s="536">
        <f t="shared" si="2"/>
        <v>0</v>
      </c>
      <c r="J56" s="536">
        <f t="shared" si="2"/>
        <v>0</v>
      </c>
      <c r="K56" s="536">
        <f t="shared" si="2"/>
        <v>0</v>
      </c>
      <c r="L56" s="536">
        <f t="shared" si="2"/>
        <v>0</v>
      </c>
      <c r="M56" s="536">
        <f t="shared" si="2"/>
        <v>0</v>
      </c>
      <c r="N56" s="536">
        <f t="shared" si="2"/>
        <v>0</v>
      </c>
      <c r="O56" s="536">
        <f t="shared" si="2"/>
        <v>0</v>
      </c>
      <c r="P56" s="536">
        <f t="shared" si="2"/>
        <v>0</v>
      </c>
      <c r="Q56" s="17"/>
      <c r="R56" s="17"/>
      <c r="S56" s="364">
        <f ca="1">OFFSET(F56,0,'PTRM input'!$R$7,1,1)/F56-1</f>
        <v>-1</v>
      </c>
      <c r="T56" s="335" t="s">
        <v>253</v>
      </c>
      <c r="U56" s="17"/>
      <c r="V56" s="237"/>
      <c r="W56" s="237"/>
      <c r="X56" s="237"/>
    </row>
    <row r="57" spans="1:25">
      <c r="A57" s="17"/>
      <c r="B57" s="17"/>
      <c r="C57" s="332"/>
      <c r="D57" s="332" t="s">
        <v>317</v>
      </c>
      <c r="E57" s="335" t="s">
        <v>397</v>
      </c>
      <c r="F57" s="234"/>
      <c r="G57" s="373">
        <f>G56/F56-1</f>
        <v>-1</v>
      </c>
      <c r="H57" s="373" t="e">
        <f>IF(COUNT($G57:G57)&gt;='PTRM input'!$R$7,"",(H56/G56-1))</f>
        <v>#DIV/0!</v>
      </c>
      <c r="I57" s="373" t="e">
        <f>IF(COUNT($G57:H57)&gt;='PTRM input'!$R$7,"",(I56/H56-1))</f>
        <v>#DIV/0!</v>
      </c>
      <c r="J57" s="373" t="e">
        <f>IF(COUNT($G57:I57)&gt;='PTRM input'!$R$7,"",(J56/I56-1))</f>
        <v>#DIV/0!</v>
      </c>
      <c r="K57" s="373" t="e">
        <f>IF(COUNT($G57:J57)&gt;='PTRM input'!$R$7,"",(K56/J56-1))</f>
        <v>#DIV/0!</v>
      </c>
      <c r="L57" s="373" t="e">
        <f>IF(COUNT($G57:K57)&gt;='PTRM input'!$R$7,"",(L56/K56-1))</f>
        <v>#DIV/0!</v>
      </c>
      <c r="M57" s="373" t="e">
        <f>IF(COUNT($G57:L57)&gt;='PTRM input'!$R$7,"",(M56/L56-1))</f>
        <v>#DIV/0!</v>
      </c>
      <c r="N57" s="373" t="e">
        <f>IF(COUNT($G57:M57)&gt;='PTRM input'!$R$7,"",(N56/M56-1))</f>
        <v>#DIV/0!</v>
      </c>
      <c r="O57" s="373" t="e">
        <f>IF(COUNT($G57:N57)&gt;='PTRM input'!$R$7,"",(O56/N56-1))</f>
        <v>#DIV/0!</v>
      </c>
      <c r="P57" s="373" t="e">
        <f>IF(COUNT($G57:O57)&gt;='PTRM input'!$R$7,"",(P56/O56-1))</f>
        <v>#DIV/0!</v>
      </c>
      <c r="Q57" s="17"/>
      <c r="R57" s="17"/>
      <c r="S57" s="481">
        <f ca="1">POWER(1+S56,1/'PTRM input'!$R$7)-1</f>
        <v>-1</v>
      </c>
      <c r="T57" s="335" t="s">
        <v>252</v>
      </c>
      <c r="U57" s="17"/>
      <c r="V57" s="237"/>
      <c r="W57" s="237"/>
      <c r="X57" s="237"/>
    </row>
    <row r="58" spans="1:25">
      <c r="A58" s="17"/>
      <c r="B58" s="17"/>
      <c r="C58" s="332"/>
      <c r="D58" s="332"/>
      <c r="E58" s="17"/>
      <c r="F58" s="234"/>
      <c r="G58" s="402"/>
      <c r="H58" s="402"/>
      <c r="I58" s="402"/>
      <c r="J58" s="402"/>
      <c r="K58" s="402"/>
      <c r="L58" s="357"/>
      <c r="M58" s="234"/>
      <c r="N58" s="234"/>
      <c r="O58" s="234"/>
      <c r="P58" s="234"/>
      <c r="Q58" s="17"/>
      <c r="R58" s="17"/>
      <c r="S58" s="374"/>
      <c r="T58" s="17"/>
      <c r="U58" s="17"/>
      <c r="V58" s="237"/>
      <c r="W58" s="237"/>
      <c r="X58" s="237"/>
    </row>
    <row r="59" spans="1:25">
      <c r="A59" s="17"/>
      <c r="B59" s="17"/>
      <c r="C59" s="332"/>
      <c r="D59" s="357" t="s">
        <v>402</v>
      </c>
      <c r="E59" s="377" t="s">
        <v>398</v>
      </c>
      <c r="F59" s="534">
        <f>IF(F53&gt;0,(F56*1000)/(F53),0)</f>
        <v>61.495677336265274</v>
      </c>
      <c r="G59" s="233">
        <f>F59*(1+'X factors'!G$10)*(1-P_0_WAPC)</f>
        <v>62.940516584815981</v>
      </c>
      <c r="H59" s="233">
        <f>IF(COUNT($G59:G59)&gt;='PTRM input'!$R$7,0,(G59*(1+'X factors'!H$10)*(1-X_02_WAPC)))</f>
        <v>64.419302291793969</v>
      </c>
      <c r="I59" s="233">
        <f>IF(COUNT($G59:H59)&gt;='PTRM input'!$R$7,0,(H59*(1+'X factors'!I$10)*(1-X_03_WAPC)))</f>
        <v>65.932832028306819</v>
      </c>
      <c r="J59" s="233">
        <f>IF(COUNT($G59:I59)&gt;='PTRM input'!$R$7,0,(I59*(1+'X factors'!J$10)*(1-X_04_WAPC)))</f>
        <v>67.481922104373368</v>
      </c>
      <c r="K59" s="233">
        <f>IF(COUNT($G59:J59)&gt;='PTRM input'!$R$7,0,(J59*(1+'X factors'!K$10)*(1-X_05_WAPC)))</f>
        <v>69.067408009193912</v>
      </c>
      <c r="L59" s="233">
        <f>IF(COUNT($G59:K59)&gt;='PTRM input'!$R$7,0,(K59*(1+'X factors'!L$10)*(1-X_06_WAPC)))</f>
        <v>0</v>
      </c>
      <c r="M59" s="233">
        <f>IF(COUNT($G59:L59)&gt;='PTRM input'!$R$7,0,(L59*(1+'X factors'!M$10)*(1-X_07_WAPC)))</f>
        <v>0</v>
      </c>
      <c r="N59" s="233">
        <f>IF(COUNT($G59:M59)&gt;='PTRM input'!$R$7,0,(M59*(1+'X factors'!N$10)*(1-X_08_WAPC)))</f>
        <v>0</v>
      </c>
      <c r="O59" s="233">
        <f>IF(COUNT($G59:N59)&gt;='PTRM input'!$R$7,0,(N59*(1+'X factors'!O$10)*(1-X_09_WAPC)))</f>
        <v>0</v>
      </c>
      <c r="P59" s="233">
        <f>IF(COUNT($G59:O59)&gt;='PTRM input'!$R$7,0,(O59*(1+'X factors'!P$10)*(1-X_10_WAPC)))</f>
        <v>0</v>
      </c>
      <c r="Q59" s="17"/>
      <c r="R59" s="17"/>
      <c r="S59" s="364">
        <f ca="1">OFFSET(F59,0,'PTRM input'!$R$7,1,1)/F59-1</f>
        <v>0.12312622611709045</v>
      </c>
      <c r="T59" s="335" t="s">
        <v>253</v>
      </c>
      <c r="U59" s="17"/>
      <c r="V59" s="237"/>
      <c r="W59" s="237"/>
      <c r="X59" s="237"/>
    </row>
    <row r="60" spans="1:25">
      <c r="A60" s="17"/>
      <c r="B60" s="17"/>
      <c r="C60" s="332"/>
      <c r="D60" s="332" t="s">
        <v>318</v>
      </c>
      <c r="E60" s="335" t="s">
        <v>397</v>
      </c>
      <c r="F60" s="234"/>
      <c r="G60" s="373">
        <f>G59/F59-1</f>
        <v>2.3494972510834655E-2</v>
      </c>
      <c r="H60" s="373">
        <f>IF(COUNT($G60:G60)&gt;='PTRM input'!$R$7,"",(H59/G59-1))</f>
        <v>2.3494972510834655E-2</v>
      </c>
      <c r="I60" s="373">
        <f>IF(COUNT($G60:H60)&gt;='PTRM input'!$R$7,"",(I59/H59-1))</f>
        <v>2.3494972510834655E-2</v>
      </c>
      <c r="J60" s="373">
        <f>IF(COUNT($G60:I60)&gt;='PTRM input'!$R$7,"",(J59/I59-1))</f>
        <v>2.3494972510834655E-2</v>
      </c>
      <c r="K60" s="373">
        <f>IF(COUNT($G60:J60)&gt;='PTRM input'!$R$7,"",(K59/J59-1))</f>
        <v>2.3494972510834655E-2</v>
      </c>
      <c r="L60" s="373" t="str">
        <f>IF(COUNT($G60:K60)&gt;='PTRM input'!$R$7,"",(L59/K59-1))</f>
        <v/>
      </c>
      <c r="M60" s="373" t="str">
        <f>IF(COUNT($G60:L60)&gt;='PTRM input'!$R$7,"",(M59/L59-1))</f>
        <v/>
      </c>
      <c r="N60" s="373" t="str">
        <f>IF(COUNT($G60:M60)&gt;='PTRM input'!$R$7,"",(N59/M59-1))</f>
        <v/>
      </c>
      <c r="O60" s="373" t="str">
        <f>IF(COUNT($G60:N60)&gt;='PTRM input'!$R$7,"",(O59/N59-1))</f>
        <v/>
      </c>
      <c r="P60" s="373" t="str">
        <f>IF(COUNT($G60:O60)&gt;='PTRM input'!$R$7,"",(P59/O59-1))</f>
        <v/>
      </c>
      <c r="Q60" s="17"/>
      <c r="R60" s="17"/>
      <c r="S60" s="481">
        <f ca="1">POWER(1+S59,1/'PTRM input'!$R$7)-1</f>
        <v>2.3494972510834655E-2</v>
      </c>
      <c r="T60" s="335" t="s">
        <v>252</v>
      </c>
      <c r="U60" s="17"/>
      <c r="V60" s="237"/>
      <c r="W60" s="237"/>
      <c r="X60" s="237"/>
    </row>
    <row r="61" spans="1:25">
      <c r="A61" s="17"/>
      <c r="B61" s="17"/>
      <c r="C61" s="335"/>
      <c r="D61" s="335"/>
      <c r="E61" s="17"/>
      <c r="F61" s="234"/>
      <c r="G61" s="234"/>
      <c r="H61" s="234"/>
      <c r="I61" s="234"/>
      <c r="J61" s="234"/>
      <c r="K61" s="234"/>
      <c r="L61" s="234"/>
      <c r="M61" s="234"/>
      <c r="N61" s="234"/>
      <c r="O61" s="234"/>
      <c r="P61" s="234"/>
      <c r="Q61" s="17"/>
      <c r="R61" s="17"/>
      <c r="S61" s="17"/>
      <c r="T61" s="17"/>
      <c r="U61" s="17"/>
      <c r="V61" s="237"/>
      <c r="W61" s="237"/>
      <c r="X61" s="237"/>
    </row>
    <row r="62" spans="1:25">
      <c r="A62" s="17"/>
      <c r="B62" s="17"/>
      <c r="C62" s="332" t="s">
        <v>245</v>
      </c>
      <c r="D62" s="332"/>
      <c r="E62" s="17"/>
      <c r="F62" s="234"/>
      <c r="G62" s="234"/>
      <c r="H62" s="234"/>
      <c r="I62" s="234"/>
      <c r="J62" s="234"/>
      <c r="K62" s="234"/>
      <c r="L62" s="234"/>
      <c r="M62" s="234"/>
      <c r="N62" s="234"/>
      <c r="O62" s="234"/>
      <c r="P62" s="234"/>
      <c r="Q62" s="17"/>
      <c r="R62" s="17"/>
      <c r="S62" s="17"/>
      <c r="T62" s="17"/>
      <c r="U62" s="17"/>
      <c r="V62" s="237"/>
      <c r="W62" s="237"/>
      <c r="X62" s="237"/>
    </row>
    <row r="63" spans="1:25">
      <c r="A63" s="17"/>
      <c r="B63" s="17"/>
      <c r="C63" s="237"/>
      <c r="D63" s="332" t="s">
        <v>401</v>
      </c>
      <c r="E63" s="335" t="s">
        <v>403</v>
      </c>
      <c r="F63" s="534">
        <f>'X factors'!F60</f>
        <v>659.03893913046181</v>
      </c>
      <c r="G63" s="233">
        <f t="shared" ref="G63:P63" si="3">G21</f>
        <v>621.77329362762305</v>
      </c>
      <c r="H63" s="233">
        <f t="shared" si="3"/>
        <v>606.44908205541469</v>
      </c>
      <c r="I63" s="233">
        <f t="shared" si="3"/>
        <v>625.55813302203296</v>
      </c>
      <c r="J63" s="233">
        <f t="shared" si="3"/>
        <v>661.96107511393529</v>
      </c>
      <c r="K63" s="233">
        <f t="shared" si="3"/>
        <v>700.48240416780482</v>
      </c>
      <c r="L63" s="233">
        <f t="shared" si="3"/>
        <v>0</v>
      </c>
      <c r="M63" s="233">
        <f t="shared" si="3"/>
        <v>0</v>
      </c>
      <c r="N63" s="233">
        <f t="shared" si="3"/>
        <v>0</v>
      </c>
      <c r="O63" s="233">
        <f t="shared" si="3"/>
        <v>0</v>
      </c>
      <c r="P63" s="233">
        <f t="shared" si="3"/>
        <v>0</v>
      </c>
      <c r="Q63" s="17"/>
      <c r="R63" s="17"/>
      <c r="S63" s="364">
        <f ca="1">OFFSET(F63,0,'PTRM input'!$R$7,1,1)/F63-1</f>
        <v>6.2884698576420428E-2</v>
      </c>
      <c r="T63" s="335" t="s">
        <v>253</v>
      </c>
      <c r="U63" s="17"/>
      <c r="V63" s="237"/>
      <c r="W63" s="237"/>
      <c r="X63" s="237"/>
    </row>
    <row r="64" spans="1:25">
      <c r="A64" s="17"/>
      <c r="B64" s="17"/>
      <c r="C64" s="332"/>
      <c r="D64" s="332" t="s">
        <v>317</v>
      </c>
      <c r="E64" s="335" t="s">
        <v>397</v>
      </c>
      <c r="F64" s="234"/>
      <c r="G64" s="373">
        <f>G63/F63-1</f>
        <v>-5.6545438046509355E-2</v>
      </c>
      <c r="H64" s="373">
        <f>IF(COUNT($G64:G64)&gt;='PTRM input'!$R$7,"",(H63/G63-1))</f>
        <v>-2.4645979055809897E-2</v>
      </c>
      <c r="I64" s="373">
        <f>IF(COUNT($G64:H64)&gt;='PTRM input'!$R$7,"",(I63/H63-1))</f>
        <v>3.1509736813934541E-2</v>
      </c>
      <c r="J64" s="373">
        <f>IF(COUNT($G64:I64)&gt;='PTRM input'!$R$7,"",(J63/I63-1))</f>
        <v>5.8192740482873928E-2</v>
      </c>
      <c r="K64" s="373">
        <f>IF(COUNT($G64:J64)&gt;='PTRM input'!$R$7,"",(K63/J63-1))</f>
        <v>5.8192740482873928E-2</v>
      </c>
      <c r="L64" s="373" t="str">
        <f>IF(COUNT($G64:K64)&gt;='PTRM input'!$R$7,"",(L63/K63-1))</f>
        <v/>
      </c>
      <c r="M64" s="373" t="str">
        <f>IF(COUNT($G64:L64)&gt;='PTRM input'!$R$7,"",(M63/L63-1))</f>
        <v/>
      </c>
      <c r="N64" s="373" t="str">
        <f>IF(COUNT($G64:M64)&gt;='PTRM input'!$R$7,"",(N63/M63-1))</f>
        <v/>
      </c>
      <c r="O64" s="373" t="str">
        <f>IF(COUNT($G64:N64)&gt;='PTRM input'!$R$7,"",(O63/N63-1))</f>
        <v/>
      </c>
      <c r="P64" s="373" t="str">
        <f>IF(COUNT($G64:O64)&gt;='PTRM input'!$R$7,"",(P63/O63-1))</f>
        <v/>
      </c>
      <c r="Q64" s="17"/>
      <c r="R64" s="17"/>
      <c r="S64" s="481">
        <f ca="1">POWER(1+S63,1/'PTRM input'!$R$7)-1</f>
        <v>1.2272015843407535E-2</v>
      </c>
      <c r="T64" s="335" t="s">
        <v>252</v>
      </c>
      <c r="U64" s="17"/>
      <c r="V64" s="237"/>
      <c r="W64" s="237"/>
      <c r="X64" s="237"/>
    </row>
    <row r="65" spans="1:24">
      <c r="A65" s="17"/>
      <c r="B65" s="17"/>
      <c r="C65" s="332"/>
      <c r="D65" s="332"/>
      <c r="E65" s="17"/>
      <c r="F65" s="234"/>
      <c r="G65" s="234"/>
      <c r="H65" s="234"/>
      <c r="I65" s="234"/>
      <c r="J65" s="234"/>
      <c r="K65" s="234"/>
      <c r="L65" s="234"/>
      <c r="M65" s="234"/>
      <c r="N65" s="234"/>
      <c r="O65" s="234"/>
      <c r="P65" s="234"/>
      <c r="Q65" s="17"/>
      <c r="R65" s="17"/>
      <c r="S65" s="17"/>
      <c r="T65" s="17"/>
      <c r="U65" s="17"/>
      <c r="V65" s="237"/>
      <c r="W65" s="237"/>
      <c r="X65" s="237"/>
    </row>
    <row r="66" spans="1:24">
      <c r="A66" s="17"/>
      <c r="B66" s="17"/>
      <c r="C66" s="332"/>
      <c r="D66" s="357" t="s">
        <v>402</v>
      </c>
      <c r="E66" s="377" t="s">
        <v>398</v>
      </c>
      <c r="F66" s="534">
        <f>IF(F$53&gt;0,(F63*1000)/(F$53),0)</f>
        <v>61.495677336265274</v>
      </c>
      <c r="G66" s="233" t="e">
        <f>G63*1000/G$53</f>
        <v>#DIV/0!</v>
      </c>
      <c r="H66" s="233" t="e">
        <f>IF(COUNT($G66:G66)&gt;='PTRM input'!$R$7,0,((H63*1000)/(H$53)))</f>
        <v>#DIV/0!</v>
      </c>
      <c r="I66" s="233" t="e">
        <f>IF(COUNT($G66:H66)&gt;='PTRM input'!$R$7,0,((I63*1000)/(I$53)))</f>
        <v>#DIV/0!</v>
      </c>
      <c r="J66" s="233" t="e">
        <f>IF(COUNT($G66:I66)&gt;='PTRM input'!$R$7,0,((J63*1000)/(J$53)))</f>
        <v>#DIV/0!</v>
      </c>
      <c r="K66" s="233" t="e">
        <f>IF(COUNT($G66:J66)&gt;='PTRM input'!$R$7,0,((K63*1000)/(K$53)))</f>
        <v>#DIV/0!</v>
      </c>
      <c r="L66" s="233" t="e">
        <f>IF(COUNT($G66:K66)&gt;='PTRM input'!$R$7,0,((L63*1000)/(L$53)))</f>
        <v>#DIV/0!</v>
      </c>
      <c r="M66" s="233" t="e">
        <f>IF(COUNT($G66:L66)&gt;='PTRM input'!$R$7,0,((M63*1000)/(M$53)))</f>
        <v>#DIV/0!</v>
      </c>
      <c r="N66" s="233" t="e">
        <f>IF(COUNT($G66:M66)&gt;='PTRM input'!$R$7,0,((N63*1000)/(N$53)))</f>
        <v>#DIV/0!</v>
      </c>
      <c r="O66" s="233" t="e">
        <f>IF(COUNT($G66:N66)&gt;='PTRM input'!$R$7,0,((O63*1000)/(O$53)))</f>
        <v>#DIV/0!</v>
      </c>
      <c r="P66" s="233" t="e">
        <f>IF(COUNT($G66:O66)&gt;='PTRM input'!$R$7,0,((P63*1000)/(P$53)))</f>
        <v>#DIV/0!</v>
      </c>
      <c r="Q66" s="17"/>
      <c r="R66" s="17"/>
      <c r="S66" s="364" t="e">
        <f ca="1">OFFSET(F66,0,'PTRM input'!$R$7,1,1)/F66-1</f>
        <v>#DIV/0!</v>
      </c>
      <c r="T66" s="335" t="s">
        <v>253</v>
      </c>
      <c r="U66" s="17"/>
      <c r="V66" s="237"/>
      <c r="W66" s="237"/>
      <c r="X66" s="237"/>
    </row>
    <row r="67" spans="1:24">
      <c r="A67" s="17"/>
      <c r="B67" s="17"/>
      <c r="C67" s="332"/>
      <c r="D67" s="332" t="s">
        <v>318</v>
      </c>
      <c r="E67" s="335" t="s">
        <v>397</v>
      </c>
      <c r="F67" s="234"/>
      <c r="G67" s="373" t="e">
        <f>G66/F66-1</f>
        <v>#DIV/0!</v>
      </c>
      <c r="H67" s="373" t="e">
        <f>IF(COUNT($G67:G67)&gt;='PTRM input'!$R$7,"",(H66/G66-1))</f>
        <v>#DIV/0!</v>
      </c>
      <c r="I67" s="373" t="e">
        <f>IF(COUNT($G67:H67)&gt;='PTRM input'!$R$7,"",(I66/H66-1))</f>
        <v>#DIV/0!</v>
      </c>
      <c r="J67" s="373" t="e">
        <f>IF(COUNT($G67:I67)&gt;='PTRM input'!$R$7,"",(J66/I66-1))</f>
        <v>#DIV/0!</v>
      </c>
      <c r="K67" s="373" t="e">
        <f>IF(COUNT($G67:J67)&gt;='PTRM input'!$R$7,"",(K66/J66-1))</f>
        <v>#DIV/0!</v>
      </c>
      <c r="L67" s="373" t="e">
        <f>IF(COUNT($G67:K67)&gt;='PTRM input'!$R$7,"",(L66/K66-1))</f>
        <v>#DIV/0!</v>
      </c>
      <c r="M67" s="373" t="e">
        <f>IF(COUNT($G67:L67)&gt;='PTRM input'!$R$7,"",(M66/L66-1))</f>
        <v>#DIV/0!</v>
      </c>
      <c r="N67" s="373" t="e">
        <f>IF(COUNT($G67:M67)&gt;='PTRM input'!$R$7,"",(N66/M66-1))</f>
        <v>#DIV/0!</v>
      </c>
      <c r="O67" s="373" t="e">
        <f>IF(COUNT($G67:N67)&gt;='PTRM input'!$R$7,"",(O66/N66-1))</f>
        <v>#DIV/0!</v>
      </c>
      <c r="P67" s="373" t="e">
        <f>IF(COUNT($G67:O67)&gt;='PTRM input'!$R$7,"",(P66/O66-1))</f>
        <v>#DIV/0!</v>
      </c>
      <c r="Q67" s="17"/>
      <c r="R67" s="17"/>
      <c r="S67" s="481" t="e">
        <f ca="1">POWER(1+S66,1/'PTRM input'!$R$7)-1</f>
        <v>#DIV/0!</v>
      </c>
      <c r="T67" s="335" t="s">
        <v>252</v>
      </c>
      <c r="U67" s="17"/>
      <c r="V67" s="237"/>
      <c r="W67" s="237"/>
      <c r="X67" s="237"/>
    </row>
    <row r="68" spans="1:24">
      <c r="A68" s="17"/>
      <c r="B68" s="17"/>
      <c r="C68" s="335"/>
      <c r="D68" s="335"/>
      <c r="E68" s="17"/>
      <c r="F68" s="234"/>
      <c r="G68" s="234"/>
      <c r="H68" s="234"/>
      <c r="I68" s="234"/>
      <c r="J68" s="234"/>
      <c r="K68" s="234"/>
      <c r="L68" s="234"/>
      <c r="M68" s="234"/>
      <c r="N68" s="234"/>
      <c r="O68" s="234"/>
      <c r="P68" s="234"/>
      <c r="Q68" s="17"/>
      <c r="R68" s="17"/>
      <c r="S68" s="17"/>
      <c r="T68" s="17"/>
      <c r="U68" s="17"/>
      <c r="V68" s="237"/>
      <c r="W68" s="237"/>
      <c r="X68" s="237"/>
    </row>
    <row r="69" spans="1:24">
      <c r="A69" s="17"/>
      <c r="B69" s="17"/>
      <c r="C69" s="332" t="s">
        <v>246</v>
      </c>
      <c r="D69" s="332"/>
      <c r="E69" s="17"/>
      <c r="F69" s="234"/>
      <c r="G69" s="234"/>
      <c r="H69" s="234"/>
      <c r="I69" s="234"/>
      <c r="J69" s="234"/>
      <c r="K69" s="234"/>
      <c r="L69" s="234"/>
      <c r="M69" s="234"/>
      <c r="N69" s="234"/>
      <c r="O69" s="234"/>
      <c r="P69" s="234"/>
      <c r="Q69" s="17"/>
      <c r="R69" s="17"/>
      <c r="S69" s="17"/>
      <c r="T69" s="17"/>
      <c r="U69" s="17"/>
      <c r="V69" s="237"/>
      <c r="W69" s="237"/>
      <c r="X69" s="237"/>
    </row>
    <row r="70" spans="1:24">
      <c r="A70" s="17"/>
      <c r="B70" s="17"/>
      <c r="C70" s="237"/>
      <c r="D70" s="332" t="s">
        <v>401</v>
      </c>
      <c r="E70" s="335" t="s">
        <v>403</v>
      </c>
      <c r="F70" s="534">
        <f>'X factors'!F80</f>
        <v>659.03893913046181</v>
      </c>
      <c r="G70" s="233">
        <f>G73*G53/1000</f>
        <v>0</v>
      </c>
      <c r="H70" s="233">
        <f>IF(COUNT($G70:G70)&gt;='PTRM input'!$R$7,0,H73*H53/1000)</f>
        <v>0</v>
      </c>
      <c r="I70" s="233">
        <f>IF(COUNT($G70:H70)&gt;='PTRM input'!$R$7,0,I73*I53/1000)</f>
        <v>0</v>
      </c>
      <c r="J70" s="233">
        <f>IF(COUNT($G70:I70)&gt;='PTRM input'!$R$7,0,J73*J53/1000)</f>
        <v>0</v>
      </c>
      <c r="K70" s="233">
        <f>IF(COUNT($G70:J70)&gt;='PTRM input'!$R$7,0,K73*K53/1000)</f>
        <v>0</v>
      </c>
      <c r="L70" s="233">
        <f>IF(COUNT($G70:K70)&gt;='PTRM input'!$R$7,0,L73*L53/1000)</f>
        <v>0</v>
      </c>
      <c r="M70" s="233">
        <f>IF(COUNT($G70:L70)&gt;='PTRM input'!$R$7,0,M73*M53/1000)</f>
        <v>0</v>
      </c>
      <c r="N70" s="233">
        <f>IF(COUNT($G70:M70)&gt;='PTRM input'!$R$7,0,N73*N53/1000)</f>
        <v>0</v>
      </c>
      <c r="O70" s="233">
        <f>IF(COUNT($G70:N70)&gt;='PTRM input'!$R$7,0,O73*O53/1000)</f>
        <v>0</v>
      </c>
      <c r="P70" s="233">
        <f>IF(COUNT($G70:O70)&gt;='PTRM input'!$R$7,0,P73*P53/1000)</f>
        <v>0</v>
      </c>
      <c r="Q70" s="17"/>
      <c r="R70" s="17"/>
      <c r="S70" s="364">
        <f ca="1">OFFSET(F70,0,'PTRM input'!$R$7,1,1)/F70-1</f>
        <v>-1</v>
      </c>
      <c r="T70" s="335" t="s">
        <v>253</v>
      </c>
      <c r="U70" s="17"/>
      <c r="V70" s="237"/>
      <c r="W70" s="237"/>
      <c r="X70" s="237"/>
    </row>
    <row r="71" spans="1:24">
      <c r="A71" s="17"/>
      <c r="B71" s="17"/>
      <c r="C71" s="332"/>
      <c r="D71" s="332" t="s">
        <v>317</v>
      </c>
      <c r="E71" s="335" t="s">
        <v>397</v>
      </c>
      <c r="F71" s="362"/>
      <c r="G71" s="373">
        <f>G70/F70-1</f>
        <v>-1</v>
      </c>
      <c r="H71" s="373" t="e">
        <f>IF(COUNT($G71:G71)&gt;='PTRM input'!$R$7,"",(H70/G70-1))</f>
        <v>#DIV/0!</v>
      </c>
      <c r="I71" s="373" t="e">
        <f>IF(COUNT($G71:H71)&gt;='PTRM input'!$R$7,"",(I70/H70-1))</f>
        <v>#DIV/0!</v>
      </c>
      <c r="J71" s="373" t="e">
        <f>IF(COUNT($G71:I71)&gt;='PTRM input'!$R$7,"",(J70/I70-1))</f>
        <v>#DIV/0!</v>
      </c>
      <c r="K71" s="373" t="e">
        <f>IF(COUNT($G71:J71)&gt;='PTRM input'!$R$7,"",(K70/J70-1))</f>
        <v>#DIV/0!</v>
      </c>
      <c r="L71" s="373" t="e">
        <f>IF(COUNT($G71:K71)&gt;='PTRM input'!$R$7,"",(L70/K70-1))</f>
        <v>#DIV/0!</v>
      </c>
      <c r="M71" s="373" t="e">
        <f>IF(COUNT($G71:L71)&gt;='PTRM input'!$R$7,"",(M70/L70-1))</f>
        <v>#DIV/0!</v>
      </c>
      <c r="N71" s="373" t="e">
        <f>IF(COUNT($G71:M71)&gt;='PTRM input'!$R$7,"",(N70/M70-1))</f>
        <v>#DIV/0!</v>
      </c>
      <c r="O71" s="373" t="e">
        <f>IF(COUNT($G71:N71)&gt;='PTRM input'!$R$7,"",(O70/N70-1))</f>
        <v>#DIV/0!</v>
      </c>
      <c r="P71" s="373" t="e">
        <f>IF(COUNT($G71:O71)&gt;='PTRM input'!$R$7,"",(P70/O70-1))</f>
        <v>#DIV/0!</v>
      </c>
      <c r="Q71" s="17"/>
      <c r="R71" s="17"/>
      <c r="S71" s="481">
        <f ca="1">POWER(1+S70,1/'PTRM input'!$R$7)-1</f>
        <v>-1</v>
      </c>
      <c r="T71" s="335" t="s">
        <v>252</v>
      </c>
      <c r="U71" s="17"/>
      <c r="V71" s="237"/>
      <c r="W71" s="237"/>
      <c r="X71" s="237"/>
    </row>
    <row r="72" spans="1:24">
      <c r="A72" s="17"/>
      <c r="B72" s="17"/>
      <c r="C72" s="332"/>
      <c r="D72" s="332"/>
      <c r="E72" s="17"/>
      <c r="F72" s="234"/>
      <c r="G72" s="234"/>
      <c r="H72" s="234"/>
      <c r="I72" s="234"/>
      <c r="J72" s="234"/>
      <c r="K72" s="234"/>
      <c r="L72" s="234"/>
      <c r="M72" s="234"/>
      <c r="N72" s="234"/>
      <c r="O72" s="234"/>
      <c r="P72" s="234"/>
      <c r="Q72" s="17"/>
      <c r="R72" s="17"/>
      <c r="S72" s="17"/>
      <c r="T72" s="17"/>
      <c r="U72" s="17"/>
      <c r="V72" s="237"/>
      <c r="W72" s="237"/>
      <c r="X72" s="237"/>
    </row>
    <row r="73" spans="1:24">
      <c r="A73" s="17"/>
      <c r="B73" s="17"/>
      <c r="C73" s="332"/>
      <c r="D73" s="357" t="s">
        <v>402</v>
      </c>
      <c r="E73" s="377" t="s">
        <v>398</v>
      </c>
      <c r="F73" s="534">
        <f>'X factors'!F78</f>
        <v>61.495677336265281</v>
      </c>
      <c r="G73" s="233">
        <f>'X factors'!G78</f>
        <v>62.940516584815988</v>
      </c>
      <c r="H73" s="233">
        <f>'X factors'!H78</f>
        <v>64.419302291793969</v>
      </c>
      <c r="I73" s="233">
        <f>'X factors'!I78</f>
        <v>65.932832028306819</v>
      </c>
      <c r="J73" s="233">
        <f>'X factors'!J78</f>
        <v>67.481922104373368</v>
      </c>
      <c r="K73" s="233">
        <f>'X factors'!K78</f>
        <v>69.067408009193912</v>
      </c>
      <c r="L73" s="233">
        <f>'X factors'!L78</f>
        <v>0</v>
      </c>
      <c r="M73" s="233">
        <f>'X factors'!M78</f>
        <v>0</v>
      </c>
      <c r="N73" s="233">
        <f>'X factors'!N78</f>
        <v>0</v>
      </c>
      <c r="O73" s="233">
        <f>'X factors'!O78</f>
        <v>0</v>
      </c>
      <c r="P73" s="233">
        <f>'X factors'!P78</f>
        <v>0</v>
      </c>
      <c r="Q73" s="17"/>
      <c r="R73" s="17"/>
      <c r="S73" s="364">
        <f ca="1">OFFSET(F73,0,'PTRM input'!$R$7,1,1)/F73-1</f>
        <v>0.12312622611709045</v>
      </c>
      <c r="T73" s="335" t="s">
        <v>253</v>
      </c>
      <c r="U73" s="17"/>
      <c r="V73" s="237"/>
      <c r="W73" s="237"/>
      <c r="X73" s="237"/>
    </row>
    <row r="74" spans="1:24">
      <c r="A74" s="17"/>
      <c r="B74" s="17"/>
      <c r="C74" s="332"/>
      <c r="D74" s="332" t="s">
        <v>318</v>
      </c>
      <c r="E74" s="335" t="s">
        <v>397</v>
      </c>
      <c r="F74" s="234"/>
      <c r="G74" s="373">
        <f>G73/F73-1</f>
        <v>2.3494972510834655E-2</v>
      </c>
      <c r="H74" s="373">
        <f>IF(COUNT($G74:G74)&gt;='PTRM input'!$R$7,"",(H73/G73-1))</f>
        <v>2.3494972510834655E-2</v>
      </c>
      <c r="I74" s="373">
        <f>IF(COUNT($G74:H74)&gt;='PTRM input'!$R$7,"",(I73/H73-1))</f>
        <v>2.3494972510834655E-2</v>
      </c>
      <c r="J74" s="373">
        <f>IF(COUNT($G74:I74)&gt;='PTRM input'!$R$7,"",(J73/I73-1))</f>
        <v>2.3494972510834655E-2</v>
      </c>
      <c r="K74" s="373">
        <f>IF(COUNT($G74:J74)&gt;='PTRM input'!$R$7,"",(K73/J73-1))</f>
        <v>2.3494972510834655E-2</v>
      </c>
      <c r="L74" s="373" t="str">
        <f>IF(COUNT($G74:K74)&gt;='PTRM input'!$R$7,"",(L73/K73-1))</f>
        <v/>
      </c>
      <c r="M74" s="373" t="str">
        <f>IF(COUNT($G74:L74)&gt;='PTRM input'!$R$7,"",(M73/L73-1))</f>
        <v/>
      </c>
      <c r="N74" s="373" t="str">
        <f>IF(COUNT($G74:M74)&gt;='PTRM input'!$R$7,"",(N73/M73-1))</f>
        <v/>
      </c>
      <c r="O74" s="373" t="str">
        <f>IF(COUNT($G74:N74)&gt;='PTRM input'!$R$7,"",(O73/N73-1))</f>
        <v/>
      </c>
      <c r="P74" s="373" t="str">
        <f>IF(COUNT($G74:O74)&gt;='PTRM input'!$R$7,"",(P73/O73-1))</f>
        <v/>
      </c>
      <c r="Q74" s="17"/>
      <c r="R74" s="17"/>
      <c r="S74" s="481">
        <f ca="1">POWER(1+S73,1/'PTRM input'!$R$7)-1</f>
        <v>2.3494972510834655E-2</v>
      </c>
      <c r="T74" s="335" t="s">
        <v>252</v>
      </c>
      <c r="U74" s="17"/>
      <c r="V74" s="237"/>
      <c r="W74" s="237"/>
      <c r="X74" s="237"/>
    </row>
    <row r="75" spans="1:24">
      <c r="A75" s="17"/>
      <c r="B75" s="17"/>
      <c r="C75" s="335"/>
      <c r="D75" s="335"/>
      <c r="E75" s="17"/>
      <c r="F75" s="234"/>
      <c r="G75" s="234"/>
      <c r="H75" s="234"/>
      <c r="I75" s="234"/>
      <c r="J75" s="234"/>
      <c r="K75" s="234"/>
      <c r="L75" s="234"/>
      <c r="M75" s="234"/>
      <c r="N75" s="234"/>
      <c r="O75" s="234"/>
      <c r="P75" s="234"/>
      <c r="Q75" s="17"/>
      <c r="R75" s="17"/>
      <c r="S75" s="17"/>
      <c r="T75" s="17"/>
      <c r="U75" s="17"/>
      <c r="V75" s="237"/>
      <c r="W75" s="237"/>
      <c r="X75" s="237"/>
    </row>
    <row r="76" spans="1:24">
      <c r="A76" s="355"/>
      <c r="B76" s="480"/>
      <c r="C76" s="356" t="str">
        <f>"Price Path Analysis ($ Real "&amp;'PTRM input'!$F$241&amp;")"</f>
        <v>Price Path Analysis ($ Real 2015)</v>
      </c>
      <c r="D76" s="355"/>
      <c r="E76" s="355"/>
      <c r="F76" s="356"/>
      <c r="G76" s="114"/>
      <c r="H76" s="114"/>
      <c r="I76" s="220"/>
      <c r="J76" s="220"/>
      <c r="K76" s="220"/>
      <c r="L76" s="220"/>
      <c r="M76" s="220"/>
      <c r="N76" s="220"/>
      <c r="O76" s="220"/>
      <c r="P76" s="220"/>
      <c r="Q76" s="220"/>
      <c r="R76" s="220"/>
      <c r="S76" s="220"/>
      <c r="T76" s="114"/>
      <c r="U76" s="114"/>
      <c r="V76" s="237"/>
      <c r="W76" s="237"/>
      <c r="X76" s="237"/>
    </row>
    <row r="77" spans="1:24">
      <c r="A77" s="17"/>
      <c r="B77" s="17"/>
      <c r="C77" s="332"/>
      <c r="D77" s="332"/>
      <c r="E77" s="17"/>
      <c r="F77" s="234"/>
      <c r="G77" s="234"/>
      <c r="H77" s="234"/>
      <c r="I77" s="234"/>
      <c r="J77" s="234"/>
      <c r="K77" s="234"/>
      <c r="L77" s="234"/>
      <c r="M77" s="234"/>
      <c r="N77" s="234"/>
      <c r="O77" s="234"/>
      <c r="P77" s="234"/>
      <c r="Q77" s="17"/>
      <c r="R77" s="17"/>
      <c r="S77" s="17"/>
      <c r="T77" s="17"/>
      <c r="U77" s="17"/>
      <c r="V77" s="237"/>
      <c r="W77" s="237"/>
      <c r="X77" s="237"/>
    </row>
    <row r="78" spans="1:24">
      <c r="A78" s="17"/>
      <c r="B78" s="17"/>
      <c r="C78" s="237"/>
      <c r="D78" s="332" t="s">
        <v>400</v>
      </c>
      <c r="E78" s="335" t="s">
        <v>399</v>
      </c>
      <c r="F78" s="365">
        <f>'X factors'!F$76/1000</f>
        <v>10716.833567451624</v>
      </c>
      <c r="G78" s="358">
        <f>'X factors'!G$76/1000</f>
        <v>0</v>
      </c>
      <c r="H78" s="358">
        <f>'X factors'!H$76/1000</f>
        <v>0</v>
      </c>
      <c r="I78" s="358">
        <f>'X factors'!I$76/1000</f>
        <v>0</v>
      </c>
      <c r="J78" s="358">
        <f>'X factors'!J$76/1000</f>
        <v>0</v>
      </c>
      <c r="K78" s="358">
        <f>'X factors'!K$76/1000</f>
        <v>0</v>
      </c>
      <c r="L78" s="358">
        <f>'X factors'!L$76/1000</f>
        <v>0</v>
      </c>
      <c r="M78" s="358">
        <f>'X factors'!M$76/1000</f>
        <v>0</v>
      </c>
      <c r="N78" s="358">
        <f>'X factors'!N$76/1000</f>
        <v>0</v>
      </c>
      <c r="O78" s="358">
        <f>'X factors'!O$76/1000</f>
        <v>0</v>
      </c>
      <c r="P78" s="358">
        <f>'X factors'!P$76/1000</f>
        <v>0</v>
      </c>
      <c r="Q78" s="17"/>
      <c r="R78" s="17"/>
      <c r="S78" s="17"/>
      <c r="T78" s="17"/>
      <c r="U78" s="17"/>
      <c r="V78" s="237"/>
      <c r="W78" s="237"/>
      <c r="X78" s="237"/>
    </row>
    <row r="79" spans="1:24">
      <c r="A79" s="17"/>
      <c r="B79" s="17"/>
      <c r="C79" s="237"/>
      <c r="D79" s="332"/>
      <c r="E79" s="17"/>
      <c r="F79" s="360"/>
      <c r="G79" s="360"/>
      <c r="H79" s="360"/>
      <c r="I79" s="360"/>
      <c r="J79" s="360"/>
      <c r="K79" s="360"/>
      <c r="L79" s="358"/>
      <c r="M79" s="358"/>
      <c r="N79" s="358"/>
      <c r="O79" s="358"/>
      <c r="P79" s="358"/>
      <c r="Q79" s="17"/>
      <c r="R79" s="17"/>
      <c r="S79" s="17"/>
      <c r="T79" s="17"/>
      <c r="U79" s="17"/>
      <c r="V79" s="237"/>
      <c r="W79" s="237"/>
      <c r="X79" s="237"/>
    </row>
    <row r="80" spans="1:24">
      <c r="A80" s="17"/>
      <c r="B80" s="17"/>
      <c r="C80" s="332" t="s">
        <v>283</v>
      </c>
      <c r="D80" s="332"/>
      <c r="E80" s="17"/>
      <c r="F80" s="234"/>
      <c r="G80" s="234"/>
      <c r="H80" s="234"/>
      <c r="I80" s="234"/>
      <c r="J80" s="234"/>
      <c r="K80" s="233"/>
      <c r="L80" s="234"/>
      <c r="M80" s="234"/>
      <c r="N80" s="234"/>
      <c r="O80" s="234"/>
      <c r="P80" s="234"/>
      <c r="Q80" s="17"/>
      <c r="R80" s="17"/>
      <c r="S80" s="17"/>
      <c r="T80" s="17"/>
      <c r="U80" s="17"/>
      <c r="V80" s="237"/>
      <c r="W80" s="237"/>
      <c r="X80" s="237"/>
    </row>
    <row r="81" spans="1:24">
      <c r="A81" s="17"/>
      <c r="B81" s="17"/>
      <c r="C81" s="237"/>
      <c r="D81" s="332" t="s">
        <v>401</v>
      </c>
      <c r="E81" s="335" t="s">
        <v>404</v>
      </c>
      <c r="F81" s="535">
        <f>F56/'X factors'!F$11</f>
        <v>659.03893913046181</v>
      </c>
      <c r="G81" s="536">
        <f>G56/'X factors'!G$11</f>
        <v>0</v>
      </c>
      <c r="H81" s="536">
        <f>H56/'X factors'!H$11</f>
        <v>0</v>
      </c>
      <c r="I81" s="536">
        <f>I56/'X factors'!I$11</f>
        <v>0</v>
      </c>
      <c r="J81" s="536">
        <f>J56/'X factors'!J$11</f>
        <v>0</v>
      </c>
      <c r="K81" s="536">
        <f>K56/'X factors'!K$11</f>
        <v>0</v>
      </c>
      <c r="L81" s="536">
        <f>L56/'X factors'!L$11</f>
        <v>0</v>
      </c>
      <c r="M81" s="536">
        <f>M56/'X factors'!M$11</f>
        <v>0</v>
      </c>
      <c r="N81" s="536">
        <f>N56/'X factors'!N$11</f>
        <v>0</v>
      </c>
      <c r="O81" s="536">
        <f>O56/'X factors'!O$11</f>
        <v>0</v>
      </c>
      <c r="P81" s="536">
        <f>P56/'X factors'!P$11</f>
        <v>0</v>
      </c>
      <c r="Q81" s="17"/>
      <c r="R81" s="17"/>
      <c r="S81" s="364">
        <f ca="1">OFFSET(F81,0,'PTRM input'!$R$7,1,1)/F81-1</f>
        <v>-1</v>
      </c>
      <c r="T81" s="335" t="s">
        <v>253</v>
      </c>
      <c r="U81" s="17"/>
      <c r="V81" s="237"/>
      <c r="W81" s="237"/>
      <c r="X81" s="237"/>
    </row>
    <row r="82" spans="1:24">
      <c r="A82" s="17"/>
      <c r="B82" s="17"/>
      <c r="C82" s="332"/>
      <c r="D82" s="332" t="s">
        <v>317</v>
      </c>
      <c r="E82" s="335" t="s">
        <v>397</v>
      </c>
      <c r="F82" s="234"/>
      <c r="G82" s="373">
        <f>G81/F81-1</f>
        <v>-1</v>
      </c>
      <c r="H82" s="373" t="e">
        <f>IF(COUNT($G82:G82)&gt;='PTRM input'!$R$7,"",(H81/G81-1))</f>
        <v>#DIV/0!</v>
      </c>
      <c r="I82" s="373" t="e">
        <f>IF(COUNT($G82:H82)&gt;='PTRM input'!$R$7,"",(I81/H81-1))</f>
        <v>#DIV/0!</v>
      </c>
      <c r="J82" s="373" t="e">
        <f>IF(COUNT($G82:I82)&gt;='PTRM input'!$R$7,"",(J81/I81-1))</f>
        <v>#DIV/0!</v>
      </c>
      <c r="K82" s="373" t="e">
        <f>IF(COUNT($G82:J82)&gt;='PTRM input'!$R$7,"",(K81/J81-1))</f>
        <v>#DIV/0!</v>
      </c>
      <c r="L82" s="373" t="e">
        <f>IF(COUNT($G82:K82)&gt;='PTRM input'!$R$7,"",(L81/K81-1))</f>
        <v>#DIV/0!</v>
      </c>
      <c r="M82" s="373" t="e">
        <f>IF(COUNT($G82:L82)&gt;='PTRM input'!$R$7,"",(M81/L81-1))</f>
        <v>#DIV/0!</v>
      </c>
      <c r="N82" s="373" t="e">
        <f>IF(COUNT($G82:M82)&gt;='PTRM input'!$R$7,"",(N81/M81-1))</f>
        <v>#DIV/0!</v>
      </c>
      <c r="O82" s="373" t="e">
        <f>IF(COUNT($G82:N82)&gt;='PTRM input'!$R$7,"",(O81/N81-1))</f>
        <v>#DIV/0!</v>
      </c>
      <c r="P82" s="373" t="e">
        <f>IF(COUNT($G82:O82)&gt;='PTRM input'!$R$7,"",(P81/O81-1))</f>
        <v>#DIV/0!</v>
      </c>
      <c r="Q82" s="17"/>
      <c r="R82" s="17"/>
      <c r="S82" s="481">
        <f ca="1">POWER(1+S81,1/'PTRM input'!$R$7)-1</f>
        <v>-1</v>
      </c>
      <c r="T82" s="335" t="s">
        <v>252</v>
      </c>
      <c r="U82" s="17"/>
      <c r="V82" s="237"/>
      <c r="W82" s="237"/>
      <c r="X82" s="237"/>
    </row>
    <row r="83" spans="1:24">
      <c r="A83" s="17"/>
      <c r="B83" s="17"/>
      <c r="C83" s="332"/>
      <c r="D83" s="332"/>
      <c r="E83" s="17"/>
      <c r="F83" s="234"/>
      <c r="G83" s="233"/>
      <c r="H83" s="233"/>
      <c r="I83" s="233"/>
      <c r="J83" s="233"/>
      <c r="K83" s="233"/>
      <c r="L83" s="234"/>
      <c r="M83" s="234"/>
      <c r="N83" s="234"/>
      <c r="O83" s="234"/>
      <c r="P83" s="234"/>
      <c r="Q83" s="17"/>
      <c r="R83" s="17"/>
      <c r="S83" s="17"/>
      <c r="T83" s="17"/>
      <c r="U83" s="17"/>
      <c r="V83" s="237"/>
      <c r="W83" s="237"/>
      <c r="X83" s="237"/>
    </row>
    <row r="84" spans="1:24">
      <c r="A84" s="17"/>
      <c r="B84" s="17"/>
      <c r="C84" s="332"/>
      <c r="D84" s="357" t="s">
        <v>402</v>
      </c>
      <c r="E84" s="377" t="s">
        <v>398</v>
      </c>
      <c r="F84" s="534">
        <f>IF(F78&gt;0,(F81*1000)/(F78),0)</f>
        <v>61.495677336265274</v>
      </c>
      <c r="G84" s="233">
        <f>G59/'X factors'!G$11</f>
        <v>61.495677336265274</v>
      </c>
      <c r="H84" s="233">
        <f>H59/'X factors'!H$11</f>
        <v>61.495677336265274</v>
      </c>
      <c r="I84" s="233">
        <f>I59/'X factors'!I$11</f>
        <v>61.495677336265274</v>
      </c>
      <c r="J84" s="233">
        <f>J59/'X factors'!J$11</f>
        <v>61.495677336265281</v>
      </c>
      <c r="K84" s="233">
        <f>K59/'X factors'!K$11</f>
        <v>61.495677336265288</v>
      </c>
      <c r="L84" s="233">
        <f>L59/'X factors'!L$11</f>
        <v>0</v>
      </c>
      <c r="M84" s="233">
        <f>M59/'X factors'!M$11</f>
        <v>0</v>
      </c>
      <c r="N84" s="233">
        <f>N59/'X factors'!N$11</f>
        <v>0</v>
      </c>
      <c r="O84" s="233">
        <f>O59/'X factors'!O$11</f>
        <v>0</v>
      </c>
      <c r="P84" s="233">
        <f>P59/'X factors'!P$11</f>
        <v>0</v>
      </c>
      <c r="Q84" s="17"/>
      <c r="R84" s="17"/>
      <c r="S84" s="364">
        <f ca="1">OFFSET(F84,0,'PTRM input'!$R$7,1,1)/F84-1</f>
        <v>0</v>
      </c>
      <c r="T84" s="335" t="s">
        <v>253</v>
      </c>
      <c r="U84" s="17"/>
      <c r="V84" s="237"/>
      <c r="W84" s="237"/>
      <c r="X84" s="237"/>
    </row>
    <row r="85" spans="1:24">
      <c r="A85" s="17"/>
      <c r="B85" s="17"/>
      <c r="C85" s="332"/>
      <c r="D85" s="332" t="s">
        <v>318</v>
      </c>
      <c r="E85" s="335" t="s">
        <v>397</v>
      </c>
      <c r="F85" s="234"/>
      <c r="G85" s="373">
        <f>G84/F84-1</f>
        <v>0</v>
      </c>
      <c r="H85" s="373">
        <f>IF(COUNT($G85:G85)&gt;='PTRM input'!$R$7,"",(H84/G84-1))</f>
        <v>0</v>
      </c>
      <c r="I85" s="373">
        <f>IF(COUNT($G85:H85)&gt;='PTRM input'!$R$7,"",(I84/H84-1))</f>
        <v>0</v>
      </c>
      <c r="J85" s="373">
        <f>IF(COUNT($G85:I85)&gt;='PTRM input'!$R$7,"",(J84/I84-1))</f>
        <v>2.2204460492503131E-16</v>
      </c>
      <c r="K85" s="373">
        <f>IF(COUNT($G85:J85)&gt;='PTRM input'!$R$7,"",(K84/J84-1))</f>
        <v>2.2204460492503131E-16</v>
      </c>
      <c r="L85" s="373" t="str">
        <f>IF(COUNT($G85:K85)&gt;='PTRM input'!$R$7,"",(L84/K84-1))</f>
        <v/>
      </c>
      <c r="M85" s="373" t="str">
        <f>IF(COUNT($G85:L85)&gt;='PTRM input'!$R$7,"",(M84/L84-1))</f>
        <v/>
      </c>
      <c r="N85" s="373" t="str">
        <f>IF(COUNT($G85:M85)&gt;='PTRM input'!$R$7,"",(N84/M84-1))</f>
        <v/>
      </c>
      <c r="O85" s="373" t="str">
        <f>IF(COUNT($G85:N85)&gt;='PTRM input'!$R$7,"",(O84/N84-1))</f>
        <v/>
      </c>
      <c r="P85" s="373" t="str">
        <f>IF(COUNT($G85:O85)&gt;='PTRM input'!$R$7,"",(P84/O84-1))</f>
        <v/>
      </c>
      <c r="Q85" s="17"/>
      <c r="R85" s="17"/>
      <c r="S85" s="481">
        <f ca="1">POWER(1+S84,1/'PTRM input'!$R$7)-1</f>
        <v>0</v>
      </c>
      <c r="T85" s="335" t="s">
        <v>252</v>
      </c>
      <c r="U85" s="17"/>
      <c r="V85" s="237"/>
      <c r="W85" s="237"/>
      <c r="X85" s="237"/>
    </row>
    <row r="86" spans="1:24">
      <c r="A86" s="17"/>
      <c r="B86" s="17"/>
      <c r="C86" s="335"/>
      <c r="D86" s="335"/>
      <c r="E86" s="17"/>
      <c r="F86" s="234"/>
      <c r="G86" s="234"/>
      <c r="H86" s="234"/>
      <c r="I86" s="234"/>
      <c r="J86" s="234"/>
      <c r="K86" s="234"/>
      <c r="L86" s="234"/>
      <c r="M86" s="234"/>
      <c r="N86" s="234"/>
      <c r="O86" s="234"/>
      <c r="P86" s="234"/>
      <c r="Q86" s="17"/>
      <c r="R86" s="17"/>
      <c r="S86" s="17"/>
      <c r="T86" s="17"/>
      <c r="U86" s="17"/>
      <c r="V86" s="237"/>
      <c r="W86" s="237"/>
      <c r="X86" s="237"/>
    </row>
    <row r="87" spans="1:24">
      <c r="A87" s="17"/>
      <c r="B87" s="17"/>
      <c r="C87" s="332" t="s">
        <v>245</v>
      </c>
      <c r="D87" s="332"/>
      <c r="E87" s="17"/>
      <c r="F87" s="234"/>
      <c r="G87" s="234"/>
      <c r="H87" s="234"/>
      <c r="I87" s="234"/>
      <c r="J87" s="234"/>
      <c r="K87" s="234"/>
      <c r="L87" s="234"/>
      <c r="M87" s="234"/>
      <c r="N87" s="234"/>
      <c r="O87" s="234"/>
      <c r="P87" s="234"/>
      <c r="Q87" s="17"/>
      <c r="R87" s="17"/>
      <c r="S87" s="17"/>
      <c r="T87" s="17"/>
      <c r="U87" s="17"/>
      <c r="V87" s="237"/>
      <c r="W87" s="237"/>
      <c r="X87" s="237"/>
    </row>
    <row r="88" spans="1:24">
      <c r="A88" s="17"/>
      <c r="B88" s="17"/>
      <c r="C88" s="237"/>
      <c r="D88" s="332" t="s">
        <v>401</v>
      </c>
      <c r="E88" s="335" t="s">
        <v>404</v>
      </c>
      <c r="F88" s="535">
        <f>F63/'X factors'!F$11</f>
        <v>659.03893913046181</v>
      </c>
      <c r="G88" s="536">
        <f>G63/'X factors'!G$11</f>
        <v>607.50009558160389</v>
      </c>
      <c r="H88" s="536">
        <f>H63/'X factors'!H$11</f>
        <v>578.92581484392656</v>
      </c>
      <c r="I88" s="536">
        <f>I63/'X factors'!I$11</f>
        <v>583.4592557298854</v>
      </c>
      <c r="J88" s="536">
        <f>J63/'X factors'!J$11</f>
        <v>603.23925897385845</v>
      </c>
      <c r="K88" s="536">
        <f>K63/'X factors'!K$11</f>
        <v>623.68982922742009</v>
      </c>
      <c r="L88" s="536">
        <f>L63/'X factors'!L$11</f>
        <v>0</v>
      </c>
      <c r="M88" s="536">
        <f>M63/'X factors'!M$11</f>
        <v>0</v>
      </c>
      <c r="N88" s="536">
        <f>N63/'X factors'!N$11</f>
        <v>0</v>
      </c>
      <c r="O88" s="536">
        <f>O63/'X factors'!O$11</f>
        <v>0</v>
      </c>
      <c r="P88" s="536">
        <f>P63/'X factors'!P$11</f>
        <v>0</v>
      </c>
      <c r="Q88" s="17"/>
      <c r="R88" s="17"/>
      <c r="S88" s="364">
        <f ca="1">OFFSET(F88,0,'PTRM input'!$R$7,1,1)/F88-1</f>
        <v>-5.3637361624916169E-2</v>
      </c>
      <c r="T88" s="335" t="s">
        <v>253</v>
      </c>
      <c r="U88" s="17"/>
      <c r="V88" s="237"/>
      <c r="W88" s="237"/>
      <c r="X88" s="237"/>
    </row>
    <row r="89" spans="1:24">
      <c r="A89" s="17"/>
      <c r="B89" s="17"/>
      <c r="C89" s="332"/>
      <c r="D89" s="332" t="s">
        <v>317</v>
      </c>
      <c r="E89" s="335" t="s">
        <v>397</v>
      </c>
      <c r="F89" s="234"/>
      <c r="G89" s="373">
        <f>G88/F88-1</f>
        <v>-7.8203032459445376E-2</v>
      </c>
      <c r="H89" s="373">
        <f>IF(COUNT($G89:G89)&gt;='PTRM input'!$R$7,"",(H88/G88-1))</f>
        <v>-4.7035845665704956E-2</v>
      </c>
      <c r="I89" s="373">
        <f>IF(COUNT($G89:H89)&gt;='PTRM input'!$R$7,"",(I88/H88-1))</f>
        <v>7.8307803344044302E-3</v>
      </c>
      <c r="J89" s="373">
        <f>IF(COUNT($G89:I89)&gt;='PTRM input'!$R$7,"",(J88/I88-1))</f>
        <v>3.3901258827797598E-2</v>
      </c>
      <c r="K89" s="373">
        <f>IF(COUNT($G89:J89)&gt;='PTRM input'!$R$7,"",(K88/J88-1))</f>
        <v>3.3901258827797598E-2</v>
      </c>
      <c r="L89" s="373" t="str">
        <f>IF(COUNT($G89:K89)&gt;='PTRM input'!$R$7,"",(L88/K88-1))</f>
        <v/>
      </c>
      <c r="M89" s="373" t="str">
        <f>IF(COUNT($G89:L89)&gt;='PTRM input'!$R$7,"",(M88/L88-1))</f>
        <v/>
      </c>
      <c r="N89" s="373" t="str">
        <f>IF(COUNT($G89:M89)&gt;='PTRM input'!$R$7,"",(N88/M88-1))</f>
        <v/>
      </c>
      <c r="O89" s="373" t="str">
        <f>IF(COUNT($G89:N89)&gt;='PTRM input'!$R$7,"",(O88/N88-1))</f>
        <v/>
      </c>
      <c r="P89" s="373" t="str">
        <f>IF(COUNT($G89:O89)&gt;='PTRM input'!$R$7,"",(P88/O88-1))</f>
        <v/>
      </c>
      <c r="Q89" s="17"/>
      <c r="R89" s="17"/>
      <c r="S89" s="481">
        <f ca="1">POWER(1+S88,1/'PTRM input'!$R$7)-1</f>
        <v>-1.0965326619919669E-2</v>
      </c>
      <c r="T89" s="335" t="s">
        <v>252</v>
      </c>
      <c r="U89" s="17"/>
      <c r="V89" s="237"/>
      <c r="W89" s="237"/>
      <c r="X89" s="237"/>
    </row>
    <row r="90" spans="1:24">
      <c r="A90" s="17"/>
      <c r="B90" s="17"/>
      <c r="C90" s="332"/>
      <c r="D90" s="332"/>
      <c r="E90" s="17"/>
      <c r="F90" s="234"/>
      <c r="G90" s="234"/>
      <c r="H90" s="234"/>
      <c r="I90" s="234"/>
      <c r="J90" s="234"/>
      <c r="K90" s="234"/>
      <c r="L90" s="234"/>
      <c r="M90" s="234"/>
      <c r="N90" s="234"/>
      <c r="O90" s="234"/>
      <c r="P90" s="234"/>
      <c r="Q90" s="17"/>
      <c r="R90" s="17"/>
      <c r="S90" s="17"/>
      <c r="T90" s="17"/>
      <c r="U90" s="17"/>
      <c r="V90" s="237"/>
      <c r="W90" s="237"/>
      <c r="X90" s="237"/>
    </row>
    <row r="91" spans="1:24">
      <c r="A91" s="17"/>
      <c r="B91" s="17"/>
      <c r="C91" s="332"/>
      <c r="D91" s="357" t="s">
        <v>402</v>
      </c>
      <c r="E91" s="377" t="s">
        <v>398</v>
      </c>
      <c r="F91" s="535">
        <f>F66/'X factors'!F$11</f>
        <v>61.495677336265274</v>
      </c>
      <c r="G91" s="536" t="e">
        <f>G66/'X factors'!G$11</f>
        <v>#DIV/0!</v>
      </c>
      <c r="H91" s="536" t="e">
        <f>H66/'X factors'!H$11</f>
        <v>#DIV/0!</v>
      </c>
      <c r="I91" s="536" t="e">
        <f>I66/'X factors'!I$11</f>
        <v>#DIV/0!</v>
      </c>
      <c r="J91" s="536" t="e">
        <f>J66/'X factors'!J$11</f>
        <v>#DIV/0!</v>
      </c>
      <c r="K91" s="536" t="e">
        <f>K66/'X factors'!K$11</f>
        <v>#DIV/0!</v>
      </c>
      <c r="L91" s="536" t="e">
        <f>L66/'X factors'!L$11</f>
        <v>#DIV/0!</v>
      </c>
      <c r="M91" s="536" t="e">
        <f>M66/'X factors'!M$11</f>
        <v>#DIV/0!</v>
      </c>
      <c r="N91" s="536" t="e">
        <f>N66/'X factors'!N$11</f>
        <v>#DIV/0!</v>
      </c>
      <c r="O91" s="536" t="e">
        <f>O66/'X factors'!O$11</f>
        <v>#DIV/0!</v>
      </c>
      <c r="P91" s="536" t="e">
        <f>P66/'X factors'!P$11</f>
        <v>#DIV/0!</v>
      </c>
      <c r="Q91" s="17"/>
      <c r="R91" s="17"/>
      <c r="S91" s="364" t="e">
        <f ca="1">OFFSET(F91,0,'PTRM input'!$R$7,1,1)/F91-1</f>
        <v>#DIV/0!</v>
      </c>
      <c r="T91" s="335" t="s">
        <v>253</v>
      </c>
      <c r="U91" s="17"/>
      <c r="V91" s="237"/>
      <c r="W91" s="237"/>
      <c r="X91" s="237"/>
    </row>
    <row r="92" spans="1:24">
      <c r="A92" s="17"/>
      <c r="B92" s="17"/>
      <c r="C92" s="332"/>
      <c r="D92" s="332" t="s">
        <v>318</v>
      </c>
      <c r="E92" s="335" t="s">
        <v>397</v>
      </c>
      <c r="F92" s="234"/>
      <c r="G92" s="373" t="e">
        <f>G91/F91-1</f>
        <v>#DIV/0!</v>
      </c>
      <c r="H92" s="373" t="e">
        <f>IF(COUNT($G92:G92)&gt;='PTRM input'!$R$7,"",(H91/G91-1))</f>
        <v>#DIV/0!</v>
      </c>
      <c r="I92" s="373" t="e">
        <f>IF(COUNT($G92:H92)&gt;='PTRM input'!$R$7,"",(I91/H91-1))</f>
        <v>#DIV/0!</v>
      </c>
      <c r="J92" s="373" t="e">
        <f>IF(COUNT($G92:I92)&gt;='PTRM input'!$R$7,"",(J91/I91-1))</f>
        <v>#DIV/0!</v>
      </c>
      <c r="K92" s="373" t="e">
        <f>IF(COUNT($G92:J92)&gt;='PTRM input'!$R$7,"",(K91/J91-1))</f>
        <v>#DIV/0!</v>
      </c>
      <c r="L92" s="373" t="e">
        <f>IF(COUNT($G92:K92)&gt;='PTRM input'!$R$7,"",(L91/K91-1))</f>
        <v>#DIV/0!</v>
      </c>
      <c r="M92" s="373" t="e">
        <f>IF(COUNT($G92:L92)&gt;='PTRM input'!$R$7,"",(M91/L91-1))</f>
        <v>#DIV/0!</v>
      </c>
      <c r="N92" s="373" t="e">
        <f>IF(COUNT($G92:M92)&gt;='PTRM input'!$R$7,"",(N91/M91-1))</f>
        <v>#DIV/0!</v>
      </c>
      <c r="O92" s="373" t="e">
        <f>IF(COUNT($G92:N92)&gt;='PTRM input'!$R$7,"",(O91/N91-1))</f>
        <v>#DIV/0!</v>
      </c>
      <c r="P92" s="373" t="e">
        <f>IF(COUNT($G92:O92)&gt;='PTRM input'!$R$7,"",(P91/O91-1))</f>
        <v>#DIV/0!</v>
      </c>
      <c r="Q92" s="17"/>
      <c r="R92" s="17"/>
      <c r="S92" s="481" t="e">
        <f ca="1">POWER(1+S91,1/'PTRM input'!$R$7)-1</f>
        <v>#DIV/0!</v>
      </c>
      <c r="T92" s="335" t="s">
        <v>252</v>
      </c>
      <c r="U92" s="17"/>
      <c r="V92" s="237"/>
      <c r="W92" s="237"/>
      <c r="X92" s="237"/>
    </row>
    <row r="93" spans="1:24">
      <c r="A93" s="17"/>
      <c r="B93" s="17"/>
      <c r="C93" s="335"/>
      <c r="D93" s="335"/>
      <c r="E93" s="17"/>
      <c r="F93" s="234"/>
      <c r="G93" s="234"/>
      <c r="H93" s="234"/>
      <c r="I93" s="234"/>
      <c r="J93" s="234"/>
      <c r="K93" s="234"/>
      <c r="L93" s="234"/>
      <c r="M93" s="234"/>
      <c r="N93" s="234"/>
      <c r="O93" s="234"/>
      <c r="P93" s="234"/>
      <c r="Q93" s="17"/>
      <c r="R93" s="17"/>
      <c r="S93" s="17"/>
      <c r="T93" s="17"/>
      <c r="U93" s="17"/>
      <c r="V93" s="237"/>
      <c r="W93" s="237"/>
      <c r="X93" s="237"/>
    </row>
    <row r="94" spans="1:24">
      <c r="A94" s="17"/>
      <c r="B94" s="17"/>
      <c r="C94" s="332" t="s">
        <v>246</v>
      </c>
      <c r="D94" s="332"/>
      <c r="E94" s="17"/>
      <c r="F94" s="234"/>
      <c r="G94" s="234"/>
      <c r="H94" s="234"/>
      <c r="I94" s="234"/>
      <c r="J94" s="234"/>
      <c r="K94" s="234"/>
      <c r="L94" s="234"/>
      <c r="M94" s="234"/>
      <c r="N94" s="234"/>
      <c r="O94" s="234"/>
      <c r="P94" s="234"/>
      <c r="Q94" s="17"/>
      <c r="R94" s="17"/>
      <c r="S94" s="17"/>
      <c r="T94" s="17"/>
      <c r="U94" s="17"/>
      <c r="V94" s="237"/>
      <c r="W94" s="237"/>
      <c r="X94" s="237"/>
    </row>
    <row r="95" spans="1:24">
      <c r="A95" s="17"/>
      <c r="B95" s="17"/>
      <c r="C95" s="237"/>
      <c r="D95" s="332" t="s">
        <v>401</v>
      </c>
      <c r="E95" s="335" t="s">
        <v>404</v>
      </c>
      <c r="F95" s="535">
        <f>F70/'X factors'!F$11</f>
        <v>659.03893913046181</v>
      </c>
      <c r="G95" s="536">
        <f>G70/'X factors'!G$11</f>
        <v>0</v>
      </c>
      <c r="H95" s="536">
        <f>H70/'X factors'!H$11</f>
        <v>0</v>
      </c>
      <c r="I95" s="536">
        <f>I70/'X factors'!I$11</f>
        <v>0</v>
      </c>
      <c r="J95" s="536">
        <f>J70/'X factors'!J$11</f>
        <v>0</v>
      </c>
      <c r="K95" s="536">
        <f>K70/'X factors'!K$11</f>
        <v>0</v>
      </c>
      <c r="L95" s="536">
        <f>L70/'X factors'!L$11</f>
        <v>0</v>
      </c>
      <c r="M95" s="536">
        <f>M70/'X factors'!M$11</f>
        <v>0</v>
      </c>
      <c r="N95" s="536">
        <f>N70/'X factors'!N$11</f>
        <v>0</v>
      </c>
      <c r="O95" s="536">
        <f>O70/'X factors'!O$11</f>
        <v>0</v>
      </c>
      <c r="P95" s="536">
        <f>P70/'X factors'!P$11</f>
        <v>0</v>
      </c>
      <c r="Q95" s="17"/>
      <c r="R95" s="17"/>
      <c r="S95" s="364">
        <f ca="1">OFFSET(F95,0,'PTRM input'!$R$7,1,1)/F95-1</f>
        <v>-1</v>
      </c>
      <c r="T95" s="335" t="s">
        <v>253</v>
      </c>
      <c r="U95" s="17"/>
      <c r="V95" s="237"/>
      <c r="W95" s="237"/>
      <c r="X95" s="237"/>
    </row>
    <row r="96" spans="1:24">
      <c r="A96" s="17"/>
      <c r="B96" s="17"/>
      <c r="C96" s="332"/>
      <c r="D96" s="332" t="s">
        <v>317</v>
      </c>
      <c r="E96" s="335" t="s">
        <v>397</v>
      </c>
      <c r="F96" s="234"/>
      <c r="G96" s="373">
        <f>G95/F95-1</f>
        <v>-1</v>
      </c>
      <c r="H96" s="373" t="e">
        <f>IF(COUNT($G96:G96)&gt;='PTRM input'!$R$7,"",(H95/G95-1))</f>
        <v>#DIV/0!</v>
      </c>
      <c r="I96" s="373" t="e">
        <f>IF(COUNT($G96:H96)&gt;='PTRM input'!$R$7,"",(I95/H95-1))</f>
        <v>#DIV/0!</v>
      </c>
      <c r="J96" s="373" t="e">
        <f>IF(COUNT($G96:I96)&gt;='PTRM input'!$R$7,"",(J95/I95-1))</f>
        <v>#DIV/0!</v>
      </c>
      <c r="K96" s="373" t="e">
        <f>IF(COUNT($G96:J96)&gt;='PTRM input'!$R$7,"",(K95/J95-1))</f>
        <v>#DIV/0!</v>
      </c>
      <c r="L96" s="373" t="e">
        <f>IF(COUNT($G96:K96)&gt;='PTRM input'!$R$7,"",(L95/K95-1))</f>
        <v>#DIV/0!</v>
      </c>
      <c r="M96" s="373" t="e">
        <f>IF(COUNT($G96:L96)&gt;='PTRM input'!$R$7,"",(M95/L95-1))</f>
        <v>#DIV/0!</v>
      </c>
      <c r="N96" s="373" t="e">
        <f>IF(COUNT($G96:M96)&gt;='PTRM input'!$R$7,"",(N95/M95-1))</f>
        <v>#DIV/0!</v>
      </c>
      <c r="O96" s="373" t="e">
        <f>IF(COUNT($G96:N96)&gt;='PTRM input'!$R$7,"",(O95/N95-1))</f>
        <v>#DIV/0!</v>
      </c>
      <c r="P96" s="373" t="e">
        <f>IF(COUNT($G96:O96)&gt;='PTRM input'!$R$7,"",(P95/O95-1))</f>
        <v>#DIV/0!</v>
      </c>
      <c r="Q96" s="17"/>
      <c r="R96" s="17"/>
      <c r="S96" s="481">
        <f ca="1">POWER(1+S95,1/'PTRM input'!$R$7)-1</f>
        <v>-1</v>
      </c>
      <c r="T96" s="335" t="s">
        <v>252</v>
      </c>
      <c r="U96" s="17"/>
      <c r="V96" s="237"/>
      <c r="W96" s="237"/>
      <c r="X96" s="237"/>
    </row>
    <row r="97" spans="1:24">
      <c r="A97" s="17"/>
      <c r="B97" s="17"/>
      <c r="C97" s="332"/>
      <c r="D97" s="332"/>
      <c r="E97" s="17"/>
      <c r="F97" s="234"/>
      <c r="G97" s="234"/>
      <c r="H97" s="234"/>
      <c r="I97" s="234"/>
      <c r="J97" s="234"/>
      <c r="K97" s="234"/>
      <c r="L97" s="234"/>
      <c r="M97" s="234"/>
      <c r="N97" s="234"/>
      <c r="O97" s="234"/>
      <c r="P97" s="234"/>
      <c r="Q97" s="17"/>
      <c r="R97" s="17"/>
      <c r="S97" s="17"/>
      <c r="T97" s="17"/>
      <c r="U97" s="17"/>
      <c r="V97" s="237"/>
      <c r="W97" s="237"/>
      <c r="X97" s="237"/>
    </row>
    <row r="98" spans="1:24">
      <c r="A98" s="17"/>
      <c r="B98" s="17"/>
      <c r="C98" s="332"/>
      <c r="D98" s="357" t="s">
        <v>402</v>
      </c>
      <c r="E98" s="377" t="s">
        <v>398</v>
      </c>
      <c r="F98" s="535">
        <f>F73/'X factors'!F$11</f>
        <v>61.495677336265281</v>
      </c>
      <c r="G98" s="536">
        <f>G73/'X factors'!G$11</f>
        <v>61.495677336265281</v>
      </c>
      <c r="H98" s="536">
        <f>H73/'X factors'!H$11</f>
        <v>61.495677336265274</v>
      </c>
      <c r="I98" s="536">
        <f>I73/'X factors'!I$11</f>
        <v>61.495677336265274</v>
      </c>
      <c r="J98" s="536">
        <f>J73/'X factors'!J$11</f>
        <v>61.495677336265281</v>
      </c>
      <c r="K98" s="536">
        <f>K73/'X factors'!K$11</f>
        <v>61.495677336265288</v>
      </c>
      <c r="L98" s="536">
        <f>L73/'X factors'!L$11</f>
        <v>0</v>
      </c>
      <c r="M98" s="536">
        <f>M73/'X factors'!M$11</f>
        <v>0</v>
      </c>
      <c r="N98" s="536">
        <f>N73/'X factors'!N$11</f>
        <v>0</v>
      </c>
      <c r="O98" s="536">
        <f>O73/'X factors'!O$11</f>
        <v>0</v>
      </c>
      <c r="P98" s="536">
        <f>P73/'X factors'!P$11</f>
        <v>0</v>
      </c>
      <c r="Q98" s="17"/>
      <c r="R98" s="17"/>
      <c r="S98" s="364">
        <f ca="1">OFFSET(F98,0,'PTRM input'!$R$7,1,1)/F98-1</f>
        <v>0</v>
      </c>
      <c r="T98" s="335" t="s">
        <v>253</v>
      </c>
      <c r="U98" s="17"/>
      <c r="V98" s="237"/>
      <c r="W98" s="237"/>
      <c r="X98" s="237"/>
    </row>
    <row r="99" spans="1:24">
      <c r="A99" s="17"/>
      <c r="B99" s="17"/>
      <c r="C99" s="332"/>
      <c r="D99" s="332" t="s">
        <v>318</v>
      </c>
      <c r="E99" s="335" t="s">
        <v>397</v>
      </c>
      <c r="F99" s="234"/>
      <c r="G99" s="373">
        <f>G98/F98-1</f>
        <v>0</v>
      </c>
      <c r="H99" s="373">
        <f>IF(COUNT($G99:G99)&gt;='PTRM input'!$R$7,"",(H98/G98-1))</f>
        <v>-1.1102230246251565E-16</v>
      </c>
      <c r="I99" s="373">
        <f>IF(COUNT($G99:H99)&gt;='PTRM input'!$R$7,"",(I98/H98-1))</f>
        <v>0</v>
      </c>
      <c r="J99" s="373">
        <f>IF(COUNT($G99:I99)&gt;='PTRM input'!$R$7,"",(J98/I98-1))</f>
        <v>2.2204460492503131E-16</v>
      </c>
      <c r="K99" s="373">
        <f>IF(COUNT($G99:J99)&gt;='PTRM input'!$R$7,"",(K98/J98-1))</f>
        <v>2.2204460492503131E-16</v>
      </c>
      <c r="L99" s="373" t="str">
        <f>IF(COUNT($G99:K99)&gt;='PTRM input'!$R$7,"",(L98/K98-1))</f>
        <v/>
      </c>
      <c r="M99" s="373" t="str">
        <f>IF(COUNT($G99:L99)&gt;='PTRM input'!$R$7,"",(M98/L98-1))</f>
        <v/>
      </c>
      <c r="N99" s="373" t="str">
        <f>IF(COUNT($G99:M99)&gt;='PTRM input'!$R$7,"",(N98/M98-1))</f>
        <v/>
      </c>
      <c r="O99" s="373" t="str">
        <f>IF(COUNT($G99:N99)&gt;='PTRM input'!$R$7,"",(O98/N98-1))</f>
        <v/>
      </c>
      <c r="P99" s="373" t="str">
        <f>IF(COUNT($G99:O99)&gt;='PTRM input'!$R$7,"",(P98/O98-1))</f>
        <v/>
      </c>
      <c r="Q99" s="17"/>
      <c r="R99" s="17"/>
      <c r="S99" s="481">
        <f ca="1">POWER(1+S98,1/'PTRM input'!$R$7)-1</f>
        <v>0</v>
      </c>
      <c r="T99" s="335" t="s">
        <v>252</v>
      </c>
      <c r="U99" s="17"/>
      <c r="V99" s="237"/>
      <c r="W99" s="237"/>
      <c r="X99" s="237"/>
    </row>
    <row r="100" spans="1:24">
      <c r="A100" s="17"/>
      <c r="B100" s="17"/>
      <c r="C100" s="335"/>
      <c r="D100" s="335"/>
      <c r="E100" s="17"/>
      <c r="F100" s="234"/>
      <c r="G100" s="234"/>
      <c r="H100" s="234"/>
      <c r="I100" s="234"/>
      <c r="J100" s="234"/>
      <c r="K100" s="234"/>
      <c r="L100" s="234"/>
      <c r="M100" s="234"/>
      <c r="N100" s="234"/>
      <c r="O100" s="234"/>
      <c r="P100" s="234"/>
      <c r="Q100" s="17"/>
      <c r="R100" s="17"/>
      <c r="S100" s="17"/>
      <c r="T100" s="17"/>
      <c r="U100" s="17"/>
      <c r="V100" s="237"/>
      <c r="W100" s="237"/>
      <c r="X100" s="237"/>
    </row>
    <row r="101" spans="1:24">
      <c r="A101" s="17"/>
      <c r="B101" s="17"/>
      <c r="C101" s="335"/>
      <c r="D101" s="335"/>
      <c r="E101" s="17"/>
      <c r="F101" s="17"/>
      <c r="G101" s="17"/>
      <c r="H101" s="17"/>
      <c r="I101" s="17"/>
      <c r="J101" s="17"/>
      <c r="K101" s="17"/>
      <c r="L101" s="17"/>
      <c r="M101" s="17"/>
      <c r="N101" s="17"/>
      <c r="O101" s="17"/>
      <c r="P101" s="17"/>
      <c r="Q101" s="17"/>
      <c r="R101" s="17"/>
      <c r="S101" s="17"/>
      <c r="T101" s="17"/>
      <c r="U101" s="17"/>
      <c r="V101" s="237"/>
      <c r="W101" s="237"/>
      <c r="X101" s="237"/>
    </row>
    <row r="102" spans="1:24" s="4" customFormat="1">
      <c r="A102" s="237"/>
      <c r="B102" s="237"/>
      <c r="C102" s="237"/>
      <c r="D102" s="237"/>
      <c r="E102" s="237"/>
      <c r="F102" s="237"/>
      <c r="G102" s="237"/>
      <c r="H102" s="237"/>
      <c r="I102" s="237"/>
      <c r="J102" s="237"/>
      <c r="K102" s="237"/>
      <c r="L102" s="237"/>
      <c r="M102" s="237"/>
      <c r="N102" s="237"/>
      <c r="O102" s="237"/>
      <c r="P102" s="237"/>
      <c r="Q102" s="237"/>
      <c r="R102" s="237"/>
      <c r="S102" s="237"/>
      <c r="T102" s="237"/>
      <c r="U102" s="237"/>
      <c r="V102" s="237"/>
      <c r="W102" s="237"/>
      <c r="X102" s="237"/>
    </row>
    <row r="103" spans="1:24" s="4" customFormat="1">
      <c r="A103" s="237"/>
      <c r="B103" s="237"/>
      <c r="C103" s="237"/>
      <c r="D103" s="237"/>
      <c r="E103" s="237"/>
      <c r="F103" s="237"/>
      <c r="G103" s="237"/>
      <c r="H103" s="237"/>
      <c r="I103" s="237"/>
      <c r="J103" s="237"/>
      <c r="K103" s="237"/>
      <c r="L103" s="237"/>
      <c r="M103" s="237"/>
      <c r="N103" s="237"/>
      <c r="O103" s="237"/>
      <c r="P103" s="237"/>
      <c r="Q103" s="237"/>
      <c r="R103" s="237"/>
      <c r="S103" s="237"/>
      <c r="T103" s="237"/>
      <c r="U103" s="237"/>
      <c r="V103" s="237"/>
      <c r="W103" s="237"/>
      <c r="X103" s="237"/>
    </row>
    <row r="104" spans="1:24">
      <c r="A104" s="237"/>
      <c r="B104" s="237"/>
      <c r="C104" s="237"/>
      <c r="D104" s="237"/>
      <c r="E104" s="237"/>
      <c r="F104" s="237"/>
      <c r="G104" s="237"/>
      <c r="H104" s="237"/>
      <c r="I104" s="237"/>
      <c r="J104" s="237"/>
      <c r="K104" s="237"/>
      <c r="L104" s="237"/>
      <c r="M104" s="237"/>
      <c r="N104" s="237"/>
      <c r="O104" s="237"/>
      <c r="P104" s="237"/>
      <c r="Q104" s="237"/>
      <c r="R104" s="237"/>
      <c r="S104" s="237"/>
      <c r="T104" s="237"/>
      <c r="U104" s="237"/>
      <c r="V104" s="237"/>
      <c r="W104" s="237"/>
      <c r="X104" s="237"/>
    </row>
  </sheetData>
  <pageMargins left="0.7" right="0.7" top="0.75" bottom="0.75" header="0.3" footer="0.3"/>
  <pageSetup paperSize="9" scale="59" orientation="landscape" r:id="rId1"/>
  <rowBreaks count="1" manualBreakCount="1">
    <brk id="50" max="19"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422</vt:i4>
      </vt:variant>
    </vt:vector>
  </HeadingPairs>
  <TitlesOfParts>
    <vt:vector size="435" baseType="lpstr">
      <vt:lpstr>Intro</vt:lpstr>
      <vt:lpstr>DMS input</vt:lpstr>
      <vt:lpstr>PTRM input</vt:lpstr>
      <vt:lpstr>WACC</vt:lpstr>
      <vt:lpstr>Assets</vt:lpstr>
      <vt:lpstr>Analysis</vt:lpstr>
      <vt:lpstr>Forecast revenues</vt:lpstr>
      <vt:lpstr>X factors</vt:lpstr>
      <vt:lpstr>Revenue summary</vt:lpstr>
      <vt:lpstr>Equity raising costs</vt:lpstr>
      <vt:lpstr>Chart 1-Revenue</vt:lpstr>
      <vt:lpstr>Chart 2-Price path</vt:lpstr>
      <vt:lpstr>Chart 3-Building blocks</vt:lpstr>
      <vt:lpstr>A10remlife</vt:lpstr>
      <vt:lpstr>A10stdlife</vt:lpstr>
      <vt:lpstr>A10taxremlife</vt:lpstr>
      <vt:lpstr>A10taxstdlife</vt:lpstr>
      <vt:lpstr>A10taxvalue</vt:lpstr>
      <vt:lpstr>A10value</vt:lpstr>
      <vt:lpstr>A10wipvalue</vt:lpstr>
      <vt:lpstr>A11remlife</vt:lpstr>
      <vt:lpstr>A11stdlife</vt:lpstr>
      <vt:lpstr>A11taxremlife</vt:lpstr>
      <vt:lpstr>A11taxstdlife</vt:lpstr>
      <vt:lpstr>A11taxvalue</vt:lpstr>
      <vt:lpstr>A11value</vt:lpstr>
      <vt:lpstr>A11wipvalue</vt:lpstr>
      <vt:lpstr>A12remlife</vt:lpstr>
      <vt:lpstr>A12stdlife</vt:lpstr>
      <vt:lpstr>A12taxremlife</vt:lpstr>
      <vt:lpstr>A12taxstdlife</vt:lpstr>
      <vt:lpstr>A12taxvalue</vt:lpstr>
      <vt:lpstr>A12value</vt:lpstr>
      <vt:lpstr>A12wipvalue</vt:lpstr>
      <vt:lpstr>A13remlife</vt:lpstr>
      <vt:lpstr>A13stdlife</vt:lpstr>
      <vt:lpstr>A13taxremlife</vt:lpstr>
      <vt:lpstr>A13taxstdlife</vt:lpstr>
      <vt:lpstr>A13taxvalue</vt:lpstr>
      <vt:lpstr>A13value</vt:lpstr>
      <vt:lpstr>A13wipvalue</vt:lpstr>
      <vt:lpstr>A14remlife</vt:lpstr>
      <vt:lpstr>A14stdlife</vt:lpstr>
      <vt:lpstr>A14taxremlife</vt:lpstr>
      <vt:lpstr>A14taxstdlife</vt:lpstr>
      <vt:lpstr>A14taxvalue</vt:lpstr>
      <vt:lpstr>A14value</vt:lpstr>
      <vt:lpstr>A14wipvalue</vt:lpstr>
      <vt:lpstr>A15remlife</vt:lpstr>
      <vt:lpstr>A15stdlife</vt:lpstr>
      <vt:lpstr>A15taxremlife</vt:lpstr>
      <vt:lpstr>A15taxstdlife</vt:lpstr>
      <vt:lpstr>A15taxvalue</vt:lpstr>
      <vt:lpstr>A15value</vt:lpstr>
      <vt:lpstr>A15wipvalue</vt:lpstr>
      <vt:lpstr>A16remlife</vt:lpstr>
      <vt:lpstr>A16stdlife</vt:lpstr>
      <vt:lpstr>A16taxremlife</vt:lpstr>
      <vt:lpstr>A16taxstdlife</vt:lpstr>
      <vt:lpstr>A16taxvalue</vt:lpstr>
      <vt:lpstr>A16value</vt:lpstr>
      <vt:lpstr>A16wipvalue</vt:lpstr>
      <vt:lpstr>A17remlife</vt:lpstr>
      <vt:lpstr>A17stdlife</vt:lpstr>
      <vt:lpstr>A17taxremlife</vt:lpstr>
      <vt:lpstr>A17taxstdlife</vt:lpstr>
      <vt:lpstr>A17taxvalue</vt:lpstr>
      <vt:lpstr>A17value</vt:lpstr>
      <vt:lpstr>A17wipvalue</vt:lpstr>
      <vt:lpstr>A18remlife</vt:lpstr>
      <vt:lpstr>A18stdlife</vt:lpstr>
      <vt:lpstr>A18taxremlife</vt:lpstr>
      <vt:lpstr>A18taxstdlife</vt:lpstr>
      <vt:lpstr>A18taxvalue</vt:lpstr>
      <vt:lpstr>A18value</vt:lpstr>
      <vt:lpstr>A18wipvalue</vt:lpstr>
      <vt:lpstr>A19remlife</vt:lpstr>
      <vt:lpstr>A19stdlife</vt:lpstr>
      <vt:lpstr>A19taxremlife</vt:lpstr>
      <vt:lpstr>A19taxstdlife</vt:lpstr>
      <vt:lpstr>A19taxvalue</vt:lpstr>
      <vt:lpstr>A19value</vt:lpstr>
      <vt:lpstr>A19wipvalue</vt:lpstr>
      <vt:lpstr>A1remlife</vt:lpstr>
      <vt:lpstr>A1stdlife</vt:lpstr>
      <vt:lpstr>A1taxremlife</vt:lpstr>
      <vt:lpstr>A1taxstdlife</vt:lpstr>
      <vt:lpstr>A1taxvalue</vt:lpstr>
      <vt:lpstr>A1value</vt:lpstr>
      <vt:lpstr>A1wipvalue</vt:lpstr>
      <vt:lpstr>A20remlife</vt:lpstr>
      <vt:lpstr>A20stdlife</vt:lpstr>
      <vt:lpstr>A20taxremlife</vt:lpstr>
      <vt:lpstr>A20taxstdlife</vt:lpstr>
      <vt:lpstr>A20taxvalue</vt:lpstr>
      <vt:lpstr>A20value</vt:lpstr>
      <vt:lpstr>A20wipvalue</vt:lpstr>
      <vt:lpstr>A21remlife</vt:lpstr>
      <vt:lpstr>A21stdlife</vt:lpstr>
      <vt:lpstr>A21taxremlife</vt:lpstr>
      <vt:lpstr>A21taxstdlife</vt:lpstr>
      <vt:lpstr>A21taxvalue</vt:lpstr>
      <vt:lpstr>A21value</vt:lpstr>
      <vt:lpstr>A21wipvalue</vt:lpstr>
      <vt:lpstr>A22remlife</vt:lpstr>
      <vt:lpstr>A22stdlife</vt:lpstr>
      <vt:lpstr>A22taxremlife</vt:lpstr>
      <vt:lpstr>A22taxstdlife</vt:lpstr>
      <vt:lpstr>A22taxvalue</vt:lpstr>
      <vt:lpstr>A22value</vt:lpstr>
      <vt:lpstr>A22wipvalue</vt:lpstr>
      <vt:lpstr>A23remlife</vt:lpstr>
      <vt:lpstr>A23stdlife</vt:lpstr>
      <vt:lpstr>A23taxremlife</vt:lpstr>
      <vt:lpstr>A23taxstdlife</vt:lpstr>
      <vt:lpstr>A23taxvalue</vt:lpstr>
      <vt:lpstr>A23value</vt:lpstr>
      <vt:lpstr>A23wipvalue</vt:lpstr>
      <vt:lpstr>A24remlife</vt:lpstr>
      <vt:lpstr>A24stdlife</vt:lpstr>
      <vt:lpstr>A24taxremlife</vt:lpstr>
      <vt:lpstr>A24taxstdlife</vt:lpstr>
      <vt:lpstr>A24taxvalue</vt:lpstr>
      <vt:lpstr>A24value</vt:lpstr>
      <vt:lpstr>A24wipvalue</vt:lpstr>
      <vt:lpstr>A25remlife</vt:lpstr>
      <vt:lpstr>A25stdlife</vt:lpstr>
      <vt:lpstr>A25taxremlife</vt:lpstr>
      <vt:lpstr>A25taxstdlife</vt:lpstr>
      <vt:lpstr>A25taxvalue</vt:lpstr>
      <vt:lpstr>A25value</vt:lpstr>
      <vt:lpstr>A25wipvalue</vt:lpstr>
      <vt:lpstr>A26remlife</vt:lpstr>
      <vt:lpstr>A26stdlife</vt:lpstr>
      <vt:lpstr>A26taxremlife</vt:lpstr>
      <vt:lpstr>A26taxstdlife</vt:lpstr>
      <vt:lpstr>A26taxvalue</vt:lpstr>
      <vt:lpstr>A26value</vt:lpstr>
      <vt:lpstr>A26wipvalue</vt:lpstr>
      <vt:lpstr>A27remlife</vt:lpstr>
      <vt:lpstr>A27stdlife</vt:lpstr>
      <vt:lpstr>A27taxremlife</vt:lpstr>
      <vt:lpstr>A27taxstdlife</vt:lpstr>
      <vt:lpstr>A27taxvalue</vt:lpstr>
      <vt:lpstr>A27value</vt:lpstr>
      <vt:lpstr>A27wipvalue</vt:lpstr>
      <vt:lpstr>A28remlife</vt:lpstr>
      <vt:lpstr>A28stdlife</vt:lpstr>
      <vt:lpstr>A28taxremlife</vt:lpstr>
      <vt:lpstr>A28taxstdlife</vt:lpstr>
      <vt:lpstr>A28taxvalue</vt:lpstr>
      <vt:lpstr>A28value</vt:lpstr>
      <vt:lpstr>A28wipvalue</vt:lpstr>
      <vt:lpstr>A29remlife</vt:lpstr>
      <vt:lpstr>A29stdlife</vt:lpstr>
      <vt:lpstr>A29taxremlife</vt:lpstr>
      <vt:lpstr>A29taxstdlife</vt:lpstr>
      <vt:lpstr>A29taxvalue</vt:lpstr>
      <vt:lpstr>A29value</vt:lpstr>
      <vt:lpstr>A29wipvalue</vt:lpstr>
      <vt:lpstr>A2remlife</vt:lpstr>
      <vt:lpstr>A2stdlife</vt:lpstr>
      <vt:lpstr>A2taxremlife</vt:lpstr>
      <vt:lpstr>A2taxstdlife</vt:lpstr>
      <vt:lpstr>A2taxvalue</vt:lpstr>
      <vt:lpstr>A2value</vt:lpstr>
      <vt:lpstr>A2wipvalue</vt:lpstr>
      <vt:lpstr>A30remlife</vt:lpstr>
      <vt:lpstr>A30stdlife</vt:lpstr>
      <vt:lpstr>A30taxremlife</vt:lpstr>
      <vt:lpstr>A30taxstdlife</vt:lpstr>
      <vt:lpstr>A30taxvalue</vt:lpstr>
      <vt:lpstr>A30value</vt:lpstr>
      <vt:lpstr>A30wipvalue</vt:lpstr>
      <vt:lpstr>A3remlife</vt:lpstr>
      <vt:lpstr>A3stdlife</vt:lpstr>
      <vt:lpstr>A3taxremlife</vt:lpstr>
      <vt:lpstr>A3taxstdlife</vt:lpstr>
      <vt:lpstr>A3taxvalue</vt:lpstr>
      <vt:lpstr>A3value</vt:lpstr>
      <vt:lpstr>A3wipvalue</vt:lpstr>
      <vt:lpstr>A4remlife</vt:lpstr>
      <vt:lpstr>A4stdlife</vt:lpstr>
      <vt:lpstr>A4taxremlife</vt:lpstr>
      <vt:lpstr>A4taxstdlife</vt:lpstr>
      <vt:lpstr>A4taxvalue</vt:lpstr>
      <vt:lpstr>A4value</vt:lpstr>
      <vt:lpstr>A4wipvalue</vt:lpstr>
      <vt:lpstr>A5remlife</vt:lpstr>
      <vt:lpstr>A5stdlife</vt:lpstr>
      <vt:lpstr>A5taxremlife</vt:lpstr>
      <vt:lpstr>A5taxstdlife</vt:lpstr>
      <vt:lpstr>A5taxvalue</vt:lpstr>
      <vt:lpstr>A5value</vt:lpstr>
      <vt:lpstr>A5wipvalue</vt:lpstr>
      <vt:lpstr>A6remlife</vt:lpstr>
      <vt:lpstr>A6stdlife</vt:lpstr>
      <vt:lpstr>A6taxremlife</vt:lpstr>
      <vt:lpstr>A6taxstdlife</vt:lpstr>
      <vt:lpstr>A6taxvalue</vt:lpstr>
      <vt:lpstr>A6value</vt:lpstr>
      <vt:lpstr>A6wipvalue</vt:lpstr>
      <vt:lpstr>A7remlife</vt:lpstr>
      <vt:lpstr>A7stdlife</vt:lpstr>
      <vt:lpstr>A7taxremlife</vt:lpstr>
      <vt:lpstr>A7taxstdlife</vt:lpstr>
      <vt:lpstr>A7taxvalue</vt:lpstr>
      <vt:lpstr>A7value</vt:lpstr>
      <vt:lpstr>A7wipvalue</vt:lpstr>
      <vt:lpstr>A8remlife</vt:lpstr>
      <vt:lpstr>A8stdlife</vt:lpstr>
      <vt:lpstr>A8taxremlife</vt:lpstr>
      <vt:lpstr>A8taxstdlife</vt:lpstr>
      <vt:lpstr>A8taxvalue</vt:lpstr>
      <vt:lpstr>A8value</vt:lpstr>
      <vt:lpstr>A8wipvalue</vt:lpstr>
      <vt:lpstr>A9remlife</vt:lpstr>
      <vt:lpstr>A9stdlife</vt:lpstr>
      <vt:lpstr>A9taxremlife</vt:lpstr>
      <vt:lpstr>A9taxstdlife</vt:lpstr>
      <vt:lpstr>A9taxvalue</vt:lpstr>
      <vt:lpstr>A9value</vt:lpstr>
      <vt:lpstr>A9wipvalue</vt:lpstr>
      <vt:lpstr>Asset1</vt:lpstr>
      <vt:lpstr>Asset10</vt:lpstr>
      <vt:lpstr>Asset11</vt:lpstr>
      <vt:lpstr>Asset12</vt:lpstr>
      <vt:lpstr>Asset13</vt:lpstr>
      <vt:lpstr>Asset14</vt:lpstr>
      <vt:lpstr>Asset15</vt:lpstr>
      <vt:lpstr>Asset16</vt:lpstr>
      <vt:lpstr>Asset17</vt:lpstr>
      <vt:lpstr>Asset18</vt:lpstr>
      <vt:lpstr>Asset19</vt:lpstr>
      <vt:lpstr>Asset2</vt:lpstr>
      <vt:lpstr>Asset20</vt:lpstr>
      <vt:lpstr>Asset21</vt:lpstr>
      <vt:lpstr>Asset22</vt:lpstr>
      <vt:lpstr>Asset23</vt:lpstr>
      <vt:lpstr>Asset24</vt:lpstr>
      <vt:lpstr>Asset25</vt:lpstr>
      <vt:lpstr>Asset26</vt:lpstr>
      <vt:lpstr>Asset27</vt:lpstr>
      <vt:lpstr>Asset28</vt:lpstr>
      <vt:lpstr>Asset29</vt:lpstr>
      <vt:lpstr>Asset3</vt:lpstr>
      <vt:lpstr>Asset30</vt:lpstr>
      <vt:lpstr>Asset4</vt:lpstr>
      <vt:lpstr>Asset5</vt:lpstr>
      <vt:lpstr>Asset6</vt:lpstr>
      <vt:lpstr>Asset7</vt:lpstr>
      <vt:lpstr>Asset8</vt:lpstr>
      <vt:lpstr>Asset9</vt:lpstr>
      <vt:lpstr>Chosen_ERC_approach</vt:lpstr>
      <vt:lpstr>DMS_50_01_01a</vt:lpstr>
      <vt:lpstr>DMS_50_01_01b</vt:lpstr>
      <vt:lpstr>DMS_50_01_01c</vt:lpstr>
      <vt:lpstr>DMS_50_01_01d</vt:lpstr>
      <vt:lpstr>DMS_50_01_02</vt:lpstr>
      <vt:lpstr>DMS_50_01_03</vt:lpstr>
      <vt:lpstr>DMS_50_01_04</vt:lpstr>
      <vt:lpstr>DMS_50_01_05</vt:lpstr>
      <vt:lpstr>DMS_50_01_10</vt:lpstr>
      <vt:lpstr>DMS_50_01_11</vt:lpstr>
      <vt:lpstr>DMS_50_01_12</vt:lpstr>
      <vt:lpstr>DMS_50_01_13</vt:lpstr>
      <vt:lpstr>DMS_50_02_01</vt:lpstr>
      <vt:lpstr>DMS_50_02_02</vt:lpstr>
      <vt:lpstr>DMS_50_02_03</vt:lpstr>
      <vt:lpstr>DMS_50_02_04</vt:lpstr>
      <vt:lpstr>DMS_50_03_01</vt:lpstr>
      <vt:lpstr>DMS_50_03_02</vt:lpstr>
      <vt:lpstr>DMS_50_04_01</vt:lpstr>
      <vt:lpstr>DMS_50_04_02_01a</vt:lpstr>
      <vt:lpstr>DMS_50_04_02_01b</vt:lpstr>
      <vt:lpstr>DMS_50_04_02_02a</vt:lpstr>
      <vt:lpstr>DMS_50_04_02_02b</vt:lpstr>
      <vt:lpstr>DMS_50_04_02_03a</vt:lpstr>
      <vt:lpstr>DMS_50_04_02_03b</vt:lpstr>
      <vt:lpstr>DMS_50_04_03_01a</vt:lpstr>
      <vt:lpstr>DMS_50_04_03_01b</vt:lpstr>
      <vt:lpstr>DMS_50_04_03_01c</vt:lpstr>
      <vt:lpstr>DMS_50_04_03_01d</vt:lpstr>
      <vt:lpstr>DMS_50_04_03_02a</vt:lpstr>
      <vt:lpstr>DMS_50_04_03_02b</vt:lpstr>
      <vt:lpstr>DMS_50_04_03_02c</vt:lpstr>
      <vt:lpstr>DMS_50_04_03_02d</vt:lpstr>
      <vt:lpstr>DMS_50_04_03_03a</vt:lpstr>
      <vt:lpstr>DMS_50_04_03_03b</vt:lpstr>
      <vt:lpstr>DMS_50_04_03_03c</vt:lpstr>
      <vt:lpstr>DMS_50_04_03_03d</vt:lpstr>
      <vt:lpstr>DMS_assetclassnames</vt:lpstr>
      <vt:lpstr>DMS_assetlife</vt:lpstr>
      <vt:lpstr>DMS_BuildBlock</vt:lpstr>
      <vt:lpstr>DMS_Constant</vt:lpstr>
      <vt:lpstr>DMS_DandEcosts</vt:lpstr>
      <vt:lpstr>DMS_EnergyFC</vt:lpstr>
      <vt:lpstr>DMS_FCOpex</vt:lpstr>
      <vt:lpstr>DMS_formofcontrol</vt:lpstr>
      <vt:lpstr>DMS_FRCP_prior</vt:lpstr>
      <vt:lpstr>DMS_FRCP_y1</vt:lpstr>
      <vt:lpstr>DMS_modeltype</vt:lpstr>
      <vt:lpstr>DMS_oassetvalue</vt:lpstr>
      <vt:lpstr>DMS_otaxvalue</vt:lpstr>
      <vt:lpstr>DMS_PPArevcap</vt:lpstr>
      <vt:lpstr>DMS_PPArevcap1</vt:lpstr>
      <vt:lpstr>DMS_PPArevcap2</vt:lpstr>
      <vt:lpstr>DMS_PPArevcap3</vt:lpstr>
      <vt:lpstr>DMS_PPArevcap4</vt:lpstr>
      <vt:lpstr>DMS_PPArevyield</vt:lpstr>
      <vt:lpstr>DMS_PPArevyield1</vt:lpstr>
      <vt:lpstr>DMS_PPArevyield2</vt:lpstr>
      <vt:lpstr>DMS_PPArevyield3</vt:lpstr>
      <vt:lpstr>DMS_PPArevyield4</vt:lpstr>
      <vt:lpstr>DMS_PPAwapc</vt:lpstr>
      <vt:lpstr>DMS_PPAwapc1</vt:lpstr>
      <vt:lpstr>DMS_PPAwapc2</vt:lpstr>
      <vt:lpstr>DMS_PPAwapc3</vt:lpstr>
      <vt:lpstr>DMS_PPAwapc4</vt:lpstr>
      <vt:lpstr>DMS_RAB</vt:lpstr>
      <vt:lpstr>DMS_realdollaryear</vt:lpstr>
      <vt:lpstr>DMS_regyearending</vt:lpstr>
      <vt:lpstr>DMS_RevAdjust</vt:lpstr>
      <vt:lpstr>DMS_RSrevcap</vt:lpstr>
      <vt:lpstr>DMS_RSrevcap1</vt:lpstr>
      <vt:lpstr>DMS_RSrevcap2</vt:lpstr>
      <vt:lpstr>DMS_RSrevyield</vt:lpstr>
      <vt:lpstr>DMS_RSrevyield1</vt:lpstr>
      <vt:lpstr>DMS_RSrevyield2</vt:lpstr>
      <vt:lpstr>DMS_RSwapc</vt:lpstr>
      <vt:lpstr>DMS_RSwapc1</vt:lpstr>
      <vt:lpstr>DMS_RSwapc2</vt:lpstr>
      <vt:lpstr>DMS_TAB</vt:lpstr>
      <vt:lpstr>DMS_taxassetlife</vt:lpstr>
      <vt:lpstr>DMS_TaxRates</vt:lpstr>
      <vt:lpstr>DMS_TimeVarying</vt:lpstr>
      <vt:lpstr>DMS_WACCcalc</vt:lpstr>
      <vt:lpstr>Drc</vt:lpstr>
      <vt:lpstr>Drpc</vt:lpstr>
      <vt:lpstr>Drpt</vt:lpstr>
      <vt:lpstr>Dv</vt:lpstr>
      <vt:lpstr>ERC_Final_Calc</vt:lpstr>
      <vt:lpstr>ERC_Form_Of_Control</vt:lpstr>
      <vt:lpstr>ERC_table</vt:lpstr>
      <vt:lpstr>ERC_Yr01_Inc</vt:lpstr>
      <vt:lpstr>f</vt:lpstr>
      <vt:lpstr>Form_of_control_reverse_table</vt:lpstr>
      <vt:lpstr>g</vt:lpstr>
      <vt:lpstr>Icpr</vt:lpstr>
      <vt:lpstr>inf</vt:lpstr>
      <vt:lpstr>NPV_Diff_RevCap</vt:lpstr>
      <vt:lpstr>NPV_Diff_RevYld</vt:lpstr>
      <vt:lpstr>NPV_Diff_WAPC</vt:lpstr>
      <vt:lpstr>P_0_RevCap</vt:lpstr>
      <vt:lpstr>P_0_RevYld</vt:lpstr>
      <vt:lpstr>P_0_WAPC</vt:lpstr>
      <vt:lpstr>Analysis!Print_Area</vt:lpstr>
      <vt:lpstr>Assets!Print_Area</vt:lpstr>
      <vt:lpstr>'Chart 1-Revenue'!Print_Area</vt:lpstr>
      <vt:lpstr>'Chart 2-Price path'!Print_Area</vt:lpstr>
      <vt:lpstr>'Chart 3-Building blocks'!Print_Area</vt:lpstr>
      <vt:lpstr>'DMS input'!Print_Area</vt:lpstr>
      <vt:lpstr>'Equity raising costs'!Print_Area</vt:lpstr>
      <vt:lpstr>'Forecast revenues'!Print_Area</vt:lpstr>
      <vt:lpstr>Intro!Print_Area</vt:lpstr>
      <vt:lpstr>'PTRM input'!Print_Area</vt:lpstr>
      <vt:lpstr>'Revenue summary'!Print_Area</vt:lpstr>
      <vt:lpstr>WACC!Print_Area</vt:lpstr>
      <vt:lpstr>'X factors'!Print_Area</vt:lpstr>
      <vt:lpstr>RAB</vt:lpstr>
      <vt:lpstr>Reg_Period_Length</vt:lpstr>
      <vt:lpstr>rvanilla01</vt:lpstr>
      <vt:lpstr>rvanilla02</vt:lpstr>
      <vt:lpstr>rvanilla03</vt:lpstr>
      <vt:lpstr>rvanilla04</vt:lpstr>
      <vt:lpstr>rvanilla05</vt:lpstr>
      <vt:lpstr>rvanilla06</vt:lpstr>
      <vt:lpstr>rvanilla07</vt:lpstr>
      <vt:lpstr>rvanilla08</vt:lpstr>
      <vt:lpstr>rvanilla09</vt:lpstr>
      <vt:lpstr>rvanilla10</vt:lpstr>
      <vt:lpstr>Seo</vt:lpstr>
      <vt:lpstr>Td</vt:lpstr>
      <vt:lpstr>Td_Cashflow_Calc</vt:lpstr>
      <vt:lpstr>Td_Final</vt:lpstr>
      <vt:lpstr>Te</vt:lpstr>
      <vt:lpstr>Te_Cashflow_Calc</vt:lpstr>
      <vt:lpstr>Te_Final</vt:lpstr>
      <vt:lpstr>'DMS input'!TradingName</vt:lpstr>
      <vt:lpstr>vanilla01</vt:lpstr>
      <vt:lpstr>vanilla02</vt:lpstr>
      <vt:lpstr>vanilla03</vt:lpstr>
      <vt:lpstr>vanilla04</vt:lpstr>
      <vt:lpstr>vanilla05</vt:lpstr>
      <vt:lpstr>vanilla06</vt:lpstr>
      <vt:lpstr>vanilla07</vt:lpstr>
      <vt:lpstr>vanilla08</vt:lpstr>
      <vt:lpstr>vanilla09</vt:lpstr>
      <vt:lpstr>vanilla10</vt:lpstr>
      <vt:lpstr>X_01_RevCap</vt:lpstr>
      <vt:lpstr>X_01_RevYld</vt:lpstr>
      <vt:lpstr>X_01_WAPC</vt:lpstr>
      <vt:lpstr>X_02_RevCap</vt:lpstr>
      <vt:lpstr>X_02_RevYld</vt:lpstr>
      <vt:lpstr>X_02_WAPC</vt:lpstr>
      <vt:lpstr>X_03_RevCap</vt:lpstr>
      <vt:lpstr>X_03_RevYld</vt:lpstr>
      <vt:lpstr>X_03_WAPC</vt:lpstr>
      <vt:lpstr>X_04_RevCap</vt:lpstr>
      <vt:lpstr>X_04_RevYld</vt:lpstr>
      <vt:lpstr>X_04_WAPC</vt:lpstr>
      <vt:lpstr>X_05_RevCap</vt:lpstr>
      <vt:lpstr>X_05_RevYld</vt:lpstr>
      <vt:lpstr>X_05_WAPC</vt:lpstr>
      <vt:lpstr>X_06_RevCap</vt:lpstr>
      <vt:lpstr>X_06_RevYld</vt:lpstr>
      <vt:lpstr>X_06_WAPC</vt:lpstr>
      <vt:lpstr>X_07_RevCap</vt:lpstr>
      <vt:lpstr>X_07_RevYld</vt:lpstr>
      <vt:lpstr>X_07_WAPC</vt:lpstr>
      <vt:lpstr>X_08_RevCap</vt:lpstr>
      <vt:lpstr>X_08_RevYld</vt:lpstr>
      <vt:lpstr>X_08_WAPC</vt:lpstr>
      <vt:lpstr>X_09_RevCap</vt:lpstr>
      <vt:lpstr>X_09_RevYld</vt:lpstr>
      <vt:lpstr>X_09_WAPC</vt:lpstr>
      <vt:lpstr>X_10_RevCap</vt:lpstr>
      <vt:lpstr>X_10_RevYld</vt:lpstr>
      <vt:lpstr>X_10_WAPC</vt:lpstr>
      <vt:lpstr>X_Factors_RevCap</vt:lpstr>
      <vt:lpstr>X_Factors_RevYld</vt:lpstr>
      <vt:lpstr>X_Factors_WAPC</vt:lpstr>
      <vt:lpstr>Yr_01_Diff_RevCap</vt:lpstr>
      <vt:lpstr>Yr_01_Diff_RevYld</vt:lpstr>
      <vt:lpstr>Yr_01_Diff_WAPC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AER final decision PTRM - Powercor</dc:title>
  <dc:creator>AER</dc:creator>
  <cp:lastModifiedBy>Coronel, Danielle</cp:lastModifiedBy>
  <cp:lastPrinted>2014-09-25T07:11:58Z</cp:lastPrinted>
  <dcterms:created xsi:type="dcterms:W3CDTF">2000-02-13T23:07:37Z</dcterms:created>
  <dcterms:modified xsi:type="dcterms:W3CDTF">2018-09-07T05:43:10Z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f">
    <vt:lpwstr>S:\AER\CPI data &amp; templates\New PTRM - 2014 update (annual cost of debt)\Distribution PTRM Template - July 2014 working version - Annual cost of debt update.xlsm</vt:lpwstr>
  </property>
  <property fmtid="{D5CDD505-2E9C-101B-9397-08002B2CF9AE}" pid="4" name="SV_QUERY_LIST_4F35BF76-6C0D-4D9B-82B2-816C12CF3733">
    <vt:lpwstr>empty_477D106A-C0D6-4607-AEBD-E2C9D60EA279</vt:lpwstr>
  </property>
  <property fmtid="{D5CDD505-2E9C-101B-9397-08002B2CF9AE}" pid="5" name="SV_HIDDEN_GRID_QUERY_LIST_4F35BF76-6C0D-4D9B-82B2-816C12CF3733">
    <vt:lpwstr>empty_477D106A-C0D6-4607-AEBD-E2C9D60EA279</vt:lpwstr>
  </property>
</Properties>
</file>